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 updateLinks="always"/>
  <xr:revisionPtr revIDLastSave="0" documentId="8_{562A9E5A-E065-4530-8461-669A77F81D6E}" xr6:coauthVersionLast="47" xr6:coauthVersionMax="47" xr10:uidLastSave="{00000000-0000-0000-0000-000000000000}"/>
  <bookViews>
    <workbookView xWindow="240" yWindow="105" windowWidth="14805" windowHeight="8010" firstSheet="4" activeTab="6" xr2:uid="{00000000-000D-0000-FFFF-FFFF00000000}"/>
  </bookViews>
  <sheets>
    <sheet name="DB" sheetId="8" r:id="rId1"/>
    <sheet name="FY 26_qualification Expected" sheetId="4" r:id="rId2"/>
    <sheet name="Sheet3" sheetId="9" r:id="rId3"/>
    <sheet name="Tour scheme slabs" sheetId="2" r:id="rId4"/>
    <sheet name="FY 26_qualification scenario" sheetId="1" r:id="rId5"/>
    <sheet name="Holi gift" sheetId="10" state="hidden" r:id="rId6"/>
    <sheet name="Scenario" sheetId="3" r:id="rId7"/>
    <sheet name="Summary" sheetId="7" r:id="rId8"/>
    <sheet name="Sheet1" sheetId="5" state="hidden" r:id="rId9"/>
    <sheet name="Sheet2" sheetId="6" state="hidden" r:id="rId10"/>
  </sheets>
  <externalReferences>
    <externalReference r:id="rId11"/>
    <externalReference r:id="rId12"/>
  </externalReferences>
  <definedNames>
    <definedName name="_xlnm._FilterDatabase" localSheetId="8" hidden="1">Sheet1!$A$1:$N$98</definedName>
    <definedName name="_xlnm._FilterDatabase" localSheetId="9" hidden="1">Sheet2!$H$1:$K$1</definedName>
    <definedName name="_xlnm._FilterDatabase" localSheetId="7" hidden="1">DB!$K$4:$S$70</definedName>
    <definedName name="_xlnm._FilterDatabase" localSheetId="5" hidden="1">'Holi gift'!$A$1:$B$1</definedName>
    <definedName name="_xlnm._FilterDatabase" localSheetId="1" hidden="1">'FY 26_qualification Expected'!$A$1:$AV$1799</definedName>
    <definedName name="_xlnm._FilterDatabase" localSheetId="4" hidden="1">'FY 26_qualification scenario'!$A$3:$BJ$3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3" i="3" l="1"/>
  <c r="BJ1753" i="1"/>
  <c r="BJ1743" i="1"/>
  <c r="BJ1742" i="1"/>
  <c r="BJ1737" i="1"/>
  <c r="BJ1733" i="1"/>
  <c r="BJ1675" i="1"/>
  <c r="BJ1651" i="1"/>
  <c r="BJ1617" i="1"/>
  <c r="BJ1612" i="1"/>
  <c r="BJ1590" i="1"/>
  <c r="BJ1583" i="1"/>
  <c r="BJ1524" i="1"/>
  <c r="BJ1497" i="1"/>
  <c r="A3" i="1" a="1"/>
  <c r="A3" i="1"/>
  <c r="AT1" i="1"/>
  <c r="BI8" i="1"/>
  <c r="BI17" i="1"/>
  <c r="BI20" i="1"/>
  <c r="BI30" i="1"/>
  <c r="BI91" i="1"/>
  <c r="BI121" i="1"/>
  <c r="BI122" i="1"/>
  <c r="BI197" i="1"/>
  <c r="BI218" i="1"/>
  <c r="BI328" i="1"/>
  <c r="BI338" i="1"/>
  <c r="BI408" i="1"/>
  <c r="BI488" i="1"/>
  <c r="BI503" i="1"/>
  <c r="BI536" i="1"/>
  <c r="BI697" i="1"/>
  <c r="BI774" i="1"/>
  <c r="BI775" i="1"/>
  <c r="BI4" i="1"/>
  <c r="Y7" i="7"/>
  <c r="Y6" i="7"/>
  <c r="Y5" i="7"/>
  <c r="Y4" i="7"/>
  <c r="Y3" i="7"/>
  <c r="U7" i="7"/>
  <c r="U6" i="7"/>
  <c r="U5" i="7"/>
  <c r="U4" i="7"/>
  <c r="U3" i="7"/>
  <c r="Q7" i="7"/>
  <c r="Q6" i="7"/>
  <c r="Q5" i="7"/>
  <c r="Q4" i="7"/>
  <c r="Q3" i="7"/>
  <c r="M7" i="7"/>
  <c r="M6" i="7"/>
  <c r="M5" i="7"/>
  <c r="M4" i="7"/>
  <c r="M3" i="7"/>
  <c r="I7" i="7"/>
  <c r="I6" i="7"/>
  <c r="I5" i="7"/>
  <c r="I4" i="7"/>
  <c r="I3" i="7"/>
  <c r="E7" i="7"/>
  <c r="E6" i="7"/>
  <c r="E5" i="7"/>
  <c r="E4" i="7"/>
  <c r="E3" i="7"/>
  <c r="D6" i="7"/>
  <c r="T4" i="7"/>
  <c r="T5" i="7"/>
  <c r="T6" i="7"/>
  <c r="T7" i="7"/>
  <c r="S3" i="7"/>
  <c r="R8" i="7"/>
  <c r="N8" i="7"/>
  <c r="P4" i="7"/>
  <c r="P5" i="7"/>
  <c r="P6" i="7"/>
  <c r="P7" i="7"/>
  <c r="O3" i="7"/>
  <c r="J8" i="7"/>
  <c r="L4" i="7"/>
  <c r="K3" i="7"/>
  <c r="H4" i="7"/>
  <c r="H5" i="7"/>
  <c r="H6" i="7"/>
  <c r="H7" i="7"/>
  <c r="G3" i="7"/>
  <c r="F8" i="7"/>
  <c r="AF18" i="7"/>
  <c r="AG18" i="7"/>
  <c r="AH18" i="7"/>
  <c r="AJ19" i="7"/>
  <c r="V8" i="7"/>
  <c r="A1" i="4" a="1"/>
  <c r="A1" i="4"/>
  <c r="O3" i="3"/>
  <c r="M3" i="3"/>
  <c r="AU2" i="1"/>
  <c r="A1" i="5" a="1"/>
  <c r="A1" i="5"/>
  <c r="BI1487" i="4"/>
  <c r="CI1487" i="4"/>
  <c r="BI1488" i="4"/>
  <c r="CI1488" i="4"/>
  <c r="BI1489" i="4"/>
  <c r="CI1489" i="4"/>
  <c r="BI1490" i="4"/>
  <c r="CI1490" i="4"/>
  <c r="BI1491" i="4"/>
  <c r="CI1491" i="4"/>
  <c r="BI1492" i="4"/>
  <c r="CI1492" i="4"/>
  <c r="BI1493" i="4"/>
  <c r="CI1493" i="4"/>
  <c r="BI1494" i="4"/>
  <c r="CI1494" i="4"/>
  <c r="BI1495" i="4"/>
  <c r="CI1495" i="4"/>
  <c r="BI1496" i="4"/>
  <c r="CI1496" i="4"/>
  <c r="BI1497" i="4"/>
  <c r="CI1497" i="4"/>
  <c r="BI1498" i="4"/>
  <c r="CI1498" i="4"/>
  <c r="BI1499" i="4"/>
  <c r="CI1499" i="4"/>
  <c r="BI1500" i="4"/>
  <c r="CI1500" i="4"/>
  <c r="BI1501" i="4"/>
  <c r="CI1501" i="4"/>
  <c r="BI1502" i="4"/>
  <c r="CI1502" i="4"/>
  <c r="BI1503" i="4"/>
  <c r="CI1503" i="4"/>
  <c r="BI1504" i="4"/>
  <c r="CI1504" i="4"/>
  <c r="BI1505" i="4"/>
  <c r="CI1505" i="4"/>
  <c r="BI1506" i="4"/>
  <c r="CI1506" i="4"/>
  <c r="BI1507" i="4"/>
  <c r="CI1507" i="4"/>
  <c r="BI1508" i="4"/>
  <c r="CI1508" i="4"/>
  <c r="BI1509" i="4"/>
  <c r="CI1509" i="4"/>
  <c r="BI1510" i="4"/>
  <c r="CI1510" i="4"/>
  <c r="BI1511" i="4"/>
  <c r="CI1511" i="4"/>
  <c r="BI1512" i="4"/>
  <c r="CI1512" i="4"/>
  <c r="BI1513" i="4"/>
  <c r="CI1513" i="4"/>
  <c r="BI1514" i="4"/>
  <c r="CI1514" i="4"/>
  <c r="BI1515" i="4"/>
  <c r="CI1515" i="4"/>
  <c r="BI1516" i="4"/>
  <c r="CI1516" i="4"/>
  <c r="BI1517" i="4"/>
  <c r="CI1517" i="4"/>
  <c r="BI1518" i="4"/>
  <c r="CI1518" i="4"/>
  <c r="BI1519" i="4"/>
  <c r="CI1519" i="4"/>
  <c r="BI1520" i="4"/>
  <c r="CI1520" i="4"/>
  <c r="BI1521" i="4"/>
  <c r="CI1521" i="4"/>
  <c r="BI1522" i="4"/>
  <c r="CI1522" i="4"/>
  <c r="BI1523" i="4"/>
  <c r="CI1523" i="4"/>
  <c r="BI1524" i="4"/>
  <c r="CI1524" i="4"/>
  <c r="BI1525" i="4"/>
  <c r="CI1525" i="4"/>
  <c r="BI1526" i="4"/>
  <c r="CI1526" i="4"/>
  <c r="BI1527" i="4"/>
  <c r="CI1527" i="4"/>
  <c r="BI1528" i="4"/>
  <c r="CI1528" i="4"/>
  <c r="BI1529" i="4"/>
  <c r="CI1529" i="4"/>
  <c r="BI1530" i="4"/>
  <c r="CI1530" i="4"/>
  <c r="BI1531" i="4"/>
  <c r="CI1531" i="4"/>
  <c r="BI1532" i="4"/>
  <c r="CI1532" i="4"/>
  <c r="BI1533" i="4"/>
  <c r="CI1533" i="4"/>
  <c r="BI1534" i="4"/>
  <c r="CI1534" i="4"/>
  <c r="BI1535" i="4"/>
  <c r="CI1535" i="4"/>
  <c r="BI1536" i="4"/>
  <c r="CI1536" i="4"/>
  <c r="BI1537" i="4"/>
  <c r="CI1537" i="4"/>
  <c r="BI1538" i="4"/>
  <c r="CI1538" i="4"/>
  <c r="BI1539" i="4"/>
  <c r="CI1539" i="4"/>
  <c r="BI1540" i="4"/>
  <c r="CI1540" i="4"/>
  <c r="BI1541" i="4"/>
  <c r="CI1541" i="4"/>
  <c r="BI1542" i="4"/>
  <c r="CI1542" i="4"/>
  <c r="BI1543" i="4"/>
  <c r="CI1543" i="4"/>
  <c r="BI1544" i="4"/>
  <c r="CI1544" i="4"/>
  <c r="BI1545" i="4"/>
  <c r="CI1545" i="4"/>
  <c r="BI1546" i="4"/>
  <c r="CI1546" i="4"/>
  <c r="BI1547" i="4"/>
  <c r="CI1547" i="4"/>
  <c r="BI1548" i="4"/>
  <c r="CI1548" i="4"/>
  <c r="BI1549" i="4"/>
  <c r="CI1549" i="4"/>
  <c r="BI1550" i="4"/>
  <c r="CI1550" i="4"/>
  <c r="BI1551" i="4"/>
  <c r="CI1551" i="4"/>
  <c r="BI1552" i="4"/>
  <c r="CI1552" i="4"/>
  <c r="BI1553" i="4"/>
  <c r="CI1553" i="4"/>
  <c r="BI1554" i="4"/>
  <c r="CI1554" i="4"/>
  <c r="BI1555" i="4"/>
  <c r="CI1555" i="4"/>
  <c r="BI1556" i="4"/>
  <c r="CI1556" i="4"/>
  <c r="BI1557" i="4"/>
  <c r="CI1557" i="4"/>
  <c r="BI1558" i="4"/>
  <c r="CI1558" i="4"/>
  <c r="BI1559" i="4"/>
  <c r="CI1559" i="4"/>
  <c r="BI1560" i="4"/>
  <c r="CI1560" i="4"/>
  <c r="BI1561" i="4"/>
  <c r="CI1561" i="4"/>
  <c r="BI1562" i="4"/>
  <c r="CI1562" i="4"/>
  <c r="BI1563" i="4"/>
  <c r="CI1563" i="4"/>
  <c r="BI1564" i="4"/>
  <c r="CI1564" i="4"/>
  <c r="BI1565" i="4"/>
  <c r="CI1565" i="4"/>
  <c r="BI1566" i="4"/>
  <c r="CI1566" i="4"/>
  <c r="BI1567" i="4"/>
  <c r="CI1567" i="4"/>
  <c r="BI1568" i="4"/>
  <c r="CI1568" i="4"/>
  <c r="BI1569" i="4"/>
  <c r="CI1569" i="4"/>
  <c r="BI1570" i="4"/>
  <c r="CI1570" i="4"/>
  <c r="BI1571" i="4"/>
  <c r="CI1571" i="4"/>
  <c r="BI1572" i="4"/>
  <c r="CI1572" i="4"/>
  <c r="BI1573" i="4"/>
  <c r="CI1573" i="4"/>
  <c r="BI1574" i="4"/>
  <c r="CI1574" i="4"/>
  <c r="BI1575" i="4"/>
  <c r="CI1575" i="4"/>
  <c r="BI1576" i="4"/>
  <c r="CI1576" i="4"/>
  <c r="BI1577" i="4"/>
  <c r="CI1577" i="4"/>
  <c r="BI1578" i="4"/>
  <c r="CI1578" i="4"/>
  <c r="BI1579" i="4"/>
  <c r="CI1579" i="4"/>
  <c r="BI1580" i="4"/>
  <c r="CI1580" i="4"/>
  <c r="BI1581" i="4"/>
  <c r="CI1581" i="4"/>
  <c r="BI1582" i="4"/>
  <c r="CI1582" i="4"/>
  <c r="BI1583" i="4"/>
  <c r="CI1583" i="4"/>
  <c r="BI1584" i="4"/>
  <c r="CI1584" i="4"/>
  <c r="BI1585" i="4"/>
  <c r="CI1585" i="4"/>
  <c r="BI1586" i="4"/>
  <c r="CI1586" i="4"/>
  <c r="BI1587" i="4"/>
  <c r="CI1587" i="4"/>
  <c r="BI1588" i="4"/>
  <c r="CI1588" i="4"/>
  <c r="BI1589" i="4"/>
  <c r="CI1589" i="4"/>
  <c r="BI1590" i="4"/>
  <c r="CI1590" i="4"/>
  <c r="BI1591" i="4"/>
  <c r="CI1591" i="4"/>
  <c r="BI1592" i="4"/>
  <c r="CI1592" i="4"/>
  <c r="BI1593" i="4"/>
  <c r="CI1593" i="4"/>
  <c r="BI1594" i="4"/>
  <c r="CI1594" i="4"/>
  <c r="BI1595" i="4"/>
  <c r="CI1595" i="4"/>
  <c r="BI1596" i="4"/>
  <c r="CI1596" i="4"/>
  <c r="BI1597" i="4"/>
  <c r="CI1597" i="4"/>
  <c r="BI1598" i="4"/>
  <c r="CI1598" i="4"/>
  <c r="BI1599" i="4"/>
  <c r="CI1599" i="4"/>
  <c r="BI1600" i="4"/>
  <c r="CI1600" i="4"/>
  <c r="BI1601" i="4"/>
  <c r="CI1601" i="4"/>
  <c r="BI1602" i="4"/>
  <c r="CI1602" i="4"/>
  <c r="BI1603" i="4"/>
  <c r="CI1603" i="4"/>
  <c r="BI1604" i="4"/>
  <c r="CI1604" i="4"/>
  <c r="BI1605" i="4"/>
  <c r="CI1605" i="4"/>
  <c r="BI1606" i="4"/>
  <c r="CI1606" i="4"/>
  <c r="BI1607" i="4"/>
  <c r="CI1607" i="4"/>
  <c r="BI1608" i="4"/>
  <c r="CI1608" i="4"/>
  <c r="BI1609" i="4"/>
  <c r="CI1609" i="4"/>
  <c r="BI1610" i="4"/>
  <c r="CI1610" i="4"/>
  <c r="BI1611" i="4"/>
  <c r="CI1611" i="4"/>
  <c r="BI1612" i="4"/>
  <c r="CI1612" i="4"/>
  <c r="BI1613" i="4"/>
  <c r="CI1613" i="4"/>
  <c r="BI1614" i="4"/>
  <c r="CI1614" i="4"/>
  <c r="BI1615" i="4"/>
  <c r="CI1615" i="4"/>
  <c r="BI1616" i="4"/>
  <c r="CI1616" i="4"/>
  <c r="BI1617" i="4"/>
  <c r="CI1617" i="4"/>
  <c r="BI1618" i="4"/>
  <c r="CI1618" i="4"/>
  <c r="BI1619" i="4"/>
  <c r="CI1619" i="4"/>
  <c r="BI1620" i="4"/>
  <c r="CI1620" i="4"/>
  <c r="BI1621" i="4"/>
  <c r="CI1621" i="4"/>
  <c r="BI1622" i="4"/>
  <c r="CI1622" i="4"/>
  <c r="BI1623" i="4"/>
  <c r="CI1623" i="4"/>
  <c r="BI1624" i="4"/>
  <c r="CI1624" i="4"/>
  <c r="BI1625" i="4"/>
  <c r="CI1625" i="4"/>
  <c r="BI1626" i="4"/>
  <c r="CI1626" i="4"/>
  <c r="BI1627" i="4"/>
  <c r="CI1627" i="4"/>
  <c r="BI1628" i="4"/>
  <c r="CI1628" i="4"/>
  <c r="BI1629" i="4"/>
  <c r="CI1629" i="4"/>
  <c r="BI1630" i="4"/>
  <c r="CI1630" i="4"/>
  <c r="BI1631" i="4"/>
  <c r="CI1631" i="4"/>
  <c r="BI1632" i="4"/>
  <c r="CI1632" i="4"/>
  <c r="BI1633" i="4"/>
  <c r="CI1633" i="4"/>
  <c r="BI1634" i="4"/>
  <c r="CI1634" i="4"/>
  <c r="BI1635" i="4"/>
  <c r="CI1635" i="4"/>
  <c r="BI1636" i="4"/>
  <c r="CI1636" i="4"/>
  <c r="BI1637" i="4"/>
  <c r="CI1637" i="4"/>
  <c r="BI1638" i="4"/>
  <c r="CI1638" i="4"/>
  <c r="BI1639" i="4"/>
  <c r="CI1639" i="4"/>
  <c r="BI1640" i="4"/>
  <c r="CI1640" i="4"/>
  <c r="BI1641" i="4"/>
  <c r="CI1641" i="4"/>
  <c r="BI1642" i="4"/>
  <c r="CI1642" i="4"/>
  <c r="BI1643" i="4"/>
  <c r="CI1643" i="4"/>
  <c r="BI1644" i="4"/>
  <c r="CI1644" i="4"/>
  <c r="BI1645" i="4"/>
  <c r="CI1645" i="4"/>
  <c r="BI1646" i="4"/>
  <c r="CI1646" i="4"/>
  <c r="BI1647" i="4"/>
  <c r="CI1647" i="4"/>
  <c r="BI1648" i="4"/>
  <c r="CI1648" i="4"/>
  <c r="BI1649" i="4"/>
  <c r="CI1649" i="4"/>
  <c r="BI1650" i="4"/>
  <c r="CI1650" i="4"/>
  <c r="BI1651" i="4"/>
  <c r="CI1651" i="4"/>
  <c r="BI1652" i="4"/>
  <c r="CI1652" i="4"/>
  <c r="BI1653" i="4"/>
  <c r="CI1653" i="4"/>
  <c r="BI1654" i="4"/>
  <c r="CI1654" i="4"/>
  <c r="BI1655" i="4"/>
  <c r="CI1655" i="4"/>
  <c r="BI1656" i="4"/>
  <c r="CI1656" i="4"/>
  <c r="BI1657" i="4"/>
  <c r="CI1657" i="4"/>
  <c r="BI1658" i="4"/>
  <c r="CI1658" i="4"/>
  <c r="BI1659" i="4"/>
  <c r="CI1659" i="4"/>
  <c r="BI1660" i="4"/>
  <c r="CI1660" i="4"/>
  <c r="BI1661" i="4"/>
  <c r="CI1661" i="4"/>
  <c r="BI1662" i="4"/>
  <c r="CI1662" i="4"/>
  <c r="BI1663" i="4"/>
  <c r="CI1663" i="4"/>
  <c r="BI1664" i="4"/>
  <c r="CI1664" i="4"/>
  <c r="BI1665" i="4"/>
  <c r="CI1665" i="4"/>
  <c r="BI1666" i="4"/>
  <c r="CI1666" i="4"/>
  <c r="BI1667" i="4"/>
  <c r="CI1667" i="4"/>
  <c r="BI1668" i="4"/>
  <c r="CI1668" i="4"/>
  <c r="BI1669" i="4"/>
  <c r="CI1669" i="4"/>
  <c r="BI1670" i="4"/>
  <c r="CI1670" i="4"/>
  <c r="BI1671" i="4"/>
  <c r="CI1671" i="4"/>
  <c r="BI1672" i="4"/>
  <c r="CI1672" i="4"/>
  <c r="BI1673" i="4"/>
  <c r="CI1673" i="4"/>
  <c r="BI1674" i="4"/>
  <c r="CI1674" i="4"/>
  <c r="BI1675" i="4"/>
  <c r="CI1675" i="4"/>
  <c r="BI1676" i="4"/>
  <c r="CI1676" i="4"/>
  <c r="BI1677" i="4"/>
  <c r="CI1677" i="4"/>
  <c r="BI1678" i="4"/>
  <c r="CI1678" i="4"/>
  <c r="BI1679" i="4"/>
  <c r="CI1679" i="4"/>
  <c r="BI1680" i="4"/>
  <c r="CI1680" i="4"/>
  <c r="BI1681" i="4"/>
  <c r="CI1681" i="4"/>
  <c r="BI1682" i="4"/>
  <c r="CI1682" i="4"/>
  <c r="BI1683" i="4"/>
  <c r="CI1683" i="4"/>
  <c r="BI1684" i="4"/>
  <c r="CI1684" i="4"/>
  <c r="BI1685" i="4"/>
  <c r="CI1685" i="4"/>
  <c r="BI1686" i="4"/>
  <c r="CI1686" i="4"/>
  <c r="BI1687" i="4"/>
  <c r="CI1687" i="4"/>
  <c r="BI1688" i="4"/>
  <c r="CI1688" i="4"/>
  <c r="BI1689" i="4"/>
  <c r="CI1689" i="4"/>
  <c r="BI1690" i="4"/>
  <c r="CI1690" i="4"/>
  <c r="BI1691" i="4"/>
  <c r="CI1691" i="4"/>
  <c r="BI1692" i="4"/>
  <c r="CI1692" i="4"/>
  <c r="BI1693" i="4"/>
  <c r="CI1693" i="4"/>
  <c r="BI1694" i="4"/>
  <c r="CI1694" i="4"/>
  <c r="BI1695" i="4"/>
  <c r="CI1695" i="4"/>
  <c r="BI1696" i="4"/>
  <c r="CI1696" i="4"/>
  <c r="BI1697" i="4"/>
  <c r="CI1697" i="4"/>
  <c r="BI1698" i="4"/>
  <c r="CI1698" i="4"/>
  <c r="BI1699" i="4"/>
  <c r="CI1699" i="4"/>
  <c r="BI1700" i="4"/>
  <c r="CI1700" i="4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2" i="9"/>
  <c r="B5" i="8"/>
  <c r="B6" i="8"/>
  <c r="B7" i="8"/>
  <c r="B8" i="8"/>
  <c r="B9" i="8"/>
  <c r="B10" i="8"/>
  <c r="B11" i="8"/>
  <c r="B12" i="8"/>
  <c r="B14" i="8"/>
  <c r="B15" i="8"/>
  <c r="B16" i="8"/>
  <c r="B17" i="8"/>
  <c r="B18" i="8"/>
  <c r="B19" i="8"/>
  <c r="B20" i="8"/>
  <c r="B21" i="8"/>
  <c r="B22" i="8"/>
  <c r="B23" i="8"/>
  <c r="BC4" i="1"/>
  <c r="AD2" i="1"/>
  <c r="BI501" i="4"/>
  <c r="BP2" i="4"/>
  <c r="BI1475" i="4"/>
  <c r="AM3" i="3"/>
  <c r="CI501" i="4"/>
  <c r="BI4" i="4"/>
  <c r="CI4" i="4"/>
  <c r="BI5" i="4"/>
  <c r="CI5" i="4"/>
  <c r="BI6" i="4"/>
  <c r="CI6" i="4"/>
  <c r="BI7" i="4"/>
  <c r="CI7" i="4"/>
  <c r="BI8" i="4"/>
  <c r="CI8" i="4"/>
  <c r="BI9" i="4"/>
  <c r="CI9" i="4"/>
  <c r="BI10" i="4"/>
  <c r="CI10" i="4"/>
  <c r="BI11" i="4"/>
  <c r="CI11" i="4"/>
  <c r="BI12" i="4"/>
  <c r="CI12" i="4"/>
  <c r="BI14" i="4"/>
  <c r="CI14" i="4"/>
  <c r="BI15" i="4"/>
  <c r="CI15" i="4"/>
  <c r="BI16" i="4"/>
  <c r="CI16" i="4"/>
  <c r="BI17" i="4"/>
  <c r="CI17" i="4"/>
  <c r="BI18" i="4"/>
  <c r="CI18" i="4"/>
  <c r="BI19" i="4"/>
  <c r="CI19" i="4"/>
  <c r="BI20" i="4"/>
  <c r="CI20" i="4"/>
  <c r="BI21" i="4"/>
  <c r="CI21" i="4"/>
  <c r="BI22" i="4"/>
  <c r="CI22" i="4"/>
  <c r="BI23" i="4"/>
  <c r="CI23" i="4"/>
  <c r="BI24" i="4"/>
  <c r="CI24" i="4"/>
  <c r="BI25" i="4"/>
  <c r="CI25" i="4"/>
  <c r="BI26" i="4"/>
  <c r="CI26" i="4"/>
  <c r="BI27" i="4"/>
  <c r="CI27" i="4"/>
  <c r="BI28" i="4"/>
  <c r="CI28" i="4"/>
  <c r="BI29" i="4"/>
  <c r="CI29" i="4"/>
  <c r="BI30" i="4"/>
  <c r="CI30" i="4"/>
  <c r="BI31" i="4"/>
  <c r="CI31" i="4"/>
  <c r="BI32" i="4"/>
  <c r="CI32" i="4"/>
  <c r="BI33" i="4"/>
  <c r="CI33" i="4"/>
  <c r="BI34" i="4"/>
  <c r="CI34" i="4"/>
  <c r="BI35" i="4"/>
  <c r="CI35" i="4"/>
  <c r="BI36" i="4"/>
  <c r="CI36" i="4"/>
  <c r="BI37" i="4"/>
  <c r="CI37" i="4"/>
  <c r="BI38" i="4"/>
  <c r="CI38" i="4"/>
  <c r="BI39" i="4"/>
  <c r="CI39" i="4"/>
  <c r="BI40" i="4"/>
  <c r="CI40" i="4"/>
  <c r="BI41" i="4"/>
  <c r="CI41" i="4"/>
  <c r="BI42" i="4"/>
  <c r="CI42" i="4"/>
  <c r="BI43" i="4"/>
  <c r="CI43" i="4"/>
  <c r="BI44" i="4"/>
  <c r="CI44" i="4"/>
  <c r="BI45" i="4"/>
  <c r="CI45" i="4"/>
  <c r="BI46" i="4"/>
  <c r="CI46" i="4"/>
  <c r="BI47" i="4"/>
  <c r="CI47" i="4"/>
  <c r="BI48" i="4"/>
  <c r="CI48" i="4"/>
  <c r="BI49" i="4"/>
  <c r="CI49" i="4"/>
  <c r="BI50" i="4"/>
  <c r="CI50" i="4"/>
  <c r="BI51" i="4"/>
  <c r="CI51" i="4"/>
  <c r="BI52" i="4"/>
  <c r="CI52" i="4"/>
  <c r="BI53" i="4"/>
  <c r="CI53" i="4"/>
  <c r="BI54" i="4"/>
  <c r="CI54" i="4"/>
  <c r="BI55" i="4"/>
  <c r="CI55" i="4"/>
  <c r="BI56" i="4"/>
  <c r="CI56" i="4"/>
  <c r="BI57" i="4"/>
  <c r="CI57" i="4"/>
  <c r="BI58" i="4"/>
  <c r="CI58" i="4"/>
  <c r="BI59" i="4"/>
  <c r="CI59" i="4"/>
  <c r="BI60" i="4"/>
  <c r="CI60" i="4"/>
  <c r="BI61" i="4"/>
  <c r="CI61" i="4"/>
  <c r="BI62" i="4"/>
  <c r="CI62" i="4"/>
  <c r="BI63" i="4"/>
  <c r="CI63" i="4"/>
  <c r="BI64" i="4"/>
  <c r="CI64" i="4"/>
  <c r="BI65" i="4"/>
  <c r="CI65" i="4"/>
  <c r="BI66" i="4"/>
  <c r="CI66" i="4"/>
  <c r="BI67" i="4"/>
  <c r="CI67" i="4"/>
  <c r="BI68" i="4"/>
  <c r="CI68" i="4"/>
  <c r="BI69" i="4"/>
  <c r="CI69" i="4"/>
  <c r="BI70" i="4"/>
  <c r="CI70" i="4"/>
  <c r="BI71" i="4"/>
  <c r="CI71" i="4"/>
  <c r="BI72" i="4"/>
  <c r="CI72" i="4"/>
  <c r="BI73" i="4"/>
  <c r="CI73" i="4"/>
  <c r="BI74" i="4"/>
  <c r="CI74" i="4"/>
  <c r="BI75" i="4"/>
  <c r="CI75" i="4"/>
  <c r="BI76" i="4"/>
  <c r="CI76" i="4"/>
  <c r="BI77" i="4"/>
  <c r="CI77" i="4"/>
  <c r="BI78" i="4"/>
  <c r="CI78" i="4"/>
  <c r="BI79" i="4"/>
  <c r="CI79" i="4"/>
  <c r="BI80" i="4"/>
  <c r="CI80" i="4"/>
  <c r="BI81" i="4"/>
  <c r="CI81" i="4"/>
  <c r="BI82" i="4"/>
  <c r="CI82" i="4"/>
  <c r="BI83" i="4"/>
  <c r="CI83" i="4"/>
  <c r="BI84" i="4"/>
  <c r="CI84" i="4"/>
  <c r="BI85" i="4"/>
  <c r="CI85" i="4"/>
  <c r="BI86" i="4"/>
  <c r="CI86" i="4"/>
  <c r="BI87" i="4"/>
  <c r="CI87" i="4"/>
  <c r="BI88" i="4"/>
  <c r="CI88" i="4"/>
  <c r="BI89" i="4"/>
  <c r="CI89" i="4"/>
  <c r="BI90" i="4"/>
  <c r="CI90" i="4"/>
  <c r="BI91" i="4"/>
  <c r="CI91" i="4"/>
  <c r="BI92" i="4"/>
  <c r="CI92" i="4"/>
  <c r="BI93" i="4"/>
  <c r="CI93" i="4"/>
  <c r="BI94" i="4"/>
  <c r="CI94" i="4"/>
  <c r="BI95" i="4"/>
  <c r="CI95" i="4"/>
  <c r="BI96" i="4"/>
  <c r="CI96" i="4"/>
  <c r="BI97" i="4"/>
  <c r="CI97" i="4"/>
  <c r="BI98" i="4"/>
  <c r="CI98" i="4"/>
  <c r="BI99" i="4"/>
  <c r="CI99" i="4"/>
  <c r="BI100" i="4"/>
  <c r="CI100" i="4"/>
  <c r="BI101" i="4"/>
  <c r="CI101" i="4"/>
  <c r="BI102" i="4"/>
  <c r="CI102" i="4"/>
  <c r="BI103" i="4"/>
  <c r="CI103" i="4"/>
  <c r="BI104" i="4"/>
  <c r="CI104" i="4"/>
  <c r="BI105" i="4"/>
  <c r="CI105" i="4"/>
  <c r="BI106" i="4"/>
  <c r="CI106" i="4"/>
  <c r="BI107" i="4"/>
  <c r="CI107" i="4"/>
  <c r="BI108" i="4"/>
  <c r="CI108" i="4"/>
  <c r="BI109" i="4"/>
  <c r="CI109" i="4"/>
  <c r="BI110" i="4"/>
  <c r="CI110" i="4"/>
  <c r="BI111" i="4"/>
  <c r="CI111" i="4"/>
  <c r="BI112" i="4"/>
  <c r="CI112" i="4"/>
  <c r="BI113" i="4"/>
  <c r="CI113" i="4"/>
  <c r="BI114" i="4"/>
  <c r="CI114" i="4"/>
  <c r="BI115" i="4"/>
  <c r="CI115" i="4"/>
  <c r="BI116" i="4"/>
  <c r="CI116" i="4"/>
  <c r="BI118" i="4"/>
  <c r="CI118" i="4"/>
  <c r="BI119" i="4"/>
  <c r="BI120" i="4"/>
  <c r="CI120" i="4"/>
  <c r="BI121" i="4"/>
  <c r="CI121" i="4"/>
  <c r="BI122" i="4"/>
  <c r="CI122" i="4"/>
  <c r="BI123" i="4"/>
  <c r="CI123" i="4"/>
  <c r="BI124" i="4"/>
  <c r="CI124" i="4"/>
  <c r="BI125" i="4"/>
  <c r="CI125" i="4"/>
  <c r="BI126" i="4"/>
  <c r="CI126" i="4"/>
  <c r="BI127" i="4"/>
  <c r="CI127" i="4"/>
  <c r="BI128" i="4"/>
  <c r="CI128" i="4"/>
  <c r="BI129" i="4"/>
  <c r="CI129" i="4"/>
  <c r="BI130" i="4"/>
  <c r="CI130" i="4"/>
  <c r="BI131" i="4"/>
  <c r="CI131" i="4"/>
  <c r="BI133" i="4"/>
  <c r="CI133" i="4"/>
  <c r="BI134" i="4"/>
  <c r="CI134" i="4"/>
  <c r="BI135" i="4"/>
  <c r="CI135" i="4"/>
  <c r="BI136" i="4"/>
  <c r="CI136" i="4"/>
  <c r="BI137" i="4"/>
  <c r="CI137" i="4"/>
  <c r="BI138" i="4"/>
  <c r="CI138" i="4"/>
  <c r="BI139" i="4"/>
  <c r="CI139" i="4"/>
  <c r="BI140" i="4"/>
  <c r="CI140" i="4"/>
  <c r="BI141" i="4"/>
  <c r="CI141" i="4"/>
  <c r="BI142" i="4"/>
  <c r="CI142" i="4"/>
  <c r="BI143" i="4"/>
  <c r="CI143" i="4"/>
  <c r="BI144" i="4"/>
  <c r="CI144" i="4"/>
  <c r="BI145" i="4"/>
  <c r="CI145" i="4"/>
  <c r="BI146" i="4"/>
  <c r="CI146" i="4"/>
  <c r="BI147" i="4"/>
  <c r="CI147" i="4"/>
  <c r="BI148" i="4"/>
  <c r="CI148" i="4"/>
  <c r="BI149" i="4"/>
  <c r="CI149" i="4"/>
  <c r="BI150" i="4"/>
  <c r="CI150" i="4"/>
  <c r="BI151" i="4"/>
  <c r="CI151" i="4"/>
  <c r="BI152" i="4"/>
  <c r="CI152" i="4"/>
  <c r="BI153" i="4"/>
  <c r="CI153" i="4"/>
  <c r="BI154" i="4"/>
  <c r="CI154" i="4"/>
  <c r="BI155" i="4"/>
  <c r="CI155" i="4"/>
  <c r="BI156" i="4"/>
  <c r="CI156" i="4"/>
  <c r="BI157" i="4"/>
  <c r="CI157" i="4"/>
  <c r="BI158" i="4"/>
  <c r="CI158" i="4"/>
  <c r="BI159" i="4"/>
  <c r="CI159" i="4"/>
  <c r="BI160" i="4"/>
  <c r="CI160" i="4"/>
  <c r="BI161" i="4"/>
  <c r="CI161" i="4"/>
  <c r="BI162" i="4"/>
  <c r="CI162" i="4"/>
  <c r="BI163" i="4"/>
  <c r="CI163" i="4"/>
  <c r="BI164" i="4"/>
  <c r="CI164" i="4"/>
  <c r="BI165" i="4"/>
  <c r="CI165" i="4"/>
  <c r="BI166" i="4"/>
  <c r="CI166" i="4"/>
  <c r="BI167" i="4"/>
  <c r="CI167" i="4"/>
  <c r="BI168" i="4"/>
  <c r="CI168" i="4"/>
  <c r="BI169" i="4"/>
  <c r="CI169" i="4"/>
  <c r="BI170" i="4"/>
  <c r="CI170" i="4"/>
  <c r="BI171" i="4"/>
  <c r="CI171" i="4"/>
  <c r="BI172" i="4"/>
  <c r="CI172" i="4"/>
  <c r="BI173" i="4"/>
  <c r="CI173" i="4"/>
  <c r="BI174" i="4"/>
  <c r="CI174" i="4"/>
  <c r="BI176" i="4"/>
  <c r="CI176" i="4"/>
  <c r="BI177" i="4"/>
  <c r="CI177" i="4"/>
  <c r="BI178" i="4"/>
  <c r="CI178" i="4"/>
  <c r="BI179" i="4"/>
  <c r="CI179" i="4"/>
  <c r="BI180" i="4"/>
  <c r="CI180" i="4"/>
  <c r="BI181" i="4"/>
  <c r="CI181" i="4"/>
  <c r="BI183" i="4"/>
  <c r="CI183" i="4"/>
  <c r="BI184" i="4"/>
  <c r="CI184" i="4"/>
  <c r="BI185" i="4"/>
  <c r="CI185" i="4"/>
  <c r="BI186" i="4"/>
  <c r="CI186" i="4"/>
  <c r="BI187" i="4"/>
  <c r="CI187" i="4"/>
  <c r="BI188" i="4"/>
  <c r="CI188" i="4"/>
  <c r="BI189" i="4"/>
  <c r="CI189" i="4"/>
  <c r="BI190" i="4"/>
  <c r="CI190" i="4"/>
  <c r="BI191" i="4"/>
  <c r="CI191" i="4"/>
  <c r="BI192" i="4"/>
  <c r="CI192" i="4"/>
  <c r="BI193" i="4"/>
  <c r="CI193" i="4"/>
  <c r="BI194" i="4"/>
  <c r="CI194" i="4"/>
  <c r="BI195" i="4"/>
  <c r="CI195" i="4"/>
  <c r="BI196" i="4"/>
  <c r="CI196" i="4"/>
  <c r="BI197" i="4"/>
  <c r="CI197" i="4"/>
  <c r="BI198" i="4"/>
  <c r="CI198" i="4"/>
  <c r="BI199" i="4"/>
  <c r="CI199" i="4"/>
  <c r="BI200" i="4"/>
  <c r="CI200" i="4"/>
  <c r="BI201" i="4"/>
  <c r="CI201" i="4"/>
  <c r="BI202" i="4"/>
  <c r="CI202" i="4"/>
  <c r="BI203" i="4"/>
  <c r="CI203" i="4"/>
  <c r="BI204" i="4"/>
  <c r="CI204" i="4"/>
  <c r="BI205" i="4"/>
  <c r="CI205" i="4"/>
  <c r="BI206" i="4"/>
  <c r="CI206" i="4"/>
  <c r="BI207" i="4"/>
  <c r="CI207" i="4"/>
  <c r="BI208" i="4"/>
  <c r="CI208" i="4"/>
  <c r="BI209" i="4"/>
  <c r="CI209" i="4"/>
  <c r="BI210" i="4"/>
  <c r="CI210" i="4"/>
  <c r="BI211" i="4"/>
  <c r="CI211" i="4"/>
  <c r="BI212" i="4"/>
  <c r="CI212" i="4"/>
  <c r="BI213" i="4"/>
  <c r="CI213" i="4"/>
  <c r="BI214" i="4"/>
  <c r="CI214" i="4"/>
  <c r="BI215" i="4"/>
  <c r="CI215" i="4"/>
  <c r="BI216" i="4"/>
  <c r="CI216" i="4"/>
  <c r="BI217" i="4"/>
  <c r="CI217" i="4"/>
  <c r="BI218" i="4"/>
  <c r="CI218" i="4"/>
  <c r="BI219" i="4"/>
  <c r="CI219" i="4"/>
  <c r="BI220" i="4"/>
  <c r="CI220" i="4"/>
  <c r="BI221" i="4"/>
  <c r="CI221" i="4"/>
  <c r="BI222" i="4"/>
  <c r="CI222" i="4"/>
  <c r="BI223" i="4"/>
  <c r="CI223" i="4"/>
  <c r="BI224" i="4"/>
  <c r="CI224" i="4"/>
  <c r="BI225" i="4"/>
  <c r="CI225" i="4"/>
  <c r="BI226" i="4"/>
  <c r="CI226" i="4"/>
  <c r="BI228" i="4"/>
  <c r="CI228" i="4"/>
  <c r="BI229" i="4"/>
  <c r="CI229" i="4"/>
  <c r="BI230" i="4"/>
  <c r="CI230" i="4"/>
  <c r="BI231" i="4"/>
  <c r="CI231" i="4"/>
  <c r="BI232" i="4"/>
  <c r="CI232" i="4"/>
  <c r="BI233" i="4"/>
  <c r="CI233" i="4"/>
  <c r="BI234" i="4"/>
  <c r="CI234" i="4"/>
  <c r="BI235" i="4"/>
  <c r="CI235" i="4"/>
  <c r="BI236" i="4"/>
  <c r="CI236" i="4"/>
  <c r="BI237" i="4"/>
  <c r="CI237" i="4"/>
  <c r="BI238" i="4"/>
  <c r="CI238" i="4"/>
  <c r="BI239" i="4"/>
  <c r="CI239" i="4"/>
  <c r="BI240" i="4"/>
  <c r="CI240" i="4"/>
  <c r="BI242" i="4"/>
  <c r="CI242" i="4"/>
  <c r="BI243" i="4"/>
  <c r="CI243" i="4"/>
  <c r="BI244" i="4"/>
  <c r="CI244" i="4"/>
  <c r="BI245" i="4"/>
  <c r="CI245" i="4"/>
  <c r="BI246" i="4"/>
  <c r="CI246" i="4"/>
  <c r="BI247" i="4"/>
  <c r="CI247" i="4"/>
  <c r="BI248" i="4"/>
  <c r="CI248" i="4"/>
  <c r="BI249" i="4"/>
  <c r="CI249" i="4"/>
  <c r="BI250" i="4"/>
  <c r="CI250" i="4"/>
  <c r="BI251" i="4"/>
  <c r="CI251" i="4"/>
  <c r="BI252" i="4"/>
  <c r="CI252" i="4"/>
  <c r="BI253" i="4"/>
  <c r="CI253" i="4"/>
  <c r="BI254" i="4"/>
  <c r="CI254" i="4"/>
  <c r="BI255" i="4"/>
  <c r="CI255" i="4"/>
  <c r="BI256" i="4"/>
  <c r="CI256" i="4"/>
  <c r="BI257" i="4"/>
  <c r="CI257" i="4"/>
  <c r="BI258" i="4"/>
  <c r="CI258" i="4"/>
  <c r="BI260" i="4"/>
  <c r="CI260" i="4"/>
  <c r="BI261" i="4"/>
  <c r="CI261" i="4"/>
  <c r="BI262" i="4"/>
  <c r="CI262" i="4"/>
  <c r="BI263" i="4"/>
  <c r="CI263" i="4"/>
  <c r="BI264" i="4"/>
  <c r="CI264" i="4"/>
  <c r="BI265" i="4"/>
  <c r="CI265" i="4"/>
  <c r="BI266" i="4"/>
  <c r="CI266" i="4"/>
  <c r="BI267" i="4"/>
  <c r="CI267" i="4"/>
  <c r="BI268" i="4"/>
  <c r="CI268" i="4"/>
  <c r="BI269" i="4"/>
  <c r="CI269" i="4"/>
  <c r="BI270" i="4"/>
  <c r="CI270" i="4"/>
  <c r="BI271" i="4"/>
  <c r="CI271" i="4"/>
  <c r="BI272" i="4"/>
  <c r="CI272" i="4"/>
  <c r="BI273" i="4"/>
  <c r="CI273" i="4"/>
  <c r="BI274" i="4"/>
  <c r="CI274" i="4"/>
  <c r="BI275" i="4"/>
  <c r="CI275" i="4"/>
  <c r="BI276" i="4"/>
  <c r="CI276" i="4"/>
  <c r="BI277" i="4"/>
  <c r="CI277" i="4"/>
  <c r="BI278" i="4"/>
  <c r="CI278" i="4"/>
  <c r="BI279" i="4"/>
  <c r="CI279" i="4"/>
  <c r="BI281" i="4"/>
  <c r="CI281" i="4"/>
  <c r="BI282" i="4"/>
  <c r="CI282" i="4"/>
  <c r="BI283" i="4"/>
  <c r="CI283" i="4"/>
  <c r="BI284" i="4"/>
  <c r="CI284" i="4"/>
  <c r="BI285" i="4"/>
  <c r="CI285" i="4"/>
  <c r="BI286" i="4"/>
  <c r="CI286" i="4"/>
  <c r="BI287" i="4"/>
  <c r="CI287" i="4"/>
  <c r="BI288" i="4"/>
  <c r="CI288" i="4"/>
  <c r="BI289" i="4"/>
  <c r="CI289" i="4"/>
  <c r="BI290" i="4"/>
  <c r="CI290" i="4"/>
  <c r="BI291" i="4"/>
  <c r="CI291" i="4"/>
  <c r="BI292" i="4"/>
  <c r="CI292" i="4"/>
  <c r="BI293" i="4"/>
  <c r="CI293" i="4"/>
  <c r="BI294" i="4"/>
  <c r="CI294" i="4"/>
  <c r="BI295" i="4"/>
  <c r="CI295" i="4"/>
  <c r="BI296" i="4"/>
  <c r="CI296" i="4"/>
  <c r="BI297" i="4"/>
  <c r="CI297" i="4"/>
  <c r="BI298" i="4"/>
  <c r="CI298" i="4"/>
  <c r="BI299" i="4"/>
  <c r="CI299" i="4"/>
  <c r="BI300" i="4"/>
  <c r="CI300" i="4"/>
  <c r="BI301" i="4"/>
  <c r="CI301" i="4"/>
  <c r="BI302" i="4"/>
  <c r="CI302" i="4"/>
  <c r="BI303" i="4"/>
  <c r="CI303" i="4"/>
  <c r="BI304" i="4"/>
  <c r="CI304" i="4"/>
  <c r="BI305" i="4"/>
  <c r="CI305" i="4"/>
  <c r="BI306" i="4"/>
  <c r="CI306" i="4"/>
  <c r="BI307" i="4"/>
  <c r="CI307" i="4"/>
  <c r="BI308" i="4"/>
  <c r="CI308" i="4"/>
  <c r="BI309" i="4"/>
  <c r="CI309" i="4"/>
  <c r="BI310" i="4"/>
  <c r="CI310" i="4"/>
  <c r="BI311" i="4"/>
  <c r="CI311" i="4"/>
  <c r="BI312" i="4"/>
  <c r="CI312" i="4"/>
  <c r="BI313" i="4"/>
  <c r="CI313" i="4"/>
  <c r="BI314" i="4"/>
  <c r="CI314" i="4"/>
  <c r="BI315" i="4"/>
  <c r="CI315" i="4"/>
  <c r="BI316" i="4"/>
  <c r="CI316" i="4"/>
  <c r="BI317" i="4"/>
  <c r="CI317" i="4"/>
  <c r="BI318" i="4"/>
  <c r="CI318" i="4"/>
  <c r="BI319" i="4"/>
  <c r="CI319" i="4"/>
  <c r="BI320" i="4"/>
  <c r="CI320" i="4"/>
  <c r="BI321" i="4"/>
  <c r="CI321" i="4"/>
  <c r="BI322" i="4"/>
  <c r="CI322" i="4"/>
  <c r="BI323" i="4"/>
  <c r="CI323" i="4"/>
  <c r="BI324" i="4"/>
  <c r="CI324" i="4"/>
  <c r="BI325" i="4"/>
  <c r="CI325" i="4"/>
  <c r="BI326" i="4"/>
  <c r="CI326" i="4"/>
  <c r="BI327" i="4"/>
  <c r="CI327" i="4"/>
  <c r="BI329" i="4"/>
  <c r="CI329" i="4"/>
  <c r="BI330" i="4"/>
  <c r="CI330" i="4"/>
  <c r="BI331" i="4"/>
  <c r="CI331" i="4"/>
  <c r="BI332" i="4"/>
  <c r="CI332" i="4"/>
  <c r="BI333" i="4"/>
  <c r="CI333" i="4"/>
  <c r="BI334" i="4"/>
  <c r="CI334" i="4"/>
  <c r="BI335" i="4"/>
  <c r="CI335" i="4"/>
  <c r="BI336" i="4"/>
  <c r="CI336" i="4"/>
  <c r="BI337" i="4"/>
  <c r="CI337" i="4"/>
  <c r="BI338" i="4"/>
  <c r="CI338" i="4"/>
  <c r="BI339" i="4"/>
  <c r="CI339" i="4"/>
  <c r="BI340" i="4"/>
  <c r="CI340" i="4"/>
  <c r="BI341" i="4"/>
  <c r="CI341" i="4"/>
  <c r="BI342" i="4"/>
  <c r="CI342" i="4"/>
  <c r="BI343" i="4"/>
  <c r="CI343" i="4"/>
  <c r="BI344" i="4"/>
  <c r="CI344" i="4"/>
  <c r="BI345" i="4"/>
  <c r="CI345" i="4"/>
  <c r="BI346" i="4"/>
  <c r="CI346" i="4"/>
  <c r="BI347" i="4"/>
  <c r="CI347" i="4"/>
  <c r="BI348" i="4"/>
  <c r="CI348" i="4"/>
  <c r="BI349" i="4"/>
  <c r="CI349" i="4"/>
  <c r="BI350" i="4"/>
  <c r="CI350" i="4"/>
  <c r="BI351" i="4"/>
  <c r="CI351" i="4"/>
  <c r="BI352" i="4"/>
  <c r="CI352" i="4"/>
  <c r="BI353" i="4"/>
  <c r="CI353" i="4"/>
  <c r="BI354" i="4"/>
  <c r="CI354" i="4"/>
  <c r="BI355" i="4"/>
  <c r="CI355" i="4"/>
  <c r="BI356" i="4"/>
  <c r="CI356" i="4"/>
  <c r="BI357" i="4"/>
  <c r="CI357" i="4"/>
  <c r="BI358" i="4"/>
  <c r="CI358" i="4"/>
  <c r="BI359" i="4"/>
  <c r="CI359" i="4"/>
  <c r="BI360" i="4"/>
  <c r="CI360" i="4"/>
  <c r="BI361" i="4"/>
  <c r="CI361" i="4"/>
  <c r="BI362" i="4"/>
  <c r="CI362" i="4"/>
  <c r="BI363" i="4"/>
  <c r="CI363" i="4"/>
  <c r="BI364" i="4"/>
  <c r="CI364" i="4"/>
  <c r="BI365" i="4"/>
  <c r="CI365" i="4"/>
  <c r="BI366" i="4"/>
  <c r="CI366" i="4"/>
  <c r="BI367" i="4"/>
  <c r="CI367" i="4"/>
  <c r="BI368" i="4"/>
  <c r="CI368" i="4"/>
  <c r="BI369" i="4"/>
  <c r="CI369" i="4"/>
  <c r="BI370" i="4"/>
  <c r="CI370" i="4"/>
  <c r="BI371" i="4"/>
  <c r="CI371" i="4"/>
  <c r="BI372" i="4"/>
  <c r="CI372" i="4"/>
  <c r="BI373" i="4"/>
  <c r="CI373" i="4"/>
  <c r="BI374" i="4"/>
  <c r="CI374" i="4"/>
  <c r="BI375" i="4"/>
  <c r="CI375" i="4"/>
  <c r="BI376" i="4"/>
  <c r="CI376" i="4"/>
  <c r="BI377" i="4"/>
  <c r="CI377" i="4"/>
  <c r="BI378" i="4"/>
  <c r="CI378" i="4"/>
  <c r="BI379" i="4"/>
  <c r="CI379" i="4"/>
  <c r="BI380" i="4"/>
  <c r="CI380" i="4"/>
  <c r="BI381" i="4"/>
  <c r="CI381" i="4"/>
  <c r="BI382" i="4"/>
  <c r="CI382" i="4"/>
  <c r="BI383" i="4"/>
  <c r="CI383" i="4"/>
  <c r="BI386" i="4"/>
  <c r="CI386" i="4"/>
  <c r="BI387" i="4"/>
  <c r="CI387" i="4"/>
  <c r="BI388" i="4"/>
  <c r="CI388" i="4"/>
  <c r="BI389" i="4"/>
  <c r="CI389" i="4"/>
  <c r="BI390" i="4"/>
  <c r="CI390" i="4"/>
  <c r="BI391" i="4"/>
  <c r="CI391" i="4"/>
  <c r="BI392" i="4"/>
  <c r="CI392" i="4"/>
  <c r="BI393" i="4"/>
  <c r="CI393" i="4"/>
  <c r="BI394" i="4"/>
  <c r="CI394" i="4"/>
  <c r="BI395" i="4"/>
  <c r="CI395" i="4"/>
  <c r="BI396" i="4"/>
  <c r="CI396" i="4"/>
  <c r="BI397" i="4"/>
  <c r="CI397" i="4"/>
  <c r="BI398" i="4"/>
  <c r="CI398" i="4"/>
  <c r="BI399" i="4"/>
  <c r="CI399" i="4"/>
  <c r="BI400" i="4"/>
  <c r="CI400" i="4"/>
  <c r="BI401" i="4"/>
  <c r="CI401" i="4"/>
  <c r="BI402" i="4"/>
  <c r="CI402" i="4"/>
  <c r="BI403" i="4"/>
  <c r="CI403" i="4"/>
  <c r="BI404" i="4"/>
  <c r="CI404" i="4"/>
  <c r="BI405" i="4"/>
  <c r="CI405" i="4"/>
  <c r="BI406" i="4"/>
  <c r="CI406" i="4"/>
  <c r="BI407" i="4"/>
  <c r="CI407" i="4"/>
  <c r="BI408" i="4"/>
  <c r="CI408" i="4"/>
  <c r="BI409" i="4"/>
  <c r="CI409" i="4"/>
  <c r="BI410" i="4"/>
  <c r="CI410" i="4"/>
  <c r="BI411" i="4"/>
  <c r="CI411" i="4"/>
  <c r="BI412" i="4"/>
  <c r="CI412" i="4"/>
  <c r="BI413" i="4"/>
  <c r="CI413" i="4"/>
  <c r="BI414" i="4"/>
  <c r="CI414" i="4"/>
  <c r="BI415" i="4"/>
  <c r="CI415" i="4"/>
  <c r="BI416" i="4"/>
  <c r="CI416" i="4"/>
  <c r="BI417" i="4"/>
  <c r="CI417" i="4"/>
  <c r="BI418" i="4"/>
  <c r="CI418" i="4"/>
  <c r="BI419" i="4"/>
  <c r="CI419" i="4"/>
  <c r="BI420" i="4"/>
  <c r="CI420" i="4"/>
  <c r="BI421" i="4"/>
  <c r="CI421" i="4"/>
  <c r="BI422" i="4"/>
  <c r="CI422" i="4"/>
  <c r="BI424" i="4"/>
  <c r="CI424" i="4"/>
  <c r="BI425" i="4"/>
  <c r="CI425" i="4"/>
  <c r="BI426" i="4"/>
  <c r="CI426" i="4"/>
  <c r="BI427" i="4"/>
  <c r="CI427" i="4"/>
  <c r="BI428" i="4"/>
  <c r="CI428" i="4"/>
  <c r="BI429" i="4"/>
  <c r="CI429" i="4"/>
  <c r="BI430" i="4"/>
  <c r="CI430" i="4"/>
  <c r="BI431" i="4"/>
  <c r="CI431" i="4"/>
  <c r="BI432" i="4"/>
  <c r="CI432" i="4"/>
  <c r="BI433" i="4"/>
  <c r="CI433" i="4"/>
  <c r="BI434" i="4"/>
  <c r="CI434" i="4"/>
  <c r="BI435" i="4"/>
  <c r="CI435" i="4"/>
  <c r="BI436" i="4"/>
  <c r="CI436" i="4"/>
  <c r="BI437" i="4"/>
  <c r="CI437" i="4"/>
  <c r="BI438" i="4"/>
  <c r="CI438" i="4"/>
  <c r="BI439" i="4"/>
  <c r="CI439" i="4"/>
  <c r="BI440" i="4"/>
  <c r="CI440" i="4"/>
  <c r="BI441" i="4"/>
  <c r="CI441" i="4"/>
  <c r="BI442" i="4"/>
  <c r="CI442" i="4"/>
  <c r="BI443" i="4"/>
  <c r="CI443" i="4"/>
  <c r="BI446" i="4"/>
  <c r="CI446" i="4"/>
  <c r="BI447" i="4"/>
  <c r="CI447" i="4"/>
  <c r="BI448" i="4"/>
  <c r="CI448" i="4"/>
  <c r="BI449" i="4"/>
  <c r="CI449" i="4"/>
  <c r="BI450" i="4"/>
  <c r="CI450" i="4"/>
  <c r="BI451" i="4"/>
  <c r="CI451" i="4"/>
  <c r="BI452" i="4"/>
  <c r="CI452" i="4"/>
  <c r="BI453" i="4"/>
  <c r="CI453" i="4"/>
  <c r="BI454" i="4"/>
  <c r="CI454" i="4"/>
  <c r="BI455" i="4"/>
  <c r="CI455" i="4"/>
  <c r="BI457" i="4"/>
  <c r="CI457" i="4"/>
  <c r="BI458" i="4"/>
  <c r="CI458" i="4"/>
  <c r="BI460" i="4"/>
  <c r="CI460" i="4"/>
  <c r="BI461" i="4"/>
  <c r="CI461" i="4"/>
  <c r="BI462" i="4"/>
  <c r="CI462" i="4"/>
  <c r="BI463" i="4"/>
  <c r="CI463" i="4"/>
  <c r="BI464" i="4"/>
  <c r="CI464" i="4"/>
  <c r="BI465" i="4"/>
  <c r="CI465" i="4"/>
  <c r="BI466" i="4"/>
  <c r="CI466" i="4"/>
  <c r="BI467" i="4"/>
  <c r="CI467" i="4"/>
  <c r="BI468" i="4"/>
  <c r="CI468" i="4"/>
  <c r="BI469" i="4"/>
  <c r="CI469" i="4"/>
  <c r="BI470" i="4"/>
  <c r="CI470" i="4"/>
  <c r="BI471" i="4"/>
  <c r="CI471" i="4"/>
  <c r="BI472" i="4"/>
  <c r="CI472" i="4"/>
  <c r="BI473" i="4"/>
  <c r="CI473" i="4"/>
  <c r="BI474" i="4"/>
  <c r="CI474" i="4"/>
  <c r="BI475" i="4"/>
  <c r="CI475" i="4"/>
  <c r="BI476" i="4"/>
  <c r="CI476" i="4"/>
  <c r="BI477" i="4"/>
  <c r="CI477" i="4"/>
  <c r="BI478" i="4"/>
  <c r="CI478" i="4"/>
  <c r="BI479" i="4"/>
  <c r="CI479" i="4"/>
  <c r="BI480" i="4"/>
  <c r="CI480" i="4"/>
  <c r="BI481" i="4"/>
  <c r="CI481" i="4"/>
  <c r="BI482" i="4"/>
  <c r="CI482" i="4"/>
  <c r="BI483" i="4"/>
  <c r="CI483" i="4"/>
  <c r="BI484" i="4"/>
  <c r="CI484" i="4"/>
  <c r="BI485" i="4"/>
  <c r="CI485" i="4"/>
  <c r="BI486" i="4"/>
  <c r="CI486" i="4"/>
  <c r="BI488" i="4"/>
  <c r="CI488" i="4"/>
  <c r="BI489" i="4"/>
  <c r="CI489" i="4"/>
  <c r="BI490" i="4"/>
  <c r="CI490" i="4"/>
  <c r="BI491" i="4"/>
  <c r="CI491" i="4"/>
  <c r="BI492" i="4"/>
  <c r="CI492" i="4"/>
  <c r="BI493" i="4"/>
  <c r="CI493" i="4"/>
  <c r="BI494" i="4"/>
  <c r="CI494" i="4"/>
  <c r="BI495" i="4"/>
  <c r="CI495" i="4"/>
  <c r="BI496" i="4"/>
  <c r="CI496" i="4"/>
  <c r="BI497" i="4"/>
  <c r="CI497" i="4"/>
  <c r="BI498" i="4"/>
  <c r="CI498" i="4"/>
  <c r="BI499" i="4"/>
  <c r="CI499" i="4"/>
  <c r="BI500" i="4"/>
  <c r="CI500" i="4"/>
  <c r="BI502" i="4"/>
  <c r="CI502" i="4"/>
  <c r="BI504" i="4"/>
  <c r="CI504" i="4"/>
  <c r="BI505" i="4"/>
  <c r="CI505" i="4"/>
  <c r="BI506" i="4"/>
  <c r="CI506" i="4"/>
  <c r="BI507" i="4"/>
  <c r="CI507" i="4"/>
  <c r="BI508" i="4"/>
  <c r="CI508" i="4"/>
  <c r="BI509" i="4"/>
  <c r="CI509" i="4"/>
  <c r="BI510" i="4"/>
  <c r="CI510" i="4"/>
  <c r="BI512" i="4"/>
  <c r="CI512" i="4"/>
  <c r="BI513" i="4"/>
  <c r="CI513" i="4"/>
  <c r="BI514" i="4"/>
  <c r="CI514" i="4"/>
  <c r="BI515" i="4"/>
  <c r="CI515" i="4"/>
  <c r="BI516" i="4"/>
  <c r="CI516" i="4"/>
  <c r="BI517" i="4"/>
  <c r="CI517" i="4"/>
  <c r="BI518" i="4"/>
  <c r="CI518" i="4"/>
  <c r="BI519" i="4"/>
  <c r="CI519" i="4"/>
  <c r="BI520" i="4"/>
  <c r="CI520" i="4"/>
  <c r="BI521" i="4"/>
  <c r="CI521" i="4"/>
  <c r="BI522" i="4"/>
  <c r="CI522" i="4"/>
  <c r="BI523" i="4"/>
  <c r="CI523" i="4"/>
  <c r="BI524" i="4"/>
  <c r="CI524" i="4"/>
  <c r="BI525" i="4"/>
  <c r="CI525" i="4"/>
  <c r="BI526" i="4"/>
  <c r="CI526" i="4"/>
  <c r="BI527" i="4"/>
  <c r="CI527" i="4"/>
  <c r="BI528" i="4"/>
  <c r="CI528" i="4"/>
  <c r="BI529" i="4"/>
  <c r="CI529" i="4"/>
  <c r="BI530" i="4"/>
  <c r="CI530" i="4"/>
  <c r="BI531" i="4"/>
  <c r="CI531" i="4"/>
  <c r="BI532" i="4"/>
  <c r="CI532" i="4"/>
  <c r="BI533" i="4"/>
  <c r="CI533" i="4"/>
  <c r="BI534" i="4"/>
  <c r="CI534" i="4"/>
  <c r="BI535" i="4"/>
  <c r="CI535" i="4"/>
  <c r="BI536" i="4"/>
  <c r="CI536" i="4"/>
  <c r="BI537" i="4"/>
  <c r="CI537" i="4"/>
  <c r="BI538" i="4"/>
  <c r="CI538" i="4"/>
  <c r="BI539" i="4"/>
  <c r="CI539" i="4"/>
  <c r="BI540" i="4"/>
  <c r="CI540" i="4"/>
  <c r="BI541" i="4"/>
  <c r="CI541" i="4"/>
  <c r="BI542" i="4"/>
  <c r="CI542" i="4"/>
  <c r="BI543" i="4"/>
  <c r="CI543" i="4"/>
  <c r="BI544" i="4"/>
  <c r="CI544" i="4"/>
  <c r="BI545" i="4"/>
  <c r="CI545" i="4"/>
  <c r="BI547" i="4"/>
  <c r="CI547" i="4"/>
  <c r="BI548" i="4"/>
  <c r="CI548" i="4"/>
  <c r="BI549" i="4"/>
  <c r="CI549" i="4"/>
  <c r="BI552" i="4"/>
  <c r="CI552" i="4"/>
  <c r="BI553" i="4"/>
  <c r="CI553" i="4"/>
  <c r="BI554" i="4"/>
  <c r="CI554" i="4"/>
  <c r="BI555" i="4"/>
  <c r="CI555" i="4"/>
  <c r="BI556" i="4"/>
  <c r="CI556" i="4"/>
  <c r="BI557" i="4"/>
  <c r="CI557" i="4"/>
  <c r="BI558" i="4"/>
  <c r="CI558" i="4"/>
  <c r="BI559" i="4"/>
  <c r="CI559" i="4"/>
  <c r="BI560" i="4"/>
  <c r="CI560" i="4"/>
  <c r="BI561" i="4"/>
  <c r="CI561" i="4"/>
  <c r="BI562" i="4"/>
  <c r="CI562" i="4"/>
  <c r="BI563" i="4"/>
  <c r="CI563" i="4"/>
  <c r="BI564" i="4"/>
  <c r="CI564" i="4"/>
  <c r="BI565" i="4"/>
  <c r="CI565" i="4"/>
  <c r="BI566" i="4"/>
  <c r="CI566" i="4"/>
  <c r="BI567" i="4"/>
  <c r="CI567" i="4"/>
  <c r="BI568" i="4"/>
  <c r="CI568" i="4"/>
  <c r="BI569" i="4"/>
  <c r="CI569" i="4"/>
  <c r="BI570" i="4"/>
  <c r="CI570" i="4"/>
  <c r="BI571" i="4"/>
  <c r="CI571" i="4"/>
  <c r="BI572" i="4"/>
  <c r="CI572" i="4"/>
  <c r="BI573" i="4"/>
  <c r="CI573" i="4"/>
  <c r="BI574" i="4"/>
  <c r="CI574" i="4"/>
  <c r="BI575" i="4"/>
  <c r="CI575" i="4"/>
  <c r="BI576" i="4"/>
  <c r="CI576" i="4"/>
  <c r="BI577" i="4"/>
  <c r="CI577" i="4"/>
  <c r="BI578" i="4"/>
  <c r="CI578" i="4"/>
  <c r="BI579" i="4"/>
  <c r="CI579" i="4"/>
  <c r="BI580" i="4"/>
  <c r="CI580" i="4"/>
  <c r="BI581" i="4"/>
  <c r="CI581" i="4"/>
  <c r="BI582" i="4"/>
  <c r="CI582" i="4"/>
  <c r="BI583" i="4"/>
  <c r="CI583" i="4"/>
  <c r="BI584" i="4"/>
  <c r="CI584" i="4"/>
  <c r="BI585" i="4"/>
  <c r="CI585" i="4"/>
  <c r="BI586" i="4"/>
  <c r="CI586" i="4"/>
  <c r="BI587" i="4"/>
  <c r="CI587" i="4"/>
  <c r="BI588" i="4"/>
  <c r="CI588" i="4"/>
  <c r="BI589" i="4"/>
  <c r="CI589" i="4"/>
  <c r="BI590" i="4"/>
  <c r="CI590" i="4"/>
  <c r="BI591" i="4"/>
  <c r="CI591" i="4"/>
  <c r="BI592" i="4"/>
  <c r="CI592" i="4"/>
  <c r="BI593" i="4"/>
  <c r="CI593" i="4"/>
  <c r="BI594" i="4"/>
  <c r="CI594" i="4"/>
  <c r="BI595" i="4"/>
  <c r="CI595" i="4"/>
  <c r="BI596" i="4"/>
  <c r="CI596" i="4"/>
  <c r="BI597" i="4"/>
  <c r="CI597" i="4"/>
  <c r="BI598" i="4"/>
  <c r="CI598" i="4"/>
  <c r="BI599" i="4"/>
  <c r="CI599" i="4"/>
  <c r="BI600" i="4"/>
  <c r="CI600" i="4"/>
  <c r="BI602" i="4"/>
  <c r="CI602" i="4"/>
  <c r="BI603" i="4"/>
  <c r="CI603" i="4"/>
  <c r="BI604" i="4"/>
  <c r="CI604" i="4"/>
  <c r="BI605" i="4"/>
  <c r="CI605" i="4"/>
  <c r="BI606" i="4"/>
  <c r="CI606" i="4"/>
  <c r="BI607" i="4"/>
  <c r="CI607" i="4"/>
  <c r="BI608" i="4"/>
  <c r="CI608" i="4"/>
  <c r="BI609" i="4"/>
  <c r="CI609" i="4"/>
  <c r="BI610" i="4"/>
  <c r="CI610" i="4"/>
  <c r="BI611" i="4"/>
  <c r="CI611" i="4"/>
  <c r="BI612" i="4"/>
  <c r="CI612" i="4"/>
  <c r="BI613" i="4"/>
  <c r="CI613" i="4"/>
  <c r="BI614" i="4"/>
  <c r="CI614" i="4"/>
  <c r="BI615" i="4"/>
  <c r="CI615" i="4"/>
  <c r="BI616" i="4"/>
  <c r="CI616" i="4"/>
  <c r="BI617" i="4"/>
  <c r="CI617" i="4"/>
  <c r="BI618" i="4"/>
  <c r="CI618" i="4"/>
  <c r="BI619" i="4"/>
  <c r="CI619" i="4"/>
  <c r="BI620" i="4"/>
  <c r="CI620" i="4"/>
  <c r="BI621" i="4"/>
  <c r="CI621" i="4"/>
  <c r="BI622" i="4"/>
  <c r="CI622" i="4"/>
  <c r="BI623" i="4"/>
  <c r="CI623" i="4"/>
  <c r="BI624" i="4"/>
  <c r="CI624" i="4"/>
  <c r="BI625" i="4"/>
  <c r="CI625" i="4"/>
  <c r="BI626" i="4"/>
  <c r="CI626" i="4"/>
  <c r="BI627" i="4"/>
  <c r="CI627" i="4"/>
  <c r="BI628" i="4"/>
  <c r="CI628" i="4"/>
  <c r="BI629" i="4"/>
  <c r="CI629" i="4"/>
  <c r="BI630" i="4"/>
  <c r="CI630" i="4"/>
  <c r="BI631" i="4"/>
  <c r="CI631" i="4"/>
  <c r="BI632" i="4"/>
  <c r="CI632" i="4"/>
  <c r="BI633" i="4"/>
  <c r="CI633" i="4"/>
  <c r="BI634" i="4"/>
  <c r="CI634" i="4"/>
  <c r="BI635" i="4"/>
  <c r="CI635" i="4"/>
  <c r="BI636" i="4"/>
  <c r="CI636" i="4"/>
  <c r="BI637" i="4"/>
  <c r="CI637" i="4"/>
  <c r="BI638" i="4"/>
  <c r="CI638" i="4"/>
  <c r="BI639" i="4"/>
  <c r="CI639" i="4"/>
  <c r="BI640" i="4"/>
  <c r="CI640" i="4"/>
  <c r="BI641" i="4"/>
  <c r="CI641" i="4"/>
  <c r="BI642" i="4"/>
  <c r="CI642" i="4"/>
  <c r="BI643" i="4"/>
  <c r="CI643" i="4"/>
  <c r="BI644" i="4"/>
  <c r="CI644" i="4"/>
  <c r="BI645" i="4"/>
  <c r="CI645" i="4"/>
  <c r="BI647" i="4"/>
  <c r="CI647" i="4"/>
  <c r="BI648" i="4"/>
  <c r="CI648" i="4"/>
  <c r="BI650" i="4"/>
  <c r="CI650" i="4"/>
  <c r="BI651" i="4"/>
  <c r="CI651" i="4"/>
  <c r="BI652" i="4"/>
  <c r="CI652" i="4"/>
  <c r="BI653" i="4"/>
  <c r="CI653" i="4"/>
  <c r="BI654" i="4"/>
  <c r="CI654" i="4"/>
  <c r="BI655" i="4"/>
  <c r="CI655" i="4"/>
  <c r="BI656" i="4"/>
  <c r="CI656" i="4"/>
  <c r="BI657" i="4"/>
  <c r="CI657" i="4"/>
  <c r="BI658" i="4"/>
  <c r="CI658" i="4"/>
  <c r="BI659" i="4"/>
  <c r="CI659" i="4"/>
  <c r="BI660" i="4"/>
  <c r="CI660" i="4"/>
  <c r="BI661" i="4"/>
  <c r="CI661" i="4"/>
  <c r="BI662" i="4"/>
  <c r="CI662" i="4"/>
  <c r="BI663" i="4"/>
  <c r="CI663" i="4"/>
  <c r="BI664" i="4"/>
  <c r="CI664" i="4"/>
  <c r="BI665" i="4"/>
  <c r="CI665" i="4"/>
  <c r="BI666" i="4"/>
  <c r="CI666" i="4"/>
  <c r="BI667" i="4"/>
  <c r="CI667" i="4"/>
  <c r="BI668" i="4"/>
  <c r="CI668" i="4"/>
  <c r="BI669" i="4"/>
  <c r="CI669" i="4"/>
  <c r="BI670" i="4"/>
  <c r="CI670" i="4"/>
  <c r="BI671" i="4"/>
  <c r="CI671" i="4"/>
  <c r="BI672" i="4"/>
  <c r="CI672" i="4"/>
  <c r="BI673" i="4"/>
  <c r="CI673" i="4"/>
  <c r="BI674" i="4"/>
  <c r="CI674" i="4"/>
  <c r="BI675" i="4"/>
  <c r="CI675" i="4"/>
  <c r="BI676" i="4"/>
  <c r="CI676" i="4"/>
  <c r="BI677" i="4"/>
  <c r="CI677" i="4"/>
  <c r="BI678" i="4"/>
  <c r="CI678" i="4"/>
  <c r="BI679" i="4"/>
  <c r="CI679" i="4"/>
  <c r="BI680" i="4"/>
  <c r="CI680" i="4"/>
  <c r="BI681" i="4"/>
  <c r="CI681" i="4"/>
  <c r="BI682" i="4"/>
  <c r="CI682" i="4"/>
  <c r="BI683" i="4"/>
  <c r="CI683" i="4"/>
  <c r="BI684" i="4"/>
  <c r="CI684" i="4"/>
  <c r="BI685" i="4"/>
  <c r="CI685" i="4"/>
  <c r="BI686" i="4"/>
  <c r="CI686" i="4"/>
  <c r="BI687" i="4"/>
  <c r="CI687" i="4"/>
  <c r="BI689" i="4"/>
  <c r="CI689" i="4"/>
  <c r="BI690" i="4"/>
  <c r="CI690" i="4"/>
  <c r="BI691" i="4"/>
  <c r="CI691" i="4"/>
  <c r="BI692" i="4"/>
  <c r="CI692" i="4"/>
  <c r="BI693" i="4"/>
  <c r="CI693" i="4"/>
  <c r="BI694" i="4"/>
  <c r="CI694" i="4"/>
  <c r="BI695" i="4"/>
  <c r="BI696" i="4"/>
  <c r="CI696" i="4"/>
  <c r="BI697" i="4"/>
  <c r="CI697" i="4"/>
  <c r="BI699" i="4"/>
  <c r="CI699" i="4"/>
  <c r="BI700" i="4"/>
  <c r="CI700" i="4"/>
  <c r="BI701" i="4"/>
  <c r="CI701" i="4"/>
  <c r="BI702" i="4"/>
  <c r="CI702" i="4"/>
  <c r="BI703" i="4"/>
  <c r="CI703" i="4"/>
  <c r="BI704" i="4"/>
  <c r="CI704" i="4"/>
  <c r="BI705" i="4"/>
  <c r="CI705" i="4"/>
  <c r="BI706" i="4"/>
  <c r="CI706" i="4"/>
  <c r="BI707" i="4"/>
  <c r="CI707" i="4"/>
  <c r="BI708" i="4"/>
  <c r="CI708" i="4"/>
  <c r="BI709" i="4"/>
  <c r="CI709" i="4"/>
  <c r="BI710" i="4"/>
  <c r="CI710" i="4"/>
  <c r="BI711" i="4"/>
  <c r="CI711" i="4"/>
  <c r="BI712" i="4"/>
  <c r="CI712" i="4"/>
  <c r="BI713" i="4"/>
  <c r="CI713" i="4"/>
  <c r="BI714" i="4"/>
  <c r="CI714" i="4"/>
  <c r="BI715" i="4"/>
  <c r="CI715" i="4"/>
  <c r="BI716" i="4"/>
  <c r="CI716" i="4"/>
  <c r="BI717" i="4"/>
  <c r="CI717" i="4"/>
  <c r="BI720" i="4"/>
  <c r="CI720" i="4"/>
  <c r="BI721" i="4"/>
  <c r="CI721" i="4"/>
  <c r="BI722" i="4"/>
  <c r="CI722" i="4"/>
  <c r="BI723" i="4"/>
  <c r="CI723" i="4"/>
  <c r="BI724" i="4"/>
  <c r="CI724" i="4"/>
  <c r="BI725" i="4"/>
  <c r="CI725" i="4"/>
  <c r="BI726" i="4"/>
  <c r="CI726" i="4"/>
  <c r="BI727" i="4"/>
  <c r="CI727" i="4"/>
  <c r="BI728" i="4"/>
  <c r="CI728" i="4"/>
  <c r="BI729" i="4"/>
  <c r="CI729" i="4"/>
  <c r="BI730" i="4"/>
  <c r="CI730" i="4"/>
  <c r="BI731" i="4"/>
  <c r="CI731" i="4"/>
  <c r="BI732" i="4"/>
  <c r="CI732" i="4"/>
  <c r="BI733" i="4"/>
  <c r="CI733" i="4"/>
  <c r="BI734" i="4"/>
  <c r="CI734" i="4"/>
  <c r="BI735" i="4"/>
  <c r="CI735" i="4"/>
  <c r="BI736" i="4"/>
  <c r="CI736" i="4"/>
  <c r="BI737" i="4"/>
  <c r="CI737" i="4"/>
  <c r="BI738" i="4"/>
  <c r="CI738" i="4"/>
  <c r="BI739" i="4"/>
  <c r="CI739" i="4"/>
  <c r="BI740" i="4"/>
  <c r="CI740" i="4"/>
  <c r="BI741" i="4"/>
  <c r="CI741" i="4"/>
  <c r="BI742" i="4"/>
  <c r="CI742" i="4"/>
  <c r="BI743" i="4"/>
  <c r="CI743" i="4"/>
  <c r="BI744" i="4"/>
  <c r="CI744" i="4"/>
  <c r="BI745" i="4"/>
  <c r="CI745" i="4"/>
  <c r="BI746" i="4"/>
  <c r="CI746" i="4"/>
  <c r="BI747" i="4"/>
  <c r="CI747" i="4"/>
  <c r="BI749" i="4"/>
  <c r="CI749" i="4"/>
  <c r="BI750" i="4"/>
  <c r="CI750" i="4"/>
  <c r="BI751" i="4"/>
  <c r="CI751" i="4"/>
  <c r="BI752" i="4"/>
  <c r="CI752" i="4"/>
  <c r="BI753" i="4"/>
  <c r="CI753" i="4"/>
  <c r="BI754" i="4"/>
  <c r="CI754" i="4"/>
  <c r="BI755" i="4"/>
  <c r="CI755" i="4"/>
  <c r="BI757" i="4"/>
  <c r="CI757" i="4"/>
  <c r="BI759" i="4"/>
  <c r="CI759" i="4"/>
  <c r="BI761" i="4"/>
  <c r="CI761" i="4"/>
  <c r="BI762" i="4"/>
  <c r="CI762" i="4"/>
  <c r="BI763" i="4"/>
  <c r="CI763" i="4"/>
  <c r="BI764" i="4"/>
  <c r="CI764" i="4"/>
  <c r="BI765" i="4"/>
  <c r="CI765" i="4"/>
  <c r="BI766" i="4"/>
  <c r="CI766" i="4"/>
  <c r="BI767" i="4"/>
  <c r="CI767" i="4"/>
  <c r="BI768" i="4"/>
  <c r="CI768" i="4"/>
  <c r="BI769" i="4"/>
  <c r="CI769" i="4"/>
  <c r="BI770" i="4"/>
  <c r="CI770" i="4"/>
  <c r="BI771" i="4"/>
  <c r="CI771" i="4"/>
  <c r="BI772" i="4"/>
  <c r="CI772" i="4"/>
  <c r="BI773" i="4"/>
  <c r="CI773" i="4"/>
  <c r="BI774" i="4"/>
  <c r="CI774" i="4"/>
  <c r="BI775" i="4"/>
  <c r="CI775" i="4"/>
  <c r="BI776" i="4"/>
  <c r="CI776" i="4"/>
  <c r="BI777" i="4"/>
  <c r="CI777" i="4"/>
  <c r="BI780" i="4"/>
  <c r="CI780" i="4"/>
  <c r="BI781" i="4"/>
  <c r="CI781" i="4"/>
  <c r="BI782" i="4"/>
  <c r="CI782" i="4"/>
  <c r="BI783" i="4"/>
  <c r="CI783" i="4"/>
  <c r="BI784" i="4"/>
  <c r="CI784" i="4"/>
  <c r="BI785" i="4"/>
  <c r="CI785" i="4"/>
  <c r="BI786" i="4"/>
  <c r="CI786" i="4"/>
  <c r="BI787" i="4"/>
  <c r="CI787" i="4"/>
  <c r="BI788" i="4"/>
  <c r="CI788" i="4"/>
  <c r="BI789" i="4"/>
  <c r="CI789" i="4"/>
  <c r="BI790" i="4"/>
  <c r="CI790" i="4"/>
  <c r="BI791" i="4"/>
  <c r="CI791" i="4"/>
  <c r="BI792" i="4"/>
  <c r="CI792" i="4"/>
  <c r="BI793" i="4"/>
  <c r="CI793" i="4"/>
  <c r="BI794" i="4"/>
  <c r="CI794" i="4"/>
  <c r="BI798" i="4"/>
  <c r="CI798" i="4"/>
  <c r="BI799" i="4"/>
  <c r="CI799" i="4"/>
  <c r="BI800" i="4"/>
  <c r="CI800" i="4"/>
  <c r="BI801" i="4"/>
  <c r="CI801" i="4"/>
  <c r="BI802" i="4"/>
  <c r="CI802" i="4"/>
  <c r="BI803" i="4"/>
  <c r="CI803" i="4"/>
  <c r="BI804" i="4"/>
  <c r="CI804" i="4"/>
  <c r="BI805" i="4"/>
  <c r="CI805" i="4"/>
  <c r="BI806" i="4"/>
  <c r="CI806" i="4"/>
  <c r="BI807" i="4"/>
  <c r="CI807" i="4"/>
  <c r="BI808" i="4"/>
  <c r="CI808" i="4"/>
  <c r="BI809" i="4"/>
  <c r="CI809" i="4"/>
  <c r="BI810" i="4"/>
  <c r="CI810" i="4"/>
  <c r="BI811" i="4"/>
  <c r="CI811" i="4"/>
  <c r="BI812" i="4"/>
  <c r="CI812" i="4"/>
  <c r="BI813" i="4"/>
  <c r="CI813" i="4"/>
  <c r="BI814" i="4"/>
  <c r="CI814" i="4"/>
  <c r="BI815" i="4"/>
  <c r="CI815" i="4"/>
  <c r="BI816" i="4"/>
  <c r="CI816" i="4"/>
  <c r="BI817" i="4"/>
  <c r="CI817" i="4"/>
  <c r="BI819" i="4"/>
  <c r="CI819" i="4"/>
  <c r="BI820" i="4"/>
  <c r="CI820" i="4"/>
  <c r="BI821" i="4"/>
  <c r="CI821" i="4"/>
  <c r="BI822" i="4"/>
  <c r="CI822" i="4"/>
  <c r="BI823" i="4"/>
  <c r="CI823" i="4"/>
  <c r="BI824" i="4"/>
  <c r="CI824" i="4"/>
  <c r="BI825" i="4"/>
  <c r="CI825" i="4"/>
  <c r="BI826" i="4"/>
  <c r="CI826" i="4"/>
  <c r="BI827" i="4"/>
  <c r="CI827" i="4"/>
  <c r="BI828" i="4"/>
  <c r="CI828" i="4"/>
  <c r="BI829" i="4"/>
  <c r="CI829" i="4"/>
  <c r="BI830" i="4"/>
  <c r="CI830" i="4"/>
  <c r="BI831" i="4"/>
  <c r="CI831" i="4"/>
  <c r="BI832" i="4"/>
  <c r="CI832" i="4"/>
  <c r="BI833" i="4"/>
  <c r="CI833" i="4"/>
  <c r="BI834" i="4"/>
  <c r="CI834" i="4"/>
  <c r="BI835" i="4"/>
  <c r="CI835" i="4"/>
  <c r="BI836" i="4"/>
  <c r="CI836" i="4"/>
  <c r="BI837" i="4"/>
  <c r="CI837" i="4"/>
  <c r="BI838" i="4"/>
  <c r="CI838" i="4"/>
  <c r="BI839" i="4"/>
  <c r="CI839" i="4"/>
  <c r="BI840" i="4"/>
  <c r="CI840" i="4"/>
  <c r="BI841" i="4"/>
  <c r="CI841" i="4"/>
  <c r="BI842" i="4"/>
  <c r="CI842" i="4"/>
  <c r="BI843" i="4"/>
  <c r="CI843" i="4"/>
  <c r="BI844" i="4"/>
  <c r="CI844" i="4"/>
  <c r="BI845" i="4"/>
  <c r="CI845" i="4"/>
  <c r="BI846" i="4"/>
  <c r="CI846" i="4"/>
  <c r="BI847" i="4"/>
  <c r="CI847" i="4"/>
  <c r="BI848" i="4"/>
  <c r="CI848" i="4"/>
  <c r="BI850" i="4"/>
  <c r="CI850" i="4"/>
  <c r="BI851" i="4"/>
  <c r="CI851" i="4"/>
  <c r="BI853" i="4"/>
  <c r="CI853" i="4"/>
  <c r="BI854" i="4"/>
  <c r="CI854" i="4"/>
  <c r="BI855" i="4"/>
  <c r="CI855" i="4"/>
  <c r="BI856" i="4"/>
  <c r="CI856" i="4"/>
  <c r="BI857" i="4"/>
  <c r="CI857" i="4"/>
  <c r="BI858" i="4"/>
  <c r="CI858" i="4"/>
  <c r="BI859" i="4"/>
  <c r="CI859" i="4"/>
  <c r="BI860" i="4"/>
  <c r="CI860" i="4"/>
  <c r="BI861" i="4"/>
  <c r="CI861" i="4"/>
  <c r="BI862" i="4"/>
  <c r="CI862" i="4"/>
  <c r="BI863" i="4"/>
  <c r="CI863" i="4"/>
  <c r="BI864" i="4"/>
  <c r="CI864" i="4"/>
  <c r="BI865" i="4"/>
  <c r="CI865" i="4"/>
  <c r="BI866" i="4"/>
  <c r="CI866" i="4"/>
  <c r="BI867" i="4"/>
  <c r="CI867" i="4"/>
  <c r="BI868" i="4"/>
  <c r="CI868" i="4"/>
  <c r="BI869" i="4"/>
  <c r="CI869" i="4"/>
  <c r="BI870" i="4"/>
  <c r="CI870" i="4"/>
  <c r="BI871" i="4"/>
  <c r="CI871" i="4"/>
  <c r="BI872" i="4"/>
  <c r="CI872" i="4"/>
  <c r="BI873" i="4"/>
  <c r="CI873" i="4"/>
  <c r="BI874" i="4"/>
  <c r="CI874" i="4"/>
  <c r="BI875" i="4"/>
  <c r="CI875" i="4"/>
  <c r="BI876" i="4"/>
  <c r="CI876" i="4"/>
  <c r="BI877" i="4"/>
  <c r="CI877" i="4"/>
  <c r="BI878" i="4"/>
  <c r="CI878" i="4"/>
  <c r="BI879" i="4"/>
  <c r="CI879" i="4"/>
  <c r="BI880" i="4"/>
  <c r="CI880" i="4"/>
  <c r="BI881" i="4"/>
  <c r="CI881" i="4"/>
  <c r="BI882" i="4"/>
  <c r="CI882" i="4"/>
  <c r="BI886" i="4"/>
  <c r="CI886" i="4"/>
  <c r="BI887" i="4"/>
  <c r="CI887" i="4"/>
  <c r="BI889" i="4"/>
  <c r="CI889" i="4"/>
  <c r="BI890" i="4"/>
  <c r="CI890" i="4"/>
  <c r="BI891" i="4"/>
  <c r="CI891" i="4"/>
  <c r="BI892" i="4"/>
  <c r="CI892" i="4"/>
  <c r="BI893" i="4"/>
  <c r="CI893" i="4"/>
  <c r="BI894" i="4"/>
  <c r="CI894" i="4"/>
  <c r="BI895" i="4"/>
  <c r="CI895" i="4"/>
  <c r="BI896" i="4"/>
  <c r="CI896" i="4"/>
  <c r="BI897" i="4"/>
  <c r="CI897" i="4"/>
  <c r="BI898" i="4"/>
  <c r="CI898" i="4"/>
  <c r="BI899" i="4"/>
  <c r="CI899" i="4"/>
  <c r="BI900" i="4"/>
  <c r="CI900" i="4"/>
  <c r="BI901" i="4"/>
  <c r="CI901" i="4"/>
  <c r="BI902" i="4"/>
  <c r="CI902" i="4"/>
  <c r="BI903" i="4"/>
  <c r="CI903" i="4"/>
  <c r="BI904" i="4"/>
  <c r="CI904" i="4"/>
  <c r="BI905" i="4"/>
  <c r="CI905" i="4"/>
  <c r="BI906" i="4"/>
  <c r="CI906" i="4"/>
  <c r="BI907" i="4"/>
  <c r="CI907" i="4"/>
  <c r="BI908" i="4"/>
  <c r="CI908" i="4"/>
  <c r="BI909" i="4"/>
  <c r="CI909" i="4"/>
  <c r="BI910" i="4"/>
  <c r="CI910" i="4"/>
  <c r="BI912" i="4"/>
  <c r="CI912" i="4"/>
  <c r="BI913" i="4"/>
  <c r="CI913" i="4"/>
  <c r="BI917" i="4"/>
  <c r="CI917" i="4"/>
  <c r="BI918" i="4"/>
  <c r="CI918" i="4"/>
  <c r="BI919" i="4"/>
  <c r="CI919" i="4"/>
  <c r="BI920" i="4"/>
  <c r="CI920" i="4"/>
  <c r="BI921" i="4"/>
  <c r="CI921" i="4"/>
  <c r="BI922" i="4"/>
  <c r="CI922" i="4"/>
  <c r="BI923" i="4"/>
  <c r="CI923" i="4"/>
  <c r="BI924" i="4"/>
  <c r="CI924" i="4"/>
  <c r="BI925" i="4"/>
  <c r="CI925" i="4"/>
  <c r="BI926" i="4"/>
  <c r="CI926" i="4"/>
  <c r="BI927" i="4"/>
  <c r="CI927" i="4"/>
  <c r="BI928" i="4"/>
  <c r="CI928" i="4"/>
  <c r="BI929" i="4"/>
  <c r="CI929" i="4"/>
  <c r="BI930" i="4"/>
  <c r="CI930" i="4"/>
  <c r="BI931" i="4"/>
  <c r="CI931" i="4"/>
  <c r="BI932" i="4"/>
  <c r="CI932" i="4"/>
  <c r="BI933" i="4"/>
  <c r="CI933" i="4"/>
  <c r="BI934" i="4"/>
  <c r="CI934" i="4"/>
  <c r="BI935" i="4"/>
  <c r="CI935" i="4"/>
  <c r="BI936" i="4"/>
  <c r="CI936" i="4"/>
  <c r="BI937" i="4"/>
  <c r="CI937" i="4"/>
  <c r="BI938" i="4"/>
  <c r="CI938" i="4"/>
  <c r="BI939" i="4"/>
  <c r="CI939" i="4"/>
  <c r="BI940" i="4"/>
  <c r="CI940" i="4"/>
  <c r="BI941" i="4"/>
  <c r="CI941" i="4"/>
  <c r="BI942" i="4"/>
  <c r="CI942" i="4"/>
  <c r="BI945" i="4"/>
  <c r="CI945" i="4"/>
  <c r="BI946" i="4"/>
  <c r="CI946" i="4"/>
  <c r="BI947" i="4"/>
  <c r="CI947" i="4"/>
  <c r="BI948" i="4"/>
  <c r="CI948" i="4"/>
  <c r="BI949" i="4"/>
  <c r="CI949" i="4"/>
  <c r="BI950" i="4"/>
  <c r="CI950" i="4"/>
  <c r="BI951" i="4"/>
  <c r="CI951" i="4"/>
  <c r="BI952" i="4"/>
  <c r="CI952" i="4"/>
  <c r="BI953" i="4"/>
  <c r="CI953" i="4"/>
  <c r="BI954" i="4"/>
  <c r="CI954" i="4"/>
  <c r="BI955" i="4"/>
  <c r="CI955" i="4"/>
  <c r="BI956" i="4"/>
  <c r="CI956" i="4"/>
  <c r="BI957" i="4"/>
  <c r="CI957" i="4"/>
  <c r="BI958" i="4"/>
  <c r="CI958" i="4"/>
  <c r="BI959" i="4"/>
  <c r="CI959" i="4"/>
  <c r="BI960" i="4"/>
  <c r="CI960" i="4"/>
  <c r="BI961" i="4"/>
  <c r="CI961" i="4"/>
  <c r="BI962" i="4"/>
  <c r="CI962" i="4"/>
  <c r="BI963" i="4"/>
  <c r="CI963" i="4"/>
  <c r="BI964" i="4"/>
  <c r="CI964" i="4"/>
  <c r="BI965" i="4"/>
  <c r="CI965" i="4"/>
  <c r="BI966" i="4"/>
  <c r="CI966" i="4"/>
  <c r="BI968" i="4"/>
  <c r="CI968" i="4"/>
  <c r="BI969" i="4"/>
  <c r="CI969" i="4"/>
  <c r="BI970" i="4"/>
  <c r="CI970" i="4"/>
  <c r="BI971" i="4"/>
  <c r="CI971" i="4"/>
  <c r="BI972" i="4"/>
  <c r="CI972" i="4"/>
  <c r="BI973" i="4"/>
  <c r="CI973" i="4"/>
  <c r="BI974" i="4"/>
  <c r="CI974" i="4"/>
  <c r="BI975" i="4"/>
  <c r="CI975" i="4"/>
  <c r="BI976" i="4"/>
  <c r="CI976" i="4"/>
  <c r="BI977" i="4"/>
  <c r="CI977" i="4"/>
  <c r="BI978" i="4"/>
  <c r="CI978" i="4"/>
  <c r="BI979" i="4"/>
  <c r="CI979" i="4"/>
  <c r="BI980" i="4"/>
  <c r="CI980" i="4"/>
  <c r="BI981" i="4"/>
  <c r="CI981" i="4"/>
  <c r="BI982" i="4"/>
  <c r="CI982" i="4"/>
  <c r="BI983" i="4"/>
  <c r="CI983" i="4"/>
  <c r="BI984" i="4"/>
  <c r="CI984" i="4"/>
  <c r="BI985" i="4"/>
  <c r="CI985" i="4"/>
  <c r="BI986" i="4"/>
  <c r="CI986" i="4"/>
  <c r="BI987" i="4"/>
  <c r="CI987" i="4"/>
  <c r="BI988" i="4"/>
  <c r="CI988" i="4"/>
  <c r="BI989" i="4"/>
  <c r="CI989" i="4"/>
  <c r="BI990" i="4"/>
  <c r="CI990" i="4"/>
  <c r="BI991" i="4"/>
  <c r="CI991" i="4"/>
  <c r="BI992" i="4"/>
  <c r="CI992" i="4"/>
  <c r="BI993" i="4"/>
  <c r="CI993" i="4"/>
  <c r="BI994" i="4"/>
  <c r="CI994" i="4"/>
  <c r="BI995" i="4"/>
  <c r="CI995" i="4"/>
  <c r="BI996" i="4"/>
  <c r="CI996" i="4"/>
  <c r="BI997" i="4"/>
  <c r="CI997" i="4"/>
  <c r="BI998" i="4"/>
  <c r="CI998" i="4"/>
  <c r="BI999" i="4"/>
  <c r="CI999" i="4"/>
  <c r="BI1000" i="4"/>
  <c r="CI1000" i="4"/>
  <c r="BI1001" i="4"/>
  <c r="CI1001" i="4"/>
  <c r="BI1002" i="4"/>
  <c r="CI1002" i="4"/>
  <c r="BI1003" i="4"/>
  <c r="CI1003" i="4"/>
  <c r="BI1004" i="4"/>
  <c r="CI1004" i="4"/>
  <c r="BI1005" i="4"/>
  <c r="CI1005" i="4"/>
  <c r="BI1006" i="4"/>
  <c r="CI1006" i="4"/>
  <c r="BI1007" i="4"/>
  <c r="CI1007" i="4"/>
  <c r="BI1008" i="4"/>
  <c r="CI1008" i="4"/>
  <c r="BI1009" i="4"/>
  <c r="CI1009" i="4"/>
  <c r="BI1010" i="4"/>
  <c r="CI1010" i="4"/>
  <c r="BI1011" i="4"/>
  <c r="CI1011" i="4"/>
  <c r="BI1012" i="4"/>
  <c r="CI1012" i="4"/>
  <c r="BI1015" i="4"/>
  <c r="CI1015" i="4"/>
  <c r="BI1016" i="4"/>
  <c r="CI1016" i="4"/>
  <c r="BI1017" i="4"/>
  <c r="CI1017" i="4"/>
  <c r="BI1018" i="4"/>
  <c r="CI1018" i="4"/>
  <c r="BI1019" i="4"/>
  <c r="CI1019" i="4"/>
  <c r="BI1020" i="4"/>
  <c r="CI1020" i="4"/>
  <c r="BI1021" i="4"/>
  <c r="CI1021" i="4"/>
  <c r="BI1022" i="4"/>
  <c r="CI1022" i="4"/>
  <c r="BI1023" i="4"/>
  <c r="CI1023" i="4"/>
  <c r="BI1026" i="4"/>
  <c r="CI1026" i="4"/>
  <c r="BI1029" i="4"/>
  <c r="CI1029" i="4"/>
  <c r="BI1030" i="4"/>
  <c r="CI1030" i="4"/>
  <c r="BI1031" i="4"/>
  <c r="CI1031" i="4"/>
  <c r="BI1032" i="4"/>
  <c r="CI1032" i="4"/>
  <c r="BI1033" i="4"/>
  <c r="CI1033" i="4"/>
  <c r="BI1034" i="4"/>
  <c r="CI1034" i="4"/>
  <c r="BI1035" i="4"/>
  <c r="CI1035" i="4"/>
  <c r="BI1036" i="4"/>
  <c r="CI1036" i="4"/>
  <c r="BI1037" i="4"/>
  <c r="CI1037" i="4"/>
  <c r="BI1038" i="4"/>
  <c r="CI1038" i="4"/>
  <c r="BI1039" i="4"/>
  <c r="CI1039" i="4"/>
  <c r="BI1040" i="4"/>
  <c r="CI1040" i="4"/>
  <c r="BI1041" i="4"/>
  <c r="CI1041" i="4"/>
  <c r="BI1042" i="4"/>
  <c r="CI1042" i="4"/>
  <c r="BI1044" i="4"/>
  <c r="CI1044" i="4"/>
  <c r="BI1047" i="4"/>
  <c r="CI1047" i="4"/>
  <c r="BI1048" i="4"/>
  <c r="CI1048" i="4"/>
  <c r="BI1049" i="4"/>
  <c r="CI1049" i="4"/>
  <c r="BI1050" i="4"/>
  <c r="CI1050" i="4"/>
  <c r="BI1051" i="4"/>
  <c r="CI1051" i="4"/>
  <c r="BI1052" i="4"/>
  <c r="CI1052" i="4"/>
  <c r="BI1053" i="4"/>
  <c r="CI1053" i="4"/>
  <c r="BI1054" i="4"/>
  <c r="CI1054" i="4"/>
  <c r="BI1055" i="4"/>
  <c r="CI1055" i="4"/>
  <c r="BI1056" i="4"/>
  <c r="CI1056" i="4"/>
  <c r="BI1057" i="4"/>
  <c r="CI1057" i="4"/>
  <c r="BI1062" i="4"/>
  <c r="CI1062" i="4"/>
  <c r="BI1063" i="4"/>
  <c r="CI1063" i="4"/>
  <c r="BI1064" i="4"/>
  <c r="CI1064" i="4"/>
  <c r="BI1065" i="4"/>
  <c r="CI1065" i="4"/>
  <c r="BI1066" i="4"/>
  <c r="CI1066" i="4"/>
  <c r="BI1068" i="4"/>
  <c r="CI1068" i="4"/>
  <c r="BI1073" i="4"/>
  <c r="CI1073" i="4"/>
  <c r="BI1077" i="4"/>
  <c r="CI1077" i="4"/>
  <c r="BI1079" i="4"/>
  <c r="CI1079" i="4"/>
  <c r="BI1080" i="4"/>
  <c r="CI1080" i="4"/>
  <c r="BI1081" i="4"/>
  <c r="CI1081" i="4"/>
  <c r="BI1082" i="4"/>
  <c r="CI1082" i="4"/>
  <c r="BI1083" i="4"/>
  <c r="CI1083" i="4"/>
  <c r="BI1084" i="4"/>
  <c r="CI1084" i="4"/>
  <c r="BI1085" i="4"/>
  <c r="CI1085" i="4"/>
  <c r="BI1086" i="4"/>
  <c r="CI1086" i="4"/>
  <c r="BI1087" i="4"/>
  <c r="CI1087" i="4"/>
  <c r="BI1088" i="4"/>
  <c r="CI1088" i="4"/>
  <c r="BI1089" i="4"/>
  <c r="CI1089" i="4"/>
  <c r="BI1090" i="4"/>
  <c r="CI1090" i="4"/>
  <c r="BI1091" i="4"/>
  <c r="CI1091" i="4"/>
  <c r="BI1092" i="4"/>
  <c r="CI1092" i="4"/>
  <c r="BI1093" i="4"/>
  <c r="CI1093" i="4"/>
  <c r="BI1094" i="4"/>
  <c r="CI1094" i="4"/>
  <c r="BI1095" i="4"/>
  <c r="CI1095" i="4"/>
  <c r="BI1096" i="4"/>
  <c r="CI1096" i="4"/>
  <c r="BI1097" i="4"/>
  <c r="CI1097" i="4"/>
  <c r="BI1098" i="4"/>
  <c r="CI1098" i="4"/>
  <c r="BI1099" i="4"/>
  <c r="CI1099" i="4"/>
  <c r="BI1100" i="4"/>
  <c r="CI1100" i="4"/>
  <c r="BI1101" i="4"/>
  <c r="CI1101" i="4"/>
  <c r="BI1102" i="4"/>
  <c r="CI1102" i="4"/>
  <c r="BI1103" i="4"/>
  <c r="CI1103" i="4"/>
  <c r="BI1104" i="4"/>
  <c r="CI1104" i="4"/>
  <c r="BI1106" i="4"/>
  <c r="CI1106" i="4"/>
  <c r="BI1107" i="4"/>
  <c r="CI1107" i="4"/>
  <c r="BI1108" i="4"/>
  <c r="CI1108" i="4"/>
  <c r="BI1109" i="4"/>
  <c r="CI1109" i="4"/>
  <c r="BI1110" i="4"/>
  <c r="CI1110" i="4"/>
  <c r="BI1111" i="4"/>
  <c r="CI1111" i="4"/>
  <c r="BI1112" i="4"/>
  <c r="CI1112" i="4"/>
  <c r="BI1113" i="4"/>
  <c r="CI1113" i="4"/>
  <c r="BI1116" i="4"/>
  <c r="CI1116" i="4"/>
  <c r="BI1117" i="4"/>
  <c r="CI1117" i="4"/>
  <c r="BI1118" i="4"/>
  <c r="CI1118" i="4"/>
  <c r="BI1121" i="4"/>
  <c r="CI1121" i="4"/>
  <c r="BI1122" i="4"/>
  <c r="CI1122" i="4"/>
  <c r="BI1123" i="4"/>
  <c r="CI1123" i="4"/>
  <c r="BI1124" i="4"/>
  <c r="CI1124" i="4"/>
  <c r="BI1125" i="4"/>
  <c r="CI1125" i="4"/>
  <c r="BI1126" i="4"/>
  <c r="CI1126" i="4"/>
  <c r="BI1127" i="4"/>
  <c r="CI1127" i="4"/>
  <c r="BI1128" i="4"/>
  <c r="CI1128" i="4"/>
  <c r="BI1136" i="4"/>
  <c r="CI1136" i="4"/>
  <c r="BI1138" i="4"/>
  <c r="CI1138" i="4"/>
  <c r="BI1139" i="4"/>
  <c r="CI1139" i="4"/>
  <c r="BI1140" i="4"/>
  <c r="CI1140" i="4"/>
  <c r="BI1141" i="4"/>
  <c r="CI1141" i="4"/>
  <c r="BI1142" i="4"/>
  <c r="CI1142" i="4"/>
  <c r="BI1143" i="4"/>
  <c r="CI1143" i="4"/>
  <c r="BI1144" i="4"/>
  <c r="CI1144" i="4"/>
  <c r="BI1147" i="4"/>
  <c r="CI1147" i="4"/>
  <c r="BI1148" i="4"/>
  <c r="CI1148" i="4"/>
  <c r="BI1149" i="4"/>
  <c r="CI1149" i="4"/>
  <c r="BI1150" i="4"/>
  <c r="CI1150" i="4"/>
  <c r="BI1152" i="4"/>
  <c r="CI1152" i="4"/>
  <c r="BI1153" i="4"/>
  <c r="CI1153" i="4"/>
  <c r="BI1154" i="4"/>
  <c r="CI1154" i="4"/>
  <c r="BI1156" i="4"/>
  <c r="CI1156" i="4"/>
  <c r="BI1157" i="4"/>
  <c r="CI1157" i="4"/>
  <c r="BI1158" i="4"/>
  <c r="CI1158" i="4"/>
  <c r="BI1159" i="4"/>
  <c r="CI1159" i="4"/>
  <c r="BI1160" i="4"/>
  <c r="CI1160" i="4"/>
  <c r="BI1162" i="4"/>
  <c r="CI1162" i="4"/>
  <c r="BI1163" i="4"/>
  <c r="CI1163" i="4"/>
  <c r="BI1167" i="4"/>
  <c r="CI1167" i="4"/>
  <c r="BI1168" i="4"/>
  <c r="CI1168" i="4"/>
  <c r="BI1169" i="4"/>
  <c r="CI1169" i="4"/>
  <c r="BI1170" i="4"/>
  <c r="CI1170" i="4"/>
  <c r="BI1171" i="4"/>
  <c r="CI1171" i="4"/>
  <c r="BI1172" i="4"/>
  <c r="CI1172" i="4"/>
  <c r="BI1173" i="4"/>
  <c r="CI1173" i="4"/>
  <c r="BI1174" i="4"/>
  <c r="CI1174" i="4"/>
  <c r="BI1175" i="4"/>
  <c r="CI1175" i="4"/>
  <c r="BI1176" i="4"/>
  <c r="CI1176" i="4"/>
  <c r="BI1177" i="4"/>
  <c r="CI1177" i="4"/>
  <c r="BI1178" i="4"/>
  <c r="CI1178" i="4"/>
  <c r="BI1179" i="4"/>
  <c r="CI1179" i="4"/>
  <c r="BI1180" i="4"/>
  <c r="CI1180" i="4"/>
  <c r="BI1181" i="4"/>
  <c r="CI1181" i="4"/>
  <c r="BI1182" i="4"/>
  <c r="CI1182" i="4"/>
  <c r="BI1183" i="4"/>
  <c r="CI1183" i="4"/>
  <c r="BI1185" i="4"/>
  <c r="CI1185" i="4"/>
  <c r="BI1186" i="4"/>
  <c r="CI1186" i="4"/>
  <c r="BI1191" i="4"/>
  <c r="CI1191" i="4"/>
  <c r="BI1192" i="4"/>
  <c r="CI1192" i="4"/>
  <c r="BI1193" i="4"/>
  <c r="CI1193" i="4"/>
  <c r="BI1194" i="4"/>
  <c r="CI1194" i="4"/>
  <c r="BI1195" i="4"/>
  <c r="CI1195" i="4"/>
  <c r="BI1196" i="4"/>
  <c r="CI1196" i="4"/>
  <c r="BI1197" i="4"/>
  <c r="CI1197" i="4"/>
  <c r="BI1198" i="4"/>
  <c r="CI1198" i="4"/>
  <c r="BI1199" i="4"/>
  <c r="CI1199" i="4"/>
  <c r="BI1200" i="4"/>
  <c r="CI1200" i="4"/>
  <c r="BI1201" i="4"/>
  <c r="CI1201" i="4"/>
  <c r="BI1202" i="4"/>
  <c r="CI1202" i="4"/>
  <c r="BI1203" i="4"/>
  <c r="CI1203" i="4"/>
  <c r="BI1204" i="4"/>
  <c r="CI1204" i="4"/>
  <c r="BI1205" i="4"/>
  <c r="CI1205" i="4"/>
  <c r="BI1206" i="4"/>
  <c r="CI1206" i="4"/>
  <c r="BI1207" i="4"/>
  <c r="CI1207" i="4"/>
  <c r="BI1208" i="4"/>
  <c r="CI1208" i="4"/>
  <c r="BI1209" i="4"/>
  <c r="CI1209" i="4"/>
  <c r="BI1210" i="4"/>
  <c r="CI1210" i="4"/>
  <c r="BI1211" i="4"/>
  <c r="CI1211" i="4"/>
  <c r="BI1212" i="4"/>
  <c r="CI1212" i="4"/>
  <c r="BI1213" i="4"/>
  <c r="CI1213" i="4"/>
  <c r="BI1214" i="4"/>
  <c r="CI1214" i="4"/>
  <c r="BI1215" i="4"/>
  <c r="CI1215" i="4"/>
  <c r="BI1216" i="4"/>
  <c r="CI1216" i="4"/>
  <c r="BI1219" i="4"/>
  <c r="CI1219" i="4"/>
  <c r="BI1220" i="4"/>
  <c r="CI1220" i="4"/>
  <c r="BI1221" i="4"/>
  <c r="CI1221" i="4"/>
  <c r="BI1222" i="4"/>
  <c r="CI1222" i="4"/>
  <c r="BI1223" i="4"/>
  <c r="CI1223" i="4"/>
  <c r="BI1224" i="4"/>
  <c r="CI1224" i="4"/>
  <c r="BI1225" i="4"/>
  <c r="CI1225" i="4"/>
  <c r="BI1226" i="4"/>
  <c r="CI1226" i="4"/>
  <c r="BI1227" i="4"/>
  <c r="CI1227" i="4"/>
  <c r="BI1228" i="4"/>
  <c r="CI1228" i="4"/>
  <c r="BI1229" i="4"/>
  <c r="CI1229" i="4"/>
  <c r="BI1230" i="4"/>
  <c r="CI1230" i="4"/>
  <c r="BI1231" i="4"/>
  <c r="CI1231" i="4"/>
  <c r="BI1236" i="4"/>
  <c r="CI1236" i="4"/>
  <c r="BI1237" i="4"/>
  <c r="CI1237" i="4"/>
  <c r="BI1238" i="4"/>
  <c r="CI1238" i="4"/>
  <c r="BI1239" i="4"/>
  <c r="CI1239" i="4"/>
  <c r="BI1240" i="4"/>
  <c r="CI1240" i="4"/>
  <c r="BI1241" i="4"/>
  <c r="CI1241" i="4"/>
  <c r="BI1244" i="4"/>
  <c r="CI1244" i="4"/>
  <c r="BI1245" i="4"/>
  <c r="CI1245" i="4"/>
  <c r="BI1246" i="4"/>
  <c r="CI1246" i="4"/>
  <c r="BI1247" i="4"/>
  <c r="CI1247" i="4"/>
  <c r="BI1249" i="4"/>
  <c r="CI1249" i="4"/>
  <c r="BI1250" i="4"/>
  <c r="CI1250" i="4"/>
  <c r="BI1253" i="4"/>
  <c r="CI1253" i="4"/>
  <c r="BI1254" i="4"/>
  <c r="CI1254" i="4"/>
  <c r="BI1255" i="4"/>
  <c r="CI1255" i="4"/>
  <c r="BI1258" i="4"/>
  <c r="CI1258" i="4"/>
  <c r="BI1259" i="4"/>
  <c r="CI1259" i="4"/>
  <c r="BI1261" i="4"/>
  <c r="CI1261" i="4"/>
  <c r="BI1263" i="4"/>
  <c r="CI1263" i="4"/>
  <c r="BI1265" i="4"/>
  <c r="CI1265" i="4"/>
  <c r="BI1266" i="4"/>
  <c r="CI1266" i="4"/>
  <c r="BI1269" i="4"/>
  <c r="CI1269" i="4"/>
  <c r="BI1271" i="4"/>
  <c r="CI1271" i="4"/>
  <c r="BI1272" i="4"/>
  <c r="CI1272" i="4"/>
  <c r="BI1273" i="4"/>
  <c r="CI1273" i="4"/>
  <c r="BI1274" i="4"/>
  <c r="CI1274" i="4"/>
  <c r="BI1275" i="4"/>
  <c r="CI1275" i="4"/>
  <c r="BI1276" i="4"/>
  <c r="CI1276" i="4"/>
  <c r="BI1277" i="4"/>
  <c r="CI1277" i="4"/>
  <c r="BI1278" i="4"/>
  <c r="CI1278" i="4"/>
  <c r="BI1280" i="4"/>
  <c r="CI1280" i="4"/>
  <c r="BI1281" i="4"/>
  <c r="CI1281" i="4"/>
  <c r="BI1282" i="4"/>
  <c r="CI1282" i="4"/>
  <c r="BI1285" i="4"/>
  <c r="CI1285" i="4"/>
  <c r="BI1286" i="4"/>
  <c r="CI1286" i="4"/>
  <c r="BI1287" i="4"/>
  <c r="CI1287" i="4"/>
  <c r="BI1288" i="4"/>
  <c r="CI1288" i="4"/>
  <c r="BI1290" i="4"/>
  <c r="CI1290" i="4"/>
  <c r="BI1292" i="4"/>
  <c r="CI1292" i="4"/>
  <c r="BI1293" i="4"/>
  <c r="CI1293" i="4"/>
  <c r="BI1294" i="4"/>
  <c r="CI1294" i="4"/>
  <c r="BI1295" i="4"/>
  <c r="CI1295" i="4"/>
  <c r="BI1296" i="4"/>
  <c r="CI1296" i="4"/>
  <c r="BI1298" i="4"/>
  <c r="CI1298" i="4"/>
  <c r="BI1300" i="4"/>
  <c r="CI1300" i="4"/>
  <c r="BI1301" i="4"/>
  <c r="CI1301" i="4"/>
  <c r="BI1302" i="4"/>
  <c r="CI1302" i="4"/>
  <c r="BI1303" i="4"/>
  <c r="CI1303" i="4"/>
  <c r="BI1304" i="4"/>
  <c r="CI1304" i="4"/>
  <c r="BI1305" i="4"/>
  <c r="CI1305" i="4"/>
  <c r="BI1306" i="4"/>
  <c r="CI1306" i="4"/>
  <c r="BI1307" i="4"/>
  <c r="CI1307" i="4"/>
  <c r="BI1308" i="4"/>
  <c r="CI1308" i="4"/>
  <c r="BI1309" i="4"/>
  <c r="CI1309" i="4"/>
  <c r="BI1310" i="4"/>
  <c r="CI1310" i="4"/>
  <c r="BI1311" i="4"/>
  <c r="CI1311" i="4"/>
  <c r="BI1312" i="4"/>
  <c r="CI1312" i="4"/>
  <c r="BI1313" i="4"/>
  <c r="CI1313" i="4"/>
  <c r="BI1315" i="4"/>
  <c r="CI1315" i="4"/>
  <c r="BI1316" i="4"/>
  <c r="CI1316" i="4"/>
  <c r="BI1317" i="4"/>
  <c r="CI1317" i="4"/>
  <c r="BI1321" i="4"/>
  <c r="CI1321" i="4"/>
  <c r="BI1322" i="4"/>
  <c r="CI1322" i="4"/>
  <c r="BI1323" i="4"/>
  <c r="CI1323" i="4"/>
  <c r="BI1325" i="4"/>
  <c r="CI1325" i="4"/>
  <c r="BI1328" i="4"/>
  <c r="CI1328" i="4"/>
  <c r="BI1330" i="4"/>
  <c r="CI1330" i="4"/>
  <c r="BI1332" i="4"/>
  <c r="CI1332" i="4"/>
  <c r="BI1335" i="4"/>
  <c r="CI1335" i="4"/>
  <c r="BI1336" i="4"/>
  <c r="CI1336" i="4"/>
  <c r="BI1337" i="4"/>
  <c r="CI1337" i="4"/>
  <c r="BI1338" i="4"/>
  <c r="CI1338" i="4"/>
  <c r="BI1339" i="4"/>
  <c r="CI1339" i="4"/>
  <c r="BI1340" i="4"/>
  <c r="CI1340" i="4"/>
  <c r="BI1341" i="4"/>
  <c r="CI1341" i="4"/>
  <c r="BI1342" i="4"/>
  <c r="CI1342" i="4"/>
  <c r="BI1343" i="4"/>
  <c r="CI1343" i="4"/>
  <c r="BI1344" i="4"/>
  <c r="CI1344" i="4"/>
  <c r="BI1345" i="4"/>
  <c r="CI1345" i="4"/>
  <c r="BI1346" i="4"/>
  <c r="CI1346" i="4"/>
  <c r="BI1347" i="4"/>
  <c r="CI1347" i="4"/>
  <c r="BI1348" i="4"/>
  <c r="CI1348" i="4"/>
  <c r="BI1349" i="4"/>
  <c r="CI1349" i="4"/>
  <c r="BI1351" i="4"/>
  <c r="CI1351" i="4"/>
  <c r="BI1352" i="4"/>
  <c r="CI1352" i="4"/>
  <c r="BI1353" i="4"/>
  <c r="CI1353" i="4"/>
  <c r="BI1357" i="4"/>
  <c r="CI1357" i="4"/>
  <c r="BI1358" i="4"/>
  <c r="CI1358" i="4"/>
  <c r="BI1359" i="4"/>
  <c r="CI1359" i="4"/>
  <c r="BI1360" i="4"/>
  <c r="CI1360" i="4"/>
  <c r="BI1361" i="4"/>
  <c r="CI1361" i="4"/>
  <c r="BI1363" i="4"/>
  <c r="CI1363" i="4"/>
  <c r="BI1364" i="4"/>
  <c r="CI1364" i="4"/>
  <c r="BI1365" i="4"/>
  <c r="CI1365" i="4"/>
  <c r="BI1366" i="4"/>
  <c r="CI1366" i="4"/>
  <c r="BI1367" i="4"/>
  <c r="CI1367" i="4"/>
  <c r="BI1369" i="4"/>
  <c r="CI1369" i="4"/>
  <c r="BI1370" i="4"/>
  <c r="CI1370" i="4"/>
  <c r="BI1371" i="4"/>
  <c r="CI1371" i="4"/>
  <c r="BI1372" i="4"/>
  <c r="CI1372" i="4"/>
  <c r="BI1373" i="4"/>
  <c r="CI1373" i="4"/>
  <c r="BI1374" i="4"/>
  <c r="CI1374" i="4"/>
  <c r="BI1376" i="4"/>
  <c r="CI1376" i="4"/>
  <c r="BI1382" i="4"/>
  <c r="CI1382" i="4"/>
  <c r="BI1383" i="4"/>
  <c r="CI1383" i="4"/>
  <c r="BI1384" i="4"/>
  <c r="CI1384" i="4"/>
  <c r="BI1385" i="4"/>
  <c r="CI1385" i="4"/>
  <c r="BI1387" i="4"/>
  <c r="CI1387" i="4"/>
  <c r="BI1388" i="4"/>
  <c r="CI1388" i="4"/>
  <c r="BI1389" i="4"/>
  <c r="CI1389" i="4"/>
  <c r="BI1390" i="4"/>
  <c r="CI1390" i="4"/>
  <c r="BI1391" i="4"/>
  <c r="CI1391" i="4"/>
  <c r="BI1393" i="4"/>
  <c r="CI1393" i="4"/>
  <c r="BI1395" i="4"/>
  <c r="CI1395" i="4"/>
  <c r="BI1396" i="4"/>
  <c r="CI1396" i="4"/>
  <c r="BI1397" i="4"/>
  <c r="CI1397" i="4"/>
  <c r="BI1398" i="4"/>
  <c r="CI1398" i="4"/>
  <c r="BI1399" i="4"/>
  <c r="CI1399" i="4"/>
  <c r="BI1400" i="4"/>
  <c r="CI1400" i="4"/>
  <c r="BI1401" i="4"/>
  <c r="CI1401" i="4"/>
  <c r="BI1402" i="4"/>
  <c r="CI1402" i="4"/>
  <c r="BI1403" i="4"/>
  <c r="CI1403" i="4"/>
  <c r="BI1404" i="4"/>
  <c r="CI1404" i="4"/>
  <c r="BI1406" i="4"/>
  <c r="CI1406" i="4"/>
  <c r="BI1407" i="4"/>
  <c r="CI1407" i="4"/>
  <c r="BI1408" i="4"/>
  <c r="CI1408" i="4"/>
  <c r="BI1409" i="4"/>
  <c r="CI1409" i="4"/>
  <c r="BI1410" i="4"/>
  <c r="CI1410" i="4"/>
  <c r="BI1411" i="4"/>
  <c r="CI1411" i="4"/>
  <c r="BI1412" i="4"/>
  <c r="CI1412" i="4"/>
  <c r="BI1413" i="4"/>
  <c r="CI1413" i="4"/>
  <c r="BI1414" i="4"/>
  <c r="CI1414" i="4"/>
  <c r="BI1415" i="4"/>
  <c r="CI1415" i="4"/>
  <c r="BI1416" i="4"/>
  <c r="CI1416" i="4"/>
  <c r="BI1417" i="4"/>
  <c r="CI1417" i="4"/>
  <c r="BI1418" i="4"/>
  <c r="CI1418" i="4"/>
  <c r="BI1419" i="4"/>
  <c r="CI1419" i="4"/>
  <c r="BI1420" i="4"/>
  <c r="CI1420" i="4"/>
  <c r="BI1422" i="4"/>
  <c r="CI1422" i="4"/>
  <c r="BI1424" i="4"/>
  <c r="CI1424" i="4"/>
  <c r="BI1425" i="4"/>
  <c r="CI1425" i="4"/>
  <c r="BI1426" i="4"/>
  <c r="CI1426" i="4"/>
  <c r="BI1428" i="4"/>
  <c r="CI1428" i="4"/>
  <c r="BI1429" i="4"/>
  <c r="CI1429" i="4"/>
  <c r="BI1430" i="4"/>
  <c r="CI1430" i="4"/>
  <c r="BI1431" i="4"/>
  <c r="CI1431" i="4"/>
  <c r="BI1432" i="4"/>
  <c r="CI1432" i="4"/>
  <c r="BI1433" i="4"/>
  <c r="CI1433" i="4"/>
  <c r="BI1434" i="4"/>
  <c r="CI1434" i="4"/>
  <c r="BI1435" i="4"/>
  <c r="CI1435" i="4"/>
  <c r="BI1436" i="4"/>
  <c r="CI1436" i="4"/>
  <c r="BI1437" i="4"/>
  <c r="CI1437" i="4"/>
  <c r="BI1438" i="4"/>
  <c r="CI1438" i="4"/>
  <c r="BI1439" i="4"/>
  <c r="CI1439" i="4"/>
  <c r="BI1440" i="4"/>
  <c r="CI1440" i="4"/>
  <c r="BI1441" i="4"/>
  <c r="CI1441" i="4"/>
  <c r="BI1442" i="4"/>
  <c r="CI1442" i="4"/>
  <c r="BI1443" i="4"/>
  <c r="CI1443" i="4"/>
  <c r="BI1444" i="4"/>
  <c r="CI1444" i="4"/>
  <c r="BI1447" i="4"/>
  <c r="CI1447" i="4"/>
  <c r="BI1448" i="4"/>
  <c r="CI1448" i="4"/>
  <c r="BI1450" i="4"/>
  <c r="CI1450" i="4"/>
  <c r="BI1451" i="4"/>
  <c r="CI1451" i="4"/>
  <c r="BI1452" i="4"/>
  <c r="CI1452" i="4"/>
  <c r="BI1453" i="4"/>
  <c r="CI1453" i="4"/>
  <c r="BI1454" i="4"/>
  <c r="CI1454" i="4"/>
  <c r="BI1455" i="4"/>
  <c r="CI1455" i="4"/>
  <c r="BI1456" i="4"/>
  <c r="CI1456" i="4"/>
  <c r="BI1457" i="4"/>
  <c r="CI1457" i="4"/>
  <c r="BI1458" i="4"/>
  <c r="CI1458" i="4"/>
  <c r="BI1459" i="4"/>
  <c r="CI1459" i="4"/>
  <c r="BI1460" i="4"/>
  <c r="CI1460" i="4"/>
  <c r="BI1461" i="4"/>
  <c r="CI1461" i="4"/>
  <c r="BI1462" i="4"/>
  <c r="CI1462" i="4"/>
  <c r="BI1463" i="4"/>
  <c r="CI1463" i="4"/>
  <c r="BI1464" i="4"/>
  <c r="CI1464" i="4"/>
  <c r="BI1465" i="4"/>
  <c r="CI1465" i="4"/>
  <c r="BI1466" i="4"/>
  <c r="CI1466" i="4"/>
  <c r="BI1471" i="4"/>
  <c r="CI1471" i="4"/>
  <c r="BI1472" i="4"/>
  <c r="CI1472" i="4"/>
  <c r="BI1473" i="4"/>
  <c r="CI1473" i="4"/>
  <c r="BI1474" i="4"/>
  <c r="CI1474" i="4"/>
  <c r="CI1475" i="4"/>
  <c r="BI1476" i="4"/>
  <c r="CI1476" i="4"/>
  <c r="BI1477" i="4"/>
  <c r="CI1477" i="4"/>
  <c r="BI1478" i="4"/>
  <c r="CI1478" i="4"/>
  <c r="BI1479" i="4"/>
  <c r="CI1479" i="4"/>
  <c r="BI1480" i="4"/>
  <c r="CI1480" i="4"/>
  <c r="BI1481" i="4"/>
  <c r="CI1481" i="4"/>
  <c r="BI1482" i="4"/>
  <c r="CI1482" i="4"/>
  <c r="BI1483" i="4"/>
  <c r="CI1483" i="4"/>
  <c r="BI1484" i="4"/>
  <c r="CI1484" i="4"/>
  <c r="BI1485" i="4"/>
  <c r="CI1485" i="4"/>
  <c r="BI1486" i="4"/>
  <c r="CI1486" i="4"/>
  <c r="BI2" i="4"/>
  <c r="CI2" i="4"/>
  <c r="BA779" i="4"/>
  <c r="BI779" i="4"/>
  <c r="CI779" i="4"/>
  <c r="BA1132" i="4"/>
  <c r="BI1132" i="4"/>
  <c r="CI1132" i="4"/>
  <c r="BA1120" i="4"/>
  <c r="BI1120" i="4"/>
  <c r="CI1120" i="4"/>
  <c r="BA760" i="4"/>
  <c r="BI760" i="4"/>
  <c r="CI760" i="4"/>
  <c r="BA718" i="4"/>
  <c r="BI718" i="4"/>
  <c r="CI718" i="4"/>
  <c r="BA1468" i="4"/>
  <c r="BI1468" i="4"/>
  <c r="CI1468" i="4" s="1"/>
  <c r="H44" i="6"/>
  <c r="H45" i="6"/>
  <c r="AH8" i="3"/>
  <c r="AH6" i="3"/>
  <c r="AH5" i="3"/>
  <c r="AH4" i="3"/>
  <c r="AG7" i="3"/>
  <c r="AH7" i="3"/>
  <c r="Q22" i="3"/>
  <c r="Q21" i="3"/>
  <c r="AB21" i="3"/>
  <c r="AB22" i="3"/>
  <c r="AB23" i="3"/>
  <c r="AB24" i="3"/>
  <c r="AB25" i="3"/>
  <c r="R23" i="3"/>
  <c r="R24" i="3"/>
  <c r="R25" i="3"/>
  <c r="F26" i="3"/>
  <c r="D10" i="6"/>
  <c r="D8" i="6"/>
  <c r="C8" i="6"/>
  <c r="B10" i="6"/>
  <c r="B8" i="6"/>
  <c r="CC31" i="4"/>
  <c r="CC37" i="4"/>
  <c r="CC46" i="4"/>
  <c r="CC47" i="4"/>
  <c r="CC88" i="4"/>
  <c r="CC90" i="4"/>
  <c r="CC102" i="4"/>
  <c r="CC119" i="4"/>
  <c r="CC145" i="4"/>
  <c r="CC193" i="4"/>
  <c r="CC210" i="4"/>
  <c r="CC217" i="4"/>
  <c r="CC272" i="4"/>
  <c r="CC275" i="4"/>
  <c r="CC299" i="4"/>
  <c r="CC301" i="4"/>
  <c r="CC307" i="4"/>
  <c r="CC313" i="4"/>
  <c r="CC416" i="4"/>
  <c r="CC425" i="4"/>
  <c r="CC469" i="4"/>
  <c r="CC486" i="4"/>
  <c r="CC564" i="4"/>
  <c r="CC575" i="4"/>
  <c r="CC582" i="4"/>
  <c r="CC595" i="4"/>
  <c r="CC622" i="4"/>
  <c r="CC634" i="4"/>
  <c r="CC636" i="4"/>
  <c r="CC642" i="4"/>
  <c r="CC718" i="4"/>
  <c r="CC727" i="4"/>
  <c r="CC749" i="4"/>
  <c r="CC760" i="4"/>
  <c r="CC773" i="4"/>
  <c r="CC779" i="4"/>
  <c r="CC786" i="4"/>
  <c r="CC802" i="4"/>
  <c r="CC839" i="4"/>
  <c r="CC846" i="4"/>
  <c r="CC848" i="4"/>
  <c r="CC861" i="4"/>
  <c r="CC878" i="4"/>
  <c r="CC880" i="4"/>
  <c r="CC1006" i="4"/>
  <c r="CC1018" i="4"/>
  <c r="CC1039" i="4"/>
  <c r="CC1040" i="4"/>
  <c r="CC1042" i="4"/>
  <c r="CC1059" i="4"/>
  <c r="CC1066" i="4"/>
  <c r="CC1120" i="4"/>
  <c r="CC1127" i="4"/>
  <c r="CC1128" i="4"/>
  <c r="CC1132" i="4"/>
  <c r="CC1137" i="4"/>
  <c r="CC1147" i="4"/>
  <c r="CC1157" i="4"/>
  <c r="CC1189" i="4"/>
  <c r="CC1238" i="4"/>
  <c r="CC1259" i="4"/>
  <c r="CC1309" i="4"/>
  <c r="CC1374" i="4"/>
  <c r="CC3" i="4"/>
  <c r="BJ3" i="4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3" i="6"/>
  <c r="H4" i="6"/>
  <c r="H5" i="6"/>
  <c r="F37" i="3"/>
  <c r="G36" i="3"/>
  <c r="G35" i="3"/>
  <c r="G34" i="3"/>
  <c r="G33" i="3"/>
  <c r="G32" i="3"/>
  <c r="G37" i="3"/>
  <c r="G22" i="3"/>
  <c r="R22" i="3"/>
  <c r="G23" i="3"/>
  <c r="G24" i="3"/>
  <c r="G25" i="3"/>
  <c r="G21" i="3"/>
  <c r="R21" i="3"/>
  <c r="G26" i="3"/>
  <c r="F6" i="3"/>
  <c r="F8" i="3"/>
  <c r="BV46" i="4"/>
  <c r="BV47" i="4"/>
  <c r="BV195" i="4"/>
  <c r="BV299" i="4"/>
  <c r="BV313" i="4"/>
  <c r="BV416" i="4"/>
  <c r="BV575" i="4"/>
  <c r="BJ272" i="4"/>
  <c r="BJ772" i="4"/>
  <c r="BJ575" i="4"/>
  <c r="BP772" i="4"/>
  <c r="BP695" i="4"/>
  <c r="BJ695" i="4"/>
  <c r="BP534" i="4"/>
  <c r="BJ534" i="4"/>
  <c r="BP501" i="4"/>
  <c r="BJ501" i="4"/>
  <c r="BP486" i="4"/>
  <c r="BJ486" i="4"/>
  <c r="BP406" i="4"/>
  <c r="BJ406" i="4"/>
  <c r="BP336" i="4"/>
  <c r="BJ336" i="4"/>
  <c r="BP326" i="4"/>
  <c r="BJ326" i="4"/>
  <c r="BP216" i="4"/>
  <c r="BJ216" i="4"/>
  <c r="BP195" i="4"/>
  <c r="BJ195" i="4"/>
  <c r="BP120" i="4"/>
  <c r="BJ120" i="4"/>
  <c r="BP119" i="4"/>
  <c r="BJ119" i="4"/>
  <c r="BP89" i="4"/>
  <c r="BJ89" i="4"/>
  <c r="BP28" i="4"/>
  <c r="BJ28" i="4"/>
  <c r="BP18" i="4"/>
  <c r="BJ18" i="4"/>
  <c r="BP15" i="4"/>
  <c r="BJ15" i="4"/>
  <c r="BP6" i="4"/>
  <c r="BJ6" i="4"/>
  <c r="BJ2" i="4"/>
  <c r="M11" i="3"/>
  <c r="O4" i="3"/>
  <c r="O5" i="3"/>
  <c r="O7" i="3"/>
  <c r="M4" i="3"/>
  <c r="M5" i="3"/>
  <c r="M6" i="3"/>
  <c r="M7" i="3"/>
  <c r="M8" i="3"/>
  <c r="M12" i="3"/>
  <c r="L8" i="3"/>
  <c r="W13" i="3"/>
  <c r="X7" i="3"/>
  <c r="G4" i="3"/>
  <c r="G5" i="3"/>
  <c r="G7" i="3"/>
  <c r="G3" i="3"/>
  <c r="BC8" i="1"/>
  <c r="BC17" i="1"/>
  <c r="BC20" i="1"/>
  <c r="BC30" i="1"/>
  <c r="BC91" i="1"/>
  <c r="BC121" i="1"/>
  <c r="BC122" i="1"/>
  <c r="BC197" i="1"/>
  <c r="BC218" i="1"/>
  <c r="BC328" i="1"/>
  <c r="BC338" i="1"/>
  <c r="BC408" i="1"/>
  <c r="BC488" i="1"/>
  <c r="BC503" i="1"/>
  <c r="BC536" i="1"/>
  <c r="BC697" i="1"/>
  <c r="BC774" i="1"/>
  <c r="AL9" i="2"/>
  <c r="AL8" i="2"/>
  <c r="AL7" i="2"/>
  <c r="AL6" i="2"/>
  <c r="AL5" i="2"/>
  <c r="AL4" i="2"/>
  <c r="AL3" i="2"/>
  <c r="AK8" i="2"/>
  <c r="AK7" i="2"/>
  <c r="AK6" i="2"/>
  <c r="AK5" i="2"/>
  <c r="AK4" i="2"/>
  <c r="AK3" i="2"/>
  <c r="AJ8" i="2"/>
  <c r="AJ7" i="2"/>
  <c r="AJ6" i="2"/>
  <c r="AJ5" i="2"/>
  <c r="AJ4" i="2"/>
  <c r="AJ3" i="2"/>
  <c r="AI8" i="2"/>
  <c r="AI7" i="2"/>
  <c r="AI6" i="2"/>
  <c r="AI5" i="2"/>
  <c r="AI4" i="2"/>
  <c r="AI3" i="2"/>
  <c r="AK9" i="2"/>
  <c r="AJ9" i="2"/>
  <c r="AI9" i="2"/>
  <c r="AH9" i="2"/>
  <c r="AH8" i="2"/>
  <c r="AH7" i="2"/>
  <c r="AH6" i="2"/>
  <c r="AH5" i="2"/>
  <c r="AH4" i="2"/>
  <c r="AH3" i="2"/>
  <c r="E6" i="2"/>
  <c r="E5" i="2"/>
  <c r="E4" i="2"/>
  <c r="E3" i="2"/>
  <c r="E7" i="2"/>
  <c r="AC9" i="2"/>
  <c r="AB9" i="2"/>
  <c r="AA9" i="2"/>
  <c r="Z9" i="2"/>
  <c r="Y8" i="2"/>
  <c r="Y7" i="2"/>
  <c r="Y6" i="2"/>
  <c r="Y5" i="2"/>
  <c r="Y4" i="2"/>
  <c r="X8" i="2"/>
  <c r="X7" i="2"/>
  <c r="X6" i="2"/>
  <c r="X5" i="2"/>
  <c r="X4" i="2"/>
  <c r="X3" i="2"/>
  <c r="Y3" i="2"/>
  <c r="V9" i="2"/>
  <c r="DQ8" i="4"/>
  <c r="DP8" i="4"/>
  <c r="DO8" i="4"/>
  <c r="DN8" i="4"/>
  <c r="DM8" i="4"/>
  <c r="DL8" i="4"/>
  <c r="DK8" i="4"/>
  <c r="DJ8" i="4"/>
  <c r="DI8" i="4"/>
  <c r="DH8" i="4"/>
  <c r="DG8" i="4"/>
  <c r="DF8" i="4"/>
  <c r="DE8" i="4"/>
  <c r="DD8" i="4"/>
  <c r="DC8" i="4"/>
  <c r="DB8" i="4"/>
  <c r="DA8" i="4"/>
  <c r="CZ8" i="4"/>
  <c r="CY8" i="4"/>
  <c r="CX8" i="4"/>
  <c r="CW8" i="4"/>
  <c r="DQ7" i="4"/>
  <c r="DP7" i="4"/>
  <c r="DO7" i="4"/>
  <c r="DN7" i="4"/>
  <c r="DM7" i="4"/>
  <c r="DL7" i="4"/>
  <c r="DK7" i="4"/>
  <c r="DJ7" i="4"/>
  <c r="DI7" i="4"/>
  <c r="DH7" i="4"/>
  <c r="DG7" i="4"/>
  <c r="DF7" i="4"/>
  <c r="DE7" i="4"/>
  <c r="DD7" i="4"/>
  <c r="DC7" i="4"/>
  <c r="DB7" i="4"/>
  <c r="DA7" i="4"/>
  <c r="CZ7" i="4"/>
  <c r="CY7" i="4"/>
  <c r="CX7" i="4"/>
  <c r="CW7" i="4"/>
  <c r="CV8" i="4"/>
  <c r="CV7" i="4"/>
  <c r="DQ3" i="4"/>
  <c r="DP3" i="4"/>
  <c r="DO3" i="4"/>
  <c r="DN3" i="4"/>
  <c r="DM3" i="4"/>
  <c r="DL3" i="4"/>
  <c r="DK3" i="4"/>
  <c r="DJ3" i="4"/>
  <c r="DI3" i="4"/>
  <c r="DH3" i="4"/>
  <c r="DG3" i="4"/>
  <c r="DF3" i="4"/>
  <c r="DE3" i="4"/>
  <c r="DD3" i="4"/>
  <c r="DC3" i="4"/>
  <c r="DB3" i="4"/>
  <c r="DA3" i="4"/>
  <c r="CZ3" i="4"/>
  <c r="CY3" i="4"/>
  <c r="CX3" i="4"/>
  <c r="CW3" i="4"/>
  <c r="CV3" i="4"/>
  <c r="DQ2" i="4"/>
  <c r="DP2" i="4"/>
  <c r="DO2" i="4"/>
  <c r="DN2" i="4"/>
  <c r="DM2" i="4"/>
  <c r="DL2" i="4"/>
  <c r="DK2" i="4"/>
  <c r="DJ2" i="4"/>
  <c r="DI2" i="4"/>
  <c r="DH2" i="4"/>
  <c r="DG2" i="4"/>
  <c r="DF2" i="4"/>
  <c r="DE2" i="4"/>
  <c r="DD2" i="4"/>
  <c r="DC2" i="4"/>
  <c r="DB2" i="4"/>
  <c r="DA2" i="4"/>
  <c r="CZ2" i="4"/>
  <c r="CY2" i="4"/>
  <c r="CX2" i="4"/>
  <c r="CW2" i="4"/>
  <c r="CV2" i="4"/>
  <c r="AZ158" i="4"/>
  <c r="BW3" i="4"/>
  <c r="BW4" i="4"/>
  <c r="AY4" i="4" s="1"/>
  <c r="BW5" i="4"/>
  <c r="BW6" i="4"/>
  <c r="BW7" i="4"/>
  <c r="BW8" i="4"/>
  <c r="BW9" i="4"/>
  <c r="BW10" i="4"/>
  <c r="BW11" i="4"/>
  <c r="BW12" i="4"/>
  <c r="BW13" i="4"/>
  <c r="BW14" i="4"/>
  <c r="BW15" i="4"/>
  <c r="BW16" i="4"/>
  <c r="AY16" i="4" s="1"/>
  <c r="BW17" i="4"/>
  <c r="BW18" i="4"/>
  <c r="BW19" i="4"/>
  <c r="BW20" i="4"/>
  <c r="BW21" i="4"/>
  <c r="BW22" i="4"/>
  <c r="BW23" i="4"/>
  <c r="AY23" i="4" s="1"/>
  <c r="CC23" i="4" s="1"/>
  <c r="BW24" i="4"/>
  <c r="BW25" i="4"/>
  <c r="BW26" i="4"/>
  <c r="BW27" i="4"/>
  <c r="BW28" i="4"/>
  <c r="BW29" i="4"/>
  <c r="BW30" i="4"/>
  <c r="BW31" i="4"/>
  <c r="BW32" i="4"/>
  <c r="AY32" i="4" s="1"/>
  <c r="BW33" i="4"/>
  <c r="AY33" i="4" s="1"/>
  <c r="CC33" i="4" s="1"/>
  <c r="BW34" i="4"/>
  <c r="BW35" i="4"/>
  <c r="BW36" i="4"/>
  <c r="BW37" i="4"/>
  <c r="BW38" i="4"/>
  <c r="BW39" i="4"/>
  <c r="BW40" i="4"/>
  <c r="BW41" i="4"/>
  <c r="BW42" i="4"/>
  <c r="BW43" i="4"/>
  <c r="BW44" i="4"/>
  <c r="BW45" i="4"/>
  <c r="BW46" i="4"/>
  <c r="BW47" i="4"/>
  <c r="BW48" i="4"/>
  <c r="BW49" i="4"/>
  <c r="BW50" i="4"/>
  <c r="BW51" i="4"/>
  <c r="BW52" i="4"/>
  <c r="BW53" i="4"/>
  <c r="AY53" i="4" s="1"/>
  <c r="CC53" i="4" s="1"/>
  <c r="BW54" i="4"/>
  <c r="BW55" i="4"/>
  <c r="BW56" i="4"/>
  <c r="BW57" i="4"/>
  <c r="BW58" i="4"/>
  <c r="BW59" i="4"/>
  <c r="BW60" i="4"/>
  <c r="BW61" i="4"/>
  <c r="BW62" i="4"/>
  <c r="BW63" i="4"/>
  <c r="BW64" i="4"/>
  <c r="BW65" i="4"/>
  <c r="BW66" i="4"/>
  <c r="BW67" i="4"/>
  <c r="BW68" i="4"/>
  <c r="BW69" i="4"/>
  <c r="BW70" i="4"/>
  <c r="BW71" i="4"/>
  <c r="BW72" i="4"/>
  <c r="BW73" i="4"/>
  <c r="BW74" i="4"/>
  <c r="BW75" i="4"/>
  <c r="BW76" i="4"/>
  <c r="BW77" i="4"/>
  <c r="BW78" i="4"/>
  <c r="BW79" i="4"/>
  <c r="BW80" i="4"/>
  <c r="BW81" i="4"/>
  <c r="BW82" i="4"/>
  <c r="BW83" i="4"/>
  <c r="BW84" i="4"/>
  <c r="BW85" i="4"/>
  <c r="BW86" i="4"/>
  <c r="BW87" i="4"/>
  <c r="BW88" i="4"/>
  <c r="BW89" i="4"/>
  <c r="BW90" i="4"/>
  <c r="BW91" i="4"/>
  <c r="BW92" i="4"/>
  <c r="BW93" i="4"/>
  <c r="AY93" i="4" s="1"/>
  <c r="BW94" i="4"/>
  <c r="BW95" i="4"/>
  <c r="BW96" i="4"/>
  <c r="AY96" i="4" s="1"/>
  <c r="CC96" i="4" s="1"/>
  <c r="BW97" i="4"/>
  <c r="BW98" i="4"/>
  <c r="BW99" i="4"/>
  <c r="BW100" i="4"/>
  <c r="BW101" i="4"/>
  <c r="BW102" i="4"/>
  <c r="BW103" i="4"/>
  <c r="BW104" i="4"/>
  <c r="BW105" i="4"/>
  <c r="AY105" i="4" s="1"/>
  <c r="CC105" i="4" s="1"/>
  <c r="BW106" i="4"/>
  <c r="BW107" i="4"/>
  <c r="AY107" i="4" s="1"/>
  <c r="CC107" i="4" s="1"/>
  <c r="BW108" i="4"/>
  <c r="BW109" i="4"/>
  <c r="BW110" i="4"/>
  <c r="AY110" i="4" s="1"/>
  <c r="BJ110" i="4" s="1"/>
  <c r="BW111" i="4"/>
  <c r="BW112" i="4"/>
  <c r="BW113" i="4"/>
  <c r="BW114" i="4"/>
  <c r="BW115" i="4"/>
  <c r="BW116" i="4"/>
  <c r="BW117" i="4"/>
  <c r="BW118" i="4"/>
  <c r="BW119" i="4"/>
  <c r="BW120" i="4"/>
  <c r="BW121" i="4"/>
  <c r="AY121" i="4" s="1"/>
  <c r="CC121" i="4" s="1"/>
  <c r="BW122" i="4"/>
  <c r="BW123" i="4"/>
  <c r="BW124" i="4"/>
  <c r="BW125" i="4"/>
  <c r="AY125" i="4" s="1"/>
  <c r="CC125" i="4" s="1"/>
  <c r="BW126" i="4"/>
  <c r="AY126" i="4" s="1"/>
  <c r="CC126" i="4" s="1"/>
  <c r="BW127" i="4"/>
  <c r="BW128" i="4"/>
  <c r="BW129" i="4"/>
  <c r="BW130" i="4"/>
  <c r="BW131" i="4"/>
  <c r="BW132" i="4"/>
  <c r="AY132" i="4" s="1"/>
  <c r="CC132" i="4" s="1"/>
  <c r="BW133" i="4"/>
  <c r="BW134" i="4"/>
  <c r="AY134" i="4" s="1"/>
  <c r="CC134" i="4" s="1"/>
  <c r="BW135" i="4"/>
  <c r="BW136" i="4"/>
  <c r="BW137" i="4"/>
  <c r="BW138" i="4"/>
  <c r="BW139" i="4"/>
  <c r="BW140" i="4"/>
  <c r="BW141" i="4"/>
  <c r="BW142" i="4"/>
  <c r="BW143" i="4"/>
  <c r="BW144" i="4"/>
  <c r="BW145" i="4"/>
  <c r="BW146" i="4"/>
  <c r="BW147" i="4"/>
  <c r="BW148" i="4"/>
  <c r="BW149" i="4"/>
  <c r="BW150" i="4"/>
  <c r="BW151" i="4"/>
  <c r="BW152" i="4"/>
  <c r="BW153" i="4"/>
  <c r="BW154" i="4"/>
  <c r="BW155" i="4"/>
  <c r="BW156" i="4"/>
  <c r="BW157" i="4"/>
  <c r="BW158" i="4"/>
  <c r="BW159" i="4"/>
  <c r="BW160" i="4"/>
  <c r="BW161" i="4"/>
  <c r="BW162" i="4"/>
  <c r="BW163" i="4"/>
  <c r="BW164" i="4"/>
  <c r="BW165" i="4"/>
  <c r="BW166" i="4"/>
  <c r="BW167" i="4"/>
  <c r="BW168" i="4"/>
  <c r="BW169" i="4"/>
  <c r="BW170" i="4"/>
  <c r="BW171" i="4"/>
  <c r="BW172" i="4"/>
  <c r="BW173" i="4"/>
  <c r="BW174" i="4"/>
  <c r="AY174" i="4" s="1"/>
  <c r="CC174" i="4" s="1"/>
  <c r="BW175" i="4"/>
  <c r="BW176" i="4"/>
  <c r="BW177" i="4"/>
  <c r="BW178" i="4"/>
  <c r="BW179" i="4"/>
  <c r="BW180" i="4"/>
  <c r="BW181" i="4"/>
  <c r="BW182" i="4"/>
  <c r="BW183" i="4"/>
  <c r="BW184" i="4"/>
  <c r="BW185" i="4"/>
  <c r="BW186" i="4"/>
  <c r="BW187" i="4"/>
  <c r="BW188" i="4"/>
  <c r="BW189" i="4"/>
  <c r="BW190" i="4"/>
  <c r="BW191" i="4"/>
  <c r="BW192" i="4"/>
  <c r="BW193" i="4"/>
  <c r="BW194" i="4"/>
  <c r="BW195" i="4"/>
  <c r="AY195" i="4" s="1"/>
  <c r="CC195" i="4" s="1"/>
  <c r="BW196" i="4"/>
  <c r="BW197" i="4"/>
  <c r="BW198" i="4"/>
  <c r="AY198" i="4" s="1"/>
  <c r="CC198" i="4" s="1"/>
  <c r="BW199" i="4"/>
  <c r="BW200" i="4"/>
  <c r="BW201" i="4"/>
  <c r="BW202" i="4"/>
  <c r="BW203" i="4"/>
  <c r="BW204" i="4"/>
  <c r="BW205" i="4"/>
  <c r="BW206" i="4"/>
  <c r="BW207" i="4"/>
  <c r="BW208" i="4"/>
  <c r="BW209" i="4"/>
  <c r="BW210" i="4"/>
  <c r="BW211" i="4"/>
  <c r="BW212" i="4"/>
  <c r="BW213" i="4"/>
  <c r="BW214" i="4"/>
  <c r="BW215" i="4"/>
  <c r="BW216" i="4"/>
  <c r="BW217" i="4"/>
  <c r="BW218" i="4"/>
  <c r="BW219" i="4"/>
  <c r="BW220" i="4"/>
  <c r="BW221" i="4"/>
  <c r="BW222" i="4"/>
  <c r="BW223" i="4"/>
  <c r="AY223" i="4" s="1"/>
  <c r="CC223" i="4" s="1"/>
  <c r="BW224" i="4"/>
  <c r="BW225" i="4"/>
  <c r="BW226" i="4"/>
  <c r="BW227" i="4"/>
  <c r="BW228" i="4"/>
  <c r="BW229" i="4"/>
  <c r="BW230" i="4"/>
  <c r="BW231" i="4"/>
  <c r="BW232" i="4"/>
  <c r="BW234" i="4"/>
  <c r="BW235" i="4"/>
  <c r="BW236" i="4"/>
  <c r="BW237" i="4"/>
  <c r="BW238" i="4"/>
  <c r="BW239" i="4"/>
  <c r="BW240" i="4"/>
  <c r="BW241" i="4"/>
  <c r="AY241" i="4" s="1"/>
  <c r="BA241" i="4" s="1"/>
  <c r="BW242" i="4"/>
  <c r="BW243" i="4"/>
  <c r="BW244" i="4"/>
  <c r="BW245" i="4"/>
  <c r="BW246" i="4"/>
  <c r="BW247" i="4"/>
  <c r="BW248" i="4"/>
  <c r="BW249" i="4"/>
  <c r="BW250" i="4"/>
  <c r="BW251" i="4"/>
  <c r="BW252" i="4"/>
  <c r="BW253" i="4"/>
  <c r="BW254" i="4"/>
  <c r="BW255" i="4"/>
  <c r="BW256" i="4"/>
  <c r="BW257" i="4"/>
  <c r="BW258" i="4"/>
  <c r="BW259" i="4"/>
  <c r="AY259" i="4" s="1"/>
  <c r="CC259" i="4" s="1"/>
  <c r="BW260" i="4"/>
  <c r="BW261" i="4"/>
  <c r="BW262" i="4"/>
  <c r="BW263" i="4"/>
  <c r="BW264" i="4"/>
  <c r="BW265" i="4"/>
  <c r="BW266" i="4"/>
  <c r="BW267" i="4"/>
  <c r="AY267" i="4" s="1"/>
  <c r="CC267" i="4" s="1"/>
  <c r="BW268" i="4"/>
  <c r="BW269" i="4"/>
  <c r="BW270" i="4"/>
  <c r="BW271" i="4"/>
  <c r="BW272" i="4"/>
  <c r="BW273" i="4"/>
  <c r="BW274" i="4"/>
  <c r="BW275" i="4"/>
  <c r="BW276" i="4"/>
  <c r="BW277" i="4"/>
  <c r="BW278" i="4"/>
  <c r="BW279" i="4"/>
  <c r="BW280" i="4"/>
  <c r="AY280" i="4" s="1"/>
  <c r="CC280" i="4" s="1"/>
  <c r="BW281" i="4"/>
  <c r="BW282" i="4"/>
  <c r="BW283" i="4"/>
  <c r="BW284" i="4"/>
  <c r="BW285" i="4"/>
  <c r="BW286" i="4"/>
  <c r="AY286" i="4" s="1"/>
  <c r="CC286" i="4" s="1"/>
  <c r="BW287" i="4"/>
  <c r="BW288" i="4"/>
  <c r="BW289" i="4"/>
  <c r="BW290" i="4"/>
  <c r="BW291" i="4"/>
  <c r="BW292" i="4"/>
  <c r="BW293" i="4"/>
  <c r="BW294" i="4"/>
  <c r="BW295" i="4"/>
  <c r="BW296" i="4"/>
  <c r="BW297" i="4"/>
  <c r="BW298" i="4"/>
  <c r="BW299" i="4"/>
  <c r="BW300" i="4"/>
  <c r="BW301" i="4"/>
  <c r="BW302" i="4"/>
  <c r="BW303" i="4"/>
  <c r="BW304" i="4"/>
  <c r="BW305" i="4"/>
  <c r="BW306" i="4"/>
  <c r="BW307" i="4"/>
  <c r="BW308" i="4"/>
  <c r="AY308" i="4" s="1"/>
  <c r="CC308" i="4" s="1"/>
  <c r="BW309" i="4"/>
  <c r="BW310" i="4"/>
  <c r="BW311" i="4"/>
  <c r="BW312" i="4"/>
  <c r="BW313" i="4"/>
  <c r="BW314" i="4"/>
  <c r="BW315" i="4"/>
  <c r="BW316" i="4"/>
  <c r="BW317" i="4"/>
  <c r="BW318" i="4"/>
  <c r="BW319" i="4"/>
  <c r="BW320" i="4"/>
  <c r="BW321" i="4"/>
  <c r="BW322" i="4"/>
  <c r="BW323" i="4"/>
  <c r="BW324" i="4"/>
  <c r="BW325" i="4"/>
  <c r="BW326" i="4"/>
  <c r="BW327" i="4"/>
  <c r="BW328" i="4"/>
  <c r="AY328" i="4" s="1"/>
  <c r="BA328" i="4" s="1"/>
  <c r="BW329" i="4"/>
  <c r="BW330" i="4"/>
  <c r="BW331" i="4"/>
  <c r="BW332" i="4"/>
  <c r="BW333" i="4"/>
  <c r="BW334" i="4"/>
  <c r="AY334" i="4" s="1"/>
  <c r="CC334" i="4" s="1"/>
  <c r="BW335" i="4"/>
  <c r="BW336" i="4"/>
  <c r="BW337" i="4"/>
  <c r="BW338" i="4"/>
  <c r="BW339" i="4"/>
  <c r="BW340" i="4"/>
  <c r="BW341" i="4"/>
  <c r="BW342" i="4"/>
  <c r="BW343" i="4"/>
  <c r="BW344" i="4"/>
  <c r="BW345" i="4"/>
  <c r="BW346" i="4"/>
  <c r="BW347" i="4"/>
  <c r="BW348" i="4"/>
  <c r="BW349" i="4"/>
  <c r="BW350" i="4"/>
  <c r="BW351" i="4"/>
  <c r="BW352" i="4"/>
  <c r="BW353" i="4"/>
  <c r="BW354" i="4"/>
  <c r="AY354" i="4" s="1"/>
  <c r="CC354" i="4" s="1"/>
  <c r="BW355" i="4"/>
  <c r="BW356" i="4"/>
  <c r="BW357" i="4"/>
  <c r="BW358" i="4"/>
  <c r="BW359" i="4"/>
  <c r="BW360" i="4"/>
  <c r="BW361" i="4"/>
  <c r="AY361" i="4" s="1"/>
  <c r="CC361" i="4" s="1"/>
  <c r="BW362" i="4"/>
  <c r="BW363" i="4"/>
  <c r="BW364" i="4"/>
  <c r="BW365" i="4"/>
  <c r="BW366" i="4"/>
  <c r="AY366" i="4" s="1"/>
  <c r="CC366" i="4" s="1"/>
  <c r="BW367" i="4"/>
  <c r="BW368" i="4"/>
  <c r="BW369" i="4"/>
  <c r="BW370" i="4"/>
  <c r="CC370" i="4"/>
  <c r="BW371" i="4"/>
  <c r="BW372" i="4"/>
  <c r="BW373" i="4"/>
  <c r="BW374" i="4"/>
  <c r="BW375" i="4"/>
  <c r="BW376" i="4"/>
  <c r="BW377" i="4"/>
  <c r="BW378" i="4"/>
  <c r="BW379" i="4"/>
  <c r="BW380" i="4"/>
  <c r="BW381" i="4"/>
  <c r="BW382" i="4"/>
  <c r="BW383" i="4"/>
  <c r="BW384" i="4"/>
  <c r="AY384" i="4" s="1"/>
  <c r="BW385" i="4"/>
  <c r="AY385" i="4" s="1"/>
  <c r="CC385" i="4" s="1"/>
  <c r="BW386" i="4"/>
  <c r="BW387" i="4"/>
  <c r="BW388" i="4"/>
  <c r="BW389" i="4"/>
  <c r="BW390" i="4"/>
  <c r="BW391" i="4"/>
  <c r="BW392" i="4"/>
  <c r="BW393" i="4"/>
  <c r="BW394" i="4"/>
  <c r="BW395" i="4"/>
  <c r="BW396" i="4"/>
  <c r="BW397" i="4"/>
  <c r="BW398" i="4"/>
  <c r="BW399" i="4"/>
  <c r="BW400" i="4"/>
  <c r="AY400" i="4" s="1"/>
  <c r="CC400" i="4" s="1"/>
  <c r="BW401" i="4"/>
  <c r="BW402" i="4"/>
  <c r="BW403" i="4"/>
  <c r="BW404" i="4"/>
  <c r="BW405" i="4"/>
  <c r="BW406" i="4"/>
  <c r="AY406" i="4" s="1"/>
  <c r="CC406" i="4" s="1"/>
  <c r="BW407" i="4"/>
  <c r="BW408" i="4"/>
  <c r="BW409" i="4"/>
  <c r="BW410" i="4"/>
  <c r="BW411" i="4"/>
  <c r="BW412" i="4"/>
  <c r="BW413" i="4"/>
  <c r="BW414" i="4"/>
  <c r="BW415" i="4"/>
  <c r="BW416" i="4"/>
  <c r="BW417" i="4"/>
  <c r="BW418" i="4"/>
  <c r="BW419" i="4"/>
  <c r="BW420" i="4"/>
  <c r="BW421" i="4"/>
  <c r="BW422" i="4"/>
  <c r="BW423" i="4"/>
  <c r="BW424" i="4"/>
  <c r="BW425" i="4"/>
  <c r="BW426" i="4"/>
  <c r="BW427" i="4"/>
  <c r="BW428" i="4"/>
  <c r="BW429" i="4"/>
  <c r="BW430" i="4"/>
  <c r="BW431" i="4"/>
  <c r="BW432" i="4"/>
  <c r="BW433" i="4"/>
  <c r="BW434" i="4"/>
  <c r="BW435" i="4"/>
  <c r="BW436" i="4"/>
  <c r="BW437" i="4"/>
  <c r="BW438" i="4"/>
  <c r="BW439" i="4"/>
  <c r="BW440" i="4"/>
  <c r="BW441" i="4"/>
  <c r="BW442" i="4"/>
  <c r="BW443" i="4"/>
  <c r="BW444" i="4"/>
  <c r="AY444" i="4" s="1"/>
  <c r="CC444" i="4" s="1"/>
  <c r="BW445" i="4"/>
  <c r="AY445" i="4" s="1"/>
  <c r="BA445" i="4" s="1"/>
  <c r="BW446" i="4"/>
  <c r="BW447" i="4"/>
  <c r="BW448" i="4"/>
  <c r="BW449" i="4"/>
  <c r="BW450" i="4"/>
  <c r="BW451" i="4"/>
  <c r="BW452" i="4"/>
  <c r="BW453" i="4"/>
  <c r="BW454" i="4"/>
  <c r="BW455" i="4"/>
  <c r="BW456" i="4"/>
  <c r="AY456" i="4" s="1"/>
  <c r="BA456" i="4" s="1"/>
  <c r="BW457" i="4"/>
  <c r="BW458" i="4"/>
  <c r="BW459" i="4"/>
  <c r="AY459" i="4" s="1"/>
  <c r="BA459" i="4" s="1"/>
  <c r="BW460" i="4"/>
  <c r="BW461" i="4"/>
  <c r="BW462" i="4"/>
  <c r="BW463" i="4"/>
  <c r="BW464" i="4"/>
  <c r="BW465" i="4"/>
  <c r="BW466" i="4"/>
  <c r="BW467" i="4"/>
  <c r="BW468" i="4"/>
  <c r="BW469" i="4"/>
  <c r="BW470" i="4"/>
  <c r="BW471" i="4"/>
  <c r="BW472" i="4"/>
  <c r="BW473" i="4"/>
  <c r="BW474" i="4"/>
  <c r="BW475" i="4"/>
  <c r="BW476" i="4"/>
  <c r="BW477" i="4"/>
  <c r="BW478" i="4"/>
  <c r="BW479" i="4"/>
  <c r="BW480" i="4"/>
  <c r="BW481" i="4"/>
  <c r="BW482" i="4"/>
  <c r="BW483" i="4"/>
  <c r="BW484" i="4"/>
  <c r="BW485" i="4"/>
  <c r="BW486" i="4"/>
  <c r="BW487" i="4"/>
  <c r="BW488" i="4"/>
  <c r="BW489" i="4"/>
  <c r="BW490" i="4"/>
  <c r="BW491" i="4"/>
  <c r="BW492" i="4"/>
  <c r="BW493" i="4"/>
  <c r="BW494" i="4"/>
  <c r="BW495" i="4"/>
  <c r="BW496" i="4"/>
  <c r="BW497" i="4"/>
  <c r="BW498" i="4"/>
  <c r="BW499" i="4"/>
  <c r="BW500" i="4"/>
  <c r="BW501" i="4"/>
  <c r="BW502" i="4"/>
  <c r="BW503" i="4"/>
  <c r="BW504" i="4"/>
  <c r="BW505" i="4"/>
  <c r="BW506" i="4"/>
  <c r="BW507" i="4"/>
  <c r="AY507" i="4" s="1"/>
  <c r="CC507" i="4" s="1"/>
  <c r="BW508" i="4"/>
  <c r="BW509" i="4"/>
  <c r="BW510" i="4"/>
  <c r="BW511" i="4"/>
  <c r="BW512" i="4"/>
  <c r="BW513" i="4"/>
  <c r="BW514" i="4"/>
  <c r="BW515" i="4"/>
  <c r="BW516" i="4"/>
  <c r="BW517" i="4"/>
  <c r="BW518" i="4"/>
  <c r="BW519" i="4"/>
  <c r="BW520" i="4"/>
  <c r="BW521" i="4"/>
  <c r="BW522" i="4"/>
  <c r="BW523" i="4"/>
  <c r="BW524" i="4"/>
  <c r="BW525" i="4"/>
  <c r="BW526" i="4"/>
  <c r="BW527" i="4"/>
  <c r="BW528" i="4"/>
  <c r="BW529" i="4"/>
  <c r="AY529" i="4" s="1"/>
  <c r="CC529" i="4" s="1"/>
  <c r="BW530" i="4"/>
  <c r="AY530" i="4" s="1"/>
  <c r="CC530" i="4" s="1"/>
  <c r="BW531" i="4"/>
  <c r="BW532" i="4"/>
  <c r="BW533" i="4"/>
  <c r="AY533" i="4" s="1"/>
  <c r="CC533" i="4" s="1"/>
  <c r="BW534" i="4"/>
  <c r="BW535" i="4"/>
  <c r="BW536" i="4"/>
  <c r="BW537" i="4"/>
  <c r="BW538" i="4"/>
  <c r="AY538" i="4" s="1"/>
  <c r="CC538" i="4" s="1"/>
  <c r="BW539" i="4"/>
  <c r="BW540" i="4"/>
  <c r="BW541" i="4"/>
  <c r="BW542" i="4"/>
  <c r="BW543" i="4"/>
  <c r="BW544" i="4"/>
  <c r="BW545" i="4"/>
  <c r="BW546" i="4"/>
  <c r="AY546" i="4" s="1"/>
  <c r="CC546" i="4" s="1"/>
  <c r="BW547" i="4"/>
  <c r="BW548" i="4"/>
  <c r="BW549" i="4"/>
  <c r="BW550" i="4"/>
  <c r="AY550" i="4" s="1"/>
  <c r="BA550" i="4" s="1"/>
  <c r="BW551" i="4"/>
  <c r="BW552" i="4"/>
  <c r="BW553" i="4"/>
  <c r="BW554" i="4"/>
  <c r="BW555" i="4"/>
  <c r="AY555" i="4" s="1"/>
  <c r="CC555" i="4" s="1"/>
  <c r="BW556" i="4"/>
  <c r="BW557" i="4"/>
  <c r="BW558" i="4"/>
  <c r="BW559" i="4"/>
  <c r="BW560" i="4"/>
  <c r="BW561" i="4"/>
  <c r="BW562" i="4"/>
  <c r="BW563" i="4"/>
  <c r="BW564" i="4"/>
  <c r="BW565" i="4"/>
  <c r="BW566" i="4"/>
  <c r="BW567" i="4"/>
  <c r="BW568" i="4"/>
  <c r="BW569" i="4"/>
  <c r="AY569" i="4" s="1"/>
  <c r="CC569" i="4" s="1"/>
  <c r="BW570" i="4"/>
  <c r="BW571" i="4"/>
  <c r="BW572" i="4"/>
  <c r="BW573" i="4"/>
  <c r="BW574" i="4"/>
  <c r="BW575" i="4"/>
  <c r="BW576" i="4"/>
  <c r="BW577" i="4"/>
  <c r="BW578" i="4"/>
  <c r="BW579" i="4"/>
  <c r="BW580" i="4"/>
  <c r="BW581" i="4"/>
  <c r="BW582" i="4"/>
  <c r="BW583" i="4"/>
  <c r="BW584" i="4"/>
  <c r="BW585" i="4"/>
  <c r="BW586" i="4"/>
  <c r="BW587" i="4"/>
  <c r="BW588" i="4"/>
  <c r="BW589" i="4"/>
  <c r="BW590" i="4"/>
  <c r="BW591" i="4"/>
  <c r="BW592" i="4"/>
  <c r="BW593" i="4"/>
  <c r="BW594" i="4"/>
  <c r="BW595" i="4"/>
  <c r="BW596" i="4"/>
  <c r="BW597" i="4"/>
  <c r="BW598" i="4"/>
  <c r="BW599" i="4"/>
  <c r="BW600" i="4"/>
  <c r="BW601" i="4"/>
  <c r="BW602" i="4"/>
  <c r="BW603" i="4"/>
  <c r="BW604" i="4"/>
  <c r="BW605" i="4"/>
  <c r="BW606" i="4"/>
  <c r="BW607" i="4"/>
  <c r="BW608" i="4"/>
  <c r="BW609" i="4"/>
  <c r="BW610" i="4"/>
  <c r="BW611" i="4"/>
  <c r="BW612" i="4"/>
  <c r="BW613" i="4"/>
  <c r="BW614" i="4"/>
  <c r="BW615" i="4"/>
  <c r="BW616" i="4"/>
  <c r="BW617" i="4"/>
  <c r="BW618" i="4"/>
  <c r="BW619" i="4"/>
  <c r="BW620" i="4"/>
  <c r="BW621" i="4"/>
  <c r="BW622" i="4"/>
  <c r="BW623" i="4"/>
  <c r="AY623" i="4" s="1"/>
  <c r="BW624" i="4"/>
  <c r="BW625" i="4"/>
  <c r="BW626" i="4"/>
  <c r="BW627" i="4"/>
  <c r="BW628" i="4"/>
  <c r="BW629" i="4"/>
  <c r="BW630" i="4"/>
  <c r="BW631" i="4"/>
  <c r="BW632" i="4"/>
  <c r="AY632" i="4" s="1"/>
  <c r="CC632" i="4" s="1"/>
  <c r="BW633" i="4"/>
  <c r="BW634" i="4"/>
  <c r="BW635" i="4"/>
  <c r="BW636" i="4"/>
  <c r="BW637" i="4"/>
  <c r="BW638" i="4"/>
  <c r="BW639" i="4"/>
  <c r="BW640" i="4"/>
  <c r="BW641" i="4"/>
  <c r="BW642" i="4"/>
  <c r="BW643" i="4"/>
  <c r="BW644" i="4"/>
  <c r="BW645" i="4"/>
  <c r="BW646" i="4"/>
  <c r="BW647" i="4"/>
  <c r="BW648" i="4"/>
  <c r="BW649" i="4"/>
  <c r="AY649" i="4" s="1"/>
  <c r="BA649" i="4" s="1"/>
  <c r="BI649" i="4" s="1"/>
  <c r="CI649" i="4" s="1"/>
  <c r="BW650" i="4"/>
  <c r="BW651" i="4"/>
  <c r="BW652" i="4"/>
  <c r="BW653" i="4"/>
  <c r="BW654" i="4"/>
  <c r="BW655" i="4"/>
  <c r="BW656" i="4"/>
  <c r="BW657" i="4"/>
  <c r="BW658" i="4"/>
  <c r="BW659" i="4"/>
  <c r="BW660" i="4"/>
  <c r="BW661" i="4"/>
  <c r="BW662" i="4"/>
  <c r="BW663" i="4"/>
  <c r="BW664" i="4"/>
  <c r="BW665" i="4"/>
  <c r="BW666" i="4"/>
  <c r="BW667" i="4"/>
  <c r="BW668" i="4"/>
  <c r="BW669" i="4"/>
  <c r="BW670" i="4"/>
  <c r="BW671" i="4"/>
  <c r="BW672" i="4"/>
  <c r="BW673" i="4"/>
  <c r="BW674" i="4"/>
  <c r="BW675" i="4"/>
  <c r="BW676" i="4"/>
  <c r="BW677" i="4"/>
  <c r="BW678" i="4"/>
  <c r="AY678" i="4" s="1"/>
  <c r="CC678" i="4" s="1"/>
  <c r="BW679" i="4"/>
  <c r="BW680" i="4"/>
  <c r="BW681" i="4"/>
  <c r="BW682" i="4"/>
  <c r="AY682" i="4" s="1"/>
  <c r="CC682" i="4" s="1"/>
  <c r="BW683" i="4"/>
  <c r="BW684" i="4"/>
  <c r="BW685" i="4"/>
  <c r="BW686" i="4"/>
  <c r="BW687" i="4"/>
  <c r="BW688" i="4"/>
  <c r="BW689" i="4"/>
  <c r="BW690" i="4"/>
  <c r="BW691" i="4"/>
  <c r="BW692" i="4"/>
  <c r="BW693" i="4"/>
  <c r="BW694" i="4"/>
  <c r="BW695" i="4"/>
  <c r="BW696" i="4"/>
  <c r="BW697" i="4"/>
  <c r="BW698" i="4"/>
  <c r="BW699" i="4"/>
  <c r="BW700" i="4"/>
  <c r="BW701" i="4"/>
  <c r="BW702" i="4"/>
  <c r="BW703" i="4"/>
  <c r="BW704" i="4"/>
  <c r="BW705" i="4"/>
  <c r="BW706" i="4"/>
  <c r="BW707" i="4"/>
  <c r="BW708" i="4"/>
  <c r="BW709" i="4"/>
  <c r="BW710" i="4"/>
  <c r="BW711" i="4"/>
  <c r="BW712" i="4"/>
  <c r="BW713" i="4"/>
  <c r="BW714" i="4"/>
  <c r="BW715" i="4"/>
  <c r="BW716" i="4"/>
  <c r="BW717" i="4"/>
  <c r="BW718" i="4"/>
  <c r="BW719" i="4"/>
  <c r="BW720" i="4"/>
  <c r="BW721" i="4"/>
  <c r="BW722" i="4"/>
  <c r="BW723" i="4"/>
  <c r="BW724" i="4"/>
  <c r="BW725" i="4"/>
  <c r="BW726" i="4"/>
  <c r="BW727" i="4"/>
  <c r="BW728" i="4"/>
  <c r="BW729" i="4"/>
  <c r="BW730" i="4"/>
  <c r="BW731" i="4"/>
  <c r="BW732" i="4"/>
  <c r="BW733" i="4"/>
  <c r="BW734" i="4"/>
  <c r="BW735" i="4"/>
  <c r="BW736" i="4"/>
  <c r="BW737" i="4"/>
  <c r="BW738" i="4"/>
  <c r="BW739" i="4"/>
  <c r="BW740" i="4"/>
  <c r="BW741" i="4"/>
  <c r="BW742" i="4"/>
  <c r="BW743" i="4"/>
  <c r="BW744" i="4"/>
  <c r="BW745" i="4"/>
  <c r="BW746" i="4"/>
  <c r="BW747" i="4"/>
  <c r="BW748" i="4"/>
  <c r="BW749" i="4"/>
  <c r="BW750" i="4"/>
  <c r="BW751" i="4"/>
  <c r="BW752" i="4"/>
  <c r="BW753" i="4"/>
  <c r="BW754" i="4"/>
  <c r="BW755" i="4"/>
  <c r="BW756" i="4"/>
  <c r="BW757" i="4"/>
  <c r="BW758" i="4"/>
  <c r="BW759" i="4"/>
  <c r="BW760" i="4"/>
  <c r="BW761" i="4"/>
  <c r="BW762" i="4"/>
  <c r="BW763" i="4"/>
  <c r="BW764" i="4"/>
  <c r="BW765" i="4"/>
  <c r="BW766" i="4"/>
  <c r="BW767" i="4"/>
  <c r="BW768" i="4"/>
  <c r="BW769" i="4"/>
  <c r="BW770" i="4"/>
  <c r="BW771" i="4"/>
  <c r="BW772" i="4"/>
  <c r="AY772" i="4" s="1"/>
  <c r="CC772" i="4" s="1"/>
  <c r="BW773" i="4"/>
  <c r="BW774" i="4"/>
  <c r="BW775" i="4"/>
  <c r="BW776" i="4"/>
  <c r="BW777" i="4"/>
  <c r="BW778" i="4"/>
  <c r="BW779" i="4"/>
  <c r="BW780" i="4"/>
  <c r="BW781" i="4"/>
  <c r="BW782" i="4"/>
  <c r="BW783" i="4"/>
  <c r="BW784" i="4"/>
  <c r="BW785" i="4"/>
  <c r="BW786" i="4"/>
  <c r="BW787" i="4"/>
  <c r="BW788" i="4"/>
  <c r="BW789" i="4"/>
  <c r="BW790" i="4"/>
  <c r="BW791" i="4"/>
  <c r="BW792" i="4"/>
  <c r="BW793" i="4"/>
  <c r="BW794" i="4"/>
  <c r="BW795" i="4"/>
  <c r="BW796" i="4"/>
  <c r="BW797" i="4"/>
  <c r="BW798" i="4"/>
  <c r="BW799" i="4"/>
  <c r="BW800" i="4"/>
  <c r="BW801" i="4"/>
  <c r="BW802" i="4"/>
  <c r="BW803" i="4"/>
  <c r="AY803" i="4" s="1"/>
  <c r="CC803" i="4" s="1"/>
  <c r="BW804" i="4"/>
  <c r="BW805" i="4"/>
  <c r="BW806" i="4"/>
  <c r="BW807" i="4"/>
  <c r="BW808" i="4"/>
  <c r="AY808" i="4" s="1"/>
  <c r="BJ808" i="4" s="1"/>
  <c r="BW809" i="4"/>
  <c r="BW810" i="4"/>
  <c r="BW811" i="4"/>
  <c r="BW812" i="4"/>
  <c r="BW813" i="4"/>
  <c r="BW814" i="4"/>
  <c r="BW815" i="4"/>
  <c r="BW816" i="4"/>
  <c r="BW817" i="4"/>
  <c r="BW818" i="4"/>
  <c r="BW819" i="4"/>
  <c r="BW820" i="4"/>
  <c r="BW821" i="4"/>
  <c r="BW822" i="4"/>
  <c r="BW823" i="4"/>
  <c r="BW824" i="4"/>
  <c r="BW825" i="4"/>
  <c r="BW826" i="4"/>
  <c r="BW827" i="4"/>
  <c r="BW828" i="4"/>
  <c r="BW829" i="4"/>
  <c r="BW830" i="4"/>
  <c r="BW831" i="4"/>
  <c r="BW832" i="4"/>
  <c r="AY832" i="4" s="1"/>
  <c r="CC832" i="4" s="1"/>
  <c r="BW833" i="4"/>
  <c r="BW834" i="4"/>
  <c r="BW835" i="4"/>
  <c r="BW836" i="4"/>
  <c r="BW837" i="4"/>
  <c r="BW838" i="4"/>
  <c r="BW839" i="4"/>
  <c r="BW840" i="4"/>
  <c r="BW841" i="4"/>
  <c r="BW842" i="4"/>
  <c r="BW843" i="4"/>
  <c r="BW844" i="4"/>
  <c r="BW845" i="4"/>
  <c r="BW846" i="4"/>
  <c r="BW847" i="4"/>
  <c r="BW848" i="4"/>
  <c r="BW849" i="4"/>
  <c r="BW850" i="4"/>
  <c r="BW851" i="4"/>
  <c r="BW852" i="4"/>
  <c r="BW853" i="4"/>
  <c r="BW854" i="4"/>
  <c r="BW855" i="4"/>
  <c r="BW856" i="4"/>
  <c r="BW857" i="4"/>
  <c r="BW858" i="4"/>
  <c r="BW859" i="4"/>
  <c r="BW860" i="4"/>
  <c r="BW861" i="4"/>
  <c r="BW862" i="4"/>
  <c r="BW863" i="4"/>
  <c r="BW864" i="4"/>
  <c r="BW865" i="4"/>
  <c r="BW866" i="4"/>
  <c r="BW867" i="4"/>
  <c r="BW868" i="4"/>
  <c r="BW869" i="4"/>
  <c r="BW870" i="4"/>
  <c r="BW871" i="4"/>
  <c r="BW872" i="4"/>
  <c r="BW873" i="4"/>
  <c r="BW874" i="4"/>
  <c r="BW875" i="4"/>
  <c r="BW876" i="4"/>
  <c r="BW877" i="4"/>
  <c r="BW878" i="4"/>
  <c r="BW879" i="4"/>
  <c r="BW880" i="4"/>
  <c r="BW881" i="4"/>
  <c r="BW882" i="4"/>
  <c r="AY882" i="4" s="1"/>
  <c r="CC882" i="4" s="1"/>
  <c r="BW883" i="4"/>
  <c r="BW884" i="4"/>
  <c r="BW885" i="4"/>
  <c r="BW886" i="4"/>
  <c r="BW887" i="4"/>
  <c r="BW888" i="4"/>
  <c r="BW889" i="4"/>
  <c r="BW890" i="4"/>
  <c r="BW891" i="4"/>
  <c r="BW892" i="4"/>
  <c r="BW893" i="4"/>
  <c r="BW894" i="4"/>
  <c r="BW895" i="4"/>
  <c r="BW896" i="4"/>
  <c r="BW897" i="4"/>
  <c r="BW898" i="4"/>
  <c r="BW899" i="4"/>
  <c r="BW900" i="4"/>
  <c r="BW901" i="4"/>
  <c r="BW902" i="4"/>
  <c r="BW903" i="4"/>
  <c r="BW904" i="4"/>
  <c r="BW905" i="4"/>
  <c r="BW906" i="4"/>
  <c r="BW907" i="4"/>
  <c r="BW908" i="4"/>
  <c r="BW909" i="4"/>
  <c r="BW910" i="4"/>
  <c r="BW911" i="4"/>
  <c r="BW912" i="4"/>
  <c r="BW913" i="4"/>
  <c r="BW914" i="4"/>
  <c r="BW915" i="4"/>
  <c r="BW916" i="4"/>
  <c r="BW917" i="4"/>
  <c r="BW918" i="4"/>
  <c r="AY918" i="4" s="1"/>
  <c r="BJ918" i="4" s="1"/>
  <c r="BW919" i="4"/>
  <c r="BW920" i="4"/>
  <c r="BW921" i="4"/>
  <c r="BW922" i="4"/>
  <c r="BW923" i="4"/>
  <c r="BW924" i="4"/>
  <c r="BW925" i="4"/>
  <c r="BW926" i="4"/>
  <c r="BW927" i="4"/>
  <c r="BW928" i="4"/>
  <c r="BW929" i="4"/>
  <c r="BW930" i="4"/>
  <c r="BW931" i="4"/>
  <c r="BW932" i="4"/>
  <c r="BW933" i="4"/>
  <c r="BW934" i="4"/>
  <c r="BW935" i="4"/>
  <c r="BW936" i="4"/>
  <c r="BW937" i="4"/>
  <c r="BW938" i="4"/>
  <c r="BW939" i="4"/>
  <c r="BW940" i="4"/>
  <c r="BW941" i="4"/>
  <c r="BW942" i="4"/>
  <c r="BW943" i="4"/>
  <c r="BW944" i="4"/>
  <c r="BW945" i="4"/>
  <c r="BW946" i="4"/>
  <c r="BW947" i="4"/>
  <c r="BW948" i="4"/>
  <c r="BW949" i="4"/>
  <c r="BW950" i="4"/>
  <c r="BW951" i="4"/>
  <c r="BW952" i="4"/>
  <c r="BW953" i="4"/>
  <c r="BW954" i="4"/>
  <c r="BW955" i="4"/>
  <c r="BW956" i="4"/>
  <c r="BW957" i="4"/>
  <c r="BW958" i="4"/>
  <c r="BW959" i="4"/>
  <c r="BW960" i="4"/>
  <c r="BW961" i="4"/>
  <c r="BW962" i="4"/>
  <c r="BW963" i="4"/>
  <c r="BW964" i="4"/>
  <c r="BW965" i="4"/>
  <c r="BW966" i="4"/>
  <c r="BW967" i="4"/>
  <c r="BW968" i="4"/>
  <c r="BW969" i="4"/>
  <c r="BW970" i="4"/>
  <c r="BW971" i="4"/>
  <c r="BW972" i="4"/>
  <c r="BW973" i="4"/>
  <c r="BW974" i="4"/>
  <c r="BW975" i="4"/>
  <c r="BW976" i="4"/>
  <c r="BW977" i="4"/>
  <c r="BW978" i="4"/>
  <c r="BW979" i="4"/>
  <c r="BW980" i="4"/>
  <c r="BW981" i="4"/>
  <c r="BW982" i="4"/>
  <c r="BW983" i="4"/>
  <c r="BW984" i="4"/>
  <c r="BW985" i="4"/>
  <c r="BW986" i="4"/>
  <c r="BW987" i="4"/>
  <c r="BW988" i="4"/>
  <c r="BW989" i="4"/>
  <c r="BW990" i="4"/>
  <c r="BW991" i="4"/>
  <c r="BW992" i="4"/>
  <c r="BW993" i="4"/>
  <c r="BW994" i="4"/>
  <c r="BW995" i="4"/>
  <c r="BW996" i="4"/>
  <c r="BW997" i="4"/>
  <c r="BW998" i="4"/>
  <c r="BW999" i="4"/>
  <c r="BW1000" i="4"/>
  <c r="BW1001" i="4"/>
  <c r="BW1002" i="4"/>
  <c r="BW1003" i="4"/>
  <c r="BW1004" i="4"/>
  <c r="BW1005" i="4"/>
  <c r="BW1006" i="4"/>
  <c r="BW1007" i="4"/>
  <c r="BW1008" i="4"/>
  <c r="BW1009" i="4"/>
  <c r="BW1010" i="4"/>
  <c r="BW1011" i="4"/>
  <c r="BW1012" i="4"/>
  <c r="BW1013" i="4"/>
  <c r="BW1014" i="4"/>
  <c r="BW1015" i="4"/>
  <c r="BW1016" i="4"/>
  <c r="BW1017" i="4"/>
  <c r="BW1018" i="4"/>
  <c r="BW1019" i="4"/>
  <c r="BW1020" i="4"/>
  <c r="BW1021" i="4"/>
  <c r="BW1022" i="4"/>
  <c r="BW1023" i="4"/>
  <c r="BW1024" i="4"/>
  <c r="BW1025" i="4"/>
  <c r="BW1026" i="4"/>
  <c r="BW1027" i="4"/>
  <c r="BW1028" i="4"/>
  <c r="BW1029" i="4"/>
  <c r="BW1030" i="4"/>
  <c r="BW1031" i="4"/>
  <c r="BW1032" i="4"/>
  <c r="BW1033" i="4"/>
  <c r="BW1034" i="4"/>
  <c r="BW1035" i="4"/>
  <c r="BW1036" i="4"/>
  <c r="BW1037" i="4"/>
  <c r="BW1038" i="4"/>
  <c r="BW1039" i="4"/>
  <c r="BW1040" i="4"/>
  <c r="BW1041" i="4"/>
  <c r="BW1042" i="4"/>
  <c r="BW1043" i="4"/>
  <c r="BW1044" i="4"/>
  <c r="BW1045" i="4"/>
  <c r="BW1046" i="4"/>
  <c r="BW1047" i="4"/>
  <c r="BW1048" i="4"/>
  <c r="BW1049" i="4"/>
  <c r="BW1050" i="4"/>
  <c r="BW1051" i="4"/>
  <c r="BW1052" i="4"/>
  <c r="BW1053" i="4"/>
  <c r="BW1054" i="4"/>
  <c r="BW1055" i="4"/>
  <c r="BW1056" i="4"/>
  <c r="BW1057" i="4"/>
  <c r="BW1058" i="4"/>
  <c r="BW1059" i="4"/>
  <c r="BW1060" i="4"/>
  <c r="BW1061" i="4"/>
  <c r="BW1062" i="4"/>
  <c r="BW1063" i="4"/>
  <c r="BW1064" i="4"/>
  <c r="BW1065" i="4"/>
  <c r="BW1066" i="4"/>
  <c r="BW1067" i="4"/>
  <c r="BW1068" i="4"/>
  <c r="BW1069" i="4"/>
  <c r="BW1070" i="4"/>
  <c r="BW1071" i="4"/>
  <c r="BW1072" i="4"/>
  <c r="BW1073" i="4"/>
  <c r="BW1074" i="4"/>
  <c r="BW1075" i="4"/>
  <c r="BW1076" i="4"/>
  <c r="BW1077" i="4"/>
  <c r="BW1078" i="4"/>
  <c r="BW1079" i="4"/>
  <c r="BW1080" i="4"/>
  <c r="BW1081" i="4"/>
  <c r="BW1082" i="4"/>
  <c r="BW1083" i="4"/>
  <c r="BW1084" i="4"/>
  <c r="BW1085" i="4"/>
  <c r="BW1086" i="4"/>
  <c r="BW1087" i="4"/>
  <c r="BW1088" i="4"/>
  <c r="BW1089" i="4"/>
  <c r="BW1090" i="4"/>
  <c r="BW1091" i="4"/>
  <c r="BW1092" i="4"/>
  <c r="BW1093" i="4"/>
  <c r="BW1094" i="4"/>
  <c r="BW1095" i="4"/>
  <c r="BW1096" i="4"/>
  <c r="BW1097" i="4"/>
  <c r="BW1098" i="4"/>
  <c r="BW1099" i="4"/>
  <c r="BW1100" i="4"/>
  <c r="BW1101" i="4"/>
  <c r="BW1102" i="4"/>
  <c r="BW1103" i="4"/>
  <c r="BW1104" i="4"/>
  <c r="BW1105" i="4"/>
  <c r="BW1106" i="4"/>
  <c r="BW1107" i="4"/>
  <c r="BW1108" i="4"/>
  <c r="BW1109" i="4"/>
  <c r="BW1110" i="4"/>
  <c r="BW1111" i="4"/>
  <c r="BW1112" i="4"/>
  <c r="BW1113" i="4"/>
  <c r="BW1114" i="4"/>
  <c r="BW1115" i="4"/>
  <c r="BW1116" i="4"/>
  <c r="BW1117" i="4"/>
  <c r="BW1118" i="4"/>
  <c r="BW1119" i="4"/>
  <c r="BW1120" i="4"/>
  <c r="BW1121" i="4"/>
  <c r="BW1122" i="4"/>
  <c r="BW1123" i="4"/>
  <c r="BW1124" i="4"/>
  <c r="BW1125" i="4"/>
  <c r="BW1126" i="4"/>
  <c r="BW1127" i="4"/>
  <c r="BW1128" i="4"/>
  <c r="BW1129" i="4"/>
  <c r="BW1130" i="4"/>
  <c r="BW1131" i="4"/>
  <c r="BW1132" i="4"/>
  <c r="BW1133" i="4"/>
  <c r="BW1134" i="4"/>
  <c r="BW1135" i="4"/>
  <c r="BW1136" i="4"/>
  <c r="BW1137" i="4"/>
  <c r="BW1138" i="4"/>
  <c r="BW1139" i="4"/>
  <c r="BW1140" i="4"/>
  <c r="BW1141" i="4"/>
  <c r="BW1142" i="4"/>
  <c r="BW1143" i="4"/>
  <c r="BW1144" i="4"/>
  <c r="BW1145" i="4"/>
  <c r="BW1146" i="4"/>
  <c r="BW1147" i="4"/>
  <c r="BW1148" i="4"/>
  <c r="BW1149" i="4"/>
  <c r="BW1150" i="4"/>
  <c r="BW1151" i="4"/>
  <c r="BW1152" i="4"/>
  <c r="BW1153" i="4"/>
  <c r="BW1154" i="4"/>
  <c r="BW1155" i="4"/>
  <c r="BW1156" i="4"/>
  <c r="BW1157" i="4"/>
  <c r="BW1158" i="4"/>
  <c r="BW1159" i="4"/>
  <c r="BW1160" i="4"/>
  <c r="BW1161" i="4"/>
  <c r="BW1162" i="4"/>
  <c r="BW1163" i="4"/>
  <c r="BW1164" i="4"/>
  <c r="BW1165" i="4"/>
  <c r="BW1166" i="4"/>
  <c r="BW1167" i="4"/>
  <c r="BW1168" i="4"/>
  <c r="BW1169" i="4"/>
  <c r="BW1170" i="4"/>
  <c r="BW1171" i="4"/>
  <c r="BW1172" i="4"/>
  <c r="BW1173" i="4"/>
  <c r="BW1174" i="4"/>
  <c r="BW1175" i="4"/>
  <c r="BW1176" i="4"/>
  <c r="BW1177" i="4"/>
  <c r="BW1178" i="4"/>
  <c r="BW1179" i="4"/>
  <c r="BW1180" i="4"/>
  <c r="BW1181" i="4"/>
  <c r="BW1182" i="4"/>
  <c r="BW1183" i="4"/>
  <c r="BW1184" i="4"/>
  <c r="BW1185" i="4"/>
  <c r="BW1186" i="4"/>
  <c r="BW1187" i="4"/>
  <c r="BW1188" i="4"/>
  <c r="BW1189" i="4"/>
  <c r="BW1190" i="4"/>
  <c r="BW1191" i="4"/>
  <c r="BW1192" i="4"/>
  <c r="BW1193" i="4"/>
  <c r="BW1194" i="4"/>
  <c r="BW1195" i="4"/>
  <c r="BW1196" i="4"/>
  <c r="BW1197" i="4"/>
  <c r="BW1198" i="4"/>
  <c r="BW1199" i="4"/>
  <c r="BW1200" i="4"/>
  <c r="BW1201" i="4"/>
  <c r="BW1202" i="4"/>
  <c r="BW1203" i="4"/>
  <c r="BW1204" i="4"/>
  <c r="BW1205" i="4"/>
  <c r="BW1206" i="4"/>
  <c r="BW1207" i="4"/>
  <c r="BW1208" i="4"/>
  <c r="BW1209" i="4"/>
  <c r="BW1210" i="4"/>
  <c r="BW1211" i="4"/>
  <c r="BW1212" i="4"/>
  <c r="BW1213" i="4"/>
  <c r="BW1214" i="4"/>
  <c r="BW1215" i="4"/>
  <c r="BW1216" i="4"/>
  <c r="BW1217" i="4"/>
  <c r="BW1218" i="4"/>
  <c r="BW1219" i="4"/>
  <c r="BW1220" i="4"/>
  <c r="BW1221" i="4"/>
  <c r="BW1222" i="4"/>
  <c r="BW1223" i="4"/>
  <c r="BW1224" i="4"/>
  <c r="BW1225" i="4"/>
  <c r="BW1226" i="4"/>
  <c r="BW1227" i="4"/>
  <c r="BW1228" i="4"/>
  <c r="BW1229" i="4"/>
  <c r="BW1230" i="4"/>
  <c r="BW1231" i="4"/>
  <c r="BW1232" i="4"/>
  <c r="BW1233" i="4"/>
  <c r="BW1234" i="4"/>
  <c r="BW1235" i="4"/>
  <c r="BW1236" i="4"/>
  <c r="BW1237" i="4"/>
  <c r="BW1238" i="4"/>
  <c r="BW1239" i="4"/>
  <c r="BW1240" i="4"/>
  <c r="BW1241" i="4"/>
  <c r="BW1242" i="4"/>
  <c r="BW1243" i="4"/>
  <c r="BW1244" i="4"/>
  <c r="BW1245" i="4"/>
  <c r="BW1246" i="4"/>
  <c r="BW1247" i="4"/>
  <c r="BW1248" i="4"/>
  <c r="BW1249" i="4"/>
  <c r="BW1250" i="4"/>
  <c r="BW1251" i="4"/>
  <c r="BW1252" i="4"/>
  <c r="BW1253" i="4"/>
  <c r="BW1254" i="4"/>
  <c r="BW1255" i="4"/>
  <c r="BW1256" i="4"/>
  <c r="BW1257" i="4"/>
  <c r="BW1258" i="4"/>
  <c r="BW1259" i="4"/>
  <c r="BW1260" i="4"/>
  <c r="BW1261" i="4"/>
  <c r="BW1262" i="4"/>
  <c r="BW1263" i="4"/>
  <c r="BW1264" i="4"/>
  <c r="BW1265" i="4"/>
  <c r="BW1266" i="4"/>
  <c r="BW1267" i="4"/>
  <c r="BW1268" i="4"/>
  <c r="BW1269" i="4"/>
  <c r="BW1270" i="4"/>
  <c r="BW1271" i="4"/>
  <c r="BW1272" i="4"/>
  <c r="BW1273" i="4"/>
  <c r="BW1274" i="4"/>
  <c r="BW1275" i="4"/>
  <c r="BW1276" i="4"/>
  <c r="BW1277" i="4"/>
  <c r="BW1278" i="4"/>
  <c r="BW1279" i="4"/>
  <c r="BW1280" i="4"/>
  <c r="BW1281" i="4"/>
  <c r="BW1282" i="4"/>
  <c r="BW1283" i="4"/>
  <c r="BW1284" i="4"/>
  <c r="BW1285" i="4"/>
  <c r="BW1286" i="4"/>
  <c r="BW1287" i="4"/>
  <c r="BW1288" i="4"/>
  <c r="BW1289" i="4"/>
  <c r="BW1290" i="4"/>
  <c r="BW1291" i="4"/>
  <c r="BW1292" i="4"/>
  <c r="BW1293" i="4"/>
  <c r="BW1294" i="4"/>
  <c r="BW1295" i="4"/>
  <c r="BW1296" i="4"/>
  <c r="BW1297" i="4"/>
  <c r="BW1298" i="4"/>
  <c r="BW1299" i="4"/>
  <c r="BW1300" i="4"/>
  <c r="BW1301" i="4"/>
  <c r="BW1302" i="4"/>
  <c r="BW1303" i="4"/>
  <c r="BW1304" i="4"/>
  <c r="BW1305" i="4"/>
  <c r="BW1306" i="4"/>
  <c r="BW1307" i="4"/>
  <c r="BW1308" i="4"/>
  <c r="BW1309" i="4"/>
  <c r="BW1310" i="4"/>
  <c r="BW1311" i="4"/>
  <c r="BW1312" i="4"/>
  <c r="BW1313" i="4"/>
  <c r="BW1314" i="4"/>
  <c r="BW1315" i="4"/>
  <c r="BW1316" i="4"/>
  <c r="BW1317" i="4"/>
  <c r="BW1318" i="4"/>
  <c r="BW1319" i="4"/>
  <c r="BW1320" i="4"/>
  <c r="BW1321" i="4"/>
  <c r="BW1322" i="4"/>
  <c r="BW1323" i="4"/>
  <c r="BW1324" i="4"/>
  <c r="BW1325" i="4"/>
  <c r="BW1326" i="4"/>
  <c r="BW1327" i="4"/>
  <c r="BW1328" i="4"/>
  <c r="BW1329" i="4"/>
  <c r="BW1330" i="4"/>
  <c r="BW1331" i="4"/>
  <c r="BW1332" i="4"/>
  <c r="BW1333" i="4"/>
  <c r="BW1334" i="4"/>
  <c r="BW1335" i="4"/>
  <c r="BW1336" i="4"/>
  <c r="BW1337" i="4"/>
  <c r="BW1338" i="4"/>
  <c r="BW1339" i="4"/>
  <c r="BW1340" i="4"/>
  <c r="BW1341" i="4"/>
  <c r="BW1342" i="4"/>
  <c r="BW1343" i="4"/>
  <c r="BW1344" i="4"/>
  <c r="BW1345" i="4"/>
  <c r="BW1346" i="4"/>
  <c r="BW1347" i="4"/>
  <c r="BW1348" i="4"/>
  <c r="BW1349" i="4"/>
  <c r="BW1350" i="4"/>
  <c r="BW1351" i="4"/>
  <c r="BW1352" i="4"/>
  <c r="BW1353" i="4"/>
  <c r="BW1354" i="4"/>
  <c r="BW1355" i="4"/>
  <c r="BW1356" i="4"/>
  <c r="BW1357" i="4"/>
  <c r="BW1358" i="4"/>
  <c r="BW1359" i="4"/>
  <c r="BW1360" i="4"/>
  <c r="BW1361" i="4"/>
  <c r="BW1362" i="4"/>
  <c r="BW1363" i="4"/>
  <c r="BW1364" i="4"/>
  <c r="BW1365" i="4"/>
  <c r="BW1366" i="4"/>
  <c r="BW1367" i="4"/>
  <c r="BW1368" i="4"/>
  <c r="BW1369" i="4"/>
  <c r="BW1370" i="4"/>
  <c r="BW1371" i="4"/>
  <c r="BW1372" i="4"/>
  <c r="BW1373" i="4"/>
  <c r="BW1374" i="4"/>
  <c r="BW1375" i="4"/>
  <c r="BW1376" i="4"/>
  <c r="BW1377" i="4"/>
  <c r="BW1378" i="4"/>
  <c r="BW1379" i="4"/>
  <c r="BW1380" i="4"/>
  <c r="BW1381" i="4"/>
  <c r="BW1382" i="4"/>
  <c r="BW1383" i="4"/>
  <c r="BW1384" i="4"/>
  <c r="BW1385" i="4"/>
  <c r="BW1386" i="4"/>
  <c r="BW1387" i="4"/>
  <c r="BW1388" i="4"/>
  <c r="BW1389" i="4"/>
  <c r="BW1390" i="4"/>
  <c r="BW1391" i="4"/>
  <c r="BW1392" i="4"/>
  <c r="BW1393" i="4"/>
  <c r="BW1394" i="4"/>
  <c r="BW1395" i="4"/>
  <c r="BW1396" i="4"/>
  <c r="BW1397" i="4"/>
  <c r="BW1398" i="4"/>
  <c r="BW1399" i="4"/>
  <c r="BW1400" i="4"/>
  <c r="BW1401" i="4"/>
  <c r="BW1402" i="4"/>
  <c r="BW1403" i="4"/>
  <c r="BW1404" i="4"/>
  <c r="BW1405" i="4"/>
  <c r="BW1406" i="4"/>
  <c r="BW1407" i="4"/>
  <c r="BW1408" i="4"/>
  <c r="BW1409" i="4"/>
  <c r="BW1410" i="4"/>
  <c r="BW1411" i="4"/>
  <c r="BW1412" i="4"/>
  <c r="BW1413" i="4"/>
  <c r="BW1414" i="4"/>
  <c r="BW1415" i="4"/>
  <c r="BW1416" i="4"/>
  <c r="BW1417" i="4"/>
  <c r="BW1418" i="4"/>
  <c r="BW1419" i="4"/>
  <c r="BW1420" i="4"/>
  <c r="BW1421" i="4"/>
  <c r="BW1422" i="4"/>
  <c r="BW1423" i="4"/>
  <c r="BW1424" i="4"/>
  <c r="BW1425" i="4"/>
  <c r="BW1426" i="4"/>
  <c r="BW1427" i="4"/>
  <c r="BW1428" i="4"/>
  <c r="BW1429" i="4"/>
  <c r="BW1430" i="4"/>
  <c r="BW1431" i="4"/>
  <c r="BW1432" i="4"/>
  <c r="BW1433" i="4"/>
  <c r="BW1434" i="4"/>
  <c r="BW1435" i="4"/>
  <c r="BW1436" i="4"/>
  <c r="BW1437" i="4"/>
  <c r="BW1438" i="4"/>
  <c r="BW1439" i="4"/>
  <c r="BW1440" i="4"/>
  <c r="BW1441" i="4"/>
  <c r="BW1442" i="4"/>
  <c r="BW1443" i="4"/>
  <c r="BW1444" i="4"/>
  <c r="BW1445" i="4"/>
  <c r="BW1446" i="4"/>
  <c r="BW1447" i="4"/>
  <c r="BW1448" i="4"/>
  <c r="BW1449" i="4"/>
  <c r="BW1450" i="4"/>
  <c r="BW1451" i="4"/>
  <c r="BW1452" i="4"/>
  <c r="BW1453" i="4"/>
  <c r="BW1454" i="4"/>
  <c r="BW1455" i="4"/>
  <c r="BW1456" i="4"/>
  <c r="BW1457" i="4"/>
  <c r="BW1458" i="4"/>
  <c r="BW1459" i="4"/>
  <c r="BW1460" i="4"/>
  <c r="BW1461" i="4"/>
  <c r="BW1462" i="4"/>
  <c r="BW1463" i="4"/>
  <c r="BW1464" i="4"/>
  <c r="BW1465" i="4"/>
  <c r="BW1466" i="4"/>
  <c r="BW1467" i="4"/>
  <c r="BW1468" i="4"/>
  <c r="BW1469" i="4"/>
  <c r="BW1470" i="4"/>
  <c r="BW1471" i="4"/>
  <c r="BW1472" i="4"/>
  <c r="BW1473" i="4"/>
  <c r="BW1474" i="4"/>
  <c r="BW1475" i="4"/>
  <c r="BW1476" i="4"/>
  <c r="BW1477" i="4"/>
  <c r="BW1478" i="4"/>
  <c r="BW1479" i="4"/>
  <c r="BW1480" i="4"/>
  <c r="BW1481" i="4"/>
  <c r="BW1482" i="4"/>
  <c r="BW1483" i="4"/>
  <c r="BW1484" i="4"/>
  <c r="BW1485" i="4"/>
  <c r="BW1486" i="4"/>
  <c r="BW2" i="4"/>
  <c r="BU272" i="4"/>
  <c r="BV272" i="4" s="1"/>
  <c r="BU3" i="4"/>
  <c r="BV3" i="4" s="1"/>
  <c r="BU4" i="4"/>
  <c r="BV4" i="4" s="1"/>
  <c r="BU5" i="4"/>
  <c r="BV5" i="4" s="1"/>
  <c r="BU6" i="4"/>
  <c r="BV6" i="4" s="1"/>
  <c r="BU7" i="4"/>
  <c r="BV7" i="4" s="1"/>
  <c r="BU8" i="4"/>
  <c r="BV8" i="4" s="1"/>
  <c r="BU9" i="4"/>
  <c r="BV9" i="4" s="1"/>
  <c r="BU10" i="4"/>
  <c r="BV10" i="4" s="1"/>
  <c r="BU11" i="4"/>
  <c r="BV11" i="4" s="1"/>
  <c r="BU12" i="4"/>
  <c r="BV12" i="4" s="1"/>
  <c r="BU13" i="4"/>
  <c r="BV13" i="4" s="1"/>
  <c r="BU14" i="4"/>
  <c r="BV14" i="4" s="1"/>
  <c r="BU15" i="4"/>
  <c r="BV15" i="4" s="1"/>
  <c r="BU16" i="4"/>
  <c r="BV16" i="4" s="1"/>
  <c r="BU17" i="4"/>
  <c r="BV17" i="4" s="1"/>
  <c r="BU18" i="4"/>
  <c r="BV18" i="4" s="1"/>
  <c r="BU19" i="4"/>
  <c r="BV19" i="4" s="1"/>
  <c r="BU20" i="4"/>
  <c r="BV20" i="4" s="1"/>
  <c r="BU21" i="4"/>
  <c r="BV21" i="4" s="1"/>
  <c r="BU22" i="4"/>
  <c r="BV22" i="4" s="1"/>
  <c r="BU23" i="4"/>
  <c r="BV23" i="4" s="1"/>
  <c r="BU24" i="4"/>
  <c r="BV24" i="4" s="1"/>
  <c r="BU25" i="4"/>
  <c r="BV25" i="4" s="1"/>
  <c r="BU26" i="4"/>
  <c r="BV26" i="4" s="1"/>
  <c r="BU27" i="4"/>
  <c r="BV27" i="4" s="1"/>
  <c r="BU28" i="4"/>
  <c r="BV28" i="4" s="1"/>
  <c r="BU29" i="4"/>
  <c r="BV29" i="4" s="1"/>
  <c r="BU30" i="4"/>
  <c r="BV30" i="4" s="1"/>
  <c r="BU31" i="4"/>
  <c r="BV31" i="4" s="1"/>
  <c r="BU32" i="4"/>
  <c r="BV32" i="4" s="1"/>
  <c r="BU33" i="4"/>
  <c r="BV33" i="4" s="1"/>
  <c r="BU34" i="4"/>
  <c r="BV34" i="4" s="1"/>
  <c r="BU35" i="4"/>
  <c r="BV35" i="4" s="1"/>
  <c r="BU36" i="4"/>
  <c r="BV36" i="4" s="1"/>
  <c r="BU37" i="4"/>
  <c r="BV37" i="4" s="1"/>
  <c r="BU38" i="4"/>
  <c r="BV38" i="4" s="1"/>
  <c r="BU39" i="4"/>
  <c r="BV39" i="4" s="1"/>
  <c r="BU40" i="4"/>
  <c r="BV40" i="4" s="1"/>
  <c r="BU41" i="4"/>
  <c r="BV41" i="4" s="1"/>
  <c r="BU42" i="4"/>
  <c r="BV42" i="4" s="1"/>
  <c r="BU43" i="4"/>
  <c r="BV43" i="4" s="1"/>
  <c r="BU44" i="4"/>
  <c r="BV44" i="4" s="1"/>
  <c r="BU45" i="4"/>
  <c r="BV45" i="4" s="1"/>
  <c r="BU48" i="4"/>
  <c r="BV48" i="4" s="1"/>
  <c r="BU49" i="4"/>
  <c r="BV49" i="4" s="1"/>
  <c r="BU50" i="4"/>
  <c r="BV50" i="4" s="1"/>
  <c r="BU51" i="4"/>
  <c r="BV51" i="4" s="1"/>
  <c r="BU52" i="4"/>
  <c r="BV52" i="4" s="1"/>
  <c r="BU53" i="4"/>
  <c r="BV53" i="4" s="1"/>
  <c r="BU54" i="4"/>
  <c r="BV54" i="4" s="1"/>
  <c r="BU55" i="4"/>
  <c r="BV55" i="4" s="1"/>
  <c r="BU56" i="4"/>
  <c r="BV56" i="4" s="1"/>
  <c r="BU57" i="4"/>
  <c r="BV57" i="4" s="1"/>
  <c r="BU58" i="4"/>
  <c r="BV58" i="4" s="1"/>
  <c r="BU59" i="4"/>
  <c r="BV59" i="4" s="1"/>
  <c r="BU60" i="4"/>
  <c r="BV60" i="4" s="1"/>
  <c r="BU61" i="4"/>
  <c r="BV61" i="4" s="1"/>
  <c r="BU62" i="4"/>
  <c r="BV62" i="4" s="1"/>
  <c r="BU63" i="4"/>
  <c r="BV63" i="4" s="1"/>
  <c r="BU64" i="4"/>
  <c r="BV64" i="4" s="1"/>
  <c r="BU65" i="4"/>
  <c r="BV65" i="4" s="1"/>
  <c r="BU66" i="4"/>
  <c r="BV66" i="4" s="1"/>
  <c r="BU67" i="4"/>
  <c r="BV67" i="4" s="1"/>
  <c r="BU68" i="4"/>
  <c r="BV68" i="4" s="1"/>
  <c r="BU69" i="4"/>
  <c r="BV69" i="4" s="1"/>
  <c r="BU70" i="4"/>
  <c r="BV70" i="4" s="1"/>
  <c r="BU71" i="4"/>
  <c r="BV71" i="4" s="1"/>
  <c r="BU72" i="4"/>
  <c r="BV72" i="4" s="1"/>
  <c r="BU73" i="4"/>
  <c r="BV73" i="4" s="1"/>
  <c r="BU74" i="4"/>
  <c r="BV74" i="4" s="1"/>
  <c r="BU75" i="4"/>
  <c r="BV75" i="4" s="1"/>
  <c r="BU76" i="4"/>
  <c r="BV76" i="4" s="1"/>
  <c r="BU77" i="4"/>
  <c r="BV77" i="4" s="1"/>
  <c r="BU78" i="4"/>
  <c r="BV78" i="4" s="1"/>
  <c r="BU79" i="4"/>
  <c r="BV79" i="4" s="1"/>
  <c r="BU80" i="4"/>
  <c r="BV80" i="4" s="1"/>
  <c r="BU81" i="4"/>
  <c r="BV81" i="4" s="1"/>
  <c r="BU82" i="4"/>
  <c r="BV82" i="4" s="1"/>
  <c r="BU83" i="4"/>
  <c r="BV83" i="4" s="1"/>
  <c r="BU84" i="4"/>
  <c r="BV84" i="4" s="1"/>
  <c r="BU85" i="4"/>
  <c r="BV85" i="4" s="1"/>
  <c r="BU86" i="4"/>
  <c r="BV86" i="4" s="1"/>
  <c r="BU87" i="4"/>
  <c r="BV87" i="4" s="1"/>
  <c r="BU88" i="4"/>
  <c r="BV88" i="4" s="1"/>
  <c r="BU89" i="4"/>
  <c r="BV89" i="4" s="1"/>
  <c r="BU90" i="4"/>
  <c r="BV90" i="4" s="1"/>
  <c r="BU91" i="4"/>
  <c r="BV91" i="4" s="1"/>
  <c r="BU92" i="4"/>
  <c r="BV92" i="4" s="1"/>
  <c r="BU93" i="4"/>
  <c r="BV93" i="4" s="1"/>
  <c r="BU94" i="4"/>
  <c r="BV94" i="4" s="1"/>
  <c r="BU95" i="4"/>
  <c r="BV95" i="4" s="1"/>
  <c r="BU96" i="4"/>
  <c r="BV96" i="4" s="1"/>
  <c r="BU97" i="4"/>
  <c r="BV97" i="4" s="1"/>
  <c r="BU98" i="4"/>
  <c r="BV98" i="4" s="1"/>
  <c r="BU99" i="4"/>
  <c r="BV99" i="4" s="1"/>
  <c r="BU100" i="4"/>
  <c r="BV100" i="4" s="1"/>
  <c r="BU101" i="4"/>
  <c r="BV101" i="4" s="1"/>
  <c r="BU102" i="4"/>
  <c r="BV102" i="4" s="1"/>
  <c r="BU103" i="4"/>
  <c r="BV103" i="4" s="1"/>
  <c r="BU104" i="4"/>
  <c r="BV104" i="4" s="1"/>
  <c r="BU105" i="4"/>
  <c r="BV105" i="4" s="1"/>
  <c r="BU106" i="4"/>
  <c r="BV106" i="4" s="1"/>
  <c r="BU107" i="4"/>
  <c r="BV107" i="4" s="1"/>
  <c r="BU108" i="4"/>
  <c r="BV108" i="4" s="1"/>
  <c r="BU109" i="4"/>
  <c r="BV109" i="4" s="1"/>
  <c r="BU110" i="4"/>
  <c r="BV110" i="4" s="1"/>
  <c r="BU111" i="4"/>
  <c r="BV111" i="4" s="1"/>
  <c r="BU112" i="4"/>
  <c r="BV112" i="4" s="1"/>
  <c r="BU113" i="4"/>
  <c r="BV113" i="4" s="1"/>
  <c r="BU114" i="4"/>
  <c r="BV114" i="4" s="1"/>
  <c r="BU115" i="4"/>
  <c r="BV115" i="4" s="1"/>
  <c r="BU116" i="4"/>
  <c r="BV116" i="4" s="1"/>
  <c r="BU117" i="4"/>
  <c r="BV117" i="4" s="1"/>
  <c r="BU118" i="4"/>
  <c r="BV118" i="4" s="1"/>
  <c r="BU119" i="4"/>
  <c r="BV119" i="4" s="1"/>
  <c r="BU120" i="4"/>
  <c r="BV120" i="4" s="1"/>
  <c r="BU121" i="4"/>
  <c r="BV121" i="4" s="1"/>
  <c r="BU122" i="4"/>
  <c r="BV122" i="4" s="1"/>
  <c r="BU123" i="4"/>
  <c r="BV123" i="4" s="1"/>
  <c r="BU124" i="4"/>
  <c r="BV124" i="4" s="1"/>
  <c r="BU125" i="4"/>
  <c r="BV125" i="4" s="1"/>
  <c r="BU126" i="4"/>
  <c r="BV126" i="4" s="1"/>
  <c r="BU127" i="4"/>
  <c r="BV127" i="4" s="1"/>
  <c r="BU128" i="4"/>
  <c r="BV128" i="4" s="1"/>
  <c r="BU129" i="4"/>
  <c r="BV129" i="4" s="1"/>
  <c r="BU130" i="4"/>
  <c r="BV130" i="4" s="1"/>
  <c r="BU131" i="4"/>
  <c r="BV131" i="4" s="1"/>
  <c r="BU132" i="4"/>
  <c r="BV132" i="4" s="1"/>
  <c r="BU133" i="4"/>
  <c r="BV133" i="4" s="1"/>
  <c r="BU134" i="4"/>
  <c r="BV134" i="4" s="1"/>
  <c r="BU135" i="4"/>
  <c r="BV135" i="4" s="1"/>
  <c r="BU136" i="4"/>
  <c r="BV136" i="4" s="1"/>
  <c r="BU137" i="4"/>
  <c r="BV137" i="4" s="1"/>
  <c r="BU138" i="4"/>
  <c r="BV138" i="4" s="1"/>
  <c r="BU139" i="4"/>
  <c r="BV139" i="4" s="1"/>
  <c r="BU140" i="4"/>
  <c r="BV140" i="4" s="1"/>
  <c r="BU141" i="4"/>
  <c r="BV141" i="4" s="1"/>
  <c r="BU142" i="4"/>
  <c r="BV142" i="4" s="1"/>
  <c r="BU143" i="4"/>
  <c r="BV143" i="4" s="1"/>
  <c r="BU144" i="4"/>
  <c r="BV144" i="4" s="1"/>
  <c r="BU145" i="4"/>
  <c r="BV145" i="4" s="1"/>
  <c r="BU146" i="4"/>
  <c r="BV146" i="4" s="1"/>
  <c r="BU147" i="4"/>
  <c r="BV147" i="4" s="1"/>
  <c r="BU148" i="4"/>
  <c r="BV148" i="4" s="1"/>
  <c r="BU149" i="4"/>
  <c r="BV149" i="4" s="1"/>
  <c r="BU150" i="4"/>
  <c r="BV150" i="4" s="1"/>
  <c r="BU151" i="4"/>
  <c r="BV151" i="4" s="1"/>
  <c r="BU152" i="4"/>
  <c r="BV152" i="4" s="1"/>
  <c r="BU153" i="4"/>
  <c r="BV153" i="4" s="1"/>
  <c r="BU154" i="4"/>
  <c r="BV154" i="4" s="1"/>
  <c r="BU155" i="4"/>
  <c r="BV155" i="4" s="1"/>
  <c r="BU156" i="4"/>
  <c r="BV156" i="4" s="1"/>
  <c r="BU157" i="4"/>
  <c r="BV157" i="4" s="1"/>
  <c r="BU158" i="4"/>
  <c r="BV158" i="4" s="1"/>
  <c r="BU159" i="4"/>
  <c r="BV159" i="4" s="1"/>
  <c r="BU160" i="4"/>
  <c r="BV160" i="4" s="1"/>
  <c r="BU161" i="4"/>
  <c r="BV161" i="4" s="1"/>
  <c r="BU162" i="4"/>
  <c r="BV162" i="4" s="1"/>
  <c r="BU163" i="4"/>
  <c r="BV163" i="4" s="1"/>
  <c r="BU164" i="4"/>
  <c r="BV164" i="4" s="1"/>
  <c r="BU165" i="4"/>
  <c r="BV165" i="4" s="1"/>
  <c r="BU166" i="4"/>
  <c r="BV166" i="4" s="1"/>
  <c r="BU167" i="4"/>
  <c r="BV167" i="4" s="1"/>
  <c r="BU168" i="4"/>
  <c r="BV168" i="4" s="1"/>
  <c r="BU169" i="4"/>
  <c r="BV169" i="4" s="1"/>
  <c r="BU170" i="4"/>
  <c r="BV170" i="4" s="1"/>
  <c r="BU171" i="4"/>
  <c r="BV171" i="4" s="1"/>
  <c r="BU172" i="4"/>
  <c r="BV172" i="4" s="1"/>
  <c r="BU173" i="4"/>
  <c r="BV173" i="4" s="1"/>
  <c r="BU174" i="4"/>
  <c r="BV174" i="4" s="1"/>
  <c r="BU175" i="4"/>
  <c r="BV175" i="4" s="1"/>
  <c r="BU176" i="4"/>
  <c r="BV176" i="4" s="1"/>
  <c r="BU177" i="4"/>
  <c r="BV177" i="4" s="1"/>
  <c r="BU178" i="4"/>
  <c r="BV178" i="4" s="1"/>
  <c r="BU179" i="4"/>
  <c r="BV179" i="4" s="1"/>
  <c r="BU180" i="4"/>
  <c r="BV180" i="4" s="1"/>
  <c r="BU181" i="4"/>
  <c r="BV181" i="4" s="1"/>
  <c r="BU182" i="4"/>
  <c r="BV182" i="4" s="1"/>
  <c r="BU183" i="4"/>
  <c r="BV183" i="4" s="1"/>
  <c r="BU184" i="4"/>
  <c r="BV184" i="4" s="1"/>
  <c r="BU185" i="4"/>
  <c r="BV185" i="4" s="1"/>
  <c r="BU186" i="4"/>
  <c r="BV186" i="4" s="1"/>
  <c r="BU187" i="4"/>
  <c r="BV187" i="4" s="1"/>
  <c r="BU188" i="4"/>
  <c r="BV188" i="4" s="1"/>
  <c r="BU189" i="4"/>
  <c r="BV189" i="4" s="1"/>
  <c r="BU190" i="4"/>
  <c r="BV190" i="4" s="1"/>
  <c r="BU191" i="4"/>
  <c r="BV191" i="4" s="1"/>
  <c r="BU192" i="4"/>
  <c r="BV192" i="4" s="1"/>
  <c r="BU193" i="4"/>
  <c r="BV193" i="4" s="1"/>
  <c r="BU194" i="4"/>
  <c r="BV194" i="4" s="1"/>
  <c r="BU196" i="4"/>
  <c r="BV196" i="4" s="1"/>
  <c r="BU197" i="4"/>
  <c r="BV197" i="4" s="1"/>
  <c r="BU198" i="4"/>
  <c r="BV198" i="4" s="1"/>
  <c r="BU199" i="4"/>
  <c r="BV199" i="4" s="1"/>
  <c r="BU200" i="4"/>
  <c r="BV200" i="4" s="1"/>
  <c r="BU201" i="4"/>
  <c r="BV201" i="4" s="1"/>
  <c r="BU202" i="4"/>
  <c r="BV202" i="4" s="1"/>
  <c r="BU203" i="4"/>
  <c r="BV203" i="4" s="1"/>
  <c r="BU204" i="4"/>
  <c r="BV204" i="4" s="1"/>
  <c r="BU205" i="4"/>
  <c r="BV205" i="4" s="1"/>
  <c r="BU206" i="4"/>
  <c r="BV206" i="4" s="1"/>
  <c r="BU207" i="4"/>
  <c r="BV207" i="4" s="1"/>
  <c r="BU208" i="4"/>
  <c r="BV208" i="4" s="1"/>
  <c r="BU209" i="4"/>
  <c r="BV209" i="4" s="1"/>
  <c r="BU210" i="4"/>
  <c r="BV210" i="4" s="1"/>
  <c r="BU211" i="4"/>
  <c r="BV211" i="4" s="1"/>
  <c r="BU212" i="4"/>
  <c r="BV212" i="4" s="1"/>
  <c r="BU213" i="4"/>
  <c r="BV213" i="4" s="1"/>
  <c r="BU214" i="4"/>
  <c r="BV214" i="4" s="1"/>
  <c r="BU215" i="4"/>
  <c r="BV215" i="4" s="1"/>
  <c r="BU216" i="4"/>
  <c r="BV216" i="4" s="1"/>
  <c r="BU217" i="4"/>
  <c r="BV217" i="4" s="1"/>
  <c r="BU218" i="4"/>
  <c r="BV218" i="4" s="1"/>
  <c r="BU219" i="4"/>
  <c r="BV219" i="4" s="1"/>
  <c r="BU220" i="4"/>
  <c r="BV220" i="4" s="1"/>
  <c r="BU221" i="4"/>
  <c r="BV221" i="4" s="1"/>
  <c r="BU222" i="4"/>
  <c r="BV222" i="4" s="1"/>
  <c r="BU223" i="4"/>
  <c r="BV223" i="4" s="1"/>
  <c r="BU224" i="4"/>
  <c r="BV224" i="4" s="1"/>
  <c r="BU225" i="4"/>
  <c r="BV225" i="4" s="1"/>
  <c r="BU226" i="4"/>
  <c r="BV226" i="4" s="1"/>
  <c r="BU227" i="4"/>
  <c r="BV227" i="4" s="1"/>
  <c r="BU228" i="4"/>
  <c r="BV228" i="4" s="1"/>
  <c r="BU229" i="4"/>
  <c r="BV229" i="4" s="1"/>
  <c r="BU230" i="4"/>
  <c r="BV230" i="4" s="1"/>
  <c r="BU231" i="4"/>
  <c r="BV231" i="4" s="1"/>
  <c r="BU232" i="4"/>
  <c r="BV232" i="4" s="1"/>
  <c r="BU234" i="4"/>
  <c r="BV234" i="4" s="1"/>
  <c r="BU235" i="4"/>
  <c r="BV235" i="4" s="1"/>
  <c r="BU236" i="4"/>
  <c r="BV236" i="4" s="1"/>
  <c r="BU237" i="4"/>
  <c r="BV237" i="4" s="1"/>
  <c r="BU238" i="4"/>
  <c r="BV238" i="4" s="1"/>
  <c r="BU239" i="4"/>
  <c r="BV239" i="4" s="1"/>
  <c r="BU240" i="4"/>
  <c r="BV240" i="4" s="1"/>
  <c r="BU241" i="4"/>
  <c r="BV241" i="4" s="1"/>
  <c r="BU242" i="4"/>
  <c r="BV242" i="4" s="1"/>
  <c r="BU243" i="4"/>
  <c r="BV243" i="4" s="1"/>
  <c r="BU244" i="4"/>
  <c r="BV244" i="4" s="1"/>
  <c r="BU245" i="4"/>
  <c r="BV245" i="4" s="1"/>
  <c r="BU246" i="4"/>
  <c r="BV246" i="4" s="1"/>
  <c r="BU247" i="4"/>
  <c r="BV247" i="4" s="1"/>
  <c r="BU248" i="4"/>
  <c r="BV248" i="4" s="1"/>
  <c r="BU249" i="4"/>
  <c r="BV249" i="4" s="1"/>
  <c r="BU250" i="4"/>
  <c r="BV250" i="4" s="1"/>
  <c r="BU251" i="4"/>
  <c r="BV251" i="4" s="1"/>
  <c r="BU252" i="4"/>
  <c r="BV252" i="4" s="1"/>
  <c r="BU253" i="4"/>
  <c r="BV253" i="4" s="1"/>
  <c r="BU254" i="4"/>
  <c r="BV254" i="4" s="1"/>
  <c r="BU255" i="4"/>
  <c r="BV255" i="4" s="1"/>
  <c r="BU256" i="4"/>
  <c r="BV256" i="4" s="1"/>
  <c r="BU257" i="4"/>
  <c r="BV257" i="4" s="1"/>
  <c r="BU258" i="4"/>
  <c r="BV258" i="4" s="1"/>
  <c r="BU259" i="4"/>
  <c r="BV259" i="4" s="1"/>
  <c r="BU260" i="4"/>
  <c r="BV260" i="4" s="1"/>
  <c r="BU261" i="4"/>
  <c r="BV261" i="4" s="1"/>
  <c r="BU262" i="4"/>
  <c r="BV262" i="4" s="1"/>
  <c r="BU263" i="4"/>
  <c r="BV263" i="4" s="1"/>
  <c r="BU264" i="4"/>
  <c r="BV264" i="4" s="1"/>
  <c r="BU265" i="4"/>
  <c r="BV265" i="4" s="1"/>
  <c r="BU266" i="4"/>
  <c r="BV266" i="4" s="1"/>
  <c r="BU267" i="4"/>
  <c r="BV267" i="4" s="1"/>
  <c r="BU268" i="4"/>
  <c r="BV268" i="4" s="1"/>
  <c r="BU269" i="4"/>
  <c r="BV269" i="4" s="1"/>
  <c r="BU270" i="4"/>
  <c r="BV270" i="4" s="1"/>
  <c r="BU271" i="4"/>
  <c r="BV271" i="4" s="1"/>
  <c r="BU273" i="4"/>
  <c r="BV273" i="4" s="1"/>
  <c r="BU274" i="4"/>
  <c r="BV274" i="4" s="1"/>
  <c r="BU275" i="4"/>
  <c r="BV275" i="4" s="1"/>
  <c r="BU276" i="4"/>
  <c r="BV276" i="4" s="1"/>
  <c r="BU277" i="4"/>
  <c r="BV277" i="4" s="1"/>
  <c r="BU278" i="4"/>
  <c r="BV278" i="4" s="1"/>
  <c r="BU279" i="4"/>
  <c r="BV279" i="4" s="1"/>
  <c r="BU280" i="4"/>
  <c r="BV280" i="4" s="1"/>
  <c r="BU281" i="4"/>
  <c r="BV281" i="4" s="1"/>
  <c r="BU282" i="4"/>
  <c r="BV282" i="4" s="1"/>
  <c r="BU283" i="4"/>
  <c r="BV283" i="4" s="1"/>
  <c r="BU284" i="4"/>
  <c r="BV284" i="4" s="1"/>
  <c r="BU285" i="4"/>
  <c r="BV285" i="4" s="1"/>
  <c r="BU286" i="4"/>
  <c r="BV286" i="4" s="1"/>
  <c r="BU287" i="4"/>
  <c r="BV287" i="4" s="1"/>
  <c r="BU288" i="4"/>
  <c r="BV288" i="4" s="1"/>
  <c r="BU289" i="4"/>
  <c r="BV289" i="4" s="1"/>
  <c r="BU290" i="4"/>
  <c r="BV290" i="4" s="1"/>
  <c r="BU291" i="4"/>
  <c r="BV291" i="4" s="1"/>
  <c r="BU292" i="4"/>
  <c r="BV292" i="4" s="1"/>
  <c r="BU293" i="4"/>
  <c r="BV293" i="4" s="1"/>
  <c r="BU294" i="4"/>
  <c r="BV294" i="4" s="1"/>
  <c r="BU295" i="4"/>
  <c r="BV295" i="4" s="1"/>
  <c r="BU296" i="4"/>
  <c r="BV296" i="4" s="1"/>
  <c r="BU297" i="4"/>
  <c r="BV297" i="4" s="1"/>
  <c r="BU298" i="4"/>
  <c r="BV298" i="4" s="1"/>
  <c r="BU300" i="4"/>
  <c r="BV300" i="4" s="1"/>
  <c r="BU301" i="4"/>
  <c r="BV301" i="4" s="1"/>
  <c r="BU302" i="4"/>
  <c r="BV302" i="4" s="1"/>
  <c r="BU303" i="4"/>
  <c r="BV303" i="4" s="1"/>
  <c r="BU304" i="4"/>
  <c r="BV304" i="4" s="1"/>
  <c r="BU305" i="4"/>
  <c r="BV305" i="4" s="1"/>
  <c r="BU306" i="4"/>
  <c r="BV306" i="4" s="1"/>
  <c r="BU307" i="4"/>
  <c r="BV307" i="4" s="1"/>
  <c r="BU308" i="4"/>
  <c r="BV308" i="4" s="1"/>
  <c r="BU309" i="4"/>
  <c r="BV309" i="4" s="1"/>
  <c r="BU310" i="4"/>
  <c r="BV310" i="4" s="1"/>
  <c r="BU311" i="4"/>
  <c r="BV311" i="4" s="1"/>
  <c r="BU312" i="4"/>
  <c r="BV312" i="4" s="1"/>
  <c r="BU314" i="4"/>
  <c r="BV314" i="4" s="1"/>
  <c r="BU315" i="4"/>
  <c r="BV315" i="4" s="1"/>
  <c r="BU316" i="4"/>
  <c r="BV316" i="4" s="1"/>
  <c r="BU317" i="4"/>
  <c r="BV317" i="4" s="1"/>
  <c r="BU318" i="4"/>
  <c r="BV318" i="4" s="1"/>
  <c r="BU319" i="4"/>
  <c r="BV319" i="4" s="1"/>
  <c r="BU320" i="4"/>
  <c r="BV320" i="4" s="1"/>
  <c r="BU321" i="4"/>
  <c r="BV321" i="4" s="1"/>
  <c r="BU322" i="4"/>
  <c r="BV322" i="4" s="1"/>
  <c r="BU323" i="4"/>
  <c r="BV323" i="4" s="1"/>
  <c r="BU324" i="4"/>
  <c r="BV324" i="4" s="1"/>
  <c r="BU325" i="4"/>
  <c r="BV325" i="4" s="1"/>
  <c r="BU326" i="4"/>
  <c r="BV326" i="4" s="1"/>
  <c r="BU327" i="4"/>
  <c r="BV327" i="4" s="1"/>
  <c r="BU328" i="4"/>
  <c r="BV328" i="4" s="1"/>
  <c r="BU329" i="4"/>
  <c r="BV329" i="4" s="1"/>
  <c r="BU330" i="4"/>
  <c r="BV330" i="4" s="1"/>
  <c r="BU331" i="4"/>
  <c r="BV331" i="4" s="1"/>
  <c r="BU332" i="4"/>
  <c r="BV332" i="4" s="1"/>
  <c r="BU333" i="4"/>
  <c r="BV333" i="4" s="1"/>
  <c r="BU334" i="4"/>
  <c r="BV334" i="4" s="1"/>
  <c r="BU335" i="4"/>
  <c r="BV335" i="4" s="1"/>
  <c r="BU336" i="4"/>
  <c r="BV336" i="4" s="1"/>
  <c r="BU337" i="4"/>
  <c r="BV337" i="4" s="1"/>
  <c r="BU338" i="4"/>
  <c r="BV338" i="4" s="1"/>
  <c r="BU339" i="4"/>
  <c r="BV339" i="4" s="1"/>
  <c r="BU340" i="4"/>
  <c r="BV340" i="4" s="1"/>
  <c r="BU341" i="4"/>
  <c r="BV341" i="4" s="1"/>
  <c r="BU342" i="4"/>
  <c r="BV342" i="4" s="1"/>
  <c r="BU343" i="4"/>
  <c r="BV343" i="4" s="1"/>
  <c r="BU344" i="4"/>
  <c r="BV344" i="4" s="1"/>
  <c r="BU345" i="4"/>
  <c r="BV345" i="4" s="1"/>
  <c r="BU346" i="4"/>
  <c r="BV346" i="4" s="1"/>
  <c r="BU347" i="4"/>
  <c r="BV347" i="4" s="1"/>
  <c r="BU348" i="4"/>
  <c r="BV348" i="4" s="1"/>
  <c r="BU349" i="4"/>
  <c r="BV349" i="4" s="1"/>
  <c r="BU350" i="4"/>
  <c r="BV350" i="4" s="1"/>
  <c r="BU351" i="4"/>
  <c r="BV351" i="4" s="1"/>
  <c r="BU352" i="4"/>
  <c r="BV352" i="4" s="1"/>
  <c r="BU353" i="4"/>
  <c r="BV353" i="4" s="1"/>
  <c r="BU354" i="4"/>
  <c r="BV354" i="4" s="1"/>
  <c r="BU355" i="4"/>
  <c r="BV355" i="4" s="1"/>
  <c r="BU356" i="4"/>
  <c r="BV356" i="4" s="1"/>
  <c r="BU357" i="4"/>
  <c r="BV357" i="4" s="1"/>
  <c r="BU358" i="4"/>
  <c r="BV358" i="4" s="1"/>
  <c r="BU359" i="4"/>
  <c r="BV359" i="4" s="1"/>
  <c r="BU360" i="4"/>
  <c r="BV360" i="4" s="1"/>
  <c r="BU361" i="4"/>
  <c r="BV361" i="4" s="1"/>
  <c r="BU362" i="4"/>
  <c r="BV362" i="4" s="1"/>
  <c r="BU363" i="4"/>
  <c r="BV363" i="4" s="1"/>
  <c r="BU364" i="4"/>
  <c r="BV364" i="4" s="1"/>
  <c r="BU365" i="4"/>
  <c r="BV365" i="4" s="1"/>
  <c r="BU366" i="4"/>
  <c r="BV366" i="4" s="1"/>
  <c r="BU367" i="4"/>
  <c r="BV367" i="4" s="1"/>
  <c r="BU368" i="4"/>
  <c r="BV368" i="4" s="1"/>
  <c r="BU369" i="4"/>
  <c r="BV369" i="4" s="1"/>
  <c r="BU370" i="4"/>
  <c r="BV370" i="4" s="1"/>
  <c r="BU371" i="4"/>
  <c r="BV371" i="4" s="1"/>
  <c r="BU372" i="4"/>
  <c r="BV372" i="4" s="1"/>
  <c r="BU373" i="4"/>
  <c r="BV373" i="4" s="1"/>
  <c r="BU374" i="4"/>
  <c r="BV374" i="4" s="1"/>
  <c r="BU375" i="4"/>
  <c r="BV375" i="4" s="1"/>
  <c r="BU376" i="4"/>
  <c r="BV376" i="4" s="1"/>
  <c r="BU377" i="4"/>
  <c r="BV377" i="4" s="1"/>
  <c r="BU378" i="4"/>
  <c r="BV378" i="4" s="1"/>
  <c r="BU379" i="4"/>
  <c r="BV379" i="4" s="1"/>
  <c r="BU380" i="4"/>
  <c r="BV380" i="4" s="1"/>
  <c r="BU381" i="4"/>
  <c r="BV381" i="4" s="1"/>
  <c r="BU382" i="4"/>
  <c r="BV382" i="4" s="1"/>
  <c r="BU383" i="4"/>
  <c r="BV383" i="4" s="1"/>
  <c r="BU384" i="4"/>
  <c r="BV384" i="4" s="1"/>
  <c r="BU385" i="4"/>
  <c r="BV385" i="4" s="1"/>
  <c r="BU386" i="4"/>
  <c r="BV386" i="4" s="1"/>
  <c r="BU387" i="4"/>
  <c r="BV387" i="4" s="1"/>
  <c r="BU388" i="4"/>
  <c r="BV388" i="4" s="1"/>
  <c r="BU389" i="4"/>
  <c r="BV389" i="4" s="1"/>
  <c r="BU390" i="4"/>
  <c r="BV390" i="4" s="1"/>
  <c r="BU391" i="4"/>
  <c r="BV391" i="4" s="1"/>
  <c r="BU392" i="4"/>
  <c r="BV392" i="4" s="1"/>
  <c r="BU393" i="4"/>
  <c r="BV393" i="4" s="1"/>
  <c r="BU394" i="4"/>
  <c r="BV394" i="4" s="1"/>
  <c r="BU395" i="4"/>
  <c r="BV395" i="4" s="1"/>
  <c r="BU396" i="4"/>
  <c r="BV396" i="4" s="1"/>
  <c r="BU397" i="4"/>
  <c r="BV397" i="4" s="1"/>
  <c r="BU398" i="4"/>
  <c r="BV398" i="4" s="1"/>
  <c r="BU399" i="4"/>
  <c r="BV399" i="4" s="1"/>
  <c r="BU400" i="4"/>
  <c r="BV400" i="4" s="1"/>
  <c r="BU401" i="4"/>
  <c r="BV401" i="4" s="1"/>
  <c r="BU402" i="4"/>
  <c r="BV402" i="4" s="1"/>
  <c r="BU403" i="4"/>
  <c r="BV403" i="4" s="1"/>
  <c r="BU404" i="4"/>
  <c r="BV404" i="4" s="1"/>
  <c r="BU405" i="4"/>
  <c r="BV405" i="4" s="1"/>
  <c r="BU407" i="4"/>
  <c r="BV407" i="4" s="1"/>
  <c r="BU408" i="4"/>
  <c r="BV408" i="4" s="1"/>
  <c r="BU409" i="4"/>
  <c r="BV409" i="4" s="1"/>
  <c r="BU410" i="4"/>
  <c r="BV410" i="4" s="1"/>
  <c r="BU411" i="4"/>
  <c r="BV411" i="4" s="1"/>
  <c r="BU412" i="4"/>
  <c r="BV412" i="4" s="1"/>
  <c r="BU413" i="4"/>
  <c r="BV413" i="4" s="1"/>
  <c r="BU414" i="4"/>
  <c r="BV414" i="4" s="1"/>
  <c r="BU415" i="4"/>
  <c r="BV415" i="4" s="1"/>
  <c r="BU417" i="4"/>
  <c r="BV417" i="4" s="1"/>
  <c r="BU418" i="4"/>
  <c r="BV418" i="4" s="1"/>
  <c r="BU419" i="4"/>
  <c r="BV419" i="4" s="1"/>
  <c r="BU420" i="4"/>
  <c r="BV420" i="4" s="1"/>
  <c r="BU421" i="4"/>
  <c r="BV421" i="4" s="1"/>
  <c r="BU422" i="4"/>
  <c r="BV422" i="4" s="1"/>
  <c r="BU423" i="4"/>
  <c r="BV423" i="4" s="1"/>
  <c r="BU424" i="4"/>
  <c r="BV424" i="4" s="1"/>
  <c r="BU425" i="4"/>
  <c r="BV425" i="4" s="1"/>
  <c r="BU426" i="4"/>
  <c r="BV426" i="4" s="1"/>
  <c r="BU427" i="4"/>
  <c r="BV427" i="4" s="1"/>
  <c r="BU428" i="4"/>
  <c r="BV428" i="4" s="1"/>
  <c r="BU429" i="4"/>
  <c r="BV429" i="4" s="1"/>
  <c r="BU430" i="4"/>
  <c r="BV430" i="4" s="1"/>
  <c r="BU431" i="4"/>
  <c r="BV431" i="4" s="1"/>
  <c r="BU432" i="4"/>
  <c r="BV432" i="4" s="1"/>
  <c r="BU433" i="4"/>
  <c r="BV433" i="4" s="1"/>
  <c r="BU434" i="4"/>
  <c r="BV434" i="4" s="1"/>
  <c r="BU435" i="4"/>
  <c r="BV435" i="4" s="1"/>
  <c r="BU436" i="4"/>
  <c r="BV436" i="4" s="1"/>
  <c r="BU437" i="4"/>
  <c r="BV437" i="4" s="1"/>
  <c r="BU438" i="4"/>
  <c r="BV438" i="4" s="1"/>
  <c r="BU439" i="4"/>
  <c r="BV439" i="4" s="1"/>
  <c r="BU440" i="4"/>
  <c r="BV440" i="4" s="1"/>
  <c r="BU441" i="4"/>
  <c r="BV441" i="4" s="1"/>
  <c r="BU442" i="4"/>
  <c r="BV442" i="4" s="1"/>
  <c r="BU443" i="4"/>
  <c r="BV443" i="4" s="1"/>
  <c r="BU444" i="4"/>
  <c r="BV444" i="4" s="1"/>
  <c r="BU445" i="4"/>
  <c r="BV445" i="4" s="1"/>
  <c r="BU446" i="4"/>
  <c r="BV446" i="4" s="1"/>
  <c r="BU447" i="4"/>
  <c r="BV447" i="4" s="1"/>
  <c r="BU448" i="4"/>
  <c r="BV448" i="4" s="1"/>
  <c r="BU449" i="4"/>
  <c r="BV449" i="4" s="1"/>
  <c r="BU450" i="4"/>
  <c r="BV450" i="4" s="1"/>
  <c r="BU451" i="4"/>
  <c r="BV451" i="4" s="1"/>
  <c r="BU452" i="4"/>
  <c r="BV452" i="4" s="1"/>
  <c r="BU453" i="4"/>
  <c r="BV453" i="4" s="1"/>
  <c r="BU454" i="4"/>
  <c r="BV454" i="4" s="1"/>
  <c r="BU455" i="4"/>
  <c r="BV455" i="4" s="1"/>
  <c r="BU456" i="4"/>
  <c r="BV456" i="4" s="1"/>
  <c r="BU457" i="4"/>
  <c r="BV457" i="4" s="1"/>
  <c r="BU458" i="4"/>
  <c r="BV458" i="4" s="1"/>
  <c r="BU459" i="4"/>
  <c r="BV459" i="4" s="1"/>
  <c r="BU460" i="4"/>
  <c r="BV460" i="4" s="1"/>
  <c r="BU461" i="4"/>
  <c r="BV461" i="4" s="1"/>
  <c r="BU462" i="4"/>
  <c r="BV462" i="4" s="1"/>
  <c r="BU463" i="4"/>
  <c r="BV463" i="4" s="1"/>
  <c r="BU464" i="4"/>
  <c r="BV464" i="4" s="1"/>
  <c r="BU465" i="4"/>
  <c r="BV465" i="4" s="1"/>
  <c r="BU466" i="4"/>
  <c r="BV466" i="4" s="1"/>
  <c r="BU467" i="4"/>
  <c r="BV467" i="4" s="1"/>
  <c r="BU468" i="4"/>
  <c r="BV468" i="4" s="1"/>
  <c r="BU469" i="4"/>
  <c r="BV469" i="4" s="1"/>
  <c r="BU470" i="4"/>
  <c r="BV470" i="4" s="1"/>
  <c r="BU471" i="4"/>
  <c r="BV471" i="4" s="1"/>
  <c r="BU472" i="4"/>
  <c r="BV472" i="4" s="1"/>
  <c r="BU473" i="4"/>
  <c r="BV473" i="4" s="1"/>
  <c r="BU474" i="4"/>
  <c r="BV474" i="4" s="1"/>
  <c r="BU475" i="4"/>
  <c r="BV475" i="4" s="1"/>
  <c r="BU476" i="4"/>
  <c r="BV476" i="4" s="1"/>
  <c r="BU477" i="4"/>
  <c r="BV477" i="4" s="1"/>
  <c r="BU478" i="4"/>
  <c r="BV478" i="4" s="1"/>
  <c r="BU479" i="4"/>
  <c r="BV479" i="4" s="1"/>
  <c r="BU480" i="4"/>
  <c r="BV480" i="4" s="1"/>
  <c r="BU481" i="4"/>
  <c r="BV481" i="4" s="1"/>
  <c r="BU482" i="4"/>
  <c r="BV482" i="4" s="1"/>
  <c r="BU483" i="4"/>
  <c r="BV483" i="4" s="1"/>
  <c r="BU484" i="4"/>
  <c r="BV484" i="4" s="1"/>
  <c r="BU485" i="4"/>
  <c r="BV485" i="4" s="1"/>
  <c r="BU486" i="4"/>
  <c r="BV486" i="4" s="1"/>
  <c r="BU487" i="4"/>
  <c r="BV487" i="4" s="1"/>
  <c r="BU488" i="4"/>
  <c r="BV488" i="4" s="1"/>
  <c r="BU489" i="4"/>
  <c r="BV489" i="4" s="1"/>
  <c r="BU490" i="4"/>
  <c r="BV490" i="4" s="1"/>
  <c r="BU491" i="4"/>
  <c r="BV491" i="4" s="1"/>
  <c r="BU492" i="4"/>
  <c r="BV492" i="4" s="1"/>
  <c r="BU493" i="4"/>
  <c r="BV493" i="4" s="1"/>
  <c r="BU494" i="4"/>
  <c r="BV494" i="4" s="1"/>
  <c r="BU495" i="4"/>
  <c r="BV495" i="4" s="1"/>
  <c r="BU496" i="4"/>
  <c r="BV496" i="4" s="1"/>
  <c r="BU497" i="4"/>
  <c r="BV497" i="4" s="1"/>
  <c r="BU498" i="4"/>
  <c r="BV498" i="4" s="1"/>
  <c r="BU499" i="4"/>
  <c r="BV499" i="4" s="1"/>
  <c r="BU500" i="4"/>
  <c r="BV500" i="4" s="1"/>
  <c r="BU501" i="4"/>
  <c r="BV501" i="4" s="1"/>
  <c r="BU502" i="4"/>
  <c r="BV502" i="4" s="1"/>
  <c r="BU503" i="4"/>
  <c r="BV503" i="4" s="1"/>
  <c r="BU504" i="4"/>
  <c r="BV504" i="4" s="1"/>
  <c r="BU505" i="4"/>
  <c r="BV505" i="4" s="1"/>
  <c r="BU506" i="4"/>
  <c r="BV506" i="4" s="1"/>
  <c r="BU507" i="4"/>
  <c r="BV507" i="4" s="1"/>
  <c r="BU508" i="4"/>
  <c r="BV508" i="4" s="1"/>
  <c r="BU509" i="4"/>
  <c r="BV509" i="4" s="1"/>
  <c r="BU510" i="4"/>
  <c r="BV510" i="4" s="1"/>
  <c r="BU511" i="4"/>
  <c r="BV511" i="4" s="1"/>
  <c r="BU512" i="4"/>
  <c r="BV512" i="4" s="1"/>
  <c r="BU513" i="4"/>
  <c r="BV513" i="4" s="1"/>
  <c r="BU514" i="4"/>
  <c r="BV514" i="4" s="1"/>
  <c r="BU515" i="4"/>
  <c r="BV515" i="4" s="1"/>
  <c r="BU516" i="4"/>
  <c r="BV516" i="4" s="1"/>
  <c r="BU517" i="4"/>
  <c r="BV517" i="4" s="1"/>
  <c r="BU518" i="4"/>
  <c r="BV518" i="4" s="1"/>
  <c r="BU519" i="4"/>
  <c r="BV519" i="4" s="1"/>
  <c r="BU520" i="4"/>
  <c r="BV520" i="4" s="1"/>
  <c r="BU521" i="4"/>
  <c r="BV521" i="4" s="1"/>
  <c r="BU522" i="4"/>
  <c r="BV522" i="4" s="1"/>
  <c r="BU523" i="4"/>
  <c r="BV523" i="4" s="1"/>
  <c r="BU524" i="4"/>
  <c r="BV524" i="4" s="1"/>
  <c r="BU525" i="4"/>
  <c r="BV525" i="4" s="1"/>
  <c r="BU526" i="4"/>
  <c r="BV526" i="4" s="1"/>
  <c r="BU527" i="4"/>
  <c r="BV527" i="4" s="1"/>
  <c r="BU528" i="4"/>
  <c r="BV528" i="4" s="1"/>
  <c r="BU529" i="4"/>
  <c r="BV529" i="4" s="1"/>
  <c r="BU530" i="4"/>
  <c r="BV530" i="4" s="1"/>
  <c r="BU531" i="4"/>
  <c r="BV531" i="4" s="1"/>
  <c r="BU532" i="4"/>
  <c r="BV532" i="4" s="1"/>
  <c r="BU533" i="4"/>
  <c r="BV533" i="4" s="1"/>
  <c r="BU534" i="4"/>
  <c r="BV534" i="4" s="1"/>
  <c r="BU535" i="4"/>
  <c r="BV535" i="4" s="1"/>
  <c r="BU536" i="4"/>
  <c r="BV536" i="4" s="1"/>
  <c r="BU537" i="4"/>
  <c r="BV537" i="4" s="1"/>
  <c r="BU538" i="4"/>
  <c r="BV538" i="4" s="1"/>
  <c r="BU539" i="4"/>
  <c r="BV539" i="4" s="1"/>
  <c r="BU540" i="4"/>
  <c r="BV540" i="4" s="1"/>
  <c r="BU541" i="4"/>
  <c r="BV541" i="4" s="1"/>
  <c r="BU542" i="4"/>
  <c r="BV542" i="4" s="1"/>
  <c r="BU543" i="4"/>
  <c r="BV543" i="4" s="1"/>
  <c r="BU544" i="4"/>
  <c r="BV544" i="4" s="1"/>
  <c r="BU545" i="4"/>
  <c r="BV545" i="4" s="1"/>
  <c r="BU546" i="4"/>
  <c r="BV546" i="4" s="1"/>
  <c r="BU547" i="4"/>
  <c r="BV547" i="4" s="1"/>
  <c r="BU548" i="4"/>
  <c r="BV548" i="4" s="1"/>
  <c r="BU549" i="4"/>
  <c r="BV549" i="4" s="1"/>
  <c r="BU550" i="4"/>
  <c r="BV550" i="4" s="1"/>
  <c r="BU551" i="4"/>
  <c r="BV551" i="4" s="1"/>
  <c r="BU552" i="4"/>
  <c r="BV552" i="4" s="1"/>
  <c r="BU553" i="4"/>
  <c r="BV553" i="4" s="1"/>
  <c r="BU554" i="4"/>
  <c r="BV554" i="4" s="1"/>
  <c r="BU555" i="4"/>
  <c r="BV555" i="4" s="1"/>
  <c r="BU556" i="4"/>
  <c r="BV556" i="4" s="1"/>
  <c r="BU557" i="4"/>
  <c r="BV557" i="4" s="1"/>
  <c r="BU558" i="4"/>
  <c r="BV558" i="4" s="1"/>
  <c r="BU559" i="4"/>
  <c r="BV559" i="4" s="1"/>
  <c r="BU560" i="4"/>
  <c r="BV560" i="4" s="1"/>
  <c r="BU561" i="4"/>
  <c r="BV561" i="4" s="1"/>
  <c r="BU562" i="4"/>
  <c r="BV562" i="4" s="1"/>
  <c r="BU563" i="4"/>
  <c r="BV563" i="4" s="1"/>
  <c r="BU564" i="4"/>
  <c r="BV564" i="4" s="1"/>
  <c r="BU565" i="4"/>
  <c r="BV565" i="4" s="1"/>
  <c r="BU566" i="4"/>
  <c r="BV566" i="4" s="1"/>
  <c r="BU567" i="4"/>
  <c r="BV567" i="4" s="1"/>
  <c r="BU568" i="4"/>
  <c r="BV568" i="4" s="1"/>
  <c r="BU569" i="4"/>
  <c r="BV569" i="4" s="1"/>
  <c r="BU570" i="4"/>
  <c r="BV570" i="4" s="1"/>
  <c r="BU571" i="4"/>
  <c r="BV571" i="4" s="1"/>
  <c r="BU572" i="4"/>
  <c r="BV572" i="4" s="1"/>
  <c r="BU573" i="4"/>
  <c r="BV573" i="4" s="1"/>
  <c r="BU574" i="4"/>
  <c r="BV574" i="4" s="1"/>
  <c r="BU576" i="4"/>
  <c r="BV576" i="4" s="1"/>
  <c r="BU577" i="4"/>
  <c r="BV577" i="4" s="1"/>
  <c r="BU578" i="4"/>
  <c r="BV578" i="4" s="1"/>
  <c r="BU579" i="4"/>
  <c r="BV579" i="4" s="1"/>
  <c r="BU580" i="4"/>
  <c r="BV580" i="4" s="1"/>
  <c r="BU581" i="4"/>
  <c r="BV581" i="4" s="1"/>
  <c r="BU582" i="4"/>
  <c r="BV582" i="4" s="1"/>
  <c r="BU583" i="4"/>
  <c r="BV583" i="4" s="1"/>
  <c r="BU584" i="4"/>
  <c r="BV584" i="4" s="1"/>
  <c r="BU585" i="4"/>
  <c r="BV585" i="4" s="1"/>
  <c r="BU586" i="4"/>
  <c r="BV586" i="4" s="1"/>
  <c r="BU587" i="4"/>
  <c r="BV587" i="4" s="1"/>
  <c r="BU588" i="4"/>
  <c r="BV588" i="4" s="1"/>
  <c r="BU589" i="4"/>
  <c r="BV589" i="4" s="1"/>
  <c r="BU590" i="4"/>
  <c r="BV590" i="4" s="1"/>
  <c r="BU591" i="4"/>
  <c r="BV591" i="4" s="1"/>
  <c r="BU592" i="4"/>
  <c r="BV592" i="4" s="1"/>
  <c r="BU593" i="4"/>
  <c r="BV593" i="4" s="1"/>
  <c r="BU594" i="4"/>
  <c r="BV594" i="4" s="1"/>
  <c r="BU595" i="4"/>
  <c r="BV595" i="4" s="1"/>
  <c r="BU596" i="4"/>
  <c r="BV596" i="4" s="1"/>
  <c r="BU597" i="4"/>
  <c r="BV597" i="4" s="1"/>
  <c r="BU598" i="4"/>
  <c r="BV598" i="4" s="1"/>
  <c r="BU599" i="4"/>
  <c r="BV599" i="4" s="1"/>
  <c r="BU600" i="4"/>
  <c r="BV600" i="4" s="1"/>
  <c r="BU601" i="4"/>
  <c r="BV601" i="4" s="1"/>
  <c r="BU602" i="4"/>
  <c r="BV602" i="4" s="1"/>
  <c r="BU603" i="4"/>
  <c r="BV603" i="4" s="1"/>
  <c r="BU604" i="4"/>
  <c r="BV604" i="4" s="1"/>
  <c r="BU605" i="4"/>
  <c r="BV605" i="4" s="1"/>
  <c r="BU606" i="4"/>
  <c r="BV606" i="4" s="1"/>
  <c r="BU607" i="4"/>
  <c r="BV607" i="4" s="1"/>
  <c r="BU608" i="4"/>
  <c r="BV608" i="4" s="1"/>
  <c r="BU609" i="4"/>
  <c r="BV609" i="4" s="1"/>
  <c r="BU610" i="4"/>
  <c r="BV610" i="4" s="1"/>
  <c r="BU611" i="4"/>
  <c r="BV611" i="4" s="1"/>
  <c r="BU612" i="4"/>
  <c r="BV612" i="4" s="1"/>
  <c r="BU613" i="4"/>
  <c r="BV613" i="4" s="1"/>
  <c r="BU614" i="4"/>
  <c r="BV614" i="4" s="1"/>
  <c r="BU615" i="4"/>
  <c r="BV615" i="4" s="1"/>
  <c r="BU616" i="4"/>
  <c r="BV616" i="4" s="1"/>
  <c r="BU617" i="4"/>
  <c r="BV617" i="4" s="1"/>
  <c r="BU618" i="4"/>
  <c r="BV618" i="4" s="1"/>
  <c r="BU619" i="4"/>
  <c r="BV619" i="4" s="1"/>
  <c r="BU620" i="4"/>
  <c r="BV620" i="4" s="1"/>
  <c r="BU621" i="4"/>
  <c r="BV621" i="4" s="1"/>
  <c r="BU622" i="4"/>
  <c r="BV622" i="4" s="1"/>
  <c r="BU623" i="4"/>
  <c r="BV623" i="4" s="1"/>
  <c r="BU624" i="4"/>
  <c r="BV624" i="4" s="1"/>
  <c r="BU625" i="4"/>
  <c r="BV625" i="4" s="1"/>
  <c r="BU626" i="4"/>
  <c r="BV626" i="4" s="1"/>
  <c r="BU627" i="4"/>
  <c r="BV627" i="4" s="1"/>
  <c r="BU628" i="4"/>
  <c r="BV628" i="4" s="1"/>
  <c r="BU629" i="4"/>
  <c r="BV629" i="4" s="1"/>
  <c r="BU630" i="4"/>
  <c r="BV630" i="4" s="1"/>
  <c r="BU631" i="4"/>
  <c r="BV631" i="4" s="1"/>
  <c r="BU632" i="4"/>
  <c r="BV632" i="4" s="1"/>
  <c r="BU633" i="4"/>
  <c r="BV633" i="4" s="1"/>
  <c r="BU634" i="4"/>
  <c r="BV634" i="4" s="1"/>
  <c r="BU635" i="4"/>
  <c r="BV635" i="4" s="1"/>
  <c r="BU636" i="4"/>
  <c r="BV636" i="4" s="1"/>
  <c r="BU637" i="4"/>
  <c r="BV637" i="4" s="1"/>
  <c r="BU638" i="4"/>
  <c r="BV638" i="4" s="1"/>
  <c r="BU639" i="4"/>
  <c r="BV639" i="4" s="1"/>
  <c r="BU640" i="4"/>
  <c r="BV640" i="4" s="1"/>
  <c r="BU641" i="4"/>
  <c r="BV641" i="4" s="1"/>
  <c r="BU642" i="4"/>
  <c r="BV642" i="4" s="1"/>
  <c r="BU643" i="4"/>
  <c r="BV643" i="4" s="1"/>
  <c r="BU644" i="4"/>
  <c r="BV644" i="4" s="1"/>
  <c r="BU645" i="4"/>
  <c r="BV645" i="4" s="1"/>
  <c r="BU646" i="4"/>
  <c r="BV646" i="4" s="1"/>
  <c r="BU647" i="4"/>
  <c r="BV647" i="4" s="1"/>
  <c r="BU648" i="4"/>
  <c r="BV648" i="4" s="1"/>
  <c r="BU649" i="4"/>
  <c r="BV649" i="4" s="1"/>
  <c r="BU650" i="4"/>
  <c r="BV650" i="4" s="1"/>
  <c r="BU651" i="4"/>
  <c r="BV651" i="4" s="1"/>
  <c r="BU652" i="4"/>
  <c r="BV652" i="4" s="1"/>
  <c r="BU653" i="4"/>
  <c r="BV653" i="4" s="1"/>
  <c r="BU654" i="4"/>
  <c r="BV654" i="4" s="1"/>
  <c r="BU655" i="4"/>
  <c r="BV655" i="4" s="1"/>
  <c r="BU656" i="4"/>
  <c r="BV656" i="4" s="1"/>
  <c r="BU657" i="4"/>
  <c r="BV657" i="4" s="1"/>
  <c r="BU658" i="4"/>
  <c r="BV658" i="4" s="1"/>
  <c r="BU659" i="4"/>
  <c r="BV659" i="4" s="1"/>
  <c r="BU660" i="4"/>
  <c r="BV660" i="4" s="1"/>
  <c r="BU661" i="4"/>
  <c r="BV661" i="4" s="1"/>
  <c r="BU662" i="4"/>
  <c r="BV662" i="4" s="1"/>
  <c r="BU663" i="4"/>
  <c r="BV663" i="4" s="1"/>
  <c r="BU664" i="4"/>
  <c r="BV664" i="4" s="1"/>
  <c r="BU665" i="4"/>
  <c r="BV665" i="4" s="1"/>
  <c r="BU666" i="4"/>
  <c r="BV666" i="4" s="1"/>
  <c r="BU667" i="4"/>
  <c r="BV667" i="4" s="1"/>
  <c r="BU668" i="4"/>
  <c r="BV668" i="4" s="1"/>
  <c r="BU669" i="4"/>
  <c r="BV669" i="4" s="1"/>
  <c r="BU670" i="4"/>
  <c r="BV670" i="4" s="1"/>
  <c r="BU671" i="4"/>
  <c r="BV671" i="4" s="1"/>
  <c r="BU672" i="4"/>
  <c r="BV672" i="4" s="1"/>
  <c r="BU673" i="4"/>
  <c r="BV673" i="4" s="1"/>
  <c r="BU674" i="4"/>
  <c r="BV674" i="4" s="1"/>
  <c r="BU675" i="4"/>
  <c r="BV675" i="4" s="1"/>
  <c r="BU676" i="4"/>
  <c r="BV676" i="4" s="1"/>
  <c r="BU677" i="4"/>
  <c r="BV677" i="4" s="1"/>
  <c r="BU678" i="4"/>
  <c r="BV678" i="4" s="1"/>
  <c r="BU679" i="4"/>
  <c r="BV679" i="4" s="1"/>
  <c r="BU680" i="4"/>
  <c r="BV680" i="4" s="1"/>
  <c r="BU681" i="4"/>
  <c r="BV681" i="4" s="1"/>
  <c r="BU682" i="4"/>
  <c r="BV682" i="4" s="1"/>
  <c r="BU683" i="4"/>
  <c r="BV683" i="4" s="1"/>
  <c r="BU684" i="4"/>
  <c r="BV684" i="4" s="1"/>
  <c r="BU685" i="4"/>
  <c r="BV685" i="4" s="1"/>
  <c r="BU686" i="4"/>
  <c r="BV686" i="4" s="1"/>
  <c r="BU687" i="4"/>
  <c r="BV687" i="4" s="1"/>
  <c r="BU688" i="4"/>
  <c r="BV688" i="4" s="1"/>
  <c r="BU689" i="4"/>
  <c r="BV689" i="4" s="1"/>
  <c r="BU690" i="4"/>
  <c r="BV690" i="4" s="1"/>
  <c r="BU691" i="4"/>
  <c r="BV691" i="4" s="1"/>
  <c r="BU692" i="4"/>
  <c r="BV692" i="4" s="1"/>
  <c r="BU693" i="4"/>
  <c r="BV693" i="4" s="1"/>
  <c r="BU694" i="4"/>
  <c r="BV694" i="4" s="1"/>
  <c r="BU695" i="4"/>
  <c r="BV695" i="4" s="1"/>
  <c r="BU696" i="4"/>
  <c r="BV696" i="4" s="1"/>
  <c r="BU697" i="4"/>
  <c r="BV697" i="4" s="1"/>
  <c r="BU698" i="4"/>
  <c r="BV698" i="4" s="1"/>
  <c r="BU699" i="4"/>
  <c r="BV699" i="4" s="1"/>
  <c r="BU700" i="4"/>
  <c r="BV700" i="4" s="1"/>
  <c r="BU701" i="4"/>
  <c r="BV701" i="4" s="1"/>
  <c r="BU702" i="4"/>
  <c r="BV702" i="4" s="1"/>
  <c r="BU703" i="4"/>
  <c r="BV703" i="4" s="1"/>
  <c r="BU704" i="4"/>
  <c r="BV704" i="4" s="1"/>
  <c r="BU705" i="4"/>
  <c r="BV705" i="4" s="1"/>
  <c r="BU706" i="4"/>
  <c r="BV706" i="4" s="1"/>
  <c r="BU707" i="4"/>
  <c r="BV707" i="4" s="1"/>
  <c r="BU708" i="4"/>
  <c r="BV708" i="4" s="1"/>
  <c r="BU709" i="4"/>
  <c r="BV709" i="4" s="1"/>
  <c r="BU710" i="4"/>
  <c r="BV710" i="4" s="1"/>
  <c r="BU711" i="4"/>
  <c r="BV711" i="4" s="1"/>
  <c r="BU712" i="4"/>
  <c r="BV712" i="4" s="1"/>
  <c r="BU713" i="4"/>
  <c r="BV713" i="4" s="1"/>
  <c r="BU714" i="4"/>
  <c r="BV714" i="4" s="1"/>
  <c r="BU715" i="4"/>
  <c r="BV715" i="4" s="1"/>
  <c r="BU716" i="4"/>
  <c r="BV716" i="4" s="1"/>
  <c r="BU717" i="4"/>
  <c r="BV717" i="4" s="1"/>
  <c r="BU718" i="4"/>
  <c r="BV718" i="4" s="1"/>
  <c r="BU719" i="4"/>
  <c r="BV719" i="4" s="1"/>
  <c r="BU720" i="4"/>
  <c r="BV720" i="4" s="1"/>
  <c r="BU721" i="4"/>
  <c r="BV721" i="4" s="1"/>
  <c r="BU722" i="4"/>
  <c r="BV722" i="4" s="1"/>
  <c r="BU723" i="4"/>
  <c r="BV723" i="4" s="1"/>
  <c r="BU724" i="4"/>
  <c r="BV724" i="4" s="1"/>
  <c r="BU725" i="4"/>
  <c r="BV725" i="4" s="1"/>
  <c r="BU726" i="4"/>
  <c r="BV726" i="4" s="1"/>
  <c r="BU727" i="4"/>
  <c r="BV727" i="4" s="1"/>
  <c r="BU728" i="4"/>
  <c r="BV728" i="4" s="1"/>
  <c r="BU729" i="4"/>
  <c r="BV729" i="4" s="1"/>
  <c r="BU730" i="4"/>
  <c r="BV730" i="4" s="1"/>
  <c r="BU731" i="4"/>
  <c r="BV731" i="4" s="1"/>
  <c r="BU732" i="4"/>
  <c r="BV732" i="4" s="1"/>
  <c r="BU733" i="4"/>
  <c r="BV733" i="4" s="1"/>
  <c r="BU734" i="4"/>
  <c r="BV734" i="4" s="1"/>
  <c r="BU735" i="4"/>
  <c r="BV735" i="4" s="1"/>
  <c r="BU736" i="4"/>
  <c r="BV736" i="4" s="1"/>
  <c r="BU737" i="4"/>
  <c r="BV737" i="4" s="1"/>
  <c r="BU738" i="4"/>
  <c r="BV738" i="4" s="1"/>
  <c r="BU739" i="4"/>
  <c r="BV739" i="4" s="1"/>
  <c r="BU740" i="4"/>
  <c r="BV740" i="4" s="1"/>
  <c r="BU741" i="4"/>
  <c r="BV741" i="4" s="1"/>
  <c r="BU742" i="4"/>
  <c r="BV742" i="4" s="1"/>
  <c r="BU743" i="4"/>
  <c r="BV743" i="4" s="1"/>
  <c r="BU744" i="4"/>
  <c r="BV744" i="4" s="1"/>
  <c r="BU745" i="4"/>
  <c r="BV745" i="4" s="1"/>
  <c r="BU746" i="4"/>
  <c r="BV746" i="4" s="1"/>
  <c r="BU747" i="4"/>
  <c r="BV747" i="4" s="1"/>
  <c r="BU748" i="4"/>
  <c r="BV748" i="4" s="1"/>
  <c r="BU749" i="4"/>
  <c r="BV749" i="4" s="1"/>
  <c r="BU750" i="4"/>
  <c r="BV750" i="4" s="1"/>
  <c r="BU751" i="4"/>
  <c r="BV751" i="4" s="1"/>
  <c r="BU752" i="4"/>
  <c r="BV752" i="4" s="1"/>
  <c r="BU753" i="4"/>
  <c r="BV753" i="4" s="1"/>
  <c r="BU754" i="4"/>
  <c r="BV754" i="4" s="1"/>
  <c r="BU755" i="4"/>
  <c r="BV755" i="4" s="1"/>
  <c r="BU756" i="4"/>
  <c r="BV756" i="4" s="1"/>
  <c r="BU757" i="4"/>
  <c r="BV757" i="4" s="1"/>
  <c r="BU758" i="4"/>
  <c r="BV758" i="4" s="1"/>
  <c r="BU759" i="4"/>
  <c r="BV759" i="4" s="1"/>
  <c r="BU760" i="4"/>
  <c r="BV760" i="4" s="1"/>
  <c r="BU761" i="4"/>
  <c r="BV761" i="4" s="1"/>
  <c r="BU762" i="4"/>
  <c r="BV762" i="4" s="1"/>
  <c r="BU763" i="4"/>
  <c r="BV763" i="4" s="1"/>
  <c r="BU764" i="4"/>
  <c r="BV764" i="4" s="1"/>
  <c r="BU765" i="4"/>
  <c r="BV765" i="4" s="1"/>
  <c r="BU766" i="4"/>
  <c r="BV766" i="4" s="1"/>
  <c r="BU767" i="4"/>
  <c r="BV767" i="4" s="1"/>
  <c r="BU768" i="4"/>
  <c r="BV768" i="4" s="1"/>
  <c r="BU769" i="4"/>
  <c r="BV769" i="4" s="1"/>
  <c r="BU770" i="4"/>
  <c r="BV770" i="4" s="1"/>
  <c r="BU771" i="4"/>
  <c r="BV771" i="4" s="1"/>
  <c r="BU775" i="4"/>
  <c r="BV775" i="4" s="1"/>
  <c r="BU776" i="4"/>
  <c r="BV776" i="4" s="1"/>
  <c r="BU777" i="4"/>
  <c r="BV777" i="4" s="1"/>
  <c r="BU778" i="4"/>
  <c r="BV778" i="4" s="1"/>
  <c r="BU779" i="4"/>
  <c r="BV779" i="4" s="1"/>
  <c r="BU780" i="4"/>
  <c r="BV780" i="4" s="1"/>
  <c r="BU781" i="4"/>
  <c r="BV781" i="4" s="1"/>
  <c r="BU782" i="4"/>
  <c r="BV782" i="4" s="1"/>
  <c r="BU783" i="4"/>
  <c r="BV783" i="4" s="1"/>
  <c r="BU784" i="4"/>
  <c r="BV784" i="4" s="1"/>
  <c r="BU785" i="4"/>
  <c r="BV785" i="4" s="1"/>
  <c r="BU786" i="4"/>
  <c r="BV786" i="4" s="1"/>
  <c r="BU787" i="4"/>
  <c r="BV787" i="4" s="1"/>
  <c r="BU788" i="4"/>
  <c r="BV788" i="4" s="1"/>
  <c r="BU789" i="4"/>
  <c r="BV789" i="4" s="1"/>
  <c r="BU790" i="4"/>
  <c r="BV790" i="4" s="1"/>
  <c r="BU791" i="4"/>
  <c r="BV791" i="4" s="1"/>
  <c r="BU792" i="4"/>
  <c r="BV792" i="4" s="1"/>
  <c r="BU793" i="4"/>
  <c r="BV793" i="4" s="1"/>
  <c r="BU794" i="4"/>
  <c r="BV794" i="4" s="1"/>
  <c r="BU795" i="4"/>
  <c r="BV795" i="4" s="1"/>
  <c r="BU796" i="4"/>
  <c r="BV796" i="4" s="1"/>
  <c r="BU797" i="4"/>
  <c r="BV797" i="4" s="1"/>
  <c r="BU798" i="4"/>
  <c r="BV798" i="4" s="1"/>
  <c r="BU799" i="4"/>
  <c r="BV799" i="4" s="1"/>
  <c r="BU800" i="4"/>
  <c r="BV800" i="4" s="1"/>
  <c r="BU801" i="4"/>
  <c r="BV801" i="4" s="1"/>
  <c r="BU802" i="4"/>
  <c r="BV802" i="4" s="1"/>
  <c r="BU803" i="4"/>
  <c r="BV803" i="4" s="1"/>
  <c r="BU804" i="4"/>
  <c r="BV804" i="4" s="1"/>
  <c r="BU805" i="4"/>
  <c r="BV805" i="4" s="1"/>
  <c r="BU806" i="4"/>
  <c r="BV806" i="4" s="1"/>
  <c r="BU807" i="4"/>
  <c r="BV807" i="4" s="1"/>
  <c r="BU808" i="4"/>
  <c r="BV808" i="4" s="1"/>
  <c r="BU809" i="4"/>
  <c r="BV809" i="4" s="1"/>
  <c r="BU810" i="4"/>
  <c r="BV810" i="4" s="1"/>
  <c r="BU811" i="4"/>
  <c r="BV811" i="4" s="1"/>
  <c r="BU812" i="4"/>
  <c r="BV812" i="4" s="1"/>
  <c r="BU813" i="4"/>
  <c r="BV813" i="4" s="1"/>
  <c r="BU814" i="4"/>
  <c r="BV814" i="4" s="1"/>
  <c r="BU815" i="4"/>
  <c r="BV815" i="4" s="1"/>
  <c r="BU816" i="4"/>
  <c r="BV816" i="4" s="1"/>
  <c r="BU817" i="4"/>
  <c r="BV817" i="4" s="1"/>
  <c r="BU818" i="4"/>
  <c r="BV818" i="4" s="1"/>
  <c r="BU819" i="4"/>
  <c r="BV819" i="4" s="1"/>
  <c r="BU820" i="4"/>
  <c r="BV820" i="4" s="1"/>
  <c r="BU821" i="4"/>
  <c r="BV821" i="4" s="1"/>
  <c r="BU822" i="4"/>
  <c r="BV822" i="4" s="1"/>
  <c r="BU823" i="4"/>
  <c r="BV823" i="4" s="1"/>
  <c r="BU824" i="4"/>
  <c r="BV824" i="4" s="1"/>
  <c r="BU825" i="4"/>
  <c r="BV825" i="4" s="1"/>
  <c r="BU826" i="4"/>
  <c r="BV826" i="4" s="1"/>
  <c r="BU827" i="4"/>
  <c r="BV827" i="4" s="1"/>
  <c r="BU828" i="4"/>
  <c r="BV828" i="4" s="1"/>
  <c r="BU829" i="4"/>
  <c r="BV829" i="4" s="1"/>
  <c r="BU830" i="4"/>
  <c r="BV830" i="4" s="1"/>
  <c r="BU831" i="4"/>
  <c r="BV831" i="4" s="1"/>
  <c r="BU832" i="4"/>
  <c r="BV832" i="4" s="1"/>
  <c r="BU833" i="4"/>
  <c r="BV833" i="4" s="1"/>
  <c r="BU834" i="4"/>
  <c r="BV834" i="4" s="1"/>
  <c r="BU835" i="4"/>
  <c r="BV835" i="4" s="1"/>
  <c r="BU836" i="4"/>
  <c r="BV836" i="4" s="1"/>
  <c r="BU837" i="4"/>
  <c r="BV837" i="4" s="1"/>
  <c r="BU838" i="4"/>
  <c r="BV838" i="4" s="1"/>
  <c r="BU839" i="4"/>
  <c r="BV839" i="4" s="1"/>
  <c r="BU840" i="4"/>
  <c r="BV840" i="4" s="1"/>
  <c r="BU841" i="4"/>
  <c r="BV841" i="4" s="1"/>
  <c r="BU842" i="4"/>
  <c r="BV842" i="4" s="1"/>
  <c r="BU843" i="4"/>
  <c r="BV843" i="4" s="1"/>
  <c r="BU844" i="4"/>
  <c r="BV844" i="4" s="1"/>
  <c r="BU845" i="4"/>
  <c r="BV845" i="4" s="1"/>
  <c r="BU846" i="4"/>
  <c r="BV846" i="4" s="1"/>
  <c r="BU847" i="4"/>
  <c r="BV847" i="4" s="1"/>
  <c r="BU848" i="4"/>
  <c r="BV848" i="4" s="1"/>
  <c r="BU849" i="4"/>
  <c r="BV849" i="4" s="1"/>
  <c r="BU850" i="4"/>
  <c r="BV850" i="4" s="1"/>
  <c r="BU851" i="4"/>
  <c r="BV851" i="4" s="1"/>
  <c r="BU852" i="4"/>
  <c r="BV852" i="4" s="1"/>
  <c r="BU853" i="4"/>
  <c r="BV853" i="4" s="1"/>
  <c r="BU854" i="4"/>
  <c r="BV854" i="4" s="1"/>
  <c r="BU855" i="4"/>
  <c r="BV855" i="4" s="1"/>
  <c r="BU856" i="4"/>
  <c r="BV856" i="4" s="1"/>
  <c r="BU857" i="4"/>
  <c r="BV857" i="4" s="1"/>
  <c r="BU858" i="4"/>
  <c r="BV858" i="4" s="1"/>
  <c r="BU859" i="4"/>
  <c r="BV859" i="4" s="1"/>
  <c r="BU860" i="4"/>
  <c r="BV860" i="4" s="1"/>
  <c r="BU861" i="4"/>
  <c r="BV861" i="4" s="1"/>
  <c r="BU862" i="4"/>
  <c r="BV862" i="4" s="1"/>
  <c r="BU863" i="4"/>
  <c r="BV863" i="4" s="1"/>
  <c r="BU864" i="4"/>
  <c r="BV864" i="4" s="1"/>
  <c r="BU865" i="4"/>
  <c r="BV865" i="4" s="1"/>
  <c r="BU866" i="4"/>
  <c r="BV866" i="4" s="1"/>
  <c r="BU867" i="4"/>
  <c r="BV867" i="4" s="1"/>
  <c r="BU868" i="4"/>
  <c r="BV868" i="4" s="1"/>
  <c r="BU869" i="4"/>
  <c r="BV869" i="4" s="1"/>
  <c r="BU870" i="4"/>
  <c r="BV870" i="4" s="1"/>
  <c r="BU871" i="4"/>
  <c r="BV871" i="4" s="1"/>
  <c r="BU872" i="4"/>
  <c r="BV872" i="4" s="1"/>
  <c r="BU873" i="4"/>
  <c r="BV873" i="4" s="1"/>
  <c r="BU874" i="4"/>
  <c r="BV874" i="4" s="1"/>
  <c r="BU875" i="4"/>
  <c r="BV875" i="4" s="1"/>
  <c r="BU876" i="4"/>
  <c r="BV876" i="4" s="1"/>
  <c r="BU877" i="4"/>
  <c r="BV877" i="4" s="1"/>
  <c r="BU878" i="4"/>
  <c r="BV878" i="4" s="1"/>
  <c r="BU879" i="4"/>
  <c r="BV879" i="4" s="1"/>
  <c r="BU880" i="4"/>
  <c r="BV880" i="4" s="1"/>
  <c r="BU881" i="4"/>
  <c r="BV881" i="4" s="1"/>
  <c r="BU882" i="4"/>
  <c r="BV882" i="4" s="1"/>
  <c r="BU883" i="4"/>
  <c r="BV883" i="4" s="1"/>
  <c r="BU884" i="4"/>
  <c r="BV884" i="4" s="1"/>
  <c r="BU885" i="4"/>
  <c r="BV885" i="4" s="1"/>
  <c r="BU886" i="4"/>
  <c r="BV886" i="4" s="1"/>
  <c r="BU887" i="4"/>
  <c r="BV887" i="4" s="1"/>
  <c r="BU888" i="4"/>
  <c r="BV888" i="4" s="1"/>
  <c r="BU889" i="4"/>
  <c r="BV889" i="4" s="1"/>
  <c r="BU890" i="4"/>
  <c r="BV890" i="4" s="1"/>
  <c r="BU891" i="4"/>
  <c r="BV891" i="4" s="1"/>
  <c r="BU892" i="4"/>
  <c r="BV892" i="4" s="1"/>
  <c r="BU893" i="4"/>
  <c r="BV893" i="4" s="1"/>
  <c r="BU894" i="4"/>
  <c r="BV894" i="4" s="1"/>
  <c r="BU895" i="4"/>
  <c r="BV895" i="4" s="1"/>
  <c r="BU896" i="4"/>
  <c r="BV896" i="4" s="1"/>
  <c r="BU897" i="4"/>
  <c r="BV897" i="4" s="1"/>
  <c r="BU898" i="4"/>
  <c r="BV898" i="4" s="1"/>
  <c r="BU899" i="4"/>
  <c r="BV899" i="4" s="1"/>
  <c r="BU900" i="4"/>
  <c r="BV900" i="4" s="1"/>
  <c r="BU901" i="4"/>
  <c r="BV901" i="4" s="1"/>
  <c r="BU902" i="4"/>
  <c r="BV902" i="4" s="1"/>
  <c r="BU903" i="4"/>
  <c r="BV903" i="4" s="1"/>
  <c r="BU904" i="4"/>
  <c r="BV904" i="4" s="1"/>
  <c r="BU905" i="4"/>
  <c r="BV905" i="4" s="1"/>
  <c r="BU906" i="4"/>
  <c r="BV906" i="4" s="1"/>
  <c r="BU907" i="4"/>
  <c r="BV907" i="4" s="1"/>
  <c r="BU908" i="4"/>
  <c r="BV908" i="4" s="1"/>
  <c r="BU909" i="4"/>
  <c r="BV909" i="4" s="1"/>
  <c r="BU910" i="4"/>
  <c r="BV910" i="4" s="1"/>
  <c r="BU911" i="4"/>
  <c r="BV911" i="4" s="1"/>
  <c r="BU912" i="4"/>
  <c r="BV912" i="4" s="1"/>
  <c r="BU913" i="4"/>
  <c r="BV913" i="4" s="1"/>
  <c r="BU914" i="4"/>
  <c r="BV914" i="4" s="1"/>
  <c r="BU915" i="4"/>
  <c r="BV915" i="4" s="1"/>
  <c r="BU916" i="4"/>
  <c r="BV916" i="4" s="1"/>
  <c r="BU917" i="4"/>
  <c r="BV917" i="4" s="1"/>
  <c r="BU918" i="4"/>
  <c r="BV918" i="4" s="1"/>
  <c r="BU919" i="4"/>
  <c r="BV919" i="4" s="1"/>
  <c r="BU920" i="4"/>
  <c r="BV920" i="4" s="1"/>
  <c r="BU921" i="4"/>
  <c r="BV921" i="4" s="1"/>
  <c r="BU922" i="4"/>
  <c r="BV922" i="4" s="1"/>
  <c r="BU923" i="4"/>
  <c r="BV923" i="4" s="1"/>
  <c r="BU924" i="4"/>
  <c r="BV924" i="4" s="1"/>
  <c r="BU925" i="4"/>
  <c r="BV925" i="4" s="1"/>
  <c r="BU926" i="4"/>
  <c r="BV926" i="4" s="1"/>
  <c r="BU927" i="4"/>
  <c r="BV927" i="4" s="1"/>
  <c r="BU928" i="4"/>
  <c r="BV928" i="4" s="1"/>
  <c r="BU929" i="4"/>
  <c r="BV929" i="4" s="1"/>
  <c r="BU930" i="4"/>
  <c r="BV930" i="4" s="1"/>
  <c r="BU931" i="4"/>
  <c r="BV931" i="4" s="1"/>
  <c r="BU932" i="4"/>
  <c r="BV932" i="4" s="1"/>
  <c r="BU933" i="4"/>
  <c r="BV933" i="4" s="1"/>
  <c r="BU934" i="4"/>
  <c r="BV934" i="4" s="1"/>
  <c r="BU935" i="4"/>
  <c r="BV935" i="4" s="1"/>
  <c r="BU936" i="4"/>
  <c r="BV936" i="4" s="1"/>
  <c r="BU937" i="4"/>
  <c r="BV937" i="4" s="1"/>
  <c r="BU938" i="4"/>
  <c r="BV938" i="4" s="1"/>
  <c r="BU939" i="4"/>
  <c r="BV939" i="4" s="1"/>
  <c r="BU940" i="4"/>
  <c r="BV940" i="4" s="1"/>
  <c r="BU941" i="4"/>
  <c r="BV941" i="4" s="1"/>
  <c r="BU942" i="4"/>
  <c r="BV942" i="4" s="1"/>
  <c r="BU943" i="4"/>
  <c r="BV943" i="4" s="1"/>
  <c r="BU944" i="4"/>
  <c r="BV944" i="4" s="1"/>
  <c r="BU945" i="4"/>
  <c r="BV945" i="4" s="1"/>
  <c r="BU946" i="4"/>
  <c r="BV946" i="4" s="1"/>
  <c r="BU947" i="4"/>
  <c r="BV947" i="4" s="1"/>
  <c r="BU948" i="4"/>
  <c r="BV948" i="4" s="1"/>
  <c r="BU949" i="4"/>
  <c r="BV949" i="4" s="1"/>
  <c r="BU950" i="4"/>
  <c r="BV950" i="4" s="1"/>
  <c r="BU951" i="4"/>
  <c r="BV951" i="4" s="1"/>
  <c r="BU952" i="4"/>
  <c r="BV952" i="4" s="1"/>
  <c r="BU953" i="4"/>
  <c r="BV953" i="4" s="1"/>
  <c r="BU954" i="4"/>
  <c r="BV954" i="4" s="1"/>
  <c r="BU955" i="4"/>
  <c r="BV955" i="4" s="1"/>
  <c r="BU956" i="4"/>
  <c r="BV956" i="4" s="1"/>
  <c r="BU957" i="4"/>
  <c r="BV957" i="4" s="1"/>
  <c r="BU958" i="4"/>
  <c r="BV958" i="4" s="1"/>
  <c r="BU959" i="4"/>
  <c r="BV959" i="4" s="1"/>
  <c r="BU960" i="4"/>
  <c r="BV960" i="4" s="1"/>
  <c r="BU961" i="4"/>
  <c r="BV961" i="4" s="1"/>
  <c r="BU962" i="4"/>
  <c r="BV962" i="4" s="1"/>
  <c r="BU963" i="4"/>
  <c r="BV963" i="4" s="1"/>
  <c r="BU964" i="4"/>
  <c r="BV964" i="4" s="1"/>
  <c r="BU965" i="4"/>
  <c r="BV965" i="4" s="1"/>
  <c r="BU966" i="4"/>
  <c r="BV966" i="4" s="1"/>
  <c r="BU967" i="4"/>
  <c r="BV967" i="4" s="1"/>
  <c r="BU968" i="4"/>
  <c r="BV968" i="4" s="1"/>
  <c r="BU969" i="4"/>
  <c r="BV969" i="4" s="1"/>
  <c r="BU970" i="4"/>
  <c r="BV970" i="4" s="1"/>
  <c r="BU971" i="4"/>
  <c r="BV971" i="4" s="1"/>
  <c r="BU972" i="4"/>
  <c r="BV972" i="4" s="1"/>
  <c r="BU973" i="4"/>
  <c r="BV973" i="4" s="1"/>
  <c r="BU974" i="4"/>
  <c r="BV974" i="4" s="1"/>
  <c r="BU975" i="4"/>
  <c r="BV975" i="4" s="1"/>
  <c r="BU976" i="4"/>
  <c r="BV976" i="4" s="1"/>
  <c r="BU977" i="4"/>
  <c r="BV977" i="4" s="1"/>
  <c r="BU978" i="4"/>
  <c r="BV978" i="4" s="1"/>
  <c r="BU979" i="4"/>
  <c r="BV979" i="4" s="1"/>
  <c r="BU980" i="4"/>
  <c r="BV980" i="4" s="1"/>
  <c r="BU981" i="4"/>
  <c r="BV981" i="4" s="1"/>
  <c r="BU982" i="4"/>
  <c r="BV982" i="4" s="1"/>
  <c r="BU983" i="4"/>
  <c r="BV983" i="4" s="1"/>
  <c r="BU984" i="4"/>
  <c r="BV984" i="4" s="1"/>
  <c r="BU985" i="4"/>
  <c r="BV985" i="4" s="1"/>
  <c r="BU986" i="4"/>
  <c r="BV986" i="4" s="1"/>
  <c r="BU987" i="4"/>
  <c r="BV987" i="4" s="1"/>
  <c r="BU988" i="4"/>
  <c r="BV988" i="4" s="1"/>
  <c r="BU989" i="4"/>
  <c r="BV989" i="4" s="1"/>
  <c r="BU990" i="4"/>
  <c r="BV990" i="4" s="1"/>
  <c r="BU991" i="4"/>
  <c r="BV991" i="4" s="1"/>
  <c r="BU992" i="4"/>
  <c r="BV992" i="4" s="1"/>
  <c r="BU993" i="4"/>
  <c r="BV993" i="4" s="1"/>
  <c r="BU994" i="4"/>
  <c r="BV994" i="4" s="1"/>
  <c r="BU995" i="4"/>
  <c r="BV995" i="4" s="1"/>
  <c r="BU996" i="4"/>
  <c r="BV996" i="4" s="1"/>
  <c r="BU997" i="4"/>
  <c r="BV997" i="4" s="1"/>
  <c r="BU998" i="4"/>
  <c r="BV998" i="4" s="1"/>
  <c r="BU999" i="4"/>
  <c r="BV999" i="4" s="1"/>
  <c r="BU1000" i="4"/>
  <c r="BV1000" i="4" s="1"/>
  <c r="BU1001" i="4"/>
  <c r="BV1001" i="4" s="1"/>
  <c r="BU1002" i="4"/>
  <c r="BV1002" i="4" s="1"/>
  <c r="BU1003" i="4"/>
  <c r="BV1003" i="4" s="1"/>
  <c r="BU1004" i="4"/>
  <c r="BV1004" i="4" s="1"/>
  <c r="BU1005" i="4"/>
  <c r="BV1005" i="4" s="1"/>
  <c r="BU1006" i="4"/>
  <c r="BV1006" i="4" s="1"/>
  <c r="BU1007" i="4"/>
  <c r="BV1007" i="4" s="1"/>
  <c r="BU1008" i="4"/>
  <c r="BV1008" i="4" s="1"/>
  <c r="BU1009" i="4"/>
  <c r="BV1009" i="4" s="1"/>
  <c r="BU1010" i="4"/>
  <c r="BV1010" i="4" s="1"/>
  <c r="BU1011" i="4"/>
  <c r="BV1011" i="4" s="1"/>
  <c r="BU1012" i="4"/>
  <c r="BV1012" i="4" s="1"/>
  <c r="BU1013" i="4"/>
  <c r="BV1013" i="4" s="1"/>
  <c r="BU1014" i="4"/>
  <c r="BV1014" i="4" s="1"/>
  <c r="BU1015" i="4"/>
  <c r="BV1015" i="4" s="1"/>
  <c r="BU1016" i="4"/>
  <c r="BV1016" i="4" s="1"/>
  <c r="BU1017" i="4"/>
  <c r="BV1017" i="4" s="1"/>
  <c r="BU1018" i="4"/>
  <c r="BV1018" i="4" s="1"/>
  <c r="BU1019" i="4"/>
  <c r="BV1019" i="4" s="1"/>
  <c r="BU1020" i="4"/>
  <c r="BV1020" i="4" s="1"/>
  <c r="BU1021" i="4"/>
  <c r="BV1021" i="4" s="1"/>
  <c r="BU1022" i="4"/>
  <c r="BV1022" i="4" s="1"/>
  <c r="BU1023" i="4"/>
  <c r="BV1023" i="4" s="1"/>
  <c r="BU1024" i="4"/>
  <c r="BV1024" i="4" s="1"/>
  <c r="BU1025" i="4"/>
  <c r="BV1025" i="4" s="1"/>
  <c r="BU1026" i="4"/>
  <c r="BV1026" i="4" s="1"/>
  <c r="BU1027" i="4"/>
  <c r="BV1027" i="4" s="1"/>
  <c r="BU1028" i="4"/>
  <c r="BV1028" i="4" s="1"/>
  <c r="BU1029" i="4"/>
  <c r="BV1029" i="4" s="1"/>
  <c r="BU1030" i="4"/>
  <c r="BV1030" i="4" s="1"/>
  <c r="BU1031" i="4"/>
  <c r="BV1031" i="4" s="1"/>
  <c r="BU1032" i="4"/>
  <c r="BV1032" i="4" s="1"/>
  <c r="BU1033" i="4"/>
  <c r="BV1033" i="4" s="1"/>
  <c r="BU1034" i="4"/>
  <c r="BV1034" i="4" s="1"/>
  <c r="BU1035" i="4"/>
  <c r="BV1035" i="4" s="1"/>
  <c r="BU1036" i="4"/>
  <c r="BV1036" i="4" s="1"/>
  <c r="BU1037" i="4"/>
  <c r="BV1037" i="4" s="1"/>
  <c r="BU1038" i="4"/>
  <c r="BV1038" i="4" s="1"/>
  <c r="BU1039" i="4"/>
  <c r="BV1039" i="4" s="1"/>
  <c r="BU1040" i="4"/>
  <c r="BV1040" i="4" s="1"/>
  <c r="BU1041" i="4"/>
  <c r="BV1041" i="4" s="1"/>
  <c r="BU1042" i="4"/>
  <c r="BV1042" i="4" s="1"/>
  <c r="BU1043" i="4"/>
  <c r="BV1043" i="4" s="1"/>
  <c r="BU1044" i="4"/>
  <c r="BV1044" i="4" s="1"/>
  <c r="BU1045" i="4"/>
  <c r="BV1045" i="4" s="1"/>
  <c r="BU1046" i="4"/>
  <c r="BV1046" i="4" s="1"/>
  <c r="BU1047" i="4"/>
  <c r="BV1047" i="4" s="1"/>
  <c r="BU1048" i="4"/>
  <c r="BV1048" i="4" s="1"/>
  <c r="BU1049" i="4"/>
  <c r="BV1049" i="4" s="1"/>
  <c r="BU1050" i="4"/>
  <c r="BV1050" i="4" s="1"/>
  <c r="BU1051" i="4"/>
  <c r="BV1051" i="4" s="1"/>
  <c r="BU1052" i="4"/>
  <c r="BV1052" i="4" s="1"/>
  <c r="BU1053" i="4"/>
  <c r="BV1053" i="4" s="1"/>
  <c r="BU1054" i="4"/>
  <c r="BV1054" i="4" s="1"/>
  <c r="BU1055" i="4"/>
  <c r="BV1055" i="4" s="1"/>
  <c r="BU1056" i="4"/>
  <c r="BV1056" i="4" s="1"/>
  <c r="BU1057" i="4"/>
  <c r="BV1057" i="4" s="1"/>
  <c r="BU1058" i="4"/>
  <c r="BV1058" i="4" s="1"/>
  <c r="BU1059" i="4"/>
  <c r="BV1059" i="4" s="1"/>
  <c r="BU1060" i="4"/>
  <c r="BV1060" i="4" s="1"/>
  <c r="BU1061" i="4"/>
  <c r="BV1061" i="4" s="1"/>
  <c r="BU1062" i="4"/>
  <c r="BV1062" i="4" s="1"/>
  <c r="BU1063" i="4"/>
  <c r="BV1063" i="4" s="1"/>
  <c r="BU1064" i="4"/>
  <c r="BV1064" i="4" s="1"/>
  <c r="BU1065" i="4"/>
  <c r="BV1065" i="4" s="1"/>
  <c r="BU1066" i="4"/>
  <c r="BV1066" i="4" s="1"/>
  <c r="BU1067" i="4"/>
  <c r="BV1067" i="4" s="1"/>
  <c r="BU1068" i="4"/>
  <c r="BV1068" i="4" s="1"/>
  <c r="BU1069" i="4"/>
  <c r="BV1069" i="4" s="1"/>
  <c r="BU1070" i="4"/>
  <c r="BV1070" i="4" s="1"/>
  <c r="BU1071" i="4"/>
  <c r="BV1071" i="4" s="1"/>
  <c r="BU1072" i="4"/>
  <c r="BV1072" i="4" s="1"/>
  <c r="BU1073" i="4"/>
  <c r="BV1073" i="4" s="1"/>
  <c r="BU1074" i="4"/>
  <c r="BV1074" i="4" s="1"/>
  <c r="BU1075" i="4"/>
  <c r="BV1075" i="4" s="1"/>
  <c r="BU1076" i="4"/>
  <c r="BV1076" i="4" s="1"/>
  <c r="BU1077" i="4"/>
  <c r="BV1077" i="4" s="1"/>
  <c r="BU1078" i="4"/>
  <c r="BV1078" i="4" s="1"/>
  <c r="BU1079" i="4"/>
  <c r="BV1079" i="4" s="1"/>
  <c r="BU1080" i="4"/>
  <c r="BV1080" i="4" s="1"/>
  <c r="BU1081" i="4"/>
  <c r="BV1081" i="4" s="1"/>
  <c r="BU1082" i="4"/>
  <c r="BV1082" i="4" s="1"/>
  <c r="BU1083" i="4"/>
  <c r="BV1083" i="4" s="1"/>
  <c r="BU1084" i="4"/>
  <c r="BV1084" i="4" s="1"/>
  <c r="BU1085" i="4"/>
  <c r="BV1085" i="4" s="1"/>
  <c r="BU1086" i="4"/>
  <c r="BV1086" i="4" s="1"/>
  <c r="BU1087" i="4"/>
  <c r="BV1087" i="4" s="1"/>
  <c r="BU1088" i="4"/>
  <c r="BV1088" i="4" s="1"/>
  <c r="BU1089" i="4"/>
  <c r="BV1089" i="4" s="1"/>
  <c r="BU1090" i="4"/>
  <c r="BV1090" i="4" s="1"/>
  <c r="BU1091" i="4"/>
  <c r="BV1091" i="4" s="1"/>
  <c r="BU1092" i="4"/>
  <c r="BV1092" i="4" s="1"/>
  <c r="BU1093" i="4"/>
  <c r="BV1093" i="4" s="1"/>
  <c r="BU1094" i="4"/>
  <c r="BV1094" i="4" s="1"/>
  <c r="BU1095" i="4"/>
  <c r="BV1095" i="4" s="1"/>
  <c r="BU1096" i="4"/>
  <c r="BV1096" i="4" s="1"/>
  <c r="BU1097" i="4"/>
  <c r="BV1097" i="4" s="1"/>
  <c r="BU1098" i="4"/>
  <c r="BV1098" i="4" s="1"/>
  <c r="BU1099" i="4"/>
  <c r="BV1099" i="4" s="1"/>
  <c r="BU1100" i="4"/>
  <c r="BV1100" i="4" s="1"/>
  <c r="BU1101" i="4"/>
  <c r="BV1101" i="4" s="1"/>
  <c r="BU1102" i="4"/>
  <c r="BV1102" i="4" s="1"/>
  <c r="BU1103" i="4"/>
  <c r="BV1103" i="4" s="1"/>
  <c r="BU1104" i="4"/>
  <c r="BV1104" i="4" s="1"/>
  <c r="BU1105" i="4"/>
  <c r="BV1105" i="4" s="1"/>
  <c r="BU1106" i="4"/>
  <c r="BV1106" i="4" s="1"/>
  <c r="BU1107" i="4"/>
  <c r="BV1107" i="4" s="1"/>
  <c r="BU1108" i="4"/>
  <c r="BV1108" i="4" s="1"/>
  <c r="BU1109" i="4"/>
  <c r="BV1109" i="4" s="1"/>
  <c r="BU1110" i="4"/>
  <c r="BV1110" i="4" s="1"/>
  <c r="BU1111" i="4"/>
  <c r="BV1111" i="4" s="1"/>
  <c r="BU1112" i="4"/>
  <c r="BV1112" i="4" s="1"/>
  <c r="BU1113" i="4"/>
  <c r="BV1113" i="4" s="1"/>
  <c r="BU1114" i="4"/>
  <c r="BV1114" i="4" s="1"/>
  <c r="BU1115" i="4"/>
  <c r="BV1115" i="4" s="1"/>
  <c r="BU1116" i="4"/>
  <c r="BV1116" i="4" s="1"/>
  <c r="BU1117" i="4"/>
  <c r="BV1117" i="4" s="1"/>
  <c r="BU1118" i="4"/>
  <c r="BV1118" i="4" s="1"/>
  <c r="BU1119" i="4"/>
  <c r="BV1119" i="4" s="1"/>
  <c r="BU1120" i="4"/>
  <c r="BV1120" i="4" s="1"/>
  <c r="BU1121" i="4"/>
  <c r="BV1121" i="4" s="1"/>
  <c r="BU1122" i="4"/>
  <c r="BV1122" i="4" s="1"/>
  <c r="BU1123" i="4"/>
  <c r="BV1123" i="4" s="1"/>
  <c r="BU1124" i="4"/>
  <c r="BV1124" i="4" s="1"/>
  <c r="BU1125" i="4"/>
  <c r="BV1125" i="4" s="1"/>
  <c r="BU1126" i="4"/>
  <c r="BV1126" i="4" s="1"/>
  <c r="BU1127" i="4"/>
  <c r="BV1127" i="4" s="1"/>
  <c r="BU1128" i="4"/>
  <c r="BV1128" i="4" s="1"/>
  <c r="BU1129" i="4"/>
  <c r="BV1129" i="4" s="1"/>
  <c r="BU1130" i="4"/>
  <c r="BV1130" i="4" s="1"/>
  <c r="BU1131" i="4"/>
  <c r="BV1131" i="4" s="1"/>
  <c r="BU1132" i="4"/>
  <c r="BV1132" i="4" s="1"/>
  <c r="BU1133" i="4"/>
  <c r="BV1133" i="4" s="1"/>
  <c r="BU1134" i="4"/>
  <c r="BV1134" i="4" s="1"/>
  <c r="BU1135" i="4"/>
  <c r="BV1135" i="4" s="1"/>
  <c r="BU1136" i="4"/>
  <c r="BV1136" i="4" s="1"/>
  <c r="BU1137" i="4"/>
  <c r="BV1137" i="4" s="1"/>
  <c r="BU1138" i="4"/>
  <c r="BV1138" i="4" s="1"/>
  <c r="BU1139" i="4"/>
  <c r="BV1139" i="4" s="1"/>
  <c r="BU1140" i="4"/>
  <c r="BV1140" i="4" s="1"/>
  <c r="BU1141" i="4"/>
  <c r="BV1141" i="4" s="1"/>
  <c r="BU1142" i="4"/>
  <c r="BV1142" i="4" s="1"/>
  <c r="BU1143" i="4"/>
  <c r="BV1143" i="4" s="1"/>
  <c r="BU1144" i="4"/>
  <c r="BV1144" i="4" s="1"/>
  <c r="BU1145" i="4"/>
  <c r="BV1145" i="4" s="1"/>
  <c r="BU1146" i="4"/>
  <c r="BV1146" i="4" s="1"/>
  <c r="BU1147" i="4"/>
  <c r="BV1147" i="4" s="1"/>
  <c r="BU1148" i="4"/>
  <c r="BV1148" i="4" s="1"/>
  <c r="BU1149" i="4"/>
  <c r="BV1149" i="4" s="1"/>
  <c r="BU1150" i="4"/>
  <c r="BV1150" i="4" s="1"/>
  <c r="BU1151" i="4"/>
  <c r="BV1151" i="4" s="1"/>
  <c r="BU1152" i="4"/>
  <c r="BV1152" i="4" s="1"/>
  <c r="BU1153" i="4"/>
  <c r="BV1153" i="4" s="1"/>
  <c r="BU1154" i="4"/>
  <c r="BV1154" i="4" s="1"/>
  <c r="BU1155" i="4"/>
  <c r="BV1155" i="4" s="1"/>
  <c r="BU1156" i="4"/>
  <c r="BV1156" i="4" s="1"/>
  <c r="BU1157" i="4"/>
  <c r="BV1157" i="4" s="1"/>
  <c r="BU1158" i="4"/>
  <c r="BV1158" i="4" s="1"/>
  <c r="BU1159" i="4"/>
  <c r="BV1159" i="4" s="1"/>
  <c r="BU1160" i="4"/>
  <c r="BV1160" i="4" s="1"/>
  <c r="BU1161" i="4"/>
  <c r="BV1161" i="4" s="1"/>
  <c r="BU1162" i="4"/>
  <c r="BV1162" i="4" s="1"/>
  <c r="BU1163" i="4"/>
  <c r="BV1163" i="4" s="1"/>
  <c r="BU1164" i="4"/>
  <c r="BV1164" i="4" s="1"/>
  <c r="BU1165" i="4"/>
  <c r="BV1165" i="4" s="1"/>
  <c r="BU1166" i="4"/>
  <c r="BV1166" i="4" s="1"/>
  <c r="BU1167" i="4"/>
  <c r="BV1167" i="4" s="1"/>
  <c r="BU1168" i="4"/>
  <c r="BV1168" i="4" s="1"/>
  <c r="BU1169" i="4"/>
  <c r="BV1169" i="4" s="1"/>
  <c r="BU1170" i="4"/>
  <c r="BV1170" i="4" s="1"/>
  <c r="BU1171" i="4"/>
  <c r="BV1171" i="4" s="1"/>
  <c r="BU1172" i="4"/>
  <c r="BV1172" i="4" s="1"/>
  <c r="BU1173" i="4"/>
  <c r="BV1173" i="4" s="1"/>
  <c r="BU1174" i="4"/>
  <c r="BV1174" i="4" s="1"/>
  <c r="BU1175" i="4"/>
  <c r="BV1175" i="4" s="1"/>
  <c r="BU1176" i="4"/>
  <c r="BV1176" i="4" s="1"/>
  <c r="BU1177" i="4"/>
  <c r="BV1177" i="4" s="1"/>
  <c r="BU1178" i="4"/>
  <c r="BV1178" i="4" s="1"/>
  <c r="BU1179" i="4"/>
  <c r="BV1179" i="4" s="1"/>
  <c r="BU1180" i="4"/>
  <c r="BV1180" i="4" s="1"/>
  <c r="BU1181" i="4"/>
  <c r="BV1181" i="4" s="1"/>
  <c r="BU1182" i="4"/>
  <c r="BV1182" i="4" s="1"/>
  <c r="BU1183" i="4"/>
  <c r="BV1183" i="4" s="1"/>
  <c r="BU1184" i="4"/>
  <c r="BV1184" i="4" s="1"/>
  <c r="BU1185" i="4"/>
  <c r="BV1185" i="4" s="1"/>
  <c r="BU1186" i="4"/>
  <c r="BV1186" i="4" s="1"/>
  <c r="BU1187" i="4"/>
  <c r="BV1187" i="4" s="1"/>
  <c r="BU1188" i="4"/>
  <c r="BV1188" i="4" s="1"/>
  <c r="BU1189" i="4"/>
  <c r="BV1189" i="4" s="1"/>
  <c r="BU1190" i="4"/>
  <c r="BV1190" i="4" s="1"/>
  <c r="BU1191" i="4"/>
  <c r="BV1191" i="4" s="1"/>
  <c r="BU1192" i="4"/>
  <c r="BV1192" i="4" s="1"/>
  <c r="BU1193" i="4"/>
  <c r="BV1193" i="4" s="1"/>
  <c r="BU1194" i="4"/>
  <c r="BV1194" i="4" s="1"/>
  <c r="BU1195" i="4"/>
  <c r="BV1195" i="4" s="1"/>
  <c r="BU1196" i="4"/>
  <c r="BV1196" i="4" s="1"/>
  <c r="BU1197" i="4"/>
  <c r="BV1197" i="4" s="1"/>
  <c r="BU1198" i="4"/>
  <c r="BV1198" i="4" s="1"/>
  <c r="BU1199" i="4"/>
  <c r="BV1199" i="4" s="1"/>
  <c r="BU1200" i="4"/>
  <c r="BV1200" i="4" s="1"/>
  <c r="BU1201" i="4"/>
  <c r="BV1201" i="4" s="1"/>
  <c r="BU1202" i="4"/>
  <c r="BV1202" i="4" s="1"/>
  <c r="BU1203" i="4"/>
  <c r="BV1203" i="4" s="1"/>
  <c r="BU1204" i="4"/>
  <c r="BV1204" i="4" s="1"/>
  <c r="BU1205" i="4"/>
  <c r="BV1205" i="4" s="1"/>
  <c r="BU1206" i="4"/>
  <c r="BV1206" i="4" s="1"/>
  <c r="BU1207" i="4"/>
  <c r="BV1207" i="4" s="1"/>
  <c r="BU1208" i="4"/>
  <c r="BV1208" i="4" s="1"/>
  <c r="BU1209" i="4"/>
  <c r="BV1209" i="4" s="1"/>
  <c r="BU1210" i="4"/>
  <c r="BV1210" i="4" s="1"/>
  <c r="BU1211" i="4"/>
  <c r="BV1211" i="4" s="1"/>
  <c r="BU1212" i="4"/>
  <c r="BV1212" i="4" s="1"/>
  <c r="BU1213" i="4"/>
  <c r="BV1213" i="4" s="1"/>
  <c r="BU1214" i="4"/>
  <c r="BV1214" i="4" s="1"/>
  <c r="BU1215" i="4"/>
  <c r="BV1215" i="4" s="1"/>
  <c r="BU1216" i="4"/>
  <c r="BV1216" i="4" s="1"/>
  <c r="BU1217" i="4"/>
  <c r="BV1217" i="4" s="1"/>
  <c r="BU1218" i="4"/>
  <c r="BV1218" i="4" s="1"/>
  <c r="BU1219" i="4"/>
  <c r="BV1219" i="4" s="1"/>
  <c r="BU1220" i="4"/>
  <c r="BV1220" i="4" s="1"/>
  <c r="BU1221" i="4"/>
  <c r="BV1221" i="4" s="1"/>
  <c r="BU1222" i="4"/>
  <c r="BV1222" i="4" s="1"/>
  <c r="BU1223" i="4"/>
  <c r="BV1223" i="4" s="1"/>
  <c r="BU1224" i="4"/>
  <c r="BV1224" i="4" s="1"/>
  <c r="BU1225" i="4"/>
  <c r="BV1225" i="4" s="1"/>
  <c r="BU1226" i="4"/>
  <c r="BV1226" i="4" s="1"/>
  <c r="BU1227" i="4"/>
  <c r="BV1227" i="4" s="1"/>
  <c r="BU1228" i="4"/>
  <c r="BV1228" i="4" s="1"/>
  <c r="BU1229" i="4"/>
  <c r="BV1229" i="4" s="1"/>
  <c r="BU1230" i="4"/>
  <c r="BV1230" i="4" s="1"/>
  <c r="BU1231" i="4"/>
  <c r="BV1231" i="4" s="1"/>
  <c r="BU1232" i="4"/>
  <c r="BV1232" i="4" s="1"/>
  <c r="BU1233" i="4"/>
  <c r="BV1233" i="4" s="1"/>
  <c r="BU1234" i="4"/>
  <c r="BV1234" i="4" s="1"/>
  <c r="BU1235" i="4"/>
  <c r="BV1235" i="4" s="1"/>
  <c r="BU1236" i="4"/>
  <c r="BV1236" i="4" s="1"/>
  <c r="BU1237" i="4"/>
  <c r="BV1237" i="4" s="1"/>
  <c r="BU1238" i="4"/>
  <c r="BV1238" i="4" s="1"/>
  <c r="BU1239" i="4"/>
  <c r="BV1239" i="4" s="1"/>
  <c r="BU1240" i="4"/>
  <c r="BV1240" i="4" s="1"/>
  <c r="BU1241" i="4"/>
  <c r="BV1241" i="4" s="1"/>
  <c r="BU1242" i="4"/>
  <c r="BV1242" i="4" s="1"/>
  <c r="BU1243" i="4"/>
  <c r="BV1243" i="4" s="1"/>
  <c r="BU1244" i="4"/>
  <c r="BV1244" i="4" s="1"/>
  <c r="BU1245" i="4"/>
  <c r="BV1245" i="4" s="1"/>
  <c r="BU1246" i="4"/>
  <c r="BV1246" i="4" s="1"/>
  <c r="BU1247" i="4"/>
  <c r="BV1247" i="4" s="1"/>
  <c r="BU1248" i="4"/>
  <c r="BV1248" i="4" s="1"/>
  <c r="BU1249" i="4"/>
  <c r="BV1249" i="4" s="1"/>
  <c r="BU1250" i="4"/>
  <c r="BV1250" i="4" s="1"/>
  <c r="BU1251" i="4"/>
  <c r="BV1251" i="4" s="1"/>
  <c r="BU1252" i="4"/>
  <c r="BV1252" i="4" s="1"/>
  <c r="BU1253" i="4"/>
  <c r="BV1253" i="4" s="1"/>
  <c r="BU1254" i="4"/>
  <c r="BV1254" i="4" s="1"/>
  <c r="BU1255" i="4"/>
  <c r="BV1255" i="4" s="1"/>
  <c r="BU1256" i="4"/>
  <c r="BV1256" i="4" s="1"/>
  <c r="BU1257" i="4"/>
  <c r="BV1257" i="4" s="1"/>
  <c r="BU1258" i="4"/>
  <c r="BV1258" i="4" s="1"/>
  <c r="BU1259" i="4"/>
  <c r="BV1259" i="4" s="1"/>
  <c r="BU1260" i="4"/>
  <c r="BV1260" i="4" s="1"/>
  <c r="BU1261" i="4"/>
  <c r="BV1261" i="4" s="1"/>
  <c r="BU1262" i="4"/>
  <c r="BV1262" i="4" s="1"/>
  <c r="BU1263" i="4"/>
  <c r="BV1263" i="4" s="1"/>
  <c r="BU1264" i="4"/>
  <c r="BV1264" i="4" s="1"/>
  <c r="BU1265" i="4"/>
  <c r="BV1265" i="4" s="1"/>
  <c r="BU1266" i="4"/>
  <c r="BV1266" i="4" s="1"/>
  <c r="BU1267" i="4"/>
  <c r="BV1267" i="4" s="1"/>
  <c r="BU1268" i="4"/>
  <c r="BV1268" i="4" s="1"/>
  <c r="BU1269" i="4"/>
  <c r="BV1269" i="4" s="1"/>
  <c r="BU1270" i="4"/>
  <c r="BV1270" i="4" s="1"/>
  <c r="BU1271" i="4"/>
  <c r="BV1271" i="4" s="1"/>
  <c r="BU1272" i="4"/>
  <c r="BV1272" i="4" s="1"/>
  <c r="BU1273" i="4"/>
  <c r="BV1273" i="4" s="1"/>
  <c r="BU1274" i="4"/>
  <c r="BV1274" i="4" s="1"/>
  <c r="BU1275" i="4"/>
  <c r="BV1275" i="4" s="1"/>
  <c r="BU1276" i="4"/>
  <c r="BV1276" i="4" s="1"/>
  <c r="BU1277" i="4"/>
  <c r="BV1277" i="4" s="1"/>
  <c r="BU1278" i="4"/>
  <c r="BV1278" i="4" s="1"/>
  <c r="BU1279" i="4"/>
  <c r="BV1279" i="4" s="1"/>
  <c r="BU1280" i="4"/>
  <c r="BV1280" i="4" s="1"/>
  <c r="BU1281" i="4"/>
  <c r="BV1281" i="4" s="1"/>
  <c r="BU1282" i="4"/>
  <c r="BV1282" i="4" s="1"/>
  <c r="BU1283" i="4"/>
  <c r="BV1283" i="4" s="1"/>
  <c r="BU1284" i="4"/>
  <c r="BV1284" i="4" s="1"/>
  <c r="BU1285" i="4"/>
  <c r="BV1285" i="4" s="1"/>
  <c r="BU1286" i="4"/>
  <c r="BV1286" i="4" s="1"/>
  <c r="BU1287" i="4"/>
  <c r="BV1287" i="4" s="1"/>
  <c r="BU1288" i="4"/>
  <c r="BV1288" i="4" s="1"/>
  <c r="BU1289" i="4"/>
  <c r="BV1289" i="4" s="1"/>
  <c r="BU1290" i="4"/>
  <c r="BV1290" i="4" s="1"/>
  <c r="BU1291" i="4"/>
  <c r="BV1291" i="4" s="1"/>
  <c r="BU1292" i="4"/>
  <c r="BV1292" i="4" s="1"/>
  <c r="BU1293" i="4"/>
  <c r="BV1293" i="4" s="1"/>
  <c r="BU1294" i="4"/>
  <c r="BV1294" i="4" s="1"/>
  <c r="BU1295" i="4"/>
  <c r="BV1295" i="4" s="1"/>
  <c r="BU1296" i="4"/>
  <c r="BV1296" i="4" s="1"/>
  <c r="BU1297" i="4"/>
  <c r="BV1297" i="4" s="1"/>
  <c r="BU1298" i="4"/>
  <c r="BV1298" i="4" s="1"/>
  <c r="BU1299" i="4"/>
  <c r="BV1299" i="4" s="1"/>
  <c r="BU1300" i="4"/>
  <c r="BV1300" i="4" s="1"/>
  <c r="BU1301" i="4"/>
  <c r="BV1301" i="4" s="1"/>
  <c r="BU1302" i="4"/>
  <c r="BV1302" i="4" s="1"/>
  <c r="BU1303" i="4"/>
  <c r="BV1303" i="4" s="1"/>
  <c r="BU1304" i="4"/>
  <c r="BV1304" i="4" s="1"/>
  <c r="BU1305" i="4"/>
  <c r="BV1305" i="4" s="1"/>
  <c r="BU1306" i="4"/>
  <c r="BV1306" i="4" s="1"/>
  <c r="BU1307" i="4"/>
  <c r="BV1307" i="4" s="1"/>
  <c r="BU1308" i="4"/>
  <c r="BV1308" i="4" s="1"/>
  <c r="BU1309" i="4"/>
  <c r="BV1309" i="4" s="1"/>
  <c r="BU1310" i="4"/>
  <c r="BV1310" i="4" s="1"/>
  <c r="BU1311" i="4"/>
  <c r="BV1311" i="4" s="1"/>
  <c r="BU1312" i="4"/>
  <c r="BV1312" i="4" s="1"/>
  <c r="BU1313" i="4"/>
  <c r="BV1313" i="4" s="1"/>
  <c r="BU1314" i="4"/>
  <c r="BV1314" i="4" s="1"/>
  <c r="BU1315" i="4"/>
  <c r="BV1315" i="4" s="1"/>
  <c r="BU1316" i="4"/>
  <c r="BV1316" i="4" s="1"/>
  <c r="BU1317" i="4"/>
  <c r="BV1317" i="4" s="1"/>
  <c r="BU1318" i="4"/>
  <c r="BV1318" i="4" s="1"/>
  <c r="BU1319" i="4"/>
  <c r="BV1319" i="4" s="1"/>
  <c r="BU1320" i="4"/>
  <c r="BV1320" i="4" s="1"/>
  <c r="BU1321" i="4"/>
  <c r="BV1321" i="4" s="1"/>
  <c r="BU1322" i="4"/>
  <c r="BV1322" i="4" s="1"/>
  <c r="BU1323" i="4"/>
  <c r="BV1323" i="4" s="1"/>
  <c r="BU1324" i="4"/>
  <c r="BV1324" i="4" s="1"/>
  <c r="BU1325" i="4"/>
  <c r="BV1325" i="4" s="1"/>
  <c r="BU1326" i="4"/>
  <c r="BV1326" i="4" s="1"/>
  <c r="BU1327" i="4"/>
  <c r="BV1327" i="4" s="1"/>
  <c r="BU1328" i="4"/>
  <c r="BV1328" i="4" s="1"/>
  <c r="BU1329" i="4"/>
  <c r="BV1329" i="4" s="1"/>
  <c r="BU1330" i="4"/>
  <c r="BV1330" i="4" s="1"/>
  <c r="BU1331" i="4"/>
  <c r="BV1331" i="4" s="1"/>
  <c r="BU1332" i="4"/>
  <c r="BV1332" i="4" s="1"/>
  <c r="BU1333" i="4"/>
  <c r="BV1333" i="4" s="1"/>
  <c r="BU1334" i="4"/>
  <c r="BV1334" i="4" s="1"/>
  <c r="BU1335" i="4"/>
  <c r="BV1335" i="4" s="1"/>
  <c r="BU1336" i="4"/>
  <c r="BV1336" i="4" s="1"/>
  <c r="BU1337" i="4"/>
  <c r="BV1337" i="4" s="1"/>
  <c r="BU1338" i="4"/>
  <c r="BV1338" i="4" s="1"/>
  <c r="BU1339" i="4"/>
  <c r="BV1339" i="4" s="1"/>
  <c r="BU1340" i="4"/>
  <c r="BV1340" i="4" s="1"/>
  <c r="BU1341" i="4"/>
  <c r="BV1341" i="4" s="1"/>
  <c r="BU1342" i="4"/>
  <c r="BV1342" i="4" s="1"/>
  <c r="BU1343" i="4"/>
  <c r="BV1343" i="4" s="1"/>
  <c r="BU1344" i="4"/>
  <c r="BV1344" i="4" s="1"/>
  <c r="BU1345" i="4"/>
  <c r="BV1345" i="4" s="1"/>
  <c r="BU1346" i="4"/>
  <c r="BV1346" i="4" s="1"/>
  <c r="BU1347" i="4"/>
  <c r="BV1347" i="4" s="1"/>
  <c r="BU1348" i="4"/>
  <c r="BV1348" i="4" s="1"/>
  <c r="BU1349" i="4"/>
  <c r="BV1349" i="4" s="1"/>
  <c r="BU1350" i="4"/>
  <c r="BV1350" i="4" s="1"/>
  <c r="BU1351" i="4"/>
  <c r="BV1351" i="4" s="1"/>
  <c r="BU1352" i="4"/>
  <c r="BV1352" i="4" s="1"/>
  <c r="BU1353" i="4"/>
  <c r="BV1353" i="4" s="1"/>
  <c r="BU1354" i="4"/>
  <c r="BV1354" i="4" s="1"/>
  <c r="BU1355" i="4"/>
  <c r="BV1355" i="4" s="1"/>
  <c r="BU1356" i="4"/>
  <c r="BV1356" i="4" s="1"/>
  <c r="BU1357" i="4"/>
  <c r="BV1357" i="4" s="1"/>
  <c r="BU1358" i="4"/>
  <c r="BV1358" i="4" s="1"/>
  <c r="BU1359" i="4"/>
  <c r="BV1359" i="4" s="1"/>
  <c r="BU1360" i="4"/>
  <c r="BV1360" i="4" s="1"/>
  <c r="BU1361" i="4"/>
  <c r="BV1361" i="4" s="1"/>
  <c r="BU1362" i="4"/>
  <c r="BV1362" i="4" s="1"/>
  <c r="BU1363" i="4"/>
  <c r="BV1363" i="4" s="1"/>
  <c r="BU1364" i="4"/>
  <c r="BV1364" i="4" s="1"/>
  <c r="BU1365" i="4"/>
  <c r="BV1365" i="4" s="1"/>
  <c r="BU1366" i="4"/>
  <c r="BV1366" i="4" s="1"/>
  <c r="BU1367" i="4"/>
  <c r="BV1367" i="4" s="1"/>
  <c r="BU1368" i="4"/>
  <c r="BV1368" i="4" s="1"/>
  <c r="BU1369" i="4"/>
  <c r="BV1369" i="4" s="1"/>
  <c r="BU1370" i="4"/>
  <c r="BV1370" i="4" s="1"/>
  <c r="BU1371" i="4"/>
  <c r="BV1371" i="4" s="1"/>
  <c r="BU1372" i="4"/>
  <c r="BV1372" i="4" s="1"/>
  <c r="BU1373" i="4"/>
  <c r="BV1373" i="4" s="1"/>
  <c r="BU1374" i="4"/>
  <c r="BV1374" i="4" s="1"/>
  <c r="BU1375" i="4"/>
  <c r="BV1375" i="4" s="1"/>
  <c r="BU1376" i="4"/>
  <c r="BV1376" i="4" s="1"/>
  <c r="BU1377" i="4"/>
  <c r="BV1377" i="4" s="1"/>
  <c r="BU1378" i="4"/>
  <c r="BV1378" i="4" s="1"/>
  <c r="BU1379" i="4"/>
  <c r="BV1379" i="4" s="1"/>
  <c r="BU1380" i="4"/>
  <c r="BV1380" i="4" s="1"/>
  <c r="BU1381" i="4"/>
  <c r="BV1381" i="4" s="1"/>
  <c r="BU1382" i="4"/>
  <c r="BV1382" i="4" s="1"/>
  <c r="BU1383" i="4"/>
  <c r="BV1383" i="4" s="1"/>
  <c r="BU1384" i="4"/>
  <c r="BV1384" i="4" s="1"/>
  <c r="BU1385" i="4"/>
  <c r="BV1385" i="4" s="1"/>
  <c r="BU1386" i="4"/>
  <c r="BV1386" i="4" s="1"/>
  <c r="BU1387" i="4"/>
  <c r="BV1387" i="4" s="1"/>
  <c r="BU1388" i="4"/>
  <c r="BV1388" i="4" s="1"/>
  <c r="BU1389" i="4"/>
  <c r="BV1389" i="4" s="1"/>
  <c r="BU1390" i="4"/>
  <c r="BV1390" i="4" s="1"/>
  <c r="BU1391" i="4"/>
  <c r="BV1391" i="4" s="1"/>
  <c r="BU1392" i="4"/>
  <c r="BV1392" i="4" s="1"/>
  <c r="BU1393" i="4"/>
  <c r="BV1393" i="4" s="1"/>
  <c r="BU1394" i="4"/>
  <c r="BV1394" i="4" s="1"/>
  <c r="BU1395" i="4"/>
  <c r="BV1395" i="4" s="1"/>
  <c r="BU1396" i="4"/>
  <c r="BV1396" i="4" s="1"/>
  <c r="BU1397" i="4"/>
  <c r="BV1397" i="4" s="1"/>
  <c r="BU1398" i="4"/>
  <c r="BV1398" i="4" s="1"/>
  <c r="BU1399" i="4"/>
  <c r="BV1399" i="4" s="1"/>
  <c r="BU1400" i="4"/>
  <c r="BV1400" i="4" s="1"/>
  <c r="BU1401" i="4"/>
  <c r="BV1401" i="4" s="1"/>
  <c r="BU1402" i="4"/>
  <c r="BV1402" i="4" s="1"/>
  <c r="BU1403" i="4"/>
  <c r="BV1403" i="4" s="1"/>
  <c r="BU1404" i="4"/>
  <c r="BV1404" i="4" s="1"/>
  <c r="BU1405" i="4"/>
  <c r="BV1405" i="4" s="1"/>
  <c r="BU1406" i="4"/>
  <c r="BV1406" i="4" s="1"/>
  <c r="BU1407" i="4"/>
  <c r="BV1407" i="4" s="1"/>
  <c r="BU1408" i="4"/>
  <c r="BV1408" i="4" s="1"/>
  <c r="BU1409" i="4"/>
  <c r="BV1409" i="4" s="1"/>
  <c r="BU1410" i="4"/>
  <c r="BV1410" i="4" s="1"/>
  <c r="BU1411" i="4"/>
  <c r="BV1411" i="4" s="1"/>
  <c r="BU1412" i="4"/>
  <c r="BV1412" i="4" s="1"/>
  <c r="BU1413" i="4"/>
  <c r="BV1413" i="4" s="1"/>
  <c r="BU1414" i="4"/>
  <c r="BV1414" i="4" s="1"/>
  <c r="BU1415" i="4"/>
  <c r="BV1415" i="4" s="1"/>
  <c r="BU1416" i="4"/>
  <c r="BV1416" i="4" s="1"/>
  <c r="BU1417" i="4"/>
  <c r="BV1417" i="4" s="1"/>
  <c r="BU1418" i="4"/>
  <c r="BV1418" i="4" s="1"/>
  <c r="BU1419" i="4"/>
  <c r="BV1419" i="4" s="1"/>
  <c r="BU1420" i="4"/>
  <c r="BV1420" i="4" s="1"/>
  <c r="BU1421" i="4"/>
  <c r="BV1421" i="4" s="1"/>
  <c r="BU1422" i="4"/>
  <c r="BV1422" i="4" s="1"/>
  <c r="BU1423" i="4"/>
  <c r="BV1423" i="4" s="1"/>
  <c r="BU1424" i="4"/>
  <c r="BV1424" i="4" s="1"/>
  <c r="BU1425" i="4"/>
  <c r="BV1425" i="4" s="1"/>
  <c r="BU1426" i="4"/>
  <c r="BV1426" i="4" s="1"/>
  <c r="BU1427" i="4"/>
  <c r="BV1427" i="4" s="1"/>
  <c r="BU1428" i="4"/>
  <c r="BV1428" i="4" s="1"/>
  <c r="BU1429" i="4"/>
  <c r="BV1429" i="4" s="1"/>
  <c r="BU1430" i="4"/>
  <c r="BV1430" i="4" s="1"/>
  <c r="BU1431" i="4"/>
  <c r="BV1431" i="4" s="1"/>
  <c r="BU1432" i="4"/>
  <c r="BV1432" i="4" s="1"/>
  <c r="BU1433" i="4"/>
  <c r="BV1433" i="4" s="1"/>
  <c r="BU1434" i="4"/>
  <c r="BV1434" i="4" s="1"/>
  <c r="BU1435" i="4"/>
  <c r="BV1435" i="4" s="1"/>
  <c r="BU1436" i="4"/>
  <c r="BV1436" i="4" s="1"/>
  <c r="BU1437" i="4"/>
  <c r="BV1437" i="4" s="1"/>
  <c r="BU1438" i="4"/>
  <c r="BV1438" i="4" s="1"/>
  <c r="BU1439" i="4"/>
  <c r="BV1439" i="4" s="1"/>
  <c r="BU1440" i="4"/>
  <c r="BV1440" i="4" s="1"/>
  <c r="BU1441" i="4"/>
  <c r="BV1441" i="4" s="1"/>
  <c r="BU1442" i="4"/>
  <c r="BV1442" i="4" s="1"/>
  <c r="BU1443" i="4"/>
  <c r="BV1443" i="4" s="1"/>
  <c r="BU1444" i="4"/>
  <c r="BV1444" i="4" s="1"/>
  <c r="BU1445" i="4"/>
  <c r="BV1445" i="4" s="1"/>
  <c r="BU1446" i="4"/>
  <c r="BV1446" i="4" s="1"/>
  <c r="BU1447" i="4"/>
  <c r="BV1447" i="4" s="1"/>
  <c r="BU1448" i="4"/>
  <c r="BV1448" i="4" s="1"/>
  <c r="BU1449" i="4"/>
  <c r="BV1449" i="4" s="1"/>
  <c r="BU1450" i="4"/>
  <c r="BV1450" i="4" s="1"/>
  <c r="BU1451" i="4"/>
  <c r="BV1451" i="4" s="1"/>
  <c r="BU1452" i="4"/>
  <c r="BV1452" i="4" s="1"/>
  <c r="BU1453" i="4"/>
  <c r="BV1453" i="4" s="1"/>
  <c r="BU1454" i="4"/>
  <c r="BV1454" i="4" s="1"/>
  <c r="BU1455" i="4"/>
  <c r="BV1455" i="4" s="1"/>
  <c r="BU1456" i="4"/>
  <c r="BV1456" i="4" s="1"/>
  <c r="BU1457" i="4"/>
  <c r="BV1457" i="4" s="1"/>
  <c r="BU1458" i="4"/>
  <c r="BV1458" i="4" s="1"/>
  <c r="BU1459" i="4"/>
  <c r="BV1459" i="4" s="1"/>
  <c r="BU1460" i="4"/>
  <c r="BV1460" i="4" s="1"/>
  <c r="BU1461" i="4"/>
  <c r="BV1461" i="4" s="1"/>
  <c r="BU1462" i="4"/>
  <c r="BV1462" i="4" s="1"/>
  <c r="BU1463" i="4"/>
  <c r="BV1463" i="4" s="1"/>
  <c r="BU1464" i="4"/>
  <c r="BV1464" i="4" s="1"/>
  <c r="BU1465" i="4"/>
  <c r="BV1465" i="4" s="1"/>
  <c r="BU1466" i="4"/>
  <c r="BV1466" i="4" s="1"/>
  <c r="BU1467" i="4"/>
  <c r="BV1467" i="4" s="1"/>
  <c r="BU1468" i="4"/>
  <c r="BV1468" i="4" s="1"/>
  <c r="BU1469" i="4"/>
  <c r="BV1469" i="4" s="1"/>
  <c r="BU1470" i="4"/>
  <c r="BV1470" i="4" s="1"/>
  <c r="BU1471" i="4"/>
  <c r="BV1471" i="4" s="1"/>
  <c r="BU1472" i="4"/>
  <c r="BV1472" i="4" s="1"/>
  <c r="BU1473" i="4"/>
  <c r="BV1473" i="4" s="1"/>
  <c r="BU1474" i="4"/>
  <c r="BV1474" i="4" s="1"/>
  <c r="BU1475" i="4"/>
  <c r="BV1475" i="4" s="1"/>
  <c r="BU1476" i="4"/>
  <c r="BV1476" i="4" s="1"/>
  <c r="BU1477" i="4"/>
  <c r="BV1477" i="4" s="1"/>
  <c r="BU1478" i="4"/>
  <c r="BV1478" i="4" s="1"/>
  <c r="BU1479" i="4"/>
  <c r="BV1479" i="4" s="1"/>
  <c r="BU1480" i="4"/>
  <c r="BV1480" i="4" s="1"/>
  <c r="BU1481" i="4"/>
  <c r="BV1481" i="4" s="1"/>
  <c r="BU1482" i="4"/>
  <c r="BV1482" i="4" s="1"/>
  <c r="BU1483" i="4"/>
  <c r="BV1483" i="4" s="1"/>
  <c r="BU1484" i="4"/>
  <c r="BV1484" i="4" s="1"/>
  <c r="BU1485" i="4"/>
  <c r="BV1485" i="4" s="1"/>
  <c r="BU1486" i="4"/>
  <c r="BV1486" i="4" s="1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2" i="5"/>
  <c r="BR3" i="4"/>
  <c r="BS3" i="4"/>
  <c r="BR4" i="4"/>
  <c r="BS4" i="4"/>
  <c r="BR5" i="4"/>
  <c r="BS5" i="4"/>
  <c r="BR6" i="4"/>
  <c r="BS6" i="4"/>
  <c r="BR7" i="4"/>
  <c r="BS7" i="4"/>
  <c r="BR8" i="4"/>
  <c r="BS8" i="4"/>
  <c r="BR9" i="4"/>
  <c r="BS9" i="4"/>
  <c r="BR10" i="4"/>
  <c r="BS10" i="4"/>
  <c r="BR11" i="4"/>
  <c r="BS11" i="4"/>
  <c r="BR12" i="4"/>
  <c r="BS12" i="4"/>
  <c r="BR13" i="4"/>
  <c r="BS13" i="4"/>
  <c r="BR14" i="4"/>
  <c r="BS14" i="4"/>
  <c r="BR15" i="4"/>
  <c r="BS15" i="4"/>
  <c r="BR16" i="4"/>
  <c r="BS16" i="4"/>
  <c r="BR17" i="4"/>
  <c r="BS17" i="4"/>
  <c r="BR18" i="4"/>
  <c r="BS18" i="4"/>
  <c r="BR19" i="4"/>
  <c r="BS19" i="4"/>
  <c r="BR20" i="4"/>
  <c r="BS20" i="4"/>
  <c r="BR21" i="4"/>
  <c r="BS21" i="4"/>
  <c r="BR22" i="4"/>
  <c r="BS22" i="4"/>
  <c r="BR23" i="4"/>
  <c r="BS23" i="4"/>
  <c r="BR24" i="4"/>
  <c r="BS24" i="4"/>
  <c r="BR25" i="4"/>
  <c r="BS25" i="4"/>
  <c r="BR26" i="4"/>
  <c r="BS26" i="4"/>
  <c r="BR27" i="4"/>
  <c r="BS27" i="4"/>
  <c r="BR28" i="4"/>
  <c r="BS28" i="4"/>
  <c r="BR29" i="4"/>
  <c r="BS29" i="4"/>
  <c r="BR30" i="4"/>
  <c r="BS30" i="4"/>
  <c r="BR31" i="4"/>
  <c r="BS31" i="4"/>
  <c r="BR32" i="4"/>
  <c r="BS32" i="4"/>
  <c r="BR33" i="4"/>
  <c r="BS33" i="4"/>
  <c r="BR34" i="4"/>
  <c r="BS34" i="4"/>
  <c r="BR35" i="4"/>
  <c r="BS35" i="4"/>
  <c r="BR36" i="4"/>
  <c r="BS36" i="4"/>
  <c r="BR37" i="4"/>
  <c r="BS37" i="4"/>
  <c r="BR38" i="4"/>
  <c r="BS38" i="4"/>
  <c r="BR39" i="4"/>
  <c r="BS39" i="4"/>
  <c r="BR40" i="4"/>
  <c r="BS40" i="4"/>
  <c r="BR41" i="4"/>
  <c r="BS41" i="4"/>
  <c r="BR42" i="4"/>
  <c r="BS42" i="4"/>
  <c r="BR43" i="4"/>
  <c r="BS43" i="4"/>
  <c r="BR44" i="4"/>
  <c r="BS44" i="4"/>
  <c r="BR45" i="4"/>
  <c r="BS45" i="4"/>
  <c r="BR46" i="4"/>
  <c r="BS46" i="4"/>
  <c r="BR47" i="4"/>
  <c r="BS47" i="4"/>
  <c r="BR48" i="4"/>
  <c r="BS48" i="4"/>
  <c r="BR49" i="4"/>
  <c r="BS49" i="4"/>
  <c r="BR50" i="4"/>
  <c r="BS50" i="4"/>
  <c r="BR51" i="4"/>
  <c r="BS51" i="4"/>
  <c r="BR52" i="4"/>
  <c r="BS52" i="4"/>
  <c r="BR53" i="4"/>
  <c r="BS53" i="4"/>
  <c r="BR54" i="4"/>
  <c r="BS54" i="4"/>
  <c r="BR55" i="4"/>
  <c r="BS55" i="4"/>
  <c r="BR56" i="4"/>
  <c r="BS56" i="4"/>
  <c r="BR57" i="4"/>
  <c r="BS57" i="4"/>
  <c r="BR58" i="4"/>
  <c r="BS58" i="4"/>
  <c r="BR59" i="4"/>
  <c r="BS59" i="4"/>
  <c r="BR60" i="4"/>
  <c r="BS60" i="4"/>
  <c r="BR61" i="4"/>
  <c r="BS61" i="4"/>
  <c r="BR62" i="4"/>
  <c r="BS62" i="4"/>
  <c r="BR63" i="4"/>
  <c r="BS63" i="4"/>
  <c r="BR64" i="4"/>
  <c r="BS64" i="4"/>
  <c r="BR65" i="4"/>
  <c r="BS65" i="4"/>
  <c r="BR66" i="4"/>
  <c r="BS66" i="4"/>
  <c r="BR67" i="4"/>
  <c r="BS67" i="4"/>
  <c r="BR68" i="4"/>
  <c r="BS68" i="4"/>
  <c r="BR69" i="4"/>
  <c r="BS69" i="4"/>
  <c r="BR70" i="4"/>
  <c r="BS70" i="4"/>
  <c r="BR71" i="4"/>
  <c r="BS71" i="4"/>
  <c r="BR72" i="4"/>
  <c r="BS72" i="4"/>
  <c r="BR73" i="4"/>
  <c r="BS73" i="4"/>
  <c r="BR74" i="4"/>
  <c r="BS74" i="4"/>
  <c r="BR75" i="4"/>
  <c r="BS75" i="4"/>
  <c r="BR76" i="4"/>
  <c r="BS76" i="4"/>
  <c r="BR77" i="4"/>
  <c r="BS77" i="4"/>
  <c r="BR78" i="4"/>
  <c r="BS78" i="4"/>
  <c r="BR79" i="4"/>
  <c r="BS79" i="4"/>
  <c r="BR80" i="4"/>
  <c r="BS80" i="4"/>
  <c r="BR81" i="4"/>
  <c r="BS81" i="4"/>
  <c r="BR82" i="4"/>
  <c r="BS82" i="4"/>
  <c r="BR83" i="4"/>
  <c r="BS83" i="4"/>
  <c r="BR84" i="4"/>
  <c r="BS84" i="4"/>
  <c r="BR85" i="4"/>
  <c r="BS85" i="4"/>
  <c r="BR86" i="4"/>
  <c r="BS86" i="4"/>
  <c r="BR87" i="4"/>
  <c r="BS87" i="4"/>
  <c r="BR88" i="4"/>
  <c r="BS88" i="4"/>
  <c r="BR89" i="4"/>
  <c r="BS89" i="4"/>
  <c r="BR90" i="4"/>
  <c r="BS90" i="4"/>
  <c r="BR91" i="4"/>
  <c r="BS91" i="4"/>
  <c r="BR92" i="4"/>
  <c r="BS92" i="4"/>
  <c r="BR93" i="4"/>
  <c r="BS93" i="4"/>
  <c r="BR94" i="4"/>
  <c r="BS94" i="4"/>
  <c r="BR95" i="4"/>
  <c r="BS95" i="4"/>
  <c r="BR96" i="4"/>
  <c r="BS96" i="4"/>
  <c r="BR97" i="4"/>
  <c r="BS97" i="4"/>
  <c r="BR98" i="4"/>
  <c r="BS98" i="4"/>
  <c r="BR99" i="4"/>
  <c r="BS99" i="4"/>
  <c r="BR100" i="4"/>
  <c r="BS100" i="4"/>
  <c r="BR101" i="4"/>
  <c r="BS101" i="4"/>
  <c r="BR102" i="4"/>
  <c r="BS102" i="4"/>
  <c r="BR103" i="4"/>
  <c r="BS103" i="4"/>
  <c r="BR104" i="4"/>
  <c r="BS104" i="4"/>
  <c r="BR105" i="4"/>
  <c r="BS105" i="4"/>
  <c r="BR106" i="4"/>
  <c r="BS106" i="4"/>
  <c r="BR107" i="4"/>
  <c r="BS107" i="4"/>
  <c r="BR108" i="4"/>
  <c r="BS108" i="4"/>
  <c r="BR109" i="4"/>
  <c r="BS109" i="4"/>
  <c r="BR110" i="4"/>
  <c r="BS110" i="4"/>
  <c r="BR111" i="4"/>
  <c r="BS111" i="4"/>
  <c r="BR112" i="4"/>
  <c r="BS112" i="4"/>
  <c r="BR113" i="4"/>
  <c r="BS113" i="4"/>
  <c r="BR114" i="4"/>
  <c r="BS114" i="4"/>
  <c r="BR115" i="4"/>
  <c r="BS115" i="4"/>
  <c r="BR116" i="4"/>
  <c r="BS116" i="4"/>
  <c r="BR117" i="4"/>
  <c r="BS117" i="4"/>
  <c r="BR118" i="4"/>
  <c r="BS118" i="4"/>
  <c r="BR119" i="4"/>
  <c r="BS119" i="4"/>
  <c r="BR120" i="4"/>
  <c r="BS120" i="4"/>
  <c r="BR121" i="4"/>
  <c r="BS121" i="4"/>
  <c r="BR122" i="4"/>
  <c r="BS122" i="4"/>
  <c r="BR123" i="4"/>
  <c r="BS123" i="4"/>
  <c r="BR124" i="4"/>
  <c r="BS124" i="4"/>
  <c r="BR125" i="4"/>
  <c r="BS125" i="4"/>
  <c r="BR126" i="4"/>
  <c r="BS126" i="4"/>
  <c r="BR127" i="4"/>
  <c r="BS127" i="4"/>
  <c r="BR128" i="4"/>
  <c r="BS128" i="4"/>
  <c r="BR129" i="4"/>
  <c r="BS129" i="4"/>
  <c r="BR130" i="4"/>
  <c r="BS130" i="4"/>
  <c r="BR131" i="4"/>
  <c r="BS131" i="4"/>
  <c r="BR132" i="4"/>
  <c r="BS132" i="4"/>
  <c r="BR133" i="4"/>
  <c r="BS133" i="4"/>
  <c r="BR134" i="4"/>
  <c r="BS134" i="4"/>
  <c r="BR135" i="4"/>
  <c r="BS135" i="4"/>
  <c r="BR136" i="4"/>
  <c r="BS136" i="4"/>
  <c r="BR137" i="4"/>
  <c r="BS137" i="4"/>
  <c r="BR138" i="4"/>
  <c r="BS138" i="4"/>
  <c r="BR139" i="4"/>
  <c r="BS139" i="4"/>
  <c r="BR140" i="4"/>
  <c r="BS140" i="4"/>
  <c r="BR141" i="4"/>
  <c r="BS141" i="4"/>
  <c r="BR142" i="4"/>
  <c r="BS142" i="4"/>
  <c r="BR143" i="4"/>
  <c r="BS143" i="4"/>
  <c r="BR144" i="4"/>
  <c r="BS144" i="4"/>
  <c r="BR145" i="4"/>
  <c r="BS145" i="4"/>
  <c r="BR146" i="4"/>
  <c r="BS146" i="4"/>
  <c r="BR147" i="4"/>
  <c r="BS147" i="4"/>
  <c r="BR148" i="4"/>
  <c r="BS148" i="4"/>
  <c r="BR149" i="4"/>
  <c r="BS149" i="4"/>
  <c r="BR150" i="4"/>
  <c r="BS150" i="4"/>
  <c r="BR151" i="4"/>
  <c r="BS151" i="4"/>
  <c r="BR152" i="4"/>
  <c r="BS152" i="4"/>
  <c r="BR153" i="4"/>
  <c r="BS153" i="4"/>
  <c r="BR154" i="4"/>
  <c r="BS154" i="4"/>
  <c r="BR155" i="4"/>
  <c r="BS155" i="4"/>
  <c r="BR156" i="4"/>
  <c r="BS156" i="4"/>
  <c r="BR157" i="4"/>
  <c r="BS157" i="4"/>
  <c r="BR158" i="4"/>
  <c r="BS158" i="4"/>
  <c r="BR159" i="4"/>
  <c r="BS159" i="4"/>
  <c r="BR160" i="4"/>
  <c r="BS160" i="4"/>
  <c r="BR161" i="4"/>
  <c r="BS161" i="4"/>
  <c r="BR162" i="4"/>
  <c r="BS162" i="4"/>
  <c r="BR163" i="4"/>
  <c r="BS163" i="4"/>
  <c r="BR164" i="4"/>
  <c r="BS164" i="4"/>
  <c r="BR165" i="4"/>
  <c r="BS165" i="4"/>
  <c r="BR166" i="4"/>
  <c r="BS166" i="4"/>
  <c r="BR167" i="4"/>
  <c r="BS167" i="4"/>
  <c r="BR168" i="4"/>
  <c r="BS168" i="4"/>
  <c r="BR169" i="4"/>
  <c r="BS169" i="4"/>
  <c r="BR170" i="4"/>
  <c r="BS170" i="4"/>
  <c r="BR171" i="4"/>
  <c r="BS171" i="4"/>
  <c r="BR172" i="4"/>
  <c r="BS172" i="4"/>
  <c r="BR173" i="4"/>
  <c r="BS173" i="4"/>
  <c r="BR174" i="4"/>
  <c r="BS174" i="4"/>
  <c r="BR175" i="4"/>
  <c r="BS175" i="4"/>
  <c r="BR176" i="4"/>
  <c r="BS176" i="4"/>
  <c r="BR177" i="4"/>
  <c r="BS177" i="4"/>
  <c r="BR178" i="4"/>
  <c r="BS178" i="4"/>
  <c r="BR179" i="4"/>
  <c r="BS179" i="4"/>
  <c r="BR180" i="4"/>
  <c r="BS180" i="4"/>
  <c r="BR181" i="4"/>
  <c r="BS181" i="4"/>
  <c r="BR182" i="4"/>
  <c r="BS182" i="4"/>
  <c r="BR183" i="4"/>
  <c r="BS183" i="4"/>
  <c r="BR184" i="4"/>
  <c r="BS184" i="4"/>
  <c r="BR185" i="4"/>
  <c r="BS185" i="4"/>
  <c r="BR186" i="4"/>
  <c r="BS186" i="4"/>
  <c r="BR187" i="4"/>
  <c r="BS187" i="4"/>
  <c r="BR188" i="4"/>
  <c r="BS188" i="4"/>
  <c r="BR189" i="4"/>
  <c r="BS189" i="4"/>
  <c r="BR190" i="4"/>
  <c r="BS190" i="4"/>
  <c r="BR191" i="4"/>
  <c r="BS191" i="4"/>
  <c r="BR192" i="4"/>
  <c r="BS192" i="4"/>
  <c r="BR193" i="4"/>
  <c r="BS193" i="4"/>
  <c r="BR194" i="4"/>
  <c r="BS194" i="4"/>
  <c r="BR195" i="4"/>
  <c r="BS195" i="4"/>
  <c r="BR196" i="4"/>
  <c r="BS196" i="4"/>
  <c r="BR197" i="4"/>
  <c r="BS197" i="4"/>
  <c r="BR198" i="4"/>
  <c r="BS198" i="4"/>
  <c r="BR199" i="4"/>
  <c r="BS199" i="4"/>
  <c r="BR200" i="4"/>
  <c r="BS200" i="4"/>
  <c r="BR201" i="4"/>
  <c r="BS201" i="4"/>
  <c r="BR202" i="4"/>
  <c r="BS202" i="4"/>
  <c r="BR203" i="4"/>
  <c r="BS203" i="4"/>
  <c r="BR204" i="4"/>
  <c r="BS204" i="4"/>
  <c r="BR205" i="4"/>
  <c r="BS205" i="4"/>
  <c r="BR206" i="4"/>
  <c r="BS206" i="4"/>
  <c r="BR207" i="4"/>
  <c r="BS207" i="4"/>
  <c r="BR208" i="4"/>
  <c r="BS208" i="4"/>
  <c r="BR209" i="4"/>
  <c r="BS209" i="4"/>
  <c r="BR210" i="4"/>
  <c r="BS210" i="4"/>
  <c r="BR211" i="4"/>
  <c r="BS211" i="4"/>
  <c r="BR212" i="4"/>
  <c r="BS212" i="4"/>
  <c r="BR213" i="4"/>
  <c r="BS213" i="4"/>
  <c r="BR214" i="4"/>
  <c r="BS214" i="4"/>
  <c r="BR215" i="4"/>
  <c r="BS215" i="4"/>
  <c r="BR216" i="4"/>
  <c r="BS216" i="4"/>
  <c r="BR217" i="4"/>
  <c r="BS217" i="4"/>
  <c r="BR218" i="4"/>
  <c r="BS218" i="4"/>
  <c r="BR219" i="4"/>
  <c r="BS219" i="4"/>
  <c r="BR220" i="4"/>
  <c r="BS220" i="4"/>
  <c r="BR221" i="4"/>
  <c r="BS221" i="4"/>
  <c r="BR222" i="4"/>
  <c r="BS222" i="4"/>
  <c r="BR223" i="4"/>
  <c r="BS223" i="4"/>
  <c r="BR224" i="4"/>
  <c r="BS224" i="4"/>
  <c r="BR225" i="4"/>
  <c r="BS225" i="4"/>
  <c r="BR226" i="4"/>
  <c r="BS226" i="4"/>
  <c r="BR227" i="4"/>
  <c r="BS227" i="4"/>
  <c r="BR228" i="4"/>
  <c r="BS228" i="4"/>
  <c r="BR229" i="4"/>
  <c r="BS229" i="4"/>
  <c r="BR230" i="4"/>
  <c r="BS230" i="4"/>
  <c r="BR231" i="4"/>
  <c r="BS231" i="4"/>
  <c r="BR232" i="4"/>
  <c r="BS232" i="4"/>
  <c r="BR233" i="4"/>
  <c r="BS233" i="4"/>
  <c r="BR234" i="4"/>
  <c r="BS234" i="4"/>
  <c r="BR235" i="4"/>
  <c r="BS235" i="4"/>
  <c r="BR236" i="4"/>
  <c r="BS236" i="4"/>
  <c r="BR237" i="4"/>
  <c r="BS237" i="4"/>
  <c r="BR238" i="4"/>
  <c r="BS238" i="4"/>
  <c r="BR239" i="4"/>
  <c r="BS239" i="4"/>
  <c r="BR240" i="4"/>
  <c r="BS240" i="4"/>
  <c r="BR241" i="4"/>
  <c r="BS241" i="4"/>
  <c r="BR242" i="4"/>
  <c r="BS242" i="4"/>
  <c r="BR243" i="4"/>
  <c r="BS243" i="4"/>
  <c r="BR244" i="4"/>
  <c r="BS244" i="4"/>
  <c r="BR245" i="4"/>
  <c r="BS245" i="4"/>
  <c r="BR246" i="4"/>
  <c r="BS246" i="4"/>
  <c r="BR247" i="4"/>
  <c r="BS247" i="4"/>
  <c r="BR248" i="4"/>
  <c r="BS248" i="4"/>
  <c r="BR249" i="4"/>
  <c r="BS249" i="4"/>
  <c r="BR250" i="4"/>
  <c r="BS250" i="4"/>
  <c r="BR251" i="4"/>
  <c r="BS251" i="4"/>
  <c r="BR252" i="4"/>
  <c r="BS252" i="4"/>
  <c r="BR253" i="4"/>
  <c r="BS253" i="4"/>
  <c r="BR254" i="4"/>
  <c r="BS254" i="4"/>
  <c r="BR255" i="4"/>
  <c r="BS255" i="4"/>
  <c r="BR256" i="4"/>
  <c r="BS256" i="4"/>
  <c r="BR257" i="4"/>
  <c r="BS257" i="4"/>
  <c r="BR258" i="4"/>
  <c r="BS258" i="4"/>
  <c r="BR259" i="4"/>
  <c r="BS259" i="4"/>
  <c r="BR260" i="4"/>
  <c r="BS260" i="4"/>
  <c r="BR261" i="4"/>
  <c r="BS261" i="4"/>
  <c r="BR262" i="4"/>
  <c r="BS262" i="4"/>
  <c r="BR263" i="4"/>
  <c r="BS263" i="4"/>
  <c r="BR264" i="4"/>
  <c r="BS264" i="4"/>
  <c r="BR265" i="4"/>
  <c r="BS265" i="4"/>
  <c r="BR266" i="4"/>
  <c r="BS266" i="4"/>
  <c r="BR267" i="4"/>
  <c r="BS267" i="4"/>
  <c r="BR268" i="4"/>
  <c r="BS268" i="4"/>
  <c r="BR269" i="4"/>
  <c r="BS269" i="4"/>
  <c r="BR270" i="4"/>
  <c r="BS270" i="4"/>
  <c r="BR271" i="4"/>
  <c r="BS271" i="4"/>
  <c r="BR272" i="4"/>
  <c r="BS272" i="4"/>
  <c r="BR273" i="4"/>
  <c r="BS273" i="4"/>
  <c r="BR274" i="4"/>
  <c r="BS274" i="4"/>
  <c r="BR275" i="4"/>
  <c r="BS275" i="4"/>
  <c r="BR276" i="4"/>
  <c r="BS276" i="4"/>
  <c r="BR277" i="4"/>
  <c r="BS277" i="4"/>
  <c r="BR278" i="4"/>
  <c r="BS278" i="4"/>
  <c r="BR279" i="4"/>
  <c r="BS279" i="4"/>
  <c r="BR280" i="4"/>
  <c r="BS280" i="4"/>
  <c r="BR281" i="4"/>
  <c r="BS281" i="4"/>
  <c r="BR282" i="4"/>
  <c r="BS282" i="4"/>
  <c r="BR283" i="4"/>
  <c r="BS283" i="4"/>
  <c r="BR284" i="4"/>
  <c r="BS284" i="4"/>
  <c r="BR285" i="4"/>
  <c r="BS285" i="4"/>
  <c r="BR286" i="4"/>
  <c r="BS286" i="4"/>
  <c r="BR287" i="4"/>
  <c r="BS287" i="4"/>
  <c r="BR288" i="4"/>
  <c r="BS288" i="4"/>
  <c r="BR289" i="4"/>
  <c r="BS289" i="4"/>
  <c r="BR290" i="4"/>
  <c r="BS290" i="4"/>
  <c r="BR291" i="4"/>
  <c r="BS291" i="4"/>
  <c r="BR292" i="4"/>
  <c r="BS292" i="4"/>
  <c r="BR293" i="4"/>
  <c r="BS293" i="4"/>
  <c r="BR294" i="4"/>
  <c r="BS294" i="4"/>
  <c r="BR295" i="4"/>
  <c r="BS295" i="4"/>
  <c r="BR296" i="4"/>
  <c r="BS296" i="4"/>
  <c r="BR297" i="4"/>
  <c r="BS297" i="4"/>
  <c r="BR298" i="4"/>
  <c r="BS298" i="4"/>
  <c r="BR299" i="4"/>
  <c r="BS299" i="4"/>
  <c r="BR300" i="4"/>
  <c r="BS300" i="4"/>
  <c r="BR301" i="4"/>
  <c r="BS301" i="4"/>
  <c r="BR302" i="4"/>
  <c r="BS302" i="4"/>
  <c r="BR303" i="4"/>
  <c r="BS303" i="4"/>
  <c r="BR304" i="4"/>
  <c r="BS304" i="4"/>
  <c r="BR305" i="4"/>
  <c r="BS305" i="4"/>
  <c r="BR306" i="4"/>
  <c r="BS306" i="4"/>
  <c r="BR307" i="4"/>
  <c r="BS307" i="4"/>
  <c r="BR308" i="4"/>
  <c r="BS308" i="4"/>
  <c r="BR309" i="4"/>
  <c r="BS309" i="4"/>
  <c r="BR310" i="4"/>
  <c r="BS310" i="4"/>
  <c r="BR311" i="4"/>
  <c r="BS311" i="4"/>
  <c r="BR312" i="4"/>
  <c r="BS312" i="4"/>
  <c r="BR313" i="4"/>
  <c r="BS313" i="4"/>
  <c r="BR314" i="4"/>
  <c r="BS314" i="4"/>
  <c r="BR315" i="4"/>
  <c r="BS315" i="4"/>
  <c r="BR316" i="4"/>
  <c r="BS316" i="4"/>
  <c r="BR317" i="4"/>
  <c r="BS317" i="4"/>
  <c r="BR318" i="4"/>
  <c r="BS318" i="4"/>
  <c r="BR319" i="4"/>
  <c r="BS319" i="4"/>
  <c r="BR320" i="4"/>
  <c r="BS320" i="4"/>
  <c r="BR321" i="4"/>
  <c r="BS321" i="4"/>
  <c r="BR322" i="4"/>
  <c r="BS322" i="4"/>
  <c r="BR323" i="4"/>
  <c r="BS323" i="4"/>
  <c r="BR324" i="4"/>
  <c r="BS324" i="4"/>
  <c r="BR325" i="4"/>
  <c r="BS325" i="4"/>
  <c r="BR326" i="4"/>
  <c r="BS326" i="4"/>
  <c r="BR327" i="4"/>
  <c r="BS327" i="4"/>
  <c r="BR328" i="4"/>
  <c r="BS328" i="4"/>
  <c r="BR329" i="4"/>
  <c r="BS329" i="4"/>
  <c r="BR330" i="4"/>
  <c r="BS330" i="4"/>
  <c r="BR331" i="4"/>
  <c r="BS331" i="4"/>
  <c r="BR332" i="4"/>
  <c r="BS332" i="4"/>
  <c r="BR333" i="4"/>
  <c r="BS333" i="4"/>
  <c r="BR334" i="4"/>
  <c r="BS334" i="4"/>
  <c r="BR335" i="4"/>
  <c r="BS335" i="4"/>
  <c r="BR336" i="4"/>
  <c r="BS336" i="4"/>
  <c r="BR337" i="4"/>
  <c r="BS337" i="4"/>
  <c r="BR338" i="4"/>
  <c r="BS338" i="4"/>
  <c r="BR339" i="4"/>
  <c r="BS339" i="4"/>
  <c r="BR340" i="4"/>
  <c r="BS340" i="4"/>
  <c r="BR341" i="4"/>
  <c r="BS341" i="4"/>
  <c r="BR342" i="4"/>
  <c r="BS342" i="4"/>
  <c r="BR343" i="4"/>
  <c r="BS343" i="4"/>
  <c r="BR344" i="4"/>
  <c r="BS344" i="4"/>
  <c r="BR345" i="4"/>
  <c r="BS345" i="4"/>
  <c r="BR346" i="4"/>
  <c r="BS346" i="4"/>
  <c r="BR347" i="4"/>
  <c r="BS347" i="4"/>
  <c r="BR348" i="4"/>
  <c r="BS348" i="4"/>
  <c r="BR349" i="4"/>
  <c r="BS349" i="4"/>
  <c r="BR350" i="4"/>
  <c r="BS350" i="4"/>
  <c r="BR351" i="4"/>
  <c r="BS351" i="4"/>
  <c r="BR352" i="4"/>
  <c r="BS352" i="4"/>
  <c r="BR353" i="4"/>
  <c r="BS353" i="4"/>
  <c r="BR354" i="4"/>
  <c r="BS354" i="4"/>
  <c r="BR355" i="4"/>
  <c r="BS355" i="4"/>
  <c r="BR356" i="4"/>
  <c r="BS356" i="4"/>
  <c r="BR357" i="4"/>
  <c r="BS357" i="4"/>
  <c r="BR358" i="4"/>
  <c r="BS358" i="4"/>
  <c r="BR359" i="4"/>
  <c r="BS359" i="4"/>
  <c r="BR360" i="4"/>
  <c r="BS360" i="4"/>
  <c r="BR361" i="4"/>
  <c r="BS361" i="4"/>
  <c r="BR362" i="4"/>
  <c r="BS362" i="4"/>
  <c r="BR363" i="4"/>
  <c r="BS363" i="4"/>
  <c r="BR364" i="4"/>
  <c r="BS364" i="4"/>
  <c r="BR365" i="4"/>
  <c r="BS365" i="4"/>
  <c r="BR366" i="4"/>
  <c r="BS366" i="4"/>
  <c r="BR367" i="4"/>
  <c r="BS367" i="4"/>
  <c r="BR368" i="4"/>
  <c r="BS368" i="4"/>
  <c r="BR369" i="4"/>
  <c r="BS369" i="4"/>
  <c r="BR370" i="4"/>
  <c r="BS370" i="4"/>
  <c r="BR371" i="4"/>
  <c r="BS371" i="4"/>
  <c r="BR372" i="4"/>
  <c r="BS372" i="4"/>
  <c r="BR373" i="4"/>
  <c r="BS373" i="4"/>
  <c r="BR374" i="4"/>
  <c r="BS374" i="4"/>
  <c r="BR375" i="4"/>
  <c r="BS375" i="4"/>
  <c r="BR376" i="4"/>
  <c r="BS376" i="4"/>
  <c r="BR377" i="4"/>
  <c r="BS377" i="4"/>
  <c r="BR378" i="4"/>
  <c r="BS378" i="4"/>
  <c r="BR379" i="4"/>
  <c r="BS379" i="4"/>
  <c r="BR380" i="4"/>
  <c r="BS380" i="4"/>
  <c r="BR381" i="4"/>
  <c r="BS381" i="4"/>
  <c r="BR382" i="4"/>
  <c r="BS382" i="4"/>
  <c r="BR383" i="4"/>
  <c r="BS383" i="4"/>
  <c r="BR384" i="4"/>
  <c r="BS384" i="4"/>
  <c r="BR385" i="4"/>
  <c r="BS385" i="4"/>
  <c r="BR386" i="4"/>
  <c r="BS386" i="4"/>
  <c r="BR387" i="4"/>
  <c r="BS387" i="4"/>
  <c r="BR388" i="4"/>
  <c r="BS388" i="4"/>
  <c r="BR389" i="4"/>
  <c r="BS389" i="4"/>
  <c r="BR390" i="4"/>
  <c r="BS390" i="4"/>
  <c r="BR391" i="4"/>
  <c r="BS391" i="4"/>
  <c r="BR392" i="4"/>
  <c r="BS392" i="4"/>
  <c r="BR393" i="4"/>
  <c r="BS393" i="4"/>
  <c r="BR394" i="4"/>
  <c r="BS394" i="4"/>
  <c r="BR395" i="4"/>
  <c r="BS395" i="4"/>
  <c r="BR396" i="4"/>
  <c r="BS396" i="4"/>
  <c r="BR397" i="4"/>
  <c r="BS397" i="4"/>
  <c r="BR398" i="4"/>
  <c r="BS398" i="4"/>
  <c r="BR399" i="4"/>
  <c r="BS399" i="4"/>
  <c r="BR400" i="4"/>
  <c r="BS400" i="4"/>
  <c r="BR401" i="4"/>
  <c r="BS401" i="4"/>
  <c r="BR402" i="4"/>
  <c r="BS402" i="4"/>
  <c r="BR403" i="4"/>
  <c r="BS403" i="4"/>
  <c r="BR404" i="4"/>
  <c r="BS404" i="4"/>
  <c r="BR405" i="4"/>
  <c r="BS405" i="4"/>
  <c r="BR406" i="4"/>
  <c r="BS406" i="4"/>
  <c r="BR407" i="4"/>
  <c r="BS407" i="4"/>
  <c r="BR408" i="4"/>
  <c r="BS408" i="4"/>
  <c r="BR409" i="4"/>
  <c r="BS409" i="4"/>
  <c r="BR410" i="4"/>
  <c r="BS410" i="4"/>
  <c r="BR411" i="4"/>
  <c r="BS411" i="4"/>
  <c r="BR412" i="4"/>
  <c r="BS412" i="4"/>
  <c r="BR413" i="4"/>
  <c r="BS413" i="4"/>
  <c r="BR414" i="4"/>
  <c r="BS414" i="4"/>
  <c r="BR415" i="4"/>
  <c r="BS415" i="4"/>
  <c r="BR416" i="4"/>
  <c r="BS416" i="4"/>
  <c r="BR417" i="4"/>
  <c r="BS417" i="4"/>
  <c r="BR418" i="4"/>
  <c r="BS418" i="4"/>
  <c r="BR419" i="4"/>
  <c r="BS419" i="4"/>
  <c r="BR420" i="4"/>
  <c r="BS420" i="4"/>
  <c r="BR421" i="4"/>
  <c r="BS421" i="4"/>
  <c r="BR422" i="4"/>
  <c r="BS422" i="4"/>
  <c r="BR423" i="4"/>
  <c r="BS423" i="4"/>
  <c r="BR424" i="4"/>
  <c r="BS424" i="4"/>
  <c r="BR425" i="4"/>
  <c r="BS425" i="4"/>
  <c r="BR426" i="4"/>
  <c r="BS426" i="4"/>
  <c r="BR427" i="4"/>
  <c r="BS427" i="4"/>
  <c r="BR428" i="4"/>
  <c r="BS428" i="4"/>
  <c r="BR429" i="4"/>
  <c r="BS429" i="4"/>
  <c r="BR430" i="4"/>
  <c r="BS430" i="4"/>
  <c r="BR431" i="4"/>
  <c r="BS431" i="4"/>
  <c r="BR432" i="4"/>
  <c r="BS432" i="4"/>
  <c r="BR433" i="4"/>
  <c r="BS433" i="4"/>
  <c r="BR434" i="4"/>
  <c r="BS434" i="4"/>
  <c r="BR435" i="4"/>
  <c r="BS435" i="4"/>
  <c r="BR436" i="4"/>
  <c r="BS436" i="4"/>
  <c r="BR437" i="4"/>
  <c r="BS437" i="4"/>
  <c r="BR438" i="4"/>
  <c r="BS438" i="4"/>
  <c r="BR439" i="4"/>
  <c r="BS439" i="4"/>
  <c r="BR440" i="4"/>
  <c r="BS440" i="4"/>
  <c r="BR441" i="4"/>
  <c r="BS441" i="4"/>
  <c r="BR442" i="4"/>
  <c r="BS442" i="4"/>
  <c r="BR443" i="4"/>
  <c r="BS443" i="4"/>
  <c r="BR444" i="4"/>
  <c r="BS444" i="4"/>
  <c r="BR445" i="4"/>
  <c r="BS445" i="4"/>
  <c r="BR446" i="4"/>
  <c r="BS446" i="4"/>
  <c r="BR447" i="4"/>
  <c r="BS447" i="4"/>
  <c r="BR448" i="4"/>
  <c r="BS448" i="4"/>
  <c r="BR449" i="4"/>
  <c r="BS449" i="4"/>
  <c r="BR450" i="4"/>
  <c r="BS450" i="4"/>
  <c r="BR451" i="4"/>
  <c r="BS451" i="4"/>
  <c r="BR452" i="4"/>
  <c r="BS452" i="4"/>
  <c r="BR453" i="4"/>
  <c r="BS453" i="4"/>
  <c r="BR454" i="4"/>
  <c r="BS454" i="4"/>
  <c r="BR455" i="4"/>
  <c r="BS455" i="4"/>
  <c r="BR456" i="4"/>
  <c r="BS456" i="4"/>
  <c r="BR457" i="4"/>
  <c r="BS457" i="4"/>
  <c r="BR458" i="4"/>
  <c r="BS458" i="4"/>
  <c r="BR459" i="4"/>
  <c r="BS459" i="4"/>
  <c r="BR460" i="4"/>
  <c r="BS460" i="4"/>
  <c r="BR461" i="4"/>
  <c r="BS461" i="4"/>
  <c r="BR462" i="4"/>
  <c r="BS462" i="4"/>
  <c r="BR463" i="4"/>
  <c r="BS463" i="4"/>
  <c r="BR464" i="4"/>
  <c r="BS464" i="4"/>
  <c r="BR465" i="4"/>
  <c r="BS465" i="4"/>
  <c r="BR466" i="4"/>
  <c r="BS466" i="4"/>
  <c r="BR467" i="4"/>
  <c r="BS467" i="4"/>
  <c r="BR468" i="4"/>
  <c r="BS468" i="4"/>
  <c r="BR469" i="4"/>
  <c r="BS469" i="4"/>
  <c r="BR470" i="4"/>
  <c r="BS470" i="4"/>
  <c r="BR471" i="4"/>
  <c r="BS471" i="4"/>
  <c r="BR472" i="4"/>
  <c r="BS472" i="4"/>
  <c r="BR473" i="4"/>
  <c r="BS473" i="4"/>
  <c r="BR474" i="4"/>
  <c r="BS474" i="4"/>
  <c r="BR475" i="4"/>
  <c r="BS475" i="4"/>
  <c r="BR476" i="4"/>
  <c r="BS476" i="4"/>
  <c r="BR477" i="4"/>
  <c r="BS477" i="4"/>
  <c r="BR478" i="4"/>
  <c r="BS478" i="4"/>
  <c r="BR479" i="4"/>
  <c r="BS479" i="4"/>
  <c r="BR480" i="4"/>
  <c r="BS480" i="4"/>
  <c r="BR481" i="4"/>
  <c r="BS481" i="4"/>
  <c r="BR482" i="4"/>
  <c r="BS482" i="4"/>
  <c r="BR483" i="4"/>
  <c r="BS483" i="4"/>
  <c r="BR484" i="4"/>
  <c r="BS484" i="4"/>
  <c r="BR485" i="4"/>
  <c r="BS485" i="4"/>
  <c r="BR486" i="4"/>
  <c r="BS486" i="4"/>
  <c r="BR487" i="4"/>
  <c r="BS487" i="4"/>
  <c r="BR488" i="4"/>
  <c r="BS488" i="4"/>
  <c r="BR489" i="4"/>
  <c r="BS489" i="4"/>
  <c r="BR490" i="4"/>
  <c r="BS490" i="4"/>
  <c r="BR491" i="4"/>
  <c r="BS491" i="4"/>
  <c r="BR492" i="4"/>
  <c r="BS492" i="4"/>
  <c r="BR493" i="4"/>
  <c r="BS493" i="4"/>
  <c r="BR494" i="4"/>
  <c r="BS494" i="4"/>
  <c r="BR495" i="4"/>
  <c r="BS495" i="4"/>
  <c r="BR496" i="4"/>
  <c r="BS496" i="4"/>
  <c r="BR497" i="4"/>
  <c r="BS497" i="4"/>
  <c r="BR498" i="4"/>
  <c r="BS498" i="4"/>
  <c r="BR499" i="4"/>
  <c r="BS499" i="4"/>
  <c r="BR500" i="4"/>
  <c r="BS500" i="4"/>
  <c r="BR501" i="4"/>
  <c r="BS501" i="4"/>
  <c r="BR502" i="4"/>
  <c r="BS502" i="4"/>
  <c r="BR503" i="4"/>
  <c r="BS503" i="4"/>
  <c r="BR504" i="4"/>
  <c r="BS504" i="4"/>
  <c r="BR505" i="4"/>
  <c r="BS505" i="4"/>
  <c r="BR506" i="4"/>
  <c r="BS506" i="4"/>
  <c r="BR507" i="4"/>
  <c r="BS507" i="4"/>
  <c r="BR508" i="4"/>
  <c r="BS508" i="4"/>
  <c r="BR509" i="4"/>
  <c r="BS509" i="4"/>
  <c r="BR510" i="4"/>
  <c r="BS510" i="4"/>
  <c r="BR511" i="4"/>
  <c r="BS511" i="4"/>
  <c r="BR512" i="4"/>
  <c r="BS512" i="4"/>
  <c r="BR513" i="4"/>
  <c r="BS513" i="4"/>
  <c r="BR514" i="4"/>
  <c r="BS514" i="4"/>
  <c r="BR515" i="4"/>
  <c r="BS515" i="4"/>
  <c r="BR516" i="4"/>
  <c r="BS516" i="4"/>
  <c r="BR517" i="4"/>
  <c r="BS517" i="4"/>
  <c r="BR518" i="4"/>
  <c r="BS518" i="4"/>
  <c r="BR519" i="4"/>
  <c r="BS519" i="4"/>
  <c r="BR520" i="4"/>
  <c r="BS520" i="4"/>
  <c r="BR521" i="4"/>
  <c r="BS521" i="4"/>
  <c r="BR522" i="4"/>
  <c r="BS522" i="4"/>
  <c r="BR523" i="4"/>
  <c r="BS523" i="4"/>
  <c r="BR524" i="4"/>
  <c r="BS524" i="4"/>
  <c r="BR525" i="4"/>
  <c r="BS525" i="4"/>
  <c r="BR526" i="4"/>
  <c r="BS526" i="4"/>
  <c r="BR527" i="4"/>
  <c r="BS527" i="4"/>
  <c r="BR528" i="4"/>
  <c r="BS528" i="4"/>
  <c r="BR529" i="4"/>
  <c r="BS529" i="4"/>
  <c r="BR530" i="4"/>
  <c r="BS530" i="4"/>
  <c r="BR531" i="4"/>
  <c r="BS531" i="4"/>
  <c r="BR532" i="4"/>
  <c r="BS532" i="4"/>
  <c r="BR533" i="4"/>
  <c r="BS533" i="4"/>
  <c r="BR534" i="4"/>
  <c r="BS534" i="4"/>
  <c r="BR535" i="4"/>
  <c r="BS535" i="4"/>
  <c r="BR536" i="4"/>
  <c r="BS536" i="4"/>
  <c r="BR537" i="4"/>
  <c r="BS537" i="4"/>
  <c r="BR538" i="4"/>
  <c r="BS538" i="4"/>
  <c r="BR539" i="4"/>
  <c r="BS539" i="4"/>
  <c r="BR540" i="4"/>
  <c r="BS540" i="4"/>
  <c r="BR541" i="4"/>
  <c r="BS541" i="4"/>
  <c r="BR542" i="4"/>
  <c r="BS542" i="4"/>
  <c r="BR543" i="4"/>
  <c r="BS543" i="4"/>
  <c r="BR544" i="4"/>
  <c r="BS544" i="4"/>
  <c r="BR545" i="4"/>
  <c r="BS545" i="4"/>
  <c r="BR546" i="4"/>
  <c r="BS546" i="4"/>
  <c r="BR547" i="4"/>
  <c r="BS547" i="4"/>
  <c r="BR548" i="4"/>
  <c r="BS548" i="4"/>
  <c r="BR549" i="4"/>
  <c r="BS549" i="4"/>
  <c r="BR550" i="4"/>
  <c r="BS550" i="4"/>
  <c r="BR551" i="4"/>
  <c r="BS551" i="4"/>
  <c r="BR552" i="4"/>
  <c r="BS552" i="4"/>
  <c r="BR553" i="4"/>
  <c r="BS553" i="4"/>
  <c r="BR554" i="4"/>
  <c r="BS554" i="4"/>
  <c r="BR555" i="4"/>
  <c r="BS555" i="4"/>
  <c r="BR556" i="4"/>
  <c r="BS556" i="4"/>
  <c r="BR557" i="4"/>
  <c r="BS557" i="4"/>
  <c r="BR558" i="4"/>
  <c r="BS558" i="4"/>
  <c r="BR559" i="4"/>
  <c r="BS559" i="4"/>
  <c r="BR560" i="4"/>
  <c r="BS560" i="4"/>
  <c r="BR561" i="4"/>
  <c r="BS561" i="4"/>
  <c r="BR562" i="4"/>
  <c r="BS562" i="4"/>
  <c r="BR563" i="4"/>
  <c r="BS563" i="4"/>
  <c r="BR564" i="4"/>
  <c r="BS564" i="4"/>
  <c r="BR565" i="4"/>
  <c r="BS565" i="4"/>
  <c r="BR566" i="4"/>
  <c r="BS566" i="4"/>
  <c r="BR567" i="4"/>
  <c r="BS567" i="4"/>
  <c r="BR568" i="4"/>
  <c r="BS568" i="4"/>
  <c r="BR569" i="4"/>
  <c r="BS569" i="4"/>
  <c r="BR570" i="4"/>
  <c r="BS570" i="4"/>
  <c r="BR571" i="4"/>
  <c r="BS571" i="4"/>
  <c r="BR572" i="4"/>
  <c r="BS572" i="4"/>
  <c r="BR573" i="4"/>
  <c r="BS573" i="4"/>
  <c r="BR574" i="4"/>
  <c r="BS574" i="4"/>
  <c r="BR575" i="4"/>
  <c r="BS575" i="4"/>
  <c r="BR576" i="4"/>
  <c r="BS576" i="4"/>
  <c r="BR577" i="4"/>
  <c r="BS577" i="4"/>
  <c r="BR578" i="4"/>
  <c r="BS578" i="4"/>
  <c r="BR579" i="4"/>
  <c r="BS579" i="4"/>
  <c r="BR580" i="4"/>
  <c r="BS580" i="4"/>
  <c r="BR581" i="4"/>
  <c r="BS581" i="4"/>
  <c r="BR582" i="4"/>
  <c r="BS582" i="4"/>
  <c r="BR583" i="4"/>
  <c r="BS583" i="4"/>
  <c r="BR584" i="4"/>
  <c r="BS584" i="4"/>
  <c r="BR585" i="4"/>
  <c r="BS585" i="4"/>
  <c r="BR586" i="4"/>
  <c r="BS586" i="4"/>
  <c r="BR587" i="4"/>
  <c r="BS587" i="4"/>
  <c r="BR588" i="4"/>
  <c r="BS588" i="4"/>
  <c r="BR589" i="4"/>
  <c r="BS589" i="4"/>
  <c r="BR590" i="4"/>
  <c r="BS590" i="4"/>
  <c r="BR591" i="4"/>
  <c r="BS591" i="4"/>
  <c r="BR592" i="4"/>
  <c r="BS592" i="4"/>
  <c r="BR593" i="4"/>
  <c r="BS593" i="4"/>
  <c r="BR594" i="4"/>
  <c r="BS594" i="4"/>
  <c r="BR595" i="4"/>
  <c r="BS595" i="4"/>
  <c r="BR596" i="4"/>
  <c r="BS596" i="4"/>
  <c r="BR597" i="4"/>
  <c r="BS597" i="4"/>
  <c r="BR598" i="4"/>
  <c r="BS598" i="4"/>
  <c r="BR599" i="4"/>
  <c r="BS599" i="4"/>
  <c r="BR600" i="4"/>
  <c r="BS600" i="4"/>
  <c r="BR601" i="4"/>
  <c r="BS601" i="4"/>
  <c r="BR602" i="4"/>
  <c r="BS602" i="4"/>
  <c r="BR603" i="4"/>
  <c r="BS603" i="4"/>
  <c r="BR604" i="4"/>
  <c r="BS604" i="4"/>
  <c r="BR605" i="4"/>
  <c r="BS605" i="4"/>
  <c r="BR606" i="4"/>
  <c r="BS606" i="4"/>
  <c r="BR607" i="4"/>
  <c r="BS607" i="4"/>
  <c r="BR608" i="4"/>
  <c r="BS608" i="4"/>
  <c r="BR609" i="4"/>
  <c r="BS609" i="4"/>
  <c r="BR610" i="4"/>
  <c r="BS610" i="4"/>
  <c r="BR611" i="4"/>
  <c r="BS611" i="4"/>
  <c r="BR612" i="4"/>
  <c r="BS612" i="4"/>
  <c r="BR613" i="4"/>
  <c r="BS613" i="4"/>
  <c r="BR614" i="4"/>
  <c r="BS614" i="4"/>
  <c r="BR615" i="4"/>
  <c r="BS615" i="4"/>
  <c r="BR616" i="4"/>
  <c r="BS616" i="4"/>
  <c r="BR617" i="4"/>
  <c r="BS617" i="4"/>
  <c r="BR618" i="4"/>
  <c r="BS618" i="4"/>
  <c r="BR619" i="4"/>
  <c r="BS619" i="4"/>
  <c r="BR620" i="4"/>
  <c r="BS620" i="4"/>
  <c r="BR621" i="4"/>
  <c r="BS621" i="4"/>
  <c r="BR622" i="4"/>
  <c r="BS622" i="4"/>
  <c r="BR623" i="4"/>
  <c r="BS623" i="4"/>
  <c r="BR624" i="4"/>
  <c r="BS624" i="4"/>
  <c r="BR625" i="4"/>
  <c r="BS625" i="4"/>
  <c r="BR626" i="4"/>
  <c r="BS626" i="4"/>
  <c r="BR627" i="4"/>
  <c r="BS627" i="4"/>
  <c r="BR628" i="4"/>
  <c r="BS628" i="4"/>
  <c r="BR629" i="4"/>
  <c r="BS629" i="4"/>
  <c r="BR630" i="4"/>
  <c r="BS630" i="4"/>
  <c r="BR631" i="4"/>
  <c r="BS631" i="4"/>
  <c r="BR632" i="4"/>
  <c r="BS632" i="4"/>
  <c r="BR633" i="4"/>
  <c r="BS633" i="4"/>
  <c r="BR634" i="4"/>
  <c r="BS634" i="4"/>
  <c r="BR635" i="4"/>
  <c r="BS635" i="4"/>
  <c r="BR636" i="4"/>
  <c r="BS636" i="4"/>
  <c r="BR637" i="4"/>
  <c r="BS637" i="4"/>
  <c r="BR638" i="4"/>
  <c r="BS638" i="4"/>
  <c r="BR639" i="4"/>
  <c r="BS639" i="4"/>
  <c r="BR640" i="4"/>
  <c r="BS640" i="4"/>
  <c r="BR641" i="4"/>
  <c r="BS641" i="4"/>
  <c r="BR642" i="4"/>
  <c r="BS642" i="4"/>
  <c r="BR643" i="4"/>
  <c r="BS643" i="4"/>
  <c r="BR644" i="4"/>
  <c r="BS644" i="4"/>
  <c r="BR645" i="4"/>
  <c r="BS645" i="4"/>
  <c r="BR646" i="4"/>
  <c r="BS646" i="4"/>
  <c r="BR647" i="4"/>
  <c r="BS647" i="4"/>
  <c r="BR648" i="4"/>
  <c r="BS648" i="4"/>
  <c r="BR649" i="4"/>
  <c r="BS649" i="4"/>
  <c r="BR650" i="4"/>
  <c r="BS650" i="4"/>
  <c r="BR651" i="4"/>
  <c r="BS651" i="4"/>
  <c r="BR652" i="4"/>
  <c r="BS652" i="4"/>
  <c r="BR653" i="4"/>
  <c r="BS653" i="4"/>
  <c r="BR654" i="4"/>
  <c r="BS654" i="4"/>
  <c r="BR655" i="4"/>
  <c r="BS655" i="4"/>
  <c r="BR656" i="4"/>
  <c r="BS656" i="4"/>
  <c r="BR657" i="4"/>
  <c r="BS657" i="4"/>
  <c r="BR658" i="4"/>
  <c r="BS658" i="4"/>
  <c r="BR659" i="4"/>
  <c r="BS659" i="4"/>
  <c r="BR660" i="4"/>
  <c r="BS660" i="4"/>
  <c r="BR661" i="4"/>
  <c r="BS661" i="4"/>
  <c r="BR662" i="4"/>
  <c r="BS662" i="4"/>
  <c r="BR663" i="4"/>
  <c r="BS663" i="4"/>
  <c r="BR664" i="4"/>
  <c r="BS664" i="4"/>
  <c r="BR665" i="4"/>
  <c r="BS665" i="4"/>
  <c r="BR666" i="4"/>
  <c r="BS666" i="4"/>
  <c r="BR667" i="4"/>
  <c r="BS667" i="4"/>
  <c r="BR668" i="4"/>
  <c r="BS668" i="4"/>
  <c r="BR669" i="4"/>
  <c r="BS669" i="4"/>
  <c r="BR670" i="4"/>
  <c r="BS670" i="4"/>
  <c r="BR671" i="4"/>
  <c r="BS671" i="4"/>
  <c r="BR672" i="4"/>
  <c r="BS672" i="4"/>
  <c r="BR673" i="4"/>
  <c r="BS673" i="4"/>
  <c r="BR674" i="4"/>
  <c r="BS674" i="4"/>
  <c r="BR675" i="4"/>
  <c r="BS675" i="4"/>
  <c r="BR676" i="4"/>
  <c r="BS676" i="4"/>
  <c r="BR677" i="4"/>
  <c r="BS677" i="4"/>
  <c r="BR678" i="4"/>
  <c r="BS678" i="4"/>
  <c r="BR679" i="4"/>
  <c r="BS679" i="4"/>
  <c r="BR680" i="4"/>
  <c r="BS680" i="4"/>
  <c r="BR681" i="4"/>
  <c r="BS681" i="4"/>
  <c r="BR682" i="4"/>
  <c r="BS682" i="4"/>
  <c r="BR683" i="4"/>
  <c r="BS683" i="4"/>
  <c r="BR684" i="4"/>
  <c r="BS684" i="4"/>
  <c r="BR685" i="4"/>
  <c r="BS685" i="4"/>
  <c r="BR686" i="4"/>
  <c r="BS686" i="4"/>
  <c r="BR687" i="4"/>
  <c r="BS687" i="4"/>
  <c r="BR688" i="4"/>
  <c r="BS688" i="4"/>
  <c r="BR689" i="4"/>
  <c r="BS689" i="4"/>
  <c r="BR690" i="4"/>
  <c r="BS690" i="4"/>
  <c r="BR691" i="4"/>
  <c r="BS691" i="4"/>
  <c r="BR692" i="4"/>
  <c r="BS692" i="4"/>
  <c r="BR693" i="4"/>
  <c r="BS693" i="4"/>
  <c r="BR694" i="4"/>
  <c r="BS694" i="4"/>
  <c r="BR695" i="4"/>
  <c r="BS695" i="4"/>
  <c r="BR696" i="4"/>
  <c r="BS696" i="4"/>
  <c r="BR697" i="4"/>
  <c r="BS697" i="4"/>
  <c r="BR698" i="4"/>
  <c r="BS698" i="4"/>
  <c r="BR699" i="4"/>
  <c r="BS699" i="4"/>
  <c r="BR700" i="4"/>
  <c r="BS700" i="4"/>
  <c r="BR701" i="4"/>
  <c r="BS701" i="4"/>
  <c r="BR702" i="4"/>
  <c r="BS702" i="4"/>
  <c r="BR703" i="4"/>
  <c r="BS703" i="4"/>
  <c r="BR704" i="4"/>
  <c r="BS704" i="4"/>
  <c r="BR705" i="4"/>
  <c r="BS705" i="4"/>
  <c r="BR706" i="4"/>
  <c r="BS706" i="4"/>
  <c r="BR707" i="4"/>
  <c r="BS707" i="4"/>
  <c r="BR708" i="4"/>
  <c r="BS708" i="4"/>
  <c r="BR709" i="4"/>
  <c r="BS709" i="4"/>
  <c r="BR710" i="4"/>
  <c r="BS710" i="4"/>
  <c r="BR711" i="4"/>
  <c r="BS711" i="4"/>
  <c r="BR712" i="4"/>
  <c r="BS712" i="4"/>
  <c r="BR713" i="4"/>
  <c r="BS713" i="4"/>
  <c r="BR714" i="4"/>
  <c r="BS714" i="4"/>
  <c r="BR715" i="4"/>
  <c r="BS715" i="4"/>
  <c r="BR716" i="4"/>
  <c r="BS716" i="4"/>
  <c r="BR717" i="4"/>
  <c r="BS717" i="4"/>
  <c r="BR718" i="4"/>
  <c r="BS718" i="4"/>
  <c r="BR719" i="4"/>
  <c r="BS719" i="4"/>
  <c r="BR720" i="4"/>
  <c r="BS720" i="4"/>
  <c r="BR721" i="4"/>
  <c r="BS721" i="4"/>
  <c r="BR722" i="4"/>
  <c r="BS722" i="4"/>
  <c r="BR723" i="4"/>
  <c r="BS723" i="4"/>
  <c r="BR724" i="4"/>
  <c r="BS724" i="4"/>
  <c r="BR725" i="4"/>
  <c r="BS725" i="4"/>
  <c r="BR726" i="4"/>
  <c r="BS726" i="4"/>
  <c r="BR727" i="4"/>
  <c r="BS727" i="4"/>
  <c r="BR728" i="4"/>
  <c r="BS728" i="4"/>
  <c r="BR729" i="4"/>
  <c r="BS729" i="4"/>
  <c r="BR730" i="4"/>
  <c r="BS730" i="4"/>
  <c r="BR731" i="4"/>
  <c r="BS731" i="4"/>
  <c r="BR732" i="4"/>
  <c r="BS732" i="4"/>
  <c r="BR733" i="4"/>
  <c r="BS733" i="4"/>
  <c r="BR734" i="4"/>
  <c r="BS734" i="4"/>
  <c r="BR735" i="4"/>
  <c r="BS735" i="4"/>
  <c r="BR736" i="4"/>
  <c r="BS736" i="4"/>
  <c r="BR737" i="4"/>
  <c r="BS737" i="4"/>
  <c r="BR738" i="4"/>
  <c r="BS738" i="4"/>
  <c r="BR739" i="4"/>
  <c r="BS739" i="4"/>
  <c r="BR740" i="4"/>
  <c r="BS740" i="4"/>
  <c r="BR741" i="4"/>
  <c r="BS741" i="4"/>
  <c r="BR742" i="4"/>
  <c r="BS742" i="4"/>
  <c r="BR743" i="4"/>
  <c r="BS743" i="4"/>
  <c r="BR744" i="4"/>
  <c r="BS744" i="4"/>
  <c r="BR745" i="4"/>
  <c r="BS745" i="4"/>
  <c r="BR746" i="4"/>
  <c r="BS746" i="4"/>
  <c r="BR747" i="4"/>
  <c r="BS747" i="4"/>
  <c r="BR748" i="4"/>
  <c r="BS748" i="4"/>
  <c r="BR749" i="4"/>
  <c r="BS749" i="4"/>
  <c r="BR750" i="4"/>
  <c r="BS750" i="4"/>
  <c r="BR751" i="4"/>
  <c r="BS751" i="4"/>
  <c r="BR752" i="4"/>
  <c r="BS752" i="4"/>
  <c r="BR753" i="4"/>
  <c r="BS753" i="4"/>
  <c r="BR754" i="4"/>
  <c r="BS754" i="4"/>
  <c r="BR755" i="4"/>
  <c r="BS755" i="4"/>
  <c r="BR756" i="4"/>
  <c r="BS756" i="4"/>
  <c r="BR757" i="4"/>
  <c r="BS757" i="4"/>
  <c r="BR758" i="4"/>
  <c r="BS758" i="4"/>
  <c r="BR759" i="4"/>
  <c r="BS759" i="4"/>
  <c r="BR760" i="4"/>
  <c r="BS760" i="4"/>
  <c r="BR761" i="4"/>
  <c r="BS761" i="4"/>
  <c r="BR762" i="4"/>
  <c r="BS762" i="4"/>
  <c r="BR763" i="4"/>
  <c r="BS763" i="4"/>
  <c r="BR764" i="4"/>
  <c r="BS764" i="4"/>
  <c r="BR765" i="4"/>
  <c r="BS765" i="4"/>
  <c r="BR766" i="4"/>
  <c r="BS766" i="4"/>
  <c r="BR767" i="4"/>
  <c r="BS767" i="4"/>
  <c r="BR768" i="4"/>
  <c r="BS768" i="4"/>
  <c r="BR769" i="4"/>
  <c r="BS769" i="4"/>
  <c r="BR770" i="4"/>
  <c r="BS770" i="4"/>
  <c r="BR771" i="4"/>
  <c r="BS771" i="4"/>
  <c r="BR772" i="4"/>
  <c r="BS772" i="4"/>
  <c r="BR773" i="4"/>
  <c r="BS773" i="4"/>
  <c r="BR774" i="4"/>
  <c r="BS774" i="4"/>
  <c r="BR775" i="4"/>
  <c r="BS775" i="4"/>
  <c r="BR776" i="4"/>
  <c r="BS776" i="4"/>
  <c r="BR777" i="4"/>
  <c r="BS777" i="4"/>
  <c r="BR778" i="4"/>
  <c r="BS778" i="4"/>
  <c r="BR779" i="4"/>
  <c r="BS779" i="4"/>
  <c r="BR780" i="4"/>
  <c r="BS780" i="4"/>
  <c r="BR781" i="4"/>
  <c r="BS781" i="4"/>
  <c r="BR782" i="4"/>
  <c r="BS782" i="4"/>
  <c r="BR783" i="4"/>
  <c r="BS783" i="4"/>
  <c r="BR784" i="4"/>
  <c r="BS784" i="4"/>
  <c r="BR785" i="4"/>
  <c r="BS785" i="4"/>
  <c r="BR786" i="4"/>
  <c r="BS786" i="4"/>
  <c r="BR787" i="4"/>
  <c r="BS787" i="4"/>
  <c r="BR788" i="4"/>
  <c r="BS788" i="4"/>
  <c r="BR789" i="4"/>
  <c r="BS789" i="4"/>
  <c r="BR790" i="4"/>
  <c r="BS790" i="4"/>
  <c r="BR791" i="4"/>
  <c r="BS791" i="4"/>
  <c r="BR792" i="4"/>
  <c r="BS792" i="4"/>
  <c r="BR793" i="4"/>
  <c r="BS793" i="4"/>
  <c r="BR794" i="4"/>
  <c r="BS794" i="4"/>
  <c r="BR795" i="4"/>
  <c r="BS795" i="4"/>
  <c r="BR796" i="4"/>
  <c r="BS796" i="4"/>
  <c r="BR797" i="4"/>
  <c r="BS797" i="4"/>
  <c r="BR798" i="4"/>
  <c r="BS798" i="4"/>
  <c r="BR799" i="4"/>
  <c r="BS799" i="4"/>
  <c r="BR800" i="4"/>
  <c r="BS800" i="4"/>
  <c r="BR801" i="4"/>
  <c r="BS801" i="4"/>
  <c r="BR802" i="4"/>
  <c r="BS802" i="4"/>
  <c r="BR803" i="4"/>
  <c r="BS803" i="4"/>
  <c r="BR804" i="4"/>
  <c r="BS804" i="4"/>
  <c r="BR805" i="4"/>
  <c r="BS805" i="4"/>
  <c r="BR806" i="4"/>
  <c r="BS806" i="4"/>
  <c r="BR807" i="4"/>
  <c r="BS807" i="4"/>
  <c r="BR808" i="4"/>
  <c r="BS808" i="4"/>
  <c r="BR809" i="4"/>
  <c r="BS809" i="4"/>
  <c r="BR810" i="4"/>
  <c r="BS810" i="4"/>
  <c r="BR811" i="4"/>
  <c r="BS811" i="4"/>
  <c r="BR812" i="4"/>
  <c r="BS812" i="4"/>
  <c r="BR813" i="4"/>
  <c r="BS813" i="4"/>
  <c r="BR814" i="4"/>
  <c r="BS814" i="4"/>
  <c r="BR815" i="4"/>
  <c r="BS815" i="4"/>
  <c r="BR816" i="4"/>
  <c r="BS816" i="4"/>
  <c r="BR817" i="4"/>
  <c r="BS817" i="4"/>
  <c r="BR818" i="4"/>
  <c r="BS818" i="4"/>
  <c r="BR819" i="4"/>
  <c r="BS819" i="4"/>
  <c r="BR820" i="4"/>
  <c r="BS820" i="4"/>
  <c r="BR821" i="4"/>
  <c r="BS821" i="4"/>
  <c r="BR822" i="4"/>
  <c r="BS822" i="4"/>
  <c r="BR823" i="4"/>
  <c r="BS823" i="4"/>
  <c r="BR824" i="4"/>
  <c r="BS824" i="4"/>
  <c r="BR825" i="4"/>
  <c r="BS825" i="4"/>
  <c r="BR826" i="4"/>
  <c r="BS826" i="4"/>
  <c r="BR827" i="4"/>
  <c r="BS827" i="4"/>
  <c r="BR828" i="4"/>
  <c r="BS828" i="4"/>
  <c r="BR829" i="4"/>
  <c r="BS829" i="4"/>
  <c r="BR830" i="4"/>
  <c r="BS830" i="4"/>
  <c r="BR831" i="4"/>
  <c r="BS831" i="4"/>
  <c r="BR832" i="4"/>
  <c r="BS832" i="4"/>
  <c r="BR833" i="4"/>
  <c r="BS833" i="4"/>
  <c r="BR834" i="4"/>
  <c r="BS834" i="4"/>
  <c r="BR835" i="4"/>
  <c r="BS835" i="4"/>
  <c r="BR836" i="4"/>
  <c r="BS836" i="4"/>
  <c r="BR837" i="4"/>
  <c r="BS837" i="4"/>
  <c r="BR838" i="4"/>
  <c r="BS838" i="4"/>
  <c r="BR839" i="4"/>
  <c r="BS839" i="4"/>
  <c r="BR840" i="4"/>
  <c r="BS840" i="4"/>
  <c r="BR841" i="4"/>
  <c r="BS841" i="4"/>
  <c r="BR842" i="4"/>
  <c r="BS842" i="4"/>
  <c r="BR843" i="4"/>
  <c r="BS843" i="4"/>
  <c r="BR844" i="4"/>
  <c r="BS844" i="4"/>
  <c r="BR845" i="4"/>
  <c r="BS845" i="4"/>
  <c r="BR846" i="4"/>
  <c r="BS846" i="4"/>
  <c r="BR847" i="4"/>
  <c r="BS847" i="4"/>
  <c r="BR848" i="4"/>
  <c r="BS848" i="4"/>
  <c r="BR849" i="4"/>
  <c r="BS849" i="4"/>
  <c r="BR850" i="4"/>
  <c r="BS850" i="4"/>
  <c r="BR851" i="4"/>
  <c r="BS851" i="4"/>
  <c r="BR852" i="4"/>
  <c r="BS852" i="4"/>
  <c r="BR853" i="4"/>
  <c r="BS853" i="4"/>
  <c r="BR854" i="4"/>
  <c r="BS854" i="4"/>
  <c r="BR855" i="4"/>
  <c r="BS855" i="4"/>
  <c r="BR856" i="4"/>
  <c r="BS856" i="4"/>
  <c r="BR857" i="4"/>
  <c r="BS857" i="4"/>
  <c r="BR858" i="4"/>
  <c r="BS858" i="4"/>
  <c r="BR859" i="4"/>
  <c r="BS859" i="4"/>
  <c r="BR860" i="4"/>
  <c r="BS860" i="4"/>
  <c r="BR861" i="4"/>
  <c r="BS861" i="4"/>
  <c r="BR862" i="4"/>
  <c r="BS862" i="4"/>
  <c r="BR863" i="4"/>
  <c r="BS863" i="4"/>
  <c r="BR864" i="4"/>
  <c r="BS864" i="4"/>
  <c r="BR865" i="4"/>
  <c r="BS865" i="4"/>
  <c r="BR866" i="4"/>
  <c r="BS866" i="4"/>
  <c r="BR867" i="4"/>
  <c r="BS867" i="4"/>
  <c r="BR868" i="4"/>
  <c r="BS868" i="4"/>
  <c r="BR869" i="4"/>
  <c r="BS869" i="4"/>
  <c r="BR870" i="4"/>
  <c r="BS870" i="4"/>
  <c r="BR871" i="4"/>
  <c r="BS871" i="4"/>
  <c r="BR872" i="4"/>
  <c r="BS872" i="4"/>
  <c r="BR873" i="4"/>
  <c r="BS873" i="4"/>
  <c r="BR874" i="4"/>
  <c r="BS874" i="4"/>
  <c r="BR875" i="4"/>
  <c r="BS875" i="4"/>
  <c r="BR876" i="4"/>
  <c r="BS876" i="4"/>
  <c r="BR877" i="4"/>
  <c r="BS877" i="4"/>
  <c r="BR878" i="4"/>
  <c r="BS878" i="4"/>
  <c r="BR879" i="4"/>
  <c r="BS879" i="4"/>
  <c r="BR880" i="4"/>
  <c r="BS880" i="4"/>
  <c r="BR881" i="4"/>
  <c r="BS881" i="4"/>
  <c r="BR882" i="4"/>
  <c r="BS882" i="4"/>
  <c r="BR883" i="4"/>
  <c r="BS883" i="4"/>
  <c r="BR884" i="4"/>
  <c r="BS884" i="4"/>
  <c r="BR885" i="4"/>
  <c r="BS885" i="4"/>
  <c r="BR886" i="4"/>
  <c r="BS886" i="4"/>
  <c r="BR887" i="4"/>
  <c r="BS887" i="4"/>
  <c r="BR888" i="4"/>
  <c r="BS888" i="4"/>
  <c r="BR889" i="4"/>
  <c r="BS889" i="4"/>
  <c r="BR890" i="4"/>
  <c r="BS890" i="4"/>
  <c r="BR891" i="4"/>
  <c r="BS891" i="4"/>
  <c r="BR892" i="4"/>
  <c r="BS892" i="4"/>
  <c r="BR893" i="4"/>
  <c r="BS893" i="4"/>
  <c r="BR894" i="4"/>
  <c r="BS894" i="4"/>
  <c r="BR895" i="4"/>
  <c r="BS895" i="4"/>
  <c r="BR896" i="4"/>
  <c r="BS896" i="4"/>
  <c r="BR897" i="4"/>
  <c r="BS897" i="4"/>
  <c r="BR898" i="4"/>
  <c r="BS898" i="4"/>
  <c r="BR899" i="4"/>
  <c r="BS899" i="4"/>
  <c r="BR900" i="4"/>
  <c r="BS900" i="4"/>
  <c r="BR901" i="4"/>
  <c r="BS901" i="4"/>
  <c r="BR902" i="4"/>
  <c r="BS902" i="4"/>
  <c r="BR903" i="4"/>
  <c r="BS903" i="4"/>
  <c r="BR904" i="4"/>
  <c r="BS904" i="4"/>
  <c r="BR905" i="4"/>
  <c r="BS905" i="4"/>
  <c r="BR906" i="4"/>
  <c r="BS906" i="4"/>
  <c r="BR907" i="4"/>
  <c r="BS907" i="4"/>
  <c r="BR908" i="4"/>
  <c r="BS908" i="4"/>
  <c r="BR909" i="4"/>
  <c r="BS909" i="4"/>
  <c r="BR910" i="4"/>
  <c r="BS910" i="4"/>
  <c r="BR911" i="4"/>
  <c r="BS911" i="4"/>
  <c r="BR912" i="4"/>
  <c r="BS912" i="4"/>
  <c r="BR913" i="4"/>
  <c r="BS913" i="4"/>
  <c r="BR914" i="4"/>
  <c r="BS914" i="4"/>
  <c r="BR915" i="4"/>
  <c r="BS915" i="4"/>
  <c r="BR916" i="4"/>
  <c r="BS916" i="4"/>
  <c r="BR917" i="4"/>
  <c r="BS917" i="4"/>
  <c r="BR918" i="4"/>
  <c r="BS918" i="4"/>
  <c r="BR919" i="4"/>
  <c r="BS919" i="4"/>
  <c r="BR920" i="4"/>
  <c r="BS920" i="4"/>
  <c r="BR921" i="4"/>
  <c r="BS921" i="4"/>
  <c r="BR922" i="4"/>
  <c r="BS922" i="4"/>
  <c r="BR923" i="4"/>
  <c r="BS923" i="4"/>
  <c r="BR924" i="4"/>
  <c r="BS924" i="4"/>
  <c r="BR925" i="4"/>
  <c r="BS925" i="4"/>
  <c r="BR926" i="4"/>
  <c r="BS926" i="4"/>
  <c r="BR927" i="4"/>
  <c r="BS927" i="4"/>
  <c r="BR928" i="4"/>
  <c r="BS928" i="4"/>
  <c r="BR929" i="4"/>
  <c r="BS929" i="4"/>
  <c r="BR930" i="4"/>
  <c r="BS930" i="4"/>
  <c r="BR931" i="4"/>
  <c r="BS931" i="4"/>
  <c r="BR932" i="4"/>
  <c r="BS932" i="4"/>
  <c r="BR933" i="4"/>
  <c r="BS933" i="4"/>
  <c r="BR934" i="4"/>
  <c r="BS934" i="4"/>
  <c r="BR935" i="4"/>
  <c r="BS935" i="4"/>
  <c r="BR936" i="4"/>
  <c r="BS936" i="4"/>
  <c r="BR937" i="4"/>
  <c r="BS937" i="4"/>
  <c r="BR938" i="4"/>
  <c r="BS938" i="4"/>
  <c r="BR939" i="4"/>
  <c r="BS939" i="4"/>
  <c r="BR940" i="4"/>
  <c r="BS940" i="4"/>
  <c r="BR941" i="4"/>
  <c r="BS941" i="4"/>
  <c r="BR942" i="4"/>
  <c r="BS942" i="4"/>
  <c r="BR943" i="4"/>
  <c r="BS943" i="4"/>
  <c r="BR944" i="4"/>
  <c r="BS944" i="4"/>
  <c r="BR945" i="4"/>
  <c r="BS945" i="4"/>
  <c r="BR946" i="4"/>
  <c r="BS946" i="4"/>
  <c r="BR947" i="4"/>
  <c r="BS947" i="4"/>
  <c r="BR948" i="4"/>
  <c r="BS948" i="4"/>
  <c r="BR949" i="4"/>
  <c r="BS949" i="4"/>
  <c r="BR950" i="4"/>
  <c r="BS950" i="4"/>
  <c r="BR951" i="4"/>
  <c r="BS951" i="4"/>
  <c r="BR952" i="4"/>
  <c r="BS952" i="4"/>
  <c r="BR953" i="4"/>
  <c r="BS953" i="4"/>
  <c r="BR954" i="4"/>
  <c r="BS954" i="4"/>
  <c r="BR955" i="4"/>
  <c r="BS955" i="4"/>
  <c r="BR956" i="4"/>
  <c r="BS956" i="4"/>
  <c r="BR957" i="4"/>
  <c r="BS957" i="4"/>
  <c r="BR958" i="4"/>
  <c r="BS958" i="4"/>
  <c r="BR959" i="4"/>
  <c r="BS959" i="4"/>
  <c r="BR960" i="4"/>
  <c r="BS960" i="4"/>
  <c r="BR961" i="4"/>
  <c r="BS961" i="4"/>
  <c r="BR962" i="4"/>
  <c r="BS962" i="4"/>
  <c r="BR963" i="4"/>
  <c r="BS963" i="4"/>
  <c r="BR964" i="4"/>
  <c r="BS964" i="4"/>
  <c r="BR965" i="4"/>
  <c r="BS965" i="4"/>
  <c r="BR966" i="4"/>
  <c r="BS966" i="4"/>
  <c r="BR967" i="4"/>
  <c r="BS967" i="4"/>
  <c r="BR968" i="4"/>
  <c r="BS968" i="4"/>
  <c r="BR969" i="4"/>
  <c r="BS969" i="4"/>
  <c r="BR970" i="4"/>
  <c r="BS970" i="4"/>
  <c r="BR971" i="4"/>
  <c r="BS971" i="4"/>
  <c r="BR972" i="4"/>
  <c r="BS972" i="4"/>
  <c r="BR973" i="4"/>
  <c r="BS973" i="4"/>
  <c r="BR974" i="4"/>
  <c r="BS974" i="4"/>
  <c r="BR975" i="4"/>
  <c r="BS975" i="4"/>
  <c r="BR976" i="4"/>
  <c r="BS976" i="4"/>
  <c r="BR977" i="4"/>
  <c r="BS977" i="4"/>
  <c r="BR978" i="4"/>
  <c r="BS978" i="4"/>
  <c r="BR979" i="4"/>
  <c r="BS979" i="4"/>
  <c r="BR980" i="4"/>
  <c r="BS980" i="4"/>
  <c r="BR981" i="4"/>
  <c r="BS981" i="4"/>
  <c r="BR982" i="4"/>
  <c r="BS982" i="4"/>
  <c r="BR983" i="4"/>
  <c r="BS983" i="4"/>
  <c r="BR984" i="4"/>
  <c r="BS984" i="4"/>
  <c r="BR985" i="4"/>
  <c r="BS985" i="4"/>
  <c r="BR986" i="4"/>
  <c r="BS986" i="4"/>
  <c r="BR987" i="4"/>
  <c r="BS987" i="4"/>
  <c r="BR988" i="4"/>
  <c r="BS988" i="4"/>
  <c r="BR989" i="4"/>
  <c r="BS989" i="4"/>
  <c r="BR990" i="4"/>
  <c r="BS990" i="4"/>
  <c r="BR991" i="4"/>
  <c r="BS991" i="4"/>
  <c r="BR992" i="4"/>
  <c r="BS992" i="4"/>
  <c r="BR993" i="4"/>
  <c r="BS993" i="4"/>
  <c r="BR994" i="4"/>
  <c r="BS994" i="4"/>
  <c r="BR995" i="4"/>
  <c r="BS995" i="4"/>
  <c r="BR996" i="4"/>
  <c r="BS996" i="4"/>
  <c r="BR997" i="4"/>
  <c r="BS997" i="4"/>
  <c r="BR998" i="4"/>
  <c r="BS998" i="4"/>
  <c r="BR999" i="4"/>
  <c r="BS999" i="4"/>
  <c r="BR1000" i="4"/>
  <c r="BS1000" i="4"/>
  <c r="BR1001" i="4"/>
  <c r="BS1001" i="4"/>
  <c r="BR1002" i="4"/>
  <c r="BS1002" i="4"/>
  <c r="BR1003" i="4"/>
  <c r="BS1003" i="4"/>
  <c r="BR1004" i="4"/>
  <c r="BS1004" i="4"/>
  <c r="BR1005" i="4"/>
  <c r="BS1005" i="4"/>
  <c r="BR1006" i="4"/>
  <c r="BS1006" i="4"/>
  <c r="BR1007" i="4"/>
  <c r="BS1007" i="4"/>
  <c r="BR1008" i="4"/>
  <c r="BS1008" i="4"/>
  <c r="BR1009" i="4"/>
  <c r="BS1009" i="4"/>
  <c r="BR1010" i="4"/>
  <c r="BS1010" i="4"/>
  <c r="BR1011" i="4"/>
  <c r="BS1011" i="4"/>
  <c r="BR1012" i="4"/>
  <c r="BS1012" i="4"/>
  <c r="BR1013" i="4"/>
  <c r="BS1013" i="4"/>
  <c r="BR1014" i="4"/>
  <c r="BS1014" i="4"/>
  <c r="BR1015" i="4"/>
  <c r="BS1015" i="4"/>
  <c r="BR1016" i="4"/>
  <c r="BS1016" i="4"/>
  <c r="BR1017" i="4"/>
  <c r="BS1017" i="4"/>
  <c r="BR1018" i="4"/>
  <c r="BS1018" i="4"/>
  <c r="BR1019" i="4"/>
  <c r="BS1019" i="4"/>
  <c r="BR1020" i="4"/>
  <c r="BS1020" i="4"/>
  <c r="BR1021" i="4"/>
  <c r="BS1021" i="4"/>
  <c r="BR1022" i="4"/>
  <c r="BS1022" i="4"/>
  <c r="BR1023" i="4"/>
  <c r="BS1023" i="4"/>
  <c r="BR1024" i="4"/>
  <c r="BS1024" i="4"/>
  <c r="BR1025" i="4"/>
  <c r="BS1025" i="4"/>
  <c r="BR1026" i="4"/>
  <c r="BS1026" i="4"/>
  <c r="BR1027" i="4"/>
  <c r="BS1027" i="4"/>
  <c r="BR1028" i="4"/>
  <c r="BS1028" i="4"/>
  <c r="BR1029" i="4"/>
  <c r="BS1029" i="4"/>
  <c r="BR1030" i="4"/>
  <c r="BS1030" i="4"/>
  <c r="BR1031" i="4"/>
  <c r="BS1031" i="4"/>
  <c r="BR1032" i="4"/>
  <c r="BS1032" i="4"/>
  <c r="BR1033" i="4"/>
  <c r="BS1033" i="4"/>
  <c r="BR1034" i="4"/>
  <c r="BS1034" i="4"/>
  <c r="BR1035" i="4"/>
  <c r="BS1035" i="4"/>
  <c r="BR1036" i="4"/>
  <c r="BS1036" i="4"/>
  <c r="BR1037" i="4"/>
  <c r="BS1037" i="4"/>
  <c r="BR1038" i="4"/>
  <c r="BS1038" i="4"/>
  <c r="BR1039" i="4"/>
  <c r="BS1039" i="4"/>
  <c r="BR1040" i="4"/>
  <c r="BS1040" i="4"/>
  <c r="BR1041" i="4"/>
  <c r="BS1041" i="4"/>
  <c r="BR1042" i="4"/>
  <c r="BS1042" i="4"/>
  <c r="BR1043" i="4"/>
  <c r="BS1043" i="4"/>
  <c r="BR1044" i="4"/>
  <c r="BS1044" i="4"/>
  <c r="BR1045" i="4"/>
  <c r="BS1045" i="4"/>
  <c r="BR1046" i="4"/>
  <c r="BS1046" i="4"/>
  <c r="BR1047" i="4"/>
  <c r="BS1047" i="4"/>
  <c r="BR1048" i="4"/>
  <c r="BS1048" i="4"/>
  <c r="BR1049" i="4"/>
  <c r="BS1049" i="4"/>
  <c r="BR1050" i="4"/>
  <c r="BS1050" i="4"/>
  <c r="BR1051" i="4"/>
  <c r="BS1051" i="4"/>
  <c r="BR1052" i="4"/>
  <c r="BS1052" i="4"/>
  <c r="BR1053" i="4"/>
  <c r="BS1053" i="4"/>
  <c r="BR1054" i="4"/>
  <c r="BS1054" i="4"/>
  <c r="BR1055" i="4"/>
  <c r="BS1055" i="4"/>
  <c r="BR1056" i="4"/>
  <c r="BS1056" i="4"/>
  <c r="BR1057" i="4"/>
  <c r="BS1057" i="4"/>
  <c r="BR1058" i="4"/>
  <c r="BS1058" i="4"/>
  <c r="BR1059" i="4"/>
  <c r="BS1059" i="4"/>
  <c r="BR1060" i="4"/>
  <c r="BS1060" i="4"/>
  <c r="BR1061" i="4"/>
  <c r="BS1061" i="4"/>
  <c r="BR1062" i="4"/>
  <c r="BS1062" i="4"/>
  <c r="BR1063" i="4"/>
  <c r="BS1063" i="4"/>
  <c r="BR1064" i="4"/>
  <c r="BS1064" i="4"/>
  <c r="BR1065" i="4"/>
  <c r="BS1065" i="4"/>
  <c r="BR1066" i="4"/>
  <c r="BS1066" i="4"/>
  <c r="BR1067" i="4"/>
  <c r="BS1067" i="4"/>
  <c r="BR1068" i="4"/>
  <c r="BS1068" i="4"/>
  <c r="BR1069" i="4"/>
  <c r="BS1069" i="4"/>
  <c r="BR1070" i="4"/>
  <c r="BS1070" i="4"/>
  <c r="BR1071" i="4"/>
  <c r="BS1071" i="4"/>
  <c r="BR1072" i="4"/>
  <c r="BS1072" i="4"/>
  <c r="BR1073" i="4"/>
  <c r="BS1073" i="4"/>
  <c r="BR1074" i="4"/>
  <c r="BS1074" i="4"/>
  <c r="BR1075" i="4"/>
  <c r="BS1075" i="4"/>
  <c r="BR1076" i="4"/>
  <c r="BS1076" i="4"/>
  <c r="BR1077" i="4"/>
  <c r="BS1077" i="4"/>
  <c r="BR1078" i="4"/>
  <c r="BS1078" i="4"/>
  <c r="BR1079" i="4"/>
  <c r="BS1079" i="4"/>
  <c r="BR1080" i="4"/>
  <c r="BS1080" i="4"/>
  <c r="BR1081" i="4"/>
  <c r="BS1081" i="4"/>
  <c r="BR1082" i="4"/>
  <c r="BS1082" i="4"/>
  <c r="BR1083" i="4"/>
  <c r="BS1083" i="4"/>
  <c r="BR1084" i="4"/>
  <c r="BS1084" i="4"/>
  <c r="BR1085" i="4"/>
  <c r="BS1085" i="4"/>
  <c r="BR1086" i="4"/>
  <c r="BS1086" i="4"/>
  <c r="BR1087" i="4"/>
  <c r="BS1087" i="4"/>
  <c r="BR1088" i="4"/>
  <c r="BS1088" i="4"/>
  <c r="BR1089" i="4"/>
  <c r="BS1089" i="4"/>
  <c r="BR1090" i="4"/>
  <c r="BS1090" i="4"/>
  <c r="BR1091" i="4"/>
  <c r="BS1091" i="4"/>
  <c r="BR1092" i="4"/>
  <c r="BS1092" i="4"/>
  <c r="BR1093" i="4"/>
  <c r="BS1093" i="4"/>
  <c r="BR1094" i="4"/>
  <c r="BS1094" i="4"/>
  <c r="BR1095" i="4"/>
  <c r="BS1095" i="4"/>
  <c r="BR1096" i="4"/>
  <c r="BS1096" i="4"/>
  <c r="BR1097" i="4"/>
  <c r="BS1097" i="4"/>
  <c r="BR1098" i="4"/>
  <c r="BS1098" i="4"/>
  <c r="BR1099" i="4"/>
  <c r="BS1099" i="4"/>
  <c r="BR1100" i="4"/>
  <c r="BS1100" i="4"/>
  <c r="BR1101" i="4"/>
  <c r="BS1101" i="4"/>
  <c r="BR1102" i="4"/>
  <c r="BS1102" i="4"/>
  <c r="BR1103" i="4"/>
  <c r="BS1103" i="4"/>
  <c r="BR1104" i="4"/>
  <c r="BS1104" i="4"/>
  <c r="BR1105" i="4"/>
  <c r="BS1105" i="4"/>
  <c r="BR1106" i="4"/>
  <c r="BS1106" i="4"/>
  <c r="BR1107" i="4"/>
  <c r="BS1107" i="4"/>
  <c r="BR1108" i="4"/>
  <c r="BS1108" i="4"/>
  <c r="BR1109" i="4"/>
  <c r="BS1109" i="4"/>
  <c r="BR1110" i="4"/>
  <c r="BS1110" i="4"/>
  <c r="BR1111" i="4"/>
  <c r="BS1111" i="4"/>
  <c r="BR1112" i="4"/>
  <c r="BS1112" i="4"/>
  <c r="BR1113" i="4"/>
  <c r="BS1113" i="4"/>
  <c r="BR1114" i="4"/>
  <c r="BS1114" i="4"/>
  <c r="BR1115" i="4"/>
  <c r="BS1115" i="4"/>
  <c r="BR1116" i="4"/>
  <c r="BS1116" i="4"/>
  <c r="BR1117" i="4"/>
  <c r="BS1117" i="4"/>
  <c r="BR1118" i="4"/>
  <c r="BS1118" i="4"/>
  <c r="BR1119" i="4"/>
  <c r="BS1119" i="4"/>
  <c r="BR1120" i="4"/>
  <c r="BS1120" i="4"/>
  <c r="BR1121" i="4"/>
  <c r="BS1121" i="4"/>
  <c r="BR1122" i="4"/>
  <c r="BS1122" i="4"/>
  <c r="BR1123" i="4"/>
  <c r="BS1123" i="4"/>
  <c r="BR1124" i="4"/>
  <c r="BS1124" i="4"/>
  <c r="BR1125" i="4"/>
  <c r="BS1125" i="4"/>
  <c r="BR1126" i="4"/>
  <c r="BS1126" i="4"/>
  <c r="BR1127" i="4"/>
  <c r="BS1127" i="4"/>
  <c r="BR1128" i="4"/>
  <c r="BS1128" i="4"/>
  <c r="BR1129" i="4"/>
  <c r="BS1129" i="4"/>
  <c r="BR1130" i="4"/>
  <c r="BS1130" i="4"/>
  <c r="BR1131" i="4"/>
  <c r="BS1131" i="4"/>
  <c r="BR1132" i="4"/>
  <c r="BS1132" i="4"/>
  <c r="BR1133" i="4"/>
  <c r="BS1133" i="4"/>
  <c r="BR1134" i="4"/>
  <c r="BS1134" i="4"/>
  <c r="BR1135" i="4"/>
  <c r="BS1135" i="4"/>
  <c r="BR1136" i="4"/>
  <c r="BS1136" i="4"/>
  <c r="BR1137" i="4"/>
  <c r="BS1137" i="4"/>
  <c r="BR1138" i="4"/>
  <c r="BS1138" i="4"/>
  <c r="BR1139" i="4"/>
  <c r="BS1139" i="4"/>
  <c r="BR1140" i="4"/>
  <c r="BS1140" i="4"/>
  <c r="BR1141" i="4"/>
  <c r="BS1141" i="4"/>
  <c r="BR1142" i="4"/>
  <c r="BS1142" i="4"/>
  <c r="BR1143" i="4"/>
  <c r="BS1143" i="4"/>
  <c r="BR1144" i="4"/>
  <c r="BS1144" i="4"/>
  <c r="BR1145" i="4"/>
  <c r="BS1145" i="4"/>
  <c r="BR1146" i="4"/>
  <c r="BS1146" i="4"/>
  <c r="BR1147" i="4"/>
  <c r="BS1147" i="4"/>
  <c r="BR1148" i="4"/>
  <c r="BS1148" i="4"/>
  <c r="BR1149" i="4"/>
  <c r="BS1149" i="4"/>
  <c r="BR1150" i="4"/>
  <c r="BS1150" i="4"/>
  <c r="BR1151" i="4"/>
  <c r="BS1151" i="4"/>
  <c r="BR1152" i="4"/>
  <c r="BS1152" i="4"/>
  <c r="BR1153" i="4"/>
  <c r="BS1153" i="4"/>
  <c r="BR1154" i="4"/>
  <c r="BS1154" i="4"/>
  <c r="BR1155" i="4"/>
  <c r="BS1155" i="4"/>
  <c r="BR1156" i="4"/>
  <c r="BS1156" i="4"/>
  <c r="BR1157" i="4"/>
  <c r="BS1157" i="4"/>
  <c r="BR1158" i="4"/>
  <c r="BS1158" i="4"/>
  <c r="BR1159" i="4"/>
  <c r="BS1159" i="4"/>
  <c r="BR1160" i="4"/>
  <c r="BS1160" i="4"/>
  <c r="BR1161" i="4"/>
  <c r="BS1161" i="4"/>
  <c r="BR1162" i="4"/>
  <c r="BS1162" i="4"/>
  <c r="BR1163" i="4"/>
  <c r="BS1163" i="4"/>
  <c r="BR1164" i="4"/>
  <c r="BS1164" i="4"/>
  <c r="BR1165" i="4"/>
  <c r="BS1165" i="4"/>
  <c r="BR1166" i="4"/>
  <c r="BS1166" i="4"/>
  <c r="BR1167" i="4"/>
  <c r="BS1167" i="4"/>
  <c r="BR1168" i="4"/>
  <c r="BS1168" i="4"/>
  <c r="BR1169" i="4"/>
  <c r="BS1169" i="4"/>
  <c r="BR1170" i="4"/>
  <c r="BS1170" i="4"/>
  <c r="BR1171" i="4"/>
  <c r="BS1171" i="4"/>
  <c r="BR1172" i="4"/>
  <c r="BS1172" i="4"/>
  <c r="BR1173" i="4"/>
  <c r="BS1173" i="4"/>
  <c r="BR1174" i="4"/>
  <c r="BS1174" i="4"/>
  <c r="BR1175" i="4"/>
  <c r="BS1175" i="4"/>
  <c r="BR1176" i="4"/>
  <c r="BS1176" i="4"/>
  <c r="BR1177" i="4"/>
  <c r="BS1177" i="4"/>
  <c r="BR1178" i="4"/>
  <c r="BS1178" i="4"/>
  <c r="BR1179" i="4"/>
  <c r="BS1179" i="4"/>
  <c r="BR1180" i="4"/>
  <c r="BS1180" i="4"/>
  <c r="BR1181" i="4"/>
  <c r="BS1181" i="4"/>
  <c r="BR1182" i="4"/>
  <c r="BS1182" i="4"/>
  <c r="BR1183" i="4"/>
  <c r="BS1183" i="4"/>
  <c r="BR1184" i="4"/>
  <c r="BS1184" i="4"/>
  <c r="BR1185" i="4"/>
  <c r="BS1185" i="4"/>
  <c r="BR1186" i="4"/>
  <c r="BS1186" i="4"/>
  <c r="BR1187" i="4"/>
  <c r="BS1187" i="4"/>
  <c r="BR1188" i="4"/>
  <c r="BS1188" i="4"/>
  <c r="BR1189" i="4"/>
  <c r="BS1189" i="4"/>
  <c r="BR1190" i="4"/>
  <c r="BS1190" i="4"/>
  <c r="BR1191" i="4"/>
  <c r="BS1191" i="4"/>
  <c r="BR1192" i="4"/>
  <c r="BS1192" i="4"/>
  <c r="BR1193" i="4"/>
  <c r="BS1193" i="4"/>
  <c r="BR1194" i="4"/>
  <c r="BS1194" i="4"/>
  <c r="BR1195" i="4"/>
  <c r="BS1195" i="4"/>
  <c r="BR1196" i="4"/>
  <c r="BS1196" i="4"/>
  <c r="BR1197" i="4"/>
  <c r="BS1197" i="4"/>
  <c r="BR1198" i="4"/>
  <c r="BS1198" i="4"/>
  <c r="BR1199" i="4"/>
  <c r="BS1199" i="4"/>
  <c r="BR1200" i="4"/>
  <c r="BS1200" i="4"/>
  <c r="BR1201" i="4"/>
  <c r="BS1201" i="4"/>
  <c r="BR1202" i="4"/>
  <c r="BS1202" i="4"/>
  <c r="BR1203" i="4"/>
  <c r="BS1203" i="4"/>
  <c r="BR1204" i="4"/>
  <c r="BS1204" i="4"/>
  <c r="BR1205" i="4"/>
  <c r="BS1205" i="4"/>
  <c r="BR1206" i="4"/>
  <c r="BS1206" i="4"/>
  <c r="BR1207" i="4"/>
  <c r="BS1207" i="4"/>
  <c r="BR1208" i="4"/>
  <c r="BS1208" i="4"/>
  <c r="BR1209" i="4"/>
  <c r="BS1209" i="4"/>
  <c r="BR1210" i="4"/>
  <c r="BS1210" i="4"/>
  <c r="BR1211" i="4"/>
  <c r="BS1211" i="4"/>
  <c r="BR1212" i="4"/>
  <c r="BS1212" i="4"/>
  <c r="BR1213" i="4"/>
  <c r="BS1213" i="4"/>
  <c r="BR1214" i="4"/>
  <c r="BS1214" i="4"/>
  <c r="BR1215" i="4"/>
  <c r="BS1215" i="4"/>
  <c r="BR1216" i="4"/>
  <c r="BS1216" i="4"/>
  <c r="BR1217" i="4"/>
  <c r="BS1217" i="4"/>
  <c r="BR1218" i="4"/>
  <c r="BS1218" i="4"/>
  <c r="BR1219" i="4"/>
  <c r="BS1219" i="4"/>
  <c r="BR1220" i="4"/>
  <c r="BS1220" i="4"/>
  <c r="BR1221" i="4"/>
  <c r="BS1221" i="4"/>
  <c r="BR1222" i="4"/>
  <c r="BS1222" i="4"/>
  <c r="BR1223" i="4"/>
  <c r="BS1223" i="4"/>
  <c r="BR1224" i="4"/>
  <c r="BS1224" i="4"/>
  <c r="BR1225" i="4"/>
  <c r="BS1225" i="4"/>
  <c r="BR1226" i="4"/>
  <c r="BS1226" i="4"/>
  <c r="BR1227" i="4"/>
  <c r="BS1227" i="4"/>
  <c r="BR1228" i="4"/>
  <c r="BS1228" i="4"/>
  <c r="BR1229" i="4"/>
  <c r="BS1229" i="4"/>
  <c r="BR1230" i="4"/>
  <c r="BS1230" i="4"/>
  <c r="BR1231" i="4"/>
  <c r="BS1231" i="4"/>
  <c r="BR1232" i="4"/>
  <c r="BS1232" i="4"/>
  <c r="BR1233" i="4"/>
  <c r="BS1233" i="4"/>
  <c r="BR1234" i="4"/>
  <c r="BS1234" i="4"/>
  <c r="BR1235" i="4"/>
  <c r="BS1235" i="4"/>
  <c r="BR1236" i="4"/>
  <c r="BS1236" i="4"/>
  <c r="BR1237" i="4"/>
  <c r="BS1237" i="4"/>
  <c r="BR1238" i="4"/>
  <c r="BS1238" i="4"/>
  <c r="BR1239" i="4"/>
  <c r="BS1239" i="4"/>
  <c r="BR1240" i="4"/>
  <c r="BS1240" i="4"/>
  <c r="BR1241" i="4"/>
  <c r="BS1241" i="4"/>
  <c r="BR1242" i="4"/>
  <c r="BS1242" i="4"/>
  <c r="BR1243" i="4"/>
  <c r="BS1243" i="4"/>
  <c r="BR1244" i="4"/>
  <c r="BS1244" i="4"/>
  <c r="BR1245" i="4"/>
  <c r="BS1245" i="4"/>
  <c r="BR1246" i="4"/>
  <c r="BS1246" i="4"/>
  <c r="BR1247" i="4"/>
  <c r="BS1247" i="4"/>
  <c r="BR1248" i="4"/>
  <c r="BS1248" i="4"/>
  <c r="BR1249" i="4"/>
  <c r="BS1249" i="4"/>
  <c r="BR1250" i="4"/>
  <c r="BS1250" i="4"/>
  <c r="BR1251" i="4"/>
  <c r="BS1251" i="4"/>
  <c r="BR1252" i="4"/>
  <c r="BS1252" i="4"/>
  <c r="BR1253" i="4"/>
  <c r="BS1253" i="4"/>
  <c r="BR1254" i="4"/>
  <c r="BS1254" i="4"/>
  <c r="BR1255" i="4"/>
  <c r="BS1255" i="4"/>
  <c r="BR1256" i="4"/>
  <c r="BS1256" i="4"/>
  <c r="BR1257" i="4"/>
  <c r="BS1257" i="4"/>
  <c r="BR1258" i="4"/>
  <c r="BS1258" i="4"/>
  <c r="BR1259" i="4"/>
  <c r="BS1259" i="4"/>
  <c r="BR1260" i="4"/>
  <c r="BS1260" i="4"/>
  <c r="BR1261" i="4"/>
  <c r="BS1261" i="4"/>
  <c r="BR1262" i="4"/>
  <c r="BS1262" i="4"/>
  <c r="BR1263" i="4"/>
  <c r="BS1263" i="4"/>
  <c r="BR1264" i="4"/>
  <c r="BS1264" i="4"/>
  <c r="BR1265" i="4"/>
  <c r="BS1265" i="4"/>
  <c r="BR1266" i="4"/>
  <c r="BS1266" i="4"/>
  <c r="BR1267" i="4"/>
  <c r="BS1267" i="4"/>
  <c r="BR1268" i="4"/>
  <c r="BS1268" i="4"/>
  <c r="BR1269" i="4"/>
  <c r="BS1269" i="4"/>
  <c r="BR1270" i="4"/>
  <c r="BS1270" i="4"/>
  <c r="BR1271" i="4"/>
  <c r="BS1271" i="4"/>
  <c r="BR1272" i="4"/>
  <c r="BS1272" i="4"/>
  <c r="BR1273" i="4"/>
  <c r="BS1273" i="4"/>
  <c r="BR1274" i="4"/>
  <c r="BS1274" i="4"/>
  <c r="BR1275" i="4"/>
  <c r="BS1275" i="4"/>
  <c r="BR1276" i="4"/>
  <c r="BS1276" i="4"/>
  <c r="BR1277" i="4"/>
  <c r="BS1277" i="4"/>
  <c r="BR1278" i="4"/>
  <c r="BS1278" i="4"/>
  <c r="BR1279" i="4"/>
  <c r="BS1279" i="4"/>
  <c r="BR1280" i="4"/>
  <c r="BS1280" i="4"/>
  <c r="BR1281" i="4"/>
  <c r="BS1281" i="4"/>
  <c r="BR1282" i="4"/>
  <c r="BS1282" i="4"/>
  <c r="BR1283" i="4"/>
  <c r="BS1283" i="4"/>
  <c r="BR1284" i="4"/>
  <c r="BS1284" i="4"/>
  <c r="BR1285" i="4"/>
  <c r="BS1285" i="4"/>
  <c r="BR1286" i="4"/>
  <c r="BS1286" i="4"/>
  <c r="BR1287" i="4"/>
  <c r="BS1287" i="4"/>
  <c r="BR1288" i="4"/>
  <c r="BS1288" i="4"/>
  <c r="BR1289" i="4"/>
  <c r="BS1289" i="4"/>
  <c r="BR1290" i="4"/>
  <c r="BS1290" i="4"/>
  <c r="BR1291" i="4"/>
  <c r="BS1291" i="4"/>
  <c r="BR1292" i="4"/>
  <c r="BS1292" i="4"/>
  <c r="BR1293" i="4"/>
  <c r="BS1293" i="4"/>
  <c r="BR1294" i="4"/>
  <c r="BS1294" i="4"/>
  <c r="BR1295" i="4"/>
  <c r="BS1295" i="4"/>
  <c r="BR1296" i="4"/>
  <c r="BS1296" i="4"/>
  <c r="BR1297" i="4"/>
  <c r="BS1297" i="4"/>
  <c r="BR1298" i="4"/>
  <c r="BS1298" i="4"/>
  <c r="BR1299" i="4"/>
  <c r="BS1299" i="4"/>
  <c r="BR1300" i="4"/>
  <c r="BS1300" i="4"/>
  <c r="BR1301" i="4"/>
  <c r="BS1301" i="4"/>
  <c r="BR1302" i="4"/>
  <c r="BS1302" i="4"/>
  <c r="BR1303" i="4"/>
  <c r="BS1303" i="4"/>
  <c r="BR1304" i="4"/>
  <c r="BS1304" i="4"/>
  <c r="BR1305" i="4"/>
  <c r="BS1305" i="4"/>
  <c r="BR1306" i="4"/>
  <c r="BS1306" i="4"/>
  <c r="BR1307" i="4"/>
  <c r="BS1307" i="4"/>
  <c r="BR1308" i="4"/>
  <c r="BS1308" i="4"/>
  <c r="BR1309" i="4"/>
  <c r="BS1309" i="4"/>
  <c r="BR1310" i="4"/>
  <c r="BS1310" i="4"/>
  <c r="BR1311" i="4"/>
  <c r="BS1311" i="4"/>
  <c r="BR1312" i="4"/>
  <c r="BS1312" i="4"/>
  <c r="BR1313" i="4"/>
  <c r="BS1313" i="4"/>
  <c r="BR1314" i="4"/>
  <c r="BS1314" i="4"/>
  <c r="BR1315" i="4"/>
  <c r="BS1315" i="4"/>
  <c r="BR1316" i="4"/>
  <c r="BS1316" i="4"/>
  <c r="BR1317" i="4"/>
  <c r="BS1317" i="4"/>
  <c r="BR1318" i="4"/>
  <c r="BS1318" i="4"/>
  <c r="BR1319" i="4"/>
  <c r="BS1319" i="4"/>
  <c r="BR1320" i="4"/>
  <c r="BS1320" i="4"/>
  <c r="BR1321" i="4"/>
  <c r="BS1321" i="4"/>
  <c r="BR1322" i="4"/>
  <c r="BS1322" i="4"/>
  <c r="BR1323" i="4"/>
  <c r="BS1323" i="4"/>
  <c r="BR1324" i="4"/>
  <c r="BS1324" i="4"/>
  <c r="BR1325" i="4"/>
  <c r="BS1325" i="4"/>
  <c r="BR1326" i="4"/>
  <c r="BS1326" i="4"/>
  <c r="BR1327" i="4"/>
  <c r="BS1327" i="4"/>
  <c r="BR1328" i="4"/>
  <c r="BS1328" i="4"/>
  <c r="BR1329" i="4"/>
  <c r="BS1329" i="4"/>
  <c r="BR1330" i="4"/>
  <c r="BS1330" i="4"/>
  <c r="BR1331" i="4"/>
  <c r="BS1331" i="4"/>
  <c r="BR1332" i="4"/>
  <c r="BS1332" i="4"/>
  <c r="BR1333" i="4"/>
  <c r="BS1333" i="4"/>
  <c r="BR1334" i="4"/>
  <c r="BS1334" i="4"/>
  <c r="BR1335" i="4"/>
  <c r="BS1335" i="4"/>
  <c r="BR1336" i="4"/>
  <c r="BS1336" i="4"/>
  <c r="BR1337" i="4"/>
  <c r="BS1337" i="4"/>
  <c r="BR1338" i="4"/>
  <c r="BS1338" i="4"/>
  <c r="BR1339" i="4"/>
  <c r="BS1339" i="4"/>
  <c r="BR1340" i="4"/>
  <c r="BS1340" i="4"/>
  <c r="BR1341" i="4"/>
  <c r="BS1341" i="4"/>
  <c r="BR1342" i="4"/>
  <c r="BS1342" i="4"/>
  <c r="BR1343" i="4"/>
  <c r="BS1343" i="4"/>
  <c r="BR1344" i="4"/>
  <c r="BS1344" i="4"/>
  <c r="BR1345" i="4"/>
  <c r="BS1345" i="4"/>
  <c r="BR1346" i="4"/>
  <c r="BS1346" i="4"/>
  <c r="BR1347" i="4"/>
  <c r="BS1347" i="4"/>
  <c r="BR1348" i="4"/>
  <c r="BS1348" i="4"/>
  <c r="BR1349" i="4"/>
  <c r="BS1349" i="4"/>
  <c r="BR1350" i="4"/>
  <c r="BS1350" i="4"/>
  <c r="BR1351" i="4"/>
  <c r="BS1351" i="4"/>
  <c r="BR1352" i="4"/>
  <c r="BS1352" i="4"/>
  <c r="BR1353" i="4"/>
  <c r="BS1353" i="4"/>
  <c r="BR1354" i="4"/>
  <c r="BS1354" i="4"/>
  <c r="BR1355" i="4"/>
  <c r="BS1355" i="4"/>
  <c r="BR1356" i="4"/>
  <c r="BS1356" i="4"/>
  <c r="BR1357" i="4"/>
  <c r="BS1357" i="4"/>
  <c r="BR1358" i="4"/>
  <c r="BS1358" i="4"/>
  <c r="BR1359" i="4"/>
  <c r="BS1359" i="4"/>
  <c r="BR1360" i="4"/>
  <c r="BS1360" i="4"/>
  <c r="BR1361" i="4"/>
  <c r="BS1361" i="4"/>
  <c r="BR1362" i="4"/>
  <c r="BS1362" i="4"/>
  <c r="BR1363" i="4"/>
  <c r="BS1363" i="4"/>
  <c r="BR1364" i="4"/>
  <c r="BS1364" i="4"/>
  <c r="BR1365" i="4"/>
  <c r="BS1365" i="4"/>
  <c r="BR1366" i="4"/>
  <c r="BS1366" i="4"/>
  <c r="BR1367" i="4"/>
  <c r="BS1367" i="4"/>
  <c r="BR1368" i="4"/>
  <c r="BS1368" i="4"/>
  <c r="BR1369" i="4"/>
  <c r="BS1369" i="4"/>
  <c r="BR1370" i="4"/>
  <c r="BS1370" i="4"/>
  <c r="BR1371" i="4"/>
  <c r="BS1371" i="4"/>
  <c r="BR1372" i="4"/>
  <c r="BS1372" i="4"/>
  <c r="BR1373" i="4"/>
  <c r="BS1373" i="4"/>
  <c r="BR1374" i="4"/>
  <c r="BS1374" i="4"/>
  <c r="BR1375" i="4"/>
  <c r="BS1375" i="4"/>
  <c r="BR1376" i="4"/>
  <c r="BS1376" i="4"/>
  <c r="BR1377" i="4"/>
  <c r="BS1377" i="4"/>
  <c r="BR1378" i="4"/>
  <c r="BS1378" i="4"/>
  <c r="BR1379" i="4"/>
  <c r="BS1379" i="4"/>
  <c r="BR1380" i="4"/>
  <c r="BS1380" i="4"/>
  <c r="BR1381" i="4"/>
  <c r="BS1381" i="4"/>
  <c r="BR1382" i="4"/>
  <c r="BS1382" i="4"/>
  <c r="BR1383" i="4"/>
  <c r="BS1383" i="4"/>
  <c r="BR1384" i="4"/>
  <c r="BS1384" i="4"/>
  <c r="BR1385" i="4"/>
  <c r="BS1385" i="4"/>
  <c r="BR1386" i="4"/>
  <c r="BS1386" i="4"/>
  <c r="BR1387" i="4"/>
  <c r="BS1387" i="4"/>
  <c r="BR1388" i="4"/>
  <c r="BS1388" i="4"/>
  <c r="BR1389" i="4"/>
  <c r="BS1389" i="4"/>
  <c r="BR1390" i="4"/>
  <c r="BS1390" i="4"/>
  <c r="BR1391" i="4"/>
  <c r="BS1391" i="4"/>
  <c r="BR1392" i="4"/>
  <c r="BS1392" i="4"/>
  <c r="BR1393" i="4"/>
  <c r="BS1393" i="4"/>
  <c r="BR1394" i="4"/>
  <c r="BS1394" i="4"/>
  <c r="BR1395" i="4"/>
  <c r="BS1395" i="4"/>
  <c r="BR1396" i="4"/>
  <c r="BS1396" i="4"/>
  <c r="BR1397" i="4"/>
  <c r="BS1397" i="4"/>
  <c r="BR1398" i="4"/>
  <c r="BS1398" i="4"/>
  <c r="BR1399" i="4"/>
  <c r="BS1399" i="4"/>
  <c r="BR1400" i="4"/>
  <c r="BS1400" i="4"/>
  <c r="BR1401" i="4"/>
  <c r="BS1401" i="4"/>
  <c r="BR1402" i="4"/>
  <c r="BS1402" i="4"/>
  <c r="BR1403" i="4"/>
  <c r="BS1403" i="4"/>
  <c r="BR1404" i="4"/>
  <c r="BS1404" i="4"/>
  <c r="BR1405" i="4"/>
  <c r="BS1405" i="4"/>
  <c r="BR1406" i="4"/>
  <c r="BS1406" i="4"/>
  <c r="BR1407" i="4"/>
  <c r="BS1407" i="4"/>
  <c r="BR1408" i="4"/>
  <c r="BS1408" i="4"/>
  <c r="BR1409" i="4"/>
  <c r="BS1409" i="4"/>
  <c r="BR1410" i="4"/>
  <c r="BS1410" i="4"/>
  <c r="BR1411" i="4"/>
  <c r="BS1411" i="4"/>
  <c r="BR1412" i="4"/>
  <c r="BS1412" i="4"/>
  <c r="BR1413" i="4"/>
  <c r="BS1413" i="4"/>
  <c r="BR1414" i="4"/>
  <c r="BS1414" i="4"/>
  <c r="BR1415" i="4"/>
  <c r="BS1415" i="4"/>
  <c r="BR1416" i="4"/>
  <c r="BS1416" i="4"/>
  <c r="BR1417" i="4"/>
  <c r="BS1417" i="4"/>
  <c r="BR1418" i="4"/>
  <c r="BS1418" i="4"/>
  <c r="BR1419" i="4"/>
  <c r="BS1419" i="4"/>
  <c r="BR1420" i="4"/>
  <c r="BS1420" i="4"/>
  <c r="BR1421" i="4"/>
  <c r="BS1421" i="4"/>
  <c r="BR1422" i="4"/>
  <c r="BS1422" i="4"/>
  <c r="BR1423" i="4"/>
  <c r="BS1423" i="4"/>
  <c r="BR1424" i="4"/>
  <c r="BS1424" i="4"/>
  <c r="BR1425" i="4"/>
  <c r="BS1425" i="4"/>
  <c r="BR1426" i="4"/>
  <c r="BS1426" i="4"/>
  <c r="BR1427" i="4"/>
  <c r="BS1427" i="4"/>
  <c r="BR1428" i="4"/>
  <c r="BS1428" i="4"/>
  <c r="BR1429" i="4"/>
  <c r="BS1429" i="4"/>
  <c r="BR1430" i="4"/>
  <c r="BS1430" i="4"/>
  <c r="BR1431" i="4"/>
  <c r="BS1431" i="4"/>
  <c r="BR1432" i="4"/>
  <c r="BS1432" i="4"/>
  <c r="BR1433" i="4"/>
  <c r="BS1433" i="4"/>
  <c r="BR1434" i="4"/>
  <c r="BS1434" i="4"/>
  <c r="BR1435" i="4"/>
  <c r="BS1435" i="4"/>
  <c r="BR1436" i="4"/>
  <c r="BS1436" i="4"/>
  <c r="BR1437" i="4"/>
  <c r="BS1437" i="4"/>
  <c r="BR1438" i="4"/>
  <c r="BS1438" i="4"/>
  <c r="BR1439" i="4"/>
  <c r="BS1439" i="4"/>
  <c r="BR1440" i="4"/>
  <c r="BS1440" i="4"/>
  <c r="BR1441" i="4"/>
  <c r="BS1441" i="4"/>
  <c r="BR1442" i="4"/>
  <c r="BS1442" i="4"/>
  <c r="BR1443" i="4"/>
  <c r="BS1443" i="4"/>
  <c r="BR1444" i="4"/>
  <c r="BS1444" i="4"/>
  <c r="BR1445" i="4"/>
  <c r="BS1445" i="4"/>
  <c r="BR1446" i="4"/>
  <c r="BS1446" i="4"/>
  <c r="BR1447" i="4"/>
  <c r="BS1447" i="4"/>
  <c r="BR1448" i="4"/>
  <c r="BS1448" i="4"/>
  <c r="BR1449" i="4"/>
  <c r="BS1449" i="4"/>
  <c r="BR1450" i="4"/>
  <c r="BS1450" i="4"/>
  <c r="BR1451" i="4"/>
  <c r="BS1451" i="4"/>
  <c r="BR1452" i="4"/>
  <c r="BS1452" i="4"/>
  <c r="BR1453" i="4"/>
  <c r="BS1453" i="4"/>
  <c r="BR1454" i="4"/>
  <c r="BS1454" i="4"/>
  <c r="BR1455" i="4"/>
  <c r="BS1455" i="4"/>
  <c r="BR1456" i="4"/>
  <c r="BS1456" i="4"/>
  <c r="BR1457" i="4"/>
  <c r="BS1457" i="4"/>
  <c r="BR1458" i="4"/>
  <c r="BS1458" i="4"/>
  <c r="BR1459" i="4"/>
  <c r="BS1459" i="4"/>
  <c r="BR1460" i="4"/>
  <c r="BS1460" i="4"/>
  <c r="BR1461" i="4"/>
  <c r="BS1461" i="4"/>
  <c r="BR1462" i="4"/>
  <c r="BS1462" i="4"/>
  <c r="BR1463" i="4"/>
  <c r="BS1463" i="4"/>
  <c r="BR1464" i="4"/>
  <c r="BS1464" i="4"/>
  <c r="BR1465" i="4"/>
  <c r="BS1465" i="4"/>
  <c r="BR1466" i="4"/>
  <c r="BS1466" i="4"/>
  <c r="BR1467" i="4"/>
  <c r="BS1467" i="4"/>
  <c r="BR1468" i="4"/>
  <c r="BS1468" i="4"/>
  <c r="BR1469" i="4"/>
  <c r="BS1469" i="4"/>
  <c r="BR1470" i="4"/>
  <c r="BS1470" i="4"/>
  <c r="BR1471" i="4"/>
  <c r="BS1471" i="4"/>
  <c r="BR1472" i="4"/>
  <c r="BS1472" i="4"/>
  <c r="BR1473" i="4"/>
  <c r="BS1473" i="4"/>
  <c r="BR1474" i="4"/>
  <c r="BS1474" i="4"/>
  <c r="BR1475" i="4"/>
  <c r="BS1475" i="4"/>
  <c r="BR1476" i="4"/>
  <c r="BS1476" i="4"/>
  <c r="BR1477" i="4"/>
  <c r="BS1477" i="4"/>
  <c r="BR1478" i="4"/>
  <c r="BS1478" i="4"/>
  <c r="BR1479" i="4"/>
  <c r="BS1479" i="4"/>
  <c r="BR1480" i="4"/>
  <c r="BS1480" i="4"/>
  <c r="BR1481" i="4"/>
  <c r="BS1481" i="4"/>
  <c r="BR1482" i="4"/>
  <c r="BS1482" i="4"/>
  <c r="BR1483" i="4"/>
  <c r="BS1483" i="4"/>
  <c r="BR1484" i="4"/>
  <c r="BS1484" i="4"/>
  <c r="BR1485" i="4"/>
  <c r="BS1485" i="4"/>
  <c r="BR1486" i="4"/>
  <c r="BS1486" i="4"/>
  <c r="BS2" i="4"/>
  <c r="BR2" i="4"/>
  <c r="BL1426" i="4"/>
  <c r="BL1425" i="4"/>
  <c r="BL1424" i="4"/>
  <c r="AZ1424" i="4"/>
  <c r="BL1423" i="4"/>
  <c r="AZ1423" i="4"/>
  <c r="BL1422" i="4"/>
  <c r="AZ1422" i="4"/>
  <c r="BL1421" i="4"/>
  <c r="AZ1421" i="4"/>
  <c r="BL1420" i="4"/>
  <c r="AZ1420" i="4"/>
  <c r="BL1419" i="4"/>
  <c r="AZ1419" i="4"/>
  <c r="BL1418" i="4"/>
  <c r="AZ1418" i="4"/>
  <c r="BL1417" i="4"/>
  <c r="AZ1417" i="4"/>
  <c r="BL1416" i="4"/>
  <c r="AZ1416" i="4"/>
  <c r="BL1415" i="4"/>
  <c r="AZ1415" i="4"/>
  <c r="BL1414" i="4"/>
  <c r="AZ1414" i="4"/>
  <c r="BL1413" i="4"/>
  <c r="AZ1413" i="4"/>
  <c r="BL1412" i="4"/>
  <c r="AZ1412" i="4"/>
  <c r="BL1411" i="4"/>
  <c r="AZ1411" i="4"/>
  <c r="BL1410" i="4"/>
  <c r="AZ1410" i="4"/>
  <c r="BL1409" i="4"/>
  <c r="AZ1409" i="4"/>
  <c r="BL1408" i="4"/>
  <c r="AZ1408" i="4"/>
  <c r="BL1407" i="4"/>
  <c r="AZ1407" i="4"/>
  <c r="BL1406" i="4"/>
  <c r="AZ1406" i="4"/>
  <c r="BL1405" i="4"/>
  <c r="AZ1405" i="4"/>
  <c r="BL1404" i="4"/>
  <c r="AZ1404" i="4"/>
  <c r="BL1403" i="4"/>
  <c r="AZ1403" i="4"/>
  <c r="BL1402" i="4"/>
  <c r="AZ1402" i="4"/>
  <c r="BL1401" i="4"/>
  <c r="AZ1401" i="4"/>
  <c r="BL1400" i="4"/>
  <c r="AZ1400" i="4"/>
  <c r="BL1399" i="4"/>
  <c r="AZ1399" i="4"/>
  <c r="BL1398" i="4"/>
  <c r="AZ1398" i="4"/>
  <c r="BL1397" i="4"/>
  <c r="AZ1397" i="4"/>
  <c r="BL1396" i="4"/>
  <c r="AZ1396" i="4"/>
  <c r="BL1395" i="4"/>
  <c r="AZ1395" i="4"/>
  <c r="BL1394" i="4"/>
  <c r="AZ1394" i="4"/>
  <c r="BL1393" i="4"/>
  <c r="AZ1393" i="4"/>
  <c r="BL1392" i="4"/>
  <c r="AZ1392" i="4"/>
  <c r="BL1391" i="4"/>
  <c r="AZ1391" i="4"/>
  <c r="BL1390" i="4"/>
  <c r="AZ1390" i="4"/>
  <c r="BL1389" i="4"/>
  <c r="AZ1389" i="4"/>
  <c r="BL1388" i="4"/>
  <c r="AZ1388" i="4"/>
  <c r="BL1387" i="4"/>
  <c r="AZ1387" i="4"/>
  <c r="BL1386" i="4"/>
  <c r="AZ1386" i="4"/>
  <c r="BL1385" i="4"/>
  <c r="AZ1385" i="4"/>
  <c r="BL1384" i="4"/>
  <c r="AZ1384" i="4"/>
  <c r="BL1383" i="4"/>
  <c r="AZ1383" i="4"/>
  <c r="BL1382" i="4"/>
  <c r="AZ1382" i="4"/>
  <c r="BL1381" i="4"/>
  <c r="AZ1381" i="4"/>
  <c r="BL1380" i="4"/>
  <c r="AZ1380" i="4"/>
  <c r="BL1379" i="4"/>
  <c r="AZ1379" i="4"/>
  <c r="BL1378" i="4"/>
  <c r="AZ1378" i="4"/>
  <c r="BL1377" i="4"/>
  <c r="AZ1377" i="4"/>
  <c r="BL1376" i="4"/>
  <c r="AZ1376" i="4"/>
  <c r="BL1375" i="4"/>
  <c r="AZ1375" i="4"/>
  <c r="BL1374" i="4"/>
  <c r="BN1374" i="4" s="1"/>
  <c r="AZ1374" i="4"/>
  <c r="BL1373" i="4"/>
  <c r="AZ1373" i="4"/>
  <c r="BL1372" i="4"/>
  <c r="AZ1372" i="4"/>
  <c r="BL1371" i="4"/>
  <c r="AZ1371" i="4"/>
  <c r="BL1370" i="4"/>
  <c r="AZ1370" i="4"/>
  <c r="BL1369" i="4"/>
  <c r="AZ1369" i="4"/>
  <c r="BL1368" i="4"/>
  <c r="AZ1368" i="4"/>
  <c r="BL1367" i="4"/>
  <c r="AZ1367" i="4"/>
  <c r="BL1366" i="4"/>
  <c r="AZ1366" i="4"/>
  <c r="BL1365" i="4"/>
  <c r="AZ1365" i="4"/>
  <c r="BL1364" i="4"/>
  <c r="AZ1364" i="4"/>
  <c r="BL1363" i="4"/>
  <c r="AZ1363" i="4"/>
  <c r="BL1362" i="4"/>
  <c r="AZ1362" i="4"/>
  <c r="BL1361" i="4"/>
  <c r="AZ1361" i="4"/>
  <c r="BL1360" i="4"/>
  <c r="AZ1360" i="4"/>
  <c r="BL1359" i="4"/>
  <c r="AZ1359" i="4"/>
  <c r="BL1358" i="4"/>
  <c r="AZ1358" i="4"/>
  <c r="BL1357" i="4"/>
  <c r="AZ1357" i="4"/>
  <c r="BL1356" i="4"/>
  <c r="AZ1356" i="4"/>
  <c r="BL1355" i="4"/>
  <c r="AZ1355" i="4"/>
  <c r="BL1354" i="4"/>
  <c r="AZ1354" i="4"/>
  <c r="BL1353" i="4"/>
  <c r="AZ1353" i="4"/>
  <c r="BL1352" i="4"/>
  <c r="AZ1352" i="4"/>
  <c r="BL1351" i="4"/>
  <c r="AZ1351" i="4"/>
  <c r="BL1350" i="4"/>
  <c r="AZ1350" i="4"/>
  <c r="BL1349" i="4"/>
  <c r="AZ1349" i="4"/>
  <c r="BL1348" i="4"/>
  <c r="AZ1348" i="4"/>
  <c r="BL1347" i="4"/>
  <c r="AZ1347" i="4"/>
  <c r="BL1346" i="4"/>
  <c r="AZ1346" i="4"/>
  <c r="BL1345" i="4"/>
  <c r="AZ1345" i="4"/>
  <c r="BL1344" i="4"/>
  <c r="AZ1344" i="4"/>
  <c r="BL1343" i="4"/>
  <c r="AZ1343" i="4"/>
  <c r="BL1342" i="4"/>
  <c r="AZ1342" i="4"/>
  <c r="BL1341" i="4"/>
  <c r="AZ1341" i="4"/>
  <c r="BL1340" i="4"/>
  <c r="AZ1340" i="4"/>
  <c r="BL1339" i="4"/>
  <c r="AZ1339" i="4"/>
  <c r="BL1338" i="4"/>
  <c r="AZ1338" i="4"/>
  <c r="BL1337" i="4"/>
  <c r="AZ1337" i="4"/>
  <c r="BL1336" i="4"/>
  <c r="AZ1336" i="4"/>
  <c r="BL1335" i="4"/>
  <c r="AZ1335" i="4"/>
  <c r="BL1334" i="4"/>
  <c r="AZ1334" i="4"/>
  <c r="BL1333" i="4"/>
  <c r="AZ1333" i="4"/>
  <c r="BL1332" i="4"/>
  <c r="AZ1332" i="4"/>
  <c r="BL1331" i="4"/>
  <c r="AZ1331" i="4"/>
  <c r="BL1330" i="4"/>
  <c r="AZ1330" i="4"/>
  <c r="BL1329" i="4"/>
  <c r="AZ1329" i="4"/>
  <c r="BL1328" i="4"/>
  <c r="AZ1328" i="4"/>
  <c r="BL1327" i="4"/>
  <c r="AZ1327" i="4"/>
  <c r="BL1326" i="4"/>
  <c r="AZ1326" i="4"/>
  <c r="BL1325" i="4"/>
  <c r="AZ1325" i="4"/>
  <c r="BL1324" i="4"/>
  <c r="AZ1324" i="4"/>
  <c r="BL1323" i="4"/>
  <c r="AZ1323" i="4"/>
  <c r="BL1322" i="4"/>
  <c r="AZ1322" i="4"/>
  <c r="BL1321" i="4"/>
  <c r="AZ1321" i="4"/>
  <c r="BL1320" i="4"/>
  <c r="AZ1320" i="4"/>
  <c r="BL1319" i="4"/>
  <c r="AZ1319" i="4"/>
  <c r="BL1318" i="4"/>
  <c r="AZ1318" i="4"/>
  <c r="BL1317" i="4"/>
  <c r="AZ1317" i="4"/>
  <c r="BL1316" i="4"/>
  <c r="AZ1316" i="4"/>
  <c r="BL1315" i="4"/>
  <c r="AZ1315" i="4"/>
  <c r="BL1314" i="4"/>
  <c r="AZ1314" i="4"/>
  <c r="BL1313" i="4"/>
  <c r="AZ1313" i="4"/>
  <c r="BL1312" i="4"/>
  <c r="AZ1312" i="4"/>
  <c r="BL1311" i="4"/>
  <c r="AZ1311" i="4"/>
  <c r="BL1310" i="4"/>
  <c r="AZ1310" i="4"/>
  <c r="BL1309" i="4"/>
  <c r="BN1309" i="4" s="1"/>
  <c r="AZ1309" i="4"/>
  <c r="BD1309" i="4" s="1"/>
  <c r="BL1308" i="4"/>
  <c r="AZ1308" i="4"/>
  <c r="BL1307" i="4"/>
  <c r="AZ1307" i="4"/>
  <c r="BL1306" i="4"/>
  <c r="AZ1306" i="4"/>
  <c r="BL1305" i="4"/>
  <c r="AZ1305" i="4"/>
  <c r="BL1304" i="4"/>
  <c r="AZ1304" i="4"/>
  <c r="BL1303" i="4"/>
  <c r="AZ1303" i="4"/>
  <c r="BL1302" i="4"/>
  <c r="AZ1302" i="4"/>
  <c r="BL1301" i="4"/>
  <c r="AZ1301" i="4"/>
  <c r="BL1300" i="4"/>
  <c r="AZ1300" i="4"/>
  <c r="BL1299" i="4"/>
  <c r="AZ1299" i="4"/>
  <c r="BL1298" i="4"/>
  <c r="AZ1298" i="4"/>
  <c r="BL1297" i="4"/>
  <c r="AZ1297" i="4"/>
  <c r="BL1296" i="4"/>
  <c r="AZ1296" i="4"/>
  <c r="BL1295" i="4"/>
  <c r="AZ1295" i="4"/>
  <c r="BL1294" i="4"/>
  <c r="AZ1294" i="4"/>
  <c r="BL1293" i="4"/>
  <c r="AZ1293" i="4"/>
  <c r="BL1292" i="4"/>
  <c r="AZ1292" i="4"/>
  <c r="BL1291" i="4"/>
  <c r="AZ1291" i="4"/>
  <c r="BL1290" i="4"/>
  <c r="AZ1290" i="4"/>
  <c r="BL1289" i="4"/>
  <c r="AZ1289" i="4"/>
  <c r="BL1288" i="4"/>
  <c r="AZ1288" i="4"/>
  <c r="BL1287" i="4"/>
  <c r="AZ1287" i="4"/>
  <c r="BL1286" i="4"/>
  <c r="AZ1286" i="4"/>
  <c r="BL1285" i="4"/>
  <c r="AZ1285" i="4"/>
  <c r="BL1284" i="4"/>
  <c r="AZ1284" i="4"/>
  <c r="BL1283" i="4"/>
  <c r="AZ1283" i="4"/>
  <c r="BL1282" i="4"/>
  <c r="AZ1282" i="4"/>
  <c r="BL1281" i="4"/>
  <c r="AZ1281" i="4"/>
  <c r="BL1280" i="4"/>
  <c r="AZ1280" i="4"/>
  <c r="BL1279" i="4"/>
  <c r="AZ1279" i="4"/>
  <c r="BL1278" i="4"/>
  <c r="AZ1278" i="4"/>
  <c r="BL1277" i="4"/>
  <c r="AZ1277" i="4"/>
  <c r="BL1276" i="4"/>
  <c r="AZ1276" i="4"/>
  <c r="BL1275" i="4"/>
  <c r="AZ1275" i="4"/>
  <c r="BL1274" i="4"/>
  <c r="AZ1274" i="4"/>
  <c r="BL1273" i="4"/>
  <c r="AZ1273" i="4"/>
  <c r="BL1272" i="4"/>
  <c r="AZ1272" i="4"/>
  <c r="BL1271" i="4"/>
  <c r="AZ1271" i="4"/>
  <c r="BL1270" i="4"/>
  <c r="AZ1270" i="4"/>
  <c r="BL1269" i="4"/>
  <c r="AZ1269" i="4"/>
  <c r="BL1268" i="4"/>
  <c r="AZ1268" i="4"/>
  <c r="BL1267" i="4"/>
  <c r="AZ1267" i="4"/>
  <c r="BL1266" i="4"/>
  <c r="AZ1266" i="4"/>
  <c r="BL1265" i="4"/>
  <c r="AZ1265" i="4"/>
  <c r="BL1264" i="4"/>
  <c r="AZ1264" i="4"/>
  <c r="BL1263" i="4"/>
  <c r="AZ1263" i="4"/>
  <c r="BL1262" i="4"/>
  <c r="AZ1262" i="4"/>
  <c r="BL1261" i="4"/>
  <c r="AZ1261" i="4"/>
  <c r="BL1260" i="4"/>
  <c r="AZ1260" i="4"/>
  <c r="BL1259" i="4"/>
  <c r="BN1259" i="4" s="1"/>
  <c r="AZ1259" i="4"/>
  <c r="BL1258" i="4"/>
  <c r="AZ1258" i="4"/>
  <c r="BL1257" i="4"/>
  <c r="AZ1257" i="4"/>
  <c r="BL1256" i="4"/>
  <c r="AZ1256" i="4"/>
  <c r="BL1255" i="4"/>
  <c r="AZ1255" i="4"/>
  <c r="BL1254" i="4"/>
  <c r="AZ1254" i="4"/>
  <c r="BL1253" i="4"/>
  <c r="AZ1253" i="4"/>
  <c r="BL1252" i="4"/>
  <c r="AZ1252" i="4"/>
  <c r="BL1251" i="4"/>
  <c r="AZ1251" i="4"/>
  <c r="BL1250" i="4"/>
  <c r="AZ1250" i="4"/>
  <c r="BL1249" i="4"/>
  <c r="AZ1249" i="4"/>
  <c r="BL1248" i="4"/>
  <c r="AZ1248" i="4"/>
  <c r="BL1247" i="4"/>
  <c r="AZ1247" i="4"/>
  <c r="BL1246" i="4"/>
  <c r="AZ1246" i="4"/>
  <c r="BL1245" i="4"/>
  <c r="AZ1245" i="4"/>
  <c r="BL1244" i="4"/>
  <c r="AZ1244" i="4"/>
  <c r="BL1243" i="4"/>
  <c r="AZ1243" i="4"/>
  <c r="BL1242" i="4"/>
  <c r="AZ1242" i="4"/>
  <c r="BL1241" i="4"/>
  <c r="AZ1241" i="4"/>
  <c r="BL1240" i="4"/>
  <c r="AZ1240" i="4"/>
  <c r="BL1239" i="4"/>
  <c r="AZ1239" i="4"/>
  <c r="BL1238" i="4"/>
  <c r="BN1238" i="4" s="1"/>
  <c r="AZ1238" i="4"/>
  <c r="BL1237" i="4"/>
  <c r="AZ1237" i="4"/>
  <c r="BL1236" i="4"/>
  <c r="AZ1236" i="4"/>
  <c r="BL1235" i="4"/>
  <c r="AZ1235" i="4"/>
  <c r="BL1234" i="4"/>
  <c r="AZ1234" i="4"/>
  <c r="BL1233" i="4"/>
  <c r="AZ1233" i="4"/>
  <c r="BL1232" i="4"/>
  <c r="AZ1232" i="4"/>
  <c r="BL1231" i="4"/>
  <c r="AZ1231" i="4"/>
  <c r="BL1230" i="4"/>
  <c r="AZ1230" i="4"/>
  <c r="BL1229" i="4"/>
  <c r="AZ1229" i="4"/>
  <c r="BL1228" i="4"/>
  <c r="AZ1228" i="4"/>
  <c r="BL1227" i="4"/>
  <c r="AZ1227" i="4"/>
  <c r="BL1226" i="4"/>
  <c r="AZ1226" i="4"/>
  <c r="BL1225" i="4"/>
  <c r="AZ1225" i="4"/>
  <c r="BL1224" i="4"/>
  <c r="AZ1224" i="4"/>
  <c r="BL1223" i="4"/>
  <c r="AZ1223" i="4"/>
  <c r="BL1222" i="4"/>
  <c r="AZ1222" i="4"/>
  <c r="BL1221" i="4"/>
  <c r="AZ1221" i="4"/>
  <c r="BL1220" i="4"/>
  <c r="AZ1220" i="4"/>
  <c r="BL1219" i="4"/>
  <c r="AZ1219" i="4"/>
  <c r="BL1218" i="4"/>
  <c r="AZ1218" i="4"/>
  <c r="BL1217" i="4"/>
  <c r="AZ1217" i="4"/>
  <c r="BL1216" i="4"/>
  <c r="AZ1216" i="4"/>
  <c r="BL1215" i="4"/>
  <c r="AZ1215" i="4"/>
  <c r="BL1214" i="4"/>
  <c r="AZ1214" i="4"/>
  <c r="BL1213" i="4"/>
  <c r="AZ1213" i="4"/>
  <c r="BL1212" i="4"/>
  <c r="AZ1212" i="4"/>
  <c r="BL1211" i="4"/>
  <c r="AZ1211" i="4"/>
  <c r="BL1210" i="4"/>
  <c r="AZ1210" i="4"/>
  <c r="BL1209" i="4"/>
  <c r="AZ1209" i="4"/>
  <c r="BL1208" i="4"/>
  <c r="AZ1208" i="4"/>
  <c r="BL1207" i="4"/>
  <c r="AZ1207" i="4"/>
  <c r="BL1206" i="4"/>
  <c r="AZ1206" i="4"/>
  <c r="BL1205" i="4"/>
  <c r="AZ1205" i="4"/>
  <c r="BL1204" i="4"/>
  <c r="AZ1204" i="4"/>
  <c r="BL1203" i="4"/>
  <c r="AZ1203" i="4"/>
  <c r="BL1202" i="4"/>
  <c r="AZ1202" i="4"/>
  <c r="BL1201" i="4"/>
  <c r="AZ1201" i="4"/>
  <c r="BL1200" i="4"/>
  <c r="AZ1200" i="4"/>
  <c r="BL1199" i="4"/>
  <c r="AZ1199" i="4"/>
  <c r="BL1198" i="4"/>
  <c r="AZ1198" i="4"/>
  <c r="BL1197" i="4"/>
  <c r="AZ1197" i="4"/>
  <c r="BL1196" i="4"/>
  <c r="AZ1196" i="4"/>
  <c r="BL1195" i="4"/>
  <c r="AZ1195" i="4"/>
  <c r="BL1194" i="4"/>
  <c r="AZ1194" i="4"/>
  <c r="BL1193" i="4"/>
  <c r="AZ1193" i="4"/>
  <c r="BL1192" i="4"/>
  <c r="AZ1192" i="4"/>
  <c r="BL1191" i="4"/>
  <c r="AZ1191" i="4"/>
  <c r="BL1190" i="4"/>
  <c r="AZ1190" i="4"/>
  <c r="BL1189" i="4"/>
  <c r="BN1189" i="4" s="1"/>
  <c r="AZ1189" i="4"/>
  <c r="BD1189" i="4" s="1"/>
  <c r="BL1188" i="4"/>
  <c r="AZ1188" i="4"/>
  <c r="BL1187" i="4"/>
  <c r="AZ1187" i="4"/>
  <c r="BL1186" i="4"/>
  <c r="AZ1186" i="4"/>
  <c r="BL1185" i="4"/>
  <c r="AZ1185" i="4"/>
  <c r="BL1184" i="4"/>
  <c r="AZ1184" i="4"/>
  <c r="BL1183" i="4"/>
  <c r="AZ1183" i="4"/>
  <c r="BL1182" i="4"/>
  <c r="AZ1182" i="4"/>
  <c r="BL1181" i="4"/>
  <c r="AZ1181" i="4"/>
  <c r="BL1180" i="4"/>
  <c r="AZ1180" i="4"/>
  <c r="BL1179" i="4"/>
  <c r="AZ1179" i="4"/>
  <c r="BL1178" i="4"/>
  <c r="AZ1178" i="4"/>
  <c r="BL1177" i="4"/>
  <c r="AZ1177" i="4"/>
  <c r="BL1176" i="4"/>
  <c r="AZ1176" i="4"/>
  <c r="BL1175" i="4"/>
  <c r="AZ1175" i="4"/>
  <c r="BL1174" i="4"/>
  <c r="AZ1174" i="4"/>
  <c r="BL1173" i="4"/>
  <c r="AZ1173" i="4"/>
  <c r="BL1172" i="4"/>
  <c r="AZ1172" i="4"/>
  <c r="BL1171" i="4"/>
  <c r="AZ1171" i="4"/>
  <c r="BL1170" i="4"/>
  <c r="AZ1170" i="4"/>
  <c r="BL1169" i="4"/>
  <c r="AZ1169" i="4"/>
  <c r="BL1168" i="4"/>
  <c r="AZ1168" i="4"/>
  <c r="BL1167" i="4"/>
  <c r="AZ1167" i="4"/>
  <c r="BL1166" i="4"/>
  <c r="AZ1166" i="4"/>
  <c r="BL1165" i="4"/>
  <c r="AZ1165" i="4"/>
  <c r="BL1164" i="4"/>
  <c r="AZ1164" i="4"/>
  <c r="BL1163" i="4"/>
  <c r="AZ1163" i="4"/>
  <c r="BL1162" i="4"/>
  <c r="AZ1162" i="4"/>
  <c r="BL1161" i="4"/>
  <c r="AZ1161" i="4"/>
  <c r="BL1160" i="4"/>
  <c r="AZ1160" i="4"/>
  <c r="BL1159" i="4"/>
  <c r="AZ1159" i="4"/>
  <c r="BL1158" i="4"/>
  <c r="AZ1158" i="4"/>
  <c r="BL1157" i="4"/>
  <c r="BN1157" i="4" s="1"/>
  <c r="AZ1157" i="4"/>
  <c r="BL1156" i="4"/>
  <c r="AZ1156" i="4"/>
  <c r="BL1155" i="4"/>
  <c r="AZ1155" i="4"/>
  <c r="BL1154" i="4"/>
  <c r="AZ1154" i="4"/>
  <c r="BL1153" i="4"/>
  <c r="AZ1153" i="4"/>
  <c r="BL1152" i="4"/>
  <c r="AZ1152" i="4"/>
  <c r="BL1151" i="4"/>
  <c r="AZ1151" i="4"/>
  <c r="BL1150" i="4"/>
  <c r="AZ1150" i="4"/>
  <c r="BL1149" i="4"/>
  <c r="AZ1149" i="4"/>
  <c r="BL1148" i="4"/>
  <c r="AZ1148" i="4"/>
  <c r="BL1147" i="4"/>
  <c r="BN1147" i="4" s="1"/>
  <c r="AZ1147" i="4"/>
  <c r="BD1147" i="4" s="1"/>
  <c r="BL1146" i="4"/>
  <c r="AZ1146" i="4"/>
  <c r="BL1145" i="4"/>
  <c r="AZ1145" i="4"/>
  <c r="BL1144" i="4"/>
  <c r="AZ1144" i="4"/>
  <c r="BL1143" i="4"/>
  <c r="AZ1143" i="4"/>
  <c r="BL1142" i="4"/>
  <c r="AZ1142" i="4"/>
  <c r="BL1141" i="4"/>
  <c r="AZ1141" i="4"/>
  <c r="BL1140" i="4"/>
  <c r="AZ1140" i="4"/>
  <c r="BL1139" i="4"/>
  <c r="AZ1139" i="4"/>
  <c r="BL1138" i="4"/>
  <c r="AZ1138" i="4"/>
  <c r="BL1137" i="4"/>
  <c r="BN1137" i="4" s="1"/>
  <c r="AZ1137" i="4"/>
  <c r="BD1137" i="4" s="1"/>
  <c r="BL1136" i="4"/>
  <c r="AZ1136" i="4"/>
  <c r="BL1135" i="4"/>
  <c r="AZ1135" i="4"/>
  <c r="BL1134" i="4"/>
  <c r="AZ1134" i="4"/>
  <c r="BL1133" i="4"/>
  <c r="AZ1133" i="4"/>
  <c r="BL1132" i="4"/>
  <c r="BN1132" i="4" s="1"/>
  <c r="AZ1132" i="4"/>
  <c r="BD1132" i="4" s="1"/>
  <c r="BL1131" i="4"/>
  <c r="AZ1131" i="4"/>
  <c r="BL1130" i="4"/>
  <c r="AZ1130" i="4"/>
  <c r="BL1129" i="4"/>
  <c r="AZ1129" i="4"/>
  <c r="BL1128" i="4"/>
  <c r="BN1128" i="4" s="1"/>
  <c r="AZ1128" i="4"/>
  <c r="BD1128" i="4" s="1"/>
  <c r="BL1127" i="4"/>
  <c r="BN1127" i="4" s="1"/>
  <c r="AZ1127" i="4"/>
  <c r="BL1126" i="4"/>
  <c r="AZ1126" i="4"/>
  <c r="BL1125" i="4"/>
  <c r="AZ1125" i="4"/>
  <c r="BL1124" i="4"/>
  <c r="AZ1124" i="4"/>
  <c r="BL1123" i="4"/>
  <c r="AZ1123" i="4"/>
  <c r="BL1122" i="4"/>
  <c r="AZ1122" i="4"/>
  <c r="BL1121" i="4"/>
  <c r="AZ1121" i="4"/>
  <c r="BL1120" i="4"/>
  <c r="BN1120" i="4" s="1"/>
  <c r="AZ1120" i="4"/>
  <c r="BD1120" i="4" s="1"/>
  <c r="BL1119" i="4"/>
  <c r="AZ1119" i="4"/>
  <c r="BL1118" i="4"/>
  <c r="AZ1118" i="4"/>
  <c r="BL1117" i="4"/>
  <c r="AZ1117" i="4"/>
  <c r="BL1116" i="4"/>
  <c r="AZ1116" i="4"/>
  <c r="BL1115" i="4"/>
  <c r="AZ1115" i="4"/>
  <c r="BL1114" i="4"/>
  <c r="AZ1114" i="4"/>
  <c r="BL1113" i="4"/>
  <c r="AZ1113" i="4"/>
  <c r="BL1112" i="4"/>
  <c r="AZ1112" i="4"/>
  <c r="BL1111" i="4"/>
  <c r="AZ1111" i="4"/>
  <c r="BL1110" i="4"/>
  <c r="AZ1110" i="4"/>
  <c r="BL1109" i="4"/>
  <c r="AZ1109" i="4"/>
  <c r="BL1108" i="4"/>
  <c r="AZ1108" i="4"/>
  <c r="BL1107" i="4"/>
  <c r="AZ1107" i="4"/>
  <c r="BL1106" i="4"/>
  <c r="AZ1106" i="4"/>
  <c r="BL1105" i="4"/>
  <c r="AZ1105" i="4"/>
  <c r="BL1104" i="4"/>
  <c r="AZ1104" i="4"/>
  <c r="BL1103" i="4"/>
  <c r="AZ1103" i="4"/>
  <c r="BL1102" i="4"/>
  <c r="AZ1102" i="4"/>
  <c r="BL1101" i="4"/>
  <c r="AZ1101" i="4"/>
  <c r="BL1100" i="4"/>
  <c r="AZ1100" i="4"/>
  <c r="BL1099" i="4"/>
  <c r="AZ1099" i="4"/>
  <c r="BL1098" i="4"/>
  <c r="AZ1098" i="4"/>
  <c r="BL1097" i="4"/>
  <c r="AZ1097" i="4"/>
  <c r="BL1096" i="4"/>
  <c r="AZ1096" i="4"/>
  <c r="BL1095" i="4"/>
  <c r="AZ1095" i="4"/>
  <c r="BL1094" i="4"/>
  <c r="AZ1094" i="4"/>
  <c r="BL1093" i="4"/>
  <c r="AZ1093" i="4"/>
  <c r="BL1092" i="4"/>
  <c r="AZ1092" i="4"/>
  <c r="BL1091" i="4"/>
  <c r="AZ1091" i="4"/>
  <c r="BL1090" i="4"/>
  <c r="AZ1090" i="4"/>
  <c r="BL1089" i="4"/>
  <c r="AZ1089" i="4"/>
  <c r="BL1088" i="4"/>
  <c r="AZ1088" i="4"/>
  <c r="BL1087" i="4"/>
  <c r="AZ1087" i="4"/>
  <c r="BL1086" i="4"/>
  <c r="AZ1086" i="4"/>
  <c r="BL1085" i="4"/>
  <c r="AZ1085" i="4"/>
  <c r="BL1084" i="4"/>
  <c r="AZ1084" i="4"/>
  <c r="BL1083" i="4"/>
  <c r="AZ1083" i="4"/>
  <c r="BL1082" i="4"/>
  <c r="AZ1082" i="4"/>
  <c r="BL1081" i="4"/>
  <c r="AZ1081" i="4"/>
  <c r="BL1080" i="4"/>
  <c r="AZ1080" i="4"/>
  <c r="BL1079" i="4"/>
  <c r="AZ1079" i="4"/>
  <c r="BL1078" i="4"/>
  <c r="AZ1078" i="4"/>
  <c r="BL1077" i="4"/>
  <c r="AZ1077" i="4"/>
  <c r="BL1076" i="4"/>
  <c r="AZ1076" i="4"/>
  <c r="BL1075" i="4"/>
  <c r="AZ1075" i="4"/>
  <c r="BL1074" i="4"/>
  <c r="AZ1074" i="4"/>
  <c r="BL1073" i="4"/>
  <c r="AZ1073" i="4"/>
  <c r="BL1072" i="4"/>
  <c r="AZ1072" i="4"/>
  <c r="BL1071" i="4"/>
  <c r="AZ1071" i="4"/>
  <c r="BL1070" i="4"/>
  <c r="AZ1070" i="4"/>
  <c r="BL1069" i="4"/>
  <c r="AZ1069" i="4"/>
  <c r="BL1068" i="4"/>
  <c r="AZ1068" i="4"/>
  <c r="BL1067" i="4"/>
  <c r="AZ1067" i="4"/>
  <c r="BL1066" i="4"/>
  <c r="BN1066" i="4" s="1"/>
  <c r="AZ1066" i="4"/>
  <c r="BD1066" i="4" s="1"/>
  <c r="BL1065" i="4"/>
  <c r="AZ1065" i="4"/>
  <c r="BL1064" i="4"/>
  <c r="AZ1064" i="4"/>
  <c r="BL1063" i="4"/>
  <c r="AZ1063" i="4"/>
  <c r="BL1062" i="4"/>
  <c r="AZ1062" i="4"/>
  <c r="BL1061" i="4"/>
  <c r="AZ1061" i="4"/>
  <c r="BL1060" i="4"/>
  <c r="AZ1060" i="4"/>
  <c r="BL1059" i="4"/>
  <c r="BN1059" i="4" s="1"/>
  <c r="AZ1059" i="4"/>
  <c r="BD1059" i="4" s="1"/>
  <c r="BL1058" i="4"/>
  <c r="AZ1058" i="4"/>
  <c r="BL1057" i="4"/>
  <c r="AZ1057" i="4"/>
  <c r="BL1056" i="4"/>
  <c r="AZ1056" i="4"/>
  <c r="BL1055" i="4"/>
  <c r="AZ1055" i="4"/>
  <c r="BL1054" i="4"/>
  <c r="AZ1054" i="4"/>
  <c r="BL1053" i="4"/>
  <c r="AZ1053" i="4"/>
  <c r="BL1052" i="4"/>
  <c r="AZ1052" i="4"/>
  <c r="BL1051" i="4"/>
  <c r="AZ1051" i="4"/>
  <c r="BL1050" i="4"/>
  <c r="AZ1050" i="4"/>
  <c r="BL1049" i="4"/>
  <c r="AZ1049" i="4"/>
  <c r="BL1048" i="4"/>
  <c r="AZ1048" i="4"/>
  <c r="BL1047" i="4"/>
  <c r="AZ1047" i="4"/>
  <c r="BL1046" i="4"/>
  <c r="AZ1046" i="4"/>
  <c r="BL1045" i="4"/>
  <c r="AZ1045" i="4"/>
  <c r="BL1044" i="4"/>
  <c r="AZ1044" i="4"/>
  <c r="BL1043" i="4"/>
  <c r="AZ1043" i="4"/>
  <c r="BL1042" i="4"/>
  <c r="BN1042" i="4" s="1"/>
  <c r="AZ1042" i="4"/>
  <c r="BD1042" i="4" s="1"/>
  <c r="BL1041" i="4"/>
  <c r="AZ1041" i="4"/>
  <c r="BL1040" i="4"/>
  <c r="BN1040" i="4" s="1"/>
  <c r="AZ1040" i="4"/>
  <c r="BD1040" i="4" s="1"/>
  <c r="BL1039" i="4"/>
  <c r="BN1039" i="4" s="1"/>
  <c r="AZ1039" i="4"/>
  <c r="BD1039" i="4" s="1"/>
  <c r="BL1038" i="4"/>
  <c r="AZ1038" i="4"/>
  <c r="BL1037" i="4"/>
  <c r="AZ1037" i="4"/>
  <c r="BL1036" i="4"/>
  <c r="AZ1036" i="4"/>
  <c r="BL1035" i="4"/>
  <c r="AZ1035" i="4"/>
  <c r="BL1034" i="4"/>
  <c r="AZ1034" i="4"/>
  <c r="BL1033" i="4"/>
  <c r="AZ1033" i="4"/>
  <c r="BL1032" i="4"/>
  <c r="AZ1032" i="4"/>
  <c r="BL1031" i="4"/>
  <c r="AZ1031" i="4"/>
  <c r="BL1030" i="4"/>
  <c r="AZ1030" i="4"/>
  <c r="BL1029" i="4"/>
  <c r="AZ1029" i="4"/>
  <c r="BL1028" i="4"/>
  <c r="AZ1028" i="4"/>
  <c r="BL1027" i="4"/>
  <c r="AZ1027" i="4"/>
  <c r="BL1026" i="4"/>
  <c r="AZ1026" i="4"/>
  <c r="BL1025" i="4"/>
  <c r="AZ1025" i="4"/>
  <c r="BL1024" i="4"/>
  <c r="AZ1024" i="4"/>
  <c r="BL1023" i="4"/>
  <c r="AZ1023" i="4"/>
  <c r="BL1022" i="4"/>
  <c r="BL1021" i="4"/>
  <c r="AZ1021" i="4"/>
  <c r="BL1020" i="4"/>
  <c r="AZ1020" i="4"/>
  <c r="BL1019" i="4"/>
  <c r="AZ1019" i="4"/>
  <c r="BL1018" i="4"/>
  <c r="BN1018" i="4" s="1"/>
  <c r="AZ1018" i="4"/>
  <c r="BD1018" i="4" s="1"/>
  <c r="BL1017" i="4"/>
  <c r="AZ1017" i="4"/>
  <c r="BL1016" i="4"/>
  <c r="AZ1016" i="4"/>
  <c r="BL1015" i="4"/>
  <c r="AZ1015" i="4"/>
  <c r="BL1014" i="4"/>
  <c r="AZ1014" i="4"/>
  <c r="BL1013" i="4"/>
  <c r="AZ1013" i="4"/>
  <c r="BL1012" i="4"/>
  <c r="AZ1012" i="4"/>
  <c r="BL1011" i="4"/>
  <c r="AZ1011" i="4"/>
  <c r="BL1010" i="4"/>
  <c r="AZ1010" i="4"/>
  <c r="BL1009" i="4"/>
  <c r="AZ1009" i="4"/>
  <c r="BL1008" i="4"/>
  <c r="AZ1008" i="4"/>
  <c r="BL1007" i="4"/>
  <c r="AZ1007" i="4"/>
  <c r="BL1006" i="4"/>
  <c r="BN1006" i="4" s="1"/>
  <c r="AZ1006" i="4"/>
  <c r="BD1006" i="4" s="1"/>
  <c r="BL1005" i="4"/>
  <c r="AZ1005" i="4"/>
  <c r="BL1004" i="4"/>
  <c r="AZ1004" i="4"/>
  <c r="BL1003" i="4"/>
  <c r="AZ1003" i="4"/>
  <c r="BL1002" i="4"/>
  <c r="AZ1002" i="4"/>
  <c r="BL1001" i="4"/>
  <c r="AZ1001" i="4"/>
  <c r="BL1000" i="4"/>
  <c r="AZ1000" i="4"/>
  <c r="BL999" i="4"/>
  <c r="AZ999" i="4"/>
  <c r="BL998" i="4"/>
  <c r="AZ998" i="4"/>
  <c r="BL997" i="4"/>
  <c r="AZ997" i="4"/>
  <c r="BL996" i="4"/>
  <c r="AZ996" i="4"/>
  <c r="BL995" i="4"/>
  <c r="AZ995" i="4"/>
  <c r="BL994" i="4"/>
  <c r="AZ994" i="4"/>
  <c r="BL993" i="4"/>
  <c r="AZ993" i="4"/>
  <c r="BL992" i="4"/>
  <c r="AZ992" i="4"/>
  <c r="BL991" i="4"/>
  <c r="AZ991" i="4"/>
  <c r="BL990" i="4"/>
  <c r="AZ990" i="4"/>
  <c r="BL989" i="4"/>
  <c r="AZ989" i="4"/>
  <c r="BL988" i="4"/>
  <c r="AZ988" i="4"/>
  <c r="BL987" i="4"/>
  <c r="AZ987" i="4"/>
  <c r="BL986" i="4"/>
  <c r="AZ986" i="4"/>
  <c r="BL985" i="4"/>
  <c r="AZ985" i="4"/>
  <c r="BL984" i="4"/>
  <c r="AZ984" i="4"/>
  <c r="BL983" i="4"/>
  <c r="AZ983" i="4"/>
  <c r="BL982" i="4"/>
  <c r="AZ982" i="4"/>
  <c r="BL981" i="4"/>
  <c r="AZ981" i="4"/>
  <c r="BL980" i="4"/>
  <c r="AZ980" i="4"/>
  <c r="BL979" i="4"/>
  <c r="AZ979" i="4"/>
  <c r="BL978" i="4"/>
  <c r="AZ978" i="4"/>
  <c r="BL977" i="4"/>
  <c r="AZ977" i="4"/>
  <c r="BL976" i="4"/>
  <c r="AZ976" i="4"/>
  <c r="BL975" i="4"/>
  <c r="AZ975" i="4"/>
  <c r="BL974" i="4"/>
  <c r="AZ974" i="4"/>
  <c r="BL973" i="4"/>
  <c r="AZ973" i="4"/>
  <c r="BL972" i="4"/>
  <c r="AZ972" i="4"/>
  <c r="BL971" i="4"/>
  <c r="AZ971" i="4"/>
  <c r="BL970" i="4"/>
  <c r="AZ970" i="4"/>
  <c r="BL969" i="4"/>
  <c r="AZ969" i="4"/>
  <c r="BL968" i="4"/>
  <c r="AZ968" i="4"/>
  <c r="BL967" i="4"/>
  <c r="AZ967" i="4"/>
  <c r="BL966" i="4"/>
  <c r="AZ966" i="4"/>
  <c r="BL965" i="4"/>
  <c r="AZ965" i="4"/>
  <c r="BL964" i="4"/>
  <c r="AZ964" i="4"/>
  <c r="BL963" i="4"/>
  <c r="AZ963" i="4"/>
  <c r="BL962" i="4"/>
  <c r="AZ962" i="4"/>
  <c r="BL961" i="4"/>
  <c r="AZ961" i="4"/>
  <c r="BL960" i="4"/>
  <c r="AZ960" i="4"/>
  <c r="BL959" i="4"/>
  <c r="AZ959" i="4"/>
  <c r="BL958" i="4"/>
  <c r="AZ958" i="4"/>
  <c r="BL957" i="4"/>
  <c r="AZ957" i="4"/>
  <c r="BL956" i="4"/>
  <c r="AZ956" i="4"/>
  <c r="BL955" i="4"/>
  <c r="AZ955" i="4"/>
  <c r="BL954" i="4"/>
  <c r="AZ954" i="4"/>
  <c r="BL953" i="4"/>
  <c r="AZ953" i="4"/>
  <c r="BL952" i="4"/>
  <c r="AZ952" i="4"/>
  <c r="BL951" i="4"/>
  <c r="AZ951" i="4"/>
  <c r="BL950" i="4"/>
  <c r="AZ950" i="4"/>
  <c r="BL949" i="4"/>
  <c r="AZ949" i="4"/>
  <c r="BL948" i="4"/>
  <c r="AZ948" i="4"/>
  <c r="BL947" i="4"/>
  <c r="AZ947" i="4"/>
  <c r="BL946" i="4"/>
  <c r="AZ946" i="4"/>
  <c r="BL945" i="4"/>
  <c r="AZ945" i="4"/>
  <c r="BL944" i="4"/>
  <c r="AZ944" i="4"/>
  <c r="BL943" i="4"/>
  <c r="AZ943" i="4"/>
  <c r="BL942" i="4"/>
  <c r="AZ942" i="4"/>
  <c r="BL941" i="4"/>
  <c r="AZ941" i="4"/>
  <c r="BL940" i="4"/>
  <c r="AZ940" i="4"/>
  <c r="BL939" i="4"/>
  <c r="AZ939" i="4"/>
  <c r="BL938" i="4"/>
  <c r="AZ938" i="4"/>
  <c r="BL937" i="4"/>
  <c r="AZ937" i="4"/>
  <c r="BL936" i="4"/>
  <c r="AZ936" i="4"/>
  <c r="BL935" i="4"/>
  <c r="AZ935" i="4"/>
  <c r="BL934" i="4"/>
  <c r="AZ934" i="4"/>
  <c r="BL933" i="4"/>
  <c r="AZ933" i="4"/>
  <c r="BL932" i="4"/>
  <c r="AZ932" i="4"/>
  <c r="BL931" i="4"/>
  <c r="AZ931" i="4"/>
  <c r="BL930" i="4"/>
  <c r="AZ930" i="4"/>
  <c r="BL929" i="4"/>
  <c r="AZ929" i="4"/>
  <c r="BL928" i="4"/>
  <c r="AZ928" i="4"/>
  <c r="BL927" i="4"/>
  <c r="AZ927" i="4"/>
  <c r="BL926" i="4"/>
  <c r="AZ926" i="4"/>
  <c r="BL925" i="4"/>
  <c r="AZ925" i="4"/>
  <c r="BL924" i="4"/>
  <c r="AZ924" i="4"/>
  <c r="BL923" i="4"/>
  <c r="AZ923" i="4"/>
  <c r="BL922" i="4"/>
  <c r="AZ922" i="4"/>
  <c r="BL921" i="4"/>
  <c r="AZ921" i="4"/>
  <c r="BL920" i="4"/>
  <c r="AZ920" i="4"/>
  <c r="BL919" i="4"/>
  <c r="AZ919" i="4"/>
  <c r="BL918" i="4"/>
  <c r="BN918" i="4" s="1"/>
  <c r="AZ918" i="4"/>
  <c r="BL917" i="4"/>
  <c r="AZ917" i="4"/>
  <c r="BL916" i="4"/>
  <c r="AZ916" i="4"/>
  <c r="BL915" i="4"/>
  <c r="AZ915" i="4"/>
  <c r="BL914" i="4"/>
  <c r="AZ914" i="4"/>
  <c r="BL913" i="4"/>
  <c r="AZ913" i="4"/>
  <c r="BL912" i="4"/>
  <c r="AZ912" i="4"/>
  <c r="BL911" i="4"/>
  <c r="AZ911" i="4"/>
  <c r="BL910" i="4"/>
  <c r="AZ910" i="4"/>
  <c r="BL909" i="4"/>
  <c r="AZ909" i="4"/>
  <c r="BL908" i="4"/>
  <c r="AZ908" i="4"/>
  <c r="BL907" i="4"/>
  <c r="AZ907" i="4"/>
  <c r="BL906" i="4"/>
  <c r="AZ906" i="4"/>
  <c r="BL905" i="4"/>
  <c r="AZ905" i="4"/>
  <c r="BL904" i="4"/>
  <c r="AZ904" i="4"/>
  <c r="BL903" i="4"/>
  <c r="AZ903" i="4"/>
  <c r="BL902" i="4"/>
  <c r="AZ902" i="4"/>
  <c r="BL901" i="4"/>
  <c r="AZ901" i="4"/>
  <c r="BL900" i="4"/>
  <c r="AZ900" i="4"/>
  <c r="BL899" i="4"/>
  <c r="AZ899" i="4"/>
  <c r="BL898" i="4"/>
  <c r="AZ898" i="4"/>
  <c r="BL897" i="4"/>
  <c r="AZ897" i="4"/>
  <c r="BL896" i="4"/>
  <c r="AZ896" i="4"/>
  <c r="BL895" i="4"/>
  <c r="AZ895" i="4"/>
  <c r="BL894" i="4"/>
  <c r="AZ894" i="4"/>
  <c r="BL893" i="4"/>
  <c r="AZ893" i="4"/>
  <c r="BL892" i="4"/>
  <c r="AZ892" i="4"/>
  <c r="BL891" i="4"/>
  <c r="AZ891" i="4"/>
  <c r="BL890" i="4"/>
  <c r="AZ890" i="4"/>
  <c r="BL889" i="4"/>
  <c r="AZ889" i="4"/>
  <c r="BL888" i="4"/>
  <c r="AZ888" i="4"/>
  <c r="BL887" i="4"/>
  <c r="AZ887" i="4"/>
  <c r="BL886" i="4"/>
  <c r="AZ886" i="4"/>
  <c r="BL885" i="4"/>
  <c r="AZ885" i="4"/>
  <c r="BL884" i="4"/>
  <c r="AZ884" i="4"/>
  <c r="BL883" i="4"/>
  <c r="AZ883" i="4"/>
  <c r="BL882" i="4"/>
  <c r="BN882" i="4" s="1"/>
  <c r="AZ882" i="4"/>
  <c r="BL881" i="4"/>
  <c r="AZ881" i="4"/>
  <c r="BL880" i="4"/>
  <c r="BN880" i="4" s="1"/>
  <c r="AZ880" i="4"/>
  <c r="BD880" i="4" s="1"/>
  <c r="BL879" i="4"/>
  <c r="AZ879" i="4"/>
  <c r="BL878" i="4"/>
  <c r="BN878" i="4" s="1"/>
  <c r="AZ878" i="4"/>
  <c r="BD878" i="4" s="1"/>
  <c r="BL877" i="4"/>
  <c r="AZ877" i="4"/>
  <c r="BL876" i="4"/>
  <c r="AZ876" i="4"/>
  <c r="BL875" i="4"/>
  <c r="AZ875" i="4"/>
  <c r="BL874" i="4"/>
  <c r="AZ874" i="4"/>
  <c r="BL873" i="4"/>
  <c r="AZ873" i="4"/>
  <c r="BL872" i="4"/>
  <c r="AZ872" i="4"/>
  <c r="BL871" i="4"/>
  <c r="AZ871" i="4"/>
  <c r="BL870" i="4"/>
  <c r="AZ870" i="4"/>
  <c r="BL869" i="4"/>
  <c r="AZ869" i="4"/>
  <c r="BL868" i="4"/>
  <c r="AZ868" i="4"/>
  <c r="BL867" i="4"/>
  <c r="AZ867" i="4"/>
  <c r="BL866" i="4"/>
  <c r="AZ866" i="4"/>
  <c r="BL865" i="4"/>
  <c r="AZ865" i="4"/>
  <c r="BL864" i="4"/>
  <c r="AZ864" i="4"/>
  <c r="BL863" i="4"/>
  <c r="AZ863" i="4"/>
  <c r="BL862" i="4"/>
  <c r="AZ862" i="4"/>
  <c r="BL861" i="4"/>
  <c r="BN861" i="4" s="1"/>
  <c r="AZ861" i="4"/>
  <c r="BD861" i="4" s="1"/>
  <c r="BL860" i="4"/>
  <c r="AZ860" i="4"/>
  <c r="BL859" i="4"/>
  <c r="AZ859" i="4"/>
  <c r="BL858" i="4"/>
  <c r="AZ858" i="4"/>
  <c r="BL857" i="4"/>
  <c r="AZ857" i="4"/>
  <c r="BL856" i="4"/>
  <c r="AZ856" i="4"/>
  <c r="BL855" i="4"/>
  <c r="AZ855" i="4"/>
  <c r="BL854" i="4"/>
  <c r="AZ854" i="4"/>
  <c r="BL853" i="4"/>
  <c r="AZ853" i="4"/>
  <c r="BL852" i="4"/>
  <c r="AZ852" i="4"/>
  <c r="BL851" i="4"/>
  <c r="AZ851" i="4"/>
  <c r="BL850" i="4"/>
  <c r="AZ850" i="4"/>
  <c r="BL849" i="4"/>
  <c r="AZ849" i="4"/>
  <c r="BL848" i="4"/>
  <c r="BN848" i="4" s="1"/>
  <c r="AZ848" i="4"/>
  <c r="BD848" i="4" s="1"/>
  <c r="BL847" i="4"/>
  <c r="AZ847" i="4"/>
  <c r="BL846" i="4"/>
  <c r="BN846" i="4" s="1"/>
  <c r="AZ846" i="4"/>
  <c r="BD846" i="4" s="1"/>
  <c r="BL845" i="4"/>
  <c r="AZ845" i="4"/>
  <c r="BL844" i="4"/>
  <c r="AZ844" i="4"/>
  <c r="BL843" i="4"/>
  <c r="AZ843" i="4"/>
  <c r="BL842" i="4"/>
  <c r="AZ842" i="4"/>
  <c r="BL841" i="4"/>
  <c r="AZ841" i="4"/>
  <c r="BL840" i="4"/>
  <c r="AZ840" i="4"/>
  <c r="BL839" i="4"/>
  <c r="BN839" i="4" s="1"/>
  <c r="AZ839" i="4"/>
  <c r="BD839" i="4" s="1"/>
  <c r="BL838" i="4"/>
  <c r="AZ838" i="4"/>
  <c r="BL837" i="4"/>
  <c r="AZ837" i="4"/>
  <c r="BL836" i="4"/>
  <c r="AZ836" i="4"/>
  <c r="BL835" i="4"/>
  <c r="AZ835" i="4"/>
  <c r="BL834" i="4"/>
  <c r="AZ834" i="4"/>
  <c r="BL833" i="4"/>
  <c r="AZ833" i="4"/>
  <c r="BL832" i="4"/>
  <c r="AZ832" i="4"/>
  <c r="BL831" i="4"/>
  <c r="AZ831" i="4"/>
  <c r="BL830" i="4"/>
  <c r="AZ830" i="4"/>
  <c r="BL829" i="4"/>
  <c r="AZ829" i="4"/>
  <c r="BL828" i="4"/>
  <c r="AZ828" i="4"/>
  <c r="BL827" i="4"/>
  <c r="AZ827" i="4"/>
  <c r="BL826" i="4"/>
  <c r="AZ826" i="4"/>
  <c r="BL825" i="4"/>
  <c r="AZ825" i="4"/>
  <c r="BL824" i="4"/>
  <c r="AZ824" i="4"/>
  <c r="BL823" i="4"/>
  <c r="AZ823" i="4"/>
  <c r="BL822" i="4"/>
  <c r="AZ822" i="4"/>
  <c r="BL821" i="4"/>
  <c r="AZ821" i="4"/>
  <c r="BL820" i="4"/>
  <c r="AZ820" i="4"/>
  <c r="BL819" i="4"/>
  <c r="AZ819" i="4"/>
  <c r="BL818" i="4"/>
  <c r="AZ818" i="4"/>
  <c r="BL817" i="4"/>
  <c r="AZ817" i="4"/>
  <c r="BL816" i="4"/>
  <c r="AZ816" i="4"/>
  <c r="BL815" i="4"/>
  <c r="AZ815" i="4"/>
  <c r="BL814" i="4"/>
  <c r="AZ814" i="4"/>
  <c r="BL813" i="4"/>
  <c r="AZ813" i="4"/>
  <c r="BL812" i="4"/>
  <c r="AZ812" i="4"/>
  <c r="BL811" i="4"/>
  <c r="AZ811" i="4"/>
  <c r="BL810" i="4"/>
  <c r="AZ810" i="4"/>
  <c r="BL809" i="4"/>
  <c r="AZ809" i="4"/>
  <c r="BL808" i="4"/>
  <c r="AZ808" i="4"/>
  <c r="BL807" i="4"/>
  <c r="AZ807" i="4"/>
  <c r="BL806" i="4"/>
  <c r="AZ806" i="4"/>
  <c r="BL805" i="4"/>
  <c r="AZ805" i="4"/>
  <c r="BL804" i="4"/>
  <c r="AZ804" i="4"/>
  <c r="BL803" i="4"/>
  <c r="AZ803" i="4"/>
  <c r="BL802" i="4"/>
  <c r="BN802" i="4" s="1"/>
  <c r="AZ802" i="4"/>
  <c r="BD802" i="4" s="1"/>
  <c r="BL801" i="4"/>
  <c r="AZ801" i="4"/>
  <c r="BL800" i="4"/>
  <c r="AZ800" i="4"/>
  <c r="BL799" i="4"/>
  <c r="AZ799" i="4"/>
  <c r="BL798" i="4"/>
  <c r="AZ798" i="4"/>
  <c r="BL797" i="4"/>
  <c r="AZ797" i="4"/>
  <c r="BL796" i="4"/>
  <c r="AZ796" i="4"/>
  <c r="BL795" i="4"/>
  <c r="AZ795" i="4"/>
  <c r="BL794" i="4"/>
  <c r="AZ794" i="4"/>
  <c r="BL793" i="4"/>
  <c r="AZ793" i="4"/>
  <c r="BL792" i="4"/>
  <c r="AZ792" i="4"/>
  <c r="BL791" i="4"/>
  <c r="AZ791" i="4"/>
  <c r="BL790" i="4"/>
  <c r="AZ790" i="4"/>
  <c r="BL789" i="4"/>
  <c r="AZ789" i="4"/>
  <c r="BL788" i="4"/>
  <c r="AZ788" i="4"/>
  <c r="BL787" i="4"/>
  <c r="AZ787" i="4"/>
  <c r="BL786" i="4"/>
  <c r="BN786" i="4" s="1"/>
  <c r="AZ786" i="4"/>
  <c r="BD786" i="4" s="1"/>
  <c r="BL785" i="4"/>
  <c r="AZ785" i="4"/>
  <c r="BL784" i="4"/>
  <c r="AZ784" i="4"/>
  <c r="BL783" i="4"/>
  <c r="AZ783" i="4"/>
  <c r="BL782" i="4"/>
  <c r="AZ782" i="4"/>
  <c r="BL781" i="4"/>
  <c r="AZ781" i="4"/>
  <c r="BL780" i="4"/>
  <c r="AZ780" i="4"/>
  <c r="BL779" i="4"/>
  <c r="BN779" i="4" s="1"/>
  <c r="AZ779" i="4"/>
  <c r="BD779" i="4" s="1"/>
  <c r="BL778" i="4"/>
  <c r="AZ778" i="4"/>
  <c r="BL777" i="4"/>
  <c r="AZ777" i="4"/>
  <c r="BL776" i="4"/>
  <c r="AZ776" i="4"/>
  <c r="BL775" i="4"/>
  <c r="AZ775" i="4"/>
  <c r="BL774" i="4"/>
  <c r="AZ774" i="4"/>
  <c r="BL773" i="4"/>
  <c r="BN773" i="4" s="1"/>
  <c r="AZ773" i="4"/>
  <c r="BD773" i="4" s="1"/>
  <c r="BL772" i="4"/>
  <c r="AZ772" i="4"/>
  <c r="BL771" i="4"/>
  <c r="AZ771" i="4"/>
  <c r="BL770" i="4"/>
  <c r="AZ770" i="4"/>
  <c r="BL769" i="4"/>
  <c r="AZ769" i="4"/>
  <c r="BL768" i="4"/>
  <c r="AZ768" i="4"/>
  <c r="BL767" i="4"/>
  <c r="AZ767" i="4"/>
  <c r="BL766" i="4"/>
  <c r="AZ766" i="4"/>
  <c r="BL765" i="4"/>
  <c r="AZ765" i="4"/>
  <c r="BL764" i="4"/>
  <c r="AZ764" i="4"/>
  <c r="BL763" i="4"/>
  <c r="AZ763" i="4"/>
  <c r="BL762" i="4"/>
  <c r="AZ762" i="4"/>
  <c r="BL761" i="4"/>
  <c r="AZ761" i="4"/>
  <c r="BL760" i="4"/>
  <c r="BN760" i="4" s="1"/>
  <c r="AZ760" i="4"/>
  <c r="BD760" i="4" s="1"/>
  <c r="BL759" i="4"/>
  <c r="AZ759" i="4"/>
  <c r="BL758" i="4"/>
  <c r="AZ758" i="4"/>
  <c r="BL757" i="4"/>
  <c r="AZ757" i="4"/>
  <c r="BL756" i="4"/>
  <c r="AZ756" i="4"/>
  <c r="BL755" i="4"/>
  <c r="AZ755" i="4"/>
  <c r="BL754" i="4"/>
  <c r="AZ754" i="4"/>
  <c r="BL753" i="4"/>
  <c r="AZ753" i="4"/>
  <c r="BL752" i="4"/>
  <c r="AZ752" i="4"/>
  <c r="BL751" i="4"/>
  <c r="AZ751" i="4"/>
  <c r="BL750" i="4"/>
  <c r="AZ750" i="4"/>
  <c r="BL749" i="4"/>
  <c r="BN749" i="4" s="1"/>
  <c r="AZ749" i="4"/>
  <c r="BD749" i="4" s="1"/>
  <c r="BL748" i="4"/>
  <c r="AZ748" i="4"/>
  <c r="BL747" i="4"/>
  <c r="AZ747" i="4"/>
  <c r="BL746" i="4"/>
  <c r="AZ746" i="4"/>
  <c r="BL745" i="4"/>
  <c r="AZ745" i="4"/>
  <c r="BL744" i="4"/>
  <c r="AZ744" i="4"/>
  <c r="BL743" i="4"/>
  <c r="AZ743" i="4"/>
  <c r="BL742" i="4"/>
  <c r="AZ742" i="4"/>
  <c r="BL741" i="4"/>
  <c r="AZ741" i="4"/>
  <c r="BL740" i="4"/>
  <c r="AZ740" i="4"/>
  <c r="BL739" i="4"/>
  <c r="AZ739" i="4"/>
  <c r="BL738" i="4"/>
  <c r="AZ738" i="4"/>
  <c r="BL737" i="4"/>
  <c r="AZ737" i="4"/>
  <c r="BL736" i="4"/>
  <c r="AZ736" i="4"/>
  <c r="BL735" i="4"/>
  <c r="AZ735" i="4"/>
  <c r="BL734" i="4"/>
  <c r="AZ734" i="4"/>
  <c r="BL733" i="4"/>
  <c r="AZ733" i="4"/>
  <c r="BL732" i="4"/>
  <c r="AZ732" i="4"/>
  <c r="BL731" i="4"/>
  <c r="AZ731" i="4"/>
  <c r="BL730" i="4"/>
  <c r="AZ730" i="4"/>
  <c r="BL729" i="4"/>
  <c r="AZ729" i="4"/>
  <c r="BL728" i="4"/>
  <c r="AZ728" i="4"/>
  <c r="BL727" i="4"/>
  <c r="BN727" i="4" s="1"/>
  <c r="AZ727" i="4"/>
  <c r="BD727" i="4" s="1"/>
  <c r="BL726" i="4"/>
  <c r="AZ726" i="4"/>
  <c r="BL725" i="4"/>
  <c r="AZ725" i="4"/>
  <c r="BL724" i="4"/>
  <c r="AZ724" i="4"/>
  <c r="BL723" i="4"/>
  <c r="AZ723" i="4"/>
  <c r="BL722" i="4"/>
  <c r="AZ722" i="4"/>
  <c r="BL721" i="4"/>
  <c r="AZ721" i="4"/>
  <c r="BL720" i="4"/>
  <c r="AZ720" i="4"/>
  <c r="BL719" i="4"/>
  <c r="AZ719" i="4"/>
  <c r="BL718" i="4"/>
  <c r="BN718" i="4" s="1"/>
  <c r="AZ718" i="4"/>
  <c r="BD718" i="4" s="1"/>
  <c r="BL717" i="4"/>
  <c r="AZ717" i="4"/>
  <c r="BL716" i="4"/>
  <c r="AZ716" i="4"/>
  <c r="BL715" i="4"/>
  <c r="AZ715" i="4"/>
  <c r="BL714" i="4"/>
  <c r="AZ714" i="4"/>
  <c r="BL713" i="4"/>
  <c r="AZ713" i="4"/>
  <c r="BL712" i="4"/>
  <c r="AZ712" i="4"/>
  <c r="BL711" i="4"/>
  <c r="AZ711" i="4"/>
  <c r="BL710" i="4"/>
  <c r="AZ710" i="4"/>
  <c r="BL709" i="4"/>
  <c r="AZ709" i="4"/>
  <c r="BL708" i="4"/>
  <c r="AZ708" i="4"/>
  <c r="BL707" i="4"/>
  <c r="AZ707" i="4"/>
  <c r="BL706" i="4"/>
  <c r="AZ706" i="4"/>
  <c r="BL705" i="4"/>
  <c r="AZ705" i="4"/>
  <c r="BL704" i="4"/>
  <c r="AZ704" i="4"/>
  <c r="BL703" i="4"/>
  <c r="AZ703" i="4"/>
  <c r="BL702" i="4"/>
  <c r="AZ702" i="4"/>
  <c r="BL701" i="4"/>
  <c r="AZ701" i="4"/>
  <c r="BL700" i="4"/>
  <c r="AZ700" i="4"/>
  <c r="BL699" i="4"/>
  <c r="AZ699" i="4"/>
  <c r="BL698" i="4"/>
  <c r="AZ698" i="4"/>
  <c r="BL697" i="4"/>
  <c r="AZ697" i="4"/>
  <c r="BL696" i="4"/>
  <c r="AZ696" i="4"/>
  <c r="BL695" i="4"/>
  <c r="AZ695" i="4"/>
  <c r="BL694" i="4"/>
  <c r="AZ694" i="4"/>
  <c r="BL693" i="4"/>
  <c r="AZ693" i="4"/>
  <c r="BL692" i="4"/>
  <c r="AZ692" i="4"/>
  <c r="BL691" i="4"/>
  <c r="AZ691" i="4"/>
  <c r="BL690" i="4"/>
  <c r="AZ690" i="4"/>
  <c r="BL689" i="4"/>
  <c r="AZ689" i="4"/>
  <c r="BL688" i="4"/>
  <c r="AZ688" i="4"/>
  <c r="BL687" i="4"/>
  <c r="AZ687" i="4"/>
  <c r="BL686" i="4"/>
  <c r="AZ686" i="4"/>
  <c r="BL685" i="4"/>
  <c r="AZ685" i="4"/>
  <c r="BL684" i="4"/>
  <c r="AZ684" i="4"/>
  <c r="BL683" i="4"/>
  <c r="AZ683" i="4"/>
  <c r="BL682" i="4"/>
  <c r="AZ682" i="4"/>
  <c r="BL681" i="4"/>
  <c r="AZ681" i="4"/>
  <c r="BL680" i="4"/>
  <c r="AZ680" i="4"/>
  <c r="BL679" i="4"/>
  <c r="AZ679" i="4"/>
  <c r="BL678" i="4"/>
  <c r="BN678" i="4" s="1"/>
  <c r="AZ678" i="4"/>
  <c r="BL677" i="4"/>
  <c r="AZ677" i="4"/>
  <c r="BL676" i="4"/>
  <c r="AZ676" i="4"/>
  <c r="BL675" i="4"/>
  <c r="AZ675" i="4"/>
  <c r="BL674" i="4"/>
  <c r="AZ674" i="4"/>
  <c r="BL673" i="4"/>
  <c r="AZ673" i="4"/>
  <c r="BL672" i="4"/>
  <c r="AZ672" i="4"/>
  <c r="BL671" i="4"/>
  <c r="AZ671" i="4"/>
  <c r="BL670" i="4"/>
  <c r="AZ670" i="4"/>
  <c r="BL669" i="4"/>
  <c r="AZ669" i="4"/>
  <c r="BL668" i="4"/>
  <c r="AZ668" i="4"/>
  <c r="BL667" i="4"/>
  <c r="AZ667" i="4"/>
  <c r="BL666" i="4"/>
  <c r="AZ666" i="4"/>
  <c r="BL665" i="4"/>
  <c r="AZ665" i="4"/>
  <c r="BL664" i="4"/>
  <c r="AZ664" i="4"/>
  <c r="BL663" i="4"/>
  <c r="AZ663" i="4"/>
  <c r="BL662" i="4"/>
  <c r="AZ662" i="4"/>
  <c r="BL661" i="4"/>
  <c r="AZ661" i="4"/>
  <c r="BL660" i="4"/>
  <c r="AZ660" i="4"/>
  <c r="BL659" i="4"/>
  <c r="AZ659" i="4"/>
  <c r="BL658" i="4"/>
  <c r="AZ658" i="4"/>
  <c r="BL657" i="4"/>
  <c r="AZ657" i="4"/>
  <c r="BL656" i="4"/>
  <c r="AZ656" i="4"/>
  <c r="BL655" i="4"/>
  <c r="AZ655" i="4"/>
  <c r="BL654" i="4"/>
  <c r="AZ654" i="4"/>
  <c r="BL653" i="4"/>
  <c r="AZ653" i="4"/>
  <c r="BL652" i="4"/>
  <c r="AZ652" i="4"/>
  <c r="BL651" i="4"/>
  <c r="AZ651" i="4"/>
  <c r="BL650" i="4"/>
  <c r="AZ650" i="4"/>
  <c r="BL649" i="4"/>
  <c r="AZ649" i="4"/>
  <c r="BL648" i="4"/>
  <c r="AZ648" i="4"/>
  <c r="BL647" i="4"/>
  <c r="AZ647" i="4"/>
  <c r="BL646" i="4"/>
  <c r="AZ646" i="4"/>
  <c r="BL645" i="4"/>
  <c r="AZ645" i="4"/>
  <c r="BL644" i="4"/>
  <c r="AZ644" i="4"/>
  <c r="BL643" i="4"/>
  <c r="AZ643" i="4"/>
  <c r="BL642" i="4"/>
  <c r="BN642" i="4" s="1"/>
  <c r="AZ642" i="4"/>
  <c r="BD642" i="4" s="1"/>
  <c r="BL641" i="4"/>
  <c r="AZ641" i="4"/>
  <c r="BL640" i="4"/>
  <c r="AZ640" i="4"/>
  <c r="BL639" i="4"/>
  <c r="AZ639" i="4"/>
  <c r="BL638" i="4"/>
  <c r="AZ638" i="4"/>
  <c r="BL637" i="4"/>
  <c r="AZ637" i="4"/>
  <c r="BL636" i="4"/>
  <c r="BN636" i="4" s="1"/>
  <c r="AZ636" i="4"/>
  <c r="BD636" i="4" s="1"/>
  <c r="BL635" i="4"/>
  <c r="AZ635" i="4"/>
  <c r="BL634" i="4"/>
  <c r="BN634" i="4" s="1"/>
  <c r="AZ634" i="4"/>
  <c r="BD634" i="4" s="1"/>
  <c r="BL633" i="4"/>
  <c r="AZ633" i="4"/>
  <c r="BL632" i="4"/>
  <c r="AZ632" i="4"/>
  <c r="BL631" i="4"/>
  <c r="AZ631" i="4"/>
  <c r="BL630" i="4"/>
  <c r="AZ630" i="4"/>
  <c r="BL629" i="4"/>
  <c r="AZ629" i="4"/>
  <c r="BL628" i="4"/>
  <c r="AZ628" i="4"/>
  <c r="BL627" i="4"/>
  <c r="AZ627" i="4"/>
  <c r="BL626" i="4"/>
  <c r="AZ626" i="4"/>
  <c r="BL625" i="4"/>
  <c r="AZ625" i="4"/>
  <c r="BL624" i="4"/>
  <c r="AZ624" i="4"/>
  <c r="BL623" i="4"/>
  <c r="AZ623" i="4"/>
  <c r="BL622" i="4"/>
  <c r="BN622" i="4" s="1"/>
  <c r="AZ622" i="4"/>
  <c r="BD622" i="4" s="1"/>
  <c r="BL621" i="4"/>
  <c r="AZ621" i="4"/>
  <c r="BL620" i="4"/>
  <c r="AZ620" i="4"/>
  <c r="BL619" i="4"/>
  <c r="AZ619" i="4"/>
  <c r="BL618" i="4"/>
  <c r="AZ618" i="4"/>
  <c r="BL617" i="4"/>
  <c r="AZ617" i="4"/>
  <c r="BL616" i="4"/>
  <c r="AZ616" i="4"/>
  <c r="BL615" i="4"/>
  <c r="AZ615" i="4"/>
  <c r="BL614" i="4"/>
  <c r="AZ614" i="4"/>
  <c r="BL613" i="4"/>
  <c r="AZ613" i="4"/>
  <c r="BL612" i="4"/>
  <c r="AZ612" i="4"/>
  <c r="BL611" i="4"/>
  <c r="AZ611" i="4"/>
  <c r="BL610" i="4"/>
  <c r="AZ610" i="4"/>
  <c r="BL609" i="4"/>
  <c r="AZ609" i="4"/>
  <c r="BL608" i="4"/>
  <c r="AZ608" i="4"/>
  <c r="BL607" i="4"/>
  <c r="AZ607" i="4"/>
  <c r="BL606" i="4"/>
  <c r="AZ606" i="4"/>
  <c r="BL605" i="4"/>
  <c r="AZ605" i="4"/>
  <c r="BL604" i="4"/>
  <c r="AZ604" i="4"/>
  <c r="BL603" i="4"/>
  <c r="AZ603" i="4"/>
  <c r="BL602" i="4"/>
  <c r="AZ602" i="4"/>
  <c r="BL601" i="4"/>
  <c r="AZ601" i="4"/>
  <c r="BL600" i="4"/>
  <c r="AZ600" i="4"/>
  <c r="BL599" i="4"/>
  <c r="AZ599" i="4"/>
  <c r="BL598" i="4"/>
  <c r="AZ598" i="4"/>
  <c r="BL597" i="4"/>
  <c r="AZ597" i="4"/>
  <c r="BL596" i="4"/>
  <c r="AZ596" i="4"/>
  <c r="BL595" i="4"/>
  <c r="BN595" i="4" s="1"/>
  <c r="AZ595" i="4"/>
  <c r="BD595" i="4" s="1"/>
  <c r="BL594" i="4"/>
  <c r="AZ594" i="4"/>
  <c r="BL593" i="4"/>
  <c r="AZ593" i="4"/>
  <c r="BL592" i="4"/>
  <c r="AZ592" i="4"/>
  <c r="BL591" i="4"/>
  <c r="AZ591" i="4"/>
  <c r="BL590" i="4"/>
  <c r="AZ590" i="4"/>
  <c r="BL589" i="4"/>
  <c r="AZ589" i="4"/>
  <c r="BL588" i="4"/>
  <c r="AZ588" i="4"/>
  <c r="BL587" i="4"/>
  <c r="AZ587" i="4"/>
  <c r="BL586" i="4"/>
  <c r="AZ586" i="4"/>
  <c r="BL585" i="4"/>
  <c r="AZ585" i="4"/>
  <c r="BL584" i="4"/>
  <c r="AZ584" i="4"/>
  <c r="BL583" i="4"/>
  <c r="AZ583" i="4"/>
  <c r="BL582" i="4"/>
  <c r="BN582" i="4" s="1"/>
  <c r="AZ582" i="4"/>
  <c r="BD582" i="4" s="1"/>
  <c r="BL581" i="4"/>
  <c r="AZ581" i="4"/>
  <c r="BL580" i="4"/>
  <c r="AZ580" i="4"/>
  <c r="BL579" i="4"/>
  <c r="AZ579" i="4"/>
  <c r="BL578" i="4"/>
  <c r="AZ578" i="4"/>
  <c r="BL577" i="4"/>
  <c r="AZ577" i="4"/>
  <c r="BL576" i="4"/>
  <c r="AZ576" i="4"/>
  <c r="BL575" i="4"/>
  <c r="BN575" i="4" s="1"/>
  <c r="AZ575" i="4"/>
  <c r="BD575" i="4" s="1"/>
  <c r="BL574" i="4"/>
  <c r="AZ574" i="4"/>
  <c r="BL573" i="4"/>
  <c r="AZ573" i="4"/>
  <c r="BL572" i="4"/>
  <c r="AZ572" i="4"/>
  <c r="BL571" i="4"/>
  <c r="AZ571" i="4"/>
  <c r="BL570" i="4"/>
  <c r="AZ570" i="4"/>
  <c r="BL569" i="4"/>
  <c r="AZ569" i="4"/>
  <c r="BL568" i="4"/>
  <c r="AZ568" i="4"/>
  <c r="BL567" i="4"/>
  <c r="AZ567" i="4"/>
  <c r="BL566" i="4"/>
  <c r="AZ566" i="4"/>
  <c r="BL565" i="4"/>
  <c r="AZ565" i="4"/>
  <c r="BL564" i="4"/>
  <c r="BN564" i="4" s="1"/>
  <c r="AZ564" i="4"/>
  <c r="BD564" i="4" s="1"/>
  <c r="BL563" i="4"/>
  <c r="AZ563" i="4"/>
  <c r="BL562" i="4"/>
  <c r="AZ562" i="4"/>
  <c r="BL561" i="4"/>
  <c r="AZ561" i="4"/>
  <c r="BL560" i="4"/>
  <c r="AZ560" i="4"/>
  <c r="BL559" i="4"/>
  <c r="AZ559" i="4"/>
  <c r="BL558" i="4"/>
  <c r="AZ558" i="4"/>
  <c r="BL557" i="4"/>
  <c r="AZ557" i="4"/>
  <c r="BL556" i="4"/>
  <c r="AZ556" i="4"/>
  <c r="BL555" i="4"/>
  <c r="BN555" i="4" s="1"/>
  <c r="AZ555" i="4"/>
  <c r="BL554" i="4"/>
  <c r="AZ554" i="4"/>
  <c r="BL553" i="4"/>
  <c r="AZ553" i="4"/>
  <c r="BL552" i="4"/>
  <c r="AZ552" i="4"/>
  <c r="BL551" i="4"/>
  <c r="AZ551" i="4"/>
  <c r="BL550" i="4"/>
  <c r="AZ550" i="4"/>
  <c r="BD550" i="4" s="1"/>
  <c r="BL549" i="4"/>
  <c r="AZ549" i="4"/>
  <c r="BL548" i="4"/>
  <c r="AZ548" i="4"/>
  <c r="BL547" i="4"/>
  <c r="AZ547" i="4"/>
  <c r="BL546" i="4"/>
  <c r="BN546" i="4" s="1"/>
  <c r="AZ546" i="4"/>
  <c r="BL545" i="4"/>
  <c r="AZ545" i="4"/>
  <c r="BL544" i="4"/>
  <c r="AZ544" i="4"/>
  <c r="BL543" i="4"/>
  <c r="AZ543" i="4"/>
  <c r="BL542" i="4"/>
  <c r="AZ542" i="4"/>
  <c r="BL541" i="4"/>
  <c r="AZ541" i="4"/>
  <c r="BL540" i="4"/>
  <c r="AZ540" i="4"/>
  <c r="BL539" i="4"/>
  <c r="AZ539" i="4"/>
  <c r="BL538" i="4"/>
  <c r="AZ538" i="4"/>
  <c r="BL537" i="4"/>
  <c r="AZ537" i="4"/>
  <c r="BL536" i="4"/>
  <c r="AZ536" i="4"/>
  <c r="BL535" i="4"/>
  <c r="AZ535" i="4"/>
  <c r="BL534" i="4"/>
  <c r="AZ534" i="4"/>
  <c r="BL533" i="4"/>
  <c r="AZ533" i="4"/>
  <c r="BL532" i="4"/>
  <c r="AZ532" i="4"/>
  <c r="BL531" i="4"/>
  <c r="AZ531" i="4"/>
  <c r="BL530" i="4"/>
  <c r="AZ530" i="4"/>
  <c r="BL529" i="4"/>
  <c r="AZ529" i="4"/>
  <c r="BL528" i="4"/>
  <c r="AZ528" i="4"/>
  <c r="BL527" i="4"/>
  <c r="AZ527" i="4"/>
  <c r="BL526" i="4"/>
  <c r="AZ526" i="4"/>
  <c r="BL525" i="4"/>
  <c r="AZ525" i="4"/>
  <c r="BL524" i="4"/>
  <c r="AZ524" i="4"/>
  <c r="BL523" i="4"/>
  <c r="AZ523" i="4"/>
  <c r="BL522" i="4"/>
  <c r="AZ522" i="4"/>
  <c r="BL521" i="4"/>
  <c r="AZ521" i="4"/>
  <c r="BL520" i="4"/>
  <c r="AZ520" i="4"/>
  <c r="BL519" i="4"/>
  <c r="AZ519" i="4"/>
  <c r="BL518" i="4"/>
  <c r="AZ518" i="4"/>
  <c r="BL517" i="4"/>
  <c r="AZ517" i="4"/>
  <c r="BL516" i="4"/>
  <c r="AZ516" i="4"/>
  <c r="BL515" i="4"/>
  <c r="AZ515" i="4"/>
  <c r="BL514" i="4"/>
  <c r="AZ514" i="4"/>
  <c r="BL513" i="4"/>
  <c r="AZ513" i="4"/>
  <c r="BL512" i="4"/>
  <c r="AZ512" i="4"/>
  <c r="BL511" i="4"/>
  <c r="AZ511" i="4"/>
  <c r="BL510" i="4"/>
  <c r="AZ510" i="4"/>
  <c r="BL509" i="4"/>
  <c r="AZ509" i="4"/>
  <c r="BL508" i="4"/>
  <c r="AZ508" i="4"/>
  <c r="BL507" i="4"/>
  <c r="BN507" i="4" s="1"/>
  <c r="AZ507" i="4"/>
  <c r="BL506" i="4"/>
  <c r="AZ506" i="4"/>
  <c r="BL505" i="4"/>
  <c r="AZ505" i="4"/>
  <c r="BL504" i="4"/>
  <c r="AZ504" i="4"/>
  <c r="BL503" i="4"/>
  <c r="AZ503" i="4"/>
  <c r="BL502" i="4"/>
  <c r="AZ502" i="4"/>
  <c r="BL501" i="4"/>
  <c r="BL500" i="4"/>
  <c r="AZ500" i="4"/>
  <c r="BL499" i="4"/>
  <c r="AZ499" i="4"/>
  <c r="BL498" i="4"/>
  <c r="AZ498" i="4"/>
  <c r="BL497" i="4"/>
  <c r="AZ497" i="4"/>
  <c r="BL496" i="4"/>
  <c r="AZ496" i="4"/>
  <c r="BL495" i="4"/>
  <c r="AZ495" i="4"/>
  <c r="BL494" i="4"/>
  <c r="AZ494" i="4"/>
  <c r="BL493" i="4"/>
  <c r="AZ493" i="4"/>
  <c r="BL492" i="4"/>
  <c r="AZ492" i="4"/>
  <c r="BL491" i="4"/>
  <c r="AZ491" i="4"/>
  <c r="BL490" i="4"/>
  <c r="AZ490" i="4"/>
  <c r="BL489" i="4"/>
  <c r="AZ489" i="4"/>
  <c r="BL488" i="4"/>
  <c r="AZ488" i="4"/>
  <c r="BL487" i="4"/>
  <c r="AZ487" i="4"/>
  <c r="BL486" i="4"/>
  <c r="BN486" i="4" s="1"/>
  <c r="AZ486" i="4"/>
  <c r="BD486" i="4" s="1"/>
  <c r="BL485" i="4"/>
  <c r="AZ485" i="4"/>
  <c r="BL484" i="4"/>
  <c r="AZ484" i="4"/>
  <c r="BL483" i="4"/>
  <c r="AZ483" i="4"/>
  <c r="BL482" i="4"/>
  <c r="AZ482" i="4"/>
  <c r="BL481" i="4"/>
  <c r="AZ481" i="4"/>
  <c r="BL480" i="4"/>
  <c r="AZ480" i="4"/>
  <c r="BL479" i="4"/>
  <c r="AZ479" i="4"/>
  <c r="BL478" i="4"/>
  <c r="AZ478" i="4"/>
  <c r="BL477" i="4"/>
  <c r="AZ477" i="4"/>
  <c r="BL476" i="4"/>
  <c r="AZ476" i="4"/>
  <c r="BL475" i="4"/>
  <c r="AZ475" i="4"/>
  <c r="BL474" i="4"/>
  <c r="AZ474" i="4"/>
  <c r="BL473" i="4"/>
  <c r="AZ473" i="4"/>
  <c r="BL472" i="4"/>
  <c r="AZ472" i="4"/>
  <c r="BL471" i="4"/>
  <c r="AZ471" i="4"/>
  <c r="BL470" i="4"/>
  <c r="AZ470" i="4"/>
  <c r="BL469" i="4"/>
  <c r="BN469" i="4" s="1"/>
  <c r="AZ469" i="4"/>
  <c r="BD469" i="4" s="1"/>
  <c r="BL468" i="4"/>
  <c r="AZ468" i="4"/>
  <c r="BL467" i="4"/>
  <c r="AZ467" i="4"/>
  <c r="BL466" i="4"/>
  <c r="AZ466" i="4"/>
  <c r="BL465" i="4"/>
  <c r="AZ465" i="4"/>
  <c r="BL464" i="4"/>
  <c r="AZ464" i="4"/>
  <c r="BL463" i="4"/>
  <c r="AZ463" i="4"/>
  <c r="BL462" i="4"/>
  <c r="AZ462" i="4"/>
  <c r="BL461" i="4"/>
  <c r="AZ461" i="4"/>
  <c r="BL460" i="4"/>
  <c r="AZ460" i="4"/>
  <c r="BL459" i="4"/>
  <c r="BN459" i="4" s="1"/>
  <c r="AZ459" i="4"/>
  <c r="BD459" i="4" s="1"/>
  <c r="BL458" i="4"/>
  <c r="AZ458" i="4"/>
  <c r="BL457" i="4"/>
  <c r="AZ457" i="4"/>
  <c r="BL456" i="4"/>
  <c r="BN456" i="4" s="1"/>
  <c r="AZ456" i="4"/>
  <c r="BD456" i="4" s="1"/>
  <c r="BL455" i="4"/>
  <c r="AZ455" i="4"/>
  <c r="BL454" i="4"/>
  <c r="AZ454" i="4"/>
  <c r="BL453" i="4"/>
  <c r="AZ453" i="4"/>
  <c r="BL452" i="4"/>
  <c r="AZ452" i="4"/>
  <c r="BL451" i="4"/>
  <c r="AZ451" i="4"/>
  <c r="BL450" i="4"/>
  <c r="AZ450" i="4"/>
  <c r="BL449" i="4"/>
  <c r="AZ449" i="4"/>
  <c r="BL448" i="4"/>
  <c r="AZ448" i="4"/>
  <c r="BL447" i="4"/>
  <c r="AZ447" i="4"/>
  <c r="BL446" i="4"/>
  <c r="AZ446" i="4"/>
  <c r="BL445" i="4"/>
  <c r="AZ445" i="4"/>
  <c r="BL444" i="4"/>
  <c r="BN444" i="4" s="1"/>
  <c r="AZ444" i="4"/>
  <c r="BD444" i="4" s="1"/>
  <c r="BL443" i="4"/>
  <c r="AZ443" i="4"/>
  <c r="BL442" i="4"/>
  <c r="AZ442" i="4"/>
  <c r="BL441" i="4"/>
  <c r="AZ441" i="4"/>
  <c r="BL440" i="4"/>
  <c r="AZ440" i="4"/>
  <c r="BL439" i="4"/>
  <c r="AZ439" i="4"/>
  <c r="BL438" i="4"/>
  <c r="AZ438" i="4"/>
  <c r="BL437" i="4"/>
  <c r="AZ437" i="4"/>
  <c r="BL436" i="4"/>
  <c r="AZ436" i="4"/>
  <c r="BL435" i="4"/>
  <c r="AZ435" i="4"/>
  <c r="BL434" i="4"/>
  <c r="AZ434" i="4"/>
  <c r="BL433" i="4"/>
  <c r="AZ433" i="4"/>
  <c r="BL432" i="4"/>
  <c r="AZ432" i="4"/>
  <c r="BL431" i="4"/>
  <c r="AZ431" i="4"/>
  <c r="BL430" i="4"/>
  <c r="AZ430" i="4"/>
  <c r="BL429" i="4"/>
  <c r="AZ429" i="4"/>
  <c r="BL428" i="4"/>
  <c r="AZ428" i="4"/>
  <c r="BL427" i="4"/>
  <c r="AZ427" i="4"/>
  <c r="BL426" i="4"/>
  <c r="AZ426" i="4"/>
  <c r="BL425" i="4"/>
  <c r="BN425" i="4" s="1"/>
  <c r="AZ425" i="4"/>
  <c r="BD425" i="4" s="1"/>
  <c r="BL424" i="4"/>
  <c r="AZ424" i="4"/>
  <c r="BL423" i="4"/>
  <c r="AZ423" i="4"/>
  <c r="BL422" i="4"/>
  <c r="AZ422" i="4"/>
  <c r="BL421" i="4"/>
  <c r="AZ421" i="4"/>
  <c r="BL420" i="4"/>
  <c r="AZ420" i="4"/>
  <c r="BL419" i="4"/>
  <c r="AZ419" i="4"/>
  <c r="BL418" i="4"/>
  <c r="AZ418" i="4"/>
  <c r="BL417" i="4"/>
  <c r="AZ417" i="4"/>
  <c r="BL416" i="4"/>
  <c r="BN416" i="4" s="1"/>
  <c r="AZ416" i="4"/>
  <c r="BD416" i="4" s="1"/>
  <c r="BL415" i="4"/>
  <c r="AZ415" i="4"/>
  <c r="BL414" i="4"/>
  <c r="AZ414" i="4"/>
  <c r="BL413" i="4"/>
  <c r="AZ413" i="4"/>
  <c r="BL412" i="4"/>
  <c r="AZ412" i="4"/>
  <c r="BL411" i="4"/>
  <c r="AZ411" i="4"/>
  <c r="BL410" i="4"/>
  <c r="AZ410" i="4"/>
  <c r="BL409" i="4"/>
  <c r="AZ409" i="4"/>
  <c r="BL408" i="4"/>
  <c r="AZ408" i="4"/>
  <c r="BL407" i="4"/>
  <c r="AZ407" i="4"/>
  <c r="BL406" i="4"/>
  <c r="AZ406" i="4"/>
  <c r="BL405" i="4"/>
  <c r="AZ405" i="4"/>
  <c r="BL404" i="4"/>
  <c r="AZ404" i="4"/>
  <c r="BL403" i="4"/>
  <c r="AZ403" i="4"/>
  <c r="BL402" i="4"/>
  <c r="AZ402" i="4"/>
  <c r="BL401" i="4"/>
  <c r="AZ401" i="4"/>
  <c r="BL400" i="4"/>
  <c r="BN400" i="4" s="1"/>
  <c r="AZ400" i="4"/>
  <c r="BL399" i="4"/>
  <c r="AZ399" i="4"/>
  <c r="BL398" i="4"/>
  <c r="AZ398" i="4"/>
  <c r="BL397" i="4"/>
  <c r="AZ397" i="4"/>
  <c r="BL396" i="4"/>
  <c r="AZ396" i="4"/>
  <c r="BL395" i="4"/>
  <c r="AZ395" i="4"/>
  <c r="BL394" i="4"/>
  <c r="AZ394" i="4"/>
  <c r="BL393" i="4"/>
  <c r="AZ393" i="4"/>
  <c r="BL392" i="4"/>
  <c r="AZ392" i="4"/>
  <c r="BL391" i="4"/>
  <c r="AZ391" i="4"/>
  <c r="BL390" i="4"/>
  <c r="AZ390" i="4"/>
  <c r="BL389" i="4"/>
  <c r="AZ389" i="4"/>
  <c r="BL388" i="4"/>
  <c r="AZ388" i="4"/>
  <c r="BL387" i="4"/>
  <c r="AZ387" i="4"/>
  <c r="BL386" i="4"/>
  <c r="AZ386" i="4"/>
  <c r="BL385" i="4"/>
  <c r="AZ385" i="4"/>
  <c r="BL384" i="4"/>
  <c r="AZ384" i="4"/>
  <c r="BD384" i="4" s="1"/>
  <c r="BL383" i="4"/>
  <c r="AZ383" i="4"/>
  <c r="BL382" i="4"/>
  <c r="AZ382" i="4"/>
  <c r="BL381" i="4"/>
  <c r="AZ381" i="4"/>
  <c r="BL380" i="4"/>
  <c r="AZ380" i="4"/>
  <c r="BL379" i="4"/>
  <c r="AZ379" i="4"/>
  <c r="BL378" i="4"/>
  <c r="AZ378" i="4"/>
  <c r="BL377" i="4"/>
  <c r="AZ377" i="4"/>
  <c r="BL376" i="4"/>
  <c r="AZ376" i="4"/>
  <c r="BL375" i="4"/>
  <c r="AZ375" i="4"/>
  <c r="BL374" i="4"/>
  <c r="AZ374" i="4"/>
  <c r="BL373" i="4"/>
  <c r="AZ373" i="4"/>
  <c r="BL372" i="4"/>
  <c r="AZ372" i="4"/>
  <c r="BL371" i="4"/>
  <c r="AZ371" i="4"/>
  <c r="BL370" i="4"/>
  <c r="BN370" i="4" s="1"/>
  <c r="BL369" i="4"/>
  <c r="AZ369" i="4"/>
  <c r="BL368" i="4"/>
  <c r="AZ368" i="4"/>
  <c r="BL367" i="4"/>
  <c r="AZ367" i="4"/>
  <c r="BL366" i="4"/>
  <c r="BN366" i="4" s="1"/>
  <c r="AZ366" i="4"/>
  <c r="BL365" i="4"/>
  <c r="AZ365" i="4"/>
  <c r="BL364" i="4"/>
  <c r="AZ364" i="4"/>
  <c r="BL363" i="4"/>
  <c r="AZ363" i="4"/>
  <c r="BL362" i="4"/>
  <c r="AZ362" i="4"/>
  <c r="BL361" i="4"/>
  <c r="BN361" i="4" s="1"/>
  <c r="AZ361" i="4"/>
  <c r="BD361" i="4" s="1"/>
  <c r="BL360" i="4"/>
  <c r="AZ360" i="4"/>
  <c r="BL359" i="4"/>
  <c r="AZ359" i="4"/>
  <c r="BL358" i="4"/>
  <c r="AZ358" i="4"/>
  <c r="BL357" i="4"/>
  <c r="AZ357" i="4"/>
  <c r="BL356" i="4"/>
  <c r="AZ356" i="4"/>
  <c r="BL355" i="4"/>
  <c r="AZ355" i="4"/>
  <c r="BL354" i="4"/>
  <c r="BN354" i="4" s="1"/>
  <c r="AZ354" i="4"/>
  <c r="BL353" i="4"/>
  <c r="AZ353" i="4"/>
  <c r="BL352" i="4"/>
  <c r="AZ352" i="4"/>
  <c r="BL351" i="4"/>
  <c r="AZ351" i="4"/>
  <c r="BL350" i="4"/>
  <c r="AZ350" i="4"/>
  <c r="BL349" i="4"/>
  <c r="AZ349" i="4"/>
  <c r="BL348" i="4"/>
  <c r="AZ348" i="4"/>
  <c r="BL347" i="4"/>
  <c r="AZ347" i="4"/>
  <c r="BL346" i="4"/>
  <c r="AZ346" i="4"/>
  <c r="BL345" i="4"/>
  <c r="AZ345" i="4"/>
  <c r="BL344" i="4"/>
  <c r="AZ344" i="4"/>
  <c r="BL343" i="4"/>
  <c r="AZ343" i="4"/>
  <c r="BL342" i="4"/>
  <c r="AZ342" i="4"/>
  <c r="BL341" i="4"/>
  <c r="AZ341" i="4"/>
  <c r="BL340" i="4"/>
  <c r="AZ340" i="4"/>
  <c r="BL339" i="4"/>
  <c r="AZ339" i="4"/>
  <c r="BL338" i="4"/>
  <c r="AZ338" i="4"/>
  <c r="BL337" i="4"/>
  <c r="AZ337" i="4"/>
  <c r="BL336" i="4"/>
  <c r="AZ336" i="4"/>
  <c r="BL335" i="4"/>
  <c r="AZ335" i="4"/>
  <c r="BL334" i="4"/>
  <c r="BN334" i="4" s="1"/>
  <c r="AZ334" i="4"/>
  <c r="BD334" i="4" s="1"/>
  <c r="BL333" i="4"/>
  <c r="AZ333" i="4"/>
  <c r="BL332" i="4"/>
  <c r="AZ332" i="4"/>
  <c r="BL331" i="4"/>
  <c r="AZ331" i="4"/>
  <c r="BL330" i="4"/>
  <c r="AZ330" i="4"/>
  <c r="BL329" i="4"/>
  <c r="AZ329" i="4"/>
  <c r="BL328" i="4"/>
  <c r="BN328" i="4" s="1"/>
  <c r="AZ328" i="4"/>
  <c r="BD328" i="4" s="1"/>
  <c r="BL327" i="4"/>
  <c r="AZ327" i="4"/>
  <c r="BL326" i="4"/>
  <c r="AZ326" i="4"/>
  <c r="BL325" i="4"/>
  <c r="AZ325" i="4"/>
  <c r="BL324" i="4"/>
  <c r="AZ324" i="4"/>
  <c r="BL323" i="4"/>
  <c r="AZ323" i="4"/>
  <c r="BL322" i="4"/>
  <c r="AZ322" i="4"/>
  <c r="BL321" i="4"/>
  <c r="AZ321" i="4"/>
  <c r="BL320" i="4"/>
  <c r="AZ320" i="4"/>
  <c r="BL319" i="4"/>
  <c r="AZ319" i="4"/>
  <c r="BL318" i="4"/>
  <c r="AZ318" i="4"/>
  <c r="BL317" i="4"/>
  <c r="AZ317" i="4"/>
  <c r="BL316" i="4"/>
  <c r="AZ316" i="4"/>
  <c r="BL315" i="4"/>
  <c r="AZ315" i="4"/>
  <c r="BL314" i="4"/>
  <c r="AZ314" i="4"/>
  <c r="BL313" i="4"/>
  <c r="BN313" i="4" s="1"/>
  <c r="AZ313" i="4"/>
  <c r="BD313" i="4" s="1"/>
  <c r="BL312" i="4"/>
  <c r="AZ312" i="4"/>
  <c r="BL311" i="4"/>
  <c r="AZ311" i="4"/>
  <c r="BL310" i="4"/>
  <c r="AZ310" i="4"/>
  <c r="BL309" i="4"/>
  <c r="AZ309" i="4"/>
  <c r="BL308" i="4"/>
  <c r="AZ308" i="4"/>
  <c r="BL307" i="4"/>
  <c r="BN307" i="4" s="1"/>
  <c r="AZ307" i="4"/>
  <c r="BD307" i="4" s="1"/>
  <c r="BL306" i="4"/>
  <c r="AZ306" i="4"/>
  <c r="BL305" i="4"/>
  <c r="AZ305" i="4"/>
  <c r="BL304" i="4"/>
  <c r="AZ304" i="4"/>
  <c r="BL303" i="4"/>
  <c r="AZ303" i="4"/>
  <c r="BL302" i="4"/>
  <c r="AZ302" i="4"/>
  <c r="BL301" i="4"/>
  <c r="BN301" i="4" s="1"/>
  <c r="AZ301" i="4"/>
  <c r="BD301" i="4" s="1"/>
  <c r="BL300" i="4"/>
  <c r="AZ300" i="4"/>
  <c r="BL299" i="4"/>
  <c r="BN299" i="4" s="1"/>
  <c r="AZ299" i="4"/>
  <c r="BL298" i="4"/>
  <c r="AZ298" i="4"/>
  <c r="BL297" i="4"/>
  <c r="AZ297" i="4"/>
  <c r="BL296" i="4"/>
  <c r="AZ296" i="4"/>
  <c r="BL295" i="4"/>
  <c r="AZ295" i="4"/>
  <c r="BL294" i="4"/>
  <c r="AZ294" i="4"/>
  <c r="BL293" i="4"/>
  <c r="AZ293" i="4"/>
  <c r="BL292" i="4"/>
  <c r="AZ292" i="4"/>
  <c r="BL291" i="4"/>
  <c r="AZ291" i="4"/>
  <c r="BL290" i="4"/>
  <c r="AZ290" i="4"/>
  <c r="BL289" i="4"/>
  <c r="AZ289" i="4"/>
  <c r="BL288" i="4"/>
  <c r="AZ288" i="4"/>
  <c r="BL287" i="4"/>
  <c r="AZ287" i="4"/>
  <c r="BL286" i="4"/>
  <c r="BN286" i="4" s="1"/>
  <c r="AZ286" i="4"/>
  <c r="BD286" i="4" s="1"/>
  <c r="BL285" i="4"/>
  <c r="AZ285" i="4"/>
  <c r="BL284" i="4"/>
  <c r="AZ284" i="4"/>
  <c r="BL283" i="4"/>
  <c r="AZ283" i="4"/>
  <c r="BL282" i="4"/>
  <c r="AZ282" i="4"/>
  <c r="BL281" i="4"/>
  <c r="AZ281" i="4"/>
  <c r="BL280" i="4"/>
  <c r="BN280" i="4" s="1"/>
  <c r="AZ280" i="4"/>
  <c r="BD280" i="4" s="1"/>
  <c r="BL279" i="4"/>
  <c r="AZ279" i="4"/>
  <c r="BL278" i="4"/>
  <c r="AZ278" i="4"/>
  <c r="BL277" i="4"/>
  <c r="AZ277" i="4"/>
  <c r="BL276" i="4"/>
  <c r="AZ276" i="4"/>
  <c r="BL275" i="4"/>
  <c r="BN275" i="4" s="1"/>
  <c r="AZ275" i="4"/>
  <c r="BL274" i="4"/>
  <c r="AZ274" i="4"/>
  <c r="BL273" i="4"/>
  <c r="AZ273" i="4"/>
  <c r="BL272" i="4"/>
  <c r="BN272" i="4" s="1"/>
  <c r="AZ272" i="4"/>
  <c r="BL271" i="4"/>
  <c r="AZ271" i="4"/>
  <c r="BL270" i="4"/>
  <c r="AZ270" i="4"/>
  <c r="BL269" i="4"/>
  <c r="AZ269" i="4"/>
  <c r="BL268" i="4"/>
  <c r="AZ268" i="4"/>
  <c r="BL267" i="4"/>
  <c r="BN267" i="4" s="1"/>
  <c r="AZ267" i="4"/>
  <c r="BD267" i="4" s="1"/>
  <c r="BL266" i="4"/>
  <c r="AZ266" i="4"/>
  <c r="BL265" i="4"/>
  <c r="AZ265" i="4"/>
  <c r="BL264" i="4"/>
  <c r="AZ264" i="4"/>
  <c r="BL263" i="4"/>
  <c r="AZ263" i="4"/>
  <c r="BL262" i="4"/>
  <c r="AZ262" i="4"/>
  <c r="BL261" i="4"/>
  <c r="AZ261" i="4"/>
  <c r="BL260" i="4"/>
  <c r="AZ260" i="4"/>
  <c r="BL259" i="4"/>
  <c r="BN259" i="4" s="1"/>
  <c r="AZ259" i="4"/>
  <c r="BD259" i="4" s="1"/>
  <c r="BL258" i="4"/>
  <c r="AZ258" i="4"/>
  <c r="BL257" i="4"/>
  <c r="AZ257" i="4"/>
  <c r="BL256" i="4"/>
  <c r="AZ256" i="4"/>
  <c r="BL255" i="4"/>
  <c r="AZ255" i="4"/>
  <c r="BL254" i="4"/>
  <c r="AZ254" i="4"/>
  <c r="BL253" i="4"/>
  <c r="AZ253" i="4"/>
  <c r="BL252" i="4"/>
  <c r="AZ252" i="4"/>
  <c r="BL251" i="4"/>
  <c r="AZ251" i="4"/>
  <c r="BL250" i="4"/>
  <c r="AZ250" i="4"/>
  <c r="BL249" i="4"/>
  <c r="AZ249" i="4"/>
  <c r="BL248" i="4"/>
  <c r="AZ248" i="4"/>
  <c r="BL247" i="4"/>
  <c r="AZ247" i="4"/>
  <c r="BL246" i="4"/>
  <c r="AZ246" i="4"/>
  <c r="BL245" i="4"/>
  <c r="AZ245" i="4"/>
  <c r="BL244" i="4"/>
  <c r="AZ244" i="4"/>
  <c r="BL243" i="4"/>
  <c r="AZ243" i="4"/>
  <c r="BL242" i="4"/>
  <c r="AZ242" i="4"/>
  <c r="BL241" i="4"/>
  <c r="BN241" i="4" s="1"/>
  <c r="AZ241" i="4"/>
  <c r="BD241" i="4" s="1"/>
  <c r="BL240" i="4"/>
  <c r="AZ240" i="4"/>
  <c r="BL239" i="4"/>
  <c r="AZ239" i="4"/>
  <c r="BL238" i="4"/>
  <c r="AZ238" i="4"/>
  <c r="BL237" i="4"/>
  <c r="AZ237" i="4"/>
  <c r="BL236" i="4"/>
  <c r="AZ236" i="4"/>
  <c r="BL235" i="4"/>
  <c r="AZ235" i="4"/>
  <c r="BL234" i="4"/>
  <c r="AZ234" i="4"/>
  <c r="BL233" i="4"/>
  <c r="AZ233" i="4"/>
  <c r="BL232" i="4"/>
  <c r="AZ232" i="4"/>
  <c r="BL231" i="4"/>
  <c r="AZ231" i="4"/>
  <c r="BL230" i="4"/>
  <c r="AZ230" i="4"/>
  <c r="BL229" i="4"/>
  <c r="AZ229" i="4"/>
  <c r="BL228" i="4"/>
  <c r="AZ228" i="4"/>
  <c r="BL227" i="4"/>
  <c r="AZ227" i="4"/>
  <c r="BL226" i="4"/>
  <c r="AZ226" i="4"/>
  <c r="BL225" i="4"/>
  <c r="AZ225" i="4"/>
  <c r="BL224" i="4"/>
  <c r="AZ224" i="4"/>
  <c r="BL223" i="4"/>
  <c r="AZ223" i="4"/>
  <c r="BD223" i="4" s="1"/>
  <c r="BL222" i="4"/>
  <c r="AZ222" i="4"/>
  <c r="BL221" i="4"/>
  <c r="AZ221" i="4"/>
  <c r="BL220" i="4"/>
  <c r="AZ220" i="4"/>
  <c r="BL219" i="4"/>
  <c r="AZ219" i="4"/>
  <c r="BL218" i="4"/>
  <c r="AZ218" i="4"/>
  <c r="BL217" i="4"/>
  <c r="BN217" i="4" s="1"/>
  <c r="AZ217" i="4"/>
  <c r="BD217" i="4" s="1"/>
  <c r="BL216" i="4"/>
  <c r="AZ216" i="4"/>
  <c r="BL215" i="4"/>
  <c r="AZ215" i="4"/>
  <c r="BL214" i="4"/>
  <c r="AZ214" i="4"/>
  <c r="BL213" i="4"/>
  <c r="AZ213" i="4"/>
  <c r="BL212" i="4"/>
  <c r="AZ212" i="4"/>
  <c r="BL211" i="4"/>
  <c r="AZ211" i="4"/>
  <c r="BL210" i="4"/>
  <c r="BN210" i="4" s="1"/>
  <c r="AZ210" i="4"/>
  <c r="BL209" i="4"/>
  <c r="AZ209" i="4"/>
  <c r="BL208" i="4"/>
  <c r="AZ208" i="4"/>
  <c r="BL207" i="4"/>
  <c r="AZ207" i="4"/>
  <c r="BL206" i="4"/>
  <c r="AZ206" i="4"/>
  <c r="BL205" i="4"/>
  <c r="AZ205" i="4"/>
  <c r="BL204" i="4"/>
  <c r="AZ204" i="4"/>
  <c r="BL203" i="4"/>
  <c r="AZ203" i="4"/>
  <c r="BL202" i="4"/>
  <c r="AZ202" i="4"/>
  <c r="BL201" i="4"/>
  <c r="AZ201" i="4"/>
  <c r="BL200" i="4"/>
  <c r="AZ200" i="4"/>
  <c r="BL199" i="4"/>
  <c r="AZ199" i="4"/>
  <c r="BL198" i="4"/>
  <c r="AZ198" i="4"/>
  <c r="BD198" i="4" s="1"/>
  <c r="BL197" i="4"/>
  <c r="AZ197" i="4"/>
  <c r="BL196" i="4"/>
  <c r="AZ196" i="4"/>
  <c r="BL195" i="4"/>
  <c r="AZ195" i="4"/>
  <c r="BD195" i="4" s="1"/>
  <c r="BL194" i="4"/>
  <c r="AZ194" i="4"/>
  <c r="BL193" i="4"/>
  <c r="BN193" i="4" s="1"/>
  <c r="AZ193" i="4"/>
  <c r="BD193" i="4" s="1"/>
  <c r="BL192" i="4"/>
  <c r="AZ192" i="4"/>
  <c r="BL191" i="4"/>
  <c r="AZ191" i="4"/>
  <c r="BL190" i="4"/>
  <c r="AZ190" i="4"/>
  <c r="BL189" i="4"/>
  <c r="AZ189" i="4"/>
  <c r="BL188" i="4"/>
  <c r="AZ188" i="4"/>
  <c r="BL187" i="4"/>
  <c r="AZ187" i="4"/>
  <c r="BL186" i="4"/>
  <c r="AZ186" i="4"/>
  <c r="BL185" i="4"/>
  <c r="AZ185" i="4"/>
  <c r="BL184" i="4"/>
  <c r="AZ184" i="4"/>
  <c r="BL183" i="4"/>
  <c r="AZ183" i="4"/>
  <c r="BL182" i="4"/>
  <c r="AZ182" i="4"/>
  <c r="BL181" i="4"/>
  <c r="AZ181" i="4"/>
  <c r="BL180" i="4"/>
  <c r="AZ180" i="4"/>
  <c r="BL179" i="4"/>
  <c r="AZ179" i="4"/>
  <c r="BL178" i="4"/>
  <c r="AZ178" i="4"/>
  <c r="BL177" i="4"/>
  <c r="AZ177" i="4"/>
  <c r="BL176" i="4"/>
  <c r="AZ176" i="4"/>
  <c r="BL175" i="4"/>
  <c r="AZ175" i="4"/>
  <c r="BL174" i="4"/>
  <c r="AZ174" i="4"/>
  <c r="BD174" i="4" s="1"/>
  <c r="BL173" i="4"/>
  <c r="AZ173" i="4"/>
  <c r="BL172" i="4"/>
  <c r="AZ172" i="4"/>
  <c r="BL171" i="4"/>
  <c r="AZ171" i="4"/>
  <c r="BL170" i="4"/>
  <c r="AZ170" i="4"/>
  <c r="BL169" i="4"/>
  <c r="AZ169" i="4"/>
  <c r="BL168" i="4"/>
  <c r="AZ168" i="4"/>
  <c r="BL167" i="4"/>
  <c r="AZ167" i="4"/>
  <c r="BL166" i="4"/>
  <c r="AZ166" i="4"/>
  <c r="BL165" i="4"/>
  <c r="AZ165" i="4"/>
  <c r="BL164" i="4"/>
  <c r="AZ164" i="4"/>
  <c r="BL163" i="4"/>
  <c r="AZ163" i="4"/>
  <c r="BL162" i="4"/>
  <c r="AZ162" i="4"/>
  <c r="BL161" i="4"/>
  <c r="AZ161" i="4"/>
  <c r="BL160" i="4"/>
  <c r="AZ160" i="4"/>
  <c r="BL159" i="4"/>
  <c r="AZ159" i="4"/>
  <c r="BL158" i="4"/>
  <c r="BL157" i="4"/>
  <c r="AZ157" i="4"/>
  <c r="BL156" i="4"/>
  <c r="AZ156" i="4"/>
  <c r="BL155" i="4"/>
  <c r="AZ155" i="4"/>
  <c r="BL154" i="4"/>
  <c r="AZ154" i="4"/>
  <c r="BL153" i="4"/>
  <c r="AZ153" i="4"/>
  <c r="BL152" i="4"/>
  <c r="AZ152" i="4"/>
  <c r="BL151" i="4"/>
  <c r="AZ151" i="4"/>
  <c r="BL150" i="4"/>
  <c r="AZ150" i="4"/>
  <c r="BL149" i="4"/>
  <c r="AZ149" i="4"/>
  <c r="BL148" i="4"/>
  <c r="AZ148" i="4"/>
  <c r="BL147" i="4"/>
  <c r="AZ147" i="4"/>
  <c r="BL146" i="4"/>
  <c r="AZ146" i="4"/>
  <c r="BL145" i="4"/>
  <c r="BN145" i="4" s="1"/>
  <c r="AZ145" i="4"/>
  <c r="BD145" i="4" s="1"/>
  <c r="BL144" i="4"/>
  <c r="AZ144" i="4"/>
  <c r="BL143" i="4"/>
  <c r="AZ143" i="4"/>
  <c r="BL142" i="4"/>
  <c r="AZ142" i="4"/>
  <c r="BL141" i="4"/>
  <c r="AZ141" i="4"/>
  <c r="BL140" i="4"/>
  <c r="AZ140" i="4"/>
  <c r="BL139" i="4"/>
  <c r="AZ139" i="4"/>
  <c r="BL138" i="4"/>
  <c r="AZ138" i="4"/>
  <c r="BL137" i="4"/>
  <c r="AZ137" i="4"/>
  <c r="BL136" i="4"/>
  <c r="AZ136" i="4"/>
  <c r="BL135" i="4"/>
  <c r="AZ135" i="4"/>
  <c r="BL134" i="4"/>
  <c r="BN134" i="4" s="1"/>
  <c r="AZ134" i="4"/>
  <c r="BD134" i="4" s="1"/>
  <c r="BL133" i="4"/>
  <c r="AZ133" i="4"/>
  <c r="BL132" i="4"/>
  <c r="BN132" i="4" s="1"/>
  <c r="AZ132" i="4"/>
  <c r="BD132" i="4" s="1"/>
  <c r="BL131" i="4"/>
  <c r="AZ131" i="4"/>
  <c r="BL130" i="4"/>
  <c r="AZ130" i="4"/>
  <c r="BL129" i="4"/>
  <c r="AZ129" i="4"/>
  <c r="BL128" i="4"/>
  <c r="AZ128" i="4"/>
  <c r="BL127" i="4"/>
  <c r="AZ127" i="4"/>
  <c r="BL126" i="4"/>
  <c r="AZ126" i="4"/>
  <c r="BD126" i="4" s="1"/>
  <c r="BL125" i="4"/>
  <c r="AZ125" i="4"/>
  <c r="BD125" i="4" s="1"/>
  <c r="BL124" i="4"/>
  <c r="AZ124" i="4"/>
  <c r="BL123" i="4"/>
  <c r="AZ123" i="4"/>
  <c r="BL122" i="4"/>
  <c r="AZ122" i="4"/>
  <c r="BL121" i="4"/>
  <c r="AZ121" i="4"/>
  <c r="BL120" i="4"/>
  <c r="AZ120" i="4"/>
  <c r="BL119" i="4"/>
  <c r="BN119" i="4" s="1"/>
  <c r="AZ119" i="4"/>
  <c r="BD119" i="4" s="1"/>
  <c r="BL118" i="4"/>
  <c r="AZ118" i="4"/>
  <c r="BL117" i="4"/>
  <c r="AZ117" i="4"/>
  <c r="BL116" i="4"/>
  <c r="AZ116" i="4"/>
  <c r="BL115" i="4"/>
  <c r="AZ115" i="4"/>
  <c r="BL114" i="4"/>
  <c r="AZ114" i="4"/>
  <c r="BL113" i="4"/>
  <c r="AZ113" i="4"/>
  <c r="BL112" i="4"/>
  <c r="AZ112" i="4"/>
  <c r="BL111" i="4"/>
  <c r="AZ111" i="4"/>
  <c r="BL110" i="4"/>
  <c r="BN110" i="4" s="1"/>
  <c r="AZ110" i="4"/>
  <c r="BL109" i="4"/>
  <c r="AZ109" i="4"/>
  <c r="BL108" i="4"/>
  <c r="AZ108" i="4"/>
  <c r="BL107" i="4"/>
  <c r="BN107" i="4" s="1"/>
  <c r="AZ107" i="4"/>
  <c r="BD107" i="4" s="1"/>
  <c r="BL106" i="4"/>
  <c r="AZ106" i="4"/>
  <c r="BL105" i="4"/>
  <c r="BN105" i="4" s="1"/>
  <c r="AZ105" i="4"/>
  <c r="BD105" i="4" s="1"/>
  <c r="BL104" i="4"/>
  <c r="AZ104" i="4"/>
  <c r="BL103" i="4"/>
  <c r="AZ103" i="4"/>
  <c r="BL102" i="4"/>
  <c r="BN102" i="4" s="1"/>
  <c r="AZ102" i="4"/>
  <c r="BD102" i="4" s="1"/>
  <c r="BL101" i="4"/>
  <c r="AZ101" i="4"/>
  <c r="BL100" i="4"/>
  <c r="AZ100" i="4"/>
  <c r="BL99" i="4"/>
  <c r="AZ99" i="4"/>
  <c r="BL98" i="4"/>
  <c r="AZ98" i="4"/>
  <c r="BL97" i="4"/>
  <c r="AZ97" i="4"/>
  <c r="BL96" i="4"/>
  <c r="AZ96" i="4"/>
  <c r="BD96" i="4" s="1"/>
  <c r="BL95" i="4"/>
  <c r="AZ95" i="4"/>
  <c r="BL94" i="4"/>
  <c r="AZ94" i="4"/>
  <c r="BL93" i="4"/>
  <c r="BN93" i="4" s="1"/>
  <c r="AZ93" i="4"/>
  <c r="BD93" i="4" s="1"/>
  <c r="BL92" i="4"/>
  <c r="AZ92" i="4"/>
  <c r="BL91" i="4"/>
  <c r="AZ91" i="4"/>
  <c r="BL90" i="4"/>
  <c r="BN90" i="4" s="1"/>
  <c r="AZ90" i="4"/>
  <c r="BD90" i="4" s="1"/>
  <c r="BL89" i="4"/>
  <c r="AZ89" i="4"/>
  <c r="BL88" i="4"/>
  <c r="BN88" i="4" s="1"/>
  <c r="AZ88" i="4"/>
  <c r="BL87" i="4"/>
  <c r="AZ87" i="4"/>
  <c r="BL86" i="4"/>
  <c r="AZ86" i="4"/>
  <c r="BL85" i="4"/>
  <c r="AZ85" i="4"/>
  <c r="BL84" i="4"/>
  <c r="AZ84" i="4"/>
  <c r="BL83" i="4"/>
  <c r="AZ83" i="4"/>
  <c r="BL82" i="4"/>
  <c r="AZ82" i="4"/>
  <c r="BL81" i="4"/>
  <c r="AZ81" i="4"/>
  <c r="BL80" i="4"/>
  <c r="AZ80" i="4"/>
  <c r="BL79" i="4"/>
  <c r="AZ79" i="4"/>
  <c r="BL78" i="4"/>
  <c r="AZ78" i="4"/>
  <c r="BL77" i="4"/>
  <c r="AZ77" i="4"/>
  <c r="BL76" i="4"/>
  <c r="AZ76" i="4"/>
  <c r="BL75" i="4"/>
  <c r="AZ75" i="4"/>
  <c r="BL74" i="4"/>
  <c r="AZ74" i="4"/>
  <c r="BL73" i="4"/>
  <c r="AZ73" i="4"/>
  <c r="BL72" i="4"/>
  <c r="AZ72" i="4"/>
  <c r="BL71" i="4"/>
  <c r="AZ71" i="4"/>
  <c r="BL70" i="4"/>
  <c r="AZ70" i="4"/>
  <c r="BL69" i="4"/>
  <c r="AZ69" i="4"/>
  <c r="BL68" i="4"/>
  <c r="AZ68" i="4"/>
  <c r="BL67" i="4"/>
  <c r="AZ67" i="4"/>
  <c r="BL66" i="4"/>
  <c r="AZ66" i="4"/>
  <c r="BL65" i="4"/>
  <c r="AZ65" i="4"/>
  <c r="BL64" i="4"/>
  <c r="AZ64" i="4"/>
  <c r="BL63" i="4"/>
  <c r="AZ63" i="4"/>
  <c r="BL62" i="4"/>
  <c r="AZ62" i="4"/>
  <c r="BL61" i="4"/>
  <c r="AZ61" i="4"/>
  <c r="BL60" i="4"/>
  <c r="AZ60" i="4"/>
  <c r="BL59" i="4"/>
  <c r="AZ59" i="4"/>
  <c r="BL58" i="4"/>
  <c r="AZ58" i="4"/>
  <c r="BL57" i="4"/>
  <c r="AZ57" i="4"/>
  <c r="BL56" i="4"/>
  <c r="AZ56" i="4"/>
  <c r="BL55" i="4"/>
  <c r="AZ55" i="4"/>
  <c r="BL54" i="4"/>
  <c r="AZ54" i="4"/>
  <c r="BL53" i="4"/>
  <c r="BN53" i="4" s="1"/>
  <c r="AZ53" i="4"/>
  <c r="BD53" i="4" s="1"/>
  <c r="BL52" i="4"/>
  <c r="AZ52" i="4"/>
  <c r="BL51" i="4"/>
  <c r="AZ51" i="4"/>
  <c r="BL50" i="4"/>
  <c r="AZ50" i="4"/>
  <c r="BL49" i="4"/>
  <c r="AZ49" i="4"/>
  <c r="BL48" i="4"/>
  <c r="AZ48" i="4"/>
  <c r="BL47" i="4"/>
  <c r="BN47" i="4" s="1"/>
  <c r="AZ47" i="4"/>
  <c r="BD47" i="4" s="1"/>
  <c r="BL46" i="4"/>
  <c r="BN46" i="4" s="1"/>
  <c r="AZ46" i="4"/>
  <c r="BD46" i="4" s="1"/>
  <c r="BL45" i="4"/>
  <c r="AZ45" i="4"/>
  <c r="BL44" i="4"/>
  <c r="AZ44" i="4"/>
  <c r="BL43" i="4"/>
  <c r="AZ43" i="4"/>
  <c r="BL42" i="4"/>
  <c r="AZ42" i="4"/>
  <c r="BL41" i="4"/>
  <c r="AZ41" i="4"/>
  <c r="BL40" i="4"/>
  <c r="AZ40" i="4"/>
  <c r="BL39" i="4"/>
  <c r="AZ39" i="4"/>
  <c r="BL38" i="4"/>
  <c r="AZ38" i="4"/>
  <c r="BL37" i="4"/>
  <c r="BN37" i="4" s="1"/>
  <c r="AZ37" i="4"/>
  <c r="BD37" i="4" s="1"/>
  <c r="BL36" i="4"/>
  <c r="AZ36" i="4"/>
  <c r="BL35" i="4"/>
  <c r="AZ35" i="4"/>
  <c r="BL34" i="4"/>
  <c r="AZ34" i="4"/>
  <c r="BL33" i="4"/>
  <c r="BN33" i="4" s="1"/>
  <c r="AZ33" i="4"/>
  <c r="BD33" i="4" s="1"/>
  <c r="BL32" i="4"/>
  <c r="AZ32" i="4"/>
  <c r="BL31" i="4"/>
  <c r="BN31" i="4" s="1"/>
  <c r="AZ31" i="4"/>
  <c r="BD31" i="4" s="1"/>
  <c r="BL30" i="4"/>
  <c r="AZ30" i="4"/>
  <c r="BL29" i="4"/>
  <c r="AZ29" i="4"/>
  <c r="BL28" i="4"/>
  <c r="AZ28" i="4"/>
  <c r="BL27" i="4"/>
  <c r="AZ27" i="4"/>
  <c r="BL26" i="4"/>
  <c r="AZ26" i="4"/>
  <c r="BL25" i="4"/>
  <c r="AZ25" i="4"/>
  <c r="BL24" i="4"/>
  <c r="AZ24" i="4"/>
  <c r="BL23" i="4"/>
  <c r="BN23" i="4" s="1"/>
  <c r="AZ23" i="4"/>
  <c r="BD23" i="4" s="1"/>
  <c r="BL22" i="4"/>
  <c r="AZ22" i="4"/>
  <c r="BL21" i="4"/>
  <c r="AZ21" i="4"/>
  <c r="BL20" i="4"/>
  <c r="AZ20" i="4"/>
  <c r="BL19" i="4"/>
  <c r="AZ19" i="4"/>
  <c r="BL18" i="4"/>
  <c r="AZ18" i="4"/>
  <c r="BL17" i="4"/>
  <c r="AZ17" i="4"/>
  <c r="BL16" i="4"/>
  <c r="BN16" i="4" s="1"/>
  <c r="AZ16" i="4"/>
  <c r="BD16" i="4" s="1"/>
  <c r="BL15" i="4"/>
  <c r="AZ15" i="4"/>
  <c r="BL14" i="4"/>
  <c r="AZ14" i="4"/>
  <c r="BL13" i="4"/>
  <c r="AZ13" i="4"/>
  <c r="BL12" i="4"/>
  <c r="AZ12" i="4"/>
  <c r="BL11" i="4"/>
  <c r="AZ11" i="4"/>
  <c r="BL10" i="4"/>
  <c r="AZ10" i="4"/>
  <c r="BL9" i="4"/>
  <c r="AZ9" i="4"/>
  <c r="BL8" i="4"/>
  <c r="AZ8" i="4"/>
  <c r="BL7" i="4"/>
  <c r="AZ7" i="4"/>
  <c r="BL6" i="4"/>
  <c r="AZ6" i="4"/>
  <c r="BL5" i="4"/>
  <c r="AZ5" i="4"/>
  <c r="BL4" i="4"/>
  <c r="AZ4" i="4"/>
  <c r="BL3" i="4"/>
  <c r="BN3" i="4" s="1"/>
  <c r="AZ3" i="4"/>
  <c r="BD3" i="4" s="1"/>
  <c r="BL2" i="4"/>
  <c r="AZ2" i="4"/>
  <c r="G6" i="3"/>
  <c r="G8" i="3"/>
  <c r="O6" i="3"/>
  <c r="O8" i="3"/>
  <c r="M14" i="3" s="1"/>
  <c r="AK2" i="1"/>
  <c r="AJ2" i="1"/>
  <c r="AI2" i="1"/>
  <c r="AH2" i="1"/>
  <c r="AG2" i="1"/>
  <c r="AF2" i="1"/>
  <c r="AE2" i="1"/>
  <c r="AC2" i="1"/>
  <c r="AB2" i="1"/>
  <c r="AA2" i="1"/>
  <c r="Z2" i="1"/>
  <c r="Y2" i="1"/>
  <c r="X2" i="1"/>
  <c r="W2" i="1"/>
  <c r="BE5" i="1"/>
  <c r="BE6" i="1"/>
  <c r="BE7" i="1"/>
  <c r="BE8" i="1"/>
  <c r="BE10" i="1"/>
  <c r="BE11" i="1"/>
  <c r="BE12" i="1"/>
  <c r="BE13" i="1"/>
  <c r="BE14" i="1"/>
  <c r="BE15" i="1"/>
  <c r="BE16" i="1"/>
  <c r="BE17" i="1"/>
  <c r="BE18" i="1"/>
  <c r="BE19" i="1"/>
  <c r="BE20" i="1"/>
  <c r="BE21" i="1"/>
  <c r="BE22" i="1"/>
  <c r="BE23" i="1"/>
  <c r="BE24" i="1"/>
  <c r="BE25" i="1"/>
  <c r="BE26" i="1"/>
  <c r="BE27" i="1"/>
  <c r="BE28" i="1"/>
  <c r="BE29" i="1"/>
  <c r="BE30" i="1"/>
  <c r="BE31" i="1"/>
  <c r="BE32" i="1"/>
  <c r="BE33" i="1"/>
  <c r="BE34" i="1"/>
  <c r="BE35" i="1"/>
  <c r="BE36" i="1"/>
  <c r="BE37" i="1"/>
  <c r="BE38" i="1"/>
  <c r="BE39" i="1"/>
  <c r="BE40" i="1"/>
  <c r="BE41" i="1"/>
  <c r="BE42" i="1"/>
  <c r="BE43" i="1"/>
  <c r="BE44" i="1"/>
  <c r="BE45" i="1"/>
  <c r="BE46" i="1"/>
  <c r="BE47" i="1"/>
  <c r="BE48" i="1"/>
  <c r="BE49" i="1"/>
  <c r="BE50" i="1"/>
  <c r="BE51" i="1"/>
  <c r="BE52" i="1"/>
  <c r="BE53" i="1"/>
  <c r="BE54" i="1"/>
  <c r="BE55" i="1"/>
  <c r="BE56" i="1"/>
  <c r="BE57" i="1"/>
  <c r="BE58" i="1"/>
  <c r="BE59" i="1"/>
  <c r="BE60" i="1"/>
  <c r="BE61" i="1"/>
  <c r="BE62" i="1"/>
  <c r="BE63" i="1"/>
  <c r="BE64" i="1"/>
  <c r="BE65" i="1"/>
  <c r="BE66" i="1"/>
  <c r="BE67" i="1"/>
  <c r="BE68" i="1"/>
  <c r="BE69" i="1"/>
  <c r="BE70" i="1"/>
  <c r="BE71" i="1"/>
  <c r="BE72" i="1"/>
  <c r="BE73" i="1"/>
  <c r="BE74" i="1"/>
  <c r="BE75" i="1"/>
  <c r="BE76" i="1"/>
  <c r="BE77" i="1"/>
  <c r="BE78" i="1"/>
  <c r="BE79" i="1"/>
  <c r="BE80" i="1"/>
  <c r="BE81" i="1"/>
  <c r="BE82" i="1"/>
  <c r="BE83" i="1"/>
  <c r="BE84" i="1"/>
  <c r="BE85" i="1"/>
  <c r="BE86" i="1"/>
  <c r="BE87" i="1"/>
  <c r="BE88" i="1"/>
  <c r="BE89" i="1"/>
  <c r="BE90" i="1"/>
  <c r="BE91" i="1"/>
  <c r="BE92" i="1"/>
  <c r="BE93" i="1"/>
  <c r="BE94" i="1"/>
  <c r="BE95" i="1"/>
  <c r="BE96" i="1"/>
  <c r="BE97" i="1"/>
  <c r="BE98" i="1"/>
  <c r="BE99" i="1"/>
  <c r="BE100" i="1"/>
  <c r="BE101" i="1"/>
  <c r="BE102" i="1"/>
  <c r="BE103" i="1"/>
  <c r="BE104" i="1"/>
  <c r="BE105" i="1"/>
  <c r="BE106" i="1"/>
  <c r="BE107" i="1"/>
  <c r="BE108" i="1"/>
  <c r="BE109" i="1"/>
  <c r="BE110" i="1"/>
  <c r="BE111" i="1"/>
  <c r="BE112" i="1"/>
  <c r="BE113" i="1"/>
  <c r="BE114" i="1"/>
  <c r="BE115" i="1"/>
  <c r="BE116" i="1"/>
  <c r="BE117" i="1"/>
  <c r="BE118" i="1"/>
  <c r="BE119" i="1"/>
  <c r="BE120" i="1"/>
  <c r="BE121" i="1"/>
  <c r="BE122" i="1"/>
  <c r="BE123" i="1"/>
  <c r="BE124" i="1"/>
  <c r="BE125" i="1"/>
  <c r="BE126" i="1"/>
  <c r="BE127" i="1"/>
  <c r="BE128" i="1"/>
  <c r="BE129" i="1"/>
  <c r="BE130" i="1"/>
  <c r="BE131" i="1"/>
  <c r="BE132" i="1"/>
  <c r="BE133" i="1"/>
  <c r="BE134" i="1"/>
  <c r="BE135" i="1"/>
  <c r="BE136" i="1"/>
  <c r="BE137" i="1"/>
  <c r="BE138" i="1"/>
  <c r="BE139" i="1"/>
  <c r="BE140" i="1"/>
  <c r="BE141" i="1"/>
  <c r="BE142" i="1"/>
  <c r="BE143" i="1"/>
  <c r="BE144" i="1"/>
  <c r="BE145" i="1"/>
  <c r="BE146" i="1"/>
  <c r="BE147" i="1"/>
  <c r="BE148" i="1"/>
  <c r="BE149" i="1"/>
  <c r="BE150" i="1"/>
  <c r="BE151" i="1"/>
  <c r="BE152" i="1"/>
  <c r="BE153" i="1"/>
  <c r="BE154" i="1"/>
  <c r="BE155" i="1"/>
  <c r="BE156" i="1"/>
  <c r="BE157" i="1"/>
  <c r="BE158" i="1"/>
  <c r="BE159" i="1"/>
  <c r="BE160" i="1"/>
  <c r="BE161" i="1"/>
  <c r="BE162" i="1"/>
  <c r="BE163" i="1"/>
  <c r="BE164" i="1"/>
  <c r="BE165" i="1"/>
  <c r="BE166" i="1"/>
  <c r="BE167" i="1"/>
  <c r="BE168" i="1"/>
  <c r="BE169" i="1"/>
  <c r="BE170" i="1"/>
  <c r="BE171" i="1"/>
  <c r="BE172" i="1"/>
  <c r="BE173" i="1"/>
  <c r="BE174" i="1"/>
  <c r="BE175" i="1"/>
  <c r="BE176" i="1"/>
  <c r="BE177" i="1"/>
  <c r="BE178" i="1"/>
  <c r="BE179" i="1"/>
  <c r="BE180" i="1"/>
  <c r="BE181" i="1"/>
  <c r="BE182" i="1"/>
  <c r="BE183" i="1"/>
  <c r="BE184" i="1"/>
  <c r="BE185" i="1"/>
  <c r="BE186" i="1"/>
  <c r="BE187" i="1"/>
  <c r="BE188" i="1"/>
  <c r="BE189" i="1"/>
  <c r="BE190" i="1"/>
  <c r="BE191" i="1"/>
  <c r="BE192" i="1"/>
  <c r="BE193" i="1"/>
  <c r="BE194" i="1"/>
  <c r="BE195" i="1"/>
  <c r="BE196" i="1"/>
  <c r="BE197" i="1"/>
  <c r="BE198" i="1"/>
  <c r="BE199" i="1"/>
  <c r="BE200" i="1"/>
  <c r="BE201" i="1"/>
  <c r="BE202" i="1"/>
  <c r="BE203" i="1"/>
  <c r="BE204" i="1"/>
  <c r="BE205" i="1"/>
  <c r="BE206" i="1"/>
  <c r="BE207" i="1"/>
  <c r="BE208" i="1"/>
  <c r="BE209" i="1"/>
  <c r="BE210" i="1"/>
  <c r="BE211" i="1"/>
  <c r="BE212" i="1"/>
  <c r="BE213" i="1"/>
  <c r="BE214" i="1"/>
  <c r="BE215" i="1"/>
  <c r="BE216" i="1"/>
  <c r="BE217" i="1"/>
  <c r="BE218" i="1"/>
  <c r="BE219" i="1"/>
  <c r="BE220" i="1"/>
  <c r="BE221" i="1"/>
  <c r="BE222" i="1"/>
  <c r="BE223" i="1"/>
  <c r="BE224" i="1"/>
  <c r="BE225" i="1"/>
  <c r="BE226" i="1"/>
  <c r="BE227" i="1"/>
  <c r="BE228" i="1"/>
  <c r="BE229" i="1"/>
  <c r="BE230" i="1"/>
  <c r="BE231" i="1"/>
  <c r="BE232" i="1"/>
  <c r="BE233" i="1"/>
  <c r="BE234" i="1"/>
  <c r="BE235" i="1"/>
  <c r="BE236" i="1"/>
  <c r="BE237" i="1"/>
  <c r="BE238" i="1"/>
  <c r="BE239" i="1"/>
  <c r="BE240" i="1"/>
  <c r="BE241" i="1"/>
  <c r="BE242" i="1"/>
  <c r="BE243" i="1"/>
  <c r="BE244" i="1"/>
  <c r="BE245" i="1"/>
  <c r="BE246" i="1"/>
  <c r="BE247" i="1"/>
  <c r="BE248" i="1"/>
  <c r="BE249" i="1"/>
  <c r="BE250" i="1"/>
  <c r="BE251" i="1"/>
  <c r="BE252" i="1"/>
  <c r="BE253" i="1"/>
  <c r="BE254" i="1"/>
  <c r="BE255" i="1"/>
  <c r="BE256" i="1"/>
  <c r="BE257" i="1"/>
  <c r="BE258" i="1"/>
  <c r="BE259" i="1"/>
  <c r="BE260" i="1"/>
  <c r="BE261" i="1"/>
  <c r="BE262" i="1"/>
  <c r="BE263" i="1"/>
  <c r="BE264" i="1"/>
  <c r="BE265" i="1"/>
  <c r="BE266" i="1"/>
  <c r="BE267" i="1"/>
  <c r="BE268" i="1"/>
  <c r="BE269" i="1"/>
  <c r="BE270" i="1"/>
  <c r="BE271" i="1"/>
  <c r="BE272" i="1"/>
  <c r="BE273" i="1"/>
  <c r="BE274" i="1"/>
  <c r="BE275" i="1"/>
  <c r="BE276" i="1"/>
  <c r="BE277" i="1"/>
  <c r="BE278" i="1"/>
  <c r="BE279" i="1"/>
  <c r="BE280" i="1"/>
  <c r="BE281" i="1"/>
  <c r="BE282" i="1"/>
  <c r="BE283" i="1"/>
  <c r="BE284" i="1"/>
  <c r="BE285" i="1"/>
  <c r="BE286" i="1"/>
  <c r="BE287" i="1"/>
  <c r="BE288" i="1"/>
  <c r="BE289" i="1"/>
  <c r="BE290" i="1"/>
  <c r="BE291" i="1"/>
  <c r="BE292" i="1"/>
  <c r="BE293" i="1"/>
  <c r="BE294" i="1"/>
  <c r="BE295" i="1"/>
  <c r="BE296" i="1"/>
  <c r="BE297" i="1"/>
  <c r="BE298" i="1"/>
  <c r="BE299" i="1"/>
  <c r="BE300" i="1"/>
  <c r="BE301" i="1"/>
  <c r="BE302" i="1"/>
  <c r="BE303" i="1"/>
  <c r="BE304" i="1"/>
  <c r="BE305" i="1"/>
  <c r="BE306" i="1"/>
  <c r="BE307" i="1"/>
  <c r="BE308" i="1"/>
  <c r="BE309" i="1"/>
  <c r="BE310" i="1"/>
  <c r="BE311" i="1"/>
  <c r="BE312" i="1"/>
  <c r="BE313" i="1"/>
  <c r="BE314" i="1"/>
  <c r="BE315" i="1"/>
  <c r="BE316" i="1"/>
  <c r="BE317" i="1"/>
  <c r="BE318" i="1"/>
  <c r="BE319" i="1"/>
  <c r="BE320" i="1"/>
  <c r="BE321" i="1"/>
  <c r="BE322" i="1"/>
  <c r="BE323" i="1"/>
  <c r="BE324" i="1"/>
  <c r="BE325" i="1"/>
  <c r="BE326" i="1"/>
  <c r="BE327" i="1"/>
  <c r="BE328" i="1"/>
  <c r="BE329" i="1"/>
  <c r="BE330" i="1"/>
  <c r="BE331" i="1"/>
  <c r="BE332" i="1"/>
  <c r="BE333" i="1"/>
  <c r="BE334" i="1"/>
  <c r="BE335" i="1"/>
  <c r="BE336" i="1"/>
  <c r="BE337" i="1"/>
  <c r="BE338" i="1"/>
  <c r="BE339" i="1"/>
  <c r="BE340" i="1"/>
  <c r="BE341" i="1"/>
  <c r="BE342" i="1"/>
  <c r="BE343" i="1"/>
  <c r="BE344" i="1"/>
  <c r="BE345" i="1"/>
  <c r="BE346" i="1"/>
  <c r="BE347" i="1"/>
  <c r="BE348" i="1"/>
  <c r="BE349" i="1"/>
  <c r="BE350" i="1"/>
  <c r="BE351" i="1"/>
  <c r="BE352" i="1"/>
  <c r="BE353" i="1"/>
  <c r="BE354" i="1"/>
  <c r="BE355" i="1"/>
  <c r="BE356" i="1"/>
  <c r="BE357" i="1"/>
  <c r="BE358" i="1"/>
  <c r="BE359" i="1"/>
  <c r="BE360" i="1"/>
  <c r="BE361" i="1"/>
  <c r="BE362" i="1"/>
  <c r="BE363" i="1"/>
  <c r="BE364" i="1"/>
  <c r="BE365" i="1"/>
  <c r="BE366" i="1"/>
  <c r="BE367" i="1"/>
  <c r="BE368" i="1"/>
  <c r="BE369" i="1"/>
  <c r="BE370" i="1"/>
  <c r="BE371" i="1"/>
  <c r="BE372" i="1"/>
  <c r="BE373" i="1"/>
  <c r="BE374" i="1"/>
  <c r="BE375" i="1"/>
  <c r="BE376" i="1"/>
  <c r="BE377" i="1"/>
  <c r="BE378" i="1"/>
  <c r="BE379" i="1"/>
  <c r="BE380" i="1"/>
  <c r="BE381" i="1"/>
  <c r="BE382" i="1"/>
  <c r="BE383" i="1"/>
  <c r="BE384" i="1"/>
  <c r="BE385" i="1"/>
  <c r="BE386" i="1"/>
  <c r="BE387" i="1"/>
  <c r="BE388" i="1"/>
  <c r="BE389" i="1"/>
  <c r="BE390" i="1"/>
  <c r="BE391" i="1"/>
  <c r="BE392" i="1"/>
  <c r="BE393" i="1"/>
  <c r="BE394" i="1"/>
  <c r="BE395" i="1"/>
  <c r="BE396" i="1"/>
  <c r="BE397" i="1"/>
  <c r="BE398" i="1"/>
  <c r="BE399" i="1"/>
  <c r="BE400" i="1"/>
  <c r="BE401" i="1"/>
  <c r="BE402" i="1"/>
  <c r="BE403" i="1"/>
  <c r="BE404" i="1"/>
  <c r="BE405" i="1"/>
  <c r="BE406" i="1"/>
  <c r="BE407" i="1"/>
  <c r="BE408" i="1"/>
  <c r="BE409" i="1"/>
  <c r="BE410" i="1"/>
  <c r="BE411" i="1"/>
  <c r="BE412" i="1"/>
  <c r="BE413" i="1"/>
  <c r="BE414" i="1"/>
  <c r="BE415" i="1"/>
  <c r="BE416" i="1"/>
  <c r="BE417" i="1"/>
  <c r="BE418" i="1"/>
  <c r="BE419" i="1"/>
  <c r="BE420" i="1"/>
  <c r="BE421" i="1"/>
  <c r="BE422" i="1"/>
  <c r="BE423" i="1"/>
  <c r="BE424" i="1"/>
  <c r="BE425" i="1"/>
  <c r="BE426" i="1"/>
  <c r="BE427" i="1"/>
  <c r="BE428" i="1"/>
  <c r="BE429" i="1"/>
  <c r="BE430" i="1"/>
  <c r="BE431" i="1"/>
  <c r="BE432" i="1"/>
  <c r="BE433" i="1"/>
  <c r="BE434" i="1"/>
  <c r="BE435" i="1"/>
  <c r="BE436" i="1"/>
  <c r="BE437" i="1"/>
  <c r="BE438" i="1"/>
  <c r="BE439" i="1"/>
  <c r="BE440" i="1"/>
  <c r="BE441" i="1"/>
  <c r="BE442" i="1"/>
  <c r="BE443" i="1"/>
  <c r="BE444" i="1"/>
  <c r="BE445" i="1"/>
  <c r="BE446" i="1"/>
  <c r="BE447" i="1"/>
  <c r="BE448" i="1"/>
  <c r="BE449" i="1"/>
  <c r="BE450" i="1"/>
  <c r="BE451" i="1"/>
  <c r="BE452" i="1"/>
  <c r="BE453" i="1"/>
  <c r="BE454" i="1"/>
  <c r="BE455" i="1"/>
  <c r="BE456" i="1"/>
  <c r="BE457" i="1"/>
  <c r="BE458" i="1"/>
  <c r="BE459" i="1"/>
  <c r="BE460" i="1"/>
  <c r="BE461" i="1"/>
  <c r="BE462" i="1"/>
  <c r="BE463" i="1"/>
  <c r="BE464" i="1"/>
  <c r="BE465" i="1"/>
  <c r="BE466" i="1"/>
  <c r="BE467" i="1"/>
  <c r="BE468" i="1"/>
  <c r="BE469" i="1"/>
  <c r="BE470" i="1"/>
  <c r="BE471" i="1"/>
  <c r="BE472" i="1"/>
  <c r="BE473" i="1"/>
  <c r="BE474" i="1"/>
  <c r="BE475" i="1"/>
  <c r="BE476" i="1"/>
  <c r="BE477" i="1"/>
  <c r="BE478" i="1"/>
  <c r="BE479" i="1"/>
  <c r="BE480" i="1"/>
  <c r="BE481" i="1"/>
  <c r="BE482" i="1"/>
  <c r="BE483" i="1"/>
  <c r="BE484" i="1"/>
  <c r="BE485" i="1"/>
  <c r="BE486" i="1"/>
  <c r="BE487" i="1"/>
  <c r="BE488" i="1"/>
  <c r="BE489" i="1"/>
  <c r="BE490" i="1"/>
  <c r="BE491" i="1"/>
  <c r="BE492" i="1"/>
  <c r="BE493" i="1"/>
  <c r="BE494" i="1"/>
  <c r="BE495" i="1"/>
  <c r="BE496" i="1"/>
  <c r="BE497" i="1"/>
  <c r="BE498" i="1"/>
  <c r="BE499" i="1"/>
  <c r="BE500" i="1"/>
  <c r="BE501" i="1"/>
  <c r="BE502" i="1"/>
  <c r="BE503" i="1"/>
  <c r="BE504" i="1"/>
  <c r="BE505" i="1"/>
  <c r="BE506" i="1"/>
  <c r="BE507" i="1"/>
  <c r="BE508" i="1"/>
  <c r="BE509" i="1"/>
  <c r="BE510" i="1"/>
  <c r="BE511" i="1"/>
  <c r="BE512" i="1"/>
  <c r="BE513" i="1"/>
  <c r="BE514" i="1"/>
  <c r="BE515" i="1"/>
  <c r="BE516" i="1"/>
  <c r="BE517" i="1"/>
  <c r="BE518" i="1"/>
  <c r="BE519" i="1"/>
  <c r="BE520" i="1"/>
  <c r="BE521" i="1"/>
  <c r="BE522" i="1"/>
  <c r="BE523" i="1"/>
  <c r="BE524" i="1"/>
  <c r="BE525" i="1"/>
  <c r="BE526" i="1"/>
  <c r="BE527" i="1"/>
  <c r="BE528" i="1"/>
  <c r="BE529" i="1"/>
  <c r="BE530" i="1"/>
  <c r="BE531" i="1"/>
  <c r="BE532" i="1"/>
  <c r="BE533" i="1"/>
  <c r="BE534" i="1"/>
  <c r="BE535" i="1"/>
  <c r="BE536" i="1"/>
  <c r="BE537" i="1"/>
  <c r="BE538" i="1"/>
  <c r="BE539" i="1"/>
  <c r="BE540" i="1"/>
  <c r="BE541" i="1"/>
  <c r="BE542" i="1"/>
  <c r="BE543" i="1"/>
  <c r="BE544" i="1"/>
  <c r="BE545" i="1"/>
  <c r="BE546" i="1"/>
  <c r="BE547" i="1"/>
  <c r="BE548" i="1"/>
  <c r="BE549" i="1"/>
  <c r="BE550" i="1"/>
  <c r="BE551" i="1"/>
  <c r="BE552" i="1"/>
  <c r="BE553" i="1"/>
  <c r="BE554" i="1"/>
  <c r="BE555" i="1"/>
  <c r="BE556" i="1"/>
  <c r="BE557" i="1"/>
  <c r="BE558" i="1"/>
  <c r="BE559" i="1"/>
  <c r="BE560" i="1"/>
  <c r="BE561" i="1"/>
  <c r="BE562" i="1"/>
  <c r="BE563" i="1"/>
  <c r="BE564" i="1"/>
  <c r="BE565" i="1"/>
  <c r="BE566" i="1"/>
  <c r="BE567" i="1"/>
  <c r="BE568" i="1"/>
  <c r="BE569" i="1"/>
  <c r="BE570" i="1"/>
  <c r="BE571" i="1"/>
  <c r="BE572" i="1"/>
  <c r="BE573" i="1"/>
  <c r="BE574" i="1"/>
  <c r="BE575" i="1"/>
  <c r="BE576" i="1"/>
  <c r="BE577" i="1"/>
  <c r="BE578" i="1"/>
  <c r="BE579" i="1"/>
  <c r="BE580" i="1"/>
  <c r="BE581" i="1"/>
  <c r="BE582" i="1"/>
  <c r="BE583" i="1"/>
  <c r="BE584" i="1"/>
  <c r="BE585" i="1"/>
  <c r="BE586" i="1"/>
  <c r="BE587" i="1"/>
  <c r="BE588" i="1"/>
  <c r="BE589" i="1"/>
  <c r="BE590" i="1"/>
  <c r="BE591" i="1"/>
  <c r="BE592" i="1"/>
  <c r="BE593" i="1"/>
  <c r="BE594" i="1"/>
  <c r="BE595" i="1"/>
  <c r="BE596" i="1"/>
  <c r="BE597" i="1"/>
  <c r="BE598" i="1"/>
  <c r="BE599" i="1"/>
  <c r="BE600" i="1"/>
  <c r="BE601" i="1"/>
  <c r="BE602" i="1"/>
  <c r="BE603" i="1"/>
  <c r="BE604" i="1"/>
  <c r="BE605" i="1"/>
  <c r="BE606" i="1"/>
  <c r="BE607" i="1"/>
  <c r="BE608" i="1"/>
  <c r="BE609" i="1"/>
  <c r="BE610" i="1"/>
  <c r="BE611" i="1"/>
  <c r="BE612" i="1"/>
  <c r="BE613" i="1"/>
  <c r="BE614" i="1"/>
  <c r="BE615" i="1"/>
  <c r="BE616" i="1"/>
  <c r="BE617" i="1"/>
  <c r="BE618" i="1"/>
  <c r="BE619" i="1"/>
  <c r="BE620" i="1"/>
  <c r="BE621" i="1"/>
  <c r="BE622" i="1"/>
  <c r="BE623" i="1"/>
  <c r="BE624" i="1"/>
  <c r="BE625" i="1"/>
  <c r="BE626" i="1"/>
  <c r="BE627" i="1"/>
  <c r="BE628" i="1"/>
  <c r="BE629" i="1"/>
  <c r="BE630" i="1"/>
  <c r="BE631" i="1"/>
  <c r="BE632" i="1"/>
  <c r="BE633" i="1"/>
  <c r="BE634" i="1"/>
  <c r="BE635" i="1"/>
  <c r="BE636" i="1"/>
  <c r="BE637" i="1"/>
  <c r="BE638" i="1"/>
  <c r="BE639" i="1"/>
  <c r="BE640" i="1"/>
  <c r="BE641" i="1"/>
  <c r="BE642" i="1"/>
  <c r="BE643" i="1"/>
  <c r="BE644" i="1"/>
  <c r="BE645" i="1"/>
  <c r="BE646" i="1"/>
  <c r="BE647" i="1"/>
  <c r="BE648" i="1"/>
  <c r="BE649" i="1"/>
  <c r="BE650" i="1"/>
  <c r="BE651" i="1"/>
  <c r="BE652" i="1"/>
  <c r="BE653" i="1"/>
  <c r="BE654" i="1"/>
  <c r="BE655" i="1"/>
  <c r="BE656" i="1"/>
  <c r="BE657" i="1"/>
  <c r="BE658" i="1"/>
  <c r="BE659" i="1"/>
  <c r="BE660" i="1"/>
  <c r="BE661" i="1"/>
  <c r="BE662" i="1"/>
  <c r="BE663" i="1"/>
  <c r="BE664" i="1"/>
  <c r="BE665" i="1"/>
  <c r="BE666" i="1"/>
  <c r="BE667" i="1"/>
  <c r="BE668" i="1"/>
  <c r="BE669" i="1"/>
  <c r="BE670" i="1"/>
  <c r="BE671" i="1"/>
  <c r="BE672" i="1"/>
  <c r="BE673" i="1"/>
  <c r="BE674" i="1"/>
  <c r="BE675" i="1"/>
  <c r="BE676" i="1"/>
  <c r="BE677" i="1"/>
  <c r="BE678" i="1"/>
  <c r="BE679" i="1"/>
  <c r="BE680" i="1"/>
  <c r="BE681" i="1"/>
  <c r="BE682" i="1"/>
  <c r="BE683" i="1"/>
  <c r="BE684" i="1"/>
  <c r="BE685" i="1"/>
  <c r="BE686" i="1"/>
  <c r="BE687" i="1"/>
  <c r="BE688" i="1"/>
  <c r="BE689" i="1"/>
  <c r="BE690" i="1"/>
  <c r="BE691" i="1"/>
  <c r="BE692" i="1"/>
  <c r="BE693" i="1"/>
  <c r="BE694" i="1"/>
  <c r="BE695" i="1"/>
  <c r="BE696" i="1"/>
  <c r="BE697" i="1"/>
  <c r="BE698" i="1"/>
  <c r="BE699" i="1"/>
  <c r="BE700" i="1"/>
  <c r="BE701" i="1"/>
  <c r="BE702" i="1"/>
  <c r="BE703" i="1"/>
  <c r="BE704" i="1"/>
  <c r="BE705" i="1"/>
  <c r="BE706" i="1"/>
  <c r="BE707" i="1"/>
  <c r="BE708" i="1"/>
  <c r="BE709" i="1"/>
  <c r="BE710" i="1"/>
  <c r="BE711" i="1"/>
  <c r="BE712" i="1"/>
  <c r="BE713" i="1"/>
  <c r="BE714" i="1"/>
  <c r="BE715" i="1"/>
  <c r="BE716" i="1"/>
  <c r="BE717" i="1"/>
  <c r="BE718" i="1"/>
  <c r="BE719" i="1"/>
  <c r="BE720" i="1"/>
  <c r="BE721" i="1"/>
  <c r="BE722" i="1"/>
  <c r="BE723" i="1"/>
  <c r="BE724" i="1"/>
  <c r="BE725" i="1"/>
  <c r="BE726" i="1"/>
  <c r="BE727" i="1"/>
  <c r="BE728" i="1"/>
  <c r="BE729" i="1"/>
  <c r="BE730" i="1"/>
  <c r="BE731" i="1"/>
  <c r="BE732" i="1"/>
  <c r="BE733" i="1"/>
  <c r="BE734" i="1"/>
  <c r="BE735" i="1"/>
  <c r="BE736" i="1"/>
  <c r="BE737" i="1"/>
  <c r="BE738" i="1"/>
  <c r="BE739" i="1"/>
  <c r="BE740" i="1"/>
  <c r="BE741" i="1"/>
  <c r="BE742" i="1"/>
  <c r="BE743" i="1"/>
  <c r="BE744" i="1"/>
  <c r="BE745" i="1"/>
  <c r="BE746" i="1"/>
  <c r="BE747" i="1"/>
  <c r="BE748" i="1"/>
  <c r="BE749" i="1"/>
  <c r="BE750" i="1"/>
  <c r="BE751" i="1"/>
  <c r="BE752" i="1"/>
  <c r="BE753" i="1"/>
  <c r="BE754" i="1"/>
  <c r="BE755" i="1"/>
  <c r="BE756" i="1"/>
  <c r="BE757" i="1"/>
  <c r="BE758" i="1"/>
  <c r="BE759" i="1"/>
  <c r="BE760" i="1"/>
  <c r="BE761" i="1"/>
  <c r="BE762" i="1"/>
  <c r="BE763" i="1"/>
  <c r="BE764" i="1"/>
  <c r="BE765" i="1"/>
  <c r="BE766" i="1"/>
  <c r="BE767" i="1"/>
  <c r="BE768" i="1"/>
  <c r="BE769" i="1"/>
  <c r="BE770" i="1"/>
  <c r="BE771" i="1"/>
  <c r="BE772" i="1"/>
  <c r="BE773" i="1"/>
  <c r="BE774" i="1"/>
  <c r="BE775" i="1"/>
  <c r="BE776" i="1"/>
  <c r="BE777" i="1"/>
  <c r="BE778" i="1"/>
  <c r="BE779" i="1"/>
  <c r="BE780" i="1"/>
  <c r="BE781" i="1"/>
  <c r="BE782" i="1"/>
  <c r="BE783" i="1"/>
  <c r="BE784" i="1"/>
  <c r="BE785" i="1"/>
  <c r="BE786" i="1"/>
  <c r="BE787" i="1"/>
  <c r="BE788" i="1"/>
  <c r="BE789" i="1"/>
  <c r="BE790" i="1"/>
  <c r="BE791" i="1"/>
  <c r="BE792" i="1"/>
  <c r="BE793" i="1"/>
  <c r="BE794" i="1"/>
  <c r="BE795" i="1"/>
  <c r="BE796" i="1"/>
  <c r="BE797" i="1"/>
  <c r="BE798" i="1"/>
  <c r="BE799" i="1"/>
  <c r="BE800" i="1"/>
  <c r="BE801" i="1"/>
  <c r="BE802" i="1"/>
  <c r="BE803" i="1"/>
  <c r="BE804" i="1"/>
  <c r="BE805" i="1"/>
  <c r="BE806" i="1"/>
  <c r="BE807" i="1"/>
  <c r="BE808" i="1"/>
  <c r="BE809" i="1"/>
  <c r="BE810" i="1"/>
  <c r="BE811" i="1"/>
  <c r="BE812" i="1"/>
  <c r="BE813" i="1"/>
  <c r="BE814" i="1"/>
  <c r="BE815" i="1"/>
  <c r="BE816" i="1"/>
  <c r="BE817" i="1"/>
  <c r="BE818" i="1"/>
  <c r="BE819" i="1"/>
  <c r="BE820" i="1"/>
  <c r="BE821" i="1"/>
  <c r="BE822" i="1"/>
  <c r="BE823" i="1"/>
  <c r="BE824" i="1"/>
  <c r="BE825" i="1"/>
  <c r="BE826" i="1"/>
  <c r="BE827" i="1"/>
  <c r="BE828" i="1"/>
  <c r="BE829" i="1"/>
  <c r="BE830" i="1"/>
  <c r="BE831" i="1"/>
  <c r="BE832" i="1"/>
  <c r="BE833" i="1"/>
  <c r="BE834" i="1"/>
  <c r="BE835" i="1"/>
  <c r="BE836" i="1"/>
  <c r="BE837" i="1"/>
  <c r="BE838" i="1"/>
  <c r="BE839" i="1"/>
  <c r="BE840" i="1"/>
  <c r="BE841" i="1"/>
  <c r="BE842" i="1"/>
  <c r="BE843" i="1"/>
  <c r="BE844" i="1"/>
  <c r="BE845" i="1"/>
  <c r="BE846" i="1"/>
  <c r="BE847" i="1"/>
  <c r="BE848" i="1"/>
  <c r="BE849" i="1"/>
  <c r="BE850" i="1"/>
  <c r="BE851" i="1"/>
  <c r="BE852" i="1"/>
  <c r="BE853" i="1"/>
  <c r="BE854" i="1"/>
  <c r="BE855" i="1"/>
  <c r="BE856" i="1"/>
  <c r="BE857" i="1"/>
  <c r="BE858" i="1"/>
  <c r="BE859" i="1"/>
  <c r="BE860" i="1"/>
  <c r="BE861" i="1"/>
  <c r="BE862" i="1"/>
  <c r="BE863" i="1"/>
  <c r="BE864" i="1"/>
  <c r="BE865" i="1"/>
  <c r="BE866" i="1"/>
  <c r="BE867" i="1"/>
  <c r="BE868" i="1"/>
  <c r="BE869" i="1"/>
  <c r="BE870" i="1"/>
  <c r="BE871" i="1"/>
  <c r="BE872" i="1"/>
  <c r="BE873" i="1"/>
  <c r="BE874" i="1"/>
  <c r="BE875" i="1"/>
  <c r="BE876" i="1"/>
  <c r="BE877" i="1"/>
  <c r="BE878" i="1"/>
  <c r="BE879" i="1"/>
  <c r="BE880" i="1"/>
  <c r="BE881" i="1"/>
  <c r="BE882" i="1"/>
  <c r="BE883" i="1"/>
  <c r="BE884" i="1"/>
  <c r="BE885" i="1"/>
  <c r="BE886" i="1"/>
  <c r="BE887" i="1"/>
  <c r="BE888" i="1"/>
  <c r="BE889" i="1"/>
  <c r="BE890" i="1"/>
  <c r="BE891" i="1"/>
  <c r="BE892" i="1"/>
  <c r="BE893" i="1"/>
  <c r="BE894" i="1"/>
  <c r="BE895" i="1"/>
  <c r="BE896" i="1"/>
  <c r="BE897" i="1"/>
  <c r="BE898" i="1"/>
  <c r="BE899" i="1"/>
  <c r="BE900" i="1"/>
  <c r="BE901" i="1"/>
  <c r="BE902" i="1"/>
  <c r="BE903" i="1"/>
  <c r="BE904" i="1"/>
  <c r="BE905" i="1"/>
  <c r="BE906" i="1"/>
  <c r="BE907" i="1"/>
  <c r="BE908" i="1"/>
  <c r="BE909" i="1"/>
  <c r="BE910" i="1"/>
  <c r="BE911" i="1"/>
  <c r="BE912" i="1"/>
  <c r="BE913" i="1"/>
  <c r="BE914" i="1"/>
  <c r="BE915" i="1"/>
  <c r="BE916" i="1"/>
  <c r="BE917" i="1"/>
  <c r="BE918" i="1"/>
  <c r="BE919" i="1"/>
  <c r="BE920" i="1"/>
  <c r="BE921" i="1"/>
  <c r="BE922" i="1"/>
  <c r="BE923" i="1"/>
  <c r="BE924" i="1"/>
  <c r="BE925" i="1"/>
  <c r="BE926" i="1"/>
  <c r="BE927" i="1"/>
  <c r="BE928" i="1"/>
  <c r="BE929" i="1"/>
  <c r="BE930" i="1"/>
  <c r="BE931" i="1"/>
  <c r="BE932" i="1"/>
  <c r="BE933" i="1"/>
  <c r="BE934" i="1"/>
  <c r="BE935" i="1"/>
  <c r="BE936" i="1"/>
  <c r="BE937" i="1"/>
  <c r="BE938" i="1"/>
  <c r="BE939" i="1"/>
  <c r="BE940" i="1"/>
  <c r="BE941" i="1"/>
  <c r="BE942" i="1"/>
  <c r="BE943" i="1"/>
  <c r="BE944" i="1"/>
  <c r="BE945" i="1"/>
  <c r="BE946" i="1"/>
  <c r="BE947" i="1"/>
  <c r="BE948" i="1"/>
  <c r="BE949" i="1"/>
  <c r="BE950" i="1"/>
  <c r="BE951" i="1"/>
  <c r="BE952" i="1"/>
  <c r="BE953" i="1"/>
  <c r="BE954" i="1"/>
  <c r="BE955" i="1"/>
  <c r="BE956" i="1"/>
  <c r="BE957" i="1"/>
  <c r="BE958" i="1"/>
  <c r="BE959" i="1"/>
  <c r="BE960" i="1"/>
  <c r="BE961" i="1"/>
  <c r="BE962" i="1"/>
  <c r="BE963" i="1"/>
  <c r="BE964" i="1"/>
  <c r="BE965" i="1"/>
  <c r="BE966" i="1"/>
  <c r="BE967" i="1"/>
  <c r="BE968" i="1"/>
  <c r="BE969" i="1"/>
  <c r="BE970" i="1"/>
  <c r="BE971" i="1"/>
  <c r="BE972" i="1"/>
  <c r="BE973" i="1"/>
  <c r="BE974" i="1"/>
  <c r="BE975" i="1"/>
  <c r="BE976" i="1"/>
  <c r="BE977" i="1"/>
  <c r="BE978" i="1"/>
  <c r="BE979" i="1"/>
  <c r="BE980" i="1"/>
  <c r="BE981" i="1"/>
  <c r="BE982" i="1"/>
  <c r="BE983" i="1"/>
  <c r="BE984" i="1"/>
  <c r="BE985" i="1"/>
  <c r="BE986" i="1"/>
  <c r="BE987" i="1"/>
  <c r="BE988" i="1"/>
  <c r="BE989" i="1"/>
  <c r="BE990" i="1"/>
  <c r="BE991" i="1"/>
  <c r="BE992" i="1"/>
  <c r="BE993" i="1"/>
  <c r="BE994" i="1"/>
  <c r="BE995" i="1"/>
  <c r="BE996" i="1"/>
  <c r="BE997" i="1"/>
  <c r="BE998" i="1"/>
  <c r="BE999" i="1"/>
  <c r="BE1000" i="1"/>
  <c r="BE1001" i="1"/>
  <c r="BE1002" i="1"/>
  <c r="BE1003" i="1"/>
  <c r="BE1004" i="1"/>
  <c r="BE1005" i="1"/>
  <c r="BE1006" i="1"/>
  <c r="BE1007" i="1"/>
  <c r="BE1008" i="1"/>
  <c r="BE1009" i="1"/>
  <c r="BE1010" i="1"/>
  <c r="BE1011" i="1"/>
  <c r="BE1012" i="1"/>
  <c r="BE1013" i="1"/>
  <c r="BE1014" i="1"/>
  <c r="BE1015" i="1"/>
  <c r="BE1016" i="1"/>
  <c r="BE1017" i="1"/>
  <c r="BE1018" i="1"/>
  <c r="BE1019" i="1"/>
  <c r="BE1020" i="1"/>
  <c r="BE1021" i="1"/>
  <c r="BE1022" i="1"/>
  <c r="BE1023" i="1"/>
  <c r="BE1024" i="1"/>
  <c r="BE1025" i="1"/>
  <c r="BE1026" i="1"/>
  <c r="BE1027" i="1"/>
  <c r="BE1028" i="1"/>
  <c r="BE1029" i="1"/>
  <c r="BE1030" i="1"/>
  <c r="BE1031" i="1"/>
  <c r="BE1032" i="1"/>
  <c r="BE1033" i="1"/>
  <c r="BE1034" i="1"/>
  <c r="BE1035" i="1"/>
  <c r="BE1036" i="1"/>
  <c r="BE1037" i="1"/>
  <c r="BE1038" i="1"/>
  <c r="BE1039" i="1"/>
  <c r="BE1040" i="1"/>
  <c r="BE1041" i="1"/>
  <c r="BE1042" i="1"/>
  <c r="BE1043" i="1"/>
  <c r="BE1044" i="1"/>
  <c r="BE1045" i="1"/>
  <c r="BE1046" i="1"/>
  <c r="BE1047" i="1"/>
  <c r="BE1048" i="1"/>
  <c r="BE1049" i="1"/>
  <c r="BE1050" i="1"/>
  <c r="BE1051" i="1"/>
  <c r="BE1052" i="1"/>
  <c r="BE1053" i="1"/>
  <c r="BE1054" i="1"/>
  <c r="BE1055" i="1"/>
  <c r="BE1056" i="1"/>
  <c r="BE1057" i="1"/>
  <c r="BE1058" i="1"/>
  <c r="BE1059" i="1"/>
  <c r="BE1060" i="1"/>
  <c r="BE1061" i="1"/>
  <c r="BE1062" i="1"/>
  <c r="BE1063" i="1"/>
  <c r="BE1064" i="1"/>
  <c r="BE1065" i="1"/>
  <c r="BE1066" i="1"/>
  <c r="BE1067" i="1"/>
  <c r="BE1068" i="1"/>
  <c r="BE1069" i="1"/>
  <c r="BE1070" i="1"/>
  <c r="BE1071" i="1"/>
  <c r="BE1072" i="1"/>
  <c r="BE1073" i="1"/>
  <c r="BE1074" i="1"/>
  <c r="BE1075" i="1"/>
  <c r="BE1076" i="1"/>
  <c r="BE1077" i="1"/>
  <c r="BE1078" i="1"/>
  <c r="BE1079" i="1"/>
  <c r="BE1080" i="1"/>
  <c r="BE1081" i="1"/>
  <c r="BE1082" i="1"/>
  <c r="BE1083" i="1"/>
  <c r="BE1084" i="1"/>
  <c r="BE1085" i="1"/>
  <c r="BE1086" i="1"/>
  <c r="BE1087" i="1"/>
  <c r="BE1088" i="1"/>
  <c r="BE1089" i="1"/>
  <c r="BE1090" i="1"/>
  <c r="BE1091" i="1"/>
  <c r="BE1092" i="1"/>
  <c r="BE1093" i="1"/>
  <c r="BE1094" i="1"/>
  <c r="BE1095" i="1"/>
  <c r="BE1096" i="1"/>
  <c r="BE1097" i="1"/>
  <c r="BE1098" i="1"/>
  <c r="BE1099" i="1"/>
  <c r="BE1100" i="1"/>
  <c r="BE1101" i="1"/>
  <c r="BE1102" i="1"/>
  <c r="BE1103" i="1"/>
  <c r="BE1104" i="1"/>
  <c r="BE1105" i="1"/>
  <c r="BE1106" i="1"/>
  <c r="BE1107" i="1"/>
  <c r="BE1108" i="1"/>
  <c r="BE1109" i="1"/>
  <c r="BE1110" i="1"/>
  <c r="BE1111" i="1"/>
  <c r="BE1112" i="1"/>
  <c r="BE1113" i="1"/>
  <c r="BE1114" i="1"/>
  <c r="BE1115" i="1"/>
  <c r="BE1116" i="1"/>
  <c r="BE1117" i="1"/>
  <c r="BE1118" i="1"/>
  <c r="BE1119" i="1"/>
  <c r="BE1120" i="1"/>
  <c r="BE1121" i="1"/>
  <c r="BE1122" i="1"/>
  <c r="BE1123" i="1"/>
  <c r="BE1124" i="1"/>
  <c r="BE1125" i="1"/>
  <c r="BE1126" i="1"/>
  <c r="BE1127" i="1"/>
  <c r="BE1128" i="1"/>
  <c r="BE1129" i="1"/>
  <c r="BE1130" i="1"/>
  <c r="BE1131" i="1"/>
  <c r="BE1132" i="1"/>
  <c r="BE1133" i="1"/>
  <c r="BE1134" i="1"/>
  <c r="BE1135" i="1"/>
  <c r="BE1136" i="1"/>
  <c r="BE1137" i="1"/>
  <c r="BE1138" i="1"/>
  <c r="BE1139" i="1"/>
  <c r="BE1140" i="1"/>
  <c r="BE1141" i="1"/>
  <c r="BE1142" i="1"/>
  <c r="BE1143" i="1"/>
  <c r="BE1144" i="1"/>
  <c r="BE1145" i="1"/>
  <c r="BE1146" i="1"/>
  <c r="BE1147" i="1"/>
  <c r="BE1148" i="1"/>
  <c r="BE1149" i="1"/>
  <c r="BE1150" i="1"/>
  <c r="BE1151" i="1"/>
  <c r="BE1152" i="1"/>
  <c r="BE1153" i="1"/>
  <c r="BE1154" i="1"/>
  <c r="BE1155" i="1"/>
  <c r="BE1156" i="1"/>
  <c r="BE1157" i="1"/>
  <c r="BE1158" i="1"/>
  <c r="BE1159" i="1"/>
  <c r="BE1160" i="1"/>
  <c r="BE1161" i="1"/>
  <c r="BE1162" i="1"/>
  <c r="BE1163" i="1"/>
  <c r="BE1164" i="1"/>
  <c r="BE1165" i="1"/>
  <c r="BE1166" i="1"/>
  <c r="BE1167" i="1"/>
  <c r="BE1168" i="1"/>
  <c r="BE1169" i="1"/>
  <c r="BE1170" i="1"/>
  <c r="BE1171" i="1"/>
  <c r="BE1172" i="1"/>
  <c r="BE1173" i="1"/>
  <c r="BE1174" i="1"/>
  <c r="BE1175" i="1"/>
  <c r="BE1176" i="1"/>
  <c r="BE1177" i="1"/>
  <c r="BE1178" i="1"/>
  <c r="BE1179" i="1"/>
  <c r="BE1180" i="1"/>
  <c r="BE1181" i="1"/>
  <c r="BE1182" i="1"/>
  <c r="BE1183" i="1"/>
  <c r="BE1184" i="1"/>
  <c r="BE1185" i="1"/>
  <c r="BE1186" i="1"/>
  <c r="BE1187" i="1"/>
  <c r="BE1188" i="1"/>
  <c r="BE1189" i="1"/>
  <c r="BE1190" i="1"/>
  <c r="BE1191" i="1"/>
  <c r="BE1192" i="1"/>
  <c r="BE1193" i="1"/>
  <c r="BE1194" i="1"/>
  <c r="BE1195" i="1"/>
  <c r="BE1196" i="1"/>
  <c r="BE1197" i="1"/>
  <c r="BE1198" i="1"/>
  <c r="BE1199" i="1"/>
  <c r="BE1200" i="1"/>
  <c r="BE1201" i="1"/>
  <c r="BE1202" i="1"/>
  <c r="BE1203" i="1"/>
  <c r="BE1204" i="1"/>
  <c r="BE1205" i="1"/>
  <c r="BE1206" i="1"/>
  <c r="BE1207" i="1"/>
  <c r="BE1208" i="1"/>
  <c r="BE1209" i="1"/>
  <c r="BE1210" i="1"/>
  <c r="BE1211" i="1"/>
  <c r="BE1212" i="1"/>
  <c r="BE1213" i="1"/>
  <c r="BE1214" i="1"/>
  <c r="BE1215" i="1"/>
  <c r="BE1216" i="1"/>
  <c r="BE1217" i="1"/>
  <c r="BE1218" i="1"/>
  <c r="BE1219" i="1"/>
  <c r="BE1220" i="1"/>
  <c r="BE1221" i="1"/>
  <c r="BE1222" i="1"/>
  <c r="BE1223" i="1"/>
  <c r="BE1224" i="1"/>
  <c r="BE1225" i="1"/>
  <c r="BE1226" i="1"/>
  <c r="BE1227" i="1"/>
  <c r="BE1228" i="1"/>
  <c r="BE1229" i="1"/>
  <c r="BE1230" i="1"/>
  <c r="BE1231" i="1"/>
  <c r="BE1232" i="1"/>
  <c r="BE1233" i="1"/>
  <c r="BE1234" i="1"/>
  <c r="BE1235" i="1"/>
  <c r="BE1236" i="1"/>
  <c r="BE1237" i="1"/>
  <c r="BE1238" i="1"/>
  <c r="BE1239" i="1"/>
  <c r="BE1240" i="1"/>
  <c r="BE1241" i="1"/>
  <c r="BE1242" i="1"/>
  <c r="BE1243" i="1"/>
  <c r="BE1244" i="1"/>
  <c r="BE1245" i="1"/>
  <c r="BE1246" i="1"/>
  <c r="BE1247" i="1"/>
  <c r="BE1248" i="1"/>
  <c r="BE1249" i="1"/>
  <c r="BE1250" i="1"/>
  <c r="BE1251" i="1"/>
  <c r="BE1252" i="1"/>
  <c r="BE1253" i="1"/>
  <c r="BE1254" i="1"/>
  <c r="BE1255" i="1"/>
  <c r="BE1256" i="1"/>
  <c r="BE1257" i="1"/>
  <c r="BE1258" i="1"/>
  <c r="BE1259" i="1"/>
  <c r="BE1260" i="1"/>
  <c r="BE1261" i="1"/>
  <c r="BE1262" i="1"/>
  <c r="BE1263" i="1"/>
  <c r="BE1264" i="1"/>
  <c r="BE1265" i="1"/>
  <c r="BE1266" i="1"/>
  <c r="BE1267" i="1"/>
  <c r="BE1268" i="1"/>
  <c r="BE1269" i="1"/>
  <c r="BE1270" i="1"/>
  <c r="BE1271" i="1"/>
  <c r="BE1272" i="1"/>
  <c r="BE1273" i="1"/>
  <c r="BE1274" i="1"/>
  <c r="BE1275" i="1"/>
  <c r="BE1276" i="1"/>
  <c r="BE1277" i="1"/>
  <c r="BE1278" i="1"/>
  <c r="BE1279" i="1"/>
  <c r="BE1280" i="1"/>
  <c r="BE1281" i="1"/>
  <c r="BE1282" i="1"/>
  <c r="BE1283" i="1"/>
  <c r="BE1284" i="1"/>
  <c r="BE1285" i="1"/>
  <c r="BE1286" i="1"/>
  <c r="BE1287" i="1"/>
  <c r="BE1288" i="1"/>
  <c r="BE1289" i="1"/>
  <c r="BE1290" i="1"/>
  <c r="BE1291" i="1"/>
  <c r="BE1292" i="1"/>
  <c r="BE1293" i="1"/>
  <c r="BE1294" i="1"/>
  <c r="BE1295" i="1"/>
  <c r="BE1296" i="1"/>
  <c r="BE1297" i="1"/>
  <c r="BE1298" i="1"/>
  <c r="BE1299" i="1"/>
  <c r="BE1300" i="1"/>
  <c r="BE1301" i="1"/>
  <c r="BE1302" i="1"/>
  <c r="BE1303" i="1"/>
  <c r="BE1304" i="1"/>
  <c r="BE1305" i="1"/>
  <c r="BE1306" i="1"/>
  <c r="BE1307" i="1"/>
  <c r="BE1308" i="1"/>
  <c r="BE1309" i="1"/>
  <c r="BE1310" i="1"/>
  <c r="BE1311" i="1"/>
  <c r="BE1312" i="1"/>
  <c r="BE1313" i="1"/>
  <c r="BE1314" i="1"/>
  <c r="BE1315" i="1"/>
  <c r="BE1316" i="1"/>
  <c r="BE1317" i="1"/>
  <c r="BE1318" i="1"/>
  <c r="BE1319" i="1"/>
  <c r="BE1320" i="1"/>
  <c r="BE1321" i="1"/>
  <c r="BE1322" i="1"/>
  <c r="BE1323" i="1"/>
  <c r="BE1324" i="1"/>
  <c r="BE1325" i="1"/>
  <c r="BE1326" i="1"/>
  <c r="BE1327" i="1"/>
  <c r="BE1328" i="1"/>
  <c r="BE1329" i="1"/>
  <c r="BE1330" i="1"/>
  <c r="BE1331" i="1"/>
  <c r="BE1332" i="1"/>
  <c r="BE1333" i="1"/>
  <c r="BE1334" i="1"/>
  <c r="BE1335" i="1"/>
  <c r="BE1336" i="1"/>
  <c r="BE1337" i="1"/>
  <c r="BE1338" i="1"/>
  <c r="BE1339" i="1"/>
  <c r="BE1340" i="1"/>
  <c r="BE1341" i="1"/>
  <c r="BE1342" i="1"/>
  <c r="BE1343" i="1"/>
  <c r="BE1344" i="1"/>
  <c r="BE1345" i="1"/>
  <c r="BE1346" i="1"/>
  <c r="BE1347" i="1"/>
  <c r="BE1348" i="1"/>
  <c r="BE1349" i="1"/>
  <c r="BE1350" i="1"/>
  <c r="BE1351" i="1"/>
  <c r="BE1352" i="1"/>
  <c r="BE1353" i="1"/>
  <c r="BE1354" i="1"/>
  <c r="BE1355" i="1"/>
  <c r="BE1356" i="1"/>
  <c r="BE1357" i="1"/>
  <c r="BE1358" i="1"/>
  <c r="BE1359" i="1"/>
  <c r="BE1360" i="1"/>
  <c r="BE1361" i="1"/>
  <c r="BE1362" i="1"/>
  <c r="BE1363" i="1"/>
  <c r="BE1364" i="1"/>
  <c r="BE1365" i="1"/>
  <c r="BE1366" i="1"/>
  <c r="BE1367" i="1"/>
  <c r="BE1368" i="1"/>
  <c r="BE1369" i="1"/>
  <c r="BE1370" i="1"/>
  <c r="BE1371" i="1"/>
  <c r="BE1372" i="1"/>
  <c r="BE1373" i="1"/>
  <c r="BE1374" i="1"/>
  <c r="BE1375" i="1"/>
  <c r="BE1376" i="1"/>
  <c r="BE1377" i="1"/>
  <c r="BE1378" i="1"/>
  <c r="BE1379" i="1"/>
  <c r="BE1380" i="1"/>
  <c r="BE1381" i="1"/>
  <c r="BE1382" i="1"/>
  <c r="BE1383" i="1"/>
  <c r="BE1384" i="1"/>
  <c r="BE1385" i="1"/>
  <c r="BE1386" i="1"/>
  <c r="BE1387" i="1"/>
  <c r="BE1388" i="1"/>
  <c r="BE1389" i="1"/>
  <c r="BE1390" i="1"/>
  <c r="BE1391" i="1"/>
  <c r="BE1392" i="1"/>
  <c r="BE1393" i="1"/>
  <c r="BE1394" i="1"/>
  <c r="BE1395" i="1"/>
  <c r="BE1396" i="1"/>
  <c r="BE1397" i="1"/>
  <c r="BE1398" i="1"/>
  <c r="BE1399" i="1"/>
  <c r="BE1400" i="1"/>
  <c r="BE1401" i="1"/>
  <c r="BE1402" i="1"/>
  <c r="BE1403" i="1"/>
  <c r="BE1404" i="1"/>
  <c r="BE1405" i="1"/>
  <c r="BE1406" i="1"/>
  <c r="BE1407" i="1"/>
  <c r="BE1408" i="1"/>
  <c r="BE1409" i="1"/>
  <c r="BE1410" i="1"/>
  <c r="BE1411" i="1"/>
  <c r="BE1412" i="1"/>
  <c r="BE1413" i="1"/>
  <c r="BE1414" i="1"/>
  <c r="BE1415" i="1"/>
  <c r="BE1416" i="1"/>
  <c r="BE1417" i="1"/>
  <c r="BE1418" i="1"/>
  <c r="BE1419" i="1"/>
  <c r="BE1420" i="1"/>
  <c r="BE1421" i="1"/>
  <c r="BE1422" i="1"/>
  <c r="BE1423" i="1"/>
  <c r="BE1424" i="1"/>
  <c r="BE1425" i="1"/>
  <c r="BE1426" i="1"/>
  <c r="AY415" i="1"/>
  <c r="AY105" i="1"/>
  <c r="AY104" i="1"/>
  <c r="AY5" i="1"/>
  <c r="AY6" i="1"/>
  <c r="AY7" i="1"/>
  <c r="AY8" i="1"/>
  <c r="AY9" i="1"/>
  <c r="AY10" i="1"/>
  <c r="AY11" i="1"/>
  <c r="AY12" i="1"/>
  <c r="AY13" i="1"/>
  <c r="AY14" i="1"/>
  <c r="AY15" i="1"/>
  <c r="AY16" i="1"/>
  <c r="AY17" i="1"/>
  <c r="AY18" i="1"/>
  <c r="AY19" i="1"/>
  <c r="AY20" i="1"/>
  <c r="AY21" i="1"/>
  <c r="AY22" i="1"/>
  <c r="AY23" i="1"/>
  <c r="AY24" i="1"/>
  <c r="AY25" i="1"/>
  <c r="AY26" i="1"/>
  <c r="AY27" i="1"/>
  <c r="AY28" i="1"/>
  <c r="AY29" i="1"/>
  <c r="AY30" i="1"/>
  <c r="AY31" i="1"/>
  <c r="AY32" i="1"/>
  <c r="AY33" i="1"/>
  <c r="AY34" i="1"/>
  <c r="AY35" i="1"/>
  <c r="AY36" i="1"/>
  <c r="AY37" i="1"/>
  <c r="AY38" i="1"/>
  <c r="AY39" i="1"/>
  <c r="AY40" i="1"/>
  <c r="AY41" i="1"/>
  <c r="AY42" i="1"/>
  <c r="AY43" i="1"/>
  <c r="AY44" i="1"/>
  <c r="AY45" i="1"/>
  <c r="AY46" i="1"/>
  <c r="AY47" i="1"/>
  <c r="AY48" i="1"/>
  <c r="AY49" i="1"/>
  <c r="AY50" i="1"/>
  <c r="AY51" i="1"/>
  <c r="AY52" i="1"/>
  <c r="AY53" i="1"/>
  <c r="AY54" i="1"/>
  <c r="AY55" i="1"/>
  <c r="AY56" i="1"/>
  <c r="AY57" i="1"/>
  <c r="AY58" i="1"/>
  <c r="AY59" i="1"/>
  <c r="AY60" i="1"/>
  <c r="AY61" i="1"/>
  <c r="AY62" i="1"/>
  <c r="AY63" i="1"/>
  <c r="AY64" i="1"/>
  <c r="AY65" i="1"/>
  <c r="AY66" i="1"/>
  <c r="AY67" i="1"/>
  <c r="AY68" i="1"/>
  <c r="AY69" i="1"/>
  <c r="AY70" i="1"/>
  <c r="AY71" i="1"/>
  <c r="AY72" i="1"/>
  <c r="AY73" i="1"/>
  <c r="AY74" i="1"/>
  <c r="AY75" i="1"/>
  <c r="AY76" i="1"/>
  <c r="AY77" i="1"/>
  <c r="AY78" i="1"/>
  <c r="AY79" i="1"/>
  <c r="AY80" i="1"/>
  <c r="AY81" i="1"/>
  <c r="AY82" i="1"/>
  <c r="AY83" i="1"/>
  <c r="AY84" i="1"/>
  <c r="AY85" i="1"/>
  <c r="AY86" i="1"/>
  <c r="AY87" i="1"/>
  <c r="AY88" i="1"/>
  <c r="AY89" i="1"/>
  <c r="AY90" i="1"/>
  <c r="AY91" i="1"/>
  <c r="AY92" i="1"/>
  <c r="AY93" i="1"/>
  <c r="AY94" i="1"/>
  <c r="AY95" i="1"/>
  <c r="AY96" i="1"/>
  <c r="AY97" i="1"/>
  <c r="AY98" i="1"/>
  <c r="AY99" i="1"/>
  <c r="AY100" i="1"/>
  <c r="AY101" i="1"/>
  <c r="AY102" i="1"/>
  <c r="AY103" i="1"/>
  <c r="AY106" i="1"/>
  <c r="AY107" i="1"/>
  <c r="AY108" i="1"/>
  <c r="AY109" i="1"/>
  <c r="AY110" i="1"/>
  <c r="AY111" i="1"/>
  <c r="AY112" i="1"/>
  <c r="AY113" i="1"/>
  <c r="AY114" i="1"/>
  <c r="AY115" i="1"/>
  <c r="AY116" i="1"/>
  <c r="AY117" i="1"/>
  <c r="AY118" i="1"/>
  <c r="AY119" i="1"/>
  <c r="AY120" i="1"/>
  <c r="AY121" i="1"/>
  <c r="AY122" i="1"/>
  <c r="AY123" i="1"/>
  <c r="AY124" i="1"/>
  <c r="AY125" i="1"/>
  <c r="AY126" i="1"/>
  <c r="AY127" i="1"/>
  <c r="AY128" i="1"/>
  <c r="AY129" i="1"/>
  <c r="AY130" i="1"/>
  <c r="AY131" i="1"/>
  <c r="AY132" i="1"/>
  <c r="AY133" i="1"/>
  <c r="AY134" i="1"/>
  <c r="AY135" i="1"/>
  <c r="AY136" i="1"/>
  <c r="AY137" i="1"/>
  <c r="AY138" i="1"/>
  <c r="AY139" i="1"/>
  <c r="AY140" i="1"/>
  <c r="AY141" i="1"/>
  <c r="AY142" i="1"/>
  <c r="AY143" i="1"/>
  <c r="AY144" i="1"/>
  <c r="AY145" i="1"/>
  <c r="AY146" i="1"/>
  <c r="AY147" i="1"/>
  <c r="AY148" i="1"/>
  <c r="AY149" i="1"/>
  <c r="AY150" i="1"/>
  <c r="AY151" i="1"/>
  <c r="AY152" i="1"/>
  <c r="AY153" i="1"/>
  <c r="AY154" i="1"/>
  <c r="AY155" i="1"/>
  <c r="AY156" i="1"/>
  <c r="AY157" i="1"/>
  <c r="AY158" i="1"/>
  <c r="AY159" i="1"/>
  <c r="AY160" i="1"/>
  <c r="AY161" i="1"/>
  <c r="AY162" i="1"/>
  <c r="AY163" i="1"/>
  <c r="AY164" i="1"/>
  <c r="AY165" i="1"/>
  <c r="AY166" i="1"/>
  <c r="AY167" i="1"/>
  <c r="AY168" i="1"/>
  <c r="AY169" i="1"/>
  <c r="AY170" i="1"/>
  <c r="AY171" i="1"/>
  <c r="AY172" i="1"/>
  <c r="AY173" i="1"/>
  <c r="AY174" i="1"/>
  <c r="AY175" i="1"/>
  <c r="AY176" i="1"/>
  <c r="AY177" i="1"/>
  <c r="AY178" i="1"/>
  <c r="AY179" i="1"/>
  <c r="AY180" i="1"/>
  <c r="AY181" i="1"/>
  <c r="AY182" i="1"/>
  <c r="AY183" i="1"/>
  <c r="AY184" i="1"/>
  <c r="AY185" i="1"/>
  <c r="AY186" i="1"/>
  <c r="AY187" i="1"/>
  <c r="AY188" i="1"/>
  <c r="AY189" i="1"/>
  <c r="AY190" i="1"/>
  <c r="AY191" i="1"/>
  <c r="AY192" i="1"/>
  <c r="AY193" i="1"/>
  <c r="AY194" i="1"/>
  <c r="AY195" i="1"/>
  <c r="AY196" i="1"/>
  <c r="AY197" i="1"/>
  <c r="AY198" i="1"/>
  <c r="AY199" i="1"/>
  <c r="AY200" i="1"/>
  <c r="AY201" i="1"/>
  <c r="AY202" i="1"/>
  <c r="AY203" i="1"/>
  <c r="AY204" i="1"/>
  <c r="AY205" i="1"/>
  <c r="AY206" i="1"/>
  <c r="AY207" i="1"/>
  <c r="AY208" i="1"/>
  <c r="AY209" i="1"/>
  <c r="AY210" i="1"/>
  <c r="AY211" i="1"/>
  <c r="AY212" i="1"/>
  <c r="AY213" i="1"/>
  <c r="AY214" i="1"/>
  <c r="AY215" i="1"/>
  <c r="AY216" i="1"/>
  <c r="AY217" i="1"/>
  <c r="AY218" i="1"/>
  <c r="AY219" i="1"/>
  <c r="AY220" i="1"/>
  <c r="AY221" i="1"/>
  <c r="AY222" i="1"/>
  <c r="AY223" i="1"/>
  <c r="AY224" i="1"/>
  <c r="AY225" i="1"/>
  <c r="AY226" i="1"/>
  <c r="AY227" i="1"/>
  <c r="AY228" i="1"/>
  <c r="AY229" i="1"/>
  <c r="AY230" i="1"/>
  <c r="AY231" i="1"/>
  <c r="AY232" i="1"/>
  <c r="AY233" i="1"/>
  <c r="AY234" i="1"/>
  <c r="AY235" i="1"/>
  <c r="AY236" i="1"/>
  <c r="AY237" i="1"/>
  <c r="AY238" i="1"/>
  <c r="AY239" i="1"/>
  <c r="AY240" i="1"/>
  <c r="AY241" i="1"/>
  <c r="AY242" i="1"/>
  <c r="AY243" i="1"/>
  <c r="AY244" i="1"/>
  <c r="AY245" i="1"/>
  <c r="AY246" i="1"/>
  <c r="AY247" i="1"/>
  <c r="AY248" i="1"/>
  <c r="AY249" i="1"/>
  <c r="AY250" i="1"/>
  <c r="AY251" i="1"/>
  <c r="AY252" i="1"/>
  <c r="AY253" i="1"/>
  <c r="AY254" i="1"/>
  <c r="AY255" i="1"/>
  <c r="AY256" i="1"/>
  <c r="AY257" i="1"/>
  <c r="AY258" i="1"/>
  <c r="AY259" i="1"/>
  <c r="AY260" i="1"/>
  <c r="AY261" i="1"/>
  <c r="AY262" i="1"/>
  <c r="AY263" i="1"/>
  <c r="AY264" i="1"/>
  <c r="AY265" i="1"/>
  <c r="AY266" i="1"/>
  <c r="AY267" i="1"/>
  <c r="AY268" i="1"/>
  <c r="AY269" i="1"/>
  <c r="AY270" i="1"/>
  <c r="AY271" i="1"/>
  <c r="AY272" i="1"/>
  <c r="AY273" i="1"/>
  <c r="AY274" i="1"/>
  <c r="AY275" i="1"/>
  <c r="AY276" i="1"/>
  <c r="AY277" i="1"/>
  <c r="AY278" i="1"/>
  <c r="AY279" i="1"/>
  <c r="AY280" i="1"/>
  <c r="AY281" i="1"/>
  <c r="AY282" i="1"/>
  <c r="AY283" i="1"/>
  <c r="AY284" i="1"/>
  <c r="AY285" i="1"/>
  <c r="AY286" i="1"/>
  <c r="AY287" i="1"/>
  <c r="AY288" i="1"/>
  <c r="AY289" i="1"/>
  <c r="AY290" i="1"/>
  <c r="AY291" i="1"/>
  <c r="AY292" i="1"/>
  <c r="AY293" i="1"/>
  <c r="AY294" i="1"/>
  <c r="AY295" i="1"/>
  <c r="AY296" i="1"/>
  <c r="AY297" i="1"/>
  <c r="AY298" i="1"/>
  <c r="AY299" i="1"/>
  <c r="AY300" i="1"/>
  <c r="AY301" i="1"/>
  <c r="AY302" i="1"/>
  <c r="AY303" i="1"/>
  <c r="AY304" i="1"/>
  <c r="AY305" i="1"/>
  <c r="AY306" i="1"/>
  <c r="AY307" i="1"/>
  <c r="AY308" i="1"/>
  <c r="AY309" i="1"/>
  <c r="AY310" i="1"/>
  <c r="AY311" i="1"/>
  <c r="AY312" i="1"/>
  <c r="AY313" i="1"/>
  <c r="AY314" i="1"/>
  <c r="AY315" i="1"/>
  <c r="AY316" i="1"/>
  <c r="AY317" i="1"/>
  <c r="AY318" i="1"/>
  <c r="AY319" i="1"/>
  <c r="AY320" i="1"/>
  <c r="AY321" i="1"/>
  <c r="AY322" i="1"/>
  <c r="AY323" i="1"/>
  <c r="AY324" i="1"/>
  <c r="AY325" i="1"/>
  <c r="AY326" i="1"/>
  <c r="AY327" i="1"/>
  <c r="AY328" i="1"/>
  <c r="AY329" i="1"/>
  <c r="AY330" i="1"/>
  <c r="AY331" i="1"/>
  <c r="AY332" i="1"/>
  <c r="AY333" i="1"/>
  <c r="AY334" i="1"/>
  <c r="AY335" i="1"/>
  <c r="AY336" i="1"/>
  <c r="AY337" i="1"/>
  <c r="AY338" i="1"/>
  <c r="AY339" i="1"/>
  <c r="AY340" i="1"/>
  <c r="AY341" i="1"/>
  <c r="AY342" i="1"/>
  <c r="AY343" i="1"/>
  <c r="AY344" i="1"/>
  <c r="AY345" i="1"/>
  <c r="AY346" i="1"/>
  <c r="AY347" i="1"/>
  <c r="AY348" i="1"/>
  <c r="AY349" i="1"/>
  <c r="AY350" i="1"/>
  <c r="AY351" i="1"/>
  <c r="AY352" i="1"/>
  <c r="AY353" i="1"/>
  <c r="AY354" i="1"/>
  <c r="AY355" i="1"/>
  <c r="AY356" i="1"/>
  <c r="AY357" i="1"/>
  <c r="AY358" i="1"/>
  <c r="AY359" i="1"/>
  <c r="AY360" i="1"/>
  <c r="AY361" i="1"/>
  <c r="AY362" i="1"/>
  <c r="AY363" i="1"/>
  <c r="AY364" i="1"/>
  <c r="AY365" i="1"/>
  <c r="AY366" i="1"/>
  <c r="AY367" i="1"/>
  <c r="AY368" i="1"/>
  <c r="AY369" i="1"/>
  <c r="AY370" i="1"/>
  <c r="AY371" i="1"/>
  <c r="AY372" i="1"/>
  <c r="AY373" i="1"/>
  <c r="AY374" i="1"/>
  <c r="AY375" i="1"/>
  <c r="AY376" i="1"/>
  <c r="AY377" i="1"/>
  <c r="AY378" i="1"/>
  <c r="AY379" i="1"/>
  <c r="AY380" i="1"/>
  <c r="AY381" i="1"/>
  <c r="AY382" i="1"/>
  <c r="AY383" i="1"/>
  <c r="AY384" i="1"/>
  <c r="AY385" i="1"/>
  <c r="AY386" i="1"/>
  <c r="AY387" i="1"/>
  <c r="AY388" i="1"/>
  <c r="AY389" i="1"/>
  <c r="AY390" i="1"/>
  <c r="AY391" i="1"/>
  <c r="AY392" i="1"/>
  <c r="AY393" i="1"/>
  <c r="AY394" i="1"/>
  <c r="AY395" i="1"/>
  <c r="AY396" i="1"/>
  <c r="AY397" i="1"/>
  <c r="AY398" i="1"/>
  <c r="AY399" i="1"/>
  <c r="AY400" i="1"/>
  <c r="AY401" i="1"/>
  <c r="AY402" i="1"/>
  <c r="AY403" i="1"/>
  <c r="AY404" i="1"/>
  <c r="AY405" i="1"/>
  <c r="AY406" i="1"/>
  <c r="AY407" i="1"/>
  <c r="AY408" i="1"/>
  <c r="AY409" i="1"/>
  <c r="AY410" i="1"/>
  <c r="AY411" i="1"/>
  <c r="AY412" i="1"/>
  <c r="AY413" i="1"/>
  <c r="AY414" i="1"/>
  <c r="AY416" i="1"/>
  <c r="AY417" i="1"/>
  <c r="AY418" i="1"/>
  <c r="AY419" i="1"/>
  <c r="AY420" i="1"/>
  <c r="AY421" i="1"/>
  <c r="AY422" i="1"/>
  <c r="AY423" i="1"/>
  <c r="AY424" i="1"/>
  <c r="AY425" i="1"/>
  <c r="AY426" i="1"/>
  <c r="AY427" i="1"/>
  <c r="AY428" i="1"/>
  <c r="AY429" i="1"/>
  <c r="AY430" i="1"/>
  <c r="AY431" i="1"/>
  <c r="AY432" i="1"/>
  <c r="AY433" i="1"/>
  <c r="AY434" i="1"/>
  <c r="AY435" i="1"/>
  <c r="AY436" i="1"/>
  <c r="AY437" i="1"/>
  <c r="AY438" i="1"/>
  <c r="AY439" i="1"/>
  <c r="AY440" i="1"/>
  <c r="AY441" i="1"/>
  <c r="AY442" i="1"/>
  <c r="AY443" i="1"/>
  <c r="AY444" i="1"/>
  <c r="AY445" i="1"/>
  <c r="AY446" i="1"/>
  <c r="AY447" i="1"/>
  <c r="AY448" i="1"/>
  <c r="AY449" i="1"/>
  <c r="AY450" i="1"/>
  <c r="AY451" i="1"/>
  <c r="AY452" i="1"/>
  <c r="AY453" i="1"/>
  <c r="AY454" i="1"/>
  <c r="AY455" i="1"/>
  <c r="AY456" i="1"/>
  <c r="AY457" i="1"/>
  <c r="AY458" i="1"/>
  <c r="AY459" i="1"/>
  <c r="AY460" i="1"/>
  <c r="AY461" i="1"/>
  <c r="AY462" i="1"/>
  <c r="AY463" i="1"/>
  <c r="AY464" i="1"/>
  <c r="AY465" i="1"/>
  <c r="AY466" i="1"/>
  <c r="AY467" i="1"/>
  <c r="AY468" i="1"/>
  <c r="AY469" i="1"/>
  <c r="AY470" i="1"/>
  <c r="AY471" i="1"/>
  <c r="AY472" i="1"/>
  <c r="AY473" i="1"/>
  <c r="AY474" i="1"/>
  <c r="AY475" i="1"/>
  <c r="AY476" i="1"/>
  <c r="AY477" i="1"/>
  <c r="AY478" i="1"/>
  <c r="AY479" i="1"/>
  <c r="AY480" i="1"/>
  <c r="AY481" i="1"/>
  <c r="AY482" i="1"/>
  <c r="AY483" i="1"/>
  <c r="AY484" i="1"/>
  <c r="AY485" i="1"/>
  <c r="AY486" i="1"/>
  <c r="AY487" i="1"/>
  <c r="AY488" i="1"/>
  <c r="AY489" i="1"/>
  <c r="AY490" i="1"/>
  <c r="AY491" i="1"/>
  <c r="AY492" i="1"/>
  <c r="AY493" i="1"/>
  <c r="AY494" i="1"/>
  <c r="AY495" i="1"/>
  <c r="AY496" i="1"/>
  <c r="AY497" i="1"/>
  <c r="AY498" i="1"/>
  <c r="AY499" i="1"/>
  <c r="AY500" i="1"/>
  <c r="AY501" i="1"/>
  <c r="AY502" i="1"/>
  <c r="AY503" i="1"/>
  <c r="AY504" i="1"/>
  <c r="AY505" i="1"/>
  <c r="AY506" i="1"/>
  <c r="AY507" i="1"/>
  <c r="AY508" i="1"/>
  <c r="AY509" i="1"/>
  <c r="AY510" i="1"/>
  <c r="AY511" i="1"/>
  <c r="AY512" i="1"/>
  <c r="AY513" i="1"/>
  <c r="AY514" i="1"/>
  <c r="AY515" i="1"/>
  <c r="AY516" i="1"/>
  <c r="AY517" i="1"/>
  <c r="AY518" i="1"/>
  <c r="AY519" i="1"/>
  <c r="AY520" i="1"/>
  <c r="AY521" i="1"/>
  <c r="AY522" i="1"/>
  <c r="AY523" i="1"/>
  <c r="AY524" i="1"/>
  <c r="AY525" i="1"/>
  <c r="AY526" i="1"/>
  <c r="AY527" i="1"/>
  <c r="AY528" i="1"/>
  <c r="AY529" i="1"/>
  <c r="AY530" i="1"/>
  <c r="AY531" i="1"/>
  <c r="AY532" i="1"/>
  <c r="AY533" i="1"/>
  <c r="AY534" i="1"/>
  <c r="AY535" i="1"/>
  <c r="AY536" i="1"/>
  <c r="AY537" i="1"/>
  <c r="AY538" i="1"/>
  <c r="AY539" i="1"/>
  <c r="AY540" i="1"/>
  <c r="AY541" i="1"/>
  <c r="AY542" i="1"/>
  <c r="AY543" i="1"/>
  <c r="AY544" i="1"/>
  <c r="AY545" i="1"/>
  <c r="AY546" i="1"/>
  <c r="AY547" i="1"/>
  <c r="AY548" i="1"/>
  <c r="AY549" i="1"/>
  <c r="AY550" i="1"/>
  <c r="AY551" i="1"/>
  <c r="AY552" i="1"/>
  <c r="AY553" i="1"/>
  <c r="AY554" i="1"/>
  <c r="AY555" i="1"/>
  <c r="AY556" i="1"/>
  <c r="AY557" i="1"/>
  <c r="AY558" i="1"/>
  <c r="AY559" i="1"/>
  <c r="AY560" i="1"/>
  <c r="AY561" i="1"/>
  <c r="AY562" i="1"/>
  <c r="AY563" i="1"/>
  <c r="AY564" i="1"/>
  <c r="AY565" i="1"/>
  <c r="AY566" i="1"/>
  <c r="AY567" i="1"/>
  <c r="AY568" i="1"/>
  <c r="AY569" i="1"/>
  <c r="AY570" i="1"/>
  <c r="AY571" i="1"/>
  <c r="AY572" i="1"/>
  <c r="AY573" i="1"/>
  <c r="AY574" i="1"/>
  <c r="AY575" i="1"/>
  <c r="AY576" i="1"/>
  <c r="AY577" i="1"/>
  <c r="AY578" i="1"/>
  <c r="AY579" i="1"/>
  <c r="AY580" i="1"/>
  <c r="AY581" i="1"/>
  <c r="AY582" i="1"/>
  <c r="AY583" i="1"/>
  <c r="AY584" i="1"/>
  <c r="AY585" i="1"/>
  <c r="AY586" i="1"/>
  <c r="AY587" i="1"/>
  <c r="AY588" i="1"/>
  <c r="AY589" i="1"/>
  <c r="AY590" i="1"/>
  <c r="AY591" i="1"/>
  <c r="AY592" i="1"/>
  <c r="AY593" i="1"/>
  <c r="AY594" i="1"/>
  <c r="AY595" i="1"/>
  <c r="AY596" i="1"/>
  <c r="AY597" i="1"/>
  <c r="AY598" i="1"/>
  <c r="AY599" i="1"/>
  <c r="AY600" i="1"/>
  <c r="AY601" i="1"/>
  <c r="AY602" i="1"/>
  <c r="AY603" i="1"/>
  <c r="AY604" i="1"/>
  <c r="AY605" i="1"/>
  <c r="AY606" i="1"/>
  <c r="AY607" i="1"/>
  <c r="AY608" i="1"/>
  <c r="AY609" i="1"/>
  <c r="AY610" i="1"/>
  <c r="AY611" i="1"/>
  <c r="AY612" i="1"/>
  <c r="AY613" i="1"/>
  <c r="AY614" i="1"/>
  <c r="AY615" i="1"/>
  <c r="AY616" i="1"/>
  <c r="AY617" i="1"/>
  <c r="AY618" i="1"/>
  <c r="AY619" i="1"/>
  <c r="AY620" i="1"/>
  <c r="AY621" i="1"/>
  <c r="AY622" i="1"/>
  <c r="AY623" i="1"/>
  <c r="AY624" i="1"/>
  <c r="AY625" i="1"/>
  <c r="AY626" i="1"/>
  <c r="AY627" i="1"/>
  <c r="AY628" i="1"/>
  <c r="AY629" i="1"/>
  <c r="AY630" i="1"/>
  <c r="AY631" i="1"/>
  <c r="AY632" i="1"/>
  <c r="AY633" i="1"/>
  <c r="AY634" i="1"/>
  <c r="AY635" i="1"/>
  <c r="AY636" i="1"/>
  <c r="AY637" i="1"/>
  <c r="AY638" i="1"/>
  <c r="AY639" i="1"/>
  <c r="AY640" i="1"/>
  <c r="AY641" i="1"/>
  <c r="AY642" i="1"/>
  <c r="AY643" i="1"/>
  <c r="AY644" i="1"/>
  <c r="AY645" i="1"/>
  <c r="AY646" i="1"/>
  <c r="AY647" i="1"/>
  <c r="AY648" i="1"/>
  <c r="AY649" i="1"/>
  <c r="AY650" i="1"/>
  <c r="AY651" i="1"/>
  <c r="AY652" i="1"/>
  <c r="AY653" i="1"/>
  <c r="AY654" i="1"/>
  <c r="AY655" i="1"/>
  <c r="AY656" i="1"/>
  <c r="AY657" i="1"/>
  <c r="AY658" i="1"/>
  <c r="AY659" i="1"/>
  <c r="AY660" i="1"/>
  <c r="AY661" i="1"/>
  <c r="AY662" i="1"/>
  <c r="AY663" i="1"/>
  <c r="AY664" i="1"/>
  <c r="AY665" i="1"/>
  <c r="AY666" i="1"/>
  <c r="AY667" i="1"/>
  <c r="AY668" i="1"/>
  <c r="AY669" i="1"/>
  <c r="AY670" i="1"/>
  <c r="AY671" i="1"/>
  <c r="AY672" i="1"/>
  <c r="AY673" i="1"/>
  <c r="AY674" i="1"/>
  <c r="AY675" i="1"/>
  <c r="AY676" i="1"/>
  <c r="AY677" i="1"/>
  <c r="AY678" i="1"/>
  <c r="AY679" i="1"/>
  <c r="AY680" i="1"/>
  <c r="AY681" i="1"/>
  <c r="AY682" i="1"/>
  <c r="AY683" i="1"/>
  <c r="AY684" i="1"/>
  <c r="AY685" i="1"/>
  <c r="AY686" i="1"/>
  <c r="AY687" i="1"/>
  <c r="AY688" i="1"/>
  <c r="AY689" i="1"/>
  <c r="AY690" i="1"/>
  <c r="AY691" i="1"/>
  <c r="AY692" i="1"/>
  <c r="AY693" i="1"/>
  <c r="AY694" i="1"/>
  <c r="AY695" i="1"/>
  <c r="AY696" i="1"/>
  <c r="AY697" i="1"/>
  <c r="AY698" i="1"/>
  <c r="AY699" i="1"/>
  <c r="AY700" i="1"/>
  <c r="AY701" i="1"/>
  <c r="AY702" i="1"/>
  <c r="AY703" i="1"/>
  <c r="AY704" i="1"/>
  <c r="AY705" i="1"/>
  <c r="AY706" i="1"/>
  <c r="AY707" i="1"/>
  <c r="AY708" i="1"/>
  <c r="AY709" i="1"/>
  <c r="AY710" i="1"/>
  <c r="AY711" i="1"/>
  <c r="AY712" i="1"/>
  <c r="AY713" i="1"/>
  <c r="AY714" i="1"/>
  <c r="AY715" i="1"/>
  <c r="AY716" i="1"/>
  <c r="AY717" i="1"/>
  <c r="AY718" i="1"/>
  <c r="AY719" i="1"/>
  <c r="AY720" i="1"/>
  <c r="AY721" i="1"/>
  <c r="AY722" i="1"/>
  <c r="AY723" i="1"/>
  <c r="AY724" i="1"/>
  <c r="AY725" i="1"/>
  <c r="AY726" i="1"/>
  <c r="AY727" i="1"/>
  <c r="AY728" i="1"/>
  <c r="AY729" i="1"/>
  <c r="AY730" i="1"/>
  <c r="AY731" i="1"/>
  <c r="AY732" i="1"/>
  <c r="AY733" i="1"/>
  <c r="AY734" i="1"/>
  <c r="AY735" i="1"/>
  <c r="AY736" i="1"/>
  <c r="AY737" i="1"/>
  <c r="AY738" i="1"/>
  <c r="AY739" i="1"/>
  <c r="AY740" i="1"/>
  <c r="AY741" i="1"/>
  <c r="AY742" i="1"/>
  <c r="AY743" i="1"/>
  <c r="AY744" i="1"/>
  <c r="AY745" i="1"/>
  <c r="AY746" i="1"/>
  <c r="AY747" i="1"/>
  <c r="AY748" i="1"/>
  <c r="AY749" i="1"/>
  <c r="AY750" i="1"/>
  <c r="AY751" i="1"/>
  <c r="AY752" i="1"/>
  <c r="AY753" i="1"/>
  <c r="AY754" i="1"/>
  <c r="AY755" i="1"/>
  <c r="AY756" i="1"/>
  <c r="AY757" i="1"/>
  <c r="AY758" i="1"/>
  <c r="AY759" i="1"/>
  <c r="AY760" i="1"/>
  <c r="AY761" i="1"/>
  <c r="AY762" i="1"/>
  <c r="AY763" i="1"/>
  <c r="AY764" i="1"/>
  <c r="AY765" i="1"/>
  <c r="AY766" i="1"/>
  <c r="AY767" i="1"/>
  <c r="AY768" i="1"/>
  <c r="AY769" i="1"/>
  <c r="AY770" i="1"/>
  <c r="AY771" i="1"/>
  <c r="AY772" i="1"/>
  <c r="AY773" i="1"/>
  <c r="AY774" i="1"/>
  <c r="AY775" i="1"/>
  <c r="AY776" i="1"/>
  <c r="AY777" i="1"/>
  <c r="AY778" i="1"/>
  <c r="AY779" i="1"/>
  <c r="AY780" i="1"/>
  <c r="AY781" i="1"/>
  <c r="AY782" i="1"/>
  <c r="AY783" i="1"/>
  <c r="AY784" i="1"/>
  <c r="AY785" i="1"/>
  <c r="AY786" i="1"/>
  <c r="AY787" i="1"/>
  <c r="AY788" i="1"/>
  <c r="AY789" i="1"/>
  <c r="AY790" i="1"/>
  <c r="AY791" i="1"/>
  <c r="AY792" i="1"/>
  <c r="AY793" i="1"/>
  <c r="AY794" i="1"/>
  <c r="AY795" i="1"/>
  <c r="AY796" i="1"/>
  <c r="AY797" i="1"/>
  <c r="AY798" i="1"/>
  <c r="AY799" i="1"/>
  <c r="AY800" i="1"/>
  <c r="AY801" i="1"/>
  <c r="AY802" i="1"/>
  <c r="AY803" i="1"/>
  <c r="AY804" i="1"/>
  <c r="AY805" i="1"/>
  <c r="AY806" i="1"/>
  <c r="AY807" i="1"/>
  <c r="AY808" i="1"/>
  <c r="AY809" i="1"/>
  <c r="AY810" i="1"/>
  <c r="AY811" i="1"/>
  <c r="AY812" i="1"/>
  <c r="AY813" i="1"/>
  <c r="AY814" i="1"/>
  <c r="AY815" i="1"/>
  <c r="AY816" i="1"/>
  <c r="AY817" i="1"/>
  <c r="AY818" i="1"/>
  <c r="AY819" i="1"/>
  <c r="AY820" i="1"/>
  <c r="AY821" i="1"/>
  <c r="AY822" i="1"/>
  <c r="AY823" i="1"/>
  <c r="AY824" i="1"/>
  <c r="AY825" i="1"/>
  <c r="AY826" i="1"/>
  <c r="AY827" i="1"/>
  <c r="AY828" i="1"/>
  <c r="AY829" i="1"/>
  <c r="AY830" i="1"/>
  <c r="AY831" i="1"/>
  <c r="AY832" i="1"/>
  <c r="AY833" i="1"/>
  <c r="AY834" i="1"/>
  <c r="AY835" i="1"/>
  <c r="AY836" i="1"/>
  <c r="AY837" i="1"/>
  <c r="AY838" i="1"/>
  <c r="AY839" i="1"/>
  <c r="AY840" i="1"/>
  <c r="AY841" i="1"/>
  <c r="AY842" i="1"/>
  <c r="AY843" i="1"/>
  <c r="AY844" i="1"/>
  <c r="AY845" i="1"/>
  <c r="AY846" i="1"/>
  <c r="AY847" i="1"/>
  <c r="AY848" i="1"/>
  <c r="AY849" i="1"/>
  <c r="AY850" i="1"/>
  <c r="AY851" i="1"/>
  <c r="AY852" i="1"/>
  <c r="AY853" i="1"/>
  <c r="AY854" i="1"/>
  <c r="AY855" i="1"/>
  <c r="AY856" i="1"/>
  <c r="AY857" i="1"/>
  <c r="AY858" i="1"/>
  <c r="AY859" i="1"/>
  <c r="AY860" i="1"/>
  <c r="AY861" i="1"/>
  <c r="AY862" i="1"/>
  <c r="AY863" i="1"/>
  <c r="AY864" i="1"/>
  <c r="AY865" i="1"/>
  <c r="AY866" i="1"/>
  <c r="AY867" i="1"/>
  <c r="AY868" i="1"/>
  <c r="AY869" i="1"/>
  <c r="AY870" i="1"/>
  <c r="AY871" i="1"/>
  <c r="AY872" i="1"/>
  <c r="AY873" i="1"/>
  <c r="AY874" i="1"/>
  <c r="AY875" i="1"/>
  <c r="AY876" i="1"/>
  <c r="AY877" i="1"/>
  <c r="AY878" i="1"/>
  <c r="AY879" i="1"/>
  <c r="AY880" i="1"/>
  <c r="AY881" i="1"/>
  <c r="AY882" i="1"/>
  <c r="AY883" i="1"/>
  <c r="AY884" i="1"/>
  <c r="AY885" i="1"/>
  <c r="AY886" i="1"/>
  <c r="AY887" i="1"/>
  <c r="AY888" i="1"/>
  <c r="AY889" i="1"/>
  <c r="AY890" i="1"/>
  <c r="AY891" i="1"/>
  <c r="AY892" i="1"/>
  <c r="AY893" i="1"/>
  <c r="AY894" i="1"/>
  <c r="AY895" i="1"/>
  <c r="AY896" i="1"/>
  <c r="AY897" i="1"/>
  <c r="AY898" i="1"/>
  <c r="AY899" i="1"/>
  <c r="AY900" i="1"/>
  <c r="AY901" i="1"/>
  <c r="AY902" i="1"/>
  <c r="AY903" i="1"/>
  <c r="AY904" i="1"/>
  <c r="AY905" i="1"/>
  <c r="AY906" i="1"/>
  <c r="AY907" i="1"/>
  <c r="AY908" i="1"/>
  <c r="AY909" i="1"/>
  <c r="AY910" i="1"/>
  <c r="AY911" i="1"/>
  <c r="AY912" i="1"/>
  <c r="AY913" i="1"/>
  <c r="AY914" i="1"/>
  <c r="AY915" i="1"/>
  <c r="AY916" i="1"/>
  <c r="AY917" i="1"/>
  <c r="AY918" i="1"/>
  <c r="AY919" i="1"/>
  <c r="AY920" i="1"/>
  <c r="AY921" i="1"/>
  <c r="AY922" i="1"/>
  <c r="AY923" i="1"/>
  <c r="AY924" i="1"/>
  <c r="AY925" i="1"/>
  <c r="AY926" i="1"/>
  <c r="AY927" i="1"/>
  <c r="AY928" i="1"/>
  <c r="AY929" i="1"/>
  <c r="AY930" i="1"/>
  <c r="AY931" i="1"/>
  <c r="AY932" i="1"/>
  <c r="AY933" i="1"/>
  <c r="AY934" i="1"/>
  <c r="AY935" i="1"/>
  <c r="AY936" i="1"/>
  <c r="AY937" i="1"/>
  <c r="AY938" i="1"/>
  <c r="AY939" i="1"/>
  <c r="AY940" i="1"/>
  <c r="AY941" i="1"/>
  <c r="AY942" i="1"/>
  <c r="AY943" i="1"/>
  <c r="AY944" i="1"/>
  <c r="AY945" i="1"/>
  <c r="AY946" i="1"/>
  <c r="AY947" i="1"/>
  <c r="AY948" i="1"/>
  <c r="AY949" i="1"/>
  <c r="AY950" i="1"/>
  <c r="AY951" i="1"/>
  <c r="AY952" i="1"/>
  <c r="AY953" i="1"/>
  <c r="AY954" i="1"/>
  <c r="AY955" i="1"/>
  <c r="AY956" i="1"/>
  <c r="AY957" i="1"/>
  <c r="AY958" i="1"/>
  <c r="AY959" i="1"/>
  <c r="AY960" i="1"/>
  <c r="AY961" i="1"/>
  <c r="AY962" i="1"/>
  <c r="AY963" i="1"/>
  <c r="AY964" i="1"/>
  <c r="AY965" i="1"/>
  <c r="AY966" i="1"/>
  <c r="AY967" i="1"/>
  <c r="AY968" i="1"/>
  <c r="AY969" i="1"/>
  <c r="AY970" i="1"/>
  <c r="AY971" i="1"/>
  <c r="AY972" i="1"/>
  <c r="AY973" i="1"/>
  <c r="AY974" i="1"/>
  <c r="AY975" i="1"/>
  <c r="AY976" i="1"/>
  <c r="AY977" i="1"/>
  <c r="AY978" i="1"/>
  <c r="AY979" i="1"/>
  <c r="AY980" i="1"/>
  <c r="AY981" i="1"/>
  <c r="AY982" i="1"/>
  <c r="AY983" i="1"/>
  <c r="AY984" i="1"/>
  <c r="AY985" i="1"/>
  <c r="AY986" i="1"/>
  <c r="AY987" i="1"/>
  <c r="AY988" i="1"/>
  <c r="AY989" i="1"/>
  <c r="AY990" i="1"/>
  <c r="AY991" i="1"/>
  <c r="AY992" i="1"/>
  <c r="AY993" i="1"/>
  <c r="AY994" i="1"/>
  <c r="AY995" i="1"/>
  <c r="AY996" i="1"/>
  <c r="AY997" i="1"/>
  <c r="AY998" i="1"/>
  <c r="AY999" i="1"/>
  <c r="AY1000" i="1"/>
  <c r="AY1001" i="1"/>
  <c r="AY1002" i="1"/>
  <c r="AY1003" i="1"/>
  <c r="AY1004" i="1"/>
  <c r="AY1005" i="1"/>
  <c r="AY1006" i="1"/>
  <c r="AY1007" i="1"/>
  <c r="AY1008" i="1"/>
  <c r="AY1009" i="1"/>
  <c r="AY1010" i="1"/>
  <c r="AY1011" i="1"/>
  <c r="AY1012" i="1"/>
  <c r="AY1013" i="1"/>
  <c r="AY1014" i="1"/>
  <c r="AY1015" i="1"/>
  <c r="AY1016" i="1"/>
  <c r="AY1017" i="1"/>
  <c r="AY1018" i="1"/>
  <c r="AY1019" i="1"/>
  <c r="AY1020" i="1"/>
  <c r="AY1021" i="1"/>
  <c r="AY1022" i="1"/>
  <c r="AY1023" i="1"/>
  <c r="AY1024" i="1"/>
  <c r="AY1025" i="1"/>
  <c r="AY1026" i="1"/>
  <c r="AY1027" i="1"/>
  <c r="AY1028" i="1"/>
  <c r="AY1029" i="1"/>
  <c r="AY1030" i="1"/>
  <c r="AY1031" i="1"/>
  <c r="AY1032" i="1"/>
  <c r="AY1033" i="1"/>
  <c r="AY1034" i="1"/>
  <c r="AY1035" i="1"/>
  <c r="AY1036" i="1"/>
  <c r="AY1037" i="1"/>
  <c r="AY1038" i="1"/>
  <c r="AY1039" i="1"/>
  <c r="AY1040" i="1"/>
  <c r="AY1041" i="1"/>
  <c r="AY1042" i="1"/>
  <c r="AY1043" i="1"/>
  <c r="AY1044" i="1"/>
  <c r="AY1045" i="1"/>
  <c r="AY1046" i="1"/>
  <c r="AY1047" i="1"/>
  <c r="AY1048" i="1"/>
  <c r="AY1049" i="1"/>
  <c r="AY1050" i="1"/>
  <c r="AY1051" i="1"/>
  <c r="AY1052" i="1"/>
  <c r="AY1053" i="1"/>
  <c r="AY1054" i="1"/>
  <c r="AY1055" i="1"/>
  <c r="AY1056" i="1"/>
  <c r="AY1057" i="1"/>
  <c r="AY1058" i="1"/>
  <c r="AY1059" i="1"/>
  <c r="AY1060" i="1"/>
  <c r="AY1061" i="1"/>
  <c r="AY1062" i="1"/>
  <c r="AY1063" i="1"/>
  <c r="AY1064" i="1"/>
  <c r="AY1065" i="1"/>
  <c r="AY1066" i="1"/>
  <c r="AY1067" i="1"/>
  <c r="AY1068" i="1"/>
  <c r="AY1069" i="1"/>
  <c r="AY1070" i="1"/>
  <c r="AY1071" i="1"/>
  <c r="AY1072" i="1"/>
  <c r="AY1073" i="1"/>
  <c r="AY1074" i="1"/>
  <c r="AY1075" i="1"/>
  <c r="AY1076" i="1"/>
  <c r="AY1077" i="1"/>
  <c r="AY1078" i="1"/>
  <c r="AY1079" i="1"/>
  <c r="AY1080" i="1"/>
  <c r="AY1081" i="1"/>
  <c r="AY1082" i="1"/>
  <c r="AY1083" i="1"/>
  <c r="AY1084" i="1"/>
  <c r="AY1085" i="1"/>
  <c r="AY1086" i="1"/>
  <c r="AY1087" i="1"/>
  <c r="AY1088" i="1"/>
  <c r="AY1089" i="1"/>
  <c r="AY1090" i="1"/>
  <c r="AY1091" i="1"/>
  <c r="AY1092" i="1"/>
  <c r="AY1093" i="1"/>
  <c r="AY1094" i="1"/>
  <c r="AY1095" i="1"/>
  <c r="AY1096" i="1"/>
  <c r="AY1097" i="1"/>
  <c r="AY1098" i="1"/>
  <c r="AY1099" i="1"/>
  <c r="AY1100" i="1"/>
  <c r="AY1101" i="1"/>
  <c r="AY1102" i="1"/>
  <c r="AY1103" i="1"/>
  <c r="AY1104" i="1"/>
  <c r="AY1105" i="1"/>
  <c r="AY1106" i="1"/>
  <c r="AY1107" i="1"/>
  <c r="AY1108" i="1"/>
  <c r="AY1109" i="1"/>
  <c r="AY1110" i="1"/>
  <c r="AY1111" i="1"/>
  <c r="AY1112" i="1"/>
  <c r="AY1113" i="1"/>
  <c r="AY1114" i="1"/>
  <c r="AY1115" i="1"/>
  <c r="AY1116" i="1"/>
  <c r="AY1117" i="1"/>
  <c r="AY1118" i="1"/>
  <c r="AY1119" i="1"/>
  <c r="AY1120" i="1"/>
  <c r="AY1121" i="1"/>
  <c r="AY1122" i="1"/>
  <c r="AY1123" i="1"/>
  <c r="AY1124" i="1"/>
  <c r="AY1125" i="1"/>
  <c r="AY1126" i="1"/>
  <c r="AY1127" i="1"/>
  <c r="AY1128" i="1"/>
  <c r="AY1129" i="1"/>
  <c r="AY1130" i="1"/>
  <c r="AY1131" i="1"/>
  <c r="AY1132" i="1"/>
  <c r="AY1133" i="1"/>
  <c r="AY1134" i="1"/>
  <c r="AY1135" i="1"/>
  <c r="AY1136" i="1"/>
  <c r="AY1137" i="1"/>
  <c r="AY1138" i="1"/>
  <c r="AY1139" i="1"/>
  <c r="AY1140" i="1"/>
  <c r="AY1141" i="1"/>
  <c r="AY1142" i="1"/>
  <c r="AY1143" i="1"/>
  <c r="AY1144" i="1"/>
  <c r="AY1145" i="1"/>
  <c r="AY1146" i="1"/>
  <c r="AY1147" i="1"/>
  <c r="AY1148" i="1"/>
  <c r="AY1149" i="1"/>
  <c r="AY1150" i="1"/>
  <c r="AY1151" i="1"/>
  <c r="AY1152" i="1"/>
  <c r="AY1153" i="1"/>
  <c r="AY1154" i="1"/>
  <c r="AY1155" i="1"/>
  <c r="AY1156" i="1"/>
  <c r="AY1157" i="1"/>
  <c r="AY1158" i="1"/>
  <c r="AY1159" i="1"/>
  <c r="AY1160" i="1"/>
  <c r="AY1161" i="1"/>
  <c r="AY1162" i="1"/>
  <c r="AY1163" i="1"/>
  <c r="AY1164" i="1"/>
  <c r="AY1165" i="1"/>
  <c r="AY1166" i="1"/>
  <c r="AY1167" i="1"/>
  <c r="AY1168" i="1"/>
  <c r="AY1169" i="1"/>
  <c r="AY1170" i="1"/>
  <c r="AY1171" i="1"/>
  <c r="AY1172" i="1"/>
  <c r="AY1173" i="1"/>
  <c r="AY1174" i="1"/>
  <c r="AY1175" i="1"/>
  <c r="AY1176" i="1"/>
  <c r="AY1177" i="1"/>
  <c r="AY1178" i="1"/>
  <c r="AY1179" i="1"/>
  <c r="AY1180" i="1"/>
  <c r="AY1181" i="1"/>
  <c r="AY1182" i="1"/>
  <c r="AY1183" i="1"/>
  <c r="AY1184" i="1"/>
  <c r="AY1185" i="1"/>
  <c r="AY1186" i="1"/>
  <c r="AY1187" i="1"/>
  <c r="AY1188" i="1"/>
  <c r="AY1189" i="1"/>
  <c r="AY1190" i="1"/>
  <c r="AY1191" i="1"/>
  <c r="AY1192" i="1"/>
  <c r="AY1193" i="1"/>
  <c r="AY1194" i="1"/>
  <c r="AY1195" i="1"/>
  <c r="AY1196" i="1"/>
  <c r="AY1197" i="1"/>
  <c r="AY1198" i="1"/>
  <c r="AY1199" i="1"/>
  <c r="AY1200" i="1"/>
  <c r="AY1201" i="1"/>
  <c r="AY1202" i="1"/>
  <c r="AY1203" i="1"/>
  <c r="AY1204" i="1"/>
  <c r="AY1205" i="1"/>
  <c r="AY1206" i="1"/>
  <c r="AY1207" i="1"/>
  <c r="AY1208" i="1"/>
  <c r="AY1209" i="1"/>
  <c r="AY1210" i="1"/>
  <c r="AY1211" i="1"/>
  <c r="AY1212" i="1"/>
  <c r="AY1213" i="1"/>
  <c r="AY1214" i="1"/>
  <c r="AY1215" i="1"/>
  <c r="AY1216" i="1"/>
  <c r="AY1217" i="1"/>
  <c r="AY1218" i="1"/>
  <c r="AY1219" i="1"/>
  <c r="AY1220" i="1"/>
  <c r="AY1221" i="1"/>
  <c r="AY1222" i="1"/>
  <c r="AY1223" i="1"/>
  <c r="AY1224" i="1"/>
  <c r="AY1225" i="1"/>
  <c r="AY1226" i="1"/>
  <c r="AY1227" i="1"/>
  <c r="AY1228" i="1"/>
  <c r="AY1229" i="1"/>
  <c r="AY1230" i="1"/>
  <c r="AY1231" i="1"/>
  <c r="AY1232" i="1"/>
  <c r="AY1233" i="1"/>
  <c r="AY1234" i="1"/>
  <c r="AY1235" i="1"/>
  <c r="AY1236" i="1"/>
  <c r="AY1237" i="1"/>
  <c r="AY1238" i="1"/>
  <c r="AY1239" i="1"/>
  <c r="AY1240" i="1"/>
  <c r="AY1241" i="1"/>
  <c r="AY1242" i="1"/>
  <c r="AY1243" i="1"/>
  <c r="AY1244" i="1"/>
  <c r="AY1245" i="1"/>
  <c r="AY1246" i="1"/>
  <c r="AY1247" i="1"/>
  <c r="AY1248" i="1"/>
  <c r="AY1249" i="1"/>
  <c r="AY1250" i="1"/>
  <c r="AY1251" i="1"/>
  <c r="AY1252" i="1"/>
  <c r="AY1253" i="1"/>
  <c r="AY1254" i="1"/>
  <c r="AY1255" i="1"/>
  <c r="AY1256" i="1"/>
  <c r="AY1257" i="1"/>
  <c r="AY1258" i="1"/>
  <c r="AY1259" i="1"/>
  <c r="AY1260" i="1"/>
  <c r="AY1261" i="1"/>
  <c r="AY1262" i="1"/>
  <c r="AY1263" i="1"/>
  <c r="AY1264" i="1"/>
  <c r="AY1265" i="1"/>
  <c r="AY1266" i="1"/>
  <c r="AY1267" i="1"/>
  <c r="AY1268" i="1"/>
  <c r="AY1269" i="1"/>
  <c r="AY1270" i="1"/>
  <c r="AY1271" i="1"/>
  <c r="AY1272" i="1"/>
  <c r="AY1273" i="1"/>
  <c r="AY1274" i="1"/>
  <c r="AY1275" i="1"/>
  <c r="AY1276" i="1"/>
  <c r="AY1277" i="1"/>
  <c r="AY1278" i="1"/>
  <c r="AY1279" i="1"/>
  <c r="AY1280" i="1"/>
  <c r="AY1281" i="1"/>
  <c r="AY1282" i="1"/>
  <c r="AY1283" i="1"/>
  <c r="AY1284" i="1"/>
  <c r="AY1285" i="1"/>
  <c r="AY1286" i="1"/>
  <c r="AY1287" i="1"/>
  <c r="AY1288" i="1"/>
  <c r="AY1289" i="1"/>
  <c r="AY1290" i="1"/>
  <c r="AY1291" i="1"/>
  <c r="AY1292" i="1"/>
  <c r="AY1293" i="1"/>
  <c r="AY1294" i="1"/>
  <c r="AY1295" i="1"/>
  <c r="AY1296" i="1"/>
  <c r="AY1297" i="1"/>
  <c r="AY1298" i="1"/>
  <c r="AY1299" i="1"/>
  <c r="AY1300" i="1"/>
  <c r="AY1301" i="1"/>
  <c r="AY1302" i="1"/>
  <c r="AY1303" i="1"/>
  <c r="AY1304" i="1"/>
  <c r="AY1305" i="1"/>
  <c r="AY1306" i="1"/>
  <c r="AY1307" i="1"/>
  <c r="AY1308" i="1"/>
  <c r="AY1309" i="1"/>
  <c r="AY1310" i="1"/>
  <c r="AY1311" i="1"/>
  <c r="AY1312" i="1"/>
  <c r="AY1313" i="1"/>
  <c r="AY1314" i="1"/>
  <c r="AY1315" i="1"/>
  <c r="AY1316" i="1"/>
  <c r="AY1317" i="1"/>
  <c r="AY1318" i="1"/>
  <c r="AY1319" i="1"/>
  <c r="AY1320" i="1"/>
  <c r="AY1321" i="1"/>
  <c r="AY1322" i="1"/>
  <c r="AY1323" i="1"/>
  <c r="AY1324" i="1"/>
  <c r="AY1325" i="1"/>
  <c r="AY1326" i="1"/>
  <c r="AY1327" i="1"/>
  <c r="AY1328" i="1"/>
  <c r="AY1329" i="1"/>
  <c r="AY1330" i="1"/>
  <c r="AY1331" i="1"/>
  <c r="AY1332" i="1"/>
  <c r="AY1333" i="1"/>
  <c r="AY1334" i="1"/>
  <c r="AY1335" i="1"/>
  <c r="AY1336" i="1"/>
  <c r="AY1337" i="1"/>
  <c r="AY1338" i="1"/>
  <c r="AY1339" i="1"/>
  <c r="AY1340" i="1"/>
  <c r="AY1341" i="1"/>
  <c r="AY1342" i="1"/>
  <c r="AY1343" i="1"/>
  <c r="AY1344" i="1"/>
  <c r="AY1345" i="1"/>
  <c r="AY1346" i="1"/>
  <c r="AY1347" i="1"/>
  <c r="AY1348" i="1"/>
  <c r="AY1349" i="1"/>
  <c r="AY1350" i="1"/>
  <c r="AY1351" i="1"/>
  <c r="AY1352" i="1"/>
  <c r="AY1353" i="1"/>
  <c r="AY1354" i="1"/>
  <c r="AY1355" i="1"/>
  <c r="AY1356" i="1"/>
  <c r="AY1357" i="1"/>
  <c r="AY1358" i="1"/>
  <c r="AY1359" i="1"/>
  <c r="AY1360" i="1"/>
  <c r="AY1361" i="1"/>
  <c r="AY1362" i="1"/>
  <c r="AY1363" i="1"/>
  <c r="AY1364" i="1"/>
  <c r="AY1365" i="1"/>
  <c r="AY1366" i="1"/>
  <c r="AY1367" i="1"/>
  <c r="AY1368" i="1"/>
  <c r="AY1369" i="1"/>
  <c r="AY1370" i="1"/>
  <c r="AY1371" i="1"/>
  <c r="AY1372" i="1"/>
  <c r="AY1373" i="1"/>
  <c r="AY1374" i="1"/>
  <c r="AY1375" i="1"/>
  <c r="AY1376" i="1"/>
  <c r="AY1377" i="1"/>
  <c r="AY1378" i="1"/>
  <c r="AY1379" i="1"/>
  <c r="AY1380" i="1"/>
  <c r="AY1381" i="1"/>
  <c r="AY1382" i="1"/>
  <c r="AY1383" i="1"/>
  <c r="AY1384" i="1"/>
  <c r="AY1385" i="1"/>
  <c r="AY1386" i="1"/>
  <c r="AY1387" i="1"/>
  <c r="AY1388" i="1"/>
  <c r="AY1389" i="1"/>
  <c r="AY1390" i="1"/>
  <c r="AY1391" i="1"/>
  <c r="AY1392" i="1"/>
  <c r="AY1393" i="1"/>
  <c r="AY1394" i="1"/>
  <c r="AY1395" i="1"/>
  <c r="AY1396" i="1"/>
  <c r="AY1397" i="1"/>
  <c r="AY1398" i="1"/>
  <c r="AY1399" i="1"/>
  <c r="AY1400" i="1"/>
  <c r="AY1401" i="1"/>
  <c r="AY1402" i="1"/>
  <c r="AY1403" i="1"/>
  <c r="AY1404" i="1"/>
  <c r="AY1405" i="1"/>
  <c r="AY1406" i="1"/>
  <c r="AY1407" i="1"/>
  <c r="AY1408" i="1"/>
  <c r="AY1409" i="1"/>
  <c r="AY1410" i="1"/>
  <c r="AY1411" i="1"/>
  <c r="AY1412" i="1"/>
  <c r="AY1413" i="1"/>
  <c r="AY1414" i="1"/>
  <c r="AY1415" i="1"/>
  <c r="AY1416" i="1"/>
  <c r="AY1417" i="1"/>
  <c r="AY1418" i="1"/>
  <c r="AY1419" i="1"/>
  <c r="AY1420" i="1"/>
  <c r="AY1421" i="1"/>
  <c r="AY1422" i="1"/>
  <c r="AY1423" i="1"/>
  <c r="AY1424" i="1"/>
  <c r="AY1425" i="1"/>
  <c r="AY1426" i="1"/>
  <c r="BA546" i="4"/>
  <c r="BI546" i="4" s="1"/>
  <c r="CI546" i="4" s="1"/>
  <c r="CV4" i="4"/>
  <c r="CW4" i="4"/>
  <c r="CY4" i="4"/>
  <c r="CZ4" i="4"/>
  <c r="DB4" i="4"/>
  <c r="DC4" i="4"/>
  <c r="DE4" i="4"/>
  <c r="DF4" i="4"/>
  <c r="DH4" i="4"/>
  <c r="DI4" i="4"/>
  <c r="DK4" i="4"/>
  <c r="DL4" i="4"/>
  <c r="DN4" i="4"/>
  <c r="DO4" i="4"/>
  <c r="DQ4" i="4"/>
  <c r="CV9" i="4"/>
  <c r="CW9" i="4"/>
  <c r="CY9" i="4"/>
  <c r="CZ9" i="4"/>
  <c r="DB9" i="4"/>
  <c r="DC9" i="4"/>
  <c r="DE9" i="4"/>
  <c r="DF9" i="4"/>
  <c r="DH9" i="4"/>
  <c r="DI9" i="4"/>
  <c r="DK9" i="4"/>
  <c r="DL9" i="4"/>
  <c r="DN9" i="4"/>
  <c r="DO9" i="4"/>
  <c r="DQ9" i="4"/>
  <c r="BP400" i="4"/>
  <c r="BP845" i="4"/>
  <c r="BJ31" i="4"/>
  <c r="BJ37" i="4"/>
  <c r="BJ46" i="4"/>
  <c r="BJ47" i="4"/>
  <c r="BJ88" i="4"/>
  <c r="BJ90" i="4"/>
  <c r="BJ102" i="4"/>
  <c r="BJ107" i="4"/>
  <c r="BJ145" i="4"/>
  <c r="BJ174" i="4"/>
  <c r="BJ193" i="4"/>
  <c r="BJ210" i="4"/>
  <c r="BJ217" i="4"/>
  <c r="BJ275" i="4"/>
  <c r="BJ299" i="4"/>
  <c r="BJ301" i="4"/>
  <c r="BJ307" i="4"/>
  <c r="BJ313" i="4"/>
  <c r="BJ370" i="4"/>
  <c r="BJ400" i="4"/>
  <c r="BJ416" i="4"/>
  <c r="BJ425" i="4"/>
  <c r="BJ469" i="4"/>
  <c r="BJ507" i="4"/>
  <c r="BJ564" i="4"/>
  <c r="BJ582" i="4"/>
  <c r="BJ595" i="4"/>
  <c r="BJ622" i="4"/>
  <c r="BJ634" i="4"/>
  <c r="BJ636" i="4"/>
  <c r="BJ642" i="4"/>
  <c r="BJ718" i="4"/>
  <c r="BJ727" i="4"/>
  <c r="BJ749" i="4"/>
  <c r="BJ760" i="4"/>
  <c r="BJ773" i="4"/>
  <c r="BJ779" i="4"/>
  <c r="BJ786" i="4"/>
  <c r="BJ802" i="4"/>
  <c r="BJ839" i="4"/>
  <c r="BJ845" i="4"/>
  <c r="BJ846" i="4"/>
  <c r="BJ848" i="4"/>
  <c r="BJ861" i="4"/>
  <c r="BJ878" i="4"/>
  <c r="BJ880" i="4"/>
  <c r="BJ1006" i="4"/>
  <c r="BJ1018" i="4"/>
  <c r="BJ1039" i="4"/>
  <c r="BJ1040" i="4"/>
  <c r="BJ1042" i="4"/>
  <c r="BJ1059" i="4"/>
  <c r="BJ1066" i="4"/>
  <c r="BJ1120" i="4"/>
  <c r="BJ1127" i="4"/>
  <c r="BJ1128" i="4"/>
  <c r="BJ1132" i="4"/>
  <c r="BJ1137" i="4"/>
  <c r="BJ1147" i="4"/>
  <c r="BJ1157" i="4"/>
  <c r="BJ1189" i="4"/>
  <c r="BJ1238" i="4"/>
  <c r="BJ1259" i="4"/>
  <c r="BJ1309" i="4"/>
  <c r="BJ1374" i="4"/>
  <c r="BD1415" i="1"/>
  <c r="BD1394" i="1"/>
  <c r="BD1389" i="1"/>
  <c r="AX1361" i="1"/>
  <c r="BD1351" i="1"/>
  <c r="AX1338" i="1"/>
  <c r="AX1275" i="1"/>
  <c r="BD1250" i="1"/>
  <c r="BD1245" i="1"/>
  <c r="AX1225" i="1"/>
  <c r="BC1225" i="1" s="1"/>
  <c r="BD1161" i="1"/>
  <c r="AX1153" i="1"/>
  <c r="BC1153" i="1" s="1"/>
  <c r="AX1148" i="1"/>
  <c r="BC1148" i="1" s="1"/>
  <c r="BD1146" i="1"/>
  <c r="BD1121" i="1"/>
  <c r="AX1096" i="1"/>
  <c r="BC1096" i="1" s="1"/>
  <c r="AX1084" i="1"/>
  <c r="BD1061" i="1"/>
  <c r="AX1056" i="1"/>
  <c r="BD1053" i="1"/>
  <c r="AX1041" i="1"/>
  <c r="BD1038" i="1"/>
  <c r="BD1001" i="1"/>
  <c r="BD999" i="1"/>
  <c r="AX993" i="1"/>
  <c r="AX972" i="1"/>
  <c r="AX960" i="1"/>
  <c r="BC960" i="1" s="1"/>
  <c r="BD941" i="1"/>
  <c r="AX914" i="1"/>
  <c r="BD905" i="1"/>
  <c r="BD861" i="1"/>
  <c r="AX825" i="1"/>
  <c r="BD809" i="1"/>
  <c r="BD804" i="1"/>
  <c r="BD794" i="1"/>
  <c r="AX780" i="1"/>
  <c r="BD769" i="1"/>
  <c r="AX679" i="1"/>
  <c r="BD659" i="1"/>
  <c r="BD651" i="1"/>
  <c r="AX650" i="1"/>
  <c r="AX603" i="1"/>
  <c r="BD596" i="1"/>
  <c r="BD594" i="1"/>
  <c r="AX585" i="1"/>
  <c r="BD573" i="1"/>
  <c r="BD541" i="1"/>
  <c r="AX533" i="1"/>
  <c r="AX493" i="1"/>
  <c r="AX485" i="1"/>
  <c r="AX442" i="1"/>
  <c r="BC442" i="1" s="1"/>
  <c r="BD441" i="1"/>
  <c r="AX373" i="1"/>
  <c r="BC373" i="1" s="1"/>
  <c r="AX313" i="1"/>
  <c r="AX306" i="1"/>
  <c r="AX276" i="1"/>
  <c r="BC276" i="1" s="1"/>
  <c r="BD273" i="1"/>
  <c r="BD271" i="1"/>
  <c r="BD266" i="1"/>
  <c r="AX264" i="1"/>
  <c r="BC264" i="1" s="1"/>
  <c r="AX246" i="1"/>
  <c r="BD203" i="1"/>
  <c r="BD131" i="1"/>
  <c r="AX124" i="1"/>
  <c r="AX114" i="1"/>
  <c r="BD95" i="1"/>
  <c r="BD54" i="1"/>
  <c r="BM370" i="4"/>
  <c r="W7" i="3"/>
  <c r="AE3" i="3"/>
  <c r="B25" i="10"/>
  <c r="BJ1492" i="1"/>
  <c r="BJ1372" i="1"/>
  <c r="BJ1311" i="1"/>
  <c r="BJ1302" i="1"/>
  <c r="BJ1278" i="1"/>
  <c r="BJ1277" i="1"/>
  <c r="BJ1276" i="1"/>
  <c r="BJ1264" i="1"/>
  <c r="BJ1261" i="1"/>
  <c r="BJ1248" i="1"/>
  <c r="BJ1229" i="1"/>
  <c r="BJ1200" i="1"/>
  <c r="BJ1159" i="1"/>
  <c r="BJ1154" i="1"/>
  <c r="BJ1141" i="1"/>
  <c r="BJ1134" i="1"/>
  <c r="BJ1130" i="1"/>
  <c r="BJ1120" i="1"/>
  <c r="BJ1116" i="1"/>
  <c r="BJ1115" i="1"/>
  <c r="BJ1111" i="1"/>
  <c r="BJ1106" i="1"/>
  <c r="BJ1061" i="1"/>
  <c r="BJ1051" i="1"/>
  <c r="BJ1050" i="1"/>
  <c r="BJ1046" i="1"/>
  <c r="BJ1044" i="1"/>
  <c r="BJ1043" i="1"/>
  <c r="BJ1042" i="1"/>
  <c r="BJ1024" i="1"/>
  <c r="BJ1022" i="1"/>
  <c r="BJ1015" i="1"/>
  <c r="BJ1006" i="1"/>
  <c r="BJ969" i="1"/>
  <c r="BJ966" i="1"/>
  <c r="BJ906" i="1"/>
  <c r="BJ886" i="1"/>
  <c r="BJ882" i="1"/>
  <c r="BJ850" i="1"/>
  <c r="BJ842" i="1"/>
  <c r="BJ841" i="1"/>
  <c r="BJ810" i="1"/>
  <c r="BJ775" i="1"/>
  <c r="BJ762" i="1"/>
  <c r="BJ735" i="1"/>
  <c r="BJ734" i="1"/>
  <c r="BJ709" i="1"/>
  <c r="BJ684" i="1"/>
  <c r="BJ660" i="1"/>
  <c r="BJ659" i="1"/>
  <c r="BJ654" i="1"/>
  <c r="BJ653" i="1"/>
  <c r="BJ652" i="1"/>
  <c r="BJ638" i="1"/>
  <c r="BJ636" i="1"/>
  <c r="BJ634" i="1"/>
  <c r="BJ626" i="1"/>
  <c r="BJ625" i="1"/>
  <c r="BJ617" i="1"/>
  <c r="BJ603" i="1"/>
  <c r="BJ577" i="1"/>
  <c r="BJ571" i="1"/>
  <c r="BJ556" i="1"/>
  <c r="BJ552" i="1"/>
  <c r="BJ542" i="1"/>
  <c r="BJ535" i="1"/>
  <c r="BJ532" i="1"/>
  <c r="BJ531" i="1"/>
  <c r="BJ509" i="1"/>
  <c r="BJ458" i="1"/>
  <c r="BJ448" i="1"/>
  <c r="BJ447" i="1"/>
  <c r="BJ446" i="1"/>
  <c r="BJ445" i="1"/>
  <c r="BJ418" i="1"/>
  <c r="BJ417" i="1"/>
  <c r="BJ402" i="1"/>
  <c r="BJ387" i="1"/>
  <c r="BJ373" i="1"/>
  <c r="BJ370" i="1"/>
  <c r="BJ368" i="1"/>
  <c r="BJ365" i="1"/>
  <c r="BJ356" i="1"/>
  <c r="BJ330" i="1"/>
  <c r="BJ315" i="1"/>
  <c r="BJ303" i="1"/>
  <c r="BJ301" i="1"/>
  <c r="BJ282" i="1"/>
  <c r="BJ277" i="1"/>
  <c r="BJ274" i="1"/>
  <c r="BJ269" i="1"/>
  <c r="BJ261" i="1"/>
  <c r="BJ212" i="1"/>
  <c r="BJ208" i="1"/>
  <c r="BJ200" i="1"/>
  <c r="BJ196" i="1"/>
  <c r="BJ195" i="1"/>
  <c r="BJ176" i="1"/>
  <c r="BJ139" i="1"/>
  <c r="BJ128" i="1"/>
  <c r="BJ127" i="1"/>
  <c r="BJ112" i="1"/>
  <c r="BJ109" i="1"/>
  <c r="BJ107" i="1"/>
  <c r="BJ105" i="1"/>
  <c r="BJ104" i="1"/>
  <c r="BJ92" i="1"/>
  <c r="BJ71" i="1"/>
  <c r="BJ55" i="1"/>
  <c r="BJ49" i="1"/>
  <c r="BJ48" i="1"/>
  <c r="BJ43" i="1"/>
  <c r="BJ39" i="1"/>
  <c r="BJ35" i="1"/>
  <c r="BJ34" i="1"/>
  <c r="BJ32" i="1"/>
  <c r="BJ25" i="1"/>
  <c r="BJ18" i="1"/>
  <c r="BA5" i="1"/>
  <c r="BE9" i="1"/>
  <c r="BA9" i="1"/>
  <c r="BW233" i="4"/>
  <c r="AY233" i="4" s="1"/>
  <c r="BU233" i="4"/>
  <c r="BV233" i="4" s="1"/>
  <c r="BU406" i="4"/>
  <c r="BV406" i="4" s="1"/>
  <c r="BU772" i="4"/>
  <c r="BV772" i="4" s="1"/>
  <c r="BU773" i="4"/>
  <c r="BV773" i="4" s="1"/>
  <c r="BU774" i="4"/>
  <c r="BV774" i="4" s="1"/>
  <c r="BG1487" i="4"/>
  <c r="BO1487" i="4"/>
  <c r="BR1487" i="4"/>
  <c r="BS1487" i="4"/>
  <c r="BU1487" i="4"/>
  <c r="BV1487" i="4" s="1"/>
  <c r="BW1487" i="4"/>
  <c r="BG1488" i="4"/>
  <c r="BO1488" i="4"/>
  <c r="BP1488" i="4" s="1"/>
  <c r="BR1488" i="4"/>
  <c r="BS1488" i="4"/>
  <c r="BU1488" i="4"/>
  <c r="BV1488" i="4" s="1"/>
  <c r="BW1488" i="4"/>
  <c r="BG1489" i="4"/>
  <c r="BO1489" i="4"/>
  <c r="BR1489" i="4"/>
  <c r="BS1489" i="4"/>
  <c r="BU1489" i="4"/>
  <c r="BV1489" i="4" s="1"/>
  <c r="BW1489" i="4"/>
  <c r="BG1490" i="4"/>
  <c r="BO1490" i="4"/>
  <c r="BR1490" i="4"/>
  <c r="BS1490" i="4"/>
  <c r="BU1490" i="4"/>
  <c r="BV1490" i="4" s="1"/>
  <c r="BW1490" i="4"/>
  <c r="BG1491" i="4"/>
  <c r="BO1491" i="4"/>
  <c r="BR1491" i="4"/>
  <c r="BS1491" i="4"/>
  <c r="BU1491" i="4"/>
  <c r="BV1491" i="4" s="1"/>
  <c r="BW1491" i="4"/>
  <c r="BG1492" i="4"/>
  <c r="BO1492" i="4"/>
  <c r="BP1492" i="4" s="1"/>
  <c r="BR1492" i="4"/>
  <c r="BS1492" i="4"/>
  <c r="BU1492" i="4"/>
  <c r="BV1492" i="4" s="1"/>
  <c r="BW1492" i="4"/>
  <c r="BG1493" i="4"/>
  <c r="BO1493" i="4"/>
  <c r="BR1493" i="4"/>
  <c r="BS1493" i="4"/>
  <c r="BU1493" i="4"/>
  <c r="BV1493" i="4" s="1"/>
  <c r="BW1493" i="4"/>
  <c r="BG1494" i="4"/>
  <c r="BO1494" i="4"/>
  <c r="BR1494" i="4"/>
  <c r="BS1494" i="4"/>
  <c r="BU1494" i="4"/>
  <c r="BV1494" i="4" s="1"/>
  <c r="BW1494" i="4"/>
  <c r="BG1495" i="4"/>
  <c r="BO1495" i="4"/>
  <c r="BR1495" i="4"/>
  <c r="BS1495" i="4"/>
  <c r="BU1495" i="4"/>
  <c r="BV1495" i="4" s="1"/>
  <c r="BW1495" i="4"/>
  <c r="BG1496" i="4"/>
  <c r="BO1496" i="4"/>
  <c r="BP1496" i="4" s="1"/>
  <c r="BR1496" i="4"/>
  <c r="BS1496" i="4"/>
  <c r="BU1496" i="4"/>
  <c r="BV1496" i="4" s="1"/>
  <c r="BW1496" i="4"/>
  <c r="BG1497" i="4"/>
  <c r="BO1497" i="4"/>
  <c r="BR1497" i="4"/>
  <c r="BS1497" i="4"/>
  <c r="BU1497" i="4"/>
  <c r="BV1497" i="4" s="1"/>
  <c r="BW1497" i="4"/>
  <c r="BG1498" i="4"/>
  <c r="BO1498" i="4"/>
  <c r="BP1498" i="4" s="1"/>
  <c r="BR1498" i="4"/>
  <c r="BS1498" i="4"/>
  <c r="BU1498" i="4"/>
  <c r="BV1498" i="4" s="1"/>
  <c r="BW1498" i="4"/>
  <c r="BG1499" i="4"/>
  <c r="BO1499" i="4"/>
  <c r="BR1499" i="4"/>
  <c r="BS1499" i="4"/>
  <c r="BU1499" i="4"/>
  <c r="BV1499" i="4" s="1"/>
  <c r="BW1499" i="4"/>
  <c r="BG1500" i="4"/>
  <c r="BO1500" i="4"/>
  <c r="BP1500" i="4" s="1"/>
  <c r="BR1500" i="4"/>
  <c r="BS1500" i="4"/>
  <c r="BU1500" i="4"/>
  <c r="BV1500" i="4" s="1"/>
  <c r="BW1500" i="4"/>
  <c r="BG1501" i="4"/>
  <c r="BO1501" i="4"/>
  <c r="BR1501" i="4"/>
  <c r="BS1501" i="4"/>
  <c r="BU1501" i="4"/>
  <c r="BV1501" i="4" s="1"/>
  <c r="BW1501" i="4"/>
  <c r="BG1502" i="4"/>
  <c r="BO1502" i="4"/>
  <c r="BR1502" i="4"/>
  <c r="BS1502" i="4"/>
  <c r="BU1502" i="4"/>
  <c r="BV1502" i="4" s="1"/>
  <c r="BW1502" i="4"/>
  <c r="BG1503" i="4"/>
  <c r="BO1503" i="4"/>
  <c r="BR1503" i="4"/>
  <c r="BS1503" i="4"/>
  <c r="BU1503" i="4"/>
  <c r="BV1503" i="4" s="1"/>
  <c r="BW1503" i="4"/>
  <c r="BG1504" i="4"/>
  <c r="BO1504" i="4"/>
  <c r="BP1504" i="4" s="1"/>
  <c r="BR1504" i="4"/>
  <c r="BS1504" i="4"/>
  <c r="BU1504" i="4"/>
  <c r="BV1504" i="4" s="1"/>
  <c r="BW1504" i="4"/>
  <c r="BG1505" i="4"/>
  <c r="BO1505" i="4"/>
  <c r="BR1505" i="4"/>
  <c r="BS1505" i="4"/>
  <c r="BU1505" i="4"/>
  <c r="BV1505" i="4" s="1"/>
  <c r="BW1505" i="4"/>
  <c r="BG1506" i="4"/>
  <c r="BO1506" i="4"/>
  <c r="BR1506" i="4"/>
  <c r="BS1506" i="4"/>
  <c r="BU1506" i="4"/>
  <c r="BV1506" i="4" s="1"/>
  <c r="BW1506" i="4"/>
  <c r="BG1507" i="4"/>
  <c r="BO1507" i="4"/>
  <c r="BR1507" i="4"/>
  <c r="BS1507" i="4"/>
  <c r="BU1507" i="4"/>
  <c r="BV1507" i="4" s="1"/>
  <c r="BW1507" i="4"/>
  <c r="BG1508" i="4"/>
  <c r="BO1508" i="4"/>
  <c r="BP1508" i="4" s="1"/>
  <c r="BR1508" i="4"/>
  <c r="BS1508" i="4"/>
  <c r="BU1508" i="4"/>
  <c r="BV1508" i="4" s="1"/>
  <c r="BW1508" i="4"/>
  <c r="BG1509" i="4"/>
  <c r="BO1509" i="4"/>
  <c r="BR1509" i="4"/>
  <c r="BS1509" i="4"/>
  <c r="BU1509" i="4"/>
  <c r="BV1509" i="4" s="1"/>
  <c r="BW1509" i="4"/>
  <c r="BG1510" i="4"/>
  <c r="BO1510" i="4"/>
  <c r="BP1510" i="4" s="1"/>
  <c r="BR1510" i="4"/>
  <c r="BS1510" i="4"/>
  <c r="BU1510" i="4"/>
  <c r="BV1510" i="4" s="1"/>
  <c r="BW1510" i="4"/>
  <c r="BG1511" i="4"/>
  <c r="BO1511" i="4"/>
  <c r="BR1511" i="4"/>
  <c r="BS1511" i="4"/>
  <c r="BU1511" i="4"/>
  <c r="BV1511" i="4" s="1"/>
  <c r="BW1511" i="4"/>
  <c r="BG1512" i="4"/>
  <c r="BO1512" i="4"/>
  <c r="BR1512" i="4"/>
  <c r="BS1512" i="4"/>
  <c r="BU1512" i="4"/>
  <c r="BV1512" i="4" s="1"/>
  <c r="BW1512" i="4"/>
  <c r="BG1513" i="4"/>
  <c r="BO1513" i="4"/>
  <c r="BR1513" i="4"/>
  <c r="BS1513" i="4"/>
  <c r="BU1513" i="4"/>
  <c r="BV1513" i="4" s="1"/>
  <c r="BW1513" i="4"/>
  <c r="BG1514" i="4"/>
  <c r="BO1514" i="4"/>
  <c r="BR1514" i="4"/>
  <c r="BS1514" i="4"/>
  <c r="BU1514" i="4"/>
  <c r="BV1514" i="4" s="1"/>
  <c r="BW1514" i="4"/>
  <c r="BG1515" i="4"/>
  <c r="BO1515" i="4"/>
  <c r="BR1515" i="4"/>
  <c r="BS1515" i="4"/>
  <c r="BU1515" i="4"/>
  <c r="BV1515" i="4" s="1"/>
  <c r="BW1515" i="4"/>
  <c r="BG1516" i="4"/>
  <c r="BO1516" i="4"/>
  <c r="BP1516" i="4" s="1"/>
  <c r="BR1516" i="4"/>
  <c r="BS1516" i="4"/>
  <c r="BU1516" i="4"/>
  <c r="BV1516" i="4" s="1"/>
  <c r="BW1516" i="4"/>
  <c r="BG1517" i="4"/>
  <c r="BO1517" i="4"/>
  <c r="BR1517" i="4"/>
  <c r="BS1517" i="4"/>
  <c r="BU1517" i="4"/>
  <c r="BV1517" i="4" s="1"/>
  <c r="BW1517" i="4"/>
  <c r="BG1518" i="4"/>
  <c r="BO1518" i="4"/>
  <c r="BP1518" i="4" s="1"/>
  <c r="BR1518" i="4"/>
  <c r="BS1518" i="4"/>
  <c r="BU1518" i="4"/>
  <c r="BV1518" i="4" s="1"/>
  <c r="BW1518" i="4"/>
  <c r="BG1519" i="4"/>
  <c r="BO1519" i="4"/>
  <c r="BR1519" i="4"/>
  <c r="BS1519" i="4"/>
  <c r="BU1519" i="4"/>
  <c r="BV1519" i="4" s="1"/>
  <c r="BW1519" i="4"/>
  <c r="BG1520" i="4"/>
  <c r="BO1520" i="4"/>
  <c r="BP1520" i="4" s="1"/>
  <c r="BR1520" i="4"/>
  <c r="BS1520" i="4"/>
  <c r="BU1520" i="4"/>
  <c r="BV1520" i="4" s="1"/>
  <c r="BW1520" i="4"/>
  <c r="BG1521" i="4"/>
  <c r="BO1521" i="4"/>
  <c r="BR1521" i="4"/>
  <c r="BS1521" i="4"/>
  <c r="BU1521" i="4"/>
  <c r="BV1521" i="4" s="1"/>
  <c r="BW1521" i="4"/>
  <c r="BG1522" i="4"/>
  <c r="BO1522" i="4"/>
  <c r="BP1522" i="4" s="1"/>
  <c r="BR1522" i="4"/>
  <c r="BS1522" i="4"/>
  <c r="BU1522" i="4"/>
  <c r="BV1522" i="4" s="1"/>
  <c r="BW1522" i="4"/>
  <c r="BG1523" i="4"/>
  <c r="BO1523" i="4"/>
  <c r="BR1523" i="4"/>
  <c r="BS1523" i="4"/>
  <c r="BU1523" i="4"/>
  <c r="BV1523" i="4" s="1"/>
  <c r="BW1523" i="4"/>
  <c r="BG1524" i="4"/>
  <c r="BO1524" i="4"/>
  <c r="CG1524" i="4" s="1"/>
  <c r="CH1524" i="4" s="1"/>
  <c r="BR1524" i="4"/>
  <c r="BS1524" i="4"/>
  <c r="BU1524" i="4"/>
  <c r="BV1524" i="4" s="1"/>
  <c r="BW1524" i="4"/>
  <c r="BG1525" i="4"/>
  <c r="BO1525" i="4"/>
  <c r="BR1525" i="4"/>
  <c r="BS1525" i="4"/>
  <c r="BU1525" i="4"/>
  <c r="BV1525" i="4" s="1"/>
  <c r="BW1525" i="4"/>
  <c r="BG1526" i="4"/>
  <c r="BO1526" i="4"/>
  <c r="BP1526" i="4" s="1"/>
  <c r="BR1526" i="4"/>
  <c r="BS1526" i="4"/>
  <c r="BU1526" i="4"/>
  <c r="BV1526" i="4" s="1"/>
  <c r="BW1526" i="4"/>
  <c r="BG1527" i="4"/>
  <c r="BO1527" i="4"/>
  <c r="BR1527" i="4"/>
  <c r="BS1527" i="4"/>
  <c r="BU1527" i="4"/>
  <c r="BV1527" i="4" s="1"/>
  <c r="BW1527" i="4"/>
  <c r="BG1528" i="4"/>
  <c r="BO1528" i="4"/>
  <c r="BR1528" i="4"/>
  <c r="BS1528" i="4"/>
  <c r="BU1528" i="4"/>
  <c r="BV1528" i="4" s="1"/>
  <c r="BW1528" i="4"/>
  <c r="BG1529" i="4"/>
  <c r="BO1529" i="4"/>
  <c r="BR1529" i="4"/>
  <c r="BS1529" i="4"/>
  <c r="BU1529" i="4"/>
  <c r="BV1529" i="4" s="1"/>
  <c r="BW1529" i="4"/>
  <c r="BG1530" i="4"/>
  <c r="BO1530" i="4"/>
  <c r="BR1530" i="4"/>
  <c r="BS1530" i="4"/>
  <c r="BU1530" i="4"/>
  <c r="BV1530" i="4" s="1"/>
  <c r="BW1530" i="4"/>
  <c r="BG1531" i="4"/>
  <c r="BO1531" i="4"/>
  <c r="BR1531" i="4"/>
  <c r="BS1531" i="4"/>
  <c r="BU1531" i="4"/>
  <c r="BV1531" i="4" s="1"/>
  <c r="BW1531" i="4"/>
  <c r="BG1532" i="4"/>
  <c r="BO1532" i="4"/>
  <c r="BP1532" i="4" s="1"/>
  <c r="BR1532" i="4"/>
  <c r="BS1532" i="4"/>
  <c r="BU1532" i="4"/>
  <c r="BV1532" i="4" s="1"/>
  <c r="BW1532" i="4"/>
  <c r="BG1533" i="4"/>
  <c r="BO1533" i="4"/>
  <c r="BR1533" i="4"/>
  <c r="BS1533" i="4"/>
  <c r="BU1533" i="4"/>
  <c r="BV1533" i="4" s="1"/>
  <c r="BW1533" i="4"/>
  <c r="BG1534" i="4"/>
  <c r="BO1534" i="4"/>
  <c r="BR1534" i="4"/>
  <c r="BS1534" i="4"/>
  <c r="BU1534" i="4"/>
  <c r="BV1534" i="4" s="1"/>
  <c r="BW1534" i="4"/>
  <c r="BG1535" i="4"/>
  <c r="BO1535" i="4"/>
  <c r="BR1535" i="4"/>
  <c r="BS1535" i="4"/>
  <c r="BU1535" i="4"/>
  <c r="BV1535" i="4" s="1"/>
  <c r="BW1535" i="4"/>
  <c r="BG1536" i="4"/>
  <c r="BO1536" i="4"/>
  <c r="BP1536" i="4" s="1"/>
  <c r="BR1536" i="4"/>
  <c r="BS1536" i="4"/>
  <c r="BU1536" i="4"/>
  <c r="BV1536" i="4" s="1"/>
  <c r="BW1536" i="4"/>
  <c r="BG1537" i="4"/>
  <c r="BO1537" i="4"/>
  <c r="BR1537" i="4"/>
  <c r="BS1537" i="4"/>
  <c r="BU1537" i="4"/>
  <c r="BV1537" i="4" s="1"/>
  <c r="BW1537" i="4"/>
  <c r="BG1538" i="4"/>
  <c r="BO1538" i="4"/>
  <c r="BR1538" i="4"/>
  <c r="BS1538" i="4"/>
  <c r="BU1538" i="4"/>
  <c r="BV1538" i="4" s="1"/>
  <c r="BW1538" i="4"/>
  <c r="BG1539" i="4"/>
  <c r="BO1539" i="4"/>
  <c r="BR1539" i="4"/>
  <c r="BS1539" i="4"/>
  <c r="BU1539" i="4"/>
  <c r="BV1539" i="4" s="1"/>
  <c r="BW1539" i="4"/>
  <c r="BG1540" i="4"/>
  <c r="BO1540" i="4"/>
  <c r="BR1540" i="4"/>
  <c r="BS1540" i="4"/>
  <c r="BU1540" i="4"/>
  <c r="BV1540" i="4" s="1"/>
  <c r="BW1540" i="4"/>
  <c r="BG1541" i="4"/>
  <c r="BO1541" i="4"/>
  <c r="BR1541" i="4"/>
  <c r="BS1541" i="4"/>
  <c r="BU1541" i="4"/>
  <c r="BV1541" i="4" s="1"/>
  <c r="BW1541" i="4"/>
  <c r="BG1542" i="4"/>
  <c r="BO1542" i="4"/>
  <c r="BP1542" i="4" s="1"/>
  <c r="BR1542" i="4"/>
  <c r="BS1542" i="4"/>
  <c r="BU1542" i="4"/>
  <c r="BV1542" i="4" s="1"/>
  <c r="BW1542" i="4"/>
  <c r="BG1543" i="4"/>
  <c r="BO1543" i="4"/>
  <c r="BR1543" i="4"/>
  <c r="BS1543" i="4"/>
  <c r="BU1543" i="4"/>
  <c r="BV1543" i="4" s="1"/>
  <c r="BW1543" i="4"/>
  <c r="BG1544" i="4"/>
  <c r="BO1544" i="4"/>
  <c r="BP1544" i="4" s="1"/>
  <c r="BR1544" i="4"/>
  <c r="BS1544" i="4"/>
  <c r="BU1544" i="4"/>
  <c r="BV1544" i="4" s="1"/>
  <c r="BW1544" i="4"/>
  <c r="BG1545" i="4"/>
  <c r="BO1545" i="4"/>
  <c r="BR1545" i="4"/>
  <c r="BS1545" i="4"/>
  <c r="BU1545" i="4"/>
  <c r="BV1545" i="4" s="1"/>
  <c r="BW1545" i="4"/>
  <c r="BG1546" i="4"/>
  <c r="BO1546" i="4"/>
  <c r="BP1546" i="4" s="1"/>
  <c r="BR1546" i="4"/>
  <c r="BS1546" i="4"/>
  <c r="BU1546" i="4"/>
  <c r="BV1546" i="4" s="1"/>
  <c r="BW1546" i="4"/>
  <c r="BG1547" i="4"/>
  <c r="BO1547" i="4"/>
  <c r="BR1547" i="4"/>
  <c r="BS1547" i="4"/>
  <c r="BU1547" i="4"/>
  <c r="BV1547" i="4" s="1"/>
  <c r="BW1547" i="4"/>
  <c r="BG1548" i="4"/>
  <c r="BO1548" i="4"/>
  <c r="BR1548" i="4"/>
  <c r="BS1548" i="4"/>
  <c r="BU1548" i="4"/>
  <c r="BV1548" i="4" s="1"/>
  <c r="BW1548" i="4"/>
  <c r="BG1549" i="4"/>
  <c r="BO1549" i="4"/>
  <c r="BR1549" i="4"/>
  <c r="BS1549" i="4"/>
  <c r="BU1549" i="4"/>
  <c r="BV1549" i="4" s="1"/>
  <c r="BW1549" i="4"/>
  <c r="BG1550" i="4"/>
  <c r="BO1550" i="4"/>
  <c r="CG1550" i="4" s="1"/>
  <c r="CH1550" i="4" s="1"/>
  <c r="BR1550" i="4"/>
  <c r="BS1550" i="4"/>
  <c r="BU1550" i="4"/>
  <c r="BV1550" i="4" s="1"/>
  <c r="BW1550" i="4"/>
  <c r="BG1551" i="4"/>
  <c r="BO1551" i="4"/>
  <c r="BR1551" i="4"/>
  <c r="BS1551" i="4"/>
  <c r="BU1551" i="4"/>
  <c r="BV1551" i="4" s="1"/>
  <c r="BW1551" i="4"/>
  <c r="BG1552" i="4"/>
  <c r="BO1552" i="4"/>
  <c r="BR1552" i="4"/>
  <c r="BS1552" i="4"/>
  <c r="BU1552" i="4"/>
  <c r="BV1552" i="4" s="1"/>
  <c r="BW1552" i="4"/>
  <c r="BG1553" i="4"/>
  <c r="BO1553" i="4"/>
  <c r="BR1553" i="4"/>
  <c r="BS1553" i="4"/>
  <c r="BU1553" i="4"/>
  <c r="BV1553" i="4" s="1"/>
  <c r="BW1553" i="4"/>
  <c r="BG1554" i="4"/>
  <c r="BO1554" i="4"/>
  <c r="BR1554" i="4"/>
  <c r="BS1554" i="4"/>
  <c r="BU1554" i="4"/>
  <c r="BV1554" i="4" s="1"/>
  <c r="BW1554" i="4"/>
  <c r="BG1555" i="4"/>
  <c r="BO1555" i="4"/>
  <c r="BR1555" i="4"/>
  <c r="BS1555" i="4"/>
  <c r="BU1555" i="4"/>
  <c r="BV1555" i="4" s="1"/>
  <c r="BW1555" i="4"/>
  <c r="BG1556" i="4"/>
  <c r="BO1556" i="4"/>
  <c r="BP1556" i="4" s="1"/>
  <c r="BR1556" i="4"/>
  <c r="BS1556" i="4"/>
  <c r="BU1556" i="4"/>
  <c r="BV1556" i="4" s="1"/>
  <c r="BW1556" i="4"/>
  <c r="BG1557" i="4"/>
  <c r="BO1557" i="4"/>
  <c r="BR1557" i="4"/>
  <c r="BS1557" i="4"/>
  <c r="BU1557" i="4"/>
  <c r="BV1557" i="4" s="1"/>
  <c r="BW1557" i="4"/>
  <c r="BG1558" i="4"/>
  <c r="BO1558" i="4"/>
  <c r="BP1558" i="4" s="1"/>
  <c r="BR1558" i="4"/>
  <c r="BS1558" i="4"/>
  <c r="BU1558" i="4"/>
  <c r="BV1558" i="4" s="1"/>
  <c r="BW1558" i="4"/>
  <c r="BG1559" i="4"/>
  <c r="BO1559" i="4"/>
  <c r="BP1559" i="4" s="1"/>
  <c r="BR1559" i="4"/>
  <c r="BS1559" i="4"/>
  <c r="BU1559" i="4"/>
  <c r="BV1559" i="4" s="1"/>
  <c r="BW1559" i="4"/>
  <c r="BG1560" i="4"/>
  <c r="BO1560" i="4"/>
  <c r="BP1560" i="4" s="1"/>
  <c r="BR1560" i="4"/>
  <c r="BS1560" i="4"/>
  <c r="BU1560" i="4"/>
  <c r="BV1560" i="4" s="1"/>
  <c r="BW1560" i="4"/>
  <c r="BG1561" i="4"/>
  <c r="BO1561" i="4"/>
  <c r="BR1561" i="4"/>
  <c r="BS1561" i="4"/>
  <c r="BU1561" i="4"/>
  <c r="BV1561" i="4" s="1"/>
  <c r="BW1561" i="4"/>
  <c r="BG1562" i="4"/>
  <c r="BO1562" i="4"/>
  <c r="BP1562" i="4" s="1"/>
  <c r="BR1562" i="4"/>
  <c r="BS1562" i="4"/>
  <c r="BU1562" i="4"/>
  <c r="BV1562" i="4" s="1"/>
  <c r="BW1562" i="4"/>
  <c r="BG1563" i="4"/>
  <c r="BO1563" i="4"/>
  <c r="BR1563" i="4"/>
  <c r="BS1563" i="4"/>
  <c r="BU1563" i="4"/>
  <c r="BV1563" i="4" s="1"/>
  <c r="BW1563" i="4"/>
  <c r="BG1564" i="4"/>
  <c r="BO1564" i="4"/>
  <c r="BR1564" i="4"/>
  <c r="BS1564" i="4"/>
  <c r="BU1564" i="4"/>
  <c r="BV1564" i="4" s="1"/>
  <c r="BW1564" i="4"/>
  <c r="BG1565" i="4"/>
  <c r="BO1565" i="4"/>
  <c r="BR1565" i="4"/>
  <c r="BS1565" i="4"/>
  <c r="BU1565" i="4"/>
  <c r="BV1565" i="4" s="1"/>
  <c r="BW1565" i="4"/>
  <c r="BG1566" i="4"/>
  <c r="BO1566" i="4"/>
  <c r="BP1566" i="4" s="1"/>
  <c r="BR1566" i="4"/>
  <c r="BS1566" i="4"/>
  <c r="BU1566" i="4"/>
  <c r="BV1566" i="4" s="1"/>
  <c r="BW1566" i="4"/>
  <c r="BG1567" i="4"/>
  <c r="BO1567" i="4"/>
  <c r="BR1567" i="4"/>
  <c r="BS1567" i="4"/>
  <c r="BU1567" i="4"/>
  <c r="BV1567" i="4" s="1"/>
  <c r="BW1567" i="4"/>
  <c r="BG1568" i="4"/>
  <c r="BO1568" i="4"/>
  <c r="BP1568" i="4" s="1"/>
  <c r="BR1568" i="4"/>
  <c r="BS1568" i="4"/>
  <c r="BU1568" i="4"/>
  <c r="BV1568" i="4" s="1"/>
  <c r="BW1568" i="4"/>
  <c r="BG1569" i="4"/>
  <c r="BO1569" i="4"/>
  <c r="BR1569" i="4"/>
  <c r="BS1569" i="4"/>
  <c r="BU1569" i="4"/>
  <c r="BV1569" i="4" s="1"/>
  <c r="BW1569" i="4"/>
  <c r="BG1570" i="4"/>
  <c r="BO1570" i="4"/>
  <c r="BP1570" i="4" s="1"/>
  <c r="BR1570" i="4"/>
  <c r="BS1570" i="4"/>
  <c r="BU1570" i="4"/>
  <c r="BV1570" i="4" s="1"/>
  <c r="BW1570" i="4"/>
  <c r="BG1571" i="4"/>
  <c r="BO1571" i="4"/>
  <c r="BR1571" i="4"/>
  <c r="BS1571" i="4"/>
  <c r="BU1571" i="4"/>
  <c r="BV1571" i="4" s="1"/>
  <c r="BW1571" i="4"/>
  <c r="BG1572" i="4"/>
  <c r="BO1572" i="4"/>
  <c r="BP1572" i="4" s="1"/>
  <c r="BR1572" i="4"/>
  <c r="BS1572" i="4"/>
  <c r="BU1572" i="4"/>
  <c r="BV1572" i="4" s="1"/>
  <c r="BW1572" i="4"/>
  <c r="BG1573" i="4"/>
  <c r="BO1573" i="4"/>
  <c r="BR1573" i="4"/>
  <c r="BS1573" i="4"/>
  <c r="BU1573" i="4"/>
  <c r="BV1573" i="4" s="1"/>
  <c r="BW1573" i="4"/>
  <c r="BG1574" i="4"/>
  <c r="BO1574" i="4"/>
  <c r="CG1574" i="4" s="1"/>
  <c r="CH1574" i="4" s="1"/>
  <c r="BR1574" i="4"/>
  <c r="BS1574" i="4"/>
  <c r="BU1574" i="4"/>
  <c r="BV1574" i="4" s="1"/>
  <c r="BW1574" i="4"/>
  <c r="BG1575" i="4"/>
  <c r="BO1575" i="4"/>
  <c r="BR1575" i="4"/>
  <c r="BS1575" i="4"/>
  <c r="BU1575" i="4"/>
  <c r="BV1575" i="4" s="1"/>
  <c r="BW1575" i="4"/>
  <c r="BG1576" i="4"/>
  <c r="BO1576" i="4"/>
  <c r="BP1576" i="4" s="1"/>
  <c r="BR1576" i="4"/>
  <c r="BS1576" i="4"/>
  <c r="BU1576" i="4"/>
  <c r="BV1576" i="4" s="1"/>
  <c r="BW1576" i="4"/>
  <c r="BG1577" i="4"/>
  <c r="BO1577" i="4"/>
  <c r="BR1577" i="4"/>
  <c r="BS1577" i="4"/>
  <c r="BU1577" i="4"/>
  <c r="BV1577" i="4" s="1"/>
  <c r="BW1577" i="4"/>
  <c r="BG1578" i="4"/>
  <c r="BO1578" i="4"/>
  <c r="BP1578" i="4" s="1"/>
  <c r="BR1578" i="4"/>
  <c r="BS1578" i="4"/>
  <c r="BU1578" i="4"/>
  <c r="BV1578" i="4" s="1"/>
  <c r="BW1578" i="4"/>
  <c r="BG1579" i="4"/>
  <c r="BO1579" i="4"/>
  <c r="BR1579" i="4"/>
  <c r="BS1579" i="4"/>
  <c r="BU1579" i="4"/>
  <c r="BV1579" i="4" s="1"/>
  <c r="BW1579" i="4"/>
  <c r="BG1580" i="4"/>
  <c r="BO1580" i="4"/>
  <c r="BR1580" i="4"/>
  <c r="BS1580" i="4"/>
  <c r="BU1580" i="4"/>
  <c r="BV1580" i="4" s="1"/>
  <c r="BW1580" i="4"/>
  <c r="BG1581" i="4"/>
  <c r="BO1581" i="4"/>
  <c r="BR1581" i="4"/>
  <c r="BS1581" i="4"/>
  <c r="BU1581" i="4"/>
  <c r="BV1581" i="4" s="1"/>
  <c r="BW1581" i="4"/>
  <c r="BG1582" i="4"/>
  <c r="BO1582" i="4"/>
  <c r="BR1582" i="4"/>
  <c r="BS1582" i="4"/>
  <c r="BU1582" i="4"/>
  <c r="BV1582" i="4" s="1"/>
  <c r="BW1582" i="4"/>
  <c r="BG1583" i="4"/>
  <c r="BO1583" i="4"/>
  <c r="BR1583" i="4"/>
  <c r="BS1583" i="4"/>
  <c r="BU1583" i="4"/>
  <c r="BV1583" i="4" s="1"/>
  <c r="BW1583" i="4"/>
  <c r="BG1584" i="4"/>
  <c r="BO1584" i="4"/>
  <c r="BR1584" i="4"/>
  <c r="BS1584" i="4"/>
  <c r="BU1584" i="4"/>
  <c r="BV1584" i="4" s="1"/>
  <c r="BW1584" i="4"/>
  <c r="BG1585" i="4"/>
  <c r="BO1585" i="4"/>
  <c r="BR1585" i="4"/>
  <c r="BS1585" i="4"/>
  <c r="BU1585" i="4"/>
  <c r="BV1585" i="4" s="1"/>
  <c r="BW1585" i="4"/>
  <c r="BG1586" i="4"/>
  <c r="BO1586" i="4"/>
  <c r="BP1586" i="4" s="1"/>
  <c r="BR1586" i="4"/>
  <c r="BS1586" i="4"/>
  <c r="BU1586" i="4"/>
  <c r="BV1586" i="4" s="1"/>
  <c r="BW1586" i="4"/>
  <c r="BG1587" i="4"/>
  <c r="BO1587" i="4"/>
  <c r="BR1587" i="4"/>
  <c r="BS1587" i="4"/>
  <c r="BU1587" i="4"/>
  <c r="BV1587" i="4" s="1"/>
  <c r="BW1587" i="4"/>
  <c r="BG1588" i="4"/>
  <c r="BO1588" i="4"/>
  <c r="BP1588" i="4" s="1"/>
  <c r="BR1588" i="4"/>
  <c r="BS1588" i="4"/>
  <c r="BU1588" i="4"/>
  <c r="BV1588" i="4" s="1"/>
  <c r="BW1588" i="4"/>
  <c r="BG1589" i="4"/>
  <c r="BO1589" i="4"/>
  <c r="BR1589" i="4"/>
  <c r="BS1589" i="4"/>
  <c r="BU1589" i="4"/>
  <c r="BV1589" i="4" s="1"/>
  <c r="BW1589" i="4"/>
  <c r="BG1590" i="4"/>
  <c r="BO1590" i="4"/>
  <c r="BP1590" i="4" s="1"/>
  <c r="BR1590" i="4"/>
  <c r="BS1590" i="4"/>
  <c r="BU1590" i="4"/>
  <c r="BV1590" i="4" s="1"/>
  <c r="BW1590" i="4"/>
  <c r="BG1591" i="4"/>
  <c r="BO1591" i="4"/>
  <c r="BR1591" i="4"/>
  <c r="BS1591" i="4"/>
  <c r="BU1591" i="4"/>
  <c r="BV1591" i="4" s="1"/>
  <c r="BW1591" i="4"/>
  <c r="BG1592" i="4"/>
  <c r="BO1592" i="4"/>
  <c r="CG1592" i="4" s="1"/>
  <c r="CH1592" i="4" s="1"/>
  <c r="BR1592" i="4"/>
  <c r="BS1592" i="4"/>
  <c r="BU1592" i="4"/>
  <c r="BV1592" i="4" s="1"/>
  <c r="BW1592" i="4"/>
  <c r="BG1593" i="4"/>
  <c r="BO1593" i="4"/>
  <c r="BR1593" i="4"/>
  <c r="BS1593" i="4"/>
  <c r="BU1593" i="4"/>
  <c r="BV1593" i="4" s="1"/>
  <c r="BW1593" i="4"/>
  <c r="BG1594" i="4"/>
  <c r="BO1594" i="4"/>
  <c r="BR1594" i="4"/>
  <c r="BS1594" i="4"/>
  <c r="BU1594" i="4"/>
  <c r="BV1594" i="4" s="1"/>
  <c r="BW1594" i="4"/>
  <c r="BG1595" i="4"/>
  <c r="BO1595" i="4"/>
  <c r="BR1595" i="4"/>
  <c r="BS1595" i="4"/>
  <c r="BU1595" i="4"/>
  <c r="BV1595" i="4" s="1"/>
  <c r="BW1595" i="4"/>
  <c r="BG1596" i="4"/>
  <c r="BO1596" i="4"/>
  <c r="CG1596" i="4" s="1"/>
  <c r="CH1596" i="4" s="1"/>
  <c r="BR1596" i="4"/>
  <c r="BS1596" i="4"/>
  <c r="BU1596" i="4"/>
  <c r="BV1596" i="4" s="1"/>
  <c r="BW1596" i="4"/>
  <c r="BG1597" i="4"/>
  <c r="BO1597" i="4"/>
  <c r="BR1597" i="4"/>
  <c r="BS1597" i="4"/>
  <c r="BU1597" i="4"/>
  <c r="BV1597" i="4" s="1"/>
  <c r="BW1597" i="4"/>
  <c r="BG1598" i="4"/>
  <c r="BO1598" i="4"/>
  <c r="CG1598" i="4" s="1"/>
  <c r="CH1598" i="4" s="1"/>
  <c r="BR1598" i="4"/>
  <c r="BS1598" i="4"/>
  <c r="BU1598" i="4"/>
  <c r="BV1598" i="4" s="1"/>
  <c r="BW1598" i="4"/>
  <c r="BG1599" i="4"/>
  <c r="BO1599" i="4"/>
  <c r="BR1599" i="4"/>
  <c r="BS1599" i="4"/>
  <c r="BU1599" i="4"/>
  <c r="BV1599" i="4" s="1"/>
  <c r="BW1599" i="4"/>
  <c r="BG1600" i="4"/>
  <c r="BO1600" i="4"/>
  <c r="CG1600" i="4" s="1"/>
  <c r="CH1600" i="4" s="1"/>
  <c r="BR1600" i="4"/>
  <c r="BS1600" i="4"/>
  <c r="BU1600" i="4"/>
  <c r="BV1600" i="4" s="1"/>
  <c r="BW1600" i="4"/>
  <c r="BG1601" i="4"/>
  <c r="BO1601" i="4"/>
  <c r="CG1601" i="4" s="1"/>
  <c r="CH1601" i="4" s="1"/>
  <c r="BR1601" i="4"/>
  <c r="BS1601" i="4"/>
  <c r="BU1601" i="4"/>
  <c r="BV1601" i="4" s="1"/>
  <c r="BW1601" i="4"/>
  <c r="BG1602" i="4"/>
  <c r="BO1602" i="4"/>
  <c r="BP1602" i="4" s="1"/>
  <c r="BR1602" i="4"/>
  <c r="BS1602" i="4"/>
  <c r="BU1602" i="4"/>
  <c r="BV1602" i="4" s="1"/>
  <c r="BW1602" i="4"/>
  <c r="BG1603" i="4"/>
  <c r="BO1603" i="4"/>
  <c r="BR1603" i="4"/>
  <c r="BS1603" i="4"/>
  <c r="BU1603" i="4"/>
  <c r="BV1603" i="4" s="1"/>
  <c r="BW1603" i="4"/>
  <c r="BG1604" i="4"/>
  <c r="BO1604" i="4"/>
  <c r="CG1604" i="4" s="1"/>
  <c r="CH1604" i="4" s="1"/>
  <c r="BR1604" i="4"/>
  <c r="BS1604" i="4"/>
  <c r="BU1604" i="4"/>
  <c r="BV1604" i="4" s="1"/>
  <c r="BW1604" i="4"/>
  <c r="BG1605" i="4"/>
  <c r="BO1605" i="4"/>
  <c r="BR1605" i="4"/>
  <c r="BS1605" i="4"/>
  <c r="BU1605" i="4"/>
  <c r="BV1605" i="4" s="1"/>
  <c r="BW1605" i="4"/>
  <c r="BG1606" i="4"/>
  <c r="BO1606" i="4"/>
  <c r="BR1606" i="4"/>
  <c r="BS1606" i="4"/>
  <c r="BU1606" i="4"/>
  <c r="BV1606" i="4" s="1"/>
  <c r="BW1606" i="4"/>
  <c r="BG1607" i="4"/>
  <c r="BO1607" i="4"/>
  <c r="BR1607" i="4"/>
  <c r="BS1607" i="4"/>
  <c r="BU1607" i="4"/>
  <c r="BV1607" i="4" s="1"/>
  <c r="BW1607" i="4"/>
  <c r="BG1608" i="4"/>
  <c r="BO1608" i="4"/>
  <c r="CG1608" i="4" s="1"/>
  <c r="CH1608" i="4" s="1"/>
  <c r="BR1608" i="4"/>
  <c r="BS1608" i="4"/>
  <c r="BU1608" i="4"/>
  <c r="BV1608" i="4" s="1"/>
  <c r="BW1608" i="4"/>
  <c r="BG1609" i="4"/>
  <c r="BO1609" i="4"/>
  <c r="BR1609" i="4"/>
  <c r="BS1609" i="4"/>
  <c r="BU1609" i="4"/>
  <c r="BV1609" i="4" s="1"/>
  <c r="BW1609" i="4"/>
  <c r="BG1610" i="4"/>
  <c r="BO1610" i="4"/>
  <c r="BP1610" i="4" s="1"/>
  <c r="BR1610" i="4"/>
  <c r="BS1610" i="4"/>
  <c r="BU1610" i="4"/>
  <c r="BV1610" i="4" s="1"/>
  <c r="BW1610" i="4"/>
  <c r="BG1611" i="4"/>
  <c r="BO1611" i="4"/>
  <c r="BR1611" i="4"/>
  <c r="BS1611" i="4"/>
  <c r="BU1611" i="4"/>
  <c r="BV1611" i="4" s="1"/>
  <c r="BW1611" i="4"/>
  <c r="BG1612" i="4"/>
  <c r="BO1612" i="4"/>
  <c r="CG1612" i="4" s="1"/>
  <c r="CH1612" i="4" s="1"/>
  <c r="BR1612" i="4"/>
  <c r="BS1612" i="4"/>
  <c r="BU1612" i="4"/>
  <c r="BV1612" i="4" s="1"/>
  <c r="BW1612" i="4"/>
  <c r="BG1613" i="4"/>
  <c r="BO1613" i="4"/>
  <c r="BR1613" i="4"/>
  <c r="BS1613" i="4"/>
  <c r="BU1613" i="4"/>
  <c r="BV1613" i="4" s="1"/>
  <c r="BW1613" i="4"/>
  <c r="BG1614" i="4"/>
  <c r="BO1614" i="4"/>
  <c r="BR1614" i="4"/>
  <c r="BS1614" i="4"/>
  <c r="BU1614" i="4"/>
  <c r="BV1614" i="4" s="1"/>
  <c r="BW1614" i="4"/>
  <c r="BG1615" i="4"/>
  <c r="BO1615" i="4"/>
  <c r="BR1615" i="4"/>
  <c r="BS1615" i="4"/>
  <c r="BU1615" i="4"/>
  <c r="BV1615" i="4" s="1"/>
  <c r="BW1615" i="4"/>
  <c r="BG1616" i="4"/>
  <c r="BO1616" i="4"/>
  <c r="BR1616" i="4"/>
  <c r="BS1616" i="4"/>
  <c r="BU1616" i="4"/>
  <c r="BV1616" i="4" s="1"/>
  <c r="BW1616" i="4"/>
  <c r="BG1617" i="4"/>
  <c r="BO1617" i="4"/>
  <c r="CG1617" i="4" s="1"/>
  <c r="CH1617" i="4" s="1"/>
  <c r="BR1617" i="4"/>
  <c r="BS1617" i="4"/>
  <c r="BU1617" i="4"/>
  <c r="BV1617" i="4" s="1"/>
  <c r="BW1617" i="4"/>
  <c r="BG1618" i="4"/>
  <c r="BO1618" i="4"/>
  <c r="BP1618" i="4" s="1"/>
  <c r="BR1618" i="4"/>
  <c r="BS1618" i="4"/>
  <c r="BU1618" i="4"/>
  <c r="BV1618" i="4" s="1"/>
  <c r="BW1618" i="4"/>
  <c r="BG1619" i="4"/>
  <c r="BO1619" i="4"/>
  <c r="BR1619" i="4"/>
  <c r="BS1619" i="4"/>
  <c r="BU1619" i="4"/>
  <c r="BV1619" i="4" s="1"/>
  <c r="BW1619" i="4"/>
  <c r="BG1620" i="4"/>
  <c r="BO1620" i="4"/>
  <c r="CG1620" i="4" s="1"/>
  <c r="CH1620" i="4" s="1"/>
  <c r="BR1620" i="4"/>
  <c r="BS1620" i="4"/>
  <c r="BU1620" i="4"/>
  <c r="BV1620" i="4" s="1"/>
  <c r="BW1620" i="4"/>
  <c r="BG1621" i="4"/>
  <c r="BO1621" i="4"/>
  <c r="BR1621" i="4"/>
  <c r="BS1621" i="4"/>
  <c r="BU1621" i="4"/>
  <c r="BV1621" i="4" s="1"/>
  <c r="BW1621" i="4"/>
  <c r="BG1622" i="4"/>
  <c r="BO1622" i="4"/>
  <c r="BP1622" i="4" s="1"/>
  <c r="BR1622" i="4"/>
  <c r="BS1622" i="4"/>
  <c r="BU1622" i="4"/>
  <c r="BV1622" i="4" s="1"/>
  <c r="BW1622" i="4"/>
  <c r="BG1623" i="4"/>
  <c r="BO1623" i="4"/>
  <c r="BR1623" i="4"/>
  <c r="BS1623" i="4"/>
  <c r="BU1623" i="4"/>
  <c r="BV1623" i="4" s="1"/>
  <c r="BW1623" i="4"/>
  <c r="BG1624" i="4"/>
  <c r="BO1624" i="4"/>
  <c r="CG1624" i="4" s="1"/>
  <c r="CH1624" i="4" s="1"/>
  <c r="BR1624" i="4"/>
  <c r="BS1624" i="4"/>
  <c r="BU1624" i="4"/>
  <c r="BV1624" i="4" s="1"/>
  <c r="BW1624" i="4"/>
  <c r="BG1625" i="4"/>
  <c r="BO1625" i="4"/>
  <c r="BR1625" i="4"/>
  <c r="BS1625" i="4"/>
  <c r="BU1625" i="4"/>
  <c r="BV1625" i="4" s="1"/>
  <c r="BW1625" i="4"/>
  <c r="BG1626" i="4"/>
  <c r="BO1626" i="4"/>
  <c r="BP1626" i="4" s="1"/>
  <c r="BR1626" i="4"/>
  <c r="BS1626" i="4"/>
  <c r="BU1626" i="4"/>
  <c r="BV1626" i="4" s="1"/>
  <c r="BW1626" i="4"/>
  <c r="BG1627" i="4"/>
  <c r="BO1627" i="4"/>
  <c r="BR1627" i="4"/>
  <c r="BS1627" i="4"/>
  <c r="BU1627" i="4"/>
  <c r="BV1627" i="4" s="1"/>
  <c r="BW1627" i="4"/>
  <c r="BG1628" i="4"/>
  <c r="BO1628" i="4"/>
  <c r="CG1628" i="4" s="1"/>
  <c r="CH1628" i="4" s="1"/>
  <c r="BR1628" i="4"/>
  <c r="BS1628" i="4"/>
  <c r="BU1628" i="4"/>
  <c r="BV1628" i="4" s="1"/>
  <c r="BW1628" i="4"/>
  <c r="BG1629" i="4"/>
  <c r="BO1629" i="4"/>
  <c r="BP1629" i="4" s="1"/>
  <c r="BR1629" i="4"/>
  <c r="BS1629" i="4"/>
  <c r="BU1629" i="4"/>
  <c r="BV1629" i="4" s="1"/>
  <c r="BW1629" i="4"/>
  <c r="BG1630" i="4"/>
  <c r="BO1630" i="4"/>
  <c r="BR1630" i="4"/>
  <c r="BS1630" i="4"/>
  <c r="BU1630" i="4"/>
  <c r="BV1630" i="4" s="1"/>
  <c r="BW1630" i="4"/>
  <c r="BG1631" i="4"/>
  <c r="BO1631" i="4"/>
  <c r="BR1631" i="4"/>
  <c r="BS1631" i="4"/>
  <c r="BU1631" i="4"/>
  <c r="BV1631" i="4" s="1"/>
  <c r="BW1631" i="4"/>
  <c r="BG1632" i="4"/>
  <c r="BO1632" i="4"/>
  <c r="CG1632" i="4" s="1"/>
  <c r="CH1632" i="4" s="1"/>
  <c r="BR1632" i="4"/>
  <c r="BS1632" i="4"/>
  <c r="BU1632" i="4"/>
  <c r="BV1632" i="4" s="1"/>
  <c r="BW1632" i="4"/>
  <c r="BG1633" i="4"/>
  <c r="BO1633" i="4"/>
  <c r="BR1633" i="4"/>
  <c r="BS1633" i="4"/>
  <c r="BU1633" i="4"/>
  <c r="BV1633" i="4" s="1"/>
  <c r="BW1633" i="4"/>
  <c r="BG1634" i="4"/>
  <c r="BO1634" i="4"/>
  <c r="CG1634" i="4" s="1"/>
  <c r="CH1634" i="4" s="1"/>
  <c r="BR1634" i="4"/>
  <c r="BS1634" i="4"/>
  <c r="BU1634" i="4"/>
  <c r="BV1634" i="4" s="1"/>
  <c r="BW1634" i="4"/>
  <c r="BG1635" i="4"/>
  <c r="BO1635" i="4"/>
  <c r="BR1635" i="4"/>
  <c r="BS1635" i="4"/>
  <c r="BU1635" i="4"/>
  <c r="BV1635" i="4" s="1"/>
  <c r="BW1635" i="4"/>
  <c r="BG1636" i="4"/>
  <c r="BO1636" i="4"/>
  <c r="BP1636" i="4" s="1"/>
  <c r="BR1636" i="4"/>
  <c r="BS1636" i="4"/>
  <c r="BU1636" i="4"/>
  <c r="BV1636" i="4" s="1"/>
  <c r="BW1636" i="4"/>
  <c r="BG1637" i="4"/>
  <c r="BO1637" i="4"/>
  <c r="BR1637" i="4"/>
  <c r="BS1637" i="4"/>
  <c r="BU1637" i="4"/>
  <c r="BV1637" i="4" s="1"/>
  <c r="BW1637" i="4"/>
  <c r="BG1638" i="4"/>
  <c r="BO1638" i="4"/>
  <c r="CG1638" i="4" s="1"/>
  <c r="CH1638" i="4" s="1"/>
  <c r="BR1638" i="4"/>
  <c r="BS1638" i="4"/>
  <c r="BU1638" i="4"/>
  <c r="BV1638" i="4" s="1"/>
  <c r="BW1638" i="4"/>
  <c r="BG1639" i="4"/>
  <c r="BO1639" i="4"/>
  <c r="BR1639" i="4"/>
  <c r="BS1639" i="4"/>
  <c r="BU1639" i="4"/>
  <c r="BV1639" i="4" s="1"/>
  <c r="BW1639" i="4"/>
  <c r="BG1640" i="4"/>
  <c r="BO1640" i="4"/>
  <c r="BR1640" i="4"/>
  <c r="BS1640" i="4"/>
  <c r="BU1640" i="4"/>
  <c r="BV1640" i="4" s="1"/>
  <c r="BW1640" i="4"/>
  <c r="BG1641" i="4"/>
  <c r="BO1641" i="4"/>
  <c r="BR1641" i="4"/>
  <c r="BS1641" i="4"/>
  <c r="BU1641" i="4"/>
  <c r="BV1641" i="4" s="1"/>
  <c r="BW1641" i="4"/>
  <c r="BG1642" i="4"/>
  <c r="BO1642" i="4"/>
  <c r="CG1642" i="4" s="1"/>
  <c r="CH1642" i="4" s="1"/>
  <c r="BR1642" i="4"/>
  <c r="BS1642" i="4"/>
  <c r="BU1642" i="4"/>
  <c r="BV1642" i="4" s="1"/>
  <c r="BW1642" i="4"/>
  <c r="BG1643" i="4"/>
  <c r="BO1643" i="4"/>
  <c r="BR1643" i="4"/>
  <c r="BS1643" i="4"/>
  <c r="BU1643" i="4"/>
  <c r="BV1643" i="4" s="1"/>
  <c r="BW1643" i="4"/>
  <c r="BG1644" i="4"/>
  <c r="BO1644" i="4"/>
  <c r="BP1644" i="4" s="1"/>
  <c r="BR1644" i="4"/>
  <c r="BS1644" i="4"/>
  <c r="BU1644" i="4"/>
  <c r="BV1644" i="4" s="1"/>
  <c r="BW1644" i="4"/>
  <c r="BG1645" i="4"/>
  <c r="BO1645" i="4"/>
  <c r="BR1645" i="4"/>
  <c r="BS1645" i="4"/>
  <c r="BU1645" i="4"/>
  <c r="BV1645" i="4" s="1"/>
  <c r="BW1645" i="4"/>
  <c r="BG1646" i="4"/>
  <c r="BO1646" i="4"/>
  <c r="CG1646" i="4" s="1"/>
  <c r="CH1646" i="4" s="1"/>
  <c r="BR1646" i="4"/>
  <c r="BS1646" i="4"/>
  <c r="BU1646" i="4"/>
  <c r="BV1646" i="4" s="1"/>
  <c r="BW1646" i="4"/>
  <c r="BG1647" i="4"/>
  <c r="BO1647" i="4"/>
  <c r="BR1647" i="4"/>
  <c r="BS1647" i="4"/>
  <c r="BU1647" i="4"/>
  <c r="BV1647" i="4" s="1"/>
  <c r="BW1647" i="4"/>
  <c r="BG1648" i="4"/>
  <c r="BO1648" i="4"/>
  <c r="BP1648" i="4" s="1"/>
  <c r="BR1648" i="4"/>
  <c r="BS1648" i="4"/>
  <c r="BU1648" i="4"/>
  <c r="BV1648" i="4" s="1"/>
  <c r="BW1648" i="4"/>
  <c r="BG1649" i="4"/>
  <c r="BO1649" i="4"/>
  <c r="BR1649" i="4"/>
  <c r="BS1649" i="4"/>
  <c r="BU1649" i="4"/>
  <c r="BV1649" i="4" s="1"/>
  <c r="BW1649" i="4"/>
  <c r="BG1650" i="4"/>
  <c r="BO1650" i="4"/>
  <c r="CG1650" i="4" s="1"/>
  <c r="CH1650" i="4" s="1"/>
  <c r="BR1650" i="4"/>
  <c r="BS1650" i="4"/>
  <c r="BU1650" i="4"/>
  <c r="BV1650" i="4" s="1"/>
  <c r="BW1650" i="4"/>
  <c r="BG1651" i="4"/>
  <c r="BO1651" i="4"/>
  <c r="BR1651" i="4"/>
  <c r="BS1651" i="4"/>
  <c r="BU1651" i="4"/>
  <c r="BV1651" i="4" s="1"/>
  <c r="BW1651" i="4"/>
  <c r="BG1652" i="4"/>
  <c r="BO1652" i="4"/>
  <c r="BR1652" i="4"/>
  <c r="BS1652" i="4"/>
  <c r="BU1652" i="4"/>
  <c r="BV1652" i="4" s="1"/>
  <c r="BW1652" i="4"/>
  <c r="BG1653" i="4"/>
  <c r="BO1653" i="4"/>
  <c r="BR1653" i="4"/>
  <c r="BS1653" i="4"/>
  <c r="BU1653" i="4"/>
  <c r="BV1653" i="4" s="1"/>
  <c r="BW1653" i="4"/>
  <c r="BG1654" i="4"/>
  <c r="BO1654" i="4"/>
  <c r="CG1654" i="4" s="1"/>
  <c r="CH1654" i="4" s="1"/>
  <c r="BR1654" i="4"/>
  <c r="BS1654" i="4"/>
  <c r="BU1654" i="4"/>
  <c r="BV1654" i="4" s="1"/>
  <c r="BW1654" i="4"/>
  <c r="BG1655" i="4"/>
  <c r="BO1655" i="4"/>
  <c r="BP1655" i="4" s="1"/>
  <c r="BR1655" i="4"/>
  <c r="BS1655" i="4"/>
  <c r="BU1655" i="4"/>
  <c r="BV1655" i="4" s="1"/>
  <c r="BW1655" i="4"/>
  <c r="BG1656" i="4"/>
  <c r="BO1656" i="4"/>
  <c r="BP1656" i="4" s="1"/>
  <c r="BR1656" i="4"/>
  <c r="BS1656" i="4"/>
  <c r="BU1656" i="4"/>
  <c r="BV1656" i="4" s="1"/>
  <c r="BW1656" i="4"/>
  <c r="BG1657" i="4"/>
  <c r="BO1657" i="4"/>
  <c r="BR1657" i="4"/>
  <c r="BS1657" i="4"/>
  <c r="BU1657" i="4"/>
  <c r="BV1657" i="4" s="1"/>
  <c r="BW1657" i="4"/>
  <c r="BG1658" i="4"/>
  <c r="BO1658" i="4"/>
  <c r="CG1658" i="4" s="1"/>
  <c r="CH1658" i="4" s="1"/>
  <c r="BR1658" i="4"/>
  <c r="BS1658" i="4"/>
  <c r="BU1658" i="4"/>
  <c r="BV1658" i="4" s="1"/>
  <c r="BW1658" i="4"/>
  <c r="BG1659" i="4"/>
  <c r="BO1659" i="4"/>
  <c r="BR1659" i="4"/>
  <c r="BS1659" i="4"/>
  <c r="BU1659" i="4"/>
  <c r="BV1659" i="4" s="1"/>
  <c r="BW1659" i="4"/>
  <c r="BG1660" i="4"/>
  <c r="BO1660" i="4"/>
  <c r="BP1660" i="4" s="1"/>
  <c r="BR1660" i="4"/>
  <c r="BS1660" i="4"/>
  <c r="BU1660" i="4"/>
  <c r="BV1660" i="4" s="1"/>
  <c r="BW1660" i="4"/>
  <c r="BG1661" i="4"/>
  <c r="BO1661" i="4"/>
  <c r="BR1661" i="4"/>
  <c r="BS1661" i="4"/>
  <c r="BU1661" i="4"/>
  <c r="BV1661" i="4" s="1"/>
  <c r="BW1661" i="4"/>
  <c r="BG1662" i="4"/>
  <c r="BO1662" i="4"/>
  <c r="CG1662" i="4" s="1"/>
  <c r="CH1662" i="4" s="1"/>
  <c r="BR1662" i="4"/>
  <c r="BS1662" i="4"/>
  <c r="BU1662" i="4"/>
  <c r="BV1662" i="4" s="1"/>
  <c r="BW1662" i="4"/>
  <c r="BG1663" i="4"/>
  <c r="BO1663" i="4"/>
  <c r="BR1663" i="4"/>
  <c r="BS1663" i="4"/>
  <c r="BU1663" i="4"/>
  <c r="BV1663" i="4" s="1"/>
  <c r="BW1663" i="4"/>
  <c r="BG1664" i="4"/>
  <c r="BO1664" i="4"/>
  <c r="BP1664" i="4" s="1"/>
  <c r="BR1664" i="4"/>
  <c r="BS1664" i="4"/>
  <c r="BU1664" i="4"/>
  <c r="BV1664" i="4" s="1"/>
  <c r="BW1664" i="4"/>
  <c r="BG1665" i="4"/>
  <c r="BO1665" i="4"/>
  <c r="BR1665" i="4"/>
  <c r="BS1665" i="4"/>
  <c r="BU1665" i="4"/>
  <c r="BV1665" i="4" s="1"/>
  <c r="BW1665" i="4"/>
  <c r="BG1666" i="4"/>
  <c r="BO1666" i="4"/>
  <c r="CG1666" i="4" s="1"/>
  <c r="CH1666" i="4" s="1"/>
  <c r="BR1666" i="4"/>
  <c r="BS1666" i="4"/>
  <c r="BU1666" i="4"/>
  <c r="BV1666" i="4" s="1"/>
  <c r="BW1666" i="4"/>
  <c r="BG1667" i="4"/>
  <c r="BO1667" i="4"/>
  <c r="BR1667" i="4"/>
  <c r="BS1667" i="4"/>
  <c r="BU1667" i="4"/>
  <c r="BV1667" i="4" s="1"/>
  <c r="BW1667" i="4"/>
  <c r="BG1668" i="4"/>
  <c r="BO1668" i="4"/>
  <c r="BP1668" i="4" s="1"/>
  <c r="BR1668" i="4"/>
  <c r="BS1668" i="4"/>
  <c r="BU1668" i="4"/>
  <c r="BV1668" i="4" s="1"/>
  <c r="BW1668" i="4"/>
  <c r="BG1669" i="4"/>
  <c r="BO1669" i="4"/>
  <c r="CG1669" i="4" s="1"/>
  <c r="CH1669" i="4" s="1"/>
  <c r="BR1669" i="4"/>
  <c r="BS1669" i="4"/>
  <c r="BU1669" i="4"/>
  <c r="BV1669" i="4" s="1"/>
  <c r="BW1669" i="4"/>
  <c r="BG1670" i="4"/>
  <c r="BO1670" i="4"/>
  <c r="BR1670" i="4"/>
  <c r="BS1670" i="4"/>
  <c r="BU1670" i="4"/>
  <c r="BV1670" i="4" s="1"/>
  <c r="BW1670" i="4"/>
  <c r="BG1671" i="4"/>
  <c r="BO1671" i="4"/>
  <c r="BR1671" i="4"/>
  <c r="BS1671" i="4"/>
  <c r="BU1671" i="4"/>
  <c r="BV1671" i="4" s="1"/>
  <c r="BW1671" i="4"/>
  <c r="BG1672" i="4"/>
  <c r="BO1672" i="4"/>
  <c r="BP1672" i="4" s="1"/>
  <c r="BR1672" i="4"/>
  <c r="BS1672" i="4"/>
  <c r="BU1672" i="4"/>
  <c r="BV1672" i="4" s="1"/>
  <c r="BW1672" i="4"/>
  <c r="BG1673" i="4"/>
  <c r="BO1673" i="4"/>
  <c r="BR1673" i="4"/>
  <c r="BS1673" i="4"/>
  <c r="BU1673" i="4"/>
  <c r="BV1673" i="4" s="1"/>
  <c r="BW1673" i="4"/>
  <c r="BG1674" i="4"/>
  <c r="BO1674" i="4"/>
  <c r="CG1674" i="4" s="1"/>
  <c r="CH1674" i="4" s="1"/>
  <c r="BR1674" i="4"/>
  <c r="BS1674" i="4"/>
  <c r="BU1674" i="4"/>
  <c r="BV1674" i="4" s="1"/>
  <c r="BW1674" i="4"/>
  <c r="BG1675" i="4"/>
  <c r="BO1675" i="4"/>
  <c r="BR1675" i="4"/>
  <c r="BS1675" i="4"/>
  <c r="BU1675" i="4"/>
  <c r="BV1675" i="4" s="1"/>
  <c r="BW1675" i="4"/>
  <c r="BG1676" i="4"/>
  <c r="BO1676" i="4"/>
  <c r="BR1676" i="4"/>
  <c r="BS1676" i="4"/>
  <c r="BU1676" i="4"/>
  <c r="BV1676" i="4" s="1"/>
  <c r="BW1676" i="4"/>
  <c r="BG1677" i="4"/>
  <c r="BO1677" i="4"/>
  <c r="BR1677" i="4"/>
  <c r="BS1677" i="4"/>
  <c r="BU1677" i="4"/>
  <c r="BV1677" i="4" s="1"/>
  <c r="BW1677" i="4"/>
  <c r="BG1678" i="4"/>
  <c r="BO1678" i="4"/>
  <c r="BR1678" i="4"/>
  <c r="BS1678" i="4"/>
  <c r="BU1678" i="4"/>
  <c r="BV1678" i="4" s="1"/>
  <c r="BW1678" i="4"/>
  <c r="BG1679" i="4"/>
  <c r="BO1679" i="4"/>
  <c r="BR1679" i="4"/>
  <c r="BS1679" i="4"/>
  <c r="BU1679" i="4"/>
  <c r="BV1679" i="4" s="1"/>
  <c r="BW1679" i="4"/>
  <c r="BG1680" i="4"/>
  <c r="BO1680" i="4"/>
  <c r="CG1680" i="4" s="1"/>
  <c r="CH1680" i="4" s="1"/>
  <c r="BR1680" i="4"/>
  <c r="BS1680" i="4"/>
  <c r="BU1680" i="4"/>
  <c r="BV1680" i="4" s="1"/>
  <c r="BW1680" i="4"/>
  <c r="BG1681" i="4"/>
  <c r="BO1681" i="4"/>
  <c r="BR1681" i="4"/>
  <c r="BS1681" i="4"/>
  <c r="BU1681" i="4"/>
  <c r="BV1681" i="4" s="1"/>
  <c r="BW1681" i="4"/>
  <c r="BG1682" i="4"/>
  <c r="BO1682" i="4"/>
  <c r="BR1682" i="4"/>
  <c r="BS1682" i="4"/>
  <c r="BU1682" i="4"/>
  <c r="BV1682" i="4" s="1"/>
  <c r="BW1682" i="4"/>
  <c r="BG1683" i="4"/>
  <c r="BO1683" i="4"/>
  <c r="BR1683" i="4"/>
  <c r="BS1683" i="4"/>
  <c r="BU1683" i="4"/>
  <c r="BV1683" i="4" s="1"/>
  <c r="BW1683" i="4"/>
  <c r="BG1684" i="4"/>
  <c r="BO1684" i="4"/>
  <c r="BP1684" i="4" s="1"/>
  <c r="BR1684" i="4"/>
  <c r="BS1684" i="4"/>
  <c r="BU1684" i="4"/>
  <c r="BV1684" i="4" s="1"/>
  <c r="BW1684" i="4"/>
  <c r="BG1685" i="4"/>
  <c r="BO1685" i="4"/>
  <c r="BR1685" i="4"/>
  <c r="BS1685" i="4"/>
  <c r="BU1685" i="4"/>
  <c r="BV1685" i="4" s="1"/>
  <c r="BW1685" i="4"/>
  <c r="BG1686" i="4"/>
  <c r="BO1686" i="4"/>
  <c r="BR1686" i="4"/>
  <c r="BS1686" i="4"/>
  <c r="BU1686" i="4"/>
  <c r="BV1686" i="4" s="1"/>
  <c r="BW1686" i="4"/>
  <c r="BG1687" i="4"/>
  <c r="BO1687" i="4"/>
  <c r="BR1687" i="4"/>
  <c r="BS1687" i="4"/>
  <c r="BU1687" i="4"/>
  <c r="BV1687" i="4" s="1"/>
  <c r="BW1687" i="4"/>
  <c r="BG1688" i="4"/>
  <c r="BO1688" i="4"/>
  <c r="CG1688" i="4" s="1"/>
  <c r="CH1688" i="4" s="1"/>
  <c r="BR1688" i="4"/>
  <c r="BS1688" i="4"/>
  <c r="BU1688" i="4"/>
  <c r="BV1688" i="4" s="1"/>
  <c r="BW1688" i="4"/>
  <c r="BG1689" i="4"/>
  <c r="BO1689" i="4"/>
  <c r="BR1689" i="4"/>
  <c r="BS1689" i="4"/>
  <c r="BU1689" i="4"/>
  <c r="BV1689" i="4" s="1"/>
  <c r="BW1689" i="4"/>
  <c r="BG1690" i="4"/>
  <c r="BO1690" i="4"/>
  <c r="BR1690" i="4"/>
  <c r="BS1690" i="4"/>
  <c r="BU1690" i="4"/>
  <c r="BV1690" i="4" s="1"/>
  <c r="BW1690" i="4"/>
  <c r="BG1691" i="4"/>
  <c r="BO1691" i="4"/>
  <c r="BR1691" i="4"/>
  <c r="BS1691" i="4"/>
  <c r="BU1691" i="4"/>
  <c r="BV1691" i="4" s="1"/>
  <c r="BW1691" i="4"/>
  <c r="BG1692" i="4"/>
  <c r="BO1692" i="4"/>
  <c r="BR1692" i="4"/>
  <c r="BS1692" i="4"/>
  <c r="BU1692" i="4"/>
  <c r="BV1692" i="4" s="1"/>
  <c r="BW1692" i="4"/>
  <c r="BG1693" i="4"/>
  <c r="BO1693" i="4"/>
  <c r="BR1693" i="4"/>
  <c r="BS1693" i="4"/>
  <c r="BU1693" i="4"/>
  <c r="BV1693" i="4" s="1"/>
  <c r="BW1693" i="4"/>
  <c r="BG1694" i="4"/>
  <c r="BO1694" i="4"/>
  <c r="BR1694" i="4"/>
  <c r="BS1694" i="4"/>
  <c r="BU1694" i="4"/>
  <c r="BV1694" i="4" s="1"/>
  <c r="BW1694" i="4"/>
  <c r="BG1695" i="4"/>
  <c r="BO1695" i="4"/>
  <c r="BR1695" i="4"/>
  <c r="BS1695" i="4"/>
  <c r="BU1695" i="4"/>
  <c r="BV1695" i="4" s="1"/>
  <c r="BW1695" i="4"/>
  <c r="BG1696" i="4"/>
  <c r="BO1696" i="4"/>
  <c r="BR1696" i="4"/>
  <c r="BS1696" i="4"/>
  <c r="BU1696" i="4"/>
  <c r="BV1696" i="4" s="1"/>
  <c r="BW1696" i="4"/>
  <c r="BG1697" i="4"/>
  <c r="BO1697" i="4"/>
  <c r="BR1697" i="4"/>
  <c r="BS1697" i="4"/>
  <c r="BU1697" i="4"/>
  <c r="BV1697" i="4" s="1"/>
  <c r="BW1697" i="4"/>
  <c r="BG1698" i="4"/>
  <c r="BO1698" i="4"/>
  <c r="CG1698" i="4" s="1"/>
  <c r="CH1698" i="4" s="1"/>
  <c r="BR1698" i="4"/>
  <c r="BS1698" i="4"/>
  <c r="BU1698" i="4"/>
  <c r="BV1698" i="4" s="1"/>
  <c r="BW1698" i="4"/>
  <c r="BG1699" i="4"/>
  <c r="BO1699" i="4"/>
  <c r="BR1699" i="4"/>
  <c r="BS1699" i="4"/>
  <c r="BU1699" i="4"/>
  <c r="BV1699" i="4" s="1"/>
  <c r="BW1699" i="4"/>
  <c r="BG1700" i="4"/>
  <c r="BO1700" i="4"/>
  <c r="CG1700" i="4" s="1"/>
  <c r="CH1700" i="4" s="1"/>
  <c r="BR1700" i="4"/>
  <c r="BS1700" i="4"/>
  <c r="BU1700" i="4"/>
  <c r="BV1700" i="4" s="1"/>
  <c r="BW1700" i="4"/>
  <c r="BU2" i="4"/>
  <c r="BV2" i="4" s="1"/>
  <c r="BA6" i="1"/>
  <c r="BA7" i="1"/>
  <c r="BA8" i="1"/>
  <c r="BA10" i="1"/>
  <c r="BA11" i="1"/>
  <c r="BA12" i="1"/>
  <c r="BA13" i="1"/>
  <c r="BA14" i="1"/>
  <c r="BA15" i="1"/>
  <c r="BA16" i="1"/>
  <c r="BA17" i="1"/>
  <c r="BA18" i="1"/>
  <c r="BA19" i="1"/>
  <c r="BA20" i="1"/>
  <c r="BA21" i="1"/>
  <c r="BA22" i="1"/>
  <c r="BA23" i="1"/>
  <c r="BA24" i="1"/>
  <c r="BA25" i="1"/>
  <c r="BA26" i="1"/>
  <c r="BA27" i="1"/>
  <c r="BA28" i="1"/>
  <c r="BA29" i="1"/>
  <c r="BA30" i="1"/>
  <c r="BA31" i="1"/>
  <c r="BA32" i="1"/>
  <c r="BA33" i="1"/>
  <c r="BA34" i="1"/>
  <c r="BA35" i="1"/>
  <c r="BA36" i="1"/>
  <c r="BA37" i="1"/>
  <c r="BA38" i="1"/>
  <c r="BA39" i="1"/>
  <c r="BA40" i="1"/>
  <c r="BA41" i="1"/>
  <c r="BA42" i="1"/>
  <c r="BA43" i="1"/>
  <c r="BA44" i="1"/>
  <c r="BA45" i="1"/>
  <c r="BA46" i="1"/>
  <c r="BA47" i="1"/>
  <c r="BA48" i="1"/>
  <c r="BA49" i="1"/>
  <c r="BA50" i="1"/>
  <c r="BA51" i="1"/>
  <c r="BA52" i="1"/>
  <c r="BA53" i="1"/>
  <c r="BA54" i="1"/>
  <c r="BA55" i="1"/>
  <c r="BA56" i="1"/>
  <c r="BA57" i="1"/>
  <c r="BA58" i="1"/>
  <c r="BA59" i="1"/>
  <c r="BA60" i="1"/>
  <c r="BA61" i="1"/>
  <c r="BA62" i="1"/>
  <c r="BA63" i="1"/>
  <c r="BA64" i="1"/>
  <c r="BA65" i="1"/>
  <c r="BA66" i="1"/>
  <c r="BA67" i="1"/>
  <c r="BA68" i="1"/>
  <c r="BA69" i="1"/>
  <c r="BA70" i="1"/>
  <c r="BA71" i="1"/>
  <c r="BA72" i="1"/>
  <c r="BA73" i="1"/>
  <c r="BA74" i="1"/>
  <c r="BA75" i="1"/>
  <c r="BA76" i="1"/>
  <c r="BA77" i="1"/>
  <c r="BA78" i="1"/>
  <c r="BA79" i="1"/>
  <c r="BA80" i="1"/>
  <c r="BA81" i="1"/>
  <c r="BA82" i="1"/>
  <c r="BA83" i="1"/>
  <c r="BA84" i="1"/>
  <c r="BA85" i="1"/>
  <c r="BA86" i="1"/>
  <c r="BA87" i="1"/>
  <c r="BA88" i="1"/>
  <c r="BA89" i="1"/>
  <c r="BA90" i="1"/>
  <c r="BA91" i="1"/>
  <c r="BA92" i="1"/>
  <c r="BA93" i="1"/>
  <c r="BA94" i="1"/>
  <c r="BA95" i="1"/>
  <c r="BA96" i="1"/>
  <c r="BA97" i="1"/>
  <c r="BA98" i="1"/>
  <c r="BA99" i="1"/>
  <c r="BA100" i="1"/>
  <c r="BA101" i="1"/>
  <c r="BA102" i="1"/>
  <c r="BA103" i="1"/>
  <c r="BA104" i="1"/>
  <c r="BA105" i="1"/>
  <c r="BA106" i="1"/>
  <c r="BA107" i="1"/>
  <c r="BA108" i="1"/>
  <c r="BA109" i="1"/>
  <c r="BA110" i="1"/>
  <c r="BA111" i="1"/>
  <c r="BA112" i="1"/>
  <c r="BA113" i="1"/>
  <c r="BA114" i="1"/>
  <c r="BA115" i="1"/>
  <c r="BA116" i="1"/>
  <c r="BA117" i="1"/>
  <c r="BA118" i="1"/>
  <c r="BA119" i="1"/>
  <c r="BA120" i="1"/>
  <c r="BA121" i="1"/>
  <c r="BA122" i="1"/>
  <c r="BA123" i="1"/>
  <c r="BA124" i="1"/>
  <c r="BA125" i="1"/>
  <c r="BA126" i="1"/>
  <c r="BA127" i="1"/>
  <c r="BA128" i="1"/>
  <c r="BA129" i="1"/>
  <c r="BA130" i="1"/>
  <c r="BA131" i="1"/>
  <c r="BA132" i="1"/>
  <c r="BA133" i="1"/>
  <c r="BA134" i="1"/>
  <c r="BA135" i="1"/>
  <c r="BA136" i="1"/>
  <c r="BA137" i="1"/>
  <c r="BA138" i="1"/>
  <c r="BA139" i="1"/>
  <c r="BA140" i="1"/>
  <c r="BA141" i="1"/>
  <c r="BA142" i="1"/>
  <c r="BA143" i="1"/>
  <c r="BA144" i="1"/>
  <c r="BA145" i="1"/>
  <c r="BA146" i="1"/>
  <c r="BA147" i="1"/>
  <c r="BA148" i="1"/>
  <c r="BA149" i="1"/>
  <c r="BA150" i="1"/>
  <c r="BA151" i="1"/>
  <c r="BA152" i="1"/>
  <c r="BA153" i="1"/>
  <c r="BA154" i="1"/>
  <c r="BA155" i="1"/>
  <c r="BA156" i="1"/>
  <c r="BA157" i="1"/>
  <c r="BA158" i="1"/>
  <c r="BA159" i="1"/>
  <c r="BA160" i="1"/>
  <c r="BA161" i="1"/>
  <c r="BA162" i="1"/>
  <c r="BA163" i="1"/>
  <c r="BA164" i="1"/>
  <c r="BA165" i="1"/>
  <c r="BA166" i="1"/>
  <c r="BA167" i="1"/>
  <c r="BA168" i="1"/>
  <c r="BA169" i="1"/>
  <c r="BA170" i="1"/>
  <c r="BA171" i="1"/>
  <c r="BA172" i="1"/>
  <c r="BA173" i="1"/>
  <c r="BA174" i="1"/>
  <c r="BA175" i="1"/>
  <c r="BA176" i="1"/>
  <c r="BA177" i="1"/>
  <c r="BA178" i="1"/>
  <c r="BA179" i="1"/>
  <c r="BA180" i="1"/>
  <c r="BA181" i="1"/>
  <c r="BA182" i="1"/>
  <c r="BA183" i="1"/>
  <c r="BA184" i="1"/>
  <c r="BA185" i="1"/>
  <c r="BA186" i="1"/>
  <c r="BA187" i="1"/>
  <c r="BA188" i="1"/>
  <c r="BA189" i="1"/>
  <c r="BA190" i="1"/>
  <c r="BA191" i="1"/>
  <c r="BA192" i="1"/>
  <c r="BA193" i="1"/>
  <c r="BA194" i="1"/>
  <c r="BA195" i="1"/>
  <c r="BA196" i="1"/>
  <c r="BA197" i="1"/>
  <c r="BA198" i="1"/>
  <c r="BA199" i="1"/>
  <c r="BA200" i="1"/>
  <c r="BA201" i="1"/>
  <c r="BA202" i="1"/>
  <c r="BA203" i="1"/>
  <c r="BA204" i="1"/>
  <c r="BA205" i="1"/>
  <c r="BA206" i="1"/>
  <c r="BA207" i="1"/>
  <c r="BA208" i="1"/>
  <c r="BA209" i="1"/>
  <c r="BA210" i="1"/>
  <c r="BA211" i="1"/>
  <c r="BA212" i="1"/>
  <c r="BA213" i="1"/>
  <c r="BA214" i="1"/>
  <c r="BA215" i="1"/>
  <c r="BA216" i="1"/>
  <c r="BA217" i="1"/>
  <c r="BA218" i="1"/>
  <c r="BA219" i="1"/>
  <c r="BA220" i="1"/>
  <c r="BA221" i="1"/>
  <c r="BA222" i="1"/>
  <c r="BA223" i="1"/>
  <c r="BA224" i="1"/>
  <c r="BA225" i="1"/>
  <c r="BA226" i="1"/>
  <c r="BA227" i="1"/>
  <c r="BA228" i="1"/>
  <c r="BA229" i="1"/>
  <c r="BA230" i="1"/>
  <c r="BA231" i="1"/>
  <c r="BA232" i="1"/>
  <c r="BA233" i="1"/>
  <c r="BA234" i="1"/>
  <c r="BA235" i="1"/>
  <c r="BA236" i="1"/>
  <c r="BA237" i="1"/>
  <c r="BA238" i="1"/>
  <c r="BA239" i="1"/>
  <c r="BA240" i="1"/>
  <c r="BA241" i="1"/>
  <c r="BA242" i="1"/>
  <c r="BA243" i="1"/>
  <c r="BA244" i="1"/>
  <c r="BA245" i="1"/>
  <c r="BA246" i="1"/>
  <c r="BA247" i="1"/>
  <c r="BA248" i="1"/>
  <c r="BA249" i="1"/>
  <c r="BA250" i="1"/>
  <c r="BA251" i="1"/>
  <c r="BA252" i="1"/>
  <c r="BA253" i="1"/>
  <c r="BA254" i="1"/>
  <c r="BA255" i="1"/>
  <c r="BA256" i="1"/>
  <c r="BA257" i="1"/>
  <c r="BA258" i="1"/>
  <c r="BA259" i="1"/>
  <c r="BA260" i="1"/>
  <c r="BA261" i="1"/>
  <c r="BA262" i="1"/>
  <c r="BA263" i="1"/>
  <c r="BA264" i="1"/>
  <c r="BA265" i="1"/>
  <c r="BA266" i="1"/>
  <c r="BA267" i="1"/>
  <c r="BA268" i="1"/>
  <c r="BA269" i="1"/>
  <c r="BA270" i="1"/>
  <c r="BA271" i="1"/>
  <c r="BA272" i="1"/>
  <c r="BA273" i="1"/>
  <c r="BA274" i="1"/>
  <c r="BA275" i="1"/>
  <c r="BA276" i="1"/>
  <c r="BA277" i="1"/>
  <c r="BA278" i="1"/>
  <c r="BA279" i="1"/>
  <c r="BA280" i="1"/>
  <c r="BA281" i="1"/>
  <c r="BA282" i="1"/>
  <c r="BA283" i="1"/>
  <c r="BA284" i="1"/>
  <c r="BA285" i="1"/>
  <c r="BA286" i="1"/>
  <c r="BA287" i="1"/>
  <c r="BA288" i="1"/>
  <c r="BA289" i="1"/>
  <c r="BA290" i="1"/>
  <c r="BA291" i="1"/>
  <c r="BA292" i="1"/>
  <c r="BA293" i="1"/>
  <c r="BA294" i="1"/>
  <c r="BA295" i="1"/>
  <c r="BA296" i="1"/>
  <c r="BA297" i="1"/>
  <c r="BA298" i="1"/>
  <c r="BA299" i="1"/>
  <c r="BA300" i="1"/>
  <c r="BA301" i="1"/>
  <c r="BA302" i="1"/>
  <c r="BA303" i="1"/>
  <c r="BA304" i="1"/>
  <c r="BA305" i="1"/>
  <c r="BA306" i="1"/>
  <c r="BA307" i="1"/>
  <c r="BA308" i="1"/>
  <c r="BA309" i="1"/>
  <c r="BA310" i="1"/>
  <c r="BA311" i="1"/>
  <c r="BA312" i="1"/>
  <c r="BA313" i="1"/>
  <c r="BA314" i="1"/>
  <c r="BA315" i="1"/>
  <c r="BA316" i="1"/>
  <c r="BA317" i="1"/>
  <c r="BA318" i="1"/>
  <c r="BA319" i="1"/>
  <c r="BA320" i="1"/>
  <c r="BA321" i="1"/>
  <c r="BA322" i="1"/>
  <c r="BA323" i="1"/>
  <c r="BA324" i="1"/>
  <c r="BA325" i="1"/>
  <c r="BA326" i="1"/>
  <c r="BA327" i="1"/>
  <c r="BA328" i="1"/>
  <c r="BA329" i="1"/>
  <c r="BA330" i="1"/>
  <c r="BA331" i="1"/>
  <c r="BA332" i="1"/>
  <c r="BA333" i="1"/>
  <c r="BA334" i="1"/>
  <c r="BA335" i="1"/>
  <c r="BA336" i="1"/>
  <c r="BA337" i="1"/>
  <c r="BA338" i="1"/>
  <c r="BA339" i="1"/>
  <c r="BA340" i="1"/>
  <c r="BA341" i="1"/>
  <c r="BA342" i="1"/>
  <c r="BA343" i="1"/>
  <c r="BA344" i="1"/>
  <c r="BA345" i="1"/>
  <c r="BA346" i="1"/>
  <c r="BA347" i="1"/>
  <c r="BA348" i="1"/>
  <c r="BA349" i="1"/>
  <c r="BA350" i="1"/>
  <c r="BA351" i="1"/>
  <c r="BA352" i="1"/>
  <c r="BA353" i="1"/>
  <c r="BA354" i="1"/>
  <c r="BA355" i="1"/>
  <c r="BA356" i="1"/>
  <c r="BA357" i="1"/>
  <c r="BA358" i="1"/>
  <c r="BA359" i="1"/>
  <c r="BA360" i="1"/>
  <c r="BA361" i="1"/>
  <c r="BA362" i="1"/>
  <c r="BA363" i="1"/>
  <c r="BA364" i="1"/>
  <c r="BA365" i="1"/>
  <c r="BA366" i="1"/>
  <c r="BA367" i="1"/>
  <c r="BA368" i="1"/>
  <c r="BA369" i="1"/>
  <c r="BA370" i="1"/>
  <c r="BA371" i="1"/>
  <c r="BA372" i="1"/>
  <c r="BA373" i="1"/>
  <c r="BA374" i="1"/>
  <c r="BA375" i="1"/>
  <c r="BA376" i="1"/>
  <c r="BA377" i="1"/>
  <c r="BA378" i="1"/>
  <c r="BA379" i="1"/>
  <c r="BA380" i="1"/>
  <c r="BA381" i="1"/>
  <c r="BA382" i="1"/>
  <c r="BA383" i="1"/>
  <c r="BA384" i="1"/>
  <c r="BA385" i="1"/>
  <c r="BA386" i="1"/>
  <c r="BA387" i="1"/>
  <c r="BA388" i="1"/>
  <c r="BA389" i="1"/>
  <c r="BA390" i="1"/>
  <c r="BA391" i="1"/>
  <c r="BA392" i="1"/>
  <c r="BA393" i="1"/>
  <c r="BA394" i="1"/>
  <c r="BA395" i="1"/>
  <c r="BA396" i="1"/>
  <c r="BA397" i="1"/>
  <c r="BA398" i="1"/>
  <c r="BA399" i="1"/>
  <c r="BA400" i="1"/>
  <c r="BA401" i="1"/>
  <c r="BA402" i="1"/>
  <c r="BA403" i="1"/>
  <c r="BA404" i="1"/>
  <c r="BA405" i="1"/>
  <c r="BA406" i="1"/>
  <c r="BA407" i="1"/>
  <c r="BA408" i="1"/>
  <c r="BA409" i="1"/>
  <c r="BA410" i="1"/>
  <c r="BA411" i="1"/>
  <c r="BA412" i="1"/>
  <c r="BA413" i="1"/>
  <c r="BA414" i="1"/>
  <c r="BA415" i="1"/>
  <c r="BA416" i="1"/>
  <c r="BA417" i="1"/>
  <c r="BA418" i="1"/>
  <c r="BA419" i="1"/>
  <c r="BA420" i="1"/>
  <c r="BA421" i="1"/>
  <c r="BA422" i="1"/>
  <c r="BA423" i="1"/>
  <c r="BA424" i="1"/>
  <c r="BA425" i="1"/>
  <c r="BA426" i="1"/>
  <c r="BA427" i="1"/>
  <c r="BA428" i="1"/>
  <c r="BA429" i="1"/>
  <c r="BA430" i="1"/>
  <c r="BA431" i="1"/>
  <c r="BA432" i="1"/>
  <c r="BA433" i="1"/>
  <c r="BA434" i="1"/>
  <c r="BA435" i="1"/>
  <c r="BA436" i="1"/>
  <c r="BA437" i="1"/>
  <c r="BA438" i="1"/>
  <c r="BA439" i="1"/>
  <c r="BA440" i="1"/>
  <c r="BA441" i="1"/>
  <c r="BA442" i="1"/>
  <c r="BA443" i="1"/>
  <c r="BA444" i="1"/>
  <c r="BA445" i="1"/>
  <c r="BA446" i="1"/>
  <c r="BA447" i="1"/>
  <c r="BA448" i="1"/>
  <c r="BA449" i="1"/>
  <c r="BA450" i="1"/>
  <c r="BA451" i="1"/>
  <c r="BA452" i="1"/>
  <c r="BA453" i="1"/>
  <c r="BA454" i="1"/>
  <c r="BA455" i="1"/>
  <c r="BA456" i="1"/>
  <c r="BA457" i="1"/>
  <c r="BA458" i="1"/>
  <c r="BA459" i="1"/>
  <c r="BA460" i="1"/>
  <c r="BA461" i="1"/>
  <c r="BA462" i="1"/>
  <c r="BA463" i="1"/>
  <c r="BA464" i="1"/>
  <c r="BA465" i="1"/>
  <c r="BA466" i="1"/>
  <c r="BA467" i="1"/>
  <c r="BA468" i="1"/>
  <c r="BA469" i="1"/>
  <c r="BA470" i="1"/>
  <c r="BA471" i="1"/>
  <c r="BA472" i="1"/>
  <c r="BA473" i="1"/>
  <c r="BA474" i="1"/>
  <c r="BA475" i="1"/>
  <c r="BA476" i="1"/>
  <c r="BA477" i="1"/>
  <c r="BA478" i="1"/>
  <c r="BA479" i="1"/>
  <c r="BA480" i="1"/>
  <c r="BA481" i="1"/>
  <c r="BA482" i="1"/>
  <c r="BA483" i="1"/>
  <c r="BA484" i="1"/>
  <c r="BA485" i="1"/>
  <c r="BA486" i="1"/>
  <c r="BA487" i="1"/>
  <c r="BA488" i="1"/>
  <c r="BA489" i="1"/>
  <c r="BA490" i="1"/>
  <c r="BA491" i="1"/>
  <c r="BA492" i="1"/>
  <c r="BA493" i="1"/>
  <c r="BA494" i="1"/>
  <c r="BA495" i="1"/>
  <c r="BA496" i="1"/>
  <c r="BA497" i="1"/>
  <c r="BA498" i="1"/>
  <c r="BA499" i="1"/>
  <c r="BA500" i="1"/>
  <c r="BA501" i="1"/>
  <c r="BA502" i="1"/>
  <c r="BA503" i="1"/>
  <c r="BA504" i="1"/>
  <c r="BA505" i="1"/>
  <c r="BA506" i="1"/>
  <c r="BA507" i="1"/>
  <c r="BA508" i="1"/>
  <c r="BA509" i="1"/>
  <c r="BA510" i="1"/>
  <c r="BA511" i="1"/>
  <c r="BA512" i="1"/>
  <c r="BA513" i="1"/>
  <c r="BA514" i="1"/>
  <c r="BA515" i="1"/>
  <c r="BA516" i="1"/>
  <c r="BA517" i="1"/>
  <c r="BA518" i="1"/>
  <c r="BA519" i="1"/>
  <c r="BA520" i="1"/>
  <c r="BA521" i="1"/>
  <c r="BA522" i="1"/>
  <c r="BA523" i="1"/>
  <c r="BA524" i="1"/>
  <c r="BA525" i="1"/>
  <c r="BA526" i="1"/>
  <c r="BA527" i="1"/>
  <c r="BA528" i="1"/>
  <c r="BA529" i="1"/>
  <c r="BA530" i="1"/>
  <c r="BA531" i="1"/>
  <c r="BA532" i="1"/>
  <c r="BA533" i="1"/>
  <c r="BA534" i="1"/>
  <c r="BA535" i="1"/>
  <c r="BA536" i="1"/>
  <c r="BA537" i="1"/>
  <c r="BA538" i="1"/>
  <c r="BA539" i="1"/>
  <c r="BA540" i="1"/>
  <c r="BA541" i="1"/>
  <c r="BA542" i="1"/>
  <c r="BA543" i="1"/>
  <c r="BA544" i="1"/>
  <c r="BA545" i="1"/>
  <c r="BA546" i="1"/>
  <c r="BA547" i="1"/>
  <c r="BA548" i="1"/>
  <c r="BA549" i="1"/>
  <c r="BA550" i="1"/>
  <c r="BA551" i="1"/>
  <c r="BA552" i="1"/>
  <c r="BA553" i="1"/>
  <c r="BA554" i="1"/>
  <c r="BA555" i="1"/>
  <c r="BA556" i="1"/>
  <c r="BA557" i="1"/>
  <c r="BA558" i="1"/>
  <c r="BA559" i="1"/>
  <c r="BA560" i="1"/>
  <c r="BA561" i="1"/>
  <c r="BA562" i="1"/>
  <c r="BA563" i="1"/>
  <c r="BA564" i="1"/>
  <c r="BA565" i="1"/>
  <c r="BA566" i="1"/>
  <c r="BA567" i="1"/>
  <c r="BA568" i="1"/>
  <c r="BA569" i="1"/>
  <c r="BA570" i="1"/>
  <c r="BA571" i="1"/>
  <c r="BA572" i="1"/>
  <c r="BA573" i="1"/>
  <c r="BA574" i="1"/>
  <c r="BA575" i="1"/>
  <c r="BA576" i="1"/>
  <c r="BA577" i="1"/>
  <c r="BA578" i="1"/>
  <c r="BA579" i="1"/>
  <c r="BA580" i="1"/>
  <c r="BA581" i="1"/>
  <c r="BA582" i="1"/>
  <c r="BA583" i="1"/>
  <c r="BA584" i="1"/>
  <c r="BA585" i="1"/>
  <c r="BA586" i="1"/>
  <c r="BA587" i="1"/>
  <c r="BA588" i="1"/>
  <c r="BA589" i="1"/>
  <c r="BA590" i="1"/>
  <c r="BA591" i="1"/>
  <c r="BA592" i="1"/>
  <c r="BA593" i="1"/>
  <c r="BA594" i="1"/>
  <c r="BA595" i="1"/>
  <c r="BA596" i="1"/>
  <c r="BA597" i="1"/>
  <c r="BA598" i="1"/>
  <c r="BA599" i="1"/>
  <c r="BA600" i="1"/>
  <c r="BA601" i="1"/>
  <c r="BA602" i="1"/>
  <c r="BA603" i="1"/>
  <c r="BA604" i="1"/>
  <c r="BA605" i="1"/>
  <c r="BA606" i="1"/>
  <c r="BA607" i="1"/>
  <c r="BA608" i="1"/>
  <c r="BA609" i="1"/>
  <c r="BA610" i="1"/>
  <c r="BA611" i="1"/>
  <c r="BA612" i="1"/>
  <c r="BA613" i="1"/>
  <c r="BA614" i="1"/>
  <c r="BA615" i="1"/>
  <c r="BA616" i="1"/>
  <c r="BA617" i="1"/>
  <c r="BA618" i="1"/>
  <c r="BA619" i="1"/>
  <c r="BA620" i="1"/>
  <c r="BA621" i="1"/>
  <c r="BA622" i="1"/>
  <c r="BA623" i="1"/>
  <c r="BA624" i="1"/>
  <c r="BA625" i="1"/>
  <c r="BA626" i="1"/>
  <c r="BA627" i="1"/>
  <c r="BA628" i="1"/>
  <c r="BA629" i="1"/>
  <c r="BA630" i="1"/>
  <c r="BA631" i="1"/>
  <c r="BA632" i="1"/>
  <c r="BA633" i="1"/>
  <c r="BA634" i="1"/>
  <c r="BA635" i="1"/>
  <c r="BA636" i="1"/>
  <c r="BA637" i="1"/>
  <c r="BA638" i="1"/>
  <c r="BA639" i="1"/>
  <c r="BA640" i="1"/>
  <c r="BA641" i="1"/>
  <c r="BA642" i="1"/>
  <c r="BA643" i="1"/>
  <c r="BA644" i="1"/>
  <c r="BA645" i="1"/>
  <c r="BA646" i="1"/>
  <c r="BA647" i="1"/>
  <c r="BA648" i="1"/>
  <c r="BA649" i="1"/>
  <c r="BA650" i="1"/>
  <c r="BA651" i="1"/>
  <c r="BA652" i="1"/>
  <c r="BA653" i="1"/>
  <c r="BA654" i="1"/>
  <c r="BA655" i="1"/>
  <c r="BA656" i="1"/>
  <c r="BA657" i="1"/>
  <c r="BA658" i="1"/>
  <c r="BA659" i="1"/>
  <c r="BA660" i="1"/>
  <c r="BA661" i="1"/>
  <c r="BA662" i="1"/>
  <c r="BA663" i="1"/>
  <c r="BA664" i="1"/>
  <c r="BA665" i="1"/>
  <c r="BA666" i="1"/>
  <c r="BA667" i="1"/>
  <c r="BA668" i="1"/>
  <c r="BA669" i="1"/>
  <c r="BA670" i="1"/>
  <c r="BA671" i="1"/>
  <c r="BA672" i="1"/>
  <c r="BA673" i="1"/>
  <c r="BA674" i="1"/>
  <c r="BA675" i="1"/>
  <c r="BA676" i="1"/>
  <c r="BA677" i="1"/>
  <c r="BA678" i="1"/>
  <c r="BA679" i="1"/>
  <c r="BA680" i="1"/>
  <c r="BA681" i="1"/>
  <c r="BA682" i="1"/>
  <c r="BA683" i="1"/>
  <c r="BA684" i="1"/>
  <c r="BA685" i="1"/>
  <c r="BA686" i="1"/>
  <c r="BA687" i="1"/>
  <c r="BA688" i="1"/>
  <c r="BA689" i="1"/>
  <c r="BA690" i="1"/>
  <c r="BA691" i="1"/>
  <c r="BA692" i="1"/>
  <c r="BA693" i="1"/>
  <c r="BA694" i="1"/>
  <c r="BA695" i="1"/>
  <c r="BA696" i="1"/>
  <c r="BA697" i="1"/>
  <c r="BA698" i="1"/>
  <c r="BA699" i="1"/>
  <c r="BA700" i="1"/>
  <c r="BA701" i="1"/>
  <c r="BA702" i="1"/>
  <c r="BA703" i="1"/>
  <c r="BA704" i="1"/>
  <c r="BA705" i="1"/>
  <c r="BA706" i="1"/>
  <c r="BA707" i="1"/>
  <c r="BA708" i="1"/>
  <c r="BA709" i="1"/>
  <c r="BA710" i="1"/>
  <c r="BA711" i="1"/>
  <c r="BA712" i="1"/>
  <c r="BA713" i="1"/>
  <c r="BA714" i="1"/>
  <c r="BA715" i="1"/>
  <c r="BA716" i="1"/>
  <c r="BA717" i="1"/>
  <c r="BA718" i="1"/>
  <c r="BA719" i="1"/>
  <c r="BA720" i="1"/>
  <c r="BA721" i="1"/>
  <c r="BA722" i="1"/>
  <c r="BA723" i="1"/>
  <c r="BA724" i="1"/>
  <c r="BA725" i="1"/>
  <c r="BA726" i="1"/>
  <c r="BA727" i="1"/>
  <c r="BA728" i="1"/>
  <c r="BA729" i="1"/>
  <c r="BA730" i="1"/>
  <c r="BA731" i="1"/>
  <c r="BA732" i="1"/>
  <c r="BA733" i="1"/>
  <c r="BA734" i="1"/>
  <c r="BA735" i="1"/>
  <c r="BA736" i="1"/>
  <c r="BA737" i="1"/>
  <c r="BA738" i="1"/>
  <c r="BA739" i="1"/>
  <c r="BA740" i="1"/>
  <c r="BA741" i="1"/>
  <c r="BA742" i="1"/>
  <c r="BA743" i="1"/>
  <c r="BA744" i="1"/>
  <c r="BA745" i="1"/>
  <c r="BA746" i="1"/>
  <c r="BA747" i="1"/>
  <c r="BA748" i="1"/>
  <c r="BA749" i="1"/>
  <c r="BA750" i="1"/>
  <c r="BA751" i="1"/>
  <c r="BA752" i="1"/>
  <c r="BA753" i="1"/>
  <c r="BA754" i="1"/>
  <c r="BA755" i="1"/>
  <c r="BA756" i="1"/>
  <c r="BA757" i="1"/>
  <c r="BA758" i="1"/>
  <c r="BA759" i="1"/>
  <c r="BA760" i="1"/>
  <c r="BA761" i="1"/>
  <c r="BA762" i="1"/>
  <c r="BA763" i="1"/>
  <c r="BA764" i="1"/>
  <c r="BA765" i="1"/>
  <c r="BA766" i="1"/>
  <c r="BA767" i="1"/>
  <c r="BA768" i="1"/>
  <c r="BA769" i="1"/>
  <c r="BA770" i="1"/>
  <c r="BA771" i="1"/>
  <c r="BA772" i="1"/>
  <c r="BA773" i="1"/>
  <c r="BA774" i="1"/>
  <c r="BA775" i="1"/>
  <c r="BA776" i="1"/>
  <c r="BA777" i="1"/>
  <c r="BA778" i="1"/>
  <c r="BA779" i="1"/>
  <c r="BA780" i="1"/>
  <c r="BA781" i="1"/>
  <c r="BA782" i="1"/>
  <c r="BA783" i="1"/>
  <c r="BA784" i="1"/>
  <c r="BA785" i="1"/>
  <c r="BA786" i="1"/>
  <c r="BA787" i="1"/>
  <c r="BA788" i="1"/>
  <c r="BA789" i="1"/>
  <c r="BA790" i="1"/>
  <c r="BA791" i="1"/>
  <c r="BA792" i="1"/>
  <c r="BA793" i="1"/>
  <c r="BA794" i="1"/>
  <c r="BA795" i="1"/>
  <c r="BA796" i="1"/>
  <c r="BA797" i="1"/>
  <c r="BA798" i="1"/>
  <c r="BA799" i="1"/>
  <c r="BA800" i="1"/>
  <c r="BA801" i="1"/>
  <c r="BA802" i="1"/>
  <c r="BA803" i="1"/>
  <c r="BA804" i="1"/>
  <c r="BA805" i="1"/>
  <c r="BA806" i="1"/>
  <c r="BA807" i="1"/>
  <c r="BA808" i="1"/>
  <c r="BA809" i="1"/>
  <c r="BA810" i="1"/>
  <c r="BA811" i="1"/>
  <c r="BA812" i="1"/>
  <c r="BA813" i="1"/>
  <c r="BA814" i="1"/>
  <c r="BA815" i="1"/>
  <c r="BA816" i="1"/>
  <c r="BA817" i="1"/>
  <c r="BA818" i="1"/>
  <c r="BA819" i="1"/>
  <c r="BA820" i="1"/>
  <c r="BA821" i="1"/>
  <c r="BA822" i="1"/>
  <c r="BA823" i="1"/>
  <c r="BA824" i="1"/>
  <c r="BA825" i="1"/>
  <c r="BA826" i="1"/>
  <c r="BA827" i="1"/>
  <c r="BA828" i="1"/>
  <c r="BA829" i="1"/>
  <c r="BA830" i="1"/>
  <c r="BA831" i="1"/>
  <c r="BA832" i="1"/>
  <c r="BA833" i="1"/>
  <c r="BA834" i="1"/>
  <c r="BA835" i="1"/>
  <c r="BA836" i="1"/>
  <c r="BA837" i="1"/>
  <c r="BA838" i="1"/>
  <c r="BA839" i="1"/>
  <c r="BA840" i="1"/>
  <c r="BA841" i="1"/>
  <c r="BA842" i="1"/>
  <c r="BA843" i="1"/>
  <c r="BA844" i="1"/>
  <c r="BA845" i="1"/>
  <c r="BA846" i="1"/>
  <c r="BA847" i="1"/>
  <c r="BA848" i="1"/>
  <c r="BA849" i="1"/>
  <c r="BA850" i="1"/>
  <c r="BA851" i="1"/>
  <c r="BA852" i="1"/>
  <c r="BA853" i="1"/>
  <c r="BA854" i="1"/>
  <c r="BA855" i="1"/>
  <c r="BA856" i="1"/>
  <c r="BA857" i="1"/>
  <c r="BA858" i="1"/>
  <c r="BA859" i="1"/>
  <c r="BA860" i="1"/>
  <c r="BA861" i="1"/>
  <c r="BA862" i="1"/>
  <c r="BA863" i="1"/>
  <c r="BA864" i="1"/>
  <c r="BA865" i="1"/>
  <c r="BA866" i="1"/>
  <c r="BA867" i="1"/>
  <c r="BA868" i="1"/>
  <c r="BA869" i="1"/>
  <c r="BA870" i="1"/>
  <c r="BA871" i="1"/>
  <c r="BA872" i="1"/>
  <c r="BA873" i="1"/>
  <c r="BA874" i="1"/>
  <c r="BA875" i="1"/>
  <c r="BA876" i="1"/>
  <c r="BA877" i="1"/>
  <c r="BA878" i="1"/>
  <c r="BA879" i="1"/>
  <c r="BA880" i="1"/>
  <c r="BA881" i="1"/>
  <c r="BA882" i="1"/>
  <c r="BA883" i="1"/>
  <c r="BA884" i="1"/>
  <c r="BA885" i="1"/>
  <c r="BA886" i="1"/>
  <c r="BA887" i="1"/>
  <c r="BA888" i="1"/>
  <c r="BA889" i="1"/>
  <c r="BA890" i="1"/>
  <c r="BA891" i="1"/>
  <c r="BA892" i="1"/>
  <c r="BA893" i="1"/>
  <c r="BA894" i="1"/>
  <c r="BA895" i="1"/>
  <c r="BA896" i="1"/>
  <c r="BA897" i="1"/>
  <c r="BA898" i="1"/>
  <c r="BA899" i="1"/>
  <c r="BA900" i="1"/>
  <c r="BA901" i="1"/>
  <c r="BA902" i="1"/>
  <c r="BA903" i="1"/>
  <c r="BA904" i="1"/>
  <c r="BA905" i="1"/>
  <c r="BA906" i="1"/>
  <c r="BA907" i="1"/>
  <c r="BA908" i="1"/>
  <c r="BA909" i="1"/>
  <c r="BA910" i="1"/>
  <c r="BA911" i="1"/>
  <c r="BA912" i="1"/>
  <c r="BA913" i="1"/>
  <c r="BA914" i="1"/>
  <c r="BA915" i="1"/>
  <c r="BA916" i="1"/>
  <c r="BA917" i="1"/>
  <c r="BA918" i="1"/>
  <c r="BA919" i="1"/>
  <c r="BA920" i="1"/>
  <c r="BA921" i="1"/>
  <c r="BA922" i="1"/>
  <c r="BA923" i="1"/>
  <c r="BA924" i="1"/>
  <c r="BA925" i="1"/>
  <c r="BA926" i="1"/>
  <c r="BA927" i="1"/>
  <c r="BA928" i="1"/>
  <c r="BA929" i="1"/>
  <c r="BA930" i="1"/>
  <c r="BA931" i="1"/>
  <c r="BA932" i="1"/>
  <c r="BA933" i="1"/>
  <c r="BA934" i="1"/>
  <c r="BA935" i="1"/>
  <c r="BA936" i="1"/>
  <c r="BA937" i="1"/>
  <c r="BA938" i="1"/>
  <c r="BA939" i="1"/>
  <c r="BA940" i="1"/>
  <c r="BA941" i="1"/>
  <c r="BA942" i="1"/>
  <c r="BA943" i="1"/>
  <c r="BA944" i="1"/>
  <c r="BA945" i="1"/>
  <c r="BA946" i="1"/>
  <c r="BA947" i="1"/>
  <c r="BA948" i="1"/>
  <c r="BA949" i="1"/>
  <c r="BA950" i="1"/>
  <c r="BA951" i="1"/>
  <c r="BA952" i="1"/>
  <c r="BA953" i="1"/>
  <c r="BA954" i="1"/>
  <c r="BA955" i="1"/>
  <c r="BA956" i="1"/>
  <c r="BA957" i="1"/>
  <c r="BA958" i="1"/>
  <c r="BA959" i="1"/>
  <c r="BA960" i="1"/>
  <c r="BA961" i="1"/>
  <c r="BA962" i="1"/>
  <c r="BA963" i="1"/>
  <c r="BA964" i="1"/>
  <c r="BA965" i="1"/>
  <c r="BA966" i="1"/>
  <c r="BA967" i="1"/>
  <c r="BA968" i="1"/>
  <c r="BA969" i="1"/>
  <c r="BA970" i="1"/>
  <c r="BA971" i="1"/>
  <c r="BA972" i="1"/>
  <c r="BA973" i="1"/>
  <c r="BA974" i="1"/>
  <c r="BA975" i="1"/>
  <c r="BA976" i="1"/>
  <c r="BA977" i="1"/>
  <c r="BA978" i="1"/>
  <c r="BA979" i="1"/>
  <c r="BA980" i="1"/>
  <c r="BA981" i="1"/>
  <c r="BA982" i="1"/>
  <c r="BA983" i="1"/>
  <c r="BA984" i="1"/>
  <c r="BA985" i="1"/>
  <c r="BA986" i="1"/>
  <c r="BA987" i="1"/>
  <c r="BA988" i="1"/>
  <c r="BA989" i="1"/>
  <c r="BA990" i="1"/>
  <c r="BA991" i="1"/>
  <c r="BA992" i="1"/>
  <c r="BA993" i="1"/>
  <c r="BA994" i="1"/>
  <c r="BA995" i="1"/>
  <c r="BA996" i="1"/>
  <c r="BA997" i="1"/>
  <c r="BA998" i="1"/>
  <c r="BA999" i="1"/>
  <c r="BA1000" i="1"/>
  <c r="BA1001" i="1"/>
  <c r="BA1002" i="1"/>
  <c r="BA1003" i="1"/>
  <c r="BA1004" i="1"/>
  <c r="BA1005" i="1"/>
  <c r="BA1006" i="1"/>
  <c r="BA1007" i="1"/>
  <c r="BA1008" i="1"/>
  <c r="BA1009" i="1"/>
  <c r="BA1010" i="1"/>
  <c r="BA1011" i="1"/>
  <c r="BA1012" i="1"/>
  <c r="BA1013" i="1"/>
  <c r="BA1014" i="1"/>
  <c r="BA1015" i="1"/>
  <c r="BA1016" i="1"/>
  <c r="BA1017" i="1"/>
  <c r="BA1018" i="1"/>
  <c r="BA1019" i="1"/>
  <c r="BA1020" i="1"/>
  <c r="BA1021" i="1"/>
  <c r="BA1022" i="1"/>
  <c r="BA1023" i="1"/>
  <c r="BA1024" i="1"/>
  <c r="BA1025" i="1"/>
  <c r="BA1026" i="1"/>
  <c r="BA1027" i="1"/>
  <c r="BA1028" i="1"/>
  <c r="BA1029" i="1"/>
  <c r="BA1030" i="1"/>
  <c r="BA1031" i="1"/>
  <c r="BA1032" i="1"/>
  <c r="BA1033" i="1"/>
  <c r="BA1034" i="1"/>
  <c r="BA1035" i="1"/>
  <c r="BA1036" i="1"/>
  <c r="BA1037" i="1"/>
  <c r="BA1038" i="1"/>
  <c r="BA1039" i="1"/>
  <c r="BA1040" i="1"/>
  <c r="BA1041" i="1"/>
  <c r="BA1042" i="1"/>
  <c r="BA1043" i="1"/>
  <c r="BA1044" i="1"/>
  <c r="BA1045" i="1"/>
  <c r="BA1046" i="1"/>
  <c r="BA1047" i="1"/>
  <c r="BA1048" i="1"/>
  <c r="BA1049" i="1"/>
  <c r="BA1050" i="1"/>
  <c r="BA1051" i="1"/>
  <c r="BA1052" i="1"/>
  <c r="BA1053" i="1"/>
  <c r="BA1054" i="1"/>
  <c r="BA1055" i="1"/>
  <c r="BA1056" i="1"/>
  <c r="BA1057" i="1"/>
  <c r="BA1058" i="1"/>
  <c r="BA1059" i="1"/>
  <c r="BA1060" i="1"/>
  <c r="BA1061" i="1"/>
  <c r="BA1062" i="1"/>
  <c r="BA1063" i="1"/>
  <c r="BA1064" i="1"/>
  <c r="BA1065" i="1"/>
  <c r="BA1066" i="1"/>
  <c r="BA1067" i="1"/>
  <c r="BA1068" i="1"/>
  <c r="BA1069" i="1"/>
  <c r="BA1070" i="1"/>
  <c r="BA1071" i="1"/>
  <c r="BA1072" i="1"/>
  <c r="BA1073" i="1"/>
  <c r="BA1074" i="1"/>
  <c r="BA1075" i="1"/>
  <c r="BA1076" i="1"/>
  <c r="BA1077" i="1"/>
  <c r="BA1078" i="1"/>
  <c r="BA1079" i="1"/>
  <c r="BA1080" i="1"/>
  <c r="BA1081" i="1"/>
  <c r="BA1082" i="1"/>
  <c r="BA1083" i="1"/>
  <c r="BA1084" i="1"/>
  <c r="BA1085" i="1"/>
  <c r="BA1086" i="1"/>
  <c r="BA1087" i="1"/>
  <c r="BA1088" i="1"/>
  <c r="BA1089" i="1"/>
  <c r="BA1090" i="1"/>
  <c r="BA1091" i="1"/>
  <c r="BA1092" i="1"/>
  <c r="BA1093" i="1"/>
  <c r="BA1094" i="1"/>
  <c r="BA1095" i="1"/>
  <c r="BA1096" i="1"/>
  <c r="BA1097" i="1"/>
  <c r="BA1098" i="1"/>
  <c r="BA1099" i="1"/>
  <c r="BA1100" i="1"/>
  <c r="BA1101" i="1"/>
  <c r="BA1102" i="1"/>
  <c r="BA1103" i="1"/>
  <c r="BA1104" i="1"/>
  <c r="BA1105" i="1"/>
  <c r="BA1106" i="1"/>
  <c r="BA1107" i="1"/>
  <c r="BA1108" i="1"/>
  <c r="BA1109" i="1"/>
  <c r="BA1110" i="1"/>
  <c r="BA1111" i="1"/>
  <c r="BA1112" i="1"/>
  <c r="BA1113" i="1"/>
  <c r="BA1114" i="1"/>
  <c r="BA1115" i="1"/>
  <c r="BA1116" i="1"/>
  <c r="BA1117" i="1"/>
  <c r="BA1118" i="1"/>
  <c r="BA1119" i="1"/>
  <c r="BA1120" i="1"/>
  <c r="BA1121" i="1"/>
  <c r="BA1122" i="1"/>
  <c r="BA1123" i="1"/>
  <c r="BA1124" i="1"/>
  <c r="BA1125" i="1"/>
  <c r="BA1126" i="1"/>
  <c r="BA1127" i="1"/>
  <c r="BA1128" i="1"/>
  <c r="BA1129" i="1"/>
  <c r="BA1130" i="1"/>
  <c r="BA1131" i="1"/>
  <c r="BA1132" i="1"/>
  <c r="BA1133" i="1"/>
  <c r="BA1134" i="1"/>
  <c r="BA1135" i="1"/>
  <c r="BA1136" i="1"/>
  <c r="BA1137" i="1"/>
  <c r="BA1138" i="1"/>
  <c r="BA1139" i="1"/>
  <c r="BA1140" i="1"/>
  <c r="BA1141" i="1"/>
  <c r="BA1142" i="1"/>
  <c r="BA1143" i="1"/>
  <c r="BA1144" i="1"/>
  <c r="BA1145" i="1"/>
  <c r="BA1146" i="1"/>
  <c r="BA1147" i="1"/>
  <c r="BA1148" i="1"/>
  <c r="BA1149" i="1"/>
  <c r="BA1150" i="1"/>
  <c r="BA1151" i="1"/>
  <c r="BA1152" i="1"/>
  <c r="BA1153" i="1"/>
  <c r="BA1154" i="1"/>
  <c r="BA1155" i="1"/>
  <c r="BA1156" i="1"/>
  <c r="BA1157" i="1"/>
  <c r="BA1158" i="1"/>
  <c r="BA1159" i="1"/>
  <c r="BA1160" i="1"/>
  <c r="BA1161" i="1"/>
  <c r="BA1162" i="1"/>
  <c r="BA1163" i="1"/>
  <c r="BA1164" i="1"/>
  <c r="BA1165" i="1"/>
  <c r="BA1166" i="1"/>
  <c r="BA1167" i="1"/>
  <c r="BA1168" i="1"/>
  <c r="BA1169" i="1"/>
  <c r="BA1170" i="1"/>
  <c r="BA1171" i="1"/>
  <c r="BA1172" i="1"/>
  <c r="BA1173" i="1"/>
  <c r="BA1174" i="1"/>
  <c r="BA1175" i="1"/>
  <c r="BA1176" i="1"/>
  <c r="BA1177" i="1"/>
  <c r="BA1178" i="1"/>
  <c r="BA1179" i="1"/>
  <c r="BA1180" i="1"/>
  <c r="BA1181" i="1"/>
  <c r="BA1182" i="1"/>
  <c r="BA1183" i="1"/>
  <c r="BA1184" i="1"/>
  <c r="BA1185" i="1"/>
  <c r="BA1186" i="1"/>
  <c r="BA1187" i="1"/>
  <c r="BA1188" i="1"/>
  <c r="BA1189" i="1"/>
  <c r="BA1190" i="1"/>
  <c r="BA1191" i="1"/>
  <c r="BA1192" i="1"/>
  <c r="BA1193" i="1"/>
  <c r="BA1194" i="1"/>
  <c r="BA1195" i="1"/>
  <c r="BA1196" i="1"/>
  <c r="BA1197" i="1"/>
  <c r="BA1198" i="1"/>
  <c r="BA1199" i="1"/>
  <c r="BA1200" i="1"/>
  <c r="BA1201" i="1"/>
  <c r="BA1202" i="1"/>
  <c r="BA1203" i="1"/>
  <c r="BA1204" i="1"/>
  <c r="BA1205" i="1"/>
  <c r="BA1206" i="1"/>
  <c r="BA1207" i="1"/>
  <c r="BA1208" i="1"/>
  <c r="BA1209" i="1"/>
  <c r="BA1210" i="1"/>
  <c r="BA1211" i="1"/>
  <c r="BA1212" i="1"/>
  <c r="BA1213" i="1"/>
  <c r="BA1214" i="1"/>
  <c r="BA1215" i="1"/>
  <c r="BA1216" i="1"/>
  <c r="BA1217" i="1"/>
  <c r="BA1218" i="1"/>
  <c r="BA1219" i="1"/>
  <c r="BA1220" i="1"/>
  <c r="BA1221" i="1"/>
  <c r="BA1222" i="1"/>
  <c r="BA1223" i="1"/>
  <c r="BA1224" i="1"/>
  <c r="BA1225" i="1"/>
  <c r="BA1226" i="1"/>
  <c r="BA1227" i="1"/>
  <c r="BA1228" i="1"/>
  <c r="BA1229" i="1"/>
  <c r="BA1230" i="1"/>
  <c r="BA1231" i="1"/>
  <c r="BA1232" i="1"/>
  <c r="BA1233" i="1"/>
  <c r="BA1234" i="1"/>
  <c r="BA1235" i="1"/>
  <c r="BA1236" i="1"/>
  <c r="BA1237" i="1"/>
  <c r="BA1238" i="1"/>
  <c r="BA1239" i="1"/>
  <c r="BA1240" i="1"/>
  <c r="BA1241" i="1"/>
  <c r="BA1242" i="1"/>
  <c r="BA1243" i="1"/>
  <c r="BA1244" i="1"/>
  <c r="BA1245" i="1"/>
  <c r="BA1246" i="1"/>
  <c r="BA1247" i="1"/>
  <c r="BA1248" i="1"/>
  <c r="BA1249" i="1"/>
  <c r="BA1250" i="1"/>
  <c r="BA1251" i="1"/>
  <c r="BA1252" i="1"/>
  <c r="BA1253" i="1"/>
  <c r="BA1254" i="1"/>
  <c r="BA1255" i="1"/>
  <c r="BA1256" i="1"/>
  <c r="BA1257" i="1"/>
  <c r="BA1258" i="1"/>
  <c r="BA1259" i="1"/>
  <c r="BA1260" i="1"/>
  <c r="BA1261" i="1"/>
  <c r="BA1262" i="1"/>
  <c r="BA1263" i="1"/>
  <c r="BA1264" i="1"/>
  <c r="BA1265" i="1"/>
  <c r="BA1266" i="1"/>
  <c r="BA1267" i="1"/>
  <c r="BA1268" i="1"/>
  <c r="BA1269" i="1"/>
  <c r="BA1270" i="1"/>
  <c r="BA1271" i="1"/>
  <c r="BA1272" i="1"/>
  <c r="BA1273" i="1"/>
  <c r="BA1274" i="1"/>
  <c r="BA1275" i="1"/>
  <c r="BA1276" i="1"/>
  <c r="BA1277" i="1"/>
  <c r="BA1278" i="1"/>
  <c r="BA1279" i="1"/>
  <c r="BA1280" i="1"/>
  <c r="BA1281" i="1"/>
  <c r="BA1282" i="1"/>
  <c r="BA1283" i="1"/>
  <c r="BA1284" i="1"/>
  <c r="BA1285" i="1"/>
  <c r="BA1286" i="1"/>
  <c r="BA1287" i="1"/>
  <c r="BA1288" i="1"/>
  <c r="BA1289" i="1"/>
  <c r="BA1290" i="1"/>
  <c r="BA1291" i="1"/>
  <c r="BA1292" i="1"/>
  <c r="BA1293" i="1"/>
  <c r="BA1294" i="1"/>
  <c r="BA1295" i="1"/>
  <c r="BA1296" i="1"/>
  <c r="BA1297" i="1"/>
  <c r="BA1298" i="1"/>
  <c r="BA1299" i="1"/>
  <c r="BA1300" i="1"/>
  <c r="BA1301" i="1"/>
  <c r="BA1302" i="1"/>
  <c r="BA1303" i="1"/>
  <c r="BA1304" i="1"/>
  <c r="BA1305" i="1"/>
  <c r="BA1306" i="1"/>
  <c r="BA1307" i="1"/>
  <c r="BA1308" i="1"/>
  <c r="BA1309" i="1"/>
  <c r="BA1310" i="1"/>
  <c r="BA1311" i="1"/>
  <c r="BA1312" i="1"/>
  <c r="BA1313" i="1"/>
  <c r="BA1314" i="1"/>
  <c r="BA1315" i="1"/>
  <c r="BA1316" i="1"/>
  <c r="BA1317" i="1"/>
  <c r="BA1318" i="1"/>
  <c r="BA1319" i="1"/>
  <c r="BA1320" i="1"/>
  <c r="BA1321" i="1"/>
  <c r="BA1322" i="1"/>
  <c r="BA1323" i="1"/>
  <c r="BA1324" i="1"/>
  <c r="BA1325" i="1"/>
  <c r="BA1326" i="1"/>
  <c r="BA1327" i="1"/>
  <c r="BA1328" i="1"/>
  <c r="BA1329" i="1"/>
  <c r="BA1330" i="1"/>
  <c r="BA1331" i="1"/>
  <c r="BA1332" i="1"/>
  <c r="BA1333" i="1"/>
  <c r="BA1334" i="1"/>
  <c r="BA1335" i="1"/>
  <c r="BA1336" i="1"/>
  <c r="BA1337" i="1"/>
  <c r="BA1338" i="1"/>
  <c r="BA1339" i="1"/>
  <c r="BA1340" i="1"/>
  <c r="BA1341" i="1"/>
  <c r="BA1342" i="1"/>
  <c r="BA1343" i="1"/>
  <c r="BA1344" i="1"/>
  <c r="BA1345" i="1"/>
  <c r="BA1346" i="1"/>
  <c r="BA1347" i="1"/>
  <c r="BA1348" i="1"/>
  <c r="BA1349" i="1"/>
  <c r="BA1350" i="1"/>
  <c r="BA1351" i="1"/>
  <c r="BA1352" i="1"/>
  <c r="BA1353" i="1"/>
  <c r="BA1354" i="1"/>
  <c r="BA1355" i="1"/>
  <c r="BA1356" i="1"/>
  <c r="BA1357" i="1"/>
  <c r="BA1358" i="1"/>
  <c r="BA1359" i="1"/>
  <c r="BA1360" i="1"/>
  <c r="BA1361" i="1"/>
  <c r="BA1362" i="1"/>
  <c r="BA1363" i="1"/>
  <c r="BA1364" i="1"/>
  <c r="BA1365" i="1"/>
  <c r="BA1366" i="1"/>
  <c r="BA1367" i="1"/>
  <c r="BA1368" i="1"/>
  <c r="BA1369" i="1"/>
  <c r="BA1370" i="1"/>
  <c r="BA1371" i="1"/>
  <c r="BA1372" i="1"/>
  <c r="BA1373" i="1"/>
  <c r="BA1374" i="1"/>
  <c r="BA1375" i="1"/>
  <c r="BA1376" i="1"/>
  <c r="BA1377" i="1"/>
  <c r="BA1378" i="1"/>
  <c r="BA1379" i="1"/>
  <c r="BA1380" i="1"/>
  <c r="BA1381" i="1"/>
  <c r="BA1382" i="1"/>
  <c r="BA1383" i="1"/>
  <c r="BA1384" i="1"/>
  <c r="BA1385" i="1"/>
  <c r="BA1386" i="1"/>
  <c r="BA1387" i="1"/>
  <c r="BA1388" i="1"/>
  <c r="BA1389" i="1"/>
  <c r="BA1390" i="1"/>
  <c r="BA1391" i="1"/>
  <c r="BA1392" i="1"/>
  <c r="BA1393" i="1"/>
  <c r="BA1394" i="1"/>
  <c r="BA1395" i="1"/>
  <c r="BA1396" i="1"/>
  <c r="BA1397" i="1"/>
  <c r="BA1398" i="1"/>
  <c r="BA1399" i="1"/>
  <c r="BA1400" i="1"/>
  <c r="BA1401" i="1"/>
  <c r="BA1402" i="1"/>
  <c r="BA1403" i="1"/>
  <c r="BA1404" i="1"/>
  <c r="BA1405" i="1"/>
  <c r="BA1406" i="1"/>
  <c r="BA1407" i="1"/>
  <c r="BA1408" i="1"/>
  <c r="BA1409" i="1"/>
  <c r="BA1410" i="1"/>
  <c r="BA1411" i="1"/>
  <c r="BA1412" i="1"/>
  <c r="BA1413" i="1"/>
  <c r="BA1414" i="1"/>
  <c r="BA1415" i="1"/>
  <c r="BA1416" i="1"/>
  <c r="BA1417" i="1"/>
  <c r="BA1418" i="1"/>
  <c r="BA1419" i="1"/>
  <c r="BA1420" i="1"/>
  <c r="BA1421" i="1"/>
  <c r="BA1422" i="1"/>
  <c r="BA1423" i="1"/>
  <c r="BA1424" i="1"/>
  <c r="BA1425" i="1"/>
  <c r="BA1426" i="1"/>
  <c r="BA1427" i="1"/>
  <c r="BA1428" i="1"/>
  <c r="BA1429" i="1"/>
  <c r="BA1430" i="1"/>
  <c r="BA1431" i="1"/>
  <c r="BA1432" i="1"/>
  <c r="BA1433" i="1"/>
  <c r="BA1434" i="1"/>
  <c r="BA1435" i="1"/>
  <c r="BA1436" i="1"/>
  <c r="BA1437" i="1"/>
  <c r="BA1438" i="1"/>
  <c r="BA1439" i="1"/>
  <c r="BA1440" i="1"/>
  <c r="BA1441" i="1"/>
  <c r="BA1442" i="1"/>
  <c r="BA1443" i="1"/>
  <c r="BA1444" i="1"/>
  <c r="BA1445" i="1"/>
  <c r="BA1446" i="1"/>
  <c r="BA1447" i="1"/>
  <c r="BA1448" i="1"/>
  <c r="BA1449" i="1"/>
  <c r="BA1450" i="1"/>
  <c r="BA1451" i="1"/>
  <c r="BA1452" i="1"/>
  <c r="BA1453" i="1"/>
  <c r="BA1454" i="1"/>
  <c r="BA1455" i="1"/>
  <c r="BA1456" i="1"/>
  <c r="BA1457" i="1"/>
  <c r="BA1458" i="1"/>
  <c r="BA1459" i="1"/>
  <c r="BA1460" i="1"/>
  <c r="BA1461" i="1"/>
  <c r="BA1462" i="1"/>
  <c r="BA1463" i="1"/>
  <c r="BA1464" i="1"/>
  <c r="BA1465" i="1"/>
  <c r="BA1466" i="1"/>
  <c r="BA1467" i="1"/>
  <c r="BA1468" i="1"/>
  <c r="BA1469" i="1"/>
  <c r="BA1470" i="1"/>
  <c r="BA1471" i="1"/>
  <c r="BA1472" i="1"/>
  <c r="BA1473" i="1"/>
  <c r="BA1474" i="1"/>
  <c r="BA1475" i="1"/>
  <c r="BA1476" i="1"/>
  <c r="BA1477" i="1"/>
  <c r="BA1478" i="1"/>
  <c r="BA1479" i="1"/>
  <c r="BA1480" i="1"/>
  <c r="BA1481" i="1"/>
  <c r="BA1482" i="1"/>
  <c r="BA1483" i="1"/>
  <c r="BA1484" i="1"/>
  <c r="BA1485" i="1"/>
  <c r="BA1486" i="1"/>
  <c r="BA1487" i="1"/>
  <c r="BA1488" i="1"/>
  <c r="BA1489" i="1"/>
  <c r="BA1490" i="1"/>
  <c r="BA1491" i="1"/>
  <c r="BA1492" i="1"/>
  <c r="BA1493" i="1"/>
  <c r="BA1494" i="1"/>
  <c r="BA1495" i="1"/>
  <c r="BA1496" i="1"/>
  <c r="BA1497" i="1"/>
  <c r="BA1498" i="1"/>
  <c r="BA1499" i="1"/>
  <c r="BA1500" i="1"/>
  <c r="BA1501" i="1"/>
  <c r="BA1502" i="1"/>
  <c r="BA1503" i="1"/>
  <c r="BA1504" i="1"/>
  <c r="BA1505" i="1"/>
  <c r="BA1506" i="1"/>
  <c r="BA1507" i="1"/>
  <c r="BA1508" i="1"/>
  <c r="BA1509" i="1"/>
  <c r="BA1510" i="1"/>
  <c r="BA1511" i="1"/>
  <c r="BA1512" i="1"/>
  <c r="BA1513" i="1"/>
  <c r="BA1514" i="1"/>
  <c r="BA1515" i="1"/>
  <c r="BA1516" i="1"/>
  <c r="BA1517" i="1"/>
  <c r="BA1518" i="1"/>
  <c r="BA1519" i="1"/>
  <c r="BA1520" i="1"/>
  <c r="BA1521" i="1"/>
  <c r="BA1522" i="1"/>
  <c r="BA1523" i="1"/>
  <c r="BA1524" i="1"/>
  <c r="BA1525" i="1"/>
  <c r="BA1526" i="1"/>
  <c r="BA1527" i="1"/>
  <c r="BA1528" i="1"/>
  <c r="BA1529" i="1"/>
  <c r="BA1530" i="1"/>
  <c r="BA1531" i="1"/>
  <c r="BA1532" i="1"/>
  <c r="BA1533" i="1"/>
  <c r="BA1534" i="1"/>
  <c r="BA1535" i="1"/>
  <c r="BA1536" i="1"/>
  <c r="BA1537" i="1"/>
  <c r="BA1538" i="1"/>
  <c r="BA1539" i="1"/>
  <c r="BA1540" i="1"/>
  <c r="BA1541" i="1"/>
  <c r="BA1542" i="1"/>
  <c r="BA1543" i="1"/>
  <c r="BA1544" i="1"/>
  <c r="BA1545" i="1"/>
  <c r="BA1546" i="1"/>
  <c r="BA1547" i="1"/>
  <c r="BA1548" i="1"/>
  <c r="BA1549" i="1"/>
  <c r="BA1550" i="1"/>
  <c r="BA1551" i="1"/>
  <c r="BA1552" i="1"/>
  <c r="BA1553" i="1"/>
  <c r="BA1554" i="1"/>
  <c r="BA1555" i="1"/>
  <c r="BA1556" i="1"/>
  <c r="BA1557" i="1"/>
  <c r="BA1558" i="1"/>
  <c r="BA1559" i="1"/>
  <c r="BA1560" i="1"/>
  <c r="BA1561" i="1"/>
  <c r="BA1562" i="1"/>
  <c r="BA1563" i="1"/>
  <c r="BA1564" i="1"/>
  <c r="BA1565" i="1"/>
  <c r="BA1566" i="1"/>
  <c r="BA1567" i="1"/>
  <c r="BA1568" i="1"/>
  <c r="BA1569" i="1"/>
  <c r="BA1570" i="1"/>
  <c r="BA1571" i="1"/>
  <c r="BA1572" i="1"/>
  <c r="BA1573" i="1"/>
  <c r="BA1574" i="1"/>
  <c r="BA1575" i="1"/>
  <c r="BA1576" i="1"/>
  <c r="BA1577" i="1"/>
  <c r="BA1578" i="1"/>
  <c r="BA1579" i="1"/>
  <c r="BA1580" i="1"/>
  <c r="BA1581" i="1"/>
  <c r="BA1582" i="1"/>
  <c r="BA1583" i="1"/>
  <c r="BA1584" i="1"/>
  <c r="BA1585" i="1"/>
  <c r="BA1586" i="1"/>
  <c r="BA1587" i="1"/>
  <c r="BA1588" i="1"/>
  <c r="BA1589" i="1"/>
  <c r="BA1590" i="1"/>
  <c r="BA1591" i="1"/>
  <c r="BA1592" i="1"/>
  <c r="BA1593" i="1"/>
  <c r="BA1594" i="1"/>
  <c r="BA1595" i="1"/>
  <c r="BA1596" i="1"/>
  <c r="BA1597" i="1"/>
  <c r="BA1598" i="1"/>
  <c r="BA1599" i="1"/>
  <c r="BA1600" i="1"/>
  <c r="BA1601" i="1"/>
  <c r="BA1602" i="1"/>
  <c r="BA1603" i="1"/>
  <c r="BA1604" i="1"/>
  <c r="BA1605" i="1"/>
  <c r="BA1606" i="1"/>
  <c r="BA1607" i="1"/>
  <c r="BA1608" i="1"/>
  <c r="BA1609" i="1"/>
  <c r="BA1610" i="1"/>
  <c r="BA1611" i="1"/>
  <c r="BA1612" i="1"/>
  <c r="BA1613" i="1"/>
  <c r="BA1614" i="1"/>
  <c r="BA1615" i="1"/>
  <c r="BA1616" i="1"/>
  <c r="BA1617" i="1"/>
  <c r="BA1618" i="1"/>
  <c r="BA1619" i="1"/>
  <c r="BA1620" i="1"/>
  <c r="BA1621" i="1"/>
  <c r="BA1622" i="1"/>
  <c r="BA1623" i="1"/>
  <c r="BA1624" i="1"/>
  <c r="BA1625" i="1"/>
  <c r="BA1626" i="1"/>
  <c r="BA1627" i="1"/>
  <c r="BA1628" i="1"/>
  <c r="BA1629" i="1"/>
  <c r="BA1630" i="1"/>
  <c r="BA1631" i="1"/>
  <c r="BA1632" i="1"/>
  <c r="BA1633" i="1"/>
  <c r="BA1634" i="1"/>
  <c r="BA1635" i="1"/>
  <c r="BA1636" i="1"/>
  <c r="BA1637" i="1"/>
  <c r="BA1638" i="1"/>
  <c r="BA1639" i="1"/>
  <c r="BA1640" i="1"/>
  <c r="BA1641" i="1"/>
  <c r="BA1642" i="1"/>
  <c r="BA1643" i="1"/>
  <c r="BA1644" i="1"/>
  <c r="BA1645" i="1"/>
  <c r="BA1646" i="1"/>
  <c r="BA1647" i="1"/>
  <c r="BA1648" i="1"/>
  <c r="BA1649" i="1"/>
  <c r="BA1650" i="1"/>
  <c r="BA1651" i="1"/>
  <c r="BA1652" i="1"/>
  <c r="BA1653" i="1"/>
  <c r="BA1654" i="1"/>
  <c r="BA1655" i="1"/>
  <c r="BA1656" i="1"/>
  <c r="BA1657" i="1"/>
  <c r="BA1658" i="1"/>
  <c r="BA1659" i="1"/>
  <c r="BA1660" i="1"/>
  <c r="BA1661" i="1"/>
  <c r="BA1662" i="1"/>
  <c r="BA1663" i="1"/>
  <c r="BA1664" i="1"/>
  <c r="BA1665" i="1"/>
  <c r="BA1666" i="1"/>
  <c r="BA1667" i="1"/>
  <c r="BA1668" i="1"/>
  <c r="BA1669" i="1"/>
  <c r="BA1670" i="1"/>
  <c r="BA1671" i="1"/>
  <c r="BA1672" i="1"/>
  <c r="BA1673" i="1"/>
  <c r="BA1674" i="1"/>
  <c r="BA1675" i="1"/>
  <c r="BA1676" i="1"/>
  <c r="BA1677" i="1"/>
  <c r="BE4" i="1"/>
  <c r="AY1603" i="1"/>
  <c r="AX1604" i="1"/>
  <c r="BC1604" i="1" s="1"/>
  <c r="AY1604" i="1"/>
  <c r="AY1605" i="1"/>
  <c r="AX1606" i="1"/>
  <c r="BC1606" i="1" s="1"/>
  <c r="AY1606" i="1"/>
  <c r="AY1607" i="1"/>
  <c r="AY1608" i="1"/>
  <c r="AY1609" i="1"/>
  <c r="AY1610" i="1"/>
  <c r="AY1611" i="1"/>
  <c r="AY1612" i="1"/>
  <c r="AY1613" i="1"/>
  <c r="AY1614" i="1"/>
  <c r="AY1615" i="1"/>
  <c r="AX1616" i="1"/>
  <c r="BC1616" i="1" s="1"/>
  <c r="AY1616" i="1"/>
  <c r="AY1617" i="1"/>
  <c r="AY1618" i="1"/>
  <c r="AY1619" i="1"/>
  <c r="AY1620" i="1"/>
  <c r="AY1621" i="1"/>
  <c r="AY1622" i="1"/>
  <c r="AY1623" i="1"/>
  <c r="AX1624" i="1"/>
  <c r="BC1624" i="1" s="1"/>
  <c r="AY1624" i="1"/>
  <c r="AY1625" i="1"/>
  <c r="AY1626" i="1"/>
  <c r="AY1627" i="1"/>
  <c r="AX1628" i="1"/>
  <c r="BC1628" i="1" s="1"/>
  <c r="AY1628" i="1"/>
  <c r="AY1629" i="1"/>
  <c r="AY1630" i="1"/>
  <c r="AY1631" i="1"/>
  <c r="AY1632" i="1"/>
  <c r="AY1633" i="1"/>
  <c r="AY1634" i="1"/>
  <c r="AY1635" i="1"/>
  <c r="AY1636" i="1"/>
  <c r="AY1637" i="1"/>
  <c r="AX1638" i="1"/>
  <c r="BC1638" i="1" s="1"/>
  <c r="AY1638" i="1"/>
  <c r="AY1639" i="1"/>
  <c r="AX1640" i="1"/>
  <c r="BC1640" i="1" s="1"/>
  <c r="AY1640" i="1"/>
  <c r="AY1641" i="1"/>
  <c r="AY1642" i="1"/>
  <c r="AY1643" i="1"/>
  <c r="AY1644" i="1"/>
  <c r="AY1645" i="1"/>
  <c r="AX1646" i="1"/>
  <c r="BC1646" i="1" s="1"/>
  <c r="AY1646" i="1"/>
  <c r="AY1647" i="1"/>
  <c r="AY1648" i="1"/>
  <c r="AY1649" i="1"/>
  <c r="AY1650" i="1"/>
  <c r="AY1651" i="1"/>
  <c r="AY1652" i="1"/>
  <c r="AY1653" i="1"/>
  <c r="AY1654" i="1"/>
  <c r="AY1655" i="1"/>
  <c r="AY1656" i="1"/>
  <c r="AY1657" i="1"/>
  <c r="AY1658" i="1"/>
  <c r="AY1659" i="1"/>
  <c r="AX1660" i="1"/>
  <c r="BC1660" i="1" s="1"/>
  <c r="AY1660" i="1"/>
  <c r="AX1661" i="1"/>
  <c r="BC1661" i="1" s="1"/>
  <c r="AY1661" i="1"/>
  <c r="AY1662" i="1"/>
  <c r="AY1663" i="1"/>
  <c r="AX1664" i="1"/>
  <c r="BC1664" i="1" s="1"/>
  <c r="AY1664" i="1"/>
  <c r="AY1665" i="1"/>
  <c r="AY1666" i="1"/>
  <c r="AY1667" i="1"/>
  <c r="AY1668" i="1"/>
  <c r="AY1669" i="1"/>
  <c r="AY1670" i="1"/>
  <c r="AY1671" i="1"/>
  <c r="AY1672" i="1"/>
  <c r="AY1673" i="1"/>
  <c r="AY1674" i="1"/>
  <c r="AY1675" i="1"/>
  <c r="AY1676" i="1"/>
  <c r="AY1677" i="1"/>
  <c r="BJ546" i="4"/>
  <c r="BJ33" i="4"/>
  <c r="CC456" i="4"/>
  <c r="BJ803" i="4"/>
  <c r="BJ632" i="4"/>
  <c r="BJ530" i="4"/>
  <c r="BJ366" i="4"/>
  <c r="BJ267" i="4"/>
  <c r="BJ132" i="4"/>
  <c r="BJ623" i="4"/>
  <c r="BJ125" i="4"/>
  <c r="BJ53" i="4"/>
  <c r="BJ569" i="4"/>
  <c r="BJ533" i="4"/>
  <c r="BJ308" i="4"/>
  <c r="BJ134" i="4"/>
  <c r="BJ23" i="4"/>
  <c r="CC328" i="4"/>
  <c r="BJ678" i="4"/>
  <c r="BJ121" i="4"/>
  <c r="BJ105" i="4"/>
  <c r="CC918" i="4"/>
  <c r="CC459" i="4"/>
  <c r="BA444" i="4"/>
  <c r="BI444" i="4" s="1"/>
  <c r="CI444" i="4" s="1"/>
  <c r="BJ361" i="4"/>
  <c r="BJ555" i="4"/>
  <c r="BJ456" i="4"/>
  <c r="BJ328" i="4"/>
  <c r="BJ286" i="4"/>
  <c r="BJ241" i="4"/>
  <c r="BJ96" i="4"/>
  <c r="CC808" i="4"/>
  <c r="CC649" i="4"/>
  <c r="BJ550" i="4"/>
  <c r="BJ280" i="4"/>
  <c r="BA280" i="4"/>
  <c r="BI280" i="4" s="1"/>
  <c r="CI280" i="4" s="1"/>
  <c r="CC16" i="4"/>
  <c r="BJ16" i="4"/>
  <c r="BJ334" i="4"/>
  <c r="CC241" i="4"/>
  <c r="BJ459" i="4"/>
  <c r="BJ444" i="4"/>
  <c r="BJ354" i="4"/>
  <c r="BJ198" i="4"/>
  <c r="BJ126" i="4"/>
  <c r="CX4" i="4"/>
  <c r="DA4" i="4"/>
  <c r="DD4" i="4"/>
  <c r="DG4" i="4"/>
  <c r="DJ4" i="4"/>
  <c r="DM4" i="4"/>
  <c r="DP4" i="4"/>
  <c r="CX9" i="4"/>
  <c r="DA9" i="4"/>
  <c r="DD9" i="4"/>
  <c r="DG9" i="4"/>
  <c r="DJ9" i="4"/>
  <c r="DM9" i="4"/>
  <c r="DP9" i="4"/>
  <c r="BJ529" i="4"/>
  <c r="BJ259" i="4"/>
  <c r="N5" i="8"/>
  <c r="N6" i="8"/>
  <c r="N7" i="8"/>
  <c r="C23" i="8" s="1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C19" i="8" s="1"/>
  <c r="N35" i="8"/>
  <c r="N36" i="8"/>
  <c r="N37" i="8"/>
  <c r="N38" i="8"/>
  <c r="N39" i="8"/>
  <c r="N40" i="8"/>
  <c r="N41" i="8"/>
  <c r="N42" i="8"/>
  <c r="N43" i="8"/>
  <c r="C21" i="8" s="1"/>
  <c r="N44" i="8"/>
  <c r="N45" i="8"/>
  <c r="N46" i="8"/>
  <c r="N47" i="8"/>
  <c r="N48" i="8"/>
  <c r="N49" i="8"/>
  <c r="N50" i="8"/>
  <c r="N51" i="8"/>
  <c r="N52" i="8"/>
  <c r="N53" i="8"/>
  <c r="N54" i="8"/>
  <c r="C13" i="8" s="1"/>
  <c r="N55" i="8"/>
  <c r="N56" i="8"/>
  <c r="N57" i="8"/>
  <c r="N58" i="8"/>
  <c r="C22" i="8" s="1"/>
  <c r="N59" i="8"/>
  <c r="N60" i="8"/>
  <c r="N61" i="8"/>
  <c r="C12" i="8" s="1"/>
  <c r="N62" i="8"/>
  <c r="N63" i="8"/>
  <c r="N64" i="8"/>
  <c r="N65" i="8"/>
  <c r="C8" i="8" s="1"/>
  <c r="N66" i="8"/>
  <c r="N67" i="8"/>
  <c r="N68" i="8"/>
  <c r="N69" i="8"/>
  <c r="BO3" i="4"/>
  <c r="BO4" i="4"/>
  <c r="CG4" i="4" s="1"/>
  <c r="CH4" i="4" s="1"/>
  <c r="BO5" i="4"/>
  <c r="CG5" i="4" s="1"/>
  <c r="CH5" i="4" s="1"/>
  <c r="BO6" i="4"/>
  <c r="CG6" i="4" s="1"/>
  <c r="CH6" i="4" s="1"/>
  <c r="BO7" i="4"/>
  <c r="BP7" i="4" s="1"/>
  <c r="BO8" i="4"/>
  <c r="CG8" i="4" s="1"/>
  <c r="CH8" i="4" s="1"/>
  <c r="BO9" i="4"/>
  <c r="BO10" i="4"/>
  <c r="BP10" i="4" s="1"/>
  <c r="BO11" i="4"/>
  <c r="BO12" i="4"/>
  <c r="CG12" i="4" s="1"/>
  <c r="CH12" i="4" s="1"/>
  <c r="BO13" i="4"/>
  <c r="CG13" i="4" s="1"/>
  <c r="CH13" i="4" s="1"/>
  <c r="BO14" i="4"/>
  <c r="BO15" i="4"/>
  <c r="CG15" i="4" s="1"/>
  <c r="CH15" i="4" s="1"/>
  <c r="BO16" i="4"/>
  <c r="BP16" i="4" s="1"/>
  <c r="BO17" i="4"/>
  <c r="CG17" i="4" s="1"/>
  <c r="CH17" i="4" s="1"/>
  <c r="BO18" i="4"/>
  <c r="CG18" i="4" s="1"/>
  <c r="CH18" i="4" s="1"/>
  <c r="BO19" i="4"/>
  <c r="BO20" i="4"/>
  <c r="BP20" i="4" s="1"/>
  <c r="BO21" i="4"/>
  <c r="BO22" i="4"/>
  <c r="BO23" i="4"/>
  <c r="BO24" i="4"/>
  <c r="BO25" i="4"/>
  <c r="BP25" i="4" s="1"/>
  <c r="BO26" i="4"/>
  <c r="BO27" i="4"/>
  <c r="BO28" i="4"/>
  <c r="CG28" i="4" s="1"/>
  <c r="CH28" i="4" s="1"/>
  <c r="BO29" i="4"/>
  <c r="BO30" i="4"/>
  <c r="BO31" i="4"/>
  <c r="CG31" i="4" s="1"/>
  <c r="CH31" i="4" s="1"/>
  <c r="BO32" i="4"/>
  <c r="BO33" i="4"/>
  <c r="BO34" i="4"/>
  <c r="CG34" i="4" s="1"/>
  <c r="CH34" i="4" s="1"/>
  <c r="BO35" i="4"/>
  <c r="BO36" i="4"/>
  <c r="BO37" i="4"/>
  <c r="BO38" i="4"/>
  <c r="BO39" i="4"/>
  <c r="BO40" i="4"/>
  <c r="BO41" i="4"/>
  <c r="CG41" i="4" s="1"/>
  <c r="CH41" i="4" s="1"/>
  <c r="BO42" i="4"/>
  <c r="BO43" i="4"/>
  <c r="CG43" i="4" s="1"/>
  <c r="CH43" i="4" s="1"/>
  <c r="BO44" i="4"/>
  <c r="CG44" i="4" s="1"/>
  <c r="CH44" i="4" s="1"/>
  <c r="BO45" i="4"/>
  <c r="BO46" i="4"/>
  <c r="CG46" i="4" s="1"/>
  <c r="CH46" i="4" s="1"/>
  <c r="BO47" i="4"/>
  <c r="BO48" i="4"/>
  <c r="BO49" i="4"/>
  <c r="BO50" i="4"/>
  <c r="BO51" i="4"/>
  <c r="CG51" i="4" s="1"/>
  <c r="CH51" i="4" s="1"/>
  <c r="BO52" i="4"/>
  <c r="CG52" i="4" s="1"/>
  <c r="CH52" i="4" s="1"/>
  <c r="BO53" i="4"/>
  <c r="BO54" i="4"/>
  <c r="BO55" i="4"/>
  <c r="BO56" i="4"/>
  <c r="BP56" i="4" s="1"/>
  <c r="BO57" i="4"/>
  <c r="BP57" i="4" s="1"/>
  <c r="BO58" i="4"/>
  <c r="CG58" i="4" s="1"/>
  <c r="CH58" i="4" s="1"/>
  <c r="BO59" i="4"/>
  <c r="BO60" i="4"/>
  <c r="BO61" i="4"/>
  <c r="BO62" i="4"/>
  <c r="BO63" i="4"/>
  <c r="BO64" i="4"/>
  <c r="BP64" i="4" s="1"/>
  <c r="BO65" i="4"/>
  <c r="BP65" i="4" s="1"/>
  <c r="BO66" i="4"/>
  <c r="BP66" i="4" s="1"/>
  <c r="BO67" i="4"/>
  <c r="BP67" i="4" s="1"/>
  <c r="BO68" i="4"/>
  <c r="BO69" i="4"/>
  <c r="CG69" i="4" s="1"/>
  <c r="CH69" i="4" s="1"/>
  <c r="BO70" i="4"/>
  <c r="BO71" i="4"/>
  <c r="CG71" i="4" s="1"/>
  <c r="CH71" i="4" s="1"/>
  <c r="BO72" i="4"/>
  <c r="CG72" i="4" s="1"/>
  <c r="CH72" i="4" s="1"/>
  <c r="BO73" i="4"/>
  <c r="BO74" i="4"/>
  <c r="CG74" i="4" s="1"/>
  <c r="CH74" i="4" s="1"/>
  <c r="BO75" i="4"/>
  <c r="BO76" i="4"/>
  <c r="BO77" i="4"/>
  <c r="CG77" i="4" s="1"/>
  <c r="CH77" i="4" s="1"/>
  <c r="BO78" i="4"/>
  <c r="CG78" i="4" s="1"/>
  <c r="CH78" i="4" s="1"/>
  <c r="BO79" i="4"/>
  <c r="BO80" i="4"/>
  <c r="BP80" i="4" s="1"/>
  <c r="BO81" i="4"/>
  <c r="BO82" i="4"/>
  <c r="BO83" i="4"/>
  <c r="BO84" i="4"/>
  <c r="CG84" i="4" s="1"/>
  <c r="CH84" i="4" s="1"/>
  <c r="BO85" i="4"/>
  <c r="CG85" i="4" s="1"/>
  <c r="CH85" i="4" s="1"/>
  <c r="BO86" i="4"/>
  <c r="CG86" i="4" s="1"/>
  <c r="CH86" i="4" s="1"/>
  <c r="BO87" i="4"/>
  <c r="BO88" i="4"/>
  <c r="CG88" i="4" s="1"/>
  <c r="CH88" i="4" s="1"/>
  <c r="BO89" i="4"/>
  <c r="CG89" i="4" s="1"/>
  <c r="CH89" i="4" s="1"/>
  <c r="BO90" i="4"/>
  <c r="BO91" i="4"/>
  <c r="BP91" i="4" s="1"/>
  <c r="BO92" i="4"/>
  <c r="BP92" i="4" s="1"/>
  <c r="BO93" i="4"/>
  <c r="CG93" i="4" s="1"/>
  <c r="CH93" i="4" s="1"/>
  <c r="BO94" i="4"/>
  <c r="BO95" i="4"/>
  <c r="BP95" i="4" s="1"/>
  <c r="BO96" i="4"/>
  <c r="BP96" i="4" s="1"/>
  <c r="BO97" i="4"/>
  <c r="BO98" i="4"/>
  <c r="CG98" i="4" s="1"/>
  <c r="CH98" i="4" s="1"/>
  <c r="BO99" i="4"/>
  <c r="CG99" i="4" s="1"/>
  <c r="CH99" i="4" s="1"/>
  <c r="BO100" i="4"/>
  <c r="BP100" i="4" s="1"/>
  <c r="BO101" i="4"/>
  <c r="BP101" i="4" s="1"/>
  <c r="BO102" i="4"/>
  <c r="BO103" i="4"/>
  <c r="CG103" i="4" s="1"/>
  <c r="CH103" i="4" s="1"/>
  <c r="BO104" i="4"/>
  <c r="CG104" i="4" s="1"/>
  <c r="CH104" i="4" s="1"/>
  <c r="BO105" i="4"/>
  <c r="BO106" i="4"/>
  <c r="CG106" i="4" s="1"/>
  <c r="CH106" i="4" s="1"/>
  <c r="BO107" i="4"/>
  <c r="BO108" i="4"/>
  <c r="BP108" i="4" s="1"/>
  <c r="BO109" i="4"/>
  <c r="BP109" i="4" s="1"/>
  <c r="BO110" i="4"/>
  <c r="CG110" i="4" s="1"/>
  <c r="CH110" i="4" s="1"/>
  <c r="BO111" i="4"/>
  <c r="BO112" i="4"/>
  <c r="BO113" i="4"/>
  <c r="CG113" i="4" s="1"/>
  <c r="CH113" i="4" s="1"/>
  <c r="BO114" i="4"/>
  <c r="BO115" i="4"/>
  <c r="BO116" i="4"/>
  <c r="CG116" i="4" s="1"/>
  <c r="CH116" i="4" s="1"/>
  <c r="BO117" i="4"/>
  <c r="BO118" i="4"/>
  <c r="BO119" i="4"/>
  <c r="CG119" i="4" s="1"/>
  <c r="CH119" i="4" s="1"/>
  <c r="BO120" i="4"/>
  <c r="CG120" i="4" s="1"/>
  <c r="CH120" i="4" s="1"/>
  <c r="BO121" i="4"/>
  <c r="BP121" i="4" s="1"/>
  <c r="BO122" i="4"/>
  <c r="BO123" i="4"/>
  <c r="BO124" i="4"/>
  <c r="BP124" i="4" s="1"/>
  <c r="BO125" i="4"/>
  <c r="BO126" i="4"/>
  <c r="BO127" i="4"/>
  <c r="CG127" i="4" s="1"/>
  <c r="CH127" i="4" s="1"/>
  <c r="BO128" i="4"/>
  <c r="BO129" i="4"/>
  <c r="BO130" i="4"/>
  <c r="BO131" i="4"/>
  <c r="BO132" i="4"/>
  <c r="BO133" i="4"/>
  <c r="CG133" i="4" s="1"/>
  <c r="CH133" i="4" s="1"/>
  <c r="BO134" i="4"/>
  <c r="BO135" i="4"/>
  <c r="BO136" i="4"/>
  <c r="CG136" i="4" s="1"/>
  <c r="CH136" i="4" s="1"/>
  <c r="BO137" i="4"/>
  <c r="CG137" i="4" s="1"/>
  <c r="CH137" i="4" s="1"/>
  <c r="BO138" i="4"/>
  <c r="BO139" i="4"/>
  <c r="BO140" i="4"/>
  <c r="BO141" i="4"/>
  <c r="BO142" i="4"/>
  <c r="BO143" i="4"/>
  <c r="BP143" i="4" s="1"/>
  <c r="BO144" i="4"/>
  <c r="BO145" i="4"/>
  <c r="BO146" i="4"/>
  <c r="BO147" i="4"/>
  <c r="BO148" i="4"/>
  <c r="BO149" i="4"/>
  <c r="BO150" i="4"/>
  <c r="BO151" i="4"/>
  <c r="BO152" i="4"/>
  <c r="BO153" i="4"/>
  <c r="BO154" i="4"/>
  <c r="BO155" i="4"/>
  <c r="BO156" i="4"/>
  <c r="BO157" i="4"/>
  <c r="BO158" i="4"/>
  <c r="BO159" i="4"/>
  <c r="BO160" i="4"/>
  <c r="BO161" i="4"/>
  <c r="BO162" i="4"/>
  <c r="BO163" i="4"/>
  <c r="BO164" i="4"/>
  <c r="BO165" i="4"/>
  <c r="BO166" i="4"/>
  <c r="BP166" i="4" s="1"/>
  <c r="BO167" i="4"/>
  <c r="BO168" i="4"/>
  <c r="BO169" i="4"/>
  <c r="BO170" i="4"/>
  <c r="BO171" i="4"/>
  <c r="BO172" i="4"/>
  <c r="BO173" i="4"/>
  <c r="CG173" i="4" s="1"/>
  <c r="CH173" i="4" s="1"/>
  <c r="BO174" i="4"/>
  <c r="BO175" i="4"/>
  <c r="BO176" i="4"/>
  <c r="BO177" i="4"/>
  <c r="BO178" i="4"/>
  <c r="BO179" i="4"/>
  <c r="CG179" i="4" s="1"/>
  <c r="CH179" i="4" s="1"/>
  <c r="BO180" i="4"/>
  <c r="CG180" i="4" s="1"/>
  <c r="CH180" i="4" s="1"/>
  <c r="BO181" i="4"/>
  <c r="CG181" i="4" s="1"/>
  <c r="CH181" i="4" s="1"/>
  <c r="BO182" i="4"/>
  <c r="BO183" i="4"/>
  <c r="BO184" i="4"/>
  <c r="BO185" i="4"/>
  <c r="BO186" i="4"/>
  <c r="BP186" i="4" s="1"/>
  <c r="BO187" i="4"/>
  <c r="BO188" i="4"/>
  <c r="BO189" i="4"/>
  <c r="BP189" i="4" s="1"/>
  <c r="BO190" i="4"/>
  <c r="BP190" i="4" s="1"/>
  <c r="BO191" i="4"/>
  <c r="BO192" i="4"/>
  <c r="BO193" i="4"/>
  <c r="BO194" i="4"/>
  <c r="BO195" i="4"/>
  <c r="CG195" i="4" s="1"/>
  <c r="CH195" i="4" s="1"/>
  <c r="BO196" i="4"/>
  <c r="CG196" i="4" s="1"/>
  <c r="CH196" i="4" s="1"/>
  <c r="BO197" i="4"/>
  <c r="BO198" i="4"/>
  <c r="BO199" i="4"/>
  <c r="CG199" i="4" s="1"/>
  <c r="CH199" i="4" s="1"/>
  <c r="BO200" i="4"/>
  <c r="BO201" i="4"/>
  <c r="CG201" i="4" s="1"/>
  <c r="CH201" i="4" s="1"/>
  <c r="BO202" i="4"/>
  <c r="BO203" i="4"/>
  <c r="CG203" i="4" s="1"/>
  <c r="CH203" i="4" s="1"/>
  <c r="BO204" i="4"/>
  <c r="BO205" i="4"/>
  <c r="BO206" i="4"/>
  <c r="BP206" i="4" s="1"/>
  <c r="BO207" i="4"/>
  <c r="BP207" i="4" s="1"/>
  <c r="BO208" i="4"/>
  <c r="BO209" i="4"/>
  <c r="BO210" i="4"/>
  <c r="BP210" i="4" s="1"/>
  <c r="BO211" i="4"/>
  <c r="BP211" i="4" s="1"/>
  <c r="BO212" i="4"/>
  <c r="BO213" i="4"/>
  <c r="BP213" i="4" s="1"/>
  <c r="BO214" i="4"/>
  <c r="BO215" i="4"/>
  <c r="BP215" i="4" s="1"/>
  <c r="BO216" i="4"/>
  <c r="CG216" i="4" s="1"/>
  <c r="CH216" i="4" s="1"/>
  <c r="BO217" i="4"/>
  <c r="BO218" i="4"/>
  <c r="BO219" i="4"/>
  <c r="BO220" i="4"/>
  <c r="BO221" i="4"/>
  <c r="BO222" i="4"/>
  <c r="BO223" i="4"/>
  <c r="BO224" i="4"/>
  <c r="BO225" i="4"/>
  <c r="BO226" i="4"/>
  <c r="BO227" i="4"/>
  <c r="BO228" i="4"/>
  <c r="BP228" i="4" s="1"/>
  <c r="BO229" i="4"/>
  <c r="BO230" i="4"/>
  <c r="BO231" i="4"/>
  <c r="CG231" i="4" s="1"/>
  <c r="CH231" i="4" s="1"/>
  <c r="BO232" i="4"/>
  <c r="BO233" i="4"/>
  <c r="BO234" i="4"/>
  <c r="BO235" i="4"/>
  <c r="CG235" i="4" s="1"/>
  <c r="CH235" i="4" s="1"/>
  <c r="BO236" i="4"/>
  <c r="BO237" i="4"/>
  <c r="BO238" i="4"/>
  <c r="BO239" i="4"/>
  <c r="BO240" i="4"/>
  <c r="CG240" i="4" s="1"/>
  <c r="CH240" i="4" s="1"/>
  <c r="BO241" i="4"/>
  <c r="BP241" i="4" s="1"/>
  <c r="BO242" i="4"/>
  <c r="BO243" i="4"/>
  <c r="BO244" i="4"/>
  <c r="BO245" i="4"/>
  <c r="BO246" i="4"/>
  <c r="BO247" i="4"/>
  <c r="BP247" i="4" s="1"/>
  <c r="BO248" i="4"/>
  <c r="BO249" i="4"/>
  <c r="BO250" i="4"/>
  <c r="BO251" i="4"/>
  <c r="BO252" i="4"/>
  <c r="CG252" i="4" s="1"/>
  <c r="CH252" i="4" s="1"/>
  <c r="BO253" i="4"/>
  <c r="BO254" i="4"/>
  <c r="BO255" i="4"/>
  <c r="BO256" i="4"/>
  <c r="BP256" i="4" s="1"/>
  <c r="BO257" i="4"/>
  <c r="CG257" i="4" s="1"/>
  <c r="CH257" i="4" s="1"/>
  <c r="BO258" i="4"/>
  <c r="BO259" i="4"/>
  <c r="BP259" i="4" s="1"/>
  <c r="BO260" i="4"/>
  <c r="BO261" i="4"/>
  <c r="CG261" i="4" s="1"/>
  <c r="CH261" i="4" s="1"/>
  <c r="BO262" i="4"/>
  <c r="BO263" i="4"/>
  <c r="CG263" i="4" s="1"/>
  <c r="CH263" i="4" s="1"/>
  <c r="BO264" i="4"/>
  <c r="BO265" i="4"/>
  <c r="BP265" i="4" s="1"/>
  <c r="BO266" i="4"/>
  <c r="BO267" i="4"/>
  <c r="BO268" i="4"/>
  <c r="BO269" i="4"/>
  <c r="BO270" i="4"/>
  <c r="CG270" i="4" s="1"/>
  <c r="CH270" i="4" s="1"/>
  <c r="BO271" i="4"/>
  <c r="CG271" i="4" s="1"/>
  <c r="CH271" i="4" s="1"/>
  <c r="BO272" i="4"/>
  <c r="BO273" i="4"/>
  <c r="BO274" i="4"/>
  <c r="BO275" i="4"/>
  <c r="BO276" i="4"/>
  <c r="BO277" i="4"/>
  <c r="CG277" i="4" s="1"/>
  <c r="CH277" i="4" s="1"/>
  <c r="BO278" i="4"/>
  <c r="BO279" i="4"/>
  <c r="CG279" i="4" s="1"/>
  <c r="CH279" i="4" s="1"/>
  <c r="BO280" i="4"/>
  <c r="BO281" i="4"/>
  <c r="BO282" i="4"/>
  <c r="BO283" i="4"/>
  <c r="BO284" i="4"/>
  <c r="CG284" i="4" s="1"/>
  <c r="CH284" i="4" s="1"/>
  <c r="BO285" i="4"/>
  <c r="CG285" i="4" s="1"/>
  <c r="CH285" i="4" s="1"/>
  <c r="BO286" i="4"/>
  <c r="BO287" i="4"/>
  <c r="BO288" i="4"/>
  <c r="BO289" i="4"/>
  <c r="BP289" i="4" s="1"/>
  <c r="BO290" i="4"/>
  <c r="BO291" i="4"/>
  <c r="BO292" i="4"/>
  <c r="BO293" i="4"/>
  <c r="BO294" i="4"/>
  <c r="CG294" i="4" s="1"/>
  <c r="CH294" i="4" s="1"/>
  <c r="BO295" i="4"/>
  <c r="BO296" i="4"/>
  <c r="BP296" i="4" s="1"/>
  <c r="BO297" i="4"/>
  <c r="BO298" i="4"/>
  <c r="BO299" i="4"/>
  <c r="BO300" i="4"/>
  <c r="BO301" i="4"/>
  <c r="CG301" i="4" s="1"/>
  <c r="CH301" i="4" s="1"/>
  <c r="BO302" i="4"/>
  <c r="CG302" i="4" s="1"/>
  <c r="CH302" i="4" s="1"/>
  <c r="BO303" i="4"/>
  <c r="BO304" i="4"/>
  <c r="BO305" i="4"/>
  <c r="BP305" i="4" s="1"/>
  <c r="BO306" i="4"/>
  <c r="BO307" i="4"/>
  <c r="BO308" i="4"/>
  <c r="CG308" i="4" s="1"/>
  <c r="CH308" i="4" s="1"/>
  <c r="BO309" i="4"/>
  <c r="BO310" i="4"/>
  <c r="BO311" i="4"/>
  <c r="BO312" i="4"/>
  <c r="BO313" i="4"/>
  <c r="BO314" i="4"/>
  <c r="CG314" i="4" s="1"/>
  <c r="CH314" i="4" s="1"/>
  <c r="BO315" i="4"/>
  <c r="CG315" i="4" s="1"/>
  <c r="CH315" i="4" s="1"/>
  <c r="BO316" i="4"/>
  <c r="BP316" i="4" s="1"/>
  <c r="BO317" i="4"/>
  <c r="BO318" i="4"/>
  <c r="BO319" i="4"/>
  <c r="BO320" i="4"/>
  <c r="BO321" i="4"/>
  <c r="BP321" i="4" s="1"/>
  <c r="BO322" i="4"/>
  <c r="BO323" i="4"/>
  <c r="BO324" i="4"/>
  <c r="BO325" i="4"/>
  <c r="BO326" i="4"/>
  <c r="CG326" i="4" s="1"/>
  <c r="CH326" i="4" s="1"/>
  <c r="BO327" i="4"/>
  <c r="BO328" i="4"/>
  <c r="BO329" i="4"/>
  <c r="BO330" i="4"/>
  <c r="BO331" i="4"/>
  <c r="BO332" i="4"/>
  <c r="BO333" i="4"/>
  <c r="BO334" i="4"/>
  <c r="BO335" i="4"/>
  <c r="BO336" i="4"/>
  <c r="CG336" i="4" s="1"/>
  <c r="CH336" i="4" s="1"/>
  <c r="BO337" i="4"/>
  <c r="BO338" i="4"/>
  <c r="BP338" i="4" s="1"/>
  <c r="BO339" i="4"/>
  <c r="BO340" i="4"/>
  <c r="BP340" i="4" s="1"/>
  <c r="BO341" i="4"/>
  <c r="BO342" i="4"/>
  <c r="BO343" i="4"/>
  <c r="BO344" i="4"/>
  <c r="BO345" i="4"/>
  <c r="BO346" i="4"/>
  <c r="BO347" i="4"/>
  <c r="BO348" i="4"/>
  <c r="CG348" i="4" s="1"/>
  <c r="CH348" i="4" s="1"/>
  <c r="BO349" i="4"/>
  <c r="BP349" i="4" s="1"/>
  <c r="BO350" i="4"/>
  <c r="BO351" i="4"/>
  <c r="BO352" i="4"/>
  <c r="BO353" i="4"/>
  <c r="BO354" i="4"/>
  <c r="BO355" i="4"/>
  <c r="BP355" i="4" s="1"/>
  <c r="BO356" i="4"/>
  <c r="CG356" i="4" s="1"/>
  <c r="CH356" i="4" s="1"/>
  <c r="BO357" i="4"/>
  <c r="CG357" i="4" s="1"/>
  <c r="CH357" i="4" s="1"/>
  <c r="BO358" i="4"/>
  <c r="BO359" i="4"/>
  <c r="BP359" i="4" s="1"/>
  <c r="BO360" i="4"/>
  <c r="BP360" i="4" s="1"/>
  <c r="BO361" i="4"/>
  <c r="CG361" i="4" s="1"/>
  <c r="CH361" i="4" s="1"/>
  <c r="BO362" i="4"/>
  <c r="BO363" i="4"/>
  <c r="BO364" i="4"/>
  <c r="BO365" i="4"/>
  <c r="CG365" i="4" s="1"/>
  <c r="CH365" i="4" s="1"/>
  <c r="BO366" i="4"/>
  <c r="BO367" i="4"/>
  <c r="BO368" i="4"/>
  <c r="BO369" i="4"/>
  <c r="CG369" i="4" s="1"/>
  <c r="CH369" i="4" s="1"/>
  <c r="BO370" i="4"/>
  <c r="BO371" i="4"/>
  <c r="BO372" i="4"/>
  <c r="BO373" i="4"/>
  <c r="CG373" i="4" s="1"/>
  <c r="CH373" i="4" s="1"/>
  <c r="BO374" i="4"/>
  <c r="BO375" i="4"/>
  <c r="BO376" i="4"/>
  <c r="CG376" i="4" s="1"/>
  <c r="CH376" i="4" s="1"/>
  <c r="BO377" i="4"/>
  <c r="BO378" i="4"/>
  <c r="BO379" i="4"/>
  <c r="CG379" i="4" s="1"/>
  <c r="CH379" i="4" s="1"/>
  <c r="BO380" i="4"/>
  <c r="BO381" i="4"/>
  <c r="BO382" i="4"/>
  <c r="BO383" i="4"/>
  <c r="BO384" i="4"/>
  <c r="BO385" i="4"/>
  <c r="CG385" i="4" s="1"/>
  <c r="CH385" i="4" s="1"/>
  <c r="BO386" i="4"/>
  <c r="BO387" i="4"/>
  <c r="BO388" i="4"/>
  <c r="BO389" i="4"/>
  <c r="CG389" i="4" s="1"/>
  <c r="CH389" i="4" s="1"/>
  <c r="BO390" i="4"/>
  <c r="BO391" i="4"/>
  <c r="BO392" i="4"/>
  <c r="BO393" i="4"/>
  <c r="BO394" i="4"/>
  <c r="BO395" i="4"/>
  <c r="BO396" i="4"/>
  <c r="BO397" i="4"/>
  <c r="CG397" i="4" s="1"/>
  <c r="CH397" i="4" s="1"/>
  <c r="BO398" i="4"/>
  <c r="BP398" i="4" s="1"/>
  <c r="BO399" i="4"/>
  <c r="BO400" i="4"/>
  <c r="CG400" i="4" s="1"/>
  <c r="CH400" i="4" s="1"/>
  <c r="BO401" i="4"/>
  <c r="BO402" i="4"/>
  <c r="BO403" i="4"/>
  <c r="BO404" i="4"/>
  <c r="BO405" i="4"/>
  <c r="BO406" i="4"/>
  <c r="CG406" i="4" s="1"/>
  <c r="CH406" i="4" s="1"/>
  <c r="BO407" i="4"/>
  <c r="BO408" i="4"/>
  <c r="CG408" i="4" s="1"/>
  <c r="CH408" i="4" s="1"/>
  <c r="BO409" i="4"/>
  <c r="BO410" i="4"/>
  <c r="BO411" i="4"/>
  <c r="BO412" i="4"/>
  <c r="BO413" i="4"/>
  <c r="BO414" i="4"/>
  <c r="BO415" i="4"/>
  <c r="BO416" i="4"/>
  <c r="BO417" i="4"/>
  <c r="BO418" i="4"/>
  <c r="BO419" i="4"/>
  <c r="BO420" i="4"/>
  <c r="BO421" i="4"/>
  <c r="BP421" i="4" s="1"/>
  <c r="BO422" i="4"/>
  <c r="CG422" i="4" s="1"/>
  <c r="CH422" i="4" s="1"/>
  <c r="BO423" i="4"/>
  <c r="CG423" i="4" s="1"/>
  <c r="CH423" i="4" s="1"/>
  <c r="BO424" i="4"/>
  <c r="BP424" i="4" s="1"/>
  <c r="BO425" i="4"/>
  <c r="BO426" i="4"/>
  <c r="BO427" i="4"/>
  <c r="BP427" i="4" s="1"/>
  <c r="BO428" i="4"/>
  <c r="BP428" i="4" s="1"/>
  <c r="BO429" i="4"/>
  <c r="BP429" i="4" s="1"/>
  <c r="BO430" i="4"/>
  <c r="BO431" i="4"/>
  <c r="BO432" i="4"/>
  <c r="CG432" i="4" s="1"/>
  <c r="CH432" i="4" s="1"/>
  <c r="BO433" i="4"/>
  <c r="CG433" i="4" s="1"/>
  <c r="CH433" i="4" s="1"/>
  <c r="BO434" i="4"/>
  <c r="BO435" i="4"/>
  <c r="CG435" i="4" s="1"/>
  <c r="CH435" i="4" s="1"/>
  <c r="BO436" i="4"/>
  <c r="BO437" i="4"/>
  <c r="BO438" i="4"/>
  <c r="BO439" i="4"/>
  <c r="BO440" i="4"/>
  <c r="BO441" i="4"/>
  <c r="BO442" i="4"/>
  <c r="BO443" i="4"/>
  <c r="BO444" i="4"/>
  <c r="BP444" i="4" s="1"/>
  <c r="BO445" i="4"/>
  <c r="BO446" i="4"/>
  <c r="CG446" i="4" s="1"/>
  <c r="CH446" i="4" s="1"/>
  <c r="BO447" i="4"/>
  <c r="CG447" i="4" s="1"/>
  <c r="CH447" i="4" s="1"/>
  <c r="BO448" i="4"/>
  <c r="BO449" i="4"/>
  <c r="BO450" i="4"/>
  <c r="BO451" i="4"/>
  <c r="BO452" i="4"/>
  <c r="BO453" i="4"/>
  <c r="BO454" i="4"/>
  <c r="BO455" i="4"/>
  <c r="BO456" i="4"/>
  <c r="BO457" i="4"/>
  <c r="BP457" i="4" s="1"/>
  <c r="BO458" i="4"/>
  <c r="BO459" i="4"/>
  <c r="BO460" i="4"/>
  <c r="CG460" i="4" s="1"/>
  <c r="CH460" i="4" s="1"/>
  <c r="BO461" i="4"/>
  <c r="BO462" i="4"/>
  <c r="CG462" i="4" s="1"/>
  <c r="CH462" i="4" s="1"/>
  <c r="BO463" i="4"/>
  <c r="BO464" i="4"/>
  <c r="BP464" i="4" s="1"/>
  <c r="BO465" i="4"/>
  <c r="CG465" i="4" s="1"/>
  <c r="CH465" i="4" s="1"/>
  <c r="BO466" i="4"/>
  <c r="BO467" i="4"/>
  <c r="BO468" i="4"/>
  <c r="BO469" i="4"/>
  <c r="BO470" i="4"/>
  <c r="CG470" i="4" s="1"/>
  <c r="CH470" i="4" s="1"/>
  <c r="BO471" i="4"/>
  <c r="BO472" i="4"/>
  <c r="CG472" i="4" s="1"/>
  <c r="CH472" i="4" s="1"/>
  <c r="BO473" i="4"/>
  <c r="BO474" i="4"/>
  <c r="BO475" i="4"/>
  <c r="BO476" i="4"/>
  <c r="BO477" i="4"/>
  <c r="BO478" i="4"/>
  <c r="CG478" i="4" s="1"/>
  <c r="CH478" i="4" s="1"/>
  <c r="BO479" i="4"/>
  <c r="BO480" i="4"/>
  <c r="BO481" i="4"/>
  <c r="CG481" i="4" s="1"/>
  <c r="CH481" i="4" s="1"/>
  <c r="BO482" i="4"/>
  <c r="BP482" i="4" s="1"/>
  <c r="BO483" i="4"/>
  <c r="BO484" i="4"/>
  <c r="BO485" i="4"/>
  <c r="BO486" i="4"/>
  <c r="CG486" i="4" s="1"/>
  <c r="CH486" i="4" s="1"/>
  <c r="BO487" i="4"/>
  <c r="BO488" i="4"/>
  <c r="BO489" i="4"/>
  <c r="BO490" i="4"/>
  <c r="BO491" i="4"/>
  <c r="BO492" i="4"/>
  <c r="BO493" i="4"/>
  <c r="BO494" i="4"/>
  <c r="BO495" i="4"/>
  <c r="BO496" i="4"/>
  <c r="BP496" i="4" s="1"/>
  <c r="BO497" i="4"/>
  <c r="BO498" i="4"/>
  <c r="CG498" i="4" s="1"/>
  <c r="CH498" i="4" s="1"/>
  <c r="BO499" i="4"/>
  <c r="CG499" i="4" s="1"/>
  <c r="CH499" i="4" s="1"/>
  <c r="BO500" i="4"/>
  <c r="BO501" i="4"/>
  <c r="CG501" i="4" s="1"/>
  <c r="CH501" i="4" s="1"/>
  <c r="BO502" i="4"/>
  <c r="BO503" i="4"/>
  <c r="BO504" i="4"/>
  <c r="BO505" i="4"/>
  <c r="BO506" i="4"/>
  <c r="BO507" i="4"/>
  <c r="BP507" i="4" s="1"/>
  <c r="BO508" i="4"/>
  <c r="BO509" i="4"/>
  <c r="BO510" i="4"/>
  <c r="BO511" i="4"/>
  <c r="BO512" i="4"/>
  <c r="BO513" i="4"/>
  <c r="BO514" i="4"/>
  <c r="BO515" i="4"/>
  <c r="BO516" i="4"/>
  <c r="BO517" i="4"/>
  <c r="BP517" i="4" s="1"/>
  <c r="BO518" i="4"/>
  <c r="BP518" i="4" s="1"/>
  <c r="BO519" i="4"/>
  <c r="BO520" i="4"/>
  <c r="BO521" i="4"/>
  <c r="BO522" i="4"/>
  <c r="BO523" i="4"/>
  <c r="BO524" i="4"/>
  <c r="BO525" i="4"/>
  <c r="BP525" i="4" s="1"/>
  <c r="BO526" i="4"/>
  <c r="BP526" i="4" s="1"/>
  <c r="BO527" i="4"/>
  <c r="BO528" i="4"/>
  <c r="BP528" i="4" s="1"/>
  <c r="BO529" i="4"/>
  <c r="BO530" i="4"/>
  <c r="BO531" i="4"/>
  <c r="BP531" i="4" s="1"/>
  <c r="BO532" i="4"/>
  <c r="BP532" i="4" s="1"/>
  <c r="BO533" i="4"/>
  <c r="CG533" i="4" s="1"/>
  <c r="CH533" i="4" s="1"/>
  <c r="BO534" i="4"/>
  <c r="CG534" i="4" s="1"/>
  <c r="CH534" i="4" s="1"/>
  <c r="BO535" i="4"/>
  <c r="BO536" i="4"/>
  <c r="BP536" i="4" s="1"/>
  <c r="BO537" i="4"/>
  <c r="BO538" i="4"/>
  <c r="BO539" i="4"/>
  <c r="BP539" i="4" s="1"/>
  <c r="BO540" i="4"/>
  <c r="BO541" i="4"/>
  <c r="BO542" i="4"/>
  <c r="CG542" i="4" s="1"/>
  <c r="CH542" i="4" s="1"/>
  <c r="BO543" i="4"/>
  <c r="CG543" i="4" s="1"/>
  <c r="CH543" i="4" s="1"/>
  <c r="BO544" i="4"/>
  <c r="CG544" i="4" s="1"/>
  <c r="CH544" i="4" s="1"/>
  <c r="BO545" i="4"/>
  <c r="BO546" i="4"/>
  <c r="BO547" i="4"/>
  <c r="CG547" i="4" s="1"/>
  <c r="CH547" i="4" s="1"/>
  <c r="BO548" i="4"/>
  <c r="BO549" i="4"/>
  <c r="BO550" i="4"/>
  <c r="CG550" i="4" s="1"/>
  <c r="CH550" i="4" s="1"/>
  <c r="BO551" i="4"/>
  <c r="BO552" i="4"/>
  <c r="BP552" i="4" s="1"/>
  <c r="BO553" i="4"/>
  <c r="BP553" i="4" s="1"/>
  <c r="BO554" i="4"/>
  <c r="BO555" i="4"/>
  <c r="CG555" i="4" s="1"/>
  <c r="CH555" i="4" s="1"/>
  <c r="BO556" i="4"/>
  <c r="BO557" i="4"/>
  <c r="BO558" i="4"/>
  <c r="CG558" i="4" s="1"/>
  <c r="CH558" i="4" s="1"/>
  <c r="BO559" i="4"/>
  <c r="BP559" i="4" s="1"/>
  <c r="BO560" i="4"/>
  <c r="BP560" i="4" s="1"/>
  <c r="BO561" i="4"/>
  <c r="BO562" i="4"/>
  <c r="BO563" i="4"/>
  <c r="BO564" i="4"/>
  <c r="BO565" i="4"/>
  <c r="BO566" i="4"/>
  <c r="BP566" i="4" s="1"/>
  <c r="BO567" i="4"/>
  <c r="BO568" i="4"/>
  <c r="BO569" i="4"/>
  <c r="BO570" i="4"/>
  <c r="BO571" i="4"/>
  <c r="BO572" i="4"/>
  <c r="BO573" i="4"/>
  <c r="CG573" i="4" s="1"/>
  <c r="CH573" i="4" s="1"/>
  <c r="BO574" i="4"/>
  <c r="BO575" i="4"/>
  <c r="BO576" i="4"/>
  <c r="BO577" i="4"/>
  <c r="BO578" i="4"/>
  <c r="CG578" i="4" s="1"/>
  <c r="CH578" i="4" s="1"/>
  <c r="BO579" i="4"/>
  <c r="BO580" i="4"/>
  <c r="BO581" i="4"/>
  <c r="BO582" i="4"/>
  <c r="BO583" i="4"/>
  <c r="CG583" i="4" s="1"/>
  <c r="CH583" i="4" s="1"/>
  <c r="BO584" i="4"/>
  <c r="BO585" i="4"/>
  <c r="BP585" i="4" s="1"/>
  <c r="BO586" i="4"/>
  <c r="BO587" i="4"/>
  <c r="BO588" i="4"/>
  <c r="BO589" i="4"/>
  <c r="BO590" i="4"/>
  <c r="BO591" i="4"/>
  <c r="BO592" i="4"/>
  <c r="BO593" i="4"/>
  <c r="BO594" i="4"/>
  <c r="BO595" i="4"/>
  <c r="BO596" i="4"/>
  <c r="BP596" i="4" s="1"/>
  <c r="BO597" i="4"/>
  <c r="BO598" i="4"/>
  <c r="BO599" i="4"/>
  <c r="BO600" i="4"/>
  <c r="BO601" i="4"/>
  <c r="CG601" i="4" s="1"/>
  <c r="CH601" i="4" s="1"/>
  <c r="BO602" i="4"/>
  <c r="BO603" i="4"/>
  <c r="BO604" i="4"/>
  <c r="BO605" i="4"/>
  <c r="BO606" i="4"/>
  <c r="BO607" i="4"/>
  <c r="BO608" i="4"/>
  <c r="BO609" i="4"/>
  <c r="BO610" i="4"/>
  <c r="CG610" i="4" s="1"/>
  <c r="CH610" i="4" s="1"/>
  <c r="BO611" i="4"/>
  <c r="BO612" i="4"/>
  <c r="BP612" i="4" s="1"/>
  <c r="BO613" i="4"/>
  <c r="BO614" i="4"/>
  <c r="BO615" i="4"/>
  <c r="BO616" i="4"/>
  <c r="BO617" i="4"/>
  <c r="CG617" i="4" s="1"/>
  <c r="CH617" i="4" s="1"/>
  <c r="BO618" i="4"/>
  <c r="BO619" i="4"/>
  <c r="BO620" i="4"/>
  <c r="BP620" i="4" s="1"/>
  <c r="BO621" i="4"/>
  <c r="BP621" i="4" s="1"/>
  <c r="BO622" i="4"/>
  <c r="BO623" i="4"/>
  <c r="BO624" i="4"/>
  <c r="BP624" i="4" s="1"/>
  <c r="BO625" i="4"/>
  <c r="CG625" i="4" s="1"/>
  <c r="CH625" i="4" s="1"/>
  <c r="BO626" i="4"/>
  <c r="BO627" i="4"/>
  <c r="BO628" i="4"/>
  <c r="BO629" i="4"/>
  <c r="BO630" i="4"/>
  <c r="BO631" i="4"/>
  <c r="BO632" i="4"/>
  <c r="BO633" i="4"/>
  <c r="BO634" i="4"/>
  <c r="BO635" i="4"/>
  <c r="CG635" i="4" s="1"/>
  <c r="CH635" i="4" s="1"/>
  <c r="BO636" i="4"/>
  <c r="BO637" i="4"/>
  <c r="BO638" i="4"/>
  <c r="BO639" i="4"/>
  <c r="BO640" i="4"/>
  <c r="BO641" i="4"/>
  <c r="BO642" i="4"/>
  <c r="BO643" i="4"/>
  <c r="BO644" i="4"/>
  <c r="BO645" i="4"/>
  <c r="BO646" i="4"/>
  <c r="BO647" i="4"/>
  <c r="BO648" i="4"/>
  <c r="BO649" i="4"/>
  <c r="BO650" i="4"/>
  <c r="BO651" i="4"/>
  <c r="BO652" i="4"/>
  <c r="BO653" i="4"/>
  <c r="BO654" i="4"/>
  <c r="BO655" i="4"/>
  <c r="BO656" i="4"/>
  <c r="BO657" i="4"/>
  <c r="BO658" i="4"/>
  <c r="BO659" i="4"/>
  <c r="CG659" i="4" s="1"/>
  <c r="CH659" i="4" s="1"/>
  <c r="BO660" i="4"/>
  <c r="CG660" i="4" s="1"/>
  <c r="CH660" i="4" s="1"/>
  <c r="BO661" i="4"/>
  <c r="BO662" i="4"/>
  <c r="BO663" i="4"/>
  <c r="BO664" i="4"/>
  <c r="BO665" i="4"/>
  <c r="BO666" i="4"/>
  <c r="BO667" i="4"/>
  <c r="BO668" i="4"/>
  <c r="BO669" i="4"/>
  <c r="BO670" i="4"/>
  <c r="BO671" i="4"/>
  <c r="BO672" i="4"/>
  <c r="BO673" i="4"/>
  <c r="BO674" i="4"/>
  <c r="BO675" i="4"/>
  <c r="CG675" i="4" s="1"/>
  <c r="CH675" i="4" s="1"/>
  <c r="BO676" i="4"/>
  <c r="BO677" i="4"/>
  <c r="BO678" i="4"/>
  <c r="BO679" i="4"/>
  <c r="BO680" i="4"/>
  <c r="BO681" i="4"/>
  <c r="BO682" i="4"/>
  <c r="BO683" i="4"/>
  <c r="BO684" i="4"/>
  <c r="BO685" i="4"/>
  <c r="BO686" i="4"/>
  <c r="CG686" i="4" s="1"/>
  <c r="CH686" i="4" s="1"/>
  <c r="BO687" i="4"/>
  <c r="BO688" i="4"/>
  <c r="BO689" i="4"/>
  <c r="CG689" i="4" s="1"/>
  <c r="CH689" i="4" s="1"/>
  <c r="BO690" i="4"/>
  <c r="BO691" i="4"/>
  <c r="BO692" i="4"/>
  <c r="BO693" i="4"/>
  <c r="BO694" i="4"/>
  <c r="BO695" i="4"/>
  <c r="CG695" i="4" s="1"/>
  <c r="CH695" i="4" s="1"/>
  <c r="BO696" i="4"/>
  <c r="BO697" i="4"/>
  <c r="BO698" i="4"/>
  <c r="CG698" i="4" s="1"/>
  <c r="CH698" i="4" s="1"/>
  <c r="BO699" i="4"/>
  <c r="BO700" i="4"/>
  <c r="BO701" i="4"/>
  <c r="BO702" i="4"/>
  <c r="BP702" i="4" s="1"/>
  <c r="BO703" i="4"/>
  <c r="BO704" i="4"/>
  <c r="BO705" i="4"/>
  <c r="BO706" i="4"/>
  <c r="BO707" i="4"/>
  <c r="BO708" i="4"/>
  <c r="BO709" i="4"/>
  <c r="BO710" i="4"/>
  <c r="BO711" i="4"/>
  <c r="BO712" i="4"/>
  <c r="BO713" i="4"/>
  <c r="BO714" i="4"/>
  <c r="BP714" i="4" s="1"/>
  <c r="BO715" i="4"/>
  <c r="BO716" i="4"/>
  <c r="BO717" i="4"/>
  <c r="BO718" i="4"/>
  <c r="BO719" i="4"/>
  <c r="CG719" i="4" s="1"/>
  <c r="CH719" i="4" s="1"/>
  <c r="BO720" i="4"/>
  <c r="BO721" i="4"/>
  <c r="BO722" i="4"/>
  <c r="BO723" i="4"/>
  <c r="CG723" i="4" s="1"/>
  <c r="CH723" i="4" s="1"/>
  <c r="BO724" i="4"/>
  <c r="BO725" i="4"/>
  <c r="BO726" i="4"/>
  <c r="BO727" i="4"/>
  <c r="BO728" i="4"/>
  <c r="BO729" i="4"/>
  <c r="BO730" i="4"/>
  <c r="BO731" i="4"/>
  <c r="BO732" i="4"/>
  <c r="BP732" i="4" s="1"/>
  <c r="BO733" i="4"/>
  <c r="BP733" i="4" s="1"/>
  <c r="BO734" i="4"/>
  <c r="CG734" i="4" s="1"/>
  <c r="CH734" i="4" s="1"/>
  <c r="BO735" i="4"/>
  <c r="BO736" i="4"/>
  <c r="BO737" i="4"/>
  <c r="BO738" i="4"/>
  <c r="BO739" i="4"/>
  <c r="BP739" i="4" s="1"/>
  <c r="BO740" i="4"/>
  <c r="BO741" i="4"/>
  <c r="BO742" i="4"/>
  <c r="BO743" i="4"/>
  <c r="BO744" i="4"/>
  <c r="BO745" i="4"/>
  <c r="BO746" i="4"/>
  <c r="BO747" i="4"/>
  <c r="BO748" i="4"/>
  <c r="BO749" i="4"/>
  <c r="BO750" i="4"/>
  <c r="BO751" i="4"/>
  <c r="BO752" i="4"/>
  <c r="BO753" i="4"/>
  <c r="BO754" i="4"/>
  <c r="BO755" i="4"/>
  <c r="BO756" i="4"/>
  <c r="BO757" i="4"/>
  <c r="BO758" i="4"/>
  <c r="BO759" i="4"/>
  <c r="CG759" i="4" s="1"/>
  <c r="CH759" i="4" s="1"/>
  <c r="BO760" i="4"/>
  <c r="BO761" i="4"/>
  <c r="BO762" i="4"/>
  <c r="BO763" i="4"/>
  <c r="BO764" i="4"/>
  <c r="BO765" i="4"/>
  <c r="CG765" i="4" s="1"/>
  <c r="CH765" i="4" s="1"/>
  <c r="BO766" i="4"/>
  <c r="BO767" i="4"/>
  <c r="BO768" i="4"/>
  <c r="BO769" i="4"/>
  <c r="BO770" i="4"/>
  <c r="CG770" i="4" s="1"/>
  <c r="CH770" i="4" s="1"/>
  <c r="BO771" i="4"/>
  <c r="BO772" i="4"/>
  <c r="CG772" i="4" s="1"/>
  <c r="CH772" i="4" s="1"/>
  <c r="BO773" i="4"/>
  <c r="CG773" i="4" s="1"/>
  <c r="CH773" i="4" s="1"/>
  <c r="BO774" i="4"/>
  <c r="BO775" i="4"/>
  <c r="CG775" i="4" s="1"/>
  <c r="CH775" i="4" s="1"/>
  <c r="BO776" i="4"/>
  <c r="CG776" i="4" s="1"/>
  <c r="CH776" i="4" s="1"/>
  <c r="BO777" i="4"/>
  <c r="BO778" i="4"/>
  <c r="BO779" i="4"/>
  <c r="BO780" i="4"/>
  <c r="BP780" i="4" s="1"/>
  <c r="BO781" i="4"/>
  <c r="BO782" i="4"/>
  <c r="CG782" i="4" s="1"/>
  <c r="CH782" i="4" s="1"/>
  <c r="BO783" i="4"/>
  <c r="BO784" i="4"/>
  <c r="BO785" i="4"/>
  <c r="BO786" i="4"/>
  <c r="BO787" i="4"/>
  <c r="BO788" i="4"/>
  <c r="BP788" i="4" s="1"/>
  <c r="BO789" i="4"/>
  <c r="BO790" i="4"/>
  <c r="CG790" i="4" s="1"/>
  <c r="CH790" i="4" s="1"/>
  <c r="BO791" i="4"/>
  <c r="CG791" i="4" s="1"/>
  <c r="CH791" i="4" s="1"/>
  <c r="BO792" i="4"/>
  <c r="BP792" i="4" s="1"/>
  <c r="BO793" i="4"/>
  <c r="BO794" i="4"/>
  <c r="BO795" i="4"/>
  <c r="BO796" i="4"/>
  <c r="BO797" i="4"/>
  <c r="BO798" i="4"/>
  <c r="BO799" i="4"/>
  <c r="BO800" i="4"/>
  <c r="BO801" i="4"/>
  <c r="BO802" i="4"/>
  <c r="BO803" i="4"/>
  <c r="BO804" i="4"/>
  <c r="BO805" i="4"/>
  <c r="BO806" i="4"/>
  <c r="BO807" i="4"/>
  <c r="BO808" i="4"/>
  <c r="BO809" i="4"/>
  <c r="BO810" i="4"/>
  <c r="BO811" i="4"/>
  <c r="CG811" i="4" s="1"/>
  <c r="CH811" i="4" s="1"/>
  <c r="BO812" i="4"/>
  <c r="BO813" i="4"/>
  <c r="BO814" i="4"/>
  <c r="BO815" i="4"/>
  <c r="BO816" i="4"/>
  <c r="BO817" i="4"/>
  <c r="BO818" i="4"/>
  <c r="BO819" i="4"/>
  <c r="BO820" i="4"/>
  <c r="BP820" i="4" s="1"/>
  <c r="BO821" i="4"/>
  <c r="BO822" i="4"/>
  <c r="BP822" i="4" s="1"/>
  <c r="BO823" i="4"/>
  <c r="BO824" i="4"/>
  <c r="BO825" i="4"/>
  <c r="BO826" i="4"/>
  <c r="BP826" i="4" s="1"/>
  <c r="BO827" i="4"/>
  <c r="BO828" i="4"/>
  <c r="BO829" i="4"/>
  <c r="BO830" i="4"/>
  <c r="BO831" i="4"/>
  <c r="BO832" i="4"/>
  <c r="BO833" i="4"/>
  <c r="BO834" i="4"/>
  <c r="BO835" i="4"/>
  <c r="BO836" i="4"/>
  <c r="BO837" i="4"/>
  <c r="BO838" i="4"/>
  <c r="BO839" i="4"/>
  <c r="BO840" i="4"/>
  <c r="BO841" i="4"/>
  <c r="BO842" i="4"/>
  <c r="BO843" i="4"/>
  <c r="BO844" i="4"/>
  <c r="BO845" i="4"/>
  <c r="CG845" i="4" s="1"/>
  <c r="CH845" i="4" s="1"/>
  <c r="BO846" i="4"/>
  <c r="BO847" i="4"/>
  <c r="BP847" i="4" s="1"/>
  <c r="BO848" i="4"/>
  <c r="BO849" i="4"/>
  <c r="BO850" i="4"/>
  <c r="BO851" i="4"/>
  <c r="BO852" i="4"/>
  <c r="BO853" i="4"/>
  <c r="BO854" i="4"/>
  <c r="BP854" i="4" s="1"/>
  <c r="BO855" i="4"/>
  <c r="BO856" i="4"/>
  <c r="CG856" i="4" s="1"/>
  <c r="CH856" i="4" s="1"/>
  <c r="BO857" i="4"/>
  <c r="BO858" i="4"/>
  <c r="BO859" i="4"/>
  <c r="BO860" i="4"/>
  <c r="BO861" i="4"/>
  <c r="BO862" i="4"/>
  <c r="BO863" i="4"/>
  <c r="BO864" i="4"/>
  <c r="BO865" i="4"/>
  <c r="CG865" i="4" s="1"/>
  <c r="CH865" i="4" s="1"/>
  <c r="BO866" i="4"/>
  <c r="BO867" i="4"/>
  <c r="BO868" i="4"/>
  <c r="BO869" i="4"/>
  <c r="CG869" i="4" s="1"/>
  <c r="CH869" i="4" s="1"/>
  <c r="BO870" i="4"/>
  <c r="BO871" i="4"/>
  <c r="BO872" i="4"/>
  <c r="BO873" i="4"/>
  <c r="BO874" i="4"/>
  <c r="BO875" i="4"/>
  <c r="BO876" i="4"/>
  <c r="BO877" i="4"/>
  <c r="BO878" i="4"/>
  <c r="BO879" i="4"/>
  <c r="BO880" i="4"/>
  <c r="BO881" i="4"/>
  <c r="BO882" i="4"/>
  <c r="BO883" i="4"/>
  <c r="BO884" i="4"/>
  <c r="BO885" i="4"/>
  <c r="BO886" i="4"/>
  <c r="BO887" i="4"/>
  <c r="BO888" i="4"/>
  <c r="BO889" i="4"/>
  <c r="BO890" i="4"/>
  <c r="BO891" i="4"/>
  <c r="BO892" i="4"/>
  <c r="BO893" i="4"/>
  <c r="BP893" i="4" s="1"/>
  <c r="BO894" i="4"/>
  <c r="BO895" i="4"/>
  <c r="BO896" i="4"/>
  <c r="BO897" i="4"/>
  <c r="BO898" i="4"/>
  <c r="BO899" i="4"/>
  <c r="BO900" i="4"/>
  <c r="CG900" i="4" s="1"/>
  <c r="CH900" i="4" s="1"/>
  <c r="BO901" i="4"/>
  <c r="BO902" i="4"/>
  <c r="BO903" i="4"/>
  <c r="BO904" i="4"/>
  <c r="BO905" i="4"/>
  <c r="BO906" i="4"/>
  <c r="BO907" i="4"/>
  <c r="BO908" i="4"/>
  <c r="BO909" i="4"/>
  <c r="BO910" i="4"/>
  <c r="CG910" i="4" s="1"/>
  <c r="CH910" i="4" s="1"/>
  <c r="BO911" i="4"/>
  <c r="BO912" i="4"/>
  <c r="CG912" i="4" s="1"/>
  <c r="CH912" i="4" s="1"/>
  <c r="BO913" i="4"/>
  <c r="BO914" i="4"/>
  <c r="BO915" i="4"/>
  <c r="BO916" i="4"/>
  <c r="CG916" i="4" s="1"/>
  <c r="CH916" i="4" s="1"/>
  <c r="BO917" i="4"/>
  <c r="BP917" i="4" s="1"/>
  <c r="BO918" i="4"/>
  <c r="BO919" i="4"/>
  <c r="BO920" i="4"/>
  <c r="BO921" i="4"/>
  <c r="BP921" i="4" s="1"/>
  <c r="BO922" i="4"/>
  <c r="BO923" i="4"/>
  <c r="BO924" i="4"/>
  <c r="BO925" i="4"/>
  <c r="BO926" i="4"/>
  <c r="BO927" i="4"/>
  <c r="BO928" i="4"/>
  <c r="BP928" i="4" s="1"/>
  <c r="BO929" i="4"/>
  <c r="BO930" i="4"/>
  <c r="BO931" i="4"/>
  <c r="BO932" i="4"/>
  <c r="CG932" i="4" s="1"/>
  <c r="CH932" i="4" s="1"/>
  <c r="BO933" i="4"/>
  <c r="BO934" i="4"/>
  <c r="BO935" i="4"/>
  <c r="BO936" i="4"/>
  <c r="BO937" i="4"/>
  <c r="BO938" i="4"/>
  <c r="BO939" i="4"/>
  <c r="BO940" i="4"/>
  <c r="BO941" i="4"/>
  <c r="BO942" i="4"/>
  <c r="BP942" i="4" s="1"/>
  <c r="BO943" i="4"/>
  <c r="BO944" i="4"/>
  <c r="BO945" i="4"/>
  <c r="BO946" i="4"/>
  <c r="BP946" i="4" s="1"/>
  <c r="BO947" i="4"/>
  <c r="BO948" i="4"/>
  <c r="BO949" i="4"/>
  <c r="BO950" i="4"/>
  <c r="CG950" i="4" s="1"/>
  <c r="CH950" i="4" s="1"/>
  <c r="BO951" i="4"/>
  <c r="BO952" i="4"/>
  <c r="BO953" i="4"/>
  <c r="BO954" i="4"/>
  <c r="BO955" i="4"/>
  <c r="CG955" i="4" s="1"/>
  <c r="CH955" i="4" s="1"/>
  <c r="BO956" i="4"/>
  <c r="BP956" i="4" s="1"/>
  <c r="BO957" i="4"/>
  <c r="BO958" i="4"/>
  <c r="BO959" i="4"/>
  <c r="BO960" i="4"/>
  <c r="BO961" i="4"/>
  <c r="BO962" i="4"/>
  <c r="BO963" i="4"/>
  <c r="BO964" i="4"/>
  <c r="BO965" i="4"/>
  <c r="BO966" i="4"/>
  <c r="BO967" i="4"/>
  <c r="BO968" i="4"/>
  <c r="BO969" i="4"/>
  <c r="BO970" i="4"/>
  <c r="BO971" i="4"/>
  <c r="BO972" i="4"/>
  <c r="BO973" i="4"/>
  <c r="BP973" i="4" s="1"/>
  <c r="BO974" i="4"/>
  <c r="CG974" i="4" s="1"/>
  <c r="CH974" i="4" s="1"/>
  <c r="BO975" i="4"/>
  <c r="BO976" i="4"/>
  <c r="BO977" i="4"/>
  <c r="BO978" i="4"/>
  <c r="BO979" i="4"/>
  <c r="BO980" i="4"/>
  <c r="BP980" i="4" s="1"/>
  <c r="BO981" i="4"/>
  <c r="BO982" i="4"/>
  <c r="BO983" i="4"/>
  <c r="BP983" i="4" s="1"/>
  <c r="BO984" i="4"/>
  <c r="BO985" i="4"/>
  <c r="BO986" i="4"/>
  <c r="BO987" i="4"/>
  <c r="BO988" i="4"/>
  <c r="BO989" i="4"/>
  <c r="BO990" i="4"/>
  <c r="BO991" i="4"/>
  <c r="BO992" i="4"/>
  <c r="BO993" i="4"/>
  <c r="BP993" i="4" s="1"/>
  <c r="BO994" i="4"/>
  <c r="BO995" i="4"/>
  <c r="BO996" i="4"/>
  <c r="BO997" i="4"/>
  <c r="CG997" i="4" s="1"/>
  <c r="CH997" i="4" s="1"/>
  <c r="BO998" i="4"/>
  <c r="BO999" i="4"/>
  <c r="CG999" i="4" s="1"/>
  <c r="CH999" i="4" s="1"/>
  <c r="BO1000" i="4"/>
  <c r="CG1000" i="4" s="1"/>
  <c r="CH1000" i="4" s="1"/>
  <c r="BO1001" i="4"/>
  <c r="BO1002" i="4"/>
  <c r="CG1002" i="4" s="1"/>
  <c r="CH1002" i="4" s="1"/>
  <c r="BO1003" i="4"/>
  <c r="BO1004" i="4"/>
  <c r="BO1005" i="4"/>
  <c r="BO1006" i="4"/>
  <c r="BO1007" i="4"/>
  <c r="BO1008" i="4"/>
  <c r="CG1008" i="4" s="1"/>
  <c r="CH1008" i="4" s="1"/>
  <c r="BO1009" i="4"/>
  <c r="BO1010" i="4"/>
  <c r="BO1011" i="4"/>
  <c r="BO1012" i="4"/>
  <c r="BO1013" i="4"/>
  <c r="BO1014" i="4"/>
  <c r="BO1015" i="4"/>
  <c r="BO1016" i="4"/>
  <c r="BO1017" i="4"/>
  <c r="BO1018" i="4"/>
  <c r="BO1019" i="4"/>
  <c r="BO1020" i="4"/>
  <c r="BO1021" i="4"/>
  <c r="BO1022" i="4"/>
  <c r="BP1022" i="4" s="1"/>
  <c r="BO1023" i="4"/>
  <c r="BO1024" i="4"/>
  <c r="CG1024" i="4" s="1"/>
  <c r="CH1024" i="4" s="1"/>
  <c r="BO1025" i="4"/>
  <c r="BO1026" i="4"/>
  <c r="BO1027" i="4"/>
  <c r="BO1028" i="4"/>
  <c r="CG1028" i="4" s="1"/>
  <c r="CH1028" i="4" s="1"/>
  <c r="BO1029" i="4"/>
  <c r="BP1029" i="4" s="1"/>
  <c r="BO1030" i="4"/>
  <c r="CG1030" i="4" s="1"/>
  <c r="CH1030" i="4" s="1"/>
  <c r="BO1031" i="4"/>
  <c r="BO1032" i="4"/>
  <c r="CG1032" i="4" s="1"/>
  <c r="CH1032" i="4" s="1"/>
  <c r="BO1033" i="4"/>
  <c r="BO1034" i="4"/>
  <c r="BP1034" i="4" s="1"/>
  <c r="BO1035" i="4"/>
  <c r="BO1036" i="4"/>
  <c r="BO1037" i="4"/>
  <c r="BP1037" i="4" s="1"/>
  <c r="BO1038" i="4"/>
  <c r="BO1039" i="4"/>
  <c r="BO1040" i="4"/>
  <c r="BO1041" i="4"/>
  <c r="BO1042" i="4"/>
  <c r="BO1043" i="4"/>
  <c r="BO1044" i="4"/>
  <c r="BO1045" i="4"/>
  <c r="BO1046" i="4"/>
  <c r="CG1046" i="4" s="1"/>
  <c r="CH1046" i="4" s="1"/>
  <c r="BO1047" i="4"/>
  <c r="BO1048" i="4"/>
  <c r="CG1048" i="4" s="1"/>
  <c r="CH1048" i="4" s="1"/>
  <c r="BO1049" i="4"/>
  <c r="BO1050" i="4"/>
  <c r="CG1050" i="4" s="1"/>
  <c r="CH1050" i="4" s="1"/>
  <c r="BO1051" i="4"/>
  <c r="BO1052" i="4"/>
  <c r="BO1053" i="4"/>
  <c r="BO1054" i="4"/>
  <c r="CG1054" i="4" s="1"/>
  <c r="CH1054" i="4" s="1"/>
  <c r="BO1055" i="4"/>
  <c r="BO1056" i="4"/>
  <c r="BO1057" i="4"/>
  <c r="BO1058" i="4"/>
  <c r="BO1059" i="4"/>
  <c r="BO1060" i="4"/>
  <c r="BO1061" i="4"/>
  <c r="BO1062" i="4"/>
  <c r="BP1062" i="4" s="1"/>
  <c r="BO1063" i="4"/>
  <c r="CG1063" i="4" s="1"/>
  <c r="CH1063" i="4" s="1"/>
  <c r="BO1064" i="4"/>
  <c r="BP1064" i="4" s="1"/>
  <c r="BO1065" i="4"/>
  <c r="BO1066" i="4"/>
  <c r="BO1067" i="4"/>
  <c r="BO1068" i="4"/>
  <c r="CG1068" i="4" s="1"/>
  <c r="CH1068" i="4" s="1"/>
  <c r="BO1069" i="4"/>
  <c r="BO1070" i="4"/>
  <c r="BO1071" i="4"/>
  <c r="BO1072" i="4"/>
  <c r="BO1073" i="4"/>
  <c r="BO1074" i="4"/>
  <c r="BO1075" i="4"/>
  <c r="BO1076" i="4"/>
  <c r="BP1076" i="4" s="1"/>
  <c r="BO1077" i="4"/>
  <c r="BO1078" i="4"/>
  <c r="BO1079" i="4"/>
  <c r="CG1079" i="4" s="1"/>
  <c r="CH1079" i="4" s="1"/>
  <c r="BO1080" i="4"/>
  <c r="BO1081" i="4"/>
  <c r="CG1081" i="4" s="1"/>
  <c r="CH1081" i="4" s="1"/>
  <c r="BO1082" i="4"/>
  <c r="BO1083" i="4"/>
  <c r="BO1084" i="4"/>
  <c r="BO1085" i="4"/>
  <c r="CG1085" i="4" s="1"/>
  <c r="CH1085" i="4" s="1"/>
  <c r="BO1086" i="4"/>
  <c r="BO1087" i="4"/>
  <c r="BO1088" i="4"/>
  <c r="BO1089" i="4"/>
  <c r="BO1090" i="4"/>
  <c r="BO1091" i="4"/>
  <c r="BO1092" i="4"/>
  <c r="BO1093" i="4"/>
  <c r="BO1094" i="4"/>
  <c r="BO1095" i="4"/>
  <c r="BO1096" i="4"/>
  <c r="BO1097" i="4"/>
  <c r="BO1098" i="4"/>
  <c r="BO1099" i="4"/>
  <c r="CG1099" i="4" s="1"/>
  <c r="CH1099" i="4" s="1"/>
  <c r="BO1100" i="4"/>
  <c r="BO1101" i="4"/>
  <c r="BO1102" i="4"/>
  <c r="BP1102" i="4" s="1"/>
  <c r="BO1103" i="4"/>
  <c r="BO1104" i="4"/>
  <c r="BO1105" i="4"/>
  <c r="BO1106" i="4"/>
  <c r="BO1107" i="4"/>
  <c r="CG1107" i="4" s="1"/>
  <c r="CH1107" i="4" s="1"/>
  <c r="BO1108" i="4"/>
  <c r="BO1109" i="4"/>
  <c r="BO1110" i="4"/>
  <c r="BO1111" i="4"/>
  <c r="BP1111" i="4" s="1"/>
  <c r="BO1112" i="4"/>
  <c r="CG1112" i="4" s="1"/>
  <c r="CH1112" i="4" s="1"/>
  <c r="BO1113" i="4"/>
  <c r="BO1114" i="4"/>
  <c r="BO1115" i="4"/>
  <c r="BO1116" i="4"/>
  <c r="CG1116" i="4" s="1"/>
  <c r="CH1116" i="4" s="1"/>
  <c r="BO1117" i="4"/>
  <c r="BO1118" i="4"/>
  <c r="BO1119" i="4"/>
  <c r="BO1120" i="4"/>
  <c r="BO1121" i="4"/>
  <c r="BO1122" i="4"/>
  <c r="CG1122" i="4" s="1"/>
  <c r="CH1122" i="4" s="1"/>
  <c r="BO1123" i="4"/>
  <c r="BO1124" i="4"/>
  <c r="BO1125" i="4"/>
  <c r="BO1126" i="4"/>
  <c r="BP1126" i="4" s="1"/>
  <c r="BO1127" i="4"/>
  <c r="BO1128" i="4"/>
  <c r="BO1129" i="4"/>
  <c r="BO1130" i="4"/>
  <c r="BO1131" i="4"/>
  <c r="BO1132" i="4"/>
  <c r="CG1132" i="4" s="1"/>
  <c r="CH1132" i="4" s="1"/>
  <c r="BO1133" i="4"/>
  <c r="BP1133" i="4" s="1"/>
  <c r="BO1134" i="4"/>
  <c r="BO1135" i="4"/>
  <c r="BO1136" i="4"/>
  <c r="CG1136" i="4" s="1"/>
  <c r="CH1136" i="4" s="1"/>
  <c r="BO1137" i="4"/>
  <c r="BO1138" i="4"/>
  <c r="BO1139" i="4"/>
  <c r="BO1140" i="4"/>
  <c r="BO1141" i="4"/>
  <c r="BO1142" i="4"/>
  <c r="BO1143" i="4"/>
  <c r="BO1144" i="4"/>
  <c r="CG1144" i="4" s="1"/>
  <c r="CH1144" i="4" s="1"/>
  <c r="BO1145" i="4"/>
  <c r="BO1146" i="4"/>
  <c r="BP1146" i="4" s="1"/>
  <c r="BO1147" i="4"/>
  <c r="BO1148" i="4"/>
  <c r="BO1149" i="4"/>
  <c r="BO1150" i="4"/>
  <c r="BO1151" i="4"/>
  <c r="BO1152" i="4"/>
  <c r="BO1153" i="4"/>
  <c r="BO1154" i="4"/>
  <c r="BO1155" i="4"/>
  <c r="BO1156" i="4"/>
  <c r="BO1157" i="4"/>
  <c r="BO1158" i="4"/>
  <c r="BP1158" i="4" s="1"/>
  <c r="BO1159" i="4"/>
  <c r="BO1160" i="4"/>
  <c r="BO1161" i="4"/>
  <c r="BO1162" i="4"/>
  <c r="BP1162" i="4" s="1"/>
  <c r="BO1163" i="4"/>
  <c r="BO1164" i="4"/>
  <c r="BO1165" i="4"/>
  <c r="BO1166" i="4"/>
  <c r="BO1167" i="4"/>
  <c r="BO1168" i="4"/>
  <c r="BO1169" i="4"/>
  <c r="BO1170" i="4"/>
  <c r="BP1170" i="4" s="1"/>
  <c r="BO1171" i="4"/>
  <c r="BO1172" i="4"/>
  <c r="BO1173" i="4"/>
  <c r="BO1174" i="4"/>
  <c r="BO1175" i="4"/>
  <c r="BO1176" i="4"/>
  <c r="BO1177" i="4"/>
  <c r="BO1178" i="4"/>
  <c r="BP1178" i="4" s="1"/>
  <c r="BO1179" i="4"/>
  <c r="BO1180" i="4"/>
  <c r="BO1181" i="4"/>
  <c r="BO1182" i="4"/>
  <c r="BO1183" i="4"/>
  <c r="BO1184" i="4"/>
  <c r="BO1185" i="4"/>
  <c r="CG1185" i="4" s="1"/>
  <c r="CH1185" i="4" s="1"/>
  <c r="BO1186" i="4"/>
  <c r="BO1187" i="4"/>
  <c r="BO1188" i="4"/>
  <c r="BO1189" i="4"/>
  <c r="BO1190" i="4"/>
  <c r="BO1191" i="4"/>
  <c r="BO1192" i="4"/>
  <c r="BO1193" i="4"/>
  <c r="BO1194" i="4"/>
  <c r="BO1195" i="4"/>
  <c r="BO1196" i="4"/>
  <c r="BP1196" i="4" s="1"/>
  <c r="BO1197" i="4"/>
  <c r="BO1198" i="4"/>
  <c r="BO1199" i="4"/>
  <c r="BO1200" i="4"/>
  <c r="BP1200" i="4" s="1"/>
  <c r="BO1201" i="4"/>
  <c r="BO1202" i="4"/>
  <c r="BO1203" i="4"/>
  <c r="BO1204" i="4"/>
  <c r="BO1205" i="4"/>
  <c r="BO1206" i="4"/>
  <c r="BO1207" i="4"/>
  <c r="BO1208" i="4"/>
  <c r="BO1209" i="4"/>
  <c r="BO1210" i="4"/>
  <c r="CG1210" i="4" s="1"/>
  <c r="CH1210" i="4" s="1"/>
  <c r="BO1211" i="4"/>
  <c r="BO1212" i="4"/>
  <c r="CG1212" i="4" s="1"/>
  <c r="CH1212" i="4" s="1"/>
  <c r="BO1213" i="4"/>
  <c r="BO1214" i="4"/>
  <c r="BO1215" i="4"/>
  <c r="BO1216" i="4"/>
  <c r="CG1216" i="4" s="1"/>
  <c r="CH1216" i="4" s="1"/>
  <c r="BO1217" i="4"/>
  <c r="BP1217" i="4" s="1"/>
  <c r="BO1218" i="4"/>
  <c r="CG1218" i="4" s="1"/>
  <c r="CH1218" i="4" s="1"/>
  <c r="BO1219" i="4"/>
  <c r="BO1220" i="4"/>
  <c r="CG1220" i="4" s="1"/>
  <c r="CH1220" i="4" s="1"/>
  <c r="BO1221" i="4"/>
  <c r="CG1221" i="4" s="1"/>
  <c r="CH1221" i="4" s="1"/>
  <c r="BO1222" i="4"/>
  <c r="BO1223" i="4"/>
  <c r="BO1224" i="4"/>
  <c r="BO1225" i="4"/>
  <c r="CG1225" i="4" s="1"/>
  <c r="CH1225" i="4" s="1"/>
  <c r="BO1226" i="4"/>
  <c r="BO1227" i="4"/>
  <c r="BP1227" i="4" s="1"/>
  <c r="BO1228" i="4"/>
  <c r="BP1228" i="4" s="1"/>
  <c r="BO1229" i="4"/>
  <c r="CG1229" i="4" s="1"/>
  <c r="CH1229" i="4" s="1"/>
  <c r="BO1230" i="4"/>
  <c r="BO1231" i="4"/>
  <c r="CG1231" i="4" s="1"/>
  <c r="CH1231" i="4" s="1"/>
  <c r="BO1232" i="4"/>
  <c r="BO1233" i="4"/>
  <c r="CG1233" i="4" s="1"/>
  <c r="CH1233" i="4" s="1"/>
  <c r="BO1234" i="4"/>
  <c r="BO1235" i="4"/>
  <c r="BO1236" i="4"/>
  <c r="BO1237" i="4"/>
  <c r="BO1238" i="4"/>
  <c r="BO1239" i="4"/>
  <c r="CG1239" i="4" s="1"/>
  <c r="CH1239" i="4" s="1"/>
  <c r="BO1240" i="4"/>
  <c r="BO1241" i="4"/>
  <c r="BO1242" i="4"/>
  <c r="BO1243" i="4"/>
  <c r="BP1243" i="4" s="1"/>
  <c r="BO1244" i="4"/>
  <c r="CG1244" i="4" s="1"/>
  <c r="CH1244" i="4" s="1"/>
  <c r="BO1245" i="4"/>
  <c r="BO1246" i="4"/>
  <c r="BO1247" i="4"/>
  <c r="BO1248" i="4"/>
  <c r="BP1248" i="4" s="1"/>
  <c r="BO1249" i="4"/>
  <c r="CG1249" i="4" s="1"/>
  <c r="CH1249" i="4" s="1"/>
  <c r="BO1250" i="4"/>
  <c r="BO1251" i="4"/>
  <c r="BO1252" i="4"/>
  <c r="BO1253" i="4"/>
  <c r="BO1254" i="4"/>
  <c r="CG1254" i="4" s="1"/>
  <c r="CH1254" i="4" s="1"/>
  <c r="BO1255" i="4"/>
  <c r="BO1256" i="4"/>
  <c r="BO1257" i="4"/>
  <c r="BO1258" i="4"/>
  <c r="BO1259" i="4"/>
  <c r="BO1260" i="4"/>
  <c r="BO1261" i="4"/>
  <c r="BO1262" i="4"/>
  <c r="BO1263" i="4"/>
  <c r="BO1264" i="4"/>
  <c r="BO1265" i="4"/>
  <c r="BO1266" i="4"/>
  <c r="BO1267" i="4"/>
  <c r="BP1267" i="4" s="1"/>
  <c r="BO1268" i="4"/>
  <c r="BO1269" i="4"/>
  <c r="BO1270" i="4"/>
  <c r="BP1270" i="4" s="1"/>
  <c r="BO1271" i="4"/>
  <c r="BO1272" i="4"/>
  <c r="BO1273" i="4"/>
  <c r="BO1274" i="4"/>
  <c r="BO1275" i="4"/>
  <c r="BO1276" i="4"/>
  <c r="BO1277" i="4"/>
  <c r="BO1278" i="4"/>
  <c r="BP1278" i="4" s="1"/>
  <c r="BO1279" i="4"/>
  <c r="CG1279" i="4" s="1"/>
  <c r="CH1279" i="4" s="1"/>
  <c r="BO1280" i="4"/>
  <c r="BO1281" i="4"/>
  <c r="BO1282" i="4"/>
  <c r="BO1283" i="4"/>
  <c r="BO1284" i="4"/>
  <c r="BO1285" i="4"/>
  <c r="BO1286" i="4"/>
  <c r="BO1287" i="4"/>
  <c r="BO1288" i="4"/>
  <c r="BO1289" i="4"/>
  <c r="CG1289" i="4" s="1"/>
  <c r="CH1289" i="4" s="1"/>
  <c r="BO1290" i="4"/>
  <c r="BO1291" i="4"/>
  <c r="BO1292" i="4"/>
  <c r="BO1293" i="4"/>
  <c r="BO1294" i="4"/>
  <c r="BP1294" i="4" s="1"/>
  <c r="BO1295" i="4"/>
  <c r="BO1296" i="4"/>
  <c r="BO1297" i="4"/>
  <c r="BO1298" i="4"/>
  <c r="BO1299" i="4"/>
  <c r="BO1300" i="4"/>
  <c r="BO1301" i="4"/>
  <c r="BO1302" i="4"/>
  <c r="BO1303" i="4"/>
  <c r="BO1304" i="4"/>
  <c r="BO1305" i="4"/>
  <c r="BO1306" i="4"/>
  <c r="BO1307" i="4"/>
  <c r="BO1308" i="4"/>
  <c r="BO1309" i="4"/>
  <c r="BO1310" i="4"/>
  <c r="BO1311" i="4"/>
  <c r="BO1312" i="4"/>
  <c r="BO1313" i="4"/>
  <c r="BO1314" i="4"/>
  <c r="BO1315" i="4"/>
  <c r="BO1316" i="4"/>
  <c r="BO1317" i="4"/>
  <c r="CG1317" i="4" s="1"/>
  <c r="CH1317" i="4" s="1"/>
  <c r="BO1318" i="4"/>
  <c r="BO1319" i="4"/>
  <c r="BO1320" i="4"/>
  <c r="BO1321" i="4"/>
  <c r="CG1321" i="4" s="1"/>
  <c r="CH1321" i="4" s="1"/>
  <c r="BO1322" i="4"/>
  <c r="BO1323" i="4"/>
  <c r="BO1324" i="4"/>
  <c r="BO1325" i="4"/>
  <c r="BO1326" i="4"/>
  <c r="BO1327" i="4"/>
  <c r="BO1328" i="4"/>
  <c r="BO1329" i="4"/>
  <c r="BP1329" i="4" s="1"/>
  <c r="BO1330" i="4"/>
  <c r="BO1331" i="4"/>
  <c r="BO1332" i="4"/>
  <c r="BO1333" i="4"/>
  <c r="BO1334" i="4"/>
  <c r="BO1335" i="4"/>
  <c r="BO1336" i="4"/>
  <c r="BO1337" i="4"/>
  <c r="BO1338" i="4"/>
  <c r="CG1338" i="4" s="1"/>
  <c r="CH1338" i="4" s="1"/>
  <c r="BO1339" i="4"/>
  <c r="BO1340" i="4"/>
  <c r="BO1341" i="4"/>
  <c r="CG1341" i="4" s="1"/>
  <c r="CH1341" i="4" s="1"/>
  <c r="BO1342" i="4"/>
  <c r="BO1343" i="4"/>
  <c r="BP1343" i="4" s="1"/>
  <c r="BO1344" i="4"/>
  <c r="BO1345" i="4"/>
  <c r="BP1345" i="4" s="1"/>
  <c r="BO1346" i="4"/>
  <c r="BO1347" i="4"/>
  <c r="CG1347" i="4" s="1"/>
  <c r="CH1347" i="4" s="1"/>
  <c r="BO1348" i="4"/>
  <c r="CG1348" i="4" s="1"/>
  <c r="CH1348" i="4" s="1"/>
  <c r="BO1349" i="4"/>
  <c r="BO1350" i="4"/>
  <c r="BO1351" i="4"/>
  <c r="BO1352" i="4"/>
  <c r="BO1353" i="4"/>
  <c r="BO1354" i="4"/>
  <c r="BO1355" i="4"/>
  <c r="BO1356" i="4"/>
  <c r="BO1357" i="4"/>
  <c r="BO1358" i="4"/>
  <c r="CG1358" i="4" s="1"/>
  <c r="CH1358" i="4" s="1"/>
  <c r="BO1359" i="4"/>
  <c r="BO1360" i="4"/>
  <c r="CG1360" i="4" s="1"/>
  <c r="CH1360" i="4" s="1"/>
  <c r="BO1361" i="4"/>
  <c r="BO1362" i="4"/>
  <c r="BO1363" i="4"/>
  <c r="BO1364" i="4"/>
  <c r="BO1365" i="4"/>
  <c r="CG1365" i="4" s="1"/>
  <c r="CH1365" i="4" s="1"/>
  <c r="BO1366" i="4"/>
  <c r="BP1366" i="4" s="1"/>
  <c r="BO1367" i="4"/>
  <c r="BO1368" i="4"/>
  <c r="BO1369" i="4"/>
  <c r="BO1370" i="4"/>
  <c r="CG1370" i="4" s="1"/>
  <c r="CH1370" i="4" s="1"/>
  <c r="BO1371" i="4"/>
  <c r="CG1371" i="4" s="1"/>
  <c r="CH1371" i="4" s="1"/>
  <c r="BO1372" i="4"/>
  <c r="BO1373" i="4"/>
  <c r="BO1374" i="4"/>
  <c r="BO1375" i="4"/>
  <c r="BO1376" i="4"/>
  <c r="BO1377" i="4"/>
  <c r="BO1378" i="4"/>
  <c r="BP1378" i="4" s="1"/>
  <c r="BO1379" i="4"/>
  <c r="BO1380" i="4"/>
  <c r="BO1381" i="4"/>
  <c r="BP1381" i="4" s="1"/>
  <c r="BO1382" i="4"/>
  <c r="CG1382" i="4" s="1"/>
  <c r="CH1382" i="4" s="1"/>
  <c r="BO1383" i="4"/>
  <c r="BO1384" i="4"/>
  <c r="BO1385" i="4"/>
  <c r="BO1386" i="4"/>
  <c r="BO1387" i="4"/>
  <c r="BO1388" i="4"/>
  <c r="CG1388" i="4" s="1"/>
  <c r="CH1388" i="4" s="1"/>
  <c r="BO1389" i="4"/>
  <c r="BP1389" i="4" s="1"/>
  <c r="BO1390" i="4"/>
  <c r="BO1391" i="4"/>
  <c r="BO1392" i="4"/>
  <c r="BO1393" i="4"/>
  <c r="BO1394" i="4"/>
  <c r="BO1395" i="4"/>
  <c r="BO1396" i="4"/>
  <c r="BO1397" i="4"/>
  <c r="BO1398" i="4"/>
  <c r="BO1399" i="4"/>
  <c r="CG1399" i="4" s="1"/>
  <c r="CH1399" i="4" s="1"/>
  <c r="BO1400" i="4"/>
  <c r="BO1401" i="4"/>
  <c r="BO1402" i="4"/>
  <c r="BO1403" i="4"/>
  <c r="BO1404" i="4"/>
  <c r="BO1405" i="4"/>
  <c r="BO1406" i="4"/>
  <c r="BO1407" i="4"/>
  <c r="BP1407" i="4" s="1"/>
  <c r="BO1408" i="4"/>
  <c r="BO1409" i="4"/>
  <c r="BO1410" i="4"/>
  <c r="BO1411" i="4"/>
  <c r="BO1412" i="4"/>
  <c r="BO1413" i="4"/>
  <c r="BO1414" i="4"/>
  <c r="BO1415" i="4"/>
  <c r="BO1416" i="4"/>
  <c r="BO1417" i="4"/>
  <c r="BO1418" i="4"/>
  <c r="BO1419" i="4"/>
  <c r="BO1420" i="4"/>
  <c r="BO1421" i="4"/>
  <c r="BO1422" i="4"/>
  <c r="BO1423" i="4"/>
  <c r="BO1424" i="4"/>
  <c r="BP1424" i="4" s="1"/>
  <c r="BO1425" i="4"/>
  <c r="BO1426" i="4"/>
  <c r="BO1427" i="4"/>
  <c r="BO1428" i="4"/>
  <c r="BO1429" i="4"/>
  <c r="CG1429" i="4" s="1"/>
  <c r="CH1429" i="4" s="1"/>
  <c r="BO1430" i="4"/>
  <c r="BO1431" i="4"/>
  <c r="BO1432" i="4"/>
  <c r="CG1432" i="4" s="1"/>
  <c r="CH1432" i="4" s="1"/>
  <c r="BO1433" i="4"/>
  <c r="BO1434" i="4"/>
  <c r="BO1435" i="4"/>
  <c r="BO1436" i="4"/>
  <c r="BO1437" i="4"/>
  <c r="BO1438" i="4"/>
  <c r="BP1438" i="4" s="1"/>
  <c r="BO1439" i="4"/>
  <c r="BO1440" i="4"/>
  <c r="BO1441" i="4"/>
  <c r="BO1442" i="4"/>
  <c r="BP1442" i="4" s="1"/>
  <c r="BO1443" i="4"/>
  <c r="CG1443" i="4" s="1"/>
  <c r="CH1443" i="4" s="1"/>
  <c r="BO1444" i="4"/>
  <c r="BO1445" i="4"/>
  <c r="BO1446" i="4"/>
  <c r="BO1447" i="4"/>
  <c r="BO1448" i="4"/>
  <c r="BO1449" i="4"/>
  <c r="BO1450" i="4"/>
  <c r="BO1451" i="4"/>
  <c r="BO1452" i="4"/>
  <c r="BO1453" i="4"/>
  <c r="BO1454" i="4"/>
  <c r="BO1455" i="4"/>
  <c r="BO1456" i="4"/>
  <c r="BO1457" i="4"/>
  <c r="BO1458" i="4"/>
  <c r="BO1459" i="4"/>
  <c r="BO1460" i="4"/>
  <c r="BO1461" i="4"/>
  <c r="BO1462" i="4"/>
  <c r="BO1463" i="4"/>
  <c r="BO1464" i="4"/>
  <c r="BO1465" i="4"/>
  <c r="CG1465" i="4" s="1"/>
  <c r="CH1465" i="4" s="1"/>
  <c r="BO1466" i="4"/>
  <c r="BO1467" i="4"/>
  <c r="BO1468" i="4"/>
  <c r="BO1469" i="4"/>
  <c r="CG1469" i="4" s="1"/>
  <c r="CH1469" i="4" s="1"/>
  <c r="BO1470" i="4"/>
  <c r="BO1471" i="4"/>
  <c r="BO1472" i="4"/>
  <c r="BO1473" i="4"/>
  <c r="BO1474" i="4"/>
  <c r="BO1475" i="4"/>
  <c r="BO1476" i="4"/>
  <c r="CG1476" i="4" s="1"/>
  <c r="CH1476" i="4" s="1"/>
  <c r="BO1477" i="4"/>
  <c r="CG1477" i="4" s="1"/>
  <c r="CH1477" i="4" s="1"/>
  <c r="BO1478" i="4"/>
  <c r="BO1479" i="4"/>
  <c r="CG1479" i="4" s="1"/>
  <c r="CH1479" i="4" s="1"/>
  <c r="BO1480" i="4"/>
  <c r="BO1481" i="4"/>
  <c r="CG1481" i="4" s="1"/>
  <c r="CH1481" i="4" s="1"/>
  <c r="BO1482" i="4"/>
  <c r="BO1483" i="4"/>
  <c r="CG1483" i="4" s="1"/>
  <c r="CH1483" i="4" s="1"/>
  <c r="BO1484" i="4"/>
  <c r="BO1485" i="4"/>
  <c r="CG1485" i="4" s="1"/>
  <c r="CH1485" i="4" s="1"/>
  <c r="BO1486" i="4"/>
  <c r="BO2" i="4"/>
  <c r="CG2" i="4" s="1"/>
  <c r="CH2" i="4" s="1"/>
  <c r="AY1427" i="1"/>
  <c r="AY1428" i="1"/>
  <c r="AY1429" i="1"/>
  <c r="AY1430" i="1"/>
  <c r="AY1431" i="1"/>
  <c r="AY1432" i="1"/>
  <c r="AY1433" i="1"/>
  <c r="AY1434" i="1"/>
  <c r="AY1435" i="1"/>
  <c r="AY1436" i="1"/>
  <c r="AY1437" i="1"/>
  <c r="AY1438" i="1"/>
  <c r="AY1439" i="1"/>
  <c r="AY1440" i="1"/>
  <c r="AY1441" i="1"/>
  <c r="AY1442" i="1"/>
  <c r="AY1443" i="1"/>
  <c r="AY1444" i="1"/>
  <c r="AY1445" i="1"/>
  <c r="AY1446" i="1"/>
  <c r="AY1447" i="1"/>
  <c r="AY1448" i="1"/>
  <c r="AY1449" i="1"/>
  <c r="AY1450" i="1"/>
  <c r="AY1451" i="1"/>
  <c r="AY1452" i="1"/>
  <c r="AY1453" i="1"/>
  <c r="AY1454" i="1"/>
  <c r="AY1455" i="1"/>
  <c r="AY1456" i="1"/>
  <c r="AY1457" i="1"/>
  <c r="AY1458" i="1"/>
  <c r="AY1459" i="1"/>
  <c r="AY1460" i="1"/>
  <c r="AY1461" i="1"/>
  <c r="AY1462" i="1"/>
  <c r="AY1463" i="1"/>
  <c r="AY1464" i="1"/>
  <c r="AY1465" i="1"/>
  <c r="AY1466" i="1"/>
  <c r="AY1467" i="1"/>
  <c r="AY1468" i="1"/>
  <c r="AY1469" i="1"/>
  <c r="AY1470" i="1"/>
  <c r="AY1471" i="1"/>
  <c r="AY1472" i="1"/>
  <c r="AY1473" i="1"/>
  <c r="AY1474" i="1"/>
  <c r="AY1475" i="1"/>
  <c r="AY1476" i="1"/>
  <c r="AY1477" i="1"/>
  <c r="AY1478" i="1"/>
  <c r="AY1479" i="1"/>
  <c r="AY1480" i="1"/>
  <c r="AY1481" i="1"/>
  <c r="AY1482" i="1"/>
  <c r="AY1483" i="1"/>
  <c r="AY1484" i="1"/>
  <c r="AY1485" i="1"/>
  <c r="AY1486" i="1"/>
  <c r="AY1487" i="1"/>
  <c r="AY1488" i="1"/>
  <c r="AY1489" i="1"/>
  <c r="AY1490" i="1"/>
  <c r="AY1491" i="1"/>
  <c r="AY1492" i="1"/>
  <c r="AY1493" i="1"/>
  <c r="AY1494" i="1"/>
  <c r="AY1495" i="1"/>
  <c r="AY1496" i="1"/>
  <c r="AY1497" i="1"/>
  <c r="AY1498" i="1"/>
  <c r="AY1499" i="1"/>
  <c r="AY1500" i="1"/>
  <c r="AY1501" i="1"/>
  <c r="AY1502" i="1"/>
  <c r="AY1503" i="1"/>
  <c r="AY1504" i="1"/>
  <c r="AY1505" i="1"/>
  <c r="AY1506" i="1"/>
  <c r="AY1507" i="1"/>
  <c r="AY1508" i="1"/>
  <c r="AY1509" i="1"/>
  <c r="AY1510" i="1"/>
  <c r="AY1511" i="1"/>
  <c r="AY1512" i="1"/>
  <c r="AY1513" i="1"/>
  <c r="AY1514" i="1"/>
  <c r="AY1515" i="1"/>
  <c r="AY1516" i="1"/>
  <c r="AY1517" i="1"/>
  <c r="AY1518" i="1"/>
  <c r="AY1519" i="1"/>
  <c r="AY1520" i="1"/>
  <c r="AY1521" i="1"/>
  <c r="AY1522" i="1"/>
  <c r="AY1523" i="1"/>
  <c r="AY1524" i="1"/>
  <c r="AY1525" i="1"/>
  <c r="AY1526" i="1"/>
  <c r="AY1527" i="1"/>
  <c r="AY1528" i="1"/>
  <c r="AY1529" i="1"/>
  <c r="AY1530" i="1"/>
  <c r="AY1531" i="1"/>
  <c r="AY1532" i="1"/>
  <c r="AY1533" i="1"/>
  <c r="AY1534" i="1"/>
  <c r="AY1535" i="1"/>
  <c r="AY1536" i="1"/>
  <c r="AY1537" i="1"/>
  <c r="AY1538" i="1"/>
  <c r="AY1539" i="1"/>
  <c r="AY1540" i="1"/>
  <c r="AY1541" i="1"/>
  <c r="AY1542" i="1"/>
  <c r="AY1543" i="1"/>
  <c r="AY1544" i="1"/>
  <c r="AY1545" i="1"/>
  <c r="AY1546" i="1"/>
  <c r="AY1547" i="1"/>
  <c r="AY1548" i="1"/>
  <c r="AY1549" i="1"/>
  <c r="AY1550" i="1"/>
  <c r="AY1551" i="1"/>
  <c r="AY1552" i="1"/>
  <c r="AY1553" i="1"/>
  <c r="AY1554" i="1"/>
  <c r="AY1555" i="1"/>
  <c r="AY1556" i="1"/>
  <c r="AY1557" i="1"/>
  <c r="AY1558" i="1"/>
  <c r="AY1559" i="1"/>
  <c r="AY1560" i="1"/>
  <c r="AY1561" i="1"/>
  <c r="AY1562" i="1"/>
  <c r="AY1563" i="1"/>
  <c r="AY1564" i="1"/>
  <c r="AY1565" i="1"/>
  <c r="AY1566" i="1"/>
  <c r="AY1567" i="1"/>
  <c r="AY1568" i="1"/>
  <c r="AY1569" i="1"/>
  <c r="AY1570" i="1"/>
  <c r="AY1571" i="1"/>
  <c r="AY1572" i="1"/>
  <c r="AY1573" i="1"/>
  <c r="AY1574" i="1"/>
  <c r="AY1575" i="1"/>
  <c r="AY1576" i="1"/>
  <c r="AY1577" i="1"/>
  <c r="AY1578" i="1"/>
  <c r="AY1579" i="1"/>
  <c r="AY1580" i="1"/>
  <c r="AY1581" i="1"/>
  <c r="AY1582" i="1"/>
  <c r="AY1583" i="1"/>
  <c r="AY1584" i="1"/>
  <c r="AY1585" i="1"/>
  <c r="AY1586" i="1"/>
  <c r="AY1587" i="1"/>
  <c r="AY1588" i="1"/>
  <c r="AY1589" i="1"/>
  <c r="AY1590" i="1"/>
  <c r="AY1591" i="1"/>
  <c r="AY1592" i="1"/>
  <c r="AY1593" i="1"/>
  <c r="AY1594" i="1"/>
  <c r="AY1595" i="1"/>
  <c r="AY1596" i="1"/>
  <c r="AY1597" i="1"/>
  <c r="AY1598" i="1"/>
  <c r="AY1599" i="1"/>
  <c r="AY1600" i="1"/>
  <c r="AY1601" i="1"/>
  <c r="AY1602" i="1"/>
  <c r="AX1502" i="1"/>
  <c r="BC1502" i="1" s="1"/>
  <c r="AX1568" i="1"/>
  <c r="BC1568" i="1" s="1"/>
  <c r="BI459" i="4"/>
  <c r="CI459" i="4" s="1"/>
  <c r="BI550" i="4"/>
  <c r="CI550" i="4" s="1"/>
  <c r="BI328" i="4"/>
  <c r="CI328" i="4" s="1"/>
  <c r="BI445" i="4"/>
  <c r="CI445" i="4" s="1"/>
  <c r="BI456" i="4"/>
  <c r="CI456" i="4" s="1"/>
  <c r="BG3" i="4"/>
  <c r="BG4" i="4"/>
  <c r="BG5" i="4"/>
  <c r="BG6" i="4"/>
  <c r="BG7" i="4"/>
  <c r="BG8" i="4"/>
  <c r="BG9" i="4"/>
  <c r="BG10" i="4"/>
  <c r="BG11" i="4"/>
  <c r="BG12" i="4"/>
  <c r="BG13" i="4"/>
  <c r="BG14" i="4"/>
  <c r="BG15" i="4"/>
  <c r="BG16" i="4"/>
  <c r="BG17" i="4"/>
  <c r="BG18" i="4"/>
  <c r="BG19" i="4"/>
  <c r="BG20" i="4"/>
  <c r="BG21" i="4"/>
  <c r="BG22" i="4"/>
  <c r="BG23" i="4"/>
  <c r="BG24" i="4"/>
  <c r="BG25" i="4"/>
  <c r="BG26" i="4"/>
  <c r="BG27" i="4"/>
  <c r="BG28" i="4"/>
  <c r="BG29" i="4"/>
  <c r="BG30" i="4"/>
  <c r="BG31" i="4"/>
  <c r="BG32" i="4"/>
  <c r="BG33" i="4"/>
  <c r="BG34" i="4"/>
  <c r="BG35" i="4"/>
  <c r="BG36" i="4"/>
  <c r="BG37" i="4"/>
  <c r="BG38" i="4"/>
  <c r="BG39" i="4"/>
  <c r="BG40" i="4"/>
  <c r="BG41" i="4"/>
  <c r="BG42" i="4"/>
  <c r="BG43" i="4"/>
  <c r="BG44" i="4"/>
  <c r="BG45" i="4"/>
  <c r="BG46" i="4"/>
  <c r="BG47" i="4"/>
  <c r="BG48" i="4"/>
  <c r="BG49" i="4"/>
  <c r="BG50" i="4"/>
  <c r="BG51" i="4"/>
  <c r="BG52" i="4"/>
  <c r="BG53" i="4"/>
  <c r="BG54" i="4"/>
  <c r="BG55" i="4"/>
  <c r="BG56" i="4"/>
  <c r="BG57" i="4"/>
  <c r="BG58" i="4"/>
  <c r="BG59" i="4"/>
  <c r="BG60" i="4"/>
  <c r="BG61" i="4"/>
  <c r="BG62" i="4"/>
  <c r="BG63" i="4"/>
  <c r="BG64" i="4"/>
  <c r="BG65" i="4"/>
  <c r="BG66" i="4"/>
  <c r="BG67" i="4"/>
  <c r="BG68" i="4"/>
  <c r="BG69" i="4"/>
  <c r="BG70" i="4"/>
  <c r="BG71" i="4"/>
  <c r="BG72" i="4"/>
  <c r="BG73" i="4"/>
  <c r="BG74" i="4"/>
  <c r="BG75" i="4"/>
  <c r="BG76" i="4"/>
  <c r="BG77" i="4"/>
  <c r="BG78" i="4"/>
  <c r="BG79" i="4"/>
  <c r="BG80" i="4"/>
  <c r="BG81" i="4"/>
  <c r="BG82" i="4"/>
  <c r="BG83" i="4"/>
  <c r="BG84" i="4"/>
  <c r="BG85" i="4"/>
  <c r="BG86" i="4"/>
  <c r="BG87" i="4"/>
  <c r="BG88" i="4"/>
  <c r="BG89" i="4"/>
  <c r="BG90" i="4"/>
  <c r="BG91" i="4"/>
  <c r="BG92" i="4"/>
  <c r="BG93" i="4"/>
  <c r="BG94" i="4"/>
  <c r="BG95" i="4"/>
  <c r="BG96" i="4"/>
  <c r="BG97" i="4"/>
  <c r="BG98" i="4"/>
  <c r="BG99" i="4"/>
  <c r="BG100" i="4"/>
  <c r="BG101" i="4"/>
  <c r="BG102" i="4"/>
  <c r="BG103" i="4"/>
  <c r="BG104" i="4"/>
  <c r="BG105" i="4"/>
  <c r="BG106" i="4"/>
  <c r="BG107" i="4"/>
  <c r="BG108" i="4"/>
  <c r="BG109" i="4"/>
  <c r="BG110" i="4"/>
  <c r="BG111" i="4"/>
  <c r="BG112" i="4"/>
  <c r="BG113" i="4"/>
  <c r="BG114" i="4"/>
  <c r="BG115" i="4"/>
  <c r="BG116" i="4"/>
  <c r="BG117" i="4"/>
  <c r="BG118" i="4"/>
  <c r="BG119" i="4"/>
  <c r="BG120" i="4"/>
  <c r="BG121" i="4"/>
  <c r="BG122" i="4"/>
  <c r="BG123" i="4"/>
  <c r="BG124" i="4"/>
  <c r="BG125" i="4"/>
  <c r="BG126" i="4"/>
  <c r="BG127" i="4"/>
  <c r="BG128" i="4"/>
  <c r="BG129" i="4"/>
  <c r="BG130" i="4"/>
  <c r="BG131" i="4"/>
  <c r="BG132" i="4"/>
  <c r="BG133" i="4"/>
  <c r="BG134" i="4"/>
  <c r="BG135" i="4"/>
  <c r="BG136" i="4"/>
  <c r="BG137" i="4"/>
  <c r="BG138" i="4"/>
  <c r="BG139" i="4"/>
  <c r="BG140" i="4"/>
  <c r="BG141" i="4"/>
  <c r="BG142" i="4"/>
  <c r="BG143" i="4"/>
  <c r="BG144" i="4"/>
  <c r="BG145" i="4"/>
  <c r="BG146" i="4"/>
  <c r="BG147" i="4"/>
  <c r="BG148" i="4"/>
  <c r="BG149" i="4"/>
  <c r="BG150" i="4"/>
  <c r="BG151" i="4"/>
  <c r="BG152" i="4"/>
  <c r="BG153" i="4"/>
  <c r="BG154" i="4"/>
  <c r="BG155" i="4"/>
  <c r="BG156" i="4"/>
  <c r="BG157" i="4"/>
  <c r="BG158" i="4"/>
  <c r="BG159" i="4"/>
  <c r="BG160" i="4"/>
  <c r="BG161" i="4"/>
  <c r="BG162" i="4"/>
  <c r="BG163" i="4"/>
  <c r="BG164" i="4"/>
  <c r="BG165" i="4"/>
  <c r="BG166" i="4"/>
  <c r="BG167" i="4"/>
  <c r="BG168" i="4"/>
  <c r="BG169" i="4"/>
  <c r="BG170" i="4"/>
  <c r="BG171" i="4"/>
  <c r="BG172" i="4"/>
  <c r="BG173" i="4"/>
  <c r="BG174" i="4"/>
  <c r="BG175" i="4"/>
  <c r="BG176" i="4"/>
  <c r="BG177" i="4"/>
  <c r="BG178" i="4"/>
  <c r="BG179" i="4"/>
  <c r="BG180" i="4"/>
  <c r="BG181" i="4"/>
  <c r="BG182" i="4"/>
  <c r="BG183" i="4"/>
  <c r="BG184" i="4"/>
  <c r="BG185" i="4"/>
  <c r="BG186" i="4"/>
  <c r="BG187" i="4"/>
  <c r="BG188" i="4"/>
  <c r="BG189" i="4"/>
  <c r="BG190" i="4"/>
  <c r="BG191" i="4"/>
  <c r="BG192" i="4"/>
  <c r="BG193" i="4"/>
  <c r="BG194" i="4"/>
  <c r="BG195" i="4"/>
  <c r="BG196" i="4"/>
  <c r="BG197" i="4"/>
  <c r="BG198" i="4"/>
  <c r="BG199" i="4"/>
  <c r="BG200" i="4"/>
  <c r="BG201" i="4"/>
  <c r="BG202" i="4"/>
  <c r="BG203" i="4"/>
  <c r="BG204" i="4"/>
  <c r="BG205" i="4"/>
  <c r="BG206" i="4"/>
  <c r="BG207" i="4"/>
  <c r="BG208" i="4"/>
  <c r="BG209" i="4"/>
  <c r="BG210" i="4"/>
  <c r="BG211" i="4"/>
  <c r="BG212" i="4"/>
  <c r="BG213" i="4"/>
  <c r="BG214" i="4"/>
  <c r="BG215" i="4"/>
  <c r="BG216" i="4"/>
  <c r="BG217" i="4"/>
  <c r="BG218" i="4"/>
  <c r="BG219" i="4"/>
  <c r="BG220" i="4"/>
  <c r="BG221" i="4"/>
  <c r="BG222" i="4"/>
  <c r="BG223" i="4"/>
  <c r="BG224" i="4"/>
  <c r="BG225" i="4"/>
  <c r="BG226" i="4"/>
  <c r="BG227" i="4"/>
  <c r="BG228" i="4"/>
  <c r="BG229" i="4"/>
  <c r="BG230" i="4"/>
  <c r="BG231" i="4"/>
  <c r="BG232" i="4"/>
  <c r="BG233" i="4"/>
  <c r="BG234" i="4"/>
  <c r="BG235" i="4"/>
  <c r="BG236" i="4"/>
  <c r="BG237" i="4"/>
  <c r="BG238" i="4"/>
  <c r="BG239" i="4"/>
  <c r="BG240" i="4"/>
  <c r="BG241" i="4"/>
  <c r="BG242" i="4"/>
  <c r="BG243" i="4"/>
  <c r="BG244" i="4"/>
  <c r="BG245" i="4"/>
  <c r="BG246" i="4"/>
  <c r="BG247" i="4"/>
  <c r="BG248" i="4"/>
  <c r="BG249" i="4"/>
  <c r="BG250" i="4"/>
  <c r="BG251" i="4"/>
  <c r="BG252" i="4"/>
  <c r="BG253" i="4"/>
  <c r="BG254" i="4"/>
  <c r="BG255" i="4"/>
  <c r="BG256" i="4"/>
  <c r="BG257" i="4"/>
  <c r="BG258" i="4"/>
  <c r="BG259" i="4"/>
  <c r="BG260" i="4"/>
  <c r="BG261" i="4"/>
  <c r="BG262" i="4"/>
  <c r="BG263" i="4"/>
  <c r="BG264" i="4"/>
  <c r="BG265" i="4"/>
  <c r="BG266" i="4"/>
  <c r="BG267" i="4"/>
  <c r="BG268" i="4"/>
  <c r="BG269" i="4"/>
  <c r="BG270" i="4"/>
  <c r="BG271" i="4"/>
  <c r="BG272" i="4"/>
  <c r="BG273" i="4"/>
  <c r="BG274" i="4"/>
  <c r="BG275" i="4"/>
  <c r="BG276" i="4"/>
  <c r="BG277" i="4"/>
  <c r="BG278" i="4"/>
  <c r="BG279" i="4"/>
  <c r="BG280" i="4"/>
  <c r="BG281" i="4"/>
  <c r="BG282" i="4"/>
  <c r="BG283" i="4"/>
  <c r="BG284" i="4"/>
  <c r="BG285" i="4"/>
  <c r="BG286" i="4"/>
  <c r="BG287" i="4"/>
  <c r="BG288" i="4"/>
  <c r="BG289" i="4"/>
  <c r="BG290" i="4"/>
  <c r="BG291" i="4"/>
  <c r="BG292" i="4"/>
  <c r="BG293" i="4"/>
  <c r="BG294" i="4"/>
  <c r="BG295" i="4"/>
  <c r="BG296" i="4"/>
  <c r="BG297" i="4"/>
  <c r="BG298" i="4"/>
  <c r="BG299" i="4"/>
  <c r="BG300" i="4"/>
  <c r="BG301" i="4"/>
  <c r="BG302" i="4"/>
  <c r="BG303" i="4"/>
  <c r="BG304" i="4"/>
  <c r="BG305" i="4"/>
  <c r="BG306" i="4"/>
  <c r="BG307" i="4"/>
  <c r="BG308" i="4"/>
  <c r="BG309" i="4"/>
  <c r="BG310" i="4"/>
  <c r="BG311" i="4"/>
  <c r="BG312" i="4"/>
  <c r="BG313" i="4"/>
  <c r="BG314" i="4"/>
  <c r="BG315" i="4"/>
  <c r="BG316" i="4"/>
  <c r="BG317" i="4"/>
  <c r="BG318" i="4"/>
  <c r="BG319" i="4"/>
  <c r="BG320" i="4"/>
  <c r="BG321" i="4"/>
  <c r="BG322" i="4"/>
  <c r="BG323" i="4"/>
  <c r="BG324" i="4"/>
  <c r="BG325" i="4"/>
  <c r="BG326" i="4"/>
  <c r="BG327" i="4"/>
  <c r="BG328" i="4"/>
  <c r="BG329" i="4"/>
  <c r="BG330" i="4"/>
  <c r="BG331" i="4"/>
  <c r="BG332" i="4"/>
  <c r="BG333" i="4"/>
  <c r="BG334" i="4"/>
  <c r="BG335" i="4"/>
  <c r="BG336" i="4"/>
  <c r="BG337" i="4"/>
  <c r="BG338" i="4"/>
  <c r="BG339" i="4"/>
  <c r="BG340" i="4"/>
  <c r="BG341" i="4"/>
  <c r="BG342" i="4"/>
  <c r="BG343" i="4"/>
  <c r="BG344" i="4"/>
  <c r="BG345" i="4"/>
  <c r="BG346" i="4"/>
  <c r="BG347" i="4"/>
  <c r="BG348" i="4"/>
  <c r="BG349" i="4"/>
  <c r="BG350" i="4"/>
  <c r="BG351" i="4"/>
  <c r="BG352" i="4"/>
  <c r="BG353" i="4"/>
  <c r="BG354" i="4"/>
  <c r="BG355" i="4"/>
  <c r="BG356" i="4"/>
  <c r="BG357" i="4"/>
  <c r="BG358" i="4"/>
  <c r="BG359" i="4"/>
  <c r="BG360" i="4"/>
  <c r="BG361" i="4"/>
  <c r="BG362" i="4"/>
  <c r="BG363" i="4"/>
  <c r="BG364" i="4"/>
  <c r="BG365" i="4"/>
  <c r="BG366" i="4"/>
  <c r="BG367" i="4"/>
  <c r="BG368" i="4"/>
  <c r="BG369" i="4"/>
  <c r="BG370" i="4"/>
  <c r="BG371" i="4"/>
  <c r="BG372" i="4"/>
  <c r="BG373" i="4"/>
  <c r="BG374" i="4"/>
  <c r="BG375" i="4"/>
  <c r="BG376" i="4"/>
  <c r="BG377" i="4"/>
  <c r="BG378" i="4"/>
  <c r="BG379" i="4"/>
  <c r="BG380" i="4"/>
  <c r="BG381" i="4"/>
  <c r="BG382" i="4"/>
  <c r="BG383" i="4"/>
  <c r="BG384" i="4"/>
  <c r="BG385" i="4"/>
  <c r="BG386" i="4"/>
  <c r="BG387" i="4"/>
  <c r="BG388" i="4"/>
  <c r="BG389" i="4"/>
  <c r="BG390" i="4"/>
  <c r="BG391" i="4"/>
  <c r="BG392" i="4"/>
  <c r="BG393" i="4"/>
  <c r="BG394" i="4"/>
  <c r="BG395" i="4"/>
  <c r="BG396" i="4"/>
  <c r="BG397" i="4"/>
  <c r="BG398" i="4"/>
  <c r="BG399" i="4"/>
  <c r="BG400" i="4"/>
  <c r="BG401" i="4"/>
  <c r="BG402" i="4"/>
  <c r="BG403" i="4"/>
  <c r="BG404" i="4"/>
  <c r="BG405" i="4"/>
  <c r="BG406" i="4"/>
  <c r="BG407" i="4"/>
  <c r="BG408" i="4"/>
  <c r="BG409" i="4"/>
  <c r="BG410" i="4"/>
  <c r="BG411" i="4"/>
  <c r="BG412" i="4"/>
  <c r="BG413" i="4"/>
  <c r="BG414" i="4"/>
  <c r="BG415" i="4"/>
  <c r="BG416" i="4"/>
  <c r="BG417" i="4"/>
  <c r="BG418" i="4"/>
  <c r="BG419" i="4"/>
  <c r="BG420" i="4"/>
  <c r="BG421" i="4"/>
  <c r="BG422" i="4"/>
  <c r="BG423" i="4"/>
  <c r="BG424" i="4"/>
  <c r="BG425" i="4"/>
  <c r="BG426" i="4"/>
  <c r="BG427" i="4"/>
  <c r="BG428" i="4"/>
  <c r="BG429" i="4"/>
  <c r="BG430" i="4"/>
  <c r="BG431" i="4"/>
  <c r="BG432" i="4"/>
  <c r="BG433" i="4"/>
  <c r="BG434" i="4"/>
  <c r="BG435" i="4"/>
  <c r="BG436" i="4"/>
  <c r="BG437" i="4"/>
  <c r="BG438" i="4"/>
  <c r="BG439" i="4"/>
  <c r="BG440" i="4"/>
  <c r="BG441" i="4"/>
  <c r="BG442" i="4"/>
  <c r="BG443" i="4"/>
  <c r="BG444" i="4"/>
  <c r="BG445" i="4"/>
  <c r="BG446" i="4"/>
  <c r="BG447" i="4"/>
  <c r="BG448" i="4"/>
  <c r="BG449" i="4"/>
  <c r="BG450" i="4"/>
  <c r="BG451" i="4"/>
  <c r="BG452" i="4"/>
  <c r="BG453" i="4"/>
  <c r="BG454" i="4"/>
  <c r="BG455" i="4"/>
  <c r="BG456" i="4"/>
  <c r="BG457" i="4"/>
  <c r="BG458" i="4"/>
  <c r="BG459" i="4"/>
  <c r="BG460" i="4"/>
  <c r="BG461" i="4"/>
  <c r="BG462" i="4"/>
  <c r="BG463" i="4"/>
  <c r="BG464" i="4"/>
  <c r="BG465" i="4"/>
  <c r="BG466" i="4"/>
  <c r="BG467" i="4"/>
  <c r="BG468" i="4"/>
  <c r="BG469" i="4"/>
  <c r="BG470" i="4"/>
  <c r="BG471" i="4"/>
  <c r="BG472" i="4"/>
  <c r="BG473" i="4"/>
  <c r="BG474" i="4"/>
  <c r="BG475" i="4"/>
  <c r="BG476" i="4"/>
  <c r="BG477" i="4"/>
  <c r="BG478" i="4"/>
  <c r="BG479" i="4"/>
  <c r="BG480" i="4"/>
  <c r="BG481" i="4"/>
  <c r="BG482" i="4"/>
  <c r="BG483" i="4"/>
  <c r="BG484" i="4"/>
  <c r="BG485" i="4"/>
  <c r="BG486" i="4"/>
  <c r="BG487" i="4"/>
  <c r="BG488" i="4"/>
  <c r="BG489" i="4"/>
  <c r="BG490" i="4"/>
  <c r="BG491" i="4"/>
  <c r="BG492" i="4"/>
  <c r="BG493" i="4"/>
  <c r="BG494" i="4"/>
  <c r="BG495" i="4"/>
  <c r="BG496" i="4"/>
  <c r="BG497" i="4"/>
  <c r="BG498" i="4"/>
  <c r="BG499" i="4"/>
  <c r="BG500" i="4"/>
  <c r="BG501" i="4"/>
  <c r="BG502" i="4"/>
  <c r="BG503" i="4"/>
  <c r="BG504" i="4"/>
  <c r="BG505" i="4"/>
  <c r="BG506" i="4"/>
  <c r="BG507" i="4"/>
  <c r="BG508" i="4"/>
  <c r="BG509" i="4"/>
  <c r="BG510" i="4"/>
  <c r="BG511" i="4"/>
  <c r="BG512" i="4"/>
  <c r="BG513" i="4"/>
  <c r="BG514" i="4"/>
  <c r="BG515" i="4"/>
  <c r="BG516" i="4"/>
  <c r="BG517" i="4"/>
  <c r="BG518" i="4"/>
  <c r="BG519" i="4"/>
  <c r="BG520" i="4"/>
  <c r="BG521" i="4"/>
  <c r="BG522" i="4"/>
  <c r="BG523" i="4"/>
  <c r="BG524" i="4"/>
  <c r="BG525" i="4"/>
  <c r="BG526" i="4"/>
  <c r="BG527" i="4"/>
  <c r="BG528" i="4"/>
  <c r="BG529" i="4"/>
  <c r="BG530" i="4"/>
  <c r="BG531" i="4"/>
  <c r="BG532" i="4"/>
  <c r="BG533" i="4"/>
  <c r="BG534" i="4"/>
  <c r="BG535" i="4"/>
  <c r="BG536" i="4"/>
  <c r="BG537" i="4"/>
  <c r="BG538" i="4"/>
  <c r="BG539" i="4"/>
  <c r="BG540" i="4"/>
  <c r="BG541" i="4"/>
  <c r="BG542" i="4"/>
  <c r="BG543" i="4"/>
  <c r="BG544" i="4"/>
  <c r="BG545" i="4"/>
  <c r="BG546" i="4"/>
  <c r="BG547" i="4"/>
  <c r="BG548" i="4"/>
  <c r="BG549" i="4"/>
  <c r="BG550" i="4"/>
  <c r="BG551" i="4"/>
  <c r="BG552" i="4"/>
  <c r="BG553" i="4"/>
  <c r="BG554" i="4"/>
  <c r="BG555" i="4"/>
  <c r="BG556" i="4"/>
  <c r="BG557" i="4"/>
  <c r="BG558" i="4"/>
  <c r="BG559" i="4"/>
  <c r="BG560" i="4"/>
  <c r="BG561" i="4"/>
  <c r="BG562" i="4"/>
  <c r="BG563" i="4"/>
  <c r="BG564" i="4"/>
  <c r="BG565" i="4"/>
  <c r="BG566" i="4"/>
  <c r="BG567" i="4"/>
  <c r="BG568" i="4"/>
  <c r="BG569" i="4"/>
  <c r="BG570" i="4"/>
  <c r="BG571" i="4"/>
  <c r="BG572" i="4"/>
  <c r="BG573" i="4"/>
  <c r="BG574" i="4"/>
  <c r="BG575" i="4"/>
  <c r="BG576" i="4"/>
  <c r="BG577" i="4"/>
  <c r="BG578" i="4"/>
  <c r="BG579" i="4"/>
  <c r="BG580" i="4"/>
  <c r="BG581" i="4"/>
  <c r="BG582" i="4"/>
  <c r="BG583" i="4"/>
  <c r="BG584" i="4"/>
  <c r="BG585" i="4"/>
  <c r="BG586" i="4"/>
  <c r="BG587" i="4"/>
  <c r="BG588" i="4"/>
  <c r="BG589" i="4"/>
  <c r="BG590" i="4"/>
  <c r="BG591" i="4"/>
  <c r="BG592" i="4"/>
  <c r="BG593" i="4"/>
  <c r="BG594" i="4"/>
  <c r="BG595" i="4"/>
  <c r="BG596" i="4"/>
  <c r="BG597" i="4"/>
  <c r="BG598" i="4"/>
  <c r="BG599" i="4"/>
  <c r="BG600" i="4"/>
  <c r="BG601" i="4"/>
  <c r="BG602" i="4"/>
  <c r="BG603" i="4"/>
  <c r="BG604" i="4"/>
  <c r="BG605" i="4"/>
  <c r="BG606" i="4"/>
  <c r="BG607" i="4"/>
  <c r="BG608" i="4"/>
  <c r="BG609" i="4"/>
  <c r="BG610" i="4"/>
  <c r="BG611" i="4"/>
  <c r="BG612" i="4"/>
  <c r="BG613" i="4"/>
  <c r="BG614" i="4"/>
  <c r="BG615" i="4"/>
  <c r="BG616" i="4"/>
  <c r="BG617" i="4"/>
  <c r="BG618" i="4"/>
  <c r="BG619" i="4"/>
  <c r="BG620" i="4"/>
  <c r="BG621" i="4"/>
  <c r="BG622" i="4"/>
  <c r="BG623" i="4"/>
  <c r="BG624" i="4"/>
  <c r="BG625" i="4"/>
  <c r="BG626" i="4"/>
  <c r="BG627" i="4"/>
  <c r="BG628" i="4"/>
  <c r="BG629" i="4"/>
  <c r="BG630" i="4"/>
  <c r="BG631" i="4"/>
  <c r="BG632" i="4"/>
  <c r="BG633" i="4"/>
  <c r="BG634" i="4"/>
  <c r="BG635" i="4"/>
  <c r="BG636" i="4"/>
  <c r="BG637" i="4"/>
  <c r="BG638" i="4"/>
  <c r="BG639" i="4"/>
  <c r="BG640" i="4"/>
  <c r="BG641" i="4"/>
  <c r="BG642" i="4"/>
  <c r="BG643" i="4"/>
  <c r="BG644" i="4"/>
  <c r="BG645" i="4"/>
  <c r="BG646" i="4"/>
  <c r="BG647" i="4"/>
  <c r="BG648" i="4"/>
  <c r="BG649" i="4"/>
  <c r="BG650" i="4"/>
  <c r="BG651" i="4"/>
  <c r="BG652" i="4"/>
  <c r="BG653" i="4"/>
  <c r="BG654" i="4"/>
  <c r="BG655" i="4"/>
  <c r="BG656" i="4"/>
  <c r="BG657" i="4"/>
  <c r="BG658" i="4"/>
  <c r="BG659" i="4"/>
  <c r="BG660" i="4"/>
  <c r="BG661" i="4"/>
  <c r="BG662" i="4"/>
  <c r="BG663" i="4"/>
  <c r="BG664" i="4"/>
  <c r="BG665" i="4"/>
  <c r="BG666" i="4"/>
  <c r="BG667" i="4"/>
  <c r="BG668" i="4"/>
  <c r="BG669" i="4"/>
  <c r="BG670" i="4"/>
  <c r="BG671" i="4"/>
  <c r="BG672" i="4"/>
  <c r="BG673" i="4"/>
  <c r="BG674" i="4"/>
  <c r="BG675" i="4"/>
  <c r="BG676" i="4"/>
  <c r="BG677" i="4"/>
  <c r="BG678" i="4"/>
  <c r="BG679" i="4"/>
  <c r="BG680" i="4"/>
  <c r="BG681" i="4"/>
  <c r="BG682" i="4"/>
  <c r="BG683" i="4"/>
  <c r="BG684" i="4"/>
  <c r="BG685" i="4"/>
  <c r="BG686" i="4"/>
  <c r="BG687" i="4"/>
  <c r="BG688" i="4"/>
  <c r="BG689" i="4"/>
  <c r="BG690" i="4"/>
  <c r="BG691" i="4"/>
  <c r="BG692" i="4"/>
  <c r="BG693" i="4"/>
  <c r="BG694" i="4"/>
  <c r="BG695" i="4"/>
  <c r="BG696" i="4"/>
  <c r="BG697" i="4"/>
  <c r="BG698" i="4"/>
  <c r="BG699" i="4"/>
  <c r="BG700" i="4"/>
  <c r="BG701" i="4"/>
  <c r="BG702" i="4"/>
  <c r="BG703" i="4"/>
  <c r="BG704" i="4"/>
  <c r="BG705" i="4"/>
  <c r="BG706" i="4"/>
  <c r="BG707" i="4"/>
  <c r="BG708" i="4"/>
  <c r="BG709" i="4"/>
  <c r="BG710" i="4"/>
  <c r="BG711" i="4"/>
  <c r="BG712" i="4"/>
  <c r="BG713" i="4"/>
  <c r="BG714" i="4"/>
  <c r="BG715" i="4"/>
  <c r="BG716" i="4"/>
  <c r="BG717" i="4"/>
  <c r="BG718" i="4"/>
  <c r="BG719" i="4"/>
  <c r="BG720" i="4"/>
  <c r="BG721" i="4"/>
  <c r="BG722" i="4"/>
  <c r="BG723" i="4"/>
  <c r="BG724" i="4"/>
  <c r="BG725" i="4"/>
  <c r="BG726" i="4"/>
  <c r="BG727" i="4"/>
  <c r="BG728" i="4"/>
  <c r="BG729" i="4"/>
  <c r="BG730" i="4"/>
  <c r="BG731" i="4"/>
  <c r="BG732" i="4"/>
  <c r="BG733" i="4"/>
  <c r="BG734" i="4"/>
  <c r="BG735" i="4"/>
  <c r="BG736" i="4"/>
  <c r="BG737" i="4"/>
  <c r="BG738" i="4"/>
  <c r="BG739" i="4"/>
  <c r="BG740" i="4"/>
  <c r="BG741" i="4"/>
  <c r="BG742" i="4"/>
  <c r="BG743" i="4"/>
  <c r="BG744" i="4"/>
  <c r="BG745" i="4"/>
  <c r="BG746" i="4"/>
  <c r="BG747" i="4"/>
  <c r="BG748" i="4"/>
  <c r="BG749" i="4"/>
  <c r="BG750" i="4"/>
  <c r="BG751" i="4"/>
  <c r="BG752" i="4"/>
  <c r="BG753" i="4"/>
  <c r="BG754" i="4"/>
  <c r="BG755" i="4"/>
  <c r="BG756" i="4"/>
  <c r="BG757" i="4"/>
  <c r="BG758" i="4"/>
  <c r="BG759" i="4"/>
  <c r="BG760" i="4"/>
  <c r="BG761" i="4"/>
  <c r="BG762" i="4"/>
  <c r="BG763" i="4"/>
  <c r="BG764" i="4"/>
  <c r="BG765" i="4"/>
  <c r="BG766" i="4"/>
  <c r="BG767" i="4"/>
  <c r="BG768" i="4"/>
  <c r="BG769" i="4"/>
  <c r="BG770" i="4"/>
  <c r="BG771" i="4"/>
  <c r="BG772" i="4"/>
  <c r="BG773" i="4"/>
  <c r="BG774" i="4"/>
  <c r="BG775" i="4"/>
  <c r="BG776" i="4"/>
  <c r="BG777" i="4"/>
  <c r="BG778" i="4"/>
  <c r="BG779" i="4"/>
  <c r="BG780" i="4"/>
  <c r="BG781" i="4"/>
  <c r="BG782" i="4"/>
  <c r="BG783" i="4"/>
  <c r="BG784" i="4"/>
  <c r="BG785" i="4"/>
  <c r="BG786" i="4"/>
  <c r="BG787" i="4"/>
  <c r="BG788" i="4"/>
  <c r="BG789" i="4"/>
  <c r="BG790" i="4"/>
  <c r="BG791" i="4"/>
  <c r="BG792" i="4"/>
  <c r="BG793" i="4"/>
  <c r="BG794" i="4"/>
  <c r="BG795" i="4"/>
  <c r="BG796" i="4"/>
  <c r="BG797" i="4"/>
  <c r="BG798" i="4"/>
  <c r="BG799" i="4"/>
  <c r="BG800" i="4"/>
  <c r="BG801" i="4"/>
  <c r="BG802" i="4"/>
  <c r="BG803" i="4"/>
  <c r="BG804" i="4"/>
  <c r="BG805" i="4"/>
  <c r="BG806" i="4"/>
  <c r="BG807" i="4"/>
  <c r="BG808" i="4"/>
  <c r="BG809" i="4"/>
  <c r="BG810" i="4"/>
  <c r="BG811" i="4"/>
  <c r="BG812" i="4"/>
  <c r="BG813" i="4"/>
  <c r="BG814" i="4"/>
  <c r="BG815" i="4"/>
  <c r="BG816" i="4"/>
  <c r="BG817" i="4"/>
  <c r="BG818" i="4"/>
  <c r="BG819" i="4"/>
  <c r="BG820" i="4"/>
  <c r="BG821" i="4"/>
  <c r="BG822" i="4"/>
  <c r="BG823" i="4"/>
  <c r="BG824" i="4"/>
  <c r="BG825" i="4"/>
  <c r="BG826" i="4"/>
  <c r="BG827" i="4"/>
  <c r="BG828" i="4"/>
  <c r="BG829" i="4"/>
  <c r="BG830" i="4"/>
  <c r="BG831" i="4"/>
  <c r="BG832" i="4"/>
  <c r="BG833" i="4"/>
  <c r="BG834" i="4"/>
  <c r="BG835" i="4"/>
  <c r="BG836" i="4"/>
  <c r="BG837" i="4"/>
  <c r="BG838" i="4"/>
  <c r="BG839" i="4"/>
  <c r="BG840" i="4"/>
  <c r="BG841" i="4"/>
  <c r="BG842" i="4"/>
  <c r="BG843" i="4"/>
  <c r="BG844" i="4"/>
  <c r="BG845" i="4"/>
  <c r="BG846" i="4"/>
  <c r="BG847" i="4"/>
  <c r="BG848" i="4"/>
  <c r="BG849" i="4"/>
  <c r="BG850" i="4"/>
  <c r="BG851" i="4"/>
  <c r="BG852" i="4"/>
  <c r="BG853" i="4"/>
  <c r="BG854" i="4"/>
  <c r="BG855" i="4"/>
  <c r="BG856" i="4"/>
  <c r="BG857" i="4"/>
  <c r="BG858" i="4"/>
  <c r="BG859" i="4"/>
  <c r="BG860" i="4"/>
  <c r="BG861" i="4"/>
  <c r="BG862" i="4"/>
  <c r="BG863" i="4"/>
  <c r="BG864" i="4"/>
  <c r="BG865" i="4"/>
  <c r="BG866" i="4"/>
  <c r="BG867" i="4"/>
  <c r="BG868" i="4"/>
  <c r="BG869" i="4"/>
  <c r="BG870" i="4"/>
  <c r="BG871" i="4"/>
  <c r="BG872" i="4"/>
  <c r="BG873" i="4"/>
  <c r="BG874" i="4"/>
  <c r="BG875" i="4"/>
  <c r="BG876" i="4"/>
  <c r="BG877" i="4"/>
  <c r="BG878" i="4"/>
  <c r="BG879" i="4"/>
  <c r="BG880" i="4"/>
  <c r="BG881" i="4"/>
  <c r="BG882" i="4"/>
  <c r="BG883" i="4"/>
  <c r="BG884" i="4"/>
  <c r="BG885" i="4"/>
  <c r="BG886" i="4"/>
  <c r="BG887" i="4"/>
  <c r="BG888" i="4"/>
  <c r="BG889" i="4"/>
  <c r="BG890" i="4"/>
  <c r="BG891" i="4"/>
  <c r="BG892" i="4"/>
  <c r="BG893" i="4"/>
  <c r="BG894" i="4"/>
  <c r="BG895" i="4"/>
  <c r="BG896" i="4"/>
  <c r="BG897" i="4"/>
  <c r="BG898" i="4"/>
  <c r="BG899" i="4"/>
  <c r="BG900" i="4"/>
  <c r="BG901" i="4"/>
  <c r="BG902" i="4"/>
  <c r="BG903" i="4"/>
  <c r="BG904" i="4"/>
  <c r="BG905" i="4"/>
  <c r="BG906" i="4"/>
  <c r="BG907" i="4"/>
  <c r="BG908" i="4"/>
  <c r="BG909" i="4"/>
  <c r="BG910" i="4"/>
  <c r="BG911" i="4"/>
  <c r="BG912" i="4"/>
  <c r="BG913" i="4"/>
  <c r="BG914" i="4"/>
  <c r="BG915" i="4"/>
  <c r="BG916" i="4"/>
  <c r="BG917" i="4"/>
  <c r="BG918" i="4"/>
  <c r="BG919" i="4"/>
  <c r="BG920" i="4"/>
  <c r="BG921" i="4"/>
  <c r="BG922" i="4"/>
  <c r="BG923" i="4"/>
  <c r="BG924" i="4"/>
  <c r="BG925" i="4"/>
  <c r="BG926" i="4"/>
  <c r="BG927" i="4"/>
  <c r="BG928" i="4"/>
  <c r="BG929" i="4"/>
  <c r="BG930" i="4"/>
  <c r="BG931" i="4"/>
  <c r="BG932" i="4"/>
  <c r="BG933" i="4"/>
  <c r="BG934" i="4"/>
  <c r="BG935" i="4"/>
  <c r="BG936" i="4"/>
  <c r="BG937" i="4"/>
  <c r="BG938" i="4"/>
  <c r="BG939" i="4"/>
  <c r="BG940" i="4"/>
  <c r="BG941" i="4"/>
  <c r="BG942" i="4"/>
  <c r="BG943" i="4"/>
  <c r="BG944" i="4"/>
  <c r="BG945" i="4"/>
  <c r="BG946" i="4"/>
  <c r="BG947" i="4"/>
  <c r="BG948" i="4"/>
  <c r="BG949" i="4"/>
  <c r="BG950" i="4"/>
  <c r="BG951" i="4"/>
  <c r="BG952" i="4"/>
  <c r="BG953" i="4"/>
  <c r="BG954" i="4"/>
  <c r="BG955" i="4"/>
  <c r="BG956" i="4"/>
  <c r="BG957" i="4"/>
  <c r="BG958" i="4"/>
  <c r="BG959" i="4"/>
  <c r="BG960" i="4"/>
  <c r="BG961" i="4"/>
  <c r="BG962" i="4"/>
  <c r="BG963" i="4"/>
  <c r="BG964" i="4"/>
  <c r="BG965" i="4"/>
  <c r="BG966" i="4"/>
  <c r="BG967" i="4"/>
  <c r="BG968" i="4"/>
  <c r="BG969" i="4"/>
  <c r="BG970" i="4"/>
  <c r="BG971" i="4"/>
  <c r="BG972" i="4"/>
  <c r="BG973" i="4"/>
  <c r="BG974" i="4"/>
  <c r="BG975" i="4"/>
  <c r="BG976" i="4"/>
  <c r="BG977" i="4"/>
  <c r="BG978" i="4"/>
  <c r="BG979" i="4"/>
  <c r="BG980" i="4"/>
  <c r="BG981" i="4"/>
  <c r="BG982" i="4"/>
  <c r="BG983" i="4"/>
  <c r="BG984" i="4"/>
  <c r="BG985" i="4"/>
  <c r="BG986" i="4"/>
  <c r="BG987" i="4"/>
  <c r="BG988" i="4"/>
  <c r="BG989" i="4"/>
  <c r="BG990" i="4"/>
  <c r="BG991" i="4"/>
  <c r="BG992" i="4"/>
  <c r="BG993" i="4"/>
  <c r="BG994" i="4"/>
  <c r="BG995" i="4"/>
  <c r="BG996" i="4"/>
  <c r="BG997" i="4"/>
  <c r="BG998" i="4"/>
  <c r="BG999" i="4"/>
  <c r="BG1000" i="4"/>
  <c r="BG1001" i="4"/>
  <c r="BG1002" i="4"/>
  <c r="BG1003" i="4"/>
  <c r="BG1004" i="4"/>
  <c r="BG1005" i="4"/>
  <c r="BG1006" i="4"/>
  <c r="BG1007" i="4"/>
  <c r="BG1008" i="4"/>
  <c r="BG1009" i="4"/>
  <c r="BG1010" i="4"/>
  <c r="BG1011" i="4"/>
  <c r="BG1012" i="4"/>
  <c r="BG1013" i="4"/>
  <c r="BG1014" i="4"/>
  <c r="BG1015" i="4"/>
  <c r="BG1016" i="4"/>
  <c r="BG1017" i="4"/>
  <c r="BG1018" i="4"/>
  <c r="BG1019" i="4"/>
  <c r="BG1020" i="4"/>
  <c r="BG1021" i="4"/>
  <c r="BG1022" i="4"/>
  <c r="BG1023" i="4"/>
  <c r="BG1024" i="4"/>
  <c r="BG1025" i="4"/>
  <c r="BG1026" i="4"/>
  <c r="BG1027" i="4"/>
  <c r="BG1028" i="4"/>
  <c r="BG1029" i="4"/>
  <c r="BG1030" i="4"/>
  <c r="BG1031" i="4"/>
  <c r="BG1032" i="4"/>
  <c r="BG1033" i="4"/>
  <c r="BG1034" i="4"/>
  <c r="BG1035" i="4"/>
  <c r="BG1036" i="4"/>
  <c r="BG1037" i="4"/>
  <c r="BG1038" i="4"/>
  <c r="BG1039" i="4"/>
  <c r="BG1040" i="4"/>
  <c r="BG1041" i="4"/>
  <c r="BG1042" i="4"/>
  <c r="BG1043" i="4"/>
  <c r="BG1044" i="4"/>
  <c r="BG1045" i="4"/>
  <c r="BG1046" i="4"/>
  <c r="BG1047" i="4"/>
  <c r="BG1048" i="4"/>
  <c r="BG1049" i="4"/>
  <c r="BG1050" i="4"/>
  <c r="BG1051" i="4"/>
  <c r="BG1052" i="4"/>
  <c r="BG1053" i="4"/>
  <c r="BG1054" i="4"/>
  <c r="BG1055" i="4"/>
  <c r="BG1056" i="4"/>
  <c r="BG1057" i="4"/>
  <c r="BG1058" i="4"/>
  <c r="BG1059" i="4"/>
  <c r="BG1060" i="4"/>
  <c r="BG1061" i="4"/>
  <c r="BG1062" i="4"/>
  <c r="BG1063" i="4"/>
  <c r="BG1064" i="4"/>
  <c r="BG1065" i="4"/>
  <c r="BG1066" i="4"/>
  <c r="BG1067" i="4"/>
  <c r="BG1068" i="4"/>
  <c r="BG1069" i="4"/>
  <c r="BG1070" i="4"/>
  <c r="BG1071" i="4"/>
  <c r="BG1072" i="4"/>
  <c r="BG1073" i="4"/>
  <c r="BG1074" i="4"/>
  <c r="BG1075" i="4"/>
  <c r="BG1076" i="4"/>
  <c r="BG1077" i="4"/>
  <c r="BG1078" i="4"/>
  <c r="BG1079" i="4"/>
  <c r="BG1080" i="4"/>
  <c r="BG1081" i="4"/>
  <c r="BG1082" i="4"/>
  <c r="BG1083" i="4"/>
  <c r="BG1084" i="4"/>
  <c r="BG1085" i="4"/>
  <c r="BG1086" i="4"/>
  <c r="BG1087" i="4"/>
  <c r="BG1088" i="4"/>
  <c r="BG1089" i="4"/>
  <c r="BG1090" i="4"/>
  <c r="BG1091" i="4"/>
  <c r="BG1092" i="4"/>
  <c r="BG1093" i="4"/>
  <c r="BG1094" i="4"/>
  <c r="BG1095" i="4"/>
  <c r="BG1096" i="4"/>
  <c r="BG1097" i="4"/>
  <c r="BG1098" i="4"/>
  <c r="BG1099" i="4"/>
  <c r="BG1100" i="4"/>
  <c r="BG1101" i="4"/>
  <c r="BG1102" i="4"/>
  <c r="BG1103" i="4"/>
  <c r="BG1104" i="4"/>
  <c r="BG1105" i="4"/>
  <c r="BG1106" i="4"/>
  <c r="BG1107" i="4"/>
  <c r="BG1108" i="4"/>
  <c r="BG1109" i="4"/>
  <c r="BG1110" i="4"/>
  <c r="BG1111" i="4"/>
  <c r="BG1112" i="4"/>
  <c r="BG1113" i="4"/>
  <c r="BG1114" i="4"/>
  <c r="BG1115" i="4"/>
  <c r="BG1116" i="4"/>
  <c r="BG1117" i="4"/>
  <c r="BG1118" i="4"/>
  <c r="BG1119" i="4"/>
  <c r="BG1120" i="4"/>
  <c r="BG1121" i="4"/>
  <c r="BG1122" i="4"/>
  <c r="BG1123" i="4"/>
  <c r="BG1124" i="4"/>
  <c r="BG1125" i="4"/>
  <c r="BG1126" i="4"/>
  <c r="BG1127" i="4"/>
  <c r="BG1128" i="4"/>
  <c r="BG1129" i="4"/>
  <c r="BG1130" i="4"/>
  <c r="BG1131" i="4"/>
  <c r="BG1132" i="4"/>
  <c r="BG1133" i="4"/>
  <c r="BG1134" i="4"/>
  <c r="BG1135" i="4"/>
  <c r="BG1136" i="4"/>
  <c r="BG1137" i="4"/>
  <c r="BG1138" i="4"/>
  <c r="BG1139" i="4"/>
  <c r="BG1140" i="4"/>
  <c r="BG1141" i="4"/>
  <c r="BG1142" i="4"/>
  <c r="BG1143" i="4"/>
  <c r="BG1144" i="4"/>
  <c r="BG1145" i="4"/>
  <c r="BG1146" i="4"/>
  <c r="BG1147" i="4"/>
  <c r="BG1148" i="4"/>
  <c r="BG1149" i="4"/>
  <c r="BG1150" i="4"/>
  <c r="BG1151" i="4"/>
  <c r="BG1152" i="4"/>
  <c r="BG1153" i="4"/>
  <c r="BG1154" i="4"/>
  <c r="BG1155" i="4"/>
  <c r="BG1156" i="4"/>
  <c r="BG1157" i="4"/>
  <c r="BG1158" i="4"/>
  <c r="BG1159" i="4"/>
  <c r="BG1160" i="4"/>
  <c r="BG1161" i="4"/>
  <c r="BG1162" i="4"/>
  <c r="BG1163" i="4"/>
  <c r="BG1164" i="4"/>
  <c r="BG1165" i="4"/>
  <c r="BG1166" i="4"/>
  <c r="BG1167" i="4"/>
  <c r="BG1168" i="4"/>
  <c r="BG1169" i="4"/>
  <c r="BG1170" i="4"/>
  <c r="BG1171" i="4"/>
  <c r="BG1172" i="4"/>
  <c r="BG1173" i="4"/>
  <c r="BG1174" i="4"/>
  <c r="BG1175" i="4"/>
  <c r="BG1176" i="4"/>
  <c r="BG1177" i="4"/>
  <c r="BG1178" i="4"/>
  <c r="BG1179" i="4"/>
  <c r="BG1180" i="4"/>
  <c r="BG1181" i="4"/>
  <c r="BG1182" i="4"/>
  <c r="BG1183" i="4"/>
  <c r="BG1184" i="4"/>
  <c r="BG1185" i="4"/>
  <c r="BG1186" i="4"/>
  <c r="BG1187" i="4"/>
  <c r="BG1188" i="4"/>
  <c r="BG1189" i="4"/>
  <c r="BG1190" i="4"/>
  <c r="BG1191" i="4"/>
  <c r="BG1192" i="4"/>
  <c r="BG1193" i="4"/>
  <c r="BG1194" i="4"/>
  <c r="BG1195" i="4"/>
  <c r="BG1196" i="4"/>
  <c r="BG1197" i="4"/>
  <c r="BG1198" i="4"/>
  <c r="BG1199" i="4"/>
  <c r="BG1200" i="4"/>
  <c r="BG1201" i="4"/>
  <c r="BG1202" i="4"/>
  <c r="BG1203" i="4"/>
  <c r="BG1204" i="4"/>
  <c r="BG1205" i="4"/>
  <c r="BG1206" i="4"/>
  <c r="BG1207" i="4"/>
  <c r="BG1208" i="4"/>
  <c r="BG1209" i="4"/>
  <c r="BG1210" i="4"/>
  <c r="BG1211" i="4"/>
  <c r="BG1212" i="4"/>
  <c r="BG1213" i="4"/>
  <c r="BG1214" i="4"/>
  <c r="BG1215" i="4"/>
  <c r="BG1216" i="4"/>
  <c r="BG1217" i="4"/>
  <c r="BG1218" i="4"/>
  <c r="BG1219" i="4"/>
  <c r="BG1220" i="4"/>
  <c r="BG1221" i="4"/>
  <c r="BG1222" i="4"/>
  <c r="BG1223" i="4"/>
  <c r="BG1224" i="4"/>
  <c r="BG1225" i="4"/>
  <c r="BG1226" i="4"/>
  <c r="BG1227" i="4"/>
  <c r="BG1228" i="4"/>
  <c r="BG1229" i="4"/>
  <c r="BG1230" i="4"/>
  <c r="BG1231" i="4"/>
  <c r="BG1232" i="4"/>
  <c r="BG1233" i="4"/>
  <c r="BG1234" i="4"/>
  <c r="BG1235" i="4"/>
  <c r="BG1236" i="4"/>
  <c r="BG1237" i="4"/>
  <c r="BG1238" i="4"/>
  <c r="BG1239" i="4"/>
  <c r="BG1240" i="4"/>
  <c r="BG1241" i="4"/>
  <c r="BG1242" i="4"/>
  <c r="BG1243" i="4"/>
  <c r="BG1244" i="4"/>
  <c r="BG1245" i="4"/>
  <c r="BG1246" i="4"/>
  <c r="BG1247" i="4"/>
  <c r="BG1248" i="4"/>
  <c r="BG1249" i="4"/>
  <c r="BG1250" i="4"/>
  <c r="BG1251" i="4"/>
  <c r="BG1252" i="4"/>
  <c r="BG1253" i="4"/>
  <c r="BG1254" i="4"/>
  <c r="BG1255" i="4"/>
  <c r="BG1256" i="4"/>
  <c r="BG1257" i="4"/>
  <c r="BG1258" i="4"/>
  <c r="BG1259" i="4"/>
  <c r="BG1260" i="4"/>
  <c r="BG1261" i="4"/>
  <c r="BG1262" i="4"/>
  <c r="BG1263" i="4"/>
  <c r="BG1264" i="4"/>
  <c r="BG1265" i="4"/>
  <c r="BG1266" i="4"/>
  <c r="BG1267" i="4"/>
  <c r="BG1268" i="4"/>
  <c r="BG1269" i="4"/>
  <c r="BG1270" i="4"/>
  <c r="BG1271" i="4"/>
  <c r="BG1272" i="4"/>
  <c r="BG1273" i="4"/>
  <c r="BG1274" i="4"/>
  <c r="BG1275" i="4"/>
  <c r="BG1276" i="4"/>
  <c r="BG1277" i="4"/>
  <c r="BG1278" i="4"/>
  <c r="BG1279" i="4"/>
  <c r="BG1280" i="4"/>
  <c r="BG1281" i="4"/>
  <c r="BG1282" i="4"/>
  <c r="BG1283" i="4"/>
  <c r="BG1284" i="4"/>
  <c r="BG1285" i="4"/>
  <c r="BG1286" i="4"/>
  <c r="BG1287" i="4"/>
  <c r="BG1288" i="4"/>
  <c r="BG1289" i="4"/>
  <c r="BG1290" i="4"/>
  <c r="BG1291" i="4"/>
  <c r="BG1292" i="4"/>
  <c r="BG1293" i="4"/>
  <c r="BG1294" i="4"/>
  <c r="BG1295" i="4"/>
  <c r="BG1296" i="4"/>
  <c r="BG1297" i="4"/>
  <c r="BG1298" i="4"/>
  <c r="BG1299" i="4"/>
  <c r="BG1300" i="4"/>
  <c r="BG1301" i="4"/>
  <c r="BG1302" i="4"/>
  <c r="BG1303" i="4"/>
  <c r="BG1304" i="4"/>
  <c r="BG1305" i="4"/>
  <c r="BG1306" i="4"/>
  <c r="BG1307" i="4"/>
  <c r="BG1308" i="4"/>
  <c r="BG1309" i="4"/>
  <c r="BG1310" i="4"/>
  <c r="BG1311" i="4"/>
  <c r="BG1312" i="4"/>
  <c r="BG1313" i="4"/>
  <c r="BG1314" i="4"/>
  <c r="BG1315" i="4"/>
  <c r="BG1316" i="4"/>
  <c r="BG1317" i="4"/>
  <c r="BG1318" i="4"/>
  <c r="BG1319" i="4"/>
  <c r="BG1320" i="4"/>
  <c r="BG1321" i="4"/>
  <c r="BG1322" i="4"/>
  <c r="BG1323" i="4"/>
  <c r="BG1324" i="4"/>
  <c r="BG1325" i="4"/>
  <c r="BG1326" i="4"/>
  <c r="BG1327" i="4"/>
  <c r="BG1328" i="4"/>
  <c r="BG1329" i="4"/>
  <c r="BG1330" i="4"/>
  <c r="BG1331" i="4"/>
  <c r="BG1332" i="4"/>
  <c r="BG1333" i="4"/>
  <c r="BG1334" i="4"/>
  <c r="BG1335" i="4"/>
  <c r="BG1336" i="4"/>
  <c r="BG1337" i="4"/>
  <c r="BG1338" i="4"/>
  <c r="BG1339" i="4"/>
  <c r="BG1340" i="4"/>
  <c r="BG1341" i="4"/>
  <c r="BG1342" i="4"/>
  <c r="BG1343" i="4"/>
  <c r="BG1344" i="4"/>
  <c r="BG1345" i="4"/>
  <c r="BG1346" i="4"/>
  <c r="BG1347" i="4"/>
  <c r="BG1348" i="4"/>
  <c r="BG1349" i="4"/>
  <c r="BG1350" i="4"/>
  <c r="BG1351" i="4"/>
  <c r="BG1352" i="4"/>
  <c r="BG1353" i="4"/>
  <c r="BG1354" i="4"/>
  <c r="BG1355" i="4"/>
  <c r="BG1356" i="4"/>
  <c r="BG1357" i="4"/>
  <c r="BG1358" i="4"/>
  <c r="BG1359" i="4"/>
  <c r="BG1360" i="4"/>
  <c r="BG1361" i="4"/>
  <c r="BG1362" i="4"/>
  <c r="BG1363" i="4"/>
  <c r="BG1364" i="4"/>
  <c r="BG1365" i="4"/>
  <c r="BG1366" i="4"/>
  <c r="BG1367" i="4"/>
  <c r="BG1368" i="4"/>
  <c r="BG1369" i="4"/>
  <c r="BG1370" i="4"/>
  <c r="BG1371" i="4"/>
  <c r="BG1372" i="4"/>
  <c r="BG1373" i="4"/>
  <c r="BG1374" i="4"/>
  <c r="BG1375" i="4"/>
  <c r="BG1376" i="4"/>
  <c r="BG1377" i="4"/>
  <c r="BG1378" i="4"/>
  <c r="BG1379" i="4"/>
  <c r="BG1380" i="4"/>
  <c r="BG1381" i="4"/>
  <c r="BG1382" i="4"/>
  <c r="BG1383" i="4"/>
  <c r="BG1384" i="4"/>
  <c r="BG1385" i="4"/>
  <c r="BG1386" i="4"/>
  <c r="BG1387" i="4"/>
  <c r="BG1388" i="4"/>
  <c r="BG1389" i="4"/>
  <c r="BG1390" i="4"/>
  <c r="BG1391" i="4"/>
  <c r="BG1392" i="4"/>
  <c r="BG1393" i="4"/>
  <c r="BG1394" i="4"/>
  <c r="BG1395" i="4"/>
  <c r="BG1396" i="4"/>
  <c r="BG1397" i="4"/>
  <c r="BG1398" i="4"/>
  <c r="BG1399" i="4"/>
  <c r="BG1400" i="4"/>
  <c r="BG1401" i="4"/>
  <c r="BG1402" i="4"/>
  <c r="BG1403" i="4"/>
  <c r="BG1404" i="4"/>
  <c r="BG1405" i="4"/>
  <c r="BG1406" i="4"/>
  <c r="BG1407" i="4"/>
  <c r="BG1408" i="4"/>
  <c r="BG1409" i="4"/>
  <c r="BG1410" i="4"/>
  <c r="BG1411" i="4"/>
  <c r="BG1412" i="4"/>
  <c r="BG1413" i="4"/>
  <c r="BG1414" i="4"/>
  <c r="BG1415" i="4"/>
  <c r="BG1416" i="4"/>
  <c r="BG1417" i="4"/>
  <c r="BG1418" i="4"/>
  <c r="BG1419" i="4"/>
  <c r="BG1420" i="4"/>
  <c r="BG1421" i="4"/>
  <c r="BG1422" i="4"/>
  <c r="BG1423" i="4"/>
  <c r="BG1424" i="4"/>
  <c r="BG1425" i="4"/>
  <c r="BG1426" i="4"/>
  <c r="BG1427" i="4"/>
  <c r="BG1428" i="4"/>
  <c r="BG1429" i="4"/>
  <c r="BG1430" i="4"/>
  <c r="BG1431" i="4"/>
  <c r="BG1432" i="4"/>
  <c r="BG1433" i="4"/>
  <c r="BG1434" i="4"/>
  <c r="BG1435" i="4"/>
  <c r="BG1436" i="4"/>
  <c r="BG1437" i="4"/>
  <c r="BG1438" i="4"/>
  <c r="BG1439" i="4"/>
  <c r="BG1440" i="4"/>
  <c r="BG1441" i="4"/>
  <c r="BG1442" i="4"/>
  <c r="BG1443" i="4"/>
  <c r="BG1444" i="4"/>
  <c r="BG1445" i="4"/>
  <c r="BG1446" i="4"/>
  <c r="BG1447" i="4"/>
  <c r="BG1448" i="4"/>
  <c r="BG1449" i="4"/>
  <c r="BG1450" i="4"/>
  <c r="BG1451" i="4"/>
  <c r="BG1452" i="4"/>
  <c r="BG1453" i="4"/>
  <c r="BG1454" i="4"/>
  <c r="BG1455" i="4"/>
  <c r="BG1456" i="4"/>
  <c r="BG1457" i="4"/>
  <c r="BG1458" i="4"/>
  <c r="BG1459" i="4"/>
  <c r="BG1460" i="4"/>
  <c r="BG1461" i="4"/>
  <c r="BG1462" i="4"/>
  <c r="BG1463" i="4"/>
  <c r="BG1464" i="4"/>
  <c r="BG1465" i="4"/>
  <c r="BG1466" i="4"/>
  <c r="BG1467" i="4"/>
  <c r="BG1468" i="4"/>
  <c r="BG1469" i="4"/>
  <c r="BG1470" i="4"/>
  <c r="BG1471" i="4"/>
  <c r="BG1472" i="4"/>
  <c r="BG1473" i="4"/>
  <c r="BG1474" i="4"/>
  <c r="BG1475" i="4"/>
  <c r="BG1476" i="4"/>
  <c r="BG1477" i="4"/>
  <c r="BG1478" i="4"/>
  <c r="BG1479" i="4"/>
  <c r="BG1480" i="4"/>
  <c r="BG1481" i="4"/>
  <c r="BG1482" i="4"/>
  <c r="BG1483" i="4"/>
  <c r="BG1484" i="4"/>
  <c r="BG1485" i="4"/>
  <c r="BG1486" i="4"/>
  <c r="BG2" i="4"/>
  <c r="AX253" i="1"/>
  <c r="BD94" i="1"/>
  <c r="BD236" i="1"/>
  <c r="BD1060" i="1"/>
  <c r="CC110" i="4"/>
  <c r="BD1157" i="1"/>
  <c r="BD1213" i="1"/>
  <c r="AX974" i="1"/>
  <c r="BD193" i="1"/>
  <c r="BD397" i="1"/>
  <c r="AX481" i="1"/>
  <c r="BD661" i="1"/>
  <c r="BD57" i="1"/>
  <c r="AX409" i="1"/>
  <c r="BC409" i="1" s="1"/>
  <c r="AX546" i="1"/>
  <c r="AX1117" i="1"/>
  <c r="BC1117" i="1" s="1"/>
  <c r="BD824" i="1"/>
  <c r="AX673" i="1"/>
  <c r="BD650" i="1"/>
  <c r="BD394" i="1"/>
  <c r="BD1387" i="1"/>
  <c r="AX90" i="1"/>
  <c r="BD1268" i="1"/>
  <c r="BD165" i="1"/>
  <c r="BD1279" i="1"/>
  <c r="AX391" i="1"/>
  <c r="BD456" i="1"/>
  <c r="AX1395" i="1"/>
  <c r="BD1320" i="1"/>
  <c r="AX1290" i="1"/>
  <c r="AX333" i="1"/>
  <c r="AX888" i="1"/>
  <c r="BC888" i="1" s="1"/>
  <c r="BD1014" i="1"/>
  <c r="AX215" i="1"/>
  <c r="BC215" i="1" s="1"/>
  <c r="AX1319" i="1"/>
  <c r="AX1238" i="1"/>
  <c r="AX1030" i="1"/>
  <c r="BD185" i="1"/>
  <c r="BD1338" i="1"/>
  <c r="BD923" i="1"/>
  <c r="BD180" i="1"/>
  <c r="BD603" i="1"/>
  <c r="BD1295" i="1"/>
  <c r="BD1124" i="1"/>
  <c r="AX795" i="1"/>
  <c r="AX438" i="1"/>
  <c r="AX183" i="1"/>
  <c r="BC183" i="1" s="1"/>
  <c r="AX141" i="1"/>
  <c r="AX923" i="1"/>
  <c r="AX1289" i="1"/>
  <c r="BD1239" i="1"/>
  <c r="BD1093" i="1"/>
  <c r="BD609" i="1"/>
  <c r="BD525" i="1"/>
  <c r="BD409" i="1"/>
  <c r="AX324" i="1"/>
  <c r="AX474" i="1"/>
  <c r="BD644" i="1"/>
  <c r="BD1016" i="1"/>
  <c r="AX1079" i="1"/>
  <c r="AX1186" i="1"/>
  <c r="AX1360" i="1"/>
  <c r="BD554" i="1"/>
  <c r="AX254" i="1"/>
  <c r="AX173" i="1"/>
  <c r="BD375" i="1"/>
  <c r="AX266" i="1"/>
  <c r="BC266" i="1" s="1"/>
  <c r="AX65" i="1"/>
  <c r="AX1315" i="1"/>
  <c r="BD171" i="1"/>
  <c r="BD355" i="1"/>
  <c r="BD574" i="1"/>
  <c r="AX1254" i="1"/>
  <c r="AX948" i="1"/>
  <c r="AX599" i="1"/>
  <c r="BD524" i="1"/>
  <c r="AX484" i="1"/>
  <c r="AX455" i="1"/>
  <c r="BD219" i="1"/>
  <c r="BD507" i="1"/>
  <c r="BD1032" i="1"/>
  <c r="AX1332" i="1"/>
  <c r="BD1301" i="1"/>
  <c r="BD1400" i="1"/>
  <c r="BD800" i="1"/>
  <c r="AX500" i="1"/>
  <c r="BC500" i="1" s="1"/>
  <c r="BD81" i="1"/>
  <c r="BD199" i="1"/>
  <c r="AX1394" i="1"/>
  <c r="AX794" i="1"/>
  <c r="BD421" i="1"/>
  <c r="BD859" i="1"/>
  <c r="BD1410" i="1"/>
  <c r="AX575" i="1"/>
  <c r="BC575" i="1" s="1"/>
  <c r="AX1381" i="1"/>
  <c r="BD713" i="1"/>
  <c r="BD481" i="1"/>
  <c r="BD337" i="1"/>
  <c r="BD321" i="1"/>
  <c r="BD370" i="4"/>
  <c r="BJ93" i="4"/>
  <c r="CC93" i="4"/>
  <c r="BI241" i="4"/>
  <c r="CI241" i="4" s="1"/>
  <c r="AX1668" i="1"/>
  <c r="BC1668" i="1" s="1"/>
  <c r="AX1656" i="1"/>
  <c r="BC1656" i="1" s="1"/>
  <c r="AX1671" i="1"/>
  <c r="BC1671" i="1" s="1"/>
  <c r="AX1585" i="1"/>
  <c r="BC1585" i="1" s="1"/>
  <c r="AX1574" i="1"/>
  <c r="BC1574" i="1" s="1"/>
  <c r="AX1553" i="1"/>
  <c r="BC1553" i="1" s="1"/>
  <c r="AX1546" i="1"/>
  <c r="BC1546" i="1" s="1"/>
  <c r="AX1520" i="1"/>
  <c r="BC1520" i="1" s="1"/>
  <c r="AX1581" i="1"/>
  <c r="BC1581" i="1" s="1"/>
  <c r="AX1533" i="1"/>
  <c r="BC1533" i="1" s="1"/>
  <c r="AX1457" i="1"/>
  <c r="BC1457" i="1" s="1"/>
  <c r="AX1588" i="1"/>
  <c r="BC1588" i="1" s="1"/>
  <c r="AX1508" i="1"/>
  <c r="BC1508" i="1" s="1"/>
  <c r="AX1496" i="1"/>
  <c r="BC1496" i="1" s="1"/>
  <c r="AX1478" i="1"/>
  <c r="BC1478" i="1" s="1"/>
  <c r="AX1450" i="1"/>
  <c r="BC1450" i="1" s="1"/>
  <c r="AX1442" i="1"/>
  <c r="BC1442" i="1" s="1"/>
  <c r="AX1455" i="1"/>
  <c r="BC1455" i="1" s="1"/>
  <c r="BD535" i="1"/>
  <c r="BD237" i="1"/>
  <c r="BD116" i="1"/>
  <c r="AX1362" i="1"/>
  <c r="AX1417" i="1"/>
  <c r="BC1417" i="1" s="1"/>
  <c r="BD1129" i="1"/>
  <c r="AX417" i="1"/>
  <c r="BC417" i="1" s="1"/>
  <c r="AX903" i="1"/>
  <c r="AX763" i="1"/>
  <c r="AX408" i="1"/>
  <c r="BD928" i="1"/>
  <c r="AX403" i="1"/>
  <c r="BC403" i="1" s="1"/>
  <c r="AX8" i="1"/>
  <c r="BD788" i="1"/>
  <c r="BD1356" i="1"/>
  <c r="AX722" i="1"/>
  <c r="BD716" i="1"/>
  <c r="AX686" i="1"/>
  <c r="AX656" i="1"/>
  <c r="AX216" i="1"/>
  <c r="AX822" i="1"/>
  <c r="AX1316" i="1"/>
  <c r="BC1316" i="1" s="1"/>
  <c r="BD986" i="1"/>
  <c r="AX886" i="1"/>
  <c r="BD492" i="1"/>
  <c r="AX422" i="1"/>
  <c r="BD192" i="1"/>
  <c r="BD7" i="1"/>
  <c r="BD447" i="1"/>
  <c r="BD392" i="1"/>
  <c r="BD342" i="1"/>
  <c r="AX292" i="1"/>
  <c r="AX232" i="1"/>
  <c r="BD42" i="1"/>
  <c r="BD1008" i="1"/>
  <c r="AX583" i="1"/>
  <c r="AX443" i="1"/>
  <c r="AX1426" i="1"/>
  <c r="AX1031" i="1"/>
  <c r="BD947" i="1"/>
  <c r="BD887" i="1"/>
  <c r="AX527" i="1"/>
  <c r="AX462" i="1"/>
  <c r="AX72" i="1"/>
  <c r="BD608" i="1"/>
  <c r="AX283" i="1"/>
  <c r="AX696" i="1"/>
  <c r="AX591" i="1"/>
  <c r="BD927" i="1"/>
  <c r="AX587" i="1"/>
  <c r="AX362" i="1"/>
  <c r="BD332" i="1"/>
  <c r="BD67" i="1"/>
  <c r="BD52" i="1"/>
  <c r="BD88" i="1"/>
  <c r="AX1104" i="1"/>
  <c r="BJ832" i="4" l="1"/>
  <c r="BJ649" i="4"/>
  <c r="CC445" i="4"/>
  <c r="BD530" i="4"/>
  <c r="BD533" i="4"/>
  <c r="BD569" i="4"/>
  <c r="BD623" i="4"/>
  <c r="BD632" i="4"/>
  <c r="BD803" i="4"/>
  <c r="BJ223" i="4"/>
  <c r="BJ538" i="4"/>
  <c r="BJ445" i="4"/>
  <c r="CC550" i="4"/>
  <c r="BJ682" i="4"/>
  <c r="BJ385" i="4"/>
  <c r="AW2" i="1"/>
  <c r="AA13" i="7" s="1"/>
  <c r="AK19" i="7" s="1"/>
  <c r="BJ6" i="1"/>
  <c r="AX4" i="1"/>
  <c r="AY4" i="1"/>
  <c r="BJ882" i="4"/>
  <c r="BN174" i="4"/>
  <c r="BN195" i="4"/>
  <c r="BN198" i="4"/>
  <c r="BD507" i="4"/>
  <c r="BD546" i="4"/>
  <c r="BD555" i="4"/>
  <c r="BD678" i="4"/>
  <c r="BD882" i="4"/>
  <c r="BD918" i="4"/>
  <c r="BH5" i="1"/>
  <c r="BI5" i="1" s="1"/>
  <c r="BH6" i="1"/>
  <c r="BI6" i="1" s="1"/>
  <c r="BH7" i="1"/>
  <c r="BI7" i="1" s="1"/>
  <c r="B5" i="10" s="1"/>
  <c r="BH8" i="1"/>
  <c r="BH9" i="1"/>
  <c r="BI9" i="1" s="1"/>
  <c r="BH10" i="1"/>
  <c r="BI10" i="1" s="1"/>
  <c r="BH11" i="1"/>
  <c r="BI11" i="1" s="1"/>
  <c r="BH12" i="1"/>
  <c r="BI12" i="1" s="1"/>
  <c r="BH13" i="1"/>
  <c r="BI13" i="1" s="1"/>
  <c r="BH14" i="1"/>
  <c r="BI14" i="1" s="1"/>
  <c r="BH15" i="1"/>
  <c r="BI15" i="1" s="1"/>
  <c r="BH16" i="1"/>
  <c r="BI16" i="1" s="1"/>
  <c r="BH17" i="1"/>
  <c r="BH18" i="1"/>
  <c r="BI18" i="1" s="1"/>
  <c r="BH19" i="1"/>
  <c r="BI19" i="1" s="1"/>
  <c r="BH20" i="1"/>
  <c r="BH21" i="1"/>
  <c r="BI21" i="1" s="1"/>
  <c r="BH22" i="1"/>
  <c r="BI22" i="1" s="1"/>
  <c r="BH23" i="1"/>
  <c r="BI23" i="1" s="1"/>
  <c r="BH24" i="1"/>
  <c r="BI24" i="1" s="1"/>
  <c r="BH25" i="1"/>
  <c r="BI25" i="1" s="1"/>
  <c r="BH26" i="1"/>
  <c r="BI26" i="1" s="1"/>
  <c r="BH27" i="1"/>
  <c r="BI27" i="1" s="1"/>
  <c r="BH28" i="1"/>
  <c r="BI28" i="1" s="1"/>
  <c r="BH29" i="1"/>
  <c r="BI29" i="1" s="1"/>
  <c r="BH30" i="1"/>
  <c r="BH31" i="1"/>
  <c r="BI31" i="1" s="1"/>
  <c r="BH32" i="1"/>
  <c r="BI32" i="1" s="1"/>
  <c r="BH33" i="1"/>
  <c r="BI33" i="1" s="1"/>
  <c r="BH34" i="1"/>
  <c r="BI34" i="1" s="1"/>
  <c r="BH35" i="1"/>
  <c r="BI35" i="1" s="1"/>
  <c r="BH36" i="1"/>
  <c r="BI36" i="1" s="1"/>
  <c r="BH37" i="1"/>
  <c r="BI37" i="1" s="1"/>
  <c r="BH38" i="1"/>
  <c r="BI38" i="1" s="1"/>
  <c r="BH39" i="1"/>
  <c r="BI39" i="1" s="1"/>
  <c r="BH40" i="1"/>
  <c r="BI40" i="1" s="1"/>
  <c r="BH41" i="1"/>
  <c r="BI41" i="1" s="1"/>
  <c r="BH42" i="1"/>
  <c r="BI42" i="1" s="1"/>
  <c r="BH43" i="1"/>
  <c r="BI43" i="1" s="1"/>
  <c r="BH44" i="1"/>
  <c r="BI44" i="1" s="1"/>
  <c r="BH45" i="1"/>
  <c r="BI45" i="1" s="1"/>
  <c r="BH46" i="1"/>
  <c r="BI46" i="1" s="1"/>
  <c r="BH47" i="1"/>
  <c r="BI47" i="1" s="1"/>
  <c r="BH48" i="1"/>
  <c r="BI48" i="1" s="1"/>
  <c r="BH49" i="1"/>
  <c r="BI49" i="1" s="1"/>
  <c r="BH50" i="1"/>
  <c r="BI50" i="1" s="1"/>
  <c r="BH51" i="1"/>
  <c r="BI51" i="1" s="1"/>
  <c r="BH52" i="1"/>
  <c r="BI52" i="1" s="1"/>
  <c r="BH53" i="1"/>
  <c r="BI53" i="1" s="1"/>
  <c r="BH54" i="1"/>
  <c r="BI54" i="1" s="1"/>
  <c r="BH55" i="1"/>
  <c r="BI55" i="1" s="1"/>
  <c r="BH56" i="1"/>
  <c r="BI56" i="1" s="1"/>
  <c r="BH57" i="1"/>
  <c r="BI57" i="1" s="1"/>
  <c r="BH58" i="1"/>
  <c r="BI58" i="1" s="1"/>
  <c r="BH59" i="1"/>
  <c r="BI59" i="1" s="1"/>
  <c r="BH60" i="1"/>
  <c r="BI60" i="1" s="1"/>
  <c r="BH61" i="1"/>
  <c r="BI61" i="1" s="1"/>
  <c r="BH62" i="1"/>
  <c r="BI62" i="1" s="1"/>
  <c r="BH63" i="1"/>
  <c r="BI63" i="1" s="1"/>
  <c r="BH64" i="1"/>
  <c r="BI64" i="1" s="1"/>
  <c r="BH65" i="1"/>
  <c r="BI65" i="1" s="1"/>
  <c r="BH66" i="1"/>
  <c r="BI66" i="1" s="1"/>
  <c r="BH67" i="1"/>
  <c r="BI67" i="1" s="1"/>
  <c r="BH68" i="1"/>
  <c r="BI68" i="1" s="1"/>
  <c r="BH69" i="1"/>
  <c r="BI69" i="1" s="1"/>
  <c r="BH70" i="1"/>
  <c r="BI70" i="1" s="1"/>
  <c r="BH71" i="1"/>
  <c r="BI71" i="1" s="1"/>
  <c r="BH72" i="1"/>
  <c r="BI72" i="1" s="1"/>
  <c r="BH73" i="1"/>
  <c r="BI73" i="1" s="1"/>
  <c r="BH74" i="1"/>
  <c r="BI74" i="1" s="1"/>
  <c r="BH75" i="1"/>
  <c r="BI75" i="1" s="1"/>
  <c r="BH76" i="1"/>
  <c r="BI76" i="1" s="1"/>
  <c r="BH77" i="1"/>
  <c r="BI77" i="1" s="1"/>
  <c r="BH78" i="1"/>
  <c r="BI78" i="1" s="1"/>
  <c r="BH79" i="1"/>
  <c r="BI79" i="1" s="1"/>
  <c r="BH80" i="1"/>
  <c r="BI80" i="1" s="1"/>
  <c r="BH81" i="1"/>
  <c r="BI81" i="1" s="1"/>
  <c r="BH82" i="1"/>
  <c r="BI82" i="1" s="1"/>
  <c r="BH83" i="1"/>
  <c r="BI83" i="1" s="1"/>
  <c r="BH84" i="1"/>
  <c r="BI84" i="1" s="1"/>
  <c r="BH85" i="1"/>
  <c r="BI85" i="1" s="1"/>
  <c r="BH86" i="1"/>
  <c r="BI86" i="1" s="1"/>
  <c r="BH87" i="1"/>
  <c r="BI87" i="1" s="1"/>
  <c r="BH88" i="1"/>
  <c r="BI88" i="1" s="1"/>
  <c r="BH89" i="1"/>
  <c r="BI89" i="1" s="1"/>
  <c r="BH90" i="1"/>
  <c r="BI90" i="1" s="1"/>
  <c r="BH91" i="1"/>
  <c r="BH92" i="1"/>
  <c r="BI92" i="1" s="1"/>
  <c r="BH93" i="1"/>
  <c r="BI93" i="1" s="1"/>
  <c r="BH94" i="1"/>
  <c r="BI94" i="1" s="1"/>
  <c r="BH95" i="1"/>
  <c r="BI95" i="1" s="1"/>
  <c r="BH96" i="1"/>
  <c r="BI96" i="1" s="1"/>
  <c r="BH97" i="1"/>
  <c r="BI97" i="1" s="1"/>
  <c r="BH98" i="1"/>
  <c r="BI98" i="1" s="1"/>
  <c r="BH99" i="1"/>
  <c r="BI99" i="1" s="1"/>
  <c r="BH100" i="1"/>
  <c r="BI100" i="1" s="1"/>
  <c r="BH101" i="1"/>
  <c r="BI101" i="1" s="1"/>
  <c r="BH102" i="1"/>
  <c r="BI102" i="1" s="1"/>
  <c r="BH103" i="1"/>
  <c r="BI103" i="1" s="1"/>
  <c r="BH104" i="1"/>
  <c r="BI104" i="1" s="1"/>
  <c r="BH105" i="1"/>
  <c r="BI105" i="1" s="1"/>
  <c r="BH106" i="1"/>
  <c r="BI106" i="1" s="1"/>
  <c r="BH107" i="1"/>
  <c r="BI107" i="1" s="1"/>
  <c r="BH108" i="1"/>
  <c r="BI108" i="1" s="1"/>
  <c r="BH109" i="1"/>
  <c r="BI109" i="1" s="1"/>
  <c r="BH110" i="1"/>
  <c r="BI110" i="1" s="1"/>
  <c r="BH111" i="1"/>
  <c r="BI111" i="1" s="1"/>
  <c r="BH112" i="1"/>
  <c r="BI112" i="1" s="1"/>
  <c r="BH113" i="1"/>
  <c r="BI113" i="1" s="1"/>
  <c r="BH114" i="1"/>
  <c r="BI114" i="1" s="1"/>
  <c r="BH115" i="1"/>
  <c r="BI115" i="1" s="1"/>
  <c r="BH116" i="1"/>
  <c r="BI116" i="1" s="1"/>
  <c r="BH117" i="1"/>
  <c r="BI117" i="1" s="1"/>
  <c r="BH118" i="1"/>
  <c r="BI118" i="1" s="1"/>
  <c r="BH119" i="1"/>
  <c r="BI119" i="1" s="1"/>
  <c r="BH120" i="1"/>
  <c r="BI120" i="1" s="1"/>
  <c r="BH121" i="1"/>
  <c r="BH122" i="1"/>
  <c r="BH123" i="1"/>
  <c r="BI123" i="1" s="1"/>
  <c r="BH124" i="1"/>
  <c r="BI124" i="1" s="1"/>
  <c r="BH125" i="1"/>
  <c r="BI125" i="1" s="1"/>
  <c r="BH126" i="1"/>
  <c r="BI126" i="1" s="1"/>
  <c r="BH127" i="1"/>
  <c r="BI127" i="1" s="1"/>
  <c r="BH128" i="1"/>
  <c r="BI128" i="1" s="1"/>
  <c r="BH129" i="1"/>
  <c r="BI129" i="1" s="1"/>
  <c r="BH130" i="1"/>
  <c r="BI130" i="1" s="1"/>
  <c r="BH131" i="1"/>
  <c r="BI131" i="1" s="1"/>
  <c r="BH132" i="1"/>
  <c r="BI132" i="1" s="1"/>
  <c r="BH133" i="1"/>
  <c r="BI133" i="1" s="1"/>
  <c r="BH134" i="1"/>
  <c r="BI134" i="1" s="1"/>
  <c r="BH135" i="1"/>
  <c r="BI135" i="1" s="1"/>
  <c r="BH136" i="1"/>
  <c r="BI136" i="1" s="1"/>
  <c r="BH137" i="1"/>
  <c r="BI137" i="1" s="1"/>
  <c r="BH138" i="1"/>
  <c r="BI138" i="1" s="1"/>
  <c r="BH139" i="1"/>
  <c r="BI139" i="1" s="1"/>
  <c r="BH140" i="1"/>
  <c r="BI140" i="1" s="1"/>
  <c r="BH141" i="1"/>
  <c r="BI141" i="1" s="1"/>
  <c r="BH142" i="1"/>
  <c r="BI142" i="1" s="1"/>
  <c r="BH143" i="1"/>
  <c r="BI143" i="1" s="1"/>
  <c r="BH144" i="1"/>
  <c r="BI144" i="1" s="1"/>
  <c r="BH145" i="1"/>
  <c r="BI145" i="1" s="1"/>
  <c r="BH146" i="1"/>
  <c r="BI146" i="1" s="1"/>
  <c r="BH147" i="1"/>
  <c r="BI147" i="1" s="1"/>
  <c r="BH148" i="1"/>
  <c r="BI148" i="1" s="1"/>
  <c r="BH149" i="1"/>
  <c r="BI149" i="1" s="1"/>
  <c r="BH150" i="1"/>
  <c r="BI150" i="1" s="1"/>
  <c r="BH151" i="1"/>
  <c r="BI151" i="1" s="1"/>
  <c r="BH152" i="1"/>
  <c r="BI152" i="1" s="1"/>
  <c r="BH153" i="1"/>
  <c r="BI153" i="1" s="1"/>
  <c r="BH154" i="1"/>
  <c r="BI154" i="1" s="1"/>
  <c r="BH155" i="1"/>
  <c r="BI155" i="1" s="1"/>
  <c r="BH156" i="1"/>
  <c r="BI156" i="1" s="1"/>
  <c r="BH157" i="1"/>
  <c r="BI157" i="1" s="1"/>
  <c r="BH158" i="1"/>
  <c r="BI158" i="1" s="1"/>
  <c r="BH159" i="1"/>
  <c r="BI159" i="1" s="1"/>
  <c r="BH160" i="1"/>
  <c r="BI160" i="1" s="1"/>
  <c r="BH161" i="1"/>
  <c r="BI161" i="1" s="1"/>
  <c r="BH162" i="1"/>
  <c r="BI162" i="1" s="1"/>
  <c r="BH163" i="1"/>
  <c r="BI163" i="1" s="1"/>
  <c r="BH164" i="1"/>
  <c r="BI164" i="1" s="1"/>
  <c r="BH165" i="1"/>
  <c r="BI165" i="1" s="1"/>
  <c r="BH166" i="1"/>
  <c r="BI166" i="1" s="1"/>
  <c r="BH167" i="1"/>
  <c r="BI167" i="1" s="1"/>
  <c r="BH168" i="1"/>
  <c r="BI168" i="1" s="1"/>
  <c r="BH169" i="1"/>
  <c r="BI169" i="1" s="1"/>
  <c r="BH170" i="1"/>
  <c r="BI170" i="1" s="1"/>
  <c r="BH171" i="1"/>
  <c r="BI171" i="1" s="1"/>
  <c r="BH172" i="1"/>
  <c r="BI172" i="1" s="1"/>
  <c r="BH173" i="1"/>
  <c r="BI173" i="1" s="1"/>
  <c r="BH174" i="1"/>
  <c r="BI174" i="1" s="1"/>
  <c r="BH175" i="1"/>
  <c r="BI175" i="1" s="1"/>
  <c r="BH176" i="1"/>
  <c r="BI176" i="1" s="1"/>
  <c r="BH177" i="1"/>
  <c r="BI177" i="1" s="1"/>
  <c r="BH178" i="1"/>
  <c r="BI178" i="1" s="1"/>
  <c r="BH179" i="1"/>
  <c r="BI179" i="1" s="1"/>
  <c r="BH180" i="1"/>
  <c r="BI180" i="1" s="1"/>
  <c r="BH181" i="1"/>
  <c r="BI181" i="1" s="1"/>
  <c r="BH182" i="1"/>
  <c r="BI182" i="1" s="1"/>
  <c r="BH183" i="1"/>
  <c r="BI183" i="1" s="1"/>
  <c r="BH184" i="1"/>
  <c r="BI184" i="1" s="1"/>
  <c r="BH185" i="1"/>
  <c r="BI185" i="1" s="1"/>
  <c r="BH186" i="1"/>
  <c r="BI186" i="1" s="1"/>
  <c r="BH187" i="1"/>
  <c r="BI187" i="1" s="1"/>
  <c r="BH188" i="1"/>
  <c r="BI188" i="1" s="1"/>
  <c r="BH189" i="1"/>
  <c r="BI189" i="1" s="1"/>
  <c r="BH190" i="1"/>
  <c r="BI190" i="1" s="1"/>
  <c r="BH191" i="1"/>
  <c r="BI191" i="1" s="1"/>
  <c r="BH192" i="1"/>
  <c r="BI192" i="1" s="1"/>
  <c r="BH193" i="1"/>
  <c r="BI193" i="1" s="1"/>
  <c r="BH194" i="1"/>
  <c r="BI194" i="1" s="1"/>
  <c r="BH195" i="1"/>
  <c r="BI195" i="1" s="1"/>
  <c r="BH196" i="1"/>
  <c r="BI196" i="1" s="1"/>
  <c r="BH197" i="1"/>
  <c r="BH198" i="1"/>
  <c r="BI198" i="1" s="1"/>
  <c r="BH199" i="1"/>
  <c r="BI199" i="1" s="1"/>
  <c r="BH200" i="1"/>
  <c r="BI200" i="1" s="1"/>
  <c r="BH201" i="1"/>
  <c r="BI201" i="1" s="1"/>
  <c r="BH202" i="1"/>
  <c r="BI202" i="1" s="1"/>
  <c r="BH203" i="1"/>
  <c r="BI203" i="1" s="1"/>
  <c r="BH204" i="1"/>
  <c r="BI204" i="1" s="1"/>
  <c r="BH205" i="1"/>
  <c r="BI205" i="1" s="1"/>
  <c r="BH206" i="1"/>
  <c r="BI206" i="1" s="1"/>
  <c r="BH207" i="1"/>
  <c r="BI207" i="1" s="1"/>
  <c r="BH208" i="1"/>
  <c r="BI208" i="1" s="1"/>
  <c r="BH209" i="1"/>
  <c r="BI209" i="1" s="1"/>
  <c r="BH210" i="1"/>
  <c r="BI210" i="1" s="1"/>
  <c r="BH211" i="1"/>
  <c r="BI211" i="1" s="1"/>
  <c r="BH212" i="1"/>
  <c r="BI212" i="1" s="1"/>
  <c r="BH213" i="1"/>
  <c r="BI213" i="1" s="1"/>
  <c r="BH214" i="1"/>
  <c r="BI214" i="1" s="1"/>
  <c r="BH215" i="1"/>
  <c r="BI215" i="1" s="1"/>
  <c r="BH216" i="1"/>
  <c r="BI216" i="1" s="1"/>
  <c r="BH217" i="1"/>
  <c r="BI217" i="1" s="1"/>
  <c r="BH218" i="1"/>
  <c r="BH219" i="1"/>
  <c r="BI219" i="1" s="1"/>
  <c r="BH220" i="1"/>
  <c r="BI220" i="1" s="1"/>
  <c r="BH221" i="1"/>
  <c r="BI221" i="1" s="1"/>
  <c r="BH222" i="1"/>
  <c r="BI222" i="1" s="1"/>
  <c r="BH223" i="1"/>
  <c r="BI223" i="1" s="1"/>
  <c r="BH224" i="1"/>
  <c r="BI224" i="1" s="1"/>
  <c r="BH225" i="1"/>
  <c r="BI225" i="1" s="1"/>
  <c r="BH226" i="1"/>
  <c r="BI226" i="1" s="1"/>
  <c r="BH227" i="1"/>
  <c r="BI227" i="1" s="1"/>
  <c r="BH228" i="1"/>
  <c r="BI228" i="1" s="1"/>
  <c r="BH229" i="1"/>
  <c r="BI229" i="1" s="1"/>
  <c r="BH230" i="1"/>
  <c r="BI230" i="1" s="1"/>
  <c r="BH231" i="1"/>
  <c r="BI231" i="1" s="1"/>
  <c r="BH232" i="1"/>
  <c r="BI232" i="1" s="1"/>
  <c r="BH233" i="1"/>
  <c r="BI233" i="1" s="1"/>
  <c r="BH234" i="1"/>
  <c r="BI234" i="1" s="1"/>
  <c r="BH235" i="1"/>
  <c r="BI235" i="1" s="1"/>
  <c r="BH236" i="1"/>
  <c r="BI236" i="1" s="1"/>
  <c r="BH237" i="1"/>
  <c r="BI237" i="1" s="1"/>
  <c r="BH238" i="1"/>
  <c r="BI238" i="1" s="1"/>
  <c r="BH239" i="1"/>
  <c r="BI239" i="1" s="1"/>
  <c r="BH240" i="1"/>
  <c r="BI240" i="1" s="1"/>
  <c r="BH241" i="1"/>
  <c r="BI241" i="1" s="1"/>
  <c r="BH242" i="1"/>
  <c r="BI242" i="1" s="1"/>
  <c r="BH243" i="1"/>
  <c r="BI243" i="1" s="1"/>
  <c r="BH244" i="1"/>
  <c r="BI244" i="1" s="1"/>
  <c r="BH245" i="1"/>
  <c r="BI245" i="1" s="1"/>
  <c r="BH246" i="1"/>
  <c r="BI246" i="1" s="1"/>
  <c r="BH247" i="1"/>
  <c r="BI247" i="1" s="1"/>
  <c r="BH248" i="1"/>
  <c r="BI248" i="1" s="1"/>
  <c r="BH249" i="1"/>
  <c r="BI249" i="1" s="1"/>
  <c r="BH250" i="1"/>
  <c r="BI250" i="1" s="1"/>
  <c r="BH251" i="1"/>
  <c r="BI251" i="1" s="1"/>
  <c r="BH252" i="1"/>
  <c r="BI252" i="1" s="1"/>
  <c r="BH253" i="1"/>
  <c r="BI253" i="1" s="1"/>
  <c r="BH254" i="1"/>
  <c r="BI254" i="1" s="1"/>
  <c r="BH255" i="1"/>
  <c r="BI255" i="1" s="1"/>
  <c r="BH256" i="1"/>
  <c r="BI256" i="1" s="1"/>
  <c r="BH257" i="1"/>
  <c r="BI257" i="1" s="1"/>
  <c r="BH258" i="1"/>
  <c r="BI258" i="1" s="1"/>
  <c r="BH259" i="1"/>
  <c r="BI259" i="1" s="1"/>
  <c r="BH260" i="1"/>
  <c r="BI260" i="1" s="1"/>
  <c r="BH261" i="1"/>
  <c r="BI261" i="1" s="1"/>
  <c r="BH262" i="1"/>
  <c r="BI262" i="1" s="1"/>
  <c r="BH263" i="1"/>
  <c r="BI263" i="1" s="1"/>
  <c r="BH264" i="1"/>
  <c r="BI264" i="1" s="1"/>
  <c r="BH265" i="1"/>
  <c r="BI265" i="1" s="1"/>
  <c r="BH266" i="1"/>
  <c r="BI266" i="1" s="1"/>
  <c r="BH267" i="1"/>
  <c r="BI267" i="1" s="1"/>
  <c r="BH268" i="1"/>
  <c r="BI268" i="1" s="1"/>
  <c r="BH269" i="1"/>
  <c r="BI269" i="1" s="1"/>
  <c r="BH270" i="1"/>
  <c r="BI270" i="1" s="1"/>
  <c r="BH271" i="1"/>
  <c r="BI271" i="1" s="1"/>
  <c r="BH272" i="1"/>
  <c r="BI272" i="1" s="1"/>
  <c r="BH273" i="1"/>
  <c r="BI273" i="1" s="1"/>
  <c r="BH274" i="1"/>
  <c r="BI274" i="1" s="1"/>
  <c r="BH275" i="1"/>
  <c r="BI275" i="1" s="1"/>
  <c r="BH276" i="1"/>
  <c r="BI276" i="1" s="1"/>
  <c r="BH277" i="1"/>
  <c r="BI277" i="1" s="1"/>
  <c r="BH278" i="1"/>
  <c r="BI278" i="1" s="1"/>
  <c r="BH279" i="1"/>
  <c r="BI279" i="1" s="1"/>
  <c r="BH280" i="1"/>
  <c r="BI280" i="1" s="1"/>
  <c r="BH281" i="1"/>
  <c r="BI281" i="1" s="1"/>
  <c r="BH282" i="1"/>
  <c r="BI282" i="1" s="1"/>
  <c r="BH283" i="1"/>
  <c r="BI283" i="1" s="1"/>
  <c r="BH284" i="1"/>
  <c r="BI284" i="1" s="1"/>
  <c r="BH285" i="1"/>
  <c r="BI285" i="1" s="1"/>
  <c r="BH286" i="1"/>
  <c r="BI286" i="1" s="1"/>
  <c r="BH287" i="1"/>
  <c r="BI287" i="1" s="1"/>
  <c r="BH288" i="1"/>
  <c r="BI288" i="1" s="1"/>
  <c r="BH289" i="1"/>
  <c r="BI289" i="1" s="1"/>
  <c r="BH290" i="1"/>
  <c r="BI290" i="1" s="1"/>
  <c r="BH291" i="1"/>
  <c r="BI291" i="1" s="1"/>
  <c r="BH292" i="1"/>
  <c r="BI292" i="1" s="1"/>
  <c r="BH293" i="1"/>
  <c r="BI293" i="1" s="1"/>
  <c r="BH294" i="1"/>
  <c r="BI294" i="1" s="1"/>
  <c r="BH295" i="1"/>
  <c r="BI295" i="1" s="1"/>
  <c r="BH296" i="1"/>
  <c r="BI296" i="1" s="1"/>
  <c r="BH297" i="1"/>
  <c r="BI297" i="1" s="1"/>
  <c r="BH298" i="1"/>
  <c r="BI298" i="1" s="1"/>
  <c r="BH299" i="1"/>
  <c r="BI299" i="1" s="1"/>
  <c r="BH300" i="1"/>
  <c r="BI300" i="1" s="1"/>
  <c r="BH301" i="1"/>
  <c r="BI301" i="1" s="1"/>
  <c r="BH302" i="1"/>
  <c r="BI302" i="1" s="1"/>
  <c r="BH303" i="1"/>
  <c r="BI303" i="1" s="1"/>
  <c r="BH304" i="1"/>
  <c r="BI304" i="1" s="1"/>
  <c r="BH305" i="1"/>
  <c r="BI305" i="1" s="1"/>
  <c r="BH306" i="1"/>
  <c r="BI306" i="1" s="1"/>
  <c r="BH307" i="1"/>
  <c r="BI307" i="1" s="1"/>
  <c r="BH308" i="1"/>
  <c r="BI308" i="1" s="1"/>
  <c r="BH309" i="1"/>
  <c r="BI309" i="1" s="1"/>
  <c r="BH310" i="1"/>
  <c r="BI310" i="1" s="1"/>
  <c r="BH311" i="1"/>
  <c r="BI311" i="1" s="1"/>
  <c r="BH312" i="1"/>
  <c r="BI312" i="1" s="1"/>
  <c r="BH313" i="1"/>
  <c r="BI313" i="1" s="1"/>
  <c r="BH314" i="1"/>
  <c r="BI314" i="1" s="1"/>
  <c r="BH315" i="1"/>
  <c r="BI315" i="1" s="1"/>
  <c r="BH316" i="1"/>
  <c r="BI316" i="1" s="1"/>
  <c r="BH317" i="1"/>
  <c r="BI317" i="1" s="1"/>
  <c r="BH318" i="1"/>
  <c r="BI318" i="1" s="1"/>
  <c r="BH319" i="1"/>
  <c r="BI319" i="1" s="1"/>
  <c r="BH320" i="1"/>
  <c r="BI320" i="1" s="1"/>
  <c r="BH321" i="1"/>
  <c r="BI321" i="1" s="1"/>
  <c r="BH322" i="1"/>
  <c r="BI322" i="1" s="1"/>
  <c r="BH323" i="1"/>
  <c r="BI323" i="1" s="1"/>
  <c r="BH324" i="1"/>
  <c r="BI324" i="1" s="1"/>
  <c r="BH325" i="1"/>
  <c r="BI325" i="1" s="1"/>
  <c r="BH326" i="1"/>
  <c r="BI326" i="1" s="1"/>
  <c r="BH327" i="1"/>
  <c r="BI327" i="1" s="1"/>
  <c r="BH328" i="1"/>
  <c r="BH329" i="1"/>
  <c r="BI329" i="1" s="1"/>
  <c r="BH330" i="1"/>
  <c r="BI330" i="1" s="1"/>
  <c r="BH331" i="1"/>
  <c r="BI331" i="1" s="1"/>
  <c r="BH332" i="1"/>
  <c r="BI332" i="1" s="1"/>
  <c r="BH333" i="1"/>
  <c r="BI333" i="1" s="1"/>
  <c r="BH334" i="1"/>
  <c r="BI334" i="1" s="1"/>
  <c r="BH335" i="1"/>
  <c r="BI335" i="1" s="1"/>
  <c r="BH336" i="1"/>
  <c r="BI336" i="1" s="1"/>
  <c r="BH337" i="1"/>
  <c r="BI337" i="1" s="1"/>
  <c r="BH338" i="1"/>
  <c r="BH339" i="1"/>
  <c r="BI339" i="1" s="1"/>
  <c r="BH340" i="1"/>
  <c r="BI340" i="1" s="1"/>
  <c r="BH341" i="1"/>
  <c r="BI341" i="1" s="1"/>
  <c r="BH342" i="1"/>
  <c r="BI342" i="1" s="1"/>
  <c r="BH343" i="1"/>
  <c r="BI343" i="1" s="1"/>
  <c r="BH344" i="1"/>
  <c r="BI344" i="1" s="1"/>
  <c r="BH345" i="1"/>
  <c r="BI345" i="1" s="1"/>
  <c r="BH346" i="1"/>
  <c r="BI346" i="1" s="1"/>
  <c r="BH347" i="1"/>
  <c r="BI347" i="1" s="1"/>
  <c r="BH348" i="1"/>
  <c r="BI348" i="1" s="1"/>
  <c r="BH349" i="1"/>
  <c r="BI349" i="1" s="1"/>
  <c r="BH350" i="1"/>
  <c r="BI350" i="1" s="1"/>
  <c r="BH351" i="1"/>
  <c r="BI351" i="1" s="1"/>
  <c r="BH352" i="1"/>
  <c r="BI352" i="1" s="1"/>
  <c r="BH353" i="1"/>
  <c r="BI353" i="1" s="1"/>
  <c r="BH354" i="1"/>
  <c r="BI354" i="1" s="1"/>
  <c r="BH355" i="1"/>
  <c r="BI355" i="1" s="1"/>
  <c r="BH356" i="1"/>
  <c r="BI356" i="1" s="1"/>
  <c r="BH357" i="1"/>
  <c r="BI357" i="1" s="1"/>
  <c r="BH358" i="1"/>
  <c r="BI358" i="1" s="1"/>
  <c r="BH359" i="1"/>
  <c r="BI359" i="1" s="1"/>
  <c r="BH360" i="1"/>
  <c r="BI360" i="1" s="1"/>
  <c r="BH361" i="1"/>
  <c r="BI361" i="1" s="1"/>
  <c r="BH362" i="1"/>
  <c r="BI362" i="1" s="1"/>
  <c r="BH363" i="1"/>
  <c r="BI363" i="1" s="1"/>
  <c r="BH364" i="1"/>
  <c r="BI364" i="1" s="1"/>
  <c r="BH365" i="1"/>
  <c r="BI365" i="1" s="1"/>
  <c r="BH366" i="1"/>
  <c r="BI366" i="1" s="1"/>
  <c r="BH367" i="1"/>
  <c r="BI367" i="1" s="1"/>
  <c r="BH368" i="1"/>
  <c r="BI368" i="1" s="1"/>
  <c r="BH369" i="1"/>
  <c r="BI369" i="1" s="1"/>
  <c r="BH370" i="1"/>
  <c r="BI370" i="1" s="1"/>
  <c r="BH371" i="1"/>
  <c r="BI371" i="1" s="1"/>
  <c r="BH372" i="1"/>
  <c r="BI372" i="1" s="1"/>
  <c r="BH373" i="1"/>
  <c r="BI373" i="1" s="1"/>
  <c r="BH374" i="1"/>
  <c r="BI374" i="1" s="1"/>
  <c r="BH375" i="1"/>
  <c r="BI375" i="1" s="1"/>
  <c r="BH376" i="1"/>
  <c r="BI376" i="1" s="1"/>
  <c r="BH377" i="1"/>
  <c r="BI377" i="1" s="1"/>
  <c r="BH378" i="1"/>
  <c r="BI378" i="1" s="1"/>
  <c r="BH379" i="1"/>
  <c r="BI379" i="1" s="1"/>
  <c r="BH380" i="1"/>
  <c r="BI380" i="1" s="1"/>
  <c r="BH381" i="1"/>
  <c r="BI381" i="1" s="1"/>
  <c r="BH382" i="1"/>
  <c r="BI382" i="1" s="1"/>
  <c r="BH383" i="1"/>
  <c r="BI383" i="1" s="1"/>
  <c r="BH384" i="1"/>
  <c r="BI384" i="1" s="1"/>
  <c r="BH385" i="1"/>
  <c r="BI385" i="1" s="1"/>
  <c r="BH386" i="1"/>
  <c r="BI386" i="1" s="1"/>
  <c r="BH387" i="1"/>
  <c r="BI387" i="1" s="1"/>
  <c r="BH388" i="1"/>
  <c r="BI388" i="1" s="1"/>
  <c r="BH389" i="1"/>
  <c r="BI389" i="1" s="1"/>
  <c r="BH390" i="1"/>
  <c r="BI390" i="1" s="1"/>
  <c r="BH391" i="1"/>
  <c r="BI391" i="1" s="1"/>
  <c r="BH392" i="1"/>
  <c r="BI392" i="1" s="1"/>
  <c r="BH393" i="1"/>
  <c r="BI393" i="1" s="1"/>
  <c r="BH394" i="1"/>
  <c r="BI394" i="1" s="1"/>
  <c r="BH395" i="1"/>
  <c r="BI395" i="1" s="1"/>
  <c r="BH396" i="1"/>
  <c r="BI396" i="1" s="1"/>
  <c r="BH397" i="1"/>
  <c r="BI397" i="1" s="1"/>
  <c r="BH398" i="1"/>
  <c r="BI398" i="1" s="1"/>
  <c r="BH399" i="1"/>
  <c r="BI399" i="1" s="1"/>
  <c r="BH400" i="1"/>
  <c r="BI400" i="1" s="1"/>
  <c r="BH401" i="1"/>
  <c r="BI401" i="1" s="1"/>
  <c r="BH402" i="1"/>
  <c r="BI402" i="1" s="1"/>
  <c r="BH403" i="1"/>
  <c r="BI403" i="1" s="1"/>
  <c r="BH404" i="1"/>
  <c r="BI404" i="1" s="1"/>
  <c r="BH405" i="1"/>
  <c r="BI405" i="1" s="1"/>
  <c r="BH406" i="1"/>
  <c r="BI406" i="1" s="1"/>
  <c r="BH407" i="1"/>
  <c r="BI407" i="1" s="1"/>
  <c r="BH408" i="1"/>
  <c r="BH409" i="1"/>
  <c r="BI409" i="1" s="1"/>
  <c r="BH410" i="1"/>
  <c r="BI410" i="1" s="1"/>
  <c r="BH411" i="1"/>
  <c r="BI411" i="1" s="1"/>
  <c r="BH412" i="1"/>
  <c r="BI412" i="1" s="1"/>
  <c r="BH413" i="1"/>
  <c r="BI413" i="1" s="1"/>
  <c r="BH414" i="1"/>
  <c r="BI414" i="1" s="1"/>
  <c r="BH415" i="1"/>
  <c r="BI415" i="1" s="1"/>
  <c r="BH416" i="1"/>
  <c r="BI416" i="1" s="1"/>
  <c r="BH417" i="1"/>
  <c r="BI417" i="1" s="1"/>
  <c r="BH418" i="1"/>
  <c r="BI418" i="1" s="1"/>
  <c r="BH419" i="1"/>
  <c r="BI419" i="1" s="1"/>
  <c r="BH420" i="1"/>
  <c r="BI420" i="1" s="1"/>
  <c r="BH421" i="1"/>
  <c r="BI421" i="1" s="1"/>
  <c r="BH422" i="1"/>
  <c r="BI422" i="1" s="1"/>
  <c r="BH423" i="1"/>
  <c r="BI423" i="1" s="1"/>
  <c r="BH424" i="1"/>
  <c r="BI424" i="1" s="1"/>
  <c r="BH425" i="1"/>
  <c r="BI425" i="1" s="1"/>
  <c r="BH426" i="1"/>
  <c r="BI426" i="1" s="1"/>
  <c r="BH427" i="1"/>
  <c r="BI427" i="1" s="1"/>
  <c r="BH428" i="1"/>
  <c r="BI428" i="1" s="1"/>
  <c r="BH429" i="1"/>
  <c r="BI429" i="1" s="1"/>
  <c r="BH430" i="1"/>
  <c r="BI430" i="1" s="1"/>
  <c r="BH431" i="1"/>
  <c r="BI431" i="1" s="1"/>
  <c r="BH432" i="1"/>
  <c r="BI432" i="1" s="1"/>
  <c r="BH433" i="1"/>
  <c r="BI433" i="1" s="1"/>
  <c r="BH434" i="1"/>
  <c r="BI434" i="1" s="1"/>
  <c r="BH435" i="1"/>
  <c r="BI435" i="1" s="1"/>
  <c r="BH436" i="1"/>
  <c r="BI436" i="1" s="1"/>
  <c r="BH437" i="1"/>
  <c r="BI437" i="1" s="1"/>
  <c r="BH438" i="1"/>
  <c r="BI438" i="1" s="1"/>
  <c r="BH439" i="1"/>
  <c r="BI439" i="1" s="1"/>
  <c r="BH440" i="1"/>
  <c r="BI440" i="1" s="1"/>
  <c r="BH441" i="1"/>
  <c r="BI441" i="1" s="1"/>
  <c r="BH442" i="1"/>
  <c r="BI442" i="1" s="1"/>
  <c r="BH443" i="1"/>
  <c r="BI443" i="1" s="1"/>
  <c r="BH444" i="1"/>
  <c r="BI444" i="1" s="1"/>
  <c r="BH445" i="1"/>
  <c r="BI445" i="1" s="1"/>
  <c r="BH446" i="1"/>
  <c r="BI446" i="1" s="1"/>
  <c r="BH447" i="1"/>
  <c r="BI447" i="1" s="1"/>
  <c r="BH448" i="1"/>
  <c r="BI448" i="1" s="1"/>
  <c r="BH449" i="1"/>
  <c r="BI449" i="1" s="1"/>
  <c r="BH450" i="1"/>
  <c r="BI450" i="1" s="1"/>
  <c r="BH451" i="1"/>
  <c r="BI451" i="1" s="1"/>
  <c r="BH452" i="1"/>
  <c r="BI452" i="1" s="1"/>
  <c r="BH453" i="1"/>
  <c r="BI453" i="1" s="1"/>
  <c r="BH454" i="1"/>
  <c r="BI454" i="1" s="1"/>
  <c r="BH455" i="1"/>
  <c r="BI455" i="1" s="1"/>
  <c r="BH456" i="1"/>
  <c r="BI456" i="1" s="1"/>
  <c r="BH457" i="1"/>
  <c r="BI457" i="1" s="1"/>
  <c r="BH458" i="1"/>
  <c r="BI458" i="1" s="1"/>
  <c r="BH459" i="1"/>
  <c r="BI459" i="1" s="1"/>
  <c r="BH460" i="1"/>
  <c r="BI460" i="1" s="1"/>
  <c r="BH461" i="1"/>
  <c r="BI461" i="1" s="1"/>
  <c r="BH462" i="1"/>
  <c r="BI462" i="1" s="1"/>
  <c r="BH463" i="1"/>
  <c r="BI463" i="1" s="1"/>
  <c r="BH464" i="1"/>
  <c r="BI464" i="1" s="1"/>
  <c r="BH465" i="1"/>
  <c r="BI465" i="1" s="1"/>
  <c r="BH466" i="1"/>
  <c r="BI466" i="1" s="1"/>
  <c r="BH467" i="1"/>
  <c r="BI467" i="1" s="1"/>
  <c r="BH468" i="1"/>
  <c r="BI468" i="1" s="1"/>
  <c r="BH469" i="1"/>
  <c r="BI469" i="1" s="1"/>
  <c r="BH470" i="1"/>
  <c r="BI470" i="1" s="1"/>
  <c r="BH471" i="1"/>
  <c r="BI471" i="1" s="1"/>
  <c r="BH472" i="1"/>
  <c r="BI472" i="1" s="1"/>
  <c r="BH473" i="1"/>
  <c r="BI473" i="1" s="1"/>
  <c r="BH474" i="1"/>
  <c r="BI474" i="1" s="1"/>
  <c r="BH475" i="1"/>
  <c r="BI475" i="1" s="1"/>
  <c r="BH476" i="1"/>
  <c r="BI476" i="1" s="1"/>
  <c r="BH477" i="1"/>
  <c r="BI477" i="1" s="1"/>
  <c r="BH478" i="1"/>
  <c r="BI478" i="1" s="1"/>
  <c r="BH479" i="1"/>
  <c r="BI479" i="1" s="1"/>
  <c r="BH480" i="1"/>
  <c r="BI480" i="1" s="1"/>
  <c r="BH481" i="1"/>
  <c r="BI481" i="1" s="1"/>
  <c r="BH482" i="1"/>
  <c r="BI482" i="1" s="1"/>
  <c r="BH483" i="1"/>
  <c r="BI483" i="1" s="1"/>
  <c r="BH484" i="1"/>
  <c r="BI484" i="1" s="1"/>
  <c r="BH485" i="1"/>
  <c r="BI485" i="1" s="1"/>
  <c r="BH486" i="1"/>
  <c r="BI486" i="1" s="1"/>
  <c r="BH487" i="1"/>
  <c r="BI487" i="1" s="1"/>
  <c r="BH488" i="1"/>
  <c r="BH489" i="1"/>
  <c r="BI489" i="1" s="1"/>
  <c r="BH490" i="1"/>
  <c r="BI490" i="1" s="1"/>
  <c r="BH491" i="1"/>
  <c r="BI491" i="1" s="1"/>
  <c r="BH492" i="1"/>
  <c r="BI492" i="1" s="1"/>
  <c r="BH493" i="1"/>
  <c r="BI493" i="1" s="1"/>
  <c r="BH494" i="1"/>
  <c r="BI494" i="1" s="1"/>
  <c r="BH495" i="1"/>
  <c r="BI495" i="1" s="1"/>
  <c r="BH496" i="1"/>
  <c r="BI496" i="1" s="1"/>
  <c r="BH497" i="1"/>
  <c r="BI497" i="1" s="1"/>
  <c r="BH498" i="1"/>
  <c r="BI498" i="1" s="1"/>
  <c r="BH499" i="1"/>
  <c r="BI499" i="1" s="1"/>
  <c r="BH500" i="1"/>
  <c r="BI500" i="1" s="1"/>
  <c r="BH501" i="1"/>
  <c r="BI501" i="1" s="1"/>
  <c r="BH502" i="1"/>
  <c r="BI502" i="1" s="1"/>
  <c r="BH503" i="1"/>
  <c r="BH504" i="1"/>
  <c r="BI504" i="1" s="1"/>
  <c r="BH505" i="1"/>
  <c r="BI505" i="1" s="1"/>
  <c r="BH506" i="1"/>
  <c r="BI506" i="1" s="1"/>
  <c r="BH507" i="1"/>
  <c r="BI507" i="1" s="1"/>
  <c r="BH508" i="1"/>
  <c r="BI508" i="1" s="1"/>
  <c r="BH509" i="1"/>
  <c r="BI509" i="1" s="1"/>
  <c r="BH510" i="1"/>
  <c r="BI510" i="1" s="1"/>
  <c r="BH511" i="1"/>
  <c r="BI511" i="1" s="1"/>
  <c r="BH512" i="1"/>
  <c r="BI512" i="1" s="1"/>
  <c r="BH513" i="1"/>
  <c r="BI513" i="1" s="1"/>
  <c r="BH514" i="1"/>
  <c r="BI514" i="1" s="1"/>
  <c r="BH515" i="1"/>
  <c r="BI515" i="1" s="1"/>
  <c r="BH516" i="1"/>
  <c r="BI516" i="1" s="1"/>
  <c r="BH517" i="1"/>
  <c r="BI517" i="1" s="1"/>
  <c r="BH518" i="1"/>
  <c r="BI518" i="1" s="1"/>
  <c r="BH519" i="1"/>
  <c r="BI519" i="1" s="1"/>
  <c r="BH520" i="1"/>
  <c r="BI520" i="1" s="1"/>
  <c r="BH521" i="1"/>
  <c r="BI521" i="1" s="1"/>
  <c r="BH522" i="1"/>
  <c r="BI522" i="1" s="1"/>
  <c r="BH523" i="1"/>
  <c r="BI523" i="1" s="1"/>
  <c r="BH524" i="1"/>
  <c r="BI524" i="1" s="1"/>
  <c r="BH525" i="1"/>
  <c r="BI525" i="1" s="1"/>
  <c r="BH526" i="1"/>
  <c r="BI526" i="1" s="1"/>
  <c r="BH527" i="1"/>
  <c r="BI527" i="1" s="1"/>
  <c r="BH528" i="1"/>
  <c r="BI528" i="1" s="1"/>
  <c r="BH529" i="1"/>
  <c r="BI529" i="1" s="1"/>
  <c r="BH530" i="1"/>
  <c r="BI530" i="1" s="1"/>
  <c r="BH531" i="1"/>
  <c r="BI531" i="1" s="1"/>
  <c r="BH532" i="1"/>
  <c r="BI532" i="1" s="1"/>
  <c r="BH533" i="1"/>
  <c r="BI533" i="1" s="1"/>
  <c r="BH534" i="1"/>
  <c r="BI534" i="1" s="1"/>
  <c r="BH535" i="1"/>
  <c r="BI535" i="1" s="1"/>
  <c r="BH536" i="1"/>
  <c r="BH537" i="1"/>
  <c r="BI537" i="1" s="1"/>
  <c r="BH538" i="1"/>
  <c r="BI538" i="1" s="1"/>
  <c r="BH539" i="1"/>
  <c r="BI539" i="1" s="1"/>
  <c r="BH540" i="1"/>
  <c r="BI540" i="1" s="1"/>
  <c r="BH541" i="1"/>
  <c r="BI541" i="1" s="1"/>
  <c r="BH542" i="1"/>
  <c r="BI542" i="1" s="1"/>
  <c r="BH543" i="1"/>
  <c r="BI543" i="1" s="1"/>
  <c r="BH544" i="1"/>
  <c r="BI544" i="1" s="1"/>
  <c r="BH545" i="1"/>
  <c r="BI545" i="1" s="1"/>
  <c r="BH546" i="1"/>
  <c r="BI546" i="1" s="1"/>
  <c r="BH547" i="1"/>
  <c r="BI547" i="1" s="1"/>
  <c r="BH548" i="1"/>
  <c r="BI548" i="1" s="1"/>
  <c r="BH549" i="1"/>
  <c r="BI549" i="1" s="1"/>
  <c r="BH550" i="1"/>
  <c r="BI550" i="1" s="1"/>
  <c r="BH551" i="1"/>
  <c r="BI551" i="1" s="1"/>
  <c r="BH552" i="1"/>
  <c r="BI552" i="1" s="1"/>
  <c r="BH553" i="1"/>
  <c r="BI553" i="1" s="1"/>
  <c r="BH554" i="1"/>
  <c r="BI554" i="1" s="1"/>
  <c r="BH555" i="1"/>
  <c r="BI555" i="1" s="1"/>
  <c r="BH556" i="1"/>
  <c r="BI556" i="1" s="1"/>
  <c r="BH557" i="1"/>
  <c r="BI557" i="1" s="1"/>
  <c r="BH558" i="1"/>
  <c r="BI558" i="1" s="1"/>
  <c r="BH559" i="1"/>
  <c r="BI559" i="1" s="1"/>
  <c r="BH560" i="1"/>
  <c r="BI560" i="1" s="1"/>
  <c r="BH561" i="1"/>
  <c r="BI561" i="1" s="1"/>
  <c r="BH562" i="1"/>
  <c r="BI562" i="1" s="1"/>
  <c r="BH563" i="1"/>
  <c r="BI563" i="1" s="1"/>
  <c r="BH564" i="1"/>
  <c r="BI564" i="1" s="1"/>
  <c r="BH565" i="1"/>
  <c r="BI565" i="1" s="1"/>
  <c r="BH566" i="1"/>
  <c r="BI566" i="1" s="1"/>
  <c r="BH567" i="1"/>
  <c r="BI567" i="1" s="1"/>
  <c r="BH568" i="1"/>
  <c r="BI568" i="1" s="1"/>
  <c r="BH569" i="1"/>
  <c r="BI569" i="1" s="1"/>
  <c r="BH570" i="1"/>
  <c r="BI570" i="1" s="1"/>
  <c r="BH571" i="1"/>
  <c r="BI571" i="1" s="1"/>
  <c r="BH572" i="1"/>
  <c r="BI572" i="1" s="1"/>
  <c r="BH573" i="1"/>
  <c r="BI573" i="1" s="1"/>
  <c r="BH574" i="1"/>
  <c r="BI574" i="1" s="1"/>
  <c r="BH575" i="1"/>
  <c r="BI575" i="1" s="1"/>
  <c r="BH576" i="1"/>
  <c r="BI576" i="1" s="1"/>
  <c r="BH577" i="1"/>
  <c r="BI577" i="1" s="1"/>
  <c r="BH578" i="1"/>
  <c r="BI578" i="1" s="1"/>
  <c r="BH579" i="1"/>
  <c r="BI579" i="1" s="1"/>
  <c r="BH580" i="1"/>
  <c r="BI580" i="1" s="1"/>
  <c r="BH581" i="1"/>
  <c r="BI581" i="1" s="1"/>
  <c r="BH582" i="1"/>
  <c r="BI582" i="1" s="1"/>
  <c r="BH583" i="1"/>
  <c r="BI583" i="1" s="1"/>
  <c r="BH584" i="1"/>
  <c r="BI584" i="1" s="1"/>
  <c r="BH585" i="1"/>
  <c r="BI585" i="1" s="1"/>
  <c r="BH586" i="1"/>
  <c r="BI586" i="1" s="1"/>
  <c r="BH587" i="1"/>
  <c r="BI587" i="1" s="1"/>
  <c r="BH588" i="1"/>
  <c r="BI588" i="1" s="1"/>
  <c r="BH589" i="1"/>
  <c r="BI589" i="1" s="1"/>
  <c r="BH590" i="1"/>
  <c r="BI590" i="1" s="1"/>
  <c r="BH591" i="1"/>
  <c r="BI591" i="1" s="1"/>
  <c r="BH592" i="1"/>
  <c r="BI592" i="1" s="1"/>
  <c r="BH593" i="1"/>
  <c r="BI593" i="1" s="1"/>
  <c r="BH594" i="1"/>
  <c r="BI594" i="1" s="1"/>
  <c r="BH595" i="1"/>
  <c r="BI595" i="1" s="1"/>
  <c r="BH596" i="1"/>
  <c r="BI596" i="1" s="1"/>
  <c r="BH597" i="1"/>
  <c r="BI597" i="1" s="1"/>
  <c r="BH598" i="1"/>
  <c r="BI598" i="1" s="1"/>
  <c r="BH599" i="1"/>
  <c r="BI599" i="1" s="1"/>
  <c r="BH600" i="1"/>
  <c r="BI600" i="1" s="1"/>
  <c r="BH601" i="1"/>
  <c r="BI601" i="1" s="1"/>
  <c r="BH602" i="1"/>
  <c r="BI602" i="1" s="1"/>
  <c r="BH603" i="1"/>
  <c r="BI603" i="1" s="1"/>
  <c r="BH604" i="1"/>
  <c r="BI604" i="1" s="1"/>
  <c r="BH605" i="1"/>
  <c r="BI605" i="1" s="1"/>
  <c r="BH606" i="1"/>
  <c r="BI606" i="1" s="1"/>
  <c r="BH607" i="1"/>
  <c r="BI607" i="1" s="1"/>
  <c r="BH608" i="1"/>
  <c r="BI608" i="1" s="1"/>
  <c r="BH609" i="1"/>
  <c r="BI609" i="1" s="1"/>
  <c r="BH610" i="1"/>
  <c r="BI610" i="1" s="1"/>
  <c r="BH611" i="1"/>
  <c r="BI611" i="1" s="1"/>
  <c r="BH612" i="1"/>
  <c r="BI612" i="1" s="1"/>
  <c r="BH613" i="1"/>
  <c r="BI613" i="1" s="1"/>
  <c r="BH614" i="1"/>
  <c r="BI614" i="1" s="1"/>
  <c r="BH615" i="1"/>
  <c r="BI615" i="1" s="1"/>
  <c r="BH616" i="1"/>
  <c r="BI616" i="1" s="1"/>
  <c r="BH617" i="1"/>
  <c r="BI617" i="1" s="1"/>
  <c r="BH618" i="1"/>
  <c r="BI618" i="1" s="1"/>
  <c r="BH619" i="1"/>
  <c r="BI619" i="1" s="1"/>
  <c r="BH620" i="1"/>
  <c r="BI620" i="1" s="1"/>
  <c r="BH621" i="1"/>
  <c r="BI621" i="1" s="1"/>
  <c r="BH622" i="1"/>
  <c r="BI622" i="1" s="1"/>
  <c r="BH623" i="1"/>
  <c r="BI623" i="1" s="1"/>
  <c r="BH624" i="1"/>
  <c r="BI624" i="1" s="1"/>
  <c r="BH625" i="1"/>
  <c r="BI625" i="1" s="1"/>
  <c r="BH626" i="1"/>
  <c r="BI626" i="1" s="1"/>
  <c r="BH627" i="1"/>
  <c r="BI627" i="1" s="1"/>
  <c r="BH628" i="1"/>
  <c r="BI628" i="1" s="1"/>
  <c r="BH629" i="1"/>
  <c r="BI629" i="1" s="1"/>
  <c r="BH630" i="1"/>
  <c r="BI630" i="1" s="1"/>
  <c r="BH631" i="1"/>
  <c r="BI631" i="1" s="1"/>
  <c r="BH632" i="1"/>
  <c r="BI632" i="1" s="1"/>
  <c r="BH633" i="1"/>
  <c r="BI633" i="1" s="1"/>
  <c r="BH634" i="1"/>
  <c r="BI634" i="1" s="1"/>
  <c r="BH635" i="1"/>
  <c r="BI635" i="1" s="1"/>
  <c r="BH636" i="1"/>
  <c r="BI636" i="1" s="1"/>
  <c r="BH637" i="1"/>
  <c r="BI637" i="1" s="1"/>
  <c r="BH638" i="1"/>
  <c r="BI638" i="1" s="1"/>
  <c r="BH639" i="1"/>
  <c r="BI639" i="1" s="1"/>
  <c r="BH640" i="1"/>
  <c r="BI640" i="1" s="1"/>
  <c r="BH641" i="1"/>
  <c r="BI641" i="1" s="1"/>
  <c r="BH642" i="1"/>
  <c r="BI642" i="1" s="1"/>
  <c r="BH643" i="1"/>
  <c r="BI643" i="1" s="1"/>
  <c r="BH644" i="1"/>
  <c r="BI644" i="1" s="1"/>
  <c r="BH645" i="1"/>
  <c r="BI645" i="1" s="1"/>
  <c r="BH646" i="1"/>
  <c r="BI646" i="1" s="1"/>
  <c r="BH647" i="1"/>
  <c r="BI647" i="1" s="1"/>
  <c r="BH648" i="1"/>
  <c r="BI648" i="1" s="1"/>
  <c r="BH649" i="1"/>
  <c r="BI649" i="1" s="1"/>
  <c r="BH650" i="1"/>
  <c r="BI650" i="1" s="1"/>
  <c r="BH651" i="1"/>
  <c r="BI651" i="1" s="1"/>
  <c r="BH652" i="1"/>
  <c r="BI652" i="1" s="1"/>
  <c r="BH653" i="1"/>
  <c r="BI653" i="1" s="1"/>
  <c r="BH654" i="1"/>
  <c r="BI654" i="1" s="1"/>
  <c r="BH655" i="1"/>
  <c r="BI655" i="1" s="1"/>
  <c r="BH656" i="1"/>
  <c r="BI656" i="1" s="1"/>
  <c r="BH657" i="1"/>
  <c r="BI657" i="1" s="1"/>
  <c r="BH658" i="1"/>
  <c r="BI658" i="1" s="1"/>
  <c r="BH659" i="1"/>
  <c r="BI659" i="1" s="1"/>
  <c r="BH660" i="1"/>
  <c r="BI660" i="1" s="1"/>
  <c r="BH661" i="1"/>
  <c r="BI661" i="1" s="1"/>
  <c r="BH662" i="1"/>
  <c r="BI662" i="1" s="1"/>
  <c r="BH663" i="1"/>
  <c r="BI663" i="1" s="1"/>
  <c r="BH664" i="1"/>
  <c r="BI664" i="1" s="1"/>
  <c r="BH665" i="1"/>
  <c r="BI665" i="1" s="1"/>
  <c r="BH666" i="1"/>
  <c r="BI666" i="1" s="1"/>
  <c r="BH667" i="1"/>
  <c r="BI667" i="1" s="1"/>
  <c r="BH668" i="1"/>
  <c r="BI668" i="1" s="1"/>
  <c r="BH669" i="1"/>
  <c r="BI669" i="1" s="1"/>
  <c r="BH670" i="1"/>
  <c r="BI670" i="1" s="1"/>
  <c r="BH671" i="1"/>
  <c r="BI671" i="1" s="1"/>
  <c r="BH672" i="1"/>
  <c r="BI672" i="1" s="1"/>
  <c r="BH673" i="1"/>
  <c r="BI673" i="1" s="1"/>
  <c r="BH674" i="1"/>
  <c r="BI674" i="1" s="1"/>
  <c r="BH675" i="1"/>
  <c r="BI675" i="1" s="1"/>
  <c r="BH676" i="1"/>
  <c r="BI676" i="1" s="1"/>
  <c r="BH677" i="1"/>
  <c r="BI677" i="1" s="1"/>
  <c r="BH678" i="1"/>
  <c r="BI678" i="1" s="1"/>
  <c r="BH679" i="1"/>
  <c r="BI679" i="1" s="1"/>
  <c r="BH680" i="1"/>
  <c r="BI680" i="1" s="1"/>
  <c r="BH681" i="1"/>
  <c r="BI681" i="1" s="1"/>
  <c r="BH682" i="1"/>
  <c r="BI682" i="1" s="1"/>
  <c r="BH683" i="1"/>
  <c r="BI683" i="1" s="1"/>
  <c r="BH684" i="1"/>
  <c r="BI684" i="1" s="1"/>
  <c r="BH685" i="1"/>
  <c r="BI685" i="1" s="1"/>
  <c r="BH686" i="1"/>
  <c r="BI686" i="1" s="1"/>
  <c r="BH687" i="1"/>
  <c r="BI687" i="1" s="1"/>
  <c r="BH688" i="1"/>
  <c r="BI688" i="1" s="1"/>
  <c r="BH689" i="1"/>
  <c r="BI689" i="1" s="1"/>
  <c r="BH690" i="1"/>
  <c r="BI690" i="1" s="1"/>
  <c r="BH691" i="1"/>
  <c r="BI691" i="1" s="1"/>
  <c r="BH692" i="1"/>
  <c r="BI692" i="1" s="1"/>
  <c r="BH693" i="1"/>
  <c r="BI693" i="1" s="1"/>
  <c r="BH694" i="1"/>
  <c r="BI694" i="1" s="1"/>
  <c r="BH695" i="1"/>
  <c r="BI695" i="1" s="1"/>
  <c r="BH696" i="1"/>
  <c r="BI696" i="1" s="1"/>
  <c r="BH697" i="1"/>
  <c r="BH698" i="1"/>
  <c r="BI698" i="1" s="1"/>
  <c r="BH699" i="1"/>
  <c r="BI699" i="1" s="1"/>
  <c r="BH700" i="1"/>
  <c r="BI700" i="1" s="1"/>
  <c r="BH701" i="1"/>
  <c r="BI701" i="1" s="1"/>
  <c r="BH702" i="1"/>
  <c r="BI702" i="1" s="1"/>
  <c r="BH703" i="1"/>
  <c r="BI703" i="1" s="1"/>
  <c r="BH704" i="1"/>
  <c r="BI704" i="1" s="1"/>
  <c r="BH705" i="1"/>
  <c r="BI705" i="1" s="1"/>
  <c r="BH706" i="1"/>
  <c r="BI706" i="1" s="1"/>
  <c r="BH707" i="1"/>
  <c r="BI707" i="1" s="1"/>
  <c r="BH708" i="1"/>
  <c r="BI708" i="1" s="1"/>
  <c r="BH709" i="1"/>
  <c r="BI709" i="1" s="1"/>
  <c r="BH710" i="1"/>
  <c r="BI710" i="1" s="1"/>
  <c r="BH711" i="1"/>
  <c r="BI711" i="1" s="1"/>
  <c r="BH712" i="1"/>
  <c r="BI712" i="1" s="1"/>
  <c r="BH713" i="1"/>
  <c r="BI713" i="1" s="1"/>
  <c r="BH714" i="1"/>
  <c r="BI714" i="1" s="1"/>
  <c r="BH715" i="1"/>
  <c r="BI715" i="1" s="1"/>
  <c r="BH716" i="1"/>
  <c r="BI716" i="1" s="1"/>
  <c r="BH717" i="1"/>
  <c r="BI717" i="1" s="1"/>
  <c r="BH718" i="1"/>
  <c r="BI718" i="1" s="1"/>
  <c r="BH719" i="1"/>
  <c r="BI719" i="1" s="1"/>
  <c r="BH720" i="1"/>
  <c r="BI720" i="1" s="1"/>
  <c r="BH721" i="1"/>
  <c r="BI721" i="1" s="1"/>
  <c r="BH722" i="1"/>
  <c r="BI722" i="1" s="1"/>
  <c r="BH723" i="1"/>
  <c r="BI723" i="1" s="1"/>
  <c r="BH724" i="1"/>
  <c r="BI724" i="1" s="1"/>
  <c r="BH725" i="1"/>
  <c r="BI725" i="1" s="1"/>
  <c r="BH726" i="1"/>
  <c r="BI726" i="1" s="1"/>
  <c r="BH727" i="1"/>
  <c r="BI727" i="1" s="1"/>
  <c r="BH728" i="1"/>
  <c r="BI728" i="1" s="1"/>
  <c r="BH729" i="1"/>
  <c r="BI729" i="1" s="1"/>
  <c r="BH730" i="1"/>
  <c r="BI730" i="1" s="1"/>
  <c r="BH731" i="1"/>
  <c r="BI731" i="1" s="1"/>
  <c r="BH732" i="1"/>
  <c r="BI732" i="1" s="1"/>
  <c r="BH733" i="1"/>
  <c r="BI733" i="1" s="1"/>
  <c r="BH734" i="1"/>
  <c r="BI734" i="1" s="1"/>
  <c r="BH735" i="1"/>
  <c r="BI735" i="1" s="1"/>
  <c r="BH736" i="1"/>
  <c r="BI736" i="1" s="1"/>
  <c r="BH737" i="1"/>
  <c r="BI737" i="1" s="1"/>
  <c r="BH738" i="1"/>
  <c r="BI738" i="1" s="1"/>
  <c r="BH739" i="1"/>
  <c r="BI739" i="1" s="1"/>
  <c r="BH740" i="1"/>
  <c r="BI740" i="1" s="1"/>
  <c r="BH741" i="1"/>
  <c r="BI741" i="1" s="1"/>
  <c r="BH742" i="1"/>
  <c r="BI742" i="1" s="1"/>
  <c r="BH743" i="1"/>
  <c r="BI743" i="1" s="1"/>
  <c r="BH744" i="1"/>
  <c r="BI744" i="1" s="1"/>
  <c r="BH745" i="1"/>
  <c r="BI745" i="1" s="1"/>
  <c r="BH746" i="1"/>
  <c r="BI746" i="1" s="1"/>
  <c r="BH747" i="1"/>
  <c r="BI747" i="1" s="1"/>
  <c r="BH748" i="1"/>
  <c r="BI748" i="1" s="1"/>
  <c r="BH749" i="1"/>
  <c r="BI749" i="1" s="1"/>
  <c r="BH750" i="1"/>
  <c r="BI750" i="1" s="1"/>
  <c r="BH751" i="1"/>
  <c r="BI751" i="1" s="1"/>
  <c r="BH752" i="1"/>
  <c r="BI752" i="1" s="1"/>
  <c r="BH753" i="1"/>
  <c r="BI753" i="1" s="1"/>
  <c r="BH754" i="1"/>
  <c r="BI754" i="1" s="1"/>
  <c r="BH755" i="1"/>
  <c r="BI755" i="1" s="1"/>
  <c r="BH756" i="1"/>
  <c r="BI756" i="1" s="1"/>
  <c r="BH757" i="1"/>
  <c r="BI757" i="1" s="1"/>
  <c r="BH758" i="1"/>
  <c r="BI758" i="1" s="1"/>
  <c r="BH759" i="1"/>
  <c r="BI759" i="1" s="1"/>
  <c r="BH760" i="1"/>
  <c r="BI760" i="1" s="1"/>
  <c r="BH761" i="1"/>
  <c r="BI761" i="1" s="1"/>
  <c r="BH762" i="1"/>
  <c r="BI762" i="1" s="1"/>
  <c r="BH763" i="1"/>
  <c r="BI763" i="1" s="1"/>
  <c r="BH764" i="1"/>
  <c r="BI764" i="1" s="1"/>
  <c r="BH765" i="1"/>
  <c r="BI765" i="1" s="1"/>
  <c r="BH766" i="1"/>
  <c r="BI766" i="1" s="1"/>
  <c r="BH767" i="1"/>
  <c r="BI767" i="1" s="1"/>
  <c r="BH768" i="1"/>
  <c r="BI768" i="1" s="1"/>
  <c r="BH769" i="1"/>
  <c r="BI769" i="1" s="1"/>
  <c r="BH770" i="1"/>
  <c r="BI770" i="1" s="1"/>
  <c r="BH771" i="1"/>
  <c r="BI771" i="1" s="1"/>
  <c r="BH772" i="1"/>
  <c r="BI772" i="1" s="1"/>
  <c r="BH773" i="1"/>
  <c r="BI773" i="1" s="1"/>
  <c r="BH774" i="1"/>
  <c r="BH775" i="1"/>
  <c r="BH776" i="1"/>
  <c r="BI776" i="1" s="1"/>
  <c r="BH777" i="1"/>
  <c r="BI777" i="1" s="1"/>
  <c r="BH778" i="1"/>
  <c r="BI778" i="1" s="1"/>
  <c r="BH779" i="1"/>
  <c r="BI779" i="1" s="1"/>
  <c r="BH780" i="1"/>
  <c r="BI780" i="1" s="1"/>
  <c r="BH781" i="1"/>
  <c r="BI781" i="1" s="1"/>
  <c r="BH782" i="1"/>
  <c r="BI782" i="1" s="1"/>
  <c r="BH783" i="1"/>
  <c r="BI783" i="1" s="1"/>
  <c r="BH784" i="1"/>
  <c r="BI784" i="1" s="1"/>
  <c r="BH785" i="1"/>
  <c r="BI785" i="1" s="1"/>
  <c r="BH786" i="1"/>
  <c r="BI786" i="1" s="1"/>
  <c r="BH787" i="1"/>
  <c r="BI787" i="1" s="1"/>
  <c r="BH788" i="1"/>
  <c r="BI788" i="1" s="1"/>
  <c r="BH789" i="1"/>
  <c r="BI789" i="1" s="1"/>
  <c r="BH790" i="1"/>
  <c r="BI790" i="1" s="1"/>
  <c r="BH791" i="1"/>
  <c r="BI791" i="1" s="1"/>
  <c r="BH792" i="1"/>
  <c r="BI792" i="1" s="1"/>
  <c r="BH793" i="1"/>
  <c r="BI793" i="1" s="1"/>
  <c r="BH794" i="1"/>
  <c r="BI794" i="1" s="1"/>
  <c r="BH795" i="1"/>
  <c r="BI795" i="1" s="1"/>
  <c r="BH796" i="1"/>
  <c r="BI796" i="1" s="1"/>
  <c r="BH797" i="1"/>
  <c r="BI797" i="1" s="1"/>
  <c r="BH798" i="1"/>
  <c r="BI798" i="1" s="1"/>
  <c r="BH799" i="1"/>
  <c r="BI799" i="1" s="1"/>
  <c r="BH800" i="1"/>
  <c r="BI800" i="1" s="1"/>
  <c r="BH801" i="1"/>
  <c r="BI801" i="1" s="1"/>
  <c r="BH802" i="1"/>
  <c r="BI802" i="1" s="1"/>
  <c r="BH803" i="1"/>
  <c r="BI803" i="1" s="1"/>
  <c r="BH804" i="1"/>
  <c r="BI804" i="1" s="1"/>
  <c r="BH805" i="1"/>
  <c r="BI805" i="1" s="1"/>
  <c r="BH806" i="1"/>
  <c r="BI806" i="1" s="1"/>
  <c r="BH807" i="1"/>
  <c r="BI807" i="1" s="1"/>
  <c r="BH808" i="1"/>
  <c r="BI808" i="1" s="1"/>
  <c r="BH809" i="1"/>
  <c r="BI809" i="1" s="1"/>
  <c r="BH810" i="1"/>
  <c r="BI810" i="1" s="1"/>
  <c r="BH811" i="1"/>
  <c r="BI811" i="1" s="1"/>
  <c r="BH812" i="1"/>
  <c r="BI812" i="1" s="1"/>
  <c r="BH813" i="1"/>
  <c r="BI813" i="1" s="1"/>
  <c r="BH814" i="1"/>
  <c r="BI814" i="1" s="1"/>
  <c r="BH815" i="1"/>
  <c r="BI815" i="1" s="1"/>
  <c r="BH816" i="1"/>
  <c r="BI816" i="1" s="1"/>
  <c r="BH817" i="1"/>
  <c r="BI817" i="1" s="1"/>
  <c r="BH818" i="1"/>
  <c r="BI818" i="1" s="1"/>
  <c r="BH819" i="1"/>
  <c r="BI819" i="1" s="1"/>
  <c r="BH820" i="1"/>
  <c r="BI820" i="1" s="1"/>
  <c r="BH821" i="1"/>
  <c r="BI821" i="1" s="1"/>
  <c r="BH822" i="1"/>
  <c r="BI822" i="1" s="1"/>
  <c r="BH823" i="1"/>
  <c r="BI823" i="1" s="1"/>
  <c r="BH824" i="1"/>
  <c r="BI824" i="1" s="1"/>
  <c r="BH825" i="1"/>
  <c r="BI825" i="1" s="1"/>
  <c r="BH826" i="1"/>
  <c r="BI826" i="1" s="1"/>
  <c r="BH827" i="1"/>
  <c r="BI827" i="1" s="1"/>
  <c r="BH828" i="1"/>
  <c r="BI828" i="1" s="1"/>
  <c r="BH829" i="1"/>
  <c r="BI829" i="1" s="1"/>
  <c r="BH830" i="1"/>
  <c r="BI830" i="1" s="1"/>
  <c r="BH831" i="1"/>
  <c r="BI831" i="1" s="1"/>
  <c r="BH832" i="1"/>
  <c r="BI832" i="1" s="1"/>
  <c r="BH833" i="1"/>
  <c r="BI833" i="1" s="1"/>
  <c r="BH834" i="1"/>
  <c r="BI834" i="1" s="1"/>
  <c r="BH835" i="1"/>
  <c r="BI835" i="1" s="1"/>
  <c r="BH836" i="1"/>
  <c r="BI836" i="1" s="1"/>
  <c r="BH837" i="1"/>
  <c r="BI837" i="1" s="1"/>
  <c r="BH838" i="1"/>
  <c r="BI838" i="1" s="1"/>
  <c r="BH839" i="1"/>
  <c r="BI839" i="1" s="1"/>
  <c r="BH840" i="1"/>
  <c r="BI840" i="1" s="1"/>
  <c r="BH841" i="1"/>
  <c r="BI841" i="1" s="1"/>
  <c r="BH842" i="1"/>
  <c r="BI842" i="1" s="1"/>
  <c r="BH843" i="1"/>
  <c r="BI843" i="1" s="1"/>
  <c r="BH844" i="1"/>
  <c r="BI844" i="1" s="1"/>
  <c r="BH845" i="1"/>
  <c r="BI845" i="1" s="1"/>
  <c r="BH846" i="1"/>
  <c r="BI846" i="1" s="1"/>
  <c r="BH847" i="1"/>
  <c r="BI847" i="1" s="1"/>
  <c r="BH848" i="1"/>
  <c r="BI848" i="1" s="1"/>
  <c r="BH849" i="1"/>
  <c r="BI849" i="1" s="1"/>
  <c r="BH850" i="1"/>
  <c r="BI850" i="1" s="1"/>
  <c r="BH851" i="1"/>
  <c r="BI851" i="1" s="1"/>
  <c r="BH852" i="1"/>
  <c r="BI852" i="1" s="1"/>
  <c r="BH853" i="1"/>
  <c r="BI853" i="1" s="1"/>
  <c r="BH854" i="1"/>
  <c r="BI854" i="1" s="1"/>
  <c r="BH855" i="1"/>
  <c r="BI855" i="1" s="1"/>
  <c r="BH856" i="1"/>
  <c r="BI856" i="1" s="1"/>
  <c r="BH857" i="1"/>
  <c r="BI857" i="1" s="1"/>
  <c r="BH858" i="1"/>
  <c r="BI858" i="1" s="1"/>
  <c r="BH859" i="1"/>
  <c r="BI859" i="1" s="1"/>
  <c r="BH860" i="1"/>
  <c r="BI860" i="1" s="1"/>
  <c r="BH861" i="1"/>
  <c r="BI861" i="1" s="1"/>
  <c r="BH862" i="1"/>
  <c r="BI862" i="1" s="1"/>
  <c r="BH863" i="1"/>
  <c r="BI863" i="1" s="1"/>
  <c r="BH864" i="1"/>
  <c r="BI864" i="1" s="1"/>
  <c r="BH865" i="1"/>
  <c r="BI865" i="1" s="1"/>
  <c r="BH866" i="1"/>
  <c r="BI866" i="1" s="1"/>
  <c r="BH867" i="1"/>
  <c r="BI867" i="1" s="1"/>
  <c r="BH868" i="1"/>
  <c r="BI868" i="1" s="1"/>
  <c r="BH869" i="1"/>
  <c r="BI869" i="1" s="1"/>
  <c r="BH870" i="1"/>
  <c r="BI870" i="1" s="1"/>
  <c r="BH871" i="1"/>
  <c r="BI871" i="1" s="1"/>
  <c r="BH872" i="1"/>
  <c r="BI872" i="1" s="1"/>
  <c r="BH873" i="1"/>
  <c r="BI873" i="1" s="1"/>
  <c r="BH874" i="1"/>
  <c r="BI874" i="1" s="1"/>
  <c r="BH875" i="1"/>
  <c r="BI875" i="1" s="1"/>
  <c r="BH876" i="1"/>
  <c r="BI876" i="1" s="1"/>
  <c r="BH877" i="1"/>
  <c r="BI877" i="1" s="1"/>
  <c r="BH878" i="1"/>
  <c r="BI878" i="1" s="1"/>
  <c r="BH879" i="1"/>
  <c r="BI879" i="1" s="1"/>
  <c r="BH880" i="1"/>
  <c r="BI880" i="1" s="1"/>
  <c r="BH881" i="1"/>
  <c r="BI881" i="1" s="1"/>
  <c r="BH882" i="1"/>
  <c r="BI882" i="1" s="1"/>
  <c r="BH883" i="1"/>
  <c r="BI883" i="1" s="1"/>
  <c r="BH884" i="1"/>
  <c r="BI884" i="1" s="1"/>
  <c r="BH885" i="1"/>
  <c r="BI885" i="1" s="1"/>
  <c r="BH886" i="1"/>
  <c r="BI886" i="1" s="1"/>
  <c r="BH887" i="1"/>
  <c r="BI887" i="1" s="1"/>
  <c r="BH888" i="1"/>
  <c r="BI888" i="1" s="1"/>
  <c r="BH889" i="1"/>
  <c r="BI889" i="1" s="1"/>
  <c r="BH890" i="1"/>
  <c r="BI890" i="1" s="1"/>
  <c r="BH891" i="1"/>
  <c r="BI891" i="1" s="1"/>
  <c r="BH892" i="1"/>
  <c r="BI892" i="1" s="1"/>
  <c r="BH893" i="1"/>
  <c r="BI893" i="1" s="1"/>
  <c r="BH894" i="1"/>
  <c r="BI894" i="1" s="1"/>
  <c r="BH895" i="1"/>
  <c r="BI895" i="1" s="1"/>
  <c r="BH896" i="1"/>
  <c r="BI896" i="1" s="1"/>
  <c r="BH897" i="1"/>
  <c r="BI897" i="1" s="1"/>
  <c r="BH898" i="1"/>
  <c r="BI898" i="1" s="1"/>
  <c r="BH899" i="1"/>
  <c r="BI899" i="1" s="1"/>
  <c r="BH900" i="1"/>
  <c r="BI900" i="1" s="1"/>
  <c r="BH901" i="1"/>
  <c r="BI901" i="1" s="1"/>
  <c r="BH902" i="1"/>
  <c r="BI902" i="1" s="1"/>
  <c r="BH903" i="1"/>
  <c r="BI903" i="1" s="1"/>
  <c r="BH904" i="1"/>
  <c r="BI904" i="1" s="1"/>
  <c r="BH905" i="1"/>
  <c r="BI905" i="1" s="1"/>
  <c r="BH906" i="1"/>
  <c r="BI906" i="1" s="1"/>
  <c r="BH907" i="1"/>
  <c r="BI907" i="1" s="1"/>
  <c r="BH908" i="1"/>
  <c r="BI908" i="1" s="1"/>
  <c r="BH909" i="1"/>
  <c r="BI909" i="1" s="1"/>
  <c r="BH910" i="1"/>
  <c r="BI910" i="1" s="1"/>
  <c r="BH911" i="1"/>
  <c r="BI911" i="1" s="1"/>
  <c r="BH912" i="1"/>
  <c r="BI912" i="1" s="1"/>
  <c r="BH913" i="1"/>
  <c r="BI913" i="1" s="1"/>
  <c r="BH914" i="1"/>
  <c r="BI914" i="1" s="1"/>
  <c r="BH915" i="1"/>
  <c r="BI915" i="1" s="1"/>
  <c r="BH916" i="1"/>
  <c r="BI916" i="1" s="1"/>
  <c r="BH917" i="1"/>
  <c r="BI917" i="1" s="1"/>
  <c r="BH918" i="1"/>
  <c r="BI918" i="1" s="1"/>
  <c r="BH919" i="1"/>
  <c r="BI919" i="1" s="1"/>
  <c r="BH920" i="1"/>
  <c r="BI920" i="1" s="1"/>
  <c r="BH921" i="1"/>
  <c r="BI921" i="1" s="1"/>
  <c r="BH922" i="1"/>
  <c r="BI922" i="1" s="1"/>
  <c r="BH923" i="1"/>
  <c r="BI923" i="1" s="1"/>
  <c r="BH924" i="1"/>
  <c r="BI924" i="1" s="1"/>
  <c r="BH925" i="1"/>
  <c r="BI925" i="1" s="1"/>
  <c r="BH926" i="1"/>
  <c r="BI926" i="1" s="1"/>
  <c r="BH927" i="1"/>
  <c r="BI927" i="1" s="1"/>
  <c r="BH928" i="1"/>
  <c r="BI928" i="1" s="1"/>
  <c r="BH929" i="1"/>
  <c r="BI929" i="1" s="1"/>
  <c r="BH930" i="1"/>
  <c r="BI930" i="1" s="1"/>
  <c r="BH931" i="1"/>
  <c r="BI931" i="1" s="1"/>
  <c r="BH932" i="1"/>
  <c r="BI932" i="1" s="1"/>
  <c r="BH933" i="1"/>
  <c r="BI933" i="1" s="1"/>
  <c r="BH934" i="1"/>
  <c r="BI934" i="1" s="1"/>
  <c r="BH935" i="1"/>
  <c r="BI935" i="1" s="1"/>
  <c r="BH936" i="1"/>
  <c r="BI936" i="1" s="1"/>
  <c r="BH937" i="1"/>
  <c r="BI937" i="1" s="1"/>
  <c r="BH938" i="1"/>
  <c r="BI938" i="1" s="1"/>
  <c r="BH939" i="1"/>
  <c r="BI939" i="1" s="1"/>
  <c r="BH940" i="1"/>
  <c r="BI940" i="1" s="1"/>
  <c r="BH941" i="1"/>
  <c r="BI941" i="1" s="1"/>
  <c r="BH942" i="1"/>
  <c r="BI942" i="1" s="1"/>
  <c r="BH943" i="1"/>
  <c r="BI943" i="1" s="1"/>
  <c r="BH944" i="1"/>
  <c r="BI944" i="1" s="1"/>
  <c r="BH945" i="1"/>
  <c r="BI945" i="1" s="1"/>
  <c r="BH946" i="1"/>
  <c r="BI946" i="1" s="1"/>
  <c r="BH947" i="1"/>
  <c r="BI947" i="1" s="1"/>
  <c r="BH948" i="1"/>
  <c r="BI948" i="1" s="1"/>
  <c r="BH949" i="1"/>
  <c r="BI949" i="1" s="1"/>
  <c r="BH950" i="1"/>
  <c r="BI950" i="1" s="1"/>
  <c r="BH951" i="1"/>
  <c r="BI951" i="1" s="1"/>
  <c r="BH952" i="1"/>
  <c r="BI952" i="1" s="1"/>
  <c r="BH953" i="1"/>
  <c r="BI953" i="1" s="1"/>
  <c r="BH954" i="1"/>
  <c r="BI954" i="1" s="1"/>
  <c r="BH955" i="1"/>
  <c r="BI955" i="1" s="1"/>
  <c r="BH956" i="1"/>
  <c r="BI956" i="1" s="1"/>
  <c r="BH957" i="1"/>
  <c r="BI957" i="1" s="1"/>
  <c r="BH958" i="1"/>
  <c r="BI958" i="1" s="1"/>
  <c r="BH959" i="1"/>
  <c r="BI959" i="1" s="1"/>
  <c r="BH960" i="1"/>
  <c r="BI960" i="1" s="1"/>
  <c r="BH961" i="1"/>
  <c r="BI961" i="1" s="1"/>
  <c r="BH962" i="1"/>
  <c r="BI962" i="1" s="1"/>
  <c r="BH963" i="1"/>
  <c r="BI963" i="1" s="1"/>
  <c r="BH964" i="1"/>
  <c r="BI964" i="1" s="1"/>
  <c r="BH965" i="1"/>
  <c r="BI965" i="1" s="1"/>
  <c r="BH966" i="1"/>
  <c r="BI966" i="1" s="1"/>
  <c r="BH967" i="1"/>
  <c r="BI967" i="1" s="1"/>
  <c r="BH968" i="1"/>
  <c r="BI968" i="1" s="1"/>
  <c r="BH969" i="1"/>
  <c r="BI969" i="1" s="1"/>
  <c r="BH970" i="1"/>
  <c r="BI970" i="1" s="1"/>
  <c r="BH971" i="1"/>
  <c r="BI971" i="1" s="1"/>
  <c r="BH972" i="1"/>
  <c r="BI972" i="1" s="1"/>
  <c r="BH973" i="1"/>
  <c r="BI973" i="1" s="1"/>
  <c r="BH974" i="1"/>
  <c r="BI974" i="1" s="1"/>
  <c r="BH975" i="1"/>
  <c r="BI975" i="1" s="1"/>
  <c r="BH976" i="1"/>
  <c r="BI976" i="1" s="1"/>
  <c r="BH977" i="1"/>
  <c r="BI977" i="1" s="1"/>
  <c r="BH978" i="1"/>
  <c r="BI978" i="1" s="1"/>
  <c r="BH979" i="1"/>
  <c r="BI979" i="1" s="1"/>
  <c r="BH980" i="1"/>
  <c r="BI980" i="1" s="1"/>
  <c r="BH981" i="1"/>
  <c r="BI981" i="1" s="1"/>
  <c r="BH982" i="1"/>
  <c r="BI982" i="1" s="1"/>
  <c r="BH983" i="1"/>
  <c r="BI983" i="1" s="1"/>
  <c r="BH984" i="1"/>
  <c r="BI984" i="1" s="1"/>
  <c r="BH985" i="1"/>
  <c r="BI985" i="1" s="1"/>
  <c r="BH986" i="1"/>
  <c r="BI986" i="1" s="1"/>
  <c r="BH987" i="1"/>
  <c r="BI987" i="1" s="1"/>
  <c r="BH988" i="1"/>
  <c r="BI988" i="1" s="1"/>
  <c r="BH989" i="1"/>
  <c r="BI989" i="1" s="1"/>
  <c r="BH990" i="1"/>
  <c r="BI990" i="1" s="1"/>
  <c r="BH991" i="1"/>
  <c r="BI991" i="1" s="1"/>
  <c r="BH992" i="1"/>
  <c r="BI992" i="1" s="1"/>
  <c r="BH993" i="1"/>
  <c r="BI993" i="1" s="1"/>
  <c r="BH994" i="1"/>
  <c r="BI994" i="1" s="1"/>
  <c r="BH995" i="1"/>
  <c r="BI995" i="1" s="1"/>
  <c r="BH996" i="1"/>
  <c r="BI996" i="1" s="1"/>
  <c r="BH997" i="1"/>
  <c r="BI997" i="1" s="1"/>
  <c r="BH998" i="1"/>
  <c r="BI998" i="1" s="1"/>
  <c r="BH999" i="1"/>
  <c r="BI999" i="1" s="1"/>
  <c r="BH1000" i="1"/>
  <c r="BI1000" i="1" s="1"/>
  <c r="BH1001" i="1"/>
  <c r="BI1001" i="1" s="1"/>
  <c r="BH1002" i="1"/>
  <c r="BI1002" i="1" s="1"/>
  <c r="BH1003" i="1"/>
  <c r="BI1003" i="1" s="1"/>
  <c r="BH1004" i="1"/>
  <c r="BI1004" i="1" s="1"/>
  <c r="BH1005" i="1"/>
  <c r="BI1005" i="1" s="1"/>
  <c r="BH1006" i="1"/>
  <c r="BI1006" i="1" s="1"/>
  <c r="BH1007" i="1"/>
  <c r="BI1007" i="1" s="1"/>
  <c r="BH1008" i="1"/>
  <c r="BI1008" i="1" s="1"/>
  <c r="BH1009" i="1"/>
  <c r="BI1009" i="1" s="1"/>
  <c r="BH1010" i="1"/>
  <c r="BI1010" i="1" s="1"/>
  <c r="BH1011" i="1"/>
  <c r="BI1011" i="1" s="1"/>
  <c r="BH1012" i="1"/>
  <c r="BI1012" i="1" s="1"/>
  <c r="BH1013" i="1"/>
  <c r="BI1013" i="1" s="1"/>
  <c r="BH1014" i="1"/>
  <c r="BI1014" i="1" s="1"/>
  <c r="BH1015" i="1"/>
  <c r="BI1015" i="1" s="1"/>
  <c r="BH1016" i="1"/>
  <c r="BI1016" i="1" s="1"/>
  <c r="BH1017" i="1"/>
  <c r="BI1017" i="1" s="1"/>
  <c r="BH1018" i="1"/>
  <c r="BI1018" i="1" s="1"/>
  <c r="BH1019" i="1"/>
  <c r="BI1019" i="1" s="1"/>
  <c r="BH1020" i="1"/>
  <c r="BI1020" i="1" s="1"/>
  <c r="BH1021" i="1"/>
  <c r="BI1021" i="1" s="1"/>
  <c r="BH1022" i="1"/>
  <c r="BI1022" i="1" s="1"/>
  <c r="BH1023" i="1"/>
  <c r="BI1023" i="1" s="1"/>
  <c r="BH1024" i="1"/>
  <c r="BI1024" i="1" s="1"/>
  <c r="BH1025" i="1"/>
  <c r="BI1025" i="1" s="1"/>
  <c r="BH1026" i="1"/>
  <c r="BI1026" i="1" s="1"/>
  <c r="BH1027" i="1"/>
  <c r="BI1027" i="1" s="1"/>
  <c r="BH1028" i="1"/>
  <c r="BI1028" i="1" s="1"/>
  <c r="BH1029" i="1"/>
  <c r="BI1029" i="1" s="1"/>
  <c r="BH1030" i="1"/>
  <c r="BI1030" i="1" s="1"/>
  <c r="BH1031" i="1"/>
  <c r="BI1031" i="1" s="1"/>
  <c r="BH1032" i="1"/>
  <c r="BI1032" i="1" s="1"/>
  <c r="BH1033" i="1"/>
  <c r="BI1033" i="1" s="1"/>
  <c r="BH1034" i="1"/>
  <c r="BI1034" i="1" s="1"/>
  <c r="BH1035" i="1"/>
  <c r="BI1035" i="1" s="1"/>
  <c r="BH1036" i="1"/>
  <c r="BI1036" i="1" s="1"/>
  <c r="BH1037" i="1"/>
  <c r="BI1037" i="1" s="1"/>
  <c r="BH1038" i="1"/>
  <c r="BI1038" i="1" s="1"/>
  <c r="BH1039" i="1"/>
  <c r="BI1039" i="1" s="1"/>
  <c r="BH1040" i="1"/>
  <c r="BI1040" i="1" s="1"/>
  <c r="BH1041" i="1"/>
  <c r="BI1041" i="1" s="1"/>
  <c r="BH1042" i="1"/>
  <c r="BI1042" i="1" s="1"/>
  <c r="BH1043" i="1"/>
  <c r="BI1043" i="1" s="1"/>
  <c r="BH1044" i="1"/>
  <c r="BI1044" i="1" s="1"/>
  <c r="BH1045" i="1"/>
  <c r="BI1045" i="1" s="1"/>
  <c r="BH1046" i="1"/>
  <c r="BI1046" i="1" s="1"/>
  <c r="BH1047" i="1"/>
  <c r="BI1047" i="1" s="1"/>
  <c r="BH1048" i="1"/>
  <c r="BI1048" i="1" s="1"/>
  <c r="BH1049" i="1"/>
  <c r="BI1049" i="1" s="1"/>
  <c r="BH1050" i="1"/>
  <c r="BI1050" i="1" s="1"/>
  <c r="BH1051" i="1"/>
  <c r="BI1051" i="1" s="1"/>
  <c r="BH1052" i="1"/>
  <c r="BI1052" i="1" s="1"/>
  <c r="BH1053" i="1"/>
  <c r="BI1053" i="1" s="1"/>
  <c r="BH1054" i="1"/>
  <c r="BI1054" i="1" s="1"/>
  <c r="BH1055" i="1"/>
  <c r="BI1055" i="1" s="1"/>
  <c r="BH1056" i="1"/>
  <c r="BI1056" i="1" s="1"/>
  <c r="BH1057" i="1"/>
  <c r="BI1057" i="1" s="1"/>
  <c r="BH1058" i="1"/>
  <c r="BI1058" i="1" s="1"/>
  <c r="BH1059" i="1"/>
  <c r="BI1059" i="1" s="1"/>
  <c r="BH1060" i="1"/>
  <c r="BI1060" i="1" s="1"/>
  <c r="BH1061" i="1"/>
  <c r="BI1061" i="1" s="1"/>
  <c r="BH1062" i="1"/>
  <c r="BI1062" i="1" s="1"/>
  <c r="BH1063" i="1"/>
  <c r="BI1063" i="1" s="1"/>
  <c r="BH1064" i="1"/>
  <c r="BI1064" i="1" s="1"/>
  <c r="BH1065" i="1"/>
  <c r="BI1065" i="1" s="1"/>
  <c r="BH1066" i="1"/>
  <c r="BI1066" i="1" s="1"/>
  <c r="BH1067" i="1"/>
  <c r="BI1067" i="1" s="1"/>
  <c r="BH1068" i="1"/>
  <c r="BI1068" i="1" s="1"/>
  <c r="BH1069" i="1"/>
  <c r="BI1069" i="1" s="1"/>
  <c r="BH1070" i="1"/>
  <c r="BI1070" i="1" s="1"/>
  <c r="BH1071" i="1"/>
  <c r="BI1071" i="1" s="1"/>
  <c r="BH1072" i="1"/>
  <c r="BI1072" i="1" s="1"/>
  <c r="BH1073" i="1"/>
  <c r="BI1073" i="1" s="1"/>
  <c r="BH1074" i="1"/>
  <c r="BI1074" i="1" s="1"/>
  <c r="BH1075" i="1"/>
  <c r="BI1075" i="1" s="1"/>
  <c r="BH1076" i="1"/>
  <c r="BI1076" i="1" s="1"/>
  <c r="BH1077" i="1"/>
  <c r="BI1077" i="1" s="1"/>
  <c r="BH1078" i="1"/>
  <c r="BI1078" i="1" s="1"/>
  <c r="BH1079" i="1"/>
  <c r="BI1079" i="1" s="1"/>
  <c r="BH1080" i="1"/>
  <c r="BI1080" i="1" s="1"/>
  <c r="BH1081" i="1"/>
  <c r="BI1081" i="1" s="1"/>
  <c r="BH1082" i="1"/>
  <c r="BI1082" i="1" s="1"/>
  <c r="BH1083" i="1"/>
  <c r="BI1083" i="1" s="1"/>
  <c r="BH1084" i="1"/>
  <c r="BI1084" i="1" s="1"/>
  <c r="BH1085" i="1"/>
  <c r="BI1085" i="1" s="1"/>
  <c r="BH1086" i="1"/>
  <c r="BI1086" i="1" s="1"/>
  <c r="BH1087" i="1"/>
  <c r="BI1087" i="1" s="1"/>
  <c r="BH1088" i="1"/>
  <c r="BI1088" i="1" s="1"/>
  <c r="BH1089" i="1"/>
  <c r="BI1089" i="1" s="1"/>
  <c r="BH1090" i="1"/>
  <c r="BI1090" i="1" s="1"/>
  <c r="BH1091" i="1"/>
  <c r="BI1091" i="1" s="1"/>
  <c r="BH1092" i="1"/>
  <c r="BI1092" i="1" s="1"/>
  <c r="BH1093" i="1"/>
  <c r="BI1093" i="1" s="1"/>
  <c r="BH1094" i="1"/>
  <c r="BI1094" i="1" s="1"/>
  <c r="BH1095" i="1"/>
  <c r="BI1095" i="1" s="1"/>
  <c r="BH1096" i="1"/>
  <c r="BI1096" i="1" s="1"/>
  <c r="BH1097" i="1"/>
  <c r="BI1097" i="1" s="1"/>
  <c r="BH1098" i="1"/>
  <c r="BI1098" i="1" s="1"/>
  <c r="BH1099" i="1"/>
  <c r="BI1099" i="1" s="1"/>
  <c r="BH1100" i="1"/>
  <c r="BI1100" i="1" s="1"/>
  <c r="BH1101" i="1"/>
  <c r="BI1101" i="1" s="1"/>
  <c r="BH1102" i="1"/>
  <c r="BI1102" i="1" s="1"/>
  <c r="BH1103" i="1"/>
  <c r="BI1103" i="1" s="1"/>
  <c r="BH1104" i="1"/>
  <c r="BI1104" i="1" s="1"/>
  <c r="BH1105" i="1"/>
  <c r="BI1105" i="1" s="1"/>
  <c r="BH1106" i="1"/>
  <c r="BI1106" i="1" s="1"/>
  <c r="BH1107" i="1"/>
  <c r="BI1107" i="1" s="1"/>
  <c r="BH1108" i="1"/>
  <c r="BI1108" i="1" s="1"/>
  <c r="BH1109" i="1"/>
  <c r="BI1109" i="1" s="1"/>
  <c r="BH1110" i="1"/>
  <c r="BI1110" i="1" s="1"/>
  <c r="BH1111" i="1"/>
  <c r="BI1111" i="1" s="1"/>
  <c r="BH1112" i="1"/>
  <c r="BI1112" i="1" s="1"/>
  <c r="BH1113" i="1"/>
  <c r="BI1113" i="1" s="1"/>
  <c r="BH1114" i="1"/>
  <c r="BI1114" i="1" s="1"/>
  <c r="BH1115" i="1"/>
  <c r="BI1115" i="1" s="1"/>
  <c r="BH1116" i="1"/>
  <c r="BI1116" i="1" s="1"/>
  <c r="BH1117" i="1"/>
  <c r="BI1117" i="1" s="1"/>
  <c r="BH1118" i="1"/>
  <c r="BI1118" i="1" s="1"/>
  <c r="BH1119" i="1"/>
  <c r="BI1119" i="1" s="1"/>
  <c r="BH1120" i="1"/>
  <c r="BI1120" i="1" s="1"/>
  <c r="BH1121" i="1"/>
  <c r="BI1121" i="1" s="1"/>
  <c r="BH1122" i="1"/>
  <c r="BI1122" i="1" s="1"/>
  <c r="BH1123" i="1"/>
  <c r="BI1123" i="1" s="1"/>
  <c r="BH1124" i="1"/>
  <c r="BI1124" i="1" s="1"/>
  <c r="BH1125" i="1"/>
  <c r="BI1125" i="1" s="1"/>
  <c r="BH1126" i="1"/>
  <c r="BI1126" i="1" s="1"/>
  <c r="BH1127" i="1"/>
  <c r="BI1127" i="1" s="1"/>
  <c r="BH1128" i="1"/>
  <c r="BI1128" i="1" s="1"/>
  <c r="BH1129" i="1"/>
  <c r="BI1129" i="1" s="1"/>
  <c r="BH1130" i="1"/>
  <c r="BI1130" i="1" s="1"/>
  <c r="BH1131" i="1"/>
  <c r="BI1131" i="1" s="1"/>
  <c r="BH1132" i="1"/>
  <c r="BI1132" i="1" s="1"/>
  <c r="BH1133" i="1"/>
  <c r="BI1133" i="1" s="1"/>
  <c r="BH1134" i="1"/>
  <c r="BI1134" i="1" s="1"/>
  <c r="BH1135" i="1"/>
  <c r="BI1135" i="1" s="1"/>
  <c r="BH1136" i="1"/>
  <c r="BI1136" i="1" s="1"/>
  <c r="BH1137" i="1"/>
  <c r="BI1137" i="1" s="1"/>
  <c r="BH1138" i="1"/>
  <c r="BI1138" i="1" s="1"/>
  <c r="BH1139" i="1"/>
  <c r="BI1139" i="1" s="1"/>
  <c r="BH1140" i="1"/>
  <c r="BI1140" i="1" s="1"/>
  <c r="BH1141" i="1"/>
  <c r="BI1141" i="1" s="1"/>
  <c r="BH1142" i="1"/>
  <c r="BI1142" i="1" s="1"/>
  <c r="BH1143" i="1"/>
  <c r="BI1143" i="1" s="1"/>
  <c r="BH1144" i="1"/>
  <c r="BI1144" i="1" s="1"/>
  <c r="BH1145" i="1"/>
  <c r="BI1145" i="1" s="1"/>
  <c r="BH1146" i="1"/>
  <c r="BI1146" i="1" s="1"/>
  <c r="BH1147" i="1"/>
  <c r="BI1147" i="1" s="1"/>
  <c r="BH1148" i="1"/>
  <c r="BI1148" i="1" s="1"/>
  <c r="BH1149" i="1"/>
  <c r="BI1149" i="1" s="1"/>
  <c r="BH1150" i="1"/>
  <c r="BI1150" i="1" s="1"/>
  <c r="BH1151" i="1"/>
  <c r="BI1151" i="1" s="1"/>
  <c r="BH1152" i="1"/>
  <c r="BI1152" i="1" s="1"/>
  <c r="BH1153" i="1"/>
  <c r="BI1153" i="1" s="1"/>
  <c r="BH1154" i="1"/>
  <c r="BI1154" i="1" s="1"/>
  <c r="BH1155" i="1"/>
  <c r="BI1155" i="1" s="1"/>
  <c r="BH1156" i="1"/>
  <c r="BI1156" i="1" s="1"/>
  <c r="BH1157" i="1"/>
  <c r="BI1157" i="1" s="1"/>
  <c r="BH1158" i="1"/>
  <c r="BI1158" i="1" s="1"/>
  <c r="BH1159" i="1"/>
  <c r="BI1159" i="1" s="1"/>
  <c r="BH1160" i="1"/>
  <c r="BI1160" i="1" s="1"/>
  <c r="BH1161" i="1"/>
  <c r="BI1161" i="1" s="1"/>
  <c r="BH1162" i="1"/>
  <c r="BI1162" i="1" s="1"/>
  <c r="BH1163" i="1"/>
  <c r="BI1163" i="1" s="1"/>
  <c r="BH1164" i="1"/>
  <c r="BI1164" i="1" s="1"/>
  <c r="BH1165" i="1"/>
  <c r="BI1165" i="1" s="1"/>
  <c r="BH1166" i="1"/>
  <c r="BI1166" i="1" s="1"/>
  <c r="BH1167" i="1"/>
  <c r="BI1167" i="1" s="1"/>
  <c r="BH1168" i="1"/>
  <c r="BI1168" i="1" s="1"/>
  <c r="BH1169" i="1"/>
  <c r="BI1169" i="1" s="1"/>
  <c r="BH1170" i="1"/>
  <c r="BI1170" i="1" s="1"/>
  <c r="BH1171" i="1"/>
  <c r="BI1171" i="1" s="1"/>
  <c r="BH1172" i="1"/>
  <c r="BI1172" i="1" s="1"/>
  <c r="BH1173" i="1"/>
  <c r="BI1173" i="1" s="1"/>
  <c r="BH1174" i="1"/>
  <c r="BI1174" i="1" s="1"/>
  <c r="BH1175" i="1"/>
  <c r="BI1175" i="1" s="1"/>
  <c r="BH1176" i="1"/>
  <c r="BI1176" i="1" s="1"/>
  <c r="BH1177" i="1"/>
  <c r="BI1177" i="1" s="1"/>
  <c r="BH1178" i="1"/>
  <c r="BI1178" i="1" s="1"/>
  <c r="BH1179" i="1"/>
  <c r="BI1179" i="1" s="1"/>
  <c r="BH1180" i="1"/>
  <c r="BI1180" i="1" s="1"/>
  <c r="BH1181" i="1"/>
  <c r="BI1181" i="1" s="1"/>
  <c r="BH1182" i="1"/>
  <c r="BI1182" i="1" s="1"/>
  <c r="BH1183" i="1"/>
  <c r="BI1183" i="1" s="1"/>
  <c r="BH1184" i="1"/>
  <c r="BI1184" i="1" s="1"/>
  <c r="BH1185" i="1"/>
  <c r="BI1185" i="1" s="1"/>
  <c r="BH1186" i="1"/>
  <c r="BI1186" i="1" s="1"/>
  <c r="BH1187" i="1"/>
  <c r="BI1187" i="1" s="1"/>
  <c r="BH1188" i="1"/>
  <c r="BI1188" i="1" s="1"/>
  <c r="BH1189" i="1"/>
  <c r="BI1189" i="1" s="1"/>
  <c r="BH1190" i="1"/>
  <c r="BI1190" i="1" s="1"/>
  <c r="BH1191" i="1"/>
  <c r="BI1191" i="1" s="1"/>
  <c r="BH1192" i="1"/>
  <c r="BI1192" i="1" s="1"/>
  <c r="BH1193" i="1"/>
  <c r="BI1193" i="1" s="1"/>
  <c r="BH1194" i="1"/>
  <c r="BI1194" i="1" s="1"/>
  <c r="BH1195" i="1"/>
  <c r="BI1195" i="1" s="1"/>
  <c r="BH1196" i="1"/>
  <c r="BI1196" i="1" s="1"/>
  <c r="BH1197" i="1"/>
  <c r="BI1197" i="1" s="1"/>
  <c r="BH1198" i="1"/>
  <c r="BI1198" i="1" s="1"/>
  <c r="BH1199" i="1"/>
  <c r="BI1199" i="1" s="1"/>
  <c r="BH1200" i="1"/>
  <c r="BI1200" i="1" s="1"/>
  <c r="BH1201" i="1"/>
  <c r="BI1201" i="1" s="1"/>
  <c r="BH1202" i="1"/>
  <c r="BI1202" i="1" s="1"/>
  <c r="BH1203" i="1"/>
  <c r="BI1203" i="1" s="1"/>
  <c r="BH1204" i="1"/>
  <c r="BI1204" i="1" s="1"/>
  <c r="BH1205" i="1"/>
  <c r="BI1205" i="1" s="1"/>
  <c r="BH1206" i="1"/>
  <c r="BI1206" i="1" s="1"/>
  <c r="BH1207" i="1"/>
  <c r="BI1207" i="1" s="1"/>
  <c r="BH1208" i="1"/>
  <c r="BI1208" i="1" s="1"/>
  <c r="BH1209" i="1"/>
  <c r="BI1209" i="1" s="1"/>
  <c r="BH1210" i="1"/>
  <c r="BI1210" i="1" s="1"/>
  <c r="BH1211" i="1"/>
  <c r="BI1211" i="1" s="1"/>
  <c r="BH1212" i="1"/>
  <c r="BI1212" i="1" s="1"/>
  <c r="BH1213" i="1"/>
  <c r="BI1213" i="1" s="1"/>
  <c r="BH1214" i="1"/>
  <c r="BI1214" i="1" s="1"/>
  <c r="BH1215" i="1"/>
  <c r="BI1215" i="1" s="1"/>
  <c r="BH1216" i="1"/>
  <c r="BI1216" i="1" s="1"/>
  <c r="BH1217" i="1"/>
  <c r="BI1217" i="1" s="1"/>
  <c r="BH1218" i="1"/>
  <c r="BI1218" i="1" s="1"/>
  <c r="BH1219" i="1"/>
  <c r="BI1219" i="1" s="1"/>
  <c r="BH1220" i="1"/>
  <c r="BI1220" i="1" s="1"/>
  <c r="BH1221" i="1"/>
  <c r="BI1221" i="1" s="1"/>
  <c r="BH1222" i="1"/>
  <c r="BI1222" i="1" s="1"/>
  <c r="BH1223" i="1"/>
  <c r="BI1223" i="1" s="1"/>
  <c r="BH1224" i="1"/>
  <c r="BI1224" i="1" s="1"/>
  <c r="BH1225" i="1"/>
  <c r="BI1225" i="1" s="1"/>
  <c r="BH1226" i="1"/>
  <c r="BI1226" i="1" s="1"/>
  <c r="BH1227" i="1"/>
  <c r="BI1227" i="1" s="1"/>
  <c r="BH1228" i="1"/>
  <c r="BI1228" i="1" s="1"/>
  <c r="BH1229" i="1"/>
  <c r="BI1229" i="1" s="1"/>
  <c r="BH1230" i="1"/>
  <c r="BI1230" i="1" s="1"/>
  <c r="BH1231" i="1"/>
  <c r="BI1231" i="1" s="1"/>
  <c r="BH1232" i="1"/>
  <c r="BI1232" i="1" s="1"/>
  <c r="BH1233" i="1"/>
  <c r="BI1233" i="1" s="1"/>
  <c r="BH1234" i="1"/>
  <c r="BI1234" i="1" s="1"/>
  <c r="BH1235" i="1"/>
  <c r="BI1235" i="1" s="1"/>
  <c r="BH1236" i="1"/>
  <c r="BI1236" i="1" s="1"/>
  <c r="BH1237" i="1"/>
  <c r="BI1237" i="1" s="1"/>
  <c r="BH1238" i="1"/>
  <c r="BI1238" i="1" s="1"/>
  <c r="BH1239" i="1"/>
  <c r="BI1239" i="1" s="1"/>
  <c r="BH1240" i="1"/>
  <c r="BI1240" i="1" s="1"/>
  <c r="BH1241" i="1"/>
  <c r="BI1241" i="1" s="1"/>
  <c r="BH1242" i="1"/>
  <c r="BI1242" i="1" s="1"/>
  <c r="BH1243" i="1"/>
  <c r="BI1243" i="1" s="1"/>
  <c r="BH1244" i="1"/>
  <c r="BI1244" i="1" s="1"/>
  <c r="BH1245" i="1"/>
  <c r="BI1245" i="1" s="1"/>
  <c r="BH1246" i="1"/>
  <c r="BI1246" i="1" s="1"/>
  <c r="BH1247" i="1"/>
  <c r="BI1247" i="1" s="1"/>
  <c r="BH1248" i="1"/>
  <c r="BI1248" i="1" s="1"/>
  <c r="BH1249" i="1"/>
  <c r="BI1249" i="1" s="1"/>
  <c r="BH1250" i="1"/>
  <c r="BI1250" i="1" s="1"/>
  <c r="BH1251" i="1"/>
  <c r="BI1251" i="1" s="1"/>
  <c r="BH1252" i="1"/>
  <c r="BI1252" i="1" s="1"/>
  <c r="BH1253" i="1"/>
  <c r="BI1253" i="1" s="1"/>
  <c r="BH1254" i="1"/>
  <c r="BI1254" i="1" s="1"/>
  <c r="BH1255" i="1"/>
  <c r="BI1255" i="1" s="1"/>
  <c r="BH1256" i="1"/>
  <c r="BI1256" i="1" s="1"/>
  <c r="BH1257" i="1"/>
  <c r="BI1257" i="1" s="1"/>
  <c r="BH1258" i="1"/>
  <c r="BI1258" i="1" s="1"/>
  <c r="BH1259" i="1"/>
  <c r="BI1259" i="1" s="1"/>
  <c r="BH1260" i="1"/>
  <c r="BI1260" i="1" s="1"/>
  <c r="BH1261" i="1"/>
  <c r="BI1261" i="1" s="1"/>
  <c r="BH1262" i="1"/>
  <c r="BI1262" i="1" s="1"/>
  <c r="BH1263" i="1"/>
  <c r="BI1263" i="1" s="1"/>
  <c r="BH1264" i="1"/>
  <c r="BI1264" i="1" s="1"/>
  <c r="BH1265" i="1"/>
  <c r="BI1265" i="1" s="1"/>
  <c r="BH1266" i="1"/>
  <c r="BI1266" i="1" s="1"/>
  <c r="BH1267" i="1"/>
  <c r="BI1267" i="1" s="1"/>
  <c r="BH1268" i="1"/>
  <c r="BI1268" i="1" s="1"/>
  <c r="BH1269" i="1"/>
  <c r="BI1269" i="1" s="1"/>
  <c r="BH1270" i="1"/>
  <c r="BI1270" i="1" s="1"/>
  <c r="BH1271" i="1"/>
  <c r="BI1271" i="1" s="1"/>
  <c r="BH1272" i="1"/>
  <c r="BI1272" i="1" s="1"/>
  <c r="BH1273" i="1"/>
  <c r="BI1273" i="1" s="1"/>
  <c r="BH1274" i="1"/>
  <c r="BI1274" i="1" s="1"/>
  <c r="BH1275" i="1"/>
  <c r="BI1275" i="1" s="1"/>
  <c r="BH1276" i="1"/>
  <c r="BI1276" i="1" s="1"/>
  <c r="BH1277" i="1"/>
  <c r="BI1277" i="1" s="1"/>
  <c r="BH1278" i="1"/>
  <c r="BI1278" i="1" s="1"/>
  <c r="BH1279" i="1"/>
  <c r="BI1279" i="1" s="1"/>
  <c r="BH1280" i="1"/>
  <c r="BI1280" i="1" s="1"/>
  <c r="BH1281" i="1"/>
  <c r="BI1281" i="1" s="1"/>
  <c r="BH1282" i="1"/>
  <c r="BI1282" i="1" s="1"/>
  <c r="BH1283" i="1"/>
  <c r="BI1283" i="1" s="1"/>
  <c r="BH1284" i="1"/>
  <c r="BI1284" i="1" s="1"/>
  <c r="BH1285" i="1"/>
  <c r="BI1285" i="1" s="1"/>
  <c r="BH1286" i="1"/>
  <c r="BI1286" i="1" s="1"/>
  <c r="BH1287" i="1"/>
  <c r="BI1287" i="1" s="1"/>
  <c r="BH1288" i="1"/>
  <c r="BI1288" i="1" s="1"/>
  <c r="BH1289" i="1"/>
  <c r="BI1289" i="1" s="1"/>
  <c r="BH1290" i="1"/>
  <c r="BI1290" i="1" s="1"/>
  <c r="BH1291" i="1"/>
  <c r="BI1291" i="1" s="1"/>
  <c r="BH1292" i="1"/>
  <c r="BI1292" i="1" s="1"/>
  <c r="BH1293" i="1"/>
  <c r="BI1293" i="1" s="1"/>
  <c r="BH1294" i="1"/>
  <c r="BI1294" i="1" s="1"/>
  <c r="BH1295" i="1"/>
  <c r="BI1295" i="1" s="1"/>
  <c r="BH1296" i="1"/>
  <c r="BI1296" i="1" s="1"/>
  <c r="BH1297" i="1"/>
  <c r="BI1297" i="1" s="1"/>
  <c r="BH1298" i="1"/>
  <c r="BI1298" i="1" s="1"/>
  <c r="BH1299" i="1"/>
  <c r="BI1299" i="1" s="1"/>
  <c r="BH1300" i="1"/>
  <c r="BI1300" i="1" s="1"/>
  <c r="BH1301" i="1"/>
  <c r="BI1301" i="1" s="1"/>
  <c r="BH1302" i="1"/>
  <c r="BI1302" i="1" s="1"/>
  <c r="BH1303" i="1"/>
  <c r="BI1303" i="1" s="1"/>
  <c r="BH1304" i="1"/>
  <c r="BI1304" i="1" s="1"/>
  <c r="BH1305" i="1"/>
  <c r="BI1305" i="1" s="1"/>
  <c r="BH1306" i="1"/>
  <c r="BI1306" i="1" s="1"/>
  <c r="BH1307" i="1"/>
  <c r="BI1307" i="1" s="1"/>
  <c r="BH1308" i="1"/>
  <c r="BI1308" i="1" s="1"/>
  <c r="BH1309" i="1"/>
  <c r="BI1309" i="1" s="1"/>
  <c r="BH1310" i="1"/>
  <c r="BI1310" i="1" s="1"/>
  <c r="BH1311" i="1"/>
  <c r="BI1311" i="1" s="1"/>
  <c r="BH1312" i="1"/>
  <c r="BI1312" i="1" s="1"/>
  <c r="BH1313" i="1"/>
  <c r="BI1313" i="1" s="1"/>
  <c r="BH1314" i="1"/>
  <c r="BI1314" i="1" s="1"/>
  <c r="BH1315" i="1"/>
  <c r="BI1315" i="1" s="1"/>
  <c r="BH1316" i="1"/>
  <c r="BI1316" i="1" s="1"/>
  <c r="BH1317" i="1"/>
  <c r="BI1317" i="1" s="1"/>
  <c r="BH1318" i="1"/>
  <c r="BI1318" i="1" s="1"/>
  <c r="BH1319" i="1"/>
  <c r="BI1319" i="1" s="1"/>
  <c r="BH1320" i="1"/>
  <c r="BI1320" i="1" s="1"/>
  <c r="BH1321" i="1"/>
  <c r="BI1321" i="1" s="1"/>
  <c r="BH1322" i="1"/>
  <c r="BI1322" i="1" s="1"/>
  <c r="BH1323" i="1"/>
  <c r="BI1323" i="1" s="1"/>
  <c r="BH1324" i="1"/>
  <c r="BI1324" i="1" s="1"/>
  <c r="BH1325" i="1"/>
  <c r="BI1325" i="1" s="1"/>
  <c r="BH1326" i="1"/>
  <c r="BI1326" i="1" s="1"/>
  <c r="BH1327" i="1"/>
  <c r="BI1327" i="1" s="1"/>
  <c r="BH1328" i="1"/>
  <c r="BI1328" i="1" s="1"/>
  <c r="BH1329" i="1"/>
  <c r="BI1329" i="1" s="1"/>
  <c r="BH1330" i="1"/>
  <c r="BI1330" i="1" s="1"/>
  <c r="BH1331" i="1"/>
  <c r="BI1331" i="1" s="1"/>
  <c r="BH1332" i="1"/>
  <c r="BI1332" i="1" s="1"/>
  <c r="BH1333" i="1"/>
  <c r="BI1333" i="1" s="1"/>
  <c r="BH1334" i="1"/>
  <c r="BI1334" i="1" s="1"/>
  <c r="BH1335" i="1"/>
  <c r="BI1335" i="1" s="1"/>
  <c r="BH1336" i="1"/>
  <c r="BI1336" i="1" s="1"/>
  <c r="BH1337" i="1"/>
  <c r="BI1337" i="1" s="1"/>
  <c r="BH1338" i="1"/>
  <c r="BI1338" i="1" s="1"/>
  <c r="BH1339" i="1"/>
  <c r="BI1339" i="1" s="1"/>
  <c r="BH1340" i="1"/>
  <c r="BI1340" i="1" s="1"/>
  <c r="BH1341" i="1"/>
  <c r="BI1341" i="1" s="1"/>
  <c r="BH1342" i="1"/>
  <c r="BI1342" i="1" s="1"/>
  <c r="BH1343" i="1"/>
  <c r="BI1343" i="1" s="1"/>
  <c r="BH1344" i="1"/>
  <c r="BI1344" i="1" s="1"/>
  <c r="BH1345" i="1"/>
  <c r="BI1345" i="1" s="1"/>
  <c r="BH1346" i="1"/>
  <c r="BI1346" i="1" s="1"/>
  <c r="BH1347" i="1"/>
  <c r="BI1347" i="1" s="1"/>
  <c r="BH1348" i="1"/>
  <c r="BI1348" i="1" s="1"/>
  <c r="BH1349" i="1"/>
  <c r="BI1349" i="1" s="1"/>
  <c r="BH1350" i="1"/>
  <c r="BI1350" i="1" s="1"/>
  <c r="BH1351" i="1"/>
  <c r="BI1351" i="1" s="1"/>
  <c r="BH1352" i="1"/>
  <c r="BI1352" i="1" s="1"/>
  <c r="BH1353" i="1"/>
  <c r="BI1353" i="1" s="1"/>
  <c r="BH1354" i="1"/>
  <c r="BI1354" i="1" s="1"/>
  <c r="BH1355" i="1"/>
  <c r="BI1355" i="1" s="1"/>
  <c r="BH1356" i="1"/>
  <c r="BI1356" i="1" s="1"/>
  <c r="BH1357" i="1"/>
  <c r="BI1357" i="1" s="1"/>
  <c r="BH1358" i="1"/>
  <c r="BI1358" i="1" s="1"/>
  <c r="BH1359" i="1"/>
  <c r="BI1359" i="1" s="1"/>
  <c r="BH1360" i="1"/>
  <c r="BI1360" i="1" s="1"/>
  <c r="BH1361" i="1"/>
  <c r="BI1361" i="1" s="1"/>
  <c r="BH1362" i="1"/>
  <c r="BI1362" i="1" s="1"/>
  <c r="BH1363" i="1"/>
  <c r="BI1363" i="1" s="1"/>
  <c r="BH1364" i="1"/>
  <c r="BI1364" i="1" s="1"/>
  <c r="BH1365" i="1"/>
  <c r="BI1365" i="1" s="1"/>
  <c r="BH1366" i="1"/>
  <c r="BI1366" i="1" s="1"/>
  <c r="BH1367" i="1"/>
  <c r="BI1367" i="1" s="1"/>
  <c r="BH1368" i="1"/>
  <c r="BI1368" i="1" s="1"/>
  <c r="BH1369" i="1"/>
  <c r="BI1369" i="1" s="1"/>
  <c r="BH1370" i="1"/>
  <c r="BI1370" i="1" s="1"/>
  <c r="BH1371" i="1"/>
  <c r="BI1371" i="1" s="1"/>
  <c r="BH1372" i="1"/>
  <c r="BI1372" i="1" s="1"/>
  <c r="BH1373" i="1"/>
  <c r="BI1373" i="1" s="1"/>
  <c r="BH1374" i="1"/>
  <c r="BI1374" i="1" s="1"/>
  <c r="BH1375" i="1"/>
  <c r="BI1375" i="1" s="1"/>
  <c r="BH1376" i="1"/>
  <c r="BI1376" i="1" s="1"/>
  <c r="BH1377" i="1"/>
  <c r="BI1377" i="1" s="1"/>
  <c r="BH1378" i="1"/>
  <c r="BI1378" i="1" s="1"/>
  <c r="BH1379" i="1"/>
  <c r="BI1379" i="1" s="1"/>
  <c r="BH1380" i="1"/>
  <c r="BI1380" i="1" s="1"/>
  <c r="BH1381" i="1"/>
  <c r="BI1381" i="1" s="1"/>
  <c r="BH1382" i="1"/>
  <c r="BI1382" i="1" s="1"/>
  <c r="BH1383" i="1"/>
  <c r="BI1383" i="1" s="1"/>
  <c r="BH1384" i="1"/>
  <c r="BI1384" i="1" s="1"/>
  <c r="BH1385" i="1"/>
  <c r="BI1385" i="1" s="1"/>
  <c r="BH1386" i="1"/>
  <c r="BI1386" i="1" s="1"/>
  <c r="BH1387" i="1"/>
  <c r="BI1387" i="1" s="1"/>
  <c r="BH1388" i="1"/>
  <c r="BI1388" i="1" s="1"/>
  <c r="BH1389" i="1"/>
  <c r="BI1389" i="1" s="1"/>
  <c r="BH1390" i="1"/>
  <c r="BI1390" i="1" s="1"/>
  <c r="BH1391" i="1"/>
  <c r="BI1391" i="1" s="1"/>
  <c r="BH1392" i="1"/>
  <c r="BI1392" i="1" s="1"/>
  <c r="BH1393" i="1"/>
  <c r="BI1393" i="1" s="1"/>
  <c r="BH1394" i="1"/>
  <c r="BI1394" i="1" s="1"/>
  <c r="BH1395" i="1"/>
  <c r="BI1395" i="1" s="1"/>
  <c r="BH1396" i="1"/>
  <c r="BI1396" i="1" s="1"/>
  <c r="BH1397" i="1"/>
  <c r="BI1397" i="1" s="1"/>
  <c r="BH1398" i="1"/>
  <c r="BI1398" i="1" s="1"/>
  <c r="BH1399" i="1"/>
  <c r="BI1399" i="1" s="1"/>
  <c r="BH1400" i="1"/>
  <c r="BI1400" i="1" s="1"/>
  <c r="BH1401" i="1"/>
  <c r="BI1401" i="1" s="1"/>
  <c r="BH1402" i="1"/>
  <c r="BI1402" i="1" s="1"/>
  <c r="BH1403" i="1"/>
  <c r="BI1403" i="1" s="1"/>
  <c r="BH1404" i="1"/>
  <c r="BI1404" i="1" s="1"/>
  <c r="BH1405" i="1"/>
  <c r="BI1405" i="1" s="1"/>
  <c r="BH1406" i="1"/>
  <c r="BI1406" i="1" s="1"/>
  <c r="BH1407" i="1"/>
  <c r="BI1407" i="1" s="1"/>
  <c r="BH1408" i="1"/>
  <c r="BI1408" i="1" s="1"/>
  <c r="BH1409" i="1"/>
  <c r="BI1409" i="1" s="1"/>
  <c r="BH1410" i="1"/>
  <c r="BI1410" i="1" s="1"/>
  <c r="BH1411" i="1"/>
  <c r="BI1411" i="1" s="1"/>
  <c r="BH1412" i="1"/>
  <c r="BI1412" i="1" s="1"/>
  <c r="BH1413" i="1"/>
  <c r="BI1413" i="1" s="1"/>
  <c r="BH1414" i="1"/>
  <c r="BI1414" i="1" s="1"/>
  <c r="BH1415" i="1"/>
  <c r="BI1415" i="1" s="1"/>
  <c r="BH1416" i="1"/>
  <c r="BI1416" i="1" s="1"/>
  <c r="BH1417" i="1"/>
  <c r="BI1417" i="1" s="1"/>
  <c r="BH1418" i="1"/>
  <c r="BI1418" i="1" s="1"/>
  <c r="BH1419" i="1"/>
  <c r="BI1419" i="1" s="1"/>
  <c r="BH1420" i="1"/>
  <c r="BI1420" i="1" s="1"/>
  <c r="BH1421" i="1"/>
  <c r="BI1421" i="1" s="1"/>
  <c r="BH1422" i="1"/>
  <c r="BI1422" i="1" s="1"/>
  <c r="BH1423" i="1"/>
  <c r="BI1423" i="1" s="1"/>
  <c r="BH1424" i="1"/>
  <c r="BI1424" i="1" s="1"/>
  <c r="BH1425" i="1"/>
  <c r="BI1425" i="1" s="1"/>
  <c r="BH1426" i="1"/>
  <c r="BI1426" i="1" s="1"/>
  <c r="BH1427" i="1"/>
  <c r="BI1427" i="1" s="1"/>
  <c r="BH1428" i="1"/>
  <c r="BI1428" i="1" s="1"/>
  <c r="BH1429" i="1"/>
  <c r="BI1429" i="1" s="1"/>
  <c r="BH1430" i="1"/>
  <c r="BI1430" i="1" s="1"/>
  <c r="BH1431" i="1"/>
  <c r="BI1431" i="1" s="1"/>
  <c r="BH1432" i="1"/>
  <c r="BI1432" i="1" s="1"/>
  <c r="BH1433" i="1"/>
  <c r="BI1433" i="1" s="1"/>
  <c r="BH1434" i="1"/>
  <c r="BI1434" i="1" s="1"/>
  <c r="BH1435" i="1"/>
  <c r="BI1435" i="1" s="1"/>
  <c r="BH1436" i="1"/>
  <c r="BI1436" i="1" s="1"/>
  <c r="BH1437" i="1"/>
  <c r="BI1437" i="1" s="1"/>
  <c r="BH1438" i="1"/>
  <c r="BI1438" i="1" s="1"/>
  <c r="BH1439" i="1"/>
  <c r="BI1439" i="1" s="1"/>
  <c r="BH1440" i="1"/>
  <c r="BI1440" i="1" s="1"/>
  <c r="BH1441" i="1"/>
  <c r="BI1441" i="1" s="1"/>
  <c r="BH1442" i="1"/>
  <c r="BI1442" i="1" s="1"/>
  <c r="BH1443" i="1"/>
  <c r="BI1443" i="1" s="1"/>
  <c r="BH1444" i="1"/>
  <c r="BI1444" i="1" s="1"/>
  <c r="B301" i="10" s="1"/>
  <c r="BH1445" i="1"/>
  <c r="BI1445" i="1" s="1"/>
  <c r="BH1446" i="1"/>
  <c r="BI1446" i="1" s="1"/>
  <c r="BH1447" i="1"/>
  <c r="BI1447" i="1" s="1"/>
  <c r="BH1448" i="1"/>
  <c r="BI1448" i="1" s="1"/>
  <c r="BH1449" i="1"/>
  <c r="BI1449" i="1" s="1"/>
  <c r="BH1450" i="1"/>
  <c r="BI1450" i="1" s="1"/>
  <c r="BH1451" i="1"/>
  <c r="BI1451" i="1" s="1"/>
  <c r="BH1452" i="1"/>
  <c r="BI1452" i="1" s="1"/>
  <c r="BH1453" i="1"/>
  <c r="BI1453" i="1" s="1"/>
  <c r="BH1454" i="1"/>
  <c r="BI1454" i="1" s="1"/>
  <c r="BH1455" i="1"/>
  <c r="BI1455" i="1" s="1"/>
  <c r="BH1456" i="1"/>
  <c r="BI1456" i="1" s="1"/>
  <c r="B313" i="10" s="1"/>
  <c r="BH1457" i="1"/>
  <c r="BI1457" i="1" s="1"/>
  <c r="BH1458" i="1"/>
  <c r="BI1458" i="1" s="1"/>
  <c r="BH1459" i="1"/>
  <c r="BI1459" i="1" s="1"/>
  <c r="BH1460" i="1"/>
  <c r="BI1460" i="1" s="1"/>
  <c r="BH1461" i="1"/>
  <c r="BI1461" i="1" s="1"/>
  <c r="BH1462" i="1"/>
  <c r="BI1462" i="1" s="1"/>
  <c r="BH1463" i="1"/>
  <c r="BI1463" i="1" s="1"/>
  <c r="BH1464" i="1"/>
  <c r="BI1464" i="1" s="1"/>
  <c r="BH1465" i="1"/>
  <c r="BI1465" i="1" s="1"/>
  <c r="BH1466" i="1"/>
  <c r="BI1466" i="1" s="1"/>
  <c r="BH1467" i="1"/>
  <c r="BI1467" i="1" s="1"/>
  <c r="BH1468" i="1"/>
  <c r="BI1468" i="1" s="1"/>
  <c r="BH1469" i="1"/>
  <c r="BI1469" i="1" s="1"/>
  <c r="BH1470" i="1"/>
  <c r="BI1470" i="1" s="1"/>
  <c r="BH1471" i="1"/>
  <c r="BI1471" i="1" s="1"/>
  <c r="BH1472" i="1"/>
  <c r="BI1472" i="1" s="1"/>
  <c r="BH1473" i="1"/>
  <c r="BI1473" i="1" s="1"/>
  <c r="BH1474" i="1"/>
  <c r="BI1474" i="1" s="1"/>
  <c r="BH1475" i="1"/>
  <c r="BI1475" i="1" s="1"/>
  <c r="BH1476" i="1"/>
  <c r="BI1476" i="1" s="1"/>
  <c r="BH1477" i="1"/>
  <c r="BI1477" i="1" s="1"/>
  <c r="BH1478" i="1"/>
  <c r="BI1478" i="1" s="1"/>
  <c r="BH1479" i="1"/>
  <c r="BI1479" i="1" s="1"/>
  <c r="BH1480" i="1"/>
  <c r="BI1480" i="1" s="1"/>
  <c r="B337" i="10" s="1"/>
  <c r="BH1481" i="1"/>
  <c r="BI1481" i="1" s="1"/>
  <c r="BH1482" i="1"/>
  <c r="BI1482" i="1" s="1"/>
  <c r="BH1483" i="1"/>
  <c r="BI1483" i="1" s="1"/>
  <c r="BH1484" i="1"/>
  <c r="BI1484" i="1" s="1"/>
  <c r="BH1485" i="1"/>
  <c r="BI1485" i="1" s="1"/>
  <c r="BH1486" i="1"/>
  <c r="BI1486" i="1" s="1"/>
  <c r="BH1487" i="1"/>
  <c r="BI1487" i="1" s="1"/>
  <c r="BH1488" i="1"/>
  <c r="BI1488" i="1" s="1"/>
  <c r="BH1489" i="1"/>
  <c r="BI1489" i="1" s="1"/>
  <c r="BH1490" i="1"/>
  <c r="BI1490" i="1" s="1"/>
  <c r="BH1491" i="1"/>
  <c r="BI1491" i="1" s="1"/>
  <c r="BH1492" i="1"/>
  <c r="BI1492" i="1" s="1"/>
  <c r="BH1493" i="1"/>
  <c r="BI1493" i="1" s="1"/>
  <c r="B350" i="10" s="1"/>
  <c r="BH1494" i="1"/>
  <c r="BI1494" i="1" s="1"/>
  <c r="BH1495" i="1"/>
  <c r="BI1495" i="1" s="1"/>
  <c r="BH1496" i="1"/>
  <c r="BI1496" i="1" s="1"/>
  <c r="BH1497" i="1"/>
  <c r="BI1497" i="1" s="1"/>
  <c r="BH1498" i="1"/>
  <c r="BI1498" i="1" s="1"/>
  <c r="BH1499" i="1"/>
  <c r="BI1499" i="1" s="1"/>
  <c r="BH1500" i="1"/>
  <c r="BI1500" i="1" s="1"/>
  <c r="BH1501" i="1"/>
  <c r="BI1501" i="1" s="1"/>
  <c r="BH1502" i="1"/>
  <c r="BI1502" i="1" s="1"/>
  <c r="BH1503" i="1"/>
  <c r="BI1503" i="1" s="1"/>
  <c r="BH1504" i="1"/>
  <c r="BI1504" i="1" s="1"/>
  <c r="B361" i="10" s="1"/>
  <c r="BH1505" i="1"/>
  <c r="BI1505" i="1" s="1"/>
  <c r="BH1506" i="1"/>
  <c r="BI1506" i="1" s="1"/>
  <c r="BH1507" i="1"/>
  <c r="BI1507" i="1" s="1"/>
  <c r="BH1508" i="1"/>
  <c r="BI1508" i="1" s="1"/>
  <c r="BH1509" i="1"/>
  <c r="BI1509" i="1" s="1"/>
  <c r="BH1510" i="1"/>
  <c r="BI1510" i="1" s="1"/>
  <c r="BH1511" i="1"/>
  <c r="BI1511" i="1" s="1"/>
  <c r="BH1512" i="1"/>
  <c r="BI1512" i="1" s="1"/>
  <c r="BH1513" i="1"/>
  <c r="BI1513" i="1" s="1"/>
  <c r="BH1514" i="1"/>
  <c r="BI1514" i="1" s="1"/>
  <c r="BH1515" i="1"/>
  <c r="BI1515" i="1" s="1"/>
  <c r="BH1516" i="1"/>
  <c r="BI1516" i="1" s="1"/>
  <c r="B373" i="10" s="1"/>
  <c r="BH1517" i="1"/>
  <c r="BI1517" i="1" s="1"/>
  <c r="BH1518" i="1"/>
  <c r="BI1518" i="1" s="1"/>
  <c r="BH1519" i="1"/>
  <c r="BI1519" i="1" s="1"/>
  <c r="BH1520" i="1"/>
  <c r="BI1520" i="1" s="1"/>
  <c r="BH1521" i="1"/>
  <c r="BI1521" i="1" s="1"/>
  <c r="BH1522" i="1"/>
  <c r="BI1522" i="1" s="1"/>
  <c r="BH1523" i="1"/>
  <c r="BI1523" i="1" s="1"/>
  <c r="BH1524" i="1"/>
  <c r="BI1524" i="1" s="1"/>
  <c r="BH1525" i="1"/>
  <c r="BI1525" i="1" s="1"/>
  <c r="BH1526" i="1"/>
  <c r="BI1526" i="1" s="1"/>
  <c r="BH1527" i="1"/>
  <c r="BI1527" i="1" s="1"/>
  <c r="BH1528" i="1"/>
  <c r="BI1528" i="1" s="1"/>
  <c r="BH1529" i="1"/>
  <c r="BI1529" i="1" s="1"/>
  <c r="BH1530" i="1"/>
  <c r="BI1530" i="1" s="1"/>
  <c r="BH1531" i="1"/>
  <c r="BI1531" i="1" s="1"/>
  <c r="BH1532" i="1"/>
  <c r="BI1532" i="1" s="1"/>
  <c r="BH1533" i="1"/>
  <c r="BI1533" i="1" s="1"/>
  <c r="BH1534" i="1"/>
  <c r="BI1534" i="1" s="1"/>
  <c r="BH1535" i="1"/>
  <c r="BI1535" i="1" s="1"/>
  <c r="BH1536" i="1"/>
  <c r="BI1536" i="1" s="1"/>
  <c r="BH1537" i="1"/>
  <c r="BI1537" i="1" s="1"/>
  <c r="BH1538" i="1"/>
  <c r="BI1538" i="1" s="1"/>
  <c r="BH1539" i="1"/>
  <c r="BI1539" i="1" s="1"/>
  <c r="BH1540" i="1"/>
  <c r="BI1540" i="1" s="1"/>
  <c r="B397" i="10" s="1"/>
  <c r="BH1541" i="1"/>
  <c r="BI1541" i="1" s="1"/>
  <c r="BH1542" i="1"/>
  <c r="BI1542" i="1" s="1"/>
  <c r="BH1543" i="1"/>
  <c r="BI1543" i="1" s="1"/>
  <c r="BH1544" i="1"/>
  <c r="BI1544" i="1" s="1"/>
  <c r="BH1545" i="1"/>
  <c r="BI1545" i="1" s="1"/>
  <c r="BH1546" i="1"/>
  <c r="BI1546" i="1" s="1"/>
  <c r="BH1547" i="1"/>
  <c r="BI1547" i="1" s="1"/>
  <c r="BH1548" i="1"/>
  <c r="BI1548" i="1" s="1"/>
  <c r="BH1549" i="1"/>
  <c r="BI1549" i="1" s="1"/>
  <c r="BH1550" i="1"/>
  <c r="BI1550" i="1" s="1"/>
  <c r="BH1551" i="1"/>
  <c r="BI1551" i="1" s="1"/>
  <c r="BH1552" i="1"/>
  <c r="BI1552" i="1" s="1"/>
  <c r="B409" i="10" s="1"/>
  <c r="BH1553" i="1"/>
  <c r="BI1553" i="1" s="1"/>
  <c r="BH1554" i="1"/>
  <c r="BI1554" i="1" s="1"/>
  <c r="BH1555" i="1"/>
  <c r="BI1555" i="1" s="1"/>
  <c r="BH1556" i="1"/>
  <c r="BI1556" i="1" s="1"/>
  <c r="BH1557" i="1"/>
  <c r="BI1557" i="1" s="1"/>
  <c r="BH1558" i="1"/>
  <c r="BI1558" i="1" s="1"/>
  <c r="BH1559" i="1"/>
  <c r="BI1559" i="1" s="1"/>
  <c r="BH1560" i="1"/>
  <c r="BI1560" i="1" s="1"/>
  <c r="BH1561" i="1"/>
  <c r="BI1561" i="1" s="1"/>
  <c r="BH1562" i="1"/>
  <c r="BI1562" i="1" s="1"/>
  <c r="BH1563" i="1"/>
  <c r="BI1563" i="1" s="1"/>
  <c r="BH1564" i="1"/>
  <c r="BI1564" i="1" s="1"/>
  <c r="BH1565" i="1"/>
  <c r="BI1565" i="1" s="1"/>
  <c r="BH1566" i="1"/>
  <c r="BI1566" i="1" s="1"/>
  <c r="BH1567" i="1"/>
  <c r="BI1567" i="1" s="1"/>
  <c r="BH1568" i="1"/>
  <c r="BI1568" i="1" s="1"/>
  <c r="BH1569" i="1"/>
  <c r="BI1569" i="1" s="1"/>
  <c r="BH1570" i="1"/>
  <c r="BI1570" i="1" s="1"/>
  <c r="BH1571" i="1"/>
  <c r="BI1571" i="1" s="1"/>
  <c r="BH1572" i="1"/>
  <c r="BI1572" i="1" s="1"/>
  <c r="BH1573" i="1"/>
  <c r="BI1573" i="1" s="1"/>
  <c r="BH1574" i="1"/>
  <c r="BI1574" i="1" s="1"/>
  <c r="BH1575" i="1"/>
  <c r="BI1575" i="1" s="1"/>
  <c r="BH1576" i="1"/>
  <c r="BI1576" i="1" s="1"/>
  <c r="B433" i="10" s="1"/>
  <c r="BH1577" i="1"/>
  <c r="BI1577" i="1" s="1"/>
  <c r="BH1578" i="1"/>
  <c r="BI1578" i="1" s="1"/>
  <c r="BH1579" i="1"/>
  <c r="BI1579" i="1" s="1"/>
  <c r="BH1580" i="1"/>
  <c r="BI1580" i="1" s="1"/>
  <c r="BH1581" i="1"/>
  <c r="BI1581" i="1" s="1"/>
  <c r="BH1582" i="1"/>
  <c r="BI1582" i="1" s="1"/>
  <c r="BH1583" i="1"/>
  <c r="BI1583" i="1" s="1"/>
  <c r="BH1584" i="1"/>
  <c r="BI1584" i="1" s="1"/>
  <c r="BH1585" i="1"/>
  <c r="BI1585" i="1" s="1"/>
  <c r="BH1586" i="1"/>
  <c r="BI1586" i="1" s="1"/>
  <c r="BH1587" i="1"/>
  <c r="BI1587" i="1" s="1"/>
  <c r="BH1588" i="1"/>
  <c r="BI1588" i="1" s="1"/>
  <c r="B445" i="10" s="1"/>
  <c r="BH1589" i="1"/>
  <c r="BI1589" i="1" s="1"/>
  <c r="BH1590" i="1"/>
  <c r="BI1590" i="1" s="1"/>
  <c r="BH1591" i="1"/>
  <c r="BI1591" i="1" s="1"/>
  <c r="BH1592" i="1"/>
  <c r="BI1592" i="1" s="1"/>
  <c r="BH1593" i="1"/>
  <c r="BI1593" i="1" s="1"/>
  <c r="BH1594" i="1"/>
  <c r="BI1594" i="1" s="1"/>
  <c r="BH1595" i="1"/>
  <c r="BI1595" i="1" s="1"/>
  <c r="BH1596" i="1"/>
  <c r="BI1596" i="1" s="1"/>
  <c r="BH1597" i="1"/>
  <c r="BI1597" i="1" s="1"/>
  <c r="BH1598" i="1"/>
  <c r="BI1598" i="1" s="1"/>
  <c r="BH1599" i="1"/>
  <c r="BI1599" i="1" s="1"/>
  <c r="BH1600" i="1"/>
  <c r="BI1600" i="1" s="1"/>
  <c r="B457" i="10" s="1"/>
  <c r="BH1601" i="1"/>
  <c r="BI1601" i="1" s="1"/>
  <c r="BH1602" i="1"/>
  <c r="BI1602" i="1" s="1"/>
  <c r="BH1603" i="1"/>
  <c r="BI1603" i="1" s="1"/>
  <c r="BH1604" i="1"/>
  <c r="BI1604" i="1" s="1"/>
  <c r="BH1605" i="1"/>
  <c r="BI1605" i="1" s="1"/>
  <c r="BH1606" i="1"/>
  <c r="BI1606" i="1" s="1"/>
  <c r="BH1607" i="1"/>
  <c r="BI1607" i="1" s="1"/>
  <c r="BH1608" i="1"/>
  <c r="BI1608" i="1" s="1"/>
  <c r="BH1609" i="1"/>
  <c r="BI1609" i="1" s="1"/>
  <c r="BH1610" i="1"/>
  <c r="BI1610" i="1" s="1"/>
  <c r="BH1611" i="1"/>
  <c r="BI1611" i="1" s="1"/>
  <c r="BH1612" i="1"/>
  <c r="BI1612" i="1" s="1"/>
  <c r="B469" i="10" s="1"/>
  <c r="BH1613" i="1"/>
  <c r="BI1613" i="1" s="1"/>
  <c r="BH1614" i="1"/>
  <c r="BI1614" i="1" s="1"/>
  <c r="BH1615" i="1"/>
  <c r="BI1615" i="1" s="1"/>
  <c r="BH1616" i="1"/>
  <c r="BI1616" i="1" s="1"/>
  <c r="BH1617" i="1"/>
  <c r="BI1617" i="1" s="1"/>
  <c r="BH1618" i="1"/>
  <c r="BI1618" i="1" s="1"/>
  <c r="BH1619" i="1"/>
  <c r="BI1619" i="1" s="1"/>
  <c r="BH1620" i="1"/>
  <c r="BI1620" i="1" s="1"/>
  <c r="BH1621" i="1"/>
  <c r="BI1621" i="1" s="1"/>
  <c r="BH1622" i="1"/>
  <c r="BI1622" i="1" s="1"/>
  <c r="BH1623" i="1"/>
  <c r="BI1623" i="1" s="1"/>
  <c r="BH1624" i="1"/>
  <c r="BI1624" i="1" s="1"/>
  <c r="B481" i="10" s="1"/>
  <c r="BH1625" i="1"/>
  <c r="BI1625" i="1" s="1"/>
  <c r="BH1626" i="1"/>
  <c r="BI1626" i="1" s="1"/>
  <c r="BH1627" i="1"/>
  <c r="BI1627" i="1" s="1"/>
  <c r="BH1628" i="1"/>
  <c r="BI1628" i="1" s="1"/>
  <c r="BH1629" i="1"/>
  <c r="BI1629" i="1" s="1"/>
  <c r="BH1630" i="1"/>
  <c r="BI1630" i="1" s="1"/>
  <c r="BH1631" i="1"/>
  <c r="BI1631" i="1" s="1"/>
  <c r="BH1632" i="1"/>
  <c r="BI1632" i="1" s="1"/>
  <c r="BH1633" i="1"/>
  <c r="BI1633" i="1" s="1"/>
  <c r="B490" i="10" s="1"/>
  <c r="BH1634" i="1"/>
  <c r="BI1634" i="1" s="1"/>
  <c r="BH1635" i="1"/>
  <c r="BI1635" i="1" s="1"/>
  <c r="BH1636" i="1"/>
  <c r="BI1636" i="1" s="1"/>
  <c r="BH1637" i="1"/>
  <c r="BI1637" i="1" s="1"/>
  <c r="BH1638" i="1"/>
  <c r="BI1638" i="1" s="1"/>
  <c r="BH1639" i="1"/>
  <c r="BI1639" i="1" s="1"/>
  <c r="BH1640" i="1"/>
  <c r="BI1640" i="1" s="1"/>
  <c r="BH1641" i="1"/>
  <c r="BI1641" i="1" s="1"/>
  <c r="BH1642" i="1"/>
  <c r="BI1642" i="1" s="1"/>
  <c r="BH1643" i="1"/>
  <c r="BI1643" i="1" s="1"/>
  <c r="BH1644" i="1"/>
  <c r="BI1644" i="1" s="1"/>
  <c r="BH1645" i="1"/>
  <c r="BI1645" i="1" s="1"/>
  <c r="BH1646" i="1"/>
  <c r="BI1646" i="1" s="1"/>
  <c r="BH1647" i="1"/>
  <c r="BI1647" i="1" s="1"/>
  <c r="BH1648" i="1"/>
  <c r="BI1648" i="1" s="1"/>
  <c r="BH1649" i="1"/>
  <c r="BI1649" i="1" s="1"/>
  <c r="BH1650" i="1"/>
  <c r="BI1650" i="1" s="1"/>
  <c r="BH1651" i="1"/>
  <c r="BI1651" i="1" s="1"/>
  <c r="BH1652" i="1"/>
  <c r="BI1652" i="1" s="1"/>
  <c r="BH1653" i="1"/>
  <c r="BI1653" i="1" s="1"/>
  <c r="BH1654" i="1"/>
  <c r="BI1654" i="1" s="1"/>
  <c r="BH1655" i="1"/>
  <c r="BI1655" i="1" s="1"/>
  <c r="BH1656" i="1"/>
  <c r="BI1656" i="1" s="1"/>
  <c r="BH1657" i="1"/>
  <c r="BI1657" i="1" s="1"/>
  <c r="BH1658" i="1"/>
  <c r="BI1658" i="1" s="1"/>
  <c r="BH1659" i="1"/>
  <c r="BI1659" i="1" s="1"/>
  <c r="BH1660" i="1"/>
  <c r="BI1660" i="1" s="1"/>
  <c r="BH1661" i="1"/>
  <c r="BI1661" i="1" s="1"/>
  <c r="BH1662" i="1"/>
  <c r="BI1662" i="1" s="1"/>
  <c r="BH1663" i="1"/>
  <c r="BI1663" i="1" s="1"/>
  <c r="BH1664" i="1"/>
  <c r="BI1664" i="1" s="1"/>
  <c r="BH1665" i="1"/>
  <c r="BI1665" i="1" s="1"/>
  <c r="BH1666" i="1"/>
  <c r="BI1666" i="1" s="1"/>
  <c r="BH1667" i="1"/>
  <c r="BI1667" i="1" s="1"/>
  <c r="BH1668" i="1"/>
  <c r="BI1668" i="1" s="1"/>
  <c r="BH1669" i="1"/>
  <c r="BI1669" i="1" s="1"/>
  <c r="BH1670" i="1"/>
  <c r="BI1670" i="1" s="1"/>
  <c r="BH1671" i="1"/>
  <c r="BI1671" i="1" s="1"/>
  <c r="BH1672" i="1"/>
  <c r="BI1672" i="1" s="1"/>
  <c r="BH1673" i="1"/>
  <c r="BI1673" i="1" s="1"/>
  <c r="BH1674" i="1"/>
  <c r="BI1674" i="1" s="1"/>
  <c r="BH1675" i="1"/>
  <c r="BI1675" i="1" s="1"/>
  <c r="BH1676" i="1"/>
  <c r="BI1676" i="1" s="1"/>
  <c r="BH1677" i="1"/>
  <c r="BI1677" i="1" s="1"/>
  <c r="BH1678" i="1"/>
  <c r="BI1678" i="1" s="1"/>
  <c r="BH1679" i="1"/>
  <c r="BI1679" i="1" s="1"/>
  <c r="BH1680" i="1"/>
  <c r="BI1680" i="1" s="1"/>
  <c r="BH1681" i="1"/>
  <c r="BI1681" i="1" s="1"/>
  <c r="BH1682" i="1"/>
  <c r="BI1682" i="1" s="1"/>
  <c r="BH1683" i="1"/>
  <c r="BI1683" i="1" s="1"/>
  <c r="BH1684" i="1"/>
  <c r="BI1684" i="1" s="1"/>
  <c r="BH1685" i="1"/>
  <c r="BI1685" i="1" s="1"/>
  <c r="BH1686" i="1"/>
  <c r="BI1686" i="1" s="1"/>
  <c r="BH1687" i="1"/>
  <c r="BI1687" i="1" s="1"/>
  <c r="BH1688" i="1"/>
  <c r="BI1688" i="1" s="1"/>
  <c r="BH1689" i="1"/>
  <c r="BI1689" i="1" s="1"/>
  <c r="BH1690" i="1"/>
  <c r="BI1690" i="1" s="1"/>
  <c r="BH1691" i="1"/>
  <c r="BI1691" i="1" s="1"/>
  <c r="BH1692" i="1"/>
  <c r="BI1692" i="1" s="1"/>
  <c r="BH1693" i="1"/>
  <c r="BI1693" i="1" s="1"/>
  <c r="BH1694" i="1"/>
  <c r="BI1694" i="1" s="1"/>
  <c r="BH1695" i="1"/>
  <c r="BI1695" i="1" s="1"/>
  <c r="BH1696" i="1"/>
  <c r="BI1696" i="1" s="1"/>
  <c r="BH1697" i="1"/>
  <c r="BI1697" i="1" s="1"/>
  <c r="BH1698" i="1"/>
  <c r="BI1698" i="1" s="1"/>
  <c r="BH1699" i="1"/>
  <c r="BI1699" i="1" s="1"/>
  <c r="BH1700" i="1"/>
  <c r="BI1700" i="1" s="1"/>
  <c r="BH1701" i="1"/>
  <c r="BI1701" i="1" s="1"/>
  <c r="BH1702" i="1"/>
  <c r="BI1702" i="1" s="1"/>
  <c r="BH1703" i="1"/>
  <c r="BI1703" i="1" s="1"/>
  <c r="BH1704" i="1"/>
  <c r="BI1704" i="1" s="1"/>
  <c r="BH1705" i="1"/>
  <c r="BI1705" i="1" s="1"/>
  <c r="BH1706" i="1"/>
  <c r="BI1706" i="1" s="1"/>
  <c r="BH1707" i="1"/>
  <c r="BI1707" i="1" s="1"/>
  <c r="BH1708" i="1"/>
  <c r="BI1708" i="1" s="1"/>
  <c r="BH1709" i="1"/>
  <c r="BI1709" i="1" s="1"/>
  <c r="BH1710" i="1"/>
  <c r="BI1710" i="1" s="1"/>
  <c r="BH1711" i="1"/>
  <c r="BI1711" i="1" s="1"/>
  <c r="BH1712" i="1"/>
  <c r="BI1712" i="1" s="1"/>
  <c r="BH1713" i="1"/>
  <c r="BI1713" i="1" s="1"/>
  <c r="BH1714" i="1"/>
  <c r="BI1714" i="1" s="1"/>
  <c r="BH1715" i="1"/>
  <c r="BI1715" i="1" s="1"/>
  <c r="BH1716" i="1"/>
  <c r="BI1716" i="1" s="1"/>
  <c r="BH1717" i="1"/>
  <c r="BI1717" i="1" s="1"/>
  <c r="BH1718" i="1"/>
  <c r="BI1718" i="1" s="1"/>
  <c r="BH1719" i="1"/>
  <c r="BI1719" i="1" s="1"/>
  <c r="BH1720" i="1"/>
  <c r="BI1720" i="1" s="1"/>
  <c r="BH1721" i="1"/>
  <c r="BI1721" i="1" s="1"/>
  <c r="BH1722" i="1"/>
  <c r="BI1722" i="1" s="1"/>
  <c r="BH1723" i="1"/>
  <c r="BI1723" i="1" s="1"/>
  <c r="BH1724" i="1"/>
  <c r="BI1724" i="1" s="1"/>
  <c r="BH1725" i="1"/>
  <c r="BI1725" i="1" s="1"/>
  <c r="BH1726" i="1"/>
  <c r="BI1726" i="1" s="1"/>
  <c r="BH1727" i="1"/>
  <c r="BI1727" i="1" s="1"/>
  <c r="BH1728" i="1"/>
  <c r="BI1728" i="1" s="1"/>
  <c r="BH1729" i="1"/>
  <c r="BI1729" i="1" s="1"/>
  <c r="BH1730" i="1"/>
  <c r="BI1730" i="1" s="1"/>
  <c r="BH1731" i="1"/>
  <c r="BI1731" i="1" s="1"/>
  <c r="BH1732" i="1"/>
  <c r="BI1732" i="1" s="1"/>
  <c r="BH1733" i="1"/>
  <c r="BI1733" i="1" s="1"/>
  <c r="BH1734" i="1"/>
  <c r="BI1734" i="1" s="1"/>
  <c r="BH1735" i="1"/>
  <c r="BI1735" i="1" s="1"/>
  <c r="BH1736" i="1"/>
  <c r="BI1736" i="1" s="1"/>
  <c r="BH1737" i="1"/>
  <c r="BI1737" i="1" s="1"/>
  <c r="BH1738" i="1"/>
  <c r="BI1738" i="1" s="1"/>
  <c r="BH1739" i="1"/>
  <c r="BI1739" i="1" s="1"/>
  <c r="BH1740" i="1"/>
  <c r="BI1740" i="1" s="1"/>
  <c r="BH1741" i="1"/>
  <c r="BI1741" i="1" s="1"/>
  <c r="BH1742" i="1"/>
  <c r="BI1742" i="1" s="1"/>
  <c r="BH1743" i="1"/>
  <c r="BI1743" i="1" s="1"/>
  <c r="BH1744" i="1"/>
  <c r="BI1744" i="1" s="1"/>
  <c r="BH1745" i="1"/>
  <c r="BI1745" i="1" s="1"/>
  <c r="BH1746" i="1"/>
  <c r="BI1746" i="1" s="1"/>
  <c r="BH1747" i="1"/>
  <c r="BI1747" i="1" s="1"/>
  <c r="BH1748" i="1"/>
  <c r="BI1748" i="1" s="1"/>
  <c r="BH1749" i="1"/>
  <c r="BI1749" i="1" s="1"/>
  <c r="BH1750" i="1"/>
  <c r="BI1750" i="1" s="1"/>
  <c r="BH1751" i="1"/>
  <c r="BI1751" i="1" s="1"/>
  <c r="BH1752" i="1"/>
  <c r="BI1752" i="1" s="1"/>
  <c r="BH1753" i="1"/>
  <c r="BI1753" i="1" s="1"/>
  <c r="BH1754" i="1"/>
  <c r="BI1754" i="1" s="1"/>
  <c r="BH1755" i="1"/>
  <c r="BI1755" i="1" s="1"/>
  <c r="BH1756" i="1"/>
  <c r="BI1756" i="1" s="1"/>
  <c r="BH1757" i="1"/>
  <c r="BI1757" i="1" s="1"/>
  <c r="BH1758" i="1"/>
  <c r="BI1758" i="1" s="1"/>
  <c r="BH1759" i="1"/>
  <c r="BI1759" i="1" s="1"/>
  <c r="BH1760" i="1"/>
  <c r="BI1760" i="1" s="1"/>
  <c r="BH1761" i="1"/>
  <c r="BI1761" i="1" s="1"/>
  <c r="BH1762" i="1"/>
  <c r="BI1762" i="1" s="1"/>
  <c r="BH1763" i="1"/>
  <c r="BI1763" i="1" s="1"/>
  <c r="BH1764" i="1"/>
  <c r="BI1764" i="1" s="1"/>
  <c r="BH1765" i="1"/>
  <c r="BI1765" i="1" s="1"/>
  <c r="BH1766" i="1"/>
  <c r="BI1766" i="1" s="1"/>
  <c r="BH1767" i="1"/>
  <c r="BI1767" i="1" s="1"/>
  <c r="BH1768" i="1"/>
  <c r="BI1768" i="1" s="1"/>
  <c r="BH1769" i="1"/>
  <c r="BI1769" i="1" s="1"/>
  <c r="BH1770" i="1"/>
  <c r="BI1770" i="1" s="1"/>
  <c r="BH1771" i="1"/>
  <c r="BI1771" i="1" s="1"/>
  <c r="BH1772" i="1"/>
  <c r="BI1772" i="1" s="1"/>
  <c r="BH1773" i="1"/>
  <c r="BI1773" i="1" s="1"/>
  <c r="BH1774" i="1"/>
  <c r="BI1774" i="1" s="1"/>
  <c r="BH1775" i="1"/>
  <c r="BI1775" i="1" s="1"/>
  <c r="BH1776" i="1"/>
  <c r="BI1776" i="1" s="1"/>
  <c r="BH1777" i="1"/>
  <c r="BI1777" i="1" s="1"/>
  <c r="BH1778" i="1"/>
  <c r="BI1778" i="1" s="1"/>
  <c r="BH1779" i="1"/>
  <c r="BI1779" i="1" s="1"/>
  <c r="BH1780" i="1"/>
  <c r="BI1780" i="1" s="1"/>
  <c r="BH1781" i="1"/>
  <c r="BI1781" i="1" s="1"/>
  <c r="BH1782" i="1"/>
  <c r="BI1782" i="1" s="1"/>
  <c r="BH1783" i="1"/>
  <c r="BI1783" i="1" s="1"/>
  <c r="BH1784" i="1"/>
  <c r="BI1784" i="1" s="1"/>
  <c r="BH1785" i="1"/>
  <c r="BI1785" i="1" s="1"/>
  <c r="BH1786" i="1"/>
  <c r="BI1786" i="1" s="1"/>
  <c r="BH1787" i="1"/>
  <c r="BI1787" i="1" s="1"/>
  <c r="BH1788" i="1"/>
  <c r="BI1788" i="1" s="1"/>
  <c r="BH1789" i="1"/>
  <c r="BI1789" i="1" s="1"/>
  <c r="BH1790" i="1"/>
  <c r="BI1790" i="1" s="1"/>
  <c r="BH1791" i="1"/>
  <c r="BI1791" i="1" s="1"/>
  <c r="BH1792" i="1"/>
  <c r="BI1792" i="1" s="1"/>
  <c r="BH1793" i="1"/>
  <c r="BI1793" i="1" s="1"/>
  <c r="BH1794" i="1"/>
  <c r="BI1794" i="1" s="1"/>
  <c r="BH1795" i="1"/>
  <c r="BI1795" i="1" s="1"/>
  <c r="BH1796" i="1"/>
  <c r="BI1796" i="1" s="1"/>
  <c r="BH1797" i="1"/>
  <c r="BI1797" i="1" s="1"/>
  <c r="BH1798" i="1"/>
  <c r="BI1798" i="1" s="1"/>
  <c r="BH1799" i="1"/>
  <c r="BI1799" i="1" s="1"/>
  <c r="BH1800" i="1"/>
  <c r="BI1800" i="1" s="1"/>
  <c r="BH1801" i="1"/>
  <c r="BI1801" i="1" s="1"/>
  <c r="BH4" i="1"/>
  <c r="BT557" i="4"/>
  <c r="BF794" i="1"/>
  <c r="BD772" i="4"/>
  <c r="BD808" i="4"/>
  <c r="BD832" i="4"/>
  <c r="Y8" i="7"/>
  <c r="W14" i="7" s="1"/>
  <c r="AJ20" i="7" s="1"/>
  <c r="U8" i="7"/>
  <c r="S14" i="7" s="1"/>
  <c r="Q8" i="7"/>
  <c r="M8" i="7"/>
  <c r="K14" i="7" s="1"/>
  <c r="BT1085" i="4"/>
  <c r="AX203" i="1"/>
  <c r="BC203" i="1" s="1"/>
  <c r="BD1084" i="1"/>
  <c r="BD442" i="1"/>
  <c r="BF442" i="1" s="1"/>
  <c r="BD493" i="1"/>
  <c r="BF493" i="1" s="1"/>
  <c r="BP4" i="4"/>
  <c r="BT1550" i="4"/>
  <c r="BT1361" i="4"/>
  <c r="BT1013" i="4"/>
  <c r="BT365" i="4"/>
  <c r="BD485" i="1"/>
  <c r="BD306" i="1"/>
  <c r="BF306" i="1" s="1"/>
  <c r="BD914" i="1"/>
  <c r="BD1148" i="1"/>
  <c r="BD308" i="4"/>
  <c r="BD385" i="4"/>
  <c r="BD400" i="4"/>
  <c r="BD406" i="4"/>
  <c r="BD445" i="4"/>
  <c r="BN529" i="4"/>
  <c r="BN538" i="4"/>
  <c r="BN550" i="4"/>
  <c r="BN649" i="4"/>
  <c r="BN682" i="4"/>
  <c r="BN772" i="4"/>
  <c r="BN808" i="4"/>
  <c r="BN832" i="4"/>
  <c r="S8" i="7"/>
  <c r="T3" i="7"/>
  <c r="K8" i="7"/>
  <c r="L3" i="7"/>
  <c r="O8" i="7"/>
  <c r="P3" i="7"/>
  <c r="H3" i="7"/>
  <c r="G8" i="7"/>
  <c r="I8" i="7"/>
  <c r="G14" i="7" s="1"/>
  <c r="AX1723" i="1"/>
  <c r="AY1723" i="1"/>
  <c r="BA1723" i="1"/>
  <c r="AX1724" i="1"/>
  <c r="AY1724" i="1"/>
  <c r="BA1724" i="1"/>
  <c r="AX1725" i="1"/>
  <c r="AY1725" i="1"/>
  <c r="BA1725" i="1"/>
  <c r="AX1726" i="1"/>
  <c r="AY1726" i="1"/>
  <c r="BA1726" i="1"/>
  <c r="AX1727" i="1"/>
  <c r="AY1727" i="1"/>
  <c r="BA1727" i="1"/>
  <c r="AX1728" i="1"/>
  <c r="AY1728" i="1"/>
  <c r="BA1728" i="1"/>
  <c r="AX1729" i="1"/>
  <c r="AY1729" i="1"/>
  <c r="BA1729" i="1"/>
  <c r="AX1730" i="1"/>
  <c r="AY1730" i="1"/>
  <c r="BA1730" i="1"/>
  <c r="AX1731" i="1"/>
  <c r="AY1731" i="1"/>
  <c r="BA1731" i="1"/>
  <c r="AX1732" i="1"/>
  <c r="AY1732" i="1"/>
  <c r="BA1732" i="1"/>
  <c r="AX1733" i="1"/>
  <c r="AY1733" i="1"/>
  <c r="BA1733" i="1"/>
  <c r="AX1734" i="1"/>
  <c r="AY1734" i="1"/>
  <c r="BA1734" i="1"/>
  <c r="AX1735" i="1"/>
  <c r="AY1735" i="1"/>
  <c r="BA1735" i="1"/>
  <c r="AX1736" i="1"/>
  <c r="AY1736" i="1"/>
  <c r="BA1736" i="1"/>
  <c r="AX1737" i="1"/>
  <c r="AY1737" i="1"/>
  <c r="BA1737" i="1"/>
  <c r="AX1738" i="1"/>
  <c r="AY1738" i="1"/>
  <c r="BA1738" i="1"/>
  <c r="AX1739" i="1"/>
  <c r="AY1739" i="1"/>
  <c r="BA1739" i="1"/>
  <c r="AX1740" i="1"/>
  <c r="AY1740" i="1"/>
  <c r="BA1740" i="1"/>
  <c r="AX1741" i="1"/>
  <c r="AY1741" i="1"/>
  <c r="BA1741" i="1"/>
  <c r="AX1742" i="1"/>
  <c r="AY1742" i="1"/>
  <c r="BA1742" i="1"/>
  <c r="AX1743" i="1"/>
  <c r="AY1743" i="1"/>
  <c r="BA1743" i="1"/>
  <c r="AX1744" i="1"/>
  <c r="AY1744" i="1"/>
  <c r="BA1744" i="1"/>
  <c r="AX1745" i="1"/>
  <c r="AY1745" i="1"/>
  <c r="BA1745" i="1"/>
  <c r="AX1746" i="1"/>
  <c r="AY1746" i="1"/>
  <c r="BA1746" i="1"/>
  <c r="AX1747" i="1"/>
  <c r="AY1747" i="1"/>
  <c r="BA1747" i="1"/>
  <c r="AX1748" i="1"/>
  <c r="AY1748" i="1"/>
  <c r="BA1748" i="1"/>
  <c r="AX1749" i="1"/>
  <c r="AY1749" i="1"/>
  <c r="BA1749" i="1"/>
  <c r="AX1750" i="1"/>
  <c r="AY1750" i="1"/>
  <c r="BA1750" i="1"/>
  <c r="AX1751" i="1"/>
  <c r="AY1751" i="1"/>
  <c r="BA1751" i="1"/>
  <c r="AX1752" i="1"/>
  <c r="AY1752" i="1"/>
  <c r="BA1752" i="1"/>
  <c r="AX1753" i="1"/>
  <c r="AY1753" i="1"/>
  <c r="BA1753" i="1"/>
  <c r="AX1754" i="1"/>
  <c r="AY1754" i="1"/>
  <c r="BA1754" i="1"/>
  <c r="AX1755" i="1"/>
  <c r="AY1755" i="1"/>
  <c r="BA1755" i="1"/>
  <c r="AX1756" i="1"/>
  <c r="AY1756" i="1"/>
  <c r="BA1756" i="1"/>
  <c r="AX1757" i="1"/>
  <c r="AY1757" i="1"/>
  <c r="BA1757" i="1"/>
  <c r="AX1758" i="1"/>
  <c r="AY1758" i="1"/>
  <c r="BA1758" i="1"/>
  <c r="AX1759" i="1"/>
  <c r="AY1759" i="1"/>
  <c r="BA1759" i="1"/>
  <c r="AX1760" i="1"/>
  <c r="AY1760" i="1"/>
  <c r="BA1760" i="1"/>
  <c r="AX1761" i="1"/>
  <c r="AY1761" i="1"/>
  <c r="BA1761" i="1"/>
  <c r="AX1762" i="1"/>
  <c r="AY1762" i="1"/>
  <c r="BA1762" i="1"/>
  <c r="AX1763" i="1"/>
  <c r="AY1763" i="1"/>
  <c r="BA1763" i="1"/>
  <c r="AX1764" i="1"/>
  <c r="AY1764" i="1"/>
  <c r="BA1764" i="1"/>
  <c r="AX1765" i="1"/>
  <c r="AY1765" i="1"/>
  <c r="BA1765" i="1"/>
  <c r="AX1766" i="1"/>
  <c r="AY1766" i="1"/>
  <c r="BA1766" i="1"/>
  <c r="AX1767" i="1"/>
  <c r="AY1767" i="1"/>
  <c r="BA1767" i="1"/>
  <c r="AX1768" i="1"/>
  <c r="AY1768" i="1"/>
  <c r="BA1768" i="1"/>
  <c r="AX1769" i="1"/>
  <c r="AY1769" i="1"/>
  <c r="BA1769" i="1"/>
  <c r="AX1770" i="1"/>
  <c r="AY1770" i="1"/>
  <c r="BA1770" i="1"/>
  <c r="AX1771" i="1"/>
  <c r="AY1771" i="1"/>
  <c r="BA1771" i="1"/>
  <c r="AX1772" i="1"/>
  <c r="AY1772" i="1"/>
  <c r="BA1772" i="1"/>
  <c r="AX1773" i="1"/>
  <c r="AY1773" i="1"/>
  <c r="BA1773" i="1"/>
  <c r="AX1774" i="1"/>
  <c r="AY1774" i="1"/>
  <c r="BA1774" i="1"/>
  <c r="AX1775" i="1"/>
  <c r="AY1775" i="1"/>
  <c r="BA1775" i="1"/>
  <c r="AX1776" i="1"/>
  <c r="AY1776" i="1"/>
  <c r="BA1776" i="1"/>
  <c r="AX1777" i="1"/>
  <c r="AY1777" i="1"/>
  <c r="BA1777" i="1"/>
  <c r="AX1778" i="1"/>
  <c r="AY1778" i="1"/>
  <c r="BA1778" i="1"/>
  <c r="AX1779" i="1"/>
  <c r="AY1779" i="1"/>
  <c r="BA1779" i="1"/>
  <c r="AX1780" i="1"/>
  <c r="AY1780" i="1"/>
  <c r="BA1780" i="1"/>
  <c r="AX1781" i="1"/>
  <c r="AY1781" i="1"/>
  <c r="BA1781" i="1"/>
  <c r="AX1782" i="1"/>
  <c r="AY1782" i="1"/>
  <c r="BA1782" i="1"/>
  <c r="AX1783" i="1"/>
  <c r="AY1783" i="1"/>
  <c r="BA1783" i="1"/>
  <c r="AX1784" i="1"/>
  <c r="AY1784" i="1"/>
  <c r="BA1784" i="1"/>
  <c r="AX1785" i="1"/>
  <c r="AY1785" i="1"/>
  <c r="BA1785" i="1"/>
  <c r="AX1786" i="1"/>
  <c r="AY1786" i="1"/>
  <c r="BA1786" i="1"/>
  <c r="AX1787" i="1"/>
  <c r="AY1787" i="1"/>
  <c r="BA1787" i="1"/>
  <c r="AX1788" i="1"/>
  <c r="AY1788" i="1"/>
  <c r="BA1788" i="1"/>
  <c r="AX1789" i="1"/>
  <c r="AY1789" i="1"/>
  <c r="BA1789" i="1"/>
  <c r="AX1790" i="1"/>
  <c r="AY1790" i="1"/>
  <c r="BA1790" i="1"/>
  <c r="AX1791" i="1"/>
  <c r="AY1791" i="1"/>
  <c r="BA1791" i="1"/>
  <c r="AX1792" i="1"/>
  <c r="AY1792" i="1"/>
  <c r="BA1792" i="1"/>
  <c r="AX1793" i="1"/>
  <c r="AY1793" i="1"/>
  <c r="BA1793" i="1"/>
  <c r="AX1794" i="1"/>
  <c r="AY1794" i="1"/>
  <c r="BA1794" i="1"/>
  <c r="AX1795" i="1"/>
  <c r="AY1795" i="1"/>
  <c r="BA1795" i="1"/>
  <c r="AX1796" i="1"/>
  <c r="AY1796" i="1"/>
  <c r="BA1796" i="1"/>
  <c r="AX1797" i="1"/>
  <c r="AY1797" i="1"/>
  <c r="BA1797" i="1"/>
  <c r="AX1798" i="1"/>
  <c r="AY1798" i="1"/>
  <c r="BA1798" i="1"/>
  <c r="AX1799" i="1"/>
  <c r="AY1799" i="1"/>
  <c r="BA1799" i="1"/>
  <c r="AX1800" i="1"/>
  <c r="AY1800" i="1"/>
  <c r="BA1800" i="1"/>
  <c r="AX1801" i="1"/>
  <c r="AY1801" i="1"/>
  <c r="BA1801" i="1"/>
  <c r="BA4" i="1"/>
  <c r="AV2" i="1"/>
  <c r="BT1217" i="4"/>
  <c r="BT725" i="4"/>
  <c r="BT452" i="4"/>
  <c r="BT53" i="4"/>
  <c r="BT1295" i="4"/>
  <c r="BT1118" i="4"/>
  <c r="BT1033" i="4"/>
  <c r="BT748" i="4"/>
  <c r="BT635" i="4"/>
  <c r="BT505" i="4"/>
  <c r="BT313" i="4"/>
  <c r="BT257" i="4"/>
  <c r="BP13" i="4"/>
  <c r="BT1698" i="4"/>
  <c r="BT2" i="4"/>
  <c r="BT1193" i="4"/>
  <c r="BT1127" i="4"/>
  <c r="BT1037" i="4"/>
  <c r="BT926" i="4"/>
  <c r="BT905" i="4"/>
  <c r="BT767" i="4"/>
  <c r="BT677" i="4"/>
  <c r="BT602" i="4"/>
  <c r="BT491" i="4"/>
  <c r="BT407" i="4"/>
  <c r="BT188" i="4"/>
  <c r="BT155" i="4"/>
  <c r="BT77" i="4"/>
  <c r="BT17" i="4"/>
  <c r="BP34" i="4"/>
  <c r="CG25" i="4"/>
  <c r="CH25" i="4" s="1"/>
  <c r="BT1390" i="4"/>
  <c r="BT1129" i="4"/>
  <c r="BT553" i="4"/>
  <c r="BT442" i="4"/>
  <c r="BT1303" i="4"/>
  <c r="BT886" i="4"/>
  <c r="BT703" i="4"/>
  <c r="BT412" i="4"/>
  <c r="BT193" i="4"/>
  <c r="BD66" i="1"/>
  <c r="AX104" i="1"/>
  <c r="BC104" i="1" s="1"/>
  <c r="BD128" i="1"/>
  <c r="AX393" i="1"/>
  <c r="AX543" i="1"/>
  <c r="AX624" i="1"/>
  <c r="BG624" i="1" s="1"/>
  <c r="BD835" i="1"/>
  <c r="AX1033" i="1"/>
  <c r="AX1144" i="1"/>
  <c r="BC1144" i="1" s="1"/>
  <c r="BD1170" i="1"/>
  <c r="AX1207" i="1"/>
  <c r="AX1329" i="1"/>
  <c r="BD1407" i="1"/>
  <c r="AX753" i="1"/>
  <c r="BG753" i="1" s="1"/>
  <c r="AX1132" i="1"/>
  <c r="BC1132" i="1" s="1"/>
  <c r="BD1023" i="1"/>
  <c r="AX1617" i="1"/>
  <c r="BC1617" i="1" s="1"/>
  <c r="AX14" i="1"/>
  <c r="BD74" i="1"/>
  <c r="BD106" i="1"/>
  <c r="BD155" i="1"/>
  <c r="AX296" i="1"/>
  <c r="BC296" i="1" s="1"/>
  <c r="BD399" i="1"/>
  <c r="BD503" i="1"/>
  <c r="AX674" i="1"/>
  <c r="AX729" i="1"/>
  <c r="BC729" i="1" s="1"/>
  <c r="AX807" i="1"/>
  <c r="BD813" i="1"/>
  <c r="BD901" i="1"/>
  <c r="AX964" i="1"/>
  <c r="BC964" i="1" s="1"/>
  <c r="AX1070" i="1"/>
  <c r="BD1234" i="1"/>
  <c r="AX1401" i="1"/>
  <c r="BT1453" i="4"/>
  <c r="BT1240" i="4"/>
  <c r="BT1102" i="4"/>
  <c r="BT889" i="4"/>
  <c r="BT415" i="4"/>
  <c r="BT103" i="4"/>
  <c r="BT22" i="4"/>
  <c r="BT10" i="4"/>
  <c r="BD1321" i="1"/>
  <c r="AX996" i="1"/>
  <c r="BD253" i="1"/>
  <c r="BF253" i="1" s="1"/>
  <c r="AX759" i="1"/>
  <c r="BC759" i="1" s="1"/>
  <c r="BD159" i="1"/>
  <c r="AX1342" i="1"/>
  <c r="BC1342" i="1" s="1"/>
  <c r="BD1067" i="1"/>
  <c r="BD972" i="1"/>
  <c r="BF972" i="1" s="1"/>
  <c r="BD904" i="1"/>
  <c r="BD1186" i="1"/>
  <c r="BF1186" i="1" s="1"/>
  <c r="AX1014" i="1"/>
  <c r="BC1014" i="1" s="1"/>
  <c r="BD960" i="1"/>
  <c r="BF960" i="1" s="1"/>
  <c r="AX804" i="1"/>
  <c r="BD1332" i="1"/>
  <c r="AX659" i="1"/>
  <c r="BF659" i="1" s="1"/>
  <c r="AX713" i="1"/>
  <c r="BG713" i="1" s="1"/>
  <c r="AX1053" i="1"/>
  <c r="BG455" i="1"/>
  <c r="BG948" i="1"/>
  <c r="BN223" i="4"/>
  <c r="BD366" i="4"/>
  <c r="BD529" i="4"/>
  <c r="BN530" i="4"/>
  <c r="BN533" i="4"/>
  <c r="BD538" i="4"/>
  <c r="BN569" i="4"/>
  <c r="BN632" i="4"/>
  <c r="BD649" i="4"/>
  <c r="BD682" i="4"/>
  <c r="BN803" i="4"/>
  <c r="BT1474" i="4"/>
  <c r="BT1444" i="4"/>
  <c r="BT1435" i="4"/>
  <c r="BT1381" i="4"/>
  <c r="BT1339" i="4"/>
  <c r="BT1225" i="4"/>
  <c r="BT1198" i="4"/>
  <c r="BT1195" i="4"/>
  <c r="BT1144" i="4"/>
  <c r="BT1141" i="4"/>
  <c r="BT1069" i="4"/>
  <c r="BT994" i="4"/>
  <c r="BT979" i="4"/>
  <c r="BT961" i="4"/>
  <c r="BT919" i="4"/>
  <c r="BT871" i="4"/>
  <c r="BT829" i="4"/>
  <c r="BT793" i="4"/>
  <c r="BT754" i="4"/>
  <c r="BT685" i="4"/>
  <c r="BT631" i="4"/>
  <c r="BT625" i="4"/>
  <c r="BT589" i="4"/>
  <c r="BT475" i="4"/>
  <c r="BT463" i="4"/>
  <c r="BT460" i="4"/>
  <c r="BT379" i="4"/>
  <c r="BT370" i="4"/>
  <c r="BT319" i="4"/>
  <c r="BT307" i="4"/>
  <c r="BT268" i="4"/>
  <c r="BT259" i="4"/>
  <c r="BT229" i="4"/>
  <c r="BT181" i="4"/>
  <c r="BT169" i="4"/>
  <c r="BT160" i="4"/>
  <c r="BT133" i="4"/>
  <c r="BT49" i="4"/>
  <c r="BT43" i="4"/>
  <c r="BT1572" i="4"/>
  <c r="AX1625" i="1"/>
  <c r="BC1625" i="1" s="1"/>
  <c r="BT930" i="4"/>
  <c r="BT1570" i="4"/>
  <c r="BT1502" i="4"/>
  <c r="BD137" i="1"/>
  <c r="AX1135" i="1"/>
  <c r="BG1135" i="1" s="1"/>
  <c r="BG276" i="1"/>
  <c r="AX1659" i="1"/>
  <c r="BC1659" i="1" s="1"/>
  <c r="CG16" i="4"/>
  <c r="CH16" i="4" s="1"/>
  <c r="AM2" i="1"/>
  <c r="AN2" i="1"/>
  <c r="AO2" i="1"/>
  <c r="AP2" i="1"/>
  <c r="AQ2" i="1"/>
  <c r="AR2" i="1"/>
  <c r="AS2" i="1"/>
  <c r="AT2" i="1"/>
  <c r="AL2" i="1"/>
  <c r="BD1427" i="1"/>
  <c r="BE1427" i="1"/>
  <c r="BD1428" i="1"/>
  <c r="BE1428" i="1"/>
  <c r="BE1429" i="1"/>
  <c r="BD1430" i="1"/>
  <c r="BE1430" i="1"/>
  <c r="BE1431" i="1"/>
  <c r="BD1432" i="1"/>
  <c r="BE1432" i="1"/>
  <c r="BD1433" i="1"/>
  <c r="BE1433" i="1"/>
  <c r="BE1434" i="1"/>
  <c r="BD1435" i="1"/>
  <c r="BE1435" i="1"/>
  <c r="BE1436" i="1"/>
  <c r="BE1437" i="1"/>
  <c r="BE1438" i="1"/>
  <c r="BE1439" i="1"/>
  <c r="BE1440" i="1"/>
  <c r="BD1441" i="1"/>
  <c r="BE1441" i="1"/>
  <c r="BD1442" i="1"/>
  <c r="BF1442" i="1" s="1"/>
  <c r="BE1442" i="1"/>
  <c r="BG1442" i="1" s="1"/>
  <c r="BE1443" i="1"/>
  <c r="BD1444" i="1"/>
  <c r="BE1444" i="1"/>
  <c r="BE1445" i="1"/>
  <c r="BE1446" i="1"/>
  <c r="BD1447" i="1"/>
  <c r="BE1447" i="1"/>
  <c r="BE1448" i="1"/>
  <c r="BE1449" i="1"/>
  <c r="BD1450" i="1"/>
  <c r="BF1450" i="1" s="1"/>
  <c r="BE1450" i="1"/>
  <c r="BG1450" i="1" s="1"/>
  <c r="BE1451" i="1"/>
  <c r="BE1452" i="1"/>
  <c r="BE1453" i="1"/>
  <c r="BE1454" i="1"/>
  <c r="BD1455" i="1"/>
  <c r="BF1455" i="1" s="1"/>
  <c r="BE1455" i="1"/>
  <c r="BG1455" i="1" s="1"/>
  <c r="BD1456" i="1"/>
  <c r="BE1456" i="1"/>
  <c r="BD1457" i="1"/>
  <c r="BF1457" i="1" s="1"/>
  <c r="BE1457" i="1"/>
  <c r="BG1457" i="1" s="1"/>
  <c r="BE1458" i="1"/>
  <c r="BE1459" i="1"/>
  <c r="BE1460" i="1"/>
  <c r="BE1461" i="1"/>
  <c r="BE1462" i="1"/>
  <c r="BE1463" i="1"/>
  <c r="BE1464" i="1"/>
  <c r="BE1465" i="1"/>
  <c r="BE1466" i="1"/>
  <c r="BE1467" i="1"/>
  <c r="BE1468" i="1"/>
  <c r="BE1469" i="1"/>
  <c r="BD1470" i="1"/>
  <c r="BE1470" i="1"/>
  <c r="BD1471" i="1"/>
  <c r="BE1471" i="1"/>
  <c r="BE1472" i="1"/>
  <c r="BD1473" i="1"/>
  <c r="BE1473" i="1"/>
  <c r="BE1474" i="1"/>
  <c r="BD1475" i="1"/>
  <c r="BE1475" i="1"/>
  <c r="BD1476" i="1"/>
  <c r="BE1476" i="1"/>
  <c r="BD1477" i="1"/>
  <c r="BE1477" i="1"/>
  <c r="BD1478" i="1"/>
  <c r="BF1478" i="1" s="1"/>
  <c r="BE1478" i="1"/>
  <c r="BG1478" i="1" s="1"/>
  <c r="BE1479" i="1"/>
  <c r="BE1480" i="1"/>
  <c r="BD1481" i="1"/>
  <c r="BE1481" i="1"/>
  <c r="BE1482" i="1"/>
  <c r="BD1483" i="1"/>
  <c r="BE1483" i="1"/>
  <c r="BE1484" i="1"/>
  <c r="BD1485" i="1"/>
  <c r="BE1485" i="1"/>
  <c r="BE1486" i="1"/>
  <c r="BE1487" i="1"/>
  <c r="BD1488" i="1"/>
  <c r="BE1488" i="1"/>
  <c r="BD1489" i="1"/>
  <c r="BE1489" i="1"/>
  <c r="BE1490" i="1"/>
  <c r="BE1491" i="1"/>
  <c r="BE1492" i="1"/>
  <c r="BE1493" i="1"/>
  <c r="BD1494" i="1"/>
  <c r="BE1494" i="1"/>
  <c r="BE1495" i="1"/>
  <c r="BD1496" i="1"/>
  <c r="BF1496" i="1" s="1"/>
  <c r="BE1496" i="1"/>
  <c r="BG1496" i="1" s="1"/>
  <c r="BD1497" i="1"/>
  <c r="BE1497" i="1"/>
  <c r="BE1498" i="1"/>
  <c r="BE1499" i="1"/>
  <c r="BD1500" i="1"/>
  <c r="BE1500" i="1"/>
  <c r="BE1501" i="1"/>
  <c r="BD1502" i="1"/>
  <c r="BF1502" i="1" s="1"/>
  <c r="BE1502" i="1"/>
  <c r="BG1502" i="1" s="1"/>
  <c r="BE1503" i="1"/>
  <c r="BD1504" i="1"/>
  <c r="BE1504" i="1"/>
  <c r="BE1505" i="1"/>
  <c r="BD1506" i="1"/>
  <c r="BE1506" i="1"/>
  <c r="BD1507" i="1"/>
  <c r="BE1507" i="1"/>
  <c r="BD1508" i="1"/>
  <c r="BF1508" i="1" s="1"/>
  <c r="BE1508" i="1"/>
  <c r="BG1508" i="1" s="1"/>
  <c r="BE1509" i="1"/>
  <c r="BE1510" i="1"/>
  <c r="BD1511" i="1"/>
  <c r="BE1511" i="1"/>
  <c r="BE1512" i="1"/>
  <c r="BD1513" i="1"/>
  <c r="BE1513" i="1"/>
  <c r="BD1514" i="1"/>
  <c r="BE1514" i="1"/>
  <c r="BE1515" i="1"/>
  <c r="BE1516" i="1"/>
  <c r="BE1517" i="1"/>
  <c r="BD1518" i="1"/>
  <c r="BE1518" i="1"/>
  <c r="BD1519" i="1"/>
  <c r="BE1519" i="1"/>
  <c r="BD1520" i="1"/>
  <c r="BF1520" i="1" s="1"/>
  <c r="BE1520" i="1"/>
  <c r="BG1520" i="1" s="1"/>
  <c r="BE1521" i="1"/>
  <c r="BE1522" i="1"/>
  <c r="BE1523" i="1"/>
  <c r="BE1524" i="1"/>
  <c r="BE1525" i="1"/>
  <c r="BE1526" i="1"/>
  <c r="BE1527" i="1"/>
  <c r="BD1528" i="1"/>
  <c r="BE1528" i="1"/>
  <c r="BD1529" i="1"/>
  <c r="BE1529" i="1"/>
  <c r="BE1530" i="1"/>
  <c r="BD1531" i="1"/>
  <c r="BE1531" i="1"/>
  <c r="BE1532" i="1"/>
  <c r="BD1533" i="1"/>
  <c r="BF1533" i="1" s="1"/>
  <c r="BE1533" i="1"/>
  <c r="BG1533" i="1" s="1"/>
  <c r="BE1534" i="1"/>
  <c r="BE1535" i="1"/>
  <c r="BD1536" i="1"/>
  <c r="BE1536" i="1"/>
  <c r="BE1537" i="1"/>
  <c r="BE1538" i="1"/>
  <c r="BE1539" i="1"/>
  <c r="BE1540" i="1"/>
  <c r="BE1541" i="1"/>
  <c r="BE1542" i="1"/>
  <c r="BD1543" i="1"/>
  <c r="BE1543" i="1"/>
  <c r="BD1544" i="1"/>
  <c r="BE1544" i="1"/>
  <c r="BD1545" i="1"/>
  <c r="BE1545" i="1"/>
  <c r="BD1546" i="1"/>
  <c r="BF1546" i="1" s="1"/>
  <c r="BE1546" i="1"/>
  <c r="BG1546" i="1" s="1"/>
  <c r="BD1547" i="1"/>
  <c r="BE1547" i="1"/>
  <c r="BE1548" i="1"/>
  <c r="BE1549" i="1"/>
  <c r="BD1550" i="1"/>
  <c r="BE1550" i="1"/>
  <c r="BD1551" i="1"/>
  <c r="BE1551" i="1"/>
  <c r="BE1552" i="1"/>
  <c r="BD1553" i="1"/>
  <c r="BF1553" i="1" s="1"/>
  <c r="BE1553" i="1"/>
  <c r="BG1553" i="1" s="1"/>
  <c r="BE1554" i="1"/>
  <c r="BE1555" i="1"/>
  <c r="BE1556" i="1"/>
  <c r="BE1557" i="1"/>
  <c r="BE1558" i="1"/>
  <c r="BE1559" i="1"/>
  <c r="BE1560" i="1"/>
  <c r="BE1561" i="1"/>
  <c r="BE1562" i="1"/>
  <c r="BE1563" i="1"/>
  <c r="BD1564" i="1"/>
  <c r="BE1564" i="1"/>
  <c r="BE1565" i="1"/>
  <c r="BE1566" i="1"/>
  <c r="BE1567" i="1"/>
  <c r="BD1568" i="1"/>
  <c r="BF1568" i="1" s="1"/>
  <c r="BE1568" i="1"/>
  <c r="BG1568" i="1" s="1"/>
  <c r="BE1569" i="1"/>
  <c r="BE1570" i="1"/>
  <c r="BD1571" i="1"/>
  <c r="BE1571" i="1"/>
  <c r="BE1572" i="1"/>
  <c r="BD1573" i="1"/>
  <c r="BE1573" i="1"/>
  <c r="BD1574" i="1"/>
  <c r="BF1574" i="1" s="1"/>
  <c r="BE1574" i="1"/>
  <c r="BG1574" i="1" s="1"/>
  <c r="BE1575" i="1"/>
  <c r="BE1576" i="1"/>
  <c r="BE1577" i="1"/>
  <c r="BE1578" i="1"/>
  <c r="BD1579" i="1"/>
  <c r="BE1579" i="1"/>
  <c r="BD1580" i="1"/>
  <c r="BE1580" i="1"/>
  <c r="BD1581" i="1"/>
  <c r="BF1581" i="1" s="1"/>
  <c r="BE1581" i="1"/>
  <c r="BG1581" i="1" s="1"/>
  <c r="BE1582" i="1"/>
  <c r="BE1583" i="1"/>
  <c r="BD1584" i="1"/>
  <c r="BE1584" i="1"/>
  <c r="BD1585" i="1"/>
  <c r="BF1585" i="1" s="1"/>
  <c r="BE1585" i="1"/>
  <c r="BG1585" i="1" s="1"/>
  <c r="BE1586" i="1"/>
  <c r="BE1587" i="1"/>
  <c r="BD1588" i="1"/>
  <c r="BF1588" i="1" s="1"/>
  <c r="BE1588" i="1"/>
  <c r="BG1588" i="1" s="1"/>
  <c r="BD1589" i="1"/>
  <c r="BE1589" i="1"/>
  <c r="BE1590" i="1"/>
  <c r="BD1591" i="1"/>
  <c r="BE1591" i="1"/>
  <c r="BD1592" i="1"/>
  <c r="BE1592" i="1"/>
  <c r="BD1593" i="1"/>
  <c r="BE1593" i="1"/>
  <c r="BE1594" i="1"/>
  <c r="BE1595" i="1"/>
  <c r="BD1596" i="1"/>
  <c r="BE1596" i="1"/>
  <c r="BE1597" i="1"/>
  <c r="BE1598" i="1"/>
  <c r="BE1599" i="1"/>
  <c r="BD1600" i="1"/>
  <c r="BE1600" i="1"/>
  <c r="BE1601" i="1"/>
  <c r="BE1602" i="1"/>
  <c r="BE1603" i="1"/>
  <c r="BD1604" i="1"/>
  <c r="BF1604" i="1" s="1"/>
  <c r="BE1604" i="1"/>
  <c r="BG1604" i="1" s="1"/>
  <c r="BD1605" i="1"/>
  <c r="BE1605" i="1"/>
  <c r="BD1606" i="1"/>
  <c r="BF1606" i="1" s="1"/>
  <c r="BE1606" i="1"/>
  <c r="BG1606" i="1" s="1"/>
  <c r="BE1607" i="1"/>
  <c r="BE1608" i="1"/>
  <c r="BE1609" i="1"/>
  <c r="BD1610" i="1"/>
  <c r="BE1610" i="1"/>
  <c r="BD1611" i="1"/>
  <c r="BE1611" i="1"/>
  <c r="BD1612" i="1"/>
  <c r="BE1612" i="1"/>
  <c r="BE1613" i="1"/>
  <c r="BD1614" i="1"/>
  <c r="BE1614" i="1"/>
  <c r="BE1615" i="1"/>
  <c r="BD1616" i="1"/>
  <c r="BF1616" i="1" s="1"/>
  <c r="BE1616" i="1"/>
  <c r="BG1616" i="1" s="1"/>
  <c r="BD1617" i="1"/>
  <c r="BE1617" i="1"/>
  <c r="BE1618" i="1"/>
  <c r="BE1619" i="1"/>
  <c r="BD1620" i="1"/>
  <c r="BE1620" i="1"/>
  <c r="BE1621" i="1"/>
  <c r="BD1622" i="1"/>
  <c r="BE1622" i="1"/>
  <c r="BE1623" i="1"/>
  <c r="BD1624" i="1"/>
  <c r="BF1624" i="1" s="1"/>
  <c r="BE1624" i="1"/>
  <c r="BG1624" i="1" s="1"/>
  <c r="BD1625" i="1"/>
  <c r="BE1625" i="1"/>
  <c r="BG1625" i="1" s="1"/>
  <c r="BD1626" i="1"/>
  <c r="BE1626" i="1"/>
  <c r="BE1627" i="1"/>
  <c r="BD1628" i="1"/>
  <c r="BF1628" i="1" s="1"/>
  <c r="BE1628" i="1"/>
  <c r="BG1628" i="1" s="1"/>
  <c r="BE1629" i="1"/>
  <c r="BE1630" i="1"/>
  <c r="BE1631" i="1"/>
  <c r="BD1632" i="1"/>
  <c r="BE1632" i="1"/>
  <c r="BE1633" i="1"/>
  <c r="BE1634" i="1"/>
  <c r="BE1635" i="1"/>
  <c r="BD1636" i="1"/>
  <c r="BE1636" i="1"/>
  <c r="BD1637" i="1"/>
  <c r="BE1637" i="1"/>
  <c r="BD1638" i="1"/>
  <c r="BF1638" i="1" s="1"/>
  <c r="BE1638" i="1"/>
  <c r="BG1638" i="1" s="1"/>
  <c r="BE1639" i="1"/>
  <c r="BD1640" i="1"/>
  <c r="BF1640" i="1" s="1"/>
  <c r="BE1640" i="1"/>
  <c r="BG1640" i="1" s="1"/>
  <c r="BE1641" i="1"/>
  <c r="BE1642" i="1"/>
  <c r="BE1643" i="1"/>
  <c r="BE1644" i="1"/>
  <c r="BE1645" i="1"/>
  <c r="BD1646" i="1"/>
  <c r="BF1646" i="1" s="1"/>
  <c r="BE1646" i="1"/>
  <c r="BG1646" i="1" s="1"/>
  <c r="BD1647" i="1"/>
  <c r="BE1647" i="1"/>
  <c r="BD1648" i="1"/>
  <c r="BE1648" i="1"/>
  <c r="BE1649" i="1"/>
  <c r="BD1650" i="1"/>
  <c r="BE1650" i="1"/>
  <c r="BE1651" i="1"/>
  <c r="BE1652" i="1"/>
  <c r="BD1653" i="1"/>
  <c r="BE1653" i="1"/>
  <c r="BE1654" i="1"/>
  <c r="BE1655" i="1"/>
  <c r="BD1656" i="1"/>
  <c r="BF1656" i="1" s="1"/>
  <c r="BE1656" i="1"/>
  <c r="BG1656" i="1" s="1"/>
  <c r="BE1657" i="1"/>
  <c r="BE1658" i="1"/>
  <c r="BD1659" i="1"/>
  <c r="BE1659" i="1"/>
  <c r="BD1660" i="1"/>
  <c r="BF1660" i="1" s="1"/>
  <c r="BE1660" i="1"/>
  <c r="BG1660" i="1" s="1"/>
  <c r="BD1661" i="1"/>
  <c r="BF1661" i="1" s="1"/>
  <c r="BE1661" i="1"/>
  <c r="BG1661" i="1" s="1"/>
  <c r="BD1662" i="1"/>
  <c r="BE1662" i="1"/>
  <c r="BE1663" i="1"/>
  <c r="BD1664" i="1"/>
  <c r="BF1664" i="1" s="1"/>
  <c r="BE1664" i="1"/>
  <c r="BG1664" i="1" s="1"/>
  <c r="BD1665" i="1"/>
  <c r="BE1665" i="1"/>
  <c r="BE1666" i="1"/>
  <c r="BE1667" i="1"/>
  <c r="BD1668" i="1"/>
  <c r="BF1668" i="1" s="1"/>
  <c r="BE1668" i="1"/>
  <c r="BG1668" i="1" s="1"/>
  <c r="BE1669" i="1"/>
  <c r="BE1670" i="1"/>
  <c r="BD1671" i="1"/>
  <c r="BF1671" i="1" s="1"/>
  <c r="BE1671" i="1"/>
  <c r="BG1671" i="1" s="1"/>
  <c r="BE1672" i="1"/>
  <c r="BE1673" i="1"/>
  <c r="BE1674" i="1"/>
  <c r="BE1675" i="1"/>
  <c r="BD1676" i="1"/>
  <c r="BE1676" i="1"/>
  <c r="BE1677" i="1"/>
  <c r="BE1678" i="1"/>
  <c r="BE1679" i="1"/>
  <c r="BE1680" i="1"/>
  <c r="BE1681" i="1"/>
  <c r="BE1682" i="1"/>
  <c r="BE1683" i="1"/>
  <c r="BE1684" i="1"/>
  <c r="BE1685" i="1"/>
  <c r="BE1686" i="1"/>
  <c r="BE1687" i="1"/>
  <c r="BE1688" i="1"/>
  <c r="BE1689" i="1"/>
  <c r="BE1690" i="1"/>
  <c r="BE1691" i="1"/>
  <c r="BE1692" i="1"/>
  <c r="BE1693" i="1"/>
  <c r="BE1694" i="1"/>
  <c r="BE1695" i="1"/>
  <c r="BE1696" i="1"/>
  <c r="BE1697" i="1"/>
  <c r="BE1698" i="1"/>
  <c r="BE1699" i="1"/>
  <c r="BE1700" i="1"/>
  <c r="BE1701" i="1"/>
  <c r="BE1702" i="1"/>
  <c r="BE1703" i="1"/>
  <c r="BE1704" i="1"/>
  <c r="BE1705" i="1"/>
  <c r="BE1706" i="1"/>
  <c r="BE1707" i="1"/>
  <c r="BE1708" i="1"/>
  <c r="BE1709" i="1"/>
  <c r="BE1710" i="1"/>
  <c r="BE1711" i="1"/>
  <c r="BE1712" i="1"/>
  <c r="BE1713" i="1"/>
  <c r="BE1714" i="1"/>
  <c r="BE1715" i="1"/>
  <c r="BE1716" i="1"/>
  <c r="BE1717" i="1"/>
  <c r="BE1718" i="1"/>
  <c r="BE1719" i="1"/>
  <c r="BE1720" i="1"/>
  <c r="BE1721" i="1"/>
  <c r="BE1722" i="1"/>
  <c r="BG408" i="1"/>
  <c r="CG820" i="4"/>
  <c r="CH820" i="4" s="1"/>
  <c r="BD600" i="1"/>
  <c r="BD753" i="1"/>
  <c r="AX670" i="1"/>
  <c r="BC670" i="1" s="1"/>
  <c r="AX559" i="1"/>
  <c r="BC559" i="1" s="1"/>
  <c r="BD34" i="1"/>
  <c r="BD1132" i="1"/>
  <c r="AX932" i="1"/>
  <c r="BD502" i="1"/>
  <c r="AX159" i="1"/>
  <c r="BC159" i="1" s="1"/>
  <c r="BD324" i="1"/>
  <c r="BF324" i="1" s="1"/>
  <c r="BD734" i="1"/>
  <c r="AX1353" i="1"/>
  <c r="BC1353" i="1" s="1"/>
  <c r="AX166" i="1"/>
  <c r="BD414" i="1"/>
  <c r="AX425" i="1"/>
  <c r="BD1177" i="1"/>
  <c r="AX655" i="1"/>
  <c r="BG655" i="1" s="1"/>
  <c r="AX1067" i="1"/>
  <c r="BC1067" i="1" s="1"/>
  <c r="BD708" i="1"/>
  <c r="BG1395" i="1"/>
  <c r="AX1387" i="1"/>
  <c r="BG1387" i="1" s="1"/>
  <c r="BD983" i="1"/>
  <c r="AX983" i="1"/>
  <c r="BD166" i="1"/>
  <c r="AX260" i="1"/>
  <c r="BC260" i="1" s="1"/>
  <c r="BD780" i="1"/>
  <c r="BF780" i="1" s="1"/>
  <c r="AX229" i="1"/>
  <c r="BC229" i="1" s="1"/>
  <c r="AX600" i="1"/>
  <c r="BC600" i="1" s="1"/>
  <c r="AX835" i="1"/>
  <c r="BG835" i="1" s="1"/>
  <c r="BD174" i="1"/>
  <c r="BD533" i="1"/>
  <c r="BF533" i="1" s="1"/>
  <c r="BD993" i="1"/>
  <c r="BF993" i="1" s="1"/>
  <c r="AX970" i="1"/>
  <c r="BC970" i="1" s="1"/>
  <c r="BD1365" i="1"/>
  <c r="AX1159" i="1"/>
  <c r="BG1159" i="1" s="1"/>
  <c r="BD670" i="1"/>
  <c r="BD1194" i="1"/>
  <c r="AX734" i="1"/>
  <c r="BC734" i="1" s="1"/>
  <c r="BD1202" i="1"/>
  <c r="BD1102" i="1"/>
  <c r="BD932" i="1"/>
  <c r="AX742" i="1"/>
  <c r="AX572" i="1"/>
  <c r="BG572" i="1" s="1"/>
  <c r="AX506" i="1"/>
  <c r="BC506" i="1" s="1"/>
  <c r="BD559" i="1"/>
  <c r="BD742" i="1"/>
  <c r="BD1033" i="1"/>
  <c r="AX904" i="1"/>
  <c r="AX34" i="1"/>
  <c r="BG34" i="1" s="1"/>
  <c r="BD655" i="1"/>
  <c r="AX414" i="1"/>
  <c r="AX1023" i="1"/>
  <c r="BG1023" i="1" s="1"/>
  <c r="AX1304" i="1"/>
  <c r="BC1304" i="1" s="1"/>
  <c r="BD425" i="1"/>
  <c r="AX1194" i="1"/>
  <c r="BG1194" i="1" s="1"/>
  <c r="BD810" i="1"/>
  <c r="BD1007" i="1"/>
  <c r="AX1038" i="1"/>
  <c r="BF1038" i="1" s="1"/>
  <c r="AX708" i="1"/>
  <c r="BC708" i="1" s="1"/>
  <c r="BD1304" i="1"/>
  <c r="BD1159" i="1"/>
  <c r="CG10" i="4"/>
  <c r="CH10" i="4" s="1"/>
  <c r="BD1315" i="1"/>
  <c r="BF1315" i="1" s="1"/>
  <c r="AX1202" i="1"/>
  <c r="BC1202" i="1" s="1"/>
  <c r="BD260" i="1"/>
  <c r="AX502" i="1"/>
  <c r="BC502" i="1" s="1"/>
  <c r="BD229" i="1"/>
  <c r="BD276" i="1"/>
  <c r="BF276" i="1" s="1"/>
  <c r="BA1678" i="1"/>
  <c r="BA1679" i="1"/>
  <c r="BA1680" i="1"/>
  <c r="BA1681" i="1"/>
  <c r="BA1682" i="1"/>
  <c r="BA1683" i="1"/>
  <c r="BA1684" i="1"/>
  <c r="BA1685" i="1"/>
  <c r="BA1686" i="1"/>
  <c r="BA1687" i="1"/>
  <c r="BA1688" i="1"/>
  <c r="BA1689" i="1"/>
  <c r="BA1690" i="1"/>
  <c r="BA1691" i="1"/>
  <c r="BA1692" i="1"/>
  <c r="BA1693" i="1"/>
  <c r="BA1694" i="1"/>
  <c r="BA1695" i="1"/>
  <c r="BA1696" i="1"/>
  <c r="BA1697" i="1"/>
  <c r="BA1698" i="1"/>
  <c r="BA1699" i="1"/>
  <c r="BA1700" i="1"/>
  <c r="BA1701" i="1"/>
  <c r="BA1702" i="1"/>
  <c r="BA1703" i="1"/>
  <c r="BA1704" i="1"/>
  <c r="BA1705" i="1"/>
  <c r="BA1706" i="1"/>
  <c r="BA1707" i="1"/>
  <c r="BA1708" i="1"/>
  <c r="BA1709" i="1"/>
  <c r="BA1710" i="1"/>
  <c r="BA1711" i="1"/>
  <c r="BA1712" i="1"/>
  <c r="BA1713" i="1"/>
  <c r="BA1714" i="1"/>
  <c r="BA1715" i="1"/>
  <c r="BA1716" i="1"/>
  <c r="BA1717" i="1"/>
  <c r="BA1718" i="1"/>
  <c r="BA1719" i="1"/>
  <c r="BA1720" i="1"/>
  <c r="BA1721" i="1"/>
  <c r="BA1722" i="1"/>
  <c r="AY1678" i="1"/>
  <c r="AY1679" i="1"/>
  <c r="AY1680" i="1"/>
  <c r="AY1681" i="1"/>
  <c r="AY1682" i="1"/>
  <c r="AY1683" i="1"/>
  <c r="AY1684" i="1"/>
  <c r="AY1685" i="1"/>
  <c r="AY1686" i="1"/>
  <c r="AY1687" i="1"/>
  <c r="AY1688" i="1"/>
  <c r="AY1689" i="1"/>
  <c r="AY1690" i="1"/>
  <c r="AY1691" i="1"/>
  <c r="AY1692" i="1"/>
  <c r="AY1693" i="1"/>
  <c r="AY1694" i="1"/>
  <c r="AY1695" i="1"/>
  <c r="AY1696" i="1"/>
  <c r="AY1697" i="1"/>
  <c r="AY1698" i="1"/>
  <c r="AY1699" i="1"/>
  <c r="AY1700" i="1"/>
  <c r="AY1701" i="1"/>
  <c r="AY1702" i="1"/>
  <c r="AY1703" i="1"/>
  <c r="AY1704" i="1"/>
  <c r="AY1705" i="1"/>
  <c r="AY1706" i="1"/>
  <c r="AY1707" i="1"/>
  <c r="AY1708" i="1"/>
  <c r="AY1709" i="1"/>
  <c r="AY1710" i="1"/>
  <c r="AY1711" i="1"/>
  <c r="AY1712" i="1"/>
  <c r="AY1713" i="1"/>
  <c r="AY1714" i="1"/>
  <c r="AY1715" i="1"/>
  <c r="AY1716" i="1"/>
  <c r="AY1717" i="1"/>
  <c r="AY1718" i="1"/>
  <c r="AY1719" i="1"/>
  <c r="AY1720" i="1"/>
  <c r="AY1721" i="1"/>
  <c r="AY1722" i="1"/>
  <c r="AW3" i="4"/>
  <c r="BA3" i="4" s="1"/>
  <c r="AW4" i="4"/>
  <c r="BE4" i="4" s="1"/>
  <c r="AW5" i="4"/>
  <c r="BE5" i="4" s="1"/>
  <c r="AW6" i="4"/>
  <c r="AW7" i="4"/>
  <c r="BK7" i="4" s="1"/>
  <c r="AW8" i="4"/>
  <c r="BB8" i="4" s="1"/>
  <c r="BC8" i="4" s="1"/>
  <c r="AW9" i="4"/>
  <c r="AW10" i="4"/>
  <c r="BB10" i="4" s="1"/>
  <c r="BC10" i="4" s="1"/>
  <c r="AW11" i="4"/>
  <c r="BE11" i="4" s="1"/>
  <c r="AW12" i="4"/>
  <c r="BB12" i="4" s="1"/>
  <c r="BC12" i="4" s="1"/>
  <c r="AW13" i="4"/>
  <c r="AY13" i="4" s="1"/>
  <c r="CC13" i="4" s="1"/>
  <c r="AW14" i="4"/>
  <c r="BE14" i="4" s="1"/>
  <c r="AW15" i="4"/>
  <c r="BB15" i="4" s="1"/>
  <c r="BC15" i="4" s="1"/>
  <c r="AW16" i="4"/>
  <c r="BK16" i="4" s="1"/>
  <c r="BM16" i="4" s="1"/>
  <c r="AW17" i="4"/>
  <c r="BE17" i="4" s="1"/>
  <c r="AW18" i="4"/>
  <c r="BB18" i="4" s="1"/>
  <c r="BC18" i="4" s="1"/>
  <c r="AW19" i="4"/>
  <c r="AW20" i="4"/>
  <c r="BE20" i="4" s="1"/>
  <c r="AW21" i="4"/>
  <c r="AW22" i="4"/>
  <c r="BE22" i="4" s="1"/>
  <c r="AW23" i="4"/>
  <c r="BE23" i="4" s="1"/>
  <c r="AW24" i="4"/>
  <c r="BB24" i="4" s="1"/>
  <c r="BC24" i="4" s="1"/>
  <c r="AW25" i="4"/>
  <c r="BK25" i="4" s="1"/>
  <c r="AW26" i="4"/>
  <c r="AY26" i="4" s="1"/>
  <c r="AW27" i="4"/>
  <c r="BB27" i="4" s="1"/>
  <c r="BC27" i="4" s="1"/>
  <c r="AW28" i="4"/>
  <c r="AW29" i="4"/>
  <c r="BE29" i="4" s="1"/>
  <c r="AW30" i="4"/>
  <c r="AX30" i="4" s="1"/>
  <c r="AW31" i="4"/>
  <c r="BK31" i="4" s="1"/>
  <c r="BM31" i="4" s="1"/>
  <c r="AW32" i="4"/>
  <c r="BE32" i="4" s="1"/>
  <c r="AW33" i="4"/>
  <c r="BE33" i="4" s="1"/>
  <c r="AW34" i="4"/>
  <c r="AW35" i="4"/>
  <c r="BE35" i="4" s="1"/>
  <c r="AW36" i="4"/>
  <c r="BB36" i="4" s="1"/>
  <c r="BC36" i="4" s="1"/>
  <c r="AW37" i="4"/>
  <c r="BZ37" i="4" s="1"/>
  <c r="AW38" i="4"/>
  <c r="AW39" i="4"/>
  <c r="AW40" i="4"/>
  <c r="BK40" i="4" s="1"/>
  <c r="AW41" i="4"/>
  <c r="AW42" i="4"/>
  <c r="BE42" i="4" s="1"/>
  <c r="AW43" i="4"/>
  <c r="AW44" i="4"/>
  <c r="AW45" i="4"/>
  <c r="BK45" i="4" s="1"/>
  <c r="AW46" i="4"/>
  <c r="AW47" i="4"/>
  <c r="BB47" i="4" s="1"/>
  <c r="BC47" i="4" s="1"/>
  <c r="AW48" i="4"/>
  <c r="BK48" i="4" s="1"/>
  <c r="AW49" i="4"/>
  <c r="BB49" i="4" s="1"/>
  <c r="BC49" i="4" s="1"/>
  <c r="AW50" i="4"/>
  <c r="BE50" i="4" s="1"/>
  <c r="AW51" i="4"/>
  <c r="BE51" i="4" s="1"/>
  <c r="AW52" i="4"/>
  <c r="AW53" i="4"/>
  <c r="AW54" i="4"/>
  <c r="BK54" i="4" s="1"/>
  <c r="AW55" i="4"/>
  <c r="BK55" i="4" s="1"/>
  <c r="AW56" i="4"/>
  <c r="BK56" i="4" s="1"/>
  <c r="AW57" i="4"/>
  <c r="BE57" i="4" s="1"/>
  <c r="AW58" i="4"/>
  <c r="AW59" i="4"/>
  <c r="BE59" i="4" s="1"/>
  <c r="AW60" i="4"/>
  <c r="AW61" i="4"/>
  <c r="AW62" i="4"/>
  <c r="AW63" i="4"/>
  <c r="AY63" i="4" s="1"/>
  <c r="BD63" i="4" s="1"/>
  <c r="AW64" i="4"/>
  <c r="AW65" i="4"/>
  <c r="AW66" i="4"/>
  <c r="AW67" i="4"/>
  <c r="BB67" i="4" s="1"/>
  <c r="BC67" i="4" s="1"/>
  <c r="AW68" i="4"/>
  <c r="AW69" i="4"/>
  <c r="AX69" i="4" s="1"/>
  <c r="AW70" i="4"/>
  <c r="BB70" i="4" s="1"/>
  <c r="BC70" i="4" s="1"/>
  <c r="AW71" i="4"/>
  <c r="AW72" i="4"/>
  <c r="BK72" i="4" s="1"/>
  <c r="AW73" i="4"/>
  <c r="BB73" i="4" s="1"/>
  <c r="BC73" i="4" s="1"/>
  <c r="AW74" i="4"/>
  <c r="BK74" i="4" s="1"/>
  <c r="AW75" i="4"/>
  <c r="BK75" i="4" s="1"/>
  <c r="AW76" i="4"/>
  <c r="BE76" i="4" s="1"/>
  <c r="AW77" i="4"/>
  <c r="AW78" i="4"/>
  <c r="BB78" i="4" s="1"/>
  <c r="BC78" i="4" s="1"/>
  <c r="AW79" i="4"/>
  <c r="BE79" i="4" s="1"/>
  <c r="AW80" i="4"/>
  <c r="AW81" i="4"/>
  <c r="AW82" i="4"/>
  <c r="AW83" i="4"/>
  <c r="AW84" i="4"/>
  <c r="BE84" i="4" s="1"/>
  <c r="AW85" i="4"/>
  <c r="AW86" i="4"/>
  <c r="AW87" i="4"/>
  <c r="BE87" i="4" s="1"/>
  <c r="AW88" i="4"/>
  <c r="BE88" i="4" s="1"/>
  <c r="AW89" i="4"/>
  <c r="BK89" i="4" s="1"/>
  <c r="AW90" i="4"/>
  <c r="BK90" i="4" s="1"/>
  <c r="BM90" i="4" s="1"/>
  <c r="AW91" i="4"/>
  <c r="AW92" i="4"/>
  <c r="AW93" i="4"/>
  <c r="BB93" i="4" s="1"/>
  <c r="BC93" i="4" s="1"/>
  <c r="AW94" i="4"/>
  <c r="AW95" i="4"/>
  <c r="BK95" i="4" s="1"/>
  <c r="AW96" i="4"/>
  <c r="AW97" i="4"/>
  <c r="BB97" i="4" s="1"/>
  <c r="BC97" i="4" s="1"/>
  <c r="AW98" i="4"/>
  <c r="AW99" i="4"/>
  <c r="BB99" i="4" s="1"/>
  <c r="BC99" i="4" s="1"/>
  <c r="AW100" i="4"/>
  <c r="AY100" i="4" s="1"/>
  <c r="BZ100" i="4" s="1"/>
  <c r="AW101" i="4"/>
  <c r="AW102" i="4"/>
  <c r="CB102" i="4" s="1"/>
  <c r="AW103" i="4"/>
  <c r="BE103" i="4" s="1"/>
  <c r="AW104" i="4"/>
  <c r="BE104" i="4" s="1"/>
  <c r="AW105" i="4"/>
  <c r="BK105" i="4" s="1"/>
  <c r="BM105" i="4" s="1"/>
  <c r="AW106" i="4"/>
  <c r="AW107" i="4"/>
  <c r="BE107" i="4" s="1"/>
  <c r="AW108" i="4"/>
  <c r="AW109" i="4"/>
  <c r="AW110" i="4"/>
  <c r="BE110" i="4" s="1"/>
  <c r="AW111" i="4"/>
  <c r="BB111" i="4" s="1"/>
  <c r="BC111" i="4" s="1"/>
  <c r="AW112" i="4"/>
  <c r="BE112" i="4" s="1"/>
  <c r="AW113" i="4"/>
  <c r="BE113" i="4" s="1"/>
  <c r="AW114" i="4"/>
  <c r="AW115" i="4"/>
  <c r="AW116" i="4"/>
  <c r="BE116" i="4" s="1"/>
  <c r="AW117" i="4"/>
  <c r="AW118" i="4"/>
  <c r="AW119" i="4"/>
  <c r="AW120" i="4"/>
  <c r="AW121" i="4"/>
  <c r="BK121" i="4" s="1"/>
  <c r="BM121" i="4" s="1"/>
  <c r="AW122" i="4"/>
  <c r="BE122" i="4" s="1"/>
  <c r="AW123" i="4"/>
  <c r="BE123" i="4" s="1"/>
  <c r="AW124" i="4"/>
  <c r="AW125" i="4"/>
  <c r="AW126" i="4"/>
  <c r="BK126" i="4" s="1"/>
  <c r="BM126" i="4" s="1"/>
  <c r="AW127" i="4"/>
  <c r="AX127" i="4" s="1"/>
  <c r="AY127" i="4" s="1"/>
  <c r="BN127" i="4" s="1"/>
  <c r="AW128" i="4"/>
  <c r="BK128" i="4" s="1"/>
  <c r="AW129" i="4"/>
  <c r="BK129" i="4" s="1"/>
  <c r="AW130" i="4"/>
  <c r="BK130" i="4" s="1"/>
  <c r="AW131" i="4"/>
  <c r="AW132" i="4"/>
  <c r="BK132" i="4" s="1"/>
  <c r="BM132" i="4" s="1"/>
  <c r="AW133" i="4"/>
  <c r="BE133" i="4" s="1"/>
  <c r="AW134" i="4"/>
  <c r="BK134" i="4" s="1"/>
  <c r="BM134" i="4" s="1"/>
  <c r="AW135" i="4"/>
  <c r="AY135" i="4" s="1"/>
  <c r="BD135" i="4" s="1"/>
  <c r="AW136" i="4"/>
  <c r="AW137" i="4"/>
  <c r="AW138" i="4"/>
  <c r="AW139" i="4"/>
  <c r="BB139" i="4" s="1"/>
  <c r="BC139" i="4" s="1"/>
  <c r="AW140" i="4"/>
  <c r="BK140" i="4" s="1"/>
  <c r="AW141" i="4"/>
  <c r="AW142" i="4"/>
  <c r="AW143" i="4"/>
  <c r="BE143" i="4" s="1"/>
  <c r="AW144" i="4"/>
  <c r="AW145" i="4"/>
  <c r="BK145" i="4" s="1"/>
  <c r="BM145" i="4" s="1"/>
  <c r="AW146" i="4"/>
  <c r="AW147" i="4"/>
  <c r="BB147" i="4" s="1"/>
  <c r="BC147" i="4" s="1"/>
  <c r="AW148" i="4"/>
  <c r="BE148" i="4" s="1"/>
  <c r="AW149" i="4"/>
  <c r="BE149" i="4" s="1"/>
  <c r="AW150" i="4"/>
  <c r="BE150" i="4" s="1"/>
  <c r="AW151" i="4"/>
  <c r="BE151" i="4" s="1"/>
  <c r="AW152" i="4"/>
  <c r="BE152" i="4" s="1"/>
  <c r="AW153" i="4"/>
  <c r="BE153" i="4" s="1"/>
  <c r="AW154" i="4"/>
  <c r="BB154" i="4" s="1"/>
  <c r="BC154" i="4" s="1"/>
  <c r="AW155" i="4"/>
  <c r="AW156" i="4"/>
  <c r="AY156" i="4" s="1"/>
  <c r="BD156" i="4" s="1"/>
  <c r="AW157" i="4"/>
  <c r="BB157" i="4" s="1"/>
  <c r="BC157" i="4" s="1"/>
  <c r="AW158" i="4"/>
  <c r="BE158" i="4" s="1"/>
  <c r="AW159" i="4"/>
  <c r="BK159" i="4" s="1"/>
  <c r="AW160" i="4"/>
  <c r="AW161" i="4"/>
  <c r="BE161" i="4" s="1"/>
  <c r="AW162" i="4"/>
  <c r="AW163" i="4"/>
  <c r="AW164" i="4"/>
  <c r="AW165" i="4"/>
  <c r="BK165" i="4" s="1"/>
  <c r="AW166" i="4"/>
  <c r="AW167" i="4"/>
  <c r="BE167" i="4" s="1"/>
  <c r="AW168" i="4"/>
  <c r="BK168" i="4" s="1"/>
  <c r="AW169" i="4"/>
  <c r="BE169" i="4" s="1"/>
  <c r="AW170" i="4"/>
  <c r="AW171" i="4"/>
  <c r="BK171" i="4" s="1"/>
  <c r="AW172" i="4"/>
  <c r="AW173" i="4"/>
  <c r="BE173" i="4" s="1"/>
  <c r="AW174" i="4"/>
  <c r="AW175" i="4"/>
  <c r="BA175" i="4" s="1"/>
  <c r="BB175" i="4" s="1"/>
  <c r="BC175" i="4" s="1"/>
  <c r="AW176" i="4"/>
  <c r="BK176" i="4" s="1"/>
  <c r="AW177" i="4"/>
  <c r="AW178" i="4"/>
  <c r="BB178" i="4" s="1"/>
  <c r="BC178" i="4" s="1"/>
  <c r="AW179" i="4"/>
  <c r="BE179" i="4" s="1"/>
  <c r="AW180" i="4"/>
  <c r="AW181" i="4"/>
  <c r="AW182" i="4"/>
  <c r="BE182" i="4" s="1"/>
  <c r="AW183" i="4"/>
  <c r="BK183" i="4" s="1"/>
  <c r="AW184" i="4"/>
  <c r="BB184" i="4" s="1"/>
  <c r="BC184" i="4" s="1"/>
  <c r="AW185" i="4"/>
  <c r="AW186" i="4"/>
  <c r="AY186" i="4" s="1"/>
  <c r="BN186" i="4" s="1"/>
  <c r="AW187" i="4"/>
  <c r="AW188" i="4"/>
  <c r="BK188" i="4" s="1"/>
  <c r="AW189" i="4"/>
  <c r="AW190" i="4"/>
  <c r="AW191" i="4"/>
  <c r="AW192" i="4"/>
  <c r="AW193" i="4"/>
  <c r="CD193" i="4" s="1"/>
  <c r="CF193" i="4" s="1"/>
  <c r="AW194" i="4"/>
  <c r="AW195" i="4"/>
  <c r="BK195" i="4" s="1"/>
  <c r="BM195" i="4" s="1"/>
  <c r="AW196" i="4"/>
  <c r="AW197" i="4"/>
  <c r="BK197" i="4" s="1"/>
  <c r="AW198" i="4"/>
  <c r="BZ198" i="4" s="1"/>
  <c r="AW199" i="4"/>
  <c r="AW200" i="4"/>
  <c r="BE200" i="4" s="1"/>
  <c r="AW201" i="4"/>
  <c r="AW202" i="4"/>
  <c r="AY202" i="4" s="1"/>
  <c r="BJ202" i="4" s="1"/>
  <c r="AW203" i="4"/>
  <c r="AW204" i="4"/>
  <c r="BB204" i="4" s="1"/>
  <c r="BC204" i="4" s="1"/>
  <c r="AW205" i="4"/>
  <c r="BB205" i="4" s="1"/>
  <c r="BC205" i="4" s="1"/>
  <c r="AW206" i="4"/>
  <c r="BE206" i="4" s="1"/>
  <c r="AW207" i="4"/>
  <c r="AW208" i="4"/>
  <c r="BK208" i="4" s="1"/>
  <c r="AW209" i="4"/>
  <c r="BE209" i="4" s="1"/>
  <c r="AW210" i="4"/>
  <c r="BK210" i="4" s="1"/>
  <c r="BM210" i="4" s="1"/>
  <c r="AW211" i="4"/>
  <c r="AW212" i="4"/>
  <c r="BK212" i="4" s="1"/>
  <c r="AW213" i="4"/>
  <c r="BK213" i="4" s="1"/>
  <c r="AW214" i="4"/>
  <c r="AW215" i="4"/>
  <c r="BK215" i="4" s="1"/>
  <c r="AW216" i="4"/>
  <c r="AY216" i="4" s="1"/>
  <c r="AW217" i="4"/>
  <c r="BB217" i="4" s="1"/>
  <c r="BC217" i="4" s="1"/>
  <c r="AW218" i="4"/>
  <c r="BK218" i="4" s="1"/>
  <c r="AW219" i="4"/>
  <c r="AW220" i="4"/>
  <c r="BK220" i="4" s="1"/>
  <c r="AW221" i="4"/>
  <c r="BK221" i="4" s="1"/>
  <c r="AW222" i="4"/>
  <c r="BB222" i="4" s="1"/>
  <c r="BC222" i="4" s="1"/>
  <c r="AW223" i="4"/>
  <c r="BK223" i="4" s="1"/>
  <c r="BM223" i="4" s="1"/>
  <c r="AW224" i="4"/>
  <c r="BK224" i="4" s="1"/>
  <c r="AW225" i="4"/>
  <c r="AY225" i="4" s="1"/>
  <c r="BZ225" i="4" s="1"/>
  <c r="AW226" i="4"/>
  <c r="AW227" i="4"/>
  <c r="BK227" i="4" s="1"/>
  <c r="AW228" i="4"/>
  <c r="AY228" i="4" s="1"/>
  <c r="BJ228" i="4" s="1"/>
  <c r="AW229" i="4"/>
  <c r="BE229" i="4" s="1"/>
  <c r="AW230" i="4"/>
  <c r="BK230" i="4" s="1"/>
  <c r="AW231" i="4"/>
  <c r="BE231" i="4" s="1"/>
  <c r="AW232" i="4"/>
  <c r="BB232" i="4" s="1"/>
  <c r="BC232" i="4" s="1"/>
  <c r="AW233" i="4"/>
  <c r="BE233" i="4" s="1"/>
  <c r="AW234" i="4"/>
  <c r="BB234" i="4" s="1"/>
  <c r="BC234" i="4" s="1"/>
  <c r="AW235" i="4"/>
  <c r="BK235" i="4" s="1"/>
  <c r="AW236" i="4"/>
  <c r="BK236" i="4" s="1"/>
  <c r="AW237" i="4"/>
  <c r="AW238" i="4"/>
  <c r="BB238" i="4" s="1"/>
  <c r="BC238" i="4" s="1"/>
  <c r="AW239" i="4"/>
  <c r="BE239" i="4" s="1"/>
  <c r="AW240" i="4"/>
  <c r="AW241" i="4"/>
  <c r="BE241" i="4" s="1"/>
  <c r="AW242" i="4"/>
  <c r="AW243" i="4"/>
  <c r="AW244" i="4"/>
  <c r="AW245" i="4"/>
  <c r="BE245" i="4" s="1"/>
  <c r="AW246" i="4"/>
  <c r="AW247" i="4"/>
  <c r="AW248" i="4"/>
  <c r="AW249" i="4"/>
  <c r="AW250" i="4"/>
  <c r="AW251" i="4"/>
  <c r="BE251" i="4" s="1"/>
  <c r="AW252" i="4"/>
  <c r="BB252" i="4" s="1"/>
  <c r="BC252" i="4" s="1"/>
  <c r="AW253" i="4"/>
  <c r="BE253" i="4" s="1"/>
  <c r="AW254" i="4"/>
  <c r="AW255" i="4"/>
  <c r="AW256" i="4"/>
  <c r="AW257" i="4"/>
  <c r="BE257" i="4" s="1"/>
  <c r="AW258" i="4"/>
  <c r="AW259" i="4"/>
  <c r="BA259" i="4" s="1"/>
  <c r="BB259" i="4" s="1"/>
  <c r="BC259" i="4" s="1"/>
  <c r="AW260" i="4"/>
  <c r="AW261" i="4"/>
  <c r="BK261" i="4" s="1"/>
  <c r="AW262" i="4"/>
  <c r="BB262" i="4" s="1"/>
  <c r="BC262" i="4" s="1"/>
  <c r="AW263" i="4"/>
  <c r="BE263" i="4" s="1"/>
  <c r="AW264" i="4"/>
  <c r="AW265" i="4"/>
  <c r="AW266" i="4"/>
  <c r="AW267" i="4"/>
  <c r="BK267" i="4" s="1"/>
  <c r="BM267" i="4" s="1"/>
  <c r="AW268" i="4"/>
  <c r="AW269" i="4"/>
  <c r="BE269" i="4" s="1"/>
  <c r="AW270" i="4"/>
  <c r="BE270" i="4" s="1"/>
  <c r="AW271" i="4"/>
  <c r="AW272" i="4"/>
  <c r="BE272" i="4" s="1"/>
  <c r="AW273" i="4"/>
  <c r="AW274" i="4"/>
  <c r="AW275" i="4"/>
  <c r="BE275" i="4" s="1"/>
  <c r="AW276" i="4"/>
  <c r="AW277" i="4"/>
  <c r="BE277" i="4" s="1"/>
  <c r="AW278" i="4"/>
  <c r="AW279" i="4"/>
  <c r="BB279" i="4" s="1"/>
  <c r="BC279" i="4" s="1"/>
  <c r="AW280" i="4"/>
  <c r="BK280" i="4" s="1"/>
  <c r="BM280" i="4" s="1"/>
  <c r="AW281" i="4"/>
  <c r="BK281" i="4" s="1"/>
  <c r="AW282" i="4"/>
  <c r="BE282" i="4" s="1"/>
  <c r="AW283" i="4"/>
  <c r="AW284" i="4"/>
  <c r="BE284" i="4" s="1"/>
  <c r="AW285" i="4"/>
  <c r="BE285" i="4" s="1"/>
  <c r="AW286" i="4"/>
  <c r="BK286" i="4" s="1"/>
  <c r="BM286" i="4" s="1"/>
  <c r="AW287" i="4"/>
  <c r="BE287" i="4" s="1"/>
  <c r="AW288" i="4"/>
  <c r="AW289" i="4"/>
  <c r="BE289" i="4" s="1"/>
  <c r="AW290" i="4"/>
  <c r="BK290" i="4" s="1"/>
  <c r="AW291" i="4"/>
  <c r="AX291" i="4" s="1"/>
  <c r="BK291" i="4" s="1"/>
  <c r="AW292" i="4"/>
  <c r="BB292" i="4" s="1"/>
  <c r="BC292" i="4" s="1"/>
  <c r="AW293" i="4"/>
  <c r="AW294" i="4"/>
  <c r="AW295" i="4"/>
  <c r="AY295" i="4" s="1"/>
  <c r="BZ295" i="4" s="1"/>
  <c r="AW296" i="4"/>
  <c r="AW297" i="4"/>
  <c r="AW298" i="4"/>
  <c r="AW299" i="4"/>
  <c r="AW300" i="4"/>
  <c r="AW301" i="4"/>
  <c r="AW302" i="4"/>
  <c r="BK302" i="4" s="1"/>
  <c r="AW303" i="4"/>
  <c r="AY303" i="4" s="1"/>
  <c r="BD303" i="4" s="1"/>
  <c r="AW304" i="4"/>
  <c r="BB304" i="4" s="1"/>
  <c r="BC304" i="4" s="1"/>
  <c r="AW305" i="4"/>
  <c r="AW306" i="4"/>
  <c r="BK306" i="4" s="1"/>
  <c r="AW307" i="4"/>
  <c r="BE307" i="4" s="1"/>
  <c r="AW308" i="4"/>
  <c r="BK308" i="4" s="1"/>
  <c r="BM308" i="4" s="1"/>
  <c r="AW309" i="4"/>
  <c r="BB309" i="4" s="1"/>
  <c r="BC309" i="4" s="1"/>
  <c r="AW310" i="4"/>
  <c r="BK310" i="4" s="1"/>
  <c r="AW311" i="4"/>
  <c r="AW312" i="4"/>
  <c r="AW313" i="4"/>
  <c r="AW314" i="4"/>
  <c r="AW315" i="4"/>
  <c r="AW316" i="4"/>
  <c r="AW317" i="4"/>
  <c r="AW318" i="4"/>
  <c r="AY318" i="4" s="1"/>
  <c r="BD318" i="4" s="1"/>
  <c r="AW319" i="4"/>
  <c r="AW320" i="4"/>
  <c r="AW321" i="4"/>
  <c r="AW322" i="4"/>
  <c r="AW323" i="4"/>
  <c r="AW324" i="4"/>
  <c r="BB324" i="4" s="1"/>
  <c r="BC324" i="4" s="1"/>
  <c r="AW325" i="4"/>
  <c r="BK325" i="4" s="1"/>
  <c r="AW326" i="4"/>
  <c r="AW327" i="4"/>
  <c r="AW328" i="4"/>
  <c r="BB328" i="4" s="1"/>
  <c r="BC328" i="4" s="1"/>
  <c r="AW329" i="4"/>
  <c r="AW330" i="4"/>
  <c r="AW331" i="4"/>
  <c r="AW332" i="4"/>
  <c r="AW333" i="4"/>
  <c r="AW334" i="4"/>
  <c r="BK334" i="4" s="1"/>
  <c r="BM334" i="4" s="1"/>
  <c r="AW335" i="4"/>
  <c r="AW336" i="4"/>
  <c r="AW337" i="4"/>
  <c r="AW338" i="4"/>
  <c r="BB338" i="4" s="1"/>
  <c r="BC338" i="4" s="1"/>
  <c r="AW339" i="4"/>
  <c r="BB339" i="4" s="1"/>
  <c r="BC339" i="4" s="1"/>
  <c r="AW340" i="4"/>
  <c r="AW341" i="4"/>
  <c r="BE341" i="4" s="1"/>
  <c r="AW342" i="4"/>
  <c r="BB342" i="4" s="1"/>
  <c r="BC342" i="4" s="1"/>
  <c r="AW343" i="4"/>
  <c r="BE343" i="4" s="1"/>
  <c r="AW344" i="4"/>
  <c r="AW345" i="4"/>
  <c r="BB345" i="4" s="1"/>
  <c r="BC345" i="4" s="1"/>
  <c r="AW346" i="4"/>
  <c r="AW347" i="4"/>
  <c r="AW348" i="4"/>
  <c r="BK348" i="4" s="1"/>
  <c r="AW349" i="4"/>
  <c r="AW350" i="4"/>
  <c r="AW351" i="4"/>
  <c r="AW352" i="4"/>
  <c r="BB352" i="4" s="1"/>
  <c r="BC352" i="4" s="1"/>
  <c r="AW353" i="4"/>
  <c r="AW354" i="4"/>
  <c r="AW355" i="4"/>
  <c r="AW356" i="4"/>
  <c r="AW357" i="4"/>
  <c r="AY357" i="4" s="1"/>
  <c r="BJ357" i="4" s="1"/>
  <c r="AW358" i="4"/>
  <c r="AW359" i="4"/>
  <c r="BE359" i="4" s="1"/>
  <c r="AW360" i="4"/>
  <c r="BK360" i="4" s="1"/>
  <c r="AW361" i="4"/>
  <c r="BE361" i="4" s="1"/>
  <c r="AW362" i="4"/>
  <c r="BK362" i="4" s="1"/>
  <c r="AW363" i="4"/>
  <c r="BB363" i="4" s="1"/>
  <c r="BC363" i="4" s="1"/>
  <c r="AW364" i="4"/>
  <c r="AW365" i="4"/>
  <c r="BK365" i="4" s="1"/>
  <c r="AW366" i="4"/>
  <c r="BK366" i="4" s="1"/>
  <c r="BM366" i="4" s="1"/>
  <c r="AW367" i="4"/>
  <c r="AY367" i="4" s="1"/>
  <c r="CC367" i="4" s="1"/>
  <c r="AW368" i="4"/>
  <c r="AW369" i="4"/>
  <c r="AY369" i="4" s="1"/>
  <c r="AW370" i="4"/>
  <c r="AW371" i="4"/>
  <c r="AX371" i="4" s="1"/>
  <c r="AY371" i="4" s="1"/>
  <c r="AW372" i="4"/>
  <c r="BK372" i="4" s="1"/>
  <c r="AW373" i="4"/>
  <c r="BE373" i="4" s="1"/>
  <c r="AW374" i="4"/>
  <c r="BK374" i="4" s="1"/>
  <c r="AW375" i="4"/>
  <c r="BB375" i="4" s="1"/>
  <c r="BC375" i="4" s="1"/>
  <c r="AW376" i="4"/>
  <c r="AW377" i="4"/>
  <c r="BE377" i="4" s="1"/>
  <c r="AW378" i="4"/>
  <c r="BB378" i="4" s="1"/>
  <c r="BC378" i="4" s="1"/>
  <c r="AW379" i="4"/>
  <c r="BB379" i="4" s="1"/>
  <c r="BC379" i="4" s="1"/>
  <c r="AW380" i="4"/>
  <c r="BE380" i="4" s="1"/>
  <c r="AW381" i="4"/>
  <c r="AW382" i="4"/>
  <c r="AW383" i="4"/>
  <c r="BE383" i="4" s="1"/>
  <c r="AW384" i="4"/>
  <c r="AW385" i="4"/>
  <c r="AW386" i="4"/>
  <c r="BE386" i="4" s="1"/>
  <c r="AW387" i="4"/>
  <c r="AY387" i="4" s="1"/>
  <c r="AW388" i="4"/>
  <c r="BK388" i="4" s="1"/>
  <c r="AW389" i="4"/>
  <c r="BE389" i="4" s="1"/>
  <c r="AW390" i="4"/>
  <c r="AW391" i="4"/>
  <c r="AW392" i="4"/>
  <c r="BE392" i="4" s="1"/>
  <c r="AW393" i="4"/>
  <c r="BE393" i="4" s="1"/>
  <c r="AW394" i="4"/>
  <c r="AW395" i="4"/>
  <c r="BE395" i="4" s="1"/>
  <c r="AW396" i="4"/>
  <c r="BK396" i="4" s="1"/>
  <c r="AW397" i="4"/>
  <c r="BB397" i="4" s="1"/>
  <c r="BC397" i="4" s="1"/>
  <c r="AW398" i="4"/>
  <c r="BE398" i="4" s="1"/>
  <c r="AW399" i="4"/>
  <c r="AY399" i="4" s="1"/>
  <c r="CC399" i="4" s="1"/>
  <c r="AW400" i="4"/>
  <c r="BK400" i="4" s="1"/>
  <c r="BM400" i="4" s="1"/>
  <c r="AW401" i="4"/>
  <c r="BE401" i="4" s="1"/>
  <c r="AW402" i="4"/>
  <c r="BB402" i="4" s="1"/>
  <c r="BC402" i="4" s="1"/>
  <c r="AW403" i="4"/>
  <c r="AW404" i="4"/>
  <c r="AW405" i="4"/>
  <c r="AW406" i="4"/>
  <c r="BB406" i="4" s="1"/>
  <c r="BC406" i="4" s="1"/>
  <c r="AW407" i="4"/>
  <c r="AW408" i="4"/>
  <c r="AY408" i="4" s="1"/>
  <c r="AW409" i="4"/>
  <c r="AW410" i="4"/>
  <c r="BE410" i="4" s="1"/>
  <c r="AW411" i="4"/>
  <c r="AY411" i="4" s="1"/>
  <c r="BD411" i="4" s="1"/>
  <c r="AW412" i="4"/>
  <c r="AW413" i="4"/>
  <c r="AW414" i="4"/>
  <c r="BE414" i="4" s="1"/>
  <c r="AW415" i="4"/>
  <c r="AW416" i="4"/>
  <c r="AW417" i="4"/>
  <c r="BB417" i="4" s="1"/>
  <c r="BC417" i="4" s="1"/>
  <c r="AW418" i="4"/>
  <c r="AW419" i="4"/>
  <c r="BK419" i="4" s="1"/>
  <c r="AW420" i="4"/>
  <c r="AY420" i="4" s="1"/>
  <c r="AW421" i="4"/>
  <c r="BE421" i="4" s="1"/>
  <c r="AW422" i="4"/>
  <c r="AW423" i="4"/>
  <c r="BK423" i="4" s="1"/>
  <c r="AW424" i="4"/>
  <c r="AY424" i="4" s="1"/>
  <c r="BZ424" i="4" s="1"/>
  <c r="AW425" i="4"/>
  <c r="AW426" i="4"/>
  <c r="AW427" i="4"/>
  <c r="AY427" i="4" s="1"/>
  <c r="BJ427" i="4" s="1"/>
  <c r="AW428" i="4"/>
  <c r="BK428" i="4" s="1"/>
  <c r="AW429" i="4"/>
  <c r="AW430" i="4"/>
  <c r="BB430" i="4" s="1"/>
  <c r="BC430" i="4" s="1"/>
  <c r="AW431" i="4"/>
  <c r="AW432" i="4"/>
  <c r="AW433" i="4"/>
  <c r="BK433" i="4" s="1"/>
  <c r="AW434" i="4"/>
  <c r="AW435" i="4"/>
  <c r="AW436" i="4"/>
  <c r="AW437" i="4"/>
  <c r="BE437" i="4" s="1"/>
  <c r="AW438" i="4"/>
  <c r="BB438" i="4" s="1"/>
  <c r="BC438" i="4" s="1"/>
  <c r="AW439" i="4"/>
  <c r="AW440" i="4"/>
  <c r="BE440" i="4" s="1"/>
  <c r="AW441" i="4"/>
  <c r="AY441" i="4" s="1"/>
  <c r="AW442" i="4"/>
  <c r="AW443" i="4"/>
  <c r="BE443" i="4" s="1"/>
  <c r="AW444" i="4"/>
  <c r="AW445" i="4"/>
  <c r="BK445" i="4" s="1"/>
  <c r="BM445" i="4" s="1"/>
  <c r="AW446" i="4"/>
  <c r="BE446" i="4" s="1"/>
  <c r="AW447" i="4"/>
  <c r="AY447" i="4" s="1"/>
  <c r="BZ447" i="4" s="1"/>
  <c r="AW448" i="4"/>
  <c r="BK448" i="4" s="1"/>
  <c r="AW449" i="4"/>
  <c r="BK449" i="4" s="1"/>
  <c r="AW450" i="4"/>
  <c r="BK450" i="4" s="1"/>
  <c r="AW451" i="4"/>
  <c r="AW452" i="4"/>
  <c r="AW453" i="4"/>
  <c r="AW454" i="4"/>
  <c r="AW455" i="4"/>
  <c r="AW456" i="4"/>
  <c r="CB456" i="4" s="1"/>
  <c r="AW457" i="4"/>
  <c r="AY457" i="4" s="1"/>
  <c r="BJ457" i="4" s="1"/>
  <c r="AW458" i="4"/>
  <c r="AW459" i="4"/>
  <c r="BE459" i="4" s="1"/>
  <c r="AW460" i="4"/>
  <c r="AW461" i="4"/>
  <c r="BK461" i="4" s="1"/>
  <c r="AW462" i="4"/>
  <c r="BB462" i="4" s="1"/>
  <c r="BC462" i="4" s="1"/>
  <c r="AW463" i="4"/>
  <c r="AW464" i="4"/>
  <c r="BK464" i="4" s="1"/>
  <c r="AW465" i="4"/>
  <c r="AW466" i="4"/>
  <c r="AY466" i="4" s="1"/>
  <c r="CB466" i="4" s="1"/>
  <c r="AW467" i="4"/>
  <c r="AW468" i="4"/>
  <c r="AW469" i="4"/>
  <c r="BZ469" i="4" s="1"/>
  <c r="AW470" i="4"/>
  <c r="AW471" i="4"/>
  <c r="BE471" i="4" s="1"/>
  <c r="AW472" i="4"/>
  <c r="BB472" i="4" s="1"/>
  <c r="BC472" i="4" s="1"/>
  <c r="AW473" i="4"/>
  <c r="AW474" i="4"/>
  <c r="AY474" i="4" s="1"/>
  <c r="BZ474" i="4" s="1"/>
  <c r="AW475" i="4"/>
  <c r="AW476" i="4"/>
  <c r="BK476" i="4" s="1"/>
  <c r="AW477" i="4"/>
  <c r="BE477" i="4" s="1"/>
  <c r="AW478" i="4"/>
  <c r="AW479" i="4"/>
  <c r="AW480" i="4"/>
  <c r="BK480" i="4" s="1"/>
  <c r="AW481" i="4"/>
  <c r="BB481" i="4" s="1"/>
  <c r="BC481" i="4" s="1"/>
  <c r="AW482" i="4"/>
  <c r="BE482" i="4" s="1"/>
  <c r="AW483" i="4"/>
  <c r="AW484" i="4"/>
  <c r="AW485" i="4"/>
  <c r="AW486" i="4"/>
  <c r="BK486" i="4" s="1"/>
  <c r="BM486" i="4" s="1"/>
  <c r="AW487" i="4"/>
  <c r="AW488" i="4"/>
  <c r="AW489" i="4"/>
  <c r="AW490" i="4"/>
  <c r="AW491" i="4"/>
  <c r="AW492" i="4"/>
  <c r="AY492" i="4" s="1"/>
  <c r="BN492" i="4" s="1"/>
  <c r="AW493" i="4"/>
  <c r="AW494" i="4"/>
  <c r="AW495" i="4"/>
  <c r="AY495" i="4" s="1"/>
  <c r="CB495" i="4" s="1"/>
  <c r="AW496" i="4"/>
  <c r="AW497" i="4"/>
  <c r="BK497" i="4" s="1"/>
  <c r="AW498" i="4"/>
  <c r="BK498" i="4" s="1"/>
  <c r="AW499" i="4"/>
  <c r="AW500" i="4"/>
  <c r="AW501" i="4"/>
  <c r="BE501" i="4" s="1"/>
  <c r="AW502" i="4"/>
  <c r="BE502" i="4" s="1"/>
  <c r="AW503" i="4"/>
  <c r="BK503" i="4" s="1"/>
  <c r="AW504" i="4"/>
  <c r="BB504" i="4" s="1"/>
  <c r="BC504" i="4" s="1"/>
  <c r="AW505" i="4"/>
  <c r="BE505" i="4" s="1"/>
  <c r="AW506" i="4"/>
  <c r="BK506" i="4" s="1"/>
  <c r="AW507" i="4"/>
  <c r="AW508" i="4"/>
  <c r="BB508" i="4" s="1"/>
  <c r="BC508" i="4" s="1"/>
  <c r="AW509" i="4"/>
  <c r="BK509" i="4" s="1"/>
  <c r="AW510" i="4"/>
  <c r="BB510" i="4" s="1"/>
  <c r="BC510" i="4" s="1"/>
  <c r="AW511" i="4"/>
  <c r="BK511" i="4" s="1"/>
  <c r="AW512" i="4"/>
  <c r="BK512" i="4" s="1"/>
  <c r="AW513" i="4"/>
  <c r="BB513" i="4" s="1"/>
  <c r="BC513" i="4" s="1"/>
  <c r="AW514" i="4"/>
  <c r="BK514" i="4" s="1"/>
  <c r="AW515" i="4"/>
  <c r="AW516" i="4"/>
  <c r="BE516" i="4" s="1"/>
  <c r="AW517" i="4"/>
  <c r="AW518" i="4"/>
  <c r="BK518" i="4" s="1"/>
  <c r="AW519" i="4"/>
  <c r="AW520" i="4"/>
  <c r="AY520" i="4" s="1"/>
  <c r="AW521" i="4"/>
  <c r="BK521" i="4" s="1"/>
  <c r="AW522" i="4"/>
  <c r="AW523" i="4"/>
  <c r="AW524" i="4"/>
  <c r="BE524" i="4" s="1"/>
  <c r="AW525" i="4"/>
  <c r="BE525" i="4" s="1"/>
  <c r="AW526" i="4"/>
  <c r="AW527" i="4"/>
  <c r="AW528" i="4"/>
  <c r="AX528" i="4" s="1"/>
  <c r="BK528" i="4" s="1"/>
  <c r="AW529" i="4"/>
  <c r="BE529" i="4" s="1"/>
  <c r="AW530" i="4"/>
  <c r="CB530" i="4" s="1"/>
  <c r="AW531" i="4"/>
  <c r="AY531" i="4" s="1"/>
  <c r="AW532" i="4"/>
  <c r="AW533" i="4"/>
  <c r="BK533" i="4" s="1"/>
  <c r="BM533" i="4" s="1"/>
  <c r="AW534" i="4"/>
  <c r="BK534" i="4" s="1"/>
  <c r="AW535" i="4"/>
  <c r="BB535" i="4" s="1"/>
  <c r="BC535" i="4" s="1"/>
  <c r="AW536" i="4"/>
  <c r="BK536" i="4" s="1"/>
  <c r="AW537" i="4"/>
  <c r="AW538" i="4"/>
  <c r="BK538" i="4" s="1"/>
  <c r="BM538" i="4" s="1"/>
  <c r="AW539" i="4"/>
  <c r="BK539" i="4" s="1"/>
  <c r="AW540" i="4"/>
  <c r="AX540" i="4" s="1"/>
  <c r="BK540" i="4" s="1"/>
  <c r="AW541" i="4"/>
  <c r="BE541" i="4" s="1"/>
  <c r="AW542" i="4"/>
  <c r="BK542" i="4" s="1"/>
  <c r="AW543" i="4"/>
  <c r="AW544" i="4"/>
  <c r="AW545" i="4"/>
  <c r="BK545" i="4" s="1"/>
  <c r="AW546" i="4"/>
  <c r="BE546" i="4" s="1"/>
  <c r="AW547" i="4"/>
  <c r="BB547" i="4" s="1"/>
  <c r="BC547" i="4" s="1"/>
  <c r="AW548" i="4"/>
  <c r="BK548" i="4" s="1"/>
  <c r="AW549" i="4"/>
  <c r="BE549" i="4" s="1"/>
  <c r="AW550" i="4"/>
  <c r="BE550" i="4" s="1"/>
  <c r="AW551" i="4"/>
  <c r="AW552" i="4"/>
  <c r="AW553" i="4"/>
  <c r="AW554" i="4"/>
  <c r="AW555" i="4"/>
  <c r="BK555" i="4" s="1"/>
  <c r="BM555" i="4" s="1"/>
  <c r="AW556" i="4"/>
  <c r="AW557" i="4"/>
  <c r="AW558" i="4"/>
  <c r="BK558" i="4" s="1"/>
  <c r="AW559" i="4"/>
  <c r="AW560" i="4"/>
  <c r="BK560" i="4" s="1"/>
  <c r="AW561" i="4"/>
  <c r="BB561" i="4" s="1"/>
  <c r="BC561" i="4" s="1"/>
  <c r="AW562" i="4"/>
  <c r="AW563" i="4"/>
  <c r="BK563" i="4" s="1"/>
  <c r="AW564" i="4"/>
  <c r="AW565" i="4"/>
  <c r="BE565" i="4" s="1"/>
  <c r="AW566" i="4"/>
  <c r="AW567" i="4"/>
  <c r="AW568" i="4"/>
  <c r="BK568" i="4" s="1"/>
  <c r="AW569" i="4"/>
  <c r="AW570" i="4"/>
  <c r="BE570" i="4" s="1"/>
  <c r="AW571" i="4"/>
  <c r="AW572" i="4"/>
  <c r="AW573" i="4"/>
  <c r="AW574" i="4"/>
  <c r="AW575" i="4"/>
  <c r="BK575" i="4" s="1"/>
  <c r="BM575" i="4" s="1"/>
  <c r="AW576" i="4"/>
  <c r="AW577" i="4"/>
  <c r="AW578" i="4"/>
  <c r="AW579" i="4"/>
  <c r="AW580" i="4"/>
  <c r="BK580" i="4" s="1"/>
  <c r="AW581" i="4"/>
  <c r="AW582" i="4"/>
  <c r="AW583" i="4"/>
  <c r="AW584" i="4"/>
  <c r="AW585" i="4"/>
  <c r="BE585" i="4" s="1"/>
  <c r="AW586" i="4"/>
  <c r="AW587" i="4"/>
  <c r="AW588" i="4"/>
  <c r="AW589" i="4"/>
  <c r="BE589" i="4" s="1"/>
  <c r="AW590" i="4"/>
  <c r="BK590" i="4" s="1"/>
  <c r="AW591" i="4"/>
  <c r="AW592" i="4"/>
  <c r="AW593" i="4"/>
  <c r="BK593" i="4" s="1"/>
  <c r="AW594" i="4"/>
  <c r="BK594" i="4" s="1"/>
  <c r="AW595" i="4"/>
  <c r="BE595" i="4" s="1"/>
  <c r="AW596" i="4"/>
  <c r="AW597" i="4"/>
  <c r="BB597" i="4" s="1"/>
  <c r="BC597" i="4" s="1"/>
  <c r="AW598" i="4"/>
  <c r="AW599" i="4"/>
  <c r="BK599" i="4" s="1"/>
  <c r="AW600" i="4"/>
  <c r="AW601" i="4"/>
  <c r="BA601" i="4" s="1"/>
  <c r="BB601" i="4" s="1"/>
  <c r="BC601" i="4" s="1"/>
  <c r="AW602" i="4"/>
  <c r="AW603" i="4"/>
  <c r="AW604" i="4"/>
  <c r="BK604" i="4" s="1"/>
  <c r="AW605" i="4"/>
  <c r="AW606" i="4"/>
  <c r="BK606" i="4" s="1"/>
  <c r="AW607" i="4"/>
  <c r="BK607" i="4" s="1"/>
  <c r="AW608" i="4"/>
  <c r="BK608" i="4" s="1"/>
  <c r="AW609" i="4"/>
  <c r="BB609" i="4" s="1"/>
  <c r="BC609" i="4" s="1"/>
  <c r="AW610" i="4"/>
  <c r="BB610" i="4" s="1"/>
  <c r="BC610" i="4" s="1"/>
  <c r="AW611" i="4"/>
  <c r="AW612" i="4"/>
  <c r="AW613" i="4"/>
  <c r="BB613" i="4" s="1"/>
  <c r="BC613" i="4" s="1"/>
  <c r="AW614" i="4"/>
  <c r="AW615" i="4"/>
  <c r="AX615" i="4" s="1"/>
  <c r="AW616" i="4"/>
  <c r="AY616" i="4" s="1"/>
  <c r="AW617" i="4"/>
  <c r="BE617" i="4" s="1"/>
  <c r="AW618" i="4"/>
  <c r="BB618" i="4" s="1"/>
  <c r="BC618" i="4" s="1"/>
  <c r="AW619" i="4"/>
  <c r="AW620" i="4"/>
  <c r="BK620" i="4" s="1"/>
  <c r="AW621" i="4"/>
  <c r="BE621" i="4" s="1"/>
  <c r="AW622" i="4"/>
  <c r="BK622" i="4" s="1"/>
  <c r="BM622" i="4" s="1"/>
  <c r="AW623" i="4"/>
  <c r="AW624" i="4"/>
  <c r="AW625" i="4"/>
  <c r="AW626" i="4"/>
  <c r="BB626" i="4" s="1"/>
  <c r="BC626" i="4" s="1"/>
  <c r="AW627" i="4"/>
  <c r="BK627" i="4" s="1"/>
  <c r="AW628" i="4"/>
  <c r="AW629" i="4"/>
  <c r="BK629" i="4" s="1"/>
  <c r="AW630" i="4"/>
  <c r="AW631" i="4"/>
  <c r="AW632" i="4"/>
  <c r="AW633" i="4"/>
  <c r="AW634" i="4"/>
  <c r="BB634" i="4" s="1"/>
  <c r="BC634" i="4" s="1"/>
  <c r="AW635" i="4"/>
  <c r="BK635" i="4" s="1"/>
  <c r="AW636" i="4"/>
  <c r="AW637" i="4"/>
  <c r="AW638" i="4"/>
  <c r="BK638" i="4" s="1"/>
  <c r="AW639" i="4"/>
  <c r="BB639" i="4" s="1"/>
  <c r="BC639" i="4" s="1"/>
  <c r="AW640" i="4"/>
  <c r="AW641" i="4"/>
  <c r="AW642" i="4"/>
  <c r="BK642" i="4" s="1"/>
  <c r="BM642" i="4" s="1"/>
  <c r="AW643" i="4"/>
  <c r="AW644" i="4"/>
  <c r="BK644" i="4" s="1"/>
  <c r="AW645" i="4"/>
  <c r="AY645" i="4" s="1"/>
  <c r="BJ645" i="4" s="1"/>
  <c r="AW646" i="4"/>
  <c r="BK646" i="4" s="1"/>
  <c r="AW647" i="4"/>
  <c r="BK647" i="4" s="1"/>
  <c r="AW648" i="4"/>
  <c r="AY648" i="4" s="1"/>
  <c r="BN648" i="4" s="1"/>
  <c r="AW649" i="4"/>
  <c r="AW650" i="4"/>
  <c r="AW651" i="4"/>
  <c r="BB651" i="4" s="1"/>
  <c r="BC651" i="4" s="1"/>
  <c r="AW652" i="4"/>
  <c r="BE652" i="4" s="1"/>
  <c r="AW653" i="4"/>
  <c r="BK653" i="4" s="1"/>
  <c r="AW654" i="4"/>
  <c r="BE654" i="4" s="1"/>
  <c r="AW655" i="4"/>
  <c r="BB655" i="4" s="1"/>
  <c r="BC655" i="4" s="1"/>
  <c r="AW656" i="4"/>
  <c r="BK656" i="4" s="1"/>
  <c r="AW657" i="4"/>
  <c r="AX657" i="4" s="1"/>
  <c r="BK657" i="4" s="1"/>
  <c r="AW658" i="4"/>
  <c r="BB658" i="4" s="1"/>
  <c r="BC658" i="4" s="1"/>
  <c r="AW659" i="4"/>
  <c r="AW660" i="4"/>
  <c r="BE660" i="4" s="1"/>
  <c r="AW661" i="4"/>
  <c r="AW662" i="4"/>
  <c r="AY662" i="4" s="1"/>
  <c r="AW663" i="4"/>
  <c r="BK663" i="4" s="1"/>
  <c r="AW664" i="4"/>
  <c r="AW665" i="4"/>
  <c r="BE665" i="4" s="1"/>
  <c r="AW666" i="4"/>
  <c r="BK666" i="4" s="1"/>
  <c r="AW667" i="4"/>
  <c r="AY667" i="4" s="1"/>
  <c r="AW668" i="4"/>
  <c r="BK668" i="4" s="1"/>
  <c r="AW669" i="4"/>
  <c r="BE669" i="4" s="1"/>
  <c r="AW670" i="4"/>
  <c r="AW671" i="4"/>
  <c r="BK671" i="4" s="1"/>
  <c r="AW672" i="4"/>
  <c r="AW673" i="4"/>
  <c r="AW674" i="4"/>
  <c r="BE674" i="4" s="1"/>
  <c r="AW675" i="4"/>
  <c r="AW676" i="4"/>
  <c r="AW677" i="4"/>
  <c r="AW678" i="4"/>
  <c r="AW679" i="4"/>
  <c r="BB679" i="4" s="1"/>
  <c r="BC679" i="4" s="1"/>
  <c r="AW680" i="4"/>
  <c r="BK680" i="4" s="1"/>
  <c r="AW681" i="4"/>
  <c r="BB681" i="4" s="1"/>
  <c r="BC681" i="4" s="1"/>
  <c r="AW682" i="4"/>
  <c r="BB682" i="4" s="1"/>
  <c r="BC682" i="4" s="1"/>
  <c r="AW683" i="4"/>
  <c r="AW684" i="4"/>
  <c r="BE684" i="4" s="1"/>
  <c r="AW685" i="4"/>
  <c r="AW686" i="4"/>
  <c r="BK686" i="4" s="1"/>
  <c r="AW687" i="4"/>
  <c r="AW688" i="4"/>
  <c r="AW689" i="4"/>
  <c r="BK689" i="4" s="1"/>
  <c r="AW690" i="4"/>
  <c r="AW691" i="4"/>
  <c r="AW692" i="4"/>
  <c r="BK692" i="4" s="1"/>
  <c r="AW693" i="4"/>
  <c r="BE693" i="4" s="1"/>
  <c r="AW694" i="4"/>
  <c r="AW695" i="4"/>
  <c r="BK695" i="4" s="1"/>
  <c r="AW696" i="4"/>
  <c r="AW697" i="4"/>
  <c r="AW698" i="4"/>
  <c r="BE698" i="4" s="1"/>
  <c r="AW699" i="4"/>
  <c r="BK699" i="4" s="1"/>
  <c r="AW700" i="4"/>
  <c r="BE700" i="4" s="1"/>
  <c r="AW701" i="4"/>
  <c r="BK701" i="4" s="1"/>
  <c r="AW702" i="4"/>
  <c r="AW703" i="4"/>
  <c r="AW704" i="4"/>
  <c r="BK704" i="4" s="1"/>
  <c r="AW705" i="4"/>
  <c r="AY705" i="4" s="1"/>
  <c r="BZ705" i="4" s="1"/>
  <c r="AW706" i="4"/>
  <c r="AY706" i="4" s="1"/>
  <c r="BJ706" i="4" s="1"/>
  <c r="AW707" i="4"/>
  <c r="AW708" i="4"/>
  <c r="BE708" i="4" s="1"/>
  <c r="AW709" i="4"/>
  <c r="AW710" i="4"/>
  <c r="AW711" i="4"/>
  <c r="BE711" i="4" s="1"/>
  <c r="AW712" i="4"/>
  <c r="AW713" i="4"/>
  <c r="AW714" i="4"/>
  <c r="AW715" i="4"/>
  <c r="AW716" i="4"/>
  <c r="AW717" i="4"/>
  <c r="BK717" i="4" s="1"/>
  <c r="AW718" i="4"/>
  <c r="AW719" i="4"/>
  <c r="BK719" i="4" s="1"/>
  <c r="AW720" i="4"/>
  <c r="BB720" i="4" s="1"/>
  <c r="BC720" i="4" s="1"/>
  <c r="AW721" i="4"/>
  <c r="BK721" i="4" s="1"/>
  <c r="AW722" i="4"/>
  <c r="BE722" i="4" s="1"/>
  <c r="AW723" i="4"/>
  <c r="BB723" i="4" s="1"/>
  <c r="BC723" i="4" s="1"/>
  <c r="AW724" i="4"/>
  <c r="AW725" i="4"/>
  <c r="BK725" i="4" s="1"/>
  <c r="AW726" i="4"/>
  <c r="AW727" i="4"/>
  <c r="AW728" i="4"/>
  <c r="BE728" i="4" s="1"/>
  <c r="AW729" i="4"/>
  <c r="AX729" i="4" s="1"/>
  <c r="AY729" i="4" s="1"/>
  <c r="CC729" i="4" s="1"/>
  <c r="AW730" i="4"/>
  <c r="AW731" i="4"/>
  <c r="BK731" i="4" s="1"/>
  <c r="AW732" i="4"/>
  <c r="BE732" i="4" s="1"/>
  <c r="AW733" i="4"/>
  <c r="BK733" i="4" s="1"/>
  <c r="AW734" i="4"/>
  <c r="AW735" i="4"/>
  <c r="BB735" i="4" s="1"/>
  <c r="BC735" i="4" s="1"/>
  <c r="AW736" i="4"/>
  <c r="AW737" i="4"/>
  <c r="AY737" i="4" s="1"/>
  <c r="AW738" i="4"/>
  <c r="BK738" i="4" s="1"/>
  <c r="AW739" i="4"/>
  <c r="AW740" i="4"/>
  <c r="BK740" i="4" s="1"/>
  <c r="AW741" i="4"/>
  <c r="AW742" i="4"/>
  <c r="AW743" i="4"/>
  <c r="BK743" i="4" s="1"/>
  <c r="AW744" i="4"/>
  <c r="BB744" i="4" s="1"/>
  <c r="BC744" i="4" s="1"/>
  <c r="AW745" i="4"/>
  <c r="BE745" i="4" s="1"/>
  <c r="AW746" i="4"/>
  <c r="BB746" i="4" s="1"/>
  <c r="BC746" i="4" s="1"/>
  <c r="AW747" i="4"/>
  <c r="BE747" i="4" s="1"/>
  <c r="AW748" i="4"/>
  <c r="BE748" i="4" s="1"/>
  <c r="AW749" i="4"/>
  <c r="BK749" i="4" s="1"/>
  <c r="BM749" i="4" s="1"/>
  <c r="AW750" i="4"/>
  <c r="AW751" i="4"/>
  <c r="AW752" i="4"/>
  <c r="AW753" i="4"/>
  <c r="AW754" i="4"/>
  <c r="BE754" i="4" s="1"/>
  <c r="AW755" i="4"/>
  <c r="BK755" i="4" s="1"/>
  <c r="AW756" i="4"/>
  <c r="BE756" i="4" s="1"/>
  <c r="AW757" i="4"/>
  <c r="AY757" i="4" s="1"/>
  <c r="AW758" i="4"/>
  <c r="AW759" i="4"/>
  <c r="AW760" i="4"/>
  <c r="AW761" i="4"/>
  <c r="AW762" i="4"/>
  <c r="BB762" i="4" s="1"/>
  <c r="BC762" i="4" s="1"/>
  <c r="AW763" i="4"/>
  <c r="BK763" i="4" s="1"/>
  <c r="AW764" i="4"/>
  <c r="BE764" i="4" s="1"/>
  <c r="AW765" i="4"/>
  <c r="AW766" i="4"/>
  <c r="BB766" i="4" s="1"/>
  <c r="BC766" i="4" s="1"/>
  <c r="AW767" i="4"/>
  <c r="AW768" i="4"/>
  <c r="BE768" i="4" s="1"/>
  <c r="AW769" i="4"/>
  <c r="AY769" i="4" s="1"/>
  <c r="AW770" i="4"/>
  <c r="AW771" i="4"/>
  <c r="AW772" i="4"/>
  <c r="BK772" i="4" s="1"/>
  <c r="BM772" i="4" s="1"/>
  <c r="AW773" i="4"/>
  <c r="BE773" i="4" s="1"/>
  <c r="AW774" i="4"/>
  <c r="AW775" i="4"/>
  <c r="AW776" i="4"/>
  <c r="BE776" i="4" s="1"/>
  <c r="AW777" i="4"/>
  <c r="BK777" i="4" s="1"/>
  <c r="AW778" i="4"/>
  <c r="BK778" i="4" s="1"/>
  <c r="AW779" i="4"/>
  <c r="AW780" i="4"/>
  <c r="BE780" i="4" s="1"/>
  <c r="AW781" i="4"/>
  <c r="BK781" i="4" s="1"/>
  <c r="AW782" i="4"/>
  <c r="AW783" i="4"/>
  <c r="BK783" i="4" s="1"/>
  <c r="AW784" i="4"/>
  <c r="AW785" i="4"/>
  <c r="AW786" i="4"/>
  <c r="CB786" i="4" s="1"/>
  <c r="AW787" i="4"/>
  <c r="AW788" i="4"/>
  <c r="BB788" i="4" s="1"/>
  <c r="BC788" i="4" s="1"/>
  <c r="AW789" i="4"/>
  <c r="AW790" i="4"/>
  <c r="AW791" i="4"/>
  <c r="AW792" i="4"/>
  <c r="AW793" i="4"/>
  <c r="AW794" i="4"/>
  <c r="AW795" i="4"/>
  <c r="AY795" i="4" s="1"/>
  <c r="BD795" i="4" s="1"/>
  <c r="AW796" i="4"/>
  <c r="BE796" i="4" s="1"/>
  <c r="AW797" i="4"/>
  <c r="AW798" i="4"/>
  <c r="AY798" i="4" s="1"/>
  <c r="AW799" i="4"/>
  <c r="AW800" i="4"/>
  <c r="BK800" i="4" s="1"/>
  <c r="AW801" i="4"/>
  <c r="AW802" i="4"/>
  <c r="BB802" i="4" s="1"/>
  <c r="BC802" i="4" s="1"/>
  <c r="AW803" i="4"/>
  <c r="BK803" i="4" s="1"/>
  <c r="BM803" i="4" s="1"/>
  <c r="AW804" i="4"/>
  <c r="AW805" i="4"/>
  <c r="AW806" i="4"/>
  <c r="BK806" i="4" s="1"/>
  <c r="AW807" i="4"/>
  <c r="AW808" i="4"/>
  <c r="CB808" i="4" s="1"/>
  <c r="AW809" i="4"/>
  <c r="BK809" i="4" s="1"/>
  <c r="AW810" i="4"/>
  <c r="BB810" i="4" s="1"/>
  <c r="BC810" i="4" s="1"/>
  <c r="AW811" i="4"/>
  <c r="BB811" i="4" s="1"/>
  <c r="BC811" i="4" s="1"/>
  <c r="AW812" i="4"/>
  <c r="BK812" i="4" s="1"/>
  <c r="AW813" i="4"/>
  <c r="AW814" i="4"/>
  <c r="AW815" i="4"/>
  <c r="BK815" i="4" s="1"/>
  <c r="AW816" i="4"/>
  <c r="AW817" i="4"/>
  <c r="AY817" i="4" s="1"/>
  <c r="BZ817" i="4" s="1"/>
  <c r="AW818" i="4"/>
  <c r="BK818" i="4" s="1"/>
  <c r="AW819" i="4"/>
  <c r="AY819" i="4" s="1"/>
  <c r="BJ819" i="4" s="1"/>
  <c r="AW820" i="4"/>
  <c r="AW821" i="4"/>
  <c r="BE821" i="4" s="1"/>
  <c r="AW822" i="4"/>
  <c r="AW823" i="4"/>
  <c r="AX823" i="4" s="1"/>
  <c r="AY823" i="4" s="1"/>
  <c r="AW824" i="4"/>
  <c r="AW825" i="4"/>
  <c r="AW826" i="4"/>
  <c r="AW827" i="4"/>
  <c r="BK827" i="4" s="1"/>
  <c r="AW828" i="4"/>
  <c r="BE828" i="4" s="1"/>
  <c r="AW829" i="4"/>
  <c r="AW830" i="4"/>
  <c r="AW831" i="4"/>
  <c r="BB831" i="4" s="1"/>
  <c r="BC831" i="4" s="1"/>
  <c r="AW832" i="4"/>
  <c r="BE832" i="4" s="1"/>
  <c r="AW833" i="4"/>
  <c r="AW834" i="4"/>
  <c r="AW835" i="4"/>
  <c r="AW836" i="4"/>
  <c r="AW837" i="4"/>
  <c r="BE837" i="4" s="1"/>
  <c r="AW838" i="4"/>
  <c r="AW839" i="4"/>
  <c r="BK839" i="4" s="1"/>
  <c r="BM839" i="4" s="1"/>
  <c r="AW840" i="4"/>
  <c r="BE840" i="4" s="1"/>
  <c r="AW841" i="4"/>
  <c r="BK841" i="4" s="1"/>
  <c r="AW842" i="4"/>
  <c r="AW843" i="4"/>
  <c r="BK843" i="4" s="1"/>
  <c r="AW844" i="4"/>
  <c r="AW845" i="4"/>
  <c r="BB845" i="4" s="1"/>
  <c r="BC845" i="4" s="1"/>
  <c r="AW846" i="4"/>
  <c r="BB846" i="4" s="1"/>
  <c r="BC846" i="4" s="1"/>
  <c r="AW847" i="4"/>
  <c r="AW848" i="4"/>
  <c r="AW849" i="4"/>
  <c r="AW850" i="4"/>
  <c r="AW851" i="4"/>
  <c r="AW852" i="4"/>
  <c r="BE852" i="4" s="1"/>
  <c r="AW853" i="4"/>
  <c r="AW854" i="4"/>
  <c r="AW855" i="4"/>
  <c r="AW856" i="4"/>
  <c r="AW857" i="4"/>
  <c r="AW858" i="4"/>
  <c r="AW859" i="4"/>
  <c r="AW860" i="4"/>
  <c r="AW861" i="4"/>
  <c r="BB861" i="4" s="1"/>
  <c r="BC861" i="4" s="1"/>
  <c r="AW862" i="4"/>
  <c r="AY862" i="4" s="1"/>
  <c r="AW863" i="4"/>
  <c r="AW864" i="4"/>
  <c r="BE864" i="4" s="1"/>
  <c r="AW865" i="4"/>
  <c r="AW866" i="4"/>
  <c r="AW867" i="4"/>
  <c r="BK867" i="4" s="1"/>
  <c r="AW868" i="4"/>
  <c r="AW869" i="4"/>
  <c r="AW870" i="4"/>
  <c r="AW871" i="4"/>
  <c r="AW872" i="4"/>
  <c r="AW873" i="4"/>
  <c r="BE873" i="4" s="1"/>
  <c r="AW874" i="4"/>
  <c r="AW875" i="4"/>
  <c r="AW876" i="4"/>
  <c r="BE876" i="4" s="1"/>
  <c r="AW877" i="4"/>
  <c r="BK877" i="4" s="1"/>
  <c r="AW878" i="4"/>
  <c r="AW879" i="4"/>
  <c r="AY879" i="4" s="1"/>
  <c r="BZ879" i="4" s="1"/>
  <c r="AW880" i="4"/>
  <c r="BE880" i="4" s="1"/>
  <c r="AW881" i="4"/>
  <c r="AW882" i="4"/>
  <c r="AW883" i="4"/>
  <c r="BA883" i="4" s="1"/>
  <c r="AW884" i="4"/>
  <c r="AW885" i="4"/>
  <c r="AW886" i="4"/>
  <c r="AW887" i="4"/>
  <c r="BE887" i="4" s="1"/>
  <c r="AW888" i="4"/>
  <c r="BE888" i="4" s="1"/>
  <c r="AW889" i="4"/>
  <c r="BB889" i="4" s="1"/>
  <c r="BC889" i="4" s="1"/>
  <c r="AW890" i="4"/>
  <c r="AW891" i="4"/>
  <c r="BK891" i="4" s="1"/>
  <c r="AW892" i="4"/>
  <c r="AW893" i="4"/>
  <c r="AW894" i="4"/>
  <c r="BK894" i="4" s="1"/>
  <c r="AW895" i="4"/>
  <c r="AW896" i="4"/>
  <c r="BK896" i="4" s="1"/>
  <c r="AW897" i="4"/>
  <c r="BE897" i="4" s="1"/>
  <c r="AW898" i="4"/>
  <c r="AW899" i="4"/>
  <c r="BK899" i="4" s="1"/>
  <c r="AW900" i="4"/>
  <c r="BK900" i="4" s="1"/>
  <c r="AW901" i="4"/>
  <c r="BE901" i="4" s="1"/>
  <c r="AW902" i="4"/>
  <c r="BK902" i="4" s="1"/>
  <c r="AW903" i="4"/>
  <c r="BE903" i="4" s="1"/>
  <c r="AW904" i="4"/>
  <c r="AW905" i="4"/>
  <c r="BK905" i="4" s="1"/>
  <c r="AW906" i="4"/>
  <c r="AY906" i="4" s="1"/>
  <c r="BZ906" i="4" s="1"/>
  <c r="AW907" i="4"/>
  <c r="AW908" i="4"/>
  <c r="BK908" i="4" s="1"/>
  <c r="AW909" i="4"/>
  <c r="AY909" i="4" s="1"/>
  <c r="BD909" i="4" s="1"/>
  <c r="AW910" i="4"/>
  <c r="AW911" i="4"/>
  <c r="BK911" i="4" s="1"/>
  <c r="AW912" i="4"/>
  <c r="AW913" i="4"/>
  <c r="BB913" i="4" s="1"/>
  <c r="BC913" i="4" s="1"/>
  <c r="AW914" i="4"/>
  <c r="BK914" i="4" s="1"/>
  <c r="AW915" i="4"/>
  <c r="BE915" i="4" s="1"/>
  <c r="AW916" i="4"/>
  <c r="BK916" i="4" s="1"/>
  <c r="AW917" i="4"/>
  <c r="AW918" i="4"/>
  <c r="BK918" i="4" s="1"/>
  <c r="BM918" i="4" s="1"/>
  <c r="AW919" i="4"/>
  <c r="AW920" i="4"/>
  <c r="BK920" i="4" s="1"/>
  <c r="AW921" i="4"/>
  <c r="AW922" i="4"/>
  <c r="AW923" i="4"/>
  <c r="BK923" i="4" s="1"/>
  <c r="AW924" i="4"/>
  <c r="AW925" i="4"/>
  <c r="BK925" i="4" s="1"/>
  <c r="AW926" i="4"/>
  <c r="BK926" i="4" s="1"/>
  <c r="AW927" i="4"/>
  <c r="AW928" i="4"/>
  <c r="AW929" i="4"/>
  <c r="BE929" i="4" s="1"/>
  <c r="AW930" i="4"/>
  <c r="BE930" i="4" s="1"/>
  <c r="AW931" i="4"/>
  <c r="AW932" i="4"/>
  <c r="BK932" i="4" s="1"/>
  <c r="AW933" i="4"/>
  <c r="BE933" i="4" s="1"/>
  <c r="AW934" i="4"/>
  <c r="AW935" i="4"/>
  <c r="BK935" i="4" s="1"/>
  <c r="AW936" i="4"/>
  <c r="BB936" i="4" s="1"/>
  <c r="BC936" i="4" s="1"/>
  <c r="AW937" i="4"/>
  <c r="AW938" i="4"/>
  <c r="BK938" i="4" s="1"/>
  <c r="AW939" i="4"/>
  <c r="AW940" i="4"/>
  <c r="BK940" i="4" s="1"/>
  <c r="AW941" i="4"/>
  <c r="BB941" i="4" s="1"/>
  <c r="BC941" i="4" s="1"/>
  <c r="AW942" i="4"/>
  <c r="AW943" i="4"/>
  <c r="AW944" i="4"/>
  <c r="BK944" i="4" s="1"/>
  <c r="AW945" i="4"/>
  <c r="AY945" i="4" s="1"/>
  <c r="AW946" i="4"/>
  <c r="AW947" i="4"/>
  <c r="BK947" i="4" s="1"/>
  <c r="AW948" i="4"/>
  <c r="BK948" i="4" s="1"/>
  <c r="AW949" i="4"/>
  <c r="BB949" i="4" s="1"/>
  <c r="BC949" i="4" s="1"/>
  <c r="AW950" i="4"/>
  <c r="BK950" i="4" s="1"/>
  <c r="AW951" i="4"/>
  <c r="AW952" i="4"/>
  <c r="AW953" i="4"/>
  <c r="BK953" i="4" s="1"/>
  <c r="AW954" i="4"/>
  <c r="AY954" i="4" s="1"/>
  <c r="BN954" i="4" s="1"/>
  <c r="AW955" i="4"/>
  <c r="BB955" i="4" s="1"/>
  <c r="BC955" i="4" s="1"/>
  <c r="AW956" i="4"/>
  <c r="BK956" i="4" s="1"/>
  <c r="AW957" i="4"/>
  <c r="AY957" i="4" s="1"/>
  <c r="AW958" i="4"/>
  <c r="AW959" i="4"/>
  <c r="BK959" i="4" s="1"/>
  <c r="AW960" i="4"/>
  <c r="BB960" i="4" s="1"/>
  <c r="BC960" i="4" s="1"/>
  <c r="AW961" i="4"/>
  <c r="BK961" i="4" s="1"/>
  <c r="AW962" i="4"/>
  <c r="BK962" i="4" s="1"/>
  <c r="AW963" i="4"/>
  <c r="BB963" i="4" s="1"/>
  <c r="BC963" i="4" s="1"/>
  <c r="AW964" i="4"/>
  <c r="AW965" i="4"/>
  <c r="AW966" i="4"/>
  <c r="BK966" i="4" s="1"/>
  <c r="AW967" i="4"/>
  <c r="AW968" i="4"/>
  <c r="BK968" i="4" s="1"/>
  <c r="AW969" i="4"/>
  <c r="AW970" i="4"/>
  <c r="AW971" i="4"/>
  <c r="BK971" i="4" s="1"/>
  <c r="AW972" i="4"/>
  <c r="AW973" i="4"/>
  <c r="AY973" i="4" s="1"/>
  <c r="BJ973" i="4" s="1"/>
  <c r="AW974" i="4"/>
  <c r="BK974" i="4" s="1"/>
  <c r="AW975" i="4"/>
  <c r="BK975" i="4" s="1"/>
  <c r="AW976" i="4"/>
  <c r="AW977" i="4"/>
  <c r="AW978" i="4"/>
  <c r="BE978" i="4" s="1"/>
  <c r="AW979" i="4"/>
  <c r="AW980" i="4"/>
  <c r="BK980" i="4" s="1"/>
  <c r="AW981" i="4"/>
  <c r="BE981" i="4" s="1"/>
  <c r="AW982" i="4"/>
  <c r="AW983" i="4"/>
  <c r="BK983" i="4" s="1"/>
  <c r="AW984" i="4"/>
  <c r="AY984" i="4" s="1"/>
  <c r="AW985" i="4"/>
  <c r="AW986" i="4"/>
  <c r="AW987" i="4"/>
  <c r="BK987" i="4" s="1"/>
  <c r="AW988" i="4"/>
  <c r="AW989" i="4"/>
  <c r="BK989" i="4" s="1"/>
  <c r="AW990" i="4"/>
  <c r="AY990" i="4" s="1"/>
  <c r="AW991" i="4"/>
  <c r="BK991" i="4" s="1"/>
  <c r="AW992" i="4"/>
  <c r="AW993" i="4"/>
  <c r="BK993" i="4" s="1"/>
  <c r="AW994" i="4"/>
  <c r="BB994" i="4" s="1"/>
  <c r="BC994" i="4" s="1"/>
  <c r="AW995" i="4"/>
  <c r="BK995" i="4" s="1"/>
  <c r="AW996" i="4"/>
  <c r="AW997" i="4"/>
  <c r="AW998" i="4"/>
  <c r="BK998" i="4" s="1"/>
  <c r="AW999" i="4"/>
  <c r="AY999" i="4" s="1"/>
  <c r="BD999" i="4" s="1"/>
  <c r="AW1000" i="4"/>
  <c r="AW1001" i="4"/>
  <c r="BK1001" i="4" s="1"/>
  <c r="AW1002" i="4"/>
  <c r="BE1002" i="4" s="1"/>
  <c r="AW1003" i="4"/>
  <c r="AW1004" i="4"/>
  <c r="AW1005" i="4"/>
  <c r="BE1005" i="4" s="1"/>
  <c r="AW1006" i="4"/>
  <c r="AW1007" i="4"/>
  <c r="AW1008" i="4"/>
  <c r="AW1009" i="4"/>
  <c r="BE1009" i="4" s="1"/>
  <c r="AW1010" i="4"/>
  <c r="BK1010" i="4" s="1"/>
  <c r="AW1011" i="4"/>
  <c r="BE1011" i="4" s="1"/>
  <c r="AW1012" i="4"/>
  <c r="BK1012" i="4" s="1"/>
  <c r="AW1013" i="4"/>
  <c r="AW1014" i="4"/>
  <c r="BE1014" i="4" s="1"/>
  <c r="AW1015" i="4"/>
  <c r="BK1015" i="4" s="1"/>
  <c r="AW1016" i="4"/>
  <c r="AW1017" i="4"/>
  <c r="AW1018" i="4"/>
  <c r="BZ1018" i="4" s="1"/>
  <c r="AW1019" i="4"/>
  <c r="BE1019" i="4" s="1"/>
  <c r="AW1020" i="4"/>
  <c r="AW1021" i="4"/>
  <c r="BB1021" i="4" s="1"/>
  <c r="BC1021" i="4" s="1"/>
  <c r="AW1022" i="4"/>
  <c r="AW1023" i="4"/>
  <c r="BE1023" i="4" s="1"/>
  <c r="AW1024" i="4"/>
  <c r="BE1024" i="4" s="1"/>
  <c r="AW1025" i="4"/>
  <c r="AX1025" i="4" s="1"/>
  <c r="AW1026" i="4"/>
  <c r="BE1026" i="4" s="1"/>
  <c r="AW1027" i="4"/>
  <c r="AY1027" i="4" s="1"/>
  <c r="AW1028" i="4"/>
  <c r="AW1029" i="4"/>
  <c r="AY1029" i="4" s="1"/>
  <c r="BN1029" i="4" s="1"/>
  <c r="AW1030" i="4"/>
  <c r="AW1031" i="4"/>
  <c r="AW1032" i="4"/>
  <c r="BK1032" i="4" s="1"/>
  <c r="AW1033" i="4"/>
  <c r="AW1034" i="4"/>
  <c r="BE1034" i="4" s="1"/>
  <c r="AW1035" i="4"/>
  <c r="BB1035" i="4" s="1"/>
  <c r="BC1035" i="4" s="1"/>
  <c r="AW1036" i="4"/>
  <c r="BK1036" i="4" s="1"/>
  <c r="AW1037" i="4"/>
  <c r="AW1038" i="4"/>
  <c r="AX1038" i="4" s="1"/>
  <c r="AY1038" i="4" s="1"/>
  <c r="CC1038" i="4" s="1"/>
  <c r="AW1039" i="4"/>
  <c r="AW1040" i="4"/>
  <c r="BB1040" i="4" s="1"/>
  <c r="BC1040" i="4" s="1"/>
  <c r="AW1041" i="4"/>
  <c r="AW1042" i="4"/>
  <c r="AW1043" i="4"/>
  <c r="BE1043" i="4" s="1"/>
  <c r="AW1044" i="4"/>
  <c r="BE1044" i="4" s="1"/>
  <c r="AW1045" i="4"/>
  <c r="AW1046" i="4"/>
  <c r="BE1046" i="4" s="1"/>
  <c r="AW1047" i="4"/>
  <c r="AY1047" i="4" s="1"/>
  <c r="AW1048" i="4"/>
  <c r="AW1049" i="4"/>
  <c r="BE1049" i="4" s="1"/>
  <c r="AW1050" i="4"/>
  <c r="AW1051" i="4"/>
  <c r="AW1052" i="4"/>
  <c r="AW1053" i="4"/>
  <c r="BK1053" i="4" s="1"/>
  <c r="AW1054" i="4"/>
  <c r="AW1055" i="4"/>
  <c r="BE1055" i="4" s="1"/>
  <c r="AW1056" i="4"/>
  <c r="AX1056" i="4" s="1"/>
  <c r="BK1056" i="4" s="1"/>
  <c r="AW1057" i="4"/>
  <c r="BE1057" i="4" s="1"/>
  <c r="AW1058" i="4"/>
  <c r="BE1058" i="4" s="1"/>
  <c r="AW1059" i="4"/>
  <c r="BK1059" i="4" s="1"/>
  <c r="BM1059" i="4" s="1"/>
  <c r="AW1060" i="4"/>
  <c r="AW1061" i="4"/>
  <c r="BE1061" i="4" s="1"/>
  <c r="AW1062" i="4"/>
  <c r="BE1062" i="4" s="1"/>
  <c r="AW1063" i="4"/>
  <c r="BB1063" i="4" s="1"/>
  <c r="BC1063" i="4" s="1"/>
  <c r="AW1064" i="4"/>
  <c r="BE1064" i="4" s="1"/>
  <c r="AW1065" i="4"/>
  <c r="BE1065" i="4" s="1"/>
  <c r="AW1066" i="4"/>
  <c r="BE1066" i="4" s="1"/>
  <c r="AW1067" i="4"/>
  <c r="AW1068" i="4"/>
  <c r="AW1069" i="4"/>
  <c r="BK1069" i="4" s="1"/>
  <c r="AW1070" i="4"/>
  <c r="AW1071" i="4"/>
  <c r="BK1071" i="4" s="1"/>
  <c r="AW1072" i="4"/>
  <c r="BK1072" i="4" s="1"/>
  <c r="AW1073" i="4"/>
  <c r="BE1073" i="4" s="1"/>
  <c r="AW1074" i="4"/>
  <c r="BA1074" i="4" s="1"/>
  <c r="BI1074" i="4" s="1"/>
  <c r="CI1074" i="4" s="1"/>
  <c r="AW1075" i="4"/>
  <c r="AW1076" i="4"/>
  <c r="BE1076" i="4" s="1"/>
  <c r="AW1077" i="4"/>
  <c r="AX1077" i="4" s="1"/>
  <c r="BK1077" i="4" s="1"/>
  <c r="AW1078" i="4"/>
  <c r="AW1079" i="4"/>
  <c r="AW1080" i="4"/>
  <c r="AY1080" i="4" s="1"/>
  <c r="BD1080" i="4" s="1"/>
  <c r="AW1081" i="4"/>
  <c r="AW1082" i="4"/>
  <c r="AW1083" i="4"/>
  <c r="AW1084" i="4"/>
  <c r="AW1085" i="4"/>
  <c r="AW1086" i="4"/>
  <c r="AW1087" i="4"/>
  <c r="AW1088" i="4"/>
  <c r="AW1089" i="4"/>
  <c r="BK1089" i="4" s="1"/>
  <c r="AW1090" i="4"/>
  <c r="AW1091" i="4"/>
  <c r="AW1092" i="4"/>
  <c r="BB1092" i="4" s="1"/>
  <c r="BC1092" i="4" s="1"/>
  <c r="AW1093" i="4"/>
  <c r="AW1094" i="4"/>
  <c r="AW1095" i="4"/>
  <c r="BK1095" i="4" s="1"/>
  <c r="AW1096" i="4"/>
  <c r="AW1097" i="4"/>
  <c r="AW1098" i="4"/>
  <c r="AW1099" i="4"/>
  <c r="AW1100" i="4"/>
  <c r="AW1101" i="4"/>
  <c r="AW1102" i="4"/>
  <c r="BE1102" i="4" s="1"/>
  <c r="AW1103" i="4"/>
  <c r="AW1104" i="4"/>
  <c r="BE1104" i="4" s="1"/>
  <c r="AW1105" i="4"/>
  <c r="AW1106" i="4"/>
  <c r="AW1107" i="4"/>
  <c r="AW1108" i="4"/>
  <c r="AW1109" i="4"/>
  <c r="BE1109" i="4" s="1"/>
  <c r="AW1110" i="4"/>
  <c r="BK1110" i="4" s="1"/>
  <c r="AW1111" i="4"/>
  <c r="AW1112" i="4"/>
  <c r="BE1112" i="4" s="1"/>
  <c r="AW1113" i="4"/>
  <c r="AX1113" i="4" s="1"/>
  <c r="AW1114" i="4"/>
  <c r="AW1115" i="4"/>
  <c r="AW1116" i="4"/>
  <c r="BE1116" i="4" s="1"/>
  <c r="AW1117" i="4"/>
  <c r="AW1118" i="4"/>
  <c r="BE1118" i="4" s="1"/>
  <c r="AW1119" i="4"/>
  <c r="BA1119" i="4" s="1"/>
  <c r="BI1119" i="4" s="1"/>
  <c r="CI1119" i="4" s="1"/>
  <c r="AW1120" i="4"/>
  <c r="BK1120" i="4" s="1"/>
  <c r="BM1120" i="4" s="1"/>
  <c r="AW1121" i="4"/>
  <c r="BK1121" i="4" s="1"/>
  <c r="AW1122" i="4"/>
  <c r="BE1122" i="4" s="1"/>
  <c r="AW1123" i="4"/>
  <c r="BB1123" i="4" s="1"/>
  <c r="BC1123" i="4" s="1"/>
  <c r="AW1124" i="4"/>
  <c r="BK1124" i="4" s="1"/>
  <c r="AW1125" i="4"/>
  <c r="BK1125" i="4" s="1"/>
  <c r="AW1126" i="4"/>
  <c r="BE1126" i="4" s="1"/>
  <c r="AW1127" i="4"/>
  <c r="BE1127" i="4" s="1"/>
  <c r="AW1128" i="4"/>
  <c r="AW1129" i="4"/>
  <c r="BK1129" i="4" s="1"/>
  <c r="AW1130" i="4"/>
  <c r="BK1130" i="4" s="1"/>
  <c r="AW1131" i="4"/>
  <c r="BK1131" i="4" s="1"/>
  <c r="AW1132" i="4"/>
  <c r="CB1132" i="4" s="1"/>
  <c r="AW1133" i="4"/>
  <c r="BA1133" i="4" s="1"/>
  <c r="AW1134" i="4"/>
  <c r="AW1135" i="4"/>
  <c r="AW1136" i="4"/>
  <c r="BE1136" i="4" s="1"/>
  <c r="AW1137" i="4"/>
  <c r="AW1138" i="4"/>
  <c r="AW1139" i="4"/>
  <c r="BE1139" i="4" s="1"/>
  <c r="AW1140" i="4"/>
  <c r="BE1140" i="4" s="1"/>
  <c r="AW1141" i="4"/>
  <c r="BE1141" i="4" s="1"/>
  <c r="AW1142" i="4"/>
  <c r="AW1143" i="4"/>
  <c r="BK1143" i="4" s="1"/>
  <c r="AW1144" i="4"/>
  <c r="AX1144" i="4" s="1"/>
  <c r="AY1144" i="4" s="1"/>
  <c r="CC1144" i="4" s="1"/>
  <c r="AW1145" i="4"/>
  <c r="BE1145" i="4" s="1"/>
  <c r="AW1146" i="4"/>
  <c r="AW1147" i="4"/>
  <c r="AW1148" i="4"/>
  <c r="BE1148" i="4" s="1"/>
  <c r="AW1149" i="4"/>
  <c r="BK1149" i="4" s="1"/>
  <c r="AW1150" i="4"/>
  <c r="BK1150" i="4" s="1"/>
  <c r="AW1151" i="4"/>
  <c r="BE1151" i="4" s="1"/>
  <c r="AW1152" i="4"/>
  <c r="AW1153" i="4"/>
  <c r="AW1154" i="4"/>
  <c r="BE1154" i="4" s="1"/>
  <c r="AW1155" i="4"/>
  <c r="BA1155" i="4" s="1"/>
  <c r="BB1155" i="4" s="1"/>
  <c r="BC1155" i="4" s="1"/>
  <c r="AW1156" i="4"/>
  <c r="AY1156" i="4" s="1"/>
  <c r="AW1157" i="4"/>
  <c r="BE1157" i="4" s="1"/>
  <c r="AW1158" i="4"/>
  <c r="AW1159" i="4"/>
  <c r="AW1160" i="4"/>
  <c r="BE1160" i="4" s="1"/>
  <c r="AW1161" i="4"/>
  <c r="BE1161" i="4" s="1"/>
  <c r="AW1162" i="4"/>
  <c r="AW1163" i="4"/>
  <c r="BE1163" i="4" s="1"/>
  <c r="AW1164" i="4"/>
  <c r="AY1164" i="4" s="1"/>
  <c r="BN1164" i="4" s="1"/>
  <c r="AW1165" i="4"/>
  <c r="BE1165" i="4" s="1"/>
  <c r="AW1166" i="4"/>
  <c r="BE1166" i="4" s="1"/>
  <c r="AW1167" i="4"/>
  <c r="BB1167" i="4" s="1"/>
  <c r="BC1167" i="4" s="1"/>
  <c r="AW1168" i="4"/>
  <c r="BB1168" i="4" s="1"/>
  <c r="BC1168" i="4" s="1"/>
  <c r="AW1169" i="4"/>
  <c r="AW1170" i="4"/>
  <c r="AW1171" i="4"/>
  <c r="AW1172" i="4"/>
  <c r="AW1173" i="4"/>
  <c r="BB1173" i="4" s="1"/>
  <c r="BC1173" i="4" s="1"/>
  <c r="AW1174" i="4"/>
  <c r="AW1175" i="4"/>
  <c r="AW1176" i="4"/>
  <c r="BE1176" i="4" s="1"/>
  <c r="AW1177" i="4"/>
  <c r="BE1177" i="4" s="1"/>
  <c r="AW1178" i="4"/>
  <c r="AW1179" i="4"/>
  <c r="BB1179" i="4" s="1"/>
  <c r="BC1179" i="4" s="1"/>
  <c r="AW1180" i="4"/>
  <c r="AW1181" i="4"/>
  <c r="BK1181" i="4" s="1"/>
  <c r="AW1182" i="4"/>
  <c r="AY1182" i="4" s="1"/>
  <c r="CB1182" i="4" s="1"/>
  <c r="AW1183" i="4"/>
  <c r="AW1184" i="4"/>
  <c r="BE1184" i="4" s="1"/>
  <c r="AW1185" i="4"/>
  <c r="AW1186" i="4"/>
  <c r="AW1187" i="4"/>
  <c r="BE1187" i="4" s="1"/>
  <c r="AW1188" i="4"/>
  <c r="AW1189" i="4"/>
  <c r="AW1190" i="4"/>
  <c r="AW1191" i="4"/>
  <c r="BB1191" i="4" s="1"/>
  <c r="BC1191" i="4" s="1"/>
  <c r="AW1192" i="4"/>
  <c r="AW1193" i="4"/>
  <c r="BE1193" i="4" s="1"/>
  <c r="AW1194" i="4"/>
  <c r="BB1194" i="4" s="1"/>
  <c r="BC1194" i="4" s="1"/>
  <c r="AW1195" i="4"/>
  <c r="BK1195" i="4" s="1"/>
  <c r="AW1196" i="4"/>
  <c r="BK1196" i="4" s="1"/>
  <c r="AW1197" i="4"/>
  <c r="AW1198" i="4"/>
  <c r="AW1199" i="4"/>
  <c r="BE1199" i="4" s="1"/>
  <c r="AW1200" i="4"/>
  <c r="BK1200" i="4" s="1"/>
  <c r="AW1201" i="4"/>
  <c r="AW1202" i="4"/>
  <c r="AW1203" i="4"/>
  <c r="BB1203" i="4" s="1"/>
  <c r="BC1203" i="4" s="1"/>
  <c r="AW1204" i="4"/>
  <c r="AW1205" i="4"/>
  <c r="BK1205" i="4" s="1"/>
  <c r="AW1206" i="4"/>
  <c r="AW1207" i="4"/>
  <c r="AW1208" i="4"/>
  <c r="AY1208" i="4" s="1"/>
  <c r="AW1209" i="4"/>
  <c r="AX1209" i="4" s="1"/>
  <c r="AW1210" i="4"/>
  <c r="AW1211" i="4"/>
  <c r="AW1212" i="4"/>
  <c r="BB1212" i="4" s="1"/>
  <c r="BC1212" i="4" s="1"/>
  <c r="AW1213" i="4"/>
  <c r="AW1214" i="4"/>
  <c r="AW1215" i="4"/>
  <c r="BE1215" i="4" s="1"/>
  <c r="AW1216" i="4"/>
  <c r="AX1216" i="4" s="1"/>
  <c r="BK1216" i="4" s="1"/>
  <c r="AW1217" i="4"/>
  <c r="BE1217" i="4" s="1"/>
  <c r="AW1218" i="4"/>
  <c r="BK1218" i="4" s="1"/>
  <c r="AW1219" i="4"/>
  <c r="AW1220" i="4"/>
  <c r="AW1221" i="4"/>
  <c r="BE1221" i="4" s="1"/>
  <c r="AW1222" i="4"/>
  <c r="BB1222" i="4" s="1"/>
  <c r="BC1222" i="4" s="1"/>
  <c r="AW1223" i="4"/>
  <c r="AW1224" i="4"/>
  <c r="AW1225" i="4"/>
  <c r="AY1225" i="4" s="1"/>
  <c r="BJ1225" i="4" s="1"/>
  <c r="AW1226" i="4"/>
  <c r="BK1226" i="4" s="1"/>
  <c r="AW1227" i="4"/>
  <c r="CD1227" i="4" s="1"/>
  <c r="CF1227" i="4" s="1"/>
  <c r="AW1228" i="4"/>
  <c r="AW1229" i="4"/>
  <c r="AW1230" i="4"/>
  <c r="AW1231" i="4"/>
  <c r="AW1232" i="4"/>
  <c r="AW1233" i="4"/>
  <c r="BE1233" i="4" s="1"/>
  <c r="AW1234" i="4"/>
  <c r="BK1234" i="4" s="1"/>
  <c r="AW1235" i="4"/>
  <c r="BK1235" i="4" s="1"/>
  <c r="AW1236" i="4"/>
  <c r="AW1237" i="4"/>
  <c r="AW1238" i="4"/>
  <c r="AW1239" i="4"/>
  <c r="AW1240" i="4"/>
  <c r="BK1240" i="4" s="1"/>
  <c r="AW1241" i="4"/>
  <c r="BK1241" i="4" s="1"/>
  <c r="AW1242" i="4"/>
  <c r="BE1242" i="4" s="1"/>
  <c r="AW1243" i="4"/>
  <c r="BK1243" i="4" s="1"/>
  <c r="AW1244" i="4"/>
  <c r="BE1244" i="4" s="1"/>
  <c r="AW1245" i="4"/>
  <c r="BE1245" i="4" s="1"/>
  <c r="AW1246" i="4"/>
  <c r="BE1246" i="4" s="1"/>
  <c r="AW1247" i="4"/>
  <c r="AW1248" i="4"/>
  <c r="AY1248" i="4" s="1"/>
  <c r="CB1248" i="4" s="1"/>
  <c r="AW1249" i="4"/>
  <c r="AY1249" i="4" s="1"/>
  <c r="BN1249" i="4" s="1"/>
  <c r="AW1250" i="4"/>
  <c r="AW1251" i="4"/>
  <c r="BA1251" i="4" s="1"/>
  <c r="AW1252" i="4"/>
  <c r="AW1253" i="4"/>
  <c r="AY1253" i="4" s="1"/>
  <c r="BD1253" i="4" s="1"/>
  <c r="AW1254" i="4"/>
  <c r="BB1254" i="4" s="1"/>
  <c r="BC1254" i="4" s="1"/>
  <c r="AW1255" i="4"/>
  <c r="BK1255" i="4" s="1"/>
  <c r="AW1256" i="4"/>
  <c r="BE1256" i="4" s="1"/>
  <c r="AW1257" i="4"/>
  <c r="AW1258" i="4"/>
  <c r="AW1259" i="4"/>
  <c r="BE1259" i="4" s="1"/>
  <c r="AW1260" i="4"/>
  <c r="BA1260" i="4" s="1"/>
  <c r="AW1261" i="4"/>
  <c r="AW1262" i="4"/>
  <c r="BE1262" i="4" s="1"/>
  <c r="AW1263" i="4"/>
  <c r="AX1263" i="4" s="1"/>
  <c r="BK1263" i="4" s="1"/>
  <c r="AW1264" i="4"/>
  <c r="AW1265" i="4"/>
  <c r="BE1265" i="4" s="1"/>
  <c r="AW1266" i="4"/>
  <c r="AW1267" i="4"/>
  <c r="AY1267" i="4" s="1"/>
  <c r="AW1268" i="4"/>
  <c r="BE1268" i="4" s="1"/>
  <c r="AW1269" i="4"/>
  <c r="BK1269" i="4" s="1"/>
  <c r="AW1270" i="4"/>
  <c r="BK1270" i="4" s="1"/>
  <c r="AW1271" i="4"/>
  <c r="AW1272" i="4"/>
  <c r="AY1272" i="4" s="1"/>
  <c r="BD1272" i="4" s="1"/>
  <c r="AW1273" i="4"/>
  <c r="AW1274" i="4"/>
  <c r="AW1275" i="4"/>
  <c r="CD1275" i="4" s="1"/>
  <c r="CF1275" i="4" s="1"/>
  <c r="AW1276" i="4"/>
  <c r="CD1276" i="4" s="1"/>
  <c r="CF1276" i="4" s="1"/>
  <c r="AW1277" i="4"/>
  <c r="BE1277" i="4" s="1"/>
  <c r="AW1278" i="4"/>
  <c r="AW1279" i="4"/>
  <c r="BE1279" i="4" s="1"/>
  <c r="AW1280" i="4"/>
  <c r="AW1281" i="4"/>
  <c r="AW1282" i="4"/>
  <c r="AW1283" i="4"/>
  <c r="BE1283" i="4" s="1"/>
  <c r="AW1284" i="4"/>
  <c r="BK1284" i="4" s="1"/>
  <c r="AW1285" i="4"/>
  <c r="BK1285" i="4" s="1"/>
  <c r="AW1286" i="4"/>
  <c r="BE1286" i="4" s="1"/>
  <c r="AW1287" i="4"/>
  <c r="AW1288" i="4"/>
  <c r="BB1288" i="4" s="1"/>
  <c r="BC1288" i="4" s="1"/>
  <c r="AW1289" i="4"/>
  <c r="BE1289" i="4" s="1"/>
  <c r="AW1290" i="4"/>
  <c r="AW1291" i="4"/>
  <c r="BE1291" i="4" s="1"/>
  <c r="AW1292" i="4"/>
  <c r="AW1293" i="4"/>
  <c r="BB1293" i="4" s="1"/>
  <c r="BC1293" i="4" s="1"/>
  <c r="AW1294" i="4"/>
  <c r="AY1294" i="4" s="1"/>
  <c r="BD1294" i="4" s="1"/>
  <c r="AW1295" i="4"/>
  <c r="BE1295" i="4" s="1"/>
  <c r="AW1296" i="4"/>
  <c r="AW1297" i="4"/>
  <c r="AW1298" i="4"/>
  <c r="AY1298" i="4" s="1"/>
  <c r="BJ1298" i="4" s="1"/>
  <c r="AW1299" i="4"/>
  <c r="AW1300" i="4"/>
  <c r="BB1300" i="4" s="1"/>
  <c r="BC1300" i="4" s="1"/>
  <c r="AW1301" i="4"/>
  <c r="BK1301" i="4" s="1"/>
  <c r="AW1302" i="4"/>
  <c r="AW1303" i="4"/>
  <c r="AW1304" i="4"/>
  <c r="AW1305" i="4"/>
  <c r="BE1305" i="4" s="1"/>
  <c r="AW1306" i="4"/>
  <c r="AW1307" i="4"/>
  <c r="BK1307" i="4" s="1"/>
  <c r="AW1308" i="4"/>
  <c r="AW1309" i="4"/>
  <c r="BK1309" i="4" s="1"/>
  <c r="BM1309" i="4" s="1"/>
  <c r="AW1310" i="4"/>
  <c r="AW1311" i="4"/>
  <c r="BB1311" i="4" s="1"/>
  <c r="BC1311" i="4" s="1"/>
  <c r="AW1312" i="4"/>
  <c r="BK1312" i="4" s="1"/>
  <c r="AW1313" i="4"/>
  <c r="AW1314" i="4"/>
  <c r="AY1314" i="4" s="1"/>
  <c r="CC1314" i="4" s="1"/>
  <c r="AW1315" i="4"/>
  <c r="AW1316" i="4"/>
  <c r="AW1317" i="4"/>
  <c r="BE1317" i="4" s="1"/>
  <c r="AW1318" i="4"/>
  <c r="BE1318" i="4" s="1"/>
  <c r="AW1319" i="4"/>
  <c r="AW1320" i="4"/>
  <c r="AW1321" i="4"/>
  <c r="AY1321" i="4" s="1"/>
  <c r="CB1321" i="4" s="1"/>
  <c r="AW1322" i="4"/>
  <c r="BK1322" i="4" s="1"/>
  <c r="AW1323" i="4"/>
  <c r="AW1324" i="4"/>
  <c r="BK1324" i="4" s="1"/>
  <c r="AW1325" i="4"/>
  <c r="AW1326" i="4"/>
  <c r="AW1327" i="4"/>
  <c r="BK1327" i="4" s="1"/>
  <c r="AW1328" i="4"/>
  <c r="AW1329" i="4"/>
  <c r="BE1329" i="4" s="1"/>
  <c r="AW1330" i="4"/>
  <c r="BB1330" i="4" s="1"/>
  <c r="BC1330" i="4" s="1"/>
  <c r="AW1331" i="4"/>
  <c r="BE1331" i="4" s="1"/>
  <c r="AW1332" i="4"/>
  <c r="BE1332" i="4" s="1"/>
  <c r="AW1333" i="4"/>
  <c r="AW1334" i="4"/>
  <c r="BE1334" i="4" s="1"/>
  <c r="AW1335" i="4"/>
  <c r="AW1336" i="4"/>
  <c r="AW1337" i="4"/>
  <c r="AW1338" i="4"/>
  <c r="BB1338" i="4" s="1"/>
  <c r="BC1338" i="4" s="1"/>
  <c r="AW1339" i="4"/>
  <c r="BK1339" i="4" s="1"/>
  <c r="AW1340" i="4"/>
  <c r="BK1340" i="4" s="1"/>
  <c r="AW1341" i="4"/>
  <c r="BB1341" i="4" s="1"/>
  <c r="BC1341" i="4" s="1"/>
  <c r="AW1342" i="4"/>
  <c r="AW1343" i="4"/>
  <c r="AW1344" i="4"/>
  <c r="BE1344" i="4" s="1"/>
  <c r="AW1345" i="4"/>
  <c r="AW1346" i="4"/>
  <c r="AW1347" i="4"/>
  <c r="AW1348" i="4"/>
  <c r="AW1349" i="4"/>
  <c r="BK1349" i="4" s="1"/>
  <c r="AW1350" i="4"/>
  <c r="AW1351" i="4"/>
  <c r="BK1351" i="4" s="1"/>
  <c r="AW1352" i="4"/>
  <c r="BB1352" i="4" s="1"/>
  <c r="BC1352" i="4" s="1"/>
  <c r="AW1353" i="4"/>
  <c r="AW1354" i="4"/>
  <c r="BK1354" i="4" s="1"/>
  <c r="AW1355" i="4"/>
  <c r="AW1356" i="4"/>
  <c r="AW1357" i="4"/>
  <c r="AY1357" i="4" s="1"/>
  <c r="BJ1357" i="4" s="1"/>
  <c r="AW1358" i="4"/>
  <c r="AW1359" i="4"/>
  <c r="BE1359" i="4" s="1"/>
  <c r="AW1360" i="4"/>
  <c r="AW1361" i="4"/>
  <c r="AW1362" i="4"/>
  <c r="BA1362" i="4" s="1"/>
  <c r="AW1363" i="4"/>
  <c r="AW1364" i="4"/>
  <c r="AW1365" i="4"/>
  <c r="BB1365" i="4" s="1"/>
  <c r="BC1365" i="4" s="1"/>
  <c r="AW1366" i="4"/>
  <c r="AW1367" i="4"/>
  <c r="BK1367" i="4" s="1"/>
  <c r="AW1368" i="4"/>
  <c r="AY1368" i="4" s="1"/>
  <c r="BD1368" i="4" s="1"/>
  <c r="AW1369" i="4"/>
  <c r="AW1370" i="4"/>
  <c r="BE1370" i="4" s="1"/>
  <c r="AW1371" i="4"/>
  <c r="BB1371" i="4" s="1"/>
  <c r="BC1371" i="4" s="1"/>
  <c r="AW1372" i="4"/>
  <c r="AW1373" i="4"/>
  <c r="BE1373" i="4" s="1"/>
  <c r="AW1374" i="4"/>
  <c r="CB1374" i="4" s="1"/>
  <c r="AW1375" i="4"/>
  <c r="AW1376" i="4"/>
  <c r="BK1376" i="4" s="1"/>
  <c r="AW1377" i="4"/>
  <c r="AY1377" i="4" s="1"/>
  <c r="BD1377" i="4" s="1"/>
  <c r="AW1378" i="4"/>
  <c r="BE1378" i="4" s="1"/>
  <c r="AW1379" i="4"/>
  <c r="BK1379" i="4" s="1"/>
  <c r="AW1380" i="4"/>
  <c r="BK1380" i="4" s="1"/>
  <c r="AW1381" i="4"/>
  <c r="BK1381" i="4" s="1"/>
  <c r="AW1382" i="4"/>
  <c r="BE1382" i="4" s="1"/>
  <c r="AW1383" i="4"/>
  <c r="BK1383" i="4" s="1"/>
  <c r="AW1384" i="4"/>
  <c r="AW1385" i="4"/>
  <c r="BE1385" i="4" s="1"/>
  <c r="AW1386" i="4"/>
  <c r="AY1386" i="4" s="1"/>
  <c r="AW1387" i="4"/>
  <c r="BK1387" i="4" s="1"/>
  <c r="AW1388" i="4"/>
  <c r="BE1388" i="4" s="1"/>
  <c r="AW1389" i="4"/>
  <c r="AY1389" i="4" s="1"/>
  <c r="CB1389" i="4" s="1"/>
  <c r="AW1390" i="4"/>
  <c r="AW1391" i="4"/>
  <c r="BE1391" i="4" s="1"/>
  <c r="AW1392" i="4"/>
  <c r="AW1393" i="4"/>
  <c r="BK1393" i="4" s="1"/>
  <c r="AW1394" i="4"/>
  <c r="BE1394" i="4" s="1"/>
  <c r="AW1395" i="4"/>
  <c r="BK1395" i="4" s="1"/>
  <c r="AW1396" i="4"/>
  <c r="BK1396" i="4" s="1"/>
  <c r="AW1397" i="4"/>
  <c r="BB1397" i="4" s="1"/>
  <c r="BC1397" i="4" s="1"/>
  <c r="AW1398" i="4"/>
  <c r="BK1398" i="4" s="1"/>
  <c r="AW1399" i="4"/>
  <c r="BB1399" i="4" s="1"/>
  <c r="BC1399" i="4" s="1"/>
  <c r="AW1400" i="4"/>
  <c r="BE1400" i="4" s="1"/>
  <c r="AW1401" i="4"/>
  <c r="AW1402" i="4"/>
  <c r="AY1402" i="4" s="1"/>
  <c r="BZ1402" i="4" s="1"/>
  <c r="AW1403" i="4"/>
  <c r="BE1403" i="4" s="1"/>
  <c r="AW1404" i="4"/>
  <c r="BK1404" i="4" s="1"/>
  <c r="AW1405" i="4"/>
  <c r="BK1405" i="4" s="1"/>
  <c r="AW1406" i="4"/>
  <c r="BE1406" i="4" s="1"/>
  <c r="AW1407" i="4"/>
  <c r="AW1408" i="4"/>
  <c r="AW1409" i="4"/>
  <c r="BE1409" i="4" s="1"/>
  <c r="AW1410" i="4"/>
  <c r="AW1411" i="4"/>
  <c r="AW1412" i="4"/>
  <c r="BE1412" i="4" s="1"/>
  <c r="AW1413" i="4"/>
  <c r="AW1414" i="4"/>
  <c r="AW1415" i="4"/>
  <c r="BE1415" i="4" s="1"/>
  <c r="AW1416" i="4"/>
  <c r="AW1417" i="4"/>
  <c r="BK1417" i="4" s="1"/>
  <c r="AW1418" i="4"/>
  <c r="BE1418" i="4" s="1"/>
  <c r="AW1419" i="4"/>
  <c r="AW1420" i="4"/>
  <c r="BB1420" i="4" s="1"/>
  <c r="BC1420" i="4" s="1"/>
  <c r="AW1421" i="4"/>
  <c r="BE1421" i="4" s="1"/>
  <c r="AW1422" i="4"/>
  <c r="BK1422" i="4" s="1"/>
  <c r="AW1423" i="4"/>
  <c r="AY1423" i="4" s="1"/>
  <c r="BJ1423" i="4" s="1"/>
  <c r="AW1424" i="4"/>
  <c r="AW1425" i="4"/>
  <c r="BB1425" i="4" s="1"/>
  <c r="BC1425" i="4" s="1"/>
  <c r="AW1426" i="4"/>
  <c r="BB1426" i="4" s="1"/>
  <c r="BC1426" i="4" s="1"/>
  <c r="AW1427" i="4"/>
  <c r="AW1428" i="4"/>
  <c r="BB1428" i="4" s="1"/>
  <c r="BC1428" i="4" s="1"/>
  <c r="AW1429" i="4"/>
  <c r="BB1429" i="4" s="1"/>
  <c r="BC1429" i="4" s="1"/>
  <c r="AW1430" i="4"/>
  <c r="AW1431" i="4"/>
  <c r="BE1431" i="4" s="1"/>
  <c r="AW1432" i="4"/>
  <c r="AY1432" i="4" s="1"/>
  <c r="BZ1432" i="4" s="1"/>
  <c r="AW1433" i="4"/>
  <c r="AW1434" i="4"/>
  <c r="AY1434" i="4" s="1"/>
  <c r="AW1435" i="4"/>
  <c r="BE1435" i="4" s="1"/>
  <c r="AW1436" i="4"/>
  <c r="AW1437" i="4"/>
  <c r="BB1437" i="4" s="1"/>
  <c r="BC1437" i="4" s="1"/>
  <c r="AW1438" i="4"/>
  <c r="BE1438" i="4" s="1"/>
  <c r="AW1439" i="4"/>
  <c r="AW1440" i="4"/>
  <c r="AW1441" i="4"/>
  <c r="BE1441" i="4" s="1"/>
  <c r="AW1442" i="4"/>
  <c r="AW1443" i="4"/>
  <c r="BE1443" i="4" s="1"/>
  <c r="AW1444" i="4"/>
  <c r="BE1444" i="4" s="1"/>
  <c r="AW1445" i="4"/>
  <c r="BE1445" i="4" s="1"/>
  <c r="AW1446" i="4"/>
  <c r="AW1447" i="4"/>
  <c r="BE1447" i="4" s="1"/>
  <c r="AW1448" i="4"/>
  <c r="AW1449" i="4"/>
  <c r="BE1449" i="4" s="1"/>
  <c r="AW1450" i="4"/>
  <c r="AY1450" i="4" s="1"/>
  <c r="AW1451" i="4"/>
  <c r="AW1452" i="4"/>
  <c r="AW1453" i="4"/>
  <c r="BE1453" i="4" s="1"/>
  <c r="AW1454" i="4"/>
  <c r="AW1455" i="4"/>
  <c r="BE1455" i="4" s="1"/>
  <c r="AW1456" i="4"/>
  <c r="BB1456" i="4" s="1"/>
  <c r="BC1456" i="4" s="1"/>
  <c r="AW1457" i="4"/>
  <c r="AW1458" i="4"/>
  <c r="AW1459" i="4"/>
  <c r="AW1460" i="4"/>
  <c r="AW1461" i="4"/>
  <c r="AW1462" i="4"/>
  <c r="AY1462" i="4" s="1"/>
  <c r="CC1462" i="4" s="1"/>
  <c r="AW1463" i="4"/>
  <c r="AW1464" i="4"/>
  <c r="BE1464" i="4" s="1"/>
  <c r="AW1465" i="4"/>
  <c r="BB1465" i="4" s="1"/>
  <c r="BC1465" i="4" s="1"/>
  <c r="AW1466" i="4"/>
  <c r="AW1467" i="4"/>
  <c r="AW1468" i="4"/>
  <c r="BE1468" i="4" s="1"/>
  <c r="AW1469" i="4"/>
  <c r="AW1470" i="4"/>
  <c r="AW1471" i="4"/>
  <c r="BB1471" i="4" s="1"/>
  <c r="BC1471" i="4" s="1"/>
  <c r="AW1472" i="4"/>
  <c r="AY1472" i="4" s="1"/>
  <c r="AW1473" i="4"/>
  <c r="BE1473" i="4" s="1"/>
  <c r="AW1474" i="4"/>
  <c r="BB1474" i="4" s="1"/>
  <c r="BC1474" i="4" s="1"/>
  <c r="AW1475" i="4"/>
  <c r="AW1476" i="4"/>
  <c r="AY1476" i="4" s="1"/>
  <c r="CB1476" i="4" s="1"/>
  <c r="AW1477" i="4"/>
  <c r="BB1477" i="4" s="1"/>
  <c r="BC1477" i="4" s="1"/>
  <c r="AW1478" i="4"/>
  <c r="AW1479" i="4"/>
  <c r="BE1479" i="4" s="1"/>
  <c r="AW1480" i="4"/>
  <c r="BE1480" i="4" s="1"/>
  <c r="AW1481" i="4"/>
  <c r="AW1482" i="4"/>
  <c r="AW1483" i="4"/>
  <c r="AY1483" i="4" s="1"/>
  <c r="CB1483" i="4" s="1"/>
  <c r="AW1484" i="4"/>
  <c r="AW1485" i="4"/>
  <c r="BE1485" i="4" s="1"/>
  <c r="AW1486" i="4"/>
  <c r="BB1486" i="4" s="1"/>
  <c r="BC1486" i="4" s="1"/>
  <c r="AW1487" i="4"/>
  <c r="AY1487" i="4" s="1"/>
  <c r="AW1488" i="4"/>
  <c r="BB1488" i="4" s="1"/>
  <c r="BC1488" i="4" s="1"/>
  <c r="AW1489" i="4"/>
  <c r="BB1489" i="4" s="1"/>
  <c r="BC1489" i="4" s="1"/>
  <c r="AW1490" i="4"/>
  <c r="AW1491" i="4"/>
  <c r="AW1492" i="4"/>
  <c r="BB1492" i="4" s="1"/>
  <c r="BC1492" i="4" s="1"/>
  <c r="AW1493" i="4"/>
  <c r="AW1494" i="4"/>
  <c r="AW1495" i="4"/>
  <c r="BB1495" i="4" s="1"/>
  <c r="BC1495" i="4" s="1"/>
  <c r="AW1496" i="4"/>
  <c r="AW1497" i="4"/>
  <c r="AY1497" i="4" s="1"/>
  <c r="AW1498" i="4"/>
  <c r="AY1498" i="4" s="1"/>
  <c r="BJ1498" i="4" s="1"/>
  <c r="AW1499" i="4"/>
  <c r="AW1500" i="4"/>
  <c r="AW1501" i="4"/>
  <c r="BE1501" i="4" s="1"/>
  <c r="AW1502" i="4"/>
  <c r="AW1503" i="4"/>
  <c r="AW1504" i="4"/>
  <c r="AY1504" i="4" s="1"/>
  <c r="BJ1504" i="4" s="1"/>
  <c r="AW1505" i="4"/>
  <c r="AW1506" i="4"/>
  <c r="BE1506" i="4" s="1"/>
  <c r="AW1507" i="4"/>
  <c r="AY1507" i="4" s="1"/>
  <c r="BZ1507" i="4" s="1"/>
  <c r="AW1508" i="4"/>
  <c r="AW1509" i="4"/>
  <c r="BB1509" i="4" s="1"/>
  <c r="BC1509" i="4" s="1"/>
  <c r="AW1510" i="4"/>
  <c r="AY1510" i="4" s="1"/>
  <c r="AW1511" i="4"/>
  <c r="BB1511" i="4" s="1"/>
  <c r="BC1511" i="4" s="1"/>
  <c r="AW1512" i="4"/>
  <c r="AW1513" i="4"/>
  <c r="BE1513" i="4" s="1"/>
  <c r="AW1514" i="4"/>
  <c r="AW1515" i="4"/>
  <c r="BE1515" i="4" s="1"/>
  <c r="AW1516" i="4"/>
  <c r="BB1516" i="4" s="1"/>
  <c r="BC1516" i="4" s="1"/>
  <c r="AW1517" i="4"/>
  <c r="AW1518" i="4"/>
  <c r="BE1518" i="4" s="1"/>
  <c r="AW1519" i="4"/>
  <c r="AY1519" i="4" s="1"/>
  <c r="AW1520" i="4"/>
  <c r="AW1521" i="4"/>
  <c r="BE1521" i="4" s="1"/>
  <c r="AW1522" i="4"/>
  <c r="BB1522" i="4" s="1"/>
  <c r="BC1522" i="4" s="1"/>
  <c r="AW1523" i="4"/>
  <c r="AY1523" i="4" s="1"/>
  <c r="AW1524" i="4"/>
  <c r="AW1525" i="4"/>
  <c r="BE1525" i="4" s="1"/>
  <c r="AW1526" i="4"/>
  <c r="AW1527" i="4"/>
  <c r="AW1528" i="4"/>
  <c r="BB1528" i="4" s="1"/>
  <c r="BC1528" i="4" s="1"/>
  <c r="AW1529" i="4"/>
  <c r="AW1530" i="4"/>
  <c r="AW1531" i="4"/>
  <c r="AY1531" i="4" s="1"/>
  <c r="AW1532" i="4"/>
  <c r="AW1533" i="4"/>
  <c r="BE1533" i="4" s="1"/>
  <c r="AW1534" i="4"/>
  <c r="BB1534" i="4" s="1"/>
  <c r="BC1534" i="4" s="1"/>
  <c r="AW1535" i="4"/>
  <c r="AW1536" i="4"/>
  <c r="AY1536" i="4" s="1"/>
  <c r="BD1536" i="4" s="1"/>
  <c r="AW1537" i="4"/>
  <c r="AY1537" i="4" s="1"/>
  <c r="BJ1537" i="4" s="1"/>
  <c r="AW1538" i="4"/>
  <c r="AW1539" i="4"/>
  <c r="AY1539" i="4" s="1"/>
  <c r="AW1540" i="4"/>
  <c r="BB1540" i="4" s="1"/>
  <c r="BC1540" i="4" s="1"/>
  <c r="AW1541" i="4"/>
  <c r="AW1542" i="4"/>
  <c r="BB1542" i="4" s="1"/>
  <c r="BC1542" i="4" s="1"/>
  <c r="AW1543" i="4"/>
  <c r="AW1544" i="4"/>
  <c r="AW1545" i="4"/>
  <c r="AW1546" i="4"/>
  <c r="AW1547" i="4"/>
  <c r="BB1547" i="4" s="1"/>
  <c r="BC1547" i="4" s="1"/>
  <c r="AW1548" i="4"/>
  <c r="AY1548" i="4" s="1"/>
  <c r="BZ1548" i="4" s="1"/>
  <c r="AW1549" i="4"/>
  <c r="BE1549" i="4" s="1"/>
  <c r="AW1550" i="4"/>
  <c r="AW1551" i="4"/>
  <c r="AW1552" i="4"/>
  <c r="BB1552" i="4" s="1"/>
  <c r="BC1552" i="4" s="1"/>
  <c r="AW1553" i="4"/>
  <c r="AW1554" i="4"/>
  <c r="BE1554" i="4" s="1"/>
  <c r="AW1555" i="4"/>
  <c r="AY1555" i="4" s="1"/>
  <c r="BD1555" i="4" s="1"/>
  <c r="AW1556" i="4"/>
  <c r="AW1557" i="4"/>
  <c r="AY1557" i="4" s="1"/>
  <c r="BJ1557" i="4" s="1"/>
  <c r="AW1558" i="4"/>
  <c r="BE1558" i="4" s="1"/>
  <c r="AW1559" i="4"/>
  <c r="AW1560" i="4"/>
  <c r="BE1560" i="4" s="1"/>
  <c r="AW1561" i="4"/>
  <c r="BB1561" i="4" s="1"/>
  <c r="BC1561" i="4" s="1"/>
  <c r="AW1562" i="4"/>
  <c r="AW1563" i="4"/>
  <c r="AW1564" i="4"/>
  <c r="AY1564" i="4" s="1"/>
  <c r="BZ1564" i="4" s="1"/>
  <c r="AW1565" i="4"/>
  <c r="AW1566" i="4"/>
  <c r="AY1566" i="4" s="1"/>
  <c r="BZ1566" i="4" s="1"/>
  <c r="AW1567" i="4"/>
  <c r="AY1567" i="4" s="1"/>
  <c r="AW1568" i="4"/>
  <c r="AW1569" i="4"/>
  <c r="BE1569" i="4" s="1"/>
  <c r="AW1570" i="4"/>
  <c r="BB1570" i="4" s="1"/>
  <c r="BC1570" i="4" s="1"/>
  <c r="AW1571" i="4"/>
  <c r="BE1571" i="4" s="1"/>
  <c r="AW1572" i="4"/>
  <c r="AY1572" i="4" s="1"/>
  <c r="BD1572" i="4" s="1"/>
  <c r="AW1573" i="4"/>
  <c r="BB1573" i="4" s="1"/>
  <c r="BC1573" i="4" s="1"/>
  <c r="AW1574" i="4"/>
  <c r="AW1575" i="4"/>
  <c r="BE1575" i="4" s="1"/>
  <c r="AW1576" i="4"/>
  <c r="BE1576" i="4" s="1"/>
  <c r="AW1577" i="4"/>
  <c r="AW1578" i="4"/>
  <c r="BE1578" i="4" s="1"/>
  <c r="AW1579" i="4"/>
  <c r="BE1579" i="4" s="1"/>
  <c r="AW1580" i="4"/>
  <c r="AW1581" i="4"/>
  <c r="AW1582" i="4"/>
  <c r="BE1582" i="4" s="1"/>
  <c r="AW1583" i="4"/>
  <c r="AY1583" i="4" s="1"/>
  <c r="BJ1583" i="4" s="1"/>
  <c r="AW1584" i="4"/>
  <c r="BB1584" i="4" s="1"/>
  <c r="BC1584" i="4" s="1"/>
  <c r="AW1585" i="4"/>
  <c r="BE1585" i="4" s="1"/>
  <c r="AW1586" i="4"/>
  <c r="AW1587" i="4"/>
  <c r="BB1587" i="4" s="1"/>
  <c r="BC1587" i="4" s="1"/>
  <c r="AW1588" i="4"/>
  <c r="AY1588" i="4" s="1"/>
  <c r="BJ1588" i="4" s="1"/>
  <c r="AW1589" i="4"/>
  <c r="AW1590" i="4"/>
  <c r="AY1590" i="4" s="1"/>
  <c r="BZ1590" i="4" s="1"/>
  <c r="AW1591" i="4"/>
  <c r="BB1591" i="4" s="1"/>
  <c r="BC1591" i="4" s="1"/>
  <c r="AW1592" i="4"/>
  <c r="AW1593" i="4"/>
  <c r="BB1593" i="4" s="1"/>
  <c r="BC1593" i="4" s="1"/>
  <c r="AW1594" i="4"/>
  <c r="BB1594" i="4" s="1"/>
  <c r="BC1594" i="4" s="1"/>
  <c r="AW1595" i="4"/>
  <c r="AW1596" i="4"/>
  <c r="BB1596" i="4" s="1"/>
  <c r="BC1596" i="4" s="1"/>
  <c r="AW1597" i="4"/>
  <c r="AY1597" i="4" s="1"/>
  <c r="AW1598" i="4"/>
  <c r="AW1599" i="4"/>
  <c r="BE1599" i="4" s="1"/>
  <c r="AW1600" i="4"/>
  <c r="BE1600" i="4" s="1"/>
  <c r="AW1601" i="4"/>
  <c r="AW1602" i="4"/>
  <c r="AW1603" i="4"/>
  <c r="AW1604" i="4"/>
  <c r="AW1605" i="4"/>
  <c r="BE1605" i="4" s="1"/>
  <c r="AW1606" i="4"/>
  <c r="BE1606" i="4" s="1"/>
  <c r="AW1607" i="4"/>
  <c r="BE1607" i="4" s="1"/>
  <c r="AW1608" i="4"/>
  <c r="AY1608" i="4" s="1"/>
  <c r="BD1608" i="4" s="1"/>
  <c r="AW1609" i="4"/>
  <c r="AY1609" i="4" s="1"/>
  <c r="AW1610" i="4"/>
  <c r="AW1611" i="4"/>
  <c r="AY1611" i="4" s="1"/>
  <c r="AW1612" i="4"/>
  <c r="AY1612" i="4" s="1"/>
  <c r="AW1613" i="4"/>
  <c r="AW1614" i="4"/>
  <c r="AW1615" i="4"/>
  <c r="BE1615" i="4" s="1"/>
  <c r="AW1616" i="4"/>
  <c r="AW1617" i="4"/>
  <c r="BB1617" i="4" s="1"/>
  <c r="BC1617" i="4" s="1"/>
  <c r="AW1618" i="4"/>
  <c r="AY1618" i="4" s="1"/>
  <c r="BZ1618" i="4" s="1"/>
  <c r="AW1619" i="4"/>
  <c r="AW1620" i="4"/>
  <c r="AY1620" i="4" s="1"/>
  <c r="BJ1620" i="4" s="1"/>
  <c r="AW1621" i="4"/>
  <c r="AY1621" i="4" s="1"/>
  <c r="BD1621" i="4" s="1"/>
  <c r="AW1622" i="4"/>
  <c r="AW1623" i="4"/>
  <c r="AW1624" i="4"/>
  <c r="BB1624" i="4" s="1"/>
  <c r="BC1624" i="4" s="1"/>
  <c r="AW1625" i="4"/>
  <c r="AW1626" i="4"/>
  <c r="AW1627" i="4"/>
  <c r="AY1627" i="4" s="1"/>
  <c r="AW1628" i="4"/>
  <c r="AW1629" i="4"/>
  <c r="AW1630" i="4"/>
  <c r="AY1630" i="4" s="1"/>
  <c r="BZ1630" i="4" s="1"/>
  <c r="AW1631" i="4"/>
  <c r="AW1632" i="4"/>
  <c r="BB1632" i="4" s="1"/>
  <c r="BC1632" i="4" s="1"/>
  <c r="AW1633" i="4"/>
  <c r="BB1633" i="4" s="1"/>
  <c r="BC1633" i="4" s="1"/>
  <c r="AW1634" i="4"/>
  <c r="AW1635" i="4"/>
  <c r="AW1636" i="4"/>
  <c r="AY1636" i="4" s="1"/>
  <c r="BD1636" i="4" s="1"/>
  <c r="AW1637" i="4"/>
  <c r="AW1638" i="4"/>
  <c r="AW1639" i="4"/>
  <c r="BB1639" i="4" s="1"/>
  <c r="BC1639" i="4" s="1"/>
  <c r="AW1640" i="4"/>
  <c r="AW1641" i="4"/>
  <c r="AW1642" i="4"/>
  <c r="BE1642" i="4" s="1"/>
  <c r="AW1643" i="4"/>
  <c r="BB1643" i="4" s="1"/>
  <c r="BC1643" i="4" s="1"/>
  <c r="AW1644" i="4"/>
  <c r="BE1644" i="4" s="1"/>
  <c r="AW1645" i="4"/>
  <c r="AY1645" i="4" s="1"/>
  <c r="AW1646" i="4"/>
  <c r="AW1647" i="4"/>
  <c r="AW1648" i="4"/>
  <c r="AY1648" i="4" s="1"/>
  <c r="BD1648" i="4" s="1"/>
  <c r="AW1649" i="4"/>
  <c r="AW1650" i="4"/>
  <c r="AW1651" i="4"/>
  <c r="BE1651" i="4" s="1"/>
  <c r="AW1652" i="4"/>
  <c r="AW1653" i="4"/>
  <c r="BE1653" i="4" s="1"/>
  <c r="AW1654" i="4"/>
  <c r="BB1654" i="4" s="1"/>
  <c r="BC1654" i="4" s="1"/>
  <c r="AW1655" i="4"/>
  <c r="AW1656" i="4"/>
  <c r="AY1656" i="4" s="1"/>
  <c r="AW1657" i="4"/>
  <c r="BB1657" i="4" s="1"/>
  <c r="BC1657" i="4" s="1"/>
  <c r="AW1658" i="4"/>
  <c r="AW1659" i="4"/>
  <c r="AW1660" i="4"/>
  <c r="AW1661" i="4"/>
  <c r="AW1662" i="4"/>
  <c r="BE1662" i="4" s="1"/>
  <c r="AW1663" i="4"/>
  <c r="AY1663" i="4" s="1"/>
  <c r="AW1664" i="4"/>
  <c r="AW1665" i="4"/>
  <c r="AY1665" i="4" s="1"/>
  <c r="BD1665" i="4" s="1"/>
  <c r="AW1666" i="4"/>
  <c r="BE1666" i="4" s="1"/>
  <c r="AW1667" i="4"/>
  <c r="AY1667" i="4" s="1"/>
  <c r="AW1668" i="4"/>
  <c r="AY1668" i="4" s="1"/>
  <c r="BZ1668" i="4" s="1"/>
  <c r="AW1669" i="4"/>
  <c r="BE1669" i="4" s="1"/>
  <c r="AW1670" i="4"/>
  <c r="AW1671" i="4"/>
  <c r="AW1672" i="4"/>
  <c r="BE1672" i="4" s="1"/>
  <c r="AW1673" i="4"/>
  <c r="AW1674" i="4"/>
  <c r="AW1675" i="4"/>
  <c r="AY1675" i="4" s="1"/>
  <c r="BD1675" i="4" s="1"/>
  <c r="AW1676" i="4"/>
  <c r="AW1677" i="4"/>
  <c r="BE1677" i="4" s="1"/>
  <c r="AW1678" i="4"/>
  <c r="AY1678" i="4" s="1"/>
  <c r="BZ1678" i="4" s="1"/>
  <c r="AW1679" i="4"/>
  <c r="AW1680" i="4"/>
  <c r="AY1680" i="4" s="1"/>
  <c r="BZ1680" i="4" s="1"/>
  <c r="AW1681" i="4"/>
  <c r="AY1681" i="4" s="1"/>
  <c r="AW1682" i="4"/>
  <c r="AW1683" i="4"/>
  <c r="AW1684" i="4"/>
  <c r="AY1684" i="4" s="1"/>
  <c r="BZ1684" i="4" s="1"/>
  <c r="AW1685" i="4"/>
  <c r="AW1686" i="4"/>
  <c r="BE1686" i="4" s="1"/>
  <c r="AW1687" i="4"/>
  <c r="AY1687" i="4" s="1"/>
  <c r="AW1688" i="4"/>
  <c r="AW1689" i="4"/>
  <c r="BB1689" i="4" s="1"/>
  <c r="BC1689" i="4" s="1"/>
  <c r="AW1690" i="4"/>
  <c r="AY1690" i="4" s="1"/>
  <c r="BD1690" i="4" s="1"/>
  <c r="AW1691" i="4"/>
  <c r="AY1691" i="4" s="1"/>
  <c r="BZ1691" i="4" s="1"/>
  <c r="AW1692" i="4"/>
  <c r="BB1692" i="4" s="1"/>
  <c r="BC1692" i="4" s="1"/>
  <c r="AW1693" i="4"/>
  <c r="AW1694" i="4"/>
  <c r="AW1695" i="4"/>
  <c r="BE1695" i="4" s="1"/>
  <c r="AW1696" i="4"/>
  <c r="BB1696" i="4" s="1"/>
  <c r="BC1696" i="4" s="1"/>
  <c r="AW1697" i="4"/>
  <c r="AW1698" i="4"/>
  <c r="AW1699" i="4"/>
  <c r="BB1699" i="4" s="1"/>
  <c r="BC1699" i="4" s="1"/>
  <c r="AW1700" i="4"/>
  <c r="AW1701" i="4"/>
  <c r="AW1702" i="4"/>
  <c r="AW1703" i="4"/>
  <c r="AW1704" i="4"/>
  <c r="AW1705" i="4"/>
  <c r="AW1706" i="4"/>
  <c r="AW1707" i="4"/>
  <c r="AW1708" i="4"/>
  <c r="AW1709" i="4"/>
  <c r="AW1710" i="4"/>
  <c r="AW1711" i="4"/>
  <c r="AW1712" i="4"/>
  <c r="AW1713" i="4"/>
  <c r="AW1714" i="4"/>
  <c r="AW1715" i="4"/>
  <c r="AW1716" i="4"/>
  <c r="AW1717" i="4"/>
  <c r="AW1718" i="4"/>
  <c r="AW1719" i="4"/>
  <c r="AW1720" i="4"/>
  <c r="AW1721" i="4"/>
  <c r="AW1722" i="4"/>
  <c r="AW1723" i="4"/>
  <c r="AW1724" i="4"/>
  <c r="AW1725" i="4"/>
  <c r="AW1726" i="4"/>
  <c r="AW1727" i="4"/>
  <c r="AW1728" i="4"/>
  <c r="AW1729" i="4"/>
  <c r="AW1730" i="4"/>
  <c r="AW2" i="4"/>
  <c r="BK2" i="4" s="1"/>
  <c r="BT1700" i="4"/>
  <c r="BT1693" i="4"/>
  <c r="BT1691" i="4"/>
  <c r="BT1690" i="4"/>
  <c r="BT1689" i="4"/>
  <c r="BT1687" i="4"/>
  <c r="BT1686" i="4"/>
  <c r="CG1228" i="4"/>
  <c r="CH1228" i="4" s="1"/>
  <c r="CG121" i="4"/>
  <c r="CH121" i="4" s="1"/>
  <c r="BP85" i="4"/>
  <c r="CG109" i="4"/>
  <c r="CH109" i="4" s="1"/>
  <c r="BP106" i="4"/>
  <c r="BP133" i="4"/>
  <c r="CG100" i="4"/>
  <c r="CH100" i="4" s="1"/>
  <c r="CG1438" i="4"/>
  <c r="CH1438" i="4" s="1"/>
  <c r="BT1684" i="4"/>
  <c r="BT1683" i="4"/>
  <c r="BT1682" i="4"/>
  <c r="BT1680" i="4"/>
  <c r="BT1678" i="4"/>
  <c r="BT1677" i="4"/>
  <c r="BT1675" i="4"/>
  <c r="BT1673" i="4"/>
  <c r="BT1671" i="4"/>
  <c r="BT1670" i="4"/>
  <c r="BT1668" i="4"/>
  <c r="BT1667" i="4"/>
  <c r="BT1666" i="4"/>
  <c r="BT1665" i="4"/>
  <c r="BT1664" i="4"/>
  <c r="BT1662" i="4"/>
  <c r="BT1661" i="4"/>
  <c r="BT1660" i="4"/>
  <c r="BT1659" i="4"/>
  <c r="BT1658" i="4"/>
  <c r="BT1657" i="4"/>
  <c r="BT1656" i="4"/>
  <c r="BT1655" i="4"/>
  <c r="BT1654" i="4"/>
  <c r="BT1653" i="4"/>
  <c r="BT1652" i="4"/>
  <c r="BT1651" i="4"/>
  <c r="BT1649" i="4"/>
  <c r="BT1648" i="4"/>
  <c r="BT1647" i="4"/>
  <c r="BT1646" i="4"/>
  <c r="BT1645" i="4"/>
  <c r="BT1643" i="4"/>
  <c r="BT1642" i="4"/>
  <c r="BT1640" i="4"/>
  <c r="BT1639" i="4"/>
  <c r="BT1638" i="4"/>
  <c r="BT1637" i="4"/>
  <c r="BT1636" i="4"/>
  <c r="BT1635" i="4"/>
  <c r="BT1634" i="4"/>
  <c r="BT1631" i="4"/>
  <c r="BT1630" i="4"/>
  <c r="BT1627" i="4"/>
  <c r="BT1625" i="4"/>
  <c r="BT1623" i="4"/>
  <c r="BT1622" i="4"/>
  <c r="BT1621" i="4"/>
  <c r="BT1619" i="4"/>
  <c r="BT1618" i="4"/>
  <c r="BT1617" i="4"/>
  <c r="BT1616" i="4"/>
  <c r="BT1615" i="4"/>
  <c r="BT1614" i="4"/>
  <c r="BT1613" i="4"/>
  <c r="BT1612" i="4"/>
  <c r="BT1611" i="4"/>
  <c r="BT1610" i="4"/>
  <c r="BT1609" i="4"/>
  <c r="BT1608" i="4"/>
  <c r="BT1607" i="4"/>
  <c r="BT1606" i="4"/>
  <c r="BT1605" i="4"/>
  <c r="BT1604" i="4"/>
  <c r="BT1603" i="4"/>
  <c r="BT1602" i="4"/>
  <c r="BT1601" i="4"/>
  <c r="BT1600" i="4"/>
  <c r="BT1599" i="4"/>
  <c r="BT1598" i="4"/>
  <c r="BT1597" i="4"/>
  <c r="BT1595" i="4"/>
  <c r="BT1594" i="4"/>
  <c r="BT1592" i="4"/>
  <c r="BT1591" i="4"/>
  <c r="BT1588" i="4"/>
  <c r="BT1587" i="4"/>
  <c r="BT1586" i="4"/>
  <c r="BT1585" i="4"/>
  <c r="BT1583" i="4"/>
  <c r="BT1582" i="4"/>
  <c r="BT1578" i="4"/>
  <c r="BT1576" i="4"/>
  <c r="BT1575" i="4"/>
  <c r="BT1574" i="4"/>
  <c r="BT1573" i="4"/>
  <c r="BT1571" i="4"/>
  <c r="BT1569" i="4"/>
  <c r="BT1568" i="4"/>
  <c r="BT1567" i="4"/>
  <c r="BT1565" i="4"/>
  <c r="BT1564" i="4"/>
  <c r="BT1563" i="4"/>
  <c r="BT1562" i="4"/>
  <c r="BT1561" i="4"/>
  <c r="BT1560" i="4"/>
  <c r="BT1559" i="4"/>
  <c r="BT1558" i="4"/>
  <c r="BT1557" i="4"/>
  <c r="BT1556" i="4"/>
  <c r="BT1555" i="4"/>
  <c r="BT1554" i="4"/>
  <c r="BT1553" i="4"/>
  <c r="BT1552" i="4"/>
  <c r="BT1551" i="4"/>
  <c r="BT1549" i="4"/>
  <c r="BT1548" i="4"/>
  <c r="BT1547" i="4"/>
  <c r="BT1546" i="4"/>
  <c r="BT1545" i="4"/>
  <c r="BT1544" i="4"/>
  <c r="BT1543" i="4"/>
  <c r="BT1542" i="4"/>
  <c r="BT1541" i="4"/>
  <c r="BT1540" i="4"/>
  <c r="BT1539" i="4"/>
  <c r="BT1538" i="4"/>
  <c r="BT1537" i="4"/>
  <c r="BT1536" i="4"/>
  <c r="BT1535" i="4"/>
  <c r="BT1534" i="4"/>
  <c r="BT1533" i="4"/>
  <c r="BT1532" i="4"/>
  <c r="BT1531" i="4"/>
  <c r="BT1530" i="4"/>
  <c r="BT1529" i="4"/>
  <c r="BT1528" i="4"/>
  <c r="BT1527" i="4"/>
  <c r="BT1526" i="4"/>
  <c r="BT1525" i="4"/>
  <c r="BT1524" i="4"/>
  <c r="BT1523" i="4"/>
  <c r="BT1522" i="4"/>
  <c r="BT1520" i="4"/>
  <c r="BT1519" i="4"/>
  <c r="BT1518" i="4"/>
  <c r="BT1517" i="4"/>
  <c r="BT1516" i="4"/>
  <c r="BT1515" i="4"/>
  <c r="BT1514" i="4"/>
  <c r="BT1513" i="4"/>
  <c r="BT1512" i="4"/>
  <c r="BT1511" i="4"/>
  <c r="BT1510" i="4"/>
  <c r="BT1509" i="4"/>
  <c r="BT1508" i="4"/>
  <c r="BT1507" i="4"/>
  <c r="BT1506" i="4"/>
  <c r="BT1505" i="4"/>
  <c r="BT1504" i="4"/>
  <c r="BT1503" i="4"/>
  <c r="BT1501" i="4"/>
  <c r="BT1500" i="4"/>
  <c r="BT1499" i="4"/>
  <c r="BT1498" i="4"/>
  <c r="BT1497" i="4"/>
  <c r="BT1496" i="4"/>
  <c r="BT1495" i="4"/>
  <c r="BT1494" i="4"/>
  <c r="BT1493" i="4"/>
  <c r="BT1492" i="4"/>
  <c r="BT1491" i="4"/>
  <c r="BT1490" i="4"/>
  <c r="BT1489" i="4"/>
  <c r="BT1488" i="4"/>
  <c r="BT1487" i="4"/>
  <c r="CB233" i="4"/>
  <c r="C7" i="8"/>
  <c r="BP397" i="4"/>
  <c r="BD121" i="4"/>
  <c r="BT1212" i="4"/>
  <c r="BT810" i="4"/>
  <c r="BT642" i="4"/>
  <c r="BT540" i="4"/>
  <c r="BN121" i="4"/>
  <c r="BN96" i="4"/>
  <c r="BN126" i="4"/>
  <c r="BT1424" i="4"/>
  <c r="BT1316" i="4"/>
  <c r="BT1172" i="4"/>
  <c r="BT1088" i="4"/>
  <c r="BT1016" i="4"/>
  <c r="BT998" i="4"/>
  <c r="BT686" i="4"/>
  <c r="BT644" i="4"/>
  <c r="BT524" i="4"/>
  <c r="BT470" i="4"/>
  <c r="BT386" i="4"/>
  <c r="BT308" i="4"/>
  <c r="BT296" i="4"/>
  <c r="BT134" i="4"/>
  <c r="BT44" i="4"/>
  <c r="CC32" i="4"/>
  <c r="BJ32" i="4"/>
  <c r="BN32" i="4"/>
  <c r="BD184" i="1"/>
  <c r="BD1305" i="1"/>
  <c r="AX1102" i="1"/>
  <c r="BG1102" i="1" s="1"/>
  <c r="BD607" i="1"/>
  <c r="BD985" i="1"/>
  <c r="AX827" i="1"/>
  <c r="BD774" i="1"/>
  <c r="BD317" i="1"/>
  <c r="BD1342" i="1"/>
  <c r="BF1342" i="1" s="1"/>
  <c r="BP31" i="4"/>
  <c r="BD910" i="1"/>
  <c r="AX405" i="1"/>
  <c r="BD369" i="1"/>
  <c r="BD405" i="1"/>
  <c r="BD240" i="1"/>
  <c r="BD1114" i="1"/>
  <c r="BP43" i="4"/>
  <c r="BD680" i="1"/>
  <c r="BG8" i="1"/>
  <c r="BP1483" i="4"/>
  <c r="AX1650" i="1"/>
  <c r="BC1650" i="1" s="1"/>
  <c r="CG259" i="4"/>
  <c r="CH259" i="4" s="1"/>
  <c r="BD119" i="1"/>
  <c r="AX57" i="1"/>
  <c r="BG57" i="1" s="1"/>
  <c r="AX1272" i="1"/>
  <c r="BD872" i="1"/>
  <c r="AX767" i="1"/>
  <c r="BG767" i="1" s="1"/>
  <c r="AX607" i="1"/>
  <c r="BG607" i="1" s="1"/>
  <c r="AX1149" i="1"/>
  <c r="BD519" i="1"/>
  <c r="BD420" i="1"/>
  <c r="AX162" i="1"/>
  <c r="BC162" i="1" s="1"/>
  <c r="BD162" i="1"/>
  <c r="BD827" i="1"/>
  <c r="AX1061" i="1"/>
  <c r="BG1061" i="1" s="1"/>
  <c r="AX240" i="1"/>
  <c r="CG67" i="4"/>
  <c r="CH67" i="4" s="1"/>
  <c r="CG7" i="4"/>
  <c r="CH7" i="4" s="1"/>
  <c r="C14" i="8"/>
  <c r="AX1662" i="1"/>
  <c r="BC1662" i="1" s="1"/>
  <c r="CG733" i="4"/>
  <c r="CH733" i="4" s="1"/>
  <c r="BP127" i="4"/>
  <c r="BP103" i="4"/>
  <c r="AX1389" i="1"/>
  <c r="BC1389" i="1" s="1"/>
  <c r="AX119" i="1"/>
  <c r="BC119" i="1" s="1"/>
  <c r="AX317" i="1"/>
  <c r="BG317" i="1" s="1"/>
  <c r="BD1374" i="1"/>
  <c r="AX872" i="1"/>
  <c r="BG872" i="1" s="1"/>
  <c r="AX519" i="1"/>
  <c r="BC519" i="1" s="1"/>
  <c r="BG173" i="1"/>
  <c r="AX1007" i="1"/>
  <c r="AX131" i="1"/>
  <c r="BG131" i="1" s="1"/>
  <c r="BD767" i="1"/>
  <c r="AX420" i="1"/>
  <c r="BC420" i="1" s="1"/>
  <c r="AX369" i="1"/>
  <c r="AX985" i="1"/>
  <c r="AX910" i="1"/>
  <c r="BG910" i="1" s="1"/>
  <c r="AX774" i="1"/>
  <c r="BG774" i="1" s="1"/>
  <c r="BD572" i="1"/>
  <c r="BT1478" i="4"/>
  <c r="BT1466" i="4"/>
  <c r="BT1454" i="4"/>
  <c r="BT1430" i="4"/>
  <c r="BT1418" i="4"/>
  <c r="BT1406" i="4"/>
  <c r="BT1400" i="4"/>
  <c r="BT1388" i="4"/>
  <c r="BT1370" i="4"/>
  <c r="BT1364" i="4"/>
  <c r="BT1328" i="4"/>
  <c r="BT1310" i="4"/>
  <c r="BT1298" i="4"/>
  <c r="BT1292" i="4"/>
  <c r="BT1274" i="4"/>
  <c r="BT1268" i="4"/>
  <c r="BT1244" i="4"/>
  <c r="BT1238" i="4"/>
  <c r="BT1220" i="4"/>
  <c r="BT1214" i="4"/>
  <c r="BT1208" i="4"/>
  <c r="BT1190" i="4"/>
  <c r="BT1184" i="4"/>
  <c r="BT1160" i="4"/>
  <c r="BT1148" i="4"/>
  <c r="BT1136" i="4"/>
  <c r="BT1130" i="4"/>
  <c r="BT1124" i="4"/>
  <c r="BT1106" i="4"/>
  <c r="BT1076" i="4"/>
  <c r="BT1070" i="4"/>
  <c r="BT1064" i="4"/>
  <c r="BT1058" i="4"/>
  <c r="BT1052" i="4"/>
  <c r="BT1046" i="4"/>
  <c r="BT1028" i="4"/>
  <c r="BT1022" i="4"/>
  <c r="BT1010" i="4"/>
  <c r="BT986" i="4"/>
  <c r="BT980" i="4"/>
  <c r="BT974" i="4"/>
  <c r="BT968" i="4"/>
  <c r="BT944" i="4"/>
  <c r="BT908" i="4"/>
  <c r="BT902" i="4"/>
  <c r="BT890" i="4"/>
  <c r="BT884" i="4"/>
  <c r="BT866" i="4"/>
  <c r="BT860" i="4"/>
  <c r="BT848" i="4"/>
  <c r="BT842" i="4"/>
  <c r="BT830" i="4"/>
  <c r="BT818" i="4"/>
  <c r="BT812" i="4"/>
  <c r="BT800" i="4"/>
  <c r="BT794" i="4"/>
  <c r="BT782" i="4"/>
  <c r="BT770" i="4"/>
  <c r="BT758" i="4"/>
  <c r="BT746" i="4"/>
  <c r="BT740" i="4"/>
  <c r="C6" i="8"/>
  <c r="BT1481" i="4"/>
  <c r="BT1475" i="4"/>
  <c r="BT1457" i="4"/>
  <c r="BT1445" i="4"/>
  <c r="BT1373" i="4"/>
  <c r="BT1367" i="4"/>
  <c r="BT1355" i="4"/>
  <c r="BT1307" i="4"/>
  <c r="BT1277" i="4"/>
  <c r="BT1265" i="4"/>
  <c r="BT1247" i="4"/>
  <c r="BT1235" i="4"/>
  <c r="BT1211" i="4"/>
  <c r="BT1187" i="4"/>
  <c r="BT1175" i="4"/>
  <c r="BT1145" i="4"/>
  <c r="BT1103" i="4"/>
  <c r="BT1055" i="4"/>
  <c r="BT995" i="4"/>
  <c r="BT923" i="4"/>
  <c r="BT917" i="4"/>
  <c r="BT887" i="4"/>
  <c r="BT875" i="4"/>
  <c r="BT845" i="4"/>
  <c r="BT815" i="4"/>
  <c r="BT803" i="4"/>
  <c r="BT737" i="4"/>
  <c r="BG1096" i="1"/>
  <c r="BT1483" i="4"/>
  <c r="BT1480" i="4"/>
  <c r="BT1477" i="4"/>
  <c r="BT1471" i="4"/>
  <c r="BT1468" i="4"/>
  <c r="BT1465" i="4"/>
  <c r="BT1459" i="4"/>
  <c r="BT1456" i="4"/>
  <c r="BT1450" i="4"/>
  <c r="BT1447" i="4"/>
  <c r="BT1446" i="4"/>
  <c r="BT1441" i="4"/>
  <c r="BT1438" i="4"/>
  <c r="BT1437" i="4"/>
  <c r="BT1429" i="4"/>
  <c r="BT1423" i="4"/>
  <c r="BT1420" i="4"/>
  <c r="BT1417" i="4"/>
  <c r="BT1414" i="4"/>
  <c r="BT1411" i="4"/>
  <c r="BT1408" i="4"/>
  <c r="BT1405" i="4"/>
  <c r="BT1402" i="4"/>
  <c r="BT1399" i="4"/>
  <c r="BT1396" i="4"/>
  <c r="BT1393" i="4"/>
  <c r="BT1387" i="4"/>
  <c r="BT1386" i="4"/>
  <c r="BT1378" i="4"/>
  <c r="BT1375" i="4"/>
  <c r="BT1372" i="4"/>
  <c r="BT1369" i="4"/>
  <c r="BT1366" i="4"/>
  <c r="BT1363" i="4"/>
  <c r="BT1357" i="4"/>
  <c r="BT1354" i="4"/>
  <c r="BT1351" i="4"/>
  <c r="BT1348" i="4"/>
  <c r="BT1345" i="4"/>
  <c r="BT1342" i="4"/>
  <c r="BT1333" i="4"/>
  <c r="BT1327" i="4"/>
  <c r="BT1324" i="4"/>
  <c r="BT1321" i="4"/>
  <c r="BT1318" i="4"/>
  <c r="BT1315" i="4"/>
  <c r="BT1309" i="4"/>
  <c r="BT1306" i="4"/>
  <c r="BT1300" i="4"/>
  <c r="BT1297" i="4"/>
  <c r="BT1294" i="4"/>
  <c r="BT1291" i="4"/>
  <c r="BT1290" i="4"/>
  <c r="BT1285" i="4"/>
  <c r="BT1279" i="4"/>
  <c r="BT1276" i="4"/>
  <c r="BT1273" i="4"/>
  <c r="BT1270" i="4"/>
  <c r="BT1267" i="4"/>
  <c r="BT1264" i="4"/>
  <c r="BT1261" i="4"/>
  <c r="BT1258" i="4"/>
  <c r="BT1255" i="4"/>
  <c r="BT1252" i="4"/>
  <c r="BT1249" i="4"/>
  <c r="BT1246" i="4"/>
  <c r="BT1243" i="4"/>
  <c r="BT1237" i="4"/>
  <c r="BT1231" i="4"/>
  <c r="BT1228" i="4"/>
  <c r="BT1222" i="4"/>
  <c r="BT1219" i="4"/>
  <c r="BT1216" i="4"/>
  <c r="BT1213" i="4"/>
  <c r="BT1207" i="4"/>
  <c r="BT1204" i="4"/>
  <c r="BT1201" i="4"/>
  <c r="BT1194" i="4"/>
  <c r="BT1192" i="4"/>
  <c r="BT1189" i="4"/>
  <c r="BT1183" i="4"/>
  <c r="BT1174" i="4"/>
  <c r="BT1171" i="4"/>
  <c r="BT1168" i="4"/>
  <c r="BT1165" i="4"/>
  <c r="BT1162" i="4"/>
  <c r="BT1159" i="4"/>
  <c r="BT1156" i="4"/>
  <c r="BT1153" i="4"/>
  <c r="BT1150" i="4"/>
  <c r="BT1147" i="4"/>
  <c r="BT1135" i="4"/>
  <c r="BT1132" i="4"/>
  <c r="BT1123" i="4"/>
  <c r="BT1120" i="4"/>
  <c r="BT1117" i="4"/>
  <c r="BT1114" i="4"/>
  <c r="BT1111" i="4"/>
  <c r="BT1108" i="4"/>
  <c r="BT1105" i="4"/>
  <c r="BT1099" i="4"/>
  <c r="BT1096" i="4"/>
  <c r="BT1093" i="4"/>
  <c r="BT1090" i="4"/>
  <c r="BT1087" i="4"/>
  <c r="BT1084" i="4"/>
  <c r="BT1081" i="4"/>
  <c r="BT1078" i="4"/>
  <c r="BT1075" i="4"/>
  <c r="BT1072" i="4"/>
  <c r="BT1066" i="4"/>
  <c r="BT1063" i="4"/>
  <c r="BT1060" i="4"/>
  <c r="BT1057" i="4"/>
  <c r="BT1056" i="4"/>
  <c r="BT1051" i="4"/>
  <c r="BT1048" i="4"/>
  <c r="BT1045" i="4"/>
  <c r="BT1042" i="4"/>
  <c r="BT1039" i="4"/>
  <c r="BT1030" i="4"/>
  <c r="BT1027" i="4"/>
  <c r="BT1024" i="4"/>
  <c r="BT1021" i="4"/>
  <c r="BT1018" i="4"/>
  <c r="BT1015" i="4"/>
  <c r="BT1012" i="4"/>
  <c r="BT1009" i="4"/>
  <c r="BT1006" i="4"/>
  <c r="BT1003" i="4"/>
  <c r="BT997" i="4"/>
  <c r="BT996" i="4"/>
  <c r="BT991" i="4"/>
  <c r="BT985" i="4"/>
  <c r="BT982" i="4"/>
  <c r="BT973" i="4"/>
  <c r="BT970" i="4"/>
  <c r="BT967" i="4"/>
  <c r="BT964" i="4"/>
  <c r="BT958" i="4"/>
  <c r="BT955" i="4"/>
  <c r="BT952" i="4"/>
  <c r="BT949" i="4"/>
  <c r="BT946" i="4"/>
  <c r="BT943" i="4"/>
  <c r="BT942" i="4"/>
  <c r="BT937" i="4"/>
  <c r="BT931" i="4"/>
  <c r="BT928" i="4"/>
  <c r="BT925" i="4"/>
  <c r="BT922" i="4"/>
  <c r="BT913" i="4"/>
  <c r="BT910" i="4"/>
  <c r="BT907" i="4"/>
  <c r="BT904" i="4"/>
  <c r="BT901" i="4"/>
  <c r="BT898" i="4"/>
  <c r="BT895" i="4"/>
  <c r="BT883" i="4"/>
  <c r="BT877" i="4"/>
  <c r="BT874" i="4"/>
  <c r="BT865" i="4"/>
  <c r="BT862" i="4"/>
  <c r="BT859" i="4"/>
  <c r="BT856" i="4"/>
  <c r="BT853" i="4"/>
  <c r="BT850" i="4"/>
  <c r="BT847" i="4"/>
  <c r="BT844" i="4"/>
  <c r="BT841" i="4"/>
  <c r="BT838" i="4"/>
  <c r="BT835" i="4"/>
  <c r="BT826" i="4"/>
  <c r="BT825" i="4"/>
  <c r="BT823" i="4"/>
  <c r="BT820" i="4"/>
  <c r="BT817" i="4"/>
  <c r="BT811" i="4"/>
  <c r="BT808" i="4"/>
  <c r="BT805" i="4"/>
  <c r="BT802" i="4"/>
  <c r="BT799" i="4"/>
  <c r="BT796" i="4"/>
  <c r="BT790" i="4"/>
  <c r="BT787" i="4"/>
  <c r="BT784" i="4"/>
  <c r="BT781" i="4"/>
  <c r="BT778" i="4"/>
  <c r="BT775" i="4"/>
  <c r="BT772" i="4"/>
  <c r="BT769" i="4"/>
  <c r="BT766" i="4"/>
  <c r="BT763" i="4"/>
  <c r="BT760" i="4"/>
  <c r="BT757" i="4"/>
  <c r="BT751" i="4"/>
  <c r="BT745" i="4"/>
  <c r="BT742" i="4"/>
  <c r="BT739" i="4"/>
  <c r="BT738" i="4"/>
  <c r="BT736" i="4"/>
  <c r="BT733" i="4"/>
  <c r="BT727" i="4"/>
  <c r="BT721" i="4"/>
  <c r="BT718" i="4"/>
  <c r="BT715" i="4"/>
  <c r="BT712" i="4"/>
  <c r="BT709" i="4"/>
  <c r="BT708" i="4"/>
  <c r="BT706" i="4"/>
  <c r="BT700" i="4"/>
  <c r="BT697" i="4"/>
  <c r="BT694" i="4"/>
  <c r="BT691" i="4"/>
  <c r="BT688" i="4"/>
  <c r="BT679" i="4"/>
  <c r="BT676" i="4"/>
  <c r="BT673" i="4"/>
  <c r="BT670" i="4"/>
  <c r="BT667" i="4"/>
  <c r="BT664" i="4"/>
  <c r="BT661" i="4"/>
  <c r="BT658" i="4"/>
  <c r="BT655" i="4"/>
  <c r="BT652" i="4"/>
  <c r="BT649" i="4"/>
  <c r="BT646" i="4"/>
  <c r="BT643" i="4"/>
  <c r="BT637" i="4"/>
  <c r="BT628" i="4"/>
  <c r="BT619" i="4"/>
  <c r="BT613" i="4"/>
  <c r="BT610" i="4"/>
  <c r="BT607" i="4"/>
  <c r="BT604" i="4"/>
  <c r="BT601" i="4"/>
  <c r="BT598" i="4"/>
  <c r="BT597" i="4"/>
  <c r="BT595" i="4"/>
  <c r="BT583" i="4"/>
  <c r="BT580" i="4"/>
  <c r="BT574" i="4"/>
  <c r="BT571" i="4"/>
  <c r="BT565" i="4"/>
  <c r="BT562" i="4"/>
  <c r="BT559" i="4"/>
  <c r="BT556" i="4"/>
  <c r="BT550" i="4"/>
  <c r="BT547" i="4"/>
  <c r="BT544" i="4"/>
  <c r="BT541" i="4"/>
  <c r="BT535" i="4"/>
  <c r="BT532" i="4"/>
  <c r="BT529" i="4"/>
  <c r="BT526" i="4"/>
  <c r="BT523" i="4"/>
  <c r="BT520" i="4"/>
  <c r="BT517" i="4"/>
  <c r="BT511" i="4"/>
  <c r="BT508" i="4"/>
  <c r="BT502" i="4"/>
  <c r="BT499" i="4"/>
  <c r="BT496" i="4"/>
  <c r="BT493" i="4"/>
  <c r="BT490" i="4"/>
  <c r="BT487" i="4"/>
  <c r="BT481" i="4"/>
  <c r="BT478" i="4"/>
  <c r="BT472" i="4"/>
  <c r="BT469" i="4"/>
  <c r="BT466" i="4"/>
  <c r="BT457" i="4"/>
  <c r="BT454" i="4"/>
  <c r="BT451" i="4"/>
  <c r="BT450" i="4"/>
  <c r="BT448" i="4"/>
  <c r="BT445" i="4"/>
  <c r="BT439" i="4"/>
  <c r="BT433" i="4"/>
  <c r="BT427" i="4"/>
  <c r="BT424" i="4"/>
  <c r="BT421" i="4"/>
  <c r="BT418" i="4"/>
  <c r="BT409" i="4"/>
  <c r="BT403" i="4"/>
  <c r="BT400" i="4"/>
  <c r="BT397" i="4"/>
  <c r="BT394" i="4"/>
  <c r="BT391" i="4"/>
  <c r="BT388" i="4"/>
  <c r="BT385" i="4"/>
  <c r="BT376" i="4"/>
  <c r="BT373" i="4"/>
  <c r="BT367" i="4"/>
  <c r="BT366" i="4"/>
  <c r="BT364" i="4"/>
  <c r="BT361" i="4"/>
  <c r="BT355" i="4"/>
  <c r="BT352" i="4"/>
  <c r="BT349" i="4"/>
  <c r="BT346" i="4"/>
  <c r="BT343" i="4"/>
  <c r="BT337" i="4"/>
  <c r="BT331" i="4"/>
  <c r="BT328" i="4"/>
  <c r="BT325" i="4"/>
  <c r="BT322" i="4"/>
  <c r="BT316" i="4"/>
  <c r="BT310" i="4"/>
  <c r="BT304" i="4"/>
  <c r="BT295" i="4"/>
  <c r="BT289" i="4"/>
  <c r="BT288" i="4"/>
  <c r="BT286" i="4"/>
  <c r="BT283" i="4"/>
  <c r="BT280" i="4"/>
  <c r="BT277" i="4"/>
  <c r="BT274" i="4"/>
  <c r="BT271" i="4"/>
  <c r="BT265" i="4"/>
  <c r="BT262" i="4"/>
  <c r="BT256" i="4"/>
  <c r="BT253" i="4"/>
  <c r="BT252" i="4"/>
  <c r="BT250" i="4"/>
  <c r="BT247" i="4"/>
  <c r="BT244" i="4"/>
  <c r="BT241" i="4"/>
  <c r="BT235" i="4"/>
  <c r="BT234" i="4"/>
  <c r="BT232" i="4"/>
  <c r="BT226" i="4"/>
  <c r="BT223" i="4"/>
  <c r="BT220" i="4"/>
  <c r="BT217" i="4"/>
  <c r="BT214" i="4"/>
  <c r="BT211" i="4"/>
  <c r="BT208" i="4"/>
  <c r="BT205" i="4"/>
  <c r="BT202" i="4"/>
  <c r="BT199" i="4"/>
  <c r="BT196" i="4"/>
  <c r="BT190" i="4"/>
  <c r="BT187" i="4"/>
  <c r="BT178" i="4"/>
  <c r="BT175" i="4"/>
  <c r="BT172" i="4"/>
  <c r="BT166" i="4"/>
  <c r="BT163" i="4"/>
  <c r="BT157" i="4"/>
  <c r="BT154" i="4"/>
  <c r="BT151" i="4"/>
  <c r="BT148" i="4"/>
  <c r="BT145" i="4"/>
  <c r="BT142" i="4"/>
  <c r="BT139" i="4"/>
  <c r="BT127" i="4"/>
  <c r="BT124" i="4"/>
  <c r="BT121" i="4"/>
  <c r="BT118" i="4"/>
  <c r="BT115" i="4"/>
  <c r="BT112" i="4"/>
  <c r="BT111" i="4"/>
  <c r="BT109" i="4"/>
  <c r="BT106" i="4"/>
  <c r="BT97" i="4"/>
  <c r="BT94" i="4"/>
  <c r="BT91" i="4"/>
  <c r="BT85" i="4"/>
  <c r="BT82" i="4"/>
  <c r="BT79" i="4"/>
  <c r="BT73" i="4"/>
  <c r="BT70" i="4"/>
  <c r="BT67" i="4"/>
  <c r="BT66" i="4"/>
  <c r="BT64" i="4"/>
  <c r="BT61" i="4"/>
  <c r="BT58" i="4"/>
  <c r="BT55" i="4"/>
  <c r="BT54" i="4"/>
  <c r="BT46" i="4"/>
  <c r="BT40" i="4"/>
  <c r="BT37" i="4"/>
  <c r="BT31" i="4"/>
  <c r="BT28" i="4"/>
  <c r="BT25" i="4"/>
  <c r="BT19" i="4"/>
  <c r="BT13" i="4"/>
  <c r="BT7" i="4"/>
  <c r="BT4" i="4"/>
  <c r="B493" i="10"/>
  <c r="B478" i="10"/>
  <c r="B421" i="10"/>
  <c r="B385" i="10"/>
  <c r="B349" i="10"/>
  <c r="B325" i="10"/>
  <c r="B289" i="10"/>
  <c r="B275" i="10"/>
  <c r="B141" i="10"/>
  <c r="B97" i="10"/>
  <c r="B63" i="10"/>
  <c r="B42" i="10"/>
  <c r="B41" i="10"/>
  <c r="B6" i="10"/>
  <c r="AX1308" i="1"/>
  <c r="BC1308" i="1" s="1"/>
  <c r="AX1653" i="1"/>
  <c r="BC1653" i="1" s="1"/>
  <c r="AX1626" i="1"/>
  <c r="BC1626" i="1" s="1"/>
  <c r="BD25" i="1"/>
  <c r="AX84" i="1"/>
  <c r="BD132" i="1"/>
  <c r="AX151" i="1"/>
  <c r="BC151" i="1" s="1"/>
  <c r="AX157" i="1"/>
  <c r="AX221" i="1"/>
  <c r="AX225" i="1"/>
  <c r="BD243" i="1"/>
  <c r="AX282" i="1"/>
  <c r="BC282" i="1" s="1"/>
  <c r="AX372" i="1"/>
  <c r="AX501" i="1"/>
  <c r="AX529" i="1"/>
  <c r="BD549" i="1"/>
  <c r="BD615" i="1"/>
  <c r="BD639" i="1"/>
  <c r="BD664" i="1"/>
  <c r="AX684" i="1"/>
  <c r="BC684" i="1" s="1"/>
  <c r="AX721" i="1"/>
  <c r="BC721" i="1" s="1"/>
  <c r="BD739" i="1"/>
  <c r="AX770" i="1"/>
  <c r="BD853" i="1"/>
  <c r="AX868" i="1"/>
  <c r="BG868" i="1" s="1"/>
  <c r="BD976" i="1"/>
  <c r="BD990" i="1"/>
  <c r="AX998" i="1"/>
  <c r="BG998" i="1" s="1"/>
  <c r="BD1021" i="1"/>
  <c r="AX1036" i="1"/>
  <c r="BD1042" i="1"/>
  <c r="BD1156" i="1"/>
  <c r="BD1162" i="1"/>
  <c r="BD1180" i="1"/>
  <c r="BD1210" i="1"/>
  <c r="BD1293" i="1"/>
  <c r="BD1311" i="1"/>
  <c r="AX1372" i="1"/>
  <c r="AX1404" i="1"/>
  <c r="BG1225" i="1"/>
  <c r="BD4" i="4"/>
  <c r="BD299" i="4"/>
  <c r="BD1157" i="4"/>
  <c r="BD1259" i="4"/>
  <c r="AX541" i="1"/>
  <c r="BF541" i="1" s="1"/>
  <c r="AX1647" i="1"/>
  <c r="BC1647" i="1" s="1"/>
  <c r="AX1605" i="1"/>
  <c r="BC1605" i="1" s="1"/>
  <c r="AX1665" i="1"/>
  <c r="BC1665" i="1" s="1"/>
  <c r="AX1614" i="1"/>
  <c r="BC1614" i="1" s="1"/>
  <c r="AX299" i="1"/>
  <c r="BG299" i="1" s="1"/>
  <c r="AX1032" i="1"/>
  <c r="BF1032" i="1" s="1"/>
  <c r="BD832" i="1"/>
  <c r="BD702" i="1"/>
  <c r="BD599" i="1"/>
  <c r="BF599" i="1" s="1"/>
  <c r="BD65" i="1"/>
  <c r="BF65" i="1" s="1"/>
  <c r="AX273" i="1"/>
  <c r="BF273" i="1" s="1"/>
  <c r="BD1225" i="1"/>
  <c r="BF1225" i="1" s="1"/>
  <c r="BD173" i="1"/>
  <c r="BF173" i="1" s="1"/>
  <c r="AX180" i="1"/>
  <c r="BG180" i="1" s="1"/>
  <c r="AX199" i="1"/>
  <c r="BF199" i="1" s="1"/>
  <c r="AX702" i="1"/>
  <c r="BC702" i="1" s="1"/>
  <c r="AX950" i="1"/>
  <c r="BC950" i="1" s="1"/>
  <c r="AX1351" i="1"/>
  <c r="BC1351" i="1" s="1"/>
  <c r="BT1374" i="4"/>
  <c r="BT1368" i="4"/>
  <c r="BT1245" i="4"/>
  <c r="BT1218" i="4"/>
  <c r="BT1152" i="4"/>
  <c r="BT1116" i="4"/>
  <c r="BT1107" i="4"/>
  <c r="BT1038" i="4"/>
  <c r="BT1026" i="4"/>
  <c r="BT936" i="4"/>
  <c r="BT924" i="4"/>
  <c r="BT912" i="4"/>
  <c r="BT864" i="4"/>
  <c r="BT804" i="4"/>
  <c r="BT768" i="4"/>
  <c r="BT750" i="4"/>
  <c r="BT713" i="4"/>
  <c r="BT704" i="4"/>
  <c r="BT698" i="4"/>
  <c r="BT695" i="4"/>
  <c r="BT680" i="4"/>
  <c r="BT678" i="4"/>
  <c r="BT665" i="4"/>
  <c r="BT656" i="4"/>
  <c r="BT647" i="4"/>
  <c r="BT638" i="4"/>
  <c r="BT632" i="4"/>
  <c r="BT626" i="4"/>
  <c r="BT624" i="4"/>
  <c r="BT623" i="4"/>
  <c r="BT608" i="4"/>
  <c r="BT584" i="4"/>
  <c r="BT578" i="4"/>
  <c r="BT576" i="4"/>
  <c r="BT575" i="4"/>
  <c r="BT572" i="4"/>
  <c r="BT560" i="4"/>
  <c r="BT548" i="4"/>
  <c r="BT516" i="4"/>
  <c r="BT512" i="4"/>
  <c r="BT500" i="4"/>
  <c r="BT485" i="4"/>
  <c r="BT482" i="4"/>
  <c r="BT480" i="4"/>
  <c r="BT467" i="4"/>
  <c r="BT464" i="4"/>
  <c r="BT455" i="4"/>
  <c r="BT440" i="4"/>
  <c r="BT437" i="4"/>
  <c r="BT428" i="4"/>
  <c r="BT422" i="4"/>
  <c r="BT398" i="4"/>
  <c r="BT395" i="4"/>
  <c r="BT374" i="4"/>
  <c r="BT368" i="4"/>
  <c r="BT356" i="4"/>
  <c r="BT354" i="4"/>
  <c r="BT348" i="4"/>
  <c r="BT344" i="4"/>
  <c r="BT332" i="4"/>
  <c r="BT326" i="4"/>
  <c r="BT317" i="4"/>
  <c r="BT305" i="4"/>
  <c r="BT290" i="4"/>
  <c r="BT278" i="4"/>
  <c r="BT275" i="4"/>
  <c r="BT266" i="4"/>
  <c r="BT245" i="4"/>
  <c r="BT243" i="4"/>
  <c r="BT242" i="4"/>
  <c r="BT236" i="4"/>
  <c r="BT215" i="4"/>
  <c r="BT212" i="4"/>
  <c r="BT206" i="4"/>
  <c r="BT200" i="4"/>
  <c r="BT197" i="4"/>
  <c r="BT192" i="4"/>
  <c r="BT186" i="4"/>
  <c r="BT173" i="4"/>
  <c r="BT170" i="4"/>
  <c r="BT167" i="4"/>
  <c r="BT164" i="4"/>
  <c r="BT162" i="4"/>
  <c r="BT158" i="4"/>
  <c r="BT143" i="4"/>
  <c r="BT137" i="4"/>
  <c r="BT132" i="4"/>
  <c r="BT116" i="4"/>
  <c r="BT110" i="4"/>
  <c r="BT95" i="4"/>
  <c r="BT92" i="4"/>
  <c r="BT87" i="4"/>
  <c r="BT86" i="4"/>
  <c r="BT74" i="4"/>
  <c r="BT56" i="4"/>
  <c r="BT47" i="4"/>
  <c r="BT35" i="4"/>
  <c r="BT20" i="4"/>
  <c r="BT8" i="4"/>
  <c r="BT5" i="4"/>
  <c r="BD1152" i="1"/>
  <c r="BD817" i="1"/>
  <c r="BD319" i="1"/>
  <c r="BD754" i="1"/>
  <c r="AX1277" i="1"/>
  <c r="BC1277" i="1" s="1"/>
  <c r="BD32" i="4"/>
  <c r="BD272" i="4"/>
  <c r="BD275" i="4"/>
  <c r="BP1681" i="4"/>
  <c r="CG1681" i="4"/>
  <c r="CH1681" i="4" s="1"/>
  <c r="CG1555" i="4"/>
  <c r="CH1555" i="4" s="1"/>
  <c r="BP1555" i="4"/>
  <c r="CG1511" i="4"/>
  <c r="CH1511" i="4" s="1"/>
  <c r="BP1511" i="4"/>
  <c r="CG1559" i="4"/>
  <c r="CH1559" i="4" s="1"/>
  <c r="CG1629" i="4"/>
  <c r="CH1629" i="4" s="1"/>
  <c r="AX463" i="1"/>
  <c r="BG463" i="1" s="1"/>
  <c r="CG1516" i="4"/>
  <c r="CH1516" i="4" s="1"/>
  <c r="BP1601" i="4"/>
  <c r="BP1617" i="4"/>
  <c r="BD39" i="1"/>
  <c r="AX832" i="1"/>
  <c r="AX507" i="1"/>
  <c r="BG507" i="1" s="1"/>
  <c r="AX39" i="1"/>
  <c r="BC39" i="1" s="1"/>
  <c r="BD731" i="1"/>
  <c r="BD58" i="1"/>
  <c r="BD1273" i="1"/>
  <c r="BD1149" i="1"/>
  <c r="AX58" i="1"/>
  <c r="BC58" i="1" s="1"/>
  <c r="AX1321" i="1"/>
  <c r="BD104" i="1"/>
  <c r="BG1289" i="1"/>
  <c r="BP1692" i="4"/>
  <c r="CG1692" i="4"/>
  <c r="CH1692" i="4" s="1"/>
  <c r="BP1640" i="4"/>
  <c r="CG1640" i="4"/>
  <c r="CH1640" i="4" s="1"/>
  <c r="CG1616" i="4"/>
  <c r="CH1616" i="4" s="1"/>
  <c r="BP1616" i="4"/>
  <c r="BP1606" i="4"/>
  <c r="CG1606" i="4"/>
  <c r="CH1606" i="4" s="1"/>
  <c r="BP1584" i="4"/>
  <c r="CG1584" i="4"/>
  <c r="CH1584" i="4" s="1"/>
  <c r="CG1564" i="4"/>
  <c r="CH1564" i="4" s="1"/>
  <c r="BP1564" i="4"/>
  <c r="BP1540" i="4"/>
  <c r="CG1540" i="4"/>
  <c r="CH1540" i="4" s="1"/>
  <c r="BP1528" i="4"/>
  <c r="CG1528" i="4"/>
  <c r="CH1528" i="4" s="1"/>
  <c r="CG1502" i="4"/>
  <c r="CH1502" i="4" s="1"/>
  <c r="BP1502" i="4"/>
  <c r="CG1494" i="4"/>
  <c r="CH1494" i="4" s="1"/>
  <c r="BP1494" i="4"/>
  <c r="CG1490" i="4"/>
  <c r="CH1490" i="4" s="1"/>
  <c r="BP1490" i="4"/>
  <c r="BP1654" i="4"/>
  <c r="CG102" i="4"/>
  <c r="CH102" i="4" s="1"/>
  <c r="BP102" i="4"/>
  <c r="BP1697" i="4"/>
  <c r="CG1697" i="4"/>
  <c r="CH1697" i="4" s="1"/>
  <c r="CG1695" i="4"/>
  <c r="CH1695" i="4" s="1"/>
  <c r="BP1695" i="4"/>
  <c r="CG1679" i="4"/>
  <c r="CH1679" i="4" s="1"/>
  <c r="BP1679" i="4"/>
  <c r="BP1671" i="4"/>
  <c r="CG1671" i="4"/>
  <c r="CH1671" i="4" s="1"/>
  <c r="BP1667" i="4"/>
  <c r="CG1667" i="4"/>
  <c r="CH1667" i="4" s="1"/>
  <c r="CG1665" i="4"/>
  <c r="CH1665" i="4" s="1"/>
  <c r="BP1665" i="4"/>
  <c r="CG1663" i="4"/>
  <c r="CH1663" i="4" s="1"/>
  <c r="BP1663" i="4"/>
  <c r="BP1645" i="4"/>
  <c r="CG1645" i="4"/>
  <c r="CH1645" i="4" s="1"/>
  <c r="BP1643" i="4"/>
  <c r="CG1643" i="4"/>
  <c r="CH1643" i="4" s="1"/>
  <c r="CG1639" i="4"/>
  <c r="CH1639" i="4" s="1"/>
  <c r="BP1639" i="4"/>
  <c r="CG1637" i="4"/>
  <c r="CH1637" i="4" s="1"/>
  <c r="BP1637" i="4"/>
  <c r="CG1631" i="4"/>
  <c r="CH1631" i="4" s="1"/>
  <c r="BP1631" i="4"/>
  <c r="BP1613" i="4"/>
  <c r="CG1613" i="4"/>
  <c r="CH1613" i="4" s="1"/>
  <c r="CG1607" i="4"/>
  <c r="CH1607" i="4" s="1"/>
  <c r="BP1607" i="4"/>
  <c r="BP1599" i="4"/>
  <c r="CG1599" i="4"/>
  <c r="CH1599" i="4" s="1"/>
  <c r="BP1593" i="4"/>
  <c r="CG1593" i="4"/>
  <c r="CH1593" i="4" s="1"/>
  <c r="CG1587" i="4"/>
  <c r="CH1587" i="4" s="1"/>
  <c r="BP1587" i="4"/>
  <c r="CG1579" i="4"/>
  <c r="CH1579" i="4" s="1"/>
  <c r="BP1579" i="4"/>
  <c r="BP1577" i="4"/>
  <c r="CG1577" i="4"/>
  <c r="CH1577" i="4" s="1"/>
  <c r="CG1573" i="4"/>
  <c r="CH1573" i="4" s="1"/>
  <c r="BP1573" i="4"/>
  <c r="CG1565" i="4"/>
  <c r="CH1565" i="4" s="1"/>
  <c r="BP1565" i="4"/>
  <c r="BP1549" i="4"/>
  <c r="CG1549" i="4"/>
  <c r="CH1549" i="4" s="1"/>
  <c r="BP1545" i="4"/>
  <c r="CG1545" i="4"/>
  <c r="CH1545" i="4" s="1"/>
  <c r="BP1543" i="4"/>
  <c r="CG1543" i="4"/>
  <c r="CH1543" i="4" s="1"/>
  <c r="BP1539" i="4"/>
  <c r="CG1539" i="4"/>
  <c r="CH1539" i="4" s="1"/>
  <c r="CG1533" i="4"/>
  <c r="CH1533" i="4" s="1"/>
  <c r="BP1533" i="4"/>
  <c r="CG1529" i="4"/>
  <c r="CH1529" i="4" s="1"/>
  <c r="BP1529" i="4"/>
  <c r="BP1527" i="4"/>
  <c r="CG1527" i="4"/>
  <c r="CH1527" i="4" s="1"/>
  <c r="BP1519" i="4"/>
  <c r="CG1519" i="4"/>
  <c r="CH1519" i="4" s="1"/>
  <c r="BP1513" i="4"/>
  <c r="CG1513" i="4"/>
  <c r="CH1513" i="4" s="1"/>
  <c r="BP1507" i="4"/>
  <c r="CG1507" i="4"/>
  <c r="CH1507" i="4" s="1"/>
  <c r="CG1503" i="4"/>
  <c r="CH1503" i="4" s="1"/>
  <c r="BP1503" i="4"/>
  <c r="CG1499" i="4"/>
  <c r="CH1499" i="4" s="1"/>
  <c r="BP1499" i="4"/>
  <c r="CG1497" i="4"/>
  <c r="CH1497" i="4" s="1"/>
  <c r="BP1497" i="4"/>
  <c r="CG1493" i="4"/>
  <c r="CH1493" i="4" s="1"/>
  <c r="BP1493" i="4"/>
  <c r="BP1491" i="4"/>
  <c r="CG1491" i="4"/>
  <c r="CH1491" i="4" s="1"/>
  <c r="C11" i="8"/>
  <c r="C20" i="8"/>
  <c r="C15" i="8"/>
  <c r="C10" i="8"/>
  <c r="C5" i="8"/>
  <c r="C17" i="8"/>
  <c r="CG1670" i="4"/>
  <c r="CH1670" i="4" s="1"/>
  <c r="BP1670" i="4"/>
  <c r="BP1652" i="4"/>
  <c r="CG1652" i="4"/>
  <c r="CH1652" i="4" s="1"/>
  <c r="CG1614" i="4"/>
  <c r="CH1614" i="4" s="1"/>
  <c r="BP1614" i="4"/>
  <c r="BP1594" i="4"/>
  <c r="CG1594" i="4"/>
  <c r="CH1594" i="4" s="1"/>
  <c r="BP1580" i="4"/>
  <c r="CG1580" i="4"/>
  <c r="CH1580" i="4" s="1"/>
  <c r="CG1552" i="4"/>
  <c r="CH1552" i="4" s="1"/>
  <c r="BP1552" i="4"/>
  <c r="BP1538" i="4"/>
  <c r="CG1538" i="4"/>
  <c r="CH1538" i="4" s="1"/>
  <c r="CG1514" i="4"/>
  <c r="CH1514" i="4" s="1"/>
  <c r="BP1514" i="4"/>
  <c r="CG1498" i="4"/>
  <c r="CH1498" i="4" s="1"/>
  <c r="CG1520" i="4"/>
  <c r="CH1520" i="4" s="1"/>
  <c r="BP1550" i="4"/>
  <c r="BP1592" i="4"/>
  <c r="CG1626" i="4"/>
  <c r="CH1626" i="4" s="1"/>
  <c r="CG1668" i="4"/>
  <c r="CH1668" i="4" s="1"/>
  <c r="CG39" i="4"/>
  <c r="CH39" i="4" s="1"/>
  <c r="BP39" i="4"/>
  <c r="BG403" i="1"/>
  <c r="AX277" i="1"/>
  <c r="BG277" i="1" s="1"/>
  <c r="BP1524" i="4"/>
  <c r="BP1604" i="4"/>
  <c r="BP1638" i="4"/>
  <c r="BP1688" i="4"/>
  <c r="BP1239" i="4"/>
  <c r="CG1094" i="4"/>
  <c r="CH1094" i="4" s="1"/>
  <c r="BP1094" i="4"/>
  <c r="BP1699" i="4"/>
  <c r="CG1699" i="4"/>
  <c r="CH1699" i="4" s="1"/>
  <c r="CG1691" i="4"/>
  <c r="CH1691" i="4" s="1"/>
  <c r="BP1691" i="4"/>
  <c r="BP1687" i="4"/>
  <c r="CG1687" i="4"/>
  <c r="CH1687" i="4" s="1"/>
  <c r="CG1685" i="4"/>
  <c r="CH1685" i="4" s="1"/>
  <c r="BP1685" i="4"/>
  <c r="BP1683" i="4"/>
  <c r="CG1683" i="4"/>
  <c r="CH1683" i="4" s="1"/>
  <c r="BP1675" i="4"/>
  <c r="CG1675" i="4"/>
  <c r="CH1675" i="4" s="1"/>
  <c r="CG1659" i="4"/>
  <c r="CH1659" i="4" s="1"/>
  <c r="BP1659" i="4"/>
  <c r="CG1653" i="4"/>
  <c r="CH1653" i="4" s="1"/>
  <c r="BP1653" i="4"/>
  <c r="BP1651" i="4"/>
  <c r="CG1651" i="4"/>
  <c r="CH1651" i="4" s="1"/>
  <c r="BP1649" i="4"/>
  <c r="CG1649" i="4"/>
  <c r="CH1649" i="4" s="1"/>
  <c r="CG1647" i="4"/>
  <c r="CH1647" i="4" s="1"/>
  <c r="BP1647" i="4"/>
  <c r="BP1635" i="4"/>
  <c r="CG1635" i="4"/>
  <c r="CH1635" i="4" s="1"/>
  <c r="CG1633" i="4"/>
  <c r="CH1633" i="4" s="1"/>
  <c r="BP1633" i="4"/>
  <c r="BP1627" i="4"/>
  <c r="CG1627" i="4"/>
  <c r="CH1627" i="4" s="1"/>
  <c r="BP1623" i="4"/>
  <c r="CG1623" i="4"/>
  <c r="CH1623" i="4" s="1"/>
  <c r="CG1621" i="4"/>
  <c r="CH1621" i="4" s="1"/>
  <c r="BP1621" i="4"/>
  <c r="BP1619" i="4"/>
  <c r="CG1619" i="4"/>
  <c r="CH1619" i="4" s="1"/>
  <c r="BP1615" i="4"/>
  <c r="CG1615" i="4"/>
  <c r="CH1615" i="4" s="1"/>
  <c r="CG1605" i="4"/>
  <c r="CH1605" i="4" s="1"/>
  <c r="BP1605" i="4"/>
  <c r="BP1603" i="4"/>
  <c r="CG1603" i="4"/>
  <c r="CH1603" i="4" s="1"/>
  <c r="BP1597" i="4"/>
  <c r="CG1597" i="4"/>
  <c r="CH1597" i="4" s="1"/>
  <c r="CG1589" i="4"/>
  <c r="CH1589" i="4" s="1"/>
  <c r="BP1589" i="4"/>
  <c r="BP1585" i="4"/>
  <c r="CG1585" i="4"/>
  <c r="CH1585" i="4" s="1"/>
  <c r="CG1583" i="4"/>
  <c r="CH1583" i="4" s="1"/>
  <c r="BP1583" i="4"/>
  <c r="BP1581" i="4"/>
  <c r="CG1581" i="4"/>
  <c r="CH1581" i="4" s="1"/>
  <c r="BP1569" i="4"/>
  <c r="CG1569" i="4"/>
  <c r="CH1569" i="4" s="1"/>
  <c r="CG1563" i="4"/>
  <c r="CH1563" i="4" s="1"/>
  <c r="BP1563" i="4"/>
  <c r="BP1561" i="4"/>
  <c r="CG1561" i="4"/>
  <c r="CH1561" i="4" s="1"/>
  <c r="BP1557" i="4"/>
  <c r="CG1557" i="4"/>
  <c r="CH1557" i="4" s="1"/>
  <c r="CG1553" i="4"/>
  <c r="CH1553" i="4" s="1"/>
  <c r="BP1553" i="4"/>
  <c r="BP1551" i="4"/>
  <c r="CG1551" i="4"/>
  <c r="CH1551" i="4" s="1"/>
  <c r="BP1537" i="4"/>
  <c r="CG1537" i="4"/>
  <c r="CH1537" i="4" s="1"/>
  <c r="CG1535" i="4"/>
  <c r="CH1535" i="4" s="1"/>
  <c r="BP1535" i="4"/>
  <c r="BP1531" i="4"/>
  <c r="CG1531" i="4"/>
  <c r="CH1531" i="4" s="1"/>
  <c r="BP1525" i="4"/>
  <c r="CG1525" i="4"/>
  <c r="CH1525" i="4" s="1"/>
  <c r="CG1523" i="4"/>
  <c r="CH1523" i="4" s="1"/>
  <c r="BP1523" i="4"/>
  <c r="BP1521" i="4"/>
  <c r="CG1521" i="4"/>
  <c r="CH1521" i="4" s="1"/>
  <c r="BP1515" i="4"/>
  <c r="CG1515" i="4"/>
  <c r="CH1515" i="4" s="1"/>
  <c r="BP1509" i="4"/>
  <c r="CG1509" i="4"/>
  <c r="CH1509" i="4" s="1"/>
  <c r="CG1505" i="4"/>
  <c r="CH1505" i="4" s="1"/>
  <c r="BP1505" i="4"/>
  <c r="BP1501" i="4"/>
  <c r="CG1501" i="4"/>
  <c r="CH1501" i="4" s="1"/>
  <c r="BP1495" i="4"/>
  <c r="CG1495" i="4"/>
  <c r="CH1495" i="4" s="1"/>
  <c r="BP1489" i="4"/>
  <c r="CG1489" i="4"/>
  <c r="CH1489" i="4" s="1"/>
  <c r="CG1487" i="4"/>
  <c r="CH1487" i="4" s="1"/>
  <c r="BP1487" i="4"/>
  <c r="BT1470" i="4"/>
  <c r="BT1458" i="4"/>
  <c r="BT1434" i="4"/>
  <c r="BT1428" i="4"/>
  <c r="BT1413" i="4"/>
  <c r="BT1344" i="4"/>
  <c r="BT1338" i="4"/>
  <c r="BT1314" i="4"/>
  <c r="BT1305" i="4"/>
  <c r="BT1302" i="4"/>
  <c r="BT1296" i="4"/>
  <c r="BT1278" i="4"/>
  <c r="BT1260" i="4"/>
  <c r="BT1254" i="4"/>
  <c r="BT1248" i="4"/>
  <c r="BT1230" i="4"/>
  <c r="BT1215" i="4"/>
  <c r="BT1203" i="4"/>
  <c r="BT1197" i="4"/>
  <c r="BT1188" i="4"/>
  <c r="BT1185" i="4"/>
  <c r="BT1182" i="4"/>
  <c r="BT1170" i="4"/>
  <c r="BT1155" i="4"/>
  <c r="BT1134" i="4"/>
  <c r="BT1122" i="4"/>
  <c r="BT1098" i="4"/>
  <c r="BT1092" i="4"/>
  <c r="BT1086" i="4"/>
  <c r="BT1074" i="4"/>
  <c r="BT1047" i="4"/>
  <c r="BT1035" i="4"/>
  <c r="BT1023" i="4"/>
  <c r="BT1020" i="4"/>
  <c r="BT1002" i="4"/>
  <c r="BT990" i="4"/>
  <c r="BT969" i="4"/>
  <c r="BT960" i="4"/>
  <c r="BT957" i="4"/>
  <c r="BT945" i="4"/>
  <c r="BT906" i="4"/>
  <c r="BT900" i="4"/>
  <c r="BT894" i="4"/>
  <c r="BT882" i="4"/>
  <c r="BT870" i="4"/>
  <c r="BT855" i="4"/>
  <c r="BT846" i="4"/>
  <c r="BT834" i="4"/>
  <c r="BT828" i="4"/>
  <c r="BT816" i="4"/>
  <c r="BT813" i="4"/>
  <c r="BT807" i="4"/>
  <c r="BT798" i="4"/>
  <c r="BT795" i="4"/>
  <c r="BT732" i="4"/>
  <c r="BT723" i="4"/>
  <c r="BT720" i="4"/>
  <c r="BT711" i="4"/>
  <c r="BT702" i="4"/>
  <c r="BT690" i="4"/>
  <c r="BT672" i="4"/>
  <c r="BT651" i="4"/>
  <c r="BT636" i="4"/>
  <c r="BT627" i="4"/>
  <c r="BT618" i="4"/>
  <c r="BT612" i="4"/>
  <c r="BT606" i="4"/>
  <c r="BT585" i="4"/>
  <c r="BT546" i="4"/>
  <c r="BT543" i="4"/>
  <c r="BT525" i="4"/>
  <c r="BT510" i="4"/>
  <c r="BT498" i="4"/>
  <c r="BT486" i="4"/>
  <c r="BT465" i="4"/>
  <c r="BT453" i="4"/>
  <c r="BT444" i="4"/>
  <c r="BT435" i="4"/>
  <c r="BT432" i="4"/>
  <c r="BT420" i="4"/>
  <c r="BT414" i="4"/>
  <c r="BT384" i="4"/>
  <c r="BT375" i="4"/>
  <c r="BT345" i="4"/>
  <c r="BT324" i="4"/>
  <c r="BT318" i="4"/>
  <c r="BT306" i="4"/>
  <c r="BT297" i="4"/>
  <c r="BT267" i="4"/>
  <c r="BT258" i="4"/>
  <c r="BT240" i="4"/>
  <c r="BT237" i="4"/>
  <c r="BT228" i="4"/>
  <c r="BT225" i="4"/>
  <c r="BT222" i="4"/>
  <c r="BT150" i="4"/>
  <c r="BT144" i="4"/>
  <c r="BT138" i="4"/>
  <c r="BT96" i="4"/>
  <c r="BT75" i="4"/>
  <c r="BT72" i="4"/>
  <c r="BT57" i="4"/>
  <c r="BT42" i="4"/>
  <c r="BT36" i="4"/>
  <c r="BT30" i="4"/>
  <c r="BT18" i="4"/>
  <c r="AX305" i="1"/>
  <c r="AX793" i="1"/>
  <c r="BC793" i="1" s="1"/>
  <c r="BD1238" i="4"/>
  <c r="BD642" i="1"/>
  <c r="BC780" i="1"/>
  <c r="BG780" i="1"/>
  <c r="C16" i="8"/>
  <c r="AX169" i="1"/>
  <c r="BG169" i="1" s="1"/>
  <c r="C18" i="8"/>
  <c r="CG1534" i="4"/>
  <c r="CH1534" i="4" s="1"/>
  <c r="BP1534" i="4"/>
  <c r="BP1512" i="4"/>
  <c r="CG1512" i="4"/>
  <c r="CH1512" i="4" s="1"/>
  <c r="CG1488" i="4"/>
  <c r="CH1488" i="4" s="1"/>
  <c r="CG1492" i="4"/>
  <c r="CH1492" i="4" s="1"/>
  <c r="CG1496" i="4"/>
  <c r="CH1496" i="4" s="1"/>
  <c r="CG1500" i="4"/>
  <c r="CH1500" i="4" s="1"/>
  <c r="CG1504" i="4"/>
  <c r="CH1504" i="4" s="1"/>
  <c r="CG1522" i="4"/>
  <c r="CH1522" i="4" s="1"/>
  <c r="CG1532" i="4"/>
  <c r="CH1532" i="4" s="1"/>
  <c r="CG1544" i="4"/>
  <c r="CH1544" i="4" s="1"/>
  <c r="CG1558" i="4"/>
  <c r="CH1558" i="4" s="1"/>
  <c r="CG1570" i="4"/>
  <c r="CH1570" i="4" s="1"/>
  <c r="CG1588" i="4"/>
  <c r="CH1588" i="4" s="1"/>
  <c r="BP1598" i="4"/>
  <c r="CG1610" i="4"/>
  <c r="CH1610" i="4" s="1"/>
  <c r="BP1620" i="4"/>
  <c r="BP1632" i="4"/>
  <c r="CG1644" i="4"/>
  <c r="CH1644" i="4" s="1"/>
  <c r="CG1660" i="4"/>
  <c r="CH1660" i="4" s="1"/>
  <c r="BP1680" i="4"/>
  <c r="BP1700" i="4"/>
  <c r="CG1572" i="4"/>
  <c r="CH1572" i="4" s="1"/>
  <c r="BP1289" i="4"/>
  <c r="CG1115" i="4"/>
  <c r="CH1115" i="4" s="1"/>
  <c r="BP1115" i="4"/>
  <c r="BP827" i="4"/>
  <c r="CG827" i="4"/>
  <c r="CH827" i="4" s="1"/>
  <c r="CG3" i="4"/>
  <c r="CH3" i="4" s="1"/>
  <c r="BP3" i="4"/>
  <c r="BD169" i="1"/>
  <c r="CG1508" i="4"/>
  <c r="CH1508" i="4" s="1"/>
  <c r="CG1518" i="4"/>
  <c r="CH1518" i="4" s="1"/>
  <c r="CG1560" i="4"/>
  <c r="CH1560" i="4" s="1"/>
  <c r="CG1576" i="4"/>
  <c r="CH1576" i="4" s="1"/>
  <c r="BP1600" i="4"/>
  <c r="CG1622" i="4"/>
  <c r="CH1622" i="4" s="1"/>
  <c r="BP1634" i="4"/>
  <c r="BP1646" i="4"/>
  <c r="BP1662" i="4"/>
  <c r="CG1684" i="4"/>
  <c r="CH1684" i="4" s="1"/>
  <c r="BP30" i="4"/>
  <c r="CG30" i="4"/>
  <c r="CH30" i="4" s="1"/>
  <c r="CG1693" i="4"/>
  <c r="CH1693" i="4" s="1"/>
  <c r="BP1693" i="4"/>
  <c r="BP1689" i="4"/>
  <c r="CG1689" i="4"/>
  <c r="CH1689" i="4" s="1"/>
  <c r="CG1677" i="4"/>
  <c r="CH1677" i="4" s="1"/>
  <c r="BP1677" i="4"/>
  <c r="BP1673" i="4"/>
  <c r="CG1673" i="4"/>
  <c r="CH1673" i="4" s="1"/>
  <c r="CG1661" i="4"/>
  <c r="CH1661" i="4" s="1"/>
  <c r="BP1661" i="4"/>
  <c r="BP1657" i="4"/>
  <c r="CG1657" i="4"/>
  <c r="CH1657" i="4" s="1"/>
  <c r="BP1641" i="4"/>
  <c r="CG1641" i="4"/>
  <c r="CH1641" i="4" s="1"/>
  <c r="CG1625" i="4"/>
  <c r="CH1625" i="4" s="1"/>
  <c r="BP1625" i="4"/>
  <c r="CG1611" i="4"/>
  <c r="CH1611" i="4" s="1"/>
  <c r="BP1611" i="4"/>
  <c r="BP1609" i="4"/>
  <c r="CG1609" i="4"/>
  <c r="CH1609" i="4" s="1"/>
  <c r="CG1595" i="4"/>
  <c r="CH1595" i="4" s="1"/>
  <c r="BP1595" i="4"/>
  <c r="BP1591" i="4"/>
  <c r="CG1591" i="4"/>
  <c r="CH1591" i="4" s="1"/>
  <c r="BP1575" i="4"/>
  <c r="CG1575" i="4"/>
  <c r="CH1575" i="4" s="1"/>
  <c r="CG1571" i="4"/>
  <c r="CH1571" i="4" s="1"/>
  <c r="BP1571" i="4"/>
  <c r="BP1567" i="4"/>
  <c r="CG1567" i="4"/>
  <c r="CH1567" i="4" s="1"/>
  <c r="CG1547" i="4"/>
  <c r="CH1547" i="4" s="1"/>
  <c r="BP1547" i="4"/>
  <c r="BP1541" i="4"/>
  <c r="CG1541" i="4"/>
  <c r="CH1541" i="4" s="1"/>
  <c r="BD1127" i="4"/>
  <c r="BN125" i="4"/>
  <c r="BN308" i="4"/>
  <c r="BN385" i="4"/>
  <c r="BN406" i="4"/>
  <c r="BN445" i="4"/>
  <c r="BP1530" i="4"/>
  <c r="CG1530" i="4"/>
  <c r="CH1530" i="4" s="1"/>
  <c r="CG1196" i="4"/>
  <c r="CH1196" i="4" s="1"/>
  <c r="BP1388" i="4"/>
  <c r="CG1265" i="4"/>
  <c r="CH1265" i="4" s="1"/>
  <c r="BP1265" i="4"/>
  <c r="BP1197" i="4"/>
  <c r="CG1197" i="4"/>
  <c r="CH1197" i="4" s="1"/>
  <c r="CG1145" i="4"/>
  <c r="CH1145" i="4" s="1"/>
  <c r="BP1145" i="4"/>
  <c r="BP1097" i="4"/>
  <c r="CG1097" i="4"/>
  <c r="CH1097" i="4" s="1"/>
  <c r="BP713" i="4"/>
  <c r="CG713" i="4"/>
  <c r="CH713" i="4" s="1"/>
  <c r="CG329" i="4"/>
  <c r="CH329" i="4" s="1"/>
  <c r="BP329" i="4"/>
  <c r="BP177" i="4"/>
  <c r="CG177" i="4"/>
  <c r="CH177" i="4" s="1"/>
  <c r="CG165" i="4"/>
  <c r="CH165" i="4" s="1"/>
  <c r="BP165" i="4"/>
  <c r="CG21" i="4"/>
  <c r="CH21" i="4" s="1"/>
  <c r="BP21" i="4"/>
  <c r="BP9" i="4"/>
  <c r="CG9" i="4"/>
  <c r="CH9" i="4" s="1"/>
  <c r="N70" i="8"/>
  <c r="BP1472" i="4"/>
  <c r="CG1472" i="4"/>
  <c r="CH1472" i="4" s="1"/>
  <c r="BP1232" i="4"/>
  <c r="CG1232" i="4"/>
  <c r="CH1232" i="4" s="1"/>
  <c r="CG1148" i="4"/>
  <c r="CH1148" i="4" s="1"/>
  <c r="BP1148" i="4"/>
  <c r="CG1056" i="4"/>
  <c r="CH1056" i="4" s="1"/>
  <c r="BP1056" i="4"/>
  <c r="BP884" i="4"/>
  <c r="CG884" i="4"/>
  <c r="CH884" i="4" s="1"/>
  <c r="BP368" i="4"/>
  <c r="CG368" i="4"/>
  <c r="CH368" i="4" s="1"/>
  <c r="CG236" i="4"/>
  <c r="CH236" i="4" s="1"/>
  <c r="BP236" i="4"/>
  <c r="CG144" i="4"/>
  <c r="CH144" i="4" s="1"/>
  <c r="BP144" i="4"/>
  <c r="BP24" i="4"/>
  <c r="CG24" i="4"/>
  <c r="CH24" i="4" s="1"/>
  <c r="BP1696" i="4"/>
  <c r="CG1696" i="4"/>
  <c r="CH1696" i="4" s="1"/>
  <c r="BP1690" i="4"/>
  <c r="CG1690" i="4"/>
  <c r="CH1690" i="4" s="1"/>
  <c r="BP1686" i="4"/>
  <c r="CG1686" i="4"/>
  <c r="CH1686" i="4" s="1"/>
  <c r="BP1682" i="4"/>
  <c r="CG1682" i="4"/>
  <c r="CH1682" i="4" s="1"/>
  <c r="CG1582" i="4"/>
  <c r="CH1582" i="4" s="1"/>
  <c r="BP1582" i="4"/>
  <c r="BP1554" i="4"/>
  <c r="CG1554" i="4"/>
  <c r="CH1554" i="4" s="1"/>
  <c r="BP1548" i="4"/>
  <c r="CG1548" i="4"/>
  <c r="CH1548" i="4" s="1"/>
  <c r="AX492" i="1"/>
  <c r="BC492" i="1" s="1"/>
  <c r="CG1546" i="4"/>
  <c r="CH1546" i="4" s="1"/>
  <c r="CG1556" i="4"/>
  <c r="CH1556" i="4" s="1"/>
  <c r="CG1568" i="4"/>
  <c r="CH1568" i="4" s="1"/>
  <c r="CG1578" i="4"/>
  <c r="CH1578" i="4" s="1"/>
  <c r="CG1590" i="4"/>
  <c r="CH1590" i="4" s="1"/>
  <c r="BP1596" i="4"/>
  <c r="CG1602" i="4"/>
  <c r="CH1602" i="4" s="1"/>
  <c r="BP1612" i="4"/>
  <c r="CG1618" i="4"/>
  <c r="CH1618" i="4" s="1"/>
  <c r="BP1628" i="4"/>
  <c r="CG1636" i="4"/>
  <c r="CH1636" i="4" s="1"/>
  <c r="CG1648" i="4"/>
  <c r="CH1648" i="4" s="1"/>
  <c r="CG1656" i="4"/>
  <c r="CH1656" i="4" s="1"/>
  <c r="CG1664" i="4"/>
  <c r="CH1664" i="4" s="1"/>
  <c r="CG1672" i="4"/>
  <c r="CH1672" i="4" s="1"/>
  <c r="CG1536" i="4"/>
  <c r="CH1536" i="4" s="1"/>
  <c r="BP1221" i="4"/>
  <c r="BP180" i="4"/>
  <c r="BP12" i="4"/>
  <c r="CG1542" i="4"/>
  <c r="CH1542" i="4" s="1"/>
  <c r="CG1562" i="4"/>
  <c r="CH1562" i="4" s="1"/>
  <c r="CG1586" i="4"/>
  <c r="CH1586" i="4" s="1"/>
  <c r="BP1608" i="4"/>
  <c r="BP1624" i="4"/>
  <c r="BP1642" i="4"/>
  <c r="BP1650" i="4"/>
  <c r="BP1658" i="4"/>
  <c r="BP1666" i="4"/>
  <c r="BP1674" i="4"/>
  <c r="BP1698" i="4"/>
  <c r="CG1566" i="4"/>
  <c r="CH1566" i="4" s="1"/>
  <c r="BP5" i="4"/>
  <c r="CG1103" i="4"/>
  <c r="CH1103" i="4" s="1"/>
  <c r="BP1103" i="4"/>
  <c r="BP111" i="4"/>
  <c r="CG111" i="4"/>
  <c r="CH111" i="4" s="1"/>
  <c r="CG63" i="4"/>
  <c r="CH63" i="4" s="1"/>
  <c r="BP63" i="4"/>
  <c r="CG35" i="4"/>
  <c r="CH35" i="4" s="1"/>
  <c r="BP35" i="4"/>
  <c r="BP23" i="4"/>
  <c r="CG23" i="4"/>
  <c r="CH23" i="4" s="1"/>
  <c r="BP1371" i="4"/>
  <c r="BP635" i="4"/>
  <c r="CG359" i="4"/>
  <c r="CH359" i="4" s="1"/>
  <c r="BP1274" i="4"/>
  <c r="CG1274" i="4"/>
  <c r="CH1274" i="4" s="1"/>
  <c r="BP1154" i="4"/>
  <c r="CG1154" i="4"/>
  <c r="CH1154" i="4" s="1"/>
  <c r="CG1142" i="4"/>
  <c r="CH1142" i="4" s="1"/>
  <c r="BP1142" i="4"/>
  <c r="BP1118" i="4"/>
  <c r="CG1118" i="4"/>
  <c r="CH1118" i="4" s="1"/>
  <c r="BP230" i="4"/>
  <c r="CG230" i="4"/>
  <c r="CH230" i="4" s="1"/>
  <c r="CG194" i="4"/>
  <c r="CH194" i="4" s="1"/>
  <c r="BP194" i="4"/>
  <c r="CG14" i="4"/>
  <c r="CH14" i="4" s="1"/>
  <c r="BP14" i="4"/>
  <c r="BT1482" i="4"/>
  <c r="BT1440" i="4"/>
  <c r="BT1425" i="4"/>
  <c r="BT1422" i="4"/>
  <c r="BT1410" i="4"/>
  <c r="BT1377" i="4"/>
  <c r="BT1353" i="4"/>
  <c r="BT1350" i="4"/>
  <c r="BT1326" i="4"/>
  <c r="BT1308" i="4"/>
  <c r="BT1284" i="4"/>
  <c r="BT1272" i="4"/>
  <c r="BT1266" i="4"/>
  <c r="BT1257" i="4"/>
  <c r="BT1224" i="4"/>
  <c r="BT1206" i="4"/>
  <c r="BT1200" i="4"/>
  <c r="BT1191" i="4"/>
  <c r="BT1164" i="4"/>
  <c r="BT1146" i="4"/>
  <c r="BT1137" i="4"/>
  <c r="BT1128" i="4"/>
  <c r="BT1113" i="4"/>
  <c r="BT1104" i="4"/>
  <c r="BT1080" i="4"/>
  <c r="BT1068" i="4"/>
  <c r="BT1017" i="4"/>
  <c r="BT1014" i="4"/>
  <c r="BT1005" i="4"/>
  <c r="BT993" i="4"/>
  <c r="BT972" i="4"/>
  <c r="BT966" i="4"/>
  <c r="BT954" i="4"/>
  <c r="BT927" i="4"/>
  <c r="BT888" i="4"/>
  <c r="BT876" i="4"/>
  <c r="BT867" i="4"/>
  <c r="BT840" i="4"/>
  <c r="BT822" i="4"/>
  <c r="BT780" i="4"/>
  <c r="BT762" i="4"/>
  <c r="BT753" i="4"/>
  <c r="BT717" i="4"/>
  <c r="BT696" i="4"/>
  <c r="BT684" i="4"/>
  <c r="BT654" i="4"/>
  <c r="BT630" i="4"/>
  <c r="BT594" i="4"/>
  <c r="BT588" i="4"/>
  <c r="BT582" i="4"/>
  <c r="BT570" i="4"/>
  <c r="BT567" i="4"/>
  <c r="BT555" i="4"/>
  <c r="BT537" i="4"/>
  <c r="BT522" i="4"/>
  <c r="BT507" i="4"/>
  <c r="BT504" i="4"/>
  <c r="BT495" i="4"/>
  <c r="BT492" i="4"/>
  <c r="BT477" i="4"/>
  <c r="BT438" i="4"/>
  <c r="BT396" i="4"/>
  <c r="BT387" i="4"/>
  <c r="BT378" i="4"/>
  <c r="BT360" i="4"/>
  <c r="BT336" i="4"/>
  <c r="BT312" i="4"/>
  <c r="BT303" i="4"/>
  <c r="BT300" i="4"/>
  <c r="BT294" i="4"/>
  <c r="BT270" i="4"/>
  <c r="BT246" i="4"/>
  <c r="BT210" i="4"/>
  <c r="BT198" i="4"/>
  <c r="BT183" i="4"/>
  <c r="BT174" i="4"/>
  <c r="BT126" i="4"/>
  <c r="BT120" i="4"/>
  <c r="BT108" i="4"/>
  <c r="BT102" i="4"/>
  <c r="BT60" i="4"/>
  <c r="BT48" i="4"/>
  <c r="BT27" i="4"/>
  <c r="BT12" i="4"/>
  <c r="BT6" i="4"/>
  <c r="BC313" i="1"/>
  <c r="BG313" i="1"/>
  <c r="AX956" i="1"/>
  <c r="BC956" i="1" s="1"/>
  <c r="BD984" i="1"/>
  <c r="BD110" i="4"/>
  <c r="BG1104" i="1"/>
  <c r="BC1104" i="1"/>
  <c r="AX929" i="1"/>
  <c r="AX62" i="1"/>
  <c r="C9" i="8"/>
  <c r="BG1117" i="1"/>
  <c r="BD62" i="1"/>
  <c r="AX1622" i="1"/>
  <c r="BC1622" i="1" s="1"/>
  <c r="BD210" i="4"/>
  <c r="BG1079" i="1"/>
  <c r="BG587" i="1"/>
  <c r="BD848" i="1"/>
  <c r="BG599" i="1"/>
  <c r="BD354" i="4"/>
  <c r="AX181" i="1"/>
  <c r="BT1452" i="4"/>
  <c r="BT1380" i="4"/>
  <c r="BT1365" i="4"/>
  <c r="BT1347" i="4"/>
  <c r="BT648" i="4"/>
  <c r="BT264" i="4"/>
  <c r="CG11" i="4"/>
  <c r="CH11" i="4" s="1"/>
  <c r="BP11" i="4"/>
  <c r="CG1123" i="4"/>
  <c r="CH1123" i="4" s="1"/>
  <c r="BP1123" i="4"/>
  <c r="CG1083" i="4"/>
  <c r="CH1083" i="4" s="1"/>
  <c r="BP1083" i="4"/>
  <c r="CG159" i="4"/>
  <c r="CH159" i="4" s="1"/>
  <c r="BP159" i="4"/>
  <c r="CG76" i="4"/>
  <c r="CH76" i="4" s="1"/>
  <c r="BP76" i="4"/>
  <c r="AX594" i="1"/>
  <c r="BC594" i="1" s="1"/>
  <c r="CG64" i="4"/>
  <c r="CH64" i="4" s="1"/>
  <c r="BP88" i="4"/>
  <c r="BP1486" i="4"/>
  <c r="CG1486" i="4"/>
  <c r="CH1486" i="4" s="1"/>
  <c r="CG1330" i="4"/>
  <c r="CH1330" i="4" s="1"/>
  <c r="BP1330" i="4"/>
  <c r="BP1134" i="4"/>
  <c r="CG1134" i="4"/>
  <c r="CH1134" i="4" s="1"/>
  <c r="BP838" i="4"/>
  <c r="CG838" i="4"/>
  <c r="CH838" i="4" s="1"/>
  <c r="BP162" i="4"/>
  <c r="CG162" i="4"/>
  <c r="CH162" i="4" s="1"/>
  <c r="CG142" i="4"/>
  <c r="CH142" i="4" s="1"/>
  <c r="BP142" i="4"/>
  <c r="BP138" i="4"/>
  <c r="CG138" i="4"/>
  <c r="CH138" i="4" s="1"/>
  <c r="CG55" i="4"/>
  <c r="CH55" i="4" s="1"/>
  <c r="BP55" i="4"/>
  <c r="AX991" i="1"/>
  <c r="BC991" i="1" s="1"/>
  <c r="AX445" i="1"/>
  <c r="BC445" i="1" s="1"/>
  <c r="CG124" i="4"/>
  <c r="CH124" i="4" s="1"/>
  <c r="BP811" i="4"/>
  <c r="CG826" i="4"/>
  <c r="CH826" i="4" s="1"/>
  <c r="BP52" i="4"/>
  <c r="CG91" i="4"/>
  <c r="CH91" i="4" s="1"/>
  <c r="CG20" i="4"/>
  <c r="CH20" i="4" s="1"/>
  <c r="BP71" i="4"/>
  <c r="BP1041" i="4"/>
  <c r="CG1041" i="4"/>
  <c r="CH1041" i="4" s="1"/>
  <c r="BP985" i="4"/>
  <c r="CG985" i="4"/>
  <c r="CH985" i="4" s="1"/>
  <c r="CG829" i="4"/>
  <c r="CH829" i="4" s="1"/>
  <c r="BP829" i="4"/>
  <c r="BP805" i="4"/>
  <c r="CG805" i="4"/>
  <c r="CH805" i="4" s="1"/>
  <c r="CG745" i="4"/>
  <c r="CH745" i="4" s="1"/>
  <c r="BP745" i="4"/>
  <c r="CG721" i="4"/>
  <c r="CH721" i="4" s="1"/>
  <c r="BP721" i="4"/>
  <c r="BP153" i="4"/>
  <c r="CG153" i="4"/>
  <c r="CH153" i="4" s="1"/>
  <c r="BP130" i="4"/>
  <c r="CG130" i="4"/>
  <c r="CH130" i="4" s="1"/>
  <c r="CG94" i="4"/>
  <c r="CH94" i="4" s="1"/>
  <c r="BP94" i="4"/>
  <c r="CG70" i="4"/>
  <c r="CH70" i="4" s="1"/>
  <c r="BP70" i="4"/>
  <c r="CG38" i="4"/>
  <c r="CH38" i="4" s="1"/>
  <c r="BP38" i="4"/>
  <c r="AX1087" i="1"/>
  <c r="BC1087" i="1" s="1"/>
  <c r="BP601" i="4"/>
  <c r="BP1399" i="4"/>
  <c r="BP46" i="4"/>
  <c r="BP58" i="4"/>
  <c r="BP8" i="4"/>
  <c r="CG56" i="4"/>
  <c r="CH56" i="4" s="1"/>
  <c r="BP104" i="4"/>
  <c r="CG1092" i="4"/>
  <c r="CH1092" i="4" s="1"/>
  <c r="BP1092" i="4"/>
  <c r="BP1036" i="4"/>
  <c r="CG1036" i="4"/>
  <c r="CH1036" i="4" s="1"/>
  <c r="CG604" i="4"/>
  <c r="CH604" i="4" s="1"/>
  <c r="BP604" i="4"/>
  <c r="CG156" i="4"/>
  <c r="CH156" i="4" s="1"/>
  <c r="BP156" i="4"/>
  <c r="BP136" i="4"/>
  <c r="CG73" i="4"/>
  <c r="CH73" i="4" s="1"/>
  <c r="BP73" i="4"/>
  <c r="CG61" i="4"/>
  <c r="CH61" i="4" s="1"/>
  <c r="BP61" i="4"/>
  <c r="CG53" i="4"/>
  <c r="CH53" i="4" s="1"/>
  <c r="BP53" i="4"/>
  <c r="BP49" i="4"/>
  <c r="CG49" i="4"/>
  <c r="CH49" i="4" s="1"/>
  <c r="CG40" i="4"/>
  <c r="CH40" i="4" s="1"/>
  <c r="BP40" i="4"/>
  <c r="CG22" i="4"/>
  <c r="CH22" i="4" s="1"/>
  <c r="BP22" i="4"/>
  <c r="BP19" i="4"/>
  <c r="CG19" i="4"/>
  <c r="CH19" i="4" s="1"/>
  <c r="CC384" i="4"/>
  <c r="BJ384" i="4"/>
  <c r="BP1121" i="4"/>
  <c r="CG1121" i="4"/>
  <c r="CH1121" i="4" s="1"/>
  <c r="CC623" i="4"/>
  <c r="BN384" i="4"/>
  <c r="BN623" i="4"/>
  <c r="BT710" i="4"/>
  <c r="AX340" i="1"/>
  <c r="BG340" i="1" s="1"/>
  <c r="BD340" i="1"/>
  <c r="BP1252" i="4"/>
  <c r="CG1252" i="4"/>
  <c r="CH1252" i="4" s="1"/>
  <c r="BP1237" i="4"/>
  <c r="CG1237" i="4"/>
  <c r="CH1237" i="4" s="1"/>
  <c r="CG1234" i="4"/>
  <c r="CH1234" i="4" s="1"/>
  <c r="BP1234" i="4"/>
  <c r="CG1219" i="4"/>
  <c r="CH1219" i="4" s="1"/>
  <c r="BP1219" i="4"/>
  <c r="CG681" i="4"/>
  <c r="CH681" i="4" s="1"/>
  <c r="BP681" i="4"/>
  <c r="CG522" i="4"/>
  <c r="CH522" i="4" s="1"/>
  <c r="BP522" i="4"/>
  <c r="CG237" i="4"/>
  <c r="CH237" i="4" s="1"/>
  <c r="BP237" i="4"/>
  <c r="BP198" i="4"/>
  <c r="CG198" i="4"/>
  <c r="CH198" i="4" s="1"/>
  <c r="AX15" i="1"/>
  <c r="BC15" i="1" s="1"/>
  <c r="BD1257" i="1"/>
  <c r="BP315" i="4"/>
  <c r="BP201" i="4"/>
  <c r="CG993" i="4"/>
  <c r="CH993" i="4" s="1"/>
  <c r="BP900" i="4"/>
  <c r="BP1225" i="4"/>
  <c r="BD1133" i="1"/>
  <c r="AX1133" i="1"/>
  <c r="BC1133" i="1" s="1"/>
  <c r="CG1401" i="4"/>
  <c r="CH1401" i="4" s="1"/>
  <c r="BP1401" i="4"/>
  <c r="CG1356" i="4"/>
  <c r="CH1356" i="4" s="1"/>
  <c r="BP1356" i="4"/>
  <c r="BP1308" i="4"/>
  <c r="CG1308" i="4"/>
  <c r="CH1308" i="4" s="1"/>
  <c r="CG1013" i="4"/>
  <c r="CH1013" i="4" s="1"/>
  <c r="BP1013" i="4"/>
  <c r="BP938" i="4"/>
  <c r="CG938" i="4"/>
  <c r="CH938" i="4" s="1"/>
  <c r="CG920" i="4"/>
  <c r="CH920" i="4" s="1"/>
  <c r="BP920" i="4"/>
  <c r="BP863" i="4"/>
  <c r="CG863" i="4"/>
  <c r="CH863" i="4" s="1"/>
  <c r="BP839" i="4"/>
  <c r="CG839" i="4"/>
  <c r="CH839" i="4" s="1"/>
  <c r="CG755" i="4"/>
  <c r="CH755" i="4" s="1"/>
  <c r="BP755" i="4"/>
  <c r="CG638" i="4"/>
  <c r="CH638" i="4" s="1"/>
  <c r="BP638" i="4"/>
  <c r="BP392" i="4"/>
  <c r="CG392" i="4"/>
  <c r="CH392" i="4" s="1"/>
  <c r="BP248" i="4"/>
  <c r="CG248" i="4"/>
  <c r="CH248" i="4" s="1"/>
  <c r="CG218" i="4"/>
  <c r="CH218" i="4" s="1"/>
  <c r="BP218" i="4"/>
  <c r="CG135" i="4"/>
  <c r="CH135" i="4" s="1"/>
  <c r="BP135" i="4"/>
  <c r="CG60" i="4"/>
  <c r="CH60" i="4" s="1"/>
  <c r="BP60" i="4"/>
  <c r="BP54" i="4"/>
  <c r="CG54" i="4"/>
  <c r="CH54" i="4" s="1"/>
  <c r="CG42" i="4"/>
  <c r="CH42" i="4" s="1"/>
  <c r="BP42" i="4"/>
  <c r="BP36" i="4"/>
  <c r="CG36" i="4"/>
  <c r="CH36" i="4" s="1"/>
  <c r="CG27" i="4"/>
  <c r="CH27" i="4" s="1"/>
  <c r="BP27" i="4"/>
  <c r="AX554" i="1"/>
  <c r="BG554" i="1" s="1"/>
  <c r="BD1412" i="1"/>
  <c r="BP1341" i="4"/>
  <c r="CG1389" i="4"/>
  <c r="CH1389" i="4" s="1"/>
  <c r="BP1347" i="4"/>
  <c r="BP462" i="4"/>
  <c r="CG213" i="4"/>
  <c r="CH213" i="4" s="1"/>
  <c r="CG210" i="4"/>
  <c r="CH210" i="4" s="1"/>
  <c r="CG207" i="4"/>
  <c r="CH207" i="4" s="1"/>
  <c r="CG57" i="4"/>
  <c r="CH57" i="4" s="1"/>
  <c r="BP1028" i="4"/>
  <c r="CG1034" i="4"/>
  <c r="CH1034" i="4" s="1"/>
  <c r="BP617" i="4"/>
  <c r="BP314" i="4"/>
  <c r="BP365" i="4"/>
  <c r="CG893" i="4"/>
  <c r="CH893" i="4" s="1"/>
  <c r="BP179" i="4"/>
  <c r="BP686" i="4"/>
  <c r="BP1379" i="4"/>
  <c r="CG1379" i="4"/>
  <c r="CH1379" i="4" s="1"/>
  <c r="BP1280" i="4"/>
  <c r="CG1280" i="4"/>
  <c r="CH1280" i="4" s="1"/>
  <c r="BP409" i="4"/>
  <c r="CG409" i="4"/>
  <c r="CH409" i="4" s="1"/>
  <c r="CG337" i="4"/>
  <c r="CH337" i="4" s="1"/>
  <c r="BP337" i="4"/>
  <c r="BP328" i="4"/>
  <c r="CG328" i="4"/>
  <c r="CH328" i="4" s="1"/>
  <c r="CG816" i="4"/>
  <c r="CH816" i="4" s="1"/>
  <c r="BP816" i="4"/>
  <c r="AX1227" i="1"/>
  <c r="BC1227" i="1" s="1"/>
  <c r="BD1227" i="1"/>
  <c r="BP960" i="4"/>
  <c r="CG960" i="4"/>
  <c r="CH960" i="4" s="1"/>
  <c r="AX1648" i="1"/>
  <c r="BC1648" i="1" s="1"/>
  <c r="BP603" i="4"/>
  <c r="CG603" i="4"/>
  <c r="CH603" i="4" s="1"/>
  <c r="CG591" i="4"/>
  <c r="CH591" i="4" s="1"/>
  <c r="BP591" i="4"/>
  <c r="BP906" i="4"/>
  <c r="CG906" i="4"/>
  <c r="CH906" i="4" s="1"/>
  <c r="CG846" i="4"/>
  <c r="CH846" i="4" s="1"/>
  <c r="BP846" i="4"/>
  <c r="CG810" i="4"/>
  <c r="CH810" i="4" s="1"/>
  <c r="BP810" i="4"/>
  <c r="CG594" i="4"/>
  <c r="CH594" i="4" s="1"/>
  <c r="BP594" i="4"/>
  <c r="BD109" i="1"/>
  <c r="AX70" i="1"/>
  <c r="BG70" i="1" s="1"/>
  <c r="BD280" i="1"/>
  <c r="AX280" i="1"/>
  <c r="BD632" i="1"/>
  <c r="CG957" i="4"/>
  <c r="CH957" i="4" s="1"/>
  <c r="BP957" i="4"/>
  <c r="CG777" i="4"/>
  <c r="CH777" i="4" s="1"/>
  <c r="BP777" i="4"/>
  <c r="AX1412" i="1"/>
  <c r="BC1412" i="1" s="1"/>
  <c r="CG1406" i="4"/>
  <c r="CH1406" i="4" s="1"/>
  <c r="BP1406" i="4"/>
  <c r="BP1113" i="4"/>
  <c r="CG1113" i="4"/>
  <c r="CH1113" i="4" s="1"/>
  <c r="BP989" i="4"/>
  <c r="CG989" i="4"/>
  <c r="CH989" i="4" s="1"/>
  <c r="BP929" i="4"/>
  <c r="CG929" i="4"/>
  <c r="CH929" i="4" s="1"/>
  <c r="CG857" i="4"/>
  <c r="CH857" i="4" s="1"/>
  <c r="BP857" i="4"/>
  <c r="CG605" i="4"/>
  <c r="CH605" i="4" s="1"/>
  <c r="BP605" i="4"/>
  <c r="BP500" i="4"/>
  <c r="CG500" i="4"/>
  <c r="CH500" i="4" s="1"/>
  <c r="CG410" i="4"/>
  <c r="CH410" i="4" s="1"/>
  <c r="BP410" i="4"/>
  <c r="BP393" i="4"/>
  <c r="CG393" i="4"/>
  <c r="CH393" i="4" s="1"/>
  <c r="BP325" i="4"/>
  <c r="CG325" i="4"/>
  <c r="CH325" i="4" s="1"/>
  <c r="CG254" i="4"/>
  <c r="CH254" i="4" s="1"/>
  <c r="BP254" i="4"/>
  <c r="CG233" i="4"/>
  <c r="CH233" i="4" s="1"/>
  <c r="BP233" i="4"/>
  <c r="CG224" i="4"/>
  <c r="CH224" i="4" s="1"/>
  <c r="BP224" i="4"/>
  <c r="CG90" i="4"/>
  <c r="CH90" i="4" s="1"/>
  <c r="BP90" i="4"/>
  <c r="AX1334" i="1"/>
  <c r="BC1334" i="1" s="1"/>
  <c r="BG650" i="1"/>
  <c r="BC650" i="1"/>
  <c r="CG1480" i="4"/>
  <c r="CH1480" i="4" s="1"/>
  <c r="BP1480" i="4"/>
  <c r="BP1151" i="4"/>
  <c r="CG1151" i="4"/>
  <c r="CH1151" i="4" s="1"/>
  <c r="BP1100" i="4"/>
  <c r="CG1100" i="4"/>
  <c r="CH1100" i="4" s="1"/>
  <c r="CG1086" i="4"/>
  <c r="CH1086" i="4" s="1"/>
  <c r="BP1086" i="4"/>
  <c r="CG961" i="4"/>
  <c r="CH961" i="4" s="1"/>
  <c r="BP961" i="4"/>
  <c r="CG742" i="4"/>
  <c r="CH742" i="4" s="1"/>
  <c r="BP742" i="4"/>
  <c r="BP727" i="4"/>
  <c r="CG727" i="4"/>
  <c r="CH727" i="4" s="1"/>
  <c r="CG703" i="4"/>
  <c r="CH703" i="4" s="1"/>
  <c r="BP703" i="4"/>
  <c r="CG628" i="4"/>
  <c r="CH628" i="4" s="1"/>
  <c r="BP628" i="4"/>
  <c r="BP520" i="4"/>
  <c r="CG520" i="4"/>
  <c r="CH520" i="4" s="1"/>
  <c r="CG339" i="4"/>
  <c r="CH339" i="4" s="1"/>
  <c r="BP339" i="4"/>
  <c r="BJ4" i="4"/>
  <c r="CC4" i="4"/>
  <c r="BN4" i="4"/>
  <c r="CG66" i="4"/>
  <c r="CH66" i="4" s="1"/>
  <c r="BP69" i="4"/>
  <c r="BF650" i="1"/>
  <c r="AX252" i="1"/>
  <c r="BG252" i="1" s="1"/>
  <c r="AX320" i="1"/>
  <c r="BG320" i="1" s="1"/>
  <c r="BD320" i="1"/>
  <c r="BD1337" i="1"/>
  <c r="AX1337" i="1"/>
  <c r="BC1337" i="1" s="1"/>
  <c r="AX21" i="1"/>
  <c r="BC21" i="1" s="1"/>
  <c r="BD21" i="1"/>
  <c r="BP1380" i="4"/>
  <c r="CG1380" i="4"/>
  <c r="CH1380" i="4" s="1"/>
  <c r="BP1357" i="4"/>
  <c r="CG1357" i="4"/>
  <c r="CH1357" i="4" s="1"/>
  <c r="CG1339" i="4"/>
  <c r="CH1339" i="4" s="1"/>
  <c r="BP1339" i="4"/>
  <c r="BP1202" i="4"/>
  <c r="CG1202" i="4"/>
  <c r="CH1202" i="4" s="1"/>
  <c r="BP1012" i="4"/>
  <c r="CG1012" i="4"/>
  <c r="CH1012" i="4" s="1"/>
  <c r="CG685" i="4"/>
  <c r="CH685" i="4" s="1"/>
  <c r="BP685" i="4"/>
  <c r="CG548" i="4"/>
  <c r="CH548" i="4" s="1"/>
  <c r="BP548" i="4"/>
  <c r="BP545" i="4"/>
  <c r="CG545" i="4"/>
  <c r="CH545" i="4" s="1"/>
  <c r="CG354" i="4"/>
  <c r="CH354" i="4" s="1"/>
  <c r="BP354" i="4"/>
  <c r="CG318" i="4"/>
  <c r="CH318" i="4" s="1"/>
  <c r="BP318" i="4"/>
  <c r="CG280" i="4"/>
  <c r="CH280" i="4" s="1"/>
  <c r="BP280" i="4"/>
  <c r="BP268" i="4"/>
  <c r="CG268" i="4"/>
  <c r="CH268" i="4" s="1"/>
  <c r="BP50" i="4"/>
  <c r="CG50" i="4"/>
  <c r="CH50" i="4" s="1"/>
  <c r="BP32" i="4"/>
  <c r="CG32" i="4"/>
  <c r="CH32" i="4" s="1"/>
  <c r="CG26" i="4"/>
  <c r="CH26" i="4" s="1"/>
  <c r="BP26" i="4"/>
  <c r="BD1316" i="1"/>
  <c r="BF1316" i="1" s="1"/>
  <c r="AX126" i="1"/>
  <c r="BC126" i="1" s="1"/>
  <c r="BD6" i="1"/>
  <c r="BC599" i="1"/>
  <c r="BD751" i="1"/>
  <c r="AX689" i="1"/>
  <c r="BG689" i="1" s="1"/>
  <c r="BP1476" i="4"/>
  <c r="CG1146" i="4"/>
  <c r="CH1146" i="4" s="1"/>
  <c r="CG1407" i="4"/>
  <c r="CH1407" i="4" s="1"/>
  <c r="CG289" i="4"/>
  <c r="CH289" i="4" s="1"/>
  <c r="BP1321" i="4"/>
  <c r="BP301" i="4"/>
  <c r="BP1360" i="4"/>
  <c r="CG241" i="4"/>
  <c r="CH241" i="4" s="1"/>
  <c r="BP44" i="4"/>
  <c r="BP1220" i="4"/>
  <c r="BP113" i="4"/>
  <c r="CG101" i="4"/>
  <c r="CH101" i="4" s="1"/>
  <c r="CG95" i="4"/>
  <c r="CH95" i="4" s="1"/>
  <c r="BP17" i="4"/>
  <c r="BD436" i="1"/>
  <c r="BP86" i="4"/>
  <c r="AX101" i="1"/>
  <c r="BG101" i="1" s="1"/>
  <c r="BD101" i="1"/>
  <c r="BP110" i="4"/>
  <c r="CG80" i="4"/>
  <c r="CH80" i="4" s="1"/>
  <c r="BP41" i="4"/>
  <c r="BP74" i="4"/>
  <c r="BP963" i="4"/>
  <c r="CG963" i="4"/>
  <c r="CH963" i="4" s="1"/>
  <c r="CG841" i="4"/>
  <c r="CH841" i="4" s="1"/>
  <c r="BP841" i="4"/>
  <c r="CG835" i="4"/>
  <c r="CH835" i="4" s="1"/>
  <c r="BP835" i="4"/>
  <c r="BP832" i="4"/>
  <c r="CG832" i="4"/>
  <c r="CH832" i="4" s="1"/>
  <c r="BP797" i="4"/>
  <c r="CG797" i="4"/>
  <c r="CH797" i="4" s="1"/>
  <c r="CG672" i="4"/>
  <c r="CH672" i="4" s="1"/>
  <c r="BP672" i="4"/>
  <c r="BP669" i="4"/>
  <c r="CG669" i="4"/>
  <c r="CH669" i="4" s="1"/>
  <c r="BP562" i="4"/>
  <c r="CG562" i="4"/>
  <c r="CH562" i="4" s="1"/>
  <c r="CG529" i="4"/>
  <c r="CH529" i="4" s="1"/>
  <c r="BP529" i="4"/>
  <c r="BP426" i="4"/>
  <c r="CG426" i="4"/>
  <c r="CH426" i="4" s="1"/>
  <c r="CG317" i="4"/>
  <c r="CH317" i="4" s="1"/>
  <c r="BP317" i="4"/>
  <c r="BD1327" i="1"/>
  <c r="BD1220" i="1"/>
  <c r="AX859" i="1"/>
  <c r="BF859" i="1" s="1"/>
  <c r="BD445" i="1"/>
  <c r="AX1168" i="1"/>
  <c r="BG1168" i="1" s="1"/>
  <c r="AX1612" i="1"/>
  <c r="BC1612" i="1" s="1"/>
  <c r="AX416" i="1"/>
  <c r="BG416" i="1" s="1"/>
  <c r="BD416" i="1"/>
  <c r="AX456" i="1"/>
  <c r="BF456" i="1" s="1"/>
  <c r="BD689" i="1"/>
  <c r="AX751" i="1"/>
  <c r="BG751" i="1" s="1"/>
  <c r="BD246" i="1"/>
  <c r="BF246" i="1" s="1"/>
  <c r="AX54" i="1"/>
  <c r="BF54" i="1" s="1"/>
  <c r="AX441" i="1"/>
  <c r="BF441" i="1" s="1"/>
  <c r="BP465" i="4"/>
  <c r="BP357" i="4"/>
  <c r="CG321" i="4"/>
  <c r="CH321" i="4" s="1"/>
  <c r="BP1048" i="4"/>
  <c r="CG424" i="4"/>
  <c r="CH424" i="4" s="1"/>
  <c r="BP1348" i="4"/>
  <c r="BP1279" i="4"/>
  <c r="BP547" i="4"/>
  <c r="BP955" i="4"/>
  <c r="BP610" i="4"/>
  <c r="BP271" i="4"/>
  <c r="CG338" i="4"/>
  <c r="CH338" i="4" s="1"/>
  <c r="AX1261" i="1"/>
  <c r="BG1261" i="1" s="1"/>
  <c r="BD1261" i="1"/>
  <c r="BP98" i="4"/>
  <c r="BD467" i="1"/>
  <c r="BP77" i="4"/>
  <c r="BP719" i="4"/>
  <c r="BP389" i="4"/>
  <c r="BP116" i="4"/>
  <c r="CG1453" i="4"/>
  <c r="CH1453" i="4" s="1"/>
  <c r="BP1453" i="4"/>
  <c r="CG1447" i="4"/>
  <c r="CH1447" i="4" s="1"/>
  <c r="BP1447" i="4"/>
  <c r="CG1378" i="4"/>
  <c r="CH1378" i="4" s="1"/>
  <c r="CG1301" i="4"/>
  <c r="CH1301" i="4" s="1"/>
  <c r="BP1301" i="4"/>
  <c r="BP1283" i="4"/>
  <c r="CG1283" i="4"/>
  <c r="CH1283" i="4" s="1"/>
  <c r="CG1161" i="4"/>
  <c r="CH1161" i="4" s="1"/>
  <c r="BP1161" i="4"/>
  <c r="CG1158" i="4"/>
  <c r="CH1158" i="4" s="1"/>
  <c r="BP1032" i="4"/>
  <c r="BP1030" i="4"/>
  <c r="CG965" i="4"/>
  <c r="CH965" i="4" s="1"/>
  <c r="BP965" i="4"/>
  <c r="BP858" i="4"/>
  <c r="CG858" i="4"/>
  <c r="CH858" i="4" s="1"/>
  <c r="CG778" i="4"/>
  <c r="CH778" i="4" s="1"/>
  <c r="BP778" i="4"/>
  <c r="CG763" i="4"/>
  <c r="CH763" i="4" s="1"/>
  <c r="BP763" i="4"/>
  <c r="BP757" i="4"/>
  <c r="CG757" i="4"/>
  <c r="CH757" i="4" s="1"/>
  <c r="BD233" i="4"/>
  <c r="AX1365" i="1"/>
  <c r="BT1177" i="4"/>
  <c r="BT577" i="4"/>
  <c r="BT301" i="4"/>
  <c r="BP48" i="4"/>
  <c r="CG48" i="4"/>
  <c r="CH48" i="4" s="1"/>
  <c r="AX1343" i="1"/>
  <c r="BG1343" i="1" s="1"/>
  <c r="CG1179" i="4"/>
  <c r="CH1179" i="4" s="1"/>
  <c r="BP1179" i="4"/>
  <c r="CG1167" i="4"/>
  <c r="CH1167" i="4" s="1"/>
  <c r="BP1167" i="4"/>
  <c r="CG1088" i="4"/>
  <c r="CH1088" i="4" s="1"/>
  <c r="BP1088" i="4"/>
  <c r="CG1011" i="4"/>
  <c r="CH1011" i="4" s="1"/>
  <c r="BP1011" i="4"/>
  <c r="CG953" i="4"/>
  <c r="CH953" i="4" s="1"/>
  <c r="BP953" i="4"/>
  <c r="CG837" i="4"/>
  <c r="CH837" i="4" s="1"/>
  <c r="BP837" i="4"/>
  <c r="CG726" i="4"/>
  <c r="CH726" i="4" s="1"/>
  <c r="BP726" i="4"/>
  <c r="CG648" i="4"/>
  <c r="CH648" i="4" s="1"/>
  <c r="BP648" i="4"/>
  <c r="CG644" i="4"/>
  <c r="CH644" i="4" s="1"/>
  <c r="BP644" i="4"/>
  <c r="BP577" i="4"/>
  <c r="CG577" i="4"/>
  <c r="CH577" i="4" s="1"/>
  <c r="BP514" i="4"/>
  <c r="CG514" i="4"/>
  <c r="CH514" i="4" s="1"/>
  <c r="CG479" i="4"/>
  <c r="CH479" i="4" s="1"/>
  <c r="BP479" i="4"/>
  <c r="CG413" i="4"/>
  <c r="CH413" i="4" s="1"/>
  <c r="BP413" i="4"/>
  <c r="CG293" i="4"/>
  <c r="CH293" i="4" s="1"/>
  <c r="BP293" i="4"/>
  <c r="CG250" i="4"/>
  <c r="CH250" i="4" s="1"/>
  <c r="BP250" i="4"/>
  <c r="BP238" i="4"/>
  <c r="CG238" i="4"/>
  <c r="CH238" i="4" s="1"/>
  <c r="BP191" i="4"/>
  <c r="CG191" i="4"/>
  <c r="CH191" i="4" s="1"/>
  <c r="CG187" i="4"/>
  <c r="CH187" i="4" s="1"/>
  <c r="BP187" i="4"/>
  <c r="CG151" i="4"/>
  <c r="CH151" i="4" s="1"/>
  <c r="BP151" i="4"/>
  <c r="CG139" i="4"/>
  <c r="CH139" i="4" s="1"/>
  <c r="BP139" i="4"/>
  <c r="BG373" i="1"/>
  <c r="BC173" i="1"/>
  <c r="BD264" i="1"/>
  <c r="BF264" i="1" s="1"/>
  <c r="AX1089" i="1"/>
  <c r="BC1089" i="1" s="1"/>
  <c r="BP1481" i="4"/>
  <c r="CG553" i="4"/>
  <c r="CH553" i="4" s="1"/>
  <c r="CG96" i="4"/>
  <c r="CH96" i="4" s="1"/>
  <c r="CG108" i="4"/>
  <c r="CH108" i="4" s="1"/>
  <c r="CG1243" i="4"/>
  <c r="CH1243" i="4" s="1"/>
  <c r="BP1273" i="4"/>
  <c r="CG1273" i="4"/>
  <c r="CH1273" i="4" s="1"/>
  <c r="CG1238" i="4"/>
  <c r="CH1238" i="4" s="1"/>
  <c r="BP1238" i="4"/>
  <c r="BP1206" i="4"/>
  <c r="CG1206" i="4"/>
  <c r="CH1206" i="4" s="1"/>
  <c r="BP998" i="4"/>
  <c r="CG998" i="4"/>
  <c r="CH998" i="4" s="1"/>
  <c r="CG824" i="4"/>
  <c r="CH824" i="4" s="1"/>
  <c r="BP824" i="4"/>
  <c r="CG812" i="4"/>
  <c r="CH812" i="4" s="1"/>
  <c r="BP812" i="4"/>
  <c r="BP576" i="4"/>
  <c r="CG576" i="4"/>
  <c r="CH576" i="4" s="1"/>
  <c r="CG471" i="4"/>
  <c r="CH471" i="4" s="1"/>
  <c r="BP471" i="4"/>
  <c r="CG459" i="4"/>
  <c r="CH459" i="4" s="1"/>
  <c r="BP459" i="4"/>
  <c r="BP412" i="4"/>
  <c r="CG412" i="4"/>
  <c r="CH412" i="4" s="1"/>
  <c r="CG390" i="4"/>
  <c r="CH390" i="4" s="1"/>
  <c r="BP390" i="4"/>
  <c r="CG319" i="4"/>
  <c r="CH319" i="4" s="1"/>
  <c r="BP319" i="4"/>
  <c r="CG312" i="4"/>
  <c r="CH312" i="4" s="1"/>
  <c r="BP312" i="4"/>
  <c r="BP276" i="4"/>
  <c r="CG276" i="4"/>
  <c r="CH276" i="4" s="1"/>
  <c r="BP87" i="4"/>
  <c r="CG87" i="4"/>
  <c r="CH87" i="4" s="1"/>
  <c r="BP75" i="4"/>
  <c r="CG75" i="4"/>
  <c r="CH75" i="4" s="1"/>
  <c r="BC1395" i="1"/>
  <c r="BD380" i="1"/>
  <c r="BD249" i="1"/>
  <c r="BD1247" i="1"/>
  <c r="AX824" i="1"/>
  <c r="BC824" i="1" s="1"/>
  <c r="BC1289" i="1"/>
  <c r="BP573" i="4"/>
  <c r="BP1365" i="4"/>
  <c r="BP447" i="4"/>
  <c r="CG444" i="4"/>
  <c r="CH444" i="4" s="1"/>
  <c r="CG528" i="4"/>
  <c r="CH528" i="4" s="1"/>
  <c r="BP1122" i="4"/>
  <c r="CG525" i="4"/>
  <c r="CH525" i="4" s="1"/>
  <c r="CG624" i="4"/>
  <c r="CH624" i="4" s="1"/>
  <c r="BP1099" i="4"/>
  <c r="BP84" i="4"/>
  <c r="CG928" i="4"/>
  <c r="CH928" i="4" s="1"/>
  <c r="BP72" i="4"/>
  <c r="BP199" i="4"/>
  <c r="BD693" i="1"/>
  <c r="AX693" i="1"/>
  <c r="BG693" i="1" s="1"/>
  <c r="AX214" i="1"/>
  <c r="BD214" i="1"/>
  <c r="CG1064" i="4"/>
  <c r="CH1064" i="4" s="1"/>
  <c r="CG482" i="4"/>
  <c r="CH482" i="4" s="1"/>
  <c r="BP974" i="4"/>
  <c r="BP1467" i="4"/>
  <c r="CG1467" i="4"/>
  <c r="CH1467" i="4" s="1"/>
  <c r="CG1455" i="4"/>
  <c r="CH1455" i="4" s="1"/>
  <c r="BP1455" i="4"/>
  <c r="CG923" i="4"/>
  <c r="CH923" i="4" s="1"/>
  <c r="BP923" i="4"/>
  <c r="CG843" i="4"/>
  <c r="CH843" i="4" s="1"/>
  <c r="BP843" i="4"/>
  <c r="CG831" i="4"/>
  <c r="CH831" i="4" s="1"/>
  <c r="BP831" i="4"/>
  <c r="BP744" i="4"/>
  <c r="CG744" i="4"/>
  <c r="CH744" i="4" s="1"/>
  <c r="CG650" i="4"/>
  <c r="CH650" i="4" s="1"/>
  <c r="BP650" i="4"/>
  <c r="CG474" i="4"/>
  <c r="CH474" i="4" s="1"/>
  <c r="BP474" i="4"/>
  <c r="BP404" i="4"/>
  <c r="CG404" i="4"/>
  <c r="CH404" i="4" s="1"/>
  <c r="BP334" i="4"/>
  <c r="CG334" i="4"/>
  <c r="CH334" i="4" s="1"/>
  <c r="BP311" i="4"/>
  <c r="CG311" i="4"/>
  <c r="CH311" i="4" s="1"/>
  <c r="CG217" i="4"/>
  <c r="CH217" i="4" s="1"/>
  <c r="BP217" i="4"/>
  <c r="CG161" i="4"/>
  <c r="CH161" i="4" s="1"/>
  <c r="BP161" i="4"/>
  <c r="CG157" i="4"/>
  <c r="CH157" i="4" s="1"/>
  <c r="BP157" i="4"/>
  <c r="CG149" i="4"/>
  <c r="CH149" i="4" s="1"/>
  <c r="BP149" i="4"/>
  <c r="BP126" i="4"/>
  <c r="CG126" i="4"/>
  <c r="CH126" i="4" s="1"/>
  <c r="AX1400" i="1"/>
  <c r="BG1400" i="1" s="1"/>
  <c r="AX380" i="1"/>
  <c r="BG380" i="1" s="1"/>
  <c r="BD408" i="1"/>
  <c r="BF408" i="1" s="1"/>
  <c r="BD722" i="1"/>
  <c r="BF722" i="1" s="1"/>
  <c r="AX411" i="1"/>
  <c r="BG411" i="1" s="1"/>
  <c r="BD411" i="1"/>
  <c r="BD215" i="1"/>
  <c r="BF215" i="1" s="1"/>
  <c r="AX1579" i="1"/>
  <c r="BC1579" i="1" s="1"/>
  <c r="BP1469" i="4"/>
  <c r="BP99" i="4"/>
  <c r="BP435" i="4"/>
  <c r="CG531" i="4"/>
  <c r="CH531" i="4" s="1"/>
  <c r="CG585" i="4"/>
  <c r="CH585" i="4" s="1"/>
  <c r="BP1254" i="4"/>
  <c r="CG228" i="4"/>
  <c r="CH228" i="4" s="1"/>
  <c r="BP1144" i="4"/>
  <c r="BP916" i="4"/>
  <c r="CG517" i="4"/>
  <c r="CH517" i="4" s="1"/>
  <c r="CG143" i="4"/>
  <c r="CH143" i="4" s="1"/>
  <c r="AX1094" i="1"/>
  <c r="BD114" i="1"/>
  <c r="BF114" i="1" s="1"/>
  <c r="BP137" i="4"/>
  <c r="BP203" i="4"/>
  <c r="BP659" i="4"/>
  <c r="CG620" i="4"/>
  <c r="CH620" i="4" s="1"/>
  <c r="BD586" i="1"/>
  <c r="BP263" i="4"/>
  <c r="CG1076" i="4"/>
  <c r="CH1076" i="4" s="1"/>
  <c r="BP173" i="4"/>
  <c r="CG166" i="4"/>
  <c r="CH166" i="4" s="1"/>
  <c r="CG917" i="4"/>
  <c r="CH917" i="4" s="1"/>
  <c r="CG206" i="4"/>
  <c r="CH206" i="4" s="1"/>
  <c r="CG1470" i="4"/>
  <c r="CH1470" i="4" s="1"/>
  <c r="BP1470" i="4"/>
  <c r="CG1458" i="4"/>
  <c r="CH1458" i="4" s="1"/>
  <c r="BP1458" i="4"/>
  <c r="BP1434" i="4"/>
  <c r="CG1434" i="4"/>
  <c r="CH1434" i="4" s="1"/>
  <c r="CG1418" i="4"/>
  <c r="CH1418" i="4" s="1"/>
  <c r="BP1418" i="4"/>
  <c r="CG1311" i="4"/>
  <c r="CH1311" i="4" s="1"/>
  <c r="BP1311" i="4"/>
  <c r="CG1291" i="4"/>
  <c r="CH1291" i="4" s="1"/>
  <c r="BP1291" i="4"/>
  <c r="BP1204" i="4"/>
  <c r="CG1204" i="4"/>
  <c r="CH1204" i="4" s="1"/>
  <c r="BP1180" i="4"/>
  <c r="CG1180" i="4"/>
  <c r="CH1180" i="4" s="1"/>
  <c r="BP1004" i="4"/>
  <c r="CG1004" i="4"/>
  <c r="CH1004" i="4" s="1"/>
  <c r="BP996" i="4"/>
  <c r="CG996" i="4"/>
  <c r="CH996" i="4" s="1"/>
  <c r="BP894" i="4"/>
  <c r="CG894" i="4"/>
  <c r="CH894" i="4" s="1"/>
  <c r="CG795" i="4"/>
  <c r="CH795" i="4" s="1"/>
  <c r="BP795" i="4"/>
  <c r="CG747" i="4"/>
  <c r="CH747" i="4" s="1"/>
  <c r="BP747" i="4"/>
  <c r="CG629" i="4"/>
  <c r="CH629" i="4" s="1"/>
  <c r="BP629" i="4"/>
  <c r="BP488" i="4"/>
  <c r="CG488" i="4"/>
  <c r="CH488" i="4" s="1"/>
  <c r="CG477" i="4"/>
  <c r="CH477" i="4" s="1"/>
  <c r="BP477" i="4"/>
  <c r="BP441" i="4"/>
  <c r="CG441" i="4"/>
  <c r="CH441" i="4" s="1"/>
  <c r="BP433" i="4"/>
  <c r="BP430" i="4"/>
  <c r="CG430" i="4"/>
  <c r="CH430" i="4" s="1"/>
  <c r="BP282" i="4"/>
  <c r="CG282" i="4"/>
  <c r="CH282" i="4" s="1"/>
  <c r="CG212" i="4"/>
  <c r="CH212" i="4" s="1"/>
  <c r="BP212" i="4"/>
  <c r="CG176" i="4"/>
  <c r="CH176" i="4" s="1"/>
  <c r="BP176" i="4"/>
  <c r="BP148" i="4"/>
  <c r="CG148" i="4"/>
  <c r="CH148" i="4" s="1"/>
  <c r="BP125" i="4"/>
  <c r="CG125" i="4"/>
  <c r="CH125" i="4" s="1"/>
  <c r="CG117" i="4"/>
  <c r="CH117" i="4" s="1"/>
  <c r="BP117" i="4"/>
  <c r="BP81" i="4"/>
  <c r="CG81" i="4"/>
  <c r="CH81" i="4" s="1"/>
  <c r="BP45" i="4"/>
  <c r="CG45" i="4"/>
  <c r="CH45" i="4" s="1"/>
  <c r="CG33" i="4"/>
  <c r="CH33" i="4" s="1"/>
  <c r="BP33" i="4"/>
  <c r="CG1441" i="4"/>
  <c r="CH1441" i="4" s="1"/>
  <c r="BP1441" i="4"/>
  <c r="CG1423" i="4"/>
  <c r="CH1423" i="4" s="1"/>
  <c r="BP1423" i="4"/>
  <c r="CG1414" i="4"/>
  <c r="CH1414" i="4" s="1"/>
  <c r="BP1414" i="4"/>
  <c r="CG1236" i="4"/>
  <c r="CH1236" i="4" s="1"/>
  <c r="BP1236" i="4"/>
  <c r="CG1015" i="4"/>
  <c r="CH1015" i="4" s="1"/>
  <c r="BP1015" i="4"/>
  <c r="BP915" i="4"/>
  <c r="CG915" i="4"/>
  <c r="CH915" i="4" s="1"/>
  <c r="BP767" i="4"/>
  <c r="CG767" i="4"/>
  <c r="CH767" i="4" s="1"/>
  <c r="CG746" i="4"/>
  <c r="CH746" i="4" s="1"/>
  <c r="BP746" i="4"/>
  <c r="CG664" i="4"/>
  <c r="CH664" i="4" s="1"/>
  <c r="BP664" i="4"/>
  <c r="BG442" i="1"/>
  <c r="BT1626" i="4"/>
  <c r="BT1624" i="4"/>
  <c r="BT1620" i="4"/>
  <c r="BT1158" i="4"/>
  <c r="BG886" i="1"/>
  <c r="BC886" i="1"/>
  <c r="CG229" i="4"/>
  <c r="CH229" i="4" s="1"/>
  <c r="BP229" i="4"/>
  <c r="CG182" i="4"/>
  <c r="CH182" i="4" s="1"/>
  <c r="BP182" i="4"/>
  <c r="CG158" i="4"/>
  <c r="CH158" i="4" s="1"/>
  <c r="BP158" i="4"/>
  <c r="BD886" i="1"/>
  <c r="BF886" i="1" s="1"/>
  <c r="BC546" i="1"/>
  <c r="BG546" i="1"/>
  <c r="BG795" i="1"/>
  <c r="BC795" i="1"/>
  <c r="AX1221" i="1"/>
  <c r="BD1221" i="1"/>
  <c r="BD40" i="1"/>
  <c r="AX40" i="1"/>
  <c r="BC40" i="1" s="1"/>
  <c r="BP1471" i="4"/>
  <c r="CG1471" i="4"/>
  <c r="CH1471" i="4" s="1"/>
  <c r="BP1456" i="4"/>
  <c r="CG1456" i="4"/>
  <c r="CH1456" i="4" s="1"/>
  <c r="CG1410" i="4"/>
  <c r="CH1410" i="4" s="1"/>
  <c r="BP1410" i="4"/>
  <c r="BP1402" i="4"/>
  <c r="CG1402" i="4"/>
  <c r="CH1402" i="4" s="1"/>
  <c r="CG984" i="4"/>
  <c r="CH984" i="4" s="1"/>
  <c r="BP984" i="4"/>
  <c r="BP972" i="4"/>
  <c r="CG972" i="4"/>
  <c r="CH972" i="4" s="1"/>
  <c r="CG954" i="4"/>
  <c r="CH954" i="4" s="1"/>
  <c r="BP954" i="4"/>
  <c r="CG918" i="4"/>
  <c r="CH918" i="4" s="1"/>
  <c r="BP918" i="4"/>
  <c r="BP911" i="4"/>
  <c r="CG911" i="4"/>
  <c r="CH911" i="4" s="1"/>
  <c r="BP907" i="4"/>
  <c r="CG907" i="4"/>
  <c r="CH907" i="4" s="1"/>
  <c r="CG903" i="4"/>
  <c r="CH903" i="4" s="1"/>
  <c r="BP903" i="4"/>
  <c r="BP876" i="4"/>
  <c r="CG876" i="4"/>
  <c r="CH876" i="4" s="1"/>
  <c r="CG852" i="4"/>
  <c r="CH852" i="4" s="1"/>
  <c r="BP852" i="4"/>
  <c r="CG813" i="4"/>
  <c r="CH813" i="4" s="1"/>
  <c r="BP813" i="4"/>
  <c r="CG794" i="4"/>
  <c r="CH794" i="4" s="1"/>
  <c r="BP794" i="4"/>
  <c r="CG786" i="4"/>
  <c r="CH786" i="4" s="1"/>
  <c r="BP786" i="4"/>
  <c r="CG750" i="4"/>
  <c r="CH750" i="4" s="1"/>
  <c r="BP750" i="4"/>
  <c r="CG690" i="4"/>
  <c r="CH690" i="4" s="1"/>
  <c r="BP690" i="4"/>
  <c r="CG676" i="4"/>
  <c r="CH676" i="4" s="1"/>
  <c r="BP676" i="4"/>
  <c r="BP530" i="4"/>
  <c r="CG530" i="4"/>
  <c r="CH530" i="4" s="1"/>
  <c r="BP519" i="4"/>
  <c r="CG519" i="4"/>
  <c r="CH519" i="4" s="1"/>
  <c r="CG515" i="4"/>
  <c r="CH515" i="4" s="1"/>
  <c r="BP515" i="4"/>
  <c r="BP469" i="4"/>
  <c r="CG469" i="4"/>
  <c r="CH469" i="4" s="1"/>
  <c r="BP461" i="4"/>
  <c r="CG461" i="4"/>
  <c r="CH461" i="4" s="1"/>
  <c r="BD28" i="1"/>
  <c r="BC455" i="1"/>
  <c r="BD216" i="1"/>
  <c r="BF216" i="1" s="1"/>
  <c r="BD15" i="1"/>
  <c r="BD500" i="1"/>
  <c r="BF500" i="1" s="1"/>
  <c r="BD1087" i="1"/>
  <c r="BD546" i="1"/>
  <c r="BF546" i="1" s="1"/>
  <c r="AX1403" i="1"/>
  <c r="AX352" i="1"/>
  <c r="BP348" i="4"/>
  <c r="BP1000" i="4"/>
  <c r="BP542" i="4"/>
  <c r="AX154" i="1"/>
  <c r="BD154" i="1"/>
  <c r="CG788" i="4"/>
  <c r="CH788" i="4" s="1"/>
  <c r="CG1393" i="4"/>
  <c r="CH1393" i="4" s="1"/>
  <c r="BP1393" i="4"/>
  <c r="CG1374" i="4"/>
  <c r="CH1374" i="4" s="1"/>
  <c r="BP1374" i="4"/>
  <c r="BP1362" i="4"/>
  <c r="CG1362" i="4"/>
  <c r="CH1362" i="4" s="1"/>
  <c r="BP1350" i="4"/>
  <c r="CG1350" i="4"/>
  <c r="CH1350" i="4" s="1"/>
  <c r="CG1323" i="4"/>
  <c r="CH1323" i="4" s="1"/>
  <c r="BP1323" i="4"/>
  <c r="BP1304" i="4"/>
  <c r="CG1304" i="4"/>
  <c r="CH1304" i="4" s="1"/>
  <c r="CG1296" i="4"/>
  <c r="CH1296" i="4" s="1"/>
  <c r="BP1296" i="4"/>
  <c r="BP1288" i="4"/>
  <c r="CG1288" i="4"/>
  <c r="CH1288" i="4" s="1"/>
  <c r="CG1201" i="4"/>
  <c r="CH1201" i="4" s="1"/>
  <c r="BP1201" i="4"/>
  <c r="CG1189" i="4"/>
  <c r="CH1189" i="4" s="1"/>
  <c r="BP1189" i="4"/>
  <c r="CG1155" i="4"/>
  <c r="CH1155" i="4" s="1"/>
  <c r="BP1155" i="4"/>
  <c r="CG1135" i="4"/>
  <c r="CH1135" i="4" s="1"/>
  <c r="BP1135" i="4"/>
  <c r="BP1098" i="4"/>
  <c r="CG1098" i="4"/>
  <c r="CH1098" i="4" s="1"/>
  <c r="CG1075" i="4"/>
  <c r="CH1075" i="4" s="1"/>
  <c r="BP1075" i="4"/>
  <c r="BP140" i="4"/>
  <c r="CG140" i="4"/>
  <c r="CH140" i="4" s="1"/>
  <c r="BP129" i="4"/>
  <c r="CG129" i="4"/>
  <c r="CH129" i="4" s="1"/>
  <c r="BD720" i="1"/>
  <c r="BD902" i="1"/>
  <c r="AX902" i="1"/>
  <c r="BG902" i="1" s="1"/>
  <c r="AX1393" i="1"/>
  <c r="BC1393" i="1" s="1"/>
  <c r="CG1473" i="4"/>
  <c r="CH1473" i="4" s="1"/>
  <c r="BP1473" i="4"/>
  <c r="CG1466" i="4"/>
  <c r="CH1466" i="4" s="1"/>
  <c r="BP1466" i="4"/>
  <c r="CG1454" i="4"/>
  <c r="CH1454" i="4" s="1"/>
  <c r="BP1454" i="4"/>
  <c r="CG1431" i="4"/>
  <c r="CH1431" i="4" s="1"/>
  <c r="BP1431" i="4"/>
  <c r="CG1416" i="4"/>
  <c r="CH1416" i="4" s="1"/>
  <c r="BP1416" i="4"/>
  <c r="BP1404" i="4"/>
  <c r="CG1404" i="4"/>
  <c r="CH1404" i="4" s="1"/>
  <c r="BP1035" i="4"/>
  <c r="CG1035" i="4"/>
  <c r="CH1035" i="4" s="1"/>
  <c r="BP970" i="4"/>
  <c r="CG970" i="4"/>
  <c r="CH970" i="4" s="1"/>
  <c r="BP874" i="4"/>
  <c r="CG874" i="4"/>
  <c r="CH874" i="4" s="1"/>
  <c r="BP823" i="4"/>
  <c r="CG823" i="4"/>
  <c r="CH823" i="4" s="1"/>
  <c r="CG819" i="4"/>
  <c r="CH819" i="4" s="1"/>
  <c r="BP819" i="4"/>
  <c r="CG800" i="4"/>
  <c r="CH800" i="4" s="1"/>
  <c r="BP800" i="4"/>
  <c r="BP740" i="4"/>
  <c r="CG740" i="4"/>
  <c r="CH740" i="4" s="1"/>
  <c r="BP720" i="4"/>
  <c r="CG720" i="4"/>
  <c r="CH720" i="4" s="1"/>
  <c r="CG654" i="4"/>
  <c r="CH654" i="4" s="1"/>
  <c r="BP654" i="4"/>
  <c r="CG639" i="4"/>
  <c r="CH639" i="4" s="1"/>
  <c r="BP639" i="4"/>
  <c r="CG584" i="4"/>
  <c r="CH584" i="4" s="1"/>
  <c r="BP584" i="4"/>
  <c r="BP490" i="4"/>
  <c r="CG490" i="4"/>
  <c r="CH490" i="4" s="1"/>
  <c r="BP475" i="4"/>
  <c r="CG475" i="4"/>
  <c r="CH475" i="4" s="1"/>
  <c r="CG467" i="4"/>
  <c r="CH467" i="4" s="1"/>
  <c r="BP467" i="4"/>
  <c r="CG463" i="4"/>
  <c r="CH463" i="4" s="1"/>
  <c r="BP463" i="4"/>
  <c r="CG451" i="4"/>
  <c r="CH451" i="4" s="1"/>
  <c r="BP451" i="4"/>
  <c r="BP420" i="4"/>
  <c r="CG420" i="4"/>
  <c r="CH420" i="4" s="1"/>
  <c r="CG391" i="4"/>
  <c r="CH391" i="4" s="1"/>
  <c r="BP391" i="4"/>
  <c r="CG387" i="4"/>
  <c r="CH387" i="4" s="1"/>
  <c r="BP387" i="4"/>
  <c r="CG363" i="4"/>
  <c r="CH363" i="4" s="1"/>
  <c r="BP363" i="4"/>
  <c r="CG298" i="4"/>
  <c r="CH298" i="4" s="1"/>
  <c r="BP298" i="4"/>
  <c r="BP286" i="4"/>
  <c r="CG286" i="4"/>
  <c r="CH286" i="4" s="1"/>
  <c r="CG251" i="4"/>
  <c r="CH251" i="4" s="1"/>
  <c r="BP251" i="4"/>
  <c r="BP219" i="4"/>
  <c r="CG219" i="4"/>
  <c r="CH219" i="4" s="1"/>
  <c r="CG200" i="4"/>
  <c r="CH200" i="4" s="1"/>
  <c r="BP200" i="4"/>
  <c r="BP188" i="4"/>
  <c r="CG188" i="4"/>
  <c r="CH188" i="4" s="1"/>
  <c r="AX862" i="1"/>
  <c r="BG862" i="1" s="1"/>
  <c r="AX28" i="1"/>
  <c r="BC28" i="1" s="1"/>
  <c r="BD1056" i="1"/>
  <c r="BF1056" i="1" s="1"/>
  <c r="AX394" i="1"/>
  <c r="BG394" i="1" s="1"/>
  <c r="BD1328" i="1"/>
  <c r="AX809" i="1"/>
  <c r="BC809" i="1" s="1"/>
  <c r="BD1403" i="1"/>
  <c r="BD352" i="1"/>
  <c r="BP1002" i="4"/>
  <c r="CG732" i="4"/>
  <c r="CH732" i="4" s="1"/>
  <c r="BP660" i="4"/>
  <c r="BP782" i="4"/>
  <c r="AX100" i="1"/>
  <c r="BD100" i="1"/>
  <c r="CG536" i="4"/>
  <c r="CH536" i="4" s="1"/>
  <c r="CG1387" i="4"/>
  <c r="CH1387" i="4" s="1"/>
  <c r="BP1387" i="4"/>
  <c r="BP1306" i="4"/>
  <c r="CG1306" i="4"/>
  <c r="CH1306" i="4" s="1"/>
  <c r="CG1255" i="4"/>
  <c r="CH1255" i="4" s="1"/>
  <c r="BP1255" i="4"/>
  <c r="BP1209" i="4"/>
  <c r="CG1209" i="4"/>
  <c r="CH1209" i="4" s="1"/>
  <c r="CG1168" i="4"/>
  <c r="CH1168" i="4" s="1"/>
  <c r="BP1168" i="4"/>
  <c r="BP1141" i="4"/>
  <c r="CG1141" i="4"/>
  <c r="CH1141" i="4" s="1"/>
  <c r="CG1130" i="4"/>
  <c r="CH1130" i="4" s="1"/>
  <c r="BP1130" i="4"/>
  <c r="BP1108" i="4"/>
  <c r="CG1108" i="4"/>
  <c r="CH1108" i="4" s="1"/>
  <c r="CG1104" i="4"/>
  <c r="CH1104" i="4" s="1"/>
  <c r="BP1104" i="4"/>
  <c r="CG1073" i="4"/>
  <c r="CH1073" i="4" s="1"/>
  <c r="BP1073" i="4"/>
  <c r="CG123" i="4"/>
  <c r="CH123" i="4" s="1"/>
  <c r="BP123" i="4"/>
  <c r="BG1338" i="1"/>
  <c r="BC1338" i="1"/>
  <c r="AX1192" i="1"/>
  <c r="BD1192" i="1"/>
  <c r="AX595" i="1"/>
  <c r="BD595" i="1"/>
  <c r="BP1422" i="4"/>
  <c r="CG1422" i="4"/>
  <c r="CH1422" i="4" s="1"/>
  <c r="CG1384" i="4"/>
  <c r="CH1384" i="4" s="1"/>
  <c r="BP1384" i="4"/>
  <c r="CG1326" i="4"/>
  <c r="CH1326" i="4" s="1"/>
  <c r="BP1326" i="4"/>
  <c r="BP1299" i="4"/>
  <c r="CG1299" i="4"/>
  <c r="CH1299" i="4" s="1"/>
  <c r="BP1192" i="4"/>
  <c r="CG1192" i="4"/>
  <c r="CH1192" i="4" s="1"/>
  <c r="BP1177" i="4"/>
  <c r="CG1177" i="4"/>
  <c r="CH1177" i="4" s="1"/>
  <c r="CG1169" i="4"/>
  <c r="CH1169" i="4" s="1"/>
  <c r="BP1169" i="4"/>
  <c r="BP1138" i="4"/>
  <c r="CG1138" i="4"/>
  <c r="CH1138" i="4" s="1"/>
  <c r="BP1127" i="4"/>
  <c r="CG1127" i="4"/>
  <c r="CH1127" i="4" s="1"/>
  <c r="CG1066" i="4"/>
  <c r="CH1066" i="4" s="1"/>
  <c r="BP1066" i="4"/>
  <c r="CG945" i="4"/>
  <c r="CH945" i="4" s="1"/>
  <c r="BP945" i="4"/>
  <c r="BP417" i="4"/>
  <c r="CG417" i="4"/>
  <c r="CH417" i="4" s="1"/>
  <c r="CG384" i="4"/>
  <c r="CH384" i="4" s="1"/>
  <c r="BP384" i="4"/>
  <c r="CG372" i="4"/>
  <c r="CH372" i="4" s="1"/>
  <c r="BP372" i="4"/>
  <c r="CG295" i="4"/>
  <c r="CH295" i="4" s="1"/>
  <c r="BP295" i="4"/>
  <c r="CG105" i="4"/>
  <c r="CH105" i="4" s="1"/>
  <c r="BP105" i="4"/>
  <c r="BD1171" i="1"/>
  <c r="AX192" i="1"/>
  <c r="BC192" i="1" s="1"/>
  <c r="BP962" i="4"/>
  <c r="CG962" i="4"/>
  <c r="CH962" i="4" s="1"/>
  <c r="CG951" i="4"/>
  <c r="CH951" i="4" s="1"/>
  <c r="BP951" i="4"/>
  <c r="CG896" i="4"/>
  <c r="CH896" i="4" s="1"/>
  <c r="BP896" i="4"/>
  <c r="BP889" i="4"/>
  <c r="CG889" i="4"/>
  <c r="CH889" i="4" s="1"/>
  <c r="BP877" i="4"/>
  <c r="CG877" i="4"/>
  <c r="CH877" i="4" s="1"/>
  <c r="BP833" i="4"/>
  <c r="CG833" i="4"/>
  <c r="CH833" i="4" s="1"/>
  <c r="CG803" i="4"/>
  <c r="CH803" i="4" s="1"/>
  <c r="BP803" i="4"/>
  <c r="CG699" i="4"/>
  <c r="CH699" i="4" s="1"/>
  <c r="BP699" i="4"/>
  <c r="BP687" i="4"/>
  <c r="CG687" i="4"/>
  <c r="CH687" i="4" s="1"/>
  <c r="BP673" i="4"/>
  <c r="CG673" i="4"/>
  <c r="CH673" i="4" s="1"/>
  <c r="CG646" i="4"/>
  <c r="CH646" i="4" s="1"/>
  <c r="BP646" i="4"/>
  <c r="BP516" i="4"/>
  <c r="CG516" i="4"/>
  <c r="CH516" i="4" s="1"/>
  <c r="BP493" i="4"/>
  <c r="CG493" i="4"/>
  <c r="CH493" i="4" s="1"/>
  <c r="CG489" i="4"/>
  <c r="CH489" i="4" s="1"/>
  <c r="BP489" i="4"/>
  <c r="BP434" i="4"/>
  <c r="CG434" i="4"/>
  <c r="CH434" i="4" s="1"/>
  <c r="CG401" i="4"/>
  <c r="CH401" i="4" s="1"/>
  <c r="BP401" i="4"/>
  <c r="CG370" i="4"/>
  <c r="CH370" i="4" s="1"/>
  <c r="BP370" i="4"/>
  <c r="BP358" i="4"/>
  <c r="CG358" i="4"/>
  <c r="CH358" i="4" s="1"/>
  <c r="CG246" i="4"/>
  <c r="CH246" i="4" s="1"/>
  <c r="BP246" i="4"/>
  <c r="BP82" i="4"/>
  <c r="CG82" i="4"/>
  <c r="CH82" i="4" s="1"/>
  <c r="CG1436" i="4"/>
  <c r="CH1436" i="4" s="1"/>
  <c r="BP1436" i="4"/>
  <c r="CG1390" i="4"/>
  <c r="CH1390" i="4" s="1"/>
  <c r="BP1390" i="4"/>
  <c r="BP1293" i="4"/>
  <c r="CG1293" i="4"/>
  <c r="CH1293" i="4" s="1"/>
  <c r="CG1258" i="4"/>
  <c r="CH1258" i="4" s="1"/>
  <c r="BP1258" i="4"/>
  <c r="BP1095" i="4"/>
  <c r="CG1095" i="4"/>
  <c r="CH1095" i="4" s="1"/>
  <c r="CG1072" i="4"/>
  <c r="CH1072" i="4" s="1"/>
  <c r="BP1072" i="4"/>
  <c r="CG1052" i="4"/>
  <c r="CH1052" i="4" s="1"/>
  <c r="BP1052" i="4"/>
  <c r="BP1040" i="4"/>
  <c r="CG1040" i="4"/>
  <c r="CH1040" i="4" s="1"/>
  <c r="BP1020" i="4"/>
  <c r="CG1020" i="4"/>
  <c r="CH1020" i="4" s="1"/>
  <c r="CG1016" i="4"/>
  <c r="CH1016" i="4" s="1"/>
  <c r="BP1016" i="4"/>
  <c r="BP913" i="4"/>
  <c r="CG913" i="4"/>
  <c r="CH913" i="4" s="1"/>
  <c r="BP801" i="4"/>
  <c r="CG801" i="4"/>
  <c r="CH801" i="4" s="1"/>
  <c r="CG785" i="4"/>
  <c r="CH785" i="4" s="1"/>
  <c r="BP785" i="4"/>
  <c r="BP761" i="4"/>
  <c r="CG761" i="4"/>
  <c r="CH761" i="4" s="1"/>
  <c r="CG725" i="4"/>
  <c r="CH725" i="4" s="1"/>
  <c r="BP725" i="4"/>
  <c r="BP663" i="4"/>
  <c r="CG663" i="4"/>
  <c r="CH663" i="4" s="1"/>
  <c r="BP616" i="4"/>
  <c r="CG616" i="4"/>
  <c r="CH616" i="4" s="1"/>
  <c r="CG440" i="4"/>
  <c r="CH440" i="4" s="1"/>
  <c r="BP440" i="4"/>
  <c r="BP304" i="4"/>
  <c r="CG304" i="4"/>
  <c r="CH304" i="4" s="1"/>
  <c r="CG292" i="4"/>
  <c r="CH292" i="4" s="1"/>
  <c r="BP292" i="4"/>
  <c r="BP260" i="4"/>
  <c r="CG260" i="4"/>
  <c r="CH260" i="4" s="1"/>
  <c r="CG249" i="4"/>
  <c r="CH249" i="4" s="1"/>
  <c r="BP249" i="4"/>
  <c r="CG234" i="4"/>
  <c r="CH234" i="4" s="1"/>
  <c r="BP234" i="4"/>
  <c r="BP222" i="4"/>
  <c r="CG222" i="4"/>
  <c r="CH222" i="4" s="1"/>
  <c r="CG132" i="4"/>
  <c r="CH132" i="4" s="1"/>
  <c r="BP132" i="4"/>
  <c r="BD474" i="1"/>
  <c r="BF474" i="1" s="1"/>
  <c r="BF485" i="1"/>
  <c r="BD88" i="4"/>
  <c r="BT1633" i="4"/>
  <c r="AX1121" i="1"/>
  <c r="BF1121" i="1" s="1"/>
  <c r="BT1692" i="4"/>
  <c r="BT1681" i="4"/>
  <c r="BP232" i="4"/>
  <c r="CG232" i="4"/>
  <c r="CH232" i="4" s="1"/>
  <c r="BP220" i="4"/>
  <c r="CG220" i="4"/>
  <c r="CH220" i="4" s="1"/>
  <c r="CG202" i="4"/>
  <c r="CH202" i="4" s="1"/>
  <c r="BP202" i="4"/>
  <c r="BP170" i="4"/>
  <c r="CG170" i="4"/>
  <c r="CH170" i="4" s="1"/>
  <c r="BP131" i="4"/>
  <c r="CG131" i="4"/>
  <c r="CH131" i="4" s="1"/>
  <c r="CG107" i="4"/>
  <c r="CH107" i="4" s="1"/>
  <c r="BP107" i="4"/>
  <c r="CG278" i="4"/>
  <c r="CH278" i="4" s="1"/>
  <c r="BP278" i="4"/>
  <c r="CG266" i="4"/>
  <c r="CH266" i="4" s="1"/>
  <c r="BP266" i="4"/>
  <c r="BD209" i="1"/>
  <c r="AX209" i="1"/>
  <c r="BC209" i="1" s="1"/>
  <c r="BD1173" i="1"/>
  <c r="AX1173" i="1"/>
  <c r="BG1173" i="1" s="1"/>
  <c r="AX1003" i="1"/>
  <c r="BG90" i="1"/>
  <c r="BC90" i="1"/>
  <c r="BD385" i="1"/>
  <c r="AX385" i="1"/>
  <c r="BC385" i="1" s="1"/>
  <c r="AX1271" i="1"/>
  <c r="BC1271" i="1" s="1"/>
  <c r="BD1271" i="1"/>
  <c r="BD471" i="1"/>
  <c r="CG1302" i="4"/>
  <c r="CH1302" i="4" s="1"/>
  <c r="BP1302" i="4"/>
  <c r="CG1284" i="4"/>
  <c r="CH1284" i="4" s="1"/>
  <c r="BP1284" i="4"/>
  <c r="CG1272" i="4"/>
  <c r="CH1272" i="4" s="1"/>
  <c r="BP1272" i="4"/>
  <c r="CG1235" i="4"/>
  <c r="CH1235" i="4" s="1"/>
  <c r="BP1235" i="4"/>
  <c r="CG1194" i="4"/>
  <c r="CH1194" i="4" s="1"/>
  <c r="BP1194" i="4"/>
  <c r="BP1164" i="4"/>
  <c r="CG1164" i="4"/>
  <c r="CH1164" i="4" s="1"/>
  <c r="BP1160" i="4"/>
  <c r="CG1160" i="4"/>
  <c r="CH1160" i="4" s="1"/>
  <c r="CG1120" i="4"/>
  <c r="CH1120" i="4" s="1"/>
  <c r="BP1120" i="4"/>
  <c r="CG656" i="4"/>
  <c r="CH656" i="4" s="1"/>
  <c r="BP656" i="4"/>
  <c r="CG645" i="4"/>
  <c r="CH645" i="4" s="1"/>
  <c r="BP645" i="4"/>
  <c r="BP633" i="4"/>
  <c r="CG633" i="4"/>
  <c r="CH633" i="4" s="1"/>
  <c r="BP609" i="4"/>
  <c r="CG609" i="4"/>
  <c r="CH609" i="4" s="1"/>
  <c r="CG538" i="4"/>
  <c r="CH538" i="4" s="1"/>
  <c r="BP538" i="4"/>
  <c r="BP351" i="4"/>
  <c r="CG351" i="4"/>
  <c r="CH351" i="4" s="1"/>
  <c r="CG324" i="4"/>
  <c r="CH324" i="4" s="1"/>
  <c r="BP324" i="4"/>
  <c r="CG310" i="4"/>
  <c r="CH310" i="4" s="1"/>
  <c r="BP310" i="4"/>
  <c r="CG306" i="4"/>
  <c r="CH306" i="4" s="1"/>
  <c r="BP306" i="4"/>
  <c r="BC422" i="1"/>
  <c r="BG422" i="1"/>
  <c r="AX946" i="1"/>
  <c r="BC946" i="1" s="1"/>
  <c r="BD946" i="1"/>
  <c r="BD622" i="1"/>
  <c r="BP675" i="4"/>
  <c r="CG340" i="4"/>
  <c r="CH340" i="4" s="1"/>
  <c r="BP550" i="4"/>
  <c r="BD1130" i="1"/>
  <c r="BC1238" i="1"/>
  <c r="BG1238" i="1"/>
  <c r="AX149" i="1"/>
  <c r="AX917" i="1"/>
  <c r="BP1448" i="4"/>
  <c r="CG1448" i="4"/>
  <c r="CH1448" i="4" s="1"/>
  <c r="BP1440" i="4"/>
  <c r="CG1440" i="4"/>
  <c r="CH1440" i="4" s="1"/>
  <c r="BP1428" i="4"/>
  <c r="CG1428" i="4"/>
  <c r="CH1428" i="4" s="1"/>
  <c r="CG1405" i="4"/>
  <c r="CH1405" i="4" s="1"/>
  <c r="BP1405" i="4"/>
  <c r="CG1398" i="4"/>
  <c r="CH1398" i="4" s="1"/>
  <c r="BP1398" i="4"/>
  <c r="BP1394" i="4"/>
  <c r="CG1394" i="4"/>
  <c r="CH1394" i="4" s="1"/>
  <c r="BP1375" i="4"/>
  <c r="CG1375" i="4"/>
  <c r="CH1375" i="4" s="1"/>
  <c r="CG1367" i="4"/>
  <c r="CH1367" i="4" s="1"/>
  <c r="BP1367" i="4"/>
  <c r="CG1327" i="4"/>
  <c r="CH1327" i="4" s="1"/>
  <c r="BP1327" i="4"/>
  <c r="BP814" i="4"/>
  <c r="CG814" i="4"/>
  <c r="CH814" i="4" s="1"/>
  <c r="BP806" i="4"/>
  <c r="CG806" i="4"/>
  <c r="CH806" i="4" s="1"/>
  <c r="CG748" i="4"/>
  <c r="CH748" i="4" s="1"/>
  <c r="BP748" i="4"/>
  <c r="CG736" i="4"/>
  <c r="CH736" i="4" s="1"/>
  <c r="BP736" i="4"/>
  <c r="CG716" i="4"/>
  <c r="CH716" i="4" s="1"/>
  <c r="BP716" i="4"/>
  <c r="BP712" i="4"/>
  <c r="CG712" i="4"/>
  <c r="CH712" i="4" s="1"/>
  <c r="CG704" i="4"/>
  <c r="CH704" i="4" s="1"/>
  <c r="BP704" i="4"/>
  <c r="CG692" i="4"/>
  <c r="CH692" i="4" s="1"/>
  <c r="BP692" i="4"/>
  <c r="BP688" i="4"/>
  <c r="CG688" i="4"/>
  <c r="CH688" i="4" s="1"/>
  <c r="CG678" i="4"/>
  <c r="CH678" i="4" s="1"/>
  <c r="BP678" i="4"/>
  <c r="AX1320" i="1"/>
  <c r="BC1320" i="1" s="1"/>
  <c r="BD587" i="1"/>
  <c r="BF587" i="1" s="1"/>
  <c r="AX1428" i="1"/>
  <c r="AX1676" i="1"/>
  <c r="BC1676" i="1" s="1"/>
  <c r="BD8" i="1"/>
  <c r="BF8" i="1" s="1"/>
  <c r="BD90" i="1"/>
  <c r="BF90" i="1" s="1"/>
  <c r="CG1126" i="4"/>
  <c r="CH1126" i="4" s="1"/>
  <c r="AX1281" i="1"/>
  <c r="BD1281" i="1"/>
  <c r="AX1325" i="1"/>
  <c r="BG1325" i="1" s="1"/>
  <c r="BD1325" i="1"/>
  <c r="AX478" i="1"/>
  <c r="AX1232" i="1"/>
  <c r="BC1232" i="1" s="1"/>
  <c r="BD284" i="1"/>
  <c r="AX284" i="1"/>
  <c r="BC284" i="1" s="1"/>
  <c r="AX125" i="1"/>
  <c r="CG1343" i="4"/>
  <c r="CH1343" i="4" s="1"/>
  <c r="CG566" i="4"/>
  <c r="CH566" i="4" s="1"/>
  <c r="CG901" i="4"/>
  <c r="CH901" i="4" s="1"/>
  <c r="BP901" i="4"/>
  <c r="CG871" i="4"/>
  <c r="CH871" i="4" s="1"/>
  <c r="BP871" i="4"/>
  <c r="CG867" i="4"/>
  <c r="CH867" i="4" s="1"/>
  <c r="BP867" i="4"/>
  <c r="CG855" i="4"/>
  <c r="CH855" i="4" s="1"/>
  <c r="BP855" i="4"/>
  <c r="CG848" i="4"/>
  <c r="CH848" i="4" s="1"/>
  <c r="BP848" i="4"/>
  <c r="CG844" i="4"/>
  <c r="CH844" i="4" s="1"/>
  <c r="BP844" i="4"/>
  <c r="BP836" i="4"/>
  <c r="CG836" i="4"/>
  <c r="CH836" i="4" s="1"/>
  <c r="BC587" i="1"/>
  <c r="BD1286" i="1"/>
  <c r="BC474" i="1"/>
  <c r="BG474" i="1"/>
  <c r="BD871" i="1"/>
  <c r="BD888" i="1"/>
  <c r="BF888" i="1" s="1"/>
  <c r="AX1481" i="1"/>
  <c r="BC1481" i="1" s="1"/>
  <c r="BP912" i="4"/>
  <c r="BP1317" i="4"/>
  <c r="BC794" i="1"/>
  <c r="BG794" i="1"/>
  <c r="AX204" i="1"/>
  <c r="BG204" i="1" s="1"/>
  <c r="BD204" i="1"/>
  <c r="BC1360" i="1"/>
  <c r="BG1360" i="1"/>
  <c r="BP1117" i="4"/>
  <c r="CG1117" i="4"/>
  <c r="CH1117" i="4" s="1"/>
  <c r="CG1101" i="4"/>
  <c r="CH1101" i="4" s="1"/>
  <c r="BP1101" i="4"/>
  <c r="BP1074" i="4"/>
  <c r="CG1074" i="4"/>
  <c r="CH1074" i="4" s="1"/>
  <c r="CG1070" i="4"/>
  <c r="CH1070" i="4" s="1"/>
  <c r="BP1070" i="4"/>
  <c r="BP1058" i="4"/>
  <c r="CG1058" i="4"/>
  <c r="CH1058" i="4" s="1"/>
  <c r="CG1026" i="4"/>
  <c r="CH1026" i="4" s="1"/>
  <c r="BP1026" i="4"/>
  <c r="BP1007" i="4"/>
  <c r="CG1007" i="4"/>
  <c r="CH1007" i="4" s="1"/>
  <c r="CG991" i="4"/>
  <c r="CH991" i="4" s="1"/>
  <c r="BP991" i="4"/>
  <c r="BP958" i="4"/>
  <c r="CG958" i="4"/>
  <c r="CH958" i="4" s="1"/>
  <c r="BP68" i="4"/>
  <c r="CG68" i="4"/>
  <c r="CH68" i="4" s="1"/>
  <c r="BD452" i="1"/>
  <c r="BD371" i="1"/>
  <c r="CG1354" i="4"/>
  <c r="CH1354" i="4" s="1"/>
  <c r="BP1354" i="4"/>
  <c r="CG1334" i="4"/>
  <c r="CH1334" i="4" s="1"/>
  <c r="BP1334" i="4"/>
  <c r="BP1275" i="4"/>
  <c r="CG1275" i="4"/>
  <c r="CH1275" i="4" s="1"/>
  <c r="CG1214" i="4"/>
  <c r="CH1214" i="4" s="1"/>
  <c r="BP1214" i="4"/>
  <c r="CG1193" i="4"/>
  <c r="CH1193" i="4" s="1"/>
  <c r="BP1193" i="4"/>
  <c r="BP1159" i="4"/>
  <c r="CG1159" i="4"/>
  <c r="CH1159" i="4" s="1"/>
  <c r="BP1006" i="4"/>
  <c r="CG1006" i="4"/>
  <c r="CH1006" i="4" s="1"/>
  <c r="BP986" i="4"/>
  <c r="CG986" i="4"/>
  <c r="CH986" i="4" s="1"/>
  <c r="CG510" i="4"/>
  <c r="CH510" i="4" s="1"/>
  <c r="BP510" i="4"/>
  <c r="BP506" i="4"/>
  <c r="CG506" i="4"/>
  <c r="CH506" i="4" s="1"/>
  <c r="CG495" i="4"/>
  <c r="CH495" i="4" s="1"/>
  <c r="BP495" i="4"/>
  <c r="CG483" i="4"/>
  <c r="CH483" i="4" s="1"/>
  <c r="BP483" i="4"/>
  <c r="BP476" i="4"/>
  <c r="CG476" i="4"/>
  <c r="CH476" i="4" s="1"/>
  <c r="CG347" i="4"/>
  <c r="CH347" i="4" s="1"/>
  <c r="BP347" i="4"/>
  <c r="CG343" i="4"/>
  <c r="CH343" i="4" s="1"/>
  <c r="BP343" i="4"/>
  <c r="CG297" i="4"/>
  <c r="CH297" i="4" s="1"/>
  <c r="BP297" i="4"/>
  <c r="BP281" i="4"/>
  <c r="CG281" i="4"/>
  <c r="CH281" i="4" s="1"/>
  <c r="CG205" i="4"/>
  <c r="CH205" i="4" s="1"/>
  <c r="BP205" i="4"/>
  <c r="BG417" i="1"/>
  <c r="AX182" i="1"/>
  <c r="BG183" i="1"/>
  <c r="BD1232" i="1"/>
  <c r="BF1338" i="1"/>
  <c r="BD825" i="1"/>
  <c r="BF825" i="1" s="1"/>
  <c r="BD1004" i="1"/>
  <c r="BG409" i="1"/>
  <c r="AX999" i="1"/>
  <c r="BF999" i="1" s="1"/>
  <c r="CG1170" i="4"/>
  <c r="CH1170" i="4" s="1"/>
  <c r="BP369" i="4"/>
  <c r="CG189" i="4"/>
  <c r="CH189" i="4" s="1"/>
  <c r="BP472" i="4"/>
  <c r="BP460" i="4"/>
  <c r="BP277" i="4"/>
  <c r="BP361" i="4"/>
  <c r="BP499" i="4"/>
  <c r="CG1366" i="4"/>
  <c r="CH1366" i="4" s="1"/>
  <c r="BD1256" i="1"/>
  <c r="AX1390" i="1"/>
  <c r="BG1390" i="1" s="1"/>
  <c r="AX289" i="1"/>
  <c r="CG518" i="4"/>
  <c r="CH518" i="4" s="1"/>
  <c r="BP257" i="4"/>
  <c r="BC493" i="1"/>
  <c r="BG493" i="1"/>
  <c r="BG993" i="1"/>
  <c r="BC993" i="1"/>
  <c r="BP1370" i="4"/>
  <c r="BP1358" i="4"/>
  <c r="CG1322" i="4"/>
  <c r="CH1322" i="4" s="1"/>
  <c r="BP1322" i="4"/>
  <c r="CG1319" i="4"/>
  <c r="CH1319" i="4" s="1"/>
  <c r="BP1319" i="4"/>
  <c r="BP1282" i="4"/>
  <c r="CG1282" i="4"/>
  <c r="CH1282" i="4" s="1"/>
  <c r="CG981" i="4"/>
  <c r="CH981" i="4" s="1"/>
  <c r="BP981" i="4"/>
  <c r="CG895" i="4"/>
  <c r="CH895" i="4" s="1"/>
  <c r="BP895" i="4"/>
  <c r="CG861" i="4"/>
  <c r="CH861" i="4" s="1"/>
  <c r="BP861" i="4"/>
  <c r="CG853" i="4"/>
  <c r="CH853" i="4" s="1"/>
  <c r="BP853" i="4"/>
  <c r="BP842" i="4"/>
  <c r="CG842" i="4"/>
  <c r="CH842" i="4" s="1"/>
  <c r="CG830" i="4"/>
  <c r="CH830" i="4" s="1"/>
  <c r="BP830" i="4"/>
  <c r="BP798" i="4"/>
  <c r="CG798" i="4"/>
  <c r="CH798" i="4" s="1"/>
  <c r="CG706" i="4"/>
  <c r="CH706" i="4" s="1"/>
  <c r="BP706" i="4"/>
  <c r="BP684" i="4"/>
  <c r="CG684" i="4"/>
  <c r="CH684" i="4" s="1"/>
  <c r="CG647" i="4"/>
  <c r="CH647" i="4" s="1"/>
  <c r="BP647" i="4"/>
  <c r="CG643" i="4"/>
  <c r="CH643" i="4" s="1"/>
  <c r="BP643" i="4"/>
  <c r="CG592" i="4"/>
  <c r="CH592" i="4" s="1"/>
  <c r="BP592" i="4"/>
  <c r="BP580" i="4"/>
  <c r="CG580" i="4"/>
  <c r="CH580" i="4" s="1"/>
  <c r="BP455" i="4"/>
  <c r="CG455" i="4"/>
  <c r="CH455" i="4" s="1"/>
  <c r="BP407" i="4"/>
  <c r="CG407" i="4"/>
  <c r="CH407" i="4" s="1"/>
  <c r="CG388" i="4"/>
  <c r="CH388" i="4" s="1"/>
  <c r="BP388" i="4"/>
  <c r="CG330" i="4"/>
  <c r="CH330" i="4" s="1"/>
  <c r="BP330" i="4"/>
  <c r="CG300" i="4"/>
  <c r="CH300" i="4" s="1"/>
  <c r="BP300" i="4"/>
  <c r="CG184" i="4"/>
  <c r="CH184" i="4" s="1"/>
  <c r="BP184" i="4"/>
  <c r="CG164" i="4"/>
  <c r="CH164" i="4" s="1"/>
  <c r="BP164" i="4"/>
  <c r="AX716" i="1"/>
  <c r="BD277" i="1"/>
  <c r="BD292" i="1"/>
  <c r="BF292" i="1" s="1"/>
  <c r="BD527" i="1"/>
  <c r="BF527" i="1" s="1"/>
  <c r="BD182" i="1"/>
  <c r="BD1290" i="1"/>
  <c r="BF1290" i="1" s="1"/>
  <c r="AX887" i="1"/>
  <c r="BG887" i="1" s="1"/>
  <c r="AX1257" i="1"/>
  <c r="BC1257" i="1" s="1"/>
  <c r="AX1004" i="1"/>
  <c r="BC1004" i="1" s="1"/>
  <c r="AX1247" i="1"/>
  <c r="BG1247" i="1" s="1"/>
  <c r="BD1168" i="1"/>
  <c r="BD1135" i="1"/>
  <c r="AX338" i="1"/>
  <c r="BG338" i="1" s="1"/>
  <c r="BD124" i="1"/>
  <c r="BF124" i="1" s="1"/>
  <c r="BG266" i="1"/>
  <c r="AX1348" i="1"/>
  <c r="BD1348" i="1"/>
  <c r="AX1119" i="1"/>
  <c r="BC1119" i="1" s="1"/>
  <c r="AX1301" i="1"/>
  <c r="BF1301" i="1" s="1"/>
  <c r="AX573" i="1"/>
  <c r="BF573" i="1" s="1"/>
  <c r="AX553" i="1"/>
  <c r="BD313" i="1"/>
  <c r="BF313" i="1" s="1"/>
  <c r="BD117" i="1"/>
  <c r="AX1250" i="1"/>
  <c r="BF1250" i="1" s="1"/>
  <c r="AX1564" i="1"/>
  <c r="BC1564" i="1" s="1"/>
  <c r="BP1443" i="4"/>
  <c r="BP1338" i="4"/>
  <c r="BP432" i="4"/>
  <c r="CG360" i="4"/>
  <c r="CH360" i="4" s="1"/>
  <c r="CG1200" i="4"/>
  <c r="CH1200" i="4" s="1"/>
  <c r="CG1329" i="4"/>
  <c r="CH1329" i="4" s="1"/>
  <c r="BP408" i="4"/>
  <c r="BP498" i="4"/>
  <c r="CG552" i="4"/>
  <c r="CH552" i="4" s="1"/>
  <c r="BP1218" i="4"/>
  <c r="BP261" i="4"/>
  <c r="CG921" i="4"/>
  <c r="CH921" i="4" s="1"/>
  <c r="CG532" i="4"/>
  <c r="CH532" i="4" s="1"/>
  <c r="BP373" i="4"/>
  <c r="CG1267" i="4"/>
  <c r="CH1267" i="4" s="1"/>
  <c r="BP478" i="4"/>
  <c r="BP910" i="4"/>
  <c r="BP93" i="4"/>
  <c r="BP235" i="4"/>
  <c r="CG428" i="4"/>
  <c r="CH428" i="4" s="1"/>
  <c r="CG296" i="4"/>
  <c r="CH296" i="4" s="1"/>
  <c r="BP734" i="4"/>
  <c r="AX271" i="1"/>
  <c r="BF271" i="1" s="1"/>
  <c r="BD965" i="1"/>
  <c r="AX965" i="1"/>
  <c r="BC965" i="1" s="1"/>
  <c r="BF203" i="1"/>
  <c r="AX1065" i="1"/>
  <c r="BC1065" i="1" s="1"/>
  <c r="BD1065" i="1"/>
  <c r="AX727" i="1"/>
  <c r="CG1133" i="4"/>
  <c r="CH1133" i="4" s="1"/>
  <c r="CG596" i="4"/>
  <c r="CH596" i="4" s="1"/>
  <c r="BP1229" i="4"/>
  <c r="CG215" i="4"/>
  <c r="CH215" i="4" s="1"/>
  <c r="BP284" i="4"/>
  <c r="CG305" i="4"/>
  <c r="CH305" i="4" s="1"/>
  <c r="BP1085" i="4"/>
  <c r="CG1037" i="4"/>
  <c r="CH1037" i="4" s="1"/>
  <c r="CG464" i="4"/>
  <c r="CH464" i="4" s="1"/>
  <c r="BP1460" i="4"/>
  <c r="CG1460" i="4"/>
  <c r="CH1460" i="4" s="1"/>
  <c r="CG1449" i="4"/>
  <c r="CH1449" i="4" s="1"/>
  <c r="BP1449" i="4"/>
  <c r="CG1445" i="4"/>
  <c r="CH1445" i="4" s="1"/>
  <c r="BP1445" i="4"/>
  <c r="BP1372" i="4"/>
  <c r="CG1372" i="4"/>
  <c r="CH1372" i="4" s="1"/>
  <c r="CG1352" i="4"/>
  <c r="CH1352" i="4" s="1"/>
  <c r="BP1352" i="4"/>
  <c r="BP1285" i="4"/>
  <c r="CG1285" i="4"/>
  <c r="CH1285" i="4" s="1"/>
  <c r="BP1277" i="4"/>
  <c r="CG1277" i="4"/>
  <c r="CH1277" i="4" s="1"/>
  <c r="CG1191" i="4"/>
  <c r="CH1191" i="4" s="1"/>
  <c r="BP1191" i="4"/>
  <c r="BP1165" i="4"/>
  <c r="CG1165" i="4"/>
  <c r="CH1165" i="4" s="1"/>
  <c r="BP1055" i="4"/>
  <c r="CG1055" i="4"/>
  <c r="CH1055" i="4" s="1"/>
  <c r="BP964" i="4"/>
  <c r="CG964" i="4"/>
  <c r="CH964" i="4" s="1"/>
  <c r="CG948" i="4"/>
  <c r="CH948" i="4" s="1"/>
  <c r="BP948" i="4"/>
  <c r="CG902" i="4"/>
  <c r="CH902" i="4" s="1"/>
  <c r="BP902" i="4"/>
  <c r="BP868" i="4"/>
  <c r="CG868" i="4"/>
  <c r="CH868" i="4" s="1"/>
  <c r="CG864" i="4"/>
  <c r="CH864" i="4" s="1"/>
  <c r="BP864" i="4"/>
  <c r="CG753" i="4"/>
  <c r="CH753" i="4" s="1"/>
  <c r="BP753" i="4"/>
  <c r="BP737" i="4"/>
  <c r="CG737" i="4"/>
  <c r="CH737" i="4" s="1"/>
  <c r="BP661" i="4"/>
  <c r="CG661" i="4"/>
  <c r="CH661" i="4" s="1"/>
  <c r="BP657" i="4"/>
  <c r="CG657" i="4"/>
  <c r="CH657" i="4" s="1"/>
  <c r="BP606" i="4"/>
  <c r="CG606" i="4"/>
  <c r="CH606" i="4" s="1"/>
  <c r="CG599" i="4"/>
  <c r="CH599" i="4" s="1"/>
  <c r="BP599" i="4"/>
  <c r="CG595" i="4"/>
  <c r="CH595" i="4" s="1"/>
  <c r="BP595" i="4"/>
  <c r="CG575" i="4"/>
  <c r="CH575" i="4" s="1"/>
  <c r="BP575" i="4"/>
  <c r="CG567" i="4"/>
  <c r="CH567" i="4" s="1"/>
  <c r="BP567" i="4"/>
  <c r="BP512" i="4"/>
  <c r="CG512" i="4"/>
  <c r="CH512" i="4" s="1"/>
  <c r="BP454" i="4"/>
  <c r="CG454" i="4"/>
  <c r="CH454" i="4" s="1"/>
  <c r="BP442" i="4"/>
  <c r="CG442" i="4"/>
  <c r="CH442" i="4" s="1"/>
  <c r="CG431" i="4"/>
  <c r="CH431" i="4" s="1"/>
  <c r="BP431" i="4"/>
  <c r="CG419" i="4"/>
  <c r="CH419" i="4" s="1"/>
  <c r="BP419" i="4"/>
  <c r="CG367" i="4"/>
  <c r="CH367" i="4" s="1"/>
  <c r="BP367" i="4"/>
  <c r="CG122" i="4"/>
  <c r="CH122" i="4" s="1"/>
  <c r="BP122" i="4"/>
  <c r="BP47" i="4"/>
  <c r="CG47" i="4"/>
  <c r="CH47" i="4" s="1"/>
  <c r="BD1018" i="1"/>
  <c r="BD318" i="1"/>
  <c r="BF914" i="1"/>
  <c r="BD499" i="1"/>
  <c r="BP1415" i="4"/>
  <c r="CG1415" i="4"/>
  <c r="CH1415" i="4" s="1"/>
  <c r="CG1298" i="4"/>
  <c r="CH1298" i="4" s="1"/>
  <c r="BP1298" i="4"/>
  <c r="CG1247" i="4"/>
  <c r="CH1247" i="4" s="1"/>
  <c r="BP1247" i="4"/>
  <c r="BP1173" i="4"/>
  <c r="CG1173" i="4"/>
  <c r="CH1173" i="4" s="1"/>
  <c r="CG677" i="4"/>
  <c r="CH677" i="4" s="1"/>
  <c r="BP677" i="4"/>
  <c r="BP655" i="4"/>
  <c r="CG655" i="4"/>
  <c r="CH655" i="4" s="1"/>
  <c r="CG581" i="4"/>
  <c r="CH581" i="4" s="1"/>
  <c r="BP581" i="4"/>
  <c r="BP287" i="4"/>
  <c r="CG287" i="4"/>
  <c r="CH287" i="4" s="1"/>
  <c r="BP275" i="4"/>
  <c r="CG275" i="4"/>
  <c r="CH275" i="4" s="1"/>
  <c r="CG167" i="4"/>
  <c r="CH167" i="4" s="1"/>
  <c r="BP167" i="4"/>
  <c r="BP128" i="4"/>
  <c r="CG128" i="4"/>
  <c r="CH128" i="4" s="1"/>
  <c r="BP37" i="4"/>
  <c r="CG37" i="4"/>
  <c r="CH37" i="4" s="1"/>
  <c r="BT219" i="4"/>
  <c r="BT213" i="4"/>
  <c r="BT207" i="4"/>
  <c r="BT201" i="4"/>
  <c r="BT195" i="4"/>
  <c r="BT189" i="4"/>
  <c r="BT177" i="4"/>
  <c r="BT171" i="4"/>
  <c r="BT165" i="4"/>
  <c r="BT159" i="4"/>
  <c r="BT153" i="4"/>
  <c r="BT147" i="4"/>
  <c r="BT141" i="4"/>
  <c r="BT135" i="4"/>
  <c r="BT129" i="4"/>
  <c r="BT123" i="4"/>
  <c r="BT117" i="4"/>
  <c r="BT105" i="4"/>
  <c r="BT99" i="4"/>
  <c r="BT93" i="4"/>
  <c r="BT81" i="4"/>
  <c r="BT69" i="4"/>
  <c r="BT63" i="4"/>
  <c r="BT51" i="4"/>
  <c r="BT45" i="4"/>
  <c r="BT39" i="4"/>
  <c r="BT33" i="4"/>
  <c r="BT21" i="4"/>
  <c r="BT15" i="4"/>
  <c r="BT9" i="4"/>
  <c r="BT3" i="4"/>
  <c r="BT1696" i="4"/>
  <c r="BT1695" i="4"/>
  <c r="BT1694" i="4"/>
  <c r="BT1584" i="4"/>
  <c r="BT1577" i="4"/>
  <c r="BT1521" i="4"/>
  <c r="BT1460" i="4"/>
  <c r="BT1442" i="4"/>
  <c r="BT1412" i="4"/>
  <c r="BT1394" i="4"/>
  <c r="BT1376" i="4"/>
  <c r="BT1358" i="4"/>
  <c r="BT1340" i="4"/>
  <c r="BT1322" i="4"/>
  <c r="BT1280" i="4"/>
  <c r="BT1262" i="4"/>
  <c r="BT1250" i="4"/>
  <c r="BT1232" i="4"/>
  <c r="BT1202" i="4"/>
  <c r="BT1178" i="4"/>
  <c r="BT1100" i="4"/>
  <c r="BT1034" i="4"/>
  <c r="BT1004" i="4"/>
  <c r="BT992" i="4"/>
  <c r="BT956" i="4"/>
  <c r="BT938" i="4"/>
  <c r="BT914" i="4"/>
  <c r="BT896" i="4"/>
  <c r="BT872" i="4"/>
  <c r="BT788" i="4"/>
  <c r="BT728" i="4"/>
  <c r="BT716" i="4"/>
  <c r="BT668" i="4"/>
  <c r="BT650" i="4"/>
  <c r="BT614" i="4"/>
  <c r="BT596" i="4"/>
  <c r="BT566" i="4"/>
  <c r="BT554" i="4"/>
  <c r="BT536" i="4"/>
  <c r="BT530" i="4"/>
  <c r="BT506" i="4"/>
  <c r="BT488" i="4"/>
  <c r="BT476" i="4"/>
  <c r="BT458" i="4"/>
  <c r="BT410" i="4"/>
  <c r="BT380" i="4"/>
  <c r="BT314" i="4"/>
  <c r="BT284" i="4"/>
  <c r="BT254" i="4"/>
  <c r="BT224" i="4"/>
  <c r="BT176" i="4"/>
  <c r="BT146" i="4"/>
  <c r="BT122" i="4"/>
  <c r="BT98" i="4"/>
  <c r="BT80" i="4"/>
  <c r="BT32" i="4"/>
  <c r="BP1506" i="4"/>
  <c r="CG1506" i="4"/>
  <c r="CH1506" i="4" s="1"/>
  <c r="BP411" i="4"/>
  <c r="CG411" i="4"/>
  <c r="CH411" i="4" s="1"/>
  <c r="CG403" i="4"/>
  <c r="CH403" i="4" s="1"/>
  <c r="BP403" i="4"/>
  <c r="BP394" i="4"/>
  <c r="CG394" i="4"/>
  <c r="CH394" i="4" s="1"/>
  <c r="BP386" i="4"/>
  <c r="CG386" i="4"/>
  <c r="CH386" i="4" s="1"/>
  <c r="BD631" i="1"/>
  <c r="BD135" i="1"/>
  <c r="AX135" i="1"/>
  <c r="BC135" i="1" s="1"/>
  <c r="BD1340" i="1"/>
  <c r="AX152" i="1"/>
  <c r="BC152" i="1" s="1"/>
  <c r="BD152" i="1"/>
  <c r="BC1254" i="1"/>
  <c r="BG1254" i="1"/>
  <c r="AX1044" i="1"/>
  <c r="BD643" i="1"/>
  <c r="BD134" i="1"/>
  <c r="AX737" i="1"/>
  <c r="BD737" i="1"/>
  <c r="CG1461" i="4"/>
  <c r="CH1461" i="4" s="1"/>
  <c r="BP1461" i="4"/>
  <c r="CG1276" i="4"/>
  <c r="CH1276" i="4" s="1"/>
  <c r="BP1276" i="4"/>
  <c r="CG1241" i="4"/>
  <c r="CH1241" i="4" s="1"/>
  <c r="BP1241" i="4"/>
  <c r="CG1208" i="4"/>
  <c r="CH1208" i="4" s="1"/>
  <c r="BP1208" i="4"/>
  <c r="CG1060" i="4"/>
  <c r="CH1060" i="4" s="1"/>
  <c r="BP1060" i="4"/>
  <c r="CG589" i="4"/>
  <c r="CH589" i="4" s="1"/>
  <c r="BP589" i="4"/>
  <c r="BP579" i="4"/>
  <c r="CG579" i="4"/>
  <c r="CH579" i="4" s="1"/>
  <c r="BP569" i="4"/>
  <c r="CG569" i="4"/>
  <c r="CH569" i="4" s="1"/>
  <c r="CG551" i="4"/>
  <c r="CH551" i="4" s="1"/>
  <c r="BP551" i="4"/>
  <c r="BG1417" i="1"/>
  <c r="BC583" i="1"/>
  <c r="BG583" i="1"/>
  <c r="BD982" i="1"/>
  <c r="AX997" i="1"/>
  <c r="AX1456" i="1"/>
  <c r="BC1456" i="1" s="1"/>
  <c r="AX1116" i="1"/>
  <c r="BC1116" i="1" s="1"/>
  <c r="BD1116" i="1"/>
  <c r="BD1006" i="1"/>
  <c r="AX718" i="1"/>
  <c r="AX189" i="1"/>
  <c r="BD189" i="1"/>
  <c r="BG673" i="1"/>
  <c r="BC673" i="1"/>
  <c r="CG1324" i="4"/>
  <c r="CH1324" i="4" s="1"/>
  <c r="BP1324" i="4"/>
  <c r="BP1315" i="4"/>
  <c r="CG1315" i="4"/>
  <c r="CH1315" i="4" s="1"/>
  <c r="CG1297" i="4"/>
  <c r="CH1297" i="4" s="1"/>
  <c r="BP1297" i="4"/>
  <c r="CG1292" i="4"/>
  <c r="CH1292" i="4" s="1"/>
  <c r="BP1292" i="4"/>
  <c r="CG1131" i="4"/>
  <c r="CH1131" i="4" s="1"/>
  <c r="BP1131" i="4"/>
  <c r="CG1087" i="4"/>
  <c r="CH1087" i="4" s="1"/>
  <c r="BP1087" i="4"/>
  <c r="CG1082" i="4"/>
  <c r="CH1082" i="4" s="1"/>
  <c r="BP1082" i="4"/>
  <c r="CG1077" i="4"/>
  <c r="CH1077" i="4" s="1"/>
  <c r="BP1077" i="4"/>
  <c r="CG696" i="4"/>
  <c r="CH696" i="4" s="1"/>
  <c r="BP696" i="4"/>
  <c r="CG691" i="4"/>
  <c r="CH691" i="4" s="1"/>
  <c r="BP691" i="4"/>
  <c r="CG680" i="4"/>
  <c r="CH680" i="4" s="1"/>
  <c r="BP680" i="4"/>
  <c r="BP662" i="4"/>
  <c r="CG662" i="4"/>
  <c r="CH662" i="4" s="1"/>
  <c r="CG649" i="4"/>
  <c r="CH649" i="4" s="1"/>
  <c r="BP649" i="4"/>
  <c r="BP642" i="4"/>
  <c r="CG642" i="4"/>
  <c r="CH642" i="4" s="1"/>
  <c r="CG607" i="4"/>
  <c r="CH607" i="4" s="1"/>
  <c r="BP607" i="4"/>
  <c r="BP598" i="4"/>
  <c r="CG598" i="4"/>
  <c r="CH598" i="4" s="1"/>
  <c r="CG593" i="4"/>
  <c r="CH593" i="4" s="1"/>
  <c r="BP593" i="4"/>
  <c r="CG382" i="4"/>
  <c r="CH382" i="4" s="1"/>
  <c r="BP382" i="4"/>
  <c r="CG377" i="4"/>
  <c r="CH377" i="4" s="1"/>
  <c r="BP377" i="4"/>
  <c r="CG362" i="4"/>
  <c r="CH362" i="4" s="1"/>
  <c r="BP362" i="4"/>
  <c r="CG350" i="4"/>
  <c r="CH350" i="4" s="1"/>
  <c r="BP350" i="4"/>
  <c r="CG341" i="4"/>
  <c r="CH341" i="4" s="1"/>
  <c r="BP341" i="4"/>
  <c r="CG332" i="4"/>
  <c r="CH332" i="4" s="1"/>
  <c r="BP332" i="4"/>
  <c r="CG327" i="4"/>
  <c r="CH327" i="4" s="1"/>
  <c r="BP327" i="4"/>
  <c r="CG322" i="4"/>
  <c r="CH322" i="4" s="1"/>
  <c r="BP322" i="4"/>
  <c r="BP309" i="4"/>
  <c r="CG309" i="4"/>
  <c r="CH309" i="4" s="1"/>
  <c r="CG291" i="4"/>
  <c r="CH291" i="4" s="1"/>
  <c r="BP291" i="4"/>
  <c r="CG267" i="4"/>
  <c r="CH267" i="4" s="1"/>
  <c r="BP267" i="4"/>
  <c r="BP258" i="4"/>
  <c r="CG258" i="4"/>
  <c r="CH258" i="4" s="1"/>
  <c r="CG227" i="4"/>
  <c r="CH227" i="4" s="1"/>
  <c r="BP227" i="4"/>
  <c r="CG209" i="4"/>
  <c r="CH209" i="4" s="1"/>
  <c r="BP209" i="4"/>
  <c r="CG192" i="4"/>
  <c r="CH192" i="4" s="1"/>
  <c r="BP192" i="4"/>
  <c r="BP183" i="4"/>
  <c r="CG183" i="4"/>
  <c r="CH183" i="4" s="1"/>
  <c r="CG174" i="4"/>
  <c r="CH174" i="4" s="1"/>
  <c r="BP174" i="4"/>
  <c r="BP154" i="4"/>
  <c r="CG154" i="4"/>
  <c r="CH154" i="4" s="1"/>
  <c r="CG145" i="4"/>
  <c r="CH145" i="4" s="1"/>
  <c r="BP145" i="4"/>
  <c r="AX1124" i="1"/>
  <c r="BD612" i="1"/>
  <c r="AX321" i="1"/>
  <c r="BG321" i="1" s="1"/>
  <c r="BD718" i="1"/>
  <c r="AX418" i="1"/>
  <c r="AX912" i="1"/>
  <c r="BC1290" i="1"/>
  <c r="BG1290" i="1"/>
  <c r="AX1519" i="1"/>
  <c r="BC1519" i="1" s="1"/>
  <c r="AX755" i="1"/>
  <c r="BC755" i="1" s="1"/>
  <c r="AX255" i="1"/>
  <c r="BG255" i="1" s="1"/>
  <c r="AX365" i="1"/>
  <c r="BD365" i="1"/>
  <c r="BG1361" i="1"/>
  <c r="BC1361" i="1"/>
  <c r="CG1336" i="4"/>
  <c r="CH1336" i="4" s="1"/>
  <c r="BP1336" i="4"/>
  <c r="CG1331" i="4"/>
  <c r="CH1331" i="4" s="1"/>
  <c r="BP1331" i="4"/>
  <c r="CG1143" i="4"/>
  <c r="CH1143" i="4" s="1"/>
  <c r="BP1143" i="4"/>
  <c r="CG1014" i="4"/>
  <c r="CH1014" i="4" s="1"/>
  <c r="BP1014" i="4"/>
  <c r="BP977" i="4"/>
  <c r="CG977" i="4"/>
  <c r="CH977" i="4" s="1"/>
  <c r="CG967" i="4"/>
  <c r="CH967" i="4" s="1"/>
  <c r="BP967" i="4"/>
  <c r="CG914" i="4"/>
  <c r="CH914" i="4" s="1"/>
  <c r="BP914" i="4"/>
  <c r="CG899" i="4"/>
  <c r="CH899" i="4" s="1"/>
  <c r="BP899" i="4"/>
  <c r="CG890" i="4"/>
  <c r="CH890" i="4" s="1"/>
  <c r="BP890" i="4"/>
  <c r="CG880" i="4"/>
  <c r="CH880" i="4" s="1"/>
  <c r="BP880" i="4"/>
  <c r="CG862" i="4"/>
  <c r="CH862" i="4" s="1"/>
  <c r="BP862" i="4"/>
  <c r="BP815" i="4"/>
  <c r="CG815" i="4"/>
  <c r="CH815" i="4" s="1"/>
  <c r="CG799" i="4"/>
  <c r="CH799" i="4" s="1"/>
  <c r="BP799" i="4"/>
  <c r="CG789" i="4"/>
  <c r="CH789" i="4" s="1"/>
  <c r="BP789" i="4"/>
  <c r="BP784" i="4"/>
  <c r="CG784" i="4"/>
  <c r="CH784" i="4" s="1"/>
  <c r="CG779" i="4"/>
  <c r="CH779" i="4" s="1"/>
  <c r="BP779" i="4"/>
  <c r="CG769" i="4"/>
  <c r="CH769" i="4" s="1"/>
  <c r="BP769" i="4"/>
  <c r="BP764" i="4"/>
  <c r="CG764" i="4"/>
  <c r="CH764" i="4" s="1"/>
  <c r="BP730" i="4"/>
  <c r="CG730" i="4"/>
  <c r="CH730" i="4" s="1"/>
  <c r="BP715" i="4"/>
  <c r="CG715" i="4"/>
  <c r="CH715" i="4" s="1"/>
  <c r="BP710" i="4"/>
  <c r="CG710" i="4"/>
  <c r="CH710" i="4" s="1"/>
  <c r="BP700" i="4"/>
  <c r="CG700" i="4"/>
  <c r="CH700" i="4" s="1"/>
  <c r="BP497" i="4"/>
  <c r="CG497" i="4"/>
  <c r="CH497" i="4" s="1"/>
  <c r="CG492" i="4"/>
  <c r="CH492" i="4" s="1"/>
  <c r="BP492" i="4"/>
  <c r="BP487" i="4"/>
  <c r="CG487" i="4"/>
  <c r="CH487" i="4" s="1"/>
  <c r="CG453" i="4"/>
  <c r="CH453" i="4" s="1"/>
  <c r="BP453" i="4"/>
  <c r="CG448" i="4"/>
  <c r="CH448" i="4" s="1"/>
  <c r="BP448" i="4"/>
  <c r="CG438" i="4"/>
  <c r="CH438" i="4" s="1"/>
  <c r="BP438" i="4"/>
  <c r="BD686" i="1"/>
  <c r="BF686" i="1" s="1"/>
  <c r="AX81" i="1"/>
  <c r="BF81" i="1" s="1"/>
  <c r="AX646" i="1"/>
  <c r="BC646" i="1" s="1"/>
  <c r="BD333" i="1"/>
  <c r="BF333" i="1" s="1"/>
  <c r="BD912" i="1"/>
  <c r="BD362" i="1"/>
  <c r="BF362" i="1" s="1"/>
  <c r="AX861" i="1"/>
  <c r="BF861" i="1" s="1"/>
  <c r="BD583" i="1"/>
  <c r="BF583" i="1" s="1"/>
  <c r="AX107" i="1"/>
  <c r="BC107" i="1" s="1"/>
  <c r="BD107" i="1"/>
  <c r="AX692" i="1"/>
  <c r="BD78" i="1"/>
  <c r="BD1188" i="1"/>
  <c r="BP555" i="4"/>
  <c r="CG739" i="4"/>
  <c r="CH739" i="4" s="1"/>
  <c r="BC1332" i="1"/>
  <c r="BG1332" i="1"/>
  <c r="BG1041" i="1"/>
  <c r="BC1041" i="1"/>
  <c r="BD841" i="1"/>
  <c r="AX841" i="1"/>
  <c r="AX1397" i="1"/>
  <c r="BC1397" i="1" s="1"/>
  <c r="BD1397" i="1"/>
  <c r="BP1444" i="4"/>
  <c r="CG1444" i="4"/>
  <c r="CH1444" i="4" s="1"/>
  <c r="BP1419" i="4"/>
  <c r="CG1419" i="4"/>
  <c r="CH1419" i="4" s="1"/>
  <c r="CG1411" i="4"/>
  <c r="CH1411" i="4" s="1"/>
  <c r="BP1411" i="4"/>
  <c r="CG1364" i="4"/>
  <c r="CH1364" i="4" s="1"/>
  <c r="BP1364" i="4"/>
  <c r="BP1171" i="4"/>
  <c r="CG1171" i="4"/>
  <c r="CH1171" i="4" s="1"/>
  <c r="CG1147" i="4"/>
  <c r="CH1147" i="4" s="1"/>
  <c r="BP1147" i="4"/>
  <c r="CG1027" i="4"/>
  <c r="CH1027" i="4" s="1"/>
  <c r="BP1027" i="4"/>
  <c r="BP1018" i="4"/>
  <c r="CG1018" i="4"/>
  <c r="CH1018" i="4" s="1"/>
  <c r="CG505" i="4"/>
  <c r="CH505" i="4" s="1"/>
  <c r="BP505" i="4"/>
  <c r="BD430" i="1"/>
  <c r="AX1327" i="1"/>
  <c r="BC1327" i="1" s="1"/>
  <c r="AX1295" i="1"/>
  <c r="BF1295" i="1" s="1"/>
  <c r="AX355" i="1"/>
  <c r="BG355" i="1" s="1"/>
  <c r="AX1378" i="1"/>
  <c r="BG1378" i="1" s="1"/>
  <c r="BD197" i="1"/>
  <c r="BD37" i="1"/>
  <c r="AX1026" i="1"/>
  <c r="BP759" i="4"/>
  <c r="BP1068" i="4"/>
  <c r="BP1429" i="4"/>
  <c r="BD1138" i="1"/>
  <c r="AX691" i="1"/>
  <c r="BD1109" i="1"/>
  <c r="AX1109" i="1"/>
  <c r="BG1109" i="1" s="1"/>
  <c r="BD461" i="1"/>
  <c r="BD427" i="1"/>
  <c r="CG560" i="4"/>
  <c r="CH560" i="4" s="1"/>
  <c r="BP1457" i="4"/>
  <c r="CG1457" i="4"/>
  <c r="CH1457" i="4" s="1"/>
  <c r="CG1188" i="4"/>
  <c r="CH1188" i="4" s="1"/>
  <c r="BP1188" i="4"/>
  <c r="CG1174" i="4"/>
  <c r="CH1174" i="4" s="1"/>
  <c r="BP1174" i="4"/>
  <c r="CG1047" i="4"/>
  <c r="CH1047" i="4" s="1"/>
  <c r="BP1047" i="4"/>
  <c r="BP523" i="4"/>
  <c r="CG523" i="4"/>
  <c r="CH523" i="4" s="1"/>
  <c r="CG509" i="4"/>
  <c r="CH509" i="4" s="1"/>
  <c r="BP509" i="4"/>
  <c r="BD64" i="1"/>
  <c r="AX64" i="1"/>
  <c r="BG64" i="1" s="1"/>
  <c r="AX1233" i="1"/>
  <c r="BC1233" i="1" s="1"/>
  <c r="AX1485" i="1"/>
  <c r="BC1485" i="1" s="1"/>
  <c r="AX1573" i="1"/>
  <c r="BC1573" i="1" s="1"/>
  <c r="BD89" i="1"/>
  <c r="BD218" i="1"/>
  <c r="CG172" i="4"/>
  <c r="CH172" i="4" s="1"/>
  <c r="BP172" i="4"/>
  <c r="CG115" i="4"/>
  <c r="CH115" i="4" s="1"/>
  <c r="BP115" i="4"/>
  <c r="AX1471" i="1"/>
  <c r="BC1471" i="1" s="1"/>
  <c r="AX1181" i="1"/>
  <c r="BD1181" i="1"/>
  <c r="AX30" i="1"/>
  <c r="BG30" i="1" s="1"/>
  <c r="BD1025" i="1"/>
  <c r="AX1025" i="1"/>
  <c r="BG1025" i="1" s="1"/>
  <c r="AX1385" i="1"/>
  <c r="BG1385" i="1" s="1"/>
  <c r="BD1385" i="1"/>
  <c r="BD1098" i="1"/>
  <c r="BG253" i="1"/>
  <c r="BC253" i="1"/>
  <c r="BP1452" i="4"/>
  <c r="CG1452" i="4"/>
  <c r="CH1452" i="4" s="1"/>
  <c r="CG1433" i="4"/>
  <c r="CH1433" i="4" s="1"/>
  <c r="BP1433" i="4"/>
  <c r="CG1400" i="4"/>
  <c r="CH1400" i="4" s="1"/>
  <c r="BP1400" i="4"/>
  <c r="CG1335" i="4"/>
  <c r="CH1335" i="4" s="1"/>
  <c r="BP1335" i="4"/>
  <c r="BP1314" i="4"/>
  <c r="CG1314" i="4"/>
  <c r="CH1314" i="4" s="1"/>
  <c r="BP1262" i="4"/>
  <c r="CG1262" i="4"/>
  <c r="CH1262" i="4" s="1"/>
  <c r="CG1195" i="4"/>
  <c r="CH1195" i="4" s="1"/>
  <c r="BP1195" i="4"/>
  <c r="BP1067" i="4"/>
  <c r="CG1067" i="4"/>
  <c r="CH1067" i="4" s="1"/>
  <c r="CG1033" i="4"/>
  <c r="CH1033" i="4" s="1"/>
  <c r="BP1033" i="4"/>
  <c r="BP1017" i="4"/>
  <c r="CG1017" i="4"/>
  <c r="CH1017" i="4" s="1"/>
  <c r="CG1009" i="4"/>
  <c r="CH1009" i="4" s="1"/>
  <c r="BP1009" i="4"/>
  <c r="BP937" i="4"/>
  <c r="CG937" i="4"/>
  <c r="CH937" i="4" s="1"/>
  <c r="CG802" i="4"/>
  <c r="CH802" i="4" s="1"/>
  <c r="BP802" i="4"/>
  <c r="BP768" i="4"/>
  <c r="CG768" i="4"/>
  <c r="CH768" i="4" s="1"/>
  <c r="BP665" i="4"/>
  <c r="CG665" i="4"/>
  <c r="CH665" i="4" s="1"/>
  <c r="BP626" i="4"/>
  <c r="CG626" i="4"/>
  <c r="CH626" i="4" s="1"/>
  <c r="CG602" i="4"/>
  <c r="CH602" i="4" s="1"/>
  <c r="BP602" i="4"/>
  <c r="BP597" i="4"/>
  <c r="CG597" i="4"/>
  <c r="CH597" i="4" s="1"/>
  <c r="BP564" i="4"/>
  <c r="CG564" i="4"/>
  <c r="CH564" i="4" s="1"/>
  <c r="BP535" i="4"/>
  <c r="CG535" i="4"/>
  <c r="CH535" i="4" s="1"/>
  <c r="BP452" i="4"/>
  <c r="CG452" i="4"/>
  <c r="CH452" i="4" s="1"/>
  <c r="CG437" i="4"/>
  <c r="CH437" i="4" s="1"/>
  <c r="BP437" i="4"/>
  <c r="CG381" i="4"/>
  <c r="CH381" i="4" s="1"/>
  <c r="BP381" i="4"/>
  <c r="BP353" i="4"/>
  <c r="CG353" i="4"/>
  <c r="CH353" i="4" s="1"/>
  <c r="CG331" i="4"/>
  <c r="CH331" i="4" s="1"/>
  <c r="BP331" i="4"/>
  <c r="CG245" i="4"/>
  <c r="CH245" i="4" s="1"/>
  <c r="BP245" i="4"/>
  <c r="BP168" i="4"/>
  <c r="CG168" i="4"/>
  <c r="CH168" i="4" s="1"/>
  <c r="AX658" i="1"/>
  <c r="BD1035" i="1"/>
  <c r="BD991" i="1"/>
  <c r="AX1410" i="1"/>
  <c r="BG1410" i="1" s="1"/>
  <c r="AX318" i="1"/>
  <c r="BC948" i="1"/>
  <c r="BD126" i="1"/>
  <c r="AX1205" i="1"/>
  <c r="AX1447" i="1"/>
  <c r="BC1447" i="1" s="1"/>
  <c r="BC114" i="1"/>
  <c r="BG114" i="1"/>
  <c r="BD1361" i="1"/>
  <c r="BF1361" i="1" s="1"/>
  <c r="AX94" i="1"/>
  <c r="AX1136" i="1"/>
  <c r="AX1470" i="1"/>
  <c r="BC1470" i="1" s="1"/>
  <c r="CG1510" i="4"/>
  <c r="CH1510" i="4" s="1"/>
  <c r="CG714" i="4"/>
  <c r="CH714" i="4" s="1"/>
  <c r="BP423" i="4"/>
  <c r="CG186" i="4"/>
  <c r="CH186" i="4" s="1"/>
  <c r="BP1081" i="4"/>
  <c r="CG559" i="4"/>
  <c r="CH559" i="4" s="1"/>
  <c r="CG1022" i="4"/>
  <c r="CH1022" i="4" s="1"/>
  <c r="AX1141" i="1"/>
  <c r="BD1141" i="1"/>
  <c r="AX1421" i="1"/>
  <c r="BD1421" i="1"/>
  <c r="BC679" i="1"/>
  <c r="BG679" i="1"/>
  <c r="BP308" i="4"/>
  <c r="CG956" i="4"/>
  <c r="CH956" i="4" s="1"/>
  <c r="BD747" i="1"/>
  <c r="AX747" i="1"/>
  <c r="BG747" i="1" s="1"/>
  <c r="CG1217" i="4"/>
  <c r="CH1217" i="4" s="1"/>
  <c r="BP1244" i="4"/>
  <c r="BP1482" i="4"/>
  <c r="CG1482" i="4"/>
  <c r="CH1482" i="4" s="1"/>
  <c r="BP1427" i="4"/>
  <c r="CG1427" i="4"/>
  <c r="CH1427" i="4" s="1"/>
  <c r="BP1363" i="4"/>
  <c r="CG1363" i="4"/>
  <c r="CH1363" i="4" s="1"/>
  <c r="BP1353" i="4"/>
  <c r="CG1353" i="4"/>
  <c r="CH1353" i="4" s="1"/>
  <c r="BP1286" i="4"/>
  <c r="CG1286" i="4"/>
  <c r="CH1286" i="4" s="1"/>
  <c r="BP1271" i="4"/>
  <c r="CG1271" i="4"/>
  <c r="CH1271" i="4" s="1"/>
  <c r="CG1211" i="4"/>
  <c r="CH1211" i="4" s="1"/>
  <c r="BP1211" i="4"/>
  <c r="BP1003" i="4"/>
  <c r="CG1003" i="4"/>
  <c r="CH1003" i="4" s="1"/>
  <c r="BP988" i="4"/>
  <c r="CG988" i="4"/>
  <c r="CH988" i="4" s="1"/>
  <c r="BP936" i="4"/>
  <c r="CG936" i="4"/>
  <c r="CH936" i="4" s="1"/>
  <c r="CG888" i="4"/>
  <c r="CH888" i="4" s="1"/>
  <c r="BP888" i="4"/>
  <c r="BP851" i="4"/>
  <c r="CG851" i="4"/>
  <c r="CH851" i="4" s="1"/>
  <c r="BP708" i="4"/>
  <c r="CG708" i="4"/>
  <c r="CH708" i="4" s="1"/>
  <c r="CG683" i="4"/>
  <c r="CH683" i="4" s="1"/>
  <c r="BP683" i="4"/>
  <c r="BP674" i="4"/>
  <c r="CG674" i="4"/>
  <c r="CH674" i="4" s="1"/>
  <c r="BP640" i="4"/>
  <c r="CG640" i="4"/>
  <c r="CH640" i="4" s="1"/>
  <c r="BP563" i="4"/>
  <c r="CG563" i="4"/>
  <c r="CH563" i="4" s="1"/>
  <c r="BP503" i="4"/>
  <c r="CG503" i="4"/>
  <c r="CH503" i="4" s="1"/>
  <c r="CG485" i="4"/>
  <c r="CH485" i="4" s="1"/>
  <c r="BP485" i="4"/>
  <c r="BP480" i="4"/>
  <c r="CG480" i="4"/>
  <c r="CH480" i="4" s="1"/>
  <c r="CG352" i="4"/>
  <c r="CH352" i="4" s="1"/>
  <c r="BP352" i="4"/>
  <c r="CG303" i="4"/>
  <c r="CH303" i="4" s="1"/>
  <c r="BP303" i="4"/>
  <c r="CG239" i="4"/>
  <c r="CH239" i="4" s="1"/>
  <c r="BP239" i="4"/>
  <c r="AX608" i="1"/>
  <c r="BF608" i="1" s="1"/>
  <c r="BD755" i="1"/>
  <c r="AX1230" i="1"/>
  <c r="AX1018" i="1"/>
  <c r="AX535" i="1"/>
  <c r="BF535" i="1" s="1"/>
  <c r="BG215" i="1"/>
  <c r="BD1230" i="1"/>
  <c r="AX1016" i="1"/>
  <c r="BC1016" i="1" s="1"/>
  <c r="BD1205" i="1"/>
  <c r="AX1433" i="1"/>
  <c r="BC1433" i="1" s="1"/>
  <c r="AX1001" i="1"/>
  <c r="BD663" i="1"/>
  <c r="AX568" i="1"/>
  <c r="AX1040" i="1"/>
  <c r="AX663" i="1"/>
  <c r="BD148" i="1"/>
  <c r="AX1543" i="1"/>
  <c r="BC1543" i="1" s="1"/>
  <c r="AX1518" i="1"/>
  <c r="BC1518" i="1" s="1"/>
  <c r="BP1479" i="4"/>
  <c r="AX1610" i="1"/>
  <c r="BC1610" i="1" s="1"/>
  <c r="BP1107" i="4"/>
  <c r="BP1465" i="4"/>
  <c r="BP1008" i="4"/>
  <c r="BP1212" i="4"/>
  <c r="CG1278" i="4"/>
  <c r="CH1278" i="4" s="1"/>
  <c r="CG792" i="4"/>
  <c r="CH792" i="4" s="1"/>
  <c r="BP1249" i="4"/>
  <c r="BP196" i="4"/>
  <c r="CG496" i="4"/>
  <c r="CH496" i="4" s="1"/>
  <c r="BP1432" i="4"/>
  <c r="BP1231" i="4"/>
  <c r="BP481" i="4"/>
  <c r="BP856" i="4"/>
  <c r="CG427" i="4"/>
  <c r="CH427" i="4" s="1"/>
  <c r="CG1102" i="4"/>
  <c r="CH1102" i="4" s="1"/>
  <c r="CG946" i="4"/>
  <c r="CH946" i="4" s="1"/>
  <c r="BP446" i="4"/>
  <c r="BP422" i="4"/>
  <c r="AX1201" i="1"/>
  <c r="BD1201" i="1"/>
  <c r="AX1347" i="1"/>
  <c r="BC972" i="1"/>
  <c r="BG972" i="1"/>
  <c r="BC65" i="1"/>
  <c r="BG65" i="1"/>
  <c r="AX765" i="1"/>
  <c r="BC765" i="1" s="1"/>
  <c r="BD765" i="1"/>
  <c r="AX350" i="1"/>
  <c r="BD350" i="1"/>
  <c r="AX701" i="1"/>
  <c r="BC701" i="1" s="1"/>
  <c r="BD701" i="1"/>
  <c r="CG398" i="4"/>
  <c r="CH398" i="4" s="1"/>
  <c r="BP689" i="4"/>
  <c r="BD847" i="1"/>
  <c r="AX847" i="1"/>
  <c r="BP181" i="4"/>
  <c r="BP1112" i="4"/>
  <c r="BP698" i="4"/>
  <c r="BP773" i="4"/>
  <c r="CG92" i="4"/>
  <c r="CH92" i="4" s="1"/>
  <c r="BP1382" i="4"/>
  <c r="BP578" i="4"/>
  <c r="CG1426" i="4"/>
  <c r="CH1426" i="4" s="1"/>
  <c r="BP1426" i="4"/>
  <c r="CG1408" i="4"/>
  <c r="CH1408" i="4" s="1"/>
  <c r="BP1408" i="4"/>
  <c r="BP1376" i="4"/>
  <c r="CG1376" i="4"/>
  <c r="CH1376" i="4" s="1"/>
  <c r="CG1290" i="4"/>
  <c r="CH1290" i="4" s="1"/>
  <c r="BP1290" i="4"/>
  <c r="CG1230" i="4"/>
  <c r="CH1230" i="4" s="1"/>
  <c r="BP1230" i="4"/>
  <c r="CG1149" i="4"/>
  <c r="CH1149" i="4" s="1"/>
  <c r="BP1149" i="4"/>
  <c r="CG1039" i="4"/>
  <c r="CH1039" i="4" s="1"/>
  <c r="BP1039" i="4"/>
  <c r="CG940" i="4"/>
  <c r="CH940" i="4" s="1"/>
  <c r="BP940" i="4"/>
  <c r="BP908" i="4"/>
  <c r="CG908" i="4"/>
  <c r="CH908" i="4" s="1"/>
  <c r="BP817" i="4"/>
  <c r="CG817" i="4"/>
  <c r="CH817" i="4" s="1"/>
  <c r="CG751" i="4"/>
  <c r="CH751" i="4" s="1"/>
  <c r="BP751" i="4"/>
  <c r="CG707" i="4"/>
  <c r="CH707" i="4" s="1"/>
  <c r="BP707" i="4"/>
  <c r="CG668" i="4"/>
  <c r="CH668" i="4" s="1"/>
  <c r="BP668" i="4"/>
  <c r="BP557" i="4"/>
  <c r="CG557" i="4"/>
  <c r="CH557" i="4" s="1"/>
  <c r="BP445" i="4"/>
  <c r="CG445" i="4"/>
  <c r="CH445" i="4" s="1"/>
  <c r="CG405" i="4"/>
  <c r="CH405" i="4" s="1"/>
  <c r="BP405" i="4"/>
  <c r="BP396" i="4"/>
  <c r="CG396" i="4"/>
  <c r="CH396" i="4" s="1"/>
  <c r="BP374" i="4"/>
  <c r="CG374" i="4"/>
  <c r="CH374" i="4" s="1"/>
  <c r="CG288" i="4"/>
  <c r="CH288" i="4" s="1"/>
  <c r="BP288" i="4"/>
  <c r="BP274" i="4"/>
  <c r="CG274" i="4"/>
  <c r="CH274" i="4" s="1"/>
  <c r="CG243" i="4"/>
  <c r="CH243" i="4" s="1"/>
  <c r="BP243" i="4"/>
  <c r="BP147" i="4"/>
  <c r="CG147" i="4"/>
  <c r="CH147" i="4" s="1"/>
  <c r="BD455" i="1"/>
  <c r="BF455" i="1" s="1"/>
  <c r="BD1182" i="1"/>
  <c r="AX137" i="1"/>
  <c r="BG137" i="1" s="1"/>
  <c r="AX219" i="1"/>
  <c r="BC219" i="1" s="1"/>
  <c r="AX986" i="1"/>
  <c r="BC986" i="1" s="1"/>
  <c r="BD795" i="1"/>
  <c r="BF795" i="1" s="1"/>
  <c r="AX1035" i="1"/>
  <c r="BD1079" i="1"/>
  <c r="BF1079" i="1" s="1"/>
  <c r="BD417" i="1"/>
  <c r="BF417" i="1" s="1"/>
  <c r="BG888" i="1"/>
  <c r="BD387" i="1"/>
  <c r="AX1545" i="1"/>
  <c r="BC1545" i="1" s="1"/>
  <c r="BG960" i="1"/>
  <c r="BG575" i="1"/>
  <c r="BD568" i="1"/>
  <c r="BD477" i="1"/>
  <c r="AX1005" i="1"/>
  <c r="BC1005" i="1" s="1"/>
  <c r="AX513" i="1"/>
  <c r="AX1507" i="1"/>
  <c r="BC1507" i="1" s="1"/>
  <c r="AX1596" i="1"/>
  <c r="BC1596" i="1" s="1"/>
  <c r="AX1600" i="1"/>
  <c r="BC1600" i="1" s="1"/>
  <c r="AX1637" i="1"/>
  <c r="BC1637" i="1" s="1"/>
  <c r="BP723" i="4"/>
  <c r="BP1185" i="4"/>
  <c r="CG702" i="4"/>
  <c r="CH702" i="4" s="1"/>
  <c r="BP1116" i="4"/>
  <c r="CG1248" i="4"/>
  <c r="CH1248" i="4" s="1"/>
  <c r="BP1050" i="4"/>
  <c r="CG621" i="4"/>
  <c r="CH621" i="4" s="1"/>
  <c r="BP231" i="4"/>
  <c r="BP279" i="4"/>
  <c r="BP1477" i="4"/>
  <c r="BP625" i="4"/>
  <c r="BP865" i="4"/>
  <c r="CG349" i="4"/>
  <c r="CH349" i="4" s="1"/>
  <c r="CG526" i="4"/>
  <c r="CH526" i="4" s="1"/>
  <c r="BP379" i="4"/>
  <c r="BP583" i="4"/>
  <c r="CG457" i="4"/>
  <c r="CH457" i="4" s="1"/>
  <c r="BP1063" i="4"/>
  <c r="CG355" i="4"/>
  <c r="CH355" i="4" s="1"/>
  <c r="CG1111" i="4"/>
  <c r="CH1111" i="4" s="1"/>
  <c r="BP1054" i="4"/>
  <c r="CG847" i="4"/>
  <c r="CH847" i="4" s="1"/>
  <c r="CG1381" i="4"/>
  <c r="CH1381" i="4" s="1"/>
  <c r="CG316" i="4"/>
  <c r="CH316" i="4" s="1"/>
  <c r="CG256" i="4"/>
  <c r="CH256" i="4" s="1"/>
  <c r="CG265" i="4"/>
  <c r="CH265" i="4" s="1"/>
  <c r="BP78" i="4"/>
  <c r="CG854" i="4"/>
  <c r="CH854" i="4" s="1"/>
  <c r="BP776" i="4"/>
  <c r="BD1199" i="1"/>
  <c r="BP1136" i="4"/>
  <c r="AX1199" i="1"/>
  <c r="AX454" i="1"/>
  <c r="CG980" i="4"/>
  <c r="CH980" i="4" s="1"/>
  <c r="BP533" i="4"/>
  <c r="BD977" i="1"/>
  <c r="BP950" i="4"/>
  <c r="AX1017" i="1"/>
  <c r="BC1017" i="1" s="1"/>
  <c r="BD513" i="1"/>
  <c r="BD802" i="1"/>
  <c r="AX802" i="1"/>
  <c r="BC802" i="1" s="1"/>
  <c r="BG246" i="1"/>
  <c r="BC246" i="1"/>
  <c r="CG1178" i="4"/>
  <c r="CH1178" i="4" s="1"/>
  <c r="BP356" i="4"/>
  <c r="CG190" i="4"/>
  <c r="CH190" i="4" s="1"/>
  <c r="BP302" i="4"/>
  <c r="BP470" i="4"/>
  <c r="BP791" i="4"/>
  <c r="BP1046" i="4"/>
  <c r="CG1430" i="4"/>
  <c r="CH1430" i="4" s="1"/>
  <c r="BP1430" i="4"/>
  <c r="CG1251" i="4"/>
  <c r="CH1251" i="4" s="1"/>
  <c r="BP1251" i="4"/>
  <c r="BP1224" i="4"/>
  <c r="CG1224" i="4"/>
  <c r="CH1224" i="4" s="1"/>
  <c r="BP1205" i="4"/>
  <c r="CG1205" i="4"/>
  <c r="CH1205" i="4" s="1"/>
  <c r="BP1184" i="4"/>
  <c r="CG1184" i="4"/>
  <c r="CH1184" i="4" s="1"/>
  <c r="CG1157" i="4"/>
  <c r="CH1157" i="4" s="1"/>
  <c r="BP1157" i="4"/>
  <c r="CG1139" i="4"/>
  <c r="CH1139" i="4" s="1"/>
  <c r="BP1139" i="4"/>
  <c r="CG1119" i="4"/>
  <c r="CH1119" i="4" s="1"/>
  <c r="BP1119" i="4"/>
  <c r="CG1031" i="4"/>
  <c r="CH1031" i="4" s="1"/>
  <c r="BP1031" i="4"/>
  <c r="BP944" i="4"/>
  <c r="CG944" i="4"/>
  <c r="CH944" i="4" s="1"/>
  <c r="BP939" i="4"/>
  <c r="CG939" i="4"/>
  <c r="CH939" i="4" s="1"/>
  <c r="CG891" i="4"/>
  <c r="CH891" i="4" s="1"/>
  <c r="BP891" i="4"/>
  <c r="BP840" i="4"/>
  <c r="CG840" i="4"/>
  <c r="CH840" i="4" s="1"/>
  <c r="CG570" i="4"/>
  <c r="CH570" i="4" s="1"/>
  <c r="BP570" i="4"/>
  <c r="CG561" i="4"/>
  <c r="CH561" i="4" s="1"/>
  <c r="BP561" i="4"/>
  <c r="CG502" i="4"/>
  <c r="CH502" i="4" s="1"/>
  <c r="BP502" i="4"/>
  <c r="BP416" i="4"/>
  <c r="CG416" i="4"/>
  <c r="CH416" i="4" s="1"/>
  <c r="CG395" i="4"/>
  <c r="CH395" i="4" s="1"/>
  <c r="BP395" i="4"/>
  <c r="BP378" i="4"/>
  <c r="CG378" i="4"/>
  <c r="CH378" i="4" s="1"/>
  <c r="CG323" i="4"/>
  <c r="CH323" i="4" s="1"/>
  <c r="BP323" i="4"/>
  <c r="BP160" i="4"/>
  <c r="CG160" i="4"/>
  <c r="CH160" i="4" s="1"/>
  <c r="BP150" i="4"/>
  <c r="CG150" i="4"/>
  <c r="CH150" i="4" s="1"/>
  <c r="BP141" i="4"/>
  <c r="CG141" i="4"/>
  <c r="CH141" i="4" s="1"/>
  <c r="CG242" i="4"/>
  <c r="CH242" i="4" s="1"/>
  <c r="BP242" i="4"/>
  <c r="BD373" i="1"/>
  <c r="BF373" i="1" s="1"/>
  <c r="BD1041" i="1"/>
  <c r="BF1041" i="1" s="1"/>
  <c r="BD1206" i="1"/>
  <c r="AX1294" i="1"/>
  <c r="BG1294" i="1" s="1"/>
  <c r="BD402" i="1"/>
  <c r="AX681" i="1"/>
  <c r="AX941" i="1"/>
  <c r="BF941" i="1" s="1"/>
  <c r="BF409" i="1"/>
  <c r="AX1536" i="1"/>
  <c r="BC1536" i="1" s="1"/>
  <c r="BP1377" i="4"/>
  <c r="CG1377" i="4"/>
  <c r="CH1377" i="4" s="1"/>
  <c r="BP995" i="4"/>
  <c r="CG995" i="4"/>
  <c r="CH995" i="4" s="1"/>
  <c r="CG875" i="4"/>
  <c r="CH875" i="4" s="1"/>
  <c r="BP875" i="4"/>
  <c r="CG872" i="4"/>
  <c r="CH872" i="4" s="1"/>
  <c r="BP872" i="4"/>
  <c r="CG671" i="4"/>
  <c r="CH671" i="4" s="1"/>
  <c r="BP671" i="4"/>
  <c r="BP333" i="4"/>
  <c r="CG333" i="4"/>
  <c r="CH333" i="4" s="1"/>
  <c r="CG112" i="4"/>
  <c r="CH112" i="4" s="1"/>
  <c r="BP112" i="4"/>
  <c r="BD606" i="1"/>
  <c r="AX1110" i="1"/>
  <c r="AX1299" i="1"/>
  <c r="BG1299" i="1" s="1"/>
  <c r="BT1685" i="4"/>
  <c r="BT1596" i="4"/>
  <c r="BT1590" i="4"/>
  <c r="BD506" i="1"/>
  <c r="AX197" i="1"/>
  <c r="BG197" i="1" s="1"/>
  <c r="BF603" i="1"/>
  <c r="BF1084" i="1"/>
  <c r="BT1699" i="4"/>
  <c r="BT1697" i="4"/>
  <c r="BT1632" i="4"/>
  <c r="BT1589" i="4"/>
  <c r="BT1688" i="4"/>
  <c r="BT1676" i="4"/>
  <c r="BT1674" i="4"/>
  <c r="BT1672" i="4"/>
  <c r="BT1644" i="4"/>
  <c r="BT1628" i="4"/>
  <c r="BT1581" i="4"/>
  <c r="BT1580" i="4"/>
  <c r="BT1484" i="4"/>
  <c r="BT1472" i="4"/>
  <c r="BT1469" i="4"/>
  <c r="BT1463" i="4"/>
  <c r="BT1451" i="4"/>
  <c r="BT1448" i="4"/>
  <c r="BT1439" i="4"/>
  <c r="BT1436" i="4"/>
  <c r="BT1433" i="4"/>
  <c r="BT1427" i="4"/>
  <c r="BT1421" i="4"/>
  <c r="BT1415" i="4"/>
  <c r="BT1409" i="4"/>
  <c r="BT1403" i="4"/>
  <c r="BT1397" i="4"/>
  <c r="BT1391" i="4"/>
  <c r="BT1385" i="4"/>
  <c r="BT1382" i="4"/>
  <c r="BT1379" i="4"/>
  <c r="BT1352" i="4"/>
  <c r="BT1349" i="4"/>
  <c r="BT1346" i="4"/>
  <c r="BT1343" i="4"/>
  <c r="BT1337" i="4"/>
  <c r="BT1334" i="4"/>
  <c r="BT1331" i="4"/>
  <c r="BT1325" i="4"/>
  <c r="BT1319" i="4"/>
  <c r="BT1313" i="4"/>
  <c r="BT1304" i="4"/>
  <c r="BT1301" i="4"/>
  <c r="BT1289" i="4"/>
  <c r="BT1286" i="4"/>
  <c r="BT1283" i="4"/>
  <c r="BT1271" i="4"/>
  <c r="BT1259" i="4"/>
  <c r="BT1256" i="4"/>
  <c r="BT1253" i="4"/>
  <c r="BT1241" i="4"/>
  <c r="BT1229" i="4"/>
  <c r="BT1226" i="4"/>
  <c r="BT1223" i="4"/>
  <c r="BT1205" i="4"/>
  <c r="BT1199" i="4"/>
  <c r="BT1196" i="4"/>
  <c r="BT1181" i="4"/>
  <c r="BT1169" i="4"/>
  <c r="BT1166" i="4"/>
  <c r="BT1163" i="4"/>
  <c r="BT1157" i="4"/>
  <c r="BT1154" i="4"/>
  <c r="BT1151" i="4"/>
  <c r="BT1142" i="4"/>
  <c r="BT1139" i="4"/>
  <c r="BT1133" i="4"/>
  <c r="BT1121" i="4"/>
  <c r="BT1115" i="4"/>
  <c r="BT1112" i="4"/>
  <c r="BT1109" i="4"/>
  <c r="BT1097" i="4"/>
  <c r="BT1094" i="4"/>
  <c r="BT1091" i="4"/>
  <c r="BT1082" i="4"/>
  <c r="BT1079" i="4"/>
  <c r="BT1073" i="4"/>
  <c r="BT1067" i="4"/>
  <c r="BT1061" i="4"/>
  <c r="BT1049" i="4"/>
  <c r="BT1043" i="4"/>
  <c r="BT1040" i="4"/>
  <c r="BT1031" i="4"/>
  <c r="BT1025" i="4"/>
  <c r="BT1019" i="4"/>
  <c r="BT1007" i="4"/>
  <c r="BT1001" i="4"/>
  <c r="BT989" i="4"/>
  <c r="BT983" i="4"/>
  <c r="BT977" i="4"/>
  <c r="BT971" i="4"/>
  <c r="BT965" i="4"/>
  <c r="BT962" i="4"/>
  <c r="BT959" i="4"/>
  <c r="BT953" i="4"/>
  <c r="BT950" i="4"/>
  <c r="BT947" i="4"/>
  <c r="BT941" i="4"/>
  <c r="BT935" i="4"/>
  <c r="BT932" i="4"/>
  <c r="BT929" i="4"/>
  <c r="BT920" i="4"/>
  <c r="BT911" i="4"/>
  <c r="BT899" i="4"/>
  <c r="BT893" i="4"/>
  <c r="BT881" i="4"/>
  <c r="BT878" i="4"/>
  <c r="BT869" i="4"/>
  <c r="BT863" i="4"/>
  <c r="BT857" i="4"/>
  <c r="BT854" i="4"/>
  <c r="BT851" i="4"/>
  <c r="BT839" i="4"/>
  <c r="BT836" i="4"/>
  <c r="BT833" i="4"/>
  <c r="BT827" i="4"/>
  <c r="BT824" i="4"/>
  <c r="BT821" i="4"/>
  <c r="BT809" i="4"/>
  <c r="BT806" i="4"/>
  <c r="BT797" i="4"/>
  <c r="BT791" i="4"/>
  <c r="BT785" i="4"/>
  <c r="BT779" i="4"/>
  <c r="BT776" i="4"/>
  <c r="BT773" i="4"/>
  <c r="BT764" i="4"/>
  <c r="BT761" i="4"/>
  <c r="BT755" i="4"/>
  <c r="BT752" i="4"/>
  <c r="BT749" i="4"/>
  <c r="BT743" i="4"/>
  <c r="BT734" i="4"/>
  <c r="BT731" i="4"/>
  <c r="BT722" i="4"/>
  <c r="BT719" i="4"/>
  <c r="BT707" i="4"/>
  <c r="BT701" i="4"/>
  <c r="BT692" i="4"/>
  <c r="BT689" i="4"/>
  <c r="BT683" i="4"/>
  <c r="BT674" i="4"/>
  <c r="BT671" i="4"/>
  <c r="BT662" i="4"/>
  <c r="BT659" i="4"/>
  <c r="BT653" i="4"/>
  <c r="BT641" i="4"/>
  <c r="BT629" i="4"/>
  <c r="BT620" i="4"/>
  <c r="BT617" i="4"/>
  <c r="BT611" i="4"/>
  <c r="BT605" i="4"/>
  <c r="BT599" i="4"/>
  <c r="BT593" i="4"/>
  <c r="BT590" i="4"/>
  <c r="BT587" i="4"/>
  <c r="BT581" i="4"/>
  <c r="BT569" i="4"/>
  <c r="BT563" i="4"/>
  <c r="BT551" i="4"/>
  <c r="BT545" i="4"/>
  <c r="BT542" i="4"/>
  <c r="BT539" i="4"/>
  <c r="BT533" i="4"/>
  <c r="BT527" i="4"/>
  <c r="BT521" i="4"/>
  <c r="BT518" i="4"/>
  <c r="BT515" i="4"/>
  <c r="BT509" i="4"/>
  <c r="BT503" i="4"/>
  <c r="BT497" i="4"/>
  <c r="BT494" i="4"/>
  <c r="BT479" i="4"/>
  <c r="BT473" i="4"/>
  <c r="BT461" i="4"/>
  <c r="BT449" i="4"/>
  <c r="BT446" i="4"/>
  <c r="BT443" i="4"/>
  <c r="BT434" i="4"/>
  <c r="BT431" i="4"/>
  <c r="BT425" i="4"/>
  <c r="BT419" i="4"/>
  <c r="BT416" i="4"/>
  <c r="BT413" i="4"/>
  <c r="BT404" i="4"/>
  <c r="BT401" i="4"/>
  <c r="BT392" i="4"/>
  <c r="BT389" i="4"/>
  <c r="BT383" i="4"/>
  <c r="BT377" i="4"/>
  <c r="BT371" i="4"/>
  <c r="BT362" i="4"/>
  <c r="BT359" i="4"/>
  <c r="BT353" i="4"/>
  <c r="BT350" i="4"/>
  <c r="BT347" i="4"/>
  <c r="BT341" i="4"/>
  <c r="BT338" i="4"/>
  <c r="BT335" i="4"/>
  <c r="BT329" i="4"/>
  <c r="BT323" i="4"/>
  <c r="BT320" i="4"/>
  <c r="BT311" i="4"/>
  <c r="BT302" i="4"/>
  <c r="BT299" i="4"/>
  <c r="BT293" i="4"/>
  <c r="BT287" i="4"/>
  <c r="BT281" i="4"/>
  <c r="BT272" i="4"/>
  <c r="BT269" i="4"/>
  <c r="BT263" i="4"/>
  <c r="BT260" i="4"/>
  <c r="BT251" i="4"/>
  <c r="BT248" i="4"/>
  <c r="BT239" i="4"/>
  <c r="BT233" i="4"/>
  <c r="BT1485" i="4"/>
  <c r="BT1479" i="4"/>
  <c r="BT1473" i="4"/>
  <c r="BT1467" i="4"/>
  <c r="BT1461" i="4"/>
  <c r="BT1455" i="4"/>
  <c r="BT1449" i="4"/>
  <c r="BT1443" i="4"/>
  <c r="BT1431" i="4"/>
  <c r="BT1419" i="4"/>
  <c r="BT1407" i="4"/>
  <c r="BT1401" i="4"/>
  <c r="BT1395" i="4"/>
  <c r="BT1389" i="4"/>
  <c r="BT1383" i="4"/>
  <c r="BT1371" i="4"/>
  <c r="BT1359" i="4"/>
  <c r="BT1341" i="4"/>
  <c r="BT1335" i="4"/>
  <c r="BT1329" i="4"/>
  <c r="BT1323" i="4"/>
  <c r="BT1317" i="4"/>
  <c r="BT1311" i="4"/>
  <c r="BT1299" i="4"/>
  <c r="BT1293" i="4"/>
  <c r="BT1287" i="4"/>
  <c r="BT1281" i="4"/>
  <c r="BT1275" i="4"/>
  <c r="BT1269" i="4"/>
  <c r="BT1263" i="4"/>
  <c r="BT1251" i="4"/>
  <c r="BT1239" i="4"/>
  <c r="BT1233" i="4"/>
  <c r="BT1227" i="4"/>
  <c r="BT1221" i="4"/>
  <c r="BT1209" i="4"/>
  <c r="BT1179" i="4"/>
  <c r="BT1173" i="4"/>
  <c r="BT1167" i="4"/>
  <c r="BT1161" i="4"/>
  <c r="BT1149" i="4"/>
  <c r="BT1143" i="4"/>
  <c r="BT1131" i="4"/>
  <c r="BT1125" i="4"/>
  <c r="BT1119" i="4"/>
  <c r="BT1101" i="4"/>
  <c r="BT1095" i="4"/>
  <c r="BT1089" i="4"/>
  <c r="BT1083" i="4"/>
  <c r="BT1077" i="4"/>
  <c r="BT1071" i="4"/>
  <c r="BT1065" i="4"/>
  <c r="BT1059" i="4"/>
  <c r="BT1053" i="4"/>
  <c r="BT1041" i="4"/>
  <c r="BT1029" i="4"/>
  <c r="BT1011" i="4"/>
  <c r="BT999" i="4"/>
  <c r="BT987" i="4"/>
  <c r="BT981" i="4"/>
  <c r="BT975" i="4"/>
  <c r="BT963" i="4"/>
  <c r="BT951" i="4"/>
  <c r="BT939" i="4"/>
  <c r="BT933" i="4"/>
  <c r="BT921" i="4"/>
  <c r="BT915" i="4"/>
  <c r="BT909" i="4"/>
  <c r="BT903" i="4"/>
  <c r="BT897" i="4"/>
  <c r="BT891" i="4"/>
  <c r="BT885" i="4"/>
  <c r="BT879" i="4"/>
  <c r="BT873" i="4"/>
  <c r="BT861" i="4"/>
  <c r="BT849" i="4"/>
  <c r="BT843" i="4"/>
  <c r="BT837" i="4"/>
  <c r="BT831" i="4"/>
  <c r="BT819" i="4"/>
  <c r="BT801" i="4"/>
  <c r="BT789" i="4"/>
  <c r="BT783" i="4"/>
  <c r="BT777" i="4"/>
  <c r="BT771" i="4"/>
  <c r="BT765" i="4"/>
  <c r="BT759" i="4"/>
  <c r="BT747" i="4"/>
  <c r="BT741" i="4"/>
  <c r="BT735" i="4"/>
  <c r="BT729" i="4"/>
  <c r="BT705" i="4"/>
  <c r="BT699" i="4"/>
  <c r="BT693" i="4"/>
  <c r="BT687" i="4"/>
  <c r="BT681" i="4"/>
  <c r="BT675" i="4"/>
  <c r="BT669" i="4"/>
  <c r="BT663" i="4"/>
  <c r="BT657" i="4"/>
  <c r="BT645" i="4"/>
  <c r="BT639" i="4"/>
  <c r="BT633" i="4"/>
  <c r="BT621" i="4"/>
  <c r="BT615" i="4"/>
  <c r="BT609" i="4"/>
  <c r="BT603" i="4"/>
  <c r="BT591" i="4"/>
  <c r="BT579" i="4"/>
  <c r="BT573" i="4"/>
  <c r="BT561" i="4"/>
  <c r="BT549" i="4"/>
  <c r="BT531" i="4"/>
  <c r="BT519" i="4"/>
  <c r="BT513" i="4"/>
  <c r="BT501" i="4"/>
  <c r="BT489" i="4"/>
  <c r="BT483" i="4"/>
  <c r="BT471" i="4"/>
  <c r="BT459" i="4"/>
  <c r="BT447" i="4"/>
  <c r="BT441" i="4"/>
  <c r="BT429" i="4"/>
  <c r="BT423" i="4"/>
  <c r="BT417" i="4"/>
  <c r="BT411" i="4"/>
  <c r="BT405" i="4"/>
  <c r="BT399" i="4"/>
  <c r="BT393" i="4"/>
  <c r="BT381" i="4"/>
  <c r="BT369" i="4"/>
  <c r="BT363" i="4"/>
  <c r="BT357" i="4"/>
  <c r="BT351" i="4"/>
  <c r="BT339" i="4"/>
  <c r="BT333" i="4"/>
  <c r="BT327" i="4"/>
  <c r="BT321" i="4"/>
  <c r="BT315" i="4"/>
  <c r="BT309" i="4"/>
  <c r="BT291" i="4"/>
  <c r="BT285" i="4"/>
  <c r="BT279" i="4"/>
  <c r="BT273" i="4"/>
  <c r="BT261" i="4"/>
  <c r="BT255" i="4"/>
  <c r="BT249" i="4"/>
  <c r="BT231" i="4"/>
  <c r="BT230" i="4"/>
  <c r="BT227" i="4"/>
  <c r="BT221" i="4"/>
  <c r="BT218" i="4"/>
  <c r="BT209" i="4"/>
  <c r="BT203" i="4"/>
  <c r="BT194" i="4"/>
  <c r="BT191" i="4"/>
  <c r="BT185" i="4"/>
  <c r="BT182" i="4"/>
  <c r="BT179" i="4"/>
  <c r="BT161" i="4"/>
  <c r="BT152" i="4"/>
  <c r="BT149" i="4"/>
  <c r="BT140" i="4"/>
  <c r="BT131" i="4"/>
  <c r="BT128" i="4"/>
  <c r="BT125" i="4"/>
  <c r="BT119" i="4"/>
  <c r="BT113" i="4"/>
  <c r="BT107" i="4"/>
  <c r="BT104" i="4"/>
  <c r="BT101" i="4"/>
  <c r="BT89" i="4"/>
  <c r="BT83" i="4"/>
  <c r="BT71" i="4"/>
  <c r="BT68" i="4"/>
  <c r="BT65" i="4"/>
  <c r="BT62" i="4"/>
  <c r="BT59" i="4"/>
  <c r="BT50" i="4"/>
  <c r="BT41" i="4"/>
  <c r="BT38" i="4"/>
  <c r="BT29" i="4"/>
  <c r="BT26" i="4"/>
  <c r="BT23" i="4"/>
  <c r="BT14" i="4"/>
  <c r="BT11" i="4"/>
  <c r="BN233" i="4"/>
  <c r="AX856" i="1"/>
  <c r="BC856" i="1" s="1"/>
  <c r="BD856" i="1"/>
  <c r="BG1030" i="1"/>
  <c r="BC1030" i="1"/>
  <c r="AX83" i="1"/>
  <c r="BC83" i="1" s="1"/>
  <c r="BD83" i="1"/>
  <c r="AX440" i="1"/>
  <c r="BC440" i="1" s="1"/>
  <c r="BP152" i="4"/>
  <c r="CG152" i="4"/>
  <c r="CH152" i="4" s="1"/>
  <c r="CG1694" i="4"/>
  <c r="CH1694" i="4" s="1"/>
  <c r="BP1694" i="4"/>
  <c r="BD1282" i="1"/>
  <c r="BC324" i="1"/>
  <c r="BG324" i="1"/>
  <c r="CG65" i="4"/>
  <c r="CH65" i="4" s="1"/>
  <c r="AX630" i="1"/>
  <c r="BD630" i="1"/>
  <c r="BD531" i="1"/>
  <c r="AX676" i="1"/>
  <c r="BD142" i="1"/>
  <c r="AX536" i="1"/>
  <c r="BG536" i="1" s="1"/>
  <c r="AX517" i="1"/>
  <c r="BC517" i="1" s="1"/>
  <c r="BD719" i="1"/>
  <c r="AX719" i="1"/>
  <c r="BP270" i="4"/>
  <c r="AX828" i="1"/>
  <c r="AX1120" i="1"/>
  <c r="BD1092" i="1"/>
  <c r="CG905" i="4"/>
  <c r="CH905" i="4" s="1"/>
  <c r="BP905" i="4"/>
  <c r="BP887" i="4"/>
  <c r="CG887" i="4"/>
  <c r="CH887" i="4" s="1"/>
  <c r="CG735" i="4"/>
  <c r="CH735" i="4" s="1"/>
  <c r="BP735" i="4"/>
  <c r="CG697" i="4"/>
  <c r="CH697" i="4" s="1"/>
  <c r="BP697" i="4"/>
  <c r="BP670" i="4"/>
  <c r="CG670" i="4"/>
  <c r="CH670" i="4" s="1"/>
  <c r="BP342" i="4"/>
  <c r="CG342" i="4"/>
  <c r="CH342" i="4" s="1"/>
  <c r="CG253" i="4"/>
  <c r="CH253" i="4" s="1"/>
  <c r="BP253" i="4"/>
  <c r="BP221" i="4"/>
  <c r="CG221" i="4"/>
  <c r="CH221" i="4" s="1"/>
  <c r="BP208" i="4"/>
  <c r="CG208" i="4"/>
  <c r="CH208" i="4" s="1"/>
  <c r="CG193" i="4"/>
  <c r="CH193" i="4" s="1"/>
  <c r="BP193" i="4"/>
  <c r="CG175" i="4"/>
  <c r="CH175" i="4" s="1"/>
  <c r="BP175" i="4"/>
  <c r="BP79" i="4"/>
  <c r="CG79" i="4"/>
  <c r="CH79" i="4" s="1"/>
  <c r="BD232" i="1"/>
  <c r="BF232" i="1" s="1"/>
  <c r="AX67" i="1"/>
  <c r="BF67" i="1" s="1"/>
  <c r="AX1231" i="1"/>
  <c r="BD1231" i="1"/>
  <c r="AX926" i="1"/>
  <c r="BD16" i="1"/>
  <c r="BC72" i="1"/>
  <c r="BG72" i="1"/>
  <c r="AX1127" i="1"/>
  <c r="BC1127" i="1" s="1"/>
  <c r="BD959" i="1"/>
  <c r="AX959" i="1"/>
  <c r="BD1126" i="1"/>
  <c r="AX1126" i="1"/>
  <c r="BD85" i="1"/>
  <c r="AX85" i="1"/>
  <c r="BC85" i="1" s="1"/>
  <c r="BD517" i="1"/>
  <c r="AX6" i="1"/>
  <c r="CG919" i="4"/>
  <c r="CH919" i="4" s="1"/>
  <c r="BP919" i="4"/>
  <c r="BP898" i="4"/>
  <c r="CG898" i="4"/>
  <c r="CH898" i="4" s="1"/>
  <c r="CG711" i="4"/>
  <c r="CH711" i="4" s="1"/>
  <c r="BP711" i="4"/>
  <c r="CG693" i="4"/>
  <c r="CH693" i="4" s="1"/>
  <c r="BP693" i="4"/>
  <c r="CG682" i="4"/>
  <c r="CH682" i="4" s="1"/>
  <c r="BP682" i="4"/>
  <c r="BP666" i="4"/>
  <c r="CG666" i="4"/>
  <c r="CH666" i="4" s="1"/>
  <c r="CG320" i="4"/>
  <c r="CH320" i="4" s="1"/>
  <c r="BP320" i="4"/>
  <c r="CG283" i="4"/>
  <c r="CH283" i="4" s="1"/>
  <c r="BP283" i="4"/>
  <c r="BP1678" i="4"/>
  <c r="CG1678" i="4"/>
  <c r="CH1678" i="4" s="1"/>
  <c r="BD1030" i="1"/>
  <c r="BF1030" i="1" s="1"/>
  <c r="BD322" i="1"/>
  <c r="BD158" i="1"/>
  <c r="BD906" i="1"/>
  <c r="AX906" i="1"/>
  <c r="BG906" i="1" s="1"/>
  <c r="BD141" i="1"/>
  <c r="BF141" i="1" s="1"/>
  <c r="AX951" i="1"/>
  <c r="AX496" i="1"/>
  <c r="AX826" i="1"/>
  <c r="AX1219" i="1"/>
  <c r="BD1219" i="1"/>
  <c r="BD551" i="1"/>
  <c r="BD1346" i="1"/>
  <c r="AX1346" i="1"/>
  <c r="BG591" i="1"/>
  <c r="BC591" i="1"/>
  <c r="AX7" i="1"/>
  <c r="BF7" i="1" s="1"/>
  <c r="BD484" i="1"/>
  <c r="BF484" i="1" s="1"/>
  <c r="BD846" i="1"/>
  <c r="BD43" i="1"/>
  <c r="BD512" i="1"/>
  <c r="AX35" i="1"/>
  <c r="BD1416" i="1"/>
  <c r="AX293" i="1"/>
  <c r="AX613" i="1"/>
  <c r="BP1246" i="4"/>
  <c r="CG1246" i="4"/>
  <c r="CH1246" i="4" s="1"/>
  <c r="CG1242" i="4"/>
  <c r="CH1242" i="4" s="1"/>
  <c r="BP1242" i="4"/>
  <c r="BG292" i="1"/>
  <c r="BC292" i="1"/>
  <c r="AX123" i="1"/>
  <c r="AX1088" i="1"/>
  <c r="AX736" i="1"/>
  <c r="BD422" i="1"/>
  <c r="BF422" i="1" s="1"/>
  <c r="BC696" i="1"/>
  <c r="BG696" i="1"/>
  <c r="BG500" i="1"/>
  <c r="BD799" i="1"/>
  <c r="BG462" i="1"/>
  <c r="BC462" i="1"/>
  <c r="AX312" i="1"/>
  <c r="BD312" i="1"/>
  <c r="BD1062" i="1"/>
  <c r="BD952" i="1"/>
  <c r="BD1211" i="1"/>
  <c r="AX1211" i="1"/>
  <c r="BG1362" i="1"/>
  <c r="BC1362" i="1"/>
  <c r="AX748" i="1"/>
  <c r="BD327" i="1"/>
  <c r="AX823" i="1"/>
  <c r="BD823" i="1"/>
  <c r="AX87" i="1"/>
  <c r="BD87" i="1"/>
  <c r="AX844" i="1"/>
  <c r="AX343" i="1"/>
  <c r="AX268" i="1"/>
  <c r="BD1155" i="1"/>
  <c r="BP155" i="4"/>
  <c r="CG155" i="4"/>
  <c r="CH155" i="4" s="1"/>
  <c r="BP146" i="4"/>
  <c r="CG146" i="4"/>
  <c r="CH146" i="4" s="1"/>
  <c r="BD1269" i="1"/>
  <c r="BC753" i="1"/>
  <c r="BD882" i="1"/>
  <c r="AX582" i="1"/>
  <c r="BP1245" i="4"/>
  <c r="CG1245" i="4"/>
  <c r="CH1245" i="4" s="1"/>
  <c r="CG1140" i="4"/>
  <c r="CH1140" i="4" s="1"/>
  <c r="BP1140" i="4"/>
  <c r="BP1124" i="4"/>
  <c r="CG1124" i="4"/>
  <c r="CH1124" i="4" s="1"/>
  <c r="BP1089" i="4"/>
  <c r="CG1089" i="4"/>
  <c r="CH1089" i="4" s="1"/>
  <c r="CG971" i="4"/>
  <c r="CH971" i="4" s="1"/>
  <c r="BP971" i="4"/>
  <c r="BP927" i="4"/>
  <c r="CG927" i="4"/>
  <c r="CH927" i="4" s="1"/>
  <c r="BP886" i="4"/>
  <c r="CG886" i="4"/>
  <c r="CH886" i="4" s="1"/>
  <c r="CG760" i="4"/>
  <c r="CH760" i="4" s="1"/>
  <c r="BP760" i="4"/>
  <c r="CG756" i="4"/>
  <c r="CH756" i="4" s="1"/>
  <c r="BP756" i="4"/>
  <c r="CG743" i="4"/>
  <c r="CH743" i="4" s="1"/>
  <c r="BP743" i="4"/>
  <c r="BP540" i="4"/>
  <c r="CG540" i="4"/>
  <c r="CH540" i="4" s="1"/>
  <c r="BP527" i="4"/>
  <c r="CG527" i="4"/>
  <c r="CH527" i="4" s="1"/>
  <c r="BP269" i="4"/>
  <c r="CG269" i="4"/>
  <c r="CH269" i="4" s="1"/>
  <c r="CG225" i="4"/>
  <c r="CH225" i="4" s="1"/>
  <c r="BP225" i="4"/>
  <c r="CG197" i="4"/>
  <c r="CH197" i="4" s="1"/>
  <c r="BP197" i="4"/>
  <c r="BP178" i="4"/>
  <c r="CG178" i="4"/>
  <c r="CH178" i="4" s="1"/>
  <c r="CG134" i="4"/>
  <c r="CH134" i="4" s="1"/>
  <c r="BP134" i="4"/>
  <c r="BC527" i="1"/>
  <c r="BG527" i="1"/>
  <c r="AX1046" i="1"/>
  <c r="BD32" i="1"/>
  <c r="AX994" i="1"/>
  <c r="BG994" i="1" s="1"/>
  <c r="AX1163" i="1"/>
  <c r="BC1163" i="1" s="1"/>
  <c r="CG1062" i="4"/>
  <c r="CH1062" i="4" s="1"/>
  <c r="BP765" i="4"/>
  <c r="BP997" i="4"/>
  <c r="BP775" i="4"/>
  <c r="BD641" i="1"/>
  <c r="AX641" i="1"/>
  <c r="BC641" i="1" s="1"/>
  <c r="AX1330" i="1"/>
  <c r="AX55" i="1"/>
  <c r="BC55" i="1" s="1"/>
  <c r="BD579" i="1"/>
  <c r="BD1179" i="1"/>
  <c r="AX1179" i="1"/>
  <c r="AX818" i="1"/>
  <c r="BD818" i="1"/>
  <c r="AX46" i="1"/>
  <c r="BD46" i="1"/>
  <c r="BD20" i="1"/>
  <c r="AX20" i="1"/>
  <c r="BG20" i="1" s="1"/>
  <c r="CG1256" i="4"/>
  <c r="CH1256" i="4" s="1"/>
  <c r="BP1256" i="4"/>
  <c r="CG1114" i="4"/>
  <c r="CH1114" i="4" s="1"/>
  <c r="BP1114" i="4"/>
  <c r="BP1105" i="4"/>
  <c r="CG1105" i="4"/>
  <c r="CH1105" i="4" s="1"/>
  <c r="BP1053" i="4"/>
  <c r="CG1053" i="4"/>
  <c r="CH1053" i="4" s="1"/>
  <c r="CG1044" i="4"/>
  <c r="CH1044" i="4" s="1"/>
  <c r="BP1044" i="4"/>
  <c r="CG1025" i="4"/>
  <c r="CH1025" i="4" s="1"/>
  <c r="BP1025" i="4"/>
  <c r="BP1021" i="4"/>
  <c r="CG1021" i="4"/>
  <c r="CH1021" i="4" s="1"/>
  <c r="BP1001" i="4"/>
  <c r="CG1001" i="4"/>
  <c r="CH1001" i="4" s="1"/>
  <c r="BP982" i="4"/>
  <c r="CG982" i="4"/>
  <c r="CH982" i="4" s="1"/>
  <c r="CG979" i="4"/>
  <c r="CH979" i="4" s="1"/>
  <c r="BP979" i="4"/>
  <c r="CG975" i="4"/>
  <c r="CH975" i="4" s="1"/>
  <c r="BP975" i="4"/>
  <c r="CG952" i="4"/>
  <c r="CH952" i="4" s="1"/>
  <c r="BP952" i="4"/>
  <c r="BP926" i="4"/>
  <c r="CG926" i="4"/>
  <c r="CH926" i="4" s="1"/>
  <c r="BP783" i="4"/>
  <c r="CG783" i="4"/>
  <c r="CH783" i="4" s="1"/>
  <c r="CG619" i="4"/>
  <c r="CH619" i="4" s="1"/>
  <c r="BP619" i="4"/>
  <c r="BP600" i="4"/>
  <c r="CG600" i="4"/>
  <c r="CH600" i="4" s="1"/>
  <c r="BP587" i="4"/>
  <c r="CG587" i="4"/>
  <c r="CH587" i="4" s="1"/>
  <c r="BP568" i="4"/>
  <c r="CG568" i="4"/>
  <c r="CH568" i="4" s="1"/>
  <c r="CG549" i="4"/>
  <c r="CH549" i="4" s="1"/>
  <c r="BP549" i="4"/>
  <c r="BP418" i="4"/>
  <c r="CG418" i="4"/>
  <c r="CH418" i="4" s="1"/>
  <c r="BP414" i="4"/>
  <c r="CG414" i="4"/>
  <c r="CH414" i="4" s="1"/>
  <c r="CG402" i="4"/>
  <c r="CH402" i="4" s="1"/>
  <c r="BP402" i="4"/>
  <c r="CG371" i="4"/>
  <c r="CH371" i="4" s="1"/>
  <c r="BP371" i="4"/>
  <c r="CG366" i="4"/>
  <c r="CH366" i="4" s="1"/>
  <c r="BP366" i="4"/>
  <c r="CG345" i="4"/>
  <c r="CH345" i="4" s="1"/>
  <c r="BP345" i="4"/>
  <c r="CG307" i="4"/>
  <c r="CH307" i="4" s="1"/>
  <c r="BP307" i="4"/>
  <c r="CG299" i="4"/>
  <c r="CH299" i="4" s="1"/>
  <c r="BP299" i="4"/>
  <c r="BP290" i="4"/>
  <c r="CG290" i="4"/>
  <c r="CH290" i="4" s="1"/>
  <c r="BP273" i="4"/>
  <c r="CG273" i="4"/>
  <c r="CH273" i="4" s="1"/>
  <c r="CG264" i="4"/>
  <c r="CH264" i="4" s="1"/>
  <c r="BP264" i="4"/>
  <c r="CG255" i="4"/>
  <c r="CH255" i="4" s="1"/>
  <c r="BP255" i="4"/>
  <c r="AX78" i="1"/>
  <c r="BD72" i="1"/>
  <c r="BF72" i="1" s="1"/>
  <c r="AX1386" i="1"/>
  <c r="BD412" i="1"/>
  <c r="AX412" i="1"/>
  <c r="AX32" i="1"/>
  <c r="AX388" i="1"/>
  <c r="AX307" i="1"/>
  <c r="BG307" i="1" s="1"/>
  <c r="BD307" i="1"/>
  <c r="BD1386" i="1"/>
  <c r="AX1370" i="1"/>
  <c r="AX1391" i="1"/>
  <c r="BG1153" i="1"/>
  <c r="BD303" i="1"/>
  <c r="BD1063" i="1"/>
  <c r="AX1063" i="1"/>
  <c r="BD403" i="1"/>
  <c r="BF403" i="1" s="1"/>
  <c r="BD188" i="1"/>
  <c r="AX188" i="1"/>
  <c r="AX52" i="1"/>
  <c r="BG52" i="1" s="1"/>
  <c r="BD591" i="1"/>
  <c r="BF591" i="1" s="1"/>
  <c r="BD462" i="1"/>
  <c r="BF462" i="1" s="1"/>
  <c r="AX1152" i="1"/>
  <c r="AX800" i="1"/>
  <c r="AX1547" i="1"/>
  <c r="BC1547" i="1" s="1"/>
  <c r="AX1580" i="1"/>
  <c r="BC1580" i="1" s="1"/>
  <c r="BP1669" i="4"/>
  <c r="BP252" i="4"/>
  <c r="BP1216" i="4"/>
  <c r="BP385" i="4"/>
  <c r="CG247" i="4"/>
  <c r="CH247" i="4" s="1"/>
  <c r="BP770" i="4"/>
  <c r="BD145" i="1"/>
  <c r="BD1341" i="1"/>
  <c r="AX1341" i="1"/>
  <c r="BG254" i="1"/>
  <c r="BC254" i="1"/>
  <c r="BD495" i="1"/>
  <c r="AX495" i="1"/>
  <c r="BP1079" i="4"/>
  <c r="BD71" i="1"/>
  <c r="BD565" i="1"/>
  <c r="AX565" i="1"/>
  <c r="BG391" i="1"/>
  <c r="BC391" i="1"/>
  <c r="BC974" i="1"/>
  <c r="BG974" i="1"/>
  <c r="AX945" i="1"/>
  <c r="AX286" i="1"/>
  <c r="BC286" i="1" s="1"/>
  <c r="BD286" i="1"/>
  <c r="CG539" i="4"/>
  <c r="CH539" i="4" s="1"/>
  <c r="CG1451" i="4"/>
  <c r="CH1451" i="4" s="1"/>
  <c r="BP1451" i="4"/>
  <c r="BP1437" i="4"/>
  <c r="CG1437" i="4"/>
  <c r="CH1437" i="4" s="1"/>
  <c r="CG1424" i="4"/>
  <c r="CH1424" i="4" s="1"/>
  <c r="CG1420" i="4"/>
  <c r="CH1420" i="4" s="1"/>
  <c r="BP1420" i="4"/>
  <c r="BP1412" i="4"/>
  <c r="CG1412" i="4"/>
  <c r="CH1412" i="4" s="1"/>
  <c r="CG1396" i="4"/>
  <c r="CH1396" i="4" s="1"/>
  <c r="BP1396" i="4"/>
  <c r="CG1391" i="4"/>
  <c r="CH1391" i="4" s="1"/>
  <c r="BP1391" i="4"/>
  <c r="BP1369" i="4"/>
  <c r="CG1369" i="4"/>
  <c r="CH1369" i="4" s="1"/>
  <c r="BP1361" i="4"/>
  <c r="CG1361" i="4"/>
  <c r="CH1361" i="4" s="1"/>
  <c r="CG1351" i="4"/>
  <c r="CH1351" i="4" s="1"/>
  <c r="BP1351" i="4"/>
  <c r="BP1342" i="4"/>
  <c r="CG1342" i="4"/>
  <c r="CH1342" i="4" s="1"/>
  <c r="CG1337" i="4"/>
  <c r="CH1337" i="4" s="1"/>
  <c r="BP1337" i="4"/>
  <c r="BP1333" i="4"/>
  <c r="CG1333" i="4"/>
  <c r="CH1333" i="4" s="1"/>
  <c r="CG1318" i="4"/>
  <c r="CH1318" i="4" s="1"/>
  <c r="BP1318" i="4"/>
  <c r="CG1305" i="4"/>
  <c r="CH1305" i="4" s="1"/>
  <c r="BP1305" i="4"/>
  <c r="CG1264" i="4"/>
  <c r="CH1264" i="4" s="1"/>
  <c r="BP1264" i="4"/>
  <c r="BP1259" i="4"/>
  <c r="CG1259" i="4"/>
  <c r="CH1259" i="4" s="1"/>
  <c r="BP821" i="4"/>
  <c r="CG821" i="4"/>
  <c r="CH821" i="4" s="1"/>
  <c r="CG804" i="4"/>
  <c r="CH804" i="4" s="1"/>
  <c r="BP804" i="4"/>
  <c r="BP796" i="4"/>
  <c r="CG796" i="4"/>
  <c r="CH796" i="4" s="1"/>
  <c r="CG787" i="4"/>
  <c r="CH787" i="4" s="1"/>
  <c r="BP787" i="4"/>
  <c r="BP679" i="4"/>
  <c r="CG679" i="4"/>
  <c r="CH679" i="4" s="1"/>
  <c r="CG653" i="4"/>
  <c r="CH653" i="4" s="1"/>
  <c r="BP653" i="4"/>
  <c r="BP637" i="4"/>
  <c r="CG637" i="4"/>
  <c r="CH637" i="4" s="1"/>
  <c r="BP623" i="4"/>
  <c r="CG623" i="4"/>
  <c r="CH623" i="4" s="1"/>
  <c r="CG618" i="4"/>
  <c r="CH618" i="4" s="1"/>
  <c r="BP618" i="4"/>
  <c r="BP608" i="4"/>
  <c r="CG608" i="4"/>
  <c r="CH608" i="4" s="1"/>
  <c r="CG590" i="4"/>
  <c r="CH590" i="4" s="1"/>
  <c r="BP590" i="4"/>
  <c r="CG586" i="4"/>
  <c r="CH586" i="4" s="1"/>
  <c r="BP586" i="4"/>
  <c r="BP508" i="4"/>
  <c r="CG508" i="4"/>
  <c r="CH508" i="4" s="1"/>
  <c r="CG473" i="4"/>
  <c r="CH473" i="4" s="1"/>
  <c r="BP473" i="4"/>
  <c r="CG458" i="4"/>
  <c r="CH458" i="4" s="1"/>
  <c r="BP458" i="4"/>
  <c r="BP449" i="4"/>
  <c r="CG449" i="4"/>
  <c r="CH449" i="4" s="1"/>
  <c r="BP436" i="4"/>
  <c r="CG436" i="4"/>
  <c r="CH436" i="4" s="1"/>
  <c r="BP1156" i="4"/>
  <c r="CG1156" i="4"/>
  <c r="CH1156" i="4" s="1"/>
  <c r="CG1129" i="4"/>
  <c r="CH1129" i="4" s="1"/>
  <c r="BP1129" i="4"/>
  <c r="BP1106" i="4"/>
  <c r="CG1106" i="4"/>
  <c r="CH1106" i="4" s="1"/>
  <c r="CG1093" i="4"/>
  <c r="CH1093" i="4" s="1"/>
  <c r="BP1093" i="4"/>
  <c r="BP1071" i="4"/>
  <c r="CG1071" i="4"/>
  <c r="CH1071" i="4" s="1"/>
  <c r="CG1049" i="4"/>
  <c r="CH1049" i="4" s="1"/>
  <c r="BP1049" i="4"/>
  <c r="BP1005" i="4"/>
  <c r="CG1005" i="4"/>
  <c r="CH1005" i="4" s="1"/>
  <c r="BP992" i="4"/>
  <c r="CG992" i="4"/>
  <c r="CH992" i="4" s="1"/>
  <c r="BP922" i="4"/>
  <c r="CG922" i="4"/>
  <c r="CH922" i="4" s="1"/>
  <c r="BP897" i="4"/>
  <c r="CG897" i="4"/>
  <c r="CH897" i="4" s="1"/>
  <c r="BP881" i="4"/>
  <c r="CG881" i="4"/>
  <c r="CH881" i="4" s="1"/>
  <c r="CG738" i="4"/>
  <c r="CH738" i="4" s="1"/>
  <c r="BP738" i="4"/>
  <c r="BP565" i="4"/>
  <c r="CG565" i="4"/>
  <c r="CH565" i="4" s="1"/>
  <c r="CG346" i="4"/>
  <c r="CH346" i="4" s="1"/>
  <c r="BP346" i="4"/>
  <c r="BP244" i="4"/>
  <c r="CG244" i="4"/>
  <c r="CH244" i="4" s="1"/>
  <c r="CG169" i="4"/>
  <c r="CH169" i="4" s="1"/>
  <c r="BP169" i="4"/>
  <c r="CG83" i="4"/>
  <c r="CH83" i="4" s="1"/>
  <c r="BP83" i="4"/>
  <c r="BP1630" i="4"/>
  <c r="CG1630" i="4"/>
  <c r="CH1630" i="4" s="1"/>
  <c r="AX88" i="1"/>
  <c r="BF88" i="1" s="1"/>
  <c r="BD1048" i="1"/>
  <c r="AX791" i="1"/>
  <c r="BC791" i="1" s="1"/>
  <c r="AX1514" i="1"/>
  <c r="BC1514" i="1" s="1"/>
  <c r="BD29" i="1"/>
  <c r="AX711" i="1"/>
  <c r="BD1229" i="1"/>
  <c r="AX1229" i="1"/>
  <c r="CG983" i="4"/>
  <c r="CH983" i="4" s="1"/>
  <c r="BP1260" i="4"/>
  <c r="CG1260" i="4"/>
  <c r="CH1260" i="4" s="1"/>
  <c r="CG1207" i="4"/>
  <c r="CH1207" i="4" s="1"/>
  <c r="BP1207" i="4"/>
  <c r="BP1182" i="4"/>
  <c r="CG1182" i="4"/>
  <c r="CH1182" i="4" s="1"/>
  <c r="BP1163" i="4"/>
  <c r="CG1163" i="4"/>
  <c r="CH1163" i="4" s="1"/>
  <c r="CG1110" i="4"/>
  <c r="CH1110" i="4" s="1"/>
  <c r="BP1110" i="4"/>
  <c r="BP1084" i="4"/>
  <c r="CG1084" i="4"/>
  <c r="CH1084" i="4" s="1"/>
  <c r="CG1061" i="4"/>
  <c r="CH1061" i="4" s="1"/>
  <c r="BP1061" i="4"/>
  <c r="AX927" i="1"/>
  <c r="AX82" i="1"/>
  <c r="BC82" i="1" s="1"/>
  <c r="AX958" i="1"/>
  <c r="BC958" i="1" s="1"/>
  <c r="BD1266" i="1"/>
  <c r="AX1266" i="1"/>
  <c r="BG1266" i="1" s="1"/>
  <c r="BD1160" i="1"/>
  <c r="AX1160" i="1"/>
  <c r="BD168" i="1"/>
  <c r="AX788" i="1"/>
  <c r="BG264" i="1"/>
  <c r="BD1417" i="1"/>
  <c r="BF1417" i="1" s="1"/>
  <c r="CG1029" i="4"/>
  <c r="CH1029" i="4" s="1"/>
  <c r="BP544" i="4"/>
  <c r="BP240" i="4"/>
  <c r="BD1370" i="1"/>
  <c r="BD1283" i="1"/>
  <c r="AX504" i="1"/>
  <c r="AX465" i="1"/>
  <c r="BD465" i="1"/>
  <c r="AX1239" i="1"/>
  <c r="BC1239" i="1" s="1"/>
  <c r="AX520" i="1"/>
  <c r="BD520" i="1"/>
  <c r="BD1095" i="1"/>
  <c r="AX1216" i="1"/>
  <c r="AX509" i="1"/>
  <c r="BD509" i="1"/>
  <c r="BD1119" i="1"/>
  <c r="AX346" i="1"/>
  <c r="BD346" i="1"/>
  <c r="AX937" i="1"/>
  <c r="BC937" i="1" s="1"/>
  <c r="BD605" i="1"/>
  <c r="BD735" i="1"/>
  <c r="AX735" i="1"/>
  <c r="BD974" i="1"/>
  <c r="BF974" i="1" s="1"/>
  <c r="AX381" i="1"/>
  <c r="AX1236" i="1"/>
  <c r="CG211" i="4"/>
  <c r="CH211" i="4" s="1"/>
  <c r="BP932" i="4"/>
  <c r="CG1475" i="4"/>
  <c r="CH1475" i="4" s="1"/>
  <c r="BP1475" i="4"/>
  <c r="CG1462" i="4"/>
  <c r="CH1462" i="4" s="1"/>
  <c r="BP1462" i="4"/>
  <c r="BP1450" i="4"/>
  <c r="CG1450" i="4"/>
  <c r="CH1450" i="4" s="1"/>
  <c r="BP1395" i="4"/>
  <c r="CG1395" i="4"/>
  <c r="CH1395" i="4" s="1"/>
  <c r="BP1325" i="4"/>
  <c r="CG1325" i="4"/>
  <c r="CH1325" i="4" s="1"/>
  <c r="BP1313" i="4"/>
  <c r="CG1313" i="4"/>
  <c r="CH1313" i="4" s="1"/>
  <c r="CG1309" i="4"/>
  <c r="CH1309" i="4" s="1"/>
  <c r="BP1309" i="4"/>
  <c r="CG1300" i="4"/>
  <c r="CH1300" i="4" s="1"/>
  <c r="BP1300" i="4"/>
  <c r="BP1287" i="4"/>
  <c r="CG1287" i="4"/>
  <c r="CH1287" i="4" s="1"/>
  <c r="BP1268" i="4"/>
  <c r="CG1268" i="4"/>
  <c r="CH1268" i="4" s="1"/>
  <c r="CG870" i="4"/>
  <c r="CH870" i="4" s="1"/>
  <c r="BP870" i="4"/>
  <c r="BP834" i="4"/>
  <c r="CG834" i="4"/>
  <c r="CH834" i="4" s="1"/>
  <c r="BP731" i="4"/>
  <c r="CG731" i="4"/>
  <c r="CH731" i="4" s="1"/>
  <c r="CG722" i="4"/>
  <c r="CH722" i="4" s="1"/>
  <c r="BP722" i="4"/>
  <c r="BP694" i="4"/>
  <c r="CG694" i="4"/>
  <c r="CH694" i="4" s="1"/>
  <c r="BP667" i="4"/>
  <c r="CG667" i="4"/>
  <c r="CH667" i="4" s="1"/>
  <c r="BP652" i="4"/>
  <c r="CG652" i="4"/>
  <c r="CH652" i="4" s="1"/>
  <c r="BP641" i="4"/>
  <c r="CG641" i="4"/>
  <c r="CH641" i="4" s="1"/>
  <c r="AX332" i="1"/>
  <c r="BC332" i="1" s="1"/>
  <c r="AX1475" i="1"/>
  <c r="BC1475" i="1" s="1"/>
  <c r="BD175" i="1"/>
  <c r="AX524" i="1"/>
  <c r="BC524" i="1" s="1"/>
  <c r="AX955" i="1"/>
  <c r="BD955" i="1"/>
  <c r="BC914" i="1"/>
  <c r="BG914" i="1"/>
  <c r="BC306" i="1"/>
  <c r="BG306" i="1"/>
  <c r="BD526" i="1"/>
  <c r="BD773" i="1"/>
  <c r="AX773" i="1"/>
  <c r="BD1303" i="1"/>
  <c r="AX1303" i="1"/>
  <c r="BD1028" i="1"/>
  <c r="AX170" i="1"/>
  <c r="BD120" i="1"/>
  <c r="AX120" i="1"/>
  <c r="BC485" i="1"/>
  <c r="BG485" i="1"/>
  <c r="BD1189" i="1"/>
  <c r="BD172" i="1"/>
  <c r="AX172" i="1"/>
  <c r="AX953" i="1"/>
  <c r="AX300" i="1"/>
  <c r="BD300" i="1"/>
  <c r="BD534" i="1"/>
  <c r="BP1478" i="4"/>
  <c r="CG1478" i="4"/>
  <c r="CH1478" i="4" s="1"/>
  <c r="BP1474" i="4"/>
  <c r="CG1474" i="4"/>
  <c r="CH1474" i="4" s="1"/>
  <c r="CG1385" i="4"/>
  <c r="CH1385" i="4" s="1"/>
  <c r="BP1385" i="4"/>
  <c r="CG1359" i="4"/>
  <c r="CH1359" i="4" s="1"/>
  <c r="BP1359" i="4"/>
  <c r="CG1349" i="4"/>
  <c r="CH1349" i="4" s="1"/>
  <c r="BP1349" i="4"/>
  <c r="CG1340" i="4"/>
  <c r="CH1340" i="4" s="1"/>
  <c r="BP1340" i="4"/>
  <c r="BP1328" i="4"/>
  <c r="CG1328" i="4"/>
  <c r="CH1328" i="4" s="1"/>
  <c r="CG1303" i="4"/>
  <c r="CH1303" i="4" s="1"/>
  <c r="BP1303" i="4"/>
  <c r="BP1295" i="4"/>
  <c r="CG1295" i="4"/>
  <c r="CH1295" i="4" s="1"/>
  <c r="CG1223" i="4"/>
  <c r="CH1223" i="4" s="1"/>
  <c r="BP1223" i="4"/>
  <c r="BP1213" i="4"/>
  <c r="CG1213" i="4"/>
  <c r="CH1213" i="4" s="1"/>
  <c r="BP1190" i="4"/>
  <c r="CG1190" i="4"/>
  <c r="CH1190" i="4" s="1"/>
  <c r="BP1186" i="4"/>
  <c r="CG1186" i="4"/>
  <c r="CH1186" i="4" s="1"/>
  <c r="CG1109" i="4"/>
  <c r="CH1109" i="4" s="1"/>
  <c r="BP1109" i="4"/>
  <c r="BP1078" i="4"/>
  <c r="CG1078" i="4"/>
  <c r="CH1078" i="4" s="1"/>
  <c r="CG1069" i="4"/>
  <c r="CH1069" i="4" s="1"/>
  <c r="BP1069" i="4"/>
  <c r="CG1043" i="4"/>
  <c r="CH1043" i="4" s="1"/>
  <c r="BP1043" i="4"/>
  <c r="BP1038" i="4"/>
  <c r="CG1038" i="4"/>
  <c r="CH1038" i="4" s="1"/>
  <c r="CG978" i="4"/>
  <c r="CH978" i="4" s="1"/>
  <c r="BP978" i="4"/>
  <c r="BP966" i="4"/>
  <c r="CG966" i="4"/>
  <c r="CH966" i="4" s="1"/>
  <c r="CG947" i="4"/>
  <c r="CH947" i="4" s="1"/>
  <c r="BP947" i="4"/>
  <c r="CG943" i="4"/>
  <c r="CH943" i="4" s="1"/>
  <c r="BP943" i="4"/>
  <c r="BP935" i="4"/>
  <c r="CG935" i="4"/>
  <c r="CH935" i="4" s="1"/>
  <c r="CG930" i="4"/>
  <c r="CH930" i="4" s="1"/>
  <c r="BP930" i="4"/>
  <c r="CG925" i="4"/>
  <c r="CH925" i="4" s="1"/>
  <c r="BP925" i="4"/>
  <c r="BP879" i="4"/>
  <c r="CG879" i="4"/>
  <c r="CH879" i="4" s="1"/>
  <c r="CG859" i="4"/>
  <c r="CH859" i="4" s="1"/>
  <c r="BP859" i="4"/>
  <c r="CG822" i="4"/>
  <c r="CH822" i="4" s="1"/>
  <c r="BP818" i="4"/>
  <c r="CG818" i="4"/>
  <c r="CH818" i="4" s="1"/>
  <c r="CG780" i="4"/>
  <c r="CH780" i="4" s="1"/>
  <c r="CG758" i="4"/>
  <c r="CH758" i="4" s="1"/>
  <c r="BP758" i="4"/>
  <c r="CG749" i="4"/>
  <c r="CH749" i="4" s="1"/>
  <c r="BP749" i="4"/>
  <c r="BP728" i="4"/>
  <c r="CG728" i="4"/>
  <c r="CH728" i="4" s="1"/>
  <c r="CG701" i="4"/>
  <c r="CH701" i="4" s="1"/>
  <c r="BP701" i="4"/>
  <c r="BP537" i="4"/>
  <c r="CG537" i="4"/>
  <c r="CH537" i="4" s="1"/>
  <c r="CG524" i="4"/>
  <c r="CH524" i="4" s="1"/>
  <c r="BP524" i="4"/>
  <c r="BP511" i="4"/>
  <c r="CG511" i="4"/>
  <c r="CH511" i="4" s="1"/>
  <c r="BP439" i="4"/>
  <c r="CG439" i="4"/>
  <c r="CH439" i="4" s="1"/>
  <c r="CG421" i="4"/>
  <c r="CH421" i="4" s="1"/>
  <c r="BP380" i="4"/>
  <c r="CG380" i="4"/>
  <c r="CH380" i="4" s="1"/>
  <c r="BP375" i="4"/>
  <c r="CG375" i="4"/>
  <c r="CH375" i="4" s="1"/>
  <c r="AX430" i="1"/>
  <c r="AX42" i="1"/>
  <c r="BD736" i="1"/>
  <c r="AX712" i="1"/>
  <c r="BG712" i="1" s="1"/>
  <c r="AX1085" i="1"/>
  <c r="BD1085" i="1"/>
  <c r="AX1529" i="1"/>
  <c r="BC1529" i="1" s="1"/>
  <c r="AX1632" i="1"/>
  <c r="BC1632" i="1" s="1"/>
  <c r="AX1636" i="1"/>
  <c r="BC1636" i="1" s="1"/>
  <c r="BD69" i="1"/>
  <c r="AX1241" i="1"/>
  <c r="BD1241" i="1"/>
  <c r="BD281" i="1"/>
  <c r="AX281" i="1"/>
  <c r="BC1315" i="1"/>
  <c r="BG1315" i="1"/>
  <c r="BD140" i="1"/>
  <c r="AX140" i="1"/>
  <c r="BD1174" i="1"/>
  <c r="BD933" i="1"/>
  <c r="AX933" i="1"/>
  <c r="BG933" i="1" s="1"/>
  <c r="BD434" i="1"/>
  <c r="AX434" i="1"/>
  <c r="AX491" i="1"/>
  <c r="AX1224" i="1"/>
  <c r="BD909" i="1"/>
  <c r="AX909" i="1"/>
  <c r="BC909" i="1" s="1"/>
  <c r="AX779" i="1"/>
  <c r="BD779" i="1"/>
  <c r="AX1357" i="1"/>
  <c r="AX213" i="1"/>
  <c r="BG213" i="1" s="1"/>
  <c r="AX635" i="1"/>
  <c r="CG1266" i="4"/>
  <c r="CH1266" i="4" s="1"/>
  <c r="BP1266" i="4"/>
  <c r="CG1226" i="4"/>
  <c r="CH1226" i="4" s="1"/>
  <c r="BP1226" i="4"/>
  <c r="CG1198" i="4"/>
  <c r="CH1198" i="4" s="1"/>
  <c r="BP1198" i="4"/>
  <c r="CG1176" i="4"/>
  <c r="CH1176" i="4" s="1"/>
  <c r="BP1176" i="4"/>
  <c r="CG892" i="4"/>
  <c r="CH892" i="4" s="1"/>
  <c r="BP892" i="4"/>
  <c r="BP883" i="4"/>
  <c r="CG883" i="4"/>
  <c r="CH883" i="4" s="1"/>
  <c r="CG878" i="4"/>
  <c r="CH878" i="4" s="1"/>
  <c r="BP878" i="4"/>
  <c r="BP866" i="4"/>
  <c r="CG866" i="4"/>
  <c r="CH866" i="4" s="1"/>
  <c r="BP849" i="4"/>
  <c r="CG849" i="4"/>
  <c r="CH849" i="4" s="1"/>
  <c r="BP825" i="4"/>
  <c r="CG825" i="4"/>
  <c r="CH825" i="4" s="1"/>
  <c r="CG809" i="4"/>
  <c r="CH809" i="4" s="1"/>
  <c r="BP809" i="4"/>
  <c r="BP771" i="4"/>
  <c r="CG771" i="4"/>
  <c r="CH771" i="4" s="1"/>
  <c r="CG752" i="4"/>
  <c r="CH752" i="4" s="1"/>
  <c r="BP752" i="4"/>
  <c r="CG705" i="4"/>
  <c r="CH705" i="4" s="1"/>
  <c r="BP705" i="4"/>
  <c r="CG615" i="4"/>
  <c r="CH615" i="4" s="1"/>
  <c r="BP615" i="4"/>
  <c r="CG494" i="4"/>
  <c r="CH494" i="4" s="1"/>
  <c r="BP494" i="4"/>
  <c r="CG466" i="4"/>
  <c r="CH466" i="4" s="1"/>
  <c r="BP466" i="4"/>
  <c r="BP456" i="4"/>
  <c r="CG456" i="4"/>
  <c r="CH456" i="4" s="1"/>
  <c r="CG443" i="4"/>
  <c r="CH443" i="4" s="1"/>
  <c r="BP443" i="4"/>
  <c r="CG425" i="4"/>
  <c r="CH425" i="4" s="1"/>
  <c r="BP425" i="4"/>
  <c r="BP383" i="4"/>
  <c r="CG383" i="4"/>
  <c r="CH383" i="4" s="1"/>
  <c r="CG364" i="4"/>
  <c r="CH364" i="4" s="1"/>
  <c r="BP364" i="4"/>
  <c r="BD1000" i="1"/>
  <c r="AX1430" i="1"/>
  <c r="BC1430" i="1" s="1"/>
  <c r="AX95" i="1"/>
  <c r="AX865" i="1"/>
  <c r="BD865" i="1"/>
  <c r="AX1198" i="1"/>
  <c r="BD758" i="1"/>
  <c r="BD423" i="1"/>
  <c r="BD248" i="1"/>
  <c r="AX248" i="1"/>
  <c r="BD330" i="1"/>
  <c r="AX330" i="1"/>
  <c r="AX762" i="1"/>
  <c r="BG585" i="1"/>
  <c r="BC585" i="1"/>
  <c r="AX1157" i="1"/>
  <c r="AX231" i="1"/>
  <c r="AX1176" i="1"/>
  <c r="BD1176" i="1"/>
  <c r="BG1053" i="1"/>
  <c r="BC1053" i="1"/>
  <c r="AX1146" i="1"/>
  <c r="BF1146" i="1" s="1"/>
  <c r="AX1500" i="1"/>
  <c r="BC1500" i="1" s="1"/>
  <c r="BP1344" i="4"/>
  <c r="CG1344" i="4"/>
  <c r="CH1344" i="4" s="1"/>
  <c r="CG1320" i="4"/>
  <c r="CH1320" i="4" s="1"/>
  <c r="BP1320" i="4"/>
  <c r="BP1281" i="4"/>
  <c r="CG1281" i="4"/>
  <c r="CH1281" i="4" s="1"/>
  <c r="CG1263" i="4"/>
  <c r="CH1263" i="4" s="1"/>
  <c r="BP1263" i="4"/>
  <c r="BP1183" i="4"/>
  <c r="CG1183" i="4"/>
  <c r="CH1183" i="4" s="1"/>
  <c r="CG1137" i="4"/>
  <c r="CH1137" i="4" s="1"/>
  <c r="BP1137" i="4"/>
  <c r="BP1042" i="4"/>
  <c r="CG1042" i="4"/>
  <c r="CH1042" i="4" s="1"/>
  <c r="BP994" i="4"/>
  <c r="CG994" i="4"/>
  <c r="CH994" i="4" s="1"/>
  <c r="BP969" i="4"/>
  <c r="CG969" i="4"/>
  <c r="CH969" i="4" s="1"/>
  <c r="CG959" i="4"/>
  <c r="CH959" i="4" s="1"/>
  <c r="BP959" i="4"/>
  <c r="BP885" i="4"/>
  <c r="CG885" i="4"/>
  <c r="CH885" i="4" s="1"/>
  <c r="BP828" i="4"/>
  <c r="CG828" i="4"/>
  <c r="CH828" i="4" s="1"/>
  <c r="CG807" i="4"/>
  <c r="CH807" i="4" s="1"/>
  <c r="BP807" i="4"/>
  <c r="BP630" i="4"/>
  <c r="CG630" i="4"/>
  <c r="CH630" i="4" s="1"/>
  <c r="CG582" i="4"/>
  <c r="CH582" i="4" s="1"/>
  <c r="BP582" i="4"/>
  <c r="CG484" i="4"/>
  <c r="CH484" i="4" s="1"/>
  <c r="BP484" i="4"/>
  <c r="BP163" i="4"/>
  <c r="CG163" i="4"/>
  <c r="CH163" i="4" s="1"/>
  <c r="AX1356" i="1"/>
  <c r="BF1356" i="1" s="1"/>
  <c r="BD170" i="1"/>
  <c r="AX193" i="1"/>
  <c r="BD862" i="1"/>
  <c r="AX1182" i="1"/>
  <c r="BG1182" i="1" s="1"/>
  <c r="BD563" i="1"/>
  <c r="AX756" i="1"/>
  <c r="BG756" i="1" s="1"/>
  <c r="BD692" i="1"/>
  <c r="AX1528" i="1"/>
  <c r="BC1528" i="1" s="1"/>
  <c r="AX1473" i="1"/>
  <c r="BC1473" i="1" s="1"/>
  <c r="AX1584" i="1"/>
  <c r="BC1584" i="1" s="1"/>
  <c r="BD1089" i="1"/>
  <c r="BD893" i="1"/>
  <c r="BD1117" i="1"/>
  <c r="BF1117" i="1" s="1"/>
  <c r="AX893" i="1"/>
  <c r="BD585" i="1"/>
  <c r="BF585" i="1" s="1"/>
  <c r="AX44" i="1"/>
  <c r="BF1053" i="1"/>
  <c r="AX1611" i="1"/>
  <c r="BC1611" i="1" s="1"/>
  <c r="BP1485" i="4"/>
  <c r="BP543" i="4"/>
  <c r="CG612" i="4"/>
  <c r="CH612" i="4" s="1"/>
  <c r="CG942" i="4"/>
  <c r="CH942" i="4" s="1"/>
  <c r="BP999" i="4"/>
  <c r="BP294" i="4"/>
  <c r="CG429" i="4"/>
  <c r="CH429" i="4" s="1"/>
  <c r="BP1233" i="4"/>
  <c r="BP285" i="4"/>
  <c r="CG973" i="4"/>
  <c r="CH973" i="4" s="1"/>
  <c r="BP1024" i="4"/>
  <c r="BP790" i="4"/>
  <c r="CG1294" i="4"/>
  <c r="CH1294" i="4" s="1"/>
  <c r="BD1419" i="1"/>
  <c r="BG603" i="1"/>
  <c r="BC603" i="1"/>
  <c r="BD584" i="1"/>
  <c r="AX894" i="1"/>
  <c r="BF1014" i="1"/>
  <c r="BG1014" i="1"/>
  <c r="BD338" i="1"/>
  <c r="AX278" i="1"/>
  <c r="AX936" i="1"/>
  <c r="AX817" i="1"/>
  <c r="BP869" i="4"/>
  <c r="CG1463" i="4"/>
  <c r="CH1463" i="4" s="1"/>
  <c r="BP1463" i="4"/>
  <c r="CG1459" i="4"/>
  <c r="CH1459" i="4" s="1"/>
  <c r="BP1459" i="4"/>
  <c r="BP1425" i="4"/>
  <c r="CG1425" i="4"/>
  <c r="CH1425" i="4" s="1"/>
  <c r="CG1397" i="4"/>
  <c r="CH1397" i="4" s="1"/>
  <c r="BP1397" i="4"/>
  <c r="BP1310" i="4"/>
  <c r="CG1310" i="4"/>
  <c r="CH1310" i="4" s="1"/>
  <c r="CG1199" i="4"/>
  <c r="CH1199" i="4" s="1"/>
  <c r="BP1199" i="4"/>
  <c r="BP1090" i="4"/>
  <c r="CG1090" i="4"/>
  <c r="CH1090" i="4" s="1"/>
  <c r="BP1059" i="4"/>
  <c r="CG1059" i="4"/>
  <c r="CH1059" i="4" s="1"/>
  <c r="BP1023" i="4"/>
  <c r="CG1023" i="4"/>
  <c r="CH1023" i="4" s="1"/>
  <c r="CG1010" i="4"/>
  <c r="CH1010" i="4" s="1"/>
  <c r="BP1010" i="4"/>
  <c r="BP933" i="4"/>
  <c r="CG933" i="4"/>
  <c r="CH933" i="4" s="1"/>
  <c r="BP909" i="4"/>
  <c r="CG909" i="4"/>
  <c r="CH909" i="4" s="1"/>
  <c r="CG781" i="4"/>
  <c r="CH781" i="4" s="1"/>
  <c r="BP781" i="4"/>
  <c r="CG741" i="4"/>
  <c r="CH741" i="4" s="1"/>
  <c r="BP741" i="4"/>
  <c r="BP724" i="4"/>
  <c r="CG724" i="4"/>
  <c r="CH724" i="4" s="1"/>
  <c r="CG450" i="4"/>
  <c r="CH450" i="4" s="1"/>
  <c r="BP450" i="4"/>
  <c r="BP415" i="4"/>
  <c r="CG415" i="4"/>
  <c r="CH415" i="4" s="1"/>
  <c r="BP313" i="4"/>
  <c r="CG313" i="4"/>
  <c r="CH313" i="4" s="1"/>
  <c r="CG262" i="4"/>
  <c r="CH262" i="4" s="1"/>
  <c r="BP262" i="4"/>
  <c r="BP29" i="4"/>
  <c r="CG29" i="4"/>
  <c r="CH29" i="4" s="1"/>
  <c r="CG1172" i="4"/>
  <c r="CH1172" i="4" s="1"/>
  <c r="BP1172" i="4"/>
  <c r="BP1057" i="4"/>
  <c r="CG1057" i="4"/>
  <c r="CH1057" i="4" s="1"/>
  <c r="CG934" i="4"/>
  <c r="CH934" i="4" s="1"/>
  <c r="BP934" i="4"/>
  <c r="CG272" i="4"/>
  <c r="CH272" i="4" s="1"/>
  <c r="BP272" i="4"/>
  <c r="CG507" i="4"/>
  <c r="CH507" i="4" s="1"/>
  <c r="BP51" i="4"/>
  <c r="BF266" i="1"/>
  <c r="AX1114" i="1"/>
  <c r="BJ233" i="4"/>
  <c r="CC233" i="4"/>
  <c r="BD451" i="1"/>
  <c r="BD1353" i="1"/>
  <c r="AX731" i="1"/>
  <c r="BT1476" i="4"/>
  <c r="BT1464" i="4"/>
  <c r="BT1416" i="4"/>
  <c r="BT1404" i="4"/>
  <c r="BT1398" i="4"/>
  <c r="BT1392" i="4"/>
  <c r="BT1362" i="4"/>
  <c r="BT1356" i="4"/>
  <c r="BT1332" i="4"/>
  <c r="BT1320" i="4"/>
  <c r="BT1242" i="4"/>
  <c r="BT1236" i="4"/>
  <c r="BT1176" i="4"/>
  <c r="BT1140" i="4"/>
  <c r="BT1110" i="4"/>
  <c r="BT1062" i="4"/>
  <c r="BT1050" i="4"/>
  <c r="BT1044" i="4"/>
  <c r="BT1032" i="4"/>
  <c r="BT1008" i="4"/>
  <c r="BT984" i="4"/>
  <c r="BT978" i="4"/>
  <c r="BT948" i="4"/>
  <c r="BT918" i="4"/>
  <c r="BT858" i="4"/>
  <c r="BT852" i="4"/>
  <c r="BT792" i="4"/>
  <c r="BT786" i="4"/>
  <c r="BT774" i="4"/>
  <c r="BT756" i="4"/>
  <c r="BT744" i="4"/>
  <c r="BT726" i="4"/>
  <c r="BT714" i="4"/>
  <c r="BT666" i="4"/>
  <c r="BT660" i="4"/>
  <c r="BT600" i="4"/>
  <c r="BT564" i="4"/>
  <c r="BT558" i="4"/>
  <c r="BT552" i="4"/>
  <c r="BT534" i="4"/>
  <c r="BT528" i="4"/>
  <c r="BT474" i="4"/>
  <c r="BT468" i="4"/>
  <c r="BT462" i="4"/>
  <c r="BT456" i="4"/>
  <c r="BT426" i="4"/>
  <c r="BT408" i="4"/>
  <c r="BT402" i="4"/>
  <c r="BT390" i="4"/>
  <c r="BT372" i="4"/>
  <c r="BT342" i="4"/>
  <c r="BT330" i="4"/>
  <c r="BT282" i="4"/>
  <c r="BT276" i="4"/>
  <c r="BT216" i="4"/>
  <c r="BT204" i="4"/>
  <c r="BT180" i="4"/>
  <c r="BT168" i="4"/>
  <c r="BT156" i="4"/>
  <c r="BT114" i="4"/>
  <c r="BT90" i="4"/>
  <c r="BT84" i="4"/>
  <c r="BT78" i="4"/>
  <c r="BT24" i="4"/>
  <c r="BT1641" i="4"/>
  <c r="BT1679" i="4"/>
  <c r="BT1669" i="4"/>
  <c r="BT1663" i="4"/>
  <c r="BT1650" i="4"/>
  <c r="BT1629" i="4"/>
  <c r="BT1593" i="4"/>
  <c r="BT1579" i="4"/>
  <c r="BT1566" i="4"/>
  <c r="AX609" i="1"/>
  <c r="BF609" i="1" s="1"/>
  <c r="AX905" i="1"/>
  <c r="BT1486" i="4"/>
  <c r="BT1462" i="4"/>
  <c r="BT1432" i="4"/>
  <c r="BT1426" i="4"/>
  <c r="BT1384" i="4"/>
  <c r="BT1360" i="4"/>
  <c r="BT1336" i="4"/>
  <c r="BT1330" i="4"/>
  <c r="BT1312" i="4"/>
  <c r="BT1288" i="4"/>
  <c r="BT1282" i="4"/>
  <c r="BT1234" i="4"/>
  <c r="BT1210" i="4"/>
  <c r="BT1186" i="4"/>
  <c r="BT1180" i="4"/>
  <c r="BT1138" i="4"/>
  <c r="BT1126" i="4"/>
  <c r="BT1054" i="4"/>
  <c r="BT1036" i="4"/>
  <c r="BT1000" i="4"/>
  <c r="BT988" i="4"/>
  <c r="BT976" i="4"/>
  <c r="BT940" i="4"/>
  <c r="BT934" i="4"/>
  <c r="BT916" i="4"/>
  <c r="BT892" i="4"/>
  <c r="BT880" i="4"/>
  <c r="BT868" i="4"/>
  <c r="BT832" i="4"/>
  <c r="BT814" i="4"/>
  <c r="BT730" i="4"/>
  <c r="BT724" i="4"/>
  <c r="BT682" i="4"/>
  <c r="BT640" i="4"/>
  <c r="BT634" i="4"/>
  <c r="BT622" i="4"/>
  <c r="BT616" i="4"/>
  <c r="BT592" i="4"/>
  <c r="BT586" i="4"/>
  <c r="BT568" i="4"/>
  <c r="BT538" i="4"/>
  <c r="BT514" i="4"/>
  <c r="BT484" i="4"/>
  <c r="BT436" i="4"/>
  <c r="BT430" i="4"/>
  <c r="BT406" i="4"/>
  <c r="BT382" i="4"/>
  <c r="BT358" i="4"/>
  <c r="BT340" i="4"/>
  <c r="BT334" i="4"/>
  <c r="BT298" i="4"/>
  <c r="BT292" i="4"/>
  <c r="BT238" i="4"/>
  <c r="BT184" i="4"/>
  <c r="BT136" i="4"/>
  <c r="BT130" i="4"/>
  <c r="BT100" i="4"/>
  <c r="BT88" i="4"/>
  <c r="BT76" i="4"/>
  <c r="BT52" i="4"/>
  <c r="BT34" i="4"/>
  <c r="BT16" i="4"/>
  <c r="BC1426" i="1"/>
  <c r="BG1426" i="1"/>
  <c r="BC656" i="1"/>
  <c r="BG656" i="1"/>
  <c r="CG1150" i="4"/>
  <c r="CH1150" i="4" s="1"/>
  <c r="BP1150" i="4"/>
  <c r="AX1195" i="1"/>
  <c r="BD698" i="1"/>
  <c r="AX698" i="1"/>
  <c r="BD1106" i="1"/>
  <c r="AX1106" i="1"/>
  <c r="AX1071" i="1"/>
  <c r="AX302" i="1"/>
  <c r="BD1190" i="1"/>
  <c r="AX1190" i="1"/>
  <c r="BD592" i="1"/>
  <c r="AX592" i="1"/>
  <c r="AX876" i="1"/>
  <c r="BD876" i="1"/>
  <c r="BD931" i="1"/>
  <c r="BC333" i="1"/>
  <c r="BG333" i="1"/>
  <c r="AX1111" i="1"/>
  <c r="BD666" i="1"/>
  <c r="AX342" i="1"/>
  <c r="BF342" i="1" s="1"/>
  <c r="BD763" i="1"/>
  <c r="BF763" i="1" s="1"/>
  <c r="AX766" i="1"/>
  <c r="BD766" i="1"/>
  <c r="AX287" i="1"/>
  <c r="BD287" i="1"/>
  <c r="BC686" i="1"/>
  <c r="BG686" i="1"/>
  <c r="BD176" i="1"/>
  <c r="BD1131" i="1"/>
  <c r="AX208" i="1"/>
  <c r="BG141" i="1"/>
  <c r="BC141" i="1"/>
  <c r="AX1366" i="1"/>
  <c r="AX424" i="1"/>
  <c r="BD424" i="1"/>
  <c r="AX118" i="1"/>
  <c r="BD118" i="1"/>
  <c r="BD163" i="1"/>
  <c r="AX738" i="1"/>
  <c r="AX962" i="1"/>
  <c r="AX1147" i="1"/>
  <c r="BD1147" i="1"/>
  <c r="BD448" i="1"/>
  <c r="BC763" i="1"/>
  <c r="BG763" i="1"/>
  <c r="AX1376" i="1"/>
  <c r="CG504" i="4"/>
  <c r="CH504" i="4" s="1"/>
  <c r="BP504" i="4"/>
  <c r="BC1079" i="1"/>
  <c r="BD1371" i="1"/>
  <c r="BD811" i="1"/>
  <c r="AX1287" i="1"/>
  <c r="BD1287" i="1"/>
  <c r="BG283" i="1"/>
  <c r="BC283" i="1"/>
  <c r="AX924" i="1"/>
  <c r="BD851" i="1"/>
  <c r="AX851" i="1"/>
  <c r="AX176" i="1"/>
  <c r="AX336" i="1"/>
  <c r="BD336" i="1"/>
  <c r="BD571" i="1"/>
  <c r="AX571" i="1"/>
  <c r="BD552" i="1"/>
  <c r="AX552" i="1"/>
  <c r="BG232" i="1"/>
  <c r="BC232" i="1"/>
  <c r="AX1027" i="1"/>
  <c r="BD1027" i="1"/>
  <c r="BC484" i="1"/>
  <c r="BG484" i="1"/>
  <c r="BD516" i="1"/>
  <c r="BG1031" i="1"/>
  <c r="BC1031" i="1"/>
  <c r="BD122" i="1"/>
  <c r="AX1024" i="1"/>
  <c r="BD1024" i="1"/>
  <c r="AX374" i="1"/>
  <c r="BD374" i="1"/>
  <c r="AX654" i="1"/>
  <c r="AX1083" i="1"/>
  <c r="BD1083" i="1"/>
  <c r="AX75" i="1"/>
  <c r="BC438" i="1"/>
  <c r="BG438" i="1"/>
  <c r="AX1318" i="1"/>
  <c r="BD1318" i="1"/>
  <c r="BG216" i="1"/>
  <c r="BC216" i="1"/>
  <c r="BD1426" i="1"/>
  <c r="BF1426" i="1" s="1"/>
  <c r="BD930" i="1"/>
  <c r="AX930" i="1"/>
  <c r="AX102" i="1"/>
  <c r="BD102" i="1"/>
  <c r="BC1056" i="1"/>
  <c r="BG1056" i="1"/>
  <c r="BD1022" i="1"/>
  <c r="AX1022" i="1"/>
  <c r="BD1270" i="1"/>
  <c r="AX987" i="1"/>
  <c r="BD987" i="1"/>
  <c r="BD1191" i="1"/>
  <c r="BD1422" i="1"/>
  <c r="AX975" i="1"/>
  <c r="BG443" i="1"/>
  <c r="BC443" i="1"/>
  <c r="BG1316" i="1"/>
  <c r="BC362" i="1"/>
  <c r="BG362" i="1"/>
  <c r="BD443" i="1"/>
  <c r="BF443" i="1" s="1"/>
  <c r="BD836" i="1"/>
  <c r="AX836" i="1"/>
  <c r="BC903" i="1"/>
  <c r="BG903" i="1"/>
  <c r="BD1252" i="1"/>
  <c r="AX1252" i="1"/>
  <c r="AX1276" i="1"/>
  <c r="AX1380" i="1"/>
  <c r="BD1066" i="1"/>
  <c r="AX1382" i="1"/>
  <c r="BG822" i="1"/>
  <c r="BC822" i="1"/>
  <c r="AX563" i="1"/>
  <c r="AX115" i="1"/>
  <c r="BD115" i="1"/>
  <c r="BD699" i="1"/>
  <c r="AX699" i="1"/>
  <c r="BP1676" i="4"/>
  <c r="CG1676" i="4"/>
  <c r="CH1676" i="4" s="1"/>
  <c r="AX1300" i="1"/>
  <c r="BD487" i="1"/>
  <c r="AX508" i="1"/>
  <c r="BD508" i="1"/>
  <c r="BD233" i="1"/>
  <c r="BD311" i="1"/>
  <c r="AX1435" i="1"/>
  <c r="BC1435" i="1" s="1"/>
  <c r="BD1358" i="1"/>
  <c r="BP572" i="4"/>
  <c r="CG572" i="4"/>
  <c r="CH572" i="4" s="1"/>
  <c r="BP1517" i="4"/>
  <c r="CG1517" i="4"/>
  <c r="CH1517" i="4" s="1"/>
  <c r="AX60" i="1"/>
  <c r="AX136" i="1"/>
  <c r="BD224" i="1"/>
  <c r="BC1275" i="1"/>
  <c r="BG1275" i="1"/>
  <c r="BD723" i="1"/>
  <c r="BD1336" i="1"/>
  <c r="AX116" i="1"/>
  <c r="BF116" i="1" s="1"/>
  <c r="BD537" i="1"/>
  <c r="AX537" i="1"/>
  <c r="AX112" i="1"/>
  <c r="AX270" i="1"/>
  <c r="BD920" i="1"/>
  <c r="AX920" i="1"/>
  <c r="BD1398" i="1"/>
  <c r="BD211" i="1"/>
  <c r="AX211" i="1"/>
  <c r="AX395" i="1"/>
  <c r="AX820" i="1"/>
  <c r="BD820" i="1"/>
  <c r="AX678" i="1"/>
  <c r="BD678" i="1"/>
  <c r="CG1203" i="4"/>
  <c r="CH1203" i="4" s="1"/>
  <c r="BP1203" i="4"/>
  <c r="BP1166" i="4"/>
  <c r="CG1166" i="4"/>
  <c r="CH1166" i="4" s="1"/>
  <c r="CG729" i="4"/>
  <c r="CH729" i="4" s="1"/>
  <c r="BP729" i="4"/>
  <c r="BP709" i="4"/>
  <c r="CG709" i="4"/>
  <c r="CH709" i="4" s="1"/>
  <c r="CG651" i="4"/>
  <c r="CH651" i="4" s="1"/>
  <c r="BP651" i="4"/>
  <c r="CG631" i="4"/>
  <c r="CH631" i="4" s="1"/>
  <c r="BP631" i="4"/>
  <c r="CG622" i="4"/>
  <c r="CH622" i="4" s="1"/>
  <c r="BP622" i="4"/>
  <c r="CG614" i="4"/>
  <c r="CH614" i="4" s="1"/>
  <c r="BP614" i="4"/>
  <c r="CG571" i="4"/>
  <c r="CH571" i="4" s="1"/>
  <c r="BP571" i="4"/>
  <c r="BP546" i="4"/>
  <c r="CG546" i="4"/>
  <c r="CH546" i="4" s="1"/>
  <c r="CG541" i="4"/>
  <c r="CH541" i="4" s="1"/>
  <c r="BP541" i="4"/>
  <c r="CG114" i="4"/>
  <c r="CH114" i="4" s="1"/>
  <c r="BP114" i="4"/>
  <c r="CG62" i="4"/>
  <c r="CH62" i="4" s="1"/>
  <c r="BP62" i="4"/>
  <c r="AX811" i="1"/>
  <c r="BD806" i="1"/>
  <c r="AX931" i="1"/>
  <c r="BD1323" i="1"/>
  <c r="BD108" i="1"/>
  <c r="AX746" i="1"/>
  <c r="BD756" i="1"/>
  <c r="BD656" i="1"/>
  <c r="BF656" i="1" s="1"/>
  <c r="AX108" i="1"/>
  <c r="AX1048" i="1"/>
  <c r="AX1008" i="1"/>
  <c r="BF1008" i="1" s="1"/>
  <c r="BD283" i="1"/>
  <c r="BF283" i="1" s="1"/>
  <c r="AX806" i="1"/>
  <c r="AX783" i="1"/>
  <c r="AX1062" i="1"/>
  <c r="BD463" i="1"/>
  <c r="AX447" i="1"/>
  <c r="BD1360" i="1"/>
  <c r="BF1360" i="1" s="1"/>
  <c r="BD903" i="1"/>
  <c r="BF903" i="1" s="1"/>
  <c r="AX1171" i="1"/>
  <c r="AX303" i="1"/>
  <c r="BD1031" i="1"/>
  <c r="BF1031" i="1" s="1"/>
  <c r="AX723" i="1"/>
  <c r="BD1115" i="1"/>
  <c r="AX1408" i="1"/>
  <c r="AX644" i="1"/>
  <c r="BF644" i="1" s="1"/>
  <c r="AX947" i="1"/>
  <c r="BF947" i="1" s="1"/>
  <c r="AX237" i="1"/>
  <c r="BF237" i="1" s="1"/>
  <c r="AX1427" i="1"/>
  <c r="AX1296" i="1"/>
  <c r="AX651" i="1"/>
  <c r="AX168" i="1"/>
  <c r="AX1054" i="1"/>
  <c r="BD1296" i="1"/>
  <c r="BG1319" i="1"/>
  <c r="BC1319" i="1"/>
  <c r="AX143" i="1"/>
  <c r="BD1163" i="1"/>
  <c r="AX298" i="1"/>
  <c r="BD1254" i="1"/>
  <c r="BF1254" i="1" s="1"/>
  <c r="AX1432" i="1"/>
  <c r="BC1432" i="1" s="1"/>
  <c r="AX1476" i="1"/>
  <c r="BC1476" i="1" s="1"/>
  <c r="AX1489" i="1"/>
  <c r="BC1489" i="1" s="1"/>
  <c r="BP558" i="4"/>
  <c r="AX98" i="1"/>
  <c r="BD390" i="1"/>
  <c r="AX778" i="1"/>
  <c r="BD778" i="1"/>
  <c r="AX1383" i="1"/>
  <c r="BD1275" i="1"/>
  <c r="BF1275" i="1" s="1"/>
  <c r="AX1243" i="1"/>
  <c r="AX1285" i="1"/>
  <c r="BD1285" i="1"/>
  <c r="AX1103" i="1"/>
  <c r="AX1204" i="1"/>
  <c r="BD1204" i="1"/>
  <c r="BD1158" i="1"/>
  <c r="AX1158" i="1"/>
  <c r="AX223" i="1"/>
  <c r="BD744" i="1"/>
  <c r="BP632" i="4"/>
  <c r="CG632" i="4"/>
  <c r="CH632" i="4" s="1"/>
  <c r="CG554" i="4"/>
  <c r="CH554" i="4" s="1"/>
  <c r="BP554" i="4"/>
  <c r="BP521" i="4"/>
  <c r="CG521" i="4"/>
  <c r="CH521" i="4" s="1"/>
  <c r="AX531" i="1"/>
  <c r="BD560" i="1"/>
  <c r="BD717" i="1"/>
  <c r="AX1336" i="1"/>
  <c r="BD611" i="1"/>
  <c r="AX392" i="1"/>
  <c r="BF392" i="1" s="1"/>
  <c r="AX1323" i="1"/>
  <c r="BD658" i="1"/>
  <c r="AX1129" i="1"/>
  <c r="AX717" i="1"/>
  <c r="AX163" i="1"/>
  <c r="AX636" i="1"/>
  <c r="AX680" i="1"/>
  <c r="AX612" i="1"/>
  <c r="BD1395" i="1"/>
  <c r="BF1395" i="1" s="1"/>
  <c r="BD662" i="1"/>
  <c r="AX662" i="1"/>
  <c r="BD790" i="1"/>
  <c r="BD298" i="1"/>
  <c r="AX349" i="1"/>
  <c r="BD349" i="1"/>
  <c r="AX360" i="1"/>
  <c r="BC533" i="1"/>
  <c r="BG533" i="1"/>
  <c r="BD822" i="1"/>
  <c r="BF822" i="1" s="1"/>
  <c r="BD1352" i="1"/>
  <c r="AX1352" i="1"/>
  <c r="BD33" i="1"/>
  <c r="AX522" i="1"/>
  <c r="AX928" i="1"/>
  <c r="BF928" i="1" s="1"/>
  <c r="AX740" i="1"/>
  <c r="BD740" i="1"/>
  <c r="AX1592" i="1"/>
  <c r="BC1592" i="1" s="1"/>
  <c r="AX1477" i="1"/>
  <c r="BC1477" i="1" s="1"/>
  <c r="AX1497" i="1"/>
  <c r="BC1497" i="1" s="1"/>
  <c r="CG1526" i="4"/>
  <c r="CH1526" i="4" s="1"/>
  <c r="AX207" i="1"/>
  <c r="BD207" i="1"/>
  <c r="AX944" i="1"/>
  <c r="AX339" i="1"/>
  <c r="BD339" i="1"/>
  <c r="AX171" i="1"/>
  <c r="BF171" i="1" s="1"/>
  <c r="AX439" i="1"/>
  <c r="BD1034" i="1"/>
  <c r="AX1034" i="1"/>
  <c r="BD1055" i="1"/>
  <c r="AX969" i="1"/>
  <c r="AX1425" i="1"/>
  <c r="BD1425" i="1"/>
  <c r="BD924" i="1"/>
  <c r="BD620" i="1"/>
  <c r="AX1396" i="1"/>
  <c r="AX1260" i="1"/>
  <c r="BD1260" i="1"/>
  <c r="BD696" i="1"/>
  <c r="BF696" i="1" s="1"/>
  <c r="AX790" i="1"/>
  <c r="BD121" i="1"/>
  <c r="BD1322" i="1"/>
  <c r="AX1322" i="1"/>
  <c r="AX1317" i="1"/>
  <c r="BD1317" i="1"/>
  <c r="AX1513" i="1"/>
  <c r="BC1513" i="1" s="1"/>
  <c r="BP1574" i="4"/>
  <c r="CG1655" i="4"/>
  <c r="CH1655" i="4" s="1"/>
  <c r="BD618" i="1"/>
  <c r="AX618" i="1"/>
  <c r="CG627" i="4"/>
  <c r="CH627" i="4" s="1"/>
  <c r="BP627" i="4"/>
  <c r="AX1131" i="1"/>
  <c r="BD636" i="1"/>
  <c r="BD82" i="1"/>
  <c r="BD746" i="1"/>
  <c r="BD1195" i="1"/>
  <c r="AX1326" i="1"/>
  <c r="BD1288" i="1"/>
  <c r="BD838" i="1"/>
  <c r="BC722" i="1"/>
  <c r="BG722" i="1"/>
  <c r="BD966" i="1"/>
  <c r="AX966" i="1"/>
  <c r="BD1086" i="1"/>
  <c r="AX1086" i="1"/>
  <c r="BD38" i="1"/>
  <c r="AX558" i="1"/>
  <c r="BD558" i="1"/>
  <c r="AX1288" i="1"/>
  <c r="BD251" i="1"/>
  <c r="BD1069" i="1"/>
  <c r="AX1506" i="1"/>
  <c r="BC1506" i="1" s="1"/>
  <c r="CG1162" i="4"/>
  <c r="CH1162" i="4" s="1"/>
  <c r="AX235" i="1"/>
  <c r="AX892" i="1"/>
  <c r="BD782" i="1"/>
  <c r="AX782" i="1"/>
  <c r="BD808" i="1"/>
  <c r="AX808" i="1"/>
  <c r="AX873" i="1"/>
  <c r="BD873" i="1"/>
  <c r="AX730" i="1"/>
  <c r="BC825" i="1"/>
  <c r="BG825" i="1"/>
  <c r="BD1367" i="1"/>
  <c r="AX1367" i="1"/>
  <c r="AX564" i="1"/>
  <c r="BD989" i="1"/>
  <c r="AX665" i="1"/>
  <c r="AX387" i="1"/>
  <c r="BD1153" i="1"/>
  <c r="BF1153" i="1" s="1"/>
  <c r="AX769" i="1"/>
  <c r="BF769" i="1" s="1"/>
  <c r="BC1394" i="1"/>
  <c r="BG1394" i="1"/>
  <c r="AX22" i="1"/>
  <c r="AX1415" i="1"/>
  <c r="BF1415" i="1" s="1"/>
  <c r="BC1084" i="1"/>
  <c r="BG1084" i="1"/>
  <c r="BD18" i="1"/>
  <c r="AX938" i="1"/>
  <c r="BD938" i="1"/>
  <c r="BD308" i="1"/>
  <c r="AX1364" i="1"/>
  <c r="AX889" i="1"/>
  <c r="AX1345" i="1"/>
  <c r="BD1345" i="1"/>
  <c r="AX1029" i="1"/>
  <c r="BD1029" i="1"/>
  <c r="BD981" i="1"/>
  <c r="AX981" i="1"/>
  <c r="BD697" i="1"/>
  <c r="AX697" i="1"/>
  <c r="BG697" i="1" s="1"/>
  <c r="BG481" i="1"/>
  <c r="BC481" i="1"/>
  <c r="BF481" i="1"/>
  <c r="BD469" i="1"/>
  <c r="AX469" i="1"/>
  <c r="CG1435" i="4"/>
  <c r="CH1435" i="4" s="1"/>
  <c r="BP1435" i="4"/>
  <c r="CG1421" i="4"/>
  <c r="CH1421" i="4" s="1"/>
  <c r="BP1421" i="4"/>
  <c r="CG1417" i="4"/>
  <c r="CH1417" i="4" s="1"/>
  <c r="BP1417" i="4"/>
  <c r="BG1381" i="1"/>
  <c r="BC1381" i="1"/>
  <c r="BD682" i="1"/>
  <c r="AX682" i="1"/>
  <c r="BD590" i="1"/>
  <c r="BD948" i="1"/>
  <c r="BF948" i="1" s="1"/>
  <c r="AX978" i="1"/>
  <c r="BD978" i="1"/>
  <c r="BD1209" i="1"/>
  <c r="AX1209" i="1"/>
  <c r="BD1324" i="1"/>
  <c r="AX1324" i="1"/>
  <c r="BG1186" i="1"/>
  <c r="BC1186" i="1"/>
  <c r="BD183" i="1"/>
  <c r="BF183" i="1" s="1"/>
  <c r="AX848" i="1"/>
  <c r="BD1228" i="1"/>
  <c r="AX798" i="1"/>
  <c r="BD588" i="1"/>
  <c r="BD528" i="1"/>
  <c r="BD488" i="1"/>
  <c r="AX428" i="1"/>
  <c r="AX368" i="1"/>
  <c r="AX201" i="1"/>
  <c r="AX725" i="1"/>
  <c r="CG1439" i="4"/>
  <c r="CH1439" i="4" s="1"/>
  <c r="BP1439" i="4"/>
  <c r="AX1544" i="1"/>
  <c r="BC1544" i="1" s="1"/>
  <c r="AX1143" i="1"/>
  <c r="BD1143" i="1"/>
  <c r="BG923" i="1"/>
  <c r="BF923" i="1"/>
  <c r="BC923" i="1"/>
  <c r="AX378" i="1"/>
  <c r="AX1418" i="1"/>
  <c r="BD1298" i="1"/>
  <c r="BD476" i="1"/>
  <c r="AX1488" i="1"/>
  <c r="BC1488" i="1" s="1"/>
  <c r="CG1312" i="4"/>
  <c r="CH1312" i="4" s="1"/>
  <c r="BP1312" i="4"/>
  <c r="BP1019" i="4"/>
  <c r="CG1019" i="4"/>
  <c r="CH1019" i="4" s="1"/>
  <c r="CG987" i="4"/>
  <c r="CH987" i="4" s="1"/>
  <c r="BP987" i="4"/>
  <c r="CG976" i="4"/>
  <c r="CH976" i="4" s="1"/>
  <c r="BP976" i="4"/>
  <c r="BP850" i="4"/>
  <c r="CG850" i="4"/>
  <c r="CH850" i="4" s="1"/>
  <c r="CG774" i="4"/>
  <c r="CH774" i="4" s="1"/>
  <c r="BP774" i="4"/>
  <c r="BP718" i="4"/>
  <c r="CG718" i="4"/>
  <c r="CH718" i="4" s="1"/>
  <c r="AX1483" i="1"/>
  <c r="BC1483" i="1" s="1"/>
  <c r="AX1441" i="1"/>
  <c r="BC1441" i="1" s="1"/>
  <c r="AX1593" i="1"/>
  <c r="BC1593" i="1" s="1"/>
  <c r="AX1494" i="1"/>
  <c r="BC1494" i="1" s="1"/>
  <c r="AX262" i="1"/>
  <c r="BD262" i="1"/>
  <c r="BD1139" i="1"/>
  <c r="BD1104" i="1"/>
  <c r="BF1104" i="1" s="1"/>
  <c r="AX49" i="1"/>
  <c r="BC124" i="1"/>
  <c r="BG124" i="1"/>
  <c r="BD518" i="1"/>
  <c r="AX518" i="1"/>
  <c r="AX834" i="1"/>
  <c r="CG1368" i="4"/>
  <c r="CH1368" i="4" s="1"/>
  <c r="BP1368" i="4"/>
  <c r="CG1316" i="4"/>
  <c r="CH1316" i="4" s="1"/>
  <c r="BP1316" i="4"/>
  <c r="CG1187" i="4"/>
  <c r="CH1187" i="4" s="1"/>
  <c r="BP1187" i="4"/>
  <c r="BP1152" i="4"/>
  <c r="CG1152" i="4"/>
  <c r="CH1152" i="4" s="1"/>
  <c r="BP1051" i="4"/>
  <c r="CG1051" i="4"/>
  <c r="CH1051" i="4" s="1"/>
  <c r="AX1444" i="1"/>
  <c r="BC1444" i="1" s="1"/>
  <c r="AX1409" i="1"/>
  <c r="BD1409" i="1"/>
  <c r="BD668" i="1"/>
  <c r="CG1413" i="4"/>
  <c r="CH1413" i="4" s="1"/>
  <c r="BP1413" i="4"/>
  <c r="CG1373" i="4"/>
  <c r="CH1373" i="4" s="1"/>
  <c r="BP1373" i="4"/>
  <c r="CG1332" i="4"/>
  <c r="CH1332" i="4" s="1"/>
  <c r="BP1332" i="4"/>
  <c r="BP1307" i="4"/>
  <c r="CG1307" i="4"/>
  <c r="CH1307" i="4" s="1"/>
  <c r="BP1096" i="4"/>
  <c r="CG1096" i="4"/>
  <c r="CH1096" i="4" s="1"/>
  <c r="CG924" i="4"/>
  <c r="CH924" i="4" s="1"/>
  <c r="BP924" i="4"/>
  <c r="CG904" i="4"/>
  <c r="CH904" i="4" s="1"/>
  <c r="BP904" i="4"/>
  <c r="BD796" i="1"/>
  <c r="AX796" i="1"/>
  <c r="BD254" i="1"/>
  <c r="BF254" i="1" s="1"/>
  <c r="AX249" i="1"/>
  <c r="AX1245" i="1"/>
  <c r="BF1394" i="1"/>
  <c r="BD1319" i="1"/>
  <c r="BF1319" i="1" s="1"/>
  <c r="BD314" i="1"/>
  <c r="AX314" i="1"/>
  <c r="BG1148" i="1"/>
  <c r="BF1148" i="1"/>
  <c r="AX1268" i="1"/>
  <c r="BD1362" i="1"/>
  <c r="BF1362" i="1" s="1"/>
  <c r="AX745" i="1"/>
  <c r="BD745" i="1"/>
  <c r="BD44" i="1"/>
  <c r="AX236" i="1"/>
  <c r="BP1210" i="4"/>
  <c r="CG223" i="4"/>
  <c r="CH223" i="4" s="1"/>
  <c r="BP223" i="4"/>
  <c r="BP185" i="4"/>
  <c r="CG185" i="4"/>
  <c r="CH185" i="4" s="1"/>
  <c r="AX337" i="1"/>
  <c r="BD315" i="1"/>
  <c r="BD98" i="1"/>
  <c r="AX377" i="1"/>
  <c r="BD377" i="1"/>
  <c r="BD1262" i="1"/>
  <c r="AX661" i="1"/>
  <c r="BF661" i="1" s="1"/>
  <c r="BP1355" i="4"/>
  <c r="CG1355" i="4"/>
  <c r="CH1355" i="4" s="1"/>
  <c r="CG1346" i="4"/>
  <c r="CH1346" i="4" s="1"/>
  <c r="BP1346" i="4"/>
  <c r="CG1240" i="4"/>
  <c r="CH1240" i="4" s="1"/>
  <c r="BP1240" i="4"/>
  <c r="BP931" i="4"/>
  <c r="CG931" i="4"/>
  <c r="CH931" i="4" s="1"/>
  <c r="CG491" i="4"/>
  <c r="CH491" i="4" s="1"/>
  <c r="BP491" i="4"/>
  <c r="CG335" i="4"/>
  <c r="CH335" i="4" s="1"/>
  <c r="BP335" i="4"/>
  <c r="CG214" i="4"/>
  <c r="CH214" i="4" s="1"/>
  <c r="BP214" i="4"/>
  <c r="BP118" i="4"/>
  <c r="CG118" i="4"/>
  <c r="CH118" i="4" s="1"/>
  <c r="AX1620" i="1"/>
  <c r="BC1620" i="1" s="1"/>
  <c r="BD994" i="1"/>
  <c r="AX175" i="1"/>
  <c r="BD438" i="1"/>
  <c r="BF438" i="1" s="1"/>
  <c r="BD741" i="1"/>
  <c r="BD222" i="1"/>
  <c r="BP1484" i="4"/>
  <c r="CG1484" i="4"/>
  <c r="CH1484" i="4" s="1"/>
  <c r="CG1409" i="4"/>
  <c r="CH1409" i="4" s="1"/>
  <c r="BP1409" i="4"/>
  <c r="CG1253" i="4"/>
  <c r="CH1253" i="4" s="1"/>
  <c r="BP1253" i="4"/>
  <c r="CG1250" i="4"/>
  <c r="CH1250" i="4" s="1"/>
  <c r="BP1250" i="4"/>
  <c r="BP968" i="4"/>
  <c r="CG968" i="4"/>
  <c r="CH968" i="4" s="1"/>
  <c r="BP860" i="4"/>
  <c r="CG860" i="4"/>
  <c r="CH860" i="4" s="1"/>
  <c r="BP611" i="4"/>
  <c r="CG611" i="4"/>
  <c r="CH611" i="4" s="1"/>
  <c r="CG344" i="4"/>
  <c r="CH344" i="4" s="1"/>
  <c r="BP344" i="4"/>
  <c r="BD146" i="1"/>
  <c r="BD942" i="1"/>
  <c r="AX1161" i="1"/>
  <c r="BD1238" i="1"/>
  <c r="BF1238" i="1" s="1"/>
  <c r="BD391" i="1"/>
  <c r="BF391" i="1" s="1"/>
  <c r="AX165" i="1"/>
  <c r="BD1017" i="1"/>
  <c r="BD1357" i="1"/>
  <c r="AX117" i="1"/>
  <c r="AX637" i="1"/>
  <c r="BD1005" i="1"/>
  <c r="AX477" i="1"/>
  <c r="BP1468" i="4"/>
  <c r="CG1468" i="4"/>
  <c r="CH1468" i="4" s="1"/>
  <c r="CG1464" i="4"/>
  <c r="CH1464" i="4" s="1"/>
  <c r="BP1464" i="4"/>
  <c r="CG1446" i="4"/>
  <c r="CH1446" i="4" s="1"/>
  <c r="BP1446" i="4"/>
  <c r="CG1181" i="4"/>
  <c r="CH1181" i="4" s="1"/>
  <c r="BP1181" i="4"/>
  <c r="BP1125" i="4"/>
  <c r="CG1125" i="4"/>
  <c r="CH1125" i="4" s="1"/>
  <c r="BP1045" i="4"/>
  <c r="CG1045" i="4"/>
  <c r="CH1045" i="4" s="1"/>
  <c r="CG793" i="4"/>
  <c r="CH793" i="4" s="1"/>
  <c r="BP793" i="4"/>
  <c r="CG754" i="4"/>
  <c r="CH754" i="4" s="1"/>
  <c r="BP754" i="4"/>
  <c r="BP636" i="4"/>
  <c r="CG636" i="4"/>
  <c r="CH636" i="4" s="1"/>
  <c r="CG399" i="4"/>
  <c r="CH399" i="4" s="1"/>
  <c r="BP399" i="4"/>
  <c r="BD70" i="1"/>
  <c r="AX855" i="1"/>
  <c r="BD855" i="1"/>
  <c r="BF1332" i="1"/>
  <c r="AX1388" i="1"/>
  <c r="BD1388" i="1"/>
  <c r="AX148" i="1"/>
  <c r="AX1279" i="1"/>
  <c r="BD679" i="1"/>
  <c r="BF679" i="1" s="1"/>
  <c r="BD1308" i="1"/>
  <c r="BD673" i="1"/>
  <c r="BF673" i="1" s="1"/>
  <c r="BD996" i="1"/>
  <c r="BD839" i="1"/>
  <c r="AX839" i="1"/>
  <c r="BD665" i="1"/>
  <c r="AX1213" i="1"/>
  <c r="AX1591" i="1"/>
  <c r="BC1591" i="1" s="1"/>
  <c r="CG1257" i="4"/>
  <c r="CH1257" i="4" s="1"/>
  <c r="BP1257" i="4"/>
  <c r="CG1175" i="4"/>
  <c r="CH1175" i="4" s="1"/>
  <c r="BP1175" i="4"/>
  <c r="BP1065" i="4"/>
  <c r="CG1065" i="4"/>
  <c r="CH1065" i="4" s="1"/>
  <c r="CG658" i="4"/>
  <c r="CH658" i="4" s="1"/>
  <c r="BP658" i="4"/>
  <c r="AX185" i="1"/>
  <c r="BD356" i="1"/>
  <c r="AX1328" i="1"/>
  <c r="BG708" i="1"/>
  <c r="AX598" i="1"/>
  <c r="BD598" i="1"/>
  <c r="AX467" i="1"/>
  <c r="BD553" i="1"/>
  <c r="BD637" i="1"/>
  <c r="BD797" i="1"/>
  <c r="AX797" i="1"/>
  <c r="AX397" i="1"/>
  <c r="BP1392" i="4"/>
  <c r="CG1392" i="4"/>
  <c r="CH1392" i="4" s="1"/>
  <c r="CG1215" i="4"/>
  <c r="CH1215" i="4" s="1"/>
  <c r="BP1215" i="4"/>
  <c r="CG1080" i="4"/>
  <c r="CH1080" i="4" s="1"/>
  <c r="BP1080" i="4"/>
  <c r="BP941" i="4"/>
  <c r="CG941" i="4"/>
  <c r="CH941" i="4" s="1"/>
  <c r="CG766" i="4"/>
  <c r="CH766" i="4" s="1"/>
  <c r="BP766" i="4"/>
  <c r="CG762" i="4"/>
  <c r="CH762" i="4" s="1"/>
  <c r="BP762" i="4"/>
  <c r="CG513" i="4"/>
  <c r="CH513" i="4" s="1"/>
  <c r="BP513" i="4"/>
  <c r="CG171" i="4"/>
  <c r="CH171" i="4" s="1"/>
  <c r="BP171" i="4"/>
  <c r="CG97" i="4"/>
  <c r="CH97" i="4" s="1"/>
  <c r="BP97" i="4"/>
  <c r="CG59" i="4"/>
  <c r="CH59" i="4" s="1"/>
  <c r="BP59" i="4"/>
  <c r="AX92" i="1"/>
  <c r="BD269" i="1"/>
  <c r="BD257" i="1"/>
  <c r="AX1571" i="1"/>
  <c r="BC1571" i="1" s="1"/>
  <c r="AX1551" i="1"/>
  <c r="BC1551" i="1" s="1"/>
  <c r="AX1531" i="1"/>
  <c r="BC1531" i="1" s="1"/>
  <c r="AX1511" i="1"/>
  <c r="BC1511" i="1" s="1"/>
  <c r="CG1442" i="4"/>
  <c r="CH1442" i="4" s="1"/>
  <c r="CG1345" i="4"/>
  <c r="CH1345" i="4" s="1"/>
  <c r="CG1270" i="4"/>
  <c r="CH1270" i="4" s="1"/>
  <c r="CG1261" i="4"/>
  <c r="CH1261" i="4" s="1"/>
  <c r="BP1261" i="4"/>
  <c r="CG1227" i="4"/>
  <c r="CH1227" i="4" s="1"/>
  <c r="BP1132" i="4"/>
  <c r="BP1128" i="4"/>
  <c r="CG1128" i="4"/>
  <c r="CH1128" i="4" s="1"/>
  <c r="CG1091" i="4"/>
  <c r="CH1091" i="4" s="1"/>
  <c r="BP1091" i="4"/>
  <c r="BP717" i="4"/>
  <c r="CG717" i="4"/>
  <c r="CH717" i="4" s="1"/>
  <c r="CG613" i="4"/>
  <c r="CH613" i="4" s="1"/>
  <c r="BP613" i="4"/>
  <c r="BP556" i="4"/>
  <c r="CG556" i="4"/>
  <c r="CH556" i="4" s="1"/>
  <c r="BP376" i="4"/>
  <c r="AX593" i="1"/>
  <c r="CG1403" i="4"/>
  <c r="CH1403" i="4" s="1"/>
  <c r="BP1403" i="4"/>
  <c r="BP1383" i="4"/>
  <c r="CG1383" i="4"/>
  <c r="CH1383" i="4" s="1"/>
  <c r="CG990" i="4"/>
  <c r="CH990" i="4" s="1"/>
  <c r="BP990" i="4"/>
  <c r="CG882" i="4"/>
  <c r="CH882" i="4" s="1"/>
  <c r="BP882" i="4"/>
  <c r="BP873" i="4"/>
  <c r="CG873" i="4"/>
  <c r="CH873" i="4" s="1"/>
  <c r="CG808" i="4"/>
  <c r="CH808" i="4" s="1"/>
  <c r="BP808" i="4"/>
  <c r="CG634" i="4"/>
  <c r="CH634" i="4" s="1"/>
  <c r="BP634" i="4"/>
  <c r="CG588" i="4"/>
  <c r="CH588" i="4" s="1"/>
  <c r="BP588" i="4"/>
  <c r="BP226" i="4"/>
  <c r="CG226" i="4"/>
  <c r="CH226" i="4" s="1"/>
  <c r="AX73" i="1"/>
  <c r="AX499" i="1"/>
  <c r="AX1589" i="1"/>
  <c r="BC1589" i="1" s="1"/>
  <c r="AX1550" i="1"/>
  <c r="BC1550" i="1" s="1"/>
  <c r="AX1504" i="1"/>
  <c r="BC1504" i="1" s="1"/>
  <c r="CG1386" i="4"/>
  <c r="CH1386" i="4" s="1"/>
  <c r="BP1386" i="4"/>
  <c r="CG1269" i="4"/>
  <c r="CH1269" i="4" s="1"/>
  <c r="BP1269" i="4"/>
  <c r="CG1222" i="4"/>
  <c r="CH1222" i="4" s="1"/>
  <c r="BP1222" i="4"/>
  <c r="CG1153" i="4"/>
  <c r="CH1153" i="4" s="1"/>
  <c r="BP1153" i="4"/>
  <c r="CG949" i="4"/>
  <c r="CH949" i="4" s="1"/>
  <c r="BP949" i="4"/>
  <c r="CG574" i="4"/>
  <c r="CH574" i="4" s="1"/>
  <c r="BP574" i="4"/>
  <c r="CG468" i="4"/>
  <c r="CH468" i="4" s="1"/>
  <c r="BP468" i="4"/>
  <c r="BP204" i="4"/>
  <c r="CG204" i="4"/>
  <c r="CH204" i="4" s="1"/>
  <c r="BD111" i="1"/>
  <c r="AX540" i="1"/>
  <c r="AX574" i="1"/>
  <c r="AX174" i="1"/>
  <c r="AX325" i="1"/>
  <c r="BD1374" i="4"/>
  <c r="BD202" i="1"/>
  <c r="BD1381" i="1"/>
  <c r="BF1381" i="1" s="1"/>
  <c r="AX184" i="1"/>
  <c r="BD335" i="1"/>
  <c r="BD950" i="1"/>
  <c r="AX1060" i="1"/>
  <c r="AY2" i="1"/>
  <c r="AX56" i="1"/>
  <c r="BD294" i="1"/>
  <c r="AX144" i="1"/>
  <c r="BD299" i="1"/>
  <c r="AX375" i="1"/>
  <c r="AX421" i="1"/>
  <c r="AX525" i="1"/>
  <c r="BF525" i="1" s="1"/>
  <c r="BD575" i="1"/>
  <c r="BF575" i="1" s="1"/>
  <c r="BD759" i="1"/>
  <c r="BD1096" i="1"/>
  <c r="BF1096" i="1" s="1"/>
  <c r="AX1177" i="1"/>
  <c r="BD1272" i="1"/>
  <c r="AX1273" i="1"/>
  <c r="AX1305" i="1"/>
  <c r="AX1374" i="1"/>
  <c r="AX596" i="1"/>
  <c r="AX810" i="1"/>
  <c r="BD970" i="1"/>
  <c r="AX1093" i="1"/>
  <c r="BD1289" i="1"/>
  <c r="BF1289" i="1" s="1"/>
  <c r="BG1342" i="1" l="1"/>
  <c r="BG729" i="1"/>
  <c r="BF1353" i="1"/>
  <c r="BC659" i="1"/>
  <c r="BG203" i="1"/>
  <c r="BF753" i="1"/>
  <c r="BK373" i="4"/>
  <c r="BD100" i="4"/>
  <c r="BE1330" i="4"/>
  <c r="CB31" i="4"/>
  <c r="BF1132" i="1"/>
  <c r="BK424" i="4"/>
  <c r="BB595" i="4"/>
  <c r="BC595" i="4" s="1"/>
  <c r="AY763" i="4"/>
  <c r="BK112" i="4"/>
  <c r="BE448" i="4"/>
  <c r="BZ445" i="4"/>
  <c r="BK232" i="4"/>
  <c r="BK76" i="4"/>
  <c r="BE433" i="4"/>
  <c r="BB130" i="4"/>
  <c r="BC130" i="4" s="1"/>
  <c r="CB328" i="4"/>
  <c r="BK1225" i="4"/>
  <c r="BC1023" i="1"/>
  <c r="BE235" i="4"/>
  <c r="BG559" i="1"/>
  <c r="AX66" i="1"/>
  <c r="BC66" i="1" s="1"/>
  <c r="AX1170" i="1"/>
  <c r="BC1170" i="1" s="1"/>
  <c r="BF1625" i="1"/>
  <c r="O14" i="7"/>
  <c r="AH20" i="7"/>
  <c r="P8" i="7"/>
  <c r="O12" i="7"/>
  <c r="BH2" i="1"/>
  <c r="AA11" i="7" s="1"/>
  <c r="AK16" i="7" s="1"/>
  <c r="BF1321" i="1"/>
  <c r="BG759" i="1"/>
  <c r="BC1159" i="1"/>
  <c r="BC624" i="1"/>
  <c r="BG964" i="1"/>
  <c r="BG670" i="1"/>
  <c r="BG1659" i="1"/>
  <c r="BF1067" i="1"/>
  <c r="BD1329" i="1"/>
  <c r="BC655" i="1"/>
  <c r="BC835" i="1"/>
  <c r="BG1132" i="1"/>
  <c r="BF670" i="1"/>
  <c r="BF759" i="1"/>
  <c r="BB733" i="4"/>
  <c r="BC733" i="4" s="1"/>
  <c r="BK139" i="4"/>
  <c r="BK1141" i="4"/>
  <c r="BE220" i="4"/>
  <c r="AY49" i="4"/>
  <c r="BD14" i="1"/>
  <c r="BF14" i="1" s="1"/>
  <c r="BD1144" i="1"/>
  <c r="T8" i="7"/>
  <c r="S12" i="7"/>
  <c r="AI17" i="7"/>
  <c r="AI18" i="7" s="1"/>
  <c r="K12" i="7"/>
  <c r="L8" i="7"/>
  <c r="H8" i="7"/>
  <c r="G12" i="7"/>
  <c r="BB1485" i="4"/>
  <c r="BC1485" i="4" s="1"/>
  <c r="BK549" i="4"/>
  <c r="BD393" i="1"/>
  <c r="BF393" i="1" s="1"/>
  <c r="AX1407" i="1"/>
  <c r="BG1407" i="1" s="1"/>
  <c r="BD1207" i="1"/>
  <c r="BF1207" i="1" s="1"/>
  <c r="B2" i="10"/>
  <c r="Q61" i="8"/>
  <c r="F12" i="8" s="1"/>
  <c r="BE26" i="4"/>
  <c r="BK342" i="4"/>
  <c r="BB173" i="4"/>
  <c r="BC173" i="4" s="1"/>
  <c r="CB126" i="4"/>
  <c r="BZ3" i="4"/>
  <c r="BB1398" i="4"/>
  <c r="BC1398" i="4" s="1"/>
  <c r="BE1371" i="4"/>
  <c r="AY717" i="4"/>
  <c r="BK1338" i="4"/>
  <c r="BK279" i="4"/>
  <c r="AY1311" i="4"/>
  <c r="BE534" i="4"/>
  <c r="BG502" i="1"/>
  <c r="AY1587" i="4"/>
  <c r="BE1389" i="4"/>
  <c r="BB474" i="4"/>
  <c r="BC474" i="4" s="1"/>
  <c r="BB72" i="4"/>
  <c r="BC72" i="4" s="1"/>
  <c r="BB1344" i="4"/>
  <c r="BC1344" i="4" s="1"/>
  <c r="AY1380" i="4"/>
  <c r="BB348" i="4"/>
  <c r="BC348" i="4" s="1"/>
  <c r="AY54" i="4"/>
  <c r="BB530" i="4"/>
  <c r="BC530" i="4" s="1"/>
  <c r="BK906" i="4"/>
  <c r="BK1221" i="4"/>
  <c r="BK324" i="4"/>
  <c r="BK1161" i="4"/>
  <c r="BK1397" i="4"/>
  <c r="BK1311" i="4"/>
  <c r="BE1374" i="4"/>
  <c r="BK36" i="4"/>
  <c r="BE3" i="4"/>
  <c r="BE1311" i="4"/>
  <c r="BE1380" i="4"/>
  <c r="BE513" i="4"/>
  <c r="BE348" i="4"/>
  <c r="BE36" i="4"/>
  <c r="BE54" i="4"/>
  <c r="BB126" i="4"/>
  <c r="BC126" i="4" s="1"/>
  <c r="BK1173" i="4"/>
  <c r="BE936" i="4"/>
  <c r="BE1203" i="4"/>
  <c r="BE1260" i="4"/>
  <c r="BB1272" i="4"/>
  <c r="BC1272" i="4" s="1"/>
  <c r="BE369" i="4"/>
  <c r="BF970" i="1"/>
  <c r="BB1418" i="4"/>
  <c r="BC1418" i="4" s="1"/>
  <c r="AY72" i="4"/>
  <c r="BE620" i="4"/>
  <c r="BE24" i="4"/>
  <c r="AY348" i="4"/>
  <c r="AY36" i="4"/>
  <c r="BB54" i="4"/>
  <c r="BC54" i="4" s="1"/>
  <c r="BE216" i="4"/>
  <c r="BK1203" i="4"/>
  <c r="BB546" i="4"/>
  <c r="BC546" i="4" s="1"/>
  <c r="BK15" i="4"/>
  <c r="AY5" i="4"/>
  <c r="CB5" i="4" s="1"/>
  <c r="BE1698" i="4"/>
  <c r="BB1698" i="4"/>
  <c r="BC1698" i="4" s="1"/>
  <c r="BB1683" i="4"/>
  <c r="BC1683" i="4" s="1"/>
  <c r="AY1683" i="4"/>
  <c r="BE1674" i="4"/>
  <c r="BB1674" i="4"/>
  <c r="BC1674" i="4" s="1"/>
  <c r="AY1671" i="4"/>
  <c r="BB1671" i="4"/>
  <c r="BC1671" i="4" s="1"/>
  <c r="BE1671" i="4"/>
  <c r="BE1647" i="4"/>
  <c r="BB1647" i="4"/>
  <c r="BC1647" i="4" s="1"/>
  <c r="BE1623" i="4"/>
  <c r="BB1623" i="4"/>
  <c r="BC1623" i="4" s="1"/>
  <c r="BE1611" i="4"/>
  <c r="BB1611" i="4"/>
  <c r="BC1611" i="4" s="1"/>
  <c r="BB1563" i="4"/>
  <c r="BC1563" i="4" s="1"/>
  <c r="BE1563" i="4"/>
  <c r="AY1563" i="4"/>
  <c r="BB1551" i="4"/>
  <c r="BC1551" i="4" s="1"/>
  <c r="BE1551" i="4"/>
  <c r="BE1527" i="4"/>
  <c r="AY1527" i="4"/>
  <c r="AY1503" i="4"/>
  <c r="BB1503" i="4"/>
  <c r="BC1503" i="4" s="1"/>
  <c r="AY1491" i="4"/>
  <c r="BE1491" i="4"/>
  <c r="BE1476" i="4"/>
  <c r="BB1476" i="4"/>
  <c r="BC1476" i="4" s="1"/>
  <c r="BK1410" i="4"/>
  <c r="BB1410" i="4"/>
  <c r="BC1410" i="4" s="1"/>
  <c r="BE1407" i="4"/>
  <c r="BB1407" i="4"/>
  <c r="BC1407" i="4" s="1"/>
  <c r="AY1398" i="4"/>
  <c r="CB1398" i="4" s="1"/>
  <c r="BE1398" i="4"/>
  <c r="BE1347" i="4"/>
  <c r="BK1347" i="4"/>
  <c r="BE1326" i="4"/>
  <c r="BK1326" i="4"/>
  <c r="BB1323" i="4"/>
  <c r="BC1323" i="4" s="1"/>
  <c r="BE1323" i="4"/>
  <c r="AY1308" i="4"/>
  <c r="BN1308" i="4" s="1"/>
  <c r="BB1308" i="4"/>
  <c r="BC1308" i="4" s="1"/>
  <c r="BE1308" i="4"/>
  <c r="BE1296" i="4"/>
  <c r="BK1296" i="4"/>
  <c r="BK1257" i="4"/>
  <c r="BE1257" i="4"/>
  <c r="AY1257" i="4"/>
  <c r="BD1257" i="4" s="1"/>
  <c r="BA1242" i="4"/>
  <c r="AY1242" i="4"/>
  <c r="AY1206" i="4"/>
  <c r="CB1206" i="4" s="1"/>
  <c r="BB1206" i="4"/>
  <c r="BC1206" i="4" s="1"/>
  <c r="BE1206" i="4"/>
  <c r="CB1128" i="4"/>
  <c r="BE1128" i="4"/>
  <c r="AY1083" i="4"/>
  <c r="CB1083" i="4" s="1"/>
  <c r="BK951" i="4"/>
  <c r="BE951" i="4"/>
  <c r="BB921" i="4"/>
  <c r="BC921" i="4" s="1"/>
  <c r="AY921" i="4"/>
  <c r="CB921" i="4" s="1"/>
  <c r="BE918" i="4"/>
  <c r="CB918" i="4"/>
  <c r="AY891" i="4"/>
  <c r="BB891" i="4"/>
  <c r="BC891" i="4" s="1"/>
  <c r="BE891" i="4"/>
  <c r="BE882" i="4"/>
  <c r="BK882" i="4"/>
  <c r="BM882" i="4" s="1"/>
  <c r="BB855" i="4"/>
  <c r="BC855" i="4" s="1"/>
  <c r="BE855" i="4"/>
  <c r="AY849" i="4"/>
  <c r="BE849" i="4"/>
  <c r="BE834" i="4"/>
  <c r="BK834" i="4"/>
  <c r="BB813" i="4"/>
  <c r="BC813" i="4" s="1"/>
  <c r="AY813" i="4"/>
  <c r="BE813" i="4"/>
  <c r="BE804" i="4"/>
  <c r="BK804" i="4"/>
  <c r="BE774" i="4"/>
  <c r="AY774" i="4"/>
  <c r="CC774" i="4" s="1"/>
  <c r="BE765" i="4"/>
  <c r="BB765" i="4"/>
  <c r="BC765" i="4" s="1"/>
  <c r="BE717" i="4"/>
  <c r="BB717" i="4"/>
  <c r="BC717" i="4" s="1"/>
  <c r="BD645" i="4"/>
  <c r="BZ645" i="4"/>
  <c r="BN645" i="4"/>
  <c r="BK633" i="4"/>
  <c r="BE633" i="4"/>
  <c r="BE564" i="4"/>
  <c r="BZ564" i="4"/>
  <c r="AY543" i="4"/>
  <c r="CC543" i="4" s="1"/>
  <c r="BK543" i="4"/>
  <c r="BE483" i="4"/>
  <c r="BK483" i="4"/>
  <c r="AY465" i="4"/>
  <c r="BB465" i="4"/>
  <c r="BC465" i="4" s="1"/>
  <c r="AY462" i="4"/>
  <c r="CB462" i="4" s="1"/>
  <c r="BE462" i="4"/>
  <c r="BE444" i="4"/>
  <c r="BB444" i="4"/>
  <c r="BC444" i="4" s="1"/>
  <c r="BE405" i="4"/>
  <c r="BB405" i="4"/>
  <c r="BC405" i="4" s="1"/>
  <c r="BE390" i="4"/>
  <c r="BK390" i="4"/>
  <c r="CB384" i="4"/>
  <c r="BK384" i="4"/>
  <c r="BM384" i="4" s="1"/>
  <c r="BK375" i="4"/>
  <c r="BE375" i="4"/>
  <c r="AY375" i="4"/>
  <c r="CB354" i="4"/>
  <c r="BE354" i="4"/>
  <c r="AY345" i="4"/>
  <c r="BD345" i="4" s="1"/>
  <c r="BK345" i="4"/>
  <c r="AY330" i="4"/>
  <c r="BZ330" i="4" s="1"/>
  <c r="BK330" i="4"/>
  <c r="AY315" i="4"/>
  <c r="BN315" i="4" s="1"/>
  <c r="BE315" i="4"/>
  <c r="BK300" i="4"/>
  <c r="BE300" i="4"/>
  <c r="AY276" i="4"/>
  <c r="BE276" i="4"/>
  <c r="BE273" i="4"/>
  <c r="BK273" i="4"/>
  <c r="AY258" i="4"/>
  <c r="BD258" i="4" s="1"/>
  <c r="BK258" i="4"/>
  <c r="BB246" i="4"/>
  <c r="BC246" i="4" s="1"/>
  <c r="BE246" i="4"/>
  <c r="AY243" i="4"/>
  <c r="CB243" i="4" s="1"/>
  <c r="BB243" i="4"/>
  <c r="BC243" i="4" s="1"/>
  <c r="BD228" i="4"/>
  <c r="BN228" i="4"/>
  <c r="AY207" i="4"/>
  <c r="CC207" i="4" s="1"/>
  <c r="BE207" i="4"/>
  <c r="BB201" i="4"/>
  <c r="BC201" i="4" s="1"/>
  <c r="AY201" i="4"/>
  <c r="BJ201" i="4" s="1"/>
  <c r="BB180" i="4"/>
  <c r="BC180" i="4" s="1"/>
  <c r="BE180" i="4"/>
  <c r="AY180" i="4"/>
  <c r="BJ180" i="4" s="1"/>
  <c r="AY177" i="4"/>
  <c r="BD177" i="4" s="1"/>
  <c r="BB177" i="4"/>
  <c r="BC177" i="4" s="1"/>
  <c r="BE177" i="4"/>
  <c r="BK162" i="4"/>
  <c r="BE162" i="4"/>
  <c r="AY141" i="4"/>
  <c r="BD141" i="4" s="1"/>
  <c r="BK141" i="4"/>
  <c r="BZ126" i="4"/>
  <c r="BE126" i="4"/>
  <c r="BK114" i="4"/>
  <c r="AY114" i="4"/>
  <c r="BZ114" i="4" s="1"/>
  <c r="BB114" i="4"/>
  <c r="BC114" i="4" s="1"/>
  <c r="BK96" i="4"/>
  <c r="BM96" i="4" s="1"/>
  <c r="BE96" i="4"/>
  <c r="BE45" i="4"/>
  <c r="BB45" i="4"/>
  <c r="BC45" i="4" s="1"/>
  <c r="AY45" i="4"/>
  <c r="BD45" i="4" s="1"/>
  <c r="BK39" i="4"/>
  <c r="BB39" i="4"/>
  <c r="BC39" i="4" s="1"/>
  <c r="AY6" i="4"/>
  <c r="BD6" i="4" s="1"/>
  <c r="BB6" i="4"/>
  <c r="BC6" i="4" s="1"/>
  <c r="BF904" i="1"/>
  <c r="BC904" i="1"/>
  <c r="BC166" i="1"/>
  <c r="BG166" i="1"/>
  <c r="BF502" i="1"/>
  <c r="BG674" i="1"/>
  <c r="BC674" i="1"/>
  <c r="BM1398" i="4"/>
  <c r="BB1527" i="4"/>
  <c r="BC1527" i="4" s="1"/>
  <c r="BE1503" i="4"/>
  <c r="BE1053" i="4"/>
  <c r="BK945" i="4"/>
  <c r="BB738" i="4"/>
  <c r="BC738" i="4" s="1"/>
  <c r="BG904" i="1"/>
  <c r="BE819" i="4"/>
  <c r="AY450" i="4"/>
  <c r="BJ450" i="4" s="1"/>
  <c r="BB1038" i="4"/>
  <c r="BC1038" i="4" s="1"/>
  <c r="AY1533" i="4"/>
  <c r="BD1533" i="4" s="1"/>
  <c r="AY1647" i="4"/>
  <c r="AY1551" i="4"/>
  <c r="BJ1551" i="4" s="1"/>
  <c r="BE1683" i="4"/>
  <c r="BE963" i="4"/>
  <c r="BK921" i="4"/>
  <c r="BK1215" i="4"/>
  <c r="BK879" i="4"/>
  <c r="BF229" i="1"/>
  <c r="BF1159" i="1"/>
  <c r="AY1659" i="4"/>
  <c r="BB1659" i="4"/>
  <c r="BC1659" i="4" s="1"/>
  <c r="BB1458" i="4"/>
  <c r="BC1458" i="4" s="1"/>
  <c r="BE1458" i="4"/>
  <c r="AY1419" i="4"/>
  <c r="BJ1419" i="4" s="1"/>
  <c r="BE1419" i="4"/>
  <c r="AY1392" i="4"/>
  <c r="BE1392" i="4"/>
  <c r="AY1371" i="4"/>
  <c r="CB1371" i="4" s="1"/>
  <c r="AX1320" i="4"/>
  <c r="BE1320" i="4"/>
  <c r="AY1281" i="4"/>
  <c r="BE1281" i="4"/>
  <c r="BE1272" i="4"/>
  <c r="BK1272" i="4"/>
  <c r="BK1260" i="4"/>
  <c r="AY1260" i="4"/>
  <c r="BK1158" i="4"/>
  <c r="BB1158" i="4"/>
  <c r="BC1158" i="4" s="1"/>
  <c r="BB1050" i="4"/>
  <c r="BC1050" i="4" s="1"/>
  <c r="BK1050" i="4"/>
  <c r="BE1017" i="4"/>
  <c r="BB1017" i="4"/>
  <c r="BC1017" i="4" s="1"/>
  <c r="BK939" i="4"/>
  <c r="AY939" i="4"/>
  <c r="BK870" i="4"/>
  <c r="BB870" i="4"/>
  <c r="BC870" i="4" s="1"/>
  <c r="AY807" i="4"/>
  <c r="BN807" i="4" s="1"/>
  <c r="BK807" i="4"/>
  <c r="AY780" i="4"/>
  <c r="CB780" i="4" s="1"/>
  <c r="BK780" i="4"/>
  <c r="BB780" i="4"/>
  <c r="BC780" i="4" s="1"/>
  <c r="BK765" i="4"/>
  <c r="AY765" i="4"/>
  <c r="AY738" i="4"/>
  <c r="BN738" i="4" s="1"/>
  <c r="BE738" i="4"/>
  <c r="BE726" i="4"/>
  <c r="BK726" i="4"/>
  <c r="BB690" i="4"/>
  <c r="BC690" i="4" s="1"/>
  <c r="AY690" i="4"/>
  <c r="BD690" i="4" s="1"/>
  <c r="BK687" i="4"/>
  <c r="BB687" i="4"/>
  <c r="BC687" i="4" s="1"/>
  <c r="BK636" i="4"/>
  <c r="BM636" i="4" s="1"/>
  <c r="BZ636" i="4"/>
  <c r="AY567" i="4"/>
  <c r="BK567" i="4"/>
  <c r="BK516" i="4"/>
  <c r="AY516" i="4"/>
  <c r="BB441" i="4"/>
  <c r="BC441" i="4" s="1"/>
  <c r="BE441" i="4"/>
  <c r="BB435" i="4"/>
  <c r="BC435" i="4" s="1"/>
  <c r="BE435" i="4"/>
  <c r="AY351" i="4"/>
  <c r="BN351" i="4" s="1"/>
  <c r="BE351" i="4"/>
  <c r="AY342" i="4"/>
  <c r="BE342" i="4"/>
  <c r="AY327" i="4"/>
  <c r="BK327" i="4"/>
  <c r="BE288" i="4"/>
  <c r="BK288" i="4"/>
  <c r="BB264" i="4"/>
  <c r="BC264" i="4" s="1"/>
  <c r="BE264" i="4"/>
  <c r="AY246" i="4"/>
  <c r="BK246" i="4"/>
  <c r="BB231" i="4"/>
  <c r="BC231" i="4" s="1"/>
  <c r="AY231" i="4"/>
  <c r="BK99" i="4"/>
  <c r="AY99" i="4"/>
  <c r="BZ93" i="4"/>
  <c r="BK93" i="4"/>
  <c r="BM93" i="4" s="1"/>
  <c r="BE27" i="4"/>
  <c r="BK27" i="4"/>
  <c r="AY27" i="4"/>
  <c r="BE12" i="4"/>
  <c r="BK12" i="4"/>
  <c r="BF414" i="1"/>
  <c r="BC414" i="1"/>
  <c r="BG742" i="1"/>
  <c r="BC742" i="1"/>
  <c r="BE1346" i="4"/>
  <c r="BK1346" i="4"/>
  <c r="BE1316" i="4"/>
  <c r="BK1316" i="4"/>
  <c r="BE1587" i="4"/>
  <c r="BB1491" i="4"/>
  <c r="BC1491" i="4" s="1"/>
  <c r="AY1623" i="4"/>
  <c r="BE867" i="4"/>
  <c r="BK963" i="4"/>
  <c r="BK1323" i="4"/>
  <c r="BK849" i="4"/>
  <c r="BE870" i="4"/>
  <c r="BK180" i="4"/>
  <c r="BK465" i="4"/>
  <c r="BK177" i="4"/>
  <c r="BK231" i="4"/>
  <c r="AY1407" i="4"/>
  <c r="BE345" i="4"/>
  <c r="AY870" i="4"/>
  <c r="BN870" i="4" s="1"/>
  <c r="BZ228" i="4"/>
  <c r="BK462" i="4"/>
  <c r="BB516" i="4"/>
  <c r="BC516" i="4" s="1"/>
  <c r="BK813" i="4"/>
  <c r="BE921" i="4"/>
  <c r="AX1017" i="4"/>
  <c r="BK1308" i="4"/>
  <c r="BE831" i="4"/>
  <c r="BE99" i="4"/>
  <c r="BK684" i="4"/>
  <c r="BK1407" i="4"/>
  <c r="BE204" i="4"/>
  <c r="BE1404" i="4"/>
  <c r="BK270" i="4"/>
  <c r="BE810" i="4"/>
  <c r="BK1092" i="4"/>
  <c r="BE720" i="4"/>
  <c r="BG414" i="1"/>
  <c r="BE168" i="4"/>
  <c r="BK1083" i="4"/>
  <c r="BE165" i="4"/>
  <c r="AY1485" i="4"/>
  <c r="BE1029" i="4"/>
  <c r="BB633" i="4"/>
  <c r="BC633" i="4" s="1"/>
  <c r="BE309" i="4"/>
  <c r="BE210" i="4"/>
  <c r="BK51" i="4"/>
  <c r="AY963" i="4"/>
  <c r="CB963" i="4" s="1"/>
  <c r="BZ846" i="4"/>
  <c r="BE498" i="4"/>
  <c r="CB642" i="4"/>
  <c r="AY1578" i="4"/>
  <c r="BB1083" i="4"/>
  <c r="BC1083" i="4" s="1"/>
  <c r="BE1227" i="4"/>
  <c r="AY1614" i="4"/>
  <c r="BE1614" i="4"/>
  <c r="AY1530" i="4"/>
  <c r="BB1530" i="4"/>
  <c r="BC1530" i="4" s="1"/>
  <c r="BB1494" i="4"/>
  <c r="BC1494" i="4" s="1"/>
  <c r="AY1494" i="4"/>
  <c r="BB1482" i="4"/>
  <c r="BC1482" i="4" s="1"/>
  <c r="AY1482" i="4"/>
  <c r="CC1482" i="4" s="1"/>
  <c r="BA1467" i="4"/>
  <c r="BE1467" i="4"/>
  <c r="BZ1398" i="4"/>
  <c r="BB1335" i="4"/>
  <c r="BC1335" i="4" s="1"/>
  <c r="BE1335" i="4"/>
  <c r="AY1251" i="4"/>
  <c r="BK1251" i="4"/>
  <c r="BE1251" i="4"/>
  <c r="BK1230" i="4"/>
  <c r="AY1230" i="4"/>
  <c r="BZ1230" i="4" s="1"/>
  <c r="BK1197" i="4"/>
  <c r="AY1197" i="4"/>
  <c r="BE1185" i="4"/>
  <c r="AY1185" i="4"/>
  <c r="BB1101" i="4"/>
  <c r="BC1101" i="4" s="1"/>
  <c r="BK1101" i="4"/>
  <c r="BK1098" i="4"/>
  <c r="BB1098" i="4"/>
  <c r="BC1098" i="4" s="1"/>
  <c r="BE1086" i="4"/>
  <c r="BB1086" i="4"/>
  <c r="BC1086" i="4" s="1"/>
  <c r="AY1071" i="4"/>
  <c r="BA1071" i="4"/>
  <c r="BB1044" i="4"/>
  <c r="BC1044" i="4" s="1"/>
  <c r="AX1044" i="4"/>
  <c r="AY1044" i="4" s="1"/>
  <c r="BZ1044" i="4" s="1"/>
  <c r="AY969" i="4"/>
  <c r="BB969" i="4"/>
  <c r="BC969" i="4" s="1"/>
  <c r="BE942" i="4"/>
  <c r="AY942" i="4"/>
  <c r="BN942" i="4" s="1"/>
  <c r="AY930" i="4"/>
  <c r="BK930" i="4"/>
  <c r="BB822" i="4"/>
  <c r="BC822" i="4" s="1"/>
  <c r="BK822" i="4"/>
  <c r="BE801" i="4"/>
  <c r="BB801" i="4"/>
  <c r="BC801" i="4" s="1"/>
  <c r="BB798" i="4"/>
  <c r="BC798" i="4" s="1"/>
  <c r="BK798" i="4"/>
  <c r="BE789" i="4"/>
  <c r="BK789" i="4"/>
  <c r="BE786" i="4"/>
  <c r="BK786" i="4"/>
  <c r="BM786" i="4" s="1"/>
  <c r="BB759" i="4"/>
  <c r="BC759" i="4" s="1"/>
  <c r="BE759" i="4"/>
  <c r="BK759" i="4"/>
  <c r="BE714" i="4"/>
  <c r="BK714" i="4"/>
  <c r="BK702" i="4"/>
  <c r="BE702" i="4"/>
  <c r="BK678" i="4"/>
  <c r="BM678" i="4" s="1"/>
  <c r="BZ678" i="4"/>
  <c r="BB663" i="4"/>
  <c r="BC663" i="4" s="1"/>
  <c r="AY663" i="4"/>
  <c r="BE582" i="4"/>
  <c r="BZ582" i="4"/>
  <c r="BB570" i="4"/>
  <c r="BC570" i="4" s="1"/>
  <c r="AY570" i="4"/>
  <c r="BE555" i="4"/>
  <c r="CB555" i="4"/>
  <c r="AX522" i="4"/>
  <c r="AY522" i="4" s="1"/>
  <c r="BB522" i="4"/>
  <c r="BC522" i="4" s="1"/>
  <c r="BE522" i="4"/>
  <c r="BK429" i="4"/>
  <c r="BB429" i="4"/>
  <c r="BC429" i="4" s="1"/>
  <c r="AX402" i="4"/>
  <c r="BE402" i="4"/>
  <c r="BB333" i="4"/>
  <c r="BC333" i="4" s="1"/>
  <c r="AY333" i="4"/>
  <c r="CB333" i="4" s="1"/>
  <c r="BK321" i="4"/>
  <c r="BE321" i="4"/>
  <c r="BK312" i="4"/>
  <c r="BE312" i="4"/>
  <c r="BB267" i="4"/>
  <c r="BC267" i="4" s="1"/>
  <c r="BE267" i="4"/>
  <c r="BE258" i="4"/>
  <c r="BB258" i="4"/>
  <c r="BC258" i="4" s="1"/>
  <c r="AY249" i="4"/>
  <c r="BD249" i="4" s="1"/>
  <c r="BK249" i="4"/>
  <c r="BK219" i="4"/>
  <c r="BB219" i="4"/>
  <c r="BC219" i="4" s="1"/>
  <c r="BE174" i="4"/>
  <c r="CB174" i="4"/>
  <c r="BE144" i="4"/>
  <c r="BK144" i="4"/>
  <c r="BK108" i="4"/>
  <c r="BE108" i="4"/>
  <c r="BZ90" i="4"/>
  <c r="CB90" i="4"/>
  <c r="BK87" i="4"/>
  <c r="BB87" i="4"/>
  <c r="BC87" i="4" s="1"/>
  <c r="BB81" i="4"/>
  <c r="BC81" i="4" s="1"/>
  <c r="BE81" i="4"/>
  <c r="BB9" i="4"/>
  <c r="BC9" i="4" s="1"/>
  <c r="BK9" i="4"/>
  <c r="BM1071" i="4"/>
  <c r="BE1125" i="4"/>
  <c r="BE990" i="4"/>
  <c r="BB1053" i="4"/>
  <c r="BC1053" i="4" s="1"/>
  <c r="BB1200" i="4"/>
  <c r="BC1200" i="4" s="1"/>
  <c r="BE861" i="4"/>
  <c r="BE1071" i="4"/>
  <c r="BK243" i="4"/>
  <c r="BE132" i="4"/>
  <c r="BB225" i="4"/>
  <c r="BC225" i="4" s="1"/>
  <c r="BK969" i="4"/>
  <c r="BB909" i="4"/>
  <c r="BC909" i="4" s="1"/>
  <c r="AY1305" i="4"/>
  <c r="AY693" i="4"/>
  <c r="BD693" i="4" s="1"/>
  <c r="BK417" i="4"/>
  <c r="BB33" i="4"/>
  <c r="BC33" i="4" s="1"/>
  <c r="BE243" i="4"/>
  <c r="BE387" i="4"/>
  <c r="AY1254" i="4"/>
  <c r="AY1095" i="4"/>
  <c r="AY639" i="4"/>
  <c r="BE114" i="4"/>
  <c r="BK1314" i="4"/>
  <c r="BK78" i="4"/>
  <c r="BB1506" i="4"/>
  <c r="BC1506" i="4" s="1"/>
  <c r="BK1362" i="4"/>
  <c r="AY1035" i="4"/>
  <c r="AY1050" i="4"/>
  <c r="BJ1050" i="4" s="1"/>
  <c r="BK354" i="4"/>
  <c r="BM354" i="4" s="1"/>
  <c r="BK1035" i="4"/>
  <c r="BB42" i="4"/>
  <c r="BC42" i="4" s="1"/>
  <c r="BZ210" i="4"/>
  <c r="BK570" i="4"/>
  <c r="CB678" i="4"/>
  <c r="BB930" i="4"/>
  <c r="BC930" i="4" s="1"/>
  <c r="BE1119" i="4"/>
  <c r="BB75" i="4"/>
  <c r="BC75" i="4" s="1"/>
  <c r="BK459" i="4"/>
  <c r="BM459" i="4" s="1"/>
  <c r="BB747" i="4"/>
  <c r="BC747" i="4" s="1"/>
  <c r="AY1005" i="4"/>
  <c r="BJ1005" i="4" s="1"/>
  <c r="BE1074" i="4"/>
  <c r="BB282" i="4"/>
  <c r="BC282" i="4" s="1"/>
  <c r="CB96" i="4"/>
  <c r="BE1626" i="4"/>
  <c r="AY1626" i="4"/>
  <c r="BZ1626" i="4" s="1"/>
  <c r="BB1431" i="4"/>
  <c r="BC1431" i="4" s="1"/>
  <c r="AY1431" i="4"/>
  <c r="BJ1431" i="4" s="1"/>
  <c r="AY1302" i="4"/>
  <c r="BK1302" i="4"/>
  <c r="AY1290" i="4"/>
  <c r="BK1290" i="4"/>
  <c r="BB1290" i="4"/>
  <c r="BC1290" i="4" s="1"/>
  <c r="BB1287" i="4"/>
  <c r="BC1287" i="4" s="1"/>
  <c r="AY1287" i="4"/>
  <c r="BZ1287" i="4" s="1"/>
  <c r="AY1131" i="4"/>
  <c r="BZ1131" i="4" s="1"/>
  <c r="BE1131" i="4"/>
  <c r="AY1014" i="4"/>
  <c r="BK1014" i="4"/>
  <c r="BK1002" i="4"/>
  <c r="AY1002" i="4"/>
  <c r="BE858" i="4"/>
  <c r="BK858" i="4"/>
  <c r="BB858" i="4"/>
  <c r="BC858" i="4" s="1"/>
  <c r="AX837" i="4"/>
  <c r="AY837" i="4" s="1"/>
  <c r="CC837" i="4" s="1"/>
  <c r="BB837" i="4"/>
  <c r="BC837" i="4" s="1"/>
  <c r="BB714" i="4"/>
  <c r="BC714" i="4" s="1"/>
  <c r="AY714" i="4"/>
  <c r="BD714" i="4" s="1"/>
  <c r="AY627" i="4"/>
  <c r="BZ627" i="4" s="1"/>
  <c r="BE627" i="4"/>
  <c r="BK618" i="4"/>
  <c r="AY618" i="4"/>
  <c r="BN618" i="4" s="1"/>
  <c r="BE603" i="4"/>
  <c r="AY603" i="4"/>
  <c r="BZ603" i="4" s="1"/>
  <c r="BB591" i="4"/>
  <c r="BC591" i="4" s="1"/>
  <c r="AX591" i="4"/>
  <c r="BE507" i="4"/>
  <c r="BB507" i="4"/>
  <c r="BC507" i="4" s="1"/>
  <c r="AY483" i="4"/>
  <c r="BB483" i="4"/>
  <c r="BC483" i="4" s="1"/>
  <c r="AY438" i="4"/>
  <c r="BE438" i="4"/>
  <c r="AY405" i="4"/>
  <c r="BK405" i="4"/>
  <c r="BE399" i="4"/>
  <c r="BB399" i="4"/>
  <c r="BC399" i="4" s="1"/>
  <c r="BK381" i="4"/>
  <c r="BE381" i="4"/>
  <c r="BE330" i="4"/>
  <c r="BB330" i="4"/>
  <c r="BC330" i="4" s="1"/>
  <c r="BB315" i="4"/>
  <c r="BC315" i="4" s="1"/>
  <c r="BK315" i="4"/>
  <c r="AY294" i="4"/>
  <c r="BZ294" i="4" s="1"/>
  <c r="BB294" i="4"/>
  <c r="BC294" i="4" s="1"/>
  <c r="BE255" i="4"/>
  <c r="BB255" i="4"/>
  <c r="BC255" i="4" s="1"/>
  <c r="AY237" i="4"/>
  <c r="BK237" i="4"/>
  <c r="CB210" i="4"/>
  <c r="BB210" i="4"/>
  <c r="BC210" i="4" s="1"/>
  <c r="BB189" i="4"/>
  <c r="BC189" i="4" s="1"/>
  <c r="AY189" i="4"/>
  <c r="BZ174" i="4"/>
  <c r="BK174" i="4"/>
  <c r="BM174" i="4" s="1"/>
  <c r="AY159" i="4"/>
  <c r="BN159" i="4" s="1"/>
  <c r="BB159" i="4"/>
  <c r="BC159" i="4" s="1"/>
  <c r="AY147" i="4"/>
  <c r="BK147" i="4"/>
  <c r="BE138" i="4"/>
  <c r="AY138" i="4"/>
  <c r="BK123" i="4"/>
  <c r="AY123" i="4"/>
  <c r="BN123" i="4" s="1"/>
  <c r="BZ102" i="4"/>
  <c r="BB102" i="4"/>
  <c r="BC102" i="4" s="1"/>
  <c r="BK66" i="4"/>
  <c r="BE66" i="4"/>
  <c r="BB30" i="4"/>
  <c r="BC30" i="4" s="1"/>
  <c r="BE30" i="4"/>
  <c r="BE18" i="4"/>
  <c r="AY18" i="4"/>
  <c r="CB18" i="4" s="1"/>
  <c r="BK1371" i="4"/>
  <c r="BE735" i="4"/>
  <c r="BZ384" i="4"/>
  <c r="AY1053" i="4"/>
  <c r="BD1053" i="4" s="1"/>
  <c r="BE1083" i="4"/>
  <c r="AY1467" i="4"/>
  <c r="CC1467" i="4" s="1"/>
  <c r="BE846" i="4"/>
  <c r="BE1095" i="4"/>
  <c r="BE183" i="4"/>
  <c r="BK255" i="4"/>
  <c r="BA132" i="4"/>
  <c r="BI132" i="4" s="1"/>
  <c r="CI132" i="4" s="1"/>
  <c r="BE636" i="4"/>
  <c r="BE357" i="4"/>
  <c r="AY873" i="4"/>
  <c r="BD873" i="4" s="1"/>
  <c r="BB645" i="4"/>
  <c r="BC645" i="4" s="1"/>
  <c r="BK1365" i="4"/>
  <c r="AY1161" i="4"/>
  <c r="BA1161" i="4" s="1"/>
  <c r="BI1161" i="4" s="1"/>
  <c r="CI1161" i="4" s="1"/>
  <c r="BK957" i="4"/>
  <c r="AY633" i="4"/>
  <c r="BD633" i="4" s="1"/>
  <c r="BE465" i="4"/>
  <c r="AY309" i="4"/>
  <c r="AY129" i="4"/>
  <c r="BJ129" i="4" s="1"/>
  <c r="BK33" i="4"/>
  <c r="BM33" i="4" s="1"/>
  <c r="BE339" i="4"/>
  <c r="BK138" i="4"/>
  <c r="BB1614" i="4"/>
  <c r="BC1614" i="4" s="1"/>
  <c r="CD102" i="4"/>
  <c r="CF102" i="4" s="1"/>
  <c r="AY1074" i="4"/>
  <c r="BB882" i="4"/>
  <c r="BC882" i="4" s="1"/>
  <c r="AY1203" i="4"/>
  <c r="BB783" i="4"/>
  <c r="BC783" i="4" s="1"/>
  <c r="BE618" i="4"/>
  <c r="BB135" i="4"/>
  <c r="BC135" i="4" s="1"/>
  <c r="AY594" i="4"/>
  <c r="BK102" i="4"/>
  <c r="BM102" i="4" s="1"/>
  <c r="BE411" i="4"/>
  <c r="BK531" i="4"/>
  <c r="AY1458" i="4"/>
  <c r="AY903" i="4"/>
  <c r="BB654" i="4"/>
  <c r="BC654" i="4" s="1"/>
  <c r="AY255" i="4"/>
  <c r="CC255" i="4" s="1"/>
  <c r="AY414" i="4"/>
  <c r="BE78" i="4"/>
  <c r="BK399" i="4"/>
  <c r="AY42" i="4"/>
  <c r="BN42" i="4" s="1"/>
  <c r="BB90" i="4"/>
  <c r="BC90" i="4" s="1"/>
  <c r="BB138" i="4"/>
  <c r="BC138" i="4" s="1"/>
  <c r="AY222" i="4"/>
  <c r="BN222" i="4" s="1"/>
  <c r="BB318" i="4"/>
  <c r="BC318" i="4" s="1"/>
  <c r="CB486" i="4"/>
  <c r="CB582" i="4"/>
  <c r="AY858" i="4"/>
  <c r="BD858" i="4" s="1"/>
  <c r="BB1122" i="4"/>
  <c r="BC1122" i="4" s="1"/>
  <c r="BB1626" i="4"/>
  <c r="BC1626" i="4" s="1"/>
  <c r="BB1143" i="4"/>
  <c r="BC1143" i="4" s="1"/>
  <c r="AY15" i="4"/>
  <c r="BN15" i="4" s="1"/>
  <c r="BB123" i="4"/>
  <c r="BC123" i="4" s="1"/>
  <c r="AY435" i="4"/>
  <c r="BZ435" i="4" s="1"/>
  <c r="BB699" i="4"/>
  <c r="BC699" i="4" s="1"/>
  <c r="BE987" i="4"/>
  <c r="AX1227" i="4"/>
  <c r="BK1227" i="4" s="1"/>
  <c r="AY12" i="4"/>
  <c r="BJ12" i="4" s="1"/>
  <c r="BE609" i="4"/>
  <c r="BK18" i="4"/>
  <c r="BK1191" i="4"/>
  <c r="CD651" i="4"/>
  <c r="CF651" i="4" s="1"/>
  <c r="AY87" i="4"/>
  <c r="BB1533" i="4"/>
  <c r="BC1533" i="4" s="1"/>
  <c r="BK42" i="4"/>
  <c r="BB408" i="4"/>
  <c r="BC408" i="4" s="1"/>
  <c r="BK1392" i="4"/>
  <c r="BB276" i="4"/>
  <c r="BC276" i="4" s="1"/>
  <c r="BK309" i="4"/>
  <c r="BB1695" i="4"/>
  <c r="BC1695" i="4" s="1"/>
  <c r="AY1695" i="4"/>
  <c r="BE1635" i="4"/>
  <c r="AY1635" i="4"/>
  <c r="BZ1635" i="4" s="1"/>
  <c r="BB1539" i="4"/>
  <c r="BC1539" i="4" s="1"/>
  <c r="BE1539" i="4"/>
  <c r="BB1515" i="4"/>
  <c r="BC1515" i="4" s="1"/>
  <c r="AY1515" i="4"/>
  <c r="AY1479" i="4"/>
  <c r="BZ1479" i="4" s="1"/>
  <c r="BB1479" i="4"/>
  <c r="BC1479" i="4" s="1"/>
  <c r="BB1383" i="4"/>
  <c r="BC1383" i="4" s="1"/>
  <c r="AY1383" i="4"/>
  <c r="CC1383" i="4" s="1"/>
  <c r="BK1359" i="4"/>
  <c r="AY1359" i="4"/>
  <c r="BJ1359" i="4" s="1"/>
  <c r="BB1359" i="4"/>
  <c r="BC1359" i="4" s="1"/>
  <c r="AY1347" i="4"/>
  <c r="BB1347" i="4"/>
  <c r="BC1347" i="4" s="1"/>
  <c r="BK1299" i="4"/>
  <c r="AY1299" i="4"/>
  <c r="CB1299" i="4" s="1"/>
  <c r="BE1275" i="4"/>
  <c r="BB1275" i="4"/>
  <c r="BC1275" i="4" s="1"/>
  <c r="BB1263" i="4"/>
  <c r="BC1263" i="4" s="1"/>
  <c r="BE1263" i="4"/>
  <c r="BB1239" i="4"/>
  <c r="BC1239" i="4" s="1"/>
  <c r="AY1239" i="4"/>
  <c r="AY1179" i="4"/>
  <c r="BE1179" i="4"/>
  <c r="BK1167" i="4"/>
  <c r="BE1167" i="4"/>
  <c r="AY1155" i="4"/>
  <c r="BK1155" i="4"/>
  <c r="BE1155" i="4"/>
  <c r="BK1107" i="4"/>
  <c r="BB1107" i="4"/>
  <c r="BC1107" i="4" s="1"/>
  <c r="BA1059" i="4"/>
  <c r="BZ1059" i="4"/>
  <c r="BE1059" i="4"/>
  <c r="BB1023" i="4"/>
  <c r="BC1023" i="4" s="1"/>
  <c r="BK1023" i="4"/>
  <c r="AY1023" i="4"/>
  <c r="CC1023" i="4" s="1"/>
  <c r="BK1011" i="4"/>
  <c r="BB1011" i="4"/>
  <c r="BC1011" i="4" s="1"/>
  <c r="BE999" i="4"/>
  <c r="BK999" i="4"/>
  <c r="BB999" i="4"/>
  <c r="BC999" i="4" s="1"/>
  <c r="BB987" i="4"/>
  <c r="BC987" i="4" s="1"/>
  <c r="AY987" i="4"/>
  <c r="AY951" i="4"/>
  <c r="BB951" i="4"/>
  <c r="BC951" i="4" s="1"/>
  <c r="BE939" i="4"/>
  <c r="BB939" i="4"/>
  <c r="BC939" i="4" s="1"/>
  <c r="AY927" i="4"/>
  <c r="BE927" i="4"/>
  <c r="AY867" i="4"/>
  <c r="BM867" i="4" s="1"/>
  <c r="BB867" i="4"/>
  <c r="BC867" i="4" s="1"/>
  <c r="BK855" i="4"/>
  <c r="AY855" i="4"/>
  <c r="BZ855" i="4" s="1"/>
  <c r="AY831" i="4"/>
  <c r="BK831" i="4"/>
  <c r="BK819" i="4"/>
  <c r="BB819" i="4"/>
  <c r="BC819" i="4" s="1"/>
  <c r="BE807" i="4"/>
  <c r="BB807" i="4"/>
  <c r="BC807" i="4" s="1"/>
  <c r="AY771" i="4"/>
  <c r="BE771" i="4"/>
  <c r="BB771" i="4"/>
  <c r="BC771" i="4" s="1"/>
  <c r="BK771" i="4"/>
  <c r="AY747" i="4"/>
  <c r="BK747" i="4"/>
  <c r="BK723" i="4"/>
  <c r="AY723" i="4"/>
  <c r="BE723" i="4"/>
  <c r="AY687" i="4"/>
  <c r="CB687" i="4" s="1"/>
  <c r="BE687" i="4"/>
  <c r="BE675" i="4"/>
  <c r="BB675" i="4"/>
  <c r="BC675" i="4" s="1"/>
  <c r="AY675" i="4"/>
  <c r="BN675" i="4" s="1"/>
  <c r="BK675" i="4"/>
  <c r="BB603" i="4"/>
  <c r="BC603" i="4" s="1"/>
  <c r="BK603" i="4"/>
  <c r="BE579" i="4"/>
  <c r="BB579" i="4"/>
  <c r="BC579" i="4" s="1"/>
  <c r="AY579" i="4"/>
  <c r="BZ579" i="4" s="1"/>
  <c r="BK579" i="4"/>
  <c r="BB567" i="4"/>
  <c r="BC567" i="4" s="1"/>
  <c r="BE567" i="4"/>
  <c r="AY519" i="4"/>
  <c r="BB519" i="4"/>
  <c r="BC519" i="4" s="1"/>
  <c r="BE519" i="4"/>
  <c r="BK519" i="4"/>
  <c r="BK495" i="4"/>
  <c r="BB495" i="4"/>
  <c r="BC495" i="4" s="1"/>
  <c r="BB471" i="4"/>
  <c r="BC471" i="4" s="1"/>
  <c r="AY471" i="4"/>
  <c r="BK471" i="4"/>
  <c r="CB459" i="4"/>
  <c r="BB459" i="4"/>
  <c r="BC459" i="4" s="1"/>
  <c r="BZ459" i="4"/>
  <c r="BB447" i="4"/>
  <c r="BC447" i="4" s="1"/>
  <c r="BE447" i="4"/>
  <c r="BK447" i="4"/>
  <c r="BA423" i="4"/>
  <c r="AY423" i="4"/>
  <c r="BE423" i="4"/>
  <c r="BB387" i="4"/>
  <c r="BC387" i="4" s="1"/>
  <c r="BK387" i="4"/>
  <c r="BK363" i="4"/>
  <c r="AY363" i="4"/>
  <c r="CC363" i="4" s="1"/>
  <c r="BE363" i="4"/>
  <c r="BB351" i="4"/>
  <c r="BC351" i="4" s="1"/>
  <c r="BK351" i="4"/>
  <c r="BE303" i="4"/>
  <c r="BK303" i="4"/>
  <c r="BB303" i="4"/>
  <c r="BC303" i="4" s="1"/>
  <c r="BZ267" i="4"/>
  <c r="CB267" i="4"/>
  <c r="BZ195" i="4"/>
  <c r="BE195" i="4"/>
  <c r="BB1686" i="4"/>
  <c r="BC1686" i="4" s="1"/>
  <c r="AY1686" i="4"/>
  <c r="BZ1686" i="4" s="1"/>
  <c r="AY1638" i="4"/>
  <c r="BB1638" i="4"/>
  <c r="BC1638" i="4" s="1"/>
  <c r="BE1602" i="4"/>
  <c r="BB1602" i="4"/>
  <c r="BC1602" i="4" s="1"/>
  <c r="BB1590" i="4"/>
  <c r="BC1590" i="4" s="1"/>
  <c r="BE1590" i="4"/>
  <c r="AY1542" i="4"/>
  <c r="BE1542" i="4"/>
  <c r="AY1518" i="4"/>
  <c r="BB1518" i="4"/>
  <c r="BC1518" i="4" s="1"/>
  <c r="BE1446" i="4"/>
  <c r="AY1446" i="4"/>
  <c r="BA1446" i="4" s="1"/>
  <c r="AY1410" i="4"/>
  <c r="BE1410" i="4"/>
  <c r="BZ1374" i="4"/>
  <c r="BK1374" i="4"/>
  <c r="BM1374" i="4" s="1"/>
  <c r="BA1314" i="4"/>
  <c r="BI1314" i="4" s="1"/>
  <c r="CI1314" i="4" s="1"/>
  <c r="BE1314" i="4"/>
  <c r="AY1278" i="4"/>
  <c r="CB1278" i="4" s="1"/>
  <c r="BB1278" i="4"/>
  <c r="BC1278" i="4" s="1"/>
  <c r="BB1266" i="4"/>
  <c r="BC1266" i="4" s="1"/>
  <c r="BE1266" i="4"/>
  <c r="BK1194" i="4"/>
  <c r="AY1194" i="4"/>
  <c r="BE1170" i="4"/>
  <c r="AY1170" i="4"/>
  <c r="BJ1170" i="4" s="1"/>
  <c r="BK1170" i="4"/>
  <c r="BB1170" i="4"/>
  <c r="BC1170" i="4" s="1"/>
  <c r="AY1146" i="4"/>
  <c r="BE1146" i="4"/>
  <c r="BB1110" i="4"/>
  <c r="BC1110" i="4" s="1"/>
  <c r="BE1110" i="4"/>
  <c r="AY1110" i="4"/>
  <c r="AY1062" i="4"/>
  <c r="BK1062" i="4"/>
  <c r="BK1026" i="4"/>
  <c r="BB1026" i="4"/>
  <c r="BC1026" i="4" s="1"/>
  <c r="BK990" i="4"/>
  <c r="BB990" i="4"/>
  <c r="BC990" i="4" s="1"/>
  <c r="BK810" i="4"/>
  <c r="AY810" i="4"/>
  <c r="BD810" i="4" s="1"/>
  <c r="BB786" i="4"/>
  <c r="BC786" i="4" s="1"/>
  <c r="BZ786" i="4"/>
  <c r="BB774" i="4"/>
  <c r="BC774" i="4" s="1"/>
  <c r="BK774" i="4"/>
  <c r="BK750" i="4"/>
  <c r="BE750" i="4"/>
  <c r="AY726" i="4"/>
  <c r="BN726" i="4" s="1"/>
  <c r="BB726" i="4"/>
  <c r="BC726" i="4" s="1"/>
  <c r="BB702" i="4"/>
  <c r="BC702" i="4" s="1"/>
  <c r="AY702" i="4"/>
  <c r="BD702" i="4" s="1"/>
  <c r="BB678" i="4"/>
  <c r="BC678" i="4" s="1"/>
  <c r="BE678" i="4"/>
  <c r="BB666" i="4"/>
  <c r="BC666" i="4" s="1"/>
  <c r="AY666" i="4"/>
  <c r="BN666" i="4" s="1"/>
  <c r="BK654" i="4"/>
  <c r="AY654" i="4"/>
  <c r="BB642" i="4"/>
  <c r="BC642" i="4" s="1"/>
  <c r="BE642" i="4"/>
  <c r="BZ642" i="4"/>
  <c r="BE630" i="4"/>
  <c r="BB630" i="4"/>
  <c r="BC630" i="4" s="1"/>
  <c r="BE594" i="4"/>
  <c r="BB594" i="4"/>
  <c r="BC594" i="4" s="1"/>
  <c r="BK582" i="4"/>
  <c r="BM582" i="4" s="1"/>
  <c r="BB582" i="4"/>
  <c r="BC582" i="4" s="1"/>
  <c r="BB558" i="4"/>
  <c r="BC558" i="4" s="1"/>
  <c r="AY558" i="4"/>
  <c r="BE558" i="4"/>
  <c r="BZ546" i="4"/>
  <c r="CB546" i="4"/>
  <c r="BK510" i="4"/>
  <c r="BE510" i="4"/>
  <c r="AY510" i="4"/>
  <c r="BE486" i="4"/>
  <c r="BB486" i="4"/>
  <c r="BC486" i="4" s="1"/>
  <c r="BZ486" i="4"/>
  <c r="BE474" i="4"/>
  <c r="BK474" i="4"/>
  <c r="BB450" i="4"/>
  <c r="BC450" i="4" s="1"/>
  <c r="BE450" i="4"/>
  <c r="BE426" i="4"/>
  <c r="AY426" i="4"/>
  <c r="BN426" i="4" s="1"/>
  <c r="BK414" i="4"/>
  <c r="BB414" i="4"/>
  <c r="BC414" i="4" s="1"/>
  <c r="BK378" i="4"/>
  <c r="AY378" i="4"/>
  <c r="BE378" i="4"/>
  <c r="CB366" i="4"/>
  <c r="BZ366" i="4"/>
  <c r="BB366" i="4"/>
  <c r="BC366" i="4" s="1"/>
  <c r="BE366" i="4"/>
  <c r="BB354" i="4"/>
  <c r="BC354" i="4" s="1"/>
  <c r="BZ354" i="4"/>
  <c r="BB306" i="4"/>
  <c r="BC306" i="4" s="1"/>
  <c r="BE306" i="4"/>
  <c r="BE294" i="4"/>
  <c r="BK294" i="4"/>
  <c r="AX234" i="4"/>
  <c r="AY234" i="4" s="1"/>
  <c r="BE234" i="4"/>
  <c r="BE222" i="4"/>
  <c r="BK222" i="4"/>
  <c r="BK198" i="4"/>
  <c r="BM198" i="4" s="1"/>
  <c r="CB198" i="4"/>
  <c r="AY1605" i="4"/>
  <c r="BJ1605" i="4" s="1"/>
  <c r="BB1605" i="4"/>
  <c r="BC1605" i="4" s="1"/>
  <c r="BB1461" i="4"/>
  <c r="BC1461" i="4" s="1"/>
  <c r="BE1461" i="4"/>
  <c r="AY1461" i="4"/>
  <c r="BD1461" i="4" s="1"/>
  <c r="BK1413" i="4"/>
  <c r="BE1413" i="4"/>
  <c r="AY1401" i="4"/>
  <c r="BB1401" i="4"/>
  <c r="BC1401" i="4" s="1"/>
  <c r="BK1401" i="4"/>
  <c r="AY1233" i="4"/>
  <c r="BK1233" i="4"/>
  <c r="BB957" i="4"/>
  <c r="BC957" i="4" s="1"/>
  <c r="BE957" i="4"/>
  <c r="BE945" i="4"/>
  <c r="BB945" i="4"/>
  <c r="BC945" i="4" s="1"/>
  <c r="BA885" i="4"/>
  <c r="AX885" i="4"/>
  <c r="AY885" i="4" s="1"/>
  <c r="BE825" i="4"/>
  <c r="BB825" i="4"/>
  <c r="BC825" i="4" s="1"/>
  <c r="BE741" i="4"/>
  <c r="BB741" i="4"/>
  <c r="BC741" i="4" s="1"/>
  <c r="BK741" i="4"/>
  <c r="BB705" i="4"/>
  <c r="BC705" i="4" s="1"/>
  <c r="BK705" i="4"/>
  <c r="BB657" i="4"/>
  <c r="BC657" i="4" s="1"/>
  <c r="BE657" i="4"/>
  <c r="BB621" i="4"/>
  <c r="BC621" i="4" s="1"/>
  <c r="BK621" i="4"/>
  <c r="BB585" i="4"/>
  <c r="BC585" i="4" s="1"/>
  <c r="AY585" i="4"/>
  <c r="BZ585" i="4" s="1"/>
  <c r="BK489" i="4"/>
  <c r="BB489" i="4"/>
  <c r="BC489" i="4" s="1"/>
  <c r="BB297" i="4"/>
  <c r="BC297" i="4" s="1"/>
  <c r="BE297" i="4"/>
  <c r="BK201" i="4"/>
  <c r="BE201" i="4"/>
  <c r="AY1452" i="4"/>
  <c r="BB1452" i="4"/>
  <c r="BC1452" i="4" s="1"/>
  <c r="BE1440" i="4"/>
  <c r="BB1440" i="4"/>
  <c r="BC1440" i="4" s="1"/>
  <c r="AY1296" i="4"/>
  <c r="BB1296" i="4"/>
  <c r="BC1296" i="4" s="1"/>
  <c r="BE1284" i="4"/>
  <c r="AY1284" i="4"/>
  <c r="BJ1284" i="4" s="1"/>
  <c r="BE1224" i="4"/>
  <c r="BK1224" i="4"/>
  <c r="BE1200" i="4"/>
  <c r="AY1200" i="4"/>
  <c r="CC1200" i="4" s="1"/>
  <c r="BE1188" i="4"/>
  <c r="AY1188" i="4"/>
  <c r="BJ1188" i="4" s="1"/>
  <c r="BE1068" i="4"/>
  <c r="BK1068" i="4"/>
  <c r="BE972" i="4"/>
  <c r="BB972" i="4"/>
  <c r="BC972" i="4" s="1"/>
  <c r="AY612" i="4"/>
  <c r="BJ612" i="4" s="1"/>
  <c r="BK612" i="4"/>
  <c r="AY600" i="4"/>
  <c r="BN600" i="4" s="1"/>
  <c r="BK600" i="4"/>
  <c r="AY576" i="4"/>
  <c r="BZ576" i="4" s="1"/>
  <c r="BK576" i="4"/>
  <c r="BK552" i="4"/>
  <c r="BE552" i="4"/>
  <c r="BB432" i="4"/>
  <c r="BC432" i="4" s="1"/>
  <c r="BE432" i="4"/>
  <c r="BB360" i="4"/>
  <c r="BC360" i="4" s="1"/>
  <c r="BE360" i="4"/>
  <c r="BB336" i="4"/>
  <c r="BC336" i="4" s="1"/>
  <c r="BE336" i="4"/>
  <c r="AY252" i="4"/>
  <c r="BK252" i="4"/>
  <c r="BE252" i="4"/>
  <c r="BB240" i="4"/>
  <c r="BC240" i="4" s="1"/>
  <c r="AY240" i="4"/>
  <c r="BE192" i="4"/>
  <c r="BB192" i="4"/>
  <c r="BC192" i="4" s="1"/>
  <c r="BE171" i="4"/>
  <c r="BB171" i="4"/>
  <c r="BC171" i="4" s="1"/>
  <c r="AY171" i="4"/>
  <c r="BD171" i="4" s="1"/>
  <c r="BE120" i="4"/>
  <c r="BK120" i="4"/>
  <c r="BB105" i="4"/>
  <c r="BC105" i="4" s="1"/>
  <c r="BE105" i="4"/>
  <c r="BB63" i="4"/>
  <c r="BC63" i="4" s="1"/>
  <c r="BE63" i="4"/>
  <c r="BE186" i="4"/>
  <c r="BB183" i="4"/>
  <c r="BC183" i="4" s="1"/>
  <c r="BE111" i="4"/>
  <c r="BK150" i="4"/>
  <c r="BE90" i="4"/>
  <c r="AY66" i="4"/>
  <c r="BE102" i="4"/>
  <c r="BB174" i="4"/>
  <c r="BC174" i="4" s="1"/>
  <c r="BE147" i="4"/>
  <c r="BE15" i="4"/>
  <c r="BK63" i="4"/>
  <c r="BE159" i="4"/>
  <c r="AY183" i="4"/>
  <c r="CB93" i="4"/>
  <c r="BB66" i="4"/>
  <c r="BC66" i="4" s="1"/>
  <c r="BB1650" i="4"/>
  <c r="BC1650" i="4" s="1"/>
  <c r="AY1650" i="4"/>
  <c r="BE1641" i="4"/>
  <c r="AY1641" i="4"/>
  <c r="AY1581" i="4"/>
  <c r="BD1581" i="4" s="1"/>
  <c r="BB1581" i="4"/>
  <c r="BC1581" i="4" s="1"/>
  <c r="BE1581" i="4"/>
  <c r="BB1560" i="4"/>
  <c r="BC1560" i="4" s="1"/>
  <c r="AY1560" i="4"/>
  <c r="BD1560" i="4" s="1"/>
  <c r="BB1554" i="4"/>
  <c r="BC1554" i="4" s="1"/>
  <c r="AY1554" i="4"/>
  <c r="BE1509" i="4"/>
  <c r="AY1509" i="4"/>
  <c r="BZ1509" i="4" s="1"/>
  <c r="AY1455" i="4"/>
  <c r="BD1455" i="4" s="1"/>
  <c r="BB1455" i="4"/>
  <c r="BC1455" i="4" s="1"/>
  <c r="BB1419" i="4"/>
  <c r="BC1419" i="4" s="1"/>
  <c r="BK1419" i="4"/>
  <c r="BE1395" i="4"/>
  <c r="BB1395" i="4"/>
  <c r="BC1395" i="4" s="1"/>
  <c r="BE1350" i="4"/>
  <c r="AY1350" i="4"/>
  <c r="BN1350" i="4" s="1"/>
  <c r="BE1302" i="4"/>
  <c r="BB1302" i="4"/>
  <c r="BC1302" i="4" s="1"/>
  <c r="BB1269" i="4"/>
  <c r="BC1269" i="4" s="1"/>
  <c r="BE1269" i="4"/>
  <c r="BK1236" i="4"/>
  <c r="BE1236" i="4"/>
  <c r="BE1182" i="4"/>
  <c r="BK1182" i="4"/>
  <c r="BE1158" i="4"/>
  <c r="AY1158" i="4"/>
  <c r="BK1137" i="4"/>
  <c r="BM1137" i="4" s="1"/>
  <c r="BE1137" i="4"/>
  <c r="AX1134" i="4"/>
  <c r="BE1134" i="4"/>
  <c r="AY1086" i="4"/>
  <c r="BK1086" i="4"/>
  <c r="CD1041" i="4"/>
  <c r="CF1041" i="4" s="1"/>
  <c r="AX1041" i="4"/>
  <c r="BK1041" i="4" s="1"/>
  <c r="BE996" i="4"/>
  <c r="BB996" i="4"/>
  <c r="BC996" i="4" s="1"/>
  <c r="AY915" i="4"/>
  <c r="BK915" i="4"/>
  <c r="AY894" i="4"/>
  <c r="BM894" i="4" s="1"/>
  <c r="BB894" i="4"/>
  <c r="BC894" i="4" s="1"/>
  <c r="AY888" i="4"/>
  <c r="BK888" i="4"/>
  <c r="BB828" i="4"/>
  <c r="BC828" i="4" s="1"/>
  <c r="BK828" i="4"/>
  <c r="AY822" i="4"/>
  <c r="BN822" i="4" s="1"/>
  <c r="BE822" i="4"/>
  <c r="BK792" i="4"/>
  <c r="AY792" i="4"/>
  <c r="AY768" i="4"/>
  <c r="BZ768" i="4" s="1"/>
  <c r="BK768" i="4"/>
  <c r="AY711" i="4"/>
  <c r="BK711" i="4"/>
  <c r="BE690" i="4"/>
  <c r="BK690" i="4"/>
  <c r="BK639" i="4"/>
  <c r="BE639" i="4"/>
  <c r="CD624" i="4"/>
  <c r="CF624" i="4" s="1"/>
  <c r="AX624" i="4"/>
  <c r="AY624" i="4" s="1"/>
  <c r="AY588" i="4"/>
  <c r="CC588" i="4" s="1"/>
  <c r="BK588" i="4"/>
  <c r="AY534" i="4"/>
  <c r="BB534" i="4"/>
  <c r="BC534" i="4" s="1"/>
  <c r="AY468" i="4"/>
  <c r="BB468" i="4"/>
  <c r="BC468" i="4" s="1"/>
  <c r="BK456" i="4"/>
  <c r="BM456" i="4" s="1"/>
  <c r="BE456" i="4"/>
  <c r="BB327" i="4"/>
  <c r="BC327" i="4" s="1"/>
  <c r="BE327" i="4"/>
  <c r="BE318" i="4"/>
  <c r="BK318" i="4"/>
  <c r="BB285" i="4"/>
  <c r="BC285" i="4" s="1"/>
  <c r="BK285" i="4"/>
  <c r="BB270" i="4"/>
  <c r="BC270" i="4" s="1"/>
  <c r="AY270" i="4"/>
  <c r="BZ270" i="4" s="1"/>
  <c r="AY213" i="4"/>
  <c r="BB213" i="4"/>
  <c r="BC213" i="4" s="1"/>
  <c r="BK207" i="4"/>
  <c r="BB207" i="4"/>
  <c r="BC207" i="4" s="1"/>
  <c r="BK186" i="4"/>
  <c r="BB186" i="4"/>
  <c r="BC186" i="4" s="1"/>
  <c r="BB165" i="4"/>
  <c r="BC165" i="4" s="1"/>
  <c r="AY165" i="4"/>
  <c r="BD165" i="4" s="1"/>
  <c r="AY162" i="4"/>
  <c r="BB162" i="4"/>
  <c r="BC162" i="4" s="1"/>
  <c r="BB21" i="4"/>
  <c r="BC21" i="4" s="1"/>
  <c r="BK21" i="4"/>
  <c r="BK62" i="4"/>
  <c r="BE62" i="4"/>
  <c r="BF260" i="1"/>
  <c r="BE1401" i="4"/>
  <c r="BE1299" i="4"/>
  <c r="CB1137" i="4"/>
  <c r="BE1341" i="4"/>
  <c r="AY1293" i="4"/>
  <c r="CC1293" i="4" s="1"/>
  <c r="BE1089" i="4"/>
  <c r="BE1383" i="4"/>
  <c r="AY1698" i="4"/>
  <c r="AY1602" i="4"/>
  <c r="AY1506" i="4"/>
  <c r="BZ1506" i="4" s="1"/>
  <c r="BK1146" i="4"/>
  <c r="BK1179" i="4"/>
  <c r="BB1047" i="4"/>
  <c r="BC1047" i="4" s="1"/>
  <c r="BE1482" i="4"/>
  <c r="AY1266" i="4"/>
  <c r="CB1266" i="4" s="1"/>
  <c r="BE1038" i="4"/>
  <c r="BE1659" i="4"/>
  <c r="BE1530" i="4"/>
  <c r="BE1494" i="4"/>
  <c r="BB1374" i="4"/>
  <c r="BC1374" i="4" s="1"/>
  <c r="BE966" i="4"/>
  <c r="BK1350" i="4"/>
  <c r="AY1323" i="4"/>
  <c r="CB1323" i="4" s="1"/>
  <c r="BB1095" i="4"/>
  <c r="BC1095" i="4" s="1"/>
  <c r="AY1011" i="4"/>
  <c r="AY975" i="4"/>
  <c r="BN975" i="4" s="1"/>
  <c r="BK1266" i="4"/>
  <c r="BK1122" i="4"/>
  <c r="AY1026" i="4"/>
  <c r="BD1026" i="4" s="1"/>
  <c r="BE894" i="4"/>
  <c r="BB1002" i="4"/>
  <c r="BC1002" i="4" s="1"/>
  <c r="BB1062" i="4"/>
  <c r="BC1062" i="4" s="1"/>
  <c r="AY1122" i="4"/>
  <c r="BE1194" i="4"/>
  <c r="BE1290" i="4"/>
  <c r="BB1578" i="4"/>
  <c r="BC1578" i="4" s="1"/>
  <c r="BE1638" i="4"/>
  <c r="AY1674" i="4"/>
  <c r="BJ1674" i="4" s="1"/>
  <c r="BB927" i="4"/>
  <c r="BC927" i="4" s="1"/>
  <c r="BE1239" i="4"/>
  <c r="BE975" i="4"/>
  <c r="BB843" i="4"/>
  <c r="BC843" i="4" s="1"/>
  <c r="AY1395" i="4"/>
  <c r="BJ1395" i="4" s="1"/>
  <c r="BB1227" i="4"/>
  <c r="BC1227" i="4" s="1"/>
  <c r="AY699" i="4"/>
  <c r="BZ699" i="4" s="1"/>
  <c r="BB627" i="4"/>
  <c r="BC627" i="4" s="1"/>
  <c r="BE663" i="4"/>
  <c r="BE699" i="4"/>
  <c r="BB711" i="4"/>
  <c r="BC711" i="4" s="1"/>
  <c r="AY759" i="4"/>
  <c r="BB975" i="4"/>
  <c r="BC975" i="4" s="1"/>
  <c r="BK1047" i="4"/>
  <c r="CB1059" i="4"/>
  <c r="BK1239" i="4"/>
  <c r="AX1275" i="4"/>
  <c r="AY1275" i="4" s="1"/>
  <c r="BD1275" i="4" s="1"/>
  <c r="BB1635" i="4"/>
  <c r="BC1635" i="4" s="1"/>
  <c r="BK762" i="4"/>
  <c r="BB1182" i="4"/>
  <c r="BC1182" i="4" s="1"/>
  <c r="BK927" i="4"/>
  <c r="AY1440" i="4"/>
  <c r="BK1005" i="4"/>
  <c r="BE885" i="4"/>
  <c r="BE969" i="4"/>
  <c r="BB1005" i="4"/>
  <c r="BC1005" i="4" s="1"/>
  <c r="BK1245" i="4"/>
  <c r="BK861" i="4"/>
  <c r="BM861" i="4" s="1"/>
  <c r="BE798" i="4"/>
  <c r="AY1326" i="4"/>
  <c r="BA1326" i="4" s="1"/>
  <c r="BI1326" i="4" s="1"/>
  <c r="CI1326" i="4" s="1"/>
  <c r="BK438" i="4"/>
  <c r="AY282" i="4"/>
  <c r="BN282" i="4" s="1"/>
  <c r="BK1074" i="4"/>
  <c r="BK1206" i="4"/>
  <c r="BB1422" i="4"/>
  <c r="BC1422" i="4" s="1"/>
  <c r="AY1167" i="4"/>
  <c r="BE591" i="4"/>
  <c r="BE228" i="4"/>
  <c r="AY1269" i="4"/>
  <c r="BK1317" i="4"/>
  <c r="BK81" i="4"/>
  <c r="BB153" i="4"/>
  <c r="BC153" i="4" s="1"/>
  <c r="BE1050" i="4"/>
  <c r="BE1650" i="4"/>
  <c r="BK561" i="4"/>
  <c r="BK1188" i="4"/>
  <c r="BK1242" i="4"/>
  <c r="BB1641" i="4"/>
  <c r="BC1641" i="4" s="1"/>
  <c r="AY681" i="4"/>
  <c r="BN681" i="4" s="1"/>
  <c r="BE645" i="4"/>
  <c r="BE21" i="4"/>
  <c r="AY900" i="4"/>
  <c r="AY372" i="4"/>
  <c r="BB768" i="4"/>
  <c r="BC768" i="4" s="1"/>
  <c r="AY876" i="4"/>
  <c r="BE1452" i="4"/>
  <c r="AY981" i="4"/>
  <c r="BN981" i="4" s="1"/>
  <c r="BK504" i="4"/>
  <c r="BE960" i="4"/>
  <c r="BK1128" i="4"/>
  <c r="BM1128" i="4" s="1"/>
  <c r="AY1449" i="4"/>
  <c r="CB1449" i="4" s="1"/>
  <c r="AY312" i="4"/>
  <c r="CB312" i="4" s="1"/>
  <c r="BF1144" i="1"/>
  <c r="BF166" i="1"/>
  <c r="BF425" i="1"/>
  <c r="BF1407" i="1"/>
  <c r="BF742" i="1"/>
  <c r="BC1207" i="1"/>
  <c r="BG1207" i="1"/>
  <c r="BG1067" i="1"/>
  <c r="BK205" i="4"/>
  <c r="BF1202" i="1"/>
  <c r="BF1135" i="1"/>
  <c r="BC1194" i="1"/>
  <c r="BG104" i="1"/>
  <c r="BG296" i="1"/>
  <c r="BB706" i="4"/>
  <c r="BC706" i="4" s="1"/>
  <c r="BB307" i="4"/>
  <c r="BC307" i="4" s="1"/>
  <c r="BK229" i="4"/>
  <c r="AY1339" i="4"/>
  <c r="BK634" i="4"/>
  <c r="BM634" i="4" s="1"/>
  <c r="BK430" i="4"/>
  <c r="BE154" i="4"/>
  <c r="BC1102" i="1"/>
  <c r="BK367" i="4"/>
  <c r="BE1420" i="4"/>
  <c r="BE1222" i="4"/>
  <c r="BK901" i="4"/>
  <c r="AY754" i="4"/>
  <c r="BZ754" i="4" s="1"/>
  <c r="BF1387" i="1"/>
  <c r="BC572" i="1"/>
  <c r="BG1144" i="1"/>
  <c r="BE913" i="4"/>
  <c r="AY1591" i="4"/>
  <c r="BE925" i="4"/>
  <c r="AY481" i="4"/>
  <c r="BE1417" i="4"/>
  <c r="BE610" i="4"/>
  <c r="AY67" i="4"/>
  <c r="BN67" i="4" s="1"/>
  <c r="BB877" i="4"/>
  <c r="BC877" i="4" s="1"/>
  <c r="BG229" i="1"/>
  <c r="BK949" i="4"/>
  <c r="BC1387" i="1"/>
  <c r="BK613" i="4"/>
  <c r="BE1276" i="4"/>
  <c r="BK148" i="4"/>
  <c r="BK565" i="4"/>
  <c r="BK508" i="4"/>
  <c r="BF1194" i="1"/>
  <c r="BB505" i="4"/>
  <c r="BC505" i="4" s="1"/>
  <c r="AY991" i="4"/>
  <c r="BD991" i="4" s="1"/>
  <c r="BK1123" i="4"/>
  <c r="BF184" i="1"/>
  <c r="BK1321" i="4"/>
  <c r="CB595" i="4"/>
  <c r="BC1407" i="1"/>
  <c r="BC34" i="1"/>
  <c r="BC1135" i="1"/>
  <c r="AY154" i="4"/>
  <c r="BK79" i="4"/>
  <c r="BK535" i="4"/>
  <c r="BE175" i="4"/>
  <c r="BE721" i="4"/>
  <c r="BB1246" i="4"/>
  <c r="BC1246" i="4" s="1"/>
  <c r="BE1663" i="4"/>
  <c r="BB940" i="4"/>
  <c r="BC940" i="4" s="1"/>
  <c r="BB280" i="4"/>
  <c r="BC280" i="4" s="1"/>
  <c r="BF734" i="1"/>
  <c r="BK169" i="4"/>
  <c r="BE994" i="4"/>
  <c r="BK817" i="4"/>
  <c r="AY1021" i="4"/>
  <c r="CB1021" i="4" s="1"/>
  <c r="AY472" i="4"/>
  <c r="BE1399" i="4"/>
  <c r="BG1353" i="1"/>
  <c r="BG734" i="1"/>
  <c r="BB1567" i="4"/>
  <c r="BC1567" i="4" s="1"/>
  <c r="BE1567" i="4"/>
  <c r="BB1543" i="4"/>
  <c r="BC1543" i="4" s="1"/>
  <c r="AY1543" i="4"/>
  <c r="BK1375" i="4"/>
  <c r="AY1375" i="4"/>
  <c r="BB1369" i="4"/>
  <c r="BC1369" i="4" s="1"/>
  <c r="AY1369" i="4"/>
  <c r="BB1363" i="4"/>
  <c r="BC1363" i="4" s="1"/>
  <c r="BE1363" i="4"/>
  <c r="BE1273" i="4"/>
  <c r="BK1273" i="4"/>
  <c r="AY1261" i="4"/>
  <c r="BK1261" i="4"/>
  <c r="AY1138" i="4"/>
  <c r="BN1138" i="4" s="1"/>
  <c r="BB1138" i="4"/>
  <c r="BC1138" i="4" s="1"/>
  <c r="BB985" i="4"/>
  <c r="BC985" i="4" s="1"/>
  <c r="BK985" i="4"/>
  <c r="BB928" i="4"/>
  <c r="BC928" i="4" s="1"/>
  <c r="BE928" i="4"/>
  <c r="BK844" i="4"/>
  <c r="AY844" i="4"/>
  <c r="AY838" i="4"/>
  <c r="BB838" i="4"/>
  <c r="BC838" i="4" s="1"/>
  <c r="AY751" i="4"/>
  <c r="BJ751" i="4" s="1"/>
  <c r="BK751" i="4"/>
  <c r="AY742" i="4"/>
  <c r="CB742" i="4" s="1"/>
  <c r="BK742" i="4"/>
  <c r="BK730" i="4"/>
  <c r="BE730" i="4"/>
  <c r="BK709" i="4"/>
  <c r="BE709" i="4"/>
  <c r="BE697" i="4"/>
  <c r="AY697" i="4"/>
  <c r="CB682" i="4"/>
  <c r="BZ682" i="4"/>
  <c r="BZ649" i="4"/>
  <c r="BB649" i="4"/>
  <c r="BC649" i="4" s="1"/>
  <c r="BB628" i="4"/>
  <c r="BC628" i="4" s="1"/>
  <c r="BE628" i="4"/>
  <c r="BB562" i="4"/>
  <c r="BC562" i="4" s="1"/>
  <c r="AY562" i="4"/>
  <c r="BJ562" i="4" s="1"/>
  <c r="BK490" i="4"/>
  <c r="BB490" i="4"/>
  <c r="BC490" i="4" s="1"/>
  <c r="BB454" i="4"/>
  <c r="BC454" i="4" s="1"/>
  <c r="BK454" i="4"/>
  <c r="BE430" i="4"/>
  <c r="AY430" i="4"/>
  <c r="BB418" i="4"/>
  <c r="BC418" i="4" s="1"/>
  <c r="BE418" i="4"/>
  <c r="BB403" i="4"/>
  <c r="BC403" i="4" s="1"/>
  <c r="BK403" i="4"/>
  <c r="BE385" i="4"/>
  <c r="BK385" i="4"/>
  <c r="BM385" i="4" s="1"/>
  <c r="AY355" i="4"/>
  <c r="CB355" i="4" s="1"/>
  <c r="BE355" i="4"/>
  <c r="BE331" i="4"/>
  <c r="BK331" i="4"/>
  <c r="BE328" i="4"/>
  <c r="BZ328" i="4"/>
  <c r="BE319" i="4"/>
  <c r="BK319" i="4"/>
  <c r="BB286" i="4"/>
  <c r="BC286" i="4" s="1"/>
  <c r="BZ286" i="4"/>
  <c r="AY262" i="4"/>
  <c r="BN262" i="4" s="1"/>
  <c r="BE262" i="4"/>
  <c r="AY247" i="4"/>
  <c r="BZ247" i="4" s="1"/>
  <c r="BK247" i="4"/>
  <c r="BE136" i="4"/>
  <c r="BB136" i="4"/>
  <c r="BC136" i="4" s="1"/>
  <c r="BE109" i="4"/>
  <c r="BK109" i="4"/>
  <c r="BE94" i="4"/>
  <c r="BB94" i="4"/>
  <c r="BC94" i="4" s="1"/>
  <c r="BB64" i="4"/>
  <c r="BC64" i="4" s="1"/>
  <c r="BK64" i="4"/>
  <c r="BZ31" i="4"/>
  <c r="BB31" i="4"/>
  <c r="BC31" i="4" s="1"/>
  <c r="BE25" i="4"/>
  <c r="AY25" i="4"/>
  <c r="BC1038" i="1"/>
  <c r="BG1038" i="1"/>
  <c r="BC425" i="1"/>
  <c r="BG425" i="1"/>
  <c r="BG932" i="1"/>
  <c r="BC932" i="1"/>
  <c r="BF34" i="1"/>
  <c r="BC713" i="1"/>
  <c r="BF713" i="1"/>
  <c r="BC804" i="1"/>
  <c r="BF804" i="1"/>
  <c r="BG804" i="1"/>
  <c r="BC996" i="1"/>
  <c r="BG996" i="1"/>
  <c r="BG1070" i="1"/>
  <c r="BC1070" i="1"/>
  <c r="BE1591" i="4"/>
  <c r="BE1543" i="4"/>
  <c r="BB1663" i="4"/>
  <c r="BC1663" i="4" s="1"/>
  <c r="BE1312" i="4"/>
  <c r="AY1057" i="4"/>
  <c r="BE388" i="4"/>
  <c r="BE973" i="4"/>
  <c r="BG1202" i="1"/>
  <c r="BB310" i="4"/>
  <c r="BC310" i="4" s="1"/>
  <c r="BK708" i="4"/>
  <c r="BK228" i="4"/>
  <c r="BM228" i="4" s="1"/>
  <c r="BK645" i="4"/>
  <c r="BM645" i="4" s="1"/>
  <c r="AY741" i="4"/>
  <c r="CC741" i="4" s="1"/>
  <c r="AY1176" i="4"/>
  <c r="AX204" i="4"/>
  <c r="BK204" i="4" s="1"/>
  <c r="AY828" i="4"/>
  <c r="BE1593" i="4"/>
  <c r="AY1593" i="4"/>
  <c r="BD1593" i="4" s="1"/>
  <c r="AY1575" i="4"/>
  <c r="BB1575" i="4"/>
  <c r="BC1575" i="4" s="1"/>
  <c r="BB1548" i="4"/>
  <c r="BC1548" i="4" s="1"/>
  <c r="BE1548" i="4"/>
  <c r="BB1524" i="4"/>
  <c r="BC1524" i="4" s="1"/>
  <c r="BE1524" i="4"/>
  <c r="AY1524" i="4"/>
  <c r="BJ1524" i="4" s="1"/>
  <c r="BB1521" i="4"/>
  <c r="BC1521" i="4" s="1"/>
  <c r="AY1521" i="4"/>
  <c r="BJ1521" i="4" s="1"/>
  <c r="BE1497" i="4"/>
  <c r="BB1497" i="4"/>
  <c r="BC1497" i="4" s="1"/>
  <c r="BK1416" i="4"/>
  <c r="BE1416" i="4"/>
  <c r="AY1341" i="4"/>
  <c r="BK1341" i="4"/>
  <c r="BE1254" i="4"/>
  <c r="BK1254" i="4"/>
  <c r="BB1224" i="4"/>
  <c r="BC1224" i="4" s="1"/>
  <c r="AY1224" i="4"/>
  <c r="BB1185" i="4"/>
  <c r="BC1185" i="4" s="1"/>
  <c r="BK1185" i="4"/>
  <c r="BB1149" i="4"/>
  <c r="BC1149" i="4" s="1"/>
  <c r="BE1149" i="4"/>
  <c r="AY1149" i="4"/>
  <c r="BJ1149" i="4" s="1"/>
  <c r="BB1125" i="4"/>
  <c r="BC1125" i="4" s="1"/>
  <c r="AY1125" i="4"/>
  <c r="BJ1125" i="4" s="1"/>
  <c r="BK1008" i="4"/>
  <c r="BB1008" i="4"/>
  <c r="BC1008" i="4" s="1"/>
  <c r="BB993" i="4"/>
  <c r="BC993" i="4" s="1"/>
  <c r="AY993" i="4"/>
  <c r="AY912" i="4"/>
  <c r="BE912" i="4"/>
  <c r="CB846" i="4"/>
  <c r="BK846" i="4"/>
  <c r="BM846" i="4" s="1"/>
  <c r="BB840" i="4"/>
  <c r="BC840" i="4" s="1"/>
  <c r="AX840" i="4"/>
  <c r="AY840" i="4" s="1"/>
  <c r="BK753" i="4"/>
  <c r="BB753" i="4"/>
  <c r="BC753" i="4" s="1"/>
  <c r="BB732" i="4"/>
  <c r="BC732" i="4" s="1"/>
  <c r="AX732" i="4"/>
  <c r="AY732" i="4" s="1"/>
  <c r="BK696" i="4"/>
  <c r="AY696" i="4"/>
  <c r="BD696" i="4" s="1"/>
  <c r="BB606" i="4"/>
  <c r="BC606" i="4" s="1"/>
  <c r="AY606" i="4"/>
  <c r="BD606" i="4" s="1"/>
  <c r="BB573" i="4"/>
  <c r="BC573" i="4" s="1"/>
  <c r="BK573" i="4"/>
  <c r="AY573" i="4"/>
  <c r="AY549" i="4"/>
  <c r="BB549" i="4"/>
  <c r="BC549" i="4" s="1"/>
  <c r="AY537" i="4"/>
  <c r="BB537" i="4"/>
  <c r="BC537" i="4" s="1"/>
  <c r="BB498" i="4"/>
  <c r="BC498" i="4" s="1"/>
  <c r="AY498" i="4"/>
  <c r="CC498" i="4" s="1"/>
  <c r="BE453" i="4"/>
  <c r="AY453" i="4"/>
  <c r="BJ453" i="4" s="1"/>
  <c r="BB426" i="4"/>
  <c r="BC426" i="4" s="1"/>
  <c r="BK426" i="4"/>
  <c r="BB420" i="4"/>
  <c r="BC420" i="4" s="1"/>
  <c r="BK420" i="4"/>
  <c r="BE420" i="4"/>
  <c r="AY417" i="4"/>
  <c r="BE417" i="4"/>
  <c r="AY390" i="4"/>
  <c r="BB390" i="4"/>
  <c r="BC390" i="4" s="1"/>
  <c r="AY381" i="4"/>
  <c r="BB381" i="4"/>
  <c r="BC381" i="4" s="1"/>
  <c r="BB369" i="4"/>
  <c r="BC369" i="4" s="1"/>
  <c r="BK369" i="4"/>
  <c r="BB261" i="4"/>
  <c r="BC261" i="4" s="1"/>
  <c r="AY261" i="4"/>
  <c r="BB237" i="4"/>
  <c r="BC237" i="4" s="1"/>
  <c r="BE237" i="4"/>
  <c r="BB141" i="4"/>
  <c r="BC141" i="4" s="1"/>
  <c r="BE141" i="4"/>
  <c r="BE117" i="4"/>
  <c r="BK117" i="4"/>
  <c r="AY117" i="4"/>
  <c r="BA117" i="4" s="1"/>
  <c r="BI117" i="4" s="1"/>
  <c r="CI117" i="4" s="1"/>
  <c r="BB108" i="4"/>
  <c r="BC108" i="4" s="1"/>
  <c r="AY108" i="4"/>
  <c r="BJ108" i="4" s="1"/>
  <c r="BB60" i="4"/>
  <c r="BC60" i="4" s="1"/>
  <c r="BK60" i="4"/>
  <c r="BE9" i="4"/>
  <c r="AY9" i="4"/>
  <c r="BD807" i="1"/>
  <c r="BF807" i="1" s="1"/>
  <c r="BE1680" i="4"/>
  <c r="BB1680" i="4"/>
  <c r="BC1680" i="4" s="1"/>
  <c r="BE1656" i="4"/>
  <c r="BB1656" i="4"/>
  <c r="BC1656" i="4" s="1"/>
  <c r="AY1644" i="4"/>
  <c r="BB1644" i="4"/>
  <c r="BC1644" i="4" s="1"/>
  <c r="BE1608" i="4"/>
  <c r="BB1608" i="4"/>
  <c r="BC1608" i="4" s="1"/>
  <c r="AY1596" i="4"/>
  <c r="BE1596" i="4"/>
  <c r="AY1584" i="4"/>
  <c r="BE1584" i="4"/>
  <c r="BE1572" i="4"/>
  <c r="BB1572" i="4"/>
  <c r="BC1572" i="4" s="1"/>
  <c r="BE1536" i="4"/>
  <c r="BB1536" i="4"/>
  <c r="BC1536" i="4" s="1"/>
  <c r="BE1512" i="4"/>
  <c r="AY1512" i="4"/>
  <c r="BZ1512" i="4" s="1"/>
  <c r="BB1512" i="4"/>
  <c r="BC1512" i="4" s="1"/>
  <c r="BB1500" i="4"/>
  <c r="BC1500" i="4" s="1"/>
  <c r="AY1500" i="4"/>
  <c r="BZ1500" i="4" s="1"/>
  <c r="BE1500" i="4"/>
  <c r="AY1488" i="4"/>
  <c r="BE1488" i="4"/>
  <c r="BB1464" i="4"/>
  <c r="BC1464" i="4" s="1"/>
  <c r="AY1464" i="4"/>
  <c r="BD1464" i="4" s="1"/>
  <c r="AY1428" i="4"/>
  <c r="BE1428" i="4"/>
  <c r="AY1356" i="4"/>
  <c r="BE1356" i="4"/>
  <c r="BK1356" i="4"/>
  <c r="AY1344" i="4"/>
  <c r="BK1344" i="4"/>
  <c r="BB1236" i="4"/>
  <c r="BC1236" i="4" s="1"/>
  <c r="AY1236" i="4"/>
  <c r="BJ1236" i="4" s="1"/>
  <c r="AY1212" i="4"/>
  <c r="BK1212" i="4"/>
  <c r="BE1212" i="4"/>
  <c r="BE1152" i="4"/>
  <c r="BK1152" i="4"/>
  <c r="BZ1128" i="4"/>
  <c r="BB1128" i="4"/>
  <c r="BC1128" i="4" s="1"/>
  <c r="BB1080" i="4"/>
  <c r="BC1080" i="4" s="1"/>
  <c r="BE1080" i="4"/>
  <c r="BK1080" i="4"/>
  <c r="BE1020" i="4"/>
  <c r="CD1020" i="4"/>
  <c r="CF1020" i="4" s="1"/>
  <c r="BB1020" i="4"/>
  <c r="BC1020" i="4" s="1"/>
  <c r="AX1020" i="4"/>
  <c r="BK1020" i="4" s="1"/>
  <c r="AY1008" i="4"/>
  <c r="BE1008" i="4"/>
  <c r="AY996" i="4"/>
  <c r="BK996" i="4"/>
  <c r="AY972" i="4"/>
  <c r="BD972" i="4" s="1"/>
  <c r="BK972" i="4"/>
  <c r="AY948" i="4"/>
  <c r="BM948" i="4" s="1"/>
  <c r="BB948" i="4"/>
  <c r="BC948" i="4" s="1"/>
  <c r="BE948" i="4"/>
  <c r="AY936" i="4"/>
  <c r="BK936" i="4"/>
  <c r="BK924" i="4"/>
  <c r="AY924" i="4"/>
  <c r="BN924" i="4" s="1"/>
  <c r="BB924" i="4"/>
  <c r="BC924" i="4" s="1"/>
  <c r="BE924" i="4"/>
  <c r="BB864" i="4"/>
  <c r="BC864" i="4" s="1"/>
  <c r="AY864" i="4"/>
  <c r="BK864" i="4"/>
  <c r="BB816" i="4"/>
  <c r="BC816" i="4" s="1"/>
  <c r="AY816" i="4"/>
  <c r="BD816" i="4" s="1"/>
  <c r="BK816" i="4"/>
  <c r="BE816" i="4"/>
  <c r="BB804" i="4"/>
  <c r="BC804" i="4" s="1"/>
  <c r="AY804" i="4"/>
  <c r="BA756" i="4"/>
  <c r="AX756" i="4"/>
  <c r="AY720" i="4"/>
  <c r="BK720" i="4"/>
  <c r="AY1599" i="4"/>
  <c r="BB1599" i="4"/>
  <c r="BC1599" i="4" s="1"/>
  <c r="BB1443" i="4"/>
  <c r="BC1443" i="4" s="1"/>
  <c r="AY1443" i="4"/>
  <c r="BJ1443" i="4" s="1"/>
  <c r="AY1215" i="4"/>
  <c r="BB1215" i="4"/>
  <c r="BC1215" i="4" s="1"/>
  <c r="BE879" i="4"/>
  <c r="BB879" i="4"/>
  <c r="BC879" i="4" s="1"/>
  <c r="AY843" i="4"/>
  <c r="BJ843" i="4" s="1"/>
  <c r="BE843" i="4"/>
  <c r="BB1662" i="4"/>
  <c r="BC1662" i="4" s="1"/>
  <c r="AY1662" i="4"/>
  <c r="BD1662" i="4" s="1"/>
  <c r="BB1566" i="4"/>
  <c r="BC1566" i="4" s="1"/>
  <c r="BE1566" i="4"/>
  <c r="AY1470" i="4"/>
  <c r="BE1470" i="4"/>
  <c r="BE1434" i="4"/>
  <c r="BB1434" i="4"/>
  <c r="BC1434" i="4" s="1"/>
  <c r="BE1362" i="4"/>
  <c r="AY1362" i="4"/>
  <c r="BB1230" i="4"/>
  <c r="BC1230" i="4" s="1"/>
  <c r="BE1230" i="4"/>
  <c r="BB978" i="4"/>
  <c r="BC978" i="4" s="1"/>
  <c r="AX978" i="4"/>
  <c r="BK978" i="4" s="1"/>
  <c r="BE954" i="4"/>
  <c r="BK954" i="4"/>
  <c r="BB954" i="4"/>
  <c r="BC954" i="4" s="1"/>
  <c r="BK942" i="4"/>
  <c r="BB942" i="4"/>
  <c r="BC942" i="4" s="1"/>
  <c r="BZ918" i="4"/>
  <c r="BB918" i="4"/>
  <c r="BC918" i="4" s="1"/>
  <c r="CB882" i="4"/>
  <c r="BZ882" i="4"/>
  <c r="AY762" i="4"/>
  <c r="BN762" i="4" s="1"/>
  <c r="BE762" i="4"/>
  <c r="BB750" i="4"/>
  <c r="BC750" i="4" s="1"/>
  <c r="AY750" i="4"/>
  <c r="BZ750" i="4" s="1"/>
  <c r="BB1677" i="4"/>
  <c r="BC1677" i="4" s="1"/>
  <c r="AY1677" i="4"/>
  <c r="AY1653" i="4"/>
  <c r="BB1653" i="4"/>
  <c r="BC1653" i="4" s="1"/>
  <c r="BB1629" i="4"/>
  <c r="BC1629" i="4" s="1"/>
  <c r="AY1629" i="4"/>
  <c r="BZ1629" i="4" s="1"/>
  <c r="BE1629" i="4"/>
  <c r="AY1617" i="4"/>
  <c r="BE1617" i="4"/>
  <c r="BB1569" i="4"/>
  <c r="BC1569" i="4" s="1"/>
  <c r="AY1569" i="4"/>
  <c r="BJ1569" i="4" s="1"/>
  <c r="BB1557" i="4"/>
  <c r="BC1557" i="4" s="1"/>
  <c r="BE1557" i="4"/>
  <c r="BB1545" i="4"/>
  <c r="BC1545" i="4" s="1"/>
  <c r="BE1545" i="4"/>
  <c r="AY1545" i="4"/>
  <c r="BD1545" i="4" s="1"/>
  <c r="BE1437" i="4"/>
  <c r="AY1437" i="4"/>
  <c r="AY1413" i="4"/>
  <c r="BB1413" i="4"/>
  <c r="BC1413" i="4" s="1"/>
  <c r="BB1389" i="4"/>
  <c r="BC1389" i="4" s="1"/>
  <c r="BK1389" i="4"/>
  <c r="BM1389" i="4" s="1"/>
  <c r="AY1365" i="4"/>
  <c r="BE1365" i="4"/>
  <c r="BE1353" i="4"/>
  <c r="AY1353" i="4"/>
  <c r="BD1353" i="4" s="1"/>
  <c r="BB1317" i="4"/>
  <c r="BC1317" i="4" s="1"/>
  <c r="AY1317" i="4"/>
  <c r="BE1293" i="4"/>
  <c r="BK1293" i="4"/>
  <c r="BB1281" i="4"/>
  <c r="BC1281" i="4" s="1"/>
  <c r="BK1281" i="4"/>
  <c r="BB1245" i="4"/>
  <c r="BC1245" i="4" s="1"/>
  <c r="AY1245" i="4"/>
  <c r="BB1221" i="4"/>
  <c r="BC1221" i="4" s="1"/>
  <c r="AY1221" i="4"/>
  <c r="CC1221" i="4" s="1"/>
  <c r="BE1197" i="4"/>
  <c r="BB1197" i="4"/>
  <c r="BC1197" i="4" s="1"/>
  <c r="BE1113" i="4"/>
  <c r="BB1113" i="4"/>
  <c r="BC1113" i="4" s="1"/>
  <c r="BB1041" i="4"/>
  <c r="BC1041" i="4" s="1"/>
  <c r="BE1041" i="4"/>
  <c r="BB1029" i="4"/>
  <c r="BC1029" i="4" s="1"/>
  <c r="BK1029" i="4"/>
  <c r="AY933" i="4"/>
  <c r="BD933" i="4" s="1"/>
  <c r="BB933" i="4"/>
  <c r="BC933" i="4" s="1"/>
  <c r="BK933" i="4"/>
  <c r="BK909" i="4"/>
  <c r="BE909" i="4"/>
  <c r="BK897" i="4"/>
  <c r="AY897" i="4"/>
  <c r="BN897" i="4" s="1"/>
  <c r="BB897" i="4"/>
  <c r="BC897" i="4" s="1"/>
  <c r="BB873" i="4"/>
  <c r="BC873" i="4" s="1"/>
  <c r="BK873" i="4"/>
  <c r="BZ861" i="4"/>
  <c r="CB861" i="4"/>
  <c r="AY825" i="4"/>
  <c r="BK825" i="4"/>
  <c r="BK801" i="4"/>
  <c r="AY801" i="4"/>
  <c r="BZ801" i="4" s="1"/>
  <c r="BB789" i="4"/>
  <c r="BC789" i="4" s="1"/>
  <c r="AY789" i="4"/>
  <c r="BZ789" i="4" s="1"/>
  <c r="BB777" i="4"/>
  <c r="BC777" i="4" s="1"/>
  <c r="AY777" i="4"/>
  <c r="BZ777" i="4" s="1"/>
  <c r="BE777" i="4"/>
  <c r="BB729" i="4"/>
  <c r="BC729" i="4" s="1"/>
  <c r="BE729" i="4"/>
  <c r="AY684" i="4"/>
  <c r="BB684" i="4"/>
  <c r="BC684" i="4" s="1"/>
  <c r="BK672" i="4"/>
  <c r="BB672" i="4"/>
  <c r="BC672" i="4" s="1"/>
  <c r="BK669" i="4"/>
  <c r="BB669" i="4"/>
  <c r="BC669" i="4" s="1"/>
  <c r="AY597" i="4"/>
  <c r="BE597" i="4"/>
  <c r="BB564" i="4"/>
  <c r="BC564" i="4" s="1"/>
  <c r="CB564" i="4"/>
  <c r="BB552" i="4"/>
  <c r="BC552" i="4" s="1"/>
  <c r="AY552" i="4"/>
  <c r="BE543" i="4"/>
  <c r="BB543" i="4"/>
  <c r="BC543" i="4" s="1"/>
  <c r="BB540" i="4"/>
  <c r="BC540" i="4" s="1"/>
  <c r="BE540" i="4"/>
  <c r="BB477" i="4"/>
  <c r="BC477" i="4" s="1"/>
  <c r="AY477" i="4"/>
  <c r="BB456" i="4"/>
  <c r="BC456" i="4" s="1"/>
  <c r="BZ456" i="4"/>
  <c r="BB396" i="4"/>
  <c r="BC396" i="4" s="1"/>
  <c r="AY396" i="4"/>
  <c r="BJ396" i="4" s="1"/>
  <c r="BE396" i="4"/>
  <c r="BE333" i="4"/>
  <c r="BK333" i="4"/>
  <c r="AY324" i="4"/>
  <c r="BM324" i="4" s="1"/>
  <c r="BE324" i="4"/>
  <c r="AY321" i="4"/>
  <c r="BB321" i="4"/>
  <c r="BC321" i="4" s="1"/>
  <c r="BB300" i="4"/>
  <c r="BC300" i="4" s="1"/>
  <c r="AY300" i="4"/>
  <c r="BN300" i="4" s="1"/>
  <c r="BB249" i="4"/>
  <c r="BC249" i="4" s="1"/>
  <c r="BE249" i="4"/>
  <c r="BB216" i="4"/>
  <c r="BC216" i="4" s="1"/>
  <c r="BK216" i="4"/>
  <c r="BK189" i="4"/>
  <c r="BE189" i="4"/>
  <c r="CB105" i="4"/>
  <c r="BZ105" i="4"/>
  <c r="BB84" i="4"/>
  <c r="BC84" i="4" s="1"/>
  <c r="BK84" i="4"/>
  <c r="AY84" i="4"/>
  <c r="AY57" i="4"/>
  <c r="BK57" i="4"/>
  <c r="BB57" i="4"/>
  <c r="BC57" i="4" s="1"/>
  <c r="BZ33" i="4"/>
  <c r="CB33" i="4"/>
  <c r="BC983" i="1"/>
  <c r="BG983" i="1"/>
  <c r="BF835" i="1"/>
  <c r="BK597" i="4"/>
  <c r="BE705" i="4"/>
  <c r="BK564" i="4"/>
  <c r="BM564" i="4" s="1"/>
  <c r="BK546" i="4"/>
  <c r="BM546" i="4" s="1"/>
  <c r="AY630" i="4"/>
  <c r="BZ630" i="4" s="1"/>
  <c r="BE495" i="4"/>
  <c r="BB228" i="4"/>
  <c r="BC228" i="4" s="1"/>
  <c r="BB501" i="4"/>
  <c r="BC501" i="4" s="1"/>
  <c r="BK477" i="4"/>
  <c r="BB273" i="4"/>
  <c r="BC273" i="4" s="1"/>
  <c r="BB525" i="4"/>
  <c r="BC525" i="4" s="1"/>
  <c r="BE666" i="4"/>
  <c r="AY669" i="4"/>
  <c r="BJ669" i="4" s="1"/>
  <c r="AY285" i="4"/>
  <c r="BZ285" i="4" s="1"/>
  <c r="BE261" i="4"/>
  <c r="BE606" i="4"/>
  <c r="AY306" i="4"/>
  <c r="BK156" i="4"/>
  <c r="BK282" i="4"/>
  <c r="BM282" i="4" s="1"/>
  <c r="BK441" i="4"/>
  <c r="BK585" i="4"/>
  <c r="BK435" i="4"/>
  <c r="AY273" i="4"/>
  <c r="BJ273" i="4" s="1"/>
  <c r="BE672" i="4"/>
  <c r="AX297" i="4"/>
  <c r="BK297" i="4" s="1"/>
  <c r="BE573" i="4"/>
  <c r="AY336" i="4"/>
  <c r="BE48" i="4"/>
  <c r="BK276" i="4"/>
  <c r="BM276" i="4" s="1"/>
  <c r="BE213" i="4"/>
  <c r="BE240" i="4"/>
  <c r="BB393" i="4"/>
  <c r="BC393" i="4" s="1"/>
  <c r="AY672" i="4"/>
  <c r="BN672" i="4" s="1"/>
  <c r="AY621" i="4"/>
  <c r="AY21" i="4"/>
  <c r="BD21" i="4" s="1"/>
  <c r="AY360" i="4"/>
  <c r="BJ360" i="4" s="1"/>
  <c r="BK240" i="4"/>
  <c r="BK336" i="4"/>
  <c r="BK630" i="4"/>
  <c r="AY81" i="4"/>
  <c r="BE492" i="4"/>
  <c r="AY78" i="4"/>
  <c r="BN78" i="4" s="1"/>
  <c r="BB312" i="4"/>
  <c r="BC312" i="4" s="1"/>
  <c r="BF655" i="1"/>
  <c r="BF932" i="1"/>
  <c r="BF1007" i="1"/>
  <c r="BF1023" i="1"/>
  <c r="BF1659" i="1"/>
  <c r="AY746" i="4"/>
  <c r="BK698" i="4"/>
  <c r="BK788" i="4"/>
  <c r="BE1349" i="4"/>
  <c r="BB26" i="4"/>
  <c r="BC26" i="4" s="1"/>
  <c r="BE626" i="4"/>
  <c r="BE737" i="4"/>
  <c r="BE1208" i="4"/>
  <c r="BE89" i="4"/>
  <c r="BK200" i="4"/>
  <c r="BE1301" i="4"/>
  <c r="BE695" i="4"/>
  <c r="BF104" i="1"/>
  <c r="BK59" i="4"/>
  <c r="BK524" i="4"/>
  <c r="AY1397" i="4"/>
  <c r="BE1376" i="4"/>
  <c r="BF996" i="1"/>
  <c r="BE1133" i="4"/>
  <c r="AY50" i="4"/>
  <c r="BB158" i="4"/>
  <c r="BC158" i="4" s="1"/>
  <c r="AY281" i="4"/>
  <c r="AY626" i="4"/>
  <c r="BK776" i="4"/>
  <c r="BG970" i="1"/>
  <c r="AY1511" i="4"/>
  <c r="BF506" i="1"/>
  <c r="BE1226" i="4"/>
  <c r="CB773" i="4"/>
  <c r="AY929" i="4"/>
  <c r="AY8" i="4"/>
  <c r="BJ8" i="4" s="1"/>
  <c r="AY800" i="4"/>
  <c r="BG659" i="1"/>
  <c r="AY941" i="4"/>
  <c r="CC941" i="4" s="1"/>
  <c r="BG260" i="1"/>
  <c r="BG506" i="1"/>
  <c r="BK1046" i="4"/>
  <c r="BD543" i="1"/>
  <c r="BF543" i="1" s="1"/>
  <c r="BK662" i="4"/>
  <c r="BE1397" i="4"/>
  <c r="BE1352" i="4"/>
  <c r="BB599" i="4"/>
  <c r="BC599" i="4" s="1"/>
  <c r="BE1367" i="4"/>
  <c r="BB50" i="4"/>
  <c r="BC50" i="4" s="1"/>
  <c r="BK1058" i="4"/>
  <c r="BB1691" i="4"/>
  <c r="BC1691" i="4" s="1"/>
  <c r="AY1445" i="4"/>
  <c r="BZ1445" i="4" s="1"/>
  <c r="BK617" i="4"/>
  <c r="BE1130" i="4"/>
  <c r="BE476" i="4"/>
  <c r="BK1148" i="4"/>
  <c r="AY1385" i="4"/>
  <c r="CB1385" i="4" s="1"/>
  <c r="BB161" i="4"/>
  <c r="BC161" i="4" s="1"/>
  <c r="BE788" i="4"/>
  <c r="BK1295" i="4"/>
  <c r="BK26" i="4"/>
  <c r="BK50" i="4"/>
  <c r="BK626" i="4"/>
  <c r="BZ233" i="4"/>
  <c r="BK845" i="4"/>
  <c r="BK1244" i="4"/>
  <c r="BB887" i="4"/>
  <c r="BC887" i="4" s="1"/>
  <c r="BG162" i="1"/>
  <c r="BE1511" i="4"/>
  <c r="BE1691" i="4"/>
  <c r="BK1127" i="4"/>
  <c r="BM1127" i="4" s="1"/>
  <c r="BF131" i="1"/>
  <c r="BE140" i="4"/>
  <c r="BB1298" i="4"/>
  <c r="BC1298" i="4" s="1"/>
  <c r="BK821" i="4"/>
  <c r="BK1166" i="4"/>
  <c r="BK1064" i="4"/>
  <c r="BE950" i="4"/>
  <c r="BE95" i="4"/>
  <c r="BC543" i="1"/>
  <c r="BG543" i="1"/>
  <c r="AX813" i="1"/>
  <c r="BE197" i="4"/>
  <c r="BG405" i="1"/>
  <c r="BC405" i="1"/>
  <c r="BD1691" i="4"/>
  <c r="BJ1691" i="4"/>
  <c r="BK1364" i="4"/>
  <c r="BE1364" i="4"/>
  <c r="BK1352" i="4"/>
  <c r="AY1352" i="4"/>
  <c r="BE1343" i="4"/>
  <c r="BK1343" i="4"/>
  <c r="BE1280" i="4"/>
  <c r="BK1280" i="4"/>
  <c r="BE1247" i="4"/>
  <c r="AY1247" i="4"/>
  <c r="CB1247" i="4" s="1"/>
  <c r="BB1214" i="4"/>
  <c r="BC1214" i="4" s="1"/>
  <c r="BK1214" i="4"/>
  <c r="BB1211" i="4"/>
  <c r="BC1211" i="4" s="1"/>
  <c r="BE1211" i="4"/>
  <c r="BK1037" i="4"/>
  <c r="BB1037" i="4"/>
  <c r="BC1037" i="4" s="1"/>
  <c r="AY1037" i="4"/>
  <c r="CB1037" i="4" s="1"/>
  <c r="BE1037" i="4"/>
  <c r="BK977" i="4"/>
  <c r="BE977" i="4"/>
  <c r="BE866" i="4"/>
  <c r="BB866" i="4"/>
  <c r="BC866" i="4" s="1"/>
  <c r="BB836" i="4"/>
  <c r="BC836" i="4" s="1"/>
  <c r="AY836" i="4"/>
  <c r="BK833" i="4"/>
  <c r="BE833" i="4"/>
  <c r="BK761" i="4"/>
  <c r="BB761" i="4"/>
  <c r="BC761" i="4" s="1"/>
  <c r="BK737" i="4"/>
  <c r="BB737" i="4"/>
  <c r="BC737" i="4" s="1"/>
  <c r="BK734" i="4"/>
  <c r="BB734" i="4"/>
  <c r="BC734" i="4" s="1"/>
  <c r="BA698" i="4"/>
  <c r="BI698" i="4" s="1"/>
  <c r="CI698" i="4" s="1"/>
  <c r="AY698" i="4"/>
  <c r="BK623" i="4"/>
  <c r="BM623" i="4" s="1"/>
  <c r="BZ623" i="4"/>
  <c r="BZ530" i="4"/>
  <c r="BK530" i="4"/>
  <c r="BM530" i="4" s="1"/>
  <c r="BE530" i="4"/>
  <c r="BK500" i="4"/>
  <c r="BE500" i="4"/>
  <c r="BK479" i="4"/>
  <c r="BE479" i="4"/>
  <c r="BE425" i="4"/>
  <c r="BK425" i="4"/>
  <c r="BM425" i="4" s="1"/>
  <c r="BK413" i="4"/>
  <c r="BE413" i="4"/>
  <c r="BK353" i="4"/>
  <c r="BE353" i="4"/>
  <c r="BK314" i="4"/>
  <c r="BE314" i="4"/>
  <c r="BK299" i="4"/>
  <c r="BM299" i="4" s="1"/>
  <c r="BE299" i="4"/>
  <c r="BE293" i="4"/>
  <c r="BK293" i="4"/>
  <c r="BE281" i="4"/>
  <c r="BB281" i="4"/>
  <c r="BC281" i="4" s="1"/>
  <c r="BK173" i="4"/>
  <c r="AY173" i="4"/>
  <c r="BE164" i="4"/>
  <c r="BK164" i="4"/>
  <c r="BK86" i="4"/>
  <c r="BE86" i="4"/>
  <c r="BK83" i="4"/>
  <c r="BE83" i="4"/>
  <c r="BE65" i="4"/>
  <c r="BK65" i="4"/>
  <c r="BE53" i="4"/>
  <c r="BK53" i="4"/>
  <c r="BM53" i="4" s="1"/>
  <c r="AX74" i="1"/>
  <c r="BF74" i="1" s="1"/>
  <c r="B232" i="10"/>
  <c r="B119" i="10"/>
  <c r="B335" i="10"/>
  <c r="BE1322" i="4"/>
  <c r="BF1617" i="1"/>
  <c r="AX155" i="1"/>
  <c r="BF155" i="1" s="1"/>
  <c r="AX128" i="1"/>
  <c r="BF128" i="1" s="1"/>
  <c r="BF559" i="1"/>
  <c r="BF813" i="1"/>
  <c r="BD296" i="1"/>
  <c r="BF296" i="1" s="1"/>
  <c r="BC767" i="1"/>
  <c r="BG1617" i="1"/>
  <c r="BF1170" i="1"/>
  <c r="BC14" i="1"/>
  <c r="BG14" i="1"/>
  <c r="BC1329" i="1"/>
  <c r="BG1329" i="1"/>
  <c r="BG393" i="1"/>
  <c r="BC393" i="1"/>
  <c r="BG1401" i="1"/>
  <c r="BC1401" i="1"/>
  <c r="BC1033" i="1"/>
  <c r="BG1033" i="1"/>
  <c r="BC807" i="1"/>
  <c r="BG807" i="1"/>
  <c r="AX1234" i="1"/>
  <c r="BD964" i="1"/>
  <c r="BF964" i="1" s="1"/>
  <c r="BD729" i="1"/>
  <c r="BF729" i="1" s="1"/>
  <c r="AX503" i="1"/>
  <c r="B50" i="10"/>
  <c r="B210" i="10"/>
  <c r="B290" i="10"/>
  <c r="B462" i="10"/>
  <c r="BF1033" i="1"/>
  <c r="AX901" i="1"/>
  <c r="BF901" i="1" s="1"/>
  <c r="BD1401" i="1"/>
  <c r="BF1401" i="1" s="1"/>
  <c r="AX106" i="1"/>
  <c r="BC317" i="1"/>
  <c r="B9" i="10"/>
  <c r="B100" i="10"/>
  <c r="B246" i="10"/>
  <c r="BF767" i="1"/>
  <c r="BF1329" i="1"/>
  <c r="BF317" i="1"/>
  <c r="BF680" i="1"/>
  <c r="R40" i="8"/>
  <c r="B347" i="10"/>
  <c r="BD1070" i="1"/>
  <c r="BF1070" i="1" s="1"/>
  <c r="BD674" i="1"/>
  <c r="BF674" i="1" s="1"/>
  <c r="AX399" i="1"/>
  <c r="BD624" i="1"/>
  <c r="BF624" i="1" s="1"/>
  <c r="BG1389" i="1"/>
  <c r="BK1358" i="4"/>
  <c r="BE1358" i="4"/>
  <c r="BK1310" i="4"/>
  <c r="BE1310" i="4"/>
  <c r="BE1250" i="4"/>
  <c r="BK1250" i="4"/>
  <c r="BK1238" i="4"/>
  <c r="BM1238" i="4" s="1"/>
  <c r="BE1238" i="4"/>
  <c r="BE1202" i="4"/>
  <c r="BK1202" i="4"/>
  <c r="BE1190" i="4"/>
  <c r="BK1190" i="4"/>
  <c r="BK1106" i="4"/>
  <c r="BE1106" i="4"/>
  <c r="BE986" i="4"/>
  <c r="BK986" i="4"/>
  <c r="BK470" i="4"/>
  <c r="BE470" i="4"/>
  <c r="BK458" i="4"/>
  <c r="BE458" i="4"/>
  <c r="BE422" i="4"/>
  <c r="BK422" i="4"/>
  <c r="BK350" i="4"/>
  <c r="BE350" i="4"/>
  <c r="AY338" i="4"/>
  <c r="BN338" i="4" s="1"/>
  <c r="BE338" i="4"/>
  <c r="BK338" i="4"/>
  <c r="BK98" i="4"/>
  <c r="BE98" i="4"/>
  <c r="BE38" i="4"/>
  <c r="BK38" i="4"/>
  <c r="BC1149" i="1"/>
  <c r="BG1149" i="1"/>
  <c r="BK1337" i="4"/>
  <c r="BE1337" i="4"/>
  <c r="BK1325" i="4"/>
  <c r="BE1325" i="4"/>
  <c r="BK1313" i="4"/>
  <c r="BE1313" i="4"/>
  <c r="BB1253" i="4"/>
  <c r="BC1253" i="4" s="1"/>
  <c r="BK1253" i="4"/>
  <c r="BM1253" i="4" s="1"/>
  <c r="BE1253" i="4"/>
  <c r="BE1229" i="4"/>
  <c r="BK1229" i="4"/>
  <c r="AY1133" i="4"/>
  <c r="BK1133" i="4"/>
  <c r="BE1097" i="4"/>
  <c r="BK1097" i="4"/>
  <c r="BK1085" i="4"/>
  <c r="BE1085" i="4"/>
  <c r="AX1049" i="4"/>
  <c r="AY1049" i="4" s="1"/>
  <c r="BB1049" i="4"/>
  <c r="BC1049" i="4" s="1"/>
  <c r="BK941" i="4"/>
  <c r="BE941" i="4"/>
  <c r="BK917" i="4"/>
  <c r="BE917" i="4"/>
  <c r="BK677" i="4"/>
  <c r="BB677" i="4"/>
  <c r="BC677" i="4" s="1"/>
  <c r="BK665" i="4"/>
  <c r="BB665" i="4"/>
  <c r="BC665" i="4" s="1"/>
  <c r="BK641" i="4"/>
  <c r="BE641" i="4"/>
  <c r="BE485" i="4"/>
  <c r="BK485" i="4"/>
  <c r="BK329" i="4"/>
  <c r="BE329" i="4"/>
  <c r="BK317" i="4"/>
  <c r="BE317" i="4"/>
  <c r="BE101" i="4"/>
  <c r="BK101" i="4"/>
  <c r="BK77" i="4"/>
  <c r="BE77" i="4"/>
  <c r="BE1241" i="4"/>
  <c r="BC369" i="1"/>
  <c r="BG369" i="1"/>
  <c r="BB1472" i="4"/>
  <c r="BC1472" i="4" s="1"/>
  <c r="BE1472" i="4"/>
  <c r="BK1208" i="4"/>
  <c r="BM1208" i="4" s="1"/>
  <c r="BB1208" i="4"/>
  <c r="BC1208" i="4" s="1"/>
  <c r="BK1172" i="4"/>
  <c r="BE1172" i="4"/>
  <c r="BK1088" i="4"/>
  <c r="BE1088" i="4"/>
  <c r="BE824" i="4"/>
  <c r="BK824" i="4"/>
  <c r="AY788" i="4"/>
  <c r="CB788" i="4" s="1"/>
  <c r="AY776" i="4"/>
  <c r="BN776" i="4" s="1"/>
  <c r="BB776" i="4"/>
  <c r="BC776" i="4" s="1"/>
  <c r="BK488" i="4"/>
  <c r="BE488" i="4"/>
  <c r="BE452" i="4"/>
  <c r="BK452" i="4"/>
  <c r="BE356" i="4"/>
  <c r="BK356" i="4"/>
  <c r="BE344" i="4"/>
  <c r="BK344" i="4"/>
  <c r="BE332" i="4"/>
  <c r="BK332" i="4"/>
  <c r="BE320" i="4"/>
  <c r="BK320" i="4"/>
  <c r="BK68" i="4"/>
  <c r="BE68" i="4"/>
  <c r="BK44" i="4"/>
  <c r="BE44" i="4"/>
  <c r="BK8" i="4"/>
  <c r="BE8" i="4"/>
  <c r="BG702" i="1"/>
  <c r="BE1643" i="4"/>
  <c r="AY1643" i="4"/>
  <c r="BZ1643" i="4" s="1"/>
  <c r="AY1607" i="4"/>
  <c r="BZ1607" i="4" s="1"/>
  <c r="BB1607" i="4"/>
  <c r="BC1607" i="4" s="1"/>
  <c r="BB1583" i="4"/>
  <c r="BC1583" i="4" s="1"/>
  <c r="BE1583" i="4"/>
  <c r="BE1547" i="4"/>
  <c r="AY1547" i="4"/>
  <c r="BB1523" i="4"/>
  <c r="BC1523" i="4" s="1"/>
  <c r="BE1523" i="4"/>
  <c r="BE1487" i="4"/>
  <c r="BB1487" i="4"/>
  <c r="BC1487" i="4" s="1"/>
  <c r="AY1235" i="4"/>
  <c r="BA1235" i="4" s="1"/>
  <c r="BE1235" i="4"/>
  <c r="BK1223" i="4"/>
  <c r="BE1223" i="4"/>
  <c r="BK1103" i="4"/>
  <c r="BE1103" i="4"/>
  <c r="BK1079" i="4"/>
  <c r="BE1079" i="4"/>
  <c r="BK887" i="4"/>
  <c r="AY887" i="4"/>
  <c r="BK659" i="4"/>
  <c r="BE659" i="4"/>
  <c r="BK491" i="4"/>
  <c r="BE491" i="4"/>
  <c r="BK467" i="4"/>
  <c r="BE467" i="4"/>
  <c r="BK431" i="4"/>
  <c r="BE431" i="4"/>
  <c r="BK131" i="4"/>
  <c r="BE131" i="4"/>
  <c r="BK71" i="4"/>
  <c r="BE71" i="4"/>
  <c r="BK47" i="4"/>
  <c r="BM47" i="4" s="1"/>
  <c r="BE47" i="4"/>
  <c r="AY1108" i="4"/>
  <c r="BD1108" i="4" s="1"/>
  <c r="BK1108" i="4"/>
  <c r="BB997" i="4"/>
  <c r="BC997" i="4" s="1"/>
  <c r="BK997" i="4"/>
  <c r="BE922" i="4"/>
  <c r="BK922" i="4"/>
  <c r="AY676" i="4"/>
  <c r="BN676" i="4" s="1"/>
  <c r="BK676" i="4"/>
  <c r="BB673" i="4"/>
  <c r="BC673" i="4" s="1"/>
  <c r="BK673" i="4"/>
  <c r="BK661" i="4"/>
  <c r="BB661" i="4"/>
  <c r="BC661" i="4" s="1"/>
  <c r="BE394" i="4"/>
  <c r="BB394" i="4"/>
  <c r="BC394" i="4" s="1"/>
  <c r="BK301" i="4"/>
  <c r="BM301" i="4" s="1"/>
  <c r="BB301" i="4"/>
  <c r="BC301" i="4" s="1"/>
  <c r="BB214" i="4"/>
  <c r="BC214" i="4" s="1"/>
  <c r="AY214" i="4"/>
  <c r="BN214" i="4" s="1"/>
  <c r="BK181" i="4"/>
  <c r="AY181" i="4"/>
  <c r="BZ181" i="4" s="1"/>
  <c r="BK163" i="4"/>
  <c r="BE163" i="4"/>
  <c r="BF572" i="1"/>
  <c r="BF983" i="1"/>
  <c r="BK1361" i="4"/>
  <c r="BE1361" i="4"/>
  <c r="AY1217" i="4"/>
  <c r="BK1217" i="4"/>
  <c r="BK1169" i="4"/>
  <c r="BE1169" i="4"/>
  <c r="BA1025" i="4"/>
  <c r="BE1025" i="4"/>
  <c r="BK929" i="4"/>
  <c r="BB929" i="4"/>
  <c r="BC929" i="4" s="1"/>
  <c r="AY665" i="4"/>
  <c r="CB665" i="4" s="1"/>
  <c r="BK473" i="4"/>
  <c r="BE473" i="4"/>
  <c r="BK305" i="4"/>
  <c r="BE305" i="4"/>
  <c r="BB233" i="4"/>
  <c r="BC233" i="4" s="1"/>
  <c r="BK233" i="4"/>
  <c r="BM233" i="4" s="1"/>
  <c r="BE185" i="4"/>
  <c r="BK185" i="4"/>
  <c r="BK5" i="4"/>
  <c r="BB5" i="4"/>
  <c r="BC5" i="4" s="1"/>
  <c r="BK1328" i="4"/>
  <c r="BE1328" i="4"/>
  <c r="BK1304" i="4"/>
  <c r="BE1304" i="4"/>
  <c r="AY1232" i="4"/>
  <c r="CB1232" i="4" s="1"/>
  <c r="BK1232" i="4"/>
  <c r="BE1232" i="4"/>
  <c r="BE1220" i="4"/>
  <c r="BK1220" i="4"/>
  <c r="BK1100" i="4"/>
  <c r="BE1100" i="4"/>
  <c r="CB1040" i="4"/>
  <c r="BK1040" i="4"/>
  <c r="BM1040" i="4" s="1"/>
  <c r="BE1040" i="4"/>
  <c r="BZ1040" i="4"/>
  <c r="AY1028" i="4"/>
  <c r="BK1028" i="4"/>
  <c r="BE1028" i="4"/>
  <c r="BK992" i="4"/>
  <c r="BE992" i="4"/>
  <c r="BK836" i="4"/>
  <c r="BE836" i="4"/>
  <c r="BK596" i="4"/>
  <c r="BE596" i="4"/>
  <c r="BK416" i="4"/>
  <c r="BM416" i="4" s="1"/>
  <c r="BE416" i="4"/>
  <c r="BE404" i="4"/>
  <c r="BK404" i="4"/>
  <c r="AY140" i="4"/>
  <c r="BM140" i="4" s="1"/>
  <c r="BB140" i="4"/>
  <c r="BC140" i="4" s="1"/>
  <c r="BE92" i="4"/>
  <c r="BK92" i="4"/>
  <c r="BK80" i="4"/>
  <c r="BE80" i="4"/>
  <c r="BB32" i="4"/>
  <c r="BC32" i="4" s="1"/>
  <c r="BK32" i="4"/>
  <c r="BM32" i="4" s="1"/>
  <c r="BZ32" i="4"/>
  <c r="CB32" i="4"/>
  <c r="BE1667" i="4"/>
  <c r="BB1667" i="4"/>
  <c r="BC1667" i="4" s="1"/>
  <c r="BB1571" i="4"/>
  <c r="BC1571" i="4" s="1"/>
  <c r="AY1571" i="4"/>
  <c r="BJ1571" i="4" s="1"/>
  <c r="AY1331" i="4"/>
  <c r="BK1331" i="4"/>
  <c r="AY1319" i="4"/>
  <c r="BE1319" i="4"/>
  <c r="BE1175" i="4"/>
  <c r="BK1175" i="4"/>
  <c r="AY1115" i="4"/>
  <c r="BE1115" i="4"/>
  <c r="BE1091" i="4"/>
  <c r="BK1091" i="4"/>
  <c r="BE1067" i="4"/>
  <c r="BK1067" i="4"/>
  <c r="BE719" i="4"/>
  <c r="AY719" i="4"/>
  <c r="BK683" i="4"/>
  <c r="BE683" i="4"/>
  <c r="BE515" i="4"/>
  <c r="BK515" i="4"/>
  <c r="BK455" i="4"/>
  <c r="BE455" i="4"/>
  <c r="BK407" i="4"/>
  <c r="BE407" i="4"/>
  <c r="BB371" i="4"/>
  <c r="BC371" i="4" s="1"/>
  <c r="BE371" i="4"/>
  <c r="BE347" i="4"/>
  <c r="BK347" i="4"/>
  <c r="BE335" i="4"/>
  <c r="BK335" i="4"/>
  <c r="BE323" i="4"/>
  <c r="BK323" i="4"/>
  <c r="BE311" i="4"/>
  <c r="BK311" i="4"/>
  <c r="BK203" i="4"/>
  <c r="BE203" i="4"/>
  <c r="BK191" i="4"/>
  <c r="BE191" i="4"/>
  <c r="AY35" i="4"/>
  <c r="CB35" i="4" s="1"/>
  <c r="BB35" i="4"/>
  <c r="BC35" i="4" s="1"/>
  <c r="BK35" i="4"/>
  <c r="BF607" i="1"/>
  <c r="BC607" i="1"/>
  <c r="B13" i="10"/>
  <c r="B16" i="10"/>
  <c r="B27" i="10"/>
  <c r="B31" i="10"/>
  <c r="B38" i="10"/>
  <c r="B45" i="10"/>
  <c r="B69" i="10"/>
  <c r="B104" i="10"/>
  <c r="R11" i="8"/>
  <c r="B131" i="10"/>
  <c r="B137" i="10"/>
  <c r="B143" i="10"/>
  <c r="B170" i="10"/>
  <c r="B177" i="10"/>
  <c r="B201" i="10"/>
  <c r="B225" i="10"/>
  <c r="B244" i="10"/>
  <c r="B249" i="10"/>
  <c r="B254" i="10"/>
  <c r="B261" i="10"/>
  <c r="B277" i="10"/>
  <c r="B292" i="10"/>
  <c r="B304" i="10"/>
  <c r="B316" i="10"/>
  <c r="B328" i="10"/>
  <c r="B340" i="10"/>
  <c r="B352" i="10"/>
  <c r="B364" i="10"/>
  <c r="B376" i="10"/>
  <c r="B388" i="10"/>
  <c r="B400" i="10"/>
  <c r="B412" i="10"/>
  <c r="B424" i="10"/>
  <c r="B436" i="10"/>
  <c r="B448" i="10"/>
  <c r="B460" i="10"/>
  <c r="B472" i="10"/>
  <c r="B484" i="10"/>
  <c r="B496" i="10"/>
  <c r="AY1334" i="4"/>
  <c r="BK1334" i="4"/>
  <c r="BE1298" i="4"/>
  <c r="BK1298" i="4"/>
  <c r="BM1298" i="4" s="1"/>
  <c r="AY1214" i="4"/>
  <c r="BE1214" i="4"/>
  <c r="BK1178" i="4"/>
  <c r="BE1178" i="4"/>
  <c r="BK1142" i="4"/>
  <c r="BE1142" i="4"/>
  <c r="BE1094" i="4"/>
  <c r="BK1094" i="4"/>
  <c r="BK1082" i="4"/>
  <c r="BE1082" i="4"/>
  <c r="BK746" i="4"/>
  <c r="BE746" i="4"/>
  <c r="BB722" i="4"/>
  <c r="BC722" i="4" s="1"/>
  <c r="BK722" i="4"/>
  <c r="AY722" i="4"/>
  <c r="CB722" i="4" s="1"/>
  <c r="BK494" i="4"/>
  <c r="BE494" i="4"/>
  <c r="BE434" i="4"/>
  <c r="BK434" i="4"/>
  <c r="BK326" i="4"/>
  <c r="BE326" i="4"/>
  <c r="BC1372" i="1"/>
  <c r="BG1372" i="1"/>
  <c r="BG1304" i="1"/>
  <c r="BF1304" i="1"/>
  <c r="BG600" i="1"/>
  <c r="BF600" i="1"/>
  <c r="BG66" i="1"/>
  <c r="BF66" i="1"/>
  <c r="AX1145" i="1"/>
  <c r="BC1145" i="1" s="1"/>
  <c r="AX976" i="1"/>
  <c r="BF976" i="1" s="1"/>
  <c r="CB696" i="4"/>
  <c r="BF1061" i="1"/>
  <c r="BC1061" i="1"/>
  <c r="BF57" i="1"/>
  <c r="BC57" i="1"/>
  <c r="BB1651" i="4"/>
  <c r="BC1651" i="4" s="1"/>
  <c r="AY1651" i="4"/>
  <c r="BD1651" i="4" s="1"/>
  <c r="BB1603" i="4"/>
  <c r="BC1603" i="4" s="1"/>
  <c r="BE1603" i="4"/>
  <c r="AY1603" i="4"/>
  <c r="BD1603" i="4" s="1"/>
  <c r="BB1468" i="4"/>
  <c r="BC1468" i="4" s="1"/>
  <c r="AY1468" i="4"/>
  <c r="BZ1468" i="4" s="1"/>
  <c r="AY1312" i="4"/>
  <c r="BN1312" i="4" s="1"/>
  <c r="BB1312" i="4"/>
  <c r="BC1312" i="4" s="1"/>
  <c r="BB1276" i="4"/>
  <c r="BC1276" i="4" s="1"/>
  <c r="AX1276" i="4"/>
  <c r="BK1276" i="4" s="1"/>
  <c r="AY1243" i="4"/>
  <c r="BA1243" i="4" s="1"/>
  <c r="BE1243" i="4"/>
  <c r="BA1045" i="4"/>
  <c r="BI1045" i="4" s="1"/>
  <c r="CI1045" i="4" s="1"/>
  <c r="BK1045" i="4"/>
  <c r="AY970" i="4"/>
  <c r="BJ970" i="4" s="1"/>
  <c r="BB970" i="4"/>
  <c r="BC970" i="4" s="1"/>
  <c r="AY940" i="4"/>
  <c r="BN940" i="4" s="1"/>
  <c r="BE940" i="4"/>
  <c r="BK937" i="4"/>
  <c r="BB937" i="4"/>
  <c r="BC937" i="4" s="1"/>
  <c r="AY925" i="4"/>
  <c r="BJ925" i="4" s="1"/>
  <c r="BB925" i="4"/>
  <c r="BC925" i="4" s="1"/>
  <c r="BK865" i="4"/>
  <c r="AY865" i="4"/>
  <c r="BD865" i="4" s="1"/>
  <c r="BK784" i="4"/>
  <c r="AY784" i="4"/>
  <c r="CC784" i="4" s="1"/>
  <c r="BB694" i="4"/>
  <c r="BC694" i="4" s="1"/>
  <c r="BK694" i="4"/>
  <c r="BE625" i="4"/>
  <c r="BB625" i="4"/>
  <c r="BC625" i="4" s="1"/>
  <c r="BE613" i="4"/>
  <c r="AY613" i="4"/>
  <c r="BM613" i="4" s="1"/>
  <c r="BK586" i="4"/>
  <c r="BB586" i="4"/>
  <c r="BC586" i="4" s="1"/>
  <c r="BK577" i="4"/>
  <c r="BE577" i="4"/>
  <c r="BB532" i="4"/>
  <c r="BC532" i="4" s="1"/>
  <c r="BK532" i="4"/>
  <c r="BE517" i="4"/>
  <c r="BK517" i="4"/>
  <c r="BK493" i="4"/>
  <c r="BE493" i="4"/>
  <c r="BK475" i="4"/>
  <c r="BB475" i="4"/>
  <c r="BC475" i="4" s="1"/>
  <c r="CB445" i="4"/>
  <c r="BB445" i="4"/>
  <c r="BC445" i="4" s="1"/>
  <c r="BB439" i="4"/>
  <c r="BC439" i="4" s="1"/>
  <c r="BK439" i="4"/>
  <c r="BB409" i="4"/>
  <c r="BC409" i="4" s="1"/>
  <c r="BK409" i="4"/>
  <c r="BK358" i="4"/>
  <c r="BB358" i="4"/>
  <c r="BC358" i="4" s="1"/>
  <c r="AY349" i="4"/>
  <c r="BZ349" i="4" s="1"/>
  <c r="BE349" i="4"/>
  <c r="BD262" i="4"/>
  <c r="BK250" i="4"/>
  <c r="BE250" i="4"/>
  <c r="BE226" i="4"/>
  <c r="BB226" i="4"/>
  <c r="BC226" i="4" s="1"/>
  <c r="BB199" i="4"/>
  <c r="BC199" i="4" s="1"/>
  <c r="AY199" i="4"/>
  <c r="BN199" i="4" s="1"/>
  <c r="BE187" i="4"/>
  <c r="BK187" i="4"/>
  <c r="BE166" i="4"/>
  <c r="BK166" i="4"/>
  <c r="AY157" i="4"/>
  <c r="BZ157" i="4" s="1"/>
  <c r="BE157" i="4"/>
  <c r="BB91" i="4"/>
  <c r="BC91" i="4" s="1"/>
  <c r="BK91" i="4"/>
  <c r="BE49" i="4"/>
  <c r="BK49" i="4"/>
  <c r="BA13" i="4"/>
  <c r="BI13" i="4" s="1"/>
  <c r="CI13" i="4" s="1"/>
  <c r="BK13" i="4"/>
  <c r="BM13" i="4" s="1"/>
  <c r="AX1708" i="1"/>
  <c r="BC1708" i="1" s="1"/>
  <c r="BF369" i="1"/>
  <c r="S61" i="8"/>
  <c r="H12" i="8" s="1"/>
  <c r="R61" i="8"/>
  <c r="G12" i="8" s="1"/>
  <c r="BC240" i="1"/>
  <c r="BG240" i="1"/>
  <c r="BE1456" i="4"/>
  <c r="AY1456" i="4"/>
  <c r="CB1456" i="4" s="1"/>
  <c r="BE1192" i="4"/>
  <c r="BK1192" i="4"/>
  <c r="BE988" i="4"/>
  <c r="BK988" i="4"/>
  <c r="AY976" i="4"/>
  <c r="CB976" i="4" s="1"/>
  <c r="BB976" i="4"/>
  <c r="BC976" i="4" s="1"/>
  <c r="AY928" i="4"/>
  <c r="CB928" i="4" s="1"/>
  <c r="BK928" i="4"/>
  <c r="AY892" i="4"/>
  <c r="BN892" i="4" s="1"/>
  <c r="BK892" i="4"/>
  <c r="AY796" i="4"/>
  <c r="CB796" i="4" s="1"/>
  <c r="BK796" i="4"/>
  <c r="BE772" i="4"/>
  <c r="BB772" i="4"/>
  <c r="BC772" i="4" s="1"/>
  <c r="BK724" i="4"/>
  <c r="BE724" i="4"/>
  <c r="BE640" i="4"/>
  <c r="BB640" i="4"/>
  <c r="BC640" i="4" s="1"/>
  <c r="BB484" i="4"/>
  <c r="BC484" i="4" s="1"/>
  <c r="BK484" i="4"/>
  <c r="BE1687" i="4"/>
  <c r="BB1687" i="4"/>
  <c r="BC1687" i="4" s="1"/>
  <c r="BE1531" i="4"/>
  <c r="BB1531" i="4"/>
  <c r="BC1531" i="4" s="1"/>
  <c r="BB1507" i="4"/>
  <c r="BC1507" i="4" s="1"/>
  <c r="BE1507" i="4"/>
  <c r="BK1411" i="4"/>
  <c r="BE1411" i="4"/>
  <c r="BE1375" i="4"/>
  <c r="BA1375" i="4"/>
  <c r="BK1363" i="4"/>
  <c r="AY1363" i="4"/>
  <c r="CB1363" i="4" s="1"/>
  <c r="AY1291" i="4"/>
  <c r="BD1291" i="4" s="1"/>
  <c r="BK1291" i="4"/>
  <c r="AY1207" i="4"/>
  <c r="BN1207" i="4" s="1"/>
  <c r="BE1207" i="4"/>
  <c r="BE1087" i="4"/>
  <c r="BK1087" i="4"/>
  <c r="BK1051" i="4"/>
  <c r="BE1051" i="4"/>
  <c r="BK1027" i="4"/>
  <c r="BM1027" i="4" s="1"/>
  <c r="BE1027" i="4"/>
  <c r="AY907" i="4"/>
  <c r="BZ907" i="4" s="1"/>
  <c r="BE907" i="4"/>
  <c r="BE871" i="4"/>
  <c r="BK871" i="4"/>
  <c r="AY775" i="4"/>
  <c r="BD775" i="4" s="1"/>
  <c r="BB775" i="4"/>
  <c r="BC775" i="4" s="1"/>
  <c r="BB763" i="4"/>
  <c r="BC763" i="4" s="1"/>
  <c r="BE763" i="4"/>
  <c r="BE667" i="4"/>
  <c r="BK667" i="4"/>
  <c r="BM667" i="4" s="1"/>
  <c r="BB667" i="4"/>
  <c r="BC667" i="4" s="1"/>
  <c r="BK619" i="4"/>
  <c r="AY619" i="4"/>
  <c r="CB619" i="4" s="1"/>
  <c r="BB559" i="4"/>
  <c r="BC559" i="4" s="1"/>
  <c r="BE559" i="4"/>
  <c r="BE1306" i="4"/>
  <c r="BK1306" i="4"/>
  <c r="AX1246" i="4"/>
  <c r="BK1246" i="4" s="1"/>
  <c r="BE1054" i="4"/>
  <c r="BK1054" i="4"/>
  <c r="BK1030" i="4"/>
  <c r="BB1030" i="4"/>
  <c r="BC1030" i="4" s="1"/>
  <c r="BB982" i="4"/>
  <c r="BC982" i="4" s="1"/>
  <c r="BK982" i="4"/>
  <c r="BK934" i="4"/>
  <c r="AY934" i="4"/>
  <c r="BZ934" i="4" s="1"/>
  <c r="BK910" i="4"/>
  <c r="AY910" i="4"/>
  <c r="BD910" i="4" s="1"/>
  <c r="BE898" i="4"/>
  <c r="BK898" i="4"/>
  <c r="BE862" i="4"/>
  <c r="BB862" i="4"/>
  <c r="BC862" i="4" s="1"/>
  <c r="BK862" i="4"/>
  <c r="BM862" i="4" s="1"/>
  <c r="BK826" i="4"/>
  <c r="BE826" i="4"/>
  <c r="BK814" i="4"/>
  <c r="BE814" i="4"/>
  <c r="BB790" i="4"/>
  <c r="BC790" i="4" s="1"/>
  <c r="AY790" i="4"/>
  <c r="BJ790" i="4" s="1"/>
  <c r="BK754" i="4"/>
  <c r="BB754" i="4"/>
  <c r="BC754" i="4" s="1"/>
  <c r="BE742" i="4"/>
  <c r="BB742" i="4"/>
  <c r="BC742" i="4" s="1"/>
  <c r="BK718" i="4"/>
  <c r="BM718" i="4" s="1"/>
  <c r="BE718" i="4"/>
  <c r="BB718" i="4"/>
  <c r="BC718" i="4" s="1"/>
  <c r="BB670" i="4"/>
  <c r="BC670" i="4" s="1"/>
  <c r="AY670" i="4"/>
  <c r="BD670" i="4" s="1"/>
  <c r="BZ634" i="4"/>
  <c r="BE634" i="4"/>
  <c r="CB634" i="4"/>
  <c r="BE574" i="4"/>
  <c r="BK574" i="4"/>
  <c r="BE538" i="4"/>
  <c r="BB538" i="4"/>
  <c r="BC538" i="4" s="1"/>
  <c r="AY502" i="4"/>
  <c r="BB502" i="4"/>
  <c r="BC502" i="4" s="1"/>
  <c r="BK502" i="4"/>
  <c r="P13" i="8"/>
  <c r="BG827" i="1"/>
  <c r="BC827" i="1"/>
  <c r="BE1237" i="4"/>
  <c r="BK1237" i="4"/>
  <c r="BK1153" i="4"/>
  <c r="BE1153" i="4"/>
  <c r="BB1081" i="4"/>
  <c r="BC1081" i="4" s="1"/>
  <c r="BK1081" i="4"/>
  <c r="BE949" i="4"/>
  <c r="AY949" i="4"/>
  <c r="BJ949" i="4" s="1"/>
  <c r="BE937" i="4"/>
  <c r="AY937" i="4"/>
  <c r="BZ937" i="4" s="1"/>
  <c r="BK913" i="4"/>
  <c r="AY913" i="4"/>
  <c r="BZ913" i="4" s="1"/>
  <c r="AY877" i="4"/>
  <c r="BM877" i="4" s="1"/>
  <c r="BE877" i="4"/>
  <c r="AY853" i="4"/>
  <c r="BJ853" i="4" s="1"/>
  <c r="BK853" i="4"/>
  <c r="BB841" i="4"/>
  <c r="BC841" i="4" s="1"/>
  <c r="BE841" i="4"/>
  <c r="AY841" i="4"/>
  <c r="BN841" i="4" s="1"/>
  <c r="BB817" i="4"/>
  <c r="BC817" i="4" s="1"/>
  <c r="BE817" i="4"/>
  <c r="AX805" i="4"/>
  <c r="BE805" i="4"/>
  <c r="BB805" i="4"/>
  <c r="BC805" i="4" s="1"/>
  <c r="BB793" i="4"/>
  <c r="BC793" i="4" s="1"/>
  <c r="AY793" i="4"/>
  <c r="BN793" i="4" s="1"/>
  <c r="BK769" i="4"/>
  <c r="BM769" i="4" s="1"/>
  <c r="BB769" i="4"/>
  <c r="BC769" i="4" s="1"/>
  <c r="BE769" i="4"/>
  <c r="BB757" i="4"/>
  <c r="BC757" i="4" s="1"/>
  <c r="BE757" i="4"/>
  <c r="BK757" i="4"/>
  <c r="BM757" i="4" s="1"/>
  <c r="AY733" i="4"/>
  <c r="CB733" i="4" s="1"/>
  <c r="BE733" i="4"/>
  <c r="BB637" i="4"/>
  <c r="BC637" i="4" s="1"/>
  <c r="BE637" i="4"/>
  <c r="BE481" i="4"/>
  <c r="BK481" i="4"/>
  <c r="BF708" i="1"/>
  <c r="BF159" i="1"/>
  <c r="BG159" i="1"/>
  <c r="BE478" i="4"/>
  <c r="BB478" i="4"/>
  <c r="BC478" i="4" s="1"/>
  <c r="BB460" i="4"/>
  <c r="BC460" i="4" s="1"/>
  <c r="BK460" i="4"/>
  <c r="BB442" i="4"/>
  <c r="BC442" i="4" s="1"/>
  <c r="BK442" i="4"/>
  <c r="BK436" i="4"/>
  <c r="BE436" i="4"/>
  <c r="BE370" i="4"/>
  <c r="BB370" i="4"/>
  <c r="BC370" i="4" s="1"/>
  <c r="BK349" i="4"/>
  <c r="BB349" i="4"/>
  <c r="BC349" i="4" s="1"/>
  <c r="BE322" i="4"/>
  <c r="BB322" i="4"/>
  <c r="BC322" i="4" s="1"/>
  <c r="BE313" i="4"/>
  <c r="BZ313" i="4"/>
  <c r="BB283" i="4"/>
  <c r="BC283" i="4" s="1"/>
  <c r="BK283" i="4"/>
  <c r="AY274" i="4"/>
  <c r="BK274" i="4"/>
  <c r="BK253" i="4"/>
  <c r="AY253" i="4"/>
  <c r="BD253" i="4" s="1"/>
  <c r="CB193" i="4"/>
  <c r="BK193" i="4"/>
  <c r="BM193" i="4" s="1"/>
  <c r="AY190" i="4"/>
  <c r="BK190" i="4"/>
  <c r="AY160" i="4"/>
  <c r="BD160" i="4" s="1"/>
  <c r="BK160" i="4"/>
  <c r="BE115" i="4"/>
  <c r="BK115" i="4"/>
  <c r="BE85" i="4"/>
  <c r="BK85" i="4"/>
  <c r="BK46" i="4"/>
  <c r="BM46" i="4" s="1"/>
  <c r="CD46" i="4"/>
  <c r="CF46" i="4" s="1"/>
  <c r="BE19" i="4"/>
  <c r="BK19" i="4"/>
  <c r="BF1272" i="1"/>
  <c r="BE304" i="4"/>
  <c r="BK289" i="4"/>
  <c r="BK352" i="4"/>
  <c r="BK151" i="4"/>
  <c r="BK157" i="4"/>
  <c r="BK328" i="4"/>
  <c r="BM328" i="4" s="1"/>
  <c r="BE31" i="4"/>
  <c r="BK154" i="4"/>
  <c r="BM154" i="4" s="1"/>
  <c r="BK262" i="4"/>
  <c r="BM262" i="4" s="1"/>
  <c r="BK355" i="4"/>
  <c r="BK100" i="4"/>
  <c r="BM100" i="4" s="1"/>
  <c r="BE457" i="4"/>
  <c r="BE445" i="4"/>
  <c r="BK202" i="4"/>
  <c r="BM202" i="4" s="1"/>
  <c r="BK73" i="4"/>
  <c r="BN100" i="4"/>
  <c r="BB355" i="4"/>
  <c r="BC355" i="4" s="1"/>
  <c r="BE13" i="4"/>
  <c r="BK295" i="4"/>
  <c r="BM295" i="4" s="1"/>
  <c r="BB22" i="4"/>
  <c r="BC22" i="4" s="1"/>
  <c r="AY238" i="4"/>
  <c r="BN238" i="4" s="1"/>
  <c r="CB37" i="4"/>
  <c r="BB253" i="4"/>
  <c r="BC253" i="4" s="1"/>
  <c r="CB469" i="4"/>
  <c r="BB25" i="4"/>
  <c r="BC25" i="4" s="1"/>
  <c r="BB193" i="4"/>
  <c r="BC193" i="4" s="1"/>
  <c r="BB313" i="4"/>
  <c r="BC313" i="4" s="1"/>
  <c r="BK469" i="4"/>
  <c r="BM469" i="4" s="1"/>
  <c r="AY55" i="4"/>
  <c r="BJ55" i="4" s="1"/>
  <c r="BE259" i="4"/>
  <c r="BE427" i="4"/>
  <c r="BE292" i="4"/>
  <c r="BK133" i="4"/>
  <c r="BC985" i="1"/>
  <c r="BG985" i="1"/>
  <c r="AY1372" i="4"/>
  <c r="BN1372" i="4" s="1"/>
  <c r="BK1372" i="4"/>
  <c r="AX1264" i="4"/>
  <c r="BE1264" i="4"/>
  <c r="AY1228" i="4"/>
  <c r="CC1228" i="4" s="1"/>
  <c r="BB1228" i="4"/>
  <c r="BC1228" i="4" s="1"/>
  <c r="AY1096" i="4"/>
  <c r="BK1096" i="4"/>
  <c r="BB964" i="4"/>
  <c r="BC964" i="4" s="1"/>
  <c r="AX964" i="4"/>
  <c r="AY964" i="4" s="1"/>
  <c r="CC964" i="4" s="1"/>
  <c r="BE964" i="4"/>
  <c r="BB952" i="4"/>
  <c r="BC952" i="4" s="1"/>
  <c r="BE952" i="4"/>
  <c r="BZ880" i="4"/>
  <c r="BK880" i="4"/>
  <c r="BM880" i="4" s="1"/>
  <c r="BB856" i="4"/>
  <c r="BC856" i="4" s="1"/>
  <c r="BE856" i="4"/>
  <c r="BK808" i="4"/>
  <c r="BM808" i="4" s="1"/>
  <c r="BE808" i="4"/>
  <c r="BB736" i="4"/>
  <c r="BC736" i="4" s="1"/>
  <c r="BE736" i="4"/>
  <c r="BK712" i="4"/>
  <c r="AY712" i="4"/>
  <c r="BN712" i="4" s="1"/>
  <c r="AY664" i="4"/>
  <c r="BZ664" i="4" s="1"/>
  <c r="BE664" i="4"/>
  <c r="BE592" i="4"/>
  <c r="BB592" i="4"/>
  <c r="BC592" i="4" s="1"/>
  <c r="BK556" i="4"/>
  <c r="BB556" i="4"/>
  <c r="BC556" i="4" s="1"/>
  <c r="BE400" i="4"/>
  <c r="BB400" i="4"/>
  <c r="BC400" i="4" s="1"/>
  <c r="BK376" i="4"/>
  <c r="BE376" i="4"/>
  <c r="BB364" i="4"/>
  <c r="BC364" i="4" s="1"/>
  <c r="BE364" i="4"/>
  <c r="BK340" i="4"/>
  <c r="BB340" i="4"/>
  <c r="BC340" i="4" s="1"/>
  <c r="AY268" i="4"/>
  <c r="BD268" i="4" s="1"/>
  <c r="BE268" i="4"/>
  <c r="BE196" i="4"/>
  <c r="BK196" i="4"/>
  <c r="BE124" i="4"/>
  <c r="BB124" i="4"/>
  <c r="BC124" i="4" s="1"/>
  <c r="CB88" i="4"/>
  <c r="BK88" i="4"/>
  <c r="BM88" i="4" s="1"/>
  <c r="BE64" i="4"/>
  <c r="AY64" i="4"/>
  <c r="BN64" i="4" s="1"/>
  <c r="BE16" i="4"/>
  <c r="BB16" i="4"/>
  <c r="BC16" i="4" s="1"/>
  <c r="BE1339" i="4"/>
  <c r="BB1339" i="4"/>
  <c r="BC1339" i="4" s="1"/>
  <c r="BE1303" i="4"/>
  <c r="BB1303" i="4"/>
  <c r="BC1303" i="4" s="1"/>
  <c r="AY1003" i="4"/>
  <c r="BZ1003" i="4" s="1"/>
  <c r="BK1003" i="4"/>
  <c r="AY943" i="4"/>
  <c r="CC943" i="4" s="1"/>
  <c r="BA943" i="4"/>
  <c r="BB943" i="4" s="1"/>
  <c r="BC943" i="4" s="1"/>
  <c r="BB931" i="4"/>
  <c r="BC931" i="4" s="1"/>
  <c r="AY931" i="4"/>
  <c r="CC931" i="4" s="1"/>
  <c r="BE847" i="4"/>
  <c r="BB847" i="4"/>
  <c r="BC847" i="4" s="1"/>
  <c r="AY835" i="4"/>
  <c r="BZ835" i="4" s="1"/>
  <c r="BB835" i="4"/>
  <c r="BC835" i="4" s="1"/>
  <c r="BK799" i="4"/>
  <c r="BE799" i="4"/>
  <c r="BB727" i="4"/>
  <c r="BC727" i="4" s="1"/>
  <c r="BE727" i="4"/>
  <c r="BE703" i="4"/>
  <c r="AY703" i="4"/>
  <c r="BN703" i="4" s="1"/>
  <c r="BB631" i="4"/>
  <c r="BC631" i="4" s="1"/>
  <c r="BE631" i="4"/>
  <c r="BB571" i="4"/>
  <c r="BC571" i="4" s="1"/>
  <c r="AY571" i="4"/>
  <c r="BZ571" i="4" s="1"/>
  <c r="AY535" i="4"/>
  <c r="BM535" i="4" s="1"/>
  <c r="BE535" i="4"/>
  <c r="AY499" i="4"/>
  <c r="BD499" i="4" s="1"/>
  <c r="BB499" i="4"/>
  <c r="BC499" i="4" s="1"/>
  <c r="BE487" i="4"/>
  <c r="BA487" i="4"/>
  <c r="BE451" i="4"/>
  <c r="BK451" i="4"/>
  <c r="AX415" i="4"/>
  <c r="CD415" i="4"/>
  <c r="CF415" i="4" s="1"/>
  <c r="BE271" i="4"/>
  <c r="BB271" i="4"/>
  <c r="BC271" i="4" s="1"/>
  <c r="BZ223" i="4"/>
  <c r="BE223" i="4"/>
  <c r="BK199" i="4"/>
  <c r="BM199" i="4" s="1"/>
  <c r="BE199" i="4"/>
  <c r="AY43" i="4"/>
  <c r="BJ43" i="4" s="1"/>
  <c r="BK43" i="4"/>
  <c r="AY1342" i="4"/>
  <c r="CC1342" i="4" s="1"/>
  <c r="BB1342" i="4"/>
  <c r="BC1342" i="4" s="1"/>
  <c r="AY1258" i="4"/>
  <c r="CB1258" i="4" s="1"/>
  <c r="BE1258" i="4"/>
  <c r="BE1210" i="4"/>
  <c r="BK1210" i="4"/>
  <c r="BE1174" i="4"/>
  <c r="BK1174" i="4"/>
  <c r="BB1162" i="4"/>
  <c r="BC1162" i="4" s="1"/>
  <c r="AY1162" i="4"/>
  <c r="BJ1162" i="4" s="1"/>
  <c r="BB1042" i="4"/>
  <c r="BC1042" i="4" s="1"/>
  <c r="BZ1042" i="4"/>
  <c r="BK1042" i="4"/>
  <c r="BM1042" i="4" s="1"/>
  <c r="BB1018" i="4"/>
  <c r="BC1018" i="4" s="1"/>
  <c r="CB1018" i="4"/>
  <c r="BK1018" i="4"/>
  <c r="BM1018" i="4" s="1"/>
  <c r="BE1018" i="4"/>
  <c r="AY946" i="4"/>
  <c r="BD946" i="4" s="1"/>
  <c r="BB946" i="4"/>
  <c r="BC946" i="4" s="1"/>
  <c r="BE934" i="4"/>
  <c r="BB934" i="4"/>
  <c r="BC934" i="4" s="1"/>
  <c r="BB922" i="4"/>
  <c r="BC922" i="4" s="1"/>
  <c r="AY922" i="4"/>
  <c r="CB922" i="4" s="1"/>
  <c r="AY886" i="4"/>
  <c r="BZ886" i="4" s="1"/>
  <c r="BB886" i="4"/>
  <c r="BC886" i="4" s="1"/>
  <c r="CB802" i="4"/>
  <c r="BZ802" i="4"/>
  <c r="AY730" i="4"/>
  <c r="BJ730" i="4" s="1"/>
  <c r="BB730" i="4"/>
  <c r="BC730" i="4" s="1"/>
  <c r="BK466" i="4"/>
  <c r="BM466" i="4" s="1"/>
  <c r="BE466" i="4"/>
  <c r="BB466" i="4"/>
  <c r="BC466" i="4" s="1"/>
  <c r="BE406" i="4"/>
  <c r="BK406" i="4"/>
  <c r="BM406" i="4" s="1"/>
  <c r="AY382" i="4"/>
  <c r="BJ382" i="4" s="1"/>
  <c r="BK382" i="4"/>
  <c r="BB346" i="4"/>
  <c r="BC346" i="4" s="1"/>
  <c r="AY346" i="4"/>
  <c r="BJ346" i="4" s="1"/>
  <c r="BE346" i="4"/>
  <c r="BK346" i="4"/>
  <c r="CB334" i="4"/>
  <c r="BE334" i="4"/>
  <c r="AY166" i="4"/>
  <c r="BB166" i="4"/>
  <c r="BC166" i="4" s="1"/>
  <c r="BK106" i="4"/>
  <c r="AY106" i="4"/>
  <c r="BZ106" i="4" s="1"/>
  <c r="BB82" i="4"/>
  <c r="BC82" i="4" s="1"/>
  <c r="BK82" i="4"/>
  <c r="BK58" i="4"/>
  <c r="BB58" i="4"/>
  <c r="BC58" i="4" s="1"/>
  <c r="BK1105" i="4"/>
  <c r="BA1105" i="4"/>
  <c r="BB1105" i="4" s="1"/>
  <c r="BC1105" i="4" s="1"/>
  <c r="BK1033" i="4"/>
  <c r="BE1033" i="4"/>
  <c r="BK1021" i="4"/>
  <c r="BE1021" i="4"/>
  <c r="BB901" i="4"/>
  <c r="BC901" i="4" s="1"/>
  <c r="AY901" i="4"/>
  <c r="BD901" i="4" s="1"/>
  <c r="BB853" i="4"/>
  <c r="BC853" i="4" s="1"/>
  <c r="BE853" i="4"/>
  <c r="BB829" i="4"/>
  <c r="BC829" i="4" s="1"/>
  <c r="BK829" i="4"/>
  <c r="BE781" i="4"/>
  <c r="AY781" i="4"/>
  <c r="BZ781" i="4" s="1"/>
  <c r="BB781" i="4"/>
  <c r="BC781" i="4" s="1"/>
  <c r="BB745" i="4"/>
  <c r="BC745" i="4" s="1"/>
  <c r="BK745" i="4"/>
  <c r="AY745" i="4"/>
  <c r="BN745" i="4" s="1"/>
  <c r="BB721" i="4"/>
  <c r="BC721" i="4" s="1"/>
  <c r="AY721" i="4"/>
  <c r="BN721" i="4" s="1"/>
  <c r="AY685" i="4"/>
  <c r="BZ685" i="4" s="1"/>
  <c r="BE685" i="4"/>
  <c r="CB649" i="4"/>
  <c r="BE649" i="4"/>
  <c r="BK649" i="4"/>
  <c r="BM649" i="4" s="1"/>
  <c r="AX601" i="4"/>
  <c r="BK601" i="4" s="1"/>
  <c r="BE601" i="4"/>
  <c r="BB553" i="4"/>
  <c r="BC553" i="4" s="1"/>
  <c r="BE553" i="4"/>
  <c r="BB541" i="4"/>
  <c r="BC541" i="4" s="1"/>
  <c r="BK541" i="4"/>
  <c r="AY541" i="4"/>
  <c r="BZ541" i="4" s="1"/>
  <c r="BZ529" i="4"/>
  <c r="BB529" i="4"/>
  <c r="BC529" i="4" s="1"/>
  <c r="BK505" i="4"/>
  <c r="AY505" i="4"/>
  <c r="BN505" i="4" s="1"/>
  <c r="BB457" i="4"/>
  <c r="BC457" i="4" s="1"/>
  <c r="BK457" i="4"/>
  <c r="BM457" i="4" s="1"/>
  <c r="BE397" i="4"/>
  <c r="AY397" i="4"/>
  <c r="CB397" i="4" s="1"/>
  <c r="BK397" i="4"/>
  <c r="BB373" i="4"/>
  <c r="BC373" i="4" s="1"/>
  <c r="AY373" i="4"/>
  <c r="BN373" i="4" s="1"/>
  <c r="CB361" i="4"/>
  <c r="BK361" i="4"/>
  <c r="BM361" i="4" s="1"/>
  <c r="BE337" i="4"/>
  <c r="AY337" i="4"/>
  <c r="BD337" i="4" s="1"/>
  <c r="BK337" i="4"/>
  <c r="BB337" i="4"/>
  <c r="BC337" i="4" s="1"/>
  <c r="BE301" i="4"/>
  <c r="CB301" i="4"/>
  <c r="AY277" i="4"/>
  <c r="BN277" i="4" s="1"/>
  <c r="BK277" i="4"/>
  <c r="BB277" i="4"/>
  <c r="BC277" i="4" s="1"/>
  <c r="BB265" i="4"/>
  <c r="BC265" i="4" s="1"/>
  <c r="BK265" i="4"/>
  <c r="BE217" i="4"/>
  <c r="CB217" i="4"/>
  <c r="BK217" i="4"/>
  <c r="BM217" i="4" s="1"/>
  <c r="BZ217" i="4"/>
  <c r="BE193" i="4"/>
  <c r="BZ193" i="4"/>
  <c r="AY169" i="4"/>
  <c r="BB169" i="4"/>
  <c r="BC169" i="4" s="1"/>
  <c r="BB145" i="4"/>
  <c r="BC145" i="4" s="1"/>
  <c r="CB145" i="4"/>
  <c r="BB85" i="4"/>
  <c r="BC85" i="4" s="1"/>
  <c r="AY85" i="4"/>
  <c r="BZ85" i="4" s="1"/>
  <c r="BB37" i="4"/>
  <c r="BC37" i="4" s="1"/>
  <c r="BE37" i="4"/>
  <c r="BK37" i="4"/>
  <c r="BM37" i="4" s="1"/>
  <c r="Q6" i="8"/>
  <c r="BB1408" i="4"/>
  <c r="BC1408" i="4" s="1"/>
  <c r="BE1408" i="4"/>
  <c r="BB1384" i="4"/>
  <c r="BC1384" i="4" s="1"/>
  <c r="BE1384" i="4"/>
  <c r="BE1132" i="4"/>
  <c r="BB1132" i="4"/>
  <c r="BC1132" i="4" s="1"/>
  <c r="CB1120" i="4"/>
  <c r="BZ1120" i="4"/>
  <c r="BB1084" i="4"/>
  <c r="BC1084" i="4" s="1"/>
  <c r="BK1084" i="4"/>
  <c r="AY1024" i="4"/>
  <c r="BZ1024" i="4" s="1"/>
  <c r="BK1024" i="4"/>
  <c r="AY1000" i="4"/>
  <c r="BN1000" i="4" s="1"/>
  <c r="BK1000" i="4"/>
  <c r="AY904" i="4"/>
  <c r="BJ904" i="4" s="1"/>
  <c r="BB904" i="4"/>
  <c r="BC904" i="4" s="1"/>
  <c r="BZ832" i="4"/>
  <c r="BK832" i="4"/>
  <c r="BM832" i="4" s="1"/>
  <c r="BB820" i="4"/>
  <c r="BC820" i="4" s="1"/>
  <c r="AX820" i="4"/>
  <c r="AY820" i="4" s="1"/>
  <c r="BZ820" i="4" s="1"/>
  <c r="BE820" i="4"/>
  <c r="CB760" i="4"/>
  <c r="BE760" i="4"/>
  <c r="BB760" i="4"/>
  <c r="BC760" i="4" s="1"/>
  <c r="BE616" i="4"/>
  <c r="BB616" i="4"/>
  <c r="BC616" i="4" s="1"/>
  <c r="BK616" i="4"/>
  <c r="BM616" i="4" s="1"/>
  <c r="AY580" i="4"/>
  <c r="BM580" i="4" s="1"/>
  <c r="BB580" i="4"/>
  <c r="BC580" i="4" s="1"/>
  <c r="BE580" i="4"/>
  <c r="BE496" i="4"/>
  <c r="BB496" i="4"/>
  <c r="BC496" i="4" s="1"/>
  <c r="BE472" i="4"/>
  <c r="BK472" i="4"/>
  <c r="BM472" i="4" s="1"/>
  <c r="AY460" i="4"/>
  <c r="BE460" i="4"/>
  <c r="AY448" i="4"/>
  <c r="BJ448" i="4" s="1"/>
  <c r="BB448" i="4"/>
  <c r="BC448" i="4" s="1"/>
  <c r="BE412" i="4"/>
  <c r="BB412" i="4"/>
  <c r="BC412" i="4" s="1"/>
  <c r="BK244" i="4"/>
  <c r="AY244" i="4"/>
  <c r="BD244" i="4" s="1"/>
  <c r="BK172" i="4"/>
  <c r="BB172" i="4"/>
  <c r="BC172" i="4" s="1"/>
  <c r="BB1459" i="4"/>
  <c r="BC1459" i="4" s="1"/>
  <c r="AY1459" i="4"/>
  <c r="BD1459" i="4" s="1"/>
  <c r="BE1459" i="4"/>
  <c r="BE1195" i="4"/>
  <c r="BB1195" i="4"/>
  <c r="BC1195" i="4" s="1"/>
  <c r="AY1195" i="4"/>
  <c r="BJ1195" i="4" s="1"/>
  <c r="BK1183" i="4"/>
  <c r="BE1183" i="4"/>
  <c r="BB1171" i="4"/>
  <c r="BC1171" i="4" s="1"/>
  <c r="BE1171" i="4"/>
  <c r="BB1147" i="4"/>
  <c r="BC1147" i="4" s="1"/>
  <c r="BK1147" i="4"/>
  <c r="BM1147" i="4" s="1"/>
  <c r="BK1075" i="4"/>
  <c r="BE1075" i="4"/>
  <c r="AY1075" i="4"/>
  <c r="BD1075" i="4" s="1"/>
  <c r="BA1075" i="4"/>
  <c r="BB1075" i="4" s="1"/>
  <c r="BC1075" i="4" s="1"/>
  <c r="BZ1039" i="4"/>
  <c r="BK1039" i="4"/>
  <c r="BM1039" i="4" s="1"/>
  <c r="BB991" i="4"/>
  <c r="BC991" i="4" s="1"/>
  <c r="BE991" i="4"/>
  <c r="AY979" i="4"/>
  <c r="CB979" i="4" s="1"/>
  <c r="BE979" i="4"/>
  <c r="BB979" i="4"/>
  <c r="BC979" i="4" s="1"/>
  <c r="BK979" i="4"/>
  <c r="AX967" i="4"/>
  <c r="BE967" i="4"/>
  <c r="BB919" i="4"/>
  <c r="BC919" i="4" s="1"/>
  <c r="BE919" i="4"/>
  <c r="BB895" i="4"/>
  <c r="BC895" i="4" s="1"/>
  <c r="BE895" i="4"/>
  <c r="AX883" i="4"/>
  <c r="AY883" i="4" s="1"/>
  <c r="CB883" i="4" s="1"/>
  <c r="BE883" i="4"/>
  <c r="BB859" i="4"/>
  <c r="BC859" i="4" s="1"/>
  <c r="AY859" i="4"/>
  <c r="CB859" i="4" s="1"/>
  <c r="BB787" i="4"/>
  <c r="BC787" i="4" s="1"/>
  <c r="BE787" i="4"/>
  <c r="BE739" i="4"/>
  <c r="AY739" i="4"/>
  <c r="BD739" i="4" s="1"/>
  <c r="BB715" i="4"/>
  <c r="BC715" i="4" s="1"/>
  <c r="BE715" i="4"/>
  <c r="BK691" i="4"/>
  <c r="AY691" i="4"/>
  <c r="BJ691" i="4" s="1"/>
  <c r="AY679" i="4"/>
  <c r="BZ679" i="4" s="1"/>
  <c r="BE679" i="4"/>
  <c r="BK679" i="4"/>
  <c r="BB643" i="4"/>
  <c r="BC643" i="4" s="1"/>
  <c r="BE643" i="4"/>
  <c r="AY583" i="4"/>
  <c r="BJ583" i="4" s="1"/>
  <c r="BB583" i="4"/>
  <c r="BC583" i="4" s="1"/>
  <c r="BE523" i="4"/>
  <c r="AY523" i="4"/>
  <c r="BN523" i="4" s="1"/>
  <c r="BB463" i="4"/>
  <c r="BC463" i="4" s="1"/>
  <c r="AY463" i="4"/>
  <c r="BD463" i="4" s="1"/>
  <c r="BE439" i="4"/>
  <c r="AY439" i="4"/>
  <c r="BD439" i="4" s="1"/>
  <c r="AY391" i="4"/>
  <c r="BZ391" i="4" s="1"/>
  <c r="BK391" i="4"/>
  <c r="AX379" i="4"/>
  <c r="BE379" i="4"/>
  <c r="BB295" i="4"/>
  <c r="BC295" i="4" s="1"/>
  <c r="BE295" i="4"/>
  <c r="BE211" i="4"/>
  <c r="BK211" i="4"/>
  <c r="AX103" i="4"/>
  <c r="BB103" i="4"/>
  <c r="BC103" i="4" s="1"/>
  <c r="CD103" i="4"/>
  <c r="CF103" i="4" s="1"/>
  <c r="BK67" i="4"/>
  <c r="BM67" i="4" s="1"/>
  <c r="BE67" i="4"/>
  <c r="BB1438" i="4"/>
  <c r="BC1438" i="4" s="1"/>
  <c r="AY1438" i="4"/>
  <c r="CB1438" i="4" s="1"/>
  <c r="BE1186" i="4"/>
  <c r="BK1186" i="4"/>
  <c r="BK994" i="4"/>
  <c r="AY994" i="4"/>
  <c r="BD994" i="4" s="1"/>
  <c r="BE910" i="4"/>
  <c r="BB910" i="4"/>
  <c r="BC910" i="4" s="1"/>
  <c r="AY874" i="4"/>
  <c r="BJ874" i="4" s="1"/>
  <c r="BE874" i="4"/>
  <c r="AY826" i="4"/>
  <c r="BB826" i="4"/>
  <c r="BC826" i="4" s="1"/>
  <c r="CB718" i="4"/>
  <c r="BZ718" i="4"/>
  <c r="AX658" i="4"/>
  <c r="BE658" i="4"/>
  <c r="AY646" i="4"/>
  <c r="BM646" i="4" s="1"/>
  <c r="BE646" i="4"/>
  <c r="AY574" i="4"/>
  <c r="BB574" i="4"/>
  <c r="BC574" i="4" s="1"/>
  <c r="CB538" i="4"/>
  <c r="BZ538" i="4"/>
  <c r="BE490" i="4"/>
  <c r="AY490" i="4"/>
  <c r="BM490" i="4" s="1"/>
  <c r="AY442" i="4"/>
  <c r="BE442" i="4"/>
  <c r="BZ370" i="4"/>
  <c r="CB370" i="4"/>
  <c r="AY298" i="4"/>
  <c r="BD298" i="4" s="1"/>
  <c r="BB298" i="4"/>
  <c r="BC298" i="4" s="1"/>
  <c r="BE286" i="4"/>
  <c r="CB286" i="4"/>
  <c r="BE274" i="4"/>
  <c r="BB274" i="4"/>
  <c r="BC274" i="4" s="1"/>
  <c r="AY226" i="4"/>
  <c r="BK226" i="4"/>
  <c r="BB202" i="4"/>
  <c r="BC202" i="4" s="1"/>
  <c r="BE202" i="4"/>
  <c r="BE178" i="4"/>
  <c r="AY178" i="4"/>
  <c r="BZ178" i="4" s="1"/>
  <c r="BK178" i="4"/>
  <c r="BK94" i="4"/>
  <c r="AY94" i="4"/>
  <c r="BZ94" i="4" s="1"/>
  <c r="BB34" i="4"/>
  <c r="BC34" i="4" s="1"/>
  <c r="BK34" i="4"/>
  <c r="BF162" i="1"/>
  <c r="BE1345" i="4"/>
  <c r="AY1345" i="4"/>
  <c r="CB1345" i="4" s="1"/>
  <c r="BK1117" i="4"/>
  <c r="BB1117" i="4"/>
  <c r="BC1117" i="4" s="1"/>
  <c r="BK1093" i="4"/>
  <c r="AY1093" i="4"/>
  <c r="CB1093" i="4" s="1"/>
  <c r="AY1069" i="4"/>
  <c r="BJ1069" i="4" s="1"/>
  <c r="BE1069" i="4"/>
  <c r="BB1009" i="4"/>
  <c r="BC1009" i="4" s="1"/>
  <c r="AX1009" i="4"/>
  <c r="BK1009" i="4" s="1"/>
  <c r="BB961" i="4"/>
  <c r="BC961" i="4" s="1"/>
  <c r="AY961" i="4"/>
  <c r="BZ961" i="4" s="1"/>
  <c r="BE961" i="4"/>
  <c r="AY889" i="4"/>
  <c r="CC889" i="4" s="1"/>
  <c r="BE889" i="4"/>
  <c r="BK889" i="4"/>
  <c r="BE829" i="4"/>
  <c r="AY829" i="4"/>
  <c r="BZ829" i="4" s="1"/>
  <c r="BE793" i="4"/>
  <c r="BK793" i="4"/>
  <c r="AY709" i="4"/>
  <c r="BB709" i="4"/>
  <c r="BC709" i="4" s="1"/>
  <c r="BB697" i="4"/>
  <c r="BC697" i="4" s="1"/>
  <c r="BK697" i="4"/>
  <c r="BK685" i="4"/>
  <c r="BB685" i="4"/>
  <c r="BC685" i="4" s="1"/>
  <c r="AY673" i="4"/>
  <c r="BN673" i="4" s="1"/>
  <c r="BE673" i="4"/>
  <c r="BE661" i="4"/>
  <c r="AY661" i="4"/>
  <c r="BZ661" i="4" s="1"/>
  <c r="AY637" i="4"/>
  <c r="BZ637" i="4" s="1"/>
  <c r="BK637" i="4"/>
  <c r="AY625" i="4"/>
  <c r="BK625" i="4"/>
  <c r="BB589" i="4"/>
  <c r="BC589" i="4" s="1"/>
  <c r="AX589" i="4"/>
  <c r="BK589" i="4" s="1"/>
  <c r="AY577" i="4"/>
  <c r="BJ577" i="4" s="1"/>
  <c r="BB577" i="4"/>
  <c r="BC577" i="4" s="1"/>
  <c r="BK553" i="4"/>
  <c r="AY553" i="4"/>
  <c r="BD553" i="4" s="1"/>
  <c r="BB493" i="4"/>
  <c r="BC493" i="4" s="1"/>
  <c r="AY493" i="4"/>
  <c r="BD493" i="4" s="1"/>
  <c r="BE469" i="4"/>
  <c r="BB469" i="4"/>
  <c r="BC469" i="4" s="1"/>
  <c r="BB433" i="4"/>
  <c r="BC433" i="4" s="1"/>
  <c r="AY433" i="4"/>
  <c r="BD433" i="4" s="1"/>
  <c r="BB421" i="4"/>
  <c r="BC421" i="4" s="1"/>
  <c r="AY421" i="4"/>
  <c r="BJ421" i="4" s="1"/>
  <c r="BK421" i="4"/>
  <c r="BZ385" i="4"/>
  <c r="BA385" i="4"/>
  <c r="BI385" i="4" s="1"/>
  <c r="CI385" i="4" s="1"/>
  <c r="CB385" i="4"/>
  <c r="BB361" i="4"/>
  <c r="BC361" i="4" s="1"/>
  <c r="BZ361" i="4"/>
  <c r="BE325" i="4"/>
  <c r="BB325" i="4"/>
  <c r="BC325" i="4" s="1"/>
  <c r="AY325" i="4"/>
  <c r="BN325" i="4" s="1"/>
  <c r="CB313" i="4"/>
  <c r="BK313" i="4"/>
  <c r="BM313" i="4" s="1"/>
  <c r="CD301" i="4"/>
  <c r="CF301" i="4" s="1"/>
  <c r="BZ301" i="4"/>
  <c r="BE265" i="4"/>
  <c r="AY265" i="4"/>
  <c r="BD265" i="4" s="1"/>
  <c r="BZ241" i="4"/>
  <c r="BB241" i="4"/>
  <c r="BC241" i="4" s="1"/>
  <c r="BZ145" i="4"/>
  <c r="BE145" i="4"/>
  <c r="BE121" i="4"/>
  <c r="CB121" i="4"/>
  <c r="AX97" i="4"/>
  <c r="BK97" i="4" s="1"/>
  <c r="BE97" i="4"/>
  <c r="BB61" i="4"/>
  <c r="BC61" i="4" s="1"/>
  <c r="AY61" i="4"/>
  <c r="BJ61" i="4" s="1"/>
  <c r="BE61" i="4"/>
  <c r="BK61" i="4"/>
  <c r="BB1360" i="4"/>
  <c r="BC1360" i="4" s="1"/>
  <c r="BE1360" i="4"/>
  <c r="BK1060" i="4"/>
  <c r="BA1060" i="4"/>
  <c r="BB1012" i="4"/>
  <c r="BC1012" i="4" s="1"/>
  <c r="AY1012" i="4"/>
  <c r="BD1012" i="4" s="1"/>
  <c r="BE1012" i="4"/>
  <c r="BB1000" i="4"/>
  <c r="BC1000" i="4" s="1"/>
  <c r="BE1000" i="4"/>
  <c r="BE976" i="4"/>
  <c r="BK976" i="4"/>
  <c r="BB880" i="4"/>
  <c r="BC880" i="4" s="1"/>
  <c r="CB880" i="4"/>
  <c r="BE844" i="4"/>
  <c r="BB844" i="4"/>
  <c r="BC844" i="4" s="1"/>
  <c r="BZ808" i="4"/>
  <c r="BB808" i="4"/>
  <c r="BC808" i="4" s="1"/>
  <c r="AY748" i="4"/>
  <c r="BK748" i="4"/>
  <c r="AY724" i="4"/>
  <c r="BB724" i="4"/>
  <c r="BC724" i="4" s="1"/>
  <c r="BE688" i="4"/>
  <c r="BK688" i="4"/>
  <c r="BB676" i="4"/>
  <c r="BC676" i="4" s="1"/>
  <c r="BE676" i="4"/>
  <c r="AY628" i="4"/>
  <c r="BK628" i="4"/>
  <c r="AY568" i="4"/>
  <c r="BM568" i="4" s="1"/>
  <c r="BB568" i="4"/>
  <c r="BC568" i="4" s="1"/>
  <c r="BE568" i="4"/>
  <c r="AY532" i="4"/>
  <c r="BE532" i="4"/>
  <c r="BB424" i="4"/>
  <c r="BC424" i="4" s="1"/>
  <c r="BE424" i="4"/>
  <c r="BZ400" i="4"/>
  <c r="CB400" i="4"/>
  <c r="AY376" i="4"/>
  <c r="BB376" i="4"/>
  <c r="BC376" i="4" s="1"/>
  <c r="AY352" i="4"/>
  <c r="BE352" i="4"/>
  <c r="BE340" i="4"/>
  <c r="AY340" i="4"/>
  <c r="BD340" i="4" s="1"/>
  <c r="CB280" i="4"/>
  <c r="BZ280" i="4"/>
  <c r="BE280" i="4"/>
  <c r="AY232" i="4"/>
  <c r="BZ232" i="4" s="1"/>
  <c r="BE232" i="4"/>
  <c r="AY184" i="4"/>
  <c r="BK184" i="4"/>
  <c r="BE184" i="4"/>
  <c r="BE160" i="4"/>
  <c r="BB160" i="4"/>
  <c r="BC160" i="4" s="1"/>
  <c r="BB88" i="4"/>
  <c r="BC88" i="4" s="1"/>
  <c r="BZ88" i="4"/>
  <c r="BB76" i="4"/>
  <c r="BC76" i="4" s="1"/>
  <c r="AY76" i="4"/>
  <c r="BZ76" i="4" s="1"/>
  <c r="BK52" i="4"/>
  <c r="BB52" i="4"/>
  <c r="BC52" i="4" s="1"/>
  <c r="BB28" i="4"/>
  <c r="BC28" i="4" s="1"/>
  <c r="BK28" i="4"/>
  <c r="BE1639" i="4"/>
  <c r="AY1639" i="4"/>
  <c r="BJ1639" i="4" s="1"/>
  <c r="BE1627" i="4"/>
  <c r="BB1627" i="4"/>
  <c r="BC1627" i="4" s="1"/>
  <c r="BB1615" i="4"/>
  <c r="BC1615" i="4" s="1"/>
  <c r="AY1615" i="4"/>
  <c r="BD1615" i="4" s="1"/>
  <c r="BB1579" i="4"/>
  <c r="BC1579" i="4" s="1"/>
  <c r="AY1579" i="4"/>
  <c r="BJ1579" i="4" s="1"/>
  <c r="AY1447" i="4"/>
  <c r="BZ1447" i="4" s="1"/>
  <c r="BB1447" i="4"/>
  <c r="BC1447" i="4" s="1"/>
  <c r="AY1387" i="4"/>
  <c r="CC1387" i="4" s="1"/>
  <c r="BB1387" i="4"/>
  <c r="BC1387" i="4" s="1"/>
  <c r="BE1387" i="4"/>
  <c r="AY1351" i="4"/>
  <c r="BM1351" i="4" s="1"/>
  <c r="BE1351" i="4"/>
  <c r="BB1351" i="4"/>
  <c r="BC1351" i="4" s="1"/>
  <c r="AY1315" i="4"/>
  <c r="BD1315" i="4" s="1"/>
  <c r="BK1315" i="4"/>
  <c r="AY1303" i="4"/>
  <c r="CB1303" i="4" s="1"/>
  <c r="BK1303" i="4"/>
  <c r="BE1255" i="4"/>
  <c r="BB1255" i="4"/>
  <c r="BC1255" i="4" s="1"/>
  <c r="AY1255" i="4"/>
  <c r="CC1255" i="4" s="1"/>
  <c r="BK1231" i="4"/>
  <c r="AY1231" i="4"/>
  <c r="CC1231" i="4" s="1"/>
  <c r="BB1219" i="4"/>
  <c r="BC1219" i="4" s="1"/>
  <c r="AY1219" i="4"/>
  <c r="BJ1219" i="4" s="1"/>
  <c r="BK1159" i="4"/>
  <c r="BB1159" i="4"/>
  <c r="BC1159" i="4" s="1"/>
  <c r="BE1039" i="4"/>
  <c r="BB1039" i="4"/>
  <c r="BC1039" i="4" s="1"/>
  <c r="CB1039" i="4"/>
  <c r="BE931" i="4"/>
  <c r="BK931" i="4"/>
  <c r="AY919" i="4"/>
  <c r="BK919" i="4"/>
  <c r="BB907" i="4"/>
  <c r="BC907" i="4" s="1"/>
  <c r="BK907" i="4"/>
  <c r="BE823" i="4"/>
  <c r="BB823" i="4"/>
  <c r="BC823" i="4" s="1"/>
  <c r="AX811" i="4"/>
  <c r="BE811" i="4"/>
  <c r="BE775" i="4"/>
  <c r="BK775" i="4"/>
  <c r="BZ727" i="4"/>
  <c r="BK727" i="4"/>
  <c r="BM727" i="4" s="1"/>
  <c r="CB727" i="4"/>
  <c r="BK703" i="4"/>
  <c r="BB703" i="4"/>
  <c r="BC703" i="4" s="1"/>
  <c r="BB691" i="4"/>
  <c r="BC691" i="4" s="1"/>
  <c r="BE691" i="4"/>
  <c r="BE607" i="4"/>
  <c r="AY607" i="4"/>
  <c r="BD607" i="4" s="1"/>
  <c r="BB607" i="4"/>
  <c r="BC607" i="4" s="1"/>
  <c r="AY559" i="4"/>
  <c r="BK559" i="4"/>
  <c r="AY547" i="4"/>
  <c r="BE547" i="4"/>
  <c r="BK547" i="4"/>
  <c r="AY487" i="4"/>
  <c r="BK487" i="4"/>
  <c r="BK427" i="4"/>
  <c r="BM427" i="4" s="1"/>
  <c r="BB427" i="4"/>
  <c r="BC427" i="4" s="1"/>
  <c r="AY403" i="4"/>
  <c r="BE403" i="4"/>
  <c r="BK343" i="4"/>
  <c r="AY343" i="4"/>
  <c r="CC343" i="4" s="1"/>
  <c r="BB343" i="4"/>
  <c r="BC343" i="4" s="1"/>
  <c r="AY331" i="4"/>
  <c r="BB331" i="4"/>
  <c r="BC331" i="4" s="1"/>
  <c r="BZ307" i="4"/>
  <c r="CB307" i="4"/>
  <c r="BK307" i="4"/>
  <c r="BM307" i="4" s="1"/>
  <c r="BE283" i="4"/>
  <c r="AY283" i="4"/>
  <c r="BZ283" i="4" s="1"/>
  <c r="BZ259" i="4"/>
  <c r="CB259" i="4"/>
  <c r="BK259" i="4"/>
  <c r="BM259" i="4" s="1"/>
  <c r="BB235" i="4"/>
  <c r="BC235" i="4" s="1"/>
  <c r="AY235" i="4"/>
  <c r="BZ235" i="4" s="1"/>
  <c r="BB223" i="4"/>
  <c r="BC223" i="4" s="1"/>
  <c r="CB223" i="4"/>
  <c r="AY187" i="4"/>
  <c r="BB187" i="4"/>
  <c r="BC187" i="4" s="1"/>
  <c r="BB163" i="4"/>
  <c r="BC163" i="4" s="1"/>
  <c r="AY163" i="4"/>
  <c r="BN163" i="4" s="1"/>
  <c r="BB127" i="4"/>
  <c r="BC127" i="4" s="1"/>
  <c r="BE127" i="4"/>
  <c r="BB115" i="4"/>
  <c r="BC115" i="4" s="1"/>
  <c r="AY115" i="4"/>
  <c r="BD115" i="4" s="1"/>
  <c r="AY91" i="4"/>
  <c r="BE91" i="4"/>
  <c r="BB43" i="4"/>
  <c r="BC43" i="4" s="1"/>
  <c r="BE43" i="4"/>
  <c r="BB19" i="4"/>
  <c r="BC19" i="4" s="1"/>
  <c r="AY19" i="4"/>
  <c r="BJ19" i="4" s="1"/>
  <c r="CC1449" i="4"/>
  <c r="BZ1449" i="4"/>
  <c r="BB1642" i="4"/>
  <c r="BC1642" i="4" s="1"/>
  <c r="AY1642" i="4"/>
  <c r="BJ1642" i="4" s="1"/>
  <c r="AY1570" i="4"/>
  <c r="BE1570" i="4"/>
  <c r="BE1522" i="4"/>
  <c r="AY1522" i="4"/>
  <c r="BD1522" i="4" s="1"/>
  <c r="BE1462" i="4"/>
  <c r="BB1462" i="4"/>
  <c r="BC1462" i="4" s="1"/>
  <c r="AY1426" i="4"/>
  <c r="BD1426" i="4" s="1"/>
  <c r="BE1426" i="4"/>
  <c r="BB1414" i="4"/>
  <c r="BC1414" i="4" s="1"/>
  <c r="BK1414" i="4"/>
  <c r="AY1390" i="4"/>
  <c r="BZ1390" i="4" s="1"/>
  <c r="BB1390" i="4"/>
  <c r="BC1390" i="4" s="1"/>
  <c r="BK1378" i="4"/>
  <c r="AY1378" i="4"/>
  <c r="CC1378" i="4" s="1"/>
  <c r="AY1330" i="4"/>
  <c r="BK1330" i="4"/>
  <c r="AY1306" i="4"/>
  <c r="BD1306" i="4" s="1"/>
  <c r="BB1306" i="4"/>
  <c r="BC1306" i="4" s="1"/>
  <c r="AY1270" i="4"/>
  <c r="BM1270" i="4" s="1"/>
  <c r="BE1270" i="4"/>
  <c r="BK1222" i="4"/>
  <c r="AY1222" i="4"/>
  <c r="AY1102" i="4"/>
  <c r="BK1102" i="4"/>
  <c r="BB1102" i="4"/>
  <c r="BC1102" i="4" s="1"/>
  <c r="BE1006" i="4"/>
  <c r="BB1006" i="4"/>
  <c r="BC1006" i="4" s="1"/>
  <c r="CB1006" i="4"/>
  <c r="BE982" i="4"/>
  <c r="AY982" i="4"/>
  <c r="BZ982" i="4" s="1"/>
  <c r="BB958" i="4"/>
  <c r="BC958" i="4" s="1"/>
  <c r="BK958" i="4"/>
  <c r="AY958" i="4"/>
  <c r="BD958" i="4" s="1"/>
  <c r="BE958" i="4"/>
  <c r="BE886" i="4"/>
  <c r="BK886" i="4"/>
  <c r="BK850" i="4"/>
  <c r="BE850" i="4"/>
  <c r="BK838" i="4"/>
  <c r="BM838" i="4" s="1"/>
  <c r="BE838" i="4"/>
  <c r="BK802" i="4"/>
  <c r="BM802" i="4" s="1"/>
  <c r="BE802" i="4"/>
  <c r="BK790" i="4"/>
  <c r="BE790" i="4"/>
  <c r="AY694" i="4"/>
  <c r="BE694" i="4"/>
  <c r="BE622" i="4"/>
  <c r="BB622" i="4"/>
  <c r="BC622" i="4" s="1"/>
  <c r="AY610" i="4"/>
  <c r="BK610" i="4"/>
  <c r="BB598" i="4"/>
  <c r="BC598" i="4" s="1"/>
  <c r="BE598" i="4"/>
  <c r="BB514" i="4"/>
  <c r="BC514" i="4" s="1"/>
  <c r="AY514" i="4"/>
  <c r="CB514" i="4" s="1"/>
  <c r="BE514" i="4"/>
  <c r="AY358" i="4"/>
  <c r="BE358" i="4"/>
  <c r="BB334" i="4"/>
  <c r="BC334" i="4" s="1"/>
  <c r="BZ334" i="4"/>
  <c r="BE238" i="4"/>
  <c r="BK238" i="4"/>
  <c r="AX142" i="4"/>
  <c r="BB142" i="4"/>
  <c r="BC142" i="4" s="1"/>
  <c r="BE142" i="4"/>
  <c r="AY130" i="4"/>
  <c r="BM130" i="4" s="1"/>
  <c r="BE130" i="4"/>
  <c r="BK118" i="4"/>
  <c r="BE118" i="4"/>
  <c r="BB46" i="4"/>
  <c r="BC46" i="4" s="1"/>
  <c r="BE46" i="4"/>
  <c r="AY22" i="4"/>
  <c r="BK22" i="4"/>
  <c r="BZ822" i="4"/>
  <c r="AX615" i="1"/>
  <c r="BG615" i="1" s="1"/>
  <c r="BF950" i="1"/>
  <c r="CC696" i="4"/>
  <c r="AX1021" i="1"/>
  <c r="BG1021" i="1" s="1"/>
  <c r="BB1453" i="4"/>
  <c r="BC1453" i="4" s="1"/>
  <c r="AY1453" i="4"/>
  <c r="CC1453" i="4" s="1"/>
  <c r="AY1393" i="4"/>
  <c r="BD1393" i="4" s="1"/>
  <c r="BB1393" i="4"/>
  <c r="BC1393" i="4" s="1"/>
  <c r="BE1393" i="4"/>
  <c r="BB1357" i="4"/>
  <c r="BC1357" i="4" s="1"/>
  <c r="BE1357" i="4"/>
  <c r="BK1357" i="4"/>
  <c r="BM1357" i="4" s="1"/>
  <c r="BA1333" i="4"/>
  <c r="BI1333" i="4" s="1"/>
  <c r="CI1333" i="4" s="1"/>
  <c r="BK1333" i="4"/>
  <c r="BE1309" i="4"/>
  <c r="CB1309" i="4"/>
  <c r="BK1201" i="4"/>
  <c r="AY1201" i="4"/>
  <c r="CB1201" i="4" s="1"/>
  <c r="AY1165" i="4"/>
  <c r="BK1165" i="4"/>
  <c r="AY997" i="4"/>
  <c r="BE997" i="4"/>
  <c r="BB865" i="4"/>
  <c r="BC865" i="4" s="1"/>
  <c r="BE865" i="4"/>
  <c r="BB565" i="4"/>
  <c r="BC565" i="4" s="1"/>
  <c r="AY565" i="4"/>
  <c r="BJ565" i="4" s="1"/>
  <c r="BB517" i="4"/>
  <c r="BC517" i="4" s="1"/>
  <c r="AY517" i="4"/>
  <c r="BD517" i="4" s="1"/>
  <c r="BB109" i="4"/>
  <c r="BC109" i="4" s="1"/>
  <c r="AY109" i="4"/>
  <c r="BM109" i="4" s="1"/>
  <c r="S40" i="8"/>
  <c r="Q40" i="8"/>
  <c r="BC1272" i="1"/>
  <c r="BG1272" i="1"/>
  <c r="AY1660" i="4"/>
  <c r="BE1660" i="4"/>
  <c r="BB1660" i="4"/>
  <c r="BC1660" i="4" s="1"/>
  <c r="AY1600" i="4"/>
  <c r="BD1600" i="4" s="1"/>
  <c r="BB1600" i="4"/>
  <c r="BC1600" i="4" s="1"/>
  <c r="BE1540" i="4"/>
  <c r="AY1540" i="4"/>
  <c r="BJ1540" i="4" s="1"/>
  <c r="BB1480" i="4"/>
  <c r="BC1480" i="4" s="1"/>
  <c r="AY1480" i="4"/>
  <c r="CC1480" i="4" s="1"/>
  <c r="BB1444" i="4"/>
  <c r="BC1444" i="4" s="1"/>
  <c r="AY1444" i="4"/>
  <c r="BB1432" i="4"/>
  <c r="BC1432" i="4" s="1"/>
  <c r="BE1432" i="4"/>
  <c r="AY1348" i="4"/>
  <c r="BJ1348" i="4" s="1"/>
  <c r="BB1348" i="4"/>
  <c r="BC1348" i="4" s="1"/>
  <c r="BK1204" i="4"/>
  <c r="BE1204" i="4"/>
  <c r="AY1168" i="4"/>
  <c r="BK1168" i="4"/>
  <c r="BE1168" i="4"/>
  <c r="BE1156" i="4"/>
  <c r="BK1156" i="4"/>
  <c r="BM1156" i="4" s="1"/>
  <c r="BB1156" i="4"/>
  <c r="BC1156" i="4" s="1"/>
  <c r="BZ1132" i="4"/>
  <c r="BK1132" i="4"/>
  <c r="BM1132" i="4" s="1"/>
  <c r="BB1120" i="4"/>
  <c r="BC1120" i="4" s="1"/>
  <c r="BE1120" i="4"/>
  <c r="AX1048" i="4"/>
  <c r="BE1048" i="4"/>
  <c r="BB1048" i="4"/>
  <c r="BC1048" i="4" s="1"/>
  <c r="AY988" i="4"/>
  <c r="BJ988" i="4" s="1"/>
  <c r="BB988" i="4"/>
  <c r="BC988" i="4" s="1"/>
  <c r="AY952" i="4"/>
  <c r="BK952" i="4"/>
  <c r="BE904" i="4"/>
  <c r="BK904" i="4"/>
  <c r="BB892" i="4"/>
  <c r="BC892" i="4" s="1"/>
  <c r="BE892" i="4"/>
  <c r="BB868" i="4"/>
  <c r="BC868" i="4" s="1"/>
  <c r="BK868" i="4"/>
  <c r="BK856" i="4"/>
  <c r="AY856" i="4"/>
  <c r="BZ856" i="4" s="1"/>
  <c r="CB832" i="4"/>
  <c r="BB832" i="4"/>
  <c r="BC832" i="4" s="1"/>
  <c r="BB784" i="4"/>
  <c r="BC784" i="4" s="1"/>
  <c r="BE784" i="4"/>
  <c r="BE712" i="4"/>
  <c r="BB712" i="4"/>
  <c r="BC712" i="4" s="1"/>
  <c r="BK700" i="4"/>
  <c r="AY700" i="4"/>
  <c r="BN700" i="4" s="1"/>
  <c r="BB700" i="4"/>
  <c r="BC700" i="4" s="1"/>
  <c r="BB664" i="4"/>
  <c r="BC664" i="4" s="1"/>
  <c r="BK664" i="4"/>
  <c r="BB652" i="4"/>
  <c r="BC652" i="4" s="1"/>
  <c r="AX652" i="4"/>
  <c r="BK652" i="4" s="1"/>
  <c r="BE604" i="4"/>
  <c r="AY604" i="4"/>
  <c r="CB604" i="4" s="1"/>
  <c r="BB604" i="4"/>
  <c r="BC604" i="4" s="1"/>
  <c r="BK592" i="4"/>
  <c r="AY592" i="4"/>
  <c r="CB592" i="4" s="1"/>
  <c r="BE556" i="4"/>
  <c r="AY556" i="4"/>
  <c r="BB544" i="4"/>
  <c r="BC544" i="4" s="1"/>
  <c r="BE544" i="4"/>
  <c r="BB520" i="4"/>
  <c r="BC520" i="4" s="1"/>
  <c r="BE520" i="4"/>
  <c r="BK520" i="4"/>
  <c r="BM520" i="4" s="1"/>
  <c r="AY496" i="4"/>
  <c r="BK496" i="4"/>
  <c r="AY484" i="4"/>
  <c r="BE484" i="4"/>
  <c r="BB436" i="4"/>
  <c r="BC436" i="4" s="1"/>
  <c r="AY436" i="4"/>
  <c r="CC436" i="4" s="1"/>
  <c r="AY412" i="4"/>
  <c r="BK412" i="4"/>
  <c r="BE316" i="4"/>
  <c r="AY316" i="4"/>
  <c r="BD316" i="4" s="1"/>
  <c r="AY292" i="4"/>
  <c r="BK292" i="4"/>
  <c r="BB268" i="4"/>
  <c r="BC268" i="4" s="1"/>
  <c r="BK268" i="4"/>
  <c r="BM268" i="4" s="1"/>
  <c r="BE256" i="4"/>
  <c r="BB256" i="4"/>
  <c r="BC256" i="4" s="1"/>
  <c r="AY220" i="4"/>
  <c r="BM220" i="4" s="1"/>
  <c r="BB220" i="4"/>
  <c r="BC220" i="4" s="1"/>
  <c r="BB208" i="4"/>
  <c r="BC208" i="4" s="1"/>
  <c r="AY208" i="4"/>
  <c r="BZ208" i="4" s="1"/>
  <c r="BE208" i="4"/>
  <c r="BE172" i="4"/>
  <c r="AY172" i="4"/>
  <c r="BN172" i="4" s="1"/>
  <c r="AY1699" i="4"/>
  <c r="BZ1699" i="4" s="1"/>
  <c r="BE1699" i="4"/>
  <c r="BB1675" i="4"/>
  <c r="BC1675" i="4" s="1"/>
  <c r="BE1675" i="4"/>
  <c r="BB1555" i="4"/>
  <c r="BC1555" i="4" s="1"/>
  <c r="BE1555" i="4"/>
  <c r="BB1519" i="4"/>
  <c r="BC1519" i="4" s="1"/>
  <c r="BE1519" i="4"/>
  <c r="BE1483" i="4"/>
  <c r="BB1483" i="4"/>
  <c r="BC1483" i="4" s="1"/>
  <c r="BE1471" i="4"/>
  <c r="AY1471" i="4"/>
  <c r="BD1471" i="4" s="1"/>
  <c r="AY1435" i="4"/>
  <c r="BB1435" i="4"/>
  <c r="BC1435" i="4" s="1"/>
  <c r="BE1423" i="4"/>
  <c r="BK1423" i="4"/>
  <c r="BM1423" i="4" s="1"/>
  <c r="AY1279" i="4"/>
  <c r="BK1279" i="4"/>
  <c r="BB1231" i="4"/>
  <c r="BC1231" i="4" s="1"/>
  <c r="BE1231" i="4"/>
  <c r="AY1183" i="4"/>
  <c r="BD1183" i="4" s="1"/>
  <c r="BB1183" i="4"/>
  <c r="BC1183" i="4" s="1"/>
  <c r="BE1147" i="4"/>
  <c r="CB1147" i="4"/>
  <c r="BZ1147" i="4"/>
  <c r="BK1111" i="4"/>
  <c r="BB1111" i="4"/>
  <c r="BC1111" i="4" s="1"/>
  <c r="AY1099" i="4"/>
  <c r="BZ1099" i="4" s="1"/>
  <c r="BE1099" i="4"/>
  <c r="AY1063" i="4"/>
  <c r="BJ1063" i="4" s="1"/>
  <c r="BE1063" i="4"/>
  <c r="BK1063" i="4"/>
  <c r="AY1051" i="4"/>
  <c r="BB1051" i="4"/>
  <c r="BC1051" i="4" s="1"/>
  <c r="BE1003" i="4"/>
  <c r="BB1003" i="4"/>
  <c r="BC1003" i="4" s="1"/>
  <c r="BK955" i="4"/>
  <c r="AY955" i="4"/>
  <c r="BZ955" i="4" s="1"/>
  <c r="BE955" i="4"/>
  <c r="BE943" i="4"/>
  <c r="BK943" i="4"/>
  <c r="BB871" i="4"/>
  <c r="BC871" i="4" s="1"/>
  <c r="AY871" i="4"/>
  <c r="BJ871" i="4" s="1"/>
  <c r="AY847" i="4"/>
  <c r="BK847" i="4"/>
  <c r="BK835" i="4"/>
  <c r="BE835" i="4"/>
  <c r="BB799" i="4"/>
  <c r="BC799" i="4" s="1"/>
  <c r="AY799" i="4"/>
  <c r="BZ799" i="4" s="1"/>
  <c r="BB751" i="4"/>
  <c r="BC751" i="4" s="1"/>
  <c r="BE751" i="4"/>
  <c r="BK643" i="4"/>
  <c r="AY643" i="4"/>
  <c r="BN643" i="4" s="1"/>
  <c r="BE619" i="4"/>
  <c r="BB619" i="4"/>
  <c r="BC619" i="4" s="1"/>
  <c r="BZ595" i="4"/>
  <c r="BK595" i="4"/>
  <c r="BM595" i="4" s="1"/>
  <c r="BB523" i="4"/>
  <c r="BC523" i="4" s="1"/>
  <c r="BK523" i="4"/>
  <c r="AY511" i="4"/>
  <c r="BM511" i="4" s="1"/>
  <c r="BE511" i="4"/>
  <c r="BE499" i="4"/>
  <c r="BK499" i="4"/>
  <c r="BE415" i="4"/>
  <c r="BB415" i="4"/>
  <c r="BC415" i="4" s="1"/>
  <c r="BE391" i="4"/>
  <c r="BB391" i="4"/>
  <c r="BC391" i="4" s="1"/>
  <c r="BK271" i="4"/>
  <c r="AY271" i="4"/>
  <c r="BN271" i="4" s="1"/>
  <c r="BB247" i="4"/>
  <c r="BC247" i="4" s="1"/>
  <c r="BE247" i="4"/>
  <c r="AY175" i="4"/>
  <c r="BJ175" i="4" s="1"/>
  <c r="BK175" i="4"/>
  <c r="BB79" i="4"/>
  <c r="BC79" i="4" s="1"/>
  <c r="AY79" i="4"/>
  <c r="BJ79" i="4" s="1"/>
  <c r="BB1666" i="4"/>
  <c r="BC1666" i="4" s="1"/>
  <c r="AY1666" i="4"/>
  <c r="BZ1666" i="4" s="1"/>
  <c r="BB1630" i="4"/>
  <c r="BC1630" i="4" s="1"/>
  <c r="BE1630" i="4"/>
  <c r="BE1594" i="4"/>
  <c r="AY1594" i="4"/>
  <c r="BD1594" i="4" s="1"/>
  <c r="AY1582" i="4"/>
  <c r="BD1582" i="4" s="1"/>
  <c r="BB1582" i="4"/>
  <c r="BC1582" i="4" s="1"/>
  <c r="AY1558" i="4"/>
  <c r="BB1558" i="4"/>
  <c r="BC1558" i="4" s="1"/>
  <c r="BE1546" i="4"/>
  <c r="AY1546" i="4"/>
  <c r="BZ1546" i="4" s="1"/>
  <c r="BB1546" i="4"/>
  <c r="BC1546" i="4" s="1"/>
  <c r="BE1534" i="4"/>
  <c r="AY1534" i="4"/>
  <c r="BD1534" i="4" s="1"/>
  <c r="BB1510" i="4"/>
  <c r="BC1510" i="4" s="1"/>
  <c r="BE1510" i="4"/>
  <c r="BE1474" i="4"/>
  <c r="AY1474" i="4"/>
  <c r="CB1474" i="4" s="1"/>
  <c r="BB1450" i="4"/>
  <c r="BC1450" i="4" s="1"/>
  <c r="BE1450" i="4"/>
  <c r="BB1402" i="4"/>
  <c r="BC1402" i="4" s="1"/>
  <c r="BK1402" i="4"/>
  <c r="BM1402" i="4" s="1"/>
  <c r="BE1402" i="4"/>
  <c r="AY1366" i="4"/>
  <c r="CC1366" i="4" s="1"/>
  <c r="BB1366" i="4"/>
  <c r="BC1366" i="4" s="1"/>
  <c r="BK1342" i="4"/>
  <c r="BE1342" i="4"/>
  <c r="AY1210" i="4"/>
  <c r="BB1210" i="4"/>
  <c r="BC1210" i="4" s="1"/>
  <c r="CD1198" i="4"/>
  <c r="CF1198" i="4" s="1"/>
  <c r="BE1198" i="4"/>
  <c r="BB1126" i="4"/>
  <c r="BC1126" i="4" s="1"/>
  <c r="AX1126" i="4"/>
  <c r="BK1126" i="4" s="1"/>
  <c r="BE1090" i="4"/>
  <c r="BK1090" i="4"/>
  <c r="BZ1066" i="4"/>
  <c r="CB1066" i="4"/>
  <c r="BK1066" i="4"/>
  <c r="BM1066" i="4" s="1"/>
  <c r="BB1066" i="4"/>
  <c r="BC1066" i="4" s="1"/>
  <c r="BE1042" i="4"/>
  <c r="CB1042" i="4"/>
  <c r="BE1030" i="4"/>
  <c r="AY1030" i="4"/>
  <c r="CB1030" i="4" s="1"/>
  <c r="AY850" i="4"/>
  <c r="BD850" i="4" s="1"/>
  <c r="BB850" i="4"/>
  <c r="BC850" i="4" s="1"/>
  <c r="AY814" i="4"/>
  <c r="BB814" i="4"/>
  <c r="BC814" i="4" s="1"/>
  <c r="AY778" i="4"/>
  <c r="BJ778" i="4" s="1"/>
  <c r="BE778" i="4"/>
  <c r="BK706" i="4"/>
  <c r="BM706" i="4" s="1"/>
  <c r="BE706" i="4"/>
  <c r="AY586" i="4"/>
  <c r="BE586" i="4"/>
  <c r="BE562" i="4"/>
  <c r="BK562" i="4"/>
  <c r="BM562" i="4" s="1"/>
  <c r="BZ550" i="4"/>
  <c r="BK550" i="4"/>
  <c r="BM550" i="4" s="1"/>
  <c r="BB550" i="4"/>
  <c r="BC550" i="4" s="1"/>
  <c r="CB550" i="4"/>
  <c r="BK418" i="4"/>
  <c r="AY418" i="4"/>
  <c r="BZ418" i="4" s="1"/>
  <c r="CB406" i="4"/>
  <c r="BZ406" i="4"/>
  <c r="BB382" i="4"/>
  <c r="BC382" i="4" s="1"/>
  <c r="BE382" i="4"/>
  <c r="BE298" i="4"/>
  <c r="BK298" i="4"/>
  <c r="AY250" i="4"/>
  <c r="BB250" i="4"/>
  <c r="BC250" i="4" s="1"/>
  <c r="BB106" i="4"/>
  <c r="BC106" i="4" s="1"/>
  <c r="BE106" i="4"/>
  <c r="BE82" i="4"/>
  <c r="AY82" i="4"/>
  <c r="CB82" i="4" s="1"/>
  <c r="AY58" i="4"/>
  <c r="BE58" i="4"/>
  <c r="BE34" i="4"/>
  <c r="AY34" i="4"/>
  <c r="BZ34" i="4" s="1"/>
  <c r="BE10" i="4"/>
  <c r="BK10" i="4"/>
  <c r="AY10" i="4"/>
  <c r="BJ10" i="4" s="1"/>
  <c r="P57" i="8"/>
  <c r="O57" i="8"/>
  <c r="S57" i="8"/>
  <c r="BD844" i="4"/>
  <c r="BG684" i="1"/>
  <c r="BG541" i="1"/>
  <c r="O40" i="8"/>
  <c r="AY1693" i="4"/>
  <c r="BE1693" i="4"/>
  <c r="BB1693" i="4"/>
  <c r="BC1693" i="4" s="1"/>
  <c r="AY1633" i="4"/>
  <c r="BE1633" i="4"/>
  <c r="BB1597" i="4"/>
  <c r="BC1597" i="4" s="1"/>
  <c r="BE1597" i="4"/>
  <c r="AY1489" i="4"/>
  <c r="BE1489" i="4"/>
  <c r="BE1477" i="4"/>
  <c r="AY1477" i="4"/>
  <c r="CB1477" i="4" s="1"/>
  <c r="BE1465" i="4"/>
  <c r="AY1465" i="4"/>
  <c r="AY1441" i="4"/>
  <c r="BB1441" i="4"/>
  <c r="BC1441" i="4" s="1"/>
  <c r="AY1405" i="4"/>
  <c r="BN1405" i="4" s="1"/>
  <c r="BE1405" i="4"/>
  <c r="AY1381" i="4"/>
  <c r="BJ1381" i="4" s="1"/>
  <c r="BE1381" i="4"/>
  <c r="BB1321" i="4"/>
  <c r="BC1321" i="4" s="1"/>
  <c r="BE1321" i="4"/>
  <c r="AY1297" i="4"/>
  <c r="BE1297" i="4"/>
  <c r="AY1213" i="4"/>
  <c r="BZ1213" i="4" s="1"/>
  <c r="BB1213" i="4"/>
  <c r="BC1213" i="4" s="1"/>
  <c r="BK1189" i="4"/>
  <c r="BM1189" i="4" s="1"/>
  <c r="BE1189" i="4"/>
  <c r="AY1141" i="4"/>
  <c r="BM1141" i="4" s="1"/>
  <c r="BB1141" i="4"/>
  <c r="BC1141" i="4" s="1"/>
  <c r="BE1105" i="4"/>
  <c r="AY1105" i="4"/>
  <c r="BJ1105" i="4" s="1"/>
  <c r="BE1093" i="4"/>
  <c r="BB1093" i="4"/>
  <c r="BC1093" i="4" s="1"/>
  <c r="BB1057" i="4"/>
  <c r="BC1057" i="4" s="1"/>
  <c r="BK1057" i="4"/>
  <c r="AY985" i="4"/>
  <c r="BM985" i="4" s="1"/>
  <c r="BE985" i="4"/>
  <c r="BB973" i="4"/>
  <c r="BC973" i="4" s="1"/>
  <c r="BK973" i="4"/>
  <c r="BM973" i="4" s="1"/>
  <c r="CB529" i="4"/>
  <c r="BK529" i="4"/>
  <c r="BM529" i="4" s="1"/>
  <c r="AY229" i="4"/>
  <c r="BB229" i="4"/>
  <c r="BC229" i="4" s="1"/>
  <c r="BE205" i="4"/>
  <c r="AY205" i="4"/>
  <c r="BJ205" i="4" s="1"/>
  <c r="BB181" i="4"/>
  <c r="BC181" i="4" s="1"/>
  <c r="BE181" i="4"/>
  <c r="BZ121" i="4"/>
  <c r="BB121" i="4"/>
  <c r="BC121" i="4" s="1"/>
  <c r="O17" i="8"/>
  <c r="R68" i="8"/>
  <c r="BE1689" i="4"/>
  <c r="AY1689" i="4"/>
  <c r="BZ1689" i="4" s="1"/>
  <c r="BE1665" i="4"/>
  <c r="BB1665" i="4"/>
  <c r="BC1665" i="4" s="1"/>
  <c r="BE1425" i="4"/>
  <c r="AY1425" i="4"/>
  <c r="CC1425" i="4" s="1"/>
  <c r="BK1305" i="4"/>
  <c r="BM1305" i="4" s="1"/>
  <c r="BB1305" i="4"/>
  <c r="BC1305" i="4" s="1"/>
  <c r="BE1173" i="4"/>
  <c r="AY1173" i="4"/>
  <c r="BA1137" i="4"/>
  <c r="BZ1137" i="4"/>
  <c r="BE1101" i="4"/>
  <c r="AY1101" i="4"/>
  <c r="BZ1101" i="4" s="1"/>
  <c r="BB1077" i="4"/>
  <c r="BC1077" i="4" s="1"/>
  <c r="BE1077" i="4"/>
  <c r="BB1065" i="4"/>
  <c r="BC1065" i="4" s="1"/>
  <c r="AX1065" i="4"/>
  <c r="BK1065" i="4" s="1"/>
  <c r="BE537" i="4"/>
  <c r="BK537" i="4"/>
  <c r="AY525" i="4"/>
  <c r="BK525" i="4"/>
  <c r="BK513" i="4"/>
  <c r="AY513" i="4"/>
  <c r="BD513" i="4" s="1"/>
  <c r="AY501" i="4"/>
  <c r="BK501" i="4"/>
  <c r="BJ465" i="4"/>
  <c r="BZ465" i="4"/>
  <c r="BB453" i="4"/>
  <c r="BC453" i="4" s="1"/>
  <c r="BK453" i="4"/>
  <c r="BM453" i="4" s="1"/>
  <c r="AY393" i="4"/>
  <c r="BK393" i="4"/>
  <c r="BB357" i="4"/>
  <c r="BC357" i="4" s="1"/>
  <c r="BK357" i="4"/>
  <c r="BM357" i="4" s="1"/>
  <c r="BE225" i="4"/>
  <c r="BK225" i="4"/>
  <c r="BM225" i="4" s="1"/>
  <c r="BB69" i="4"/>
  <c r="BC69" i="4" s="1"/>
  <c r="BE69" i="4"/>
  <c r="Q15" i="8"/>
  <c r="S14" i="8"/>
  <c r="AY1692" i="4"/>
  <c r="BE1692" i="4"/>
  <c r="BE1668" i="4"/>
  <c r="BB1668" i="4"/>
  <c r="BC1668" i="4" s="1"/>
  <c r="AY1632" i="4"/>
  <c r="BE1632" i="4"/>
  <c r="BE1620" i="4"/>
  <c r="BB1620" i="4"/>
  <c r="BC1620" i="4" s="1"/>
  <c r="BB1404" i="4"/>
  <c r="BC1404" i="4" s="1"/>
  <c r="AY1404" i="4"/>
  <c r="BZ1404" i="4" s="1"/>
  <c r="BE1368" i="4"/>
  <c r="BK1368" i="4"/>
  <c r="BM1368" i="4" s="1"/>
  <c r="AY1332" i="4"/>
  <c r="BK1332" i="4"/>
  <c r="BB1332" i="4"/>
  <c r="BC1332" i="4" s="1"/>
  <c r="BE1248" i="4"/>
  <c r="BK1248" i="4"/>
  <c r="BM1248" i="4" s="1"/>
  <c r="BB1176" i="4"/>
  <c r="BC1176" i="4" s="1"/>
  <c r="BK1176" i="4"/>
  <c r="BE1164" i="4"/>
  <c r="BK1164" i="4"/>
  <c r="BM1164" i="4" s="1"/>
  <c r="BB1032" i="4"/>
  <c r="BC1032" i="4" s="1"/>
  <c r="AY1032" i="4"/>
  <c r="CC1032" i="4" s="1"/>
  <c r="BE1032" i="4"/>
  <c r="BB984" i="4"/>
  <c r="BC984" i="4" s="1"/>
  <c r="BK984" i="4"/>
  <c r="BM984" i="4" s="1"/>
  <c r="BE984" i="4"/>
  <c r="BK744" i="4"/>
  <c r="AY744" i="4"/>
  <c r="BZ744" i="4" s="1"/>
  <c r="BE744" i="4"/>
  <c r="BB696" i="4"/>
  <c r="BC696" i="4" s="1"/>
  <c r="BE696" i="4"/>
  <c r="BB648" i="4"/>
  <c r="BC648" i="4" s="1"/>
  <c r="BE648" i="4"/>
  <c r="BK648" i="4"/>
  <c r="BM648" i="4" s="1"/>
  <c r="BB624" i="4"/>
  <c r="BC624" i="4" s="1"/>
  <c r="BE624" i="4"/>
  <c r="BB612" i="4"/>
  <c r="BC612" i="4" s="1"/>
  <c r="BE612" i="4"/>
  <c r="BE504" i="4"/>
  <c r="AY504" i="4"/>
  <c r="BD504" i="4" s="1"/>
  <c r="AY480" i="4"/>
  <c r="BM480" i="4" s="1"/>
  <c r="BE480" i="4"/>
  <c r="BB480" i="4"/>
  <c r="BC480" i="4" s="1"/>
  <c r="BE468" i="4"/>
  <c r="BK468" i="4"/>
  <c r="BM468" i="4" s="1"/>
  <c r="BZ444" i="4"/>
  <c r="CB444" i="4"/>
  <c r="BK444" i="4"/>
  <c r="BM444" i="4" s="1"/>
  <c r="BK408" i="4"/>
  <c r="BM408" i="4" s="1"/>
  <c r="BE408" i="4"/>
  <c r="BB288" i="4"/>
  <c r="BC288" i="4" s="1"/>
  <c r="AY288" i="4"/>
  <c r="CB288" i="4" s="1"/>
  <c r="AY168" i="4"/>
  <c r="BM168" i="4" s="1"/>
  <c r="BB168" i="4"/>
  <c r="BC168" i="4" s="1"/>
  <c r="B286" i="10"/>
  <c r="B298" i="10"/>
  <c r="B310" i="10"/>
  <c r="B322" i="10"/>
  <c r="B334" i="10"/>
  <c r="B346" i="10"/>
  <c r="B358" i="10"/>
  <c r="B370" i="10"/>
  <c r="B382" i="10"/>
  <c r="B394" i="10"/>
  <c r="B406" i="10"/>
  <c r="B418" i="10"/>
  <c r="B430" i="10"/>
  <c r="B442" i="10"/>
  <c r="B454" i="10"/>
  <c r="B466" i="10"/>
  <c r="B291" i="10"/>
  <c r="BZ78" i="4"/>
  <c r="BZ1245" i="4"/>
  <c r="BJ81" i="4"/>
  <c r="CC1245" i="4"/>
  <c r="BG519" i="1"/>
  <c r="BJ924" i="4"/>
  <c r="BK732" i="4"/>
  <c r="BM732" i="4" s="1"/>
  <c r="B10" i="10"/>
  <c r="B47" i="10"/>
  <c r="B51" i="10"/>
  <c r="B54" i="10"/>
  <c r="B67" i="10"/>
  <c r="B78" i="10"/>
  <c r="B86" i="10"/>
  <c r="B117" i="10"/>
  <c r="B145" i="10"/>
  <c r="B156" i="10"/>
  <c r="B157" i="10"/>
  <c r="B168" i="10"/>
  <c r="B174" i="10"/>
  <c r="B178" i="10"/>
  <c r="B203" i="10"/>
  <c r="B223" i="10"/>
  <c r="B230" i="10"/>
  <c r="B240" i="10"/>
  <c r="B263" i="10"/>
  <c r="B279" i="10"/>
  <c r="B283" i="10"/>
  <c r="B295" i="10"/>
  <c r="B307" i="10"/>
  <c r="B319" i="10"/>
  <c r="B331" i="10"/>
  <c r="B343" i="10"/>
  <c r="B355" i="10"/>
  <c r="B367" i="10"/>
  <c r="B379" i="10"/>
  <c r="B391" i="10"/>
  <c r="B403" i="10"/>
  <c r="B415" i="10"/>
  <c r="B427" i="10"/>
  <c r="B439" i="10"/>
  <c r="B451" i="10"/>
  <c r="B463" i="10"/>
  <c r="B475" i="10"/>
  <c r="B487" i="10"/>
  <c r="B492" i="10"/>
  <c r="B495" i="10"/>
  <c r="BE1035" i="4"/>
  <c r="BE72" i="4"/>
  <c r="BK544" i="4"/>
  <c r="AY544" i="4"/>
  <c r="BZ544" i="4" s="1"/>
  <c r="BE1377" i="4"/>
  <c r="BK1377" i="4"/>
  <c r="BM1377" i="4" s="1"/>
  <c r="BB1353" i="4"/>
  <c r="BC1353" i="4" s="1"/>
  <c r="BK1353" i="4"/>
  <c r="AY1329" i="4"/>
  <c r="BK1329" i="4"/>
  <c r="BB1209" i="4"/>
  <c r="BC1209" i="4" s="1"/>
  <c r="BE1209" i="4"/>
  <c r="AY1143" i="4"/>
  <c r="BJ1143" i="4" s="1"/>
  <c r="BE1143" i="4"/>
  <c r="AY1116" i="4"/>
  <c r="BB1116" i="4"/>
  <c r="BC1116" i="4" s="1"/>
  <c r="BK1116" i="4"/>
  <c r="BB981" i="4"/>
  <c r="BC981" i="4" s="1"/>
  <c r="BK981" i="4"/>
  <c r="BM981" i="4" s="1"/>
  <c r="AY960" i="4"/>
  <c r="BJ960" i="4" s="1"/>
  <c r="BK960" i="4"/>
  <c r="BE900" i="4"/>
  <c r="BB900" i="4"/>
  <c r="BC900" i="4" s="1"/>
  <c r="BE681" i="4"/>
  <c r="BK681" i="4"/>
  <c r="BM681" i="4" s="1"/>
  <c r="CB636" i="4"/>
  <c r="BB636" i="4"/>
  <c r="BC636" i="4" s="1"/>
  <c r="AY609" i="4"/>
  <c r="BK609" i="4"/>
  <c r="BB600" i="4"/>
  <c r="BC600" i="4" s="1"/>
  <c r="BE600" i="4"/>
  <c r="BB576" i="4"/>
  <c r="BC576" i="4" s="1"/>
  <c r="BE576" i="4"/>
  <c r="BE384" i="4"/>
  <c r="BA384" i="4"/>
  <c r="BB372" i="4"/>
  <c r="BC372" i="4" s="1"/>
  <c r="BE372" i="4"/>
  <c r="BK192" i="4"/>
  <c r="AY192" i="4"/>
  <c r="BD192" i="4" s="1"/>
  <c r="CD93" i="4"/>
  <c r="CF93" i="4" s="1"/>
  <c r="BE93" i="4"/>
  <c r="BB48" i="4"/>
  <c r="BC48" i="4" s="1"/>
  <c r="AY48" i="4"/>
  <c r="BZ48" i="4" s="1"/>
  <c r="AX347" i="1"/>
  <c r="BC347" i="1" s="1"/>
  <c r="BD604" i="1"/>
  <c r="BF299" i="1"/>
  <c r="BD78" i="4"/>
  <c r="BC180" i="1"/>
  <c r="BZ1353" i="4"/>
  <c r="BF180" i="1"/>
  <c r="BM1245" i="4"/>
  <c r="B4" i="10"/>
  <c r="B7" i="10"/>
  <c r="B12" i="10"/>
  <c r="B26" i="10"/>
  <c r="B34" i="10"/>
  <c r="B35" i="10"/>
  <c r="B40" i="10"/>
  <c r="B60" i="10"/>
  <c r="B62" i="10"/>
  <c r="B72" i="10"/>
  <c r="B75" i="10"/>
  <c r="B81" i="10"/>
  <c r="B88" i="10"/>
  <c r="B95" i="10"/>
  <c r="B102" i="10"/>
  <c r="B110" i="10"/>
  <c r="B120" i="10"/>
  <c r="B123" i="10"/>
  <c r="B135" i="10"/>
  <c r="B140" i="10"/>
  <c r="B146" i="10"/>
  <c r="B147" i="10"/>
  <c r="B148" i="10"/>
  <c r="B158" i="10"/>
  <c r="B161" i="10"/>
  <c r="B169" i="10"/>
  <c r="B192" i="10"/>
  <c r="B207" i="10"/>
  <c r="B209" i="10"/>
  <c r="B219" i="10"/>
  <c r="B221" i="10"/>
  <c r="B224" i="10"/>
  <c r="B227" i="10"/>
  <c r="B237" i="10"/>
  <c r="B239" i="10"/>
  <c r="B243" i="10"/>
  <c r="B247" i="10"/>
  <c r="B248" i="10"/>
  <c r="B253" i="10"/>
  <c r="B260" i="10"/>
  <c r="B267" i="10"/>
  <c r="B270" i="10"/>
  <c r="B276" i="10"/>
  <c r="B288" i="10"/>
  <c r="B300" i="10"/>
  <c r="B303" i="10"/>
  <c r="B312" i="10"/>
  <c r="B315" i="10"/>
  <c r="B324" i="10"/>
  <c r="B327" i="10"/>
  <c r="B336" i="10"/>
  <c r="B339" i="10"/>
  <c r="B348" i="10"/>
  <c r="B351" i="10"/>
  <c r="B360" i="10"/>
  <c r="B363" i="10"/>
  <c r="B372" i="10"/>
  <c r="B384" i="10"/>
  <c r="B396" i="10"/>
  <c r="B408" i="10"/>
  <c r="B420" i="10"/>
  <c r="B423" i="10"/>
  <c r="B432" i="10"/>
  <c r="B435" i="10"/>
  <c r="B438" i="10"/>
  <c r="B444" i="10"/>
  <c r="B447" i="10"/>
  <c r="B450" i="10"/>
  <c r="B456" i="10"/>
  <c r="B459" i="10"/>
  <c r="B468" i="10"/>
  <c r="B471" i="10"/>
  <c r="B474" i="10"/>
  <c r="B480" i="10"/>
  <c r="B483" i="10"/>
  <c r="B486" i="10"/>
  <c r="B11" i="10"/>
  <c r="B17" i="10"/>
  <c r="B23" i="10"/>
  <c r="B44" i="10"/>
  <c r="B58" i="10"/>
  <c r="B71" i="10"/>
  <c r="B80" i="10"/>
  <c r="B84" i="10"/>
  <c r="B98" i="10"/>
  <c r="B103" i="10"/>
  <c r="B106" i="10"/>
  <c r="B107" i="10"/>
  <c r="B116" i="10"/>
  <c r="B125" i="10"/>
  <c r="B133" i="10"/>
  <c r="B134" i="10"/>
  <c r="B139" i="10"/>
  <c r="B151" i="10"/>
  <c r="B154" i="10"/>
  <c r="P40" i="8"/>
  <c r="B159" i="10"/>
  <c r="B160" i="10"/>
  <c r="B162" i="10"/>
  <c r="B171" i="10"/>
  <c r="B175" i="10"/>
  <c r="B181" i="10"/>
  <c r="B182" i="10"/>
  <c r="B183" i="10"/>
  <c r="B185" i="10"/>
  <c r="B190" i="10"/>
  <c r="B195" i="10"/>
  <c r="B197" i="10"/>
  <c r="B205" i="10"/>
  <c r="B208" i="10"/>
  <c r="B215" i="10"/>
  <c r="B216" i="10"/>
  <c r="B220" i="10"/>
  <c r="B226" i="10"/>
  <c r="B231" i="10"/>
  <c r="B236" i="10"/>
  <c r="B250" i="10"/>
  <c r="B257" i="10"/>
  <c r="B264" i="10"/>
  <c r="B266" i="10"/>
  <c r="BF405" i="1"/>
  <c r="B375" i="10"/>
  <c r="B387" i="10"/>
  <c r="B399" i="10"/>
  <c r="B411" i="10"/>
  <c r="BE1690" i="4"/>
  <c r="BB1690" i="4"/>
  <c r="BC1690" i="4" s="1"/>
  <c r="BE1678" i="4"/>
  <c r="BB1678" i="4"/>
  <c r="BC1678" i="4" s="1"/>
  <c r="AY1654" i="4"/>
  <c r="BE1654" i="4"/>
  <c r="BE1618" i="4"/>
  <c r="BB1618" i="4"/>
  <c r="BC1618" i="4" s="1"/>
  <c r="BB1606" i="4"/>
  <c r="BC1606" i="4" s="1"/>
  <c r="AY1606" i="4"/>
  <c r="BD1606" i="4" s="1"/>
  <c r="BE1498" i="4"/>
  <c r="BB1498" i="4"/>
  <c r="BC1498" i="4" s="1"/>
  <c r="BE1486" i="4"/>
  <c r="AY1486" i="4"/>
  <c r="BJ1486" i="4" s="1"/>
  <c r="AY1422" i="4"/>
  <c r="BM1422" i="4" s="1"/>
  <c r="BE1422" i="4"/>
  <c r="BE1390" i="4"/>
  <c r="BK1390" i="4"/>
  <c r="BE1386" i="4"/>
  <c r="BK1386" i="4"/>
  <c r="BM1386" i="4" s="1"/>
  <c r="BE1366" i="4"/>
  <c r="BK1366" i="4"/>
  <c r="BE1338" i="4"/>
  <c r="AY1338" i="4"/>
  <c r="CC1338" i="4" s="1"/>
  <c r="BB1294" i="4"/>
  <c r="BC1294" i="4" s="1"/>
  <c r="BK1294" i="4"/>
  <c r="BM1294" i="4" s="1"/>
  <c r="BE1294" i="4"/>
  <c r="BK1282" i="4"/>
  <c r="AY1282" i="4"/>
  <c r="BJ1282" i="4" s="1"/>
  <c r="BE1278" i="4"/>
  <c r="BK1278" i="4"/>
  <c r="BM1278" i="4" s="1"/>
  <c r="BE1234" i="4"/>
  <c r="AY1234" i="4"/>
  <c r="BN1234" i="4" s="1"/>
  <c r="AY1218" i="4"/>
  <c r="BM1218" i="4" s="1"/>
  <c r="BE1218" i="4"/>
  <c r="AX1198" i="4"/>
  <c r="BB1198" i="4"/>
  <c r="BC1198" i="4" s="1"/>
  <c r="BB1186" i="4"/>
  <c r="BC1186" i="4" s="1"/>
  <c r="AY1186" i="4"/>
  <c r="BZ1186" i="4" s="1"/>
  <c r="BB1174" i="4"/>
  <c r="BC1174" i="4" s="1"/>
  <c r="AY1174" i="4"/>
  <c r="BZ1174" i="4" s="1"/>
  <c r="BK1162" i="4"/>
  <c r="BE1162" i="4"/>
  <c r="BB1150" i="4"/>
  <c r="BC1150" i="4" s="1"/>
  <c r="AY1150" i="4"/>
  <c r="BD1150" i="4" s="1"/>
  <c r="BE1150" i="4"/>
  <c r="BE1098" i="4"/>
  <c r="AY1098" i="4"/>
  <c r="BD1098" i="4" s="1"/>
  <c r="AY1090" i="4"/>
  <c r="BB1090" i="4"/>
  <c r="BC1090" i="4" s="1"/>
  <c r="AY1078" i="4"/>
  <c r="BK1078" i="4"/>
  <c r="BE1078" i="4"/>
  <c r="BB1054" i="4"/>
  <c r="BC1054" i="4" s="1"/>
  <c r="AY1054" i="4"/>
  <c r="BK970" i="4"/>
  <c r="BE970" i="4"/>
  <c r="BB966" i="4"/>
  <c r="BC966" i="4" s="1"/>
  <c r="AY966" i="4"/>
  <c r="BN966" i="4" s="1"/>
  <c r="BE946" i="4"/>
  <c r="BK946" i="4"/>
  <c r="BB906" i="4"/>
  <c r="BC906" i="4" s="1"/>
  <c r="BE906" i="4"/>
  <c r="BB898" i="4"/>
  <c r="BC898" i="4" s="1"/>
  <c r="AY898" i="4"/>
  <c r="CB898" i="4" s="1"/>
  <c r="AY834" i="4"/>
  <c r="BD834" i="4" s="1"/>
  <c r="BB834" i="4"/>
  <c r="BC834" i="4" s="1"/>
  <c r="BE766" i="4"/>
  <c r="AY766" i="4"/>
  <c r="CC766" i="4" s="1"/>
  <c r="BK766" i="4"/>
  <c r="BK682" i="4"/>
  <c r="BM682" i="4" s="1"/>
  <c r="BE682" i="4"/>
  <c r="CB622" i="4"/>
  <c r="BZ622" i="4"/>
  <c r="BK598" i="4"/>
  <c r="AY598" i="4"/>
  <c r="BD598" i="4" s="1"/>
  <c r="BB526" i="4"/>
  <c r="BC526" i="4" s="1"/>
  <c r="BE526" i="4"/>
  <c r="AX526" i="4"/>
  <c r="BK526" i="4" s="1"/>
  <c r="AY478" i="4"/>
  <c r="BK478" i="4"/>
  <c r="AY322" i="4"/>
  <c r="BK322" i="4"/>
  <c r="AY310" i="4"/>
  <c r="BM310" i="4" s="1"/>
  <c r="BE310" i="4"/>
  <c r="BE198" i="4"/>
  <c r="BB198" i="4"/>
  <c r="BC198" i="4" s="1"/>
  <c r="BB190" i="4"/>
  <c r="BC190" i="4" s="1"/>
  <c r="BE190" i="4"/>
  <c r="BB150" i="4"/>
  <c r="BC150" i="4" s="1"/>
  <c r="AY150" i="4"/>
  <c r="BN150" i="4" s="1"/>
  <c r="BE70" i="4"/>
  <c r="AX70" i="4"/>
  <c r="BK70" i="4" s="1"/>
  <c r="BE6" i="4"/>
  <c r="BK6" i="4"/>
  <c r="BM6" i="4" s="1"/>
  <c r="B49" i="10"/>
  <c r="B48" i="10"/>
  <c r="BJ1536" i="4"/>
  <c r="BC1032" i="1"/>
  <c r="R46" i="8"/>
  <c r="BG1351" i="1"/>
  <c r="BD741" i="4"/>
  <c r="BD1512" i="4"/>
  <c r="P61" i="8"/>
  <c r="E12" i="8" s="1"/>
  <c r="B8" i="10"/>
  <c r="B15" i="10"/>
  <c r="B22" i="10"/>
  <c r="B29" i="10"/>
  <c r="B32" i="10"/>
  <c r="B33" i="10"/>
  <c r="B37" i="10"/>
  <c r="B52" i="10"/>
  <c r="B53" i="10"/>
  <c r="B55" i="10"/>
  <c r="B56" i="10"/>
  <c r="B57" i="10"/>
  <c r="B61" i="10"/>
  <c r="B66" i="10"/>
  <c r="B68" i="10"/>
  <c r="B70" i="10"/>
  <c r="B74" i="10"/>
  <c r="B77" i="10"/>
  <c r="B79" i="10"/>
  <c r="B83" i="10"/>
  <c r="B89" i="10"/>
  <c r="B90" i="10"/>
  <c r="B91" i="10"/>
  <c r="B92" i="10"/>
  <c r="B101" i="10"/>
  <c r="B105" i="10"/>
  <c r="B108" i="10"/>
  <c r="B109" i="10"/>
  <c r="B112" i="10"/>
  <c r="B113" i="10"/>
  <c r="B115" i="10"/>
  <c r="B122" i="10"/>
  <c r="B128" i="10"/>
  <c r="B129" i="10"/>
  <c r="B130" i="10"/>
  <c r="B132" i="10"/>
  <c r="B138" i="10"/>
  <c r="B142" i="10"/>
  <c r="B150" i="10"/>
  <c r="B153" i="10"/>
  <c r="B164" i="10"/>
  <c r="B166" i="10"/>
  <c r="B167" i="10"/>
  <c r="B173" i="10"/>
  <c r="B180" i="10"/>
  <c r="B189" i="10"/>
  <c r="B194" i="10"/>
  <c r="B196" i="10"/>
  <c r="B198" i="10"/>
  <c r="B199" i="10"/>
  <c r="B202" i="10"/>
  <c r="B204" i="10"/>
  <c r="B218" i="10"/>
  <c r="B229" i="10"/>
  <c r="B234" i="10"/>
  <c r="B238" i="10"/>
  <c r="B241" i="10"/>
  <c r="B245" i="10"/>
  <c r="B252" i="10"/>
  <c r="B256" i="10"/>
  <c r="B259" i="10"/>
  <c r="B265" i="10"/>
  <c r="B269" i="10"/>
  <c r="B272" i="10"/>
  <c r="B278" i="10"/>
  <c r="B282" i="10"/>
  <c r="B294" i="10"/>
  <c r="B306" i="10"/>
  <c r="B318" i="10"/>
  <c r="B330" i="10"/>
  <c r="B342" i="10"/>
  <c r="B354" i="10"/>
  <c r="B366" i="10"/>
  <c r="B378" i="10"/>
  <c r="B390" i="10"/>
  <c r="B402" i="10"/>
  <c r="B414" i="10"/>
  <c r="B426" i="10"/>
  <c r="AY153" i="4"/>
  <c r="BK153" i="4"/>
  <c r="BB129" i="4"/>
  <c r="BC129" i="4" s="1"/>
  <c r="BE129" i="4"/>
  <c r="BF702" i="1"/>
  <c r="B14" i="10"/>
  <c r="B18" i="10"/>
  <c r="B19" i="10"/>
  <c r="B20" i="10"/>
  <c r="B21" i="10"/>
  <c r="B24" i="10"/>
  <c r="B28" i="10"/>
  <c r="B30" i="10"/>
  <c r="B36" i="10"/>
  <c r="B39" i="10"/>
  <c r="B43" i="10"/>
  <c r="B46" i="10"/>
  <c r="B59" i="10"/>
  <c r="B64" i="10"/>
  <c r="B65" i="10"/>
  <c r="B73" i="10"/>
  <c r="B76" i="10"/>
  <c r="B82" i="10"/>
  <c r="B85" i="10"/>
  <c r="B87" i="10"/>
  <c r="B93" i="10"/>
  <c r="B94" i="10"/>
  <c r="B96" i="10"/>
  <c r="B99" i="10"/>
  <c r="B111" i="10"/>
  <c r="B114" i="10"/>
  <c r="B118" i="10"/>
  <c r="B121" i="10"/>
  <c r="B124" i="10"/>
  <c r="B126" i="10"/>
  <c r="B127" i="10"/>
  <c r="B136" i="10"/>
  <c r="B144" i="10"/>
  <c r="B149" i="10"/>
  <c r="B152" i="10"/>
  <c r="B155" i="10"/>
  <c r="B163" i="10"/>
  <c r="B165" i="10"/>
  <c r="B172" i="10"/>
  <c r="B176" i="10"/>
  <c r="B179" i="10"/>
  <c r="B184" i="10"/>
  <c r="B186" i="10"/>
  <c r="B187" i="10"/>
  <c r="B188" i="10"/>
  <c r="B191" i="10"/>
  <c r="B193" i="10"/>
  <c r="B200" i="10"/>
  <c r="B206" i="10"/>
  <c r="B211" i="10"/>
  <c r="B212" i="10"/>
  <c r="B213" i="10"/>
  <c r="B214" i="10"/>
  <c r="B217" i="10"/>
  <c r="B222" i="10"/>
  <c r="B228" i="10"/>
  <c r="B233" i="10"/>
  <c r="B235" i="10"/>
  <c r="B242" i="10"/>
  <c r="B251" i="10"/>
  <c r="B255" i="10"/>
  <c r="B258" i="10"/>
  <c r="B262" i="10"/>
  <c r="B268" i="10"/>
  <c r="B271" i="10"/>
  <c r="B285" i="10"/>
  <c r="B297" i="10"/>
  <c r="B309" i="10"/>
  <c r="B321" i="10"/>
  <c r="B333" i="10"/>
  <c r="B345" i="10"/>
  <c r="B357" i="10"/>
  <c r="B369" i="10"/>
  <c r="B381" i="10"/>
  <c r="B393" i="10"/>
  <c r="B405" i="10"/>
  <c r="B417" i="10"/>
  <c r="B429" i="10"/>
  <c r="B441" i="10"/>
  <c r="B453" i="10"/>
  <c r="B465" i="10"/>
  <c r="B477" i="10"/>
  <c r="B489" i="10"/>
  <c r="B273" i="10"/>
  <c r="B274" i="10"/>
  <c r="B280" i="10"/>
  <c r="B281" i="10"/>
  <c r="B284" i="10"/>
  <c r="B287" i="10"/>
  <c r="B293" i="10"/>
  <c r="B296" i="10"/>
  <c r="B299" i="10"/>
  <c r="B302" i="10"/>
  <c r="B305" i="10"/>
  <c r="B308" i="10"/>
  <c r="B311" i="10"/>
  <c r="B314" i="10"/>
  <c r="B317" i="10"/>
  <c r="B320" i="10"/>
  <c r="B323" i="10"/>
  <c r="B326" i="10"/>
  <c r="B329" i="10"/>
  <c r="B332" i="10"/>
  <c r="O61" i="8"/>
  <c r="D12" i="8" s="1"/>
  <c r="B338" i="10"/>
  <c r="B341" i="10"/>
  <c r="B344" i="10"/>
  <c r="B353" i="10"/>
  <c r="B356" i="10"/>
  <c r="B359" i="10"/>
  <c r="B362" i="10"/>
  <c r="B365" i="10"/>
  <c r="B368" i="10"/>
  <c r="B371" i="10"/>
  <c r="B374" i="10"/>
  <c r="B377" i="10"/>
  <c r="B380" i="10"/>
  <c r="B383" i="10"/>
  <c r="B386" i="10"/>
  <c r="B389" i="10"/>
  <c r="B392" i="10"/>
  <c r="B395" i="10"/>
  <c r="B398" i="10"/>
  <c r="B401" i="10"/>
  <c r="B404" i="10"/>
  <c r="B407" i="10"/>
  <c r="B410" i="10"/>
  <c r="B413" i="10"/>
  <c r="B416" i="10"/>
  <c r="B419" i="10"/>
  <c r="B422" i="10"/>
  <c r="B425" i="10"/>
  <c r="B428" i="10"/>
  <c r="B431" i="10"/>
  <c r="B434" i="10"/>
  <c r="B437" i="10"/>
  <c r="B440" i="10"/>
  <c r="B443" i="10"/>
  <c r="B446" i="10"/>
  <c r="B449" i="10"/>
  <c r="B452" i="10"/>
  <c r="B455" i="10"/>
  <c r="B458" i="10"/>
  <c r="B461" i="10"/>
  <c r="B464" i="10"/>
  <c r="B467" i="10"/>
  <c r="B470" i="10"/>
  <c r="B473" i="10"/>
  <c r="B476" i="10"/>
  <c r="B479" i="10"/>
  <c r="B482" i="10"/>
  <c r="B485" i="10"/>
  <c r="B488" i="10"/>
  <c r="B491" i="10"/>
  <c r="B494" i="10"/>
  <c r="B497" i="10"/>
  <c r="BF1102" i="1"/>
  <c r="AY1696" i="4"/>
  <c r="BD1696" i="4" s="1"/>
  <c r="BE1696" i="4"/>
  <c r="BB1681" i="4"/>
  <c r="BC1681" i="4" s="1"/>
  <c r="BE1681" i="4"/>
  <c r="BE1657" i="4"/>
  <c r="AY1657" i="4"/>
  <c r="BZ1657" i="4" s="1"/>
  <c r="BE1645" i="4"/>
  <c r="BB1645" i="4"/>
  <c r="BC1645" i="4" s="1"/>
  <c r="BE1624" i="4"/>
  <c r="AY1624" i="4"/>
  <c r="BZ1624" i="4" s="1"/>
  <c r="BE1621" i="4"/>
  <c r="BB1621" i="4"/>
  <c r="BC1621" i="4" s="1"/>
  <c r="BE1609" i="4"/>
  <c r="BB1609" i="4"/>
  <c r="BC1609" i="4" s="1"/>
  <c r="BE1573" i="4"/>
  <c r="AY1573" i="4"/>
  <c r="BJ1573" i="4" s="1"/>
  <c r="BB1513" i="4"/>
  <c r="BC1513" i="4" s="1"/>
  <c r="AY1513" i="4"/>
  <c r="BD1513" i="4" s="1"/>
  <c r="BE1504" i="4"/>
  <c r="BB1504" i="4"/>
  <c r="BC1504" i="4" s="1"/>
  <c r="BB1417" i="4"/>
  <c r="BC1417" i="4" s="1"/>
  <c r="AY1417" i="4"/>
  <c r="BZ1417" i="4" s="1"/>
  <c r="BE1396" i="4"/>
  <c r="BB1396" i="4"/>
  <c r="BC1396" i="4" s="1"/>
  <c r="BK1369" i="4"/>
  <c r="BM1369" i="4" s="1"/>
  <c r="BE1369" i="4"/>
  <c r="BK1348" i="4"/>
  <c r="BE1348" i="4"/>
  <c r="BB1336" i="4"/>
  <c r="BC1336" i="4" s="1"/>
  <c r="BE1336" i="4"/>
  <c r="AY1333" i="4"/>
  <c r="BE1333" i="4"/>
  <c r="AY1324" i="4"/>
  <c r="BM1324" i="4" s="1"/>
  <c r="BE1324" i="4"/>
  <c r="AY1285" i="4"/>
  <c r="CB1285" i="4" s="1"/>
  <c r="BE1285" i="4"/>
  <c r="BB1285" i="4"/>
  <c r="BC1285" i="4" s="1"/>
  <c r="BB1273" i="4"/>
  <c r="BC1273" i="4" s="1"/>
  <c r="AY1273" i="4"/>
  <c r="CC1273" i="4" s="1"/>
  <c r="BB1258" i="4"/>
  <c r="BC1258" i="4" s="1"/>
  <c r="BK1258" i="4"/>
  <c r="BA1252" i="4"/>
  <c r="BB1252" i="4" s="1"/>
  <c r="BC1252" i="4" s="1"/>
  <c r="BK1252" i="4"/>
  <c r="BE1216" i="4"/>
  <c r="BB1216" i="4"/>
  <c r="BC1216" i="4" s="1"/>
  <c r="BE1201" i="4"/>
  <c r="BB1201" i="4"/>
  <c r="BC1201" i="4" s="1"/>
  <c r="BB1180" i="4"/>
  <c r="BC1180" i="4" s="1"/>
  <c r="AY1180" i="4"/>
  <c r="BJ1180" i="4" s="1"/>
  <c r="BE1144" i="4"/>
  <c r="BB1144" i="4"/>
  <c r="BC1144" i="4" s="1"/>
  <c r="BA1129" i="4"/>
  <c r="BB1129" i="4" s="1"/>
  <c r="BC1129" i="4" s="1"/>
  <c r="BE1129" i="4"/>
  <c r="AY1129" i="4"/>
  <c r="CC1129" i="4" s="1"/>
  <c r="AY1117" i="4"/>
  <c r="BE1117" i="4"/>
  <c r="BE1114" i="4"/>
  <c r="AX1114" i="4"/>
  <c r="BK1114" i="4" s="1"/>
  <c r="BB1108" i="4"/>
  <c r="BC1108" i="4" s="1"/>
  <c r="BE1108" i="4"/>
  <c r="BE1084" i="4"/>
  <c r="AY1084" i="4"/>
  <c r="BJ1084" i="4" s="1"/>
  <c r="BE1060" i="4"/>
  <c r="AY1060" i="4"/>
  <c r="BJ1060" i="4" s="1"/>
  <c r="AY1045" i="4"/>
  <c r="BE1045" i="4"/>
  <c r="BB1033" i="4"/>
  <c r="BC1033" i="4" s="1"/>
  <c r="AY1033" i="4"/>
  <c r="CC1033" i="4" s="1"/>
  <c r="BZ1006" i="4"/>
  <c r="BK1006" i="4"/>
  <c r="BM1006" i="4" s="1"/>
  <c r="AY868" i="4"/>
  <c r="BE868" i="4"/>
  <c r="BK715" i="4"/>
  <c r="AY715" i="4"/>
  <c r="BZ715" i="4" s="1"/>
  <c r="AY688" i="4"/>
  <c r="BA688" i="4"/>
  <c r="BB688" i="4" s="1"/>
  <c r="BC688" i="4" s="1"/>
  <c r="AY454" i="4"/>
  <c r="BM454" i="4" s="1"/>
  <c r="BE454" i="4"/>
  <c r="AY394" i="4"/>
  <c r="BK394" i="4"/>
  <c r="BK316" i="4"/>
  <c r="BB316" i="4"/>
  <c r="BC316" i="4" s="1"/>
  <c r="CB241" i="4"/>
  <c r="BK241" i="4"/>
  <c r="BM241" i="4" s="1"/>
  <c r="BB112" i="4"/>
  <c r="BC112" i="4" s="1"/>
  <c r="AY112" i="4"/>
  <c r="BD112" i="4" s="1"/>
  <c r="AY52" i="4"/>
  <c r="BE52" i="4"/>
  <c r="CB46" i="4"/>
  <c r="BZ46" i="4"/>
  <c r="BE28" i="4"/>
  <c r="AY28" i="4"/>
  <c r="BN28" i="4" s="1"/>
  <c r="BN360" i="4"/>
  <c r="AY1396" i="4"/>
  <c r="CC1396" i="4" s="1"/>
  <c r="BB1684" i="4"/>
  <c r="BC1684" i="4" s="1"/>
  <c r="BE1684" i="4"/>
  <c r="BB1672" i="4"/>
  <c r="BC1672" i="4" s="1"/>
  <c r="AY1672" i="4"/>
  <c r="BZ1672" i="4" s="1"/>
  <c r="BB1669" i="4"/>
  <c r="BC1669" i="4" s="1"/>
  <c r="AY1669" i="4"/>
  <c r="BD1669" i="4" s="1"/>
  <c r="BE1648" i="4"/>
  <c r="BB1648" i="4"/>
  <c r="BC1648" i="4" s="1"/>
  <c r="BE1636" i="4"/>
  <c r="BB1636" i="4"/>
  <c r="BC1636" i="4" s="1"/>
  <c r="BB1588" i="4"/>
  <c r="BC1588" i="4" s="1"/>
  <c r="BE1588" i="4"/>
  <c r="BB1585" i="4"/>
  <c r="BC1585" i="4" s="1"/>
  <c r="AY1585" i="4"/>
  <c r="BJ1585" i="4" s="1"/>
  <c r="BB1564" i="4"/>
  <c r="BC1564" i="4" s="1"/>
  <c r="BE1564" i="4"/>
  <c r="BE1561" i="4"/>
  <c r="AY1561" i="4"/>
  <c r="BJ1561" i="4" s="1"/>
  <c r="BE1552" i="4"/>
  <c r="AY1552" i="4"/>
  <c r="BJ1552" i="4" s="1"/>
  <c r="BB1537" i="4"/>
  <c r="BC1537" i="4" s="1"/>
  <c r="BE1537" i="4"/>
  <c r="BE1528" i="4"/>
  <c r="AY1528" i="4"/>
  <c r="BZ1528" i="4" s="1"/>
  <c r="BE1516" i="4"/>
  <c r="AY1516" i="4"/>
  <c r="BD1516" i="4" s="1"/>
  <c r="AY1501" i="4"/>
  <c r="BB1501" i="4"/>
  <c r="BC1501" i="4" s="1"/>
  <c r="BE1492" i="4"/>
  <c r="AY1492" i="4"/>
  <c r="BD1492" i="4" s="1"/>
  <c r="BE1429" i="4"/>
  <c r="AY1429" i="4"/>
  <c r="BJ1429" i="4" s="1"/>
  <c r="AY1408" i="4"/>
  <c r="BK1408" i="4"/>
  <c r="AY1354" i="4"/>
  <c r="CB1354" i="4" s="1"/>
  <c r="BE1354" i="4"/>
  <c r="BB1345" i="4"/>
  <c r="BC1345" i="4" s="1"/>
  <c r="BK1345" i="4"/>
  <c r="AY1318" i="4"/>
  <c r="BK1318" i="4"/>
  <c r="BZ1309" i="4"/>
  <c r="BB1309" i="4"/>
  <c r="BC1309" i="4" s="1"/>
  <c r="AY1288" i="4"/>
  <c r="CB1288" i="4" s="1"/>
  <c r="BK1288" i="4"/>
  <c r="BE1288" i="4"/>
  <c r="AY1252" i="4"/>
  <c r="BE1252" i="4"/>
  <c r="AY1237" i="4"/>
  <c r="BJ1237" i="4" s="1"/>
  <c r="BB1237" i="4"/>
  <c r="BC1237" i="4" s="1"/>
  <c r="BE1225" i="4"/>
  <c r="BB1225" i="4"/>
  <c r="BC1225" i="4" s="1"/>
  <c r="AY1204" i="4"/>
  <c r="BB1204" i="4"/>
  <c r="BC1204" i="4" s="1"/>
  <c r="AX1177" i="4"/>
  <c r="BB1177" i="4"/>
  <c r="BC1177" i="4" s="1"/>
  <c r="BB1036" i="4"/>
  <c r="BC1036" i="4" s="1"/>
  <c r="BE1036" i="4"/>
  <c r="AY1036" i="4"/>
  <c r="BD1036" i="4" s="1"/>
  <c r="BE916" i="4"/>
  <c r="AY916" i="4"/>
  <c r="BZ916" i="4" s="1"/>
  <c r="BK670" i="4"/>
  <c r="BE670" i="4"/>
  <c r="AY640" i="4"/>
  <c r="BK640" i="4"/>
  <c r="BE409" i="4"/>
  <c r="AY409" i="4"/>
  <c r="BZ409" i="4" s="1"/>
  <c r="BE244" i="4"/>
  <c r="BB244" i="4"/>
  <c r="BC244" i="4" s="1"/>
  <c r="BK214" i="4"/>
  <c r="BE214" i="4"/>
  <c r="AY136" i="4"/>
  <c r="BK136" i="4"/>
  <c r="BB118" i="4"/>
  <c r="BC118" i="4" s="1"/>
  <c r="AY118" i="4"/>
  <c r="BZ118" i="4" s="1"/>
  <c r="BB100" i="4"/>
  <c r="BC100" i="4" s="1"/>
  <c r="BE100" i="4"/>
  <c r="BB40" i="4"/>
  <c r="BC40" i="4" s="1"/>
  <c r="AY40" i="4"/>
  <c r="BJ40" i="4" s="1"/>
  <c r="BE40" i="4"/>
  <c r="BZ16" i="4"/>
  <c r="CB16" i="4"/>
  <c r="R57" i="8"/>
  <c r="Q57" i="8"/>
  <c r="CB972" i="4"/>
  <c r="BD621" i="4"/>
  <c r="BZ1521" i="4"/>
  <c r="BG39" i="1"/>
  <c r="BJ1621" i="4"/>
  <c r="BF1149" i="1"/>
  <c r="P51" i="8"/>
  <c r="R16" i="8"/>
  <c r="S12" i="8"/>
  <c r="R26" i="8"/>
  <c r="R34" i="8"/>
  <c r="G19" i="8" s="1"/>
  <c r="P48" i="8"/>
  <c r="O37" i="8"/>
  <c r="R69" i="8"/>
  <c r="O28" i="8"/>
  <c r="P5" i="8"/>
  <c r="O49" i="8"/>
  <c r="Q38" i="8"/>
  <c r="P36" i="8"/>
  <c r="P66" i="8"/>
  <c r="S7" i="8"/>
  <c r="H23" i="8" s="1"/>
  <c r="BE993" i="4"/>
  <c r="BF240" i="1"/>
  <c r="BB1612" i="4"/>
  <c r="BC1612" i="4" s="1"/>
  <c r="BE1612" i="4"/>
  <c r="AY1576" i="4"/>
  <c r="BB1576" i="4"/>
  <c r="BC1576" i="4" s="1"/>
  <c r="AY1549" i="4"/>
  <c r="BB1549" i="4"/>
  <c r="BC1549" i="4" s="1"/>
  <c r="AY1525" i="4"/>
  <c r="BB1525" i="4"/>
  <c r="BC1525" i="4" s="1"/>
  <c r="AY1420" i="4"/>
  <c r="BK1420" i="4"/>
  <c r="AY1414" i="4"/>
  <c r="BE1414" i="4"/>
  <c r="AY1384" i="4"/>
  <c r="BK1384" i="4"/>
  <c r="BE1372" i="4"/>
  <c r="BB1372" i="4"/>
  <c r="BC1372" i="4" s="1"/>
  <c r="AY1360" i="4"/>
  <c r="BK1360" i="4"/>
  <c r="AY1336" i="4"/>
  <c r="BK1336" i="4"/>
  <c r="BE1300" i="4"/>
  <c r="AX1300" i="4"/>
  <c r="AY1300" i="4" s="1"/>
  <c r="BN1300" i="4" s="1"/>
  <c r="BA1297" i="4"/>
  <c r="BK1297" i="4"/>
  <c r="BB1282" i="4"/>
  <c r="BC1282" i="4" s="1"/>
  <c r="BE1282" i="4"/>
  <c r="BB1261" i="4"/>
  <c r="BC1261" i="4" s="1"/>
  <c r="BE1261" i="4"/>
  <c r="BB1249" i="4"/>
  <c r="BC1249" i="4" s="1"/>
  <c r="BK1249" i="4"/>
  <c r="BM1249" i="4" s="1"/>
  <c r="BE1249" i="4"/>
  <c r="AY1240" i="4"/>
  <c r="BM1240" i="4" s="1"/>
  <c r="BE1240" i="4"/>
  <c r="BB1240" i="4"/>
  <c r="BC1240" i="4" s="1"/>
  <c r="BE1228" i="4"/>
  <c r="BK1228" i="4"/>
  <c r="BE1213" i="4"/>
  <c r="BK1213" i="4"/>
  <c r="BB1192" i="4"/>
  <c r="BC1192" i="4" s="1"/>
  <c r="AY1192" i="4"/>
  <c r="BN1192" i="4" s="1"/>
  <c r="CB1189" i="4"/>
  <c r="BZ1189" i="4"/>
  <c r="BA1189" i="4"/>
  <c r="BI1189" i="4" s="1"/>
  <c r="CI1189" i="4" s="1"/>
  <c r="BK1180" i="4"/>
  <c r="BE1180" i="4"/>
  <c r="BB1153" i="4"/>
  <c r="BC1153" i="4" s="1"/>
  <c r="AY1153" i="4"/>
  <c r="CC1153" i="4" s="1"/>
  <c r="BE1138" i="4"/>
  <c r="BK1138" i="4"/>
  <c r="BM1138" i="4" s="1"/>
  <c r="BB1096" i="4"/>
  <c r="BC1096" i="4" s="1"/>
  <c r="BE1096" i="4"/>
  <c r="BE1081" i="4"/>
  <c r="AY1081" i="4"/>
  <c r="BZ1081" i="4" s="1"/>
  <c r="BE1072" i="4"/>
  <c r="AY1072" i="4"/>
  <c r="BN1072" i="4" s="1"/>
  <c r="BB874" i="4"/>
  <c r="BC874" i="4" s="1"/>
  <c r="BK874" i="4"/>
  <c r="BZ772" i="4"/>
  <c r="CB772" i="4"/>
  <c r="BZ760" i="4"/>
  <c r="BK760" i="4"/>
  <c r="BM760" i="4" s="1"/>
  <c r="BK736" i="4"/>
  <c r="AY736" i="4"/>
  <c r="BJ736" i="4" s="1"/>
  <c r="AY508" i="4"/>
  <c r="BE508" i="4"/>
  <c r="AY388" i="4"/>
  <c r="BM388" i="4" s="1"/>
  <c r="BB388" i="4"/>
  <c r="BC388" i="4" s="1"/>
  <c r="BK364" i="4"/>
  <c r="AY364" i="4"/>
  <c r="BD364" i="4" s="1"/>
  <c r="BK304" i="4"/>
  <c r="AY304" i="4"/>
  <c r="BN304" i="4" s="1"/>
  <c r="AY289" i="4"/>
  <c r="BB289" i="4"/>
  <c r="BC289" i="4" s="1"/>
  <c r="AY256" i="4"/>
  <c r="BK256" i="4"/>
  <c r="AY196" i="4"/>
  <c r="BB196" i="4"/>
  <c r="BC196" i="4" s="1"/>
  <c r="AY148" i="4"/>
  <c r="BM148" i="4" s="1"/>
  <c r="BB148" i="4"/>
  <c r="BC148" i="4" s="1"/>
  <c r="BB133" i="4"/>
  <c r="BC133" i="4" s="1"/>
  <c r="AY133" i="4"/>
  <c r="BZ133" i="4" s="1"/>
  <c r="AY124" i="4"/>
  <c r="BK124" i="4"/>
  <c r="AY73" i="4"/>
  <c r="BE73" i="4"/>
  <c r="AX1704" i="1"/>
  <c r="AY540" i="4"/>
  <c r="CC540" i="4" s="1"/>
  <c r="P34" i="8"/>
  <c r="E19" i="8" s="1"/>
  <c r="O30" i="8"/>
  <c r="R37" i="8"/>
  <c r="BF910" i="1"/>
  <c r="BD156" i="1"/>
  <c r="BG1032" i="1"/>
  <c r="BF1351" i="1"/>
  <c r="BG282" i="1"/>
  <c r="P47" i="8"/>
  <c r="CB741" i="4"/>
  <c r="AX602" i="1"/>
  <c r="BC602" i="1" s="1"/>
  <c r="BM1005" i="4"/>
  <c r="O51" i="8"/>
  <c r="O53" i="8"/>
  <c r="R42" i="8"/>
  <c r="BF519" i="1"/>
  <c r="AX1714" i="1"/>
  <c r="R63" i="8"/>
  <c r="BF827" i="1"/>
  <c r="AX1720" i="1"/>
  <c r="BC1720" i="1" s="1"/>
  <c r="S55" i="8"/>
  <c r="O60" i="8"/>
  <c r="P42" i="8"/>
  <c r="R21" i="8"/>
  <c r="R49" i="8"/>
  <c r="S29" i="8"/>
  <c r="R45" i="8"/>
  <c r="BE1495" i="4"/>
  <c r="AY1495" i="4"/>
  <c r="BJ1495" i="4" s="1"/>
  <c r="AY1411" i="4"/>
  <c r="BB1411" i="4"/>
  <c r="BC1411" i="4" s="1"/>
  <c r="AY1399" i="4"/>
  <c r="BK1399" i="4"/>
  <c r="AY1355" i="4"/>
  <c r="BE1355" i="4"/>
  <c r="BK1335" i="4"/>
  <c r="AY1335" i="4"/>
  <c r="BN1335" i="4" s="1"/>
  <c r="AY1327" i="4"/>
  <c r="BM1327" i="4" s="1"/>
  <c r="BE1327" i="4"/>
  <c r="BE1315" i="4"/>
  <c r="BB1315" i="4"/>
  <c r="BC1315" i="4" s="1"/>
  <c r="BK1287" i="4"/>
  <c r="BM1287" i="4" s="1"/>
  <c r="BE1287" i="4"/>
  <c r="BK1267" i="4"/>
  <c r="BM1267" i="4" s="1"/>
  <c r="BE1267" i="4"/>
  <c r="BE1219" i="4"/>
  <c r="BK1219" i="4"/>
  <c r="BK1207" i="4"/>
  <c r="BB1207" i="4"/>
  <c r="BC1207" i="4" s="1"/>
  <c r="AY1191" i="4"/>
  <c r="BM1191" i="4" s="1"/>
  <c r="BE1191" i="4"/>
  <c r="BK1171" i="4"/>
  <c r="AY1171" i="4"/>
  <c r="BJ1171" i="4" s="1"/>
  <c r="AY1159" i="4"/>
  <c r="BE1159" i="4"/>
  <c r="AY1135" i="4"/>
  <c r="BE1135" i="4"/>
  <c r="BK1135" i="4"/>
  <c r="AY1123" i="4"/>
  <c r="BM1123" i="4" s="1"/>
  <c r="BE1123" i="4"/>
  <c r="AX1119" i="4"/>
  <c r="BK1119" i="4" s="1"/>
  <c r="BE1111" i="4"/>
  <c r="AY1111" i="4"/>
  <c r="CC1111" i="4" s="1"/>
  <c r="AY1107" i="4"/>
  <c r="BM1107" i="4" s="1"/>
  <c r="BE1107" i="4"/>
  <c r="BK1099" i="4"/>
  <c r="BB1099" i="4"/>
  <c r="BC1099" i="4" s="1"/>
  <c r="AY1087" i="4"/>
  <c r="BB1087" i="4"/>
  <c r="BC1087" i="4" s="1"/>
  <c r="BB1015" i="4"/>
  <c r="BC1015" i="4" s="1"/>
  <c r="AY1015" i="4"/>
  <c r="BN1015" i="4" s="1"/>
  <c r="BE1015" i="4"/>
  <c r="BK903" i="4"/>
  <c r="BB903" i="4"/>
  <c r="BC903" i="4" s="1"/>
  <c r="AY895" i="4"/>
  <c r="BK895" i="4"/>
  <c r="BK859" i="4"/>
  <c r="BE859" i="4"/>
  <c r="BK795" i="4"/>
  <c r="BM795" i="4" s="1"/>
  <c r="BE795" i="4"/>
  <c r="AY787" i="4"/>
  <c r="BK787" i="4"/>
  <c r="BE783" i="4"/>
  <c r="AY783" i="4"/>
  <c r="BN783" i="4" s="1"/>
  <c r="BK739" i="4"/>
  <c r="BB739" i="4"/>
  <c r="BC739" i="4" s="1"/>
  <c r="AY735" i="4"/>
  <c r="BJ735" i="4" s="1"/>
  <c r="BK735" i="4"/>
  <c r="BE655" i="4"/>
  <c r="AY655" i="4"/>
  <c r="CB655" i="4" s="1"/>
  <c r="BK655" i="4"/>
  <c r="AX651" i="4"/>
  <c r="AY651" i="4" s="1"/>
  <c r="BD651" i="4" s="1"/>
  <c r="BE651" i="4"/>
  <c r="BK631" i="4"/>
  <c r="AY631" i="4"/>
  <c r="BN631" i="4" s="1"/>
  <c r="BB615" i="4"/>
  <c r="BC615" i="4" s="1"/>
  <c r="BE615" i="4"/>
  <c r="BK583" i="4"/>
  <c r="BE583" i="4"/>
  <c r="BK571" i="4"/>
  <c r="BE571" i="4"/>
  <c r="BB555" i="4"/>
  <c r="BC555" i="4" s="1"/>
  <c r="BZ555" i="4"/>
  <c r="BB531" i="4"/>
  <c r="BC531" i="4" s="1"/>
  <c r="BE531" i="4"/>
  <c r="CB507" i="4"/>
  <c r="BZ507" i="4"/>
  <c r="BK507" i="4"/>
  <c r="BM507" i="4" s="1"/>
  <c r="BE475" i="4"/>
  <c r="AY475" i="4"/>
  <c r="BJ475" i="4" s="1"/>
  <c r="BE463" i="4"/>
  <c r="BK463" i="4"/>
  <c r="AY451" i="4"/>
  <c r="BB451" i="4"/>
  <c r="BC451" i="4" s="1"/>
  <c r="BK411" i="4"/>
  <c r="BM411" i="4" s="1"/>
  <c r="BB411" i="4"/>
  <c r="BC411" i="4" s="1"/>
  <c r="BE367" i="4"/>
  <c r="BB367" i="4"/>
  <c r="BC367" i="4" s="1"/>
  <c r="AY339" i="4"/>
  <c r="BK339" i="4"/>
  <c r="AY319" i="4"/>
  <c r="BM319" i="4" s="1"/>
  <c r="BB319" i="4"/>
  <c r="BC319" i="4" s="1"/>
  <c r="BE291" i="4"/>
  <c r="BB291" i="4"/>
  <c r="BC291" i="4" s="1"/>
  <c r="BE279" i="4"/>
  <c r="AY279" i="4"/>
  <c r="BN279" i="4" s="1"/>
  <c r="AY219" i="4"/>
  <c r="BE219" i="4"/>
  <c r="BB211" i="4"/>
  <c r="BC211" i="4" s="1"/>
  <c r="AY211" i="4"/>
  <c r="BB195" i="4"/>
  <c r="BC195" i="4" s="1"/>
  <c r="CB195" i="4"/>
  <c r="AY151" i="4"/>
  <c r="BB151" i="4"/>
  <c r="BC151" i="4" s="1"/>
  <c r="AY139" i="4"/>
  <c r="BM139" i="4" s="1"/>
  <c r="BE139" i="4"/>
  <c r="BK135" i="4"/>
  <c r="BM135" i="4" s="1"/>
  <c r="BE135" i="4"/>
  <c r="BK111" i="4"/>
  <c r="AY111" i="4"/>
  <c r="BN111" i="4" s="1"/>
  <c r="BE75" i="4"/>
  <c r="AY75" i="4"/>
  <c r="BN75" i="4" s="1"/>
  <c r="BE55" i="4"/>
  <c r="BB55" i="4"/>
  <c r="BC55" i="4" s="1"/>
  <c r="AY51" i="4"/>
  <c r="BM51" i="4" s="1"/>
  <c r="BB51" i="4"/>
  <c r="BC51" i="4" s="1"/>
  <c r="AY39" i="4"/>
  <c r="BM39" i="4" s="1"/>
  <c r="BE39" i="4"/>
  <c r="CB3" i="4"/>
  <c r="CE3" i="4" s="1"/>
  <c r="BK3" i="4"/>
  <c r="BM3" i="4" s="1"/>
  <c r="BD1722" i="1"/>
  <c r="BE1047" i="4"/>
  <c r="BK1319" i="4"/>
  <c r="BD1658" i="1"/>
  <c r="BD1439" i="1"/>
  <c r="AX1532" i="1"/>
  <c r="BC1532" i="1" s="1"/>
  <c r="BD1532" i="1"/>
  <c r="AX1461" i="1"/>
  <c r="BC1461" i="1" s="1"/>
  <c r="BD1461" i="1"/>
  <c r="AX1515" i="1"/>
  <c r="BC1515" i="1" s="1"/>
  <c r="BD1515" i="1"/>
  <c r="BD1597" i="1"/>
  <c r="BD1562" i="1"/>
  <c r="AX1438" i="1"/>
  <c r="BC1438" i="1" s="1"/>
  <c r="BD1438" i="1"/>
  <c r="AX1490" i="1"/>
  <c r="BC1490" i="1" s="1"/>
  <c r="BD1490" i="1"/>
  <c r="BD1512" i="1"/>
  <c r="AX1652" i="1"/>
  <c r="BC1652" i="1" s="1"/>
  <c r="BD1652" i="1"/>
  <c r="AX1602" i="1"/>
  <c r="BC1602" i="1" s="1"/>
  <c r="BD1602" i="1"/>
  <c r="AX1522" i="1"/>
  <c r="BD1522" i="1"/>
  <c r="BD1452" i="1"/>
  <c r="BD1601" i="1"/>
  <c r="BD1495" i="1"/>
  <c r="BD1586" i="1"/>
  <c r="BD1565" i="1"/>
  <c r="AX1633" i="1"/>
  <c r="BC1633" i="1" s="1"/>
  <c r="BD1633" i="1"/>
  <c r="AX1561" i="1"/>
  <c r="BC1561" i="1" s="1"/>
  <c r="BD1561" i="1"/>
  <c r="AX1526" i="1"/>
  <c r="BC1526" i="1" s="1"/>
  <c r="BD1526" i="1"/>
  <c r="BD1454" i="1"/>
  <c r="BD1469" i="1"/>
  <c r="BD1434" i="1"/>
  <c r="BD1577" i="1"/>
  <c r="BD1517" i="1"/>
  <c r="BD1462" i="1"/>
  <c r="BD1480" i="1"/>
  <c r="BD1501" i="1"/>
  <c r="BD1575" i="1"/>
  <c r="BD1549" i="1"/>
  <c r="BD1535" i="1"/>
  <c r="BD1598" i="1"/>
  <c r="BD1609" i="1"/>
  <c r="BD1642" i="1"/>
  <c r="BD1663" i="1"/>
  <c r="BD1607" i="1"/>
  <c r="BD1643" i="1"/>
  <c r="AX1675" i="1"/>
  <c r="BC1675" i="1" s="1"/>
  <c r="BD1675" i="1"/>
  <c r="BD1548" i="1"/>
  <c r="BD1429" i="1"/>
  <c r="BD1552" i="1"/>
  <c r="AX1566" i="1"/>
  <c r="BC1566" i="1" s="1"/>
  <c r="BD1566" i="1"/>
  <c r="BD1482" i="1"/>
  <c r="BD1539" i="1"/>
  <c r="AX1527" i="1"/>
  <c r="BC1527" i="1" s="1"/>
  <c r="BD1527" i="1"/>
  <c r="BD1440" i="1"/>
  <c r="BD1626" i="4"/>
  <c r="AX1505" i="1"/>
  <c r="BC1505" i="1" s="1"/>
  <c r="BD1505" i="1"/>
  <c r="AX1493" i="1"/>
  <c r="BD1493" i="1"/>
  <c r="BD1467" i="1"/>
  <c r="AX1641" i="1"/>
  <c r="BC1641" i="1" s="1"/>
  <c r="BD1641" i="1"/>
  <c r="AX1449" i="1"/>
  <c r="BC1449" i="1" s="1"/>
  <c r="BD1449" i="1"/>
  <c r="BD1540" i="1"/>
  <c r="BD1615" i="1"/>
  <c r="BD1555" i="1"/>
  <c r="BD1582" i="1"/>
  <c r="BD1630" i="1"/>
  <c r="BD1453" i="1"/>
  <c r="AX1541" i="1"/>
  <c r="BC1541" i="1" s="1"/>
  <c r="BD1541" i="1"/>
  <c r="BD1465" i="1"/>
  <c r="BD1621" i="1"/>
  <c r="BD1613" i="1"/>
  <c r="BD1667" i="1"/>
  <c r="AX1554" i="1"/>
  <c r="BD1554" i="1"/>
  <c r="BD1590" i="1"/>
  <c r="BD1521" i="1"/>
  <c r="BD1479" i="1"/>
  <c r="BD1443" i="1"/>
  <c r="BD1474" i="1"/>
  <c r="BD1538" i="1"/>
  <c r="AX1677" i="1"/>
  <c r="BC1677" i="1" s="1"/>
  <c r="BD1677" i="1"/>
  <c r="AX1578" i="1"/>
  <c r="BC1578" i="1" s="1"/>
  <c r="BD1578" i="1"/>
  <c r="BD1498" i="1"/>
  <c r="AX1499" i="1"/>
  <c r="BC1499" i="1" s="1"/>
  <c r="BD1499" i="1"/>
  <c r="AX1563" i="1"/>
  <c r="BD1563" i="1"/>
  <c r="AX1567" i="1"/>
  <c r="BC1567" i="1" s="1"/>
  <c r="BD1567" i="1"/>
  <c r="BJ13" i="4"/>
  <c r="AX1572" i="1"/>
  <c r="BC1572" i="1" s="1"/>
  <c r="BD1572" i="1"/>
  <c r="BD1525" i="1"/>
  <c r="AX1431" i="1"/>
  <c r="BC1431" i="1" s="1"/>
  <c r="BD1431" i="1"/>
  <c r="BD1472" i="1"/>
  <c r="BD1594" i="1"/>
  <c r="BD1460" i="1"/>
  <c r="BD1448" i="1"/>
  <c r="BD1558" i="1"/>
  <c r="BD1523" i="1"/>
  <c r="BN1194" i="4"/>
  <c r="BD1608" i="1"/>
  <c r="BD1436" i="1"/>
  <c r="BD1534" i="1"/>
  <c r="BJ585" i="4"/>
  <c r="BD1595" i="1"/>
  <c r="BD1627" i="1"/>
  <c r="BD1651" i="1"/>
  <c r="BD1619" i="1"/>
  <c r="AX1635" i="1"/>
  <c r="BC1635" i="1" s="1"/>
  <c r="BD1635" i="1"/>
  <c r="BD1491" i="1"/>
  <c r="BF1389" i="1"/>
  <c r="AX1458" i="1"/>
  <c r="BC1458" i="1" s="1"/>
  <c r="BD1458" i="1"/>
  <c r="R24" i="8"/>
  <c r="BD1459" i="1"/>
  <c r="O23" i="8"/>
  <c r="AX1560" i="1"/>
  <c r="BC1560" i="1" s="1"/>
  <c r="BD1560" i="1"/>
  <c r="AX1587" i="1"/>
  <c r="BC1587" i="1" s="1"/>
  <c r="BD1587" i="1"/>
  <c r="AX1644" i="1"/>
  <c r="BC1644" i="1" s="1"/>
  <c r="BD1644" i="1"/>
  <c r="BD1516" i="1"/>
  <c r="AX1583" i="1"/>
  <c r="BC1583" i="1" s="1"/>
  <c r="BD1583" i="1"/>
  <c r="BD1570" i="1"/>
  <c r="AX1542" i="1"/>
  <c r="BD1542" i="1"/>
  <c r="BD1463" i="1"/>
  <c r="BC277" i="1"/>
  <c r="BG273" i="1"/>
  <c r="BD1672" i="1"/>
  <c r="BD1576" i="1"/>
  <c r="BD1670" i="1"/>
  <c r="BC273" i="1"/>
  <c r="BD1451" i="1"/>
  <c r="BD1537" i="1"/>
  <c r="BD1569" i="1"/>
  <c r="AY204" i="4"/>
  <c r="BN204" i="4" s="1"/>
  <c r="BF985" i="1"/>
  <c r="BD1618" i="1"/>
  <c r="O22" i="8"/>
  <c r="AX1669" i="1"/>
  <c r="BD1603" i="1"/>
  <c r="AX459" i="1"/>
  <c r="BC459" i="1" s="1"/>
  <c r="AX1623" i="1"/>
  <c r="BD1623" i="1"/>
  <c r="S39" i="8"/>
  <c r="P46" i="8"/>
  <c r="Q59" i="8"/>
  <c r="S28" i="8"/>
  <c r="Q33" i="8"/>
  <c r="R56" i="8"/>
  <c r="R17" i="8"/>
  <c r="O8" i="8"/>
  <c r="P20" i="8"/>
  <c r="BE1307" i="4"/>
  <c r="BK1115" i="4"/>
  <c r="BK1355" i="4"/>
  <c r="AX1698" i="1"/>
  <c r="BD1696" i="1"/>
  <c r="BD1700" i="1"/>
  <c r="AX1680" i="1"/>
  <c r="BC1680" i="1" s="1"/>
  <c r="BD1678" i="1"/>
  <c r="BD1710" i="1"/>
  <c r="BD1702" i="1"/>
  <c r="BD1720" i="1"/>
  <c r="BD1718" i="1"/>
  <c r="BD1716" i="1"/>
  <c r="BD1712" i="1"/>
  <c r="AX1692" i="1"/>
  <c r="BC1692" i="1" s="1"/>
  <c r="BD1690" i="1"/>
  <c r="BD1688" i="1"/>
  <c r="BD1706" i="1"/>
  <c r="BD1631" i="1"/>
  <c r="BD1634" i="1"/>
  <c r="BD1645" i="1"/>
  <c r="AX1629" i="1"/>
  <c r="BC1629" i="1" s="1"/>
  <c r="BD1629" i="1"/>
  <c r="B3" i="10"/>
  <c r="R7" i="3"/>
  <c r="AA7" i="7" s="1"/>
  <c r="Q32" i="8"/>
  <c r="Q53" i="8"/>
  <c r="S6" i="8"/>
  <c r="AX1686" i="1"/>
  <c r="BC1686" i="1" s="1"/>
  <c r="AX1684" i="1"/>
  <c r="BD1682" i="1"/>
  <c r="BD1708" i="1"/>
  <c r="BG1676" i="1"/>
  <c r="BG1662" i="1"/>
  <c r="BG1650" i="1"/>
  <c r="BG1648" i="1"/>
  <c r="BG1636" i="1"/>
  <c r="BG1632" i="1"/>
  <c r="BG1626" i="1"/>
  <c r="BG1622" i="1"/>
  <c r="BG1620" i="1"/>
  <c r="BG1614" i="1"/>
  <c r="BG1612" i="1"/>
  <c r="BG1610" i="1"/>
  <c r="BG1600" i="1"/>
  <c r="BG1596" i="1"/>
  <c r="BG1592" i="1"/>
  <c r="BG1584" i="1"/>
  <c r="BG1580" i="1"/>
  <c r="BG1564" i="1"/>
  <c r="BG1550" i="1"/>
  <c r="BF1531" i="1"/>
  <c r="BF1513" i="1"/>
  <c r="BF1489" i="1"/>
  <c r="BG1481" i="1"/>
  <c r="BF1477" i="1"/>
  <c r="BF1432" i="1"/>
  <c r="BG1427" i="1"/>
  <c r="BF1676" i="1"/>
  <c r="BF1662" i="1"/>
  <c r="BF1650" i="1"/>
  <c r="BF1648" i="1"/>
  <c r="BF1636" i="1"/>
  <c r="BF1632" i="1"/>
  <c r="BF1626" i="1"/>
  <c r="BF1622" i="1"/>
  <c r="BF1620" i="1"/>
  <c r="BF1614" i="1"/>
  <c r="BF1612" i="1"/>
  <c r="BF1610" i="1"/>
  <c r="BF1600" i="1"/>
  <c r="BF1596" i="1"/>
  <c r="BF1592" i="1"/>
  <c r="BF1584" i="1"/>
  <c r="BF1580" i="1"/>
  <c r="BF1564" i="1"/>
  <c r="BG1547" i="1"/>
  <c r="BF1528" i="1"/>
  <c r="BG1514" i="1"/>
  <c r="BF1456" i="1"/>
  <c r="BG1433" i="1"/>
  <c r="BG1665" i="1"/>
  <c r="BG1653" i="1"/>
  <c r="BG1647" i="1"/>
  <c r="BG1637" i="1"/>
  <c r="BG1611" i="1"/>
  <c r="BG1605" i="1"/>
  <c r="BG1593" i="1"/>
  <c r="BG1591" i="1"/>
  <c r="BG1589" i="1"/>
  <c r="BG1579" i="1"/>
  <c r="BG1573" i="1"/>
  <c r="BG1571" i="1"/>
  <c r="BF1543" i="1"/>
  <c r="BG1529" i="1"/>
  <c r="BF1519" i="1"/>
  <c r="BG1511" i="1"/>
  <c r="BF1507" i="1"/>
  <c r="BF1483" i="1"/>
  <c r="BF1447" i="1"/>
  <c r="BF1444" i="1"/>
  <c r="BG1430" i="1"/>
  <c r="BF1665" i="1"/>
  <c r="BF1653" i="1"/>
  <c r="BF1647" i="1"/>
  <c r="BF1637" i="1"/>
  <c r="BF1611" i="1"/>
  <c r="BF1605" i="1"/>
  <c r="BF1593" i="1"/>
  <c r="BF1591" i="1"/>
  <c r="BF1589" i="1"/>
  <c r="BF1579" i="1"/>
  <c r="BF1573" i="1"/>
  <c r="BF1571" i="1"/>
  <c r="BG1544" i="1"/>
  <c r="BF1504" i="1"/>
  <c r="BG1475" i="1"/>
  <c r="BF1471" i="1"/>
  <c r="BF1441" i="1"/>
  <c r="BF1435" i="1"/>
  <c r="BF1551" i="1"/>
  <c r="BF1545" i="1"/>
  <c r="BG1543" i="1"/>
  <c r="BF1536" i="1"/>
  <c r="BG1531" i="1"/>
  <c r="BG1528" i="1"/>
  <c r="BG1519" i="1"/>
  <c r="BF1518" i="1"/>
  <c r="BG1513" i="1"/>
  <c r="BG1507" i="1"/>
  <c r="BF1506" i="1"/>
  <c r="BG1504" i="1"/>
  <c r="BF1500" i="1"/>
  <c r="BF1497" i="1"/>
  <c r="BF1494" i="1"/>
  <c r="BG1489" i="1"/>
  <c r="BF1488" i="1"/>
  <c r="BF1485" i="1"/>
  <c r="BG1483" i="1"/>
  <c r="BG1477" i="1"/>
  <c r="BF1476" i="1"/>
  <c r="BF1473" i="1"/>
  <c r="BG1471" i="1"/>
  <c r="BF1470" i="1"/>
  <c r="BG1456" i="1"/>
  <c r="BG1447" i="1"/>
  <c r="BG1444" i="1"/>
  <c r="BG1441" i="1"/>
  <c r="BG1435" i="1"/>
  <c r="BG1432" i="1"/>
  <c r="BF1428" i="1"/>
  <c r="BG1551" i="1"/>
  <c r="BF1550" i="1"/>
  <c r="BF1547" i="1"/>
  <c r="BG1545" i="1"/>
  <c r="BF1544" i="1"/>
  <c r="BG1536" i="1"/>
  <c r="BF1529" i="1"/>
  <c r="BG1518" i="1"/>
  <c r="BF1514" i="1"/>
  <c r="BF1511" i="1"/>
  <c r="BG1506" i="1"/>
  <c r="BG1500" i="1"/>
  <c r="BG1497" i="1"/>
  <c r="BG1494" i="1"/>
  <c r="BG1488" i="1"/>
  <c r="BG1485" i="1"/>
  <c r="BF1481" i="1"/>
  <c r="BG1476" i="1"/>
  <c r="BF1475" i="1"/>
  <c r="BG1473" i="1"/>
  <c r="BG1470" i="1"/>
  <c r="BF1433" i="1"/>
  <c r="BF1430" i="1"/>
  <c r="BG1428" i="1"/>
  <c r="BF1427" i="1"/>
  <c r="AX1718" i="1"/>
  <c r="BC1718" i="1" s="1"/>
  <c r="AX1712" i="1"/>
  <c r="BC1712" i="1" s="1"/>
  <c r="AX1706" i="1"/>
  <c r="BC1706" i="1" s="1"/>
  <c r="AX1702" i="1"/>
  <c r="BC1702" i="1" s="1"/>
  <c r="O29" i="8"/>
  <c r="R48" i="8"/>
  <c r="S10" i="8"/>
  <c r="Q60" i="8"/>
  <c r="Q47" i="8"/>
  <c r="O39" i="8"/>
  <c r="R32" i="8"/>
  <c r="S5" i="8"/>
  <c r="O41" i="8"/>
  <c r="O59" i="8"/>
  <c r="R44" i="8"/>
  <c r="P54" i="8"/>
  <c r="E13" i="8" s="1"/>
  <c r="BA1284" i="4"/>
  <c r="BB1284" i="4" s="1"/>
  <c r="BC1284" i="4" s="1"/>
  <c r="P11" i="8"/>
  <c r="AX366" i="1"/>
  <c r="BC366" i="1" s="1"/>
  <c r="BF119" i="1"/>
  <c r="BG119" i="1"/>
  <c r="R33" i="8"/>
  <c r="P45" i="8"/>
  <c r="S21" i="8"/>
  <c r="BG721" i="1"/>
  <c r="BG420" i="1"/>
  <c r="BC910" i="1"/>
  <c r="BM15" i="4"/>
  <c r="BM768" i="4"/>
  <c r="Q11" i="8"/>
  <c r="Q43" i="8"/>
  <c r="F21" i="8" s="1"/>
  <c r="Q10" i="8"/>
  <c r="S33" i="8"/>
  <c r="BC299" i="1"/>
  <c r="O21" i="8"/>
  <c r="BJ1690" i="4"/>
  <c r="P33" i="8"/>
  <c r="S35" i="8"/>
  <c r="BJ495" i="4"/>
  <c r="Q35" i="8"/>
  <c r="BM360" i="4"/>
  <c r="P6" i="8"/>
  <c r="BM237" i="4"/>
  <c r="BF420" i="1"/>
  <c r="BD426" i="1"/>
  <c r="BD1002" i="1"/>
  <c r="AX1716" i="1"/>
  <c r="BC1716" i="1" s="1"/>
  <c r="AX1710" i="1"/>
  <c r="BC1710" i="1" s="1"/>
  <c r="BG1007" i="1"/>
  <c r="BC1007" i="1"/>
  <c r="BD4" i="1"/>
  <c r="BG4" i="1"/>
  <c r="AX979" i="1"/>
  <c r="BC979" i="1" s="1"/>
  <c r="S43" i="8"/>
  <c r="H21" i="8" s="1"/>
  <c r="R43" i="8"/>
  <c r="G21" i="8" s="1"/>
  <c r="BB4" i="4"/>
  <c r="BC4" i="4" s="1"/>
  <c r="BZ4" i="4"/>
  <c r="BK4" i="4"/>
  <c r="BM4" i="4" s="1"/>
  <c r="CD4" i="4"/>
  <c r="CF4" i="4" s="1"/>
  <c r="CB4" i="4"/>
  <c r="CE4" i="4" s="1"/>
  <c r="AX1719" i="1"/>
  <c r="BC1719" i="1" s="1"/>
  <c r="AX1707" i="1"/>
  <c r="BC1707" i="1" s="1"/>
  <c r="AX1697" i="1"/>
  <c r="BC1697" i="1" s="1"/>
  <c r="AX1685" i="1"/>
  <c r="BC1685" i="1" s="1"/>
  <c r="S32" i="8"/>
  <c r="O55" i="8"/>
  <c r="S42" i="8"/>
  <c r="BB2" i="4"/>
  <c r="BC2" i="4" s="1"/>
  <c r="AY2" i="4"/>
  <c r="BN2" i="4" s="1"/>
  <c r="BE2" i="4"/>
  <c r="AX1721" i="1"/>
  <c r="BC1721" i="1" s="1"/>
  <c r="AX1709" i="1"/>
  <c r="BC1709" i="1" s="1"/>
  <c r="AX1699" i="1"/>
  <c r="BC1699" i="1" s="1"/>
  <c r="AX1687" i="1"/>
  <c r="BC1687" i="1" s="1"/>
  <c r="AX1705" i="1"/>
  <c r="BC1705" i="1" s="1"/>
  <c r="AX990" i="1"/>
  <c r="BC990" i="1" s="1"/>
  <c r="BD529" i="1"/>
  <c r="BF529" i="1" s="1"/>
  <c r="BB1700" i="4"/>
  <c r="BC1700" i="4" s="1"/>
  <c r="AY1700" i="4"/>
  <c r="BE1700" i="4"/>
  <c r="AY1694" i="4"/>
  <c r="BB1694" i="4"/>
  <c r="BC1694" i="4" s="1"/>
  <c r="BE1694" i="4"/>
  <c r="AY1688" i="4"/>
  <c r="BB1688" i="4"/>
  <c r="BC1688" i="4" s="1"/>
  <c r="BE1688" i="4"/>
  <c r="AY1682" i="4"/>
  <c r="BE1682" i="4"/>
  <c r="BB1682" i="4"/>
  <c r="BC1682" i="4" s="1"/>
  <c r="AY1676" i="4"/>
  <c r="BE1676" i="4"/>
  <c r="BB1676" i="4"/>
  <c r="BC1676" i="4" s="1"/>
  <c r="BE1670" i="4"/>
  <c r="AY1670" i="4"/>
  <c r="BB1670" i="4"/>
  <c r="BC1670" i="4" s="1"/>
  <c r="BE1664" i="4"/>
  <c r="AY1664" i="4"/>
  <c r="BB1664" i="4"/>
  <c r="BC1664" i="4" s="1"/>
  <c r="BB1658" i="4"/>
  <c r="BC1658" i="4" s="1"/>
  <c r="BE1658" i="4"/>
  <c r="AY1658" i="4"/>
  <c r="BB1652" i="4"/>
  <c r="BC1652" i="4" s="1"/>
  <c r="BE1652" i="4"/>
  <c r="AY1652" i="4"/>
  <c r="BB1646" i="4"/>
  <c r="BC1646" i="4" s="1"/>
  <c r="AY1646" i="4"/>
  <c r="BE1646" i="4"/>
  <c r="BB1640" i="4"/>
  <c r="BC1640" i="4" s="1"/>
  <c r="BE1640" i="4"/>
  <c r="AY1640" i="4"/>
  <c r="AY1634" i="4"/>
  <c r="BB1634" i="4"/>
  <c r="BC1634" i="4" s="1"/>
  <c r="BE1634" i="4"/>
  <c r="AY1628" i="4"/>
  <c r="BB1628" i="4"/>
  <c r="BC1628" i="4" s="1"/>
  <c r="BE1628" i="4"/>
  <c r="AY1622" i="4"/>
  <c r="BE1622" i="4"/>
  <c r="BB1622" i="4"/>
  <c r="BC1622" i="4" s="1"/>
  <c r="AY1616" i="4"/>
  <c r="BE1616" i="4"/>
  <c r="BB1616" i="4"/>
  <c r="BC1616" i="4" s="1"/>
  <c r="BE1610" i="4"/>
  <c r="AY1610" i="4"/>
  <c r="BB1610" i="4"/>
  <c r="BC1610" i="4" s="1"/>
  <c r="BE1604" i="4"/>
  <c r="AY1604" i="4"/>
  <c r="BB1604" i="4"/>
  <c r="BC1604" i="4" s="1"/>
  <c r="BB1598" i="4"/>
  <c r="BC1598" i="4" s="1"/>
  <c r="BE1598" i="4"/>
  <c r="AY1598" i="4"/>
  <c r="BB1592" i="4"/>
  <c r="BC1592" i="4" s="1"/>
  <c r="BE1592" i="4"/>
  <c r="AY1592" i="4"/>
  <c r="BB1586" i="4"/>
  <c r="BC1586" i="4" s="1"/>
  <c r="AY1586" i="4"/>
  <c r="BE1586" i="4"/>
  <c r="AY1580" i="4"/>
  <c r="BE1580" i="4"/>
  <c r="BB1580" i="4"/>
  <c r="BC1580" i="4" s="1"/>
  <c r="AY1574" i="4"/>
  <c r="BB1574" i="4"/>
  <c r="BC1574" i="4" s="1"/>
  <c r="BE1574" i="4"/>
  <c r="BE1568" i="4"/>
  <c r="AY1568" i="4"/>
  <c r="BB1568" i="4"/>
  <c r="BC1568" i="4" s="1"/>
  <c r="AY1562" i="4"/>
  <c r="BE1562" i="4"/>
  <c r="BB1562" i="4"/>
  <c r="BC1562" i="4" s="1"/>
  <c r="BB1556" i="4"/>
  <c r="BC1556" i="4" s="1"/>
  <c r="BE1556" i="4"/>
  <c r="AY1556" i="4"/>
  <c r="BE1550" i="4"/>
  <c r="AY1550" i="4"/>
  <c r="BB1550" i="4"/>
  <c r="BC1550" i="4" s="1"/>
  <c r="BB1544" i="4"/>
  <c r="BC1544" i="4" s="1"/>
  <c r="BE1544" i="4"/>
  <c r="AY1544" i="4"/>
  <c r="BB1538" i="4"/>
  <c r="BC1538" i="4" s="1"/>
  <c r="BE1538" i="4"/>
  <c r="AY1538" i="4"/>
  <c r="BE1532" i="4"/>
  <c r="AY1532" i="4"/>
  <c r="BB1532" i="4"/>
  <c r="BC1532" i="4" s="1"/>
  <c r="BB1526" i="4"/>
  <c r="BC1526" i="4" s="1"/>
  <c r="AY1526" i="4"/>
  <c r="BE1526" i="4"/>
  <c r="BB1520" i="4"/>
  <c r="BC1520" i="4" s="1"/>
  <c r="BE1520" i="4"/>
  <c r="AY1520" i="4"/>
  <c r="AY1514" i="4"/>
  <c r="BB1514" i="4"/>
  <c r="BC1514" i="4" s="1"/>
  <c r="BE1514" i="4"/>
  <c r="BB1508" i="4"/>
  <c r="BC1508" i="4" s="1"/>
  <c r="BE1508" i="4"/>
  <c r="AY1508" i="4"/>
  <c r="AY1502" i="4"/>
  <c r="BE1502" i="4"/>
  <c r="BB1502" i="4"/>
  <c r="BC1502" i="4" s="1"/>
  <c r="AY1496" i="4"/>
  <c r="BB1496" i="4"/>
  <c r="BC1496" i="4" s="1"/>
  <c r="BE1496" i="4"/>
  <c r="BE1490" i="4"/>
  <c r="AY1490" i="4"/>
  <c r="BB1490" i="4"/>
  <c r="BC1490" i="4" s="1"/>
  <c r="BB1484" i="4"/>
  <c r="BC1484" i="4" s="1"/>
  <c r="AY1484" i="4"/>
  <c r="BE1484" i="4"/>
  <c r="BB1478" i="4"/>
  <c r="BC1478" i="4" s="1"/>
  <c r="BE1478" i="4"/>
  <c r="AY1478" i="4"/>
  <c r="AY1466" i="4"/>
  <c r="CB1466" i="4" s="1"/>
  <c r="BE1466" i="4"/>
  <c r="BB1466" i="4"/>
  <c r="BC1466" i="4" s="1"/>
  <c r="BE1460" i="4"/>
  <c r="BB1460" i="4"/>
  <c r="BC1460" i="4" s="1"/>
  <c r="AY1460" i="4"/>
  <c r="BB1454" i="4"/>
  <c r="BC1454" i="4" s="1"/>
  <c r="BE1454" i="4"/>
  <c r="AY1454" i="4"/>
  <c r="BB1448" i="4"/>
  <c r="BC1448" i="4" s="1"/>
  <c r="BE1448" i="4"/>
  <c r="AY1448" i="4"/>
  <c r="BE1442" i="4"/>
  <c r="BB1442" i="4"/>
  <c r="BC1442" i="4" s="1"/>
  <c r="AY1442" i="4"/>
  <c r="BE1436" i="4"/>
  <c r="AY1436" i="4"/>
  <c r="BB1436" i="4"/>
  <c r="BC1436" i="4" s="1"/>
  <c r="AY1430" i="4"/>
  <c r="BB1430" i="4"/>
  <c r="BC1430" i="4" s="1"/>
  <c r="BE1430" i="4"/>
  <c r="BB1424" i="4"/>
  <c r="BC1424" i="4" s="1"/>
  <c r="AY1424" i="4"/>
  <c r="BE1424" i="4"/>
  <c r="BK1424" i="4"/>
  <c r="AY1418" i="4"/>
  <c r="BK1418" i="4"/>
  <c r="BK1412" i="4"/>
  <c r="AY1412" i="4"/>
  <c r="BB1412" i="4"/>
  <c r="BC1412" i="4" s="1"/>
  <c r="BK1406" i="4"/>
  <c r="AY1406" i="4"/>
  <c r="BB1406" i="4"/>
  <c r="BC1406" i="4" s="1"/>
  <c r="AY1400" i="4"/>
  <c r="CB1400" i="4" s="1"/>
  <c r="BK1400" i="4"/>
  <c r="BB1400" i="4"/>
  <c r="BC1400" i="4" s="1"/>
  <c r="BK1394" i="4"/>
  <c r="AY1394" i="4"/>
  <c r="BK1388" i="4"/>
  <c r="AY1388" i="4"/>
  <c r="BB1388" i="4"/>
  <c r="BC1388" i="4" s="1"/>
  <c r="BK1382" i="4"/>
  <c r="AY1382" i="4"/>
  <c r="BB1382" i="4"/>
  <c r="BC1382" i="4" s="1"/>
  <c r="BB1376" i="4"/>
  <c r="BC1376" i="4" s="1"/>
  <c r="AY1376" i="4"/>
  <c r="AX1370" i="4"/>
  <c r="BB1370" i="4"/>
  <c r="BC1370" i="4" s="1"/>
  <c r="BB1364" i="4"/>
  <c r="BC1364" i="4" s="1"/>
  <c r="AY1364" i="4"/>
  <c r="BM1364" i="4" s="1"/>
  <c r="AY1358" i="4"/>
  <c r="BB1358" i="4"/>
  <c r="BC1358" i="4" s="1"/>
  <c r="BB1346" i="4"/>
  <c r="BC1346" i="4" s="1"/>
  <c r="AY1346" i="4"/>
  <c r="BE1340" i="4"/>
  <c r="AY1340" i="4"/>
  <c r="BB1340" i="4"/>
  <c r="BC1340" i="4" s="1"/>
  <c r="BB1328" i="4"/>
  <c r="BC1328" i="4" s="1"/>
  <c r="AY1328" i="4"/>
  <c r="BB1322" i="4"/>
  <c r="BC1322" i="4" s="1"/>
  <c r="AY1322" i="4"/>
  <c r="BM1322" i="4" s="1"/>
  <c r="AY1316" i="4"/>
  <c r="BB1316" i="4"/>
  <c r="BC1316" i="4" s="1"/>
  <c r="AY1310" i="4"/>
  <c r="BB1310" i="4"/>
  <c r="BC1310" i="4" s="1"/>
  <c r="AY1304" i="4"/>
  <c r="BB1304" i="4"/>
  <c r="BC1304" i="4" s="1"/>
  <c r="BK1292" i="4"/>
  <c r="BE1292" i="4"/>
  <c r="BB1292" i="4"/>
  <c r="BC1292" i="4" s="1"/>
  <c r="AY1292" i="4"/>
  <c r="BB1286" i="4"/>
  <c r="BC1286" i="4" s="1"/>
  <c r="BK1286" i="4"/>
  <c r="AY1286" i="4"/>
  <c r="AY1280" i="4"/>
  <c r="BM1280" i="4" s="1"/>
  <c r="BB1280" i="4"/>
  <c r="BC1280" i="4" s="1"/>
  <c r="BB1274" i="4"/>
  <c r="BC1274" i="4" s="1"/>
  <c r="AX1274" i="4"/>
  <c r="BE1274" i="4"/>
  <c r="AY1268" i="4"/>
  <c r="BK1268" i="4"/>
  <c r="BA1262" i="4"/>
  <c r="AX1262" i="4"/>
  <c r="AY1256" i="4"/>
  <c r="BK1256" i="4"/>
  <c r="BB1250" i="4"/>
  <c r="BC1250" i="4" s="1"/>
  <c r="AY1250" i="4"/>
  <c r="BM1250" i="4" s="1"/>
  <c r="AY1244" i="4"/>
  <c r="BM1244" i="4" s="1"/>
  <c r="BB1244" i="4"/>
  <c r="BC1244" i="4" s="1"/>
  <c r="BB1238" i="4"/>
  <c r="BC1238" i="4" s="1"/>
  <c r="BZ1238" i="4"/>
  <c r="CB1238" i="4"/>
  <c r="AY1226" i="4"/>
  <c r="BB1226" i="4"/>
  <c r="BC1226" i="4" s="1"/>
  <c r="BB1220" i="4"/>
  <c r="BC1220" i="4" s="1"/>
  <c r="AY1220" i="4"/>
  <c r="AY1202" i="4"/>
  <c r="BB1202" i="4"/>
  <c r="BC1202" i="4" s="1"/>
  <c r="BE1196" i="4"/>
  <c r="AY1196" i="4"/>
  <c r="BM1196" i="4" s="1"/>
  <c r="BB1196" i="4"/>
  <c r="BC1196" i="4" s="1"/>
  <c r="AY1190" i="4"/>
  <c r="BA1190" i="4"/>
  <c r="BA1184" i="4"/>
  <c r="AX1184" i="4"/>
  <c r="BB1178" i="4"/>
  <c r="BC1178" i="4" s="1"/>
  <c r="AY1178" i="4"/>
  <c r="BB1172" i="4"/>
  <c r="BC1172" i="4" s="1"/>
  <c r="AY1172" i="4"/>
  <c r="BA1166" i="4"/>
  <c r="AY1166" i="4"/>
  <c r="BM1166" i="4" s="1"/>
  <c r="AY1160" i="4"/>
  <c r="CB1160" i="4" s="1"/>
  <c r="BK1160" i="4"/>
  <c r="BB1160" i="4"/>
  <c r="BC1160" i="4" s="1"/>
  <c r="BB1154" i="4"/>
  <c r="BC1154" i="4" s="1"/>
  <c r="AY1154" i="4"/>
  <c r="BK1154" i="4"/>
  <c r="BB1148" i="4"/>
  <c r="BC1148" i="4" s="1"/>
  <c r="AY1148" i="4"/>
  <c r="BM1148" i="4" s="1"/>
  <c r="AY1142" i="4"/>
  <c r="BB1142" i="4"/>
  <c r="BC1142" i="4" s="1"/>
  <c r="BK1136" i="4"/>
  <c r="AY1136" i="4"/>
  <c r="BB1136" i="4"/>
  <c r="BC1136" i="4" s="1"/>
  <c r="BA1130" i="4"/>
  <c r="AY1130" i="4"/>
  <c r="BM1130" i="4" s="1"/>
  <c r="BE1124" i="4"/>
  <c r="AY1124" i="4"/>
  <c r="BB1124" i="4"/>
  <c r="BC1124" i="4" s="1"/>
  <c r="AX1118" i="4"/>
  <c r="BB1118" i="4"/>
  <c r="BC1118" i="4" s="1"/>
  <c r="BK1112" i="4"/>
  <c r="BB1112" i="4"/>
  <c r="BC1112" i="4" s="1"/>
  <c r="AY1112" i="4"/>
  <c r="BB1106" i="4"/>
  <c r="BC1106" i="4" s="1"/>
  <c r="AY1106" i="4"/>
  <c r="AY1100" i="4"/>
  <c r="BB1100" i="4"/>
  <c r="BC1100" i="4" s="1"/>
  <c r="BB1094" i="4"/>
  <c r="BC1094" i="4" s="1"/>
  <c r="AY1094" i="4"/>
  <c r="BB1088" i="4"/>
  <c r="BC1088" i="4" s="1"/>
  <c r="AY1088" i="4"/>
  <c r="BB1082" i="4"/>
  <c r="BC1082" i="4" s="1"/>
  <c r="AY1082" i="4"/>
  <c r="AY1076" i="4"/>
  <c r="BK1076" i="4"/>
  <c r="AY1070" i="4"/>
  <c r="BK1070" i="4"/>
  <c r="BE1070" i="4"/>
  <c r="AY1064" i="4"/>
  <c r="BB1064" i="4"/>
  <c r="BC1064" i="4" s="1"/>
  <c r="AY1058" i="4"/>
  <c r="BA1058" i="4"/>
  <c r="BE1052" i="4"/>
  <c r="BB1052" i="4"/>
  <c r="BC1052" i="4" s="1"/>
  <c r="BK1052" i="4"/>
  <c r="AY1052" i="4"/>
  <c r="AY1046" i="4"/>
  <c r="BA1046" i="4"/>
  <c r="BB1034" i="4"/>
  <c r="BC1034" i="4" s="1"/>
  <c r="AY1034" i="4"/>
  <c r="BK1034" i="4"/>
  <c r="BB1022" i="4"/>
  <c r="BC1022" i="4" s="1"/>
  <c r="AX1022" i="4"/>
  <c r="BE1022" i="4"/>
  <c r="BB1016" i="4"/>
  <c r="BC1016" i="4" s="1"/>
  <c r="BE1016" i="4"/>
  <c r="AX1016" i="4"/>
  <c r="AY1010" i="4"/>
  <c r="BM1010" i="4" s="1"/>
  <c r="BE1010" i="4"/>
  <c r="BB1010" i="4"/>
  <c r="BC1010" i="4" s="1"/>
  <c r="BE1004" i="4"/>
  <c r="AX1004" i="4"/>
  <c r="BB1004" i="4"/>
  <c r="BC1004" i="4" s="1"/>
  <c r="CD1004" i="4"/>
  <c r="CF1004" i="4" s="1"/>
  <c r="BE998" i="4"/>
  <c r="BB998" i="4"/>
  <c r="BC998" i="4" s="1"/>
  <c r="AY998" i="4"/>
  <c r="AY992" i="4"/>
  <c r="BB992" i="4"/>
  <c r="BC992" i="4" s="1"/>
  <c r="BB986" i="4"/>
  <c r="BC986" i="4" s="1"/>
  <c r="AY986" i="4"/>
  <c r="BE980" i="4"/>
  <c r="AY980" i="4"/>
  <c r="BM980" i="4" s="1"/>
  <c r="BB980" i="4"/>
  <c r="BC980" i="4" s="1"/>
  <c r="BE974" i="4"/>
  <c r="BB974" i="4"/>
  <c r="BC974" i="4" s="1"/>
  <c r="AY974" i="4"/>
  <c r="BM974" i="4" s="1"/>
  <c r="BE968" i="4"/>
  <c r="AY968" i="4"/>
  <c r="BM968" i="4" s="1"/>
  <c r="BB968" i="4"/>
  <c r="BC968" i="4" s="1"/>
  <c r="BE962" i="4"/>
  <c r="BB962" i="4"/>
  <c r="BC962" i="4" s="1"/>
  <c r="AY962" i="4"/>
  <c r="BM962" i="4" s="1"/>
  <c r="AY956" i="4"/>
  <c r="BE956" i="4"/>
  <c r="BB956" i="4"/>
  <c r="BC956" i="4" s="1"/>
  <c r="BB950" i="4"/>
  <c r="BC950" i="4" s="1"/>
  <c r="AY950" i="4"/>
  <c r="BM950" i="4" s="1"/>
  <c r="BE944" i="4"/>
  <c r="AY944" i="4"/>
  <c r="AY938" i="4"/>
  <c r="BE938" i="4"/>
  <c r="BB938" i="4"/>
  <c r="BC938" i="4" s="1"/>
  <c r="BE932" i="4"/>
  <c r="AY932" i="4"/>
  <c r="BM932" i="4" s="1"/>
  <c r="BB932" i="4"/>
  <c r="BC932" i="4" s="1"/>
  <c r="BB926" i="4"/>
  <c r="BC926" i="4" s="1"/>
  <c r="BE926" i="4"/>
  <c r="AY926" i="4"/>
  <c r="AY920" i="4"/>
  <c r="BM920" i="4" s="1"/>
  <c r="BB920" i="4"/>
  <c r="BC920" i="4" s="1"/>
  <c r="BE920" i="4"/>
  <c r="BE914" i="4"/>
  <c r="AY914" i="4"/>
  <c r="AY908" i="4"/>
  <c r="BM908" i="4" s="1"/>
  <c r="BB908" i="4"/>
  <c r="BC908" i="4" s="1"/>
  <c r="BE908" i="4"/>
  <c r="BB902" i="4"/>
  <c r="BC902" i="4" s="1"/>
  <c r="BE902" i="4"/>
  <c r="AY902" i="4"/>
  <c r="BE896" i="4"/>
  <c r="BB896" i="4"/>
  <c r="BC896" i="4" s="1"/>
  <c r="AY896" i="4"/>
  <c r="BE890" i="4"/>
  <c r="BK890" i="4"/>
  <c r="AY890" i="4"/>
  <c r="BB890" i="4"/>
  <c r="BC890" i="4" s="1"/>
  <c r="BE884" i="4"/>
  <c r="AX884" i="4"/>
  <c r="BA884" i="4"/>
  <c r="BZ878" i="4"/>
  <c r="CB878" i="4"/>
  <c r="BE878" i="4"/>
  <c r="BK878" i="4"/>
  <c r="BM878" i="4" s="1"/>
  <c r="BB878" i="4"/>
  <c r="BC878" i="4" s="1"/>
  <c r="BK872" i="4"/>
  <c r="BB872" i="4"/>
  <c r="BC872" i="4" s="1"/>
  <c r="BE872" i="4"/>
  <c r="AY872" i="4"/>
  <c r="BK866" i="4"/>
  <c r="AY866" i="4"/>
  <c r="AY860" i="4"/>
  <c r="BB860" i="4"/>
  <c r="BC860" i="4" s="1"/>
  <c r="BK860" i="4"/>
  <c r="BE860" i="4"/>
  <c r="BB854" i="4"/>
  <c r="BC854" i="4" s="1"/>
  <c r="BE854" i="4"/>
  <c r="AY854" i="4"/>
  <c r="BK854" i="4"/>
  <c r="CB848" i="4"/>
  <c r="BE848" i="4"/>
  <c r="BZ848" i="4"/>
  <c r="BB848" i="4"/>
  <c r="BC848" i="4" s="1"/>
  <c r="BK848" i="4"/>
  <c r="BM848" i="4" s="1"/>
  <c r="BK842" i="4"/>
  <c r="BE842" i="4"/>
  <c r="AY842" i="4"/>
  <c r="BB842" i="4"/>
  <c r="BC842" i="4" s="1"/>
  <c r="BE830" i="4"/>
  <c r="BK830" i="4"/>
  <c r="AY830" i="4"/>
  <c r="BB830" i="4"/>
  <c r="BC830" i="4" s="1"/>
  <c r="BB824" i="4"/>
  <c r="BC824" i="4" s="1"/>
  <c r="AY824" i="4"/>
  <c r="BE818" i="4"/>
  <c r="AY818" i="4"/>
  <c r="BM818" i="4" s="1"/>
  <c r="BE812" i="4"/>
  <c r="AY812" i="4"/>
  <c r="BB812" i="4"/>
  <c r="BC812" i="4" s="1"/>
  <c r="AY806" i="4"/>
  <c r="BB806" i="4"/>
  <c r="BC806" i="4" s="1"/>
  <c r="BE806" i="4"/>
  <c r="BB800" i="4"/>
  <c r="BC800" i="4" s="1"/>
  <c r="BE800" i="4"/>
  <c r="BK794" i="4"/>
  <c r="BE794" i="4"/>
  <c r="BB794" i="4"/>
  <c r="BC794" i="4" s="1"/>
  <c r="AY794" i="4"/>
  <c r="BK782" i="4"/>
  <c r="BB782" i="4"/>
  <c r="BC782" i="4" s="1"/>
  <c r="BE782" i="4"/>
  <c r="AY782" i="4"/>
  <c r="BK770" i="4"/>
  <c r="BE770" i="4"/>
  <c r="AY770" i="4"/>
  <c r="BB770" i="4"/>
  <c r="BC770" i="4" s="1"/>
  <c r="AY764" i="4"/>
  <c r="BB764" i="4"/>
  <c r="BC764" i="4" s="1"/>
  <c r="BK764" i="4"/>
  <c r="BE758" i="4"/>
  <c r="BK758" i="4"/>
  <c r="AY758" i="4"/>
  <c r="AY752" i="4"/>
  <c r="BK752" i="4"/>
  <c r="BB752" i="4"/>
  <c r="BC752" i="4" s="1"/>
  <c r="BE752" i="4"/>
  <c r="BB740" i="4"/>
  <c r="BC740" i="4" s="1"/>
  <c r="BE740" i="4"/>
  <c r="AY740" i="4"/>
  <c r="BE734" i="4"/>
  <c r="AY734" i="4"/>
  <c r="BK728" i="4"/>
  <c r="AY728" i="4"/>
  <c r="BB728" i="4"/>
  <c r="BC728" i="4" s="1"/>
  <c r="BE716" i="4"/>
  <c r="BK716" i="4"/>
  <c r="BB716" i="4"/>
  <c r="BC716" i="4" s="1"/>
  <c r="AY716" i="4"/>
  <c r="BE710" i="4"/>
  <c r="BK710" i="4"/>
  <c r="AY710" i="4"/>
  <c r="BB710" i="4"/>
  <c r="BC710" i="4" s="1"/>
  <c r="AY704" i="4"/>
  <c r="BE704" i="4"/>
  <c r="BB704" i="4"/>
  <c r="BC704" i="4" s="1"/>
  <c r="BE692" i="4"/>
  <c r="AY692" i="4"/>
  <c r="BB692" i="4"/>
  <c r="BC692" i="4" s="1"/>
  <c r="BE686" i="4"/>
  <c r="AY686" i="4"/>
  <c r="BB686" i="4"/>
  <c r="BC686" i="4" s="1"/>
  <c r="BE680" i="4"/>
  <c r="AY680" i="4"/>
  <c r="BM680" i="4" s="1"/>
  <c r="BB680" i="4"/>
  <c r="BC680" i="4" s="1"/>
  <c r="AX674" i="4"/>
  <c r="BB674" i="4"/>
  <c r="BC674" i="4" s="1"/>
  <c r="BE668" i="4"/>
  <c r="AY668" i="4"/>
  <c r="BB668" i="4"/>
  <c r="BC668" i="4" s="1"/>
  <c r="BE662" i="4"/>
  <c r="BB662" i="4"/>
  <c r="BC662" i="4" s="1"/>
  <c r="BB656" i="4"/>
  <c r="BC656" i="4" s="1"/>
  <c r="BE656" i="4"/>
  <c r="AY656" i="4"/>
  <c r="BE650" i="4"/>
  <c r="AX650" i="4"/>
  <c r="BB650" i="4"/>
  <c r="BC650" i="4" s="1"/>
  <c r="BB644" i="4"/>
  <c r="BC644" i="4" s="1"/>
  <c r="BE644" i="4"/>
  <c r="AY644" i="4"/>
  <c r="BE638" i="4"/>
  <c r="BB638" i="4"/>
  <c r="BC638" i="4" s="1"/>
  <c r="AY638" i="4"/>
  <c r="CB632" i="4"/>
  <c r="BB632" i="4"/>
  <c r="BC632" i="4" s="1"/>
  <c r="BE632" i="4"/>
  <c r="BK632" i="4"/>
  <c r="BM632" i="4" s="1"/>
  <c r="BZ632" i="4"/>
  <c r="AY620" i="4"/>
  <c r="BM620" i="4" s="1"/>
  <c r="BB620" i="4"/>
  <c r="BC620" i="4" s="1"/>
  <c r="BB614" i="4"/>
  <c r="BC614" i="4" s="1"/>
  <c r="BE614" i="4"/>
  <c r="BK614" i="4"/>
  <c r="AY614" i="4"/>
  <c r="BE608" i="4"/>
  <c r="AY608" i="4"/>
  <c r="BB608" i="4"/>
  <c r="BC608" i="4" s="1"/>
  <c r="BE602" i="4"/>
  <c r="BK602" i="4"/>
  <c r="BB602" i="4"/>
  <c r="BC602" i="4" s="1"/>
  <c r="AY602" i="4"/>
  <c r="BB596" i="4"/>
  <c r="BC596" i="4" s="1"/>
  <c r="AY596" i="4"/>
  <c r="BB590" i="4"/>
  <c r="BC590" i="4" s="1"/>
  <c r="AY590" i="4"/>
  <c r="BM590" i="4" s="1"/>
  <c r="BE590" i="4"/>
  <c r="BE584" i="4"/>
  <c r="AY584" i="4"/>
  <c r="BK584" i="4"/>
  <c r="BB584" i="4"/>
  <c r="BC584" i="4" s="1"/>
  <c r="AY578" i="4"/>
  <c r="BB578" i="4"/>
  <c r="BC578" i="4" s="1"/>
  <c r="BK578" i="4"/>
  <c r="BE578" i="4"/>
  <c r="BK572" i="4"/>
  <c r="BE572" i="4"/>
  <c r="AY572" i="4"/>
  <c r="BB572" i="4"/>
  <c r="BC572" i="4" s="1"/>
  <c r="BK566" i="4"/>
  <c r="BE566" i="4"/>
  <c r="BB566" i="4"/>
  <c r="BC566" i="4" s="1"/>
  <c r="AY566" i="4"/>
  <c r="BE560" i="4"/>
  <c r="AY560" i="4"/>
  <c r="BM560" i="4" s="1"/>
  <c r="BB560" i="4"/>
  <c r="BC560" i="4" s="1"/>
  <c r="BE554" i="4"/>
  <c r="BK554" i="4"/>
  <c r="AY554" i="4"/>
  <c r="BB554" i="4"/>
  <c r="BC554" i="4" s="1"/>
  <c r="BB548" i="4"/>
  <c r="BC548" i="4" s="1"/>
  <c r="BE548" i="4"/>
  <c r="AY548" i="4"/>
  <c r="BE542" i="4"/>
  <c r="BB542" i="4"/>
  <c r="BC542" i="4" s="1"/>
  <c r="AY542" i="4"/>
  <c r="BE536" i="4"/>
  <c r="AY536" i="4"/>
  <c r="BB536" i="4"/>
  <c r="BC536" i="4" s="1"/>
  <c r="AY524" i="4"/>
  <c r="BB524" i="4"/>
  <c r="BC524" i="4" s="1"/>
  <c r="BE518" i="4"/>
  <c r="BB518" i="4"/>
  <c r="BC518" i="4" s="1"/>
  <c r="AY518" i="4"/>
  <c r="BE512" i="4"/>
  <c r="AY512" i="4"/>
  <c r="BM512" i="4" s="1"/>
  <c r="BB512" i="4"/>
  <c r="BC512" i="4" s="1"/>
  <c r="BE506" i="4"/>
  <c r="AY506" i="4"/>
  <c r="BB506" i="4"/>
  <c r="BC506" i="4" s="1"/>
  <c r="AY500" i="4"/>
  <c r="BB500" i="4"/>
  <c r="BC500" i="4" s="1"/>
  <c r="BB494" i="4"/>
  <c r="BC494" i="4" s="1"/>
  <c r="AY494" i="4"/>
  <c r="AY488" i="4"/>
  <c r="BB488" i="4"/>
  <c r="BC488" i="4" s="1"/>
  <c r="BB482" i="4"/>
  <c r="BC482" i="4" s="1"/>
  <c r="AY482" i="4"/>
  <c r="BK482" i="4"/>
  <c r="BB476" i="4"/>
  <c r="BC476" i="4" s="1"/>
  <c r="AY476" i="4"/>
  <c r="AY470" i="4"/>
  <c r="BB470" i="4"/>
  <c r="BC470" i="4" s="1"/>
  <c r="BE464" i="4"/>
  <c r="AY464" i="4"/>
  <c r="BB464" i="4"/>
  <c r="BC464" i="4" s="1"/>
  <c r="BB458" i="4"/>
  <c r="BC458" i="4" s="1"/>
  <c r="AY458" i="4"/>
  <c r="AY452" i="4"/>
  <c r="BB452" i="4"/>
  <c r="BC452" i="4" s="1"/>
  <c r="AX446" i="4"/>
  <c r="BB446" i="4"/>
  <c r="BC446" i="4" s="1"/>
  <c r="AY440" i="4"/>
  <c r="BB440" i="4"/>
  <c r="BC440" i="4" s="1"/>
  <c r="BK440" i="4"/>
  <c r="BB434" i="4"/>
  <c r="BC434" i="4" s="1"/>
  <c r="AY434" i="4"/>
  <c r="BB428" i="4"/>
  <c r="BC428" i="4" s="1"/>
  <c r="AY428" i="4"/>
  <c r="BE428" i="4"/>
  <c r="AY422" i="4"/>
  <c r="BB422" i="4"/>
  <c r="BC422" i="4" s="1"/>
  <c r="CD416" i="4"/>
  <c r="CF416" i="4" s="1"/>
  <c r="BB416" i="4"/>
  <c r="BC416" i="4" s="1"/>
  <c r="BZ416" i="4"/>
  <c r="CB416" i="4"/>
  <c r="BB410" i="4"/>
  <c r="BC410" i="4" s="1"/>
  <c r="BK410" i="4"/>
  <c r="AY410" i="4"/>
  <c r="BB404" i="4"/>
  <c r="BC404" i="4" s="1"/>
  <c r="AY404" i="4"/>
  <c r="BK398" i="4"/>
  <c r="AY398" i="4"/>
  <c r="BB398" i="4"/>
  <c r="BC398" i="4" s="1"/>
  <c r="BK392" i="4"/>
  <c r="AY392" i="4"/>
  <c r="BB392" i="4"/>
  <c r="BC392" i="4" s="1"/>
  <c r="BK386" i="4"/>
  <c r="AY386" i="4"/>
  <c r="BB386" i="4"/>
  <c r="BC386" i="4" s="1"/>
  <c r="BK380" i="4"/>
  <c r="AY380" i="4"/>
  <c r="BB380" i="4"/>
  <c r="BC380" i="4" s="1"/>
  <c r="AY374" i="4"/>
  <c r="BM374" i="4" s="1"/>
  <c r="BB374" i="4"/>
  <c r="BC374" i="4" s="1"/>
  <c r="BE374" i="4"/>
  <c r="BB368" i="4"/>
  <c r="BC368" i="4" s="1"/>
  <c r="BE368" i="4"/>
  <c r="AX368" i="4"/>
  <c r="AY362" i="4"/>
  <c r="BE362" i="4"/>
  <c r="BB362" i="4"/>
  <c r="BC362" i="4" s="1"/>
  <c r="BB356" i="4"/>
  <c r="BC356" i="4" s="1"/>
  <c r="AY356" i="4"/>
  <c r="AY350" i="4"/>
  <c r="BB350" i="4"/>
  <c r="BC350" i="4" s="1"/>
  <c r="AY344" i="4"/>
  <c r="BB344" i="4"/>
  <c r="BC344" i="4" s="1"/>
  <c r="BB332" i="4"/>
  <c r="BC332" i="4" s="1"/>
  <c r="AY332" i="4"/>
  <c r="BB326" i="4"/>
  <c r="BC326" i="4" s="1"/>
  <c r="AY326" i="4"/>
  <c r="BB320" i="4"/>
  <c r="BC320" i="4" s="1"/>
  <c r="AY320" i="4"/>
  <c r="BB314" i="4"/>
  <c r="BC314" i="4" s="1"/>
  <c r="AY314" i="4"/>
  <c r="BZ308" i="4"/>
  <c r="BB308" i="4"/>
  <c r="BC308" i="4" s="1"/>
  <c r="BE308" i="4"/>
  <c r="CB308" i="4"/>
  <c r="BB302" i="4"/>
  <c r="BC302" i="4" s="1"/>
  <c r="AY302" i="4"/>
  <c r="BE302" i="4"/>
  <c r="BB296" i="4"/>
  <c r="BC296" i="4" s="1"/>
  <c r="BE296" i="4"/>
  <c r="BK296" i="4"/>
  <c r="AY296" i="4"/>
  <c r="AY290" i="4"/>
  <c r="BE290" i="4"/>
  <c r="BB290" i="4"/>
  <c r="BC290" i="4" s="1"/>
  <c r="BB284" i="4"/>
  <c r="BC284" i="4" s="1"/>
  <c r="BK284" i="4"/>
  <c r="AY284" i="4"/>
  <c r="BE278" i="4"/>
  <c r="AY278" i="4"/>
  <c r="BK278" i="4"/>
  <c r="BB278" i="4"/>
  <c r="BC278" i="4" s="1"/>
  <c r="BB272" i="4"/>
  <c r="BC272" i="4" s="1"/>
  <c r="CD272" i="4"/>
  <c r="CF272" i="4" s="1"/>
  <c r="CB272" i="4"/>
  <c r="BK272" i="4"/>
  <c r="BM272" i="4" s="1"/>
  <c r="BZ272" i="4"/>
  <c r="BB266" i="4"/>
  <c r="BC266" i="4" s="1"/>
  <c r="BK266" i="4"/>
  <c r="AY266" i="4"/>
  <c r="BE266" i="4"/>
  <c r="AY260" i="4"/>
  <c r="BE260" i="4"/>
  <c r="BB260" i="4"/>
  <c r="BC260" i="4" s="1"/>
  <c r="BK260" i="4"/>
  <c r="BB254" i="4"/>
  <c r="BC254" i="4" s="1"/>
  <c r="BE254" i="4"/>
  <c r="BK254" i="4"/>
  <c r="AY254" i="4"/>
  <c r="BK248" i="4"/>
  <c r="AY248" i="4"/>
  <c r="BE248" i="4"/>
  <c r="BB248" i="4"/>
  <c r="BC248" i="4" s="1"/>
  <c r="BB242" i="4"/>
  <c r="BC242" i="4" s="1"/>
  <c r="BK242" i="4"/>
  <c r="AY242" i="4"/>
  <c r="BE242" i="4"/>
  <c r="BE236" i="4"/>
  <c r="BB236" i="4"/>
  <c r="BC236" i="4" s="1"/>
  <c r="AY236" i="4"/>
  <c r="BE230" i="4"/>
  <c r="BB230" i="4"/>
  <c r="BC230" i="4" s="1"/>
  <c r="AY230" i="4"/>
  <c r="BB224" i="4"/>
  <c r="BC224" i="4" s="1"/>
  <c r="BE224" i="4"/>
  <c r="AY224" i="4"/>
  <c r="BB218" i="4"/>
  <c r="BC218" i="4" s="1"/>
  <c r="BE218" i="4"/>
  <c r="AY218" i="4"/>
  <c r="BE212" i="4"/>
  <c r="BB212" i="4"/>
  <c r="BC212" i="4" s="1"/>
  <c r="AY212" i="4"/>
  <c r="BB206" i="4"/>
  <c r="BC206" i="4" s="1"/>
  <c r="AX206" i="4"/>
  <c r="AY200" i="4"/>
  <c r="BB200" i="4"/>
  <c r="BC200" i="4" s="1"/>
  <c r="BB194" i="4"/>
  <c r="BC194" i="4" s="1"/>
  <c r="AX194" i="4"/>
  <c r="BE194" i="4"/>
  <c r="BB188" i="4"/>
  <c r="BC188" i="4" s="1"/>
  <c r="BE188" i="4"/>
  <c r="AY188" i="4"/>
  <c r="AX182" i="4"/>
  <c r="BA182" i="4"/>
  <c r="BE176" i="4"/>
  <c r="AY176" i="4"/>
  <c r="BB176" i="4"/>
  <c r="BC176" i="4" s="1"/>
  <c r="BB170" i="4"/>
  <c r="BC170" i="4" s="1"/>
  <c r="BK170" i="4"/>
  <c r="AY170" i="4"/>
  <c r="BE170" i="4"/>
  <c r="AY164" i="4"/>
  <c r="BM164" i="4" s="1"/>
  <c r="BB164" i="4"/>
  <c r="BC164" i="4" s="1"/>
  <c r="BK158" i="4"/>
  <c r="AY158" i="4"/>
  <c r="AY152" i="4"/>
  <c r="BK152" i="4"/>
  <c r="BB152" i="4"/>
  <c r="BC152" i="4" s="1"/>
  <c r="BK146" i="4"/>
  <c r="BE146" i="4"/>
  <c r="BB146" i="4"/>
  <c r="BC146" i="4" s="1"/>
  <c r="AY146" i="4"/>
  <c r="BE134" i="4"/>
  <c r="BB134" i="4"/>
  <c r="BC134" i="4" s="1"/>
  <c r="BZ134" i="4"/>
  <c r="CB134" i="4"/>
  <c r="BB128" i="4"/>
  <c r="BC128" i="4" s="1"/>
  <c r="BE128" i="4"/>
  <c r="AY128" i="4"/>
  <c r="BB122" i="4"/>
  <c r="BC122" i="4" s="1"/>
  <c r="AY122" i="4"/>
  <c r="BK122" i="4"/>
  <c r="BB116" i="4"/>
  <c r="BC116" i="4" s="1"/>
  <c r="AY116" i="4"/>
  <c r="BK116" i="4"/>
  <c r="BZ110" i="4"/>
  <c r="BB110" i="4"/>
  <c r="BC110" i="4" s="1"/>
  <c r="BK110" i="4"/>
  <c r="BM110" i="4" s="1"/>
  <c r="CB110" i="4"/>
  <c r="BB104" i="4"/>
  <c r="BC104" i="4" s="1"/>
  <c r="AY104" i="4"/>
  <c r="BK104" i="4"/>
  <c r="BB98" i="4"/>
  <c r="BC98" i="4" s="1"/>
  <c r="AY98" i="4"/>
  <c r="AY92" i="4"/>
  <c r="BM92" i="4" s="1"/>
  <c r="BB92" i="4"/>
  <c r="BC92" i="4" s="1"/>
  <c r="BB86" i="4"/>
  <c r="BC86" i="4" s="1"/>
  <c r="AY86" i="4"/>
  <c r="AY80" i="4"/>
  <c r="BB80" i="4"/>
  <c r="BC80" i="4" s="1"/>
  <c r="BE74" i="4"/>
  <c r="AY74" i="4"/>
  <c r="BB74" i="4"/>
  <c r="BC74" i="4" s="1"/>
  <c r="AY68" i="4"/>
  <c r="BB68" i="4"/>
  <c r="BC68" i="4" s="1"/>
  <c r="BB62" i="4"/>
  <c r="BC62" i="4" s="1"/>
  <c r="AY62" i="4"/>
  <c r="BE56" i="4"/>
  <c r="BB56" i="4"/>
  <c r="BC56" i="4" s="1"/>
  <c r="AY56" i="4"/>
  <c r="BM56" i="4" s="1"/>
  <c r="AY44" i="4"/>
  <c r="BB44" i="4"/>
  <c r="BC44" i="4" s="1"/>
  <c r="BB38" i="4"/>
  <c r="BC38" i="4" s="1"/>
  <c r="AY38" i="4"/>
  <c r="BK20" i="4"/>
  <c r="AY20" i="4"/>
  <c r="BB20" i="4"/>
  <c r="BC20" i="4" s="1"/>
  <c r="BB14" i="4"/>
  <c r="BC14" i="4" s="1"/>
  <c r="AY14" i="4"/>
  <c r="BK14" i="4"/>
  <c r="AX1711" i="1"/>
  <c r="BC1711" i="1" s="1"/>
  <c r="AX1701" i="1"/>
  <c r="BC1701" i="1" s="1"/>
  <c r="AX1689" i="1"/>
  <c r="BC1689" i="1" s="1"/>
  <c r="AX1713" i="1"/>
  <c r="BC1713" i="1" s="1"/>
  <c r="AX1703" i="1"/>
  <c r="BC1703" i="1" s="1"/>
  <c r="AX1691" i="1"/>
  <c r="BC1691" i="1" s="1"/>
  <c r="BD1679" i="1"/>
  <c r="AY1416" i="4"/>
  <c r="BM1416" i="4" s="1"/>
  <c r="BB1416" i="4"/>
  <c r="BC1416" i="4" s="1"/>
  <c r="BB1152" i="4"/>
  <c r="BC1152" i="4" s="1"/>
  <c r="AY1152" i="4"/>
  <c r="BM1152" i="4" s="1"/>
  <c r="BB1140" i="4"/>
  <c r="BC1140" i="4" s="1"/>
  <c r="AX1140" i="4"/>
  <c r="BB1104" i="4"/>
  <c r="BC1104" i="4" s="1"/>
  <c r="AX1104" i="4"/>
  <c r="AY1092" i="4"/>
  <c r="BM1092" i="4" s="1"/>
  <c r="BE1092" i="4"/>
  <c r="BB1068" i="4"/>
  <c r="BC1068" i="4" s="1"/>
  <c r="AY1068" i="4"/>
  <c r="BB1056" i="4"/>
  <c r="BC1056" i="4" s="1"/>
  <c r="BE1056" i="4"/>
  <c r="BB912" i="4"/>
  <c r="BC912" i="4" s="1"/>
  <c r="BK912" i="4"/>
  <c r="BM912" i="4" s="1"/>
  <c r="BB876" i="4"/>
  <c r="BC876" i="4" s="1"/>
  <c r="BK876" i="4"/>
  <c r="BM876" i="4" s="1"/>
  <c r="AY852" i="4"/>
  <c r="BK852" i="4"/>
  <c r="BB792" i="4"/>
  <c r="BC792" i="4" s="1"/>
  <c r="BE792" i="4"/>
  <c r="BB708" i="4"/>
  <c r="BC708" i="4" s="1"/>
  <c r="AY708" i="4"/>
  <c r="BB660" i="4"/>
  <c r="BC660" i="4" s="1"/>
  <c r="BK660" i="4"/>
  <c r="AY660" i="4"/>
  <c r="BE588" i="4"/>
  <c r="BB588" i="4"/>
  <c r="BC588" i="4" s="1"/>
  <c r="BB528" i="4"/>
  <c r="BC528" i="4" s="1"/>
  <c r="BE528" i="4"/>
  <c r="BB492" i="4"/>
  <c r="BC492" i="4" s="1"/>
  <c r="BK492" i="4"/>
  <c r="BM492" i="4" s="1"/>
  <c r="AY432" i="4"/>
  <c r="BK432" i="4"/>
  <c r="AY264" i="4"/>
  <c r="BK264" i="4"/>
  <c r="BB156" i="4"/>
  <c r="BC156" i="4" s="1"/>
  <c r="BE156" i="4"/>
  <c r="AY144" i="4"/>
  <c r="BB144" i="4"/>
  <c r="BC144" i="4" s="1"/>
  <c r="CB132" i="4"/>
  <c r="BZ132" i="4"/>
  <c r="BB120" i="4"/>
  <c r="BC120" i="4" s="1"/>
  <c r="AY120" i="4"/>
  <c r="BM120" i="4" s="1"/>
  <c r="BB96" i="4"/>
  <c r="BC96" i="4" s="1"/>
  <c r="BZ96" i="4"/>
  <c r="AY60" i="4"/>
  <c r="BE60" i="4"/>
  <c r="AY24" i="4"/>
  <c r="BK24" i="4"/>
  <c r="AX1715" i="1"/>
  <c r="BC1715" i="1" s="1"/>
  <c r="AX1693" i="1"/>
  <c r="BC1693" i="1" s="1"/>
  <c r="BC541" i="1"/>
  <c r="BA1449" i="4"/>
  <c r="BI1449" i="4" s="1"/>
  <c r="CI1449" i="4" s="1"/>
  <c r="BD1449" i="4"/>
  <c r="AX754" i="1"/>
  <c r="BD657" i="1"/>
  <c r="BM312" i="4"/>
  <c r="BD998" i="1"/>
  <c r="BF998" i="1" s="1"/>
  <c r="BB1697" i="4"/>
  <c r="BC1697" i="4" s="1"/>
  <c r="AY1697" i="4"/>
  <c r="BE1697" i="4"/>
  <c r="AY1685" i="4"/>
  <c r="BB1685" i="4"/>
  <c r="BC1685" i="4" s="1"/>
  <c r="BE1685" i="4"/>
  <c r="BB1679" i="4"/>
  <c r="BC1679" i="4" s="1"/>
  <c r="AY1679" i="4"/>
  <c r="BE1679" i="4"/>
  <c r="AY1673" i="4"/>
  <c r="BE1673" i="4"/>
  <c r="BB1673" i="4"/>
  <c r="BC1673" i="4" s="1"/>
  <c r="BB1661" i="4"/>
  <c r="BC1661" i="4" s="1"/>
  <c r="AY1661" i="4"/>
  <c r="BE1661" i="4"/>
  <c r="BE1655" i="4"/>
  <c r="BB1655" i="4"/>
  <c r="BC1655" i="4" s="1"/>
  <c r="AY1655" i="4"/>
  <c r="AY1649" i="4"/>
  <c r="BB1649" i="4"/>
  <c r="BC1649" i="4" s="1"/>
  <c r="BE1649" i="4"/>
  <c r="AY1637" i="4"/>
  <c r="BE1637" i="4"/>
  <c r="BB1637" i="4"/>
  <c r="BC1637" i="4" s="1"/>
  <c r="BE1631" i="4"/>
  <c r="AY1631" i="4"/>
  <c r="BB1631" i="4"/>
  <c r="BC1631" i="4" s="1"/>
  <c r="BE1625" i="4"/>
  <c r="AY1625" i="4"/>
  <c r="BB1625" i="4"/>
  <c r="BC1625" i="4" s="1"/>
  <c r="AY1619" i="4"/>
  <c r="BE1619" i="4"/>
  <c r="BB1619" i="4"/>
  <c r="BC1619" i="4" s="1"/>
  <c r="BB1613" i="4"/>
  <c r="BC1613" i="4" s="1"/>
  <c r="BE1613" i="4"/>
  <c r="AY1613" i="4"/>
  <c r="BB1601" i="4"/>
  <c r="BC1601" i="4" s="1"/>
  <c r="AY1601" i="4"/>
  <c r="BE1601" i="4"/>
  <c r="AY1595" i="4"/>
  <c r="BB1595" i="4"/>
  <c r="BC1595" i="4" s="1"/>
  <c r="BE1595" i="4"/>
  <c r="AY1589" i="4"/>
  <c r="BB1589" i="4"/>
  <c r="BC1589" i="4" s="1"/>
  <c r="BE1589" i="4"/>
  <c r="AY1577" i="4"/>
  <c r="BE1577" i="4"/>
  <c r="BB1577" i="4"/>
  <c r="BC1577" i="4" s="1"/>
  <c r="BE1565" i="4"/>
  <c r="AY1565" i="4"/>
  <c r="BB1565" i="4"/>
  <c r="BC1565" i="4" s="1"/>
  <c r="BE1559" i="4"/>
  <c r="AY1559" i="4"/>
  <c r="BB1559" i="4"/>
  <c r="BC1559" i="4" s="1"/>
  <c r="BB1553" i="4"/>
  <c r="BC1553" i="4" s="1"/>
  <c r="BE1553" i="4"/>
  <c r="AY1553" i="4"/>
  <c r="BB1541" i="4"/>
  <c r="BC1541" i="4" s="1"/>
  <c r="AY1541" i="4"/>
  <c r="BE1541" i="4"/>
  <c r="BE1535" i="4"/>
  <c r="AY1535" i="4"/>
  <c r="BB1535" i="4"/>
  <c r="BC1535" i="4" s="1"/>
  <c r="AY1529" i="4"/>
  <c r="BB1529" i="4"/>
  <c r="BC1529" i="4" s="1"/>
  <c r="BE1529" i="4"/>
  <c r="AY1517" i="4"/>
  <c r="BE1517" i="4"/>
  <c r="BB1517" i="4"/>
  <c r="BC1517" i="4" s="1"/>
  <c r="BE1505" i="4"/>
  <c r="AY1505" i="4"/>
  <c r="BB1505" i="4"/>
  <c r="BC1505" i="4" s="1"/>
  <c r="BB1499" i="4"/>
  <c r="BC1499" i="4" s="1"/>
  <c r="AY1499" i="4"/>
  <c r="BE1499" i="4"/>
  <c r="BB1493" i="4"/>
  <c r="BC1493" i="4" s="1"/>
  <c r="BE1493" i="4"/>
  <c r="AY1493" i="4"/>
  <c r="BE1481" i="4"/>
  <c r="BB1481" i="4"/>
  <c r="BC1481" i="4" s="1"/>
  <c r="AY1481" i="4"/>
  <c r="BB1475" i="4"/>
  <c r="BC1475" i="4" s="1"/>
  <c r="BE1475" i="4"/>
  <c r="AY1475" i="4"/>
  <c r="AY1469" i="4"/>
  <c r="BE1469" i="4"/>
  <c r="BB1463" i="4"/>
  <c r="BC1463" i="4" s="1"/>
  <c r="BE1463" i="4"/>
  <c r="AY1463" i="4"/>
  <c r="BB1457" i="4"/>
  <c r="BC1457" i="4" s="1"/>
  <c r="BE1457" i="4"/>
  <c r="AY1457" i="4"/>
  <c r="AY1451" i="4"/>
  <c r="BB1451" i="4"/>
  <c r="BC1451" i="4" s="1"/>
  <c r="BE1451" i="4"/>
  <c r="BB1439" i="4"/>
  <c r="BC1439" i="4" s="1"/>
  <c r="AY1439" i="4"/>
  <c r="BE1439" i="4"/>
  <c r="AY1433" i="4"/>
  <c r="BB1433" i="4"/>
  <c r="BC1433" i="4" s="1"/>
  <c r="BE1433" i="4"/>
  <c r="BE1427" i="4"/>
  <c r="AY1427" i="4"/>
  <c r="BK1421" i="4"/>
  <c r="BA1421" i="4"/>
  <c r="AY1421" i="4"/>
  <c r="BK1415" i="4"/>
  <c r="AY1415" i="4"/>
  <c r="BB1415" i="4"/>
  <c r="BC1415" i="4" s="1"/>
  <c r="AY1409" i="4"/>
  <c r="BB1409" i="4"/>
  <c r="BC1409" i="4" s="1"/>
  <c r="BK1409" i="4"/>
  <c r="BB1403" i="4"/>
  <c r="BC1403" i="4" s="1"/>
  <c r="BK1403" i="4"/>
  <c r="AY1403" i="4"/>
  <c r="BB1391" i="4"/>
  <c r="BC1391" i="4" s="1"/>
  <c r="BK1391" i="4"/>
  <c r="AY1391" i="4"/>
  <c r="BK1385" i="4"/>
  <c r="BB1385" i="4"/>
  <c r="BC1385" i="4" s="1"/>
  <c r="AY1379" i="4"/>
  <c r="BM1379" i="4" s="1"/>
  <c r="BE1379" i="4"/>
  <c r="AX1717" i="1"/>
  <c r="BC1717" i="1" s="1"/>
  <c r="AX1695" i="1"/>
  <c r="BC1695" i="1" s="1"/>
  <c r="AX1683" i="1"/>
  <c r="BC1683" i="1" s="1"/>
  <c r="AY1373" i="4"/>
  <c r="BB1373" i="4"/>
  <c r="BC1373" i="4" s="1"/>
  <c r="BK1373" i="4"/>
  <c r="AY1367" i="4"/>
  <c r="BM1367" i="4" s="1"/>
  <c r="BB1367" i="4"/>
  <c r="BC1367" i="4" s="1"/>
  <c r="BB1361" i="4"/>
  <c r="BC1361" i="4" s="1"/>
  <c r="AY1361" i="4"/>
  <c r="AY1349" i="4"/>
  <c r="BM1349" i="4" s="1"/>
  <c r="BB1349" i="4"/>
  <c r="BC1349" i="4" s="1"/>
  <c r="AY1343" i="4"/>
  <c r="BM1343" i="4" s="1"/>
  <c r="BB1343" i="4"/>
  <c r="BC1343" i="4" s="1"/>
  <c r="AY1337" i="4"/>
  <c r="BB1337" i="4"/>
  <c r="BC1337" i="4" s="1"/>
  <c r="BB1325" i="4"/>
  <c r="BC1325" i="4" s="1"/>
  <c r="AY1325" i="4"/>
  <c r="BB1313" i="4"/>
  <c r="BC1313" i="4" s="1"/>
  <c r="AY1313" i="4"/>
  <c r="AY1307" i="4"/>
  <c r="BM1307" i="4" s="1"/>
  <c r="BB1307" i="4"/>
  <c r="BC1307" i="4" s="1"/>
  <c r="AY1301" i="4"/>
  <c r="BB1301" i="4"/>
  <c r="BC1301" i="4" s="1"/>
  <c r="AY1295" i="4"/>
  <c r="BM1295" i="4" s="1"/>
  <c r="BB1295" i="4"/>
  <c r="BC1295" i="4" s="1"/>
  <c r="AY1289" i="4"/>
  <c r="BK1289" i="4"/>
  <c r="BK1283" i="4"/>
  <c r="AY1283" i="4"/>
  <c r="BK1277" i="4"/>
  <c r="AY1277" i="4"/>
  <c r="BB1277" i="4"/>
  <c r="BC1277" i="4" s="1"/>
  <c r="AY1271" i="4"/>
  <c r="BK1271" i="4"/>
  <c r="BE1271" i="4"/>
  <c r="BB1271" i="4"/>
  <c r="BC1271" i="4" s="1"/>
  <c r="AY1265" i="4"/>
  <c r="BK1265" i="4"/>
  <c r="BB1265" i="4"/>
  <c r="BC1265" i="4" s="1"/>
  <c r="BB1259" i="4"/>
  <c r="BC1259" i="4" s="1"/>
  <c r="BZ1259" i="4"/>
  <c r="BK1259" i="4"/>
  <c r="BM1259" i="4" s="1"/>
  <c r="CB1259" i="4"/>
  <c r="BB1247" i="4"/>
  <c r="BC1247" i="4" s="1"/>
  <c r="BK1247" i="4"/>
  <c r="BM1247" i="4" s="1"/>
  <c r="AY1241" i="4"/>
  <c r="BB1241" i="4"/>
  <c r="BC1241" i="4" s="1"/>
  <c r="BB1229" i="4"/>
  <c r="BC1229" i="4" s="1"/>
  <c r="AY1229" i="4"/>
  <c r="AY1223" i="4"/>
  <c r="BB1223" i="4"/>
  <c r="BC1223" i="4" s="1"/>
  <c r="AY1211" i="4"/>
  <c r="BK1211" i="4"/>
  <c r="BE1205" i="4"/>
  <c r="BB1205" i="4"/>
  <c r="BC1205" i="4" s="1"/>
  <c r="AY1205" i="4"/>
  <c r="BM1205" i="4" s="1"/>
  <c r="AX1199" i="4"/>
  <c r="BB1199" i="4"/>
  <c r="BC1199" i="4" s="1"/>
  <c r="BK1193" i="4"/>
  <c r="BB1193" i="4"/>
  <c r="BC1193" i="4" s="1"/>
  <c r="AY1193" i="4"/>
  <c r="AY1187" i="4"/>
  <c r="BK1187" i="4"/>
  <c r="BE1181" i="4"/>
  <c r="BB1181" i="4"/>
  <c r="BC1181" i="4" s="1"/>
  <c r="AY1181" i="4"/>
  <c r="AY1175" i="4"/>
  <c r="BB1175" i="4"/>
  <c r="BC1175" i="4" s="1"/>
  <c r="AY1169" i="4"/>
  <c r="BB1169" i="4"/>
  <c r="BC1169" i="4" s="1"/>
  <c r="AX1163" i="4"/>
  <c r="BB1163" i="4"/>
  <c r="BC1163" i="4" s="1"/>
  <c r="CB1157" i="4"/>
  <c r="BZ1157" i="4"/>
  <c r="BK1157" i="4"/>
  <c r="BM1157" i="4" s="1"/>
  <c r="BB1157" i="4"/>
  <c r="BC1157" i="4" s="1"/>
  <c r="AY1151" i="4"/>
  <c r="BK1151" i="4"/>
  <c r="BK1145" i="4"/>
  <c r="AY1145" i="4"/>
  <c r="BB1139" i="4"/>
  <c r="BC1139" i="4" s="1"/>
  <c r="AX1139" i="4"/>
  <c r="CB1127" i="4"/>
  <c r="BB1127" i="4"/>
  <c r="BC1127" i="4" s="1"/>
  <c r="BZ1127" i="4"/>
  <c r="BE1121" i="4"/>
  <c r="AY1121" i="4"/>
  <c r="BB1121" i="4"/>
  <c r="BC1121" i="4" s="1"/>
  <c r="BB1109" i="4"/>
  <c r="BC1109" i="4" s="1"/>
  <c r="CD1109" i="4"/>
  <c r="CF1109" i="4" s="1"/>
  <c r="AX1109" i="4"/>
  <c r="AY1103" i="4"/>
  <c r="BB1103" i="4"/>
  <c r="BC1103" i="4" s="1"/>
  <c r="BB1097" i="4"/>
  <c r="BC1097" i="4" s="1"/>
  <c r="AY1097" i="4"/>
  <c r="AY1091" i="4"/>
  <c r="BB1091" i="4"/>
  <c r="BC1091" i="4" s="1"/>
  <c r="AY1085" i="4"/>
  <c r="BB1085" i="4"/>
  <c r="BC1085" i="4" s="1"/>
  <c r="AY1079" i="4"/>
  <c r="BB1079" i="4"/>
  <c r="BC1079" i="4" s="1"/>
  <c r="BK1073" i="4"/>
  <c r="AY1073" i="4"/>
  <c r="BB1073" i="4"/>
  <c r="BC1073" i="4" s="1"/>
  <c r="AY1067" i="4"/>
  <c r="BA1067" i="4"/>
  <c r="BA1061" i="4"/>
  <c r="AX1061" i="4"/>
  <c r="BK1055" i="4"/>
  <c r="BB1055" i="4"/>
  <c r="BC1055" i="4" s="1"/>
  <c r="AY1055" i="4"/>
  <c r="BA1043" i="4"/>
  <c r="AX1043" i="4"/>
  <c r="BB1031" i="4"/>
  <c r="BC1031" i="4" s="1"/>
  <c r="BE1031" i="4"/>
  <c r="AX1031" i="4"/>
  <c r="AX1019" i="4"/>
  <c r="BB1019" i="4"/>
  <c r="BC1019" i="4" s="1"/>
  <c r="AX1013" i="4"/>
  <c r="BE1013" i="4"/>
  <c r="BB1007" i="4"/>
  <c r="BC1007" i="4" s="1"/>
  <c r="BK1007" i="4"/>
  <c r="BE1007" i="4"/>
  <c r="AY1007" i="4"/>
  <c r="AY1001" i="4"/>
  <c r="BE1001" i="4"/>
  <c r="BB1001" i="4"/>
  <c r="BC1001" i="4" s="1"/>
  <c r="BE995" i="4"/>
  <c r="AY995" i="4"/>
  <c r="BB995" i="4"/>
  <c r="BC995" i="4" s="1"/>
  <c r="BE989" i="4"/>
  <c r="BB989" i="4"/>
  <c r="BC989" i="4" s="1"/>
  <c r="AY989" i="4"/>
  <c r="AY983" i="4"/>
  <c r="BE983" i="4"/>
  <c r="BB983" i="4"/>
  <c r="BC983" i="4" s="1"/>
  <c r="BB977" i="4"/>
  <c r="BC977" i="4" s="1"/>
  <c r="AY977" i="4"/>
  <c r="AY971" i="4"/>
  <c r="BB971" i="4"/>
  <c r="BC971" i="4" s="1"/>
  <c r="BE971" i="4"/>
  <c r="BE965" i="4"/>
  <c r="BB965" i="4"/>
  <c r="BC965" i="4" s="1"/>
  <c r="AX965" i="4"/>
  <c r="BE959" i="4"/>
  <c r="AY959" i="4"/>
  <c r="BB959" i="4"/>
  <c r="BC959" i="4" s="1"/>
  <c r="BB953" i="4"/>
  <c r="BC953" i="4" s="1"/>
  <c r="BE953" i="4"/>
  <c r="AY953" i="4"/>
  <c r="BE947" i="4"/>
  <c r="AY947" i="4"/>
  <c r="BB947" i="4"/>
  <c r="BC947" i="4" s="1"/>
  <c r="BE935" i="4"/>
  <c r="BB935" i="4"/>
  <c r="BC935" i="4" s="1"/>
  <c r="AY935" i="4"/>
  <c r="BE923" i="4"/>
  <c r="BB923" i="4"/>
  <c r="BC923" i="4" s="1"/>
  <c r="AY923" i="4"/>
  <c r="BB917" i="4"/>
  <c r="BC917" i="4" s="1"/>
  <c r="AY917" i="4"/>
  <c r="BA911" i="4"/>
  <c r="BE911" i="4"/>
  <c r="AY911" i="4"/>
  <c r="BB905" i="4"/>
  <c r="BC905" i="4" s="1"/>
  <c r="BE905" i="4"/>
  <c r="AY905" i="4"/>
  <c r="AY899" i="4"/>
  <c r="BE899" i="4"/>
  <c r="BB899" i="4"/>
  <c r="BC899" i="4" s="1"/>
  <c r="AX893" i="4"/>
  <c r="BE893" i="4"/>
  <c r="BB893" i="4"/>
  <c r="BC893" i="4" s="1"/>
  <c r="BK881" i="4"/>
  <c r="BE881" i="4"/>
  <c r="BB881" i="4"/>
  <c r="BC881" i="4" s="1"/>
  <c r="AY881" i="4"/>
  <c r="BK875" i="4"/>
  <c r="BE875" i="4"/>
  <c r="AY875" i="4"/>
  <c r="BB875" i="4"/>
  <c r="BC875" i="4" s="1"/>
  <c r="AY869" i="4"/>
  <c r="BE869" i="4"/>
  <c r="BB869" i="4"/>
  <c r="BC869" i="4" s="1"/>
  <c r="BK869" i="4"/>
  <c r="BK863" i="4"/>
  <c r="BE863" i="4"/>
  <c r="AY863" i="4"/>
  <c r="BB863" i="4"/>
  <c r="BC863" i="4" s="1"/>
  <c r="BE857" i="4"/>
  <c r="BB857" i="4"/>
  <c r="BC857" i="4" s="1"/>
  <c r="AY857" i="4"/>
  <c r="BK857" i="4"/>
  <c r="BK851" i="4"/>
  <c r="BE851" i="4"/>
  <c r="AY851" i="4"/>
  <c r="BB851" i="4"/>
  <c r="BC851" i="4" s="1"/>
  <c r="BE845" i="4"/>
  <c r="AY845" i="4"/>
  <c r="BB839" i="4"/>
  <c r="BC839" i="4" s="1"/>
  <c r="BZ839" i="4"/>
  <c r="CB839" i="4"/>
  <c r="BE839" i="4"/>
  <c r="BB833" i="4"/>
  <c r="BC833" i="4" s="1"/>
  <c r="AY833" i="4"/>
  <c r="BM833" i="4" s="1"/>
  <c r="BB827" i="4"/>
  <c r="BC827" i="4" s="1"/>
  <c r="BE827" i="4"/>
  <c r="AY827" i="4"/>
  <c r="AY821" i="4"/>
  <c r="BB821" i="4"/>
  <c r="BC821" i="4" s="1"/>
  <c r="BE815" i="4"/>
  <c r="AY815" i="4"/>
  <c r="BB815" i="4"/>
  <c r="BC815" i="4" s="1"/>
  <c r="BE809" i="4"/>
  <c r="AY809" i="4"/>
  <c r="BM809" i="4" s="1"/>
  <c r="BB809" i="4"/>
  <c r="BC809" i="4" s="1"/>
  <c r="BZ803" i="4"/>
  <c r="BE803" i="4"/>
  <c r="CB803" i="4"/>
  <c r="BB803" i="4"/>
  <c r="BC803" i="4" s="1"/>
  <c r="AY797" i="4"/>
  <c r="BK797" i="4"/>
  <c r="BE797" i="4"/>
  <c r="BK791" i="4"/>
  <c r="AY791" i="4"/>
  <c r="BE791" i="4"/>
  <c r="BB791" i="4"/>
  <c r="BC791" i="4" s="1"/>
  <c r="BE785" i="4"/>
  <c r="BB785" i="4"/>
  <c r="BC785" i="4" s="1"/>
  <c r="AY785" i="4"/>
  <c r="BK785" i="4"/>
  <c r="BE779" i="4"/>
  <c r="BZ779" i="4"/>
  <c r="BK779" i="4"/>
  <c r="BM779" i="4" s="1"/>
  <c r="CB779" i="4"/>
  <c r="BB779" i="4"/>
  <c r="BC779" i="4" s="1"/>
  <c r="BZ773" i="4"/>
  <c r="BB773" i="4"/>
  <c r="BC773" i="4" s="1"/>
  <c r="BK773" i="4"/>
  <c r="BM773" i="4" s="1"/>
  <c r="BK767" i="4"/>
  <c r="BE767" i="4"/>
  <c r="AY767" i="4"/>
  <c r="BB767" i="4"/>
  <c r="BC767" i="4" s="1"/>
  <c r="BE761" i="4"/>
  <c r="AY761" i="4"/>
  <c r="BB755" i="4"/>
  <c r="BC755" i="4" s="1"/>
  <c r="BE755" i="4"/>
  <c r="AY755" i="4"/>
  <c r="BZ749" i="4"/>
  <c r="CB749" i="4"/>
  <c r="BE749" i="4"/>
  <c r="BB749" i="4"/>
  <c r="BC749" i="4" s="1"/>
  <c r="BE743" i="4"/>
  <c r="BB743" i="4"/>
  <c r="BC743" i="4" s="1"/>
  <c r="AY743" i="4"/>
  <c r="BM743" i="4" s="1"/>
  <c r="BB731" i="4"/>
  <c r="BC731" i="4" s="1"/>
  <c r="BE731" i="4"/>
  <c r="AY731" i="4"/>
  <c r="BB725" i="4"/>
  <c r="BC725" i="4" s="1"/>
  <c r="BE725" i="4"/>
  <c r="AY725" i="4"/>
  <c r="BE713" i="4"/>
  <c r="BK713" i="4"/>
  <c r="AY713" i="4"/>
  <c r="BB713" i="4"/>
  <c r="BC713" i="4" s="1"/>
  <c r="BE707" i="4"/>
  <c r="AX707" i="4"/>
  <c r="BB707" i="4"/>
  <c r="BC707" i="4" s="1"/>
  <c r="BE701" i="4"/>
  <c r="BB701" i="4"/>
  <c r="BC701" i="4" s="1"/>
  <c r="AY701" i="4"/>
  <c r="BA695" i="4"/>
  <c r="AY695" i="4"/>
  <c r="BM695" i="4" s="1"/>
  <c r="BE689" i="4"/>
  <c r="BB689" i="4"/>
  <c r="BC689" i="4" s="1"/>
  <c r="AY689" i="4"/>
  <c r="BB683" i="4"/>
  <c r="BC683" i="4" s="1"/>
  <c r="AY683" i="4"/>
  <c r="AY677" i="4"/>
  <c r="BE677" i="4"/>
  <c r="BB671" i="4"/>
  <c r="BC671" i="4" s="1"/>
  <c r="BE671" i="4"/>
  <c r="AY671" i="4"/>
  <c r="AY659" i="4"/>
  <c r="BB659" i="4"/>
  <c r="BC659" i="4" s="1"/>
  <c r="AY653" i="4"/>
  <c r="BM653" i="4" s="1"/>
  <c r="BE653" i="4"/>
  <c r="BB653" i="4"/>
  <c r="BC653" i="4" s="1"/>
  <c r="BB647" i="4"/>
  <c r="BC647" i="4" s="1"/>
  <c r="BE647" i="4"/>
  <c r="AY647" i="4"/>
  <c r="BB641" i="4"/>
  <c r="BC641" i="4" s="1"/>
  <c r="AY641" i="4"/>
  <c r="BE635" i="4"/>
  <c r="BB635" i="4"/>
  <c r="BC635" i="4" s="1"/>
  <c r="AY635" i="4"/>
  <c r="BB629" i="4"/>
  <c r="BC629" i="4" s="1"/>
  <c r="AY629" i="4"/>
  <c r="BE629" i="4"/>
  <c r="BE623" i="4"/>
  <c r="CB623" i="4"/>
  <c r="BB623" i="4"/>
  <c r="BC623" i="4" s="1"/>
  <c r="BB617" i="4"/>
  <c r="BC617" i="4" s="1"/>
  <c r="AY617" i="4"/>
  <c r="BE611" i="4"/>
  <c r="AY611" i="4"/>
  <c r="BB611" i="4"/>
  <c r="BC611" i="4" s="1"/>
  <c r="BK611" i="4"/>
  <c r="BK605" i="4"/>
  <c r="BE605" i="4"/>
  <c r="AY605" i="4"/>
  <c r="BB605" i="4"/>
  <c r="BC605" i="4" s="1"/>
  <c r="BE599" i="4"/>
  <c r="AY599" i="4"/>
  <c r="BB593" i="4"/>
  <c r="BC593" i="4" s="1"/>
  <c r="BE593" i="4"/>
  <c r="AY593" i="4"/>
  <c r="BM593" i="4" s="1"/>
  <c r="BK587" i="4"/>
  <c r="BE587" i="4"/>
  <c r="AY587" i="4"/>
  <c r="BB587" i="4"/>
  <c r="BC587" i="4" s="1"/>
  <c r="AY581" i="4"/>
  <c r="BE581" i="4"/>
  <c r="BB581" i="4"/>
  <c r="BC581" i="4" s="1"/>
  <c r="BK581" i="4"/>
  <c r="BZ575" i="4"/>
  <c r="CD575" i="4"/>
  <c r="CF575" i="4" s="1"/>
  <c r="BE575" i="4"/>
  <c r="BB575" i="4"/>
  <c r="BC575" i="4" s="1"/>
  <c r="CB575" i="4"/>
  <c r="BZ569" i="4"/>
  <c r="BE569" i="4"/>
  <c r="CB569" i="4"/>
  <c r="BB569" i="4"/>
  <c r="BC569" i="4" s="1"/>
  <c r="BK569" i="4"/>
  <c r="BM569" i="4" s="1"/>
  <c r="BE563" i="4"/>
  <c r="BB563" i="4"/>
  <c r="BC563" i="4" s="1"/>
  <c r="AY563" i="4"/>
  <c r="BE557" i="4"/>
  <c r="BB557" i="4"/>
  <c r="BC557" i="4" s="1"/>
  <c r="AY557" i="4"/>
  <c r="BK557" i="4"/>
  <c r="AX551" i="4"/>
  <c r="AY551" i="4" s="1"/>
  <c r="BE551" i="4"/>
  <c r="AY545" i="4"/>
  <c r="BE545" i="4"/>
  <c r="BB545" i="4"/>
  <c r="BC545" i="4" s="1"/>
  <c r="BE539" i="4"/>
  <c r="BB539" i="4"/>
  <c r="BC539" i="4" s="1"/>
  <c r="AY539" i="4"/>
  <c r="BB533" i="4"/>
  <c r="BC533" i="4" s="1"/>
  <c r="BE533" i="4"/>
  <c r="CB533" i="4"/>
  <c r="BZ533" i="4"/>
  <c r="BK527" i="4"/>
  <c r="AY527" i="4"/>
  <c r="BB527" i="4"/>
  <c r="BC527" i="4" s="1"/>
  <c r="BE527" i="4"/>
  <c r="BE521" i="4"/>
  <c r="AY521" i="4"/>
  <c r="BB521" i="4"/>
  <c r="BC521" i="4" s="1"/>
  <c r="BB515" i="4"/>
  <c r="BC515" i="4" s="1"/>
  <c r="AY515" i="4"/>
  <c r="BE509" i="4"/>
  <c r="AY509" i="4"/>
  <c r="BM509" i="4" s="1"/>
  <c r="BB509" i="4"/>
  <c r="BC509" i="4" s="1"/>
  <c r="AY503" i="4"/>
  <c r="BE503" i="4"/>
  <c r="BA503" i="4"/>
  <c r="BE497" i="4"/>
  <c r="AY497" i="4"/>
  <c r="BB497" i="4"/>
  <c r="BC497" i="4" s="1"/>
  <c r="BB491" i="4"/>
  <c r="BC491" i="4" s="1"/>
  <c r="AY491" i="4"/>
  <c r="BB485" i="4"/>
  <c r="BC485" i="4" s="1"/>
  <c r="AY485" i="4"/>
  <c r="BB479" i="4"/>
  <c r="BC479" i="4" s="1"/>
  <c r="AY479" i="4"/>
  <c r="BB473" i="4"/>
  <c r="BC473" i="4" s="1"/>
  <c r="AY473" i="4"/>
  <c r="AY467" i="4"/>
  <c r="BB467" i="4"/>
  <c r="BC467" i="4" s="1"/>
  <c r="AY461" i="4"/>
  <c r="BM461" i="4" s="1"/>
  <c r="BB461" i="4"/>
  <c r="BC461" i="4" s="1"/>
  <c r="BE461" i="4"/>
  <c r="BB455" i="4"/>
  <c r="BC455" i="4" s="1"/>
  <c r="AY455" i="4"/>
  <c r="AY449" i="4"/>
  <c r="BE449" i="4"/>
  <c r="BB449" i="4"/>
  <c r="BC449" i="4" s="1"/>
  <c r="AY443" i="4"/>
  <c r="BB443" i="4"/>
  <c r="BC443" i="4" s="1"/>
  <c r="BK443" i="4"/>
  <c r="AX437" i="4"/>
  <c r="BB437" i="4"/>
  <c r="BC437" i="4" s="1"/>
  <c r="AY431" i="4"/>
  <c r="BB431" i="4"/>
  <c r="BC431" i="4" s="1"/>
  <c r="BZ425" i="4"/>
  <c r="CB425" i="4"/>
  <c r="BB425" i="4"/>
  <c r="BC425" i="4" s="1"/>
  <c r="BB419" i="4"/>
  <c r="BC419" i="4" s="1"/>
  <c r="BE419" i="4"/>
  <c r="AY419" i="4"/>
  <c r="BB413" i="4"/>
  <c r="BC413" i="4" s="1"/>
  <c r="AY413" i="4"/>
  <c r="BM413" i="4" s="1"/>
  <c r="BB407" i="4"/>
  <c r="BC407" i="4" s="1"/>
  <c r="AY407" i="4"/>
  <c r="BK401" i="4"/>
  <c r="AY401" i="4"/>
  <c r="BB401" i="4"/>
  <c r="BC401" i="4" s="1"/>
  <c r="BB395" i="4"/>
  <c r="BC395" i="4" s="1"/>
  <c r="AY395" i="4"/>
  <c r="BK395" i="4"/>
  <c r="AY389" i="4"/>
  <c r="BB389" i="4"/>
  <c r="BC389" i="4" s="1"/>
  <c r="BK389" i="4"/>
  <c r="BK383" i="4"/>
  <c r="BB383" i="4"/>
  <c r="BC383" i="4" s="1"/>
  <c r="AY383" i="4"/>
  <c r="AX377" i="4"/>
  <c r="BB377" i="4"/>
  <c r="BC377" i="4" s="1"/>
  <c r="BB365" i="4"/>
  <c r="BC365" i="4" s="1"/>
  <c r="AY365" i="4"/>
  <c r="BE365" i="4"/>
  <c r="AY359" i="4"/>
  <c r="BK359" i="4"/>
  <c r="BB359" i="4"/>
  <c r="BC359" i="4" s="1"/>
  <c r="AY353" i="4"/>
  <c r="BB353" i="4"/>
  <c r="BC353" i="4" s="1"/>
  <c r="AY347" i="4"/>
  <c r="BB347" i="4"/>
  <c r="BC347" i="4" s="1"/>
  <c r="AY341" i="4"/>
  <c r="BB341" i="4"/>
  <c r="BC341" i="4" s="1"/>
  <c r="BK341" i="4"/>
  <c r="AY335" i="4"/>
  <c r="BB335" i="4"/>
  <c r="BC335" i="4" s="1"/>
  <c r="AY329" i="4"/>
  <c r="BB329" i="4"/>
  <c r="BC329" i="4" s="1"/>
  <c r="BB323" i="4"/>
  <c r="BC323" i="4" s="1"/>
  <c r="AY323" i="4"/>
  <c r="AY317" i="4"/>
  <c r="BB317" i="4"/>
  <c r="BC317" i="4" s="1"/>
  <c r="BB311" i="4"/>
  <c r="BC311" i="4" s="1"/>
  <c r="AY311" i="4"/>
  <c r="AY305" i="4"/>
  <c r="BB305" i="4"/>
  <c r="BC305" i="4" s="1"/>
  <c r="BB299" i="4"/>
  <c r="BC299" i="4" s="1"/>
  <c r="BZ299" i="4"/>
  <c r="CB299" i="4"/>
  <c r="BB293" i="4"/>
  <c r="BC293" i="4" s="1"/>
  <c r="AY293" i="4"/>
  <c r="BM293" i="4" s="1"/>
  <c r="BK287" i="4"/>
  <c r="AY287" i="4"/>
  <c r="BB287" i="4"/>
  <c r="BC287" i="4" s="1"/>
  <c r="BZ275" i="4"/>
  <c r="BK275" i="4"/>
  <c r="BM275" i="4" s="1"/>
  <c r="CB275" i="4"/>
  <c r="BB275" i="4"/>
  <c r="BC275" i="4" s="1"/>
  <c r="CD275" i="4"/>
  <c r="CF275" i="4" s="1"/>
  <c r="BK269" i="4"/>
  <c r="BB269" i="4"/>
  <c r="BC269" i="4" s="1"/>
  <c r="AY269" i="4"/>
  <c r="BK263" i="4"/>
  <c r="AY263" i="4"/>
  <c r="BB263" i="4"/>
  <c r="BC263" i="4" s="1"/>
  <c r="AY257" i="4"/>
  <c r="BB257" i="4"/>
  <c r="BC257" i="4" s="1"/>
  <c r="BK257" i="4"/>
  <c r="BB251" i="4"/>
  <c r="BC251" i="4" s="1"/>
  <c r="AY251" i="4"/>
  <c r="BK251" i="4"/>
  <c r="AY245" i="4"/>
  <c r="BB245" i="4"/>
  <c r="BC245" i="4" s="1"/>
  <c r="BK245" i="4"/>
  <c r="AY239" i="4"/>
  <c r="BB239" i="4"/>
  <c r="BC239" i="4" s="1"/>
  <c r="BK239" i="4"/>
  <c r="BA227" i="4"/>
  <c r="AY227" i="4"/>
  <c r="BE227" i="4"/>
  <c r="BE221" i="4"/>
  <c r="BB221" i="4"/>
  <c r="BC221" i="4" s="1"/>
  <c r="AY221" i="4"/>
  <c r="BM221" i="4" s="1"/>
  <c r="BB215" i="4"/>
  <c r="BC215" i="4" s="1"/>
  <c r="AY215" i="4"/>
  <c r="BE215" i="4"/>
  <c r="AX209" i="4"/>
  <c r="BB209" i="4"/>
  <c r="BC209" i="4" s="1"/>
  <c r="AY203" i="4"/>
  <c r="BB203" i="4"/>
  <c r="BC203" i="4" s="1"/>
  <c r="BB197" i="4"/>
  <c r="BC197" i="4" s="1"/>
  <c r="AY197" i="4"/>
  <c r="BB191" i="4"/>
  <c r="BC191" i="4" s="1"/>
  <c r="AY191" i="4"/>
  <c r="BB185" i="4"/>
  <c r="BC185" i="4" s="1"/>
  <c r="AY185" i="4"/>
  <c r="BK179" i="4"/>
  <c r="BB179" i="4"/>
  <c r="BC179" i="4" s="1"/>
  <c r="AY179" i="4"/>
  <c r="BB167" i="4"/>
  <c r="BC167" i="4" s="1"/>
  <c r="AY167" i="4"/>
  <c r="BK167" i="4"/>
  <c r="AY161" i="4"/>
  <c r="BK161" i="4"/>
  <c r="BE155" i="4"/>
  <c r="BK155" i="4"/>
  <c r="AY155" i="4"/>
  <c r="BB155" i="4"/>
  <c r="BC155" i="4" s="1"/>
  <c r="AY149" i="4"/>
  <c r="BB149" i="4"/>
  <c r="BC149" i="4" s="1"/>
  <c r="BK149" i="4"/>
  <c r="BK143" i="4"/>
  <c r="BB143" i="4"/>
  <c r="BC143" i="4" s="1"/>
  <c r="AY143" i="4"/>
  <c r="BB137" i="4"/>
  <c r="BC137" i="4" s="1"/>
  <c r="AX137" i="4"/>
  <c r="BE137" i="4"/>
  <c r="AY131" i="4"/>
  <c r="BB131" i="4"/>
  <c r="BC131" i="4" s="1"/>
  <c r="BE125" i="4"/>
  <c r="BB125" i="4"/>
  <c r="BC125" i="4" s="1"/>
  <c r="BK125" i="4"/>
  <c r="BM125" i="4" s="1"/>
  <c r="CB125" i="4"/>
  <c r="BZ125" i="4"/>
  <c r="BZ119" i="4"/>
  <c r="BK119" i="4"/>
  <c r="BM119" i="4" s="1"/>
  <c r="BE119" i="4"/>
  <c r="CB119" i="4"/>
  <c r="BA119" i="4"/>
  <c r="BB113" i="4"/>
  <c r="BC113" i="4" s="1"/>
  <c r="AY113" i="4"/>
  <c r="BK113" i="4"/>
  <c r="BZ107" i="4"/>
  <c r="CB107" i="4"/>
  <c r="BK107" i="4"/>
  <c r="BM107" i="4" s="1"/>
  <c r="BB107" i="4"/>
  <c r="BC107" i="4" s="1"/>
  <c r="BB101" i="4"/>
  <c r="BC101" i="4" s="1"/>
  <c r="AY101" i="4"/>
  <c r="BB95" i="4"/>
  <c r="BC95" i="4" s="1"/>
  <c r="AY95" i="4"/>
  <c r="BB89" i="4"/>
  <c r="BC89" i="4" s="1"/>
  <c r="AY89" i="4"/>
  <c r="BB83" i="4"/>
  <c r="BC83" i="4" s="1"/>
  <c r="AY83" i="4"/>
  <c r="AY77" i="4"/>
  <c r="BB77" i="4"/>
  <c r="BC77" i="4" s="1"/>
  <c r="AY71" i="4"/>
  <c r="BB71" i="4"/>
  <c r="BC71" i="4" s="1"/>
  <c r="BB65" i="4"/>
  <c r="BC65" i="4" s="1"/>
  <c r="AY65" i="4"/>
  <c r="BB59" i="4"/>
  <c r="BC59" i="4" s="1"/>
  <c r="AY59" i="4"/>
  <c r="BZ53" i="4"/>
  <c r="CB53" i="4"/>
  <c r="BB53" i="4"/>
  <c r="BC53" i="4" s="1"/>
  <c r="BZ47" i="4"/>
  <c r="CB47" i="4"/>
  <c r="BE41" i="4"/>
  <c r="AX41" i="4"/>
  <c r="BB41" i="4"/>
  <c r="BC41" i="4" s="1"/>
  <c r="BK29" i="4"/>
  <c r="BB29" i="4"/>
  <c r="BC29" i="4" s="1"/>
  <c r="AY29" i="4"/>
  <c r="CD23" i="4"/>
  <c r="CF23" i="4" s="1"/>
  <c r="CB23" i="4"/>
  <c r="BK23" i="4"/>
  <c r="BM23" i="4" s="1"/>
  <c r="BB23" i="4"/>
  <c r="BC23" i="4" s="1"/>
  <c r="BZ23" i="4"/>
  <c r="BB17" i="4"/>
  <c r="BC17" i="4" s="1"/>
  <c r="AY17" i="4"/>
  <c r="BK17" i="4"/>
  <c r="AY11" i="4"/>
  <c r="BK11" i="4"/>
  <c r="BB11" i="4"/>
  <c r="BC11" i="4" s="1"/>
  <c r="BB1473" i="4"/>
  <c r="BC1473" i="4" s="1"/>
  <c r="AY1473" i="4"/>
  <c r="BB1089" i="4"/>
  <c r="BC1089" i="4" s="1"/>
  <c r="AY1089" i="4"/>
  <c r="BA849" i="4"/>
  <c r="BZ849" i="4"/>
  <c r="AY753" i="4"/>
  <c r="BE753" i="4"/>
  <c r="BB693" i="4"/>
  <c r="BC693" i="4" s="1"/>
  <c r="BK693" i="4"/>
  <c r="BM693" i="4" s="1"/>
  <c r="AY561" i="4"/>
  <c r="BM561" i="4" s="1"/>
  <c r="BE561" i="4"/>
  <c r="AY489" i="4"/>
  <c r="BE489" i="4"/>
  <c r="AY429" i="4"/>
  <c r="BE429" i="4"/>
  <c r="AY7" i="4"/>
  <c r="BB7" i="4"/>
  <c r="BC7" i="4" s="1"/>
  <c r="BE7" i="4"/>
  <c r="Q64" i="8"/>
  <c r="Q31" i="8"/>
  <c r="O31" i="8"/>
  <c r="R31" i="8"/>
  <c r="P31" i="8"/>
  <c r="S31" i="8"/>
  <c r="S64" i="8"/>
  <c r="BM924" i="4"/>
  <c r="BM741" i="4"/>
  <c r="BD81" i="4"/>
  <c r="CB1080" i="4"/>
  <c r="CC1080" i="4"/>
  <c r="BN1080" i="4"/>
  <c r="BZ1080" i="4"/>
  <c r="BJ1080" i="4"/>
  <c r="BJ1176" i="4"/>
  <c r="BD1176" i="4"/>
  <c r="BJ1377" i="4"/>
  <c r="BN1377" i="4"/>
  <c r="BZ1377" i="4"/>
  <c r="BA1377" i="4"/>
  <c r="BZ981" i="4"/>
  <c r="BD588" i="4"/>
  <c r="BD216" i="4"/>
  <c r="BZ216" i="4"/>
  <c r="BZ933" i="4"/>
  <c r="BN933" i="4"/>
  <c r="CC1164" i="4"/>
  <c r="CB1164" i="4"/>
  <c r="BZ1164" i="4"/>
  <c r="CB1377" i="4"/>
  <c r="BJ633" i="4"/>
  <c r="BM633" i="4"/>
  <c r="CB216" i="4"/>
  <c r="BN816" i="4"/>
  <c r="BJ1432" i="4"/>
  <c r="BM933" i="4"/>
  <c r="CB1317" i="4"/>
  <c r="CB585" i="4"/>
  <c r="CC1377" i="4"/>
  <c r="BD672" i="4"/>
  <c r="BM216" i="4"/>
  <c r="CB588" i="4"/>
  <c r="CC117" i="4"/>
  <c r="BN1314" i="4"/>
  <c r="BJ933" i="4"/>
  <c r="BN606" i="4"/>
  <c r="BD1164" i="4"/>
  <c r="BD981" i="4"/>
  <c r="BZ844" i="4"/>
  <c r="BZ495" i="4"/>
  <c r="BM495" i="4"/>
  <c r="BM81" i="4"/>
  <c r="BJ100" i="4"/>
  <c r="BZ1464" i="4"/>
  <c r="CC312" i="4"/>
  <c r="BJ78" i="4"/>
  <c r="BK840" i="4"/>
  <c r="BM840" i="4" s="1"/>
  <c r="CB457" i="4"/>
  <c r="BM1200" i="4"/>
  <c r="BM78" i="4"/>
  <c r="BF832" i="1"/>
  <c r="R51" i="8"/>
  <c r="Q13" i="8"/>
  <c r="S48" i="8"/>
  <c r="S15" i="8"/>
  <c r="P37" i="8"/>
  <c r="P69" i="8"/>
  <c r="Q49" i="8"/>
  <c r="S56" i="8"/>
  <c r="Q29" i="8"/>
  <c r="S38" i="8"/>
  <c r="O9" i="8"/>
  <c r="Q45" i="8"/>
  <c r="S36" i="8"/>
  <c r="S66" i="8"/>
  <c r="Q68" i="8"/>
  <c r="S8" i="8"/>
  <c r="R25" i="8"/>
  <c r="S20" i="8"/>
  <c r="Q62" i="8"/>
  <c r="BC199" i="1"/>
  <c r="BG199" i="1"/>
  <c r="O69" i="8"/>
  <c r="BD1145" i="1"/>
  <c r="AX1162" i="1"/>
  <c r="AX739" i="1"/>
  <c r="BD684" i="1"/>
  <c r="BF684" i="1" s="1"/>
  <c r="AX639" i="1"/>
  <c r="BC639" i="1" s="1"/>
  <c r="S11" i="8"/>
  <c r="O43" i="8"/>
  <c r="D21" i="8" s="1"/>
  <c r="BD179" i="1"/>
  <c r="O11" i="8"/>
  <c r="AX764" i="1"/>
  <c r="BC764" i="1" s="1"/>
  <c r="BG1277" i="1"/>
  <c r="AX1156" i="1"/>
  <c r="BF1156" i="1" s="1"/>
  <c r="BD221" i="1"/>
  <c r="BF221" i="1" s="1"/>
  <c r="BD151" i="1"/>
  <c r="BF151" i="1" s="1"/>
  <c r="BC221" i="1"/>
  <c r="BG221" i="1"/>
  <c r="AX918" i="1"/>
  <c r="AX854" i="1"/>
  <c r="BD304" i="1"/>
  <c r="AX1042" i="1"/>
  <c r="BG1042" i="1" s="1"/>
  <c r="BD868" i="1"/>
  <c r="BF868" i="1" s="1"/>
  <c r="BD157" i="1"/>
  <c r="BF157" i="1" s="1"/>
  <c r="AX25" i="1"/>
  <c r="BF25" i="1" s="1"/>
  <c r="P60" i="8"/>
  <c r="S24" i="8"/>
  <c r="R39" i="8"/>
  <c r="Q12" i="8"/>
  <c r="O48" i="8"/>
  <c r="P56" i="8"/>
  <c r="Q21" i="8"/>
  <c r="R52" i="8"/>
  <c r="S37" i="8"/>
  <c r="O50" i="8"/>
  <c r="P30" i="8"/>
  <c r="S27" i="8"/>
  <c r="P9" i="8"/>
  <c r="R29" i="8"/>
  <c r="O63" i="8"/>
  <c r="O36" i="8"/>
  <c r="P14" i="8"/>
  <c r="O7" i="8"/>
  <c r="D23" i="8" s="1"/>
  <c r="P25" i="8"/>
  <c r="BJ1029" i="4"/>
  <c r="CC1044" i="4"/>
  <c r="BM25" i="4"/>
  <c r="BD1321" i="4"/>
  <c r="BZ1674" i="4"/>
  <c r="BZ696" i="4"/>
  <c r="CC1357" i="4"/>
  <c r="BJ1321" i="4"/>
  <c r="O19" i="8"/>
  <c r="Q66" i="8"/>
  <c r="CB1455" i="4"/>
  <c r="Q51" i="8"/>
  <c r="Q44" i="8"/>
  <c r="O32" i="8"/>
  <c r="P32" i="8"/>
  <c r="O10" i="8"/>
  <c r="R13" i="8"/>
  <c r="CC1194" i="4"/>
  <c r="BZ165" i="4"/>
  <c r="P24" i="8"/>
  <c r="O42" i="8"/>
  <c r="O44" i="8"/>
  <c r="Q55" i="8"/>
  <c r="BJ1449" i="4"/>
  <c r="CC1224" i="4"/>
  <c r="BN588" i="4"/>
  <c r="BD1500" i="4"/>
  <c r="BN1353" i="4"/>
  <c r="BZ360" i="4"/>
  <c r="S17" i="8"/>
  <c r="BZ1621" i="4"/>
  <c r="BD822" i="4"/>
  <c r="Q8" i="8"/>
  <c r="BA1164" i="4"/>
  <c r="BI1164" i="4" s="1"/>
  <c r="CI1164" i="4" s="1"/>
  <c r="BJ768" i="4"/>
  <c r="O35" i="8"/>
  <c r="AX304" i="1"/>
  <c r="BG304" i="1" s="1"/>
  <c r="CC822" i="4"/>
  <c r="BZ1578" i="4"/>
  <c r="BJ588" i="4"/>
  <c r="BJ1164" i="4"/>
  <c r="BG950" i="1"/>
  <c r="CB1464" i="4"/>
  <c r="BJ696" i="4"/>
  <c r="BJ1317" i="4"/>
  <c r="BM844" i="4"/>
  <c r="BA1188" i="4"/>
  <c r="BI1188" i="4" s="1"/>
  <c r="CI1188" i="4" s="1"/>
  <c r="BM1362" i="4"/>
  <c r="BD733" i="1"/>
  <c r="AX814" i="1"/>
  <c r="BD648" i="1"/>
  <c r="BD602" i="1"/>
  <c r="BD1432" i="4"/>
  <c r="BM588" i="4"/>
  <c r="P43" i="8"/>
  <c r="E21" i="8" s="1"/>
  <c r="BM585" i="4"/>
  <c r="BM1080" i="4"/>
  <c r="BD854" i="1"/>
  <c r="BD918" i="1"/>
  <c r="BF39" i="1"/>
  <c r="R67" i="8"/>
  <c r="O16" i="8"/>
  <c r="P44" i="8"/>
  <c r="P58" i="8"/>
  <c r="E22" i="8" s="1"/>
  <c r="R47" i="8"/>
  <c r="P15" i="8"/>
  <c r="R28" i="8"/>
  <c r="P49" i="8"/>
  <c r="Q46" i="8"/>
  <c r="Q20" i="8"/>
  <c r="BG1036" i="1"/>
  <c r="BC1036" i="1"/>
  <c r="BC372" i="1"/>
  <c r="BG372" i="1"/>
  <c r="P12" i="8"/>
  <c r="AX700" i="1"/>
  <c r="AX549" i="1"/>
  <c r="BD1036" i="1"/>
  <c r="BF1036" i="1" s="1"/>
  <c r="BD1372" i="1"/>
  <c r="BF1372" i="1" s="1"/>
  <c r="AX1210" i="1"/>
  <c r="AX853" i="1"/>
  <c r="AX243" i="1"/>
  <c r="AX132" i="1"/>
  <c r="BZ600" i="4"/>
  <c r="BZ1149" i="4"/>
  <c r="BJ1023" i="4"/>
  <c r="BZ672" i="4"/>
  <c r="BJ1509" i="4"/>
  <c r="BJ972" i="4"/>
  <c r="CB1176" i="4"/>
  <c r="BJ1221" i="4"/>
  <c r="P63" i="8"/>
  <c r="CC828" i="4"/>
  <c r="R14" i="8"/>
  <c r="BD372" i="1"/>
  <c r="BF372" i="1" s="1"/>
  <c r="P22" i="8"/>
  <c r="R12" i="8"/>
  <c r="O15" i="8"/>
  <c r="R62" i="8"/>
  <c r="Q37" i="8"/>
  <c r="Q67" i="8"/>
  <c r="S46" i="8"/>
  <c r="Q41" i="8"/>
  <c r="Q52" i="8"/>
  <c r="Q16" i="8"/>
  <c r="Q26" i="8"/>
  <c r="S19" i="8"/>
  <c r="Q42" i="8"/>
  <c r="O52" i="8"/>
  <c r="R38" i="8"/>
  <c r="S47" i="8"/>
  <c r="BJ600" i="4"/>
  <c r="CB1221" i="4"/>
  <c r="BN1149" i="4"/>
  <c r="BD585" i="4"/>
  <c r="P10" i="8"/>
  <c r="O13" i="8"/>
  <c r="Q39" i="8"/>
  <c r="S16" i="8"/>
  <c r="BN312" i="4"/>
  <c r="S51" i="8"/>
  <c r="Q58" i="8"/>
  <c r="F22" i="8" s="1"/>
  <c r="O5" i="8"/>
  <c r="O24" i="8"/>
  <c r="S41" i="8"/>
  <c r="P28" i="8"/>
  <c r="P19" i="8"/>
  <c r="R59" i="8"/>
  <c r="S30" i="8"/>
  <c r="O66" i="8"/>
  <c r="S54" i="8"/>
  <c r="H13" i="8" s="1"/>
  <c r="Q36" i="8"/>
  <c r="BZ15" i="4"/>
  <c r="Q27" i="8"/>
  <c r="O33" i="8"/>
  <c r="Q50" i="8"/>
  <c r="P7" i="8"/>
  <c r="E23" i="8" s="1"/>
  <c r="S60" i="8"/>
  <c r="S53" i="8"/>
  <c r="O46" i="8"/>
  <c r="BC868" i="1"/>
  <c r="R9" i="8"/>
  <c r="R20" i="8"/>
  <c r="BZ1665" i="4"/>
  <c r="BN972" i="4"/>
  <c r="BD1149" i="4"/>
  <c r="Q25" i="8"/>
  <c r="BD312" i="4"/>
  <c r="BJ672" i="4"/>
  <c r="O45" i="8"/>
  <c r="Q17" i="8"/>
  <c r="P68" i="8"/>
  <c r="R60" i="8"/>
  <c r="P27" i="8"/>
  <c r="Q14" i="8"/>
  <c r="O12" i="8"/>
  <c r="BC998" i="1"/>
  <c r="AY297" i="4"/>
  <c r="BJ297" i="4" s="1"/>
  <c r="P55" i="8"/>
  <c r="BD912" i="4"/>
  <c r="O27" i="8"/>
  <c r="BN1176" i="4"/>
  <c r="BD1221" i="4"/>
  <c r="AY657" i="4"/>
  <c r="BN657" i="4" s="1"/>
  <c r="Q63" i="8"/>
  <c r="R66" i="8"/>
  <c r="S63" i="8"/>
  <c r="O62" i="8"/>
  <c r="AX657" i="1"/>
  <c r="BD1373" i="1"/>
  <c r="Q30" i="8"/>
  <c r="S13" i="8"/>
  <c r="P62" i="8"/>
  <c r="P38" i="8"/>
  <c r="P39" i="8"/>
  <c r="O67" i="8"/>
  <c r="O47" i="8"/>
  <c r="Q9" i="8"/>
  <c r="S52" i="8"/>
  <c r="Q34" i="8"/>
  <c r="F19" i="8" s="1"/>
  <c r="O26" i="8"/>
  <c r="P26" i="8"/>
  <c r="R58" i="8"/>
  <c r="G22" i="8" s="1"/>
  <c r="S49" i="8"/>
  <c r="O38" i="8"/>
  <c r="BG58" i="1"/>
  <c r="BZ1536" i="4"/>
  <c r="BZ1221" i="4"/>
  <c r="CC585" i="4"/>
  <c r="P67" i="8"/>
  <c r="R10" i="8"/>
  <c r="Q48" i="8"/>
  <c r="P16" i="8"/>
  <c r="CC903" i="4"/>
  <c r="CB1194" i="4"/>
  <c r="BZ312" i="4"/>
  <c r="S67" i="8"/>
  <c r="S58" i="8"/>
  <c r="H22" i="8" s="1"/>
  <c r="O34" i="8"/>
  <c r="D19" i="8" s="1"/>
  <c r="R5" i="8"/>
  <c r="Q24" i="8"/>
  <c r="P41" i="8"/>
  <c r="R19" i="8"/>
  <c r="P59" i="8"/>
  <c r="R30" i="8"/>
  <c r="S44" i="8"/>
  <c r="O54" i="8"/>
  <c r="D13" i="8" s="1"/>
  <c r="R36" i="8"/>
  <c r="Q23" i="8"/>
  <c r="BD15" i="4"/>
  <c r="BM1221" i="4"/>
  <c r="P29" i="8"/>
  <c r="O6" i="8"/>
  <c r="BF872" i="1"/>
  <c r="O25" i="8"/>
  <c r="BC872" i="1"/>
  <c r="BM672" i="4"/>
  <c r="R50" i="8"/>
  <c r="Q7" i="8"/>
  <c r="F23" i="8" s="1"/>
  <c r="O56" i="8"/>
  <c r="P52" i="8"/>
  <c r="BF507" i="1"/>
  <c r="S9" i="8"/>
  <c r="O20" i="8"/>
  <c r="BG1321" i="1"/>
  <c r="BJ1665" i="4"/>
  <c r="S26" i="8"/>
  <c r="S25" i="8"/>
  <c r="BG151" i="1"/>
  <c r="BJ312" i="4"/>
  <c r="BG1308" i="1"/>
  <c r="S45" i="8"/>
  <c r="P17" i="8"/>
  <c r="O68" i="8"/>
  <c r="R27" i="8"/>
  <c r="Q56" i="8"/>
  <c r="CB822" i="4"/>
  <c r="O14" i="8"/>
  <c r="BJ981" i="4"/>
  <c r="BD1674" i="4"/>
  <c r="R54" i="8"/>
  <c r="G13" i="8" s="1"/>
  <c r="R53" i="8"/>
  <c r="BZ1176" i="4"/>
  <c r="BF774" i="1"/>
  <c r="BN1221" i="4"/>
  <c r="R8" i="8"/>
  <c r="BJ690" i="4"/>
  <c r="P50" i="8"/>
  <c r="BC131" i="1"/>
  <c r="BJ21" i="4"/>
  <c r="R35" i="8"/>
  <c r="S62" i="8"/>
  <c r="P8" i="8"/>
  <c r="R22" i="8"/>
  <c r="R7" i="8"/>
  <c r="G23" i="8" s="1"/>
  <c r="BF62" i="1"/>
  <c r="BM864" i="4"/>
  <c r="O58" i="8"/>
  <c r="D22" i="8" s="1"/>
  <c r="P35" i="8"/>
  <c r="R55" i="8"/>
  <c r="Q28" i="8"/>
  <c r="P23" i="8"/>
  <c r="BF1308" i="1"/>
  <c r="Q19" i="8"/>
  <c r="P53" i="8"/>
  <c r="BM129" i="4"/>
  <c r="BJ1194" i="4"/>
  <c r="BF463" i="1"/>
  <c r="S34" i="8"/>
  <c r="H19" i="8" s="1"/>
  <c r="Q5" i="8"/>
  <c r="R41" i="8"/>
  <c r="R15" i="8"/>
  <c r="S59" i="8"/>
  <c r="Q54" i="8"/>
  <c r="F13" i="8" s="1"/>
  <c r="BC463" i="1"/>
  <c r="R23" i="8"/>
  <c r="P21" i="8"/>
  <c r="BM696" i="4"/>
  <c r="R6" i="8"/>
  <c r="BJ1626" i="4"/>
  <c r="BC507" i="1"/>
  <c r="CB1188" i="4"/>
  <c r="BZ588" i="4"/>
  <c r="BZ42" i="4"/>
  <c r="S68" i="8"/>
  <c r="S23" i="8"/>
  <c r="BN1261" i="4"/>
  <c r="BZ924" i="4"/>
  <c r="BN1023" i="4"/>
  <c r="CC1176" i="4"/>
  <c r="BN696" i="4"/>
  <c r="S50" i="8"/>
  <c r="BN585" i="4"/>
  <c r="S22" i="8"/>
  <c r="Q69" i="8"/>
  <c r="BZ606" i="4"/>
  <c r="S69" i="8"/>
  <c r="Q22" i="8"/>
  <c r="BM972" i="4"/>
  <c r="AX1344" i="1"/>
  <c r="BG1344" i="1" s="1"/>
  <c r="AX1331" i="1"/>
  <c r="BD31" i="1"/>
  <c r="AX1311" i="1"/>
  <c r="R4" i="3"/>
  <c r="AA4" i="7" s="1"/>
  <c r="P64" i="8"/>
  <c r="Q65" i="8"/>
  <c r="F8" i="8" s="1"/>
  <c r="S65" i="8"/>
  <c r="H8" i="8" s="1"/>
  <c r="P65" i="8"/>
  <c r="E8" i="8" s="1"/>
  <c r="R64" i="8"/>
  <c r="O64" i="8"/>
  <c r="R65" i="8"/>
  <c r="G8" i="8" s="1"/>
  <c r="O65" i="8"/>
  <c r="D8" i="8" s="1"/>
  <c r="BG501" i="1"/>
  <c r="BC501" i="1"/>
  <c r="BG84" i="1"/>
  <c r="BC84" i="1"/>
  <c r="BG1404" i="1"/>
  <c r="BC1404" i="1"/>
  <c r="BC770" i="1"/>
  <c r="BG770" i="1"/>
  <c r="BG225" i="1"/>
  <c r="BC225" i="1"/>
  <c r="BG529" i="1"/>
  <c r="BC529" i="1"/>
  <c r="BG157" i="1"/>
  <c r="BC157" i="1"/>
  <c r="AX50" i="1"/>
  <c r="BD1404" i="1"/>
  <c r="BF1404" i="1" s="1"/>
  <c r="AX1293" i="1"/>
  <c r="BD770" i="1"/>
  <c r="BF770" i="1" s="1"/>
  <c r="BD501" i="1"/>
  <c r="BF501" i="1" s="1"/>
  <c r="BD84" i="1"/>
  <c r="BF84" i="1" s="1"/>
  <c r="AX614" i="1"/>
  <c r="BC614" i="1" s="1"/>
  <c r="BN801" i="4"/>
  <c r="BZ1029" i="4"/>
  <c r="BD1350" i="4"/>
  <c r="BJ1455" i="4"/>
  <c r="BN273" i="4"/>
  <c r="BJ171" i="4"/>
  <c r="BZ1557" i="4"/>
  <c r="BZ1350" i="4"/>
  <c r="BD315" i="4"/>
  <c r="BM612" i="4"/>
  <c r="BD1569" i="4"/>
  <c r="BM1203" i="4"/>
  <c r="BZ1636" i="4"/>
  <c r="CC1455" i="4"/>
  <c r="BC1321" i="1"/>
  <c r="BJ621" i="4"/>
  <c r="BD360" i="4"/>
  <c r="BJ1668" i="4"/>
  <c r="BJ912" i="4"/>
  <c r="BD603" i="4"/>
  <c r="BD1564" i="4"/>
  <c r="BM1317" i="4"/>
  <c r="AX761" i="1"/>
  <c r="BD614" i="1"/>
  <c r="AX247" i="1"/>
  <c r="BC247" i="1" s="1"/>
  <c r="BD247" i="1"/>
  <c r="BD225" i="1"/>
  <c r="BF225" i="1" s="1"/>
  <c r="AX1180" i="1"/>
  <c r="BD721" i="1"/>
  <c r="BF721" i="1" s="1"/>
  <c r="AX664" i="1"/>
  <c r="BD282" i="1"/>
  <c r="BF282" i="1" s="1"/>
  <c r="BN843" i="4"/>
  <c r="BF169" i="1"/>
  <c r="BJ795" i="4"/>
  <c r="BD1504" i="4"/>
  <c r="BD498" i="4"/>
  <c r="BZ1188" i="4"/>
  <c r="BJ1500" i="4"/>
  <c r="CB1353" i="4"/>
  <c r="BD1605" i="4"/>
  <c r="CC1261" i="4"/>
  <c r="CB1026" i="4"/>
  <c r="BM315" i="4"/>
  <c r="BK127" i="4"/>
  <c r="BM127" i="4" s="1"/>
  <c r="BC169" i="1"/>
  <c r="BD1261" i="4"/>
  <c r="BD975" i="4"/>
  <c r="BM1224" i="4"/>
  <c r="CB1138" i="4"/>
  <c r="CC1464" i="4"/>
  <c r="BD1557" i="4"/>
  <c r="CC1029" i="4"/>
  <c r="BZ117" i="4"/>
  <c r="BJ1350" i="4"/>
  <c r="BD1284" i="4"/>
  <c r="BD1680" i="4"/>
  <c r="BC751" i="1"/>
  <c r="BD1452" i="4"/>
  <c r="BZ1326" i="4"/>
  <c r="BJ1053" i="4"/>
  <c r="CB1446" i="4"/>
  <c r="BK729" i="4"/>
  <c r="BM729" i="4" s="1"/>
  <c r="BD357" i="4"/>
  <c r="BZ648" i="4"/>
  <c r="BD750" i="4"/>
  <c r="BZ537" i="4"/>
  <c r="BZ1608" i="4"/>
  <c r="CC285" i="4"/>
  <c r="BD537" i="4"/>
  <c r="BJ822" i="4"/>
  <c r="BZ1662" i="4"/>
  <c r="BD1521" i="4"/>
  <c r="BG1089" i="1"/>
  <c r="BJ414" i="4"/>
  <c r="BK1144" i="4"/>
  <c r="BM1144" i="4" s="1"/>
  <c r="BN768" i="4"/>
  <c r="BJ1464" i="4"/>
  <c r="AY528" i="4"/>
  <c r="CC528" i="4" s="1"/>
  <c r="BM969" i="4"/>
  <c r="BM789" i="4"/>
  <c r="BM594" i="4"/>
  <c r="BM663" i="4"/>
  <c r="BM285" i="4"/>
  <c r="BD1362" i="4"/>
  <c r="CB1362" i="4"/>
  <c r="BZ1650" i="4"/>
  <c r="BD1650" i="4"/>
  <c r="BZ234" i="4"/>
  <c r="BJ234" i="4"/>
  <c r="CC1167" i="4"/>
  <c r="BN1167" i="4"/>
  <c r="BD1609" i="4"/>
  <c r="BJ1609" i="4"/>
  <c r="BZ1609" i="4"/>
  <c r="BZ1497" i="4"/>
  <c r="BJ1497" i="4"/>
  <c r="BJ408" i="4"/>
  <c r="BD408" i="4"/>
  <c r="BN408" i="4"/>
  <c r="BD9" i="4"/>
  <c r="BJ9" i="4"/>
  <c r="BN9" i="4"/>
  <c r="BZ864" i="4"/>
  <c r="BJ864" i="4"/>
  <c r="BD864" i="4"/>
  <c r="BN369" i="4"/>
  <c r="BZ369" i="4"/>
  <c r="BJ369" i="4"/>
  <c r="BK1209" i="4"/>
  <c r="AY1209" i="4"/>
  <c r="BJ1209" i="4" s="1"/>
  <c r="BK69" i="4"/>
  <c r="AY69" i="4"/>
  <c r="BZ69" i="4" s="1"/>
  <c r="BZ984" i="4"/>
  <c r="BD984" i="4"/>
  <c r="BN984" i="4"/>
  <c r="BJ420" i="4"/>
  <c r="BZ420" i="4"/>
  <c r="BD420" i="4"/>
  <c r="BZ237" i="4"/>
  <c r="BD240" i="4"/>
  <c r="BJ240" i="4"/>
  <c r="BZ240" i="4"/>
  <c r="BJ876" i="4"/>
  <c r="BZ876" i="4"/>
  <c r="BZ1656" i="4"/>
  <c r="BJ1656" i="4"/>
  <c r="BD1656" i="4"/>
  <c r="BD1057" i="1"/>
  <c r="AX1057" i="1"/>
  <c r="BG1057" i="1" s="1"/>
  <c r="BJ984" i="4"/>
  <c r="BN567" i="4"/>
  <c r="BD567" i="4"/>
  <c r="BZ567" i="4"/>
  <c r="BJ987" i="4"/>
  <c r="BZ1359" i="4"/>
  <c r="BD1359" i="4"/>
  <c r="BZ303" i="4"/>
  <c r="BK1275" i="4"/>
  <c r="BM1275" i="4" s="1"/>
  <c r="AY30" i="4"/>
  <c r="BD30" i="4" s="1"/>
  <c r="BK30" i="4"/>
  <c r="AX1369" i="1"/>
  <c r="AY1113" i="4"/>
  <c r="CB1113" i="4" s="1"/>
  <c r="BK1113" i="4"/>
  <c r="BJ237" i="4"/>
  <c r="BZ1275" i="4"/>
  <c r="BZ408" i="4"/>
  <c r="BZ1323" i="4"/>
  <c r="CB1467" i="4"/>
  <c r="BD1185" i="4"/>
  <c r="BJ1185" i="4"/>
  <c r="BJ441" i="4"/>
  <c r="BN441" i="4"/>
  <c r="BN990" i="4"/>
  <c r="BJ990" i="4"/>
  <c r="BZ990" i="4"/>
  <c r="BG832" i="1"/>
  <c r="BC832" i="1"/>
  <c r="BZ21" i="4"/>
  <c r="BN21" i="4"/>
  <c r="BF58" i="1"/>
  <c r="BM1395" i="4"/>
  <c r="BZ315" i="4"/>
  <c r="BJ315" i="4"/>
  <c r="BD579" i="4"/>
  <c r="BJ579" i="4"/>
  <c r="BJ510" i="4"/>
  <c r="AX714" i="1"/>
  <c r="BC714" i="1" s="1"/>
  <c r="BD681" i="4"/>
  <c r="BJ681" i="4"/>
  <c r="BN225" i="4"/>
  <c r="BJ225" i="4"/>
  <c r="BK624" i="4"/>
  <c r="BM624" i="4" s="1"/>
  <c r="BJ975" i="4"/>
  <c r="BN1284" i="4"/>
  <c r="CC1284" i="4"/>
  <c r="BZ681" i="4"/>
  <c r="BD225" i="4"/>
  <c r="BM1284" i="4"/>
  <c r="CB1368" i="4"/>
  <c r="BJ1386" i="4"/>
  <c r="BA1386" i="4"/>
  <c r="BB1386" i="4" s="1"/>
  <c r="BC1386" i="4" s="1"/>
  <c r="BJ702" i="4"/>
  <c r="BN855" i="4"/>
  <c r="CC1230" i="4"/>
  <c r="CB1284" i="4"/>
  <c r="BZ1284" i="4"/>
  <c r="BZ171" i="4"/>
  <c r="BD351" i="4"/>
  <c r="BJ1636" i="4"/>
  <c r="AY1216" i="4"/>
  <c r="BM1216" i="4" s="1"/>
  <c r="BZ1249" i="4"/>
  <c r="BN579" i="4"/>
  <c r="BN750" i="4"/>
  <c r="BJ1608" i="4"/>
  <c r="BZ1321" i="4"/>
  <c r="CC1161" i="4"/>
  <c r="BZ690" i="4"/>
  <c r="BJ1680" i="4"/>
  <c r="BD768" i="4"/>
  <c r="AY1020" i="4"/>
  <c r="BN1020" i="4" s="1"/>
  <c r="BJ750" i="4"/>
  <c r="CB1461" i="4"/>
  <c r="BM1266" i="4"/>
  <c r="BJ1530" i="4"/>
  <c r="BD1530" i="4"/>
  <c r="BD1158" i="4"/>
  <c r="CB1158" i="4"/>
  <c r="CC927" i="4"/>
  <c r="BN927" i="4"/>
  <c r="BZ816" i="4"/>
  <c r="BJ816" i="4"/>
  <c r="BN216" i="4"/>
  <c r="CC216" i="4"/>
  <c r="AX1373" i="1"/>
  <c r="BD1277" i="1"/>
  <c r="BF1277" i="1" s="1"/>
  <c r="AX1002" i="1"/>
  <c r="AX331" i="1"/>
  <c r="BF340" i="1"/>
  <c r="BM387" i="4"/>
  <c r="BM726" i="4"/>
  <c r="BM750" i="4"/>
  <c r="BM369" i="4"/>
  <c r="BD1331" i="1"/>
  <c r="BD979" i="1"/>
  <c r="BD764" i="1"/>
  <c r="BD700" i="1"/>
  <c r="AX633" i="1"/>
  <c r="AX604" i="1"/>
  <c r="BD366" i="1"/>
  <c r="BD331" i="1"/>
  <c r="AX319" i="1"/>
  <c r="AX31" i="1"/>
  <c r="CB1149" i="4"/>
  <c r="CC1149" i="4"/>
  <c r="BZ972" i="4"/>
  <c r="CC972" i="4"/>
  <c r="BD648" i="4"/>
  <c r="BJ648" i="4"/>
  <c r="BD1681" i="4"/>
  <c r="BZ1681" i="4"/>
  <c r="BD993" i="4"/>
  <c r="BN993" i="4"/>
  <c r="BJ1281" i="4"/>
  <c r="BZ1281" i="4"/>
  <c r="BM1281" i="4"/>
  <c r="BD453" i="4"/>
  <c r="BD792" i="4"/>
  <c r="BZ792" i="4"/>
  <c r="BD627" i="1"/>
  <c r="AX627" i="1"/>
  <c r="BC627" i="1" s="1"/>
  <c r="CC1110" i="4"/>
  <c r="BJ1110" i="4"/>
  <c r="AX1655" i="1"/>
  <c r="BC1655" i="1" s="1"/>
  <c r="BN468" i="4"/>
  <c r="BZ468" i="4"/>
  <c r="BD468" i="4"/>
  <c r="CB336" i="4"/>
  <c r="BD336" i="4"/>
  <c r="BJ84" i="4"/>
  <c r="BN108" i="4"/>
  <c r="BD108" i="4"/>
  <c r="BD213" i="4"/>
  <c r="CB213" i="4"/>
  <c r="BN213" i="4"/>
  <c r="CC213" i="4"/>
  <c r="BJ213" i="4"/>
  <c r="BJ777" i="4"/>
  <c r="CB1197" i="4"/>
  <c r="CC1197" i="4"/>
  <c r="BZ1533" i="4"/>
  <c r="BJ1533" i="4"/>
  <c r="BZ1156" i="4"/>
  <c r="BJ1156" i="4"/>
  <c r="BN1156" i="4"/>
  <c r="BD1684" i="4"/>
  <c r="BJ1684" i="4"/>
  <c r="BJ1645" i="4"/>
  <c r="BD1645" i="4"/>
  <c r="BM993" i="4"/>
  <c r="BN777" i="4"/>
  <c r="BJ1572" i="4"/>
  <c r="CB1281" i="4"/>
  <c r="CB1236" i="4"/>
  <c r="AY1056" i="4"/>
  <c r="BN1056" i="4" s="1"/>
  <c r="BJ1249" i="4"/>
  <c r="BZ84" i="4"/>
  <c r="BD1629" i="4"/>
  <c r="BD1620" i="4"/>
  <c r="BN576" i="4"/>
  <c r="BZ594" i="4"/>
  <c r="BD594" i="4"/>
  <c r="AX1649" i="1"/>
  <c r="BC1649" i="1" s="1"/>
  <c r="BM450" i="4"/>
  <c r="BZ498" i="4"/>
  <c r="BN498" i="4"/>
  <c r="BZ306" i="4"/>
  <c r="BJ306" i="4"/>
  <c r="BN306" i="4"/>
  <c r="BD306" i="4"/>
  <c r="BD815" i="1"/>
  <c r="BI175" i="4"/>
  <c r="CI175" i="4" s="1"/>
  <c r="BZ1236" i="4"/>
  <c r="BJ942" i="4"/>
  <c r="BD954" i="4"/>
  <c r="CB498" i="4"/>
  <c r="CC468" i="4"/>
  <c r="BJ1618" i="4"/>
  <c r="BJ1266" i="4"/>
  <c r="BJ1662" i="4"/>
  <c r="BN1197" i="4"/>
  <c r="CB468" i="4"/>
  <c r="BJ1629" i="4"/>
  <c r="BJ576" i="4"/>
  <c r="BZ1254" i="4"/>
  <c r="BD1254" i="4"/>
  <c r="BN1254" i="4"/>
  <c r="CC663" i="4"/>
  <c r="BZ663" i="4"/>
  <c r="BZ774" i="4"/>
  <c r="BN66" i="4"/>
  <c r="BJ66" i="4"/>
  <c r="BN138" i="4"/>
  <c r="BD138" i="4"/>
  <c r="BN858" i="4"/>
  <c r="BZ858" i="4"/>
  <c r="BN795" i="4"/>
  <c r="BZ795" i="4"/>
  <c r="CC939" i="4"/>
  <c r="BD363" i="4"/>
  <c r="BN363" i="4"/>
  <c r="BM576" i="4"/>
  <c r="AX1673" i="1"/>
  <c r="BC1673" i="1" s="1"/>
  <c r="BZ909" i="4"/>
  <c r="CC909" i="4"/>
  <c r="BM909" i="4"/>
  <c r="BD573" i="4"/>
  <c r="BN573" i="4"/>
  <c r="BN117" i="4"/>
  <c r="BJ117" i="4"/>
  <c r="CB117" i="4"/>
  <c r="BM117" i="4"/>
  <c r="BM858" i="4"/>
  <c r="BZ897" i="4"/>
  <c r="BJ897" i="4"/>
  <c r="BM897" i="4"/>
  <c r="CB1200" i="4"/>
  <c r="BZ1200" i="4"/>
  <c r="AX621" i="1"/>
  <c r="BC621" i="1" s="1"/>
  <c r="BN171" i="4"/>
  <c r="BZ573" i="4"/>
  <c r="BJ993" i="4"/>
  <c r="BM1236" i="4"/>
  <c r="BJ573" i="4"/>
  <c r="BJ498" i="4"/>
  <c r="BJ411" i="4"/>
  <c r="BD1618" i="4"/>
  <c r="BM1131" i="4"/>
  <c r="AX1255" i="1"/>
  <c r="BC1255" i="1" s="1"/>
  <c r="BD1255" i="1"/>
  <c r="BN336" i="4"/>
  <c r="CB1230" i="4"/>
  <c r="AY978" i="4"/>
  <c r="BZ978" i="4" s="1"/>
  <c r="BN792" i="4"/>
  <c r="BZ453" i="4"/>
  <c r="BD1200" i="4"/>
  <c r="BD855" i="4"/>
  <c r="BN663" i="4"/>
  <c r="BF411" i="1"/>
  <c r="CB1386" i="4"/>
  <c r="CC1281" i="4"/>
  <c r="CC838" i="4"/>
  <c r="BJ838" i="4"/>
  <c r="BN1278" i="4"/>
  <c r="CC1278" i="4"/>
  <c r="BD1011" i="4"/>
  <c r="BN1011" i="4"/>
  <c r="BZ1302" i="4"/>
  <c r="BJ831" i="4"/>
  <c r="BN831" i="4"/>
  <c r="BM699" i="4"/>
  <c r="CC1138" i="4"/>
  <c r="BZ1138" i="4"/>
  <c r="BD1029" i="4"/>
  <c r="BM1029" i="4"/>
  <c r="CB1029" i="4"/>
  <c r="BZ1597" i="4"/>
  <c r="BJ1597" i="4"/>
  <c r="BZ1524" i="4"/>
  <c r="BZ900" i="4"/>
  <c r="BD900" i="4"/>
  <c r="BN612" i="4"/>
  <c r="BN372" i="4"/>
  <c r="BD372" i="4"/>
  <c r="BD1612" i="4"/>
  <c r="BZ1612" i="4"/>
  <c r="CB1225" i="4"/>
  <c r="CC1225" i="4"/>
  <c r="CC1317" i="4"/>
  <c r="BZ1317" i="4"/>
  <c r="BJ789" i="4"/>
  <c r="BD789" i="4"/>
  <c r="BN789" i="4"/>
  <c r="CC1188" i="4"/>
  <c r="BN1188" i="4"/>
  <c r="BD1188" i="4"/>
  <c r="BD552" i="4"/>
  <c r="BZ552" i="4"/>
  <c r="BD396" i="4"/>
  <c r="BN396" i="4"/>
  <c r="BZ396" i="4"/>
  <c r="BJ156" i="4"/>
  <c r="BZ156" i="4"/>
  <c r="BN156" i="4"/>
  <c r="CC1353" i="4"/>
  <c r="BJ1353" i="4"/>
  <c r="CC1452" i="4"/>
  <c r="CB1452" i="4"/>
  <c r="BD1368" i="1"/>
  <c r="AX667" i="1"/>
  <c r="AX376" i="1"/>
  <c r="BD1344" i="1"/>
  <c r="BD1291" i="1"/>
  <c r="AX1226" i="1"/>
  <c r="AX864" i="1"/>
  <c r="BD842" i="1"/>
  <c r="AX724" i="1"/>
  <c r="AX297" i="1"/>
  <c r="BD230" i="1"/>
  <c r="BD27" i="1"/>
  <c r="BD532" i="1"/>
  <c r="BD514" i="1"/>
  <c r="BD433" i="1"/>
  <c r="BD415" i="1"/>
  <c r="BD226" i="1"/>
  <c r="AX153" i="1"/>
  <c r="BM213" i="4"/>
  <c r="BM1149" i="4"/>
  <c r="BM165" i="4"/>
  <c r="BM306" i="4"/>
  <c r="BM1230" i="4"/>
  <c r="BM606" i="4"/>
  <c r="BM777" i="4"/>
  <c r="BM156" i="4"/>
  <c r="BF1273" i="1"/>
  <c r="CB762" i="4"/>
  <c r="BM621" i="4"/>
  <c r="BN864" i="4"/>
  <c r="BZ1530" i="4"/>
  <c r="BJ300" i="4"/>
  <c r="CC1321" i="4"/>
  <c r="BN1321" i="4"/>
  <c r="BZ9" i="4"/>
  <c r="BD924" i="4"/>
  <c r="BN420" i="4"/>
  <c r="BJ1564" i="4"/>
  <c r="BZ1588" i="4"/>
  <c r="AX733" i="1"/>
  <c r="BC733" i="1" s="1"/>
  <c r="BN603" i="4"/>
  <c r="BM498" i="4"/>
  <c r="BM990" i="4"/>
  <c r="BM1158" i="4"/>
  <c r="BN240" i="4"/>
  <c r="BD876" i="4"/>
  <c r="BM261" i="4"/>
  <c r="BM552" i="4"/>
  <c r="BM1170" i="4"/>
  <c r="BM1206" i="4"/>
  <c r="BM21" i="4"/>
  <c r="BM396" i="4"/>
  <c r="BM1188" i="4"/>
  <c r="BD1307" i="1"/>
  <c r="BD1172" i="1"/>
  <c r="BD801" i="1"/>
  <c r="BD704" i="1"/>
  <c r="BD633" i="1"/>
  <c r="AX625" i="1"/>
  <c r="AX532" i="1"/>
  <c r="BD459" i="1"/>
  <c r="AX426" i="1"/>
  <c r="BD347" i="1"/>
  <c r="AX226" i="1"/>
  <c r="BD50" i="1"/>
  <c r="BD10" i="1"/>
  <c r="BZ1108" i="4"/>
  <c r="BM801" i="4"/>
  <c r="CB801" i="4"/>
  <c r="BN879" i="4"/>
  <c r="BZ1569" i="4"/>
  <c r="BM273" i="4"/>
  <c r="BM879" i="4"/>
  <c r="BJ1548" i="4"/>
  <c r="BZ1225" i="4"/>
  <c r="BJ774" i="4"/>
  <c r="BZ1455" i="4"/>
  <c r="BJ492" i="4"/>
  <c r="BM372" i="4"/>
  <c r="BD1509" i="4"/>
  <c r="BD1524" i="4"/>
  <c r="BM12" i="4"/>
  <c r="BN639" i="4"/>
  <c r="CB12" i="4"/>
  <c r="CC1446" i="4"/>
  <c r="BZ612" i="4"/>
  <c r="BD1167" i="4"/>
  <c r="BJ1294" i="4"/>
  <c r="BJ900" i="4"/>
  <c r="BJ1560" i="4"/>
  <c r="BD1597" i="4"/>
  <c r="BZ372" i="4"/>
  <c r="BM558" i="4"/>
  <c r="BN1357" i="4"/>
  <c r="BZ1357" i="4"/>
  <c r="BD1225" i="4"/>
  <c r="BD1292" i="1"/>
  <c r="BD761" i="1"/>
  <c r="BZ993" i="4"/>
  <c r="BD273" i="4"/>
  <c r="BJ906" i="4"/>
  <c r="BJ801" i="4"/>
  <c r="BD801" i="4"/>
  <c r="CB897" i="4"/>
  <c r="BN1230" i="4"/>
  <c r="CC1236" i="4"/>
  <c r="BD1537" i="4"/>
  <c r="BM1225" i="4"/>
  <c r="BM669" i="4"/>
  <c r="BJ1200" i="4"/>
  <c r="BZ1572" i="4"/>
  <c r="BD1548" i="4"/>
  <c r="BD819" i="4"/>
  <c r="BZ639" i="4"/>
  <c r="CB774" i="4"/>
  <c r="BN1281" i="4"/>
  <c r="BD1236" i="4"/>
  <c r="BK522" i="4"/>
  <c r="BM522" i="4" s="1"/>
  <c r="BD492" i="4"/>
  <c r="BZ1648" i="4"/>
  <c r="CC1249" i="4"/>
  <c r="BJ372" i="4"/>
  <c r="BZ318" i="4"/>
  <c r="BZ108" i="4"/>
  <c r="BD777" i="4"/>
  <c r="CB447" i="4"/>
  <c r="BJ1681" i="4"/>
  <c r="BJ1612" i="4"/>
  <c r="BN669" i="4"/>
  <c r="CC336" i="4"/>
  <c r="BZ222" i="4"/>
  <c r="BN723" i="4"/>
  <c r="CC12" i="4"/>
  <c r="BM1197" i="4"/>
  <c r="BZ1560" i="4"/>
  <c r="BZ1645" i="4"/>
  <c r="BJ1593" i="4"/>
  <c r="BZ1620" i="4"/>
  <c r="BJ468" i="4"/>
  <c r="BM900" i="4"/>
  <c r="CB1156" i="4"/>
  <c r="BN900" i="4"/>
  <c r="BD576" i="4"/>
  <c r="BJ165" i="4"/>
  <c r="BZ336" i="4"/>
  <c r="BD774" i="4"/>
  <c r="BJ1197" i="4"/>
  <c r="BD427" i="4"/>
  <c r="BD1281" i="4"/>
  <c r="BN1225" i="4"/>
  <c r="BJ1506" i="4"/>
  <c r="BZ1185" i="4"/>
  <c r="BM1314" i="4"/>
  <c r="BM222" i="4"/>
  <c r="CC1461" i="4"/>
  <c r="BD1197" i="4"/>
  <c r="BM639" i="4"/>
  <c r="BG793" i="1"/>
  <c r="BZ804" i="4"/>
  <c r="BN804" i="4"/>
  <c r="BD804" i="4"/>
  <c r="BJ804" i="4"/>
  <c r="AX539" i="1"/>
  <c r="BG539" i="1" s="1"/>
  <c r="BM1321" i="4"/>
  <c r="CC1108" i="4"/>
  <c r="BZ12" i="4"/>
  <c r="BN261" i="4"/>
  <c r="BZ273" i="4"/>
  <c r="BN906" i="4"/>
  <c r="BZ1537" i="4"/>
  <c r="BJ1275" i="4"/>
  <c r="BZ975" i="4"/>
  <c r="BZ1182" i="4"/>
  <c r="BZ141" i="4"/>
  <c r="BN303" i="4"/>
  <c r="BN165" i="4"/>
  <c r="CC801" i="4"/>
  <c r="BD897" i="4"/>
  <c r="BZ633" i="4"/>
  <c r="BN1236" i="4"/>
  <c r="BN909" i="4"/>
  <c r="AY291" i="4"/>
  <c r="CB291" i="4" s="1"/>
  <c r="BZ1504" i="4"/>
  <c r="BJ858" i="4"/>
  <c r="BM336" i="4"/>
  <c r="BN973" i="4"/>
  <c r="BZ1362" i="4"/>
  <c r="CC1026" i="4"/>
  <c r="BZ213" i="4"/>
  <c r="CB1261" i="4"/>
  <c r="BD1635" i="4"/>
  <c r="BJ351" i="4"/>
  <c r="BZ1690" i="4"/>
  <c r="BJ1648" i="4"/>
  <c r="BD1249" i="4"/>
  <c r="CC1443" i="4"/>
  <c r="CB1249" i="4"/>
  <c r="BD987" i="4"/>
  <c r="BZ441" i="4"/>
  <c r="BZ357" i="4"/>
  <c r="BD1668" i="4"/>
  <c r="BD369" i="4"/>
  <c r="BJ1675" i="4"/>
  <c r="BD261" i="4"/>
  <c r="BZ300" i="4"/>
  <c r="BD1506" i="4"/>
  <c r="BD612" i="4"/>
  <c r="BN873" i="4"/>
  <c r="BG1337" i="1"/>
  <c r="CB249" i="4"/>
  <c r="CB543" i="4"/>
  <c r="BD1497" i="4"/>
  <c r="AX982" i="1"/>
  <c r="BG982" i="1" s="1"/>
  <c r="BM300" i="4"/>
  <c r="BM258" i="4"/>
  <c r="CB690" i="4"/>
  <c r="CC495" i="4"/>
  <c r="BJ603" i="4"/>
  <c r="BN453" i="4"/>
  <c r="BJ1323" i="4"/>
  <c r="BN1200" i="4"/>
  <c r="BZ1593" i="4"/>
  <c r="BD1588" i="4"/>
  <c r="BD1035" i="4"/>
  <c r="BN1323" i="4"/>
  <c r="BM804" i="4"/>
  <c r="BM1161" i="4"/>
  <c r="BM420" i="4"/>
  <c r="BJ606" i="4"/>
  <c r="AY1077" i="4"/>
  <c r="BJ792" i="4"/>
  <c r="BZ492" i="4"/>
  <c r="CC1156" i="4"/>
  <c r="BD117" i="4"/>
  <c r="CC1125" i="4"/>
  <c r="BD300" i="4"/>
  <c r="BZ1197" i="4"/>
  <c r="BN427" i="4"/>
  <c r="BZ939" i="4"/>
  <c r="BM1108" i="4"/>
  <c r="BJ1026" i="4"/>
  <c r="BN495" i="4"/>
  <c r="AX357" i="1"/>
  <c r="BC357" i="1" s="1"/>
  <c r="BN876" i="4"/>
  <c r="BJ1461" i="4"/>
  <c r="BM9" i="4"/>
  <c r="BM579" i="4"/>
  <c r="BD1156" i="4"/>
  <c r="BM570" i="4"/>
  <c r="BM810" i="4"/>
  <c r="BM1359" i="4"/>
  <c r="AX351" i="1"/>
  <c r="BG351" i="1" s="1"/>
  <c r="AX156" i="1"/>
  <c r="BG156" i="1" s="1"/>
  <c r="BM705" i="4"/>
  <c r="BD1357" i="4"/>
  <c r="BM1302" i="4"/>
  <c r="BM1182" i="4"/>
  <c r="BD539" i="1"/>
  <c r="BD259" i="1"/>
  <c r="BM819" i="4"/>
  <c r="CB1357" i="4"/>
  <c r="BJ1446" i="4"/>
  <c r="BZ1446" i="4"/>
  <c r="BD1446" i="4"/>
  <c r="BN1294" i="4"/>
  <c r="CB1294" i="4"/>
  <c r="CC1294" i="4"/>
  <c r="BZ1294" i="4"/>
  <c r="BD971" i="1"/>
  <c r="AX971" i="1"/>
  <c r="BG971" i="1" s="1"/>
  <c r="BD1359" i="1"/>
  <c r="BZ1095" i="4"/>
  <c r="BM1095" i="4"/>
  <c r="AX1259" i="1"/>
  <c r="BC1259" i="1" s="1"/>
  <c r="BA1267" i="4"/>
  <c r="BB1267" i="4" s="1"/>
  <c r="BC1267" i="4" s="1"/>
  <c r="BN1267" i="4"/>
  <c r="BZ1267" i="4"/>
  <c r="BK591" i="4"/>
  <c r="AY591" i="4"/>
  <c r="BZ591" i="4" s="1"/>
  <c r="BZ87" i="4"/>
  <c r="BD87" i="4"/>
  <c r="BD183" i="4"/>
  <c r="BJ183" i="4"/>
  <c r="BD210" i="1"/>
  <c r="BJ1437" i="4"/>
  <c r="CC1437" i="4"/>
  <c r="CB1437" i="4"/>
  <c r="BZ1269" i="4"/>
  <c r="BD1269" i="4"/>
  <c r="BZ957" i="4"/>
  <c r="BM957" i="4"/>
  <c r="BN957" i="4"/>
  <c r="BN189" i="4"/>
  <c r="BM189" i="4"/>
  <c r="BD17" i="1"/>
  <c r="AX17" i="1"/>
  <c r="BG17" i="1" s="1"/>
  <c r="AX1011" i="1"/>
  <c r="BG1011" i="1" s="1"/>
  <c r="BD1011" i="1"/>
  <c r="AX1464" i="1"/>
  <c r="BC1464" i="1" s="1"/>
  <c r="BZ25" i="4"/>
  <c r="BJ25" i="4"/>
  <c r="BZ1485" i="4"/>
  <c r="BJ1485" i="4"/>
  <c r="BJ705" i="4"/>
  <c r="BD705" i="4"/>
  <c r="BN1305" i="4"/>
  <c r="CB1305" i="4"/>
  <c r="BZ309" i="4"/>
  <c r="BJ309" i="4"/>
  <c r="BJ135" i="4"/>
  <c r="BZ135" i="4"/>
  <c r="BZ363" i="4"/>
  <c r="CB363" i="4"/>
  <c r="CC423" i="4"/>
  <c r="BZ423" i="4"/>
  <c r="BJ423" i="4"/>
  <c r="BD423" i="4"/>
  <c r="BD759" i="4"/>
  <c r="BN759" i="4"/>
  <c r="BJ759" i="4"/>
  <c r="BN1131" i="4"/>
  <c r="CB1131" i="4"/>
  <c r="BJ1131" i="4"/>
  <c r="BA1131" i="4"/>
  <c r="BB1131" i="4" s="1"/>
  <c r="BC1131" i="4" s="1"/>
  <c r="BN1239" i="4"/>
  <c r="CB1239" i="4"/>
  <c r="BD1239" i="4"/>
  <c r="BD1287" i="4"/>
  <c r="CC1287" i="4"/>
  <c r="BN1287" i="4"/>
  <c r="AX1142" i="1"/>
  <c r="BD969" i="4"/>
  <c r="BN969" i="4"/>
  <c r="CC1206" i="4"/>
  <c r="BD1206" i="4"/>
  <c r="BN1206" i="4"/>
  <c r="BJ1206" i="4"/>
  <c r="BJ282" i="4"/>
  <c r="BZ282" i="4"/>
  <c r="BD282" i="4"/>
  <c r="BN534" i="4"/>
  <c r="BD534" i="4"/>
  <c r="BZ534" i="4"/>
  <c r="CB1086" i="4"/>
  <c r="CC1086" i="4"/>
  <c r="CC1170" i="4"/>
  <c r="BN1170" i="4"/>
  <c r="CB1170" i="4"/>
  <c r="CB1450" i="4"/>
  <c r="BJ1450" i="4"/>
  <c r="BJ1510" i="4"/>
  <c r="BD1510" i="4"/>
  <c r="BJ1554" i="4"/>
  <c r="BD1554" i="4"/>
  <c r="BZ1554" i="4"/>
  <c r="CC751" i="4"/>
  <c r="BN751" i="4"/>
  <c r="BD751" i="4"/>
  <c r="BZ367" i="4"/>
  <c r="BN367" i="4"/>
  <c r="BD367" i="4"/>
  <c r="BJ627" i="4"/>
  <c r="BN627" i="4"/>
  <c r="AX53" i="1"/>
  <c r="BC53" i="1" s="1"/>
  <c r="BZ1641" i="4"/>
  <c r="BD1641" i="4"/>
  <c r="BJ1641" i="4"/>
  <c r="AY1041" i="4"/>
  <c r="CC1041" i="4" s="1"/>
  <c r="CB1479" i="4"/>
  <c r="BG492" i="1"/>
  <c r="BM309" i="4"/>
  <c r="CC1479" i="4"/>
  <c r="CB843" i="4"/>
  <c r="BJ1566" i="4"/>
  <c r="CC1239" i="4"/>
  <c r="BN423" i="4"/>
  <c r="BZ1605" i="4"/>
  <c r="BN25" i="4"/>
  <c r="BJ363" i="4"/>
  <c r="BZ1170" i="4"/>
  <c r="CB1402" i="4"/>
  <c r="BZ759" i="4"/>
  <c r="BJ1630" i="4"/>
  <c r="BD807" i="4"/>
  <c r="BJ1305" i="4"/>
  <c r="CB159" i="4"/>
  <c r="CC1458" i="4"/>
  <c r="CB1458" i="4"/>
  <c r="BM759" i="4"/>
  <c r="BJ630" i="4"/>
  <c r="BJ1086" i="4"/>
  <c r="CC1122" i="4"/>
  <c r="CB1122" i="4"/>
  <c r="BN387" i="4"/>
  <c r="BZ387" i="4"/>
  <c r="CB207" i="4"/>
  <c r="BZ207" i="4"/>
  <c r="BJ1047" i="4"/>
  <c r="BN1047" i="4"/>
  <c r="BB1059" i="4"/>
  <c r="BC1059" i="4" s="1"/>
  <c r="BI1059" i="4"/>
  <c r="CI1059" i="4" s="1"/>
  <c r="BM1074" i="4"/>
  <c r="BD48" i="1"/>
  <c r="BJ1581" i="4"/>
  <c r="BZ1581" i="4"/>
  <c r="BZ1677" i="4"/>
  <c r="BD1677" i="4"/>
  <c r="BJ1677" i="4"/>
  <c r="BM534" i="4"/>
  <c r="CB1383" i="4"/>
  <c r="BD957" i="4"/>
  <c r="BD879" i="4"/>
  <c r="BJ189" i="4"/>
  <c r="CB1095" i="4"/>
  <c r="BD486" i="1"/>
  <c r="AX486" i="1"/>
  <c r="BG486" i="1" s="1"/>
  <c r="BN543" i="4"/>
  <c r="BZ1510" i="4"/>
  <c r="BD1566" i="4"/>
  <c r="BZ1545" i="4"/>
  <c r="BJ1239" i="4"/>
  <c r="CB423" i="4"/>
  <c r="BJ1659" i="4"/>
  <c r="BD1485" i="4"/>
  <c r="BD1131" i="4"/>
  <c r="BD1443" i="4"/>
  <c r="AX1468" i="1"/>
  <c r="BC1468" i="1" s="1"/>
  <c r="CC1423" i="4"/>
  <c r="BZ1305" i="4"/>
  <c r="BZ411" i="4"/>
  <c r="CB13" i="4"/>
  <c r="BD13" i="4"/>
  <c r="BZ1602" i="4"/>
  <c r="BD1602" i="4"/>
  <c r="BJ1494" i="4"/>
  <c r="BD1494" i="4"/>
  <c r="CB1203" i="4"/>
  <c r="BD1203" i="4"/>
  <c r="BN999" i="4"/>
  <c r="BZ999" i="4"/>
  <c r="BZ99" i="4"/>
  <c r="BN99" i="4"/>
  <c r="CC1434" i="4"/>
  <c r="BJ1434" i="4"/>
  <c r="BD255" i="4"/>
  <c r="CB255" i="4"/>
  <c r="BN255" i="4"/>
  <c r="BD1050" i="4"/>
  <c r="CC1050" i="4"/>
  <c r="BD798" i="4"/>
  <c r="BJ798" i="4"/>
  <c r="BM798" i="4"/>
  <c r="BZ570" i="4"/>
  <c r="BJ570" i="4"/>
  <c r="BJ1267" i="4"/>
  <c r="BJ5" i="4"/>
  <c r="BN5" i="4"/>
  <c r="CC5" i="4"/>
  <c r="BJ114" i="4"/>
  <c r="BD114" i="4"/>
  <c r="BZ258" i="4"/>
  <c r="BN258" i="4"/>
  <c r="BD378" i="4"/>
  <c r="BN378" i="4"/>
  <c r="BZ378" i="4"/>
  <c r="BD726" i="4"/>
  <c r="BJ726" i="4"/>
  <c r="BD1086" i="4"/>
  <c r="BN1395" i="4"/>
  <c r="BZ1395" i="4"/>
  <c r="BD1395" i="4"/>
  <c r="CC1395" i="4"/>
  <c r="BC62" i="1"/>
  <c r="BG62" i="1"/>
  <c r="BD1175" i="1"/>
  <c r="AX494" i="1"/>
  <c r="BD968" i="1"/>
  <c r="AX1292" i="1"/>
  <c r="AX1081" i="1"/>
  <c r="AX1657" i="1"/>
  <c r="BC1657" i="1" s="1"/>
  <c r="BD1138" i="4"/>
  <c r="BJ1138" i="4"/>
  <c r="BA1350" i="4"/>
  <c r="CC1350" i="4"/>
  <c r="CB1350" i="4"/>
  <c r="CB285" i="4"/>
  <c r="BN285" i="4"/>
  <c r="BD285" i="4"/>
  <c r="BJ285" i="4"/>
  <c r="BZ1386" i="4"/>
  <c r="BN1386" i="4"/>
  <c r="BD1386" i="4"/>
  <c r="CC1386" i="4"/>
  <c r="BJ1575" i="4"/>
  <c r="BZ1575" i="4"/>
  <c r="BD1575" i="4"/>
  <c r="AX642" i="1"/>
  <c r="AX105" i="1"/>
  <c r="BM963" i="4"/>
  <c r="BM270" i="4"/>
  <c r="BM351" i="4"/>
  <c r="BM1350" i="4"/>
  <c r="CC1432" i="4"/>
  <c r="CB1432" i="4"/>
  <c r="BD295" i="1"/>
  <c r="BF848" i="1"/>
  <c r="CC795" i="4"/>
  <c r="BD1182" i="4"/>
  <c r="CC897" i="4"/>
  <c r="BN1026" i="4"/>
  <c r="BM171" i="4"/>
  <c r="BM1185" i="4"/>
  <c r="BJ537" i="4"/>
  <c r="BN1362" i="4"/>
  <c r="BZ873" i="4"/>
  <c r="BZ810" i="4"/>
  <c r="BD414" i="4"/>
  <c r="BM510" i="4"/>
  <c r="BN1125" i="4"/>
  <c r="BF277" i="1"/>
  <c r="BN1035" i="4"/>
  <c r="BJ1650" i="4"/>
  <c r="CC1182" i="4"/>
  <c r="BD675" i="4"/>
  <c r="BZ510" i="4"/>
  <c r="BZ427" i="4"/>
  <c r="BZ1026" i="4"/>
  <c r="BM327" i="4"/>
  <c r="BM1035" i="4"/>
  <c r="BM294" i="4"/>
  <c r="BM474" i="4"/>
  <c r="C24" i="8"/>
  <c r="BM423" i="4"/>
  <c r="BM447" i="4"/>
  <c r="BM831" i="4"/>
  <c r="BM1239" i="4"/>
  <c r="BM942" i="4"/>
  <c r="BJ520" i="4"/>
  <c r="BD520" i="4"/>
  <c r="BZ520" i="4"/>
  <c r="BN520" i="4"/>
  <c r="BG1205" i="1"/>
  <c r="BC1205" i="1"/>
  <c r="AX59" i="1"/>
  <c r="BD1214" i="1"/>
  <c r="AX649" i="1"/>
  <c r="AX446" i="1"/>
  <c r="BC305" i="1"/>
  <c r="BG305" i="1"/>
  <c r="AX1193" i="1"/>
  <c r="AX898" i="1"/>
  <c r="AX542" i="1"/>
  <c r="AX256" i="1"/>
  <c r="BD105" i="1"/>
  <c r="BD621" i="1"/>
  <c r="AX259" i="1"/>
  <c r="BD220" i="1"/>
  <c r="AX285" i="1"/>
  <c r="AX245" i="1"/>
  <c r="AX672" i="1"/>
  <c r="BD353" i="1"/>
  <c r="BD1249" i="1"/>
  <c r="BD190" i="1"/>
  <c r="AX127" i="1"/>
  <c r="BD1010" i="1"/>
  <c r="BD399" i="4"/>
  <c r="BZ702" i="4"/>
  <c r="BZ249" i="4"/>
  <c r="BD129" i="4"/>
  <c r="CB1431" i="4"/>
  <c r="BN1203" i="4"/>
  <c r="BZ903" i="4"/>
  <c r="CB295" i="4"/>
  <c r="BM66" i="4"/>
  <c r="BK1044" i="4"/>
  <c r="BM1044" i="4" s="1"/>
  <c r="BJ1602" i="4"/>
  <c r="BN1122" i="4"/>
  <c r="BJ1545" i="4"/>
  <c r="CB838" i="4"/>
  <c r="BZ66" i="4"/>
  <c r="BD1023" i="4"/>
  <c r="BN399" i="4"/>
  <c r="BD1278" i="4"/>
  <c r="BJ318" i="4"/>
  <c r="BM1023" i="4"/>
  <c r="BN991" i="4"/>
  <c r="BN1302" i="4"/>
  <c r="BZ1555" i="4"/>
  <c r="CB1269" i="4"/>
  <c r="BZ991" i="4"/>
  <c r="BZ562" i="4"/>
  <c r="BZ1023" i="4"/>
  <c r="BJ424" i="4"/>
  <c r="BZ138" i="4"/>
  <c r="BJ138" i="4"/>
  <c r="BM723" i="4"/>
  <c r="BJ222" i="4"/>
  <c r="BZ1161" i="4"/>
  <c r="BJ762" i="4"/>
  <c r="BB1161" i="4"/>
  <c r="BC1161" i="4" s="1"/>
  <c r="BM247" i="4"/>
  <c r="BM399" i="4"/>
  <c r="BD1437" i="4"/>
  <c r="BD903" i="4"/>
  <c r="BJ666" i="4"/>
  <c r="BD99" i="4"/>
  <c r="BJ1011" i="4"/>
  <c r="CC1011" i="4"/>
  <c r="BN447" i="4"/>
  <c r="BD1431" i="4"/>
  <c r="BZ1423" i="4"/>
  <c r="BM751" i="4"/>
  <c r="BM991" i="4"/>
  <c r="CB1302" i="4"/>
  <c r="CB751" i="4"/>
  <c r="BB1314" i="4"/>
  <c r="BC1314" i="4" s="1"/>
  <c r="BN318" i="4"/>
  <c r="BJ957" i="4"/>
  <c r="BZ1494" i="4"/>
  <c r="BM138" i="4"/>
  <c r="BM666" i="4"/>
  <c r="BM531" i="4"/>
  <c r="BM675" i="4"/>
  <c r="BM318" i="4"/>
  <c r="BD367" i="1"/>
  <c r="BJ435" i="4"/>
  <c r="BZ399" i="4"/>
  <c r="BD1077" i="1"/>
  <c r="CB927" i="4"/>
  <c r="CB1044" i="4"/>
  <c r="BN702" i="4"/>
  <c r="BM249" i="4"/>
  <c r="CC1275" i="4"/>
  <c r="CC1158" i="4"/>
  <c r="BJ141" i="4"/>
  <c r="BF594" i="1"/>
  <c r="BG594" i="1"/>
  <c r="BZ1431" i="4"/>
  <c r="BZ1203" i="4"/>
  <c r="BJ903" i="4"/>
  <c r="BD189" i="4"/>
  <c r="BM303" i="4"/>
  <c r="BN705" i="4"/>
  <c r="BF492" i="1"/>
  <c r="BN234" i="4"/>
  <c r="BK1038" i="4"/>
  <c r="BM1038" i="4" s="1"/>
  <c r="BM367" i="4"/>
  <c r="BM999" i="4"/>
  <c r="BN270" i="4"/>
  <c r="CB706" i="4"/>
  <c r="BJ1515" i="4"/>
  <c r="BZ714" i="4"/>
  <c r="CB1314" i="4"/>
  <c r="BZ843" i="4"/>
  <c r="BD669" i="4"/>
  <c r="BZ177" i="4"/>
  <c r="BD1044" i="4"/>
  <c r="CB1359" i="4"/>
  <c r="BZ1443" i="4"/>
  <c r="BK823" i="4"/>
  <c r="BM823" i="4" s="1"/>
  <c r="BJ1278" i="4"/>
  <c r="BN87" i="4"/>
  <c r="BJ1269" i="4"/>
  <c r="BN1269" i="4"/>
  <c r="CC447" i="4"/>
  <c r="BZ1675" i="4"/>
  <c r="BN1402" i="4"/>
  <c r="CC1302" i="4"/>
  <c r="BK885" i="4"/>
  <c r="BM885" i="4" s="1"/>
  <c r="BN424" i="4"/>
  <c r="BJ249" i="4"/>
  <c r="BN141" i="4"/>
  <c r="BD1630" i="4"/>
  <c r="BM543" i="4"/>
  <c r="BD309" i="4"/>
  <c r="BB1074" i="4"/>
  <c r="BC1074" i="4" s="1"/>
  <c r="BD222" i="4"/>
  <c r="BZ762" i="4"/>
  <c r="BM1326" i="4"/>
  <c r="BZ1437" i="4"/>
  <c r="BZ1434" i="4"/>
  <c r="BZ666" i="4"/>
  <c r="BD843" i="4"/>
  <c r="BN537" i="4"/>
  <c r="BJ99" i="4"/>
  <c r="BM1011" i="4"/>
  <c r="CB1011" i="4"/>
  <c r="CB1443" i="4"/>
  <c r="BM1269" i="4"/>
  <c r="BM927" i="4"/>
  <c r="BD927" i="4"/>
  <c r="CC1431" i="4"/>
  <c r="BD495" i="4"/>
  <c r="BJ1402" i="4"/>
  <c r="BF1087" i="1"/>
  <c r="CB1423" i="4"/>
  <c r="BD1125" i="4"/>
  <c r="BD666" i="4"/>
  <c r="BD676" i="4"/>
  <c r="CC1305" i="4"/>
  <c r="CB1462" i="4"/>
  <c r="BZ1167" i="4"/>
  <c r="BM567" i="4"/>
  <c r="AX1166" i="1"/>
  <c r="BM330" i="4"/>
  <c r="BM987" i="4"/>
  <c r="BN630" i="4"/>
  <c r="BD627" i="4"/>
  <c r="BD1392" i="1"/>
  <c r="BD1309" i="1"/>
  <c r="BM627" i="4"/>
  <c r="BD1314" i="1"/>
  <c r="AX150" i="1"/>
  <c r="BN12" i="4"/>
  <c r="BJ927" i="4"/>
  <c r="BC689" i="1"/>
  <c r="BD762" i="4"/>
  <c r="BM702" i="4"/>
  <c r="BJ909" i="4"/>
  <c r="CC249" i="4"/>
  <c r="BN1095" i="4"/>
  <c r="BZ1158" i="4"/>
  <c r="BN129" i="4"/>
  <c r="BD1686" i="4"/>
  <c r="BZ189" i="4"/>
  <c r="BD906" i="4"/>
  <c r="BJ303" i="4"/>
  <c r="BM573" i="4"/>
  <c r="BN295" i="4"/>
  <c r="CB909" i="4"/>
  <c r="CC234" i="4"/>
  <c r="BG909" i="1"/>
  <c r="CB234" i="4"/>
  <c r="BN1050" i="4"/>
  <c r="BM906" i="4"/>
  <c r="BM435" i="4"/>
  <c r="BZ1314" i="4"/>
  <c r="CC843" i="4"/>
  <c r="BN411" i="4"/>
  <c r="BZ669" i="4"/>
  <c r="BJ1635" i="4"/>
  <c r="BN1044" i="4"/>
  <c r="BJ255" i="4"/>
  <c r="BD25" i="4"/>
  <c r="CC1254" i="4"/>
  <c r="CB1395" i="4"/>
  <c r="CB367" i="4"/>
  <c r="BZ1239" i="4"/>
  <c r="BD66" i="4"/>
  <c r="CB1023" i="4"/>
  <c r="BN1359" i="4"/>
  <c r="BN357" i="4"/>
  <c r="CB1275" i="4"/>
  <c r="BZ1278" i="4"/>
  <c r="BJ387" i="4"/>
  <c r="BM207" i="4"/>
  <c r="CC466" i="4"/>
  <c r="BJ1287" i="4"/>
  <c r="BJ1555" i="4"/>
  <c r="BD247" i="4"/>
  <c r="BD1305" i="4"/>
  <c r="BJ567" i="4"/>
  <c r="CB991" i="4"/>
  <c r="CB1287" i="4"/>
  <c r="BJ999" i="4"/>
  <c r="CC1269" i="4"/>
  <c r="BN309" i="4"/>
  <c r="BN249" i="4"/>
  <c r="BJ810" i="4"/>
  <c r="BZ543" i="4"/>
  <c r="BZ255" i="4"/>
  <c r="BN798" i="4"/>
  <c r="BJ1167" i="4"/>
  <c r="CB1125" i="4"/>
  <c r="BD1402" i="4"/>
  <c r="AY1227" i="4"/>
  <c r="CB1227" i="4" s="1"/>
  <c r="BI1155" i="4"/>
  <c r="CI1155" i="4" s="1"/>
  <c r="BZ1011" i="4"/>
  <c r="CC1131" i="4"/>
  <c r="CC1323" i="4"/>
  <c r="BJ426" i="4"/>
  <c r="BF595" i="1"/>
  <c r="BA1423" i="4"/>
  <c r="BB1423" i="4" s="1"/>
  <c r="BC1423" i="4" s="1"/>
  <c r="BZ927" i="4"/>
  <c r="BC340" i="1"/>
  <c r="BD1170" i="4"/>
  <c r="BJ270" i="4"/>
  <c r="BN135" i="4"/>
  <c r="CC1402" i="4"/>
  <c r="AX1137" i="1"/>
  <c r="BG1137" i="1" s="1"/>
  <c r="BN1423" i="4"/>
  <c r="BD838" i="4"/>
  <c r="CC1266" i="4"/>
  <c r="BZ1206" i="4"/>
  <c r="BD562" i="4"/>
  <c r="BN294" i="4"/>
  <c r="BM1125" i="4"/>
  <c r="BF416" i="1"/>
  <c r="BD1462" i="4"/>
  <c r="AX1077" i="1"/>
  <c r="CB1167" i="4"/>
  <c r="BM1167" i="4"/>
  <c r="BZ1461" i="4"/>
  <c r="BG445" i="1"/>
  <c r="AX1240" i="1"/>
  <c r="BM714" i="4"/>
  <c r="BM141" i="4"/>
  <c r="BD1166" i="1"/>
  <c r="AX1010" i="1"/>
  <c r="BG1010" i="1" s="1"/>
  <c r="BZ1125" i="4"/>
  <c r="BD630" i="4"/>
  <c r="BM363" i="4"/>
  <c r="BM975" i="4"/>
  <c r="BD5" i="1"/>
  <c r="BM774" i="4"/>
  <c r="AX1392" i="1"/>
  <c r="BC1392" i="1" s="1"/>
  <c r="AX1309" i="1"/>
  <c r="BM873" i="4"/>
  <c r="BM1110" i="4"/>
  <c r="BM690" i="4"/>
  <c r="BM87" i="4"/>
  <c r="BM183" i="4"/>
  <c r="BM843" i="4"/>
  <c r="AX1314" i="1"/>
  <c r="BD857" i="1"/>
  <c r="BD386" i="1"/>
  <c r="AX227" i="1"/>
  <c r="AX949" i="1"/>
  <c r="AX669" i="1"/>
  <c r="AX396" i="1"/>
  <c r="AX234" i="1"/>
  <c r="BD793" i="1"/>
  <c r="BF793" i="1" s="1"/>
  <c r="BD305" i="1"/>
  <c r="BF305" i="1" s="1"/>
  <c r="AX179" i="1"/>
  <c r="AX379" i="1"/>
  <c r="BD265" i="1"/>
  <c r="BN1293" i="4"/>
  <c r="BM1293" i="4"/>
  <c r="BZ1293" i="4"/>
  <c r="BD1293" i="4"/>
  <c r="CB1293" i="4"/>
  <c r="BN693" i="4"/>
  <c r="CC333" i="4"/>
  <c r="BJ333" i="4"/>
  <c r="BD333" i="4"/>
  <c r="BN333" i="4"/>
  <c r="BZ333" i="4"/>
  <c r="BD1333" i="1"/>
  <c r="AX1666" i="1"/>
  <c r="BC1666" i="1" s="1"/>
  <c r="BZ1519" i="4"/>
  <c r="BD1519" i="4"/>
  <c r="BJ1519" i="4"/>
  <c r="BD942" i="4"/>
  <c r="BZ942" i="4"/>
  <c r="BZ1450" i="4"/>
  <c r="CC1450" i="4"/>
  <c r="BD1450" i="4"/>
  <c r="BD1678" i="4"/>
  <c r="BJ1678" i="4"/>
  <c r="CB654" i="4"/>
  <c r="BM654" i="4"/>
  <c r="BZ1002" i="4"/>
  <c r="BJ1002" i="4"/>
  <c r="BD1002" i="4"/>
  <c r="BN1002" i="4"/>
  <c r="BM1002" i="4"/>
  <c r="BM1122" i="4"/>
  <c r="BZ1122" i="4"/>
  <c r="BD1122" i="4"/>
  <c r="BJ1122" i="4"/>
  <c r="BJ699" i="4"/>
  <c r="BD699" i="4"/>
  <c r="BN699" i="4"/>
  <c r="BG929" i="1"/>
  <c r="BC929" i="1"/>
  <c r="BM123" i="4"/>
  <c r="AX967" i="1"/>
  <c r="BM954" i="4"/>
  <c r="BM186" i="4"/>
  <c r="AX1654" i="1"/>
  <c r="BC1654" i="1" s="1"/>
  <c r="BF318" i="1"/>
  <c r="AX19" i="1"/>
  <c r="BZ973" i="4"/>
  <c r="BZ1047" i="4"/>
  <c r="BD1047" i="4"/>
  <c r="CB1047" i="4"/>
  <c r="BZ1155" i="4"/>
  <c r="BN1155" i="4"/>
  <c r="CB1155" i="4"/>
  <c r="BJ1155" i="4"/>
  <c r="CC1155" i="4"/>
  <c r="BD1155" i="4"/>
  <c r="BJ1383" i="4"/>
  <c r="BD1383" i="4"/>
  <c r="BZ1383" i="4"/>
  <c r="BJ1539" i="4"/>
  <c r="BZ1539" i="4"/>
  <c r="BD1539" i="4"/>
  <c r="BJ1440" i="4"/>
  <c r="BD1440" i="4"/>
  <c r="BZ1440" i="4"/>
  <c r="CC1440" i="4"/>
  <c r="CB1440" i="4"/>
  <c r="BN201" i="4"/>
  <c r="BD201" i="4"/>
  <c r="BZ1005" i="4"/>
  <c r="BD1005" i="4"/>
  <c r="BN1383" i="4"/>
  <c r="BC54" i="1"/>
  <c r="AX1486" i="1"/>
  <c r="BC1486" i="1" s="1"/>
  <c r="BZ6" i="4"/>
  <c r="BZ201" i="4"/>
  <c r="AX11" i="1"/>
  <c r="BG11" i="1" s="1"/>
  <c r="BD11" i="1"/>
  <c r="BM1047" i="4"/>
  <c r="BD973" i="4"/>
  <c r="BK837" i="4"/>
  <c r="BM837" i="4" s="1"/>
  <c r="BM333" i="4"/>
  <c r="AX1599" i="1"/>
  <c r="BC1599" i="1" s="1"/>
  <c r="BD9" i="1"/>
  <c r="AX436" i="1"/>
  <c r="BC436" i="1" s="1"/>
  <c r="AX451" i="1"/>
  <c r="BC451" i="1" s="1"/>
  <c r="BN1005" i="4"/>
  <c r="BM201" i="4"/>
  <c r="BD870" i="1"/>
  <c r="AX870" i="1"/>
  <c r="BC870" i="1" s="1"/>
  <c r="CC1047" i="4"/>
  <c r="BC1003" i="1"/>
  <c r="BG1003" i="1"/>
  <c r="BJ1293" i="4"/>
  <c r="AX1492" i="1"/>
  <c r="BC1492" i="1" s="1"/>
  <c r="AX1274" i="1"/>
  <c r="AX195" i="1"/>
  <c r="BB1362" i="4"/>
  <c r="BC1362" i="4" s="1"/>
  <c r="BI1362" i="4"/>
  <c r="CI1362" i="4" s="1"/>
  <c r="BD1698" i="4"/>
  <c r="BJ1698" i="4"/>
  <c r="BZ1698" i="4"/>
  <c r="BD1590" i="4"/>
  <c r="BJ1590" i="4"/>
  <c r="BD1074" i="4"/>
  <c r="CC1074" i="4"/>
  <c r="BJ1074" i="4"/>
  <c r="BZ1074" i="4"/>
  <c r="BN1419" i="4"/>
  <c r="CB1419" i="4"/>
  <c r="BZ1419" i="4"/>
  <c r="CC1095" i="4"/>
  <c r="BJ1095" i="4"/>
  <c r="BD1095" i="4"/>
  <c r="BJ963" i="4"/>
  <c r="BN963" i="4"/>
  <c r="BZ963" i="4"/>
  <c r="BZ807" i="4"/>
  <c r="BJ807" i="4"/>
  <c r="BJ327" i="4"/>
  <c r="BD327" i="4"/>
  <c r="BZ327" i="4"/>
  <c r="BN327" i="4"/>
  <c r="BJ1458" i="4"/>
  <c r="BZ1458" i="4"/>
  <c r="BD1458" i="4"/>
  <c r="BN450" i="4"/>
  <c r="BZ450" i="4"/>
  <c r="BD450" i="4"/>
  <c r="BZ123" i="4"/>
  <c r="BD123" i="4"/>
  <c r="BJ123" i="4"/>
  <c r="BK615" i="4"/>
  <c r="AY615" i="4"/>
  <c r="BD1482" i="4"/>
  <c r="BJ1482" i="4"/>
  <c r="CB1482" i="4"/>
  <c r="BZ1482" i="4"/>
  <c r="CB1110" i="4"/>
  <c r="BN1110" i="4"/>
  <c r="BD1110" i="4"/>
  <c r="BZ1110" i="4"/>
  <c r="BJ954" i="4"/>
  <c r="BZ954" i="4"/>
  <c r="BN474" i="4"/>
  <c r="BD474" i="4"/>
  <c r="BJ474" i="4"/>
  <c r="BJ186" i="4"/>
  <c r="BD186" i="4"/>
  <c r="BZ186" i="4"/>
  <c r="CC18" i="4"/>
  <c r="BD18" i="4"/>
  <c r="BZ18" i="4"/>
  <c r="BN18" i="4"/>
  <c r="BM18" i="4"/>
  <c r="BD42" i="4"/>
  <c r="BM42" i="4"/>
  <c r="BJ42" i="4"/>
  <c r="BN330" i="4"/>
  <c r="BD330" i="4"/>
  <c r="BJ330" i="4"/>
  <c r="BJ618" i="4"/>
  <c r="BM618" i="4"/>
  <c r="BD618" i="4"/>
  <c r="BZ618" i="4"/>
  <c r="BM1155" i="4"/>
  <c r="BD301" i="1"/>
  <c r="AX1265" i="1"/>
  <c r="BM630" i="4"/>
  <c r="CC762" i="4"/>
  <c r="BJ1158" i="4"/>
  <c r="BJ295" i="4"/>
  <c r="BJ879" i="4"/>
  <c r="BD295" i="4"/>
  <c r="AY1263" i="4"/>
  <c r="CC1263" i="4" s="1"/>
  <c r="BD570" i="4"/>
  <c r="BN570" i="4"/>
  <c r="BD181" i="4"/>
  <c r="CB1050" i="4"/>
  <c r="BJ675" i="4"/>
  <c r="BN63" i="4"/>
  <c r="BN714" i="4"/>
  <c r="BZ1498" i="4"/>
  <c r="BZ351" i="4"/>
  <c r="BD1326" i="4"/>
  <c r="BZ13" i="4"/>
  <c r="BM1254" i="4"/>
  <c r="BD663" i="4"/>
  <c r="CB399" i="4"/>
  <c r="BN1266" i="4"/>
  <c r="BD441" i="4"/>
  <c r="CB1267" i="4"/>
  <c r="BD1267" i="4"/>
  <c r="BD387" i="4"/>
  <c r="BD207" i="4"/>
  <c r="BN435" i="4"/>
  <c r="BM1323" i="4"/>
  <c r="BB132" i="4"/>
  <c r="BC132" i="4" s="1"/>
  <c r="BM762" i="4"/>
  <c r="BJ873" i="4"/>
  <c r="BN562" i="4"/>
  <c r="BM255" i="4"/>
  <c r="BD543" i="4"/>
  <c r="BI259" i="4"/>
  <c r="CI259" i="4" s="1"/>
  <c r="BD723" i="4"/>
  <c r="BZ798" i="4"/>
  <c r="BD1389" i="4"/>
  <c r="BJ1326" i="4"/>
  <c r="BN247" i="4"/>
  <c r="BN1158" i="4"/>
  <c r="BJ594" i="4"/>
  <c r="BD1323" i="4"/>
  <c r="BJ294" i="4"/>
  <c r="BM855" i="4"/>
  <c r="BM441" i="4"/>
  <c r="BJ1389" i="4"/>
  <c r="CC1185" i="4"/>
  <c r="BG956" i="1"/>
  <c r="BN1326" i="4"/>
  <c r="BG1227" i="1"/>
  <c r="BJ1462" i="4"/>
  <c r="BN633" i="4"/>
  <c r="BM603" i="4"/>
  <c r="BF1133" i="1"/>
  <c r="BM471" i="4"/>
  <c r="BM1299" i="4"/>
  <c r="BN183" i="4"/>
  <c r="BZ183" i="4"/>
  <c r="CC1483" i="4"/>
  <c r="BZ1483" i="4"/>
  <c r="BD1483" i="4"/>
  <c r="BJ1483" i="4"/>
  <c r="BN114" i="4"/>
  <c r="BD435" i="4"/>
  <c r="BJ399" i="4"/>
  <c r="AX5" i="1"/>
  <c r="BC5" i="1" s="1"/>
  <c r="BD12" i="4"/>
  <c r="BM5" i="4"/>
  <c r="BN1275" i="4"/>
  <c r="BA795" i="4"/>
  <c r="BI795" i="4" s="1"/>
  <c r="CI795" i="4" s="1"/>
  <c r="BN1182" i="4"/>
  <c r="BZ129" i="4"/>
  <c r="BN558" i="4"/>
  <c r="BJ1686" i="4"/>
  <c r="BJ855" i="4"/>
  <c r="BJ1230" i="4"/>
  <c r="CC295" i="4"/>
  <c r="BK234" i="4"/>
  <c r="BM234" i="4" s="1"/>
  <c r="BN181" i="4"/>
  <c r="BJ181" i="4"/>
  <c r="BD234" i="4"/>
  <c r="BZ1050" i="4"/>
  <c r="BZ675" i="4"/>
  <c r="BZ969" i="4"/>
  <c r="BF1176" i="1"/>
  <c r="BJ714" i="4"/>
  <c r="BJ1314" i="4"/>
  <c r="BD1314" i="4"/>
  <c r="BD1498" i="4"/>
  <c r="CB1253" i="4"/>
  <c r="BZ819" i="4"/>
  <c r="BJ247" i="4"/>
  <c r="BN774" i="4"/>
  <c r="BJ1044" i="4"/>
  <c r="BJ45" i="4"/>
  <c r="CB795" i="4"/>
  <c r="CC355" i="4"/>
  <c r="CC1326" i="4"/>
  <c r="CB1254" i="4"/>
  <c r="BJ1254" i="4"/>
  <c r="CB663" i="4"/>
  <c r="BZ5" i="4"/>
  <c r="BJ367" i="4"/>
  <c r="BJ1035" i="4"/>
  <c r="BB1119" i="4"/>
  <c r="BC1119" i="4" s="1"/>
  <c r="CC1359" i="4"/>
  <c r="BZ1266" i="4"/>
  <c r="BD1266" i="4"/>
  <c r="CC1267" i="4"/>
  <c r="BN207" i="4"/>
  <c r="BJ258" i="4"/>
  <c r="BC70" i="1"/>
  <c r="BG991" i="1"/>
  <c r="BZ726" i="4"/>
  <c r="BG986" i="1"/>
  <c r="BD990" i="4"/>
  <c r="BD1230" i="4"/>
  <c r="BM1026" i="4"/>
  <c r="BJ969" i="4"/>
  <c r="BD457" i="4"/>
  <c r="BD424" i="4"/>
  <c r="CC723" i="4"/>
  <c r="CB1161" i="4"/>
  <c r="BN810" i="4"/>
  <c r="BJ543" i="4"/>
  <c r="BJ1161" i="4"/>
  <c r="CB723" i="4"/>
  <c r="BN1161" i="4"/>
  <c r="BZ414" i="4"/>
  <c r="BM1050" i="4"/>
  <c r="BM426" i="4"/>
  <c r="BJ207" i="4"/>
  <c r="BJ87" i="4"/>
  <c r="BB1326" i="4"/>
  <c r="BC1326" i="4" s="1"/>
  <c r="BF204" i="1"/>
  <c r="BN594" i="4"/>
  <c r="BJ378" i="4"/>
  <c r="BD294" i="4"/>
  <c r="BZ751" i="4"/>
  <c r="BN819" i="4"/>
  <c r="BD270" i="4"/>
  <c r="CC1389" i="4"/>
  <c r="BJ663" i="4"/>
  <c r="BJ1182" i="4"/>
  <c r="BD1423" i="4"/>
  <c r="BM807" i="4"/>
  <c r="BM1383" i="4"/>
  <c r="CB1326" i="4"/>
  <c r="BD5" i="4"/>
  <c r="BZ1462" i="4"/>
  <c r="BD1161" i="4"/>
  <c r="BK756" i="4"/>
  <c r="AY756" i="4"/>
  <c r="BZ1248" i="4"/>
  <c r="BN1248" i="4"/>
  <c r="BA1248" i="4"/>
  <c r="BD1248" i="4"/>
  <c r="CC1248" i="4"/>
  <c r="BJ1248" i="4"/>
  <c r="BZ1368" i="4"/>
  <c r="BN1368" i="4"/>
  <c r="BJ1368" i="4"/>
  <c r="BA1368" i="4"/>
  <c r="CC1368" i="4"/>
  <c r="BN1086" i="4"/>
  <c r="BZ1086" i="4"/>
  <c r="BZ693" i="4"/>
  <c r="BJ693" i="4"/>
  <c r="BD1197" i="1"/>
  <c r="CB1074" i="4"/>
  <c r="BN1074" i="4"/>
  <c r="CC1419" i="4"/>
  <c r="BD1419" i="4"/>
  <c r="BD963" i="4"/>
  <c r="CC963" i="4"/>
  <c r="CC1146" i="4"/>
  <c r="BN1146" i="4"/>
  <c r="BA1146" i="4"/>
  <c r="BZ1146" i="4"/>
  <c r="BJ1146" i="4"/>
  <c r="BD1146" i="4"/>
  <c r="BZ1194" i="4"/>
  <c r="BD1194" i="4"/>
  <c r="BN939" i="4"/>
  <c r="BJ939" i="4"/>
  <c r="BJ471" i="4"/>
  <c r="BZ471" i="4"/>
  <c r="BN471" i="4"/>
  <c r="BD471" i="4"/>
  <c r="BJ531" i="4"/>
  <c r="BD531" i="4"/>
  <c r="BZ531" i="4"/>
  <c r="BN531" i="4"/>
  <c r="AX1384" i="1"/>
  <c r="AX671" i="1"/>
  <c r="AX86" i="1"/>
  <c r="BD47" i="1"/>
  <c r="AX1399" i="1"/>
  <c r="BD1185" i="1"/>
  <c r="BD768" i="1"/>
  <c r="AX705" i="1"/>
  <c r="BD634" i="1"/>
  <c r="AX316" i="1"/>
  <c r="AX160" i="1"/>
  <c r="BN1389" i="4"/>
  <c r="BZ1389" i="4"/>
  <c r="BN1185" i="4"/>
  <c r="CB1185" i="4"/>
  <c r="BD1080" i="1"/>
  <c r="AX980" i="1"/>
  <c r="BD580" i="1"/>
  <c r="AX515" i="1"/>
  <c r="AX1099" i="1"/>
  <c r="BD710" i="1"/>
  <c r="BD473" i="1"/>
  <c r="BJ63" i="4"/>
  <c r="BZ63" i="4"/>
  <c r="BD426" i="4"/>
  <c r="BZ426" i="4"/>
  <c r="BJ654" i="4"/>
  <c r="BZ654" i="4"/>
  <c r="BN654" i="4"/>
  <c r="CC654" i="4"/>
  <c r="BD654" i="4"/>
  <c r="BD831" i="4"/>
  <c r="BZ831" i="4"/>
  <c r="BD929" i="1"/>
  <c r="BF929" i="1" s="1"/>
  <c r="BM63" i="4"/>
  <c r="BJ1299" i="4"/>
  <c r="BZ1299" i="4"/>
  <c r="CC1299" i="4"/>
  <c r="BN1299" i="4"/>
  <c r="BD1299" i="4"/>
  <c r="BA1299" i="4"/>
  <c r="BZ1695" i="4"/>
  <c r="BD1695" i="4"/>
  <c r="BJ1695" i="4"/>
  <c r="AX1244" i="1"/>
  <c r="AX1072" i="1"/>
  <c r="AX577" i="1"/>
  <c r="BD444" i="1"/>
  <c r="AX407" i="1"/>
  <c r="AX258" i="1"/>
  <c r="BM1419" i="4"/>
  <c r="BD181" i="1"/>
  <c r="BF181" i="1" s="1"/>
  <c r="BD1208" i="1"/>
  <c r="BD1099" i="1"/>
  <c r="BN690" i="4"/>
  <c r="CC690" i="4"/>
  <c r="AX9" i="1"/>
  <c r="CC159" i="4"/>
  <c r="BD159" i="4"/>
  <c r="BJ159" i="4"/>
  <c r="BZ159" i="4"/>
  <c r="BJ1479" i="4"/>
  <c r="BD1479" i="4"/>
  <c r="BD1154" i="1"/>
  <c r="AX1064" i="1"/>
  <c r="AX1009" i="1"/>
  <c r="BD925" i="1"/>
  <c r="AX850" i="1"/>
  <c r="BD653" i="1"/>
  <c r="BD619" i="1"/>
  <c r="BD556" i="1"/>
  <c r="BD401" i="1"/>
  <c r="AX364" i="1"/>
  <c r="AX239" i="1"/>
  <c r="AX61" i="1"/>
  <c r="AX23" i="1"/>
  <c r="BJ466" i="4"/>
  <c r="BZ706" i="4"/>
  <c r="BN706" i="4"/>
  <c r="BD706" i="4"/>
  <c r="BN466" i="4"/>
  <c r="BD466" i="4"/>
  <c r="BC859" i="1"/>
  <c r="CC706" i="4"/>
  <c r="BF15" i="1"/>
  <c r="BN202" i="4"/>
  <c r="BM424" i="4"/>
  <c r="BI601" i="4"/>
  <c r="CI601" i="4" s="1"/>
  <c r="BG28" i="1"/>
  <c r="BF554" i="1"/>
  <c r="BZ466" i="4"/>
  <c r="BC416" i="1"/>
  <c r="BB117" i="4"/>
  <c r="BC117" i="4" s="1"/>
  <c r="BJ991" i="4"/>
  <c r="BD771" i="1"/>
  <c r="AX743" i="1"/>
  <c r="BC743" i="1" s="1"/>
  <c r="BD997" i="1"/>
  <c r="BF997" i="1" s="1"/>
  <c r="BG21" i="1"/>
  <c r="CB676" i="4"/>
  <c r="AX843" i="1"/>
  <c r="BG843" i="1" s="1"/>
  <c r="CC991" i="4"/>
  <c r="BN1053" i="4"/>
  <c r="BF445" i="1"/>
  <c r="BF1412" i="1"/>
  <c r="AX1335" i="1"/>
  <c r="BD1043" i="1"/>
  <c r="AX757" i="1"/>
  <c r="AX675" i="1"/>
  <c r="BD483" i="1"/>
  <c r="BG181" i="1"/>
  <c r="BC181" i="1"/>
  <c r="BD1313" i="1"/>
  <c r="BD1150" i="1"/>
  <c r="AX1049" i="1"/>
  <c r="AX921" i="1"/>
  <c r="AX538" i="1"/>
  <c r="AX760" i="1"/>
  <c r="BD685" i="1"/>
  <c r="BJ1203" i="4"/>
  <c r="CC1203" i="4"/>
  <c r="BJ447" i="4"/>
  <c r="BD447" i="4"/>
  <c r="CB1434" i="4"/>
  <c r="BD1434" i="4"/>
  <c r="AX1235" i="1"/>
  <c r="AX1154" i="1"/>
  <c r="BD1064" i="1"/>
  <c r="AX984" i="1"/>
  <c r="BD956" i="1"/>
  <c r="BF956" i="1" s="1"/>
  <c r="BD814" i="1"/>
  <c r="BD789" i="1"/>
  <c r="AX648" i="1"/>
  <c r="AX619" i="1"/>
  <c r="AX556" i="1"/>
  <c r="BD431" i="1"/>
  <c r="AX401" i="1"/>
  <c r="BD351" i="1"/>
  <c r="BD334" i="1"/>
  <c r="BD279" i="1"/>
  <c r="BD239" i="1"/>
  <c r="BM159" i="4"/>
  <c r="BJ697" i="4"/>
  <c r="BD697" i="4"/>
  <c r="BZ697" i="4"/>
  <c r="BN697" i="4"/>
  <c r="BM1053" i="4"/>
  <c r="BN6" i="4"/>
  <c r="CC6" i="4"/>
  <c r="CB6" i="4"/>
  <c r="BB1251" i="4"/>
  <c r="BC1251" i="4" s="1"/>
  <c r="BI1251" i="4"/>
  <c r="CI1251" i="4" s="1"/>
  <c r="BC320" i="1"/>
  <c r="BG1334" i="1"/>
  <c r="BZ1467" i="4"/>
  <c r="BZ1053" i="4"/>
  <c r="CB1053" i="4"/>
  <c r="BD289" i="1"/>
  <c r="BF289" i="1" s="1"/>
  <c r="BD202" i="4"/>
  <c r="BD1240" i="1"/>
  <c r="BJ1467" i="4"/>
  <c r="BG1133" i="1"/>
  <c r="BG1412" i="1"/>
  <c r="BN180" i="4"/>
  <c r="CC1053" i="4"/>
  <c r="BN457" i="4"/>
  <c r="BI1071" i="4"/>
  <c r="CI1071" i="4" s="1"/>
  <c r="BB1071" i="4"/>
  <c r="BC1071" i="4" s="1"/>
  <c r="BN838" i="4"/>
  <c r="BZ838" i="4"/>
  <c r="BD1263" i="1"/>
  <c r="BG1239" i="1"/>
  <c r="BF1204" i="1"/>
  <c r="BF1285" i="1"/>
  <c r="BC204" i="1"/>
  <c r="BC394" i="1"/>
  <c r="BG524" i="1"/>
  <c r="BC252" i="1"/>
  <c r="BN13" i="4"/>
  <c r="BD1467" i="4"/>
  <c r="BG1271" i="1"/>
  <c r="BF991" i="1"/>
  <c r="AX218" i="1"/>
  <c r="BG218" i="1" s="1"/>
  <c r="BZ457" i="4"/>
  <c r="CC457" i="4"/>
  <c r="AX1256" i="1"/>
  <c r="BF1256" i="1" s="1"/>
  <c r="BG1087" i="1"/>
  <c r="BF1337" i="1"/>
  <c r="BF320" i="1"/>
  <c r="BD252" i="1"/>
  <c r="BF252" i="1" s="1"/>
  <c r="BD1334" i="1"/>
  <c r="BF1334" i="1" s="1"/>
  <c r="AX295" i="1"/>
  <c r="BG295" i="1" s="1"/>
  <c r="BF280" i="1"/>
  <c r="BZ202" i="4"/>
  <c r="BB883" i="4"/>
  <c r="BC883" i="4" s="1"/>
  <c r="BI883" i="4"/>
  <c r="CI883" i="4" s="1"/>
  <c r="BJ616" i="4"/>
  <c r="BZ616" i="4"/>
  <c r="BD616" i="4"/>
  <c r="BN616" i="4"/>
  <c r="AX427" i="1"/>
  <c r="BF427" i="1" s="1"/>
  <c r="BD263" i="1"/>
  <c r="BF746" i="1"/>
  <c r="BN754" i="4"/>
  <c r="BM776" i="4"/>
  <c r="BN1253" i="4"/>
  <c r="BF773" i="1"/>
  <c r="BF1119" i="1"/>
  <c r="BG859" i="1"/>
  <c r="BC1261" i="1"/>
  <c r="BF352" i="1"/>
  <c r="AX429" i="1"/>
  <c r="BC255" i="1"/>
  <c r="AX238" i="1"/>
  <c r="BG385" i="1"/>
  <c r="BD250" i="1"/>
  <c r="AX632" i="1"/>
  <c r="BG632" i="1" s="1"/>
  <c r="BG1250" i="1"/>
  <c r="BM1257" i="4"/>
  <c r="BG15" i="1"/>
  <c r="AX622" i="1"/>
  <c r="BG622" i="1" s="1"/>
  <c r="AX505" i="1"/>
  <c r="BF70" i="1"/>
  <c r="BZ1583" i="4"/>
  <c r="CB1260" i="4"/>
  <c r="BG54" i="1"/>
  <c r="BD395" i="1"/>
  <c r="BF395" i="1" s="1"/>
  <c r="BD1276" i="1"/>
  <c r="BF1276" i="1" s="1"/>
  <c r="AX584" i="1"/>
  <c r="BD843" i="1"/>
  <c r="AX1189" i="1"/>
  <c r="BF1189" i="1" s="1"/>
  <c r="BC554" i="1"/>
  <c r="AX1206" i="1"/>
  <c r="BG1206" i="1" s="1"/>
  <c r="AX490" i="1"/>
  <c r="BD255" i="1"/>
  <c r="BF255" i="1" s="1"/>
  <c r="AX242" i="1"/>
  <c r="BG242" i="1" s="1"/>
  <c r="AX829" i="1"/>
  <c r="BC829" i="1" s="1"/>
  <c r="BF380" i="1"/>
  <c r="BF1261" i="1"/>
  <c r="BD505" i="1"/>
  <c r="BF1227" i="1"/>
  <c r="BC280" i="1"/>
  <c r="BG280" i="1"/>
  <c r="BC994" i="1"/>
  <c r="AX476" i="1"/>
  <c r="BF476" i="1" s="1"/>
  <c r="AX1298" i="1"/>
  <c r="BF1298" i="1" s="1"/>
  <c r="AX821" i="1"/>
  <c r="BG821" i="1" s="1"/>
  <c r="BD730" i="1"/>
  <c r="BF730" i="1" s="1"/>
  <c r="BD1583" i="4"/>
  <c r="BC1400" i="1"/>
  <c r="AX758" i="1"/>
  <c r="BG758" i="1" s="1"/>
  <c r="AX69" i="1"/>
  <c r="BF69" i="1" s="1"/>
  <c r="AX1220" i="1"/>
  <c r="BG1220" i="1" s="1"/>
  <c r="AX145" i="1"/>
  <c r="BC145" i="1" s="1"/>
  <c r="AX263" i="1"/>
  <c r="BG263" i="1" s="1"/>
  <c r="BG1119" i="1"/>
  <c r="AX1282" i="1"/>
  <c r="BG1282" i="1" s="1"/>
  <c r="AX777" i="1"/>
  <c r="BC777" i="1" s="1"/>
  <c r="CB1144" i="4"/>
  <c r="BF1403" i="1"/>
  <c r="BD357" i="1"/>
  <c r="BD238" i="1"/>
  <c r="BD578" i="1"/>
  <c r="BC101" i="1"/>
  <c r="AX1164" i="1"/>
  <c r="BG1164" i="1" s="1"/>
  <c r="AX741" i="1"/>
  <c r="BF741" i="1" s="1"/>
  <c r="BD889" i="1"/>
  <c r="BF889" i="1" s="1"/>
  <c r="BD439" i="1"/>
  <c r="BF439" i="1" s="1"/>
  <c r="BF778" i="1"/>
  <c r="BC1343" i="1"/>
  <c r="AX867" i="1"/>
  <c r="BD138" i="1"/>
  <c r="BF1386" i="1"/>
  <c r="BF87" i="1"/>
  <c r="BD1074" i="1"/>
  <c r="BF350" i="1"/>
  <c r="BD1248" i="1"/>
  <c r="BF1205" i="1"/>
  <c r="BF755" i="1"/>
  <c r="BD468" i="1"/>
  <c r="BC1250" i="1"/>
  <c r="BD1164" i="1"/>
  <c r="BD261" i="1"/>
  <c r="BF1281" i="1"/>
  <c r="BD777" i="1"/>
  <c r="BF154" i="1"/>
  <c r="BD1094" i="1"/>
  <c r="BF1094" i="1" s="1"/>
  <c r="BD1343" i="1"/>
  <c r="BF1343" i="1" s="1"/>
  <c r="BF101" i="1"/>
  <c r="BF751" i="1"/>
  <c r="BF21" i="1"/>
  <c r="AX578" i="1"/>
  <c r="AX109" i="1"/>
  <c r="BD772" i="1"/>
  <c r="AX772" i="1"/>
  <c r="BC52" i="1"/>
  <c r="BF192" i="1"/>
  <c r="BG192" i="1"/>
  <c r="BN355" i="4"/>
  <c r="BG946" i="1"/>
  <c r="BC456" i="1"/>
  <c r="BC1168" i="1"/>
  <c r="BG441" i="1"/>
  <c r="AX1375" i="1"/>
  <c r="BF994" i="1"/>
  <c r="BD969" i="1"/>
  <c r="BF969" i="1" s="1"/>
  <c r="BG440" i="1"/>
  <c r="BF824" i="1"/>
  <c r="BG284" i="1"/>
  <c r="CB127" i="4"/>
  <c r="BC307" i="1"/>
  <c r="BG271" i="1"/>
  <c r="AX785" i="1"/>
  <c r="BC785" i="1" s="1"/>
  <c r="BF689" i="1"/>
  <c r="BC1403" i="1"/>
  <c r="BJ1144" i="4"/>
  <c r="BC862" i="1"/>
  <c r="BG126" i="1"/>
  <c r="BG1004" i="1"/>
  <c r="BG456" i="1"/>
  <c r="BF1168" i="1"/>
  <c r="AX1187" i="1"/>
  <c r="BG1187" i="1" s="1"/>
  <c r="BF28" i="1"/>
  <c r="BC441" i="1"/>
  <c r="BF693" i="1"/>
  <c r="BC1365" i="1"/>
  <c r="BG1365" i="1"/>
  <c r="BF1365" i="1"/>
  <c r="AX1000" i="1"/>
  <c r="BC1000" i="1" s="1"/>
  <c r="AX1167" i="1"/>
  <c r="BG1167" i="1" s="1"/>
  <c r="BM1397" i="4"/>
  <c r="AX1058" i="1"/>
  <c r="BG1058" i="1" s="1"/>
  <c r="BG1403" i="1"/>
  <c r="BG824" i="1"/>
  <c r="BD1408" i="1"/>
  <c r="BF1408" i="1" s="1"/>
  <c r="CC462" i="4"/>
  <c r="BD962" i="1"/>
  <c r="BF962" i="1" s="1"/>
  <c r="BG85" i="1"/>
  <c r="BG1320" i="1"/>
  <c r="BG958" i="1"/>
  <c r="BD762" i="1"/>
  <c r="BF762" i="1" s="1"/>
  <c r="BG1005" i="1"/>
  <c r="AX534" i="1"/>
  <c r="BC534" i="1" s="1"/>
  <c r="AX1028" i="1"/>
  <c r="BG1028" i="1" s="1"/>
  <c r="BG999" i="1"/>
  <c r="BC1301" i="1"/>
  <c r="BF286" i="1"/>
  <c r="AX138" i="1"/>
  <c r="BC138" i="1" s="1"/>
  <c r="BG809" i="1"/>
  <c r="BD1037" i="4"/>
  <c r="BG755" i="1"/>
  <c r="BD826" i="1"/>
  <c r="BF826" i="1" s="1"/>
  <c r="BD440" i="1"/>
  <c r="BF440" i="1" s="1"/>
  <c r="BD498" i="1"/>
  <c r="BD177" i="1"/>
  <c r="BF126" i="1"/>
  <c r="BM231" i="4"/>
  <c r="BF1327" i="1"/>
  <c r="BD1184" i="1"/>
  <c r="BF365" i="1"/>
  <c r="AX1075" i="1"/>
  <c r="BG1075" i="1" s="1"/>
  <c r="BN1144" i="4"/>
  <c r="AX261" i="1"/>
  <c r="AX877" i="1"/>
  <c r="BC877" i="1" s="1"/>
  <c r="BD919" i="1"/>
  <c r="BD1187" i="1"/>
  <c r="AX177" i="1"/>
  <c r="BG177" i="1" s="1"/>
  <c r="BD490" i="1"/>
  <c r="BF214" i="1"/>
  <c r="BD963" i="1"/>
  <c r="BD703" i="1"/>
  <c r="BD1100" i="1"/>
  <c r="BF1163" i="1"/>
  <c r="BM36" i="4"/>
  <c r="BF1195" i="1"/>
  <c r="CC127" i="4"/>
  <c r="BF517" i="1"/>
  <c r="BC608" i="1"/>
  <c r="BG1127" i="1"/>
  <c r="BF40" i="1"/>
  <c r="BD536" i="1"/>
  <c r="BF536" i="1" s="1"/>
  <c r="BC902" i="1"/>
  <c r="BM177" i="4"/>
  <c r="BF1025" i="1"/>
  <c r="BF902" i="1"/>
  <c r="BC1094" i="1"/>
  <c r="BG1094" i="1"/>
  <c r="BD875" i="1"/>
  <c r="R18" i="8"/>
  <c r="BD125" i="1"/>
  <c r="BF125" i="1" s="1"/>
  <c r="AX18" i="1"/>
  <c r="BF18" i="1" s="1"/>
  <c r="BD1379" i="1"/>
  <c r="BD1137" i="1"/>
  <c r="CB1308" i="4"/>
  <c r="BC271" i="1"/>
  <c r="BG608" i="1"/>
  <c r="BF1320" i="1"/>
  <c r="BC1385" i="1"/>
  <c r="BC1025" i="1"/>
  <c r="BD1144" i="4"/>
  <c r="BN765" i="4"/>
  <c r="BG40" i="1"/>
  <c r="BC411" i="1"/>
  <c r="BG1232" i="1"/>
  <c r="BC693" i="1"/>
  <c r="BF1247" i="1"/>
  <c r="BZ1144" i="4"/>
  <c r="BC1299" i="1"/>
  <c r="AX1242" i="1"/>
  <c r="BC1242" i="1" s="1"/>
  <c r="BD343" i="1"/>
  <c r="BF343" i="1" s="1"/>
  <c r="AX803" i="1"/>
  <c r="BC803" i="1" s="1"/>
  <c r="BG641" i="1"/>
  <c r="BC64" i="1"/>
  <c r="BC1390" i="1"/>
  <c r="BF349" i="1"/>
  <c r="BD139" i="1"/>
  <c r="BD223" i="1"/>
  <c r="BF223" i="1" s="1"/>
  <c r="BD1243" i="1"/>
  <c r="BF1243" i="1" s="1"/>
  <c r="AX390" i="1"/>
  <c r="BG390" i="1" s="1"/>
  <c r="BD143" i="1"/>
  <c r="BF143" i="1" s="1"/>
  <c r="BD462" i="4"/>
  <c r="BZ127" i="4"/>
  <c r="BF219" i="1"/>
  <c r="BD891" i="1"/>
  <c r="BF1400" i="1"/>
  <c r="BD1551" i="4"/>
  <c r="BF1089" i="1"/>
  <c r="AX875" i="1"/>
  <c r="BC875" i="1" s="1"/>
  <c r="AX423" i="1"/>
  <c r="BF423" i="1" s="1"/>
  <c r="AX586" i="1"/>
  <c r="BF1241" i="1"/>
  <c r="BF85" i="1"/>
  <c r="AX1092" i="1"/>
  <c r="BC1092" i="1" s="1"/>
  <c r="BC355" i="1"/>
  <c r="AX468" i="1"/>
  <c r="BC468" i="1" s="1"/>
  <c r="AX1140" i="1"/>
  <c r="BC1140" i="1" s="1"/>
  <c r="AX530" i="1"/>
  <c r="BG530" i="1" s="1"/>
  <c r="BF1385" i="1"/>
  <c r="BF912" i="1"/>
  <c r="AX1184" i="1"/>
  <c r="BC1184" i="1" s="1"/>
  <c r="BF737" i="1"/>
  <c r="BC1247" i="1"/>
  <c r="BM738" i="4"/>
  <c r="BD727" i="1"/>
  <c r="BF727" i="1" s="1"/>
  <c r="AX1379" i="1"/>
  <c r="BC1379" i="1" s="1"/>
  <c r="BD829" i="1"/>
  <c r="BC380" i="1"/>
  <c r="BF385" i="1"/>
  <c r="BC214" i="1"/>
  <c r="BG214" i="1"/>
  <c r="AX1100" i="1"/>
  <c r="AX1358" i="1"/>
  <c r="BF1358" i="1" s="1"/>
  <c r="BM1037" i="4"/>
  <c r="AX1286" i="1"/>
  <c r="BC1286" i="1" s="1"/>
  <c r="AX13" i="1"/>
  <c r="BG13" i="1" s="1"/>
  <c r="BD475" i="1"/>
  <c r="BC595" i="1"/>
  <c r="BG595" i="1"/>
  <c r="BD934" i="1"/>
  <c r="BC100" i="1"/>
  <c r="BG100" i="1"/>
  <c r="BF809" i="1"/>
  <c r="AX497" i="1"/>
  <c r="AX688" i="1"/>
  <c r="BC688" i="1" s="1"/>
  <c r="AX620" i="1"/>
  <c r="BG937" i="1"/>
  <c r="CC1260" i="4"/>
  <c r="BM26" i="4"/>
  <c r="BF394" i="1"/>
  <c r="AX1066" i="1"/>
  <c r="BC1173" i="1"/>
  <c r="BD1251" i="1"/>
  <c r="BF52" i="1"/>
  <c r="AX1371" i="1"/>
  <c r="BG1371" i="1" s="1"/>
  <c r="BD1376" i="1"/>
  <c r="BF1376" i="1" s="1"/>
  <c r="BD1071" i="1"/>
  <c r="BF1071" i="1" s="1"/>
  <c r="BF1271" i="1"/>
  <c r="BD936" i="1"/>
  <c r="BF936" i="1" s="1"/>
  <c r="AX1037" i="1"/>
  <c r="BC1037" i="1" s="1"/>
  <c r="BD231" i="1"/>
  <c r="BF231" i="1" s="1"/>
  <c r="BD837" i="1"/>
  <c r="BJ1257" i="4"/>
  <c r="BF1004" i="1"/>
  <c r="AX1263" i="1"/>
  <c r="BC999" i="1"/>
  <c r="BJ1037" i="4"/>
  <c r="AX1416" i="1"/>
  <c r="BC1416" i="1" s="1"/>
  <c r="BG1116" i="1"/>
  <c r="BG1327" i="1"/>
  <c r="BZ180" i="4"/>
  <c r="AX142" i="1"/>
  <c r="BC142" i="1" s="1"/>
  <c r="BD1294" i="1"/>
  <c r="BF1294" i="1" s="1"/>
  <c r="BF568" i="1"/>
  <c r="BD1040" i="1"/>
  <c r="BF1040" i="1" s="1"/>
  <c r="BD30" i="1"/>
  <c r="BF30" i="1" s="1"/>
  <c r="BF1181" i="1"/>
  <c r="BF197" i="1"/>
  <c r="BD743" i="1"/>
  <c r="BD1044" i="1"/>
  <c r="BF1044" i="1" s="1"/>
  <c r="BF1116" i="1"/>
  <c r="AX643" i="1"/>
  <c r="BF643" i="1" s="1"/>
  <c r="BD242" i="1"/>
  <c r="BD288" i="1"/>
  <c r="AX1340" i="1"/>
  <c r="BC1340" i="1" s="1"/>
  <c r="BF1348" i="1"/>
  <c r="AX645" i="1"/>
  <c r="BD1167" i="1"/>
  <c r="BD785" i="1"/>
  <c r="BD917" i="1"/>
  <c r="BF917" i="1" s="1"/>
  <c r="BF946" i="1"/>
  <c r="BD1058" i="1"/>
  <c r="BF1173" i="1"/>
  <c r="BD13" i="1"/>
  <c r="BC1121" i="1"/>
  <c r="BG1121" i="1"/>
  <c r="BF1192" i="1"/>
  <c r="BD1393" i="1"/>
  <c r="BF1393" i="1" s="1"/>
  <c r="AX720" i="1"/>
  <c r="BF1221" i="1"/>
  <c r="BD581" i="1"/>
  <c r="BG1221" i="1"/>
  <c r="BC1221" i="1"/>
  <c r="BG1192" i="1"/>
  <c r="BC1192" i="1"/>
  <c r="BD489" i="1"/>
  <c r="AX863" i="1"/>
  <c r="BG352" i="1"/>
  <c r="BC352" i="1"/>
  <c r="AX244" i="1"/>
  <c r="BG244" i="1" s="1"/>
  <c r="BD860" i="1"/>
  <c r="BD892" i="1"/>
  <c r="BF892" i="1" s="1"/>
  <c r="BF558" i="1"/>
  <c r="BG107" i="1"/>
  <c r="BF641" i="1"/>
  <c r="BJ817" i="4"/>
  <c r="BF1239" i="1"/>
  <c r="BD60" i="1"/>
  <c r="BF60" i="1" s="1"/>
  <c r="BF1016" i="1"/>
  <c r="BD654" i="1"/>
  <c r="BF654" i="1" s="1"/>
  <c r="AX122" i="1"/>
  <c r="BG122" i="1" s="1"/>
  <c r="BG219" i="1"/>
  <c r="CB1257" i="4"/>
  <c r="AX617" i="1"/>
  <c r="BF862" i="1"/>
  <c r="BC1294" i="1"/>
  <c r="BD711" i="1"/>
  <c r="BF711" i="1" s="1"/>
  <c r="BC747" i="1"/>
  <c r="BF307" i="1"/>
  <c r="BD35" i="1"/>
  <c r="BF35" i="1" s="1"/>
  <c r="AX512" i="1"/>
  <c r="BC512" i="1" s="1"/>
  <c r="BD1299" i="1"/>
  <c r="BF1299" i="1" s="1"/>
  <c r="AX402" i="1"/>
  <c r="BC402" i="1" s="1"/>
  <c r="BG1393" i="1"/>
  <c r="BF1421" i="1"/>
  <c r="BD874" i="1"/>
  <c r="AX461" i="1"/>
  <c r="BG461" i="1" s="1"/>
  <c r="BF1109" i="1"/>
  <c r="AX1188" i="1"/>
  <c r="BC1188" i="1" s="1"/>
  <c r="BF107" i="1"/>
  <c r="AX1078" i="1"/>
  <c r="BC1078" i="1" s="1"/>
  <c r="AX103" i="1"/>
  <c r="BG103" i="1" s="1"/>
  <c r="BD1390" i="1"/>
  <c r="BF1390" i="1" s="1"/>
  <c r="BF1232" i="1"/>
  <c r="AX371" i="1"/>
  <c r="AX187" i="1"/>
  <c r="BG187" i="1" s="1"/>
  <c r="BD784" i="1"/>
  <c r="BD877" i="1"/>
  <c r="AX860" i="1"/>
  <c r="BC860" i="1" s="1"/>
  <c r="AX1414" i="1"/>
  <c r="AX471" i="1"/>
  <c r="BD1003" i="1"/>
  <c r="BF1003" i="1" s="1"/>
  <c r="AX566" i="1"/>
  <c r="BF100" i="1"/>
  <c r="AX922" i="1"/>
  <c r="AX837" i="1"/>
  <c r="BD688" i="1"/>
  <c r="BD617" i="1"/>
  <c r="BC154" i="1"/>
  <c r="BG154" i="1"/>
  <c r="BD1037" i="1"/>
  <c r="BD530" i="1"/>
  <c r="BC289" i="1"/>
  <c r="BG289" i="1"/>
  <c r="BG125" i="1"/>
  <c r="BC125" i="1"/>
  <c r="BG149" i="1"/>
  <c r="BC149" i="1"/>
  <c r="BC478" i="1"/>
  <c r="BG478" i="1"/>
  <c r="BM870" i="4"/>
  <c r="BC553" i="1"/>
  <c r="BG553" i="1"/>
  <c r="BG716" i="1"/>
  <c r="BC716" i="1"/>
  <c r="BC1109" i="1"/>
  <c r="BF209" i="1"/>
  <c r="BC182" i="1"/>
  <c r="BG182" i="1"/>
  <c r="BC917" i="1"/>
  <c r="BG917" i="1"/>
  <c r="BM45" i="4"/>
  <c r="BF98" i="1"/>
  <c r="AX1398" i="1"/>
  <c r="BC1398" i="1" s="1"/>
  <c r="BF765" i="1"/>
  <c r="BN817" i="4"/>
  <c r="BJ1308" i="4"/>
  <c r="BF298" i="1"/>
  <c r="BF658" i="1"/>
  <c r="BM1308" i="4"/>
  <c r="BD1507" i="4"/>
  <c r="BF284" i="1"/>
  <c r="BG135" i="1"/>
  <c r="BF434" i="1"/>
  <c r="BK1049" i="4"/>
  <c r="BM1049" i="4" s="1"/>
  <c r="BG1301" i="1"/>
  <c r="BC887" i="1"/>
  <c r="BF716" i="1"/>
  <c r="BC1348" i="1"/>
  <c r="BG1348" i="1"/>
  <c r="BD973" i="1"/>
  <c r="BD555" i="1"/>
  <c r="BD1223" i="1"/>
  <c r="Z23" i="3"/>
  <c r="BF692" i="1"/>
  <c r="BJ870" i="4"/>
  <c r="BG802" i="1"/>
  <c r="BM180" i="4"/>
  <c r="BF747" i="1"/>
  <c r="BD96" i="1"/>
  <c r="BD103" i="1"/>
  <c r="AX1419" i="1"/>
  <c r="BG1419" i="1" s="1"/>
  <c r="BG286" i="1"/>
  <c r="BG701" i="1"/>
  <c r="BJ1643" i="4"/>
  <c r="BD270" i="1"/>
  <c r="BF270" i="1" s="1"/>
  <c r="BG765" i="1"/>
  <c r="BD817" i="4"/>
  <c r="AX666" i="1"/>
  <c r="BF666" i="1" s="1"/>
  <c r="BD1260" i="4"/>
  <c r="BF303" i="1"/>
  <c r="BG517" i="1"/>
  <c r="BD1088" i="1"/>
  <c r="BF1088" i="1" s="1"/>
  <c r="BN45" i="4"/>
  <c r="BG1065" i="1"/>
  <c r="BG1397" i="1"/>
  <c r="BF1065" i="1"/>
  <c r="AX776" i="1"/>
  <c r="BG776" i="1" s="1"/>
  <c r="BF887" i="1"/>
  <c r="BD180" i="4"/>
  <c r="BF355" i="1"/>
  <c r="AX1402" i="1"/>
  <c r="BC1402" i="1" s="1"/>
  <c r="BF513" i="1"/>
  <c r="BF1199" i="1"/>
  <c r="BD384" i="1"/>
  <c r="AX457" i="1"/>
  <c r="BC457" i="1" s="1"/>
  <c r="AX555" i="1"/>
  <c r="BM800" i="4"/>
  <c r="BM345" i="4"/>
  <c r="AX939" i="1"/>
  <c r="BC939" i="1" s="1"/>
  <c r="BF64" i="1"/>
  <c r="BD691" i="1"/>
  <c r="BF691" i="1" s="1"/>
  <c r="BG209" i="1"/>
  <c r="BF718" i="1"/>
  <c r="AX1015" i="1"/>
  <c r="BG1015" i="1" s="1"/>
  <c r="BM462" i="4"/>
  <c r="CB941" i="4"/>
  <c r="BC573" i="1"/>
  <c r="BG573" i="1"/>
  <c r="BD897" i="1"/>
  <c r="BD849" i="1"/>
  <c r="BD562" i="1"/>
  <c r="AX354" i="1"/>
  <c r="BD478" i="1"/>
  <c r="BF478" i="1" s="1"/>
  <c r="BG1281" i="1"/>
  <c r="BC1281" i="1"/>
  <c r="BD149" i="1"/>
  <c r="BF149" i="1" s="1"/>
  <c r="AX257" i="1"/>
  <c r="BC257" i="1" s="1"/>
  <c r="BF553" i="1"/>
  <c r="BF1005" i="1"/>
  <c r="BF1017" i="1"/>
  <c r="AX146" i="1"/>
  <c r="BC146" i="1" s="1"/>
  <c r="BF44" i="1"/>
  <c r="BF745" i="1"/>
  <c r="BD995" i="1"/>
  <c r="BD458" i="1"/>
  <c r="BD803" i="1"/>
  <c r="BD1643" i="4"/>
  <c r="AX121" i="1"/>
  <c r="BG121" i="1" s="1"/>
  <c r="BG965" i="1"/>
  <c r="BF924" i="1"/>
  <c r="BD944" i="1"/>
  <c r="BF944" i="1" s="1"/>
  <c r="AX744" i="1"/>
  <c r="BC744" i="1" s="1"/>
  <c r="BM50" i="4"/>
  <c r="BM430" i="4"/>
  <c r="BG55" i="1"/>
  <c r="BG1016" i="1"/>
  <c r="BC906" i="1"/>
  <c r="AX891" i="1"/>
  <c r="BC891" i="1" s="1"/>
  <c r="BF338" i="1"/>
  <c r="BD1165" i="1"/>
  <c r="AX1165" i="1"/>
  <c r="BD1242" i="1"/>
  <c r="BD1224" i="1"/>
  <c r="BF1224" i="1" s="1"/>
  <c r="BF933" i="1"/>
  <c r="AX919" i="1"/>
  <c r="BF1085" i="1"/>
  <c r="BD712" i="1"/>
  <c r="BF712" i="1" s="1"/>
  <c r="BF955" i="1"/>
  <c r="BZ45" i="4"/>
  <c r="BD326" i="1"/>
  <c r="BF1370" i="1"/>
  <c r="BD776" i="1"/>
  <c r="BF321" i="1"/>
  <c r="BC321" i="1"/>
  <c r="BF20" i="1"/>
  <c r="AX882" i="1"/>
  <c r="BG882" i="1" s="1"/>
  <c r="BF823" i="1"/>
  <c r="AX647" i="1"/>
  <c r="BC647" i="1" s="1"/>
  <c r="AX799" i="1"/>
  <c r="BG799" i="1" s="1"/>
  <c r="BD123" i="1"/>
  <c r="BF123" i="1" s="1"/>
  <c r="BD951" i="1"/>
  <c r="BF951" i="1" s="1"/>
  <c r="BF906" i="1"/>
  <c r="BD1120" i="1"/>
  <c r="BF1120" i="1" s="1"/>
  <c r="BF1126" i="1"/>
  <c r="BF986" i="1"/>
  <c r="AX606" i="1"/>
  <c r="BF606" i="1" s="1"/>
  <c r="BD681" i="1"/>
  <c r="BF681" i="1" s="1"/>
  <c r="BD1402" i="1"/>
  <c r="AX241" i="1"/>
  <c r="BC241" i="1" s="1"/>
  <c r="BM817" i="4"/>
  <c r="BC1325" i="1"/>
  <c r="BF701" i="1"/>
  <c r="BF1201" i="1"/>
  <c r="BF1141" i="1"/>
  <c r="BM1312" i="4"/>
  <c r="BD457" i="1"/>
  <c r="AX1098" i="1"/>
  <c r="BC1098" i="1" s="1"/>
  <c r="BD939" i="1"/>
  <c r="AX1138" i="1"/>
  <c r="BF1138" i="1" s="1"/>
  <c r="AX37" i="1"/>
  <c r="BF37" i="1" s="1"/>
  <c r="BD354" i="1"/>
  <c r="BF1397" i="1"/>
  <c r="AX68" i="1"/>
  <c r="BC68" i="1" s="1"/>
  <c r="AX1278" i="1"/>
  <c r="BG1278" i="1" s="1"/>
  <c r="BD1414" i="1"/>
  <c r="BD646" i="1"/>
  <c r="BF646" i="1" s="1"/>
  <c r="BD1075" i="1"/>
  <c r="BF189" i="1"/>
  <c r="AX1006" i="1"/>
  <c r="BF1006" i="1" s="1"/>
  <c r="BD1078" i="1"/>
  <c r="BM921" i="4"/>
  <c r="BG727" i="1"/>
  <c r="BC727" i="1"/>
  <c r="BF965" i="1"/>
  <c r="BD645" i="1"/>
  <c r="BD187" i="1"/>
  <c r="BG1257" i="1"/>
  <c r="BF1257" i="1"/>
  <c r="BF182" i="1"/>
  <c r="AX452" i="1"/>
  <c r="AX849" i="1"/>
  <c r="AX871" i="1"/>
  <c r="AX784" i="1"/>
  <c r="BF1325" i="1"/>
  <c r="BC1428" i="1"/>
  <c r="AX384" i="1"/>
  <c r="AX1130" i="1"/>
  <c r="AX1223" i="1"/>
  <c r="BG1026" i="1"/>
  <c r="BC1026" i="1"/>
  <c r="BC997" i="1"/>
  <c r="BG997" i="1"/>
  <c r="BG1110" i="1"/>
  <c r="BC1110" i="1"/>
  <c r="AX134" i="1"/>
  <c r="BK371" i="4"/>
  <c r="BM371" i="4" s="1"/>
  <c r="CC371" i="4"/>
  <c r="BN757" i="4"/>
  <c r="BD757" i="4"/>
  <c r="BZ757" i="4"/>
  <c r="BJ757" i="4"/>
  <c r="BK1017" i="4"/>
  <c r="AY1017" i="4"/>
  <c r="BM1272" i="4"/>
  <c r="BF1288" i="1"/>
  <c r="AX1082" i="1"/>
  <c r="BC1082" i="1" s="1"/>
  <c r="AX29" i="1"/>
  <c r="BF29" i="1" s="1"/>
  <c r="BD1123" i="1"/>
  <c r="AX406" i="1"/>
  <c r="BN375" i="4"/>
  <c r="BJ375" i="4"/>
  <c r="BZ375" i="4"/>
  <c r="BD375" i="4"/>
  <c r="BF663" i="1"/>
  <c r="BD732" i="4"/>
  <c r="CB732" i="4"/>
  <c r="BZ732" i="4"/>
  <c r="BJ732" i="4"/>
  <c r="BZ1407" i="4"/>
  <c r="BN1407" i="4"/>
  <c r="CC1407" i="4"/>
  <c r="BD707" i="1"/>
  <c r="BN885" i="4"/>
  <c r="BZ885" i="4"/>
  <c r="BD885" i="4"/>
  <c r="CB885" i="4"/>
  <c r="BD1057" i="4"/>
  <c r="CC1057" i="4"/>
  <c r="CB1057" i="4"/>
  <c r="BZ1057" i="4"/>
  <c r="BJ1057" i="4"/>
  <c r="BN1057" i="4"/>
  <c r="BF839" i="1"/>
  <c r="BD953" i="1"/>
  <c r="BF953" i="1" s="1"/>
  <c r="BC213" i="1"/>
  <c r="BG535" i="1"/>
  <c r="BM1407" i="4"/>
  <c r="BD1198" i="1"/>
  <c r="BF1198" i="1" s="1"/>
  <c r="CC732" i="4"/>
  <c r="BC681" i="1"/>
  <c r="BG681" i="1"/>
  <c r="AX570" i="1"/>
  <c r="BZ67" i="4"/>
  <c r="BD516" i="4"/>
  <c r="BJ516" i="4"/>
  <c r="BZ516" i="4"/>
  <c r="BN516" i="4"/>
  <c r="BJ813" i="4"/>
  <c r="BZ813" i="4"/>
  <c r="BD813" i="4"/>
  <c r="BN813" i="4"/>
  <c r="BZ941" i="4"/>
  <c r="BD941" i="4"/>
  <c r="BJ941" i="4"/>
  <c r="BN941" i="4"/>
  <c r="BJ1253" i="4"/>
  <c r="CC1253" i="4"/>
  <c r="BZ1253" i="4"/>
  <c r="BZ1308" i="4"/>
  <c r="BD1308" i="4"/>
  <c r="CC1308" i="4"/>
  <c r="BJ355" i="4"/>
  <c r="BZ355" i="4"/>
  <c r="BD355" i="4"/>
  <c r="BD738" i="4"/>
  <c r="BJ738" i="4"/>
  <c r="BZ738" i="4"/>
  <c r="BJ776" i="4"/>
  <c r="BZ776" i="4"/>
  <c r="BD776" i="4"/>
  <c r="BD862" i="4"/>
  <c r="BZ862" i="4"/>
  <c r="BN862" i="4"/>
  <c r="BJ862" i="4"/>
  <c r="BZ921" i="4"/>
  <c r="BN921" i="4"/>
  <c r="BD921" i="4"/>
  <c r="BJ921" i="4"/>
  <c r="CC921" i="4"/>
  <c r="BN719" i="4"/>
  <c r="BD719" i="4"/>
  <c r="BA719" i="4"/>
  <c r="BJ719" i="4"/>
  <c r="BZ719" i="4"/>
  <c r="CC719" i="4"/>
  <c r="BD879" i="1"/>
  <c r="BD1105" i="1"/>
  <c r="BC454" i="1"/>
  <c r="BG454" i="1"/>
  <c r="BN929" i="4"/>
  <c r="CC929" i="4"/>
  <c r="BC1347" i="1"/>
  <c r="BG1347" i="1"/>
  <c r="BG663" i="1"/>
  <c r="BC663" i="1"/>
  <c r="BC1136" i="1"/>
  <c r="BG1136" i="1"/>
  <c r="BJ338" i="4"/>
  <c r="BZ338" i="4"/>
  <c r="BD338" i="4"/>
  <c r="BJ371" i="4"/>
  <c r="BN371" i="4"/>
  <c r="BZ371" i="4"/>
  <c r="BD371" i="4"/>
  <c r="CB371" i="4"/>
  <c r="BZ1272" i="4"/>
  <c r="BJ1272" i="4"/>
  <c r="CC1272" i="4"/>
  <c r="BN1272" i="4"/>
  <c r="BD1407" i="4"/>
  <c r="CB1445" i="4"/>
  <c r="CC1445" i="4"/>
  <c r="AX1178" i="1"/>
  <c r="AX1215" i="1"/>
  <c r="BG350" i="1"/>
  <c r="BC350" i="1"/>
  <c r="BN1298" i="4"/>
  <c r="BZ1298" i="4"/>
  <c r="BC1001" i="1"/>
  <c r="BF1001" i="1"/>
  <c r="BG1001" i="1"/>
  <c r="BC1018" i="1"/>
  <c r="BG1018" i="1"/>
  <c r="BM375" i="4"/>
  <c r="BG1181" i="1"/>
  <c r="BC1181" i="1"/>
  <c r="BZ472" i="4"/>
  <c r="BN472" i="4"/>
  <c r="BD472" i="4"/>
  <c r="BJ472" i="4"/>
  <c r="BJ49" i="4"/>
  <c r="BZ49" i="4"/>
  <c r="BN49" i="4"/>
  <c r="BD49" i="4"/>
  <c r="BN345" i="4"/>
  <c r="BJ345" i="4"/>
  <c r="BZ345" i="4"/>
  <c r="CB929" i="4"/>
  <c r="BK1025" i="4"/>
  <c r="AY1025" i="4"/>
  <c r="BC691" i="1"/>
  <c r="BG691" i="1"/>
  <c r="BF1410" i="1"/>
  <c r="BC1295" i="1"/>
  <c r="BG1295" i="1"/>
  <c r="BC692" i="1"/>
  <c r="BG692" i="1"/>
  <c r="BG365" i="1"/>
  <c r="BC365" i="1"/>
  <c r="BG1124" i="1"/>
  <c r="BC1124" i="1"/>
  <c r="BF802" i="1"/>
  <c r="AX977" i="1"/>
  <c r="BC977" i="1" s="1"/>
  <c r="AX1055" i="1"/>
  <c r="BF1055" i="1" s="1"/>
  <c r="AX668" i="1"/>
  <c r="BC668" i="1" s="1"/>
  <c r="BD368" i="1"/>
  <c r="BF368" i="1" s="1"/>
  <c r="BJ1507" i="4"/>
  <c r="BF612" i="1"/>
  <c r="BA1445" i="4"/>
  <c r="BB1445" i="4" s="1"/>
  <c r="BC1445" i="4" s="1"/>
  <c r="CC885" i="4"/>
  <c r="BC1266" i="1"/>
  <c r="BM737" i="4"/>
  <c r="BC712" i="1"/>
  <c r="BF851" i="1"/>
  <c r="BC535" i="1"/>
  <c r="BM929" i="4"/>
  <c r="BF330" i="1"/>
  <c r="BD67" i="4"/>
  <c r="BF1303" i="1"/>
  <c r="BJ1407" i="4"/>
  <c r="BD1298" i="4"/>
  <c r="BD929" i="4"/>
  <c r="BD496" i="1"/>
  <c r="BF496" i="1" s="1"/>
  <c r="BF495" i="1"/>
  <c r="CB1272" i="4"/>
  <c r="BD1082" i="1"/>
  <c r="BD676" i="1"/>
  <c r="BF676" i="1" s="1"/>
  <c r="BD1110" i="1"/>
  <c r="BF1110" i="1" s="1"/>
  <c r="BD1101" i="1"/>
  <c r="BC941" i="1"/>
  <c r="BG941" i="1"/>
  <c r="CB1407" i="4"/>
  <c r="BD687" i="1"/>
  <c r="AX771" i="1"/>
  <c r="BC1035" i="1"/>
  <c r="BG1035" i="1"/>
  <c r="BN27" i="4"/>
  <c r="BD27" i="4"/>
  <c r="CC1257" i="4"/>
  <c r="BZ1257" i="4"/>
  <c r="BA1257" i="4"/>
  <c r="BN1257" i="4"/>
  <c r="BC1201" i="1"/>
  <c r="BG1201" i="1"/>
  <c r="BC1040" i="1"/>
  <c r="BG1040" i="1"/>
  <c r="BG1230" i="1"/>
  <c r="BC1230" i="1"/>
  <c r="BG1421" i="1"/>
  <c r="BC1421" i="1"/>
  <c r="BF1035" i="1"/>
  <c r="BJ742" i="4"/>
  <c r="BD742" i="4"/>
  <c r="CC742" i="4"/>
  <c r="BN742" i="4"/>
  <c r="BZ742" i="4"/>
  <c r="BD1247" i="4"/>
  <c r="BZ1247" i="4"/>
  <c r="BJ1247" i="4"/>
  <c r="BN1247" i="4"/>
  <c r="CC1247" i="4"/>
  <c r="BD24" i="1"/>
  <c r="BB1260" i="4"/>
  <c r="BC1260" i="4" s="1"/>
  <c r="BI1260" i="4"/>
  <c r="CI1260" i="4" s="1"/>
  <c r="BD1378" i="1"/>
  <c r="BF1378" i="1" s="1"/>
  <c r="BC841" i="1"/>
  <c r="BG841" i="1"/>
  <c r="AX787" i="1"/>
  <c r="BC418" i="1"/>
  <c r="BG418" i="1"/>
  <c r="BG1044" i="1"/>
  <c r="BC1044" i="1"/>
  <c r="AX874" i="1"/>
  <c r="BG874" i="1" s="1"/>
  <c r="BD268" i="1"/>
  <c r="BF268" i="1" s="1"/>
  <c r="AX579" i="1"/>
  <c r="BF579" i="1" s="1"/>
  <c r="BD1068" i="1"/>
  <c r="BD1383" i="1"/>
  <c r="BF1383" i="1" s="1"/>
  <c r="BD1103" i="1"/>
  <c r="BF1103" i="1" s="1"/>
  <c r="BF697" i="1"/>
  <c r="BF808" i="1"/>
  <c r="AX1069" i="1"/>
  <c r="BC1069" i="1" s="1"/>
  <c r="BF1086" i="1"/>
  <c r="BC137" i="1"/>
  <c r="BG152" i="1"/>
  <c r="BD754" i="4"/>
  <c r="BC933" i="1"/>
  <c r="BJ1445" i="4"/>
  <c r="AX288" i="1"/>
  <c r="BG288" i="1" s="1"/>
  <c r="BJ127" i="4"/>
  <c r="BF135" i="1"/>
  <c r="BG1163" i="1"/>
  <c r="BC756" i="1"/>
  <c r="BF571" i="1"/>
  <c r="BG791" i="1"/>
  <c r="BG332" i="1"/>
  <c r="BZ1551" i="4"/>
  <c r="BG82" i="1"/>
  <c r="BF592" i="1"/>
  <c r="BF524" i="1"/>
  <c r="BG856" i="1"/>
  <c r="BF698" i="1"/>
  <c r="BJ27" i="4"/>
  <c r="BJ67" i="4"/>
  <c r="BD635" i="1"/>
  <c r="BF635" i="1" s="1"/>
  <c r="BF281" i="1"/>
  <c r="BF120" i="1"/>
  <c r="BD926" i="1"/>
  <c r="BF926" i="1" s="1"/>
  <c r="CB1298" i="4"/>
  <c r="BJ929" i="4"/>
  <c r="BN732" i="4"/>
  <c r="AX1125" i="1"/>
  <c r="BC1125" i="1" s="1"/>
  <c r="AX1423" i="1"/>
  <c r="BG1423" i="1" s="1"/>
  <c r="BD1350" i="1"/>
  <c r="AX831" i="1"/>
  <c r="BC831" i="1" s="1"/>
  <c r="BF1179" i="1"/>
  <c r="BD1330" i="1"/>
  <c r="BF1330" i="1" s="1"/>
  <c r="BF32" i="1"/>
  <c r="AX43" i="1"/>
  <c r="BF43" i="1" s="1"/>
  <c r="BG1017" i="1"/>
  <c r="BD1200" i="1"/>
  <c r="AX510" i="1"/>
  <c r="AX479" i="1"/>
  <c r="CB719" i="4"/>
  <c r="AX907" i="1"/>
  <c r="BD432" i="1"/>
  <c r="AX80" i="1"/>
  <c r="BG1199" i="1"/>
  <c r="BC1199" i="1"/>
  <c r="CC1037" i="4"/>
  <c r="BN1037" i="4"/>
  <c r="BC513" i="1"/>
  <c r="BG513" i="1"/>
  <c r="BG847" i="1"/>
  <c r="BC847" i="1"/>
  <c r="BN945" i="4"/>
  <c r="BZ945" i="4"/>
  <c r="BJ945" i="4"/>
  <c r="BD945" i="4"/>
  <c r="AX400" i="1"/>
  <c r="BF1230" i="1"/>
  <c r="AX545" i="1"/>
  <c r="BM945" i="4"/>
  <c r="BM742" i="4"/>
  <c r="BC94" i="1"/>
  <c r="BG94" i="1"/>
  <c r="BC658" i="1"/>
  <c r="BG658" i="1"/>
  <c r="BM27" i="4"/>
  <c r="BD231" i="4"/>
  <c r="BJ231" i="4"/>
  <c r="BZ231" i="4"/>
  <c r="BN231" i="4"/>
  <c r="CC1312" i="4"/>
  <c r="BF94" i="1"/>
  <c r="BN769" i="4"/>
  <c r="BZ769" i="4"/>
  <c r="BJ769" i="4"/>
  <c r="BD769" i="4"/>
  <c r="AX89" i="1"/>
  <c r="BF89" i="1" s="1"/>
  <c r="BN836" i="4"/>
  <c r="BJ836" i="4"/>
  <c r="BD836" i="4"/>
  <c r="CC836" i="4"/>
  <c r="CB836" i="4"/>
  <c r="BZ836" i="4"/>
  <c r="BD629" i="1"/>
  <c r="BF841" i="1"/>
  <c r="BG861" i="1"/>
  <c r="BC861" i="1"/>
  <c r="BC81" i="1"/>
  <c r="BG81" i="1"/>
  <c r="BD1047" i="1"/>
  <c r="BG912" i="1"/>
  <c r="BC912" i="1"/>
  <c r="BD418" i="1"/>
  <c r="BF418" i="1" s="1"/>
  <c r="BD660" i="1"/>
  <c r="BC189" i="1"/>
  <c r="BG189" i="1"/>
  <c r="AX631" i="1"/>
  <c r="BD550" i="1"/>
  <c r="AX269" i="1"/>
  <c r="BF269" i="1" s="1"/>
  <c r="BD1140" i="1"/>
  <c r="BF1357" i="1"/>
  <c r="BD278" i="1"/>
  <c r="BF278" i="1" s="1"/>
  <c r="AX1095" i="1"/>
  <c r="BC1095" i="1" s="1"/>
  <c r="AX327" i="1"/>
  <c r="BG327" i="1" s="1"/>
  <c r="BD821" i="1"/>
  <c r="BD582" i="1"/>
  <c r="BF582" i="1" s="1"/>
  <c r="BD1326" i="1"/>
  <c r="BF1326" i="1" s="1"/>
  <c r="BF1260" i="1"/>
  <c r="BJ885" i="4"/>
  <c r="BJ754" i="4"/>
  <c r="BD1445" i="4"/>
  <c r="BG83" i="1"/>
  <c r="BD136" i="1"/>
  <c r="BF136" i="1" s="1"/>
  <c r="BD1382" i="1"/>
  <c r="BF1382" i="1" s="1"/>
  <c r="BD127" i="4"/>
  <c r="BG646" i="1"/>
  <c r="BF332" i="1"/>
  <c r="BC1378" i="1"/>
  <c r="BD302" i="1"/>
  <c r="BF302" i="1" s="1"/>
  <c r="BD894" i="1"/>
  <c r="BF894" i="1" s="1"/>
  <c r="BZ27" i="4"/>
  <c r="BF248" i="1"/>
  <c r="BD213" i="1"/>
  <c r="BF213" i="1" s="1"/>
  <c r="BD597" i="1"/>
  <c r="BF909" i="1"/>
  <c r="AX846" i="1"/>
  <c r="BF846" i="1" s="1"/>
  <c r="BD504" i="1"/>
  <c r="BF504" i="1" s="1"/>
  <c r="CC1298" i="4"/>
  <c r="BZ929" i="4"/>
  <c r="BC1410" i="1"/>
  <c r="BD1125" i="1"/>
  <c r="BD791" i="1"/>
  <c r="BF791" i="1" s="1"/>
  <c r="BF1018" i="1"/>
  <c r="BD1423" i="1"/>
  <c r="BD945" i="1"/>
  <c r="BF945" i="1" s="1"/>
  <c r="BF1341" i="1"/>
  <c r="AX1350" i="1"/>
  <c r="BG1350" i="1" s="1"/>
  <c r="BD831" i="1"/>
  <c r="BF188" i="1"/>
  <c r="BD647" i="1"/>
  <c r="BZ1037" i="4"/>
  <c r="BD748" i="1"/>
  <c r="BF748" i="1" s="1"/>
  <c r="BF312" i="1"/>
  <c r="BD388" i="1"/>
  <c r="BF388" i="1" s="1"/>
  <c r="BD613" i="1"/>
  <c r="BF613" i="1" s="1"/>
  <c r="BF1346" i="1"/>
  <c r="AX1200" i="1"/>
  <c r="BG1200" i="1" s="1"/>
  <c r="BD828" i="1"/>
  <c r="BF828" i="1" s="1"/>
  <c r="BF83" i="1"/>
  <c r="AX677" i="1"/>
  <c r="BD732" i="1"/>
  <c r="BM719" i="4"/>
  <c r="AX1196" i="1"/>
  <c r="BD690" i="1"/>
  <c r="BG1233" i="1"/>
  <c r="BD840" i="1"/>
  <c r="BD454" i="1"/>
  <c r="BF454" i="1" s="1"/>
  <c r="BD241" i="1"/>
  <c r="BN1021" i="4"/>
  <c r="BZ1021" i="4"/>
  <c r="BD1021" i="4"/>
  <c r="BJ1021" i="4"/>
  <c r="CC1021" i="4"/>
  <c r="BJ1260" i="4"/>
  <c r="BZ1260" i="4"/>
  <c r="BN1260" i="4"/>
  <c r="BD1026" i="1"/>
  <c r="BF1026" i="1" s="1"/>
  <c r="BF847" i="1"/>
  <c r="AX1248" i="1"/>
  <c r="BD1347" i="1"/>
  <c r="BF1347" i="1" s="1"/>
  <c r="BG568" i="1"/>
  <c r="BC568" i="1"/>
  <c r="AX250" i="1"/>
  <c r="BJ177" i="4"/>
  <c r="BN177" i="4"/>
  <c r="BC1141" i="1"/>
  <c r="BG1141" i="1"/>
  <c r="BD1136" i="1"/>
  <c r="BF1136" i="1" s="1"/>
  <c r="BG318" i="1"/>
  <c r="BC318" i="1"/>
  <c r="BZ8" i="4"/>
  <c r="BN8" i="4"/>
  <c r="BD8" i="4"/>
  <c r="CB800" i="4"/>
  <c r="CC800" i="4"/>
  <c r="BN800" i="4"/>
  <c r="BZ800" i="4"/>
  <c r="BD800" i="4"/>
  <c r="BJ800" i="4"/>
  <c r="BD1073" i="1"/>
  <c r="BD1027" i="4"/>
  <c r="BA1027" i="4"/>
  <c r="BZ1027" i="4"/>
  <c r="BN1027" i="4"/>
  <c r="CC1027" i="4"/>
  <c r="BJ1027" i="4"/>
  <c r="CB1027" i="4"/>
  <c r="AX1134" i="1"/>
  <c r="BJ765" i="4"/>
  <c r="BZ765" i="4"/>
  <c r="BD765" i="4"/>
  <c r="BZ870" i="4"/>
  <c r="BD870" i="4"/>
  <c r="BD1233" i="1"/>
  <c r="BF1233" i="1" s="1"/>
  <c r="BD68" i="1"/>
  <c r="BD1278" i="1"/>
  <c r="BF137" i="1"/>
  <c r="BZ837" i="4"/>
  <c r="CB837" i="4"/>
  <c r="BJ837" i="4"/>
  <c r="BN837" i="4"/>
  <c r="BD837" i="4"/>
  <c r="AX1047" i="1"/>
  <c r="AX660" i="1"/>
  <c r="BD1015" i="1"/>
  <c r="BG718" i="1"/>
  <c r="BC718" i="1"/>
  <c r="BC737" i="1"/>
  <c r="BG737" i="1"/>
  <c r="BF152" i="1"/>
  <c r="BN462" i="4"/>
  <c r="BJ462" i="4"/>
  <c r="BZ462" i="4"/>
  <c r="BM813" i="4"/>
  <c r="BF1124" i="1"/>
  <c r="BC268" i="1"/>
  <c r="BG268" i="1"/>
  <c r="BG1120" i="1"/>
  <c r="BC1120" i="1"/>
  <c r="BC828" i="1"/>
  <c r="BG828" i="1"/>
  <c r="BD363" i="1"/>
  <c r="AX363" i="1"/>
  <c r="AX383" i="1"/>
  <c r="BD383" i="1"/>
  <c r="AX97" i="1"/>
  <c r="AX419" i="1"/>
  <c r="BD167" i="1"/>
  <c r="AX167" i="1"/>
  <c r="BC1216" i="1"/>
  <c r="BG1216" i="1"/>
  <c r="BD359" i="1"/>
  <c r="AX359" i="1"/>
  <c r="BC359" i="1" s="1"/>
  <c r="BG788" i="1"/>
  <c r="BC788" i="1"/>
  <c r="BD1310" i="1"/>
  <c r="BC945" i="1"/>
  <c r="BG945" i="1"/>
  <c r="BF1152" i="1"/>
  <c r="BC1152" i="1"/>
  <c r="BG1152" i="1"/>
  <c r="BC1063" i="1"/>
  <c r="BG1063" i="1"/>
  <c r="BC46" i="1"/>
  <c r="BG46" i="1"/>
  <c r="BZ823" i="4"/>
  <c r="BN823" i="4"/>
  <c r="BJ823" i="4"/>
  <c r="BD823" i="4"/>
  <c r="CB823" i="4"/>
  <c r="CC823" i="4"/>
  <c r="BG1088" i="1"/>
  <c r="BC1088" i="1"/>
  <c r="BD961" i="1"/>
  <c r="BZ1623" i="4"/>
  <c r="BD1623" i="4"/>
  <c r="BJ1623" i="4"/>
  <c r="T23" i="3"/>
  <c r="U23" i="3" s="1"/>
  <c r="AX453" i="1"/>
  <c r="BG453" i="1" s="1"/>
  <c r="BD511" i="1"/>
  <c r="AX511" i="1"/>
  <c r="BC511" i="1" s="1"/>
  <c r="BD750" i="1"/>
  <c r="BD1284" i="1"/>
  <c r="BG1157" i="1"/>
  <c r="BC1157" i="1"/>
  <c r="BD544" i="1"/>
  <c r="AX544" i="1"/>
  <c r="AX1217" i="1"/>
  <c r="BD694" i="1"/>
  <c r="AX683" i="1"/>
  <c r="BG1229" i="1"/>
  <c r="BC1229" i="1"/>
  <c r="AX99" i="1"/>
  <c r="BJ1547" i="4"/>
  <c r="BZ1547" i="4"/>
  <c r="BD1547" i="4"/>
  <c r="BG412" i="1"/>
  <c r="BC412" i="1"/>
  <c r="CB913" i="4"/>
  <c r="BZ1571" i="4"/>
  <c r="BD1571" i="4"/>
  <c r="BZ1611" i="4"/>
  <c r="BD1611" i="4"/>
  <c r="BJ1611" i="4"/>
  <c r="BD1424" i="1"/>
  <c r="AX1406" i="1"/>
  <c r="BD1012" i="1"/>
  <c r="BC748" i="1"/>
  <c r="BG748" i="1"/>
  <c r="BC1211" i="1"/>
  <c r="BG1211" i="1"/>
  <c r="BG496" i="1"/>
  <c r="BC496" i="1"/>
  <c r="BC926" i="1"/>
  <c r="BG926" i="1"/>
  <c r="BZ925" i="4"/>
  <c r="BZ1208" i="4"/>
  <c r="BJ1208" i="4"/>
  <c r="BD1208" i="4"/>
  <c r="BN1208" i="4"/>
  <c r="CC1208" i="4"/>
  <c r="CB1208" i="4"/>
  <c r="BZ1663" i="4"/>
  <c r="BD1663" i="4"/>
  <c r="BJ1663" i="4"/>
  <c r="AX294" i="1"/>
  <c r="BC294" i="1" s="1"/>
  <c r="BD73" i="1"/>
  <c r="BF73" i="1" s="1"/>
  <c r="BM1339" i="4"/>
  <c r="AX550" i="1"/>
  <c r="BG550" i="1" s="1"/>
  <c r="BF637" i="1"/>
  <c r="BF1388" i="1"/>
  <c r="Z24" i="3"/>
  <c r="BD453" i="1"/>
  <c r="BD954" i="1"/>
  <c r="BD1418" i="1"/>
  <c r="BF1418" i="1" s="1"/>
  <c r="AX995" i="1"/>
  <c r="BG995" i="1" s="1"/>
  <c r="BD1097" i="1"/>
  <c r="AX588" i="1"/>
  <c r="BG588" i="1" s="1"/>
  <c r="AX1228" i="1"/>
  <c r="BF1228" i="1" s="1"/>
  <c r="BD22" i="1"/>
  <c r="BF22" i="1" s="1"/>
  <c r="BD652" i="1"/>
  <c r="BD235" i="1"/>
  <c r="BF235" i="1" s="1"/>
  <c r="AX838" i="1"/>
  <c r="BF838" i="1" s="1"/>
  <c r="AX560" i="1"/>
  <c r="BG560" i="1" s="1"/>
  <c r="AX1487" i="1"/>
  <c r="BC1487" i="1" s="1"/>
  <c r="AX1112" i="1"/>
  <c r="BG1112" i="1" s="1"/>
  <c r="BF806" i="1"/>
  <c r="BD200" i="1"/>
  <c r="AX200" i="1"/>
  <c r="BG200" i="1" s="1"/>
  <c r="BD726" i="1"/>
  <c r="AX726" i="1"/>
  <c r="BC726" i="1" s="1"/>
  <c r="BD1111" i="1"/>
  <c r="BF1111" i="1" s="1"/>
  <c r="BD309" i="1"/>
  <c r="AX940" i="1"/>
  <c r="BD206" i="1"/>
  <c r="AX626" i="1"/>
  <c r="BD626" i="1"/>
  <c r="BG936" i="1"/>
  <c r="BC936" i="1"/>
  <c r="AX389" i="1"/>
  <c r="BG1198" i="1"/>
  <c r="BC1198" i="1"/>
  <c r="BG1357" i="1"/>
  <c r="BC1357" i="1"/>
  <c r="BG140" i="1"/>
  <c r="BC140" i="1"/>
  <c r="AX1363" i="1"/>
  <c r="BC773" i="1"/>
  <c r="BG773" i="1"/>
  <c r="BC346" i="1"/>
  <c r="BG346" i="1"/>
  <c r="AX228" i="1"/>
  <c r="BC927" i="1"/>
  <c r="BG927" i="1"/>
  <c r="BF927" i="1"/>
  <c r="BJ887" i="4"/>
  <c r="BZ887" i="4"/>
  <c r="BN887" i="4"/>
  <c r="BD887" i="4"/>
  <c r="BD1487" i="4"/>
  <c r="BZ1487" i="4"/>
  <c r="BJ1487" i="4"/>
  <c r="BJ1647" i="4"/>
  <c r="BZ1647" i="4"/>
  <c r="BD1647" i="4"/>
  <c r="BC565" i="1"/>
  <c r="BG565" i="1"/>
  <c r="BF412" i="1"/>
  <c r="BC78" i="1"/>
  <c r="BG78" i="1"/>
  <c r="BF78" i="1"/>
  <c r="BD1627" i="4"/>
  <c r="BZ1627" i="4"/>
  <c r="BJ1627" i="4"/>
  <c r="BD1531" i="4"/>
  <c r="BZ1531" i="4"/>
  <c r="BJ1531" i="4"/>
  <c r="BC613" i="1"/>
  <c r="BG613" i="1"/>
  <c r="BC35" i="1"/>
  <c r="BG35" i="1"/>
  <c r="AX1530" i="1"/>
  <c r="BC1530" i="1" s="1"/>
  <c r="BD567" i="1"/>
  <c r="AX567" i="1"/>
  <c r="BC567" i="1" s="1"/>
  <c r="BM662" i="4"/>
  <c r="AX1262" i="1"/>
  <c r="BF1262" i="1" s="1"/>
  <c r="BF1106" i="1"/>
  <c r="AX561" i="1"/>
  <c r="BC561" i="1" s="1"/>
  <c r="BD561" i="1"/>
  <c r="AX1020" i="1"/>
  <c r="BG1020" i="1" s="1"/>
  <c r="BD1020" i="1"/>
  <c r="BD1354" i="1"/>
  <c r="AX1354" i="1"/>
  <c r="BC1354" i="1" s="1"/>
  <c r="AX1445" i="1"/>
  <c r="BC1445" i="1" s="1"/>
  <c r="AX341" i="1"/>
  <c r="BC341" i="1" s="1"/>
  <c r="BD341" i="1"/>
  <c r="AX640" i="1"/>
  <c r="BC640" i="1" s="1"/>
  <c r="BD640" i="1"/>
  <c r="BD1090" i="1"/>
  <c r="BF817" i="1"/>
  <c r="BC817" i="1"/>
  <c r="BG817" i="1"/>
  <c r="BD1297" i="1"/>
  <c r="AX1297" i="1"/>
  <c r="AX358" i="1"/>
  <c r="BF1182" i="1"/>
  <c r="BC1182" i="1"/>
  <c r="BG1176" i="1"/>
  <c r="BC1176" i="1"/>
  <c r="BG635" i="1"/>
  <c r="BC635" i="1"/>
  <c r="BF140" i="1"/>
  <c r="AX551" i="1"/>
  <c r="BF551" i="1" s="1"/>
  <c r="BD472" i="1"/>
  <c r="AX1405" i="1"/>
  <c r="BG1405" i="1" s="1"/>
  <c r="BC170" i="1"/>
  <c r="BG170" i="1"/>
  <c r="AX1068" i="1"/>
  <c r="BD381" i="1"/>
  <c r="BF381" i="1" s="1"/>
  <c r="AX605" i="1"/>
  <c r="BF605" i="1" s="1"/>
  <c r="BG520" i="1"/>
  <c r="BC520" i="1"/>
  <c r="BC465" i="1"/>
  <c r="BG465" i="1"/>
  <c r="BD1222" i="1"/>
  <c r="BN522" i="4"/>
  <c r="BD522" i="4"/>
  <c r="CC522" i="4"/>
  <c r="CB522" i="4"/>
  <c r="BZ522" i="4"/>
  <c r="BJ522" i="4"/>
  <c r="BG1160" i="1"/>
  <c r="BC1160" i="1"/>
  <c r="AX1557" i="1"/>
  <c r="BC1557" i="1" s="1"/>
  <c r="BF565" i="1"/>
  <c r="BC1330" i="1"/>
  <c r="BG1330" i="1"/>
  <c r="BC582" i="1"/>
  <c r="BG582" i="1"/>
  <c r="BN891" i="4"/>
  <c r="BD891" i="4"/>
  <c r="BJ891" i="4"/>
  <c r="BZ891" i="4"/>
  <c r="AX398" i="1"/>
  <c r="BC87" i="1"/>
  <c r="BG87" i="1"/>
  <c r="AX1484" i="1"/>
  <c r="BC1484" i="1" s="1"/>
  <c r="BG823" i="1"/>
  <c r="BC823" i="1"/>
  <c r="BD293" i="1"/>
  <c r="BF293" i="1" s="1"/>
  <c r="AX1258" i="1"/>
  <c r="AX1510" i="1"/>
  <c r="BC1510" i="1" s="1"/>
  <c r="BC7" i="1"/>
  <c r="BG7" i="1"/>
  <c r="BG1346" i="1"/>
  <c r="BC1346" i="1"/>
  <c r="BF1157" i="1"/>
  <c r="BD267" i="1"/>
  <c r="AX267" i="1"/>
  <c r="BG826" i="1"/>
  <c r="BC826" i="1"/>
  <c r="BC951" i="1"/>
  <c r="BG951" i="1"/>
  <c r="AX158" i="1"/>
  <c r="BF158" i="1" s="1"/>
  <c r="BD792" i="1"/>
  <c r="AX792" i="1"/>
  <c r="BC6" i="1"/>
  <c r="BG6" i="1"/>
  <c r="BF6" i="1"/>
  <c r="AX623" i="1"/>
  <c r="BD623" i="1"/>
  <c r="BC630" i="1"/>
  <c r="BG630" i="1"/>
  <c r="AX1437" i="1"/>
  <c r="BC1437" i="1" s="1"/>
  <c r="AX1446" i="1"/>
  <c r="BC1446" i="1" s="1"/>
  <c r="AX437" i="1"/>
  <c r="AX881" i="1"/>
  <c r="BC278" i="1"/>
  <c r="BG278" i="1"/>
  <c r="AX435" i="1"/>
  <c r="BD1237" i="1"/>
  <c r="AX1107" i="1"/>
  <c r="BC509" i="1"/>
  <c r="BG509" i="1"/>
  <c r="BC504" i="1"/>
  <c r="BG504" i="1"/>
  <c r="BD1246" i="1"/>
  <c r="BJ1587" i="4"/>
  <c r="BZ1587" i="4"/>
  <c r="BD1587" i="4"/>
  <c r="AX954" i="1"/>
  <c r="BG954" i="1" s="1"/>
  <c r="Z21" i="3"/>
  <c r="BD244" i="1"/>
  <c r="P24" i="3"/>
  <c r="BF598" i="1"/>
  <c r="BM698" i="4"/>
  <c r="BD798" i="1"/>
  <c r="BF798" i="1" s="1"/>
  <c r="AX1283" i="1"/>
  <c r="BC1283" i="1" s="1"/>
  <c r="BF1229" i="1"/>
  <c r="BD201" i="1"/>
  <c r="BF201" i="1" s="1"/>
  <c r="AX488" i="1"/>
  <c r="BG488" i="1" s="1"/>
  <c r="BD564" i="1"/>
  <c r="BF564" i="1" s="1"/>
  <c r="BD992" i="1"/>
  <c r="AX992" i="1"/>
  <c r="BC992" i="1" s="1"/>
  <c r="AX272" i="1"/>
  <c r="AX487" i="1"/>
  <c r="BF487" i="1" s="1"/>
  <c r="BF1287" i="1"/>
  <c r="BD706" i="1"/>
  <c r="AX706" i="1"/>
  <c r="BG706" i="1" s="1"/>
  <c r="AX523" i="1"/>
  <c r="AX638" i="1"/>
  <c r="BG638" i="1" s="1"/>
  <c r="BF287" i="1"/>
  <c r="BF788" i="1"/>
  <c r="AX449" i="1"/>
  <c r="AX786" i="1"/>
  <c r="BC893" i="1"/>
  <c r="BG893" i="1"/>
  <c r="BC231" i="1"/>
  <c r="BG231" i="1"/>
  <c r="BD709" i="1"/>
  <c r="AX709" i="1"/>
  <c r="BG434" i="1"/>
  <c r="BC434" i="1"/>
  <c r="BC42" i="1"/>
  <c r="BG42" i="1"/>
  <c r="AX404" i="1"/>
  <c r="BG172" i="1"/>
  <c r="BC172" i="1"/>
  <c r="BC381" i="1"/>
  <c r="BG381" i="1"/>
  <c r="BD728" i="1"/>
  <c r="BF509" i="1"/>
  <c r="BD1216" i="1"/>
  <c r="BF1216" i="1" s="1"/>
  <c r="BF1160" i="1"/>
  <c r="BF1266" i="1"/>
  <c r="BG711" i="1"/>
  <c r="BC711" i="1"/>
  <c r="BG188" i="1"/>
  <c r="BC188" i="1"/>
  <c r="BD752" i="1"/>
  <c r="AX752" i="1"/>
  <c r="BF46" i="1"/>
  <c r="AX900" i="1"/>
  <c r="BC844" i="1"/>
  <c r="BG844" i="1"/>
  <c r="BD1339" i="1"/>
  <c r="AX1339" i="1"/>
  <c r="BF42" i="1"/>
  <c r="BC736" i="1"/>
  <c r="BG736" i="1"/>
  <c r="BC293" i="1"/>
  <c r="BG293" i="1"/>
  <c r="AX1052" i="1"/>
  <c r="BD1052" i="1"/>
  <c r="BJ1603" i="4"/>
  <c r="BZ1603" i="4"/>
  <c r="BD878" i="1"/>
  <c r="AX878" i="1"/>
  <c r="BG959" i="1"/>
  <c r="BC959" i="1"/>
  <c r="BF630" i="1"/>
  <c r="BD1523" i="4"/>
  <c r="BJ1523" i="4"/>
  <c r="BZ1523" i="4"/>
  <c r="BF978" i="1"/>
  <c r="BF1345" i="1"/>
  <c r="BF1367" i="1"/>
  <c r="BF82" i="1"/>
  <c r="BF740" i="1"/>
  <c r="BF1352" i="1"/>
  <c r="BF1296" i="1"/>
  <c r="BF537" i="1"/>
  <c r="BF723" i="1"/>
  <c r="BM281" i="4"/>
  <c r="BM717" i="4"/>
  <c r="BF115" i="1"/>
  <c r="BF563" i="1"/>
  <c r="AX1306" i="1"/>
  <c r="BG1306" i="1" s="1"/>
  <c r="AX1251" i="1"/>
  <c r="BD75" i="1"/>
  <c r="BF75" i="1" s="1"/>
  <c r="BF1027" i="1"/>
  <c r="BD1113" i="1"/>
  <c r="AX1411" i="1"/>
  <c r="BG1411" i="1" s="1"/>
  <c r="BD783" i="1"/>
  <c r="BF783" i="1" s="1"/>
  <c r="BF766" i="1"/>
  <c r="BC905" i="1"/>
  <c r="BG905" i="1"/>
  <c r="BC731" i="1"/>
  <c r="BG731" i="1"/>
  <c r="BF731" i="1"/>
  <c r="AX410" i="1"/>
  <c r="BD1349" i="1"/>
  <c r="BC1114" i="1"/>
  <c r="BG1114" i="1"/>
  <c r="BF1114" i="1"/>
  <c r="AX79" i="1"/>
  <c r="AX1253" i="1"/>
  <c r="AX93" i="1"/>
  <c r="BG894" i="1"/>
  <c r="BC894" i="1"/>
  <c r="BC44" i="1"/>
  <c r="BG44" i="1"/>
  <c r="BC193" i="1"/>
  <c r="BG193" i="1"/>
  <c r="BG1146" i="1"/>
  <c r="BC1146" i="1"/>
  <c r="BG330" i="1"/>
  <c r="BC330" i="1"/>
  <c r="BF865" i="1"/>
  <c r="AX819" i="1"/>
  <c r="AX597" i="1"/>
  <c r="AX1267" i="1"/>
  <c r="BF779" i="1"/>
  <c r="BD491" i="1"/>
  <c r="BF491" i="1" s="1"/>
  <c r="BC281" i="1"/>
  <c r="BG281" i="1"/>
  <c r="BC1241" i="1"/>
  <c r="BG1241" i="1"/>
  <c r="AX1059" i="1"/>
  <c r="BG1085" i="1"/>
  <c r="BC1085" i="1"/>
  <c r="BG430" i="1"/>
  <c r="BC430" i="1"/>
  <c r="BD867" i="1"/>
  <c r="BF300" i="1"/>
  <c r="BD345" i="1"/>
  <c r="BF172" i="1"/>
  <c r="BG120" i="1"/>
  <c r="BC120" i="1"/>
  <c r="BG1303" i="1"/>
  <c r="BC1303" i="1"/>
  <c r="AX526" i="1"/>
  <c r="BF526" i="1" s="1"/>
  <c r="BD1236" i="1"/>
  <c r="BF1236" i="1" s="1"/>
  <c r="BD937" i="1"/>
  <c r="BF937" i="1" s="1"/>
  <c r="AX326" i="1"/>
  <c r="BD988" i="1"/>
  <c r="BD1151" i="1"/>
  <c r="BD958" i="1"/>
  <c r="BF958" i="1" s="1"/>
  <c r="BD1527" i="4"/>
  <c r="BJ1527" i="4"/>
  <c r="BZ1527" i="4"/>
  <c r="BZ1667" i="4"/>
  <c r="BJ1667" i="4"/>
  <c r="BD1667" i="4"/>
  <c r="AX71" i="1"/>
  <c r="BF71" i="1" s="1"/>
  <c r="BD77" i="1"/>
  <c r="BC495" i="1"/>
  <c r="BG495" i="1"/>
  <c r="BF1063" i="1"/>
  <c r="BC388" i="1"/>
  <c r="BG388" i="1"/>
  <c r="BG1386" i="1"/>
  <c r="BC1386" i="1"/>
  <c r="AX521" i="1"/>
  <c r="BF818" i="1"/>
  <c r="BD1046" i="1"/>
  <c r="BF1046" i="1" s="1"/>
  <c r="BM891" i="4"/>
  <c r="BJ1591" i="4"/>
  <c r="BZ1591" i="4"/>
  <c r="BD1591" i="4"/>
  <c r="BG343" i="1"/>
  <c r="BC343" i="1"/>
  <c r="BD844" i="1"/>
  <c r="BF844" i="1" s="1"/>
  <c r="CB840" i="4"/>
  <c r="BD840" i="4"/>
  <c r="BN840" i="4"/>
  <c r="BZ840" i="4"/>
  <c r="CC840" i="4"/>
  <c r="BJ840" i="4"/>
  <c r="BF1211" i="1"/>
  <c r="BG312" i="1"/>
  <c r="BC312" i="1"/>
  <c r="BG123" i="1"/>
  <c r="BC123" i="1"/>
  <c r="AX1074" i="1"/>
  <c r="AX322" i="1"/>
  <c r="BF322" i="1" s="1"/>
  <c r="AX852" i="1"/>
  <c r="BJ1683" i="4"/>
  <c r="BD1683" i="4"/>
  <c r="BZ1683" i="4"/>
  <c r="BF959" i="1"/>
  <c r="AX16" i="1"/>
  <c r="BF16" i="1" s="1"/>
  <c r="BF1231" i="1"/>
  <c r="BF719" i="1"/>
  <c r="BG719" i="1"/>
  <c r="BC719" i="1"/>
  <c r="BG676" i="1"/>
  <c r="BC676" i="1"/>
  <c r="BF430" i="1"/>
  <c r="BD1563" i="4"/>
  <c r="BZ1563" i="4"/>
  <c r="BJ1563" i="4"/>
  <c r="AX498" i="1"/>
  <c r="BF193" i="1"/>
  <c r="BF856" i="1"/>
  <c r="BC609" i="1"/>
  <c r="BG609" i="1"/>
  <c r="BD1045" i="1"/>
  <c r="AX1264" i="1"/>
  <c r="AX880" i="1"/>
  <c r="AX194" i="1"/>
  <c r="BD370" i="1"/>
  <c r="BD1128" i="1"/>
  <c r="BG762" i="1"/>
  <c r="BC762" i="1"/>
  <c r="BF170" i="1"/>
  <c r="BD775" i="1"/>
  <c r="BG865" i="1"/>
  <c r="BC865" i="1"/>
  <c r="BC95" i="1"/>
  <c r="BG95" i="1"/>
  <c r="BG779" i="1"/>
  <c r="BC779" i="1"/>
  <c r="BG491" i="1"/>
  <c r="BC491" i="1"/>
  <c r="BD695" i="1"/>
  <c r="BG300" i="1"/>
  <c r="BC300" i="1"/>
  <c r="BF905" i="1"/>
  <c r="BG953" i="1"/>
  <c r="BC953" i="1"/>
  <c r="BG1236" i="1"/>
  <c r="BC1236" i="1"/>
  <c r="BG735" i="1"/>
  <c r="BC735" i="1"/>
  <c r="BD328" i="1"/>
  <c r="BF95" i="1"/>
  <c r="BG88" i="1"/>
  <c r="BC88" i="1"/>
  <c r="BC800" i="1"/>
  <c r="BG800" i="1"/>
  <c r="BD1391" i="1"/>
  <c r="BF1391" i="1" s="1"/>
  <c r="BC1370" i="1"/>
  <c r="BG1370" i="1"/>
  <c r="BG32" i="1"/>
  <c r="BC32" i="1"/>
  <c r="BD521" i="1"/>
  <c r="BC818" i="1"/>
  <c r="BG818" i="1"/>
  <c r="BD55" i="1"/>
  <c r="BF55" i="1" s="1"/>
  <c r="BC1046" i="1"/>
  <c r="BG1046" i="1"/>
  <c r="AX1269" i="1"/>
  <c r="AX1155" i="1"/>
  <c r="BF1155" i="1" s="1"/>
  <c r="AX460" i="1"/>
  <c r="CB729" i="4"/>
  <c r="BN729" i="4"/>
  <c r="BJ729" i="4"/>
  <c r="BD729" i="4"/>
  <c r="BZ729" i="4"/>
  <c r="AX916" i="1"/>
  <c r="AX952" i="1"/>
  <c r="BF952" i="1" s="1"/>
  <c r="AX1420" i="1"/>
  <c r="BF1219" i="1"/>
  <c r="BD1127" i="1"/>
  <c r="BF1127" i="1" s="1"/>
  <c r="BG1231" i="1"/>
  <c r="BC1231" i="1"/>
  <c r="BF636" i="1"/>
  <c r="BF1425" i="1"/>
  <c r="BF756" i="1"/>
  <c r="BF678" i="1"/>
  <c r="BF508" i="1"/>
  <c r="BM54" i="4"/>
  <c r="BF1252" i="1"/>
  <c r="BD975" i="1"/>
  <c r="BF975" i="1" s="1"/>
  <c r="BF374" i="1"/>
  <c r="BF336" i="1"/>
  <c r="BF931" i="1"/>
  <c r="BF1190" i="1"/>
  <c r="AX164" i="1"/>
  <c r="BD749" i="1"/>
  <c r="AX464" i="1"/>
  <c r="BD93" i="1"/>
  <c r="BD1183" i="1"/>
  <c r="BF893" i="1"/>
  <c r="BC1356" i="1"/>
  <c r="BG1356" i="1"/>
  <c r="BZ1476" i="4"/>
  <c r="CC1476" i="4"/>
  <c r="BD1476" i="4"/>
  <c r="BJ1476" i="4"/>
  <c r="BC248" i="1"/>
  <c r="BG248" i="1"/>
  <c r="BD413" i="1"/>
  <c r="BG1224" i="1"/>
  <c r="BC1224" i="1"/>
  <c r="AX1174" i="1"/>
  <c r="BF1174" i="1" s="1"/>
  <c r="BZ1049" i="4"/>
  <c r="BD1049" i="4"/>
  <c r="CC1049" i="4"/>
  <c r="BN1049" i="4"/>
  <c r="CB1049" i="4"/>
  <c r="BJ1049" i="4"/>
  <c r="BF736" i="1"/>
  <c r="AX41" i="1"/>
  <c r="BG955" i="1"/>
  <c r="BC955" i="1"/>
  <c r="BD1122" i="1"/>
  <c r="BF735" i="1"/>
  <c r="BF346" i="1"/>
  <c r="BF520" i="1"/>
  <c r="BF465" i="1"/>
  <c r="AX547" i="1"/>
  <c r="BD935" i="1"/>
  <c r="BZ1567" i="4"/>
  <c r="BJ1567" i="4"/>
  <c r="BD1567" i="4"/>
  <c r="AX1051" i="1"/>
  <c r="BD1108" i="1"/>
  <c r="BD1280" i="1"/>
  <c r="BI1446" i="4"/>
  <c r="CI1446" i="4" s="1"/>
  <c r="BB1446" i="4"/>
  <c r="BC1446" i="4" s="1"/>
  <c r="BC1341" i="1"/>
  <c r="BG1341" i="1"/>
  <c r="AX911" i="1"/>
  <c r="BC1391" i="1"/>
  <c r="BG1391" i="1"/>
  <c r="BG1179" i="1"/>
  <c r="BC1179" i="1"/>
  <c r="BJ1687" i="4"/>
  <c r="BZ1687" i="4"/>
  <c r="BD1687" i="4"/>
  <c r="CC1472" i="4"/>
  <c r="BJ1472" i="4"/>
  <c r="BD1472" i="4"/>
  <c r="BZ1472" i="4"/>
  <c r="CB1472" i="4"/>
  <c r="BD1511" i="4"/>
  <c r="BZ1511" i="4"/>
  <c r="BJ1511" i="4"/>
  <c r="BD816" i="1"/>
  <c r="AX198" i="1"/>
  <c r="AX943" i="1"/>
  <c r="BG1219" i="1"/>
  <c r="BC1219" i="1"/>
  <c r="BZ1543" i="4"/>
  <c r="BD1543" i="4"/>
  <c r="BJ1543" i="4"/>
  <c r="BG1126" i="1"/>
  <c r="BC1126" i="1"/>
  <c r="BC67" i="1"/>
  <c r="BG67" i="1"/>
  <c r="BD1503" i="4"/>
  <c r="BJ1503" i="4"/>
  <c r="BZ1503" i="4"/>
  <c r="BZ481" i="4"/>
  <c r="BN481" i="4"/>
  <c r="BD481" i="4"/>
  <c r="BJ481" i="4"/>
  <c r="BF800" i="1"/>
  <c r="BC1364" i="1"/>
  <c r="BG1364" i="1"/>
  <c r="BG1326" i="1"/>
  <c r="BC1326" i="1"/>
  <c r="BC522" i="1"/>
  <c r="BG522" i="1"/>
  <c r="BG395" i="1"/>
  <c r="BC395" i="1"/>
  <c r="BC112" i="1"/>
  <c r="BG112" i="1"/>
  <c r="BC1380" i="1"/>
  <c r="BG1380" i="1"/>
  <c r="BG738" i="1"/>
  <c r="BC738" i="1"/>
  <c r="BG201" i="1"/>
  <c r="BC201" i="1"/>
  <c r="BC223" i="1"/>
  <c r="BG223" i="1"/>
  <c r="BG975" i="1"/>
  <c r="BC975" i="1"/>
  <c r="BC49" i="1"/>
  <c r="BG49" i="1"/>
  <c r="BC1418" i="1"/>
  <c r="BG1418" i="1"/>
  <c r="BC368" i="1"/>
  <c r="BG368" i="1"/>
  <c r="BC235" i="1"/>
  <c r="BG235" i="1"/>
  <c r="BG1396" i="1"/>
  <c r="BC1396" i="1"/>
  <c r="BG75" i="1"/>
  <c r="BC75" i="1"/>
  <c r="BC1366" i="1"/>
  <c r="BG1366" i="1"/>
  <c r="BC208" i="1"/>
  <c r="BG208" i="1"/>
  <c r="BG1071" i="1"/>
  <c r="BC1071" i="1"/>
  <c r="BC725" i="1"/>
  <c r="BG725" i="1"/>
  <c r="BG1103" i="1"/>
  <c r="BC1103" i="1"/>
  <c r="BG1382" i="1"/>
  <c r="BC1382" i="1"/>
  <c r="BC136" i="1"/>
  <c r="BG136" i="1"/>
  <c r="BC60" i="1"/>
  <c r="BG60" i="1"/>
  <c r="BJ348" i="4"/>
  <c r="BD348" i="4"/>
  <c r="BZ348" i="4"/>
  <c r="BN348" i="4"/>
  <c r="BC1300" i="1"/>
  <c r="BG1300" i="1"/>
  <c r="CC763" i="4"/>
  <c r="BJ763" i="4"/>
  <c r="BZ763" i="4"/>
  <c r="BD763" i="4"/>
  <c r="BN763" i="4"/>
  <c r="CB763" i="4"/>
  <c r="BG1276" i="1"/>
  <c r="BC1276" i="1"/>
  <c r="BG1022" i="1"/>
  <c r="BC1022" i="1"/>
  <c r="BG102" i="1"/>
  <c r="BC102" i="1"/>
  <c r="BC552" i="1"/>
  <c r="BG552" i="1"/>
  <c r="T22" i="3"/>
  <c r="U22" i="3" s="1"/>
  <c r="BC1147" i="1"/>
  <c r="BG1147" i="1"/>
  <c r="BC424" i="1"/>
  <c r="BG424" i="1"/>
  <c r="BC1111" i="1"/>
  <c r="BG1111" i="1"/>
  <c r="BG678" i="1"/>
  <c r="BC678" i="1"/>
  <c r="BG211" i="1"/>
  <c r="BC211" i="1"/>
  <c r="BC270" i="1"/>
  <c r="BG270" i="1"/>
  <c r="AX224" i="1"/>
  <c r="BN26" i="4"/>
  <c r="BZ26" i="4"/>
  <c r="BJ26" i="4"/>
  <c r="BD26" i="4"/>
  <c r="BD173" i="4"/>
  <c r="BZ173" i="4"/>
  <c r="BJ173" i="4"/>
  <c r="BN173" i="4"/>
  <c r="BM348" i="4"/>
  <c r="BC508" i="1"/>
  <c r="BG508" i="1"/>
  <c r="BZ36" i="4"/>
  <c r="BJ36" i="4"/>
  <c r="BD36" i="4"/>
  <c r="BN36" i="4"/>
  <c r="BJ154" i="4"/>
  <c r="BZ154" i="4"/>
  <c r="BN154" i="4"/>
  <c r="BD154" i="4"/>
  <c r="BJ626" i="4"/>
  <c r="BZ626" i="4"/>
  <c r="BD626" i="4"/>
  <c r="BN626" i="4"/>
  <c r="BF699" i="1"/>
  <c r="BD896" i="1"/>
  <c r="AX12" i="1"/>
  <c r="BF930" i="1"/>
  <c r="BF1083" i="1"/>
  <c r="BG374" i="1"/>
  <c r="BC374" i="1"/>
  <c r="BC1027" i="1"/>
  <c r="BG1027" i="1"/>
  <c r="BG571" i="1"/>
  <c r="BC571" i="1"/>
  <c r="BC336" i="1"/>
  <c r="BG336" i="1"/>
  <c r="BC851" i="1"/>
  <c r="BG851" i="1"/>
  <c r="BC1287" i="1"/>
  <c r="BG1287" i="1"/>
  <c r="AX1113" i="1"/>
  <c r="BD866" i="1"/>
  <c r="BD638" i="1"/>
  <c r="BF163" i="1"/>
  <c r="BD208" i="1"/>
  <c r="BF208" i="1" s="1"/>
  <c r="BG698" i="1"/>
  <c r="BC698" i="1"/>
  <c r="BD36" i="1"/>
  <c r="AX845" i="1"/>
  <c r="AX76" i="1"/>
  <c r="BJ1369" i="4"/>
  <c r="CC1369" i="4"/>
  <c r="BZ1369" i="4"/>
  <c r="BD1369" i="4"/>
  <c r="BN1369" i="4"/>
  <c r="BC325" i="1"/>
  <c r="BG325" i="1"/>
  <c r="BD450" i="1"/>
  <c r="BN1375" i="4"/>
  <c r="CB1375" i="4"/>
  <c r="BZ1375" i="4"/>
  <c r="CC1375" i="4"/>
  <c r="BD1375" i="4"/>
  <c r="BJ1375" i="4"/>
  <c r="BC1427" i="1"/>
  <c r="BC303" i="1"/>
  <c r="BG303" i="1"/>
  <c r="BC1062" i="1"/>
  <c r="BG1062" i="1"/>
  <c r="BF1062" i="1"/>
  <c r="BC1008" i="1"/>
  <c r="BG1008" i="1"/>
  <c r="BG1093" i="1"/>
  <c r="BC1093" i="1"/>
  <c r="AX133" i="1"/>
  <c r="BG574" i="1"/>
  <c r="BC574" i="1"/>
  <c r="CC1311" i="4"/>
  <c r="BJ1311" i="4"/>
  <c r="BN1311" i="4"/>
  <c r="BZ1311" i="4"/>
  <c r="CB1311" i="4"/>
  <c r="BD1311" i="4"/>
  <c r="BF397" i="1"/>
  <c r="BG397" i="1"/>
  <c r="BC397" i="1"/>
  <c r="BC185" i="1"/>
  <c r="BG185" i="1"/>
  <c r="BJ746" i="4"/>
  <c r="BZ746" i="4"/>
  <c r="BM746" i="4"/>
  <c r="BD746" i="4"/>
  <c r="BN746" i="4"/>
  <c r="BF665" i="1"/>
  <c r="BZ698" i="4"/>
  <c r="BN698" i="4"/>
  <c r="CB698" i="4"/>
  <c r="CC698" i="4"/>
  <c r="BJ698" i="4"/>
  <c r="BD698" i="4"/>
  <c r="BF477" i="1"/>
  <c r="BC477" i="1"/>
  <c r="BG477" i="1"/>
  <c r="BC637" i="1"/>
  <c r="BG637" i="1"/>
  <c r="BD361" i="1"/>
  <c r="Z22" i="3"/>
  <c r="AX1218" i="1"/>
  <c r="BG175" i="1"/>
  <c r="BC175" i="1"/>
  <c r="AX589" i="1"/>
  <c r="BF314" i="1"/>
  <c r="BG1245" i="1"/>
  <c r="BC1245" i="1"/>
  <c r="BF1245" i="1"/>
  <c r="BD883" i="1"/>
  <c r="BD49" i="1"/>
  <c r="BF49" i="1" s="1"/>
  <c r="BF185" i="1"/>
  <c r="BF1209" i="1"/>
  <c r="BC682" i="1"/>
  <c r="BG682" i="1"/>
  <c r="BG981" i="1"/>
  <c r="BC981" i="1"/>
  <c r="Z25" i="3"/>
  <c r="BZ624" i="4"/>
  <c r="BJ624" i="4"/>
  <c r="CB624" i="4"/>
  <c r="CC624" i="4"/>
  <c r="BD624" i="4"/>
  <c r="BN624" i="4"/>
  <c r="AX1355" i="1"/>
  <c r="BF1322" i="1"/>
  <c r="P22" i="3"/>
  <c r="BD1312" i="1"/>
  <c r="BF790" i="1"/>
  <c r="BG612" i="1"/>
  <c r="BC612" i="1"/>
  <c r="BG717" i="1"/>
  <c r="BC717" i="1"/>
  <c r="BG1336" i="1"/>
  <c r="BC1336" i="1"/>
  <c r="BC778" i="1"/>
  <c r="BG778" i="1"/>
  <c r="BG168" i="1"/>
  <c r="BC168" i="1"/>
  <c r="BG651" i="1"/>
  <c r="BF651" i="1"/>
  <c r="BC651" i="1"/>
  <c r="BC237" i="1"/>
  <c r="BG237" i="1"/>
  <c r="BC947" i="1"/>
  <c r="BG947" i="1"/>
  <c r="BF1171" i="1"/>
  <c r="BG1171" i="1"/>
  <c r="BC1171" i="1"/>
  <c r="BG1048" i="1"/>
  <c r="BC1048" i="1"/>
  <c r="AX812" i="1"/>
  <c r="BD715" i="1"/>
  <c r="BD275" i="1"/>
  <c r="BD1385" i="4"/>
  <c r="BJ1385" i="4"/>
  <c r="CC1385" i="4"/>
  <c r="BZ1385" i="4"/>
  <c r="BN1385" i="4"/>
  <c r="BC148" i="1"/>
  <c r="BF148" i="1"/>
  <c r="BG148" i="1"/>
  <c r="BF117" i="1"/>
  <c r="BC117" i="1"/>
  <c r="BG117" i="1"/>
  <c r="AX895" i="1"/>
  <c r="BG1161" i="1"/>
  <c r="BC1161" i="1"/>
  <c r="BF1161" i="1"/>
  <c r="BG661" i="1"/>
  <c r="BC661" i="1"/>
  <c r="BD1413" i="1"/>
  <c r="BD147" i="1"/>
  <c r="BZ1242" i="4"/>
  <c r="CC1242" i="4"/>
  <c r="BD1242" i="4"/>
  <c r="BJ1242" i="4"/>
  <c r="CB1242" i="4"/>
  <c r="BN1242" i="4"/>
  <c r="BF1093" i="1"/>
  <c r="BG796" i="1"/>
  <c r="BC796" i="1"/>
  <c r="BD890" i="1"/>
  <c r="BF981" i="1"/>
  <c r="BD913" i="1"/>
  <c r="BC769" i="1"/>
  <c r="BG769" i="1"/>
  <c r="BM1242" i="4"/>
  <c r="BF966" i="1"/>
  <c r="BG944" i="1"/>
  <c r="BC944" i="1"/>
  <c r="P23" i="3"/>
  <c r="BF574" i="1"/>
  <c r="BC662" i="1"/>
  <c r="BG662" i="1"/>
  <c r="BG1129" i="1"/>
  <c r="BC1129" i="1"/>
  <c r="BC1158" i="1"/>
  <c r="BG1158" i="1"/>
  <c r="BG1204" i="1"/>
  <c r="BC1204" i="1"/>
  <c r="AX884" i="1"/>
  <c r="BC1383" i="1"/>
  <c r="BG1383" i="1"/>
  <c r="BG298" i="1"/>
  <c r="BC298" i="1"/>
  <c r="BC1296" i="1"/>
  <c r="BG1296" i="1"/>
  <c r="T25" i="3"/>
  <c r="U25" i="3" s="1"/>
  <c r="BC783" i="1"/>
  <c r="BG783" i="1"/>
  <c r="BG108" i="1"/>
  <c r="BC108" i="1"/>
  <c r="BF108" i="1"/>
  <c r="BG811" i="1"/>
  <c r="BC811" i="1"/>
  <c r="BC1374" i="1"/>
  <c r="BG1374" i="1"/>
  <c r="BF1374" i="1"/>
  <c r="BG421" i="1"/>
  <c r="BC421" i="1"/>
  <c r="BF421" i="1"/>
  <c r="BD144" i="1"/>
  <c r="BF144" i="1" s="1"/>
  <c r="BD1050" i="1"/>
  <c r="AX186" i="1"/>
  <c r="BD196" i="1"/>
  <c r="AX202" i="1"/>
  <c r="BF202" i="1" s="1"/>
  <c r="AX344" i="1"/>
  <c r="AX470" i="1"/>
  <c r="BD915" i="1"/>
  <c r="BC174" i="1"/>
  <c r="BF174" i="1"/>
  <c r="BG174" i="1"/>
  <c r="BD540" i="1"/>
  <c r="BF540" i="1" s="1"/>
  <c r="BJ662" i="4"/>
  <c r="BZ662" i="4"/>
  <c r="BN662" i="4"/>
  <c r="CC662" i="4"/>
  <c r="BD662" i="4"/>
  <c r="CB662" i="4"/>
  <c r="BD1339" i="4"/>
  <c r="BJ1339" i="4"/>
  <c r="BN1339" i="4"/>
  <c r="CB1339" i="4"/>
  <c r="CC1339" i="4"/>
  <c r="BZ1339" i="4"/>
  <c r="R5" i="3"/>
  <c r="AA5" i="7" s="1"/>
  <c r="BD92" i="1"/>
  <c r="BF92" i="1" s="1"/>
  <c r="BF797" i="1"/>
  <c r="BC598" i="1"/>
  <c r="BG598" i="1"/>
  <c r="BZ1352" i="4"/>
  <c r="BJ1352" i="4"/>
  <c r="BD1352" i="4"/>
  <c r="CB1352" i="4"/>
  <c r="BN1352" i="4"/>
  <c r="CC1352" i="4"/>
  <c r="BC839" i="1"/>
  <c r="BG839" i="1"/>
  <c r="BD45" i="1"/>
  <c r="BG1388" i="1"/>
  <c r="BC1388" i="1"/>
  <c r="AX616" i="1"/>
  <c r="AX557" i="1"/>
  <c r="BC165" i="1"/>
  <c r="BF165" i="1"/>
  <c r="BG165" i="1"/>
  <c r="BD1039" i="1"/>
  <c r="AX222" i="1"/>
  <c r="BF222" i="1" s="1"/>
  <c r="BD290" i="1"/>
  <c r="AX310" i="1"/>
  <c r="BD833" i="1"/>
  <c r="BC236" i="1"/>
  <c r="BG236" i="1"/>
  <c r="BF236" i="1"/>
  <c r="AX899" i="1"/>
  <c r="BG745" i="1"/>
  <c r="BC745" i="1"/>
  <c r="BG1268" i="1"/>
  <c r="BC1268" i="1"/>
  <c r="BG249" i="1"/>
  <c r="BF249" i="1"/>
  <c r="BC249" i="1"/>
  <c r="BC892" i="1"/>
  <c r="BG892" i="1"/>
  <c r="BF796" i="1"/>
  <c r="BF518" i="1"/>
  <c r="BF262" i="1"/>
  <c r="AX548" i="1"/>
  <c r="AX1097" i="1"/>
  <c r="BD725" i="1"/>
  <c r="BF725" i="1" s="1"/>
  <c r="AX528" i="1"/>
  <c r="BF528" i="1" s="1"/>
  <c r="BC848" i="1"/>
  <c r="BG848" i="1"/>
  <c r="BC978" i="1"/>
  <c r="BG978" i="1"/>
  <c r="BF1029" i="1"/>
  <c r="BC889" i="1"/>
  <c r="BG889" i="1"/>
  <c r="AX308" i="1"/>
  <c r="BF308" i="1" s="1"/>
  <c r="BF938" i="1"/>
  <c r="BC1415" i="1"/>
  <c r="BG1415" i="1"/>
  <c r="BC387" i="1"/>
  <c r="BF387" i="1"/>
  <c r="BG387" i="1"/>
  <c r="BG1367" i="1"/>
  <c r="BC1367" i="1"/>
  <c r="BF873" i="1"/>
  <c r="AX251" i="1"/>
  <c r="BF251" i="1" s="1"/>
  <c r="BC1288" i="1"/>
  <c r="BG1288" i="1"/>
  <c r="AX38" i="1"/>
  <c r="BF38" i="1" s="1"/>
  <c r="BF1317" i="1"/>
  <c r="BF175" i="1"/>
  <c r="BD91" i="1"/>
  <c r="BD1396" i="1"/>
  <c r="BF1396" i="1" s="1"/>
  <c r="T24" i="3"/>
  <c r="U24" i="3" s="1"/>
  <c r="BC740" i="1"/>
  <c r="BG740" i="1"/>
  <c r="BD112" i="1"/>
  <c r="BF112" i="1" s="1"/>
  <c r="BD522" i="1"/>
  <c r="BF522" i="1" s="1"/>
  <c r="BC1352" i="1"/>
  <c r="BG1352" i="1"/>
  <c r="BD360" i="1"/>
  <c r="BF360" i="1" s="1"/>
  <c r="BC349" i="1"/>
  <c r="BG349" i="1"/>
  <c r="BF662" i="1"/>
  <c r="BD1112" i="1"/>
  <c r="BF1158" i="1"/>
  <c r="BD482" i="1"/>
  <c r="BD1054" i="1"/>
  <c r="BF1054" i="1" s="1"/>
  <c r="BC1408" i="1"/>
  <c r="BG1408" i="1"/>
  <c r="BG723" i="1"/>
  <c r="BC723" i="1"/>
  <c r="BC806" i="1"/>
  <c r="BG806" i="1"/>
  <c r="BF820" i="1"/>
  <c r="BF211" i="1"/>
  <c r="BC537" i="1"/>
  <c r="BG537" i="1"/>
  <c r="BC116" i="1"/>
  <c r="BG116" i="1"/>
  <c r="AX139" i="1"/>
  <c r="AX311" i="1"/>
  <c r="BZ737" i="4"/>
  <c r="BJ737" i="4"/>
  <c r="BD737" i="4"/>
  <c r="BN737" i="4"/>
  <c r="BC1252" i="1"/>
  <c r="BG1252" i="1"/>
  <c r="AX896" i="1"/>
  <c r="BD12" i="1"/>
  <c r="AX1191" i="1"/>
  <c r="BF1191" i="1" s="1"/>
  <c r="BF987" i="1"/>
  <c r="AX178" i="1"/>
  <c r="AX1270" i="1"/>
  <c r="BF1270" i="1" s="1"/>
  <c r="BG1083" i="1"/>
  <c r="BC1083" i="1"/>
  <c r="BF1024" i="1"/>
  <c r="BF811" i="1"/>
  <c r="AX866" i="1"/>
  <c r="CB1038" i="4"/>
  <c r="BZ1038" i="4"/>
  <c r="BN1038" i="4"/>
  <c r="BD1038" i="4"/>
  <c r="BJ1038" i="4"/>
  <c r="BD738" i="1"/>
  <c r="BF738" i="1" s="1"/>
  <c r="BF118" i="1"/>
  <c r="BF1131" i="1"/>
  <c r="BF876" i="1"/>
  <c r="BG1190" i="1"/>
  <c r="BC1190" i="1"/>
  <c r="BC1106" i="1"/>
  <c r="BG1106" i="1"/>
  <c r="P25" i="3"/>
  <c r="BG1243" i="1"/>
  <c r="BC1243" i="1"/>
  <c r="BC377" i="1"/>
  <c r="BG377" i="1"/>
  <c r="BC314" i="1"/>
  <c r="BG314" i="1"/>
  <c r="BD110" i="1"/>
  <c r="BD830" i="1"/>
  <c r="AX1118" i="1"/>
  <c r="T21" i="3"/>
  <c r="BC428" i="1"/>
  <c r="BG428" i="1"/>
  <c r="BJ1397" i="4"/>
  <c r="BN1397" i="4"/>
  <c r="BD1397" i="4"/>
  <c r="CB1397" i="4"/>
  <c r="BZ1397" i="4"/>
  <c r="CC1397" i="4"/>
  <c r="AX1139" i="1"/>
  <c r="BF469" i="1"/>
  <c r="BC1345" i="1"/>
  <c r="BG1345" i="1"/>
  <c r="BF782" i="1"/>
  <c r="BC966" i="1"/>
  <c r="BG966" i="1"/>
  <c r="BG618" i="1"/>
  <c r="BC618" i="1"/>
  <c r="BC1260" i="1"/>
  <c r="BG1260" i="1"/>
  <c r="BG1425" i="1"/>
  <c r="BC1425" i="1"/>
  <c r="BC439" i="1"/>
  <c r="BG439" i="1"/>
  <c r="BF1336" i="1"/>
  <c r="BN50" i="4"/>
  <c r="BD50" i="4"/>
  <c r="BJ50" i="4"/>
  <c r="BZ50" i="4"/>
  <c r="BM763" i="4"/>
  <c r="BG699" i="1"/>
  <c r="BC699" i="1"/>
  <c r="BG115" i="1"/>
  <c r="BC115" i="1"/>
  <c r="BZ964" i="4"/>
  <c r="BJ964" i="4"/>
  <c r="BN964" i="4"/>
  <c r="BD964" i="4"/>
  <c r="BF1022" i="1"/>
  <c r="BC930" i="1"/>
  <c r="BG930" i="1"/>
  <c r="BF552" i="1"/>
  <c r="BC176" i="1"/>
  <c r="BG176" i="1"/>
  <c r="BG1376" i="1"/>
  <c r="BC1376" i="1"/>
  <c r="BG962" i="1"/>
  <c r="BC962" i="1"/>
  <c r="BF176" i="1"/>
  <c r="BC766" i="1"/>
  <c r="BG766" i="1"/>
  <c r="BG302" i="1"/>
  <c r="BC302" i="1"/>
  <c r="AX63" i="1"/>
  <c r="BG596" i="1"/>
  <c r="BF596" i="1"/>
  <c r="BC596" i="1"/>
  <c r="BC525" i="1"/>
  <c r="BG525" i="1"/>
  <c r="AX601" i="1"/>
  <c r="AX212" i="1"/>
  <c r="AX274" i="1"/>
  <c r="BD205" i="1"/>
  <c r="BC540" i="1"/>
  <c r="BG540" i="1"/>
  <c r="BC73" i="1"/>
  <c r="BG73" i="1"/>
  <c r="BC797" i="1"/>
  <c r="BG797" i="1"/>
  <c r="BG1328" i="1"/>
  <c r="BC1328" i="1"/>
  <c r="BF1328" i="1"/>
  <c r="AX957" i="1"/>
  <c r="BC518" i="1"/>
  <c r="BG518" i="1"/>
  <c r="BC798" i="1"/>
  <c r="BG798" i="1"/>
  <c r="BF682" i="1"/>
  <c r="BG564" i="1"/>
  <c r="BC564" i="1"/>
  <c r="BC730" i="1"/>
  <c r="BG730" i="1"/>
  <c r="BF618" i="1"/>
  <c r="BC1305" i="1"/>
  <c r="BF1305" i="1"/>
  <c r="BG1305" i="1"/>
  <c r="BG375" i="1"/>
  <c r="BC375" i="1"/>
  <c r="BF375" i="1"/>
  <c r="BD805" i="1"/>
  <c r="BC144" i="1"/>
  <c r="BG144" i="1"/>
  <c r="AX576" i="1"/>
  <c r="BD56" i="1"/>
  <c r="BF56" i="1" s="1"/>
  <c r="BC1060" i="1"/>
  <c r="BG1060" i="1"/>
  <c r="BF1060" i="1"/>
  <c r="BD569" i="1"/>
  <c r="BD781" i="1"/>
  <c r="AX1212" i="1"/>
  <c r="AX111" i="1"/>
  <c r="BF111" i="1" s="1"/>
  <c r="BI3" i="4"/>
  <c r="BB3" i="4"/>
  <c r="BC3" i="4" s="1"/>
  <c r="BG92" i="1"/>
  <c r="BC92" i="1"/>
  <c r="AX356" i="1"/>
  <c r="BF356" i="1" s="1"/>
  <c r="BD480" i="1"/>
  <c r="AX45" i="1"/>
  <c r="AX323" i="1"/>
  <c r="BD908" i="1"/>
  <c r="BI1133" i="4"/>
  <c r="CI1133" i="4" s="1"/>
  <c r="BB1133" i="4"/>
  <c r="BC1133" i="4" s="1"/>
  <c r="AX217" i="1"/>
  <c r="BD348" i="1"/>
  <c r="BD291" i="1"/>
  <c r="AX315" i="1"/>
  <c r="BF315" i="1" s="1"/>
  <c r="BG337" i="1"/>
  <c r="BF337" i="1"/>
  <c r="BC337" i="1"/>
  <c r="AX610" i="1"/>
  <c r="BF1409" i="1"/>
  <c r="BD834" i="1"/>
  <c r="BF834" i="1" s="1"/>
  <c r="BG262" i="1"/>
  <c r="BC262" i="1"/>
  <c r="BD628" i="1"/>
  <c r="BD191" i="1"/>
  <c r="BF1143" i="1"/>
  <c r="AX858" i="1"/>
  <c r="BD1203" i="1"/>
  <c r="BG1324" i="1"/>
  <c r="BC1324" i="1"/>
  <c r="BG1029" i="1"/>
  <c r="BC1029" i="1"/>
  <c r="BD1364" i="1"/>
  <c r="BF1364" i="1" s="1"/>
  <c r="BC938" i="1"/>
  <c r="BG938" i="1"/>
  <c r="BM1375" i="4"/>
  <c r="AX989" i="1"/>
  <c r="BF989" i="1" s="1"/>
  <c r="BC873" i="1"/>
  <c r="BG873" i="1"/>
  <c r="BC1131" i="1"/>
  <c r="BG1131" i="1"/>
  <c r="BC1317" i="1"/>
  <c r="BG1317" i="1"/>
  <c r="BC969" i="1"/>
  <c r="BG969" i="1"/>
  <c r="BC1034" i="1"/>
  <c r="BG1034" i="1"/>
  <c r="BG171" i="1"/>
  <c r="BC171" i="1"/>
  <c r="P21" i="3"/>
  <c r="BG928" i="1"/>
  <c r="BC928" i="1"/>
  <c r="BC360" i="1"/>
  <c r="BG360" i="1"/>
  <c r="BG680" i="1"/>
  <c r="BC680" i="1"/>
  <c r="BG1323" i="1"/>
  <c r="BC1323" i="1"/>
  <c r="BF717" i="1"/>
  <c r="BC98" i="1"/>
  <c r="BG98" i="1"/>
  <c r="AX482" i="1"/>
  <c r="BC1054" i="1"/>
  <c r="BG1054" i="1"/>
  <c r="BG447" i="1"/>
  <c r="BC447" i="1"/>
  <c r="BF447" i="1"/>
  <c r="AX611" i="1"/>
  <c r="BF611" i="1" s="1"/>
  <c r="BF1323" i="1"/>
  <c r="BG820" i="1"/>
  <c r="BC820" i="1"/>
  <c r="BD161" i="1"/>
  <c r="BC920" i="1"/>
  <c r="BG920" i="1"/>
  <c r="BZ430" i="4"/>
  <c r="BN430" i="4"/>
  <c r="BJ430" i="4"/>
  <c r="BD430" i="4"/>
  <c r="AX233" i="1"/>
  <c r="BF233" i="1" s="1"/>
  <c r="BN54" i="4"/>
  <c r="BJ54" i="4"/>
  <c r="BD54" i="4"/>
  <c r="BZ54" i="4"/>
  <c r="BG836" i="1"/>
  <c r="BC836" i="1"/>
  <c r="AX1115" i="1"/>
  <c r="AX1422" i="1"/>
  <c r="BF1422" i="1" s="1"/>
  <c r="BG987" i="1"/>
  <c r="BC987" i="1"/>
  <c r="BD178" i="1"/>
  <c r="BF1318" i="1"/>
  <c r="BG1024" i="1"/>
  <c r="BC1024" i="1"/>
  <c r="AX516" i="1"/>
  <c r="BG924" i="1"/>
  <c r="BC924" i="1"/>
  <c r="BD1411" i="1"/>
  <c r="BD1380" i="1"/>
  <c r="BF1380" i="1" s="1"/>
  <c r="BF1048" i="1"/>
  <c r="AX448" i="1"/>
  <c r="BF448" i="1" s="1"/>
  <c r="BG118" i="1"/>
  <c r="BC118" i="1"/>
  <c r="BD1366" i="1"/>
  <c r="BF1366" i="1" s="1"/>
  <c r="BC342" i="1"/>
  <c r="BG342" i="1"/>
  <c r="BG876" i="1"/>
  <c r="BC876" i="1"/>
  <c r="BF1268" i="1"/>
  <c r="BD667" i="4"/>
  <c r="BZ667" i="4"/>
  <c r="BN667" i="4"/>
  <c r="BJ667" i="4"/>
  <c r="BG593" i="1"/>
  <c r="BC593" i="1"/>
  <c r="BC467" i="1"/>
  <c r="BG467" i="1"/>
  <c r="BG855" i="1"/>
  <c r="BC855" i="1"/>
  <c r="AX113" i="1"/>
  <c r="BD1013" i="1"/>
  <c r="BG378" i="1"/>
  <c r="BC378" i="1"/>
  <c r="BC1209" i="1"/>
  <c r="BG1209" i="1"/>
  <c r="BC469" i="1"/>
  <c r="BG469" i="1"/>
  <c r="BG22" i="1"/>
  <c r="BC22" i="1"/>
  <c r="AX1076" i="1"/>
  <c r="BC665" i="1"/>
  <c r="BG665" i="1"/>
  <c r="BG782" i="1"/>
  <c r="BC782" i="1"/>
  <c r="BG1322" i="1"/>
  <c r="BC1322" i="1"/>
  <c r="BG790" i="1"/>
  <c r="BC790" i="1"/>
  <c r="BG339" i="1"/>
  <c r="BC339" i="1"/>
  <c r="BC207" i="1"/>
  <c r="BG207" i="1"/>
  <c r="BG163" i="1"/>
  <c r="BC163" i="1"/>
  <c r="R3" i="3"/>
  <c r="AA3" i="7" s="1"/>
  <c r="AD22" i="3"/>
  <c r="AE23" i="3" s="1"/>
  <c r="AD23" i="3"/>
  <c r="AE24" i="3" s="1"/>
  <c r="P18" i="8"/>
  <c r="Q3" i="3"/>
  <c r="AD25" i="3"/>
  <c r="AE26" i="3" s="1"/>
  <c r="S18" i="8"/>
  <c r="Q6" i="3"/>
  <c r="R6" i="3"/>
  <c r="AA6" i="7" s="1"/>
  <c r="Q18" i="8"/>
  <c r="AD21" i="3"/>
  <c r="O18" i="8"/>
  <c r="Q7" i="3"/>
  <c r="AD24" i="3"/>
  <c r="AE25" i="3" s="1"/>
  <c r="Q4" i="3"/>
  <c r="Q5" i="3"/>
  <c r="BD26" i="1"/>
  <c r="BC1177" i="1"/>
  <c r="BG1177" i="1"/>
  <c r="BF1177" i="1"/>
  <c r="AX1169" i="1"/>
  <c r="BN72" i="4"/>
  <c r="BJ72" i="4"/>
  <c r="BD72" i="4"/>
  <c r="BM72" i="4"/>
  <c r="BZ72" i="4"/>
  <c r="BF810" i="1"/>
  <c r="BG810" i="1"/>
  <c r="BC810" i="1"/>
  <c r="BC1273" i="1"/>
  <c r="BG1273" i="1"/>
  <c r="AX466" i="1"/>
  <c r="BM1311" i="4"/>
  <c r="BG56" i="1"/>
  <c r="BC56" i="1"/>
  <c r="AX335" i="1"/>
  <c r="BC184" i="1"/>
  <c r="BG184" i="1"/>
  <c r="BD329" i="1"/>
  <c r="CB1369" i="4"/>
  <c r="BD325" i="1"/>
  <c r="BF325" i="1" s="1"/>
  <c r="BD1302" i="1"/>
  <c r="BF499" i="1"/>
  <c r="BC499" i="1"/>
  <c r="BG499" i="1"/>
  <c r="BD593" i="1"/>
  <c r="BF593" i="1" s="1"/>
  <c r="CC1380" i="4"/>
  <c r="BA1380" i="4"/>
  <c r="BM1380" i="4"/>
  <c r="CB1380" i="4"/>
  <c r="BN1380" i="4"/>
  <c r="BD1380" i="4"/>
  <c r="BZ1380" i="4"/>
  <c r="BJ1380" i="4"/>
  <c r="BB1375" i="4"/>
  <c r="BC1375" i="4" s="1"/>
  <c r="BI1375" i="4"/>
  <c r="CI1375" i="4" s="1"/>
  <c r="AX1377" i="1"/>
  <c r="BC1213" i="1"/>
  <c r="BG1213" i="1"/>
  <c r="BF1279" i="1"/>
  <c r="BC1279" i="1"/>
  <c r="BG1279" i="1"/>
  <c r="BF855" i="1"/>
  <c r="AX942" i="1"/>
  <c r="BF942" i="1" s="1"/>
  <c r="BF377" i="1"/>
  <c r="AX51" i="1"/>
  <c r="BC1409" i="1"/>
  <c r="BG1409" i="1"/>
  <c r="BC834" i="1"/>
  <c r="BG834" i="1"/>
  <c r="AX1019" i="1"/>
  <c r="BD382" i="1"/>
  <c r="BD378" i="1"/>
  <c r="BF378" i="1" s="1"/>
  <c r="BG1143" i="1"/>
  <c r="BC1143" i="1"/>
  <c r="BD428" i="1"/>
  <c r="BF428" i="1" s="1"/>
  <c r="AX1203" i="1"/>
  <c r="BF1324" i="1"/>
  <c r="AX590" i="1"/>
  <c r="AX458" i="1"/>
  <c r="BC808" i="1"/>
  <c r="BG808" i="1"/>
  <c r="BG558" i="1"/>
  <c r="BC558" i="1"/>
  <c r="BG1086" i="1"/>
  <c r="BC1086" i="1"/>
  <c r="BF467" i="1"/>
  <c r="BF1213" i="1"/>
  <c r="AX129" i="1"/>
  <c r="BF1034" i="1"/>
  <c r="BF339" i="1"/>
  <c r="BF207" i="1"/>
  <c r="AX33" i="1"/>
  <c r="BF33" i="1" s="1"/>
  <c r="BC636" i="1"/>
  <c r="BG636" i="1"/>
  <c r="BG392" i="1"/>
  <c r="BC392" i="1"/>
  <c r="BC531" i="1"/>
  <c r="BG531" i="1"/>
  <c r="BF531" i="1"/>
  <c r="BG1285" i="1"/>
  <c r="BC1285" i="1"/>
  <c r="BC143" i="1"/>
  <c r="BG143" i="1"/>
  <c r="BC644" i="1"/>
  <c r="BG644" i="1"/>
  <c r="BC746" i="1"/>
  <c r="BG746" i="1"/>
  <c r="BG931" i="1"/>
  <c r="BC931" i="1"/>
  <c r="AX161" i="1"/>
  <c r="BF920" i="1"/>
  <c r="BD1091" i="1"/>
  <c r="BM173" i="4"/>
  <c r="BD1300" i="1"/>
  <c r="BF1300" i="1" s="1"/>
  <c r="BN281" i="4"/>
  <c r="BD281" i="4"/>
  <c r="BZ281" i="4"/>
  <c r="BJ281" i="4"/>
  <c r="BM626" i="4"/>
  <c r="BZ717" i="4"/>
  <c r="BN717" i="4"/>
  <c r="BJ717" i="4"/>
  <c r="BD717" i="4"/>
  <c r="BC563" i="1"/>
  <c r="BG563" i="1"/>
  <c r="BF836" i="1"/>
  <c r="BD1306" i="1"/>
  <c r="BF102" i="1"/>
  <c r="BC1318" i="1"/>
  <c r="BG1318" i="1"/>
  <c r="BG654" i="1"/>
  <c r="BC654" i="1"/>
  <c r="BF1147" i="1"/>
  <c r="BF168" i="1"/>
  <c r="BF424" i="1"/>
  <c r="BC287" i="1"/>
  <c r="BG287" i="1"/>
  <c r="BC592" i="1"/>
  <c r="BG592" i="1"/>
  <c r="BD63" i="1"/>
  <c r="BC1195" i="1"/>
  <c r="BG1195" i="1"/>
  <c r="BF1129" i="1"/>
  <c r="BM483" i="4" l="1"/>
  <c r="BM836" i="4"/>
  <c r="BM754" i="4"/>
  <c r="CC1456" i="4"/>
  <c r="BZ1642" i="4"/>
  <c r="BD637" i="4"/>
  <c r="BZ43" i="4"/>
  <c r="T3" i="3"/>
  <c r="AC3" i="7" s="1"/>
  <c r="Z3" i="7"/>
  <c r="T5" i="3"/>
  <c r="AC5" i="7" s="1"/>
  <c r="Z5" i="7"/>
  <c r="T6" i="3"/>
  <c r="AC6" i="7" s="1"/>
  <c r="Z6" i="7"/>
  <c r="BM1083" i="4"/>
  <c r="T7" i="3"/>
  <c r="AC7" i="7" s="1"/>
  <c r="Z7" i="7"/>
  <c r="AA8" i="7"/>
  <c r="T4" i="3"/>
  <c r="AC4" i="7" s="1"/>
  <c r="Z4" i="7"/>
  <c r="BJ1456" i="4"/>
  <c r="BD790" i="4"/>
  <c r="BM1353" i="4"/>
  <c r="BM1176" i="4"/>
  <c r="BM537" i="4"/>
  <c r="BM1057" i="4"/>
  <c r="BM1021" i="4"/>
  <c r="BM49" i="4"/>
  <c r="BZ940" i="4"/>
  <c r="BD937" i="4"/>
  <c r="BJ1312" i="4"/>
  <c r="BD1312" i="4"/>
  <c r="BZ1582" i="4"/>
  <c r="BZ1312" i="4"/>
  <c r="BM317" i="4"/>
  <c r="BM1169" i="4"/>
  <c r="BM1115" i="4"/>
  <c r="BG1170" i="1"/>
  <c r="BM1172" i="4"/>
  <c r="BM481" i="4"/>
  <c r="BJ1512" i="4"/>
  <c r="BM1215" i="4"/>
  <c r="BZ577" i="4"/>
  <c r="BD799" i="4"/>
  <c r="CB1312" i="4"/>
  <c r="BJ505" i="4"/>
  <c r="CC904" i="4"/>
  <c r="BZ244" i="4"/>
  <c r="BZ382" i="4"/>
  <c r="BN298" i="4"/>
  <c r="BM922" i="4"/>
  <c r="CC676" i="4"/>
  <c r="BJ1108" i="4"/>
  <c r="BM381" i="4"/>
  <c r="BM240" i="4"/>
  <c r="CB436" i="4"/>
  <c r="BJ685" i="4"/>
  <c r="BN1303" i="4"/>
  <c r="BJ1474" i="4"/>
  <c r="BI943" i="4"/>
  <c r="CI943" i="4" s="1"/>
  <c r="BD793" i="4"/>
  <c r="AY1126" i="4"/>
  <c r="CC1126" i="4" s="1"/>
  <c r="AY652" i="4"/>
  <c r="BN652" i="4" s="1"/>
  <c r="BM907" i="4"/>
  <c r="BM685" i="4"/>
  <c r="BZ55" i="4"/>
  <c r="BA1291" i="4"/>
  <c r="BI1291" i="4" s="1"/>
  <c r="CI1291" i="4" s="1"/>
  <c r="BZ703" i="4"/>
  <c r="BZ793" i="4"/>
  <c r="BK883" i="4"/>
  <c r="BM883" i="4" s="1"/>
  <c r="BD43" i="4"/>
  <c r="BN433" i="4"/>
  <c r="BJ670" i="4"/>
  <c r="BZ958" i="4"/>
  <c r="BZ343" i="4"/>
  <c r="BN43" i="4"/>
  <c r="BN1099" i="4"/>
  <c r="BZ298" i="4"/>
  <c r="BZ883" i="4"/>
  <c r="BJ922" i="4"/>
  <c r="BJ513" i="4"/>
  <c r="BN637" i="4"/>
  <c r="BZ1291" i="4"/>
  <c r="CB1291" i="4"/>
  <c r="CC1291" i="4"/>
  <c r="BN55" i="4"/>
  <c r="BZ790" i="4"/>
  <c r="BN685" i="4"/>
  <c r="BD1303" i="4"/>
  <c r="CC1474" i="4"/>
  <c r="BD1003" i="4"/>
  <c r="BJ244" i="4"/>
  <c r="BJ343" i="4"/>
  <c r="BJ436" i="4"/>
  <c r="BZ1600" i="4"/>
  <c r="BZ892" i="4"/>
  <c r="BM55" i="4"/>
  <c r="BD685" i="4"/>
  <c r="CC1303" i="4"/>
  <c r="BZ1474" i="4"/>
  <c r="BD1699" i="4"/>
  <c r="BJ745" i="4"/>
  <c r="BN1003" i="4"/>
  <c r="BD664" i="4"/>
  <c r="BD1642" i="4"/>
  <c r="BJ793" i="4"/>
  <c r="BJ1003" i="4"/>
  <c r="BD346" i="4"/>
  <c r="BD922" i="4"/>
  <c r="BJ883" i="4"/>
  <c r="BJ703" i="4"/>
  <c r="BN1231" i="4"/>
  <c r="BJ439" i="4"/>
  <c r="CB298" i="4"/>
  <c r="CC922" i="4"/>
  <c r="BN382" i="4"/>
  <c r="BA1069" i="4"/>
  <c r="BB1069" i="4" s="1"/>
  <c r="BC1069" i="4" s="1"/>
  <c r="BN988" i="4"/>
  <c r="CB1366" i="4"/>
  <c r="BD892" i="4"/>
  <c r="BJ1291" i="4"/>
  <c r="BN1291" i="4"/>
  <c r="BN949" i="4"/>
  <c r="BD949" i="4"/>
  <c r="BD55" i="4"/>
  <c r="AY1009" i="4"/>
  <c r="CB1009" i="4" s="1"/>
  <c r="BN790" i="4"/>
  <c r="BD703" i="4"/>
  <c r="CC859" i="4"/>
  <c r="BZ670" i="4"/>
  <c r="BD745" i="4"/>
  <c r="BZ1651" i="4"/>
  <c r="BN670" i="4"/>
  <c r="BM433" i="4"/>
  <c r="BJ679" i="4"/>
  <c r="AY97" i="4"/>
  <c r="BD97" i="4" s="1"/>
  <c r="BJ514" i="4"/>
  <c r="BZ1303" i="4"/>
  <c r="BJ1303" i="4"/>
  <c r="BD1474" i="4"/>
  <c r="BJ637" i="4"/>
  <c r="BN904" i="4"/>
  <c r="CC298" i="4"/>
  <c r="CC883" i="4"/>
  <c r="BZ922" i="4"/>
  <c r="BJ433" i="4"/>
  <c r="BD514" i="4"/>
  <c r="BN244" i="4"/>
  <c r="BN922" i="4"/>
  <c r="BN799" i="4"/>
  <c r="CB553" i="4"/>
  <c r="CC553" i="4"/>
  <c r="BD1069" i="4"/>
  <c r="BZ565" i="4"/>
  <c r="BZ346" i="4"/>
  <c r="BB1045" i="4"/>
  <c r="BC1045" i="4" s="1"/>
  <c r="BM205" i="4"/>
  <c r="CC1438" i="4"/>
  <c r="BN1213" i="4"/>
  <c r="BM940" i="4"/>
  <c r="BM913" i="4"/>
  <c r="BN397" i="4"/>
  <c r="BN778" i="4"/>
  <c r="BN958" i="4"/>
  <c r="CB1099" i="4"/>
  <c r="BJ298" i="4"/>
  <c r="CB799" i="4"/>
  <c r="BN205" i="4"/>
  <c r="BI1075" i="4"/>
  <c r="CI1075" i="4" s="1"/>
  <c r="BZ514" i="4"/>
  <c r="BZ436" i="4"/>
  <c r="BZ1540" i="4"/>
  <c r="BN346" i="4"/>
  <c r="BD871" i="4"/>
  <c r="BJ1582" i="4"/>
  <c r="BD859" i="4"/>
  <c r="BD1438" i="4"/>
  <c r="BJ889" i="4"/>
  <c r="BZ1258" i="4"/>
  <c r="CB1000" i="4"/>
  <c r="BD1453" i="4"/>
  <c r="BN853" i="4"/>
  <c r="BD889" i="4"/>
  <c r="BM1371" i="4"/>
  <c r="BM1352" i="4"/>
  <c r="BM677" i="4"/>
  <c r="BM1067" i="4"/>
  <c r="BM422" i="4"/>
  <c r="BM1319" i="4"/>
  <c r="BM816" i="4"/>
  <c r="BM792" i="4"/>
  <c r="BM1086" i="4"/>
  <c r="BM600" i="4"/>
  <c r="BM1222" i="4"/>
  <c r="BM378" i="4"/>
  <c r="BM99" i="4"/>
  <c r="BM114" i="4"/>
  <c r="W8" i="7"/>
  <c r="BZ540" i="4"/>
  <c r="BZ238" i="4"/>
  <c r="BD1405" i="4"/>
  <c r="BM822" i="4"/>
  <c r="BM1260" i="4"/>
  <c r="BM1410" i="4"/>
  <c r="BZ81" i="4"/>
  <c r="BN81" i="4"/>
  <c r="BN84" i="4"/>
  <c r="BD84" i="4"/>
  <c r="BM84" i="4"/>
  <c r="BJ477" i="4"/>
  <c r="BZ477" i="4"/>
  <c r="BD477" i="4"/>
  <c r="BN477" i="4"/>
  <c r="BM477" i="4"/>
  <c r="BZ912" i="4"/>
  <c r="BN912" i="4"/>
  <c r="BD1224" i="4"/>
  <c r="CB1224" i="4"/>
  <c r="BJ1224" i="4"/>
  <c r="BZ1224" i="4"/>
  <c r="BN1224" i="4"/>
  <c r="BJ741" i="4"/>
  <c r="BN741" i="4"/>
  <c r="BZ741" i="4"/>
  <c r="BJ1261" i="4"/>
  <c r="BM1261" i="4"/>
  <c r="BZ1261" i="4"/>
  <c r="BZ1452" i="4"/>
  <c r="BJ1452" i="4"/>
  <c r="BN510" i="4"/>
  <c r="BD510" i="4"/>
  <c r="CB903" i="4"/>
  <c r="BN903" i="4"/>
  <c r="CB1035" i="4"/>
  <c r="BZ1035" i="4"/>
  <c r="CC1035" i="4"/>
  <c r="BM108" i="4"/>
  <c r="BN504" i="4"/>
  <c r="BJ504" i="4"/>
  <c r="BD1317" i="4"/>
  <c r="BN1317" i="4"/>
  <c r="BZ261" i="4"/>
  <c r="BJ261" i="4"/>
  <c r="BN828" i="4"/>
  <c r="BD828" i="4"/>
  <c r="CB828" i="4"/>
  <c r="BJ828" i="4"/>
  <c r="BZ828" i="4"/>
  <c r="BM828" i="4"/>
  <c r="CB1146" i="4"/>
  <c r="BM1146" i="4"/>
  <c r="BN414" i="4"/>
  <c r="BM414" i="4"/>
  <c r="BD1578" i="4"/>
  <c r="BJ1578" i="4"/>
  <c r="BN621" i="4"/>
  <c r="BZ621" i="4"/>
  <c r="BJ552" i="4"/>
  <c r="BN552" i="4"/>
  <c r="CC1362" i="4"/>
  <c r="BJ1362" i="4"/>
  <c r="BJ558" i="4"/>
  <c r="BZ558" i="4"/>
  <c r="BD558" i="4"/>
  <c r="BZ1515" i="4"/>
  <c r="BD1515" i="4"/>
  <c r="BD639" i="4"/>
  <c r="BJ639" i="4"/>
  <c r="BD939" i="4"/>
  <c r="CB939" i="4"/>
  <c r="BM939" i="4"/>
  <c r="BZ1659" i="4"/>
  <c r="BD1659" i="4"/>
  <c r="BN1245" i="4"/>
  <c r="CB1245" i="4"/>
  <c r="BJ1245" i="4"/>
  <c r="BD1245" i="4"/>
  <c r="BJ844" i="4"/>
  <c r="BN844" i="4"/>
  <c r="BZ723" i="4"/>
  <c r="BJ723" i="4"/>
  <c r="BN987" i="4"/>
  <c r="BZ987" i="4"/>
  <c r="BN237" i="4"/>
  <c r="BD237" i="4"/>
  <c r="BD1302" i="4"/>
  <c r="BJ1302" i="4"/>
  <c r="BM403" i="4"/>
  <c r="BM549" i="4"/>
  <c r="BM1392" i="4"/>
  <c r="BM753" i="4"/>
  <c r="BM821" i="4"/>
  <c r="BM1385" i="4"/>
  <c r="BM1046" i="4"/>
  <c r="BM219" i="4"/>
  <c r="BM903" i="4"/>
  <c r="BM331" i="4"/>
  <c r="BM697" i="4"/>
  <c r="BM709" i="4"/>
  <c r="BM355" i="4"/>
  <c r="BZ1456" i="4"/>
  <c r="AY1276" i="4"/>
  <c r="BZ1276" i="4" s="1"/>
  <c r="BD61" i="4"/>
  <c r="BN679" i="4"/>
  <c r="BD982" i="4"/>
  <c r="BM8" i="4"/>
  <c r="BM941" i="4"/>
  <c r="BM438" i="4"/>
  <c r="BJ1030" i="4"/>
  <c r="BJ235" i="4"/>
  <c r="BM979" i="4"/>
  <c r="BM1342" i="4"/>
  <c r="BM519" i="4"/>
  <c r="BM849" i="4"/>
  <c r="BD1456" i="4"/>
  <c r="CC1468" i="4"/>
  <c r="BN722" i="4"/>
  <c r="BN439" i="4"/>
  <c r="BJ664" i="4"/>
  <c r="BZ439" i="4"/>
  <c r="BJ232" i="4"/>
  <c r="CC799" i="4"/>
  <c r="BZ988" i="4"/>
  <c r="BM232" i="4"/>
  <c r="CB982" i="4"/>
  <c r="BM664" i="4"/>
  <c r="BM1303" i="4"/>
  <c r="R11" i="3"/>
  <c r="BG1145" i="1"/>
  <c r="BM1003" i="4"/>
  <c r="BD940" i="4"/>
  <c r="BJ613" i="4"/>
  <c r="BD722" i="4"/>
  <c r="BZ397" i="4"/>
  <c r="BM886" i="4"/>
  <c r="BD907" i="4"/>
  <c r="BM1347" i="4"/>
  <c r="BM390" i="4"/>
  <c r="BZ1105" i="4"/>
  <c r="BJ1345" i="4"/>
  <c r="BN288" i="4"/>
  <c r="BM185" i="4"/>
  <c r="BM1202" i="4"/>
  <c r="BD744" i="4"/>
  <c r="BM703" i="4"/>
  <c r="BM61" i="4"/>
  <c r="BM679" i="4"/>
  <c r="BM439" i="4"/>
  <c r="BD600" i="4"/>
  <c r="BM1365" i="4"/>
  <c r="BM1296" i="4"/>
  <c r="BM243" i="4"/>
  <c r="BM417" i="4"/>
  <c r="BM1179" i="4"/>
  <c r="BM951" i="4"/>
  <c r="CC1398" i="4"/>
  <c r="BM465" i="4"/>
  <c r="BZ613" i="4"/>
  <c r="BD784" i="4"/>
  <c r="BZ199" i="4"/>
  <c r="BZ163" i="4"/>
  <c r="BJ907" i="4"/>
  <c r="CB1105" i="4"/>
  <c r="BZ676" i="4"/>
  <c r="BD373" i="4"/>
  <c r="BJ1426" i="4"/>
  <c r="BM676" i="4"/>
  <c r="BJ676" i="4"/>
  <c r="CB1108" i="4"/>
  <c r="BN1108" i="4"/>
  <c r="CB1447" i="4"/>
  <c r="CC1477" i="4"/>
  <c r="BN835" i="4"/>
  <c r="CC1471" i="4"/>
  <c r="BD781" i="4"/>
  <c r="BM796" i="4"/>
  <c r="BM931" i="4"/>
  <c r="BN541" i="4"/>
  <c r="CB934" i="4"/>
  <c r="BM541" i="4"/>
  <c r="BM131" i="4"/>
  <c r="BM1315" i="4"/>
  <c r="BM1096" i="4"/>
  <c r="BM687" i="4"/>
  <c r="CB964" i="4"/>
  <c r="BJ940" i="4"/>
  <c r="CC913" i="4"/>
  <c r="CC722" i="4"/>
  <c r="BZ784" i="4"/>
  <c r="BJ277" i="4"/>
  <c r="BN886" i="4"/>
  <c r="BD238" i="4"/>
  <c r="BZ889" i="4"/>
  <c r="BJ721" i="4"/>
  <c r="BZ253" i="4"/>
  <c r="BZ910" i="4"/>
  <c r="BM910" i="4"/>
  <c r="BM181" i="4"/>
  <c r="BJ1453" i="4"/>
  <c r="BD1387" i="4"/>
  <c r="BD1345" i="4"/>
  <c r="BJ571" i="4"/>
  <c r="BJ1222" i="4"/>
  <c r="BM887" i="4"/>
  <c r="BM338" i="4"/>
  <c r="CC1083" i="4"/>
  <c r="BD820" i="4"/>
  <c r="BZ265" i="4"/>
  <c r="BN943" i="4"/>
  <c r="BZ214" i="4"/>
  <c r="BD34" i="4"/>
  <c r="BM1363" i="4"/>
  <c r="BD1607" i="4"/>
  <c r="BD931" i="4"/>
  <c r="BD214" i="4"/>
  <c r="BJ214" i="4"/>
  <c r="BM340" i="4"/>
  <c r="BZ115" i="4"/>
  <c r="CC1012" i="4"/>
  <c r="BJ1468" i="4"/>
  <c r="BM937" i="4"/>
  <c r="BJ1607" i="4"/>
  <c r="BN913" i="4"/>
  <c r="BN613" i="4"/>
  <c r="BD613" i="4"/>
  <c r="BZ722" i="4"/>
  <c r="BJ722" i="4"/>
  <c r="CC397" i="4"/>
  <c r="BM961" i="4"/>
  <c r="BJ238" i="4"/>
  <c r="BZ841" i="4"/>
  <c r="BZ340" i="4"/>
  <c r="BD1105" i="4"/>
  <c r="BZ739" i="4"/>
  <c r="CC1426" i="4"/>
  <c r="BZ1093" i="4"/>
  <c r="BN1378" i="4"/>
  <c r="BJ493" i="4"/>
  <c r="BN865" i="4"/>
  <c r="CB1063" i="4"/>
  <c r="BN970" i="4"/>
  <c r="BB698" i="4"/>
  <c r="BC698" i="4" s="1"/>
  <c r="BM342" i="4"/>
  <c r="BZ1083" i="4"/>
  <c r="BC615" i="1"/>
  <c r="BZ1363" i="4"/>
  <c r="BM925" i="4"/>
  <c r="BJ865" i="4"/>
  <c r="BD85" i="4"/>
  <c r="BZ865" i="4"/>
  <c r="CC979" i="4"/>
  <c r="BD673" i="4"/>
  <c r="BJ841" i="4"/>
  <c r="BN493" i="4"/>
  <c r="BD94" i="4"/>
  <c r="BJ661" i="4"/>
  <c r="BN1219" i="4"/>
  <c r="BN106" i="4"/>
  <c r="BZ517" i="4"/>
  <c r="BD1228" i="4"/>
  <c r="BM329" i="4"/>
  <c r="BM1223" i="4"/>
  <c r="BM992" i="4"/>
  <c r="BM730" i="4"/>
  <c r="BN829" i="4"/>
  <c r="BD979" i="4"/>
  <c r="CB1195" i="4"/>
  <c r="BN1342" i="4"/>
  <c r="BZ712" i="4"/>
  <c r="BN1426" i="4"/>
  <c r="BN931" i="4"/>
  <c r="BD829" i="4"/>
  <c r="BN1063" i="4"/>
  <c r="BN583" i="4"/>
  <c r="BN1390" i="4"/>
  <c r="CC283" i="4"/>
  <c r="BD175" i="4"/>
  <c r="BJ283" i="4"/>
  <c r="CC841" i="4"/>
  <c r="BJ34" i="4"/>
  <c r="BB1333" i="4"/>
  <c r="BC1333" i="4" s="1"/>
  <c r="BZ79" i="4"/>
  <c r="BN604" i="4"/>
  <c r="BJ316" i="4"/>
  <c r="BM1101" i="4"/>
  <c r="BN1404" i="4"/>
  <c r="BC1021" i="1"/>
  <c r="CC1363" i="4"/>
  <c r="CB1468" i="4"/>
  <c r="BN937" i="4"/>
  <c r="BD925" i="4"/>
  <c r="BJ796" i="4"/>
  <c r="BZ796" i="4"/>
  <c r="CC820" i="4"/>
  <c r="CC94" i="4"/>
  <c r="CB85" i="4"/>
  <c r="BM721" i="4"/>
  <c r="BJ541" i="4"/>
  <c r="BJ979" i="4"/>
  <c r="BJ781" i="4"/>
  <c r="BZ1162" i="4"/>
  <c r="BD721" i="4"/>
  <c r="BM829" i="4"/>
  <c r="BZ970" i="4"/>
  <c r="BJ901" i="4"/>
  <c r="CB1162" i="4"/>
  <c r="BN1093" i="4"/>
  <c r="BK820" i="4"/>
  <c r="BM820" i="4" s="1"/>
  <c r="CC583" i="4"/>
  <c r="CC829" i="4"/>
  <c r="BZ1219" i="4"/>
  <c r="BJ268" i="4"/>
  <c r="CB583" i="4"/>
  <c r="BZ1594" i="4"/>
  <c r="BN178" i="4"/>
  <c r="BN1162" i="4"/>
  <c r="BJ943" i="4"/>
  <c r="BZ1075" i="4"/>
  <c r="CB943" i="4"/>
  <c r="BN283" i="4"/>
  <c r="BJ325" i="4"/>
  <c r="BJ1390" i="4"/>
  <c r="BN901" i="4"/>
  <c r="BZ1342" i="4"/>
  <c r="CC604" i="4"/>
  <c r="BD1219" i="4"/>
  <c r="BD283" i="4"/>
  <c r="BN781" i="4"/>
  <c r="BZ1393" i="4"/>
  <c r="BM641" i="4"/>
  <c r="BM1085" i="4"/>
  <c r="BM147" i="4"/>
  <c r="BM405" i="4"/>
  <c r="BM265" i="4"/>
  <c r="BF1021" i="1"/>
  <c r="BN1363" i="4"/>
  <c r="BJ1363" i="4"/>
  <c r="BD1468" i="4"/>
  <c r="BJ937" i="4"/>
  <c r="BN925" i="4"/>
  <c r="BD1363" i="4"/>
  <c r="BD796" i="4"/>
  <c r="BN820" i="4"/>
  <c r="BJ820" i="4"/>
  <c r="CB94" i="4"/>
  <c r="BJ829" i="4"/>
  <c r="BJ85" i="4"/>
  <c r="BZ730" i="4"/>
  <c r="BD325" i="4"/>
  <c r="BD541" i="4"/>
  <c r="BJ265" i="4"/>
  <c r="BN979" i="4"/>
  <c r="BB385" i="4"/>
  <c r="BC385" i="4" s="1"/>
  <c r="BJ673" i="4"/>
  <c r="BD730" i="4"/>
  <c r="BM775" i="4"/>
  <c r="BZ1471" i="4"/>
  <c r="BM901" i="4"/>
  <c r="CC1195" i="4"/>
  <c r="BM841" i="4"/>
  <c r="BN337" i="4"/>
  <c r="CC1093" i="4"/>
  <c r="BD1093" i="4"/>
  <c r="BZ1378" i="4"/>
  <c r="CB829" i="4"/>
  <c r="BN661" i="4"/>
  <c r="CB1219" i="4"/>
  <c r="CC1063" i="4"/>
  <c r="BZ268" i="4"/>
  <c r="BZ583" i="4"/>
  <c r="CC1162" i="4"/>
  <c r="BD1207" i="4"/>
  <c r="BN34" i="4"/>
  <c r="BJ1594" i="4"/>
  <c r="BZ604" i="4"/>
  <c r="BJ115" i="4"/>
  <c r="BD1024" i="4"/>
  <c r="CB850" i="4"/>
  <c r="BD970" i="4"/>
  <c r="BN850" i="4"/>
  <c r="BD64" i="4"/>
  <c r="CC288" i="4"/>
  <c r="BM467" i="4"/>
  <c r="BM68" i="4"/>
  <c r="BM214" i="4"/>
  <c r="BM904" i="4"/>
  <c r="BM835" i="4"/>
  <c r="BD1032" i="4"/>
  <c r="BM288" i="4"/>
  <c r="BZ288" i="4"/>
  <c r="BM298" i="4"/>
  <c r="BM637" i="4"/>
  <c r="BM1093" i="4"/>
  <c r="BM172" i="4"/>
  <c r="BM799" i="4"/>
  <c r="BM871" i="4"/>
  <c r="BM1291" i="4"/>
  <c r="BM892" i="4"/>
  <c r="BM865" i="4"/>
  <c r="CB1405" i="4"/>
  <c r="BJ1405" i="4"/>
  <c r="BN1030" i="4"/>
  <c r="CC1030" i="4"/>
  <c r="BN316" i="4"/>
  <c r="BZ316" i="4"/>
  <c r="BJ1522" i="4"/>
  <c r="BZ1522" i="4"/>
  <c r="BN235" i="4"/>
  <c r="BD235" i="4"/>
  <c r="BM235" i="4"/>
  <c r="BD1579" i="4"/>
  <c r="BZ1579" i="4"/>
  <c r="BJ76" i="4"/>
  <c r="BN76" i="4"/>
  <c r="BJ463" i="4"/>
  <c r="BN463" i="4"/>
  <c r="BZ463" i="4"/>
  <c r="CC463" i="4"/>
  <c r="CB463" i="4"/>
  <c r="BD448" i="4"/>
  <c r="BN448" i="4"/>
  <c r="BJ1000" i="4"/>
  <c r="BD1000" i="4"/>
  <c r="BZ1000" i="4"/>
  <c r="CC1000" i="4"/>
  <c r="BM1105" i="4"/>
  <c r="BK415" i="4"/>
  <c r="AY415" i="4"/>
  <c r="BN415" i="4" s="1"/>
  <c r="BZ853" i="4"/>
  <c r="BD853" i="4"/>
  <c r="CC1105" i="4"/>
  <c r="BN1105" i="4"/>
  <c r="CB814" i="4"/>
  <c r="BZ814" i="4"/>
  <c r="CC955" i="4"/>
  <c r="BD955" i="4"/>
  <c r="BD1201" i="4"/>
  <c r="BZ1201" i="4"/>
  <c r="CB1453" i="4"/>
  <c r="BZ1453" i="4"/>
  <c r="CB1426" i="4"/>
  <c r="BZ1426" i="4"/>
  <c r="BM1426" i="4"/>
  <c r="BJ1255" i="4"/>
  <c r="CB1255" i="4"/>
  <c r="BM1255" i="4"/>
  <c r="BZ1255" i="4"/>
  <c r="BN1255" i="4"/>
  <c r="BN1387" i="4"/>
  <c r="BZ1387" i="4"/>
  <c r="BJ1387" i="4"/>
  <c r="CB1387" i="4"/>
  <c r="BM1387" i="4"/>
  <c r="CB889" i="4"/>
  <c r="BN889" i="4"/>
  <c r="BZ490" i="4"/>
  <c r="BN490" i="4"/>
  <c r="BJ490" i="4"/>
  <c r="BN391" i="4"/>
  <c r="BM391" i="4"/>
  <c r="BD277" i="4"/>
  <c r="BZ277" i="4"/>
  <c r="BM397" i="4"/>
  <c r="BJ397" i="4"/>
  <c r="BD397" i="4"/>
  <c r="CC946" i="4"/>
  <c r="BN946" i="4"/>
  <c r="BZ1372" i="4"/>
  <c r="CC1372" i="4"/>
  <c r="BD190" i="4"/>
  <c r="BJ190" i="4"/>
  <c r="BN190" i="4"/>
  <c r="BN1297" i="4"/>
  <c r="CB1297" i="4"/>
  <c r="CC1297" i="4"/>
  <c r="BJ82" i="4"/>
  <c r="BD82" i="4"/>
  <c r="BN82" i="4"/>
  <c r="BJ1666" i="4"/>
  <c r="BD1666" i="4"/>
  <c r="BZ643" i="4"/>
  <c r="BD643" i="4"/>
  <c r="CB1444" i="4"/>
  <c r="BZ1444" i="4"/>
  <c r="CC1444" i="4"/>
  <c r="BD1222" i="4"/>
  <c r="CB1222" i="4"/>
  <c r="BD163" i="4"/>
  <c r="CC163" i="4"/>
  <c r="BM163" i="4"/>
  <c r="BZ1639" i="4"/>
  <c r="BD1639" i="4"/>
  <c r="BJ373" i="4"/>
  <c r="BZ373" i="4"/>
  <c r="BJ499" i="4"/>
  <c r="BZ499" i="4"/>
  <c r="BD199" i="4"/>
  <c r="BJ199" i="4"/>
  <c r="BN784" i="4"/>
  <c r="CB784" i="4"/>
  <c r="BM784" i="4"/>
  <c r="BJ784" i="4"/>
  <c r="BJ1173" i="4"/>
  <c r="BM1173" i="4"/>
  <c r="BZ1465" i="4"/>
  <c r="BJ1465" i="4"/>
  <c r="CB1465" i="4"/>
  <c r="CC1465" i="4"/>
  <c r="BD1465" i="4"/>
  <c r="BD556" i="4"/>
  <c r="BZ556" i="4"/>
  <c r="BN1348" i="4"/>
  <c r="CC1348" i="4"/>
  <c r="BZ1348" i="4"/>
  <c r="BM607" i="4"/>
  <c r="BJ607" i="4"/>
  <c r="BJ1315" i="4"/>
  <c r="CC1315" i="4"/>
  <c r="CB1315" i="4"/>
  <c r="BZ994" i="4"/>
  <c r="BN994" i="4"/>
  <c r="BJ994" i="4"/>
  <c r="CC739" i="4"/>
  <c r="BJ739" i="4"/>
  <c r="BJ1459" i="4"/>
  <c r="CC1459" i="4"/>
  <c r="BZ1459" i="4"/>
  <c r="BB487" i="4"/>
  <c r="BC487" i="4" s="1"/>
  <c r="BI487" i="4"/>
  <c r="CI487" i="4" s="1"/>
  <c r="CB1096" i="4"/>
  <c r="CC1096" i="4"/>
  <c r="BZ1096" i="4"/>
  <c r="BN274" i="4"/>
  <c r="BZ274" i="4"/>
  <c r="BJ274" i="4"/>
  <c r="BD274" i="4"/>
  <c r="BD619" i="4"/>
  <c r="CC619" i="4"/>
  <c r="BN349" i="4"/>
  <c r="BJ349" i="4"/>
  <c r="BM1000" i="4"/>
  <c r="BM277" i="4"/>
  <c r="BM190" i="4"/>
  <c r="BM274" i="4"/>
  <c r="BM349" i="4"/>
  <c r="BM597" i="4"/>
  <c r="BD856" i="4"/>
  <c r="CB820" i="4"/>
  <c r="BN94" i="4"/>
  <c r="BJ934" i="4"/>
  <c r="BN85" i="4"/>
  <c r="BN730" i="4"/>
  <c r="BM325" i="4"/>
  <c r="CC934" i="4"/>
  <c r="BJ775" i="4"/>
  <c r="BN265" i="4"/>
  <c r="BZ979" i="4"/>
  <c r="BD961" i="4"/>
  <c r="BZ673" i="4"/>
  <c r="BZ493" i="4"/>
  <c r="BD661" i="4"/>
  <c r="BM115" i="4"/>
  <c r="BM19" i="4"/>
  <c r="AY589" i="4"/>
  <c r="BD589" i="4" s="1"/>
  <c r="BZ1195" i="4"/>
  <c r="BD1162" i="4"/>
  <c r="BN19" i="4"/>
  <c r="BD106" i="4"/>
  <c r="BD1195" i="4"/>
  <c r="BJ1093" i="4"/>
  <c r="BN268" i="4"/>
  <c r="BJ1378" i="4"/>
  <c r="CB730" i="4"/>
  <c r="BD583" i="4"/>
  <c r="BZ1615" i="4"/>
  <c r="CC1219" i="4"/>
  <c r="BD1063" i="4"/>
  <c r="BZ1063" i="4"/>
  <c r="BJ106" i="4"/>
  <c r="CB1390" i="4"/>
  <c r="CC271" i="4"/>
  <c r="BN340" i="4"/>
  <c r="BZ721" i="4"/>
  <c r="BJ1342" i="4"/>
  <c r="CB175" i="4"/>
  <c r="BD691" i="4"/>
  <c r="BD523" i="4"/>
  <c r="BD10" i="4"/>
  <c r="BN517" i="4"/>
  <c r="BJ1480" i="4"/>
  <c r="BZ901" i="4"/>
  <c r="BD604" i="4"/>
  <c r="BJ1477" i="4"/>
  <c r="BD1480" i="4"/>
  <c r="BM1075" i="4"/>
  <c r="BJ1183" i="4"/>
  <c r="BN1024" i="4"/>
  <c r="BZ1183" i="4"/>
  <c r="BJ1024" i="4"/>
  <c r="BM691" i="4"/>
  <c r="BM79" i="4"/>
  <c r="CB1393" i="4"/>
  <c r="BM712" i="4"/>
  <c r="BM320" i="4"/>
  <c r="BM1088" i="4"/>
  <c r="BM1063" i="4"/>
  <c r="BJ604" i="4"/>
  <c r="CC1183" i="4"/>
  <c r="BJ208" i="4"/>
  <c r="BJ1689" i="4"/>
  <c r="BM850" i="4"/>
  <c r="BD172" i="4"/>
  <c r="BN1306" i="4"/>
  <c r="BD1477" i="4"/>
  <c r="CB208" i="4"/>
  <c r="BM673" i="4"/>
  <c r="BM604" i="4"/>
  <c r="BN175" i="4"/>
  <c r="BM1201" i="4"/>
  <c r="BM889" i="4"/>
  <c r="BN1425" i="4"/>
  <c r="BA1381" i="4"/>
  <c r="BB1381" i="4" s="1"/>
  <c r="BC1381" i="4" s="1"/>
  <c r="CC1173" i="4"/>
  <c r="BD913" i="4"/>
  <c r="BJ913" i="4"/>
  <c r="BA796" i="4"/>
  <c r="BI796" i="4" s="1"/>
  <c r="CI796" i="4" s="1"/>
  <c r="CB931" i="4"/>
  <c r="CB163" i="4"/>
  <c r="BJ94" i="4"/>
  <c r="BZ61" i="4"/>
  <c r="BN775" i="4"/>
  <c r="BJ163" i="4"/>
  <c r="BN961" i="4"/>
  <c r="BD349" i="4"/>
  <c r="BN61" i="4"/>
  <c r="BN859" i="4"/>
  <c r="BD883" i="4"/>
  <c r="BZ325" i="4"/>
  <c r="CC778" i="4"/>
  <c r="BM745" i="4"/>
  <c r="BN115" i="4"/>
  <c r="BN883" i="4"/>
  <c r="BJ337" i="4"/>
  <c r="CC514" i="4"/>
  <c r="BJ1699" i="4"/>
  <c r="CB1378" i="4"/>
  <c r="BN664" i="4"/>
  <c r="BN499" i="4"/>
  <c r="BM619" i="4"/>
  <c r="BN1366" i="4"/>
  <c r="CC1447" i="4"/>
  <c r="CB904" i="4"/>
  <c r="BJ619" i="4"/>
  <c r="BM523" i="4"/>
  <c r="BM499" i="4"/>
  <c r="CC1222" i="4"/>
  <c r="BN1222" i="4"/>
  <c r="BJ1231" i="4"/>
  <c r="CB1342" i="4"/>
  <c r="BD421" i="4"/>
  <c r="BZ175" i="4"/>
  <c r="BM958" i="4"/>
  <c r="BZ1207" i="4"/>
  <c r="BZ82" i="4"/>
  <c r="BN418" i="4"/>
  <c r="BD1444" i="4"/>
  <c r="CB1183" i="4"/>
  <c r="BM514" i="4"/>
  <c r="BM856" i="4"/>
  <c r="BZ850" i="4"/>
  <c r="BZ691" i="4"/>
  <c r="BJ799" i="4"/>
  <c r="CB1173" i="4"/>
  <c r="CC1404" i="4"/>
  <c r="BM982" i="4"/>
  <c r="BZ1297" i="4"/>
  <c r="CB1348" i="4"/>
  <c r="BZ1381" i="4"/>
  <c r="BJ418" i="4"/>
  <c r="BM1401" i="4"/>
  <c r="CC1101" i="4"/>
  <c r="BM1404" i="4"/>
  <c r="BZ1012" i="4"/>
  <c r="BJ288" i="4"/>
  <c r="BM1159" i="4"/>
  <c r="BM997" i="4"/>
  <c r="BM418" i="4"/>
  <c r="BM238" i="4"/>
  <c r="BM442" i="4"/>
  <c r="BM1306" i="4"/>
  <c r="BM1014" i="4"/>
  <c r="BZ778" i="4"/>
  <c r="BD205" i="4"/>
  <c r="CB1381" i="4"/>
  <c r="BM988" i="4"/>
  <c r="CC1381" i="4"/>
  <c r="BZ433" i="4"/>
  <c r="BM43" i="4"/>
  <c r="BZ592" i="4"/>
  <c r="BD288" i="4"/>
  <c r="BJ1032" i="4"/>
  <c r="BD232" i="4"/>
  <c r="BN982" i="4"/>
  <c r="BJ1425" i="4"/>
  <c r="BD1404" i="4"/>
  <c r="BM289" i="4"/>
  <c r="BM271" i="4"/>
  <c r="BM943" i="4"/>
  <c r="BM790" i="4"/>
  <c r="BM976" i="4"/>
  <c r="BM436" i="4"/>
  <c r="BM493" i="4"/>
  <c r="BM661" i="4"/>
  <c r="BM1290" i="4"/>
  <c r="BM888" i="4"/>
  <c r="BM915" i="4"/>
  <c r="BM252" i="4"/>
  <c r="BM1231" i="4"/>
  <c r="BM994" i="4"/>
  <c r="BM853" i="4"/>
  <c r="BM517" i="4"/>
  <c r="BM949" i="4"/>
  <c r="BJ931" i="4"/>
  <c r="BM781" i="4"/>
  <c r="BZ775" i="4"/>
  <c r="BJ961" i="4"/>
  <c r="BN907" i="4"/>
  <c r="BZ859" i="4"/>
  <c r="BM421" i="4"/>
  <c r="BJ886" i="4"/>
  <c r="BZ421" i="4"/>
  <c r="CB778" i="4"/>
  <c r="BJ1471" i="4"/>
  <c r="BD712" i="4"/>
  <c r="BM160" i="4"/>
  <c r="BJ1366" i="4"/>
  <c r="CC730" i="4"/>
  <c r="BZ1366" i="4"/>
  <c r="BN619" i="4"/>
  <c r="BD1096" i="4"/>
  <c r="CB1471" i="4"/>
  <c r="BZ205" i="4"/>
  <c r="BZ1231" i="4"/>
  <c r="BN607" i="4"/>
  <c r="BZ553" i="4"/>
  <c r="BJ517" i="4"/>
  <c r="CC1099" i="4"/>
  <c r="BN1315" i="4"/>
  <c r="BN691" i="4"/>
  <c r="BZ160" i="4"/>
  <c r="BD1689" i="4"/>
  <c r="BJ856" i="4"/>
  <c r="BZ172" i="4"/>
  <c r="CC850" i="4"/>
  <c r="BN1195" i="4"/>
  <c r="BJ172" i="4"/>
  <c r="CB1306" i="4"/>
  <c r="BA778" i="4"/>
  <c r="BB778" i="4" s="1"/>
  <c r="BC778" i="4" s="1"/>
  <c r="BJ1101" i="4"/>
  <c r="CC712" i="4"/>
  <c r="BD1348" i="4"/>
  <c r="BJ556" i="4"/>
  <c r="BZ64" i="4"/>
  <c r="BD1173" i="4"/>
  <c r="BD1425" i="4"/>
  <c r="BZ1425" i="4"/>
  <c r="BM38" i="4"/>
  <c r="BM350" i="4"/>
  <c r="BM404" i="4"/>
  <c r="BD814" i="4"/>
  <c r="BN814" i="4"/>
  <c r="BJ1534" i="4"/>
  <c r="BZ1534" i="4"/>
  <c r="CB955" i="4"/>
  <c r="BN955" i="4"/>
  <c r="BN109" i="4"/>
  <c r="BZ109" i="4"/>
  <c r="BJ109" i="4"/>
  <c r="BN565" i="4"/>
  <c r="BD565" i="4"/>
  <c r="BM565" i="4"/>
  <c r="BN1201" i="4"/>
  <c r="BJ1201" i="4"/>
  <c r="CB343" i="4"/>
  <c r="BD343" i="4"/>
  <c r="BZ1345" i="4"/>
  <c r="BN1345" i="4"/>
  <c r="BJ178" i="4"/>
  <c r="BD178" i="4"/>
  <c r="BD391" i="4"/>
  <c r="BJ391" i="4"/>
  <c r="BZ505" i="4"/>
  <c r="BD505" i="4"/>
  <c r="CB946" i="4"/>
  <c r="BJ946" i="4"/>
  <c r="BD571" i="4"/>
  <c r="BN571" i="4"/>
  <c r="CB1228" i="4"/>
  <c r="BN1228" i="4"/>
  <c r="BZ1228" i="4"/>
  <c r="BD1372" i="4"/>
  <c r="CB1372" i="4"/>
  <c r="BJ1372" i="4"/>
  <c r="BD976" i="4"/>
  <c r="CC976" i="4"/>
  <c r="BJ976" i="4"/>
  <c r="BZ504" i="4"/>
  <c r="BM504" i="4"/>
  <c r="BD1213" i="4"/>
  <c r="CB1213" i="4"/>
  <c r="CC1213" i="4"/>
  <c r="BA1405" i="4"/>
  <c r="BM1405" i="4"/>
  <c r="BZ1405" i="4"/>
  <c r="CC1405" i="4"/>
  <c r="BZ1030" i="4"/>
  <c r="BD1030" i="4"/>
  <c r="BM1030" i="4"/>
  <c r="BJ1546" i="4"/>
  <c r="BD1546" i="4"/>
  <c r="BD79" i="4"/>
  <c r="BN79" i="4"/>
  <c r="BZ871" i="4"/>
  <c r="BN871" i="4"/>
  <c r="BN436" i="4"/>
  <c r="BD436" i="4"/>
  <c r="BZ1480" i="4"/>
  <c r="CB1480" i="4"/>
  <c r="BJ1393" i="4"/>
  <c r="BN1393" i="4"/>
  <c r="BM1393" i="4"/>
  <c r="CC1393" i="4"/>
  <c r="BZ19" i="4"/>
  <c r="BD19" i="4"/>
  <c r="BD76" i="4"/>
  <c r="BM76" i="4"/>
  <c r="BI1060" i="4"/>
  <c r="CI1060" i="4" s="1"/>
  <c r="BB1060" i="4"/>
  <c r="BC1060" i="4" s="1"/>
  <c r="CB1069" i="4"/>
  <c r="BZ1069" i="4"/>
  <c r="BN1069" i="4"/>
  <c r="BM1069" i="4"/>
  <c r="CC1069" i="4"/>
  <c r="BM178" i="4"/>
  <c r="BD874" i="4"/>
  <c r="BN874" i="4"/>
  <c r="BZ874" i="4"/>
  <c r="BZ448" i="4"/>
  <c r="BM448" i="4"/>
  <c r="BD382" i="4"/>
  <c r="BM382" i="4"/>
  <c r="BN1258" i="4"/>
  <c r="CC1258" i="4"/>
  <c r="BD1258" i="4"/>
  <c r="BJ1258" i="4"/>
  <c r="BD835" i="4"/>
  <c r="BJ835" i="4"/>
  <c r="BM1372" i="4"/>
  <c r="BJ253" i="4"/>
  <c r="BN253" i="4"/>
  <c r="BM283" i="4"/>
  <c r="BD841" i="4"/>
  <c r="CB841" i="4"/>
  <c r="BJ910" i="4"/>
  <c r="BN910" i="4"/>
  <c r="BM494" i="4"/>
  <c r="BM463" i="4"/>
  <c r="BM571" i="4"/>
  <c r="BM1087" i="4"/>
  <c r="BM1207" i="4"/>
  <c r="BM874" i="4"/>
  <c r="BM688" i="4"/>
  <c r="BM946" i="4"/>
  <c r="BM246" i="4"/>
  <c r="BM516" i="4"/>
  <c r="BM780" i="4"/>
  <c r="BJ849" i="4"/>
  <c r="BN849" i="4"/>
  <c r="BD849" i="4"/>
  <c r="CC849" i="4"/>
  <c r="CB849" i="4"/>
  <c r="CC243" i="4"/>
  <c r="BN243" i="4"/>
  <c r="BZ243" i="4"/>
  <c r="BJ243" i="4"/>
  <c r="BD243" i="4"/>
  <c r="BD276" i="4"/>
  <c r="BJ276" i="4"/>
  <c r="BZ276" i="4"/>
  <c r="BN276" i="4"/>
  <c r="BD1671" i="4"/>
  <c r="BJ1671" i="4"/>
  <c r="BZ1671" i="4"/>
  <c r="BN465" i="4"/>
  <c r="BD465" i="4"/>
  <c r="BB1242" i="4"/>
  <c r="BC1242" i="4" s="1"/>
  <c r="BI1242" i="4"/>
  <c r="CI1242" i="4" s="1"/>
  <c r="BD1083" i="4"/>
  <c r="BJ1083" i="4"/>
  <c r="BN1083" i="4"/>
  <c r="BJ1398" i="4"/>
  <c r="BD1398" i="4"/>
  <c r="BN1398" i="4"/>
  <c r="BJ1491" i="4"/>
  <c r="BD1491" i="4"/>
  <c r="BZ1491" i="4"/>
  <c r="BM930" i="4"/>
  <c r="BK1320" i="4"/>
  <c r="AY1320" i="4"/>
  <c r="BA1392" i="4"/>
  <c r="BD1392" i="4"/>
  <c r="CC1392" i="4"/>
  <c r="BN1392" i="4"/>
  <c r="BJ1392" i="4"/>
  <c r="CB1392" i="4"/>
  <c r="BZ1392" i="4"/>
  <c r="BJ246" i="4"/>
  <c r="BZ246" i="4"/>
  <c r="BN246" i="4"/>
  <c r="BD246" i="4"/>
  <c r="BZ342" i="4"/>
  <c r="BD342" i="4"/>
  <c r="BJ342" i="4"/>
  <c r="BN342" i="4"/>
  <c r="AX1440" i="1"/>
  <c r="BC1440" i="1" s="1"/>
  <c r="BM1251" i="4"/>
  <c r="BM765" i="4"/>
  <c r="CC780" i="4"/>
  <c r="BZ780" i="4"/>
  <c r="BJ780" i="4"/>
  <c r="BN780" i="4"/>
  <c r="BD780" i="4"/>
  <c r="BN1371" i="4"/>
  <c r="BJ1371" i="4"/>
  <c r="CC1371" i="4"/>
  <c r="BZ1371" i="4"/>
  <c r="BD1371" i="4"/>
  <c r="AY402" i="4"/>
  <c r="BK402" i="4"/>
  <c r="BN1251" i="4"/>
  <c r="BJ1251" i="4"/>
  <c r="CB1251" i="4"/>
  <c r="BD1251" i="4"/>
  <c r="CC1251" i="4"/>
  <c r="BZ1251" i="4"/>
  <c r="BZ930" i="4"/>
  <c r="BJ930" i="4"/>
  <c r="BD930" i="4"/>
  <c r="BN930" i="4"/>
  <c r="BN1071" i="4"/>
  <c r="BZ1071" i="4"/>
  <c r="CC1071" i="4"/>
  <c r="CB1071" i="4"/>
  <c r="BJ1071" i="4"/>
  <c r="BD1071" i="4"/>
  <c r="BJ150" i="4"/>
  <c r="CC814" i="4"/>
  <c r="BD592" i="4"/>
  <c r="BN513" i="4"/>
  <c r="BM1219" i="4"/>
  <c r="BB1467" i="4"/>
  <c r="BC1467" i="4" s="1"/>
  <c r="BI1467" i="4"/>
  <c r="CI1467" i="4" s="1"/>
  <c r="BD1614" i="4"/>
  <c r="BZ1614" i="4"/>
  <c r="BJ1614" i="4"/>
  <c r="BM665" i="4"/>
  <c r="BM747" i="4"/>
  <c r="BD147" i="4"/>
  <c r="BZ147" i="4"/>
  <c r="BN147" i="4"/>
  <c r="BJ147" i="4"/>
  <c r="BN405" i="4"/>
  <c r="BD405" i="4"/>
  <c r="BJ405" i="4"/>
  <c r="CC405" i="4"/>
  <c r="BZ405" i="4"/>
  <c r="CB405" i="4"/>
  <c r="BD483" i="4"/>
  <c r="BZ483" i="4"/>
  <c r="BN483" i="4"/>
  <c r="BJ483" i="4"/>
  <c r="BD1290" i="4"/>
  <c r="CC1290" i="4"/>
  <c r="BZ1290" i="4"/>
  <c r="CB1290" i="4"/>
  <c r="BN1290" i="4"/>
  <c r="BJ1290" i="4"/>
  <c r="BZ1014" i="4"/>
  <c r="BJ1014" i="4"/>
  <c r="BD1014" i="4"/>
  <c r="CB1014" i="4"/>
  <c r="BA1014" i="4"/>
  <c r="BN1014" i="4"/>
  <c r="CC1014" i="4"/>
  <c r="BM771" i="4"/>
  <c r="BN438" i="4"/>
  <c r="BZ438" i="4"/>
  <c r="BD438" i="4"/>
  <c r="BJ438" i="4"/>
  <c r="BN252" i="4"/>
  <c r="BD252" i="4"/>
  <c r="BZ252" i="4"/>
  <c r="BJ252" i="4"/>
  <c r="BD1296" i="4"/>
  <c r="CC1296" i="4"/>
  <c r="BN1296" i="4"/>
  <c r="BZ1296" i="4"/>
  <c r="BJ1296" i="4"/>
  <c r="CB1296" i="4"/>
  <c r="BM1233" i="4"/>
  <c r="CB1401" i="4"/>
  <c r="BZ1401" i="4"/>
  <c r="BD1401" i="4"/>
  <c r="BN1401" i="4"/>
  <c r="CC1401" i="4"/>
  <c r="BJ1401" i="4"/>
  <c r="BM1194" i="4"/>
  <c r="BD747" i="4"/>
  <c r="BJ747" i="4"/>
  <c r="BN747" i="4"/>
  <c r="BZ747" i="4"/>
  <c r="BJ771" i="4"/>
  <c r="BD771" i="4"/>
  <c r="BN771" i="4"/>
  <c r="BZ771" i="4"/>
  <c r="BN951" i="4"/>
  <c r="CC951" i="4"/>
  <c r="CB951" i="4"/>
  <c r="BZ951" i="4"/>
  <c r="BJ951" i="4"/>
  <c r="BD951" i="4"/>
  <c r="CC1347" i="4"/>
  <c r="BJ1347" i="4"/>
  <c r="BD1347" i="4"/>
  <c r="BZ1347" i="4"/>
  <c r="BN1347" i="4"/>
  <c r="CB1347" i="4"/>
  <c r="BM1008" i="4"/>
  <c r="BM711" i="4"/>
  <c r="CC1233" i="4"/>
  <c r="BN1233" i="4"/>
  <c r="BZ1233" i="4"/>
  <c r="BD1233" i="4"/>
  <c r="BJ1233" i="4"/>
  <c r="BA1233" i="4"/>
  <c r="CB1233" i="4"/>
  <c r="BM1062" i="4"/>
  <c r="BD1542" i="4"/>
  <c r="BZ1542" i="4"/>
  <c r="BJ1542" i="4"/>
  <c r="BJ519" i="4"/>
  <c r="BZ519" i="4"/>
  <c r="BN519" i="4"/>
  <c r="BD519" i="4"/>
  <c r="BZ1062" i="4"/>
  <c r="CC1062" i="4"/>
  <c r="BD1062" i="4"/>
  <c r="CB1062" i="4"/>
  <c r="BN1062" i="4"/>
  <c r="BJ1062" i="4"/>
  <c r="BI423" i="4"/>
  <c r="CI423" i="4" s="1"/>
  <c r="BB423" i="4"/>
  <c r="BC423" i="4" s="1"/>
  <c r="BD867" i="4"/>
  <c r="BN867" i="4"/>
  <c r="BZ867" i="4"/>
  <c r="BJ867" i="4"/>
  <c r="BJ1179" i="4"/>
  <c r="BZ1179" i="4"/>
  <c r="BD1179" i="4"/>
  <c r="CB1179" i="4"/>
  <c r="CC1179" i="4"/>
  <c r="BN1179" i="4"/>
  <c r="CC1015" i="4"/>
  <c r="BM744" i="4"/>
  <c r="BM253" i="4"/>
  <c r="BI885" i="4"/>
  <c r="CI885" i="4" s="1"/>
  <c r="BB885" i="4"/>
  <c r="BC885" i="4" s="1"/>
  <c r="BD1410" i="4"/>
  <c r="CB1410" i="4"/>
  <c r="CC1410" i="4"/>
  <c r="BZ1410" i="4"/>
  <c r="BN1410" i="4"/>
  <c r="BJ1410" i="4"/>
  <c r="BZ1518" i="4"/>
  <c r="BD1518" i="4"/>
  <c r="BJ1518" i="4"/>
  <c r="BD1638" i="4"/>
  <c r="BJ1638" i="4"/>
  <c r="BZ1638" i="4"/>
  <c r="BZ687" i="4"/>
  <c r="BN687" i="4"/>
  <c r="CC687" i="4"/>
  <c r="BD687" i="4"/>
  <c r="BJ687" i="4"/>
  <c r="BM513" i="4"/>
  <c r="BM955" i="4"/>
  <c r="BM592" i="4"/>
  <c r="BM343" i="4"/>
  <c r="BM505" i="4"/>
  <c r="BM106" i="4"/>
  <c r="BZ888" i="4"/>
  <c r="BN888" i="4"/>
  <c r="BD888" i="4"/>
  <c r="CB888" i="4"/>
  <c r="BJ888" i="4"/>
  <c r="BA888" i="4"/>
  <c r="CC888" i="4"/>
  <c r="BJ915" i="4"/>
  <c r="BA915" i="4"/>
  <c r="BN915" i="4"/>
  <c r="BD915" i="4"/>
  <c r="BZ915" i="4"/>
  <c r="CB915" i="4"/>
  <c r="CC915" i="4"/>
  <c r="AY1134" i="4"/>
  <c r="BK1134" i="4"/>
  <c r="BD1390" i="4"/>
  <c r="BZ1477" i="4"/>
  <c r="BN343" i="4"/>
  <c r="BD490" i="4"/>
  <c r="CB283" i="4"/>
  <c r="CC1345" i="4"/>
  <c r="CC1390" i="4"/>
  <c r="BZ190" i="4"/>
  <c r="BZ946" i="4"/>
  <c r="CC1201" i="4"/>
  <c r="BN976" i="4"/>
  <c r="BD109" i="4"/>
  <c r="BJ1228" i="4"/>
  <c r="CB1084" i="4"/>
  <c r="BZ513" i="4"/>
  <c r="BJ955" i="4"/>
  <c r="BZ976" i="4"/>
  <c r="BJ892" i="4"/>
  <c r="BD1255" i="4"/>
  <c r="CC85" i="4"/>
  <c r="BN592" i="4"/>
  <c r="CC162" i="4"/>
  <c r="CB162" i="4"/>
  <c r="BD162" i="4"/>
  <c r="BJ162" i="4"/>
  <c r="BN162" i="4"/>
  <c r="BZ162" i="4"/>
  <c r="BZ711" i="4"/>
  <c r="BJ711" i="4"/>
  <c r="BN711" i="4"/>
  <c r="BD711" i="4"/>
  <c r="BJ894" i="4"/>
  <c r="CB894" i="4"/>
  <c r="BZ894" i="4"/>
  <c r="BD894" i="4"/>
  <c r="CC894" i="4"/>
  <c r="BN894" i="4"/>
  <c r="BM162" i="4"/>
  <c r="BM57" i="4"/>
  <c r="BM1356" i="4"/>
  <c r="BM1378" i="4"/>
  <c r="BM793" i="4"/>
  <c r="BM346" i="4"/>
  <c r="BM934" i="4"/>
  <c r="BM722" i="4"/>
  <c r="BM82" i="4"/>
  <c r="BD540" i="4"/>
  <c r="BN796" i="4"/>
  <c r="CC796" i="4"/>
  <c r="BZ949" i="4"/>
  <c r="BZ931" i="4"/>
  <c r="BJ1651" i="4"/>
  <c r="BD886" i="4"/>
  <c r="BJ859" i="4"/>
  <c r="AY601" i="4"/>
  <c r="BM601" i="4" s="1"/>
  <c r="BN739" i="4"/>
  <c r="BM553" i="4"/>
  <c r="BN553" i="4"/>
  <c r="BJ712" i="4"/>
  <c r="BN160" i="4"/>
  <c r="BZ10" i="4"/>
  <c r="BZ745" i="4"/>
  <c r="BK651" i="4"/>
  <c r="BD1366" i="4"/>
  <c r="BD1447" i="4"/>
  <c r="BJ631" i="4"/>
  <c r="BZ619" i="4"/>
  <c r="CB739" i="4"/>
  <c r="BD1231" i="4"/>
  <c r="BD1099" i="4"/>
  <c r="BB13" i="4"/>
  <c r="BC13" i="4" s="1"/>
  <c r="BN1096" i="4"/>
  <c r="BI1105" i="4"/>
  <c r="CI1105" i="4" s="1"/>
  <c r="CB205" i="4"/>
  <c r="BZ607" i="4"/>
  <c r="CB1459" i="4"/>
  <c r="CC1207" i="4"/>
  <c r="BM1195" i="4"/>
  <c r="CC205" i="4"/>
  <c r="CB1207" i="4"/>
  <c r="BM175" i="4"/>
  <c r="BJ1099" i="4"/>
  <c r="CB1231" i="4"/>
  <c r="BJ1096" i="4"/>
  <c r="BZ1315" i="4"/>
  <c r="BM10" i="4"/>
  <c r="BM244" i="4"/>
  <c r="BN856" i="4"/>
  <c r="BM778" i="4"/>
  <c r="BZ1306" i="4"/>
  <c r="BD778" i="4"/>
  <c r="CB712" i="4"/>
  <c r="CC175" i="4"/>
  <c r="BJ1207" i="4"/>
  <c r="BN556" i="4"/>
  <c r="BJ1438" i="4"/>
  <c r="BZ1438" i="4"/>
  <c r="BJ1447" i="4"/>
  <c r="BJ553" i="4"/>
  <c r="BJ1306" i="4"/>
  <c r="BN1173" i="4"/>
  <c r="CC1306" i="4"/>
  <c r="CB1101" i="4"/>
  <c r="CB1425" i="4"/>
  <c r="AY1065" i="4"/>
  <c r="CC1065" i="4" s="1"/>
  <c r="BJ958" i="4"/>
  <c r="BM739" i="4"/>
  <c r="BM859" i="4"/>
  <c r="BM1213" i="4"/>
  <c r="BM670" i="4"/>
  <c r="BZ262" i="4"/>
  <c r="BJ262" i="4"/>
  <c r="BJ390" i="4"/>
  <c r="BD390" i="4"/>
  <c r="BN390" i="4"/>
  <c r="BZ390" i="4"/>
  <c r="BM1341" i="4"/>
  <c r="BM643" i="4"/>
  <c r="BM556" i="4"/>
  <c r="BM85" i="4"/>
  <c r="BJ1341" i="4"/>
  <c r="CB1341" i="4"/>
  <c r="BZ1341" i="4"/>
  <c r="CC1341" i="4"/>
  <c r="BN1341" i="4"/>
  <c r="BD1341" i="4"/>
  <c r="BM720" i="4"/>
  <c r="BM996" i="4"/>
  <c r="BJ381" i="4"/>
  <c r="BN381" i="4"/>
  <c r="BZ381" i="4"/>
  <c r="BD381" i="4"/>
  <c r="BZ417" i="4"/>
  <c r="BN417" i="4"/>
  <c r="BD417" i="4"/>
  <c r="BJ417" i="4"/>
  <c r="BJ549" i="4"/>
  <c r="BD549" i="4"/>
  <c r="BN549" i="4"/>
  <c r="BZ549" i="4"/>
  <c r="BN57" i="4"/>
  <c r="BJ57" i="4"/>
  <c r="BD57" i="4"/>
  <c r="BZ57" i="4"/>
  <c r="CB597" i="4"/>
  <c r="CC597" i="4"/>
  <c r="BD597" i="4"/>
  <c r="BJ597" i="4"/>
  <c r="BZ597" i="4"/>
  <c r="BN597" i="4"/>
  <c r="BM825" i="4"/>
  <c r="BZ720" i="4"/>
  <c r="BD720" i="4"/>
  <c r="BN720" i="4"/>
  <c r="BJ720" i="4"/>
  <c r="BM936" i="4"/>
  <c r="BJ948" i="4"/>
  <c r="BD948" i="4"/>
  <c r="BN948" i="4"/>
  <c r="BZ948" i="4"/>
  <c r="BJ996" i="4"/>
  <c r="CB996" i="4"/>
  <c r="BN996" i="4"/>
  <c r="BZ996" i="4"/>
  <c r="CC996" i="4"/>
  <c r="BD996" i="4"/>
  <c r="BZ1212" i="4"/>
  <c r="CB1212" i="4"/>
  <c r="CC1212" i="4"/>
  <c r="BN1212" i="4"/>
  <c r="BD1212" i="4"/>
  <c r="BJ1212" i="4"/>
  <c r="CC1344" i="4"/>
  <c r="BN1344" i="4"/>
  <c r="BJ1344" i="4"/>
  <c r="BZ1344" i="4"/>
  <c r="BD1344" i="4"/>
  <c r="CB1344" i="4"/>
  <c r="BM1183" i="4"/>
  <c r="BD324" i="4"/>
  <c r="BJ324" i="4"/>
  <c r="BN324" i="4"/>
  <c r="BZ324" i="4"/>
  <c r="BJ825" i="4"/>
  <c r="BN825" i="4"/>
  <c r="BD825" i="4"/>
  <c r="BZ825" i="4"/>
  <c r="CB825" i="4"/>
  <c r="CC825" i="4"/>
  <c r="BZ936" i="4"/>
  <c r="CB936" i="4"/>
  <c r="CC936" i="4"/>
  <c r="BJ936" i="4"/>
  <c r="BN936" i="4"/>
  <c r="BD936" i="4"/>
  <c r="CB1428" i="4"/>
  <c r="BD1428" i="4"/>
  <c r="BJ1428" i="4"/>
  <c r="BZ1428" i="4"/>
  <c r="CC1428" i="4"/>
  <c r="BD1488" i="4"/>
  <c r="BJ1488" i="4"/>
  <c r="BZ1488" i="4"/>
  <c r="BZ1584" i="4"/>
  <c r="BD1584" i="4"/>
  <c r="BJ1584" i="4"/>
  <c r="BD684" i="4"/>
  <c r="BZ684" i="4"/>
  <c r="BN684" i="4"/>
  <c r="BJ684" i="4"/>
  <c r="BD1617" i="4"/>
  <c r="BZ1617" i="4"/>
  <c r="BJ1617" i="4"/>
  <c r="BM684" i="4"/>
  <c r="BN1215" i="4"/>
  <c r="BJ1215" i="4"/>
  <c r="CC1215" i="4"/>
  <c r="CB1215" i="4"/>
  <c r="BD1215" i="4"/>
  <c r="BZ1215" i="4"/>
  <c r="BZ1599" i="4"/>
  <c r="BJ1599" i="4"/>
  <c r="BD1599" i="4"/>
  <c r="BI756" i="4"/>
  <c r="CI756" i="4" s="1"/>
  <c r="BB756" i="4"/>
  <c r="BC756" i="4" s="1"/>
  <c r="BN1008" i="4"/>
  <c r="BJ1008" i="4"/>
  <c r="BD1008" i="4"/>
  <c r="BZ1008" i="4"/>
  <c r="BD1342" i="4"/>
  <c r="BJ523" i="4"/>
  <c r="CB271" i="4"/>
  <c r="BD208" i="4"/>
  <c r="BM373" i="4"/>
  <c r="BA1024" i="4"/>
  <c r="BD1540" i="4"/>
  <c r="BZ271" i="4"/>
  <c r="BM34" i="4"/>
  <c r="BN208" i="4"/>
  <c r="BD1297" i="4"/>
  <c r="BD418" i="4"/>
  <c r="BN10" i="4"/>
  <c r="BJ982" i="4"/>
  <c r="BM1032" i="4"/>
  <c r="BZ1173" i="4"/>
  <c r="BZ1032" i="4"/>
  <c r="BN421" i="4"/>
  <c r="BN1032" i="4"/>
  <c r="CC208" i="4"/>
  <c r="BM1425" i="4"/>
  <c r="BJ850" i="4"/>
  <c r="BZ321" i="4"/>
  <c r="BJ321" i="4"/>
  <c r="BD321" i="4"/>
  <c r="BN321" i="4"/>
  <c r="BZ1365" i="4"/>
  <c r="BD1365" i="4"/>
  <c r="CB1365" i="4"/>
  <c r="BJ1365" i="4"/>
  <c r="BN1365" i="4"/>
  <c r="CC1365" i="4"/>
  <c r="CC1413" i="4"/>
  <c r="BN1413" i="4"/>
  <c r="BD1413" i="4"/>
  <c r="CB1413" i="4"/>
  <c r="BZ1413" i="4"/>
  <c r="BJ1413" i="4"/>
  <c r="BD1653" i="4"/>
  <c r="BJ1653" i="4"/>
  <c r="BZ1653" i="4"/>
  <c r="BM321" i="4"/>
  <c r="BZ1470" i="4"/>
  <c r="CB1470" i="4"/>
  <c r="CC1470" i="4"/>
  <c r="BA1470" i="4"/>
  <c r="BJ1470" i="4"/>
  <c r="BD1470" i="4"/>
  <c r="BM1413" i="4"/>
  <c r="BM1212" i="4"/>
  <c r="BM1344" i="4"/>
  <c r="BD1356" i="4"/>
  <c r="CB1356" i="4"/>
  <c r="CC1356" i="4"/>
  <c r="BA1356" i="4"/>
  <c r="BJ1356" i="4"/>
  <c r="BN1356" i="4"/>
  <c r="BZ1356" i="4"/>
  <c r="BD1596" i="4"/>
  <c r="BJ1596" i="4"/>
  <c r="BZ1596" i="4"/>
  <c r="BD1644" i="4"/>
  <c r="BJ1644" i="4"/>
  <c r="BZ1644" i="4"/>
  <c r="S3" i="3"/>
  <c r="AB3" i="7" s="1"/>
  <c r="BD934" i="4"/>
  <c r="BN934" i="4"/>
  <c r="BD943" i="4"/>
  <c r="BN577" i="4"/>
  <c r="BJ340" i="4"/>
  <c r="BZ337" i="4"/>
  <c r="CB1075" i="4"/>
  <c r="BM577" i="4"/>
  <c r="BJ1075" i="4"/>
  <c r="BD1378" i="4"/>
  <c r="BD904" i="4"/>
  <c r="BA1378" i="4"/>
  <c r="BI1378" i="4" s="1"/>
  <c r="CI1378" i="4" s="1"/>
  <c r="BJ1615" i="4"/>
  <c r="BZ904" i="4"/>
  <c r="BJ271" i="4"/>
  <c r="BZ943" i="4"/>
  <c r="BN1075" i="4"/>
  <c r="BZ523" i="4"/>
  <c r="BZ1222" i="4"/>
  <c r="BN514" i="4"/>
  <c r="BD577" i="4"/>
  <c r="BD679" i="4"/>
  <c r="CC1075" i="4"/>
  <c r="BM337" i="4"/>
  <c r="BJ643" i="4"/>
  <c r="CC82" i="4"/>
  <c r="BJ1297" i="4"/>
  <c r="BM208" i="4"/>
  <c r="BM1024" i="4"/>
  <c r="CB1024" i="4"/>
  <c r="BN1012" i="4"/>
  <c r="BD988" i="4"/>
  <c r="CC982" i="4"/>
  <c r="BM1381" i="4"/>
  <c r="BN1381" i="4"/>
  <c r="BJ1444" i="4"/>
  <c r="BJ1012" i="4"/>
  <c r="BD1381" i="4"/>
  <c r="BD271" i="4"/>
  <c r="CB1012" i="4"/>
  <c r="CC1024" i="4"/>
  <c r="BN232" i="4"/>
  <c r="BN1183" i="4"/>
  <c r="BM1020" i="4"/>
  <c r="BG567" i="1"/>
  <c r="CB1056" i="4"/>
  <c r="CC1216" i="4"/>
  <c r="AX1480" i="1"/>
  <c r="BC1480" i="1" s="1"/>
  <c r="BM1174" i="4"/>
  <c r="BG813" i="1"/>
  <c r="BC813" i="1"/>
  <c r="BJ592" i="4"/>
  <c r="BM211" i="4"/>
  <c r="BM583" i="4"/>
  <c r="BM1099" i="4"/>
  <c r="BM1411" i="4"/>
  <c r="BM1045" i="4"/>
  <c r="BM788" i="4"/>
  <c r="BZ1669" i="4"/>
  <c r="BM150" i="4"/>
  <c r="BM187" i="4"/>
  <c r="BG74" i="1"/>
  <c r="BC74" i="1"/>
  <c r="BN540" i="4"/>
  <c r="AX1615" i="1"/>
  <c r="BC1615" i="1" s="1"/>
  <c r="BJ1186" i="4"/>
  <c r="BJ966" i="4"/>
  <c r="BZ1180" i="4"/>
  <c r="CC898" i="4"/>
  <c r="BJ1213" i="4"/>
  <c r="CB1032" i="4"/>
  <c r="BM73" i="4"/>
  <c r="BM196" i="4"/>
  <c r="BM1228" i="4"/>
  <c r="BM970" i="4"/>
  <c r="BM1210" i="4"/>
  <c r="BC128" i="1"/>
  <c r="BG128" i="1"/>
  <c r="BZ297" i="4"/>
  <c r="CB1015" i="4"/>
  <c r="BM1143" i="4"/>
  <c r="BC155" i="1"/>
  <c r="BG155" i="1"/>
  <c r="BZ1243" i="4"/>
  <c r="BB1235" i="4"/>
  <c r="BC1235" i="4" s="1"/>
  <c r="BI1235" i="4"/>
  <c r="CI1235" i="4" s="1"/>
  <c r="BM484" i="4"/>
  <c r="BM1232" i="4"/>
  <c r="BC1234" i="1"/>
  <c r="BF1234" i="1"/>
  <c r="BG1234" i="1"/>
  <c r="BF744" i="1"/>
  <c r="BG106" i="1"/>
  <c r="BC106" i="1"/>
  <c r="BF106" i="1"/>
  <c r="BG503" i="1"/>
  <c r="BF503" i="1"/>
  <c r="BG1298" i="1"/>
  <c r="BJ1235" i="4"/>
  <c r="BJ1657" i="4"/>
  <c r="BD715" i="4"/>
  <c r="CC592" i="4"/>
  <c r="BK964" i="4"/>
  <c r="BM964" i="4" s="1"/>
  <c r="BD1101" i="4"/>
  <c r="BM52" i="4"/>
  <c r="BM868" i="4"/>
  <c r="BM1117" i="4"/>
  <c r="BM1333" i="4"/>
  <c r="BM1090" i="4"/>
  <c r="BM1051" i="4"/>
  <c r="BM91" i="4"/>
  <c r="BM532" i="4"/>
  <c r="BC399" i="1"/>
  <c r="BF399" i="1"/>
  <c r="BG399" i="1"/>
  <c r="BC901" i="1"/>
  <c r="BG901" i="1"/>
  <c r="BD297" i="4"/>
  <c r="AX1630" i="1"/>
  <c r="BC1630" i="1" s="1"/>
  <c r="CC1282" i="4"/>
  <c r="BD1174" i="4"/>
  <c r="AY1114" i="4"/>
  <c r="BJ1114" i="4" s="1"/>
  <c r="BZ1129" i="4"/>
  <c r="BM451" i="4"/>
  <c r="BM1345" i="4"/>
  <c r="BM1258" i="4"/>
  <c r="BM1054" i="4"/>
  <c r="BJ540" i="4"/>
  <c r="BJ291" i="4"/>
  <c r="CB540" i="4"/>
  <c r="AX1521" i="1"/>
  <c r="BC1521" i="1" s="1"/>
  <c r="AX1439" i="1"/>
  <c r="BC1439" i="1" s="1"/>
  <c r="BD1143" i="4"/>
  <c r="CB1143" i="4"/>
  <c r="AY70" i="4"/>
  <c r="CB70" i="4" s="1"/>
  <c r="BZ1282" i="4"/>
  <c r="BZ598" i="4"/>
  <c r="BM1150" i="4"/>
  <c r="BM1162" i="4"/>
  <c r="BM1366" i="4"/>
  <c r="BM1390" i="4"/>
  <c r="BM1028" i="4"/>
  <c r="CB1020" i="4"/>
  <c r="BD700" i="4"/>
  <c r="BM352" i="4"/>
  <c r="BM1297" i="4"/>
  <c r="BM316" i="4"/>
  <c r="BM1348" i="4"/>
  <c r="BJ700" i="4"/>
  <c r="BM1217" i="4"/>
  <c r="BM694" i="4"/>
  <c r="AX1469" i="1"/>
  <c r="BC1469" i="1" s="1"/>
  <c r="AX1538" i="1"/>
  <c r="BC1538" i="1" s="1"/>
  <c r="AX1552" i="1"/>
  <c r="BC1552" i="1" s="1"/>
  <c r="F11" i="8"/>
  <c r="AX1663" i="1"/>
  <c r="BC1663" i="1" s="1"/>
  <c r="BC976" i="1"/>
  <c r="AX1601" i="1"/>
  <c r="BC1601" i="1" s="1"/>
  <c r="BF1708" i="1"/>
  <c r="BG1708" i="1"/>
  <c r="BG976" i="1"/>
  <c r="BF615" i="1"/>
  <c r="AX1434" i="1"/>
  <c r="BC1434" i="1" s="1"/>
  <c r="BG347" i="1"/>
  <c r="BG803" i="1"/>
  <c r="BF1145" i="1"/>
  <c r="BG1692" i="1"/>
  <c r="AX1535" i="1"/>
  <c r="BC1535" i="1" s="1"/>
  <c r="BI1243" i="4"/>
  <c r="CI1243" i="4" s="1"/>
  <c r="BB1243" i="4"/>
  <c r="BC1243" i="4" s="1"/>
  <c r="BM460" i="4"/>
  <c r="BD291" i="4"/>
  <c r="AX1463" i="1"/>
  <c r="BC1463" i="1" s="1"/>
  <c r="CC1143" i="4"/>
  <c r="BJ1669" i="4"/>
  <c r="BD1657" i="4"/>
  <c r="BZ1696" i="4"/>
  <c r="BJ814" i="4"/>
  <c r="BJ1600" i="4"/>
  <c r="BN112" i="4"/>
  <c r="BM1142" i="4"/>
  <c r="BJ64" i="4"/>
  <c r="BM151" i="4"/>
  <c r="BJ1404" i="4"/>
  <c r="BM1012" i="4"/>
  <c r="BJ160" i="4"/>
  <c r="BM814" i="4"/>
  <c r="BM250" i="4"/>
  <c r="BZ733" i="4"/>
  <c r="BM157" i="4"/>
  <c r="BM1334" i="4"/>
  <c r="BD1235" i="4"/>
  <c r="CC1235" i="4"/>
  <c r="BN1235" i="4"/>
  <c r="CB1235" i="4"/>
  <c r="BZ1235" i="4"/>
  <c r="BJ788" i="4"/>
  <c r="BN788" i="4"/>
  <c r="CC788" i="4"/>
  <c r="BZ788" i="4"/>
  <c r="BD788" i="4"/>
  <c r="BM1133" i="4"/>
  <c r="BM1235" i="4"/>
  <c r="BF1371" i="1"/>
  <c r="BG891" i="1"/>
  <c r="BF882" i="1"/>
  <c r="BC304" i="1"/>
  <c r="BN1133" i="4"/>
  <c r="CC1133" i="4"/>
  <c r="BZ1133" i="4"/>
  <c r="BJ1133" i="4"/>
  <c r="BD1133" i="4"/>
  <c r="CB1133" i="4"/>
  <c r="BM826" i="4"/>
  <c r="BM58" i="4"/>
  <c r="BJ1115" i="4"/>
  <c r="BN1115" i="4"/>
  <c r="CC1115" i="4"/>
  <c r="BA1115" i="4"/>
  <c r="BZ1115" i="4"/>
  <c r="CB1115" i="4"/>
  <c r="BD1115" i="4"/>
  <c r="BJ1331" i="4"/>
  <c r="BA1331" i="4"/>
  <c r="CC1331" i="4"/>
  <c r="BZ1331" i="4"/>
  <c r="BD1331" i="4"/>
  <c r="BN1331" i="4"/>
  <c r="CB1331" i="4"/>
  <c r="BD665" i="4"/>
  <c r="BJ665" i="4"/>
  <c r="BZ665" i="4"/>
  <c r="BN665" i="4"/>
  <c r="CC665" i="4"/>
  <c r="BI1025" i="4"/>
  <c r="CI1025" i="4" s="1"/>
  <c r="BB1025" i="4"/>
  <c r="BC1025" i="4" s="1"/>
  <c r="CB1217" i="4"/>
  <c r="BA1217" i="4"/>
  <c r="BN1217" i="4"/>
  <c r="BD1217" i="4"/>
  <c r="BJ1217" i="4"/>
  <c r="CC1217" i="4"/>
  <c r="BZ1217" i="4"/>
  <c r="BM376" i="4"/>
  <c r="CC1214" i="4"/>
  <c r="BZ1214" i="4"/>
  <c r="BJ1214" i="4"/>
  <c r="BN1214" i="4"/>
  <c r="CB1214" i="4"/>
  <c r="BD1214" i="4"/>
  <c r="CB1334" i="4"/>
  <c r="BD1334" i="4"/>
  <c r="BN1334" i="4"/>
  <c r="BJ1334" i="4"/>
  <c r="BA1334" i="4"/>
  <c r="BZ1334" i="4"/>
  <c r="CC1334" i="4"/>
  <c r="BM1214" i="4"/>
  <c r="BJ35" i="4"/>
  <c r="BN35" i="4"/>
  <c r="BD35" i="4"/>
  <c r="BZ35" i="4"/>
  <c r="CC35" i="4"/>
  <c r="BA1319" i="4"/>
  <c r="CC1319" i="4"/>
  <c r="CB1319" i="4"/>
  <c r="BD1319" i="4"/>
  <c r="BJ1319" i="4"/>
  <c r="BN1319" i="4"/>
  <c r="BZ1319" i="4"/>
  <c r="BN140" i="4"/>
  <c r="BZ140" i="4"/>
  <c r="BJ140" i="4"/>
  <c r="BD140" i="4"/>
  <c r="BG1358" i="1"/>
  <c r="AX1465" i="1"/>
  <c r="BC1465" i="1" s="1"/>
  <c r="BN1171" i="4"/>
  <c r="CB1282" i="4"/>
  <c r="CB1129" i="4"/>
  <c r="BJ1129" i="4"/>
  <c r="BJ1624" i="4"/>
  <c r="BZ112" i="4"/>
  <c r="BN1084" i="4"/>
  <c r="BF657" i="1"/>
  <c r="BF990" i="1"/>
  <c r="F18" i="8"/>
  <c r="AX1642" i="1"/>
  <c r="BC1642" i="1" s="1"/>
  <c r="AX1603" i="1"/>
  <c r="BC1603" i="1" s="1"/>
  <c r="CC1084" i="4"/>
  <c r="CC133" i="4"/>
  <c r="CB1404" i="4"/>
  <c r="BM1414" i="4"/>
  <c r="BN1101" i="4"/>
  <c r="BM496" i="4"/>
  <c r="BM22" i="4"/>
  <c r="BM1102" i="4"/>
  <c r="BM1330" i="4"/>
  <c r="BM559" i="4"/>
  <c r="BM724" i="4"/>
  <c r="BD733" i="4"/>
  <c r="BM166" i="4"/>
  <c r="BM35" i="4"/>
  <c r="BM1331" i="4"/>
  <c r="BD1028" i="4"/>
  <c r="BA1028" i="4"/>
  <c r="BZ1028" i="4"/>
  <c r="BN1028" i="4"/>
  <c r="CC1028" i="4"/>
  <c r="CB1028" i="4"/>
  <c r="BJ1028" i="4"/>
  <c r="BZ1232" i="4"/>
  <c r="BD1232" i="4"/>
  <c r="BN1232" i="4"/>
  <c r="BA1232" i="4"/>
  <c r="BJ1232" i="4"/>
  <c r="CC1232" i="4"/>
  <c r="BJ157" i="4"/>
  <c r="BN157" i="4"/>
  <c r="BD157" i="4"/>
  <c r="CC157" i="4"/>
  <c r="CB157" i="4"/>
  <c r="BD1243" i="4"/>
  <c r="CB1243" i="4"/>
  <c r="BJ1243" i="4"/>
  <c r="BN1243" i="4"/>
  <c r="CC1243" i="4"/>
  <c r="BN1263" i="4"/>
  <c r="CB1209" i="4"/>
  <c r="AX1512" i="1"/>
  <c r="BC1512" i="1" s="1"/>
  <c r="AX1582" i="1"/>
  <c r="BC1582" i="1" s="1"/>
  <c r="AX1539" i="1"/>
  <c r="BC1539" i="1" s="1"/>
  <c r="AX1474" i="1"/>
  <c r="BC1474" i="1" s="1"/>
  <c r="AX1452" i="1"/>
  <c r="BC1452" i="1" s="1"/>
  <c r="BZ111" i="4"/>
  <c r="BZ735" i="4"/>
  <c r="BD1054" i="4"/>
  <c r="BD735" i="4"/>
  <c r="BZ1098" i="4"/>
  <c r="BF764" i="1"/>
  <c r="BZ1561" i="4"/>
  <c r="BJ1696" i="4"/>
  <c r="BN960" i="4"/>
  <c r="BG1449" i="1"/>
  <c r="BM919" i="4"/>
  <c r="BM502" i="4"/>
  <c r="BM1243" i="4"/>
  <c r="E20" i="8"/>
  <c r="BM574" i="4"/>
  <c r="BN1209" i="4"/>
  <c r="BZ1606" i="4"/>
  <c r="BJ118" i="4"/>
  <c r="BM1036" i="4"/>
  <c r="BZ1036" i="4"/>
  <c r="BZ1516" i="4"/>
  <c r="BJ133" i="4"/>
  <c r="BD40" i="4"/>
  <c r="BN364" i="4"/>
  <c r="BM226" i="4"/>
  <c r="BM64" i="4"/>
  <c r="BJ502" i="4"/>
  <c r="BN502" i="4"/>
  <c r="BD502" i="4"/>
  <c r="BZ502" i="4"/>
  <c r="BC1058" i="1"/>
  <c r="BC539" i="1"/>
  <c r="CB1036" i="4"/>
  <c r="BJ1516" i="4"/>
  <c r="BM1081" i="4"/>
  <c r="BJ928" i="4"/>
  <c r="BK805" i="4"/>
  <c r="AY805" i="4"/>
  <c r="BM928" i="4"/>
  <c r="BM1279" i="4"/>
  <c r="BZ928" i="4"/>
  <c r="CC733" i="4"/>
  <c r="BJ733" i="4"/>
  <c r="BN733" i="4"/>
  <c r="BZ877" i="4"/>
  <c r="BJ877" i="4"/>
  <c r="BD877" i="4"/>
  <c r="BN877" i="4"/>
  <c r="BM733" i="4"/>
  <c r="AY1246" i="4"/>
  <c r="AX1594" i="1"/>
  <c r="BC1594" i="1" s="1"/>
  <c r="BJ1216" i="4"/>
  <c r="BN1273" i="4"/>
  <c r="BZ1492" i="4"/>
  <c r="BJ1492" i="4"/>
  <c r="BN409" i="4"/>
  <c r="BN40" i="4"/>
  <c r="BM118" i="4"/>
  <c r="BD928" i="4"/>
  <c r="CC928" i="4"/>
  <c r="BN928" i="4"/>
  <c r="BC1057" i="1"/>
  <c r="CB1186" i="4"/>
  <c r="BZ1573" i="4"/>
  <c r="BC1405" i="1"/>
  <c r="BB1164" i="4"/>
  <c r="BC1164" i="4" s="1"/>
  <c r="AX1558" i="1"/>
  <c r="BC1558" i="1" s="1"/>
  <c r="AX1429" i="1"/>
  <c r="BC1429" i="1" s="1"/>
  <c r="BF1167" i="1"/>
  <c r="CC2" i="4"/>
  <c r="AY526" i="4"/>
  <c r="BJ526" i="4" s="1"/>
  <c r="BF347" i="1"/>
  <c r="BN1036" i="4"/>
  <c r="BF979" i="1"/>
  <c r="BZ1585" i="4"/>
  <c r="BZ40" i="4"/>
  <c r="BN133" i="4"/>
  <c r="BD133" i="4"/>
  <c r="G16" i="8"/>
  <c r="BM133" i="4"/>
  <c r="BZ960" i="4"/>
  <c r="BD1585" i="4"/>
  <c r="BM409" i="4"/>
  <c r="BJ364" i="4"/>
  <c r="BJ1081" i="4"/>
  <c r="CB133" i="4"/>
  <c r="CC40" i="4"/>
  <c r="BG614" i="1"/>
  <c r="BI1284" i="4"/>
  <c r="CI1284" i="4" s="1"/>
  <c r="CC655" i="4"/>
  <c r="BF1057" i="1"/>
  <c r="BD960" i="4"/>
  <c r="AX1459" i="1"/>
  <c r="BC1459" i="1" s="1"/>
  <c r="BG666" i="1"/>
  <c r="BJ1056" i="4"/>
  <c r="AX1436" i="1"/>
  <c r="BC1436" i="1" s="1"/>
  <c r="AX1569" i="1"/>
  <c r="BC1569" i="1" s="1"/>
  <c r="BM2" i="4"/>
  <c r="AX1631" i="1"/>
  <c r="BC1631" i="1" s="1"/>
  <c r="BF539" i="1"/>
  <c r="BJ409" i="4"/>
  <c r="BD1561" i="4"/>
  <c r="BD409" i="4"/>
  <c r="BD48" i="4"/>
  <c r="CB40" i="4"/>
  <c r="BN1081" i="4"/>
  <c r="BZ364" i="4"/>
  <c r="AX1696" i="1"/>
  <c r="BC1696" i="1" s="1"/>
  <c r="BD166" i="4"/>
  <c r="BJ166" i="4"/>
  <c r="BZ166" i="4"/>
  <c r="BN166" i="4"/>
  <c r="BD535" i="4"/>
  <c r="BJ535" i="4"/>
  <c r="BN535" i="4"/>
  <c r="BZ535" i="4"/>
  <c r="BD169" i="4"/>
  <c r="BZ169" i="4"/>
  <c r="BJ169" i="4"/>
  <c r="BN169" i="4"/>
  <c r="BM547" i="4"/>
  <c r="BM628" i="4"/>
  <c r="BM748" i="4"/>
  <c r="BM625" i="4"/>
  <c r="BM169" i="4"/>
  <c r="BK1264" i="4"/>
  <c r="AY1264" i="4"/>
  <c r="BN1216" i="4"/>
  <c r="AX1565" i="1"/>
  <c r="BC1565" i="1" s="1"/>
  <c r="BF1164" i="1"/>
  <c r="AX1482" i="1"/>
  <c r="BC1482" i="1" s="1"/>
  <c r="BZ2" i="4"/>
  <c r="BJ75" i="4"/>
  <c r="BN211" i="4"/>
  <c r="AX1651" i="1"/>
  <c r="BC1651" i="1" s="1"/>
  <c r="AX1534" i="1"/>
  <c r="BC1534" i="1" s="1"/>
  <c r="BD766" i="4"/>
  <c r="BZ1084" i="4"/>
  <c r="BD1624" i="4"/>
  <c r="BG979" i="1"/>
  <c r="BM715" i="4"/>
  <c r="BF700" i="1"/>
  <c r="BZ1273" i="4"/>
  <c r="BF614" i="1"/>
  <c r="BM1072" i="4"/>
  <c r="BZ1513" i="4"/>
  <c r="D14" i="8"/>
  <c r="BM48" i="4"/>
  <c r="AX1722" i="1"/>
  <c r="BC1722" i="1" s="1"/>
  <c r="BG1641" i="1"/>
  <c r="BM1180" i="4"/>
  <c r="AY103" i="4"/>
  <c r="BK103" i="4"/>
  <c r="BD580" i="4"/>
  <c r="BN580" i="4"/>
  <c r="BZ580" i="4"/>
  <c r="BJ580" i="4"/>
  <c r="BN1227" i="4"/>
  <c r="BN291" i="4"/>
  <c r="BB795" i="4"/>
  <c r="BC795" i="4" s="1"/>
  <c r="BC1371" i="1"/>
  <c r="BF977" i="1"/>
  <c r="BC1167" i="1"/>
  <c r="BG621" i="1"/>
  <c r="BG977" i="1"/>
  <c r="BG627" i="1"/>
  <c r="BM540" i="4"/>
  <c r="BZ1216" i="4"/>
  <c r="AX1523" i="1"/>
  <c r="BC1523" i="1" s="1"/>
  <c r="AX1576" i="1"/>
  <c r="BC1576" i="1" s="1"/>
  <c r="AX1443" i="1"/>
  <c r="BC1443" i="1" s="1"/>
  <c r="AX1549" i="1"/>
  <c r="BC1549" i="1" s="1"/>
  <c r="BM1015" i="4"/>
  <c r="BZ1015" i="4"/>
  <c r="BD631" i="4"/>
  <c r="BA1234" i="4"/>
  <c r="BI1234" i="4" s="1"/>
  <c r="CI1234" i="4" s="1"/>
  <c r="BZ834" i="4"/>
  <c r="CC1174" i="4"/>
  <c r="BD1486" i="4"/>
  <c r="BZ1285" i="4"/>
  <c r="BJ715" i="4"/>
  <c r="BM1417" i="4"/>
  <c r="BD898" i="4"/>
  <c r="BG990" i="1"/>
  <c r="BN1417" i="4"/>
  <c r="BD1084" i="4"/>
  <c r="BJ1513" i="4"/>
  <c r="BZ700" i="4"/>
  <c r="BM700" i="4"/>
  <c r="BM94" i="4"/>
  <c r="BD226" i="4"/>
  <c r="BJ226" i="4"/>
  <c r="BN226" i="4"/>
  <c r="BZ226" i="4"/>
  <c r="BZ574" i="4"/>
  <c r="BJ574" i="4"/>
  <c r="BN574" i="4"/>
  <c r="BD574" i="4"/>
  <c r="AY658" i="4"/>
  <c r="BK658" i="4"/>
  <c r="BJ826" i="4"/>
  <c r="BZ826" i="4"/>
  <c r="BN826" i="4"/>
  <c r="BD826" i="4"/>
  <c r="BD460" i="4"/>
  <c r="BJ460" i="4"/>
  <c r="BN460" i="4"/>
  <c r="BZ460" i="4"/>
  <c r="BD625" i="4"/>
  <c r="BJ625" i="4"/>
  <c r="BZ625" i="4"/>
  <c r="BN625" i="4"/>
  <c r="BN709" i="4"/>
  <c r="BD709" i="4"/>
  <c r="BZ709" i="4"/>
  <c r="BJ709" i="4"/>
  <c r="AY379" i="4"/>
  <c r="BK379" i="4"/>
  <c r="BM1009" i="4"/>
  <c r="F7" i="8"/>
  <c r="BG1431" i="1"/>
  <c r="BG1499" i="1"/>
  <c r="BM631" i="4"/>
  <c r="BJ442" i="4"/>
  <c r="BZ442" i="4"/>
  <c r="BD442" i="4"/>
  <c r="BN442" i="4"/>
  <c r="BJ646" i="4"/>
  <c r="BN646" i="4"/>
  <c r="BA646" i="4"/>
  <c r="BD646" i="4"/>
  <c r="CC646" i="4"/>
  <c r="CB646" i="4"/>
  <c r="BZ646" i="4"/>
  <c r="BK967" i="4"/>
  <c r="AY967" i="4"/>
  <c r="BG688" i="1"/>
  <c r="BF359" i="1"/>
  <c r="D17" i="8"/>
  <c r="BC579" i="1"/>
  <c r="BF1419" i="1"/>
  <c r="BG1069" i="1"/>
  <c r="BF139" i="1"/>
  <c r="BD1041" i="4"/>
  <c r="BF1069" i="1"/>
  <c r="BC741" i="1"/>
  <c r="BC1220" i="1"/>
  <c r="BD1300" i="4"/>
  <c r="CC1056" i="4"/>
  <c r="BZ1056" i="4"/>
  <c r="AX1658" i="1"/>
  <c r="BC1658" i="1" s="1"/>
  <c r="AX1540" i="1"/>
  <c r="BC1540" i="1" s="1"/>
  <c r="AX1672" i="1"/>
  <c r="BC1672" i="1" s="1"/>
  <c r="BC1282" i="1"/>
  <c r="BC971" i="1"/>
  <c r="AX1451" i="1"/>
  <c r="BC1451" i="1" s="1"/>
  <c r="BF688" i="1"/>
  <c r="AX1537" i="1"/>
  <c r="BC1537" i="1" s="1"/>
  <c r="BN30" i="4"/>
  <c r="BJ1234" i="4"/>
  <c r="CB1174" i="4"/>
  <c r="BZ1150" i="4"/>
  <c r="BN475" i="4"/>
  <c r="BD1129" i="4"/>
  <c r="BN1129" i="4"/>
  <c r="CB715" i="4"/>
  <c r="BF604" i="1"/>
  <c r="BJ1417" i="4"/>
  <c r="BG764" i="1"/>
  <c r="BZ1288" i="4"/>
  <c r="E14" i="8"/>
  <c r="BG459" i="1"/>
  <c r="BM1396" i="4"/>
  <c r="BG1527" i="1"/>
  <c r="BG1560" i="1"/>
  <c r="BG1505" i="1"/>
  <c r="BG1566" i="1"/>
  <c r="BG1652" i="1"/>
  <c r="H9" i="8"/>
  <c r="BM1355" i="4"/>
  <c r="BZ1165" i="4"/>
  <c r="CC1165" i="4"/>
  <c r="BA1165" i="4"/>
  <c r="CB1165" i="4"/>
  <c r="BJ1165" i="4"/>
  <c r="BD1165" i="4"/>
  <c r="BN1165" i="4"/>
  <c r="BJ358" i="4"/>
  <c r="BZ358" i="4"/>
  <c r="CC358" i="4"/>
  <c r="BN358" i="4"/>
  <c r="BD358" i="4"/>
  <c r="CB358" i="4"/>
  <c r="BN403" i="4"/>
  <c r="BJ403" i="4"/>
  <c r="BZ403" i="4"/>
  <c r="BD403" i="4"/>
  <c r="CB487" i="4"/>
  <c r="BN487" i="4"/>
  <c r="BD487" i="4"/>
  <c r="CC487" i="4"/>
  <c r="BJ487" i="4"/>
  <c r="BZ487" i="4"/>
  <c r="BN184" i="4"/>
  <c r="BZ184" i="4"/>
  <c r="BJ184" i="4"/>
  <c r="BD184" i="4"/>
  <c r="BD568" i="4"/>
  <c r="BZ568" i="4"/>
  <c r="BJ568" i="4"/>
  <c r="BN568" i="4"/>
  <c r="BD724" i="4"/>
  <c r="BZ724" i="4"/>
  <c r="BN724" i="4"/>
  <c r="BJ724" i="4"/>
  <c r="BF1000" i="1"/>
  <c r="BG1000" i="1"/>
  <c r="BF63" i="1"/>
  <c r="BC588" i="1"/>
  <c r="BG579" i="1"/>
  <c r="BC821" i="1"/>
  <c r="AX1498" i="1"/>
  <c r="BC1498" i="1" s="1"/>
  <c r="AX1525" i="1"/>
  <c r="BC1525" i="1" s="1"/>
  <c r="BD1056" i="4"/>
  <c r="AX1670" i="1"/>
  <c r="BC1670" i="1" s="1"/>
  <c r="AX1555" i="1"/>
  <c r="BC1555" i="1" s="1"/>
  <c r="BZ1143" i="4"/>
  <c r="BN1143" i="4"/>
  <c r="BM766" i="4"/>
  <c r="BN1150" i="4"/>
  <c r="BZ766" i="4"/>
  <c r="BM1129" i="4"/>
  <c r="BD1234" i="4"/>
  <c r="AX1627" i="1"/>
  <c r="BC1627" i="1" s="1"/>
  <c r="BN715" i="4"/>
  <c r="BJ112" i="4"/>
  <c r="BM1084" i="4"/>
  <c r="CC715" i="4"/>
  <c r="BJ1150" i="4"/>
  <c r="CB1417" i="4"/>
  <c r="BI1252" i="4"/>
  <c r="CI1252" i="4" s="1"/>
  <c r="BM112" i="4"/>
  <c r="CC1417" i="4"/>
  <c r="BD1417" i="4"/>
  <c r="BJ1672" i="4"/>
  <c r="D10" i="8"/>
  <c r="BD1072" i="4"/>
  <c r="F17" i="8"/>
  <c r="D6" i="8"/>
  <c r="AX1690" i="1"/>
  <c r="BC1690" i="1" s="1"/>
  <c r="BG1458" i="1"/>
  <c r="BG1541" i="1"/>
  <c r="BM544" i="4"/>
  <c r="BM1332" i="4"/>
  <c r="BM501" i="4"/>
  <c r="BM525" i="4"/>
  <c r="BZ22" i="4"/>
  <c r="BJ22" i="4"/>
  <c r="BD22" i="4"/>
  <c r="BN22" i="4"/>
  <c r="BD1102" i="4"/>
  <c r="CC1102" i="4"/>
  <c r="BN1102" i="4"/>
  <c r="CB1102" i="4"/>
  <c r="BZ1102" i="4"/>
  <c r="BJ1102" i="4"/>
  <c r="BA1270" i="4"/>
  <c r="CC1270" i="4"/>
  <c r="CB1270" i="4"/>
  <c r="BN1270" i="4"/>
  <c r="BZ1270" i="4"/>
  <c r="BJ1270" i="4"/>
  <c r="BD1270" i="4"/>
  <c r="CB1330" i="4"/>
  <c r="BZ1330" i="4"/>
  <c r="BD1330" i="4"/>
  <c r="BN1330" i="4"/>
  <c r="CC1330" i="4"/>
  <c r="BJ1330" i="4"/>
  <c r="BD91" i="4"/>
  <c r="BZ91" i="4"/>
  <c r="BN91" i="4"/>
  <c r="BJ91" i="4"/>
  <c r="BN187" i="4"/>
  <c r="BZ187" i="4"/>
  <c r="BJ187" i="4"/>
  <c r="BD187" i="4"/>
  <c r="BZ559" i="4"/>
  <c r="BD559" i="4"/>
  <c r="BN559" i="4"/>
  <c r="BJ559" i="4"/>
  <c r="BZ919" i="4"/>
  <c r="BJ919" i="4"/>
  <c r="BD919" i="4"/>
  <c r="BN919" i="4"/>
  <c r="BN352" i="4"/>
  <c r="BZ352" i="4"/>
  <c r="BJ352" i="4"/>
  <c r="BD352" i="4"/>
  <c r="BZ532" i="4"/>
  <c r="BD532" i="4"/>
  <c r="BJ532" i="4"/>
  <c r="BN532" i="4"/>
  <c r="H6" i="8"/>
  <c r="BN997" i="4"/>
  <c r="BZ997" i="4"/>
  <c r="BD997" i="4"/>
  <c r="BJ997" i="4"/>
  <c r="BM358" i="4"/>
  <c r="BK142" i="4"/>
  <c r="AY142" i="4"/>
  <c r="BM610" i="4"/>
  <c r="BD1351" i="4"/>
  <c r="BN1351" i="4"/>
  <c r="BJ1351" i="4"/>
  <c r="CC1351" i="4"/>
  <c r="CB1351" i="4"/>
  <c r="BZ1351" i="4"/>
  <c r="BJ628" i="4"/>
  <c r="BD628" i="4"/>
  <c r="BN628" i="4"/>
  <c r="BZ628" i="4"/>
  <c r="BZ748" i="4"/>
  <c r="BN748" i="4"/>
  <c r="BJ748" i="4"/>
  <c r="BD748" i="4"/>
  <c r="CC748" i="4"/>
  <c r="BA748" i="4"/>
  <c r="CB748" i="4"/>
  <c r="H17" i="8"/>
  <c r="BM1282" i="4"/>
  <c r="BM952" i="4"/>
  <c r="BM1165" i="4"/>
  <c r="BJ130" i="4"/>
  <c r="BD130" i="4"/>
  <c r="BN130" i="4"/>
  <c r="BZ130" i="4"/>
  <c r="BN610" i="4"/>
  <c r="BJ610" i="4"/>
  <c r="BD610" i="4"/>
  <c r="CC610" i="4"/>
  <c r="BZ610" i="4"/>
  <c r="CB610" i="4"/>
  <c r="BD694" i="4"/>
  <c r="BZ694" i="4"/>
  <c r="BN694" i="4"/>
  <c r="BJ694" i="4"/>
  <c r="BD1570" i="4"/>
  <c r="BZ1570" i="4"/>
  <c r="BJ1570" i="4"/>
  <c r="BZ331" i="4"/>
  <c r="BN331" i="4"/>
  <c r="BJ331" i="4"/>
  <c r="BD331" i="4"/>
  <c r="BM487" i="4"/>
  <c r="BZ547" i="4"/>
  <c r="BN547" i="4"/>
  <c r="BJ547" i="4"/>
  <c r="BD547" i="4"/>
  <c r="AY811" i="4"/>
  <c r="BK811" i="4"/>
  <c r="BM184" i="4"/>
  <c r="BZ376" i="4"/>
  <c r="BJ376" i="4"/>
  <c r="BN376" i="4"/>
  <c r="BD376" i="4"/>
  <c r="H15" i="8"/>
  <c r="BC1358" i="1"/>
  <c r="AX1460" i="1"/>
  <c r="BC1460" i="1" s="1"/>
  <c r="BF511" i="1"/>
  <c r="AX1548" i="1"/>
  <c r="BC1548" i="1" s="1"/>
  <c r="AC24" i="3"/>
  <c r="BC327" i="1"/>
  <c r="BC18" i="1"/>
  <c r="BF1220" i="1"/>
  <c r="BG366" i="1"/>
  <c r="BF627" i="1"/>
  <c r="BC1028" i="1"/>
  <c r="BZ1300" i="4"/>
  <c r="BF122" i="1"/>
  <c r="BC11" i="1"/>
  <c r="AX1495" i="1"/>
  <c r="BC1495" i="1" s="1"/>
  <c r="BG870" i="1"/>
  <c r="BZ1227" i="4"/>
  <c r="CC834" i="4"/>
  <c r="BZ1335" i="4"/>
  <c r="BJ1606" i="4"/>
  <c r="BJ1273" i="4"/>
  <c r="G9" i="8"/>
  <c r="E6" i="8"/>
  <c r="H14" i="8"/>
  <c r="H11" i="8"/>
  <c r="BN192" i="4"/>
  <c r="AX1682" i="1"/>
  <c r="BC1682" i="1" s="1"/>
  <c r="BM960" i="4"/>
  <c r="BM1116" i="4"/>
  <c r="BD58" i="4"/>
  <c r="BN58" i="4"/>
  <c r="BJ58" i="4"/>
  <c r="BZ58" i="4"/>
  <c r="BZ220" i="4"/>
  <c r="BN220" i="4"/>
  <c r="BD220" i="4"/>
  <c r="BJ220" i="4"/>
  <c r="BD496" i="4"/>
  <c r="BZ496" i="4"/>
  <c r="BN496" i="4"/>
  <c r="BJ496" i="4"/>
  <c r="AY1048" i="4"/>
  <c r="BK1048" i="4"/>
  <c r="AC23" i="3"/>
  <c r="BF621" i="1"/>
  <c r="BC1298" i="1"/>
  <c r="AX1479" i="1"/>
  <c r="BC1479" i="1" s="1"/>
  <c r="BF288" i="1"/>
  <c r="BF1028" i="1"/>
  <c r="BF451" i="1"/>
  <c r="BJ1300" i="4"/>
  <c r="BF803" i="1"/>
  <c r="BD204" i="4"/>
  <c r="BZ1171" i="4"/>
  <c r="BM834" i="4"/>
  <c r="BJ834" i="4"/>
  <c r="CB834" i="4"/>
  <c r="BZ1486" i="4"/>
  <c r="H7" i="8"/>
  <c r="BM1273" i="4"/>
  <c r="BN834" i="4"/>
  <c r="BJ192" i="4"/>
  <c r="BD1354" i="4"/>
  <c r="G6" i="8"/>
  <c r="BJ229" i="4"/>
  <c r="CC229" i="4"/>
  <c r="BZ229" i="4"/>
  <c r="BD229" i="4"/>
  <c r="BN229" i="4"/>
  <c r="CB229" i="4"/>
  <c r="CB1441" i="4"/>
  <c r="BJ1441" i="4"/>
  <c r="BZ1441" i="4"/>
  <c r="BD1441" i="4"/>
  <c r="CC1441" i="4"/>
  <c r="BM847" i="4"/>
  <c r="BZ1051" i="4"/>
  <c r="CC1051" i="4"/>
  <c r="BD1051" i="4"/>
  <c r="BN1051" i="4"/>
  <c r="CB1051" i="4"/>
  <c r="BJ1051" i="4"/>
  <c r="CB1279" i="4"/>
  <c r="BZ1279" i="4"/>
  <c r="BJ1279" i="4"/>
  <c r="CC1279" i="4"/>
  <c r="BA1279" i="4"/>
  <c r="BN1279" i="4"/>
  <c r="BD1279" i="4"/>
  <c r="BD1435" i="4"/>
  <c r="BZ1435" i="4"/>
  <c r="CB1435" i="4"/>
  <c r="BJ1435" i="4"/>
  <c r="CC1435" i="4"/>
  <c r="BM292" i="4"/>
  <c r="BM412" i="4"/>
  <c r="BM1168" i="4"/>
  <c r="BF891" i="1"/>
  <c r="BZ1693" i="4"/>
  <c r="BD1693" i="4"/>
  <c r="BJ1693" i="4"/>
  <c r="BJ250" i="4"/>
  <c r="BZ250" i="4"/>
  <c r="BN250" i="4"/>
  <c r="BD250" i="4"/>
  <c r="BN586" i="4"/>
  <c r="BJ586" i="4"/>
  <c r="BZ586" i="4"/>
  <c r="BD586" i="4"/>
  <c r="BN1210" i="4"/>
  <c r="BZ1210" i="4"/>
  <c r="CB1210" i="4"/>
  <c r="BD1210" i="4"/>
  <c r="CC1210" i="4"/>
  <c r="BJ1210" i="4"/>
  <c r="BJ1558" i="4"/>
  <c r="BZ1558" i="4"/>
  <c r="BD1558" i="4"/>
  <c r="BZ511" i="4"/>
  <c r="BA511" i="4"/>
  <c r="CC511" i="4"/>
  <c r="BD511" i="4"/>
  <c r="BJ511" i="4"/>
  <c r="BN511" i="4"/>
  <c r="CB511" i="4"/>
  <c r="BD847" i="4"/>
  <c r="BJ847" i="4"/>
  <c r="BN847" i="4"/>
  <c r="BZ847" i="4"/>
  <c r="BD292" i="4"/>
  <c r="BN292" i="4"/>
  <c r="BJ292" i="4"/>
  <c r="BZ292" i="4"/>
  <c r="BD412" i="4"/>
  <c r="BN412" i="4"/>
  <c r="BJ412" i="4"/>
  <c r="BZ412" i="4"/>
  <c r="BZ484" i="4"/>
  <c r="BD484" i="4"/>
  <c r="BN484" i="4"/>
  <c r="BJ484" i="4"/>
  <c r="BD1168" i="4"/>
  <c r="BJ1168" i="4"/>
  <c r="BZ1168" i="4"/>
  <c r="CB1168" i="4"/>
  <c r="BN1168" i="4"/>
  <c r="CC1168" i="4"/>
  <c r="BC882" i="1"/>
  <c r="CB1300" i="4"/>
  <c r="BG1255" i="1"/>
  <c r="BF1058" i="1"/>
  <c r="BB1449" i="4"/>
  <c r="BC1449" i="4" s="1"/>
  <c r="CC1288" i="4"/>
  <c r="BJ1354" i="4"/>
  <c r="BD1288" i="4"/>
  <c r="BM1354" i="4"/>
  <c r="G7" i="8"/>
  <c r="BZ192" i="4"/>
  <c r="G18" i="8"/>
  <c r="BM192" i="4"/>
  <c r="BZ985" i="4"/>
  <c r="BD985" i="4"/>
  <c r="BJ985" i="4"/>
  <c r="BN985" i="4"/>
  <c r="CB1141" i="4"/>
  <c r="BZ1141" i="4"/>
  <c r="BJ1141" i="4"/>
  <c r="CC1141" i="4"/>
  <c r="BN1141" i="4"/>
  <c r="BD1141" i="4"/>
  <c r="BD1489" i="4"/>
  <c r="BJ1489" i="4"/>
  <c r="BZ1489" i="4"/>
  <c r="BD1633" i="4"/>
  <c r="BZ1633" i="4"/>
  <c r="BJ1633" i="4"/>
  <c r="BM229" i="4"/>
  <c r="BM586" i="4"/>
  <c r="CB952" i="4"/>
  <c r="BN952" i="4"/>
  <c r="BJ952" i="4"/>
  <c r="BD952" i="4"/>
  <c r="CC952" i="4"/>
  <c r="BZ952" i="4"/>
  <c r="BZ1660" i="4"/>
  <c r="BD1660" i="4"/>
  <c r="BJ1660" i="4"/>
  <c r="BM393" i="4"/>
  <c r="BF1283" i="1"/>
  <c r="CB1263" i="4"/>
  <c r="BG1398" i="1"/>
  <c r="BD97" i="1"/>
  <c r="BF97" i="1" s="1"/>
  <c r="BF5" i="1"/>
  <c r="BN1041" i="4"/>
  <c r="BC476" i="1"/>
  <c r="AX1467" i="1"/>
  <c r="BC1467" i="1" s="1"/>
  <c r="AX1516" i="1"/>
  <c r="BC1516" i="1" s="1"/>
  <c r="AX1586" i="1"/>
  <c r="BC1586" i="1" s="1"/>
  <c r="AX1517" i="1"/>
  <c r="BC1517" i="1" s="1"/>
  <c r="BM657" i="4"/>
  <c r="AX1472" i="1"/>
  <c r="BC1472" i="1" s="1"/>
  <c r="BZ75" i="4"/>
  <c r="BM75" i="4"/>
  <c r="BZ655" i="4"/>
  <c r="BZ211" i="4"/>
  <c r="BD475" i="4"/>
  <c r="BZ279" i="4"/>
  <c r="BZ475" i="4"/>
  <c r="BJ598" i="4"/>
  <c r="CB1098" i="4"/>
  <c r="AX1634" i="1"/>
  <c r="BC1634" i="1" s="1"/>
  <c r="BB1189" i="4"/>
  <c r="BC1189" i="4" s="1"/>
  <c r="BN655" i="4"/>
  <c r="BJ1033" i="4"/>
  <c r="BJ1072" i="4"/>
  <c r="BG1461" i="1"/>
  <c r="D7" i="8"/>
  <c r="BD393" i="4"/>
  <c r="BN393" i="4"/>
  <c r="BJ393" i="4"/>
  <c r="BZ393" i="4"/>
  <c r="BI1137" i="4"/>
  <c r="CI1137" i="4" s="1"/>
  <c r="BB1137" i="4"/>
  <c r="BC1137" i="4" s="1"/>
  <c r="BF874" i="1"/>
  <c r="BZ1041" i="4"/>
  <c r="AX1570" i="1"/>
  <c r="BC1570" i="1" s="1"/>
  <c r="AX1597" i="1"/>
  <c r="BC1597" i="1" s="1"/>
  <c r="AX1491" i="1"/>
  <c r="BC1491" i="1" s="1"/>
  <c r="AX1575" i="1"/>
  <c r="BC1575" i="1" s="1"/>
  <c r="BC1010" i="1"/>
  <c r="BD279" i="4"/>
  <c r="BM1338" i="4"/>
  <c r="BD75" i="4"/>
  <c r="BD211" i="4"/>
  <c r="BJ279" i="4"/>
  <c r="BM598" i="4"/>
  <c r="BJ1098" i="4"/>
  <c r="BD655" i="4"/>
  <c r="BM1098" i="4"/>
  <c r="CC1060" i="4"/>
  <c r="BD1033" i="4"/>
  <c r="AX1700" i="1"/>
  <c r="BC1700" i="1" s="1"/>
  <c r="BZ168" i="4"/>
  <c r="BJ168" i="4"/>
  <c r="BN168" i="4"/>
  <c r="BD168" i="4"/>
  <c r="BD480" i="4"/>
  <c r="BZ480" i="4"/>
  <c r="BN480" i="4"/>
  <c r="BJ480" i="4"/>
  <c r="BF668" i="1"/>
  <c r="BM1263" i="4"/>
  <c r="BG668" i="1"/>
  <c r="BF1398" i="1"/>
  <c r="BC244" i="1"/>
  <c r="BG777" i="1"/>
  <c r="CB657" i="4"/>
  <c r="BD528" i="4"/>
  <c r="BN1338" i="4"/>
  <c r="BM279" i="4"/>
  <c r="BJ1338" i="4"/>
  <c r="BJ655" i="4"/>
  <c r="BJ211" i="4"/>
  <c r="BZ1338" i="4"/>
  <c r="CB1338" i="4"/>
  <c r="BD1338" i="4"/>
  <c r="BN598" i="4"/>
  <c r="CC1098" i="4"/>
  <c r="AX1609" i="1"/>
  <c r="BC1609" i="1" s="1"/>
  <c r="BN1098" i="4"/>
  <c r="BM655" i="4"/>
  <c r="CB1237" i="4"/>
  <c r="BZ1552" i="4"/>
  <c r="AX1607" i="1"/>
  <c r="BC1607" i="1" s="1"/>
  <c r="BD1429" i="4"/>
  <c r="BJ1396" i="4"/>
  <c r="G20" i="8"/>
  <c r="BM364" i="4"/>
  <c r="E11" i="8"/>
  <c r="BJ744" i="4"/>
  <c r="BN744" i="4"/>
  <c r="BZ1332" i="4"/>
  <c r="BJ1332" i="4"/>
  <c r="BD1332" i="4"/>
  <c r="BN1332" i="4"/>
  <c r="CC1332" i="4"/>
  <c r="CB1332" i="4"/>
  <c r="BJ1632" i="4"/>
  <c r="BZ1632" i="4"/>
  <c r="BD1632" i="4"/>
  <c r="BJ1692" i="4"/>
  <c r="BD1692" i="4"/>
  <c r="BZ1692" i="4"/>
  <c r="BZ501" i="4"/>
  <c r="BD501" i="4"/>
  <c r="CB501" i="4"/>
  <c r="CC501" i="4"/>
  <c r="BN501" i="4"/>
  <c r="BN525" i="4"/>
  <c r="BZ525" i="4"/>
  <c r="BD525" i="4"/>
  <c r="BJ525" i="4"/>
  <c r="BG294" i="1"/>
  <c r="BG383" i="1"/>
  <c r="BC383" i="1"/>
  <c r="BC390" i="1"/>
  <c r="BF390" i="1"/>
  <c r="BI1377" i="4"/>
  <c r="CI1377" i="4" s="1"/>
  <c r="BB1377" i="4"/>
  <c r="BC1377" i="4" s="1"/>
  <c r="BD1674" i="1"/>
  <c r="AX1674" i="1"/>
  <c r="BC1674" i="1" s="1"/>
  <c r="BC1493" i="1"/>
  <c r="BG1493" i="1"/>
  <c r="BD1509" i="1"/>
  <c r="AX1509" i="1"/>
  <c r="BC1509" i="1" s="1"/>
  <c r="BZ150" i="4"/>
  <c r="BD150" i="4"/>
  <c r="BZ966" i="4"/>
  <c r="BM966" i="4"/>
  <c r="BD966" i="4"/>
  <c r="CC1054" i="4"/>
  <c r="BZ1054" i="4"/>
  <c r="BN1054" i="4"/>
  <c r="BJ1054" i="4"/>
  <c r="CB1054" i="4"/>
  <c r="CC1186" i="4"/>
  <c r="BM1186" i="4"/>
  <c r="BN1186" i="4"/>
  <c r="BD1186" i="4"/>
  <c r="BC874" i="1"/>
  <c r="BB1291" i="4"/>
  <c r="BC1291" i="4" s="1"/>
  <c r="BG69" i="1"/>
  <c r="BF436" i="1"/>
  <c r="BG436" i="1"/>
  <c r="BZ1077" i="4"/>
  <c r="BM1077" i="4"/>
  <c r="BD1077" i="4"/>
  <c r="BJ1077" i="4"/>
  <c r="CB1077" i="4"/>
  <c r="BC1542" i="1"/>
  <c r="BG1542" i="1"/>
  <c r="BD1556" i="1"/>
  <c r="AX1556" i="1"/>
  <c r="BC1556" i="1" s="1"/>
  <c r="BD1639" i="1"/>
  <c r="AX1639" i="1"/>
  <c r="BC1639" i="1" s="1"/>
  <c r="BZ1192" i="4"/>
  <c r="BM1192" i="4"/>
  <c r="CB1192" i="4"/>
  <c r="BJ1192" i="4"/>
  <c r="BD1192" i="4"/>
  <c r="CC1192" i="4"/>
  <c r="BC1165" i="1"/>
  <c r="BG1165" i="1"/>
  <c r="BG490" i="1"/>
  <c r="BC490" i="1"/>
  <c r="AX869" i="1"/>
  <c r="BD869" i="1"/>
  <c r="BM1041" i="4"/>
  <c r="CB1041" i="4"/>
  <c r="BJ1041" i="4"/>
  <c r="BJ657" i="4"/>
  <c r="BD657" i="4"/>
  <c r="CC657" i="4"/>
  <c r="BZ657" i="4"/>
  <c r="F16" i="8"/>
  <c r="BC1669" i="1"/>
  <c r="BG1669" i="1"/>
  <c r="CB204" i="4"/>
  <c r="BZ204" i="4"/>
  <c r="CC204" i="4"/>
  <c r="BJ204" i="4"/>
  <c r="BM204" i="4"/>
  <c r="BD1559" i="1"/>
  <c r="AX1559" i="1"/>
  <c r="BC1559" i="1" s="1"/>
  <c r="BD1466" i="1"/>
  <c r="AX1466" i="1"/>
  <c r="BC1466" i="1" s="1"/>
  <c r="BC1563" i="1"/>
  <c r="BG1563" i="1"/>
  <c r="BD1503" i="1"/>
  <c r="AX1503" i="1"/>
  <c r="BC1503" i="1" s="1"/>
  <c r="BC1554" i="1"/>
  <c r="BG1554" i="1"/>
  <c r="BN1180" i="4"/>
  <c r="CB1180" i="4"/>
  <c r="BD1180" i="4"/>
  <c r="CC1180" i="4"/>
  <c r="BC1263" i="1"/>
  <c r="BG1263" i="1"/>
  <c r="BG620" i="1"/>
  <c r="BC620" i="1"/>
  <c r="CC615" i="4"/>
  <c r="BD615" i="4"/>
  <c r="CC291" i="4"/>
  <c r="BM291" i="4"/>
  <c r="BZ291" i="4"/>
  <c r="BD1681" i="1"/>
  <c r="AX1681" i="1"/>
  <c r="BC1681" i="1" s="1"/>
  <c r="BD1694" i="1"/>
  <c r="AX1694" i="1"/>
  <c r="BC1694" i="1" s="1"/>
  <c r="BC1623" i="1"/>
  <c r="BG1623" i="1"/>
  <c r="BD1524" i="1"/>
  <c r="AX1524" i="1"/>
  <c r="BC1524" i="1" s="1"/>
  <c r="BC1522" i="1"/>
  <c r="BG1522" i="1"/>
  <c r="CB1171" i="4"/>
  <c r="CC1171" i="4"/>
  <c r="BD1171" i="4"/>
  <c r="BD1335" i="4"/>
  <c r="CB1335" i="4"/>
  <c r="CC1335" i="4"/>
  <c r="BJ1335" i="4"/>
  <c r="BZ1495" i="4"/>
  <c r="BD1495" i="4"/>
  <c r="BC1704" i="1"/>
  <c r="BG1704" i="1"/>
  <c r="CC609" i="4"/>
  <c r="BN609" i="4"/>
  <c r="BJ609" i="4"/>
  <c r="CB609" i="4"/>
  <c r="BD609" i="4"/>
  <c r="BZ609" i="4"/>
  <c r="BD544" i="4"/>
  <c r="BN544" i="4"/>
  <c r="BJ544" i="4"/>
  <c r="BN297" i="4"/>
  <c r="CB297" i="4"/>
  <c r="AX1562" i="1"/>
  <c r="BC1562" i="1" s="1"/>
  <c r="BD1282" i="4"/>
  <c r="BJ1015" i="4"/>
  <c r="BZ631" i="4"/>
  <c r="BZ1111" i="4"/>
  <c r="BM1111" i="4"/>
  <c r="BN1174" i="4"/>
  <c r="CC1150" i="4"/>
  <c r="BJ766" i="4"/>
  <c r="CB766" i="4"/>
  <c r="BN898" i="4"/>
  <c r="BN1285" i="4"/>
  <c r="BM1285" i="4"/>
  <c r="CC1285" i="4"/>
  <c r="BN1288" i="4"/>
  <c r="BA1354" i="4"/>
  <c r="BI1354" i="4" s="1"/>
  <c r="CI1354" i="4" s="1"/>
  <c r="BN1111" i="4"/>
  <c r="BD1273" i="4"/>
  <c r="BJ898" i="4"/>
  <c r="F14" i="8"/>
  <c r="E7" i="8"/>
  <c r="H5" i="8"/>
  <c r="F5" i="8"/>
  <c r="H16" i="8"/>
  <c r="F20" i="8"/>
  <c r="E17" i="8"/>
  <c r="AX1643" i="1"/>
  <c r="BC1643" i="1" s="1"/>
  <c r="BF602" i="1"/>
  <c r="E5" i="8"/>
  <c r="AX1688" i="1"/>
  <c r="BC1688" i="1" s="1"/>
  <c r="BG1602" i="1"/>
  <c r="BD1704" i="1"/>
  <c r="BF1704" i="1" s="1"/>
  <c r="BJ1288" i="4"/>
  <c r="BF1566" i="1"/>
  <c r="BM735" i="4"/>
  <c r="BM1335" i="4"/>
  <c r="BM124" i="4"/>
  <c r="BM136" i="4"/>
  <c r="BM640" i="4"/>
  <c r="BM1318" i="4"/>
  <c r="BM394" i="4"/>
  <c r="BM153" i="4"/>
  <c r="BN48" i="4"/>
  <c r="BJ48" i="4"/>
  <c r="BI384" i="4"/>
  <c r="CI384" i="4" s="1"/>
  <c r="BB384" i="4"/>
  <c r="BC384" i="4" s="1"/>
  <c r="BJ1116" i="4"/>
  <c r="BD1116" i="4"/>
  <c r="BN1116" i="4"/>
  <c r="BZ1116" i="4"/>
  <c r="CC1116" i="4"/>
  <c r="CB1116" i="4"/>
  <c r="E18" i="8"/>
  <c r="BM1329" i="4"/>
  <c r="G11" i="8"/>
  <c r="D15" i="8"/>
  <c r="BF560" i="1"/>
  <c r="BG1095" i="1"/>
  <c r="CC1300" i="4"/>
  <c r="AX1590" i="1"/>
  <c r="BC1590" i="1" s="1"/>
  <c r="CC297" i="4"/>
  <c r="BG468" i="1"/>
  <c r="BM297" i="4"/>
  <c r="BI1423" i="4"/>
  <c r="CI1423" i="4" s="1"/>
  <c r="AX1462" i="1"/>
  <c r="BC1462" i="1" s="1"/>
  <c r="AX1618" i="1"/>
  <c r="BC1618" i="1" s="1"/>
  <c r="CB1111" i="4"/>
  <c r="BB1188" i="4"/>
  <c r="BC1188" i="4" s="1"/>
  <c r="BN735" i="4"/>
  <c r="BN1282" i="4"/>
  <c r="BD1015" i="4"/>
  <c r="CC1234" i="4"/>
  <c r="CB1234" i="4"/>
  <c r="BZ1234" i="4"/>
  <c r="BJ1174" i="4"/>
  <c r="BD1111" i="4"/>
  <c r="BM1234" i="4"/>
  <c r="BJ1111" i="4"/>
  <c r="BN766" i="4"/>
  <c r="BZ898" i="4"/>
  <c r="BJ1285" i="4"/>
  <c r="BD1285" i="4"/>
  <c r="AX1667" i="1"/>
  <c r="BC1667" i="1" s="1"/>
  <c r="BM898" i="4"/>
  <c r="CB1150" i="4"/>
  <c r="CB1273" i="4"/>
  <c r="BZ1354" i="4"/>
  <c r="BM1288" i="4"/>
  <c r="BK1300" i="4"/>
  <c r="BM1300" i="4" s="1"/>
  <c r="D11" i="8"/>
  <c r="E16" i="8"/>
  <c r="F10" i="8"/>
  <c r="E10" i="8"/>
  <c r="D20" i="8"/>
  <c r="AX1619" i="1"/>
  <c r="BC1619" i="1" s="1"/>
  <c r="BM24" i="4"/>
  <c r="BG1587" i="1"/>
  <c r="BG1572" i="1"/>
  <c r="BG1680" i="1"/>
  <c r="BF1554" i="1"/>
  <c r="BM1252" i="4"/>
  <c r="BM1408" i="4"/>
  <c r="BM1078" i="4"/>
  <c r="BM609" i="4"/>
  <c r="CC1329" i="4"/>
  <c r="BZ1329" i="4"/>
  <c r="BJ1329" i="4"/>
  <c r="CB1329" i="4"/>
  <c r="BD1329" i="4"/>
  <c r="BA1329" i="4"/>
  <c r="BN1329" i="4"/>
  <c r="BC1714" i="1"/>
  <c r="BG1714" i="1"/>
  <c r="BC1164" i="1"/>
  <c r="BG5" i="1"/>
  <c r="BF1095" i="1"/>
  <c r="BC427" i="1"/>
  <c r="BF146" i="1"/>
  <c r="BG257" i="1"/>
  <c r="BF758" i="1"/>
  <c r="BC758" i="1"/>
  <c r="BF534" i="1"/>
  <c r="BG451" i="1"/>
  <c r="BG534" i="1"/>
  <c r="BC486" i="1"/>
  <c r="AX1577" i="1"/>
  <c r="BC1577" i="1" s="1"/>
  <c r="AX1453" i="1"/>
  <c r="BC1453" i="1" s="1"/>
  <c r="AX1608" i="1"/>
  <c r="BC1608" i="1" s="1"/>
  <c r="AX1595" i="1"/>
  <c r="BC1595" i="1" s="1"/>
  <c r="BM783" i="4"/>
  <c r="BM111" i="4"/>
  <c r="CC783" i="4"/>
  <c r="BG602" i="1"/>
  <c r="CB1153" i="4"/>
  <c r="BZ304" i="4"/>
  <c r="BJ1153" i="4"/>
  <c r="BA916" i="4"/>
  <c r="BD783" i="4"/>
  <c r="BN1237" i="4"/>
  <c r="BJ1528" i="4"/>
  <c r="BM28" i="4"/>
  <c r="BD28" i="4"/>
  <c r="CB1060" i="4"/>
  <c r="BD1573" i="4"/>
  <c r="BJ304" i="4"/>
  <c r="BN736" i="4"/>
  <c r="BN916" i="4"/>
  <c r="BM1033" i="4"/>
  <c r="CC1072" i="4"/>
  <c r="BD1552" i="4"/>
  <c r="AX1621" i="1"/>
  <c r="BC1621" i="1" s="1"/>
  <c r="BZ1153" i="4"/>
  <c r="BZ1429" i="4"/>
  <c r="CB1396" i="4"/>
  <c r="AX1678" i="1"/>
  <c r="BC1678" i="1" s="1"/>
  <c r="BG1515" i="1"/>
  <c r="BG1635" i="1"/>
  <c r="BG1578" i="1"/>
  <c r="BF1720" i="1"/>
  <c r="BZ310" i="4"/>
  <c r="BJ310" i="4"/>
  <c r="BN310" i="4"/>
  <c r="BD310" i="4"/>
  <c r="BZ478" i="4"/>
  <c r="BD478" i="4"/>
  <c r="BJ478" i="4"/>
  <c r="BN478" i="4"/>
  <c r="BK1198" i="4"/>
  <c r="AY1198" i="4"/>
  <c r="BC1419" i="1"/>
  <c r="BC838" i="1"/>
  <c r="BF121" i="1"/>
  <c r="F15" i="8"/>
  <c r="BG838" i="1"/>
  <c r="BG785" i="1"/>
  <c r="BG138" i="1"/>
  <c r="BG743" i="1"/>
  <c r="AX1448" i="1"/>
  <c r="BC1448" i="1" s="1"/>
  <c r="AX1501" i="1"/>
  <c r="BC1501" i="1" s="1"/>
  <c r="BJ111" i="4"/>
  <c r="BJ783" i="4"/>
  <c r="BD1369" i="1"/>
  <c r="BF1369" i="1" s="1"/>
  <c r="BG714" i="1"/>
  <c r="AX815" i="1"/>
  <c r="BG815" i="1" s="1"/>
  <c r="AX1613" i="1"/>
  <c r="BC1613" i="1" s="1"/>
  <c r="AX1598" i="1"/>
  <c r="BC1598" i="1" s="1"/>
  <c r="BD1153" i="4"/>
  <c r="CB783" i="4"/>
  <c r="BM1237" i="4"/>
  <c r="BF459" i="1"/>
  <c r="BM304" i="4"/>
  <c r="AX1645" i="1"/>
  <c r="BC1645" i="1" s="1"/>
  <c r="BZ1237" i="4"/>
  <c r="BZ783" i="4"/>
  <c r="BD1237" i="4"/>
  <c r="BN1060" i="4"/>
  <c r="BI688" i="4"/>
  <c r="CI688" i="4" s="1"/>
  <c r="BN1153" i="4"/>
  <c r="BD916" i="4"/>
  <c r="CB1033" i="4"/>
  <c r="CC1429" i="4"/>
  <c r="CB1429" i="4"/>
  <c r="BM104" i="4"/>
  <c r="BM872" i="4"/>
  <c r="BM1154" i="4"/>
  <c r="BD1528" i="4"/>
  <c r="BD1396" i="4"/>
  <c r="BG1438" i="1"/>
  <c r="BG1526" i="1"/>
  <c r="BG1532" i="1"/>
  <c r="BD1714" i="1"/>
  <c r="BF1714" i="1" s="1"/>
  <c r="BG1720" i="1"/>
  <c r="BF1578" i="1"/>
  <c r="BF1602" i="1"/>
  <c r="BF1438" i="1"/>
  <c r="BM322" i="4"/>
  <c r="BJ1078" i="4"/>
  <c r="CB1078" i="4"/>
  <c r="BA1078" i="4"/>
  <c r="BN1078" i="4"/>
  <c r="CC1078" i="4"/>
  <c r="BZ1078" i="4"/>
  <c r="BD1078" i="4"/>
  <c r="BZ1422" i="4"/>
  <c r="BN1422" i="4"/>
  <c r="BD1422" i="4"/>
  <c r="CB1422" i="4"/>
  <c r="BJ1422" i="4"/>
  <c r="CC1422" i="4"/>
  <c r="BN322" i="4"/>
  <c r="BJ322" i="4"/>
  <c r="BZ322" i="4"/>
  <c r="BD322" i="4"/>
  <c r="BZ1218" i="4"/>
  <c r="BD1218" i="4"/>
  <c r="BN1218" i="4"/>
  <c r="BA1218" i="4"/>
  <c r="CB1218" i="4"/>
  <c r="CC1218" i="4"/>
  <c r="BJ1218" i="4"/>
  <c r="BG269" i="1"/>
  <c r="E15" i="8"/>
  <c r="BG427" i="1"/>
  <c r="BF257" i="1"/>
  <c r="BG146" i="1"/>
  <c r="BF142" i="1"/>
  <c r="BF1414" i="1"/>
  <c r="AX1454" i="1"/>
  <c r="BC1454" i="1" s="1"/>
  <c r="G15" i="8"/>
  <c r="BD1399" i="1"/>
  <c r="BF1399" i="1" s="1"/>
  <c r="BD111" i="4"/>
  <c r="BZ736" i="4"/>
  <c r="CC1237" i="4"/>
  <c r="BI1129" i="4"/>
  <c r="CI1129" i="4" s="1"/>
  <c r="BD1672" i="4"/>
  <c r="BZ28" i="4"/>
  <c r="BM1060" i="4"/>
  <c r="BD1060" i="4"/>
  <c r="BZ1060" i="4"/>
  <c r="BZ1072" i="4"/>
  <c r="CC916" i="4"/>
  <c r="BA1072" i="4"/>
  <c r="BM916" i="4"/>
  <c r="CB916" i="4"/>
  <c r="BD736" i="4"/>
  <c r="BJ916" i="4"/>
  <c r="BD304" i="4"/>
  <c r="CB1072" i="4"/>
  <c r="BM1153" i="4"/>
  <c r="BG1490" i="1"/>
  <c r="BG1561" i="1"/>
  <c r="BG1633" i="1"/>
  <c r="BG1677" i="1"/>
  <c r="BG1644" i="1"/>
  <c r="BJ153" i="4"/>
  <c r="BZ153" i="4"/>
  <c r="BN153" i="4"/>
  <c r="BD153" i="4"/>
  <c r="BM478" i="4"/>
  <c r="CC1090" i="4"/>
  <c r="CB1090" i="4"/>
  <c r="BD1090" i="4"/>
  <c r="BN1090" i="4"/>
  <c r="BZ1090" i="4"/>
  <c r="BJ1090" i="4"/>
  <c r="BD1654" i="4"/>
  <c r="BJ1654" i="4"/>
  <c r="BZ1654" i="4"/>
  <c r="BI1445" i="4"/>
  <c r="CI1445" i="4" s="1"/>
  <c r="CB978" i="4"/>
  <c r="CB97" i="4"/>
  <c r="CB30" i="4"/>
  <c r="BJ30" i="4"/>
  <c r="BZ30" i="4"/>
  <c r="BN1396" i="4"/>
  <c r="BZ1396" i="4"/>
  <c r="BZ1033" i="4"/>
  <c r="BN1033" i="4"/>
  <c r="BZ1263" i="4"/>
  <c r="BJ1263" i="4"/>
  <c r="BD1263" i="4"/>
  <c r="CC30" i="4"/>
  <c r="BM30" i="4"/>
  <c r="BM1187" i="4"/>
  <c r="BM1289" i="4"/>
  <c r="BJ52" i="4"/>
  <c r="BD52" i="4"/>
  <c r="BZ52" i="4"/>
  <c r="BN52" i="4"/>
  <c r="BZ394" i="4"/>
  <c r="BJ394" i="4"/>
  <c r="BD394" i="4"/>
  <c r="BN394" i="4"/>
  <c r="CB688" i="4"/>
  <c r="BZ688" i="4"/>
  <c r="BJ688" i="4"/>
  <c r="BD688" i="4"/>
  <c r="BN688" i="4"/>
  <c r="CC688" i="4"/>
  <c r="CB868" i="4"/>
  <c r="BN868" i="4"/>
  <c r="BD868" i="4"/>
  <c r="BZ868" i="4"/>
  <c r="CC868" i="4"/>
  <c r="BJ868" i="4"/>
  <c r="BZ1117" i="4"/>
  <c r="CC1117" i="4"/>
  <c r="CB1117" i="4"/>
  <c r="BJ1117" i="4"/>
  <c r="BN1117" i="4"/>
  <c r="BD1117" i="4"/>
  <c r="CB1333" i="4"/>
  <c r="BZ1333" i="4"/>
  <c r="BD1333" i="4"/>
  <c r="CC1333" i="4"/>
  <c r="BJ1333" i="4"/>
  <c r="BN1333" i="4"/>
  <c r="BJ70" i="4"/>
  <c r="BZ1020" i="4"/>
  <c r="BM475" i="4"/>
  <c r="BM40" i="4"/>
  <c r="BM256" i="4"/>
  <c r="BZ454" i="4"/>
  <c r="BD454" i="4"/>
  <c r="BJ454" i="4"/>
  <c r="BN454" i="4"/>
  <c r="BJ1045" i="4"/>
  <c r="CB1045" i="4"/>
  <c r="BZ1045" i="4"/>
  <c r="CC1045" i="4"/>
  <c r="BN1045" i="4"/>
  <c r="BD1045" i="4"/>
  <c r="BZ1324" i="4"/>
  <c r="BA1324" i="4"/>
  <c r="BN1324" i="4"/>
  <c r="BJ1324" i="4"/>
  <c r="BD1324" i="4"/>
  <c r="CB1324" i="4"/>
  <c r="CC1324" i="4"/>
  <c r="BD1204" i="4"/>
  <c r="CC1204" i="4"/>
  <c r="BJ1204" i="4"/>
  <c r="BN1204" i="4"/>
  <c r="CB1204" i="4"/>
  <c r="BZ1204" i="4"/>
  <c r="BG359" i="1"/>
  <c r="BF327" i="1"/>
  <c r="BG18" i="1"/>
  <c r="BG1242" i="1"/>
  <c r="BF294" i="1"/>
  <c r="R70" i="8"/>
  <c r="BC799" i="1"/>
  <c r="BF1282" i="1"/>
  <c r="BF530" i="1"/>
  <c r="BN1077" i="4"/>
  <c r="BF17" i="1"/>
  <c r="BF1331" i="1"/>
  <c r="BM852" i="4"/>
  <c r="AX1679" i="1"/>
  <c r="BC1679" i="1" s="1"/>
  <c r="BF1583" i="1"/>
  <c r="BF1431" i="1"/>
  <c r="BF1563" i="1"/>
  <c r="BF1499" i="1"/>
  <c r="BF1461" i="1"/>
  <c r="BM1336" i="4"/>
  <c r="BZ136" i="4"/>
  <c r="BD136" i="4"/>
  <c r="BN136" i="4"/>
  <c r="BJ136" i="4"/>
  <c r="BN640" i="4"/>
  <c r="BZ640" i="4"/>
  <c r="BD640" i="4"/>
  <c r="BJ640" i="4"/>
  <c r="CB1318" i="4"/>
  <c r="CC1318" i="4"/>
  <c r="BZ1318" i="4"/>
  <c r="BD1318" i="4"/>
  <c r="BJ1318" i="4"/>
  <c r="BA1318" i="4"/>
  <c r="BN1318" i="4"/>
  <c r="CC1354" i="4"/>
  <c r="BN1354" i="4"/>
  <c r="BJ1501" i="4"/>
  <c r="BD1501" i="4"/>
  <c r="BZ1501" i="4"/>
  <c r="BD118" i="4"/>
  <c r="BN118" i="4"/>
  <c r="CC1036" i="4"/>
  <c r="BJ1036" i="4"/>
  <c r="BK1177" i="4"/>
  <c r="AY1177" i="4"/>
  <c r="BD1252" i="4"/>
  <c r="CC1252" i="4"/>
  <c r="BZ1252" i="4"/>
  <c r="CB1252" i="4"/>
  <c r="BN1252" i="4"/>
  <c r="BJ1252" i="4"/>
  <c r="BF799" i="1"/>
  <c r="BC530" i="1"/>
  <c r="BM1056" i="4"/>
  <c r="BC632" i="1"/>
  <c r="CC1077" i="4"/>
  <c r="BZ1126" i="4"/>
  <c r="BG1567" i="1"/>
  <c r="BG1583" i="1"/>
  <c r="BG1675" i="1"/>
  <c r="BF1644" i="1"/>
  <c r="BF1458" i="1"/>
  <c r="BF1675" i="1"/>
  <c r="BM1135" i="4"/>
  <c r="BM1360" i="4"/>
  <c r="BM1384" i="4"/>
  <c r="BM1420" i="4"/>
  <c r="BM1204" i="4"/>
  <c r="BZ1408" i="4"/>
  <c r="BN1408" i="4"/>
  <c r="CB1408" i="4"/>
  <c r="CC1408" i="4"/>
  <c r="BD1408" i="4"/>
  <c r="BJ1408" i="4"/>
  <c r="BG1706" i="1"/>
  <c r="BF1440" i="1"/>
  <c r="BM787" i="4"/>
  <c r="BN73" i="4"/>
  <c r="BZ73" i="4"/>
  <c r="CC73" i="4"/>
  <c r="BD73" i="4"/>
  <c r="BJ73" i="4"/>
  <c r="CB73" i="4"/>
  <c r="BZ196" i="4"/>
  <c r="BN196" i="4"/>
  <c r="BJ196" i="4"/>
  <c r="BD196" i="4"/>
  <c r="BD289" i="4"/>
  <c r="BZ289" i="4"/>
  <c r="BN289" i="4"/>
  <c r="BJ289" i="4"/>
  <c r="BZ508" i="4"/>
  <c r="BJ508" i="4"/>
  <c r="BN508" i="4"/>
  <c r="BD508" i="4"/>
  <c r="CB1240" i="4"/>
  <c r="BD1240" i="4"/>
  <c r="BZ1240" i="4"/>
  <c r="BN1240" i="4"/>
  <c r="BJ1240" i="4"/>
  <c r="CC1240" i="4"/>
  <c r="BF870" i="1"/>
  <c r="BF971" i="1"/>
  <c r="BD376" i="1"/>
  <c r="BF376" i="1" s="1"/>
  <c r="BF1505" i="1"/>
  <c r="BF1527" i="1"/>
  <c r="BF1561" i="1"/>
  <c r="AY1119" i="4"/>
  <c r="BI1297" i="4"/>
  <c r="CI1297" i="4" s="1"/>
  <c r="BB1297" i="4"/>
  <c r="BC1297" i="4" s="1"/>
  <c r="CC1336" i="4"/>
  <c r="BJ1336" i="4"/>
  <c r="BD1336" i="4"/>
  <c r="CB1336" i="4"/>
  <c r="BZ1336" i="4"/>
  <c r="BN1336" i="4"/>
  <c r="BZ1414" i="4"/>
  <c r="CC1414" i="4"/>
  <c r="BN1414" i="4"/>
  <c r="BD1414" i="4"/>
  <c r="CB1414" i="4"/>
  <c r="BJ1414" i="4"/>
  <c r="BD1525" i="4"/>
  <c r="BJ1525" i="4"/>
  <c r="BZ1525" i="4"/>
  <c r="BJ1576" i="4"/>
  <c r="BD1576" i="4"/>
  <c r="BZ1576" i="4"/>
  <c r="BG640" i="1"/>
  <c r="BC1423" i="1"/>
  <c r="BG829" i="1"/>
  <c r="BM29" i="4"/>
  <c r="BM179" i="4"/>
  <c r="BM239" i="4"/>
  <c r="BM443" i="4"/>
  <c r="BM581" i="4"/>
  <c r="BM605" i="4"/>
  <c r="BM1409" i="4"/>
  <c r="BM1421" i="4"/>
  <c r="BF1587" i="1"/>
  <c r="BM508" i="4"/>
  <c r="BJ124" i="4"/>
  <c r="BN124" i="4"/>
  <c r="BZ124" i="4"/>
  <c r="BD124" i="4"/>
  <c r="BN148" i="4"/>
  <c r="BD148" i="4"/>
  <c r="BZ148" i="4"/>
  <c r="BJ148" i="4"/>
  <c r="BZ256" i="4"/>
  <c r="BJ256" i="4"/>
  <c r="BN256" i="4"/>
  <c r="BD256" i="4"/>
  <c r="BN388" i="4"/>
  <c r="BD388" i="4"/>
  <c r="BZ388" i="4"/>
  <c r="BJ388" i="4"/>
  <c r="BM736" i="4"/>
  <c r="BD667" i="1"/>
  <c r="BF667" i="1" s="1"/>
  <c r="BF1344" i="1"/>
  <c r="BM113" i="4"/>
  <c r="BM161" i="4"/>
  <c r="BM257" i="4"/>
  <c r="BM611" i="4"/>
  <c r="CC1081" i="4"/>
  <c r="CB1081" i="4"/>
  <c r="BD1081" i="4"/>
  <c r="CB1360" i="4"/>
  <c r="BN1360" i="4"/>
  <c r="BZ1360" i="4"/>
  <c r="CC1360" i="4"/>
  <c r="BD1360" i="4"/>
  <c r="BJ1360" i="4"/>
  <c r="CC1384" i="4"/>
  <c r="BJ1384" i="4"/>
  <c r="BZ1384" i="4"/>
  <c r="BD1384" i="4"/>
  <c r="CB1384" i="4"/>
  <c r="BN1384" i="4"/>
  <c r="BN1420" i="4"/>
  <c r="CC1420" i="4"/>
  <c r="BJ1420" i="4"/>
  <c r="CB1420" i="4"/>
  <c r="BZ1420" i="4"/>
  <c r="BD1420" i="4"/>
  <c r="BZ1549" i="4"/>
  <c r="BJ1549" i="4"/>
  <c r="BD1549" i="4"/>
  <c r="BC1684" i="1"/>
  <c r="BG1684" i="1"/>
  <c r="BC1698" i="1"/>
  <c r="BG1698" i="1"/>
  <c r="BG1437" i="1"/>
  <c r="BG1464" i="1"/>
  <c r="BG1486" i="1"/>
  <c r="BG1655" i="1"/>
  <c r="BG1685" i="1"/>
  <c r="BG1693" i="1"/>
  <c r="BG1705" i="1"/>
  <c r="BF1706" i="1"/>
  <c r="BG1715" i="1"/>
  <c r="BD1701" i="1"/>
  <c r="BF1701" i="1" s="1"/>
  <c r="BF1702" i="1"/>
  <c r="BG1712" i="1"/>
  <c r="BD1680" i="1"/>
  <c r="BF1680" i="1" s="1"/>
  <c r="BD1691" i="1"/>
  <c r="BF1691" i="1" s="1"/>
  <c r="BD1698" i="1"/>
  <c r="BF1698" i="1" s="1"/>
  <c r="BD1719" i="1"/>
  <c r="BF1719" i="1" s="1"/>
  <c r="BD1669" i="1"/>
  <c r="BF1669" i="1" s="1"/>
  <c r="BF1542" i="1"/>
  <c r="BF1560" i="1"/>
  <c r="BD1445" i="1"/>
  <c r="BF1445" i="1" s="1"/>
  <c r="BF1635" i="1"/>
  <c r="BD1649" i="1"/>
  <c r="BF1649" i="1" s="1"/>
  <c r="BF1567" i="1"/>
  <c r="BF1677" i="1"/>
  <c r="BD1486" i="1"/>
  <c r="BF1486" i="1" s="1"/>
  <c r="BD1666" i="1"/>
  <c r="BF1666" i="1" s="1"/>
  <c r="BF1449" i="1"/>
  <c r="BD1721" i="1"/>
  <c r="BF1721" i="1" s="1"/>
  <c r="BD1709" i="1"/>
  <c r="BF1709" i="1" s="1"/>
  <c r="BJ39" i="4"/>
  <c r="BD39" i="4"/>
  <c r="BN39" i="4"/>
  <c r="BZ39" i="4"/>
  <c r="CB139" i="4"/>
  <c r="BJ139" i="4"/>
  <c r="BN139" i="4"/>
  <c r="CC139" i="4"/>
  <c r="BD139" i="4"/>
  <c r="BZ139" i="4"/>
  <c r="BZ219" i="4"/>
  <c r="BD219" i="4"/>
  <c r="BJ219" i="4"/>
  <c r="BN219" i="4"/>
  <c r="BZ339" i="4"/>
  <c r="BN339" i="4"/>
  <c r="BJ339" i="4"/>
  <c r="BD339" i="4"/>
  <c r="BN895" i="4"/>
  <c r="BJ895" i="4"/>
  <c r="CB895" i="4"/>
  <c r="CC895" i="4"/>
  <c r="BD895" i="4"/>
  <c r="BZ895" i="4"/>
  <c r="BJ1135" i="4"/>
  <c r="BD1135" i="4"/>
  <c r="BN1135" i="4"/>
  <c r="BZ1135" i="4"/>
  <c r="CC1135" i="4"/>
  <c r="CB1135" i="4"/>
  <c r="BA1135" i="4"/>
  <c r="BJ1399" i="4"/>
  <c r="BN1399" i="4"/>
  <c r="CC1399" i="4"/>
  <c r="BZ1399" i="4"/>
  <c r="CB1399" i="4"/>
  <c r="BD1399" i="4"/>
  <c r="BC1187" i="1"/>
  <c r="BM287" i="4"/>
  <c r="BM401" i="4"/>
  <c r="BM791" i="4"/>
  <c r="BM1283" i="4"/>
  <c r="BM158" i="4"/>
  <c r="BM248" i="4"/>
  <c r="BM380" i="4"/>
  <c r="BM830" i="4"/>
  <c r="BM866" i="4"/>
  <c r="BG1440" i="1"/>
  <c r="BG1510" i="1"/>
  <c r="BG1487" i="1"/>
  <c r="BG1649" i="1"/>
  <c r="BG1657" i="1"/>
  <c r="BG1687" i="1"/>
  <c r="BG1695" i="1"/>
  <c r="BG1484" i="1"/>
  <c r="BD1684" i="1"/>
  <c r="BF1684" i="1" s="1"/>
  <c r="BD1693" i="1"/>
  <c r="BF1693" i="1" s="1"/>
  <c r="BF1629" i="1"/>
  <c r="BD1657" i="1"/>
  <c r="BF1657" i="1" s="1"/>
  <c r="BG1717" i="1"/>
  <c r="BD1692" i="1"/>
  <c r="BF1692" i="1" s="1"/>
  <c r="BD1703" i="1"/>
  <c r="BF1703" i="1" s="1"/>
  <c r="BF1716" i="1"/>
  <c r="BF1623" i="1"/>
  <c r="BD1599" i="1"/>
  <c r="BF1599" i="1" s="1"/>
  <c r="BD1673" i="1"/>
  <c r="BF1673" i="1" s="1"/>
  <c r="BD1464" i="1"/>
  <c r="BF1464" i="1" s="1"/>
  <c r="BD1437" i="1"/>
  <c r="BF1437" i="1" s="1"/>
  <c r="BD1654" i="1"/>
  <c r="BF1654" i="1" s="1"/>
  <c r="BF1434" i="1"/>
  <c r="BD1705" i="1"/>
  <c r="BF1705" i="1" s="1"/>
  <c r="BD1711" i="1"/>
  <c r="BF1711" i="1" s="1"/>
  <c r="CB1123" i="4"/>
  <c r="BN1123" i="4"/>
  <c r="BZ1123" i="4"/>
  <c r="CC1123" i="4"/>
  <c r="BD1123" i="4"/>
  <c r="BJ1123" i="4"/>
  <c r="BC622" i="1"/>
  <c r="BF304" i="1"/>
  <c r="BG1557" i="1"/>
  <c r="BG1468" i="1"/>
  <c r="BG1599" i="1"/>
  <c r="BG1673" i="1"/>
  <c r="BG1689" i="1"/>
  <c r="BG1697" i="1"/>
  <c r="BG1666" i="1"/>
  <c r="BG1710" i="1"/>
  <c r="BD1695" i="1"/>
  <c r="BF1695" i="1" s="1"/>
  <c r="BG1711" i="1"/>
  <c r="BG1719" i="1"/>
  <c r="BD1707" i="1"/>
  <c r="BF1707" i="1" s="1"/>
  <c r="BG1709" i="1"/>
  <c r="BF1718" i="1"/>
  <c r="BG1707" i="1"/>
  <c r="BG1716" i="1"/>
  <c r="BD1687" i="1"/>
  <c r="BF1687" i="1" s="1"/>
  <c r="BD1715" i="1"/>
  <c r="BF1715" i="1" s="1"/>
  <c r="BD1557" i="1"/>
  <c r="BF1557" i="1" s="1"/>
  <c r="BF1521" i="1"/>
  <c r="BD1468" i="1"/>
  <c r="BF1468" i="1" s="1"/>
  <c r="BD1484" i="1"/>
  <c r="BF1484" i="1" s="1"/>
  <c r="BD1487" i="1"/>
  <c r="BF1487" i="1" s="1"/>
  <c r="BD1655" i="1"/>
  <c r="BF1655" i="1" s="1"/>
  <c r="BD1492" i="1"/>
  <c r="BF1492" i="1" s="1"/>
  <c r="BD1683" i="1"/>
  <c r="BF1683" i="1" s="1"/>
  <c r="BD1713" i="1"/>
  <c r="BF1713" i="1" s="1"/>
  <c r="BN51" i="4"/>
  <c r="BD51" i="4"/>
  <c r="BZ51" i="4"/>
  <c r="BJ51" i="4"/>
  <c r="BN151" i="4"/>
  <c r="BD151" i="4"/>
  <c r="BZ151" i="4"/>
  <c r="BJ151" i="4"/>
  <c r="BZ319" i="4"/>
  <c r="BN319" i="4"/>
  <c r="BJ319" i="4"/>
  <c r="BD319" i="4"/>
  <c r="BN451" i="4"/>
  <c r="BJ451" i="4"/>
  <c r="BZ451" i="4"/>
  <c r="BD451" i="4"/>
  <c r="BZ787" i="4"/>
  <c r="BJ787" i="4"/>
  <c r="BD787" i="4"/>
  <c r="BN787" i="4"/>
  <c r="CB1159" i="4"/>
  <c r="BN1159" i="4"/>
  <c r="BD1159" i="4"/>
  <c r="CC1159" i="4"/>
  <c r="BJ1159" i="4"/>
  <c r="BZ1159" i="4"/>
  <c r="CC1191" i="4"/>
  <c r="BZ1191" i="4"/>
  <c r="BN1191" i="4"/>
  <c r="BD1191" i="4"/>
  <c r="CB1191" i="4"/>
  <c r="BJ1191" i="4"/>
  <c r="BZ1327" i="4"/>
  <c r="BA1327" i="4"/>
  <c r="BJ1327" i="4"/>
  <c r="CC1327" i="4"/>
  <c r="CB1327" i="4"/>
  <c r="BD1327" i="4"/>
  <c r="BN1327" i="4"/>
  <c r="BZ1355" i="4"/>
  <c r="BA1355" i="4"/>
  <c r="CC1355" i="4"/>
  <c r="BD1355" i="4"/>
  <c r="BJ1355" i="4"/>
  <c r="BN1355" i="4"/>
  <c r="CB1355" i="4"/>
  <c r="BN1411" i="4"/>
  <c r="BD1411" i="4"/>
  <c r="BZ1411" i="4"/>
  <c r="BJ1411" i="4"/>
  <c r="CB1411" i="4"/>
  <c r="CC1411" i="4"/>
  <c r="BF486" i="1"/>
  <c r="BM1391" i="4"/>
  <c r="BM122" i="4"/>
  <c r="BM254" i="4"/>
  <c r="BM392" i="4"/>
  <c r="BM482" i="4"/>
  <c r="BM710" i="4"/>
  <c r="BM728" i="4"/>
  <c r="BM752" i="4"/>
  <c r="BG1446" i="1"/>
  <c r="BG1530" i="1"/>
  <c r="BG1492" i="1"/>
  <c r="BG1629" i="1"/>
  <c r="BG1683" i="1"/>
  <c r="BG1691" i="1"/>
  <c r="BG1699" i="1"/>
  <c r="BG1445" i="1"/>
  <c r="BG1654" i="1"/>
  <c r="BG1686" i="1"/>
  <c r="BG1702" i="1"/>
  <c r="BD1686" i="1"/>
  <c r="BF1686" i="1" s="1"/>
  <c r="BD1697" i="1"/>
  <c r="BF1697" i="1" s="1"/>
  <c r="BG1703" i="1"/>
  <c r="BG1713" i="1"/>
  <c r="BG1721" i="1"/>
  <c r="BD1699" i="1"/>
  <c r="BF1699" i="1" s="1"/>
  <c r="BG1701" i="1"/>
  <c r="BF1712" i="1"/>
  <c r="BF1710" i="1"/>
  <c r="BG1718" i="1"/>
  <c r="BD1689" i="1"/>
  <c r="BF1689" i="1" s="1"/>
  <c r="BD1717" i="1"/>
  <c r="BF1717" i="1" s="1"/>
  <c r="BD1446" i="1"/>
  <c r="BF1446" i="1" s="1"/>
  <c r="BF1572" i="1"/>
  <c r="BD1530" i="1"/>
  <c r="BF1530" i="1" s="1"/>
  <c r="BF1541" i="1"/>
  <c r="BD1510" i="1"/>
  <c r="BF1510" i="1" s="1"/>
  <c r="BF1641" i="1"/>
  <c r="BF1493" i="1"/>
  <c r="BF1526" i="1"/>
  <c r="BF1633" i="1"/>
  <c r="BF1522" i="1"/>
  <c r="BF1652" i="1"/>
  <c r="BF1490" i="1"/>
  <c r="BF1515" i="1"/>
  <c r="BF1532" i="1"/>
  <c r="BD1685" i="1"/>
  <c r="BF1685" i="1" s="1"/>
  <c r="BM339" i="4"/>
  <c r="BM895" i="4"/>
  <c r="BZ1087" i="4"/>
  <c r="BD1087" i="4"/>
  <c r="CB1087" i="4"/>
  <c r="BN1087" i="4"/>
  <c r="BJ1087" i="4"/>
  <c r="CC1087" i="4"/>
  <c r="CC1107" i="4"/>
  <c r="BD1107" i="4"/>
  <c r="BZ1107" i="4"/>
  <c r="CB1107" i="4"/>
  <c r="BJ1107" i="4"/>
  <c r="BN1107" i="4"/>
  <c r="BM1171" i="4"/>
  <c r="BM1399" i="4"/>
  <c r="R8" i="3"/>
  <c r="G14" i="8"/>
  <c r="D5" i="8"/>
  <c r="G10" i="8"/>
  <c r="H18" i="8"/>
  <c r="H20" i="8"/>
  <c r="H10" i="8"/>
  <c r="D9" i="8"/>
  <c r="BF1066" i="1"/>
  <c r="BG1066" i="1"/>
  <c r="BG238" i="1"/>
  <c r="BC238" i="1"/>
  <c r="CB615" i="4"/>
  <c r="BJ615" i="4"/>
  <c r="CC591" i="4"/>
  <c r="BD591" i="4"/>
  <c r="BD978" i="4"/>
  <c r="CC978" i="4"/>
  <c r="BM652" i="4"/>
  <c r="CC652" i="4"/>
  <c r="BC69" i="1"/>
  <c r="BZ615" i="4"/>
  <c r="BJ978" i="4"/>
  <c r="BD1227" i="4"/>
  <c r="BJ591" i="4"/>
  <c r="BJ415" i="4"/>
  <c r="BG1077" i="1"/>
  <c r="BC1077" i="1"/>
  <c r="AX885" i="1"/>
  <c r="BG885" i="1" s="1"/>
  <c r="BD885" i="1"/>
  <c r="CB1216" i="4"/>
  <c r="BD1216" i="4"/>
  <c r="CC1209" i="4"/>
  <c r="BD1209" i="4"/>
  <c r="G17" i="8"/>
  <c r="BG814" i="1"/>
  <c r="BC814" i="1"/>
  <c r="D16" i="8"/>
  <c r="BG639" i="1"/>
  <c r="BF639" i="1"/>
  <c r="F9" i="8"/>
  <c r="BZ1065" i="4"/>
  <c r="BM527" i="4"/>
  <c r="BM1145" i="4"/>
  <c r="CB2" i="4"/>
  <c r="BD2" i="4"/>
  <c r="BF1011" i="1"/>
  <c r="BM591" i="4"/>
  <c r="CB591" i="4"/>
  <c r="BG586" i="1"/>
  <c r="BC586" i="1"/>
  <c r="BG867" i="1"/>
  <c r="BC867" i="1"/>
  <c r="BF584" i="1"/>
  <c r="BC584" i="1"/>
  <c r="BJ1227" i="4"/>
  <c r="BM1227" i="4"/>
  <c r="BC982" i="1"/>
  <c r="BF982" i="1"/>
  <c r="BM440" i="4"/>
  <c r="BM1400" i="4"/>
  <c r="BF620" i="1"/>
  <c r="BG1189" i="1"/>
  <c r="BC706" i="1"/>
  <c r="BG1283" i="1"/>
  <c r="BC666" i="1"/>
  <c r="BC288" i="1"/>
  <c r="BG744" i="1"/>
  <c r="BC560" i="1"/>
  <c r="BC995" i="1"/>
  <c r="BG741" i="1"/>
  <c r="BC1189" i="1"/>
  <c r="BF498" i="1"/>
  <c r="BF145" i="1"/>
  <c r="BC1011" i="1"/>
  <c r="BF821" i="1"/>
  <c r="BM978" i="4"/>
  <c r="BZ652" i="4"/>
  <c r="BF263" i="1"/>
  <c r="BN978" i="4"/>
  <c r="BC1075" i="1"/>
  <c r="BG1098" i="1"/>
  <c r="BF1075" i="1"/>
  <c r="BG877" i="1"/>
  <c r="BG919" i="1"/>
  <c r="BC919" i="1"/>
  <c r="BN591" i="4"/>
  <c r="BD19" i="1"/>
  <c r="BF19" i="1" s="1"/>
  <c r="BG423" i="1"/>
  <c r="BC423" i="1"/>
  <c r="BI1131" i="4"/>
  <c r="CI1131" i="4" s="1"/>
  <c r="BC1137" i="1"/>
  <c r="CC1227" i="4"/>
  <c r="BJ1009" i="4"/>
  <c r="CC1113" i="4"/>
  <c r="BD1113" i="4"/>
  <c r="G5" i="8"/>
  <c r="BM11" i="4"/>
  <c r="BM1211" i="4"/>
  <c r="BM1382" i="4"/>
  <c r="BM1406" i="4"/>
  <c r="BM1418" i="4"/>
  <c r="BF1251" i="1"/>
  <c r="BF1137" i="1"/>
  <c r="BF138" i="1"/>
  <c r="BF633" i="1"/>
  <c r="BF366" i="1"/>
  <c r="BF1373" i="1"/>
  <c r="BM167" i="4"/>
  <c r="BM245" i="4"/>
  <c r="BM359" i="4"/>
  <c r="BM557" i="4"/>
  <c r="BM797" i="4"/>
  <c r="BM851" i="4"/>
  <c r="BM881" i="4"/>
  <c r="BM1007" i="4"/>
  <c r="BM1151" i="4"/>
  <c r="BM660" i="4"/>
  <c r="BM20" i="4"/>
  <c r="BM602" i="4"/>
  <c r="BM1112" i="4"/>
  <c r="BM1292" i="4"/>
  <c r="BG875" i="1"/>
  <c r="BF586" i="1"/>
  <c r="BG1184" i="1"/>
  <c r="CB69" i="4"/>
  <c r="BD69" i="4"/>
  <c r="BN69" i="4"/>
  <c r="BD130" i="1"/>
  <c r="AX130" i="1"/>
  <c r="BG130" i="1" s="1"/>
  <c r="BD601" i="4"/>
  <c r="BN551" i="4"/>
  <c r="BJ551" i="4"/>
  <c r="BA551" i="4"/>
  <c r="CB551" i="4"/>
  <c r="BZ551" i="4"/>
  <c r="BD551" i="4"/>
  <c r="BC453" i="1"/>
  <c r="BF1248" i="1"/>
  <c r="BF402" i="1"/>
  <c r="BF784" i="1"/>
  <c r="BM69" i="4"/>
  <c r="BJ69" i="4"/>
  <c r="BF1077" i="1"/>
  <c r="BG1259" i="1"/>
  <c r="BZ528" i="4"/>
  <c r="BN528" i="4"/>
  <c r="BJ528" i="4"/>
  <c r="BM528" i="4"/>
  <c r="CC651" i="4"/>
  <c r="CB651" i="4"/>
  <c r="BG1240" i="1"/>
  <c r="BC1240" i="1"/>
  <c r="F6" i="8"/>
  <c r="BG647" i="1"/>
  <c r="BC29" i="1"/>
  <c r="BF647" i="1"/>
  <c r="CC69" i="4"/>
  <c r="CB528" i="4"/>
  <c r="BD1020" i="4"/>
  <c r="BJ1020" i="4"/>
  <c r="CC1020" i="4"/>
  <c r="BF50" i="1"/>
  <c r="E9" i="8"/>
  <c r="CB1089" i="4"/>
  <c r="BJ1089" i="4"/>
  <c r="BZ1089" i="4"/>
  <c r="BD1089" i="4"/>
  <c r="CC1089" i="4"/>
  <c r="BN1089" i="4"/>
  <c r="BJ11" i="4"/>
  <c r="BZ11" i="4"/>
  <c r="BN11" i="4"/>
  <c r="BD11" i="4"/>
  <c r="BD89" i="4"/>
  <c r="BN89" i="4"/>
  <c r="BZ89" i="4"/>
  <c r="BZ131" i="4"/>
  <c r="BN131" i="4"/>
  <c r="BJ131" i="4"/>
  <c r="BD131" i="4"/>
  <c r="BM143" i="4"/>
  <c r="BM155" i="4"/>
  <c r="BM191" i="4"/>
  <c r="BZ191" i="4"/>
  <c r="BJ191" i="4"/>
  <c r="BD191" i="4"/>
  <c r="BN191" i="4"/>
  <c r="BJ251" i="4"/>
  <c r="BN251" i="4"/>
  <c r="BD251" i="4"/>
  <c r="BZ251" i="4"/>
  <c r="BN263" i="4"/>
  <c r="BD263" i="4"/>
  <c r="BZ263" i="4"/>
  <c r="BJ263" i="4"/>
  <c r="CC263" i="4"/>
  <c r="CB263" i="4"/>
  <c r="BN323" i="4"/>
  <c r="BD323" i="4"/>
  <c r="BJ323" i="4"/>
  <c r="BZ323" i="4"/>
  <c r="BM323" i="4"/>
  <c r="BM341" i="4"/>
  <c r="BJ353" i="4"/>
  <c r="BM353" i="4"/>
  <c r="BD353" i="4"/>
  <c r="BZ353" i="4"/>
  <c r="BN353" i="4"/>
  <c r="BM389" i="4"/>
  <c r="BM473" i="4"/>
  <c r="BN473" i="4"/>
  <c r="BJ473" i="4"/>
  <c r="BZ473" i="4"/>
  <c r="BD473" i="4"/>
  <c r="BJ491" i="4"/>
  <c r="BZ491" i="4"/>
  <c r="BN491" i="4"/>
  <c r="BD491" i="4"/>
  <c r="BM491" i="4"/>
  <c r="BI503" i="4"/>
  <c r="CI503" i="4" s="1"/>
  <c r="BB503" i="4"/>
  <c r="BC503" i="4" s="1"/>
  <c r="BZ515" i="4"/>
  <c r="CC515" i="4"/>
  <c r="BJ515" i="4"/>
  <c r="BN515" i="4"/>
  <c r="BD515" i="4"/>
  <c r="BM515" i="4"/>
  <c r="CB515" i="4"/>
  <c r="CB545" i="4"/>
  <c r="BD545" i="4"/>
  <c r="BM545" i="4"/>
  <c r="CC545" i="4"/>
  <c r="BN545" i="4"/>
  <c r="BJ545" i="4"/>
  <c r="BZ545" i="4"/>
  <c r="BD581" i="4"/>
  <c r="CB581" i="4"/>
  <c r="CC581" i="4"/>
  <c r="BZ581" i="4"/>
  <c r="BJ581" i="4"/>
  <c r="BN581" i="4"/>
  <c r="BZ617" i="4"/>
  <c r="BD617" i="4"/>
  <c r="BN617" i="4"/>
  <c r="BJ617" i="4"/>
  <c r="BN629" i="4"/>
  <c r="BM629" i="4"/>
  <c r="BZ629" i="4"/>
  <c r="BJ629" i="4"/>
  <c r="BD629" i="4"/>
  <c r="BZ653" i="4"/>
  <c r="BJ653" i="4"/>
  <c r="BN653" i="4"/>
  <c r="BD653" i="4"/>
  <c r="BD827" i="4"/>
  <c r="BN827" i="4"/>
  <c r="BM827" i="4"/>
  <c r="BZ827" i="4"/>
  <c r="BJ827" i="4"/>
  <c r="CC851" i="4"/>
  <c r="BN851" i="4"/>
  <c r="BZ851" i="4"/>
  <c r="BJ851" i="4"/>
  <c r="CB851" i="4"/>
  <c r="BD851" i="4"/>
  <c r="BM875" i="4"/>
  <c r="BJ1007" i="4"/>
  <c r="BN1007" i="4"/>
  <c r="BZ1007" i="4"/>
  <c r="BD1007" i="4"/>
  <c r="BK1013" i="4"/>
  <c r="BK1043" i="4"/>
  <c r="AY1043" i="4"/>
  <c r="BI1061" i="4"/>
  <c r="CI1061" i="4" s="1"/>
  <c r="BB1061" i="4"/>
  <c r="BC1061" i="4" s="1"/>
  <c r="BD1097" i="4"/>
  <c r="BM1097" i="4"/>
  <c r="BZ1097" i="4"/>
  <c r="CB1097" i="4"/>
  <c r="CC1097" i="4"/>
  <c r="BJ1097" i="4"/>
  <c r="BN1097" i="4"/>
  <c r="CB1151" i="4"/>
  <c r="BD1151" i="4"/>
  <c r="CC1151" i="4"/>
  <c r="BZ1151" i="4"/>
  <c r="BN1151" i="4"/>
  <c r="BJ1151" i="4"/>
  <c r="BA1151" i="4"/>
  <c r="AY1163" i="4"/>
  <c r="BK1163" i="4"/>
  <c r="BM1193" i="4"/>
  <c r="BA1283" i="4"/>
  <c r="BD1283" i="4"/>
  <c r="CC1283" i="4"/>
  <c r="CB1283" i="4"/>
  <c r="BZ1283" i="4"/>
  <c r="BN1283" i="4"/>
  <c r="BJ1283" i="4"/>
  <c r="CC1325" i="4"/>
  <c r="BD1325" i="4"/>
  <c r="BN1325" i="4"/>
  <c r="BZ1325" i="4"/>
  <c r="BM1325" i="4"/>
  <c r="BJ1325" i="4"/>
  <c r="CB1325" i="4"/>
  <c r="BM1373" i="4"/>
  <c r="BM1415" i="4"/>
  <c r="CB1463" i="4"/>
  <c r="CC1463" i="4"/>
  <c r="BD1463" i="4"/>
  <c r="BJ1463" i="4"/>
  <c r="BZ1463" i="4"/>
  <c r="BZ1505" i="4"/>
  <c r="BJ1505" i="4"/>
  <c r="BD1505" i="4"/>
  <c r="BZ1541" i="4"/>
  <c r="BJ1541" i="4"/>
  <c r="BD1541" i="4"/>
  <c r="BZ1559" i="4"/>
  <c r="BJ1559" i="4"/>
  <c r="BD1559" i="4"/>
  <c r="BD1625" i="4"/>
  <c r="BZ1625" i="4"/>
  <c r="BJ1625" i="4"/>
  <c r="BM1089" i="4"/>
  <c r="BD24" i="4"/>
  <c r="BJ24" i="4"/>
  <c r="BZ24" i="4"/>
  <c r="BN24" i="4"/>
  <c r="AY1104" i="4"/>
  <c r="BK1104" i="4"/>
  <c r="BZ44" i="4"/>
  <c r="BN44" i="4"/>
  <c r="BD44" i="4"/>
  <c r="BM44" i="4"/>
  <c r="BJ44" i="4"/>
  <c r="BD80" i="4"/>
  <c r="BN80" i="4"/>
  <c r="BM80" i="4"/>
  <c r="BZ80" i="4"/>
  <c r="BJ80" i="4"/>
  <c r="CC98" i="4"/>
  <c r="BJ98" i="4"/>
  <c r="BM98" i="4"/>
  <c r="BN98" i="4"/>
  <c r="CB98" i="4"/>
  <c r="BZ98" i="4"/>
  <c r="BD98" i="4"/>
  <c r="BZ188" i="4"/>
  <c r="BM188" i="4"/>
  <c r="BD188" i="4"/>
  <c r="BN188" i="4"/>
  <c r="BJ188" i="4"/>
  <c r="BN266" i="4"/>
  <c r="BZ266" i="4"/>
  <c r="BD266" i="4"/>
  <c r="BJ266" i="4"/>
  <c r="BZ284" i="4"/>
  <c r="BD284" i="4"/>
  <c r="BN284" i="4"/>
  <c r="BJ284" i="4"/>
  <c r="BN296" i="4"/>
  <c r="BD296" i="4"/>
  <c r="BZ296" i="4"/>
  <c r="BJ296" i="4"/>
  <c r="BN410" i="4"/>
  <c r="BJ410" i="4"/>
  <c r="BD410" i="4"/>
  <c r="BZ410" i="4"/>
  <c r="BN434" i="4"/>
  <c r="BZ434" i="4"/>
  <c r="BM434" i="4"/>
  <c r="BD434" i="4"/>
  <c r="BJ434" i="4"/>
  <c r="BK446" i="4"/>
  <c r="AY446" i="4"/>
  <c r="BN464" i="4"/>
  <c r="BD464" i="4"/>
  <c r="CC464" i="4"/>
  <c r="BZ464" i="4"/>
  <c r="CB464" i="4"/>
  <c r="BJ464" i="4"/>
  <c r="BZ554" i="4"/>
  <c r="CB554" i="4"/>
  <c r="BD554" i="4"/>
  <c r="BN554" i="4"/>
  <c r="BJ554" i="4"/>
  <c r="CC554" i="4"/>
  <c r="BJ566" i="4"/>
  <c r="BN566" i="4"/>
  <c r="BZ566" i="4"/>
  <c r="BD566" i="4"/>
  <c r="BD644" i="4"/>
  <c r="BZ644" i="4"/>
  <c r="BN644" i="4"/>
  <c r="BJ644" i="4"/>
  <c r="BM644" i="4"/>
  <c r="BD656" i="4"/>
  <c r="CC656" i="4"/>
  <c r="BZ656" i="4"/>
  <c r="BM656" i="4"/>
  <c r="BN656" i="4"/>
  <c r="CB656" i="4"/>
  <c r="BJ656" i="4"/>
  <c r="BD668" i="4"/>
  <c r="BN668" i="4"/>
  <c r="BM668" i="4"/>
  <c r="BJ668" i="4"/>
  <c r="BZ668" i="4"/>
  <c r="BJ758" i="4"/>
  <c r="BZ758" i="4"/>
  <c r="BA758" i="4"/>
  <c r="BD758" i="4"/>
  <c r="BN758" i="4"/>
  <c r="CB758" i="4"/>
  <c r="CC758" i="4"/>
  <c r="BN812" i="4"/>
  <c r="CC812" i="4"/>
  <c r="BJ812" i="4"/>
  <c r="BM812" i="4"/>
  <c r="BD812" i="4"/>
  <c r="CB812" i="4"/>
  <c r="BZ812" i="4"/>
  <c r="BM860" i="4"/>
  <c r="BD890" i="4"/>
  <c r="BJ890" i="4"/>
  <c r="BZ890" i="4"/>
  <c r="BN890" i="4"/>
  <c r="CB902" i="4"/>
  <c r="BZ902" i="4"/>
  <c r="CC902" i="4"/>
  <c r="BN902" i="4"/>
  <c r="BM902" i="4"/>
  <c r="BD902" i="4"/>
  <c r="BJ902" i="4"/>
  <c r="BJ914" i="4"/>
  <c r="CC914" i="4"/>
  <c r="BZ914" i="4"/>
  <c r="BD914" i="4"/>
  <c r="BN914" i="4"/>
  <c r="CB914" i="4"/>
  <c r="BA914" i="4"/>
  <c r="BM914" i="4"/>
  <c r="CC992" i="4"/>
  <c r="BD992" i="4"/>
  <c r="CB992" i="4"/>
  <c r="BZ992" i="4"/>
  <c r="BJ992" i="4"/>
  <c r="BN992" i="4"/>
  <c r="AY1004" i="4"/>
  <c r="BK1004" i="4"/>
  <c r="CC1034" i="4"/>
  <c r="BJ1034" i="4"/>
  <c r="BZ1034" i="4"/>
  <c r="BD1034" i="4"/>
  <c r="CB1034" i="4"/>
  <c r="BN1034" i="4"/>
  <c r="BZ1100" i="4"/>
  <c r="CB1100" i="4"/>
  <c r="BN1100" i="4"/>
  <c r="BM1100" i="4"/>
  <c r="BD1100" i="4"/>
  <c r="CC1100" i="4"/>
  <c r="BJ1100" i="4"/>
  <c r="BB1130" i="4"/>
  <c r="BC1130" i="4" s="1"/>
  <c r="BI1130" i="4"/>
  <c r="CI1130" i="4" s="1"/>
  <c r="BD1148" i="4"/>
  <c r="BN1148" i="4"/>
  <c r="BJ1148" i="4"/>
  <c r="CC1148" i="4"/>
  <c r="CB1148" i="4"/>
  <c r="BZ1148" i="4"/>
  <c r="BD1190" i="4"/>
  <c r="BN1190" i="4"/>
  <c r="BJ1190" i="4"/>
  <c r="CC1190" i="4"/>
  <c r="CB1190" i="4"/>
  <c r="BZ1190" i="4"/>
  <c r="CC1220" i="4"/>
  <c r="BD1220" i="4"/>
  <c r="CB1220" i="4"/>
  <c r="BN1220" i="4"/>
  <c r="BJ1220" i="4"/>
  <c r="BZ1220" i="4"/>
  <c r="CC1256" i="4"/>
  <c r="CB1256" i="4"/>
  <c r="BN1256" i="4"/>
  <c r="BA1256" i="4"/>
  <c r="BD1256" i="4"/>
  <c r="BJ1256" i="4"/>
  <c r="BZ1256" i="4"/>
  <c r="BK1274" i="4"/>
  <c r="AY1274" i="4"/>
  <c r="CB1304" i="4"/>
  <c r="BZ1304" i="4"/>
  <c r="BJ1304" i="4"/>
  <c r="BM1304" i="4"/>
  <c r="CC1304" i="4"/>
  <c r="BD1304" i="4"/>
  <c r="BN1304" i="4"/>
  <c r="BJ1346" i="4"/>
  <c r="BN1346" i="4"/>
  <c r="BZ1346" i="4"/>
  <c r="CC1346" i="4"/>
  <c r="CB1346" i="4"/>
  <c r="BD1346" i="4"/>
  <c r="BM1424" i="4"/>
  <c r="CB1430" i="4"/>
  <c r="BJ1430" i="4"/>
  <c r="BZ1430" i="4"/>
  <c r="BD1430" i="4"/>
  <c r="CC1430" i="4"/>
  <c r="BD1484" i="4"/>
  <c r="CB1484" i="4"/>
  <c r="CC1484" i="4"/>
  <c r="BJ1484" i="4"/>
  <c r="BZ1484" i="4"/>
  <c r="BJ1532" i="4"/>
  <c r="BZ1532" i="4"/>
  <c r="BD1532" i="4"/>
  <c r="BD1568" i="4"/>
  <c r="BJ1568" i="4"/>
  <c r="BZ1568" i="4"/>
  <c r="BD1604" i="4"/>
  <c r="BZ1604" i="4"/>
  <c r="BJ1604" i="4"/>
  <c r="BJ1664" i="4"/>
  <c r="BD1664" i="4"/>
  <c r="BZ1664" i="4"/>
  <c r="BD1700" i="4"/>
  <c r="BJ1700" i="4"/>
  <c r="BZ1700" i="4"/>
  <c r="BF814" i="1"/>
  <c r="BJ429" i="4"/>
  <c r="BZ429" i="4"/>
  <c r="BN429" i="4"/>
  <c r="BD429" i="4"/>
  <c r="BM17" i="4"/>
  <c r="AY41" i="4"/>
  <c r="BK41" i="4"/>
  <c r="BD71" i="4"/>
  <c r="BM71" i="4"/>
  <c r="BN71" i="4"/>
  <c r="BZ71" i="4"/>
  <c r="BJ71" i="4"/>
  <c r="BB119" i="4"/>
  <c r="BC119" i="4" s="1"/>
  <c r="CI119" i="4"/>
  <c r="BM149" i="4"/>
  <c r="BZ179" i="4"/>
  <c r="BN179" i="4"/>
  <c r="BJ179" i="4"/>
  <c r="BD179" i="4"/>
  <c r="BK209" i="4"/>
  <c r="AY209" i="4"/>
  <c r="BZ239" i="4"/>
  <c r="BD239" i="4"/>
  <c r="BJ239" i="4"/>
  <c r="BN239" i="4"/>
  <c r="BM263" i="4"/>
  <c r="BZ293" i="4"/>
  <c r="BJ293" i="4"/>
  <c r="BN293" i="4"/>
  <c r="BD293" i="4"/>
  <c r="BZ305" i="4"/>
  <c r="BJ305" i="4"/>
  <c r="BD305" i="4"/>
  <c r="BN305" i="4"/>
  <c r="BD401" i="4"/>
  <c r="BZ401" i="4"/>
  <c r="BJ401" i="4"/>
  <c r="BN401" i="4"/>
  <c r="BN419" i="4"/>
  <c r="BZ419" i="4"/>
  <c r="BM419" i="4"/>
  <c r="BD419" i="4"/>
  <c r="BJ419" i="4"/>
  <c r="BN443" i="4"/>
  <c r="BZ443" i="4"/>
  <c r="CC443" i="4"/>
  <c r="BJ443" i="4"/>
  <c r="CB443" i="4"/>
  <c r="BD443" i="4"/>
  <c r="BD527" i="4"/>
  <c r="BZ527" i="4"/>
  <c r="BJ527" i="4"/>
  <c r="BN527" i="4"/>
  <c r="BJ539" i="4"/>
  <c r="BM539" i="4"/>
  <c r="BZ539" i="4"/>
  <c r="BN539" i="4"/>
  <c r="BD539" i="4"/>
  <c r="BJ647" i="4"/>
  <c r="BN647" i="4"/>
  <c r="BD647" i="4"/>
  <c r="BZ647" i="4"/>
  <c r="BD677" i="4"/>
  <c r="BZ677" i="4"/>
  <c r="BN677" i="4"/>
  <c r="BJ677" i="4"/>
  <c r="CC677" i="4"/>
  <c r="CB677" i="4"/>
  <c r="BN695" i="4"/>
  <c r="BZ695" i="4"/>
  <c r="CB695" i="4"/>
  <c r="BD695" i="4"/>
  <c r="CC695" i="4"/>
  <c r="AY707" i="4"/>
  <c r="CC707" i="4" s="1"/>
  <c r="BK707" i="4"/>
  <c r="BD725" i="4"/>
  <c r="BZ725" i="4"/>
  <c r="CB725" i="4"/>
  <c r="BJ725" i="4"/>
  <c r="BN725" i="4"/>
  <c r="CC725" i="4"/>
  <c r="BD743" i="4"/>
  <c r="BZ743" i="4"/>
  <c r="BJ743" i="4"/>
  <c r="BN743" i="4"/>
  <c r="BM785" i="4"/>
  <c r="BN791" i="4"/>
  <c r="BJ791" i="4"/>
  <c r="BD791" i="4"/>
  <c r="BZ791" i="4"/>
  <c r="BJ881" i="4"/>
  <c r="BZ881" i="4"/>
  <c r="BN881" i="4"/>
  <c r="BD881" i="4"/>
  <c r="AY893" i="4"/>
  <c r="CC893" i="4" s="1"/>
  <c r="BK893" i="4"/>
  <c r="BD923" i="4"/>
  <c r="BM923" i="4"/>
  <c r="BN923" i="4"/>
  <c r="BZ923" i="4"/>
  <c r="BJ923" i="4"/>
  <c r="CC995" i="4"/>
  <c r="BD995" i="4"/>
  <c r="BJ995" i="4"/>
  <c r="BN995" i="4"/>
  <c r="BM995" i="4"/>
  <c r="BZ995" i="4"/>
  <c r="CB995" i="4"/>
  <c r="BI1043" i="4"/>
  <c r="CI1043" i="4" s="1"/>
  <c r="BB1043" i="4"/>
  <c r="BC1043" i="4" s="1"/>
  <c r="BB1067" i="4"/>
  <c r="BC1067" i="4" s="1"/>
  <c r="BI1067" i="4"/>
  <c r="CI1067" i="4" s="1"/>
  <c r="BZ1079" i="4"/>
  <c r="BD1079" i="4"/>
  <c r="CC1079" i="4"/>
  <c r="BM1079" i="4"/>
  <c r="BN1079" i="4"/>
  <c r="BJ1079" i="4"/>
  <c r="CB1079" i="4"/>
  <c r="BK1139" i="4"/>
  <c r="AY1139" i="4"/>
  <c r="CB1211" i="4"/>
  <c r="BJ1211" i="4"/>
  <c r="BN1211" i="4"/>
  <c r="BD1211" i="4"/>
  <c r="CC1211" i="4"/>
  <c r="BZ1211" i="4"/>
  <c r="BD1241" i="4"/>
  <c r="BZ1241" i="4"/>
  <c r="CC1241" i="4"/>
  <c r="BN1241" i="4"/>
  <c r="BJ1241" i="4"/>
  <c r="CB1241" i="4"/>
  <c r="BM1271" i="4"/>
  <c r="BN1301" i="4"/>
  <c r="CC1301" i="4"/>
  <c r="BM1301" i="4"/>
  <c r="BZ1301" i="4"/>
  <c r="CB1301" i="4"/>
  <c r="BJ1301" i="4"/>
  <c r="BD1301" i="4"/>
  <c r="CC1349" i="4"/>
  <c r="BN1349" i="4"/>
  <c r="BD1349" i="4"/>
  <c r="BJ1349" i="4"/>
  <c r="BZ1349" i="4"/>
  <c r="CB1349" i="4"/>
  <c r="BJ1391" i="4"/>
  <c r="CB1391" i="4"/>
  <c r="BD1391" i="4"/>
  <c r="CC1391" i="4"/>
  <c r="BN1391" i="4"/>
  <c r="BZ1391" i="4"/>
  <c r="BN1421" i="4"/>
  <c r="BD1421" i="4"/>
  <c r="CC1421" i="4"/>
  <c r="BZ1421" i="4"/>
  <c r="CB1421" i="4"/>
  <c r="BJ1421" i="4"/>
  <c r="BZ1529" i="4"/>
  <c r="BD1529" i="4"/>
  <c r="BJ1529" i="4"/>
  <c r="BJ1577" i="4"/>
  <c r="BD1577" i="4"/>
  <c r="BZ1577" i="4"/>
  <c r="BJ1595" i="4"/>
  <c r="BZ1595" i="4"/>
  <c r="BD1595" i="4"/>
  <c r="BJ1637" i="4"/>
  <c r="BZ1637" i="4"/>
  <c r="BD1637" i="4"/>
  <c r="BD1673" i="4"/>
  <c r="BJ1673" i="4"/>
  <c r="BZ1673" i="4"/>
  <c r="BZ1685" i="4"/>
  <c r="BD1685" i="4"/>
  <c r="BJ1685" i="4"/>
  <c r="BM305" i="4"/>
  <c r="BM264" i="4"/>
  <c r="BN852" i="4"/>
  <c r="BA852" i="4"/>
  <c r="CC852" i="4"/>
  <c r="BZ852" i="4"/>
  <c r="BJ852" i="4"/>
  <c r="CB852" i="4"/>
  <c r="BD852" i="4"/>
  <c r="CC1416" i="4"/>
  <c r="BZ1416" i="4"/>
  <c r="BJ1416" i="4"/>
  <c r="BN1416" i="4"/>
  <c r="CB1416" i="4"/>
  <c r="BD1416" i="4"/>
  <c r="BZ20" i="4"/>
  <c r="BJ20" i="4"/>
  <c r="BD20" i="4"/>
  <c r="BN20" i="4"/>
  <c r="BN56" i="4"/>
  <c r="BD56" i="4"/>
  <c r="BZ56" i="4"/>
  <c r="BJ56" i="4"/>
  <c r="BJ68" i="4"/>
  <c r="BN68" i="4"/>
  <c r="BZ68" i="4"/>
  <c r="BD68" i="4"/>
  <c r="BD86" i="4"/>
  <c r="BM86" i="4"/>
  <c r="BZ86" i="4"/>
  <c r="BN86" i="4"/>
  <c r="BJ86" i="4"/>
  <c r="BN122" i="4"/>
  <c r="BJ122" i="4"/>
  <c r="BZ122" i="4"/>
  <c r="BD122" i="4"/>
  <c r="BM146" i="4"/>
  <c r="BZ200" i="4"/>
  <c r="BN200" i="4"/>
  <c r="BD200" i="4"/>
  <c r="BJ200" i="4"/>
  <c r="BZ218" i="4"/>
  <c r="BM218" i="4"/>
  <c r="BJ218" i="4"/>
  <c r="BN218" i="4"/>
  <c r="BD218" i="4"/>
  <c r="BJ230" i="4"/>
  <c r="BD230" i="4"/>
  <c r="BN230" i="4"/>
  <c r="BZ230" i="4"/>
  <c r="BM230" i="4"/>
  <c r="BD248" i="4"/>
  <c r="CB248" i="4"/>
  <c r="BJ248" i="4"/>
  <c r="BZ248" i="4"/>
  <c r="CC248" i="4"/>
  <c r="BN248" i="4"/>
  <c r="BM260" i="4"/>
  <c r="BM266" i="4"/>
  <c r="BM284" i="4"/>
  <c r="BM296" i="4"/>
  <c r="BJ320" i="4"/>
  <c r="BN320" i="4"/>
  <c r="BD320" i="4"/>
  <c r="BZ320" i="4"/>
  <c r="BM410" i="4"/>
  <c r="CC482" i="4"/>
  <c r="BJ482" i="4"/>
  <c r="CB482" i="4"/>
  <c r="BZ482" i="4"/>
  <c r="BD482" i="4"/>
  <c r="BN482" i="4"/>
  <c r="BN512" i="4"/>
  <c r="BD512" i="4"/>
  <c r="BZ512" i="4"/>
  <c r="BJ512" i="4"/>
  <c r="BD524" i="4"/>
  <c r="BJ524" i="4"/>
  <c r="BZ524" i="4"/>
  <c r="BN524" i="4"/>
  <c r="BM554" i="4"/>
  <c r="BM572" i="4"/>
  <c r="BM584" i="4"/>
  <c r="BJ596" i="4"/>
  <c r="BD596" i="4"/>
  <c r="BZ596" i="4"/>
  <c r="BN596" i="4"/>
  <c r="BM596" i="4"/>
  <c r="BJ728" i="4"/>
  <c r="CB728" i="4"/>
  <c r="BZ728" i="4"/>
  <c r="BN728" i="4"/>
  <c r="CC728" i="4"/>
  <c r="BD728" i="4"/>
  <c r="BM758" i="4"/>
  <c r="BN770" i="4"/>
  <c r="BJ770" i="4"/>
  <c r="BD770" i="4"/>
  <c r="BZ770" i="4"/>
  <c r="BM782" i="4"/>
  <c r="BZ830" i="4"/>
  <c r="BD830" i="4"/>
  <c r="BN830" i="4"/>
  <c r="BJ830" i="4"/>
  <c r="BM842" i="4"/>
  <c r="BM854" i="4"/>
  <c r="BM890" i="4"/>
  <c r="BZ938" i="4"/>
  <c r="BJ938" i="4"/>
  <c r="BD938" i="4"/>
  <c r="BM938" i="4"/>
  <c r="BN938" i="4"/>
  <c r="BZ968" i="4"/>
  <c r="BN968" i="4"/>
  <c r="BJ968" i="4"/>
  <c r="BD968" i="4"/>
  <c r="CB980" i="4"/>
  <c r="BJ980" i="4"/>
  <c r="CC980" i="4"/>
  <c r="BD980" i="4"/>
  <c r="BZ980" i="4"/>
  <c r="BN980" i="4"/>
  <c r="BD998" i="4"/>
  <c r="CB998" i="4"/>
  <c r="BZ998" i="4"/>
  <c r="BN998" i="4"/>
  <c r="CC998" i="4"/>
  <c r="BM998" i="4"/>
  <c r="BJ998" i="4"/>
  <c r="BM1070" i="4"/>
  <c r="BJ1088" i="4"/>
  <c r="BN1088" i="4"/>
  <c r="BD1088" i="4"/>
  <c r="CC1088" i="4"/>
  <c r="CB1088" i="4"/>
  <c r="BZ1088" i="4"/>
  <c r="BD1106" i="4"/>
  <c r="BJ1106" i="4"/>
  <c r="CC1106" i="4"/>
  <c r="BM1106" i="4"/>
  <c r="BN1106" i="4"/>
  <c r="CB1106" i="4"/>
  <c r="BZ1106" i="4"/>
  <c r="BK1118" i="4"/>
  <c r="AY1118" i="4"/>
  <c r="BM1160" i="4"/>
  <c r="BJ1178" i="4"/>
  <c r="BZ1178" i="4"/>
  <c r="BN1178" i="4"/>
  <c r="BM1178" i="4"/>
  <c r="CB1178" i="4"/>
  <c r="BD1178" i="4"/>
  <c r="CC1178" i="4"/>
  <c r="BK1262" i="4"/>
  <c r="AY1262" i="4"/>
  <c r="CC1292" i="4"/>
  <c r="BD1292" i="4"/>
  <c r="BN1292" i="4"/>
  <c r="BJ1292" i="4"/>
  <c r="BZ1292" i="4"/>
  <c r="CB1292" i="4"/>
  <c r="BZ1328" i="4"/>
  <c r="BJ1328" i="4"/>
  <c r="BN1328" i="4"/>
  <c r="CC1328" i="4"/>
  <c r="BM1328" i="4"/>
  <c r="CB1328" i="4"/>
  <c r="BD1328" i="4"/>
  <c r="AY1370" i="4"/>
  <c r="BK1370" i="4"/>
  <c r="BD1448" i="4"/>
  <c r="BZ1448" i="4"/>
  <c r="BJ1448" i="4"/>
  <c r="CC1448" i="4"/>
  <c r="CB1448" i="4"/>
  <c r="BJ1460" i="4"/>
  <c r="BD1460" i="4"/>
  <c r="CB1460" i="4"/>
  <c r="BZ1460" i="4"/>
  <c r="CC1460" i="4"/>
  <c r="BD1466" i="4"/>
  <c r="BZ1466" i="4"/>
  <c r="BJ1466" i="4"/>
  <c r="CC1466" i="4"/>
  <c r="BJ1496" i="4"/>
  <c r="BD1496" i="4"/>
  <c r="BZ1496" i="4"/>
  <c r="BD1580" i="4"/>
  <c r="BZ1580" i="4"/>
  <c r="BJ1580" i="4"/>
  <c r="BD1616" i="4"/>
  <c r="BZ1616" i="4"/>
  <c r="BJ1616" i="4"/>
  <c r="BZ1628" i="4"/>
  <c r="BD1628" i="4"/>
  <c r="BJ1628" i="4"/>
  <c r="BZ1676" i="4"/>
  <c r="BJ1676" i="4"/>
  <c r="BD1676" i="4"/>
  <c r="BD1688" i="4"/>
  <c r="BJ1688" i="4"/>
  <c r="BZ1688" i="4"/>
  <c r="BM647" i="4"/>
  <c r="BM617" i="4"/>
  <c r="BM200" i="4"/>
  <c r="BJ1473" i="4"/>
  <c r="CB1473" i="4"/>
  <c r="BD1473" i="4"/>
  <c r="BZ1473" i="4"/>
  <c r="CC1473" i="4"/>
  <c r="BN17" i="4"/>
  <c r="CB17" i="4"/>
  <c r="BZ17" i="4"/>
  <c r="CC17" i="4"/>
  <c r="BD17" i="4"/>
  <c r="BJ17" i="4"/>
  <c r="BD59" i="4"/>
  <c r="BZ59" i="4"/>
  <c r="BJ59" i="4"/>
  <c r="BN59" i="4"/>
  <c r="BZ95" i="4"/>
  <c r="CC95" i="4"/>
  <c r="BM95" i="4"/>
  <c r="BJ95" i="4"/>
  <c r="BD95" i="4"/>
  <c r="BN95" i="4"/>
  <c r="CB95" i="4"/>
  <c r="BK137" i="4"/>
  <c r="AY137" i="4"/>
  <c r="BJ197" i="4"/>
  <c r="BD197" i="4"/>
  <c r="BZ197" i="4"/>
  <c r="BM197" i="4"/>
  <c r="BN197" i="4"/>
  <c r="BJ269" i="4"/>
  <c r="BD269" i="4"/>
  <c r="BZ269" i="4"/>
  <c r="BN269" i="4"/>
  <c r="BJ311" i="4"/>
  <c r="BM311" i="4"/>
  <c r="BD311" i="4"/>
  <c r="BZ311" i="4"/>
  <c r="BN311" i="4"/>
  <c r="BJ341" i="4"/>
  <c r="BZ341" i="4"/>
  <c r="BN341" i="4"/>
  <c r="BD341" i="4"/>
  <c r="BK377" i="4"/>
  <c r="AY377" i="4"/>
  <c r="BZ389" i="4"/>
  <c r="BN389" i="4"/>
  <c r="BJ389" i="4"/>
  <c r="CC389" i="4"/>
  <c r="BD389" i="4"/>
  <c r="CB389" i="4"/>
  <c r="BD431" i="4"/>
  <c r="BJ431" i="4"/>
  <c r="BZ431" i="4"/>
  <c r="BN431" i="4"/>
  <c r="BJ479" i="4"/>
  <c r="BN479" i="4"/>
  <c r="BZ479" i="4"/>
  <c r="BD479" i="4"/>
  <c r="BD503" i="4"/>
  <c r="CC503" i="4"/>
  <c r="BJ503" i="4"/>
  <c r="BZ503" i="4"/>
  <c r="BN503" i="4"/>
  <c r="BZ563" i="4"/>
  <c r="BN563" i="4"/>
  <c r="BD563" i="4"/>
  <c r="BJ563" i="4"/>
  <c r="CC587" i="4"/>
  <c r="BD587" i="4"/>
  <c r="BZ587" i="4"/>
  <c r="CB587" i="4"/>
  <c r="BN587" i="4"/>
  <c r="BJ587" i="4"/>
  <c r="BN599" i="4"/>
  <c r="BZ599" i="4"/>
  <c r="BD599" i="4"/>
  <c r="BJ599" i="4"/>
  <c r="BN635" i="4"/>
  <c r="BD635" i="4"/>
  <c r="BM635" i="4"/>
  <c r="BZ635" i="4"/>
  <c r="BJ635" i="4"/>
  <c r="CC659" i="4"/>
  <c r="BJ659" i="4"/>
  <c r="BN659" i="4"/>
  <c r="BD659" i="4"/>
  <c r="CB659" i="4"/>
  <c r="BZ659" i="4"/>
  <c r="BD683" i="4"/>
  <c r="BZ683" i="4"/>
  <c r="BM683" i="4"/>
  <c r="BN683" i="4"/>
  <c r="BJ683" i="4"/>
  <c r="BB695" i="4"/>
  <c r="BC695" i="4" s="1"/>
  <c r="CI695" i="4"/>
  <c r="BJ755" i="4"/>
  <c r="BD755" i="4"/>
  <c r="BN755" i="4"/>
  <c r="BZ755" i="4"/>
  <c r="BD767" i="4"/>
  <c r="BN767" i="4"/>
  <c r="BJ767" i="4"/>
  <c r="BZ767" i="4"/>
  <c r="BJ785" i="4"/>
  <c r="BZ785" i="4"/>
  <c r="BD785" i="4"/>
  <c r="CC785" i="4"/>
  <c r="CB785" i="4"/>
  <c r="BN785" i="4"/>
  <c r="BD815" i="4"/>
  <c r="BJ815" i="4"/>
  <c r="BN815" i="4"/>
  <c r="BZ815" i="4"/>
  <c r="BM815" i="4"/>
  <c r="BZ863" i="4"/>
  <c r="BJ863" i="4"/>
  <c r="BN863" i="4"/>
  <c r="BD863" i="4"/>
  <c r="BN869" i="4"/>
  <c r="BJ869" i="4"/>
  <c r="BZ869" i="4"/>
  <c r="BD869" i="4"/>
  <c r="BD911" i="4"/>
  <c r="CC911" i="4"/>
  <c r="CB911" i="4"/>
  <c r="BN911" i="4"/>
  <c r="BZ911" i="4"/>
  <c r="BM911" i="4"/>
  <c r="BJ911" i="4"/>
  <c r="BN947" i="4"/>
  <c r="CB947" i="4"/>
  <c r="BD947" i="4"/>
  <c r="BJ947" i="4"/>
  <c r="CC947" i="4"/>
  <c r="BZ947" i="4"/>
  <c r="BD959" i="4"/>
  <c r="BJ959" i="4"/>
  <c r="BZ959" i="4"/>
  <c r="BN959" i="4"/>
  <c r="BM959" i="4"/>
  <c r="BN983" i="4"/>
  <c r="BJ983" i="4"/>
  <c r="BM983" i="4"/>
  <c r="BZ983" i="4"/>
  <c r="BD983" i="4"/>
  <c r="BK1019" i="4"/>
  <c r="AY1019" i="4"/>
  <c r="BN1055" i="4"/>
  <c r="BD1055" i="4"/>
  <c r="CB1055" i="4"/>
  <c r="BZ1055" i="4"/>
  <c r="BJ1055" i="4"/>
  <c r="CC1055" i="4"/>
  <c r="BN1067" i="4"/>
  <c r="CC1067" i="4"/>
  <c r="BZ1067" i="4"/>
  <c r="CB1067" i="4"/>
  <c r="BJ1067" i="4"/>
  <c r="BD1067" i="4"/>
  <c r="BJ1121" i="4"/>
  <c r="CC1121" i="4"/>
  <c r="CB1121" i="4"/>
  <c r="BD1121" i="4"/>
  <c r="BM1121" i="4"/>
  <c r="BN1121" i="4"/>
  <c r="BZ1121" i="4"/>
  <c r="BJ1169" i="4"/>
  <c r="BD1169" i="4"/>
  <c r="BN1169" i="4"/>
  <c r="CC1169" i="4"/>
  <c r="CB1169" i="4"/>
  <c r="BZ1169" i="4"/>
  <c r="BK1199" i="4"/>
  <c r="AY1199" i="4"/>
  <c r="CB1271" i="4"/>
  <c r="BN1271" i="4"/>
  <c r="BD1271" i="4"/>
  <c r="BJ1271" i="4"/>
  <c r="BZ1271" i="4"/>
  <c r="CC1271" i="4"/>
  <c r="CC1361" i="4"/>
  <c r="BN1361" i="4"/>
  <c r="BD1361" i="4"/>
  <c r="CB1361" i="4"/>
  <c r="BJ1361" i="4"/>
  <c r="BM1361" i="4"/>
  <c r="BZ1361" i="4"/>
  <c r="BJ1373" i="4"/>
  <c r="BD1373" i="4"/>
  <c r="BN1373" i="4"/>
  <c r="CC1373" i="4"/>
  <c r="CB1373" i="4"/>
  <c r="BZ1373" i="4"/>
  <c r="BB1421" i="4"/>
  <c r="BC1421" i="4" s="1"/>
  <c r="BI1421" i="4"/>
  <c r="CI1421" i="4" s="1"/>
  <c r="BD1433" i="4"/>
  <c r="CB1433" i="4"/>
  <c r="BZ1433" i="4"/>
  <c r="BJ1433" i="4"/>
  <c r="CC1433" i="4"/>
  <c r="CC1451" i="4"/>
  <c r="BZ1451" i="4"/>
  <c r="BD1451" i="4"/>
  <c r="BJ1451" i="4"/>
  <c r="CB1451" i="4"/>
  <c r="BJ1481" i="4"/>
  <c r="BD1481" i="4"/>
  <c r="CC1481" i="4"/>
  <c r="CB1481" i="4"/>
  <c r="BZ1481" i="4"/>
  <c r="BJ1553" i="4"/>
  <c r="BZ1553" i="4"/>
  <c r="BD1553" i="4"/>
  <c r="BZ60" i="4"/>
  <c r="BJ60" i="4"/>
  <c r="BD60" i="4"/>
  <c r="BN60" i="4"/>
  <c r="BJ264" i="4"/>
  <c r="BD264" i="4"/>
  <c r="BZ264" i="4"/>
  <c r="BN264" i="4"/>
  <c r="BZ708" i="4"/>
  <c r="BJ708" i="4"/>
  <c r="BD708" i="4"/>
  <c r="BN708" i="4"/>
  <c r="BJ1068" i="4"/>
  <c r="BZ1068" i="4"/>
  <c r="BN1068" i="4"/>
  <c r="CC1068" i="4"/>
  <c r="CB1068" i="4"/>
  <c r="BD1068" i="4"/>
  <c r="BK1140" i="4"/>
  <c r="AY1140" i="4"/>
  <c r="BM708" i="4"/>
  <c r="BJ164" i="4"/>
  <c r="BD164" i="4"/>
  <c r="BN164" i="4"/>
  <c r="CB164" i="4"/>
  <c r="CC164" i="4"/>
  <c r="BZ164" i="4"/>
  <c r="BJ176" i="4"/>
  <c r="BZ176" i="4"/>
  <c r="BD176" i="4"/>
  <c r="BN176" i="4"/>
  <c r="BK206" i="4"/>
  <c r="AY206" i="4"/>
  <c r="BN242" i="4"/>
  <c r="BZ242" i="4"/>
  <c r="BJ242" i="4"/>
  <c r="BD242" i="4"/>
  <c r="BJ344" i="4"/>
  <c r="BD344" i="4"/>
  <c r="BN344" i="4"/>
  <c r="BZ344" i="4"/>
  <c r="BN386" i="4"/>
  <c r="BD386" i="4"/>
  <c r="BZ386" i="4"/>
  <c r="CB386" i="4"/>
  <c r="BJ386" i="4"/>
  <c r="CC386" i="4"/>
  <c r="BN398" i="4"/>
  <c r="BZ398" i="4"/>
  <c r="BJ398" i="4"/>
  <c r="BD398" i="4"/>
  <c r="BD422" i="4"/>
  <c r="BN422" i="4"/>
  <c r="BJ422" i="4"/>
  <c r="BZ422" i="4"/>
  <c r="BD452" i="4"/>
  <c r="BN452" i="4"/>
  <c r="BJ452" i="4"/>
  <c r="BZ452" i="4"/>
  <c r="BZ500" i="4"/>
  <c r="CB500" i="4"/>
  <c r="BN500" i="4"/>
  <c r="CC500" i="4"/>
  <c r="BJ500" i="4"/>
  <c r="BD500" i="4"/>
  <c r="BD548" i="4"/>
  <c r="BJ548" i="4"/>
  <c r="BN548" i="4"/>
  <c r="BZ548" i="4"/>
  <c r="BD584" i="4"/>
  <c r="BJ584" i="4"/>
  <c r="BN584" i="4"/>
  <c r="BZ584" i="4"/>
  <c r="BZ608" i="4"/>
  <c r="BN608" i="4"/>
  <c r="BJ608" i="4"/>
  <c r="BD608" i="4"/>
  <c r="CB686" i="4"/>
  <c r="BD686" i="4"/>
  <c r="BM686" i="4"/>
  <c r="BJ686" i="4"/>
  <c r="CC686" i="4"/>
  <c r="BZ686" i="4"/>
  <c r="BN686" i="4"/>
  <c r="BZ716" i="4"/>
  <c r="BN716" i="4"/>
  <c r="BD716" i="4"/>
  <c r="BJ716" i="4"/>
  <c r="BZ794" i="4"/>
  <c r="BJ794" i="4"/>
  <c r="BD794" i="4"/>
  <c r="BN794" i="4"/>
  <c r="BA818" i="4"/>
  <c r="CC818" i="4"/>
  <c r="CB818" i="4"/>
  <c r="BZ818" i="4"/>
  <c r="BD818" i="4"/>
  <c r="BJ818" i="4"/>
  <c r="BN818" i="4"/>
  <c r="BZ854" i="4"/>
  <c r="BJ854" i="4"/>
  <c r="BN854" i="4"/>
  <c r="BD854" i="4"/>
  <c r="BD860" i="4"/>
  <c r="BN860" i="4"/>
  <c r="BJ860" i="4"/>
  <c r="CC860" i="4"/>
  <c r="BZ860" i="4"/>
  <c r="CB860" i="4"/>
  <c r="BB884" i="4"/>
  <c r="BC884" i="4" s="1"/>
  <c r="BI884" i="4"/>
  <c r="CI884" i="4" s="1"/>
  <c r="BZ944" i="4"/>
  <c r="BD944" i="4"/>
  <c r="BM944" i="4"/>
  <c r="BJ944" i="4"/>
  <c r="BA944" i="4"/>
  <c r="CB944" i="4"/>
  <c r="CC944" i="4"/>
  <c r="BN944" i="4"/>
  <c r="BD956" i="4"/>
  <c r="BZ956" i="4"/>
  <c r="BM956" i="4"/>
  <c r="BN956" i="4"/>
  <c r="BJ956" i="4"/>
  <c r="BI1046" i="4"/>
  <c r="CI1046" i="4" s="1"/>
  <c r="BB1046" i="4"/>
  <c r="BC1046" i="4" s="1"/>
  <c r="BI1058" i="4"/>
  <c r="CI1058" i="4" s="1"/>
  <c r="BB1058" i="4"/>
  <c r="BC1058" i="4" s="1"/>
  <c r="BA1070" i="4"/>
  <c r="BN1070" i="4"/>
  <c r="CC1070" i="4"/>
  <c r="BZ1070" i="4"/>
  <c r="BJ1070" i="4"/>
  <c r="BD1070" i="4"/>
  <c r="CB1070" i="4"/>
  <c r="BD1136" i="4"/>
  <c r="BZ1136" i="4"/>
  <c r="BJ1136" i="4"/>
  <c r="CB1136" i="4"/>
  <c r="BN1136" i="4"/>
  <c r="CC1136" i="4"/>
  <c r="BZ1160" i="4"/>
  <c r="BN1160" i="4"/>
  <c r="BD1160" i="4"/>
  <c r="BJ1160" i="4"/>
  <c r="CC1160" i="4"/>
  <c r="BZ1196" i="4"/>
  <c r="BD1196" i="4"/>
  <c r="BN1196" i="4"/>
  <c r="CB1196" i="4"/>
  <c r="BJ1196" i="4"/>
  <c r="CC1196" i="4"/>
  <c r="CC1244" i="4"/>
  <c r="BZ1244" i="4"/>
  <c r="CB1244" i="4"/>
  <c r="BJ1244" i="4"/>
  <c r="BN1244" i="4"/>
  <c r="BD1244" i="4"/>
  <c r="BI1262" i="4"/>
  <c r="CI1262" i="4" s="1"/>
  <c r="BB1262" i="4"/>
  <c r="BC1262" i="4" s="1"/>
  <c r="BZ1310" i="4"/>
  <c r="BD1310" i="4"/>
  <c r="BJ1310" i="4"/>
  <c r="CC1310" i="4"/>
  <c r="BM1310" i="4"/>
  <c r="BN1310" i="4"/>
  <c r="CB1310" i="4"/>
  <c r="BZ1376" i="4"/>
  <c r="CB1376" i="4"/>
  <c r="BJ1376" i="4"/>
  <c r="BN1376" i="4"/>
  <c r="CC1376" i="4"/>
  <c r="BD1376" i="4"/>
  <c r="BJ1388" i="4"/>
  <c r="BZ1388" i="4"/>
  <c r="BN1388" i="4"/>
  <c r="CC1388" i="4"/>
  <c r="BD1388" i="4"/>
  <c r="CB1388" i="4"/>
  <c r="CC1412" i="4"/>
  <c r="BN1412" i="4"/>
  <c r="CB1412" i="4"/>
  <c r="BD1412" i="4"/>
  <c r="BZ1412" i="4"/>
  <c r="BJ1412" i="4"/>
  <c r="BZ1424" i="4"/>
  <c r="BN1424" i="4"/>
  <c r="BD1424" i="4"/>
  <c r="CB1424" i="4"/>
  <c r="CC1424" i="4"/>
  <c r="BJ1424" i="4"/>
  <c r="BD1436" i="4"/>
  <c r="BJ1436" i="4"/>
  <c r="BZ1436" i="4"/>
  <c r="CB1436" i="4"/>
  <c r="CC1436" i="4"/>
  <c r="CB1478" i="4"/>
  <c r="CC1478" i="4"/>
  <c r="BZ1478" i="4"/>
  <c r="BD1478" i="4"/>
  <c r="BJ1478" i="4"/>
  <c r="BD1538" i="4"/>
  <c r="BJ1538" i="4"/>
  <c r="BZ1538" i="4"/>
  <c r="BD1598" i="4"/>
  <c r="BJ1598" i="4"/>
  <c r="BZ1598" i="4"/>
  <c r="BZ1658" i="4"/>
  <c r="BD1658" i="4"/>
  <c r="BJ1658" i="4"/>
  <c r="BM503" i="4"/>
  <c r="BM1068" i="4"/>
  <c r="BM947" i="4"/>
  <c r="BM755" i="4"/>
  <c r="BD489" i="4"/>
  <c r="BZ489" i="4"/>
  <c r="BN489" i="4"/>
  <c r="BJ489" i="4"/>
  <c r="BZ753" i="4"/>
  <c r="BJ753" i="4"/>
  <c r="BD753" i="4"/>
  <c r="BN753" i="4"/>
  <c r="BN29" i="4"/>
  <c r="BD29" i="4"/>
  <c r="BZ29" i="4"/>
  <c r="BJ29" i="4"/>
  <c r="BD77" i="4"/>
  <c r="BN77" i="4"/>
  <c r="BZ77" i="4"/>
  <c r="BJ77" i="4"/>
  <c r="BD149" i="4"/>
  <c r="BZ149" i="4"/>
  <c r="BJ149" i="4"/>
  <c r="BN149" i="4"/>
  <c r="BZ161" i="4"/>
  <c r="BN161" i="4"/>
  <c r="CC161" i="4"/>
  <c r="BD161" i="4"/>
  <c r="BJ161" i="4"/>
  <c r="CB161" i="4"/>
  <c r="BD215" i="4"/>
  <c r="BZ215" i="4"/>
  <c r="BJ215" i="4"/>
  <c r="BN215" i="4"/>
  <c r="BM215" i="4"/>
  <c r="BJ227" i="4"/>
  <c r="CB227" i="4"/>
  <c r="BD227" i="4"/>
  <c r="CC227" i="4"/>
  <c r="BZ227" i="4"/>
  <c r="BN227" i="4"/>
  <c r="BM227" i="4"/>
  <c r="BJ329" i="4"/>
  <c r="BN329" i="4"/>
  <c r="BZ329" i="4"/>
  <c r="BD329" i="4"/>
  <c r="BD359" i="4"/>
  <c r="BZ359" i="4"/>
  <c r="CB359" i="4"/>
  <c r="BN359" i="4"/>
  <c r="CC359" i="4"/>
  <c r="BJ359" i="4"/>
  <c r="BD383" i="4"/>
  <c r="BN383" i="4"/>
  <c r="BZ383" i="4"/>
  <c r="BJ383" i="4"/>
  <c r="BM395" i="4"/>
  <c r="CC407" i="4"/>
  <c r="BD407" i="4"/>
  <c r="CB407" i="4"/>
  <c r="BZ407" i="4"/>
  <c r="BN407" i="4"/>
  <c r="BJ407" i="4"/>
  <c r="BM407" i="4"/>
  <c r="BZ461" i="4"/>
  <c r="BD461" i="4"/>
  <c r="BJ461" i="4"/>
  <c r="BN461" i="4"/>
  <c r="BN497" i="4"/>
  <c r="BM497" i="4"/>
  <c r="BJ497" i="4"/>
  <c r="BD497" i="4"/>
  <c r="BZ497" i="4"/>
  <c r="BN521" i="4"/>
  <c r="BZ521" i="4"/>
  <c r="CB521" i="4"/>
  <c r="BM521" i="4"/>
  <c r="CC521" i="4"/>
  <c r="BJ521" i="4"/>
  <c r="BD521" i="4"/>
  <c r="BK551" i="4"/>
  <c r="BM551" i="4" s="1"/>
  <c r="CC551" i="4"/>
  <c r="BN671" i="4"/>
  <c r="BZ671" i="4"/>
  <c r="BM671" i="4"/>
  <c r="BD671" i="4"/>
  <c r="BJ671" i="4"/>
  <c r="BZ701" i="4"/>
  <c r="BD701" i="4"/>
  <c r="BN701" i="4"/>
  <c r="BM701" i="4"/>
  <c r="BJ701" i="4"/>
  <c r="BZ833" i="4"/>
  <c r="BD833" i="4"/>
  <c r="BJ833" i="4"/>
  <c r="BN833" i="4"/>
  <c r="BZ845" i="4"/>
  <c r="CC845" i="4"/>
  <c r="BN845" i="4"/>
  <c r="CB845" i="4"/>
  <c r="BD845" i="4"/>
  <c r="BM857" i="4"/>
  <c r="CC971" i="4"/>
  <c r="CB971" i="4"/>
  <c r="BJ971" i="4"/>
  <c r="BN971" i="4"/>
  <c r="BD971" i="4"/>
  <c r="BM971" i="4"/>
  <c r="BZ971" i="4"/>
  <c r="BN989" i="4"/>
  <c r="BD989" i="4"/>
  <c r="BZ989" i="4"/>
  <c r="BJ989" i="4"/>
  <c r="BK1031" i="4"/>
  <c r="AY1031" i="4"/>
  <c r="BD1085" i="4"/>
  <c r="CB1085" i="4"/>
  <c r="BJ1085" i="4"/>
  <c r="CC1085" i="4"/>
  <c r="BZ1085" i="4"/>
  <c r="BN1085" i="4"/>
  <c r="BM1103" i="4"/>
  <c r="BN1103" i="4"/>
  <c r="CC1103" i="4"/>
  <c r="BJ1103" i="4"/>
  <c r="CB1103" i="4"/>
  <c r="BD1103" i="4"/>
  <c r="BZ1103" i="4"/>
  <c r="BA1145" i="4"/>
  <c r="BD1145" i="4"/>
  <c r="BZ1145" i="4"/>
  <c r="CB1145" i="4"/>
  <c r="BJ1145" i="4"/>
  <c r="BN1145" i="4"/>
  <c r="CC1145" i="4"/>
  <c r="BJ1187" i="4"/>
  <c r="BD1187" i="4"/>
  <c r="BA1187" i="4"/>
  <c r="CC1187" i="4"/>
  <c r="BN1187" i="4"/>
  <c r="CB1187" i="4"/>
  <c r="BZ1187" i="4"/>
  <c r="BD1205" i="4"/>
  <c r="CB1205" i="4"/>
  <c r="BJ1205" i="4"/>
  <c r="BN1205" i="4"/>
  <c r="CC1205" i="4"/>
  <c r="BZ1205" i="4"/>
  <c r="BJ1223" i="4"/>
  <c r="CB1223" i="4"/>
  <c r="BZ1223" i="4"/>
  <c r="CC1223" i="4"/>
  <c r="BD1223" i="4"/>
  <c r="BN1223" i="4"/>
  <c r="BM1265" i="4"/>
  <c r="CB1289" i="4"/>
  <c r="BN1289" i="4"/>
  <c r="BJ1289" i="4"/>
  <c r="BA1289" i="4"/>
  <c r="CC1289" i="4"/>
  <c r="BD1289" i="4"/>
  <c r="BZ1289" i="4"/>
  <c r="CC1307" i="4"/>
  <c r="BN1307" i="4"/>
  <c r="BD1307" i="4"/>
  <c r="BZ1307" i="4"/>
  <c r="BJ1307" i="4"/>
  <c r="CB1307" i="4"/>
  <c r="BJ1337" i="4"/>
  <c r="BN1337" i="4"/>
  <c r="CB1337" i="4"/>
  <c r="CC1337" i="4"/>
  <c r="BM1337" i="4"/>
  <c r="BD1337" i="4"/>
  <c r="BZ1337" i="4"/>
  <c r="BZ1409" i="4"/>
  <c r="BD1409" i="4"/>
  <c r="CB1409" i="4"/>
  <c r="CC1409" i="4"/>
  <c r="BJ1409" i="4"/>
  <c r="BN1409" i="4"/>
  <c r="BJ1457" i="4"/>
  <c r="BD1457" i="4"/>
  <c r="CB1457" i="4"/>
  <c r="BZ1457" i="4"/>
  <c r="CC1457" i="4"/>
  <c r="BJ1499" i="4"/>
  <c r="BZ1499" i="4"/>
  <c r="BD1499" i="4"/>
  <c r="BZ1535" i="4"/>
  <c r="BD1535" i="4"/>
  <c r="BJ1535" i="4"/>
  <c r="BZ1565" i="4"/>
  <c r="BJ1565" i="4"/>
  <c r="BD1565" i="4"/>
  <c r="BZ1601" i="4"/>
  <c r="BD1601" i="4"/>
  <c r="BJ1601" i="4"/>
  <c r="BZ1631" i="4"/>
  <c r="BD1631" i="4"/>
  <c r="BJ1631" i="4"/>
  <c r="BJ1661" i="4"/>
  <c r="BD1661" i="4"/>
  <c r="BZ1661" i="4"/>
  <c r="BJ1679" i="4"/>
  <c r="BD1679" i="4"/>
  <c r="BZ1679" i="4"/>
  <c r="BD1697" i="4"/>
  <c r="BZ1697" i="4"/>
  <c r="BJ1697" i="4"/>
  <c r="BM489" i="4"/>
  <c r="BM432" i="4"/>
  <c r="BM14" i="4"/>
  <c r="CC38" i="4"/>
  <c r="BD38" i="4"/>
  <c r="BJ38" i="4"/>
  <c r="BZ38" i="4"/>
  <c r="BN38" i="4"/>
  <c r="CB38" i="4"/>
  <c r="BN74" i="4"/>
  <c r="BZ74" i="4"/>
  <c r="BM74" i="4"/>
  <c r="BD74" i="4"/>
  <c r="BJ74" i="4"/>
  <c r="CB92" i="4"/>
  <c r="BJ104" i="4"/>
  <c r="BD104" i="4"/>
  <c r="BZ104" i="4"/>
  <c r="BN104" i="4"/>
  <c r="BM116" i="4"/>
  <c r="BZ128" i="4"/>
  <c r="BM128" i="4"/>
  <c r="BJ128" i="4"/>
  <c r="BD128" i="4"/>
  <c r="BN128" i="4"/>
  <c r="BM152" i="4"/>
  <c r="BM242" i="4"/>
  <c r="CC254" i="4"/>
  <c r="CB254" i="4"/>
  <c r="BZ254" i="4"/>
  <c r="BJ254" i="4"/>
  <c r="BD254" i="4"/>
  <c r="BN254" i="4"/>
  <c r="BM278" i="4"/>
  <c r="BZ326" i="4"/>
  <c r="BM326" i="4"/>
  <c r="BN326" i="4"/>
  <c r="BD326" i="4"/>
  <c r="BD362" i="4"/>
  <c r="BN362" i="4"/>
  <c r="BM362" i="4"/>
  <c r="BZ362" i="4"/>
  <c r="BJ362" i="4"/>
  <c r="BJ374" i="4"/>
  <c r="BZ374" i="4"/>
  <c r="BD374" i="4"/>
  <c r="BN374" i="4"/>
  <c r="BM386" i="4"/>
  <c r="BM398" i="4"/>
  <c r="BZ458" i="4"/>
  <c r="BM458" i="4"/>
  <c r="BD458" i="4"/>
  <c r="BN458" i="4"/>
  <c r="CC458" i="4"/>
  <c r="CB458" i="4"/>
  <c r="BJ458" i="4"/>
  <c r="CC470" i="4"/>
  <c r="BJ470" i="4"/>
  <c r="BZ470" i="4"/>
  <c r="BD470" i="4"/>
  <c r="CB470" i="4"/>
  <c r="BM470" i="4"/>
  <c r="BN470" i="4"/>
  <c r="BJ518" i="4"/>
  <c r="BD518" i="4"/>
  <c r="BZ518" i="4"/>
  <c r="BN518" i="4"/>
  <c r="BM518" i="4"/>
  <c r="BD536" i="4"/>
  <c r="BN536" i="4"/>
  <c r="BZ536" i="4"/>
  <c r="BJ536" i="4"/>
  <c r="BM566" i="4"/>
  <c r="BM578" i="4"/>
  <c r="BN602" i="4"/>
  <c r="CC602" i="4"/>
  <c r="CB602" i="4"/>
  <c r="BZ602" i="4"/>
  <c r="BJ602" i="4"/>
  <c r="BD602" i="4"/>
  <c r="CB620" i="4"/>
  <c r="BD620" i="4"/>
  <c r="BJ620" i="4"/>
  <c r="BZ620" i="4"/>
  <c r="BN620" i="4"/>
  <c r="CC620" i="4"/>
  <c r="BJ638" i="4"/>
  <c r="BN638" i="4"/>
  <c r="BZ638" i="4"/>
  <c r="BD638" i="4"/>
  <c r="BK674" i="4"/>
  <c r="AY674" i="4"/>
  <c r="BJ704" i="4"/>
  <c r="BN704" i="4"/>
  <c r="BD704" i="4"/>
  <c r="BZ704" i="4"/>
  <c r="BM704" i="4"/>
  <c r="BD734" i="4"/>
  <c r="BJ734" i="4"/>
  <c r="CB734" i="4"/>
  <c r="CC734" i="4"/>
  <c r="BN734" i="4"/>
  <c r="BZ734" i="4"/>
  <c r="BM764" i="4"/>
  <c r="BM770" i="4"/>
  <c r="BD866" i="4"/>
  <c r="BJ866" i="4"/>
  <c r="BZ866" i="4"/>
  <c r="BN866" i="4"/>
  <c r="BK884" i="4"/>
  <c r="AY884" i="4"/>
  <c r="BJ896" i="4"/>
  <c r="BD896" i="4"/>
  <c r="BN896" i="4"/>
  <c r="BZ896" i="4"/>
  <c r="BM896" i="4"/>
  <c r="BJ932" i="4"/>
  <c r="BZ932" i="4"/>
  <c r="BD932" i="4"/>
  <c r="BN932" i="4"/>
  <c r="BZ962" i="4"/>
  <c r="BN962" i="4"/>
  <c r="BJ962" i="4"/>
  <c r="BD962" i="4"/>
  <c r="BZ974" i="4"/>
  <c r="BN974" i="4"/>
  <c r="BJ974" i="4"/>
  <c r="BD974" i="4"/>
  <c r="BM986" i="4"/>
  <c r="BN986" i="4"/>
  <c r="BJ986" i="4"/>
  <c r="BD986" i="4"/>
  <c r="BZ986" i="4"/>
  <c r="AY1022" i="4"/>
  <c r="BK1022" i="4"/>
  <c r="BN1046" i="4"/>
  <c r="BZ1046" i="4"/>
  <c r="CC1046" i="4"/>
  <c r="BD1046" i="4"/>
  <c r="BJ1046" i="4"/>
  <c r="CB1046" i="4"/>
  <c r="CC1058" i="4"/>
  <c r="CB1058" i="4"/>
  <c r="BJ1058" i="4"/>
  <c r="BZ1058" i="4"/>
  <c r="BD1058" i="4"/>
  <c r="BN1058" i="4"/>
  <c r="BM1076" i="4"/>
  <c r="BD1094" i="4"/>
  <c r="CB1094" i="4"/>
  <c r="BN1094" i="4"/>
  <c r="CC1094" i="4"/>
  <c r="BJ1094" i="4"/>
  <c r="BM1094" i="4"/>
  <c r="BZ1094" i="4"/>
  <c r="CB1112" i="4"/>
  <c r="BN1112" i="4"/>
  <c r="BJ1112" i="4"/>
  <c r="BD1112" i="4"/>
  <c r="CC1112" i="4"/>
  <c r="BZ1112" i="4"/>
  <c r="BN1124" i="4"/>
  <c r="BZ1124" i="4"/>
  <c r="CB1124" i="4"/>
  <c r="BJ1124" i="4"/>
  <c r="BD1124" i="4"/>
  <c r="CC1124" i="4"/>
  <c r="BM1136" i="4"/>
  <c r="BD1154" i="4"/>
  <c r="BN1154" i="4"/>
  <c r="BZ1154" i="4"/>
  <c r="CC1154" i="4"/>
  <c r="CB1154" i="4"/>
  <c r="BJ1154" i="4"/>
  <c r="BZ1166" i="4"/>
  <c r="BD1166" i="4"/>
  <c r="BN1166" i="4"/>
  <c r="CB1166" i="4"/>
  <c r="BJ1166" i="4"/>
  <c r="CC1166" i="4"/>
  <c r="BK1184" i="4"/>
  <c r="AY1184" i="4"/>
  <c r="BD1226" i="4"/>
  <c r="BZ1226" i="4"/>
  <c r="BN1226" i="4"/>
  <c r="CB1226" i="4"/>
  <c r="BJ1226" i="4"/>
  <c r="CC1226" i="4"/>
  <c r="CB1250" i="4"/>
  <c r="BZ1250" i="4"/>
  <c r="CC1250" i="4"/>
  <c r="BD1250" i="4"/>
  <c r="BJ1250" i="4"/>
  <c r="BN1250" i="4"/>
  <c r="BM1268" i="4"/>
  <c r="BN1280" i="4"/>
  <c r="CC1280" i="4"/>
  <c r="BJ1280" i="4"/>
  <c r="CB1280" i="4"/>
  <c r="BZ1280" i="4"/>
  <c r="BD1280" i="4"/>
  <c r="BD1358" i="4"/>
  <c r="BZ1358" i="4"/>
  <c r="BN1358" i="4"/>
  <c r="BJ1358" i="4"/>
  <c r="BM1358" i="4"/>
  <c r="CB1358" i="4"/>
  <c r="CC1358" i="4"/>
  <c r="BM1388" i="4"/>
  <c r="BN1400" i="4"/>
  <c r="BJ1400" i="4"/>
  <c r="CC1400" i="4"/>
  <c r="BD1400" i="4"/>
  <c r="BZ1400" i="4"/>
  <c r="BM1412" i="4"/>
  <c r="BZ1490" i="4"/>
  <c r="BD1490" i="4"/>
  <c r="BJ1490" i="4"/>
  <c r="BZ1526" i="4"/>
  <c r="BD1526" i="4"/>
  <c r="BJ1526" i="4"/>
  <c r="BD1550" i="4"/>
  <c r="BJ1550" i="4"/>
  <c r="BZ1550" i="4"/>
  <c r="BZ1586" i="4"/>
  <c r="BD1586" i="4"/>
  <c r="BJ1586" i="4"/>
  <c r="BJ1610" i="4"/>
  <c r="BD1610" i="4"/>
  <c r="BZ1610" i="4"/>
  <c r="BZ1646" i="4"/>
  <c r="BD1646" i="4"/>
  <c r="BJ1646" i="4"/>
  <c r="BJ1670" i="4"/>
  <c r="BD1670" i="4"/>
  <c r="BZ1670" i="4"/>
  <c r="BM479" i="4"/>
  <c r="BM431" i="4"/>
  <c r="BM452" i="4"/>
  <c r="BM1226" i="4"/>
  <c r="BM548" i="4"/>
  <c r="BM1190" i="4"/>
  <c r="BM429" i="4"/>
  <c r="BM734" i="4"/>
  <c r="BM464" i="4"/>
  <c r="BM563" i="4"/>
  <c r="BM1346" i="4"/>
  <c r="BM59" i="4"/>
  <c r="BM1376" i="4"/>
  <c r="BM176" i="4"/>
  <c r="BZ65" i="4"/>
  <c r="BN65" i="4"/>
  <c r="BD65" i="4"/>
  <c r="BJ65" i="4"/>
  <c r="BJ83" i="4"/>
  <c r="BZ83" i="4"/>
  <c r="BN83" i="4"/>
  <c r="BM83" i="4"/>
  <c r="BD83" i="4"/>
  <c r="BM101" i="4"/>
  <c r="BD101" i="4"/>
  <c r="BN101" i="4"/>
  <c r="BJ101" i="4"/>
  <c r="BZ101" i="4"/>
  <c r="BZ143" i="4"/>
  <c r="CC143" i="4"/>
  <c r="BN143" i="4"/>
  <c r="BJ143" i="4"/>
  <c r="BD143" i="4"/>
  <c r="CB143" i="4"/>
  <c r="BD185" i="4"/>
  <c r="BJ185" i="4"/>
  <c r="BN185" i="4"/>
  <c r="BZ185" i="4"/>
  <c r="BB227" i="4"/>
  <c r="BC227" i="4" s="1"/>
  <c r="BI227" i="4"/>
  <c r="CI227" i="4" s="1"/>
  <c r="BZ245" i="4"/>
  <c r="BN245" i="4"/>
  <c r="BD245" i="4"/>
  <c r="BJ245" i="4"/>
  <c r="BZ257" i="4"/>
  <c r="BJ257" i="4"/>
  <c r="BD257" i="4"/>
  <c r="BN257" i="4"/>
  <c r="BM269" i="4"/>
  <c r="BJ347" i="4"/>
  <c r="BD347" i="4"/>
  <c r="BM347" i="4"/>
  <c r="BN347" i="4"/>
  <c r="CB347" i="4"/>
  <c r="BZ347" i="4"/>
  <c r="CC347" i="4"/>
  <c r="BZ395" i="4"/>
  <c r="BD395" i="4"/>
  <c r="BN395" i="4"/>
  <c r="BJ395" i="4"/>
  <c r="BK437" i="4"/>
  <c r="AY437" i="4"/>
  <c r="BN449" i="4"/>
  <c r="CB449" i="4"/>
  <c r="CC449" i="4"/>
  <c r="BZ449" i="4"/>
  <c r="BD449" i="4"/>
  <c r="BM449" i="4"/>
  <c r="BJ449" i="4"/>
  <c r="CC485" i="4"/>
  <c r="BJ485" i="4"/>
  <c r="BD485" i="4"/>
  <c r="BZ485" i="4"/>
  <c r="BN485" i="4"/>
  <c r="CB485" i="4"/>
  <c r="BJ509" i="4"/>
  <c r="BZ509" i="4"/>
  <c r="BD509" i="4"/>
  <c r="BN509" i="4"/>
  <c r="BM587" i="4"/>
  <c r="BN611" i="4"/>
  <c r="BZ611" i="4"/>
  <c r="BJ611" i="4"/>
  <c r="BD611" i="4"/>
  <c r="BJ689" i="4"/>
  <c r="BD689" i="4"/>
  <c r="BN689" i="4"/>
  <c r="BM689" i="4"/>
  <c r="BZ689" i="4"/>
  <c r="BJ713" i="4"/>
  <c r="CB713" i="4"/>
  <c r="BD713" i="4"/>
  <c r="BN713" i="4"/>
  <c r="BZ713" i="4"/>
  <c r="CC713" i="4"/>
  <c r="BN731" i="4"/>
  <c r="BJ731" i="4"/>
  <c r="BD731" i="4"/>
  <c r="CB731" i="4"/>
  <c r="BZ731" i="4"/>
  <c r="CC731" i="4"/>
  <c r="BM767" i="4"/>
  <c r="CB857" i="4"/>
  <c r="BD857" i="4"/>
  <c r="CC857" i="4"/>
  <c r="BN857" i="4"/>
  <c r="BZ857" i="4"/>
  <c r="BJ857" i="4"/>
  <c r="BM863" i="4"/>
  <c r="BD875" i="4"/>
  <c r="BZ875" i="4"/>
  <c r="CC875" i="4"/>
  <c r="BJ875" i="4"/>
  <c r="BN875" i="4"/>
  <c r="CB875" i="4"/>
  <c r="BN899" i="4"/>
  <c r="CC899" i="4"/>
  <c r="BZ899" i="4"/>
  <c r="CB899" i="4"/>
  <c r="BD899" i="4"/>
  <c r="BM899" i="4"/>
  <c r="BJ899" i="4"/>
  <c r="BB911" i="4"/>
  <c r="BC911" i="4" s="1"/>
  <c r="BI911" i="4"/>
  <c r="CI911" i="4" s="1"/>
  <c r="BN935" i="4"/>
  <c r="BM935" i="4"/>
  <c r="BZ935" i="4"/>
  <c r="CC935" i="4"/>
  <c r="BD935" i="4"/>
  <c r="BJ935" i="4"/>
  <c r="CB935" i="4"/>
  <c r="BN953" i="4"/>
  <c r="BZ953" i="4"/>
  <c r="BM953" i="4"/>
  <c r="BD953" i="4"/>
  <c r="BJ953" i="4"/>
  <c r="AY965" i="4"/>
  <c r="BK965" i="4"/>
  <c r="CB977" i="4"/>
  <c r="BM977" i="4"/>
  <c r="BD977" i="4"/>
  <c r="BN977" i="4"/>
  <c r="CC977" i="4"/>
  <c r="BJ977" i="4"/>
  <c r="BZ977" i="4"/>
  <c r="BM1055" i="4"/>
  <c r="BJ1073" i="4"/>
  <c r="CC1073" i="4"/>
  <c r="BD1073" i="4"/>
  <c r="BZ1073" i="4"/>
  <c r="CB1073" i="4"/>
  <c r="BN1073" i="4"/>
  <c r="AY1109" i="4"/>
  <c r="BK1109" i="4"/>
  <c r="BN1175" i="4"/>
  <c r="BD1175" i="4"/>
  <c r="BZ1175" i="4"/>
  <c r="CC1175" i="4"/>
  <c r="CB1175" i="4"/>
  <c r="BM1175" i="4"/>
  <c r="BJ1175" i="4"/>
  <c r="BZ1193" i="4"/>
  <c r="BN1193" i="4"/>
  <c r="BD1193" i="4"/>
  <c r="CC1193" i="4"/>
  <c r="CB1193" i="4"/>
  <c r="BJ1193" i="4"/>
  <c r="BN1229" i="4"/>
  <c r="BZ1229" i="4"/>
  <c r="CC1229" i="4"/>
  <c r="BJ1229" i="4"/>
  <c r="BD1229" i="4"/>
  <c r="CB1229" i="4"/>
  <c r="BD1265" i="4"/>
  <c r="BZ1265" i="4"/>
  <c r="CC1265" i="4"/>
  <c r="BN1265" i="4"/>
  <c r="CB1265" i="4"/>
  <c r="BJ1265" i="4"/>
  <c r="BJ1277" i="4"/>
  <c r="BD1277" i="4"/>
  <c r="CC1277" i="4"/>
  <c r="BZ1277" i="4"/>
  <c r="BN1277" i="4"/>
  <c r="CB1277" i="4"/>
  <c r="BN1313" i="4"/>
  <c r="CC1313" i="4"/>
  <c r="BJ1313" i="4"/>
  <c r="BD1313" i="4"/>
  <c r="CB1313" i="4"/>
  <c r="BZ1313" i="4"/>
  <c r="BZ1379" i="4"/>
  <c r="BN1379" i="4"/>
  <c r="BJ1379" i="4"/>
  <c r="BA1379" i="4"/>
  <c r="BD1379" i="4"/>
  <c r="CB1379" i="4"/>
  <c r="CC1379" i="4"/>
  <c r="BJ1403" i="4"/>
  <c r="CC1403" i="4"/>
  <c r="BN1403" i="4"/>
  <c r="BD1403" i="4"/>
  <c r="BZ1403" i="4"/>
  <c r="CB1403" i="4"/>
  <c r="BZ1427" i="4"/>
  <c r="CC1427" i="4"/>
  <c r="CB1427" i="4"/>
  <c r="BD1427" i="4"/>
  <c r="BJ1427" i="4"/>
  <c r="BA1427" i="4"/>
  <c r="BZ1439" i="4"/>
  <c r="CB1439" i="4"/>
  <c r="BJ1439" i="4"/>
  <c r="BD1439" i="4"/>
  <c r="CC1439" i="4"/>
  <c r="BA1469" i="4"/>
  <c r="BJ1469" i="4"/>
  <c r="CC1469" i="4"/>
  <c r="BZ1469" i="4"/>
  <c r="BD1469" i="4"/>
  <c r="CB1469" i="4"/>
  <c r="BD1517" i="4"/>
  <c r="BZ1517" i="4"/>
  <c r="BJ1517" i="4"/>
  <c r="BJ1589" i="4"/>
  <c r="BZ1589" i="4"/>
  <c r="BD1589" i="4"/>
  <c r="BD1619" i="4"/>
  <c r="BJ1619" i="4"/>
  <c r="BZ1619" i="4"/>
  <c r="BJ1649" i="4"/>
  <c r="BD1649" i="4"/>
  <c r="BZ1649" i="4"/>
  <c r="BG754" i="1"/>
  <c r="BF754" i="1"/>
  <c r="BC754" i="1"/>
  <c r="BM500" i="4"/>
  <c r="BN144" i="4"/>
  <c r="BZ144" i="4"/>
  <c r="BD144" i="4"/>
  <c r="BJ144" i="4"/>
  <c r="BJ432" i="4"/>
  <c r="BD432" i="4"/>
  <c r="BN432" i="4"/>
  <c r="BZ432" i="4"/>
  <c r="BN1152" i="4"/>
  <c r="CC1152" i="4"/>
  <c r="CB1152" i="4"/>
  <c r="BD1152" i="4"/>
  <c r="BZ1152" i="4"/>
  <c r="BJ1152" i="4"/>
  <c r="BD14" i="4"/>
  <c r="CB14" i="4"/>
  <c r="BJ14" i="4"/>
  <c r="BN14" i="4"/>
  <c r="CC14" i="4"/>
  <c r="BZ14" i="4"/>
  <c r="BZ62" i="4"/>
  <c r="BN62" i="4"/>
  <c r="BM62" i="4"/>
  <c r="BJ62" i="4"/>
  <c r="BD62" i="4"/>
  <c r="BZ116" i="4"/>
  <c r="BN116" i="4"/>
  <c r="BJ116" i="4"/>
  <c r="BD116" i="4"/>
  <c r="BZ146" i="4"/>
  <c r="BN146" i="4"/>
  <c r="BD146" i="4"/>
  <c r="BJ146" i="4"/>
  <c r="BN152" i="4"/>
  <c r="BZ152" i="4"/>
  <c r="BD152" i="4"/>
  <c r="BJ152" i="4"/>
  <c r="BN170" i="4"/>
  <c r="BJ170" i="4"/>
  <c r="BD170" i="4"/>
  <c r="BZ170" i="4"/>
  <c r="BB182" i="4"/>
  <c r="BC182" i="4" s="1"/>
  <c r="BI182" i="4"/>
  <c r="CI182" i="4" s="1"/>
  <c r="BK194" i="4"/>
  <c r="AY194" i="4"/>
  <c r="BZ212" i="4"/>
  <c r="BM212" i="4"/>
  <c r="CB212" i="4"/>
  <c r="CC212" i="4"/>
  <c r="BN212" i="4"/>
  <c r="BJ212" i="4"/>
  <c r="BD212" i="4"/>
  <c r="BD224" i="4"/>
  <c r="BN224" i="4"/>
  <c r="BZ224" i="4"/>
  <c r="BJ224" i="4"/>
  <c r="BJ236" i="4"/>
  <c r="BN236" i="4"/>
  <c r="BZ236" i="4"/>
  <c r="BD236" i="4"/>
  <c r="BN260" i="4"/>
  <c r="BZ260" i="4"/>
  <c r="BJ260" i="4"/>
  <c r="BD260" i="4"/>
  <c r="BD278" i="4"/>
  <c r="BZ278" i="4"/>
  <c r="BN278" i="4"/>
  <c r="BJ278" i="4"/>
  <c r="BD350" i="4"/>
  <c r="CB350" i="4"/>
  <c r="CC350" i="4"/>
  <c r="BJ350" i="4"/>
  <c r="BZ350" i="4"/>
  <c r="BN350" i="4"/>
  <c r="BK368" i="4"/>
  <c r="AY368" i="4"/>
  <c r="CC404" i="4"/>
  <c r="CB404" i="4"/>
  <c r="BZ404" i="4"/>
  <c r="BD404" i="4"/>
  <c r="BN404" i="4"/>
  <c r="BJ404" i="4"/>
  <c r="BJ428" i="4"/>
  <c r="BD428" i="4"/>
  <c r="BM428" i="4"/>
  <c r="BZ428" i="4"/>
  <c r="BN428" i="4"/>
  <c r="BJ440" i="4"/>
  <c r="BZ440" i="4"/>
  <c r="BN440" i="4"/>
  <c r="BD440" i="4"/>
  <c r="BD476" i="4"/>
  <c r="BN476" i="4"/>
  <c r="BM476" i="4"/>
  <c r="BJ476" i="4"/>
  <c r="BZ476" i="4"/>
  <c r="BZ488" i="4"/>
  <c r="BJ488" i="4"/>
  <c r="BM488" i="4"/>
  <c r="BN488" i="4"/>
  <c r="BD488" i="4"/>
  <c r="BJ506" i="4"/>
  <c r="BZ506" i="4"/>
  <c r="BM506" i="4"/>
  <c r="BN506" i="4"/>
  <c r="BD506" i="4"/>
  <c r="BN560" i="4"/>
  <c r="BZ560" i="4"/>
  <c r="BD560" i="4"/>
  <c r="BJ560" i="4"/>
  <c r="CB614" i="4"/>
  <c r="BJ614" i="4"/>
  <c r="BD614" i="4"/>
  <c r="BZ614" i="4"/>
  <c r="BN614" i="4"/>
  <c r="CC614" i="4"/>
  <c r="AY650" i="4"/>
  <c r="BK650" i="4"/>
  <c r="BM716" i="4"/>
  <c r="BN782" i="4"/>
  <c r="BZ782" i="4"/>
  <c r="BD782" i="4"/>
  <c r="BJ782" i="4"/>
  <c r="CB806" i="4"/>
  <c r="BN806" i="4"/>
  <c r="BD806" i="4"/>
  <c r="BM806" i="4"/>
  <c r="BZ806" i="4"/>
  <c r="BJ806" i="4"/>
  <c r="CC806" i="4"/>
  <c r="BN824" i="4"/>
  <c r="BJ824" i="4"/>
  <c r="BM824" i="4"/>
  <c r="BD824" i="4"/>
  <c r="CB824" i="4"/>
  <c r="BZ824" i="4"/>
  <c r="CC824" i="4"/>
  <c r="BJ920" i="4"/>
  <c r="BD920" i="4"/>
  <c r="BN920" i="4"/>
  <c r="BZ920" i="4"/>
  <c r="CC950" i="4"/>
  <c r="BJ950" i="4"/>
  <c r="BZ950" i="4"/>
  <c r="BN950" i="4"/>
  <c r="CB950" i="4"/>
  <c r="BD950" i="4"/>
  <c r="BD1010" i="4"/>
  <c r="BJ1010" i="4"/>
  <c r="CB1010" i="4"/>
  <c r="BZ1010" i="4"/>
  <c r="CC1010" i="4"/>
  <c r="BN1010" i="4"/>
  <c r="CB1052" i="4"/>
  <c r="BD1052" i="4"/>
  <c r="CC1052" i="4"/>
  <c r="BN1052" i="4"/>
  <c r="BZ1052" i="4"/>
  <c r="BJ1052" i="4"/>
  <c r="CB1076" i="4"/>
  <c r="BN1076" i="4"/>
  <c r="BA1076" i="4"/>
  <c r="BZ1076" i="4"/>
  <c r="CC1076" i="4"/>
  <c r="BD1076" i="4"/>
  <c r="BJ1076" i="4"/>
  <c r="BI1166" i="4"/>
  <c r="CI1166" i="4" s="1"/>
  <c r="BB1166" i="4"/>
  <c r="BC1166" i="4" s="1"/>
  <c r="BB1184" i="4"/>
  <c r="BC1184" i="4" s="1"/>
  <c r="BI1184" i="4"/>
  <c r="CI1184" i="4" s="1"/>
  <c r="BD1268" i="4"/>
  <c r="BJ1268" i="4"/>
  <c r="CB1268" i="4"/>
  <c r="BA1268" i="4"/>
  <c r="BZ1268" i="4"/>
  <c r="BN1268" i="4"/>
  <c r="CC1268" i="4"/>
  <c r="BN1286" i="4"/>
  <c r="CB1286" i="4"/>
  <c r="BJ1286" i="4"/>
  <c r="BD1286" i="4"/>
  <c r="CC1286" i="4"/>
  <c r="BZ1286" i="4"/>
  <c r="BD1316" i="4"/>
  <c r="CC1316" i="4"/>
  <c r="CB1316" i="4"/>
  <c r="BZ1316" i="4"/>
  <c r="BN1316" i="4"/>
  <c r="BJ1316" i="4"/>
  <c r="CB1340" i="4"/>
  <c r="BZ1340" i="4"/>
  <c r="BN1340" i="4"/>
  <c r="BD1340" i="4"/>
  <c r="BM1340" i="4"/>
  <c r="CC1340" i="4"/>
  <c r="BJ1340" i="4"/>
  <c r="BN1364" i="4"/>
  <c r="CC1364" i="4"/>
  <c r="BZ1364" i="4"/>
  <c r="BJ1364" i="4"/>
  <c r="CB1364" i="4"/>
  <c r="BD1364" i="4"/>
  <c r="BJ1394" i="4"/>
  <c r="BD1394" i="4"/>
  <c r="BZ1394" i="4"/>
  <c r="CB1394" i="4"/>
  <c r="BN1394" i="4"/>
  <c r="BA1394" i="4"/>
  <c r="CC1394" i="4"/>
  <c r="CB1442" i="4"/>
  <c r="CC1442" i="4"/>
  <c r="BJ1442" i="4"/>
  <c r="BD1442" i="4"/>
  <c r="BZ1442" i="4"/>
  <c r="CC1454" i="4"/>
  <c r="CB1454" i="4"/>
  <c r="BJ1454" i="4"/>
  <c r="BD1454" i="4"/>
  <c r="BZ1454" i="4"/>
  <c r="BD1502" i="4"/>
  <c r="BJ1502" i="4"/>
  <c r="BZ1502" i="4"/>
  <c r="BZ1514" i="4"/>
  <c r="BD1514" i="4"/>
  <c r="BJ1514" i="4"/>
  <c r="BD1562" i="4"/>
  <c r="BJ1562" i="4"/>
  <c r="BZ1562" i="4"/>
  <c r="BZ1574" i="4"/>
  <c r="BJ1574" i="4"/>
  <c r="BD1574" i="4"/>
  <c r="BD1622" i="4"/>
  <c r="BJ1622" i="4"/>
  <c r="BZ1622" i="4"/>
  <c r="BD1634" i="4"/>
  <c r="BZ1634" i="4"/>
  <c r="BJ1634" i="4"/>
  <c r="BD1682" i="4"/>
  <c r="BZ1682" i="4"/>
  <c r="BJ1682" i="4"/>
  <c r="BJ1694" i="4"/>
  <c r="BD1694" i="4"/>
  <c r="BZ1694" i="4"/>
  <c r="BM344" i="4"/>
  <c r="BM89" i="4"/>
  <c r="BM1229" i="4"/>
  <c r="BM60" i="4"/>
  <c r="BM731" i="4"/>
  <c r="BM608" i="4"/>
  <c r="BM236" i="4"/>
  <c r="BM65" i="4"/>
  <c r="BM599" i="4"/>
  <c r="BM144" i="4"/>
  <c r="BM725" i="4"/>
  <c r="BJ7" i="4"/>
  <c r="BD7" i="4"/>
  <c r="BZ7" i="4"/>
  <c r="BN7" i="4"/>
  <c r="BM7" i="4"/>
  <c r="BN561" i="4"/>
  <c r="BD561" i="4"/>
  <c r="BJ561" i="4"/>
  <c r="BZ561" i="4"/>
  <c r="BI849" i="4"/>
  <c r="CI849" i="4" s="1"/>
  <c r="BB849" i="4"/>
  <c r="BC849" i="4" s="1"/>
  <c r="BZ113" i="4"/>
  <c r="BJ113" i="4"/>
  <c r="BN113" i="4"/>
  <c r="BD113" i="4"/>
  <c r="BZ155" i="4"/>
  <c r="BN155" i="4"/>
  <c r="BJ155" i="4"/>
  <c r="BD155" i="4"/>
  <c r="CB167" i="4"/>
  <c r="CC167" i="4"/>
  <c r="BD167" i="4"/>
  <c r="BZ167" i="4"/>
  <c r="BN167" i="4"/>
  <c r="BJ167" i="4"/>
  <c r="BZ203" i="4"/>
  <c r="BJ203" i="4"/>
  <c r="BN203" i="4"/>
  <c r="BD203" i="4"/>
  <c r="CB221" i="4"/>
  <c r="BN221" i="4"/>
  <c r="BZ221" i="4"/>
  <c r="CC221" i="4"/>
  <c r="BJ221" i="4"/>
  <c r="BD221" i="4"/>
  <c r="BM251" i="4"/>
  <c r="BZ287" i="4"/>
  <c r="BN287" i="4"/>
  <c r="BD287" i="4"/>
  <c r="BJ287" i="4"/>
  <c r="BJ317" i="4"/>
  <c r="BZ317" i="4"/>
  <c r="BD317" i="4"/>
  <c r="BN317" i="4"/>
  <c r="CC335" i="4"/>
  <c r="BJ335" i="4"/>
  <c r="BZ335" i="4"/>
  <c r="BN335" i="4"/>
  <c r="BM335" i="4"/>
  <c r="BD335" i="4"/>
  <c r="CB335" i="4"/>
  <c r="BJ365" i="4"/>
  <c r="BZ365" i="4"/>
  <c r="BN365" i="4"/>
  <c r="BD365" i="4"/>
  <c r="BM365" i="4"/>
  <c r="BM383" i="4"/>
  <c r="BN413" i="4"/>
  <c r="BZ413" i="4"/>
  <c r="BJ413" i="4"/>
  <c r="BD413" i="4"/>
  <c r="BN455" i="4"/>
  <c r="BD455" i="4"/>
  <c r="BM455" i="4"/>
  <c r="BJ455" i="4"/>
  <c r="BZ455" i="4"/>
  <c r="BJ467" i="4"/>
  <c r="BN467" i="4"/>
  <c r="BZ467" i="4"/>
  <c r="BD467" i="4"/>
  <c r="CB503" i="4"/>
  <c r="BZ557" i="4"/>
  <c r="BD557" i="4"/>
  <c r="CC557" i="4"/>
  <c r="BJ557" i="4"/>
  <c r="CB557" i="4"/>
  <c r="BN557" i="4"/>
  <c r="BD593" i="4"/>
  <c r="CC593" i="4"/>
  <c r="BJ593" i="4"/>
  <c r="BZ593" i="4"/>
  <c r="CB593" i="4"/>
  <c r="BN593" i="4"/>
  <c r="BN605" i="4"/>
  <c r="BD605" i="4"/>
  <c r="CB605" i="4"/>
  <c r="CC605" i="4"/>
  <c r="BZ605" i="4"/>
  <c r="BJ605" i="4"/>
  <c r="BD641" i="4"/>
  <c r="CB641" i="4"/>
  <c r="CC641" i="4"/>
  <c r="BN641" i="4"/>
  <c r="BJ641" i="4"/>
  <c r="BZ641" i="4"/>
  <c r="BM713" i="4"/>
  <c r="BM761" i="4"/>
  <c r="BD761" i="4"/>
  <c r="BJ761" i="4"/>
  <c r="BZ761" i="4"/>
  <c r="BN761" i="4"/>
  <c r="CC797" i="4"/>
  <c r="BZ797" i="4"/>
  <c r="BJ797" i="4"/>
  <c r="BA797" i="4"/>
  <c r="CB797" i="4"/>
  <c r="BD797" i="4"/>
  <c r="BN797" i="4"/>
  <c r="BN809" i="4"/>
  <c r="BJ809" i="4"/>
  <c r="CC809" i="4"/>
  <c r="BD809" i="4"/>
  <c r="BZ809" i="4"/>
  <c r="CB809" i="4"/>
  <c r="CC821" i="4"/>
  <c r="BD821" i="4"/>
  <c r="BJ821" i="4"/>
  <c r="BN821" i="4"/>
  <c r="CB821" i="4"/>
  <c r="BZ821" i="4"/>
  <c r="BM869" i="4"/>
  <c r="BD905" i="4"/>
  <c r="BN905" i="4"/>
  <c r="BJ905" i="4"/>
  <c r="BZ905" i="4"/>
  <c r="BM905" i="4"/>
  <c r="BJ917" i="4"/>
  <c r="BZ917" i="4"/>
  <c r="BD917" i="4"/>
  <c r="BN917" i="4"/>
  <c r="BJ1001" i="4"/>
  <c r="BD1001" i="4"/>
  <c r="CC1001" i="4"/>
  <c r="BZ1001" i="4"/>
  <c r="BN1001" i="4"/>
  <c r="CB1001" i="4"/>
  <c r="BM1001" i="4"/>
  <c r="AY1013" i="4"/>
  <c r="CC1013" i="4" s="1"/>
  <c r="BK1061" i="4"/>
  <c r="AY1061" i="4"/>
  <c r="BM1073" i="4"/>
  <c r="BD1091" i="4"/>
  <c r="BM1091" i="4"/>
  <c r="BZ1091" i="4"/>
  <c r="BJ1091" i="4"/>
  <c r="CC1091" i="4"/>
  <c r="BN1091" i="4"/>
  <c r="CB1091" i="4"/>
  <c r="BZ1181" i="4"/>
  <c r="CB1181" i="4"/>
  <c r="BM1181" i="4"/>
  <c r="BN1181" i="4"/>
  <c r="BD1181" i="4"/>
  <c r="BJ1181" i="4"/>
  <c r="CC1181" i="4"/>
  <c r="BM1277" i="4"/>
  <c r="CB1295" i="4"/>
  <c r="BJ1295" i="4"/>
  <c r="CC1295" i="4"/>
  <c r="BD1295" i="4"/>
  <c r="BN1295" i="4"/>
  <c r="BZ1295" i="4"/>
  <c r="BN1343" i="4"/>
  <c r="BZ1343" i="4"/>
  <c r="BD1343" i="4"/>
  <c r="CC1343" i="4"/>
  <c r="CB1343" i="4"/>
  <c r="BJ1343" i="4"/>
  <c r="BZ1367" i="4"/>
  <c r="CC1367" i="4"/>
  <c r="BJ1367" i="4"/>
  <c r="BD1367" i="4"/>
  <c r="BN1367" i="4"/>
  <c r="CB1367" i="4"/>
  <c r="BM1403" i="4"/>
  <c r="BJ1415" i="4"/>
  <c r="CB1415" i="4"/>
  <c r="BZ1415" i="4"/>
  <c r="BN1415" i="4"/>
  <c r="BD1415" i="4"/>
  <c r="CC1415" i="4"/>
  <c r="BZ1475" i="4"/>
  <c r="BD1475" i="4"/>
  <c r="BJ1475" i="4"/>
  <c r="CB1475" i="4"/>
  <c r="CC1475" i="4"/>
  <c r="BJ1493" i="4"/>
  <c r="BD1493" i="4"/>
  <c r="BZ1493" i="4"/>
  <c r="BD1613" i="4"/>
  <c r="BJ1613" i="4"/>
  <c r="BZ1613" i="4"/>
  <c r="BJ1655" i="4"/>
  <c r="BD1655" i="4"/>
  <c r="BZ1655" i="4"/>
  <c r="BM1241" i="4"/>
  <c r="BD120" i="4"/>
  <c r="BN120" i="4"/>
  <c r="CB120" i="4"/>
  <c r="BZ120" i="4"/>
  <c r="CC120" i="4"/>
  <c r="CC660" i="4"/>
  <c r="BZ660" i="4"/>
  <c r="CB660" i="4"/>
  <c r="BJ660" i="4"/>
  <c r="BD660" i="4"/>
  <c r="BN660" i="4"/>
  <c r="CB1092" i="4"/>
  <c r="BD1092" i="4"/>
  <c r="CC1092" i="4"/>
  <c r="BJ1092" i="4"/>
  <c r="BZ1092" i="4"/>
  <c r="BN1092" i="4"/>
  <c r="BM485" i="4"/>
  <c r="CC92" i="4"/>
  <c r="BD92" i="4"/>
  <c r="BZ92" i="4"/>
  <c r="BJ92" i="4"/>
  <c r="BN92" i="4"/>
  <c r="BN158" i="4"/>
  <c r="BJ158" i="4"/>
  <c r="BD158" i="4"/>
  <c r="CC158" i="4"/>
  <c r="CB158" i="4"/>
  <c r="BZ158" i="4"/>
  <c r="BM170" i="4"/>
  <c r="BK182" i="4"/>
  <c r="AY182" i="4"/>
  <c r="BJ290" i="4"/>
  <c r="BD290" i="4"/>
  <c r="BN290" i="4"/>
  <c r="BZ290" i="4"/>
  <c r="BZ302" i="4"/>
  <c r="BD302" i="4"/>
  <c r="BM302" i="4"/>
  <c r="BJ302" i="4"/>
  <c r="BN302" i="4"/>
  <c r="BD314" i="4"/>
  <c r="BZ314" i="4"/>
  <c r="BN314" i="4"/>
  <c r="BM314" i="4"/>
  <c r="BJ314" i="4"/>
  <c r="BN332" i="4"/>
  <c r="BZ332" i="4"/>
  <c r="BM332" i="4"/>
  <c r="BD332" i="4"/>
  <c r="BJ332" i="4"/>
  <c r="BJ356" i="4"/>
  <c r="BD356" i="4"/>
  <c r="BN356" i="4"/>
  <c r="BZ356" i="4"/>
  <c r="CB380" i="4"/>
  <c r="BJ380" i="4"/>
  <c r="BN380" i="4"/>
  <c r="BD380" i="4"/>
  <c r="BZ380" i="4"/>
  <c r="CC380" i="4"/>
  <c r="BJ392" i="4"/>
  <c r="BD392" i="4"/>
  <c r="BN392" i="4"/>
  <c r="BZ392" i="4"/>
  <c r="BD494" i="4"/>
  <c r="BJ494" i="4"/>
  <c r="BZ494" i="4"/>
  <c r="BN494" i="4"/>
  <c r="BN542" i="4"/>
  <c r="CC542" i="4"/>
  <c r="BD542" i="4"/>
  <c r="BJ542" i="4"/>
  <c r="CB542" i="4"/>
  <c r="BZ542" i="4"/>
  <c r="BM542" i="4"/>
  <c r="BD572" i="4"/>
  <c r="BN572" i="4"/>
  <c r="BJ572" i="4"/>
  <c r="BZ572" i="4"/>
  <c r="BJ578" i="4"/>
  <c r="CB578" i="4"/>
  <c r="BD578" i="4"/>
  <c r="BN578" i="4"/>
  <c r="CC578" i="4"/>
  <c r="BZ578" i="4"/>
  <c r="BJ590" i="4"/>
  <c r="BD590" i="4"/>
  <c r="BZ590" i="4"/>
  <c r="BN590" i="4"/>
  <c r="BM614" i="4"/>
  <c r="BJ680" i="4"/>
  <c r="BD680" i="4"/>
  <c r="BZ680" i="4"/>
  <c r="BN680" i="4"/>
  <c r="CB692" i="4"/>
  <c r="BJ692" i="4"/>
  <c r="BN692" i="4"/>
  <c r="CC692" i="4"/>
  <c r="BZ692" i="4"/>
  <c r="BM692" i="4"/>
  <c r="BD692" i="4"/>
  <c r="BN710" i="4"/>
  <c r="BJ710" i="4"/>
  <c r="BZ710" i="4"/>
  <c r="BD710" i="4"/>
  <c r="BJ740" i="4"/>
  <c r="BD740" i="4"/>
  <c r="BZ740" i="4"/>
  <c r="BN740" i="4"/>
  <c r="BM740" i="4"/>
  <c r="BZ752" i="4"/>
  <c r="BN752" i="4"/>
  <c r="BD752" i="4"/>
  <c r="BJ752" i="4"/>
  <c r="BJ764" i="4"/>
  <c r="BZ764" i="4"/>
  <c r="BD764" i="4"/>
  <c r="BN764" i="4"/>
  <c r="BM794" i="4"/>
  <c r="BJ842" i="4"/>
  <c r="BN842" i="4"/>
  <c r="BZ842" i="4"/>
  <c r="BD842" i="4"/>
  <c r="BD872" i="4"/>
  <c r="BJ872" i="4"/>
  <c r="BZ872" i="4"/>
  <c r="CC872" i="4"/>
  <c r="CB872" i="4"/>
  <c r="BN872" i="4"/>
  <c r="BZ908" i="4"/>
  <c r="BN908" i="4"/>
  <c r="BD908" i="4"/>
  <c r="BJ908" i="4"/>
  <c r="BZ926" i="4"/>
  <c r="BN926" i="4"/>
  <c r="BJ926" i="4"/>
  <c r="BD926" i="4"/>
  <c r="BM926" i="4"/>
  <c r="BK1016" i="4"/>
  <c r="AY1016" i="4"/>
  <c r="BM1034" i="4"/>
  <c r="BM1052" i="4"/>
  <c r="BN1064" i="4"/>
  <c r="BZ1064" i="4"/>
  <c r="CC1064" i="4"/>
  <c r="CB1064" i="4"/>
  <c r="BD1064" i="4"/>
  <c r="BJ1064" i="4"/>
  <c r="BN1082" i="4"/>
  <c r="BD1082" i="4"/>
  <c r="BJ1082" i="4"/>
  <c r="CB1082" i="4"/>
  <c r="CC1082" i="4"/>
  <c r="BZ1082" i="4"/>
  <c r="BM1082" i="4"/>
  <c r="BZ1130" i="4"/>
  <c r="CB1130" i="4"/>
  <c r="BD1130" i="4"/>
  <c r="BJ1130" i="4"/>
  <c r="CC1130" i="4"/>
  <c r="BN1130" i="4"/>
  <c r="BJ1142" i="4"/>
  <c r="BD1142" i="4"/>
  <c r="BZ1142" i="4"/>
  <c r="CB1142" i="4"/>
  <c r="BN1142" i="4"/>
  <c r="CC1142" i="4"/>
  <c r="BZ1172" i="4"/>
  <c r="BN1172" i="4"/>
  <c r="BJ1172" i="4"/>
  <c r="BD1172" i="4"/>
  <c r="CB1172" i="4"/>
  <c r="CC1172" i="4"/>
  <c r="BI1190" i="4"/>
  <c r="CI1190" i="4" s="1"/>
  <c r="BB1190" i="4"/>
  <c r="BC1190" i="4" s="1"/>
  <c r="BZ1202" i="4"/>
  <c r="CB1202" i="4"/>
  <c r="BD1202" i="4"/>
  <c r="BJ1202" i="4"/>
  <c r="BN1202" i="4"/>
  <c r="CC1202" i="4"/>
  <c r="BM1256" i="4"/>
  <c r="BM1286" i="4"/>
  <c r="CB1322" i="4"/>
  <c r="BD1322" i="4"/>
  <c r="BZ1322" i="4"/>
  <c r="BN1322" i="4"/>
  <c r="BJ1322" i="4"/>
  <c r="CC1322" i="4"/>
  <c r="CB1382" i="4"/>
  <c r="BD1382" i="4"/>
  <c r="CC1382" i="4"/>
  <c r="BZ1382" i="4"/>
  <c r="BJ1382" i="4"/>
  <c r="BN1382" i="4"/>
  <c r="BM1394" i="4"/>
  <c r="BZ1406" i="4"/>
  <c r="CB1406" i="4"/>
  <c r="CC1406" i="4"/>
  <c r="BJ1406" i="4"/>
  <c r="BD1406" i="4"/>
  <c r="BN1406" i="4"/>
  <c r="BD1418" i="4"/>
  <c r="CC1418" i="4"/>
  <c r="CB1418" i="4"/>
  <c r="BN1418" i="4"/>
  <c r="BJ1418" i="4"/>
  <c r="BZ1418" i="4"/>
  <c r="BZ1508" i="4"/>
  <c r="BJ1508" i="4"/>
  <c r="BD1508" i="4"/>
  <c r="BJ1520" i="4"/>
  <c r="BZ1520" i="4"/>
  <c r="BD1520" i="4"/>
  <c r="BJ1544" i="4"/>
  <c r="BD1544" i="4"/>
  <c r="BZ1544" i="4"/>
  <c r="BD1556" i="4"/>
  <c r="BJ1556" i="4"/>
  <c r="BZ1556" i="4"/>
  <c r="BJ1592" i="4"/>
  <c r="BZ1592" i="4"/>
  <c r="BD1592" i="4"/>
  <c r="BD1640" i="4"/>
  <c r="BJ1640" i="4"/>
  <c r="BZ1640" i="4"/>
  <c r="BJ1652" i="4"/>
  <c r="BD1652" i="4"/>
  <c r="BZ1652" i="4"/>
  <c r="BM203" i="4"/>
  <c r="BM77" i="4"/>
  <c r="BM224" i="4"/>
  <c r="BM989" i="4"/>
  <c r="BM1313" i="4"/>
  <c r="BM638" i="4"/>
  <c r="BM917" i="4"/>
  <c r="BM1058" i="4"/>
  <c r="BM659" i="4"/>
  <c r="BM1220" i="4"/>
  <c r="BM536" i="4"/>
  <c r="BM845" i="4"/>
  <c r="BM290" i="4"/>
  <c r="BM1064" i="4"/>
  <c r="BM1316" i="4"/>
  <c r="BM524" i="4"/>
  <c r="BM1124" i="4"/>
  <c r="BM356" i="4"/>
  <c r="BM651" i="4"/>
  <c r="BM1209" i="4"/>
  <c r="BI1267" i="4"/>
  <c r="CI1267" i="4" s="1"/>
  <c r="BC1156" i="1"/>
  <c r="BG1156" i="1"/>
  <c r="BC1162" i="1"/>
  <c r="BG1162" i="1"/>
  <c r="BG1354" i="1"/>
  <c r="BF1165" i="1"/>
  <c r="BF239" i="1"/>
  <c r="BD1274" i="1"/>
  <c r="BF1274" i="1" s="1"/>
  <c r="BD127" i="1"/>
  <c r="BF127" i="1" s="1"/>
  <c r="BD1142" i="1"/>
  <c r="BF1142" i="1" s="1"/>
  <c r="BC1020" i="1"/>
  <c r="BF1286" i="1"/>
  <c r="BD446" i="1"/>
  <c r="BF446" i="1" s="1"/>
  <c r="D18" i="8"/>
  <c r="BC739" i="1"/>
  <c r="BF739" i="1"/>
  <c r="BG739" i="1"/>
  <c r="BF1162" i="1"/>
  <c r="BC854" i="1"/>
  <c r="BG854" i="1"/>
  <c r="BF785" i="1"/>
  <c r="BF357" i="1"/>
  <c r="BF1240" i="1"/>
  <c r="BD671" i="1"/>
  <c r="BF671" i="1" s="1"/>
  <c r="BG357" i="1"/>
  <c r="BF9" i="1"/>
  <c r="BC156" i="1"/>
  <c r="BF156" i="1"/>
  <c r="BG918" i="1"/>
  <c r="BC918" i="1"/>
  <c r="BZ1113" i="4"/>
  <c r="BC263" i="1"/>
  <c r="BG1078" i="1"/>
  <c r="CB652" i="4"/>
  <c r="BC1206" i="1"/>
  <c r="BC242" i="1"/>
  <c r="BM1113" i="4"/>
  <c r="BF743" i="1"/>
  <c r="BN651" i="4"/>
  <c r="BZ651" i="4"/>
  <c r="BF733" i="1"/>
  <c r="BI1386" i="4"/>
  <c r="CI1386" i="4" s="1"/>
  <c r="BG53" i="1"/>
  <c r="AX1214" i="1"/>
  <c r="BC1214" i="1" s="1"/>
  <c r="AX48" i="1"/>
  <c r="BG48" i="1" s="1"/>
  <c r="BF1292" i="1"/>
  <c r="BF918" i="1"/>
  <c r="BC1042" i="1"/>
  <c r="BF1042" i="1"/>
  <c r="BG476" i="1"/>
  <c r="BC1066" i="1"/>
  <c r="BZ1209" i="4"/>
  <c r="BG584" i="1"/>
  <c r="BN615" i="4"/>
  <c r="BF867" i="1"/>
  <c r="BF244" i="1"/>
  <c r="BG1416" i="1"/>
  <c r="BF919" i="1"/>
  <c r="BG1037" i="1"/>
  <c r="BJ1113" i="4"/>
  <c r="BN1113" i="4"/>
  <c r="BF68" i="1"/>
  <c r="BD652" i="4"/>
  <c r="BJ652" i="4"/>
  <c r="BF468" i="1"/>
  <c r="BD70" i="4"/>
  <c r="BJ651" i="4"/>
  <c r="BG733" i="1"/>
  <c r="BF351" i="1"/>
  <c r="BC351" i="1"/>
  <c r="BD59" i="1"/>
  <c r="BF59" i="1" s="1"/>
  <c r="AX190" i="1"/>
  <c r="BC190" i="1" s="1"/>
  <c r="BF761" i="1"/>
  <c r="AX704" i="1"/>
  <c r="BF704" i="1" s="1"/>
  <c r="AX415" i="1"/>
  <c r="BG415" i="1" s="1"/>
  <c r="BD724" i="1"/>
  <c r="BF724" i="1" s="1"/>
  <c r="BG247" i="1"/>
  <c r="BF854" i="1"/>
  <c r="BC1344" i="1"/>
  <c r="BC25" i="1"/>
  <c r="BG25" i="1"/>
  <c r="BF617" i="1"/>
  <c r="AX934" i="1"/>
  <c r="BG934" i="1" s="1"/>
  <c r="AX475" i="1"/>
  <c r="BC475" i="1" s="1"/>
  <c r="AX703" i="1"/>
  <c r="BF703" i="1" s="1"/>
  <c r="BD195" i="1"/>
  <c r="BF195" i="1" s="1"/>
  <c r="BD1244" i="1"/>
  <c r="BF1244" i="1" s="1"/>
  <c r="BM1126" i="4"/>
  <c r="AX1368" i="1"/>
  <c r="BF1368" i="1" s="1"/>
  <c r="BF247" i="1"/>
  <c r="BG1311" i="1"/>
  <c r="BC1311" i="1"/>
  <c r="BG657" i="1"/>
  <c r="BC657" i="1"/>
  <c r="BG243" i="1"/>
  <c r="BF243" i="1"/>
  <c r="BC243" i="1"/>
  <c r="BC853" i="1"/>
  <c r="BF853" i="1"/>
  <c r="BG853" i="1"/>
  <c r="BG549" i="1"/>
  <c r="BC549" i="1"/>
  <c r="BF1242" i="1"/>
  <c r="BC1331" i="1"/>
  <c r="BG1331" i="1"/>
  <c r="BC700" i="1"/>
  <c r="BG700" i="1"/>
  <c r="BF549" i="1"/>
  <c r="BG29" i="1"/>
  <c r="BF777" i="1"/>
  <c r="BF295" i="1"/>
  <c r="AX279" i="1"/>
  <c r="BC279" i="1" s="1"/>
  <c r="BC1210" i="1"/>
  <c r="BF1210" i="1"/>
  <c r="BG1210" i="1"/>
  <c r="AX968" i="1"/>
  <c r="BC968" i="1" s="1"/>
  <c r="AX10" i="1"/>
  <c r="BG10" i="1" s="1"/>
  <c r="BC132" i="1"/>
  <c r="BF132" i="1"/>
  <c r="BG132" i="1"/>
  <c r="BF1311" i="1"/>
  <c r="BC1369" i="1"/>
  <c r="BG1369" i="1"/>
  <c r="BG831" i="1"/>
  <c r="BD407" i="1"/>
  <c r="BF407" i="1" s="1"/>
  <c r="BD980" i="1"/>
  <c r="BF980" i="1" s="1"/>
  <c r="AX353" i="1"/>
  <c r="BF353" i="1" s="1"/>
  <c r="BD285" i="1"/>
  <c r="BF285" i="1" s="1"/>
  <c r="AX1172" i="1"/>
  <c r="BF1172" i="1" s="1"/>
  <c r="BD153" i="1"/>
  <c r="BF153" i="1" s="1"/>
  <c r="AX1291" i="1"/>
  <c r="BC1291" i="1" s="1"/>
  <c r="BG1180" i="1"/>
  <c r="BC1180" i="1"/>
  <c r="BF1180" i="1"/>
  <c r="BG761" i="1"/>
  <c r="BC761" i="1"/>
  <c r="BC1293" i="1"/>
  <c r="BG1293" i="1"/>
  <c r="BF1293" i="1"/>
  <c r="BG664" i="1"/>
  <c r="BF664" i="1"/>
  <c r="BC664" i="1"/>
  <c r="BC50" i="1"/>
  <c r="BG50" i="1"/>
  <c r="BD194" i="1"/>
  <c r="BF194" i="1" s="1"/>
  <c r="AX265" i="1"/>
  <c r="BC265" i="1" s="1"/>
  <c r="BD949" i="1"/>
  <c r="BF949" i="1" s="1"/>
  <c r="AX857" i="1"/>
  <c r="BC857" i="1" s="1"/>
  <c r="AX220" i="1"/>
  <c r="BG220" i="1" s="1"/>
  <c r="BD714" i="1"/>
  <c r="BF714" i="1" s="1"/>
  <c r="BF187" i="1"/>
  <c r="BF331" i="1"/>
  <c r="BF1099" i="1"/>
  <c r="BF490" i="1"/>
  <c r="BF105" i="1"/>
  <c r="BC319" i="1"/>
  <c r="BF319" i="1"/>
  <c r="BG319" i="1"/>
  <c r="BG633" i="1"/>
  <c r="BC633" i="1"/>
  <c r="BC1002" i="1"/>
  <c r="BF1002" i="1"/>
  <c r="BG1002" i="1"/>
  <c r="BD1259" i="1"/>
  <c r="BF1259" i="1" s="1"/>
  <c r="AX514" i="1"/>
  <c r="BG514" i="1" s="1"/>
  <c r="AX230" i="1"/>
  <c r="BG230" i="1" s="1"/>
  <c r="BM615" i="4"/>
  <c r="BC1373" i="1"/>
  <c r="BG1373" i="1"/>
  <c r="BD61" i="1"/>
  <c r="BF61" i="1" s="1"/>
  <c r="BD850" i="1"/>
  <c r="BF850" i="1" s="1"/>
  <c r="AX1197" i="1"/>
  <c r="BG1197" i="1" s="1"/>
  <c r="BD1081" i="1"/>
  <c r="BF1081" i="1" s="1"/>
  <c r="AX801" i="1"/>
  <c r="BF801" i="1" s="1"/>
  <c r="AX1307" i="1"/>
  <c r="BF1307" i="1" s="1"/>
  <c r="AX433" i="1"/>
  <c r="BF433" i="1" s="1"/>
  <c r="BD864" i="1"/>
  <c r="BF864" i="1" s="1"/>
  <c r="BF1255" i="1"/>
  <c r="BG31" i="1"/>
  <c r="BC31" i="1"/>
  <c r="BF31" i="1"/>
  <c r="BC604" i="1"/>
  <c r="BG604" i="1"/>
  <c r="BC331" i="1"/>
  <c r="BG331" i="1"/>
  <c r="BC667" i="1"/>
  <c r="BG667" i="1"/>
  <c r="BG532" i="1"/>
  <c r="BC532" i="1"/>
  <c r="BF226" i="1"/>
  <c r="AX27" i="1"/>
  <c r="BD297" i="1"/>
  <c r="BF297" i="1" s="1"/>
  <c r="AX842" i="1"/>
  <c r="BF842" i="1" s="1"/>
  <c r="BD1226" i="1"/>
  <c r="BF1226" i="1" s="1"/>
  <c r="BD406" i="1"/>
  <c r="BF406" i="1" s="1"/>
  <c r="BD625" i="1"/>
  <c r="BF625" i="1" s="1"/>
  <c r="BC297" i="1"/>
  <c r="BG297" i="1"/>
  <c r="BG1226" i="1"/>
  <c r="BC1226" i="1"/>
  <c r="BC376" i="1"/>
  <c r="BG376" i="1"/>
  <c r="AX367" i="1"/>
  <c r="BC367" i="1" s="1"/>
  <c r="BG426" i="1"/>
  <c r="BC426" i="1"/>
  <c r="BF426" i="1"/>
  <c r="BC625" i="1"/>
  <c r="BG625" i="1"/>
  <c r="AX210" i="1"/>
  <c r="BF210" i="1" s="1"/>
  <c r="BC226" i="1"/>
  <c r="BG226" i="1"/>
  <c r="BG153" i="1"/>
  <c r="BC153" i="1"/>
  <c r="BF532" i="1"/>
  <c r="BC724" i="1"/>
  <c r="BG724" i="1"/>
  <c r="BC864" i="1"/>
  <c r="BG864" i="1"/>
  <c r="BC494" i="1"/>
  <c r="BG494" i="1"/>
  <c r="BG402" i="1"/>
  <c r="BG1340" i="1"/>
  <c r="BG512" i="1"/>
  <c r="BF622" i="1"/>
  <c r="BF597" i="1"/>
  <c r="BF242" i="1"/>
  <c r="BD1049" i="1"/>
  <c r="BF1049" i="1" s="1"/>
  <c r="BF11" i="1"/>
  <c r="BD396" i="1"/>
  <c r="BF396" i="1" s="1"/>
  <c r="BD256" i="1"/>
  <c r="BF256" i="1" s="1"/>
  <c r="BD494" i="1"/>
  <c r="BF494" i="1" s="1"/>
  <c r="AX1359" i="1"/>
  <c r="BF1359" i="1" s="1"/>
  <c r="BF877" i="1"/>
  <c r="BD86" i="1"/>
  <c r="BF86" i="1" s="1"/>
  <c r="AX789" i="1"/>
  <c r="BC789" i="1" s="1"/>
  <c r="BD515" i="1"/>
  <c r="BF515" i="1" s="1"/>
  <c r="AX301" i="1"/>
  <c r="BC301" i="1" s="1"/>
  <c r="BD227" i="1"/>
  <c r="BF227" i="1" s="1"/>
  <c r="BD245" i="1"/>
  <c r="BF245" i="1" s="1"/>
  <c r="BD53" i="1"/>
  <c r="BF53" i="1" s="1"/>
  <c r="BI1024" i="4"/>
  <c r="CI1024" i="4" s="1"/>
  <c r="BB1024" i="4"/>
  <c r="BC1024" i="4" s="1"/>
  <c r="BG1055" i="1"/>
  <c r="BF1140" i="1"/>
  <c r="BC843" i="1"/>
  <c r="BF843" i="1"/>
  <c r="BD538" i="1"/>
  <c r="BF538" i="1" s="1"/>
  <c r="AX1150" i="1"/>
  <c r="BG1150" i="1" s="1"/>
  <c r="AX483" i="1"/>
  <c r="BF483" i="1" s="1"/>
  <c r="BD577" i="1"/>
  <c r="BF577" i="1" s="1"/>
  <c r="AX710" i="1"/>
  <c r="BC710" i="1" s="1"/>
  <c r="AX580" i="1"/>
  <c r="BC580" i="1" s="1"/>
  <c r="BD160" i="1"/>
  <c r="BF160" i="1" s="1"/>
  <c r="AX768" i="1"/>
  <c r="BG768" i="1" s="1"/>
  <c r="AX1333" i="1"/>
  <c r="BC1333" i="1" s="1"/>
  <c r="AX386" i="1"/>
  <c r="BF386" i="1" s="1"/>
  <c r="BD150" i="1"/>
  <c r="BF150" i="1" s="1"/>
  <c r="BD898" i="1"/>
  <c r="BF898" i="1" s="1"/>
  <c r="BG105" i="1"/>
  <c r="BC105" i="1"/>
  <c r="AX1175" i="1"/>
  <c r="BF642" i="1"/>
  <c r="BG642" i="1"/>
  <c r="BC642" i="1"/>
  <c r="BI1350" i="4"/>
  <c r="CI1350" i="4" s="1"/>
  <c r="BB1350" i="4"/>
  <c r="BC1350" i="4" s="1"/>
  <c r="BD419" i="1"/>
  <c r="BF419" i="1" s="1"/>
  <c r="BF453" i="1"/>
  <c r="BM756" i="4"/>
  <c r="BF1314" i="1"/>
  <c r="BG1142" i="1"/>
  <c r="BC1142" i="1"/>
  <c r="BC269" i="1"/>
  <c r="BG561" i="1"/>
  <c r="BG992" i="1"/>
  <c r="BC1112" i="1"/>
  <c r="BF550" i="1"/>
  <c r="BF1350" i="1"/>
  <c r="BD757" i="1"/>
  <c r="BF757" i="1" s="1"/>
  <c r="BG1392" i="1"/>
  <c r="BG1081" i="1"/>
  <c r="BC1081" i="1"/>
  <c r="BC954" i="1"/>
  <c r="BC1055" i="1"/>
  <c r="BF1416" i="1"/>
  <c r="BG1140" i="1"/>
  <c r="BG145" i="1"/>
  <c r="BF829" i="1"/>
  <c r="BD379" i="1"/>
  <c r="BF379" i="1" s="1"/>
  <c r="BD649" i="1"/>
  <c r="BF649" i="1" s="1"/>
  <c r="AX1249" i="1"/>
  <c r="BF1249" i="1" s="1"/>
  <c r="BG1292" i="1"/>
  <c r="BC1292" i="1"/>
  <c r="BC195" i="1"/>
  <c r="BG195" i="1"/>
  <c r="BC19" i="1"/>
  <c r="BG19" i="1"/>
  <c r="BC672" i="1"/>
  <c r="BG672" i="1"/>
  <c r="BG446" i="1"/>
  <c r="BC446" i="1"/>
  <c r="BG649" i="1"/>
  <c r="BC649" i="1"/>
  <c r="BF488" i="1"/>
  <c r="BG142" i="1"/>
  <c r="BF1188" i="1"/>
  <c r="BG1402" i="1"/>
  <c r="BF632" i="1"/>
  <c r="BG1256" i="1"/>
  <c r="AX685" i="1"/>
  <c r="BG685" i="1" s="1"/>
  <c r="BD921" i="1"/>
  <c r="BF921" i="1" s="1"/>
  <c r="BD1009" i="1"/>
  <c r="BF1009" i="1" s="1"/>
  <c r="BD669" i="1"/>
  <c r="BF669" i="1" s="1"/>
  <c r="BC1314" i="1"/>
  <c r="BG1314" i="1"/>
  <c r="BC1309" i="1"/>
  <c r="BG1309" i="1"/>
  <c r="BF1309" i="1"/>
  <c r="BC259" i="1"/>
  <c r="BG259" i="1"/>
  <c r="BF259" i="1"/>
  <c r="BG256" i="1"/>
  <c r="BC256" i="1"/>
  <c r="BD1193" i="1"/>
  <c r="BF1193" i="1" s="1"/>
  <c r="BC59" i="1"/>
  <c r="BG59" i="1"/>
  <c r="BC1256" i="1"/>
  <c r="BG1379" i="1"/>
  <c r="BF1263" i="1"/>
  <c r="BJ589" i="4"/>
  <c r="BF1184" i="1"/>
  <c r="BF261" i="1"/>
  <c r="AX47" i="1"/>
  <c r="BG47" i="1" s="1"/>
  <c r="BD675" i="1"/>
  <c r="BF675" i="1" s="1"/>
  <c r="BD967" i="1"/>
  <c r="BF967" i="1" s="1"/>
  <c r="BD234" i="1"/>
  <c r="BF234" i="1" s="1"/>
  <c r="BC669" i="1"/>
  <c r="BG669" i="1"/>
  <c r="BF1166" i="1"/>
  <c r="BG150" i="1"/>
  <c r="BC150" i="1"/>
  <c r="BF1392" i="1"/>
  <c r="BF1010" i="1"/>
  <c r="BD672" i="1"/>
  <c r="BF672" i="1" s="1"/>
  <c r="BC285" i="1"/>
  <c r="BG285" i="1"/>
  <c r="BD542" i="1"/>
  <c r="BF542" i="1" s="1"/>
  <c r="BC1193" i="1"/>
  <c r="BG1193" i="1"/>
  <c r="BG234" i="1"/>
  <c r="BC234" i="1"/>
  <c r="BG1166" i="1"/>
  <c r="BC1166" i="1"/>
  <c r="BC127" i="1"/>
  <c r="BG127" i="1"/>
  <c r="BC815" i="1"/>
  <c r="BC542" i="1"/>
  <c r="BG542" i="1"/>
  <c r="BG939" i="1"/>
  <c r="BF645" i="1"/>
  <c r="BG1286" i="1"/>
  <c r="BD1384" i="1"/>
  <c r="BF1384" i="1" s="1"/>
  <c r="BC379" i="1"/>
  <c r="BG379" i="1"/>
  <c r="BG949" i="1"/>
  <c r="BC949" i="1"/>
  <c r="BG1188" i="1"/>
  <c r="BF457" i="1"/>
  <c r="AX963" i="1"/>
  <c r="BF963" i="1" s="1"/>
  <c r="BG179" i="1"/>
  <c r="BC179" i="1"/>
  <c r="BF179" i="1"/>
  <c r="BC396" i="1"/>
  <c r="BG396" i="1"/>
  <c r="BC227" i="1"/>
  <c r="BG227" i="1"/>
  <c r="BC245" i="1"/>
  <c r="BG245" i="1"/>
  <c r="BC898" i="1"/>
  <c r="BG898" i="1"/>
  <c r="BC1265" i="1"/>
  <c r="BG1265" i="1"/>
  <c r="BC1274" i="1"/>
  <c r="BG1274" i="1"/>
  <c r="BC295" i="1"/>
  <c r="BD1335" i="1"/>
  <c r="BF1335" i="1" s="1"/>
  <c r="BI1248" i="4"/>
  <c r="CI1248" i="4" s="1"/>
  <c r="BB1248" i="4"/>
  <c r="BC1248" i="4" s="1"/>
  <c r="CC601" i="4"/>
  <c r="BJ601" i="4"/>
  <c r="BZ601" i="4"/>
  <c r="CB601" i="4"/>
  <c r="BN601" i="4"/>
  <c r="BN70" i="4"/>
  <c r="BZ70" i="4"/>
  <c r="BC461" i="1"/>
  <c r="BG606" i="1"/>
  <c r="BF1064" i="1"/>
  <c r="BC200" i="1"/>
  <c r="BC550" i="1"/>
  <c r="BF241" i="1"/>
  <c r="BF1206" i="1"/>
  <c r="BG457" i="1"/>
  <c r="BG1092" i="1"/>
  <c r="BF1037" i="1"/>
  <c r="BF218" i="1"/>
  <c r="BF238" i="1"/>
  <c r="BD760" i="1"/>
  <c r="BF760" i="1" s="1"/>
  <c r="AX1313" i="1"/>
  <c r="BF1313" i="1" s="1"/>
  <c r="AX1043" i="1"/>
  <c r="BF1043" i="1" s="1"/>
  <c r="BD23" i="1"/>
  <c r="BF23" i="1" s="1"/>
  <c r="BD364" i="1"/>
  <c r="BF364" i="1" s="1"/>
  <c r="AX1080" i="1"/>
  <c r="BC1080" i="1" s="1"/>
  <c r="AX634" i="1"/>
  <c r="BG634" i="1" s="1"/>
  <c r="BI1368" i="4"/>
  <c r="CI1368" i="4" s="1"/>
  <c r="BB1368" i="4"/>
  <c r="BC1368" i="4" s="1"/>
  <c r="BD756" i="4"/>
  <c r="CB756" i="4"/>
  <c r="BN756" i="4"/>
  <c r="BZ756" i="4"/>
  <c r="BJ756" i="4"/>
  <c r="CC756" i="4"/>
  <c r="BD1265" i="1"/>
  <c r="BF1265" i="1" s="1"/>
  <c r="BC967" i="1"/>
  <c r="BG967" i="1"/>
  <c r="CB1126" i="4"/>
  <c r="BC538" i="1"/>
  <c r="BG538" i="1"/>
  <c r="BG1049" i="1"/>
  <c r="BC1049" i="1"/>
  <c r="BC757" i="1"/>
  <c r="BG757" i="1"/>
  <c r="BC1335" i="1"/>
  <c r="BG1335" i="1"/>
  <c r="BC1384" i="1"/>
  <c r="BG1384" i="1"/>
  <c r="BG671" i="1"/>
  <c r="BC671" i="1"/>
  <c r="BG760" i="1"/>
  <c r="BC760" i="1"/>
  <c r="BC921" i="1"/>
  <c r="BG921" i="1"/>
  <c r="BC675" i="1"/>
  <c r="BG675" i="1"/>
  <c r="BC103" i="1"/>
  <c r="BG556" i="1"/>
  <c r="BC556" i="1"/>
  <c r="BD1235" i="1"/>
  <c r="BF1235" i="1" s="1"/>
  <c r="BG23" i="1"/>
  <c r="BC23" i="1"/>
  <c r="BF619" i="1"/>
  <c r="BG850" i="1"/>
  <c r="BC850" i="1"/>
  <c r="BG1009" i="1"/>
  <c r="BC1009" i="1"/>
  <c r="BC515" i="1"/>
  <c r="BG515" i="1"/>
  <c r="BG980" i="1"/>
  <c r="BC980" i="1"/>
  <c r="BC86" i="1"/>
  <c r="BG86" i="1"/>
  <c r="BG869" i="1"/>
  <c r="AX1208" i="1"/>
  <c r="BG341" i="1"/>
  <c r="BD272" i="1"/>
  <c r="BF272" i="1" s="1"/>
  <c r="BD99" i="1"/>
  <c r="BF99" i="1" s="1"/>
  <c r="BF461" i="1"/>
  <c r="BF103" i="1"/>
  <c r="BF1187" i="1"/>
  <c r="BC401" i="1"/>
  <c r="BG401" i="1"/>
  <c r="BC619" i="1"/>
  <c r="BG619" i="1"/>
  <c r="BF984" i="1"/>
  <c r="BC984" i="1"/>
  <c r="BG984" i="1"/>
  <c r="BG1235" i="1"/>
  <c r="BC1235" i="1"/>
  <c r="BC364" i="1"/>
  <c r="BG364" i="1"/>
  <c r="AX653" i="1"/>
  <c r="BF653" i="1" s="1"/>
  <c r="AX925" i="1"/>
  <c r="BF925" i="1" s="1"/>
  <c r="BG1064" i="1"/>
  <c r="BC1064" i="1"/>
  <c r="BC9" i="1"/>
  <c r="BG9" i="1"/>
  <c r="BG407" i="1"/>
  <c r="BC407" i="1"/>
  <c r="BC577" i="1"/>
  <c r="BG577" i="1"/>
  <c r="BG1244" i="1"/>
  <c r="BC1244" i="1"/>
  <c r="BI1299" i="4"/>
  <c r="CI1299" i="4" s="1"/>
  <c r="BB1299" i="4"/>
  <c r="BC1299" i="4" s="1"/>
  <c r="BC160" i="1"/>
  <c r="BG160" i="1"/>
  <c r="BC1399" i="1"/>
  <c r="BG1399" i="1"/>
  <c r="BC638" i="1"/>
  <c r="BC1228" i="1"/>
  <c r="BF512" i="1"/>
  <c r="BF505" i="1"/>
  <c r="BD429" i="1"/>
  <c r="BF429" i="1" s="1"/>
  <c r="AX334" i="1"/>
  <c r="BF334" i="1" s="1"/>
  <c r="AX431" i="1"/>
  <c r="BF431" i="1" s="1"/>
  <c r="BG648" i="1"/>
  <c r="BF648" i="1"/>
  <c r="BC648" i="1"/>
  <c r="BG61" i="1"/>
  <c r="BC61" i="1"/>
  <c r="BF401" i="1"/>
  <c r="BF1154" i="1"/>
  <c r="BD258" i="1"/>
  <c r="BF258" i="1" s="1"/>
  <c r="AX444" i="1"/>
  <c r="BF444" i="1" s="1"/>
  <c r="BD1072" i="1"/>
  <c r="BF1072" i="1" s="1"/>
  <c r="AX473" i="1"/>
  <c r="BF473" i="1" s="1"/>
  <c r="BG1099" i="1"/>
  <c r="BC1099" i="1"/>
  <c r="BD316" i="1"/>
  <c r="BF316" i="1" s="1"/>
  <c r="BD705" i="1"/>
  <c r="BF705" i="1" s="1"/>
  <c r="AX1185" i="1"/>
  <c r="BF1185" i="1" s="1"/>
  <c r="BG1154" i="1"/>
  <c r="BC1154" i="1"/>
  <c r="BG239" i="1"/>
  <c r="BC239" i="1"/>
  <c r="BF556" i="1"/>
  <c r="BC258" i="1"/>
  <c r="BG258" i="1"/>
  <c r="BC1072" i="1"/>
  <c r="BG1072" i="1"/>
  <c r="BG316" i="1"/>
  <c r="BC316" i="1"/>
  <c r="BC705" i="1"/>
  <c r="BG705" i="1"/>
  <c r="BB1146" i="4"/>
  <c r="BC1146" i="4" s="1"/>
  <c r="BI1146" i="4"/>
  <c r="CI1146" i="4" s="1"/>
  <c r="BF638" i="1"/>
  <c r="BD228" i="1"/>
  <c r="BF228" i="1" s="1"/>
  <c r="BF1082" i="1"/>
  <c r="BF177" i="1"/>
  <c r="BD76" i="1"/>
  <c r="BF76" i="1" s="1"/>
  <c r="BF1078" i="1"/>
  <c r="BF939" i="1"/>
  <c r="BC13" i="1"/>
  <c r="BC177" i="1"/>
  <c r="AX840" i="1"/>
  <c r="BF840" i="1" s="1"/>
  <c r="AX690" i="1"/>
  <c r="BC690" i="1" s="1"/>
  <c r="BC1278" i="1"/>
  <c r="BC1411" i="1"/>
  <c r="BG726" i="1"/>
  <c r="AX879" i="1"/>
  <c r="BF879" i="1" s="1"/>
  <c r="BD497" i="1"/>
  <c r="BF497" i="1" s="1"/>
  <c r="BC505" i="1"/>
  <c r="BG505" i="1"/>
  <c r="BG429" i="1"/>
  <c r="BC429" i="1"/>
  <c r="S24" i="3"/>
  <c r="AX290" i="1"/>
  <c r="BG290" i="1" s="1"/>
  <c r="BF588" i="1"/>
  <c r="BC1200" i="1"/>
  <c r="BC776" i="1"/>
  <c r="BF1015" i="1"/>
  <c r="AX432" i="1"/>
  <c r="BG432" i="1" s="1"/>
  <c r="AX707" i="1"/>
  <c r="BF707" i="1" s="1"/>
  <c r="BF1402" i="1"/>
  <c r="BC109" i="1"/>
  <c r="BG109" i="1"/>
  <c r="BF578" i="1"/>
  <c r="BF1278" i="1"/>
  <c r="BC1015" i="1"/>
  <c r="BF776" i="1"/>
  <c r="BG578" i="1"/>
  <c r="BC578" i="1"/>
  <c r="BF109" i="1"/>
  <c r="AX36" i="1"/>
  <c r="BG36" i="1" s="1"/>
  <c r="BG487" i="1"/>
  <c r="AX749" i="1"/>
  <c r="BG749" i="1" s="1"/>
  <c r="BG860" i="1"/>
  <c r="BG1375" i="1"/>
  <c r="BC1375" i="1"/>
  <c r="AC25" i="3"/>
  <c r="BC1251" i="1"/>
  <c r="AX652" i="1"/>
  <c r="BF652" i="1" s="1"/>
  <c r="BC187" i="1"/>
  <c r="AX973" i="1"/>
  <c r="BG973" i="1" s="1"/>
  <c r="BD922" i="1"/>
  <c r="BF922" i="1" s="1"/>
  <c r="BD863" i="1"/>
  <c r="BF863" i="1" s="1"/>
  <c r="AX489" i="1"/>
  <c r="BF489" i="1" s="1"/>
  <c r="AX581" i="1"/>
  <c r="BC581" i="1" s="1"/>
  <c r="BF13" i="1"/>
  <c r="BG772" i="1"/>
  <c r="BC772" i="1"/>
  <c r="AX450" i="1"/>
  <c r="BF450" i="1" s="1"/>
  <c r="BF1411" i="1"/>
  <c r="BG511" i="1"/>
  <c r="BF354" i="1"/>
  <c r="BC261" i="1"/>
  <c r="BG261" i="1"/>
  <c r="BD1375" i="1"/>
  <c r="BF1375" i="1" s="1"/>
  <c r="BF772" i="1"/>
  <c r="Y21" i="3"/>
  <c r="BG1251" i="1"/>
  <c r="AX1108" i="1"/>
  <c r="BG1108" i="1" s="1"/>
  <c r="BD881" i="1"/>
  <c r="BF881" i="1" s="1"/>
  <c r="BC1138" i="1"/>
  <c r="BF1100" i="1"/>
  <c r="AX890" i="1"/>
  <c r="BF890" i="1" s="1"/>
  <c r="BJ1276" i="4"/>
  <c r="BF1379" i="1"/>
  <c r="BD133" i="1"/>
  <c r="BF133" i="1" s="1"/>
  <c r="AX413" i="1"/>
  <c r="BG413" i="1" s="1"/>
  <c r="BD464" i="1"/>
  <c r="BF464" i="1" s="1"/>
  <c r="BD1134" i="1"/>
  <c r="BF1134" i="1" s="1"/>
  <c r="BD907" i="1"/>
  <c r="BF907" i="1" s="1"/>
  <c r="BF875" i="1"/>
  <c r="BG1100" i="1"/>
  <c r="BC1100" i="1"/>
  <c r="BF1092" i="1"/>
  <c r="BG863" i="1"/>
  <c r="BC863" i="1"/>
  <c r="BC497" i="1"/>
  <c r="BG497" i="1"/>
  <c r="BG1138" i="1"/>
  <c r="AX897" i="1"/>
  <c r="BF897" i="1" s="1"/>
  <c r="BC566" i="1"/>
  <c r="BG566" i="1"/>
  <c r="BC720" i="1"/>
  <c r="BG720" i="1"/>
  <c r="BD523" i="1"/>
  <c r="BF523" i="1" s="1"/>
  <c r="BG1228" i="1"/>
  <c r="BF267" i="1"/>
  <c r="BF1297" i="1"/>
  <c r="BC922" i="1"/>
  <c r="BG922" i="1"/>
  <c r="BG1414" i="1"/>
  <c r="BC1414" i="1"/>
  <c r="BF860" i="1"/>
  <c r="BC1262" i="1"/>
  <c r="BF1112" i="1"/>
  <c r="BD1264" i="1"/>
  <c r="BF1264" i="1" s="1"/>
  <c r="AX1045" i="1"/>
  <c r="BG1045" i="1" s="1"/>
  <c r="BF706" i="1"/>
  <c r="BF1125" i="1"/>
  <c r="BG1125" i="1"/>
  <c r="BG68" i="1"/>
  <c r="BC606" i="1"/>
  <c r="BG241" i="1"/>
  <c r="BG617" i="1"/>
  <c r="BC617" i="1"/>
  <c r="BG645" i="1"/>
  <c r="BC645" i="1"/>
  <c r="BF1340" i="1"/>
  <c r="BF1306" i="1"/>
  <c r="BD466" i="1"/>
  <c r="BF466" i="1" s="1"/>
  <c r="AX628" i="1"/>
  <c r="BC628" i="1" s="1"/>
  <c r="BG1262" i="1"/>
  <c r="BD437" i="1"/>
  <c r="BF437" i="1" s="1"/>
  <c r="BD186" i="1"/>
  <c r="BF186" i="1" s="1"/>
  <c r="O23" i="3"/>
  <c r="AX883" i="1"/>
  <c r="BF883" i="1" s="1"/>
  <c r="BC487" i="1"/>
  <c r="AX728" i="1"/>
  <c r="BC728" i="1" s="1"/>
  <c r="BD435" i="1"/>
  <c r="BF435" i="1" s="1"/>
  <c r="BG1082" i="1"/>
  <c r="BF1354" i="1"/>
  <c r="BF995" i="1"/>
  <c r="AX1105" i="1"/>
  <c r="BC1105" i="1" s="1"/>
  <c r="AX562" i="1"/>
  <c r="BC562" i="1" s="1"/>
  <c r="BC837" i="1"/>
  <c r="BG837" i="1"/>
  <c r="BD566" i="1"/>
  <c r="BF566" i="1" s="1"/>
  <c r="BG471" i="1"/>
  <c r="BF471" i="1"/>
  <c r="BC471" i="1"/>
  <c r="BG371" i="1"/>
  <c r="BC371" i="1"/>
  <c r="BG643" i="1"/>
  <c r="BC643" i="1"/>
  <c r="BF837" i="1"/>
  <c r="BF371" i="1"/>
  <c r="BF720" i="1"/>
  <c r="BD1420" i="1"/>
  <c r="BF1420" i="1" s="1"/>
  <c r="BD677" i="1"/>
  <c r="BF677" i="1" s="1"/>
  <c r="AX629" i="1"/>
  <c r="BC629" i="1" s="1"/>
  <c r="BC849" i="1"/>
  <c r="BG849" i="1"/>
  <c r="BC37" i="1"/>
  <c r="BG37" i="1"/>
  <c r="BC555" i="1"/>
  <c r="BG555" i="1"/>
  <c r="BF1223" i="1"/>
  <c r="BD1363" i="1"/>
  <c r="BF1363" i="1" s="1"/>
  <c r="BF1423" i="1"/>
  <c r="BF452" i="1"/>
  <c r="BG452" i="1"/>
  <c r="BC452" i="1"/>
  <c r="BF849" i="1"/>
  <c r="BF555" i="1"/>
  <c r="AX205" i="1"/>
  <c r="BF205" i="1" s="1"/>
  <c r="BD812" i="1"/>
  <c r="BF812" i="1" s="1"/>
  <c r="BD547" i="1"/>
  <c r="BF547" i="1" s="1"/>
  <c r="BD916" i="1"/>
  <c r="BF916" i="1" s="1"/>
  <c r="AX328" i="1"/>
  <c r="BG328" i="1" s="1"/>
  <c r="BD900" i="1"/>
  <c r="BF900" i="1" s="1"/>
  <c r="AX1246" i="1"/>
  <c r="BC1246" i="1" s="1"/>
  <c r="BF4" i="1"/>
  <c r="AX694" i="1"/>
  <c r="BF694" i="1" s="1"/>
  <c r="AX1123" i="1"/>
  <c r="BF1123" i="1" s="1"/>
  <c r="BD1196" i="1"/>
  <c r="BF1196" i="1" s="1"/>
  <c r="BF831" i="1"/>
  <c r="BD400" i="1"/>
  <c r="BF400" i="1" s="1"/>
  <c r="BD510" i="1"/>
  <c r="BF510" i="1" s="1"/>
  <c r="BM1017" i="4"/>
  <c r="BD1076" i="1"/>
  <c r="BF1076" i="1" s="1"/>
  <c r="AX781" i="1"/>
  <c r="BF781" i="1" s="1"/>
  <c r="AX830" i="1"/>
  <c r="BF830" i="1" s="1"/>
  <c r="O25" i="3"/>
  <c r="AX1039" i="1"/>
  <c r="BG1039" i="1" s="1"/>
  <c r="AX1122" i="1"/>
  <c r="BF1122" i="1" s="1"/>
  <c r="BF1052" i="1"/>
  <c r="BD404" i="1"/>
  <c r="BF404" i="1" s="1"/>
  <c r="AX1222" i="1"/>
  <c r="BG1222" i="1" s="1"/>
  <c r="AX1012" i="1"/>
  <c r="BF1012" i="1" s="1"/>
  <c r="BF660" i="1"/>
  <c r="BD787" i="1"/>
  <c r="BF787" i="1" s="1"/>
  <c r="BC1223" i="1"/>
  <c r="BG1223" i="1"/>
  <c r="BC1130" i="1"/>
  <c r="BG1130" i="1"/>
  <c r="BF1130" i="1"/>
  <c r="BG784" i="1"/>
  <c r="BC784" i="1"/>
  <c r="BG1006" i="1"/>
  <c r="BC1006" i="1"/>
  <c r="BG354" i="1"/>
  <c r="BC354" i="1"/>
  <c r="BF384" i="1"/>
  <c r="AX96" i="1"/>
  <c r="BF96" i="1" s="1"/>
  <c r="BF1098" i="1"/>
  <c r="BD217" i="1"/>
  <c r="BF217" i="1" s="1"/>
  <c r="BD1258" i="1"/>
  <c r="BF1258" i="1" s="1"/>
  <c r="BD389" i="1"/>
  <c r="BF389" i="1" s="1"/>
  <c r="AX309" i="1"/>
  <c r="BG309" i="1" s="1"/>
  <c r="BG384" i="1"/>
  <c r="BC384" i="1"/>
  <c r="BC871" i="1"/>
  <c r="BG871" i="1"/>
  <c r="BF871" i="1"/>
  <c r="BC97" i="1"/>
  <c r="BG97" i="1"/>
  <c r="BG406" i="1"/>
  <c r="BC406" i="1"/>
  <c r="BC272" i="1"/>
  <c r="BG272" i="1"/>
  <c r="BC437" i="1"/>
  <c r="BG437" i="1"/>
  <c r="BD683" i="1"/>
  <c r="BF683" i="1" s="1"/>
  <c r="BF1047" i="1"/>
  <c r="BD1025" i="4"/>
  <c r="BN1025" i="4"/>
  <c r="BJ1025" i="4"/>
  <c r="BZ1025" i="4"/>
  <c r="CB1025" i="4"/>
  <c r="BC1215" i="1"/>
  <c r="BG1215" i="1"/>
  <c r="BI719" i="4"/>
  <c r="CI719" i="4" s="1"/>
  <c r="BB719" i="4"/>
  <c r="BC719" i="4" s="1"/>
  <c r="BG570" i="1"/>
  <c r="BC570" i="1"/>
  <c r="BD198" i="1"/>
  <c r="BF198" i="1" s="1"/>
  <c r="BF521" i="1"/>
  <c r="AX1128" i="1"/>
  <c r="BG1128" i="1" s="1"/>
  <c r="BF992" i="1"/>
  <c r="BD1107" i="1"/>
  <c r="BF1107" i="1" s="1"/>
  <c r="AX1237" i="1"/>
  <c r="BF1237" i="1" s="1"/>
  <c r="BD1217" i="1"/>
  <c r="BF1217" i="1" s="1"/>
  <c r="AX961" i="1"/>
  <c r="BC961" i="1" s="1"/>
  <c r="AX1310" i="1"/>
  <c r="BC1310" i="1" s="1"/>
  <c r="BF383" i="1"/>
  <c r="AX1073" i="1"/>
  <c r="BF1073" i="1" s="1"/>
  <c r="BG250" i="1"/>
  <c r="BC250" i="1"/>
  <c r="AX732" i="1"/>
  <c r="BG631" i="1"/>
  <c r="BC631" i="1"/>
  <c r="BD479" i="1"/>
  <c r="BF479" i="1" s="1"/>
  <c r="BF1200" i="1"/>
  <c r="BC787" i="1"/>
  <c r="BG787" i="1"/>
  <c r="BC771" i="1"/>
  <c r="BG771" i="1"/>
  <c r="BM1025" i="4"/>
  <c r="BD1178" i="1"/>
  <c r="BF1178" i="1" s="1"/>
  <c r="BG134" i="1"/>
  <c r="BC134" i="1"/>
  <c r="BF631" i="1"/>
  <c r="BD1019" i="1"/>
  <c r="BF1019" i="1" s="1"/>
  <c r="AX1302" i="1"/>
  <c r="BF1302" i="1" s="1"/>
  <c r="BD601" i="1"/>
  <c r="BF601" i="1" s="1"/>
  <c r="BD884" i="1"/>
  <c r="BF884" i="1" s="1"/>
  <c r="AX1312" i="1"/>
  <c r="BC1312" i="1" s="1"/>
  <c r="BC1306" i="1"/>
  <c r="AX1280" i="1"/>
  <c r="BF1280" i="1" s="1"/>
  <c r="BD1267" i="1"/>
  <c r="BF1267" i="1" s="1"/>
  <c r="BF561" i="1"/>
  <c r="AX750" i="1"/>
  <c r="BF750" i="1" s="1"/>
  <c r="BC479" i="1"/>
  <c r="BG479" i="1"/>
  <c r="AX687" i="1"/>
  <c r="BC1178" i="1"/>
  <c r="BG1178" i="1"/>
  <c r="BC1350" i="1"/>
  <c r="BC400" i="1"/>
  <c r="BG400" i="1"/>
  <c r="BC907" i="1"/>
  <c r="BG907" i="1"/>
  <c r="BB1257" i="4"/>
  <c r="BC1257" i="4" s="1"/>
  <c r="BI1257" i="4"/>
  <c r="CI1257" i="4" s="1"/>
  <c r="BZ1017" i="4"/>
  <c r="BJ1017" i="4"/>
  <c r="BD1017" i="4"/>
  <c r="BN1017" i="4"/>
  <c r="CB1017" i="4"/>
  <c r="CC1017" i="4"/>
  <c r="O22" i="3"/>
  <c r="AX805" i="1"/>
  <c r="BF805" i="1" s="1"/>
  <c r="BF792" i="1"/>
  <c r="AX472" i="1"/>
  <c r="BG472" i="1" s="1"/>
  <c r="BF640" i="1"/>
  <c r="BD940" i="1"/>
  <c r="BF940" i="1" s="1"/>
  <c r="AX1424" i="1"/>
  <c r="BC1424" i="1" s="1"/>
  <c r="BF544" i="1"/>
  <c r="BG660" i="1"/>
  <c r="BC660" i="1"/>
  <c r="BC1134" i="1"/>
  <c r="BG1134" i="1"/>
  <c r="BI1027" i="4"/>
  <c r="CI1027" i="4" s="1"/>
  <c r="BB1027" i="4"/>
  <c r="BC1027" i="4" s="1"/>
  <c r="BC1248" i="1"/>
  <c r="BG1248" i="1"/>
  <c r="BC1196" i="1"/>
  <c r="BG1196" i="1"/>
  <c r="BC677" i="1"/>
  <c r="BG677" i="1"/>
  <c r="BC846" i="1"/>
  <c r="BG846" i="1"/>
  <c r="BG89" i="1"/>
  <c r="BC89" i="1"/>
  <c r="BD545" i="1"/>
  <c r="BF545" i="1" s="1"/>
  <c r="BD80" i="1"/>
  <c r="BF80" i="1" s="1"/>
  <c r="BC510" i="1"/>
  <c r="BG510" i="1"/>
  <c r="BG43" i="1"/>
  <c r="BC43" i="1"/>
  <c r="BF250" i="1"/>
  <c r="BF134" i="1"/>
  <c r="BD51" i="1"/>
  <c r="BF51" i="1" s="1"/>
  <c r="BD1169" i="1"/>
  <c r="BF1169" i="1" s="1"/>
  <c r="BD274" i="1"/>
  <c r="BF274" i="1" s="1"/>
  <c r="BD1118" i="1"/>
  <c r="BF1118" i="1" s="1"/>
  <c r="BD557" i="1"/>
  <c r="BF557" i="1" s="1"/>
  <c r="AX935" i="1"/>
  <c r="BF935" i="1" s="1"/>
  <c r="BD41" i="1"/>
  <c r="BF41" i="1" s="1"/>
  <c r="BF93" i="1"/>
  <c r="BD164" i="1"/>
  <c r="BF164" i="1" s="1"/>
  <c r="AX695" i="1"/>
  <c r="BG695" i="1" s="1"/>
  <c r="AX77" i="1"/>
  <c r="BC77" i="1" s="1"/>
  <c r="BD79" i="1"/>
  <c r="BF79" i="1" s="1"/>
  <c r="BF626" i="1"/>
  <c r="BC1047" i="1"/>
  <c r="BG1047" i="1"/>
  <c r="BC545" i="1"/>
  <c r="BG545" i="1"/>
  <c r="BC80" i="1"/>
  <c r="BG80" i="1"/>
  <c r="AX24" i="1"/>
  <c r="BF24" i="1" s="1"/>
  <c r="AX1101" i="1"/>
  <c r="CC1025" i="4"/>
  <c r="BD1215" i="1"/>
  <c r="BF1215" i="1" s="1"/>
  <c r="BD570" i="1"/>
  <c r="BF570" i="1" s="1"/>
  <c r="BF771" i="1"/>
  <c r="BG198" i="1"/>
  <c r="BC198" i="1"/>
  <c r="BC911" i="1"/>
  <c r="BG911" i="1"/>
  <c r="BG404" i="1"/>
  <c r="BC404" i="1"/>
  <c r="BG449" i="1"/>
  <c r="BC449" i="1"/>
  <c r="BG1107" i="1"/>
  <c r="BC1107" i="1"/>
  <c r="BG1406" i="1"/>
  <c r="BC1406" i="1"/>
  <c r="BG1217" i="1"/>
  <c r="BC1217" i="1"/>
  <c r="BC880" i="1"/>
  <c r="BG880" i="1"/>
  <c r="BC881" i="1"/>
  <c r="BG881" i="1"/>
  <c r="BG943" i="1"/>
  <c r="BC943" i="1"/>
  <c r="BC786" i="1"/>
  <c r="BG786" i="1"/>
  <c r="BC523" i="1"/>
  <c r="BG523" i="1"/>
  <c r="BG358" i="1"/>
  <c r="BC358" i="1"/>
  <c r="BD113" i="1"/>
  <c r="BF113" i="1" s="1"/>
  <c r="BD858" i="1"/>
  <c r="BF858" i="1" s="1"/>
  <c r="BD610" i="1"/>
  <c r="BF610" i="1" s="1"/>
  <c r="AX291" i="1"/>
  <c r="BC291" i="1" s="1"/>
  <c r="AX908" i="1"/>
  <c r="BF908" i="1" s="1"/>
  <c r="AX480" i="1"/>
  <c r="BF480" i="1" s="1"/>
  <c r="AX91" i="1"/>
  <c r="BG91" i="1" s="1"/>
  <c r="AX915" i="1"/>
  <c r="BC915" i="1" s="1"/>
  <c r="AX1050" i="1"/>
  <c r="BC1050" i="1" s="1"/>
  <c r="AX147" i="1"/>
  <c r="BG147" i="1" s="1"/>
  <c r="AX569" i="1"/>
  <c r="BF569" i="1" s="1"/>
  <c r="BG916" i="1"/>
  <c r="BC916" i="1"/>
  <c r="BC1155" i="1"/>
  <c r="BG1155" i="1"/>
  <c r="BC194" i="1"/>
  <c r="BG194" i="1"/>
  <c r="BC1074" i="1"/>
  <c r="BG1074" i="1"/>
  <c r="AX1151" i="1"/>
  <c r="BF1151" i="1" s="1"/>
  <c r="BD819" i="1"/>
  <c r="BF819" i="1" s="1"/>
  <c r="BC93" i="1"/>
  <c r="BG93" i="1"/>
  <c r="BC79" i="1"/>
  <c r="BG79" i="1"/>
  <c r="AX1349" i="1"/>
  <c r="BD786" i="1"/>
  <c r="BF786" i="1" s="1"/>
  <c r="BG623" i="1"/>
  <c r="BC623" i="1"/>
  <c r="BC398" i="1"/>
  <c r="BG398" i="1"/>
  <c r="AX370" i="1"/>
  <c r="BF370" i="1" s="1"/>
  <c r="BD1406" i="1"/>
  <c r="BF1406" i="1" s="1"/>
  <c r="BC228" i="1"/>
  <c r="BG228" i="1"/>
  <c r="BC389" i="1"/>
  <c r="BG389" i="1"/>
  <c r="BC626" i="1"/>
  <c r="BG626" i="1"/>
  <c r="BF200" i="1"/>
  <c r="BF954" i="1"/>
  <c r="BC99" i="1"/>
  <c r="BG99" i="1"/>
  <c r="BD449" i="1"/>
  <c r="BF449" i="1" s="1"/>
  <c r="P70" i="8"/>
  <c r="BF161" i="1"/>
  <c r="BF866" i="1"/>
  <c r="BC547" i="1"/>
  <c r="BG547" i="1"/>
  <c r="BG1174" i="1"/>
  <c r="BC1174" i="1"/>
  <c r="BC464" i="1"/>
  <c r="BG464" i="1"/>
  <c r="BC1420" i="1"/>
  <c r="BG1420" i="1"/>
  <c r="BF1269" i="1"/>
  <c r="BG1269" i="1"/>
  <c r="BC1269" i="1"/>
  <c r="BC819" i="1"/>
  <c r="BG819" i="1"/>
  <c r="BG878" i="1"/>
  <c r="BC878" i="1"/>
  <c r="BG1339" i="1"/>
  <c r="BC1339" i="1"/>
  <c r="BC900" i="1"/>
  <c r="BG900" i="1"/>
  <c r="BG752" i="1"/>
  <c r="BC752" i="1"/>
  <c r="BG709" i="1"/>
  <c r="BC709" i="1"/>
  <c r="BG1068" i="1"/>
  <c r="BC1068" i="1"/>
  <c r="BF1020" i="1"/>
  <c r="BC1363" i="1"/>
  <c r="BG1363" i="1"/>
  <c r="AX206" i="1"/>
  <c r="BF206" i="1" s="1"/>
  <c r="BC419" i="1"/>
  <c r="BG419" i="1"/>
  <c r="BD1377" i="1"/>
  <c r="BF1377" i="1" s="1"/>
  <c r="AX329" i="1"/>
  <c r="BC329" i="1" s="1"/>
  <c r="AC22" i="3"/>
  <c r="BF178" i="1"/>
  <c r="AX348" i="1"/>
  <c r="BG348" i="1" s="1"/>
  <c r="BD323" i="1"/>
  <c r="BF323" i="1" s="1"/>
  <c r="BF482" i="1"/>
  <c r="BD470" i="1"/>
  <c r="BF470" i="1" s="1"/>
  <c r="BD1355" i="1"/>
  <c r="BF1355" i="1" s="1"/>
  <c r="BD1218" i="1"/>
  <c r="BF1218" i="1" s="1"/>
  <c r="AX361" i="1"/>
  <c r="BF361" i="1" s="1"/>
  <c r="BD911" i="1"/>
  <c r="BF911" i="1" s="1"/>
  <c r="BG41" i="1"/>
  <c r="BC41" i="1"/>
  <c r="AX1183" i="1"/>
  <c r="BF1183" i="1" s="1"/>
  <c r="BC164" i="1"/>
  <c r="BG164" i="1"/>
  <c r="AX775" i="1"/>
  <c r="BF775" i="1" s="1"/>
  <c r="BD880" i="1"/>
  <c r="BF880" i="1" s="1"/>
  <c r="BC16" i="1"/>
  <c r="BG16" i="1"/>
  <c r="BD852" i="1"/>
  <c r="BF852" i="1" s="1"/>
  <c r="AX988" i="1"/>
  <c r="BF988" i="1" s="1"/>
  <c r="BG526" i="1"/>
  <c r="BC526" i="1"/>
  <c r="BC1267" i="1"/>
  <c r="BG1267" i="1"/>
  <c r="BD1253" i="1"/>
  <c r="BF1253" i="1" s="1"/>
  <c r="BD410" i="1"/>
  <c r="BF410" i="1" s="1"/>
  <c r="BF878" i="1"/>
  <c r="BC1052" i="1"/>
  <c r="BG1052" i="1"/>
  <c r="BF1339" i="1"/>
  <c r="BF752" i="1"/>
  <c r="BF709" i="1"/>
  <c r="BG792" i="1"/>
  <c r="BC792" i="1"/>
  <c r="BC1258" i="1"/>
  <c r="BG1258" i="1"/>
  <c r="BD358" i="1"/>
  <c r="BF358" i="1" s="1"/>
  <c r="BF341" i="1"/>
  <c r="BC940" i="1"/>
  <c r="BG940" i="1"/>
  <c r="BF726" i="1"/>
  <c r="BC544" i="1"/>
  <c r="BG544" i="1"/>
  <c r="AX1284" i="1"/>
  <c r="BF1284" i="1" s="1"/>
  <c r="BC167" i="1"/>
  <c r="BG167" i="1"/>
  <c r="BF363" i="1"/>
  <c r="BG363" i="1"/>
  <c r="BC363" i="1"/>
  <c r="Q70" i="8"/>
  <c r="BD589" i="1"/>
  <c r="BF589" i="1" s="1"/>
  <c r="BD943" i="1"/>
  <c r="BF943" i="1" s="1"/>
  <c r="AX816" i="1"/>
  <c r="BD1051" i="1"/>
  <c r="BF1051" i="1" s="1"/>
  <c r="BC952" i="1"/>
  <c r="BG952" i="1"/>
  <c r="BD460" i="1"/>
  <c r="BF460" i="1" s="1"/>
  <c r="BG852" i="1"/>
  <c r="BC852" i="1"/>
  <c r="BC521" i="1"/>
  <c r="BG521" i="1"/>
  <c r="BC71" i="1"/>
  <c r="BG71" i="1"/>
  <c r="AX345" i="1"/>
  <c r="BF345" i="1" s="1"/>
  <c r="BD1059" i="1"/>
  <c r="BF1059" i="1" s="1"/>
  <c r="BG597" i="1"/>
  <c r="BC597" i="1"/>
  <c r="BC1253" i="1"/>
  <c r="BG1253" i="1"/>
  <c r="BG410" i="1"/>
  <c r="BC410" i="1"/>
  <c r="BG435" i="1"/>
  <c r="BC435" i="1"/>
  <c r="BG605" i="1"/>
  <c r="BC605" i="1"/>
  <c r="BG551" i="1"/>
  <c r="BC551" i="1"/>
  <c r="BG683" i="1"/>
  <c r="BC683" i="1"/>
  <c r="BF167" i="1"/>
  <c r="AX382" i="1"/>
  <c r="BC382" i="1" s="1"/>
  <c r="BF1203" i="1"/>
  <c r="S5" i="3"/>
  <c r="AB5" i="7" s="1"/>
  <c r="BD344" i="1"/>
  <c r="BF344" i="1" s="1"/>
  <c r="AX913" i="1"/>
  <c r="BF913" i="1" s="1"/>
  <c r="O24" i="3"/>
  <c r="BG1051" i="1"/>
  <c r="BC1051" i="1"/>
  <c r="BG460" i="1"/>
  <c r="BC460" i="1"/>
  <c r="BC1264" i="1"/>
  <c r="BG1264" i="1"/>
  <c r="BC498" i="1"/>
  <c r="BG498" i="1"/>
  <c r="BG322" i="1"/>
  <c r="BC322" i="1"/>
  <c r="BC326" i="1"/>
  <c r="BF326" i="1"/>
  <c r="BG326" i="1"/>
  <c r="BG1059" i="1"/>
  <c r="BC1059" i="1"/>
  <c r="BF623" i="1"/>
  <c r="BC158" i="1"/>
  <c r="BG158" i="1"/>
  <c r="BG267" i="1"/>
  <c r="BC267" i="1"/>
  <c r="BF1074" i="1"/>
  <c r="BD398" i="1"/>
  <c r="BF398" i="1" s="1"/>
  <c r="BD1405" i="1"/>
  <c r="BF1405" i="1" s="1"/>
  <c r="BG1297" i="1"/>
  <c r="BC1297" i="1"/>
  <c r="AX1090" i="1"/>
  <c r="BF567" i="1"/>
  <c r="BF1068" i="1"/>
  <c r="BG1118" i="1"/>
  <c r="BC1118" i="1"/>
  <c r="BC812" i="1"/>
  <c r="BG812" i="1"/>
  <c r="BC845" i="1"/>
  <c r="BG845" i="1"/>
  <c r="BG51" i="1"/>
  <c r="BC51" i="1"/>
  <c r="BG1377" i="1"/>
  <c r="BC1377" i="1"/>
  <c r="BG466" i="1"/>
  <c r="BC466" i="1"/>
  <c r="BG113" i="1"/>
  <c r="BC113" i="1"/>
  <c r="BC1115" i="1"/>
  <c r="BG1115" i="1"/>
  <c r="BC45" i="1"/>
  <c r="BG45" i="1"/>
  <c r="CI3" i="4"/>
  <c r="BC899" i="1"/>
  <c r="BG899" i="1"/>
  <c r="BG310" i="1"/>
  <c r="BC310" i="1"/>
  <c r="BC616" i="1"/>
  <c r="BG616" i="1"/>
  <c r="BG895" i="1"/>
  <c r="BC895" i="1"/>
  <c r="S23" i="3"/>
  <c r="BI1380" i="4"/>
  <c r="CI1380" i="4" s="1"/>
  <c r="BB1380" i="4"/>
  <c r="BC1169" i="1"/>
  <c r="BG1169" i="1"/>
  <c r="BC470" i="1"/>
  <c r="BG470" i="1"/>
  <c r="BC133" i="1"/>
  <c r="BG133" i="1"/>
  <c r="BG1113" i="1"/>
  <c r="BC1113" i="1"/>
  <c r="BC12" i="1"/>
  <c r="BG12" i="1"/>
  <c r="BC1019" i="1"/>
  <c r="BG1019" i="1"/>
  <c r="AX26" i="1"/>
  <c r="BF26" i="1" s="1"/>
  <c r="S7" i="3"/>
  <c r="AB7" i="7" s="1"/>
  <c r="T8" i="3"/>
  <c r="R14" i="3" s="1"/>
  <c r="Q8" i="3"/>
  <c r="BG601" i="1"/>
  <c r="BC601" i="1"/>
  <c r="BC1139" i="1"/>
  <c r="BG1139" i="1"/>
  <c r="BF896" i="1"/>
  <c r="BF1113" i="1"/>
  <c r="BC590" i="1"/>
  <c r="BG590" i="1"/>
  <c r="BF1115" i="1"/>
  <c r="BC482" i="1"/>
  <c r="BG482" i="1"/>
  <c r="BG858" i="1"/>
  <c r="BC858" i="1"/>
  <c r="BF590" i="1"/>
  <c r="AX110" i="1"/>
  <c r="BF110" i="1" s="1"/>
  <c r="BG139" i="1"/>
  <c r="BC139" i="1"/>
  <c r="BG308" i="1"/>
  <c r="BC308" i="1"/>
  <c r="BD548" i="1"/>
  <c r="BF548" i="1" s="1"/>
  <c r="AX833" i="1"/>
  <c r="BF833" i="1" s="1"/>
  <c r="BC222" i="1"/>
  <c r="BG222" i="1"/>
  <c r="BF45" i="1"/>
  <c r="BC344" i="1"/>
  <c r="BG344" i="1"/>
  <c r="S25" i="3"/>
  <c r="AX1413" i="1"/>
  <c r="BF1413" i="1" s="1"/>
  <c r="AX275" i="1"/>
  <c r="BF275" i="1" s="1"/>
  <c r="BG1355" i="1"/>
  <c r="BC1355" i="1"/>
  <c r="BC589" i="1"/>
  <c r="BG589" i="1"/>
  <c r="BC224" i="1"/>
  <c r="BG224" i="1"/>
  <c r="S4" i="3"/>
  <c r="AB4" i="7" s="1"/>
  <c r="Y23" i="3"/>
  <c r="BC33" i="1"/>
  <c r="BG33" i="1"/>
  <c r="BG335" i="1"/>
  <c r="BC335" i="1"/>
  <c r="BC516" i="1"/>
  <c r="BG516" i="1"/>
  <c r="BG212" i="1"/>
  <c r="BC212" i="1"/>
  <c r="BC1076" i="1"/>
  <c r="BG1076" i="1"/>
  <c r="BG38" i="1"/>
  <c r="BC38" i="1"/>
  <c r="BC1097" i="1"/>
  <c r="BG1097" i="1"/>
  <c r="BC557" i="1"/>
  <c r="BG557" i="1"/>
  <c r="Y25" i="3"/>
  <c r="BG1218" i="1"/>
  <c r="BC1218" i="1"/>
  <c r="BG323" i="1"/>
  <c r="BC323" i="1"/>
  <c r="BC458" i="1"/>
  <c r="BG458" i="1"/>
  <c r="BD845" i="1"/>
  <c r="BF845" i="1" s="1"/>
  <c r="AD26" i="3"/>
  <c r="AE22" i="3"/>
  <c r="T26" i="3"/>
  <c r="U21" i="3"/>
  <c r="BC178" i="1"/>
  <c r="BG178" i="1"/>
  <c r="BG311" i="1"/>
  <c r="BC311" i="1"/>
  <c r="BC186" i="1"/>
  <c r="BG186" i="1"/>
  <c r="BC884" i="1"/>
  <c r="BG884" i="1"/>
  <c r="BF335" i="1"/>
  <c r="AX1091" i="1"/>
  <c r="BF1091" i="1" s="1"/>
  <c r="BC942" i="1"/>
  <c r="BG942" i="1"/>
  <c r="BD129" i="1"/>
  <c r="BF129" i="1" s="1"/>
  <c r="S6" i="3"/>
  <c r="AB6" i="7" s="1"/>
  <c r="BG233" i="1"/>
  <c r="BC233" i="1"/>
  <c r="BC315" i="1"/>
  <c r="BG315" i="1"/>
  <c r="BG111" i="1"/>
  <c r="BC111" i="1"/>
  <c r="BD576" i="1"/>
  <c r="BF576" i="1" s="1"/>
  <c r="BD957" i="1"/>
  <c r="BF957" i="1" s="1"/>
  <c r="BG274" i="1"/>
  <c r="BC274" i="1"/>
  <c r="BG63" i="1"/>
  <c r="BC63" i="1"/>
  <c r="BC1191" i="1"/>
  <c r="BG1191" i="1"/>
  <c r="BG251" i="1"/>
  <c r="BC251" i="1"/>
  <c r="BC548" i="1"/>
  <c r="BG548" i="1"/>
  <c r="BG202" i="1"/>
  <c r="BC202" i="1"/>
  <c r="Y22" i="3"/>
  <c r="BF516" i="1"/>
  <c r="Y24" i="3"/>
  <c r="BC1212" i="1"/>
  <c r="BG1212" i="1"/>
  <c r="BG76" i="1"/>
  <c r="BC76" i="1"/>
  <c r="P26" i="3"/>
  <c r="O21" i="3"/>
  <c r="BC989" i="1"/>
  <c r="BG989" i="1"/>
  <c r="BC356" i="1"/>
  <c r="BG356" i="1"/>
  <c r="BC866" i="1"/>
  <c r="BG866" i="1"/>
  <c r="BC1270" i="1"/>
  <c r="BG1270" i="1"/>
  <c r="BG896" i="1"/>
  <c r="BC896" i="1"/>
  <c r="BG161" i="1"/>
  <c r="BC161" i="1"/>
  <c r="BC129" i="1"/>
  <c r="BG129" i="1"/>
  <c r="BC1203" i="1"/>
  <c r="BG1203" i="1"/>
  <c r="AX1013" i="1"/>
  <c r="BF1013" i="1" s="1"/>
  <c r="BF458" i="1"/>
  <c r="BC448" i="1"/>
  <c r="BG448" i="1"/>
  <c r="BG1422" i="1"/>
  <c r="BC1422" i="1"/>
  <c r="S70" i="8"/>
  <c r="BF311" i="1"/>
  <c r="BG611" i="1"/>
  <c r="BC611" i="1"/>
  <c r="AX191" i="1"/>
  <c r="BF191" i="1" s="1"/>
  <c r="BG610" i="1"/>
  <c r="BC610" i="1"/>
  <c r="BG217" i="1"/>
  <c r="BC217" i="1"/>
  <c r="BD1212" i="1"/>
  <c r="BF1212" i="1" s="1"/>
  <c r="BC576" i="1"/>
  <c r="BG576" i="1"/>
  <c r="BG957" i="1"/>
  <c r="BC957" i="1"/>
  <c r="BD212" i="1"/>
  <c r="BF212" i="1" s="1"/>
  <c r="BF1139" i="1"/>
  <c r="BF12" i="1"/>
  <c r="BC528" i="1"/>
  <c r="BG528" i="1"/>
  <c r="BD899" i="1"/>
  <c r="BF899" i="1" s="1"/>
  <c r="BD310" i="1"/>
  <c r="BF310" i="1" s="1"/>
  <c r="BD616" i="1"/>
  <c r="BF616" i="1" s="1"/>
  <c r="AX196" i="1"/>
  <c r="BF196" i="1" s="1"/>
  <c r="BF1097" i="1"/>
  <c r="BD895" i="1"/>
  <c r="BF895" i="1" s="1"/>
  <c r="AX715" i="1"/>
  <c r="O70" i="8"/>
  <c r="S22" i="3"/>
  <c r="Z26" i="3"/>
  <c r="BF224" i="1"/>
  <c r="CC97" i="4" l="1"/>
  <c r="BZ415" i="4"/>
  <c r="BJ97" i="4"/>
  <c r="R12" i="3"/>
  <c r="BZ97" i="4"/>
  <c r="BN97" i="4"/>
  <c r="BM97" i="4"/>
  <c r="BF815" i="1"/>
  <c r="BJ1126" i="4"/>
  <c r="BN1009" i="4"/>
  <c r="BB796" i="4"/>
  <c r="BC796" i="4" s="1"/>
  <c r="CB1276" i="4"/>
  <c r="CC1276" i="4"/>
  <c r="BD1009" i="4"/>
  <c r="BM1276" i="4"/>
  <c r="BN1126" i="4"/>
  <c r="BN1276" i="4"/>
  <c r="BD1276" i="4"/>
  <c r="BZ1009" i="4"/>
  <c r="BD1126" i="4"/>
  <c r="CC1009" i="4"/>
  <c r="CE2" i="4"/>
  <c r="AK17" i="7"/>
  <c r="AA12" i="7"/>
  <c r="AK18" i="7" s="1"/>
  <c r="Z8" i="7"/>
  <c r="AB8" i="7" s="1"/>
  <c r="AC8" i="7"/>
  <c r="AA14" i="7" s="1"/>
  <c r="AK20" i="7" s="1"/>
  <c r="BG1436" i="1"/>
  <c r="BF1549" i="1"/>
  <c r="BF1480" i="1"/>
  <c r="BF1603" i="1"/>
  <c r="BB1234" i="4"/>
  <c r="BC1234" i="4" s="1"/>
  <c r="AX2" i="1"/>
  <c r="E11" i="3" s="1"/>
  <c r="BG1681" i="1"/>
  <c r="BG1443" i="1"/>
  <c r="E24" i="8"/>
  <c r="BG1521" i="1"/>
  <c r="BI1069" i="4"/>
  <c r="CI1069" i="4" s="1"/>
  <c r="BM70" i="4"/>
  <c r="CC70" i="4"/>
  <c r="BM1065" i="4"/>
  <c r="BG1688" i="1"/>
  <c r="BG1639" i="1"/>
  <c r="BG1525" i="1"/>
  <c r="BG1491" i="1"/>
  <c r="BG1474" i="1"/>
  <c r="BG1535" i="1"/>
  <c r="BG1480" i="1"/>
  <c r="BC130" i="1"/>
  <c r="BZ526" i="4"/>
  <c r="BG1618" i="1"/>
  <c r="BF1651" i="1"/>
  <c r="BG1631" i="1"/>
  <c r="BF1465" i="1"/>
  <c r="CB526" i="4"/>
  <c r="BM526" i="4"/>
  <c r="BB1378" i="4"/>
  <c r="BC1378" i="4" s="1"/>
  <c r="BF1663" i="1"/>
  <c r="BG1439" i="1"/>
  <c r="BF1474" i="1"/>
  <c r="BF1467" i="1"/>
  <c r="X8" i="7"/>
  <c r="BF869" i="1"/>
  <c r="BG1663" i="1"/>
  <c r="BG1469" i="1"/>
  <c r="BG1465" i="1"/>
  <c r="BG1603" i="1"/>
  <c r="BF1535" i="1"/>
  <c r="BF1482" i="1"/>
  <c r="BF1642" i="1"/>
  <c r="BF1658" i="1"/>
  <c r="BI1381" i="4"/>
  <c r="CI1381" i="4" s="1"/>
  <c r="BD1065" i="4"/>
  <c r="BN1065" i="4"/>
  <c r="CB1065" i="4"/>
  <c r="BG1434" i="1"/>
  <c r="BG1630" i="1"/>
  <c r="BG1651" i="1"/>
  <c r="BF1439" i="1"/>
  <c r="BF1436" i="1"/>
  <c r="BG1539" i="1"/>
  <c r="BG1696" i="1"/>
  <c r="BF1539" i="1"/>
  <c r="BF1525" i="1"/>
  <c r="BF1469" i="1"/>
  <c r="BI778" i="4"/>
  <c r="CI778" i="4" s="1"/>
  <c r="BJ1065" i="4"/>
  <c r="BC869" i="1"/>
  <c r="BG1538" i="1"/>
  <c r="BF1558" i="1"/>
  <c r="BG1452" i="1"/>
  <c r="CB1114" i="4"/>
  <c r="BG1517" i="1"/>
  <c r="BF1597" i="1"/>
  <c r="BG1562" i="1"/>
  <c r="BF1682" i="1"/>
  <c r="BF1451" i="1"/>
  <c r="BF1540" i="1"/>
  <c r="BG1549" i="1"/>
  <c r="BG1451" i="1"/>
  <c r="BF1534" i="1"/>
  <c r="BG1534" i="1"/>
  <c r="BG1540" i="1"/>
  <c r="BF1696" i="1"/>
  <c r="BG1516" i="1"/>
  <c r="S8" i="3"/>
  <c r="F24" i="8"/>
  <c r="CC415" i="4"/>
  <c r="BF1582" i="1"/>
  <c r="BG1576" i="1"/>
  <c r="BZ589" i="4"/>
  <c r="BN589" i="4"/>
  <c r="BF1570" i="1"/>
  <c r="BG1601" i="1"/>
  <c r="BF1555" i="1"/>
  <c r="BF1576" i="1"/>
  <c r="BF1607" i="1"/>
  <c r="BA1114" i="4"/>
  <c r="CC589" i="4"/>
  <c r="CB589" i="4"/>
  <c r="BM589" i="4"/>
  <c r="BM415" i="4"/>
  <c r="BG1570" i="1"/>
  <c r="BG1627" i="1"/>
  <c r="BG1690" i="1"/>
  <c r="BG1537" i="1"/>
  <c r="BF1586" i="1"/>
  <c r="BF1498" i="1"/>
  <c r="BF1700" i="1"/>
  <c r="BF1552" i="1"/>
  <c r="CC1114" i="4"/>
  <c r="BF1512" i="1"/>
  <c r="BG1722" i="1"/>
  <c r="BF1722" i="1"/>
  <c r="BF1670" i="1"/>
  <c r="BF1459" i="1"/>
  <c r="BG1565" i="1"/>
  <c r="BG1459" i="1"/>
  <c r="BF1523" i="1"/>
  <c r="BG1575" i="1"/>
  <c r="BF1594" i="1"/>
  <c r="BN526" i="4"/>
  <c r="BG1460" i="1"/>
  <c r="BF1538" i="1"/>
  <c r="BF1516" i="1"/>
  <c r="BG1472" i="1"/>
  <c r="BG1523" i="1"/>
  <c r="BF130" i="1"/>
  <c r="BC885" i="1"/>
  <c r="CB415" i="4"/>
  <c r="BD526" i="4"/>
  <c r="BM1114" i="4"/>
  <c r="BF1618" i="1"/>
  <c r="BG1609" i="1"/>
  <c r="BG1555" i="1"/>
  <c r="BG1512" i="1"/>
  <c r="BF1609" i="1"/>
  <c r="BF1672" i="1"/>
  <c r="BG1607" i="1"/>
  <c r="BF1565" i="1"/>
  <c r="BF1615" i="1"/>
  <c r="BF1667" i="1"/>
  <c r="BF1627" i="1"/>
  <c r="BG1594" i="1"/>
  <c r="BG1569" i="1"/>
  <c r="BG1509" i="1"/>
  <c r="BG1582" i="1"/>
  <c r="BF1472" i="1"/>
  <c r="BN1114" i="4"/>
  <c r="BD415" i="4"/>
  <c r="CC526" i="4"/>
  <c r="BZ1114" i="4"/>
  <c r="BF1569" i="1"/>
  <c r="BG1670" i="1"/>
  <c r="BG1463" i="1"/>
  <c r="BG1498" i="1"/>
  <c r="BF1429" i="1"/>
  <c r="BF1639" i="1"/>
  <c r="BF1463" i="1"/>
  <c r="BG1615" i="1"/>
  <c r="BG1552" i="1"/>
  <c r="BG1429" i="1"/>
  <c r="BF1452" i="1"/>
  <c r="BF1575" i="1"/>
  <c r="BF1537" i="1"/>
  <c r="BG1674" i="1"/>
  <c r="BG1577" i="1"/>
  <c r="BG1672" i="1"/>
  <c r="BG1558" i="1"/>
  <c r="BF1601" i="1"/>
  <c r="BF1460" i="1"/>
  <c r="BF1690" i="1"/>
  <c r="BD1114" i="4"/>
  <c r="G24" i="8"/>
  <c r="BF885" i="1"/>
  <c r="H24" i="8"/>
  <c r="D24" i="8"/>
  <c r="BF1448" i="1"/>
  <c r="BG1700" i="1"/>
  <c r="BG1586" i="1"/>
  <c r="BG1643" i="1"/>
  <c r="BF1559" i="1"/>
  <c r="BF1577" i="1"/>
  <c r="BG1619" i="1"/>
  <c r="BG1559" i="1"/>
  <c r="BF1643" i="1"/>
  <c r="BM1134" i="4"/>
  <c r="BB1405" i="4"/>
  <c r="BC1405" i="4" s="1"/>
  <c r="BI1405" i="4"/>
  <c r="CI1405" i="4" s="1"/>
  <c r="BI1392" i="4"/>
  <c r="CI1392" i="4" s="1"/>
  <c r="BB1392" i="4"/>
  <c r="BC1392" i="4" s="1"/>
  <c r="CC1320" i="4"/>
  <c r="BN1320" i="4"/>
  <c r="BJ1320" i="4"/>
  <c r="BA1320" i="4"/>
  <c r="BD1320" i="4"/>
  <c r="CB1320" i="4"/>
  <c r="BZ1320" i="4"/>
  <c r="BM1320" i="4"/>
  <c r="BM402" i="4"/>
  <c r="BZ402" i="4"/>
  <c r="BD402" i="4"/>
  <c r="BJ402" i="4"/>
  <c r="CC402" i="4"/>
  <c r="CB402" i="4"/>
  <c r="BN402" i="4"/>
  <c r="BB1014" i="4"/>
  <c r="BC1014" i="4" s="1"/>
  <c r="BI1014" i="4"/>
  <c r="CI1014" i="4" s="1"/>
  <c r="BB1233" i="4"/>
  <c r="BC1233" i="4" s="1"/>
  <c r="BI1233" i="4"/>
  <c r="CI1233" i="4" s="1"/>
  <c r="BB888" i="4"/>
  <c r="BC888" i="4" s="1"/>
  <c r="BI888" i="4"/>
  <c r="CI888" i="4" s="1"/>
  <c r="BI915" i="4"/>
  <c r="CI915" i="4" s="1"/>
  <c r="BB915" i="4"/>
  <c r="BC915" i="4" s="1"/>
  <c r="BD1134" i="4"/>
  <c r="BN1134" i="4"/>
  <c r="BJ1134" i="4"/>
  <c r="BA1134" i="4"/>
  <c r="BZ1134" i="4"/>
  <c r="CC1134" i="4"/>
  <c r="CB1134" i="4"/>
  <c r="BG1694" i="1"/>
  <c r="BF1674" i="1"/>
  <c r="BG1466" i="1"/>
  <c r="BG1645" i="1"/>
  <c r="BG1598" i="1"/>
  <c r="BG1667" i="1"/>
  <c r="BG1556" i="1"/>
  <c r="BG1548" i="1"/>
  <c r="BF1517" i="1"/>
  <c r="BF1443" i="1"/>
  <c r="BG1682" i="1"/>
  <c r="BG1495" i="1"/>
  <c r="BG1658" i="1"/>
  <c r="BG1482" i="1"/>
  <c r="BF1548" i="1"/>
  <c r="BF1630" i="1"/>
  <c r="BI1356" i="4"/>
  <c r="CI1356" i="4" s="1"/>
  <c r="BB1356" i="4"/>
  <c r="BC1356" i="4" s="1"/>
  <c r="BF1556" i="1"/>
  <c r="BG1642" i="1"/>
  <c r="BG1479" i="1"/>
  <c r="BF1495" i="1"/>
  <c r="BG1597" i="1"/>
  <c r="BG1634" i="1"/>
  <c r="BF1634" i="1"/>
  <c r="BF1479" i="1"/>
  <c r="BF1631" i="1"/>
  <c r="BI1470" i="4"/>
  <c r="CI1470" i="4" s="1"/>
  <c r="BB1470" i="4"/>
  <c r="BC1470" i="4" s="1"/>
  <c r="BG1613" i="1"/>
  <c r="BF1681" i="1"/>
  <c r="BF291" i="1"/>
  <c r="BC309" i="1"/>
  <c r="BG475" i="1"/>
  <c r="BF1509" i="1"/>
  <c r="BG1462" i="1"/>
  <c r="BC290" i="1"/>
  <c r="BG1608" i="1"/>
  <c r="BF290" i="1"/>
  <c r="BC1197" i="1"/>
  <c r="BG1503" i="1"/>
  <c r="BG1454" i="1"/>
  <c r="BF1598" i="1"/>
  <c r="BF1491" i="1"/>
  <c r="BG1467" i="1"/>
  <c r="BG1448" i="1"/>
  <c r="BF1562" i="1"/>
  <c r="BF789" i="1"/>
  <c r="BF1619" i="1"/>
  <c r="BC805" i="1"/>
  <c r="BF265" i="1"/>
  <c r="BF749" i="1"/>
  <c r="BG1291" i="1"/>
  <c r="BC749" i="1"/>
  <c r="BG1595" i="1"/>
  <c r="BF1503" i="1"/>
  <c r="BF220" i="1"/>
  <c r="BC934" i="1"/>
  <c r="BF934" i="1"/>
  <c r="BF1466" i="1"/>
  <c r="BG805" i="1"/>
  <c r="BF1524" i="1"/>
  <c r="BF1694" i="1"/>
  <c r="BG1280" i="1"/>
  <c r="BG1501" i="1"/>
  <c r="BG1453" i="1"/>
  <c r="BC1280" i="1"/>
  <c r="BG1214" i="1"/>
  <c r="BG968" i="1"/>
  <c r="BI1232" i="4"/>
  <c r="CI1232" i="4" s="1"/>
  <c r="BB1232" i="4"/>
  <c r="BC1232" i="4" s="1"/>
  <c r="BI1217" i="4"/>
  <c r="CI1217" i="4" s="1"/>
  <c r="BB1217" i="4"/>
  <c r="BC1217" i="4" s="1"/>
  <c r="BI1028" i="4"/>
  <c r="CI1028" i="4" s="1"/>
  <c r="BB1028" i="4"/>
  <c r="BC1028" i="4" s="1"/>
  <c r="BC830" i="1"/>
  <c r="BC883" i="1"/>
  <c r="BB1319" i="4"/>
  <c r="BC1319" i="4" s="1"/>
  <c r="BI1319" i="4"/>
  <c r="CI1319" i="4" s="1"/>
  <c r="BI1331" i="4"/>
  <c r="CI1331" i="4" s="1"/>
  <c r="BB1331" i="4"/>
  <c r="BC1331" i="4" s="1"/>
  <c r="BB1334" i="4"/>
  <c r="BC1334" i="4" s="1"/>
  <c r="BI1334" i="4"/>
  <c r="CI1334" i="4" s="1"/>
  <c r="BI1115" i="4"/>
  <c r="CI1115" i="4" s="1"/>
  <c r="BB1115" i="4"/>
  <c r="BC1115" i="4" s="1"/>
  <c r="BG1368" i="1"/>
  <c r="BF1608" i="1"/>
  <c r="BF1050" i="1"/>
  <c r="BF1214" i="1"/>
  <c r="BF1454" i="1"/>
  <c r="BF1462" i="1"/>
  <c r="BF1595" i="1"/>
  <c r="BF1645" i="1"/>
  <c r="BM103" i="4"/>
  <c r="BM967" i="4"/>
  <c r="BM805" i="4"/>
  <c r="BC230" i="1"/>
  <c r="BF1613" i="1"/>
  <c r="BD1246" i="4"/>
  <c r="BJ1246" i="4"/>
  <c r="CB1246" i="4"/>
  <c r="BN1246" i="4"/>
  <c r="BZ1246" i="4"/>
  <c r="CC1246" i="4"/>
  <c r="BM1246" i="4"/>
  <c r="BD805" i="4"/>
  <c r="BN805" i="4"/>
  <c r="CB805" i="4"/>
  <c r="CC805" i="4"/>
  <c r="BJ805" i="4"/>
  <c r="BZ805" i="4"/>
  <c r="BF475" i="1"/>
  <c r="BF36" i="1"/>
  <c r="BC36" i="1"/>
  <c r="BC879" i="1"/>
  <c r="BF1688" i="1"/>
  <c r="BM1264" i="4"/>
  <c r="BG628" i="1"/>
  <c r="BG1679" i="1"/>
  <c r="CC1264" i="4"/>
  <c r="BD1264" i="4"/>
  <c r="BJ1264" i="4"/>
  <c r="CB1264" i="4"/>
  <c r="BA1264" i="4"/>
  <c r="BN1264" i="4"/>
  <c r="BZ1264" i="4"/>
  <c r="BF1679" i="1"/>
  <c r="CC658" i="4"/>
  <c r="BN658" i="4"/>
  <c r="CB658" i="4"/>
  <c r="BD658" i="4"/>
  <c r="BZ658" i="4"/>
  <c r="BJ658" i="4"/>
  <c r="BF279" i="1"/>
  <c r="BG279" i="1"/>
  <c r="BF1678" i="1"/>
  <c r="BF1453" i="1"/>
  <c r="BF1501" i="1"/>
  <c r="BB1354" i="4"/>
  <c r="BC1354" i="4" s="1"/>
  <c r="BB646" i="4"/>
  <c r="BC646" i="4" s="1"/>
  <c r="BI646" i="4"/>
  <c r="CI646" i="4" s="1"/>
  <c r="BM379" i="4"/>
  <c r="BG1678" i="1"/>
  <c r="BG1590" i="1"/>
  <c r="BF1621" i="1"/>
  <c r="BD379" i="4"/>
  <c r="BZ379" i="4"/>
  <c r="BJ379" i="4"/>
  <c r="CC379" i="4"/>
  <c r="BN379" i="4"/>
  <c r="CB379" i="4"/>
  <c r="BC1108" i="1"/>
  <c r="BC703" i="1"/>
  <c r="BC1368" i="1"/>
  <c r="BM707" i="4"/>
  <c r="BG1621" i="1"/>
  <c r="BG1524" i="1"/>
  <c r="BF1590" i="1"/>
  <c r="BD967" i="4"/>
  <c r="BZ967" i="4"/>
  <c r="CC967" i="4"/>
  <c r="BN967" i="4"/>
  <c r="CB967" i="4"/>
  <c r="BJ967" i="4"/>
  <c r="BA967" i="4"/>
  <c r="BM658" i="4"/>
  <c r="CC103" i="4"/>
  <c r="BD103" i="4"/>
  <c r="BN103" i="4"/>
  <c r="BZ103" i="4"/>
  <c r="BJ103" i="4"/>
  <c r="CB103" i="4"/>
  <c r="CB811" i="4"/>
  <c r="BD811" i="4"/>
  <c r="BJ811" i="4"/>
  <c r="BZ811" i="4"/>
  <c r="BN811" i="4"/>
  <c r="BI748" i="4"/>
  <c r="CI748" i="4" s="1"/>
  <c r="BB748" i="4"/>
  <c r="BC748" i="4" s="1"/>
  <c r="BZ142" i="4"/>
  <c r="BJ142" i="4"/>
  <c r="BN142" i="4"/>
  <c r="CB142" i="4"/>
  <c r="BD142" i="4"/>
  <c r="CC142" i="4"/>
  <c r="BI1270" i="4"/>
  <c r="CI1270" i="4" s="1"/>
  <c r="BB1270" i="4"/>
  <c r="BC1270" i="4" s="1"/>
  <c r="BI1165" i="4"/>
  <c r="CI1165" i="4" s="1"/>
  <c r="BB1165" i="4"/>
  <c r="BC1165" i="4" s="1"/>
  <c r="BC386" i="1"/>
  <c r="CC811" i="4"/>
  <c r="BM142" i="4"/>
  <c r="BM811" i="4"/>
  <c r="BJ1048" i="4"/>
  <c r="BZ1048" i="4"/>
  <c r="BN1048" i="4"/>
  <c r="CB1048" i="4"/>
  <c r="BD1048" i="4"/>
  <c r="BI511" i="4"/>
  <c r="CI511" i="4" s="1"/>
  <c r="BB511" i="4"/>
  <c r="BC511" i="4" s="1"/>
  <c r="BG789" i="1"/>
  <c r="BB1279" i="4"/>
  <c r="BC1279" i="4" s="1"/>
  <c r="BI1279" i="4"/>
  <c r="CI1279" i="4" s="1"/>
  <c r="BM1048" i="4"/>
  <c r="BG367" i="1"/>
  <c r="CC1048" i="4"/>
  <c r="BG291" i="1"/>
  <c r="BG963" i="1"/>
  <c r="BC685" i="1"/>
  <c r="BF968" i="1"/>
  <c r="BM377" i="4"/>
  <c r="BM137" i="4"/>
  <c r="BG915" i="1"/>
  <c r="BF710" i="1"/>
  <c r="BC205" i="1"/>
  <c r="BG1050" i="1"/>
  <c r="BG652" i="1"/>
  <c r="BG205" i="1"/>
  <c r="BC450" i="1"/>
  <c r="BF628" i="1"/>
  <c r="BF47" i="1"/>
  <c r="BF1333" i="1"/>
  <c r="BG1333" i="1"/>
  <c r="BG704" i="1"/>
  <c r="BM1177" i="4"/>
  <c r="BB1329" i="4"/>
  <c r="BC1329" i="4" s="1"/>
  <c r="BI1329" i="4"/>
  <c r="CI1329" i="4" s="1"/>
  <c r="BF309" i="1"/>
  <c r="BG1122" i="1"/>
  <c r="BC353" i="1"/>
  <c r="BG265" i="1"/>
  <c r="BF685" i="1"/>
  <c r="BB1218" i="4"/>
  <c r="BC1218" i="4" s="1"/>
  <c r="BI1218" i="4"/>
  <c r="CI1218" i="4" s="1"/>
  <c r="CC1198" i="4"/>
  <c r="BN1198" i="4"/>
  <c r="CB1198" i="4"/>
  <c r="BD1198" i="4"/>
  <c r="BZ1198" i="4"/>
  <c r="BJ1198" i="4"/>
  <c r="BB916" i="4"/>
  <c r="BC916" i="4" s="1"/>
  <c r="BI916" i="4"/>
  <c r="CI916" i="4" s="1"/>
  <c r="BM1198" i="4"/>
  <c r="BB1072" i="4"/>
  <c r="BC1072" i="4" s="1"/>
  <c r="BI1072" i="4"/>
  <c r="CI1072" i="4" s="1"/>
  <c r="BI1078" i="4"/>
  <c r="CI1078" i="4" s="1"/>
  <c r="BB1078" i="4"/>
  <c r="BC1078" i="4" s="1"/>
  <c r="BB1324" i="4"/>
  <c r="BC1324" i="4" s="1"/>
  <c r="BI1324" i="4"/>
  <c r="CI1324" i="4" s="1"/>
  <c r="BC47" i="1"/>
  <c r="CB1177" i="4"/>
  <c r="CC1177" i="4"/>
  <c r="BJ1177" i="4"/>
  <c r="BD1177" i="4"/>
  <c r="BZ1177" i="4"/>
  <c r="BN1177" i="4"/>
  <c r="BI1318" i="4"/>
  <c r="CI1318" i="4" s="1"/>
  <c r="BB1318" i="4"/>
  <c r="BC1318" i="4" s="1"/>
  <c r="BC220" i="1"/>
  <c r="BG1307" i="1"/>
  <c r="BG1043" i="1"/>
  <c r="CC1119" i="4"/>
  <c r="CB1119" i="4"/>
  <c r="BZ1119" i="4"/>
  <c r="BN1119" i="4"/>
  <c r="BD1119" i="4"/>
  <c r="BJ1119" i="4"/>
  <c r="BM1119" i="4"/>
  <c r="BC1307" i="1"/>
  <c r="BM206" i="4"/>
  <c r="BM1370" i="4"/>
  <c r="BM1262" i="4"/>
  <c r="BC1222" i="1"/>
  <c r="BM1274" i="4"/>
  <c r="BI1327" i="4"/>
  <c r="CI1327" i="4" s="1"/>
  <c r="BB1327" i="4"/>
  <c r="BC1327" i="4" s="1"/>
  <c r="BC432" i="1"/>
  <c r="BI1355" i="4"/>
  <c r="CI1355" i="4" s="1"/>
  <c r="BB1355" i="4"/>
  <c r="BC1355" i="4" s="1"/>
  <c r="BF1222" i="1"/>
  <c r="BM1163" i="4"/>
  <c r="BB1135" i="4"/>
  <c r="BC1135" i="4" s="1"/>
  <c r="BI1135" i="4"/>
  <c r="CI1135" i="4" s="1"/>
  <c r="BF190" i="1"/>
  <c r="BF367" i="1"/>
  <c r="BC801" i="1"/>
  <c r="BC704" i="1"/>
  <c r="BM1016" i="4"/>
  <c r="BM650" i="4"/>
  <c r="BM1022" i="4"/>
  <c r="BF690" i="1"/>
  <c r="BC1122" i="1"/>
  <c r="BC1045" i="1"/>
  <c r="BC483" i="1"/>
  <c r="BF857" i="1"/>
  <c r="BG190" i="1"/>
  <c r="BC890" i="1"/>
  <c r="BC413" i="1"/>
  <c r="BG830" i="1"/>
  <c r="BG450" i="1"/>
  <c r="BG883" i="1"/>
  <c r="BG1310" i="1"/>
  <c r="BF1246" i="1"/>
  <c r="BG1246" i="1"/>
  <c r="BF413" i="1"/>
  <c r="BC973" i="1"/>
  <c r="BF1197" i="1"/>
  <c r="BG483" i="1"/>
  <c r="BG353" i="1"/>
  <c r="BF48" i="1"/>
  <c r="BF1291" i="1"/>
  <c r="BM194" i="4"/>
  <c r="BM437" i="4"/>
  <c r="BM1184" i="4"/>
  <c r="BM446" i="4"/>
  <c r="BM1043" i="4"/>
  <c r="BF1312" i="1"/>
  <c r="BF1108" i="1"/>
  <c r="BG703" i="1"/>
  <c r="BF768" i="1"/>
  <c r="BG857" i="1"/>
  <c r="BC415" i="1"/>
  <c r="BN1061" i="4"/>
  <c r="CC1061" i="4"/>
  <c r="BZ1061" i="4"/>
  <c r="CB1061" i="4"/>
  <c r="BD1061" i="4"/>
  <c r="BJ1061" i="4"/>
  <c r="BB1394" i="4"/>
  <c r="BC1394" i="4" s="1"/>
  <c r="BI1394" i="4"/>
  <c r="CI1394" i="4" s="1"/>
  <c r="CC368" i="4"/>
  <c r="BD368" i="4"/>
  <c r="BJ368" i="4"/>
  <c r="CB368" i="4"/>
  <c r="BN368" i="4"/>
  <c r="BZ368" i="4"/>
  <c r="CB884" i="4"/>
  <c r="BJ884" i="4"/>
  <c r="BN884" i="4"/>
  <c r="BD884" i="4"/>
  <c r="BZ884" i="4"/>
  <c r="CC884" i="4"/>
  <c r="BB1289" i="4"/>
  <c r="BC1289" i="4" s="1"/>
  <c r="BI1289" i="4"/>
  <c r="CI1289" i="4" s="1"/>
  <c r="BI1145" i="4"/>
  <c r="CI1145" i="4" s="1"/>
  <c r="BB1145" i="4"/>
  <c r="BC1145" i="4" s="1"/>
  <c r="BM893" i="4"/>
  <c r="BM41" i="4"/>
  <c r="BM1004" i="4"/>
  <c r="BM1104" i="4"/>
  <c r="BZ1163" i="4"/>
  <c r="BN1163" i="4"/>
  <c r="CB1163" i="4"/>
  <c r="CC1163" i="4"/>
  <c r="BJ1163" i="4"/>
  <c r="BD1163" i="4"/>
  <c r="BF915" i="1"/>
  <c r="BC569" i="1"/>
  <c r="BC1302" i="1"/>
  <c r="BG581" i="1"/>
  <c r="BF415" i="1"/>
  <c r="CB1016" i="4"/>
  <c r="BJ1016" i="4"/>
  <c r="BN1016" i="4"/>
  <c r="CC1016" i="4"/>
  <c r="BD1016" i="4"/>
  <c r="BZ1016" i="4"/>
  <c r="BM1061" i="4"/>
  <c r="CB650" i="4"/>
  <c r="BN650" i="4"/>
  <c r="BJ650" i="4"/>
  <c r="BZ650" i="4"/>
  <c r="CC650" i="4"/>
  <c r="BD650" i="4"/>
  <c r="BM368" i="4"/>
  <c r="CC194" i="4"/>
  <c r="BN194" i="4"/>
  <c r="BD194" i="4"/>
  <c r="CB194" i="4"/>
  <c r="BJ194" i="4"/>
  <c r="BZ194" i="4"/>
  <c r="BI1469" i="4"/>
  <c r="CI1469" i="4" s="1"/>
  <c r="BB1469" i="4"/>
  <c r="BC1469" i="4" s="1"/>
  <c r="BI1427" i="4"/>
  <c r="CI1427" i="4" s="1"/>
  <c r="BB1427" i="4"/>
  <c r="BC1427" i="4" s="1"/>
  <c r="BM965" i="4"/>
  <c r="CC1184" i="4"/>
  <c r="BZ1184" i="4"/>
  <c r="CB1184" i="4"/>
  <c r="BN1184" i="4"/>
  <c r="BD1184" i="4"/>
  <c r="BJ1184" i="4"/>
  <c r="BJ1022" i="4"/>
  <c r="BD1022" i="4"/>
  <c r="BN1022" i="4"/>
  <c r="CC1022" i="4"/>
  <c r="CB1022" i="4"/>
  <c r="BZ1022" i="4"/>
  <c r="BM884" i="4"/>
  <c r="BM674" i="4"/>
  <c r="BN674" i="4"/>
  <c r="BJ674" i="4"/>
  <c r="BZ674" i="4"/>
  <c r="BD674" i="4"/>
  <c r="CC674" i="4"/>
  <c r="CB674" i="4"/>
  <c r="BI1070" i="4"/>
  <c r="CI1070" i="4" s="1"/>
  <c r="BB1070" i="4"/>
  <c r="BC1070" i="4" s="1"/>
  <c r="BI818" i="4"/>
  <c r="CI818" i="4" s="1"/>
  <c r="BB818" i="4"/>
  <c r="BC818" i="4" s="1"/>
  <c r="CC206" i="4"/>
  <c r="BJ206" i="4"/>
  <c r="BN206" i="4"/>
  <c r="CB206" i="4"/>
  <c r="BD206" i="4"/>
  <c r="BZ206" i="4"/>
  <c r="BM1199" i="4"/>
  <c r="BD1199" i="4"/>
  <c r="BN1199" i="4"/>
  <c r="CB1199" i="4"/>
  <c r="CC1199" i="4"/>
  <c r="BJ1199" i="4"/>
  <c r="BZ1199" i="4"/>
  <c r="BJ137" i="4"/>
  <c r="BD137" i="4"/>
  <c r="CB137" i="4"/>
  <c r="BZ137" i="4"/>
  <c r="CC137" i="4"/>
  <c r="BN137" i="4"/>
  <c r="BJ1370" i="4"/>
  <c r="BZ1370" i="4"/>
  <c r="CB1370" i="4"/>
  <c r="BN1370" i="4"/>
  <c r="BD1370" i="4"/>
  <c r="CC1370" i="4"/>
  <c r="BM1118" i="4"/>
  <c r="BD1118" i="4"/>
  <c r="BJ1118" i="4"/>
  <c r="CC1118" i="4"/>
  <c r="CB1118" i="4"/>
  <c r="BN1118" i="4"/>
  <c r="BZ1118" i="4"/>
  <c r="BZ893" i="4"/>
  <c r="BD893" i="4"/>
  <c r="BJ893" i="4"/>
  <c r="BN893" i="4"/>
  <c r="CB893" i="4"/>
  <c r="BD41" i="4"/>
  <c r="CC41" i="4"/>
  <c r="BN41" i="4"/>
  <c r="BJ41" i="4"/>
  <c r="BZ41" i="4"/>
  <c r="CB41" i="4"/>
  <c r="BZ1004" i="4"/>
  <c r="BJ1004" i="4"/>
  <c r="BD1004" i="4"/>
  <c r="BN1004" i="4"/>
  <c r="CB1004" i="4"/>
  <c r="CC1104" i="4"/>
  <c r="BZ1104" i="4"/>
  <c r="BN1104" i="4"/>
  <c r="BD1104" i="4"/>
  <c r="CB1104" i="4"/>
  <c r="BJ1104" i="4"/>
  <c r="BB1151" i="4"/>
  <c r="BC1151" i="4" s="1"/>
  <c r="BI1151" i="4"/>
  <c r="CI1151" i="4" s="1"/>
  <c r="BN182" i="4"/>
  <c r="BZ182" i="4"/>
  <c r="BD182" i="4"/>
  <c r="CC182" i="4"/>
  <c r="BJ182" i="4"/>
  <c r="CB182" i="4"/>
  <c r="CB1013" i="4"/>
  <c r="BJ1013" i="4"/>
  <c r="BA1013" i="4"/>
  <c r="BZ1013" i="4"/>
  <c r="BD1013" i="4"/>
  <c r="BN1013" i="4"/>
  <c r="BJ965" i="4"/>
  <c r="BZ965" i="4"/>
  <c r="CC965" i="4"/>
  <c r="BN965" i="4"/>
  <c r="CB965" i="4"/>
  <c r="BD965" i="4"/>
  <c r="BZ1031" i="4"/>
  <c r="BD1031" i="4"/>
  <c r="CC1031" i="4"/>
  <c r="BJ1031" i="4"/>
  <c r="BN1031" i="4"/>
  <c r="CB1031" i="4"/>
  <c r="BI944" i="4"/>
  <c r="CI944" i="4" s="1"/>
  <c r="BB944" i="4"/>
  <c r="BC944" i="4" s="1"/>
  <c r="CB1140" i="4"/>
  <c r="BJ1140" i="4"/>
  <c r="BD1140" i="4"/>
  <c r="BZ1140" i="4"/>
  <c r="BN1140" i="4"/>
  <c r="CC1140" i="4"/>
  <c r="BM1013" i="4"/>
  <c r="BF1039" i="1"/>
  <c r="BC652" i="1"/>
  <c r="BC1039" i="1"/>
  <c r="BC694" i="1"/>
  <c r="BM182" i="4"/>
  <c r="BM1109" i="4"/>
  <c r="BI1187" i="4"/>
  <c r="CI1187" i="4" s="1"/>
  <c r="BB1187" i="4"/>
  <c r="BC1187" i="4" s="1"/>
  <c r="BM1031" i="4"/>
  <c r="BM1140" i="4"/>
  <c r="BN1262" i="4"/>
  <c r="BJ1262" i="4"/>
  <c r="CB1262" i="4"/>
  <c r="CC1262" i="4"/>
  <c r="BZ1262" i="4"/>
  <c r="BD1262" i="4"/>
  <c r="BI914" i="4"/>
  <c r="CI914" i="4" s="1"/>
  <c r="BB914" i="4"/>
  <c r="BC914" i="4" s="1"/>
  <c r="BI758" i="4"/>
  <c r="CI758" i="4" s="1"/>
  <c r="BB758" i="4"/>
  <c r="BC758" i="4" s="1"/>
  <c r="CC446" i="4"/>
  <c r="BJ446" i="4"/>
  <c r="BN446" i="4"/>
  <c r="BD446" i="4"/>
  <c r="CB446" i="4"/>
  <c r="BZ446" i="4"/>
  <c r="BB1283" i="4"/>
  <c r="BC1283" i="4" s="1"/>
  <c r="BI1283" i="4"/>
  <c r="CI1283" i="4" s="1"/>
  <c r="BI551" i="4"/>
  <c r="CI551" i="4" s="1"/>
  <c r="BB551" i="4"/>
  <c r="BC551" i="4" s="1"/>
  <c r="BB1268" i="4"/>
  <c r="BC1268" i="4" s="1"/>
  <c r="BI1268" i="4"/>
  <c r="CI1268" i="4" s="1"/>
  <c r="BI1076" i="4"/>
  <c r="CI1076" i="4" s="1"/>
  <c r="BB1076" i="4"/>
  <c r="BC1076" i="4" s="1"/>
  <c r="BI1379" i="4"/>
  <c r="CI1379" i="4" s="1"/>
  <c r="BB1379" i="4"/>
  <c r="BC1379" i="4" s="1"/>
  <c r="CB1109" i="4"/>
  <c r="BZ1109" i="4"/>
  <c r="BD1109" i="4"/>
  <c r="BJ1109" i="4"/>
  <c r="BN1109" i="4"/>
  <c r="CC1109" i="4"/>
  <c r="CB1019" i="4"/>
  <c r="BZ1019" i="4"/>
  <c r="CC1019" i="4"/>
  <c r="BN1019" i="4"/>
  <c r="BJ1019" i="4"/>
  <c r="BD1019" i="4"/>
  <c r="BB852" i="4"/>
  <c r="BC852" i="4" s="1"/>
  <c r="BI852" i="4"/>
  <c r="CI852" i="4" s="1"/>
  <c r="CB1139" i="4"/>
  <c r="BJ1139" i="4"/>
  <c r="BN1139" i="4"/>
  <c r="CC1139" i="4"/>
  <c r="BD1139" i="4"/>
  <c r="BZ1139" i="4"/>
  <c r="BD209" i="4"/>
  <c r="BJ209" i="4"/>
  <c r="CB209" i="4"/>
  <c r="CC209" i="4"/>
  <c r="BN209" i="4"/>
  <c r="BZ209" i="4"/>
  <c r="BB1256" i="4"/>
  <c r="BC1256" i="4" s="1"/>
  <c r="BI1256" i="4"/>
  <c r="CI1256" i="4" s="1"/>
  <c r="BG801" i="1"/>
  <c r="BC514" i="1"/>
  <c r="BI797" i="4"/>
  <c r="CI797" i="4" s="1"/>
  <c r="BB797" i="4"/>
  <c r="BC797" i="4" s="1"/>
  <c r="CC437" i="4"/>
  <c r="BD437" i="4"/>
  <c r="BJ437" i="4"/>
  <c r="BN437" i="4"/>
  <c r="BZ437" i="4"/>
  <c r="CB437" i="4"/>
  <c r="BM1019" i="4"/>
  <c r="BD377" i="4"/>
  <c r="BJ377" i="4"/>
  <c r="CB377" i="4"/>
  <c r="BZ377" i="4"/>
  <c r="CC377" i="4"/>
  <c r="BN377" i="4"/>
  <c r="BM1139" i="4"/>
  <c r="BJ707" i="4"/>
  <c r="BD707" i="4"/>
  <c r="BN707" i="4"/>
  <c r="CB707" i="4"/>
  <c r="BZ707" i="4"/>
  <c r="BM209" i="4"/>
  <c r="BD1274" i="4"/>
  <c r="BZ1274" i="4"/>
  <c r="BJ1274" i="4"/>
  <c r="BN1274" i="4"/>
  <c r="CB1274" i="4"/>
  <c r="CC1274" i="4"/>
  <c r="CC1004" i="4"/>
  <c r="BN1043" i="4"/>
  <c r="BZ1043" i="4"/>
  <c r="CC1043" i="4"/>
  <c r="BJ1043" i="4"/>
  <c r="BD1043" i="4"/>
  <c r="CB1043" i="4"/>
  <c r="BG694" i="1"/>
  <c r="BG690" i="1"/>
  <c r="BC1150" i="1"/>
  <c r="BC768" i="1"/>
  <c r="BG710" i="1"/>
  <c r="BC433" i="1"/>
  <c r="BF514" i="1"/>
  <c r="BC1172" i="1"/>
  <c r="BG361" i="1"/>
  <c r="BG1312" i="1"/>
  <c r="BG781" i="1"/>
  <c r="BC361" i="1"/>
  <c r="BG1302" i="1"/>
  <c r="BC781" i="1"/>
  <c r="BG897" i="1"/>
  <c r="BG433" i="1"/>
  <c r="BC10" i="1"/>
  <c r="BG890" i="1"/>
  <c r="BF1128" i="1"/>
  <c r="BC963" i="1"/>
  <c r="BC1043" i="1"/>
  <c r="BG580" i="1"/>
  <c r="BF1150" i="1"/>
  <c r="BC1249" i="1"/>
  <c r="BC48" i="1"/>
  <c r="BG1172" i="1"/>
  <c r="BF10" i="1"/>
  <c r="BC908" i="1"/>
  <c r="BC707" i="1"/>
  <c r="BG840" i="1"/>
  <c r="BF580" i="1"/>
  <c r="BG301" i="1"/>
  <c r="BF301" i="1"/>
  <c r="BG386" i="1"/>
  <c r="BF230" i="1"/>
  <c r="BG935" i="1"/>
  <c r="BC935" i="1"/>
  <c r="BC634" i="1"/>
  <c r="BF629" i="1"/>
  <c r="BG629" i="1"/>
  <c r="BG1249" i="1"/>
  <c r="BF581" i="1"/>
  <c r="BF728" i="1"/>
  <c r="BF432" i="1"/>
  <c r="BG210" i="1"/>
  <c r="BC210" i="1"/>
  <c r="BC27" i="1"/>
  <c r="BG27" i="1"/>
  <c r="BF27" i="1"/>
  <c r="BC842" i="1"/>
  <c r="BG842" i="1"/>
  <c r="BF562" i="1"/>
  <c r="BF1080" i="1"/>
  <c r="BG1080" i="1"/>
  <c r="BF1424" i="1"/>
  <c r="BF328" i="1"/>
  <c r="BG1359" i="1"/>
  <c r="BC1359" i="1"/>
  <c r="BF147" i="1"/>
  <c r="BF973" i="1"/>
  <c r="BG1175" i="1"/>
  <c r="BC1175" i="1"/>
  <c r="BF1175" i="1"/>
  <c r="BG480" i="1"/>
  <c r="BC147" i="1"/>
  <c r="BG1012" i="1"/>
  <c r="BC480" i="1"/>
  <c r="BG961" i="1"/>
  <c r="BC1012" i="1"/>
  <c r="BG1313" i="1"/>
  <c r="BF1105" i="1"/>
  <c r="BG489" i="1"/>
  <c r="BF634" i="1"/>
  <c r="BC1313" i="1"/>
  <c r="BG728" i="1"/>
  <c r="BC1237" i="1"/>
  <c r="BG879" i="1"/>
  <c r="BC840" i="1"/>
  <c r="BG1105" i="1"/>
  <c r="BF1045" i="1"/>
  <c r="BG1424" i="1"/>
  <c r="BC1123" i="1"/>
  <c r="BG1123" i="1"/>
  <c r="BG908" i="1"/>
  <c r="BG707" i="1"/>
  <c r="BF329" i="1"/>
  <c r="BC897" i="1"/>
  <c r="BC473" i="1"/>
  <c r="BG473" i="1"/>
  <c r="BC925" i="1"/>
  <c r="BG925" i="1"/>
  <c r="BC1128" i="1"/>
  <c r="BG562" i="1"/>
  <c r="BC1185" i="1"/>
  <c r="BG1185" i="1"/>
  <c r="BC653" i="1"/>
  <c r="BG653" i="1"/>
  <c r="BG1208" i="1"/>
  <c r="BC1208" i="1"/>
  <c r="BF1208" i="1"/>
  <c r="BG329" i="1"/>
  <c r="BC489" i="1"/>
  <c r="BC444" i="1"/>
  <c r="BG444" i="1"/>
  <c r="BG431" i="1"/>
  <c r="BC431" i="1"/>
  <c r="BG334" i="1"/>
  <c r="BC334" i="1"/>
  <c r="BG382" i="1"/>
  <c r="BC695" i="1"/>
  <c r="BG569" i="1"/>
  <c r="BF961" i="1"/>
  <c r="BF472" i="1"/>
  <c r="BC472" i="1"/>
  <c r="BF382" i="1"/>
  <c r="BG77" i="1"/>
  <c r="BG750" i="1"/>
  <c r="BF348" i="1"/>
  <c r="BC348" i="1"/>
  <c r="BF77" i="1"/>
  <c r="BG96" i="1"/>
  <c r="BC96" i="1"/>
  <c r="BF695" i="1"/>
  <c r="BC732" i="1"/>
  <c r="BG732" i="1"/>
  <c r="BC687" i="1"/>
  <c r="BG687" i="1"/>
  <c r="BF91" i="1"/>
  <c r="BG913" i="1"/>
  <c r="BC750" i="1"/>
  <c r="BF687" i="1"/>
  <c r="BF732" i="1"/>
  <c r="BF1310" i="1"/>
  <c r="BG1237" i="1"/>
  <c r="BF1101" i="1"/>
  <c r="BG1101" i="1"/>
  <c r="BC1101" i="1"/>
  <c r="BC24" i="1"/>
  <c r="BG24" i="1"/>
  <c r="BG1073" i="1"/>
  <c r="BC1073" i="1"/>
  <c r="BC1284" i="1"/>
  <c r="BG1284" i="1"/>
  <c r="BC1090" i="1"/>
  <c r="BG1090" i="1"/>
  <c r="BF816" i="1"/>
  <c r="BG816" i="1"/>
  <c r="BC816" i="1"/>
  <c r="BG1183" i="1"/>
  <c r="BC1183" i="1"/>
  <c r="BF1349" i="1"/>
  <c r="BG1349" i="1"/>
  <c r="BC1349" i="1"/>
  <c r="BC1151" i="1"/>
  <c r="BG1151" i="1"/>
  <c r="BC913" i="1"/>
  <c r="BG345" i="1"/>
  <c r="BC345" i="1"/>
  <c r="BG988" i="1"/>
  <c r="BC988" i="1"/>
  <c r="BC775" i="1"/>
  <c r="BG775" i="1"/>
  <c r="BC206" i="1"/>
  <c r="BG206" i="1"/>
  <c r="BG370" i="1"/>
  <c r="BC370" i="1"/>
  <c r="BF1090" i="1"/>
  <c r="BC1413" i="1"/>
  <c r="BG1413" i="1"/>
  <c r="BC26" i="1"/>
  <c r="BG26" i="1"/>
  <c r="BC1380" i="4"/>
  <c r="BG191" i="1"/>
  <c r="BC191" i="1"/>
  <c r="AC21" i="3"/>
  <c r="AE27" i="3"/>
  <c r="AB30" i="3" s="1"/>
  <c r="BC275" i="1"/>
  <c r="BG275" i="1"/>
  <c r="BC196" i="1"/>
  <c r="BG196" i="1"/>
  <c r="BG1091" i="1"/>
  <c r="BC1091" i="1"/>
  <c r="BC833" i="1"/>
  <c r="BG833" i="1"/>
  <c r="BG715" i="1"/>
  <c r="BC715" i="1"/>
  <c r="BC1013" i="1"/>
  <c r="BG1013" i="1"/>
  <c r="BF715" i="1"/>
  <c r="U26" i="3"/>
  <c r="G17" i="3" s="1"/>
  <c r="S21" i="3"/>
  <c r="BC110" i="1"/>
  <c r="BG110" i="1"/>
  <c r="W12" i="7" l="1"/>
  <c r="BB1114" i="4"/>
  <c r="BC1114" i="4" s="1"/>
  <c r="BI1114" i="4"/>
  <c r="CI1114" i="4" s="1"/>
  <c r="BB1320" i="4"/>
  <c r="BC1320" i="4" s="1"/>
  <c r="BI1320" i="4"/>
  <c r="CI1320" i="4" s="1"/>
  <c r="BI1134" i="4"/>
  <c r="CI1134" i="4" s="1"/>
  <c r="BB1134" i="4"/>
  <c r="BC1134" i="4" s="1"/>
  <c r="U3" i="5"/>
  <c r="V12" i="5"/>
  <c r="I33" i="3"/>
  <c r="J33" i="3" s="1"/>
  <c r="BI1264" i="4"/>
  <c r="CI1264" i="4" s="1"/>
  <c r="BB1264" i="4"/>
  <c r="BC1264" i="4" s="1"/>
  <c r="BI967" i="4"/>
  <c r="CI967" i="4" s="1"/>
  <c r="BB967" i="4"/>
  <c r="BC967" i="4" s="1"/>
  <c r="U6" i="5"/>
  <c r="X5" i="5"/>
  <c r="W6" i="5"/>
  <c r="E22" i="3"/>
  <c r="I36" i="3"/>
  <c r="J36" i="3" s="1"/>
  <c r="X4" i="5"/>
  <c r="U13" i="5"/>
  <c r="E21" i="3"/>
  <c r="E24" i="3"/>
  <c r="E34" i="3"/>
  <c r="E23" i="3"/>
  <c r="X14" i="5"/>
  <c r="V4" i="5"/>
  <c r="U4" i="5"/>
  <c r="I25" i="3"/>
  <c r="J25" i="3" s="1"/>
  <c r="I34" i="3"/>
  <c r="J34" i="3" s="1"/>
  <c r="X2" i="5"/>
  <c r="U12" i="5"/>
  <c r="I21" i="3"/>
  <c r="J21" i="3" s="1"/>
  <c r="X13" i="5"/>
  <c r="V13" i="5"/>
  <c r="W11" i="5"/>
  <c r="BB1013" i="4"/>
  <c r="BI1013" i="4"/>
  <c r="AH12" i="3"/>
  <c r="W3" i="5"/>
  <c r="E25" i="3"/>
  <c r="H25" i="3" s="1"/>
  <c r="X15" i="5"/>
  <c r="U5" i="5"/>
  <c r="I35" i="3"/>
  <c r="J35" i="3" s="1"/>
  <c r="V11" i="5"/>
  <c r="V14" i="5"/>
  <c r="E33" i="3"/>
  <c r="E36" i="3"/>
  <c r="W15" i="5"/>
  <c r="W2" i="5"/>
  <c r="W4" i="5"/>
  <c r="V5" i="5"/>
  <c r="U11" i="5"/>
  <c r="U2" i="5"/>
  <c r="E32" i="3"/>
  <c r="I32" i="3"/>
  <c r="J32" i="3" s="1"/>
  <c r="W14" i="5"/>
  <c r="W5" i="5"/>
  <c r="X11" i="5"/>
  <c r="I23" i="3"/>
  <c r="J23" i="3" s="1"/>
  <c r="V15" i="5"/>
  <c r="W12" i="5"/>
  <c r="X3" i="5"/>
  <c r="V2" i="5"/>
  <c r="U14" i="5"/>
  <c r="E35" i="3"/>
  <c r="X6" i="5"/>
  <c r="X12" i="5"/>
  <c r="V3" i="5"/>
  <c r="I24" i="3"/>
  <c r="J24" i="3" s="1"/>
  <c r="I22" i="3"/>
  <c r="V6" i="5"/>
  <c r="W13" i="5"/>
  <c r="U15" i="5"/>
  <c r="I3" i="3"/>
  <c r="I4" i="3"/>
  <c r="V4" i="3" s="1"/>
  <c r="G6" i="2"/>
  <c r="E4" i="3"/>
  <c r="E3" i="3"/>
  <c r="I7" i="3"/>
  <c r="J7" i="3" s="1"/>
  <c r="G4" i="2"/>
  <c r="E7" i="3"/>
  <c r="G3" i="2"/>
  <c r="I6" i="3"/>
  <c r="D6" i="2"/>
  <c r="F6" i="2" s="1"/>
  <c r="J6" i="2" s="1"/>
  <c r="D3" i="2"/>
  <c r="E6" i="3"/>
  <c r="E5" i="3"/>
  <c r="G5" i="2"/>
  <c r="D4" i="2"/>
  <c r="F4" i="2" s="1"/>
  <c r="J4" i="2" s="1"/>
  <c r="I5" i="3"/>
  <c r="D5" i="2"/>
  <c r="F5" i="2" s="1"/>
  <c r="J5" i="2" s="1"/>
  <c r="H24" i="3" l="1"/>
  <c r="Y5" i="5"/>
  <c r="H21" i="3"/>
  <c r="X7" i="5"/>
  <c r="H23" i="3"/>
  <c r="D25" i="3"/>
  <c r="Y4" i="5"/>
  <c r="Y13" i="5"/>
  <c r="H34" i="3"/>
  <c r="D21" i="3"/>
  <c r="Y14" i="5"/>
  <c r="D34" i="3"/>
  <c r="D33" i="3"/>
  <c r="D35" i="3"/>
  <c r="H32" i="3"/>
  <c r="I26" i="3"/>
  <c r="U7" i="5"/>
  <c r="V16" i="5"/>
  <c r="D36" i="3"/>
  <c r="H33" i="3"/>
  <c r="H36" i="3"/>
  <c r="Y2" i="5"/>
  <c r="Y6" i="5"/>
  <c r="W7" i="5"/>
  <c r="V7" i="5"/>
  <c r="X16" i="5"/>
  <c r="E37" i="3"/>
  <c r="U16" i="5"/>
  <c r="H35" i="3"/>
  <c r="I37" i="3"/>
  <c r="Y15" i="5"/>
  <c r="BC1013" i="4"/>
  <c r="W16" i="5"/>
  <c r="Y11" i="5"/>
  <c r="Y3" i="5"/>
  <c r="D24" i="3"/>
  <c r="E26" i="3"/>
  <c r="D23" i="3"/>
  <c r="Y12" i="5"/>
  <c r="J22" i="3"/>
  <c r="D22" i="3"/>
  <c r="D32" i="3"/>
  <c r="CI1013" i="4"/>
  <c r="AL4" i="3"/>
  <c r="AF8" i="3"/>
  <c r="AF7" i="3"/>
  <c r="AF4" i="3"/>
  <c r="AL5" i="3"/>
  <c r="AJ8" i="3"/>
  <c r="AK8" i="3" s="1"/>
  <c r="AJ5" i="3"/>
  <c r="AK5" i="3" s="1"/>
  <c r="AJ4" i="3"/>
  <c r="AF6" i="3"/>
  <c r="AJ7" i="3"/>
  <c r="AK7" i="3" s="1"/>
  <c r="AL7" i="3"/>
  <c r="AL8" i="3"/>
  <c r="AF5" i="3"/>
  <c r="AL6" i="3"/>
  <c r="AJ6" i="3"/>
  <c r="AK6" i="3" s="1"/>
  <c r="J4" i="3"/>
  <c r="H4" i="3" s="1"/>
  <c r="J37" i="3"/>
  <c r="D26" i="3"/>
  <c r="D4" i="3"/>
  <c r="G7" i="2"/>
  <c r="H7" i="2" s="1"/>
  <c r="D5" i="3"/>
  <c r="D3" i="3"/>
  <c r="J3" i="3"/>
  <c r="H3" i="3" s="1"/>
  <c r="V3" i="3"/>
  <c r="X3" i="3" s="1"/>
  <c r="H7" i="3"/>
  <c r="D6" i="3"/>
  <c r="I8" i="3"/>
  <c r="D7" i="3"/>
  <c r="F3" i="2"/>
  <c r="J3" i="2" s="1"/>
  <c r="J7" i="2" s="1"/>
  <c r="D7" i="2"/>
  <c r="F7" i="2" s="1"/>
  <c r="V6" i="3"/>
  <c r="J6" i="3"/>
  <c r="H6" i="3" s="1"/>
  <c r="X4" i="3"/>
  <c r="W4" i="3"/>
  <c r="J5" i="3"/>
  <c r="H5" i="3" s="1"/>
  <c r="V5" i="3"/>
  <c r="E8" i="3"/>
  <c r="E12" i="3" s="1"/>
  <c r="H37" i="3" l="1"/>
  <c r="AI8" i="3"/>
  <c r="Y16" i="5"/>
  <c r="Y7" i="5"/>
  <c r="AI6" i="3"/>
  <c r="D37" i="3"/>
  <c r="AE6" i="3"/>
  <c r="AM6" i="3"/>
  <c r="AI5" i="3"/>
  <c r="AL9" i="3"/>
  <c r="AM5" i="3"/>
  <c r="AE5" i="3"/>
  <c r="AI7" i="3"/>
  <c r="AF9" i="3"/>
  <c r="AM4" i="3"/>
  <c r="AE4" i="3"/>
  <c r="AE7" i="3"/>
  <c r="AM7" i="3"/>
  <c r="H22" i="3"/>
  <c r="J26" i="3"/>
  <c r="AK4" i="3"/>
  <c r="AJ9" i="3"/>
  <c r="AM8" i="3"/>
  <c r="AE8" i="3"/>
  <c r="W3" i="3"/>
  <c r="V8" i="3"/>
  <c r="W6" i="3"/>
  <c r="X6" i="3"/>
  <c r="W5" i="3"/>
  <c r="X5" i="3"/>
  <c r="J8" i="3"/>
  <c r="AM9" i="3" l="1"/>
  <c r="AH13" i="3"/>
  <c r="AI4" i="3"/>
  <c r="AK9" i="3"/>
  <c r="AH15" i="3" s="1"/>
  <c r="H26" i="3"/>
  <c r="J29" i="3"/>
  <c r="X8" i="3"/>
  <c r="Y8" i="3" s="1"/>
  <c r="W8" i="3"/>
  <c r="W14" i="3" s="1"/>
  <c r="H8" i="3"/>
  <c r="E1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tc={2C5F1139-FE3C-44C6-9E39-26C74FEE6C25}</author>
    <author>tc={F4EBF88D-C1E5-4196-89FE-1A4E0623929A}</author>
    <author>tc={0D52E68E-AEE0-41E7-8EBC-3E6CC269FF43}</author>
    <author>tc={AC4FB3F2-7838-4A5A-A3C7-B8DBB4B4F0D8}</author>
    <author>tc={B14F5637-5F44-4D97-91DC-5E4B9C1E534D}</author>
    <author>tc={B6B3065F-B860-4DCB-9C94-B96E5B450F7C}</author>
    <author>tc={6758DD90-2239-4AD9-AAAE-2D171D19981C}</author>
    <author>tc={052F6F05-3BFA-43BF-A062-6B8F7C90C413}</author>
    <author>tc={933A727D-8277-40F8-9930-F2CE784A861B}</author>
    <author>tc={FE75A95F-F4FF-473F-BDF6-BDCD0A8CB8FA}</author>
    <author>tc={6D4DE564-D2A0-4488-BCFA-8D053EB4B8C6}</author>
    <author>tc={12829E69-5332-4F8F-B3E1-014609930117}</author>
    <author>tc={DA5A03A1-0788-484A-8982-F5F3B88A21C3}</author>
    <author>tc={6B858682-0FE6-4DAC-B0BD-A8ED6ED98141}</author>
    <author>tc={E61F08D3-E7EF-400D-A586-5847280E7483}</author>
    <author>tc={3161CB9C-940B-488C-88D4-14F9C65D18A6}</author>
  </authors>
  <commentList>
    <comment ref="BG1" authorId="0" shapeId="0" xr:uid="{2C5F1139-FE3C-44C6-9E39-26C74FEE6C25}">
      <text>
        <t>[Threaded comment]
Your version of Excel allows you to read this threaded comment; however, any edits to it will get removed if the file is opened in a newer version of Excel. Learn more: https://go.microsoft.com/fwlink/?linkid=870924
Comment:
    considering H1 sales</t>
      </text>
    </comment>
    <comment ref="BA88" authorId="1" shapeId="0" xr:uid="{F4EBF88D-C1E5-4196-89FE-1A4E0623929A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working on this account and working with 001J100000Vn6xxIAB</t>
      </text>
    </comment>
    <comment ref="BA206" authorId="2" shapeId="0" xr:uid="{0D52E68E-AEE0-41E7-8EBC-3E6CC269FF43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account to be merged with Khandelwal Steel.</t>
      </text>
    </comment>
    <comment ref="BA223" authorId="3" shapeId="0" xr:uid="{AC4FB3F2-7838-4A5A-A3C7-B8DBB4B4F0D8}">
      <text>
        <t>[Threaded comment]
Your version of Excel allows you to read this threaded comment; however, any edits to it will get removed if the file is opened in a newer version of Excel. Learn more: https://go.microsoft.com/fwlink/?linkid=870924
Comment:
    Subject to availability of 550D</t>
      </text>
    </comment>
    <comment ref="BA387" authorId="4" shapeId="0" xr:uid="{B14F5637-5F44-4D97-91DC-5E4B9C1E534D}">
      <text>
        <t>[Threaded comment]
Your version of Excel allows you to read this threaded comment; however, any edits to it will get removed if the file is opened in a newer version of Excel. Learn more: https://go.microsoft.com/fwlink/?linkid=870924
Comment:
    Subject to availability of 550D</t>
      </text>
    </comment>
    <comment ref="BA394" authorId="5" shapeId="0" xr:uid="{B6B3065F-B860-4DCB-9C94-B96E5B450F7C}">
      <text>
        <t>[Threaded comment]
Your version of Excel allows you to read this threaded comment; however, any edits to it will get removed if the file is opened in a newer version of Excel. Learn more: https://go.microsoft.com/fwlink/?linkid=870924
Comment:
    550D material required</t>
      </text>
    </comment>
    <comment ref="BA470" authorId="6" shapeId="0" xr:uid="{6758DD90-2239-4AD9-AAAE-2D171D19981C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Zaki's account</t>
      </text>
    </comment>
    <comment ref="E500" authorId="7" shapeId="0" xr:uid="{052F6F05-3BFA-43BF-A062-6B8F7C90C413}">
      <text>
        <t>[Threaded comment]
Your version of Excel allows you to read this threaded comment; however, any edits to it will get removed if the file is opened in a newer version of Excel. Learn more: https://go.microsoft.com/fwlink/?linkid=870924
Comment:
    Tagging to be changed to R. K. Enterprises</t>
      </text>
    </comment>
    <comment ref="G664" authorId="8" shapeId="0" xr:uid="{933A727D-8277-40F8-9930-F2CE784A861B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from Central Region</t>
      </text>
    </comment>
    <comment ref="BA772" authorId="9" shapeId="0" xr:uid="{FE75A95F-F4FF-473F-BDF6-BDCD0A8CB8FA}">
      <text>
        <t>[Threaded comment]
Your version of Excel allows you to read this threaded comment; however, any edits to it will get removed if the file is opened in a newer version of Excel. Learn more: https://go.microsoft.com/fwlink/?linkid=870924
Comment:
    Sister concern, not doing sales</t>
      </text>
    </comment>
    <comment ref="BA773" authorId="10" shapeId="0" xr:uid="{6D4DE564-D2A0-4488-BCFA-8D053EB4B8C6}">
      <text>
        <t>[Threaded comment]
Your version of Excel allows you to read this threaded comment; however, any edits to it will get removed if the file is opened in a newer version of Excel. Learn more: https://go.microsoft.com/fwlink/?linkid=870924
Comment:
    sister concern, not doing sales</t>
      </text>
    </comment>
    <comment ref="BA802" authorId="11" shapeId="0" xr:uid="{12829E69-5332-4F8F-B3E1-01460993011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working on this account and working with 001J100000Vn6xxIAB to club the volume </t>
      </text>
    </comment>
    <comment ref="BA842" authorId="12" shapeId="0" xr:uid="{DA5A03A1-0788-484A-8982-F5F3B88A21C3}">
      <text>
        <t>[Threaded comment]
Your version of Excel allows you to read this threaded comment; however, any edits to it will get removed if the file is opened in a newer version of Excel. Learn more: https://go.microsoft.com/fwlink/?linkid=870924
Comment:
    550D material req.</t>
      </text>
    </comment>
    <comment ref="BA1004" authorId="13" shapeId="0" xr:uid="{6B858682-0FE6-4DAC-B0BD-A8ED6ED98141}">
      <text>
        <t>[Threaded comment]
Your version of Excel allows you to read this threaded comment; however, any edits to it will get removed if the file is opened in a newer version of Excel. Learn more: https://go.microsoft.com/fwlink/?linkid=870924
Comment:
    GS Associate and Odisha Construction to be combined and are Steel trader with hardware shop.</t>
      </text>
    </comment>
    <comment ref="BA1272" authorId="14" shapeId="0" xr:uid="{E61F08D3-E7EF-400D-A586-5847280E7483}">
      <text>
        <t>[Threaded comment]
Your version of Excel allows you to read this threaded comment; however, any edits to it will get removed if the file is opened in a newer version of Excel. Learn more: https://go.microsoft.com/fwlink/?linkid=870924
Comment:
    2 accounts, need to merge</t>
      </text>
    </comment>
    <comment ref="BA1302" authorId="15" shapeId="0" xr:uid="{3161CB9C-940B-488C-88D4-14F9C65D18A6}">
      <text>
        <t>[Threaded comment]
Your version of Excel allows you to read this threaded comment; however, any edits to it will get removed if the file is opened in a newer version of Excel. Learn more: https://go.microsoft.com/fwlink/?linkid=870924
Comment:
    2 accounts, need to merge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tc={5C618944-CCB0-4E40-8032-99069777794A}</author>
  </authors>
  <commentList>
    <comment ref="BA3" authorId="0" shapeId="0" xr:uid="{5C618944-CCB0-4E40-8032-99069777794A}">
      <text>
        <t>[Threaded comment]
Your version of Excel allows you to read this threaded comment; however, any edits to it will get removed if the file is opened in a newer version of Excel. Learn more: https://go.microsoft.com/fwlink/?linkid=870924
Comment:
    considering H1 sales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tc={0A3AFB55-9C4F-4645-AEF3-7FEF1BBF0BE2}</author>
    <author>tc={E95D2D17-DD53-407D-995E-1349302FA95F}</author>
    <author>tc={A27C2316-F1E0-486F-83AF-038E4DDF5C07}</author>
    <author>tc={5110B418-2985-4EFB-BF1A-9057602202DF}</author>
    <author>tc={8253C85A-5D67-43AA-8F7B-EB6471AC2AD0}</author>
    <author>tc={F9656C5A-9CC2-4166-90A8-BC30771D6C01}</author>
    <author>tc={CBFED391-05E1-496D-81D3-E9889992C38E}</author>
    <author>tc={10D85F8F-1E46-4A6E-8B46-679F17EE6FA9}</author>
    <author>tc={8078E984-8DFE-4800-BF8A-BDC8538F9A01}</author>
    <author>tc={78EAB468-EFE0-488F-82C3-E60AFB027B1E}</author>
  </authors>
  <commentList>
    <comment ref="F3" authorId="0" shapeId="0" xr:uid="{0A3AFB55-9C4F-4645-AEF3-7FEF1BBF0BE2}">
      <text>
        <t>[Threaded comment]
Your version of Excel allows you to read this threaded comment; however, any edits to it will get removed if the file is opened in a newer version of Excel. Learn more: https://go.microsoft.com/fwlink/?linkid=870924
Comment:
    cost per pax</t>
      </text>
    </comment>
    <comment ref="F4" authorId="1" shapeId="0" xr:uid="{E95D2D17-DD53-407D-995E-1349302FA95F}">
      <text>
        <t>[Threaded comment]
Your version of Excel allows you to read this threaded comment; however, any edits to it will get removed if the file is opened in a newer version of Excel. Learn more: https://go.microsoft.com/fwlink/?linkid=870924
Comment:
    cost per pax</t>
      </text>
    </comment>
    <comment ref="AG4" authorId="2" shapeId="0" xr:uid="{A27C2316-F1E0-486F-83AF-038E4DDF5C07}">
      <text>
        <t>[Threaded comment]
Your version of Excel allows you to read this threaded comment; however, any edits to it will get removed if the file is opened in a newer version of Excel. Learn more: https://go.microsoft.com/fwlink/?linkid=870924
Comment:
    cost per pax</t>
      </text>
    </comment>
    <comment ref="F5" authorId="3" shapeId="0" xr:uid="{5110B418-2985-4EFB-BF1A-9057602202DF}">
      <text>
        <t>[Threaded comment]
Your version of Excel allows you to read this threaded comment; however, any edits to it will get removed if the file is opened in a newer version of Excel. Learn more: https://go.microsoft.com/fwlink/?linkid=870924
Comment:
    cost per pax</t>
      </text>
    </comment>
    <comment ref="AG5" authorId="4" shapeId="0" xr:uid="{8253C85A-5D67-43AA-8F7B-EB6471AC2AD0}">
      <text>
        <t>[Threaded comment]
Your version of Excel allows you to read this threaded comment; however, any edits to it will get removed if the file is opened in a newer version of Excel. Learn more: https://go.microsoft.com/fwlink/?linkid=870924
Comment:
    cost per pax</t>
      </text>
    </comment>
    <comment ref="F6" authorId="5" shapeId="0" xr:uid="{F9656C5A-9CC2-4166-90A8-BC30771D6C01}">
      <text>
        <t>[Threaded comment]
Your version of Excel allows you to read this threaded comment; however, any edits to it will get removed if the file is opened in a newer version of Excel. Learn more: https://go.microsoft.com/fwlink/?linkid=870924
Comment:
    cost includes 1 pax Almaty + EV scooter</t>
      </text>
    </comment>
    <comment ref="AG6" authorId="6" shapeId="0" xr:uid="{CBFED391-05E1-496D-81D3-E9889992C38E}">
      <text>
        <t>[Threaded comment]
Your version of Excel allows you to read this threaded comment; however, any edits to it will get removed if the file is opened in a newer version of Excel. Learn more: https://go.microsoft.com/fwlink/?linkid=870924
Comment:
    cost per pax</t>
      </text>
    </comment>
    <comment ref="F7" authorId="7" shapeId="0" xr:uid="{10D85F8F-1E46-4A6E-8B46-679F17EE6FA9}">
      <text>
        <t>[Threaded comment]
Your version of Excel allows you to read this threaded comment; however, any edits to it will get removed if the file is opened in a newer version of Excel. Learn more: https://go.microsoft.com/fwlink/?linkid=870924
Comment:
    Cost for 2 pax - Dubai</t>
      </text>
    </comment>
    <comment ref="AG7" authorId="8" shapeId="0" xr:uid="{8078E984-8DFE-4800-BF8A-BDC8538F9A01}">
      <text>
        <t>[Threaded comment]
Your version of Excel allows you to read this threaded comment; however, any edits to it will get removed if the file is opened in a newer version of Excel. Learn more: https://go.microsoft.com/fwlink/?linkid=870924
Comment:
    cost includes 1 pax Almaty + EV scooter</t>
      </text>
    </comment>
    <comment ref="AG8" authorId="9" shapeId="0" xr:uid="{78EAB468-EFE0-488F-82C3-E60AFB027B1E}">
      <text>
        <t>[Threaded comment]
Your version of Excel allows you to read this threaded comment; however, any edits to it will get removed if the file is opened in a newer version of Excel. Learn more: https://go.microsoft.com/fwlink/?linkid=870924
Comment:
    Cost for 2 pax - Dubai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tc={595974DF-906F-4B77-9E06-504A891C9772}</author>
    <author>tc={98FC0B15-5D99-4BCE-8DE7-713C3FB03388}</author>
    <author>tc={CE53EA24-B7E0-4FAA-8AF5-D909AB52DF71}</author>
    <author>tc={11176427-FA37-40A6-95ED-3BB32C5DDD94}</author>
    <author>tc={97449858-C7A2-480D-8799-4C5AC3D3738A}</author>
  </authors>
  <commentList>
    <comment ref="D3" authorId="0" shapeId="0" xr:uid="{595974DF-906F-4B77-9E06-504A891C9772}">
      <text>
        <t>[Threaded comment]
Your version of Excel allows you to read this threaded comment; however, any edits to it will get removed if the file is opened in a newer version of Excel. Learn more: https://go.microsoft.com/fwlink/?linkid=870924
Comment:
    cost per pax</t>
      </text>
    </comment>
    <comment ref="D4" authorId="1" shapeId="0" xr:uid="{98FC0B15-5D99-4BCE-8DE7-713C3FB03388}">
      <text>
        <t>[Threaded comment]
Your version of Excel allows you to read this threaded comment; however, any edits to it will get removed if the file is opened in a newer version of Excel. Learn more: https://go.microsoft.com/fwlink/?linkid=870924
Comment:
    cost per pax</t>
      </text>
    </comment>
    <comment ref="D5" authorId="2" shapeId="0" xr:uid="{CE53EA24-B7E0-4FAA-8AF5-D909AB52DF71}">
      <text>
        <t>[Threaded comment]
Your version of Excel allows you to read this threaded comment; however, any edits to it will get removed if the file is opened in a newer version of Excel. Learn more: https://go.microsoft.com/fwlink/?linkid=870924
Comment:
    cost per pax</t>
      </text>
    </comment>
    <comment ref="D6" authorId="3" shapeId="0" xr:uid="{11176427-FA37-40A6-95ED-3BB32C5DDD94}">
      <text>
        <t>[Threaded comment]
Your version of Excel allows you to read this threaded comment; however, any edits to it will get removed if the file is opened in a newer version of Excel. Learn more: https://go.microsoft.com/fwlink/?linkid=870924
Comment:
    cost includes 1 pax Almaty + EV scooter</t>
      </text>
    </comment>
    <comment ref="D7" authorId="4" shapeId="0" xr:uid="{97449858-C7A2-480D-8799-4C5AC3D3738A}">
      <text>
        <t>[Threaded comment]
Your version of Excel allows you to read this threaded comment; however, any edits to it will get removed if the file is opened in a newer version of Excel. Learn more: https://go.microsoft.com/fwlink/?linkid=870924
Comment:
    Cost for 2 pax - Dubai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tc={318123EE-F939-420E-9C63-881254B82810}</author>
  </authors>
  <commentList>
    <comment ref="H1" authorId="0" shapeId="0" xr:uid="{318123EE-F939-420E-9C63-881254B8281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@Amit Kumar 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<sst xmlns="http://schemas.openxmlformats.org/spreadsheetml/2006/main" count="8733" uniqueCount="843">
  <si>
    <t>Current scheme slab</t>
  </si>
  <si>
    <t>State</t>
  </si>
  <si>
    <t>Zone</t>
  </si>
  <si>
    <t>Total # Dealers</t>
  </si>
  <si>
    <t>A</t>
  </si>
  <si>
    <t>B</t>
  </si>
  <si>
    <t>C</t>
  </si>
  <si>
    <t>D</t>
  </si>
  <si>
    <t>E</t>
  </si>
  <si>
    <t>Distributor Name</t>
  </si>
  <si>
    <t>CHHATTISGARH</t>
  </si>
  <si>
    <t>AGGARWAL TRADERS</t>
  </si>
  <si>
    <t>JAMMU AND KASHMIR</t>
  </si>
  <si>
    <t>North</t>
  </si>
  <si>
    <t>MADHYA PRADESH</t>
  </si>
  <si>
    <t>Amco Associates</t>
  </si>
  <si>
    <t>JHARKHAND</t>
  </si>
  <si>
    <t>East</t>
  </si>
  <si>
    <t>ODISHA</t>
  </si>
  <si>
    <t>ARS INFRA</t>
  </si>
  <si>
    <t>GUJARAT</t>
  </si>
  <si>
    <t>West</t>
  </si>
  <si>
    <t>MAHARASHTRA</t>
  </si>
  <si>
    <t>BD ISPAT AND ALLOYS</t>
  </si>
  <si>
    <t>RAJASTHAN</t>
  </si>
  <si>
    <t>CHANDRA TRADERS</t>
  </si>
  <si>
    <t>WEST BENGAL</t>
  </si>
  <si>
    <t>DINESH STEEL PRIVATE LIMITED</t>
  </si>
  <si>
    <t>UTTAR PRADESH</t>
  </si>
  <si>
    <t>BIHAR</t>
  </si>
  <si>
    <t>FAIRDEAL STEELS</t>
  </si>
  <si>
    <t>SIKKIM</t>
  </si>
  <si>
    <t>G.C. Steels (India) Pvt. Ltd.</t>
  </si>
  <si>
    <t>HARYANA</t>
  </si>
  <si>
    <t>GLOBAL IRONTRADING PVT. LTD.</t>
  </si>
  <si>
    <t>Global Steel</t>
  </si>
  <si>
    <t>Central</t>
  </si>
  <si>
    <t>GOBINDGARH IRON LLP</t>
  </si>
  <si>
    <t>GOLDWIN ISPAT PRIVATE LIMITED</t>
  </si>
  <si>
    <t>PUNJAB</t>
  </si>
  <si>
    <t>J P ALLOYS</t>
  </si>
  <si>
    <t>DELHI</t>
  </si>
  <si>
    <t>JAI DURGA STEELS</t>
  </si>
  <si>
    <t>HIMACHAL PRADESH</t>
  </si>
  <si>
    <t>JAI MATA DI STEELS</t>
  </si>
  <si>
    <t>CHANDIGARH</t>
  </si>
  <si>
    <t>K P ENTERPRISES</t>
  </si>
  <si>
    <t>UTTARAKHAND</t>
  </si>
  <si>
    <t>KASHMIR IRON TRADER</t>
  </si>
  <si>
    <t>KEDIA PIPES PRIVATE LMITED</t>
  </si>
  <si>
    <t>Total</t>
  </si>
  <si>
    <t>Khandelwal Associates</t>
  </si>
  <si>
    <t>KHARAKIA METALS PRIVATE LIMITED</t>
  </si>
  <si>
    <t>KHUNTETA STEELS</t>
  </si>
  <si>
    <t>LAXMI ENTERPRISES</t>
  </si>
  <si>
    <t>M R Associates</t>
  </si>
  <si>
    <t>M/S JAI BALAJEE ENTERPRISES</t>
  </si>
  <si>
    <t>M/s REAL DREAMS ENTERPRISES</t>
  </si>
  <si>
    <t>M/S TIRUPATI SALES</t>
  </si>
  <si>
    <t>MADHYA BHARAT ISPAT PRIVATE LIMITED</t>
  </si>
  <si>
    <t>MAHAVIR STEEL CORPORATION</t>
  </si>
  <si>
    <t>MAHENDRA STEELS</t>
  </si>
  <si>
    <t>Maheshwari Traders</t>
  </si>
  <si>
    <t>MEWARAM MADHUSUDAN PRASAD &amp; SONS</t>
  </si>
  <si>
    <t>MONAD PROFILES</t>
  </si>
  <si>
    <t>NERIUM MULTICOM LLP</t>
  </si>
  <si>
    <t>NIKUNJ UDYOG</t>
  </si>
  <si>
    <t>Niyati Udyog Private Limited</t>
  </si>
  <si>
    <t>OPTRIX INFRA LLP</t>
  </si>
  <si>
    <t>PAL CEMENT AND STEEL PVT. LTD.</t>
  </si>
  <si>
    <t>R. K. ENTERPRISES</t>
  </si>
  <si>
    <t>RAMDOOT UDHYOG PRIVATE LIMITED</t>
  </si>
  <si>
    <t>REHBER IRON STORE</t>
  </si>
  <si>
    <t>SACHDEVA ISPAT PVT LTD</t>
  </si>
  <si>
    <t>Sahu Brothers</t>
  </si>
  <si>
    <t>SHALIKA ENTERPRISES PRIVATE LIMITED</t>
  </si>
  <si>
    <t>SHASHI STEELS CORPORATION</t>
  </si>
  <si>
    <t>SHIV STEEL CORPORATION</t>
  </si>
  <si>
    <t>SHIVA SALES INDIA CORPORATION</t>
  </si>
  <si>
    <t>SHREE LAKSHMAN ROLLING MILL (INDIA) LLP</t>
  </si>
  <si>
    <t>Shree Resources</t>
  </si>
  <si>
    <t>Siliguri Builders Stores</t>
  </si>
  <si>
    <t>SRIJITA STEEL &amp; MARKETING</t>
  </si>
  <si>
    <t>SSTL</t>
  </si>
  <si>
    <t>SUBH NEXTGEN PRIVATE LIMITED</t>
  </si>
  <si>
    <t>Swastik Tradevision Pvt. Ltd.</t>
  </si>
  <si>
    <t>Tanvi Sales</t>
  </si>
  <si>
    <t>Urbanspan Infrastructure Pvt Ltd</t>
  </si>
  <si>
    <t>Actual Apr'25 to Jan'26</t>
  </si>
  <si>
    <t>Recommend  Vol. Nov to Mar'26</t>
  </si>
  <si>
    <t>FY 26 total</t>
  </si>
  <si>
    <t>FY 25 vol.</t>
  </si>
  <si>
    <t>Sales recommend  Vol. FY 26</t>
  </si>
  <si>
    <t>Balance Vol FY 26</t>
  </si>
  <si>
    <t>RR/Month</t>
  </si>
  <si>
    <t>Y-o-Y Growth</t>
  </si>
  <si>
    <t>Vol. gap (FY 25 - Oct 25 TD)</t>
  </si>
  <si>
    <t>Distributor self-counter (Yes/No)</t>
  </si>
  <si>
    <t>Avg. monthly vol.</t>
  </si>
  <si>
    <t>Applicable for scheme (Yes/No)</t>
  </si>
  <si>
    <t>Sales recommended vol. FY 26</t>
  </si>
  <si>
    <t>Category</t>
  </si>
  <si>
    <t>H2 BE</t>
  </si>
  <si>
    <t>H1</t>
  </si>
  <si>
    <t>% H2 sales</t>
  </si>
  <si>
    <t>% H1 sales</t>
  </si>
  <si>
    <t>Sales TD</t>
  </si>
  <si>
    <t>Remarks</t>
  </si>
  <si>
    <t>H2</t>
  </si>
  <si>
    <t>FY 25 Qualifier</t>
  </si>
  <si>
    <t>Status</t>
  </si>
  <si>
    <t>Changes</t>
  </si>
  <si>
    <t>Recommend Vol.</t>
  </si>
  <si>
    <t>Up to Oct-25</t>
  </si>
  <si>
    <t>Nov to Mar</t>
  </si>
  <si>
    <t xml:space="preserve">Bucketing wise </t>
  </si>
  <si>
    <t>Category for Non Qualifier Dealer</t>
  </si>
  <si>
    <t>FY 25 Qualifier Domestic</t>
  </si>
  <si>
    <t>Yes</t>
  </si>
  <si>
    <t>No</t>
  </si>
  <si>
    <t>#</t>
  </si>
  <si>
    <t>Rajasthan</t>
  </si>
  <si>
    <t>Current #</t>
  </si>
  <si>
    <t>New</t>
  </si>
  <si>
    <t>Volume</t>
  </si>
  <si>
    <t># Qualified dealers</t>
  </si>
  <si>
    <t>Qualified volume</t>
  </si>
  <si>
    <t>Avg. lifting/dealer/slab</t>
  </si>
  <si>
    <t>Amount</t>
  </si>
  <si>
    <t>Qualified in Tour Scheme FY25</t>
  </si>
  <si>
    <t>Dealer throughput</t>
  </si>
  <si>
    <t>Distributor self-counter; Wants annual tour for pushing sales</t>
  </si>
  <si>
    <t>Odisha</t>
  </si>
  <si>
    <t/>
  </si>
  <si>
    <t>Sec. sales</t>
  </si>
  <si>
    <t>% sec. sales</t>
  </si>
  <si>
    <t>Overall retail sales</t>
  </si>
  <si>
    <t>Per MT</t>
  </si>
  <si>
    <t>Neosteel dealer; Has project specific demand - can push since Neosteel will have shortage of material</t>
  </si>
  <si>
    <t>Distributor self-counter</t>
  </si>
  <si>
    <t>Dealer wants to go for domestic tour despite qualifying for International tour; Is also okay for CN</t>
  </si>
  <si>
    <t>Multi-brand [Kamdhenu, Panther, Rathi, JSW One] dealer, dia. difference is an issue</t>
  </si>
  <si>
    <t>Credit issue - will not work until that is resolved. Works with other Durgapur brands</t>
  </si>
  <si>
    <t>Rathi, Kamdhenu dealer; Specific project based requirement can arise</t>
  </si>
  <si>
    <t>750 MT+ to be targeted</t>
  </si>
  <si>
    <t>Luxury International Trip (2 pax Dubai) 3N-4D</t>
  </si>
  <si>
    <t>International trip (1 pax Almaty) 3N-4D</t>
  </si>
  <si>
    <t>Will push for 1250 MT slab</t>
  </si>
  <si>
    <t>Push for 300 MT</t>
  </si>
  <si>
    <t>To push for 750 MT</t>
  </si>
  <si>
    <t>750 MT seems tough, but will need to push</t>
  </si>
  <si>
    <t>Credit issues with the dealer</t>
  </si>
  <si>
    <t>Dia. difference is an issue; Very confident on domestic tour, to push for 300 MT</t>
  </si>
  <si>
    <t>Distributor of Shyam Steel, Prime Gold - will not work for JSW One</t>
  </si>
  <si>
    <t>Will not work with JSW One; 'Govinda' distributor; Can work provided there is a site requirement</t>
  </si>
  <si>
    <t>Multi-brand, no loyalty</t>
  </si>
  <si>
    <t>Does structural work; For TMT, works on site to site basis</t>
  </si>
  <si>
    <t>Push for 500 MT; Credit issue</t>
  </si>
  <si>
    <t>Dia. difference is an issue</t>
  </si>
  <si>
    <t>Need to push for 1250 MT</t>
  </si>
  <si>
    <t>Push for 200 MT slab</t>
  </si>
  <si>
    <t>Tough - will need to be pushed for achieving the numbers</t>
  </si>
  <si>
    <t>Credit issue at present</t>
  </si>
  <si>
    <t>1,500 MT - 750 MT slab * 2 [4 tickets + 2 EVs]</t>
  </si>
  <si>
    <t>International Trip (2 pax South Asia) 3N-4D + Electric Scooter</t>
  </si>
  <si>
    <t>Kamdhenu super dealer; Need to reactivate</t>
  </si>
  <si>
    <t>Need to meet this dealer</t>
  </si>
  <si>
    <t>Need to meet this dealer; Premier &gt; Neo &gt; JSW One</t>
  </si>
  <si>
    <t>Trader - no retail setup; Need approval for tour scheme eligibility</t>
  </si>
  <si>
    <t>Credit issue with the dealer - Distributor will not work with this dealer</t>
  </si>
  <si>
    <t>Need to push for 150 MT +</t>
  </si>
  <si>
    <t>Does project based work; Will need leads to achieve volumes; 500 MT + to be pushed</t>
  </si>
  <si>
    <t>Counter closed; Does structural work; May work if there is a site specific demand</t>
  </si>
  <si>
    <t>Opportunistic; Demand based - converts sites</t>
  </si>
  <si>
    <t>Need to reactivate; Wholeseller, secondary focused, local + Prime Gold</t>
  </si>
  <si>
    <t>Does site specific work; Need to push for 300 MT</t>
  </si>
  <si>
    <t>Will push for 400 MT</t>
  </si>
  <si>
    <t>Deals in structural steel; Does TMT for site specific work</t>
  </si>
  <si>
    <t>Need to meet this dealer; Confident for 500, need to push this dealer as he has significant potential</t>
  </si>
  <si>
    <t>Need to push for 1,250 MT - can meet this dealer</t>
  </si>
  <si>
    <t>Need to push for 750; Will push if there is additional credit given to them; SAIL dealer</t>
  </si>
  <si>
    <t>Need to reactivate</t>
  </si>
  <si>
    <t>Secondary focused</t>
  </si>
  <si>
    <t>Does site specific work</t>
  </si>
  <si>
    <t>Project focused; Need to reactivate, focused on JSW Neosteel</t>
  </si>
  <si>
    <t>Project based requirements</t>
  </si>
  <si>
    <t>Multi-brand counter; Tata, Neo, Moira, Kamdhenu</t>
  </si>
  <si>
    <t>Dealer closed</t>
  </si>
  <si>
    <t>Needs Fe550D; Takes material from the yard [SLRM needs to stock Fe550D]</t>
  </si>
  <si>
    <t>JSW Steel Shoppee; Sheets + Coated</t>
  </si>
  <si>
    <t>Does site based work; Can increase volumes if there is additional site demand</t>
  </si>
  <si>
    <t>Tata dealer; Deals with JSW One on site-to-site basis; Does not want to keep stock at the counter as Tata has exclusive dealer policy</t>
  </si>
  <si>
    <t>Site specific work</t>
  </si>
  <si>
    <t>Separate account under the same name</t>
  </si>
  <si>
    <t>Credit issues; Will not work with JSW One/distributor</t>
  </si>
  <si>
    <t>Working with Aggarwal Iron Store</t>
  </si>
  <si>
    <t>Will not work with JSW One; Does not do TMT anymore, does structures</t>
  </si>
  <si>
    <t>Counter closed</t>
  </si>
  <si>
    <t>Will need to understand why the dealer has reduced the pace? 2-3 sites/locations where the material was returned back</t>
  </si>
  <si>
    <t>Does project sales; Retail sales to be closed above 200 MT</t>
  </si>
  <si>
    <t>Does site specific work; Distributor handles directly</t>
  </si>
  <si>
    <t>Delhi based</t>
  </si>
  <si>
    <t>Stockist; Has 8 - 9 subdealers; Sub-dealers also want tours</t>
  </si>
  <si>
    <t>Does site specific work; Can push more material and cross 500 MT as and when requirement arises</t>
  </si>
  <si>
    <t>2nd biggest dealer in Kumaon; Need to meet this dealer</t>
  </si>
  <si>
    <t>Does demand based work</t>
  </si>
  <si>
    <t>Need to push for 300 MT</t>
  </si>
  <si>
    <t>Jindal panther distributor</t>
  </si>
  <si>
    <t>Push for 200 MT</t>
  </si>
  <si>
    <t>Khandelwal Group + Khandelwal Steels to be combined</t>
  </si>
  <si>
    <t>Need to push beyond 200 MT</t>
  </si>
  <si>
    <t>Prefers Rashmi &amp; Rungta; Has a site which needs primary material - can take material at that time</t>
  </si>
  <si>
    <t>JSW Neosteel counter; Will only do Neosteel</t>
  </si>
  <si>
    <t>Need to push for 300 MT; Does SAIL</t>
  </si>
  <si>
    <t>J P Alloys dealer</t>
  </si>
  <si>
    <t>Distributor of Tehri TMT; Site specific work</t>
  </si>
  <si>
    <t>Push for domestic tour</t>
  </si>
  <si>
    <t>Tata Tiscon dealer; Does Tata on site specific demand</t>
  </si>
  <si>
    <t>There is another account of Uttaranchal Traders</t>
  </si>
  <si>
    <t>Account Sf ID</t>
  </si>
  <si>
    <t>0015g00001cZty1AAC</t>
  </si>
  <si>
    <t>0015g00001VBvVMAA1</t>
  </si>
  <si>
    <t>0015g00001UBHa3AAH</t>
  </si>
  <si>
    <t>0015g00001XZfqeAAD</t>
  </si>
  <si>
    <t>0015g00001VBCw9AAH</t>
  </si>
  <si>
    <t>0015g00001VA77GAAT</t>
  </si>
  <si>
    <t>001J1000003ll8FIAQ</t>
  </si>
  <si>
    <t>001J1000006VKeXIAW</t>
  </si>
  <si>
    <t>0015g00001eBT7oAAG</t>
  </si>
  <si>
    <t>0015g00001VAiB8AAL</t>
  </si>
  <si>
    <t>0015g00001gvLhiAAE</t>
  </si>
  <si>
    <t>0015g00001UBHjRAAX</t>
  </si>
  <si>
    <t>0015g00001UBHkCAAX</t>
  </si>
  <si>
    <t>0015g00001Y4TWUAA3</t>
  </si>
  <si>
    <t>001J1000006V9I2IAK</t>
  </si>
  <si>
    <t>001J1000003jf8MIAQ</t>
  </si>
  <si>
    <t>001J1000002jlxXIAQ</t>
  </si>
  <si>
    <t>0015g00001YR0GbAAL</t>
  </si>
  <si>
    <t>0015g00001fx5hlAAA</t>
  </si>
  <si>
    <t>0015g00001X2YbIAAV</t>
  </si>
  <si>
    <t>001J1000003lrBsIAI</t>
  </si>
  <si>
    <t>001J1000003lrAzIAI</t>
  </si>
  <si>
    <t>0015g00001fx7H5AAI</t>
  </si>
  <si>
    <t>001J1000007oZOPIA2</t>
  </si>
  <si>
    <t>001J1000003nJbWIAU</t>
  </si>
  <si>
    <t>0015g00001f8YwyAAE</t>
  </si>
  <si>
    <t>001J1000006VRZuIAO</t>
  </si>
  <si>
    <t>001J1000009FfmoIAC</t>
  </si>
  <si>
    <t>001J100000Dp2AAIAZ</t>
  </si>
  <si>
    <t>001J1000009H3hzIAC</t>
  </si>
  <si>
    <t>001J1000005aWvRIAU</t>
  </si>
  <si>
    <t>001J1000009F22pIAC</t>
  </si>
  <si>
    <t>001J1000006T63tIAC</t>
  </si>
  <si>
    <t>001j100000F4OgOIAV</t>
  </si>
  <si>
    <t>0015g00001f8tNYAAY</t>
  </si>
  <si>
    <t>001J100000LnEaSIAV</t>
  </si>
  <si>
    <t>001J100000LnCV6IAN</t>
  </si>
  <si>
    <t>001J1000007opyJIAQ</t>
  </si>
  <si>
    <t>0015g00001VBCeyAAH</t>
  </si>
  <si>
    <t>0015g00001c4S5MAAU</t>
  </si>
  <si>
    <t>001J100000QWeeiIAD</t>
  </si>
  <si>
    <t>001J1000002itoeIAA</t>
  </si>
  <si>
    <t>001J100000RyRJeIAN</t>
  </si>
  <si>
    <t>0015g00001U9LfkAAF</t>
  </si>
  <si>
    <t>001J100000TrRgTIAV</t>
  </si>
  <si>
    <t>001J100000TrMywIAF</t>
  </si>
  <si>
    <t>0015g00001TEQEcAAP</t>
  </si>
  <si>
    <t>FY26 (MT)</t>
  </si>
  <si>
    <t>Gift</t>
  </si>
  <si>
    <t># qualifiers (existing set)</t>
  </si>
  <si>
    <t># qualifiers (new)</t>
  </si>
  <si>
    <t>Volume (MT)</t>
  </si>
  <si>
    <t>Value</t>
  </si>
  <si>
    <t># new dealers</t>
  </si>
  <si>
    <t>% non-qualifiers</t>
  </si>
  <si>
    <t># non-qualifiers</t>
  </si>
  <si>
    <t># qualifiers</t>
  </si>
  <si>
    <t>Avg. vol. (A)</t>
  </si>
  <si>
    <t>Avg. vol. (B)</t>
  </si>
  <si>
    <t>Avg. vol. (C)</t>
  </si>
  <si>
    <t>Avg. vol. (D)</t>
  </si>
  <si>
    <t>Total vol. (A)</t>
  </si>
  <si>
    <t>Total vol. (B)</t>
  </si>
  <si>
    <t>Total vol. (C)</t>
  </si>
  <si>
    <t>Total vol. (D)</t>
  </si>
  <si>
    <t>Total vol.</t>
  </si>
  <si>
    <t>201-300</t>
  </si>
  <si>
    <t>Domestic Trip 1 pax 3N-4D</t>
  </si>
  <si>
    <t>301-500</t>
  </si>
  <si>
    <t>International Trip (1 pax South Asia) 3N-4D</t>
  </si>
  <si>
    <t>501-750</t>
  </si>
  <si>
    <t>International Trip (2 pax South Asia) </t>
  </si>
  <si>
    <t>&gt;750</t>
  </si>
  <si>
    <t>Holi gift</t>
  </si>
  <si>
    <t>0015g00001UBHkRAAX</t>
  </si>
  <si>
    <t>0015g00001V9fpAAAR</t>
  </si>
  <si>
    <t>0015g00001W4TWFAA3</t>
  </si>
  <si>
    <t>0015g00001ZV4gAAAT</t>
  </si>
  <si>
    <t>0015g00001YOMCMAA5</t>
  </si>
  <si>
    <t>0015g00001Y3x1EAAR</t>
  </si>
  <si>
    <t>0015g00001caT4XAAU</t>
  </si>
  <si>
    <t>0015g00001UBHbSAAX</t>
  </si>
  <si>
    <t>0015g00001UBHaiAAH</t>
  </si>
  <si>
    <t>0015g00001UBHaFAAX</t>
  </si>
  <si>
    <t>0015g00001UBHjbAAH</t>
  </si>
  <si>
    <t>001J100000RyDBkIAN</t>
  </si>
  <si>
    <t>0015g00001cajQSAAY</t>
  </si>
  <si>
    <t>0015g00001guqY4AAI</t>
  </si>
  <si>
    <t>001J100000AqVaLIAV</t>
  </si>
  <si>
    <t>001J100000F4iiqIAB</t>
  </si>
  <si>
    <t>0015g00001X33NEAAZ</t>
  </si>
  <si>
    <t>0015g00001XawIOAAZ</t>
  </si>
  <si>
    <t>0015g00001X5nrSAAR</t>
  </si>
  <si>
    <t>0015g00001V9Ti8AAF</t>
  </si>
  <si>
    <t>0015g00001c4PuPAAU</t>
  </si>
  <si>
    <t>0015g00001V9ffqAAB</t>
  </si>
  <si>
    <t>0015g00001UBHjgAAH</t>
  </si>
  <si>
    <t>0015g00001UBHjkAAH</t>
  </si>
  <si>
    <t>0015g00001f8D8AAAU</t>
  </si>
  <si>
    <t>0015g00001Y4GtzAAF</t>
  </si>
  <si>
    <t>0015g00001ZV7hHAAT</t>
  </si>
  <si>
    <t>0015g00001UBHahAAH</t>
  </si>
  <si>
    <t>0015g00001UBHlnAAH</t>
  </si>
  <si>
    <t>0015g00001W2w7FAAR</t>
  </si>
  <si>
    <t>0015g00001YOSO6AAP</t>
  </si>
  <si>
    <t>0015g00001YOWRjAAP</t>
  </si>
  <si>
    <t>0015g00001X43VyAAJ</t>
  </si>
  <si>
    <t>0015g00001XK1qJAAT</t>
  </si>
  <si>
    <t>001J100000BdFHtIAN</t>
  </si>
  <si>
    <t>0015g00001daAIWAA2</t>
  </si>
  <si>
    <t>001J100000F4iolIAB</t>
  </si>
  <si>
    <t>001J1000007nTfNIAU</t>
  </si>
  <si>
    <t>0015g00001dFjdAAAS</t>
  </si>
  <si>
    <t>0015g00001bZ90AAAS</t>
  </si>
  <si>
    <t>0015g00001UBHaTAAX</t>
  </si>
  <si>
    <t>0015g00001UBHaMAAX</t>
  </si>
  <si>
    <t>0015g00001W4e1iAAB</t>
  </si>
  <si>
    <t>0015g00001cdDsDAAU</t>
  </si>
  <si>
    <t>0015g00001dHdPPAA0</t>
  </si>
  <si>
    <t>0015g00001YRDiqAAH</t>
  </si>
  <si>
    <t>0015g00001X5nJ5AAJ</t>
  </si>
  <si>
    <t>001J1000005aTwPIAU</t>
  </si>
  <si>
    <t>0015g00001V9KbtAAF</t>
  </si>
  <si>
    <t>0015g00001c44kkAAA</t>
  </si>
  <si>
    <t>001J100000BahQrIAJ</t>
  </si>
  <si>
    <t>0015g00001dFkSPAA0</t>
  </si>
  <si>
    <t>0015g00001f7c6SAAQ</t>
  </si>
  <si>
    <t>0015g00001guoeRAAQ</t>
  </si>
  <si>
    <t>001J1000007oMDhIAM</t>
  </si>
  <si>
    <t>0015g00001UBHgoAAH</t>
  </si>
  <si>
    <t>001J1000002mNAxIAM</t>
  </si>
  <si>
    <t>0015g00001f9BXpAAM</t>
  </si>
  <si>
    <t>0015g00001ftYOUAA2</t>
  </si>
  <si>
    <t>0015g00001geGaJAAU</t>
  </si>
  <si>
    <t>0015g00001f8c5UAAQ</t>
  </si>
  <si>
    <t>001J1000002jX2GIAU</t>
  </si>
  <si>
    <t>001J1000002mDzoIAE</t>
  </si>
  <si>
    <t>001J1000006Up8wIAC</t>
  </si>
  <si>
    <t>001J1000007np36IAA</t>
  </si>
  <si>
    <t>001J1000002kSOuIAM</t>
  </si>
  <si>
    <t>001J1000003lr3eIAA</t>
  </si>
  <si>
    <t>001J1000002mer3IAA</t>
  </si>
  <si>
    <t>0015g00001gv7wFAAQ</t>
  </si>
  <si>
    <t>001J100000EpBvjIAF</t>
  </si>
  <si>
    <t>0015g00001fUOLdAAO</t>
  </si>
  <si>
    <t>0015g00001X2P8zAAF</t>
  </si>
  <si>
    <t>001J100000CMm7xIAD</t>
  </si>
  <si>
    <t>001J1000003nIt5IAE</t>
  </si>
  <si>
    <t>001J1000002k0ppIAA</t>
  </si>
  <si>
    <t>0015g00001dHcNGAA0</t>
  </si>
  <si>
    <t>001J1000003lMsGIAU</t>
  </si>
  <si>
    <t>001J1000005ZGg9IAG</t>
  </si>
  <si>
    <t>0015g00001YOPTWAA5</t>
  </si>
  <si>
    <t>0015g00001eBjhcAAC</t>
  </si>
  <si>
    <t>001J1000007o9Z6IAI</t>
  </si>
  <si>
    <t>0015g00001Y4K9JAAV</t>
  </si>
  <si>
    <t>0015g00001XcFeLAAV</t>
  </si>
  <si>
    <t>0015g00001dJkGRAA0</t>
  </si>
  <si>
    <t>001J100000BPKGwIAP</t>
  </si>
  <si>
    <t>001J1000009FTYMIA4</t>
  </si>
  <si>
    <t>001J1000005ZscxIAC</t>
  </si>
  <si>
    <t>001J1000003mJPGIA2</t>
  </si>
  <si>
    <t>001J1000002jzaJIAQ</t>
  </si>
  <si>
    <t>0015g00001gvKYEAA2</t>
  </si>
  <si>
    <t>001J1000003mllXIAQ</t>
  </si>
  <si>
    <t>0015g00001XKKMAAA5</t>
  </si>
  <si>
    <t>001J100000JrSC0IAN</t>
  </si>
  <si>
    <t>001J100000JM6xzIAD</t>
  </si>
  <si>
    <t>001J1000002kxmIIAQ</t>
  </si>
  <si>
    <t>0015g00001bcaFzAAI</t>
  </si>
  <si>
    <t>0015g00001XanN4AAJ</t>
  </si>
  <si>
    <t>0015g00001UBHaJAAX</t>
  </si>
  <si>
    <t>001J100000DqPBgIAN</t>
  </si>
  <si>
    <t>001J100000F4YxqIAF</t>
  </si>
  <si>
    <t>001J100000F4OgOIAV</t>
  </si>
  <si>
    <t>0015g00001UBHmNAAX</t>
  </si>
  <si>
    <t>001J100000NEiZkIAL</t>
  </si>
  <si>
    <t>001J100000JrJwqIAF</t>
  </si>
  <si>
    <t>001J1000005ZqvLIAS</t>
  </si>
  <si>
    <t>001J100000BadzzIAB</t>
  </si>
  <si>
    <t>0015g00001f8ua5AAA</t>
  </si>
  <si>
    <t>0015g00001f9COMAA2</t>
  </si>
  <si>
    <t>001J100000JsZI8IAN</t>
  </si>
  <si>
    <t>0015g00001V9MHCAA3</t>
  </si>
  <si>
    <t>0015g00001UBHacAAH</t>
  </si>
  <si>
    <t>0015g00001UBHaVAAX</t>
  </si>
  <si>
    <t>001J1000003k14MIAQ</t>
  </si>
  <si>
    <t>0015g00001X2hUaAAJ</t>
  </si>
  <si>
    <t>0015g00001fuZrtAAE</t>
  </si>
  <si>
    <t>0015g00001UBHn2AAH</t>
  </si>
  <si>
    <t>001J100000RxssnIAB</t>
  </si>
  <si>
    <t>001J100000RTdgwIAD</t>
  </si>
  <si>
    <t>0015g00000cP95bAAC</t>
  </si>
  <si>
    <t>0015g00001fvBkyAAE</t>
  </si>
  <si>
    <t>001J100000RU98xIAD</t>
  </si>
  <si>
    <t>0015g00001X2hI9AAJ</t>
  </si>
  <si>
    <t>001J100000JrCKBIA3</t>
  </si>
  <si>
    <t>0015g00001dZAZhAAO</t>
  </si>
  <si>
    <t>001J1000009GZNlIAO</t>
  </si>
  <si>
    <t>001J100000RyJQuIAN</t>
  </si>
  <si>
    <t>001J100000RybmtIAB</t>
  </si>
  <si>
    <t>001J100000PhvuXIAR</t>
  </si>
  <si>
    <t>0015g00001dWdydAAC</t>
  </si>
  <si>
    <t>001J100000RyNDLIA3</t>
  </si>
  <si>
    <t>0015g00001VCA6uAAH</t>
  </si>
  <si>
    <t>0015g00001TDCVRAA5</t>
  </si>
  <si>
    <t>0015g00001UBHloAAH</t>
  </si>
  <si>
    <t>001fw000005araqAAA</t>
  </si>
  <si>
    <t>0015g00001dHW5fAAG</t>
  </si>
  <si>
    <t>001J100000RyyN1IAJ</t>
  </si>
  <si>
    <t>001J100000Rz0azIAB</t>
  </si>
  <si>
    <t>0015g00001LVcLpAAL</t>
  </si>
  <si>
    <t>001J100000RyyqrIAB</t>
  </si>
  <si>
    <t>001J1000003jw0sIAA</t>
  </si>
  <si>
    <t>001J100000IZJU8IAH</t>
  </si>
  <si>
    <t>001J100000Trk4PIAR</t>
  </si>
  <si>
    <t>001J100000Tr5O0IAJ</t>
  </si>
  <si>
    <t>0015g00001fUOqaAAG</t>
  </si>
  <si>
    <t>001J100000PJAsoIAH</t>
  </si>
  <si>
    <t>001J1000003nUATIA2</t>
  </si>
  <si>
    <t>001J100000RyrftIAB</t>
  </si>
  <si>
    <t>001J100000S1lUhIAJ</t>
  </si>
  <si>
    <t>0015g00001XKTtsAAH</t>
  </si>
  <si>
    <t>0015g00001W2vQsAAJ</t>
  </si>
  <si>
    <t>001J1000007oL8DIAU</t>
  </si>
  <si>
    <t>001J100000S0bziIAB</t>
  </si>
  <si>
    <t>0015g00001UBHkTAAX</t>
  </si>
  <si>
    <t>001J100000TuCVlIAN</t>
  </si>
  <si>
    <t>001J100000S0iyoIAB</t>
  </si>
  <si>
    <t>001J1000002keZHIAY</t>
  </si>
  <si>
    <t>0015g00001Y5BXMAA3</t>
  </si>
  <si>
    <t>001J100000RyMZIIA3</t>
  </si>
  <si>
    <t>001J100000RU7ygIAD</t>
  </si>
  <si>
    <t>0015g00001ge8xOAAQ</t>
  </si>
  <si>
    <t>001J100000TufdAIAR</t>
  </si>
  <si>
    <t>0015g00001W2BSDAA3</t>
  </si>
  <si>
    <t>001J100000Vm2QEIAZ</t>
  </si>
  <si>
    <t>001J1000009EpwsIAC</t>
  </si>
  <si>
    <t>001J100000Vm7W7IAJ</t>
  </si>
  <si>
    <t>001J100000TsIZQIA3</t>
  </si>
  <si>
    <t>001J100000Vn2GAIAZ</t>
  </si>
  <si>
    <t>0015g00001baMuhAAE</t>
  </si>
  <si>
    <t>001J100000Vm7LjIAJ</t>
  </si>
  <si>
    <t>001J100000VlTsDIAV</t>
  </si>
  <si>
    <t>001J1000007no3KIAQ</t>
  </si>
  <si>
    <t>0015g00001RKokNAAT</t>
  </si>
  <si>
    <t>001J100000RyGCMIA3</t>
  </si>
  <si>
    <t>001J100000TtFXnIAN</t>
  </si>
  <si>
    <t>001J1000003mRHMIA2</t>
  </si>
  <si>
    <t>0015g00001VCBRvAAP</t>
  </si>
  <si>
    <t>0015g00001cbFaYAAU</t>
  </si>
  <si>
    <t>001J100000VnKKxIAN</t>
  </si>
  <si>
    <t>0015g00001V9SNmAAN</t>
  </si>
  <si>
    <t>001J100000VldPaIAJ</t>
  </si>
  <si>
    <t>0015g00001XaofuAAB</t>
  </si>
  <si>
    <t>0015g00001dJmpjAAC</t>
  </si>
  <si>
    <t>0015g000015zvW3AAI</t>
  </si>
  <si>
    <t>0015g00001cdkUDAAY</t>
  </si>
  <si>
    <t>001J100000VnUYOIA3</t>
  </si>
  <si>
    <t>001J100000VnTw8IAF</t>
  </si>
  <si>
    <t>0015g00001efxcmAAA</t>
  </si>
  <si>
    <t>001J100000S0cYnIAJ</t>
  </si>
  <si>
    <t>001J100000VnWVEIA3</t>
  </si>
  <si>
    <t>001J100000Vn6xxIAB</t>
  </si>
  <si>
    <t>001J100000VngwnIAB</t>
  </si>
  <si>
    <t>001J1000002j05jIAA</t>
  </si>
  <si>
    <t>001J100000VnWk6IAF</t>
  </si>
  <si>
    <t>0015g00001XKSO0AAP</t>
  </si>
  <si>
    <t>0015g00001dWeTkAAK</t>
  </si>
  <si>
    <t>001J100000VlZTtIAN</t>
  </si>
  <si>
    <t>0015g00001cdWK8AAM</t>
  </si>
  <si>
    <t>001J1000003mTeuIAE</t>
  </si>
  <si>
    <t>001J100000VnnYIIAZ</t>
  </si>
  <si>
    <t>001J1000006KaS5IAK</t>
  </si>
  <si>
    <t>001J100000VlGMhIAN</t>
  </si>
  <si>
    <t>001fw000001QzQhAAK</t>
  </si>
  <si>
    <t>001J100000Vo9dAIAR</t>
  </si>
  <si>
    <t>001fw0000023v0cAAA</t>
  </si>
  <si>
    <t>0015g00001dIDhzAAG</t>
  </si>
  <si>
    <t>0015g00001YQ2PaAAL</t>
  </si>
  <si>
    <t>001J100000VnbMeIAJ</t>
  </si>
  <si>
    <t>0015g00001FhMmfAAF</t>
  </si>
  <si>
    <t>0015g00001dHuCpAAK</t>
  </si>
  <si>
    <t>001fw000002aUV3AAM</t>
  </si>
  <si>
    <t>0015g00001c4QhrAAE</t>
  </si>
  <si>
    <t>0015g00001UBHhrAAH</t>
  </si>
  <si>
    <t>001J100000Vnfk2IAB</t>
  </si>
  <si>
    <t>001J100000Vo9EYIAZ</t>
  </si>
  <si>
    <t>001fw000003UEWuAAO</t>
  </si>
  <si>
    <t>001J100000Vo9HcIAJ</t>
  </si>
  <si>
    <t>001J100000Vncu0IAB</t>
  </si>
  <si>
    <t>001J100000VnTshIAF</t>
  </si>
  <si>
    <t>001fw000003K5OPAA0</t>
  </si>
  <si>
    <t>001fw000004718PAAQ</t>
  </si>
  <si>
    <t>001J100000TsJTNIA3</t>
  </si>
  <si>
    <t>001J100000JsPbfIAF</t>
  </si>
  <si>
    <t>001J100000S15o9IAB</t>
  </si>
  <si>
    <t>001fw00000442SSAAY</t>
  </si>
  <si>
    <t>001J1000002jj4CIAQ</t>
  </si>
  <si>
    <t>0015g00001XcBNEAA3</t>
  </si>
  <si>
    <t>001J100000VnnWgIAJ</t>
  </si>
  <si>
    <t>001J100000Vl8ygIAB</t>
  </si>
  <si>
    <t>0015g00001dIETaAAO</t>
  </si>
  <si>
    <t>001fw0000054UMVAA2</t>
  </si>
  <si>
    <t>001J100000S0M0kIAF</t>
  </si>
  <si>
    <t>001fw0000058mXmAAI</t>
  </si>
  <si>
    <t>001fw000004wlltAAA</t>
  </si>
  <si>
    <t>001J100000Tug5nIAB</t>
  </si>
  <si>
    <t>001fw000004hGwxAAE</t>
  </si>
  <si>
    <t>0015g00001UBHngAAH</t>
  </si>
  <si>
    <t>001fw000001PS0cAAG</t>
  </si>
  <si>
    <t>001J100000VnKYQIA3</t>
  </si>
  <si>
    <t>001fw000004MziWAAS</t>
  </si>
  <si>
    <t>001fw000001q0xpAAA</t>
  </si>
  <si>
    <t>0015g00001X2QuBAAV</t>
  </si>
  <si>
    <t>0015g00001VBlFwAAL</t>
  </si>
  <si>
    <t>001J100000VnWCcIAN</t>
  </si>
  <si>
    <t>0015g00001dYcDHAA0</t>
  </si>
  <si>
    <t>0015g00001gvGkDAAU</t>
  </si>
  <si>
    <t>001J100000VmtxrIAB</t>
  </si>
  <si>
    <t>001fw000005GxVwAAK</t>
  </si>
  <si>
    <t>001fw0000057hi6AAA</t>
  </si>
  <si>
    <t>001fw000005kvRqAAI</t>
  </si>
  <si>
    <t>001fw000005b6k0AAA</t>
  </si>
  <si>
    <t>001J100000F4A0iIAF</t>
  </si>
  <si>
    <t>001fw000004VFJyAAO</t>
  </si>
  <si>
    <t>001fw000006wnmWAAQ</t>
  </si>
  <si>
    <t>001fw000005mamKAAQ</t>
  </si>
  <si>
    <t>001fw0000071eHFAAY</t>
  </si>
  <si>
    <t>001fw000007AgV3AAK</t>
  </si>
  <si>
    <t>0015g00001dJptUAAS</t>
  </si>
  <si>
    <t>0015g00001f6kEyAAI</t>
  </si>
  <si>
    <t>001J1000007oecjIAA</t>
  </si>
  <si>
    <t>0015g00001bblenAAA</t>
  </si>
  <si>
    <t>0015g00001c48y3AAA</t>
  </si>
  <si>
    <t>001J1000007oTbrIAE</t>
  </si>
  <si>
    <t>001fw000006S1grAAC</t>
  </si>
  <si>
    <t>001fw000008O1uVAAS</t>
  </si>
  <si>
    <t>001fw000008LeE1AAK</t>
  </si>
  <si>
    <t>001J100000BdZgxIAF</t>
  </si>
  <si>
    <t>001fw000007wYJqAAM</t>
  </si>
  <si>
    <t>001fw0000029H5NAAU</t>
  </si>
  <si>
    <t>0015g00001V9MzlAAF</t>
  </si>
  <si>
    <t>001J100000Tu80WIAR</t>
  </si>
  <si>
    <t>0015g00001ge7bTAAQ</t>
  </si>
  <si>
    <t>001fw000009AIQEAA4</t>
  </si>
  <si>
    <t>0015g00001Y4EJmAAN</t>
  </si>
  <si>
    <t>001fw000004bcNPAAY</t>
  </si>
  <si>
    <t>001J100000Vo972IAB</t>
  </si>
  <si>
    <t>001fw000009YUg7AAG</t>
  </si>
  <si>
    <t>001fw000009YOcNAAW</t>
  </si>
  <si>
    <t>001J100000VnmFsIAJ</t>
  </si>
  <si>
    <t>001J100000VnRqUIAV</t>
  </si>
  <si>
    <t>001fw000002FZHMAA4</t>
  </si>
  <si>
    <t>001fw00000A5Xp2AAF</t>
  </si>
  <si>
    <t>001J100000VmCNLIA3</t>
  </si>
  <si>
    <t>001fw000008vh21AAA</t>
  </si>
  <si>
    <t>001fw000007oJJcAAM</t>
  </si>
  <si>
    <t>001J100000VnWBQIA3</t>
  </si>
  <si>
    <t>0015g00001W4Bg4AAF</t>
  </si>
  <si>
    <t>0015g00001UBHlrAAH</t>
  </si>
  <si>
    <t>0015g00001X2XdjAAF</t>
  </si>
  <si>
    <t>001J100000RTWrPIAX</t>
  </si>
  <si>
    <t>001J1000006V8kAIAS</t>
  </si>
  <si>
    <t>0015g00001YPzFLAA1</t>
  </si>
  <si>
    <t>0015g00001Y4KxoAAF</t>
  </si>
  <si>
    <t>001fw00000AI7WkAAL</t>
  </si>
  <si>
    <t>001J100000VnRSYIA3</t>
  </si>
  <si>
    <t>001fw00000AeFnOAAV</t>
  </si>
  <si>
    <t>001fw000009kHlSAAU</t>
  </si>
  <si>
    <t>001fw00000AGZvPAAX</t>
  </si>
  <si>
    <t>0015g00001dIUwsAAG</t>
  </si>
  <si>
    <t>001J100000VnGTbIAN</t>
  </si>
  <si>
    <t>0015g00001cdWk0AAE</t>
  </si>
  <si>
    <t>0015g00001VBsx5AAD</t>
  </si>
  <si>
    <t>0015g00001bbleoAAA</t>
  </si>
  <si>
    <t>001J1000005ZG6FIAW</t>
  </si>
  <si>
    <t>0015g00001V9TiOAAV</t>
  </si>
  <si>
    <t>001J100000Vo5B4IAJ</t>
  </si>
  <si>
    <t>001J100000F4f2FIAR</t>
  </si>
  <si>
    <t>0015g00001UBHlkAAH</t>
  </si>
  <si>
    <t>001J10000051mcOIAQ</t>
  </si>
  <si>
    <t>001J10000051UtnIAE</t>
  </si>
  <si>
    <t>001J100000RSptmIAD</t>
  </si>
  <si>
    <t>001J1000006V9JKIA0</t>
  </si>
  <si>
    <t>001J100000S0hMwIAJ</t>
  </si>
  <si>
    <t>001J100000VnWOXIA3</t>
  </si>
  <si>
    <t>001fw000005pToNAAU</t>
  </si>
  <si>
    <t>001fw000005kvJmAAI</t>
  </si>
  <si>
    <t>001fw00000AqzWHAAZ</t>
  </si>
  <si>
    <t>001fw000009fk05AAA</t>
  </si>
  <si>
    <t>001fw00000Axf1OAAR</t>
  </si>
  <si>
    <t>001fw00000AxqxnAAB</t>
  </si>
  <si>
    <t>0015g00001fuxuvAAA</t>
  </si>
  <si>
    <t>001J100000S1efTIAR</t>
  </si>
  <si>
    <t>001J100000TrlKjIAJ</t>
  </si>
  <si>
    <t>001J100000VnKw3IAF</t>
  </si>
  <si>
    <t>001fw000004aB4HAAU</t>
  </si>
  <si>
    <t>0015g00001c44hSAAQ</t>
  </si>
  <si>
    <t>001J1000002mh4WIAQ</t>
  </si>
  <si>
    <t>0015g00001YOGwKAAX</t>
  </si>
  <si>
    <t>001J100000S0MUDIA3</t>
  </si>
  <si>
    <t>0015g00001VAFM6AAP</t>
  </si>
  <si>
    <t>0015g00001dHp42AAC</t>
  </si>
  <si>
    <t>001fw00000BMzrJAAT</t>
  </si>
  <si>
    <t>001fw00000BXmIuAAL</t>
  </si>
  <si>
    <t>0015g00001eBlXpAAK</t>
  </si>
  <si>
    <t>001fw00000BL3W2AAL</t>
  </si>
  <si>
    <t>001J100000Ryqy6IAB</t>
  </si>
  <si>
    <t>001fw00000Bie0PAAR</t>
  </si>
  <si>
    <t>001fw00000BRAY7AAP</t>
  </si>
  <si>
    <t>001fw00000A56tkAAB</t>
  </si>
  <si>
    <t>001fw00000BdScdAAF</t>
  </si>
  <si>
    <t>001fw00000Bq0dXAAR</t>
  </si>
  <si>
    <t>001fw00000BpRsiAAF</t>
  </si>
  <si>
    <t>0015g00001cdSIzAAM</t>
  </si>
  <si>
    <t>001fw00000BuWQMAA3</t>
  </si>
  <si>
    <t>0015g00001gufKiAAI</t>
  </si>
  <si>
    <t>001fw000006hGJ2AAM</t>
  </si>
  <si>
    <t>001J100000VnyubIAB</t>
  </si>
  <si>
    <t>0015g00001c44cLAAQ</t>
  </si>
  <si>
    <t>001fw00000BFLXGAA5</t>
  </si>
  <si>
    <t>001fw00000CF0YlAAL</t>
  </si>
  <si>
    <t>001J1000007nQ7CIAU</t>
  </si>
  <si>
    <t>001J100000VnSRDIA3</t>
  </si>
  <si>
    <t>0015g00001UBHnfAAH</t>
  </si>
  <si>
    <t>001J100000TrNgzIAF</t>
  </si>
  <si>
    <t>001fw000009fQzCAAU</t>
  </si>
  <si>
    <t>001J1000002iuY9IAI</t>
  </si>
  <si>
    <t>001fw000007eiPqAAI</t>
  </si>
  <si>
    <t>001J100000Tug3XIAR</t>
  </si>
  <si>
    <t>001J100000VnWCDIA3</t>
  </si>
  <si>
    <t>001fw00000AXBq9AAH</t>
  </si>
  <si>
    <t>001fw00000CqIwSAAV</t>
  </si>
  <si>
    <t>001fw00000CcIg9AAF</t>
  </si>
  <si>
    <t>001J100000S0ixlIAB</t>
  </si>
  <si>
    <t>001fw00000BbakfAAB</t>
  </si>
  <si>
    <t>001fw00000BbhCbAAJ</t>
  </si>
  <si>
    <t>0015g00001Y58dXAAR</t>
  </si>
  <si>
    <t>0015g00001X5nKCAAZ</t>
  </si>
  <si>
    <t>0015g00001dJnSAAA0</t>
  </si>
  <si>
    <t>001fw00000D5AwzAAF</t>
  </si>
  <si>
    <t>001fw00000DQ5r0AAD</t>
  </si>
  <si>
    <t>001fw00000D0j2TAAR</t>
  </si>
  <si>
    <t>001J100000Vln9aIAB</t>
  </si>
  <si>
    <t>001fw00000CgOwhAAF</t>
  </si>
  <si>
    <t>001fw00000DNxPiAAL</t>
  </si>
  <si>
    <t>001J1000006TDs4IAG</t>
  </si>
  <si>
    <t>001fw000008ZHscAAG</t>
  </si>
  <si>
    <t>001fw00000DfPuEAAV</t>
  </si>
  <si>
    <t>001fw00000E2I7GAAV</t>
  </si>
  <si>
    <t>001fw00000E28e9AAB</t>
  </si>
  <si>
    <t>001fw00000AFbuNAAT</t>
  </si>
  <si>
    <t>001J1000007opzbIAA</t>
  </si>
  <si>
    <t>001fw000006Z8YkAAK</t>
  </si>
  <si>
    <t>001J100000JqqWuIAJ</t>
  </si>
  <si>
    <t>001J1000009Etx8IAC</t>
  </si>
  <si>
    <t>001fw00000E4HgYAAV</t>
  </si>
  <si>
    <t>001J1000002jm6vIAA</t>
  </si>
  <si>
    <t>001J100000VncwGIAR</t>
  </si>
  <si>
    <t>001J1000002kbgSIAQ</t>
  </si>
  <si>
    <t>001fw00000CgFrlAAF</t>
  </si>
  <si>
    <t>0015g00001YPk0zAAD</t>
  </si>
  <si>
    <t>0015g00001UBHlHAAX</t>
  </si>
  <si>
    <t>0015g00001X38fkAAB</t>
  </si>
  <si>
    <t>001fw000007R7z3AAC</t>
  </si>
  <si>
    <t>001J1000006KayfIAC</t>
  </si>
  <si>
    <t>001J100000Vnpj7IAB</t>
  </si>
  <si>
    <t>001fw00000E5AOaAAN</t>
  </si>
  <si>
    <t>001J100000Vo6eWIAR</t>
  </si>
  <si>
    <t>001fw00000DjCf5AAF</t>
  </si>
  <si>
    <t>001fw00000Dt6ZxAAJ</t>
  </si>
  <si>
    <t>001fw000005mh7vAAA</t>
  </si>
  <si>
    <t>001fw00000ENHhfAAH</t>
  </si>
  <si>
    <t>0015g00001UBHjUAAX</t>
  </si>
  <si>
    <t>001fw000009pU5OAAU</t>
  </si>
  <si>
    <t>001J100000VnWeSIAV</t>
  </si>
  <si>
    <t>0015g00001X5iwUAAR</t>
  </si>
  <si>
    <t>001fw00000EY6SkAAL</t>
  </si>
  <si>
    <t>001fw00000DBkL4AAL</t>
  </si>
  <si>
    <t>001fw00000EGpuYAAT</t>
  </si>
  <si>
    <t>001fw00000EUjvhAAD</t>
  </si>
  <si>
    <t>001fw00000BuwERAAZ</t>
  </si>
  <si>
    <t>001fw00000EUkv0AAD</t>
  </si>
  <si>
    <t>001fw0000066jiCAAQ</t>
  </si>
  <si>
    <t>001fw00000EaJ4CAAV</t>
  </si>
  <si>
    <t>001J1000002jaoZIAQ</t>
  </si>
  <si>
    <t>001fw00000EOn4NAAT</t>
  </si>
  <si>
    <t>001J100000Drb1hIAB</t>
  </si>
  <si>
    <t>001fw00000EdKhyAAF</t>
  </si>
  <si>
    <t>001fw00000EdJtzAAF</t>
  </si>
  <si>
    <t>0015g00001c432PAAQ</t>
  </si>
  <si>
    <t>001fw00000EbbQMAAZ</t>
  </si>
  <si>
    <t>001fw000005m3O1AAI</t>
  </si>
  <si>
    <t>001fw00000DlldWAAR</t>
  </si>
  <si>
    <t>001J100000VnoKLIAZ</t>
  </si>
  <si>
    <t>001fw00000EkmJNAAZ</t>
  </si>
  <si>
    <t>001fw00000F29L9AAJ</t>
  </si>
  <si>
    <t>0015g00001f9BzfAAE</t>
  </si>
  <si>
    <t>001fw00000F3y0cAAB</t>
  </si>
  <si>
    <t>001fw00000F3V6hAAF</t>
  </si>
  <si>
    <t>001fw00000ClbOeAAJ</t>
  </si>
  <si>
    <t>001fw00000FKkhBAAT</t>
  </si>
  <si>
    <t>001fw00000FFF7qAAH</t>
  </si>
  <si>
    <t>001fw00000FJfjbAAD</t>
  </si>
  <si>
    <t>001fw00000FQabxAAD</t>
  </si>
  <si>
    <t>001J100000VnzCLIAZ</t>
  </si>
  <si>
    <t>001fw00000FnJotAAF</t>
  </si>
  <si>
    <t>001fw00000FhnkoAAB</t>
  </si>
  <si>
    <t>001J1000009HCmuIAG</t>
  </si>
  <si>
    <t>001fw00000Fr30vAAB</t>
  </si>
  <si>
    <t>001fw00000EGmtVAAT</t>
  </si>
  <si>
    <t>001fw00000Fj4WiAAJ</t>
  </si>
  <si>
    <t>0015g00001dICNAAA4</t>
  </si>
  <si>
    <t>001fw00000FgZwnAAF</t>
  </si>
  <si>
    <t>001fw0000054aZxAAI</t>
  </si>
  <si>
    <t>001fw00000G1jBZAAZ</t>
  </si>
  <si>
    <t>001fw00000FsPbuAAF</t>
  </si>
  <si>
    <t>001J1000007oCleIAE</t>
  </si>
  <si>
    <t>001fw000007uzMgAAI</t>
  </si>
  <si>
    <t>001fw000008xXWQAA2</t>
  </si>
  <si>
    <t>001fw00000G3tYEAAZ</t>
  </si>
  <si>
    <t>0015g00001UBHc1AAH</t>
  </si>
  <si>
    <t>0015g00001Y4AzWAAV</t>
  </si>
  <si>
    <t>0015g00001dJWExAAO</t>
  </si>
  <si>
    <t>001fw00000G8mxYAAR</t>
  </si>
  <si>
    <t>001J1000002jQNfIAM</t>
  </si>
  <si>
    <t>001fw00000FtbPjAAJ</t>
  </si>
  <si>
    <t>001fw000009TCWyAAO</t>
  </si>
  <si>
    <t>0015g00001V9vHhAAJ</t>
  </si>
  <si>
    <t>001J1000003mFk9IAE</t>
  </si>
  <si>
    <t>001J1000006V8u0IAC</t>
  </si>
  <si>
    <t>001fw00000GHkd9AAD</t>
  </si>
  <si>
    <t>001J100000Vl3uMIAR</t>
  </si>
  <si>
    <t>001fw00000GMPTEAA5</t>
  </si>
  <si>
    <t>001fw00000FEAGdAAP</t>
  </si>
  <si>
    <t>0015g00001daR2YAAU</t>
  </si>
  <si>
    <t>001fw00000EshRLAAZ</t>
  </si>
  <si>
    <t>001J100000Ryeu3IAB</t>
  </si>
  <si>
    <t>001fw00000GY9fbAAD</t>
  </si>
  <si>
    <t>001fw000002W1KsAAK</t>
  </si>
  <si>
    <t>001J100000VnfL0IAJ</t>
  </si>
  <si>
    <t>001fw000007SMKwAAO</t>
  </si>
  <si>
    <t>001fw000001wmq6AAA</t>
  </si>
  <si>
    <t>001J1000006Uz5mIAC</t>
  </si>
  <si>
    <t>001J1000007oX5TIAU</t>
  </si>
  <si>
    <t>001fw00000GbuBhAAJ</t>
  </si>
  <si>
    <t>0015g00001X2AZiAAN</t>
  </si>
  <si>
    <t>001J100000VnZq0IAF</t>
  </si>
  <si>
    <t>001fw000007Pr0MAAS</t>
  </si>
  <si>
    <t>001J100000S1eXeIAJ</t>
  </si>
  <si>
    <t>001J1000003k5KBIAY</t>
  </si>
  <si>
    <t>001J100000TuPXiIAN</t>
  </si>
  <si>
    <t>001fw00000Gct0gAAB</t>
  </si>
  <si>
    <t>001J100000VnG6XIAV</t>
  </si>
  <si>
    <t>Est.</t>
  </si>
  <si>
    <t>Ideal scenario</t>
  </si>
  <si>
    <t>As per sales team</t>
  </si>
  <si>
    <t>Qualified volume (MT)</t>
  </si>
  <si>
    <t>Gift value (Rs.)</t>
  </si>
  <si>
    <t>With TDS</t>
  </si>
  <si>
    <t>Loading/MT (with TDS)</t>
  </si>
  <si>
    <t>Amount (Rs.)</t>
  </si>
  <si>
    <t>Actuals till Oct'25</t>
  </si>
  <si>
    <t>Pending to Ach Nov to Mar'26</t>
  </si>
  <si>
    <t>Oct'25 #</t>
  </si>
  <si>
    <t>&lt;200</t>
  </si>
  <si>
    <t>Non Qualifier Dealer</t>
  </si>
  <si>
    <t>&gt; 300-500</t>
  </si>
  <si>
    <t>&gt;500-750</t>
  </si>
  <si>
    <r>
      <rPr>
        <sz val="10"/>
        <color rgb="FF292A2E"/>
        <rFont val="Calibri"/>
      </rPr>
      <t xml:space="preserve">International trip (1 pax Almaty) 3N-4D, </t>
    </r>
    <r>
      <rPr>
        <b/>
        <sz val="10"/>
        <color rgb="FF292A2E"/>
        <rFont val="Calibri"/>
      </rPr>
      <t xml:space="preserve">OR 
</t>
    </r>
    <r>
      <rPr>
        <sz val="10"/>
        <color rgb="FF292A2E"/>
        <rFont val="Calibri"/>
      </rPr>
      <t>International Trip (2 pax Southeast Asia) 3N-4D</t>
    </r>
  </si>
  <si>
    <t>&gt;750-1250</t>
  </si>
  <si>
    <r>
      <rPr>
        <sz val="10"/>
        <color rgb="FF292A2E"/>
        <rFont val="Calibri"/>
      </rPr>
      <t xml:space="preserve">International trip (2 pax South-East Asia) 3N-4D + EV Scooter, </t>
    </r>
    <r>
      <rPr>
        <b/>
        <sz val="10"/>
        <color rgb="FF292A2E"/>
        <rFont val="Calibri"/>
      </rPr>
      <t xml:space="preserve">OR
</t>
    </r>
    <r>
      <rPr>
        <sz val="10"/>
        <color rgb="FF292A2E"/>
        <rFont val="Calibri"/>
      </rPr>
      <t>International trip (2 pax Almaty)</t>
    </r>
  </si>
  <si>
    <t>&gt; 1,250</t>
  </si>
  <si>
    <t>Direct sales to sites</t>
  </si>
  <si>
    <t>Actuals till Oct 25</t>
  </si>
  <si>
    <t>Current qualification (till Oct25)</t>
  </si>
  <si>
    <t>Slabs at 40% compliance</t>
  </si>
  <si>
    <t>80-120</t>
  </si>
  <si>
    <t>&gt; 120-200</t>
  </si>
  <si>
    <t>&gt;200-300</t>
  </si>
  <si>
    <t>&gt;300-500</t>
  </si>
  <si>
    <t>&gt;500</t>
  </si>
  <si>
    <t>TOTAL</t>
  </si>
  <si>
    <t>Retail Vol FY26</t>
  </si>
  <si>
    <t>Retail volume till Oct</t>
  </si>
  <si>
    <t>Nov'25 #</t>
  </si>
  <si>
    <t>Dec'25 #</t>
  </si>
  <si>
    <t>Jan'26 #</t>
  </si>
  <si>
    <t>Feb'26 #</t>
  </si>
  <si>
    <t>Mar'26 #</t>
  </si>
  <si>
    <t>Gift value (in INR)</t>
  </si>
  <si>
    <t>Gift value (with TDS)</t>
  </si>
  <si>
    <t xml:space="preserve">
</t>
  </si>
  <si>
    <t>Secondary sales (MT)</t>
  </si>
  <si>
    <t>122,262 </t>
  </si>
  <si>
    <t>As a % of secondary sales</t>
  </si>
  <si>
    <t>Overall retail sales (MT)</t>
  </si>
  <si>
    <t># Dealer</t>
  </si>
  <si>
    <t>FY 25 Vol.</t>
  </si>
  <si>
    <t>FY 26 Actual H1</t>
  </si>
  <si>
    <t>FY 26  H2 est.Vol</t>
  </si>
  <si>
    <t>FY 26 est. closing</t>
  </si>
  <si>
    <t xml:space="preserve">International trip (1 pax Almaty) 3N-4D </t>
  </si>
  <si>
    <t>Gift(Qualified in Tour Scheme FY25)</t>
  </si>
  <si>
    <t>Actual Volume H1</t>
  </si>
  <si>
    <t>Expected Volume H2</t>
  </si>
  <si>
    <t>Sr. No.</t>
  </si>
  <si>
    <t>Updated (yes/no)</t>
  </si>
  <si>
    <t>400 Above</t>
  </si>
  <si>
    <t>Uttar Pradesh</t>
  </si>
  <si>
    <t>600 above</t>
  </si>
  <si>
    <t>Uttarakhand</t>
  </si>
  <si>
    <t>Haryana</t>
  </si>
  <si>
    <t>Delhi</t>
  </si>
  <si>
    <t>Madhya Pradesh</t>
  </si>
  <si>
    <t>Jammu and Kashmir</t>
  </si>
  <si>
    <t>Punjab</t>
  </si>
  <si>
    <t>Maharashtra</t>
  </si>
  <si>
    <t>Jharkhand</t>
  </si>
  <si>
    <t>West Bengal</t>
  </si>
  <si>
    <t>Bihar</t>
  </si>
  <si>
    <t>Gujarat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</si>
</sst>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mmm\-yy;@"/>
    <numFmt numFmtId="165" formatCode="_(* #,##0_);_(* \(#,##0\);_(* &quot;-&quot;??_);_(@_)"/>
    <numFmt numFmtId="166" formatCode="_(* #,##0.0_);_(* \(#,##0.0\);_(* &quot;-&quot;??_);_(@_)"/>
    <numFmt numFmtId="167" formatCode="_(* #,##0.0_);_(* \(#,##0.0\);_(* &quot;-&quot;?_);_(@_)"/>
    <numFmt numFmtId="168" formatCode="_(* #,##0_);_(* \(#,##0\);_(* &quot;-&quot;?_);_(@_)"/>
  </numFmts>
  <fonts count="20">
    <font>
      <sz val="11"/>
      <color theme="1"/>
      <name val="Aptos Narrow"/>
      <family val="2"/>
      <scheme val="minor"/>
    </font>
    <font>
      <sz val="11"/>
      <color theme="1"/>
      <name val="Calibri"/>
    </font>
    <font>
      <b/>
      <sz val="11"/>
      <color theme="1"/>
      <name val="Calibri"/>
    </font>
    <font>
      <b/>
      <sz val="11"/>
      <color rgb="FF292A2E"/>
      <name val="Calibri"/>
    </font>
    <font>
      <sz val="11"/>
      <color rgb="FF292A2E"/>
      <name val="Calibri"/>
    </font>
    <font>
      <sz val="10"/>
      <color rgb="FF292A2E"/>
      <name val="Calibri"/>
    </font>
    <font>
      <sz val="10"/>
      <color theme="1"/>
      <name val="Calibri"/>
    </font>
    <font>
      <b/>
      <sz val="10"/>
      <color theme="1"/>
      <name val="Calibri"/>
    </font>
    <font>
      <b/>
      <sz val="10"/>
      <color rgb="FF292A2E"/>
      <name val="Calibri"/>
    </font>
    <font>
      <sz val="9"/>
      <color theme="1"/>
      <name val="Calibri"/>
    </font>
    <font>
      <sz val="11"/>
      <color rgb="FF000000"/>
      <name val="Aptos Narrow"/>
      <family val="2"/>
    </font>
    <font>
      <sz val="11"/>
      <color rgb="FFFF0000"/>
      <name val="Calibri"/>
    </font>
    <font>
      <b/>
      <sz val="11"/>
      <color rgb="FFFF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theme="0"/>
      <name val="Calibri"/>
    </font>
    <font>
      <sz val="11"/>
      <color rgb="FF181818"/>
      <name val="Calibri"/>
    </font>
    <font>
      <sz val="11"/>
      <color rgb="FF242424"/>
      <name val="Segoe UI"/>
      <charset val="1"/>
    </font>
    <font>
      <b/>
      <sz val="10"/>
      <color rgb="FF000000"/>
      <name val="Calibri"/>
      <charset val="1"/>
    </font>
    <font>
      <sz val="10"/>
      <color rgb="FF000000"/>
      <name val="Calibri"/>
      <charset val="1"/>
    </font>
  </fonts>
  <fills count="1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0C2C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/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269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65" fontId="1" fillId="2" borderId="0" xfId="0" applyNumberFormat="1" applyFont="1" applyFill="1" applyAlignment="1">
      <alignment vertical="center"/>
    </xf>
    <xf numFmtId="166" fontId="1" fillId="0" borderId="0" xfId="0" applyNumberFormat="1" applyFont="1" applyAlignment="1">
      <alignment vertical="center"/>
    </xf>
    <xf numFmtId="166" fontId="1" fillId="0" borderId="0" xfId="0" applyNumberFormat="1" applyFont="1" applyAlignment="1">
      <alignment horizontal="right" vertical="center"/>
    </xf>
    <xf numFmtId="9" fontId="1" fillId="0" borderId="0" xfId="0" applyNumberFormat="1" applyFont="1" applyAlignment="1">
      <alignment vertical="center"/>
    </xf>
    <xf numFmtId="9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167" fontId="1" fillId="0" borderId="0" xfId="0" applyNumberFormat="1" applyFont="1" applyAlignment="1">
      <alignment horizontal="right" vertical="center"/>
    </xf>
    <xf numFmtId="9" fontId="1" fillId="0" borderId="0" xfId="0" applyNumberFormat="1" applyFont="1" applyAlignment="1">
      <alignment horizontal="right" vertical="center"/>
    </xf>
    <xf numFmtId="165" fontId="2" fillId="6" borderId="0" xfId="0" applyNumberFormat="1" applyFont="1" applyFill="1" applyAlignment="1">
      <alignment horizontal="right" vertical="center"/>
    </xf>
    <xf numFmtId="0" fontId="3" fillId="3" borderId="1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right" vertical="center"/>
    </xf>
    <xf numFmtId="0" fontId="4" fillId="5" borderId="1" xfId="0" applyFont="1" applyFill="1" applyBorder="1" applyAlignment="1">
      <alignment vertical="center"/>
    </xf>
    <xf numFmtId="165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right" vertical="center"/>
    </xf>
    <xf numFmtId="165" fontId="1" fillId="0" borderId="2" xfId="0" applyNumberFormat="1" applyFont="1" applyBorder="1" applyAlignment="1">
      <alignment horizontal="right" vertical="center"/>
    </xf>
    <xf numFmtId="9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vertical="center"/>
    </xf>
    <xf numFmtId="165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17" fontId="1" fillId="0" borderId="1" xfId="0" applyNumberFormat="1" applyFont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5" fillId="4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165" fontId="6" fillId="0" borderId="1" xfId="0" applyNumberFormat="1" applyFont="1" applyBorder="1" applyAlignment="1">
      <alignment vertical="center"/>
    </xf>
    <xf numFmtId="165" fontId="6" fillId="0" borderId="1" xfId="0" applyNumberFormat="1" applyFont="1" applyBorder="1" applyAlignment="1">
      <alignment horizontal="right" vertical="center"/>
    </xf>
    <xf numFmtId="1" fontId="6" fillId="0" borderId="1" xfId="0" applyNumberFormat="1" applyFont="1" applyBorder="1" applyAlignment="1">
      <alignment horizontal="center" vertical="center"/>
    </xf>
    <xf numFmtId="0" fontId="5" fillId="4" borderId="2" xfId="0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  <xf numFmtId="0" fontId="5" fillId="6" borderId="1" xfId="0" applyFont="1" applyFill="1" applyBorder="1" applyAlignment="1">
      <alignment vertical="center"/>
    </xf>
    <xf numFmtId="165" fontId="6" fillId="6" borderId="1" xfId="0" applyNumberFormat="1" applyFont="1" applyFill="1" applyBorder="1" applyAlignment="1">
      <alignment vertical="center"/>
    </xf>
    <xf numFmtId="165" fontId="6" fillId="6" borderId="1" xfId="0" applyNumberFormat="1" applyFont="1" applyFill="1" applyBorder="1" applyAlignment="1">
      <alignment horizontal="right" vertical="center"/>
    </xf>
    <xf numFmtId="1" fontId="6" fillId="6" borderId="1" xfId="0" applyNumberFormat="1" applyFont="1" applyFill="1" applyBorder="1" applyAlignment="1">
      <alignment horizontal="center" vertical="center"/>
    </xf>
    <xf numFmtId="0" fontId="5" fillId="6" borderId="3" xfId="0" applyFont="1" applyFill="1" applyBorder="1" applyAlignment="1">
      <alignment vertical="center" wrapText="1"/>
    </xf>
    <xf numFmtId="0" fontId="6" fillId="6" borderId="2" xfId="0" applyFont="1" applyFill="1" applyBorder="1" applyAlignment="1">
      <alignment vertical="center"/>
    </xf>
    <xf numFmtId="0" fontId="5" fillId="6" borderId="4" xfId="0" applyFont="1" applyFill="1" applyBorder="1" applyAlignment="1">
      <alignment vertical="center"/>
    </xf>
    <xf numFmtId="165" fontId="6" fillId="6" borderId="2" xfId="0" applyNumberFormat="1" applyFont="1" applyFill="1" applyBorder="1" applyAlignment="1">
      <alignment vertical="center"/>
    </xf>
    <xf numFmtId="0" fontId="7" fillId="9" borderId="1" xfId="0" applyFont="1" applyFill="1" applyBorder="1" applyAlignment="1">
      <alignment vertical="center"/>
    </xf>
    <xf numFmtId="0" fontId="7" fillId="9" borderId="1" xfId="0" applyFont="1" applyFill="1" applyBorder="1" applyAlignment="1">
      <alignment horizontal="center" vertical="center"/>
    </xf>
    <xf numFmtId="165" fontId="7" fillId="9" borderId="1" xfId="0" applyNumberFormat="1" applyFont="1" applyFill="1" applyBorder="1" applyAlignment="1">
      <alignment vertical="center"/>
    </xf>
    <xf numFmtId="165" fontId="7" fillId="9" borderId="1" xfId="0" applyNumberFormat="1" applyFont="1" applyFill="1" applyBorder="1" applyAlignment="1">
      <alignment horizontal="right" vertical="center"/>
    </xf>
    <xf numFmtId="1" fontId="7" fillId="9" borderId="1" xfId="0" applyNumberFormat="1" applyFont="1" applyFill="1" applyBorder="1" applyAlignment="1">
      <alignment horizontal="center" vertical="center"/>
    </xf>
    <xf numFmtId="165" fontId="6" fillId="2" borderId="0" xfId="0" applyNumberFormat="1" applyFont="1" applyFill="1" applyAlignment="1">
      <alignment vertical="center"/>
    </xf>
    <xf numFmtId="9" fontId="6" fillId="0" borderId="0" xfId="0" applyNumberFormat="1" applyFont="1" applyAlignment="1">
      <alignment horizontal="right" vertical="center"/>
    </xf>
    <xf numFmtId="165" fontId="6" fillId="0" borderId="0" xfId="0" applyNumberFormat="1" applyFont="1" applyAlignment="1">
      <alignment vertical="center"/>
    </xf>
    <xf numFmtId="9" fontId="6" fillId="0" borderId="0" xfId="0" applyNumberFormat="1" applyFont="1" applyAlignment="1">
      <alignment vertical="center"/>
    </xf>
    <xf numFmtId="165" fontId="7" fillId="0" borderId="0" xfId="0" applyNumberFormat="1" applyFont="1" applyAlignment="1">
      <alignment vertical="center"/>
    </xf>
    <xf numFmtId="0" fontId="6" fillId="7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8" fillId="3" borderId="1" xfId="0" applyFont="1" applyFill="1" applyBorder="1" applyAlignment="1">
      <alignment vertical="center"/>
    </xf>
    <xf numFmtId="0" fontId="8" fillId="3" borderId="2" xfId="0" applyFont="1" applyFill="1" applyBorder="1" applyAlignment="1">
      <alignment horizontal="center" vertical="center" wrapText="1"/>
    </xf>
    <xf numFmtId="0" fontId="6" fillId="7" borderId="0" xfId="0" applyFont="1" applyFill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165" fontId="1" fillId="0" borderId="0" xfId="0" applyNumberFormat="1" applyFont="1" applyAlignment="1">
      <alignment vertical="center"/>
    </xf>
    <xf numFmtId="165" fontId="7" fillId="0" borderId="0" xfId="0" applyNumberFormat="1" applyFont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167" fontId="1" fillId="0" borderId="0" xfId="0" applyNumberFormat="1" applyFont="1" applyAlignment="1">
      <alignment vertical="center"/>
    </xf>
    <xf numFmtId="0" fontId="6" fillId="8" borderId="3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1" fontId="7" fillId="9" borderId="3" xfId="0" applyNumberFormat="1" applyFont="1" applyFill="1" applyBorder="1" applyAlignment="1">
      <alignment horizontal="center" vertical="center"/>
    </xf>
    <xf numFmtId="165" fontId="6" fillId="0" borderId="5" xfId="0" applyNumberFormat="1" applyFont="1" applyBorder="1" applyAlignment="1">
      <alignment vertical="center"/>
    </xf>
    <xf numFmtId="165" fontId="1" fillId="9" borderId="0" xfId="0" applyNumberFormat="1" applyFont="1" applyFill="1" applyAlignment="1">
      <alignment vertical="center"/>
    </xf>
    <xf numFmtId="165" fontId="6" fillId="0" borderId="3" xfId="0" applyNumberFormat="1" applyFont="1" applyBorder="1" applyAlignment="1">
      <alignment vertical="center"/>
    </xf>
    <xf numFmtId="165" fontId="6" fillId="0" borderId="3" xfId="0" applyNumberFormat="1" applyFont="1" applyBorder="1" applyAlignment="1">
      <alignment horizontal="right" vertical="center"/>
    </xf>
    <xf numFmtId="165" fontId="7" fillId="9" borderId="3" xfId="0" applyNumberFormat="1" applyFont="1" applyFill="1" applyBorder="1" applyAlignment="1">
      <alignment horizontal="right" vertical="center"/>
    </xf>
    <xf numFmtId="0" fontId="8" fillId="0" borderId="0" xfId="0" applyFont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165" fontId="6" fillId="0" borderId="4" xfId="0" applyNumberFormat="1" applyFont="1" applyBorder="1" applyAlignment="1">
      <alignment horizontal="right" vertical="center"/>
    </xf>
    <xf numFmtId="9" fontId="9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vertical="center"/>
    </xf>
    <xf numFmtId="0" fontId="7" fillId="9" borderId="3" xfId="0" applyFont="1" applyFill="1" applyBorder="1" applyAlignment="1">
      <alignment vertical="center"/>
    </xf>
    <xf numFmtId="0" fontId="8" fillId="3" borderId="6" xfId="0" applyFont="1" applyFill="1" applyBorder="1" applyAlignment="1">
      <alignment horizontal="center" vertical="center" wrapText="1"/>
    </xf>
    <xf numFmtId="165" fontId="6" fillId="0" borderId="7" xfId="0" applyNumberFormat="1" applyFont="1" applyBorder="1" applyAlignment="1">
      <alignment vertical="center"/>
    </xf>
    <xf numFmtId="165" fontId="6" fillId="6" borderId="7" xfId="0" applyNumberFormat="1" applyFont="1" applyFill="1" applyBorder="1" applyAlignment="1">
      <alignment vertical="center"/>
    </xf>
    <xf numFmtId="0" fontId="7" fillId="9" borderId="7" xfId="0" applyFont="1" applyFill="1" applyBorder="1" applyAlignment="1">
      <alignment vertical="center"/>
    </xf>
    <xf numFmtId="164" fontId="2" fillId="0" borderId="0" xfId="0" applyNumberFormat="1" applyFont="1" applyAlignment="1">
      <alignment horizontal="center" vertical="center" wrapText="1"/>
    </xf>
    <xf numFmtId="0" fontId="10" fillId="0" borderId="0" xfId="0" applyFont="1"/>
    <xf numFmtId="0" fontId="6" fillId="6" borderId="1" xfId="0" applyFont="1" applyFill="1" applyBorder="1" applyAlignment="1">
      <alignment vertical="center"/>
    </xf>
    <xf numFmtId="166" fontId="1" fillId="7" borderId="0" xfId="0" applyNumberFormat="1" applyFont="1" applyFill="1" applyAlignment="1">
      <alignment horizontal="right" vertical="center"/>
    </xf>
    <xf numFmtId="165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7" fillId="7" borderId="1" xfId="0" applyFont="1" applyFill="1" applyBorder="1" applyAlignment="1">
      <alignment vertical="center"/>
    </xf>
    <xf numFmtId="0" fontId="7" fillId="7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166" fontId="11" fillId="0" borderId="0" xfId="0" applyNumberFormat="1" applyFont="1" applyAlignment="1">
      <alignment horizontal="right" vertical="center"/>
    </xf>
    <xf numFmtId="167" fontId="11" fillId="0" borderId="0" xfId="0" applyNumberFormat="1" applyFont="1" applyAlignment="1">
      <alignment horizontal="right" vertical="center"/>
    </xf>
    <xf numFmtId="166" fontId="11" fillId="7" borderId="0" xfId="0" applyNumberFormat="1" applyFont="1" applyFill="1" applyAlignment="1">
      <alignment horizontal="right" vertical="center"/>
    </xf>
    <xf numFmtId="166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9" fontId="11" fillId="0" borderId="0" xfId="0" applyNumberFormat="1" applyFont="1" applyAlignment="1">
      <alignment horizontal="center" vertical="center"/>
    </xf>
    <xf numFmtId="166" fontId="11" fillId="0" borderId="0" xfId="0" applyNumberFormat="1" applyFont="1" applyAlignment="1">
      <alignment vertical="center"/>
    </xf>
    <xf numFmtId="165" fontId="1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166" fontId="13" fillId="7" borderId="0" xfId="0" applyNumberFormat="1" applyFont="1" applyFill="1" applyAlignment="1">
      <alignment horizontal="right" vertical="center"/>
    </xf>
    <xf numFmtId="0" fontId="1" fillId="0" borderId="1" xfId="0" applyFont="1" applyBorder="1" applyAlignment="1">
      <alignment vertical="center"/>
    </xf>
    <xf numFmtId="0" fontId="1" fillId="7" borderId="1" xfId="0" applyFont="1" applyFill="1" applyBorder="1" applyAlignment="1">
      <alignment vertical="center"/>
    </xf>
    <xf numFmtId="165" fontId="1" fillId="7" borderId="1" xfId="0" applyNumberFormat="1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5" fillId="6" borderId="1" xfId="0" applyFont="1" applyFill="1" applyBorder="1" applyAlignment="1">
      <alignment vertical="center" wrapText="1"/>
    </xf>
    <xf numFmtId="168" fontId="6" fillId="0" borderId="1" xfId="0" applyNumberFormat="1" applyFont="1" applyBorder="1" applyAlignment="1">
      <alignment vertical="center"/>
    </xf>
    <xf numFmtId="165" fontId="7" fillId="9" borderId="7" xfId="0" applyNumberFormat="1" applyFont="1" applyFill="1" applyBorder="1" applyAlignment="1">
      <alignment vertical="center"/>
    </xf>
    <xf numFmtId="168" fontId="6" fillId="6" borderId="1" xfId="0" applyNumberFormat="1" applyFont="1" applyFill="1" applyBorder="1" applyAlignment="1">
      <alignment vertical="center"/>
    </xf>
    <xf numFmtId="0" fontId="6" fillId="6" borderId="1" xfId="0" applyFont="1" applyFill="1" applyBorder="1" applyAlignment="1">
      <alignment horizontal="center" vertical="center"/>
    </xf>
    <xf numFmtId="1" fontId="7" fillId="9" borderId="1" xfId="0" applyNumberFormat="1" applyFont="1" applyFill="1" applyBorder="1" applyAlignment="1">
      <alignment horizontal="right" vertical="center"/>
    </xf>
    <xf numFmtId="165" fontId="6" fillId="0" borderId="1" xfId="0" applyNumberFormat="1" applyFont="1" applyBorder="1" applyAlignment="1">
      <alignment horizontal="center" vertical="center"/>
    </xf>
    <xf numFmtId="165" fontId="6" fillId="6" borderId="1" xfId="0" applyNumberFormat="1" applyFont="1" applyFill="1" applyBorder="1" applyAlignment="1">
      <alignment horizontal="center" vertical="center"/>
    </xf>
    <xf numFmtId="166" fontId="13" fillId="10" borderId="0" xfId="0" applyNumberFormat="1" applyFont="1" applyFill="1" applyAlignment="1">
      <alignment horizontal="right"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9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168" fontId="1" fillId="0" borderId="0" xfId="0" applyNumberFormat="1" applyFont="1" applyAlignment="1">
      <alignment vertical="center"/>
    </xf>
    <xf numFmtId="165" fontId="7" fillId="9" borderId="3" xfId="0" applyNumberFormat="1" applyFont="1" applyFill="1" applyBorder="1" applyAlignment="1">
      <alignment horizontal="center" vertical="center"/>
    </xf>
    <xf numFmtId="165" fontId="7" fillId="9" borderId="7" xfId="0" applyNumberFormat="1" applyFont="1" applyFill="1" applyBorder="1" applyAlignment="1">
      <alignment horizontal="center" vertical="center"/>
    </xf>
    <xf numFmtId="165" fontId="7" fillId="9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5" fontId="7" fillId="9" borderId="3" xfId="0" applyNumberFormat="1" applyFont="1" applyFill="1" applyBorder="1" applyAlignment="1">
      <alignment vertical="center"/>
    </xf>
    <xf numFmtId="0" fontId="8" fillId="3" borderId="1" xfId="0" applyFont="1" applyFill="1" applyBorder="1" applyAlignment="1">
      <alignment vertical="center" wrapText="1"/>
    </xf>
    <xf numFmtId="0" fontId="1" fillId="11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left" vertical="center"/>
    </xf>
    <xf numFmtId="9" fontId="1" fillId="11" borderId="0" xfId="0" applyNumberFormat="1" applyFont="1" applyFill="1" applyAlignment="1">
      <alignment horizontal="center" vertical="center"/>
    </xf>
    <xf numFmtId="0" fontId="1" fillId="11" borderId="0" xfId="0" applyFont="1" applyFill="1" applyAlignment="1">
      <alignment vertical="center"/>
    </xf>
    <xf numFmtId="166" fontId="1" fillId="11" borderId="0" xfId="0" applyNumberFormat="1" applyFont="1" applyFill="1" applyAlignment="1">
      <alignment horizontal="right" vertical="center"/>
    </xf>
    <xf numFmtId="167" fontId="1" fillId="11" borderId="0" xfId="0" applyNumberFormat="1" applyFont="1" applyFill="1" applyAlignment="1">
      <alignment horizontal="right" vertical="center"/>
    </xf>
    <xf numFmtId="166" fontId="1" fillId="11" borderId="0" xfId="0" applyNumberFormat="1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 wrapText="1"/>
    </xf>
    <xf numFmtId="166" fontId="1" fillId="11" borderId="0" xfId="0" applyNumberFormat="1" applyFont="1" applyFill="1" applyAlignment="1">
      <alignment vertical="center"/>
    </xf>
    <xf numFmtId="0" fontId="1" fillId="11" borderId="0" xfId="0" applyFont="1" applyFill="1" applyAlignment="1">
      <alignment vertical="center" wrapText="1"/>
    </xf>
    <xf numFmtId="165" fontId="2" fillId="11" borderId="0" xfId="0" applyNumberFormat="1" applyFont="1" applyFill="1" applyAlignment="1">
      <alignment horizontal="center" vertical="center"/>
    </xf>
    <xf numFmtId="166" fontId="11" fillId="12" borderId="0" xfId="0" applyNumberFormat="1" applyFont="1" applyFill="1" applyAlignment="1">
      <alignment horizontal="right" vertical="center"/>
    </xf>
    <xf numFmtId="0" fontId="2" fillId="7" borderId="0" xfId="0" applyFont="1" applyFill="1" applyAlignment="1">
      <alignment horizontal="center" vertical="center" wrapText="1"/>
    </xf>
    <xf numFmtId="168" fontId="1" fillId="0" borderId="1" xfId="0" applyNumberFormat="1" applyFont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168" fontId="2" fillId="9" borderId="1" xfId="0" applyNumberFormat="1" applyFont="1" applyFill="1" applyBorder="1" applyAlignment="1">
      <alignment vertical="center"/>
    </xf>
    <xf numFmtId="165" fontId="2" fillId="9" borderId="1" xfId="0" applyNumberFormat="1" applyFont="1" applyFill="1" applyBorder="1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1" fillId="7" borderId="0" xfId="0" applyFont="1" applyFill="1" applyAlignment="1">
      <alignment horizontal="left" vertical="center"/>
    </xf>
    <xf numFmtId="167" fontId="1" fillId="7" borderId="0" xfId="0" applyNumberFormat="1" applyFont="1" applyFill="1" applyAlignment="1">
      <alignment horizontal="right" vertical="center"/>
    </xf>
    <xf numFmtId="166" fontId="1" fillId="7" borderId="0" xfId="0" applyNumberFormat="1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 wrapText="1"/>
    </xf>
    <xf numFmtId="9" fontId="1" fillId="7" borderId="0" xfId="0" applyNumberFormat="1" applyFont="1" applyFill="1" applyAlignment="1">
      <alignment horizontal="center" vertical="center"/>
    </xf>
    <xf numFmtId="166" fontId="1" fillId="7" borderId="0" xfId="0" applyNumberFormat="1" applyFont="1" applyFill="1" applyAlignment="1">
      <alignment vertical="center"/>
    </xf>
    <xf numFmtId="0" fontId="1" fillId="7" borderId="0" xfId="0" applyFont="1" applyFill="1" applyAlignment="1">
      <alignment vertical="center" wrapText="1"/>
    </xf>
    <xf numFmtId="9" fontId="1" fillId="7" borderId="0" xfId="0" applyNumberFormat="1" applyFont="1" applyFill="1" applyAlignment="1">
      <alignment vertical="center"/>
    </xf>
    <xf numFmtId="0" fontId="1" fillId="7" borderId="0" xfId="0" applyFont="1" applyFill="1" applyAlignment="1">
      <alignment vertical="center"/>
    </xf>
    <xf numFmtId="165" fontId="2" fillId="7" borderId="0" xfId="0" applyNumberFormat="1" applyFont="1" applyFill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11" fillId="7" borderId="0" xfId="0" applyFont="1" applyFill="1" applyAlignment="1">
      <alignment horizontal="left" vertical="center"/>
    </xf>
    <xf numFmtId="9" fontId="11" fillId="7" borderId="0" xfId="0" applyNumberFormat="1" applyFont="1" applyFill="1" applyAlignment="1">
      <alignment horizontal="center" vertical="center"/>
    </xf>
    <xf numFmtId="0" fontId="11" fillId="7" borderId="0" xfId="0" applyFont="1" applyFill="1" applyAlignment="1">
      <alignment vertical="center"/>
    </xf>
    <xf numFmtId="167" fontId="11" fillId="7" borderId="0" xfId="0" applyNumberFormat="1" applyFont="1" applyFill="1" applyAlignment="1">
      <alignment horizontal="right" vertical="center"/>
    </xf>
    <xf numFmtId="166" fontId="11" fillId="7" borderId="0" xfId="0" applyNumberFormat="1" applyFont="1" applyFill="1" applyAlignment="1">
      <alignment horizontal="center" vertical="center"/>
    </xf>
    <xf numFmtId="0" fontId="11" fillId="7" borderId="0" xfId="0" applyFont="1" applyFill="1" applyAlignment="1">
      <alignment horizontal="center" vertical="center" wrapText="1"/>
    </xf>
    <xf numFmtId="166" fontId="11" fillId="7" borderId="0" xfId="0" applyNumberFormat="1" applyFont="1" applyFill="1" applyAlignment="1">
      <alignment vertical="center"/>
    </xf>
    <xf numFmtId="0" fontId="11" fillId="7" borderId="0" xfId="0" applyFont="1" applyFill="1" applyAlignment="1">
      <alignment vertical="center" wrapText="1"/>
    </xf>
    <xf numFmtId="165" fontId="12" fillId="7" borderId="0" xfId="0" applyNumberFormat="1" applyFont="1" applyFill="1" applyAlignment="1">
      <alignment horizontal="center" vertical="center"/>
    </xf>
    <xf numFmtId="9" fontId="11" fillId="7" borderId="0" xfId="0" applyNumberFormat="1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left" vertical="center"/>
    </xf>
    <xf numFmtId="9" fontId="1" fillId="13" borderId="0" xfId="0" applyNumberFormat="1" applyFont="1" applyFill="1" applyAlignment="1">
      <alignment horizontal="center" vertical="center"/>
    </xf>
    <xf numFmtId="0" fontId="1" fillId="13" borderId="0" xfId="0" applyFont="1" applyFill="1" applyAlignment="1">
      <alignment vertical="center"/>
    </xf>
    <xf numFmtId="166" fontId="1" fillId="13" borderId="0" xfId="0" applyNumberFormat="1" applyFont="1" applyFill="1" applyAlignment="1">
      <alignment horizontal="right" vertical="center"/>
    </xf>
    <xf numFmtId="167" fontId="1" fillId="13" borderId="0" xfId="0" applyNumberFormat="1" applyFont="1" applyFill="1" applyAlignment="1">
      <alignment horizontal="right" vertical="center"/>
    </xf>
    <xf numFmtId="166" fontId="1" fillId="13" borderId="0" xfId="0" applyNumberFormat="1" applyFont="1" applyFill="1" applyAlignment="1">
      <alignment horizontal="center" vertical="center"/>
    </xf>
    <xf numFmtId="0" fontId="1" fillId="13" borderId="0" xfId="0" applyFont="1" applyFill="1" applyAlignment="1">
      <alignment horizontal="center" vertical="center" wrapText="1"/>
    </xf>
    <xf numFmtId="166" fontId="1" fillId="13" borderId="0" xfId="0" applyNumberFormat="1" applyFont="1" applyFill="1" applyAlignment="1">
      <alignment vertical="center"/>
    </xf>
    <xf numFmtId="0" fontId="1" fillId="13" borderId="0" xfId="0" applyFont="1" applyFill="1" applyAlignment="1">
      <alignment vertical="center" wrapText="1"/>
    </xf>
    <xf numFmtId="9" fontId="1" fillId="13" borderId="0" xfId="0" applyNumberFormat="1" applyFont="1" applyFill="1" applyAlignment="1">
      <alignment vertical="center"/>
    </xf>
    <xf numFmtId="165" fontId="2" fillId="13" borderId="0" xfId="0" applyNumberFormat="1" applyFont="1" applyFill="1" applyAlignment="1">
      <alignment horizontal="center" vertical="center"/>
    </xf>
    <xf numFmtId="17" fontId="2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164" fontId="2" fillId="7" borderId="0" xfId="0" applyNumberFormat="1" applyFont="1" applyFill="1" applyAlignment="1">
      <alignment horizontal="center" vertical="center" wrapText="1"/>
    </xf>
    <xf numFmtId="0" fontId="15" fillId="14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5" fillId="14" borderId="0" xfId="0" applyFont="1" applyFill="1" applyAlignment="1">
      <alignment horizontal="left" vertical="center"/>
    </xf>
    <xf numFmtId="165" fontId="2" fillId="15" borderId="0" xfId="0" applyNumberFormat="1" applyFont="1" applyFill="1" applyAlignment="1">
      <alignment horizontal="right" vertical="center"/>
    </xf>
    <xf numFmtId="165" fontId="2" fillId="15" borderId="0" xfId="0" applyNumberFormat="1" applyFont="1" applyFill="1" applyAlignment="1">
      <alignment vertical="center"/>
    </xf>
    <xf numFmtId="0" fontId="2" fillId="0" borderId="12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13" xfId="0" applyFont="1" applyBorder="1" applyAlignment="1">
      <alignment horizontal="left" vertical="center" readingOrder="1"/>
    </xf>
    <xf numFmtId="0" fontId="13" fillId="0" borderId="1" xfId="0" applyFont="1" applyBorder="1" applyAlignment="1">
      <alignment horizontal="left" vertical="center" readingOrder="1"/>
    </xf>
    <xf numFmtId="0" fontId="16" fillId="0" borderId="1" xfId="0" applyFont="1" applyBorder="1" applyAlignment="1">
      <alignment horizontal="left" vertical="center"/>
    </xf>
    <xf numFmtId="165" fontId="11" fillId="0" borderId="0" xfId="0" applyNumberFormat="1" applyFont="1" applyAlignment="1">
      <alignment horizontal="right" vertical="center"/>
    </xf>
    <xf numFmtId="165" fontId="1" fillId="13" borderId="0" xfId="0" applyNumberFormat="1" applyFont="1" applyFill="1" applyAlignment="1">
      <alignment horizontal="right" vertical="center"/>
    </xf>
    <xf numFmtId="165" fontId="1" fillId="7" borderId="0" xfId="0" applyNumberFormat="1" applyFont="1" applyFill="1" applyAlignment="1">
      <alignment horizontal="right" vertical="center"/>
    </xf>
    <xf numFmtId="165" fontId="11" fillId="7" borderId="0" xfId="0" applyNumberFormat="1" applyFont="1" applyFill="1" applyAlignment="1">
      <alignment horizontal="right" vertical="center"/>
    </xf>
    <xf numFmtId="165" fontId="1" fillId="11" borderId="0" xfId="0" applyNumberFormat="1" applyFont="1" applyFill="1" applyAlignment="1">
      <alignment horizontal="right" vertical="center"/>
    </xf>
    <xf numFmtId="166" fontId="1" fillId="16" borderId="0" xfId="0" applyNumberFormat="1" applyFont="1" applyFill="1" applyAlignment="1">
      <alignment horizontal="right" vertical="center"/>
    </xf>
    <xf numFmtId="0" fontId="1" fillId="16" borderId="0" xfId="0" applyFont="1" applyFill="1" applyAlignment="1">
      <alignment horizontal="center" vertical="center"/>
    </xf>
    <xf numFmtId="0" fontId="1" fillId="16" borderId="0" xfId="0" applyFont="1" applyFill="1" applyAlignment="1">
      <alignment vertical="center"/>
    </xf>
    <xf numFmtId="0" fontId="1" fillId="16" borderId="0" xfId="0" applyFont="1" applyFill="1" applyAlignment="1">
      <alignment horizontal="left" vertical="center"/>
    </xf>
    <xf numFmtId="9" fontId="1" fillId="16" borderId="0" xfId="0" applyNumberFormat="1" applyFont="1" applyFill="1" applyAlignment="1">
      <alignment horizontal="center" vertical="center"/>
    </xf>
    <xf numFmtId="165" fontId="1" fillId="16" borderId="0" xfId="0" applyNumberFormat="1" applyFont="1" applyFill="1" applyAlignment="1">
      <alignment horizontal="right" vertical="center"/>
    </xf>
    <xf numFmtId="167" fontId="1" fillId="16" borderId="0" xfId="0" applyNumberFormat="1" applyFont="1" applyFill="1" applyAlignment="1">
      <alignment horizontal="right" vertical="center"/>
    </xf>
    <xf numFmtId="166" fontId="1" fillId="16" borderId="0" xfId="0" applyNumberFormat="1" applyFont="1" applyFill="1" applyAlignment="1">
      <alignment horizontal="center" vertical="center"/>
    </xf>
    <xf numFmtId="0" fontId="1" fillId="16" borderId="0" xfId="0" applyFont="1" applyFill="1" applyAlignment="1">
      <alignment horizontal="center" vertical="center" wrapText="1"/>
    </xf>
    <xf numFmtId="166" fontId="1" fillId="16" borderId="0" xfId="0" applyNumberFormat="1" applyFont="1" applyFill="1" applyAlignment="1">
      <alignment vertical="center"/>
    </xf>
    <xf numFmtId="0" fontId="1" fillId="16" borderId="0" xfId="0" applyFont="1" applyFill="1" applyAlignment="1">
      <alignment vertical="center" wrapText="1"/>
    </xf>
    <xf numFmtId="165" fontId="12" fillId="16" borderId="0" xfId="0" applyNumberFormat="1" applyFont="1" applyFill="1" applyAlignment="1">
      <alignment horizontal="center" vertical="center"/>
    </xf>
    <xf numFmtId="167" fontId="1" fillId="16" borderId="0" xfId="0" applyNumberFormat="1" applyFont="1" applyFill="1" applyAlignment="1">
      <alignment vertical="center"/>
    </xf>
    <xf numFmtId="0" fontId="2" fillId="7" borderId="1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0" fontId="0" fillId="7" borderId="0" xfId="0" applyFill="1"/>
    <xf numFmtId="0" fontId="0" fillId="0" borderId="0" xfId="0" applyAlignment="1">
      <alignment vertical="center"/>
    </xf>
    <xf numFmtId="0" fontId="17" fillId="4" borderId="1" xfId="0" applyFont="1" applyFill="1" applyBorder="1" applyAlignment="1">
      <alignment vertical="center" wrapText="1"/>
    </xf>
    <xf numFmtId="164" fontId="18" fillId="4" borderId="1" xfId="0" applyNumberFormat="1" applyFont="1" applyFill="1" applyBorder="1" applyAlignment="1">
      <alignment vertical="center" wrapText="1"/>
    </xf>
    <xf numFmtId="0" fontId="19" fillId="4" borderId="1" xfId="0" applyFont="1" applyFill="1" applyBorder="1" applyAlignment="1">
      <alignment vertical="center" wrapText="1"/>
    </xf>
    <xf numFmtId="0" fontId="18" fillId="4" borderId="1" xfId="0" applyFont="1" applyFill="1" applyBorder="1" applyAlignment="1">
      <alignment vertical="center" wrapText="1"/>
    </xf>
    <xf numFmtId="165" fontId="19" fillId="4" borderId="1" xfId="0" applyNumberFormat="1" applyFont="1" applyFill="1" applyBorder="1" applyAlignment="1">
      <alignment horizontal="right" vertical="center" wrapText="1"/>
    </xf>
    <xf numFmtId="9" fontId="19" fillId="4" borderId="1" xfId="0" applyNumberFormat="1" applyFont="1" applyFill="1" applyBorder="1" applyAlignment="1">
      <alignment horizontal="right" vertical="center" wrapText="1"/>
    </xf>
    <xf numFmtId="165" fontId="18" fillId="4" borderId="1" xfId="0" applyNumberFormat="1" applyFont="1" applyFill="1" applyBorder="1" applyAlignment="1">
      <alignment horizontal="right" vertical="center" wrapText="1"/>
    </xf>
    <xf numFmtId="165" fontId="2" fillId="0" borderId="0" xfId="0" applyNumberFormat="1" applyFont="1" applyAlignment="1">
      <alignment vertical="center"/>
    </xf>
    <xf numFmtId="168" fontId="5" fillId="4" borderId="1" xfId="0" applyNumberFormat="1" applyFont="1" applyFill="1" applyBorder="1" applyAlignment="1">
      <alignment horizontal="center" vertical="center"/>
    </xf>
    <xf numFmtId="0" fontId="15" fillId="14" borderId="1" xfId="0" applyFont="1" applyFill="1" applyBorder="1" applyAlignment="1">
      <alignment vertical="center"/>
    </xf>
    <xf numFmtId="0" fontId="15" fillId="14" borderId="1" xfId="0" applyFont="1" applyFill="1" applyBorder="1" applyAlignment="1">
      <alignment horizontal="center" vertical="center"/>
    </xf>
    <xf numFmtId="165" fontId="2" fillId="15" borderId="1" xfId="0" applyNumberFormat="1" applyFont="1" applyFill="1" applyBorder="1" applyAlignment="1">
      <alignment vertical="center"/>
    </xf>
    <xf numFmtId="165" fontId="2" fillId="15" borderId="1" xfId="0" applyNumberFormat="1" applyFont="1" applyFill="1" applyBorder="1" applyAlignment="1">
      <alignment horizontal="right" vertical="center"/>
    </xf>
    <xf numFmtId="9" fontId="1" fillId="0" borderId="1" xfId="0" applyNumberFormat="1" applyFont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0" fontId="15" fillId="14" borderId="0" xfId="0" applyFont="1" applyFill="1" applyAlignment="1">
      <alignment horizontal="center" vertical="center"/>
    </xf>
    <xf numFmtId="0" fontId="2" fillId="15" borderId="4" xfId="0" applyFont="1" applyFill="1" applyBorder="1" applyAlignment="1">
      <alignment horizontal="left" vertical="center"/>
    </xf>
    <xf numFmtId="0" fontId="2" fillId="15" borderId="8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39</xdr:col>
      <xdr:colOff>428625</xdr:colOff>
      <xdr:row>1</xdr:row>
      <xdr:rowOff>19050</xdr:rowOff>
    </xdr:from>
    <xdr:to>
      <xdr:col>44</xdr:col>
      <xdr:colOff>381000</xdr:colOff>
      <xdr:row>16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06E977-E290-9852-1FB4-CF0014271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156775" y="285750"/>
          <a:ext cx="3000375" cy="4200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jsw-my.sharepoint.com/personal/kunal_jani_jsw_in/Documents/Private%20Label_JSW%20One%20TMT/FY26_Distributor%20&amp;%20Dealer%20Performance.xlsx" TargetMode="External"/><Relationship Id="rId1" Type="http://schemas.openxmlformats.org/officeDocument/2006/relationships/externalLinkPath" Target="FY26_Distributor%20&amp;%20Dealer%20Performance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ajay_swami1_jsw_in/Documents/Tour%20Scheme_Dealer%20Data.xlsx" TargetMode="External"/><Relationship Id="rId2" Type="http://schemas.openxmlformats.org/officeDocument/2006/relationships/externalLinkPath" Target="https://jsw-my.sharepoint.com/personal/ajay_swami1_jsw_in/Documents/Tour%20Scheme_Dealer%20Data.xlsx" TargetMode="External"/><Relationship Id="rId1" Type="http://schemas.openxmlformats.org/officeDocument/2006/relationships/externalLinkPath" Target="/personal/ajay_swami1_jsw_in/Documents/Tour%20Scheme_Dealer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wEXiA4EAqEyPaP7uUAAEG6CcMKwebjpBuY12ixZRBEE_C5sn8NPNT5QOjVTx1AsR" itemId="01Z2UNJ76UCAFL465MKFEZE4W5R4UNAA2D">
      <xxl21:absoluteUrl r:id="rId2"/>
    </xxl21:alternateUrls>
    <sheetNames>
      <sheetName val="MoU incentives_FY26"/>
      <sheetName val="Retail+PTR_MoU target vs ach."/>
      <sheetName val="Sheet1"/>
      <sheetName val="Consol. dealer sales_FY 25 + 26"/>
      <sheetName val="Mar-26"/>
      <sheetName val="New Dealers Feb-26"/>
      <sheetName val="New dealer onboarding summary"/>
      <sheetName val="Dealer segmentation"/>
      <sheetName val="Retail MoU Targets vs Ach."/>
      <sheetName val="PTR MoU Targets vs Ach."/>
      <sheetName val="Dealer segmentation tracking"/>
      <sheetName val="FY 24 dealer sales"/>
      <sheetName val="Distributor perf. scorecard"/>
      <sheetName val="Lifting consistency"/>
      <sheetName val="DSR score"/>
      <sheetName val="MIS compliance score"/>
      <sheetName val="New dealers &amp; trans. dealers"/>
      <sheetName val="Active-inactive calc."/>
      <sheetName val="PPA compliance"/>
      <sheetName val="Trans-active comparison"/>
      <sheetName val="Dealer classification calc."/>
      <sheetName val="Distributor-wise sales data"/>
      <sheetName val="Dealer class. - comparison"/>
      <sheetName val="Retail+PTR MoU targets - FY 26"/>
      <sheetName val="Retail MoU targets - FY 26"/>
      <sheetName val="PTR MoU targets - FY 26"/>
      <sheetName val="New dealer targets"/>
      <sheetName val="% trans. to act. dealers"/>
      <sheetName val="Dealer meet targets"/>
      <sheetName val="Arch.-Engg. meets"/>
      <sheetName val="Contractor + mason meets"/>
      <sheetName val="Consumer meets"/>
      <sheetName val="DSR appointment targets"/>
      <sheetName val="Distri.-wise sales data_FY 25"/>
      <sheetName val="Distri.-wise sales data_FY 24"/>
      <sheetName val="Data Validation Sheet"/>
      <sheetName val="AO Dashboard"/>
      <sheetName val="Email Draft"/>
      <sheetName val="uploaded segmentation_KD"/>
      <sheetName val="Jan-26 "/>
      <sheetName val="District-wise"/>
      <sheetName val="Distributor-wise top dealers"/>
      <sheetName val="PTR Sales"/>
      <sheetName val="Summary_amount to be disbursed"/>
      <sheetName val="Overall Summary (for disbursal)"/>
      <sheetName val="District "/>
      <sheetName val="Sheet3"/>
      <sheetName val="Dealer classification"/>
      <sheetName val="New D-30_60_90"/>
      <sheetName val="dataset"/>
      <sheetName val="Invoice tab"/>
      <sheetName val="FY 25 Performance"/>
      <sheetName val="Detail2"/>
      <sheetName val=" Meets but no Sales"/>
      <sheetName val="retailer v self-stocking trend"/>
      <sheetName val="Sheet5"/>
      <sheetName val="Distributor wise Lifting"/>
    </sheetNames>
    <sheetDataSet>
      <sheetData sheetId="0"/>
      <sheetData sheetId="1"/>
      <sheetData sheetId="2"/>
      <sheetData sheetId="3">
        <row r="2">
          <cell r="A2" t="str">
            <v>Sr No.</v>
          </cell>
          <cell r="B2" t="str">
            <v>Year</v>
          </cell>
          <cell r="C2" t="str">
            <v>Retailer Code</v>
          </cell>
          <cell r="D2" t="str">
            <v>Account Sf ID</v>
          </cell>
          <cell r="E2" t="str">
            <v>Name of the Dealer</v>
          </cell>
          <cell r="F2" t="str">
            <v>State</v>
          </cell>
          <cell r="G2" t="str">
            <v>District</v>
          </cell>
          <cell r="H2" t="str">
            <v>Taluka</v>
          </cell>
          <cell r="I2" t="str">
            <v>Distributor Name</v>
          </cell>
          <cell r="J2" t="str">
            <v>Account Owner As per SF</v>
          </cell>
          <cell r="K2" t="str">
            <v>TM</v>
          </cell>
          <cell r="L2" t="str">
            <v>Distributor Code</v>
          </cell>
          <cell r="M2" t="str">
            <v>Zone</v>
          </cell>
          <cell r="N2" t="str">
            <v>Pin code</v>
          </cell>
          <cell r="O2" t="str">
            <v>GST No.</v>
          </cell>
          <cell r="P2" t="str">
            <v>Mobile No.</v>
          </cell>
          <cell r="Q2" t="str">
            <v>Onboarded Dealer Months</v>
          </cell>
          <cell r="R2" t="str">
            <v>Year of Onboarding (FY)</v>
          </cell>
          <cell r="S2" t="str">
            <v>Sales FY24</v>
          </cell>
          <cell r="T2" t="str">
            <v>Counter Potential / month</v>
          </cell>
          <cell r="U2" t="str">
            <v>Share of Business (%)</v>
          </cell>
          <cell r="V2" t="str">
            <v>Dealer Segmentation</v>
          </cell>
          <cell r="W2">
            <v>45292</v>
          </cell>
          <cell r="X2">
            <v>45323</v>
          </cell>
          <cell r="Y2">
            <v>45352</v>
          </cell>
          <cell r="Z2">
            <v>45383</v>
          </cell>
          <cell r="AA2">
            <v>45413</v>
          </cell>
          <cell r="AB2">
            <v>45444</v>
          </cell>
          <cell r="AC2">
            <v>45474</v>
          </cell>
          <cell r="AD2">
            <v>45505</v>
          </cell>
          <cell r="AE2">
            <v>45536</v>
          </cell>
          <cell r="AF2">
            <v>45566</v>
          </cell>
          <cell r="AG2">
            <v>45597</v>
          </cell>
          <cell r="AH2">
            <v>45627</v>
          </cell>
          <cell r="AI2">
            <v>45658</v>
          </cell>
          <cell r="AJ2">
            <v>45689</v>
          </cell>
          <cell r="AK2">
            <v>45717</v>
          </cell>
          <cell r="AL2">
            <v>45748</v>
          </cell>
          <cell r="AM2">
            <v>45778</v>
          </cell>
          <cell r="AN2">
            <v>45809</v>
          </cell>
          <cell r="AO2">
            <v>45839</v>
          </cell>
          <cell r="AP2">
            <v>45870</v>
          </cell>
          <cell r="AQ2">
            <v>45901</v>
          </cell>
          <cell r="AR2">
            <v>45931</v>
          </cell>
          <cell r="AS2">
            <v>45962</v>
          </cell>
          <cell r="AT2">
            <v>45992</v>
          </cell>
          <cell r="AU2">
            <v>46023</v>
          </cell>
          <cell r="AV2">
            <v>46054</v>
          </cell>
          <cell r="AW2">
            <v>46082</v>
          </cell>
        </row>
        <row r="3">
          <cell r="A3">
            <v>1</v>
          </cell>
          <cell r="B3">
            <v>2023</v>
          </cell>
          <cell r="C3" t="str">
            <v>PBTMTR211</v>
          </cell>
          <cell r="D3" t="str">
            <v>0015g00001UBHkRAAX</v>
          </cell>
          <cell r="E3" t="str">
            <v>M/S SHRI NIRMAL KUMAR JAIN &amp; CO.</v>
          </cell>
          <cell r="F3" t="str">
            <v>UTTAR PRADESH</v>
          </cell>
          <cell r="G3" t="str">
            <v>KANPUR NAGAR</v>
          </cell>
          <cell r="H3" t="str">
            <v>Fazalganj</v>
          </cell>
          <cell r="I3" t="str">
            <v>SHREE LAKSHMAN ROLLING MILL (INDIA) LLP</v>
          </cell>
          <cell r="J3" t="str">
            <v>Ashutosh Shukla</v>
          </cell>
          <cell r="K3" t="str">
            <v>-</v>
          </cell>
          <cell r="L3" t="str">
            <v>C12815</v>
          </cell>
          <cell r="M3" t="str">
            <v>North</v>
          </cell>
          <cell r="N3">
            <v>208012</v>
          </cell>
          <cell r="O3" t="str">
            <v>09AAOPJ4618H1ZG</v>
          </cell>
          <cell r="P3">
            <v>8808060004</v>
          </cell>
          <cell r="Q3" t="str">
            <v>Nov'23</v>
          </cell>
          <cell r="R3">
            <v>2024</v>
          </cell>
          <cell r="S3">
            <v>296</v>
          </cell>
          <cell r="T3">
            <v>1500</v>
          </cell>
          <cell r="U3">
            <v>0.19833333333333333</v>
          </cell>
          <cell r="V3" t="str">
            <v>Super Star</v>
          </cell>
          <cell r="W3">
            <v>95</v>
          </cell>
          <cell r="X3">
            <v>96</v>
          </cell>
          <cell r="Y3">
            <v>75</v>
          </cell>
          <cell r="Z3">
            <v>4</v>
          </cell>
          <cell r="AA3">
            <v>263.92500000000001</v>
          </cell>
          <cell r="AB3">
            <v>133</v>
          </cell>
          <cell r="AC3"/>
          <cell r="AD3">
            <v>394</v>
          </cell>
          <cell r="AE3">
            <v>52</v>
          </cell>
          <cell r="AF3">
            <v>189</v>
          </cell>
          <cell r="AG3">
            <v>90</v>
          </cell>
          <cell r="AH3">
            <v>168</v>
          </cell>
          <cell r="AI3">
            <v>107.91</v>
          </cell>
          <cell r="AJ3">
            <v>568.38</v>
          </cell>
          <cell r="AK3">
            <v>596</v>
          </cell>
          <cell r="AL3">
            <v>520</v>
          </cell>
          <cell r="AM3">
            <v>216</v>
          </cell>
          <cell r="AN3">
            <v>137</v>
          </cell>
          <cell r="AO3">
            <v>98.81</v>
          </cell>
          <cell r="AP3">
            <v>182.48</v>
          </cell>
          <cell r="AQ3">
            <v>344.25</v>
          </cell>
          <cell r="AR3">
            <v>110.39</v>
          </cell>
          <cell r="AS3">
            <v>184</v>
          </cell>
          <cell r="AT3">
            <v>270</v>
          </cell>
          <cell r="AU3">
            <v>200</v>
          </cell>
          <cell r="AV3">
            <v>422.5</v>
          </cell>
          <cell r="AW3">
            <v>27</v>
          </cell>
        </row>
        <row r="4">
          <cell r="A4">
            <v>2</v>
          </cell>
          <cell r="B4">
            <v>2023</v>
          </cell>
          <cell r="C4" t="str">
            <v>PBTMTR18</v>
          </cell>
          <cell r="D4" t="str">
            <v>0015g00001V9fpAAAR</v>
          </cell>
          <cell r="E4" t="str">
            <v>ALLAHABAD IRON AND STEEL COMPANY</v>
          </cell>
          <cell r="F4" t="str">
            <v>UTTAR PRADESH</v>
          </cell>
          <cell r="G4" t="str">
            <v>PRAYAGRAJ</v>
          </cell>
          <cell r="H4" t="str">
            <v>Prayagraj</v>
          </cell>
          <cell r="I4" t="str">
            <v>GLOBAL IRONTRADING PVT. LTD.</v>
          </cell>
          <cell r="J4" t="str">
            <v>Divyansh Dhawal</v>
          </cell>
          <cell r="K4" t="str">
            <v>Varun Arora</v>
          </cell>
          <cell r="L4" t="str">
            <v>C12819</v>
          </cell>
          <cell r="M4" t="str">
            <v>North</v>
          </cell>
          <cell r="N4">
            <v>211008</v>
          </cell>
          <cell r="O4" t="str">
            <v>09BDAPS4881H1Z5</v>
          </cell>
          <cell r="P4">
            <v>9956563784</v>
          </cell>
          <cell r="Q4" t="str">
            <v>Nov'23</v>
          </cell>
          <cell r="R4">
            <v>2024</v>
          </cell>
          <cell r="S4">
            <v>150</v>
          </cell>
          <cell r="T4">
            <v>200</v>
          </cell>
          <cell r="U4">
            <v>4.1599999999999998E-2</v>
          </cell>
          <cell r="V4" t="str">
            <v>Challenger</v>
          </cell>
          <cell r="W4">
            <v>30</v>
          </cell>
          <cell r="X4">
            <v>30</v>
          </cell>
          <cell r="Y4">
            <v>30</v>
          </cell>
          <cell r="Z4">
            <v>30</v>
          </cell>
          <cell r="AA4">
            <v>35.04</v>
          </cell>
          <cell r="AB4"/>
          <cell r="AC4">
            <v>51</v>
          </cell>
          <cell r="AD4"/>
          <cell r="AE4"/>
          <cell r="AF4">
            <v>30</v>
          </cell>
          <cell r="AG4"/>
          <cell r="AH4">
            <v>35</v>
          </cell>
          <cell r="AI4"/>
          <cell r="AJ4"/>
          <cell r="AK4"/>
          <cell r="AL4"/>
          <cell r="AM4">
            <v>20</v>
          </cell>
          <cell r="AN4">
            <v>15</v>
          </cell>
          <cell r="AO4">
            <v>25.03</v>
          </cell>
          <cell r="AP4"/>
          <cell r="AQ4">
            <v>24.95</v>
          </cell>
          <cell r="AR4"/>
          <cell r="AS4">
            <v>25.14</v>
          </cell>
          <cell r="AT4">
            <v>24.96</v>
          </cell>
          <cell r="AU4"/>
          <cell r="AV4"/>
          <cell r="AW4" t="str">
            <v/>
          </cell>
        </row>
        <row r="5">
          <cell r="A5">
            <v>3</v>
          </cell>
          <cell r="B5">
            <v>2023</v>
          </cell>
          <cell r="C5" t="str">
            <v>PBTMTR01</v>
          </cell>
          <cell r="D5" t="str">
            <v>0015g00001W4TWFAA3</v>
          </cell>
          <cell r="E5" t="str">
            <v>JAI DURGA IRON &amp; STEEL COMPANY</v>
          </cell>
          <cell r="F5" t="str">
            <v>UTTAR PRADESH</v>
          </cell>
          <cell r="G5" t="str">
            <v>MATHURA</v>
          </cell>
          <cell r="H5" t="str">
            <v>Mathura</v>
          </cell>
          <cell r="I5" t="str">
            <v>DINESH STEEL PRIVATE LIMITED</v>
          </cell>
          <cell r="J5" t="str">
            <v>Pankaj Garg</v>
          </cell>
          <cell r="K5" t="str">
            <v>-</v>
          </cell>
          <cell r="L5" t="str">
            <v>C12820</v>
          </cell>
          <cell r="M5" t="str">
            <v>North</v>
          </cell>
          <cell r="N5">
            <v>281004</v>
          </cell>
          <cell r="O5" t="str">
            <v>09AAAFJ8956E1Z4</v>
          </cell>
          <cell r="P5">
            <v>9412280141</v>
          </cell>
          <cell r="Q5" t="str">
            <v>Nov'23</v>
          </cell>
          <cell r="R5">
            <v>2024</v>
          </cell>
          <cell r="S5">
            <v>206</v>
          </cell>
          <cell r="T5">
            <v>350</v>
          </cell>
          <cell r="U5">
            <v>0.23718095238095238</v>
          </cell>
          <cell r="V5" t="str">
            <v>Super Star</v>
          </cell>
          <cell r="W5">
            <v>34</v>
          </cell>
          <cell r="X5">
            <v>77</v>
          </cell>
          <cell r="Y5">
            <v>85</v>
          </cell>
          <cell r="Z5">
            <v>126</v>
          </cell>
          <cell r="AA5">
            <v>62</v>
          </cell>
          <cell r="AB5">
            <v>36</v>
          </cell>
          <cell r="AC5">
            <v>50</v>
          </cell>
          <cell r="AD5"/>
          <cell r="AE5">
            <v>60</v>
          </cell>
          <cell r="AF5">
            <v>25</v>
          </cell>
          <cell r="AG5">
            <v>58</v>
          </cell>
          <cell r="AH5">
            <v>75</v>
          </cell>
          <cell r="AI5">
            <v>58</v>
          </cell>
          <cell r="AJ5">
            <v>86</v>
          </cell>
          <cell r="AK5">
            <v>135</v>
          </cell>
          <cell r="AL5">
            <v>20</v>
          </cell>
          <cell r="AM5">
            <v>76</v>
          </cell>
          <cell r="AN5">
            <v>55</v>
          </cell>
          <cell r="AO5">
            <v>56.95</v>
          </cell>
          <cell r="AP5">
            <v>42.13</v>
          </cell>
          <cell r="AQ5">
            <v>39.79</v>
          </cell>
          <cell r="AR5">
            <v>31.99</v>
          </cell>
          <cell r="AS5">
            <v>37.96</v>
          </cell>
          <cell r="AT5">
            <v>65.03</v>
          </cell>
          <cell r="AU5">
            <v>100</v>
          </cell>
          <cell r="AV5">
            <v>84.01</v>
          </cell>
          <cell r="AW5">
            <v>35</v>
          </cell>
        </row>
        <row r="6">
          <cell r="A6">
            <v>4</v>
          </cell>
          <cell r="B6">
            <v>2023</v>
          </cell>
          <cell r="C6" t="str">
            <v>PBTMTR02</v>
          </cell>
          <cell r="D6" t="str">
            <v>0015g00001ZV4gAAAT</v>
          </cell>
          <cell r="E6" t="str">
            <v>CHAUDHARY DAU DAYAL SURESH CHANDRA</v>
          </cell>
          <cell r="F6" t="str">
            <v>Uttar Pradesh</v>
          </cell>
          <cell r="G6" t="str">
            <v>Mathura</v>
          </cell>
          <cell r="H6" t="str">
            <v>Mathura</v>
          </cell>
          <cell r="I6" t="str">
            <v>DINESH STEEL PRIVATE LIMITED</v>
          </cell>
          <cell r="J6" t="str">
            <v>Pankaj Garg</v>
          </cell>
          <cell r="K6" t="str">
            <v>-</v>
          </cell>
          <cell r="L6" t="str">
            <v>C12820</v>
          </cell>
          <cell r="M6" t="str">
            <v>North</v>
          </cell>
          <cell r="N6">
            <v>281002</v>
          </cell>
          <cell r="O6" t="str">
            <v>09AHGPG3615C1ZS</v>
          </cell>
          <cell r="P6">
            <v>9837094361</v>
          </cell>
          <cell r="Q6" t="str">
            <v>Nov'23</v>
          </cell>
          <cell r="R6">
            <v>2024</v>
          </cell>
          <cell r="S6">
            <v>139</v>
          </cell>
          <cell r="T6">
            <v>250</v>
          </cell>
          <cell r="U6">
            <v>0.02</v>
          </cell>
          <cell r="V6" t="str">
            <v>Alien</v>
          </cell>
          <cell r="W6">
            <v>10</v>
          </cell>
          <cell r="X6"/>
          <cell r="Y6">
            <v>78</v>
          </cell>
          <cell r="Z6">
            <v>10</v>
          </cell>
          <cell r="AA6">
            <v>10</v>
          </cell>
          <cell r="AB6">
            <v>2</v>
          </cell>
          <cell r="AC6"/>
          <cell r="AD6"/>
          <cell r="AE6">
            <v>5</v>
          </cell>
          <cell r="AF6">
            <v>5</v>
          </cell>
          <cell r="AG6">
            <v>5</v>
          </cell>
          <cell r="AH6">
            <v>5</v>
          </cell>
          <cell r="AI6">
            <v>8</v>
          </cell>
          <cell r="AJ6"/>
          <cell r="AK6"/>
          <cell r="AL6"/>
          <cell r="AM6">
            <v>5</v>
          </cell>
          <cell r="AO6"/>
          <cell r="AP6">
            <v>4</v>
          </cell>
          <cell r="AQ6">
            <v>2</v>
          </cell>
          <cell r="AR6">
            <v>5</v>
          </cell>
          <cell r="AS6">
            <v>5</v>
          </cell>
          <cell r="AT6">
            <v>10</v>
          </cell>
          <cell r="AU6">
            <v>5</v>
          </cell>
          <cell r="AV6"/>
          <cell r="AW6" t="str">
            <v/>
          </cell>
        </row>
        <row r="7">
          <cell r="A7">
            <v>5</v>
          </cell>
          <cell r="B7">
            <v>2023</v>
          </cell>
          <cell r="C7" t="str">
            <v>PBTMTR03</v>
          </cell>
          <cell r="D7" t="str">
            <v>0015g00001YOMCMAA5</v>
          </cell>
          <cell r="E7" t="str">
            <v>M/S AAR DEE DISTRIBUTORS</v>
          </cell>
          <cell r="F7" t="str">
            <v>UTTAR PRADESH</v>
          </cell>
          <cell r="G7" t="str">
            <v>AGRA</v>
          </cell>
          <cell r="H7" t="str">
            <v>Agra</v>
          </cell>
          <cell r="I7" t="str">
            <v>DINESH STEEL PRIVATE LIMITED</v>
          </cell>
          <cell r="J7" t="str">
            <v>Pankaj Garg</v>
          </cell>
          <cell r="K7" t="str">
            <v>-</v>
          </cell>
          <cell r="L7" t="str">
            <v>C12820</v>
          </cell>
          <cell r="M7" t="str">
            <v>North</v>
          </cell>
          <cell r="N7">
            <v>282002</v>
          </cell>
          <cell r="O7" t="str">
            <v>09ABHPA0980F1ZX</v>
          </cell>
          <cell r="P7">
            <v>8171374107</v>
          </cell>
          <cell r="Q7" t="str">
            <v>Nov'23</v>
          </cell>
          <cell r="R7">
            <v>2024</v>
          </cell>
          <cell r="S7">
            <v>337</v>
          </cell>
          <cell r="T7">
            <v>450</v>
          </cell>
          <cell r="U7">
            <v>0.10022222222222223</v>
          </cell>
          <cell r="V7" t="str">
            <v>Super Star</v>
          </cell>
          <cell r="W7">
            <v>40</v>
          </cell>
          <cell r="X7">
            <v>116</v>
          </cell>
          <cell r="Y7">
            <v>111</v>
          </cell>
          <cell r="Z7">
            <v>134</v>
          </cell>
          <cell r="AA7">
            <v>55</v>
          </cell>
          <cell r="AB7">
            <v>158</v>
          </cell>
          <cell r="AC7">
            <v>82</v>
          </cell>
          <cell r="AD7">
            <v>60</v>
          </cell>
          <cell r="AE7">
            <v>100</v>
          </cell>
          <cell r="AF7">
            <v>204</v>
          </cell>
          <cell r="AG7">
            <v>77</v>
          </cell>
          <cell r="AH7">
            <v>87</v>
          </cell>
          <cell r="AI7">
            <v>113</v>
          </cell>
          <cell r="AJ7">
            <v>98</v>
          </cell>
          <cell r="AK7">
            <v>125</v>
          </cell>
          <cell r="AL7">
            <v>245</v>
          </cell>
          <cell r="AM7">
            <v>88</v>
          </cell>
          <cell r="AN7">
            <v>61</v>
          </cell>
          <cell r="AO7">
            <v>54.91</v>
          </cell>
          <cell r="AP7">
            <v>82.68</v>
          </cell>
          <cell r="AQ7">
            <v>202.14</v>
          </cell>
          <cell r="AR7">
            <v>39.950000000000003</v>
          </cell>
          <cell r="AS7">
            <v>30.05</v>
          </cell>
          <cell r="AT7">
            <v>44.65</v>
          </cell>
          <cell r="AU7">
            <v>50</v>
          </cell>
          <cell r="AV7">
            <v>40.65</v>
          </cell>
          <cell r="AW7" t="str">
            <v/>
          </cell>
        </row>
        <row r="8">
          <cell r="A8">
            <v>6</v>
          </cell>
          <cell r="B8">
            <v>2023</v>
          </cell>
          <cell r="C8" t="str">
            <v>PBTMTR234</v>
          </cell>
          <cell r="D8" t="str">
            <v>0015g00001UBHi0AAH</v>
          </cell>
          <cell r="E8" t="str">
            <v>RAJ RAJESHWERI IRON &amp; TIMBAR STORE</v>
          </cell>
          <cell r="F8" t="str">
            <v>RAJASTHAN</v>
          </cell>
          <cell r="G8" t="str">
            <v>KARAULI</v>
          </cell>
          <cell r="H8" t="str">
            <v>Karauli</v>
          </cell>
          <cell r="I8" t="str">
            <v>Swastik Tradevision Pvt. Ltd.</v>
          </cell>
          <cell r="J8" t="str">
            <v>Ravi Kumar Kulmi</v>
          </cell>
          <cell r="K8" t="str">
            <v>Ravi Kumar Kulmi</v>
          </cell>
          <cell r="L8" t="str">
            <v>C12822</v>
          </cell>
          <cell r="M8" t="str">
            <v>North</v>
          </cell>
          <cell r="N8">
            <v>322241</v>
          </cell>
          <cell r="O8" t="str">
            <v>08AQNPB6135A1Z8</v>
          </cell>
          <cell r="P8">
            <v>9887982022</v>
          </cell>
          <cell r="Q8" t="str">
            <v>Nov'23</v>
          </cell>
          <cell r="R8">
            <v>2024</v>
          </cell>
          <cell r="S8">
            <v>50</v>
          </cell>
          <cell r="T8">
            <v>270</v>
          </cell>
          <cell r="U8">
            <v>0</v>
          </cell>
          <cell r="V8" t="str">
            <v>Alien</v>
          </cell>
          <cell r="W8">
            <v>20</v>
          </cell>
          <cell r="X8"/>
          <cell r="Y8"/>
          <cell r="Z8"/>
          <cell r="AA8"/>
          <cell r="AB8"/>
          <cell r="AC8"/>
          <cell r="AD8"/>
          <cell r="AE8"/>
          <cell r="AF8"/>
          <cell r="AG8"/>
          <cell r="AH8"/>
          <cell r="AI8"/>
          <cell r="AJ8"/>
          <cell r="AK8"/>
          <cell r="AL8"/>
          <cell r="AM8"/>
          <cell r="AO8"/>
          <cell r="AP8"/>
          <cell r="AQ8"/>
          <cell r="AR8"/>
          <cell r="AS8"/>
          <cell r="AU8"/>
          <cell r="AV8"/>
          <cell r="AW8" t="str">
            <v/>
          </cell>
        </row>
        <row r="9">
          <cell r="A9">
            <v>7</v>
          </cell>
          <cell r="B9">
            <v>2023</v>
          </cell>
          <cell r="C9" t="str">
            <v>PBTMTR235</v>
          </cell>
          <cell r="D9" t="str">
            <v>0015g00001c4Q9rAAE</v>
          </cell>
          <cell r="E9" t="str">
            <v>UMA STEEL</v>
          </cell>
          <cell r="F9" t="str">
            <v>RAJASTHAN</v>
          </cell>
          <cell r="G9" t="str">
            <v>ALWAR</v>
          </cell>
          <cell r="H9" t="str">
            <v>Rajgarh</v>
          </cell>
          <cell r="I9" t="str">
            <v>Swastik Tradevision Pvt. Ltd.</v>
          </cell>
          <cell r="J9" t="str">
            <v>Ravi Kumar Kulmi</v>
          </cell>
          <cell r="K9" t="str">
            <v>Ravi Kumar Kulmi</v>
          </cell>
          <cell r="L9" t="str">
            <v>C12822</v>
          </cell>
          <cell r="M9" t="str">
            <v>North</v>
          </cell>
          <cell r="N9">
            <v>301408</v>
          </cell>
          <cell r="O9" t="str">
            <v>08ABRPD8244K1Z6</v>
          </cell>
          <cell r="P9">
            <v>9664100259</v>
          </cell>
          <cell r="Q9" t="str">
            <v>Nov'23</v>
          </cell>
          <cell r="R9">
            <v>2024</v>
          </cell>
          <cell r="S9">
            <v>55</v>
          </cell>
          <cell r="T9">
            <v>1400</v>
          </cell>
          <cell r="U9">
            <v>0</v>
          </cell>
          <cell r="V9" t="str">
            <v>Alien</v>
          </cell>
          <cell r="W9"/>
          <cell r="X9"/>
          <cell r="Y9"/>
          <cell r="Z9"/>
          <cell r="AA9">
            <v>20</v>
          </cell>
          <cell r="AB9"/>
          <cell r="AC9"/>
          <cell r="AD9"/>
          <cell r="AE9"/>
          <cell r="AF9"/>
          <cell r="AG9"/>
          <cell r="AH9"/>
          <cell r="AI9"/>
          <cell r="AJ9"/>
          <cell r="AK9"/>
          <cell r="AL9"/>
          <cell r="AM9"/>
          <cell r="AO9"/>
          <cell r="AP9"/>
          <cell r="AQ9"/>
          <cell r="AR9"/>
          <cell r="AS9"/>
          <cell r="AU9"/>
          <cell r="AV9"/>
          <cell r="AW9" t="str">
            <v/>
          </cell>
        </row>
        <row r="10">
          <cell r="A10">
            <v>8</v>
          </cell>
          <cell r="B10">
            <v>2023</v>
          </cell>
          <cell r="C10" t="str">
            <v>PBTMTR236</v>
          </cell>
          <cell r="D10" t="str">
            <v>0015g00001UBHaEAAX</v>
          </cell>
          <cell r="E10" t="str">
            <v>SHRI MAHAVEER STEELS</v>
          </cell>
          <cell r="F10" t="str">
            <v>RAJASTHAN</v>
          </cell>
          <cell r="G10" t="str">
            <v>BHARATPUR</v>
          </cell>
          <cell r="H10" t="str">
            <v>Bharatpur</v>
          </cell>
          <cell r="I10" t="str">
            <v>Swastik Tradevision Pvt. Ltd.</v>
          </cell>
          <cell r="J10" t="str">
            <v>Amit Kumar Sharma</v>
          </cell>
          <cell r="K10" t="str">
            <v>Ravi Kumar Kulmi</v>
          </cell>
          <cell r="L10" t="str">
            <v>C12822</v>
          </cell>
          <cell r="M10" t="str">
            <v>North</v>
          </cell>
          <cell r="N10">
            <v>321001</v>
          </cell>
          <cell r="O10" t="str">
            <v>08ABFPJ0052R1ZG</v>
          </cell>
          <cell r="P10">
            <v>9413012103</v>
          </cell>
          <cell r="Q10" t="str">
            <v>Nov'23</v>
          </cell>
          <cell r="R10">
            <v>2024</v>
          </cell>
          <cell r="S10">
            <v>30</v>
          </cell>
          <cell r="T10">
            <v>800</v>
          </cell>
          <cell r="U10">
            <v>0</v>
          </cell>
          <cell r="V10" t="str">
            <v>Alien</v>
          </cell>
          <cell r="W10"/>
          <cell r="X10"/>
          <cell r="Y10"/>
          <cell r="Z10"/>
          <cell r="AA10">
            <v>20.14</v>
          </cell>
          <cell r="AB10"/>
          <cell r="AC10"/>
          <cell r="AD10"/>
          <cell r="AE10"/>
          <cell r="AF10"/>
          <cell r="AG10"/>
          <cell r="AH10"/>
          <cell r="AI10"/>
          <cell r="AJ10"/>
          <cell r="AK10"/>
          <cell r="AL10"/>
          <cell r="AM10"/>
          <cell r="AO10"/>
          <cell r="AP10"/>
          <cell r="AQ10"/>
          <cell r="AR10"/>
          <cell r="AS10"/>
          <cell r="AU10"/>
          <cell r="AV10"/>
          <cell r="AW10" t="str">
            <v/>
          </cell>
        </row>
        <row r="11">
          <cell r="A11">
            <v>9</v>
          </cell>
          <cell r="B11">
            <v>2023</v>
          </cell>
          <cell r="C11" t="str">
            <v>PBTMTR226</v>
          </cell>
          <cell r="D11" t="str">
            <v>0015g00001XIsNwAAL</v>
          </cell>
          <cell r="E11" t="str">
            <v>B R TRADERS</v>
          </cell>
          <cell r="F11" t="str">
            <v>CHHATTISGARH</v>
          </cell>
          <cell r="G11" t="str">
            <v>BILASPUR</v>
          </cell>
          <cell r="H11" t="str">
            <v>Bilaspur</v>
          </cell>
          <cell r="I11" t="str">
            <v>Shree Resources</v>
          </cell>
          <cell r="J11" t="str">
            <v>Saurav Nath</v>
          </cell>
          <cell r="K11" t="str">
            <v>Sudhir Tiwari</v>
          </cell>
          <cell r="L11" t="str">
            <v/>
          </cell>
          <cell r="M11" t="str">
            <v>Central</v>
          </cell>
          <cell r="N11">
            <v>495001</v>
          </cell>
          <cell r="O11">
            <v>0</v>
          </cell>
          <cell r="P11">
            <v>9826133304</v>
          </cell>
          <cell r="Q11" t="str">
            <v>Nov'23</v>
          </cell>
          <cell r="R11">
            <v>2024</v>
          </cell>
          <cell r="S11">
            <v>103</v>
          </cell>
          <cell r="T11">
            <v>400</v>
          </cell>
          <cell r="U11">
            <v>0</v>
          </cell>
          <cell r="V11" t="str">
            <v>Alien</v>
          </cell>
          <cell r="W11"/>
          <cell r="X11">
            <v>48</v>
          </cell>
          <cell r="Y11">
            <v>30</v>
          </cell>
          <cell r="Z11">
            <v>9.58</v>
          </cell>
          <cell r="AA11"/>
          <cell r="AB11"/>
          <cell r="AC11">
            <v>22</v>
          </cell>
          <cell r="AD11"/>
          <cell r="AE11"/>
          <cell r="AF11"/>
          <cell r="AG11"/>
          <cell r="AH11"/>
          <cell r="AI11"/>
          <cell r="AJ11"/>
          <cell r="AK11"/>
          <cell r="AL11"/>
          <cell r="AM11"/>
          <cell r="AO11"/>
          <cell r="AP11"/>
          <cell r="AQ11"/>
          <cell r="AR11"/>
          <cell r="AS11"/>
          <cell r="AU11"/>
          <cell r="AV11"/>
          <cell r="AW11" t="str">
            <v/>
          </cell>
        </row>
        <row r="12">
          <cell r="A12">
            <v>10</v>
          </cell>
          <cell r="B12">
            <v>2023</v>
          </cell>
          <cell r="C12" t="str">
            <v>PBTMTR92</v>
          </cell>
          <cell r="D12" t="str">
            <v>0015g00001X3D2eAAF</v>
          </cell>
          <cell r="E12" t="str">
            <v>Kunal hardware</v>
          </cell>
          <cell r="F12" t="str">
            <v>CHHATTISGARH</v>
          </cell>
          <cell r="G12" t="str">
            <v>SUKMA</v>
          </cell>
          <cell r="H12" t="str">
            <v>Sukma</v>
          </cell>
          <cell r="I12" t="str">
            <v>MADHYA BHARAT ISPAT PRIVATE LIMITED</v>
          </cell>
          <cell r="J12" t="str">
            <v>Saurav Nath</v>
          </cell>
          <cell r="K12" t="str">
            <v>Vikash Kumar</v>
          </cell>
          <cell r="L12" t="str">
            <v>C12834</v>
          </cell>
          <cell r="M12" t="str">
            <v>Central</v>
          </cell>
          <cell r="N12">
            <v>494111</v>
          </cell>
          <cell r="O12">
            <v>0</v>
          </cell>
          <cell r="P12">
            <v>0</v>
          </cell>
          <cell r="Q12" t="str">
            <v>Dec'23</v>
          </cell>
          <cell r="R12">
            <v>2024</v>
          </cell>
          <cell r="S12">
            <v>22</v>
          </cell>
          <cell r="T12">
            <v>50</v>
          </cell>
          <cell r="U12">
            <v>0</v>
          </cell>
          <cell r="V12" t="str">
            <v>Minor</v>
          </cell>
          <cell r="W12"/>
          <cell r="X12"/>
          <cell r="Y12"/>
          <cell r="Z12"/>
          <cell r="AA12"/>
          <cell r="AB12"/>
          <cell r="AC12"/>
          <cell r="AD12"/>
          <cell r="AE12">
            <v>8.2050000000000001</v>
          </cell>
          <cell r="AF12"/>
          <cell r="AG12"/>
          <cell r="AH12"/>
          <cell r="AI12"/>
          <cell r="AJ12"/>
          <cell r="AK12"/>
          <cell r="AL12"/>
          <cell r="AM12"/>
          <cell r="AO12"/>
          <cell r="AP12"/>
          <cell r="AQ12"/>
          <cell r="AR12"/>
          <cell r="AS12"/>
          <cell r="AU12"/>
          <cell r="AV12"/>
          <cell r="AW12" t="str">
            <v/>
          </cell>
        </row>
        <row r="13">
          <cell r="A13">
            <v>11</v>
          </cell>
          <cell r="B13">
            <v>2023</v>
          </cell>
          <cell r="C13" t="str">
            <v>PBTMTR175</v>
          </cell>
          <cell r="D13" t="str">
            <v>0015g00001YPk0yAAD</v>
          </cell>
          <cell r="E13" t="str">
            <v>M/s, OMMSHA TILES</v>
          </cell>
          <cell r="F13" t="str">
            <v>ODISHA</v>
          </cell>
          <cell r="G13" t="str">
            <v>DEOGARH</v>
          </cell>
          <cell r="H13" t="str">
            <v>Deogarh</v>
          </cell>
          <cell r="I13" t="str">
            <v>SACHDEVA ISPAT PVT LTD</v>
          </cell>
          <cell r="J13" t="str">
            <v>Papun Padhan</v>
          </cell>
          <cell r="K13" t="str">
            <v>Papun Pradhan</v>
          </cell>
          <cell r="L13" t="str">
            <v>C12823</v>
          </cell>
          <cell r="M13" t="str">
            <v>Central</v>
          </cell>
          <cell r="N13">
            <v>768110</v>
          </cell>
          <cell r="O13" t="str">
            <v>21EQYPS7066C2ZB</v>
          </cell>
          <cell r="P13">
            <v>9937723811</v>
          </cell>
          <cell r="Q13" t="str">
            <v>Nov'23</v>
          </cell>
          <cell r="R13">
            <v>2024</v>
          </cell>
          <cell r="S13">
            <v>11</v>
          </cell>
          <cell r="T13">
            <v>50</v>
          </cell>
          <cell r="U13">
            <v>0.01</v>
          </cell>
          <cell r="V13" t="str">
            <v>Minor</v>
          </cell>
          <cell r="W13">
            <v>5</v>
          </cell>
          <cell r="X13"/>
          <cell r="Y13">
            <v>4</v>
          </cell>
          <cell r="Z13"/>
          <cell r="AA13">
            <v>3.5</v>
          </cell>
          <cell r="AB13"/>
          <cell r="AC13"/>
          <cell r="AD13"/>
          <cell r="AE13">
            <v>2</v>
          </cell>
          <cell r="AF13"/>
          <cell r="AG13"/>
          <cell r="AH13"/>
          <cell r="AI13"/>
          <cell r="AJ13">
            <v>1</v>
          </cell>
          <cell r="AK13"/>
          <cell r="AL13">
            <v>1</v>
          </cell>
          <cell r="AM13"/>
          <cell r="AO13"/>
          <cell r="AP13"/>
          <cell r="AQ13">
            <v>4.5</v>
          </cell>
          <cell r="AR13"/>
          <cell r="AS13">
            <v>5.5</v>
          </cell>
          <cell r="AT13">
            <v>0.5</v>
          </cell>
          <cell r="AU13">
            <v>1</v>
          </cell>
          <cell r="AV13"/>
          <cell r="AW13" t="str">
            <v/>
          </cell>
        </row>
        <row r="14">
          <cell r="A14">
            <v>12</v>
          </cell>
          <cell r="B14">
            <v>2023</v>
          </cell>
          <cell r="C14" t="str">
            <v>PBTMTR176</v>
          </cell>
          <cell r="D14" t="str">
            <v>0015g00001e9DuKAAU</v>
          </cell>
          <cell r="E14" t="str">
            <v>M/S. BISWAKARMA HARDWARE</v>
          </cell>
          <cell r="F14" t="str">
            <v>ODISHA</v>
          </cell>
          <cell r="G14" t="str">
            <v>KENDUJHAR</v>
          </cell>
          <cell r="H14" t="str">
            <v>Kendujhar</v>
          </cell>
          <cell r="I14" t="str">
            <v>SACHDEVA ISPAT PVT LTD</v>
          </cell>
          <cell r="J14" t="str">
            <v>Sourav Kumar Rana</v>
          </cell>
          <cell r="K14" t="str">
            <v>Papun Pradhan</v>
          </cell>
          <cell r="L14" t="str">
            <v>C12823</v>
          </cell>
          <cell r="M14" t="str">
            <v>Central</v>
          </cell>
          <cell r="N14">
            <v>758035</v>
          </cell>
          <cell r="O14" t="str">
            <v>21AXHPS5043D1ZS</v>
          </cell>
          <cell r="P14">
            <v>9937687238</v>
          </cell>
          <cell r="Q14" t="str">
            <v>Dec'23</v>
          </cell>
          <cell r="R14">
            <v>2024</v>
          </cell>
          <cell r="S14">
            <v>10</v>
          </cell>
          <cell r="T14">
            <v>60</v>
          </cell>
          <cell r="U14">
            <v>0</v>
          </cell>
          <cell r="V14" t="str">
            <v>Challenger</v>
          </cell>
          <cell r="W14"/>
          <cell r="X14">
            <v>4</v>
          </cell>
          <cell r="Y14"/>
          <cell r="Z14"/>
          <cell r="AA14">
            <v>10.98</v>
          </cell>
          <cell r="AB14"/>
          <cell r="AC14"/>
          <cell r="AD14">
            <v>10</v>
          </cell>
          <cell r="AE14"/>
          <cell r="AF14"/>
          <cell r="AG14"/>
          <cell r="AH14"/>
          <cell r="AI14">
            <v>6</v>
          </cell>
          <cell r="AJ14"/>
          <cell r="AK14"/>
          <cell r="AL14">
            <v>7</v>
          </cell>
          <cell r="AM14"/>
          <cell r="AO14"/>
          <cell r="AP14"/>
          <cell r="AQ14">
            <v>4.2</v>
          </cell>
          <cell r="AR14"/>
          <cell r="AS14">
            <v>9</v>
          </cell>
          <cell r="AU14"/>
          <cell r="AV14"/>
          <cell r="AW14" t="str">
            <v/>
          </cell>
        </row>
        <row r="15">
          <cell r="A15">
            <v>13</v>
          </cell>
          <cell r="B15">
            <v>2023</v>
          </cell>
          <cell r="C15" t="str">
            <v>PBTMTR177</v>
          </cell>
          <cell r="D15" t="str">
            <v>0015g00001XKXuDAAX</v>
          </cell>
          <cell r="E15" t="str">
            <v>Chandra Steel</v>
          </cell>
          <cell r="F15" t="str">
            <v>ODISHA</v>
          </cell>
          <cell r="G15" t="str">
            <v>SUNDARGARH</v>
          </cell>
          <cell r="H15" t="str">
            <v>Sundarpahari</v>
          </cell>
          <cell r="I15" t="str">
            <v>SACHDEVA ISPAT PVT LTD</v>
          </cell>
          <cell r="J15" t="str">
            <v>Papun Padhan</v>
          </cell>
          <cell r="K15" t="str">
            <v>Papun Pradhan</v>
          </cell>
          <cell r="L15" t="str">
            <v>C12823</v>
          </cell>
          <cell r="M15" t="str">
            <v>Central</v>
          </cell>
          <cell r="N15">
            <v>769004</v>
          </cell>
          <cell r="O15" t="str">
            <v>21AADCC2469D1Z6</v>
          </cell>
          <cell r="P15">
            <v>9437048292</v>
          </cell>
          <cell r="Q15" t="str">
            <v>Dec'23</v>
          </cell>
          <cell r="R15">
            <v>2024</v>
          </cell>
          <cell r="S15">
            <v>32</v>
          </cell>
          <cell r="T15">
            <v>50</v>
          </cell>
          <cell r="U15">
            <v>0</v>
          </cell>
          <cell r="V15" t="str">
            <v>Minor</v>
          </cell>
          <cell r="W15">
            <v>7</v>
          </cell>
          <cell r="X15">
            <v>3</v>
          </cell>
          <cell r="Y15">
            <v>9</v>
          </cell>
          <cell r="Z15">
            <v>6.45</v>
          </cell>
          <cell r="AA15"/>
          <cell r="AB15"/>
          <cell r="AC15"/>
          <cell r="AD15"/>
          <cell r="AE15"/>
          <cell r="AF15">
            <v>21</v>
          </cell>
          <cell r="AG15"/>
          <cell r="AH15">
            <v>32</v>
          </cell>
          <cell r="AI15"/>
          <cell r="AJ15"/>
          <cell r="AK15">
            <v>15.7</v>
          </cell>
          <cell r="AL15"/>
          <cell r="AM15">
            <v>3</v>
          </cell>
          <cell r="AO15">
            <v>6.2</v>
          </cell>
          <cell r="AP15"/>
          <cell r="AQ15"/>
          <cell r="AR15"/>
          <cell r="AS15"/>
          <cell r="AU15"/>
          <cell r="AV15"/>
          <cell r="AW15" t="str">
            <v/>
          </cell>
        </row>
        <row r="16">
          <cell r="A16">
            <v>14</v>
          </cell>
          <cell r="B16">
            <v>2023</v>
          </cell>
          <cell r="C16" t="str">
            <v>PBTMTR178</v>
          </cell>
          <cell r="D16" t="str">
            <v>001J1000002in9QIAQ</v>
          </cell>
          <cell r="E16" t="str">
            <v>GLOBAL STEEL</v>
          </cell>
          <cell r="F16" t="str">
            <v>ODISHA</v>
          </cell>
          <cell r="G16" t="str">
            <v>SAMBALPUR</v>
          </cell>
          <cell r="H16"/>
          <cell r="I16" t="str">
            <v>SACHDEVA ISPAT PVT LTD</v>
          </cell>
          <cell r="J16" t="str">
            <v>Papun Padhan</v>
          </cell>
          <cell r="K16" t="str">
            <v>Papun Pradhan</v>
          </cell>
          <cell r="L16" t="str">
            <v>C12823</v>
          </cell>
          <cell r="M16" t="str">
            <v>Central</v>
          </cell>
          <cell r="N16">
            <v>768228</v>
          </cell>
          <cell r="O16" t="str">
            <v>21AWRPT5068N2ZO</v>
          </cell>
          <cell r="P16">
            <v>7077774769</v>
          </cell>
          <cell r="Q16" t="str">
            <v>Dec'23</v>
          </cell>
          <cell r="R16">
            <v>2024</v>
          </cell>
          <cell r="S16">
            <v>100</v>
          </cell>
          <cell r="T16" t="str">
            <v/>
          </cell>
          <cell r="U16">
            <v>0</v>
          </cell>
          <cell r="V16" t="str">
            <v>Potential Not updated</v>
          </cell>
          <cell r="W16">
            <v>40</v>
          </cell>
          <cell r="X16"/>
          <cell r="Y16"/>
          <cell r="Z16">
            <v>50.05</v>
          </cell>
          <cell r="AA16">
            <v>50.25</v>
          </cell>
          <cell r="AB16">
            <v>51</v>
          </cell>
          <cell r="AC16">
            <v>30</v>
          </cell>
          <cell r="AD16"/>
          <cell r="AE16"/>
          <cell r="AF16"/>
          <cell r="AG16"/>
          <cell r="AH16"/>
          <cell r="AI16"/>
          <cell r="AJ16"/>
          <cell r="AK16"/>
          <cell r="AL16"/>
          <cell r="AM16"/>
          <cell r="AO16"/>
          <cell r="AP16"/>
          <cell r="AQ16"/>
          <cell r="AR16"/>
          <cell r="AS16"/>
          <cell r="AU16"/>
          <cell r="AV16"/>
          <cell r="AW16" t="str">
            <v/>
          </cell>
        </row>
        <row r="17">
          <cell r="A17">
            <v>15</v>
          </cell>
          <cell r="B17">
            <v>2023</v>
          </cell>
          <cell r="C17" t="str">
            <v>PBTMTR04</v>
          </cell>
          <cell r="D17" t="str">
            <v>0015g00001Y3x1EAAR</v>
          </cell>
          <cell r="E17" t="str">
            <v>M/S MEENA STEELS</v>
          </cell>
          <cell r="F17" t="str">
            <v>UTTAR PRADESH</v>
          </cell>
          <cell r="G17" t="str">
            <v>AGRA</v>
          </cell>
          <cell r="H17" t="str">
            <v>Agra</v>
          </cell>
          <cell r="I17" t="str">
            <v>DINESH STEEL PRIVATE LIMITED</v>
          </cell>
          <cell r="J17" t="str">
            <v>Pankaj Garg</v>
          </cell>
          <cell r="K17" t="str">
            <v>-</v>
          </cell>
          <cell r="L17" t="str">
            <v>C12820</v>
          </cell>
          <cell r="M17" t="str">
            <v>North</v>
          </cell>
          <cell r="N17">
            <v>282007</v>
          </cell>
          <cell r="O17" t="str">
            <v>09AEAPJ9199R1ZF</v>
          </cell>
          <cell r="P17">
            <v>9837021446</v>
          </cell>
          <cell r="Q17" t="str">
            <v>Dec'23</v>
          </cell>
          <cell r="R17">
            <v>2024</v>
          </cell>
          <cell r="S17">
            <v>108</v>
          </cell>
          <cell r="T17">
            <v>100</v>
          </cell>
          <cell r="U17">
            <v>0.77</v>
          </cell>
          <cell r="V17" t="str">
            <v>Star</v>
          </cell>
          <cell r="W17">
            <v>11</v>
          </cell>
          <cell r="X17">
            <v>25</v>
          </cell>
          <cell r="Y17">
            <v>52</v>
          </cell>
          <cell r="Z17">
            <v>12</v>
          </cell>
          <cell r="AA17">
            <v>17</v>
          </cell>
          <cell r="AB17">
            <v>22</v>
          </cell>
          <cell r="AC17">
            <v>50</v>
          </cell>
          <cell r="AD17">
            <v>25</v>
          </cell>
          <cell r="AE17">
            <v>12</v>
          </cell>
          <cell r="AF17">
            <v>17</v>
          </cell>
          <cell r="AG17">
            <v>16</v>
          </cell>
          <cell r="AH17">
            <v>25</v>
          </cell>
          <cell r="AI17">
            <v>20</v>
          </cell>
          <cell r="AJ17">
            <v>25</v>
          </cell>
          <cell r="AK17">
            <v>61</v>
          </cell>
          <cell r="AL17">
            <v>30</v>
          </cell>
          <cell r="AM17">
            <v>18</v>
          </cell>
          <cell r="AN17">
            <v>17</v>
          </cell>
          <cell r="AO17">
            <v>12.1</v>
          </cell>
          <cell r="AP17">
            <v>28.12</v>
          </cell>
          <cell r="AQ17">
            <v>42.11</v>
          </cell>
          <cell r="AR17">
            <v>14.96</v>
          </cell>
          <cell r="AS17">
            <v>15.01</v>
          </cell>
          <cell r="AT17">
            <v>32.020000000000003</v>
          </cell>
          <cell r="AU17">
            <v>32</v>
          </cell>
          <cell r="AV17">
            <v>166.98</v>
          </cell>
          <cell r="AW17">
            <v>32</v>
          </cell>
        </row>
        <row r="18">
          <cell r="A18">
            <v>16</v>
          </cell>
          <cell r="B18">
            <v>2023</v>
          </cell>
          <cell r="C18" t="str">
            <v>PBTMTR05</v>
          </cell>
          <cell r="D18" t="str">
            <v>0015g00001ehWMuAAM</v>
          </cell>
          <cell r="E18" t="str">
            <v>M/S MITTAL STEELS</v>
          </cell>
          <cell r="F18" t="str">
            <v>UTTAR PRADESH</v>
          </cell>
          <cell r="G18" t="str">
            <v>AGRA</v>
          </cell>
          <cell r="H18" t="str">
            <v>Etmadpur</v>
          </cell>
          <cell r="I18" t="str">
            <v>DINESH STEEL PRIVATE LIMITED</v>
          </cell>
          <cell r="J18" t="str">
            <v>Pankaj Garg</v>
          </cell>
          <cell r="K18" t="str">
            <v>-</v>
          </cell>
          <cell r="L18" t="str">
            <v>C12820</v>
          </cell>
          <cell r="M18" t="str">
            <v>North</v>
          </cell>
          <cell r="N18">
            <v>282005</v>
          </cell>
          <cell r="O18" t="str">
            <v>09AFYPM6727P1Z6</v>
          </cell>
          <cell r="P18">
            <v>9837163079</v>
          </cell>
          <cell r="Q18" t="str">
            <v>Dec'23</v>
          </cell>
          <cell r="R18">
            <v>2024</v>
          </cell>
          <cell r="S18">
            <v>53</v>
          </cell>
          <cell r="T18">
            <v>50</v>
          </cell>
          <cell r="U18">
            <v>0</v>
          </cell>
          <cell r="V18" t="str">
            <v>Minor</v>
          </cell>
          <cell r="W18">
            <v>11</v>
          </cell>
          <cell r="X18"/>
          <cell r="Y18">
            <v>30</v>
          </cell>
          <cell r="Z18">
            <v>10</v>
          </cell>
          <cell r="AA18">
            <v>15</v>
          </cell>
          <cell r="AB18">
            <v>3</v>
          </cell>
          <cell r="AC18">
            <v>4</v>
          </cell>
          <cell r="AD18">
            <v>5</v>
          </cell>
          <cell r="AE18">
            <v>5</v>
          </cell>
          <cell r="AF18">
            <v>10</v>
          </cell>
          <cell r="AG18">
            <v>10</v>
          </cell>
          <cell r="AH18">
            <v>5</v>
          </cell>
          <cell r="AI18">
            <v>8</v>
          </cell>
          <cell r="AJ18">
            <v>10</v>
          </cell>
          <cell r="AK18">
            <v>10</v>
          </cell>
          <cell r="AL18">
            <v>10</v>
          </cell>
          <cell r="AM18">
            <v>10</v>
          </cell>
          <cell r="AN18">
            <v>8</v>
          </cell>
          <cell r="AO18"/>
          <cell r="AP18"/>
          <cell r="AQ18"/>
          <cell r="AR18"/>
          <cell r="AS18"/>
          <cell r="AU18"/>
          <cell r="AV18"/>
          <cell r="AW18" t="str">
            <v/>
          </cell>
        </row>
        <row r="19">
          <cell r="A19">
            <v>17</v>
          </cell>
          <cell r="B19">
            <v>2023</v>
          </cell>
          <cell r="C19" t="str">
            <v>PBTMTR06</v>
          </cell>
          <cell r="D19" t="str">
            <v>0015g00001XbzInAAJ</v>
          </cell>
          <cell r="E19" t="str">
            <v>Dinesh Steel PVT LTD</v>
          </cell>
          <cell r="F19" t="str">
            <v>UTTAR PRADESH</v>
          </cell>
          <cell r="G19" t="str">
            <v>AGRA</v>
          </cell>
          <cell r="H19" t="str">
            <v>Sadar</v>
          </cell>
          <cell r="I19" t="str">
            <v>DINESH STEEL PRIVATE LIMITED</v>
          </cell>
          <cell r="J19" t="str">
            <v>Pankaj Garg</v>
          </cell>
          <cell r="K19" t="str">
            <v>-</v>
          </cell>
          <cell r="L19" t="str">
            <v>C12820</v>
          </cell>
          <cell r="M19" t="str">
            <v>North</v>
          </cell>
          <cell r="N19">
            <v>282002</v>
          </cell>
          <cell r="O19">
            <v>0</v>
          </cell>
          <cell r="P19">
            <v>0</v>
          </cell>
          <cell r="Q19" t="str">
            <v>Dec'23</v>
          </cell>
          <cell r="R19">
            <v>2024</v>
          </cell>
          <cell r="S19">
            <v>339</v>
          </cell>
          <cell r="T19">
            <v>400</v>
          </cell>
          <cell r="U19">
            <v>0</v>
          </cell>
          <cell r="V19" t="str">
            <v>Alien</v>
          </cell>
          <cell r="W19">
            <v>87</v>
          </cell>
          <cell r="X19">
            <v>64</v>
          </cell>
          <cell r="Y19">
            <v>125</v>
          </cell>
          <cell r="Z19">
            <v>26</v>
          </cell>
          <cell r="AA19">
            <v>47</v>
          </cell>
          <cell r="AB19">
            <v>15</v>
          </cell>
          <cell r="AC19">
            <v>30</v>
          </cell>
          <cell r="AD19">
            <v>31</v>
          </cell>
          <cell r="AE19">
            <v>15</v>
          </cell>
          <cell r="AF19">
            <v>25</v>
          </cell>
          <cell r="AG19">
            <v>300</v>
          </cell>
          <cell r="AH19">
            <v>165</v>
          </cell>
          <cell r="AI19">
            <v>350</v>
          </cell>
          <cell r="AJ19">
            <v>482</v>
          </cell>
          <cell r="AK19">
            <v>500</v>
          </cell>
          <cell r="AL19">
            <v>11</v>
          </cell>
          <cell r="AM19">
            <v>15</v>
          </cell>
          <cell r="AO19"/>
          <cell r="AP19"/>
          <cell r="AQ19"/>
          <cell r="AR19"/>
          <cell r="AS19"/>
          <cell r="AU19"/>
          <cell r="AV19"/>
          <cell r="AW19" t="str">
            <v/>
          </cell>
        </row>
        <row r="20">
          <cell r="A20">
            <v>18</v>
          </cell>
          <cell r="B20">
            <v>2023</v>
          </cell>
          <cell r="C20" t="str">
            <v>PBTMTR76</v>
          </cell>
          <cell r="D20" t="str">
            <v>0015g00001ZWw5CAAT</v>
          </cell>
          <cell r="E20" t="str">
            <v>M/S J T STEEL TRADERS</v>
          </cell>
          <cell r="F20" t="str">
            <v>UTTAR PRADESH</v>
          </cell>
          <cell r="G20" t="str">
            <v>SHAHJAHANPUR</v>
          </cell>
          <cell r="H20" t="str">
            <v>Shahjahanpur</v>
          </cell>
          <cell r="I20" t="str">
            <v>Khandelwal Associates</v>
          </cell>
          <cell r="J20" t="str">
            <v>SHIV KUMAR</v>
          </cell>
          <cell r="K20" t="str">
            <v>Ashutosh Shukla</v>
          </cell>
          <cell r="L20" t="str">
            <v>C12818</v>
          </cell>
          <cell r="M20" t="str">
            <v>North</v>
          </cell>
          <cell r="N20">
            <v>242001</v>
          </cell>
          <cell r="O20" t="str">
            <v>09AYMPS5514P1ZI</v>
          </cell>
          <cell r="P20">
            <v>9648071400</v>
          </cell>
          <cell r="Q20" t="str">
            <v>Dec'23</v>
          </cell>
          <cell r="R20">
            <v>2024</v>
          </cell>
          <cell r="S20">
            <v>18</v>
          </cell>
          <cell r="T20">
            <v>200</v>
          </cell>
          <cell r="U20">
            <v>0</v>
          </cell>
          <cell r="V20" t="str">
            <v>Challenger</v>
          </cell>
          <cell r="W20"/>
          <cell r="X20"/>
          <cell r="Y20"/>
          <cell r="Z20"/>
          <cell r="AA20"/>
          <cell r="AB20"/>
          <cell r="AC20"/>
          <cell r="AD20"/>
          <cell r="AE20"/>
          <cell r="AF20"/>
          <cell r="AG20"/>
          <cell r="AH20"/>
          <cell r="AI20"/>
          <cell r="AJ20"/>
          <cell r="AK20"/>
          <cell r="AL20"/>
          <cell r="AM20"/>
          <cell r="AO20"/>
          <cell r="AP20"/>
          <cell r="AQ20"/>
          <cell r="AR20"/>
          <cell r="AS20"/>
          <cell r="AU20"/>
          <cell r="AV20"/>
          <cell r="AW20" t="str">
            <v/>
          </cell>
        </row>
        <row r="21">
          <cell r="A21">
            <v>19</v>
          </cell>
          <cell r="B21">
            <v>2023</v>
          </cell>
          <cell r="C21" t="str">
            <v>PBTMTR19</v>
          </cell>
          <cell r="D21" t="str">
            <v>0015g00001VBhGCAA1</v>
          </cell>
          <cell r="E21" t="str">
            <v>LAKSHMI TRADING COMPANY</v>
          </cell>
          <cell r="F21" t="str">
            <v>UTTAR PRADESH</v>
          </cell>
          <cell r="G21" t="str">
            <v>PRAYAGRAJ</v>
          </cell>
          <cell r="H21" t="str">
            <v>Prayagraj</v>
          </cell>
          <cell r="I21" t="str">
            <v>GLOBAL IRONTRADING PVT. LTD.</v>
          </cell>
          <cell r="J21" t="str">
            <v>Divyansh Dhawal</v>
          </cell>
          <cell r="K21" t="str">
            <v>Varun Arora</v>
          </cell>
          <cell r="L21" t="str">
            <v>C12819</v>
          </cell>
          <cell r="M21" t="str">
            <v>North</v>
          </cell>
          <cell r="N21">
            <v>211002</v>
          </cell>
          <cell r="O21" t="str">
            <v>09AAVHA0822P1ZS</v>
          </cell>
          <cell r="P21">
            <v>9415032051</v>
          </cell>
          <cell r="Q21" t="str">
            <v>Dec'23</v>
          </cell>
          <cell r="R21">
            <v>2024</v>
          </cell>
          <cell r="S21">
            <v>100</v>
          </cell>
          <cell r="T21">
            <v>600</v>
          </cell>
          <cell r="U21">
            <v>0</v>
          </cell>
          <cell r="V21" t="str">
            <v>Alien</v>
          </cell>
          <cell r="W21">
            <v>30</v>
          </cell>
          <cell r="X21"/>
          <cell r="Y21">
            <v>40</v>
          </cell>
          <cell r="Z21">
            <v>32</v>
          </cell>
          <cell r="AA21"/>
          <cell r="AB21"/>
          <cell r="AC21"/>
          <cell r="AD21"/>
          <cell r="AE21"/>
          <cell r="AF21"/>
          <cell r="AG21"/>
          <cell r="AH21"/>
          <cell r="AI21"/>
          <cell r="AJ21"/>
          <cell r="AK21"/>
          <cell r="AL21"/>
          <cell r="AM21"/>
          <cell r="AO21"/>
          <cell r="AP21"/>
          <cell r="AQ21"/>
          <cell r="AR21"/>
          <cell r="AS21"/>
          <cell r="AU21"/>
          <cell r="AV21"/>
          <cell r="AW21" t="str">
            <v/>
          </cell>
        </row>
        <row r="22">
          <cell r="A22">
            <v>20</v>
          </cell>
          <cell r="B22">
            <v>2023</v>
          </cell>
          <cell r="C22" t="str">
            <v>PBTMTR20</v>
          </cell>
          <cell r="D22" t="str">
            <v>0015g00001V9dtGAAR</v>
          </cell>
          <cell r="E22" t="str">
            <v>SAMRAT CONSTRUCTION COMPANY</v>
          </cell>
          <cell r="F22" t="str">
            <v>UTTAR PRADESH</v>
          </cell>
          <cell r="G22" t="str">
            <v>PRAYAGRAJ</v>
          </cell>
          <cell r="H22" t="str">
            <v>Phulpur</v>
          </cell>
          <cell r="I22" t="str">
            <v>GLOBAL IRONTRADING PVT. LTD.</v>
          </cell>
          <cell r="J22" t="str">
            <v>Divyansh Dhawal</v>
          </cell>
          <cell r="K22" t="str">
            <v>Varun Arora</v>
          </cell>
          <cell r="L22" t="str">
            <v>C12819</v>
          </cell>
          <cell r="M22" t="str">
            <v>North</v>
          </cell>
          <cell r="N22">
            <v>211019</v>
          </cell>
          <cell r="O22" t="str">
            <v>09ANKPK2750N1Z1</v>
          </cell>
          <cell r="P22">
            <v>9651676023</v>
          </cell>
          <cell r="Q22" t="str">
            <v>Dec'23</v>
          </cell>
          <cell r="R22">
            <v>2024</v>
          </cell>
          <cell r="S22">
            <v>100</v>
          </cell>
          <cell r="T22">
            <v>200</v>
          </cell>
          <cell r="U22">
            <v>0</v>
          </cell>
          <cell r="V22" t="str">
            <v>Challenger</v>
          </cell>
          <cell r="W22"/>
          <cell r="X22">
            <v>30</v>
          </cell>
          <cell r="Y22">
            <v>40</v>
          </cell>
          <cell r="Z22">
            <v>40</v>
          </cell>
          <cell r="AA22"/>
          <cell r="AB22"/>
          <cell r="AC22"/>
          <cell r="AD22">
            <v>49.97</v>
          </cell>
          <cell r="AE22"/>
          <cell r="AF22"/>
          <cell r="AG22"/>
          <cell r="AH22"/>
          <cell r="AI22"/>
          <cell r="AJ22"/>
          <cell r="AK22"/>
          <cell r="AL22"/>
          <cell r="AM22"/>
          <cell r="AO22"/>
          <cell r="AP22"/>
          <cell r="AQ22"/>
          <cell r="AR22"/>
          <cell r="AS22"/>
          <cell r="AU22"/>
          <cell r="AV22"/>
          <cell r="AW22" t="str">
            <v/>
          </cell>
        </row>
        <row r="23">
          <cell r="A23">
            <v>21</v>
          </cell>
          <cell r="B23">
            <v>2023</v>
          </cell>
          <cell r="C23" t="str">
            <v>PBTMTR21</v>
          </cell>
          <cell r="D23" t="str">
            <v>0015g00001fuCAzAAM</v>
          </cell>
          <cell r="E23" t="str">
            <v>M/S SHIV SHAKTI STEEL</v>
          </cell>
          <cell r="F23" t="str">
            <v>UTTAR PRADESH</v>
          </cell>
          <cell r="G23" t="str">
            <v>SONBHADRA</v>
          </cell>
          <cell r="H23" t="str">
            <v>Robertsganj</v>
          </cell>
          <cell r="I23" t="str">
            <v>GLOBAL IRONTRADING PVT. LTD.</v>
          </cell>
          <cell r="J23" t="str">
            <v>Divyansh Dhawal</v>
          </cell>
          <cell r="K23" t="str">
            <v>Varun Arora</v>
          </cell>
          <cell r="L23" t="str">
            <v>C12819</v>
          </cell>
          <cell r="M23" t="str">
            <v>North</v>
          </cell>
          <cell r="N23">
            <v>231216</v>
          </cell>
          <cell r="O23" t="str">
            <v>09AFNPJ4598N1ZF</v>
          </cell>
          <cell r="P23">
            <v>9935161777</v>
          </cell>
          <cell r="Q23" t="str">
            <v>Dec'23</v>
          </cell>
          <cell r="R23">
            <v>2024</v>
          </cell>
          <cell r="S23">
            <v>45</v>
          </cell>
          <cell r="T23">
            <v>140</v>
          </cell>
          <cell r="U23">
            <v>0</v>
          </cell>
          <cell r="V23" t="str">
            <v>Challenger</v>
          </cell>
          <cell r="W23"/>
          <cell r="X23">
            <v>15</v>
          </cell>
          <cell r="Y23"/>
          <cell r="Z23">
            <v>15</v>
          </cell>
          <cell r="AA23"/>
          <cell r="AB23"/>
          <cell r="AC23"/>
          <cell r="AD23"/>
          <cell r="AE23">
            <v>5</v>
          </cell>
          <cell r="AF23"/>
          <cell r="AG23"/>
          <cell r="AH23"/>
          <cell r="AI23"/>
          <cell r="AJ23"/>
          <cell r="AK23"/>
          <cell r="AL23"/>
          <cell r="AM23"/>
          <cell r="AO23"/>
          <cell r="AP23"/>
          <cell r="AQ23"/>
          <cell r="AR23"/>
          <cell r="AS23"/>
          <cell r="AU23"/>
          <cell r="AV23"/>
          <cell r="AW23" t="str">
            <v/>
          </cell>
        </row>
        <row r="24">
          <cell r="A24">
            <v>22</v>
          </cell>
          <cell r="B24">
            <v>2023</v>
          </cell>
          <cell r="C24" t="str">
            <v>PBTMTR22</v>
          </cell>
          <cell r="D24" t="str">
            <v>0015g00001caT4XAAU</v>
          </cell>
          <cell r="E24" t="str">
            <v>M/S TIRUPATI INFRA DEVLOPERS</v>
          </cell>
          <cell r="F24" t="str">
            <v>UTTAR PRADESH</v>
          </cell>
          <cell r="G24" t="str">
            <v>VARANASI</v>
          </cell>
          <cell r="H24" t="str">
            <v>Rajatalab</v>
          </cell>
          <cell r="I24" t="str">
            <v>GLOBAL IRONTRADING PVT. LTD.</v>
          </cell>
          <cell r="J24" t="str">
            <v>Divyansh Dhawal</v>
          </cell>
          <cell r="K24" t="str">
            <v>Varun Arora</v>
          </cell>
          <cell r="L24" t="str">
            <v>C12819</v>
          </cell>
          <cell r="M24" t="str">
            <v>North</v>
          </cell>
          <cell r="N24">
            <v>221311</v>
          </cell>
          <cell r="O24" t="str">
            <v>09FAUPS8239A1Z1</v>
          </cell>
          <cell r="P24">
            <v>9918357444</v>
          </cell>
          <cell r="Q24" t="str">
            <v>Dec'23</v>
          </cell>
          <cell r="R24">
            <v>2024</v>
          </cell>
          <cell r="S24">
            <v>343</v>
          </cell>
          <cell r="T24">
            <v>150</v>
          </cell>
          <cell r="U24">
            <v>0</v>
          </cell>
          <cell r="V24" t="str">
            <v>Challenger</v>
          </cell>
          <cell r="W24">
            <v>55</v>
          </cell>
          <cell r="X24">
            <v>30</v>
          </cell>
          <cell r="Y24">
            <v>56</v>
          </cell>
          <cell r="Z24">
            <v>35</v>
          </cell>
          <cell r="AA24"/>
          <cell r="AB24">
            <v>30</v>
          </cell>
          <cell r="AC24"/>
          <cell r="AD24">
            <v>50</v>
          </cell>
          <cell r="AE24">
            <v>60</v>
          </cell>
          <cell r="AF24">
            <v>35</v>
          </cell>
          <cell r="AG24"/>
          <cell r="AH24">
            <v>71</v>
          </cell>
          <cell r="AI24">
            <v>65</v>
          </cell>
          <cell r="AJ24">
            <v>147</v>
          </cell>
          <cell r="AK24">
            <v>131.12</v>
          </cell>
          <cell r="AL24">
            <v>131</v>
          </cell>
          <cell r="AM24">
            <v>71</v>
          </cell>
          <cell r="AN24">
            <v>120</v>
          </cell>
          <cell r="AO24">
            <v>59.83</v>
          </cell>
          <cell r="AP24">
            <v>94.67</v>
          </cell>
          <cell r="AQ24">
            <v>47.93</v>
          </cell>
          <cell r="AR24">
            <v>30.24</v>
          </cell>
          <cell r="AS24">
            <v>30.15</v>
          </cell>
          <cell r="AU24"/>
          <cell r="AV24"/>
          <cell r="AW24" t="str">
            <v/>
          </cell>
        </row>
        <row r="25">
          <cell r="A25">
            <v>23</v>
          </cell>
          <cell r="B25">
            <v>2023</v>
          </cell>
          <cell r="C25" t="str">
            <v>PBTMTR30</v>
          </cell>
          <cell r="D25" t="str">
            <v>0015g00001VA0tkAAD</v>
          </cell>
          <cell r="E25" t="str">
            <v>MAA SHARDA ENTERPRISES</v>
          </cell>
          <cell r="F25" t="str">
            <v>UTTAR PRADESH</v>
          </cell>
          <cell r="G25" t="str">
            <v>MAHARAJGANJ</v>
          </cell>
          <cell r="H25" t="str">
            <v>Anandapur</v>
          </cell>
          <cell r="I25" t="str">
            <v>GOBINDGARH IRON LLP</v>
          </cell>
          <cell r="J25" t="str">
            <v>Mohd Ansari</v>
          </cell>
          <cell r="K25" t="str">
            <v>-</v>
          </cell>
          <cell r="L25" t="str">
            <v>C12817</v>
          </cell>
          <cell r="M25" t="str">
            <v>North</v>
          </cell>
          <cell r="N25">
            <v>273303</v>
          </cell>
          <cell r="O25" t="str">
            <v>09AGWSA3180D1ZE</v>
          </cell>
          <cell r="P25">
            <v>9839468611</v>
          </cell>
          <cell r="Q25" t="str">
            <v>Dec'23</v>
          </cell>
          <cell r="R25">
            <v>2024</v>
          </cell>
          <cell r="S25">
            <v>30</v>
          </cell>
          <cell r="T25">
            <v>100</v>
          </cell>
          <cell r="U25">
            <v>0</v>
          </cell>
          <cell r="V25" t="str">
            <v>Challenger</v>
          </cell>
          <cell r="W25">
            <v>20</v>
          </cell>
          <cell r="X25"/>
          <cell r="Y25"/>
          <cell r="Z25">
            <v>33</v>
          </cell>
          <cell r="AA25"/>
          <cell r="AB25"/>
          <cell r="AC25"/>
          <cell r="AD25"/>
          <cell r="AE25"/>
          <cell r="AF25"/>
          <cell r="AG25"/>
          <cell r="AH25"/>
          <cell r="AI25"/>
          <cell r="AJ25"/>
          <cell r="AK25"/>
          <cell r="AL25"/>
          <cell r="AM25"/>
          <cell r="AO25"/>
          <cell r="AP25"/>
          <cell r="AQ25"/>
          <cell r="AR25"/>
          <cell r="AS25"/>
          <cell r="AU25"/>
          <cell r="AV25"/>
          <cell r="AW25" t="str">
            <v/>
          </cell>
        </row>
        <row r="26">
          <cell r="A26">
            <v>24</v>
          </cell>
          <cell r="B26">
            <v>2023</v>
          </cell>
          <cell r="C26" t="str">
            <v>PBTMTR31</v>
          </cell>
          <cell r="D26" t="str">
            <v>0015g00001dYmj7AAC</v>
          </cell>
          <cell r="E26" t="str">
            <v>M/s ANKUR BUILDING MATERIAL</v>
          </cell>
          <cell r="F26" t="str">
            <v>UTTAR PRADESH</v>
          </cell>
          <cell r="G26">
            <v>0</v>
          </cell>
          <cell r="H26" t="str">
            <v>Khalilabad</v>
          </cell>
          <cell r="I26" t="str">
            <v>GOBINDGARH IRON LLP</v>
          </cell>
          <cell r="J26" t="str">
            <v>Mohd Ansari</v>
          </cell>
          <cell r="K26" t="str">
            <v>-</v>
          </cell>
          <cell r="L26" t="str">
            <v>C12817</v>
          </cell>
          <cell r="M26" t="str">
            <v>North</v>
          </cell>
          <cell r="N26">
            <v>273307</v>
          </cell>
          <cell r="O26" t="str">
            <v>09BEDPA3068J1ZK</v>
          </cell>
          <cell r="P26">
            <v>9794413130</v>
          </cell>
          <cell r="Q26" t="str">
            <v>Dec'23</v>
          </cell>
          <cell r="R26">
            <v>2024</v>
          </cell>
          <cell r="S26">
            <v>33</v>
          </cell>
          <cell r="T26">
            <v>40</v>
          </cell>
          <cell r="U26">
            <v>0</v>
          </cell>
          <cell r="V26" t="str">
            <v>Minor</v>
          </cell>
          <cell r="W26">
            <v>14</v>
          </cell>
          <cell r="X26">
            <v>5</v>
          </cell>
          <cell r="Y26">
            <v>9</v>
          </cell>
          <cell r="Z26">
            <v>7</v>
          </cell>
          <cell r="AA26">
            <v>5</v>
          </cell>
          <cell r="AB26"/>
          <cell r="AC26"/>
          <cell r="AD26">
            <v>5</v>
          </cell>
          <cell r="AE26">
            <v>5</v>
          </cell>
          <cell r="AF26">
            <v>5</v>
          </cell>
          <cell r="AG26">
            <v>5</v>
          </cell>
          <cell r="AH26"/>
          <cell r="AI26"/>
          <cell r="AJ26"/>
          <cell r="AK26"/>
          <cell r="AL26"/>
          <cell r="AM26"/>
          <cell r="AN26"/>
          <cell r="AO26"/>
          <cell r="AP26"/>
          <cell r="AQ26"/>
          <cell r="AR26"/>
          <cell r="AS26"/>
          <cell r="AT26"/>
          <cell r="AU26"/>
          <cell r="AV26"/>
          <cell r="AW26" t="str">
            <v/>
          </cell>
        </row>
        <row r="27">
          <cell r="A27">
            <v>25</v>
          </cell>
          <cell r="B27">
            <v>2023</v>
          </cell>
          <cell r="C27" t="str">
            <v>PBTMTR32</v>
          </cell>
          <cell r="D27" t="str">
            <v>0015g00001cc8IbAAI</v>
          </cell>
          <cell r="E27" t="str">
            <v>AKBUILDERS</v>
          </cell>
          <cell r="F27" t="str">
            <v>UTTAR PRADESH</v>
          </cell>
          <cell r="G27" t="str">
            <v>SANT KABEER NAGAR</v>
          </cell>
          <cell r="H27" t="str">
            <v>Khalilabad</v>
          </cell>
          <cell r="I27" t="str">
            <v>GOBINDGARH IRON LLP</v>
          </cell>
          <cell r="J27" t="str">
            <v>Mohd Ansari</v>
          </cell>
          <cell r="K27" t="str">
            <v>-</v>
          </cell>
          <cell r="L27" t="str">
            <v>C12817</v>
          </cell>
          <cell r="M27" t="str">
            <v>North</v>
          </cell>
          <cell r="N27">
            <v>272175</v>
          </cell>
          <cell r="O27" t="str">
            <v>09AK1PN9621Z1</v>
          </cell>
          <cell r="P27">
            <v>0</v>
          </cell>
          <cell r="Q27" t="str">
            <v>Dec'23</v>
          </cell>
          <cell r="R27">
            <v>2024</v>
          </cell>
          <cell r="S27">
            <v>51</v>
          </cell>
          <cell r="T27">
            <v>45</v>
          </cell>
          <cell r="U27">
            <v>0</v>
          </cell>
          <cell r="V27" t="str">
            <v>Minor</v>
          </cell>
          <cell r="W27">
            <v>15</v>
          </cell>
          <cell r="X27">
            <v>15</v>
          </cell>
          <cell r="Y27">
            <v>10</v>
          </cell>
          <cell r="Z27"/>
          <cell r="AA27"/>
          <cell r="AB27">
            <v>5</v>
          </cell>
          <cell r="AC27">
            <v>9</v>
          </cell>
          <cell r="AD27">
            <v>10</v>
          </cell>
          <cell r="AE27">
            <v>5</v>
          </cell>
          <cell r="AF27">
            <v>7</v>
          </cell>
          <cell r="AG27">
            <v>5</v>
          </cell>
          <cell r="AH27">
            <v>5</v>
          </cell>
          <cell r="AI27">
            <v>5</v>
          </cell>
          <cell r="AJ27">
            <v>5</v>
          </cell>
          <cell r="AK27"/>
          <cell r="AL27"/>
          <cell r="AM27"/>
          <cell r="AO27"/>
          <cell r="AP27"/>
          <cell r="AQ27"/>
          <cell r="AR27"/>
          <cell r="AS27"/>
          <cell r="AU27"/>
          <cell r="AV27"/>
          <cell r="AW27" t="str">
            <v/>
          </cell>
        </row>
        <row r="28">
          <cell r="A28">
            <v>26</v>
          </cell>
          <cell r="B28">
            <v>2023</v>
          </cell>
          <cell r="C28" t="str">
            <v>PBTMTR33</v>
          </cell>
          <cell r="D28" t="str">
            <v>0015g00001VAzKvAAL</v>
          </cell>
          <cell r="E28" t="str">
            <v>AASHIRWAD BUILDING MATERIAL</v>
          </cell>
          <cell r="F28" t="str">
            <v>UTTAR PRADESH</v>
          </cell>
          <cell r="G28" t="str">
            <v>VARANASI</v>
          </cell>
          <cell r="H28" t="str">
            <v>Deoria</v>
          </cell>
          <cell r="I28" t="str">
            <v>GOBINDGARH IRON LLP</v>
          </cell>
          <cell r="J28" t="str">
            <v>Mohd Ansari</v>
          </cell>
          <cell r="K28" t="str">
            <v>-</v>
          </cell>
          <cell r="L28" t="str">
            <v>C12817</v>
          </cell>
          <cell r="M28" t="str">
            <v>North</v>
          </cell>
          <cell r="N28">
            <v>221001</v>
          </cell>
          <cell r="O28" t="str">
            <v>09ALHPK842181ZA</v>
          </cell>
          <cell r="P28">
            <v>0</v>
          </cell>
          <cell r="Q28" t="str">
            <v>Dec'23</v>
          </cell>
          <cell r="R28">
            <v>2024</v>
          </cell>
          <cell r="S28">
            <v>52</v>
          </cell>
          <cell r="T28">
            <v>70</v>
          </cell>
          <cell r="U28">
            <v>0</v>
          </cell>
          <cell r="V28" t="str">
            <v>Challenger</v>
          </cell>
          <cell r="W28">
            <v>9</v>
          </cell>
          <cell r="X28">
            <v>10</v>
          </cell>
          <cell r="Y28">
            <v>10</v>
          </cell>
          <cell r="Z28">
            <v>5</v>
          </cell>
          <cell r="AA28">
            <v>20</v>
          </cell>
          <cell r="AB28">
            <v>20</v>
          </cell>
          <cell r="AC28"/>
          <cell r="AD28">
            <v>5</v>
          </cell>
          <cell r="AE28">
            <v>5</v>
          </cell>
          <cell r="AF28">
            <v>5</v>
          </cell>
          <cell r="AG28">
            <v>5</v>
          </cell>
          <cell r="AH28">
            <v>5</v>
          </cell>
          <cell r="AI28"/>
          <cell r="AJ28"/>
          <cell r="AK28"/>
          <cell r="AL28"/>
          <cell r="AM28"/>
          <cell r="AO28"/>
          <cell r="AP28"/>
          <cell r="AQ28"/>
          <cell r="AR28"/>
          <cell r="AS28"/>
          <cell r="AU28"/>
          <cell r="AV28"/>
          <cell r="AW28" t="str">
            <v/>
          </cell>
        </row>
        <row r="29">
          <cell r="A29">
            <v>27</v>
          </cell>
          <cell r="B29">
            <v>2023</v>
          </cell>
          <cell r="C29" t="str">
            <v>PBTMTR34</v>
          </cell>
          <cell r="D29" t="str">
            <v>001J1000006UavzIAC</v>
          </cell>
          <cell r="E29" t="str">
            <v>GOBIND GARG STEEL</v>
          </cell>
          <cell r="F29" t="str">
            <v>UTTAR PRADESH</v>
          </cell>
          <cell r="G29" t="str">
            <v>JAUNPUR</v>
          </cell>
          <cell r="H29" t="str">
            <v>Gorakhpur</v>
          </cell>
          <cell r="I29" t="str">
            <v>GOBINDGARH IRON LLP</v>
          </cell>
          <cell r="J29" t="str">
            <v>Mohd Ansari</v>
          </cell>
          <cell r="K29" t="str">
            <v>-</v>
          </cell>
          <cell r="L29" t="str">
            <v>C12817</v>
          </cell>
          <cell r="M29" t="str">
            <v>North</v>
          </cell>
          <cell r="N29">
            <v>222139</v>
          </cell>
          <cell r="O29">
            <v>0</v>
          </cell>
          <cell r="P29">
            <v>0</v>
          </cell>
          <cell r="Q29" t="str">
            <v>Dec'23</v>
          </cell>
          <cell r="R29">
            <v>2024</v>
          </cell>
          <cell r="S29">
            <v>108</v>
          </cell>
          <cell r="T29">
            <v>100</v>
          </cell>
          <cell r="U29">
            <v>0</v>
          </cell>
          <cell r="V29" t="str">
            <v>Challenger</v>
          </cell>
          <cell r="W29">
            <v>20</v>
          </cell>
          <cell r="X29">
            <v>30</v>
          </cell>
          <cell r="Y29">
            <v>38</v>
          </cell>
          <cell r="Z29">
            <v>20</v>
          </cell>
          <cell r="AA29">
            <v>30</v>
          </cell>
          <cell r="AB29">
            <v>6</v>
          </cell>
          <cell r="AC29">
            <v>10</v>
          </cell>
          <cell r="AD29">
            <v>40</v>
          </cell>
          <cell r="AE29">
            <v>10</v>
          </cell>
          <cell r="AF29">
            <v>9</v>
          </cell>
          <cell r="AG29">
            <v>10</v>
          </cell>
          <cell r="AH29">
            <v>30</v>
          </cell>
          <cell r="AI29">
            <v>64</v>
          </cell>
          <cell r="AJ29">
            <v>65</v>
          </cell>
          <cell r="AK29">
            <v>170</v>
          </cell>
          <cell r="AL29"/>
          <cell r="AM29"/>
          <cell r="AO29"/>
          <cell r="AP29"/>
          <cell r="AQ29"/>
          <cell r="AR29"/>
          <cell r="AS29"/>
          <cell r="AU29"/>
          <cell r="AV29"/>
          <cell r="AW29" t="str">
            <v/>
          </cell>
        </row>
        <row r="30">
          <cell r="A30">
            <v>28</v>
          </cell>
          <cell r="B30">
            <v>2023</v>
          </cell>
          <cell r="C30" t="str">
            <v>PBTMTR190</v>
          </cell>
          <cell r="D30" t="str">
            <v>0015g00001UBHh0AAH</v>
          </cell>
          <cell r="E30" t="str">
            <v>P.S Enterprises</v>
          </cell>
          <cell r="F30" t="str">
            <v>UTTAR PRADESH</v>
          </cell>
          <cell r="G30" t="str">
            <v>GHAZIABAD</v>
          </cell>
          <cell r="H30"/>
          <cell r="I30" t="str">
            <v>SHASHI STEELS CORPORATION</v>
          </cell>
          <cell r="J30" t="str">
            <v>Abhijeet Biswas</v>
          </cell>
          <cell r="K30" t="str">
            <v>Abhijeet Biswas</v>
          </cell>
          <cell r="L30" t="str">
            <v>C12816</v>
          </cell>
          <cell r="M30" t="str">
            <v>North</v>
          </cell>
          <cell r="N30">
            <v>201002</v>
          </cell>
          <cell r="O30" t="str">
            <v>09DZYPK438F1ZQ</v>
          </cell>
          <cell r="P30">
            <v>9871942109</v>
          </cell>
          <cell r="Q30" t="str">
            <v>Dec'23</v>
          </cell>
          <cell r="R30">
            <v>2024</v>
          </cell>
          <cell r="S30">
            <v>266</v>
          </cell>
          <cell r="T30">
            <v>450</v>
          </cell>
          <cell r="U30">
            <v>0</v>
          </cell>
          <cell r="V30" t="str">
            <v>Alien</v>
          </cell>
          <cell r="W30">
            <v>82</v>
          </cell>
          <cell r="X30">
            <v>82</v>
          </cell>
          <cell r="Y30">
            <v>40</v>
          </cell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O30"/>
          <cell r="AP30"/>
          <cell r="AQ30"/>
          <cell r="AR30"/>
          <cell r="AS30"/>
          <cell r="AU30"/>
          <cell r="AV30"/>
          <cell r="AW30" t="str">
            <v/>
          </cell>
        </row>
        <row r="31">
          <cell r="A31">
            <v>29</v>
          </cell>
          <cell r="B31">
            <v>2023</v>
          </cell>
          <cell r="C31" t="str">
            <v>PBTMTR192</v>
          </cell>
          <cell r="D31" t="str">
            <v>0015g00001UBHbSAAX</v>
          </cell>
          <cell r="E31" t="str">
            <v>KVA Trading Company</v>
          </cell>
          <cell r="F31" t="str">
            <v>UTTAR PRADESH</v>
          </cell>
          <cell r="G31" t="str">
            <v>GAUTAM BUDDHA NAGAR</v>
          </cell>
          <cell r="H31" t="str">
            <v>Ghaziabad</v>
          </cell>
          <cell r="I31" t="str">
            <v>SHASHI STEELS CORPORATION</v>
          </cell>
          <cell r="J31" t="str">
            <v>Abhijeet Biswas</v>
          </cell>
          <cell r="K31" t="str">
            <v>Abhijeet Biswas</v>
          </cell>
          <cell r="L31" t="str">
            <v>C12816</v>
          </cell>
          <cell r="M31" t="str">
            <v>North</v>
          </cell>
          <cell r="N31">
            <v>201009</v>
          </cell>
          <cell r="O31" t="str">
            <v>09DFGH6029LZ1</v>
          </cell>
          <cell r="P31">
            <v>8882424494</v>
          </cell>
          <cell r="Q31" t="str">
            <v>Dec'23</v>
          </cell>
          <cell r="R31">
            <v>2024</v>
          </cell>
          <cell r="S31">
            <v>217</v>
          </cell>
          <cell r="T31">
            <v>450</v>
          </cell>
          <cell r="U31">
            <v>5.185185185185185E-2</v>
          </cell>
          <cell r="V31" t="str">
            <v>Alien</v>
          </cell>
          <cell r="W31">
            <v>6</v>
          </cell>
          <cell r="X31">
            <v>30</v>
          </cell>
          <cell r="Y31">
            <v>104</v>
          </cell>
          <cell r="Z31"/>
          <cell r="AA31"/>
          <cell r="AB31"/>
          <cell r="AC31"/>
          <cell r="AD31"/>
          <cell r="AE31"/>
          <cell r="AF31"/>
          <cell r="AG31"/>
          <cell r="AH31"/>
          <cell r="AI31"/>
          <cell r="AJ31"/>
          <cell r="AK31"/>
          <cell r="AL31"/>
          <cell r="AM31">
            <v>51</v>
          </cell>
          <cell r="AN31">
            <v>68.355000000000004</v>
          </cell>
          <cell r="AO31">
            <v>62.38</v>
          </cell>
          <cell r="AP31">
            <v>3.65</v>
          </cell>
          <cell r="AQ31"/>
          <cell r="AR31">
            <v>10</v>
          </cell>
          <cell r="AS31">
            <v>36.47</v>
          </cell>
          <cell r="AU31"/>
          <cell r="AV31">
            <v>70</v>
          </cell>
          <cell r="AW31">
            <v>122</v>
          </cell>
        </row>
        <row r="32">
          <cell r="A32">
            <v>30</v>
          </cell>
          <cell r="B32">
            <v>2023</v>
          </cell>
          <cell r="C32" t="str">
            <v>PBTMTR200</v>
          </cell>
          <cell r="D32" t="str">
            <v>0015g00001UBHltAAH</v>
          </cell>
          <cell r="E32" t="str">
            <v>M/S TARUN TRADERS</v>
          </cell>
          <cell r="F32" t="str">
            <v>UTTARAKHAND</v>
          </cell>
          <cell r="G32" t="str">
            <v>DEHRADUN</v>
          </cell>
          <cell r="H32" t="str">
            <v>Dehradun</v>
          </cell>
          <cell r="I32" t="str">
            <v>SHIVA SALES INDIA CORPORATION</v>
          </cell>
          <cell r="J32" t="str">
            <v>Ravi Kumar</v>
          </cell>
          <cell r="K32" t="str">
            <v>-</v>
          </cell>
          <cell r="L32" t="str">
            <v>C12821</v>
          </cell>
          <cell r="M32" t="str">
            <v>North</v>
          </cell>
          <cell r="N32">
            <v>248003</v>
          </cell>
          <cell r="O32" t="str">
            <v>05ANLPS6308R1Z7</v>
          </cell>
          <cell r="P32">
            <v>9412054577</v>
          </cell>
          <cell r="Q32" t="str">
            <v>Dec'23</v>
          </cell>
          <cell r="R32">
            <v>2024</v>
          </cell>
          <cell r="S32">
            <v>135</v>
          </cell>
          <cell r="T32">
            <v>200</v>
          </cell>
          <cell r="U32">
            <v>5.333333333333333E-2</v>
          </cell>
          <cell r="V32" t="str">
            <v>Challenger</v>
          </cell>
          <cell r="W32">
            <v>16</v>
          </cell>
          <cell r="X32">
            <v>71</v>
          </cell>
          <cell r="Y32">
            <v>32</v>
          </cell>
          <cell r="Z32">
            <v>16</v>
          </cell>
          <cell r="AA32">
            <v>22</v>
          </cell>
          <cell r="AB32">
            <v>31</v>
          </cell>
          <cell r="AC32">
            <v>49</v>
          </cell>
          <cell r="AD32">
            <v>40</v>
          </cell>
          <cell r="AE32">
            <v>40</v>
          </cell>
          <cell r="AF32">
            <v>20</v>
          </cell>
          <cell r="AG32">
            <v>9</v>
          </cell>
          <cell r="AH32">
            <v>17</v>
          </cell>
          <cell r="AI32">
            <v>15</v>
          </cell>
          <cell r="AJ32">
            <v>41</v>
          </cell>
          <cell r="AK32">
            <v>45</v>
          </cell>
          <cell r="AL32">
            <v>30</v>
          </cell>
          <cell r="AM32">
            <v>57</v>
          </cell>
          <cell r="AO32"/>
          <cell r="AP32"/>
          <cell r="AQ32"/>
          <cell r="AR32"/>
          <cell r="AS32"/>
          <cell r="AU32">
            <v>10</v>
          </cell>
          <cell r="AV32">
            <v>22</v>
          </cell>
          <cell r="AW32">
            <v>19.8</v>
          </cell>
        </row>
        <row r="33">
          <cell r="A33">
            <v>31</v>
          </cell>
          <cell r="B33">
            <v>2023</v>
          </cell>
          <cell r="C33" t="str">
            <v>PBTMTR109</v>
          </cell>
          <cell r="D33" t="str">
            <v>0015g00001UBHaiAAH</v>
          </cell>
          <cell r="E33" t="str">
            <v>SHARMA STEELS AND PIPES</v>
          </cell>
          <cell r="F33" t="str">
            <v>HARYANA</v>
          </cell>
          <cell r="G33" t="str">
            <v>REWARI</v>
          </cell>
          <cell r="H33" t="str">
            <v>Rewari</v>
          </cell>
          <cell r="I33" t="str">
            <v>NIKUNJ UDYOG</v>
          </cell>
          <cell r="J33" t="str">
            <v>Shiv Shankar Sharma</v>
          </cell>
          <cell r="K33" t="str">
            <v>Shiv Shankar Sharma</v>
          </cell>
          <cell r="L33" t="str">
            <v>C12828</v>
          </cell>
          <cell r="M33" t="str">
            <v>North</v>
          </cell>
          <cell r="N33">
            <v>123106</v>
          </cell>
          <cell r="O33" t="str">
            <v>06ACBPS4043G1ZT</v>
          </cell>
          <cell r="P33">
            <v>9812024665</v>
          </cell>
          <cell r="Q33" t="str">
            <v>Dec'23</v>
          </cell>
          <cell r="R33">
            <v>2024</v>
          </cell>
          <cell r="S33">
            <v>66</v>
          </cell>
          <cell r="T33">
            <v>450</v>
          </cell>
          <cell r="U33">
            <v>6.5866666666666671E-2</v>
          </cell>
          <cell r="V33" t="str">
            <v>Alien</v>
          </cell>
          <cell r="W33"/>
          <cell r="X33">
            <v>22</v>
          </cell>
          <cell r="Y33">
            <v>24</v>
          </cell>
          <cell r="Z33">
            <v>26</v>
          </cell>
          <cell r="AA33">
            <v>23.14</v>
          </cell>
          <cell r="AB33">
            <v>32</v>
          </cell>
          <cell r="AC33">
            <v>23.11</v>
          </cell>
          <cell r="AD33">
            <v>20</v>
          </cell>
          <cell r="AE33">
            <v>139.5</v>
          </cell>
          <cell r="AF33">
            <v>230.84</v>
          </cell>
          <cell r="AG33">
            <v>109</v>
          </cell>
          <cell r="AH33">
            <v>115</v>
          </cell>
          <cell r="AI33">
            <v>125</v>
          </cell>
          <cell r="AJ33">
            <v>159</v>
          </cell>
          <cell r="AK33">
            <v>296</v>
          </cell>
          <cell r="AL33">
            <v>204</v>
          </cell>
          <cell r="AM33">
            <v>122</v>
          </cell>
          <cell r="AN33">
            <v>101</v>
          </cell>
          <cell r="AO33">
            <v>103.36</v>
          </cell>
          <cell r="AP33">
            <v>52.36</v>
          </cell>
          <cell r="AQ33">
            <v>34.119999999999997</v>
          </cell>
          <cell r="AR33">
            <v>102.24</v>
          </cell>
          <cell r="AS33">
            <v>125.94</v>
          </cell>
          <cell r="AT33">
            <v>20.03</v>
          </cell>
          <cell r="AU33">
            <v>36</v>
          </cell>
          <cell r="AV33">
            <v>32.89</v>
          </cell>
          <cell r="AW33">
            <v>54</v>
          </cell>
        </row>
        <row r="34">
          <cell r="A34">
            <v>32</v>
          </cell>
          <cell r="B34">
            <v>2023</v>
          </cell>
          <cell r="C34" t="str">
            <v>PBTMTR110</v>
          </cell>
          <cell r="D34" t="str">
            <v>0015g00001UBHaFAAX</v>
          </cell>
          <cell r="E34" t="str">
            <v>DELHI  STEEL  &amp;  CEMENT</v>
          </cell>
          <cell r="F34" t="str">
            <v>HARYANA</v>
          </cell>
          <cell r="G34" t="str">
            <v>GURUGRAM</v>
          </cell>
          <cell r="H34" t="str">
            <v>Gurugram</v>
          </cell>
          <cell r="I34" t="str">
            <v>NIKUNJ UDYOG</v>
          </cell>
          <cell r="J34" t="str">
            <v>Shiv Shankar Sharma</v>
          </cell>
          <cell r="K34" t="str">
            <v>Shiv Shankar Sharma</v>
          </cell>
          <cell r="L34" t="str">
            <v>C12828</v>
          </cell>
          <cell r="M34" t="str">
            <v>North</v>
          </cell>
          <cell r="N34">
            <v>122001</v>
          </cell>
          <cell r="O34" t="str">
            <v>06AAEPK2761J1ZQ</v>
          </cell>
          <cell r="P34">
            <v>9810137969</v>
          </cell>
          <cell r="Q34" t="str">
            <v>Dec'23</v>
          </cell>
          <cell r="R34">
            <v>2024</v>
          </cell>
          <cell r="S34">
            <v>50</v>
          </cell>
          <cell r="T34">
            <v>500</v>
          </cell>
          <cell r="U34">
            <v>5.5753333333333328E-2</v>
          </cell>
          <cell r="V34" t="str">
            <v>Alien</v>
          </cell>
          <cell r="W34"/>
          <cell r="X34"/>
          <cell r="Y34">
            <v>20</v>
          </cell>
          <cell r="Z34">
            <v>12</v>
          </cell>
          <cell r="AA34">
            <v>14.98</v>
          </cell>
          <cell r="AB34">
            <v>24</v>
          </cell>
          <cell r="AC34">
            <v>26.02</v>
          </cell>
          <cell r="AD34">
            <v>25</v>
          </cell>
          <cell r="AE34">
            <v>40.5</v>
          </cell>
          <cell r="AF34">
            <v>55.79</v>
          </cell>
          <cell r="AG34">
            <v>52</v>
          </cell>
          <cell r="AH34">
            <v>59.7</v>
          </cell>
          <cell r="AI34">
            <v>51</v>
          </cell>
          <cell r="AJ34">
            <v>58</v>
          </cell>
          <cell r="AK34">
            <v>83</v>
          </cell>
          <cell r="AL34">
            <v>9</v>
          </cell>
          <cell r="AM34">
            <v>51</v>
          </cell>
          <cell r="AN34">
            <v>50</v>
          </cell>
          <cell r="AO34">
            <v>45.95</v>
          </cell>
          <cell r="AP34">
            <v>60.4</v>
          </cell>
          <cell r="AQ34">
            <v>35.31</v>
          </cell>
          <cell r="AR34">
            <v>25.76</v>
          </cell>
          <cell r="AS34">
            <v>42.78</v>
          </cell>
          <cell r="AT34">
            <v>20.49</v>
          </cell>
          <cell r="AU34">
            <v>12</v>
          </cell>
          <cell r="AV34">
            <v>51.14</v>
          </cell>
          <cell r="AW34">
            <v>99</v>
          </cell>
        </row>
        <row r="35">
          <cell r="A35">
            <v>33</v>
          </cell>
          <cell r="B35">
            <v>2023</v>
          </cell>
          <cell r="C35" t="str">
            <v>PBTMTR111</v>
          </cell>
          <cell r="D35" t="str">
            <v>0015g00001V9NnOAAV</v>
          </cell>
          <cell r="E35" t="str">
            <v>BHARAT STEEL</v>
          </cell>
          <cell r="F35" t="str">
            <v>HARYANA</v>
          </cell>
          <cell r="G35" t="str">
            <v>PALWAL</v>
          </cell>
          <cell r="H35" t="str">
            <v>Ballabgarh</v>
          </cell>
          <cell r="I35" t="str">
            <v>NIKUNJ UDYOG</v>
          </cell>
          <cell r="J35" t="str">
            <v>Rahul Chauhan</v>
          </cell>
          <cell r="K35" t="str">
            <v>Shiv Shankar Sharma</v>
          </cell>
          <cell r="L35" t="str">
            <v>C12828</v>
          </cell>
          <cell r="M35" t="str">
            <v>North</v>
          </cell>
          <cell r="N35">
            <v>121004</v>
          </cell>
          <cell r="O35" t="str">
            <v>06ANYPK6930C1ZR</v>
          </cell>
          <cell r="P35">
            <v>9810802551</v>
          </cell>
          <cell r="Q35" t="str">
            <v>Dec'23</v>
          </cell>
          <cell r="R35">
            <v>2024</v>
          </cell>
          <cell r="S35">
            <v>11</v>
          </cell>
          <cell r="T35">
            <v>150</v>
          </cell>
          <cell r="U35">
            <v>0</v>
          </cell>
          <cell r="V35" t="str">
            <v>Challenger</v>
          </cell>
          <cell r="W35"/>
          <cell r="X35"/>
          <cell r="Y35"/>
          <cell r="Z35"/>
          <cell r="AA35"/>
          <cell r="AB35"/>
          <cell r="AC35"/>
          <cell r="AD35"/>
          <cell r="AE35"/>
          <cell r="AF35"/>
          <cell r="AG35"/>
          <cell r="AH35"/>
          <cell r="AI35"/>
          <cell r="AJ35"/>
          <cell r="AK35"/>
          <cell r="AL35"/>
          <cell r="AM35"/>
          <cell r="AO35"/>
          <cell r="AP35"/>
          <cell r="AQ35"/>
          <cell r="AR35"/>
          <cell r="AS35"/>
          <cell r="AU35"/>
          <cell r="AV35"/>
          <cell r="AW35" t="str">
            <v/>
          </cell>
        </row>
        <row r="36">
          <cell r="A36">
            <v>34</v>
          </cell>
          <cell r="B36">
            <v>2023</v>
          </cell>
          <cell r="C36" t="str">
            <v>PBTMTR112</v>
          </cell>
          <cell r="D36" t="str">
            <v>0015g00001cZty1AAC</v>
          </cell>
          <cell r="E36" t="str">
            <v>BHARDWAJ STEELS</v>
          </cell>
          <cell r="F36" t="str">
            <v>HARYANA</v>
          </cell>
          <cell r="G36" t="str">
            <v>PALWAL</v>
          </cell>
          <cell r="H36" t="str">
            <v>Ballabgarh</v>
          </cell>
          <cell r="I36" t="str">
            <v>NIKUNJ UDYOG</v>
          </cell>
          <cell r="J36" t="str">
            <v>Rahul Chauhan</v>
          </cell>
          <cell r="K36" t="str">
            <v>Shiv Shankar Sharma</v>
          </cell>
          <cell r="L36" t="str">
            <v>C12828</v>
          </cell>
          <cell r="M36" t="str">
            <v>North</v>
          </cell>
          <cell r="N36">
            <v>121004</v>
          </cell>
          <cell r="O36" t="str">
            <v>06BOSPS4571K1Z4</v>
          </cell>
          <cell r="P36">
            <v>9999371931</v>
          </cell>
          <cell r="Q36" t="str">
            <v>Dec'23</v>
          </cell>
          <cell r="R36">
            <v>2024</v>
          </cell>
          <cell r="S36">
            <v>101</v>
          </cell>
          <cell r="T36">
            <v>300</v>
          </cell>
          <cell r="U36">
            <v>0</v>
          </cell>
          <cell r="V36" t="str">
            <v>Alien</v>
          </cell>
          <cell r="W36">
            <v>21</v>
          </cell>
          <cell r="X36">
            <v>27</v>
          </cell>
          <cell r="Y36">
            <v>35</v>
          </cell>
          <cell r="Z36">
            <v>10</v>
          </cell>
          <cell r="AA36">
            <v>12.15</v>
          </cell>
          <cell r="AB36">
            <v>33</v>
          </cell>
          <cell r="AC36"/>
          <cell r="AD36"/>
          <cell r="AE36">
            <v>52</v>
          </cell>
          <cell r="AF36"/>
          <cell r="AG36">
            <v>45</v>
          </cell>
          <cell r="AH36">
            <v>12</v>
          </cell>
          <cell r="AI36">
            <v>45</v>
          </cell>
          <cell r="AJ36">
            <v>12</v>
          </cell>
          <cell r="AK36"/>
          <cell r="AL36"/>
          <cell r="AM36">
            <v>23</v>
          </cell>
          <cell r="AO36"/>
          <cell r="AP36">
            <v>3.39</v>
          </cell>
          <cell r="AQ36"/>
          <cell r="AR36"/>
          <cell r="AS36"/>
          <cell r="AU36"/>
          <cell r="AV36"/>
          <cell r="AW36" t="str">
            <v/>
          </cell>
        </row>
        <row r="37">
          <cell r="A37">
            <v>35</v>
          </cell>
          <cell r="B37">
            <v>2023</v>
          </cell>
          <cell r="C37" t="str">
            <v>PBTMTR113</v>
          </cell>
          <cell r="D37" t="str">
            <v>0015g00001UBHadAAH</v>
          </cell>
          <cell r="E37" t="str">
            <v>KAKKAR TRADING CO.</v>
          </cell>
          <cell r="F37" t="str">
            <v>HARYANA</v>
          </cell>
          <cell r="G37" t="str">
            <v>FARIDABAD</v>
          </cell>
          <cell r="H37" t="str">
            <v>Faridabad</v>
          </cell>
          <cell r="I37" t="str">
            <v>NIKUNJ UDYOG</v>
          </cell>
          <cell r="J37" t="str">
            <v>Rahul Chauhan</v>
          </cell>
          <cell r="K37" t="str">
            <v>Shiv Shankar Sharma</v>
          </cell>
          <cell r="L37" t="str">
            <v>C12828</v>
          </cell>
          <cell r="M37" t="str">
            <v>North</v>
          </cell>
          <cell r="N37">
            <v>121008</v>
          </cell>
          <cell r="O37" t="str">
            <v>06ABGPK3198N1Z5</v>
          </cell>
          <cell r="P37">
            <v>9313900248</v>
          </cell>
          <cell r="Q37" t="str">
            <v>Dec'23</v>
          </cell>
          <cell r="R37">
            <v>2024</v>
          </cell>
          <cell r="S37">
            <v>10</v>
          </cell>
          <cell r="T37">
            <v>400</v>
          </cell>
          <cell r="U37">
            <v>0</v>
          </cell>
          <cell r="V37" t="str">
            <v>Alien</v>
          </cell>
          <cell r="W37"/>
          <cell r="X37"/>
          <cell r="Y37"/>
          <cell r="Z37"/>
          <cell r="AA37"/>
          <cell r="AB37"/>
          <cell r="AC37"/>
          <cell r="AD37"/>
          <cell r="AE37"/>
          <cell r="AF37"/>
          <cell r="AG37"/>
          <cell r="AH37"/>
          <cell r="AI37"/>
          <cell r="AJ37"/>
          <cell r="AK37"/>
          <cell r="AL37"/>
          <cell r="AM37"/>
          <cell r="AO37"/>
          <cell r="AP37"/>
          <cell r="AQ37"/>
          <cell r="AR37"/>
          <cell r="AS37"/>
          <cell r="AU37"/>
          <cell r="AV37"/>
          <cell r="AW37" t="str">
            <v/>
          </cell>
        </row>
        <row r="38">
          <cell r="A38">
            <v>36</v>
          </cell>
          <cell r="B38">
            <v>2023</v>
          </cell>
          <cell r="C38" t="str">
            <v>PBTMTR114</v>
          </cell>
          <cell r="D38" t="str">
            <v>0015g00001UBHjbAAH</v>
          </cell>
          <cell r="E38" t="str">
            <v>Yadav Iron Store</v>
          </cell>
          <cell r="F38" t="str">
            <v>HARYANA</v>
          </cell>
          <cell r="G38" t="str">
            <v>REWARI</v>
          </cell>
          <cell r="H38" t="str">
            <v>Rewari</v>
          </cell>
          <cell r="I38" t="str">
            <v>NIKUNJ UDYOG</v>
          </cell>
          <cell r="J38" t="str">
            <v>Shiv Shankar Sharma</v>
          </cell>
          <cell r="K38" t="str">
            <v>Shiv Shankar Sharma</v>
          </cell>
          <cell r="L38" t="str">
            <v>C12828</v>
          </cell>
          <cell r="M38" t="str">
            <v>North</v>
          </cell>
          <cell r="N38">
            <v>123401</v>
          </cell>
          <cell r="O38" t="str">
            <v>06ANBPK0034AZZ</v>
          </cell>
          <cell r="P38">
            <v>9999614635</v>
          </cell>
          <cell r="Q38" t="str">
            <v>Dec'23</v>
          </cell>
          <cell r="R38">
            <v>2024</v>
          </cell>
          <cell r="S38">
            <v>101</v>
          </cell>
          <cell r="T38">
            <v>650</v>
          </cell>
          <cell r="U38">
            <v>0.1546871794871795</v>
          </cell>
          <cell r="V38" t="str">
            <v>Super Star</v>
          </cell>
          <cell r="W38">
            <v>15</v>
          </cell>
          <cell r="X38">
            <v>24</v>
          </cell>
          <cell r="Y38">
            <v>50</v>
          </cell>
          <cell r="Z38">
            <v>30</v>
          </cell>
          <cell r="AA38">
            <v>15.23</v>
          </cell>
          <cell r="AB38">
            <v>12</v>
          </cell>
          <cell r="AC38"/>
          <cell r="AD38">
            <v>12</v>
          </cell>
          <cell r="AE38">
            <v>18</v>
          </cell>
          <cell r="AF38">
            <v>27</v>
          </cell>
          <cell r="AG38">
            <v>10</v>
          </cell>
          <cell r="AH38">
            <v>52.5</v>
          </cell>
          <cell r="AI38">
            <v>63</v>
          </cell>
          <cell r="AJ38">
            <v>42</v>
          </cell>
          <cell r="AK38">
            <v>90</v>
          </cell>
          <cell r="AL38">
            <v>50</v>
          </cell>
          <cell r="AM38">
            <v>50</v>
          </cell>
          <cell r="AN38">
            <v>71</v>
          </cell>
          <cell r="AO38">
            <v>30.02</v>
          </cell>
          <cell r="AP38">
            <v>126.62</v>
          </cell>
          <cell r="AQ38">
            <v>13.98</v>
          </cell>
          <cell r="AR38">
            <v>28.01</v>
          </cell>
          <cell r="AS38">
            <v>15.12</v>
          </cell>
          <cell r="AT38">
            <v>54</v>
          </cell>
          <cell r="AU38">
            <v>99</v>
          </cell>
          <cell r="AV38">
            <v>148.63999999999999</v>
          </cell>
          <cell r="AW38">
            <v>13</v>
          </cell>
        </row>
        <row r="39">
          <cell r="A39">
            <v>37</v>
          </cell>
          <cell r="B39">
            <v>2023</v>
          </cell>
          <cell r="C39" t="str">
            <v>PBTMTR115</v>
          </cell>
          <cell r="D39" t="str">
            <v>0015g00001UBHaHAAX</v>
          </cell>
          <cell r="E39" t="str">
            <v>SUDHIR STEEL AND CEMENT</v>
          </cell>
          <cell r="F39" t="str">
            <v>HARYANA</v>
          </cell>
          <cell r="G39" t="str">
            <v>GURUGRAM</v>
          </cell>
          <cell r="H39" t="str">
            <v>Gurugram</v>
          </cell>
          <cell r="I39" t="str">
            <v>NIKUNJ UDYOG</v>
          </cell>
          <cell r="J39" t="str">
            <v>Shiv Shankar Sharma</v>
          </cell>
          <cell r="K39" t="str">
            <v>Shiv Shankar Sharma</v>
          </cell>
          <cell r="L39" t="str">
            <v>C12828</v>
          </cell>
          <cell r="M39" t="str">
            <v>North</v>
          </cell>
          <cell r="N39">
            <v>122001</v>
          </cell>
          <cell r="O39">
            <v>0</v>
          </cell>
          <cell r="P39">
            <v>0</v>
          </cell>
          <cell r="Q39" t="str">
            <v>Dec'23</v>
          </cell>
          <cell r="R39">
            <v>2024</v>
          </cell>
          <cell r="S39">
            <v>54</v>
          </cell>
          <cell r="T39">
            <v>300</v>
          </cell>
          <cell r="U39">
            <v>0</v>
          </cell>
          <cell r="V39" t="str">
            <v>Alien</v>
          </cell>
          <cell r="W39"/>
          <cell r="X39"/>
          <cell r="Y39">
            <v>42</v>
          </cell>
          <cell r="Z39"/>
          <cell r="AA39">
            <v>30.21</v>
          </cell>
          <cell r="AB39"/>
          <cell r="AC39"/>
          <cell r="AD39"/>
          <cell r="AE39"/>
          <cell r="AF39">
            <v>15</v>
          </cell>
          <cell r="AG39"/>
          <cell r="AH39"/>
          <cell r="AI39"/>
          <cell r="AJ39">
            <v>65.7</v>
          </cell>
          <cell r="AK39">
            <v>27</v>
          </cell>
          <cell r="AL39">
            <v>11</v>
          </cell>
          <cell r="AM39"/>
          <cell r="AO39"/>
          <cell r="AP39"/>
          <cell r="AQ39"/>
          <cell r="AR39"/>
          <cell r="AS39"/>
          <cell r="AU39"/>
          <cell r="AV39"/>
          <cell r="AW39" t="str">
            <v/>
          </cell>
        </row>
        <row r="40">
          <cell r="A40">
            <v>38</v>
          </cell>
          <cell r="B40">
            <v>2023</v>
          </cell>
          <cell r="C40" t="str">
            <v>PBTMTR116</v>
          </cell>
          <cell r="D40" t="str">
            <v>0015g00001UBHajAAH</v>
          </cell>
          <cell r="E40" t="str">
            <v>BHAGYA STEEL</v>
          </cell>
          <cell r="F40" t="str">
            <v>HARYANA</v>
          </cell>
          <cell r="G40" t="str">
            <v>FARIDABAD</v>
          </cell>
          <cell r="H40" t="str">
            <v>Faridabad</v>
          </cell>
          <cell r="I40" t="str">
            <v>NIKUNJ UDYOG</v>
          </cell>
          <cell r="J40" t="str">
            <v>Rahul Chauhan</v>
          </cell>
          <cell r="K40" t="str">
            <v>Shiv Shankar Sharma</v>
          </cell>
          <cell r="L40" t="str">
            <v>C12828</v>
          </cell>
          <cell r="M40" t="str">
            <v>North</v>
          </cell>
          <cell r="N40">
            <v>121002</v>
          </cell>
          <cell r="O40" t="str">
            <v>06BBRPK2883C1ZI</v>
          </cell>
          <cell r="P40">
            <v>9870117803</v>
          </cell>
          <cell r="Q40" t="str">
            <v>Dec'23</v>
          </cell>
          <cell r="R40">
            <v>2024</v>
          </cell>
          <cell r="S40">
            <v>12</v>
          </cell>
          <cell r="T40">
            <v>250</v>
          </cell>
          <cell r="U40">
            <v>0</v>
          </cell>
          <cell r="V40" t="str">
            <v>Alien</v>
          </cell>
          <cell r="W40"/>
          <cell r="X40"/>
          <cell r="Y40"/>
          <cell r="Z40"/>
          <cell r="AA40"/>
          <cell r="AB40"/>
          <cell r="AC40"/>
          <cell r="AD40"/>
          <cell r="AE40"/>
          <cell r="AF40"/>
          <cell r="AG40"/>
          <cell r="AH40"/>
          <cell r="AI40"/>
          <cell r="AJ40"/>
          <cell r="AK40"/>
          <cell r="AL40"/>
          <cell r="AM40"/>
          <cell r="AO40"/>
          <cell r="AP40"/>
          <cell r="AQ40"/>
          <cell r="AR40"/>
          <cell r="AS40"/>
          <cell r="AU40"/>
          <cell r="AV40"/>
          <cell r="AW40" t="str">
            <v/>
          </cell>
        </row>
        <row r="41">
          <cell r="A41">
            <v>39</v>
          </cell>
          <cell r="B41">
            <v>2023</v>
          </cell>
          <cell r="C41" t="str">
            <v>PBTMTR117</v>
          </cell>
          <cell r="D41" t="str">
            <v>0015g00001UBHafAAH</v>
          </cell>
          <cell r="E41" t="str">
            <v>HARI DAYA TRADERS</v>
          </cell>
          <cell r="F41" t="str">
            <v>HARYANA</v>
          </cell>
          <cell r="G41" t="str">
            <v>GURUGRAM</v>
          </cell>
          <cell r="H41" t="str">
            <v>Gurugram</v>
          </cell>
          <cell r="I41" t="str">
            <v>NIKUNJ UDYOG</v>
          </cell>
          <cell r="J41" t="str">
            <v>Shiv Shankar Sharma</v>
          </cell>
          <cell r="K41" t="str">
            <v>Shiv Shankar Sharma</v>
          </cell>
          <cell r="L41" t="str">
            <v>C12828</v>
          </cell>
          <cell r="M41" t="str">
            <v>North</v>
          </cell>
          <cell r="N41">
            <v>122003</v>
          </cell>
          <cell r="O41" t="str">
            <v>06ATNPG0870C1ZZ</v>
          </cell>
          <cell r="P41">
            <v>9971825952</v>
          </cell>
          <cell r="Q41" t="str">
            <v>Dec'23</v>
          </cell>
          <cell r="R41">
            <v>2024</v>
          </cell>
          <cell r="S41">
            <v>52</v>
          </cell>
          <cell r="T41">
            <v>300</v>
          </cell>
          <cell r="U41">
            <v>0</v>
          </cell>
          <cell r="V41" t="str">
            <v>Alien</v>
          </cell>
          <cell r="W41"/>
          <cell r="X41">
            <v>17</v>
          </cell>
          <cell r="Y41">
            <v>23</v>
          </cell>
          <cell r="Z41"/>
          <cell r="AA41"/>
          <cell r="AB41"/>
          <cell r="AC41"/>
          <cell r="AD41"/>
          <cell r="AE41">
            <v>9.35</v>
          </cell>
          <cell r="AF41">
            <v>10</v>
          </cell>
          <cell r="AG41"/>
          <cell r="AH41"/>
          <cell r="AI41"/>
          <cell r="AJ41"/>
          <cell r="AK41"/>
          <cell r="AL41"/>
          <cell r="AM41">
            <v>10</v>
          </cell>
          <cell r="AO41"/>
          <cell r="AP41"/>
          <cell r="AQ41"/>
          <cell r="AR41"/>
          <cell r="AS41"/>
          <cell r="AU41"/>
          <cell r="AV41"/>
          <cell r="AW41" t="str">
            <v/>
          </cell>
        </row>
        <row r="42">
          <cell r="A42">
            <v>40</v>
          </cell>
          <cell r="B42">
            <v>2023</v>
          </cell>
          <cell r="C42" t="str">
            <v>PBTMTR50</v>
          </cell>
          <cell r="D42" t="str">
            <v>001J100000RyDBkIAN</v>
          </cell>
          <cell r="E42" t="str">
            <v>BAHALGARH STEEL UDYOG</v>
          </cell>
          <cell r="F42" t="str">
            <v>HARYANA</v>
          </cell>
          <cell r="G42" t="str">
            <v>SONIPAT</v>
          </cell>
          <cell r="H42" t="str">
            <v>Sonipat</v>
          </cell>
          <cell r="I42" t="str">
            <v>JAI DURGA STEELS</v>
          </cell>
          <cell r="J42" t="str">
            <v>Sunny Bhutani</v>
          </cell>
          <cell r="K42" t="str">
            <v>Sunny Bhutani</v>
          </cell>
          <cell r="L42" t="str">
            <v>C12830</v>
          </cell>
          <cell r="M42" t="str">
            <v>North</v>
          </cell>
          <cell r="N42">
            <v>131021</v>
          </cell>
          <cell r="O42" t="str">
            <v>06AANFB3002A1ZA</v>
          </cell>
          <cell r="P42">
            <v>8930049709</v>
          </cell>
          <cell r="Q42" t="str">
            <v>Dec'23</v>
          </cell>
          <cell r="R42">
            <v>2024</v>
          </cell>
          <cell r="S42">
            <v>142</v>
          </cell>
          <cell r="T42">
            <v>200</v>
          </cell>
          <cell r="U42">
            <v>0.61173333333333324</v>
          </cell>
          <cell r="V42" t="str">
            <v>Star</v>
          </cell>
          <cell r="W42">
            <v>15</v>
          </cell>
          <cell r="X42">
            <v>16</v>
          </cell>
          <cell r="Y42">
            <v>18</v>
          </cell>
          <cell r="Z42"/>
          <cell r="AA42"/>
          <cell r="AB42"/>
          <cell r="AC42"/>
          <cell r="AD42"/>
          <cell r="AE42"/>
          <cell r="AF42"/>
          <cell r="AG42"/>
          <cell r="AH42">
            <v>51</v>
          </cell>
          <cell r="AI42">
            <v>50</v>
          </cell>
          <cell r="AJ42"/>
          <cell r="AK42"/>
          <cell r="AL42">
            <v>55</v>
          </cell>
          <cell r="AM42">
            <v>51</v>
          </cell>
          <cell r="AN42">
            <v>52</v>
          </cell>
          <cell r="AO42">
            <v>64</v>
          </cell>
          <cell r="AP42">
            <v>51</v>
          </cell>
          <cell r="AQ42">
            <v>50.14</v>
          </cell>
          <cell r="AR42"/>
          <cell r="AS42">
            <v>42.31</v>
          </cell>
          <cell r="AT42">
            <v>42.01</v>
          </cell>
          <cell r="AU42"/>
          <cell r="AV42">
            <v>325.02999999999997</v>
          </cell>
          <cell r="AW42" t="str">
            <v/>
          </cell>
        </row>
        <row r="43">
          <cell r="A43">
            <v>41</v>
          </cell>
          <cell r="B43">
            <v>2023</v>
          </cell>
          <cell r="C43" t="str">
            <v>PBTMTR51</v>
          </cell>
          <cell r="D43" t="str">
            <v>0015g00001VBDlGAAX</v>
          </cell>
          <cell r="E43" t="str">
            <v>SHREE KRISHNA BUILDERS</v>
          </cell>
          <cell r="F43" t="str">
            <v>HARYANA</v>
          </cell>
          <cell r="G43" t="str">
            <v>ROHTAK</v>
          </cell>
          <cell r="H43" t="str">
            <v>Rohtak</v>
          </cell>
          <cell r="I43" t="str">
            <v>JAI DURGA STEELS</v>
          </cell>
          <cell r="J43" t="str">
            <v>Sunny Bhutani</v>
          </cell>
          <cell r="K43" t="str">
            <v>Sunny Bhutani</v>
          </cell>
          <cell r="L43" t="str">
            <v>C12830</v>
          </cell>
          <cell r="M43" t="str">
            <v>North</v>
          </cell>
          <cell r="N43">
            <v>124001</v>
          </cell>
          <cell r="O43" t="str">
            <v>06AMZPN4800C1Z0</v>
          </cell>
          <cell r="P43">
            <v>9992307868</v>
          </cell>
          <cell r="Q43" t="str">
            <v>Dec'23</v>
          </cell>
          <cell r="R43">
            <v>2024</v>
          </cell>
          <cell r="S43">
            <v>124</v>
          </cell>
          <cell r="T43">
            <v>90</v>
          </cell>
          <cell r="U43">
            <v>0</v>
          </cell>
          <cell r="V43" t="str">
            <v>Challenger</v>
          </cell>
          <cell r="W43">
            <v>36</v>
          </cell>
          <cell r="X43">
            <v>38</v>
          </cell>
          <cell r="Y43">
            <v>10</v>
          </cell>
          <cell r="Z43">
            <v>40</v>
          </cell>
          <cell r="AA43">
            <v>20</v>
          </cell>
          <cell r="AB43">
            <v>30</v>
          </cell>
          <cell r="AC43">
            <v>20</v>
          </cell>
          <cell r="AD43">
            <v>15</v>
          </cell>
          <cell r="AE43">
            <v>15</v>
          </cell>
          <cell r="AF43"/>
          <cell r="AG43">
            <v>2</v>
          </cell>
          <cell r="AH43">
            <v>55</v>
          </cell>
          <cell r="AI43">
            <v>50</v>
          </cell>
          <cell r="AJ43">
            <v>185</v>
          </cell>
          <cell r="AK43">
            <v>70</v>
          </cell>
          <cell r="AL43"/>
          <cell r="AM43"/>
          <cell r="AO43"/>
          <cell r="AP43"/>
          <cell r="AQ43"/>
          <cell r="AR43"/>
          <cell r="AS43"/>
          <cell r="AU43"/>
          <cell r="AV43"/>
          <cell r="AW43" t="str">
            <v/>
          </cell>
        </row>
        <row r="44">
          <cell r="A44">
            <v>42</v>
          </cell>
          <cell r="B44">
            <v>2023</v>
          </cell>
          <cell r="C44" t="str">
            <v>PBTMTR52</v>
          </cell>
          <cell r="D44" t="str">
            <v>0015g00001V9TgnAAF</v>
          </cell>
          <cell r="E44" t="str">
            <v>GUPTA STEELS</v>
          </cell>
          <cell r="F44" t="str">
            <v>HARYANA</v>
          </cell>
          <cell r="G44" t="str">
            <v>SONIPAT</v>
          </cell>
          <cell r="H44" t="str">
            <v>Sonipat</v>
          </cell>
          <cell r="I44" t="str">
            <v>JAI DURGA STEELS</v>
          </cell>
          <cell r="J44" t="str">
            <v>Sunny Bhutani</v>
          </cell>
          <cell r="K44" t="str">
            <v>Sunny Bhutani</v>
          </cell>
          <cell r="L44" t="str">
            <v>C12830</v>
          </cell>
          <cell r="M44" t="str">
            <v>North</v>
          </cell>
          <cell r="N44">
            <v>131001</v>
          </cell>
          <cell r="O44" t="str">
            <v>06AAOPG0184F1ZW</v>
          </cell>
          <cell r="P44">
            <v>9215541409</v>
          </cell>
          <cell r="Q44" t="str">
            <v>Dec'23</v>
          </cell>
          <cell r="R44">
            <v>2024</v>
          </cell>
          <cell r="S44">
            <v>101</v>
          </cell>
          <cell r="T44">
            <v>400</v>
          </cell>
          <cell r="U44">
            <v>0</v>
          </cell>
          <cell r="V44" t="str">
            <v>Alien</v>
          </cell>
          <cell r="W44">
            <v>15</v>
          </cell>
          <cell r="X44">
            <v>16</v>
          </cell>
          <cell r="Y44">
            <v>30</v>
          </cell>
          <cell r="Z44"/>
          <cell r="AA44"/>
          <cell r="AB44"/>
          <cell r="AC44"/>
          <cell r="AD44"/>
          <cell r="AE44"/>
          <cell r="AF44"/>
          <cell r="AG44"/>
          <cell r="AH44"/>
          <cell r="AI44"/>
          <cell r="AJ44"/>
          <cell r="AK44"/>
          <cell r="AL44"/>
          <cell r="AM44"/>
          <cell r="AO44"/>
          <cell r="AP44"/>
          <cell r="AQ44"/>
          <cell r="AR44"/>
          <cell r="AS44"/>
          <cell r="AU44"/>
          <cell r="AV44"/>
          <cell r="AW44" t="str">
            <v/>
          </cell>
        </row>
        <row r="45">
          <cell r="A45">
            <v>43</v>
          </cell>
          <cell r="B45">
            <v>2023</v>
          </cell>
          <cell r="C45" t="str">
            <v>PBTMTR53</v>
          </cell>
          <cell r="D45" t="str">
            <v>0015g00001Xaxe2AAB</v>
          </cell>
          <cell r="E45" t="str">
            <v>MAA BHAWANI STEELS</v>
          </cell>
          <cell r="F45" t="str">
            <v>HARYANA</v>
          </cell>
          <cell r="G45" t="str">
            <v>PANIPAT</v>
          </cell>
          <cell r="H45" t="str">
            <v>Panipat</v>
          </cell>
          <cell r="I45" t="str">
            <v>JAI DURGA STEELS</v>
          </cell>
          <cell r="J45" t="str">
            <v>Sunny Bhutani</v>
          </cell>
          <cell r="K45" t="str">
            <v>Sunny Bhutani</v>
          </cell>
          <cell r="L45" t="str">
            <v>C12830</v>
          </cell>
          <cell r="M45" t="str">
            <v>North</v>
          </cell>
          <cell r="N45">
            <v>132103</v>
          </cell>
          <cell r="O45" t="str">
            <v>06AFEPD3322H1Z1</v>
          </cell>
          <cell r="P45">
            <v>9896327600</v>
          </cell>
          <cell r="Q45" t="str">
            <v>Dec'23</v>
          </cell>
          <cell r="R45">
            <v>2024</v>
          </cell>
          <cell r="S45">
            <v>113</v>
          </cell>
          <cell r="T45">
            <v>165</v>
          </cell>
          <cell r="U45">
            <v>0</v>
          </cell>
          <cell r="V45" t="str">
            <v>Challenger</v>
          </cell>
          <cell r="W45">
            <v>20</v>
          </cell>
          <cell r="X45">
            <v>25</v>
          </cell>
          <cell r="Y45">
            <v>28</v>
          </cell>
          <cell r="Z45"/>
          <cell r="AA45"/>
          <cell r="AB45"/>
          <cell r="AC45"/>
          <cell r="AD45"/>
          <cell r="AE45"/>
          <cell r="AF45"/>
          <cell r="AG45"/>
          <cell r="AH45"/>
          <cell r="AI45"/>
          <cell r="AJ45"/>
          <cell r="AK45"/>
          <cell r="AL45"/>
          <cell r="AM45"/>
          <cell r="AO45"/>
          <cell r="AP45"/>
          <cell r="AQ45"/>
          <cell r="AR45"/>
          <cell r="AS45"/>
          <cell r="AU45"/>
          <cell r="AV45"/>
          <cell r="AW45" t="str">
            <v/>
          </cell>
        </row>
        <row r="46">
          <cell r="A46">
            <v>44</v>
          </cell>
          <cell r="B46">
            <v>2023</v>
          </cell>
          <cell r="C46" t="str">
            <v>PBTMTR54</v>
          </cell>
          <cell r="D46" t="str">
            <v>0015g00001V9Ti1AAF</v>
          </cell>
          <cell r="E46" t="str">
            <v>HARYANA IRON STORE</v>
          </cell>
          <cell r="F46" t="str">
            <v>HARYANA</v>
          </cell>
          <cell r="G46" t="str">
            <v>ROHTAK</v>
          </cell>
          <cell r="H46" t="str">
            <v>Meham</v>
          </cell>
          <cell r="I46" t="str">
            <v>JAI DURGA STEELS</v>
          </cell>
          <cell r="J46" t="str">
            <v>Sunny Bhutani</v>
          </cell>
          <cell r="K46" t="str">
            <v>Sunny Bhutani</v>
          </cell>
          <cell r="L46" t="str">
            <v>C12830</v>
          </cell>
          <cell r="M46" t="str">
            <v>North</v>
          </cell>
          <cell r="N46">
            <v>124112</v>
          </cell>
          <cell r="O46" t="str">
            <v>06AJBPK8502D1ZO</v>
          </cell>
          <cell r="P46">
            <v>9416285792</v>
          </cell>
          <cell r="Q46" t="str">
            <v>Dec'23</v>
          </cell>
          <cell r="R46">
            <v>2024</v>
          </cell>
          <cell r="S46">
            <v>111</v>
          </cell>
          <cell r="T46">
            <v>50</v>
          </cell>
          <cell r="U46">
            <v>0</v>
          </cell>
          <cell r="V46" t="str">
            <v>Minor</v>
          </cell>
          <cell r="W46">
            <v>20</v>
          </cell>
          <cell r="X46">
            <v>25</v>
          </cell>
          <cell r="Y46">
            <v>26</v>
          </cell>
          <cell r="Z46"/>
          <cell r="AA46"/>
          <cell r="AB46"/>
          <cell r="AC46"/>
          <cell r="AD46"/>
          <cell r="AE46"/>
          <cell r="AF46"/>
          <cell r="AG46"/>
          <cell r="AH46"/>
          <cell r="AI46"/>
          <cell r="AJ46"/>
          <cell r="AK46"/>
          <cell r="AL46"/>
          <cell r="AM46"/>
          <cell r="AO46"/>
          <cell r="AP46"/>
          <cell r="AQ46"/>
          <cell r="AR46"/>
          <cell r="AS46"/>
          <cell r="AU46"/>
          <cell r="AV46"/>
          <cell r="AW46" t="str">
            <v/>
          </cell>
        </row>
        <row r="47">
          <cell r="A47">
            <v>45</v>
          </cell>
          <cell r="B47">
            <v>2023</v>
          </cell>
          <cell r="C47" t="str">
            <v>PBTMTR55</v>
          </cell>
          <cell r="D47" t="str">
            <v>0015g00001cajQSAAY</v>
          </cell>
          <cell r="E47" t="str">
            <v>SHREE BALAJI IRON STORE</v>
          </cell>
          <cell r="F47" t="str">
            <v>HARYANA</v>
          </cell>
          <cell r="G47" t="str">
            <v>JHAJJAR</v>
          </cell>
          <cell r="H47" t="str">
            <v>Jhajjar</v>
          </cell>
          <cell r="I47" t="str">
            <v>JAI DURGA STEELS</v>
          </cell>
          <cell r="J47" t="str">
            <v>Sunny Bhutani</v>
          </cell>
          <cell r="K47" t="str">
            <v>Sunny Bhutani</v>
          </cell>
          <cell r="L47" t="str">
            <v>C12830</v>
          </cell>
          <cell r="M47" t="str">
            <v>North</v>
          </cell>
          <cell r="N47">
            <v>124103</v>
          </cell>
          <cell r="O47" t="str">
            <v>06AADHP2192M1ZW</v>
          </cell>
          <cell r="P47">
            <v>9992021299</v>
          </cell>
          <cell r="Q47" t="str">
            <v>Dec'23</v>
          </cell>
          <cell r="R47">
            <v>2024</v>
          </cell>
          <cell r="S47">
            <v>222</v>
          </cell>
          <cell r="T47">
            <v>120</v>
          </cell>
          <cell r="U47">
            <v>0.46402777777777782</v>
          </cell>
          <cell r="V47" t="str">
            <v>Star</v>
          </cell>
          <cell r="W47">
            <v>30</v>
          </cell>
          <cell r="X47">
            <v>35</v>
          </cell>
          <cell r="Y47">
            <v>117</v>
          </cell>
          <cell r="Z47">
            <v>32</v>
          </cell>
          <cell r="AA47">
            <v>38</v>
          </cell>
          <cell r="AB47">
            <v>26</v>
          </cell>
          <cell r="AC47">
            <v>50</v>
          </cell>
          <cell r="AD47">
            <v>15</v>
          </cell>
          <cell r="AE47">
            <v>74</v>
          </cell>
          <cell r="AF47">
            <v>12</v>
          </cell>
          <cell r="AG47">
            <v>50</v>
          </cell>
          <cell r="AH47">
            <v>52</v>
          </cell>
          <cell r="AI47">
            <v>60</v>
          </cell>
          <cell r="AJ47">
            <v>50</v>
          </cell>
          <cell r="AK47">
            <v>51</v>
          </cell>
          <cell r="AL47">
            <v>51</v>
          </cell>
          <cell r="AM47">
            <v>53</v>
          </cell>
          <cell r="AN47">
            <v>51</v>
          </cell>
          <cell r="AO47">
            <v>121</v>
          </cell>
          <cell r="AP47">
            <v>78.239999999999995</v>
          </cell>
          <cell r="AQ47">
            <v>50.17</v>
          </cell>
          <cell r="AR47">
            <v>24.62</v>
          </cell>
          <cell r="AS47">
            <v>140.66</v>
          </cell>
          <cell r="AU47">
            <v>129</v>
          </cell>
          <cell r="AV47">
            <v>38.049999999999997</v>
          </cell>
          <cell r="AW47">
            <v>60.2</v>
          </cell>
        </row>
        <row r="48">
          <cell r="A48">
            <v>46</v>
          </cell>
          <cell r="B48">
            <v>2023</v>
          </cell>
          <cell r="C48" t="str">
            <v>PBTMTR56</v>
          </cell>
          <cell r="D48" t="str">
            <v>0015g00001guqY4AAI</v>
          </cell>
          <cell r="E48" t="str">
            <v>SOHAN TRADING CO.</v>
          </cell>
          <cell r="F48" t="str">
            <v>HARYANA</v>
          </cell>
          <cell r="G48" t="str">
            <v>SONIPAT</v>
          </cell>
          <cell r="H48" t="str">
            <v>Gohana</v>
          </cell>
          <cell r="I48" t="str">
            <v>JAI DURGA STEELS</v>
          </cell>
          <cell r="J48" t="str">
            <v>Sunny Bhutani</v>
          </cell>
          <cell r="K48" t="str">
            <v>Sunny Bhutani</v>
          </cell>
          <cell r="L48" t="str">
            <v>C12830</v>
          </cell>
          <cell r="M48" t="str">
            <v>North</v>
          </cell>
          <cell r="N48">
            <v>131301</v>
          </cell>
          <cell r="O48" t="str">
            <v>06AGGPK9893B1Z6</v>
          </cell>
          <cell r="P48">
            <v>8168108460</v>
          </cell>
          <cell r="Q48" t="str">
            <v>Dec'23</v>
          </cell>
          <cell r="R48">
            <v>2024</v>
          </cell>
          <cell r="S48">
            <v>180</v>
          </cell>
          <cell r="T48">
            <v>100</v>
          </cell>
          <cell r="U48">
            <v>1.1031666666666669</v>
          </cell>
          <cell r="V48" t="str">
            <v>Star</v>
          </cell>
          <cell r="W48">
            <v>71</v>
          </cell>
          <cell r="X48">
            <v>10</v>
          </cell>
          <cell r="Y48">
            <v>12</v>
          </cell>
          <cell r="Z48">
            <v>36</v>
          </cell>
          <cell r="AA48">
            <v>18</v>
          </cell>
          <cell r="AB48">
            <v>72</v>
          </cell>
          <cell r="AC48"/>
          <cell r="AD48">
            <v>35</v>
          </cell>
          <cell r="AE48"/>
          <cell r="AF48"/>
          <cell r="AG48">
            <v>50</v>
          </cell>
          <cell r="AH48">
            <v>60</v>
          </cell>
          <cell r="AI48">
            <v>80</v>
          </cell>
          <cell r="AJ48">
            <v>100</v>
          </cell>
          <cell r="AK48">
            <v>51</v>
          </cell>
          <cell r="AL48"/>
          <cell r="AM48"/>
          <cell r="AO48">
            <v>99</v>
          </cell>
          <cell r="AP48">
            <v>89.86</v>
          </cell>
          <cell r="AQ48">
            <v>53.36</v>
          </cell>
          <cell r="AR48">
            <v>58.6</v>
          </cell>
          <cell r="AS48">
            <v>85.36</v>
          </cell>
          <cell r="AT48">
            <v>131.80000000000001</v>
          </cell>
          <cell r="AU48">
            <v>117</v>
          </cell>
          <cell r="AV48">
            <v>82.15</v>
          </cell>
          <cell r="AW48">
            <v>33</v>
          </cell>
        </row>
        <row r="49">
          <cell r="A49">
            <v>47</v>
          </cell>
          <cell r="B49">
            <v>2023</v>
          </cell>
          <cell r="C49" t="str">
            <v>PBTMTR57</v>
          </cell>
          <cell r="D49" t="str">
            <v>0015g00001V9ThzAAF</v>
          </cell>
          <cell r="E49" t="str">
            <v>KADIAN TRADING CO.</v>
          </cell>
          <cell r="F49" t="str">
            <v>HARYANA</v>
          </cell>
          <cell r="G49" t="str">
            <v>ROHTAK</v>
          </cell>
          <cell r="H49" t="str">
            <v>Kalanaur</v>
          </cell>
          <cell r="I49" t="str">
            <v>JAI DURGA STEELS</v>
          </cell>
          <cell r="J49" t="str">
            <v>Sunny Bhutani</v>
          </cell>
          <cell r="K49" t="str">
            <v>Sunny Bhutani</v>
          </cell>
          <cell r="L49" t="str">
            <v>C12830</v>
          </cell>
          <cell r="M49" t="str">
            <v>North</v>
          </cell>
          <cell r="N49">
            <v>124113</v>
          </cell>
          <cell r="O49" t="str">
            <v>06AOCPK1768D1Z7</v>
          </cell>
          <cell r="P49">
            <v>9416179188</v>
          </cell>
          <cell r="Q49" t="str">
            <v>Dec'23</v>
          </cell>
          <cell r="R49">
            <v>2024</v>
          </cell>
          <cell r="S49">
            <v>101</v>
          </cell>
          <cell r="T49">
            <v>100</v>
          </cell>
          <cell r="U49">
            <v>0</v>
          </cell>
          <cell r="V49" t="str">
            <v>Challenger</v>
          </cell>
          <cell r="W49">
            <v>12</v>
          </cell>
          <cell r="X49">
            <v>35</v>
          </cell>
          <cell r="Y49">
            <v>14</v>
          </cell>
          <cell r="Z49"/>
          <cell r="AA49"/>
          <cell r="AB49"/>
          <cell r="AC49"/>
          <cell r="AD49"/>
          <cell r="AE49"/>
          <cell r="AF49"/>
          <cell r="AG49"/>
          <cell r="AH49"/>
          <cell r="AI49"/>
          <cell r="AJ49"/>
          <cell r="AK49"/>
          <cell r="AL49"/>
          <cell r="AM49"/>
          <cell r="AO49"/>
          <cell r="AP49"/>
          <cell r="AQ49"/>
          <cell r="AR49"/>
          <cell r="AS49"/>
          <cell r="AU49"/>
          <cell r="AV49"/>
          <cell r="AW49" t="str">
            <v/>
          </cell>
        </row>
        <row r="50">
          <cell r="A50">
            <v>48</v>
          </cell>
          <cell r="B50">
            <v>2023</v>
          </cell>
          <cell r="C50" t="str">
            <v>PBTMTR12</v>
          </cell>
          <cell r="D50" t="str">
            <v>0015g00001VBuKaAAL</v>
          </cell>
          <cell r="E50" t="str">
            <v>S.S. ENTERPRISES</v>
          </cell>
          <cell r="F50" t="str">
            <v>HARYANA</v>
          </cell>
          <cell r="G50" t="str">
            <v>YAMUNANAGAR</v>
          </cell>
          <cell r="H50" t="str">
            <v>Jagadhri</v>
          </cell>
          <cell r="I50" t="str">
            <v>G.C. Steels (India) Pvt. Ltd.</v>
          </cell>
          <cell r="J50" t="str">
            <v>Naseem Makkar</v>
          </cell>
          <cell r="K50" t="str">
            <v>-</v>
          </cell>
          <cell r="L50" t="str">
            <v/>
          </cell>
          <cell r="M50" t="str">
            <v>North</v>
          </cell>
          <cell r="N50">
            <v>135001</v>
          </cell>
          <cell r="O50" t="str">
            <v>06ADCFS7765F1ZU</v>
          </cell>
          <cell r="P50">
            <v>9034163881</v>
          </cell>
          <cell r="Q50" t="str">
            <v>Dec'23</v>
          </cell>
          <cell r="R50">
            <v>2024</v>
          </cell>
          <cell r="S50">
            <v>67</v>
          </cell>
          <cell r="T50">
            <v>950</v>
          </cell>
          <cell r="U50">
            <v>0</v>
          </cell>
          <cell r="V50" t="str">
            <v>Alien</v>
          </cell>
          <cell r="W50">
            <v>25</v>
          </cell>
          <cell r="X50">
            <v>12</v>
          </cell>
          <cell r="Y50"/>
          <cell r="Z50">
            <v>10</v>
          </cell>
          <cell r="AA50"/>
          <cell r="AB50"/>
          <cell r="AC50"/>
          <cell r="AD50"/>
          <cell r="AE50"/>
          <cell r="AF50"/>
          <cell r="AG50"/>
          <cell r="AH50"/>
          <cell r="AI50"/>
          <cell r="AJ50"/>
          <cell r="AK50"/>
          <cell r="AL50"/>
          <cell r="AM50"/>
          <cell r="AO50"/>
          <cell r="AP50"/>
          <cell r="AQ50"/>
          <cell r="AR50"/>
          <cell r="AS50"/>
          <cell r="AU50"/>
          <cell r="AV50"/>
          <cell r="AW50" t="str">
            <v/>
          </cell>
        </row>
        <row r="51">
          <cell r="A51">
            <v>49</v>
          </cell>
          <cell r="B51">
            <v>2023</v>
          </cell>
          <cell r="C51" t="str">
            <v>PBTMTR13</v>
          </cell>
          <cell r="D51" t="str">
            <v>0015g00001VBswjAAD</v>
          </cell>
          <cell r="E51" t="str">
            <v>AGGARWAL IRON STORE</v>
          </cell>
          <cell r="F51" t="str">
            <v>HARYANA</v>
          </cell>
          <cell r="G51" t="str">
            <v>AMBALA</v>
          </cell>
          <cell r="H51" t="str">
            <v>Ambala Cantt</v>
          </cell>
          <cell r="I51" t="str">
            <v>G.C. Steels (India) Pvt. Ltd.</v>
          </cell>
          <cell r="J51" t="str">
            <v>Deepak Dhiman</v>
          </cell>
          <cell r="K51" t="str">
            <v>-</v>
          </cell>
          <cell r="L51" t="str">
            <v/>
          </cell>
          <cell r="M51" t="str">
            <v>North</v>
          </cell>
          <cell r="N51">
            <v>133001</v>
          </cell>
          <cell r="O51" t="str">
            <v>06AOIPA8696N1Z9</v>
          </cell>
          <cell r="P51">
            <v>9416496623</v>
          </cell>
          <cell r="Q51" t="str">
            <v>Dec'23</v>
          </cell>
          <cell r="R51">
            <v>2024</v>
          </cell>
          <cell r="S51">
            <v>130</v>
          </cell>
          <cell r="T51">
            <v>150</v>
          </cell>
          <cell r="U51">
            <v>0</v>
          </cell>
          <cell r="V51" t="str">
            <v>Challenger</v>
          </cell>
          <cell r="W51">
            <v>30</v>
          </cell>
          <cell r="X51">
            <v>80</v>
          </cell>
          <cell r="Y51">
            <v>10</v>
          </cell>
          <cell r="Z51">
            <v>10</v>
          </cell>
          <cell r="AA51">
            <v>18</v>
          </cell>
          <cell r="AB51"/>
          <cell r="AC51"/>
          <cell r="AD51">
            <v>6.5</v>
          </cell>
          <cell r="AE51">
            <v>5</v>
          </cell>
          <cell r="AF51"/>
          <cell r="AG51"/>
          <cell r="AH51"/>
          <cell r="AI51"/>
          <cell r="AJ51"/>
          <cell r="AK51"/>
          <cell r="AL51"/>
          <cell r="AM51"/>
          <cell r="AO51"/>
          <cell r="AP51"/>
          <cell r="AQ51"/>
          <cell r="AR51"/>
          <cell r="AS51"/>
          <cell r="AU51"/>
          <cell r="AV51"/>
          <cell r="AW51" t="str">
            <v/>
          </cell>
        </row>
        <row r="52">
          <cell r="A52">
            <v>50</v>
          </cell>
          <cell r="B52">
            <v>2023</v>
          </cell>
          <cell r="C52" t="str">
            <v>PBTMTR14</v>
          </cell>
          <cell r="D52" t="str">
            <v>0015g00001V9wVyAAJ</v>
          </cell>
          <cell r="E52" t="str">
            <v>HINDUSTAN IRON AND STEEL TRADERS</v>
          </cell>
          <cell r="F52" t="str">
            <v>HARYANA</v>
          </cell>
          <cell r="G52" t="str">
            <v>AMBALA</v>
          </cell>
          <cell r="H52" t="str">
            <v>Saha</v>
          </cell>
          <cell r="I52" t="str">
            <v>G.C. Steels (India) Pvt. Ltd.</v>
          </cell>
          <cell r="J52" t="str">
            <v>Deepak Dhiman</v>
          </cell>
          <cell r="K52" t="str">
            <v>-</v>
          </cell>
          <cell r="L52" t="str">
            <v/>
          </cell>
          <cell r="M52" t="str">
            <v>North</v>
          </cell>
          <cell r="N52">
            <v>133104</v>
          </cell>
          <cell r="O52" t="str">
            <v>06ACUPK3380K1Z3</v>
          </cell>
          <cell r="P52">
            <v>9896214851</v>
          </cell>
          <cell r="Q52" t="str">
            <v>Dec'23</v>
          </cell>
          <cell r="R52">
            <v>2024</v>
          </cell>
          <cell r="S52">
            <v>51</v>
          </cell>
          <cell r="T52">
            <v>75</v>
          </cell>
          <cell r="U52">
            <v>0</v>
          </cell>
          <cell r="V52" t="str">
            <v>Challenger</v>
          </cell>
          <cell r="W52">
            <v>21</v>
          </cell>
          <cell r="X52"/>
          <cell r="Y52">
            <v>21</v>
          </cell>
          <cell r="Z52"/>
          <cell r="AA52"/>
          <cell r="AB52"/>
          <cell r="AC52"/>
          <cell r="AD52"/>
          <cell r="AE52"/>
          <cell r="AF52"/>
          <cell r="AG52"/>
          <cell r="AH52"/>
          <cell r="AI52"/>
          <cell r="AJ52"/>
          <cell r="AK52"/>
          <cell r="AL52"/>
          <cell r="AM52"/>
          <cell r="AO52"/>
          <cell r="AP52"/>
          <cell r="AQ52"/>
          <cell r="AR52"/>
          <cell r="AS52"/>
          <cell r="AU52"/>
          <cell r="AV52"/>
          <cell r="AW52" t="str">
            <v/>
          </cell>
        </row>
        <row r="53">
          <cell r="A53">
            <v>51</v>
          </cell>
          <cell r="B53">
            <v>2023</v>
          </cell>
          <cell r="C53" t="str">
            <v>PBTMTR131</v>
          </cell>
          <cell r="D53" t="str">
            <v>0015g00001V9TgRAAV</v>
          </cell>
          <cell r="E53" t="str">
            <v>BHARAT TIMBER COMPANY</v>
          </cell>
          <cell r="F53" t="str">
            <v>HARYANA</v>
          </cell>
          <cell r="G53" t="str">
            <v>CHARKI DADRI</v>
          </cell>
          <cell r="H53" t="str">
            <v>Charkhi Dadri</v>
          </cell>
          <cell r="I53" t="str">
            <v>PAL CEMENT AND STEEL PVT. LTD.</v>
          </cell>
          <cell r="J53" t="str">
            <v>Dinesh Kumar</v>
          </cell>
          <cell r="K53" t="str">
            <v>Navneet Pal</v>
          </cell>
          <cell r="L53" t="str">
            <v>C12827</v>
          </cell>
          <cell r="M53" t="str">
            <v>North</v>
          </cell>
          <cell r="N53">
            <v>127306</v>
          </cell>
          <cell r="O53" t="str">
            <v>06AIBPS3044B1ZR</v>
          </cell>
          <cell r="P53">
            <v>9812980921</v>
          </cell>
          <cell r="Q53" t="str">
            <v>Nov'23</v>
          </cell>
          <cell r="R53">
            <v>2024</v>
          </cell>
          <cell r="S53">
            <v>123</v>
          </cell>
          <cell r="T53">
            <v>110</v>
          </cell>
          <cell r="U53">
            <v>0</v>
          </cell>
          <cell r="V53" t="str">
            <v>Challenger</v>
          </cell>
          <cell r="W53">
            <v>46</v>
          </cell>
          <cell r="X53">
            <v>47</v>
          </cell>
          <cell r="Y53">
            <v>11</v>
          </cell>
          <cell r="Z53"/>
          <cell r="AA53"/>
          <cell r="AB53"/>
          <cell r="AC53"/>
          <cell r="AD53"/>
          <cell r="AE53"/>
          <cell r="AF53"/>
          <cell r="AG53"/>
          <cell r="AH53"/>
          <cell r="AI53"/>
          <cell r="AJ53"/>
          <cell r="AK53"/>
          <cell r="AL53"/>
          <cell r="AM53"/>
          <cell r="AO53"/>
          <cell r="AP53"/>
          <cell r="AQ53"/>
          <cell r="AR53"/>
          <cell r="AS53"/>
          <cell r="AU53"/>
          <cell r="AV53"/>
          <cell r="AW53" t="str">
            <v/>
          </cell>
        </row>
        <row r="54">
          <cell r="A54">
            <v>52</v>
          </cell>
          <cell r="B54">
            <v>2023</v>
          </cell>
          <cell r="C54" t="str">
            <v>PBTMTR132</v>
          </cell>
          <cell r="D54" t="str">
            <v>001J100000AqVaLIAV</v>
          </cell>
          <cell r="E54" t="str">
            <v>SHREE GANESH STEELS</v>
          </cell>
          <cell r="F54" t="str">
            <v>HARYANA</v>
          </cell>
          <cell r="G54" t="str">
            <v>FATEHABAD</v>
          </cell>
          <cell r="H54" t="str">
            <v>Fatehabad</v>
          </cell>
          <cell r="I54" t="str">
            <v>PAL CEMENT AND STEEL PVT. LTD.</v>
          </cell>
          <cell r="J54" t="str">
            <v>Varun Arora</v>
          </cell>
          <cell r="K54" t="str">
            <v>Shubham Gahlot</v>
          </cell>
          <cell r="L54" t="str">
            <v>C12827</v>
          </cell>
          <cell r="M54" t="str">
            <v>North</v>
          </cell>
          <cell r="N54">
            <v>125050</v>
          </cell>
          <cell r="O54" t="str">
            <v>06ACHFS1566L1ZR</v>
          </cell>
          <cell r="P54">
            <v>9254322222</v>
          </cell>
          <cell r="Q54" t="str">
            <v>Nov'23</v>
          </cell>
          <cell r="R54">
            <v>2024</v>
          </cell>
          <cell r="S54">
            <v>158</v>
          </cell>
          <cell r="T54">
            <v>180</v>
          </cell>
          <cell r="U54">
            <v>3.1370370370370375E-2</v>
          </cell>
          <cell r="V54" t="str">
            <v>Challenger</v>
          </cell>
          <cell r="W54">
            <v>11</v>
          </cell>
          <cell r="X54">
            <v>12</v>
          </cell>
          <cell r="Y54">
            <v>13</v>
          </cell>
          <cell r="Z54">
            <v>2</v>
          </cell>
          <cell r="AA54">
            <v>2.6</v>
          </cell>
          <cell r="AB54"/>
          <cell r="AC54"/>
          <cell r="AD54"/>
          <cell r="AE54">
            <v>55.6</v>
          </cell>
          <cell r="AF54">
            <v>51</v>
          </cell>
          <cell r="AG54"/>
          <cell r="AH54">
            <v>36</v>
          </cell>
          <cell r="AI54">
            <v>51</v>
          </cell>
          <cell r="AJ54">
            <v>51</v>
          </cell>
          <cell r="AK54">
            <v>57</v>
          </cell>
          <cell r="AL54">
            <v>53</v>
          </cell>
          <cell r="AM54">
            <v>53</v>
          </cell>
          <cell r="AN54">
            <v>25.58</v>
          </cell>
          <cell r="AO54">
            <v>121.01</v>
          </cell>
          <cell r="AP54">
            <v>15.01</v>
          </cell>
          <cell r="AQ54">
            <v>3</v>
          </cell>
          <cell r="AR54">
            <v>10</v>
          </cell>
          <cell r="AS54">
            <v>5</v>
          </cell>
          <cell r="AT54">
            <v>16.940000000000001</v>
          </cell>
          <cell r="AU54"/>
          <cell r="AV54"/>
          <cell r="AW54" t="str">
            <v/>
          </cell>
        </row>
        <row r="55">
          <cell r="A55">
            <v>53</v>
          </cell>
          <cell r="B55">
            <v>2023</v>
          </cell>
          <cell r="C55" t="str">
            <v>PBTMTR133</v>
          </cell>
          <cell r="D55" t="str">
            <v>0015g00001c41dNAAQ</v>
          </cell>
          <cell r="E55" t="str">
            <v>SHREE GANESH TRADING COMPANY</v>
          </cell>
          <cell r="F55" t="str">
            <v>HARYANA</v>
          </cell>
          <cell r="G55" t="str">
            <v>FATEHABAD</v>
          </cell>
          <cell r="H55" t="str">
            <v>Fatehabad</v>
          </cell>
          <cell r="I55" t="str">
            <v>PAL CEMENT AND STEEL PVT. LTD.</v>
          </cell>
          <cell r="J55" t="str">
            <v>Varun Arora</v>
          </cell>
          <cell r="K55" t="str">
            <v>Shubham Gahlot</v>
          </cell>
          <cell r="L55" t="str">
            <v>C12827</v>
          </cell>
          <cell r="M55" t="str">
            <v>North</v>
          </cell>
          <cell r="N55">
            <v>125050</v>
          </cell>
          <cell r="O55">
            <v>0</v>
          </cell>
          <cell r="P55">
            <v>0</v>
          </cell>
          <cell r="Q55" t="str">
            <v>Nov'23</v>
          </cell>
          <cell r="R55">
            <v>2024</v>
          </cell>
          <cell r="S55">
            <v>115</v>
          </cell>
          <cell r="T55">
            <v>400</v>
          </cell>
          <cell r="U55">
            <v>0</v>
          </cell>
          <cell r="V55" t="str">
            <v>Alien</v>
          </cell>
          <cell r="W55">
            <v>40</v>
          </cell>
          <cell r="X55">
            <v>42</v>
          </cell>
          <cell r="Y55">
            <v>10</v>
          </cell>
          <cell r="Z55"/>
          <cell r="AA55"/>
          <cell r="AB55"/>
          <cell r="AC55"/>
          <cell r="AD55"/>
          <cell r="AE55"/>
          <cell r="AF55"/>
          <cell r="AG55"/>
          <cell r="AH55"/>
          <cell r="AI55"/>
          <cell r="AJ55"/>
          <cell r="AK55"/>
          <cell r="AL55"/>
          <cell r="AM55"/>
          <cell r="AO55"/>
          <cell r="AP55"/>
          <cell r="AQ55"/>
          <cell r="AR55"/>
          <cell r="AS55"/>
          <cell r="AU55"/>
          <cell r="AV55"/>
          <cell r="AW55" t="str">
            <v/>
          </cell>
        </row>
        <row r="56">
          <cell r="A56">
            <v>54</v>
          </cell>
          <cell r="B56">
            <v>2023</v>
          </cell>
          <cell r="C56" t="str">
            <v>PBTMTR134</v>
          </cell>
          <cell r="D56" t="str">
            <v>001J10000053Tn5IAE</v>
          </cell>
          <cell r="E56" t="str">
            <v>SULEKH CHAND MITTAR SAIN JAIN</v>
          </cell>
          <cell r="F56" t="str">
            <v>HARYANA</v>
          </cell>
          <cell r="G56" t="str">
            <v>JIND</v>
          </cell>
          <cell r="H56" t="str">
            <v>Safidon</v>
          </cell>
          <cell r="I56" t="str">
            <v>PAL CEMENT AND STEEL PVT. LTD.</v>
          </cell>
          <cell r="J56" t="str">
            <v>Dinesh Kumar</v>
          </cell>
          <cell r="K56" t="str">
            <v>Navneet Pal</v>
          </cell>
          <cell r="L56" t="str">
            <v>C12827</v>
          </cell>
          <cell r="M56" t="str">
            <v>North</v>
          </cell>
          <cell r="N56">
            <v>126112</v>
          </cell>
          <cell r="O56" t="str">
            <v>06AZLPJ3280F1ZE</v>
          </cell>
          <cell r="P56">
            <v>9996986665</v>
          </cell>
          <cell r="Q56" t="str">
            <v>Nov'23</v>
          </cell>
          <cell r="R56">
            <v>2024</v>
          </cell>
          <cell r="S56">
            <v>114</v>
          </cell>
          <cell r="T56">
            <v>350</v>
          </cell>
          <cell r="U56">
            <v>0</v>
          </cell>
          <cell r="V56" t="str">
            <v>Alien</v>
          </cell>
          <cell r="W56">
            <v>40</v>
          </cell>
          <cell r="X56">
            <v>42</v>
          </cell>
          <cell r="Y56">
            <v>10</v>
          </cell>
          <cell r="Z56">
            <v>18</v>
          </cell>
          <cell r="AA56">
            <v>1.5</v>
          </cell>
          <cell r="AB56"/>
          <cell r="AC56"/>
          <cell r="AD56"/>
          <cell r="AE56"/>
          <cell r="AF56"/>
          <cell r="AG56"/>
          <cell r="AH56"/>
          <cell r="AI56"/>
          <cell r="AJ56"/>
          <cell r="AK56"/>
          <cell r="AL56"/>
          <cell r="AM56"/>
          <cell r="AO56"/>
          <cell r="AP56"/>
          <cell r="AQ56"/>
          <cell r="AR56"/>
          <cell r="AS56"/>
          <cell r="AU56"/>
          <cell r="AV56"/>
          <cell r="AW56" t="str">
            <v/>
          </cell>
        </row>
        <row r="57">
          <cell r="A57">
            <v>55</v>
          </cell>
          <cell r="B57">
            <v>2023</v>
          </cell>
          <cell r="C57" t="str">
            <v>PBTMTR135</v>
          </cell>
          <cell r="D57" t="str">
            <v>0015g00001XamPUAAZ</v>
          </cell>
          <cell r="E57" t="str">
            <v>VARDHMAN STEEL</v>
          </cell>
          <cell r="F57" t="str">
            <v>HARYANA</v>
          </cell>
          <cell r="G57" t="str">
            <v>JIND</v>
          </cell>
          <cell r="H57" t="str">
            <v>Jind</v>
          </cell>
          <cell r="I57" t="str">
            <v>PAL CEMENT AND STEEL PVT. LTD.</v>
          </cell>
          <cell r="J57" t="str">
            <v>Dinesh Kumar</v>
          </cell>
          <cell r="K57" t="str">
            <v>Navneet Pal</v>
          </cell>
          <cell r="L57" t="str">
            <v>C12827</v>
          </cell>
          <cell r="M57" t="str">
            <v>North</v>
          </cell>
          <cell r="N57">
            <v>126102</v>
          </cell>
          <cell r="O57" t="str">
            <v>06BDUPG3332D1ZR</v>
          </cell>
          <cell r="P57">
            <v>9253077099</v>
          </cell>
          <cell r="Q57" t="str">
            <v>Nov'23</v>
          </cell>
          <cell r="R57">
            <v>2024</v>
          </cell>
          <cell r="S57">
            <v>112</v>
          </cell>
          <cell r="T57">
            <v>80</v>
          </cell>
          <cell r="U57">
            <v>0</v>
          </cell>
          <cell r="V57" t="str">
            <v>Challenger</v>
          </cell>
          <cell r="W57">
            <v>30</v>
          </cell>
          <cell r="X57">
            <v>32</v>
          </cell>
          <cell r="Y57">
            <v>10</v>
          </cell>
          <cell r="Z57">
            <v>21</v>
          </cell>
          <cell r="AA57">
            <v>3.2</v>
          </cell>
          <cell r="AB57">
            <v>51</v>
          </cell>
          <cell r="AC57">
            <v>50.08</v>
          </cell>
          <cell r="AD57">
            <v>50.6</v>
          </cell>
          <cell r="AE57"/>
          <cell r="AF57">
            <v>50.5</v>
          </cell>
          <cell r="AG57">
            <v>55</v>
          </cell>
          <cell r="AH57"/>
          <cell r="AI57">
            <v>52</v>
          </cell>
          <cell r="AJ57">
            <v>90</v>
          </cell>
          <cell r="AK57">
            <v>90</v>
          </cell>
          <cell r="AL57"/>
          <cell r="AM57"/>
          <cell r="AO57"/>
          <cell r="AP57"/>
          <cell r="AQ57"/>
          <cell r="AR57"/>
          <cell r="AS57"/>
          <cell r="AU57"/>
          <cell r="AV57"/>
          <cell r="AW57" t="str">
            <v/>
          </cell>
        </row>
        <row r="58">
          <cell r="A58">
            <v>56</v>
          </cell>
          <cell r="B58">
            <v>2023</v>
          </cell>
          <cell r="C58" t="str">
            <v>PBTMTR136</v>
          </cell>
          <cell r="D58" t="str">
            <v>0015g00001gv78XAAQ</v>
          </cell>
          <cell r="E58" t="str">
            <v>BALAJI ENTERPRISES</v>
          </cell>
          <cell r="F58" t="str">
            <v>HARYANA</v>
          </cell>
          <cell r="G58" t="str">
            <v>SIRSA</v>
          </cell>
          <cell r="H58" t="str">
            <v>Sirsa</v>
          </cell>
          <cell r="I58" t="str">
            <v>PAL CEMENT AND STEEL PVT. LTD.</v>
          </cell>
          <cell r="J58" t="str">
            <v>Varun Arora</v>
          </cell>
          <cell r="K58" t="str">
            <v>Shubham Gahlot</v>
          </cell>
          <cell r="L58" t="str">
            <v>C12827</v>
          </cell>
          <cell r="M58" t="str">
            <v>North</v>
          </cell>
          <cell r="N58">
            <v>125055</v>
          </cell>
          <cell r="O58" t="str">
            <v>06BSWPG4392L1ZZ</v>
          </cell>
          <cell r="P58" t="str">
            <v>91241 00009</v>
          </cell>
          <cell r="Q58" t="str">
            <v>Nov'23</v>
          </cell>
          <cell r="R58">
            <v>2024</v>
          </cell>
          <cell r="S58">
            <v>175</v>
          </cell>
          <cell r="T58">
            <v>50</v>
          </cell>
          <cell r="U58">
            <v>0</v>
          </cell>
          <cell r="V58" t="str">
            <v>Minor</v>
          </cell>
          <cell r="W58">
            <v>30</v>
          </cell>
          <cell r="X58">
            <v>35</v>
          </cell>
          <cell r="Y58">
            <v>10</v>
          </cell>
          <cell r="Z58">
            <v>21</v>
          </cell>
          <cell r="AA58">
            <v>30.01</v>
          </cell>
          <cell r="AB58">
            <v>75</v>
          </cell>
          <cell r="AC58"/>
          <cell r="AD58"/>
          <cell r="AE58"/>
          <cell r="AF58">
            <v>51</v>
          </cell>
          <cell r="AG58"/>
          <cell r="AH58">
            <v>37</v>
          </cell>
          <cell r="AI58">
            <v>51</v>
          </cell>
          <cell r="AJ58">
            <v>91</v>
          </cell>
          <cell r="AK58">
            <v>69.5</v>
          </cell>
          <cell r="AL58"/>
          <cell r="AM58"/>
          <cell r="AO58"/>
          <cell r="AP58"/>
          <cell r="AQ58"/>
          <cell r="AR58"/>
          <cell r="AS58"/>
          <cell r="AU58"/>
          <cell r="AV58"/>
          <cell r="AW58" t="str">
            <v/>
          </cell>
        </row>
        <row r="59">
          <cell r="A59">
            <v>57</v>
          </cell>
          <cell r="B59">
            <v>2023</v>
          </cell>
          <cell r="C59" t="str">
            <v>PBTMTR137</v>
          </cell>
          <cell r="D59" t="str">
            <v>0015g00001VCBrZAAX</v>
          </cell>
          <cell r="E59" t="str">
            <v>GANPATI ENTERPRISES</v>
          </cell>
          <cell r="F59" t="str">
            <v>HARYANA</v>
          </cell>
          <cell r="G59" t="str">
            <v>HISAR</v>
          </cell>
          <cell r="H59" t="str">
            <v>Hansi</v>
          </cell>
          <cell r="I59" t="str">
            <v>PAL CEMENT AND STEEL PVT. LTD.</v>
          </cell>
          <cell r="J59" t="str">
            <v>Dinesh Kumar</v>
          </cell>
          <cell r="K59" t="str">
            <v>Navneet Pal</v>
          </cell>
          <cell r="L59" t="str">
            <v>C12827</v>
          </cell>
          <cell r="M59" t="str">
            <v>North</v>
          </cell>
          <cell r="N59">
            <v>125001</v>
          </cell>
          <cell r="O59" t="str">
            <v>06EBPPS6458N1ZJ</v>
          </cell>
          <cell r="P59">
            <v>9958428844</v>
          </cell>
          <cell r="Q59" t="str">
            <v>Dec'23</v>
          </cell>
          <cell r="R59">
            <v>2024</v>
          </cell>
          <cell r="S59">
            <v>51</v>
          </cell>
          <cell r="T59">
            <v>50</v>
          </cell>
          <cell r="U59">
            <v>0</v>
          </cell>
          <cell r="V59" t="str">
            <v>Minor</v>
          </cell>
          <cell r="W59">
            <v>10</v>
          </cell>
          <cell r="X59">
            <v>12</v>
          </cell>
          <cell r="Y59">
            <v>18</v>
          </cell>
          <cell r="Z59">
            <v>5</v>
          </cell>
          <cell r="AA59">
            <v>4.7960000000000003</v>
          </cell>
          <cell r="AB59"/>
          <cell r="AC59"/>
          <cell r="AD59"/>
          <cell r="AE59"/>
          <cell r="AF59"/>
          <cell r="AG59"/>
          <cell r="AH59"/>
          <cell r="AI59"/>
          <cell r="AJ59"/>
          <cell r="AK59"/>
          <cell r="AL59"/>
          <cell r="AM59"/>
          <cell r="AO59"/>
          <cell r="AP59"/>
          <cell r="AQ59"/>
          <cell r="AR59"/>
          <cell r="AS59"/>
          <cell r="AU59"/>
          <cell r="AV59"/>
          <cell r="AW59" t="str">
            <v/>
          </cell>
        </row>
        <row r="60">
          <cell r="A60">
            <v>58</v>
          </cell>
          <cell r="B60">
            <v>2023</v>
          </cell>
          <cell r="C60" t="str">
            <v>PBTMTR138</v>
          </cell>
          <cell r="D60" t="str">
            <v>0015g00001V9TgUAAV</v>
          </cell>
          <cell r="E60" t="str">
            <v>MAA DARSHAN TRADING CO.</v>
          </cell>
          <cell r="F60" t="str">
            <v>HARYANA</v>
          </cell>
          <cell r="G60" t="str">
            <v>HISAR</v>
          </cell>
          <cell r="H60" t="str">
            <v>Hansi</v>
          </cell>
          <cell r="I60" t="str">
            <v>PAL CEMENT AND STEEL PVT. LTD.</v>
          </cell>
          <cell r="J60" t="str">
            <v>Dinesh Kumar</v>
          </cell>
          <cell r="K60" t="str">
            <v>Navneet Pal</v>
          </cell>
          <cell r="L60" t="str">
            <v>C12827</v>
          </cell>
          <cell r="M60" t="str">
            <v>North</v>
          </cell>
          <cell r="N60">
            <v>125033</v>
          </cell>
          <cell r="O60" t="str">
            <v>06CRHPS9039R1ZP</v>
          </cell>
          <cell r="P60">
            <v>9253732625</v>
          </cell>
          <cell r="Q60" t="str">
            <v>Dec'23</v>
          </cell>
          <cell r="R60">
            <v>2024</v>
          </cell>
          <cell r="S60">
            <v>50</v>
          </cell>
          <cell r="T60">
            <v>200</v>
          </cell>
          <cell r="U60">
            <v>0</v>
          </cell>
          <cell r="V60" t="str">
            <v>Challenger</v>
          </cell>
          <cell r="W60">
            <v>10</v>
          </cell>
          <cell r="X60">
            <v>12</v>
          </cell>
          <cell r="Y60">
            <v>18</v>
          </cell>
          <cell r="Z60"/>
          <cell r="AA60"/>
          <cell r="AB60"/>
          <cell r="AC60"/>
          <cell r="AD60"/>
          <cell r="AE60"/>
          <cell r="AF60"/>
          <cell r="AG60"/>
          <cell r="AH60"/>
          <cell r="AI60"/>
          <cell r="AJ60"/>
          <cell r="AK60"/>
          <cell r="AL60"/>
          <cell r="AM60"/>
          <cell r="AO60"/>
          <cell r="AP60"/>
          <cell r="AQ60"/>
          <cell r="AR60"/>
          <cell r="AS60"/>
          <cell r="AU60"/>
          <cell r="AV60"/>
          <cell r="AW60" t="str">
            <v/>
          </cell>
        </row>
        <row r="61">
          <cell r="A61">
            <v>59</v>
          </cell>
          <cell r="B61">
            <v>2023</v>
          </cell>
          <cell r="C61" t="str">
            <v>PBTMTR139</v>
          </cell>
          <cell r="D61" t="str">
            <v>001J100000F4iokIAB</v>
          </cell>
          <cell r="E61" t="str">
            <v>MODERN EDUCATION SOCIETY</v>
          </cell>
          <cell r="F61" t="str">
            <v>HARYANA</v>
          </cell>
          <cell r="G61" t="str">
            <v>FATEHABAD</v>
          </cell>
          <cell r="H61" t="str">
            <v>Tohana</v>
          </cell>
          <cell r="I61" t="str">
            <v>PAL CEMENT AND STEEL PVT. LTD.</v>
          </cell>
          <cell r="J61" t="str">
            <v>Dinesh Kumar</v>
          </cell>
          <cell r="K61" t="str">
            <v>Shubham Gahlot</v>
          </cell>
          <cell r="L61" t="str">
            <v>C12827</v>
          </cell>
          <cell r="M61" t="str">
            <v>North</v>
          </cell>
          <cell r="N61">
            <v>0</v>
          </cell>
          <cell r="O61" t="str">
            <v>27AAATM1656J2ZF</v>
          </cell>
          <cell r="P61">
            <v>0</v>
          </cell>
          <cell r="Q61" t="str">
            <v>Dec'23</v>
          </cell>
          <cell r="R61">
            <v>2024</v>
          </cell>
          <cell r="S61">
            <v>50</v>
          </cell>
          <cell r="T61">
            <v>75</v>
          </cell>
          <cell r="U61">
            <v>0</v>
          </cell>
          <cell r="V61" t="str">
            <v>Challenger</v>
          </cell>
          <cell r="W61">
            <v>11</v>
          </cell>
          <cell r="X61">
            <v>13</v>
          </cell>
          <cell r="Y61">
            <v>16</v>
          </cell>
          <cell r="Z61"/>
          <cell r="AA61"/>
          <cell r="AB61"/>
          <cell r="AC61"/>
          <cell r="AD61"/>
          <cell r="AE61"/>
          <cell r="AF61"/>
          <cell r="AG61"/>
          <cell r="AH61"/>
          <cell r="AI61"/>
          <cell r="AJ61"/>
          <cell r="AK61"/>
          <cell r="AL61"/>
          <cell r="AM61"/>
          <cell r="AO61"/>
          <cell r="AP61"/>
          <cell r="AQ61"/>
          <cell r="AR61"/>
          <cell r="AS61"/>
          <cell r="AU61"/>
          <cell r="AV61"/>
          <cell r="AW61" t="str">
            <v/>
          </cell>
        </row>
        <row r="62">
          <cell r="A62">
            <v>60</v>
          </cell>
          <cell r="B62">
            <v>2023</v>
          </cell>
          <cell r="C62" t="str">
            <v>PBTMTR140</v>
          </cell>
          <cell r="D62" t="str">
            <v>0015g00001c41dOAAQ</v>
          </cell>
          <cell r="E62" t="str">
            <v>R P Sales Corporation</v>
          </cell>
          <cell r="F62" t="str">
            <v>HARYANA</v>
          </cell>
          <cell r="G62" t="str">
            <v>SIRSA</v>
          </cell>
          <cell r="H62" t="str">
            <v>Malout</v>
          </cell>
          <cell r="I62" t="str">
            <v>PAL CEMENT AND STEEL PVT. LTD.</v>
          </cell>
          <cell r="J62" t="str">
            <v>Varun Arora</v>
          </cell>
          <cell r="K62" t="str">
            <v>Abhishek Wadhwa</v>
          </cell>
          <cell r="L62" t="str">
            <v>C12827</v>
          </cell>
          <cell r="M62" t="str">
            <v>North</v>
          </cell>
          <cell r="N62">
            <v>125055</v>
          </cell>
          <cell r="O62">
            <v>0</v>
          </cell>
          <cell r="P62">
            <v>7988567070</v>
          </cell>
          <cell r="Q62" t="str">
            <v>Dec'23</v>
          </cell>
          <cell r="R62">
            <v>2024</v>
          </cell>
          <cell r="S62">
            <v>105</v>
          </cell>
          <cell r="T62">
            <v>50</v>
          </cell>
          <cell r="U62">
            <v>0</v>
          </cell>
          <cell r="V62" t="str">
            <v>Minor</v>
          </cell>
          <cell r="W62">
            <v>30</v>
          </cell>
          <cell r="X62">
            <v>32</v>
          </cell>
          <cell r="Y62">
            <v>33</v>
          </cell>
          <cell r="Z62">
            <v>29</v>
          </cell>
          <cell r="AA62">
            <v>1.4</v>
          </cell>
          <cell r="AB62"/>
          <cell r="AC62"/>
          <cell r="AD62"/>
          <cell r="AE62"/>
          <cell r="AF62"/>
          <cell r="AG62"/>
          <cell r="AH62"/>
          <cell r="AI62"/>
          <cell r="AJ62"/>
          <cell r="AK62"/>
          <cell r="AL62"/>
          <cell r="AM62"/>
          <cell r="AO62"/>
          <cell r="AP62"/>
          <cell r="AQ62"/>
          <cell r="AR62"/>
          <cell r="AS62"/>
          <cell r="AU62"/>
          <cell r="AV62"/>
          <cell r="AW62" t="str">
            <v/>
          </cell>
        </row>
        <row r="63">
          <cell r="A63">
            <v>61</v>
          </cell>
          <cell r="B63">
            <v>2023</v>
          </cell>
          <cell r="C63" t="str">
            <v>PBTMTR141</v>
          </cell>
          <cell r="D63" t="str">
            <v>0015g00001V91N9AAJ</v>
          </cell>
          <cell r="E63" t="str">
            <v>SAJJAN KUMAR AND SONS</v>
          </cell>
          <cell r="F63" t="str">
            <v>HARYANA</v>
          </cell>
          <cell r="G63" t="str">
            <v>HISAR</v>
          </cell>
          <cell r="H63" t="str">
            <v>Hisar</v>
          </cell>
          <cell r="I63" t="str">
            <v>PAL CEMENT AND STEEL PVT. LTD.</v>
          </cell>
          <cell r="J63" t="str">
            <v>Dinesh Kumar</v>
          </cell>
          <cell r="K63" t="str">
            <v>Navneet Pal</v>
          </cell>
          <cell r="L63" t="str">
            <v>C12827</v>
          </cell>
          <cell r="M63" t="str">
            <v>North</v>
          </cell>
          <cell r="N63">
            <v>125001</v>
          </cell>
          <cell r="O63" t="str">
            <v>06AKFPD1770K1ZA</v>
          </cell>
          <cell r="P63">
            <v>9215000505</v>
          </cell>
          <cell r="Q63" t="str">
            <v>Dec'23</v>
          </cell>
          <cell r="R63">
            <v>2024</v>
          </cell>
          <cell r="S63">
            <v>66</v>
          </cell>
          <cell r="T63">
            <v>150</v>
          </cell>
          <cell r="U63">
            <v>0</v>
          </cell>
          <cell r="V63" t="str">
            <v>Challenger</v>
          </cell>
          <cell r="W63">
            <v>10</v>
          </cell>
          <cell r="X63">
            <v>12</v>
          </cell>
          <cell r="Y63">
            <v>12</v>
          </cell>
          <cell r="Z63"/>
          <cell r="AA63"/>
          <cell r="AB63"/>
          <cell r="AC63"/>
          <cell r="AD63"/>
          <cell r="AE63"/>
          <cell r="AF63"/>
          <cell r="AG63"/>
          <cell r="AH63"/>
          <cell r="AI63"/>
          <cell r="AJ63"/>
          <cell r="AK63"/>
          <cell r="AL63"/>
          <cell r="AM63"/>
          <cell r="AO63"/>
          <cell r="AP63"/>
          <cell r="AQ63"/>
          <cell r="AR63"/>
          <cell r="AS63"/>
          <cell r="AU63"/>
          <cell r="AV63"/>
          <cell r="AW63" t="str">
            <v/>
          </cell>
        </row>
        <row r="64">
          <cell r="A64">
            <v>62</v>
          </cell>
          <cell r="B64">
            <v>2023</v>
          </cell>
          <cell r="C64" t="str">
            <v>PBTMTR142</v>
          </cell>
          <cell r="D64" t="str">
            <v>0015g00001YRULwAAP</v>
          </cell>
          <cell r="E64" t="str">
            <v>SALASAR ENTERPRISES</v>
          </cell>
          <cell r="F64" t="str">
            <v>HARYANA</v>
          </cell>
          <cell r="G64" t="str">
            <v>HISAR</v>
          </cell>
          <cell r="H64" t="str">
            <v>Hisar</v>
          </cell>
          <cell r="I64" t="str">
            <v>PAL CEMENT AND STEEL PVT. LTD.</v>
          </cell>
          <cell r="J64" t="str">
            <v>Dinesh Kumar</v>
          </cell>
          <cell r="K64" t="str">
            <v>Navneet Pal</v>
          </cell>
          <cell r="L64" t="str">
            <v>C12827</v>
          </cell>
          <cell r="M64" t="str">
            <v>North</v>
          </cell>
          <cell r="N64">
            <v>125001</v>
          </cell>
          <cell r="O64" t="str">
            <v>06AITPG2966N1ZJ</v>
          </cell>
          <cell r="P64">
            <v>8168241200</v>
          </cell>
          <cell r="Q64" t="str">
            <v>Dec'23</v>
          </cell>
          <cell r="R64">
            <v>2024</v>
          </cell>
          <cell r="S64">
            <v>101</v>
          </cell>
          <cell r="T64">
            <v>130</v>
          </cell>
          <cell r="U64">
            <v>0</v>
          </cell>
          <cell r="V64" t="str">
            <v>Challenger</v>
          </cell>
          <cell r="W64">
            <v>32</v>
          </cell>
          <cell r="X64">
            <v>36</v>
          </cell>
          <cell r="Y64">
            <v>22</v>
          </cell>
          <cell r="Z64">
            <v>5</v>
          </cell>
          <cell r="AA64">
            <v>1</v>
          </cell>
          <cell r="AB64"/>
          <cell r="AC64"/>
          <cell r="AD64"/>
          <cell r="AE64"/>
          <cell r="AF64"/>
          <cell r="AG64"/>
          <cell r="AH64"/>
          <cell r="AI64"/>
          <cell r="AJ64"/>
          <cell r="AK64"/>
          <cell r="AL64"/>
          <cell r="AM64"/>
          <cell r="AO64"/>
          <cell r="AP64"/>
          <cell r="AQ64"/>
          <cell r="AR64"/>
          <cell r="AS64"/>
          <cell r="AU64"/>
          <cell r="AV64"/>
          <cell r="AW64" t="str">
            <v/>
          </cell>
        </row>
        <row r="65">
          <cell r="A65">
            <v>63</v>
          </cell>
          <cell r="B65">
            <v>2023</v>
          </cell>
          <cell r="C65" t="str">
            <v>PBTMTR143</v>
          </cell>
          <cell r="D65" t="str">
            <v>0015g00001VBvVMAA1</v>
          </cell>
          <cell r="E65" t="str">
            <v>SHASHI ENTERPRISES</v>
          </cell>
          <cell r="F65" t="str">
            <v>HARYANA</v>
          </cell>
          <cell r="G65" t="str">
            <v>HISAR</v>
          </cell>
          <cell r="H65" t="str">
            <v>Hisar</v>
          </cell>
          <cell r="I65" t="str">
            <v>PAL CEMENT AND STEEL PVT. LTD.</v>
          </cell>
          <cell r="J65" t="str">
            <v>Dinesh Kumar</v>
          </cell>
          <cell r="K65" t="str">
            <v>Navneet Pal</v>
          </cell>
          <cell r="L65" t="str">
            <v>C12827</v>
          </cell>
          <cell r="M65" t="str">
            <v>North</v>
          </cell>
          <cell r="N65">
            <v>125001</v>
          </cell>
          <cell r="O65" t="str">
            <v>06ABFPJ0323D1ZF</v>
          </cell>
          <cell r="P65">
            <v>7206141881</v>
          </cell>
          <cell r="Q65" t="str">
            <v>Dec'23</v>
          </cell>
          <cell r="R65">
            <v>2024</v>
          </cell>
          <cell r="S65">
            <v>59</v>
          </cell>
          <cell r="T65">
            <v>250</v>
          </cell>
          <cell r="U65">
            <v>0</v>
          </cell>
          <cell r="V65" t="str">
            <v>Alien</v>
          </cell>
          <cell r="W65">
            <v>15</v>
          </cell>
          <cell r="X65">
            <v>16</v>
          </cell>
          <cell r="Y65">
            <v>17</v>
          </cell>
          <cell r="Z65"/>
          <cell r="AA65"/>
          <cell r="AB65"/>
          <cell r="AC65"/>
          <cell r="AD65"/>
          <cell r="AE65"/>
          <cell r="AF65"/>
          <cell r="AG65">
            <v>51</v>
          </cell>
          <cell r="AH65"/>
          <cell r="AI65">
            <v>51</v>
          </cell>
          <cell r="AJ65">
            <v>69</v>
          </cell>
          <cell r="AK65">
            <v>50</v>
          </cell>
          <cell r="AL65"/>
          <cell r="AM65"/>
          <cell r="AO65"/>
          <cell r="AP65"/>
          <cell r="AQ65"/>
          <cell r="AR65"/>
          <cell r="AS65"/>
          <cell r="AU65"/>
          <cell r="AV65"/>
          <cell r="AW65" t="str">
            <v/>
          </cell>
        </row>
        <row r="66">
          <cell r="A66">
            <v>64</v>
          </cell>
          <cell r="B66">
            <v>2023</v>
          </cell>
          <cell r="C66" t="str">
            <v>PBTMTR144</v>
          </cell>
          <cell r="D66" t="str">
            <v>0015g00001V9TgbAAF</v>
          </cell>
          <cell r="E66" t="str">
            <v>SIWANI STEEL TRADERS</v>
          </cell>
          <cell r="F66" t="str">
            <v>HARYANA</v>
          </cell>
          <cell r="G66" t="str">
            <v>BHIWANI</v>
          </cell>
          <cell r="H66" t="str">
            <v>Narnaund</v>
          </cell>
          <cell r="I66" t="str">
            <v>PAL CEMENT AND STEEL PVT. LTD.</v>
          </cell>
          <cell r="J66" t="str">
            <v>Dinesh Kumar</v>
          </cell>
          <cell r="K66" t="str">
            <v>Navneet Pal</v>
          </cell>
          <cell r="L66" t="str">
            <v>C12827</v>
          </cell>
          <cell r="M66" t="str">
            <v>North</v>
          </cell>
          <cell r="N66">
            <v>127046</v>
          </cell>
          <cell r="O66" t="str">
            <v>06AHVPS9112K1ZM</v>
          </cell>
          <cell r="P66">
            <v>9896000758</v>
          </cell>
          <cell r="Q66" t="str">
            <v>Dec'23</v>
          </cell>
          <cell r="R66">
            <v>2024</v>
          </cell>
          <cell r="S66">
            <v>51</v>
          </cell>
          <cell r="T66">
            <v>150</v>
          </cell>
          <cell r="U66">
            <v>0</v>
          </cell>
          <cell r="V66" t="str">
            <v>Challenger</v>
          </cell>
          <cell r="W66">
            <v>10</v>
          </cell>
          <cell r="X66">
            <v>15</v>
          </cell>
          <cell r="Y66">
            <v>16</v>
          </cell>
          <cell r="Z66"/>
          <cell r="AA66"/>
          <cell r="AB66"/>
          <cell r="AC66"/>
          <cell r="AD66"/>
          <cell r="AE66"/>
          <cell r="AF66"/>
          <cell r="AG66"/>
          <cell r="AH66"/>
          <cell r="AI66"/>
          <cell r="AJ66"/>
          <cell r="AK66"/>
          <cell r="AL66"/>
          <cell r="AM66"/>
          <cell r="AO66"/>
          <cell r="AP66"/>
          <cell r="AQ66"/>
          <cell r="AR66"/>
          <cell r="AS66"/>
          <cell r="AU66"/>
          <cell r="AV66"/>
          <cell r="AW66" t="str">
            <v/>
          </cell>
        </row>
        <row r="67">
          <cell r="A67">
            <v>65</v>
          </cell>
          <cell r="B67">
            <v>2023</v>
          </cell>
          <cell r="C67" t="str">
            <v>PBTMTR145</v>
          </cell>
          <cell r="D67" t="str">
            <v>001J100000F4j2TIAR</v>
          </cell>
          <cell r="E67" t="str">
            <v>SUPREME PACKER</v>
          </cell>
          <cell r="F67" t="str">
            <v>HARYANA</v>
          </cell>
          <cell r="G67" t="str">
            <v>HISAR</v>
          </cell>
          <cell r="H67" t="str">
            <v>Hisar</v>
          </cell>
          <cell r="I67" t="str">
            <v>PAL CEMENT AND STEEL PVT. LTD.</v>
          </cell>
          <cell r="J67" t="str">
            <v>Dinesh Kumar</v>
          </cell>
          <cell r="K67" t="str">
            <v>Navneet Pal</v>
          </cell>
          <cell r="L67" t="str">
            <v>C12827</v>
          </cell>
          <cell r="M67" t="str">
            <v>North</v>
          </cell>
          <cell r="N67">
            <v>0</v>
          </cell>
          <cell r="O67" t="str">
            <v>06AARFS7620K1ZO</v>
          </cell>
          <cell r="P67">
            <v>0</v>
          </cell>
          <cell r="Q67" t="str">
            <v>Dec'23</v>
          </cell>
          <cell r="R67">
            <v>2024</v>
          </cell>
          <cell r="S67">
            <v>2</v>
          </cell>
          <cell r="T67">
            <v>0</v>
          </cell>
          <cell r="U67">
            <v>0</v>
          </cell>
          <cell r="V67" t="str">
            <v>Minor</v>
          </cell>
          <cell r="W67"/>
          <cell r="X67"/>
          <cell r="Y67"/>
          <cell r="Z67"/>
          <cell r="AA67"/>
          <cell r="AB67"/>
          <cell r="AC67"/>
          <cell r="AD67"/>
          <cell r="AE67"/>
          <cell r="AF67"/>
          <cell r="AG67"/>
          <cell r="AH67"/>
          <cell r="AI67"/>
          <cell r="AJ67"/>
          <cell r="AK67"/>
          <cell r="AL67"/>
          <cell r="AM67"/>
          <cell r="AO67"/>
          <cell r="AP67"/>
          <cell r="AQ67"/>
          <cell r="AR67"/>
          <cell r="AS67"/>
          <cell r="AU67"/>
          <cell r="AV67"/>
          <cell r="AW67" t="str">
            <v/>
          </cell>
        </row>
        <row r="68">
          <cell r="A68">
            <v>66</v>
          </cell>
          <cell r="B68">
            <v>2023</v>
          </cell>
          <cell r="C68" t="str">
            <v>PBTMTR146</v>
          </cell>
          <cell r="D68">
            <v>0</v>
          </cell>
          <cell r="E68" t="str">
            <v>Surya Trading Co,</v>
          </cell>
          <cell r="F68" t="str">
            <v>HARYANA</v>
          </cell>
          <cell r="G68" t="str">
            <v>HISAR</v>
          </cell>
          <cell r="H68" t="str">
            <v>Hisar</v>
          </cell>
          <cell r="I68" t="str">
            <v>PAL CEMENT AND STEEL PVT. LTD.</v>
          </cell>
          <cell r="J68" t="e">
            <v>#VALUE!</v>
          </cell>
          <cell r="K68" t="str">
            <v>Navneet Pal</v>
          </cell>
          <cell r="L68" t="str">
            <v>C12827</v>
          </cell>
          <cell r="M68" t="str">
            <v>North</v>
          </cell>
          <cell r="N68" t="e">
            <v>#VALUE!</v>
          </cell>
          <cell r="O68" t="e">
            <v>#VALUE!</v>
          </cell>
          <cell r="P68" t="e">
            <v>#VALUE!</v>
          </cell>
          <cell r="Q68" t="str">
            <v>Dec'23</v>
          </cell>
          <cell r="R68">
            <v>2024</v>
          </cell>
          <cell r="S68">
            <v>102</v>
          </cell>
          <cell r="T68" t="str">
            <v/>
          </cell>
          <cell r="U68">
            <v>0</v>
          </cell>
          <cell r="V68" t="str">
            <v>Potential Not updated</v>
          </cell>
          <cell r="W68">
            <v>26</v>
          </cell>
          <cell r="X68">
            <v>28</v>
          </cell>
          <cell r="Y68">
            <v>32</v>
          </cell>
          <cell r="Z68">
            <v>18</v>
          </cell>
          <cell r="AA68">
            <v>1.6</v>
          </cell>
          <cell r="AB68"/>
          <cell r="AC68"/>
          <cell r="AD68"/>
          <cell r="AE68"/>
          <cell r="AF68"/>
          <cell r="AG68"/>
          <cell r="AH68"/>
          <cell r="AI68"/>
          <cell r="AJ68"/>
          <cell r="AK68"/>
          <cell r="AL68"/>
          <cell r="AM68"/>
          <cell r="AN68"/>
          <cell r="AO68"/>
          <cell r="AP68"/>
          <cell r="AQ68"/>
          <cell r="AR68"/>
          <cell r="AS68"/>
          <cell r="AT68"/>
          <cell r="AU68"/>
          <cell r="AV68"/>
          <cell r="AW68">
            <v>0</v>
          </cell>
        </row>
        <row r="69">
          <cell r="A69">
            <v>67</v>
          </cell>
          <cell r="B69">
            <v>2023</v>
          </cell>
          <cell r="C69" t="str">
            <v>PBTMTR147</v>
          </cell>
          <cell r="D69" t="str">
            <v>0015g00001e8kaNAAQ</v>
          </cell>
          <cell r="E69" t="str">
            <v>PAL CEMENT AND STEEL PVT. LTD</v>
          </cell>
          <cell r="F69" t="str">
            <v>PUNJAB</v>
          </cell>
          <cell r="G69" t="str">
            <v>S.A.S Nagar</v>
          </cell>
          <cell r="H69" t="str">
            <v>Hisar</v>
          </cell>
          <cell r="I69" t="str">
            <v>PAL CEMENT AND STEEL PVT. LTD.</v>
          </cell>
          <cell r="J69" t="str">
            <v>Abhishek Wadhwa</v>
          </cell>
          <cell r="K69" t="str">
            <v>Navneet Pal</v>
          </cell>
          <cell r="L69" t="str">
            <v>C12827</v>
          </cell>
          <cell r="M69" t="str">
            <v>North</v>
          </cell>
          <cell r="N69">
            <v>140308</v>
          </cell>
          <cell r="O69" t="str">
            <v>03AAGCP3809H1ZM</v>
          </cell>
          <cell r="P69">
            <v>9215510500</v>
          </cell>
          <cell r="Q69" t="str">
            <v>Dec'23</v>
          </cell>
          <cell r="R69">
            <v>2024</v>
          </cell>
          <cell r="S69">
            <v>124</v>
          </cell>
          <cell r="T69">
            <v>1600</v>
          </cell>
          <cell r="U69">
            <v>0</v>
          </cell>
          <cell r="V69" t="str">
            <v>Alien</v>
          </cell>
          <cell r="W69">
            <v>10</v>
          </cell>
          <cell r="X69">
            <v>12</v>
          </cell>
          <cell r="Y69">
            <v>12</v>
          </cell>
          <cell r="Z69"/>
          <cell r="AA69"/>
          <cell r="AB69"/>
          <cell r="AC69"/>
          <cell r="AD69"/>
          <cell r="AE69"/>
          <cell r="AF69"/>
          <cell r="AG69"/>
          <cell r="AH69"/>
          <cell r="AI69"/>
          <cell r="AJ69"/>
          <cell r="AK69"/>
          <cell r="AL69"/>
          <cell r="AM69"/>
          <cell r="AN69"/>
          <cell r="AO69"/>
          <cell r="AP69"/>
          <cell r="AQ69"/>
          <cell r="AR69"/>
          <cell r="AS69"/>
          <cell r="AT69"/>
          <cell r="AU69"/>
          <cell r="AV69"/>
          <cell r="AW69">
            <v>0</v>
          </cell>
        </row>
        <row r="70">
          <cell r="A70">
            <v>68</v>
          </cell>
          <cell r="B70">
            <v>2023</v>
          </cell>
          <cell r="C70" t="str">
            <v>PBTMTR148</v>
          </cell>
          <cell r="D70" t="str">
            <v>001J100000F4iiqIAB</v>
          </cell>
          <cell r="E70" t="str">
            <v>PUSHPA CONSTRUCTION COMPANY</v>
          </cell>
          <cell r="F70" t="str">
            <v>HARYANA</v>
          </cell>
          <cell r="G70" t="str">
            <v>HISAR</v>
          </cell>
          <cell r="H70" t="str">
            <v>Hisar</v>
          </cell>
          <cell r="I70" t="str">
            <v>PAL CEMENT AND STEEL PVT. LTD.</v>
          </cell>
          <cell r="J70" t="str">
            <v>Dinesh Kumar</v>
          </cell>
          <cell r="K70" t="str">
            <v>Navneet Pal</v>
          </cell>
          <cell r="L70" t="str">
            <v>C12827</v>
          </cell>
          <cell r="M70" t="str">
            <v>North</v>
          </cell>
          <cell r="N70">
            <v>125001</v>
          </cell>
          <cell r="O70" t="str">
            <v>06BPYPA0200A1ZP</v>
          </cell>
          <cell r="P70">
            <v>9518155708</v>
          </cell>
          <cell r="Q70" t="str">
            <v>Dec'23</v>
          </cell>
          <cell r="R70">
            <v>2024</v>
          </cell>
          <cell r="S70">
            <v>121</v>
          </cell>
          <cell r="T70">
            <v>50</v>
          </cell>
          <cell r="U70">
            <v>3.6198666666666668</v>
          </cell>
          <cell r="V70" t="str">
            <v>Friendly</v>
          </cell>
          <cell r="W70">
            <v>20</v>
          </cell>
          <cell r="X70">
            <v>22</v>
          </cell>
          <cell r="Y70">
            <v>10</v>
          </cell>
          <cell r="Z70"/>
          <cell r="AA70"/>
          <cell r="AB70"/>
          <cell r="AC70"/>
          <cell r="AD70"/>
          <cell r="AE70"/>
          <cell r="AF70"/>
          <cell r="AG70"/>
          <cell r="AH70"/>
          <cell r="AI70"/>
          <cell r="AJ70"/>
          <cell r="AK70"/>
          <cell r="AL70"/>
          <cell r="AM70"/>
          <cell r="AO70">
            <v>113.19</v>
          </cell>
          <cell r="AP70">
            <v>178.08</v>
          </cell>
          <cell r="AQ70">
            <v>135.5</v>
          </cell>
          <cell r="AR70">
            <v>51.5</v>
          </cell>
          <cell r="AS70">
            <v>81.86</v>
          </cell>
          <cell r="AT70">
            <v>265.16000000000003</v>
          </cell>
          <cell r="AU70">
            <v>236</v>
          </cell>
          <cell r="AV70">
            <v>41.82</v>
          </cell>
          <cell r="AW70">
            <v>149.4</v>
          </cell>
        </row>
        <row r="71">
          <cell r="A71">
            <v>69</v>
          </cell>
          <cell r="B71">
            <v>2024</v>
          </cell>
          <cell r="C71" t="str">
            <v>PBTMTR237</v>
          </cell>
          <cell r="D71" t="str">
            <v>0015g00001c4Q9sAAE</v>
          </cell>
          <cell r="E71" t="str">
            <v>CHARVIK TRADING COMPANY</v>
          </cell>
          <cell r="F71" t="str">
            <v>RAJASTHAN</v>
          </cell>
          <cell r="G71" t="str">
            <v>ALWAR</v>
          </cell>
          <cell r="H71" t="str">
            <v>Alwar</v>
          </cell>
          <cell r="I71" t="str">
            <v>Swastik Tradevision Pvt. Ltd.</v>
          </cell>
          <cell r="J71" t="str">
            <v>Ravi Kumar Kulmi</v>
          </cell>
          <cell r="K71" t="str">
            <v>Ravi Kumar Kulmi</v>
          </cell>
          <cell r="L71" t="str">
            <v>C12822</v>
          </cell>
          <cell r="M71" t="str">
            <v>North</v>
          </cell>
          <cell r="N71">
            <v>301001</v>
          </cell>
          <cell r="O71" t="str">
            <v>08BDXPD6291B1ZB</v>
          </cell>
          <cell r="P71">
            <v>8302515922</v>
          </cell>
          <cell r="Q71" t="str">
            <v>Feb'24</v>
          </cell>
          <cell r="R71">
            <v>2024</v>
          </cell>
          <cell r="S71">
            <v>52</v>
          </cell>
          <cell r="T71">
            <v>300</v>
          </cell>
          <cell r="U71">
            <v>6.1400000000000003E-2</v>
          </cell>
          <cell r="V71" t="str">
            <v>Alien</v>
          </cell>
          <cell r="W71"/>
          <cell r="X71">
            <v>26</v>
          </cell>
          <cell r="Y71">
            <v>26</v>
          </cell>
          <cell r="Z71"/>
          <cell r="AA71">
            <v>33.29</v>
          </cell>
          <cell r="AB71">
            <v>20</v>
          </cell>
          <cell r="AC71"/>
          <cell r="AD71"/>
          <cell r="AE71">
            <v>25</v>
          </cell>
          <cell r="AF71"/>
          <cell r="AG71">
            <v>25</v>
          </cell>
          <cell r="AH71"/>
          <cell r="AI71">
            <v>25.04</v>
          </cell>
          <cell r="AJ71"/>
          <cell r="AK71">
            <v>24.98</v>
          </cell>
          <cell r="AL71">
            <v>25</v>
          </cell>
          <cell r="AM71"/>
          <cell r="AN71">
            <v>20</v>
          </cell>
          <cell r="AO71"/>
          <cell r="AP71">
            <v>25.01</v>
          </cell>
          <cell r="AQ71"/>
          <cell r="AR71"/>
          <cell r="AS71"/>
          <cell r="AT71">
            <v>30.14</v>
          </cell>
          <cell r="AU71"/>
          <cell r="AV71">
            <v>25.12</v>
          </cell>
          <cell r="AW71" t="str">
            <v/>
          </cell>
        </row>
        <row r="72">
          <cell r="A72">
            <v>70</v>
          </cell>
          <cell r="B72">
            <v>2023</v>
          </cell>
          <cell r="C72" t="str">
            <v>PBTMTR238</v>
          </cell>
          <cell r="D72" t="str">
            <v>0015g00001YR6NvAAL</v>
          </cell>
          <cell r="E72" t="str">
            <v>NARAYAN STEEL</v>
          </cell>
          <cell r="F72" t="str">
            <v>RAJASTHAN</v>
          </cell>
          <cell r="G72" t="str">
            <v>DAUSA</v>
          </cell>
          <cell r="H72" t="str">
            <v>Dausa</v>
          </cell>
          <cell r="I72" t="str">
            <v>Swastik Tradevision Pvt. Ltd.</v>
          </cell>
          <cell r="J72" t="str">
            <v>Ravi Kumar Kulmi</v>
          </cell>
          <cell r="K72" t="str">
            <v>Ravi Kumar Kulmi</v>
          </cell>
          <cell r="L72" t="str">
            <v>C12822</v>
          </cell>
          <cell r="M72" t="str">
            <v>North</v>
          </cell>
          <cell r="N72">
            <v>303326</v>
          </cell>
          <cell r="O72" t="str">
            <v>08DTLPK2954L1Z2</v>
          </cell>
          <cell r="P72">
            <v>9828746351</v>
          </cell>
          <cell r="Q72" t="str">
            <v>Dec'23</v>
          </cell>
          <cell r="R72">
            <v>2024</v>
          </cell>
          <cell r="S72">
            <v>15</v>
          </cell>
          <cell r="T72">
            <v>100</v>
          </cell>
          <cell r="U72">
            <v>0</v>
          </cell>
          <cell r="V72" t="str">
            <v>Challenger</v>
          </cell>
          <cell r="W72"/>
          <cell r="X72"/>
          <cell r="Y72"/>
          <cell r="Z72"/>
          <cell r="AA72"/>
          <cell r="AB72"/>
          <cell r="AC72"/>
          <cell r="AD72"/>
          <cell r="AE72"/>
          <cell r="AF72"/>
          <cell r="AG72"/>
          <cell r="AH72"/>
          <cell r="AI72"/>
          <cell r="AJ72"/>
          <cell r="AK72"/>
          <cell r="AL72"/>
          <cell r="AM72"/>
          <cell r="AO72"/>
          <cell r="AP72"/>
          <cell r="AQ72"/>
          <cell r="AR72"/>
          <cell r="AS72"/>
          <cell r="AU72"/>
          <cell r="AV72"/>
          <cell r="AW72" t="str">
            <v/>
          </cell>
        </row>
        <row r="73">
          <cell r="A73">
            <v>71</v>
          </cell>
          <cell r="B73">
            <v>2023</v>
          </cell>
          <cell r="C73" t="str">
            <v>PBTMTR239</v>
          </cell>
          <cell r="D73" t="str">
            <v>0015g00001RL6nkAAD</v>
          </cell>
          <cell r="E73" t="str">
            <v>M/S SHRI RAM IRON &amp; HARDWARE STORE</v>
          </cell>
          <cell r="F73" t="str">
            <v>RAJASTHAN</v>
          </cell>
          <cell r="G73" t="str">
            <v>DAUSA</v>
          </cell>
          <cell r="H73" t="str">
            <v>Dausa</v>
          </cell>
          <cell r="I73" t="str">
            <v>Swastik Tradevision Pvt. Ltd.</v>
          </cell>
          <cell r="J73" t="str">
            <v>Sanjeev Jain</v>
          </cell>
          <cell r="K73" t="str">
            <v>Ravi Kumar Kulmi</v>
          </cell>
          <cell r="L73" t="str">
            <v>C12822</v>
          </cell>
          <cell r="M73" t="str">
            <v>North</v>
          </cell>
          <cell r="N73">
            <v>303313</v>
          </cell>
          <cell r="O73" t="str">
            <v>08BDIPS6896Q1Z5</v>
          </cell>
          <cell r="P73">
            <v>9828746351</v>
          </cell>
          <cell r="Q73" t="str">
            <v>Dec'23</v>
          </cell>
          <cell r="R73">
            <v>2024</v>
          </cell>
          <cell r="S73">
            <v>15</v>
          </cell>
          <cell r="T73">
            <v>150</v>
          </cell>
          <cell r="U73">
            <v>0</v>
          </cell>
          <cell r="V73" t="str">
            <v>Challenger</v>
          </cell>
          <cell r="W73"/>
          <cell r="X73"/>
          <cell r="Y73"/>
          <cell r="Z73">
            <v>10</v>
          </cell>
          <cell r="AA73"/>
          <cell r="AB73"/>
          <cell r="AC73"/>
          <cell r="AD73"/>
          <cell r="AE73"/>
          <cell r="AF73"/>
          <cell r="AG73"/>
          <cell r="AH73"/>
          <cell r="AI73"/>
          <cell r="AJ73"/>
          <cell r="AK73"/>
          <cell r="AL73"/>
          <cell r="AM73"/>
          <cell r="AO73"/>
          <cell r="AP73"/>
          <cell r="AQ73"/>
          <cell r="AR73"/>
          <cell r="AS73"/>
          <cell r="AU73"/>
          <cell r="AV73"/>
          <cell r="AW73" t="str">
            <v/>
          </cell>
        </row>
        <row r="74">
          <cell r="A74">
            <v>72</v>
          </cell>
          <cell r="B74">
            <v>2023</v>
          </cell>
          <cell r="C74" t="str">
            <v>PBTMTR240</v>
          </cell>
          <cell r="D74" t="str">
            <v>0015g00001UBHhqAAH</v>
          </cell>
          <cell r="E74" t="str">
            <v>M/S AGRAWAL BROTHERS MAHWA</v>
          </cell>
          <cell r="F74" t="str">
            <v>RAJASTHAN</v>
          </cell>
          <cell r="G74" t="str">
            <v>DAUSA</v>
          </cell>
          <cell r="H74" t="str">
            <v>Dausa</v>
          </cell>
          <cell r="I74" t="str">
            <v>Swastik Tradevision Pvt. Ltd.</v>
          </cell>
          <cell r="J74" t="str">
            <v>Ravi Kumar Kulmi</v>
          </cell>
          <cell r="K74" t="str">
            <v>Ravi Kumar Kulmi</v>
          </cell>
          <cell r="L74" t="str">
            <v>C12822</v>
          </cell>
          <cell r="M74" t="str">
            <v>North</v>
          </cell>
          <cell r="N74">
            <v>321608</v>
          </cell>
          <cell r="O74" t="str">
            <v>08DQKPS7413G1ZG</v>
          </cell>
          <cell r="P74">
            <v>7424995905</v>
          </cell>
          <cell r="Q74" t="str">
            <v>Dec'23</v>
          </cell>
          <cell r="R74">
            <v>2024</v>
          </cell>
          <cell r="S74">
            <v>35</v>
          </cell>
          <cell r="T74">
            <v>300</v>
          </cell>
          <cell r="U74">
            <v>0</v>
          </cell>
          <cell r="V74" t="str">
            <v>Alien</v>
          </cell>
          <cell r="W74"/>
          <cell r="X74">
            <v>10</v>
          </cell>
          <cell r="Y74"/>
          <cell r="Z74"/>
          <cell r="AA74">
            <v>15.97</v>
          </cell>
          <cell r="AB74">
            <v>6</v>
          </cell>
          <cell r="AC74"/>
          <cell r="AD74"/>
          <cell r="AE74"/>
          <cell r="AF74"/>
          <cell r="AG74"/>
          <cell r="AH74"/>
          <cell r="AI74">
            <v>17.57</v>
          </cell>
          <cell r="AJ74"/>
          <cell r="AK74"/>
          <cell r="AL74"/>
          <cell r="AM74"/>
          <cell r="AO74">
            <v>9.9600000000000009</v>
          </cell>
          <cell r="AP74"/>
          <cell r="AQ74"/>
          <cell r="AR74"/>
          <cell r="AS74"/>
          <cell r="AU74"/>
          <cell r="AV74"/>
          <cell r="AW74" t="str">
            <v/>
          </cell>
        </row>
        <row r="75">
          <cell r="A75">
            <v>73</v>
          </cell>
          <cell r="B75">
            <v>2023</v>
          </cell>
          <cell r="C75" t="str">
            <v>PBTMTR79</v>
          </cell>
          <cell r="D75" t="str">
            <v>0015g00001W2scOAAR</v>
          </cell>
          <cell r="E75" t="str">
            <v>S.S.TRADING COMPANY</v>
          </cell>
          <cell r="F75" t="str">
            <v>RAJASTHAN</v>
          </cell>
          <cell r="G75" t="str">
            <v>JAIPUR</v>
          </cell>
          <cell r="H75" t="str">
            <v>Jaipur</v>
          </cell>
          <cell r="I75" t="str">
            <v>KHUNTETA STEELS</v>
          </cell>
          <cell r="J75" t="str">
            <v>Ravi Kumar Kulmi</v>
          </cell>
          <cell r="K75" t="str">
            <v>Ravi Kumar Kulmi</v>
          </cell>
          <cell r="L75" t="str">
            <v/>
          </cell>
          <cell r="M75" t="str">
            <v>North</v>
          </cell>
          <cell r="N75">
            <v>302001</v>
          </cell>
          <cell r="O75" t="str">
            <v>08ARBPK7018G1ZX</v>
          </cell>
          <cell r="P75">
            <v>9829407198</v>
          </cell>
          <cell r="Q75" t="str">
            <v>Dec'23</v>
          </cell>
          <cell r="R75">
            <v>2024</v>
          </cell>
          <cell r="S75">
            <v>21</v>
          </cell>
          <cell r="T75">
            <v>500</v>
          </cell>
          <cell r="U75">
            <v>0</v>
          </cell>
          <cell r="V75" t="str">
            <v>Alien</v>
          </cell>
          <cell r="W75"/>
          <cell r="X75"/>
          <cell r="Y75"/>
          <cell r="Z75"/>
          <cell r="AA75"/>
          <cell r="AB75"/>
          <cell r="AC75"/>
          <cell r="AD75"/>
          <cell r="AE75"/>
          <cell r="AF75"/>
          <cell r="AG75"/>
          <cell r="AH75"/>
          <cell r="AI75"/>
          <cell r="AJ75"/>
          <cell r="AK75"/>
          <cell r="AL75"/>
          <cell r="AM75"/>
          <cell r="AO75"/>
          <cell r="AP75"/>
          <cell r="AQ75"/>
          <cell r="AR75"/>
          <cell r="AS75"/>
          <cell r="AU75"/>
          <cell r="AV75"/>
          <cell r="AW75" t="str">
            <v/>
          </cell>
        </row>
        <row r="76">
          <cell r="A76">
            <v>74</v>
          </cell>
          <cell r="B76">
            <v>2023</v>
          </cell>
          <cell r="C76" t="str">
            <v>PBTMTR80</v>
          </cell>
          <cell r="D76" t="str">
            <v>0015g00001W2FIMAA3</v>
          </cell>
          <cell r="E76" t="str">
            <v>ABHISHEK AGENCIES</v>
          </cell>
          <cell r="F76" t="str">
            <v>RAJASTHAN</v>
          </cell>
          <cell r="G76" t="str">
            <v>SAWAI MADHOPUR</v>
          </cell>
          <cell r="H76"/>
          <cell r="I76" t="str">
            <v>KHUNTETA STEELS</v>
          </cell>
          <cell r="J76" t="str">
            <v>Ravi Kumar Kulmi</v>
          </cell>
          <cell r="K76" t="str">
            <v>Ravi Kumar Kulmi</v>
          </cell>
          <cell r="L76" t="str">
            <v/>
          </cell>
          <cell r="M76" t="str">
            <v>North</v>
          </cell>
          <cell r="N76">
            <v>322001</v>
          </cell>
          <cell r="O76" t="str">
            <v>08ADIPA1162A1ZC</v>
          </cell>
          <cell r="P76">
            <v>7023082302</v>
          </cell>
          <cell r="Q76" t="str">
            <v>Dec'23</v>
          </cell>
          <cell r="R76">
            <v>2024</v>
          </cell>
          <cell r="S76">
            <v>20</v>
          </cell>
          <cell r="T76">
            <v>100</v>
          </cell>
          <cell r="U76">
            <v>0</v>
          </cell>
          <cell r="V76" t="str">
            <v>Challenger</v>
          </cell>
          <cell r="W76"/>
          <cell r="X76"/>
          <cell r="Y76"/>
          <cell r="Z76"/>
          <cell r="AA76"/>
          <cell r="AB76"/>
          <cell r="AC76"/>
          <cell r="AD76"/>
          <cell r="AE76"/>
          <cell r="AF76"/>
          <cell r="AG76"/>
          <cell r="AH76"/>
          <cell r="AI76"/>
          <cell r="AJ76"/>
          <cell r="AK76"/>
          <cell r="AL76"/>
          <cell r="AM76"/>
          <cell r="AO76"/>
          <cell r="AP76"/>
          <cell r="AQ76"/>
          <cell r="AR76"/>
          <cell r="AS76"/>
          <cell r="AU76"/>
          <cell r="AV76"/>
          <cell r="AW76" t="str">
            <v/>
          </cell>
        </row>
        <row r="77">
          <cell r="A77">
            <v>75</v>
          </cell>
          <cell r="B77">
            <v>2023</v>
          </cell>
          <cell r="C77" t="str">
            <v>PBTMTR81</v>
          </cell>
          <cell r="D77" t="str">
            <v>0015g00001X4xqqAAB</v>
          </cell>
          <cell r="E77" t="str">
            <v>PAWAN KUMAR KURDA RAM</v>
          </cell>
          <cell r="F77" t="str">
            <v>RAJASTHAN</v>
          </cell>
          <cell r="G77" t="str">
            <v>JHUNJHUNU</v>
          </cell>
          <cell r="H77" t="str">
            <v>Jhunjhunu</v>
          </cell>
          <cell r="I77" t="str">
            <v>KHUNTETA STEELS</v>
          </cell>
          <cell r="J77" t="str">
            <v>Ravi Kumar Kulmi</v>
          </cell>
          <cell r="K77" t="str">
            <v>Ravi Kumar Kulmi</v>
          </cell>
          <cell r="L77" t="str">
            <v/>
          </cell>
          <cell r="M77" t="str">
            <v>North</v>
          </cell>
          <cell r="N77">
            <v>333001</v>
          </cell>
          <cell r="O77" t="str">
            <v>08AEEPK5153Q1Z0</v>
          </cell>
          <cell r="P77">
            <v>9414403067</v>
          </cell>
          <cell r="Q77" t="str">
            <v>Dec'23</v>
          </cell>
          <cell r="R77">
            <v>2024</v>
          </cell>
          <cell r="S77">
            <v>20</v>
          </cell>
          <cell r="T77">
            <v>300</v>
          </cell>
          <cell r="U77">
            <v>0</v>
          </cell>
          <cell r="V77" t="str">
            <v>Alien</v>
          </cell>
          <cell r="W77"/>
          <cell r="X77"/>
          <cell r="Y77"/>
          <cell r="Z77">
            <v>21</v>
          </cell>
          <cell r="AA77"/>
          <cell r="AB77"/>
          <cell r="AC77"/>
          <cell r="AD77"/>
          <cell r="AE77"/>
          <cell r="AF77"/>
          <cell r="AG77"/>
          <cell r="AH77"/>
          <cell r="AI77"/>
          <cell r="AJ77"/>
          <cell r="AK77"/>
          <cell r="AL77"/>
          <cell r="AM77"/>
          <cell r="AO77"/>
          <cell r="AP77"/>
          <cell r="AQ77"/>
          <cell r="AR77"/>
          <cell r="AS77"/>
          <cell r="AU77"/>
          <cell r="AV77"/>
          <cell r="AW77" t="str">
            <v/>
          </cell>
        </row>
        <row r="78">
          <cell r="A78">
            <v>76</v>
          </cell>
          <cell r="B78">
            <v>2023</v>
          </cell>
          <cell r="C78" t="str">
            <v>PBTMTR82</v>
          </cell>
          <cell r="D78" t="str">
            <v>0015g00001c2ucrAAA</v>
          </cell>
          <cell r="E78" t="str">
            <v>GUPTA IRON STORE</v>
          </cell>
          <cell r="F78" t="str">
            <v>RAJASTHAN</v>
          </cell>
          <cell r="G78" t="str">
            <v>GANGANAGAR</v>
          </cell>
          <cell r="H78" t="str">
            <v>Suratgarh</v>
          </cell>
          <cell r="I78" t="str">
            <v>KHUNTETA STEELS</v>
          </cell>
          <cell r="J78" t="str">
            <v>Ravi Kumar Kulmi</v>
          </cell>
          <cell r="K78" t="str">
            <v>Ravi Kumar Kulmi</v>
          </cell>
          <cell r="L78" t="str">
            <v/>
          </cell>
          <cell r="M78" t="str">
            <v>North</v>
          </cell>
          <cell r="N78">
            <v>335804</v>
          </cell>
          <cell r="O78" t="str">
            <v>08ABOPG1656R1ZY</v>
          </cell>
          <cell r="P78">
            <v>9351505321</v>
          </cell>
          <cell r="Q78" t="str">
            <v>Dec'23</v>
          </cell>
          <cell r="R78">
            <v>2024</v>
          </cell>
          <cell r="S78">
            <v>21</v>
          </cell>
          <cell r="T78">
            <v>100</v>
          </cell>
          <cell r="U78">
            <v>0</v>
          </cell>
          <cell r="V78" t="str">
            <v>Challenger</v>
          </cell>
          <cell r="W78"/>
          <cell r="X78"/>
          <cell r="Y78"/>
          <cell r="Z78"/>
          <cell r="AA78"/>
          <cell r="AB78"/>
          <cell r="AC78"/>
          <cell r="AD78"/>
          <cell r="AE78"/>
          <cell r="AF78"/>
          <cell r="AG78"/>
          <cell r="AH78"/>
          <cell r="AI78"/>
          <cell r="AJ78"/>
          <cell r="AK78"/>
          <cell r="AL78"/>
          <cell r="AM78"/>
          <cell r="AO78"/>
          <cell r="AP78"/>
          <cell r="AQ78"/>
          <cell r="AR78"/>
          <cell r="AS78"/>
          <cell r="AU78"/>
          <cell r="AV78"/>
          <cell r="AW78" t="str">
            <v/>
          </cell>
        </row>
        <row r="79">
          <cell r="A79">
            <v>77</v>
          </cell>
          <cell r="B79">
            <v>2023</v>
          </cell>
          <cell r="C79" t="str">
            <v>PBTMTR83</v>
          </cell>
          <cell r="D79" t="str">
            <v>0015g00001bcMczAAE</v>
          </cell>
          <cell r="E79" t="str">
            <v>ASHOKA STEELS HMO</v>
          </cell>
          <cell r="F79" t="str">
            <v>RAJASTHAN</v>
          </cell>
          <cell r="G79" t="str">
            <v>HANUMANGARH</v>
          </cell>
          <cell r="H79" t="str">
            <v>Bhadra</v>
          </cell>
          <cell r="I79" t="str">
            <v>KHUNTETA STEELS</v>
          </cell>
          <cell r="J79" t="str">
            <v>Ravi Kumar Kulmi</v>
          </cell>
          <cell r="K79" t="str">
            <v>Ravi Kumar Kulmi</v>
          </cell>
          <cell r="L79" t="str">
            <v/>
          </cell>
          <cell r="M79" t="str">
            <v>North</v>
          </cell>
          <cell r="N79">
            <v>335501</v>
          </cell>
          <cell r="O79" t="str">
            <v>08ACCPM2361C1Z1</v>
          </cell>
          <cell r="P79">
            <v>9829093048</v>
          </cell>
          <cell r="Q79" t="str">
            <v>Dec'23</v>
          </cell>
          <cell r="R79">
            <v>2024</v>
          </cell>
          <cell r="S79">
            <v>21</v>
          </cell>
          <cell r="T79">
            <v>200</v>
          </cell>
          <cell r="U79">
            <v>0</v>
          </cell>
          <cell r="V79" t="str">
            <v>Challenger</v>
          </cell>
          <cell r="W79"/>
          <cell r="X79"/>
          <cell r="Y79"/>
          <cell r="Z79"/>
          <cell r="AA79"/>
          <cell r="AB79"/>
          <cell r="AC79"/>
          <cell r="AD79"/>
          <cell r="AE79"/>
          <cell r="AF79"/>
          <cell r="AG79"/>
          <cell r="AH79"/>
          <cell r="AI79"/>
          <cell r="AJ79"/>
          <cell r="AK79"/>
          <cell r="AL79"/>
          <cell r="AM79"/>
          <cell r="AO79"/>
          <cell r="AP79"/>
          <cell r="AQ79"/>
          <cell r="AR79"/>
          <cell r="AS79"/>
          <cell r="AU79"/>
          <cell r="AV79"/>
          <cell r="AW79" t="str">
            <v/>
          </cell>
        </row>
        <row r="80">
          <cell r="A80">
            <v>78</v>
          </cell>
          <cell r="B80">
            <v>2023</v>
          </cell>
          <cell r="C80" t="str">
            <v>PBTMTR84</v>
          </cell>
          <cell r="D80" t="str">
            <v>0015g00001c4PuRAAU</v>
          </cell>
          <cell r="E80" t="str">
            <v>B.S. ENTERPRISES</v>
          </cell>
          <cell r="F80" t="str">
            <v>RAJASTHAN</v>
          </cell>
          <cell r="G80" t="str">
            <v>CHURU</v>
          </cell>
          <cell r="H80" t="str">
            <v>Sujangarh</v>
          </cell>
          <cell r="I80" t="str">
            <v>KHUNTETA STEELS</v>
          </cell>
          <cell r="J80" t="str">
            <v>Amit Kumar Sharma</v>
          </cell>
          <cell r="K80" t="str">
            <v>Ravi Kumar Kulmi</v>
          </cell>
          <cell r="L80" t="str">
            <v/>
          </cell>
          <cell r="M80" t="str">
            <v>North</v>
          </cell>
          <cell r="N80">
            <v>331507</v>
          </cell>
          <cell r="O80" t="str">
            <v>08AANPT4722D1ZK</v>
          </cell>
          <cell r="P80">
            <v>7891431000</v>
          </cell>
          <cell r="Q80" t="str">
            <v>Dec'23</v>
          </cell>
          <cell r="R80">
            <v>2024</v>
          </cell>
          <cell r="S80">
            <v>20</v>
          </cell>
          <cell r="T80">
            <v>150</v>
          </cell>
          <cell r="U80">
            <v>0</v>
          </cell>
          <cell r="V80" t="str">
            <v>Challenger</v>
          </cell>
          <cell r="W80"/>
          <cell r="X80"/>
          <cell r="Y80"/>
          <cell r="Z80"/>
          <cell r="AA80"/>
          <cell r="AB80"/>
          <cell r="AC80"/>
          <cell r="AD80"/>
          <cell r="AE80"/>
          <cell r="AF80"/>
          <cell r="AG80"/>
          <cell r="AH80"/>
          <cell r="AI80"/>
          <cell r="AJ80"/>
          <cell r="AK80"/>
          <cell r="AL80"/>
          <cell r="AM80"/>
          <cell r="AO80"/>
          <cell r="AP80"/>
          <cell r="AQ80"/>
          <cell r="AR80"/>
          <cell r="AS80"/>
          <cell r="AU80"/>
          <cell r="AV80"/>
          <cell r="AW80" t="str">
            <v/>
          </cell>
        </row>
        <row r="81">
          <cell r="A81">
            <v>79</v>
          </cell>
          <cell r="B81">
            <v>2023</v>
          </cell>
          <cell r="C81" t="str">
            <v>PBTMTR85</v>
          </cell>
          <cell r="D81" t="str">
            <v>001J1000003jdrHIAQ</v>
          </cell>
          <cell r="E81" t="str">
            <v>M/S DAMAYANTI INTERNATIONAL STEELS</v>
          </cell>
          <cell r="F81" t="str">
            <v>RAJASTHAN</v>
          </cell>
          <cell r="G81" t="str">
            <v>JHUNJHUNU</v>
          </cell>
          <cell r="H81" t="str">
            <v>Chirawa</v>
          </cell>
          <cell r="I81" t="str">
            <v>KHUNTETA STEELS</v>
          </cell>
          <cell r="J81" t="str">
            <v>Ravi Kumar Kulmi</v>
          </cell>
          <cell r="K81" t="str">
            <v>Ravi Kumar Kulmi</v>
          </cell>
          <cell r="L81" t="str">
            <v/>
          </cell>
          <cell r="M81" t="str">
            <v>North</v>
          </cell>
          <cell r="N81">
            <v>333026</v>
          </cell>
          <cell r="O81" t="str">
            <v>08AAPPG1847E1ZP</v>
          </cell>
          <cell r="P81">
            <v>9414081157</v>
          </cell>
          <cell r="Q81" t="str">
            <v>Dec'23</v>
          </cell>
          <cell r="R81">
            <v>2024</v>
          </cell>
          <cell r="S81">
            <v>21</v>
          </cell>
          <cell r="T81">
            <v>100</v>
          </cell>
          <cell r="U81">
            <v>0</v>
          </cell>
          <cell r="V81" t="str">
            <v>Challenger</v>
          </cell>
          <cell r="W81"/>
          <cell r="X81"/>
          <cell r="Y81"/>
          <cell r="Z81"/>
          <cell r="AA81">
            <v>30</v>
          </cell>
          <cell r="AB81"/>
          <cell r="AC81">
            <v>30.15</v>
          </cell>
          <cell r="AD81"/>
          <cell r="AE81"/>
          <cell r="AF81"/>
          <cell r="AG81"/>
          <cell r="AH81"/>
          <cell r="AI81"/>
          <cell r="AJ81"/>
          <cell r="AK81"/>
          <cell r="AL81"/>
          <cell r="AM81"/>
          <cell r="AO81"/>
          <cell r="AP81"/>
          <cell r="AQ81"/>
          <cell r="AR81"/>
          <cell r="AS81"/>
          <cell r="AU81"/>
          <cell r="AV81"/>
          <cell r="AW81" t="str">
            <v/>
          </cell>
        </row>
        <row r="82">
          <cell r="A82">
            <v>80</v>
          </cell>
          <cell r="B82">
            <v>2023</v>
          </cell>
          <cell r="C82" t="str">
            <v>PBTMTR86</v>
          </cell>
          <cell r="D82" t="str">
            <v>001J1000003k8bkIAA</v>
          </cell>
          <cell r="E82" t="str">
            <v>INDIAN STEEL</v>
          </cell>
          <cell r="F82" t="str">
            <v>RAJASTHAN</v>
          </cell>
          <cell r="G82" t="str">
            <v>BIKANER</v>
          </cell>
          <cell r="H82" t="str">
            <v>Bikaner</v>
          </cell>
          <cell r="I82" t="str">
            <v>KHUNTETA STEELS</v>
          </cell>
          <cell r="J82" t="str">
            <v>VIJAY PRAKASH KHUNTETA</v>
          </cell>
          <cell r="K82" t="str">
            <v>Ravi Kumar Kulmi</v>
          </cell>
          <cell r="L82" t="str">
            <v/>
          </cell>
          <cell r="M82" t="str">
            <v>North</v>
          </cell>
          <cell r="N82">
            <v>334001</v>
          </cell>
          <cell r="O82" t="str">
            <v>08AXUPS3639Q2Z5</v>
          </cell>
          <cell r="P82">
            <v>9461473540</v>
          </cell>
          <cell r="Q82" t="str">
            <v>Dec'23</v>
          </cell>
          <cell r="R82">
            <v>2024</v>
          </cell>
          <cell r="S82">
            <v>42</v>
          </cell>
          <cell r="T82">
            <v>200</v>
          </cell>
          <cell r="U82">
            <v>0</v>
          </cell>
          <cell r="V82" t="str">
            <v>Challenger</v>
          </cell>
          <cell r="W82"/>
          <cell r="X82">
            <v>21</v>
          </cell>
          <cell r="Y82"/>
          <cell r="Z82">
            <v>21</v>
          </cell>
          <cell r="AA82"/>
          <cell r="AB82">
            <v>42</v>
          </cell>
          <cell r="AC82"/>
          <cell r="AD82"/>
          <cell r="AE82"/>
          <cell r="AF82"/>
          <cell r="AG82"/>
          <cell r="AH82"/>
          <cell r="AI82"/>
          <cell r="AJ82"/>
          <cell r="AK82"/>
          <cell r="AL82"/>
          <cell r="AM82"/>
          <cell r="AO82"/>
          <cell r="AP82"/>
          <cell r="AQ82"/>
          <cell r="AR82"/>
          <cell r="AS82"/>
          <cell r="AU82"/>
          <cell r="AV82"/>
          <cell r="AW82" t="str">
            <v/>
          </cell>
        </row>
        <row r="83">
          <cell r="A83">
            <v>81</v>
          </cell>
          <cell r="B83">
            <v>2023</v>
          </cell>
          <cell r="C83" t="str">
            <v>PBTMTR66</v>
          </cell>
          <cell r="D83" t="str">
            <v>0015g00001YR7n8AAD</v>
          </cell>
          <cell r="E83" t="str">
            <v>KHANDELWAL IRON STORE</v>
          </cell>
          <cell r="F83" t="str">
            <v>RAJASTHAN</v>
          </cell>
          <cell r="G83" t="str">
            <v>JAIPUR</v>
          </cell>
          <cell r="H83" t="str">
            <v>Jaipur</v>
          </cell>
          <cell r="I83" t="str">
            <v>J P ALLOYS</v>
          </cell>
          <cell r="J83" t="str">
            <v>Amit Kumar Sharma</v>
          </cell>
          <cell r="K83" t="str">
            <v>Pushpendra Kumar</v>
          </cell>
          <cell r="L83" t="str">
            <v>C13188</v>
          </cell>
          <cell r="M83" t="str">
            <v>North</v>
          </cell>
          <cell r="N83">
            <v>303301</v>
          </cell>
          <cell r="O83" t="str">
            <v>08AFFPG3153E1ZU</v>
          </cell>
          <cell r="P83">
            <v>9799962227</v>
          </cell>
          <cell r="Q83" t="str">
            <v>Dec'23</v>
          </cell>
          <cell r="R83">
            <v>2024</v>
          </cell>
          <cell r="S83">
            <v>50</v>
          </cell>
          <cell r="T83">
            <v>400</v>
          </cell>
          <cell r="U83">
            <v>1.6691666666666667E-2</v>
          </cell>
          <cell r="V83" t="str">
            <v>Alien</v>
          </cell>
          <cell r="W83"/>
          <cell r="X83">
            <v>25</v>
          </cell>
          <cell r="Y83"/>
          <cell r="Z83">
            <v>25</v>
          </cell>
          <cell r="AA83"/>
          <cell r="AB83"/>
          <cell r="AC83">
            <v>2</v>
          </cell>
          <cell r="AD83">
            <v>20</v>
          </cell>
          <cell r="AE83"/>
          <cell r="AF83"/>
          <cell r="AG83"/>
          <cell r="AH83"/>
          <cell r="AI83"/>
          <cell r="AJ83"/>
          <cell r="AK83"/>
          <cell r="AL83">
            <v>51</v>
          </cell>
          <cell r="AM83"/>
          <cell r="AO83"/>
          <cell r="AP83"/>
          <cell r="AQ83"/>
          <cell r="AR83"/>
          <cell r="AS83"/>
          <cell r="AT83">
            <v>20.03</v>
          </cell>
          <cell r="AU83"/>
          <cell r="AV83"/>
          <cell r="AW83" t="str">
            <v/>
          </cell>
        </row>
        <row r="84">
          <cell r="A84">
            <v>82</v>
          </cell>
          <cell r="B84">
            <v>2023</v>
          </cell>
          <cell r="C84" t="str">
            <v>PBTMTR67</v>
          </cell>
          <cell r="D84" t="str">
            <v>0015g00001V9RxuAAF</v>
          </cell>
          <cell r="E84" t="str">
            <v>Shree Krishna Steel</v>
          </cell>
          <cell r="F84" t="str">
            <v>RAJASTHAN</v>
          </cell>
          <cell r="G84" t="str">
            <v>JAIPUR</v>
          </cell>
          <cell r="H84" t="str">
            <v>Jaipur</v>
          </cell>
          <cell r="I84" t="str">
            <v>J P ALLOYS</v>
          </cell>
          <cell r="J84" t="str">
            <v>Amit Kumar Sharma</v>
          </cell>
          <cell r="K84" t="str">
            <v>Pushpendra Kumar</v>
          </cell>
          <cell r="L84" t="str">
            <v>C13188</v>
          </cell>
          <cell r="M84" t="str">
            <v>North</v>
          </cell>
          <cell r="N84">
            <v>303901</v>
          </cell>
          <cell r="O84" t="str">
            <v>08AQWPJ6747R1Z1</v>
          </cell>
          <cell r="P84">
            <v>9785009137</v>
          </cell>
          <cell r="Q84" t="str">
            <v>Dec'23</v>
          </cell>
          <cell r="R84">
            <v>2024</v>
          </cell>
          <cell r="S84">
            <v>20</v>
          </cell>
          <cell r="T84">
            <v>120</v>
          </cell>
          <cell r="U84">
            <v>0</v>
          </cell>
          <cell r="V84" t="str">
            <v>Challenger</v>
          </cell>
          <cell r="W84"/>
          <cell r="X84"/>
          <cell r="Y84"/>
          <cell r="Z84"/>
          <cell r="AA84"/>
          <cell r="AB84"/>
          <cell r="AC84"/>
          <cell r="AD84"/>
          <cell r="AE84"/>
          <cell r="AF84"/>
          <cell r="AG84"/>
          <cell r="AH84"/>
          <cell r="AI84"/>
          <cell r="AJ84"/>
          <cell r="AK84"/>
          <cell r="AL84"/>
          <cell r="AM84"/>
          <cell r="AO84"/>
          <cell r="AP84"/>
          <cell r="AQ84"/>
          <cell r="AR84"/>
          <cell r="AS84"/>
          <cell r="AU84"/>
          <cell r="AV84"/>
          <cell r="AW84" t="str">
            <v/>
          </cell>
        </row>
        <row r="85">
          <cell r="A85">
            <v>83</v>
          </cell>
          <cell r="B85">
            <v>2023</v>
          </cell>
          <cell r="C85" t="str">
            <v>PBTMTR68</v>
          </cell>
          <cell r="D85" t="str">
            <v>0015g00001XcEB4AAN</v>
          </cell>
          <cell r="E85" t="str">
            <v>HINDUSTAN STEEL CORPORATION</v>
          </cell>
          <cell r="F85" t="str">
            <v>RAJASTHAN</v>
          </cell>
          <cell r="G85" t="str">
            <v>JAIPUR</v>
          </cell>
          <cell r="H85" t="str">
            <v>Sanganer</v>
          </cell>
          <cell r="I85" t="str">
            <v>J P ALLOYS</v>
          </cell>
          <cell r="J85" t="str">
            <v>Amit Kumar Sharma</v>
          </cell>
          <cell r="K85" t="str">
            <v>Pushpendra Kumar</v>
          </cell>
          <cell r="L85" t="str">
            <v>C13188</v>
          </cell>
          <cell r="M85" t="str">
            <v>North</v>
          </cell>
          <cell r="N85">
            <v>302022</v>
          </cell>
          <cell r="O85" t="str">
            <v>08ACIPG1118P1ZH</v>
          </cell>
          <cell r="P85">
            <v>9829061068</v>
          </cell>
          <cell r="Q85" t="str">
            <v>Dec'23</v>
          </cell>
          <cell r="R85">
            <v>2024</v>
          </cell>
          <cell r="S85">
            <v>158</v>
          </cell>
          <cell r="T85">
            <v>1000</v>
          </cell>
          <cell r="U85">
            <v>9.3333333333333341E-3</v>
          </cell>
          <cell r="V85" t="str">
            <v>Alien</v>
          </cell>
          <cell r="W85"/>
          <cell r="X85">
            <v>60</v>
          </cell>
          <cell r="Y85">
            <v>72</v>
          </cell>
          <cell r="Z85"/>
          <cell r="AA85"/>
          <cell r="AB85"/>
          <cell r="AC85"/>
          <cell r="AD85"/>
          <cell r="AE85"/>
          <cell r="AF85"/>
          <cell r="AG85"/>
          <cell r="AH85"/>
          <cell r="AI85"/>
          <cell r="AJ85"/>
          <cell r="AK85"/>
          <cell r="AL85"/>
          <cell r="AM85"/>
          <cell r="AO85"/>
          <cell r="AP85"/>
          <cell r="AQ85"/>
          <cell r="AR85"/>
          <cell r="AS85">
            <v>30.12</v>
          </cell>
          <cell r="AU85">
            <v>28</v>
          </cell>
          <cell r="AV85"/>
          <cell r="AW85" t="str">
            <v/>
          </cell>
        </row>
        <row r="86">
          <cell r="A86">
            <v>84</v>
          </cell>
          <cell r="B86">
            <v>2023</v>
          </cell>
          <cell r="C86" t="str">
            <v>PBTMTR69</v>
          </cell>
          <cell r="D86" t="str">
            <v>0015g00001UBHa3AAH</v>
          </cell>
          <cell r="E86" t="str">
            <v>KHANDELWAL STEEL</v>
          </cell>
          <cell r="F86" t="str">
            <v>RAJASTHAN</v>
          </cell>
          <cell r="G86" t="str">
            <v>JAIPUR</v>
          </cell>
          <cell r="H86" t="str">
            <v>Jaipur</v>
          </cell>
          <cell r="I86" t="str">
            <v>J P ALLOYS</v>
          </cell>
          <cell r="J86" t="str">
            <v>Pushpendra Kumar</v>
          </cell>
          <cell r="K86" t="str">
            <v>Pushpendra Kumar</v>
          </cell>
          <cell r="L86" t="str">
            <v>C13188</v>
          </cell>
          <cell r="M86" t="str">
            <v>North</v>
          </cell>
          <cell r="N86">
            <v>302020</v>
          </cell>
          <cell r="O86" t="str">
            <v>08BHXPG1522J1Z3</v>
          </cell>
          <cell r="P86">
            <v>8107401372</v>
          </cell>
          <cell r="Q86" t="str">
            <v>Dec'23</v>
          </cell>
          <cell r="R86">
            <v>2024</v>
          </cell>
          <cell r="S86">
            <v>84</v>
          </cell>
          <cell r="T86">
            <v>400</v>
          </cell>
          <cell r="U86">
            <v>0.14351666666666665</v>
          </cell>
          <cell r="V86" t="str">
            <v>Super Star</v>
          </cell>
          <cell r="W86">
            <v>21</v>
          </cell>
          <cell r="X86"/>
          <cell r="Y86">
            <v>43</v>
          </cell>
          <cell r="Z86">
            <v>30</v>
          </cell>
          <cell r="AA86">
            <v>43.16</v>
          </cell>
          <cell r="AB86"/>
          <cell r="AC86"/>
          <cell r="AD86">
            <v>21</v>
          </cell>
          <cell r="AE86"/>
          <cell r="AF86"/>
          <cell r="AG86">
            <v>51</v>
          </cell>
          <cell r="AH86">
            <v>8</v>
          </cell>
          <cell r="AI86">
            <v>11.5</v>
          </cell>
          <cell r="AJ86">
            <v>7</v>
          </cell>
          <cell r="AK86">
            <v>67</v>
          </cell>
          <cell r="AL86"/>
          <cell r="AM86">
            <v>53</v>
          </cell>
          <cell r="AO86"/>
          <cell r="AP86"/>
          <cell r="AQ86"/>
          <cell r="AR86"/>
          <cell r="AS86"/>
          <cell r="AT86">
            <v>71.12</v>
          </cell>
          <cell r="AU86">
            <v>51</v>
          </cell>
          <cell r="AV86">
            <v>50.1</v>
          </cell>
          <cell r="AW86">
            <v>85</v>
          </cell>
        </row>
        <row r="87">
          <cell r="A87">
            <v>85</v>
          </cell>
          <cell r="B87">
            <v>2023</v>
          </cell>
          <cell r="C87" t="str">
            <v>PBTMTR96</v>
          </cell>
          <cell r="D87" t="str">
            <v>0015g00001X2LHwAAN</v>
          </cell>
          <cell r="E87" t="str">
            <v>Dharam Enterprises</v>
          </cell>
          <cell r="F87" t="str">
            <v>DELHI</v>
          </cell>
          <cell r="G87" t="str">
            <v>NORTH EAST</v>
          </cell>
          <cell r="H87"/>
          <cell r="I87" t="str">
            <v>MAHENDRA STEELS</v>
          </cell>
          <cell r="J87" t="str">
            <v>Aashish Goyal</v>
          </cell>
          <cell r="K87" t="str">
            <v>Aashish Goyal</v>
          </cell>
          <cell r="L87" t="str">
            <v>C12832</v>
          </cell>
          <cell r="M87" t="str">
            <v>North</v>
          </cell>
          <cell r="N87">
            <v>110053</v>
          </cell>
          <cell r="O87" t="str">
            <v>07BAFPP9758L1ZU</v>
          </cell>
          <cell r="P87">
            <v>9810909015</v>
          </cell>
          <cell r="Q87" t="str">
            <v>Dec'23</v>
          </cell>
          <cell r="R87">
            <v>2024</v>
          </cell>
          <cell r="S87">
            <v>51</v>
          </cell>
          <cell r="T87">
            <v>200</v>
          </cell>
          <cell r="U87">
            <v>0</v>
          </cell>
          <cell r="V87" t="str">
            <v>Challenger</v>
          </cell>
          <cell r="W87">
            <v>10</v>
          </cell>
          <cell r="X87">
            <v>10</v>
          </cell>
          <cell r="Y87">
            <v>21</v>
          </cell>
          <cell r="Z87">
            <v>12</v>
          </cell>
          <cell r="AA87"/>
          <cell r="AB87"/>
          <cell r="AC87">
            <v>1</v>
          </cell>
          <cell r="AD87"/>
          <cell r="AE87"/>
          <cell r="AF87"/>
          <cell r="AG87"/>
          <cell r="AH87"/>
          <cell r="AI87"/>
          <cell r="AJ87"/>
          <cell r="AK87"/>
          <cell r="AL87"/>
          <cell r="AM87"/>
          <cell r="AO87"/>
          <cell r="AP87"/>
          <cell r="AQ87"/>
          <cell r="AR87"/>
          <cell r="AS87"/>
          <cell r="AU87"/>
          <cell r="AV87"/>
          <cell r="AW87" t="str">
            <v/>
          </cell>
        </row>
        <row r="88">
          <cell r="A88">
            <v>86</v>
          </cell>
          <cell r="B88">
            <v>2023</v>
          </cell>
          <cell r="C88" t="str">
            <v>PBTMTR97</v>
          </cell>
          <cell r="D88" t="str">
            <v>0015g00001W1RHdAAN</v>
          </cell>
          <cell r="E88" t="str">
            <v>Mittal Steels - palm</v>
          </cell>
          <cell r="F88" t="str">
            <v>DELHI</v>
          </cell>
          <cell r="G88" t="str">
            <v>SOUTH WEST</v>
          </cell>
          <cell r="H88"/>
          <cell r="I88" t="str">
            <v>MAHENDRA STEELS</v>
          </cell>
          <cell r="J88" t="str">
            <v>Aman kumar</v>
          </cell>
          <cell r="K88" t="str">
            <v>Aman kumar</v>
          </cell>
          <cell r="L88" t="str">
            <v>C12832</v>
          </cell>
          <cell r="M88" t="str">
            <v>North</v>
          </cell>
          <cell r="N88">
            <v>110045</v>
          </cell>
          <cell r="O88" t="str">
            <v>07AAKPM7773L1Zz</v>
          </cell>
          <cell r="P88">
            <v>9899777348</v>
          </cell>
          <cell r="Q88" t="str">
            <v>Dec'23</v>
          </cell>
          <cell r="R88">
            <v>2024</v>
          </cell>
          <cell r="S88">
            <v>31</v>
          </cell>
          <cell r="T88">
            <v>300</v>
          </cell>
          <cell r="U88">
            <v>0</v>
          </cell>
          <cell r="V88" t="str">
            <v>Alien</v>
          </cell>
          <cell r="W88">
            <v>11</v>
          </cell>
          <cell r="X88"/>
          <cell r="Y88"/>
          <cell r="Z88"/>
          <cell r="AA88"/>
          <cell r="AB88"/>
          <cell r="AC88"/>
          <cell r="AD88"/>
          <cell r="AE88"/>
          <cell r="AF88"/>
          <cell r="AG88"/>
          <cell r="AH88"/>
          <cell r="AI88"/>
          <cell r="AJ88"/>
          <cell r="AK88">
            <v>2.4</v>
          </cell>
          <cell r="AL88"/>
          <cell r="AM88"/>
          <cell r="AO88"/>
          <cell r="AP88"/>
          <cell r="AQ88"/>
          <cell r="AR88"/>
          <cell r="AS88"/>
          <cell r="AU88"/>
          <cell r="AV88"/>
          <cell r="AW88" t="str">
            <v/>
          </cell>
        </row>
        <row r="89">
          <cell r="A89">
            <v>87</v>
          </cell>
          <cell r="B89">
            <v>2023</v>
          </cell>
          <cell r="C89" t="str">
            <v>PBTMTR98</v>
          </cell>
          <cell r="D89" t="str">
            <v>0015g00001VBqL8AAL</v>
          </cell>
          <cell r="E89" t="str">
            <v>KHANDELWAL STEEL &amp; TIMBER</v>
          </cell>
          <cell r="F89" t="str">
            <v>DELHI</v>
          </cell>
          <cell r="G89" t="str">
            <v>SOUTH</v>
          </cell>
          <cell r="H89"/>
          <cell r="I89" t="str">
            <v>MAHENDRA STEELS</v>
          </cell>
          <cell r="J89" t="str">
            <v>Aman kumar</v>
          </cell>
          <cell r="K89" t="str">
            <v>Aman kumar</v>
          </cell>
          <cell r="L89" t="str">
            <v>C12832</v>
          </cell>
          <cell r="M89" t="str">
            <v>North</v>
          </cell>
          <cell r="N89">
            <v>110017</v>
          </cell>
          <cell r="O89" t="str">
            <v>07AAJPK9438P1ZV</v>
          </cell>
          <cell r="P89">
            <v>9899510510</v>
          </cell>
          <cell r="Q89" t="str">
            <v>Dec'23</v>
          </cell>
          <cell r="R89">
            <v>2024</v>
          </cell>
          <cell r="S89">
            <v>104</v>
          </cell>
          <cell r="T89">
            <v>400</v>
          </cell>
          <cell r="U89">
            <v>0</v>
          </cell>
          <cell r="V89" t="str">
            <v>Alien</v>
          </cell>
          <cell r="W89"/>
          <cell r="X89">
            <v>55</v>
          </cell>
          <cell r="Y89">
            <v>39</v>
          </cell>
          <cell r="Z89"/>
          <cell r="AA89">
            <v>62.94</v>
          </cell>
          <cell r="AB89">
            <v>24</v>
          </cell>
          <cell r="AC89">
            <v>50.11</v>
          </cell>
          <cell r="AD89">
            <v>18.05</v>
          </cell>
          <cell r="AE89">
            <v>50.7</v>
          </cell>
          <cell r="AF89">
            <v>54.06</v>
          </cell>
          <cell r="AG89">
            <v>36</v>
          </cell>
          <cell r="AH89"/>
          <cell r="AI89"/>
          <cell r="AJ89">
            <v>11.05</v>
          </cell>
          <cell r="AK89"/>
          <cell r="AL89">
            <v>57.39</v>
          </cell>
          <cell r="AM89">
            <v>15</v>
          </cell>
          <cell r="AO89"/>
          <cell r="AP89"/>
          <cell r="AQ89"/>
          <cell r="AR89"/>
          <cell r="AS89"/>
          <cell r="AU89"/>
          <cell r="AV89"/>
          <cell r="AW89" t="str">
            <v/>
          </cell>
        </row>
        <row r="90">
          <cell r="A90">
            <v>88</v>
          </cell>
          <cell r="B90">
            <v>2023</v>
          </cell>
          <cell r="C90" t="str">
            <v>PBTMTR99</v>
          </cell>
          <cell r="D90" t="str">
            <v>0015g00001YPRGMAA5</v>
          </cell>
          <cell r="E90" t="str">
            <v>Navin kumar Ajay kumar</v>
          </cell>
          <cell r="F90" t="str">
            <v>DELHI</v>
          </cell>
          <cell r="G90" t="str">
            <v>NEW DELHI</v>
          </cell>
          <cell r="H90"/>
          <cell r="I90" t="str">
            <v>MAHENDRA STEELS</v>
          </cell>
          <cell r="J90" t="str">
            <v>Aman kumar</v>
          </cell>
          <cell r="K90" t="str">
            <v>Aman kumar</v>
          </cell>
          <cell r="L90" t="str">
            <v>C12832</v>
          </cell>
          <cell r="M90" t="str">
            <v>North</v>
          </cell>
          <cell r="N90">
            <v>110028</v>
          </cell>
          <cell r="O90" t="str">
            <v>07AASPK3579834</v>
          </cell>
          <cell r="P90">
            <v>98102476534</v>
          </cell>
          <cell r="Q90" t="str">
            <v>Dec'23</v>
          </cell>
          <cell r="R90">
            <v>2024</v>
          </cell>
          <cell r="S90">
            <v>165</v>
          </cell>
          <cell r="T90">
            <v>400</v>
          </cell>
          <cell r="U90">
            <v>0</v>
          </cell>
          <cell r="V90" t="str">
            <v>Alien</v>
          </cell>
          <cell r="W90">
            <v>21</v>
          </cell>
          <cell r="X90">
            <v>30</v>
          </cell>
          <cell r="Y90">
            <v>30</v>
          </cell>
          <cell r="Z90">
            <v>107</v>
          </cell>
          <cell r="AA90">
            <v>29.245000000000001</v>
          </cell>
          <cell r="AB90">
            <v>90</v>
          </cell>
          <cell r="AC90">
            <v>2.12</v>
          </cell>
          <cell r="AD90">
            <v>52.41</v>
          </cell>
          <cell r="AE90"/>
          <cell r="AF90">
            <v>27.55</v>
          </cell>
          <cell r="AG90">
            <v>84</v>
          </cell>
          <cell r="AH90">
            <v>50.03</v>
          </cell>
          <cell r="AI90">
            <v>184</v>
          </cell>
          <cell r="AJ90"/>
          <cell r="AK90"/>
          <cell r="AL90"/>
          <cell r="AM90"/>
          <cell r="AO90"/>
          <cell r="AP90"/>
          <cell r="AQ90"/>
          <cell r="AR90"/>
          <cell r="AS90"/>
          <cell r="AU90"/>
          <cell r="AV90"/>
          <cell r="AW90" t="str">
            <v/>
          </cell>
        </row>
        <row r="91">
          <cell r="A91">
            <v>89</v>
          </cell>
          <cell r="B91">
            <v>2023</v>
          </cell>
          <cell r="C91" t="str">
            <v>PBTMTR100</v>
          </cell>
          <cell r="D91" t="str">
            <v>0015g00001X33NEAAZ</v>
          </cell>
          <cell r="E91" t="str">
            <v>LAKSHMI SALES CORPORATION</v>
          </cell>
          <cell r="F91" t="str">
            <v>DELHI</v>
          </cell>
          <cell r="G91" t="str">
            <v>EAST</v>
          </cell>
          <cell r="H91"/>
          <cell r="I91" t="str">
            <v>MAHENDRA STEELS</v>
          </cell>
          <cell r="J91" t="str">
            <v>Aman kumar</v>
          </cell>
          <cell r="K91" t="str">
            <v>Aashish Goyal</v>
          </cell>
          <cell r="L91" t="str">
            <v>C12832</v>
          </cell>
          <cell r="M91" t="str">
            <v>North</v>
          </cell>
          <cell r="N91">
            <v>110092</v>
          </cell>
          <cell r="O91" t="str">
            <v>07AUSPS9995A1ZQ</v>
          </cell>
          <cell r="P91">
            <v>9811138399</v>
          </cell>
          <cell r="Q91" t="str">
            <v>Dec'23</v>
          </cell>
          <cell r="R91">
            <v>2024</v>
          </cell>
          <cell r="S91">
            <v>62</v>
          </cell>
          <cell r="T91">
            <v>700</v>
          </cell>
          <cell r="U91">
            <v>0.11605238095238095</v>
          </cell>
          <cell r="V91" t="str">
            <v>Super Star</v>
          </cell>
          <cell r="W91">
            <v>10</v>
          </cell>
          <cell r="X91">
            <v>12</v>
          </cell>
          <cell r="Y91">
            <v>30</v>
          </cell>
          <cell r="Z91"/>
          <cell r="AA91"/>
          <cell r="AB91"/>
          <cell r="AC91"/>
          <cell r="AD91"/>
          <cell r="AE91">
            <v>5.0999999999999996</v>
          </cell>
          <cell r="AF91"/>
          <cell r="AG91"/>
          <cell r="AH91"/>
          <cell r="AI91"/>
          <cell r="AJ91"/>
          <cell r="AK91"/>
          <cell r="AL91">
            <v>30.145</v>
          </cell>
          <cell r="AM91"/>
          <cell r="AN91">
            <v>84</v>
          </cell>
          <cell r="AO91">
            <v>16.02</v>
          </cell>
          <cell r="AP91">
            <v>75.47</v>
          </cell>
          <cell r="AQ91">
            <v>20.12</v>
          </cell>
          <cell r="AR91">
            <v>11.14</v>
          </cell>
          <cell r="AS91">
            <v>10</v>
          </cell>
          <cell r="AT91">
            <v>158.91999999999999</v>
          </cell>
          <cell r="AU91">
            <v>50</v>
          </cell>
          <cell r="AV91">
            <v>34.79</v>
          </cell>
          <cell r="AW91">
            <v>74.7</v>
          </cell>
        </row>
        <row r="92">
          <cell r="A92">
            <v>90</v>
          </cell>
          <cell r="B92">
            <v>2023</v>
          </cell>
          <cell r="C92" t="str">
            <v>PBTMTR101</v>
          </cell>
          <cell r="D92" t="str">
            <v>0015g00001Y40L3AAJ</v>
          </cell>
          <cell r="E92" t="str">
            <v>GAMUT BUILDCON PRIVATE LIMITED</v>
          </cell>
          <cell r="F92" t="str">
            <v>DELHI</v>
          </cell>
          <cell r="G92" t="str">
            <v>SOUTH DELHI</v>
          </cell>
          <cell r="H92"/>
          <cell r="I92" t="str">
            <v>MAHENDRA STEELS</v>
          </cell>
          <cell r="J92" t="str">
            <v>Aman kumar</v>
          </cell>
          <cell r="K92" t="str">
            <v>Aman kumar</v>
          </cell>
          <cell r="L92" t="str">
            <v>C12832</v>
          </cell>
          <cell r="M92" t="str">
            <v>North</v>
          </cell>
          <cell r="N92">
            <v>0</v>
          </cell>
          <cell r="O92" t="str">
            <v>07AAFCG4068E1ZP</v>
          </cell>
          <cell r="P92">
            <v>9711637900</v>
          </cell>
          <cell r="Q92" t="str">
            <v>Dec'23</v>
          </cell>
          <cell r="R92">
            <v>2024</v>
          </cell>
          <cell r="S92">
            <v>30</v>
          </cell>
          <cell r="T92">
            <v>150</v>
          </cell>
          <cell r="U92">
            <v>0</v>
          </cell>
          <cell r="V92" t="str">
            <v>Challenger</v>
          </cell>
          <cell r="W92"/>
          <cell r="X92"/>
          <cell r="Y92"/>
          <cell r="Z92"/>
          <cell r="AA92"/>
          <cell r="AB92"/>
          <cell r="AC92"/>
          <cell r="AD92"/>
          <cell r="AE92"/>
          <cell r="AF92"/>
          <cell r="AG92"/>
          <cell r="AH92"/>
          <cell r="AI92"/>
          <cell r="AJ92"/>
          <cell r="AK92"/>
          <cell r="AL92"/>
          <cell r="AM92"/>
          <cell r="AO92"/>
          <cell r="AP92"/>
          <cell r="AQ92"/>
          <cell r="AR92"/>
          <cell r="AS92"/>
          <cell r="AU92"/>
          <cell r="AV92"/>
          <cell r="AW92" t="str">
            <v/>
          </cell>
        </row>
        <row r="93">
          <cell r="A93">
            <v>91</v>
          </cell>
          <cell r="B93">
            <v>2023</v>
          </cell>
          <cell r="C93" t="str">
            <v>PBTMTR212</v>
          </cell>
          <cell r="D93" t="str">
            <v>0015g00001UBHkUAAX</v>
          </cell>
          <cell r="E93" t="str">
            <v>RP TRADERS</v>
          </cell>
          <cell r="F93" t="str">
            <v>UTTAR PRADESH</v>
          </cell>
          <cell r="G93" t="str">
            <v>KANPUR NAGAR</v>
          </cell>
          <cell r="H93" t="str">
            <v>Kanpur</v>
          </cell>
          <cell r="I93" t="str">
            <v>SHREE LAKSHMAN ROLLING MILL (INDIA) LLP</v>
          </cell>
          <cell r="J93" t="str">
            <v>Ashutosh Shukla</v>
          </cell>
          <cell r="K93" t="str">
            <v>-</v>
          </cell>
          <cell r="L93" t="str">
            <v>C12815</v>
          </cell>
          <cell r="M93" t="str">
            <v>North</v>
          </cell>
          <cell r="N93">
            <v>208007</v>
          </cell>
          <cell r="O93">
            <v>0</v>
          </cell>
          <cell r="P93">
            <v>9919197388</v>
          </cell>
          <cell r="Q93" t="str">
            <v>Nov'23</v>
          </cell>
          <cell r="R93">
            <v>2024</v>
          </cell>
          <cell r="S93">
            <v>162</v>
          </cell>
          <cell r="T93">
            <v>90</v>
          </cell>
          <cell r="U93">
            <v>1.8962962962962963E-2</v>
          </cell>
          <cell r="V93" t="str">
            <v>Challenger</v>
          </cell>
          <cell r="W93">
            <v>72</v>
          </cell>
          <cell r="X93"/>
          <cell r="Y93"/>
          <cell r="Z93">
            <v>39</v>
          </cell>
          <cell r="AA93"/>
          <cell r="AB93">
            <v>12</v>
          </cell>
          <cell r="AC93">
            <v>9.15</v>
          </cell>
          <cell r="AD93">
            <v>1</v>
          </cell>
          <cell r="AE93"/>
          <cell r="AF93"/>
          <cell r="AG93"/>
          <cell r="AH93"/>
          <cell r="AI93"/>
          <cell r="AJ93"/>
          <cell r="AK93">
            <v>9.75</v>
          </cell>
          <cell r="AL93">
            <v>6.72</v>
          </cell>
          <cell r="AM93">
            <v>7</v>
          </cell>
          <cell r="AN93">
            <v>7</v>
          </cell>
          <cell r="AO93"/>
          <cell r="AP93"/>
          <cell r="AQ93"/>
          <cell r="AR93"/>
          <cell r="AS93"/>
          <cell r="AT93">
            <v>5.12</v>
          </cell>
          <cell r="AU93"/>
          <cell r="AV93"/>
          <cell r="AW93" t="str">
            <v/>
          </cell>
        </row>
        <row r="94">
          <cell r="A94">
            <v>92</v>
          </cell>
          <cell r="B94">
            <v>2023</v>
          </cell>
          <cell r="C94" t="str">
            <v>PBTMTR213</v>
          </cell>
          <cell r="D94" t="str">
            <v>0015g00001UBHlJAAX</v>
          </cell>
          <cell r="E94" t="str">
            <v>RAJ NARAIN SALES CORPN</v>
          </cell>
          <cell r="F94" t="str">
            <v>UTTAR PRADESH</v>
          </cell>
          <cell r="G94" t="str">
            <v>ETAWAH</v>
          </cell>
          <cell r="H94" t="str">
            <v>Etawah</v>
          </cell>
          <cell r="I94" t="str">
            <v>SHREE LAKSHMAN ROLLING MILL (INDIA) LLP</v>
          </cell>
          <cell r="J94" t="str">
            <v>Ashutosh Shukla</v>
          </cell>
          <cell r="K94" t="str">
            <v>-</v>
          </cell>
          <cell r="L94" t="str">
            <v>C12815</v>
          </cell>
          <cell r="M94" t="str">
            <v>North</v>
          </cell>
          <cell r="N94">
            <v>206001</v>
          </cell>
          <cell r="O94" t="str">
            <v>09AETPA1685E1ZD</v>
          </cell>
          <cell r="P94">
            <v>0</v>
          </cell>
          <cell r="Q94" t="str">
            <v>Nov'23</v>
          </cell>
          <cell r="R94">
            <v>2024</v>
          </cell>
          <cell r="S94">
            <v>664</v>
          </cell>
          <cell r="T94">
            <v>550</v>
          </cell>
          <cell r="U94">
            <v>0</v>
          </cell>
          <cell r="V94" t="str">
            <v>Alien</v>
          </cell>
          <cell r="W94">
            <v>211</v>
          </cell>
          <cell r="X94">
            <v>216</v>
          </cell>
          <cell r="Y94">
            <v>30</v>
          </cell>
          <cell r="Z94">
            <v>141</v>
          </cell>
          <cell r="AA94">
            <v>180.63</v>
          </cell>
          <cell r="AB94">
            <v>130</v>
          </cell>
          <cell r="AC94"/>
          <cell r="AD94">
            <v>150</v>
          </cell>
          <cell r="AE94">
            <v>120.465</v>
          </cell>
          <cell r="AF94">
            <v>145</v>
          </cell>
          <cell r="AG94"/>
          <cell r="AH94">
            <v>86</v>
          </cell>
          <cell r="AI94">
            <v>60.27</v>
          </cell>
          <cell r="AJ94"/>
          <cell r="AK94">
            <v>25</v>
          </cell>
          <cell r="AL94">
            <v>32</v>
          </cell>
          <cell r="AM94">
            <v>40</v>
          </cell>
          <cell r="AN94">
            <v>30</v>
          </cell>
          <cell r="AO94">
            <v>20.32</v>
          </cell>
          <cell r="AP94"/>
          <cell r="AQ94">
            <v>7.45</v>
          </cell>
          <cell r="AR94"/>
          <cell r="AS94"/>
          <cell r="AU94"/>
          <cell r="AV94"/>
          <cell r="AW94" t="str">
            <v/>
          </cell>
        </row>
        <row r="95">
          <cell r="A95">
            <v>93</v>
          </cell>
          <cell r="B95">
            <v>2023</v>
          </cell>
          <cell r="C95" t="str">
            <v>PBTMTR214</v>
          </cell>
          <cell r="D95" t="str">
            <v>0015g00001XawIOAAZ</v>
          </cell>
          <cell r="E95" t="str">
            <v>M/S SHYAMA STEELS</v>
          </cell>
          <cell r="F95" t="str">
            <v>UTTAR PRADESH</v>
          </cell>
          <cell r="G95" t="str">
            <v>ALIGARH</v>
          </cell>
          <cell r="H95" t="str">
            <v>Orai</v>
          </cell>
          <cell r="I95" t="str">
            <v>SHREE LAKSHMAN ROLLING MILL (INDIA) LLP</v>
          </cell>
          <cell r="J95" t="str">
            <v>Ashutosh Shukla</v>
          </cell>
          <cell r="K95" t="str">
            <v>-</v>
          </cell>
          <cell r="L95" t="str">
            <v>C12815</v>
          </cell>
          <cell r="M95" t="str">
            <v>North</v>
          </cell>
          <cell r="N95">
            <v>285001</v>
          </cell>
          <cell r="O95" t="str">
            <v>09AIWPG4256G1ZU</v>
          </cell>
          <cell r="P95">
            <v>8707280185</v>
          </cell>
          <cell r="Q95" t="str">
            <v>Nov'23</v>
          </cell>
          <cell r="R95">
            <v>2024</v>
          </cell>
          <cell r="S95">
            <v>104</v>
          </cell>
          <cell r="T95">
            <v>500</v>
          </cell>
          <cell r="U95">
            <v>4.2220000000000001E-2</v>
          </cell>
          <cell r="V95" t="str">
            <v>Alien</v>
          </cell>
          <cell r="W95">
            <v>27</v>
          </cell>
          <cell r="X95">
            <v>30</v>
          </cell>
          <cell r="Y95">
            <v>10</v>
          </cell>
          <cell r="Z95">
            <v>44</v>
          </cell>
          <cell r="AA95">
            <v>9.0500000000000007</v>
          </cell>
          <cell r="AB95">
            <v>10</v>
          </cell>
          <cell r="AC95">
            <v>18.535</v>
          </cell>
          <cell r="AD95">
            <v>3</v>
          </cell>
          <cell r="AE95">
            <v>38.9</v>
          </cell>
          <cell r="AF95">
            <v>37</v>
          </cell>
          <cell r="AG95">
            <v>40</v>
          </cell>
          <cell r="AH95">
            <v>40</v>
          </cell>
          <cell r="AI95">
            <v>18.105</v>
          </cell>
          <cell r="AJ95">
            <v>15.05</v>
          </cell>
          <cell r="AK95">
            <v>32.67</v>
          </cell>
          <cell r="AL95">
            <v>35</v>
          </cell>
          <cell r="AM95">
            <v>30</v>
          </cell>
          <cell r="AN95">
            <v>30</v>
          </cell>
          <cell r="AO95">
            <v>12.31</v>
          </cell>
          <cell r="AP95"/>
          <cell r="AQ95">
            <v>15.09</v>
          </cell>
          <cell r="AR95"/>
          <cell r="AS95">
            <v>30.07</v>
          </cell>
          <cell r="AT95">
            <v>33.33</v>
          </cell>
          <cell r="AU95">
            <v>30</v>
          </cell>
          <cell r="AV95"/>
          <cell r="AW95" t="str">
            <v/>
          </cell>
        </row>
        <row r="96">
          <cell r="A96">
            <v>94</v>
          </cell>
          <cell r="B96">
            <v>2023</v>
          </cell>
          <cell r="C96" t="str">
            <v>PBTMTR215</v>
          </cell>
          <cell r="D96" t="str">
            <v>0015g00001XIjDgAAL</v>
          </cell>
          <cell r="E96" t="str">
            <v>M/S RAM STEELS</v>
          </cell>
          <cell r="F96" t="str">
            <v>UTTAR PRADESH</v>
          </cell>
          <cell r="G96" t="str">
            <v>LUCKNOW</v>
          </cell>
          <cell r="H96" t="str">
            <v>Lucknow</v>
          </cell>
          <cell r="I96" t="str">
            <v>SHREE LAKSHMAN ROLLING MILL (INDIA) LLP</v>
          </cell>
          <cell r="J96" t="str">
            <v>Deepanshu</v>
          </cell>
          <cell r="K96" t="str">
            <v>Deepanshu</v>
          </cell>
          <cell r="L96" t="str">
            <v>C12815</v>
          </cell>
          <cell r="M96" t="str">
            <v>North</v>
          </cell>
          <cell r="N96">
            <v>226003</v>
          </cell>
          <cell r="O96" t="str">
            <v>09ADWPJ9429M1ZG</v>
          </cell>
          <cell r="P96">
            <v>8707485409</v>
          </cell>
          <cell r="Q96" t="str">
            <v>Dec'23</v>
          </cell>
          <cell r="R96">
            <v>2024</v>
          </cell>
          <cell r="S96">
            <v>125</v>
          </cell>
          <cell r="T96">
            <v>800</v>
          </cell>
          <cell r="U96">
            <v>7.9166666666666656E-3</v>
          </cell>
          <cell r="V96" t="str">
            <v>Alien</v>
          </cell>
          <cell r="W96">
            <v>30</v>
          </cell>
          <cell r="X96">
            <v>35</v>
          </cell>
          <cell r="Y96">
            <v>30</v>
          </cell>
          <cell r="Z96">
            <v>60</v>
          </cell>
          <cell r="AA96"/>
          <cell r="AB96"/>
          <cell r="AC96"/>
          <cell r="AD96">
            <v>9</v>
          </cell>
          <cell r="AE96">
            <v>9.0500000000000007</v>
          </cell>
          <cell r="AF96">
            <v>3</v>
          </cell>
          <cell r="AG96">
            <v>15</v>
          </cell>
          <cell r="AH96"/>
          <cell r="AI96">
            <v>10.4</v>
          </cell>
          <cell r="AJ96">
            <v>20</v>
          </cell>
          <cell r="AK96"/>
          <cell r="AL96"/>
          <cell r="AM96">
            <v>9</v>
          </cell>
          <cell r="AO96"/>
          <cell r="AP96"/>
          <cell r="AQ96">
            <v>7</v>
          </cell>
          <cell r="AR96"/>
          <cell r="AS96">
            <v>5</v>
          </cell>
          <cell r="AT96">
            <v>19</v>
          </cell>
          <cell r="AU96"/>
          <cell r="AV96"/>
          <cell r="AW96">
            <v>1</v>
          </cell>
        </row>
        <row r="97">
          <cell r="A97">
            <v>95</v>
          </cell>
          <cell r="B97">
            <v>2023</v>
          </cell>
          <cell r="C97" t="str">
            <v>PBTMTR216</v>
          </cell>
          <cell r="D97" t="str">
            <v>0015g00001UBHlKAAX</v>
          </cell>
          <cell r="E97" t="str">
            <v>M/S OM NARRAYAN SALES CORPORATION</v>
          </cell>
          <cell r="F97" t="str">
            <v>UTTAR PRADESH</v>
          </cell>
          <cell r="G97" t="str">
            <v>ETAWAH</v>
          </cell>
          <cell r="H97" t="str">
            <v>Etawah</v>
          </cell>
          <cell r="I97" t="str">
            <v>SHREE LAKSHMAN ROLLING MILL (INDIA) LLP</v>
          </cell>
          <cell r="J97" t="str">
            <v>Ashutosh Shukla</v>
          </cell>
          <cell r="K97" t="str">
            <v>-</v>
          </cell>
          <cell r="L97" t="str">
            <v>C12815</v>
          </cell>
          <cell r="M97" t="str">
            <v>North</v>
          </cell>
          <cell r="N97">
            <v>206001</v>
          </cell>
          <cell r="O97" t="str">
            <v>09AERPA0261N1ZA</v>
          </cell>
          <cell r="P97">
            <v>8791474817</v>
          </cell>
          <cell r="Q97" t="str">
            <v>Dec'23</v>
          </cell>
          <cell r="R97">
            <v>2024</v>
          </cell>
          <cell r="S97">
            <v>65</v>
          </cell>
          <cell r="T97">
            <v>500</v>
          </cell>
          <cell r="U97">
            <v>0</v>
          </cell>
          <cell r="V97" t="str">
            <v>Alien</v>
          </cell>
          <cell r="W97">
            <v>36</v>
          </cell>
          <cell r="X97"/>
          <cell r="Y97"/>
          <cell r="Z97">
            <v>93</v>
          </cell>
          <cell r="AA97"/>
          <cell r="AB97"/>
          <cell r="AC97"/>
          <cell r="AD97">
            <v>54</v>
          </cell>
          <cell r="AE97">
            <v>55.164999999999999</v>
          </cell>
          <cell r="AF97">
            <v>120</v>
          </cell>
          <cell r="AG97"/>
          <cell r="AH97">
            <v>9</v>
          </cell>
          <cell r="AI97">
            <v>35.03</v>
          </cell>
          <cell r="AJ97"/>
          <cell r="AK97"/>
          <cell r="AL97"/>
          <cell r="AM97"/>
          <cell r="AN97">
            <v>60</v>
          </cell>
          <cell r="AO97">
            <v>29.91</v>
          </cell>
          <cell r="AP97"/>
          <cell r="AQ97"/>
          <cell r="AR97"/>
          <cell r="AS97">
            <v>9</v>
          </cell>
          <cell r="AU97"/>
          <cell r="AV97"/>
          <cell r="AW97" t="str">
            <v/>
          </cell>
        </row>
        <row r="98">
          <cell r="A98">
            <v>96</v>
          </cell>
          <cell r="B98">
            <v>2023</v>
          </cell>
          <cell r="C98" t="str">
            <v>PBTMTR217</v>
          </cell>
          <cell r="D98" t="str">
            <v>0015g00001XZfqeAAD</v>
          </cell>
          <cell r="E98" t="str">
            <v>M/S VARDHMAN STEEL INDUSTRIES</v>
          </cell>
          <cell r="F98" t="str">
            <v>UTTAR PRADESH</v>
          </cell>
          <cell r="G98" t="str">
            <v>JHANSI</v>
          </cell>
          <cell r="H98" t="str">
            <v>Jhansi</v>
          </cell>
          <cell r="I98" t="str">
            <v>SHREE LAKSHMAN ROLLING MILL (INDIA) LLP</v>
          </cell>
          <cell r="J98" t="str">
            <v>Ashutosh Shukla</v>
          </cell>
          <cell r="K98" t="str">
            <v>-</v>
          </cell>
          <cell r="L98" t="str">
            <v>C12815</v>
          </cell>
          <cell r="M98" t="str">
            <v>North</v>
          </cell>
          <cell r="N98">
            <v>284001</v>
          </cell>
          <cell r="O98" t="str">
            <v>09ABKPJ5305L1ZF</v>
          </cell>
          <cell r="P98">
            <v>7897957110</v>
          </cell>
          <cell r="Q98" t="str">
            <v>Dec'23</v>
          </cell>
          <cell r="R98">
            <v>2024</v>
          </cell>
          <cell r="S98">
            <v>45</v>
          </cell>
          <cell r="T98">
            <v>900</v>
          </cell>
          <cell r="U98">
            <v>0</v>
          </cell>
          <cell r="V98" t="str">
            <v>Alien</v>
          </cell>
          <cell r="W98">
            <v>15</v>
          </cell>
          <cell r="X98"/>
          <cell r="Y98"/>
          <cell r="Z98">
            <v>30</v>
          </cell>
          <cell r="AA98"/>
          <cell r="AB98">
            <v>30</v>
          </cell>
          <cell r="AC98"/>
          <cell r="AD98"/>
          <cell r="AE98"/>
          <cell r="AF98">
            <v>30</v>
          </cell>
          <cell r="AG98"/>
          <cell r="AH98"/>
          <cell r="AI98">
            <v>34.96</v>
          </cell>
          <cell r="AJ98">
            <v>71</v>
          </cell>
          <cell r="AK98">
            <v>25.15</v>
          </cell>
          <cell r="AL98">
            <v>31.88</v>
          </cell>
          <cell r="AM98">
            <v>30</v>
          </cell>
          <cell r="AO98">
            <v>29.61</v>
          </cell>
          <cell r="AP98"/>
          <cell r="AQ98">
            <v>35</v>
          </cell>
          <cell r="AR98"/>
          <cell r="AS98"/>
          <cell r="AU98"/>
          <cell r="AV98"/>
          <cell r="AW98" t="str">
            <v/>
          </cell>
        </row>
        <row r="99">
          <cell r="A99">
            <v>97</v>
          </cell>
          <cell r="B99">
            <v>2023</v>
          </cell>
          <cell r="C99" t="str">
            <v>PBTMTR218</v>
          </cell>
          <cell r="D99" t="str">
            <v>0015g00001VBCw9AAH</v>
          </cell>
          <cell r="E99" t="str">
            <v>VED ENTERPRISES</v>
          </cell>
          <cell r="F99" t="str">
            <v>UTTAR PRADESH</v>
          </cell>
          <cell r="G99" t="str">
            <v>LUCKNOW</v>
          </cell>
          <cell r="H99" t="str">
            <v>Lucknow</v>
          </cell>
          <cell r="I99" t="str">
            <v>SHREE LAKSHMAN ROLLING MILL (INDIA) LLP</v>
          </cell>
          <cell r="J99" t="str">
            <v>Deepanshu</v>
          </cell>
          <cell r="K99" t="str">
            <v>Deepanshu</v>
          </cell>
          <cell r="L99" t="str">
            <v>C12815</v>
          </cell>
          <cell r="M99" t="str">
            <v>North</v>
          </cell>
          <cell r="N99">
            <v>226010</v>
          </cell>
          <cell r="O99" t="str">
            <v>09BPIPB9827E1ZR</v>
          </cell>
          <cell r="P99">
            <v>7800667710</v>
          </cell>
          <cell r="Q99" t="str">
            <v>Dec'23</v>
          </cell>
          <cell r="R99">
            <v>2024</v>
          </cell>
          <cell r="S99">
            <v>70</v>
          </cell>
          <cell r="T99">
            <v>250</v>
          </cell>
          <cell r="U99">
            <v>3.7359999999999997E-2</v>
          </cell>
          <cell r="V99" t="str">
            <v>Alien</v>
          </cell>
          <cell r="W99">
            <v>18</v>
          </cell>
          <cell r="X99">
            <v>27</v>
          </cell>
          <cell r="Y99">
            <v>17</v>
          </cell>
          <cell r="Z99">
            <v>18</v>
          </cell>
          <cell r="AA99">
            <v>23.004999999999999</v>
          </cell>
          <cell r="AB99">
            <v>35</v>
          </cell>
          <cell r="AC99"/>
          <cell r="AD99">
            <v>17</v>
          </cell>
          <cell r="AE99">
            <v>3.48</v>
          </cell>
          <cell r="AF99">
            <v>18</v>
          </cell>
          <cell r="AG99">
            <v>9</v>
          </cell>
          <cell r="AH99">
            <v>23</v>
          </cell>
          <cell r="AI99">
            <v>12.755000000000001</v>
          </cell>
          <cell r="AJ99">
            <v>7</v>
          </cell>
          <cell r="AK99">
            <v>42.255000000000003</v>
          </cell>
          <cell r="AL99">
            <v>22</v>
          </cell>
          <cell r="AM99"/>
          <cell r="AN99">
            <v>15</v>
          </cell>
          <cell r="AO99">
            <v>6.07</v>
          </cell>
          <cell r="AP99">
            <v>6.95</v>
          </cell>
          <cell r="AQ99">
            <v>6.5</v>
          </cell>
          <cell r="AR99">
            <v>5</v>
          </cell>
          <cell r="AS99">
            <v>55</v>
          </cell>
          <cell r="AT99">
            <v>11.02</v>
          </cell>
          <cell r="AU99">
            <v>5</v>
          </cell>
          <cell r="AV99">
            <v>12</v>
          </cell>
          <cell r="AW99" t="str">
            <v/>
          </cell>
        </row>
        <row r="100">
          <cell r="A100">
            <v>98</v>
          </cell>
          <cell r="B100">
            <v>2023</v>
          </cell>
          <cell r="C100" t="str">
            <v>PBTMTR219</v>
          </cell>
          <cell r="D100" t="str">
            <v>0015g00001W4WNAAA3</v>
          </cell>
          <cell r="E100" t="str">
            <v>VIDHYA IRON STORE</v>
          </cell>
          <cell r="F100" t="str">
            <v>UTTAR PRADESH</v>
          </cell>
          <cell r="G100" t="str">
            <v>LUCKNOW</v>
          </cell>
          <cell r="H100" t="str">
            <v>Sarojini Nagar</v>
          </cell>
          <cell r="I100" t="str">
            <v>SHREE LAKSHMAN ROLLING MILL (INDIA) LLP</v>
          </cell>
          <cell r="J100" t="str">
            <v>Deepanshu</v>
          </cell>
          <cell r="K100" t="str">
            <v>Deepanshu</v>
          </cell>
          <cell r="L100" t="str">
            <v>C12815</v>
          </cell>
          <cell r="M100" t="str">
            <v>North</v>
          </cell>
          <cell r="N100">
            <v>226008</v>
          </cell>
          <cell r="O100" t="str">
            <v>09CIJPS1161D2Z8</v>
          </cell>
          <cell r="P100">
            <v>7355359972</v>
          </cell>
          <cell r="Q100" t="str">
            <v>Dec'23</v>
          </cell>
          <cell r="R100">
            <v>2024</v>
          </cell>
          <cell r="S100">
            <v>44</v>
          </cell>
          <cell r="T100">
            <v>50</v>
          </cell>
          <cell r="U100">
            <v>0</v>
          </cell>
          <cell r="V100" t="str">
            <v>Minor</v>
          </cell>
          <cell r="W100"/>
          <cell r="X100"/>
          <cell r="Y100">
            <v>30</v>
          </cell>
          <cell r="Z100"/>
          <cell r="AA100"/>
          <cell r="AB100"/>
          <cell r="AC100"/>
          <cell r="AD100"/>
          <cell r="AE100"/>
          <cell r="AF100"/>
          <cell r="AG100"/>
          <cell r="AH100"/>
          <cell r="AI100"/>
          <cell r="AJ100"/>
          <cell r="AK100"/>
          <cell r="AL100"/>
          <cell r="AM100"/>
          <cell r="AO100"/>
          <cell r="AP100"/>
          <cell r="AQ100"/>
          <cell r="AR100"/>
          <cell r="AS100"/>
          <cell r="AU100"/>
          <cell r="AV100"/>
          <cell r="AW100" t="str">
            <v/>
          </cell>
        </row>
        <row r="101">
          <cell r="A101">
            <v>99</v>
          </cell>
          <cell r="B101">
            <v>2023</v>
          </cell>
          <cell r="C101" t="str">
            <v>PBTMTR227</v>
          </cell>
          <cell r="D101">
            <v>0</v>
          </cell>
          <cell r="E101" t="str">
            <v>RABIL JAISWAL</v>
          </cell>
          <cell r="F101" t="str">
            <v>CHHATTISGARH</v>
          </cell>
          <cell r="G101" t="str">
            <v>BILASPUR</v>
          </cell>
          <cell r="H101" t="str">
            <v>Hisar</v>
          </cell>
          <cell r="I101" t="str">
            <v>Shree Resources</v>
          </cell>
          <cell r="J101" t="e">
            <v>#VALUE!</v>
          </cell>
          <cell r="K101" t="str">
            <v>Sudhir Tiwari</v>
          </cell>
          <cell r="L101" t="str">
            <v/>
          </cell>
          <cell r="M101" t="str">
            <v>Central</v>
          </cell>
          <cell r="N101" t="e">
            <v>#VALUE!</v>
          </cell>
          <cell r="O101" t="e">
            <v>#VALUE!</v>
          </cell>
          <cell r="P101" t="e">
            <v>#VALUE!</v>
          </cell>
          <cell r="Q101" t="str">
            <v>Dec'23</v>
          </cell>
          <cell r="R101">
            <v>2024</v>
          </cell>
          <cell r="S101">
            <v>17</v>
          </cell>
          <cell r="T101" t="str">
            <v/>
          </cell>
          <cell r="U101">
            <v>0</v>
          </cell>
          <cell r="V101" t="str">
            <v>Potential Not updated</v>
          </cell>
          <cell r="W101"/>
          <cell r="X101"/>
          <cell r="Y101"/>
          <cell r="Z101"/>
          <cell r="AA101"/>
          <cell r="AB101"/>
          <cell r="AC101"/>
          <cell r="AD101"/>
          <cell r="AE101"/>
          <cell r="AF101"/>
          <cell r="AG101"/>
          <cell r="AH101"/>
          <cell r="AI101"/>
          <cell r="AJ101"/>
          <cell r="AK101"/>
          <cell r="AL101"/>
          <cell r="AM101"/>
          <cell r="AN101"/>
          <cell r="AO101"/>
          <cell r="AP101"/>
          <cell r="AQ101"/>
          <cell r="AR101"/>
          <cell r="AS101"/>
          <cell r="AT101"/>
          <cell r="AU101"/>
          <cell r="AV101"/>
          <cell r="AW101">
            <v>0</v>
          </cell>
        </row>
        <row r="102">
          <cell r="A102">
            <v>100</v>
          </cell>
          <cell r="B102">
            <v>2023</v>
          </cell>
          <cell r="C102" t="str">
            <v>PBTMTR228</v>
          </cell>
          <cell r="D102">
            <v>0</v>
          </cell>
          <cell r="E102" t="str">
            <v>ROHIT SALES</v>
          </cell>
          <cell r="F102" t="str">
            <v>CHHATTISGARH</v>
          </cell>
          <cell r="G102" t="str">
            <v>RAIPUR</v>
          </cell>
          <cell r="H102" t="str">
            <v>Hisar</v>
          </cell>
          <cell r="I102" t="str">
            <v>Shree Resources</v>
          </cell>
          <cell r="J102" t="e">
            <v>#VALUE!</v>
          </cell>
          <cell r="K102" t="str">
            <v>Sudhir Tiwari</v>
          </cell>
          <cell r="L102" t="str">
            <v/>
          </cell>
          <cell r="M102" t="str">
            <v>Central</v>
          </cell>
          <cell r="N102" t="e">
            <v>#VALUE!</v>
          </cell>
          <cell r="O102" t="e">
            <v>#VALUE!</v>
          </cell>
          <cell r="P102" t="e">
            <v>#VALUE!</v>
          </cell>
          <cell r="Q102" t="str">
            <v>Dec'23</v>
          </cell>
          <cell r="R102">
            <v>2024</v>
          </cell>
          <cell r="S102">
            <v>10</v>
          </cell>
          <cell r="T102" t="str">
            <v/>
          </cell>
          <cell r="U102">
            <v>0</v>
          </cell>
          <cell r="V102" t="str">
            <v>Potential Not updated</v>
          </cell>
          <cell r="W102"/>
          <cell r="X102"/>
          <cell r="Y102"/>
          <cell r="Z102"/>
          <cell r="AA102"/>
          <cell r="AB102"/>
          <cell r="AC102"/>
          <cell r="AD102"/>
          <cell r="AE102"/>
          <cell r="AF102"/>
          <cell r="AG102"/>
          <cell r="AH102"/>
          <cell r="AI102"/>
          <cell r="AJ102"/>
          <cell r="AK102"/>
          <cell r="AL102"/>
          <cell r="AM102"/>
          <cell r="AN102"/>
          <cell r="AO102"/>
          <cell r="AP102"/>
          <cell r="AQ102"/>
          <cell r="AR102"/>
          <cell r="AS102"/>
          <cell r="AT102"/>
          <cell r="AU102"/>
          <cell r="AV102"/>
          <cell r="AW102">
            <v>0</v>
          </cell>
        </row>
        <row r="103">
          <cell r="A103">
            <v>101</v>
          </cell>
          <cell r="B103">
            <v>2024</v>
          </cell>
          <cell r="C103" t="str">
            <v>PBTMTR58</v>
          </cell>
          <cell r="D103" t="str">
            <v>0015g00001X5nrSAAR</v>
          </cell>
          <cell r="E103" t="str">
            <v>GOEL TRADING CO</v>
          </cell>
          <cell r="F103" t="str">
            <v>HARYANA</v>
          </cell>
          <cell r="G103" t="str">
            <v>ROHTAK</v>
          </cell>
          <cell r="H103" t="str">
            <v>Rohtak</v>
          </cell>
          <cell r="I103" t="str">
            <v>JAI DURGA STEELS</v>
          </cell>
          <cell r="J103" t="str">
            <v>Sunny Bhutani</v>
          </cell>
          <cell r="K103" t="str">
            <v>Sunny Bhutani</v>
          </cell>
          <cell r="L103" t="str">
            <v>C12830</v>
          </cell>
          <cell r="M103" t="str">
            <v>North</v>
          </cell>
          <cell r="N103">
            <v>124001</v>
          </cell>
          <cell r="O103" t="str">
            <v>06CZMPA3079G2ZC</v>
          </cell>
          <cell r="P103">
            <v>8569819835</v>
          </cell>
          <cell r="Q103" t="str">
            <v>Jan'24</v>
          </cell>
          <cell r="R103">
            <v>2024</v>
          </cell>
          <cell r="S103">
            <v>107</v>
          </cell>
          <cell r="T103">
            <v>350</v>
          </cell>
          <cell r="U103">
            <v>0.40776190476190477</v>
          </cell>
          <cell r="V103" t="str">
            <v>Super Star</v>
          </cell>
          <cell r="W103">
            <v>85</v>
          </cell>
          <cell r="X103">
            <v>10</v>
          </cell>
          <cell r="Y103">
            <v>12</v>
          </cell>
          <cell r="Z103">
            <v>54</v>
          </cell>
          <cell r="AA103">
            <v>24</v>
          </cell>
          <cell r="AB103">
            <v>48</v>
          </cell>
          <cell r="AC103">
            <v>50</v>
          </cell>
          <cell r="AD103">
            <v>50</v>
          </cell>
          <cell r="AE103">
            <v>66</v>
          </cell>
          <cell r="AF103">
            <v>50</v>
          </cell>
          <cell r="AG103">
            <v>51</v>
          </cell>
          <cell r="AH103">
            <v>52</v>
          </cell>
          <cell r="AI103">
            <v>51</v>
          </cell>
          <cell r="AJ103">
            <v>229</v>
          </cell>
          <cell r="AK103">
            <v>280</v>
          </cell>
          <cell r="AL103">
            <v>132</v>
          </cell>
          <cell r="AM103">
            <v>52</v>
          </cell>
          <cell r="AN103">
            <v>77</v>
          </cell>
          <cell r="AO103">
            <v>86.75</v>
          </cell>
          <cell r="AP103">
            <v>55.09</v>
          </cell>
          <cell r="AQ103">
            <v>62.14</v>
          </cell>
          <cell r="AR103">
            <v>40.03</v>
          </cell>
          <cell r="AS103">
            <v>38.99</v>
          </cell>
          <cell r="AT103">
            <v>372.12</v>
          </cell>
          <cell r="AU103">
            <v>44</v>
          </cell>
          <cell r="AV103">
            <v>12.03</v>
          </cell>
          <cell r="AW103">
            <v>297</v>
          </cell>
        </row>
        <row r="104">
          <cell r="A104">
            <v>102</v>
          </cell>
          <cell r="B104">
            <v>2024</v>
          </cell>
          <cell r="C104" t="str">
            <v>PBTMTR59</v>
          </cell>
          <cell r="D104" t="str">
            <v>0015g00001VA77GAAT</v>
          </cell>
          <cell r="E104" t="str">
            <v>SHREE SHYAM STEEL</v>
          </cell>
          <cell r="F104" t="str">
            <v>HARYANA</v>
          </cell>
          <cell r="G104" t="str">
            <v>SONIPAT</v>
          </cell>
          <cell r="H104" t="str">
            <v>Kharkhoda</v>
          </cell>
          <cell r="I104" t="str">
            <v>JAI DURGA STEELS</v>
          </cell>
          <cell r="J104" t="str">
            <v>Sunny Bhutani</v>
          </cell>
          <cell r="K104" t="str">
            <v>Sunny Bhutani</v>
          </cell>
          <cell r="L104" t="str">
            <v>C12830</v>
          </cell>
          <cell r="M104" t="str">
            <v>North</v>
          </cell>
          <cell r="N104">
            <v>131402</v>
          </cell>
          <cell r="O104" t="str">
            <v>06DXWPK7699D1ZK</v>
          </cell>
          <cell r="P104">
            <v>8199017850</v>
          </cell>
          <cell r="Q104" t="str">
            <v>Jan'24</v>
          </cell>
          <cell r="R104">
            <v>2024</v>
          </cell>
          <cell r="S104">
            <v>101</v>
          </cell>
          <cell r="T104">
            <v>200</v>
          </cell>
          <cell r="U104">
            <v>0.51370000000000005</v>
          </cell>
          <cell r="V104" t="str">
            <v>Star</v>
          </cell>
          <cell r="W104">
            <v>17</v>
          </cell>
          <cell r="X104">
            <v>40</v>
          </cell>
          <cell r="Y104">
            <v>44</v>
          </cell>
          <cell r="Z104">
            <v>30</v>
          </cell>
          <cell r="AA104">
            <v>29</v>
          </cell>
          <cell r="AB104">
            <v>24</v>
          </cell>
          <cell r="AC104"/>
          <cell r="AD104">
            <v>15</v>
          </cell>
          <cell r="AE104">
            <v>50</v>
          </cell>
          <cell r="AF104"/>
          <cell r="AG104">
            <v>12</v>
          </cell>
          <cell r="AH104"/>
          <cell r="AI104"/>
          <cell r="AJ104"/>
          <cell r="AK104">
            <v>50</v>
          </cell>
          <cell r="AL104">
            <v>52</v>
          </cell>
          <cell r="AM104">
            <v>51</v>
          </cell>
          <cell r="AN104">
            <v>81</v>
          </cell>
          <cell r="AO104">
            <v>52.03</v>
          </cell>
          <cell r="AP104">
            <v>80.36</v>
          </cell>
          <cell r="AQ104">
            <v>53.06</v>
          </cell>
          <cell r="AR104">
            <v>32.56</v>
          </cell>
          <cell r="AS104">
            <v>23.99</v>
          </cell>
          <cell r="AT104">
            <v>51.18</v>
          </cell>
          <cell r="AU104">
            <v>233</v>
          </cell>
          <cell r="AV104">
            <v>24.04</v>
          </cell>
          <cell r="AW104">
            <v>30</v>
          </cell>
        </row>
        <row r="105">
          <cell r="A105">
            <v>103</v>
          </cell>
          <cell r="B105">
            <v>2024</v>
          </cell>
          <cell r="C105" t="str">
            <v>PBTMTR60</v>
          </cell>
          <cell r="D105" t="str">
            <v>0015g00001V9ThmAAF</v>
          </cell>
          <cell r="E105" t="str">
            <v>MOHINDER SINGH &amp; BROS</v>
          </cell>
          <cell r="F105" t="str">
            <v>HARYANA</v>
          </cell>
          <cell r="G105" t="str">
            <v>ROHTAK</v>
          </cell>
          <cell r="H105" t="str">
            <v>Rohtak</v>
          </cell>
          <cell r="I105" t="str">
            <v>JAI DURGA STEELS</v>
          </cell>
          <cell r="J105" t="str">
            <v>Sunny Bhutani</v>
          </cell>
          <cell r="K105" t="str">
            <v>Sunny Bhutani</v>
          </cell>
          <cell r="L105" t="str">
            <v>C12830</v>
          </cell>
          <cell r="M105" t="str">
            <v>North</v>
          </cell>
          <cell r="N105">
            <v>124001</v>
          </cell>
          <cell r="O105" t="str">
            <v>06AABFM5545M1Z2</v>
          </cell>
          <cell r="P105">
            <v>9813143004</v>
          </cell>
          <cell r="Q105" t="str">
            <v>Jan'24</v>
          </cell>
          <cell r="R105">
            <v>2024</v>
          </cell>
          <cell r="S105">
            <v>101</v>
          </cell>
          <cell r="T105">
            <v>350</v>
          </cell>
          <cell r="U105">
            <v>0</v>
          </cell>
          <cell r="V105" t="str">
            <v>Alien</v>
          </cell>
          <cell r="W105">
            <v>25</v>
          </cell>
          <cell r="X105">
            <v>50</v>
          </cell>
          <cell r="Y105">
            <v>26</v>
          </cell>
          <cell r="Z105">
            <v>30</v>
          </cell>
          <cell r="AA105">
            <v>50</v>
          </cell>
          <cell r="AB105">
            <v>46</v>
          </cell>
          <cell r="AC105">
            <v>25</v>
          </cell>
          <cell r="AD105">
            <v>75</v>
          </cell>
          <cell r="AE105">
            <v>55</v>
          </cell>
          <cell r="AF105">
            <v>36</v>
          </cell>
          <cell r="AG105">
            <v>68</v>
          </cell>
          <cell r="AH105">
            <v>52</v>
          </cell>
          <cell r="AI105">
            <v>55</v>
          </cell>
          <cell r="AJ105"/>
          <cell r="AK105">
            <v>25</v>
          </cell>
          <cell r="AL105"/>
          <cell r="AM105"/>
          <cell r="AO105"/>
          <cell r="AP105"/>
          <cell r="AQ105"/>
          <cell r="AR105"/>
          <cell r="AS105"/>
          <cell r="AU105"/>
          <cell r="AV105"/>
          <cell r="AW105" t="str">
            <v/>
          </cell>
        </row>
        <row r="106">
          <cell r="A106">
            <v>104</v>
          </cell>
          <cell r="B106">
            <v>2024</v>
          </cell>
          <cell r="C106" t="str">
            <v>PBTMTR61</v>
          </cell>
          <cell r="D106" t="str">
            <v>0015g00001V9Ti8AAF</v>
          </cell>
          <cell r="E106" t="str">
            <v>GUPTA TRADING CO.</v>
          </cell>
          <cell r="F106" t="str">
            <v>HARYANA</v>
          </cell>
          <cell r="G106" t="str">
            <v>JHAJJAR</v>
          </cell>
          <cell r="H106" t="str">
            <v>Sampla</v>
          </cell>
          <cell r="I106" t="str">
            <v>JAI DURGA STEELS</v>
          </cell>
          <cell r="J106" t="str">
            <v>Sunny Bhutani</v>
          </cell>
          <cell r="K106" t="str">
            <v>Sunny Bhutani</v>
          </cell>
          <cell r="L106" t="str">
            <v>C12830</v>
          </cell>
          <cell r="M106" t="str">
            <v>North</v>
          </cell>
          <cell r="N106">
            <v>124501</v>
          </cell>
          <cell r="O106" t="str">
            <v>06AEWPG5782R1ZD</v>
          </cell>
          <cell r="P106">
            <v>9813163243</v>
          </cell>
          <cell r="Q106" t="str">
            <v>Jan'24</v>
          </cell>
          <cell r="R106">
            <v>2024</v>
          </cell>
          <cell r="S106">
            <v>100</v>
          </cell>
          <cell r="T106">
            <v>140</v>
          </cell>
          <cell r="U106">
            <v>0.91080952380952385</v>
          </cell>
          <cell r="V106" t="str">
            <v>Star</v>
          </cell>
          <cell r="W106">
            <v>24</v>
          </cell>
          <cell r="X106">
            <v>50</v>
          </cell>
          <cell r="Y106">
            <v>26</v>
          </cell>
          <cell r="Z106">
            <v>30</v>
          </cell>
          <cell r="AA106">
            <v>24</v>
          </cell>
          <cell r="AB106">
            <v>22</v>
          </cell>
          <cell r="AC106">
            <v>15</v>
          </cell>
          <cell r="AD106"/>
          <cell r="AE106">
            <v>50</v>
          </cell>
          <cell r="AF106">
            <v>10</v>
          </cell>
          <cell r="AG106">
            <v>15</v>
          </cell>
          <cell r="AH106"/>
          <cell r="AI106"/>
          <cell r="AJ106">
            <v>2</v>
          </cell>
          <cell r="AK106">
            <v>335</v>
          </cell>
          <cell r="AL106">
            <v>51</v>
          </cell>
          <cell r="AM106">
            <v>50.1</v>
          </cell>
          <cell r="AN106">
            <v>102</v>
          </cell>
          <cell r="AO106">
            <v>47.55</v>
          </cell>
          <cell r="AP106">
            <v>59.65</v>
          </cell>
          <cell r="AQ106">
            <v>50.27</v>
          </cell>
          <cell r="AR106">
            <v>12.07</v>
          </cell>
          <cell r="AS106">
            <v>11.97</v>
          </cell>
          <cell r="AT106">
            <v>93.67</v>
          </cell>
          <cell r="AU106">
            <v>12</v>
          </cell>
          <cell r="AV106">
            <v>276.87</v>
          </cell>
          <cell r="AW106">
            <v>12</v>
          </cell>
        </row>
        <row r="107">
          <cell r="A107">
            <v>105</v>
          </cell>
          <cell r="B107">
            <v>2024</v>
          </cell>
          <cell r="C107" t="str">
            <v>PBTMTR62</v>
          </cell>
          <cell r="D107" t="str">
            <v>0015g00001V9Th1AAF</v>
          </cell>
          <cell r="E107" t="str">
            <v>RAM KISHORE SACHIN KUMAR</v>
          </cell>
          <cell r="F107" t="str">
            <v>HARYANA</v>
          </cell>
          <cell r="G107" t="str">
            <v>SONIPAT</v>
          </cell>
          <cell r="H107" t="str">
            <v>Rai</v>
          </cell>
          <cell r="I107" t="str">
            <v>JAI DURGA STEELS</v>
          </cell>
          <cell r="J107" t="str">
            <v>Sunny Bhutani</v>
          </cell>
          <cell r="K107" t="str">
            <v>Sunny Bhutani</v>
          </cell>
          <cell r="L107" t="str">
            <v>C12830</v>
          </cell>
          <cell r="M107" t="str">
            <v>North</v>
          </cell>
          <cell r="N107">
            <v>131028</v>
          </cell>
          <cell r="O107" t="str">
            <v>06AGZPM4817G1ZX</v>
          </cell>
          <cell r="P107">
            <v>9891067929</v>
          </cell>
          <cell r="Q107" t="str">
            <v>Jan'24</v>
          </cell>
          <cell r="R107">
            <v>2024</v>
          </cell>
          <cell r="S107">
            <v>101</v>
          </cell>
          <cell r="T107">
            <v>120</v>
          </cell>
          <cell r="U107">
            <v>0</v>
          </cell>
          <cell r="V107" t="str">
            <v>Challenger</v>
          </cell>
          <cell r="W107">
            <v>25</v>
          </cell>
          <cell r="X107">
            <v>35</v>
          </cell>
          <cell r="Y107">
            <v>41</v>
          </cell>
          <cell r="Z107"/>
          <cell r="AA107"/>
          <cell r="AB107"/>
          <cell r="AC107"/>
          <cell r="AD107"/>
          <cell r="AE107"/>
          <cell r="AF107"/>
          <cell r="AG107"/>
          <cell r="AH107"/>
          <cell r="AI107"/>
          <cell r="AJ107"/>
          <cell r="AK107"/>
          <cell r="AL107"/>
          <cell r="AM107"/>
          <cell r="AO107"/>
          <cell r="AP107"/>
          <cell r="AQ107"/>
          <cell r="AR107"/>
          <cell r="AS107"/>
          <cell r="AU107"/>
          <cell r="AV107"/>
          <cell r="AW107" t="str">
            <v/>
          </cell>
        </row>
        <row r="108">
          <cell r="A108">
            <v>106</v>
          </cell>
          <cell r="B108">
            <v>2024</v>
          </cell>
          <cell r="C108" t="str">
            <v>PBTMTR63</v>
          </cell>
          <cell r="D108" t="str">
            <v>0015g00001ZW7t5AAD</v>
          </cell>
          <cell r="E108" t="str">
            <v>SURYA TRADING CO</v>
          </cell>
          <cell r="F108" t="str">
            <v>HARYANA</v>
          </cell>
          <cell r="G108" t="str">
            <v>JHAJJAR</v>
          </cell>
          <cell r="H108" t="str">
            <v>Bahadurgarh</v>
          </cell>
          <cell r="I108" t="str">
            <v>JAI DURGA STEELS</v>
          </cell>
          <cell r="J108" t="str">
            <v>Sunny Bhutani</v>
          </cell>
          <cell r="K108" t="str">
            <v>Sunny Bhutani</v>
          </cell>
          <cell r="L108" t="str">
            <v>C12830</v>
          </cell>
          <cell r="M108" t="str">
            <v>North</v>
          </cell>
          <cell r="N108">
            <v>124507</v>
          </cell>
          <cell r="O108" t="str">
            <v>06CHUPK2672M1ZM</v>
          </cell>
          <cell r="P108">
            <v>9416054661</v>
          </cell>
          <cell r="Q108" t="str">
            <v>Jan'24</v>
          </cell>
          <cell r="R108">
            <v>2024</v>
          </cell>
          <cell r="S108">
            <v>101</v>
          </cell>
          <cell r="T108">
            <v>320</v>
          </cell>
          <cell r="U108">
            <v>0</v>
          </cell>
          <cell r="V108" t="str">
            <v>Alien</v>
          </cell>
          <cell r="W108">
            <v>20</v>
          </cell>
          <cell r="X108">
            <v>35</v>
          </cell>
          <cell r="Y108">
            <v>46</v>
          </cell>
          <cell r="Z108">
            <v>30</v>
          </cell>
          <cell r="AA108">
            <v>21</v>
          </cell>
          <cell r="AB108">
            <v>25</v>
          </cell>
          <cell r="AC108">
            <v>20</v>
          </cell>
          <cell r="AD108">
            <v>15</v>
          </cell>
          <cell r="AE108">
            <v>3</v>
          </cell>
          <cell r="AF108">
            <v>50</v>
          </cell>
          <cell r="AG108">
            <v>15</v>
          </cell>
          <cell r="AH108">
            <v>51</v>
          </cell>
          <cell r="AI108">
            <v>51</v>
          </cell>
          <cell r="AJ108">
            <v>150</v>
          </cell>
          <cell r="AK108">
            <v>70</v>
          </cell>
          <cell r="AL108">
            <v>52</v>
          </cell>
          <cell r="AM108">
            <v>53</v>
          </cell>
          <cell r="AN108">
            <v>51</v>
          </cell>
          <cell r="AO108">
            <v>95.37</v>
          </cell>
          <cell r="AP108">
            <v>66.790000000000006</v>
          </cell>
          <cell r="AQ108">
            <v>2</v>
          </cell>
          <cell r="AR108"/>
          <cell r="AS108"/>
          <cell r="AU108"/>
          <cell r="AV108"/>
          <cell r="AW108" t="str">
            <v/>
          </cell>
        </row>
        <row r="109">
          <cell r="A109">
            <v>107</v>
          </cell>
          <cell r="B109">
            <v>2024</v>
          </cell>
          <cell r="C109" t="str">
            <v>PBTMTR64</v>
          </cell>
          <cell r="D109" t="str">
            <v>0015g00001c2WzOAAU</v>
          </cell>
          <cell r="E109" t="str">
            <v>SHAKTI STEEL TRADERS</v>
          </cell>
          <cell r="F109" t="str">
            <v>HARYANA</v>
          </cell>
          <cell r="G109" t="str">
            <v>PANIPAT</v>
          </cell>
          <cell r="H109" t="str">
            <v>Panipat</v>
          </cell>
          <cell r="I109" t="str">
            <v>JAI DURGA STEELS</v>
          </cell>
          <cell r="J109" t="str">
            <v>Sunny Bhutani</v>
          </cell>
          <cell r="K109" t="str">
            <v>Sunny Bhutani</v>
          </cell>
          <cell r="L109" t="str">
            <v>C12830</v>
          </cell>
          <cell r="M109" t="str">
            <v>North</v>
          </cell>
          <cell r="N109">
            <v>132103</v>
          </cell>
          <cell r="O109" t="str">
            <v>06AEFPG4049A1Z3</v>
          </cell>
          <cell r="P109">
            <v>9215802700</v>
          </cell>
          <cell r="Q109" t="str">
            <v>Jan'24</v>
          </cell>
          <cell r="R109">
            <v>2024</v>
          </cell>
          <cell r="S109">
            <v>101</v>
          </cell>
          <cell r="T109">
            <v>300</v>
          </cell>
          <cell r="U109">
            <v>0</v>
          </cell>
          <cell r="V109" t="str">
            <v>Alien</v>
          </cell>
          <cell r="W109">
            <v>15</v>
          </cell>
          <cell r="X109">
            <v>40</v>
          </cell>
          <cell r="Y109">
            <v>46</v>
          </cell>
          <cell r="Z109"/>
          <cell r="AA109"/>
          <cell r="AB109"/>
          <cell r="AC109"/>
          <cell r="AD109"/>
          <cell r="AE109"/>
          <cell r="AF109"/>
          <cell r="AG109"/>
          <cell r="AH109"/>
          <cell r="AI109"/>
          <cell r="AJ109"/>
          <cell r="AK109"/>
          <cell r="AL109"/>
          <cell r="AM109"/>
          <cell r="AO109"/>
          <cell r="AP109"/>
          <cell r="AQ109"/>
          <cell r="AR109"/>
          <cell r="AS109"/>
          <cell r="AU109"/>
          <cell r="AV109"/>
          <cell r="AW109" t="str">
            <v/>
          </cell>
        </row>
        <row r="110">
          <cell r="A110">
            <v>108</v>
          </cell>
          <cell r="B110">
            <v>2024</v>
          </cell>
          <cell r="C110" t="str">
            <v>PBTMTR70</v>
          </cell>
          <cell r="D110" t="str">
            <v>0015g00001bacLCAAY</v>
          </cell>
          <cell r="E110" t="str">
            <v>RAJDHANI STEELS</v>
          </cell>
          <cell r="F110" t="str">
            <v>RAJASTHAN</v>
          </cell>
          <cell r="G110" t="str">
            <v>JAIPUR</v>
          </cell>
          <cell r="H110" t="str">
            <v>Jaipur</v>
          </cell>
          <cell r="I110" t="str">
            <v>J P ALLOYS</v>
          </cell>
          <cell r="J110" t="str">
            <v>Amit Kumar Sharma</v>
          </cell>
          <cell r="K110" t="str">
            <v>Pushpendra Kumar</v>
          </cell>
          <cell r="L110" t="str">
            <v>C13188</v>
          </cell>
          <cell r="M110" t="str">
            <v>North</v>
          </cell>
          <cell r="N110">
            <v>302017</v>
          </cell>
          <cell r="O110" t="str">
            <v>08AKMPP4848F1ZP</v>
          </cell>
          <cell r="P110">
            <v>9829113998</v>
          </cell>
          <cell r="Q110" t="str">
            <v>Jan'24</v>
          </cell>
          <cell r="R110">
            <v>2024</v>
          </cell>
          <cell r="S110">
            <v>51</v>
          </cell>
          <cell r="T110">
            <v>300</v>
          </cell>
          <cell r="U110">
            <v>0</v>
          </cell>
          <cell r="V110" t="str">
            <v>Alien</v>
          </cell>
          <cell r="W110">
            <v>25</v>
          </cell>
          <cell r="X110"/>
          <cell r="Y110">
            <v>26</v>
          </cell>
          <cell r="Z110">
            <v>20</v>
          </cell>
          <cell r="AA110"/>
          <cell r="AB110"/>
          <cell r="AC110"/>
          <cell r="AD110"/>
          <cell r="AE110"/>
          <cell r="AF110"/>
          <cell r="AG110"/>
          <cell r="AH110"/>
          <cell r="AI110"/>
          <cell r="AJ110"/>
          <cell r="AK110"/>
          <cell r="AL110"/>
          <cell r="AM110"/>
          <cell r="AO110"/>
          <cell r="AP110"/>
          <cell r="AQ110"/>
          <cell r="AR110"/>
          <cell r="AS110"/>
          <cell r="AU110"/>
          <cell r="AV110"/>
          <cell r="AW110">
            <v>25</v>
          </cell>
        </row>
        <row r="111">
          <cell r="A111">
            <v>109</v>
          </cell>
          <cell r="B111">
            <v>2024</v>
          </cell>
          <cell r="C111" t="str">
            <v>PBTMTR71</v>
          </cell>
          <cell r="D111" t="str">
            <v>0015g00001c4PuPAAU</v>
          </cell>
          <cell r="E111" t="str">
            <v>RAJASTHAN COMMERCIAL CORPORATION</v>
          </cell>
          <cell r="F111" t="str">
            <v>RAJASTHAN</v>
          </cell>
          <cell r="G111" t="str">
            <v>BHILWARA</v>
          </cell>
          <cell r="H111" t="str">
            <v>Bhilwara</v>
          </cell>
          <cell r="I111" t="str">
            <v>J P ALLOYS</v>
          </cell>
          <cell r="J111" t="str">
            <v>Pushpendra Kumar</v>
          </cell>
          <cell r="K111" t="str">
            <v>Pushpendra Kumar</v>
          </cell>
          <cell r="L111" t="str">
            <v>C13188</v>
          </cell>
          <cell r="M111" t="str">
            <v>North</v>
          </cell>
          <cell r="N111">
            <v>311001</v>
          </cell>
          <cell r="O111" t="str">
            <v>08ABJFR0951K1ZV</v>
          </cell>
          <cell r="P111">
            <v>9351555501</v>
          </cell>
          <cell r="Q111" t="str">
            <v>Jan'24</v>
          </cell>
          <cell r="R111">
            <v>2024</v>
          </cell>
          <cell r="S111">
            <v>20</v>
          </cell>
          <cell r="T111">
            <v>300</v>
          </cell>
          <cell r="U111">
            <v>4.777777777777778E-2</v>
          </cell>
          <cell r="V111" t="str">
            <v>Alien</v>
          </cell>
          <cell r="W111">
            <v>20</v>
          </cell>
          <cell r="X111"/>
          <cell r="Y111"/>
          <cell r="Z111">
            <v>31</v>
          </cell>
          <cell r="AA111"/>
          <cell r="AB111"/>
          <cell r="AC111">
            <v>51.51</v>
          </cell>
          <cell r="AD111"/>
          <cell r="AE111"/>
          <cell r="AF111"/>
          <cell r="AG111">
            <v>54</v>
          </cell>
          <cell r="AH111">
            <v>52</v>
          </cell>
          <cell r="AI111">
            <v>66.92</v>
          </cell>
          <cell r="AJ111">
            <v>50</v>
          </cell>
          <cell r="AK111"/>
          <cell r="AL111">
            <v>51</v>
          </cell>
          <cell r="AM111">
            <v>52</v>
          </cell>
          <cell r="AN111">
            <v>86</v>
          </cell>
          <cell r="AO111">
            <v>25.02</v>
          </cell>
          <cell r="AP111"/>
          <cell r="AQ111">
            <v>25.01</v>
          </cell>
          <cell r="AR111"/>
          <cell r="AS111">
            <v>20.02</v>
          </cell>
          <cell r="AT111">
            <v>25</v>
          </cell>
          <cell r="AU111">
            <v>18</v>
          </cell>
          <cell r="AV111"/>
          <cell r="AW111">
            <v>25</v>
          </cell>
        </row>
        <row r="112">
          <cell r="A112">
            <v>110</v>
          </cell>
          <cell r="B112">
            <v>2024</v>
          </cell>
          <cell r="C112" t="str">
            <v>PBTMTR15</v>
          </cell>
          <cell r="D112" t="str">
            <v>0015g00001VBq98AAD</v>
          </cell>
          <cell r="E112" t="str">
            <v>AGGARWAL TRADERS</v>
          </cell>
          <cell r="F112" t="str">
            <v>HARYANA</v>
          </cell>
          <cell r="G112" t="str">
            <v>AMBALA</v>
          </cell>
          <cell r="H112" t="str">
            <v>Barara</v>
          </cell>
          <cell r="I112" t="str">
            <v>G.C. Steels (India) Pvt. Ltd.</v>
          </cell>
          <cell r="J112" t="str">
            <v>Deepak Dhiman</v>
          </cell>
          <cell r="K112" t="str">
            <v>-</v>
          </cell>
          <cell r="L112" t="str">
            <v/>
          </cell>
          <cell r="M112" t="str">
            <v>North</v>
          </cell>
          <cell r="N112">
            <v>133202</v>
          </cell>
          <cell r="O112" t="str">
            <v>06AWEPK8320R1Z2</v>
          </cell>
          <cell r="P112">
            <v>9416365982</v>
          </cell>
          <cell r="Q112" t="str">
            <v>Jan'24</v>
          </cell>
          <cell r="R112">
            <v>2024</v>
          </cell>
          <cell r="S112">
            <v>81</v>
          </cell>
          <cell r="T112">
            <v>125</v>
          </cell>
          <cell r="U112">
            <v>0</v>
          </cell>
          <cell r="V112" t="str">
            <v>Challenger</v>
          </cell>
          <cell r="W112">
            <v>40</v>
          </cell>
          <cell r="X112"/>
          <cell r="Y112">
            <v>42</v>
          </cell>
          <cell r="Z112">
            <v>17</v>
          </cell>
          <cell r="AA112">
            <v>33</v>
          </cell>
          <cell r="AB112">
            <v>5</v>
          </cell>
          <cell r="AC112">
            <v>7.05</v>
          </cell>
          <cell r="AD112">
            <v>5</v>
          </cell>
          <cell r="AE112">
            <v>3</v>
          </cell>
          <cell r="AF112"/>
          <cell r="AG112"/>
          <cell r="AH112"/>
          <cell r="AI112"/>
          <cell r="AJ112"/>
          <cell r="AK112"/>
          <cell r="AL112"/>
          <cell r="AM112"/>
          <cell r="AO112"/>
          <cell r="AP112"/>
          <cell r="AQ112"/>
          <cell r="AR112"/>
          <cell r="AS112"/>
          <cell r="AU112"/>
          <cell r="AV112"/>
          <cell r="AW112" t="str">
            <v/>
          </cell>
        </row>
        <row r="113">
          <cell r="A113">
            <v>111</v>
          </cell>
          <cell r="B113">
            <v>2024</v>
          </cell>
          <cell r="C113" t="str">
            <v>PBTMTR16</v>
          </cell>
          <cell r="D113" t="str">
            <v>0015g00001c4apKAAQ</v>
          </cell>
          <cell r="E113" t="str">
            <v>J.K. Industries SHEHZADPUR</v>
          </cell>
          <cell r="F113" t="str">
            <v>HARYANA</v>
          </cell>
          <cell r="G113" t="str">
            <v>AMBALA</v>
          </cell>
          <cell r="H113" t="str">
            <v>Naraingarh</v>
          </cell>
          <cell r="I113" t="str">
            <v>G.C. Steels (India) Pvt. Ltd.</v>
          </cell>
          <cell r="J113" t="str">
            <v>Deepak Dhiman</v>
          </cell>
          <cell r="K113" t="str">
            <v>-</v>
          </cell>
          <cell r="L113" t="str">
            <v/>
          </cell>
          <cell r="M113" t="str">
            <v>North</v>
          </cell>
          <cell r="N113">
            <v>134202</v>
          </cell>
          <cell r="O113" t="str">
            <v>06AJZPD4011A1Zk</v>
          </cell>
          <cell r="P113">
            <v>7404299391</v>
          </cell>
          <cell r="Q113" t="str">
            <v>Jan'24</v>
          </cell>
          <cell r="R113">
            <v>2024</v>
          </cell>
          <cell r="S113">
            <v>52</v>
          </cell>
          <cell r="T113">
            <v>35</v>
          </cell>
          <cell r="U113">
            <v>0</v>
          </cell>
          <cell r="V113" t="str">
            <v>Minor</v>
          </cell>
          <cell r="W113">
            <v>24</v>
          </cell>
          <cell r="X113">
            <v>12</v>
          </cell>
          <cell r="Y113">
            <v>16</v>
          </cell>
          <cell r="Z113">
            <v>12</v>
          </cell>
          <cell r="AA113">
            <v>25.1</v>
          </cell>
          <cell r="AB113">
            <v>15</v>
          </cell>
          <cell r="AC113">
            <v>5.05</v>
          </cell>
          <cell r="AD113">
            <v>5.5</v>
          </cell>
          <cell r="AE113">
            <v>5</v>
          </cell>
          <cell r="AF113"/>
          <cell r="AG113"/>
          <cell r="AH113"/>
          <cell r="AI113"/>
          <cell r="AJ113"/>
          <cell r="AK113"/>
          <cell r="AL113"/>
          <cell r="AM113"/>
          <cell r="AO113"/>
          <cell r="AP113"/>
          <cell r="AQ113"/>
          <cell r="AR113"/>
          <cell r="AS113"/>
          <cell r="AU113"/>
          <cell r="AV113"/>
          <cell r="AW113" t="str">
            <v/>
          </cell>
        </row>
        <row r="114">
          <cell r="A114">
            <v>112</v>
          </cell>
          <cell r="B114">
            <v>2024</v>
          </cell>
          <cell r="C114" t="str">
            <v>PBTMTR87</v>
          </cell>
          <cell r="D114" t="str">
            <v>0015g00001W4WpRAAV</v>
          </cell>
          <cell r="E114" t="str">
            <v>GSB ROYAL ROOFING INDUSTRY</v>
          </cell>
          <cell r="F114" t="str">
            <v>RAJASTHAN</v>
          </cell>
          <cell r="G114" t="str">
            <v>SIKAR</v>
          </cell>
          <cell r="H114"/>
          <cell r="I114" t="str">
            <v>KHUNTETA STEELS</v>
          </cell>
          <cell r="J114" t="str">
            <v>Ravi Kumar Kulmi</v>
          </cell>
          <cell r="K114" t="str">
            <v>Ravi Kumar Kulmi</v>
          </cell>
          <cell r="L114" t="str">
            <v/>
          </cell>
          <cell r="M114" t="str">
            <v>North</v>
          </cell>
          <cell r="N114">
            <v>332702</v>
          </cell>
          <cell r="O114" t="str">
            <v>08AAZFG4371M1ZI</v>
          </cell>
          <cell r="P114">
            <v>9694242407</v>
          </cell>
          <cell r="Q114" t="str">
            <v>Jan'24</v>
          </cell>
          <cell r="R114">
            <v>2024</v>
          </cell>
          <cell r="S114">
            <v>31</v>
          </cell>
          <cell r="T114">
            <v>30</v>
          </cell>
          <cell r="U114">
            <v>0</v>
          </cell>
          <cell r="V114" t="str">
            <v>Minor</v>
          </cell>
          <cell r="W114">
            <v>31</v>
          </cell>
          <cell r="X114"/>
          <cell r="Y114"/>
          <cell r="Z114"/>
          <cell r="AA114"/>
          <cell r="AB114"/>
          <cell r="AC114"/>
          <cell r="AD114"/>
          <cell r="AE114"/>
          <cell r="AF114"/>
          <cell r="AG114"/>
          <cell r="AH114"/>
          <cell r="AI114"/>
          <cell r="AJ114"/>
          <cell r="AK114"/>
          <cell r="AL114"/>
          <cell r="AM114"/>
          <cell r="AO114"/>
          <cell r="AP114"/>
          <cell r="AQ114"/>
          <cell r="AR114"/>
          <cell r="AS114"/>
          <cell r="AU114"/>
          <cell r="AV114"/>
          <cell r="AW114" t="str">
            <v/>
          </cell>
        </row>
        <row r="115">
          <cell r="A115">
            <v>113</v>
          </cell>
          <cell r="B115">
            <v>2024</v>
          </cell>
          <cell r="C115" t="str">
            <v>PBTMTR88</v>
          </cell>
          <cell r="D115" t="str">
            <v>0015g00001bceVCAAY</v>
          </cell>
          <cell r="E115" t="str">
            <v>JAI HANUMAN IRON STORE</v>
          </cell>
          <cell r="F115" t="str">
            <v>RAJASTHAN</v>
          </cell>
          <cell r="G115" t="str">
            <v>GANGANAGAR</v>
          </cell>
          <cell r="H115"/>
          <cell r="I115" t="str">
            <v>KHUNTETA STEELS</v>
          </cell>
          <cell r="J115" t="str">
            <v>Ravi Kumar Kulmi</v>
          </cell>
          <cell r="K115" t="str">
            <v>Ravi Kumar Kulmi</v>
          </cell>
          <cell r="L115" t="str">
            <v/>
          </cell>
          <cell r="M115" t="str">
            <v>North</v>
          </cell>
          <cell r="N115">
            <v>335001</v>
          </cell>
          <cell r="O115" t="str">
            <v>08ALXPJ1331K1ZR</v>
          </cell>
          <cell r="P115">
            <v>9928221103</v>
          </cell>
          <cell r="Q115" t="str">
            <v>Jan'24</v>
          </cell>
          <cell r="R115">
            <v>2024</v>
          </cell>
          <cell r="S115">
            <v>21</v>
          </cell>
          <cell r="T115">
            <v>100</v>
          </cell>
          <cell r="U115">
            <v>0</v>
          </cell>
          <cell r="V115" t="str">
            <v>Challenger</v>
          </cell>
          <cell r="W115">
            <v>21</v>
          </cell>
          <cell r="X115"/>
          <cell r="Y115"/>
          <cell r="Z115"/>
          <cell r="AA115"/>
          <cell r="AB115"/>
          <cell r="AC115"/>
          <cell r="AD115"/>
          <cell r="AE115"/>
          <cell r="AF115"/>
          <cell r="AG115"/>
          <cell r="AH115"/>
          <cell r="AI115"/>
          <cell r="AJ115"/>
          <cell r="AK115"/>
          <cell r="AL115"/>
          <cell r="AM115"/>
          <cell r="AO115"/>
          <cell r="AP115"/>
          <cell r="AQ115"/>
          <cell r="AR115"/>
          <cell r="AS115"/>
          <cell r="AU115"/>
          <cell r="AV115"/>
          <cell r="AW115" t="str">
            <v/>
          </cell>
        </row>
        <row r="116">
          <cell r="A116">
            <v>114</v>
          </cell>
          <cell r="B116">
            <v>2024</v>
          </cell>
          <cell r="C116" t="str">
            <v>PBTMTR89</v>
          </cell>
          <cell r="D116" t="str">
            <v>0015g00001X4KICAA3</v>
          </cell>
          <cell r="E116" t="str">
            <v>SHREE GANESH IRON STORE</v>
          </cell>
          <cell r="F116" t="str">
            <v>RAJASTHAN</v>
          </cell>
          <cell r="G116" t="str">
            <v>SIKAR</v>
          </cell>
          <cell r="H116"/>
          <cell r="I116" t="str">
            <v>KHUNTETA STEELS</v>
          </cell>
          <cell r="J116" t="str">
            <v>Ravi Kumar Kulmi</v>
          </cell>
          <cell r="K116" t="str">
            <v>Ravi Kumar Kulmi</v>
          </cell>
          <cell r="L116" t="str">
            <v/>
          </cell>
          <cell r="M116" t="str">
            <v>North</v>
          </cell>
          <cell r="N116">
            <v>332719</v>
          </cell>
          <cell r="O116" t="str">
            <v>08FTLPM5423E1ZJ</v>
          </cell>
          <cell r="P116">
            <v>8441962887</v>
          </cell>
          <cell r="Q116" t="str">
            <v>Jan'24</v>
          </cell>
          <cell r="R116">
            <v>2024</v>
          </cell>
          <cell r="S116">
            <v>21</v>
          </cell>
          <cell r="T116">
            <v>50</v>
          </cell>
          <cell r="U116">
            <v>0</v>
          </cell>
          <cell r="V116" t="str">
            <v>Minor</v>
          </cell>
          <cell r="W116">
            <v>21</v>
          </cell>
          <cell r="X116"/>
          <cell r="Y116"/>
          <cell r="Z116"/>
          <cell r="AA116"/>
          <cell r="AB116"/>
          <cell r="AC116"/>
          <cell r="AD116"/>
          <cell r="AE116"/>
          <cell r="AF116"/>
          <cell r="AG116"/>
          <cell r="AH116">
            <v>20.059999999999999</v>
          </cell>
          <cell r="AI116"/>
          <cell r="AJ116"/>
          <cell r="AK116"/>
          <cell r="AL116"/>
          <cell r="AM116"/>
          <cell r="AO116"/>
          <cell r="AP116"/>
          <cell r="AQ116"/>
          <cell r="AR116"/>
          <cell r="AS116"/>
          <cell r="AU116"/>
          <cell r="AV116"/>
          <cell r="AW116" t="str">
            <v/>
          </cell>
        </row>
        <row r="117">
          <cell r="A117">
            <v>115</v>
          </cell>
          <cell r="B117">
            <v>2024</v>
          </cell>
          <cell r="C117" t="str">
            <v>PBTMTR90</v>
          </cell>
          <cell r="D117" t="str">
            <v>0015g00001c4QiwAAE</v>
          </cell>
          <cell r="E117" t="str">
            <v>POONIA STEELS</v>
          </cell>
          <cell r="F117" t="str">
            <v>RAJASTHAN</v>
          </cell>
          <cell r="G117" t="str">
            <v>JHUNJHUNU</v>
          </cell>
          <cell r="H117" t="str">
            <v>Nawalgarh</v>
          </cell>
          <cell r="I117" t="str">
            <v>KHUNTETA STEELS</v>
          </cell>
          <cell r="J117" t="str">
            <v>Amit Kumar Sharma</v>
          </cell>
          <cell r="K117" t="str">
            <v>Ravi Kumar Kulmi</v>
          </cell>
          <cell r="L117" t="str">
            <v/>
          </cell>
          <cell r="M117" t="str">
            <v>North</v>
          </cell>
          <cell r="N117">
            <v>333042</v>
          </cell>
          <cell r="O117" t="str">
            <v>08CTNPP8459E1ZZ</v>
          </cell>
          <cell r="P117">
            <v>9680522222</v>
          </cell>
          <cell r="Q117" t="str">
            <v>Jan'24</v>
          </cell>
          <cell r="R117">
            <v>2024</v>
          </cell>
          <cell r="S117">
            <v>21</v>
          </cell>
          <cell r="T117">
            <v>100</v>
          </cell>
          <cell r="U117">
            <v>0</v>
          </cell>
          <cell r="V117" t="str">
            <v>Challenger</v>
          </cell>
          <cell r="W117">
            <v>21</v>
          </cell>
          <cell r="X117"/>
          <cell r="Y117"/>
          <cell r="Z117"/>
          <cell r="AA117"/>
          <cell r="AB117"/>
          <cell r="AC117"/>
          <cell r="AD117"/>
          <cell r="AE117"/>
          <cell r="AF117"/>
          <cell r="AG117"/>
          <cell r="AH117"/>
          <cell r="AI117"/>
          <cell r="AJ117"/>
          <cell r="AK117"/>
          <cell r="AL117"/>
          <cell r="AM117"/>
          <cell r="AO117"/>
          <cell r="AP117"/>
          <cell r="AQ117"/>
          <cell r="AR117"/>
          <cell r="AS117"/>
          <cell r="AU117"/>
          <cell r="AV117"/>
          <cell r="AW117" t="str">
            <v/>
          </cell>
        </row>
        <row r="118">
          <cell r="A118">
            <v>116</v>
          </cell>
          <cell r="B118">
            <v>2024</v>
          </cell>
          <cell r="C118" t="str">
            <v>PBTMTR35</v>
          </cell>
          <cell r="D118" t="str">
            <v>0015g00001ccqJtAAI</v>
          </cell>
          <cell r="E118" t="str">
            <v>YUVRAJ TRADERS</v>
          </cell>
          <cell r="F118" t="str">
            <v>UTTAR PRADESH</v>
          </cell>
          <cell r="G118" t="str">
            <v>MAU</v>
          </cell>
          <cell r="H118" t="str">
            <v>Mau</v>
          </cell>
          <cell r="I118" t="str">
            <v>GOBINDGARH IRON LLP</v>
          </cell>
          <cell r="J118" t="str">
            <v>Mohd Ansari</v>
          </cell>
          <cell r="K118" t="str">
            <v>-</v>
          </cell>
          <cell r="L118" t="str">
            <v>C12817</v>
          </cell>
          <cell r="M118" t="str">
            <v>North</v>
          </cell>
          <cell r="N118">
            <v>276403</v>
          </cell>
          <cell r="O118" t="str">
            <v>09AYOPC9983C1ZY</v>
          </cell>
          <cell r="P118">
            <v>8960692535</v>
          </cell>
          <cell r="Q118" t="str">
            <v>Jan'24</v>
          </cell>
          <cell r="R118">
            <v>2024</v>
          </cell>
          <cell r="S118">
            <v>20</v>
          </cell>
          <cell r="T118">
            <v>30</v>
          </cell>
          <cell r="U118">
            <v>8.8888888888888878E-2</v>
          </cell>
          <cell r="V118" t="str">
            <v>Minor</v>
          </cell>
          <cell r="W118">
            <v>20</v>
          </cell>
          <cell r="X118"/>
          <cell r="Y118"/>
          <cell r="Z118"/>
          <cell r="AA118">
            <v>10</v>
          </cell>
          <cell r="AB118"/>
          <cell r="AC118"/>
          <cell r="AD118">
            <v>5</v>
          </cell>
          <cell r="AE118">
            <v>5</v>
          </cell>
          <cell r="AF118"/>
          <cell r="AG118"/>
          <cell r="AH118"/>
          <cell r="AI118">
            <v>8</v>
          </cell>
          <cell r="AJ118"/>
          <cell r="AK118"/>
          <cell r="AL118"/>
          <cell r="AM118"/>
          <cell r="AO118"/>
          <cell r="AP118">
            <v>30.1</v>
          </cell>
          <cell r="AQ118">
            <v>3</v>
          </cell>
          <cell r="AR118"/>
          <cell r="AS118"/>
          <cell r="AU118">
            <v>8</v>
          </cell>
          <cell r="AV118"/>
          <cell r="AW118" t="str">
            <v/>
          </cell>
        </row>
        <row r="119">
          <cell r="A119">
            <v>117</v>
          </cell>
          <cell r="B119">
            <v>2024</v>
          </cell>
          <cell r="C119" t="str">
            <v>PBTMTR36</v>
          </cell>
          <cell r="D119" t="str">
            <v>0015g00001VBy8CAAT</v>
          </cell>
          <cell r="E119" t="str">
            <v>SHRIRAM BUILDING MATERIAL</v>
          </cell>
          <cell r="F119" t="str">
            <v>UTTAR PRADESH</v>
          </cell>
          <cell r="G119" t="str">
            <v>MAU</v>
          </cell>
          <cell r="H119" t="str">
            <v>Mau</v>
          </cell>
          <cell r="I119" t="str">
            <v>GOBINDGARH IRON LLP</v>
          </cell>
          <cell r="J119" t="str">
            <v>Mohd Ansari</v>
          </cell>
          <cell r="K119" t="str">
            <v>-</v>
          </cell>
          <cell r="L119" t="str">
            <v>C12817</v>
          </cell>
          <cell r="M119" t="str">
            <v>North</v>
          </cell>
          <cell r="N119">
            <v>275102</v>
          </cell>
          <cell r="O119" t="str">
            <v>09AYOPS7334R1Z6</v>
          </cell>
          <cell r="P119">
            <v>0</v>
          </cell>
          <cell r="Q119" t="str">
            <v>Jan'24</v>
          </cell>
          <cell r="R119">
            <v>2024</v>
          </cell>
          <cell r="S119">
            <v>14</v>
          </cell>
          <cell r="T119">
            <v>20</v>
          </cell>
          <cell r="U119">
            <v>0</v>
          </cell>
          <cell r="V119" t="str">
            <v>Minor</v>
          </cell>
          <cell r="W119">
            <v>5</v>
          </cell>
          <cell r="X119"/>
          <cell r="Y119">
            <v>9</v>
          </cell>
          <cell r="Z119">
            <v>20</v>
          </cell>
          <cell r="AA119">
            <v>5</v>
          </cell>
          <cell r="AB119"/>
          <cell r="AC119">
            <v>5</v>
          </cell>
          <cell r="AD119">
            <v>5</v>
          </cell>
          <cell r="AE119">
            <v>5</v>
          </cell>
          <cell r="AF119"/>
          <cell r="AG119"/>
          <cell r="AH119"/>
          <cell r="AI119"/>
          <cell r="AJ119"/>
          <cell r="AK119"/>
          <cell r="AL119"/>
          <cell r="AM119"/>
          <cell r="AO119"/>
          <cell r="AP119"/>
          <cell r="AQ119"/>
          <cell r="AR119"/>
          <cell r="AS119"/>
          <cell r="AU119"/>
          <cell r="AV119"/>
          <cell r="AW119" t="str">
            <v/>
          </cell>
        </row>
        <row r="120">
          <cell r="A120">
            <v>118</v>
          </cell>
          <cell r="B120">
            <v>2024</v>
          </cell>
          <cell r="C120" t="str">
            <v>PBTMTR37</v>
          </cell>
          <cell r="D120" t="str">
            <v>0015g00001V9ffqAAB</v>
          </cell>
          <cell r="E120" t="str">
            <v>GARG AND ASSOCIATES</v>
          </cell>
          <cell r="F120" t="str">
            <v>UTTAR PRADESH</v>
          </cell>
          <cell r="G120" t="str">
            <v>GORAKHPUR</v>
          </cell>
          <cell r="H120" t="str">
            <v>Gorakhpur</v>
          </cell>
          <cell r="I120" t="str">
            <v>GOBINDGARH IRON LLP</v>
          </cell>
          <cell r="J120" t="str">
            <v>Mohd Ansari</v>
          </cell>
          <cell r="K120" t="str">
            <v>-</v>
          </cell>
          <cell r="L120" t="str">
            <v>C12817</v>
          </cell>
          <cell r="M120" t="str">
            <v>North</v>
          </cell>
          <cell r="N120">
            <v>273209</v>
          </cell>
          <cell r="O120" t="str">
            <v>09AANFG4646F1Z5</v>
          </cell>
          <cell r="P120">
            <v>0</v>
          </cell>
          <cell r="Q120" t="str">
            <v>Dec'23</v>
          </cell>
          <cell r="R120">
            <v>2024</v>
          </cell>
          <cell r="S120">
            <v>107</v>
          </cell>
          <cell r="T120">
            <v>100</v>
          </cell>
          <cell r="U120">
            <v>0.81</v>
          </cell>
          <cell r="V120" t="str">
            <v>Star</v>
          </cell>
          <cell r="W120">
            <v>30</v>
          </cell>
          <cell r="X120">
            <v>20</v>
          </cell>
          <cell r="Y120">
            <v>37</v>
          </cell>
          <cell r="Z120">
            <v>30</v>
          </cell>
          <cell r="AA120">
            <v>20</v>
          </cell>
          <cell r="AB120">
            <v>9</v>
          </cell>
          <cell r="AC120">
            <v>9</v>
          </cell>
          <cell r="AD120"/>
          <cell r="AE120">
            <v>10</v>
          </cell>
          <cell r="AF120">
            <v>30</v>
          </cell>
          <cell r="AG120">
            <v>92</v>
          </cell>
          <cell r="AH120">
            <v>35</v>
          </cell>
          <cell r="AI120"/>
          <cell r="AJ120">
            <v>70</v>
          </cell>
          <cell r="AK120">
            <v>69</v>
          </cell>
          <cell r="AL120">
            <v>20</v>
          </cell>
          <cell r="AM120">
            <v>55</v>
          </cell>
          <cell r="AN120">
            <v>51</v>
          </cell>
          <cell r="AO120">
            <v>55</v>
          </cell>
          <cell r="AP120">
            <v>96</v>
          </cell>
          <cell r="AQ120">
            <v>95</v>
          </cell>
          <cell r="AR120">
            <v>30</v>
          </cell>
          <cell r="AS120">
            <v>54</v>
          </cell>
          <cell r="AU120">
            <v>243</v>
          </cell>
          <cell r="AV120"/>
          <cell r="AW120">
            <v>174</v>
          </cell>
        </row>
        <row r="121">
          <cell r="A121">
            <v>119</v>
          </cell>
          <cell r="B121">
            <v>2024</v>
          </cell>
          <cell r="C121" t="str">
            <v>PBTMTR38</v>
          </cell>
          <cell r="D121" t="str">
            <v>001J1000005ZPVbIAO</v>
          </cell>
          <cell r="E121" t="str">
            <v>M/S GOVIND STEELS</v>
          </cell>
          <cell r="F121" t="str">
            <v>UTTAR PRADESH</v>
          </cell>
          <cell r="G121" t="str">
            <v>GORAKHPUR</v>
          </cell>
          <cell r="H121" t="str">
            <v>Gorakhpur</v>
          </cell>
          <cell r="I121" t="str">
            <v>GOBINDGARH IRON LLP</v>
          </cell>
          <cell r="J121" t="str">
            <v>Mohd Ansari</v>
          </cell>
          <cell r="K121" t="str">
            <v>-</v>
          </cell>
          <cell r="L121" t="str">
            <v>C12817</v>
          </cell>
          <cell r="M121" t="str">
            <v>North</v>
          </cell>
          <cell r="N121">
            <v>273010</v>
          </cell>
          <cell r="O121" t="str">
            <v>09AIPPG8185R1Z2</v>
          </cell>
          <cell r="P121">
            <v>7376198160</v>
          </cell>
          <cell r="Q121" t="str">
            <v>Dec'23</v>
          </cell>
          <cell r="R121">
            <v>2024</v>
          </cell>
          <cell r="S121">
            <v>114</v>
          </cell>
          <cell r="T121">
            <v>100</v>
          </cell>
          <cell r="U121">
            <v>0</v>
          </cell>
          <cell r="V121" t="str">
            <v>Challenger</v>
          </cell>
          <cell r="W121">
            <v>30</v>
          </cell>
          <cell r="X121">
            <v>20</v>
          </cell>
          <cell r="Y121">
            <v>34</v>
          </cell>
          <cell r="Z121">
            <v>20</v>
          </cell>
          <cell r="AA121">
            <v>20</v>
          </cell>
          <cell r="AB121">
            <v>82</v>
          </cell>
          <cell r="AC121">
            <v>6</v>
          </cell>
          <cell r="AD121"/>
          <cell r="AE121">
            <v>5</v>
          </cell>
          <cell r="AF121">
            <v>5</v>
          </cell>
          <cell r="AG121">
            <v>80</v>
          </cell>
          <cell r="AH121">
            <v>30</v>
          </cell>
          <cell r="AI121">
            <v>65</v>
          </cell>
          <cell r="AJ121">
            <v>50</v>
          </cell>
          <cell r="AK121">
            <v>120</v>
          </cell>
          <cell r="AL121">
            <v>20</v>
          </cell>
          <cell r="AM121">
            <v>60</v>
          </cell>
          <cell r="AN121">
            <v>25</v>
          </cell>
          <cell r="AO121"/>
          <cell r="AP121"/>
          <cell r="AQ121"/>
          <cell r="AR121"/>
          <cell r="AS121"/>
          <cell r="AU121"/>
          <cell r="AV121"/>
          <cell r="AW121" t="str">
            <v/>
          </cell>
        </row>
        <row r="122">
          <cell r="A122">
            <v>120</v>
          </cell>
          <cell r="B122">
            <v>2024</v>
          </cell>
          <cell r="C122" t="str">
            <v>PBTMTR163</v>
          </cell>
          <cell r="D122" t="str">
            <v>0015g00001UBHjgAAH</v>
          </cell>
          <cell r="E122" t="str">
            <v>GUPTA BROS &amp; CO.</v>
          </cell>
          <cell r="F122" t="str">
            <v>HARYANA</v>
          </cell>
          <cell r="G122" t="str">
            <v>KAITHAL</v>
          </cell>
          <cell r="H122" t="str">
            <v>Kaithal</v>
          </cell>
          <cell r="I122" t="str">
            <v>RAMDOOT UDHYOG PRIVATE LIMITED</v>
          </cell>
          <cell r="J122" t="str">
            <v>Naseem Makkar</v>
          </cell>
          <cell r="K122" t="str">
            <v>Naseem Makkar</v>
          </cell>
          <cell r="L122" t="str">
            <v>C13168</v>
          </cell>
          <cell r="M122" t="str">
            <v>North</v>
          </cell>
          <cell r="N122">
            <v>136027</v>
          </cell>
          <cell r="O122" t="str">
            <v>06AADFG0964E1ZQ</v>
          </cell>
          <cell r="P122">
            <v>9416323332</v>
          </cell>
          <cell r="Q122" t="str">
            <v>Dec'23</v>
          </cell>
          <cell r="R122">
            <v>2024</v>
          </cell>
          <cell r="S122">
            <v>106</v>
          </cell>
          <cell r="T122">
            <v>250</v>
          </cell>
          <cell r="U122">
            <v>6.404E-2</v>
          </cell>
          <cell r="V122" t="str">
            <v>Alien</v>
          </cell>
          <cell r="W122">
            <v>27</v>
          </cell>
          <cell r="X122">
            <v>18</v>
          </cell>
          <cell r="Y122">
            <v>15</v>
          </cell>
          <cell r="Z122">
            <v>20</v>
          </cell>
          <cell r="AA122">
            <v>36.04</v>
          </cell>
          <cell r="AB122">
            <v>12</v>
          </cell>
          <cell r="AC122">
            <v>30</v>
          </cell>
          <cell r="AD122">
            <v>15.25</v>
          </cell>
          <cell r="AE122">
            <v>53.18</v>
          </cell>
          <cell r="AF122">
            <v>65.73</v>
          </cell>
          <cell r="AG122">
            <v>46.94</v>
          </cell>
          <cell r="AH122">
            <v>69.3</v>
          </cell>
          <cell r="AI122">
            <v>42.05</v>
          </cell>
          <cell r="AJ122">
            <v>12</v>
          </cell>
          <cell r="AK122">
            <v>96.94</v>
          </cell>
          <cell r="AL122">
            <v>32.880000000000003</v>
          </cell>
          <cell r="AM122">
            <v>30</v>
          </cell>
          <cell r="AN122">
            <v>12</v>
          </cell>
          <cell r="AO122">
            <v>11.97</v>
          </cell>
          <cell r="AP122">
            <v>12</v>
          </cell>
          <cell r="AQ122">
            <v>13.22</v>
          </cell>
          <cell r="AR122">
            <v>12.01</v>
          </cell>
          <cell r="AS122">
            <v>11.99</v>
          </cell>
          <cell r="AT122">
            <v>11.98</v>
          </cell>
          <cell r="AU122">
            <v>18</v>
          </cell>
          <cell r="AV122">
            <v>18.05</v>
          </cell>
          <cell r="AW122">
            <v>12</v>
          </cell>
        </row>
        <row r="123">
          <cell r="A123">
            <v>121</v>
          </cell>
          <cell r="B123">
            <v>2024</v>
          </cell>
          <cell r="C123" t="str">
            <v>PBTMTR164</v>
          </cell>
          <cell r="D123" t="str">
            <v>0015g00001eBMi2AAG</v>
          </cell>
          <cell r="E123" t="str">
            <v>SHIV TRADERS</v>
          </cell>
          <cell r="F123" t="str">
            <v>HARYANA</v>
          </cell>
          <cell r="G123" t="str">
            <v>KAITHAL</v>
          </cell>
          <cell r="H123" t="str">
            <v>Siwan</v>
          </cell>
          <cell r="I123" t="str">
            <v>RAMDOOT UDHYOG PRIVATE LIMITED</v>
          </cell>
          <cell r="J123" t="str">
            <v>Naseem Makkar</v>
          </cell>
          <cell r="K123" t="str">
            <v>Naseem Makkar</v>
          </cell>
          <cell r="L123" t="str">
            <v>C13168</v>
          </cell>
          <cell r="M123" t="str">
            <v>North</v>
          </cell>
          <cell r="N123">
            <v>136034</v>
          </cell>
          <cell r="O123" t="str">
            <v>06BGDPK8647P2ZO</v>
          </cell>
          <cell r="P123">
            <v>9034827876</v>
          </cell>
          <cell r="Q123" t="str">
            <v>Dec'23</v>
          </cell>
          <cell r="R123">
            <v>2024</v>
          </cell>
          <cell r="S123">
            <v>57</v>
          </cell>
          <cell r="T123">
            <v>150</v>
          </cell>
          <cell r="U123">
            <v>0</v>
          </cell>
          <cell r="V123" t="str">
            <v>Challenger</v>
          </cell>
          <cell r="W123">
            <v>12</v>
          </cell>
          <cell r="X123">
            <v>20</v>
          </cell>
          <cell r="Y123"/>
          <cell r="Z123">
            <v>9</v>
          </cell>
          <cell r="AA123">
            <v>10.050000000000001</v>
          </cell>
          <cell r="AB123"/>
          <cell r="AC123"/>
          <cell r="AD123"/>
          <cell r="AE123"/>
          <cell r="AF123"/>
          <cell r="AG123"/>
          <cell r="AH123"/>
          <cell r="AI123"/>
          <cell r="AJ123"/>
          <cell r="AK123"/>
          <cell r="AL123"/>
          <cell r="AM123"/>
          <cell r="AO123"/>
          <cell r="AP123"/>
          <cell r="AQ123"/>
          <cell r="AR123"/>
          <cell r="AS123"/>
          <cell r="AU123"/>
          <cell r="AV123"/>
          <cell r="AW123" t="str">
            <v/>
          </cell>
        </row>
        <row r="124">
          <cell r="A124">
            <v>122</v>
          </cell>
          <cell r="B124">
            <v>2024</v>
          </cell>
          <cell r="C124" t="str">
            <v>PBTMTR165</v>
          </cell>
          <cell r="D124" t="str">
            <v>0015g00001X5dTOAAZ</v>
          </cell>
          <cell r="E124" t="str">
            <v>KOHLI SALES CORP.</v>
          </cell>
          <cell r="F124" t="str">
            <v>HARYANA</v>
          </cell>
          <cell r="G124" t="str">
            <v>KURUKSHETRA</v>
          </cell>
          <cell r="H124" t="str">
            <v>Thanesar</v>
          </cell>
          <cell r="I124" t="str">
            <v>RAMDOOT UDHYOG PRIVATE LIMITED</v>
          </cell>
          <cell r="J124" t="str">
            <v>Naseem Makkar</v>
          </cell>
          <cell r="K124" t="str">
            <v>Naseem Makkar</v>
          </cell>
          <cell r="L124" t="str">
            <v>C13168</v>
          </cell>
          <cell r="M124" t="str">
            <v>North</v>
          </cell>
          <cell r="N124">
            <v>136118</v>
          </cell>
          <cell r="O124" t="str">
            <v>06AAAFK7967N1ZP</v>
          </cell>
          <cell r="P124">
            <v>9896100023</v>
          </cell>
          <cell r="Q124" t="str">
            <v>Dec'23</v>
          </cell>
          <cell r="R124">
            <v>2024</v>
          </cell>
          <cell r="S124">
            <v>117</v>
          </cell>
          <cell r="T124">
            <v>150</v>
          </cell>
          <cell r="U124">
            <v>0</v>
          </cell>
          <cell r="V124" t="str">
            <v>Challenger</v>
          </cell>
          <cell r="W124">
            <v>12</v>
          </cell>
          <cell r="X124">
            <v>33</v>
          </cell>
          <cell r="Y124">
            <v>42</v>
          </cell>
          <cell r="Z124"/>
          <cell r="AA124"/>
          <cell r="AB124"/>
          <cell r="AC124"/>
          <cell r="AD124"/>
          <cell r="AE124"/>
          <cell r="AF124"/>
          <cell r="AG124"/>
          <cell r="AH124"/>
          <cell r="AI124"/>
          <cell r="AJ124"/>
          <cell r="AK124"/>
          <cell r="AL124"/>
          <cell r="AM124"/>
          <cell r="AO124"/>
          <cell r="AP124"/>
          <cell r="AQ124"/>
          <cell r="AR124"/>
          <cell r="AS124"/>
          <cell r="AU124"/>
          <cell r="AV124"/>
          <cell r="AW124" t="str">
            <v/>
          </cell>
        </row>
        <row r="125">
          <cell r="A125">
            <v>123</v>
          </cell>
          <cell r="B125">
            <v>2024</v>
          </cell>
          <cell r="C125" t="str">
            <v>PBTMTR166</v>
          </cell>
          <cell r="D125" t="str">
            <v>0015g00001W29W5AAJ</v>
          </cell>
          <cell r="E125" t="str">
            <v>GANESH BUILDING MATERIAL</v>
          </cell>
          <cell r="F125" t="str">
            <v>HARYANA</v>
          </cell>
          <cell r="G125" t="str">
            <v>KURUKSHETRA</v>
          </cell>
          <cell r="H125" t="str">
            <v>Pehowa</v>
          </cell>
          <cell r="I125" t="str">
            <v>RAMDOOT UDHYOG PRIVATE LIMITED</v>
          </cell>
          <cell r="J125" t="str">
            <v>Naseem Makkar</v>
          </cell>
          <cell r="K125" t="str">
            <v>Naseem Makkar</v>
          </cell>
          <cell r="L125" t="str">
            <v>C13168</v>
          </cell>
          <cell r="M125" t="str">
            <v>North</v>
          </cell>
          <cell r="N125">
            <v>136128</v>
          </cell>
          <cell r="O125" t="str">
            <v>06AINPG5728Q2ZK</v>
          </cell>
          <cell r="P125">
            <v>8607100081</v>
          </cell>
          <cell r="Q125" t="str">
            <v>Dec'23</v>
          </cell>
          <cell r="R125">
            <v>2024</v>
          </cell>
          <cell r="S125">
            <v>75</v>
          </cell>
          <cell r="T125">
            <v>80</v>
          </cell>
          <cell r="U125">
            <v>0</v>
          </cell>
          <cell r="V125" t="str">
            <v>Challenger</v>
          </cell>
          <cell r="W125">
            <v>11</v>
          </cell>
          <cell r="X125"/>
          <cell r="Y125">
            <v>55</v>
          </cell>
          <cell r="Z125"/>
          <cell r="AA125"/>
          <cell r="AB125"/>
          <cell r="AC125"/>
          <cell r="AD125"/>
          <cell r="AE125"/>
          <cell r="AF125"/>
          <cell r="AG125"/>
          <cell r="AH125"/>
          <cell r="AI125"/>
          <cell r="AJ125"/>
          <cell r="AK125"/>
          <cell r="AL125"/>
          <cell r="AM125"/>
          <cell r="AO125"/>
          <cell r="AP125"/>
          <cell r="AQ125"/>
          <cell r="AR125"/>
          <cell r="AS125"/>
          <cell r="AU125"/>
          <cell r="AV125"/>
          <cell r="AW125" t="str">
            <v/>
          </cell>
        </row>
        <row r="126">
          <cell r="A126">
            <v>124</v>
          </cell>
          <cell r="B126">
            <v>2024</v>
          </cell>
          <cell r="C126" t="str">
            <v>PBTMTR167</v>
          </cell>
          <cell r="D126" t="str">
            <v>0015g00001UBHjkAAH</v>
          </cell>
          <cell r="E126" t="str">
            <v>NAVEEN KUMAR PARDEEP KUMAR</v>
          </cell>
          <cell r="F126" t="str">
            <v>HARYANA</v>
          </cell>
          <cell r="G126" t="str">
            <v>KAITHAL</v>
          </cell>
          <cell r="H126" t="str">
            <v>Pundri</v>
          </cell>
          <cell r="I126" t="str">
            <v>RAMDOOT UDHYOG PRIVATE LIMITED</v>
          </cell>
          <cell r="J126" t="str">
            <v>Naseem Makkar</v>
          </cell>
          <cell r="K126" t="str">
            <v>Naseem Makkar</v>
          </cell>
          <cell r="L126" t="str">
            <v>C13168</v>
          </cell>
          <cell r="M126" t="str">
            <v>North</v>
          </cell>
          <cell r="N126">
            <v>136042</v>
          </cell>
          <cell r="O126" t="str">
            <v>06AOZPR0651M2Z5</v>
          </cell>
          <cell r="P126">
            <v>9896481404</v>
          </cell>
          <cell r="Q126" t="str">
            <v>Dec'23</v>
          </cell>
          <cell r="R126">
            <v>2024</v>
          </cell>
          <cell r="S126">
            <v>104</v>
          </cell>
          <cell r="T126">
            <v>160</v>
          </cell>
          <cell r="U126">
            <v>0.268125</v>
          </cell>
          <cell r="V126" t="str">
            <v>Star</v>
          </cell>
          <cell r="W126">
            <v>62</v>
          </cell>
          <cell r="X126"/>
          <cell r="Y126"/>
          <cell r="Z126">
            <v>71</v>
          </cell>
          <cell r="AA126">
            <v>64.930000000000007</v>
          </cell>
          <cell r="AB126">
            <v>15</v>
          </cell>
          <cell r="AC126">
            <v>15.23</v>
          </cell>
          <cell r="AD126">
            <v>27.51</v>
          </cell>
          <cell r="AE126"/>
          <cell r="AF126">
            <v>84.66</v>
          </cell>
          <cell r="AG126"/>
          <cell r="AH126">
            <v>81.12</v>
          </cell>
          <cell r="AI126">
            <v>117.44</v>
          </cell>
          <cell r="AJ126">
            <v>65</v>
          </cell>
          <cell r="AK126"/>
          <cell r="AL126">
            <v>12.07</v>
          </cell>
          <cell r="AM126">
            <v>102</v>
          </cell>
          <cell r="AN126">
            <v>75</v>
          </cell>
          <cell r="AO126">
            <v>12</v>
          </cell>
          <cell r="AP126">
            <v>96.15</v>
          </cell>
          <cell r="AQ126">
            <v>41.54</v>
          </cell>
          <cell r="AR126"/>
          <cell r="AS126">
            <v>12.04</v>
          </cell>
          <cell r="AU126">
            <v>12</v>
          </cell>
          <cell r="AV126">
            <v>116.7</v>
          </cell>
          <cell r="AW126">
            <v>22</v>
          </cell>
        </row>
        <row r="127">
          <cell r="A127">
            <v>125</v>
          </cell>
          <cell r="B127">
            <v>2024</v>
          </cell>
          <cell r="C127" t="str">
            <v>PBTMTR168</v>
          </cell>
          <cell r="D127" t="str">
            <v>0015g00001f8D8AAAU</v>
          </cell>
          <cell r="E127" t="str">
            <v>SHREE SHYAM JEE BUILDING MATERIAL STORE</v>
          </cell>
          <cell r="F127" t="str">
            <v>HARYANA</v>
          </cell>
          <cell r="G127" t="str">
            <v>KARNAL</v>
          </cell>
          <cell r="H127" t="str">
            <v>Nilokheri</v>
          </cell>
          <cell r="I127" t="str">
            <v>RAMDOOT UDHYOG PRIVATE LIMITED</v>
          </cell>
          <cell r="J127" t="str">
            <v>Naseem Makkar</v>
          </cell>
          <cell r="K127" t="str">
            <v>Naseem Makkar</v>
          </cell>
          <cell r="L127" t="str">
            <v>C13168</v>
          </cell>
          <cell r="M127" t="str">
            <v>North</v>
          </cell>
          <cell r="N127">
            <v>132157</v>
          </cell>
          <cell r="O127" t="str">
            <v>06AUCPA8146R1ZA</v>
          </cell>
          <cell r="P127">
            <v>9996336543</v>
          </cell>
          <cell r="Q127" t="str">
            <v>Dec'23</v>
          </cell>
          <cell r="R127">
            <v>2024</v>
          </cell>
          <cell r="S127">
            <v>57</v>
          </cell>
          <cell r="T127">
            <v>170</v>
          </cell>
          <cell r="U127">
            <v>0.11782352941176469</v>
          </cell>
          <cell r="V127" t="str">
            <v>Star</v>
          </cell>
          <cell r="W127">
            <v>11</v>
          </cell>
          <cell r="X127">
            <v>12</v>
          </cell>
          <cell r="Y127"/>
          <cell r="Z127">
            <v>13</v>
          </cell>
          <cell r="AA127">
            <v>12.02</v>
          </cell>
          <cell r="AB127">
            <v>28</v>
          </cell>
          <cell r="AC127"/>
          <cell r="AD127">
            <v>12.25</v>
          </cell>
          <cell r="AE127">
            <v>11.96</v>
          </cell>
          <cell r="AF127">
            <v>36.369999999999997</v>
          </cell>
          <cell r="AG127"/>
          <cell r="AH127">
            <v>12.06</v>
          </cell>
          <cell r="AI127">
            <v>11.97</v>
          </cell>
          <cell r="AJ127">
            <v>24</v>
          </cell>
          <cell r="AK127">
            <v>146.19</v>
          </cell>
          <cell r="AL127">
            <v>24.66</v>
          </cell>
          <cell r="AM127">
            <v>44</v>
          </cell>
          <cell r="AN127">
            <v>12</v>
          </cell>
          <cell r="AO127">
            <v>37.130000000000003</v>
          </cell>
          <cell r="AP127"/>
          <cell r="AQ127">
            <v>12.1</v>
          </cell>
          <cell r="AR127">
            <v>56.69</v>
          </cell>
          <cell r="AS127">
            <v>12.04</v>
          </cell>
          <cell r="AT127">
            <v>12.02</v>
          </cell>
          <cell r="AU127">
            <v>24</v>
          </cell>
          <cell r="AV127">
            <v>24.07</v>
          </cell>
          <cell r="AW127">
            <v>53</v>
          </cell>
        </row>
        <row r="128">
          <cell r="A128">
            <v>126</v>
          </cell>
          <cell r="B128">
            <v>2024</v>
          </cell>
          <cell r="C128" t="str">
            <v>PBTMTR169</v>
          </cell>
          <cell r="D128" t="str">
            <v>0015g00001Y4GtzAAF</v>
          </cell>
          <cell r="E128" t="str">
            <v>BANSAL BUILDING MATERIALS</v>
          </cell>
          <cell r="F128" t="str">
            <v>HARYANA</v>
          </cell>
          <cell r="G128" t="str">
            <v>KARNAL</v>
          </cell>
          <cell r="H128" t="str">
            <v>Nilokheri</v>
          </cell>
          <cell r="I128" t="str">
            <v>RAMDOOT UDHYOG PRIVATE LIMITED</v>
          </cell>
          <cell r="J128" t="str">
            <v>Naseem Makkar</v>
          </cell>
          <cell r="K128" t="str">
            <v>Naseem Makkar</v>
          </cell>
          <cell r="L128" t="str">
            <v>C13168</v>
          </cell>
          <cell r="M128" t="str">
            <v>North</v>
          </cell>
          <cell r="N128">
            <v>132116</v>
          </cell>
          <cell r="O128" t="str">
            <v>06ABBFB9198G1Z7</v>
          </cell>
          <cell r="P128">
            <v>9034596573</v>
          </cell>
          <cell r="Q128" t="str">
            <v>Dec'23</v>
          </cell>
          <cell r="R128">
            <v>2024</v>
          </cell>
          <cell r="S128">
            <v>51</v>
          </cell>
          <cell r="T128">
            <v>70</v>
          </cell>
          <cell r="U128">
            <v>0</v>
          </cell>
          <cell r="V128" t="str">
            <v>Challenger</v>
          </cell>
          <cell r="W128">
            <v>10</v>
          </cell>
          <cell r="X128">
            <v>21</v>
          </cell>
          <cell r="Y128">
            <v>9</v>
          </cell>
          <cell r="Z128"/>
          <cell r="AA128"/>
          <cell r="AB128"/>
          <cell r="AC128"/>
          <cell r="AD128"/>
          <cell r="AE128"/>
          <cell r="AF128"/>
          <cell r="AG128"/>
          <cell r="AH128"/>
          <cell r="AI128"/>
          <cell r="AJ128"/>
          <cell r="AK128"/>
          <cell r="AL128"/>
          <cell r="AM128">
            <v>23.1</v>
          </cell>
          <cell r="AN128">
            <v>23</v>
          </cell>
          <cell r="AO128"/>
          <cell r="AP128">
            <v>12.05</v>
          </cell>
          <cell r="AQ128"/>
          <cell r="AR128">
            <v>12.02</v>
          </cell>
          <cell r="AS128">
            <v>11.98</v>
          </cell>
          <cell r="AU128"/>
          <cell r="AV128"/>
          <cell r="AW128" t="str">
            <v/>
          </cell>
        </row>
        <row r="129">
          <cell r="A129">
            <v>127</v>
          </cell>
          <cell r="B129">
            <v>2024</v>
          </cell>
          <cell r="C129" t="str">
            <v>PBTMTR170</v>
          </cell>
          <cell r="D129" t="str">
            <v>0015g00001ZU9mmAAD</v>
          </cell>
          <cell r="E129" t="str">
            <v>RAHUL TRADERS</v>
          </cell>
          <cell r="F129" t="str">
            <v>HARYANA</v>
          </cell>
          <cell r="G129" t="str">
            <v>KARNAL</v>
          </cell>
          <cell r="H129" t="str">
            <v>Karnal</v>
          </cell>
          <cell r="I129" t="str">
            <v>RAMDOOT UDHYOG PRIVATE LIMITED</v>
          </cell>
          <cell r="J129" t="str">
            <v>Naseem Makkar</v>
          </cell>
          <cell r="K129" t="str">
            <v>Naseem Makkar</v>
          </cell>
          <cell r="L129" t="str">
            <v>C13168</v>
          </cell>
          <cell r="M129" t="str">
            <v>North</v>
          </cell>
          <cell r="N129">
            <v>132001</v>
          </cell>
          <cell r="O129" t="str">
            <v>06AETPA5248P2ZW</v>
          </cell>
          <cell r="P129" t="str">
            <v>+91 98969 42020</v>
          </cell>
          <cell r="Q129" t="str">
            <v>Dec'23</v>
          </cell>
          <cell r="R129">
            <v>2024</v>
          </cell>
          <cell r="S129">
            <v>110</v>
          </cell>
          <cell r="T129">
            <v>400</v>
          </cell>
          <cell r="U129">
            <v>0</v>
          </cell>
          <cell r="V129" t="str">
            <v>Alien</v>
          </cell>
          <cell r="W129">
            <v>11</v>
          </cell>
          <cell r="X129">
            <v>31</v>
          </cell>
          <cell r="Y129">
            <v>41</v>
          </cell>
          <cell r="Z129">
            <v>49</v>
          </cell>
          <cell r="AA129"/>
          <cell r="AB129">
            <v>4</v>
          </cell>
          <cell r="AC129"/>
          <cell r="AD129"/>
          <cell r="AE129"/>
          <cell r="AF129"/>
          <cell r="AG129"/>
          <cell r="AH129"/>
          <cell r="AI129"/>
          <cell r="AJ129"/>
          <cell r="AK129"/>
          <cell r="AL129"/>
          <cell r="AM129"/>
          <cell r="AO129"/>
          <cell r="AP129"/>
          <cell r="AQ129"/>
          <cell r="AR129"/>
          <cell r="AS129"/>
          <cell r="AU129"/>
          <cell r="AV129"/>
          <cell r="AW129" t="str">
            <v/>
          </cell>
        </row>
        <row r="130">
          <cell r="A130">
            <v>128</v>
          </cell>
          <cell r="B130">
            <v>2024</v>
          </cell>
          <cell r="C130" t="str">
            <v>PBTMTR171</v>
          </cell>
          <cell r="D130" t="str">
            <v>0015g00001RJqYvAAL</v>
          </cell>
          <cell r="E130" t="str">
            <v>Shri Ganesh Trading Co, SIWAN Kaithal</v>
          </cell>
          <cell r="F130" t="str">
            <v>HARYANA</v>
          </cell>
          <cell r="G130" t="str">
            <v>KAITHAL</v>
          </cell>
          <cell r="H130" t="str">
            <v>Siwan</v>
          </cell>
          <cell r="I130" t="str">
            <v>RAMDOOT UDHYOG PRIVATE LIMITED</v>
          </cell>
          <cell r="J130" t="str">
            <v>Naseem Makkar</v>
          </cell>
          <cell r="K130" t="str">
            <v>Naseem Makkar</v>
          </cell>
          <cell r="L130" t="str">
            <v>C13168</v>
          </cell>
          <cell r="M130" t="str">
            <v>North</v>
          </cell>
          <cell r="N130">
            <v>136033</v>
          </cell>
          <cell r="O130" t="str">
            <v>06COIPP0434B1ZC</v>
          </cell>
          <cell r="P130">
            <v>9466788807</v>
          </cell>
          <cell r="Q130" t="str">
            <v>Jan'24</v>
          </cell>
          <cell r="R130">
            <v>2024</v>
          </cell>
          <cell r="S130">
            <v>10</v>
          </cell>
          <cell r="T130">
            <v>100</v>
          </cell>
          <cell r="U130">
            <v>0</v>
          </cell>
          <cell r="V130" t="str">
            <v>Challenger</v>
          </cell>
          <cell r="W130">
            <v>10</v>
          </cell>
          <cell r="X130"/>
          <cell r="Y130"/>
          <cell r="Z130"/>
          <cell r="AA130"/>
          <cell r="AB130"/>
          <cell r="AC130"/>
          <cell r="AD130">
            <v>10.1</v>
          </cell>
          <cell r="AE130">
            <v>52.55</v>
          </cell>
          <cell r="AF130"/>
          <cell r="AG130"/>
          <cell r="AH130"/>
          <cell r="AI130"/>
          <cell r="AJ130"/>
          <cell r="AK130"/>
          <cell r="AL130"/>
          <cell r="AM130"/>
          <cell r="AO130"/>
          <cell r="AP130"/>
          <cell r="AQ130"/>
          <cell r="AR130"/>
          <cell r="AS130"/>
          <cell r="AU130"/>
          <cell r="AV130"/>
          <cell r="AW130" t="str">
            <v/>
          </cell>
        </row>
        <row r="131">
          <cell r="A131">
            <v>129</v>
          </cell>
          <cell r="B131">
            <v>2024</v>
          </cell>
          <cell r="C131" t="str">
            <v>PBTMTR172</v>
          </cell>
          <cell r="D131" t="str">
            <v>0015g00001ZU8bLAAT</v>
          </cell>
          <cell r="E131" t="str">
            <v>BANSAL CEMENT STORE</v>
          </cell>
          <cell r="F131" t="str">
            <v>HARYANA</v>
          </cell>
          <cell r="G131" t="str">
            <v>KARNAL</v>
          </cell>
          <cell r="H131" t="str">
            <v>Assandh</v>
          </cell>
          <cell r="I131" t="str">
            <v>RAMDOOT UDHYOG PRIVATE LIMITED</v>
          </cell>
          <cell r="J131" t="str">
            <v>Naseem Makkar</v>
          </cell>
          <cell r="K131" t="str">
            <v>Naseem Makkar</v>
          </cell>
          <cell r="L131" t="str">
            <v>C13168</v>
          </cell>
          <cell r="M131" t="str">
            <v>North</v>
          </cell>
          <cell r="N131">
            <v>132039</v>
          </cell>
          <cell r="O131" t="str">
            <v>06AQLPK0460F1Z3</v>
          </cell>
          <cell r="P131">
            <v>9991572081</v>
          </cell>
          <cell r="Q131" t="str">
            <v>Jan'24</v>
          </cell>
          <cell r="R131">
            <v>2024</v>
          </cell>
          <cell r="S131">
            <v>58</v>
          </cell>
          <cell r="T131">
            <v>110</v>
          </cell>
          <cell r="U131">
            <v>0</v>
          </cell>
          <cell r="V131" t="str">
            <v>Challenger</v>
          </cell>
          <cell r="W131">
            <v>10</v>
          </cell>
          <cell r="X131">
            <v>16</v>
          </cell>
          <cell r="Y131">
            <v>32</v>
          </cell>
          <cell r="Z131">
            <v>15</v>
          </cell>
          <cell r="AA131">
            <v>24.18</v>
          </cell>
          <cell r="AB131">
            <v>12</v>
          </cell>
          <cell r="AC131">
            <v>15</v>
          </cell>
          <cell r="AD131">
            <v>10.050000000000001</v>
          </cell>
          <cell r="AE131">
            <v>25.22</v>
          </cell>
          <cell r="AF131">
            <v>15.08</v>
          </cell>
          <cell r="AG131"/>
          <cell r="AH131"/>
          <cell r="AI131"/>
          <cell r="AJ131"/>
          <cell r="AK131"/>
          <cell r="AL131"/>
          <cell r="AM131"/>
          <cell r="AO131"/>
          <cell r="AP131"/>
          <cell r="AQ131"/>
          <cell r="AR131"/>
          <cell r="AS131"/>
          <cell r="AU131"/>
          <cell r="AV131"/>
          <cell r="AW131" t="str">
            <v/>
          </cell>
        </row>
        <row r="132">
          <cell r="A132">
            <v>130</v>
          </cell>
          <cell r="B132">
            <v>2024</v>
          </cell>
          <cell r="C132" t="str">
            <v>PBTMTR173</v>
          </cell>
          <cell r="D132" t="str">
            <v>0015g00001c4ap5AAA</v>
          </cell>
          <cell r="E132" t="str">
            <v>GOYAL TRADING COMPANY</v>
          </cell>
          <cell r="F132" t="str">
            <v>HARYANA</v>
          </cell>
          <cell r="G132" t="str">
            <v>KURUKSHETRA</v>
          </cell>
          <cell r="H132" t="str">
            <v>Pehowa</v>
          </cell>
          <cell r="I132" t="str">
            <v>RAMDOOT UDHYOG PRIVATE LIMITED</v>
          </cell>
          <cell r="J132" t="str">
            <v>Naseem Makkar</v>
          </cell>
          <cell r="K132" t="str">
            <v>Naseem Makkar</v>
          </cell>
          <cell r="L132" t="str">
            <v>C13168</v>
          </cell>
          <cell r="M132" t="str">
            <v>North</v>
          </cell>
          <cell r="N132">
            <v>136128</v>
          </cell>
          <cell r="O132" t="str">
            <v>06AKVPG6333R1ZC</v>
          </cell>
          <cell r="P132">
            <v>7206608344</v>
          </cell>
          <cell r="Q132" t="str">
            <v>Jan'24</v>
          </cell>
          <cell r="R132">
            <v>2024</v>
          </cell>
          <cell r="S132">
            <v>326</v>
          </cell>
          <cell r="T132">
            <v>170</v>
          </cell>
          <cell r="U132">
            <v>0</v>
          </cell>
          <cell r="V132" t="str">
            <v>Challenger</v>
          </cell>
          <cell r="W132">
            <v>143</v>
          </cell>
          <cell r="X132">
            <v>148</v>
          </cell>
          <cell r="Y132">
            <v>36</v>
          </cell>
          <cell r="Z132">
            <v>85</v>
          </cell>
          <cell r="AA132">
            <v>93.45</v>
          </cell>
          <cell r="AB132">
            <v>68</v>
          </cell>
          <cell r="AC132">
            <v>51.55</v>
          </cell>
          <cell r="AD132">
            <v>28.1</v>
          </cell>
          <cell r="AE132">
            <v>60.72</v>
          </cell>
          <cell r="AF132">
            <v>79.31</v>
          </cell>
          <cell r="AG132">
            <v>83.42</v>
          </cell>
          <cell r="AH132">
            <v>104.84</v>
          </cell>
          <cell r="AI132"/>
          <cell r="AJ132"/>
          <cell r="AK132">
            <v>202.25</v>
          </cell>
          <cell r="AL132"/>
          <cell r="AM132"/>
          <cell r="AO132"/>
          <cell r="AP132"/>
          <cell r="AQ132"/>
          <cell r="AR132"/>
          <cell r="AS132"/>
          <cell r="AU132"/>
          <cell r="AV132"/>
          <cell r="AW132" t="str">
            <v/>
          </cell>
        </row>
        <row r="133">
          <cell r="A133">
            <v>131</v>
          </cell>
          <cell r="B133">
            <v>2024</v>
          </cell>
          <cell r="C133" t="str">
            <v>PBTMTR174</v>
          </cell>
          <cell r="D133" t="str">
            <v>0015g00001c2zeUAAQ</v>
          </cell>
          <cell r="E133" t="str">
            <v>GANPATI SANITARY AND BUILDING MATERIAL STORE</v>
          </cell>
          <cell r="F133" t="str">
            <v>HARYANA</v>
          </cell>
          <cell r="G133" t="str">
            <v>KURUKSHETRA</v>
          </cell>
          <cell r="H133" t="str">
            <v>Pehowa</v>
          </cell>
          <cell r="I133" t="str">
            <v>RAMDOOT UDHYOG PRIVATE LIMITED</v>
          </cell>
          <cell r="J133" t="str">
            <v>Naseem Makkar</v>
          </cell>
          <cell r="K133" t="str">
            <v>Naseem Makkar</v>
          </cell>
          <cell r="L133" t="str">
            <v>C13168</v>
          </cell>
          <cell r="M133" t="str">
            <v>North</v>
          </cell>
          <cell r="N133">
            <v>136128</v>
          </cell>
          <cell r="O133" t="str">
            <v>06AYVPG4648R1ZE</v>
          </cell>
          <cell r="P133">
            <v>9896658557</v>
          </cell>
          <cell r="Q133" t="str">
            <v>Jan'24</v>
          </cell>
          <cell r="R133">
            <v>2024</v>
          </cell>
          <cell r="S133">
            <v>63</v>
          </cell>
          <cell r="T133">
            <v>180</v>
          </cell>
          <cell r="U133">
            <v>3.337037037037037E-2</v>
          </cell>
          <cell r="V133" t="str">
            <v>Challenger</v>
          </cell>
          <cell r="W133">
            <v>20</v>
          </cell>
          <cell r="X133">
            <v>15</v>
          </cell>
          <cell r="Y133">
            <v>28</v>
          </cell>
          <cell r="Z133">
            <v>13</v>
          </cell>
          <cell r="AA133"/>
          <cell r="AB133">
            <v>12</v>
          </cell>
          <cell r="AC133"/>
          <cell r="AD133">
            <v>12</v>
          </cell>
          <cell r="AE133"/>
          <cell r="AF133">
            <v>54.48</v>
          </cell>
          <cell r="AG133"/>
          <cell r="AH133">
            <v>108.94</v>
          </cell>
          <cell r="AI133">
            <v>101.85</v>
          </cell>
          <cell r="AJ133"/>
          <cell r="AK133"/>
          <cell r="AL133"/>
          <cell r="AM133"/>
          <cell r="AN133">
            <v>13</v>
          </cell>
          <cell r="AO133"/>
          <cell r="AP133">
            <v>13.03</v>
          </cell>
          <cell r="AQ133"/>
          <cell r="AR133"/>
          <cell r="AS133"/>
          <cell r="AT133">
            <v>18.02</v>
          </cell>
          <cell r="AU133"/>
          <cell r="AV133"/>
          <cell r="AW133" t="str">
            <v/>
          </cell>
        </row>
        <row r="134">
          <cell r="A134">
            <v>132</v>
          </cell>
          <cell r="B134">
            <v>2024</v>
          </cell>
          <cell r="C134" t="str">
            <v>PBTMTR102</v>
          </cell>
          <cell r="D134" t="str">
            <v>0015g00001YQFpdAAH</v>
          </cell>
          <cell r="E134" t="str">
            <v>EKTA STEEL</v>
          </cell>
          <cell r="F134" t="str">
            <v>DELHI</v>
          </cell>
          <cell r="G134" t="str">
            <v>SOUTH</v>
          </cell>
          <cell r="H134"/>
          <cell r="I134" t="str">
            <v>MAHENDRA STEELS</v>
          </cell>
          <cell r="J134" t="str">
            <v>Aman kumar</v>
          </cell>
          <cell r="K134" t="str">
            <v>Aman kumar</v>
          </cell>
          <cell r="L134" t="str">
            <v>C12832</v>
          </cell>
          <cell r="M134" t="str">
            <v>North</v>
          </cell>
          <cell r="N134">
            <v>110044</v>
          </cell>
          <cell r="O134" t="str">
            <v>07AMRPJ8765C1ZM</v>
          </cell>
          <cell r="P134">
            <v>8826446975</v>
          </cell>
          <cell r="Q134" t="str">
            <v>Jan'24</v>
          </cell>
          <cell r="R134">
            <v>2024</v>
          </cell>
          <cell r="S134">
            <v>20</v>
          </cell>
          <cell r="T134">
            <v>200</v>
          </cell>
          <cell r="U134">
            <v>0</v>
          </cell>
          <cell r="V134" t="str">
            <v>Challenger</v>
          </cell>
          <cell r="W134">
            <v>10</v>
          </cell>
          <cell r="X134">
            <v>10</v>
          </cell>
          <cell r="Y134"/>
          <cell r="Z134">
            <v>10</v>
          </cell>
          <cell r="AA134"/>
          <cell r="AB134"/>
          <cell r="AC134">
            <v>2</v>
          </cell>
          <cell r="AD134"/>
          <cell r="AE134"/>
          <cell r="AF134">
            <v>10.01</v>
          </cell>
          <cell r="AG134"/>
          <cell r="AH134"/>
          <cell r="AI134"/>
          <cell r="AJ134"/>
          <cell r="AK134"/>
          <cell r="AL134"/>
          <cell r="AM134"/>
          <cell r="AO134">
            <v>11.57</v>
          </cell>
          <cell r="AP134"/>
          <cell r="AQ134">
            <v>2</v>
          </cell>
          <cell r="AR134"/>
          <cell r="AS134"/>
          <cell r="AU134"/>
          <cell r="AV134"/>
          <cell r="AW134" t="str">
            <v/>
          </cell>
        </row>
        <row r="135">
          <cell r="A135">
            <v>133</v>
          </cell>
          <cell r="B135">
            <v>2024</v>
          </cell>
          <cell r="C135" t="str">
            <v>PBTMTR103</v>
          </cell>
          <cell r="D135" t="str">
            <v>0015g00001ZV7hHAAT</v>
          </cell>
          <cell r="E135" t="str">
            <v>SHREE RAJ SHYAMAJI ENTERPRISES</v>
          </cell>
          <cell r="F135" t="str">
            <v>DELHI</v>
          </cell>
          <cell r="G135" t="str">
            <v>NEW DELHI</v>
          </cell>
          <cell r="H135"/>
          <cell r="I135" t="str">
            <v>MAHENDRA STEELS</v>
          </cell>
          <cell r="J135" t="str">
            <v>Aman kumar</v>
          </cell>
          <cell r="K135" t="str">
            <v>Aman kumar</v>
          </cell>
          <cell r="L135" t="str">
            <v>C12832</v>
          </cell>
          <cell r="M135" t="str">
            <v>North</v>
          </cell>
          <cell r="N135">
            <v>110028</v>
          </cell>
          <cell r="O135" t="str">
            <v>07AERPG3314C1ZV</v>
          </cell>
          <cell r="P135">
            <v>9873636655</v>
          </cell>
          <cell r="Q135" t="str">
            <v>Jan'24</v>
          </cell>
          <cell r="R135">
            <v>2024</v>
          </cell>
          <cell r="S135">
            <v>51</v>
          </cell>
          <cell r="T135">
            <v>600</v>
          </cell>
          <cell r="U135">
            <v>9.1077777777777785E-2</v>
          </cell>
          <cell r="V135" t="str">
            <v>Alien</v>
          </cell>
          <cell r="W135">
            <v>10</v>
          </cell>
          <cell r="X135">
            <v>22</v>
          </cell>
          <cell r="Y135">
            <v>19</v>
          </cell>
          <cell r="Z135"/>
          <cell r="AA135">
            <v>19.14</v>
          </cell>
          <cell r="AB135">
            <v>11</v>
          </cell>
          <cell r="AC135">
            <v>1.895</v>
          </cell>
          <cell r="AD135"/>
          <cell r="AE135">
            <v>2.1</v>
          </cell>
          <cell r="AF135">
            <v>5.9</v>
          </cell>
          <cell r="AG135">
            <v>36</v>
          </cell>
          <cell r="AH135">
            <v>32.81</v>
          </cell>
          <cell r="AI135">
            <v>22.44</v>
          </cell>
          <cell r="AJ135">
            <v>25.5</v>
          </cell>
          <cell r="AK135">
            <v>145</v>
          </cell>
          <cell r="AL135">
            <v>21.523</v>
          </cell>
          <cell r="AM135">
            <v>13</v>
          </cell>
          <cell r="AN135">
            <v>16</v>
          </cell>
          <cell r="AO135">
            <v>12.11</v>
          </cell>
          <cell r="AP135"/>
          <cell r="AQ135">
            <v>1</v>
          </cell>
          <cell r="AR135">
            <v>12.03</v>
          </cell>
          <cell r="AS135">
            <v>57.01</v>
          </cell>
          <cell r="AT135">
            <v>41.88</v>
          </cell>
          <cell r="AU135">
            <v>110</v>
          </cell>
          <cell r="AV135">
            <v>12.06</v>
          </cell>
          <cell r="AW135">
            <v>454.8</v>
          </cell>
        </row>
        <row r="136">
          <cell r="A136">
            <v>134</v>
          </cell>
          <cell r="B136">
            <v>2024</v>
          </cell>
          <cell r="C136" t="str">
            <v>PBTMTR118</v>
          </cell>
          <cell r="D136" t="str">
            <v>0015g00001UBHk2AAH</v>
          </cell>
          <cell r="E136" t="str">
            <v>Ashu steel traders</v>
          </cell>
          <cell r="F136" t="str">
            <v>HARYANA</v>
          </cell>
          <cell r="G136" t="str">
            <v>FARIDABAD</v>
          </cell>
          <cell r="H136" t="str">
            <v>Faridabad</v>
          </cell>
          <cell r="I136" t="str">
            <v>NIKUNJ UDYOG</v>
          </cell>
          <cell r="J136" t="str">
            <v>Rahul Chauhan</v>
          </cell>
          <cell r="K136" t="str">
            <v>Shiv Shankar Sharma</v>
          </cell>
          <cell r="L136" t="str">
            <v>C12828</v>
          </cell>
          <cell r="M136" t="str">
            <v>North</v>
          </cell>
          <cell r="N136">
            <v>121001</v>
          </cell>
          <cell r="O136" t="str">
            <v>06DZGPS2666C1ZD</v>
          </cell>
          <cell r="P136">
            <v>9999005224</v>
          </cell>
          <cell r="Q136" t="str">
            <v>Jan'24</v>
          </cell>
          <cell r="R136">
            <v>2024</v>
          </cell>
          <cell r="S136">
            <v>51</v>
          </cell>
          <cell r="T136">
            <v>240</v>
          </cell>
          <cell r="U136">
            <v>0</v>
          </cell>
          <cell r="V136" t="str">
            <v>Alien</v>
          </cell>
          <cell r="W136">
            <v>35</v>
          </cell>
          <cell r="X136">
            <v>10</v>
          </cell>
          <cell r="Y136">
            <v>6</v>
          </cell>
          <cell r="Z136"/>
          <cell r="AA136"/>
          <cell r="AB136"/>
          <cell r="AC136"/>
          <cell r="AD136"/>
          <cell r="AE136"/>
          <cell r="AF136"/>
          <cell r="AG136"/>
          <cell r="AH136"/>
          <cell r="AI136"/>
          <cell r="AJ136"/>
          <cell r="AK136"/>
          <cell r="AL136"/>
          <cell r="AM136"/>
          <cell r="AO136"/>
          <cell r="AP136"/>
          <cell r="AQ136"/>
          <cell r="AR136"/>
          <cell r="AS136"/>
          <cell r="AU136"/>
          <cell r="AV136"/>
          <cell r="AW136" t="str">
            <v/>
          </cell>
        </row>
        <row r="137">
          <cell r="A137">
            <v>135</v>
          </cell>
          <cell r="B137">
            <v>2024</v>
          </cell>
          <cell r="C137" t="str">
            <v>PBTMTR119</v>
          </cell>
          <cell r="D137" t="str">
            <v>0015g00001bYr77AAC</v>
          </cell>
          <cell r="E137" t="str">
            <v>GUPTA STEEL TRADERS</v>
          </cell>
          <cell r="F137" t="str">
            <v>HARYANA</v>
          </cell>
          <cell r="G137" t="str">
            <v>MAHENDRAGARH</v>
          </cell>
          <cell r="H137" t="str">
            <v>Narnaul</v>
          </cell>
          <cell r="I137" t="str">
            <v>NIKUNJ UDYOG</v>
          </cell>
          <cell r="J137" t="str">
            <v>Shiv Shankar Sharma</v>
          </cell>
          <cell r="K137" t="str">
            <v>Shiv Shankar Sharma</v>
          </cell>
          <cell r="L137" t="str">
            <v>C12828</v>
          </cell>
          <cell r="M137" t="str">
            <v>North</v>
          </cell>
          <cell r="N137">
            <v>123001</v>
          </cell>
          <cell r="O137" t="str">
            <v>06AFSPM4584L1ZN</v>
          </cell>
          <cell r="P137">
            <v>9812467895</v>
          </cell>
          <cell r="Q137" t="str">
            <v>Jan'24</v>
          </cell>
          <cell r="R137">
            <v>2024</v>
          </cell>
          <cell r="S137">
            <v>54</v>
          </cell>
          <cell r="T137">
            <v>160</v>
          </cell>
          <cell r="U137">
            <v>0</v>
          </cell>
          <cell r="V137" t="str">
            <v>Challenger</v>
          </cell>
          <cell r="W137">
            <v>10</v>
          </cell>
          <cell r="X137">
            <v>24</v>
          </cell>
          <cell r="Y137">
            <v>19</v>
          </cell>
          <cell r="Z137"/>
          <cell r="AA137"/>
          <cell r="AB137"/>
          <cell r="AC137"/>
          <cell r="AD137">
            <v>15</v>
          </cell>
          <cell r="AE137"/>
          <cell r="AF137"/>
          <cell r="AG137"/>
          <cell r="AH137"/>
          <cell r="AI137"/>
          <cell r="AJ137"/>
          <cell r="AK137"/>
          <cell r="AL137"/>
          <cell r="AM137"/>
          <cell r="AO137"/>
          <cell r="AP137"/>
          <cell r="AQ137"/>
          <cell r="AR137"/>
          <cell r="AS137"/>
          <cell r="AU137"/>
          <cell r="AV137"/>
          <cell r="AW137" t="str">
            <v/>
          </cell>
        </row>
        <row r="138">
          <cell r="A138">
            <v>136</v>
          </cell>
          <cell r="B138">
            <v>2024</v>
          </cell>
          <cell r="C138" t="str">
            <v>PBTMTR120</v>
          </cell>
          <cell r="D138" t="str">
            <v>001J1000003ll8FIAQ</v>
          </cell>
          <cell r="E138" t="str">
            <v>DELHI STEEL</v>
          </cell>
          <cell r="F138" t="str">
            <v>HARYANA</v>
          </cell>
          <cell r="G138" t="str">
            <v>FARIDABAD</v>
          </cell>
          <cell r="H138" t="str">
            <v>Faridabad</v>
          </cell>
          <cell r="I138" t="str">
            <v>NIKUNJ UDYOG</v>
          </cell>
          <cell r="J138" t="str">
            <v>Rahul Chauhan</v>
          </cell>
          <cell r="K138" t="str">
            <v>Shiv Shankar Sharma</v>
          </cell>
          <cell r="L138" t="str">
            <v>C12828</v>
          </cell>
          <cell r="M138" t="str">
            <v>North</v>
          </cell>
          <cell r="N138">
            <v>121001</v>
          </cell>
          <cell r="O138" t="str">
            <v>06AMVPB3186B1Z5</v>
          </cell>
          <cell r="P138">
            <v>9810373656</v>
          </cell>
          <cell r="Q138" t="str">
            <v>Jan'24</v>
          </cell>
          <cell r="R138">
            <v>2024</v>
          </cell>
          <cell r="S138">
            <v>21</v>
          </cell>
          <cell r="T138">
            <v>220</v>
          </cell>
          <cell r="U138">
            <v>0.26531818181818179</v>
          </cell>
          <cell r="V138" t="str">
            <v>Super Star</v>
          </cell>
          <cell r="W138">
            <v>10</v>
          </cell>
          <cell r="X138"/>
          <cell r="Y138">
            <v>12</v>
          </cell>
          <cell r="Z138"/>
          <cell r="AA138"/>
          <cell r="AB138">
            <v>22</v>
          </cell>
          <cell r="AC138">
            <v>9.02</v>
          </cell>
          <cell r="AD138">
            <v>27.5</v>
          </cell>
          <cell r="AE138">
            <v>10</v>
          </cell>
          <cell r="AF138">
            <v>2.5</v>
          </cell>
          <cell r="AG138">
            <v>10</v>
          </cell>
          <cell r="AH138">
            <v>19</v>
          </cell>
          <cell r="AI138">
            <v>18</v>
          </cell>
          <cell r="AJ138">
            <v>83.5</v>
          </cell>
          <cell r="AK138">
            <v>41</v>
          </cell>
          <cell r="AL138">
            <v>184</v>
          </cell>
          <cell r="AM138">
            <v>51</v>
          </cell>
          <cell r="AN138">
            <v>185</v>
          </cell>
          <cell r="AO138">
            <v>236.38</v>
          </cell>
          <cell r="AP138">
            <v>57.62</v>
          </cell>
          <cell r="AQ138">
            <v>56.79</v>
          </cell>
          <cell r="AR138">
            <v>166.23</v>
          </cell>
          <cell r="AS138">
            <v>84.91</v>
          </cell>
          <cell r="AT138">
            <v>71.209999999999994</v>
          </cell>
          <cell r="AU138">
            <v>65</v>
          </cell>
          <cell r="AV138">
            <v>38.9</v>
          </cell>
          <cell r="AW138">
            <v>96</v>
          </cell>
        </row>
        <row r="139">
          <cell r="A139">
            <v>137</v>
          </cell>
          <cell r="B139">
            <v>2024</v>
          </cell>
          <cell r="C139" t="str">
            <v>PBTMTR121</v>
          </cell>
          <cell r="D139" t="str">
            <v>0015g00001V9Nj3AAF</v>
          </cell>
          <cell r="E139" t="str">
            <v>LAKSHAY STEELS</v>
          </cell>
          <cell r="F139" t="str">
            <v>HARYANA</v>
          </cell>
          <cell r="G139" t="str">
            <v>PALWAL</v>
          </cell>
          <cell r="H139" t="str">
            <v>Ballabgarh</v>
          </cell>
          <cell r="I139" t="str">
            <v>NIKUNJ UDYOG</v>
          </cell>
          <cell r="J139" t="str">
            <v>Rahul Chauhan</v>
          </cell>
          <cell r="K139" t="str">
            <v>Shiv Shankar Sharma</v>
          </cell>
          <cell r="L139" t="str">
            <v>C12828</v>
          </cell>
          <cell r="M139" t="str">
            <v>North</v>
          </cell>
          <cell r="N139">
            <v>121004</v>
          </cell>
          <cell r="O139" t="str">
            <v>06HCGPK4970J1Z6</v>
          </cell>
          <cell r="P139">
            <v>9718000371</v>
          </cell>
          <cell r="Q139" t="str">
            <v>Jan'24</v>
          </cell>
          <cell r="R139">
            <v>2024</v>
          </cell>
          <cell r="S139">
            <v>15</v>
          </cell>
          <cell r="T139">
            <v>370</v>
          </cell>
          <cell r="U139">
            <v>0</v>
          </cell>
          <cell r="V139" t="str">
            <v>Alien</v>
          </cell>
          <cell r="W139">
            <v>15</v>
          </cell>
          <cell r="X139"/>
          <cell r="Y139"/>
          <cell r="Z139">
            <v>12</v>
          </cell>
          <cell r="AA139"/>
          <cell r="AB139"/>
          <cell r="AC139"/>
          <cell r="AD139"/>
          <cell r="AE139"/>
          <cell r="AF139"/>
          <cell r="AG139"/>
          <cell r="AH139"/>
          <cell r="AI139"/>
          <cell r="AJ139"/>
          <cell r="AK139"/>
          <cell r="AL139"/>
          <cell r="AM139"/>
          <cell r="AO139"/>
          <cell r="AP139"/>
          <cell r="AQ139"/>
          <cell r="AR139"/>
          <cell r="AS139"/>
          <cell r="AU139"/>
          <cell r="AV139"/>
          <cell r="AW139" t="str">
            <v/>
          </cell>
        </row>
        <row r="140">
          <cell r="A140">
            <v>138</v>
          </cell>
          <cell r="B140">
            <v>2024</v>
          </cell>
          <cell r="C140" t="str">
            <v>PBTMTR122</v>
          </cell>
          <cell r="D140" t="str">
            <v>0015g00001UBHahAAH</v>
          </cell>
          <cell r="E140" t="str">
            <v>YADAV STEEL &amp; TIMBER MERCHANT</v>
          </cell>
          <cell r="F140" t="str">
            <v>HARYANA</v>
          </cell>
          <cell r="G140" t="str">
            <v>GURUGRAM</v>
          </cell>
          <cell r="H140" t="str">
            <v>Farrukhnagar</v>
          </cell>
          <cell r="I140" t="str">
            <v>NIKUNJ UDYOG</v>
          </cell>
          <cell r="J140" t="str">
            <v>Shiv Shankar Sharma</v>
          </cell>
          <cell r="K140" t="str">
            <v>Shiv Shankar Sharma</v>
          </cell>
          <cell r="L140" t="str">
            <v>C12828</v>
          </cell>
          <cell r="M140" t="str">
            <v>North</v>
          </cell>
          <cell r="N140">
            <v>122506</v>
          </cell>
          <cell r="O140" t="str">
            <v>06ADDPY4388F1Z5</v>
          </cell>
          <cell r="P140">
            <v>9541537700</v>
          </cell>
          <cell r="Q140" t="str">
            <v>Jan'24</v>
          </cell>
          <cell r="R140">
            <v>2024</v>
          </cell>
          <cell r="S140">
            <v>12</v>
          </cell>
          <cell r="T140">
            <v>160</v>
          </cell>
          <cell r="U140">
            <v>9.6541666666666665E-2</v>
          </cell>
          <cell r="V140" t="str">
            <v>Challenger</v>
          </cell>
          <cell r="W140">
            <v>12</v>
          </cell>
          <cell r="X140"/>
          <cell r="Y140"/>
          <cell r="Z140"/>
          <cell r="AA140"/>
          <cell r="AB140">
            <v>10</v>
          </cell>
          <cell r="AC140">
            <v>10</v>
          </cell>
          <cell r="AD140"/>
          <cell r="AE140"/>
          <cell r="AF140"/>
          <cell r="AG140"/>
          <cell r="AH140">
            <v>10</v>
          </cell>
          <cell r="AI140">
            <v>10</v>
          </cell>
          <cell r="AJ140"/>
          <cell r="AK140">
            <v>10</v>
          </cell>
          <cell r="AL140">
            <v>10</v>
          </cell>
          <cell r="AM140">
            <v>10</v>
          </cell>
          <cell r="AN140">
            <v>10</v>
          </cell>
          <cell r="AO140"/>
          <cell r="AP140">
            <v>10</v>
          </cell>
          <cell r="AQ140"/>
          <cell r="AR140"/>
          <cell r="AS140"/>
          <cell r="AT140">
            <v>23.34</v>
          </cell>
          <cell r="AU140">
            <v>11</v>
          </cell>
          <cell r="AV140">
            <v>12</v>
          </cell>
          <cell r="AW140" t="str">
            <v/>
          </cell>
        </row>
        <row r="141">
          <cell r="A141">
            <v>139</v>
          </cell>
          <cell r="B141">
            <v>2024</v>
          </cell>
          <cell r="C141" t="str">
            <v>PBTMTR123</v>
          </cell>
          <cell r="D141" t="str">
            <v>0015g00001UBHjWAAX</v>
          </cell>
          <cell r="E141" t="str">
            <v>Kedarnath &amp; Company</v>
          </cell>
          <cell r="F141" t="str">
            <v>HARYANA</v>
          </cell>
          <cell r="G141" t="str">
            <v>MAHENDRAGARH</v>
          </cell>
          <cell r="H141" t="str">
            <v>Narnaul</v>
          </cell>
          <cell r="I141" t="str">
            <v>NIKUNJ UDYOG</v>
          </cell>
          <cell r="J141" t="str">
            <v>Shiv Shankar Sharma</v>
          </cell>
          <cell r="K141" t="str">
            <v>Shiv Shankar Sharma</v>
          </cell>
          <cell r="L141" t="str">
            <v>C12828</v>
          </cell>
          <cell r="M141" t="str">
            <v>North</v>
          </cell>
          <cell r="N141">
            <v>123001</v>
          </cell>
          <cell r="O141">
            <v>0</v>
          </cell>
          <cell r="P141">
            <v>9416065041</v>
          </cell>
          <cell r="Q141" t="str">
            <v>Jan'24</v>
          </cell>
          <cell r="R141">
            <v>2024</v>
          </cell>
          <cell r="S141">
            <v>10</v>
          </cell>
          <cell r="T141">
            <v>125</v>
          </cell>
          <cell r="U141">
            <v>0</v>
          </cell>
          <cell r="V141" t="str">
            <v>Challenger</v>
          </cell>
          <cell r="W141">
            <v>10</v>
          </cell>
          <cell r="X141"/>
          <cell r="Y141"/>
          <cell r="Z141"/>
          <cell r="AA141"/>
          <cell r="AB141"/>
          <cell r="AC141"/>
          <cell r="AD141"/>
          <cell r="AE141"/>
          <cell r="AF141"/>
          <cell r="AG141"/>
          <cell r="AH141"/>
          <cell r="AI141"/>
          <cell r="AJ141"/>
          <cell r="AK141"/>
          <cell r="AL141"/>
          <cell r="AM141"/>
          <cell r="AO141"/>
          <cell r="AP141"/>
          <cell r="AQ141"/>
          <cell r="AR141"/>
          <cell r="AS141"/>
          <cell r="AU141"/>
          <cell r="AV141"/>
          <cell r="AW141" t="str">
            <v/>
          </cell>
        </row>
        <row r="142">
          <cell r="A142">
            <v>140</v>
          </cell>
          <cell r="B142">
            <v>2024</v>
          </cell>
          <cell r="C142" t="str">
            <v>PBTMTR193</v>
          </cell>
          <cell r="D142" t="str">
            <v>0015g00001W4hKVAAZ</v>
          </cell>
          <cell r="E142" t="str">
            <v>TULA RAM OM PRAKASH</v>
          </cell>
          <cell r="F142" t="str">
            <v>UTTAR PRADESH</v>
          </cell>
          <cell r="G142" t="str">
            <v>GAUTAM BUDDHA NAGAR</v>
          </cell>
          <cell r="H142"/>
          <cell r="I142" t="str">
            <v>SHASHI STEELS CORPORATION</v>
          </cell>
          <cell r="J142" t="str">
            <v>Abhijeet Biswas</v>
          </cell>
          <cell r="K142" t="str">
            <v>Abhijeet Biswas</v>
          </cell>
          <cell r="L142" t="str">
            <v>C12816</v>
          </cell>
          <cell r="M142" t="str">
            <v>North</v>
          </cell>
          <cell r="N142">
            <v>203135</v>
          </cell>
          <cell r="O142" t="str">
            <v>09AEMPP8209G1Z3</v>
          </cell>
          <cell r="P142">
            <v>9528383263</v>
          </cell>
          <cell r="Q142" t="str">
            <v>Jan'24</v>
          </cell>
          <cell r="R142">
            <v>2024</v>
          </cell>
          <cell r="S142">
            <v>148</v>
          </cell>
          <cell r="T142">
            <v>300</v>
          </cell>
          <cell r="U142">
            <v>0</v>
          </cell>
          <cell r="V142" t="str">
            <v>Alien</v>
          </cell>
          <cell r="W142">
            <v>61</v>
          </cell>
          <cell r="X142">
            <v>61</v>
          </cell>
          <cell r="Y142">
            <v>26</v>
          </cell>
          <cell r="Z142"/>
          <cell r="AA142"/>
          <cell r="AB142"/>
          <cell r="AC142">
            <v>3.14</v>
          </cell>
          <cell r="AD142"/>
          <cell r="AE142"/>
          <cell r="AF142"/>
          <cell r="AG142"/>
          <cell r="AH142"/>
          <cell r="AI142"/>
          <cell r="AJ142"/>
          <cell r="AK142"/>
          <cell r="AL142"/>
          <cell r="AM142"/>
          <cell r="AO142"/>
          <cell r="AP142"/>
          <cell r="AQ142"/>
          <cell r="AR142"/>
          <cell r="AS142"/>
          <cell r="AU142"/>
          <cell r="AV142"/>
          <cell r="AW142" t="str">
            <v/>
          </cell>
        </row>
        <row r="143">
          <cell r="A143">
            <v>141</v>
          </cell>
          <cell r="B143">
            <v>2024</v>
          </cell>
          <cell r="C143" t="str">
            <v>PBTMTR194</v>
          </cell>
          <cell r="D143" t="str">
            <v>0015g00001W31YrAAJ</v>
          </cell>
          <cell r="E143" t="str">
            <v>M/S SHIV IRON STORE</v>
          </cell>
          <cell r="F143" t="str">
            <v>UTTAR PRADESH</v>
          </cell>
          <cell r="G143" t="str">
            <v>GAUTAM BUDDHA NAGAR</v>
          </cell>
          <cell r="H143" t="str">
            <v>Noida</v>
          </cell>
          <cell r="I143" t="str">
            <v>SHASHI STEELS CORPORATION</v>
          </cell>
          <cell r="J143" t="str">
            <v>Abhijeet Biswas</v>
          </cell>
          <cell r="K143" t="str">
            <v>Abhijeet Biswas</v>
          </cell>
          <cell r="L143" t="str">
            <v>C12816</v>
          </cell>
          <cell r="M143" t="str">
            <v>North</v>
          </cell>
          <cell r="N143">
            <v>201301</v>
          </cell>
          <cell r="O143" t="str">
            <v>09AEBPP7363L1ZY</v>
          </cell>
          <cell r="P143">
            <v>9871333309</v>
          </cell>
          <cell r="Q143" t="str">
            <v>Jan'24</v>
          </cell>
          <cell r="R143">
            <v>2024</v>
          </cell>
          <cell r="S143">
            <v>125</v>
          </cell>
          <cell r="T143">
            <v>200</v>
          </cell>
          <cell r="U143">
            <v>0.02</v>
          </cell>
          <cell r="V143" t="str">
            <v>Challenger</v>
          </cell>
          <cell r="W143">
            <v>40</v>
          </cell>
          <cell r="X143">
            <v>53</v>
          </cell>
          <cell r="Y143">
            <v>32</v>
          </cell>
          <cell r="Z143">
            <v>36</v>
          </cell>
          <cell r="AA143"/>
          <cell r="AB143"/>
          <cell r="AC143">
            <v>5</v>
          </cell>
          <cell r="AD143"/>
          <cell r="AE143"/>
          <cell r="AF143"/>
          <cell r="AG143"/>
          <cell r="AH143"/>
          <cell r="AI143"/>
          <cell r="AJ143"/>
          <cell r="AK143"/>
          <cell r="AL143">
            <v>57</v>
          </cell>
          <cell r="AM143">
            <v>2</v>
          </cell>
          <cell r="AO143"/>
          <cell r="AP143"/>
          <cell r="AQ143"/>
          <cell r="AR143">
            <v>10.73</v>
          </cell>
          <cell r="AS143">
            <v>10.6</v>
          </cell>
          <cell r="AU143">
            <v>12</v>
          </cell>
          <cell r="AV143"/>
          <cell r="AW143" t="str">
            <v/>
          </cell>
        </row>
        <row r="144">
          <cell r="A144">
            <v>142</v>
          </cell>
          <cell r="B144">
            <v>2024</v>
          </cell>
          <cell r="C144" t="str">
            <v>PBTMTR201</v>
          </cell>
          <cell r="D144" t="str">
            <v>0015g00001UBHlnAAH</v>
          </cell>
          <cell r="E144" t="str">
            <v>Jain Hardware &amp; Sanitary Store</v>
          </cell>
          <cell r="F144" t="str">
            <v>UTTARAKHAND</v>
          </cell>
          <cell r="G144" t="str">
            <v>DEHRADUN</v>
          </cell>
          <cell r="H144" t="str">
            <v>Dehradun</v>
          </cell>
          <cell r="I144" t="str">
            <v>SHIVA SALES INDIA CORPORATION</v>
          </cell>
          <cell r="J144" t="str">
            <v>Ravi Kumar</v>
          </cell>
          <cell r="K144" t="str">
            <v>-</v>
          </cell>
          <cell r="L144" t="str">
            <v>C12821</v>
          </cell>
          <cell r="M144" t="str">
            <v>North</v>
          </cell>
          <cell r="N144">
            <v>248001</v>
          </cell>
          <cell r="O144" t="str">
            <v>05AFLPJ3563M1Z4</v>
          </cell>
          <cell r="P144">
            <v>9897031783</v>
          </cell>
          <cell r="Q144" t="str">
            <v>Jan'24</v>
          </cell>
          <cell r="R144">
            <v>2024</v>
          </cell>
          <cell r="S144">
            <v>15</v>
          </cell>
          <cell r="T144">
            <v>350</v>
          </cell>
          <cell r="U144">
            <v>4.7619047619047623E-3</v>
          </cell>
          <cell r="V144" t="str">
            <v>Alien</v>
          </cell>
          <cell r="W144">
            <v>15</v>
          </cell>
          <cell r="X144"/>
          <cell r="Y144"/>
          <cell r="Z144">
            <v>12</v>
          </cell>
          <cell r="AA144"/>
          <cell r="AB144"/>
          <cell r="AC144"/>
          <cell r="AD144"/>
          <cell r="AE144"/>
          <cell r="AF144">
            <v>7</v>
          </cell>
          <cell r="AG144">
            <v>12</v>
          </cell>
          <cell r="AH144">
            <v>11</v>
          </cell>
          <cell r="AI144">
            <v>11</v>
          </cell>
          <cell r="AJ144">
            <v>6</v>
          </cell>
          <cell r="AK144">
            <v>8</v>
          </cell>
          <cell r="AL144">
            <v>18</v>
          </cell>
          <cell r="AM144">
            <v>5</v>
          </cell>
          <cell r="AN144">
            <v>14</v>
          </cell>
          <cell r="AO144"/>
          <cell r="AP144"/>
          <cell r="AQ144">
            <v>5</v>
          </cell>
          <cell r="AR144"/>
          <cell r="AS144">
            <v>5</v>
          </cell>
          <cell r="AT144">
            <v>5</v>
          </cell>
          <cell r="AU144"/>
          <cell r="AV144"/>
          <cell r="AW144" t="str">
            <v/>
          </cell>
        </row>
        <row r="145">
          <cell r="A145">
            <v>143</v>
          </cell>
          <cell r="B145">
            <v>2024</v>
          </cell>
          <cell r="C145" t="str">
            <v>PBTMTR202</v>
          </cell>
          <cell r="D145" t="str">
            <v>0015g00001X2NYXAA3</v>
          </cell>
          <cell r="E145" t="str">
            <v>M/S VISHAL IRON STORE</v>
          </cell>
          <cell r="F145" t="str">
            <v>UTTARAKHAND</v>
          </cell>
          <cell r="G145" t="str">
            <v>NAINITAL</v>
          </cell>
          <cell r="H145" t="str">
            <v>Haldwani</v>
          </cell>
          <cell r="I145" t="str">
            <v>SHIVA SALES INDIA CORPORATION</v>
          </cell>
          <cell r="J145" t="str">
            <v>Manoj Yadav</v>
          </cell>
          <cell r="K145" t="str">
            <v>Manoj Yadav</v>
          </cell>
          <cell r="L145" t="str">
            <v>C12821</v>
          </cell>
          <cell r="M145" t="str">
            <v>North</v>
          </cell>
          <cell r="N145">
            <v>263139</v>
          </cell>
          <cell r="O145" t="str">
            <v>05ACYPT1349M1ZR</v>
          </cell>
          <cell r="P145">
            <v>9759130027</v>
          </cell>
          <cell r="Q145" t="str">
            <v>Jan'24</v>
          </cell>
          <cell r="R145">
            <v>2024</v>
          </cell>
          <cell r="S145">
            <v>61</v>
          </cell>
          <cell r="T145">
            <v>300</v>
          </cell>
          <cell r="U145">
            <v>0</v>
          </cell>
          <cell r="V145" t="str">
            <v>Alien</v>
          </cell>
          <cell r="W145">
            <v>15</v>
          </cell>
          <cell r="X145">
            <v>31</v>
          </cell>
          <cell r="Y145">
            <v>15</v>
          </cell>
          <cell r="Z145">
            <v>20</v>
          </cell>
          <cell r="AA145">
            <v>20</v>
          </cell>
          <cell r="AB145">
            <v>17</v>
          </cell>
          <cell r="AC145">
            <v>20</v>
          </cell>
          <cell r="AD145"/>
          <cell r="AE145"/>
          <cell r="AF145"/>
          <cell r="AG145">
            <v>7</v>
          </cell>
          <cell r="AH145">
            <v>4</v>
          </cell>
          <cell r="AI145"/>
          <cell r="AJ145"/>
          <cell r="AK145"/>
          <cell r="AL145"/>
          <cell r="AM145"/>
          <cell r="AO145"/>
          <cell r="AP145"/>
          <cell r="AQ145"/>
          <cell r="AR145"/>
          <cell r="AS145"/>
          <cell r="AU145"/>
          <cell r="AV145"/>
          <cell r="AW145" t="str">
            <v/>
          </cell>
        </row>
        <row r="146">
          <cell r="A146">
            <v>144</v>
          </cell>
          <cell r="B146">
            <v>2024</v>
          </cell>
          <cell r="C146" t="str">
            <v>PBTMTR203</v>
          </cell>
          <cell r="D146" t="str">
            <v>0015g00001W2w7FAAR</v>
          </cell>
          <cell r="E146" t="str">
            <v>M/S BHAGWATI IRON STORE</v>
          </cell>
          <cell r="F146" t="str">
            <v>UTTARAKHAND</v>
          </cell>
          <cell r="G146" t="str">
            <v>NAINITAL</v>
          </cell>
          <cell r="H146" t="str">
            <v>Haldwani</v>
          </cell>
          <cell r="I146" t="str">
            <v>SHIVA SALES INDIA CORPORATION</v>
          </cell>
          <cell r="J146" t="str">
            <v>Manoj Yadav</v>
          </cell>
          <cell r="K146" t="str">
            <v>Manoj Yadav</v>
          </cell>
          <cell r="L146" t="str">
            <v>C12821</v>
          </cell>
          <cell r="M146" t="str">
            <v>North</v>
          </cell>
          <cell r="N146">
            <v>263139</v>
          </cell>
          <cell r="O146" t="str">
            <v>05AAFFB8212L1ZJ</v>
          </cell>
          <cell r="P146">
            <v>9837049677</v>
          </cell>
          <cell r="Q146" t="str">
            <v>Jan'24</v>
          </cell>
          <cell r="R146">
            <v>2024</v>
          </cell>
          <cell r="S146">
            <v>75</v>
          </cell>
          <cell r="T146">
            <v>400</v>
          </cell>
          <cell r="U146">
            <v>4.2558333333333337E-2</v>
          </cell>
          <cell r="V146" t="str">
            <v>Alien</v>
          </cell>
          <cell r="W146">
            <v>15</v>
          </cell>
          <cell r="X146">
            <v>22</v>
          </cell>
          <cell r="Y146">
            <v>38</v>
          </cell>
          <cell r="Z146">
            <v>26</v>
          </cell>
          <cell r="AA146">
            <v>25</v>
          </cell>
          <cell r="AB146"/>
          <cell r="AC146">
            <v>27</v>
          </cell>
          <cell r="AD146">
            <v>15</v>
          </cell>
          <cell r="AE146">
            <v>5</v>
          </cell>
          <cell r="AF146"/>
          <cell r="AG146"/>
          <cell r="AH146">
            <v>31</v>
          </cell>
          <cell r="AI146">
            <v>20</v>
          </cell>
          <cell r="AJ146">
            <v>19</v>
          </cell>
          <cell r="AK146">
            <v>27</v>
          </cell>
          <cell r="AL146">
            <v>36</v>
          </cell>
          <cell r="AM146">
            <v>39</v>
          </cell>
          <cell r="AN146">
            <v>10</v>
          </cell>
          <cell r="AO146">
            <v>34.96</v>
          </cell>
          <cell r="AP146">
            <v>15.01</v>
          </cell>
          <cell r="AQ146"/>
          <cell r="AR146">
            <v>12</v>
          </cell>
          <cell r="AS146"/>
          <cell r="AT146">
            <v>15.07</v>
          </cell>
          <cell r="AU146">
            <v>21</v>
          </cell>
          <cell r="AV146">
            <v>15</v>
          </cell>
          <cell r="AW146">
            <v>7.5</v>
          </cell>
        </row>
        <row r="147">
          <cell r="A147">
            <v>145</v>
          </cell>
          <cell r="B147">
            <v>2024</v>
          </cell>
          <cell r="C147" t="str">
            <v>PBTMTR204</v>
          </cell>
          <cell r="D147" t="str">
            <v>0015g00001YRb7KAAT</v>
          </cell>
          <cell r="E147" t="str">
            <v>Narayana Traders</v>
          </cell>
          <cell r="F147" t="str">
            <v>UTTARAKHAND</v>
          </cell>
          <cell r="G147" t="str">
            <v>NAINITAL</v>
          </cell>
          <cell r="H147" t="str">
            <v>Haldwani</v>
          </cell>
          <cell r="I147" t="str">
            <v>SHIVA SALES INDIA CORPORATION</v>
          </cell>
          <cell r="J147" t="str">
            <v>Ravi Kumar</v>
          </cell>
          <cell r="K147" t="str">
            <v>Manoj Yadav</v>
          </cell>
          <cell r="L147" t="str">
            <v>C12821</v>
          </cell>
          <cell r="M147" t="str">
            <v>North</v>
          </cell>
          <cell r="N147">
            <v>0</v>
          </cell>
          <cell r="O147">
            <v>0</v>
          </cell>
          <cell r="P147">
            <v>8394947000</v>
          </cell>
          <cell r="Q147" t="str">
            <v>Jan'24</v>
          </cell>
          <cell r="R147">
            <v>2024</v>
          </cell>
          <cell r="S147">
            <v>9</v>
          </cell>
          <cell r="T147">
            <v>15</v>
          </cell>
          <cell r="U147">
            <v>0</v>
          </cell>
          <cell r="V147" t="str">
            <v>Minor</v>
          </cell>
          <cell r="W147">
            <v>9</v>
          </cell>
          <cell r="X147"/>
          <cell r="Y147"/>
          <cell r="Z147">
            <v>8</v>
          </cell>
          <cell r="AA147"/>
          <cell r="AB147"/>
          <cell r="AC147"/>
          <cell r="AD147"/>
          <cell r="AE147"/>
          <cell r="AF147"/>
          <cell r="AG147"/>
          <cell r="AH147"/>
          <cell r="AI147"/>
          <cell r="AJ147"/>
          <cell r="AK147"/>
          <cell r="AL147"/>
          <cell r="AM147"/>
          <cell r="AO147"/>
          <cell r="AP147"/>
          <cell r="AQ147"/>
          <cell r="AR147"/>
          <cell r="AS147"/>
          <cell r="AU147"/>
          <cell r="AV147"/>
          <cell r="AW147" t="str">
            <v/>
          </cell>
        </row>
        <row r="148">
          <cell r="A148">
            <v>146</v>
          </cell>
          <cell r="B148">
            <v>2024</v>
          </cell>
          <cell r="C148" t="str">
            <v>PBTMTR205</v>
          </cell>
          <cell r="D148" t="str">
            <v>0015g00001W4F4CAAV</v>
          </cell>
          <cell r="E148" t="str">
            <v>M/S MATIYAL TRADERS</v>
          </cell>
          <cell r="F148" t="str">
            <v>UTTARAKHAND</v>
          </cell>
          <cell r="G148" t="str">
            <v>NAINITAL</v>
          </cell>
          <cell r="H148" t="str">
            <v>Haldwani</v>
          </cell>
          <cell r="I148" t="str">
            <v>SHIVA SALES INDIA CORPORATION</v>
          </cell>
          <cell r="J148" t="str">
            <v>Manoj Yadav</v>
          </cell>
          <cell r="K148" t="str">
            <v>Manoj Yadav</v>
          </cell>
          <cell r="L148" t="str">
            <v>C12821</v>
          </cell>
          <cell r="M148" t="str">
            <v>North</v>
          </cell>
          <cell r="N148">
            <v>263139</v>
          </cell>
          <cell r="O148" t="str">
            <v>05COYPP7308J1Z7</v>
          </cell>
          <cell r="P148">
            <v>9927993035</v>
          </cell>
          <cell r="Q148" t="str">
            <v>Jan'24</v>
          </cell>
          <cell r="R148">
            <v>2024</v>
          </cell>
          <cell r="S148">
            <v>45</v>
          </cell>
          <cell r="T148">
            <v>40</v>
          </cell>
          <cell r="U148">
            <v>0</v>
          </cell>
          <cell r="V148" t="str">
            <v>Minor</v>
          </cell>
          <cell r="W148">
            <v>8</v>
          </cell>
          <cell r="X148">
            <v>21</v>
          </cell>
          <cell r="Y148">
            <v>17</v>
          </cell>
          <cell r="Z148"/>
          <cell r="AA148"/>
          <cell r="AB148">
            <v>8</v>
          </cell>
          <cell r="AC148"/>
          <cell r="AD148">
            <v>7</v>
          </cell>
          <cell r="AE148"/>
          <cell r="AF148"/>
          <cell r="AG148"/>
          <cell r="AH148">
            <v>3</v>
          </cell>
          <cell r="AI148"/>
          <cell r="AJ148"/>
          <cell r="AK148"/>
          <cell r="AL148"/>
          <cell r="AM148"/>
          <cell r="AO148"/>
          <cell r="AP148"/>
          <cell r="AQ148"/>
          <cell r="AR148"/>
          <cell r="AS148"/>
          <cell r="AU148"/>
          <cell r="AV148"/>
          <cell r="AW148" t="str">
            <v/>
          </cell>
        </row>
        <row r="149">
          <cell r="A149">
            <v>147</v>
          </cell>
          <cell r="B149">
            <v>2024</v>
          </cell>
          <cell r="C149" t="str">
            <v>PBTMTR206</v>
          </cell>
          <cell r="D149" t="str">
            <v>0015g00001ZSqymAAD</v>
          </cell>
          <cell r="E149" t="str">
            <v>Madaan Steels</v>
          </cell>
          <cell r="F149" t="str">
            <v>UTTARAKHAND</v>
          </cell>
          <cell r="G149" t="str">
            <v>UDAM SINGH NAGAR</v>
          </cell>
          <cell r="H149" t="str">
            <v>Kichha</v>
          </cell>
          <cell r="I149" t="str">
            <v>SHIVA SALES INDIA CORPORATION</v>
          </cell>
          <cell r="J149" t="str">
            <v>Ravi Kumar</v>
          </cell>
          <cell r="K149" t="str">
            <v>Manoj Yadav</v>
          </cell>
          <cell r="L149" t="str">
            <v>C12821</v>
          </cell>
          <cell r="M149" t="str">
            <v>North</v>
          </cell>
          <cell r="N149">
            <v>0</v>
          </cell>
          <cell r="O149">
            <v>0</v>
          </cell>
          <cell r="P149">
            <v>8408818737</v>
          </cell>
          <cell r="Q149" t="str">
            <v>Jan'24</v>
          </cell>
          <cell r="R149">
            <v>2024</v>
          </cell>
          <cell r="S149">
            <v>11</v>
          </cell>
          <cell r="T149">
            <v>200</v>
          </cell>
          <cell r="U149">
            <v>0</v>
          </cell>
          <cell r="V149" t="str">
            <v>Challenger</v>
          </cell>
          <cell r="W149">
            <v>11</v>
          </cell>
          <cell r="X149"/>
          <cell r="Y149"/>
          <cell r="Z149"/>
          <cell r="AA149"/>
          <cell r="AB149"/>
          <cell r="AC149"/>
          <cell r="AD149"/>
          <cell r="AE149"/>
          <cell r="AF149"/>
          <cell r="AG149"/>
          <cell r="AH149"/>
          <cell r="AI149"/>
          <cell r="AJ149"/>
          <cell r="AK149"/>
          <cell r="AL149"/>
          <cell r="AM149"/>
          <cell r="AO149"/>
          <cell r="AP149"/>
          <cell r="AQ149"/>
          <cell r="AR149"/>
          <cell r="AS149"/>
          <cell r="AU149"/>
          <cell r="AV149"/>
          <cell r="AW149" t="str">
            <v/>
          </cell>
        </row>
        <row r="150">
          <cell r="A150">
            <v>148</v>
          </cell>
          <cell r="B150">
            <v>2024</v>
          </cell>
          <cell r="C150" t="str">
            <v>PBTMTR233</v>
          </cell>
          <cell r="D150" t="str">
            <v>001J1000006VKeXIAW</v>
          </cell>
          <cell r="E150" t="str">
            <v>ARUNPRABHA ENTERPRISES PRIVATE LIMITED</v>
          </cell>
          <cell r="F150" t="str">
            <v>UTTAR PRADESH</v>
          </cell>
          <cell r="G150" t="str">
            <v>MUZAFFARNAGAR</v>
          </cell>
          <cell r="H150" t="str">
            <v>Muzaffarnagar</v>
          </cell>
          <cell r="I150" t="str">
            <v>OPTRIX INFRA LLP</v>
          </cell>
          <cell r="J150" t="str">
            <v>SHIV KUMAR</v>
          </cell>
          <cell r="K150" t="str">
            <v>Shiv Kumar</v>
          </cell>
          <cell r="L150" t="str">
            <v>001J100000PJG7oIAH</v>
          </cell>
          <cell r="M150" t="str">
            <v>North</v>
          </cell>
          <cell r="N150">
            <v>251003</v>
          </cell>
          <cell r="O150" t="str">
            <v>09AAGCA8437Q1ZW</v>
          </cell>
          <cell r="P150">
            <v>9634901483</v>
          </cell>
          <cell r="Q150" t="str">
            <v>Jan'24</v>
          </cell>
          <cell r="R150">
            <v>2024</v>
          </cell>
          <cell r="S150">
            <v>21</v>
          </cell>
          <cell r="T150">
            <v>40</v>
          </cell>
          <cell r="U150">
            <v>0</v>
          </cell>
          <cell r="V150" t="str">
            <v>Minor</v>
          </cell>
          <cell r="W150">
            <v>21</v>
          </cell>
          <cell r="X150"/>
          <cell r="Y150"/>
          <cell r="Z150"/>
          <cell r="AA150">
            <v>48</v>
          </cell>
          <cell r="AB150">
            <v>15</v>
          </cell>
          <cell r="AC150"/>
          <cell r="AD150"/>
          <cell r="AE150">
            <v>72</v>
          </cell>
          <cell r="AF150">
            <v>66</v>
          </cell>
          <cell r="AG150"/>
          <cell r="AH150"/>
          <cell r="AI150">
            <v>5</v>
          </cell>
          <cell r="AJ150"/>
          <cell r="AK150"/>
          <cell r="AL150"/>
          <cell r="AM150"/>
          <cell r="AO150"/>
          <cell r="AP150"/>
          <cell r="AQ150"/>
          <cell r="AR150"/>
          <cell r="AS150"/>
          <cell r="AU150"/>
          <cell r="AV150"/>
          <cell r="AW150" t="str">
            <v/>
          </cell>
        </row>
        <row r="151">
          <cell r="A151">
            <v>149</v>
          </cell>
          <cell r="B151">
            <v>2024</v>
          </cell>
          <cell r="C151" t="str">
            <v>PBTMTR241</v>
          </cell>
          <cell r="D151" t="str">
            <v>0015g00001f6kOtAAI</v>
          </cell>
          <cell r="E151" t="str">
            <v>PANSARI STEELS</v>
          </cell>
          <cell r="F151" t="str">
            <v>RAJASTHAN</v>
          </cell>
          <cell r="G151" t="str">
            <v>JAIPUR</v>
          </cell>
          <cell r="H151" t="str">
            <v>Jaipur</v>
          </cell>
          <cell r="I151" t="str">
            <v>Swastik Tradevision Pvt. Ltd.</v>
          </cell>
          <cell r="J151" t="str">
            <v>Sanjeev Jain</v>
          </cell>
          <cell r="K151" t="str">
            <v>Ravi Kumar Kulmi</v>
          </cell>
          <cell r="L151" t="str">
            <v>C12822</v>
          </cell>
          <cell r="M151" t="str">
            <v>North</v>
          </cell>
          <cell r="N151">
            <v>303106</v>
          </cell>
          <cell r="O151" t="str">
            <v>08AAWFP7815N1Z7</v>
          </cell>
          <cell r="P151">
            <v>9602819798</v>
          </cell>
          <cell r="Q151" t="str">
            <v>Jan'24</v>
          </cell>
          <cell r="R151">
            <v>2024</v>
          </cell>
          <cell r="S151">
            <v>20</v>
          </cell>
          <cell r="T151">
            <v>300</v>
          </cell>
          <cell r="U151">
            <v>0</v>
          </cell>
          <cell r="V151" t="str">
            <v>Alien</v>
          </cell>
          <cell r="W151">
            <v>20</v>
          </cell>
          <cell r="X151"/>
          <cell r="Y151"/>
          <cell r="Z151">
            <v>25</v>
          </cell>
          <cell r="AA151">
            <v>25.2</v>
          </cell>
          <cell r="AB151"/>
          <cell r="AC151"/>
          <cell r="AD151"/>
          <cell r="AE151"/>
          <cell r="AF151"/>
          <cell r="AG151"/>
          <cell r="AH151"/>
          <cell r="AI151"/>
          <cell r="AJ151"/>
          <cell r="AK151"/>
          <cell r="AL151"/>
          <cell r="AM151"/>
          <cell r="AO151"/>
          <cell r="AP151"/>
          <cell r="AQ151"/>
          <cell r="AR151"/>
          <cell r="AS151"/>
          <cell r="AU151"/>
          <cell r="AV151"/>
          <cell r="AW151" t="str">
            <v/>
          </cell>
        </row>
        <row r="152">
          <cell r="A152">
            <v>150</v>
          </cell>
          <cell r="B152">
            <v>2024</v>
          </cell>
          <cell r="C152" t="str">
            <v>PBTMTR242</v>
          </cell>
          <cell r="D152" t="str">
            <v>0015g00001RL7Y6AAL</v>
          </cell>
          <cell r="E152" t="str">
            <v>MAHESHWARI STEELS</v>
          </cell>
          <cell r="F152" t="str">
            <v>RAJASTHAN</v>
          </cell>
          <cell r="G152" t="str">
            <v>AJMER</v>
          </cell>
          <cell r="H152" t="str">
            <v>Kishangarh</v>
          </cell>
          <cell r="I152" t="str">
            <v>Swastik Tradevision Pvt. Ltd.</v>
          </cell>
          <cell r="J152" t="str">
            <v>Sanjeev Jain</v>
          </cell>
          <cell r="K152" t="str">
            <v>Ravi Kumar Kulmi</v>
          </cell>
          <cell r="L152" t="str">
            <v>C12822</v>
          </cell>
          <cell r="M152" t="str">
            <v>North</v>
          </cell>
          <cell r="N152">
            <v>305801</v>
          </cell>
          <cell r="O152" t="str">
            <v>08DHOPB4593M1ZO</v>
          </cell>
          <cell r="P152">
            <v>9116766123</v>
          </cell>
          <cell r="Q152" t="str">
            <v>Jan'24</v>
          </cell>
          <cell r="R152">
            <v>2024</v>
          </cell>
          <cell r="S152">
            <v>20</v>
          </cell>
          <cell r="T152">
            <v>150</v>
          </cell>
          <cell r="U152">
            <v>0</v>
          </cell>
          <cell r="V152" t="str">
            <v>Challenger</v>
          </cell>
          <cell r="W152">
            <v>20</v>
          </cell>
          <cell r="X152"/>
          <cell r="Y152"/>
          <cell r="Z152">
            <v>21</v>
          </cell>
          <cell r="AA152"/>
          <cell r="AB152"/>
          <cell r="AC152"/>
          <cell r="AD152">
            <v>20</v>
          </cell>
          <cell r="AE152"/>
          <cell r="AF152"/>
          <cell r="AG152"/>
          <cell r="AH152">
            <v>20.010000000000002</v>
          </cell>
          <cell r="AI152"/>
          <cell r="AJ152"/>
          <cell r="AK152"/>
          <cell r="AL152"/>
          <cell r="AM152"/>
          <cell r="AO152"/>
          <cell r="AP152"/>
          <cell r="AQ152"/>
          <cell r="AR152"/>
          <cell r="AS152"/>
          <cell r="AU152"/>
          <cell r="AV152"/>
          <cell r="AW152" t="str">
            <v/>
          </cell>
        </row>
        <row r="153">
          <cell r="A153">
            <v>151</v>
          </cell>
          <cell r="B153">
            <v>2024</v>
          </cell>
          <cell r="C153" t="str">
            <v>PBTMTR243</v>
          </cell>
          <cell r="D153" t="str">
            <v>0015g00001c4Pw1AAE</v>
          </cell>
          <cell r="E153" t="str">
            <v>KUSHAGRA IRON AND INDUSTRIES</v>
          </cell>
          <cell r="F153" t="str">
            <v>RAJASTHAN</v>
          </cell>
          <cell r="G153" t="str">
            <v>SAWAI MADHOPUR</v>
          </cell>
          <cell r="H153"/>
          <cell r="I153" t="str">
            <v>Swastik Tradevision Pvt. Ltd.</v>
          </cell>
          <cell r="J153" t="str">
            <v>Ravi Kumar Kulmi</v>
          </cell>
          <cell r="K153" t="str">
            <v>Ravi Kumar Kulmi</v>
          </cell>
          <cell r="L153" t="str">
            <v>C12822</v>
          </cell>
          <cell r="M153" t="str">
            <v>North</v>
          </cell>
          <cell r="N153">
            <v>322001</v>
          </cell>
          <cell r="O153" t="str">
            <v>08AIEPM0320M1ZE</v>
          </cell>
          <cell r="P153">
            <v>7014410019</v>
          </cell>
          <cell r="Q153" t="str">
            <v>Jan'24</v>
          </cell>
          <cell r="R153">
            <v>2024</v>
          </cell>
          <cell r="S153">
            <v>66</v>
          </cell>
          <cell r="T153">
            <v>400</v>
          </cell>
          <cell r="U153">
            <v>0</v>
          </cell>
          <cell r="V153" t="str">
            <v>Alien</v>
          </cell>
          <cell r="W153">
            <v>21</v>
          </cell>
          <cell r="X153">
            <v>22</v>
          </cell>
          <cell r="Y153">
            <v>23</v>
          </cell>
          <cell r="Z153"/>
          <cell r="AA153"/>
          <cell r="AB153"/>
          <cell r="AC153"/>
          <cell r="AD153"/>
          <cell r="AE153">
            <v>20</v>
          </cell>
          <cell r="AF153"/>
          <cell r="AG153"/>
          <cell r="AH153">
            <v>20.13</v>
          </cell>
          <cell r="AI153"/>
          <cell r="AJ153"/>
          <cell r="AK153"/>
          <cell r="AL153"/>
          <cell r="AM153"/>
          <cell r="AO153"/>
          <cell r="AP153"/>
          <cell r="AQ153"/>
          <cell r="AR153"/>
          <cell r="AS153"/>
          <cell r="AU153"/>
          <cell r="AV153"/>
          <cell r="AW153" t="str">
            <v/>
          </cell>
        </row>
        <row r="154">
          <cell r="A154">
            <v>152</v>
          </cell>
          <cell r="B154">
            <v>2024</v>
          </cell>
          <cell r="C154" t="str">
            <v>PBTMTR244</v>
          </cell>
          <cell r="D154" t="str">
            <v>0015g00001X4x5kAAB</v>
          </cell>
          <cell r="E154" t="str">
            <v>R k iron  works</v>
          </cell>
          <cell r="F154" t="str">
            <v>RAJASTHAN</v>
          </cell>
          <cell r="G154" t="str">
            <v>SAWAI MADHOPUR</v>
          </cell>
          <cell r="H154"/>
          <cell r="I154" t="str">
            <v>Swastik Tradevision Pvt. Ltd.</v>
          </cell>
          <cell r="J154" t="str">
            <v>Amit Kumar Sharma</v>
          </cell>
          <cell r="K154" t="str">
            <v>Ravi Kumar Kulmi</v>
          </cell>
          <cell r="L154" t="str">
            <v>C12822</v>
          </cell>
          <cell r="M154" t="str">
            <v>North</v>
          </cell>
          <cell r="N154">
            <v>322201</v>
          </cell>
          <cell r="O154" t="str">
            <v>08AHUPK9578NZZ</v>
          </cell>
          <cell r="P154">
            <v>9414032081</v>
          </cell>
          <cell r="Q154" t="str">
            <v>Jan'24</v>
          </cell>
          <cell r="R154">
            <v>2024</v>
          </cell>
          <cell r="S154">
            <v>13</v>
          </cell>
          <cell r="T154">
            <v>100</v>
          </cell>
          <cell r="U154">
            <v>0</v>
          </cell>
          <cell r="V154" t="str">
            <v>Challenger</v>
          </cell>
          <cell r="W154">
            <v>13</v>
          </cell>
          <cell r="X154"/>
          <cell r="Y154"/>
          <cell r="Z154">
            <v>22</v>
          </cell>
          <cell r="AA154"/>
          <cell r="AB154"/>
          <cell r="AC154"/>
          <cell r="AD154"/>
          <cell r="AE154"/>
          <cell r="AF154"/>
          <cell r="AG154"/>
          <cell r="AH154"/>
          <cell r="AI154"/>
          <cell r="AJ154"/>
          <cell r="AK154"/>
          <cell r="AL154"/>
          <cell r="AM154"/>
          <cell r="AO154"/>
          <cell r="AP154"/>
          <cell r="AQ154"/>
          <cell r="AR154"/>
          <cell r="AS154"/>
          <cell r="AU154"/>
          <cell r="AV154"/>
          <cell r="AW154" t="str">
            <v/>
          </cell>
        </row>
        <row r="155">
          <cell r="A155">
            <v>153</v>
          </cell>
          <cell r="B155">
            <v>2024</v>
          </cell>
          <cell r="C155" t="str">
            <v>PBTMTR245</v>
          </cell>
          <cell r="D155" t="str">
            <v>0015g00001YRTc4AAH</v>
          </cell>
          <cell r="E155" t="str">
            <v>R K STEEL</v>
          </cell>
          <cell r="F155" t="str">
            <v>RAJASTHAN</v>
          </cell>
          <cell r="G155" t="str">
            <v>KARAULI</v>
          </cell>
          <cell r="H155"/>
          <cell r="I155" t="str">
            <v>Swastik Tradevision Pvt. Ltd.</v>
          </cell>
          <cell r="J155" t="str">
            <v>Ravi Kumar Kulmi</v>
          </cell>
          <cell r="K155" t="str">
            <v>Ravi Kumar Kulmi</v>
          </cell>
          <cell r="L155" t="str">
            <v>C12822</v>
          </cell>
          <cell r="M155" t="str">
            <v>North</v>
          </cell>
          <cell r="N155">
            <v>322219</v>
          </cell>
          <cell r="O155" t="str">
            <v>08CLXPM4752M1Z3</v>
          </cell>
          <cell r="P155">
            <v>9660447114</v>
          </cell>
          <cell r="Q155" t="str">
            <v>Jan'24</v>
          </cell>
          <cell r="R155">
            <v>2024</v>
          </cell>
          <cell r="S155">
            <v>35</v>
          </cell>
          <cell r="T155">
            <v>550</v>
          </cell>
          <cell r="U155">
            <v>0</v>
          </cell>
          <cell r="V155" t="str">
            <v>Alien</v>
          </cell>
          <cell r="W155">
            <v>27</v>
          </cell>
          <cell r="X155"/>
          <cell r="Y155">
            <v>8</v>
          </cell>
          <cell r="Z155"/>
          <cell r="AA155"/>
          <cell r="AB155"/>
          <cell r="AC155"/>
          <cell r="AD155"/>
          <cell r="AE155"/>
          <cell r="AF155"/>
          <cell r="AG155"/>
          <cell r="AH155"/>
          <cell r="AI155"/>
          <cell r="AJ155"/>
          <cell r="AK155"/>
          <cell r="AL155"/>
          <cell r="AM155"/>
          <cell r="AO155"/>
          <cell r="AP155"/>
          <cell r="AQ155"/>
          <cell r="AR155"/>
          <cell r="AS155"/>
          <cell r="AU155"/>
          <cell r="AV155"/>
          <cell r="AW155" t="str">
            <v/>
          </cell>
        </row>
        <row r="156">
          <cell r="A156">
            <v>154</v>
          </cell>
          <cell r="B156">
            <v>2024</v>
          </cell>
          <cell r="C156" t="str">
            <v>PBTMTR246</v>
          </cell>
          <cell r="D156" t="str">
            <v>0015g00001bZLqcAAG</v>
          </cell>
          <cell r="E156" t="str">
            <v>JAGDAMBA AGENCY</v>
          </cell>
          <cell r="F156" t="str">
            <v>RAJASTHAN</v>
          </cell>
          <cell r="G156" t="str">
            <v>DAUSA</v>
          </cell>
          <cell r="H156" t="str">
            <v>Dausa</v>
          </cell>
          <cell r="I156" t="str">
            <v>Swastik Tradevision Pvt. Ltd.</v>
          </cell>
          <cell r="J156" t="str">
            <v>Amit Kumar Sharma</v>
          </cell>
          <cell r="K156" t="str">
            <v>Ravi Kumar Kulmi</v>
          </cell>
          <cell r="L156" t="str">
            <v>C12822</v>
          </cell>
          <cell r="M156" t="str">
            <v>North</v>
          </cell>
          <cell r="N156">
            <v>303503</v>
          </cell>
          <cell r="O156" t="str">
            <v>08KITPS9932N1ZP</v>
          </cell>
          <cell r="P156">
            <v>9694523346</v>
          </cell>
          <cell r="Q156" t="str">
            <v>Jan'24</v>
          </cell>
          <cell r="R156">
            <v>2024</v>
          </cell>
          <cell r="S156">
            <v>10</v>
          </cell>
          <cell r="T156">
            <v>90</v>
          </cell>
          <cell r="U156">
            <v>0</v>
          </cell>
          <cell r="V156" t="str">
            <v>Challenger</v>
          </cell>
          <cell r="W156">
            <v>10</v>
          </cell>
          <cell r="X156"/>
          <cell r="Y156"/>
          <cell r="Z156"/>
          <cell r="AA156">
            <v>16.38</v>
          </cell>
          <cell r="AB156"/>
          <cell r="AC156"/>
          <cell r="AD156"/>
          <cell r="AE156"/>
          <cell r="AF156"/>
          <cell r="AG156"/>
          <cell r="AH156"/>
          <cell r="AI156"/>
          <cell r="AJ156"/>
          <cell r="AK156"/>
          <cell r="AL156"/>
          <cell r="AM156"/>
          <cell r="AO156"/>
          <cell r="AP156"/>
          <cell r="AQ156"/>
          <cell r="AR156"/>
          <cell r="AS156"/>
          <cell r="AU156"/>
          <cell r="AV156"/>
          <cell r="AW156" t="str">
            <v/>
          </cell>
        </row>
        <row r="157">
          <cell r="A157">
            <v>155</v>
          </cell>
          <cell r="B157">
            <v>2024</v>
          </cell>
          <cell r="C157" t="str">
            <v>PBTMTR247</v>
          </cell>
          <cell r="D157" t="str">
            <v>0015g00001UBH4fAAH</v>
          </cell>
          <cell r="E157" t="str">
            <v>Swastik tradevision</v>
          </cell>
          <cell r="F157" t="str">
            <v>RAJASTHAN</v>
          </cell>
          <cell r="G157" t="str">
            <v>JAIPUR</v>
          </cell>
          <cell r="H157"/>
          <cell r="I157" t="str">
            <v>Swastik Tradevision Pvt. Ltd.</v>
          </cell>
          <cell r="J157" t="e">
            <v>#VALUE!</v>
          </cell>
          <cell r="K157" t="str">
            <v>Ravi Kumar Kulmi</v>
          </cell>
          <cell r="L157" t="str">
            <v>C12822</v>
          </cell>
          <cell r="M157" t="str">
            <v>North</v>
          </cell>
          <cell r="N157" t="e">
            <v>#VALUE!</v>
          </cell>
          <cell r="O157" t="e">
            <v>#VALUE!</v>
          </cell>
          <cell r="P157" t="e">
            <v>#VALUE!</v>
          </cell>
          <cell r="Q157" t="str">
            <v>Jan'24</v>
          </cell>
          <cell r="R157">
            <v>2024</v>
          </cell>
          <cell r="S157">
            <v>20</v>
          </cell>
          <cell r="T157">
            <v>2000</v>
          </cell>
          <cell r="U157">
            <v>0</v>
          </cell>
          <cell r="V157" t="str">
            <v>Alien</v>
          </cell>
          <cell r="W157">
            <v>20</v>
          </cell>
          <cell r="X157"/>
          <cell r="Y157"/>
          <cell r="Z157"/>
          <cell r="AA157"/>
          <cell r="AB157"/>
          <cell r="AC157"/>
          <cell r="AD157"/>
          <cell r="AE157"/>
          <cell r="AF157"/>
          <cell r="AG157"/>
          <cell r="AH157"/>
          <cell r="AI157"/>
          <cell r="AJ157"/>
          <cell r="AK157"/>
          <cell r="AL157"/>
          <cell r="AM157"/>
          <cell r="AN157"/>
          <cell r="AO157"/>
          <cell r="AP157"/>
          <cell r="AQ157"/>
          <cell r="AR157"/>
          <cell r="AS157"/>
          <cell r="AT157"/>
          <cell r="AU157"/>
          <cell r="AV157"/>
          <cell r="AW157" t="str">
            <v/>
          </cell>
        </row>
        <row r="158">
          <cell r="A158">
            <v>156</v>
          </cell>
          <cell r="B158">
            <v>2024</v>
          </cell>
          <cell r="C158" t="str">
            <v>PBTMTR07</v>
          </cell>
          <cell r="D158" t="str">
            <v>0015g00001YOSO6AAP</v>
          </cell>
          <cell r="E158" t="str">
            <v>M/S MAA CHAMUNDA STEEL TRADERS</v>
          </cell>
          <cell r="F158" t="str">
            <v>UTTAR PRADESH</v>
          </cell>
          <cell r="G158" t="str">
            <v>AGRA</v>
          </cell>
          <cell r="H158" t="str">
            <v>Sadar</v>
          </cell>
          <cell r="I158" t="str">
            <v>DINESH STEEL PRIVATE LIMITED</v>
          </cell>
          <cell r="J158" t="str">
            <v>Pankaj Garg</v>
          </cell>
          <cell r="K158" t="str">
            <v>-</v>
          </cell>
          <cell r="L158" t="str">
            <v>C12820</v>
          </cell>
          <cell r="M158" t="str">
            <v>North</v>
          </cell>
          <cell r="N158">
            <v>282010</v>
          </cell>
          <cell r="O158" t="str">
            <v>09ADXPJ0456F1Z9</v>
          </cell>
          <cell r="P158">
            <v>7983512894</v>
          </cell>
          <cell r="Q158" t="str">
            <v>Jan'24</v>
          </cell>
          <cell r="R158">
            <v>2024</v>
          </cell>
          <cell r="S158">
            <v>65</v>
          </cell>
          <cell r="T158">
            <v>130</v>
          </cell>
          <cell r="U158">
            <v>5.1282051282051287E-2</v>
          </cell>
          <cell r="V158" t="str">
            <v>Challenger</v>
          </cell>
          <cell r="W158">
            <v>17</v>
          </cell>
          <cell r="X158">
            <v>10</v>
          </cell>
          <cell r="Y158">
            <v>38</v>
          </cell>
          <cell r="Z158">
            <v>12</v>
          </cell>
          <cell r="AA158">
            <v>20</v>
          </cell>
          <cell r="AB158">
            <v>20</v>
          </cell>
          <cell r="AC158">
            <v>5</v>
          </cell>
          <cell r="AD158"/>
          <cell r="AE158">
            <v>20</v>
          </cell>
          <cell r="AF158"/>
          <cell r="AG158"/>
          <cell r="AH158">
            <v>5</v>
          </cell>
          <cell r="AI158">
            <v>9</v>
          </cell>
          <cell r="AJ158">
            <v>7</v>
          </cell>
          <cell r="AK158">
            <v>8</v>
          </cell>
          <cell r="AL158">
            <v>10</v>
          </cell>
          <cell r="AM158">
            <v>5</v>
          </cell>
          <cell r="AN158">
            <v>6</v>
          </cell>
          <cell r="AO158">
            <v>5</v>
          </cell>
          <cell r="AP158">
            <v>5</v>
          </cell>
          <cell r="AQ158">
            <v>5</v>
          </cell>
          <cell r="AR158">
            <v>5</v>
          </cell>
          <cell r="AS158">
            <v>5</v>
          </cell>
          <cell r="AT158">
            <v>10</v>
          </cell>
          <cell r="AU158">
            <v>5</v>
          </cell>
          <cell r="AV158">
            <v>5</v>
          </cell>
          <cell r="AW158" t="str">
            <v/>
          </cell>
        </row>
        <row r="159">
          <cell r="A159">
            <v>157</v>
          </cell>
          <cell r="B159">
            <v>2024</v>
          </cell>
          <cell r="C159" t="str">
            <v>PBTMTR08</v>
          </cell>
          <cell r="D159" t="str">
            <v>0015g00001YOWRjAAP</v>
          </cell>
          <cell r="E159" t="str">
            <v>M/S GOYAL STEELS</v>
          </cell>
          <cell r="F159" t="str">
            <v>UTTAR PRADESH</v>
          </cell>
          <cell r="G159" t="str">
            <v>AGRA</v>
          </cell>
          <cell r="H159" t="str">
            <v>Kheragarh</v>
          </cell>
          <cell r="I159" t="str">
            <v>DINESH STEEL PRIVATE LIMITED</v>
          </cell>
          <cell r="J159" t="str">
            <v>Pankaj Garg</v>
          </cell>
          <cell r="K159" t="str">
            <v>-</v>
          </cell>
          <cell r="L159" t="str">
            <v>C12820</v>
          </cell>
          <cell r="M159" t="str">
            <v>North</v>
          </cell>
          <cell r="N159">
            <v>282001</v>
          </cell>
          <cell r="O159" t="str">
            <v>09AANFG1817A1ZO</v>
          </cell>
          <cell r="P159">
            <v>9719344044</v>
          </cell>
          <cell r="Q159" t="str">
            <v>Jan'24</v>
          </cell>
          <cell r="R159">
            <v>2024</v>
          </cell>
          <cell r="S159">
            <v>130</v>
          </cell>
          <cell r="T159">
            <v>150</v>
          </cell>
          <cell r="U159">
            <v>5.3333333333333337E-2</v>
          </cell>
          <cell r="V159" t="str">
            <v>Challenger</v>
          </cell>
          <cell r="W159">
            <v>34</v>
          </cell>
          <cell r="X159">
            <v>36</v>
          </cell>
          <cell r="Y159">
            <v>60</v>
          </cell>
          <cell r="Z159">
            <v>30</v>
          </cell>
          <cell r="AA159">
            <v>17</v>
          </cell>
          <cell r="AB159">
            <v>5</v>
          </cell>
          <cell r="AC159">
            <v>17</v>
          </cell>
          <cell r="AD159"/>
          <cell r="AE159">
            <v>15</v>
          </cell>
          <cell r="AF159"/>
          <cell r="AG159"/>
          <cell r="AH159">
            <v>17</v>
          </cell>
          <cell r="AI159">
            <v>6</v>
          </cell>
          <cell r="AJ159">
            <v>10</v>
          </cell>
          <cell r="AK159">
            <v>7</v>
          </cell>
          <cell r="AL159">
            <v>10</v>
          </cell>
          <cell r="AM159">
            <v>10</v>
          </cell>
          <cell r="AN159">
            <v>7</v>
          </cell>
          <cell r="AO159">
            <v>5</v>
          </cell>
          <cell r="AP159">
            <v>5</v>
          </cell>
          <cell r="AQ159">
            <v>5</v>
          </cell>
          <cell r="AR159">
            <v>5</v>
          </cell>
          <cell r="AS159">
            <v>5</v>
          </cell>
          <cell r="AT159">
            <v>10</v>
          </cell>
          <cell r="AU159">
            <v>9</v>
          </cell>
          <cell r="AV159">
            <v>5</v>
          </cell>
          <cell r="AW159" t="str">
            <v/>
          </cell>
        </row>
        <row r="160">
          <cell r="A160">
            <v>158</v>
          </cell>
          <cell r="B160">
            <v>2024</v>
          </cell>
          <cell r="C160" t="str">
            <v>PBTMTR09</v>
          </cell>
          <cell r="D160" t="str">
            <v>0015g00001X43VyAAJ</v>
          </cell>
          <cell r="E160" t="str">
            <v>M/S BANSI IRON STORE</v>
          </cell>
          <cell r="F160" t="str">
            <v>UTTAR PRADESH</v>
          </cell>
          <cell r="G160" t="str">
            <v>AGRA</v>
          </cell>
          <cell r="H160" t="str">
            <v>Kheragarh</v>
          </cell>
          <cell r="I160" t="str">
            <v>DINESH STEEL PRIVATE LIMITED</v>
          </cell>
          <cell r="J160" t="str">
            <v>Pankaj Garg</v>
          </cell>
          <cell r="K160" t="str">
            <v>-</v>
          </cell>
          <cell r="L160" t="str">
            <v>C12820</v>
          </cell>
          <cell r="M160" t="str">
            <v>North</v>
          </cell>
          <cell r="N160">
            <v>283121</v>
          </cell>
          <cell r="O160" t="str">
            <v>09CFHPK0395C1ZI</v>
          </cell>
          <cell r="P160">
            <v>9456275717</v>
          </cell>
          <cell r="Q160" t="str">
            <v>Jan'24</v>
          </cell>
          <cell r="R160">
            <v>2024</v>
          </cell>
          <cell r="S160">
            <v>19</v>
          </cell>
          <cell r="T160">
            <v>60</v>
          </cell>
          <cell r="U160">
            <v>0.11111111111111112</v>
          </cell>
          <cell r="V160" t="str">
            <v>Star</v>
          </cell>
          <cell r="W160">
            <v>17</v>
          </cell>
          <cell r="X160"/>
          <cell r="Y160">
            <v>2</v>
          </cell>
          <cell r="Z160">
            <v>16</v>
          </cell>
          <cell r="AA160">
            <v>12</v>
          </cell>
          <cell r="AB160"/>
          <cell r="AC160"/>
          <cell r="AD160">
            <v>5</v>
          </cell>
          <cell r="AE160">
            <v>12</v>
          </cell>
          <cell r="AF160"/>
          <cell r="AG160"/>
          <cell r="AH160"/>
          <cell r="AI160"/>
          <cell r="AJ160">
            <v>12</v>
          </cell>
          <cell r="AK160"/>
          <cell r="AL160">
            <v>5</v>
          </cell>
          <cell r="AM160">
            <v>7</v>
          </cell>
          <cell r="AN160">
            <v>4</v>
          </cell>
          <cell r="AO160">
            <v>5</v>
          </cell>
          <cell r="AP160">
            <v>5</v>
          </cell>
          <cell r="AQ160">
            <v>4</v>
          </cell>
          <cell r="AR160">
            <v>3</v>
          </cell>
          <cell r="AS160">
            <v>3</v>
          </cell>
          <cell r="AT160">
            <v>10</v>
          </cell>
          <cell r="AU160">
            <v>5</v>
          </cell>
          <cell r="AV160">
            <v>5</v>
          </cell>
          <cell r="AW160" t="str">
            <v/>
          </cell>
        </row>
        <row r="161">
          <cell r="A161">
            <v>159</v>
          </cell>
          <cell r="B161">
            <v>2024</v>
          </cell>
          <cell r="C161" t="str">
            <v>PBTMTR10</v>
          </cell>
          <cell r="D161" t="str">
            <v>0015g00001YPfV5AAL</v>
          </cell>
          <cell r="E161" t="str">
            <v>RAMA STEEL CEMENT</v>
          </cell>
          <cell r="F161" t="str">
            <v>UTTAR PRADESH</v>
          </cell>
          <cell r="G161" t="str">
            <v>AGRA</v>
          </cell>
          <cell r="H161" t="str">
            <v>Fatehabad</v>
          </cell>
          <cell r="I161" t="str">
            <v>DINESH STEEL PRIVATE LIMITED</v>
          </cell>
          <cell r="J161" t="str">
            <v>Pankaj Garg</v>
          </cell>
          <cell r="K161" t="str">
            <v>-</v>
          </cell>
          <cell r="L161" t="str">
            <v>C12820</v>
          </cell>
          <cell r="M161" t="str">
            <v>North</v>
          </cell>
          <cell r="N161">
            <v>282001</v>
          </cell>
          <cell r="O161" t="str">
            <v>09CHHPG5337A1ZM</v>
          </cell>
          <cell r="P161">
            <v>9719800111</v>
          </cell>
          <cell r="Q161" t="str">
            <v>Jan'24</v>
          </cell>
          <cell r="R161">
            <v>2024</v>
          </cell>
          <cell r="S161">
            <v>59</v>
          </cell>
          <cell r="T161">
            <v>250</v>
          </cell>
          <cell r="U161">
            <v>1.0666666666666666E-2</v>
          </cell>
          <cell r="V161" t="str">
            <v>Alien</v>
          </cell>
          <cell r="W161">
            <v>17</v>
          </cell>
          <cell r="X161">
            <v>20</v>
          </cell>
          <cell r="Y161">
            <v>22</v>
          </cell>
          <cell r="Z161">
            <v>12</v>
          </cell>
          <cell r="AA161">
            <v>7</v>
          </cell>
          <cell r="AB161"/>
          <cell r="AC161"/>
          <cell r="AD161"/>
          <cell r="AE161"/>
          <cell r="AF161"/>
          <cell r="AG161"/>
          <cell r="AH161"/>
          <cell r="AI161"/>
          <cell r="AJ161"/>
          <cell r="AK161"/>
          <cell r="AL161"/>
          <cell r="AM161"/>
          <cell r="AO161"/>
          <cell r="AP161"/>
          <cell r="AQ161"/>
          <cell r="AR161"/>
          <cell r="AS161"/>
          <cell r="AT161">
            <v>8</v>
          </cell>
          <cell r="AU161"/>
          <cell r="AV161"/>
          <cell r="AW161" t="str">
            <v/>
          </cell>
        </row>
        <row r="162">
          <cell r="A162">
            <v>160</v>
          </cell>
          <cell r="B162">
            <v>2024</v>
          </cell>
          <cell r="C162" t="str">
            <v>PBTMTR77</v>
          </cell>
          <cell r="D162" t="str">
            <v>0015g00001XK1qJAAT</v>
          </cell>
          <cell r="E162" t="str">
            <v>M/S NAVEEN TRADERS</v>
          </cell>
          <cell r="F162" t="str">
            <v>UTTAR PRADESH</v>
          </cell>
          <cell r="G162" t="str">
            <v>BAREILLY</v>
          </cell>
          <cell r="H162" t="str">
            <v>Bareilly</v>
          </cell>
          <cell r="I162" t="str">
            <v>Khandelwal Associates</v>
          </cell>
          <cell r="J162" t="str">
            <v>SHIV KUMAR</v>
          </cell>
          <cell r="K162" t="str">
            <v>Ashutosh Shukla</v>
          </cell>
          <cell r="L162" t="str">
            <v>C12818</v>
          </cell>
          <cell r="M162" t="str">
            <v>North</v>
          </cell>
          <cell r="N162">
            <v>243001</v>
          </cell>
          <cell r="O162" t="str">
            <v>09ABZPA3629B1ZN</v>
          </cell>
          <cell r="P162">
            <v>9927041007</v>
          </cell>
          <cell r="Q162" t="str">
            <v>Jan'24</v>
          </cell>
          <cell r="R162">
            <v>2024</v>
          </cell>
          <cell r="S162">
            <v>33</v>
          </cell>
          <cell r="T162">
            <v>320</v>
          </cell>
          <cell r="U162">
            <v>0.15936458333333334</v>
          </cell>
          <cell r="V162" t="str">
            <v>Super Star</v>
          </cell>
          <cell r="W162">
            <v>33</v>
          </cell>
          <cell r="X162"/>
          <cell r="Y162"/>
          <cell r="Z162"/>
          <cell r="AA162"/>
          <cell r="AB162"/>
          <cell r="AC162"/>
          <cell r="AD162"/>
          <cell r="AE162">
            <v>2</v>
          </cell>
          <cell r="AF162">
            <v>1</v>
          </cell>
          <cell r="AG162">
            <v>1</v>
          </cell>
          <cell r="AH162">
            <v>1</v>
          </cell>
          <cell r="AI162"/>
          <cell r="AJ162">
            <v>1</v>
          </cell>
          <cell r="AK162">
            <v>1</v>
          </cell>
          <cell r="AL162"/>
          <cell r="AM162">
            <v>10</v>
          </cell>
          <cell r="AN162">
            <v>10</v>
          </cell>
          <cell r="AO162">
            <v>10</v>
          </cell>
          <cell r="AP162"/>
          <cell r="AQ162">
            <v>10</v>
          </cell>
          <cell r="AR162">
            <v>2.5</v>
          </cell>
          <cell r="AS162">
            <v>5</v>
          </cell>
          <cell r="AT162">
            <v>6</v>
          </cell>
          <cell r="AU162">
            <v>90</v>
          </cell>
          <cell r="AV162">
            <v>56.99</v>
          </cell>
          <cell r="AW162">
            <v>84</v>
          </cell>
        </row>
        <row r="163">
          <cell r="A163">
            <v>161</v>
          </cell>
          <cell r="B163">
            <v>2024</v>
          </cell>
          <cell r="C163" t="str">
            <v>PBTMTR220</v>
          </cell>
          <cell r="D163" t="str">
            <v>0015g00001eBT7oAAG</v>
          </cell>
          <cell r="E163" t="str">
            <v>M/S SHRI RAM ENTERPRISES</v>
          </cell>
          <cell r="F163" t="str">
            <v>UTTAR PRADESH</v>
          </cell>
          <cell r="G163" t="str">
            <v>AYODHYA</v>
          </cell>
          <cell r="H163" t="str">
            <v>Bikapur</v>
          </cell>
          <cell r="I163" t="str">
            <v>SHREE LAKSHMAN ROLLING MILL (INDIA) LLP</v>
          </cell>
          <cell r="J163" t="str">
            <v>Deepanshu</v>
          </cell>
          <cell r="K163" t="str">
            <v>Deepanshu</v>
          </cell>
          <cell r="L163" t="str">
            <v>C12815</v>
          </cell>
          <cell r="M163" t="str">
            <v>North</v>
          </cell>
          <cell r="N163">
            <v>224001</v>
          </cell>
          <cell r="O163" t="str">
            <v>09AOSPG4830L1ZF</v>
          </cell>
          <cell r="P163">
            <v>9452489499</v>
          </cell>
          <cell r="Q163" t="str">
            <v>Jan'24</v>
          </cell>
          <cell r="R163">
            <v>2024</v>
          </cell>
          <cell r="S163">
            <v>8</v>
          </cell>
          <cell r="T163">
            <v>600</v>
          </cell>
          <cell r="U163">
            <v>1.6655555555555555E-2</v>
          </cell>
          <cell r="V163" t="str">
            <v>Alien</v>
          </cell>
          <cell r="W163">
            <v>8</v>
          </cell>
          <cell r="X163"/>
          <cell r="Y163"/>
          <cell r="Z163">
            <v>10</v>
          </cell>
          <cell r="AA163"/>
          <cell r="AB163"/>
          <cell r="AC163"/>
          <cell r="AD163">
            <v>40.18</v>
          </cell>
          <cell r="AE163"/>
          <cell r="AF163">
            <v>40</v>
          </cell>
          <cell r="AG163"/>
          <cell r="AH163">
            <v>36</v>
          </cell>
          <cell r="AI163"/>
          <cell r="AJ163">
            <v>35</v>
          </cell>
          <cell r="AK163">
            <v>40.375</v>
          </cell>
          <cell r="AL163"/>
          <cell r="AM163"/>
          <cell r="AO163">
            <v>34.68</v>
          </cell>
          <cell r="AP163"/>
          <cell r="AQ163"/>
          <cell r="AR163">
            <v>5.04</v>
          </cell>
          <cell r="AS163">
            <v>29.79</v>
          </cell>
          <cell r="AT163">
            <v>29.98</v>
          </cell>
          <cell r="AU163"/>
          <cell r="AV163"/>
          <cell r="AW163">
            <v>1</v>
          </cell>
        </row>
        <row r="164">
          <cell r="A164">
            <v>162</v>
          </cell>
          <cell r="B164">
            <v>2024</v>
          </cell>
          <cell r="C164" t="str">
            <v>PBTMTR221</v>
          </cell>
          <cell r="D164" t="str">
            <v>001J100000EpC7fIAF</v>
          </cell>
          <cell r="E164" t="str">
            <v>M/S KESARWANI STEELS &amp; SAINETERY</v>
          </cell>
          <cell r="F164" t="str">
            <v>UTTAR PRADESH</v>
          </cell>
          <cell r="G164" t="str">
            <v>BALRAMPUR</v>
          </cell>
          <cell r="H164" t="str">
            <v>Balrampur</v>
          </cell>
          <cell r="I164" t="str">
            <v>SHREE LAKSHMAN ROLLING MILL (INDIA) LLP</v>
          </cell>
          <cell r="J164" t="str">
            <v>Deepanshu</v>
          </cell>
          <cell r="K164" t="str">
            <v>Deepanshu</v>
          </cell>
          <cell r="L164" t="str">
            <v>C12815</v>
          </cell>
          <cell r="M164" t="str">
            <v>North</v>
          </cell>
          <cell r="N164">
            <v>271201</v>
          </cell>
          <cell r="O164" t="str">
            <v>09AAAHU5964K1ZI</v>
          </cell>
          <cell r="P164">
            <v>7905070278</v>
          </cell>
          <cell r="Q164" t="str">
            <v>Jan'24</v>
          </cell>
          <cell r="R164">
            <v>2024</v>
          </cell>
          <cell r="S164">
            <v>10</v>
          </cell>
          <cell r="T164">
            <v>150</v>
          </cell>
          <cell r="U164">
            <v>0</v>
          </cell>
          <cell r="V164" t="str">
            <v>Challenger</v>
          </cell>
          <cell r="W164">
            <v>10</v>
          </cell>
          <cell r="X164"/>
          <cell r="Y164"/>
          <cell r="Z164"/>
          <cell r="AA164"/>
          <cell r="AB164"/>
          <cell r="AC164"/>
          <cell r="AD164"/>
          <cell r="AE164"/>
          <cell r="AF164"/>
          <cell r="AG164">
            <v>4</v>
          </cell>
          <cell r="AH164"/>
          <cell r="AI164">
            <v>8.83</v>
          </cell>
          <cell r="AJ164"/>
          <cell r="AK164"/>
          <cell r="AL164"/>
          <cell r="AM164"/>
          <cell r="AO164"/>
          <cell r="AP164"/>
          <cell r="AQ164"/>
          <cell r="AR164">
            <v>10</v>
          </cell>
          <cell r="AS164"/>
          <cell r="AU164"/>
          <cell r="AV164"/>
          <cell r="AW164" t="str">
            <v/>
          </cell>
        </row>
        <row r="165">
          <cell r="A165">
            <v>163</v>
          </cell>
          <cell r="B165">
            <v>2024</v>
          </cell>
          <cell r="C165" t="str">
            <v>PBTMTR222</v>
          </cell>
          <cell r="D165" t="str">
            <v>0015g00001c4h82AAA</v>
          </cell>
          <cell r="E165" t="str">
            <v>Adarsh Loha Bhandar</v>
          </cell>
          <cell r="F165" t="str">
            <v>UTTAR PRADESH</v>
          </cell>
          <cell r="G165" t="str">
            <v>MAHOBA</v>
          </cell>
          <cell r="H165" t="str">
            <v>Mahoba</v>
          </cell>
          <cell r="I165" t="str">
            <v>SHREE LAKSHMAN ROLLING MILL (INDIA) LLP</v>
          </cell>
          <cell r="J165" t="str">
            <v>Ashutosh Shukla</v>
          </cell>
          <cell r="K165" t="str">
            <v>-</v>
          </cell>
          <cell r="L165" t="str">
            <v>C12815</v>
          </cell>
          <cell r="M165" t="str">
            <v>North</v>
          </cell>
          <cell r="N165">
            <v>210421</v>
          </cell>
          <cell r="O165">
            <v>0</v>
          </cell>
          <cell r="P165">
            <v>9415145111</v>
          </cell>
          <cell r="Q165" t="str">
            <v>Jan'24</v>
          </cell>
          <cell r="R165">
            <v>2024</v>
          </cell>
          <cell r="S165">
            <v>10</v>
          </cell>
          <cell r="T165">
            <v>100</v>
          </cell>
          <cell r="U165">
            <v>0</v>
          </cell>
          <cell r="V165" t="str">
            <v>Challenger</v>
          </cell>
          <cell r="W165">
            <v>4</v>
          </cell>
          <cell r="X165"/>
          <cell r="Y165">
            <v>6</v>
          </cell>
          <cell r="Z165"/>
          <cell r="AA165"/>
          <cell r="AB165"/>
          <cell r="AC165"/>
          <cell r="AD165"/>
          <cell r="AE165"/>
          <cell r="AF165"/>
          <cell r="AG165"/>
          <cell r="AH165"/>
          <cell r="AI165"/>
          <cell r="AJ165"/>
          <cell r="AK165"/>
          <cell r="AL165"/>
          <cell r="AM165"/>
          <cell r="AN165">
            <v>5</v>
          </cell>
          <cell r="AO165"/>
          <cell r="AP165"/>
          <cell r="AQ165"/>
          <cell r="AR165"/>
          <cell r="AS165"/>
          <cell r="AU165"/>
          <cell r="AV165"/>
          <cell r="AW165" t="str">
            <v/>
          </cell>
        </row>
        <row r="166">
          <cell r="A166">
            <v>164</v>
          </cell>
          <cell r="B166">
            <v>2024</v>
          </cell>
          <cell r="C166" t="str">
            <v>PBTMTR149</v>
          </cell>
          <cell r="D166" t="str">
            <v>0015g00001V9TgJAAV</v>
          </cell>
          <cell r="E166" t="str">
            <v>BANSAL IRON STORE</v>
          </cell>
          <cell r="F166" t="str">
            <v>HARYANA</v>
          </cell>
          <cell r="G166" t="str">
            <v>JIND</v>
          </cell>
          <cell r="H166" t="str">
            <v>Jind</v>
          </cell>
          <cell r="I166" t="str">
            <v>PAL CEMENT AND STEEL PVT. LTD.</v>
          </cell>
          <cell r="J166" t="str">
            <v>Dinesh Kumar</v>
          </cell>
          <cell r="K166" t="str">
            <v>Navneet Pal</v>
          </cell>
          <cell r="L166" t="str">
            <v>C12827</v>
          </cell>
          <cell r="M166" t="str">
            <v>North</v>
          </cell>
          <cell r="N166">
            <v>126102</v>
          </cell>
          <cell r="O166" t="str">
            <v>06AEUPB4646K1Z5</v>
          </cell>
          <cell r="P166">
            <v>9215757197</v>
          </cell>
          <cell r="Q166" t="str">
            <v>Jan'24</v>
          </cell>
          <cell r="R166">
            <v>2024</v>
          </cell>
          <cell r="S166">
            <v>76</v>
          </cell>
          <cell r="T166">
            <v>100</v>
          </cell>
          <cell r="U166">
            <v>0</v>
          </cell>
          <cell r="V166" t="str">
            <v>Challenger</v>
          </cell>
          <cell r="W166">
            <v>24</v>
          </cell>
          <cell r="X166">
            <v>25</v>
          </cell>
          <cell r="Y166">
            <v>27</v>
          </cell>
          <cell r="Z166"/>
          <cell r="AA166"/>
          <cell r="AB166"/>
          <cell r="AC166"/>
          <cell r="AD166"/>
          <cell r="AE166"/>
          <cell r="AF166"/>
          <cell r="AG166"/>
          <cell r="AH166"/>
          <cell r="AI166"/>
          <cell r="AJ166"/>
          <cell r="AK166"/>
          <cell r="AL166"/>
          <cell r="AM166"/>
          <cell r="AO166"/>
          <cell r="AP166"/>
          <cell r="AQ166"/>
          <cell r="AR166"/>
          <cell r="AS166"/>
          <cell r="AU166"/>
          <cell r="AV166"/>
          <cell r="AW166" t="str">
            <v/>
          </cell>
        </row>
        <row r="167">
          <cell r="A167">
            <v>165</v>
          </cell>
          <cell r="B167">
            <v>2024</v>
          </cell>
          <cell r="C167" t="str">
            <v>PBTMTR150</v>
          </cell>
          <cell r="D167" t="str">
            <v>001J100000Baf4VIAR</v>
          </cell>
          <cell r="E167" t="str">
            <v>GANPATI TRADING CO.</v>
          </cell>
          <cell r="F167" t="str">
            <v>HARYANA</v>
          </cell>
          <cell r="G167" t="str">
            <v>HISAR</v>
          </cell>
          <cell r="H167" t="str">
            <v>Hansi</v>
          </cell>
          <cell r="I167" t="str">
            <v>PAL CEMENT AND STEEL PVT. LTD.</v>
          </cell>
          <cell r="J167" t="str">
            <v>Mayank Arya</v>
          </cell>
          <cell r="K167" t="str">
            <v>Navneet Pal</v>
          </cell>
          <cell r="L167" t="str">
            <v>C12827</v>
          </cell>
          <cell r="M167" t="str">
            <v>North</v>
          </cell>
          <cell r="N167">
            <v>125006</v>
          </cell>
          <cell r="O167" t="str">
            <v>06JIVPS5814N1Z3</v>
          </cell>
          <cell r="P167">
            <v>7015765477</v>
          </cell>
          <cell r="Q167" t="str">
            <v>Jan'24</v>
          </cell>
          <cell r="R167">
            <v>2024</v>
          </cell>
          <cell r="S167">
            <v>50</v>
          </cell>
          <cell r="T167">
            <v>30</v>
          </cell>
          <cell r="U167">
            <v>0</v>
          </cell>
          <cell r="V167" t="str">
            <v>Minor</v>
          </cell>
          <cell r="W167">
            <v>15</v>
          </cell>
          <cell r="X167">
            <v>16</v>
          </cell>
          <cell r="Y167">
            <v>19</v>
          </cell>
          <cell r="Z167"/>
          <cell r="AA167"/>
          <cell r="AB167"/>
          <cell r="AC167"/>
          <cell r="AD167"/>
          <cell r="AE167">
            <v>51</v>
          </cell>
          <cell r="AF167"/>
          <cell r="AG167"/>
          <cell r="AH167"/>
          <cell r="AI167"/>
          <cell r="AJ167"/>
          <cell r="AK167"/>
          <cell r="AL167"/>
          <cell r="AM167"/>
          <cell r="AO167"/>
          <cell r="AP167"/>
          <cell r="AQ167"/>
          <cell r="AR167"/>
          <cell r="AS167"/>
          <cell r="AU167"/>
          <cell r="AV167"/>
          <cell r="AW167" t="str">
            <v/>
          </cell>
        </row>
        <row r="168">
          <cell r="A168">
            <v>166</v>
          </cell>
          <cell r="B168">
            <v>2024</v>
          </cell>
          <cell r="C168" t="str">
            <v>PBTMTR151</v>
          </cell>
          <cell r="D168" t="str">
            <v>0015g00001dJV5pAAG</v>
          </cell>
          <cell r="E168" t="str">
            <v>JAI DURGA TRADING CO.</v>
          </cell>
          <cell r="F168" t="str">
            <v>HARYANA</v>
          </cell>
          <cell r="G168" t="str">
            <v>FATEHABAD</v>
          </cell>
          <cell r="H168" t="str">
            <v>Dabwali</v>
          </cell>
          <cell r="I168" t="str">
            <v>PAL CEMENT AND STEEL PVT. LTD.</v>
          </cell>
          <cell r="J168" t="str">
            <v>Varun Arora</v>
          </cell>
          <cell r="K168" t="str">
            <v>Shubham Gahlot</v>
          </cell>
          <cell r="L168" t="str">
            <v>C12827</v>
          </cell>
          <cell r="M168" t="str">
            <v>North</v>
          </cell>
          <cell r="N168">
            <v>125120</v>
          </cell>
          <cell r="O168" t="str">
            <v>06AGCPB8595P1ZT</v>
          </cell>
          <cell r="P168">
            <v>7015807599</v>
          </cell>
          <cell r="Q168" t="str">
            <v>Jan'24</v>
          </cell>
          <cell r="R168">
            <v>2024</v>
          </cell>
          <cell r="S168">
            <v>50</v>
          </cell>
          <cell r="T168">
            <v>150</v>
          </cell>
          <cell r="U168">
            <v>0</v>
          </cell>
          <cell r="V168" t="str">
            <v>Challenger</v>
          </cell>
          <cell r="W168">
            <v>11</v>
          </cell>
          <cell r="X168">
            <v>13</v>
          </cell>
          <cell r="Y168">
            <v>26</v>
          </cell>
          <cell r="Z168">
            <v>5</v>
          </cell>
          <cell r="AA168">
            <v>7</v>
          </cell>
          <cell r="AB168"/>
          <cell r="AC168"/>
          <cell r="AD168"/>
          <cell r="AE168"/>
          <cell r="AF168"/>
          <cell r="AG168"/>
          <cell r="AH168"/>
          <cell r="AI168"/>
          <cell r="AJ168"/>
          <cell r="AK168"/>
          <cell r="AL168"/>
          <cell r="AM168"/>
          <cell r="AO168">
            <v>11.23</v>
          </cell>
          <cell r="AP168">
            <v>1</v>
          </cell>
          <cell r="AQ168">
            <v>2</v>
          </cell>
          <cell r="AR168"/>
          <cell r="AS168"/>
          <cell r="AU168"/>
          <cell r="AV168"/>
          <cell r="AW168" t="str">
            <v/>
          </cell>
        </row>
        <row r="169">
          <cell r="A169">
            <v>167</v>
          </cell>
          <cell r="B169">
            <v>2024</v>
          </cell>
          <cell r="C169" t="str">
            <v>PBTMTR152</v>
          </cell>
          <cell r="D169" t="str">
            <v>0015g00001eBhwUAAS</v>
          </cell>
          <cell r="E169" t="str">
            <v>SHREE KAPI BUILDING MATERIAL</v>
          </cell>
          <cell r="F169" t="str">
            <v>HARYANA</v>
          </cell>
          <cell r="G169" t="str">
            <v>HISAR</v>
          </cell>
          <cell r="H169" t="str">
            <v>Uklana</v>
          </cell>
          <cell r="I169" t="str">
            <v>PAL CEMENT AND STEEL PVT. LTD.</v>
          </cell>
          <cell r="J169" t="str">
            <v>Dinesh Kumar</v>
          </cell>
          <cell r="K169" t="str">
            <v>Navneet Pal</v>
          </cell>
          <cell r="L169" t="str">
            <v>C12827</v>
          </cell>
          <cell r="M169" t="str">
            <v>North</v>
          </cell>
          <cell r="N169">
            <v>125001</v>
          </cell>
          <cell r="O169" t="str">
            <v>06ATIPP5442N1Z6</v>
          </cell>
          <cell r="P169">
            <v>9812624237</v>
          </cell>
          <cell r="Q169" t="str">
            <v>Jan'24</v>
          </cell>
          <cell r="R169">
            <v>2024</v>
          </cell>
          <cell r="S169">
            <v>100</v>
          </cell>
          <cell r="T169">
            <v>20</v>
          </cell>
          <cell r="U169">
            <v>0</v>
          </cell>
          <cell r="V169" t="str">
            <v>Minor</v>
          </cell>
          <cell r="W169">
            <v>30</v>
          </cell>
          <cell r="X169">
            <v>32</v>
          </cell>
          <cell r="Y169">
            <v>38</v>
          </cell>
          <cell r="Z169">
            <v>13</v>
          </cell>
          <cell r="AA169">
            <v>0.99</v>
          </cell>
          <cell r="AB169"/>
          <cell r="AC169"/>
          <cell r="AD169"/>
          <cell r="AE169"/>
          <cell r="AF169"/>
          <cell r="AG169"/>
          <cell r="AH169"/>
          <cell r="AI169"/>
          <cell r="AJ169"/>
          <cell r="AK169"/>
          <cell r="AL169"/>
          <cell r="AM169"/>
          <cell r="AO169"/>
          <cell r="AP169"/>
          <cell r="AQ169"/>
          <cell r="AR169"/>
          <cell r="AS169"/>
          <cell r="AU169"/>
          <cell r="AV169"/>
          <cell r="AW169" t="str">
            <v/>
          </cell>
        </row>
        <row r="170">
          <cell r="A170">
            <v>168</v>
          </cell>
          <cell r="B170">
            <v>2024</v>
          </cell>
          <cell r="C170" t="str">
            <v>PBTMTR153</v>
          </cell>
          <cell r="D170" t="str">
            <v>0015g00001XapNZAAZ</v>
          </cell>
          <cell r="E170" t="str">
            <v>M/S MITTAL IRON STORE</v>
          </cell>
          <cell r="F170" t="str">
            <v>HARYANA</v>
          </cell>
          <cell r="G170" t="str">
            <v>SIRSA</v>
          </cell>
          <cell r="H170" t="str">
            <v>Ellenabad</v>
          </cell>
          <cell r="I170" t="str">
            <v>PAL CEMENT AND STEEL PVT. LTD.</v>
          </cell>
          <cell r="J170" t="str">
            <v>Varun Arora</v>
          </cell>
          <cell r="K170" t="str">
            <v>Shubham Gahlot</v>
          </cell>
          <cell r="L170" t="str">
            <v>C12827</v>
          </cell>
          <cell r="M170" t="str">
            <v>North</v>
          </cell>
          <cell r="N170">
            <v>125102</v>
          </cell>
          <cell r="O170" t="str">
            <v>06AJCPM0499G2Z6</v>
          </cell>
          <cell r="P170">
            <v>9354188857</v>
          </cell>
          <cell r="Q170" t="str">
            <v>Jan'24</v>
          </cell>
          <cell r="R170">
            <v>2024</v>
          </cell>
          <cell r="S170">
            <v>52</v>
          </cell>
          <cell r="T170">
            <v>200</v>
          </cell>
          <cell r="U170">
            <v>0</v>
          </cell>
          <cell r="V170" t="str">
            <v>Challenger</v>
          </cell>
          <cell r="W170">
            <v>20</v>
          </cell>
          <cell r="X170">
            <v>22</v>
          </cell>
          <cell r="Y170">
            <v>10</v>
          </cell>
          <cell r="Z170"/>
          <cell r="AA170"/>
          <cell r="AB170"/>
          <cell r="AC170"/>
          <cell r="AD170"/>
          <cell r="AE170"/>
          <cell r="AF170"/>
          <cell r="AG170"/>
          <cell r="AH170"/>
          <cell r="AI170"/>
          <cell r="AJ170"/>
          <cell r="AK170"/>
          <cell r="AL170"/>
          <cell r="AM170"/>
          <cell r="AO170"/>
          <cell r="AP170"/>
          <cell r="AQ170"/>
          <cell r="AR170"/>
          <cell r="AS170"/>
          <cell r="AU170"/>
          <cell r="AV170"/>
          <cell r="AW170" t="str">
            <v/>
          </cell>
        </row>
        <row r="171">
          <cell r="A171">
            <v>169</v>
          </cell>
          <cell r="B171">
            <v>2024</v>
          </cell>
          <cell r="C171" t="str">
            <v>PBTMTR154</v>
          </cell>
          <cell r="D171" t="str">
            <v>0015g00001cacz9AAA</v>
          </cell>
          <cell r="E171" t="str">
            <v>Shree Shyam steel</v>
          </cell>
          <cell r="F171" t="str">
            <v>HARYANA</v>
          </cell>
          <cell r="G171" t="str">
            <v>SIRSA</v>
          </cell>
          <cell r="H171" t="str">
            <v>Sirsa</v>
          </cell>
          <cell r="I171" t="str">
            <v>PAL CEMENT AND STEEL PVT. LTD.</v>
          </cell>
          <cell r="J171" t="str">
            <v>Varun Arora</v>
          </cell>
          <cell r="K171" t="str">
            <v>Shubham Gahlot</v>
          </cell>
          <cell r="L171" t="str">
            <v>C12827</v>
          </cell>
          <cell r="M171" t="str">
            <v>North</v>
          </cell>
          <cell r="N171">
            <v>125058</v>
          </cell>
          <cell r="O171" t="str">
            <v>06CCMPV2847N1ZA</v>
          </cell>
          <cell r="P171">
            <v>9992686828</v>
          </cell>
          <cell r="Q171" t="str">
            <v>Jan'24</v>
          </cell>
          <cell r="R171">
            <v>2024</v>
          </cell>
          <cell r="S171">
            <v>51</v>
          </cell>
          <cell r="T171">
            <v>45</v>
          </cell>
          <cell r="U171">
            <v>0</v>
          </cell>
          <cell r="V171" t="str">
            <v>Minor</v>
          </cell>
          <cell r="W171">
            <v>12</v>
          </cell>
          <cell r="X171">
            <v>16</v>
          </cell>
          <cell r="Y171">
            <v>23</v>
          </cell>
          <cell r="Z171">
            <v>6</v>
          </cell>
          <cell r="AA171">
            <v>8.0500000000000007</v>
          </cell>
          <cell r="AB171"/>
          <cell r="AC171"/>
          <cell r="AD171"/>
          <cell r="AE171"/>
          <cell r="AF171"/>
          <cell r="AG171"/>
          <cell r="AH171"/>
          <cell r="AI171"/>
          <cell r="AJ171"/>
          <cell r="AK171"/>
          <cell r="AL171"/>
          <cell r="AM171"/>
          <cell r="AO171"/>
          <cell r="AP171"/>
          <cell r="AQ171"/>
          <cell r="AR171"/>
          <cell r="AS171"/>
          <cell r="AU171"/>
          <cell r="AV171"/>
          <cell r="AW171" t="str">
            <v/>
          </cell>
        </row>
        <row r="172">
          <cell r="A172">
            <v>170</v>
          </cell>
          <cell r="B172">
            <v>2024</v>
          </cell>
          <cell r="C172" t="str">
            <v>PBTMTR155</v>
          </cell>
          <cell r="D172" t="str">
            <v>0015g00001XcEuLAAV</v>
          </cell>
          <cell r="E172" t="str">
            <v>RAJENDRA CEMENT STORE</v>
          </cell>
          <cell r="F172" t="str">
            <v>HARYANA</v>
          </cell>
          <cell r="G172" t="str">
            <v>HISAR</v>
          </cell>
          <cell r="H172" t="str">
            <v>Barwala</v>
          </cell>
          <cell r="I172" t="str">
            <v>PAL CEMENT AND STEEL PVT. LTD.</v>
          </cell>
          <cell r="J172" t="str">
            <v>Dinesh Kumar</v>
          </cell>
          <cell r="K172" t="str">
            <v>Navneet Pal</v>
          </cell>
          <cell r="L172" t="str">
            <v>C12827</v>
          </cell>
          <cell r="M172" t="str">
            <v>North</v>
          </cell>
          <cell r="N172">
            <v>125052</v>
          </cell>
          <cell r="O172" t="str">
            <v>06ANJPK5810C1ZD</v>
          </cell>
          <cell r="P172">
            <v>9416273120</v>
          </cell>
          <cell r="Q172" t="str">
            <v>Jan'24</v>
          </cell>
          <cell r="R172">
            <v>2024</v>
          </cell>
          <cell r="S172">
            <v>50</v>
          </cell>
          <cell r="T172">
            <v>60</v>
          </cell>
          <cell r="U172">
            <v>0</v>
          </cell>
          <cell r="V172" t="str">
            <v>Challenger</v>
          </cell>
          <cell r="W172">
            <v>15</v>
          </cell>
          <cell r="X172">
            <v>16</v>
          </cell>
          <cell r="Y172">
            <v>19</v>
          </cell>
          <cell r="Z172">
            <v>5</v>
          </cell>
          <cell r="AA172">
            <v>1.5</v>
          </cell>
          <cell r="AB172"/>
          <cell r="AC172"/>
          <cell r="AD172"/>
          <cell r="AE172"/>
          <cell r="AF172"/>
          <cell r="AG172"/>
          <cell r="AH172"/>
          <cell r="AI172"/>
          <cell r="AJ172"/>
          <cell r="AK172"/>
          <cell r="AL172"/>
          <cell r="AM172"/>
          <cell r="AO172"/>
          <cell r="AP172"/>
          <cell r="AQ172"/>
          <cell r="AR172"/>
          <cell r="AS172"/>
          <cell r="AU172"/>
          <cell r="AV172"/>
          <cell r="AW172" t="str">
            <v/>
          </cell>
        </row>
        <row r="173">
          <cell r="A173">
            <v>171</v>
          </cell>
          <cell r="B173">
            <v>2024</v>
          </cell>
          <cell r="C173" t="str">
            <v>PBTMTR229</v>
          </cell>
          <cell r="D173" t="str">
            <v>0015g00001UBHsTAAX</v>
          </cell>
          <cell r="E173" t="str">
            <v>LOHA TRADER</v>
          </cell>
          <cell r="F173" t="str">
            <v>CHHATTISGARH</v>
          </cell>
          <cell r="G173" t="str">
            <v>BALODA BAZAR</v>
          </cell>
          <cell r="H173" t="str">
            <v>Bhatapara</v>
          </cell>
          <cell r="I173" t="str">
            <v>Shree Resources</v>
          </cell>
          <cell r="J173" t="str">
            <v>Vikash Kumar</v>
          </cell>
          <cell r="K173" t="str">
            <v>Sudhir Tiwari</v>
          </cell>
          <cell r="L173" t="str">
            <v/>
          </cell>
          <cell r="M173" t="str">
            <v>Central</v>
          </cell>
          <cell r="N173">
            <v>0</v>
          </cell>
          <cell r="O173">
            <v>0</v>
          </cell>
          <cell r="P173">
            <v>9406117000</v>
          </cell>
          <cell r="Q173" t="str">
            <v>Jan'24</v>
          </cell>
          <cell r="R173">
            <v>2024</v>
          </cell>
          <cell r="S173">
            <v>11</v>
          </cell>
          <cell r="T173">
            <v>250</v>
          </cell>
          <cell r="U173">
            <v>0</v>
          </cell>
          <cell r="V173" t="str">
            <v>Alien</v>
          </cell>
          <cell r="W173">
            <v>11</v>
          </cell>
          <cell r="X173"/>
          <cell r="Y173"/>
          <cell r="Z173"/>
          <cell r="AA173"/>
          <cell r="AB173"/>
          <cell r="AC173"/>
          <cell r="AD173"/>
          <cell r="AE173"/>
          <cell r="AF173"/>
          <cell r="AG173"/>
          <cell r="AH173"/>
          <cell r="AI173"/>
          <cell r="AJ173"/>
          <cell r="AK173"/>
          <cell r="AL173"/>
          <cell r="AM173"/>
          <cell r="AO173"/>
          <cell r="AP173"/>
          <cell r="AQ173"/>
          <cell r="AR173"/>
          <cell r="AS173"/>
          <cell r="AU173"/>
          <cell r="AV173"/>
          <cell r="AW173" t="str">
            <v/>
          </cell>
        </row>
        <row r="174">
          <cell r="A174">
            <v>172</v>
          </cell>
          <cell r="B174">
            <v>2024</v>
          </cell>
          <cell r="C174" t="str">
            <v>PBTMTR230</v>
          </cell>
          <cell r="D174" t="str">
            <v>0015g00001caBoUAAU</v>
          </cell>
          <cell r="E174" t="str">
            <v>SHYAM STEEL TRADERS</v>
          </cell>
          <cell r="F174" t="str">
            <v>CHHATTISGARH</v>
          </cell>
          <cell r="G174" t="str">
            <v>BILASPUR</v>
          </cell>
          <cell r="H174" t="str">
            <v>Bilaspur</v>
          </cell>
          <cell r="I174" t="str">
            <v>Shree Resources</v>
          </cell>
          <cell r="J174" t="str">
            <v>Vikash Kumar</v>
          </cell>
          <cell r="K174" t="str">
            <v>Sudhir Tiwari</v>
          </cell>
          <cell r="L174" t="str">
            <v/>
          </cell>
          <cell r="M174" t="str">
            <v>Central</v>
          </cell>
          <cell r="N174">
            <v>495001</v>
          </cell>
          <cell r="O174" t="str">
            <v>22AARFS0713P1ZW</v>
          </cell>
          <cell r="P174">
            <v>9425227444</v>
          </cell>
          <cell r="Q174" t="str">
            <v>Jan'24</v>
          </cell>
          <cell r="R174">
            <v>2024</v>
          </cell>
          <cell r="S174">
            <v>10</v>
          </cell>
          <cell r="T174">
            <v>200</v>
          </cell>
          <cell r="U174">
            <v>0</v>
          </cell>
          <cell r="V174" t="str">
            <v>Challenger</v>
          </cell>
          <cell r="W174">
            <v>10</v>
          </cell>
          <cell r="X174"/>
          <cell r="Y174"/>
          <cell r="Z174"/>
          <cell r="AA174"/>
          <cell r="AB174"/>
          <cell r="AC174"/>
          <cell r="AD174"/>
          <cell r="AE174"/>
          <cell r="AF174"/>
          <cell r="AG174"/>
          <cell r="AH174"/>
          <cell r="AI174"/>
          <cell r="AJ174"/>
          <cell r="AK174"/>
          <cell r="AL174"/>
          <cell r="AM174"/>
          <cell r="AO174"/>
          <cell r="AP174"/>
          <cell r="AQ174"/>
          <cell r="AR174"/>
          <cell r="AS174"/>
          <cell r="AU174"/>
          <cell r="AV174"/>
          <cell r="AW174" t="str">
            <v/>
          </cell>
        </row>
        <row r="175">
          <cell r="A175">
            <v>173</v>
          </cell>
          <cell r="B175">
            <v>2024</v>
          </cell>
          <cell r="C175" t="str">
            <v>PBTMTR196</v>
          </cell>
          <cell r="D175" t="str">
            <v>0015g00001XM8sxAAD</v>
          </cell>
          <cell r="E175" t="str">
            <v>NEW JAIN STEEL</v>
          </cell>
          <cell r="F175" t="str">
            <v>MADHYA PRADESH</v>
          </cell>
          <cell r="G175" t="str">
            <v>INDORE</v>
          </cell>
          <cell r="H175" t="str">
            <v>Indore</v>
          </cell>
          <cell r="I175" t="str">
            <v>R. K. ENTERPRISES</v>
          </cell>
          <cell r="J175" t="str">
            <v>Yogeshwar Richhariya</v>
          </cell>
          <cell r="K175" t="str">
            <v>Yogeshwar Richhariya</v>
          </cell>
          <cell r="L175" t="str">
            <v>001J1000005ZfroIAC</v>
          </cell>
          <cell r="M175" t="str">
            <v>Central</v>
          </cell>
          <cell r="N175">
            <v>452016</v>
          </cell>
          <cell r="O175" t="str">
            <v>23CEBPJ4689D1ZM</v>
          </cell>
          <cell r="P175">
            <v>9926062562</v>
          </cell>
          <cell r="Q175" t="str">
            <v>Jan'24</v>
          </cell>
          <cell r="R175">
            <v>2024</v>
          </cell>
          <cell r="S175">
            <v>100</v>
          </cell>
          <cell r="T175">
            <v>1000</v>
          </cell>
          <cell r="U175">
            <v>7.1190000000000003E-2</v>
          </cell>
          <cell r="V175" t="str">
            <v>Alien</v>
          </cell>
          <cell r="W175">
            <v>25</v>
          </cell>
          <cell r="X175">
            <v>30</v>
          </cell>
          <cell r="Y175">
            <v>45</v>
          </cell>
          <cell r="Z175">
            <v>93</v>
          </cell>
          <cell r="AA175">
            <v>90</v>
          </cell>
          <cell r="AB175">
            <v>25</v>
          </cell>
          <cell r="AC175"/>
          <cell r="AD175">
            <v>76</v>
          </cell>
          <cell r="AE175">
            <v>25</v>
          </cell>
          <cell r="AF175">
            <v>100</v>
          </cell>
          <cell r="AG175">
            <v>50</v>
          </cell>
          <cell r="AH175">
            <v>50</v>
          </cell>
          <cell r="AI175">
            <v>50</v>
          </cell>
          <cell r="AJ175">
            <v>175.25</v>
          </cell>
          <cell r="AK175">
            <v>100.6</v>
          </cell>
          <cell r="AL175">
            <v>25</v>
          </cell>
          <cell r="AM175">
            <v>50.4</v>
          </cell>
          <cell r="AN175">
            <v>105</v>
          </cell>
          <cell r="AO175">
            <v>90.26</v>
          </cell>
          <cell r="AP175">
            <v>115.41</v>
          </cell>
          <cell r="AQ175">
            <v>143.75</v>
          </cell>
          <cell r="AR175"/>
          <cell r="AS175"/>
          <cell r="AU175">
            <v>118</v>
          </cell>
          <cell r="AV175">
            <v>95.57</v>
          </cell>
          <cell r="AW175">
            <v>10</v>
          </cell>
        </row>
        <row r="176">
          <cell r="A176">
            <v>174</v>
          </cell>
          <cell r="B176">
            <v>2024</v>
          </cell>
          <cell r="C176" t="str">
            <v>PBTMTR17</v>
          </cell>
          <cell r="D176" t="str">
            <v>0015g00001UBH4oAAH</v>
          </cell>
          <cell r="E176" t="str">
            <v>G.C Steels (India) Pvt Ltd (self)</v>
          </cell>
          <cell r="F176" t="str">
            <v>HARYANA</v>
          </cell>
          <cell r="G176" t="str">
            <v>AMBALA</v>
          </cell>
          <cell r="H176" t="str">
            <v>Ambala</v>
          </cell>
          <cell r="I176" t="str">
            <v>RAMDOOT UDHYOG PRIVATE LIMITED</v>
          </cell>
          <cell r="J176" t="e">
            <v>#VALUE!</v>
          </cell>
          <cell r="K176" t="str">
            <v>-</v>
          </cell>
          <cell r="L176" t="str">
            <v>C13168</v>
          </cell>
          <cell r="M176" t="str">
            <v>North</v>
          </cell>
          <cell r="N176" t="e">
            <v>#VALUE!</v>
          </cell>
          <cell r="O176" t="e">
            <v>#VALUE!</v>
          </cell>
          <cell r="P176" t="e">
            <v>#VALUE!</v>
          </cell>
          <cell r="Q176" t="str">
            <v>Feb'24</v>
          </cell>
          <cell r="R176">
            <v>2024</v>
          </cell>
          <cell r="S176">
            <v>106</v>
          </cell>
          <cell r="T176">
            <v>700</v>
          </cell>
          <cell r="U176">
            <v>0</v>
          </cell>
          <cell r="V176" t="str">
            <v>Alien</v>
          </cell>
          <cell r="W176"/>
          <cell r="X176">
            <v>80</v>
          </cell>
          <cell r="Y176">
            <v>26</v>
          </cell>
          <cell r="Z176">
            <v>75</v>
          </cell>
          <cell r="AA176">
            <v>122.56</v>
          </cell>
          <cell r="AB176">
            <v>74</v>
          </cell>
          <cell r="AC176">
            <v>71.400000000000006</v>
          </cell>
          <cell r="AD176">
            <v>66.2</v>
          </cell>
          <cell r="AE176">
            <v>50</v>
          </cell>
          <cell r="AF176"/>
          <cell r="AG176"/>
          <cell r="AH176"/>
          <cell r="AI176">
            <v>24.89</v>
          </cell>
          <cell r="AJ176"/>
          <cell r="AK176"/>
          <cell r="AL176">
            <v>8</v>
          </cell>
          <cell r="AM176"/>
          <cell r="AN176"/>
          <cell r="AO176"/>
          <cell r="AP176"/>
          <cell r="AQ176"/>
          <cell r="AR176"/>
          <cell r="AS176"/>
          <cell r="AT176"/>
          <cell r="AU176"/>
          <cell r="AV176"/>
          <cell r="AW176" t="str">
            <v/>
          </cell>
        </row>
        <row r="177">
          <cell r="A177">
            <v>175</v>
          </cell>
          <cell r="B177">
            <v>2024</v>
          </cell>
          <cell r="C177" t="str">
            <v>PBTMTR65</v>
          </cell>
          <cell r="D177" t="str">
            <v>0015g00001V9ThjAAF</v>
          </cell>
          <cell r="E177" t="str">
            <v>ABHI TRADERS</v>
          </cell>
          <cell r="F177" t="str">
            <v>HARYANA</v>
          </cell>
          <cell r="G177" t="str">
            <v>ROHTAK</v>
          </cell>
          <cell r="H177" t="str">
            <v>Rohtak</v>
          </cell>
          <cell r="I177" t="str">
            <v>JAI DURGA STEELS</v>
          </cell>
          <cell r="J177" t="str">
            <v>Sunny Bhutani</v>
          </cell>
          <cell r="K177" t="str">
            <v>Sunny Bhutani</v>
          </cell>
          <cell r="L177" t="str">
            <v>C12830</v>
          </cell>
          <cell r="M177" t="str">
            <v>North</v>
          </cell>
          <cell r="N177">
            <v>124001</v>
          </cell>
          <cell r="O177">
            <v>0</v>
          </cell>
          <cell r="P177">
            <v>9215993001</v>
          </cell>
          <cell r="Q177" t="str">
            <v>Feb'24</v>
          </cell>
          <cell r="R177">
            <v>2024</v>
          </cell>
          <cell r="S177">
            <v>101</v>
          </cell>
          <cell r="T177">
            <v>150</v>
          </cell>
          <cell r="U177">
            <v>0</v>
          </cell>
          <cell r="V177" t="str">
            <v>Challenger</v>
          </cell>
          <cell r="W177"/>
          <cell r="X177">
            <v>45</v>
          </cell>
          <cell r="Y177">
            <v>56</v>
          </cell>
          <cell r="Z177">
            <v>30</v>
          </cell>
          <cell r="AA177">
            <v>12</v>
          </cell>
          <cell r="AB177">
            <v>9</v>
          </cell>
          <cell r="AC177">
            <v>20</v>
          </cell>
          <cell r="AD177"/>
          <cell r="AE177"/>
          <cell r="AF177"/>
          <cell r="AG177"/>
          <cell r="AH177"/>
          <cell r="AI177"/>
          <cell r="AJ177"/>
          <cell r="AK177"/>
          <cell r="AL177"/>
          <cell r="AM177"/>
          <cell r="AO177"/>
          <cell r="AP177"/>
          <cell r="AQ177"/>
          <cell r="AR177"/>
          <cell r="AS177"/>
          <cell r="AU177"/>
          <cell r="AV177"/>
          <cell r="AW177" t="str">
            <v/>
          </cell>
        </row>
        <row r="178">
          <cell r="A178">
            <v>176</v>
          </cell>
          <cell r="B178">
            <v>2024</v>
          </cell>
          <cell r="C178" t="str">
            <v>PBTMTR104</v>
          </cell>
          <cell r="D178" t="str">
            <v>0015g00001bapjBAAQ</v>
          </cell>
          <cell r="E178" t="str">
            <v>AGGARWAL TRADERS</v>
          </cell>
          <cell r="F178" t="str">
            <v>DELHI</v>
          </cell>
          <cell r="G178" t="str">
            <v>EAST</v>
          </cell>
          <cell r="H178"/>
          <cell r="I178" t="str">
            <v>MAHENDRA STEELS</v>
          </cell>
          <cell r="J178" t="str">
            <v>Aashish Goyal</v>
          </cell>
          <cell r="K178" t="str">
            <v>Aashish Goyal</v>
          </cell>
          <cell r="L178" t="str">
            <v>C12832</v>
          </cell>
          <cell r="M178" t="str">
            <v>North</v>
          </cell>
          <cell r="N178">
            <v>110091</v>
          </cell>
          <cell r="O178" t="str">
            <v>07ALDPM0375J1Z2</v>
          </cell>
          <cell r="P178">
            <v>9811052700</v>
          </cell>
          <cell r="Q178" t="str">
            <v>Feb'24</v>
          </cell>
          <cell r="R178">
            <v>2024</v>
          </cell>
          <cell r="S178">
            <v>5</v>
          </cell>
          <cell r="T178">
            <v>200</v>
          </cell>
          <cell r="U178">
            <v>0</v>
          </cell>
          <cell r="V178" t="str">
            <v>Challenger</v>
          </cell>
          <cell r="W178"/>
          <cell r="X178">
            <v>5</v>
          </cell>
          <cell r="Y178"/>
          <cell r="Z178"/>
          <cell r="AA178"/>
          <cell r="AB178"/>
          <cell r="AC178"/>
          <cell r="AD178"/>
          <cell r="AE178">
            <v>2.5</v>
          </cell>
          <cell r="AF178"/>
          <cell r="AG178"/>
          <cell r="AH178"/>
          <cell r="AI178"/>
          <cell r="AJ178"/>
          <cell r="AK178"/>
          <cell r="AL178"/>
          <cell r="AM178"/>
          <cell r="AO178"/>
          <cell r="AP178"/>
          <cell r="AQ178"/>
          <cell r="AR178"/>
          <cell r="AS178"/>
          <cell r="AU178"/>
          <cell r="AV178"/>
          <cell r="AW178" t="str">
            <v/>
          </cell>
        </row>
        <row r="179">
          <cell r="A179">
            <v>177</v>
          </cell>
          <cell r="B179">
            <v>2024</v>
          </cell>
          <cell r="C179" t="str">
            <v>PBTMTR105</v>
          </cell>
          <cell r="D179" t="str">
            <v>0015g00001VAiB8AAL</v>
          </cell>
          <cell r="E179" t="str">
            <v>RAJDHANI SALES CORPORATION</v>
          </cell>
          <cell r="F179" t="str">
            <v>DELHI</v>
          </cell>
          <cell r="G179" t="str">
            <v>SOUTH</v>
          </cell>
          <cell r="H179"/>
          <cell r="I179" t="str">
            <v>MAHENDRA STEELS</v>
          </cell>
          <cell r="J179" t="str">
            <v>Aman kumar</v>
          </cell>
          <cell r="K179" t="str">
            <v>Aman kumar</v>
          </cell>
          <cell r="L179" t="str">
            <v>C12832</v>
          </cell>
          <cell r="M179" t="str">
            <v>North</v>
          </cell>
          <cell r="N179">
            <v>110030</v>
          </cell>
          <cell r="O179" t="str">
            <v>07ADRPG1123A1Z6</v>
          </cell>
          <cell r="P179">
            <v>9811588914</v>
          </cell>
          <cell r="Q179" t="str">
            <v>Feb'24</v>
          </cell>
          <cell r="R179">
            <v>2024</v>
          </cell>
          <cell r="S179">
            <v>101</v>
          </cell>
          <cell r="T179">
            <v>650</v>
          </cell>
          <cell r="U179">
            <v>6.1138461538461544E-2</v>
          </cell>
          <cell r="V179" t="str">
            <v>Alien</v>
          </cell>
          <cell r="W179"/>
          <cell r="X179">
            <v>25</v>
          </cell>
          <cell r="Y179">
            <v>76</v>
          </cell>
          <cell r="Z179">
            <v>62</v>
          </cell>
          <cell r="AA179">
            <v>49.56</v>
          </cell>
          <cell r="AB179">
            <v>30</v>
          </cell>
          <cell r="AC179">
            <v>50.05</v>
          </cell>
          <cell r="AD179">
            <v>35.26</v>
          </cell>
          <cell r="AE179"/>
          <cell r="AF179"/>
          <cell r="AG179"/>
          <cell r="AH179"/>
          <cell r="AI179"/>
          <cell r="AJ179"/>
          <cell r="AK179"/>
          <cell r="AL179"/>
          <cell r="AM179"/>
          <cell r="AO179"/>
          <cell r="AP179"/>
          <cell r="AQ179"/>
          <cell r="AR179"/>
          <cell r="AS179"/>
          <cell r="AT179">
            <v>24.07</v>
          </cell>
          <cell r="AU179">
            <v>37</v>
          </cell>
          <cell r="AV179">
            <v>58.15</v>
          </cell>
          <cell r="AW179">
            <v>11</v>
          </cell>
        </row>
        <row r="180">
          <cell r="A180">
            <v>178</v>
          </cell>
          <cell r="B180">
            <v>2024</v>
          </cell>
          <cell r="C180" t="str">
            <v>PBTMTR106</v>
          </cell>
          <cell r="D180" t="str">
            <v>0015g00001VBuDUAA1</v>
          </cell>
          <cell r="E180" t="str">
            <v>nil</v>
          </cell>
          <cell r="F180" t="str">
            <v>DELHI</v>
          </cell>
          <cell r="G180" t="str">
            <v>NEW DELHI</v>
          </cell>
          <cell r="H180"/>
          <cell r="I180" t="str">
            <v>MAHENDRA STEELS</v>
          </cell>
          <cell r="J180" t="str">
            <v>Aman kumar</v>
          </cell>
          <cell r="K180" t="str">
            <v>Aman kumar</v>
          </cell>
          <cell r="L180" t="str">
            <v>C12832</v>
          </cell>
          <cell r="M180" t="str">
            <v>North</v>
          </cell>
          <cell r="N180">
            <v>110070</v>
          </cell>
          <cell r="O180" t="str">
            <v>07AAGFJ9595D1ZZ</v>
          </cell>
          <cell r="P180">
            <v>8700261345</v>
          </cell>
          <cell r="Q180" t="str">
            <v>Feb'24</v>
          </cell>
          <cell r="R180">
            <v>2024</v>
          </cell>
          <cell r="S180">
            <v>6</v>
          </cell>
          <cell r="T180">
            <v>200</v>
          </cell>
          <cell r="U180">
            <v>0</v>
          </cell>
          <cell r="V180" t="str">
            <v>Challenger</v>
          </cell>
          <cell r="W180"/>
          <cell r="X180">
            <v>6</v>
          </cell>
          <cell r="Y180"/>
          <cell r="Z180"/>
          <cell r="AA180"/>
          <cell r="AB180"/>
          <cell r="AC180"/>
          <cell r="AD180"/>
          <cell r="AE180"/>
          <cell r="AF180"/>
          <cell r="AG180"/>
          <cell r="AH180"/>
          <cell r="AI180"/>
          <cell r="AJ180"/>
          <cell r="AK180"/>
          <cell r="AL180"/>
          <cell r="AM180"/>
          <cell r="AO180"/>
          <cell r="AP180"/>
          <cell r="AQ180"/>
          <cell r="AR180"/>
          <cell r="AS180"/>
          <cell r="AU180"/>
          <cell r="AV180"/>
          <cell r="AW180" t="str">
            <v/>
          </cell>
        </row>
        <row r="181">
          <cell r="A181">
            <v>179</v>
          </cell>
          <cell r="B181">
            <v>2024</v>
          </cell>
          <cell r="C181" t="str">
            <v>PBTMTR107</v>
          </cell>
          <cell r="D181" t="str">
            <v>0015g00001W2qHbAAJ</v>
          </cell>
          <cell r="E181" t="str">
            <v>SAINI PAINT &amp; HARDWARE STORE</v>
          </cell>
          <cell r="F181" t="str">
            <v>DELHI</v>
          </cell>
          <cell r="G181" t="str">
            <v>SOUTH WEST</v>
          </cell>
          <cell r="H181"/>
          <cell r="I181" t="str">
            <v>MAHENDRA STEELS</v>
          </cell>
          <cell r="J181" t="str">
            <v>Aman kumar</v>
          </cell>
          <cell r="K181" t="str">
            <v>Aman kumar</v>
          </cell>
          <cell r="L181" t="str">
            <v>C12832</v>
          </cell>
          <cell r="M181" t="str">
            <v>North</v>
          </cell>
          <cell r="N181">
            <v>110077</v>
          </cell>
          <cell r="O181" t="str">
            <v>07ALZPS8417M1ZX</v>
          </cell>
          <cell r="P181">
            <v>8377870113</v>
          </cell>
          <cell r="Q181" t="str">
            <v>Feb'24</v>
          </cell>
          <cell r="R181">
            <v>2024</v>
          </cell>
          <cell r="S181">
            <v>10</v>
          </cell>
          <cell r="T181">
            <v>350</v>
          </cell>
          <cell r="U181">
            <v>0</v>
          </cell>
          <cell r="V181" t="str">
            <v>Alien</v>
          </cell>
          <cell r="W181"/>
          <cell r="X181">
            <v>10</v>
          </cell>
          <cell r="Y181"/>
          <cell r="Z181">
            <v>10</v>
          </cell>
          <cell r="AA181">
            <v>10.44</v>
          </cell>
          <cell r="AB181"/>
          <cell r="AC181"/>
          <cell r="AD181"/>
          <cell r="AE181">
            <v>5.05</v>
          </cell>
          <cell r="AF181"/>
          <cell r="AG181"/>
          <cell r="AH181"/>
          <cell r="AI181"/>
          <cell r="AJ181"/>
          <cell r="AK181"/>
          <cell r="AL181"/>
          <cell r="AM181"/>
          <cell r="AO181"/>
          <cell r="AP181"/>
          <cell r="AQ181"/>
          <cell r="AR181"/>
          <cell r="AS181"/>
          <cell r="AU181"/>
          <cell r="AV181"/>
          <cell r="AW181" t="str">
            <v/>
          </cell>
        </row>
        <row r="182">
          <cell r="A182">
            <v>180</v>
          </cell>
          <cell r="B182">
            <v>2024</v>
          </cell>
          <cell r="C182" t="str">
            <v>PBTMTR108</v>
          </cell>
          <cell r="D182" t="str">
            <v>0015g00001V9ywRAAR</v>
          </cell>
          <cell r="E182" t="str">
            <v>GOEL BROS.</v>
          </cell>
          <cell r="F182" t="str">
            <v>DELHI</v>
          </cell>
          <cell r="G182" t="str">
            <v>WEST</v>
          </cell>
          <cell r="H182"/>
          <cell r="I182" t="str">
            <v>MAHENDRA STEELS</v>
          </cell>
          <cell r="J182" t="str">
            <v>Aman kumar</v>
          </cell>
          <cell r="K182" t="str">
            <v>Aman kumar</v>
          </cell>
          <cell r="L182" t="str">
            <v>C12832</v>
          </cell>
          <cell r="M182" t="str">
            <v>North</v>
          </cell>
          <cell r="N182">
            <v>110059</v>
          </cell>
          <cell r="O182" t="str">
            <v>07AMZPG7276R1ZQ</v>
          </cell>
          <cell r="P182">
            <v>9311389225</v>
          </cell>
          <cell r="Q182" t="str">
            <v>Feb'24</v>
          </cell>
          <cell r="R182">
            <v>2024</v>
          </cell>
          <cell r="S182">
            <v>21</v>
          </cell>
          <cell r="T182">
            <v>350</v>
          </cell>
          <cell r="U182">
            <v>0</v>
          </cell>
          <cell r="V182" t="str">
            <v>Alien</v>
          </cell>
          <cell r="W182"/>
          <cell r="X182">
            <v>10</v>
          </cell>
          <cell r="Y182">
            <v>11</v>
          </cell>
          <cell r="Z182">
            <v>8</v>
          </cell>
          <cell r="AA182">
            <v>10.52</v>
          </cell>
          <cell r="AB182"/>
          <cell r="AC182"/>
          <cell r="AD182"/>
          <cell r="AE182"/>
          <cell r="AF182"/>
          <cell r="AG182"/>
          <cell r="AH182"/>
          <cell r="AI182"/>
          <cell r="AJ182"/>
          <cell r="AK182"/>
          <cell r="AL182"/>
          <cell r="AM182"/>
          <cell r="AO182"/>
          <cell r="AP182"/>
          <cell r="AQ182"/>
          <cell r="AR182"/>
          <cell r="AS182"/>
          <cell r="AU182"/>
          <cell r="AV182"/>
          <cell r="AW182" t="str">
            <v/>
          </cell>
        </row>
        <row r="183">
          <cell r="A183">
            <v>181</v>
          </cell>
          <cell r="B183">
            <v>2024</v>
          </cell>
          <cell r="C183" t="str">
            <v>PBTMTR39</v>
          </cell>
          <cell r="D183" t="str">
            <v>001J100000BdFHtIAN</v>
          </cell>
          <cell r="E183" t="str">
            <v>M/S SHIR AMBEY TRADERS</v>
          </cell>
          <cell r="F183" t="str">
            <v>UTTAR PRADESH</v>
          </cell>
          <cell r="G183" t="str">
            <v>DEORIA</v>
          </cell>
          <cell r="H183" t="str">
            <v>Deoria</v>
          </cell>
          <cell r="I183" t="str">
            <v>GOBINDGARH IRON LLP</v>
          </cell>
          <cell r="J183" t="str">
            <v>Mohd Ansari</v>
          </cell>
          <cell r="K183" t="str">
            <v>-</v>
          </cell>
          <cell r="L183" t="str">
            <v>C12817</v>
          </cell>
          <cell r="M183" t="str">
            <v>North</v>
          </cell>
          <cell r="N183">
            <v>274001</v>
          </cell>
          <cell r="O183" t="str">
            <v>09BDIPS9799G1ZG</v>
          </cell>
          <cell r="P183">
            <v>9415827791</v>
          </cell>
          <cell r="Q183" t="str">
            <v>Dec'23</v>
          </cell>
          <cell r="R183">
            <v>2024</v>
          </cell>
          <cell r="S183">
            <v>39</v>
          </cell>
          <cell r="T183">
            <v>50</v>
          </cell>
          <cell r="U183">
            <v>8.6666666666666656E-2</v>
          </cell>
          <cell r="V183" t="str">
            <v>Minor</v>
          </cell>
          <cell r="W183">
            <v>11</v>
          </cell>
          <cell r="X183">
            <v>9</v>
          </cell>
          <cell r="Y183">
            <v>9</v>
          </cell>
          <cell r="Z183"/>
          <cell r="AA183"/>
          <cell r="AB183"/>
          <cell r="AC183">
            <v>5</v>
          </cell>
          <cell r="AD183">
            <v>10</v>
          </cell>
          <cell r="AE183">
            <v>10</v>
          </cell>
          <cell r="AF183">
            <v>19</v>
          </cell>
          <cell r="AG183">
            <v>35</v>
          </cell>
          <cell r="AH183">
            <v>20</v>
          </cell>
          <cell r="AI183">
            <v>18</v>
          </cell>
          <cell r="AJ183">
            <v>53</v>
          </cell>
          <cell r="AK183">
            <v>22</v>
          </cell>
          <cell r="AL183">
            <v>25</v>
          </cell>
          <cell r="AM183"/>
          <cell r="AO183">
            <v>28</v>
          </cell>
          <cell r="AP183">
            <v>35</v>
          </cell>
          <cell r="AQ183">
            <v>12</v>
          </cell>
          <cell r="AR183">
            <v>18</v>
          </cell>
          <cell r="AS183">
            <v>23</v>
          </cell>
          <cell r="AT183">
            <v>13</v>
          </cell>
          <cell r="AU183"/>
          <cell r="AV183"/>
          <cell r="AW183">
            <v>24</v>
          </cell>
        </row>
        <row r="184">
          <cell r="A184">
            <v>182</v>
          </cell>
          <cell r="B184">
            <v>2024</v>
          </cell>
          <cell r="C184" t="str">
            <v>PBTMTR40</v>
          </cell>
          <cell r="D184" t="str">
            <v>0015g00001YQTjDAAX</v>
          </cell>
          <cell r="E184" t="str">
            <v>TANUSH IRON STORE</v>
          </cell>
          <cell r="F184" t="str">
            <v>UTTAR PRADESH</v>
          </cell>
          <cell r="G184" t="str">
            <v>AZAMGARH</v>
          </cell>
          <cell r="H184" t="str">
            <v>Azamgarh</v>
          </cell>
          <cell r="I184" t="str">
            <v>GOBINDGARH IRON LLP</v>
          </cell>
          <cell r="J184" t="str">
            <v>Mohd Ansari</v>
          </cell>
          <cell r="K184" t="str">
            <v>-</v>
          </cell>
          <cell r="L184" t="str">
            <v>C12817</v>
          </cell>
          <cell r="M184" t="str">
            <v>North</v>
          </cell>
          <cell r="N184">
            <v>276001</v>
          </cell>
          <cell r="O184" t="str">
            <v>09AJKPG9594JIZE</v>
          </cell>
          <cell r="P184">
            <v>8303918413</v>
          </cell>
          <cell r="Q184" t="str">
            <v>Jan'24</v>
          </cell>
          <cell r="R184">
            <v>2024</v>
          </cell>
          <cell r="S184">
            <v>13</v>
          </cell>
          <cell r="T184">
            <v>30</v>
          </cell>
          <cell r="U184">
            <v>0</v>
          </cell>
          <cell r="V184" t="str">
            <v>Minor</v>
          </cell>
          <cell r="W184">
            <v>3</v>
          </cell>
          <cell r="X184">
            <v>7</v>
          </cell>
          <cell r="Y184">
            <v>3</v>
          </cell>
          <cell r="Z184">
            <v>5</v>
          </cell>
          <cell r="AA184"/>
          <cell r="AB184"/>
          <cell r="AC184"/>
          <cell r="AD184"/>
          <cell r="AE184">
            <v>10</v>
          </cell>
          <cell r="AF184"/>
          <cell r="AG184"/>
          <cell r="AH184">
            <v>5</v>
          </cell>
          <cell r="AI184"/>
          <cell r="AJ184"/>
          <cell r="AK184"/>
          <cell r="AL184"/>
          <cell r="AM184"/>
          <cell r="AO184"/>
          <cell r="AP184"/>
          <cell r="AQ184"/>
          <cell r="AR184"/>
          <cell r="AS184"/>
          <cell r="AU184"/>
          <cell r="AV184"/>
          <cell r="AW184" t="str">
            <v/>
          </cell>
        </row>
        <row r="185">
          <cell r="A185">
            <v>183</v>
          </cell>
          <cell r="B185">
            <v>2024</v>
          </cell>
          <cell r="C185" t="str">
            <v>PBTMTR41</v>
          </cell>
          <cell r="D185" t="str">
            <v>0015g00001V9Tj2AAF</v>
          </cell>
          <cell r="E185" t="str">
            <v>M/S CHAURASIA TRADERS</v>
          </cell>
          <cell r="F185" t="str">
            <v>UTTAR PRADESH</v>
          </cell>
          <cell r="G185" t="str">
            <v>PRAYAGRAJ</v>
          </cell>
          <cell r="H185" t="str">
            <v>Maharajganj</v>
          </cell>
          <cell r="I185" t="str">
            <v>GOBINDGARH IRON LLP</v>
          </cell>
          <cell r="J185" t="str">
            <v>Mohd Ansari</v>
          </cell>
          <cell r="K185" t="str">
            <v>-</v>
          </cell>
          <cell r="L185" t="str">
            <v>C12817</v>
          </cell>
          <cell r="M185" t="str">
            <v>North</v>
          </cell>
          <cell r="N185">
            <v>211011</v>
          </cell>
          <cell r="O185" t="str">
            <v>09BDKPJ1702N1ZD</v>
          </cell>
          <cell r="P185">
            <v>9415325383</v>
          </cell>
          <cell r="Q185" t="str">
            <v>Dec'23</v>
          </cell>
          <cell r="R185">
            <v>2024</v>
          </cell>
          <cell r="S185">
            <v>13</v>
          </cell>
          <cell r="T185">
            <v>30</v>
          </cell>
          <cell r="U185">
            <v>0</v>
          </cell>
          <cell r="V185" t="str">
            <v>Minor</v>
          </cell>
          <cell r="W185"/>
          <cell r="X185"/>
          <cell r="Y185"/>
          <cell r="Z185"/>
          <cell r="AA185"/>
          <cell r="AB185"/>
          <cell r="AC185">
            <v>10</v>
          </cell>
          <cell r="AD185">
            <v>5</v>
          </cell>
          <cell r="AE185"/>
          <cell r="AF185"/>
          <cell r="AG185"/>
          <cell r="AH185"/>
          <cell r="AI185"/>
          <cell r="AJ185"/>
          <cell r="AK185"/>
          <cell r="AL185"/>
          <cell r="AM185"/>
          <cell r="AO185"/>
          <cell r="AP185"/>
          <cell r="AQ185"/>
          <cell r="AR185"/>
          <cell r="AS185"/>
          <cell r="AU185"/>
          <cell r="AV185"/>
          <cell r="AW185" t="str">
            <v/>
          </cell>
        </row>
        <row r="186">
          <cell r="A186">
            <v>184</v>
          </cell>
          <cell r="B186">
            <v>2024</v>
          </cell>
          <cell r="C186" t="str">
            <v>PBTMTR42</v>
          </cell>
          <cell r="D186" t="str">
            <v>0015g00001e8SsNAAU</v>
          </cell>
          <cell r="E186" t="str">
            <v>M/S SHOBHIT ENTERPRISES</v>
          </cell>
          <cell r="F186" t="str">
            <v>UTTAR PRADESH</v>
          </cell>
          <cell r="G186" t="str">
            <v>PRAYAGRAJ</v>
          </cell>
          <cell r="H186" t="str">
            <v>Khalilabad</v>
          </cell>
          <cell r="I186" t="str">
            <v>GOBINDGARH IRON LLP</v>
          </cell>
          <cell r="J186" t="str">
            <v>Mohd Ansari</v>
          </cell>
          <cell r="K186" t="str">
            <v>-</v>
          </cell>
          <cell r="L186" t="str">
            <v>C12817</v>
          </cell>
          <cell r="M186" t="str">
            <v>North</v>
          </cell>
          <cell r="N186">
            <v>211001</v>
          </cell>
          <cell r="O186" t="str">
            <v>09ADNPT1465A1ZG</v>
          </cell>
          <cell r="P186">
            <v>0</v>
          </cell>
          <cell r="Q186" t="str">
            <v>Mar'24</v>
          </cell>
          <cell r="R186">
            <v>2024</v>
          </cell>
          <cell r="S186">
            <v>19</v>
          </cell>
          <cell r="T186">
            <v>40</v>
          </cell>
          <cell r="U186">
            <v>0</v>
          </cell>
          <cell r="V186" t="str">
            <v>Minor</v>
          </cell>
          <cell r="W186"/>
          <cell r="X186"/>
          <cell r="Y186">
            <v>19</v>
          </cell>
          <cell r="Z186">
            <v>5</v>
          </cell>
          <cell r="AA186">
            <v>5</v>
          </cell>
          <cell r="AB186"/>
          <cell r="AC186"/>
          <cell r="AD186">
            <v>5</v>
          </cell>
          <cell r="AE186">
            <v>5</v>
          </cell>
          <cell r="AF186"/>
          <cell r="AG186"/>
          <cell r="AH186"/>
          <cell r="AI186"/>
          <cell r="AJ186"/>
          <cell r="AK186"/>
          <cell r="AL186"/>
          <cell r="AM186"/>
          <cell r="AO186"/>
          <cell r="AP186"/>
          <cell r="AQ186"/>
          <cell r="AR186"/>
          <cell r="AS186"/>
          <cell r="AU186"/>
          <cell r="AV186"/>
          <cell r="AW186" t="str">
            <v/>
          </cell>
        </row>
        <row r="187">
          <cell r="A187">
            <v>185</v>
          </cell>
          <cell r="B187">
            <v>2024</v>
          </cell>
          <cell r="C187" t="str">
            <v>PBTMTR43</v>
          </cell>
          <cell r="D187" t="str">
            <v>001J1000009HF31IAG</v>
          </cell>
          <cell r="E187" t="str">
            <v>M/S VISHAL CEMENT AGENCY</v>
          </cell>
          <cell r="F187" t="str">
            <v>UTTAR PRADESH</v>
          </cell>
          <cell r="G187" t="str">
            <v>AZAMGARH</v>
          </cell>
          <cell r="H187" t="str">
            <v>Ghosi</v>
          </cell>
          <cell r="I187" t="str">
            <v>GOBINDGARH IRON LLP</v>
          </cell>
          <cell r="J187" t="str">
            <v>Mohd Ansari</v>
          </cell>
          <cell r="K187" t="str">
            <v>-</v>
          </cell>
          <cell r="L187" t="str">
            <v>C12817</v>
          </cell>
          <cell r="M187" t="str">
            <v>North</v>
          </cell>
          <cell r="N187">
            <v>276001</v>
          </cell>
          <cell r="O187" t="str">
            <v>09AXZPR6507P1Z5</v>
          </cell>
          <cell r="P187">
            <v>9919802323</v>
          </cell>
          <cell r="Q187" t="str">
            <v>Jan'24</v>
          </cell>
          <cell r="R187">
            <v>2024</v>
          </cell>
          <cell r="S187">
            <v>17</v>
          </cell>
          <cell r="T187">
            <v>40</v>
          </cell>
          <cell r="U187">
            <v>7.4999999999999997E-2</v>
          </cell>
          <cell r="V187" t="str">
            <v>Minor</v>
          </cell>
          <cell r="W187">
            <v>3</v>
          </cell>
          <cell r="X187">
            <v>8</v>
          </cell>
          <cell r="Y187">
            <v>6</v>
          </cell>
          <cell r="Z187"/>
          <cell r="AA187">
            <v>5</v>
          </cell>
          <cell r="AB187"/>
          <cell r="AC187"/>
          <cell r="AD187"/>
          <cell r="AE187">
            <v>5</v>
          </cell>
          <cell r="AF187">
            <v>5</v>
          </cell>
          <cell r="AG187">
            <v>5</v>
          </cell>
          <cell r="AH187">
            <v>5</v>
          </cell>
          <cell r="AI187"/>
          <cell r="AJ187"/>
          <cell r="AK187"/>
          <cell r="AL187"/>
          <cell r="AM187"/>
          <cell r="AO187"/>
          <cell r="AP187"/>
          <cell r="AQ187"/>
          <cell r="AR187"/>
          <cell r="AS187"/>
          <cell r="AU187">
            <v>9</v>
          </cell>
          <cell r="AV187"/>
          <cell r="AW187" t="str">
            <v/>
          </cell>
        </row>
        <row r="188">
          <cell r="A188">
            <v>186</v>
          </cell>
          <cell r="B188">
            <v>2024</v>
          </cell>
          <cell r="C188" t="str">
            <v>PBTMTR44</v>
          </cell>
          <cell r="D188" t="str">
            <v>001J1000002mckGIAQ</v>
          </cell>
          <cell r="E188" t="str">
            <v>ADAMYA ENTERPRISES</v>
          </cell>
          <cell r="F188" t="str">
            <v>UTTAR PRADESH</v>
          </cell>
          <cell r="G188" t="str">
            <v>RAE BARELI</v>
          </cell>
          <cell r="H188" t="str">
            <v>Ballia</v>
          </cell>
          <cell r="I188" t="str">
            <v>GOBINDGARH IRON LLP</v>
          </cell>
          <cell r="J188" t="str">
            <v>Mohd Ansari</v>
          </cell>
          <cell r="K188" t="str">
            <v>-</v>
          </cell>
          <cell r="L188" t="str">
            <v>C12817</v>
          </cell>
          <cell r="M188" t="str">
            <v>North</v>
          </cell>
          <cell r="N188">
            <v>229001</v>
          </cell>
          <cell r="O188" t="str">
            <v>09ANUPA9660K1Z9</v>
          </cell>
          <cell r="P188">
            <v>8382902755</v>
          </cell>
          <cell r="Q188" t="str">
            <v>Feb'24</v>
          </cell>
          <cell r="R188">
            <v>2024</v>
          </cell>
          <cell r="S188">
            <v>16</v>
          </cell>
          <cell r="T188">
            <v>40</v>
          </cell>
          <cell r="U188">
            <v>0</v>
          </cell>
          <cell r="V188" t="str">
            <v>Minor</v>
          </cell>
          <cell r="W188"/>
          <cell r="X188">
            <v>13</v>
          </cell>
          <cell r="Y188">
            <v>3</v>
          </cell>
          <cell r="Z188">
            <v>5</v>
          </cell>
          <cell r="AA188">
            <v>10</v>
          </cell>
          <cell r="AB188">
            <v>5</v>
          </cell>
          <cell r="AC188">
            <v>4</v>
          </cell>
          <cell r="AD188">
            <v>5</v>
          </cell>
          <cell r="AE188">
            <v>5</v>
          </cell>
          <cell r="AF188"/>
          <cell r="AG188"/>
          <cell r="AH188">
            <v>5</v>
          </cell>
          <cell r="AI188"/>
          <cell r="AJ188"/>
          <cell r="AK188"/>
          <cell r="AL188"/>
          <cell r="AM188"/>
          <cell r="AN188"/>
          <cell r="AO188"/>
          <cell r="AP188"/>
          <cell r="AQ188"/>
          <cell r="AR188"/>
          <cell r="AS188"/>
          <cell r="AT188"/>
          <cell r="AU188"/>
          <cell r="AV188"/>
          <cell r="AW188" t="str">
            <v/>
          </cell>
        </row>
        <row r="189">
          <cell r="A189">
            <v>187</v>
          </cell>
          <cell r="B189">
            <v>2024</v>
          </cell>
          <cell r="C189" t="str">
            <v>PBTMTR45</v>
          </cell>
          <cell r="D189" t="str">
            <v>0015g00001cZxC3AAK</v>
          </cell>
          <cell r="E189" t="str">
            <v>BHARAT TRADERS</v>
          </cell>
          <cell r="F189" t="str">
            <v>UTTAR PRADESH</v>
          </cell>
          <cell r="G189" t="str">
            <v>MAU</v>
          </cell>
          <cell r="H189" t="str">
            <v>Mau</v>
          </cell>
          <cell r="I189" t="str">
            <v>GOBINDGARH IRON LLP</v>
          </cell>
          <cell r="J189" t="e">
            <v>#VALUE!</v>
          </cell>
          <cell r="K189" t="str">
            <v>-</v>
          </cell>
          <cell r="L189" t="str">
            <v>C12817</v>
          </cell>
          <cell r="M189" t="str">
            <v>North</v>
          </cell>
          <cell r="N189" t="e">
            <v>#VALUE!</v>
          </cell>
          <cell r="O189" t="e">
            <v>#VALUE!</v>
          </cell>
          <cell r="P189" t="e">
            <v>#VALUE!</v>
          </cell>
          <cell r="Q189" t="str">
            <v>Feb'24</v>
          </cell>
          <cell r="R189">
            <v>2024</v>
          </cell>
          <cell r="S189">
            <v>10</v>
          </cell>
          <cell r="T189" t="str">
            <v/>
          </cell>
          <cell r="U189">
            <v>0</v>
          </cell>
          <cell r="V189" t="str">
            <v>Potential Not updated</v>
          </cell>
          <cell r="W189"/>
          <cell r="X189">
            <v>5</v>
          </cell>
          <cell r="Y189">
            <v>5</v>
          </cell>
          <cell r="Z189"/>
          <cell r="AA189">
            <v>5</v>
          </cell>
          <cell r="AB189">
            <v>9</v>
          </cell>
          <cell r="AC189"/>
          <cell r="AD189"/>
          <cell r="AE189">
            <v>5</v>
          </cell>
          <cell r="AF189">
            <v>5</v>
          </cell>
          <cell r="AG189">
            <v>9</v>
          </cell>
          <cell r="AH189">
            <v>5</v>
          </cell>
          <cell r="AI189"/>
          <cell r="AJ189"/>
          <cell r="AK189"/>
          <cell r="AL189"/>
          <cell r="AM189"/>
          <cell r="AN189"/>
          <cell r="AO189"/>
          <cell r="AP189"/>
          <cell r="AQ189"/>
          <cell r="AR189"/>
          <cell r="AS189"/>
          <cell r="AT189"/>
          <cell r="AU189"/>
          <cell r="AV189"/>
          <cell r="AW189" t="str">
            <v/>
          </cell>
        </row>
        <row r="190">
          <cell r="A190">
            <v>188</v>
          </cell>
          <cell r="B190">
            <v>2024</v>
          </cell>
          <cell r="C190" t="str">
            <v>PBTMTR46</v>
          </cell>
          <cell r="D190" t="str">
            <v>0015g00001V9Tj0AAF</v>
          </cell>
          <cell r="E190" t="str">
            <v>M/S SHREE HANUMAT BHARATGAS</v>
          </cell>
          <cell r="F190" t="str">
            <v>UTTAR PRADESH</v>
          </cell>
          <cell r="G190" t="str">
            <v>VARANASI</v>
          </cell>
          <cell r="H190" t="str">
            <v>Ballia</v>
          </cell>
          <cell r="I190" t="str">
            <v>GOBINDGARH IRON LLP</v>
          </cell>
          <cell r="J190" t="str">
            <v>Mohd Ansari</v>
          </cell>
          <cell r="K190" t="str">
            <v>-</v>
          </cell>
          <cell r="L190" t="str">
            <v>C12817</v>
          </cell>
          <cell r="M190" t="str">
            <v>North</v>
          </cell>
          <cell r="N190">
            <v>221001</v>
          </cell>
          <cell r="O190" t="str">
            <v>09EHDPK7491D2Z2</v>
          </cell>
          <cell r="P190">
            <v>8738996300</v>
          </cell>
          <cell r="Q190" t="str">
            <v>Feb'24</v>
          </cell>
          <cell r="R190">
            <v>2024</v>
          </cell>
          <cell r="S190">
            <v>5</v>
          </cell>
          <cell r="T190">
            <v>30</v>
          </cell>
          <cell r="U190">
            <v>0</v>
          </cell>
          <cell r="V190" t="str">
            <v>Minor</v>
          </cell>
          <cell r="W190"/>
          <cell r="X190">
            <v>5</v>
          </cell>
          <cell r="Y190"/>
          <cell r="Z190"/>
          <cell r="AA190"/>
          <cell r="AB190"/>
          <cell r="AC190"/>
          <cell r="AD190"/>
          <cell r="AE190">
            <v>5</v>
          </cell>
          <cell r="AF190"/>
          <cell r="AG190"/>
          <cell r="AH190"/>
          <cell r="AI190"/>
          <cell r="AJ190"/>
          <cell r="AK190"/>
          <cell r="AL190"/>
          <cell r="AM190"/>
          <cell r="AN190"/>
          <cell r="AO190"/>
          <cell r="AP190"/>
          <cell r="AQ190"/>
          <cell r="AR190"/>
          <cell r="AS190"/>
          <cell r="AT190"/>
          <cell r="AU190"/>
          <cell r="AV190"/>
          <cell r="AW190" t="str">
            <v/>
          </cell>
        </row>
        <row r="191">
          <cell r="A191">
            <v>189</v>
          </cell>
          <cell r="B191">
            <v>2024</v>
          </cell>
          <cell r="C191" t="str">
            <v>PBTMTR47</v>
          </cell>
          <cell r="D191" t="str">
            <v>0015g00001V9TjQAAV</v>
          </cell>
          <cell r="E191" t="str">
            <v>M/S SHIVA TRADERS</v>
          </cell>
          <cell r="F191" t="str">
            <v>UTTAR PRADESH</v>
          </cell>
          <cell r="G191" t="str">
            <v>LUCKNOW</v>
          </cell>
          <cell r="H191" t="str">
            <v>Ballia</v>
          </cell>
          <cell r="I191" t="str">
            <v>GOBINDGARH IRON LLP</v>
          </cell>
          <cell r="J191" t="str">
            <v>Mohd Ansari</v>
          </cell>
          <cell r="K191" t="str">
            <v>-</v>
          </cell>
          <cell r="L191" t="str">
            <v>C12817</v>
          </cell>
          <cell r="M191" t="str">
            <v>North</v>
          </cell>
          <cell r="N191">
            <v>226016</v>
          </cell>
          <cell r="O191" t="str">
            <v>09CKOPK0038C1ZC</v>
          </cell>
          <cell r="P191">
            <v>9415388875</v>
          </cell>
          <cell r="Q191" t="str">
            <v>Feb'24</v>
          </cell>
          <cell r="R191">
            <v>2024</v>
          </cell>
          <cell r="S191">
            <v>18</v>
          </cell>
          <cell r="T191">
            <v>30</v>
          </cell>
          <cell r="U191">
            <v>0</v>
          </cell>
          <cell r="V191" t="str">
            <v>Minor</v>
          </cell>
          <cell r="W191"/>
          <cell r="X191">
            <v>9</v>
          </cell>
          <cell r="Y191">
            <v>9</v>
          </cell>
          <cell r="Z191">
            <v>10</v>
          </cell>
          <cell r="AA191">
            <v>5</v>
          </cell>
          <cell r="AB191"/>
          <cell r="AC191"/>
          <cell r="AD191">
            <v>5</v>
          </cell>
          <cell r="AE191">
            <v>5</v>
          </cell>
          <cell r="AF191">
            <v>5</v>
          </cell>
          <cell r="AG191">
            <v>3</v>
          </cell>
          <cell r="AH191"/>
          <cell r="AI191">
            <v>2</v>
          </cell>
          <cell r="AJ191"/>
          <cell r="AK191"/>
          <cell r="AL191"/>
          <cell r="AM191"/>
          <cell r="AO191"/>
          <cell r="AP191"/>
          <cell r="AQ191"/>
          <cell r="AR191"/>
          <cell r="AS191"/>
          <cell r="AU191"/>
          <cell r="AV191"/>
          <cell r="AW191" t="str">
            <v/>
          </cell>
        </row>
        <row r="192">
          <cell r="A192">
            <v>190</v>
          </cell>
          <cell r="B192">
            <v>2024</v>
          </cell>
          <cell r="C192" t="str">
            <v>PBTMTR48</v>
          </cell>
          <cell r="D192" t="str">
            <v>001J1000006Ux1TIAS</v>
          </cell>
          <cell r="E192" t="str">
            <v>M/S RAJ SHREE TRADERS</v>
          </cell>
          <cell r="F192" t="str">
            <v>UTTAR PRADESH</v>
          </cell>
          <cell r="G192" t="str">
            <v>BALLIA</v>
          </cell>
          <cell r="H192" t="str">
            <v>Ballia</v>
          </cell>
          <cell r="I192" t="str">
            <v>GOBINDGARH IRON LLP</v>
          </cell>
          <cell r="J192" t="str">
            <v>Mohd Ansari</v>
          </cell>
          <cell r="K192" t="str">
            <v>-</v>
          </cell>
          <cell r="L192" t="str">
            <v>C12817</v>
          </cell>
          <cell r="M192" t="str">
            <v>North</v>
          </cell>
          <cell r="N192">
            <v>277208</v>
          </cell>
          <cell r="O192" t="str">
            <v>09DTIPK9054G1Z9</v>
          </cell>
          <cell r="P192">
            <v>9839070693</v>
          </cell>
          <cell r="Q192" t="str">
            <v>Feb'24</v>
          </cell>
          <cell r="R192">
            <v>2024</v>
          </cell>
          <cell r="S192">
            <v>8</v>
          </cell>
          <cell r="T192">
            <v>30</v>
          </cell>
          <cell r="U192">
            <v>0</v>
          </cell>
          <cell r="V192" t="str">
            <v>Minor</v>
          </cell>
          <cell r="W192"/>
          <cell r="X192">
            <v>8</v>
          </cell>
          <cell r="Y192"/>
          <cell r="Z192"/>
          <cell r="AA192"/>
          <cell r="AB192"/>
          <cell r="AC192"/>
          <cell r="AD192"/>
          <cell r="AE192">
            <v>5</v>
          </cell>
          <cell r="AF192">
            <v>5</v>
          </cell>
          <cell r="AG192"/>
          <cell r="AH192"/>
          <cell r="AI192"/>
          <cell r="AJ192"/>
          <cell r="AK192"/>
          <cell r="AL192"/>
          <cell r="AM192"/>
          <cell r="AO192"/>
          <cell r="AP192"/>
          <cell r="AQ192"/>
          <cell r="AR192"/>
          <cell r="AS192"/>
          <cell r="AU192"/>
          <cell r="AV192"/>
          <cell r="AW192" t="str">
            <v/>
          </cell>
        </row>
        <row r="193">
          <cell r="A193">
            <v>191</v>
          </cell>
          <cell r="B193">
            <v>2024</v>
          </cell>
          <cell r="C193" t="str">
            <v>PBTMTR49</v>
          </cell>
          <cell r="D193" t="str">
            <v>001J1000005Zft7IAC</v>
          </cell>
          <cell r="E193" t="str">
            <v>M/S R.K. BUILDING MATERIAL</v>
          </cell>
          <cell r="F193" t="str">
            <v>UTTAR PRADESH</v>
          </cell>
          <cell r="G193" t="str">
            <v>VARANASI</v>
          </cell>
          <cell r="H193" t="str">
            <v>Mau</v>
          </cell>
          <cell r="I193" t="str">
            <v>GOBINDGARH IRON LLP</v>
          </cell>
          <cell r="J193" t="str">
            <v>Mohd Ansari</v>
          </cell>
          <cell r="K193" t="str">
            <v>-</v>
          </cell>
          <cell r="L193" t="str">
            <v>C12817</v>
          </cell>
          <cell r="M193" t="str">
            <v>North</v>
          </cell>
          <cell r="N193">
            <v>221011</v>
          </cell>
          <cell r="O193" t="str">
            <v>09DKCPS0982N1ZF</v>
          </cell>
          <cell r="P193">
            <v>0</v>
          </cell>
          <cell r="Q193" t="str">
            <v>Feb'24</v>
          </cell>
          <cell r="R193">
            <v>2024</v>
          </cell>
          <cell r="S193">
            <v>5</v>
          </cell>
          <cell r="T193">
            <v>30</v>
          </cell>
          <cell r="U193">
            <v>0</v>
          </cell>
          <cell r="V193" t="str">
            <v>Minor</v>
          </cell>
          <cell r="W193"/>
          <cell r="X193">
            <v>5</v>
          </cell>
          <cell r="Y193"/>
          <cell r="Z193">
            <v>5</v>
          </cell>
          <cell r="AA193"/>
          <cell r="AB193"/>
          <cell r="AC193"/>
          <cell r="AD193">
            <v>5</v>
          </cell>
          <cell r="AE193">
            <v>5</v>
          </cell>
          <cell r="AF193">
            <v>5</v>
          </cell>
          <cell r="AG193"/>
          <cell r="AH193"/>
          <cell r="AI193"/>
          <cell r="AJ193"/>
          <cell r="AK193"/>
          <cell r="AL193"/>
          <cell r="AM193"/>
          <cell r="AO193"/>
          <cell r="AP193"/>
          <cell r="AQ193"/>
          <cell r="AR193"/>
          <cell r="AS193"/>
          <cell r="AU193"/>
          <cell r="AV193"/>
          <cell r="AW193" t="str">
            <v/>
          </cell>
        </row>
        <row r="194">
          <cell r="A194">
            <v>192</v>
          </cell>
          <cell r="B194">
            <v>2024</v>
          </cell>
          <cell r="C194" t="str">
            <v>PBTMTR156</v>
          </cell>
          <cell r="D194" t="str">
            <v>0015g00001daAIWAA2</v>
          </cell>
          <cell r="E194" t="str">
            <v>SURESH KUMAR BHIM SAIN</v>
          </cell>
          <cell r="F194" t="str">
            <v>HARYANA</v>
          </cell>
          <cell r="G194" t="str">
            <v>HISAR</v>
          </cell>
          <cell r="H194" t="str">
            <v>Hisar</v>
          </cell>
          <cell r="I194" t="str">
            <v>PAL CEMENT AND STEEL PVT. LTD.</v>
          </cell>
          <cell r="J194" t="str">
            <v>Dinesh Kumar</v>
          </cell>
          <cell r="K194" t="str">
            <v>Navneet Pal</v>
          </cell>
          <cell r="L194" t="str">
            <v>C12827</v>
          </cell>
          <cell r="M194" t="str">
            <v>North</v>
          </cell>
          <cell r="N194">
            <v>125001</v>
          </cell>
          <cell r="O194" t="str">
            <v>06ABHPB0621L1Z3</v>
          </cell>
          <cell r="P194">
            <v>9812118318</v>
          </cell>
          <cell r="Q194" t="str">
            <v>Feb'24</v>
          </cell>
          <cell r="R194">
            <v>2024</v>
          </cell>
          <cell r="S194">
            <v>101</v>
          </cell>
          <cell r="T194">
            <v>600</v>
          </cell>
          <cell r="U194">
            <v>1.4466666666666666E-2</v>
          </cell>
          <cell r="V194" t="str">
            <v>Alien</v>
          </cell>
          <cell r="W194"/>
          <cell r="X194">
            <v>28</v>
          </cell>
          <cell r="Y194">
            <v>73</v>
          </cell>
          <cell r="Z194">
            <v>5</v>
          </cell>
          <cell r="AA194">
            <v>25.16</v>
          </cell>
          <cell r="AB194"/>
          <cell r="AC194">
            <v>50.06</v>
          </cell>
          <cell r="AD194"/>
          <cell r="AE194">
            <v>52.5</v>
          </cell>
          <cell r="AF194">
            <v>51</v>
          </cell>
          <cell r="AG194">
            <v>51</v>
          </cell>
          <cell r="AH194">
            <v>36</v>
          </cell>
          <cell r="AI194">
            <v>107</v>
          </cell>
          <cell r="AJ194">
            <v>60</v>
          </cell>
          <cell r="AK194">
            <v>62.5</v>
          </cell>
          <cell r="AL194">
            <v>52</v>
          </cell>
          <cell r="AM194">
            <v>119</v>
          </cell>
          <cell r="AN194">
            <v>25.59</v>
          </cell>
          <cell r="AO194">
            <v>90.03</v>
          </cell>
          <cell r="AP194">
            <v>3</v>
          </cell>
          <cell r="AQ194">
            <v>3</v>
          </cell>
          <cell r="AR194"/>
          <cell r="AS194"/>
          <cell r="AT194">
            <v>26.04</v>
          </cell>
          <cell r="AU194"/>
          <cell r="AV194"/>
          <cell r="AW194" t="str">
            <v/>
          </cell>
        </row>
        <row r="195">
          <cell r="A195">
            <v>193</v>
          </cell>
          <cell r="B195">
            <v>2024</v>
          </cell>
          <cell r="C195" t="str">
            <v>PBTMTR157</v>
          </cell>
          <cell r="D195" t="str">
            <v>001J100000F4iolIAB</v>
          </cell>
          <cell r="E195" t="str">
            <v>PARBHU DAYAL AND SONS</v>
          </cell>
          <cell r="F195" t="str">
            <v>HARYANA</v>
          </cell>
          <cell r="G195" t="str">
            <v>HISAR</v>
          </cell>
          <cell r="H195" t="str">
            <v>Uklana</v>
          </cell>
          <cell r="I195" t="str">
            <v>PAL CEMENT AND STEEL PVT. LTD.</v>
          </cell>
          <cell r="J195" t="str">
            <v>Dinesh Kumar</v>
          </cell>
          <cell r="K195" t="str">
            <v>Navneet Pal</v>
          </cell>
          <cell r="L195" t="str">
            <v>C12827</v>
          </cell>
          <cell r="M195" t="str">
            <v>North</v>
          </cell>
          <cell r="N195">
            <v>0</v>
          </cell>
          <cell r="O195">
            <v>0</v>
          </cell>
          <cell r="P195">
            <v>0</v>
          </cell>
          <cell r="Q195" t="str">
            <v>Feb'24</v>
          </cell>
          <cell r="R195">
            <v>2024</v>
          </cell>
          <cell r="S195">
            <v>23</v>
          </cell>
          <cell r="T195">
            <v>50</v>
          </cell>
          <cell r="U195">
            <v>1.4344666666666666</v>
          </cell>
          <cell r="V195" t="str">
            <v>Friendly</v>
          </cell>
          <cell r="W195"/>
          <cell r="X195">
            <v>23</v>
          </cell>
          <cell r="Y195"/>
          <cell r="Z195"/>
          <cell r="AA195"/>
          <cell r="AB195"/>
          <cell r="AC195"/>
          <cell r="AD195"/>
          <cell r="AE195"/>
          <cell r="AF195"/>
          <cell r="AG195"/>
          <cell r="AH195"/>
          <cell r="AI195"/>
          <cell r="AJ195"/>
          <cell r="AK195"/>
          <cell r="AL195"/>
          <cell r="AM195"/>
          <cell r="AO195">
            <v>89.2</v>
          </cell>
          <cell r="AP195">
            <v>151.15</v>
          </cell>
          <cell r="AQ195">
            <v>154.21</v>
          </cell>
          <cell r="AR195">
            <v>83.45</v>
          </cell>
          <cell r="AS195">
            <v>117.07</v>
          </cell>
          <cell r="AT195">
            <v>83.77</v>
          </cell>
          <cell r="AU195">
            <v>66</v>
          </cell>
          <cell r="AV195">
            <v>65.400000000000006</v>
          </cell>
          <cell r="AW195">
            <v>10</v>
          </cell>
        </row>
        <row r="196">
          <cell r="A196">
            <v>194</v>
          </cell>
          <cell r="B196">
            <v>2024</v>
          </cell>
          <cell r="C196" t="str">
            <v>PBTMTR158</v>
          </cell>
          <cell r="D196" t="str">
            <v>001J1000007nTfNIAU</v>
          </cell>
          <cell r="E196" t="str">
            <v>ROSE BUILDER</v>
          </cell>
          <cell r="F196" t="str">
            <v>PUNJAB</v>
          </cell>
          <cell r="G196" t="str">
            <v>S.A.S Nagar</v>
          </cell>
          <cell r="H196" t="str">
            <v>Mohali</v>
          </cell>
          <cell r="I196" t="str">
            <v>PAL CEMENT AND STEEL PVT. LTD.</v>
          </cell>
          <cell r="J196" t="str">
            <v>Abhishek Wadhwa</v>
          </cell>
          <cell r="K196" t="str">
            <v>Abhishek Wadhwa</v>
          </cell>
          <cell r="L196" t="str">
            <v>C12827</v>
          </cell>
          <cell r="M196" t="str">
            <v>North</v>
          </cell>
          <cell r="N196">
            <v>140308</v>
          </cell>
          <cell r="O196" t="str">
            <v>03DTRPA3563D1ZY</v>
          </cell>
          <cell r="P196">
            <v>8909990000</v>
          </cell>
          <cell r="Q196" t="str">
            <v>Feb'24</v>
          </cell>
          <cell r="R196">
            <v>2024</v>
          </cell>
          <cell r="S196">
            <v>75</v>
          </cell>
          <cell r="T196">
            <v>400</v>
          </cell>
          <cell r="U196">
            <v>0.08</v>
          </cell>
          <cell r="V196" t="str">
            <v>Alien</v>
          </cell>
          <cell r="W196"/>
          <cell r="X196">
            <v>65</v>
          </cell>
          <cell r="Y196">
            <v>10</v>
          </cell>
          <cell r="Z196"/>
          <cell r="AA196"/>
          <cell r="AB196"/>
          <cell r="AC196">
            <v>67</v>
          </cell>
          <cell r="AD196">
            <v>92</v>
          </cell>
          <cell r="AE196">
            <v>50.3</v>
          </cell>
          <cell r="AF196">
            <v>92</v>
          </cell>
          <cell r="AG196">
            <v>50</v>
          </cell>
          <cell r="AH196">
            <v>214</v>
          </cell>
          <cell r="AI196">
            <v>108.5</v>
          </cell>
          <cell r="AJ196">
            <v>55</v>
          </cell>
          <cell r="AK196">
            <v>51</v>
          </cell>
          <cell r="AL196">
            <v>175</v>
          </cell>
          <cell r="AM196">
            <v>298</v>
          </cell>
          <cell r="AN196">
            <v>374</v>
          </cell>
          <cell r="AO196">
            <v>438.68</v>
          </cell>
          <cell r="AP196">
            <v>267.63</v>
          </cell>
          <cell r="AQ196">
            <v>200.3</v>
          </cell>
          <cell r="AR196">
            <v>74.89</v>
          </cell>
          <cell r="AS196">
            <v>28</v>
          </cell>
          <cell r="AT196">
            <v>68</v>
          </cell>
          <cell r="AU196">
            <v>25</v>
          </cell>
          <cell r="AV196">
            <v>3</v>
          </cell>
          <cell r="AW196" t="str">
            <v/>
          </cell>
        </row>
        <row r="197">
          <cell r="A197">
            <v>195</v>
          </cell>
          <cell r="B197">
            <v>2024</v>
          </cell>
          <cell r="C197" t="str">
            <v>PBTMTR159</v>
          </cell>
          <cell r="D197" t="str">
            <v>001J1000002jBT9IAM</v>
          </cell>
          <cell r="E197" t="str">
            <v>Soni Cement Store</v>
          </cell>
          <cell r="F197" t="str">
            <v>HARYANA</v>
          </cell>
          <cell r="G197" t="str">
            <v>HISAR</v>
          </cell>
          <cell r="H197" t="str">
            <v>Hansi</v>
          </cell>
          <cell r="I197" t="str">
            <v>PAL CEMENT AND STEEL PVT. LTD.</v>
          </cell>
          <cell r="J197" t="str">
            <v>Dinesh Kumar</v>
          </cell>
          <cell r="K197" t="str">
            <v>Navneet Pal</v>
          </cell>
          <cell r="L197" t="str">
            <v>C12827</v>
          </cell>
          <cell r="M197" t="str">
            <v>North</v>
          </cell>
          <cell r="N197">
            <v>125033</v>
          </cell>
          <cell r="O197" t="str">
            <v>06AAGPV5309L1ZQ</v>
          </cell>
          <cell r="P197">
            <v>7015708719</v>
          </cell>
          <cell r="Q197" t="str">
            <v>Feb'24</v>
          </cell>
          <cell r="R197">
            <v>2024</v>
          </cell>
          <cell r="S197">
            <v>51</v>
          </cell>
          <cell r="T197">
            <v>100</v>
          </cell>
          <cell r="U197">
            <v>0</v>
          </cell>
          <cell r="V197" t="str">
            <v>Challenger</v>
          </cell>
          <cell r="W197"/>
          <cell r="X197">
            <v>25</v>
          </cell>
          <cell r="Y197">
            <v>26</v>
          </cell>
          <cell r="Z197">
            <v>5</v>
          </cell>
          <cell r="AA197">
            <v>4.8250000000000002</v>
          </cell>
          <cell r="AB197"/>
          <cell r="AC197"/>
          <cell r="AD197"/>
          <cell r="AE197"/>
          <cell r="AF197"/>
          <cell r="AG197"/>
          <cell r="AH197"/>
          <cell r="AI197"/>
          <cell r="AJ197"/>
          <cell r="AK197"/>
          <cell r="AL197"/>
          <cell r="AM197"/>
          <cell r="AO197"/>
          <cell r="AP197"/>
          <cell r="AQ197"/>
          <cell r="AR197"/>
          <cell r="AS197"/>
          <cell r="AU197"/>
          <cell r="AV197"/>
          <cell r="AW197" t="str">
            <v/>
          </cell>
        </row>
        <row r="198">
          <cell r="A198">
            <v>196</v>
          </cell>
          <cell r="B198">
            <v>2024</v>
          </cell>
          <cell r="C198" t="str">
            <v>PBTMTR160</v>
          </cell>
          <cell r="D198" t="str">
            <v>0015g00001XalwlAAB</v>
          </cell>
          <cell r="E198" t="str">
            <v>ROSHAN LAL GOURI SHANKER</v>
          </cell>
          <cell r="F198" t="str">
            <v>HARYANA</v>
          </cell>
          <cell r="G198" t="str">
            <v>CHARKI DADRI</v>
          </cell>
          <cell r="H198" t="str">
            <v>Badhra</v>
          </cell>
          <cell r="I198" t="str">
            <v>PAL CEMENT AND STEEL PVT. LTD.</v>
          </cell>
          <cell r="J198" t="str">
            <v>Dinesh Kumar</v>
          </cell>
          <cell r="K198" t="str">
            <v>Navneet Pal</v>
          </cell>
          <cell r="L198" t="str">
            <v>C12827</v>
          </cell>
          <cell r="M198" t="str">
            <v>North</v>
          </cell>
          <cell r="N198">
            <v>127306</v>
          </cell>
          <cell r="O198" t="str">
            <v>06AEGPK1703G1ZZ</v>
          </cell>
          <cell r="P198">
            <v>9354832707</v>
          </cell>
          <cell r="Q198" t="str">
            <v>Feb'24</v>
          </cell>
          <cell r="R198">
            <v>2024</v>
          </cell>
          <cell r="S198">
            <v>15</v>
          </cell>
          <cell r="T198">
            <v>250</v>
          </cell>
          <cell r="U198">
            <v>0</v>
          </cell>
          <cell r="V198" t="str">
            <v>Alien</v>
          </cell>
          <cell r="W198"/>
          <cell r="X198">
            <v>15</v>
          </cell>
          <cell r="Y198"/>
          <cell r="Z198">
            <v>15</v>
          </cell>
          <cell r="AA198">
            <v>1</v>
          </cell>
          <cell r="AB198"/>
          <cell r="AC198"/>
          <cell r="AD198"/>
          <cell r="AE198"/>
          <cell r="AF198"/>
          <cell r="AG198"/>
          <cell r="AH198"/>
          <cell r="AI198"/>
          <cell r="AJ198"/>
          <cell r="AK198"/>
          <cell r="AL198"/>
          <cell r="AM198"/>
          <cell r="AO198"/>
          <cell r="AP198"/>
          <cell r="AQ198"/>
          <cell r="AR198"/>
          <cell r="AS198"/>
          <cell r="AU198"/>
          <cell r="AV198"/>
          <cell r="AW198" t="str">
            <v/>
          </cell>
        </row>
        <row r="199">
          <cell r="A199">
            <v>197</v>
          </cell>
          <cell r="B199">
            <v>2024</v>
          </cell>
          <cell r="C199" t="str">
            <v>PBTMTR161</v>
          </cell>
          <cell r="D199" t="str">
            <v>0015g00001dFjdAAAS</v>
          </cell>
          <cell r="E199" t="str">
            <v>DEEP CHAND &amp; SONS</v>
          </cell>
          <cell r="F199" t="str">
            <v>HARYANA</v>
          </cell>
          <cell r="G199" t="str">
            <v>SIRSA</v>
          </cell>
          <cell r="H199" t="str">
            <v>Rania</v>
          </cell>
          <cell r="I199" t="str">
            <v>PAL CEMENT AND STEEL PVT. LTD.</v>
          </cell>
          <cell r="J199" t="str">
            <v>Varun Arora</v>
          </cell>
          <cell r="K199" t="str">
            <v>Shubham Gahlot</v>
          </cell>
          <cell r="L199" t="str">
            <v>C12827</v>
          </cell>
          <cell r="M199" t="str">
            <v>North</v>
          </cell>
          <cell r="N199">
            <v>125076</v>
          </cell>
          <cell r="O199" t="str">
            <v>06AFCPJ8244E1ZO</v>
          </cell>
          <cell r="P199">
            <v>9802100057</v>
          </cell>
          <cell r="Q199" t="str">
            <v>Feb'24</v>
          </cell>
          <cell r="R199">
            <v>2024</v>
          </cell>
          <cell r="S199">
            <v>18</v>
          </cell>
          <cell r="T199">
            <v>160</v>
          </cell>
          <cell r="U199">
            <v>0.88433333333333342</v>
          </cell>
          <cell r="V199" t="str">
            <v>Star</v>
          </cell>
          <cell r="W199"/>
          <cell r="X199">
            <v>18</v>
          </cell>
          <cell r="Y199"/>
          <cell r="Z199">
            <v>39</v>
          </cell>
          <cell r="AA199">
            <v>12.14</v>
          </cell>
          <cell r="AB199">
            <v>1.9</v>
          </cell>
          <cell r="AC199">
            <v>50.02</v>
          </cell>
          <cell r="AD199"/>
          <cell r="AE199">
            <v>57.8</v>
          </cell>
          <cell r="AF199"/>
          <cell r="AG199">
            <v>51</v>
          </cell>
          <cell r="AH199">
            <v>35</v>
          </cell>
          <cell r="AI199">
            <v>51</v>
          </cell>
          <cell r="AJ199">
            <v>102</v>
          </cell>
          <cell r="AK199">
            <v>101</v>
          </cell>
          <cell r="AL199">
            <v>12</v>
          </cell>
          <cell r="AM199">
            <v>53</v>
          </cell>
          <cell r="AN199">
            <v>25.58</v>
          </cell>
          <cell r="AO199">
            <v>16.04</v>
          </cell>
          <cell r="AP199">
            <v>3</v>
          </cell>
          <cell r="AQ199">
            <v>15.97</v>
          </cell>
          <cell r="AR199">
            <v>23.95</v>
          </cell>
          <cell r="AS199">
            <v>23.89</v>
          </cell>
          <cell r="AT199">
            <v>169.13</v>
          </cell>
          <cell r="AU199">
            <v>138</v>
          </cell>
          <cell r="AV199">
            <v>117.35</v>
          </cell>
          <cell r="AW199">
            <v>157</v>
          </cell>
        </row>
        <row r="200">
          <cell r="A200">
            <v>198</v>
          </cell>
          <cell r="B200">
            <v>2024</v>
          </cell>
          <cell r="C200" t="str">
            <v>PBTMTR162</v>
          </cell>
          <cell r="D200" t="str">
            <v>0015g00001VAKQbAAP</v>
          </cell>
          <cell r="E200" t="str">
            <v>Bhagirath Mal Pawan Kumar</v>
          </cell>
          <cell r="F200" t="str">
            <v>HARYANA</v>
          </cell>
          <cell r="G200" t="str">
            <v>BHIWANI</v>
          </cell>
          <cell r="H200" t="str">
            <v>bhiwani</v>
          </cell>
          <cell r="I200" t="str">
            <v>PAL CEMENT AND STEEL PVT. LTD.</v>
          </cell>
          <cell r="J200" t="str">
            <v>Dinesh Kumar</v>
          </cell>
          <cell r="K200" t="str">
            <v>Navneet Pal</v>
          </cell>
          <cell r="L200" t="str">
            <v>C12827</v>
          </cell>
          <cell r="M200" t="str">
            <v>North</v>
          </cell>
          <cell r="N200">
            <v>127021</v>
          </cell>
          <cell r="O200" t="str">
            <v>06ADCPB9578R1ZA</v>
          </cell>
          <cell r="P200">
            <v>9416350464</v>
          </cell>
          <cell r="Q200" t="str">
            <v>Feb'24</v>
          </cell>
          <cell r="R200">
            <v>2024</v>
          </cell>
          <cell r="S200">
            <v>15</v>
          </cell>
          <cell r="T200">
            <v>200</v>
          </cell>
          <cell r="U200">
            <v>0</v>
          </cell>
          <cell r="V200" t="str">
            <v>Challenger</v>
          </cell>
          <cell r="W200"/>
          <cell r="X200">
            <v>15</v>
          </cell>
          <cell r="Y200"/>
          <cell r="Z200"/>
          <cell r="AA200">
            <v>12.17</v>
          </cell>
          <cell r="AB200"/>
          <cell r="AC200"/>
          <cell r="AD200"/>
          <cell r="AE200"/>
          <cell r="AF200"/>
          <cell r="AG200"/>
          <cell r="AH200"/>
          <cell r="AI200"/>
          <cell r="AJ200"/>
          <cell r="AK200"/>
          <cell r="AL200"/>
          <cell r="AM200"/>
          <cell r="AO200"/>
          <cell r="AP200"/>
          <cell r="AQ200"/>
          <cell r="AR200"/>
          <cell r="AS200"/>
          <cell r="AU200"/>
          <cell r="AV200"/>
          <cell r="AW200" t="str">
            <v/>
          </cell>
        </row>
        <row r="201">
          <cell r="A201">
            <v>199</v>
          </cell>
          <cell r="B201">
            <v>2024</v>
          </cell>
          <cell r="C201" t="str">
            <v>PBTMTR23</v>
          </cell>
          <cell r="D201" t="str">
            <v>0015g00001V9eDYAAZ</v>
          </cell>
          <cell r="E201" t="str">
            <v>M/S - BAU SAHAB ENTERPRISES</v>
          </cell>
          <cell r="F201" t="str">
            <v>UTTAR PRADESH</v>
          </cell>
          <cell r="G201" t="str">
            <v>CHANDAULI</v>
          </cell>
          <cell r="H201" t="str">
            <v>Chandauli</v>
          </cell>
          <cell r="I201" t="str">
            <v>GLOBAL IRONTRADING PVT. LTD.</v>
          </cell>
          <cell r="J201" t="str">
            <v>Divyansh Dhawal</v>
          </cell>
          <cell r="K201" t="str">
            <v>Varun Arora</v>
          </cell>
          <cell r="L201" t="str">
            <v>C12819</v>
          </cell>
          <cell r="M201" t="str">
            <v>North</v>
          </cell>
          <cell r="N201">
            <v>232101</v>
          </cell>
          <cell r="O201" t="str">
            <v>09GKOPS6510P1Z4</v>
          </cell>
          <cell r="P201">
            <v>8303359139</v>
          </cell>
          <cell r="Q201" t="str">
            <v>Feb'24</v>
          </cell>
          <cell r="R201">
            <v>2024</v>
          </cell>
          <cell r="S201">
            <v>20</v>
          </cell>
          <cell r="T201">
            <v>10</v>
          </cell>
          <cell r="U201">
            <v>0</v>
          </cell>
          <cell r="V201" t="str">
            <v>Minor</v>
          </cell>
          <cell r="W201"/>
          <cell r="X201">
            <v>10</v>
          </cell>
          <cell r="Y201">
            <v>10</v>
          </cell>
          <cell r="Z201"/>
          <cell r="AA201"/>
          <cell r="AB201"/>
          <cell r="AC201"/>
          <cell r="AD201"/>
          <cell r="AE201"/>
          <cell r="AF201"/>
          <cell r="AG201"/>
          <cell r="AH201"/>
          <cell r="AI201"/>
          <cell r="AJ201"/>
          <cell r="AK201"/>
          <cell r="AL201"/>
          <cell r="AM201"/>
          <cell r="AO201"/>
          <cell r="AP201"/>
          <cell r="AQ201"/>
          <cell r="AR201"/>
          <cell r="AS201"/>
          <cell r="AU201"/>
          <cell r="AV201"/>
          <cell r="AW201" t="str">
            <v/>
          </cell>
        </row>
        <row r="202">
          <cell r="A202">
            <v>200</v>
          </cell>
          <cell r="B202">
            <v>2024</v>
          </cell>
          <cell r="C202" t="str">
            <v>PBTMTR24</v>
          </cell>
          <cell r="D202" t="str">
            <v>001J1000002iyocIAA</v>
          </cell>
          <cell r="E202" t="str">
            <v>M/S KEERTIKA CEMENT &amp; STEEL</v>
          </cell>
          <cell r="F202" t="str">
            <v>UTTAR PRADESH</v>
          </cell>
          <cell r="G202" t="str">
            <v>VARANASI</v>
          </cell>
          <cell r="H202" t="str">
            <v>Varanasi</v>
          </cell>
          <cell r="I202" t="str">
            <v>GLOBAL IRONTRADING PVT. LTD.</v>
          </cell>
          <cell r="J202" t="str">
            <v>Divyansh Dhawal</v>
          </cell>
          <cell r="K202" t="str">
            <v>Varun Arora</v>
          </cell>
          <cell r="L202" t="str">
            <v>C12819</v>
          </cell>
          <cell r="M202" t="str">
            <v>North</v>
          </cell>
          <cell r="N202">
            <v>221004</v>
          </cell>
          <cell r="O202" t="str">
            <v>09AKSPT4497Q2ZK</v>
          </cell>
          <cell r="P202">
            <v>6390885885</v>
          </cell>
          <cell r="Q202" t="str">
            <v>Feb'24</v>
          </cell>
          <cell r="R202">
            <v>2024</v>
          </cell>
          <cell r="S202">
            <v>11</v>
          </cell>
          <cell r="T202">
            <v>20</v>
          </cell>
          <cell r="U202">
            <v>0</v>
          </cell>
          <cell r="V202" t="str">
            <v>Minor</v>
          </cell>
          <cell r="W202"/>
          <cell r="X202">
            <v>5</v>
          </cell>
          <cell r="Y202">
            <v>6</v>
          </cell>
          <cell r="Z202">
            <v>5</v>
          </cell>
          <cell r="AA202"/>
          <cell r="AB202"/>
          <cell r="AC202"/>
          <cell r="AD202"/>
          <cell r="AE202"/>
          <cell r="AF202"/>
          <cell r="AG202"/>
          <cell r="AH202"/>
          <cell r="AI202"/>
          <cell r="AJ202"/>
          <cell r="AK202"/>
          <cell r="AL202"/>
          <cell r="AM202"/>
          <cell r="AO202"/>
          <cell r="AP202"/>
          <cell r="AQ202"/>
          <cell r="AR202"/>
          <cell r="AS202"/>
          <cell r="AU202"/>
          <cell r="AV202"/>
          <cell r="AW202" t="str">
            <v/>
          </cell>
        </row>
        <row r="203">
          <cell r="A203">
            <v>201</v>
          </cell>
          <cell r="B203">
            <v>2024</v>
          </cell>
          <cell r="C203" t="str">
            <v>PBTMTR25</v>
          </cell>
          <cell r="D203" t="str">
            <v>001J1000002kQNEIA2</v>
          </cell>
          <cell r="E203" t="str">
            <v>AGRAWAL IRON</v>
          </cell>
          <cell r="F203" t="str">
            <v>UTTAR PRADESH</v>
          </cell>
          <cell r="G203" t="str">
            <v>CHANDAULI</v>
          </cell>
          <cell r="H203" t="str">
            <v>Varanasi</v>
          </cell>
          <cell r="I203" t="str">
            <v>GLOBAL IRONTRADING PVT. LTD.</v>
          </cell>
          <cell r="J203" t="str">
            <v>Divyansh Dhawal</v>
          </cell>
          <cell r="K203" t="str">
            <v>Varun Arora</v>
          </cell>
          <cell r="L203" t="str">
            <v>C12819</v>
          </cell>
          <cell r="M203" t="str">
            <v>North</v>
          </cell>
          <cell r="N203">
            <v>232101</v>
          </cell>
          <cell r="O203" t="str">
            <v>09ASZPA1015C1Z2</v>
          </cell>
          <cell r="P203">
            <v>9415227977</v>
          </cell>
          <cell r="Q203" t="str">
            <v>Feb'24</v>
          </cell>
          <cell r="R203">
            <v>2024</v>
          </cell>
          <cell r="S203">
            <v>11</v>
          </cell>
          <cell r="T203">
            <v>100</v>
          </cell>
          <cell r="U203">
            <v>0</v>
          </cell>
          <cell r="V203" t="str">
            <v>Challenger</v>
          </cell>
          <cell r="W203"/>
          <cell r="X203">
            <v>5</v>
          </cell>
          <cell r="Y203">
            <v>6</v>
          </cell>
          <cell r="Z203"/>
          <cell r="AA203"/>
          <cell r="AB203"/>
          <cell r="AC203"/>
          <cell r="AD203"/>
          <cell r="AE203"/>
          <cell r="AF203"/>
          <cell r="AG203"/>
          <cell r="AH203"/>
          <cell r="AI203"/>
          <cell r="AJ203"/>
          <cell r="AK203"/>
          <cell r="AL203"/>
          <cell r="AM203"/>
          <cell r="AO203"/>
          <cell r="AP203"/>
          <cell r="AQ203"/>
          <cell r="AR203"/>
          <cell r="AS203"/>
          <cell r="AU203"/>
          <cell r="AV203"/>
          <cell r="AW203" t="str">
            <v/>
          </cell>
        </row>
        <row r="204">
          <cell r="A204">
            <v>202</v>
          </cell>
          <cell r="B204">
            <v>2024</v>
          </cell>
          <cell r="C204" t="str">
            <v>PBTMTR26</v>
          </cell>
          <cell r="D204" t="str">
            <v>0015g00001X5C5bAAF</v>
          </cell>
          <cell r="E204" t="str">
            <v>M/S JAISWAL STEEL TRADERS</v>
          </cell>
          <cell r="F204" t="str">
            <v>UTTAR PRADESH</v>
          </cell>
          <cell r="G204" t="str">
            <v>BHADOHI</v>
          </cell>
          <cell r="H204" t="str">
            <v>Bhadohi</v>
          </cell>
          <cell r="I204" t="str">
            <v>GLOBAL IRONTRADING PVT. LTD.</v>
          </cell>
          <cell r="J204" t="str">
            <v>Divyansh Dhawal</v>
          </cell>
          <cell r="K204" t="str">
            <v>Varun Arora</v>
          </cell>
          <cell r="L204" t="str">
            <v>C12819</v>
          </cell>
          <cell r="M204" t="str">
            <v>North</v>
          </cell>
          <cell r="N204">
            <v>221303</v>
          </cell>
          <cell r="O204" t="str">
            <v>09ADHPJ2638K1ZA</v>
          </cell>
          <cell r="P204">
            <v>9415446559</v>
          </cell>
          <cell r="Q204" t="str">
            <v>Feb'24</v>
          </cell>
          <cell r="R204">
            <v>2024</v>
          </cell>
          <cell r="S204">
            <v>11</v>
          </cell>
          <cell r="T204">
            <v>75</v>
          </cell>
          <cell r="U204">
            <v>0</v>
          </cell>
          <cell r="V204" t="str">
            <v>Challenger</v>
          </cell>
          <cell r="W204"/>
          <cell r="X204">
            <v>5</v>
          </cell>
          <cell r="Y204">
            <v>6</v>
          </cell>
          <cell r="Z204"/>
          <cell r="AA204"/>
          <cell r="AB204"/>
          <cell r="AC204"/>
          <cell r="AD204"/>
          <cell r="AE204"/>
          <cell r="AF204"/>
          <cell r="AG204"/>
          <cell r="AH204"/>
          <cell r="AI204"/>
          <cell r="AJ204"/>
          <cell r="AK204"/>
          <cell r="AL204"/>
          <cell r="AM204"/>
          <cell r="AO204"/>
          <cell r="AP204"/>
          <cell r="AQ204"/>
          <cell r="AR204"/>
          <cell r="AS204"/>
          <cell r="AU204"/>
          <cell r="AV204"/>
          <cell r="AW204" t="str">
            <v/>
          </cell>
        </row>
        <row r="205">
          <cell r="A205">
            <v>203</v>
          </cell>
          <cell r="B205">
            <v>2024</v>
          </cell>
          <cell r="C205" t="str">
            <v>PBTMTR124</v>
          </cell>
          <cell r="D205" t="str">
            <v>0015g00001bZ90AAAS</v>
          </cell>
          <cell r="E205" t="str">
            <v>PRASHANT TRADING COMPANY</v>
          </cell>
          <cell r="F205" t="str">
            <v>HARYANA</v>
          </cell>
          <cell r="G205" t="str">
            <v>MAHENDRAGARH</v>
          </cell>
          <cell r="H205" t="str">
            <v>Ateli</v>
          </cell>
          <cell r="I205" t="str">
            <v>NIKUNJ UDYOG</v>
          </cell>
          <cell r="J205" t="str">
            <v>Shiv Shankar Sharma</v>
          </cell>
          <cell r="K205" t="str">
            <v>Shiv Shankar Sharma</v>
          </cell>
          <cell r="L205" t="str">
            <v>C12828</v>
          </cell>
          <cell r="M205" t="str">
            <v>North</v>
          </cell>
          <cell r="N205">
            <v>123021</v>
          </cell>
          <cell r="O205" t="str">
            <v>06AAKFP5481E1Z4</v>
          </cell>
          <cell r="P205">
            <v>9896163645</v>
          </cell>
          <cell r="Q205" t="str">
            <v>Feb'24</v>
          </cell>
          <cell r="R205">
            <v>2024</v>
          </cell>
          <cell r="S205">
            <v>52</v>
          </cell>
          <cell r="T205">
            <v>300</v>
          </cell>
          <cell r="U205">
            <v>3.1099999999999999E-2</v>
          </cell>
          <cell r="V205" t="str">
            <v>Alien</v>
          </cell>
          <cell r="W205"/>
          <cell r="X205">
            <v>25</v>
          </cell>
          <cell r="Y205">
            <v>27</v>
          </cell>
          <cell r="Z205"/>
          <cell r="AA205">
            <v>10.17</v>
          </cell>
          <cell r="AB205"/>
          <cell r="AC205"/>
          <cell r="AD205"/>
          <cell r="AE205"/>
          <cell r="AF205"/>
          <cell r="AG205"/>
          <cell r="AH205"/>
          <cell r="AI205">
            <v>10</v>
          </cell>
          <cell r="AJ205">
            <v>12.1</v>
          </cell>
          <cell r="AK205">
            <v>12</v>
          </cell>
          <cell r="AL205">
            <v>24</v>
          </cell>
          <cell r="AM205"/>
          <cell r="AN205">
            <v>12</v>
          </cell>
          <cell r="AO205">
            <v>12.07</v>
          </cell>
          <cell r="AP205">
            <v>15.03</v>
          </cell>
          <cell r="AQ205"/>
          <cell r="AR205">
            <v>15.03</v>
          </cell>
          <cell r="AS205"/>
          <cell r="AT205">
            <v>12.99</v>
          </cell>
          <cell r="AU205">
            <v>15</v>
          </cell>
          <cell r="AV205"/>
          <cell r="AW205" t="str">
            <v/>
          </cell>
        </row>
        <row r="206">
          <cell r="A206">
            <v>204</v>
          </cell>
          <cell r="B206">
            <v>2024</v>
          </cell>
          <cell r="C206" t="str">
            <v>PBTMTR125</v>
          </cell>
          <cell r="D206" t="str">
            <v>0015g00001UBHjQAAX</v>
          </cell>
          <cell r="E206" t="str">
            <v>PANNA LAL STEEL TRADERS</v>
          </cell>
          <cell r="F206" t="str">
            <v>HARYANA</v>
          </cell>
          <cell r="G206" t="str">
            <v>GURUGRAM</v>
          </cell>
          <cell r="H206" t="str">
            <v>Gurugram</v>
          </cell>
          <cell r="I206" t="str">
            <v>NIKUNJ UDYOG</v>
          </cell>
          <cell r="J206" t="str">
            <v>Shiv Shankar Sharma</v>
          </cell>
          <cell r="K206" t="str">
            <v>Shiv Shankar Sharma</v>
          </cell>
          <cell r="L206" t="str">
            <v>C12828</v>
          </cell>
          <cell r="M206" t="str">
            <v>North</v>
          </cell>
          <cell r="N206">
            <v>122001</v>
          </cell>
          <cell r="O206" t="str">
            <v>06AAWPK4701G1ZN</v>
          </cell>
          <cell r="P206">
            <v>9873173844</v>
          </cell>
          <cell r="Q206" t="str">
            <v>Feb'24</v>
          </cell>
          <cell r="R206">
            <v>2024</v>
          </cell>
          <cell r="S206">
            <v>12</v>
          </cell>
          <cell r="T206">
            <v>160</v>
          </cell>
          <cell r="U206">
            <v>1.2500000000000001E-2</v>
          </cell>
          <cell r="V206" t="str">
            <v>Challenger</v>
          </cell>
          <cell r="W206"/>
          <cell r="X206">
            <v>12</v>
          </cell>
          <cell r="Y206"/>
          <cell r="Z206"/>
          <cell r="AA206"/>
          <cell r="AB206"/>
          <cell r="AC206">
            <v>28</v>
          </cell>
          <cell r="AD206"/>
          <cell r="AE206"/>
          <cell r="AF206">
            <v>5</v>
          </cell>
          <cell r="AG206"/>
          <cell r="AH206"/>
          <cell r="AI206">
            <v>3</v>
          </cell>
          <cell r="AJ206">
            <v>5</v>
          </cell>
          <cell r="AK206"/>
          <cell r="AL206"/>
          <cell r="AM206">
            <v>4</v>
          </cell>
          <cell r="AO206">
            <v>2.9</v>
          </cell>
          <cell r="AP206"/>
          <cell r="AQ206">
            <v>3.2</v>
          </cell>
          <cell r="AR206"/>
          <cell r="AS206"/>
          <cell r="AU206">
            <v>6</v>
          </cell>
          <cell r="AV206"/>
          <cell r="AW206">
            <v>9</v>
          </cell>
        </row>
        <row r="207">
          <cell r="A207">
            <v>205</v>
          </cell>
          <cell r="B207">
            <v>2024</v>
          </cell>
          <cell r="C207" t="str">
            <v>PBTMTR126</v>
          </cell>
          <cell r="D207" t="str">
            <v>0015g00001gvLhiAAE</v>
          </cell>
          <cell r="E207" t="str">
            <v>KHANDELWAL GROUP PVT LTD</v>
          </cell>
          <cell r="F207" t="str">
            <v>HARYANA</v>
          </cell>
          <cell r="G207" t="str">
            <v>GURUGRAM</v>
          </cell>
          <cell r="H207" t="str">
            <v>Gurugram</v>
          </cell>
          <cell r="I207" t="str">
            <v>NIKUNJ UDYOG</v>
          </cell>
          <cell r="J207" t="str">
            <v>Shiv Shankar Sharma</v>
          </cell>
          <cell r="K207" t="str">
            <v>Shiv Shankar Sharma</v>
          </cell>
          <cell r="L207" t="str">
            <v>C12828</v>
          </cell>
          <cell r="M207" t="str">
            <v>North</v>
          </cell>
          <cell r="N207">
            <v>122001</v>
          </cell>
          <cell r="O207" t="str">
            <v>06AAECK6059N1Z2</v>
          </cell>
          <cell r="P207">
            <v>9990006391</v>
          </cell>
          <cell r="Q207" t="str">
            <v>Feb'24</v>
          </cell>
          <cell r="R207">
            <v>2024</v>
          </cell>
          <cell r="S207">
            <v>54</v>
          </cell>
          <cell r="T207">
            <v>3600</v>
          </cell>
          <cell r="U207">
            <v>0</v>
          </cell>
          <cell r="V207" t="str">
            <v>Alien</v>
          </cell>
          <cell r="W207"/>
          <cell r="X207">
            <v>25</v>
          </cell>
          <cell r="Y207">
            <v>29</v>
          </cell>
          <cell r="Z207">
            <v>43</v>
          </cell>
          <cell r="AA207">
            <v>15.14</v>
          </cell>
          <cell r="AB207"/>
          <cell r="AC207"/>
          <cell r="AD207">
            <v>36</v>
          </cell>
          <cell r="AE207">
            <v>27</v>
          </cell>
          <cell r="AF207"/>
          <cell r="AG207"/>
          <cell r="AH207"/>
          <cell r="AI207">
            <v>55</v>
          </cell>
          <cell r="AJ207">
            <v>11</v>
          </cell>
          <cell r="AK207">
            <v>23</v>
          </cell>
          <cell r="AL207">
            <v>50</v>
          </cell>
          <cell r="AM207">
            <v>94</v>
          </cell>
          <cell r="AN207">
            <v>110</v>
          </cell>
          <cell r="AO207"/>
          <cell r="AP207"/>
          <cell r="AQ207"/>
          <cell r="AR207"/>
          <cell r="AS207"/>
          <cell r="AU207"/>
          <cell r="AV207"/>
          <cell r="AW207" t="str">
            <v/>
          </cell>
        </row>
        <row r="208">
          <cell r="A208">
            <v>206</v>
          </cell>
          <cell r="B208">
            <v>2024</v>
          </cell>
          <cell r="C208" t="str">
            <v>PBTMTR127</v>
          </cell>
          <cell r="D208" t="str">
            <v>0015g00001UBHjRAAX</v>
          </cell>
          <cell r="E208" t="str">
            <v>ASHANAND ROSHAN LAL (P) LTD.</v>
          </cell>
          <cell r="F208" t="str">
            <v>HARYANA</v>
          </cell>
          <cell r="G208" t="str">
            <v>GURUGRAM</v>
          </cell>
          <cell r="H208" t="str">
            <v>Gurugram</v>
          </cell>
          <cell r="I208" t="str">
            <v>NIKUNJ UDYOG</v>
          </cell>
          <cell r="J208" t="str">
            <v>Shiv Shankar Sharma</v>
          </cell>
          <cell r="K208" t="str">
            <v>Shiv Shankar Sharma</v>
          </cell>
          <cell r="L208" t="str">
            <v>C12828</v>
          </cell>
          <cell r="M208" t="str">
            <v>North</v>
          </cell>
          <cell r="N208">
            <v>122001</v>
          </cell>
          <cell r="O208" t="str">
            <v>06AAACA7914N1ZI</v>
          </cell>
          <cell r="P208">
            <v>9811711507</v>
          </cell>
          <cell r="Q208" t="str">
            <v>Feb'24</v>
          </cell>
          <cell r="R208">
            <v>2024</v>
          </cell>
          <cell r="S208">
            <v>127</v>
          </cell>
          <cell r="T208">
            <v>300</v>
          </cell>
          <cell r="U208">
            <v>0</v>
          </cell>
          <cell r="V208" t="str">
            <v>Alien</v>
          </cell>
          <cell r="W208"/>
          <cell r="X208">
            <v>70</v>
          </cell>
          <cell r="Y208">
            <v>57</v>
          </cell>
          <cell r="Z208">
            <v>33</v>
          </cell>
          <cell r="AA208">
            <v>40.185000000000002</v>
          </cell>
          <cell r="AB208">
            <v>7</v>
          </cell>
          <cell r="AC208"/>
          <cell r="AD208">
            <v>61.5</v>
          </cell>
          <cell r="AE208">
            <v>51</v>
          </cell>
          <cell r="AF208"/>
          <cell r="AG208"/>
          <cell r="AH208">
            <v>10.7</v>
          </cell>
          <cell r="AI208"/>
          <cell r="AJ208"/>
          <cell r="AK208"/>
          <cell r="AL208">
            <v>10</v>
          </cell>
          <cell r="AM208"/>
          <cell r="AO208"/>
          <cell r="AP208"/>
          <cell r="AQ208"/>
          <cell r="AR208"/>
          <cell r="AS208"/>
          <cell r="AU208"/>
          <cell r="AV208"/>
          <cell r="AW208" t="str">
            <v/>
          </cell>
        </row>
        <row r="209">
          <cell r="A209">
            <v>207</v>
          </cell>
          <cell r="B209">
            <v>2024</v>
          </cell>
          <cell r="C209" t="str">
            <v>PBTMTR128</v>
          </cell>
          <cell r="D209" t="str">
            <v>0015g00001UBHjZAAX</v>
          </cell>
          <cell r="E209" t="str">
            <v>R.K. TRADERS</v>
          </cell>
          <cell r="F209" t="str">
            <v>HARYANA</v>
          </cell>
          <cell r="G209" t="str">
            <v>REWARI</v>
          </cell>
          <cell r="H209" t="str">
            <v>Rewari</v>
          </cell>
          <cell r="I209" t="str">
            <v>NIKUNJ UDYOG</v>
          </cell>
          <cell r="J209" t="str">
            <v>Shiv Shankar Sharma</v>
          </cell>
          <cell r="K209" t="str">
            <v>Shiv Shankar Sharma</v>
          </cell>
          <cell r="L209" t="str">
            <v>C12828</v>
          </cell>
          <cell r="M209" t="str">
            <v>North</v>
          </cell>
          <cell r="N209">
            <v>123106</v>
          </cell>
          <cell r="O209" t="str">
            <v>06ALQPK9487J1Z6</v>
          </cell>
          <cell r="P209">
            <v>9992460999</v>
          </cell>
          <cell r="Q209" t="str">
            <v>Feb'24</v>
          </cell>
          <cell r="R209">
            <v>2024</v>
          </cell>
          <cell r="S209">
            <v>5</v>
          </cell>
          <cell r="T209">
            <v>208</v>
          </cell>
          <cell r="U209">
            <v>0</v>
          </cell>
          <cell r="V209" t="str">
            <v>Alien</v>
          </cell>
          <cell r="W209"/>
          <cell r="X209">
            <v>5</v>
          </cell>
          <cell r="Y209"/>
          <cell r="Z209"/>
          <cell r="AA209"/>
          <cell r="AB209"/>
          <cell r="AC209"/>
          <cell r="AD209"/>
          <cell r="AE209"/>
          <cell r="AF209"/>
          <cell r="AG209"/>
          <cell r="AH209"/>
          <cell r="AI209"/>
          <cell r="AJ209"/>
          <cell r="AK209"/>
          <cell r="AL209"/>
          <cell r="AM209"/>
          <cell r="AO209"/>
          <cell r="AP209"/>
          <cell r="AQ209">
            <v>3.05</v>
          </cell>
          <cell r="AR209">
            <v>10.050000000000001</v>
          </cell>
          <cell r="AS209"/>
          <cell r="AU209"/>
          <cell r="AV209"/>
          <cell r="AW209" t="str">
            <v/>
          </cell>
        </row>
        <row r="210">
          <cell r="A210">
            <v>208</v>
          </cell>
          <cell r="B210">
            <v>2024</v>
          </cell>
          <cell r="C210" t="str">
            <v>PBTMTR129</v>
          </cell>
          <cell r="D210" t="str">
            <v>0015g00001UBHaTAAX</v>
          </cell>
          <cell r="E210" t="str">
            <v>PROMPT</v>
          </cell>
          <cell r="F210" t="str">
            <v>HARYANA</v>
          </cell>
          <cell r="G210" t="str">
            <v>GURUGRAM</v>
          </cell>
          <cell r="H210" t="str">
            <v>Gurugram</v>
          </cell>
          <cell r="I210" t="str">
            <v>NIKUNJ UDYOG</v>
          </cell>
          <cell r="J210" t="str">
            <v>Shiv Shankar Sharma</v>
          </cell>
          <cell r="K210" t="str">
            <v>Shiv Shankar Sharma</v>
          </cell>
          <cell r="L210" t="str">
            <v>C12828</v>
          </cell>
          <cell r="M210" t="str">
            <v>North</v>
          </cell>
          <cell r="N210">
            <v>122001</v>
          </cell>
          <cell r="O210" t="str">
            <v>06AAJPK4203E1Z7</v>
          </cell>
          <cell r="P210">
            <v>9313268996</v>
          </cell>
          <cell r="Q210" t="str">
            <v>Feb'24</v>
          </cell>
          <cell r="R210">
            <v>2024</v>
          </cell>
          <cell r="S210">
            <v>115</v>
          </cell>
          <cell r="T210">
            <v>220</v>
          </cell>
          <cell r="U210">
            <v>0.11557575757575757</v>
          </cell>
          <cell r="V210" t="str">
            <v>Super Star</v>
          </cell>
          <cell r="W210"/>
          <cell r="X210">
            <v>79</v>
          </cell>
          <cell r="Y210">
            <v>36</v>
          </cell>
          <cell r="Z210"/>
          <cell r="AA210">
            <v>6.14</v>
          </cell>
          <cell r="AB210"/>
          <cell r="AC210"/>
          <cell r="AD210"/>
          <cell r="AE210"/>
          <cell r="AF210">
            <v>5</v>
          </cell>
          <cell r="AG210"/>
          <cell r="AH210"/>
          <cell r="AI210"/>
          <cell r="AJ210"/>
          <cell r="AK210"/>
          <cell r="AL210"/>
          <cell r="AM210">
            <v>9</v>
          </cell>
          <cell r="AO210"/>
          <cell r="AP210">
            <v>9.68</v>
          </cell>
          <cell r="AQ210">
            <v>50.1</v>
          </cell>
          <cell r="AR210">
            <v>13.86</v>
          </cell>
          <cell r="AS210"/>
          <cell r="AT210">
            <v>9.7799999999999994</v>
          </cell>
          <cell r="AU210">
            <v>13</v>
          </cell>
          <cell r="AV210">
            <v>53.5</v>
          </cell>
          <cell r="AW210">
            <v>142</v>
          </cell>
        </row>
        <row r="211">
          <cell r="A211">
            <v>209</v>
          </cell>
          <cell r="B211">
            <v>2024</v>
          </cell>
          <cell r="C211" t="str">
            <v>PBTMTR130</v>
          </cell>
          <cell r="D211" t="str">
            <v>0015g00001UBHaMAAX</v>
          </cell>
          <cell r="E211" t="str">
            <v>AKSHAY UDYOG</v>
          </cell>
          <cell r="F211" t="str">
            <v>HARYANA</v>
          </cell>
          <cell r="G211" t="str">
            <v>GURUGRAM</v>
          </cell>
          <cell r="H211" t="str">
            <v>Gurugram</v>
          </cell>
          <cell r="I211" t="str">
            <v>NIKUNJ UDYOG</v>
          </cell>
          <cell r="J211" t="str">
            <v>Shiv Shankar Sharma</v>
          </cell>
          <cell r="K211" t="str">
            <v>Shiv Shankar Sharma</v>
          </cell>
          <cell r="L211" t="str">
            <v>C12828</v>
          </cell>
          <cell r="M211" t="str">
            <v>North</v>
          </cell>
          <cell r="N211">
            <v>122001</v>
          </cell>
          <cell r="O211" t="str">
            <v>06AABPL5261H1ZW</v>
          </cell>
          <cell r="P211">
            <v>9810294909</v>
          </cell>
          <cell r="Q211" t="str">
            <v>Feb'24</v>
          </cell>
          <cell r="R211">
            <v>2024</v>
          </cell>
          <cell r="S211">
            <v>100</v>
          </cell>
          <cell r="T211">
            <v>225</v>
          </cell>
          <cell r="U211">
            <v>9.1881481481481481E-2</v>
          </cell>
          <cell r="V211" t="str">
            <v>Alien</v>
          </cell>
          <cell r="W211"/>
          <cell r="X211">
            <v>64</v>
          </cell>
          <cell r="Y211">
            <v>37</v>
          </cell>
          <cell r="Z211"/>
          <cell r="AA211"/>
          <cell r="AB211"/>
          <cell r="AC211">
            <v>5</v>
          </cell>
          <cell r="AD211"/>
          <cell r="AE211"/>
          <cell r="AF211">
            <v>5</v>
          </cell>
          <cell r="AG211"/>
          <cell r="AH211">
            <v>10</v>
          </cell>
          <cell r="AI211"/>
          <cell r="AJ211">
            <v>20</v>
          </cell>
          <cell r="AK211">
            <v>20</v>
          </cell>
          <cell r="AL211">
            <v>20</v>
          </cell>
          <cell r="AM211">
            <v>47</v>
          </cell>
          <cell r="AN211">
            <v>36</v>
          </cell>
          <cell r="AO211">
            <v>40.97</v>
          </cell>
          <cell r="AP211">
            <v>20.059999999999999</v>
          </cell>
          <cell r="AQ211">
            <v>10.029999999999999</v>
          </cell>
          <cell r="AR211">
            <v>31.06</v>
          </cell>
          <cell r="AS211">
            <v>21</v>
          </cell>
          <cell r="AT211">
            <v>20.99</v>
          </cell>
          <cell r="AU211">
            <v>11</v>
          </cell>
          <cell r="AV211">
            <v>30.03</v>
          </cell>
          <cell r="AW211">
            <v>20</v>
          </cell>
        </row>
        <row r="212">
          <cell r="A212">
            <v>210</v>
          </cell>
          <cell r="B212">
            <v>2024</v>
          </cell>
          <cell r="C212" t="str">
            <v>PBTMTR195</v>
          </cell>
          <cell r="D212" t="str">
            <v>0015g00001cdRBQAA2</v>
          </cell>
          <cell r="E212" t="str">
            <v>M/S JAI ENTERPRISES</v>
          </cell>
          <cell r="F212" t="str">
            <v>UTTAR PRADESH</v>
          </cell>
          <cell r="G212" t="str">
            <v>HAPUR</v>
          </cell>
          <cell r="H212" t="str">
            <v>Hapur</v>
          </cell>
          <cell r="I212" t="str">
            <v>SHASHI STEELS CORPORATION</v>
          </cell>
          <cell r="J212" t="str">
            <v>Abhijeet Biswas</v>
          </cell>
          <cell r="K212" t="str">
            <v>Abhijeet Biswas</v>
          </cell>
          <cell r="L212" t="str">
            <v>C12816</v>
          </cell>
          <cell r="M212" t="str">
            <v>North</v>
          </cell>
          <cell r="N212">
            <v>245304</v>
          </cell>
          <cell r="O212" t="str">
            <v>09ANQPG1270R1ZB</v>
          </cell>
          <cell r="P212">
            <v>7500243549</v>
          </cell>
          <cell r="Q212" t="str">
            <v>Feb'24</v>
          </cell>
          <cell r="R212">
            <v>2024</v>
          </cell>
          <cell r="S212">
            <v>103</v>
          </cell>
          <cell r="T212">
            <v>220</v>
          </cell>
          <cell r="U212">
            <v>0</v>
          </cell>
          <cell r="V212" t="str">
            <v>Alien</v>
          </cell>
          <cell r="W212"/>
          <cell r="X212">
            <v>63</v>
          </cell>
          <cell r="Y212">
            <v>40</v>
          </cell>
          <cell r="Z212"/>
          <cell r="AA212"/>
          <cell r="AB212"/>
          <cell r="AC212">
            <v>3.13</v>
          </cell>
          <cell r="AD212"/>
          <cell r="AE212"/>
          <cell r="AF212">
            <v>7</v>
          </cell>
          <cell r="AG212"/>
          <cell r="AH212"/>
          <cell r="AI212"/>
          <cell r="AJ212"/>
          <cell r="AK212"/>
          <cell r="AL212"/>
          <cell r="AM212"/>
          <cell r="AO212"/>
          <cell r="AP212"/>
          <cell r="AQ212"/>
          <cell r="AR212"/>
          <cell r="AS212"/>
          <cell r="AU212"/>
          <cell r="AV212"/>
          <cell r="AW212">
            <v>12</v>
          </cell>
        </row>
        <row r="213">
          <cell r="A213">
            <v>211</v>
          </cell>
          <cell r="B213">
            <v>2024</v>
          </cell>
          <cell r="C213" t="str">
            <v>PBTMTR207</v>
          </cell>
          <cell r="D213" t="str">
            <v>0015g00001W4e1iAAB</v>
          </cell>
          <cell r="E213" t="str">
            <v>M/S B.K.G. TRADERS</v>
          </cell>
          <cell r="F213" t="str">
            <v>UTTARAKHAND</v>
          </cell>
          <cell r="G213" t="str">
            <v>NAINITAL</v>
          </cell>
          <cell r="H213" t="str">
            <v>Haldwani</v>
          </cell>
          <cell r="I213" t="str">
            <v>SHIVA SALES INDIA CORPORATION</v>
          </cell>
          <cell r="J213" t="str">
            <v>Manoj Yadav</v>
          </cell>
          <cell r="K213" t="str">
            <v>Manoj Yadav</v>
          </cell>
          <cell r="L213" t="str">
            <v>C12821</v>
          </cell>
          <cell r="M213" t="str">
            <v>North</v>
          </cell>
          <cell r="N213">
            <v>263126</v>
          </cell>
          <cell r="O213" t="str">
            <v>05ABJPP5740J1ZF</v>
          </cell>
          <cell r="P213">
            <v>9927155077</v>
          </cell>
          <cell r="Q213" t="str">
            <v>Feb'24</v>
          </cell>
          <cell r="R213">
            <v>2024</v>
          </cell>
          <cell r="S213">
            <v>17</v>
          </cell>
          <cell r="T213">
            <v>160</v>
          </cell>
          <cell r="U213">
            <v>1.2500000000000001E-2</v>
          </cell>
          <cell r="V213" t="str">
            <v>Challenger</v>
          </cell>
          <cell r="W213"/>
          <cell r="X213">
            <v>9</v>
          </cell>
          <cell r="Y213">
            <v>8</v>
          </cell>
          <cell r="Z213">
            <v>5</v>
          </cell>
          <cell r="AA213">
            <v>4</v>
          </cell>
          <cell r="AB213">
            <v>8</v>
          </cell>
          <cell r="AC213"/>
          <cell r="AD213">
            <v>10</v>
          </cell>
          <cell r="AE213"/>
          <cell r="AF213">
            <v>21</v>
          </cell>
          <cell r="AG213"/>
          <cell r="AH213">
            <v>15</v>
          </cell>
          <cell r="AI213">
            <v>24.5</v>
          </cell>
          <cell r="AJ213"/>
          <cell r="AK213">
            <v>21</v>
          </cell>
          <cell r="AL213">
            <v>14</v>
          </cell>
          <cell r="AM213">
            <v>13</v>
          </cell>
          <cell r="AN213">
            <v>5</v>
          </cell>
          <cell r="AO213">
            <v>6</v>
          </cell>
          <cell r="AP213"/>
          <cell r="AQ213"/>
          <cell r="AR213">
            <v>8.1999999999999993</v>
          </cell>
          <cell r="AS213">
            <v>9.3000000000000007</v>
          </cell>
          <cell r="AU213"/>
          <cell r="AV213">
            <v>6</v>
          </cell>
          <cell r="AW213">
            <v>8</v>
          </cell>
        </row>
        <row r="214">
          <cell r="A214">
            <v>212</v>
          </cell>
          <cell r="B214">
            <v>2024</v>
          </cell>
          <cell r="C214" t="str">
            <v>PBTMTR208</v>
          </cell>
          <cell r="D214" t="str">
            <v>0015g00001UBHluAAH</v>
          </cell>
          <cell r="E214" t="str">
            <v>M/S GUPTA JI TRADERS CEMENT STORE</v>
          </cell>
          <cell r="F214" t="str">
            <v>UTTARAKHAND</v>
          </cell>
          <cell r="G214" t="str">
            <v>HARIDWAR</v>
          </cell>
          <cell r="H214" t="str">
            <v>Haridwar</v>
          </cell>
          <cell r="I214" t="str">
            <v>SHIVA SALES INDIA CORPORATION</v>
          </cell>
          <cell r="J214" t="str">
            <v>Ravi Kumar</v>
          </cell>
          <cell r="K214" t="str">
            <v>Gaurav Bhardwaj</v>
          </cell>
          <cell r="L214" t="str">
            <v>C12821</v>
          </cell>
          <cell r="M214" t="str">
            <v>North</v>
          </cell>
          <cell r="N214">
            <v>249208</v>
          </cell>
          <cell r="O214" t="str">
            <v>05AXRPG5394D1ZA</v>
          </cell>
          <cell r="P214">
            <v>9319040898</v>
          </cell>
          <cell r="Q214" t="str">
            <v>Feb'24</v>
          </cell>
          <cell r="R214">
            <v>2024</v>
          </cell>
          <cell r="S214">
            <v>30</v>
          </cell>
          <cell r="T214">
            <v>100</v>
          </cell>
          <cell r="U214">
            <v>0</v>
          </cell>
          <cell r="V214" t="str">
            <v>Challenger</v>
          </cell>
          <cell r="W214"/>
          <cell r="X214">
            <v>15</v>
          </cell>
          <cell r="Y214">
            <v>15</v>
          </cell>
          <cell r="Z214">
            <v>36</v>
          </cell>
          <cell r="AA214">
            <v>30</v>
          </cell>
          <cell r="AB214">
            <v>15</v>
          </cell>
          <cell r="AC214">
            <v>19</v>
          </cell>
          <cell r="AD214"/>
          <cell r="AE214"/>
          <cell r="AF214"/>
          <cell r="AG214"/>
          <cell r="AH214"/>
          <cell r="AI214">
            <v>4.7</v>
          </cell>
          <cell r="AJ214">
            <v>6.5</v>
          </cell>
          <cell r="AK214"/>
          <cell r="AL214"/>
          <cell r="AM214">
            <v>8</v>
          </cell>
          <cell r="AN214">
            <v>3</v>
          </cell>
          <cell r="AO214">
            <v>6</v>
          </cell>
          <cell r="AP214">
            <v>4</v>
          </cell>
          <cell r="AQ214">
            <v>2.5</v>
          </cell>
          <cell r="AR214"/>
          <cell r="AS214"/>
          <cell r="AU214"/>
          <cell r="AV214"/>
          <cell r="AW214" t="str">
            <v/>
          </cell>
        </row>
        <row r="215">
          <cell r="A215">
            <v>213</v>
          </cell>
          <cell r="B215">
            <v>2024</v>
          </cell>
          <cell r="C215" t="str">
            <v>PBTMTR209</v>
          </cell>
          <cell r="D215" t="str">
            <v>0015g00001ZSpD9AAL</v>
          </cell>
          <cell r="E215" t="str">
            <v>Shri ganpati steel</v>
          </cell>
          <cell r="F215" t="str">
            <v>UTTARAKHAND</v>
          </cell>
          <cell r="G215" t="str">
            <v>UDAM SINGH NAGAR</v>
          </cell>
          <cell r="H215" t="str">
            <v>Rudrapur</v>
          </cell>
          <cell r="I215" t="str">
            <v>SHIVA SALES INDIA CORPORATION</v>
          </cell>
          <cell r="J215" t="str">
            <v>Manoj Yadav</v>
          </cell>
          <cell r="K215" t="str">
            <v>Manoj Yadav</v>
          </cell>
          <cell r="L215" t="str">
            <v>C12821</v>
          </cell>
          <cell r="M215" t="str">
            <v>North</v>
          </cell>
          <cell r="N215">
            <v>263153</v>
          </cell>
          <cell r="O215">
            <v>0</v>
          </cell>
          <cell r="P215" t="str">
            <v>96392 33000</v>
          </cell>
          <cell r="Q215" t="str">
            <v>Feb'24</v>
          </cell>
          <cell r="R215">
            <v>2024</v>
          </cell>
          <cell r="S215">
            <v>9</v>
          </cell>
          <cell r="T215">
            <v>100</v>
          </cell>
          <cell r="U215">
            <v>0</v>
          </cell>
          <cell r="V215" t="str">
            <v>Challenger</v>
          </cell>
          <cell r="W215"/>
          <cell r="X215">
            <v>9</v>
          </cell>
          <cell r="Y215"/>
          <cell r="Z215"/>
          <cell r="AA215">
            <v>40</v>
          </cell>
          <cell r="AB215"/>
          <cell r="AC215"/>
          <cell r="AD215"/>
          <cell r="AE215">
            <v>25</v>
          </cell>
          <cell r="AF215"/>
          <cell r="AG215"/>
          <cell r="AH215"/>
          <cell r="AI215"/>
          <cell r="AJ215"/>
          <cell r="AK215"/>
          <cell r="AL215"/>
          <cell r="AM215"/>
          <cell r="AO215"/>
          <cell r="AP215"/>
          <cell r="AQ215"/>
          <cell r="AR215"/>
          <cell r="AS215"/>
          <cell r="AU215"/>
          <cell r="AV215"/>
          <cell r="AW215" t="str">
            <v/>
          </cell>
        </row>
        <row r="216">
          <cell r="A216">
            <v>214</v>
          </cell>
          <cell r="B216">
            <v>2024</v>
          </cell>
          <cell r="C216" t="str">
            <v>PBTMTR210</v>
          </cell>
          <cell r="D216" t="str">
            <v>0015g00001UBHlzAAH</v>
          </cell>
          <cell r="E216" t="str">
            <v>J H Enterprises HALD NEW</v>
          </cell>
          <cell r="F216" t="str">
            <v>UTTARAKHAND</v>
          </cell>
          <cell r="G216" t="str">
            <v>NAINITAL</v>
          </cell>
          <cell r="H216" t="str">
            <v>Haldwani</v>
          </cell>
          <cell r="I216" t="str">
            <v>SHIVA SALES INDIA CORPORATION</v>
          </cell>
          <cell r="J216" t="str">
            <v>Ravi Kumar</v>
          </cell>
          <cell r="K216" t="str">
            <v>Manoj Yadav</v>
          </cell>
          <cell r="L216" t="str">
            <v>C12821</v>
          </cell>
          <cell r="M216" t="str">
            <v>North</v>
          </cell>
          <cell r="N216">
            <v>0</v>
          </cell>
          <cell r="O216">
            <v>0</v>
          </cell>
          <cell r="P216">
            <v>7351841441</v>
          </cell>
          <cell r="Q216" t="str">
            <v>Feb'24</v>
          </cell>
          <cell r="R216">
            <v>2024</v>
          </cell>
          <cell r="S216">
            <v>38</v>
          </cell>
          <cell r="T216">
            <v>20</v>
          </cell>
          <cell r="U216">
            <v>0</v>
          </cell>
          <cell r="V216" t="str">
            <v>Minor</v>
          </cell>
          <cell r="W216"/>
          <cell r="X216">
            <v>21</v>
          </cell>
          <cell r="Y216">
            <v>18</v>
          </cell>
          <cell r="Z216"/>
          <cell r="AA216"/>
          <cell r="AB216">
            <v>3</v>
          </cell>
          <cell r="AC216">
            <v>6</v>
          </cell>
          <cell r="AD216"/>
          <cell r="AE216"/>
          <cell r="AF216"/>
          <cell r="AG216"/>
          <cell r="AH216"/>
          <cell r="AI216"/>
          <cell r="AJ216"/>
          <cell r="AK216"/>
          <cell r="AL216"/>
          <cell r="AM216"/>
          <cell r="AO216"/>
          <cell r="AP216"/>
          <cell r="AQ216"/>
          <cell r="AR216"/>
          <cell r="AS216"/>
          <cell r="AU216"/>
          <cell r="AV216"/>
          <cell r="AW216" t="str">
            <v/>
          </cell>
        </row>
        <row r="217">
          <cell r="A217">
            <v>215</v>
          </cell>
          <cell r="B217">
            <v>2024</v>
          </cell>
          <cell r="C217" t="str">
            <v>PBTMTR78</v>
          </cell>
          <cell r="D217" t="str">
            <v>0015g00001cdDsDAAU</v>
          </cell>
          <cell r="E217" t="str">
            <v>M/S KHANDELWAL BATH DECOR</v>
          </cell>
          <cell r="F217" t="str">
            <v>UTTAR PRADESH</v>
          </cell>
          <cell r="G217" t="str">
            <v>BAREILLY</v>
          </cell>
          <cell r="H217" t="str">
            <v>Bareilly</v>
          </cell>
          <cell r="I217" t="str">
            <v>Khandelwal Associates</v>
          </cell>
          <cell r="J217" t="str">
            <v>SHIV KUMAR</v>
          </cell>
          <cell r="K217" t="str">
            <v>Ashutosh Shukla</v>
          </cell>
          <cell r="L217" t="str">
            <v>C12818</v>
          </cell>
          <cell r="M217" t="str">
            <v>North</v>
          </cell>
          <cell r="N217">
            <v>243122</v>
          </cell>
          <cell r="O217" t="str">
            <v>09AANFK4882F1ZV</v>
          </cell>
          <cell r="P217">
            <v>9927040091</v>
          </cell>
          <cell r="Q217" t="str">
            <v>Feb'24</v>
          </cell>
          <cell r="R217">
            <v>2024</v>
          </cell>
          <cell r="S217">
            <v>37</v>
          </cell>
          <cell r="T217">
            <v>320</v>
          </cell>
          <cell r="U217">
            <v>0.22541666666666668</v>
          </cell>
          <cell r="V217" t="str">
            <v>Super Star</v>
          </cell>
          <cell r="W217"/>
          <cell r="X217">
            <v>18</v>
          </cell>
          <cell r="Y217">
            <v>19</v>
          </cell>
          <cell r="Z217">
            <v>103</v>
          </cell>
          <cell r="AA217">
            <v>7</v>
          </cell>
          <cell r="AB217">
            <v>14</v>
          </cell>
          <cell r="AC217">
            <v>32</v>
          </cell>
          <cell r="AD217"/>
          <cell r="AE217">
            <v>3</v>
          </cell>
          <cell r="AF217">
            <v>1</v>
          </cell>
          <cell r="AG217">
            <v>1</v>
          </cell>
          <cell r="AH217"/>
          <cell r="AI217">
            <v>10</v>
          </cell>
          <cell r="AJ217">
            <v>1</v>
          </cell>
          <cell r="AK217">
            <v>75</v>
          </cell>
          <cell r="AL217">
            <v>55</v>
          </cell>
          <cell r="AM217">
            <v>64</v>
          </cell>
          <cell r="AN217">
            <v>94</v>
          </cell>
          <cell r="AO217">
            <v>379.75</v>
          </cell>
          <cell r="AP217">
            <v>100.23</v>
          </cell>
          <cell r="AQ217">
            <v>100.11</v>
          </cell>
          <cell r="AR217">
            <v>205.93</v>
          </cell>
          <cell r="AS217">
            <v>197.78</v>
          </cell>
          <cell r="AT217">
            <v>206.4</v>
          </cell>
          <cell r="AU217">
            <v>10</v>
          </cell>
          <cell r="AV217"/>
          <cell r="AW217">
            <v>5</v>
          </cell>
        </row>
        <row r="218">
          <cell r="A218">
            <v>216</v>
          </cell>
          <cell r="B218">
            <v>2024</v>
          </cell>
          <cell r="C218" t="str">
            <v>PBTMTR11</v>
          </cell>
          <cell r="D218" t="str">
            <v>0015g00001dHdPPAA0</v>
          </cell>
          <cell r="E218" t="str">
            <v>M/S ARVIND TRADERS</v>
          </cell>
          <cell r="F218" t="str">
            <v>UTTAR PRADESH</v>
          </cell>
          <cell r="G218" t="str">
            <v>AGRA</v>
          </cell>
          <cell r="H218" t="str">
            <v>Kheragarh</v>
          </cell>
          <cell r="I218" t="str">
            <v>DINESH STEEL PRIVATE LIMITED</v>
          </cell>
          <cell r="J218" t="str">
            <v>Pankaj Garg</v>
          </cell>
          <cell r="K218" t="str">
            <v>-</v>
          </cell>
          <cell r="L218" t="str">
            <v>C12820</v>
          </cell>
          <cell r="M218" t="str">
            <v>North</v>
          </cell>
          <cell r="N218">
            <v>283115</v>
          </cell>
          <cell r="O218" t="str">
            <v>09ADFPA8583N1ZZ</v>
          </cell>
          <cell r="P218">
            <v>9639888089</v>
          </cell>
          <cell r="Q218" t="str">
            <v>Feb'24</v>
          </cell>
          <cell r="R218">
            <v>2024</v>
          </cell>
          <cell r="S218">
            <v>20</v>
          </cell>
          <cell r="T218">
            <v>100</v>
          </cell>
          <cell r="U218">
            <v>0.16693333333333332</v>
          </cell>
          <cell r="V218" t="str">
            <v>Star</v>
          </cell>
          <cell r="W218"/>
          <cell r="X218">
            <v>17</v>
          </cell>
          <cell r="Y218">
            <v>3</v>
          </cell>
          <cell r="Z218">
            <v>17</v>
          </cell>
          <cell r="AA218">
            <v>8</v>
          </cell>
          <cell r="AB218">
            <v>27</v>
          </cell>
          <cell r="AC218"/>
          <cell r="AD218">
            <v>17.05</v>
          </cell>
          <cell r="AE218"/>
          <cell r="AF218"/>
          <cell r="AG218">
            <v>17</v>
          </cell>
          <cell r="AH218">
            <v>17</v>
          </cell>
          <cell r="AI218"/>
          <cell r="AJ218"/>
          <cell r="AK218"/>
          <cell r="AL218">
            <v>17</v>
          </cell>
          <cell r="AM218">
            <v>10</v>
          </cell>
          <cell r="AN218">
            <v>7</v>
          </cell>
          <cell r="AO218">
            <v>22.17</v>
          </cell>
          <cell r="AP218">
            <v>16.84</v>
          </cell>
          <cell r="AQ218">
            <v>5</v>
          </cell>
          <cell r="AR218">
            <v>16.96</v>
          </cell>
          <cell r="AS218">
            <v>4</v>
          </cell>
          <cell r="AT218">
            <v>18.03</v>
          </cell>
          <cell r="AU218">
            <v>15</v>
          </cell>
          <cell r="AV218">
            <v>17.05</v>
          </cell>
          <cell r="AW218">
            <v>52</v>
          </cell>
        </row>
        <row r="219">
          <cell r="A219">
            <v>217</v>
          </cell>
          <cell r="B219">
            <v>2024</v>
          </cell>
          <cell r="C219" t="str">
            <v>PBTMTR223</v>
          </cell>
          <cell r="D219" t="str">
            <v>0015g00001VB9V0AAL</v>
          </cell>
          <cell r="E219" t="str">
            <v>M/S HARSH CALCUTTA STEELS</v>
          </cell>
          <cell r="F219" t="str">
            <v>UTTAR PRADESH</v>
          </cell>
          <cell r="G219" t="str">
            <v>BARABANKI</v>
          </cell>
          <cell r="H219" t="str">
            <v>Nawabganj</v>
          </cell>
          <cell r="I219" t="str">
            <v>SHREE LAKSHMAN ROLLING MILL (INDIA) LLP</v>
          </cell>
          <cell r="J219" t="str">
            <v>Deepanshu</v>
          </cell>
          <cell r="K219" t="str">
            <v>Deepanshu</v>
          </cell>
          <cell r="L219" t="str">
            <v>C12815</v>
          </cell>
          <cell r="M219" t="str">
            <v>North</v>
          </cell>
          <cell r="N219">
            <v>225001</v>
          </cell>
          <cell r="O219" t="str">
            <v>09AARPJ6268N1ZQ</v>
          </cell>
          <cell r="P219">
            <v>9415141006</v>
          </cell>
          <cell r="Q219" t="str">
            <v>Feb'24</v>
          </cell>
          <cell r="R219">
            <v>2024</v>
          </cell>
          <cell r="S219">
            <v>12</v>
          </cell>
          <cell r="T219">
            <v>310</v>
          </cell>
          <cell r="U219">
            <v>0</v>
          </cell>
          <cell r="V219" t="str">
            <v>Alien</v>
          </cell>
          <cell r="W219"/>
          <cell r="X219">
            <v>12</v>
          </cell>
          <cell r="Y219"/>
          <cell r="Z219"/>
          <cell r="AA219"/>
          <cell r="AB219"/>
          <cell r="AC219"/>
          <cell r="AD219"/>
          <cell r="AE219"/>
          <cell r="AF219"/>
          <cell r="AG219"/>
          <cell r="AH219"/>
          <cell r="AI219"/>
          <cell r="AJ219"/>
          <cell r="AK219"/>
          <cell r="AL219"/>
          <cell r="AM219"/>
          <cell r="AO219"/>
          <cell r="AP219"/>
          <cell r="AQ219"/>
          <cell r="AR219"/>
          <cell r="AS219"/>
          <cell r="AU219"/>
          <cell r="AV219"/>
          <cell r="AW219" t="str">
            <v/>
          </cell>
        </row>
        <row r="220">
          <cell r="A220">
            <v>218</v>
          </cell>
          <cell r="B220">
            <v>2024</v>
          </cell>
          <cell r="C220" t="str">
            <v>PBTMTR224</v>
          </cell>
          <cell r="D220" t="str">
            <v>001J100000F4EJEIA3</v>
          </cell>
          <cell r="E220" t="str">
            <v>Govind Enterprises</v>
          </cell>
          <cell r="F220" t="str">
            <v>UTTAR PRADESH</v>
          </cell>
          <cell r="G220" t="str">
            <v>KANPUR NAGAR</v>
          </cell>
          <cell r="H220" t="str">
            <v>Kanpur</v>
          </cell>
          <cell r="I220" t="str">
            <v>SHREE LAKSHMAN ROLLING MILL (INDIA) LLP</v>
          </cell>
          <cell r="J220" t="str">
            <v>Ashutosh Shukla</v>
          </cell>
          <cell r="K220" t="str">
            <v>-</v>
          </cell>
          <cell r="L220" t="str">
            <v>C12815</v>
          </cell>
          <cell r="M220" t="str">
            <v>North</v>
          </cell>
          <cell r="N220">
            <v>208011</v>
          </cell>
          <cell r="O220" t="str">
            <v>09AFVPG6831P1Z1</v>
          </cell>
          <cell r="P220">
            <v>9415334051</v>
          </cell>
          <cell r="Q220" t="str">
            <v>Feb'24</v>
          </cell>
          <cell r="R220">
            <v>2024</v>
          </cell>
          <cell r="S220">
            <v>38</v>
          </cell>
          <cell r="T220">
            <v>75</v>
          </cell>
          <cell r="U220">
            <v>0</v>
          </cell>
          <cell r="V220" t="str">
            <v>Challenger</v>
          </cell>
          <cell r="W220"/>
          <cell r="X220">
            <v>38</v>
          </cell>
          <cell r="Y220"/>
          <cell r="Z220">
            <v>17</v>
          </cell>
          <cell r="AA220"/>
          <cell r="AB220"/>
          <cell r="AC220"/>
          <cell r="AD220"/>
          <cell r="AE220"/>
          <cell r="AF220"/>
          <cell r="AG220"/>
          <cell r="AH220"/>
          <cell r="AI220"/>
          <cell r="AJ220"/>
          <cell r="AK220"/>
          <cell r="AL220"/>
          <cell r="AM220"/>
          <cell r="AO220"/>
          <cell r="AP220"/>
          <cell r="AQ220"/>
          <cell r="AR220"/>
          <cell r="AS220"/>
          <cell r="AU220"/>
          <cell r="AV220"/>
          <cell r="AW220" t="str">
            <v/>
          </cell>
        </row>
        <row r="221">
          <cell r="A221">
            <v>219</v>
          </cell>
          <cell r="B221">
            <v>2024</v>
          </cell>
          <cell r="C221" t="str">
            <v>PBTMTR225</v>
          </cell>
          <cell r="D221" t="str">
            <v>0015g00001f8xACAAY</v>
          </cell>
          <cell r="E221" t="str">
            <v>M/S TRIPATHI TRADERS</v>
          </cell>
          <cell r="F221" t="str">
            <v>UTTAR PRADESH</v>
          </cell>
          <cell r="G221" t="str">
            <v>AURAIYA</v>
          </cell>
          <cell r="H221" t="str">
            <v>Auraiya</v>
          </cell>
          <cell r="I221" t="str">
            <v>SHREE LAKSHMAN ROLLING MILL (INDIA) LLP</v>
          </cell>
          <cell r="J221" t="str">
            <v>Ashutosh Shukla</v>
          </cell>
          <cell r="K221" t="str">
            <v>-</v>
          </cell>
          <cell r="L221" t="str">
            <v>C12815</v>
          </cell>
          <cell r="M221" t="str">
            <v>North</v>
          </cell>
          <cell r="N221">
            <v>206244</v>
          </cell>
          <cell r="O221" t="str">
            <v>09ADLPT5962E1Z0</v>
          </cell>
          <cell r="P221">
            <v>9219380251</v>
          </cell>
          <cell r="Q221" t="str">
            <v>Feb'24</v>
          </cell>
          <cell r="R221">
            <v>2024</v>
          </cell>
          <cell r="S221">
            <v>6</v>
          </cell>
          <cell r="T221">
            <v>160</v>
          </cell>
          <cell r="U221">
            <v>0</v>
          </cell>
          <cell r="V221" t="str">
            <v>Challenger</v>
          </cell>
          <cell r="W221"/>
          <cell r="X221">
            <v>6</v>
          </cell>
          <cell r="Y221"/>
          <cell r="Z221"/>
          <cell r="AA221"/>
          <cell r="AB221">
            <v>7</v>
          </cell>
          <cell r="AC221"/>
          <cell r="AD221">
            <v>12</v>
          </cell>
          <cell r="AE221"/>
          <cell r="AF221"/>
          <cell r="AG221"/>
          <cell r="AH221"/>
          <cell r="AI221"/>
          <cell r="AJ221"/>
          <cell r="AK221"/>
          <cell r="AL221"/>
          <cell r="AM221"/>
          <cell r="AO221"/>
          <cell r="AP221"/>
          <cell r="AQ221"/>
          <cell r="AR221"/>
          <cell r="AS221"/>
          <cell r="AU221"/>
          <cell r="AV221"/>
          <cell r="AW221" t="str">
            <v/>
          </cell>
        </row>
        <row r="222">
          <cell r="A222">
            <v>220</v>
          </cell>
          <cell r="B222">
            <v>2024</v>
          </cell>
          <cell r="C222" t="str">
            <v>PBTMTR179</v>
          </cell>
          <cell r="D222" t="str">
            <v>001J100000EpBfHIAV</v>
          </cell>
          <cell r="E222" t="str">
            <v>BAJRANG STEEL</v>
          </cell>
          <cell r="F222" t="str">
            <v>ODISHA</v>
          </cell>
          <cell r="G222" t="str">
            <v>KENDUJHAR</v>
          </cell>
          <cell r="H222"/>
          <cell r="I222" t="str">
            <v>SACHDEVA ISPAT PVT LTD</v>
          </cell>
          <cell r="J222" t="str">
            <v>Papun Padhan</v>
          </cell>
          <cell r="K222" t="str">
            <v>Papun Pradhan</v>
          </cell>
          <cell r="L222" t="str">
            <v>C12823</v>
          </cell>
          <cell r="M222" t="str">
            <v>Central</v>
          </cell>
          <cell r="N222">
            <v>758034</v>
          </cell>
          <cell r="O222" t="str">
            <v>21AFGPJ1334R1ZG</v>
          </cell>
          <cell r="P222">
            <v>9437197283</v>
          </cell>
          <cell r="Q222" t="str">
            <v>Feb'24</v>
          </cell>
          <cell r="R222">
            <v>2024</v>
          </cell>
          <cell r="S222">
            <v>18</v>
          </cell>
          <cell r="T222">
            <v>50</v>
          </cell>
          <cell r="U222">
            <v>3.3333333333333333E-2</v>
          </cell>
          <cell r="V222" t="str">
            <v>Minor</v>
          </cell>
          <cell r="W222"/>
          <cell r="X222">
            <v>10</v>
          </cell>
          <cell r="Y222">
            <v>8</v>
          </cell>
          <cell r="Z222">
            <v>17.899999999999999</v>
          </cell>
          <cell r="AA222">
            <v>3.1</v>
          </cell>
          <cell r="AB222">
            <v>20</v>
          </cell>
          <cell r="AC222">
            <v>4.84</v>
          </cell>
          <cell r="AD222"/>
          <cell r="AE222">
            <v>10</v>
          </cell>
          <cell r="AF222">
            <v>5</v>
          </cell>
          <cell r="AG222"/>
          <cell r="AH222">
            <v>9.1999999999999993</v>
          </cell>
          <cell r="AI222"/>
          <cell r="AJ222">
            <v>7</v>
          </cell>
          <cell r="AK222">
            <v>11.5</v>
          </cell>
          <cell r="AL222">
            <v>6</v>
          </cell>
          <cell r="AM222">
            <v>6</v>
          </cell>
          <cell r="AO222"/>
          <cell r="AP222"/>
          <cell r="AQ222"/>
          <cell r="AR222">
            <v>10</v>
          </cell>
          <cell r="AS222"/>
          <cell r="AU222">
            <v>5</v>
          </cell>
          <cell r="AV222"/>
          <cell r="AW222" t="str">
            <v/>
          </cell>
        </row>
        <row r="223">
          <cell r="A223">
            <v>221</v>
          </cell>
          <cell r="B223">
            <v>2024</v>
          </cell>
          <cell r="C223" t="str">
            <v>PBTMTR180</v>
          </cell>
          <cell r="D223" t="str">
            <v>0015g00001bbbTnAAI</v>
          </cell>
          <cell r="E223" t="str">
            <v>Biswakarma Steel</v>
          </cell>
          <cell r="F223" t="str">
            <v>ODISHA</v>
          </cell>
          <cell r="G223" t="str">
            <v>SUNDARGARH</v>
          </cell>
          <cell r="H223" t="str">
            <v>Sundargarh</v>
          </cell>
          <cell r="I223" t="str">
            <v>SACHDEVA ISPAT PVT LTD</v>
          </cell>
          <cell r="J223" t="str">
            <v>Papun Padhan</v>
          </cell>
          <cell r="K223" t="str">
            <v>Papun Pradhan</v>
          </cell>
          <cell r="L223" t="str">
            <v>C12823</v>
          </cell>
          <cell r="M223" t="str">
            <v>Central</v>
          </cell>
          <cell r="N223">
            <v>770033</v>
          </cell>
          <cell r="O223">
            <v>0</v>
          </cell>
          <cell r="P223">
            <v>9937328805</v>
          </cell>
          <cell r="Q223" t="str">
            <v>Feb'24</v>
          </cell>
          <cell r="R223">
            <v>2024</v>
          </cell>
          <cell r="S223">
            <v>3</v>
          </cell>
          <cell r="T223">
            <v>80</v>
          </cell>
          <cell r="U223">
            <v>0</v>
          </cell>
          <cell r="V223" t="str">
            <v>Challenger</v>
          </cell>
          <cell r="W223"/>
          <cell r="X223">
            <v>3</v>
          </cell>
          <cell r="Y223"/>
          <cell r="Z223"/>
          <cell r="AA223"/>
          <cell r="AB223"/>
          <cell r="AC223"/>
          <cell r="AD223"/>
          <cell r="AE223"/>
          <cell r="AF223"/>
          <cell r="AG223"/>
          <cell r="AH223"/>
          <cell r="AI223"/>
          <cell r="AJ223"/>
          <cell r="AK223"/>
          <cell r="AL223"/>
          <cell r="AM223"/>
          <cell r="AO223"/>
          <cell r="AP223"/>
          <cell r="AQ223"/>
          <cell r="AR223"/>
          <cell r="AS223"/>
          <cell r="AU223"/>
          <cell r="AV223"/>
          <cell r="AW223" t="str">
            <v/>
          </cell>
        </row>
        <row r="224">
          <cell r="A224">
            <v>222</v>
          </cell>
          <cell r="B224">
            <v>2024</v>
          </cell>
          <cell r="C224" t="str">
            <v>PBTMTR181</v>
          </cell>
          <cell r="D224" t="str">
            <v>0015g00001XauPCAAZ</v>
          </cell>
          <cell r="E224" t="str">
            <v>KALINGA STEELS</v>
          </cell>
          <cell r="F224" t="str">
            <v>ODISHA</v>
          </cell>
          <cell r="G224" t="str">
            <v>SUNDARGARH</v>
          </cell>
          <cell r="H224" t="str">
            <v>Sundargarh</v>
          </cell>
          <cell r="I224" t="str">
            <v>SACHDEVA ISPAT PVT LTD</v>
          </cell>
          <cell r="J224" t="str">
            <v>Papun Padhan</v>
          </cell>
          <cell r="K224" t="str">
            <v>Papun Pradhan</v>
          </cell>
          <cell r="L224" t="str">
            <v>C12823</v>
          </cell>
          <cell r="M224" t="str">
            <v>Central</v>
          </cell>
          <cell r="N224">
            <v>770001</v>
          </cell>
          <cell r="O224" t="str">
            <v>21AEIPA7151C1Z9</v>
          </cell>
          <cell r="P224">
            <v>9437043124</v>
          </cell>
          <cell r="Q224" t="str">
            <v>Feb'24</v>
          </cell>
          <cell r="R224">
            <v>2024</v>
          </cell>
          <cell r="S224">
            <v>107</v>
          </cell>
          <cell r="T224">
            <v>150</v>
          </cell>
          <cell r="U224">
            <v>0</v>
          </cell>
          <cell r="V224" t="str">
            <v>Challenger</v>
          </cell>
          <cell r="W224"/>
          <cell r="X224">
            <v>53</v>
          </cell>
          <cell r="Y224">
            <v>54</v>
          </cell>
          <cell r="Z224">
            <v>131.13999999999999</v>
          </cell>
          <cell r="AA224">
            <v>50.31</v>
          </cell>
          <cell r="AB224">
            <v>25</v>
          </cell>
          <cell r="AC224">
            <v>25</v>
          </cell>
          <cell r="AD224"/>
          <cell r="AE224">
            <v>29</v>
          </cell>
          <cell r="AF224">
            <v>25</v>
          </cell>
          <cell r="AG224">
            <v>65</v>
          </cell>
          <cell r="AH224"/>
          <cell r="AI224">
            <v>52</v>
          </cell>
          <cell r="AJ224">
            <v>24</v>
          </cell>
          <cell r="AK224">
            <v>26</v>
          </cell>
          <cell r="AL224"/>
          <cell r="AM224"/>
          <cell r="AO224"/>
          <cell r="AP224"/>
          <cell r="AQ224"/>
          <cell r="AR224"/>
          <cell r="AS224"/>
          <cell r="AU224"/>
          <cell r="AV224"/>
          <cell r="AW224" t="str">
            <v/>
          </cell>
        </row>
        <row r="225">
          <cell r="A225">
            <v>223</v>
          </cell>
          <cell r="B225">
            <v>2024</v>
          </cell>
          <cell r="C225" t="str">
            <v>PBTMTR182</v>
          </cell>
          <cell r="D225" t="str">
            <v>0015g00001UBHkCAAX</v>
          </cell>
          <cell r="E225" t="str">
            <v>MANINI TRADING CO</v>
          </cell>
          <cell r="F225" t="str">
            <v>ODISHA</v>
          </cell>
          <cell r="G225" t="str">
            <v>JHARSUGUDA</v>
          </cell>
          <cell r="H225" t="str">
            <v>Sundargarh</v>
          </cell>
          <cell r="I225" t="str">
            <v>SACHDEVA ISPAT PVT LTD</v>
          </cell>
          <cell r="J225" t="str">
            <v>Papun Padhan</v>
          </cell>
          <cell r="K225" t="str">
            <v>Papun Pradhan</v>
          </cell>
          <cell r="L225" t="str">
            <v>C12823</v>
          </cell>
          <cell r="M225" t="str">
            <v>Central</v>
          </cell>
          <cell r="N225">
            <v>768203</v>
          </cell>
          <cell r="O225" t="str">
            <v>21AIVPP6625P1ZG</v>
          </cell>
          <cell r="P225">
            <v>9437057121</v>
          </cell>
          <cell r="Q225" t="str">
            <v>Feb'24</v>
          </cell>
          <cell r="R225">
            <v>2024</v>
          </cell>
          <cell r="S225">
            <v>16</v>
          </cell>
          <cell r="T225">
            <v>200</v>
          </cell>
          <cell r="U225">
            <v>1.7500000000000002E-2</v>
          </cell>
          <cell r="V225" t="str">
            <v>Challenger</v>
          </cell>
          <cell r="W225"/>
          <cell r="X225">
            <v>16</v>
          </cell>
          <cell r="Y225"/>
          <cell r="Z225">
            <v>50.69</v>
          </cell>
          <cell r="AA225">
            <v>50.29</v>
          </cell>
          <cell r="AB225"/>
          <cell r="AC225"/>
          <cell r="AD225">
            <v>25</v>
          </cell>
          <cell r="AE225">
            <v>100</v>
          </cell>
          <cell r="AF225"/>
          <cell r="AG225"/>
          <cell r="AH225"/>
          <cell r="AI225"/>
          <cell r="AJ225"/>
          <cell r="AK225"/>
          <cell r="AL225"/>
          <cell r="AM225"/>
          <cell r="AO225"/>
          <cell r="AP225"/>
          <cell r="AQ225"/>
          <cell r="AR225"/>
          <cell r="AS225">
            <v>5</v>
          </cell>
          <cell r="AT225">
            <v>10.5</v>
          </cell>
          <cell r="AU225"/>
          <cell r="AV225"/>
          <cell r="AW225" t="str">
            <v/>
          </cell>
        </row>
        <row r="226">
          <cell r="A226">
            <v>224</v>
          </cell>
          <cell r="B226">
            <v>2024</v>
          </cell>
          <cell r="C226" t="str">
            <v>PBTMTR183</v>
          </cell>
          <cell r="D226" t="str">
            <v>001J100000EpC5ZIAV</v>
          </cell>
          <cell r="E226" t="str">
            <v>M/S CHOUDHARY STEEL</v>
          </cell>
          <cell r="F226" t="str">
            <v>JHARKHAND</v>
          </cell>
          <cell r="G226" t="str">
            <v>SIMDEGA</v>
          </cell>
          <cell r="H226" t="str">
            <v>Simdega</v>
          </cell>
          <cell r="I226" t="str">
            <v>SACHDEVA ISPAT PVT LTD</v>
          </cell>
          <cell r="J226" t="str">
            <v>Papun Padhan</v>
          </cell>
          <cell r="K226" t="str">
            <v>Papun Pradhan</v>
          </cell>
          <cell r="L226" t="str">
            <v>C12823</v>
          </cell>
          <cell r="M226" t="str">
            <v>Central</v>
          </cell>
          <cell r="N226">
            <v>835223</v>
          </cell>
          <cell r="O226" t="str">
            <v>20ACNPC3541P1ZN</v>
          </cell>
          <cell r="P226">
            <v>9431327741</v>
          </cell>
          <cell r="Q226" t="str">
            <v>Feb'24</v>
          </cell>
          <cell r="R226">
            <v>2024</v>
          </cell>
          <cell r="S226">
            <v>4</v>
          </cell>
          <cell r="T226">
            <v>50</v>
          </cell>
          <cell r="U226">
            <v>0</v>
          </cell>
          <cell r="V226" t="str">
            <v>Minor</v>
          </cell>
          <cell r="W226"/>
          <cell r="X226">
            <v>4</v>
          </cell>
          <cell r="Y226"/>
          <cell r="Z226"/>
          <cell r="AA226"/>
          <cell r="AB226"/>
          <cell r="AC226"/>
          <cell r="AD226"/>
          <cell r="AE226">
            <v>11</v>
          </cell>
          <cell r="AF226"/>
          <cell r="AG226"/>
          <cell r="AH226"/>
          <cell r="AI226"/>
          <cell r="AJ226"/>
          <cell r="AK226"/>
          <cell r="AL226"/>
          <cell r="AM226"/>
          <cell r="AO226"/>
          <cell r="AP226"/>
          <cell r="AQ226"/>
          <cell r="AR226"/>
          <cell r="AS226"/>
          <cell r="AU226"/>
          <cell r="AV226"/>
          <cell r="AW226" t="str">
            <v/>
          </cell>
        </row>
        <row r="227">
          <cell r="A227">
            <v>225</v>
          </cell>
          <cell r="B227">
            <v>2024</v>
          </cell>
          <cell r="C227" t="str">
            <v>PBTMTR184</v>
          </cell>
          <cell r="D227">
            <v>0</v>
          </cell>
          <cell r="E227" t="str">
            <v>MITTAL INDUSTRIES</v>
          </cell>
          <cell r="F227" t="str">
            <v>ODISHA</v>
          </cell>
          <cell r="G227" t="str">
            <v>SUNDARGARH</v>
          </cell>
          <cell r="H227" t="str">
            <v>Hisar</v>
          </cell>
          <cell r="I227" t="str">
            <v>SACHDEVA ISPAT PVT LTD</v>
          </cell>
          <cell r="J227" t="e">
            <v>#VALUE!</v>
          </cell>
          <cell r="K227" t="str">
            <v>Papun Pradhan</v>
          </cell>
          <cell r="L227" t="str">
            <v>C12823</v>
          </cell>
          <cell r="M227" t="str">
            <v>Central</v>
          </cell>
          <cell r="N227" t="e">
            <v>#VALUE!</v>
          </cell>
          <cell r="O227" t="e">
            <v>#VALUE!</v>
          </cell>
          <cell r="P227" t="e">
            <v>#VALUE!</v>
          </cell>
          <cell r="Q227" t="str">
            <v>Feb'24</v>
          </cell>
          <cell r="R227">
            <v>2024</v>
          </cell>
          <cell r="S227">
            <v>3</v>
          </cell>
          <cell r="T227" t="str">
            <v/>
          </cell>
          <cell r="U227">
            <v>0</v>
          </cell>
          <cell r="V227" t="str">
            <v>Potential Not updated</v>
          </cell>
          <cell r="W227"/>
          <cell r="X227">
            <v>3</v>
          </cell>
          <cell r="Y227"/>
          <cell r="Z227"/>
          <cell r="AA227"/>
          <cell r="AB227"/>
          <cell r="AC227"/>
          <cell r="AD227"/>
          <cell r="AE227"/>
          <cell r="AF227"/>
          <cell r="AG227"/>
          <cell r="AH227"/>
          <cell r="AI227"/>
          <cell r="AJ227"/>
          <cell r="AK227"/>
          <cell r="AL227"/>
          <cell r="AM227"/>
          <cell r="AO227"/>
          <cell r="AP227"/>
          <cell r="AQ227"/>
          <cell r="AR227"/>
          <cell r="AS227"/>
          <cell r="AU227"/>
          <cell r="AV227"/>
          <cell r="AW227">
            <v>0</v>
          </cell>
        </row>
        <row r="228">
          <cell r="A228">
            <v>226</v>
          </cell>
          <cell r="B228">
            <v>2024</v>
          </cell>
          <cell r="C228" t="str">
            <v>PBTMTR185</v>
          </cell>
          <cell r="D228" t="str">
            <v>0015g00001UBHkDAAX</v>
          </cell>
          <cell r="E228" t="str">
            <v>M/S. RAJ KUMAR AGRAWALLA</v>
          </cell>
          <cell r="F228" t="str">
            <v>ODISHA</v>
          </cell>
          <cell r="G228" t="str">
            <v>BOUDH</v>
          </cell>
          <cell r="H228" t="str">
            <v>Boudh</v>
          </cell>
          <cell r="I228" t="str">
            <v>SACHDEVA ISPAT PVT LTD</v>
          </cell>
          <cell r="J228" t="str">
            <v>Bidyut Ranjan Mishra</v>
          </cell>
          <cell r="K228" t="str">
            <v>Papun Pradhan</v>
          </cell>
          <cell r="L228" t="str">
            <v>C12823</v>
          </cell>
          <cell r="M228" t="str">
            <v>Central</v>
          </cell>
          <cell r="N228">
            <v>762014</v>
          </cell>
          <cell r="O228" t="str">
            <v>21ADMPA5151B1ZD</v>
          </cell>
          <cell r="P228">
            <v>9777299555</v>
          </cell>
          <cell r="Q228" t="str">
            <v>Feb'24</v>
          </cell>
          <cell r="R228">
            <v>2024</v>
          </cell>
          <cell r="S228">
            <v>25</v>
          </cell>
          <cell r="T228">
            <v>300</v>
          </cell>
          <cell r="U228">
            <v>0</v>
          </cell>
          <cell r="V228" t="str">
            <v>Alien</v>
          </cell>
          <cell r="W228"/>
          <cell r="X228">
            <v>25</v>
          </cell>
          <cell r="Y228"/>
          <cell r="Z228">
            <v>30.02</v>
          </cell>
          <cell r="AA228">
            <v>30.17</v>
          </cell>
          <cell r="AB228"/>
          <cell r="AC228"/>
          <cell r="AD228"/>
          <cell r="AE228">
            <v>30</v>
          </cell>
          <cell r="AF228"/>
          <cell r="AG228">
            <v>30</v>
          </cell>
          <cell r="AH228"/>
          <cell r="AI228">
            <v>25</v>
          </cell>
          <cell r="AJ228"/>
          <cell r="AK228"/>
          <cell r="AL228"/>
          <cell r="AM228"/>
          <cell r="AO228"/>
          <cell r="AP228">
            <v>28.79</v>
          </cell>
          <cell r="AQ228"/>
          <cell r="AR228"/>
          <cell r="AS228"/>
          <cell r="AU228"/>
          <cell r="AV228"/>
          <cell r="AW228" t="str">
            <v/>
          </cell>
        </row>
        <row r="229">
          <cell r="A229">
            <v>227</v>
          </cell>
          <cell r="B229">
            <v>2024</v>
          </cell>
          <cell r="C229" t="str">
            <v>PBTMTR186</v>
          </cell>
          <cell r="D229" t="str">
            <v>0015g00001YOHRQAA5</v>
          </cell>
          <cell r="E229" t="str">
            <v>SHREE RAM AGENCY</v>
          </cell>
          <cell r="F229" t="str">
            <v>ODISHA</v>
          </cell>
          <cell r="G229" t="str">
            <v>JHARSUGUDA</v>
          </cell>
          <cell r="H229" t="str">
            <v>Jharsuguda</v>
          </cell>
          <cell r="I229" t="str">
            <v>SACHDEVA ISPAT PVT LTD</v>
          </cell>
          <cell r="J229" t="str">
            <v>Papun Padhan</v>
          </cell>
          <cell r="K229" t="str">
            <v>Papun Pradhan</v>
          </cell>
          <cell r="L229" t="str">
            <v>C12823</v>
          </cell>
          <cell r="M229" t="str">
            <v>Central</v>
          </cell>
          <cell r="N229">
            <v>768201</v>
          </cell>
          <cell r="O229" t="str">
            <v>21BWWPP0064N1Z1</v>
          </cell>
          <cell r="P229">
            <v>9438157011</v>
          </cell>
          <cell r="Q229" t="str">
            <v>Feb'24</v>
          </cell>
          <cell r="R229">
            <v>2024</v>
          </cell>
          <cell r="S229">
            <v>6</v>
          </cell>
          <cell r="T229">
            <v>100</v>
          </cell>
          <cell r="U229">
            <v>0</v>
          </cell>
          <cell r="V229" t="str">
            <v>Challenger</v>
          </cell>
          <cell r="W229"/>
          <cell r="X229">
            <v>3</v>
          </cell>
          <cell r="Y229">
            <v>3</v>
          </cell>
          <cell r="Z229"/>
          <cell r="AA229">
            <v>9.39</v>
          </cell>
          <cell r="AB229"/>
          <cell r="AC229">
            <v>3.27</v>
          </cell>
          <cell r="AD229">
            <v>15</v>
          </cell>
          <cell r="AE229">
            <v>10</v>
          </cell>
          <cell r="AF229"/>
          <cell r="AG229"/>
          <cell r="AH229"/>
          <cell r="AI229"/>
          <cell r="AJ229"/>
          <cell r="AK229"/>
          <cell r="AL229"/>
          <cell r="AM229"/>
          <cell r="AO229"/>
          <cell r="AP229"/>
          <cell r="AQ229"/>
          <cell r="AR229"/>
          <cell r="AS229"/>
          <cell r="AU229"/>
          <cell r="AV229"/>
          <cell r="AW229" t="str">
            <v/>
          </cell>
        </row>
        <row r="230">
          <cell r="A230">
            <v>228</v>
          </cell>
          <cell r="B230">
            <v>2024</v>
          </cell>
          <cell r="C230" t="str">
            <v>PBTMTR187</v>
          </cell>
          <cell r="D230" t="str">
            <v>0015g00001UBHkEAAX</v>
          </cell>
          <cell r="E230" t="str">
            <v>M/S. SHREE MANGALAM IRON AND STEEL TRADERS</v>
          </cell>
          <cell r="F230" t="str">
            <v>ODISHA</v>
          </cell>
          <cell r="G230" t="str">
            <v>SUNDARGARH</v>
          </cell>
          <cell r="H230" t="str">
            <v>Sundargarh</v>
          </cell>
          <cell r="I230" t="str">
            <v>SACHDEVA ISPAT PVT LTD</v>
          </cell>
          <cell r="J230" t="str">
            <v>Papun Padhan</v>
          </cell>
          <cell r="K230" t="str">
            <v>Papun Pradhan</v>
          </cell>
          <cell r="L230" t="str">
            <v>C12823</v>
          </cell>
          <cell r="M230" t="str">
            <v>Central</v>
          </cell>
          <cell r="N230">
            <v>769004</v>
          </cell>
          <cell r="O230" t="str">
            <v>21AAVPA4009Q1ZK</v>
          </cell>
          <cell r="P230">
            <v>9438154538</v>
          </cell>
          <cell r="Q230" t="str">
            <v>Feb'24</v>
          </cell>
          <cell r="R230">
            <v>2024</v>
          </cell>
          <cell r="S230">
            <v>3</v>
          </cell>
          <cell r="T230">
            <v>300</v>
          </cell>
          <cell r="U230">
            <v>0</v>
          </cell>
          <cell r="V230" t="str">
            <v>Alien</v>
          </cell>
          <cell r="W230"/>
          <cell r="X230">
            <v>3</v>
          </cell>
          <cell r="Y230"/>
          <cell r="Z230"/>
          <cell r="AA230"/>
          <cell r="AB230"/>
          <cell r="AC230"/>
          <cell r="AD230"/>
          <cell r="AE230"/>
          <cell r="AF230"/>
          <cell r="AG230">
            <v>6</v>
          </cell>
          <cell r="AH230">
            <v>0.24</v>
          </cell>
          <cell r="AI230"/>
          <cell r="AJ230"/>
          <cell r="AK230">
            <v>3</v>
          </cell>
          <cell r="AL230">
            <v>1</v>
          </cell>
          <cell r="AM230"/>
          <cell r="AO230"/>
          <cell r="AP230"/>
          <cell r="AQ230"/>
          <cell r="AR230"/>
          <cell r="AS230"/>
          <cell r="AU230"/>
          <cell r="AV230"/>
          <cell r="AW230" t="str">
            <v/>
          </cell>
        </row>
        <row r="231">
          <cell r="A231">
            <v>229</v>
          </cell>
          <cell r="B231">
            <v>2024</v>
          </cell>
          <cell r="C231" t="str">
            <v>PBTMTR188</v>
          </cell>
          <cell r="D231" t="str">
            <v>0015g00001UBH4gAAH</v>
          </cell>
          <cell r="E231" t="str">
            <v>SACHDEVA ISPAT PRIVATE LIMITED</v>
          </cell>
          <cell r="F231" t="str">
            <v>ODISHA</v>
          </cell>
          <cell r="G231" t="str">
            <v>Sundergarh</v>
          </cell>
          <cell r="H231"/>
          <cell r="I231" t="str">
            <v>SACHDEVA ISPAT PVT LTD</v>
          </cell>
          <cell r="J231" t="e">
            <v>#VALUE!</v>
          </cell>
          <cell r="K231" t="str">
            <v>Papun Pradhan</v>
          </cell>
          <cell r="L231" t="str">
            <v>C12823</v>
          </cell>
          <cell r="M231" t="str">
            <v>Central</v>
          </cell>
          <cell r="N231" t="e">
            <v>#VALUE!</v>
          </cell>
          <cell r="O231" t="e">
            <v>#VALUE!</v>
          </cell>
          <cell r="P231" t="e">
            <v>#VALUE!</v>
          </cell>
          <cell r="Q231" t="str">
            <v>Feb'24</v>
          </cell>
          <cell r="R231">
            <v>2024</v>
          </cell>
          <cell r="S231">
            <v>8</v>
          </cell>
          <cell r="T231">
            <v>40</v>
          </cell>
          <cell r="U231">
            <v>0</v>
          </cell>
          <cell r="V231" t="str">
            <v>Minor</v>
          </cell>
          <cell r="W231"/>
          <cell r="X231">
            <v>8</v>
          </cell>
          <cell r="Y231"/>
          <cell r="Z231">
            <v>2.2000000000000002</v>
          </cell>
          <cell r="AA231"/>
          <cell r="AB231"/>
          <cell r="AC231"/>
          <cell r="AD231"/>
          <cell r="AE231"/>
          <cell r="AF231"/>
          <cell r="AG231"/>
          <cell r="AH231"/>
          <cell r="AI231"/>
          <cell r="AJ231"/>
          <cell r="AK231"/>
          <cell r="AL231"/>
          <cell r="AM231"/>
          <cell r="AO231"/>
          <cell r="AP231"/>
          <cell r="AQ231"/>
          <cell r="AR231"/>
          <cell r="AS231"/>
          <cell r="AU231"/>
          <cell r="AV231"/>
          <cell r="AW231" t="str">
            <v/>
          </cell>
        </row>
        <row r="232">
          <cell r="A232">
            <v>230</v>
          </cell>
          <cell r="B232">
            <v>2024</v>
          </cell>
          <cell r="C232" t="str">
            <v>PBTMTR231</v>
          </cell>
          <cell r="D232">
            <v>0</v>
          </cell>
          <cell r="E232" t="str">
            <v>Anurag Sales</v>
          </cell>
          <cell r="F232" t="str">
            <v>CHHATTISGARH</v>
          </cell>
          <cell r="G232" t="str">
            <v>RAIPUR</v>
          </cell>
          <cell r="H232" t="str">
            <v>Hisar</v>
          </cell>
          <cell r="I232" t="str">
            <v>Shree Resources</v>
          </cell>
          <cell r="J232" t="e">
            <v>#VALUE!</v>
          </cell>
          <cell r="K232" t="str">
            <v>Sudhir Tiwari</v>
          </cell>
          <cell r="L232" t="str">
            <v/>
          </cell>
          <cell r="M232" t="str">
            <v>Central</v>
          </cell>
          <cell r="N232" t="e">
            <v>#VALUE!</v>
          </cell>
          <cell r="O232" t="e">
            <v>#VALUE!</v>
          </cell>
          <cell r="P232" t="e">
            <v>#VALUE!</v>
          </cell>
          <cell r="Q232" t="str">
            <v>Feb'24</v>
          </cell>
          <cell r="R232">
            <v>2024</v>
          </cell>
          <cell r="S232">
            <v>65</v>
          </cell>
          <cell r="T232" t="str">
            <v/>
          </cell>
          <cell r="U232">
            <v>0</v>
          </cell>
          <cell r="V232" t="str">
            <v>Potential Not updated</v>
          </cell>
          <cell r="W232"/>
          <cell r="X232">
            <v>40</v>
          </cell>
          <cell r="Y232">
            <v>25</v>
          </cell>
          <cell r="Z232"/>
          <cell r="AA232"/>
          <cell r="AB232"/>
          <cell r="AC232"/>
          <cell r="AD232"/>
          <cell r="AE232"/>
          <cell r="AF232"/>
          <cell r="AG232"/>
          <cell r="AH232"/>
          <cell r="AI232"/>
          <cell r="AJ232"/>
          <cell r="AK232"/>
          <cell r="AL232"/>
          <cell r="AM232"/>
          <cell r="AO232"/>
          <cell r="AP232"/>
          <cell r="AQ232"/>
          <cell r="AR232"/>
          <cell r="AS232"/>
          <cell r="AU232"/>
          <cell r="AV232"/>
          <cell r="AW232">
            <v>0</v>
          </cell>
        </row>
        <row r="233">
          <cell r="A233">
            <v>231</v>
          </cell>
          <cell r="B233">
            <v>2024</v>
          </cell>
          <cell r="C233" t="str">
            <v>PBTMTR232</v>
          </cell>
          <cell r="D233" t="str">
            <v>0015g00001UBHtbAAH</v>
          </cell>
          <cell r="E233" t="str">
            <v>SAKET ENTERPRISES</v>
          </cell>
          <cell r="F233" t="str">
            <v>CHHATTISGARH</v>
          </cell>
          <cell r="G233" t="str">
            <v>Gaurella Pendra Marwahi</v>
          </cell>
          <cell r="H233" t="str">
            <v>Pendra</v>
          </cell>
          <cell r="I233" t="str">
            <v>Shree Resources</v>
          </cell>
          <cell r="J233" t="str">
            <v>Vikash Kumar</v>
          </cell>
          <cell r="K233" t="str">
            <v>Sudhir Tiwari</v>
          </cell>
          <cell r="L233" t="str">
            <v/>
          </cell>
          <cell r="M233" t="str">
            <v>Central</v>
          </cell>
          <cell r="N233">
            <v>495119</v>
          </cell>
          <cell r="O233">
            <v>0</v>
          </cell>
          <cell r="P233">
            <v>9425226192</v>
          </cell>
          <cell r="Q233" t="str">
            <v>Feb'24</v>
          </cell>
          <cell r="R233">
            <v>2024</v>
          </cell>
          <cell r="S233">
            <v>13</v>
          </cell>
          <cell r="T233">
            <v>80</v>
          </cell>
          <cell r="U233">
            <v>0</v>
          </cell>
          <cell r="V233" t="str">
            <v>Challenger</v>
          </cell>
          <cell r="W233"/>
          <cell r="X233">
            <v>13</v>
          </cell>
          <cell r="Y233"/>
          <cell r="Z233"/>
          <cell r="AA233"/>
          <cell r="AB233"/>
          <cell r="AC233"/>
          <cell r="AD233"/>
          <cell r="AE233"/>
          <cell r="AF233"/>
          <cell r="AG233"/>
          <cell r="AH233"/>
          <cell r="AI233"/>
          <cell r="AJ233"/>
          <cell r="AK233"/>
          <cell r="AL233"/>
          <cell r="AM233"/>
          <cell r="AO233"/>
          <cell r="AP233"/>
          <cell r="AQ233"/>
          <cell r="AR233"/>
          <cell r="AS233"/>
          <cell r="AU233"/>
          <cell r="AV233"/>
          <cell r="AW233" t="str">
            <v/>
          </cell>
        </row>
        <row r="234">
          <cell r="A234">
            <v>232</v>
          </cell>
          <cell r="B234">
            <v>2024</v>
          </cell>
          <cell r="C234" t="str">
            <v>PBTMTR248</v>
          </cell>
          <cell r="D234" t="str">
            <v>0015g00001fvEe1AAE</v>
          </cell>
          <cell r="E234" t="str">
            <v>Raj steel</v>
          </cell>
          <cell r="F234" t="str">
            <v>RAJASTHAN</v>
          </cell>
          <cell r="G234" t="str">
            <v>NAGAUR</v>
          </cell>
          <cell r="H234"/>
          <cell r="I234" t="str">
            <v>Swastik Tradevision Pvt. Ltd.</v>
          </cell>
          <cell r="J234" t="str">
            <v>Ravi Kumar Kulmi</v>
          </cell>
          <cell r="K234" t="str">
            <v>Ravi Kumar Kulmi</v>
          </cell>
          <cell r="L234" t="str">
            <v>C12822</v>
          </cell>
          <cell r="M234" t="str">
            <v>North</v>
          </cell>
          <cell r="N234">
            <v>341001</v>
          </cell>
          <cell r="O234" t="str">
            <v>08AACPL9499Z1Z5</v>
          </cell>
          <cell r="P234">
            <v>9214018500</v>
          </cell>
          <cell r="Q234" t="str">
            <v>Feb'24</v>
          </cell>
          <cell r="R234">
            <v>2024</v>
          </cell>
          <cell r="S234">
            <v>42</v>
          </cell>
          <cell r="T234">
            <v>100</v>
          </cell>
          <cell r="U234">
            <v>0</v>
          </cell>
          <cell r="V234" t="str">
            <v>Challenger</v>
          </cell>
          <cell r="W234"/>
          <cell r="X234">
            <v>20</v>
          </cell>
          <cell r="Y234">
            <v>22</v>
          </cell>
          <cell r="Z234">
            <v>22</v>
          </cell>
          <cell r="AA234">
            <v>21</v>
          </cell>
          <cell r="AB234"/>
          <cell r="AC234">
            <v>53.14</v>
          </cell>
          <cell r="AD234"/>
          <cell r="AE234">
            <v>20</v>
          </cell>
          <cell r="AF234">
            <v>20.100000000000001</v>
          </cell>
          <cell r="AG234"/>
          <cell r="AH234">
            <v>20.02</v>
          </cell>
          <cell r="AI234">
            <v>42.09</v>
          </cell>
          <cell r="AJ234">
            <v>19.95</v>
          </cell>
          <cell r="AK234">
            <v>82.86</v>
          </cell>
          <cell r="AL234"/>
          <cell r="AM234"/>
          <cell r="AO234"/>
          <cell r="AP234"/>
          <cell r="AQ234"/>
          <cell r="AR234"/>
          <cell r="AS234"/>
          <cell r="AU234"/>
          <cell r="AV234"/>
          <cell r="AW234" t="str">
            <v/>
          </cell>
        </row>
        <row r="235">
          <cell r="A235">
            <v>233</v>
          </cell>
          <cell r="B235">
            <v>2024</v>
          </cell>
          <cell r="C235" t="str">
            <v>PBTMTR249</v>
          </cell>
          <cell r="D235" t="str">
            <v>0015g00001ZUI8uAAH</v>
          </cell>
          <cell r="E235" t="str">
            <v>BALAJI ENTERPRISES</v>
          </cell>
          <cell r="F235" t="str">
            <v>RAJASTHAN</v>
          </cell>
          <cell r="G235" t="str">
            <v>AJMER</v>
          </cell>
          <cell r="H235" t="str">
            <v>Nasirabad</v>
          </cell>
          <cell r="I235" t="str">
            <v>Swastik Tradevision Pvt. Ltd.</v>
          </cell>
          <cell r="J235" t="str">
            <v>Ravi Kumar Kulmi</v>
          </cell>
          <cell r="K235" t="str">
            <v>Ravi Kumar Kulmi</v>
          </cell>
          <cell r="L235" t="str">
            <v>C12822</v>
          </cell>
          <cell r="M235" t="str">
            <v>North</v>
          </cell>
          <cell r="N235">
            <v>305624</v>
          </cell>
          <cell r="O235" t="str">
            <v>08AAKFB0752G1ZM</v>
          </cell>
          <cell r="P235">
            <v>9214431617</v>
          </cell>
          <cell r="Q235" t="str">
            <v>Feb'24</v>
          </cell>
          <cell r="R235">
            <v>2024</v>
          </cell>
          <cell r="S235">
            <v>40</v>
          </cell>
          <cell r="T235">
            <v>150</v>
          </cell>
          <cell r="U235">
            <v>0</v>
          </cell>
          <cell r="V235" t="str">
            <v>Challenger</v>
          </cell>
          <cell r="W235"/>
          <cell r="X235">
            <v>20</v>
          </cell>
          <cell r="Y235">
            <v>20</v>
          </cell>
          <cell r="Z235"/>
          <cell r="AA235">
            <v>29.85</v>
          </cell>
          <cell r="AB235"/>
          <cell r="AC235"/>
          <cell r="AD235"/>
          <cell r="AE235"/>
          <cell r="AF235"/>
          <cell r="AG235"/>
          <cell r="AH235"/>
          <cell r="AI235"/>
          <cell r="AJ235"/>
          <cell r="AK235"/>
          <cell r="AL235"/>
          <cell r="AM235"/>
          <cell r="AN235">
            <v>112</v>
          </cell>
          <cell r="AO235"/>
          <cell r="AP235"/>
          <cell r="AQ235"/>
          <cell r="AR235"/>
          <cell r="AS235"/>
          <cell r="AU235"/>
          <cell r="AV235"/>
          <cell r="AW235" t="str">
            <v/>
          </cell>
        </row>
        <row r="236">
          <cell r="A236">
            <v>234</v>
          </cell>
          <cell r="B236">
            <v>2024</v>
          </cell>
          <cell r="C236" t="str">
            <v>PBTMTR250</v>
          </cell>
          <cell r="D236" t="str">
            <v>001J1000002j7K0IAI</v>
          </cell>
          <cell r="E236" t="str">
            <v>VIVEK TRADERS</v>
          </cell>
          <cell r="F236" t="str">
            <v>RAJASTHAN</v>
          </cell>
          <cell r="G236" t="str">
            <v>KARAULI</v>
          </cell>
          <cell r="H236" t="str">
            <v>Hindaun</v>
          </cell>
          <cell r="I236" t="str">
            <v>Swastik Tradevision Pvt. Ltd.</v>
          </cell>
          <cell r="J236" t="str">
            <v>Sanjeev Jain</v>
          </cell>
          <cell r="K236" t="str">
            <v>Ravi Kumar Kulmi</v>
          </cell>
          <cell r="L236" t="str">
            <v>C12822</v>
          </cell>
          <cell r="M236" t="str">
            <v>North</v>
          </cell>
          <cell r="N236">
            <v>322230</v>
          </cell>
          <cell r="O236" t="str">
            <v>08BOPPG8768B1ZJ</v>
          </cell>
          <cell r="P236">
            <v>9530485100</v>
          </cell>
          <cell r="Q236" t="str">
            <v>Feb'24</v>
          </cell>
          <cell r="R236">
            <v>2024</v>
          </cell>
          <cell r="S236">
            <v>13</v>
          </cell>
          <cell r="T236">
            <v>200</v>
          </cell>
          <cell r="U236">
            <v>0</v>
          </cell>
          <cell r="V236" t="str">
            <v>Challenger</v>
          </cell>
          <cell r="W236"/>
          <cell r="X236">
            <v>13</v>
          </cell>
          <cell r="Y236"/>
          <cell r="Z236"/>
          <cell r="AA236">
            <v>14.09</v>
          </cell>
          <cell r="AB236"/>
          <cell r="AC236">
            <v>18.02</v>
          </cell>
          <cell r="AD236"/>
          <cell r="AE236"/>
          <cell r="AF236">
            <v>20.13</v>
          </cell>
          <cell r="AG236"/>
          <cell r="AH236"/>
          <cell r="AI236">
            <v>20.07</v>
          </cell>
          <cell r="AJ236">
            <v>19.989999999999998</v>
          </cell>
          <cell r="AK236">
            <v>39.92</v>
          </cell>
          <cell r="AL236"/>
          <cell r="AM236"/>
          <cell r="AO236"/>
          <cell r="AP236"/>
          <cell r="AQ236"/>
          <cell r="AR236"/>
          <cell r="AS236"/>
          <cell r="AU236"/>
          <cell r="AV236"/>
          <cell r="AW236" t="str">
            <v/>
          </cell>
        </row>
        <row r="237">
          <cell r="A237">
            <v>235</v>
          </cell>
          <cell r="B237">
            <v>2024</v>
          </cell>
          <cell r="C237" t="str">
            <v>PBTMTR72</v>
          </cell>
          <cell r="D237" t="str">
            <v>0015g00001c4QAzAAM</v>
          </cell>
          <cell r="E237" t="str">
            <v>GANPATI STEELS</v>
          </cell>
          <cell r="F237" t="str">
            <v>RAJASTHAN</v>
          </cell>
          <cell r="G237" t="str">
            <v>JAIPUR</v>
          </cell>
          <cell r="H237" t="str">
            <v>Jaipur</v>
          </cell>
          <cell r="I237" t="str">
            <v>J P ALLOYS</v>
          </cell>
          <cell r="J237" t="str">
            <v>Amit Kumar Sharma</v>
          </cell>
          <cell r="K237" t="str">
            <v>Pushpendra Kumar</v>
          </cell>
          <cell r="L237" t="str">
            <v>C13188</v>
          </cell>
          <cell r="M237" t="str">
            <v>North</v>
          </cell>
          <cell r="N237">
            <v>302020</v>
          </cell>
          <cell r="O237" t="str">
            <v>08AJBPJ3881G1Z7</v>
          </cell>
          <cell r="P237">
            <v>9799007722</v>
          </cell>
          <cell r="Q237" t="str">
            <v>Feb'24</v>
          </cell>
          <cell r="R237">
            <v>2024</v>
          </cell>
          <cell r="S237">
            <v>16</v>
          </cell>
          <cell r="T237">
            <v>100</v>
          </cell>
          <cell r="U237">
            <v>0</v>
          </cell>
          <cell r="V237" t="str">
            <v>Challenger</v>
          </cell>
          <cell r="W237"/>
          <cell r="X237">
            <v>16</v>
          </cell>
          <cell r="Y237"/>
          <cell r="Z237"/>
          <cell r="AA237"/>
          <cell r="AB237"/>
          <cell r="AC237"/>
          <cell r="AD237"/>
          <cell r="AE237"/>
          <cell r="AF237"/>
          <cell r="AG237"/>
          <cell r="AH237"/>
          <cell r="AI237"/>
          <cell r="AJ237"/>
          <cell r="AK237"/>
          <cell r="AL237"/>
          <cell r="AM237"/>
          <cell r="AO237"/>
          <cell r="AP237"/>
          <cell r="AQ237"/>
          <cell r="AR237"/>
          <cell r="AS237"/>
          <cell r="AU237"/>
          <cell r="AV237"/>
          <cell r="AW237" t="str">
            <v/>
          </cell>
        </row>
        <row r="238">
          <cell r="A238">
            <v>236</v>
          </cell>
          <cell r="B238">
            <v>2024</v>
          </cell>
          <cell r="C238" t="str">
            <v>PBTMTR73</v>
          </cell>
          <cell r="D238" t="str">
            <v>0015g00001c4PuQAAU</v>
          </cell>
          <cell r="E238" t="str">
            <v>RAJ STEEL TRADERS</v>
          </cell>
          <cell r="F238" t="str">
            <v>RAJASTHAN</v>
          </cell>
          <cell r="G238" t="str">
            <v>JAIPUR</v>
          </cell>
          <cell r="H238" t="str">
            <v>Jaipur</v>
          </cell>
          <cell r="I238" t="str">
            <v>J P ALLOYS</v>
          </cell>
          <cell r="J238" t="str">
            <v>Amit Kumar Sharma</v>
          </cell>
          <cell r="K238" t="str">
            <v>Pushpendra Kumar</v>
          </cell>
          <cell r="L238" t="str">
            <v>C13188</v>
          </cell>
          <cell r="M238" t="str">
            <v>North</v>
          </cell>
          <cell r="N238">
            <v>302031</v>
          </cell>
          <cell r="O238" t="str">
            <v>08AHXPG0806C1ZI</v>
          </cell>
          <cell r="P238">
            <v>9314407010</v>
          </cell>
          <cell r="Q238" t="str">
            <v>Feb'24</v>
          </cell>
          <cell r="R238">
            <v>2024</v>
          </cell>
          <cell r="S238">
            <v>14</v>
          </cell>
          <cell r="T238">
            <v>100</v>
          </cell>
          <cell r="U238">
            <v>0</v>
          </cell>
          <cell r="V238" t="str">
            <v>Challenger</v>
          </cell>
          <cell r="W238"/>
          <cell r="X238">
            <v>14</v>
          </cell>
          <cell r="Y238"/>
          <cell r="Z238">
            <v>13</v>
          </cell>
          <cell r="AA238">
            <v>13</v>
          </cell>
          <cell r="AB238"/>
          <cell r="AC238"/>
          <cell r="AD238"/>
          <cell r="AE238"/>
          <cell r="AF238"/>
          <cell r="AG238"/>
          <cell r="AH238"/>
          <cell r="AI238"/>
          <cell r="AJ238"/>
          <cell r="AK238"/>
          <cell r="AL238"/>
          <cell r="AM238"/>
          <cell r="AO238"/>
          <cell r="AP238"/>
          <cell r="AQ238"/>
          <cell r="AR238"/>
          <cell r="AS238"/>
          <cell r="AU238"/>
          <cell r="AV238"/>
          <cell r="AW238" t="str">
            <v/>
          </cell>
        </row>
        <row r="239">
          <cell r="A239">
            <v>237</v>
          </cell>
          <cell r="B239">
            <v>2024</v>
          </cell>
          <cell r="C239" t="str">
            <v>PBTMTR74</v>
          </cell>
          <cell r="D239" t="str">
            <v>0015g00001XIm7eAAD</v>
          </cell>
          <cell r="E239" t="str">
            <v>RATHI TRADERS</v>
          </cell>
          <cell r="F239" t="str">
            <v>RAJASTHAN</v>
          </cell>
          <cell r="G239" t="str">
            <v>JAIPUR</v>
          </cell>
          <cell r="H239" t="str">
            <v>Jaipur</v>
          </cell>
          <cell r="I239" t="str">
            <v>J P ALLOYS</v>
          </cell>
          <cell r="J239" t="str">
            <v>Amit Kumar Sharma</v>
          </cell>
          <cell r="K239" t="str">
            <v>Pushpendra Kumar</v>
          </cell>
          <cell r="L239" t="str">
            <v>C13188</v>
          </cell>
          <cell r="M239" t="str">
            <v>North</v>
          </cell>
          <cell r="N239">
            <v>302017</v>
          </cell>
          <cell r="O239" t="str">
            <v>08AIIPG3188M1ZS</v>
          </cell>
          <cell r="P239">
            <v>9929098420</v>
          </cell>
          <cell r="Q239" t="str">
            <v>Feb'24</v>
          </cell>
          <cell r="R239">
            <v>2024</v>
          </cell>
          <cell r="S239">
            <v>21</v>
          </cell>
          <cell r="T239">
            <v>100</v>
          </cell>
          <cell r="U239">
            <v>0</v>
          </cell>
          <cell r="V239" t="str">
            <v>Challenger</v>
          </cell>
          <cell r="W239"/>
          <cell r="X239">
            <v>21</v>
          </cell>
          <cell r="Y239"/>
          <cell r="Z239"/>
          <cell r="AA239"/>
          <cell r="AB239"/>
          <cell r="AC239"/>
          <cell r="AD239"/>
          <cell r="AE239"/>
          <cell r="AF239"/>
          <cell r="AG239"/>
          <cell r="AH239"/>
          <cell r="AI239"/>
          <cell r="AJ239"/>
          <cell r="AK239"/>
          <cell r="AL239"/>
          <cell r="AM239"/>
          <cell r="AO239"/>
          <cell r="AP239"/>
          <cell r="AQ239"/>
          <cell r="AR239"/>
          <cell r="AS239"/>
          <cell r="AU239"/>
          <cell r="AV239"/>
          <cell r="AW239" t="str">
            <v/>
          </cell>
        </row>
        <row r="240">
          <cell r="A240">
            <v>238</v>
          </cell>
          <cell r="B240">
            <v>2024</v>
          </cell>
          <cell r="C240" t="str">
            <v>PBTMTR75</v>
          </cell>
          <cell r="D240" t="str">
            <v>0015g00001bbfPWAAY</v>
          </cell>
          <cell r="E240" t="str">
            <v>TAMBI STEELS</v>
          </cell>
          <cell r="F240" t="str">
            <v>RAJASTHAN</v>
          </cell>
          <cell r="G240" t="str">
            <v>JAIPUR</v>
          </cell>
          <cell r="H240" t="str">
            <v>Sanganer</v>
          </cell>
          <cell r="I240" t="str">
            <v>J P ALLOYS</v>
          </cell>
          <cell r="J240" t="str">
            <v>Amit Kumar Sharma</v>
          </cell>
          <cell r="K240" t="str">
            <v>Pushpendra Kumar</v>
          </cell>
          <cell r="L240" t="str">
            <v>C13188</v>
          </cell>
          <cell r="M240" t="str">
            <v>North</v>
          </cell>
          <cell r="N240">
            <v>302029</v>
          </cell>
          <cell r="O240" t="str">
            <v>08AAGPT4113K1ZJ</v>
          </cell>
          <cell r="P240">
            <v>9829134976</v>
          </cell>
          <cell r="Q240" t="str">
            <v>Feb'24</v>
          </cell>
          <cell r="R240">
            <v>2024</v>
          </cell>
          <cell r="S240">
            <v>20</v>
          </cell>
          <cell r="T240">
            <v>100</v>
          </cell>
          <cell r="U240">
            <v>0</v>
          </cell>
          <cell r="V240" t="str">
            <v>Challenger</v>
          </cell>
          <cell r="W240"/>
          <cell r="X240">
            <v>20</v>
          </cell>
          <cell r="Y240"/>
          <cell r="Z240"/>
          <cell r="AA240"/>
          <cell r="AB240"/>
          <cell r="AC240"/>
          <cell r="AD240"/>
          <cell r="AE240"/>
          <cell r="AF240"/>
          <cell r="AG240"/>
          <cell r="AH240"/>
          <cell r="AI240"/>
          <cell r="AJ240"/>
          <cell r="AK240"/>
          <cell r="AL240"/>
          <cell r="AM240"/>
          <cell r="AO240"/>
          <cell r="AP240"/>
          <cell r="AQ240"/>
          <cell r="AR240"/>
          <cell r="AS240"/>
          <cell r="AU240"/>
          <cell r="AV240"/>
          <cell r="AW240" t="str">
            <v/>
          </cell>
        </row>
        <row r="241">
          <cell r="A241">
            <v>239</v>
          </cell>
          <cell r="B241">
            <v>2024</v>
          </cell>
          <cell r="C241" t="str">
            <v>PBTMTR91</v>
          </cell>
          <cell r="D241" t="str">
            <v>0015g00001W36GdAAJ</v>
          </cell>
          <cell r="E241" t="str">
            <v>DAYAL IRON STORE</v>
          </cell>
          <cell r="F241" t="str">
            <v>RAJASTHAN</v>
          </cell>
          <cell r="G241" t="str">
            <v>SIKAR</v>
          </cell>
          <cell r="H241"/>
          <cell r="I241" t="str">
            <v>KHUNTETA STEELS</v>
          </cell>
          <cell r="J241" t="str">
            <v>Ravi Kumar Kulmi</v>
          </cell>
          <cell r="K241" t="str">
            <v>Ravi Kumar Kulmi</v>
          </cell>
          <cell r="L241" t="str">
            <v/>
          </cell>
          <cell r="M241" t="str">
            <v>North</v>
          </cell>
          <cell r="N241">
            <v>0</v>
          </cell>
          <cell r="O241" t="str">
            <v>08BKSPK5917K1ZG</v>
          </cell>
          <cell r="P241">
            <v>9413526637</v>
          </cell>
          <cell r="Q241" t="str">
            <v>Feb'24</v>
          </cell>
          <cell r="R241">
            <v>2024</v>
          </cell>
          <cell r="S241">
            <v>20</v>
          </cell>
          <cell r="T241">
            <v>100</v>
          </cell>
          <cell r="U241">
            <v>0</v>
          </cell>
          <cell r="V241" t="str">
            <v>Challenger</v>
          </cell>
          <cell r="W241"/>
          <cell r="X241">
            <v>20</v>
          </cell>
          <cell r="Y241"/>
          <cell r="Z241"/>
          <cell r="AA241"/>
          <cell r="AB241"/>
          <cell r="AC241"/>
          <cell r="AD241"/>
          <cell r="AE241"/>
          <cell r="AF241"/>
          <cell r="AG241"/>
          <cell r="AH241"/>
          <cell r="AI241"/>
          <cell r="AJ241"/>
          <cell r="AK241"/>
          <cell r="AL241"/>
          <cell r="AM241"/>
          <cell r="AO241"/>
          <cell r="AP241"/>
          <cell r="AQ241"/>
          <cell r="AR241"/>
          <cell r="AS241"/>
          <cell r="AU241"/>
          <cell r="AV241"/>
          <cell r="AW241" t="str">
            <v/>
          </cell>
        </row>
        <row r="242">
          <cell r="A242">
            <v>240</v>
          </cell>
          <cell r="B242">
            <v>2024</v>
          </cell>
          <cell r="C242" t="str">
            <v>PBTMTR27</v>
          </cell>
          <cell r="D242" t="str">
            <v>0015g00001Y5xReAAJ</v>
          </cell>
          <cell r="E242" t="str">
            <v>VIRAT TRADERS</v>
          </cell>
          <cell r="F242" t="str">
            <v>MADHYA PRADESH</v>
          </cell>
          <cell r="G242" t="str">
            <v>JABALPUR</v>
          </cell>
          <cell r="H242" t="str">
            <v>Jabalpur</v>
          </cell>
          <cell r="I242" t="str">
            <v>Global Steel</v>
          </cell>
          <cell r="J242" t="str">
            <v>Swapnil Dahayat</v>
          </cell>
          <cell r="K242" t="str">
            <v>-</v>
          </cell>
          <cell r="L242" t="str">
            <v>C13471</v>
          </cell>
          <cell r="M242" t="str">
            <v>Central</v>
          </cell>
          <cell r="N242">
            <v>482001</v>
          </cell>
          <cell r="O242" t="str">
            <v>23AOBPD2435B2ZW</v>
          </cell>
          <cell r="P242">
            <v>9926335333</v>
          </cell>
          <cell r="Q242" t="str">
            <v>Feb'24</v>
          </cell>
          <cell r="R242">
            <v>2024</v>
          </cell>
          <cell r="S242">
            <v>139</v>
          </cell>
          <cell r="T242">
            <v>180</v>
          </cell>
          <cell r="U242">
            <v>1.1111111111111112E-2</v>
          </cell>
          <cell r="V242" t="str">
            <v>Challenger</v>
          </cell>
          <cell r="W242"/>
          <cell r="X242">
            <v>139</v>
          </cell>
          <cell r="Y242"/>
          <cell r="Z242">
            <v>87</v>
          </cell>
          <cell r="AA242">
            <v>85</v>
          </cell>
          <cell r="AB242">
            <v>144</v>
          </cell>
          <cell r="AC242">
            <v>1</v>
          </cell>
          <cell r="AD242">
            <v>19</v>
          </cell>
          <cell r="AE242">
            <v>2</v>
          </cell>
          <cell r="AF242">
            <v>32</v>
          </cell>
          <cell r="AG242">
            <v>57</v>
          </cell>
          <cell r="AH242">
            <v>4</v>
          </cell>
          <cell r="AI242">
            <v>1</v>
          </cell>
          <cell r="AJ242">
            <v>10</v>
          </cell>
          <cell r="AK242"/>
          <cell r="AL242"/>
          <cell r="AM242">
            <v>30</v>
          </cell>
          <cell r="AN242">
            <v>15</v>
          </cell>
          <cell r="AO242"/>
          <cell r="AP242">
            <v>10</v>
          </cell>
          <cell r="AQ242"/>
          <cell r="AR242"/>
          <cell r="AS242">
            <v>6.57</v>
          </cell>
          <cell r="AU242">
            <v>6</v>
          </cell>
          <cell r="AV242"/>
          <cell r="AW242">
            <v>4</v>
          </cell>
        </row>
        <row r="243">
          <cell r="A243">
            <v>241</v>
          </cell>
          <cell r="B243">
            <v>2024</v>
          </cell>
          <cell r="C243" t="str">
            <v>PBTMTR28</v>
          </cell>
          <cell r="D243" t="str">
            <v>0015g00001XIgjiAAD</v>
          </cell>
          <cell r="E243" t="str">
            <v>SATYA MULTII TRADDING COMPANY JABALPUR</v>
          </cell>
          <cell r="F243" t="str">
            <v>MADHYA PRADESH</v>
          </cell>
          <cell r="G243" t="str">
            <v>JABALPUR</v>
          </cell>
          <cell r="H243" t="str">
            <v>Jabalpur</v>
          </cell>
          <cell r="I243" t="str">
            <v>Global Steel</v>
          </cell>
          <cell r="J243" t="str">
            <v>Swapnil Dahayat</v>
          </cell>
          <cell r="K243" t="str">
            <v>-</v>
          </cell>
          <cell r="L243" t="str">
            <v>C13471</v>
          </cell>
          <cell r="M243" t="str">
            <v>Central</v>
          </cell>
          <cell r="N243">
            <v>482003</v>
          </cell>
          <cell r="O243" t="str">
            <v>23AEHPD4837R2Z4</v>
          </cell>
          <cell r="P243">
            <v>9425152585</v>
          </cell>
          <cell r="Q243" t="str">
            <v>Feb'24</v>
          </cell>
          <cell r="R243">
            <v>2024</v>
          </cell>
          <cell r="S243">
            <v>57</v>
          </cell>
          <cell r="T243">
            <v>150</v>
          </cell>
          <cell r="U243">
            <v>0</v>
          </cell>
          <cell r="V243" t="str">
            <v>Challenger</v>
          </cell>
          <cell r="W243"/>
          <cell r="X243">
            <v>52</v>
          </cell>
          <cell r="Y243">
            <v>5</v>
          </cell>
          <cell r="Z243"/>
          <cell r="AA243"/>
          <cell r="AB243"/>
          <cell r="AC243"/>
          <cell r="AD243"/>
          <cell r="AE243"/>
          <cell r="AF243"/>
          <cell r="AG243">
            <v>35</v>
          </cell>
          <cell r="AH243"/>
          <cell r="AI243">
            <v>1</v>
          </cell>
          <cell r="AJ243"/>
          <cell r="AK243"/>
          <cell r="AL243"/>
          <cell r="AM243"/>
          <cell r="AO243"/>
          <cell r="AP243"/>
          <cell r="AQ243"/>
          <cell r="AR243"/>
          <cell r="AS243"/>
          <cell r="AU243"/>
          <cell r="AV243"/>
          <cell r="AW243" t="str">
            <v/>
          </cell>
        </row>
        <row r="244">
          <cell r="A244">
            <v>242</v>
          </cell>
          <cell r="B244">
            <v>2024</v>
          </cell>
          <cell r="C244" t="str">
            <v>PBTMTR29</v>
          </cell>
          <cell r="D244" t="str">
            <v>0015g00001YRDiqAAH</v>
          </cell>
          <cell r="E244" t="str">
            <v>M/S ADINATH STEELS</v>
          </cell>
          <cell r="F244" t="str">
            <v>MADHYA PRADESH</v>
          </cell>
          <cell r="G244" t="str">
            <v>JABALPUR</v>
          </cell>
          <cell r="H244" t="str">
            <v>Jabalpur</v>
          </cell>
          <cell r="I244" t="str">
            <v>Global Steel</v>
          </cell>
          <cell r="J244" t="str">
            <v>Swapnil Dahayat</v>
          </cell>
          <cell r="K244" t="str">
            <v>-</v>
          </cell>
          <cell r="L244" t="str">
            <v>C13471</v>
          </cell>
          <cell r="M244" t="str">
            <v>Central</v>
          </cell>
          <cell r="N244">
            <v>482001</v>
          </cell>
          <cell r="O244" t="str">
            <v>23ACHPJ0898C1ZT</v>
          </cell>
          <cell r="P244">
            <v>9425154680</v>
          </cell>
          <cell r="Q244" t="str">
            <v>Feb'24</v>
          </cell>
          <cell r="R244">
            <v>2024</v>
          </cell>
          <cell r="S244">
            <v>11</v>
          </cell>
          <cell r="T244">
            <v>230</v>
          </cell>
          <cell r="U244">
            <v>1.1565217391304349E-2</v>
          </cell>
          <cell r="V244" t="str">
            <v>Alien</v>
          </cell>
          <cell r="W244"/>
          <cell r="X244">
            <v>11</v>
          </cell>
          <cell r="Y244"/>
          <cell r="Z244"/>
          <cell r="AA244"/>
          <cell r="AB244"/>
          <cell r="AC244"/>
          <cell r="AD244"/>
          <cell r="AE244"/>
          <cell r="AF244"/>
          <cell r="AG244"/>
          <cell r="AH244"/>
          <cell r="AI244"/>
          <cell r="AJ244"/>
          <cell r="AK244"/>
          <cell r="AL244">
            <v>4</v>
          </cell>
          <cell r="AM244"/>
          <cell r="AN244">
            <v>14</v>
          </cell>
          <cell r="AO244">
            <v>10</v>
          </cell>
          <cell r="AP244">
            <v>1</v>
          </cell>
          <cell r="AQ244">
            <v>15.02</v>
          </cell>
          <cell r="AR244">
            <v>1.02</v>
          </cell>
          <cell r="AS244"/>
          <cell r="AT244">
            <v>0.6</v>
          </cell>
          <cell r="AU244">
            <v>3</v>
          </cell>
          <cell r="AV244">
            <v>4.38</v>
          </cell>
          <cell r="AW244">
            <v>4</v>
          </cell>
        </row>
        <row r="245">
          <cell r="A245">
            <v>243</v>
          </cell>
          <cell r="B245">
            <v>2024</v>
          </cell>
          <cell r="C245" t="str">
            <v>PBTMTR93</v>
          </cell>
          <cell r="D245" t="str">
            <v>0015g00001UBHsrAAH</v>
          </cell>
          <cell r="E245" t="str">
            <v>BABA TRADER</v>
          </cell>
          <cell r="F245" t="str">
            <v>CHHATTISGARH</v>
          </cell>
          <cell r="G245" t="str">
            <v>BASTAR</v>
          </cell>
          <cell r="H245" t="str">
            <v>Jagdalpur</v>
          </cell>
          <cell r="I245" t="str">
            <v>MADHYA BHARAT ISPAT PRIVATE LIMITED</v>
          </cell>
          <cell r="J245" t="str">
            <v>Vikash Kumar</v>
          </cell>
          <cell r="K245" t="str">
            <v>Vikash Kumar</v>
          </cell>
          <cell r="L245" t="str">
            <v>C12834</v>
          </cell>
          <cell r="M245" t="str">
            <v>Central</v>
          </cell>
          <cell r="N245">
            <v>494001</v>
          </cell>
          <cell r="O245" t="str">
            <v>22ATFB7941C1Z1</v>
          </cell>
          <cell r="P245">
            <v>8959888686</v>
          </cell>
          <cell r="Q245" t="str">
            <v>Feb'24</v>
          </cell>
          <cell r="R245">
            <v>2024</v>
          </cell>
          <cell r="S245">
            <v>50</v>
          </cell>
          <cell r="T245">
            <v>375</v>
          </cell>
          <cell r="U245">
            <v>0</v>
          </cell>
          <cell r="V245" t="str">
            <v>Alien</v>
          </cell>
          <cell r="W245"/>
          <cell r="X245">
            <v>30</v>
          </cell>
          <cell r="Y245">
            <v>20</v>
          </cell>
          <cell r="Z245"/>
          <cell r="AA245"/>
          <cell r="AB245"/>
          <cell r="AC245"/>
          <cell r="AD245"/>
          <cell r="AE245"/>
          <cell r="AF245"/>
          <cell r="AG245"/>
          <cell r="AH245"/>
          <cell r="AI245"/>
          <cell r="AJ245"/>
          <cell r="AK245"/>
          <cell r="AL245"/>
          <cell r="AM245"/>
          <cell r="AO245"/>
          <cell r="AP245"/>
          <cell r="AQ245"/>
          <cell r="AR245"/>
          <cell r="AS245"/>
          <cell r="AU245"/>
          <cell r="AV245"/>
          <cell r="AW245" t="str">
            <v/>
          </cell>
        </row>
        <row r="246">
          <cell r="A246">
            <v>244</v>
          </cell>
          <cell r="B246">
            <v>2024</v>
          </cell>
          <cell r="C246" t="str">
            <v>PBTMTR94</v>
          </cell>
          <cell r="D246" t="str">
            <v>0015g00001c5qPKAAY</v>
          </cell>
          <cell r="E246"/>
          <cell r="F246"/>
          <cell r="G246"/>
          <cell r="H246" t="str">
            <v>Raipur</v>
          </cell>
          <cell r="I246" t="str">
            <v>MADHYA BHARAT ISPAT PRIVATE LIMITED</v>
          </cell>
          <cell r="J246" t="e">
            <v>#VALUE!</v>
          </cell>
          <cell r="K246" t="str">
            <v>Vikash Kumar</v>
          </cell>
          <cell r="L246" t="str">
            <v>C12834</v>
          </cell>
          <cell r="M246" t="str">
            <v>Central</v>
          </cell>
          <cell r="N246" t="e">
            <v>#VALUE!</v>
          </cell>
          <cell r="O246" t="e">
            <v>#VALUE!</v>
          </cell>
          <cell r="P246" t="e">
            <v>#VALUE!</v>
          </cell>
          <cell r="Q246" t="str">
            <v>Feb'24</v>
          </cell>
          <cell r="R246">
            <v>2024</v>
          </cell>
          <cell r="S246">
            <v>6</v>
          </cell>
          <cell r="T246">
            <v>20</v>
          </cell>
          <cell r="U246">
            <v>0</v>
          </cell>
          <cell r="V246" t="str">
            <v>Minor</v>
          </cell>
          <cell r="W246"/>
          <cell r="X246">
            <v>6</v>
          </cell>
          <cell r="Y246"/>
          <cell r="Z246"/>
          <cell r="AA246"/>
          <cell r="AB246"/>
          <cell r="AC246">
            <v>5</v>
          </cell>
          <cell r="AD246"/>
          <cell r="AE246"/>
          <cell r="AF246"/>
          <cell r="AG246"/>
          <cell r="AH246"/>
          <cell r="AI246"/>
          <cell r="AJ246"/>
          <cell r="AK246"/>
          <cell r="AL246"/>
          <cell r="AM246"/>
          <cell r="AO246"/>
          <cell r="AP246"/>
          <cell r="AQ246"/>
          <cell r="AR246"/>
          <cell r="AS246"/>
          <cell r="AU246"/>
          <cell r="AV246"/>
          <cell r="AW246" t="str">
            <v/>
          </cell>
        </row>
        <row r="247">
          <cell r="A247">
            <v>245</v>
          </cell>
          <cell r="B247">
            <v>2024</v>
          </cell>
          <cell r="C247" t="str">
            <v>PBTMTR95</v>
          </cell>
          <cell r="D247" t="str">
            <v>0015g00001UBH4rAAH</v>
          </cell>
          <cell r="E247" t="str">
            <v>MADHYA BHARAT ISPAT PRIVATE LIMITED</v>
          </cell>
          <cell r="F247" t="str">
            <v>CHHATTISGARH</v>
          </cell>
          <cell r="G247" t="str">
            <v>RAIPUR</v>
          </cell>
          <cell r="H247" t="str">
            <v>Raipur</v>
          </cell>
          <cell r="I247" t="str">
            <v>MADHYA BHARAT ISPAT PRIVATE LIMITED</v>
          </cell>
          <cell r="J247" t="e">
            <v>#VALUE!</v>
          </cell>
          <cell r="K247" t="str">
            <v>Vikash Kumar</v>
          </cell>
          <cell r="L247" t="str">
            <v>C12834</v>
          </cell>
          <cell r="M247" t="str">
            <v>Central</v>
          </cell>
          <cell r="N247" t="e">
            <v>#VALUE!</v>
          </cell>
          <cell r="O247" t="e">
            <v>#VALUE!</v>
          </cell>
          <cell r="P247" t="e">
            <v>#VALUE!</v>
          </cell>
          <cell r="Q247" t="str">
            <v>Feb'24</v>
          </cell>
          <cell r="R247">
            <v>2024</v>
          </cell>
          <cell r="S247">
            <v>4</v>
          </cell>
          <cell r="T247">
            <v>20</v>
          </cell>
          <cell r="U247">
            <v>0</v>
          </cell>
          <cell r="V247" t="str">
            <v>Minor</v>
          </cell>
          <cell r="W247"/>
          <cell r="X247">
            <v>4</v>
          </cell>
          <cell r="Y247"/>
          <cell r="Z247"/>
          <cell r="AA247"/>
          <cell r="AB247"/>
          <cell r="AC247"/>
          <cell r="AD247"/>
          <cell r="AE247"/>
          <cell r="AF247"/>
          <cell r="AG247"/>
          <cell r="AH247"/>
          <cell r="AI247"/>
          <cell r="AJ247"/>
          <cell r="AK247"/>
          <cell r="AL247"/>
          <cell r="AM247"/>
          <cell r="AO247"/>
          <cell r="AP247"/>
          <cell r="AQ247"/>
          <cell r="AR247"/>
          <cell r="AS247"/>
          <cell r="AU247"/>
          <cell r="AV247"/>
          <cell r="AW247" t="str">
            <v/>
          </cell>
        </row>
        <row r="248">
          <cell r="A248">
            <v>246</v>
          </cell>
          <cell r="B248">
            <v>2024</v>
          </cell>
          <cell r="C248" t="str">
            <v>PBTMTR251</v>
          </cell>
          <cell r="D248" t="str">
            <v>001J1000002ieDFIAY</v>
          </cell>
          <cell r="E248" t="str">
            <v>RADHE MADHAV STEELS</v>
          </cell>
          <cell r="F248" t="str">
            <v>MADHYA PRADESH</v>
          </cell>
          <cell r="G248" t="str">
            <v>INDORE</v>
          </cell>
          <cell r="H248" t="str">
            <v>Bhopal</v>
          </cell>
          <cell r="I248" t="str">
            <v>Urbanspan Infrastructure Pvt Ltd</v>
          </cell>
          <cell r="J248" t="str">
            <v>Deepesh Gupta</v>
          </cell>
          <cell r="K248" t="str">
            <v>-</v>
          </cell>
          <cell r="L248" t="str">
            <v/>
          </cell>
          <cell r="M248" t="str">
            <v>Central</v>
          </cell>
          <cell r="N248">
            <v>452009</v>
          </cell>
          <cell r="O248" t="str">
            <v>23AARFR1388R1ZA</v>
          </cell>
          <cell r="P248">
            <v>8837426046</v>
          </cell>
          <cell r="Q248" t="str">
            <v>Feb'24</v>
          </cell>
          <cell r="R248">
            <v>2024</v>
          </cell>
          <cell r="S248">
            <v>75</v>
          </cell>
          <cell r="T248">
            <v>300</v>
          </cell>
          <cell r="U248">
            <v>0</v>
          </cell>
          <cell r="V248" t="str">
            <v>Alien</v>
          </cell>
          <cell r="W248"/>
          <cell r="X248">
            <v>75</v>
          </cell>
          <cell r="Y248"/>
          <cell r="Z248"/>
          <cell r="AA248"/>
          <cell r="AB248"/>
          <cell r="AC248"/>
          <cell r="AD248"/>
          <cell r="AE248"/>
          <cell r="AF248"/>
          <cell r="AG248"/>
          <cell r="AH248"/>
          <cell r="AI248"/>
          <cell r="AJ248"/>
          <cell r="AK248"/>
          <cell r="AL248"/>
          <cell r="AM248"/>
          <cell r="AO248"/>
          <cell r="AP248"/>
          <cell r="AQ248"/>
          <cell r="AR248"/>
          <cell r="AS248"/>
          <cell r="AU248"/>
          <cell r="AV248"/>
          <cell r="AW248" t="str">
            <v/>
          </cell>
        </row>
        <row r="249">
          <cell r="A249">
            <v>247</v>
          </cell>
          <cell r="B249">
            <v>2024</v>
          </cell>
          <cell r="C249" t="str">
            <v>PBTMTR197</v>
          </cell>
          <cell r="D249" t="str">
            <v>0015g00001X5nJ5AAJ</v>
          </cell>
          <cell r="E249" t="str">
            <v>Foziya enterprises &amp; Traders</v>
          </cell>
          <cell r="F249" t="str">
            <v>MADHYA PRADESH</v>
          </cell>
          <cell r="G249" t="str">
            <v>INDORE</v>
          </cell>
          <cell r="H249" t="str">
            <v>Indore</v>
          </cell>
          <cell r="I249" t="str">
            <v>R. K. ENTERPRISES</v>
          </cell>
          <cell r="J249" t="str">
            <v>Yogeshwar Richhariya</v>
          </cell>
          <cell r="K249" t="str">
            <v>Yogeshwar Richhariya</v>
          </cell>
          <cell r="L249" t="str">
            <v>001J1000005ZfroIAC</v>
          </cell>
          <cell r="M249" t="str">
            <v>Central</v>
          </cell>
          <cell r="N249">
            <v>453441</v>
          </cell>
          <cell r="O249" t="str">
            <v>23AABCJ0895R1ZR</v>
          </cell>
          <cell r="P249">
            <v>8871696678</v>
          </cell>
          <cell r="Q249" t="str">
            <v>Feb'24</v>
          </cell>
          <cell r="R249">
            <v>2024</v>
          </cell>
          <cell r="S249">
            <v>11</v>
          </cell>
          <cell r="T249">
            <v>100</v>
          </cell>
          <cell r="U249">
            <v>2.4E-2</v>
          </cell>
          <cell r="V249" t="str">
            <v>Challenger</v>
          </cell>
          <cell r="W249"/>
          <cell r="X249">
            <v>11</v>
          </cell>
          <cell r="Y249"/>
          <cell r="Z249"/>
          <cell r="AA249">
            <v>15</v>
          </cell>
          <cell r="AB249"/>
          <cell r="AC249"/>
          <cell r="AD249"/>
          <cell r="AE249"/>
          <cell r="AF249"/>
          <cell r="AG249"/>
          <cell r="AH249"/>
          <cell r="AI249">
            <v>5.07</v>
          </cell>
          <cell r="AJ249"/>
          <cell r="AK249"/>
          <cell r="AL249"/>
          <cell r="AM249"/>
          <cell r="AO249">
            <v>12.8</v>
          </cell>
          <cell r="AP249">
            <v>3</v>
          </cell>
          <cell r="AQ249">
            <v>1.1000000000000001</v>
          </cell>
          <cell r="AR249">
            <v>3</v>
          </cell>
          <cell r="AS249">
            <v>13.13</v>
          </cell>
          <cell r="AT249">
            <v>3.2</v>
          </cell>
          <cell r="AU249">
            <v>2</v>
          </cell>
          <cell r="AV249">
            <v>2</v>
          </cell>
          <cell r="AW249" t="str">
            <v/>
          </cell>
        </row>
        <row r="250">
          <cell r="A250">
            <v>248</v>
          </cell>
          <cell r="B250">
            <v>2024</v>
          </cell>
          <cell r="C250" t="str">
            <v>PBTMTR198</v>
          </cell>
          <cell r="D250" t="str">
            <v>0015g00001XKC4TAAX</v>
          </cell>
          <cell r="E250" t="str">
            <v>STEEL HOUSE &amp; HARDWARE</v>
          </cell>
          <cell r="F250" t="str">
            <v>MADHYA PRADESH</v>
          </cell>
          <cell r="G250" t="str">
            <v>INDORE</v>
          </cell>
          <cell r="H250" t="str">
            <v>Indore</v>
          </cell>
          <cell r="I250" t="str">
            <v>R. K. ENTERPRISES</v>
          </cell>
          <cell r="J250" t="str">
            <v>Yogeshwar Richhariya</v>
          </cell>
          <cell r="K250" t="str">
            <v>Yogeshwar Richhariya</v>
          </cell>
          <cell r="L250" t="str">
            <v>001J1000005ZfroIAC</v>
          </cell>
          <cell r="M250" t="str">
            <v>Central</v>
          </cell>
          <cell r="N250">
            <v>452020</v>
          </cell>
          <cell r="O250" t="str">
            <v>23ACSFS2346B1Z9</v>
          </cell>
          <cell r="P250">
            <v>9893282121</v>
          </cell>
          <cell r="Q250" t="str">
            <v>Feb'24</v>
          </cell>
          <cell r="R250">
            <v>2024</v>
          </cell>
          <cell r="S250">
            <v>15</v>
          </cell>
          <cell r="T250">
            <v>300</v>
          </cell>
          <cell r="U250">
            <v>1.1111111111111111E-3</v>
          </cell>
          <cell r="V250" t="str">
            <v>Alien</v>
          </cell>
          <cell r="W250"/>
          <cell r="X250">
            <v>15</v>
          </cell>
          <cell r="Y250"/>
          <cell r="Z250"/>
          <cell r="AA250"/>
          <cell r="AB250"/>
          <cell r="AC250"/>
          <cell r="AD250"/>
          <cell r="AE250"/>
          <cell r="AF250"/>
          <cell r="AG250"/>
          <cell r="AH250"/>
          <cell r="AI250"/>
          <cell r="AJ250">
            <v>1.7350000000000001</v>
          </cell>
          <cell r="AK250">
            <v>4.3550000000000004</v>
          </cell>
          <cell r="AL250"/>
          <cell r="AM250"/>
          <cell r="AO250"/>
          <cell r="AP250"/>
          <cell r="AQ250">
            <v>1</v>
          </cell>
          <cell r="AR250">
            <v>2</v>
          </cell>
          <cell r="AS250"/>
          <cell r="AU250">
            <v>1</v>
          </cell>
          <cell r="AV250"/>
          <cell r="AW250" t="str">
            <v/>
          </cell>
        </row>
        <row r="251">
          <cell r="A251">
            <v>249</v>
          </cell>
          <cell r="B251">
            <v>2024</v>
          </cell>
          <cell r="C251" t="str">
            <v>PBTMTR199</v>
          </cell>
          <cell r="D251" t="str">
            <v>001J1000003mm34IAA</v>
          </cell>
          <cell r="E251" t="str">
            <v>M/S GARG AGENCY</v>
          </cell>
          <cell r="F251" t="str">
            <v>MADHYA PRADESH</v>
          </cell>
          <cell r="G251" t="str">
            <v>INDORE</v>
          </cell>
          <cell r="H251" t="str">
            <v>Indore</v>
          </cell>
          <cell r="I251" t="str">
            <v>SHIV STEEL CORPORATION</v>
          </cell>
          <cell r="J251" t="str">
            <v>Yogeshwar Richhariya</v>
          </cell>
          <cell r="K251" t="str">
            <v>Yogeshwar Richhariya</v>
          </cell>
          <cell r="L251" t="str">
            <v/>
          </cell>
          <cell r="M251" t="str">
            <v>Central</v>
          </cell>
          <cell r="N251">
            <v>452011</v>
          </cell>
          <cell r="O251" t="str">
            <v>23AEBPA9811N1ZM</v>
          </cell>
          <cell r="P251">
            <v>9425060755</v>
          </cell>
          <cell r="Q251" t="str">
            <v>Feb'24</v>
          </cell>
          <cell r="R251">
            <v>2024</v>
          </cell>
          <cell r="S251">
            <v>128</v>
          </cell>
          <cell r="T251">
            <v>600</v>
          </cell>
          <cell r="U251">
            <v>0</v>
          </cell>
          <cell r="V251" t="str">
            <v>Alien</v>
          </cell>
          <cell r="W251"/>
          <cell r="X251">
            <v>88</v>
          </cell>
          <cell r="Y251">
            <v>40</v>
          </cell>
          <cell r="Z251"/>
          <cell r="AA251"/>
          <cell r="AB251"/>
          <cell r="AC251"/>
          <cell r="AD251"/>
          <cell r="AE251"/>
          <cell r="AF251"/>
          <cell r="AG251"/>
          <cell r="AH251"/>
          <cell r="AI251"/>
          <cell r="AJ251"/>
          <cell r="AK251"/>
          <cell r="AL251"/>
          <cell r="AM251"/>
          <cell r="AO251"/>
          <cell r="AP251"/>
          <cell r="AQ251"/>
          <cell r="AR251"/>
          <cell r="AS251"/>
          <cell r="AU251"/>
          <cell r="AV251"/>
          <cell r="AW251" t="str">
            <v/>
          </cell>
        </row>
        <row r="252">
          <cell r="A252">
            <v>250</v>
          </cell>
          <cell r="B252">
            <v>2024</v>
          </cell>
          <cell r="C252" t="str">
            <v>PBTMTR252</v>
          </cell>
          <cell r="D252" t="str">
            <v>0015g00001c4cCmAAI</v>
          </cell>
          <cell r="E252" t="str">
            <v>S. A. CEMENT CO.</v>
          </cell>
          <cell r="F252" t="str">
            <v>HARYANA</v>
          </cell>
          <cell r="G252" t="str">
            <v>KARNAL</v>
          </cell>
          <cell r="H252" t="str">
            <v>Indri</v>
          </cell>
          <cell r="I252" t="str">
            <v>RAMDOOT UDHYOG PRIVATE LIMITED</v>
          </cell>
          <cell r="J252" t="str">
            <v>Naseem Makkar</v>
          </cell>
          <cell r="K252" t="str">
            <v>Naseem Makkar</v>
          </cell>
          <cell r="L252" t="str">
            <v>C13168</v>
          </cell>
          <cell r="M252" t="str">
            <v>North</v>
          </cell>
          <cell r="N252">
            <v>132041</v>
          </cell>
          <cell r="O252" t="str">
            <v>06AFKPH2088E1ZK</v>
          </cell>
          <cell r="P252">
            <v>9416109369</v>
          </cell>
          <cell r="Q252" t="str">
            <v>Mar'24</v>
          </cell>
          <cell r="R252">
            <v>2024</v>
          </cell>
          <cell r="S252">
            <v>10</v>
          </cell>
          <cell r="T252">
            <v>70</v>
          </cell>
          <cell r="U252">
            <v>0</v>
          </cell>
          <cell r="V252" t="str">
            <v>Challenger</v>
          </cell>
          <cell r="W252"/>
          <cell r="X252"/>
          <cell r="Y252">
            <v>10</v>
          </cell>
          <cell r="Z252">
            <v>23</v>
          </cell>
          <cell r="AA252">
            <v>12.13</v>
          </cell>
          <cell r="AB252">
            <v>17</v>
          </cell>
          <cell r="AC252">
            <v>9.98</v>
          </cell>
          <cell r="AD252"/>
          <cell r="AE252"/>
          <cell r="AF252"/>
          <cell r="AG252"/>
          <cell r="AH252"/>
          <cell r="AI252"/>
          <cell r="AJ252"/>
          <cell r="AK252"/>
          <cell r="AL252"/>
          <cell r="AM252"/>
          <cell r="AO252"/>
          <cell r="AP252"/>
          <cell r="AQ252"/>
          <cell r="AR252"/>
          <cell r="AS252"/>
          <cell r="AU252"/>
          <cell r="AV252"/>
          <cell r="AW252" t="str">
            <v/>
          </cell>
        </row>
        <row r="253">
          <cell r="A253">
            <v>251</v>
          </cell>
          <cell r="B253">
            <v>2024</v>
          </cell>
          <cell r="C253" t="str">
            <v>PBTMTR253</v>
          </cell>
          <cell r="D253" t="str">
            <v>0015g00001dXxfBAAS</v>
          </cell>
          <cell r="E253" t="str">
            <v>MUNSHI RAM HARI RAM</v>
          </cell>
          <cell r="F253" t="str">
            <v>HARYANA</v>
          </cell>
          <cell r="G253" t="str">
            <v>KAITHAL</v>
          </cell>
          <cell r="H253" t="str">
            <v>Kaithal</v>
          </cell>
          <cell r="I253" t="str">
            <v>RAMDOOT UDHYOG PRIVATE LIMITED</v>
          </cell>
          <cell r="J253" t="str">
            <v>Naseem Makkar</v>
          </cell>
          <cell r="K253" t="str">
            <v>Naseem Makkar</v>
          </cell>
          <cell r="L253" t="str">
            <v>C13168</v>
          </cell>
          <cell r="M253" t="str">
            <v>North</v>
          </cell>
          <cell r="N253">
            <v>136027</v>
          </cell>
          <cell r="O253" t="str">
            <v>06AAAFC5672L1ZB</v>
          </cell>
          <cell r="P253">
            <v>8690911111</v>
          </cell>
          <cell r="Q253" t="str">
            <v>Mar'24</v>
          </cell>
          <cell r="R253">
            <v>2024</v>
          </cell>
          <cell r="S253">
            <v>190</v>
          </cell>
          <cell r="T253">
            <v>500</v>
          </cell>
          <cell r="U253">
            <v>0</v>
          </cell>
          <cell r="V253" t="str">
            <v>Alien</v>
          </cell>
          <cell r="W253"/>
          <cell r="X253"/>
          <cell r="Y253">
            <v>190</v>
          </cell>
          <cell r="Z253"/>
          <cell r="AA253"/>
          <cell r="AB253"/>
          <cell r="AC253"/>
          <cell r="AD253"/>
          <cell r="AE253"/>
          <cell r="AF253"/>
          <cell r="AG253"/>
          <cell r="AH253"/>
          <cell r="AI253"/>
          <cell r="AJ253"/>
          <cell r="AK253"/>
          <cell r="AL253"/>
          <cell r="AM253"/>
          <cell r="AO253"/>
          <cell r="AP253"/>
          <cell r="AQ253"/>
          <cell r="AR253"/>
          <cell r="AS253"/>
          <cell r="AU253"/>
          <cell r="AV253"/>
          <cell r="AW253" t="str">
            <v/>
          </cell>
        </row>
        <row r="254">
          <cell r="A254">
            <v>252</v>
          </cell>
          <cell r="B254">
            <v>2024</v>
          </cell>
          <cell r="C254" t="str">
            <v>PBTMTR254</v>
          </cell>
          <cell r="D254" t="str">
            <v>001J100000EpGt5IAF</v>
          </cell>
          <cell r="E254" t="str">
            <v>M/S RAKESH KUMAR GUPTA</v>
          </cell>
          <cell r="F254" t="str">
            <v>ODISHA</v>
          </cell>
          <cell r="G254" t="str">
            <v>SUNDARGARH</v>
          </cell>
          <cell r="H254" t="str">
            <v>Hisar</v>
          </cell>
          <cell r="I254" t="str">
            <v>SACHDEVA ISPAT PVT LTD</v>
          </cell>
          <cell r="J254" t="str">
            <v>Papun Padhan</v>
          </cell>
          <cell r="K254" t="str">
            <v>Papun Pradhan</v>
          </cell>
          <cell r="L254" t="str">
            <v>C12823</v>
          </cell>
          <cell r="M254" t="str">
            <v>Central</v>
          </cell>
          <cell r="N254">
            <v>769001</v>
          </cell>
          <cell r="O254" t="str">
            <v>20AMVPG2294H1ZZ</v>
          </cell>
          <cell r="P254">
            <v>9937344605</v>
          </cell>
          <cell r="Q254" t="str">
            <v>Mar'24</v>
          </cell>
          <cell r="R254">
            <v>2024</v>
          </cell>
          <cell r="S254">
            <v>2</v>
          </cell>
          <cell r="T254" t="str">
            <v/>
          </cell>
          <cell r="U254">
            <v>0</v>
          </cell>
          <cell r="V254" t="str">
            <v>Potential Not updated</v>
          </cell>
          <cell r="W254"/>
          <cell r="X254"/>
          <cell r="Y254">
            <v>2</v>
          </cell>
          <cell r="Z254"/>
          <cell r="AA254">
            <v>4.83</v>
          </cell>
          <cell r="AB254"/>
          <cell r="AC254"/>
          <cell r="AD254"/>
          <cell r="AE254"/>
          <cell r="AF254"/>
          <cell r="AG254"/>
          <cell r="AH254"/>
          <cell r="AI254"/>
          <cell r="AJ254"/>
          <cell r="AK254"/>
          <cell r="AL254"/>
          <cell r="AM254"/>
          <cell r="AO254"/>
          <cell r="AP254"/>
          <cell r="AQ254"/>
          <cell r="AR254"/>
          <cell r="AS254"/>
          <cell r="AU254"/>
          <cell r="AV254"/>
          <cell r="AW254" t="str">
            <v/>
          </cell>
        </row>
        <row r="255">
          <cell r="A255">
            <v>253</v>
          </cell>
          <cell r="B255">
            <v>2024</v>
          </cell>
          <cell r="C255" t="str">
            <v>PBTMTR255</v>
          </cell>
          <cell r="D255" t="str">
            <v>0015g00001cdjD8AAI</v>
          </cell>
          <cell r="E255" t="str">
            <v>SRI BALAJI STEELS</v>
          </cell>
          <cell r="F255" t="str">
            <v>ODISHA</v>
          </cell>
          <cell r="G255" t="str">
            <v>SUNDARGARH</v>
          </cell>
          <cell r="H255" t="str">
            <v>Sundargarh</v>
          </cell>
          <cell r="I255" t="str">
            <v>SACHDEVA ISPAT PVT LTD</v>
          </cell>
          <cell r="J255" t="str">
            <v>Papun Padhan</v>
          </cell>
          <cell r="K255" t="str">
            <v>Papun Pradhan</v>
          </cell>
          <cell r="L255" t="str">
            <v>C12823</v>
          </cell>
          <cell r="M255" t="str">
            <v>Central</v>
          </cell>
          <cell r="N255">
            <v>769004</v>
          </cell>
          <cell r="O255" t="str">
            <v>21ABIPM3689C1ZS</v>
          </cell>
          <cell r="P255">
            <v>9437023514</v>
          </cell>
          <cell r="Q255" t="str">
            <v>Mar'24</v>
          </cell>
          <cell r="R255">
            <v>2024</v>
          </cell>
          <cell r="S255">
            <v>30</v>
          </cell>
          <cell r="T255">
            <v>50</v>
          </cell>
          <cell r="U255">
            <v>3.3333333333333333E-2</v>
          </cell>
          <cell r="V255" t="str">
            <v>Minor</v>
          </cell>
          <cell r="W255"/>
          <cell r="X255"/>
          <cell r="Y255">
            <v>30</v>
          </cell>
          <cell r="Z255"/>
          <cell r="AA255">
            <v>28.2</v>
          </cell>
          <cell r="AB255"/>
          <cell r="AC255">
            <v>30</v>
          </cell>
          <cell r="AD255">
            <v>9.2100000000000009</v>
          </cell>
          <cell r="AE255">
            <v>35</v>
          </cell>
          <cell r="AF255">
            <v>22</v>
          </cell>
          <cell r="AG255">
            <v>5</v>
          </cell>
          <cell r="AH255">
            <v>13.5</v>
          </cell>
          <cell r="AI255">
            <v>3</v>
          </cell>
          <cell r="AJ255">
            <v>7.5</v>
          </cell>
          <cell r="AK255"/>
          <cell r="AL255">
            <v>7</v>
          </cell>
          <cell r="AM255">
            <v>12</v>
          </cell>
          <cell r="AO255"/>
          <cell r="AP255"/>
          <cell r="AQ255"/>
          <cell r="AR255">
            <v>0.5</v>
          </cell>
          <cell r="AS255"/>
          <cell r="AU255">
            <v>2</v>
          </cell>
          <cell r="AV255">
            <v>3</v>
          </cell>
          <cell r="AW255">
            <v>4</v>
          </cell>
        </row>
        <row r="256">
          <cell r="A256">
            <v>254</v>
          </cell>
          <cell r="B256">
            <v>2024</v>
          </cell>
          <cell r="C256" t="str">
            <v>PBTMTR256</v>
          </cell>
          <cell r="D256" t="str">
            <v>001J100000DorKGIAZ</v>
          </cell>
          <cell r="E256" t="str">
            <v>ROURKELA STEEL CORPORATION</v>
          </cell>
          <cell r="F256" t="str">
            <v>ODISHA</v>
          </cell>
          <cell r="G256" t="str">
            <v>SUNDARGARH</v>
          </cell>
          <cell r="H256"/>
          <cell r="I256" t="str">
            <v>SACHDEVA ISPAT PVT LTD</v>
          </cell>
          <cell r="J256" t="str">
            <v>Papun Padhan</v>
          </cell>
          <cell r="K256" t="str">
            <v>Papun Pradhan</v>
          </cell>
          <cell r="L256" t="str">
            <v>C12823</v>
          </cell>
          <cell r="M256" t="str">
            <v>Central</v>
          </cell>
          <cell r="N256">
            <v>769001</v>
          </cell>
          <cell r="O256" t="str">
            <v>21AFVPK1014Q1Z9</v>
          </cell>
          <cell r="P256">
            <v>9861204801</v>
          </cell>
          <cell r="Q256" t="str">
            <v>Mar'24</v>
          </cell>
          <cell r="R256">
            <v>2024</v>
          </cell>
          <cell r="S256">
            <v>12</v>
          </cell>
          <cell r="T256">
            <v>100</v>
          </cell>
          <cell r="U256">
            <v>0</v>
          </cell>
          <cell r="V256" t="str">
            <v>Challenger</v>
          </cell>
          <cell r="W256"/>
          <cell r="X256"/>
          <cell r="Y256">
            <v>12</v>
          </cell>
          <cell r="Z256">
            <v>8.9600000000000009</v>
          </cell>
          <cell r="AA256">
            <v>29.47</v>
          </cell>
          <cell r="AB256">
            <v>27</v>
          </cell>
          <cell r="AC256">
            <v>2.76</v>
          </cell>
          <cell r="AD256">
            <v>8.5</v>
          </cell>
          <cell r="AE256"/>
          <cell r="AF256">
            <v>8</v>
          </cell>
          <cell r="AG256">
            <v>8</v>
          </cell>
          <cell r="AH256">
            <v>7.7</v>
          </cell>
          <cell r="AI256">
            <v>49.5</v>
          </cell>
          <cell r="AJ256"/>
          <cell r="AK256">
            <v>4.5</v>
          </cell>
          <cell r="AL256"/>
          <cell r="AM256">
            <v>1.5</v>
          </cell>
          <cell r="AO256"/>
          <cell r="AP256"/>
          <cell r="AQ256"/>
          <cell r="AR256"/>
          <cell r="AS256"/>
          <cell r="AU256"/>
          <cell r="AV256"/>
          <cell r="AW256" t="str">
            <v/>
          </cell>
        </row>
        <row r="257">
          <cell r="A257">
            <v>255</v>
          </cell>
          <cell r="B257">
            <v>2024</v>
          </cell>
          <cell r="C257" t="str">
            <v>PBTMTR257</v>
          </cell>
          <cell r="D257" t="str">
            <v>0015g00001fuKIRAA2</v>
          </cell>
          <cell r="E257" t="str">
            <v>SOURAV ISPAT UDYOG</v>
          </cell>
          <cell r="F257" t="str">
            <v>ODISHA</v>
          </cell>
          <cell r="G257" t="str">
            <v>SUNDARGARH</v>
          </cell>
          <cell r="H257" t="str">
            <v>Sundargarh</v>
          </cell>
          <cell r="I257" t="str">
            <v>SACHDEVA ISPAT PVT LTD</v>
          </cell>
          <cell r="J257" t="str">
            <v>Papun Padhan</v>
          </cell>
          <cell r="K257" t="str">
            <v>Papun Pradhan</v>
          </cell>
          <cell r="L257" t="str">
            <v>C12823</v>
          </cell>
          <cell r="M257" t="str">
            <v>Central</v>
          </cell>
          <cell r="N257">
            <v>769004</v>
          </cell>
          <cell r="O257" t="str">
            <v>21AYQPM9778D1ZX</v>
          </cell>
          <cell r="P257">
            <v>9437037527</v>
          </cell>
          <cell r="Q257" t="str">
            <v>Mar'24</v>
          </cell>
          <cell r="R257">
            <v>2024</v>
          </cell>
          <cell r="S257">
            <v>11</v>
          </cell>
          <cell r="T257">
            <v>30</v>
          </cell>
          <cell r="U257">
            <v>2.222222222222222E-2</v>
          </cell>
          <cell r="V257" t="str">
            <v>Minor</v>
          </cell>
          <cell r="W257"/>
          <cell r="X257"/>
          <cell r="Y257">
            <v>11</v>
          </cell>
          <cell r="Z257">
            <v>13.99</v>
          </cell>
          <cell r="AA257"/>
          <cell r="AB257"/>
          <cell r="AC257">
            <v>6.02</v>
          </cell>
          <cell r="AD257"/>
          <cell r="AE257"/>
          <cell r="AF257"/>
          <cell r="AG257"/>
          <cell r="AH257"/>
          <cell r="AI257"/>
          <cell r="AJ257">
            <v>24</v>
          </cell>
          <cell r="AK257"/>
          <cell r="AL257"/>
          <cell r="AM257"/>
          <cell r="AO257"/>
          <cell r="AP257"/>
          <cell r="AQ257"/>
          <cell r="AR257"/>
          <cell r="AS257"/>
          <cell r="AU257">
            <v>2</v>
          </cell>
          <cell r="AV257"/>
          <cell r="AW257" t="str">
            <v/>
          </cell>
        </row>
        <row r="258">
          <cell r="A258">
            <v>256</v>
          </cell>
          <cell r="B258">
            <v>2024</v>
          </cell>
          <cell r="C258" t="str">
            <v>PBTMTR258</v>
          </cell>
          <cell r="D258" t="str">
            <v>001J100000Cm1fqIAB</v>
          </cell>
          <cell r="E258" t="str">
            <v>VIJAY FABRICATING MATERIALS</v>
          </cell>
          <cell r="F258" t="str">
            <v>ODISHA</v>
          </cell>
          <cell r="G258" t="str">
            <v>GAJAPATI</v>
          </cell>
          <cell r="H258" t="str">
            <v>Sundargarh</v>
          </cell>
          <cell r="I258" t="str">
            <v>SACHDEVA ISPAT PVT LTD</v>
          </cell>
          <cell r="J258" t="str">
            <v>Papun Padhan</v>
          </cell>
          <cell r="K258" t="str">
            <v>Papun Pradhan</v>
          </cell>
          <cell r="L258" t="str">
            <v>C12823</v>
          </cell>
          <cell r="M258" t="str">
            <v>Central</v>
          </cell>
          <cell r="N258">
            <v>761207</v>
          </cell>
          <cell r="O258" t="str">
            <v>21AHXPB1094P1ZY</v>
          </cell>
          <cell r="P258">
            <v>9949792979</v>
          </cell>
          <cell r="Q258" t="str">
            <v>Mar'24</v>
          </cell>
          <cell r="R258">
            <v>2024</v>
          </cell>
          <cell r="S258">
            <v>3</v>
          </cell>
          <cell r="T258">
            <v>20</v>
          </cell>
          <cell r="U258">
            <v>0</v>
          </cell>
          <cell r="V258" t="str">
            <v>Minor</v>
          </cell>
          <cell r="W258"/>
          <cell r="X258"/>
          <cell r="Y258">
            <v>3</v>
          </cell>
          <cell r="Z258"/>
          <cell r="AA258">
            <v>4</v>
          </cell>
          <cell r="AB258">
            <v>3</v>
          </cell>
          <cell r="AC258">
            <v>4.1500000000000004</v>
          </cell>
          <cell r="AD258"/>
          <cell r="AE258"/>
          <cell r="AF258"/>
          <cell r="AG258"/>
          <cell r="AH258"/>
          <cell r="AI258"/>
          <cell r="AJ258"/>
          <cell r="AK258"/>
          <cell r="AL258"/>
          <cell r="AM258"/>
          <cell r="AO258"/>
          <cell r="AP258"/>
          <cell r="AQ258"/>
          <cell r="AR258"/>
          <cell r="AS258"/>
          <cell r="AU258"/>
          <cell r="AV258"/>
          <cell r="AW258" t="str">
            <v/>
          </cell>
        </row>
        <row r="259">
          <cell r="A259">
            <v>257</v>
          </cell>
          <cell r="B259">
            <v>2024</v>
          </cell>
          <cell r="C259" t="str">
            <v>PBTMTR259</v>
          </cell>
          <cell r="D259">
            <v>0</v>
          </cell>
          <cell r="E259" t="str">
            <v>Trisha Udyog</v>
          </cell>
          <cell r="F259" t="str">
            <v>ODISHA</v>
          </cell>
          <cell r="G259" t="str">
            <v>SUNDARGARH</v>
          </cell>
          <cell r="H259" t="str">
            <v>Hisar</v>
          </cell>
          <cell r="I259" t="str">
            <v>SACHDEVA ISPAT PVT LTD</v>
          </cell>
          <cell r="J259" t="e">
            <v>#VALUE!</v>
          </cell>
          <cell r="K259" t="str">
            <v>Papun Pradhan</v>
          </cell>
          <cell r="L259" t="str">
            <v>C12823</v>
          </cell>
          <cell r="M259" t="str">
            <v>Central</v>
          </cell>
          <cell r="N259" t="e">
            <v>#VALUE!</v>
          </cell>
          <cell r="O259" t="e">
            <v>#VALUE!</v>
          </cell>
          <cell r="P259" t="e">
            <v>#VALUE!</v>
          </cell>
          <cell r="Q259" t="str">
            <v>Mar'24</v>
          </cell>
          <cell r="R259">
            <v>2024</v>
          </cell>
          <cell r="S259">
            <v>1</v>
          </cell>
          <cell r="T259" t="str">
            <v/>
          </cell>
          <cell r="U259">
            <v>0</v>
          </cell>
          <cell r="V259" t="str">
            <v>Potential Not updated</v>
          </cell>
          <cell r="W259"/>
          <cell r="X259"/>
          <cell r="Y259">
            <v>1</v>
          </cell>
          <cell r="Z259"/>
          <cell r="AA259"/>
          <cell r="AB259"/>
          <cell r="AC259"/>
          <cell r="AD259"/>
          <cell r="AE259"/>
          <cell r="AF259"/>
          <cell r="AG259"/>
          <cell r="AH259"/>
          <cell r="AI259"/>
          <cell r="AJ259"/>
          <cell r="AK259"/>
          <cell r="AL259"/>
          <cell r="AM259"/>
          <cell r="AO259"/>
          <cell r="AP259"/>
          <cell r="AQ259"/>
          <cell r="AR259"/>
          <cell r="AS259"/>
          <cell r="AU259"/>
          <cell r="AV259"/>
          <cell r="AW259">
            <v>0</v>
          </cell>
        </row>
        <row r="260">
          <cell r="A260">
            <v>258</v>
          </cell>
          <cell r="B260">
            <v>2024</v>
          </cell>
          <cell r="C260" t="str">
            <v>PBTMTR260</v>
          </cell>
          <cell r="D260" t="str">
            <v>0015g00001YOLTkAAP</v>
          </cell>
          <cell r="E260" t="str">
            <v>G.S ASSOCIATES</v>
          </cell>
          <cell r="F260" t="str">
            <v>ODISHA</v>
          </cell>
          <cell r="G260" t="str">
            <v>JHARSUGUDA</v>
          </cell>
          <cell r="H260" t="str">
            <v>Jharsuguda</v>
          </cell>
          <cell r="I260" t="str">
            <v>SACHDEVA ISPAT PVT LTD</v>
          </cell>
          <cell r="J260" t="str">
            <v>Papun Padhan</v>
          </cell>
          <cell r="K260" t="str">
            <v>Papun Pradhan</v>
          </cell>
          <cell r="L260" t="str">
            <v>C12823</v>
          </cell>
          <cell r="M260" t="str">
            <v>Central</v>
          </cell>
          <cell r="N260">
            <v>768201</v>
          </cell>
          <cell r="O260" t="str">
            <v>21AAYHS7498J1Z3</v>
          </cell>
          <cell r="P260">
            <v>0</v>
          </cell>
          <cell r="Q260" t="str">
            <v>Mar'24</v>
          </cell>
          <cell r="R260">
            <v>2024</v>
          </cell>
          <cell r="S260">
            <v>50</v>
          </cell>
          <cell r="T260">
            <v>100</v>
          </cell>
          <cell r="U260">
            <v>0</v>
          </cell>
          <cell r="V260" t="str">
            <v>Challenger</v>
          </cell>
          <cell r="W260"/>
          <cell r="X260"/>
          <cell r="Y260">
            <v>50</v>
          </cell>
          <cell r="Z260"/>
          <cell r="AA260"/>
          <cell r="AB260"/>
          <cell r="AC260"/>
          <cell r="AD260"/>
          <cell r="AE260"/>
          <cell r="AF260"/>
          <cell r="AG260">
            <v>40</v>
          </cell>
          <cell r="AH260"/>
          <cell r="AI260">
            <v>120</v>
          </cell>
          <cell r="AJ260">
            <v>160</v>
          </cell>
          <cell r="AK260">
            <v>25</v>
          </cell>
          <cell r="AL260">
            <v>119</v>
          </cell>
          <cell r="AM260">
            <v>64</v>
          </cell>
          <cell r="AO260"/>
          <cell r="AP260"/>
          <cell r="AQ260">
            <v>41.94</v>
          </cell>
          <cell r="AR260"/>
          <cell r="AS260"/>
          <cell r="AU260"/>
          <cell r="AV260"/>
          <cell r="AW260" t="str">
            <v/>
          </cell>
        </row>
        <row r="261">
          <cell r="A261">
            <v>259</v>
          </cell>
          <cell r="B261">
            <v>2024</v>
          </cell>
          <cell r="C261" t="str">
            <v>PBTMTR261</v>
          </cell>
          <cell r="D261" t="str">
            <v>0015g00001ejzlTAAQ</v>
          </cell>
          <cell r="E261" t="str">
            <v>Vishnu kumar vimal kumar</v>
          </cell>
          <cell r="F261" t="str">
            <v>UTTAR PRADESH</v>
          </cell>
          <cell r="G261" t="str">
            <v>PRAYAGRAJ</v>
          </cell>
          <cell r="H261" t="str">
            <v>Prayagraj</v>
          </cell>
          <cell r="I261" t="str">
            <v>GLOBAL IRONTRADING PVT. LTD.</v>
          </cell>
          <cell r="J261" t="str">
            <v>Divyansh Dhawal</v>
          </cell>
          <cell r="K261" t="str">
            <v>Varun Arora</v>
          </cell>
          <cell r="L261" t="str">
            <v>C12819</v>
          </cell>
          <cell r="M261" t="str">
            <v>North</v>
          </cell>
          <cell r="N261">
            <v>211001</v>
          </cell>
          <cell r="O261" t="str">
            <v>09BKUPK817E1ZE</v>
          </cell>
          <cell r="P261">
            <v>9369853098</v>
          </cell>
          <cell r="Q261" t="str">
            <v>Mar'24</v>
          </cell>
          <cell r="R261">
            <v>2024</v>
          </cell>
          <cell r="S261">
            <v>10</v>
          </cell>
          <cell r="T261">
            <v>150</v>
          </cell>
          <cell r="U261">
            <v>0</v>
          </cell>
          <cell r="V261" t="str">
            <v>Challenger</v>
          </cell>
          <cell r="W261"/>
          <cell r="X261"/>
          <cell r="Y261">
            <v>10</v>
          </cell>
          <cell r="Z261">
            <v>30</v>
          </cell>
          <cell r="AA261"/>
          <cell r="AB261"/>
          <cell r="AC261"/>
          <cell r="AD261"/>
          <cell r="AE261"/>
          <cell r="AF261"/>
          <cell r="AG261"/>
          <cell r="AH261"/>
          <cell r="AI261"/>
          <cell r="AJ261"/>
          <cell r="AK261"/>
          <cell r="AL261"/>
          <cell r="AM261"/>
          <cell r="AO261"/>
          <cell r="AP261"/>
          <cell r="AQ261"/>
          <cell r="AR261"/>
          <cell r="AS261"/>
          <cell r="AU261"/>
          <cell r="AV261"/>
          <cell r="AW261" t="str">
            <v/>
          </cell>
        </row>
        <row r="262">
          <cell r="A262">
            <v>260</v>
          </cell>
          <cell r="B262">
            <v>2024</v>
          </cell>
          <cell r="C262" t="str">
            <v>PBTMTR262</v>
          </cell>
          <cell r="D262" t="str">
            <v>001J1000007oivgIAA</v>
          </cell>
          <cell r="E262" t="str">
            <v>M/S PRAGYA LOHA BHANDAR</v>
          </cell>
          <cell r="F262" t="str">
            <v>UTTAR PRADESH</v>
          </cell>
          <cell r="G262" t="str">
            <v>BASTI</v>
          </cell>
          <cell r="H262" t="str">
            <v>Basti</v>
          </cell>
          <cell r="I262" t="str">
            <v>GOBINDGARH IRON LLP</v>
          </cell>
          <cell r="J262" t="str">
            <v>Mohd Ansari</v>
          </cell>
          <cell r="K262" t="str">
            <v>-</v>
          </cell>
          <cell r="L262" t="str">
            <v>C12817</v>
          </cell>
          <cell r="M262" t="str">
            <v>North</v>
          </cell>
          <cell r="N262">
            <v>272001</v>
          </cell>
          <cell r="O262" t="str">
            <v>09BBSPD1263N1Z7</v>
          </cell>
          <cell r="P262">
            <v>0</v>
          </cell>
          <cell r="Q262" t="str">
            <v>Mar'24</v>
          </cell>
          <cell r="R262">
            <v>2024</v>
          </cell>
          <cell r="S262">
            <v>21</v>
          </cell>
          <cell r="T262">
            <v>40</v>
          </cell>
          <cell r="U262">
            <v>0</v>
          </cell>
          <cell r="V262" t="str">
            <v>Minor</v>
          </cell>
          <cell r="W262"/>
          <cell r="X262"/>
          <cell r="Y262">
            <v>21</v>
          </cell>
          <cell r="Z262">
            <v>10</v>
          </cell>
          <cell r="AA262">
            <v>5</v>
          </cell>
          <cell r="AB262"/>
          <cell r="AC262"/>
          <cell r="AD262">
            <v>5</v>
          </cell>
          <cell r="AE262"/>
          <cell r="AF262"/>
          <cell r="AG262"/>
          <cell r="AH262"/>
          <cell r="AI262"/>
          <cell r="AJ262"/>
          <cell r="AK262"/>
          <cell r="AL262"/>
          <cell r="AM262"/>
          <cell r="AO262"/>
          <cell r="AP262"/>
          <cell r="AQ262"/>
          <cell r="AR262"/>
          <cell r="AS262"/>
          <cell r="AU262"/>
          <cell r="AV262"/>
          <cell r="AW262" t="str">
            <v/>
          </cell>
        </row>
        <row r="263">
          <cell r="A263">
            <v>261</v>
          </cell>
          <cell r="B263">
            <v>2024</v>
          </cell>
          <cell r="C263" t="str">
            <v>PBTMTR263</v>
          </cell>
          <cell r="D263" t="str">
            <v>0015g00001bbg4DAAQ</v>
          </cell>
          <cell r="E263" t="str">
            <v>K S ENTERPRISES</v>
          </cell>
          <cell r="F263" t="str">
            <v>UTTAR PRADESH</v>
          </cell>
          <cell r="G263" t="str">
            <v>BALLIA</v>
          </cell>
          <cell r="H263" t="str">
            <v>Ballia</v>
          </cell>
          <cell r="I263" t="str">
            <v>GOBINDGARH IRON LLP</v>
          </cell>
          <cell r="J263" t="str">
            <v>Mohd Ansari</v>
          </cell>
          <cell r="K263" t="str">
            <v>-</v>
          </cell>
          <cell r="L263" t="str">
            <v>C12817</v>
          </cell>
          <cell r="M263" t="str">
            <v>North</v>
          </cell>
          <cell r="N263">
            <v>277001</v>
          </cell>
          <cell r="O263" t="str">
            <v>09AXEPP8779Q1Z4</v>
          </cell>
          <cell r="P263">
            <v>0</v>
          </cell>
          <cell r="Q263" t="str">
            <v>Mar'24</v>
          </cell>
          <cell r="R263">
            <v>2024</v>
          </cell>
          <cell r="S263">
            <v>9</v>
          </cell>
          <cell r="T263">
            <v>40</v>
          </cell>
          <cell r="U263">
            <v>0</v>
          </cell>
          <cell r="V263" t="str">
            <v>Minor</v>
          </cell>
          <cell r="W263"/>
          <cell r="X263"/>
          <cell r="Y263">
            <v>9</v>
          </cell>
          <cell r="Z263">
            <v>5</v>
          </cell>
          <cell r="AA263"/>
          <cell r="AB263"/>
          <cell r="AC263">
            <v>3</v>
          </cell>
          <cell r="AD263"/>
          <cell r="AE263">
            <v>5</v>
          </cell>
          <cell r="AF263">
            <v>5</v>
          </cell>
          <cell r="AG263"/>
          <cell r="AH263"/>
          <cell r="AI263"/>
          <cell r="AJ263"/>
          <cell r="AK263"/>
          <cell r="AL263"/>
          <cell r="AM263"/>
          <cell r="AO263"/>
          <cell r="AP263"/>
          <cell r="AQ263"/>
          <cell r="AR263"/>
          <cell r="AS263"/>
          <cell r="AU263"/>
          <cell r="AV263"/>
          <cell r="AW263" t="str">
            <v/>
          </cell>
        </row>
        <row r="264">
          <cell r="A264">
            <v>262</v>
          </cell>
          <cell r="B264">
            <v>2024</v>
          </cell>
          <cell r="C264" t="str">
            <v>PBTMTR264</v>
          </cell>
          <cell r="D264" t="str">
            <v>001J1000003jrK9IAI</v>
          </cell>
          <cell r="E264" t="str">
            <v>Jaiswal traders</v>
          </cell>
          <cell r="F264" t="str">
            <v>UTTAR PRADESH</v>
          </cell>
          <cell r="G264" t="str">
            <v>GORAKHPUR</v>
          </cell>
          <cell r="H264" t="str">
            <v>Ballia</v>
          </cell>
          <cell r="I264" t="str">
            <v>GOBINDGARH IRON LLP</v>
          </cell>
          <cell r="J264" t="str">
            <v>Mohd Ansari</v>
          </cell>
          <cell r="K264" t="str">
            <v>-</v>
          </cell>
          <cell r="L264" t="str">
            <v>C12817</v>
          </cell>
          <cell r="M264" t="str">
            <v>North</v>
          </cell>
          <cell r="N264">
            <v>273003</v>
          </cell>
          <cell r="O264" t="str">
            <v>09AARFR0225M1ZS</v>
          </cell>
          <cell r="P264">
            <v>9435647897</v>
          </cell>
          <cell r="Q264" t="str">
            <v>Mar'24</v>
          </cell>
          <cell r="R264">
            <v>2024</v>
          </cell>
          <cell r="S264">
            <v>9</v>
          </cell>
          <cell r="T264">
            <v>40</v>
          </cell>
          <cell r="U264">
            <v>0</v>
          </cell>
          <cell r="V264" t="str">
            <v>Minor</v>
          </cell>
          <cell r="W264"/>
          <cell r="X264"/>
          <cell r="Y264">
            <v>9</v>
          </cell>
          <cell r="Z264"/>
          <cell r="AA264">
            <v>5</v>
          </cell>
          <cell r="AB264">
            <v>10</v>
          </cell>
          <cell r="AC264"/>
          <cell r="AD264">
            <v>5</v>
          </cell>
          <cell r="AE264">
            <v>5</v>
          </cell>
          <cell r="AF264">
            <v>20</v>
          </cell>
          <cell r="AG264">
            <v>5</v>
          </cell>
          <cell r="AH264">
            <v>10</v>
          </cell>
          <cell r="AI264"/>
          <cell r="AJ264"/>
          <cell r="AK264">
            <v>10</v>
          </cell>
          <cell r="AL264"/>
          <cell r="AM264"/>
          <cell r="AN264">
            <v>5</v>
          </cell>
          <cell r="AO264"/>
          <cell r="AP264"/>
          <cell r="AQ264"/>
          <cell r="AR264"/>
          <cell r="AS264"/>
          <cell r="AU264"/>
          <cell r="AV264"/>
          <cell r="AW264" t="str">
            <v/>
          </cell>
        </row>
        <row r="265">
          <cell r="A265">
            <v>263</v>
          </cell>
          <cell r="B265">
            <v>2024</v>
          </cell>
          <cell r="C265" t="str">
            <v>PBTMTR265</v>
          </cell>
          <cell r="D265" t="str">
            <v>0015g00001fud2dAAA</v>
          </cell>
          <cell r="E265" t="str">
            <v>RADHIKA TRADERS</v>
          </cell>
          <cell r="F265" t="str">
            <v>UTTAR PRADESH</v>
          </cell>
          <cell r="G265" t="str">
            <v>AZAMGARH</v>
          </cell>
          <cell r="H265" t="str">
            <v>Akbarpur</v>
          </cell>
          <cell r="I265" t="str">
            <v>SHREE LAKSHMAN ROLLING MILL (INDIA) LLP</v>
          </cell>
          <cell r="J265" t="str">
            <v>Deepanshu</v>
          </cell>
          <cell r="K265" t="str">
            <v>Deepanshu</v>
          </cell>
          <cell r="L265" t="str">
            <v>C12815</v>
          </cell>
          <cell r="M265" t="str">
            <v>North</v>
          </cell>
          <cell r="N265">
            <v>223225</v>
          </cell>
          <cell r="O265" t="str">
            <v>09ATHPC7994D1ZE</v>
          </cell>
          <cell r="P265">
            <v>8299339707</v>
          </cell>
          <cell r="Q265" t="str">
            <v>Mar'24</v>
          </cell>
          <cell r="R265">
            <v>2024</v>
          </cell>
          <cell r="S265">
            <v>14</v>
          </cell>
          <cell r="T265">
            <v>300</v>
          </cell>
          <cell r="U265">
            <v>0</v>
          </cell>
          <cell r="V265" t="str">
            <v>Alien</v>
          </cell>
          <cell r="W265"/>
          <cell r="X265"/>
          <cell r="Y265">
            <v>14</v>
          </cell>
          <cell r="Z265"/>
          <cell r="AA265"/>
          <cell r="AB265"/>
          <cell r="AC265"/>
          <cell r="AD265"/>
          <cell r="AE265"/>
          <cell r="AF265"/>
          <cell r="AG265"/>
          <cell r="AH265"/>
          <cell r="AI265"/>
          <cell r="AJ265"/>
          <cell r="AK265"/>
          <cell r="AL265"/>
          <cell r="AM265"/>
          <cell r="AO265"/>
          <cell r="AP265"/>
          <cell r="AQ265"/>
          <cell r="AR265"/>
          <cell r="AS265"/>
          <cell r="AU265"/>
          <cell r="AV265"/>
          <cell r="AW265" t="str">
            <v/>
          </cell>
        </row>
        <row r="266">
          <cell r="A266">
            <v>264</v>
          </cell>
          <cell r="B266">
            <v>2024</v>
          </cell>
          <cell r="C266" t="str">
            <v>PBTMTR266</v>
          </cell>
          <cell r="D266" t="str">
            <v>0015g00001fx5itAAA</v>
          </cell>
          <cell r="E266" t="str">
            <v>DURGESH IRON STORE</v>
          </cell>
          <cell r="F266" t="str">
            <v>RAJASTHAN</v>
          </cell>
          <cell r="G266" t="str">
            <v>SIKAR</v>
          </cell>
          <cell r="H266"/>
          <cell r="I266" t="str">
            <v>KHUNTETA STEELS</v>
          </cell>
          <cell r="J266" t="str">
            <v>Amit Kumar Sharma</v>
          </cell>
          <cell r="K266" t="str">
            <v>Ravi Kumar Kulmi</v>
          </cell>
          <cell r="L266" t="str">
            <v/>
          </cell>
          <cell r="M266" t="str">
            <v>North</v>
          </cell>
          <cell r="N266">
            <v>332703</v>
          </cell>
          <cell r="O266" t="str">
            <v>08AGMPL5381K1ZT</v>
          </cell>
          <cell r="P266">
            <v>9983405005</v>
          </cell>
          <cell r="Q266" t="str">
            <v>Mar'24</v>
          </cell>
          <cell r="R266">
            <v>2024</v>
          </cell>
          <cell r="S266">
            <v>21</v>
          </cell>
          <cell r="T266">
            <v>300</v>
          </cell>
          <cell r="U266">
            <v>0</v>
          </cell>
          <cell r="V266" t="str">
            <v>Alien</v>
          </cell>
          <cell r="W266"/>
          <cell r="X266"/>
          <cell r="Y266">
            <v>21</v>
          </cell>
          <cell r="Z266"/>
          <cell r="AA266"/>
          <cell r="AB266"/>
          <cell r="AC266"/>
          <cell r="AD266"/>
          <cell r="AE266"/>
          <cell r="AF266"/>
          <cell r="AG266"/>
          <cell r="AH266"/>
          <cell r="AI266"/>
          <cell r="AJ266"/>
          <cell r="AK266"/>
          <cell r="AL266"/>
          <cell r="AM266"/>
          <cell r="AO266"/>
          <cell r="AP266"/>
          <cell r="AQ266"/>
          <cell r="AR266"/>
          <cell r="AS266"/>
          <cell r="AU266"/>
          <cell r="AV266"/>
          <cell r="AW266" t="str">
            <v/>
          </cell>
        </row>
        <row r="267">
          <cell r="A267">
            <v>265</v>
          </cell>
          <cell r="B267">
            <v>2024</v>
          </cell>
          <cell r="C267" t="str">
            <v>PBTMTR267</v>
          </cell>
          <cell r="D267" t="str">
            <v>0015g00001YRRpBAAX</v>
          </cell>
          <cell r="E267" t="str">
            <v>SHRI GANESH ENTERPRISES</v>
          </cell>
          <cell r="F267" t="str">
            <v>RAJASTHAN</v>
          </cell>
          <cell r="G267" t="str">
            <v>TONK</v>
          </cell>
          <cell r="H267" t="str">
            <v>Tonk</v>
          </cell>
          <cell r="I267" t="str">
            <v>J P ALLOYS</v>
          </cell>
          <cell r="J267" t="str">
            <v>Ravi Kumar Kulmi</v>
          </cell>
          <cell r="K267" t="str">
            <v>Pushpendra Kumar</v>
          </cell>
          <cell r="L267" t="str">
            <v>C13188</v>
          </cell>
          <cell r="M267" t="str">
            <v>North</v>
          </cell>
          <cell r="N267">
            <v>304001</v>
          </cell>
          <cell r="O267" t="str">
            <v>08CCOPB45451ZQ</v>
          </cell>
          <cell r="P267">
            <v>7737368129</v>
          </cell>
          <cell r="Q267" t="str">
            <v>Mar'24</v>
          </cell>
          <cell r="R267">
            <v>2024</v>
          </cell>
          <cell r="S267">
            <v>20</v>
          </cell>
          <cell r="T267">
            <v>100</v>
          </cell>
          <cell r="U267">
            <v>0</v>
          </cell>
          <cell r="V267" t="str">
            <v>Challenger</v>
          </cell>
          <cell r="W267"/>
          <cell r="X267"/>
          <cell r="Y267">
            <v>20</v>
          </cell>
          <cell r="Z267"/>
          <cell r="AA267"/>
          <cell r="AB267"/>
          <cell r="AC267"/>
          <cell r="AD267"/>
          <cell r="AE267"/>
          <cell r="AF267">
            <v>20</v>
          </cell>
          <cell r="AG267"/>
          <cell r="AH267">
            <v>7</v>
          </cell>
          <cell r="AI267"/>
          <cell r="AJ267"/>
          <cell r="AK267"/>
          <cell r="AL267"/>
          <cell r="AM267"/>
          <cell r="AO267"/>
          <cell r="AP267"/>
          <cell r="AQ267"/>
          <cell r="AR267"/>
          <cell r="AS267"/>
          <cell r="AU267"/>
          <cell r="AV267"/>
          <cell r="AW267" t="str">
            <v/>
          </cell>
        </row>
        <row r="268">
          <cell r="A268">
            <v>266</v>
          </cell>
          <cell r="B268">
            <v>2024</v>
          </cell>
          <cell r="C268" t="str">
            <v>PBTMTR268</v>
          </cell>
          <cell r="D268" t="str">
            <v>001J1000005aTwPIAU</v>
          </cell>
          <cell r="E268" t="str">
            <v>RAM DHAN ASHOK KUMAR</v>
          </cell>
          <cell r="F268" t="str">
            <v>DELHI</v>
          </cell>
          <cell r="G268" t="str">
            <v>SHAHDARA</v>
          </cell>
          <cell r="H268"/>
          <cell r="I268" t="str">
            <v>MAHENDRA STEELS</v>
          </cell>
          <cell r="J268" t="str">
            <v>Aman kumar</v>
          </cell>
          <cell r="K268" t="str">
            <v>Aashish Goyal</v>
          </cell>
          <cell r="L268" t="str">
            <v>C12832</v>
          </cell>
          <cell r="M268" t="str">
            <v>North</v>
          </cell>
          <cell r="N268">
            <v>110032</v>
          </cell>
          <cell r="O268" t="str">
            <v>07AICPA1404E1Z8</v>
          </cell>
          <cell r="P268">
            <v>8588808705</v>
          </cell>
          <cell r="Q268" t="str">
            <v>Mar'24</v>
          </cell>
          <cell r="R268">
            <v>2024</v>
          </cell>
          <cell r="S268">
            <v>10</v>
          </cell>
          <cell r="T268">
            <v>300</v>
          </cell>
          <cell r="U268">
            <v>0.10734444444444445</v>
          </cell>
          <cell r="V268" t="str">
            <v>Super Star</v>
          </cell>
          <cell r="W268"/>
          <cell r="X268"/>
          <cell r="Y268">
            <v>10</v>
          </cell>
          <cell r="Z268">
            <v>15</v>
          </cell>
          <cell r="AA268">
            <v>21</v>
          </cell>
          <cell r="AB268">
            <v>39</v>
          </cell>
          <cell r="AC268">
            <v>15</v>
          </cell>
          <cell r="AD268">
            <v>10.119999999999999</v>
          </cell>
          <cell r="AE268"/>
          <cell r="AF268">
            <v>91.07</v>
          </cell>
          <cell r="AG268">
            <v>51</v>
          </cell>
          <cell r="AH268">
            <v>50.23</v>
          </cell>
          <cell r="AI268">
            <v>53.24</v>
          </cell>
          <cell r="AJ268">
            <v>125</v>
          </cell>
          <cell r="AK268">
            <v>35</v>
          </cell>
          <cell r="AL268">
            <v>97.73</v>
          </cell>
          <cell r="AM268">
            <v>34</v>
          </cell>
          <cell r="AN268">
            <v>51</v>
          </cell>
          <cell r="AO268">
            <v>7.48</v>
          </cell>
          <cell r="AP268">
            <v>9.94</v>
          </cell>
          <cell r="AQ268">
            <v>15.97</v>
          </cell>
          <cell r="AR268">
            <v>32.25</v>
          </cell>
          <cell r="AS268"/>
          <cell r="AT268">
            <v>31.53</v>
          </cell>
          <cell r="AU268">
            <v>35</v>
          </cell>
          <cell r="AV268">
            <v>30.08</v>
          </cell>
          <cell r="AW268" t="str">
            <v/>
          </cell>
        </row>
        <row r="269">
          <cell r="A269">
            <v>267</v>
          </cell>
          <cell r="B269">
            <v>2024</v>
          </cell>
          <cell r="C269" t="str">
            <v>PBTMTR269</v>
          </cell>
          <cell r="D269" t="str">
            <v>0015g00001W4OZDAA3</v>
          </cell>
          <cell r="E269" t="str">
            <v>RAHAT CEMENT AGENCY</v>
          </cell>
          <cell r="F269" t="str">
            <v>DELHI</v>
          </cell>
          <cell r="G269" t="str">
            <v>NORTH</v>
          </cell>
          <cell r="H269"/>
          <cell r="I269" t="str">
            <v>MAHENDRA STEELS</v>
          </cell>
          <cell r="J269" t="str">
            <v>Aashish Goyal</v>
          </cell>
          <cell r="K269" t="str">
            <v>Aashish Goyal</v>
          </cell>
          <cell r="L269" t="str">
            <v>C12832</v>
          </cell>
          <cell r="M269" t="str">
            <v>North</v>
          </cell>
          <cell r="N269">
            <v>110084</v>
          </cell>
          <cell r="O269" t="str">
            <v>07CDDPS3090N1Z1</v>
          </cell>
          <cell r="P269">
            <v>9971086258</v>
          </cell>
          <cell r="Q269" t="str">
            <v>Mar'24</v>
          </cell>
          <cell r="R269">
            <v>2024</v>
          </cell>
          <cell r="S269">
            <v>13</v>
          </cell>
          <cell r="T269">
            <v>100</v>
          </cell>
          <cell r="U269">
            <v>0</v>
          </cell>
          <cell r="V269" t="str">
            <v>Challenger</v>
          </cell>
          <cell r="W269"/>
          <cell r="X269"/>
          <cell r="Y269">
            <v>13</v>
          </cell>
          <cell r="Z269">
            <v>10</v>
          </cell>
          <cell r="AA269">
            <v>9.7799999999999994</v>
          </cell>
          <cell r="AB269">
            <v>6</v>
          </cell>
          <cell r="AC269">
            <v>2</v>
          </cell>
          <cell r="AD269">
            <v>5.56</v>
          </cell>
          <cell r="AE269">
            <v>2.15</v>
          </cell>
          <cell r="AF269">
            <v>10.93</v>
          </cell>
          <cell r="AG269"/>
          <cell r="AH269"/>
          <cell r="AI269"/>
          <cell r="AJ269"/>
          <cell r="AK269"/>
          <cell r="AL269"/>
          <cell r="AM269"/>
          <cell r="AO269"/>
          <cell r="AP269"/>
          <cell r="AQ269"/>
          <cell r="AR269"/>
          <cell r="AS269"/>
          <cell r="AU269"/>
          <cell r="AV269"/>
          <cell r="AW269" t="str">
            <v/>
          </cell>
        </row>
        <row r="270">
          <cell r="A270">
            <v>268</v>
          </cell>
          <cell r="B270">
            <v>2024</v>
          </cell>
          <cell r="C270" t="str">
            <v>PBTMTR270</v>
          </cell>
          <cell r="D270" t="str">
            <v>0015g00001XItQQAA1</v>
          </cell>
          <cell r="E270" t="str">
            <v>AGGARWAL CEMENT TRADERS</v>
          </cell>
          <cell r="F270" t="str">
            <v>DELHI</v>
          </cell>
          <cell r="G270" t="str">
            <v>NORTH WEST</v>
          </cell>
          <cell r="H270"/>
          <cell r="I270" t="str">
            <v>MAHENDRA STEELS</v>
          </cell>
          <cell r="J270" t="str">
            <v>Aman kumar</v>
          </cell>
          <cell r="K270" t="str">
            <v>Aashish Goyal</v>
          </cell>
          <cell r="L270" t="str">
            <v>C12832</v>
          </cell>
          <cell r="M270" t="str">
            <v>North</v>
          </cell>
          <cell r="N270">
            <v>110086</v>
          </cell>
          <cell r="O270" t="str">
            <v>07AZHPG9311J1ZA</v>
          </cell>
          <cell r="P270">
            <v>9716637646</v>
          </cell>
          <cell r="Q270" t="str">
            <v>Mar'24</v>
          </cell>
          <cell r="R270">
            <v>2024</v>
          </cell>
          <cell r="S270">
            <v>12</v>
          </cell>
          <cell r="T270">
            <v>200</v>
          </cell>
          <cell r="U270">
            <v>0</v>
          </cell>
          <cell r="V270" t="str">
            <v>Challenger</v>
          </cell>
          <cell r="W270"/>
          <cell r="X270"/>
          <cell r="Y270">
            <v>12</v>
          </cell>
          <cell r="Z270">
            <v>20</v>
          </cell>
          <cell r="AA270">
            <v>6.8849999999999998</v>
          </cell>
          <cell r="AB270">
            <v>24</v>
          </cell>
          <cell r="AC270"/>
          <cell r="AD270">
            <v>5.71</v>
          </cell>
          <cell r="AE270">
            <v>2.5</v>
          </cell>
          <cell r="AF270">
            <v>1</v>
          </cell>
          <cell r="AG270"/>
          <cell r="AH270"/>
          <cell r="AI270"/>
          <cell r="AJ270"/>
          <cell r="AK270"/>
          <cell r="AL270"/>
          <cell r="AM270"/>
          <cell r="AO270"/>
          <cell r="AP270"/>
          <cell r="AQ270"/>
          <cell r="AR270"/>
          <cell r="AS270"/>
          <cell r="AU270"/>
          <cell r="AV270"/>
          <cell r="AW270" t="str">
            <v/>
          </cell>
        </row>
        <row r="271">
          <cell r="A271">
            <v>269</v>
          </cell>
          <cell r="B271">
            <v>2024</v>
          </cell>
          <cell r="C271" t="str">
            <v>PBTMTR271</v>
          </cell>
          <cell r="D271" t="str">
            <v>0015g00001YRCR3AAP</v>
          </cell>
          <cell r="E271" t="str">
            <v>GIRSA STEEL</v>
          </cell>
          <cell r="F271" t="str">
            <v>DELHI</v>
          </cell>
          <cell r="G271" t="str">
            <v>SOUTH WEST</v>
          </cell>
          <cell r="H271"/>
          <cell r="I271" t="str">
            <v>MAHENDRA STEELS</v>
          </cell>
          <cell r="J271" t="str">
            <v>Aman kumar</v>
          </cell>
          <cell r="K271" t="str">
            <v>Aman kumar</v>
          </cell>
          <cell r="L271" t="str">
            <v>C12832</v>
          </cell>
          <cell r="M271" t="str">
            <v>North</v>
          </cell>
          <cell r="N271">
            <v>110071</v>
          </cell>
          <cell r="O271" t="str">
            <v>07CKXPR2312F2ZW</v>
          </cell>
          <cell r="P271">
            <v>9910025174</v>
          </cell>
          <cell r="Q271" t="str">
            <v>Mar'24</v>
          </cell>
          <cell r="R271">
            <v>2024</v>
          </cell>
          <cell r="S271">
            <v>3</v>
          </cell>
          <cell r="T271">
            <v>300</v>
          </cell>
          <cell r="U271">
            <v>0</v>
          </cell>
          <cell r="V271" t="str">
            <v>Alien</v>
          </cell>
          <cell r="W271"/>
          <cell r="X271"/>
          <cell r="Y271">
            <v>3</v>
          </cell>
          <cell r="Z271">
            <v>15</v>
          </cell>
          <cell r="AA271"/>
          <cell r="AB271"/>
          <cell r="AC271"/>
          <cell r="AD271"/>
          <cell r="AE271">
            <v>10</v>
          </cell>
          <cell r="AF271">
            <v>10</v>
          </cell>
          <cell r="AG271"/>
          <cell r="AH271"/>
          <cell r="AI271"/>
          <cell r="AJ271"/>
          <cell r="AK271"/>
          <cell r="AL271"/>
          <cell r="AM271"/>
          <cell r="AO271"/>
          <cell r="AP271"/>
          <cell r="AQ271"/>
          <cell r="AR271"/>
          <cell r="AS271"/>
          <cell r="AU271"/>
          <cell r="AV271"/>
          <cell r="AW271" t="str">
            <v/>
          </cell>
        </row>
        <row r="272">
          <cell r="A272">
            <v>270</v>
          </cell>
          <cell r="B272">
            <v>2024</v>
          </cell>
          <cell r="C272" t="str">
            <v>PBTMTR272</v>
          </cell>
          <cell r="D272" t="str">
            <v>0015g00001V9KbtAAF</v>
          </cell>
          <cell r="E272" t="str">
            <v>MANGLA STEEL</v>
          </cell>
          <cell r="F272" t="str">
            <v>HARYANA</v>
          </cell>
          <cell r="G272" t="str">
            <v>PALWAL</v>
          </cell>
          <cell r="H272" t="str">
            <v>Palwal</v>
          </cell>
          <cell r="I272" t="str">
            <v>NIKUNJ UDYOG</v>
          </cell>
          <cell r="J272" t="str">
            <v>Shiv Shankar Sharma</v>
          </cell>
          <cell r="K272" t="str">
            <v>Shiv Shankar Sharma</v>
          </cell>
          <cell r="L272" t="str">
            <v>C12828</v>
          </cell>
          <cell r="M272" t="str">
            <v>North</v>
          </cell>
          <cell r="N272">
            <v>121102</v>
          </cell>
          <cell r="O272" t="str">
            <v>06ABFPM8034Q1Z5</v>
          </cell>
          <cell r="P272">
            <v>9215740025</v>
          </cell>
          <cell r="Q272" t="str">
            <v>Mar'24</v>
          </cell>
          <cell r="R272">
            <v>2024</v>
          </cell>
          <cell r="S272">
            <v>10</v>
          </cell>
          <cell r="T272">
            <v>140</v>
          </cell>
          <cell r="U272">
            <v>7.1428571428571426E-3</v>
          </cell>
          <cell r="V272" t="str">
            <v>Challenger</v>
          </cell>
          <cell r="W272"/>
          <cell r="X272"/>
          <cell r="Y272">
            <v>10</v>
          </cell>
          <cell r="Z272"/>
          <cell r="AA272"/>
          <cell r="AB272"/>
          <cell r="AC272"/>
          <cell r="AD272"/>
          <cell r="AE272">
            <v>5</v>
          </cell>
          <cell r="AF272">
            <v>5</v>
          </cell>
          <cell r="AG272">
            <v>1</v>
          </cell>
          <cell r="AH272">
            <v>9.1</v>
          </cell>
          <cell r="AI272"/>
          <cell r="AJ272"/>
          <cell r="AK272">
            <v>1.5</v>
          </cell>
          <cell r="AL272"/>
          <cell r="AM272">
            <v>6</v>
          </cell>
          <cell r="AN272">
            <v>3</v>
          </cell>
          <cell r="AO272"/>
          <cell r="AP272"/>
          <cell r="AQ272">
            <v>2.9</v>
          </cell>
          <cell r="AR272">
            <v>7.29</v>
          </cell>
          <cell r="AS272">
            <v>1.4</v>
          </cell>
          <cell r="AT272">
            <v>3</v>
          </cell>
          <cell r="AU272"/>
          <cell r="AV272"/>
          <cell r="AW272">
            <v>1</v>
          </cell>
        </row>
        <row r="273">
          <cell r="A273">
            <v>271</v>
          </cell>
          <cell r="B273">
            <v>2024</v>
          </cell>
          <cell r="C273" t="str">
            <v>PBTMTR274</v>
          </cell>
          <cell r="D273" t="str">
            <v>0015g00001c44kkAAA</v>
          </cell>
          <cell r="E273" t="str">
            <v>M/S SHASHI TRADING COMPANY</v>
          </cell>
          <cell r="F273" t="str">
            <v>UTTAR PRADESH</v>
          </cell>
          <cell r="G273" t="str">
            <v>HATHRAS</v>
          </cell>
          <cell r="H273" t="str">
            <v>Bulandshahr</v>
          </cell>
          <cell r="I273" t="str">
            <v>SHASHI STEELS CORPORATION</v>
          </cell>
          <cell r="J273" t="str">
            <v>Abhijeet Biswas</v>
          </cell>
          <cell r="K273" t="str">
            <v>Abhijeet Biswas</v>
          </cell>
          <cell r="L273" t="str">
            <v>C12816</v>
          </cell>
          <cell r="M273" t="str">
            <v>North</v>
          </cell>
          <cell r="N273">
            <v>203001</v>
          </cell>
          <cell r="O273" t="str">
            <v>09ATWPG5854B1ZC</v>
          </cell>
          <cell r="P273">
            <v>9897024250</v>
          </cell>
          <cell r="Q273" t="str">
            <v>Mar'24</v>
          </cell>
          <cell r="R273">
            <v>2024</v>
          </cell>
          <cell r="S273">
            <v>7</v>
          </cell>
          <cell r="T273">
            <v>800</v>
          </cell>
          <cell r="U273">
            <v>0.10632083333333334</v>
          </cell>
          <cell r="V273" t="str">
            <v>Super Star</v>
          </cell>
          <cell r="W273"/>
          <cell r="X273"/>
          <cell r="Y273">
            <v>7</v>
          </cell>
          <cell r="Z273">
            <v>5</v>
          </cell>
          <cell r="AA273"/>
          <cell r="AB273"/>
          <cell r="AC273">
            <v>4</v>
          </cell>
          <cell r="AD273"/>
          <cell r="AE273"/>
          <cell r="AF273">
            <v>57</v>
          </cell>
          <cell r="AG273"/>
          <cell r="AH273"/>
          <cell r="AI273">
            <v>58.48</v>
          </cell>
          <cell r="AJ273">
            <v>60</v>
          </cell>
          <cell r="AK273">
            <v>135</v>
          </cell>
          <cell r="AL273">
            <v>62</v>
          </cell>
          <cell r="AM273">
            <v>108</v>
          </cell>
          <cell r="AN273">
            <v>211</v>
          </cell>
          <cell r="AO273">
            <v>50.53</v>
          </cell>
          <cell r="AP273">
            <v>2.12</v>
          </cell>
          <cell r="AQ273">
            <v>95.15</v>
          </cell>
          <cell r="AR273">
            <v>32.700000000000003</v>
          </cell>
          <cell r="AS273">
            <v>115.19</v>
          </cell>
          <cell r="AT273">
            <v>51.77</v>
          </cell>
          <cell r="AU273">
            <v>83</v>
          </cell>
          <cell r="AV273">
            <v>120.4</v>
          </cell>
          <cell r="AW273">
            <v>146</v>
          </cell>
        </row>
        <row r="274">
          <cell r="A274">
            <v>272</v>
          </cell>
          <cell r="B274">
            <v>2024</v>
          </cell>
          <cell r="C274" t="str">
            <v>PBTMTR275</v>
          </cell>
          <cell r="D274" t="str">
            <v>001J100000DrX2KIAV</v>
          </cell>
          <cell r="E274" t="str">
            <v>AGARWAL STEEL CORPORATION</v>
          </cell>
          <cell r="F274" t="str">
            <v>RAJASTHAN</v>
          </cell>
          <cell r="G274" t="str">
            <v>KARAULI</v>
          </cell>
          <cell r="H274"/>
          <cell r="I274" t="str">
            <v>Swastik Tradevision Pvt. Ltd.</v>
          </cell>
          <cell r="J274" t="str">
            <v>Ravi Kumar Kulmi</v>
          </cell>
          <cell r="K274" t="str">
            <v>Ravi Kumar Kulmi</v>
          </cell>
          <cell r="L274" t="str">
            <v>C12822</v>
          </cell>
          <cell r="M274" t="str">
            <v>North</v>
          </cell>
          <cell r="N274">
            <v>322218</v>
          </cell>
          <cell r="O274" t="str">
            <v>08AMEPA8768K1ZM</v>
          </cell>
          <cell r="P274">
            <v>9983496270</v>
          </cell>
          <cell r="Q274" t="str">
            <v>Mar'24</v>
          </cell>
          <cell r="R274">
            <v>2024</v>
          </cell>
          <cell r="S274">
            <v>10</v>
          </cell>
          <cell r="T274">
            <v>50</v>
          </cell>
          <cell r="U274">
            <v>0</v>
          </cell>
          <cell r="V274" t="str">
            <v>Minor</v>
          </cell>
          <cell r="W274"/>
          <cell r="X274"/>
          <cell r="Y274">
            <v>10</v>
          </cell>
          <cell r="Z274"/>
          <cell r="AA274"/>
          <cell r="AB274"/>
          <cell r="AC274"/>
          <cell r="AD274"/>
          <cell r="AE274"/>
          <cell r="AF274"/>
          <cell r="AG274"/>
          <cell r="AH274"/>
          <cell r="AI274"/>
          <cell r="AJ274"/>
          <cell r="AK274"/>
          <cell r="AL274"/>
          <cell r="AM274"/>
          <cell r="AO274"/>
          <cell r="AP274"/>
          <cell r="AQ274"/>
          <cell r="AR274"/>
          <cell r="AS274"/>
          <cell r="AU274"/>
          <cell r="AV274"/>
          <cell r="AW274" t="str">
            <v/>
          </cell>
        </row>
        <row r="275">
          <cell r="A275">
            <v>273</v>
          </cell>
          <cell r="B275">
            <v>2024</v>
          </cell>
          <cell r="C275" t="str">
            <v>PBTMTR276</v>
          </cell>
          <cell r="D275" t="str">
            <v>0015g00001fvEIVAA2</v>
          </cell>
          <cell r="E275" t="str">
            <v>VEER TEJA BUILDING MATERIAL</v>
          </cell>
          <cell r="F275" t="str">
            <v>RAJASTHAN</v>
          </cell>
          <cell r="G275" t="str">
            <v>NAGAUR</v>
          </cell>
          <cell r="H275"/>
          <cell r="I275" t="str">
            <v>Swastik Tradevision Pvt. Ltd.</v>
          </cell>
          <cell r="J275" t="str">
            <v>Neeraj Sharma</v>
          </cell>
          <cell r="K275" t="str">
            <v>Ravi Kumar Kulmi</v>
          </cell>
          <cell r="L275" t="str">
            <v>C12822</v>
          </cell>
          <cell r="M275" t="str">
            <v>North</v>
          </cell>
          <cell r="N275">
            <v>341001</v>
          </cell>
          <cell r="O275" t="str">
            <v>08FNGPB3768A1Z7</v>
          </cell>
          <cell r="P275">
            <v>9672846573</v>
          </cell>
          <cell r="Q275" t="str">
            <v>Mar'24</v>
          </cell>
          <cell r="R275">
            <v>2024</v>
          </cell>
          <cell r="S275">
            <v>20</v>
          </cell>
          <cell r="T275">
            <v>300</v>
          </cell>
          <cell r="U275">
            <v>0</v>
          </cell>
          <cell r="V275" t="str">
            <v>Alien</v>
          </cell>
          <cell r="W275"/>
          <cell r="X275"/>
          <cell r="Y275">
            <v>20</v>
          </cell>
          <cell r="Z275"/>
          <cell r="AA275">
            <v>19.98</v>
          </cell>
          <cell r="AB275"/>
          <cell r="AC275"/>
          <cell r="AD275">
            <v>25</v>
          </cell>
          <cell r="AE275">
            <v>25</v>
          </cell>
          <cell r="AF275">
            <v>36.020000000000003</v>
          </cell>
          <cell r="AG275">
            <v>25</v>
          </cell>
          <cell r="AH275">
            <v>25</v>
          </cell>
          <cell r="AI275"/>
          <cell r="AJ275"/>
          <cell r="AK275"/>
          <cell r="AL275"/>
          <cell r="AM275"/>
          <cell r="AO275"/>
          <cell r="AP275"/>
          <cell r="AQ275"/>
          <cell r="AR275"/>
          <cell r="AS275"/>
          <cell r="AU275"/>
          <cell r="AV275"/>
          <cell r="AW275" t="str">
            <v/>
          </cell>
        </row>
        <row r="276">
          <cell r="A276">
            <v>274</v>
          </cell>
          <cell r="B276">
            <v>2024</v>
          </cell>
          <cell r="C276" t="str">
            <v>PBTMTR277</v>
          </cell>
          <cell r="D276" t="str">
            <v>001J100000BahQrIAJ</v>
          </cell>
          <cell r="E276" t="str">
            <v>SHREE STEEL ASSOCIATES</v>
          </cell>
          <cell r="F276" t="str">
            <v>RAJASTHAN</v>
          </cell>
          <cell r="G276" t="str">
            <v>JAIPUR</v>
          </cell>
          <cell r="H276" t="str">
            <v>Jaipur</v>
          </cell>
          <cell r="I276" t="str">
            <v>Swastik Tradevision Pvt. Ltd.</v>
          </cell>
          <cell r="J276" t="str">
            <v>Ravi Kumar Kulmi</v>
          </cell>
          <cell r="K276" t="str">
            <v>Ravi Kumar Kulmi</v>
          </cell>
          <cell r="L276" t="str">
            <v>C12822</v>
          </cell>
          <cell r="M276" t="str">
            <v>North</v>
          </cell>
          <cell r="N276">
            <v>302013</v>
          </cell>
          <cell r="O276" t="str">
            <v>08AAPFS0547R1ZC</v>
          </cell>
          <cell r="P276">
            <v>7300199426</v>
          </cell>
          <cell r="Q276" t="str">
            <v>Mar'24</v>
          </cell>
          <cell r="R276">
            <v>2024</v>
          </cell>
          <cell r="S276">
            <v>50</v>
          </cell>
          <cell r="T276">
            <v>400</v>
          </cell>
          <cell r="U276">
            <v>0</v>
          </cell>
          <cell r="V276" t="str">
            <v>Alien</v>
          </cell>
          <cell r="W276"/>
          <cell r="X276"/>
          <cell r="Y276">
            <v>50</v>
          </cell>
          <cell r="Z276"/>
          <cell r="AA276"/>
          <cell r="AB276"/>
          <cell r="AC276"/>
          <cell r="AD276"/>
          <cell r="AE276">
            <v>69</v>
          </cell>
          <cell r="AF276"/>
          <cell r="AG276"/>
          <cell r="AH276">
            <v>84.92</v>
          </cell>
          <cell r="AI276">
            <v>40.11</v>
          </cell>
          <cell r="AJ276">
            <v>154.21</v>
          </cell>
          <cell r="AK276">
            <v>80.67</v>
          </cell>
          <cell r="AL276">
            <v>251</v>
          </cell>
          <cell r="AM276">
            <v>145</v>
          </cell>
          <cell r="AO276">
            <v>229.51</v>
          </cell>
          <cell r="AP276">
            <v>127.03</v>
          </cell>
          <cell r="AQ276"/>
          <cell r="AR276">
            <v>68.53</v>
          </cell>
          <cell r="AS276"/>
          <cell r="AU276"/>
          <cell r="AV276"/>
          <cell r="AW276" t="str">
            <v/>
          </cell>
        </row>
        <row r="277">
          <cell r="A277">
            <v>275</v>
          </cell>
          <cell r="B277">
            <v>2024</v>
          </cell>
          <cell r="C277" t="str">
            <v>PBTMTR278</v>
          </cell>
          <cell r="D277" t="str">
            <v>0015g00001cbM2FAAU</v>
          </cell>
          <cell r="E277" t="str">
            <v>UTTAM CHAND &amp; SONS</v>
          </cell>
          <cell r="F277" t="str">
            <v>HIMACHAL PRADESH</v>
          </cell>
          <cell r="G277" t="str">
            <v>KANGRA</v>
          </cell>
          <cell r="H277"/>
          <cell r="I277" t="str">
            <v>MONAD PROFILES</v>
          </cell>
          <cell r="J277" t="str">
            <v>Rahul Gautam</v>
          </cell>
          <cell r="K277" t="str">
            <v>kapil vaidya</v>
          </cell>
          <cell r="L277" t="str">
            <v/>
          </cell>
          <cell r="M277" t="str">
            <v>North</v>
          </cell>
          <cell r="N277">
            <v>176209</v>
          </cell>
          <cell r="O277" t="str">
            <v>02AGSPD4609C2ZU</v>
          </cell>
          <cell r="P277">
            <v>9418080474</v>
          </cell>
          <cell r="Q277" t="str">
            <v>Mar'24</v>
          </cell>
          <cell r="R277">
            <v>2024</v>
          </cell>
          <cell r="S277">
            <v>17</v>
          </cell>
          <cell r="T277">
            <v>100</v>
          </cell>
          <cell r="U277">
            <v>0</v>
          </cell>
          <cell r="V277" t="str">
            <v>Challenger</v>
          </cell>
          <cell r="W277"/>
          <cell r="X277"/>
          <cell r="Y277">
            <v>17</v>
          </cell>
          <cell r="Z277"/>
          <cell r="AA277"/>
          <cell r="AB277"/>
          <cell r="AC277"/>
          <cell r="AD277"/>
          <cell r="AE277"/>
          <cell r="AF277"/>
          <cell r="AG277"/>
          <cell r="AH277"/>
          <cell r="AI277"/>
          <cell r="AJ277"/>
          <cell r="AK277"/>
          <cell r="AL277"/>
          <cell r="AM277"/>
          <cell r="AO277"/>
          <cell r="AP277"/>
          <cell r="AQ277"/>
          <cell r="AR277"/>
          <cell r="AS277"/>
          <cell r="AU277"/>
          <cell r="AV277"/>
          <cell r="AW277" t="str">
            <v/>
          </cell>
        </row>
        <row r="278">
          <cell r="A278">
            <v>276</v>
          </cell>
          <cell r="B278">
            <v>2024</v>
          </cell>
          <cell r="C278" t="str">
            <v>PBTMTR279</v>
          </cell>
          <cell r="D278" t="str">
            <v>0015g00001dJmnSAAS</v>
          </cell>
          <cell r="E278" t="str">
            <v>MADAN LAL &amp; SONS</v>
          </cell>
          <cell r="F278" t="str">
            <v>HIMACHAL PRADESH</v>
          </cell>
          <cell r="G278" t="str">
            <v>MANDI</v>
          </cell>
          <cell r="H278" t="str">
            <v>Sadar</v>
          </cell>
          <cell r="I278" t="str">
            <v>MONAD PROFILES</v>
          </cell>
          <cell r="J278" t="str">
            <v>Rahul Gautam</v>
          </cell>
          <cell r="K278" t="str">
            <v>kapil vaidya</v>
          </cell>
          <cell r="L278" t="str">
            <v/>
          </cell>
          <cell r="M278" t="str">
            <v>North</v>
          </cell>
          <cell r="N278">
            <v>175008</v>
          </cell>
          <cell r="O278" t="str">
            <v>02CGNPK6954Q1ZM</v>
          </cell>
          <cell r="P278">
            <v>8278772323</v>
          </cell>
          <cell r="Q278" t="str">
            <v>Mar'24</v>
          </cell>
          <cell r="R278">
            <v>2024</v>
          </cell>
          <cell r="S278">
            <v>15</v>
          </cell>
          <cell r="T278">
            <v>50</v>
          </cell>
          <cell r="U278">
            <v>0</v>
          </cell>
          <cell r="V278" t="str">
            <v>Minor</v>
          </cell>
          <cell r="W278"/>
          <cell r="X278"/>
          <cell r="Y278">
            <v>15</v>
          </cell>
          <cell r="Z278"/>
          <cell r="AA278"/>
          <cell r="AB278"/>
          <cell r="AC278"/>
          <cell r="AD278"/>
          <cell r="AE278"/>
          <cell r="AF278"/>
          <cell r="AG278"/>
          <cell r="AH278"/>
          <cell r="AI278"/>
          <cell r="AJ278"/>
          <cell r="AK278"/>
          <cell r="AL278"/>
          <cell r="AM278"/>
          <cell r="AO278"/>
          <cell r="AP278"/>
          <cell r="AQ278"/>
          <cell r="AR278"/>
          <cell r="AS278"/>
          <cell r="AU278"/>
          <cell r="AV278"/>
          <cell r="AW278" t="str">
            <v/>
          </cell>
        </row>
        <row r="279">
          <cell r="A279">
            <v>277</v>
          </cell>
          <cell r="B279">
            <v>2024</v>
          </cell>
          <cell r="C279" t="str">
            <v>PBTMTR280</v>
          </cell>
          <cell r="D279" t="str">
            <v>0015g00001dHZzFAAW</v>
          </cell>
          <cell r="E279" t="str">
            <v>THE MAJHERNA CO OP AGRICULTURAL SERVICE SOCIETY</v>
          </cell>
          <cell r="F279" t="str">
            <v>HIMACHAL PRADESH</v>
          </cell>
          <cell r="G279" t="str">
            <v>KANGRA</v>
          </cell>
          <cell r="H279"/>
          <cell r="I279" t="str">
            <v>MONAD PROFILES</v>
          </cell>
          <cell r="J279" t="str">
            <v>Rahul Gautam</v>
          </cell>
          <cell r="K279" t="str">
            <v>kapil vaidya</v>
          </cell>
          <cell r="L279" t="str">
            <v/>
          </cell>
          <cell r="M279" t="str">
            <v>North</v>
          </cell>
          <cell r="N279">
            <v>176063</v>
          </cell>
          <cell r="O279" t="str">
            <v>02AAGAT3565J1ZE</v>
          </cell>
          <cell r="P279">
            <v>9816102751</v>
          </cell>
          <cell r="Q279" t="str">
            <v>Mar'24</v>
          </cell>
          <cell r="R279">
            <v>2024</v>
          </cell>
          <cell r="S279">
            <v>17</v>
          </cell>
          <cell r="T279">
            <v>30</v>
          </cell>
          <cell r="U279">
            <v>0</v>
          </cell>
          <cell r="V279" t="str">
            <v>Minor</v>
          </cell>
          <cell r="W279"/>
          <cell r="X279"/>
          <cell r="Y279">
            <v>17</v>
          </cell>
          <cell r="Z279">
            <v>11.86</v>
          </cell>
          <cell r="AA279"/>
          <cell r="AB279"/>
          <cell r="AC279"/>
          <cell r="AD279"/>
          <cell r="AE279"/>
          <cell r="AF279"/>
          <cell r="AG279">
            <v>16</v>
          </cell>
          <cell r="AH279"/>
          <cell r="AI279"/>
          <cell r="AJ279"/>
          <cell r="AK279"/>
          <cell r="AL279"/>
          <cell r="AM279"/>
          <cell r="AO279"/>
          <cell r="AP279"/>
          <cell r="AQ279"/>
          <cell r="AR279"/>
          <cell r="AS279"/>
          <cell r="AU279"/>
          <cell r="AV279"/>
          <cell r="AW279" t="str">
            <v/>
          </cell>
        </row>
        <row r="280">
          <cell r="A280">
            <v>278</v>
          </cell>
          <cell r="B280">
            <v>2024</v>
          </cell>
          <cell r="C280" t="str">
            <v>PBTMTR281</v>
          </cell>
          <cell r="D280" t="str">
            <v>001J100000CMmsIIAT</v>
          </cell>
          <cell r="E280" t="str">
            <v>M/S GYAN TRADERS PROP AJIT KUMAR JAIN</v>
          </cell>
          <cell r="F280" t="str">
            <v>MADHYA PRADESH</v>
          </cell>
          <cell r="G280" t="str">
            <v>CHHATARPUR</v>
          </cell>
          <cell r="H280"/>
          <cell r="I280" t="str">
            <v>Global Steel</v>
          </cell>
          <cell r="J280" t="str">
            <v>Swapnil Dahayat</v>
          </cell>
          <cell r="K280" t="str">
            <v>-</v>
          </cell>
          <cell r="L280" t="str">
            <v>C13471</v>
          </cell>
          <cell r="M280" t="str">
            <v>Central</v>
          </cell>
          <cell r="N280">
            <v>471201</v>
          </cell>
          <cell r="O280" t="str">
            <v>23AAUPJ6515B1ZW</v>
          </cell>
          <cell r="P280">
            <v>9425144179</v>
          </cell>
          <cell r="Q280" t="str">
            <v>Mar'24</v>
          </cell>
          <cell r="R280">
            <v>2024</v>
          </cell>
          <cell r="S280">
            <v>60</v>
          </cell>
          <cell r="T280">
            <v>30</v>
          </cell>
          <cell r="U280">
            <v>0</v>
          </cell>
          <cell r="V280" t="str">
            <v>Minor</v>
          </cell>
          <cell r="W280"/>
          <cell r="X280"/>
          <cell r="Y280">
            <v>60</v>
          </cell>
          <cell r="Z280"/>
          <cell r="AA280"/>
          <cell r="AB280"/>
          <cell r="AC280"/>
          <cell r="AD280"/>
          <cell r="AE280"/>
          <cell r="AF280"/>
          <cell r="AG280"/>
          <cell r="AH280"/>
          <cell r="AI280"/>
          <cell r="AJ280"/>
          <cell r="AK280"/>
          <cell r="AL280"/>
          <cell r="AM280"/>
          <cell r="AO280"/>
          <cell r="AP280"/>
          <cell r="AQ280"/>
          <cell r="AR280"/>
          <cell r="AS280"/>
          <cell r="AU280"/>
          <cell r="AV280"/>
          <cell r="AW280" t="str">
            <v/>
          </cell>
        </row>
        <row r="281">
          <cell r="A281">
            <v>279</v>
          </cell>
          <cell r="B281">
            <v>2024</v>
          </cell>
          <cell r="C281" t="str">
            <v>PBTMTR282</v>
          </cell>
          <cell r="D281" t="str">
            <v>0015g00001Y56QuAAJ</v>
          </cell>
          <cell r="E281" t="str">
            <v>MAHUL INDUSTRIES</v>
          </cell>
          <cell r="F281" t="str">
            <v>MADHYA PRADESH</v>
          </cell>
          <cell r="G281" t="str">
            <v>JABALPUR</v>
          </cell>
          <cell r="H281" t="str">
            <v>Jabalpur</v>
          </cell>
          <cell r="I281" t="str">
            <v>Global Steel</v>
          </cell>
          <cell r="J281" t="str">
            <v>Swapnil Dahayat</v>
          </cell>
          <cell r="K281" t="str">
            <v>-</v>
          </cell>
          <cell r="L281" t="str">
            <v>C13471</v>
          </cell>
          <cell r="M281" t="str">
            <v>Central</v>
          </cell>
          <cell r="N281">
            <v>482001</v>
          </cell>
          <cell r="O281" t="str">
            <v>23ADTPM3254G1ZG</v>
          </cell>
          <cell r="P281">
            <v>9425154799</v>
          </cell>
          <cell r="Q281" t="str">
            <v>Mar'24</v>
          </cell>
          <cell r="R281">
            <v>2024</v>
          </cell>
          <cell r="S281">
            <v>187</v>
          </cell>
          <cell r="T281">
            <v>600</v>
          </cell>
          <cell r="U281">
            <v>0</v>
          </cell>
          <cell r="V281" t="str">
            <v>Alien</v>
          </cell>
          <cell r="W281"/>
          <cell r="X281"/>
          <cell r="Y281">
            <v>187</v>
          </cell>
          <cell r="Z281">
            <v>291</v>
          </cell>
          <cell r="AA281">
            <v>163</v>
          </cell>
          <cell r="AB281">
            <v>200</v>
          </cell>
          <cell r="AC281">
            <v>18</v>
          </cell>
          <cell r="AD281"/>
          <cell r="AE281">
            <v>2</v>
          </cell>
          <cell r="AF281"/>
          <cell r="AG281"/>
          <cell r="AH281"/>
          <cell r="AI281"/>
          <cell r="AJ281">
            <v>6</v>
          </cell>
          <cell r="AK281"/>
          <cell r="AL281">
            <v>40</v>
          </cell>
          <cell r="AM281">
            <v>210</v>
          </cell>
          <cell r="AN281">
            <v>157</v>
          </cell>
          <cell r="AO281">
            <v>41.86</v>
          </cell>
          <cell r="AP281">
            <v>46.05</v>
          </cell>
          <cell r="AQ281"/>
          <cell r="AR281"/>
          <cell r="AS281"/>
          <cell r="AU281"/>
          <cell r="AV281"/>
          <cell r="AW281">
            <v>24</v>
          </cell>
        </row>
        <row r="282">
          <cell r="A282">
            <v>280</v>
          </cell>
          <cell r="B282">
            <v>2024</v>
          </cell>
          <cell r="C282" t="str">
            <v>PBTMTR283</v>
          </cell>
          <cell r="D282">
            <v>0</v>
          </cell>
          <cell r="E282" t="str">
            <v>Parshuram Associates</v>
          </cell>
          <cell r="F282" t="str">
            <v>MADHYA PRADESH</v>
          </cell>
          <cell r="G282" t="str">
            <v>BALAGHAT</v>
          </cell>
          <cell r="H282" t="str">
            <v>Hisar</v>
          </cell>
          <cell r="I282" t="str">
            <v>Global Steel</v>
          </cell>
          <cell r="J282" t="e">
            <v>#VALUE!</v>
          </cell>
          <cell r="K282" t="str">
            <v>-</v>
          </cell>
          <cell r="L282" t="str">
            <v>C13471</v>
          </cell>
          <cell r="M282" t="str">
            <v>Central</v>
          </cell>
          <cell r="N282" t="e">
            <v>#VALUE!</v>
          </cell>
          <cell r="O282" t="e">
            <v>#VALUE!</v>
          </cell>
          <cell r="P282" t="e">
            <v>#VALUE!</v>
          </cell>
          <cell r="Q282" t="str">
            <v>Mar'24</v>
          </cell>
          <cell r="R282">
            <v>2024</v>
          </cell>
          <cell r="S282">
            <v>85</v>
          </cell>
          <cell r="T282" t="str">
            <v/>
          </cell>
          <cell r="U282">
            <v>0</v>
          </cell>
          <cell r="V282" t="str">
            <v>Potential Not updated</v>
          </cell>
          <cell r="W282"/>
          <cell r="X282"/>
          <cell r="Y282">
            <v>85</v>
          </cell>
          <cell r="Z282"/>
          <cell r="AA282"/>
          <cell r="AB282"/>
          <cell r="AC282"/>
          <cell r="AD282"/>
          <cell r="AE282"/>
          <cell r="AF282"/>
          <cell r="AG282"/>
          <cell r="AH282"/>
          <cell r="AI282"/>
          <cell r="AJ282"/>
          <cell r="AK282"/>
          <cell r="AL282"/>
          <cell r="AM282"/>
          <cell r="AO282"/>
          <cell r="AP282"/>
          <cell r="AQ282"/>
          <cell r="AR282"/>
          <cell r="AS282"/>
          <cell r="AU282"/>
          <cell r="AV282"/>
          <cell r="AW282">
            <v>0</v>
          </cell>
        </row>
        <row r="283">
          <cell r="A283">
            <v>281</v>
          </cell>
          <cell r="B283">
            <v>2024</v>
          </cell>
          <cell r="C283" t="str">
            <v>PBTMTR284</v>
          </cell>
          <cell r="D283" t="str">
            <v>0015g00001eB946AAC</v>
          </cell>
          <cell r="E283" t="str">
            <v>Nirman 2</v>
          </cell>
          <cell r="F283" t="str">
            <v>MADHYA PRADESH</v>
          </cell>
          <cell r="G283" t="str">
            <v>DAMOH</v>
          </cell>
          <cell r="H283" t="str">
            <v>Damoh</v>
          </cell>
          <cell r="I283" t="str">
            <v>Global Steel</v>
          </cell>
          <cell r="J283" t="str">
            <v>Dharmendra Kumar Yadav</v>
          </cell>
          <cell r="K283" t="str">
            <v>-</v>
          </cell>
          <cell r="L283" t="str">
            <v>C13471</v>
          </cell>
          <cell r="M283" t="str">
            <v>Central</v>
          </cell>
          <cell r="N283">
            <v>470661</v>
          </cell>
          <cell r="O283" t="str">
            <v>23BCVDN9109C1ZV</v>
          </cell>
          <cell r="P283">
            <v>9406536111</v>
          </cell>
          <cell r="Q283" t="str">
            <v>Mar'24</v>
          </cell>
          <cell r="R283">
            <v>2024</v>
          </cell>
          <cell r="S283">
            <v>60</v>
          </cell>
          <cell r="T283">
            <v>30</v>
          </cell>
          <cell r="U283">
            <v>0</v>
          </cell>
          <cell r="V283" t="str">
            <v>Minor</v>
          </cell>
          <cell r="W283"/>
          <cell r="X283"/>
          <cell r="Y283">
            <v>60</v>
          </cell>
          <cell r="Z283"/>
          <cell r="AA283"/>
          <cell r="AB283"/>
          <cell r="AC283"/>
          <cell r="AD283"/>
          <cell r="AE283"/>
          <cell r="AF283"/>
          <cell r="AG283">
            <v>10</v>
          </cell>
          <cell r="AH283"/>
          <cell r="AI283"/>
          <cell r="AJ283"/>
          <cell r="AK283"/>
          <cell r="AL283"/>
          <cell r="AM283"/>
          <cell r="AO283"/>
          <cell r="AP283"/>
          <cell r="AQ283"/>
          <cell r="AR283"/>
          <cell r="AS283"/>
          <cell r="AU283"/>
          <cell r="AV283"/>
          <cell r="AW283" t="str">
            <v/>
          </cell>
        </row>
        <row r="284">
          <cell r="A284">
            <v>282</v>
          </cell>
          <cell r="B284">
            <v>2024</v>
          </cell>
          <cell r="C284" t="str">
            <v>PBTMTR285</v>
          </cell>
          <cell r="D284" t="str">
            <v>0015g00001dFkSPAA0</v>
          </cell>
          <cell r="E284" t="str">
            <v>MALVIYA TRADERS</v>
          </cell>
          <cell r="F284" t="str">
            <v>MADHYA PRADESH</v>
          </cell>
          <cell r="G284" t="str">
            <v>JABALPUR</v>
          </cell>
          <cell r="H284" t="str">
            <v>Jabalpur</v>
          </cell>
          <cell r="I284" t="str">
            <v>Global Steel</v>
          </cell>
          <cell r="J284" t="str">
            <v>Swapnil Dahayat</v>
          </cell>
          <cell r="K284" t="str">
            <v>-</v>
          </cell>
          <cell r="L284" t="str">
            <v>C13471</v>
          </cell>
          <cell r="M284" t="str">
            <v>Central</v>
          </cell>
          <cell r="N284">
            <v>482001</v>
          </cell>
          <cell r="O284" t="str">
            <v>23AFMPM5997H1ZV</v>
          </cell>
          <cell r="P284">
            <v>9826122876</v>
          </cell>
          <cell r="Q284" t="str">
            <v>Mar'24</v>
          </cell>
          <cell r="R284">
            <v>2024</v>
          </cell>
          <cell r="S284">
            <v>5</v>
          </cell>
          <cell r="T284">
            <v>60</v>
          </cell>
          <cell r="U284">
            <v>2.4444444444444446E-2</v>
          </cell>
          <cell r="V284" t="str">
            <v>Challenger</v>
          </cell>
          <cell r="W284"/>
          <cell r="X284"/>
          <cell r="Y284">
            <v>5</v>
          </cell>
          <cell r="Z284"/>
          <cell r="AA284"/>
          <cell r="AB284"/>
          <cell r="AC284"/>
          <cell r="AD284"/>
          <cell r="AE284"/>
          <cell r="AF284"/>
          <cell r="AG284"/>
          <cell r="AH284">
            <v>1</v>
          </cell>
          <cell r="AI284"/>
          <cell r="AJ284"/>
          <cell r="AK284"/>
          <cell r="AL284"/>
          <cell r="AM284"/>
          <cell r="AN284">
            <v>1</v>
          </cell>
          <cell r="AO284">
            <v>1</v>
          </cell>
          <cell r="AP284">
            <v>1</v>
          </cell>
          <cell r="AQ284"/>
          <cell r="AR284">
            <v>0.84</v>
          </cell>
          <cell r="AS284"/>
          <cell r="AT284">
            <v>2.4</v>
          </cell>
          <cell r="AU284">
            <v>2</v>
          </cell>
          <cell r="AV284"/>
          <cell r="AW284">
            <v>2</v>
          </cell>
        </row>
        <row r="285">
          <cell r="A285">
            <v>283</v>
          </cell>
          <cell r="B285">
            <v>2024</v>
          </cell>
          <cell r="C285" t="str">
            <v>PBTMTR286</v>
          </cell>
          <cell r="D285" t="str">
            <v>0015g00001Y5x6hAAB</v>
          </cell>
          <cell r="E285" t="str">
            <v>BHADAWAR BUILDING MATERIAL SUPPLIER</v>
          </cell>
          <cell r="F285" t="str">
            <v>MADHYA PRADESH</v>
          </cell>
          <cell r="G285" t="str">
            <v>GWALIOR</v>
          </cell>
          <cell r="H285" t="str">
            <v>Gwalior</v>
          </cell>
          <cell r="I285" t="str">
            <v>Urbanspan Infrastructure Pvt Ltd</v>
          </cell>
          <cell r="J285" t="str">
            <v>Sudhir Garg</v>
          </cell>
          <cell r="K285" t="str">
            <v>-</v>
          </cell>
          <cell r="L285" t="str">
            <v/>
          </cell>
          <cell r="M285" t="str">
            <v>Central</v>
          </cell>
          <cell r="N285">
            <v>474001</v>
          </cell>
          <cell r="O285" t="str">
            <v>23AKNPB3176D1ZJ</v>
          </cell>
          <cell r="P285">
            <v>9926214353</v>
          </cell>
          <cell r="Q285" t="str">
            <v>Mar'24</v>
          </cell>
          <cell r="R285">
            <v>2024</v>
          </cell>
          <cell r="S285">
            <v>30</v>
          </cell>
          <cell r="T285">
            <v>300</v>
          </cell>
          <cell r="U285">
            <v>0</v>
          </cell>
          <cell r="V285" t="str">
            <v>Alien</v>
          </cell>
          <cell r="W285"/>
          <cell r="X285"/>
          <cell r="Y285">
            <v>30</v>
          </cell>
          <cell r="Z285"/>
          <cell r="AA285"/>
          <cell r="AB285"/>
          <cell r="AC285"/>
          <cell r="AD285"/>
          <cell r="AE285"/>
          <cell r="AF285"/>
          <cell r="AG285"/>
          <cell r="AH285"/>
          <cell r="AI285"/>
          <cell r="AJ285"/>
          <cell r="AK285"/>
          <cell r="AL285"/>
          <cell r="AM285"/>
          <cell r="AO285"/>
          <cell r="AP285"/>
          <cell r="AQ285"/>
          <cell r="AR285"/>
          <cell r="AS285"/>
          <cell r="AU285"/>
          <cell r="AV285"/>
          <cell r="AW285" t="str">
            <v/>
          </cell>
        </row>
        <row r="286">
          <cell r="A286">
            <v>284</v>
          </cell>
          <cell r="B286">
            <v>2024</v>
          </cell>
          <cell r="C286" t="str">
            <v>PBTMTR287</v>
          </cell>
          <cell r="D286" t="str">
            <v>0015g00001UBHnYAAX</v>
          </cell>
          <cell r="E286" t="str">
            <v>RAJ TRADERS</v>
          </cell>
          <cell r="F286" t="str">
            <v>MADHYA PRADESH</v>
          </cell>
          <cell r="G286" t="str">
            <v>RAISEN</v>
          </cell>
          <cell r="H286" t="str">
            <v>Bhopal</v>
          </cell>
          <cell r="I286" t="str">
            <v>Global Steel</v>
          </cell>
          <cell r="J286" t="str">
            <v>Rubean Luther</v>
          </cell>
          <cell r="K286" t="str">
            <v>-</v>
          </cell>
          <cell r="L286" t="str">
            <v>C13471</v>
          </cell>
          <cell r="M286" t="str">
            <v>Central</v>
          </cell>
          <cell r="N286">
            <v>462046</v>
          </cell>
          <cell r="O286" t="str">
            <v>23AIOPP2763M1ZQ</v>
          </cell>
          <cell r="P286">
            <v>9826593141</v>
          </cell>
          <cell r="Q286" t="str">
            <v>Mar'24</v>
          </cell>
          <cell r="R286">
            <v>2024</v>
          </cell>
          <cell r="S286">
            <v>31</v>
          </cell>
          <cell r="T286">
            <v>1250</v>
          </cell>
          <cell r="U286">
            <v>0</v>
          </cell>
          <cell r="V286" t="str">
            <v>Alien</v>
          </cell>
          <cell r="W286"/>
          <cell r="X286"/>
          <cell r="Y286">
            <v>31</v>
          </cell>
          <cell r="Z286"/>
          <cell r="AA286"/>
          <cell r="AB286"/>
          <cell r="AC286">
            <v>35</v>
          </cell>
          <cell r="AD286"/>
          <cell r="AE286"/>
          <cell r="AF286"/>
          <cell r="AG286"/>
          <cell r="AH286"/>
          <cell r="AI286"/>
          <cell r="AJ286"/>
          <cell r="AK286"/>
          <cell r="AL286"/>
          <cell r="AM286"/>
          <cell r="AN286">
            <v>40</v>
          </cell>
          <cell r="AO286"/>
          <cell r="AP286"/>
          <cell r="AQ286"/>
          <cell r="AR286"/>
          <cell r="AS286"/>
          <cell r="AU286"/>
          <cell r="AV286"/>
          <cell r="AW286" t="str">
            <v/>
          </cell>
        </row>
        <row r="287">
          <cell r="A287">
            <v>285</v>
          </cell>
          <cell r="B287">
            <v>2024</v>
          </cell>
          <cell r="C287" t="str">
            <v>PBTMTR288</v>
          </cell>
          <cell r="D287" t="str">
            <v>0015g00001UBHq3AAH</v>
          </cell>
          <cell r="E287" t="str">
            <v>SARDA TRADERS</v>
          </cell>
          <cell r="F287" t="str">
            <v>CHHATTISGARH</v>
          </cell>
          <cell r="G287" t="str">
            <v>RAJNANDGAON</v>
          </cell>
          <cell r="H287" t="str">
            <v>Rajnandgaon</v>
          </cell>
          <cell r="I287" t="str">
            <v>MADHYA BHARAT ISPAT PRIVATE LIMITED</v>
          </cell>
          <cell r="J287" t="str">
            <v>Vikash Kumar</v>
          </cell>
          <cell r="K287" t="str">
            <v>Vikash Kumar</v>
          </cell>
          <cell r="L287" t="str">
            <v>C12834</v>
          </cell>
          <cell r="M287" t="str">
            <v>Central</v>
          </cell>
          <cell r="N287">
            <v>491441</v>
          </cell>
          <cell r="O287" t="str">
            <v>22AAGHN4618D1ZL</v>
          </cell>
          <cell r="P287">
            <v>9827107246</v>
          </cell>
          <cell r="Q287" t="str">
            <v>Mar'24</v>
          </cell>
          <cell r="R287">
            <v>2024</v>
          </cell>
          <cell r="S287">
            <v>10</v>
          </cell>
          <cell r="T287">
            <v>400</v>
          </cell>
          <cell r="U287">
            <v>0</v>
          </cell>
          <cell r="V287" t="str">
            <v>Alien</v>
          </cell>
          <cell r="W287"/>
          <cell r="X287"/>
          <cell r="Y287">
            <v>10</v>
          </cell>
          <cell r="Z287">
            <v>70</v>
          </cell>
          <cell r="AA287">
            <v>92</v>
          </cell>
          <cell r="AB287">
            <v>30</v>
          </cell>
          <cell r="AC287"/>
          <cell r="AD287"/>
          <cell r="AE287">
            <v>50</v>
          </cell>
          <cell r="AF287">
            <v>70</v>
          </cell>
          <cell r="AG287"/>
          <cell r="AH287"/>
          <cell r="AI287"/>
          <cell r="AJ287"/>
          <cell r="AK287"/>
          <cell r="AL287">
            <v>10</v>
          </cell>
          <cell r="AM287"/>
          <cell r="AO287"/>
          <cell r="AP287"/>
          <cell r="AQ287"/>
          <cell r="AR287"/>
          <cell r="AS287"/>
          <cell r="AU287"/>
          <cell r="AV287"/>
          <cell r="AW287" t="str">
            <v/>
          </cell>
        </row>
        <row r="288">
          <cell r="A288">
            <v>286</v>
          </cell>
          <cell r="B288">
            <v>2024</v>
          </cell>
          <cell r="C288" t="str">
            <v>PBTMTR289</v>
          </cell>
          <cell r="D288" t="str">
            <v>001J1000002mPgaIAE</v>
          </cell>
          <cell r="E288" t="str">
            <v>BASANT TRADING COMPANY</v>
          </cell>
          <cell r="F288" t="str">
            <v>CHHATTISGARH</v>
          </cell>
          <cell r="G288" t="str">
            <v>BALRAMPUR</v>
          </cell>
          <cell r="H288" t="str">
            <v>Ramanujganj</v>
          </cell>
          <cell r="I288" t="str">
            <v>Shree Resources</v>
          </cell>
          <cell r="J288" t="str">
            <v>Sudhir Tiwari</v>
          </cell>
          <cell r="K288" t="str">
            <v>Sudhir Tiwari</v>
          </cell>
          <cell r="L288" t="str">
            <v/>
          </cell>
          <cell r="M288" t="str">
            <v>Central</v>
          </cell>
          <cell r="N288">
            <v>497220</v>
          </cell>
          <cell r="O288">
            <v>0</v>
          </cell>
          <cell r="P288">
            <v>9691783716</v>
          </cell>
          <cell r="Q288" t="str">
            <v>Mar'24</v>
          </cell>
          <cell r="R288">
            <v>2024</v>
          </cell>
          <cell r="S288">
            <v>25</v>
          </cell>
          <cell r="T288">
            <v>270</v>
          </cell>
          <cell r="U288">
            <v>0</v>
          </cell>
          <cell r="V288" t="str">
            <v>Alien</v>
          </cell>
          <cell r="W288"/>
          <cell r="X288"/>
          <cell r="Y288">
            <v>25</v>
          </cell>
          <cell r="Z288">
            <v>30.13</v>
          </cell>
          <cell r="AA288"/>
          <cell r="AB288"/>
          <cell r="AC288"/>
          <cell r="AD288"/>
          <cell r="AE288"/>
          <cell r="AF288"/>
          <cell r="AG288"/>
          <cell r="AH288"/>
          <cell r="AI288"/>
          <cell r="AJ288"/>
          <cell r="AK288"/>
          <cell r="AL288"/>
          <cell r="AM288"/>
          <cell r="AO288"/>
          <cell r="AP288"/>
          <cell r="AQ288"/>
          <cell r="AR288"/>
          <cell r="AS288"/>
          <cell r="AU288"/>
          <cell r="AV288"/>
          <cell r="AW288" t="str">
            <v/>
          </cell>
        </row>
        <row r="289">
          <cell r="A289">
            <v>287</v>
          </cell>
          <cell r="B289">
            <v>2024</v>
          </cell>
          <cell r="C289" t="str">
            <v>PBTMTR290</v>
          </cell>
          <cell r="D289" t="str">
            <v>001J1000003n5DwIAI</v>
          </cell>
          <cell r="E289" t="str">
            <v>M/S PANDEY TRADING COMPANY</v>
          </cell>
          <cell r="F289" t="str">
            <v>UTTAR PRADESH</v>
          </cell>
          <cell r="G289" t="str">
            <v>GONDA</v>
          </cell>
          <cell r="H289" t="str">
            <v>Gonda</v>
          </cell>
          <cell r="I289" t="str">
            <v>SHREE LAKSHMAN ROLLING MILL (INDIA) LLP</v>
          </cell>
          <cell r="J289" t="str">
            <v>Deepanshu</v>
          </cell>
          <cell r="K289" t="str">
            <v>Deepanshu</v>
          </cell>
          <cell r="L289" t="str">
            <v>C12815</v>
          </cell>
          <cell r="M289" t="str">
            <v>North</v>
          </cell>
          <cell r="N289">
            <v>271003</v>
          </cell>
          <cell r="O289" t="str">
            <v>09BWMPT7715C1Z4</v>
          </cell>
          <cell r="P289">
            <v>9140988843</v>
          </cell>
          <cell r="Q289" t="str">
            <v>Apr'24</v>
          </cell>
          <cell r="R289">
            <v>2025</v>
          </cell>
          <cell r="S289"/>
          <cell r="T289">
            <v>150</v>
          </cell>
          <cell r="U289">
            <v>0</v>
          </cell>
          <cell r="V289" t="str">
            <v>Challenger</v>
          </cell>
          <cell r="W289"/>
          <cell r="X289"/>
          <cell r="Y289"/>
          <cell r="Z289">
            <v>34</v>
          </cell>
          <cell r="AA289"/>
          <cell r="AB289"/>
          <cell r="AC289"/>
          <cell r="AD289"/>
          <cell r="AE289"/>
          <cell r="AF289"/>
          <cell r="AG289"/>
          <cell r="AH289">
            <v>28</v>
          </cell>
          <cell r="AI289"/>
          <cell r="AJ289"/>
          <cell r="AK289"/>
          <cell r="AL289"/>
          <cell r="AM289"/>
          <cell r="AO289"/>
          <cell r="AP289"/>
          <cell r="AQ289">
            <v>30.41</v>
          </cell>
          <cell r="AR289"/>
          <cell r="AS289"/>
          <cell r="AU289"/>
          <cell r="AV289"/>
          <cell r="AW289" t="str">
            <v/>
          </cell>
        </row>
        <row r="290">
          <cell r="A290">
            <v>288</v>
          </cell>
          <cell r="B290">
            <v>2024</v>
          </cell>
          <cell r="C290" t="str">
            <v>PBTMTR291</v>
          </cell>
          <cell r="D290" t="str">
            <v>001J1000003mwkPIAQ</v>
          </cell>
          <cell r="E290" t="str">
            <v>M/S JAVED TRADERS</v>
          </cell>
          <cell r="F290" t="str">
            <v>UTTAR PRADESH</v>
          </cell>
          <cell r="G290" t="str">
            <v>BALRAMPUR</v>
          </cell>
          <cell r="H290" t="str">
            <v>Utraula</v>
          </cell>
          <cell r="I290" t="str">
            <v>SHREE LAKSHMAN ROLLING MILL (INDIA) LLP</v>
          </cell>
          <cell r="J290" t="str">
            <v>Deepanshu</v>
          </cell>
          <cell r="K290" t="str">
            <v>Deepanshu</v>
          </cell>
          <cell r="L290" t="str">
            <v>C12815</v>
          </cell>
          <cell r="M290" t="str">
            <v>North</v>
          </cell>
          <cell r="N290">
            <v>271604</v>
          </cell>
          <cell r="O290" t="str">
            <v>09AOHPA5836P1ZG</v>
          </cell>
          <cell r="P290">
            <v>9839293626</v>
          </cell>
          <cell r="Q290" t="str">
            <v>Apr'24</v>
          </cell>
          <cell r="R290">
            <v>2025</v>
          </cell>
          <cell r="S290"/>
          <cell r="T290">
            <v>100</v>
          </cell>
          <cell r="U290">
            <v>0</v>
          </cell>
          <cell r="V290" t="str">
            <v>Challenger</v>
          </cell>
          <cell r="W290"/>
          <cell r="X290"/>
          <cell r="Y290"/>
          <cell r="Z290">
            <v>18</v>
          </cell>
          <cell r="AA290"/>
          <cell r="AB290"/>
          <cell r="AC290"/>
          <cell r="AD290"/>
          <cell r="AE290"/>
          <cell r="AF290"/>
          <cell r="AG290"/>
          <cell r="AH290"/>
          <cell r="AI290"/>
          <cell r="AJ290"/>
          <cell r="AK290"/>
          <cell r="AL290"/>
          <cell r="AM290"/>
          <cell r="AO290"/>
          <cell r="AP290"/>
          <cell r="AQ290"/>
          <cell r="AR290"/>
          <cell r="AS290"/>
          <cell r="AU290"/>
          <cell r="AV290"/>
          <cell r="AW290" t="str">
            <v/>
          </cell>
        </row>
        <row r="291">
          <cell r="A291">
            <v>289</v>
          </cell>
          <cell r="B291">
            <v>2024</v>
          </cell>
          <cell r="C291" t="str">
            <v>PBTMTR292</v>
          </cell>
          <cell r="D291" t="str">
            <v>0015g00001futLLAAY</v>
          </cell>
          <cell r="E291" t="str">
            <v>M/S SHRI IRON STORE.</v>
          </cell>
          <cell r="F291" t="str">
            <v>UTTAR PRADESH</v>
          </cell>
          <cell r="G291" t="str">
            <v>AMBEDKAR NAGAR</v>
          </cell>
          <cell r="H291" t="str">
            <v>Tanda</v>
          </cell>
          <cell r="I291" t="str">
            <v>SHREE LAKSHMAN ROLLING MILL (INDIA) LLP</v>
          </cell>
          <cell r="J291" t="str">
            <v>Deepanshu</v>
          </cell>
          <cell r="K291" t="str">
            <v>Deepanshu</v>
          </cell>
          <cell r="L291" t="str">
            <v>C12815</v>
          </cell>
          <cell r="M291" t="str">
            <v>North</v>
          </cell>
          <cell r="N291">
            <v>224190</v>
          </cell>
          <cell r="O291" t="str">
            <v>09AJAPV0642A1ZL</v>
          </cell>
          <cell r="P291">
            <v>7897515435</v>
          </cell>
          <cell r="Q291" t="str">
            <v>Apr'24</v>
          </cell>
          <cell r="R291">
            <v>2025</v>
          </cell>
          <cell r="S291"/>
          <cell r="T291">
            <v>50</v>
          </cell>
          <cell r="U291">
            <v>0</v>
          </cell>
          <cell r="V291" t="str">
            <v>Minor</v>
          </cell>
          <cell r="W291"/>
          <cell r="X291"/>
          <cell r="Y291"/>
          <cell r="Z291">
            <v>10</v>
          </cell>
          <cell r="AA291"/>
          <cell r="AB291"/>
          <cell r="AC291"/>
          <cell r="AD291"/>
          <cell r="AE291"/>
          <cell r="AF291"/>
          <cell r="AG291"/>
          <cell r="AH291"/>
          <cell r="AI291"/>
          <cell r="AJ291"/>
          <cell r="AK291"/>
          <cell r="AL291"/>
          <cell r="AM291"/>
          <cell r="AO291"/>
          <cell r="AP291"/>
          <cell r="AQ291"/>
          <cell r="AR291"/>
          <cell r="AS291"/>
          <cell r="AU291"/>
          <cell r="AV291"/>
          <cell r="AW291" t="str">
            <v/>
          </cell>
        </row>
        <row r="292">
          <cell r="A292">
            <v>290</v>
          </cell>
          <cell r="B292">
            <v>2024</v>
          </cell>
          <cell r="C292" t="str">
            <v>PBTMTR293</v>
          </cell>
          <cell r="D292" t="str">
            <v>0015g00001ZW7loAAD</v>
          </cell>
          <cell r="E292" t="str">
            <v>Shree Balaji steel</v>
          </cell>
          <cell r="F292" t="str">
            <v>RAJASTHAN</v>
          </cell>
          <cell r="G292" t="str">
            <v>JAIPUR</v>
          </cell>
          <cell r="H292" t="str">
            <v>Jaipur</v>
          </cell>
          <cell r="I292" t="str">
            <v>J P ALLOYS</v>
          </cell>
          <cell r="J292" t="str">
            <v>Ravi Kumar Kulmi</v>
          </cell>
          <cell r="K292" t="str">
            <v>Pushpendra Kumar</v>
          </cell>
          <cell r="L292" t="str">
            <v>C13188</v>
          </cell>
          <cell r="M292" t="str">
            <v>North</v>
          </cell>
          <cell r="N292">
            <v>303007</v>
          </cell>
          <cell r="O292" t="str">
            <v>08ARPPK0550P1Z9</v>
          </cell>
          <cell r="P292">
            <v>9929999344</v>
          </cell>
          <cell r="Q292" t="str">
            <v>Apr'24</v>
          </cell>
          <cell r="R292">
            <v>2025</v>
          </cell>
          <cell r="S292"/>
          <cell r="T292">
            <v>200</v>
          </cell>
          <cell r="U292">
            <v>0</v>
          </cell>
          <cell r="V292" t="str">
            <v>Challenger</v>
          </cell>
          <cell r="W292"/>
          <cell r="X292"/>
          <cell r="Y292"/>
          <cell r="Z292">
            <v>20</v>
          </cell>
          <cell r="AA292"/>
          <cell r="AB292"/>
          <cell r="AC292"/>
          <cell r="AD292"/>
          <cell r="AE292"/>
          <cell r="AF292">
            <v>10</v>
          </cell>
          <cell r="AG292"/>
          <cell r="AH292"/>
          <cell r="AI292"/>
          <cell r="AJ292"/>
          <cell r="AK292"/>
          <cell r="AL292">
            <v>51</v>
          </cell>
          <cell r="AM292">
            <v>51</v>
          </cell>
          <cell r="AO292"/>
          <cell r="AP292"/>
          <cell r="AQ292"/>
          <cell r="AR292"/>
          <cell r="AS292"/>
          <cell r="AU292"/>
          <cell r="AV292"/>
          <cell r="AW292" t="str">
            <v/>
          </cell>
        </row>
        <row r="293">
          <cell r="A293">
            <v>291</v>
          </cell>
          <cell r="B293">
            <v>2024</v>
          </cell>
          <cell r="C293" t="str">
            <v>PBTMTR294</v>
          </cell>
          <cell r="D293" t="str">
            <v>0015g00001fupWoAAI</v>
          </cell>
          <cell r="E293" t="str">
            <v>GANESHAAY ENTERPRISES</v>
          </cell>
          <cell r="F293" t="str">
            <v>RAJASTHAN</v>
          </cell>
          <cell r="G293" t="str">
            <v>RAJSAMAND</v>
          </cell>
          <cell r="H293" t="str">
            <v>Rajsamand</v>
          </cell>
          <cell r="I293" t="str">
            <v>J P ALLOYS</v>
          </cell>
          <cell r="J293" t="str">
            <v>Amit Kumar Sharma</v>
          </cell>
          <cell r="K293" t="str">
            <v>Pushpendra Kumar</v>
          </cell>
          <cell r="L293" t="str">
            <v>C13188</v>
          </cell>
          <cell r="M293" t="str">
            <v>North</v>
          </cell>
          <cell r="N293">
            <v>313324</v>
          </cell>
          <cell r="O293" t="str">
            <v>08FQPPS6696G1ZQ</v>
          </cell>
          <cell r="P293">
            <v>9636700848</v>
          </cell>
          <cell r="Q293" t="str">
            <v>Apr'24</v>
          </cell>
          <cell r="R293">
            <v>2025</v>
          </cell>
          <cell r="S293"/>
          <cell r="T293">
            <v>80</v>
          </cell>
          <cell r="U293">
            <v>0</v>
          </cell>
          <cell r="V293" t="str">
            <v>Challenger</v>
          </cell>
          <cell r="W293"/>
          <cell r="X293"/>
          <cell r="Y293"/>
          <cell r="Z293">
            <v>20</v>
          </cell>
          <cell r="AA293"/>
          <cell r="AB293"/>
          <cell r="AC293"/>
          <cell r="AD293"/>
          <cell r="AE293"/>
          <cell r="AF293">
            <v>10</v>
          </cell>
          <cell r="AG293"/>
          <cell r="AH293">
            <v>52</v>
          </cell>
          <cell r="AI293"/>
          <cell r="AJ293"/>
          <cell r="AK293"/>
          <cell r="AL293"/>
          <cell r="AM293"/>
          <cell r="AO293"/>
          <cell r="AP293"/>
          <cell r="AQ293"/>
          <cell r="AR293"/>
          <cell r="AS293"/>
          <cell r="AU293"/>
          <cell r="AV293"/>
          <cell r="AW293" t="str">
            <v/>
          </cell>
        </row>
        <row r="294">
          <cell r="A294">
            <v>292</v>
          </cell>
          <cell r="B294">
            <v>2024</v>
          </cell>
          <cell r="C294" t="str">
            <v>PBTMTR295</v>
          </cell>
          <cell r="D294" t="str">
            <v>0015g00001eBRW9AAO</v>
          </cell>
          <cell r="E294" t="str">
            <v>NITESH SALES CORPORATION</v>
          </cell>
          <cell r="F294" t="str">
            <v>RAJASTHAN</v>
          </cell>
          <cell r="G294" t="str">
            <v>JAIPUR</v>
          </cell>
          <cell r="H294" t="str">
            <v>Jaipur</v>
          </cell>
          <cell r="I294" t="str">
            <v>J P ALLOYS</v>
          </cell>
          <cell r="J294" t="str">
            <v>Ravi Kumar Kulmi</v>
          </cell>
          <cell r="K294" t="str">
            <v>Pushpendra Kumar</v>
          </cell>
          <cell r="L294" t="str">
            <v>C13188</v>
          </cell>
          <cell r="M294" t="str">
            <v>North</v>
          </cell>
          <cell r="N294">
            <v>303905</v>
          </cell>
          <cell r="O294" t="str">
            <v>08BWRPR0287G1ZY</v>
          </cell>
          <cell r="P294">
            <v>9414036326</v>
          </cell>
          <cell r="Q294" t="str">
            <v>Apr'24</v>
          </cell>
          <cell r="R294">
            <v>2025</v>
          </cell>
          <cell r="S294"/>
          <cell r="T294">
            <v>100</v>
          </cell>
          <cell r="U294">
            <v>0</v>
          </cell>
          <cell r="V294" t="str">
            <v>Challenger</v>
          </cell>
          <cell r="W294"/>
          <cell r="X294"/>
          <cell r="Y294"/>
          <cell r="Z294">
            <v>13</v>
          </cell>
          <cell r="AA294">
            <v>24.14</v>
          </cell>
          <cell r="AB294"/>
          <cell r="AC294">
            <v>16</v>
          </cell>
          <cell r="AD294"/>
          <cell r="AE294"/>
          <cell r="AF294"/>
          <cell r="AG294"/>
          <cell r="AH294"/>
          <cell r="AI294"/>
          <cell r="AJ294"/>
          <cell r="AK294"/>
          <cell r="AL294"/>
          <cell r="AM294"/>
          <cell r="AO294"/>
          <cell r="AP294"/>
          <cell r="AQ294"/>
          <cell r="AR294"/>
          <cell r="AS294"/>
          <cell r="AU294"/>
          <cell r="AV294"/>
          <cell r="AW294" t="str">
            <v/>
          </cell>
        </row>
        <row r="295">
          <cell r="A295">
            <v>293</v>
          </cell>
          <cell r="B295">
            <v>2024</v>
          </cell>
          <cell r="C295" t="str">
            <v>PBTMTR296</v>
          </cell>
          <cell r="D295" t="str">
            <v>0015g00001ggEdxAAE</v>
          </cell>
          <cell r="E295" t="str">
            <v>SITA IRON STORE</v>
          </cell>
          <cell r="F295" t="str">
            <v>HARYANA</v>
          </cell>
          <cell r="G295" t="str">
            <v>PANCHKULA</v>
          </cell>
          <cell r="H295" t="str">
            <v>Panchkula</v>
          </cell>
          <cell r="I295" t="str">
            <v>G.C. Steels (India) Pvt. Ltd.</v>
          </cell>
          <cell r="J295" t="str">
            <v>Sushant Abrol</v>
          </cell>
          <cell r="K295" t="str">
            <v>-</v>
          </cell>
          <cell r="L295" t="str">
            <v/>
          </cell>
          <cell r="M295" t="str">
            <v>North</v>
          </cell>
          <cell r="N295">
            <v>134109</v>
          </cell>
          <cell r="O295" t="str">
            <v>06ABCPK9568J1Z7</v>
          </cell>
          <cell r="P295">
            <v>9542000003</v>
          </cell>
          <cell r="Q295" t="str">
            <v>Apr'24</v>
          </cell>
          <cell r="R295">
            <v>2025</v>
          </cell>
          <cell r="S295"/>
          <cell r="T295">
            <v>100</v>
          </cell>
          <cell r="U295">
            <v>0</v>
          </cell>
          <cell r="V295" t="str">
            <v>Challenger</v>
          </cell>
          <cell r="W295"/>
          <cell r="X295"/>
          <cell r="Y295"/>
          <cell r="Z295">
            <v>11</v>
          </cell>
          <cell r="AA295"/>
          <cell r="AB295"/>
          <cell r="AC295"/>
          <cell r="AD295"/>
          <cell r="AE295"/>
          <cell r="AF295"/>
          <cell r="AG295"/>
          <cell r="AH295"/>
          <cell r="AI295"/>
          <cell r="AJ295"/>
          <cell r="AK295"/>
          <cell r="AL295"/>
          <cell r="AM295"/>
          <cell r="AO295"/>
          <cell r="AP295"/>
          <cell r="AQ295"/>
          <cell r="AR295"/>
          <cell r="AS295"/>
          <cell r="AU295"/>
          <cell r="AV295"/>
          <cell r="AW295" t="str">
            <v/>
          </cell>
        </row>
        <row r="296">
          <cell r="A296">
            <v>294</v>
          </cell>
          <cell r="B296">
            <v>2024</v>
          </cell>
          <cell r="C296" t="str">
            <v>PBTMTR297</v>
          </cell>
          <cell r="D296" t="str">
            <v>0015g00001f7c6SAAQ</v>
          </cell>
          <cell r="E296" t="str">
            <v>JAI MATA DI ENTERPRISES</v>
          </cell>
          <cell r="F296" t="str">
            <v>UTTAR PRADESH</v>
          </cell>
          <cell r="G296" t="str">
            <v>AGRA</v>
          </cell>
          <cell r="H296" t="str">
            <v>Fatehabad</v>
          </cell>
          <cell r="I296" t="str">
            <v>DINESH STEEL PRIVATE LIMITED</v>
          </cell>
          <cell r="J296" t="str">
            <v>Pankaj Garg</v>
          </cell>
          <cell r="K296" t="str">
            <v>-</v>
          </cell>
          <cell r="L296" t="str">
            <v>C12820</v>
          </cell>
          <cell r="M296" t="str">
            <v>North</v>
          </cell>
          <cell r="N296">
            <v>283111</v>
          </cell>
          <cell r="O296" t="str">
            <v>09BYGPA1970C1ZS</v>
          </cell>
          <cell r="P296">
            <v>8791110122</v>
          </cell>
          <cell r="Q296" t="str">
            <v>Apr'24</v>
          </cell>
          <cell r="R296">
            <v>2025</v>
          </cell>
          <cell r="S296"/>
          <cell r="T296">
            <v>40</v>
          </cell>
          <cell r="U296">
            <v>0.15</v>
          </cell>
          <cell r="V296" t="str">
            <v>Friendly</v>
          </cell>
          <cell r="W296"/>
          <cell r="X296"/>
          <cell r="Y296"/>
          <cell r="Z296">
            <v>17</v>
          </cell>
          <cell r="AA296">
            <v>7</v>
          </cell>
          <cell r="AB296">
            <v>5</v>
          </cell>
          <cell r="AC296">
            <v>4</v>
          </cell>
          <cell r="AD296">
            <v>15</v>
          </cell>
          <cell r="AE296">
            <v>5</v>
          </cell>
          <cell r="AF296">
            <v>5</v>
          </cell>
          <cell r="AG296">
            <v>5</v>
          </cell>
          <cell r="AH296"/>
          <cell r="AI296">
            <v>7</v>
          </cell>
          <cell r="AJ296">
            <v>10</v>
          </cell>
          <cell r="AK296"/>
          <cell r="AL296">
            <v>5</v>
          </cell>
          <cell r="AM296">
            <v>10</v>
          </cell>
          <cell r="AN296">
            <v>3</v>
          </cell>
          <cell r="AO296">
            <v>4</v>
          </cell>
          <cell r="AP296">
            <v>4</v>
          </cell>
          <cell r="AQ296">
            <v>3</v>
          </cell>
          <cell r="AR296">
            <v>5</v>
          </cell>
          <cell r="AS296">
            <v>3</v>
          </cell>
          <cell r="AT296">
            <v>8</v>
          </cell>
          <cell r="AU296">
            <v>5</v>
          </cell>
          <cell r="AV296">
            <v>5</v>
          </cell>
          <cell r="AW296" t="str">
            <v/>
          </cell>
        </row>
        <row r="297">
          <cell r="A297">
            <v>295</v>
          </cell>
          <cell r="B297">
            <v>2024</v>
          </cell>
          <cell r="C297" t="str">
            <v>PBTMTR298</v>
          </cell>
          <cell r="D297" t="str">
            <v>0015g00001ZSwmiAAD</v>
          </cell>
          <cell r="E297" t="str">
            <v>M/S JAY SHRI RAM TRADERS</v>
          </cell>
          <cell r="F297" t="str">
            <v>UTTAR PRADESH</v>
          </cell>
          <cell r="G297" t="str">
            <v>Kasganj</v>
          </cell>
          <cell r="H297" t="str">
            <v>Kasganj</v>
          </cell>
          <cell r="I297" t="str">
            <v>DINESH STEEL PRIVATE LIMITED</v>
          </cell>
          <cell r="J297" t="str">
            <v>Pawan Kumar</v>
          </cell>
          <cell r="K297" t="str">
            <v>Dharamveer Sagar</v>
          </cell>
          <cell r="L297" t="str">
            <v>C12820</v>
          </cell>
          <cell r="M297" t="str">
            <v>North</v>
          </cell>
          <cell r="N297">
            <v>207123</v>
          </cell>
          <cell r="O297" t="str">
            <v>09BVJPA6680D1ZK</v>
          </cell>
          <cell r="P297">
            <v>7017038079</v>
          </cell>
          <cell r="Q297" t="str">
            <v>Apr'24</v>
          </cell>
          <cell r="R297">
            <v>2025</v>
          </cell>
          <cell r="S297"/>
          <cell r="T297">
            <v>100</v>
          </cell>
          <cell r="U297">
            <v>0</v>
          </cell>
          <cell r="V297" t="str">
            <v>Challenger</v>
          </cell>
          <cell r="W297"/>
          <cell r="X297"/>
          <cell r="Y297"/>
          <cell r="Z297">
            <v>16</v>
          </cell>
          <cell r="AA297"/>
          <cell r="AB297"/>
          <cell r="AC297"/>
          <cell r="AD297"/>
          <cell r="AE297"/>
          <cell r="AF297"/>
          <cell r="AG297"/>
          <cell r="AH297"/>
          <cell r="AI297">
            <v>10</v>
          </cell>
          <cell r="AJ297"/>
          <cell r="AK297"/>
          <cell r="AL297"/>
          <cell r="AM297"/>
          <cell r="AO297"/>
          <cell r="AP297"/>
          <cell r="AQ297"/>
          <cell r="AR297"/>
          <cell r="AS297"/>
          <cell r="AU297"/>
          <cell r="AV297"/>
          <cell r="AW297" t="str">
            <v/>
          </cell>
        </row>
        <row r="298">
          <cell r="A298">
            <v>296</v>
          </cell>
          <cell r="B298">
            <v>2024</v>
          </cell>
          <cell r="C298" t="str">
            <v>PBTMTR299</v>
          </cell>
          <cell r="D298" t="str">
            <v>0015g00001Y4TWUAA3</v>
          </cell>
          <cell r="E298" t="str">
            <v>MAHENDRA IRON STORE</v>
          </cell>
          <cell r="F298" t="str">
            <v>UTTAR PRADESH</v>
          </cell>
          <cell r="G298" t="str">
            <v>HATHRAS</v>
          </cell>
          <cell r="H298" t="str">
            <v>Hathras</v>
          </cell>
          <cell r="I298" t="str">
            <v>DINESH STEEL PRIVATE LIMITED</v>
          </cell>
          <cell r="J298" t="str">
            <v>Pawan Kumar</v>
          </cell>
          <cell r="K298" t="str">
            <v>Dharamveer Sagar</v>
          </cell>
          <cell r="L298" t="str">
            <v>C12820</v>
          </cell>
          <cell r="M298" t="str">
            <v>North</v>
          </cell>
          <cell r="N298">
            <v>204101</v>
          </cell>
          <cell r="O298" t="str">
            <v>09AEXPJ5817R1ZB</v>
          </cell>
          <cell r="P298">
            <v>9837400255</v>
          </cell>
          <cell r="Q298" t="str">
            <v>Apr'24</v>
          </cell>
          <cell r="R298">
            <v>2025</v>
          </cell>
          <cell r="S298"/>
          <cell r="T298">
            <v>300</v>
          </cell>
          <cell r="U298">
            <v>0.13905555555555557</v>
          </cell>
          <cell r="V298" t="str">
            <v>Super Star</v>
          </cell>
          <cell r="W298"/>
          <cell r="X298"/>
          <cell r="Y298"/>
          <cell r="Z298">
            <v>17</v>
          </cell>
          <cell r="AA298">
            <v>34</v>
          </cell>
          <cell r="AB298">
            <v>5</v>
          </cell>
          <cell r="AC298"/>
          <cell r="AD298">
            <v>15</v>
          </cell>
          <cell r="AE298">
            <v>5</v>
          </cell>
          <cell r="AF298">
            <v>15</v>
          </cell>
          <cell r="AG298">
            <v>21</v>
          </cell>
          <cell r="AH298">
            <v>28</v>
          </cell>
          <cell r="AI298">
            <v>7</v>
          </cell>
          <cell r="AJ298"/>
          <cell r="AK298">
            <v>55</v>
          </cell>
          <cell r="AL298">
            <v>16</v>
          </cell>
          <cell r="AM298">
            <v>12</v>
          </cell>
          <cell r="AN298">
            <v>16</v>
          </cell>
          <cell r="AO298">
            <v>31.91</v>
          </cell>
          <cell r="AP298">
            <v>5</v>
          </cell>
          <cell r="AQ298">
            <v>19.809999999999999</v>
          </cell>
          <cell r="AR298">
            <v>5</v>
          </cell>
          <cell r="AS298">
            <v>19.96</v>
          </cell>
          <cell r="AT298">
            <v>67.22</v>
          </cell>
          <cell r="AU298">
            <v>38</v>
          </cell>
          <cell r="AV298">
            <v>19.93</v>
          </cell>
          <cell r="AW298">
            <v>56</v>
          </cell>
        </row>
        <row r="299">
          <cell r="A299">
            <v>297</v>
          </cell>
          <cell r="B299">
            <v>2024</v>
          </cell>
          <cell r="C299" t="str">
            <v>PBTMTR300</v>
          </cell>
          <cell r="D299" t="str">
            <v>001J1000006V9I2IAK</v>
          </cell>
          <cell r="E299" t="str">
            <v>RAKESH BUILDING MATERIAL</v>
          </cell>
          <cell r="F299" t="str">
            <v>UTTAR PRADESH</v>
          </cell>
          <cell r="G299" t="str">
            <v>AGRA</v>
          </cell>
          <cell r="H299" t="str">
            <v>Fatehabad</v>
          </cell>
          <cell r="I299" t="str">
            <v>DINESH STEEL PRIVATE LIMITED</v>
          </cell>
          <cell r="J299" t="str">
            <v>Pankaj Garg</v>
          </cell>
          <cell r="K299" t="str">
            <v>-</v>
          </cell>
          <cell r="L299" t="str">
            <v>C12820</v>
          </cell>
          <cell r="M299" t="str">
            <v>North</v>
          </cell>
          <cell r="N299">
            <v>282001</v>
          </cell>
          <cell r="O299" t="str">
            <v>09KFAPS3312J1Z7</v>
          </cell>
          <cell r="P299">
            <v>9557356466</v>
          </cell>
          <cell r="Q299" t="str">
            <v>Apr'24</v>
          </cell>
          <cell r="R299">
            <v>2025</v>
          </cell>
          <cell r="S299"/>
          <cell r="T299">
            <v>100</v>
          </cell>
          <cell r="U299">
            <v>0.1</v>
          </cell>
          <cell r="V299" t="str">
            <v>Star</v>
          </cell>
          <cell r="W299"/>
          <cell r="X299"/>
          <cell r="Y299"/>
          <cell r="Z299">
            <v>18</v>
          </cell>
          <cell r="AA299">
            <v>8</v>
          </cell>
          <cell r="AB299">
            <v>6</v>
          </cell>
          <cell r="AC299"/>
          <cell r="AD299">
            <v>15.05</v>
          </cell>
          <cell r="AE299">
            <v>5</v>
          </cell>
          <cell r="AF299">
            <v>15</v>
          </cell>
          <cell r="AG299">
            <v>28</v>
          </cell>
          <cell r="AH299"/>
          <cell r="AI299">
            <v>40</v>
          </cell>
          <cell r="AJ299">
            <v>15</v>
          </cell>
          <cell r="AK299">
            <v>52</v>
          </cell>
          <cell r="AL299"/>
          <cell r="AM299">
            <v>10</v>
          </cell>
          <cell r="AN299">
            <v>7</v>
          </cell>
          <cell r="AO299">
            <v>5</v>
          </cell>
          <cell r="AP299">
            <v>3</v>
          </cell>
          <cell r="AQ299">
            <v>4</v>
          </cell>
          <cell r="AR299">
            <v>15.08</v>
          </cell>
          <cell r="AS299">
            <v>5</v>
          </cell>
          <cell r="AT299">
            <v>8</v>
          </cell>
          <cell r="AU299">
            <v>16</v>
          </cell>
          <cell r="AV299">
            <v>6</v>
          </cell>
          <cell r="AW299">
            <v>19.899999999999999</v>
          </cell>
        </row>
        <row r="300">
          <cell r="A300">
            <v>298</v>
          </cell>
          <cell r="B300">
            <v>2024</v>
          </cell>
          <cell r="C300" t="str">
            <v>PBTMTR301</v>
          </cell>
          <cell r="D300" t="str">
            <v>0015g00001YRScvAAH</v>
          </cell>
          <cell r="E300" t="str">
            <v>KAMYA STEELS PRIVATE LIMITED</v>
          </cell>
          <cell r="F300" t="str">
            <v>HARYANA</v>
          </cell>
          <cell r="G300" t="str">
            <v>SONIPAT</v>
          </cell>
          <cell r="H300" t="str">
            <v>Sonipat</v>
          </cell>
          <cell r="I300" t="str">
            <v>JAI DURGA STEELS</v>
          </cell>
          <cell r="J300" t="str">
            <v>Sunny Bhutani</v>
          </cell>
          <cell r="K300" t="str">
            <v>Sunny Bhutani</v>
          </cell>
          <cell r="L300" t="str">
            <v>C12830</v>
          </cell>
          <cell r="M300" t="str">
            <v>North</v>
          </cell>
          <cell r="N300">
            <v>131001</v>
          </cell>
          <cell r="O300" t="str">
            <v>06AAKCK3141P1Z7</v>
          </cell>
          <cell r="P300">
            <v>9813650113</v>
          </cell>
          <cell r="Q300" t="str">
            <v>Apr'24</v>
          </cell>
          <cell r="R300">
            <v>2025</v>
          </cell>
          <cell r="S300"/>
          <cell r="T300">
            <v>200</v>
          </cell>
          <cell r="U300">
            <v>2.0083333333333332E-2</v>
          </cell>
          <cell r="V300" t="str">
            <v>Challenger</v>
          </cell>
          <cell r="W300"/>
          <cell r="X300"/>
          <cell r="Y300"/>
          <cell r="Z300">
            <v>54</v>
          </cell>
          <cell r="AA300">
            <v>90</v>
          </cell>
          <cell r="AB300">
            <v>96</v>
          </cell>
          <cell r="AC300">
            <v>57</v>
          </cell>
          <cell r="AD300">
            <v>104</v>
          </cell>
          <cell r="AE300">
            <v>89</v>
          </cell>
          <cell r="AF300">
            <v>117</v>
          </cell>
          <cell r="AG300">
            <v>92</v>
          </cell>
          <cell r="AH300">
            <v>66</v>
          </cell>
          <cell r="AI300">
            <v>51</v>
          </cell>
          <cell r="AJ300">
            <v>51</v>
          </cell>
          <cell r="AK300">
            <v>136</v>
          </cell>
          <cell r="AL300">
            <v>119</v>
          </cell>
          <cell r="AM300">
            <v>50.1</v>
          </cell>
          <cell r="AN300">
            <v>50.3</v>
          </cell>
          <cell r="AO300">
            <v>24.06</v>
          </cell>
          <cell r="AP300">
            <v>25.01</v>
          </cell>
          <cell r="AQ300">
            <v>2</v>
          </cell>
          <cell r="AR300"/>
          <cell r="AS300"/>
          <cell r="AU300"/>
          <cell r="AV300">
            <v>12.05</v>
          </cell>
          <cell r="AW300" t="str">
            <v/>
          </cell>
        </row>
        <row r="301">
          <cell r="A301">
            <v>299</v>
          </cell>
          <cell r="B301">
            <v>2024</v>
          </cell>
          <cell r="C301" t="str">
            <v>PBTMTR302</v>
          </cell>
          <cell r="D301" t="str">
            <v>0015g00001e8RrDAAU</v>
          </cell>
          <cell r="E301" t="str">
            <v>CHIKARA CEMENT STORE</v>
          </cell>
          <cell r="F301" t="str">
            <v>HARYANA</v>
          </cell>
          <cell r="G301" t="str">
            <v>SONIPAT</v>
          </cell>
          <cell r="H301" t="str">
            <v>Ganaur</v>
          </cell>
          <cell r="I301" t="str">
            <v>JAI DURGA STEELS</v>
          </cell>
          <cell r="J301" t="str">
            <v>Sunny Bhutani</v>
          </cell>
          <cell r="K301" t="str">
            <v>Sunny Bhutani</v>
          </cell>
          <cell r="L301" t="str">
            <v>C12830</v>
          </cell>
          <cell r="M301" t="str">
            <v>North</v>
          </cell>
          <cell r="N301">
            <v>131101</v>
          </cell>
          <cell r="O301" t="str">
            <v>06ACVPC0013A1ZF</v>
          </cell>
          <cell r="P301">
            <v>9416012568</v>
          </cell>
          <cell r="Q301" t="str">
            <v>Apr'24</v>
          </cell>
          <cell r="R301">
            <v>2025</v>
          </cell>
          <cell r="S301"/>
          <cell r="T301">
            <v>180</v>
          </cell>
          <cell r="U301">
            <v>0</v>
          </cell>
          <cell r="V301" t="str">
            <v>Challenger</v>
          </cell>
          <cell r="W301"/>
          <cell r="X301"/>
          <cell r="Y301"/>
          <cell r="Z301">
            <v>30</v>
          </cell>
          <cell r="AA301">
            <v>51</v>
          </cell>
          <cell r="AB301">
            <v>5</v>
          </cell>
          <cell r="AC301"/>
          <cell r="AD301"/>
          <cell r="AE301"/>
          <cell r="AF301"/>
          <cell r="AG301"/>
          <cell r="AH301"/>
          <cell r="AI301"/>
          <cell r="AJ301"/>
          <cell r="AK301"/>
          <cell r="AL301"/>
          <cell r="AM301"/>
          <cell r="AO301"/>
          <cell r="AP301"/>
          <cell r="AQ301"/>
          <cell r="AR301"/>
          <cell r="AS301"/>
          <cell r="AU301"/>
          <cell r="AV301"/>
          <cell r="AW301" t="str">
            <v/>
          </cell>
        </row>
        <row r="302">
          <cell r="A302">
            <v>300</v>
          </cell>
          <cell r="B302">
            <v>2024</v>
          </cell>
          <cell r="C302" t="str">
            <v>PBTMTR303</v>
          </cell>
          <cell r="D302" t="str">
            <v>0015g00001guoeRAAQ</v>
          </cell>
          <cell r="E302" t="str">
            <v>WORLD DEVELOPERS &amp; BUILDERS</v>
          </cell>
          <cell r="F302" t="str">
            <v>HARYANA</v>
          </cell>
          <cell r="G302" t="str">
            <v>PANCHKULA</v>
          </cell>
          <cell r="H302" t="str">
            <v>Israna</v>
          </cell>
          <cell r="I302" t="str">
            <v>JAI DURGA STEELS</v>
          </cell>
          <cell r="J302" t="str">
            <v>Sunny Bhutani</v>
          </cell>
          <cell r="K302" t="str">
            <v>Sunny Bhutani</v>
          </cell>
          <cell r="L302" t="str">
            <v>C12830</v>
          </cell>
          <cell r="M302" t="str">
            <v>North</v>
          </cell>
          <cell r="N302">
            <v>134114</v>
          </cell>
          <cell r="O302" t="str">
            <v>06BLGPG8057B1ZC</v>
          </cell>
          <cell r="P302">
            <v>9915914196</v>
          </cell>
          <cell r="Q302" t="str">
            <v>Apr'24</v>
          </cell>
          <cell r="R302">
            <v>2025</v>
          </cell>
          <cell r="S302"/>
          <cell r="T302">
            <v>200</v>
          </cell>
          <cell r="U302">
            <v>0.48025000000000007</v>
          </cell>
          <cell r="V302" t="str">
            <v>Star</v>
          </cell>
          <cell r="W302"/>
          <cell r="X302"/>
          <cell r="Y302"/>
          <cell r="Z302">
            <v>80</v>
          </cell>
          <cell r="AA302">
            <v>80</v>
          </cell>
          <cell r="AB302">
            <v>83</v>
          </cell>
          <cell r="AC302">
            <v>50</v>
          </cell>
          <cell r="AD302">
            <v>15</v>
          </cell>
          <cell r="AE302">
            <v>60</v>
          </cell>
          <cell r="AF302">
            <v>60</v>
          </cell>
          <cell r="AG302">
            <v>51</v>
          </cell>
          <cell r="AH302">
            <v>3</v>
          </cell>
          <cell r="AI302">
            <v>55</v>
          </cell>
          <cell r="AJ302"/>
          <cell r="AK302">
            <v>2</v>
          </cell>
          <cell r="AL302">
            <v>52</v>
          </cell>
          <cell r="AM302">
            <v>51</v>
          </cell>
          <cell r="AN302">
            <v>163</v>
          </cell>
          <cell r="AO302">
            <v>300.74</v>
          </cell>
          <cell r="AP302">
            <v>69.36</v>
          </cell>
          <cell r="AQ302">
            <v>85.24</v>
          </cell>
          <cell r="AR302">
            <v>128.47999999999999</v>
          </cell>
          <cell r="AS302">
            <v>105.07</v>
          </cell>
          <cell r="AT302">
            <v>18.989999999999998</v>
          </cell>
          <cell r="AU302"/>
          <cell r="AV302">
            <v>269.16000000000003</v>
          </cell>
          <cell r="AW302" t="str">
            <v/>
          </cell>
        </row>
        <row r="303">
          <cell r="A303">
            <v>301</v>
          </cell>
          <cell r="B303">
            <v>2024</v>
          </cell>
          <cell r="C303" t="str">
            <v>PBTMTR304</v>
          </cell>
          <cell r="D303" t="str">
            <v>0015g00001RKjTCAA1</v>
          </cell>
          <cell r="E303" t="str">
            <v>Shree Bala Ji Steel</v>
          </cell>
          <cell r="F303" t="str">
            <v>HARYANA</v>
          </cell>
          <cell r="G303" t="str">
            <v>SONIPAT</v>
          </cell>
          <cell r="H303" t="str">
            <v>Sonipat</v>
          </cell>
          <cell r="I303" t="str">
            <v>JAI DURGA STEELS</v>
          </cell>
          <cell r="J303" t="str">
            <v>Sunny Bhutani</v>
          </cell>
          <cell r="K303" t="str">
            <v>Sunny Bhutani</v>
          </cell>
          <cell r="L303" t="str">
            <v>C12830</v>
          </cell>
          <cell r="M303" t="str">
            <v>North</v>
          </cell>
          <cell r="N303">
            <v>131001</v>
          </cell>
          <cell r="O303" t="str">
            <v>06HEFPS5480Q1Z1</v>
          </cell>
          <cell r="P303">
            <v>9813482860</v>
          </cell>
          <cell r="Q303" t="str">
            <v>Apr'24</v>
          </cell>
          <cell r="R303">
            <v>2025</v>
          </cell>
          <cell r="S303"/>
          <cell r="T303">
            <v>120</v>
          </cell>
          <cell r="U303">
            <v>0</v>
          </cell>
          <cell r="V303" t="str">
            <v>Challenger</v>
          </cell>
          <cell r="W303"/>
          <cell r="X303"/>
          <cell r="Y303"/>
          <cell r="Z303">
            <v>30</v>
          </cell>
          <cell r="AA303"/>
          <cell r="AB303"/>
          <cell r="AC303"/>
          <cell r="AD303"/>
          <cell r="AE303"/>
          <cell r="AF303"/>
          <cell r="AG303"/>
          <cell r="AH303"/>
          <cell r="AI303"/>
          <cell r="AJ303"/>
          <cell r="AK303"/>
          <cell r="AL303"/>
          <cell r="AM303"/>
          <cell r="AO303"/>
          <cell r="AP303"/>
          <cell r="AQ303"/>
          <cell r="AR303"/>
          <cell r="AS303"/>
          <cell r="AU303"/>
          <cell r="AV303"/>
          <cell r="AW303" t="str">
            <v/>
          </cell>
        </row>
        <row r="304">
          <cell r="A304">
            <v>302</v>
          </cell>
          <cell r="B304">
            <v>2024</v>
          </cell>
          <cell r="C304" t="str">
            <v>PBTMTR305</v>
          </cell>
          <cell r="D304" t="str">
            <v>0015g00001UBHgyAAH</v>
          </cell>
          <cell r="E304" t="str">
            <v>Mukesh Brother</v>
          </cell>
          <cell r="F304" t="str">
            <v>UTTAR PRADESH</v>
          </cell>
          <cell r="G304" t="str">
            <v>GHAZIABAD</v>
          </cell>
          <cell r="H304" t="str">
            <v>Ghaziabad</v>
          </cell>
          <cell r="I304" t="str">
            <v>K P ENTERPRISES</v>
          </cell>
          <cell r="J304" t="str">
            <v>Aashish Goyal</v>
          </cell>
          <cell r="K304" t="str">
            <v>Abhijeet Biswas</v>
          </cell>
          <cell r="L304" t="str">
            <v/>
          </cell>
          <cell r="M304" t="str">
            <v>North</v>
          </cell>
          <cell r="N304">
            <v>201001</v>
          </cell>
          <cell r="O304">
            <v>0</v>
          </cell>
          <cell r="P304">
            <v>0</v>
          </cell>
          <cell r="Q304" t="str">
            <v>Apr'24</v>
          </cell>
          <cell r="R304">
            <v>2025</v>
          </cell>
          <cell r="S304"/>
          <cell r="T304">
            <v>450</v>
          </cell>
          <cell r="U304">
            <v>0</v>
          </cell>
          <cell r="V304" t="str">
            <v>Alien</v>
          </cell>
          <cell r="W304"/>
          <cell r="X304"/>
          <cell r="Y304"/>
          <cell r="Z304">
            <v>21</v>
          </cell>
          <cell r="AA304">
            <v>30</v>
          </cell>
          <cell r="AB304">
            <v>9</v>
          </cell>
          <cell r="AC304">
            <v>10</v>
          </cell>
          <cell r="AD304"/>
          <cell r="AE304"/>
          <cell r="AF304"/>
          <cell r="AG304"/>
          <cell r="AH304"/>
          <cell r="AI304"/>
          <cell r="AJ304"/>
          <cell r="AK304"/>
          <cell r="AL304"/>
          <cell r="AM304"/>
          <cell r="AO304"/>
          <cell r="AP304"/>
          <cell r="AQ304"/>
          <cell r="AR304"/>
          <cell r="AS304"/>
          <cell r="AU304"/>
          <cell r="AV304"/>
          <cell r="AW304" t="str">
            <v/>
          </cell>
        </row>
        <row r="305">
          <cell r="A305">
            <v>303</v>
          </cell>
          <cell r="B305">
            <v>2024</v>
          </cell>
          <cell r="C305" t="str">
            <v>PBTMTR306</v>
          </cell>
          <cell r="D305" t="str">
            <v>0015g00001UBHhJAAX</v>
          </cell>
          <cell r="E305" t="str">
            <v>Rajdhani sales corporation</v>
          </cell>
          <cell r="F305" t="str">
            <v>UTTAR PRADESH</v>
          </cell>
          <cell r="G305" t="str">
            <v>DEORIA</v>
          </cell>
          <cell r="H305"/>
          <cell r="I305" t="str">
            <v>K P ENTERPRISES</v>
          </cell>
          <cell r="J305" t="str">
            <v>Aashish Goyal</v>
          </cell>
          <cell r="K305" t="str">
            <v>Abhijeet Biswas</v>
          </cell>
          <cell r="L305" t="str">
            <v/>
          </cell>
          <cell r="M305" t="str">
            <v>North</v>
          </cell>
          <cell r="N305">
            <v>274001</v>
          </cell>
          <cell r="O305" t="str">
            <v>09AHBPG7969G1Z</v>
          </cell>
          <cell r="P305">
            <v>9891433979</v>
          </cell>
          <cell r="Q305" t="str">
            <v>Apr'24</v>
          </cell>
          <cell r="R305">
            <v>2025</v>
          </cell>
          <cell r="S305"/>
          <cell r="T305">
            <v>200</v>
          </cell>
          <cell r="U305">
            <v>0</v>
          </cell>
          <cell r="V305" t="str">
            <v>Challenger</v>
          </cell>
          <cell r="W305"/>
          <cell r="X305"/>
          <cell r="Y305"/>
          <cell r="Z305">
            <v>14</v>
          </cell>
          <cell r="AA305">
            <v>12</v>
          </cell>
          <cell r="AB305"/>
          <cell r="AC305"/>
          <cell r="AD305"/>
          <cell r="AE305"/>
          <cell r="AF305"/>
          <cell r="AG305"/>
          <cell r="AH305"/>
          <cell r="AI305"/>
          <cell r="AJ305"/>
          <cell r="AK305"/>
          <cell r="AL305"/>
          <cell r="AM305"/>
          <cell r="AO305"/>
          <cell r="AP305"/>
          <cell r="AQ305"/>
          <cell r="AR305"/>
          <cell r="AS305"/>
          <cell r="AU305"/>
          <cell r="AV305"/>
          <cell r="AW305" t="str">
            <v/>
          </cell>
        </row>
        <row r="306">
          <cell r="A306">
            <v>304</v>
          </cell>
          <cell r="B306">
            <v>2024</v>
          </cell>
          <cell r="C306" t="str">
            <v>PBTMTR307</v>
          </cell>
          <cell r="D306" t="str">
            <v>0015g00001c4iWUAAY</v>
          </cell>
          <cell r="E306" t="str">
            <v>SHYAM STEEL &amp; CEMENT AGENCY</v>
          </cell>
          <cell r="F306" t="str">
            <v>UTTAR PRADESH</v>
          </cell>
          <cell r="G306" t="str">
            <v>MEERUT</v>
          </cell>
          <cell r="H306" t="str">
            <v>Meerut</v>
          </cell>
          <cell r="I306" t="str">
            <v>K P ENTERPRISES</v>
          </cell>
          <cell r="J306" t="str">
            <v>SHIV KUMAR</v>
          </cell>
          <cell r="K306" t="str">
            <v>Abhijeet Biswas</v>
          </cell>
          <cell r="L306" t="str">
            <v/>
          </cell>
          <cell r="M306" t="str">
            <v>North</v>
          </cell>
          <cell r="N306">
            <v>250002</v>
          </cell>
          <cell r="O306" t="str">
            <v>09AATPG2653C1ZP</v>
          </cell>
          <cell r="P306">
            <v>9917140006</v>
          </cell>
          <cell r="Q306" t="str">
            <v>Apr'24</v>
          </cell>
          <cell r="R306">
            <v>2025</v>
          </cell>
          <cell r="S306"/>
          <cell r="T306">
            <v>300</v>
          </cell>
          <cell r="U306">
            <v>0</v>
          </cell>
          <cell r="V306" t="str">
            <v>Alien</v>
          </cell>
          <cell r="W306"/>
          <cell r="X306"/>
          <cell r="Y306"/>
          <cell r="Z306">
            <v>35</v>
          </cell>
          <cell r="AA306"/>
          <cell r="AB306"/>
          <cell r="AC306"/>
          <cell r="AD306"/>
          <cell r="AE306"/>
          <cell r="AF306"/>
          <cell r="AG306"/>
          <cell r="AH306"/>
          <cell r="AI306"/>
          <cell r="AJ306"/>
          <cell r="AK306"/>
          <cell r="AL306"/>
          <cell r="AM306"/>
          <cell r="AO306"/>
          <cell r="AP306"/>
          <cell r="AQ306"/>
          <cell r="AR306"/>
          <cell r="AS306"/>
          <cell r="AU306"/>
          <cell r="AV306"/>
          <cell r="AW306" t="str">
            <v/>
          </cell>
        </row>
        <row r="307">
          <cell r="A307">
            <v>305</v>
          </cell>
          <cell r="B307">
            <v>2024</v>
          </cell>
          <cell r="C307" t="str">
            <v>PBTMTR308</v>
          </cell>
          <cell r="D307" t="str">
            <v>001J1000002jU6MIAU</v>
          </cell>
          <cell r="E307" t="str">
            <v>K P ENTERPRISES</v>
          </cell>
          <cell r="F307" t="str">
            <v>UTTAR PRADESH</v>
          </cell>
          <cell r="G307" t="str">
            <v>GHAZIABAD</v>
          </cell>
          <cell r="H307"/>
          <cell r="I307" t="str">
            <v>K P ENTERPRISES</v>
          </cell>
          <cell r="J307" t="e">
            <v>#VALUE!</v>
          </cell>
          <cell r="K307" t="str">
            <v>Abhijeet Biswas</v>
          </cell>
          <cell r="L307" t="str">
            <v/>
          </cell>
          <cell r="M307" t="str">
            <v>North</v>
          </cell>
          <cell r="N307" t="e">
            <v>#VALUE!</v>
          </cell>
          <cell r="O307" t="e">
            <v>#VALUE!</v>
          </cell>
          <cell r="P307" t="e">
            <v>#VALUE!</v>
          </cell>
          <cell r="Q307" t="str">
            <v>Apr'24</v>
          </cell>
          <cell r="R307">
            <v>2025</v>
          </cell>
          <cell r="S307"/>
          <cell r="T307">
            <v>100</v>
          </cell>
          <cell r="U307">
            <v>0</v>
          </cell>
          <cell r="V307" t="str">
            <v>Challenger</v>
          </cell>
          <cell r="W307"/>
          <cell r="X307"/>
          <cell r="Y307"/>
          <cell r="Z307">
            <v>10</v>
          </cell>
          <cell r="AA307"/>
          <cell r="AB307"/>
          <cell r="AC307"/>
          <cell r="AD307"/>
          <cell r="AE307"/>
          <cell r="AF307"/>
          <cell r="AG307"/>
          <cell r="AH307"/>
          <cell r="AI307"/>
          <cell r="AJ307"/>
          <cell r="AK307"/>
          <cell r="AL307"/>
          <cell r="AM307"/>
          <cell r="AO307"/>
          <cell r="AP307"/>
          <cell r="AQ307"/>
          <cell r="AR307"/>
          <cell r="AS307"/>
          <cell r="AU307"/>
          <cell r="AV307"/>
          <cell r="AW307" t="str">
            <v/>
          </cell>
        </row>
        <row r="308">
          <cell r="A308">
            <v>306</v>
          </cell>
          <cell r="B308">
            <v>2024</v>
          </cell>
          <cell r="C308" t="str">
            <v>PBTMTR309</v>
          </cell>
          <cell r="D308" t="str">
            <v>001J1000003jf8MIAQ</v>
          </cell>
          <cell r="E308" t="str">
            <v>R B TRADERS</v>
          </cell>
          <cell r="F308" t="str">
            <v>RAJASTHAN</v>
          </cell>
          <cell r="G308" t="str">
            <v>GANGANAGAR</v>
          </cell>
          <cell r="H308" t="str">
            <v>Ganganagar</v>
          </cell>
          <cell r="I308" t="str">
            <v>Swastik Tradevision Pvt. Ltd.</v>
          </cell>
          <cell r="J308" t="str">
            <v>Ravi Kumar Kulmi</v>
          </cell>
          <cell r="K308" t="str">
            <v>Ravi Kumar Kulmi</v>
          </cell>
          <cell r="L308" t="str">
            <v>C12822</v>
          </cell>
          <cell r="M308" t="str">
            <v>North</v>
          </cell>
          <cell r="N308">
            <v>335001</v>
          </cell>
          <cell r="O308" t="str">
            <v>08AAWFR6726Q2ZY</v>
          </cell>
          <cell r="P308">
            <v>7023333704</v>
          </cell>
          <cell r="Q308" t="str">
            <v>Apr'24</v>
          </cell>
          <cell r="R308">
            <v>2025</v>
          </cell>
          <cell r="S308"/>
          <cell r="T308">
            <v>150</v>
          </cell>
          <cell r="U308">
            <v>0.26108888888888887</v>
          </cell>
          <cell r="V308" t="str">
            <v>Star</v>
          </cell>
          <cell r="W308"/>
          <cell r="X308"/>
          <cell r="Y308"/>
          <cell r="Z308">
            <v>31</v>
          </cell>
          <cell r="AA308">
            <v>21</v>
          </cell>
          <cell r="AB308">
            <v>21</v>
          </cell>
          <cell r="AC308">
            <v>22.13</v>
          </cell>
          <cell r="AD308"/>
          <cell r="AE308">
            <v>21.15</v>
          </cell>
          <cell r="AF308">
            <v>20.010000000000002</v>
          </cell>
          <cell r="AG308">
            <v>20</v>
          </cell>
          <cell r="AH308">
            <v>20.04</v>
          </cell>
          <cell r="AI308">
            <v>20.05</v>
          </cell>
          <cell r="AJ308">
            <v>27.03</v>
          </cell>
          <cell r="AK308">
            <v>21.02</v>
          </cell>
          <cell r="AL308"/>
          <cell r="AM308">
            <v>20.04</v>
          </cell>
          <cell r="AN308">
            <v>21</v>
          </cell>
          <cell r="AO308">
            <v>24.18</v>
          </cell>
          <cell r="AP308"/>
          <cell r="AQ308"/>
          <cell r="AR308">
            <v>23.96</v>
          </cell>
          <cell r="AS308"/>
          <cell r="AT308">
            <v>25.15</v>
          </cell>
          <cell r="AU308">
            <v>25</v>
          </cell>
          <cell r="AV308">
            <v>67.34</v>
          </cell>
          <cell r="AW308" t="str">
            <v/>
          </cell>
        </row>
        <row r="309">
          <cell r="A309">
            <v>307</v>
          </cell>
          <cell r="B309">
            <v>2024</v>
          </cell>
          <cell r="C309" t="str">
            <v>PBTMTR310</v>
          </cell>
          <cell r="D309" t="str">
            <v>0015g00001f8XA2AAM</v>
          </cell>
          <cell r="E309" t="str">
            <v>AARTI STEEL</v>
          </cell>
          <cell r="F309" t="str">
            <v>RAJASTHAN</v>
          </cell>
          <cell r="G309" t="str">
            <v>JODHPUR</v>
          </cell>
          <cell r="H309" t="str">
            <v>Jodhpur</v>
          </cell>
          <cell r="I309" t="str">
            <v>M R Associates</v>
          </cell>
          <cell r="J309" t="str">
            <v>Neeraj Sharma</v>
          </cell>
          <cell r="K309" t="str">
            <v>Neeraj Sharma</v>
          </cell>
          <cell r="L309" t="str">
            <v>C13417</v>
          </cell>
          <cell r="M309" t="str">
            <v>North</v>
          </cell>
          <cell r="N309">
            <v>342001</v>
          </cell>
          <cell r="O309" t="str">
            <v>08AMMPP9151B1ZV</v>
          </cell>
          <cell r="P309">
            <v>7737918615</v>
          </cell>
          <cell r="Q309" t="str">
            <v>Apr'24</v>
          </cell>
          <cell r="R309">
            <v>2025</v>
          </cell>
          <cell r="S309"/>
          <cell r="T309">
            <v>300</v>
          </cell>
          <cell r="U309">
            <v>7.5555555555555556E-2</v>
          </cell>
          <cell r="V309" t="str">
            <v>Alien</v>
          </cell>
          <cell r="W309"/>
          <cell r="X309"/>
          <cell r="Y309"/>
          <cell r="Z309">
            <v>25</v>
          </cell>
          <cell r="AA309"/>
          <cell r="AB309"/>
          <cell r="AC309"/>
          <cell r="AD309"/>
          <cell r="AE309"/>
          <cell r="AF309"/>
          <cell r="AG309"/>
          <cell r="AH309">
            <v>51</v>
          </cell>
          <cell r="AI309">
            <v>71</v>
          </cell>
          <cell r="AJ309">
            <v>50</v>
          </cell>
          <cell r="AK309">
            <v>135</v>
          </cell>
          <cell r="AL309"/>
          <cell r="AM309"/>
          <cell r="AO309">
            <v>3</v>
          </cell>
          <cell r="AP309"/>
          <cell r="AQ309"/>
          <cell r="AR309">
            <v>26.97</v>
          </cell>
          <cell r="AS309">
            <v>99.88</v>
          </cell>
          <cell r="AT309">
            <v>24.99</v>
          </cell>
          <cell r="AU309">
            <v>28</v>
          </cell>
          <cell r="AV309">
            <v>15.01</v>
          </cell>
          <cell r="AW309">
            <v>5</v>
          </cell>
        </row>
        <row r="310">
          <cell r="A310">
            <v>308</v>
          </cell>
          <cell r="B310">
            <v>2024</v>
          </cell>
          <cell r="C310" t="str">
            <v>PBTMTR311</v>
          </cell>
          <cell r="D310" t="str">
            <v>0015g00001V9yizAAB</v>
          </cell>
          <cell r="E310" t="str">
            <v>LAXMI STEEL</v>
          </cell>
          <cell r="F310" t="str">
            <v>DELHI</v>
          </cell>
          <cell r="G310" t="str">
            <v>WEST</v>
          </cell>
          <cell r="H310"/>
          <cell r="I310" t="str">
            <v>MAHENDRA STEELS</v>
          </cell>
          <cell r="J310" t="str">
            <v>Aman kumar</v>
          </cell>
          <cell r="K310" t="str">
            <v>Aman kumar</v>
          </cell>
          <cell r="L310" t="str">
            <v>C12832</v>
          </cell>
          <cell r="M310" t="str">
            <v>North</v>
          </cell>
          <cell r="N310">
            <v>110059</v>
          </cell>
          <cell r="O310" t="str">
            <v>07BDAPG0538H1ZZ</v>
          </cell>
          <cell r="P310">
            <v>9717254029</v>
          </cell>
          <cell r="Q310" t="str">
            <v>Apr'24</v>
          </cell>
          <cell r="R310">
            <v>2025</v>
          </cell>
          <cell r="S310"/>
          <cell r="T310">
            <v>250</v>
          </cell>
          <cell r="U310">
            <v>0</v>
          </cell>
          <cell r="V310" t="str">
            <v>Alien</v>
          </cell>
          <cell r="W310"/>
          <cell r="X310"/>
          <cell r="Y310"/>
          <cell r="Z310">
            <v>10</v>
          </cell>
          <cell r="AA310"/>
          <cell r="AB310"/>
          <cell r="AC310"/>
          <cell r="AD310"/>
          <cell r="AE310"/>
          <cell r="AF310"/>
          <cell r="AG310"/>
          <cell r="AH310"/>
          <cell r="AI310"/>
          <cell r="AJ310"/>
          <cell r="AK310"/>
          <cell r="AL310"/>
          <cell r="AM310"/>
          <cell r="AO310"/>
          <cell r="AP310"/>
          <cell r="AQ310"/>
          <cell r="AR310"/>
          <cell r="AS310"/>
          <cell r="AU310"/>
          <cell r="AV310"/>
          <cell r="AW310" t="str">
            <v/>
          </cell>
        </row>
        <row r="311">
          <cell r="A311">
            <v>309</v>
          </cell>
          <cell r="B311">
            <v>2024</v>
          </cell>
          <cell r="C311" t="str">
            <v>PBTMTR312</v>
          </cell>
          <cell r="D311" t="str">
            <v>0015g00001eBJBeAAO</v>
          </cell>
          <cell r="E311" t="str">
            <v>SHIV GANGA TRADING CO.</v>
          </cell>
          <cell r="F311" t="str">
            <v>DELHI</v>
          </cell>
          <cell r="G311" t="str">
            <v>SOUTH WEST</v>
          </cell>
          <cell r="H311"/>
          <cell r="I311" t="str">
            <v>MAHENDRA STEELS</v>
          </cell>
          <cell r="J311" t="str">
            <v>Aman kumar</v>
          </cell>
          <cell r="K311" t="str">
            <v>Aman kumar</v>
          </cell>
          <cell r="L311" t="str">
            <v>C12832</v>
          </cell>
          <cell r="M311" t="str">
            <v>North</v>
          </cell>
          <cell r="N311">
            <v>110075</v>
          </cell>
          <cell r="O311" t="str">
            <v>07AEPFS5540E1ZU</v>
          </cell>
          <cell r="P311">
            <v>9899503105</v>
          </cell>
          <cell r="Q311" t="str">
            <v>Apr'24</v>
          </cell>
          <cell r="R311">
            <v>2025</v>
          </cell>
          <cell r="S311"/>
          <cell r="T311">
            <v>50</v>
          </cell>
          <cell r="U311">
            <v>0</v>
          </cell>
          <cell r="V311" t="str">
            <v>Minor</v>
          </cell>
          <cell r="W311"/>
          <cell r="X311"/>
          <cell r="Y311"/>
          <cell r="Z311">
            <v>12</v>
          </cell>
          <cell r="AA311"/>
          <cell r="AB311">
            <v>10</v>
          </cell>
          <cell r="AC311">
            <v>15</v>
          </cell>
          <cell r="AD311"/>
          <cell r="AE311"/>
          <cell r="AF311"/>
          <cell r="AG311"/>
          <cell r="AH311"/>
          <cell r="AI311"/>
          <cell r="AJ311"/>
          <cell r="AK311"/>
          <cell r="AL311"/>
          <cell r="AM311"/>
          <cell r="AO311"/>
          <cell r="AP311"/>
          <cell r="AQ311"/>
          <cell r="AR311"/>
          <cell r="AS311"/>
          <cell r="AU311"/>
          <cell r="AV311"/>
          <cell r="AW311" t="str">
            <v/>
          </cell>
        </row>
        <row r="312">
          <cell r="A312">
            <v>310</v>
          </cell>
          <cell r="B312">
            <v>2024</v>
          </cell>
          <cell r="C312" t="str">
            <v>PBTMTR313</v>
          </cell>
          <cell r="D312" t="str">
            <v>0015g00001bc1YdAAI</v>
          </cell>
          <cell r="E312" t="str">
            <v>WELLCARE BUSINESS SOLUTIONS PRIVATE LIMITED</v>
          </cell>
          <cell r="F312" t="str">
            <v>DELHI</v>
          </cell>
          <cell r="G312" t="str">
            <v>SOUTH</v>
          </cell>
          <cell r="H312"/>
          <cell r="I312" t="str">
            <v>MAHENDRA STEELS</v>
          </cell>
          <cell r="J312" t="str">
            <v>Aman kumar</v>
          </cell>
          <cell r="K312" t="str">
            <v>Aman kumar</v>
          </cell>
          <cell r="L312" t="str">
            <v>C12832</v>
          </cell>
          <cell r="M312" t="str">
            <v>North</v>
          </cell>
          <cell r="N312">
            <v>110047</v>
          </cell>
          <cell r="O312" t="str">
            <v>07AACCW0214B2Z1</v>
          </cell>
          <cell r="P312">
            <v>9818846107</v>
          </cell>
          <cell r="Q312" t="str">
            <v>Apr'24</v>
          </cell>
          <cell r="R312">
            <v>2025</v>
          </cell>
          <cell r="S312"/>
          <cell r="T312">
            <v>200</v>
          </cell>
          <cell r="U312">
            <v>0</v>
          </cell>
          <cell r="V312" t="str">
            <v>Challenger</v>
          </cell>
          <cell r="W312"/>
          <cell r="X312"/>
          <cell r="Y312"/>
          <cell r="Z312">
            <v>3</v>
          </cell>
          <cell r="AA312"/>
          <cell r="AB312"/>
          <cell r="AC312"/>
          <cell r="AD312"/>
          <cell r="AE312"/>
          <cell r="AF312"/>
          <cell r="AG312"/>
          <cell r="AH312"/>
          <cell r="AI312"/>
          <cell r="AJ312"/>
          <cell r="AK312"/>
          <cell r="AL312"/>
          <cell r="AM312"/>
          <cell r="AO312"/>
          <cell r="AP312"/>
          <cell r="AQ312"/>
          <cell r="AR312"/>
          <cell r="AS312"/>
          <cell r="AU312"/>
          <cell r="AV312"/>
          <cell r="AW312" t="str">
            <v/>
          </cell>
        </row>
        <row r="313">
          <cell r="A313">
            <v>311</v>
          </cell>
          <cell r="B313">
            <v>2024</v>
          </cell>
          <cell r="C313" t="str">
            <v>PBTMTR314</v>
          </cell>
          <cell r="D313" t="str">
            <v>0015g00001bZCQPAA4</v>
          </cell>
          <cell r="E313" t="str">
            <v>Jagdamba steel and cement</v>
          </cell>
          <cell r="F313" t="str">
            <v>DELHI</v>
          </cell>
          <cell r="G313" t="str">
            <v>SOUTH WEST</v>
          </cell>
          <cell r="H313"/>
          <cell r="I313" t="str">
            <v>MAHENDRA STEELS</v>
          </cell>
          <cell r="J313" t="str">
            <v>Aman kumar</v>
          </cell>
          <cell r="K313" t="str">
            <v>Aman kumar</v>
          </cell>
          <cell r="L313" t="str">
            <v>C12832</v>
          </cell>
          <cell r="M313" t="str">
            <v>North</v>
          </cell>
          <cell r="N313">
            <v>110043</v>
          </cell>
          <cell r="O313" t="str">
            <v>07AWEPA1070A1Zh</v>
          </cell>
          <cell r="P313">
            <v>8802316300</v>
          </cell>
          <cell r="Q313" t="str">
            <v>Apr'24</v>
          </cell>
          <cell r="R313">
            <v>2025</v>
          </cell>
          <cell r="S313"/>
          <cell r="T313">
            <v>200</v>
          </cell>
          <cell r="U313">
            <v>0</v>
          </cell>
          <cell r="V313" t="str">
            <v>Challenger</v>
          </cell>
          <cell r="W313"/>
          <cell r="X313"/>
          <cell r="Y313"/>
          <cell r="Z313">
            <v>10</v>
          </cell>
          <cell r="AA313"/>
          <cell r="AB313"/>
          <cell r="AC313">
            <v>2.0099999999999998</v>
          </cell>
          <cell r="AD313"/>
          <cell r="AE313"/>
          <cell r="AF313"/>
          <cell r="AG313">
            <v>6</v>
          </cell>
          <cell r="AH313">
            <v>6.8360000000000003</v>
          </cell>
          <cell r="AI313">
            <v>4.2249999999999996</v>
          </cell>
          <cell r="AJ313">
            <v>1.1299999999999999</v>
          </cell>
          <cell r="AK313"/>
          <cell r="AL313"/>
          <cell r="AM313">
            <v>5</v>
          </cell>
          <cell r="AO313">
            <v>7</v>
          </cell>
          <cell r="AP313"/>
          <cell r="AQ313"/>
          <cell r="AR313"/>
          <cell r="AS313"/>
          <cell r="AU313"/>
          <cell r="AV313"/>
          <cell r="AW313" t="str">
            <v/>
          </cell>
        </row>
        <row r="314">
          <cell r="A314">
            <v>312</v>
          </cell>
          <cell r="B314">
            <v>2024</v>
          </cell>
          <cell r="C314" t="str">
            <v>PBTMTR315</v>
          </cell>
          <cell r="D314" t="str">
            <v>001J1000007oMDhIAM</v>
          </cell>
          <cell r="E314" t="str">
            <v>BRIJ LAL STEELCON CO</v>
          </cell>
          <cell r="F314" t="str">
            <v>DELHI</v>
          </cell>
          <cell r="G314" t="str">
            <v>SHAHDARA</v>
          </cell>
          <cell r="H314"/>
          <cell r="I314" t="str">
            <v>MAHENDRA STEELS</v>
          </cell>
          <cell r="J314" t="str">
            <v>Aman kumar</v>
          </cell>
          <cell r="K314" t="str">
            <v>Aashish Goyal</v>
          </cell>
          <cell r="L314" t="str">
            <v>C12832</v>
          </cell>
          <cell r="M314" t="str">
            <v>North</v>
          </cell>
          <cell r="N314">
            <v>110051</v>
          </cell>
          <cell r="O314" t="str">
            <v>07AAWFB2448K1ZY</v>
          </cell>
          <cell r="P314">
            <v>9810034107</v>
          </cell>
          <cell r="Q314" t="str">
            <v>Apr'24</v>
          </cell>
          <cell r="R314">
            <v>2025</v>
          </cell>
          <cell r="S314"/>
          <cell r="T314">
            <v>300</v>
          </cell>
          <cell r="U314">
            <v>0.36657777777777784</v>
          </cell>
          <cell r="V314" t="str">
            <v>Super Star</v>
          </cell>
          <cell r="W314"/>
          <cell r="X314"/>
          <cell r="Y314"/>
          <cell r="Z314">
            <v>12</v>
          </cell>
          <cell r="AA314">
            <v>59.69</v>
          </cell>
          <cell r="AB314">
            <v>62</v>
          </cell>
          <cell r="AC314">
            <v>50.01</v>
          </cell>
          <cell r="AD314">
            <v>51.1</v>
          </cell>
          <cell r="AE314">
            <v>61.07</v>
          </cell>
          <cell r="AF314">
            <v>51.08</v>
          </cell>
          <cell r="AG314">
            <v>51</v>
          </cell>
          <cell r="AH314">
            <v>50.47</v>
          </cell>
          <cell r="AI314">
            <v>54.11</v>
          </cell>
          <cell r="AJ314">
            <v>10</v>
          </cell>
          <cell r="AK314">
            <v>5</v>
          </cell>
          <cell r="AL314">
            <v>71.724999999999994</v>
          </cell>
          <cell r="AM314">
            <v>83</v>
          </cell>
          <cell r="AN314">
            <v>116</v>
          </cell>
          <cell r="AO314">
            <v>109</v>
          </cell>
          <cell r="AP314">
            <v>31.93</v>
          </cell>
          <cell r="AQ314">
            <v>61.88</v>
          </cell>
          <cell r="AR314">
            <v>58.02</v>
          </cell>
          <cell r="AS314">
            <v>196.56</v>
          </cell>
          <cell r="AT314">
            <v>67.09</v>
          </cell>
          <cell r="AU314">
            <v>120</v>
          </cell>
          <cell r="AV314">
            <v>142.83000000000001</v>
          </cell>
          <cell r="AW314">
            <v>198</v>
          </cell>
        </row>
        <row r="315">
          <cell r="A315">
            <v>313</v>
          </cell>
          <cell r="B315">
            <v>2024</v>
          </cell>
          <cell r="C315" t="str">
            <v>PBTMTR316</v>
          </cell>
          <cell r="D315">
            <v>0</v>
          </cell>
          <cell r="E315" t="str">
            <v>PCR BUILDTECH</v>
          </cell>
          <cell r="F315" t="str">
            <v>HARYANA</v>
          </cell>
          <cell r="G315" t="str">
            <v>GURUGRAM</v>
          </cell>
          <cell r="H315" t="str">
            <v>Hisar</v>
          </cell>
          <cell r="I315" t="str">
            <v>NIKUNJ UDYOG</v>
          </cell>
          <cell r="J315" t="e">
            <v>#VALUE!</v>
          </cell>
          <cell r="K315" t="str">
            <v>Shiv Shankar Sharma</v>
          </cell>
          <cell r="L315" t="str">
            <v>C12828</v>
          </cell>
          <cell r="M315" t="str">
            <v>North</v>
          </cell>
          <cell r="N315" t="e">
            <v>#VALUE!</v>
          </cell>
          <cell r="O315" t="e">
            <v>#VALUE!</v>
          </cell>
          <cell r="P315" t="e">
            <v>#VALUE!</v>
          </cell>
          <cell r="Q315" t="str">
            <v>Apr'24</v>
          </cell>
          <cell r="R315">
            <v>2025</v>
          </cell>
          <cell r="S315"/>
          <cell r="T315" t="str">
            <v/>
          </cell>
          <cell r="U315">
            <v>0</v>
          </cell>
          <cell r="V315" t="str">
            <v>Potential Not updated</v>
          </cell>
          <cell r="W315"/>
          <cell r="X315"/>
          <cell r="Y315"/>
          <cell r="Z315">
            <v>76</v>
          </cell>
          <cell r="AA315"/>
          <cell r="AB315"/>
          <cell r="AC315"/>
          <cell r="AD315"/>
          <cell r="AE315"/>
          <cell r="AF315"/>
          <cell r="AG315"/>
          <cell r="AH315"/>
          <cell r="AI315"/>
          <cell r="AJ315"/>
          <cell r="AK315"/>
          <cell r="AL315"/>
          <cell r="AM315"/>
          <cell r="AO315"/>
          <cell r="AP315"/>
          <cell r="AQ315"/>
          <cell r="AR315"/>
          <cell r="AS315"/>
          <cell r="AU315"/>
          <cell r="AV315"/>
          <cell r="AW315">
            <v>0</v>
          </cell>
        </row>
        <row r="316">
          <cell r="A316">
            <v>314</v>
          </cell>
          <cell r="B316">
            <v>2024</v>
          </cell>
          <cell r="C316" t="str">
            <v>PBTMTR317</v>
          </cell>
          <cell r="D316" t="str">
            <v>0015g00001E7NqMAAV</v>
          </cell>
          <cell r="E316" t="str">
            <v>ASK STEELS LLP</v>
          </cell>
          <cell r="F316">
            <v>0</v>
          </cell>
          <cell r="G316">
            <v>0</v>
          </cell>
          <cell r="H316" t="str">
            <v>Ballabgarh</v>
          </cell>
          <cell r="I316" t="str">
            <v>NIKUNJ UDYOG</v>
          </cell>
          <cell r="J316" t="str">
            <v>Sai Saranya Alamuri</v>
          </cell>
          <cell r="K316" t="str">
            <v>Shiv Shankar Sharma</v>
          </cell>
          <cell r="L316" t="str">
            <v>C12828</v>
          </cell>
          <cell r="M316" t="str">
            <v>North</v>
          </cell>
          <cell r="N316">
            <v>0</v>
          </cell>
          <cell r="O316" t="str">
            <v>06ABUFA5865E1Z3</v>
          </cell>
          <cell r="P316">
            <v>8054097696</v>
          </cell>
          <cell r="Q316" t="str">
            <v>Apr'24</v>
          </cell>
          <cell r="R316">
            <v>2025</v>
          </cell>
          <cell r="S316"/>
          <cell r="T316">
            <v>200</v>
          </cell>
          <cell r="U316">
            <v>0</v>
          </cell>
          <cell r="V316" t="str">
            <v>Challenger</v>
          </cell>
          <cell r="W316"/>
          <cell r="X316"/>
          <cell r="Y316"/>
          <cell r="Z316">
            <v>25</v>
          </cell>
          <cell r="AA316"/>
          <cell r="AB316"/>
          <cell r="AC316"/>
          <cell r="AD316"/>
          <cell r="AE316"/>
          <cell r="AF316"/>
          <cell r="AG316"/>
          <cell r="AH316"/>
          <cell r="AI316"/>
          <cell r="AJ316"/>
          <cell r="AK316"/>
          <cell r="AL316"/>
          <cell r="AM316"/>
          <cell r="AO316"/>
          <cell r="AP316"/>
          <cell r="AQ316"/>
          <cell r="AR316"/>
          <cell r="AS316"/>
          <cell r="AU316"/>
          <cell r="AV316"/>
          <cell r="AW316" t="str">
            <v/>
          </cell>
        </row>
        <row r="317">
          <cell r="A317">
            <v>315</v>
          </cell>
          <cell r="B317">
            <v>2024</v>
          </cell>
          <cell r="C317" t="str">
            <v>PBTMTR318</v>
          </cell>
          <cell r="D317" t="str">
            <v>0015g00001da95cAAA</v>
          </cell>
          <cell r="E317" t="str">
            <v>GHORRELA BUILDING METERIALS</v>
          </cell>
          <cell r="F317" t="str">
            <v>HARYANA</v>
          </cell>
          <cell r="G317" t="str">
            <v>SIRSA</v>
          </cell>
          <cell r="H317" t="str">
            <v>Sirsa</v>
          </cell>
          <cell r="I317" t="str">
            <v>PAL CEMENT AND STEEL PVT. LTD.</v>
          </cell>
          <cell r="J317" t="str">
            <v>Varun Arora</v>
          </cell>
          <cell r="K317" t="str">
            <v>Shubham Gahlot</v>
          </cell>
          <cell r="L317" t="str">
            <v>C12827</v>
          </cell>
          <cell r="M317" t="str">
            <v>North</v>
          </cell>
          <cell r="N317">
            <v>125102</v>
          </cell>
          <cell r="O317" t="str">
            <v>08AMTPK5453E1ZQ</v>
          </cell>
          <cell r="P317">
            <v>9416253662</v>
          </cell>
          <cell r="Q317" t="str">
            <v>Apr'24</v>
          </cell>
          <cell r="R317">
            <v>2025</v>
          </cell>
          <cell r="S317"/>
          <cell r="T317">
            <v>40</v>
          </cell>
          <cell r="U317">
            <v>0</v>
          </cell>
          <cell r="V317" t="str">
            <v>Minor</v>
          </cell>
          <cell r="W317"/>
          <cell r="X317"/>
          <cell r="Y317"/>
          <cell r="Z317">
            <v>11</v>
          </cell>
          <cell r="AA317">
            <v>12</v>
          </cell>
          <cell r="AB317"/>
          <cell r="AC317"/>
          <cell r="AD317"/>
          <cell r="AE317"/>
          <cell r="AF317"/>
          <cell r="AG317"/>
          <cell r="AH317"/>
          <cell r="AI317"/>
          <cell r="AJ317"/>
          <cell r="AK317"/>
          <cell r="AL317"/>
          <cell r="AM317"/>
          <cell r="AO317"/>
          <cell r="AP317"/>
          <cell r="AQ317"/>
          <cell r="AR317"/>
          <cell r="AS317"/>
          <cell r="AU317"/>
          <cell r="AV317"/>
          <cell r="AW317" t="str">
            <v/>
          </cell>
        </row>
        <row r="318">
          <cell r="A318">
            <v>316</v>
          </cell>
          <cell r="B318">
            <v>2024</v>
          </cell>
          <cell r="C318" t="str">
            <v>PBTMTR319</v>
          </cell>
          <cell r="D318" t="str">
            <v>0015g00001caTuiAAE</v>
          </cell>
          <cell r="E318" t="str">
            <v>Kaushik Trading Company</v>
          </cell>
          <cell r="F318" t="str">
            <v>HARYANA</v>
          </cell>
          <cell r="G318" t="str">
            <v>HISAR</v>
          </cell>
          <cell r="H318" t="str">
            <v>Narnaund</v>
          </cell>
          <cell r="I318" t="str">
            <v>PAL CEMENT AND STEEL PVT. LTD.</v>
          </cell>
          <cell r="J318" t="str">
            <v>Dinesh Kumar</v>
          </cell>
          <cell r="K318" t="str">
            <v>Navneet Pal</v>
          </cell>
          <cell r="L318" t="str">
            <v>C12827</v>
          </cell>
          <cell r="M318" t="str">
            <v>North</v>
          </cell>
          <cell r="N318">
            <v>125039</v>
          </cell>
          <cell r="O318" t="str">
            <v>06BSEP5713K1ZA</v>
          </cell>
          <cell r="P318">
            <v>9996604304</v>
          </cell>
          <cell r="Q318" t="str">
            <v>Apr'24</v>
          </cell>
          <cell r="R318">
            <v>2025</v>
          </cell>
          <cell r="S318"/>
          <cell r="T318">
            <v>20</v>
          </cell>
          <cell r="U318">
            <v>0</v>
          </cell>
          <cell r="V318" t="str">
            <v>Minor</v>
          </cell>
          <cell r="W318"/>
          <cell r="X318"/>
          <cell r="Y318"/>
          <cell r="Z318">
            <v>12</v>
          </cell>
          <cell r="AA318">
            <v>0.9</v>
          </cell>
          <cell r="AB318"/>
          <cell r="AC318"/>
          <cell r="AD318"/>
          <cell r="AE318"/>
          <cell r="AF318"/>
          <cell r="AG318"/>
          <cell r="AH318"/>
          <cell r="AI318"/>
          <cell r="AJ318"/>
          <cell r="AK318"/>
          <cell r="AL318"/>
          <cell r="AM318"/>
          <cell r="AO318"/>
          <cell r="AP318"/>
          <cell r="AQ318"/>
          <cell r="AR318"/>
          <cell r="AS318"/>
          <cell r="AU318"/>
          <cell r="AV318"/>
          <cell r="AW318" t="str">
            <v/>
          </cell>
        </row>
        <row r="319">
          <cell r="A319">
            <v>317</v>
          </cell>
          <cell r="B319">
            <v>2024</v>
          </cell>
          <cell r="C319" t="str">
            <v>PBTMTR320</v>
          </cell>
          <cell r="D319" t="str">
            <v>001J1000003jcmAIAQ</v>
          </cell>
          <cell r="E319" t="str">
            <v>KISSAN TRADING CO.</v>
          </cell>
          <cell r="F319" t="str">
            <v>HARYANA</v>
          </cell>
          <cell r="G319" t="str">
            <v>BHIWANI</v>
          </cell>
          <cell r="H319" t="str">
            <v>Siwani</v>
          </cell>
          <cell r="I319" t="str">
            <v>PAL CEMENT AND STEEL PVT. LTD.</v>
          </cell>
          <cell r="J319" t="str">
            <v>Vikram Nain</v>
          </cell>
          <cell r="K319" t="str">
            <v>Navneet Pal</v>
          </cell>
          <cell r="L319" t="str">
            <v>C12827</v>
          </cell>
          <cell r="M319" t="str">
            <v>North</v>
          </cell>
          <cell r="N319">
            <v>127040</v>
          </cell>
          <cell r="O319" t="str">
            <v>06CTDPS6923G1ZH</v>
          </cell>
          <cell r="P319">
            <v>9416532401</v>
          </cell>
          <cell r="Q319" t="str">
            <v>Apr'24</v>
          </cell>
          <cell r="R319">
            <v>2025</v>
          </cell>
          <cell r="S319"/>
          <cell r="T319">
            <v>50</v>
          </cell>
          <cell r="U319">
            <v>0</v>
          </cell>
          <cell r="V319" t="str">
            <v>Minor</v>
          </cell>
          <cell r="W319"/>
          <cell r="X319"/>
          <cell r="Y319"/>
          <cell r="Z319">
            <v>12</v>
          </cell>
          <cell r="AA319">
            <v>0.89</v>
          </cell>
          <cell r="AB319"/>
          <cell r="AC319"/>
          <cell r="AD319"/>
          <cell r="AE319"/>
          <cell r="AF319"/>
          <cell r="AG319"/>
          <cell r="AH319"/>
          <cell r="AI319"/>
          <cell r="AJ319"/>
          <cell r="AK319"/>
          <cell r="AL319"/>
          <cell r="AM319"/>
          <cell r="AO319"/>
          <cell r="AP319"/>
          <cell r="AQ319"/>
          <cell r="AR319"/>
          <cell r="AS319"/>
          <cell r="AU319"/>
          <cell r="AV319"/>
          <cell r="AW319" t="str">
            <v/>
          </cell>
        </row>
        <row r="320">
          <cell r="A320">
            <v>318</v>
          </cell>
          <cell r="B320">
            <v>2024</v>
          </cell>
          <cell r="C320" t="str">
            <v>PBTMTR321</v>
          </cell>
          <cell r="D320" t="str">
            <v>001J1000009FxDLIA0</v>
          </cell>
          <cell r="E320" t="str">
            <v>LOHIA CEMENTO SHOP</v>
          </cell>
          <cell r="F320" t="str">
            <v>HARYANA</v>
          </cell>
          <cell r="G320" t="str">
            <v>JIND</v>
          </cell>
          <cell r="H320" t="str">
            <v>Julana</v>
          </cell>
          <cell r="I320" t="str">
            <v>PAL CEMENT AND STEEL PVT. LTD.</v>
          </cell>
          <cell r="J320" t="str">
            <v>Dinesh Kumar</v>
          </cell>
          <cell r="K320" t="str">
            <v>Navneet Pal</v>
          </cell>
          <cell r="L320" t="str">
            <v>C12827</v>
          </cell>
          <cell r="M320" t="str">
            <v>North</v>
          </cell>
          <cell r="N320">
            <v>126102</v>
          </cell>
          <cell r="O320" t="str">
            <v>06BLOPS2125Q1ZG</v>
          </cell>
          <cell r="P320">
            <v>9215790257</v>
          </cell>
          <cell r="Q320" t="str">
            <v>Apr'24</v>
          </cell>
          <cell r="R320">
            <v>2025</v>
          </cell>
          <cell r="S320"/>
          <cell r="T320">
            <v>150</v>
          </cell>
          <cell r="U320">
            <v>0</v>
          </cell>
          <cell r="V320" t="str">
            <v>Challenger</v>
          </cell>
          <cell r="W320"/>
          <cell r="X320"/>
          <cell r="Y320"/>
          <cell r="Z320">
            <v>15</v>
          </cell>
          <cell r="AA320">
            <v>14.99</v>
          </cell>
          <cell r="AB320"/>
          <cell r="AC320"/>
          <cell r="AD320"/>
          <cell r="AE320"/>
          <cell r="AF320"/>
          <cell r="AG320"/>
          <cell r="AH320"/>
          <cell r="AI320"/>
          <cell r="AJ320"/>
          <cell r="AK320"/>
          <cell r="AL320"/>
          <cell r="AM320"/>
          <cell r="AO320"/>
          <cell r="AP320"/>
          <cell r="AQ320"/>
          <cell r="AR320"/>
          <cell r="AS320"/>
          <cell r="AU320"/>
          <cell r="AV320"/>
          <cell r="AW320" t="str">
            <v/>
          </cell>
        </row>
        <row r="321">
          <cell r="A321">
            <v>319</v>
          </cell>
          <cell r="B321">
            <v>2024</v>
          </cell>
          <cell r="C321" t="str">
            <v>PBTMTR322</v>
          </cell>
          <cell r="D321" t="str">
            <v>0015g00001YPYtbAAH</v>
          </cell>
          <cell r="E321" t="str">
            <v>Shree Balaji Cement Store</v>
          </cell>
          <cell r="F321" t="str">
            <v>HARYANA</v>
          </cell>
          <cell r="G321" t="str">
            <v>HISAR</v>
          </cell>
          <cell r="H321" t="str">
            <v>Hisar</v>
          </cell>
          <cell r="I321" t="str">
            <v>PAL CEMENT AND STEEL PVT. LTD.</v>
          </cell>
          <cell r="J321" t="str">
            <v>Dinesh Kumar</v>
          </cell>
          <cell r="K321" t="str">
            <v>Navneet Pal</v>
          </cell>
          <cell r="L321" t="str">
            <v>C12827</v>
          </cell>
          <cell r="M321" t="str">
            <v>North</v>
          </cell>
          <cell r="N321">
            <v>125037</v>
          </cell>
          <cell r="O321">
            <v>0</v>
          </cell>
          <cell r="P321">
            <v>9992556562</v>
          </cell>
          <cell r="Q321" t="str">
            <v>Apr'24</v>
          </cell>
          <cell r="R321">
            <v>2025</v>
          </cell>
          <cell r="S321"/>
          <cell r="T321">
            <v>15</v>
          </cell>
          <cell r="U321">
            <v>0</v>
          </cell>
          <cell r="V321" t="str">
            <v>Minor</v>
          </cell>
          <cell r="W321"/>
          <cell r="X321"/>
          <cell r="Y321"/>
          <cell r="Z321">
            <v>12</v>
          </cell>
          <cell r="AA321">
            <v>0.76</v>
          </cell>
          <cell r="AB321"/>
          <cell r="AC321"/>
          <cell r="AD321"/>
          <cell r="AE321"/>
          <cell r="AF321"/>
          <cell r="AG321"/>
          <cell r="AH321"/>
          <cell r="AI321"/>
          <cell r="AJ321"/>
          <cell r="AK321"/>
          <cell r="AL321"/>
          <cell r="AM321"/>
          <cell r="AO321"/>
          <cell r="AP321"/>
          <cell r="AQ321"/>
          <cell r="AR321"/>
          <cell r="AS321"/>
          <cell r="AU321"/>
          <cell r="AV321"/>
          <cell r="AW321" t="str">
            <v/>
          </cell>
        </row>
        <row r="322">
          <cell r="A322">
            <v>320</v>
          </cell>
          <cell r="B322">
            <v>2024</v>
          </cell>
          <cell r="C322" t="str">
            <v>PBTMTR323</v>
          </cell>
          <cell r="D322" t="str">
            <v>0015g00001dXrI5AAK</v>
          </cell>
          <cell r="E322" t="str">
            <v>SURESH GUPTA AND SONS</v>
          </cell>
          <cell r="F322" t="str">
            <v>HARYANA</v>
          </cell>
          <cell r="G322" t="str">
            <v>SIRSA</v>
          </cell>
          <cell r="H322" t="str">
            <v>Dabwali</v>
          </cell>
          <cell r="I322" t="str">
            <v>PAL CEMENT AND STEEL PVT. LTD.</v>
          </cell>
          <cell r="J322" t="str">
            <v>Varun Arora</v>
          </cell>
          <cell r="K322" t="str">
            <v>Shubham Gahlot</v>
          </cell>
          <cell r="L322" t="str">
            <v>C12827</v>
          </cell>
          <cell r="M322" t="str">
            <v>North</v>
          </cell>
          <cell r="N322">
            <v>125201</v>
          </cell>
          <cell r="O322" t="str">
            <v>06ARZPG3162F2ZL</v>
          </cell>
          <cell r="P322">
            <v>9416135394</v>
          </cell>
          <cell r="Q322" t="str">
            <v>Apr'24</v>
          </cell>
          <cell r="R322">
            <v>2025</v>
          </cell>
          <cell r="S322"/>
          <cell r="T322">
            <v>20</v>
          </cell>
          <cell r="U322">
            <v>0</v>
          </cell>
          <cell r="V322" t="str">
            <v>Minor</v>
          </cell>
          <cell r="W322"/>
          <cell r="X322"/>
          <cell r="Y322"/>
          <cell r="Z322">
            <v>12</v>
          </cell>
          <cell r="AA322">
            <v>1.6</v>
          </cell>
          <cell r="AB322"/>
          <cell r="AC322"/>
          <cell r="AD322"/>
          <cell r="AE322"/>
          <cell r="AF322"/>
          <cell r="AG322"/>
          <cell r="AH322"/>
          <cell r="AI322"/>
          <cell r="AJ322"/>
          <cell r="AK322"/>
          <cell r="AL322"/>
          <cell r="AM322"/>
          <cell r="AO322"/>
          <cell r="AP322"/>
          <cell r="AQ322"/>
          <cell r="AR322"/>
          <cell r="AS322"/>
          <cell r="AU322"/>
          <cell r="AV322"/>
          <cell r="AW322" t="str">
            <v/>
          </cell>
        </row>
        <row r="323">
          <cell r="A323">
            <v>321</v>
          </cell>
          <cell r="B323">
            <v>2024</v>
          </cell>
          <cell r="C323" t="str">
            <v>PBTMTR324</v>
          </cell>
          <cell r="D323" t="str">
            <v>001J1000003mHJkIAM</v>
          </cell>
          <cell r="E323" t="str">
            <v>Jai Maa DURGA SHAKTI BUIDING MATERIAL</v>
          </cell>
          <cell r="F323" t="str">
            <v>UTTAR PRADESH</v>
          </cell>
          <cell r="G323" t="str">
            <v>DEORIA</v>
          </cell>
          <cell r="H323" t="str">
            <v>Ballia</v>
          </cell>
          <cell r="I323" t="str">
            <v>GOBINDGARH IRON LLP</v>
          </cell>
          <cell r="J323" t="str">
            <v>Mohd Ansari</v>
          </cell>
          <cell r="K323" t="str">
            <v>-</v>
          </cell>
          <cell r="L323" t="str">
            <v>C12817</v>
          </cell>
          <cell r="M323" t="str">
            <v>North</v>
          </cell>
          <cell r="N323">
            <v>274001</v>
          </cell>
          <cell r="O323" t="str">
            <v>09AMTPY333201ZV</v>
          </cell>
          <cell r="P323">
            <v>0</v>
          </cell>
          <cell r="Q323" t="str">
            <v>Apr'24</v>
          </cell>
          <cell r="R323">
            <v>2025</v>
          </cell>
          <cell r="S323"/>
          <cell r="T323">
            <v>30</v>
          </cell>
          <cell r="U323">
            <v>0</v>
          </cell>
          <cell r="V323" t="str">
            <v>Minor</v>
          </cell>
          <cell r="W323"/>
          <cell r="X323"/>
          <cell r="Y323"/>
          <cell r="Z323">
            <v>5</v>
          </cell>
          <cell r="AA323">
            <v>5</v>
          </cell>
          <cell r="AB323"/>
          <cell r="AC323"/>
          <cell r="AD323"/>
          <cell r="AE323">
            <v>5</v>
          </cell>
          <cell r="AF323">
            <v>5</v>
          </cell>
          <cell r="AG323"/>
          <cell r="AH323"/>
          <cell r="AI323"/>
          <cell r="AJ323"/>
          <cell r="AK323"/>
          <cell r="AL323"/>
          <cell r="AM323"/>
          <cell r="AO323"/>
          <cell r="AP323"/>
          <cell r="AQ323"/>
          <cell r="AR323"/>
          <cell r="AS323"/>
          <cell r="AU323"/>
          <cell r="AV323"/>
          <cell r="AW323" t="str">
            <v/>
          </cell>
        </row>
        <row r="324">
          <cell r="A324">
            <v>322</v>
          </cell>
          <cell r="B324">
            <v>2024</v>
          </cell>
          <cell r="C324" t="str">
            <v>PBTMTR325</v>
          </cell>
          <cell r="D324" t="str">
            <v>0015g00001dFmhAAAS</v>
          </cell>
          <cell r="E324" t="str">
            <v>M/S MADHESHIYA TRADERS</v>
          </cell>
          <cell r="F324" t="str">
            <v>UTTAR PRADESH</v>
          </cell>
          <cell r="G324" t="str">
            <v>KUSHI NAGAR</v>
          </cell>
          <cell r="H324" t="str">
            <v>Padrauna</v>
          </cell>
          <cell r="I324" t="str">
            <v>GOBINDGARH IRON LLP</v>
          </cell>
          <cell r="J324" t="str">
            <v>Mohd Ansari</v>
          </cell>
          <cell r="K324" t="str">
            <v>-</v>
          </cell>
          <cell r="L324" t="str">
            <v>C12817</v>
          </cell>
          <cell r="M324" t="str">
            <v>North</v>
          </cell>
          <cell r="N324">
            <v>0</v>
          </cell>
          <cell r="O324" t="str">
            <v>09AJAPC0020H1Z2</v>
          </cell>
          <cell r="P324">
            <v>0</v>
          </cell>
          <cell r="Q324" t="str">
            <v>Apr'24</v>
          </cell>
          <cell r="R324">
            <v>2025</v>
          </cell>
          <cell r="S324"/>
          <cell r="T324">
            <v>35</v>
          </cell>
          <cell r="U324">
            <v>0</v>
          </cell>
          <cell r="V324" t="str">
            <v>Minor</v>
          </cell>
          <cell r="W324"/>
          <cell r="X324"/>
          <cell r="Y324"/>
          <cell r="Z324">
            <v>5</v>
          </cell>
          <cell r="AA324">
            <v>5</v>
          </cell>
          <cell r="AB324"/>
          <cell r="AC324">
            <v>5</v>
          </cell>
          <cell r="AD324"/>
          <cell r="AE324"/>
          <cell r="AF324"/>
          <cell r="AG324"/>
          <cell r="AH324"/>
          <cell r="AI324"/>
          <cell r="AJ324"/>
          <cell r="AK324"/>
          <cell r="AL324"/>
          <cell r="AM324"/>
          <cell r="AO324"/>
          <cell r="AP324"/>
          <cell r="AQ324"/>
          <cell r="AR324"/>
          <cell r="AS324"/>
          <cell r="AU324"/>
          <cell r="AV324"/>
          <cell r="AW324" t="str">
            <v/>
          </cell>
        </row>
        <row r="325">
          <cell r="A325">
            <v>323</v>
          </cell>
          <cell r="B325">
            <v>2024</v>
          </cell>
          <cell r="C325" t="str">
            <v>PBTMTR326</v>
          </cell>
          <cell r="D325" t="str">
            <v>001J100000BP8hBIAT</v>
          </cell>
          <cell r="E325" t="str">
            <v>M/S SINGH BUILDING MATERIALS</v>
          </cell>
          <cell r="F325" t="str">
            <v>UTTAR PRADESH</v>
          </cell>
          <cell r="G325" t="str">
            <v>KUSHI NAGAR</v>
          </cell>
          <cell r="H325" t="str">
            <v>Kasya</v>
          </cell>
          <cell r="I325" t="str">
            <v>GOBINDGARH IRON LLP</v>
          </cell>
          <cell r="J325" t="str">
            <v>Mohd Ansari</v>
          </cell>
          <cell r="K325" t="str">
            <v>-</v>
          </cell>
          <cell r="L325" t="str">
            <v>C12817</v>
          </cell>
          <cell r="M325" t="str">
            <v>North</v>
          </cell>
          <cell r="N325">
            <v>214402</v>
          </cell>
          <cell r="O325" t="str">
            <v>09MFKPS5990C1ZM</v>
          </cell>
          <cell r="P325">
            <v>8069033839</v>
          </cell>
          <cell r="Q325" t="str">
            <v>Apr'24</v>
          </cell>
          <cell r="R325">
            <v>2025</v>
          </cell>
          <cell r="S325"/>
          <cell r="T325">
            <v>30</v>
          </cell>
          <cell r="U325">
            <v>0</v>
          </cell>
          <cell r="V325" t="str">
            <v>Minor</v>
          </cell>
          <cell r="W325"/>
          <cell r="X325"/>
          <cell r="Y325"/>
          <cell r="Z325">
            <v>4</v>
          </cell>
          <cell r="AA325"/>
          <cell r="AB325"/>
          <cell r="AC325"/>
          <cell r="AD325"/>
          <cell r="AE325"/>
          <cell r="AF325"/>
          <cell r="AG325"/>
          <cell r="AH325"/>
          <cell r="AI325"/>
          <cell r="AJ325"/>
          <cell r="AK325"/>
          <cell r="AL325"/>
          <cell r="AM325"/>
          <cell r="AO325"/>
          <cell r="AP325"/>
          <cell r="AQ325"/>
          <cell r="AR325"/>
          <cell r="AS325"/>
          <cell r="AU325"/>
          <cell r="AV325"/>
          <cell r="AW325" t="str">
            <v/>
          </cell>
        </row>
        <row r="326">
          <cell r="A326">
            <v>324</v>
          </cell>
          <cell r="B326">
            <v>2024</v>
          </cell>
          <cell r="C326" t="str">
            <v>PBTMTR327</v>
          </cell>
          <cell r="D326" t="str">
            <v>001J1000005ZLK1IAO</v>
          </cell>
          <cell r="E326" t="str">
            <v>Poorvanchal trading co</v>
          </cell>
          <cell r="F326" t="str">
            <v>UTTAR PRADESH</v>
          </cell>
          <cell r="G326" t="str">
            <v>DEORIA</v>
          </cell>
          <cell r="H326" t="str">
            <v>Mau</v>
          </cell>
          <cell r="I326" t="str">
            <v>GOBINDGARH IRON LLP</v>
          </cell>
          <cell r="J326" t="str">
            <v>Mohd Ansari</v>
          </cell>
          <cell r="K326" t="str">
            <v>-</v>
          </cell>
          <cell r="L326" t="str">
            <v>C12817</v>
          </cell>
          <cell r="M326" t="str">
            <v>North</v>
          </cell>
          <cell r="N326">
            <v>274001</v>
          </cell>
          <cell r="O326">
            <v>0</v>
          </cell>
          <cell r="P326">
            <v>0</v>
          </cell>
          <cell r="Q326" t="str">
            <v>Apr'24</v>
          </cell>
          <cell r="R326">
            <v>2025</v>
          </cell>
          <cell r="S326"/>
          <cell r="T326">
            <v>30</v>
          </cell>
          <cell r="U326">
            <v>0</v>
          </cell>
          <cell r="V326" t="str">
            <v>Minor</v>
          </cell>
          <cell r="W326"/>
          <cell r="X326"/>
          <cell r="Y326"/>
          <cell r="Z326">
            <v>6</v>
          </cell>
          <cell r="AA326"/>
          <cell r="AB326"/>
          <cell r="AC326"/>
          <cell r="AD326"/>
          <cell r="AE326">
            <v>5</v>
          </cell>
          <cell r="AF326">
            <v>3</v>
          </cell>
          <cell r="AG326"/>
          <cell r="AH326"/>
          <cell r="AI326"/>
          <cell r="AJ326"/>
          <cell r="AK326"/>
          <cell r="AL326"/>
          <cell r="AM326"/>
          <cell r="AO326"/>
          <cell r="AP326"/>
          <cell r="AQ326"/>
          <cell r="AR326"/>
          <cell r="AS326"/>
          <cell r="AU326"/>
          <cell r="AV326"/>
          <cell r="AW326" t="str">
            <v/>
          </cell>
        </row>
        <row r="327">
          <cell r="A327">
            <v>325</v>
          </cell>
          <cell r="B327">
            <v>2024</v>
          </cell>
          <cell r="C327" t="str">
            <v>PBTMTR328</v>
          </cell>
          <cell r="D327" t="str">
            <v>0015g00001e8kaNAAQ</v>
          </cell>
          <cell r="E327" t="str">
            <v>PAL CEMENT AND STEEL PVT. LTD</v>
          </cell>
          <cell r="F327" t="str">
            <v>PUNJAB</v>
          </cell>
          <cell r="G327" t="str">
            <v>S.A.S Nagar</v>
          </cell>
          <cell r="H327" t="str">
            <v>Mohali</v>
          </cell>
          <cell r="I327" t="str">
            <v>PAL CEMENT AND STEEL PVT. LTD.</v>
          </cell>
          <cell r="J327" t="str">
            <v>Abhishek Wadhwa</v>
          </cell>
          <cell r="K327" t="str">
            <v>Abhishek Wadhwa</v>
          </cell>
          <cell r="L327" t="str">
            <v>C12827</v>
          </cell>
          <cell r="M327" t="str">
            <v>North</v>
          </cell>
          <cell r="N327">
            <v>140308</v>
          </cell>
          <cell r="O327" t="str">
            <v>03AAGCP3809H1ZM</v>
          </cell>
          <cell r="P327">
            <v>9215510500</v>
          </cell>
          <cell r="Q327" t="str">
            <v>Apr'24</v>
          </cell>
          <cell r="R327">
            <v>2025</v>
          </cell>
          <cell r="S327">
            <v>158</v>
          </cell>
          <cell r="T327">
            <v>1600</v>
          </cell>
          <cell r="U327">
            <v>0</v>
          </cell>
          <cell r="V327" t="str">
            <v>Alien</v>
          </cell>
          <cell r="W327"/>
          <cell r="X327"/>
          <cell r="Y327"/>
          <cell r="Z327">
            <v>55</v>
          </cell>
          <cell r="AA327">
            <v>103</v>
          </cell>
          <cell r="AB327">
            <v>64</v>
          </cell>
          <cell r="AC327"/>
          <cell r="AD327"/>
          <cell r="AE327"/>
          <cell r="AF327"/>
          <cell r="AG327"/>
          <cell r="AH327"/>
          <cell r="AI327"/>
          <cell r="AJ327"/>
          <cell r="AK327"/>
          <cell r="AL327"/>
          <cell r="AM327"/>
          <cell r="AO327"/>
          <cell r="AP327"/>
          <cell r="AQ327"/>
          <cell r="AR327"/>
          <cell r="AS327"/>
          <cell r="AU327"/>
          <cell r="AV327"/>
          <cell r="AW327">
            <v>1084</v>
          </cell>
        </row>
        <row r="328">
          <cell r="A328">
            <v>326</v>
          </cell>
          <cell r="B328">
            <v>2024</v>
          </cell>
          <cell r="C328"/>
          <cell r="D328" t="str">
            <v>001J100000Cm3r9IAB</v>
          </cell>
          <cell r="E328" t="str">
            <v>SHREE RAM ENTERPRISES</v>
          </cell>
          <cell r="F328" t="str">
            <v>PUNJAB</v>
          </cell>
          <cell r="G328" t="str">
            <v>SANGRUR</v>
          </cell>
          <cell r="H328" t="str">
            <v>Sangrur</v>
          </cell>
          <cell r="I328" t="str">
            <v>RAMDOOT UDHYOG PRIVATE LIMITED</v>
          </cell>
          <cell r="J328" t="str">
            <v>Abhishek Wadhwa</v>
          </cell>
          <cell r="K328" t="str">
            <v>Abhishek Wadhwa</v>
          </cell>
          <cell r="L328" t="str">
            <v>C13168</v>
          </cell>
          <cell r="M328" t="str">
            <v>North</v>
          </cell>
          <cell r="N328">
            <v>148035</v>
          </cell>
          <cell r="O328" t="str">
            <v>03ACZPG8713B1ZO</v>
          </cell>
          <cell r="P328">
            <v>7973946702</v>
          </cell>
          <cell r="Q328" t="str">
            <v>Sep'24</v>
          </cell>
          <cell r="R328">
            <v>2025</v>
          </cell>
          <cell r="S328"/>
          <cell r="T328">
            <v>100</v>
          </cell>
          <cell r="U328">
            <v>0</v>
          </cell>
          <cell r="V328" t="str">
            <v>Challenger</v>
          </cell>
          <cell r="W328"/>
          <cell r="X328"/>
          <cell r="Y328"/>
          <cell r="Z328"/>
          <cell r="AA328"/>
          <cell r="AB328"/>
          <cell r="AC328"/>
          <cell r="AD328"/>
          <cell r="AE328">
            <v>12</v>
          </cell>
          <cell r="AF328"/>
          <cell r="AG328">
            <v>12</v>
          </cell>
          <cell r="AH328"/>
          <cell r="AI328"/>
          <cell r="AJ328"/>
          <cell r="AK328"/>
          <cell r="AL328"/>
          <cell r="AM328"/>
          <cell r="AO328"/>
          <cell r="AP328"/>
          <cell r="AQ328"/>
          <cell r="AR328"/>
          <cell r="AS328"/>
          <cell r="AU328"/>
          <cell r="AV328"/>
          <cell r="AW328" t="str">
            <v/>
          </cell>
        </row>
        <row r="329">
          <cell r="A329">
            <v>327</v>
          </cell>
          <cell r="B329">
            <v>2024</v>
          </cell>
          <cell r="C329" t="str">
            <v>PBTMTR330</v>
          </cell>
          <cell r="D329" t="str">
            <v>0015g00001e8SJnAAM</v>
          </cell>
          <cell r="E329" t="str">
            <v>SHREE SHIV SHAKTI SALES</v>
          </cell>
          <cell r="F329" t="str">
            <v>HARYANA</v>
          </cell>
          <cell r="G329" t="str">
            <v>KURUKSHETRA</v>
          </cell>
          <cell r="H329" t="str">
            <v>Thanesar</v>
          </cell>
          <cell r="I329" t="str">
            <v>RAMDOOT UDHYOG PRIVATE LIMITED</v>
          </cell>
          <cell r="J329" t="str">
            <v>Naseem Makkar</v>
          </cell>
          <cell r="K329" t="str">
            <v>Naseem Makkar</v>
          </cell>
          <cell r="L329" t="str">
            <v>C13168</v>
          </cell>
          <cell r="M329" t="str">
            <v>North</v>
          </cell>
          <cell r="N329">
            <v>136118</v>
          </cell>
          <cell r="O329" t="str">
            <v>06ABRFS5932R1Z5</v>
          </cell>
          <cell r="P329">
            <v>9896765818</v>
          </cell>
          <cell r="Q329" t="str">
            <v>Apr'24</v>
          </cell>
          <cell r="R329">
            <v>2025</v>
          </cell>
          <cell r="S329"/>
          <cell r="T329">
            <v>250</v>
          </cell>
          <cell r="U329">
            <v>0.33826666666666666</v>
          </cell>
          <cell r="V329" t="str">
            <v>Super Star</v>
          </cell>
          <cell r="W329"/>
          <cell r="X329"/>
          <cell r="Y329"/>
          <cell r="Z329">
            <v>25</v>
          </cell>
          <cell r="AA329">
            <v>30.11</v>
          </cell>
          <cell r="AB329">
            <v>59</v>
          </cell>
          <cell r="AC329">
            <v>27.11</v>
          </cell>
          <cell r="AD329">
            <v>15</v>
          </cell>
          <cell r="AE329">
            <v>56.15</v>
          </cell>
          <cell r="AF329">
            <v>57.53</v>
          </cell>
          <cell r="AG329">
            <v>35.06</v>
          </cell>
          <cell r="AH329"/>
          <cell r="AI329">
            <v>75.64</v>
          </cell>
          <cell r="AJ329"/>
          <cell r="AK329">
            <v>119.77</v>
          </cell>
          <cell r="AL329">
            <v>14.98</v>
          </cell>
          <cell r="AM329">
            <v>12.01</v>
          </cell>
          <cell r="AO329"/>
          <cell r="AP329"/>
          <cell r="AQ329"/>
          <cell r="AR329"/>
          <cell r="AS329">
            <v>68.849999999999994</v>
          </cell>
          <cell r="AT329">
            <v>170.7</v>
          </cell>
          <cell r="AU329">
            <v>83</v>
          </cell>
          <cell r="AV329"/>
          <cell r="AW329" t="str">
            <v/>
          </cell>
        </row>
        <row r="330">
          <cell r="A330">
            <v>328</v>
          </cell>
          <cell r="B330">
            <v>2024</v>
          </cell>
          <cell r="C330" t="str">
            <v>PBTMTR331</v>
          </cell>
          <cell r="D330" t="str">
            <v>001J1000002jzCGIAY</v>
          </cell>
          <cell r="E330" t="str">
            <v>MAHESH IRON STORE</v>
          </cell>
          <cell r="F330" t="str">
            <v>RAJASTHAN</v>
          </cell>
          <cell r="G330" t="str">
            <v>ALWAR</v>
          </cell>
          <cell r="H330" t="str">
            <v>Alwar</v>
          </cell>
          <cell r="I330" t="str">
            <v>Swastik Tradevision Pvt. Ltd.</v>
          </cell>
          <cell r="J330" t="str">
            <v>Amit Kumar Sharma</v>
          </cell>
          <cell r="K330" t="str">
            <v>Ravi Kumar Kulmi</v>
          </cell>
          <cell r="L330" t="str">
            <v>C12822</v>
          </cell>
          <cell r="M330" t="str">
            <v>North</v>
          </cell>
          <cell r="N330">
            <v>301406</v>
          </cell>
          <cell r="O330" t="str">
            <v>08AIXPG9126E1ZW</v>
          </cell>
          <cell r="P330">
            <v>7023594417</v>
          </cell>
          <cell r="Q330" t="str">
            <v>Apr'24</v>
          </cell>
          <cell r="R330">
            <v>2025</v>
          </cell>
          <cell r="S330"/>
          <cell r="T330">
            <v>100</v>
          </cell>
          <cell r="U330">
            <v>0</v>
          </cell>
          <cell r="V330" t="str">
            <v>Challenger</v>
          </cell>
          <cell r="W330"/>
          <cell r="X330"/>
          <cell r="Y330"/>
          <cell r="Z330">
            <v>20</v>
          </cell>
          <cell r="AA330"/>
          <cell r="AB330"/>
          <cell r="AC330"/>
          <cell r="AD330"/>
          <cell r="AE330"/>
          <cell r="AF330"/>
          <cell r="AG330"/>
          <cell r="AH330"/>
          <cell r="AI330"/>
          <cell r="AJ330"/>
          <cell r="AK330"/>
          <cell r="AL330"/>
          <cell r="AM330"/>
          <cell r="AO330"/>
          <cell r="AP330"/>
          <cell r="AQ330"/>
          <cell r="AR330"/>
          <cell r="AS330"/>
          <cell r="AU330"/>
          <cell r="AV330"/>
          <cell r="AW330" t="str">
            <v/>
          </cell>
        </row>
        <row r="331">
          <cell r="A331">
            <v>329</v>
          </cell>
          <cell r="B331">
            <v>2024</v>
          </cell>
          <cell r="C331" t="str">
            <v>PBTMTR332</v>
          </cell>
          <cell r="D331" t="str">
            <v>0015g00001RL7wNAAT</v>
          </cell>
          <cell r="E331" t="str">
            <v>GANPATI STEEL</v>
          </cell>
          <cell r="F331" t="str">
            <v>RAJASTHAN</v>
          </cell>
          <cell r="G331" t="str">
            <v>DAUSA</v>
          </cell>
          <cell r="H331" t="str">
            <v>Dausa</v>
          </cell>
          <cell r="I331" t="str">
            <v>Swastik Tradevision Pvt. Ltd.</v>
          </cell>
          <cell r="J331" t="str">
            <v>Sanjeev Jain</v>
          </cell>
          <cell r="K331" t="str">
            <v>Ravi Kumar Kulmi</v>
          </cell>
          <cell r="L331" t="str">
            <v>C12822</v>
          </cell>
          <cell r="M331" t="str">
            <v>North</v>
          </cell>
          <cell r="N331">
            <v>303303</v>
          </cell>
          <cell r="O331" t="str">
            <v>08RXEPS9001M1ZL</v>
          </cell>
          <cell r="P331">
            <v>9414415030</v>
          </cell>
          <cell r="Q331" t="str">
            <v>Apr'24</v>
          </cell>
          <cell r="R331">
            <v>2025</v>
          </cell>
          <cell r="S331"/>
          <cell r="T331">
            <v>100</v>
          </cell>
          <cell r="U331">
            <v>0</v>
          </cell>
          <cell r="V331" t="str">
            <v>Challenger</v>
          </cell>
          <cell r="W331"/>
          <cell r="X331"/>
          <cell r="Y331"/>
          <cell r="Z331">
            <v>20</v>
          </cell>
          <cell r="AA331"/>
          <cell r="AB331"/>
          <cell r="AC331"/>
          <cell r="AD331"/>
          <cell r="AE331">
            <v>20</v>
          </cell>
          <cell r="AF331"/>
          <cell r="AG331"/>
          <cell r="AH331"/>
          <cell r="AI331"/>
          <cell r="AJ331"/>
          <cell r="AK331"/>
          <cell r="AL331"/>
          <cell r="AM331"/>
          <cell r="AO331"/>
          <cell r="AP331"/>
          <cell r="AQ331"/>
          <cell r="AR331"/>
          <cell r="AS331"/>
          <cell r="AU331"/>
          <cell r="AV331"/>
          <cell r="AW331" t="str">
            <v/>
          </cell>
        </row>
        <row r="332">
          <cell r="A332">
            <v>330</v>
          </cell>
          <cell r="B332">
            <v>2024</v>
          </cell>
          <cell r="C332" t="str">
            <v>PBTMTR333</v>
          </cell>
          <cell r="D332" t="str">
            <v>001J1000006KfPxIAK</v>
          </cell>
          <cell r="E332" t="str">
            <v>LAXMI IRON STORE</v>
          </cell>
          <cell r="F332" t="str">
            <v>RAJASTHAN</v>
          </cell>
          <cell r="G332" t="str">
            <v>DAUSA</v>
          </cell>
          <cell r="H332"/>
          <cell r="I332" t="str">
            <v>Swastik Tradevision Pvt. Ltd.</v>
          </cell>
          <cell r="J332" t="str">
            <v>Sanjeev Jain</v>
          </cell>
          <cell r="K332" t="str">
            <v>Ravi Kumar Kulmi</v>
          </cell>
          <cell r="L332" t="str">
            <v>C12822</v>
          </cell>
          <cell r="M332" t="str">
            <v>North</v>
          </cell>
          <cell r="N332">
            <v>303327</v>
          </cell>
          <cell r="O332" t="str">
            <v>08NRNPS5566J1ZK</v>
          </cell>
          <cell r="P332">
            <v>8078670655</v>
          </cell>
          <cell r="Q332" t="str">
            <v>Apr'24</v>
          </cell>
          <cell r="R332">
            <v>2025</v>
          </cell>
          <cell r="S332"/>
          <cell r="T332">
            <v>100</v>
          </cell>
          <cell r="U332">
            <v>0</v>
          </cell>
          <cell r="V332" t="str">
            <v>Challenger</v>
          </cell>
          <cell r="W332"/>
          <cell r="X332"/>
          <cell r="Y332"/>
          <cell r="Z332">
            <v>13</v>
          </cell>
          <cell r="AA332"/>
          <cell r="AB332"/>
          <cell r="AC332"/>
          <cell r="AD332"/>
          <cell r="AE332"/>
          <cell r="AF332"/>
          <cell r="AG332"/>
          <cell r="AH332"/>
          <cell r="AI332"/>
          <cell r="AJ332"/>
          <cell r="AK332"/>
          <cell r="AL332"/>
          <cell r="AM332"/>
          <cell r="AO332"/>
          <cell r="AP332"/>
          <cell r="AQ332"/>
          <cell r="AR332"/>
          <cell r="AS332"/>
          <cell r="AU332"/>
          <cell r="AV332"/>
          <cell r="AW332" t="str">
            <v/>
          </cell>
        </row>
        <row r="333">
          <cell r="A333">
            <v>331</v>
          </cell>
          <cell r="B333">
            <v>2024</v>
          </cell>
          <cell r="C333" t="str">
            <v>PBTMTR334</v>
          </cell>
          <cell r="D333" t="str">
            <v>0015g00001bczw0AAA</v>
          </cell>
          <cell r="E333" t="str">
            <v>RAJASTHAN STEEL TRADERS</v>
          </cell>
          <cell r="F333" t="str">
            <v>RAJASTHAN</v>
          </cell>
          <cell r="G333" t="str">
            <v>JAIPUR</v>
          </cell>
          <cell r="H333" t="str">
            <v>Jaipur</v>
          </cell>
          <cell r="I333" t="str">
            <v>Swastik Tradevision Pvt. Ltd.</v>
          </cell>
          <cell r="J333" t="str">
            <v>Amit Kumar Sharma</v>
          </cell>
          <cell r="K333" t="str">
            <v>Ravi Kumar Kulmi</v>
          </cell>
          <cell r="L333" t="str">
            <v>C12822</v>
          </cell>
          <cell r="M333" t="str">
            <v>North</v>
          </cell>
          <cell r="N333">
            <v>302012</v>
          </cell>
          <cell r="O333" t="str">
            <v>08DAKPK7300A1Z3</v>
          </cell>
          <cell r="P333">
            <v>9057221030</v>
          </cell>
          <cell r="Q333" t="str">
            <v>Apr'24</v>
          </cell>
          <cell r="R333">
            <v>2025</v>
          </cell>
          <cell r="S333"/>
          <cell r="T333">
            <v>300</v>
          </cell>
          <cell r="U333">
            <v>0</v>
          </cell>
          <cell r="V333" t="str">
            <v>Alien</v>
          </cell>
          <cell r="W333"/>
          <cell r="X333"/>
          <cell r="Y333"/>
          <cell r="Z333"/>
          <cell r="AA333"/>
          <cell r="AB333"/>
          <cell r="AC333"/>
          <cell r="AD333"/>
          <cell r="AE333"/>
          <cell r="AF333"/>
          <cell r="AG333"/>
          <cell r="AH333"/>
          <cell r="AI333"/>
          <cell r="AJ333"/>
          <cell r="AK333"/>
          <cell r="AL333"/>
          <cell r="AM333"/>
          <cell r="AO333"/>
          <cell r="AP333"/>
          <cell r="AQ333"/>
          <cell r="AR333"/>
          <cell r="AS333"/>
          <cell r="AU333"/>
          <cell r="AV333"/>
          <cell r="AW333" t="str">
            <v/>
          </cell>
        </row>
        <row r="334">
          <cell r="A334">
            <v>332</v>
          </cell>
          <cell r="B334">
            <v>2024</v>
          </cell>
          <cell r="C334" t="str">
            <v>PBTMTR335</v>
          </cell>
          <cell r="D334" t="str">
            <v>0015g00001X5m2KAAR</v>
          </cell>
          <cell r="E334" t="str">
            <v>THOMPSON ISPAT STEEL UDYOG</v>
          </cell>
          <cell r="F334" t="str">
            <v>UTTAR PRADESH</v>
          </cell>
          <cell r="G334" t="str">
            <v>GAUTAM BUDDHA NAGAR</v>
          </cell>
          <cell r="H334"/>
          <cell r="I334" t="str">
            <v>SHASHI STEELS CORPORATION</v>
          </cell>
          <cell r="J334" t="str">
            <v>Abhijeet Biswas</v>
          </cell>
          <cell r="K334" t="str">
            <v>Abhijeet Biswas</v>
          </cell>
          <cell r="L334" t="str">
            <v>C12816</v>
          </cell>
          <cell r="M334" t="str">
            <v>North</v>
          </cell>
          <cell r="N334">
            <v>201306</v>
          </cell>
          <cell r="O334" t="str">
            <v>09AAAPO7080N2Z5</v>
          </cell>
          <cell r="P334">
            <v>8750412299</v>
          </cell>
          <cell r="Q334" t="str">
            <v>Apr'24</v>
          </cell>
          <cell r="R334">
            <v>2025</v>
          </cell>
          <cell r="S334"/>
          <cell r="T334">
            <v>150</v>
          </cell>
          <cell r="U334">
            <v>0</v>
          </cell>
          <cell r="V334" t="str">
            <v>Challenger</v>
          </cell>
          <cell r="W334"/>
          <cell r="X334"/>
          <cell r="Y334"/>
          <cell r="Z334">
            <v>11</v>
          </cell>
          <cell r="AA334">
            <v>15.04</v>
          </cell>
          <cell r="AB334"/>
          <cell r="AC334"/>
          <cell r="AD334"/>
          <cell r="AE334"/>
          <cell r="AF334"/>
          <cell r="AG334"/>
          <cell r="AH334"/>
          <cell r="AI334"/>
          <cell r="AJ334"/>
          <cell r="AK334"/>
          <cell r="AL334">
            <v>52</v>
          </cell>
          <cell r="AM334">
            <v>7</v>
          </cell>
          <cell r="AO334"/>
          <cell r="AP334"/>
          <cell r="AQ334"/>
          <cell r="AR334"/>
          <cell r="AS334"/>
          <cell r="AU334"/>
          <cell r="AV334"/>
          <cell r="AW334" t="str">
            <v/>
          </cell>
        </row>
        <row r="335">
          <cell r="A335">
            <v>333</v>
          </cell>
          <cell r="B335">
            <v>2024</v>
          </cell>
          <cell r="C335" t="str">
            <v>PBTMTR336</v>
          </cell>
          <cell r="D335" t="str">
            <v>0015g00001YPVW6AAP</v>
          </cell>
          <cell r="E335" t="str">
            <v>P S ENTERPRISES</v>
          </cell>
          <cell r="F335" t="str">
            <v>UTTAR PRADESH</v>
          </cell>
          <cell r="G335" t="str">
            <v>GHAZIABAD</v>
          </cell>
          <cell r="H335" t="str">
            <v>Ghaziabad</v>
          </cell>
          <cell r="I335" t="str">
            <v>SHASHI STEELS CORPORATION</v>
          </cell>
          <cell r="J335" t="str">
            <v>Abhijeet Biswas</v>
          </cell>
          <cell r="K335" t="str">
            <v>Abhijeet Biswas</v>
          </cell>
          <cell r="L335" t="str">
            <v>C12816</v>
          </cell>
          <cell r="M335" t="str">
            <v>North</v>
          </cell>
          <cell r="N335">
            <v>201001</v>
          </cell>
          <cell r="O335" t="str">
            <v>09DZYPK4338F1ZQ</v>
          </cell>
          <cell r="P335">
            <v>9953580209</v>
          </cell>
          <cell r="Q335" t="str">
            <v>Apr'24</v>
          </cell>
          <cell r="R335">
            <v>2025</v>
          </cell>
          <cell r="S335"/>
          <cell r="T335">
            <v>400</v>
          </cell>
          <cell r="U335">
            <v>0</v>
          </cell>
          <cell r="V335" t="str">
            <v>Alien</v>
          </cell>
          <cell r="W335"/>
          <cell r="X335"/>
          <cell r="Y335">
            <v>6</v>
          </cell>
          <cell r="Z335">
            <v>5</v>
          </cell>
          <cell r="AA335">
            <v>70.283000000000001</v>
          </cell>
          <cell r="AB335">
            <v>130</v>
          </cell>
          <cell r="AC335">
            <v>139</v>
          </cell>
          <cell r="AD335"/>
          <cell r="AE335">
            <v>36</v>
          </cell>
          <cell r="AF335">
            <v>15</v>
          </cell>
          <cell r="AG335"/>
          <cell r="AH335"/>
          <cell r="AI335">
            <v>58</v>
          </cell>
          <cell r="AJ335">
            <v>81</v>
          </cell>
          <cell r="AK335">
            <v>60</v>
          </cell>
          <cell r="AL335"/>
          <cell r="AM335"/>
          <cell r="AN335">
            <v>10</v>
          </cell>
          <cell r="AO335"/>
          <cell r="AP335"/>
          <cell r="AQ335"/>
          <cell r="AR335"/>
          <cell r="AS335"/>
          <cell r="AU335"/>
          <cell r="AV335"/>
          <cell r="AW335" t="str">
            <v/>
          </cell>
        </row>
        <row r="336">
          <cell r="A336">
            <v>334</v>
          </cell>
          <cell r="B336">
            <v>2024</v>
          </cell>
          <cell r="C336" t="str">
            <v>PBTMTR337</v>
          </cell>
          <cell r="D336" t="str">
            <v>0015g00001V9SP8AAN</v>
          </cell>
          <cell r="E336" t="str">
            <v>M/S BANSAL STEEL SHOP</v>
          </cell>
          <cell r="F336" t="str">
            <v>UTTAR PRADESH</v>
          </cell>
          <cell r="G336" t="str">
            <v>GAUTAM BUDDHA NAGAR</v>
          </cell>
          <cell r="H336" t="str">
            <v>Noida</v>
          </cell>
          <cell r="I336" t="str">
            <v>SHASHI STEELS CORPORATION</v>
          </cell>
          <cell r="J336" t="str">
            <v>Abhijeet Biswas</v>
          </cell>
          <cell r="K336" t="str">
            <v>Abhijeet Biswas</v>
          </cell>
          <cell r="L336" t="str">
            <v>C12816</v>
          </cell>
          <cell r="M336" t="str">
            <v>North</v>
          </cell>
          <cell r="N336">
            <v>201301</v>
          </cell>
          <cell r="O336" t="str">
            <v>09CAVPS2518A1ZH</v>
          </cell>
          <cell r="P336">
            <v>8826071926</v>
          </cell>
          <cell r="Q336" t="str">
            <v>Apr'24</v>
          </cell>
          <cell r="R336">
            <v>2025</v>
          </cell>
          <cell r="S336"/>
          <cell r="T336">
            <v>200</v>
          </cell>
          <cell r="U336">
            <v>5.0000000000000001E-3</v>
          </cell>
          <cell r="V336" t="str">
            <v>Challenger</v>
          </cell>
          <cell r="W336"/>
          <cell r="X336"/>
          <cell r="Y336"/>
          <cell r="Z336">
            <v>14</v>
          </cell>
          <cell r="AA336"/>
          <cell r="AB336"/>
          <cell r="AC336">
            <v>5</v>
          </cell>
          <cell r="AD336">
            <v>5.4850000000000003</v>
          </cell>
          <cell r="AE336"/>
          <cell r="AF336">
            <v>8</v>
          </cell>
          <cell r="AG336">
            <v>7</v>
          </cell>
          <cell r="AH336"/>
          <cell r="AI336"/>
          <cell r="AJ336"/>
          <cell r="AK336"/>
          <cell r="AL336"/>
          <cell r="AM336">
            <v>3</v>
          </cell>
          <cell r="AO336"/>
          <cell r="AP336"/>
          <cell r="AQ336"/>
          <cell r="AR336">
            <v>17.47</v>
          </cell>
          <cell r="AS336">
            <v>10.4</v>
          </cell>
          <cell r="AT336">
            <v>3</v>
          </cell>
          <cell r="AU336"/>
          <cell r="AV336"/>
          <cell r="AW336" t="str">
            <v/>
          </cell>
        </row>
        <row r="337">
          <cell r="A337">
            <v>335</v>
          </cell>
          <cell r="B337">
            <v>2024</v>
          </cell>
          <cell r="C337" t="str">
            <v>PBTMTR338</v>
          </cell>
          <cell r="D337" t="str">
            <v>0015g00001UBHgoAAH</v>
          </cell>
          <cell r="E337" t="str">
            <v>Shashi Steels Corporation</v>
          </cell>
          <cell r="F337" t="str">
            <v>UTTAR PRADESH</v>
          </cell>
          <cell r="G337" t="str">
            <v>GAUTAM BUDDHA NAGAR</v>
          </cell>
          <cell r="H337" t="str">
            <v>Ghaziabad</v>
          </cell>
          <cell r="I337" t="str">
            <v>SHASHI STEELS CORPORATION</v>
          </cell>
          <cell r="J337" t="str">
            <v>Abhijeet Biswas</v>
          </cell>
          <cell r="K337" t="str">
            <v>Abhijeet Biswas</v>
          </cell>
          <cell r="L337" t="str">
            <v>C12816</v>
          </cell>
          <cell r="M337" t="str">
            <v>North</v>
          </cell>
          <cell r="N337">
            <v>201009</v>
          </cell>
          <cell r="O337" t="str">
            <v>09GFDR6089U1Z0</v>
          </cell>
          <cell r="P337">
            <v>8448067779</v>
          </cell>
          <cell r="Q337" t="str">
            <v>Apr'24</v>
          </cell>
          <cell r="R337">
            <v>2025</v>
          </cell>
          <cell r="S337"/>
          <cell r="T337">
            <v>1000</v>
          </cell>
          <cell r="U337">
            <v>7.2980000000000003E-2</v>
          </cell>
          <cell r="V337" t="str">
            <v>Alien</v>
          </cell>
          <cell r="W337"/>
          <cell r="X337"/>
          <cell r="Y337"/>
          <cell r="Z337">
            <v>15</v>
          </cell>
          <cell r="AA337">
            <v>22</v>
          </cell>
          <cell r="AB337"/>
          <cell r="AC337">
            <v>6</v>
          </cell>
          <cell r="AD337"/>
          <cell r="AE337"/>
          <cell r="AF337"/>
          <cell r="AG337"/>
          <cell r="AH337"/>
          <cell r="AI337">
            <v>93.265000000000001</v>
          </cell>
          <cell r="AJ337">
            <v>154</v>
          </cell>
          <cell r="AK337">
            <v>216</v>
          </cell>
          <cell r="AL337">
            <v>254</v>
          </cell>
          <cell r="AM337">
            <v>216</v>
          </cell>
          <cell r="AN337">
            <v>65</v>
          </cell>
          <cell r="AO337">
            <v>288.05</v>
          </cell>
          <cell r="AP337">
            <v>176.69</v>
          </cell>
          <cell r="AQ337">
            <v>300</v>
          </cell>
          <cell r="AR337">
            <v>40.51</v>
          </cell>
          <cell r="AS337">
            <v>119.05</v>
          </cell>
          <cell r="AT337">
            <v>15</v>
          </cell>
          <cell r="AU337">
            <v>69</v>
          </cell>
          <cell r="AV337">
            <v>134.94</v>
          </cell>
          <cell r="AW337">
            <v>102</v>
          </cell>
        </row>
        <row r="338">
          <cell r="A338">
            <v>336</v>
          </cell>
          <cell r="B338">
            <v>2024</v>
          </cell>
          <cell r="C338" t="str">
            <v>PBTMTR344</v>
          </cell>
          <cell r="D338" t="str">
            <v>0015g00001f8GS1AAM</v>
          </cell>
          <cell r="E338" t="str">
            <v>KRISHNA TRADERS</v>
          </cell>
          <cell r="F338" t="str">
            <v>CHHATTISGARH</v>
          </cell>
          <cell r="G338" t="str">
            <v>RAIGARH</v>
          </cell>
          <cell r="H338" t="str">
            <v>Raigarh</v>
          </cell>
          <cell r="I338" t="str">
            <v>Shree Resources</v>
          </cell>
          <cell r="J338" t="str">
            <v>Sudhir Tiwari</v>
          </cell>
          <cell r="K338" t="str">
            <v>Sudhir Tiwari</v>
          </cell>
          <cell r="L338" t="str">
            <v/>
          </cell>
          <cell r="M338" t="str">
            <v>Central</v>
          </cell>
          <cell r="N338">
            <v>496440</v>
          </cell>
          <cell r="O338" t="str">
            <v>22CRIPP1871P1Z9</v>
          </cell>
          <cell r="P338">
            <v>7987546368</v>
          </cell>
          <cell r="Q338" t="str">
            <v>Apr'24</v>
          </cell>
          <cell r="R338">
            <v>2025</v>
          </cell>
          <cell r="S338"/>
          <cell r="T338">
            <v>40</v>
          </cell>
          <cell r="U338">
            <v>0</v>
          </cell>
          <cell r="V338" t="str">
            <v>Minor</v>
          </cell>
          <cell r="W338"/>
          <cell r="X338"/>
          <cell r="Y338"/>
          <cell r="Z338">
            <v>15.26</v>
          </cell>
          <cell r="AA338"/>
          <cell r="AB338"/>
          <cell r="AC338"/>
          <cell r="AD338"/>
          <cell r="AE338"/>
          <cell r="AF338"/>
          <cell r="AG338"/>
          <cell r="AH338"/>
          <cell r="AI338"/>
          <cell r="AJ338"/>
          <cell r="AK338"/>
          <cell r="AL338"/>
          <cell r="AM338"/>
          <cell r="AO338"/>
          <cell r="AP338"/>
          <cell r="AQ338"/>
          <cell r="AR338"/>
          <cell r="AS338"/>
          <cell r="AU338"/>
          <cell r="AV338"/>
          <cell r="AW338" t="str">
            <v/>
          </cell>
        </row>
        <row r="339">
          <cell r="A339">
            <v>337</v>
          </cell>
          <cell r="B339">
            <v>2024</v>
          </cell>
          <cell r="C339" t="str">
            <v>PBTMTR345</v>
          </cell>
          <cell r="D339" t="str">
            <v>001J1000003mA4GIAU</v>
          </cell>
          <cell r="E339" t="str">
            <v>VINAY TRADERS</v>
          </cell>
          <cell r="F339" t="str">
            <v>CHHATTISGARH</v>
          </cell>
          <cell r="G339" t="str">
            <v>JANJGIR-CHAMPA</v>
          </cell>
          <cell r="H339" t="str">
            <v>Raigarh</v>
          </cell>
          <cell r="I339" t="str">
            <v>Shree Resources</v>
          </cell>
          <cell r="J339" t="str">
            <v>Sudhir Tiwari</v>
          </cell>
          <cell r="K339" t="str">
            <v>Sudhir Tiwari</v>
          </cell>
          <cell r="L339" t="str">
            <v/>
          </cell>
          <cell r="M339" t="str">
            <v>Central</v>
          </cell>
          <cell r="N339">
            <v>495688</v>
          </cell>
          <cell r="O339" t="str">
            <v>22CCAPM9206Q1ZC</v>
          </cell>
          <cell r="P339">
            <v>9522836680</v>
          </cell>
          <cell r="Q339" t="str">
            <v>Apr'24</v>
          </cell>
          <cell r="R339">
            <v>2025</v>
          </cell>
          <cell r="S339"/>
          <cell r="T339">
            <v>40</v>
          </cell>
          <cell r="U339">
            <v>0</v>
          </cell>
          <cell r="V339" t="str">
            <v>Minor</v>
          </cell>
          <cell r="W339"/>
          <cell r="X339"/>
          <cell r="Y339"/>
          <cell r="Z339">
            <v>15.145</v>
          </cell>
          <cell r="AA339"/>
          <cell r="AB339"/>
          <cell r="AC339">
            <v>2</v>
          </cell>
          <cell r="AD339"/>
          <cell r="AE339"/>
          <cell r="AF339"/>
          <cell r="AG339"/>
          <cell r="AH339"/>
          <cell r="AI339"/>
          <cell r="AJ339"/>
          <cell r="AK339"/>
          <cell r="AL339"/>
          <cell r="AM339"/>
          <cell r="AO339"/>
          <cell r="AP339"/>
          <cell r="AQ339"/>
          <cell r="AR339"/>
          <cell r="AS339"/>
          <cell r="AU339"/>
          <cell r="AV339"/>
          <cell r="AW339" t="str">
            <v/>
          </cell>
        </row>
        <row r="340">
          <cell r="A340">
            <v>338</v>
          </cell>
          <cell r="B340">
            <v>2024</v>
          </cell>
          <cell r="C340" t="str">
            <v>PBTMTR346</v>
          </cell>
          <cell r="D340" t="str">
            <v>0015g00001dIUXsAAO</v>
          </cell>
          <cell r="E340" t="str">
            <v>Bhagwati Loha Bhandar</v>
          </cell>
          <cell r="F340" t="str">
            <v>CHHATTISGARH</v>
          </cell>
          <cell r="G340" t="str">
            <v>KANKER</v>
          </cell>
          <cell r="H340" t="str">
            <v>Kanker</v>
          </cell>
          <cell r="I340" t="str">
            <v>MADHYA BHARAT ISPAT PRIVATE LIMITED</v>
          </cell>
          <cell r="J340" t="str">
            <v>Vikash Kumar</v>
          </cell>
          <cell r="K340" t="str">
            <v>Vikash Kumar</v>
          </cell>
          <cell r="L340" t="str">
            <v>C12834</v>
          </cell>
          <cell r="M340" t="str">
            <v>Central</v>
          </cell>
          <cell r="N340">
            <v>494670</v>
          </cell>
          <cell r="O340" t="str">
            <v>22APLPC9494G1ZA</v>
          </cell>
          <cell r="P340">
            <v>9617061498</v>
          </cell>
          <cell r="Q340" t="str">
            <v>Apr'24</v>
          </cell>
          <cell r="R340">
            <v>2025</v>
          </cell>
          <cell r="S340"/>
          <cell r="T340">
            <v>280</v>
          </cell>
          <cell r="U340">
            <v>0</v>
          </cell>
          <cell r="V340" t="str">
            <v>Alien</v>
          </cell>
          <cell r="W340"/>
          <cell r="X340"/>
          <cell r="Y340"/>
          <cell r="Z340">
            <v>19.95</v>
          </cell>
          <cell r="AA340"/>
          <cell r="AB340"/>
          <cell r="AC340"/>
          <cell r="AD340"/>
          <cell r="AE340"/>
          <cell r="AF340"/>
          <cell r="AG340"/>
          <cell r="AH340"/>
          <cell r="AI340"/>
          <cell r="AJ340"/>
          <cell r="AK340"/>
          <cell r="AL340"/>
          <cell r="AM340"/>
          <cell r="AO340"/>
          <cell r="AP340"/>
          <cell r="AQ340"/>
          <cell r="AR340"/>
          <cell r="AS340"/>
          <cell r="AU340"/>
          <cell r="AV340"/>
          <cell r="AW340" t="str">
            <v/>
          </cell>
        </row>
        <row r="341">
          <cell r="A341">
            <v>339</v>
          </cell>
          <cell r="B341">
            <v>2024</v>
          </cell>
          <cell r="C341" t="str">
            <v>PBTMTR347</v>
          </cell>
          <cell r="D341" t="str">
            <v>001J100000Dp9WXIAZ</v>
          </cell>
          <cell r="E341" t="str">
            <v>SHRI SAI ROLLED PRODUCTS PRIVATE LIMITED</v>
          </cell>
          <cell r="F341" t="str">
            <v>CHHATTISGARH</v>
          </cell>
          <cell r="G341" t="str">
            <v>RAIPUR</v>
          </cell>
          <cell r="H341" t="str">
            <v>Raipur</v>
          </cell>
          <cell r="I341" t="str">
            <v>MADHYA BHARAT ISPAT PRIVATE LIMITED</v>
          </cell>
          <cell r="J341" t="str">
            <v>Saurav Nath</v>
          </cell>
          <cell r="K341" t="str">
            <v>Vikash Kumar</v>
          </cell>
          <cell r="L341" t="str">
            <v>C12834</v>
          </cell>
          <cell r="M341" t="str">
            <v>Central</v>
          </cell>
          <cell r="N341">
            <v>492001</v>
          </cell>
          <cell r="O341" t="str">
            <v>22AAMCS8655E1Z5</v>
          </cell>
          <cell r="P341">
            <v>8883222221</v>
          </cell>
          <cell r="Q341" t="str">
            <v>Apr'24</v>
          </cell>
          <cell r="R341">
            <v>2025</v>
          </cell>
          <cell r="S341"/>
          <cell r="T341">
            <v>40</v>
          </cell>
          <cell r="U341">
            <v>0</v>
          </cell>
          <cell r="V341" t="str">
            <v>Minor</v>
          </cell>
          <cell r="W341"/>
          <cell r="X341"/>
          <cell r="Y341"/>
          <cell r="Z341">
            <v>10</v>
          </cell>
          <cell r="AA341"/>
          <cell r="AB341"/>
          <cell r="AC341"/>
          <cell r="AD341"/>
          <cell r="AE341">
            <v>30</v>
          </cell>
          <cell r="AF341"/>
          <cell r="AG341"/>
          <cell r="AH341"/>
          <cell r="AI341"/>
          <cell r="AJ341"/>
          <cell r="AK341"/>
          <cell r="AL341"/>
          <cell r="AM341"/>
          <cell r="AO341"/>
          <cell r="AP341"/>
          <cell r="AQ341"/>
          <cell r="AR341"/>
          <cell r="AS341"/>
          <cell r="AU341"/>
          <cell r="AV341"/>
          <cell r="AW341" t="str">
            <v/>
          </cell>
        </row>
        <row r="342">
          <cell r="A342">
            <v>340</v>
          </cell>
          <cell r="B342">
            <v>2024</v>
          </cell>
          <cell r="C342" t="str">
            <v>PBTMTR349</v>
          </cell>
          <cell r="D342" t="str">
            <v>0015g00001UBHsuAAH</v>
          </cell>
          <cell r="E342" t="str">
            <v>JAYANTILAL MANILAL</v>
          </cell>
          <cell r="F342" t="str">
            <v>CHHATTISGARH</v>
          </cell>
          <cell r="G342" t="str">
            <v>KONDAGAON</v>
          </cell>
          <cell r="H342" t="str">
            <v>Kondagaon</v>
          </cell>
          <cell r="I342" t="str">
            <v>MADHYA BHARAT ISPAT PRIVATE LIMITED</v>
          </cell>
          <cell r="J342" t="str">
            <v>Vikash Kumar</v>
          </cell>
          <cell r="K342" t="str">
            <v>Vikash Kumar</v>
          </cell>
          <cell r="L342" t="str">
            <v>C12834</v>
          </cell>
          <cell r="M342" t="str">
            <v>Central</v>
          </cell>
          <cell r="N342">
            <v>494226</v>
          </cell>
          <cell r="O342" t="str">
            <v>22AAKFJ7422M1Z6</v>
          </cell>
          <cell r="P342">
            <v>7000915230</v>
          </cell>
          <cell r="Q342" t="str">
            <v>Apr'24</v>
          </cell>
          <cell r="R342">
            <v>2025</v>
          </cell>
          <cell r="S342"/>
          <cell r="T342">
            <v>200</v>
          </cell>
          <cell r="U342">
            <v>0</v>
          </cell>
          <cell r="V342" t="str">
            <v>Challenger</v>
          </cell>
          <cell r="W342"/>
          <cell r="X342"/>
          <cell r="Y342"/>
          <cell r="Z342">
            <v>20</v>
          </cell>
          <cell r="AA342"/>
          <cell r="AB342"/>
          <cell r="AC342"/>
          <cell r="AD342"/>
          <cell r="AE342"/>
          <cell r="AF342"/>
          <cell r="AG342"/>
          <cell r="AH342"/>
          <cell r="AI342"/>
          <cell r="AJ342"/>
          <cell r="AK342"/>
          <cell r="AL342"/>
          <cell r="AM342"/>
          <cell r="AO342"/>
          <cell r="AP342"/>
          <cell r="AQ342"/>
          <cell r="AR342"/>
          <cell r="AS342"/>
          <cell r="AU342"/>
          <cell r="AV342"/>
          <cell r="AW342" t="str">
            <v/>
          </cell>
        </row>
        <row r="343">
          <cell r="A343">
            <v>341</v>
          </cell>
          <cell r="B343">
            <v>2024</v>
          </cell>
          <cell r="C343" t="str">
            <v>PBTMTR370</v>
          </cell>
          <cell r="D343" t="str">
            <v>0015g00001gfWgqAAE</v>
          </cell>
          <cell r="E343" t="str">
            <v>Gyan Cement House</v>
          </cell>
          <cell r="F343" t="str">
            <v>MADHYA PRADESH</v>
          </cell>
          <cell r="G343" t="str">
            <v>SIDHI</v>
          </cell>
          <cell r="H343"/>
          <cell r="I343" t="str">
            <v>Global Steel</v>
          </cell>
          <cell r="J343" t="str">
            <v>Dharmendra Kumar Yadav</v>
          </cell>
          <cell r="K343" t="str">
            <v>-</v>
          </cell>
          <cell r="L343" t="str">
            <v>C13471</v>
          </cell>
          <cell r="M343" t="str">
            <v>Central</v>
          </cell>
          <cell r="N343">
            <v>486661</v>
          </cell>
          <cell r="O343">
            <v>0</v>
          </cell>
          <cell r="P343">
            <v>0</v>
          </cell>
          <cell r="Q343" t="str">
            <v>Apr'24</v>
          </cell>
          <cell r="R343">
            <v>2025</v>
          </cell>
          <cell r="S343"/>
          <cell r="T343">
            <v>500</v>
          </cell>
          <cell r="U343">
            <v>0</v>
          </cell>
          <cell r="V343" t="str">
            <v>Alien</v>
          </cell>
          <cell r="W343"/>
          <cell r="X343"/>
          <cell r="Y343"/>
          <cell r="Z343">
            <v>33.5</v>
          </cell>
          <cell r="AA343">
            <v>32</v>
          </cell>
          <cell r="AB343">
            <v>12</v>
          </cell>
          <cell r="AC343"/>
          <cell r="AD343"/>
          <cell r="AE343"/>
          <cell r="AF343"/>
          <cell r="AG343"/>
          <cell r="AH343"/>
          <cell r="AI343"/>
          <cell r="AJ343">
            <v>25</v>
          </cell>
          <cell r="AK343"/>
          <cell r="AL343"/>
          <cell r="AM343"/>
          <cell r="AO343"/>
          <cell r="AP343"/>
          <cell r="AQ343"/>
          <cell r="AR343"/>
          <cell r="AS343"/>
          <cell r="AU343"/>
          <cell r="AV343"/>
          <cell r="AW343" t="str">
            <v/>
          </cell>
        </row>
        <row r="344">
          <cell r="A344">
            <v>342</v>
          </cell>
          <cell r="B344">
            <v>2024</v>
          </cell>
          <cell r="C344" t="str">
            <v>PBTMTR381</v>
          </cell>
          <cell r="D344" t="str">
            <v>001J100000EpGnRIAV</v>
          </cell>
          <cell r="E344" t="str">
            <v>HOME WORLD</v>
          </cell>
          <cell r="F344" t="str">
            <v>ODISHA</v>
          </cell>
          <cell r="G344" t="str">
            <v>SUNDARGARH</v>
          </cell>
          <cell r="H344" t="str">
            <v>Sundargarh</v>
          </cell>
          <cell r="I344" t="str">
            <v>SACHDEVA ISPAT PVT LTD</v>
          </cell>
          <cell r="J344" t="str">
            <v>Papun Padhan</v>
          </cell>
          <cell r="K344" t="str">
            <v>Papun Pradhan</v>
          </cell>
          <cell r="L344" t="str">
            <v>C12823</v>
          </cell>
          <cell r="M344" t="str">
            <v>Central</v>
          </cell>
          <cell r="N344">
            <v>769001</v>
          </cell>
          <cell r="O344" t="str">
            <v>21AHKPA9487G2Z9</v>
          </cell>
          <cell r="P344">
            <v>9437961913</v>
          </cell>
          <cell r="Q344" t="str">
            <v>Apr'24</v>
          </cell>
          <cell r="R344">
            <v>2025</v>
          </cell>
          <cell r="S344"/>
          <cell r="T344">
            <v>50</v>
          </cell>
          <cell r="U344">
            <v>6.6666666666666662E-3</v>
          </cell>
          <cell r="V344" t="str">
            <v>Minor</v>
          </cell>
          <cell r="W344"/>
          <cell r="X344"/>
          <cell r="Y344"/>
          <cell r="Z344">
            <v>13.65</v>
          </cell>
          <cell r="AA344">
            <v>6.67</v>
          </cell>
          <cell r="AB344"/>
          <cell r="AC344"/>
          <cell r="AD344"/>
          <cell r="AE344"/>
          <cell r="AF344"/>
          <cell r="AG344"/>
          <cell r="AH344"/>
          <cell r="AI344"/>
          <cell r="AJ344"/>
          <cell r="AK344"/>
          <cell r="AL344"/>
          <cell r="AM344"/>
          <cell r="AN344">
            <v>5</v>
          </cell>
          <cell r="AO344"/>
          <cell r="AP344">
            <v>1</v>
          </cell>
          <cell r="AQ344"/>
          <cell r="AR344"/>
          <cell r="AS344">
            <v>1</v>
          </cell>
          <cell r="AU344">
            <v>1</v>
          </cell>
          <cell r="AV344"/>
          <cell r="AW344" t="str">
            <v/>
          </cell>
        </row>
        <row r="345">
          <cell r="A345">
            <v>343</v>
          </cell>
          <cell r="B345">
            <v>2024</v>
          </cell>
          <cell r="C345" t="str">
            <v>PBTMTR382</v>
          </cell>
          <cell r="D345" t="str">
            <v>001J100000F4f12IAB</v>
          </cell>
          <cell r="E345" t="str">
            <v>RUDRA TRADING CO.</v>
          </cell>
          <cell r="F345" t="str">
            <v>ODISHA</v>
          </cell>
          <cell r="G345" t="str">
            <v>SUNDARGARH</v>
          </cell>
          <cell r="H345" t="str">
            <v>Sundargarh</v>
          </cell>
          <cell r="I345" t="str">
            <v>SACHDEVA ISPAT PVT LTD</v>
          </cell>
          <cell r="J345" t="str">
            <v>Papun Padhan</v>
          </cell>
          <cell r="K345" t="str">
            <v>Papun Pradhan</v>
          </cell>
          <cell r="L345" t="str">
            <v>C12823</v>
          </cell>
          <cell r="M345" t="str">
            <v>Central</v>
          </cell>
          <cell r="N345">
            <v>769001</v>
          </cell>
          <cell r="O345" t="str">
            <v>21AKYPK9602J1ZR</v>
          </cell>
          <cell r="P345">
            <v>9437568923</v>
          </cell>
          <cell r="Q345" t="str">
            <v>Apr'24</v>
          </cell>
          <cell r="R345">
            <v>2025</v>
          </cell>
          <cell r="S345"/>
          <cell r="T345">
            <v>30</v>
          </cell>
          <cell r="U345">
            <v>0</v>
          </cell>
          <cell r="V345" t="str">
            <v>Minor</v>
          </cell>
          <cell r="W345"/>
          <cell r="X345"/>
          <cell r="Y345"/>
          <cell r="Z345">
            <v>3.36</v>
          </cell>
          <cell r="AA345"/>
          <cell r="AB345"/>
          <cell r="AC345"/>
          <cell r="AD345"/>
          <cell r="AE345"/>
          <cell r="AF345"/>
          <cell r="AG345"/>
          <cell r="AH345"/>
          <cell r="AI345"/>
          <cell r="AJ345"/>
          <cell r="AK345"/>
          <cell r="AL345"/>
          <cell r="AM345"/>
          <cell r="AO345"/>
          <cell r="AP345"/>
          <cell r="AQ345"/>
          <cell r="AR345"/>
          <cell r="AS345"/>
          <cell r="AU345"/>
          <cell r="AV345"/>
          <cell r="AW345" t="str">
            <v/>
          </cell>
        </row>
        <row r="346">
          <cell r="A346">
            <v>344</v>
          </cell>
          <cell r="B346">
            <v>2024</v>
          </cell>
          <cell r="C346" t="str">
            <v>PBTMTR383</v>
          </cell>
          <cell r="D346" t="str">
            <v>001J100000EpH14IAF</v>
          </cell>
          <cell r="E346" t="str">
            <v>SUMITRA DEVI STEEL</v>
          </cell>
          <cell r="F346" t="str">
            <v>ODISHA</v>
          </cell>
          <cell r="G346" t="str">
            <v>SUNDARGARH</v>
          </cell>
          <cell r="H346" t="str">
            <v>Sundargarh</v>
          </cell>
          <cell r="I346" t="str">
            <v>SACHDEVA ISPAT PVT LTD</v>
          </cell>
          <cell r="J346" t="str">
            <v>Papun Padhan</v>
          </cell>
          <cell r="K346" t="str">
            <v>Papun Pradhan</v>
          </cell>
          <cell r="L346" t="str">
            <v>C12823</v>
          </cell>
          <cell r="M346" t="str">
            <v>Central</v>
          </cell>
          <cell r="N346">
            <v>769001</v>
          </cell>
          <cell r="O346" t="str">
            <v>21BVTPS6421C1ZL</v>
          </cell>
          <cell r="P346">
            <v>9437021124</v>
          </cell>
          <cell r="Q346" t="str">
            <v>Apr'24</v>
          </cell>
          <cell r="R346">
            <v>2025</v>
          </cell>
          <cell r="S346"/>
          <cell r="T346">
            <v>30</v>
          </cell>
          <cell r="U346">
            <v>0</v>
          </cell>
          <cell r="V346" t="str">
            <v>Minor</v>
          </cell>
          <cell r="W346"/>
          <cell r="X346"/>
          <cell r="Y346"/>
          <cell r="Z346">
            <v>30.74</v>
          </cell>
          <cell r="AA346"/>
          <cell r="AB346"/>
          <cell r="AC346"/>
          <cell r="AD346"/>
          <cell r="AE346"/>
          <cell r="AF346"/>
          <cell r="AG346"/>
          <cell r="AH346"/>
          <cell r="AI346"/>
          <cell r="AJ346"/>
          <cell r="AK346"/>
          <cell r="AL346"/>
          <cell r="AM346"/>
          <cell r="AO346"/>
          <cell r="AP346"/>
          <cell r="AQ346"/>
          <cell r="AR346"/>
          <cell r="AS346"/>
          <cell r="AU346"/>
          <cell r="AV346"/>
          <cell r="AW346" t="str">
            <v/>
          </cell>
        </row>
        <row r="347">
          <cell r="A347">
            <v>345</v>
          </cell>
          <cell r="B347">
            <v>2024</v>
          </cell>
          <cell r="C347" t="str">
            <v>PBTMTR395</v>
          </cell>
          <cell r="D347" t="str">
            <v>001J1000003mtzkIAA</v>
          </cell>
          <cell r="E347" t="str">
            <v>R.K.General Store</v>
          </cell>
          <cell r="F347" t="str">
            <v>ODISHA</v>
          </cell>
          <cell r="G347" t="str">
            <v>MALKANGIRI</v>
          </cell>
          <cell r="H347" t="str">
            <v>Malkangiri</v>
          </cell>
          <cell r="I347" t="str">
            <v>Sahu Brothers</v>
          </cell>
          <cell r="J347" t="str">
            <v>Amit Behera</v>
          </cell>
          <cell r="K347" t="str">
            <v>-</v>
          </cell>
          <cell r="L347" t="str">
            <v/>
          </cell>
          <cell r="M347" t="str">
            <v>Central</v>
          </cell>
          <cell r="N347">
            <v>764051</v>
          </cell>
          <cell r="O347" t="str">
            <v>21AIVPP6148H1ZV</v>
          </cell>
          <cell r="P347">
            <v>9437821327</v>
          </cell>
          <cell r="Q347" t="str">
            <v>Apr'24</v>
          </cell>
          <cell r="R347">
            <v>2025</v>
          </cell>
          <cell r="S347"/>
          <cell r="T347">
            <v>100</v>
          </cell>
          <cell r="U347">
            <v>0</v>
          </cell>
          <cell r="V347" t="str">
            <v>Challenger</v>
          </cell>
          <cell r="W347"/>
          <cell r="X347"/>
          <cell r="Y347"/>
          <cell r="Z347">
            <v>30</v>
          </cell>
          <cell r="AA347"/>
          <cell r="AB347"/>
          <cell r="AC347"/>
          <cell r="AD347"/>
          <cell r="AE347"/>
          <cell r="AF347"/>
          <cell r="AG347"/>
          <cell r="AH347"/>
          <cell r="AI347"/>
          <cell r="AJ347"/>
          <cell r="AK347"/>
          <cell r="AL347"/>
          <cell r="AM347"/>
          <cell r="AO347"/>
          <cell r="AP347"/>
          <cell r="AQ347"/>
          <cell r="AR347"/>
          <cell r="AS347"/>
          <cell r="AU347"/>
          <cell r="AV347"/>
          <cell r="AW347" t="str">
            <v/>
          </cell>
        </row>
        <row r="348">
          <cell r="A348">
            <v>346</v>
          </cell>
          <cell r="B348">
            <v>2024</v>
          </cell>
          <cell r="C348" t="str">
            <v>PBTMTR396</v>
          </cell>
          <cell r="D348" t="str">
            <v>001J1000003mUW7IAM</v>
          </cell>
          <cell r="E348" t="str">
            <v>BIJAYALAKSHMI TRADERS</v>
          </cell>
          <cell r="F348" t="str">
            <v>ODISHA</v>
          </cell>
          <cell r="G348" t="str">
            <v>KORAPUT</v>
          </cell>
          <cell r="H348" t="str">
            <v>Borigumma</v>
          </cell>
          <cell r="I348" t="str">
            <v>SACHDEVA ISPAT PVT LTD</v>
          </cell>
          <cell r="J348" t="str">
            <v>Amit Behera</v>
          </cell>
          <cell r="K348" t="str">
            <v>-</v>
          </cell>
          <cell r="L348" t="str">
            <v>C12823</v>
          </cell>
          <cell r="M348" t="str">
            <v>Central</v>
          </cell>
          <cell r="N348">
            <v>764056</v>
          </cell>
          <cell r="O348" t="str">
            <v>21CVNPP8608K1Z3</v>
          </cell>
          <cell r="P348">
            <v>7978509293</v>
          </cell>
          <cell r="Q348" t="str">
            <v>Apr'24</v>
          </cell>
          <cell r="R348">
            <v>2025</v>
          </cell>
          <cell r="S348"/>
          <cell r="T348">
            <v>110</v>
          </cell>
          <cell r="U348">
            <v>7.6242424242424237E-2</v>
          </cell>
          <cell r="V348" t="str">
            <v>Challenger</v>
          </cell>
          <cell r="W348"/>
          <cell r="X348"/>
          <cell r="Y348"/>
          <cell r="Z348">
            <v>20</v>
          </cell>
          <cell r="AA348"/>
          <cell r="AB348">
            <v>30</v>
          </cell>
          <cell r="AC348"/>
          <cell r="AD348"/>
          <cell r="AE348"/>
          <cell r="AF348"/>
          <cell r="AG348"/>
          <cell r="AH348"/>
          <cell r="AI348"/>
          <cell r="AJ348"/>
          <cell r="AK348"/>
          <cell r="AL348"/>
          <cell r="AM348"/>
          <cell r="AO348"/>
          <cell r="AP348"/>
          <cell r="AQ348"/>
          <cell r="AR348">
            <v>20.059999999999999</v>
          </cell>
          <cell r="AS348"/>
          <cell r="AT348">
            <v>25.16</v>
          </cell>
          <cell r="AU348"/>
          <cell r="AV348"/>
          <cell r="AW348" t="str">
            <v/>
          </cell>
        </row>
        <row r="349">
          <cell r="A349">
            <v>347</v>
          </cell>
          <cell r="B349">
            <v>2024</v>
          </cell>
          <cell r="C349" t="str">
            <v>PBTMTR397</v>
          </cell>
          <cell r="D349" t="str">
            <v>001J1000003mdXmIAI</v>
          </cell>
          <cell r="E349" t="str">
            <v>Maa TaraTarini Traders</v>
          </cell>
          <cell r="F349" t="str">
            <v>ODISHA</v>
          </cell>
          <cell r="G349" t="str">
            <v>NABARANGPUR</v>
          </cell>
          <cell r="H349" t="str">
            <v>Jharigam</v>
          </cell>
          <cell r="I349" t="str">
            <v>Sahu Brothers</v>
          </cell>
          <cell r="J349" t="str">
            <v>Amit Behera</v>
          </cell>
          <cell r="K349" t="str">
            <v>-</v>
          </cell>
          <cell r="L349" t="str">
            <v/>
          </cell>
          <cell r="M349" t="str">
            <v>Central</v>
          </cell>
          <cell r="N349">
            <v>764076</v>
          </cell>
          <cell r="O349" t="str">
            <v>21CAQPP8484H1Z4</v>
          </cell>
          <cell r="P349">
            <v>9938056291</v>
          </cell>
          <cell r="Q349" t="str">
            <v>Apr'24</v>
          </cell>
          <cell r="R349">
            <v>2025</v>
          </cell>
          <cell r="S349"/>
          <cell r="T349">
            <v>50</v>
          </cell>
          <cell r="U349">
            <v>0</v>
          </cell>
          <cell r="V349" t="str">
            <v>Minor</v>
          </cell>
          <cell r="W349"/>
          <cell r="X349"/>
          <cell r="Y349"/>
          <cell r="Z349">
            <v>25</v>
          </cell>
          <cell r="AA349"/>
          <cell r="AB349"/>
          <cell r="AC349"/>
          <cell r="AD349"/>
          <cell r="AE349"/>
          <cell r="AF349"/>
          <cell r="AG349"/>
          <cell r="AH349"/>
          <cell r="AI349"/>
          <cell r="AJ349"/>
          <cell r="AK349"/>
          <cell r="AL349"/>
          <cell r="AM349"/>
          <cell r="AO349"/>
          <cell r="AP349"/>
          <cell r="AQ349"/>
          <cell r="AR349"/>
          <cell r="AS349"/>
          <cell r="AU349"/>
          <cell r="AV349"/>
          <cell r="AW349" t="str">
            <v/>
          </cell>
        </row>
        <row r="350">
          <cell r="A350">
            <v>348</v>
          </cell>
          <cell r="B350">
            <v>2024</v>
          </cell>
          <cell r="C350" t="str">
            <v>PBTMTR398</v>
          </cell>
          <cell r="D350" t="str">
            <v>001J1000002juZzIAI</v>
          </cell>
          <cell r="E350" t="str">
            <v>SAHU BROTHERS ISPAT BHANDAR</v>
          </cell>
          <cell r="F350" t="str">
            <v>ODISHA</v>
          </cell>
          <cell r="G350" t="str">
            <v>GANJAM</v>
          </cell>
          <cell r="H350" t="str">
            <v>Berhampur</v>
          </cell>
          <cell r="I350" t="str">
            <v>Sahu Brothers</v>
          </cell>
          <cell r="J350" t="str">
            <v>Nabeen Chandra Sahu</v>
          </cell>
          <cell r="K350" t="str">
            <v>-</v>
          </cell>
          <cell r="L350" t="str">
            <v/>
          </cell>
          <cell r="M350" t="str">
            <v>Central</v>
          </cell>
          <cell r="N350">
            <v>760003</v>
          </cell>
          <cell r="O350" t="str">
            <v>21AAAAS5561P1Z9</v>
          </cell>
          <cell r="P350">
            <v>8018080080</v>
          </cell>
          <cell r="Q350" t="str">
            <v>Apr'24</v>
          </cell>
          <cell r="R350">
            <v>2025</v>
          </cell>
          <cell r="S350"/>
          <cell r="T350">
            <v>100</v>
          </cell>
          <cell r="U350">
            <v>0</v>
          </cell>
          <cell r="V350" t="str">
            <v>Challenger</v>
          </cell>
          <cell r="W350"/>
          <cell r="X350"/>
          <cell r="Y350"/>
          <cell r="Z350">
            <v>60</v>
          </cell>
          <cell r="AA350"/>
          <cell r="AB350"/>
          <cell r="AC350"/>
          <cell r="AD350"/>
          <cell r="AE350"/>
          <cell r="AF350"/>
          <cell r="AG350"/>
          <cell r="AH350"/>
          <cell r="AI350"/>
          <cell r="AJ350"/>
          <cell r="AK350"/>
          <cell r="AL350"/>
          <cell r="AM350"/>
          <cell r="AO350"/>
          <cell r="AP350"/>
          <cell r="AQ350"/>
          <cell r="AR350"/>
          <cell r="AS350"/>
          <cell r="AU350"/>
          <cell r="AV350"/>
          <cell r="AW350" t="str">
            <v/>
          </cell>
        </row>
        <row r="351">
          <cell r="A351">
            <v>349</v>
          </cell>
          <cell r="B351">
            <v>2024</v>
          </cell>
          <cell r="C351" t="str">
            <v>PBTMTR404</v>
          </cell>
          <cell r="D351" t="str">
            <v>001J1000002jlxXIAQ</v>
          </cell>
          <cell r="E351" t="str">
            <v>SHRI VEER TRADING COMPANY</v>
          </cell>
          <cell r="F351" t="str">
            <v>MADHYA PRADESH</v>
          </cell>
          <cell r="G351" t="str">
            <v>BHOPAL</v>
          </cell>
          <cell r="H351" t="str">
            <v>Bhopal</v>
          </cell>
          <cell r="I351" t="str">
            <v>Global Steel</v>
          </cell>
          <cell r="J351" t="str">
            <v>Rubean Luther</v>
          </cell>
          <cell r="K351" t="str">
            <v>-</v>
          </cell>
          <cell r="L351" t="str">
            <v>C13471</v>
          </cell>
          <cell r="M351" t="str">
            <v>Central</v>
          </cell>
          <cell r="N351">
            <v>462001</v>
          </cell>
          <cell r="O351" t="str">
            <v>23BCTPG8191E1ZD</v>
          </cell>
          <cell r="P351">
            <v>9893007282</v>
          </cell>
          <cell r="Q351" t="str">
            <v>Apr'24</v>
          </cell>
          <cell r="R351">
            <v>2025</v>
          </cell>
          <cell r="S351"/>
          <cell r="T351">
            <v>800</v>
          </cell>
          <cell r="U351">
            <v>0</v>
          </cell>
          <cell r="V351" t="str">
            <v>Alien</v>
          </cell>
          <cell r="W351"/>
          <cell r="X351"/>
          <cell r="Y351"/>
          <cell r="Z351">
            <v>100</v>
          </cell>
          <cell r="AA351">
            <v>90</v>
          </cell>
          <cell r="AB351"/>
          <cell r="AC351"/>
          <cell r="AD351"/>
          <cell r="AE351"/>
          <cell r="AF351"/>
          <cell r="AG351"/>
          <cell r="AH351">
            <v>57</v>
          </cell>
          <cell r="AI351">
            <v>28</v>
          </cell>
          <cell r="AJ351"/>
          <cell r="AK351"/>
          <cell r="AL351">
            <v>50</v>
          </cell>
          <cell r="AM351"/>
          <cell r="AO351"/>
          <cell r="AP351"/>
          <cell r="AQ351"/>
          <cell r="AR351"/>
          <cell r="AS351"/>
          <cell r="AU351"/>
          <cell r="AV351"/>
          <cell r="AW351" t="str">
            <v/>
          </cell>
        </row>
        <row r="352">
          <cell r="A352">
            <v>350</v>
          </cell>
          <cell r="B352">
            <v>2024</v>
          </cell>
          <cell r="C352" t="str">
            <v>PBTMTR416</v>
          </cell>
          <cell r="D352" t="str">
            <v>0015g00001dITeLAAW</v>
          </cell>
          <cell r="E352" t="str">
            <v>THE BALDHAR CO OPERATIVE AGRICULTURAL SERVICE SOCIETY LTD</v>
          </cell>
          <cell r="F352" t="str">
            <v>HIMACHAL PRADESH</v>
          </cell>
          <cell r="G352" t="str">
            <v>KANGRA</v>
          </cell>
          <cell r="H352"/>
          <cell r="I352" t="str">
            <v>MONAD PROFILES</v>
          </cell>
          <cell r="J352" t="str">
            <v>Rahul Gautam</v>
          </cell>
          <cell r="K352" t="str">
            <v>kapil vaidya</v>
          </cell>
          <cell r="L352" t="str">
            <v/>
          </cell>
          <cell r="M352" t="str">
            <v>North</v>
          </cell>
          <cell r="N352">
            <v>176047</v>
          </cell>
          <cell r="O352" t="str">
            <v>02AACAT7389L1Z0</v>
          </cell>
          <cell r="P352">
            <v>9816395870</v>
          </cell>
          <cell r="Q352" t="str">
            <v>Apr'24</v>
          </cell>
          <cell r="R352">
            <v>2025</v>
          </cell>
          <cell r="S352"/>
          <cell r="T352">
            <v>30</v>
          </cell>
          <cell r="U352">
            <v>0</v>
          </cell>
          <cell r="V352" t="str">
            <v>Minor</v>
          </cell>
          <cell r="W352"/>
          <cell r="X352"/>
          <cell r="Y352"/>
          <cell r="Z352">
            <v>12</v>
          </cell>
          <cell r="AA352"/>
          <cell r="AB352"/>
          <cell r="AC352"/>
          <cell r="AD352"/>
          <cell r="AE352"/>
          <cell r="AF352"/>
          <cell r="AG352"/>
          <cell r="AH352"/>
          <cell r="AI352"/>
          <cell r="AJ352"/>
          <cell r="AK352"/>
          <cell r="AL352"/>
          <cell r="AM352"/>
          <cell r="AO352"/>
          <cell r="AP352"/>
          <cell r="AQ352"/>
          <cell r="AR352"/>
          <cell r="AS352"/>
          <cell r="AU352"/>
          <cell r="AV352"/>
          <cell r="AW352" t="str">
            <v/>
          </cell>
        </row>
        <row r="353">
          <cell r="A353">
            <v>351</v>
          </cell>
          <cell r="B353">
            <v>2024</v>
          </cell>
          <cell r="C353" t="str">
            <v>PBTMTR417</v>
          </cell>
          <cell r="D353" t="str">
            <v>0015g00001c3p4nAAA</v>
          </cell>
          <cell r="E353" t="str">
            <v>PURI TRADERS</v>
          </cell>
          <cell r="F353" t="str">
            <v>HIMACHAL PRADESH</v>
          </cell>
          <cell r="G353" t="str">
            <v>KANGRA</v>
          </cell>
          <cell r="H353"/>
          <cell r="I353" t="str">
            <v>MONAD PROFILES</v>
          </cell>
          <cell r="J353" t="str">
            <v>Rahul Gautam</v>
          </cell>
          <cell r="K353" t="str">
            <v>kapil vaidya</v>
          </cell>
          <cell r="L353" t="str">
            <v/>
          </cell>
          <cell r="M353" t="str">
            <v>North</v>
          </cell>
          <cell r="N353">
            <v>176082</v>
          </cell>
          <cell r="O353" t="str">
            <v>02BQKPP6459F1ZN</v>
          </cell>
          <cell r="P353">
            <v>8894760978</v>
          </cell>
          <cell r="Q353" t="str">
            <v>Apr'24</v>
          </cell>
          <cell r="R353">
            <v>2025</v>
          </cell>
          <cell r="S353"/>
          <cell r="T353">
            <v>30</v>
          </cell>
          <cell r="U353">
            <v>0</v>
          </cell>
          <cell r="V353" t="str">
            <v>Minor</v>
          </cell>
          <cell r="W353"/>
          <cell r="X353"/>
          <cell r="Y353"/>
          <cell r="Z353">
            <v>12</v>
          </cell>
          <cell r="AA353"/>
          <cell r="AB353"/>
          <cell r="AC353">
            <v>8</v>
          </cell>
          <cell r="AD353"/>
          <cell r="AE353"/>
          <cell r="AF353"/>
          <cell r="AG353"/>
          <cell r="AH353"/>
          <cell r="AI353"/>
          <cell r="AJ353"/>
          <cell r="AK353"/>
          <cell r="AL353"/>
          <cell r="AM353"/>
          <cell r="AO353"/>
          <cell r="AP353"/>
          <cell r="AQ353"/>
          <cell r="AR353"/>
          <cell r="AS353"/>
          <cell r="AU353"/>
          <cell r="AV353"/>
          <cell r="AW353" t="str">
            <v/>
          </cell>
        </row>
        <row r="354">
          <cell r="A354">
            <v>352</v>
          </cell>
          <cell r="B354">
            <v>2024</v>
          </cell>
          <cell r="C354" t="str">
            <v>PBTMTR339</v>
          </cell>
          <cell r="D354" t="str">
            <v>0015g00001ZSvCjAAL</v>
          </cell>
          <cell r="E354" t="str">
            <v>GOYAL IRON STORE</v>
          </cell>
          <cell r="F354" t="str">
            <v>HARYANA</v>
          </cell>
          <cell r="G354" t="str">
            <v>GURUGRAM</v>
          </cell>
          <cell r="H354" t="str">
            <v>Pataudi</v>
          </cell>
          <cell r="I354" t="str">
            <v>NIKUNJ UDYOG</v>
          </cell>
          <cell r="J354" t="str">
            <v>Shiv Shankar Sharma</v>
          </cell>
          <cell r="K354" t="str">
            <v>Shiv Shankar Sharma</v>
          </cell>
          <cell r="L354" t="str">
            <v>C12828</v>
          </cell>
          <cell r="M354" t="str">
            <v>North</v>
          </cell>
          <cell r="N354">
            <v>122504</v>
          </cell>
          <cell r="O354" t="str">
            <v>06AVWPG8504E2ZE</v>
          </cell>
          <cell r="P354">
            <v>9416214086</v>
          </cell>
          <cell r="Q354" t="str">
            <v>May'24</v>
          </cell>
          <cell r="R354">
            <v>2025</v>
          </cell>
          <cell r="S354"/>
          <cell r="T354">
            <v>400</v>
          </cell>
          <cell r="U354">
            <v>0</v>
          </cell>
          <cell r="V354" t="str">
            <v>Alien</v>
          </cell>
          <cell r="W354"/>
          <cell r="X354"/>
          <cell r="Y354"/>
          <cell r="Z354"/>
          <cell r="AA354">
            <v>35.85</v>
          </cell>
          <cell r="AB354"/>
          <cell r="AC354">
            <v>30</v>
          </cell>
          <cell r="AD354"/>
          <cell r="AE354"/>
          <cell r="AF354"/>
          <cell r="AG354"/>
          <cell r="AH354"/>
          <cell r="AI354"/>
          <cell r="AJ354"/>
          <cell r="AK354"/>
          <cell r="AL354"/>
          <cell r="AM354"/>
          <cell r="AO354"/>
          <cell r="AP354"/>
          <cell r="AQ354"/>
          <cell r="AR354"/>
          <cell r="AS354"/>
          <cell r="AU354"/>
          <cell r="AV354"/>
          <cell r="AW354" t="str">
            <v/>
          </cell>
        </row>
        <row r="355">
          <cell r="A355">
            <v>353</v>
          </cell>
          <cell r="B355">
            <v>2024</v>
          </cell>
          <cell r="C355" t="str">
            <v>PBTMTR340</v>
          </cell>
          <cell r="D355" t="str">
            <v>001J1000002mNAxIAM</v>
          </cell>
          <cell r="E355" t="str">
            <v>PREETI TRADELINK PRIVATE LIMITED</v>
          </cell>
          <cell r="F355" t="str">
            <v>HARYANA</v>
          </cell>
          <cell r="G355" t="str">
            <v>FARIDABAD</v>
          </cell>
          <cell r="H355" t="str">
            <v>Faridabad</v>
          </cell>
          <cell r="I355" t="str">
            <v>NIKUNJ UDYOG</v>
          </cell>
          <cell r="J355" t="str">
            <v>Rahul Chauhan</v>
          </cell>
          <cell r="K355" t="str">
            <v>Shiv Shankar Sharma</v>
          </cell>
          <cell r="L355" t="str">
            <v>C12828</v>
          </cell>
          <cell r="M355" t="str">
            <v>North</v>
          </cell>
          <cell r="N355">
            <v>121001</v>
          </cell>
          <cell r="O355" t="str">
            <v>06AAFCP1874K1Z5</v>
          </cell>
          <cell r="P355">
            <v>9810198598</v>
          </cell>
          <cell r="Q355" t="str">
            <v>May'24</v>
          </cell>
          <cell r="R355">
            <v>2025</v>
          </cell>
          <cell r="S355"/>
          <cell r="T355">
            <v>500</v>
          </cell>
          <cell r="U355">
            <v>0.13804</v>
          </cell>
          <cell r="V355" t="str">
            <v>Super Star</v>
          </cell>
          <cell r="W355"/>
          <cell r="X355"/>
          <cell r="Y355"/>
          <cell r="Z355"/>
          <cell r="AA355">
            <v>9.9649999999999999</v>
          </cell>
          <cell r="AB355">
            <v>16</v>
          </cell>
          <cell r="AC355">
            <v>27</v>
          </cell>
          <cell r="AD355">
            <v>60</v>
          </cell>
          <cell r="AE355">
            <v>28</v>
          </cell>
          <cell r="AF355">
            <v>35.700000000000003</v>
          </cell>
          <cell r="AG355">
            <v>22</v>
          </cell>
          <cell r="AH355">
            <v>66.2</v>
          </cell>
          <cell r="AI355">
            <v>10</v>
          </cell>
          <cell r="AJ355">
            <v>73.63</v>
          </cell>
          <cell r="AK355">
            <v>35</v>
          </cell>
          <cell r="AL355">
            <v>71.099999999999994</v>
          </cell>
          <cell r="AM355">
            <v>157</v>
          </cell>
          <cell r="AN355">
            <v>51</v>
          </cell>
          <cell r="AO355">
            <v>54.39</v>
          </cell>
          <cell r="AP355">
            <v>58.49</v>
          </cell>
          <cell r="AQ355">
            <v>39.03</v>
          </cell>
          <cell r="AR355">
            <v>68.3</v>
          </cell>
          <cell r="AS355">
            <v>38.76</v>
          </cell>
          <cell r="AT355">
            <v>49.65</v>
          </cell>
          <cell r="AU355">
            <v>79</v>
          </cell>
          <cell r="AV355">
            <v>78.41</v>
          </cell>
          <cell r="AW355">
            <v>86</v>
          </cell>
        </row>
        <row r="356">
          <cell r="A356">
            <v>354</v>
          </cell>
          <cell r="B356">
            <v>2024</v>
          </cell>
          <cell r="C356" t="str">
            <v>PBTMTR342</v>
          </cell>
          <cell r="D356" t="str">
            <v>0015g00001c3iLHAAY</v>
          </cell>
          <cell r="E356" t="str">
            <v>HARYANA STEEL COMPANY</v>
          </cell>
          <cell r="F356" t="str">
            <v>DELHI</v>
          </cell>
          <cell r="G356" t="str">
            <v>NORTH EAST</v>
          </cell>
          <cell r="H356" t="str">
            <v>Farrukhnagar</v>
          </cell>
          <cell r="I356" t="str">
            <v>NIKUNJ UDYOG</v>
          </cell>
          <cell r="J356" t="str">
            <v>Shiv Shankar Sharma</v>
          </cell>
          <cell r="K356" t="str">
            <v>Shiv Shankar Sharma</v>
          </cell>
          <cell r="L356" t="str">
            <v>C12828</v>
          </cell>
          <cell r="M356" t="str">
            <v>North</v>
          </cell>
          <cell r="N356">
            <v>110053</v>
          </cell>
          <cell r="O356" t="str">
            <v>07AXZPG2222N1Z0</v>
          </cell>
          <cell r="P356">
            <v>9958089491</v>
          </cell>
          <cell r="Q356" t="str">
            <v>May'24</v>
          </cell>
          <cell r="R356">
            <v>2025</v>
          </cell>
          <cell r="S356"/>
          <cell r="T356">
            <v>208</v>
          </cell>
          <cell r="U356">
            <v>4.0064102564102567E-2</v>
          </cell>
          <cell r="V356" t="str">
            <v>Alien</v>
          </cell>
          <cell r="W356"/>
          <cell r="X356"/>
          <cell r="Y356"/>
          <cell r="Z356"/>
          <cell r="AA356">
            <v>3</v>
          </cell>
          <cell r="AB356"/>
          <cell r="AC356"/>
          <cell r="AD356"/>
          <cell r="AE356">
            <v>12</v>
          </cell>
          <cell r="AF356">
            <v>9</v>
          </cell>
          <cell r="AG356"/>
          <cell r="AH356">
            <v>10</v>
          </cell>
          <cell r="AI356">
            <v>18</v>
          </cell>
          <cell r="AJ356">
            <v>25</v>
          </cell>
          <cell r="AK356">
            <v>9</v>
          </cell>
          <cell r="AL356">
            <v>3</v>
          </cell>
          <cell r="AM356">
            <v>13.25</v>
          </cell>
          <cell r="AN356">
            <v>12</v>
          </cell>
          <cell r="AO356">
            <v>10</v>
          </cell>
          <cell r="AP356"/>
          <cell r="AQ356">
            <v>5.4</v>
          </cell>
          <cell r="AR356"/>
          <cell r="AS356"/>
          <cell r="AU356"/>
          <cell r="AV356">
            <v>25</v>
          </cell>
          <cell r="AW356" t="str">
            <v/>
          </cell>
        </row>
        <row r="357">
          <cell r="A357">
            <v>355</v>
          </cell>
          <cell r="B357">
            <v>2024</v>
          </cell>
          <cell r="C357" t="str">
            <v>PBTMTR343</v>
          </cell>
          <cell r="D357" t="str">
            <v>0015g00001cdk5ZAAQ</v>
          </cell>
          <cell r="E357" t="str">
            <v>BANSAL TRADERS</v>
          </cell>
          <cell r="F357" t="str">
            <v>CHHATTISGARH</v>
          </cell>
          <cell r="G357" t="str">
            <v>DURG</v>
          </cell>
          <cell r="H357" t="str">
            <v>Surajpur</v>
          </cell>
          <cell r="I357" t="str">
            <v>Shree Resources</v>
          </cell>
          <cell r="J357" t="str">
            <v>Vikash Kumar</v>
          </cell>
          <cell r="K357" t="str">
            <v>Sudhir Tiwari</v>
          </cell>
          <cell r="L357" t="str">
            <v/>
          </cell>
          <cell r="M357" t="str">
            <v>Central</v>
          </cell>
          <cell r="N357">
            <v>490023</v>
          </cell>
          <cell r="O357" t="str">
            <v>22AICPB2395K1ZI</v>
          </cell>
          <cell r="P357">
            <v>9303132218</v>
          </cell>
          <cell r="Q357" t="str">
            <v>May'24</v>
          </cell>
          <cell r="R357">
            <v>2025</v>
          </cell>
          <cell r="S357"/>
          <cell r="T357">
            <v>350</v>
          </cell>
          <cell r="U357">
            <v>0</v>
          </cell>
          <cell r="V357" t="str">
            <v>Alien</v>
          </cell>
          <cell r="W357"/>
          <cell r="X357"/>
          <cell r="Y357"/>
          <cell r="Z357"/>
          <cell r="AA357">
            <v>10</v>
          </cell>
          <cell r="AB357"/>
          <cell r="AC357"/>
          <cell r="AD357"/>
          <cell r="AE357"/>
          <cell r="AF357"/>
          <cell r="AG357"/>
          <cell r="AH357"/>
          <cell r="AI357"/>
          <cell r="AJ357"/>
          <cell r="AK357"/>
          <cell r="AL357"/>
          <cell r="AM357"/>
          <cell r="AO357"/>
          <cell r="AP357"/>
          <cell r="AQ357"/>
          <cell r="AR357"/>
          <cell r="AS357"/>
          <cell r="AU357"/>
          <cell r="AV357"/>
          <cell r="AW357" t="str">
            <v/>
          </cell>
        </row>
        <row r="358">
          <cell r="A358">
            <v>356</v>
          </cell>
          <cell r="B358">
            <v>2024</v>
          </cell>
          <cell r="C358" t="str">
            <v>PBTMTR348</v>
          </cell>
          <cell r="D358" t="str">
            <v>0015g00001gublwAAA</v>
          </cell>
          <cell r="E358" t="str">
            <v>M/S A. V. STEEL</v>
          </cell>
          <cell r="F358" t="str">
            <v>CHHATTISGARH</v>
          </cell>
          <cell r="G358" t="str">
            <v>RAIPUR</v>
          </cell>
          <cell r="H358" t="str">
            <v>Raipur</v>
          </cell>
          <cell r="I358" t="str">
            <v>MADHYA BHARAT ISPAT PRIVATE LIMITED</v>
          </cell>
          <cell r="J358" t="str">
            <v>Sumeet Mishra</v>
          </cell>
          <cell r="K358" t="str">
            <v>Vikash Kumar</v>
          </cell>
          <cell r="L358" t="str">
            <v>C12834</v>
          </cell>
          <cell r="M358" t="str">
            <v>Central</v>
          </cell>
          <cell r="N358">
            <v>492001</v>
          </cell>
          <cell r="O358" t="str">
            <v>22AFFPA3310K2Z5</v>
          </cell>
          <cell r="P358">
            <v>9893622241</v>
          </cell>
          <cell r="Q358" t="str">
            <v>May'24</v>
          </cell>
          <cell r="R358">
            <v>2025</v>
          </cell>
          <cell r="S358"/>
          <cell r="T358">
            <v>300</v>
          </cell>
          <cell r="U358">
            <v>0</v>
          </cell>
          <cell r="V358" t="str">
            <v>Alien</v>
          </cell>
          <cell r="W358"/>
          <cell r="X358"/>
          <cell r="Y358"/>
          <cell r="Z358"/>
          <cell r="AA358">
            <v>98</v>
          </cell>
          <cell r="AB358"/>
          <cell r="AC358"/>
          <cell r="AD358">
            <v>20</v>
          </cell>
          <cell r="AE358">
            <v>55</v>
          </cell>
          <cell r="AF358"/>
          <cell r="AG358"/>
          <cell r="AH358"/>
          <cell r="AI358"/>
          <cell r="AJ358"/>
          <cell r="AK358"/>
          <cell r="AL358"/>
          <cell r="AM358"/>
          <cell r="AO358"/>
          <cell r="AP358"/>
          <cell r="AQ358"/>
          <cell r="AR358"/>
          <cell r="AS358"/>
          <cell r="AU358"/>
          <cell r="AV358"/>
          <cell r="AW358" t="str">
            <v/>
          </cell>
        </row>
        <row r="359">
          <cell r="A359">
            <v>357</v>
          </cell>
          <cell r="B359">
            <v>2024</v>
          </cell>
          <cell r="C359" t="str">
            <v>PBTMTR350</v>
          </cell>
          <cell r="D359" t="str">
            <v>001J1000002lC37IAE</v>
          </cell>
          <cell r="E359" t="str">
            <v>K L Associates</v>
          </cell>
          <cell r="F359" t="str">
            <v>UTTAR PRADESH</v>
          </cell>
          <cell r="G359" t="str">
            <v>MORADABAD</v>
          </cell>
          <cell r="H359" t="str">
            <v>Moradabad</v>
          </cell>
          <cell r="I359" t="str">
            <v>OPTRIX INFRA LLP</v>
          </cell>
          <cell r="J359" t="str">
            <v>SHIV KUMAR</v>
          </cell>
          <cell r="K359" t="str">
            <v>Divyansh Dhawal</v>
          </cell>
          <cell r="L359" t="str">
            <v>001J100000PJG7oIAH</v>
          </cell>
          <cell r="M359" t="str">
            <v>North</v>
          </cell>
          <cell r="N359">
            <v>244001</v>
          </cell>
          <cell r="O359">
            <v>0</v>
          </cell>
          <cell r="P359">
            <v>9410281119</v>
          </cell>
          <cell r="Q359" t="str">
            <v>May'24</v>
          </cell>
          <cell r="R359">
            <v>2025</v>
          </cell>
          <cell r="S359"/>
          <cell r="T359">
            <v>300</v>
          </cell>
          <cell r="U359">
            <v>0</v>
          </cell>
          <cell r="V359" t="str">
            <v>Alien</v>
          </cell>
          <cell r="W359"/>
          <cell r="X359"/>
          <cell r="Y359"/>
          <cell r="Z359"/>
          <cell r="AA359">
            <v>7</v>
          </cell>
          <cell r="AB359">
            <v>2</v>
          </cell>
          <cell r="AC359">
            <v>0.3</v>
          </cell>
          <cell r="AD359">
            <v>2</v>
          </cell>
          <cell r="AE359"/>
          <cell r="AF359">
            <v>4.7</v>
          </cell>
          <cell r="AG359">
            <v>8</v>
          </cell>
          <cell r="AH359">
            <v>7</v>
          </cell>
          <cell r="AI359">
            <v>10</v>
          </cell>
          <cell r="AJ359">
            <v>6</v>
          </cell>
          <cell r="AK359">
            <v>6</v>
          </cell>
          <cell r="AL359">
            <v>2</v>
          </cell>
          <cell r="AM359">
            <v>10</v>
          </cell>
          <cell r="AO359"/>
          <cell r="AP359"/>
          <cell r="AQ359"/>
          <cell r="AR359"/>
          <cell r="AS359"/>
          <cell r="AU359"/>
          <cell r="AV359"/>
          <cell r="AW359" t="str">
            <v/>
          </cell>
        </row>
        <row r="360">
          <cell r="A360">
            <v>358</v>
          </cell>
          <cell r="B360">
            <v>2024</v>
          </cell>
          <cell r="C360" t="str">
            <v>PBTMTR351</v>
          </cell>
          <cell r="D360" t="str">
            <v>0015g00001YR0GbAAL</v>
          </cell>
          <cell r="E360" t="str">
            <v>M/S A M ENTERPRISES</v>
          </cell>
          <cell r="F360" t="str">
            <v>UTTAR PRADESH</v>
          </cell>
          <cell r="G360" t="str">
            <v>RAE BARELI</v>
          </cell>
          <cell r="H360" t="str">
            <v>Raebareli</v>
          </cell>
          <cell r="I360" t="str">
            <v>SHREE LAKSHMAN ROLLING MILL (INDIA) LLP</v>
          </cell>
          <cell r="J360" t="str">
            <v>Deepanshu</v>
          </cell>
          <cell r="K360" t="str">
            <v>Deepanshu</v>
          </cell>
          <cell r="L360" t="str">
            <v>C12815</v>
          </cell>
          <cell r="M360" t="str">
            <v>North</v>
          </cell>
          <cell r="N360">
            <v>229001</v>
          </cell>
          <cell r="O360" t="str">
            <v>09AKUPM8059R1ZQ</v>
          </cell>
          <cell r="P360">
            <v>7880408705</v>
          </cell>
          <cell r="Q360" t="str">
            <v>May'24</v>
          </cell>
          <cell r="R360">
            <v>2025</v>
          </cell>
          <cell r="S360"/>
          <cell r="T360">
            <v>400</v>
          </cell>
          <cell r="U360">
            <v>1.4999999999999999E-2</v>
          </cell>
          <cell r="V360" t="str">
            <v>Alien</v>
          </cell>
          <cell r="W360"/>
          <cell r="X360"/>
          <cell r="Y360"/>
          <cell r="Z360"/>
          <cell r="AA360">
            <v>13.324999999999999</v>
          </cell>
          <cell r="AB360">
            <v>11</v>
          </cell>
          <cell r="AC360">
            <v>8.5</v>
          </cell>
          <cell r="AD360">
            <v>10</v>
          </cell>
          <cell r="AE360">
            <v>14.984999999999999</v>
          </cell>
          <cell r="AF360">
            <v>25</v>
          </cell>
          <cell r="AG360">
            <v>12</v>
          </cell>
          <cell r="AH360">
            <v>19</v>
          </cell>
          <cell r="AI360">
            <v>27.94</v>
          </cell>
          <cell r="AJ360">
            <v>18.510000000000002</v>
          </cell>
          <cell r="AK360">
            <v>47</v>
          </cell>
          <cell r="AL360">
            <v>29</v>
          </cell>
          <cell r="AM360">
            <v>37</v>
          </cell>
          <cell r="AN360">
            <v>19</v>
          </cell>
          <cell r="AO360">
            <v>10</v>
          </cell>
          <cell r="AP360">
            <v>5</v>
          </cell>
          <cell r="AQ360"/>
          <cell r="AR360"/>
          <cell r="AS360"/>
          <cell r="AU360">
            <v>18</v>
          </cell>
          <cell r="AV360"/>
          <cell r="AW360" t="str">
            <v/>
          </cell>
        </row>
        <row r="361">
          <cell r="A361">
            <v>359</v>
          </cell>
          <cell r="B361">
            <v>2024</v>
          </cell>
          <cell r="C361" t="str">
            <v>PBTMTR353</v>
          </cell>
          <cell r="D361" t="str">
            <v>0015g00001YR0cMAAT</v>
          </cell>
          <cell r="E361" t="str">
            <v>M/S RAJEEV TRADERS</v>
          </cell>
          <cell r="F361" t="str">
            <v>UTTAR PRADESH</v>
          </cell>
          <cell r="G361" t="str">
            <v>KANPUR NAGAR</v>
          </cell>
          <cell r="H361" t="str">
            <v>Kanpur</v>
          </cell>
          <cell r="I361" t="str">
            <v>SHREE LAKSHMAN ROLLING MILL (INDIA) LLP</v>
          </cell>
          <cell r="J361" t="str">
            <v>Ashutosh Shukla</v>
          </cell>
          <cell r="K361" t="str">
            <v>-</v>
          </cell>
          <cell r="L361" t="str">
            <v>C12815</v>
          </cell>
          <cell r="M361" t="str">
            <v>North</v>
          </cell>
          <cell r="N361">
            <v>208020</v>
          </cell>
          <cell r="O361" t="str">
            <v>09AEKPJ6707K1Z3</v>
          </cell>
          <cell r="P361">
            <v>9336572918</v>
          </cell>
          <cell r="Q361" t="str">
            <v>May'24</v>
          </cell>
          <cell r="R361">
            <v>2025</v>
          </cell>
          <cell r="S361"/>
          <cell r="T361">
            <v>125</v>
          </cell>
          <cell r="U361">
            <v>0</v>
          </cell>
          <cell r="V361" t="str">
            <v>Challenger</v>
          </cell>
          <cell r="W361"/>
          <cell r="X361"/>
          <cell r="Y361"/>
          <cell r="Z361"/>
          <cell r="AA361">
            <v>7.07</v>
          </cell>
          <cell r="AB361"/>
          <cell r="AC361"/>
          <cell r="AD361"/>
          <cell r="AE361"/>
          <cell r="AF361"/>
          <cell r="AG361"/>
          <cell r="AH361"/>
          <cell r="AI361"/>
          <cell r="AJ361"/>
          <cell r="AK361"/>
          <cell r="AL361"/>
          <cell r="AM361"/>
          <cell r="AO361"/>
          <cell r="AP361"/>
          <cell r="AQ361"/>
          <cell r="AR361"/>
          <cell r="AS361"/>
          <cell r="AU361"/>
          <cell r="AV361"/>
          <cell r="AW361" t="str">
            <v/>
          </cell>
        </row>
        <row r="362">
          <cell r="A362">
            <v>360</v>
          </cell>
          <cell r="B362">
            <v>2024</v>
          </cell>
          <cell r="C362" t="str">
            <v>PBTMTR354</v>
          </cell>
          <cell r="D362" t="str">
            <v>0015g00001RKmdfAAD</v>
          </cell>
          <cell r="E362" t="str">
            <v>M/S KESHARI BHANDAR</v>
          </cell>
          <cell r="F362" t="str">
            <v>UTTAR PRADESH</v>
          </cell>
          <cell r="G362" t="str">
            <v>MIRZAPUR</v>
          </cell>
          <cell r="H362" t="str">
            <v>Gonda</v>
          </cell>
          <cell r="I362" t="str">
            <v>GLOBAL IRONTRADING PVT. LTD.</v>
          </cell>
          <cell r="J362" t="str">
            <v>Divyansh Dhawal</v>
          </cell>
          <cell r="K362" t="str">
            <v>Varun Arora</v>
          </cell>
          <cell r="L362" t="str">
            <v>C12819</v>
          </cell>
          <cell r="M362" t="str">
            <v>North</v>
          </cell>
          <cell r="N362">
            <v>231304</v>
          </cell>
          <cell r="O362" t="str">
            <v>09AAGFK4741C1ZI</v>
          </cell>
          <cell r="P362">
            <v>9580127502</v>
          </cell>
          <cell r="Q362" t="str">
            <v>May'24</v>
          </cell>
          <cell r="R362">
            <v>2025</v>
          </cell>
          <cell r="S362"/>
          <cell r="T362">
            <v>170</v>
          </cell>
          <cell r="U362">
            <v>0</v>
          </cell>
          <cell r="V362" t="str">
            <v>Challenger</v>
          </cell>
          <cell r="W362"/>
          <cell r="X362"/>
          <cell r="Y362"/>
          <cell r="Z362"/>
          <cell r="AA362">
            <v>62.94</v>
          </cell>
          <cell r="AB362"/>
          <cell r="AC362"/>
          <cell r="AD362">
            <v>49.98</v>
          </cell>
          <cell r="AE362">
            <v>30</v>
          </cell>
          <cell r="AF362">
            <v>57</v>
          </cell>
          <cell r="AG362">
            <v>68</v>
          </cell>
          <cell r="AH362">
            <v>35</v>
          </cell>
          <cell r="AI362"/>
          <cell r="AJ362"/>
          <cell r="AK362"/>
          <cell r="AL362">
            <v>35</v>
          </cell>
          <cell r="AM362">
            <v>35</v>
          </cell>
          <cell r="AO362"/>
          <cell r="AP362"/>
          <cell r="AQ362"/>
          <cell r="AR362"/>
          <cell r="AS362">
            <v>55.77</v>
          </cell>
          <cell r="AU362"/>
          <cell r="AV362"/>
          <cell r="AW362" t="str">
            <v/>
          </cell>
        </row>
        <row r="363">
          <cell r="A363">
            <v>361</v>
          </cell>
          <cell r="B363">
            <v>2024</v>
          </cell>
          <cell r="C363" t="str">
            <v>PBTMTR355</v>
          </cell>
          <cell r="D363" t="str">
            <v>0015g00001V9TjeAAF</v>
          </cell>
          <cell r="E363" t="str">
            <v>M/S SHAGUN BUILDING MATERIAL</v>
          </cell>
          <cell r="F363" t="str">
            <v>UTTAR PRADESH</v>
          </cell>
          <cell r="G363" t="str">
            <v>VARANASI</v>
          </cell>
          <cell r="H363" t="str">
            <v>Varanasi</v>
          </cell>
          <cell r="I363" t="str">
            <v>GLOBAL IRONTRADING PVT. LTD.</v>
          </cell>
          <cell r="J363" t="str">
            <v>Divyansh Dhawal</v>
          </cell>
          <cell r="K363" t="str">
            <v>Varun Arora</v>
          </cell>
          <cell r="L363" t="str">
            <v>C12819</v>
          </cell>
          <cell r="M363" t="str">
            <v>North</v>
          </cell>
          <cell r="N363">
            <v>221011</v>
          </cell>
          <cell r="O363" t="str">
            <v>09AVKPC9443L1Z2</v>
          </cell>
          <cell r="P363">
            <v>7905038577</v>
          </cell>
          <cell r="Q363" t="str">
            <v>May'24</v>
          </cell>
          <cell r="R363">
            <v>2025</v>
          </cell>
          <cell r="S363"/>
          <cell r="T363">
            <v>175</v>
          </cell>
          <cell r="U363">
            <v>0</v>
          </cell>
          <cell r="V363" t="str">
            <v>Challenger</v>
          </cell>
          <cell r="W363"/>
          <cell r="X363"/>
          <cell r="Y363"/>
          <cell r="Z363"/>
          <cell r="AA363">
            <v>5</v>
          </cell>
          <cell r="AB363"/>
          <cell r="AC363">
            <v>4</v>
          </cell>
          <cell r="AD363"/>
          <cell r="AE363"/>
          <cell r="AF363"/>
          <cell r="AG363"/>
          <cell r="AH363"/>
          <cell r="AI363"/>
          <cell r="AJ363"/>
          <cell r="AK363"/>
          <cell r="AL363"/>
          <cell r="AM363"/>
          <cell r="AO363"/>
          <cell r="AP363"/>
          <cell r="AQ363"/>
          <cell r="AR363"/>
          <cell r="AS363"/>
          <cell r="AU363"/>
          <cell r="AV363"/>
          <cell r="AW363" t="str">
            <v/>
          </cell>
        </row>
        <row r="364">
          <cell r="A364">
            <v>362</v>
          </cell>
          <cell r="B364">
            <v>2024</v>
          </cell>
          <cell r="C364" t="str">
            <v>PBTMTR356</v>
          </cell>
          <cell r="D364" t="str">
            <v>0015g00001gv91iAAA</v>
          </cell>
          <cell r="E364" t="str">
            <v>MEWAR STEEL</v>
          </cell>
          <cell r="F364" t="str">
            <v>RAJASTHAN</v>
          </cell>
          <cell r="G364" t="str">
            <v>CHITTORGARH</v>
          </cell>
          <cell r="H364"/>
          <cell r="I364" t="str">
            <v>J P ALLOYS</v>
          </cell>
          <cell r="J364" t="str">
            <v>Pushpendra Kumar</v>
          </cell>
          <cell r="K364" t="str">
            <v>Pushpendra Kumar</v>
          </cell>
          <cell r="L364" t="str">
            <v>C13188</v>
          </cell>
          <cell r="M364" t="str">
            <v>North</v>
          </cell>
          <cell r="N364">
            <v>312001</v>
          </cell>
          <cell r="O364" t="str">
            <v>08AIPPB4827K1ZY</v>
          </cell>
          <cell r="P364">
            <v>9414396233</v>
          </cell>
          <cell r="Q364" t="str">
            <v>May'24</v>
          </cell>
          <cell r="R364">
            <v>2025</v>
          </cell>
          <cell r="S364"/>
          <cell r="T364">
            <v>500</v>
          </cell>
          <cell r="U364">
            <v>0.10167999999999999</v>
          </cell>
          <cell r="V364" t="str">
            <v>Super Star</v>
          </cell>
          <cell r="W364"/>
          <cell r="X364"/>
          <cell r="Y364"/>
          <cell r="Z364"/>
          <cell r="AA364">
            <v>37</v>
          </cell>
          <cell r="AB364"/>
          <cell r="AC364"/>
          <cell r="AD364">
            <v>39</v>
          </cell>
          <cell r="AE364"/>
          <cell r="AF364"/>
          <cell r="AG364"/>
          <cell r="AH364"/>
          <cell r="AI364"/>
          <cell r="AJ364"/>
          <cell r="AK364"/>
          <cell r="AL364"/>
          <cell r="AM364"/>
          <cell r="AO364">
            <v>16.98</v>
          </cell>
          <cell r="AP364"/>
          <cell r="AQ364"/>
          <cell r="AR364"/>
          <cell r="AS364">
            <v>99.11</v>
          </cell>
          <cell r="AT364">
            <v>95.51</v>
          </cell>
          <cell r="AU364">
            <v>37</v>
          </cell>
          <cell r="AV364">
            <v>20.010000000000002</v>
          </cell>
          <cell r="AW364">
            <v>35</v>
          </cell>
        </row>
        <row r="365">
          <cell r="A365">
            <v>363</v>
          </cell>
          <cell r="B365">
            <v>2024</v>
          </cell>
          <cell r="C365" t="str">
            <v>PBTMTR357</v>
          </cell>
          <cell r="D365" t="str">
            <v>001J1000002izi5IAA</v>
          </cell>
          <cell r="E365" t="str">
            <v>DOUBLE LOOPS DESIGN PRIVATE LIMITED</v>
          </cell>
          <cell r="F365" t="str">
            <v>RAJASTHAN</v>
          </cell>
          <cell r="G365" t="str">
            <v>UDAIPUR</v>
          </cell>
          <cell r="H365" t="str">
            <v>Girwa</v>
          </cell>
          <cell r="I365" t="str">
            <v>J P ALLOYS</v>
          </cell>
          <cell r="J365" t="str">
            <v>Pushpendra Kumar</v>
          </cell>
          <cell r="K365" t="str">
            <v>Pushpendra Kumar</v>
          </cell>
          <cell r="L365" t="str">
            <v>C13188</v>
          </cell>
          <cell r="M365" t="str">
            <v>North</v>
          </cell>
          <cell r="N365">
            <v>313001</v>
          </cell>
          <cell r="O365" t="str">
            <v>08AAJCD7140C1ZV</v>
          </cell>
          <cell r="P365">
            <v>9829043043</v>
          </cell>
          <cell r="Q365" t="str">
            <v>May'24</v>
          </cell>
          <cell r="R365">
            <v>2025</v>
          </cell>
          <cell r="S365"/>
          <cell r="T365">
            <v>400</v>
          </cell>
          <cell r="U365">
            <v>0</v>
          </cell>
          <cell r="V365" t="str">
            <v>Alien</v>
          </cell>
          <cell r="W365"/>
          <cell r="X365"/>
          <cell r="Y365"/>
          <cell r="Z365"/>
          <cell r="AA365">
            <v>104</v>
          </cell>
          <cell r="AB365"/>
          <cell r="AC365"/>
          <cell r="AD365"/>
          <cell r="AE365"/>
          <cell r="AF365"/>
          <cell r="AG365"/>
          <cell r="AH365"/>
          <cell r="AI365"/>
          <cell r="AJ365"/>
          <cell r="AK365"/>
          <cell r="AL365"/>
          <cell r="AM365"/>
          <cell r="AO365"/>
          <cell r="AP365"/>
          <cell r="AQ365"/>
          <cell r="AR365"/>
          <cell r="AS365"/>
          <cell r="AU365"/>
          <cell r="AV365"/>
          <cell r="AW365" t="str">
            <v/>
          </cell>
        </row>
        <row r="366">
          <cell r="A366">
            <v>364</v>
          </cell>
          <cell r="B366">
            <v>2024</v>
          </cell>
          <cell r="C366" t="str">
            <v>PBTMTR358</v>
          </cell>
          <cell r="D366" t="str">
            <v>001J1000002lqMEIAY</v>
          </cell>
          <cell r="E366" t="str">
            <v>PATEL ENTERPRISES</v>
          </cell>
          <cell r="F366" t="str">
            <v>RAJASTHAN</v>
          </cell>
          <cell r="G366" t="str">
            <v>BHILWARA</v>
          </cell>
          <cell r="H366" t="str">
            <v>Bhilwara</v>
          </cell>
          <cell r="I366" t="str">
            <v>J P ALLOYS</v>
          </cell>
          <cell r="J366" t="str">
            <v>Mukesh Agarwal</v>
          </cell>
          <cell r="K366" t="str">
            <v>Pushpendra Kumar</v>
          </cell>
          <cell r="L366" t="str">
            <v>C13188</v>
          </cell>
          <cell r="M366" t="str">
            <v>North</v>
          </cell>
          <cell r="N366">
            <v>311602</v>
          </cell>
          <cell r="O366" t="str">
            <v>36AKJPP6623M1ZL</v>
          </cell>
          <cell r="P366">
            <v>0</v>
          </cell>
          <cell r="Q366" t="str">
            <v>May'24</v>
          </cell>
          <cell r="R366">
            <v>2025</v>
          </cell>
          <cell r="S366"/>
          <cell r="T366">
            <v>50</v>
          </cell>
          <cell r="U366">
            <v>0</v>
          </cell>
          <cell r="V366" t="str">
            <v>Minor</v>
          </cell>
          <cell r="W366"/>
          <cell r="X366"/>
          <cell r="Y366"/>
          <cell r="Z366"/>
          <cell r="AA366">
            <v>42</v>
          </cell>
          <cell r="AB366"/>
          <cell r="AC366"/>
          <cell r="AD366"/>
          <cell r="AE366"/>
          <cell r="AF366"/>
          <cell r="AG366">
            <v>71</v>
          </cell>
          <cell r="AH366"/>
          <cell r="AI366"/>
          <cell r="AJ366"/>
          <cell r="AK366"/>
          <cell r="AL366"/>
          <cell r="AM366"/>
          <cell r="AO366"/>
          <cell r="AP366"/>
          <cell r="AQ366"/>
          <cell r="AR366"/>
          <cell r="AS366"/>
          <cell r="AU366"/>
          <cell r="AV366"/>
          <cell r="AW366" t="str">
            <v/>
          </cell>
        </row>
        <row r="367">
          <cell r="A367">
            <v>365</v>
          </cell>
          <cell r="B367">
            <v>2024</v>
          </cell>
          <cell r="C367" t="str">
            <v>PBTMTR359</v>
          </cell>
          <cell r="D367" t="str">
            <v>0015g00001f9BXpAAM</v>
          </cell>
          <cell r="E367" t="str">
            <v>SHAKTI STEELS</v>
          </cell>
          <cell r="F367" t="str">
            <v>RAJASTHAN</v>
          </cell>
          <cell r="G367" t="str">
            <v>JODHPUR</v>
          </cell>
          <cell r="H367" t="str">
            <v>Jodhpur</v>
          </cell>
          <cell r="I367" t="str">
            <v>M R Associates</v>
          </cell>
          <cell r="J367" t="str">
            <v>Neeraj Sharma</v>
          </cell>
          <cell r="K367" t="str">
            <v>Neeraj Sharma</v>
          </cell>
          <cell r="L367" t="str">
            <v>C13417</v>
          </cell>
          <cell r="M367" t="str">
            <v>North</v>
          </cell>
          <cell r="N367">
            <v>342001</v>
          </cell>
          <cell r="O367" t="str">
            <v>08ACKPR2146J1ZA</v>
          </cell>
          <cell r="P367">
            <v>7448100000</v>
          </cell>
          <cell r="Q367" t="str">
            <v>May'24</v>
          </cell>
          <cell r="R367">
            <v>2025</v>
          </cell>
          <cell r="S367"/>
          <cell r="T367">
            <v>700</v>
          </cell>
          <cell r="U367">
            <v>5.0057142857142856E-2</v>
          </cell>
          <cell r="V367" t="str">
            <v>Alien</v>
          </cell>
          <cell r="W367"/>
          <cell r="X367"/>
          <cell r="Y367"/>
          <cell r="Z367"/>
          <cell r="AA367">
            <v>75</v>
          </cell>
          <cell r="AB367"/>
          <cell r="AC367">
            <v>25.1</v>
          </cell>
          <cell r="AD367">
            <v>61.4</v>
          </cell>
          <cell r="AE367">
            <v>113</v>
          </cell>
          <cell r="AF367">
            <v>75.06</v>
          </cell>
          <cell r="AG367">
            <v>75</v>
          </cell>
          <cell r="AH367">
            <v>77</v>
          </cell>
          <cell r="AI367"/>
          <cell r="AJ367"/>
          <cell r="AK367"/>
          <cell r="AL367">
            <v>50.7</v>
          </cell>
          <cell r="AM367">
            <v>51</v>
          </cell>
          <cell r="AN367">
            <v>63</v>
          </cell>
          <cell r="AO367">
            <v>50.53</v>
          </cell>
          <cell r="AP367">
            <v>74.92</v>
          </cell>
          <cell r="AQ367">
            <v>99.83</v>
          </cell>
          <cell r="AR367">
            <v>25</v>
          </cell>
          <cell r="AS367">
            <v>49.98</v>
          </cell>
          <cell r="AT367">
            <v>50.12</v>
          </cell>
          <cell r="AU367">
            <v>55</v>
          </cell>
          <cell r="AV367"/>
          <cell r="AW367">
            <v>156</v>
          </cell>
        </row>
        <row r="368">
          <cell r="A368">
            <v>366</v>
          </cell>
          <cell r="B368">
            <v>2024</v>
          </cell>
          <cell r="C368" t="str">
            <v>PBTMTR360</v>
          </cell>
          <cell r="D368" t="str">
            <v>0015g00001ftYOUAA2</v>
          </cell>
          <cell r="E368" t="str">
            <v>NEEL KANTH STEEL</v>
          </cell>
          <cell r="F368" t="str">
            <v>RAJASTHAN</v>
          </cell>
          <cell r="G368" t="str">
            <v>JODHPUR</v>
          </cell>
          <cell r="H368" t="str">
            <v>Bilara</v>
          </cell>
          <cell r="I368" t="str">
            <v>M R Associates</v>
          </cell>
          <cell r="J368" t="str">
            <v>Neeraj Sharma</v>
          </cell>
          <cell r="K368" t="str">
            <v>Neeraj Sharma</v>
          </cell>
          <cell r="L368" t="str">
            <v>C13417</v>
          </cell>
          <cell r="M368" t="str">
            <v>North</v>
          </cell>
          <cell r="N368">
            <v>342602</v>
          </cell>
          <cell r="O368" t="str">
            <v>08BEQPP9903L1ZM</v>
          </cell>
          <cell r="P368">
            <v>9414188424</v>
          </cell>
          <cell r="Q368" t="str">
            <v>May'24</v>
          </cell>
          <cell r="R368">
            <v>2025</v>
          </cell>
          <cell r="S368"/>
          <cell r="T368">
            <v>110</v>
          </cell>
          <cell r="U368">
            <v>7.5696969696969693E-2</v>
          </cell>
          <cell r="V368" t="str">
            <v>Challenger</v>
          </cell>
          <cell r="W368"/>
          <cell r="X368"/>
          <cell r="Y368"/>
          <cell r="Z368"/>
          <cell r="AA368">
            <v>20</v>
          </cell>
          <cell r="AB368"/>
          <cell r="AC368"/>
          <cell r="AD368"/>
          <cell r="AE368"/>
          <cell r="AF368"/>
          <cell r="AG368"/>
          <cell r="AH368"/>
          <cell r="AI368"/>
          <cell r="AJ368">
            <v>10</v>
          </cell>
          <cell r="AK368">
            <v>12</v>
          </cell>
          <cell r="AL368">
            <v>12.04</v>
          </cell>
          <cell r="AM368">
            <v>11</v>
          </cell>
          <cell r="AO368"/>
          <cell r="AP368">
            <v>12.04</v>
          </cell>
          <cell r="AQ368">
            <v>12.03</v>
          </cell>
          <cell r="AR368">
            <v>10.029999999999999</v>
          </cell>
          <cell r="AS368">
            <v>10</v>
          </cell>
          <cell r="AT368">
            <v>24.98</v>
          </cell>
          <cell r="AU368"/>
          <cell r="AV368"/>
          <cell r="AW368" t="str">
            <v/>
          </cell>
        </row>
        <row r="369">
          <cell r="A369">
            <v>367</v>
          </cell>
          <cell r="B369">
            <v>2024</v>
          </cell>
          <cell r="C369" t="str">
            <v>PBTMTR361</v>
          </cell>
          <cell r="D369" t="str">
            <v>0015g00001fx5hlAAA</v>
          </cell>
          <cell r="E369" t="str">
            <v>GIRIRAJ STEELS</v>
          </cell>
          <cell r="F369" t="str">
            <v>RAJASTHAN</v>
          </cell>
          <cell r="G369" t="str">
            <v>JODHPUR</v>
          </cell>
          <cell r="H369" t="str">
            <v>Jodhpur</v>
          </cell>
          <cell r="I369" t="str">
            <v>M R Associates</v>
          </cell>
          <cell r="J369" t="str">
            <v>Neeraj Sharma</v>
          </cell>
          <cell r="K369" t="str">
            <v>Neeraj Sharma</v>
          </cell>
          <cell r="L369" t="str">
            <v>C13417</v>
          </cell>
          <cell r="M369" t="str">
            <v>North</v>
          </cell>
          <cell r="N369">
            <v>342003</v>
          </cell>
          <cell r="O369" t="str">
            <v>08AADCS5574P1ZL</v>
          </cell>
          <cell r="P369">
            <v>9829629760</v>
          </cell>
          <cell r="Q369" t="str">
            <v>May'24</v>
          </cell>
          <cell r="R369">
            <v>2025</v>
          </cell>
          <cell r="S369"/>
          <cell r="T369">
            <v>1450</v>
          </cell>
          <cell r="U369">
            <v>3.7188505747126434E-2</v>
          </cell>
          <cell r="V369" t="str">
            <v>Alien</v>
          </cell>
          <cell r="W369"/>
          <cell r="X369"/>
          <cell r="Y369"/>
          <cell r="Z369"/>
          <cell r="AA369">
            <v>25</v>
          </cell>
          <cell r="AB369">
            <v>25</v>
          </cell>
          <cell r="AC369"/>
          <cell r="AD369">
            <v>26</v>
          </cell>
          <cell r="AE369"/>
          <cell r="AF369">
            <v>8</v>
          </cell>
          <cell r="AG369">
            <v>40</v>
          </cell>
          <cell r="AH369">
            <v>56</v>
          </cell>
          <cell r="AI369">
            <v>13</v>
          </cell>
          <cell r="AJ369">
            <v>15</v>
          </cell>
          <cell r="AK369"/>
          <cell r="AL369">
            <v>30</v>
          </cell>
          <cell r="AM369">
            <v>25</v>
          </cell>
          <cell r="AN369">
            <v>16</v>
          </cell>
          <cell r="AO369">
            <v>10</v>
          </cell>
          <cell r="AP369">
            <v>2</v>
          </cell>
          <cell r="AQ369">
            <v>17.899999999999999</v>
          </cell>
          <cell r="AR369">
            <v>2</v>
          </cell>
          <cell r="AS369"/>
          <cell r="AT369">
            <v>99.77</v>
          </cell>
          <cell r="AU369">
            <v>45</v>
          </cell>
          <cell r="AV369">
            <v>17</v>
          </cell>
          <cell r="AW369">
            <v>27</v>
          </cell>
        </row>
        <row r="370">
          <cell r="A370">
            <v>368</v>
          </cell>
          <cell r="B370">
            <v>2024</v>
          </cell>
          <cell r="C370" t="str">
            <v>PBTMTR362</v>
          </cell>
          <cell r="D370" t="str">
            <v>0015g00001gvOOmAAM</v>
          </cell>
          <cell r="E370" t="str">
            <v>B M AGARWAL</v>
          </cell>
          <cell r="F370" t="str">
            <v>RAJASTHAN</v>
          </cell>
          <cell r="G370" t="str">
            <v>BARMER</v>
          </cell>
          <cell r="H370" t="str">
            <v>Barmer</v>
          </cell>
          <cell r="I370" t="str">
            <v>M R Associates</v>
          </cell>
          <cell r="J370" t="str">
            <v>Neeraj Sharma</v>
          </cell>
          <cell r="K370" t="str">
            <v>Neeraj Sharma</v>
          </cell>
          <cell r="L370" t="str">
            <v>C13417</v>
          </cell>
          <cell r="M370" t="str">
            <v>North</v>
          </cell>
          <cell r="N370">
            <v>344001</v>
          </cell>
          <cell r="O370" t="str">
            <v>08AAJHM2129P2ZP</v>
          </cell>
          <cell r="P370">
            <v>9413307827</v>
          </cell>
          <cell r="Q370" t="str">
            <v>May'24</v>
          </cell>
          <cell r="R370">
            <v>2025</v>
          </cell>
          <cell r="S370"/>
          <cell r="T370">
            <v>500</v>
          </cell>
          <cell r="U370">
            <v>0</v>
          </cell>
          <cell r="V370" t="str">
            <v>Alien</v>
          </cell>
          <cell r="W370"/>
          <cell r="X370"/>
          <cell r="Y370"/>
          <cell r="Z370"/>
          <cell r="AA370">
            <v>30</v>
          </cell>
          <cell r="AB370">
            <v>128</v>
          </cell>
          <cell r="AC370"/>
          <cell r="AD370"/>
          <cell r="AE370"/>
          <cell r="AF370"/>
          <cell r="AG370"/>
          <cell r="AH370"/>
          <cell r="AI370"/>
          <cell r="AJ370"/>
          <cell r="AK370">
            <v>25</v>
          </cell>
          <cell r="AL370"/>
          <cell r="AM370"/>
          <cell r="AO370"/>
          <cell r="AP370"/>
          <cell r="AQ370"/>
          <cell r="AR370"/>
          <cell r="AS370"/>
          <cell r="AU370"/>
          <cell r="AV370"/>
          <cell r="AW370" t="str">
            <v/>
          </cell>
        </row>
        <row r="371">
          <cell r="A371">
            <v>369</v>
          </cell>
          <cell r="B371">
            <v>2024</v>
          </cell>
          <cell r="C371" t="str">
            <v>PBTMTR363</v>
          </cell>
          <cell r="D371" t="str">
            <v>001J100000TuLNmIAN</v>
          </cell>
          <cell r="E371" t="str">
            <v>JMB &amp; CO.</v>
          </cell>
          <cell r="F371" t="str">
            <v>RAJASTHAN</v>
          </cell>
          <cell r="G371" t="str">
            <v>JAISALMER</v>
          </cell>
          <cell r="H371" t="str">
            <v>Jaisalmer</v>
          </cell>
          <cell r="I371" t="str">
            <v>M R Associates</v>
          </cell>
          <cell r="J371" t="str">
            <v>Neeraj Sharma</v>
          </cell>
          <cell r="K371" t="str">
            <v>Neeraj Sharma</v>
          </cell>
          <cell r="L371" t="str">
            <v>C13417</v>
          </cell>
          <cell r="M371" t="str">
            <v>North</v>
          </cell>
          <cell r="N371">
            <v>345001</v>
          </cell>
          <cell r="O371">
            <v>0</v>
          </cell>
          <cell r="P371">
            <v>0</v>
          </cell>
          <cell r="Q371" t="str">
            <v>May'24</v>
          </cell>
          <cell r="R371">
            <v>2025</v>
          </cell>
          <cell r="S371"/>
          <cell r="T371">
            <v>200</v>
          </cell>
          <cell r="U371">
            <v>0.26844999999999997</v>
          </cell>
          <cell r="V371" t="str">
            <v>Star</v>
          </cell>
          <cell r="W371"/>
          <cell r="X371"/>
          <cell r="Y371"/>
          <cell r="Z371"/>
          <cell r="AA371">
            <v>25</v>
          </cell>
          <cell r="AB371">
            <v>25</v>
          </cell>
          <cell r="AC371">
            <v>25.1</v>
          </cell>
          <cell r="AD371">
            <v>58.5</v>
          </cell>
          <cell r="AE371">
            <v>100.14</v>
          </cell>
          <cell r="AF371">
            <v>75.319999999999993</v>
          </cell>
          <cell r="AG371">
            <v>25</v>
          </cell>
          <cell r="AH371">
            <v>77</v>
          </cell>
          <cell r="AI371">
            <v>89</v>
          </cell>
          <cell r="AJ371">
            <v>50</v>
          </cell>
          <cell r="AK371">
            <v>25</v>
          </cell>
          <cell r="AL371"/>
          <cell r="AM371"/>
          <cell r="AO371"/>
          <cell r="AP371"/>
          <cell r="AQ371"/>
          <cell r="AR371"/>
          <cell r="AS371"/>
          <cell r="AT371">
            <v>49.96</v>
          </cell>
          <cell r="AU371">
            <v>86</v>
          </cell>
          <cell r="AV371">
            <v>25.11</v>
          </cell>
          <cell r="AW371" t="str">
            <v/>
          </cell>
        </row>
        <row r="372">
          <cell r="A372">
            <v>370</v>
          </cell>
          <cell r="B372">
            <v>2024</v>
          </cell>
          <cell r="C372" t="str">
            <v>PBTMTR364</v>
          </cell>
          <cell r="D372" t="str">
            <v>0015g00001geGaJAAU</v>
          </cell>
          <cell r="E372" t="str">
            <v>SHREE SUMER SAGAR STEEL</v>
          </cell>
          <cell r="F372" t="str">
            <v>RAJASTHAN</v>
          </cell>
          <cell r="G372" t="str">
            <v>AJMER</v>
          </cell>
          <cell r="H372" t="str">
            <v>Ajmer</v>
          </cell>
          <cell r="I372" t="str">
            <v>Swastik Tradevision Pvt. Ltd.</v>
          </cell>
          <cell r="J372" t="str">
            <v>Ravi Kumar Kulmi</v>
          </cell>
          <cell r="K372" t="str">
            <v>Ravi Kumar Kulmi</v>
          </cell>
          <cell r="L372" t="str">
            <v>C12822</v>
          </cell>
          <cell r="M372" t="str">
            <v>North</v>
          </cell>
          <cell r="N372">
            <v>305022</v>
          </cell>
          <cell r="O372" t="str">
            <v>08BZBPR7140D1ZG</v>
          </cell>
          <cell r="P372">
            <v>9785150469</v>
          </cell>
          <cell r="Q372" t="str">
            <v>May'24</v>
          </cell>
          <cell r="R372">
            <v>2025</v>
          </cell>
          <cell r="S372"/>
          <cell r="T372">
            <v>200</v>
          </cell>
          <cell r="U372">
            <v>0.14346666666666666</v>
          </cell>
          <cell r="V372" t="str">
            <v>Star</v>
          </cell>
          <cell r="W372"/>
          <cell r="X372"/>
          <cell r="Y372"/>
          <cell r="Z372"/>
          <cell r="AA372">
            <v>20.02</v>
          </cell>
          <cell r="AB372"/>
          <cell r="AC372"/>
          <cell r="AD372"/>
          <cell r="AE372"/>
          <cell r="AF372">
            <v>20.04</v>
          </cell>
          <cell r="AG372"/>
          <cell r="AH372">
            <v>19.899999999999999</v>
          </cell>
          <cell r="AI372">
            <v>19.86</v>
          </cell>
          <cell r="AJ372"/>
          <cell r="AK372">
            <v>70.22</v>
          </cell>
          <cell r="AL372">
            <v>60</v>
          </cell>
          <cell r="AM372">
            <v>40</v>
          </cell>
          <cell r="AN372">
            <v>69</v>
          </cell>
          <cell r="AO372">
            <v>30.76</v>
          </cell>
          <cell r="AP372">
            <v>60.53</v>
          </cell>
          <cell r="AQ372">
            <v>20.07</v>
          </cell>
          <cell r="AR372">
            <v>45.12</v>
          </cell>
          <cell r="AS372">
            <v>25.02</v>
          </cell>
          <cell r="AT372">
            <v>24.95</v>
          </cell>
          <cell r="AU372">
            <v>41</v>
          </cell>
          <cell r="AV372">
            <v>20.13</v>
          </cell>
          <cell r="AW372">
            <v>65.2</v>
          </cell>
        </row>
        <row r="373">
          <cell r="A373">
            <v>371</v>
          </cell>
          <cell r="B373">
            <v>2024</v>
          </cell>
          <cell r="C373" t="str">
            <v>PBTMTR365</v>
          </cell>
          <cell r="D373" t="str">
            <v>0015g00001X2Y0RAAV</v>
          </cell>
          <cell r="E373" t="str">
            <v>SHIV SHAKTI TRADERS</v>
          </cell>
          <cell r="F373" t="str">
            <v>RAJASTHAN</v>
          </cell>
          <cell r="G373" t="str">
            <v>JAIPUR</v>
          </cell>
          <cell r="H373" t="str">
            <v>Jaipur</v>
          </cell>
          <cell r="I373" t="str">
            <v>Swastik Tradevision Pvt. Ltd.</v>
          </cell>
          <cell r="J373" t="str">
            <v>Ravi Kumar Kulmi</v>
          </cell>
          <cell r="K373" t="str">
            <v>Ravi Kumar Kulmi</v>
          </cell>
          <cell r="L373" t="str">
            <v>C12822</v>
          </cell>
          <cell r="M373" t="str">
            <v>North</v>
          </cell>
          <cell r="N373">
            <v>303702</v>
          </cell>
          <cell r="O373" t="str">
            <v>08AEYPA8364F1Z2</v>
          </cell>
          <cell r="P373">
            <v>9828055984</v>
          </cell>
          <cell r="Q373" t="str">
            <v>May'24</v>
          </cell>
          <cell r="R373">
            <v>2025</v>
          </cell>
          <cell r="S373"/>
          <cell r="T373">
            <v>250</v>
          </cell>
          <cell r="U373">
            <v>0</v>
          </cell>
          <cell r="V373" t="str">
            <v>Alien</v>
          </cell>
          <cell r="W373"/>
          <cell r="X373"/>
          <cell r="Y373"/>
          <cell r="Z373"/>
          <cell r="AA373">
            <v>16.12</v>
          </cell>
          <cell r="AB373"/>
          <cell r="AC373"/>
          <cell r="AD373"/>
          <cell r="AE373"/>
          <cell r="AF373"/>
          <cell r="AG373"/>
          <cell r="AH373"/>
          <cell r="AI373"/>
          <cell r="AJ373"/>
          <cell r="AK373"/>
          <cell r="AL373"/>
          <cell r="AM373"/>
          <cell r="AO373"/>
          <cell r="AP373"/>
          <cell r="AQ373"/>
          <cell r="AR373"/>
          <cell r="AS373"/>
          <cell r="AU373"/>
          <cell r="AV373"/>
          <cell r="AW373" t="str">
            <v/>
          </cell>
        </row>
        <row r="374">
          <cell r="A374">
            <v>372</v>
          </cell>
          <cell r="B374">
            <v>2024</v>
          </cell>
          <cell r="C374" t="str">
            <v>PBTMTR366</v>
          </cell>
          <cell r="D374" t="str">
            <v>001J1000002k8l7IAA</v>
          </cell>
          <cell r="E374" t="str">
            <v>Rahul Tractor and Hardware</v>
          </cell>
          <cell r="F374" t="str">
            <v>RAJASTHAN</v>
          </cell>
          <cell r="G374" t="str">
            <v>DAUSA</v>
          </cell>
          <cell r="H374" t="str">
            <v>Dausa</v>
          </cell>
          <cell r="I374" t="str">
            <v>Swastik Tradevision Pvt. Ltd.</v>
          </cell>
          <cell r="J374" t="str">
            <v>Sanjeev Jain</v>
          </cell>
          <cell r="K374" t="str">
            <v>Ravi Kumar Kulmi</v>
          </cell>
          <cell r="L374" t="str">
            <v>C12822</v>
          </cell>
          <cell r="M374" t="str">
            <v>North</v>
          </cell>
          <cell r="N374">
            <v>303501</v>
          </cell>
          <cell r="O374" t="str">
            <v>08DNMPS0763N1Z6</v>
          </cell>
          <cell r="P374">
            <v>9887940051</v>
          </cell>
          <cell r="Q374" t="str">
            <v>May'24</v>
          </cell>
          <cell r="R374">
            <v>2025</v>
          </cell>
          <cell r="S374"/>
          <cell r="T374">
            <v>30</v>
          </cell>
          <cell r="U374">
            <v>0</v>
          </cell>
          <cell r="V374" t="str">
            <v>Minor</v>
          </cell>
          <cell r="W374"/>
          <cell r="X374"/>
          <cell r="Y374"/>
          <cell r="Z374"/>
          <cell r="AA374">
            <v>16</v>
          </cell>
          <cell r="AB374"/>
          <cell r="AC374"/>
          <cell r="AD374"/>
          <cell r="AE374"/>
          <cell r="AF374"/>
          <cell r="AG374"/>
          <cell r="AH374"/>
          <cell r="AI374"/>
          <cell r="AJ374"/>
          <cell r="AK374"/>
          <cell r="AL374"/>
          <cell r="AM374"/>
          <cell r="AO374"/>
          <cell r="AP374"/>
          <cell r="AQ374"/>
          <cell r="AR374"/>
          <cell r="AS374"/>
          <cell r="AU374"/>
          <cell r="AV374"/>
          <cell r="AW374" t="str">
            <v/>
          </cell>
        </row>
        <row r="375">
          <cell r="A375">
            <v>373</v>
          </cell>
          <cell r="B375">
            <v>2024</v>
          </cell>
          <cell r="C375" t="str">
            <v>PBTMTR367</v>
          </cell>
          <cell r="D375" t="str">
            <v>001J1000002kqGtIAI</v>
          </cell>
          <cell r="E375" t="str">
            <v>RAMDEV STEEL</v>
          </cell>
          <cell r="F375" t="str">
            <v>RAJASTHAN</v>
          </cell>
          <cell r="G375" t="str">
            <v>NAGAUR</v>
          </cell>
          <cell r="H375" t="str">
            <v>Degana</v>
          </cell>
          <cell r="I375" t="str">
            <v>Swastik Tradevision Pvt. Ltd.</v>
          </cell>
          <cell r="J375" t="str">
            <v>Ravi Kumar Kulmi</v>
          </cell>
          <cell r="K375" t="str">
            <v>Ravi Kumar Kulmi</v>
          </cell>
          <cell r="L375" t="str">
            <v>C12822</v>
          </cell>
          <cell r="M375" t="str">
            <v>North</v>
          </cell>
          <cell r="N375">
            <v>341503</v>
          </cell>
          <cell r="O375" t="str">
            <v>08ABCFR8043B1ZE</v>
          </cell>
          <cell r="P375">
            <v>7755969617</v>
          </cell>
          <cell r="Q375" t="str">
            <v>May'24</v>
          </cell>
          <cell r="R375">
            <v>2025</v>
          </cell>
          <cell r="S375"/>
          <cell r="T375">
            <v>50</v>
          </cell>
          <cell r="U375">
            <v>0</v>
          </cell>
          <cell r="V375" t="str">
            <v>Minor</v>
          </cell>
          <cell r="W375"/>
          <cell r="X375"/>
          <cell r="Y375"/>
          <cell r="Z375"/>
          <cell r="AA375">
            <v>20</v>
          </cell>
          <cell r="AB375"/>
          <cell r="AC375"/>
          <cell r="AD375"/>
          <cell r="AE375"/>
          <cell r="AF375"/>
          <cell r="AG375"/>
          <cell r="AH375"/>
          <cell r="AI375"/>
          <cell r="AJ375"/>
          <cell r="AK375"/>
          <cell r="AL375"/>
          <cell r="AM375"/>
          <cell r="AO375"/>
          <cell r="AP375"/>
          <cell r="AQ375"/>
          <cell r="AR375"/>
          <cell r="AS375"/>
          <cell r="AU375"/>
          <cell r="AV375"/>
          <cell r="AW375" t="str">
            <v/>
          </cell>
        </row>
        <row r="376">
          <cell r="A376">
            <v>374</v>
          </cell>
          <cell r="B376">
            <v>2024</v>
          </cell>
          <cell r="C376" t="str">
            <v>PBTMTR368</v>
          </cell>
          <cell r="D376" t="str">
            <v>0015g00001XIa1TAAT</v>
          </cell>
          <cell r="E376" t="str">
            <v>DANI AND COMPANY</v>
          </cell>
          <cell r="F376" t="str">
            <v>RAJASTHAN</v>
          </cell>
          <cell r="G376" t="str">
            <v>AJMER</v>
          </cell>
          <cell r="H376"/>
          <cell r="I376" t="str">
            <v>Swastik Tradevision Pvt. Ltd.</v>
          </cell>
          <cell r="J376" t="str">
            <v>Amit Kumar Sharma</v>
          </cell>
          <cell r="K376" t="str">
            <v>Ravi Kumar Kulmi</v>
          </cell>
          <cell r="L376" t="str">
            <v>C12822</v>
          </cell>
          <cell r="M376" t="str">
            <v>North</v>
          </cell>
          <cell r="N376">
            <v>305001</v>
          </cell>
          <cell r="O376" t="str">
            <v>08AATPD7145E1ZL</v>
          </cell>
          <cell r="P376">
            <v>9414003410</v>
          </cell>
          <cell r="Q376" t="str">
            <v>May'24</v>
          </cell>
          <cell r="R376">
            <v>2025</v>
          </cell>
          <cell r="S376"/>
          <cell r="T376">
            <v>300</v>
          </cell>
          <cell r="U376">
            <v>0</v>
          </cell>
          <cell r="V376" t="str">
            <v>Alien</v>
          </cell>
          <cell r="W376"/>
          <cell r="X376"/>
          <cell r="Y376"/>
          <cell r="Z376"/>
          <cell r="AA376">
            <v>5</v>
          </cell>
          <cell r="AB376"/>
          <cell r="AC376"/>
          <cell r="AD376"/>
          <cell r="AE376"/>
          <cell r="AF376"/>
          <cell r="AG376"/>
          <cell r="AH376"/>
          <cell r="AI376"/>
          <cell r="AJ376"/>
          <cell r="AK376"/>
          <cell r="AL376"/>
          <cell r="AM376"/>
          <cell r="AO376"/>
          <cell r="AP376"/>
          <cell r="AQ376"/>
          <cell r="AR376"/>
          <cell r="AS376"/>
          <cell r="AU376"/>
          <cell r="AV376"/>
          <cell r="AW376" t="str">
            <v/>
          </cell>
        </row>
        <row r="377">
          <cell r="A377">
            <v>375</v>
          </cell>
          <cell r="B377">
            <v>2024</v>
          </cell>
          <cell r="C377" t="str">
            <v>PBTMTR369</v>
          </cell>
          <cell r="D377" t="str">
            <v>0015g00001YOIDAAA5</v>
          </cell>
          <cell r="E377" t="str">
            <v>M/S KARANWAL CEMENT AND IRON STORE</v>
          </cell>
          <cell r="F377" t="str">
            <v>UTTARAKHAND</v>
          </cell>
          <cell r="G377" t="str">
            <v>DEHRADUN</v>
          </cell>
          <cell r="H377" t="str">
            <v>Haridwar</v>
          </cell>
          <cell r="I377" t="str">
            <v>SHIVA SALES INDIA CORPORATION</v>
          </cell>
          <cell r="J377" t="str">
            <v>Ravi Kumar</v>
          </cell>
          <cell r="K377" t="str">
            <v>Gaurav Bhardwaj</v>
          </cell>
          <cell r="L377" t="str">
            <v>C12821</v>
          </cell>
          <cell r="M377" t="str">
            <v>North</v>
          </cell>
          <cell r="N377">
            <v>249205</v>
          </cell>
          <cell r="O377" t="str">
            <v>05BHMPK3110K1ZI</v>
          </cell>
          <cell r="P377">
            <v>9897117391</v>
          </cell>
          <cell r="Q377" t="str">
            <v>May'24</v>
          </cell>
          <cell r="R377">
            <v>2025</v>
          </cell>
          <cell r="S377"/>
          <cell r="T377">
            <v>85</v>
          </cell>
          <cell r="U377">
            <v>0</v>
          </cell>
          <cell r="V377" t="str">
            <v>Challenger</v>
          </cell>
          <cell r="W377"/>
          <cell r="X377"/>
          <cell r="Y377"/>
          <cell r="Z377"/>
          <cell r="AA377">
            <v>14</v>
          </cell>
          <cell r="AB377"/>
          <cell r="AC377"/>
          <cell r="AD377"/>
          <cell r="AE377"/>
          <cell r="AF377"/>
          <cell r="AG377"/>
          <cell r="AH377"/>
          <cell r="AI377"/>
          <cell r="AJ377"/>
          <cell r="AK377"/>
          <cell r="AL377"/>
          <cell r="AM377"/>
          <cell r="AO377"/>
          <cell r="AP377"/>
          <cell r="AQ377"/>
          <cell r="AR377"/>
          <cell r="AS377"/>
          <cell r="AU377"/>
          <cell r="AV377"/>
          <cell r="AW377" t="str">
            <v/>
          </cell>
        </row>
        <row r="378">
          <cell r="A378">
            <v>376</v>
          </cell>
          <cell r="B378">
            <v>2024</v>
          </cell>
          <cell r="C378" t="str">
            <v>PBTMTR371</v>
          </cell>
          <cell r="D378" t="str">
            <v>0015g00001f8c5UAAQ</v>
          </cell>
          <cell r="E378" t="str">
            <v>M/S LAXMI STEELS</v>
          </cell>
          <cell r="F378" t="str">
            <v>UTTAR PRADESH</v>
          </cell>
          <cell r="G378" t="str">
            <v>ALIGARH</v>
          </cell>
          <cell r="H378" t="str">
            <v>Aligarh</v>
          </cell>
          <cell r="I378" t="str">
            <v>DINESH STEEL PRIVATE LIMITED</v>
          </cell>
          <cell r="J378" t="str">
            <v>Pawan Kumar</v>
          </cell>
          <cell r="K378" t="str">
            <v>Dharamveer Sagar</v>
          </cell>
          <cell r="L378" t="str">
            <v>C12820</v>
          </cell>
          <cell r="M378" t="str">
            <v>North</v>
          </cell>
          <cell r="N378">
            <v>202001</v>
          </cell>
          <cell r="O378" t="str">
            <v>09AARPJ3128K1ZB</v>
          </cell>
          <cell r="P378">
            <v>8979000944</v>
          </cell>
          <cell r="Q378" t="str">
            <v>May'24</v>
          </cell>
          <cell r="R378">
            <v>2025</v>
          </cell>
          <cell r="S378"/>
          <cell r="T378">
            <v>90</v>
          </cell>
          <cell r="U378">
            <v>0.18170370370370373</v>
          </cell>
          <cell r="V378" t="str">
            <v>Star</v>
          </cell>
          <cell r="W378"/>
          <cell r="X378"/>
          <cell r="Y378"/>
          <cell r="Z378"/>
          <cell r="AA378">
            <v>17</v>
          </cell>
          <cell r="AB378"/>
          <cell r="AC378"/>
          <cell r="AD378">
            <v>15</v>
          </cell>
          <cell r="AE378"/>
          <cell r="AF378"/>
          <cell r="AG378"/>
          <cell r="AH378">
            <v>46</v>
          </cell>
          <cell r="AI378"/>
          <cell r="AJ378">
            <v>20</v>
          </cell>
          <cell r="AK378">
            <v>10</v>
          </cell>
          <cell r="AL378">
            <v>27</v>
          </cell>
          <cell r="AM378"/>
          <cell r="AN378">
            <v>15</v>
          </cell>
          <cell r="AO378"/>
          <cell r="AP378">
            <v>11.95</v>
          </cell>
          <cell r="AQ378"/>
          <cell r="AR378">
            <v>21.98</v>
          </cell>
          <cell r="AS378"/>
          <cell r="AT378">
            <v>25.01</v>
          </cell>
          <cell r="AU378">
            <v>12</v>
          </cell>
          <cell r="AV378">
            <v>12.05</v>
          </cell>
          <cell r="AW378">
            <v>10</v>
          </cell>
        </row>
        <row r="379">
          <cell r="A379">
            <v>377</v>
          </cell>
          <cell r="B379">
            <v>2024</v>
          </cell>
          <cell r="C379" t="str">
            <v>PBTMTR372</v>
          </cell>
          <cell r="D379" t="str">
            <v>001J1000002mg9HIAQ</v>
          </cell>
          <cell r="E379" t="str">
            <v>M/S JAI SHRI RAM TRADERS</v>
          </cell>
          <cell r="F379" t="str">
            <v>UTTAR PRADESH</v>
          </cell>
          <cell r="G379" t="str">
            <v>ALIGARH</v>
          </cell>
          <cell r="H379" t="str">
            <v>Aligarh</v>
          </cell>
          <cell r="I379" t="str">
            <v>DINESH STEEL PRIVATE LIMITED</v>
          </cell>
          <cell r="J379" t="str">
            <v>Pawan Kumar</v>
          </cell>
          <cell r="K379" t="str">
            <v>Dharamveer Sagar</v>
          </cell>
          <cell r="L379" t="str">
            <v>C12820</v>
          </cell>
          <cell r="M379" t="str">
            <v>North</v>
          </cell>
          <cell r="N379">
            <v>202137</v>
          </cell>
          <cell r="O379" t="str">
            <v>09AXWPK8739K1ZB</v>
          </cell>
          <cell r="P379">
            <v>9675018505</v>
          </cell>
          <cell r="Q379" t="str">
            <v>May'24</v>
          </cell>
          <cell r="R379">
            <v>2025</v>
          </cell>
          <cell r="S379"/>
          <cell r="T379">
            <v>80</v>
          </cell>
          <cell r="U379">
            <v>0</v>
          </cell>
          <cell r="V379" t="str">
            <v>Challenger</v>
          </cell>
          <cell r="W379"/>
          <cell r="X379"/>
          <cell r="Y379"/>
          <cell r="Z379"/>
          <cell r="AA379">
            <v>12</v>
          </cell>
          <cell r="AB379"/>
          <cell r="AC379"/>
          <cell r="AD379"/>
          <cell r="AE379">
            <v>5</v>
          </cell>
          <cell r="AF379"/>
          <cell r="AG379"/>
          <cell r="AH379"/>
          <cell r="AI379"/>
          <cell r="AJ379"/>
          <cell r="AK379"/>
          <cell r="AL379"/>
          <cell r="AM379"/>
          <cell r="AO379"/>
          <cell r="AP379"/>
          <cell r="AQ379"/>
          <cell r="AR379"/>
          <cell r="AS379"/>
          <cell r="AU379"/>
          <cell r="AV379"/>
          <cell r="AW379" t="str">
            <v/>
          </cell>
        </row>
        <row r="380">
          <cell r="A380">
            <v>378</v>
          </cell>
          <cell r="B380">
            <v>2024</v>
          </cell>
          <cell r="C380" t="str">
            <v>PBTMTR373</v>
          </cell>
          <cell r="D380" t="str">
            <v>001J1000002jX2GIAU</v>
          </cell>
          <cell r="E380" t="str">
            <v>M/S SANDEEP &amp; COMPANY</v>
          </cell>
          <cell r="F380" t="str">
            <v>UTTAR PRADESH</v>
          </cell>
          <cell r="G380" t="str">
            <v>FIROZABAD</v>
          </cell>
          <cell r="H380" t="str">
            <v>Tundla</v>
          </cell>
          <cell r="I380" t="str">
            <v>DINESH STEEL PRIVATE LIMITED</v>
          </cell>
          <cell r="J380" t="str">
            <v>Pankaj Garg</v>
          </cell>
          <cell r="K380" t="str">
            <v>-</v>
          </cell>
          <cell r="L380" t="str">
            <v>C12820</v>
          </cell>
          <cell r="M380" t="str">
            <v>North</v>
          </cell>
          <cell r="N380">
            <v>283204</v>
          </cell>
          <cell r="O380" t="str">
            <v>09ADQPJ5803K1Z4</v>
          </cell>
          <cell r="P380">
            <v>9837049499</v>
          </cell>
          <cell r="Q380" t="str">
            <v>May'24</v>
          </cell>
          <cell r="R380">
            <v>2025</v>
          </cell>
          <cell r="S380"/>
          <cell r="T380">
            <v>150</v>
          </cell>
          <cell r="U380">
            <v>0.12288888888888889</v>
          </cell>
          <cell r="V380" t="str">
            <v>Star</v>
          </cell>
          <cell r="W380"/>
          <cell r="X380"/>
          <cell r="Y380"/>
          <cell r="Z380"/>
          <cell r="AA380">
            <v>18</v>
          </cell>
          <cell r="AB380"/>
          <cell r="AC380"/>
          <cell r="AD380">
            <v>15</v>
          </cell>
          <cell r="AE380"/>
          <cell r="AF380">
            <v>85</v>
          </cell>
          <cell r="AG380">
            <v>13</v>
          </cell>
          <cell r="AH380">
            <v>12</v>
          </cell>
          <cell r="AI380">
            <v>13</v>
          </cell>
          <cell r="AJ380">
            <v>15</v>
          </cell>
          <cell r="AK380">
            <v>31</v>
          </cell>
          <cell r="AL380">
            <v>15</v>
          </cell>
          <cell r="AM380">
            <v>33</v>
          </cell>
          <cell r="AN380">
            <v>15</v>
          </cell>
          <cell r="AO380"/>
          <cell r="AP380">
            <v>13.93</v>
          </cell>
          <cell r="AQ380">
            <v>12</v>
          </cell>
          <cell r="AR380">
            <v>14.04</v>
          </cell>
          <cell r="AS380">
            <v>36</v>
          </cell>
          <cell r="AT380">
            <v>13.04</v>
          </cell>
          <cell r="AU380">
            <v>10</v>
          </cell>
          <cell r="AV380">
            <v>32.26</v>
          </cell>
          <cell r="AW380">
            <v>17</v>
          </cell>
        </row>
        <row r="381">
          <cell r="A381">
            <v>379</v>
          </cell>
          <cell r="B381">
            <v>2024</v>
          </cell>
          <cell r="C381" t="str">
            <v>PBTMTR374</v>
          </cell>
          <cell r="D381" t="str">
            <v>001J100000BP8hgIAD</v>
          </cell>
          <cell r="E381" t="str">
            <v>M/S KRISHNA TRADING COMPANY</v>
          </cell>
          <cell r="F381" t="str">
            <v>UTTAR PRADESH</v>
          </cell>
          <cell r="G381" t="str">
            <v>DEORIA</v>
          </cell>
          <cell r="H381" t="str">
            <v>Maharajganj</v>
          </cell>
          <cell r="I381" t="str">
            <v>GOBINDGARH IRON LLP</v>
          </cell>
          <cell r="J381" t="str">
            <v>Mohd Ansari</v>
          </cell>
          <cell r="K381" t="str">
            <v>-</v>
          </cell>
          <cell r="L381" t="str">
            <v>C12817</v>
          </cell>
          <cell r="M381" t="str">
            <v>North</v>
          </cell>
          <cell r="N381">
            <v>274206</v>
          </cell>
          <cell r="O381" t="str">
            <v>09AYZPK3684K1ZC</v>
          </cell>
          <cell r="P381">
            <v>9454874136</v>
          </cell>
          <cell r="Q381" t="str">
            <v>May'24</v>
          </cell>
          <cell r="R381">
            <v>2025</v>
          </cell>
          <cell r="S381"/>
          <cell r="T381">
            <v>50</v>
          </cell>
          <cell r="U381">
            <v>0</v>
          </cell>
          <cell r="V381" t="str">
            <v>Minor</v>
          </cell>
          <cell r="W381"/>
          <cell r="X381"/>
          <cell r="Y381"/>
          <cell r="Z381"/>
          <cell r="AA381">
            <v>10</v>
          </cell>
          <cell r="AB381">
            <v>5</v>
          </cell>
          <cell r="AC381"/>
          <cell r="AD381">
            <v>7</v>
          </cell>
          <cell r="AE381">
            <v>7</v>
          </cell>
          <cell r="AF381">
            <v>5</v>
          </cell>
          <cell r="AG381">
            <v>5</v>
          </cell>
          <cell r="AH381">
            <v>10</v>
          </cell>
          <cell r="AI381"/>
          <cell r="AJ381">
            <v>5</v>
          </cell>
          <cell r="AK381">
            <v>5</v>
          </cell>
          <cell r="AL381">
            <v>5</v>
          </cell>
          <cell r="AM381">
            <v>5</v>
          </cell>
          <cell r="AO381"/>
          <cell r="AP381"/>
          <cell r="AQ381"/>
          <cell r="AR381"/>
          <cell r="AS381"/>
          <cell r="AU381"/>
          <cell r="AV381"/>
          <cell r="AW381" t="str">
            <v/>
          </cell>
        </row>
        <row r="382">
          <cell r="A382">
            <v>380</v>
          </cell>
          <cell r="B382">
            <v>2024</v>
          </cell>
          <cell r="C382" t="str">
            <v>PBTMTR375</v>
          </cell>
          <cell r="D382" t="str">
            <v>0015g00001X2bSCAAZ</v>
          </cell>
          <cell r="E382" t="str">
            <v>AHUJA BUILDING MATERIAL STORE</v>
          </cell>
          <cell r="F382" t="str">
            <v>DELHI</v>
          </cell>
          <cell r="G382" t="str">
            <v>NORTH EAST</v>
          </cell>
          <cell r="H382"/>
          <cell r="I382" t="str">
            <v>MAHENDRA STEELS</v>
          </cell>
          <cell r="J382" t="str">
            <v>Aashish Goyal</v>
          </cell>
          <cell r="K382" t="str">
            <v>Aashish Goyal</v>
          </cell>
          <cell r="L382" t="str">
            <v>C12832</v>
          </cell>
          <cell r="M382" t="str">
            <v>North</v>
          </cell>
          <cell r="N382">
            <v>110094</v>
          </cell>
          <cell r="O382" t="str">
            <v>07AFMPA4645Q1ZZ</v>
          </cell>
          <cell r="P382">
            <v>9211889998</v>
          </cell>
          <cell r="Q382" t="str">
            <v>May'24</v>
          </cell>
          <cell r="R382">
            <v>2025</v>
          </cell>
          <cell r="S382"/>
          <cell r="T382">
            <v>200</v>
          </cell>
          <cell r="U382">
            <v>0</v>
          </cell>
          <cell r="V382" t="str">
            <v>Challenger</v>
          </cell>
          <cell r="W382"/>
          <cell r="X382"/>
          <cell r="Y382"/>
          <cell r="Z382"/>
          <cell r="AA382">
            <v>15</v>
          </cell>
          <cell r="AB382"/>
          <cell r="AC382"/>
          <cell r="AD382"/>
          <cell r="AE382"/>
          <cell r="AF382"/>
          <cell r="AG382"/>
          <cell r="AH382"/>
          <cell r="AI382"/>
          <cell r="AJ382"/>
          <cell r="AK382"/>
          <cell r="AL382"/>
          <cell r="AM382"/>
          <cell r="AO382"/>
          <cell r="AP382"/>
          <cell r="AQ382"/>
          <cell r="AR382"/>
          <cell r="AS382"/>
          <cell r="AU382"/>
          <cell r="AV382"/>
          <cell r="AW382" t="str">
            <v/>
          </cell>
        </row>
        <row r="383">
          <cell r="A383">
            <v>381</v>
          </cell>
          <cell r="B383">
            <v>2024</v>
          </cell>
          <cell r="C383" t="str">
            <v>PBTMTR376</v>
          </cell>
          <cell r="D383" t="str">
            <v>0015g00001dGgd9AAC</v>
          </cell>
          <cell r="E383" t="str">
            <v>JANTA BUILDING MATERIAL STORE</v>
          </cell>
          <cell r="F383" t="str">
            <v>DELHI</v>
          </cell>
          <cell r="G383" t="str">
            <v>NORTH</v>
          </cell>
          <cell r="H383"/>
          <cell r="I383" t="str">
            <v>MAHENDRA STEELS</v>
          </cell>
          <cell r="J383" t="str">
            <v>Aman kumar</v>
          </cell>
          <cell r="K383" t="str">
            <v>Aashish Goyal</v>
          </cell>
          <cell r="L383" t="str">
            <v>C12832</v>
          </cell>
          <cell r="M383" t="str">
            <v>North</v>
          </cell>
          <cell r="N383">
            <v>110042</v>
          </cell>
          <cell r="O383" t="str">
            <v>07AAKPG7933L1ZA</v>
          </cell>
          <cell r="P383">
            <v>8527320459</v>
          </cell>
          <cell r="Q383" t="str">
            <v>May'24</v>
          </cell>
          <cell r="R383">
            <v>2025</v>
          </cell>
          <cell r="S383"/>
          <cell r="T383">
            <v>200</v>
          </cell>
          <cell r="U383">
            <v>0</v>
          </cell>
          <cell r="V383" t="str">
            <v>Challenger</v>
          </cell>
          <cell r="W383"/>
          <cell r="X383"/>
          <cell r="Y383"/>
          <cell r="Z383"/>
          <cell r="AA383">
            <v>9.9</v>
          </cell>
          <cell r="AB383">
            <v>10</v>
          </cell>
          <cell r="AC383">
            <v>2</v>
          </cell>
          <cell r="AD383"/>
          <cell r="AE383"/>
          <cell r="AF383"/>
          <cell r="AG383"/>
          <cell r="AH383"/>
          <cell r="AI383"/>
          <cell r="AJ383"/>
          <cell r="AK383"/>
          <cell r="AL383"/>
          <cell r="AM383"/>
          <cell r="AO383"/>
          <cell r="AP383"/>
          <cell r="AQ383"/>
          <cell r="AR383"/>
          <cell r="AS383"/>
          <cell r="AU383"/>
          <cell r="AV383"/>
          <cell r="AW383" t="str">
            <v/>
          </cell>
        </row>
        <row r="384">
          <cell r="A384">
            <v>382</v>
          </cell>
          <cell r="B384">
            <v>2024</v>
          </cell>
          <cell r="C384" t="str">
            <v>PBTMTR377</v>
          </cell>
          <cell r="D384" t="str">
            <v>001J100000Dp2GgIAJ</v>
          </cell>
          <cell r="E384" t="str">
            <v>VARDHMAN ENTERPRISES</v>
          </cell>
          <cell r="F384" t="str">
            <v>DELHI</v>
          </cell>
          <cell r="G384" t="str">
            <v>WEST</v>
          </cell>
          <cell r="H384"/>
          <cell r="I384" t="str">
            <v>MAHENDRA STEELS</v>
          </cell>
          <cell r="J384" t="str">
            <v>Aashish Goyal</v>
          </cell>
          <cell r="K384" t="str">
            <v>Aashish Goyal</v>
          </cell>
          <cell r="L384" t="str">
            <v>C12832</v>
          </cell>
          <cell r="M384" t="str">
            <v>North</v>
          </cell>
          <cell r="N384">
            <v>110008</v>
          </cell>
          <cell r="O384" t="str">
            <v>07BAGPA4869L1ZE</v>
          </cell>
          <cell r="P384">
            <v>9891697500</v>
          </cell>
          <cell r="Q384" t="str">
            <v>May'24</v>
          </cell>
          <cell r="R384">
            <v>2025</v>
          </cell>
          <cell r="S384"/>
          <cell r="T384">
            <v>100</v>
          </cell>
          <cell r="U384">
            <v>0</v>
          </cell>
          <cell r="V384" t="str">
            <v>Challenger</v>
          </cell>
          <cell r="W384"/>
          <cell r="X384"/>
          <cell r="Y384"/>
          <cell r="Z384"/>
          <cell r="AA384">
            <v>9.8689999999999998</v>
          </cell>
          <cell r="AB384"/>
          <cell r="AC384"/>
          <cell r="AD384"/>
          <cell r="AE384"/>
          <cell r="AF384"/>
          <cell r="AG384"/>
          <cell r="AH384"/>
          <cell r="AI384"/>
          <cell r="AJ384"/>
          <cell r="AK384"/>
          <cell r="AL384"/>
          <cell r="AM384"/>
          <cell r="AO384"/>
          <cell r="AP384"/>
          <cell r="AQ384"/>
          <cell r="AR384"/>
          <cell r="AS384"/>
          <cell r="AU384"/>
          <cell r="AV384"/>
          <cell r="AW384" t="str">
            <v/>
          </cell>
        </row>
        <row r="385">
          <cell r="A385">
            <v>383</v>
          </cell>
          <cell r="B385">
            <v>2024</v>
          </cell>
          <cell r="C385" t="str">
            <v>PBTMTR378</v>
          </cell>
          <cell r="D385" t="str">
            <v>001J1000002mDzoIAE</v>
          </cell>
          <cell r="E385" t="str">
            <v>MARUTI COMMERCIALS</v>
          </cell>
          <cell r="F385" t="str">
            <v>ODISHA</v>
          </cell>
          <cell r="G385" t="str">
            <v>KHORDHA</v>
          </cell>
          <cell r="H385" t="str">
            <v>Bhubaneswar</v>
          </cell>
          <cell r="I385" t="str">
            <v>Niyati Udyog Private Limited</v>
          </cell>
          <cell r="J385" t="str">
            <v>Govind Dorwal</v>
          </cell>
          <cell r="K385" t="str">
            <v>Bidyut Ranjan Mishra</v>
          </cell>
          <cell r="L385" t="str">
            <v>C13293</v>
          </cell>
          <cell r="M385" t="str">
            <v>Central</v>
          </cell>
          <cell r="N385">
            <v>751024</v>
          </cell>
          <cell r="O385" t="str">
            <v>21AFDPD7312L1ZV</v>
          </cell>
          <cell r="P385">
            <v>9437356581</v>
          </cell>
          <cell r="Q385" t="str">
            <v>May'24</v>
          </cell>
          <cell r="R385">
            <v>2025</v>
          </cell>
          <cell r="S385"/>
          <cell r="T385">
            <v>300</v>
          </cell>
          <cell r="U385">
            <v>2.9622222222222223E-2</v>
          </cell>
          <cell r="V385" t="str">
            <v>Alien</v>
          </cell>
          <cell r="W385"/>
          <cell r="X385"/>
          <cell r="Y385"/>
          <cell r="Z385"/>
          <cell r="AA385">
            <v>33</v>
          </cell>
          <cell r="AB385">
            <v>32.43</v>
          </cell>
          <cell r="AC385"/>
          <cell r="AD385"/>
          <cell r="AE385"/>
          <cell r="AF385">
            <v>34.36</v>
          </cell>
          <cell r="AG385">
            <v>112</v>
          </cell>
          <cell r="AH385">
            <v>40</v>
          </cell>
          <cell r="AI385"/>
          <cell r="AJ385"/>
          <cell r="AK385">
            <v>49.97</v>
          </cell>
          <cell r="AL385">
            <v>32</v>
          </cell>
          <cell r="AM385"/>
          <cell r="AO385">
            <v>5.13</v>
          </cell>
          <cell r="AP385">
            <v>24.27</v>
          </cell>
          <cell r="AQ385">
            <v>25.16</v>
          </cell>
          <cell r="AR385">
            <v>32.44</v>
          </cell>
          <cell r="AS385">
            <v>32.42</v>
          </cell>
          <cell r="AT385">
            <v>12.46</v>
          </cell>
          <cell r="AU385">
            <v>11</v>
          </cell>
          <cell r="AV385">
            <v>3.2</v>
          </cell>
          <cell r="AW385">
            <v>158</v>
          </cell>
        </row>
        <row r="386">
          <cell r="A386">
            <v>384</v>
          </cell>
          <cell r="B386">
            <v>2024</v>
          </cell>
          <cell r="C386" t="str">
            <v>PBTMTR379</v>
          </cell>
          <cell r="D386" t="str">
            <v>001J1000006Up8wIAC</v>
          </cell>
          <cell r="E386" t="str">
            <v>M/S HIMANSU STEEL</v>
          </cell>
          <cell r="F386" t="str">
            <v>ODISHA</v>
          </cell>
          <cell r="G386" t="str">
            <v>DHENKANAL</v>
          </cell>
          <cell r="H386"/>
          <cell r="I386" t="str">
            <v>Niyati Udyog Private Limited</v>
          </cell>
          <cell r="J386" t="str">
            <v>Govind Dorwal</v>
          </cell>
          <cell r="K386" t="str">
            <v>Bidyut Ranjan Mishra</v>
          </cell>
          <cell r="L386" t="str">
            <v>C13293</v>
          </cell>
          <cell r="M386" t="str">
            <v>Central</v>
          </cell>
          <cell r="N386">
            <v>759001</v>
          </cell>
          <cell r="O386" t="str">
            <v>21AESPR5320N1Z4</v>
          </cell>
          <cell r="P386">
            <v>9937081516</v>
          </cell>
          <cell r="Q386" t="str">
            <v>May'24</v>
          </cell>
          <cell r="R386">
            <v>2025</v>
          </cell>
          <cell r="S386"/>
          <cell r="T386">
            <v>280</v>
          </cell>
          <cell r="U386">
            <v>0.17320238095238097</v>
          </cell>
          <cell r="V386" t="str">
            <v>Super Star</v>
          </cell>
          <cell r="W386"/>
          <cell r="X386"/>
          <cell r="Y386"/>
          <cell r="Z386"/>
          <cell r="AA386">
            <v>20</v>
          </cell>
          <cell r="AB386">
            <v>53.101999999999997</v>
          </cell>
          <cell r="AC386">
            <v>30.07</v>
          </cell>
          <cell r="AD386">
            <v>168.77600000000001</v>
          </cell>
          <cell r="AE386">
            <v>75</v>
          </cell>
          <cell r="AF386">
            <v>68.53</v>
          </cell>
          <cell r="AG386">
            <v>12</v>
          </cell>
          <cell r="AH386"/>
          <cell r="AI386"/>
          <cell r="AJ386"/>
          <cell r="AK386">
            <v>75.11</v>
          </cell>
          <cell r="AL386">
            <v>69</v>
          </cell>
          <cell r="AM386"/>
          <cell r="AN386">
            <v>23</v>
          </cell>
          <cell r="AO386">
            <v>46.88</v>
          </cell>
          <cell r="AP386">
            <v>23.36</v>
          </cell>
          <cell r="AQ386">
            <v>12.86</v>
          </cell>
          <cell r="AR386">
            <v>42.18</v>
          </cell>
          <cell r="AS386">
            <v>12.13</v>
          </cell>
          <cell r="AT386">
            <v>17.510000000000002</v>
          </cell>
          <cell r="AU386">
            <v>44</v>
          </cell>
          <cell r="AV386">
            <v>83.98</v>
          </cell>
          <cell r="AW386">
            <v>43</v>
          </cell>
        </row>
        <row r="387">
          <cell r="A387">
            <v>385</v>
          </cell>
          <cell r="B387">
            <v>2024</v>
          </cell>
          <cell r="C387" t="str">
            <v>PBTMTR380</v>
          </cell>
          <cell r="D387" t="str">
            <v>001J1000007np36IAA</v>
          </cell>
          <cell r="E387" t="str">
            <v>M/S KONARK BUILD MART</v>
          </cell>
          <cell r="F387" t="str">
            <v>ODISHA</v>
          </cell>
          <cell r="G387" t="str">
            <v>KHORDHA</v>
          </cell>
          <cell r="H387" t="str">
            <v>Khordha</v>
          </cell>
          <cell r="I387" t="str">
            <v>Niyati Udyog Private Limited</v>
          </cell>
          <cell r="J387" t="str">
            <v>Bidyut Ranjan Mishra</v>
          </cell>
          <cell r="K387" t="str">
            <v>Bidyut Ranjan Mishra</v>
          </cell>
          <cell r="L387" t="str">
            <v>C13293</v>
          </cell>
          <cell r="M387" t="str">
            <v>Central</v>
          </cell>
          <cell r="N387">
            <v>751019</v>
          </cell>
          <cell r="O387" t="str">
            <v>21AONPS2251J1ZV</v>
          </cell>
          <cell r="P387">
            <v>9437000633</v>
          </cell>
          <cell r="Q387" t="str">
            <v>May'24</v>
          </cell>
          <cell r="R387">
            <v>2025</v>
          </cell>
          <cell r="S387"/>
          <cell r="T387">
            <v>160</v>
          </cell>
          <cell r="U387">
            <v>2.3479166666666666E-2</v>
          </cell>
          <cell r="V387" t="str">
            <v>Challenger</v>
          </cell>
          <cell r="W387"/>
          <cell r="X387"/>
          <cell r="Y387"/>
          <cell r="Z387"/>
          <cell r="AA387">
            <v>10</v>
          </cell>
          <cell r="AB387">
            <v>32.435000000000002</v>
          </cell>
          <cell r="AC387"/>
          <cell r="AD387"/>
          <cell r="AE387">
            <v>25</v>
          </cell>
          <cell r="AF387"/>
          <cell r="AG387"/>
          <cell r="AH387"/>
          <cell r="AI387"/>
          <cell r="AJ387"/>
          <cell r="AK387"/>
          <cell r="AL387"/>
          <cell r="AM387"/>
          <cell r="AO387"/>
          <cell r="AP387">
            <v>3.7</v>
          </cell>
          <cell r="AQ387">
            <v>6.28</v>
          </cell>
          <cell r="AR387">
            <v>5.66</v>
          </cell>
          <cell r="AS387">
            <v>2.12</v>
          </cell>
          <cell r="AT387">
            <v>5.0599999999999996</v>
          </cell>
          <cell r="AU387">
            <v>3</v>
          </cell>
          <cell r="AV387">
            <v>3.21</v>
          </cell>
          <cell r="AW387">
            <v>3</v>
          </cell>
        </row>
        <row r="388">
          <cell r="A388">
            <v>386</v>
          </cell>
          <cell r="B388">
            <v>2024</v>
          </cell>
          <cell r="C388" t="str">
            <v>PBTMTR384</v>
          </cell>
          <cell r="D388" t="str">
            <v>0015g00001c49GHAAY</v>
          </cell>
          <cell r="E388" t="str">
            <v>C B STEEL CORPORATION</v>
          </cell>
          <cell r="F388" t="str">
            <v>ODISHA</v>
          </cell>
          <cell r="G388" t="str">
            <v>SAMBALPUR</v>
          </cell>
          <cell r="H388" t="str">
            <v>Maneswar</v>
          </cell>
          <cell r="I388" t="str">
            <v>SACHDEVA ISPAT PVT LTD</v>
          </cell>
          <cell r="J388" t="str">
            <v>Papun Padhan</v>
          </cell>
          <cell r="K388" t="str">
            <v>Papun Pradhan</v>
          </cell>
          <cell r="L388" t="str">
            <v>C12823</v>
          </cell>
          <cell r="M388" t="str">
            <v>Central</v>
          </cell>
          <cell r="N388">
            <v>768003</v>
          </cell>
          <cell r="O388" t="str">
            <v>21AAMFC2074L1ZH</v>
          </cell>
          <cell r="P388">
            <v>9437054021</v>
          </cell>
          <cell r="Q388" t="str">
            <v>May'24</v>
          </cell>
          <cell r="R388">
            <v>2025</v>
          </cell>
          <cell r="S388"/>
          <cell r="T388">
            <v>110</v>
          </cell>
          <cell r="U388">
            <v>0</v>
          </cell>
          <cell r="V388" t="str">
            <v>Challenger</v>
          </cell>
          <cell r="W388"/>
          <cell r="X388"/>
          <cell r="Y388"/>
          <cell r="Z388"/>
          <cell r="AA388">
            <v>25.22</v>
          </cell>
          <cell r="AB388">
            <v>25</v>
          </cell>
          <cell r="AC388"/>
          <cell r="AD388"/>
          <cell r="AE388"/>
          <cell r="AF388"/>
          <cell r="AG388"/>
          <cell r="AH388"/>
          <cell r="AI388"/>
          <cell r="AJ388"/>
          <cell r="AK388"/>
          <cell r="AL388"/>
          <cell r="AM388"/>
          <cell r="AO388"/>
          <cell r="AP388"/>
          <cell r="AQ388"/>
          <cell r="AR388"/>
          <cell r="AS388"/>
          <cell r="AU388"/>
          <cell r="AV388"/>
          <cell r="AW388" t="str">
            <v/>
          </cell>
        </row>
        <row r="389">
          <cell r="A389">
            <v>387</v>
          </cell>
          <cell r="B389">
            <v>2024</v>
          </cell>
          <cell r="C389" t="str">
            <v>PBTMTR385</v>
          </cell>
          <cell r="D389" t="str">
            <v>001J100000EpBhdIAF</v>
          </cell>
          <cell r="E389" t="str">
            <v>JAI JAGANNATH STEELS</v>
          </cell>
          <cell r="F389" t="str">
            <v>ODISHA</v>
          </cell>
          <cell r="G389" t="str">
            <v>SUNDARGARH</v>
          </cell>
          <cell r="H389" t="str">
            <v>Sundargarh</v>
          </cell>
          <cell r="I389" t="str">
            <v>SACHDEVA ISPAT PVT LTD</v>
          </cell>
          <cell r="J389" t="str">
            <v>Papun Padhan</v>
          </cell>
          <cell r="K389" t="str">
            <v>Papun Pradhan</v>
          </cell>
          <cell r="L389" t="str">
            <v>C12823</v>
          </cell>
          <cell r="M389" t="str">
            <v>Central</v>
          </cell>
          <cell r="N389">
            <v>769001</v>
          </cell>
          <cell r="O389" t="str">
            <v>21AGKPK7374D1ZI</v>
          </cell>
          <cell r="P389">
            <v>9437048450</v>
          </cell>
          <cell r="Q389" t="str">
            <v>May'24</v>
          </cell>
          <cell r="R389">
            <v>2025</v>
          </cell>
          <cell r="S389"/>
          <cell r="T389">
            <v>20</v>
          </cell>
          <cell r="U389">
            <v>6.1666666666666668E-2</v>
          </cell>
          <cell r="V389" t="str">
            <v>Minor</v>
          </cell>
          <cell r="W389"/>
          <cell r="X389"/>
          <cell r="Y389"/>
          <cell r="Z389"/>
          <cell r="AA389">
            <v>13.01</v>
          </cell>
          <cell r="AB389"/>
          <cell r="AC389"/>
          <cell r="AD389"/>
          <cell r="AE389"/>
          <cell r="AF389"/>
          <cell r="AG389"/>
          <cell r="AH389"/>
          <cell r="AI389"/>
          <cell r="AJ389"/>
          <cell r="AK389"/>
          <cell r="AL389"/>
          <cell r="AM389"/>
          <cell r="AO389"/>
          <cell r="AP389"/>
          <cell r="AQ389"/>
          <cell r="AR389"/>
          <cell r="AS389"/>
          <cell r="AT389">
            <v>0.2</v>
          </cell>
          <cell r="AU389">
            <v>2</v>
          </cell>
          <cell r="AV389">
            <v>1.5</v>
          </cell>
          <cell r="AW389">
            <v>3</v>
          </cell>
        </row>
        <row r="390">
          <cell r="A390">
            <v>388</v>
          </cell>
          <cell r="B390">
            <v>2024</v>
          </cell>
          <cell r="C390" t="str">
            <v>PBTMTR386</v>
          </cell>
          <cell r="D390" t="str">
            <v>001J100000EpGnSIAV</v>
          </cell>
          <cell r="E390" t="str">
            <v>KAVYA STEEL</v>
          </cell>
          <cell r="F390" t="str">
            <v>ODISHA</v>
          </cell>
          <cell r="G390" t="str">
            <v>SUNDARGARH</v>
          </cell>
          <cell r="H390" t="str">
            <v>Sundargarh</v>
          </cell>
          <cell r="I390" t="str">
            <v>SACHDEVA ISPAT PVT LTD</v>
          </cell>
          <cell r="J390" t="str">
            <v>Papun Padhan</v>
          </cell>
          <cell r="K390" t="str">
            <v>Papun Pradhan</v>
          </cell>
          <cell r="L390" t="str">
            <v>C12823</v>
          </cell>
          <cell r="M390" t="str">
            <v>Central</v>
          </cell>
          <cell r="N390">
            <v>769001</v>
          </cell>
          <cell r="O390" t="str">
            <v>20ABMPH6546H2ZQ</v>
          </cell>
          <cell r="P390">
            <v>9334367496</v>
          </cell>
          <cell r="Q390" t="str">
            <v>May'24</v>
          </cell>
          <cell r="R390">
            <v>2025</v>
          </cell>
          <cell r="S390"/>
          <cell r="T390">
            <v>20</v>
          </cell>
          <cell r="U390">
            <v>0</v>
          </cell>
          <cell r="V390" t="str">
            <v>Minor</v>
          </cell>
          <cell r="W390"/>
          <cell r="X390"/>
          <cell r="Y390"/>
          <cell r="Z390"/>
          <cell r="AA390">
            <v>2.59</v>
          </cell>
          <cell r="AB390"/>
          <cell r="AC390"/>
          <cell r="AD390"/>
          <cell r="AE390"/>
          <cell r="AF390"/>
          <cell r="AG390"/>
          <cell r="AH390"/>
          <cell r="AI390"/>
          <cell r="AJ390"/>
          <cell r="AK390"/>
          <cell r="AL390">
            <v>1</v>
          </cell>
          <cell r="AM390"/>
          <cell r="AO390"/>
          <cell r="AP390"/>
          <cell r="AQ390"/>
          <cell r="AR390"/>
          <cell r="AS390"/>
          <cell r="AU390"/>
          <cell r="AV390"/>
          <cell r="AW390" t="str">
            <v/>
          </cell>
        </row>
        <row r="391">
          <cell r="A391">
            <v>389</v>
          </cell>
          <cell r="B391">
            <v>2024</v>
          </cell>
          <cell r="C391" t="str">
            <v>PBTMTR387</v>
          </cell>
          <cell r="D391" t="str">
            <v>001J1000002kGoWIAU</v>
          </cell>
          <cell r="E391" t="str">
            <v>NANAGARAM AGARWALA</v>
          </cell>
          <cell r="F391" t="str">
            <v>ODISHA</v>
          </cell>
          <cell r="G391" t="str">
            <v>SAMBALPUR</v>
          </cell>
          <cell r="H391" t="str">
            <v>Sadar</v>
          </cell>
          <cell r="I391" t="str">
            <v>SACHDEVA ISPAT PVT LTD</v>
          </cell>
          <cell r="J391" t="str">
            <v>Ritesh Sachdev</v>
          </cell>
          <cell r="K391" t="str">
            <v>Papun Pradhan</v>
          </cell>
          <cell r="L391" t="str">
            <v>C12823</v>
          </cell>
          <cell r="M391" t="str">
            <v>Central</v>
          </cell>
          <cell r="N391">
            <v>768003</v>
          </cell>
          <cell r="O391" t="str">
            <v>21AABFN0719Q1ZB</v>
          </cell>
          <cell r="P391">
            <v>9437065346</v>
          </cell>
          <cell r="Q391" t="str">
            <v>May'24</v>
          </cell>
          <cell r="R391">
            <v>2025</v>
          </cell>
          <cell r="S391"/>
          <cell r="T391">
            <v>130</v>
          </cell>
          <cell r="U391">
            <v>0</v>
          </cell>
          <cell r="V391" t="str">
            <v>Challenger</v>
          </cell>
          <cell r="W391"/>
          <cell r="X391"/>
          <cell r="Y391"/>
          <cell r="Z391"/>
          <cell r="AA391">
            <v>24.91</v>
          </cell>
          <cell r="AB391">
            <v>25</v>
          </cell>
          <cell r="AC391"/>
          <cell r="AD391"/>
          <cell r="AE391"/>
          <cell r="AF391"/>
          <cell r="AG391"/>
          <cell r="AH391"/>
          <cell r="AI391"/>
          <cell r="AJ391"/>
          <cell r="AK391"/>
          <cell r="AL391"/>
          <cell r="AM391"/>
          <cell r="AO391"/>
          <cell r="AP391"/>
          <cell r="AQ391"/>
          <cell r="AR391"/>
          <cell r="AS391"/>
          <cell r="AU391"/>
          <cell r="AV391"/>
          <cell r="AW391" t="str">
            <v/>
          </cell>
        </row>
        <row r="392">
          <cell r="A392">
            <v>390</v>
          </cell>
          <cell r="B392">
            <v>2024</v>
          </cell>
          <cell r="C392" t="str">
            <v>PBTMTR388</v>
          </cell>
          <cell r="D392" t="str">
            <v>001J100000EpGwYIAV</v>
          </cell>
          <cell r="E392" t="str">
            <v>SHREE DHAKALIA INDUSTRIES</v>
          </cell>
          <cell r="F392" t="str">
            <v>ODISHA</v>
          </cell>
          <cell r="G392" t="str">
            <v>SUNDARGARH</v>
          </cell>
          <cell r="H392" t="str">
            <v>Sundargarh</v>
          </cell>
          <cell r="I392" t="str">
            <v>SACHDEVA ISPAT PVT LTD</v>
          </cell>
          <cell r="J392" t="str">
            <v>Papun Padhan</v>
          </cell>
          <cell r="K392" t="str">
            <v>Papun Pradhan</v>
          </cell>
          <cell r="L392" t="str">
            <v>C12823</v>
          </cell>
          <cell r="M392" t="str">
            <v>Central</v>
          </cell>
          <cell r="N392">
            <v>769001</v>
          </cell>
          <cell r="O392" t="str">
            <v>21AAWFS3937N1ZH</v>
          </cell>
          <cell r="P392">
            <v>9437043593</v>
          </cell>
          <cell r="Q392" t="str">
            <v>May'24</v>
          </cell>
          <cell r="R392">
            <v>2025</v>
          </cell>
          <cell r="S392"/>
          <cell r="T392">
            <v>20</v>
          </cell>
          <cell r="U392">
            <v>0</v>
          </cell>
          <cell r="V392" t="str">
            <v>Minor</v>
          </cell>
          <cell r="W392"/>
          <cell r="X392"/>
          <cell r="Y392"/>
          <cell r="Z392"/>
          <cell r="AA392">
            <v>18.07</v>
          </cell>
          <cell r="AB392"/>
          <cell r="AC392"/>
          <cell r="AD392"/>
          <cell r="AE392"/>
          <cell r="AF392"/>
          <cell r="AG392"/>
          <cell r="AH392"/>
          <cell r="AI392"/>
          <cell r="AJ392"/>
          <cell r="AK392"/>
          <cell r="AL392"/>
          <cell r="AM392"/>
          <cell r="AO392"/>
          <cell r="AP392"/>
          <cell r="AQ392"/>
          <cell r="AR392"/>
          <cell r="AS392"/>
          <cell r="AU392"/>
          <cell r="AV392"/>
          <cell r="AW392" t="str">
            <v/>
          </cell>
        </row>
        <row r="393">
          <cell r="A393">
            <v>391</v>
          </cell>
          <cell r="B393">
            <v>2024</v>
          </cell>
          <cell r="C393" t="str">
            <v>PBTMTR390</v>
          </cell>
          <cell r="D393" t="str">
            <v>001J100000F4f2eIAB</v>
          </cell>
          <cell r="E393" t="str">
            <v>YASHVI FASHIONS</v>
          </cell>
          <cell r="F393" t="str">
            <v>ODISHA</v>
          </cell>
          <cell r="G393" t="str">
            <v>SUNDARGARH</v>
          </cell>
          <cell r="H393" t="str">
            <v>Sundargarh</v>
          </cell>
          <cell r="I393" t="str">
            <v>SACHDEVA ISPAT PVT LTD</v>
          </cell>
          <cell r="J393" t="str">
            <v>Papun Padhan</v>
          </cell>
          <cell r="K393" t="str">
            <v>Papun Pradhan</v>
          </cell>
          <cell r="L393" t="str">
            <v>C12823</v>
          </cell>
          <cell r="M393" t="str">
            <v>Central</v>
          </cell>
          <cell r="N393">
            <v>769002</v>
          </cell>
          <cell r="O393" t="str">
            <v>21AZNPC9198D2Z9</v>
          </cell>
          <cell r="P393">
            <v>7008627473</v>
          </cell>
          <cell r="Q393" t="str">
            <v>May'24</v>
          </cell>
          <cell r="R393">
            <v>2025</v>
          </cell>
          <cell r="S393"/>
          <cell r="T393">
            <v>70</v>
          </cell>
          <cell r="U393">
            <v>0</v>
          </cell>
          <cell r="V393" t="str">
            <v>Challenger</v>
          </cell>
          <cell r="W393"/>
          <cell r="X393"/>
          <cell r="Y393"/>
          <cell r="Z393"/>
          <cell r="AA393">
            <v>2.36</v>
          </cell>
          <cell r="AB393"/>
          <cell r="AC393"/>
          <cell r="AD393"/>
          <cell r="AE393"/>
          <cell r="AF393"/>
          <cell r="AG393"/>
          <cell r="AH393"/>
          <cell r="AI393"/>
          <cell r="AJ393"/>
          <cell r="AK393">
            <v>13</v>
          </cell>
          <cell r="AL393"/>
          <cell r="AM393"/>
          <cell r="AO393"/>
          <cell r="AP393"/>
          <cell r="AQ393"/>
          <cell r="AR393"/>
          <cell r="AS393"/>
          <cell r="AU393"/>
          <cell r="AV393"/>
          <cell r="AW393" t="str">
            <v/>
          </cell>
        </row>
        <row r="394">
          <cell r="A394">
            <v>392</v>
          </cell>
          <cell r="B394">
            <v>2024</v>
          </cell>
          <cell r="C394" t="str">
            <v>PBTMTR391</v>
          </cell>
          <cell r="D394" t="str">
            <v>001J100000EpGzmIAF</v>
          </cell>
          <cell r="E394" t="str">
            <v>M/S SPACE</v>
          </cell>
          <cell r="F394" t="str">
            <v>ODISHA</v>
          </cell>
          <cell r="G394" t="str">
            <v>SUNDARGARH</v>
          </cell>
          <cell r="H394" t="str">
            <v>Sundargarh</v>
          </cell>
          <cell r="I394" t="str">
            <v>SACHDEVA ISPAT PVT LTD</v>
          </cell>
          <cell r="J394" t="str">
            <v>Papun Padhan</v>
          </cell>
          <cell r="K394" t="str">
            <v>Papun Pradhan</v>
          </cell>
          <cell r="L394" t="str">
            <v>C12823</v>
          </cell>
          <cell r="M394" t="str">
            <v>Central</v>
          </cell>
          <cell r="N394">
            <v>769001</v>
          </cell>
          <cell r="O394" t="str">
            <v>21AEIFS3317Q1ZR</v>
          </cell>
          <cell r="P394">
            <v>7008627474</v>
          </cell>
          <cell r="Q394" t="str">
            <v>May'24</v>
          </cell>
          <cell r="R394">
            <v>2025</v>
          </cell>
          <cell r="S394"/>
          <cell r="T394">
            <v>10</v>
          </cell>
          <cell r="U394">
            <v>0</v>
          </cell>
          <cell r="V394" t="str">
            <v>Minor</v>
          </cell>
          <cell r="W394"/>
          <cell r="X394"/>
          <cell r="Y394"/>
          <cell r="Z394"/>
          <cell r="AA394">
            <v>3.77</v>
          </cell>
          <cell r="AB394">
            <v>1</v>
          </cell>
          <cell r="AC394"/>
          <cell r="AD394"/>
          <cell r="AE394"/>
          <cell r="AF394">
            <v>0.5</v>
          </cell>
          <cell r="AG394"/>
          <cell r="AH394"/>
          <cell r="AI394"/>
          <cell r="AJ394"/>
          <cell r="AK394"/>
          <cell r="AL394"/>
          <cell r="AM394"/>
          <cell r="AO394"/>
          <cell r="AP394"/>
          <cell r="AQ394"/>
          <cell r="AR394"/>
          <cell r="AS394"/>
          <cell r="AU394"/>
          <cell r="AV394"/>
          <cell r="AW394">
            <v>3</v>
          </cell>
        </row>
        <row r="395">
          <cell r="A395">
            <v>393</v>
          </cell>
          <cell r="B395">
            <v>2024</v>
          </cell>
          <cell r="C395" t="str">
            <v>PBTMTR392</v>
          </cell>
          <cell r="D395" t="str">
            <v>0015g00001gesqZAAQ</v>
          </cell>
          <cell r="E395" t="str">
            <v>STEEL AND STEEL</v>
          </cell>
          <cell r="F395" t="str">
            <v>ODISHA</v>
          </cell>
          <cell r="G395" t="str">
            <v>SAMBALPUR</v>
          </cell>
          <cell r="H395" t="str">
            <v>Sadar</v>
          </cell>
          <cell r="I395" t="str">
            <v>SACHDEVA ISPAT PVT LTD</v>
          </cell>
          <cell r="J395" t="str">
            <v>Papun Padhan</v>
          </cell>
          <cell r="K395" t="str">
            <v>Papun Pradhan</v>
          </cell>
          <cell r="L395" t="str">
            <v>C12823</v>
          </cell>
          <cell r="M395" t="str">
            <v>Central</v>
          </cell>
          <cell r="N395">
            <v>768002</v>
          </cell>
          <cell r="O395" t="str">
            <v>21ADPFS4780H1ZS</v>
          </cell>
          <cell r="P395">
            <v>9437058956</v>
          </cell>
          <cell r="Q395" t="str">
            <v>May'24</v>
          </cell>
          <cell r="R395">
            <v>2025</v>
          </cell>
          <cell r="S395"/>
          <cell r="T395">
            <v>150</v>
          </cell>
          <cell r="U395">
            <v>0</v>
          </cell>
          <cell r="V395" t="str">
            <v>Challenger</v>
          </cell>
          <cell r="W395"/>
          <cell r="X395"/>
          <cell r="Y395"/>
          <cell r="Z395"/>
          <cell r="AA395">
            <v>25.21</v>
          </cell>
          <cell r="AB395"/>
          <cell r="AC395"/>
          <cell r="AD395"/>
          <cell r="AE395"/>
          <cell r="AF395"/>
          <cell r="AG395"/>
          <cell r="AH395"/>
          <cell r="AI395"/>
          <cell r="AJ395"/>
          <cell r="AK395"/>
          <cell r="AL395"/>
          <cell r="AM395"/>
          <cell r="AO395"/>
          <cell r="AP395"/>
          <cell r="AQ395"/>
          <cell r="AR395"/>
          <cell r="AS395"/>
          <cell r="AU395"/>
          <cell r="AV395"/>
          <cell r="AW395" t="str">
            <v/>
          </cell>
        </row>
        <row r="396">
          <cell r="A396">
            <v>394</v>
          </cell>
          <cell r="B396">
            <v>2024</v>
          </cell>
          <cell r="C396" t="str">
            <v>PBTMTR393</v>
          </cell>
          <cell r="D396" t="str">
            <v>0015g00001YOJRuAAP</v>
          </cell>
          <cell r="E396" t="str">
            <v>M/S TARA SHANKAR STEEL TRADERS</v>
          </cell>
          <cell r="F396" t="str">
            <v>ODISHA</v>
          </cell>
          <cell r="G396" t="str">
            <v>JHARSUGUDA</v>
          </cell>
          <cell r="H396" t="str">
            <v>Jharsuguda</v>
          </cell>
          <cell r="I396" t="str">
            <v>SACHDEVA ISPAT PVT LTD</v>
          </cell>
          <cell r="J396" t="str">
            <v>Papun Padhan</v>
          </cell>
          <cell r="K396" t="str">
            <v>Papun Pradhan</v>
          </cell>
          <cell r="L396" t="str">
            <v>C12823</v>
          </cell>
          <cell r="M396" t="str">
            <v>Central</v>
          </cell>
          <cell r="N396">
            <v>768203</v>
          </cell>
          <cell r="O396" t="str">
            <v>21AGHPS3530J1ZI</v>
          </cell>
          <cell r="P396">
            <v>9437046547</v>
          </cell>
          <cell r="Q396" t="str">
            <v>May'24</v>
          </cell>
          <cell r="R396">
            <v>2025</v>
          </cell>
          <cell r="S396"/>
          <cell r="T396">
            <v>400</v>
          </cell>
          <cell r="U396">
            <v>0</v>
          </cell>
          <cell r="V396" t="str">
            <v>Alien</v>
          </cell>
          <cell r="W396"/>
          <cell r="X396"/>
          <cell r="Y396"/>
          <cell r="Z396"/>
          <cell r="AA396">
            <v>38.270000000000003</v>
          </cell>
          <cell r="AB396"/>
          <cell r="AC396"/>
          <cell r="AD396"/>
          <cell r="AE396">
            <v>13.2</v>
          </cell>
          <cell r="AF396"/>
          <cell r="AG396">
            <v>8</v>
          </cell>
          <cell r="AH396"/>
          <cell r="AI396"/>
          <cell r="AJ396"/>
          <cell r="AK396"/>
          <cell r="AL396"/>
          <cell r="AM396"/>
          <cell r="AO396"/>
          <cell r="AP396"/>
          <cell r="AQ396"/>
          <cell r="AR396"/>
          <cell r="AS396"/>
          <cell r="AU396"/>
          <cell r="AV396"/>
          <cell r="AW396" t="str">
            <v/>
          </cell>
        </row>
        <row r="397">
          <cell r="A397">
            <v>395</v>
          </cell>
          <cell r="B397">
            <v>2024</v>
          </cell>
          <cell r="C397" t="str">
            <v>PBTMTR394</v>
          </cell>
          <cell r="D397" t="str">
            <v>001J100000F4f20IAB</v>
          </cell>
          <cell r="E397" t="str">
            <v>SUNIL ENTERPRISES</v>
          </cell>
          <cell r="F397" t="str">
            <v>ODISHA</v>
          </cell>
          <cell r="G397" t="str">
            <v>SUNDARGARH</v>
          </cell>
          <cell r="H397" t="str">
            <v>Sundargarh</v>
          </cell>
          <cell r="I397" t="str">
            <v>SACHDEVA ISPAT PVT LTD</v>
          </cell>
          <cell r="J397" t="str">
            <v>Papun Padhan</v>
          </cell>
          <cell r="K397" t="str">
            <v>Papun Pradhan</v>
          </cell>
          <cell r="L397" t="str">
            <v>C12823</v>
          </cell>
          <cell r="M397" t="str">
            <v>Central</v>
          </cell>
          <cell r="N397">
            <v>769001</v>
          </cell>
          <cell r="O397" t="str">
            <v>21AAKPA7459F1ZY</v>
          </cell>
          <cell r="P397">
            <v>9437037528</v>
          </cell>
          <cell r="Q397" t="str">
            <v>May'24</v>
          </cell>
          <cell r="R397">
            <v>2025</v>
          </cell>
          <cell r="S397"/>
          <cell r="T397">
            <v>20</v>
          </cell>
          <cell r="U397">
            <v>0</v>
          </cell>
          <cell r="V397" t="str">
            <v>Minor</v>
          </cell>
          <cell r="W397"/>
          <cell r="X397"/>
          <cell r="Y397"/>
          <cell r="Z397"/>
          <cell r="AA397">
            <v>9.66</v>
          </cell>
          <cell r="AB397"/>
          <cell r="AC397"/>
          <cell r="AD397"/>
          <cell r="AE397"/>
          <cell r="AF397"/>
          <cell r="AG397"/>
          <cell r="AH397"/>
          <cell r="AI397"/>
          <cell r="AJ397"/>
          <cell r="AK397"/>
          <cell r="AL397"/>
          <cell r="AM397"/>
          <cell r="AO397"/>
          <cell r="AP397"/>
          <cell r="AQ397"/>
          <cell r="AR397"/>
          <cell r="AS397"/>
          <cell r="AU397"/>
          <cell r="AV397"/>
          <cell r="AW397" t="str">
            <v/>
          </cell>
        </row>
        <row r="398">
          <cell r="A398">
            <v>396</v>
          </cell>
          <cell r="B398">
            <v>2024</v>
          </cell>
          <cell r="C398" t="str">
            <v>PBTMTR399</v>
          </cell>
          <cell r="D398" t="str">
            <v>001J1000002kRKuIAM</v>
          </cell>
          <cell r="E398" t="str">
            <v>M/S PARIS STEEL</v>
          </cell>
          <cell r="F398" t="str">
            <v>JAMMU AND KASHMIR</v>
          </cell>
          <cell r="G398" t="str">
            <v>JAMMU</v>
          </cell>
          <cell r="H398" t="str">
            <v>Jammu</v>
          </cell>
          <cell r="I398" t="str">
            <v>AGGARWAL TRADERS</v>
          </cell>
          <cell r="J398" t="str">
            <v>bhanu ayush</v>
          </cell>
          <cell r="K398" t="str">
            <v>-</v>
          </cell>
          <cell r="L398" t="str">
            <v>0015g00001gvNHH</v>
          </cell>
          <cell r="M398" t="str">
            <v>North</v>
          </cell>
          <cell r="N398">
            <v>180015</v>
          </cell>
          <cell r="O398" t="str">
            <v>01ABFPM9264J1ZJ</v>
          </cell>
          <cell r="P398">
            <v>9419146125</v>
          </cell>
          <cell r="Q398" t="str">
            <v>May'24</v>
          </cell>
          <cell r="R398">
            <v>2025</v>
          </cell>
          <cell r="S398"/>
          <cell r="T398">
            <v>100</v>
          </cell>
          <cell r="U398">
            <v>1.1899999999999999E-2</v>
          </cell>
          <cell r="V398" t="str">
            <v>Challenger</v>
          </cell>
          <cell r="W398"/>
          <cell r="X398"/>
          <cell r="Y398"/>
          <cell r="Z398"/>
          <cell r="AA398">
            <v>50</v>
          </cell>
          <cell r="AB398">
            <v>6</v>
          </cell>
          <cell r="AC398"/>
          <cell r="AD398"/>
          <cell r="AE398"/>
          <cell r="AF398">
            <v>12</v>
          </cell>
          <cell r="AG398"/>
          <cell r="AH398"/>
          <cell r="AI398"/>
          <cell r="AJ398"/>
          <cell r="AK398">
            <v>3.03</v>
          </cell>
          <cell r="AL398"/>
          <cell r="AM398">
            <v>6</v>
          </cell>
          <cell r="AN398">
            <v>3</v>
          </cell>
          <cell r="AO398">
            <v>6.55</v>
          </cell>
          <cell r="AP398"/>
          <cell r="AQ398"/>
          <cell r="AR398"/>
          <cell r="AS398"/>
          <cell r="AU398"/>
          <cell r="AV398">
            <v>3.57</v>
          </cell>
          <cell r="AW398" t="str">
            <v/>
          </cell>
        </row>
        <row r="399">
          <cell r="A399">
            <v>397</v>
          </cell>
          <cell r="B399">
            <v>2024</v>
          </cell>
          <cell r="C399" t="str">
            <v>PBTMTR400</v>
          </cell>
          <cell r="D399" t="str">
            <v>001J1000002imadIAA</v>
          </cell>
          <cell r="E399" t="str">
            <v>Malik cement store</v>
          </cell>
          <cell r="F399" t="str">
            <v>JAMMU AND KASHMIR</v>
          </cell>
          <cell r="G399" t="str">
            <v>JAMMU</v>
          </cell>
          <cell r="H399" t="str">
            <v>Jammu</v>
          </cell>
          <cell r="I399" t="str">
            <v>AGGARWAL TRADERS</v>
          </cell>
          <cell r="J399" t="str">
            <v>bhanu ayush</v>
          </cell>
          <cell r="K399" t="str">
            <v>-</v>
          </cell>
          <cell r="L399" t="str">
            <v>0015g00001gvNHH</v>
          </cell>
          <cell r="M399" t="str">
            <v>North</v>
          </cell>
          <cell r="N399">
            <v>180019</v>
          </cell>
          <cell r="O399">
            <v>999999999977688</v>
          </cell>
          <cell r="P399">
            <v>9419137998</v>
          </cell>
          <cell r="Q399" t="str">
            <v>May'24</v>
          </cell>
          <cell r="R399">
            <v>2025</v>
          </cell>
          <cell r="S399"/>
          <cell r="T399">
            <v>50</v>
          </cell>
          <cell r="U399">
            <v>0</v>
          </cell>
          <cell r="V399" t="str">
            <v>Minor</v>
          </cell>
          <cell r="W399"/>
          <cell r="X399"/>
          <cell r="Y399"/>
          <cell r="Z399"/>
          <cell r="AA399">
            <v>50</v>
          </cell>
          <cell r="AB399">
            <v>9</v>
          </cell>
          <cell r="AC399"/>
          <cell r="AD399"/>
          <cell r="AE399"/>
          <cell r="AF399"/>
          <cell r="AG399"/>
          <cell r="AH399"/>
          <cell r="AI399"/>
          <cell r="AJ399"/>
          <cell r="AK399"/>
          <cell r="AL399"/>
          <cell r="AM399"/>
          <cell r="AO399"/>
          <cell r="AP399"/>
          <cell r="AQ399"/>
          <cell r="AR399"/>
          <cell r="AS399"/>
          <cell r="AU399"/>
          <cell r="AV399"/>
          <cell r="AW399" t="str">
            <v/>
          </cell>
        </row>
        <row r="400">
          <cell r="A400">
            <v>398</v>
          </cell>
          <cell r="B400">
            <v>2024</v>
          </cell>
          <cell r="C400" t="str">
            <v>PBTMTR401</v>
          </cell>
          <cell r="D400" t="str">
            <v>001J1000002kSOuIAM</v>
          </cell>
          <cell r="E400" t="str">
            <v>ARAYAMA ISPAT</v>
          </cell>
          <cell r="F400" t="str">
            <v>JAMMU AND KASHMIR</v>
          </cell>
          <cell r="G400" t="str">
            <v>SAMBA</v>
          </cell>
          <cell r="H400" t="str">
            <v>Jammu</v>
          </cell>
          <cell r="I400" t="str">
            <v>AGGARWAL TRADERS</v>
          </cell>
          <cell r="J400" t="str">
            <v>bhanu ayush</v>
          </cell>
          <cell r="K400" t="str">
            <v>-</v>
          </cell>
          <cell r="L400" t="str">
            <v>0015g00001gvNHH</v>
          </cell>
          <cell r="M400" t="str">
            <v>North</v>
          </cell>
          <cell r="N400">
            <v>181133</v>
          </cell>
          <cell r="O400" t="str">
            <v>01FGZPS7245P1Z9</v>
          </cell>
          <cell r="P400">
            <v>8825006035</v>
          </cell>
          <cell r="Q400" t="str">
            <v>May'24</v>
          </cell>
          <cell r="R400">
            <v>2025</v>
          </cell>
          <cell r="S400"/>
          <cell r="T400">
            <v>160</v>
          </cell>
          <cell r="U400">
            <v>0.10135416666666668</v>
          </cell>
          <cell r="V400" t="str">
            <v>Star</v>
          </cell>
          <cell r="W400"/>
          <cell r="X400"/>
          <cell r="Y400"/>
          <cell r="Z400"/>
          <cell r="AA400">
            <v>30</v>
          </cell>
          <cell r="AB400">
            <v>22</v>
          </cell>
          <cell r="AC400">
            <v>11</v>
          </cell>
          <cell r="AD400">
            <v>10</v>
          </cell>
          <cell r="AE400">
            <v>10</v>
          </cell>
          <cell r="AF400">
            <v>17</v>
          </cell>
          <cell r="AG400">
            <v>3</v>
          </cell>
          <cell r="AH400">
            <v>2.09</v>
          </cell>
          <cell r="AI400"/>
          <cell r="AJ400">
            <v>40.67</v>
          </cell>
          <cell r="AK400">
            <v>2.5499999999999998</v>
          </cell>
          <cell r="AL400">
            <v>13</v>
          </cell>
          <cell r="AM400"/>
          <cell r="AN400">
            <v>11</v>
          </cell>
          <cell r="AO400">
            <v>21.68</v>
          </cell>
          <cell r="AP400"/>
          <cell r="AQ400">
            <v>5.12</v>
          </cell>
          <cell r="AR400">
            <v>5.64</v>
          </cell>
          <cell r="AS400">
            <v>24.99</v>
          </cell>
          <cell r="AT400">
            <v>43.06</v>
          </cell>
          <cell r="AU400">
            <v>3</v>
          </cell>
          <cell r="AV400">
            <v>2.59</v>
          </cell>
          <cell r="AW400" t="str">
            <v/>
          </cell>
        </row>
        <row r="401">
          <cell r="A401">
            <v>399</v>
          </cell>
          <cell r="B401">
            <v>2024</v>
          </cell>
          <cell r="C401" t="str">
            <v>PBTMTR402</v>
          </cell>
          <cell r="D401" t="str">
            <v>001J1000003lr3eIAA</v>
          </cell>
          <cell r="E401" t="str">
            <v>SAPCO INDIA</v>
          </cell>
          <cell r="F401" t="str">
            <v>JAMMU AND KASHMIR</v>
          </cell>
          <cell r="G401" t="str">
            <v>JAMMU</v>
          </cell>
          <cell r="H401" t="str">
            <v>Jammu</v>
          </cell>
          <cell r="I401" t="str">
            <v>AGGARWAL TRADERS</v>
          </cell>
          <cell r="J401" t="str">
            <v>bhanu ayush</v>
          </cell>
          <cell r="K401" t="str">
            <v>-</v>
          </cell>
          <cell r="L401" t="str">
            <v>0015g00001gvNHH</v>
          </cell>
          <cell r="M401" t="str">
            <v>North</v>
          </cell>
          <cell r="N401">
            <v>180016</v>
          </cell>
          <cell r="O401" t="str">
            <v>01AAFFS2565R1ZU</v>
          </cell>
          <cell r="P401">
            <v>9796209025</v>
          </cell>
          <cell r="Q401" t="str">
            <v>May'24</v>
          </cell>
          <cell r="R401">
            <v>2025</v>
          </cell>
          <cell r="S401"/>
          <cell r="T401">
            <v>300</v>
          </cell>
          <cell r="U401">
            <v>0.12216666666666666</v>
          </cell>
          <cell r="V401" t="str">
            <v>Super Star</v>
          </cell>
          <cell r="W401"/>
          <cell r="X401"/>
          <cell r="Y401"/>
          <cell r="Z401"/>
          <cell r="AA401">
            <v>50</v>
          </cell>
          <cell r="AB401">
            <v>74</v>
          </cell>
          <cell r="AC401">
            <v>114</v>
          </cell>
          <cell r="AD401">
            <v>8</v>
          </cell>
          <cell r="AE401">
            <v>30</v>
          </cell>
          <cell r="AF401">
            <v>51</v>
          </cell>
          <cell r="AG401">
            <v>15</v>
          </cell>
          <cell r="AH401">
            <v>50</v>
          </cell>
          <cell r="AI401"/>
          <cell r="AJ401"/>
          <cell r="AK401">
            <v>76</v>
          </cell>
          <cell r="AL401">
            <v>50</v>
          </cell>
          <cell r="AM401">
            <v>27</v>
          </cell>
          <cell r="AN401">
            <v>39</v>
          </cell>
          <cell r="AO401">
            <v>18</v>
          </cell>
          <cell r="AP401">
            <v>6.74</v>
          </cell>
          <cell r="AQ401">
            <v>35.61</v>
          </cell>
          <cell r="AR401">
            <v>12</v>
          </cell>
          <cell r="AS401">
            <v>12.24</v>
          </cell>
          <cell r="AT401">
            <v>70.64</v>
          </cell>
          <cell r="AU401">
            <v>19</v>
          </cell>
          <cell r="AV401">
            <v>20.309999999999999</v>
          </cell>
          <cell r="AW401" t="str">
            <v/>
          </cell>
        </row>
        <row r="402">
          <cell r="A402">
            <v>400</v>
          </cell>
          <cell r="B402">
            <v>2024</v>
          </cell>
          <cell r="C402" t="str">
            <v>PBTMTR403</v>
          </cell>
          <cell r="D402" t="str">
            <v>0015g00001egD68AAE</v>
          </cell>
          <cell r="E402" t="str">
            <v>Meezan iron store</v>
          </cell>
          <cell r="F402" t="str">
            <v>JAMMU AND KASHMIR</v>
          </cell>
          <cell r="G402" t="str">
            <v>Budgam</v>
          </cell>
          <cell r="H402"/>
          <cell r="I402" t="str">
            <v>REHBER IRON STORE</v>
          </cell>
          <cell r="J402" t="str">
            <v>Raja Moin Ahmed</v>
          </cell>
          <cell r="K402" t="str">
            <v>Raja Moin Ahmed</v>
          </cell>
          <cell r="L402" t="str">
            <v>0015g00001gvM8p</v>
          </cell>
          <cell r="M402" t="str">
            <v>North</v>
          </cell>
          <cell r="N402">
            <v>190015</v>
          </cell>
          <cell r="O402">
            <v>112234567777</v>
          </cell>
          <cell r="P402">
            <v>9419402539</v>
          </cell>
          <cell r="Q402" t="str">
            <v>May'24</v>
          </cell>
          <cell r="R402">
            <v>2025</v>
          </cell>
          <cell r="S402"/>
          <cell r="T402">
            <v>250</v>
          </cell>
          <cell r="U402">
            <v>0</v>
          </cell>
          <cell r="V402" t="str">
            <v>Alien</v>
          </cell>
          <cell r="W402"/>
          <cell r="X402"/>
          <cell r="Y402"/>
          <cell r="Z402"/>
          <cell r="AA402">
            <v>53</v>
          </cell>
          <cell r="AB402">
            <v>18</v>
          </cell>
          <cell r="AC402"/>
          <cell r="AD402"/>
          <cell r="AE402">
            <v>18.46</v>
          </cell>
          <cell r="AF402"/>
          <cell r="AG402"/>
          <cell r="AH402"/>
          <cell r="AI402"/>
          <cell r="AJ402"/>
          <cell r="AK402"/>
          <cell r="AL402"/>
          <cell r="AM402"/>
          <cell r="AO402"/>
          <cell r="AP402"/>
          <cell r="AQ402"/>
          <cell r="AR402"/>
          <cell r="AS402"/>
          <cell r="AU402"/>
          <cell r="AV402"/>
          <cell r="AW402" t="str">
            <v/>
          </cell>
        </row>
        <row r="403">
          <cell r="A403">
            <v>401</v>
          </cell>
          <cell r="B403">
            <v>2024</v>
          </cell>
          <cell r="C403" t="str">
            <v>PBTMTR405</v>
          </cell>
          <cell r="D403" t="str">
            <v>001J1000002mer3IAA</v>
          </cell>
          <cell r="E403" t="str">
            <v>SHREE NAKODA STEELS</v>
          </cell>
          <cell r="F403" t="str">
            <v>MADHYA PRADESH</v>
          </cell>
          <cell r="G403" t="str">
            <v>INDORE</v>
          </cell>
          <cell r="H403" t="str">
            <v>Indore</v>
          </cell>
          <cell r="I403" t="str">
            <v>R. K. ENTERPRISES</v>
          </cell>
          <cell r="J403" t="str">
            <v>Yogeshwar Richhariya</v>
          </cell>
          <cell r="K403" t="str">
            <v>Yogeshwar Richhariya</v>
          </cell>
          <cell r="L403" t="str">
            <v>001J1000005ZfroIAC</v>
          </cell>
          <cell r="M403" t="str">
            <v>Central</v>
          </cell>
          <cell r="N403">
            <v>452001</v>
          </cell>
          <cell r="O403" t="str">
            <v>23ACBPM9196L1Z4</v>
          </cell>
          <cell r="P403">
            <v>9827061165</v>
          </cell>
          <cell r="Q403" t="str">
            <v>May'24</v>
          </cell>
          <cell r="R403">
            <v>2025</v>
          </cell>
          <cell r="S403"/>
          <cell r="T403">
            <v>200</v>
          </cell>
          <cell r="U403">
            <v>0.7324166666666666</v>
          </cell>
          <cell r="V403" t="str">
            <v>Star</v>
          </cell>
          <cell r="W403"/>
          <cell r="X403"/>
          <cell r="Y403"/>
          <cell r="Z403"/>
          <cell r="AA403">
            <v>45</v>
          </cell>
          <cell r="AB403"/>
          <cell r="AC403"/>
          <cell r="AD403"/>
          <cell r="AE403"/>
          <cell r="AF403"/>
          <cell r="AG403"/>
          <cell r="AH403">
            <v>28</v>
          </cell>
          <cell r="AI403"/>
          <cell r="AJ403">
            <v>49</v>
          </cell>
          <cell r="AK403">
            <v>4.9800000000000004</v>
          </cell>
          <cell r="AL403">
            <v>55</v>
          </cell>
          <cell r="AM403">
            <v>44</v>
          </cell>
          <cell r="AN403">
            <v>79</v>
          </cell>
          <cell r="AO403"/>
          <cell r="AP403">
            <v>2</v>
          </cell>
          <cell r="AQ403">
            <v>0.9</v>
          </cell>
          <cell r="AR403"/>
          <cell r="AS403"/>
          <cell r="AT403">
            <v>5</v>
          </cell>
          <cell r="AU403">
            <v>185</v>
          </cell>
          <cell r="AV403">
            <v>249.45</v>
          </cell>
          <cell r="AW403">
            <v>42</v>
          </cell>
        </row>
        <row r="404">
          <cell r="A404">
            <v>402</v>
          </cell>
          <cell r="B404">
            <v>2024</v>
          </cell>
          <cell r="C404" t="str">
            <v>PBTMTR406</v>
          </cell>
          <cell r="D404" t="str">
            <v>001J1000006TRRkIAO</v>
          </cell>
          <cell r="E404" t="str">
            <v>Steel home Betul</v>
          </cell>
          <cell r="F404" t="str">
            <v>MADHYA PRADESH</v>
          </cell>
          <cell r="G404" t="str">
            <v>BETUL</v>
          </cell>
          <cell r="H404"/>
          <cell r="I404" t="str">
            <v>SHIV STEEL CORPORATION</v>
          </cell>
          <cell r="J404" t="str">
            <v>Sumit ganveer</v>
          </cell>
          <cell r="K404" t="str">
            <v>Yogeshwar Richhariya</v>
          </cell>
          <cell r="L404" t="str">
            <v/>
          </cell>
          <cell r="M404" t="str">
            <v>Central</v>
          </cell>
          <cell r="N404">
            <v>460001</v>
          </cell>
          <cell r="O404" t="str">
            <v>23AABCJ8955R1ZP</v>
          </cell>
          <cell r="P404">
            <v>7000767744</v>
          </cell>
          <cell r="Q404" t="str">
            <v>May'24</v>
          </cell>
          <cell r="R404">
            <v>2025</v>
          </cell>
          <cell r="S404"/>
          <cell r="T404">
            <v>100</v>
          </cell>
          <cell r="U404">
            <v>0</v>
          </cell>
          <cell r="V404" t="str">
            <v>Challenger</v>
          </cell>
          <cell r="W404"/>
          <cell r="X404"/>
          <cell r="Y404"/>
          <cell r="Z404"/>
          <cell r="AA404">
            <v>15</v>
          </cell>
          <cell r="AB404"/>
          <cell r="AC404"/>
          <cell r="AD404"/>
          <cell r="AE404"/>
          <cell r="AF404"/>
          <cell r="AG404"/>
          <cell r="AH404"/>
          <cell r="AI404"/>
          <cell r="AJ404"/>
          <cell r="AK404"/>
          <cell r="AL404"/>
          <cell r="AM404"/>
          <cell r="AO404"/>
          <cell r="AP404"/>
          <cell r="AQ404"/>
          <cell r="AR404"/>
          <cell r="AS404"/>
          <cell r="AU404"/>
          <cell r="AV404"/>
          <cell r="AW404" t="str">
            <v/>
          </cell>
        </row>
        <row r="405">
          <cell r="A405">
            <v>403</v>
          </cell>
          <cell r="B405">
            <v>2024</v>
          </cell>
          <cell r="C405" t="str">
            <v>PBTMTR407</v>
          </cell>
          <cell r="D405" t="str">
            <v>0015g00001guWa1AAE</v>
          </cell>
          <cell r="E405" t="str">
            <v>PARKASH IRON STORE</v>
          </cell>
          <cell r="F405" t="str">
            <v>PUNJAB</v>
          </cell>
          <cell r="G405" t="str">
            <v>AMRITSAR</v>
          </cell>
          <cell r="H405" t="str">
            <v>Amritsar-I</v>
          </cell>
          <cell r="I405" t="str">
            <v>MAHAVIR STEEL CORPORATION</v>
          </cell>
          <cell r="J405" t="str">
            <v>Abhishek Wadhwa</v>
          </cell>
          <cell r="K405" t="str">
            <v>-</v>
          </cell>
          <cell r="L405" t="str">
            <v>0015g00001ghemj</v>
          </cell>
          <cell r="M405" t="str">
            <v>North</v>
          </cell>
          <cell r="N405">
            <v>143001</v>
          </cell>
          <cell r="O405" t="str">
            <v>03AAQPG7576F1ZI</v>
          </cell>
          <cell r="P405">
            <v>9914417773</v>
          </cell>
          <cell r="Q405" t="str">
            <v>May'24</v>
          </cell>
          <cell r="R405">
            <v>2025</v>
          </cell>
          <cell r="S405"/>
          <cell r="T405">
            <v>500</v>
          </cell>
          <cell r="U405">
            <v>0</v>
          </cell>
          <cell r="V405" t="str">
            <v>Alien</v>
          </cell>
          <cell r="W405"/>
          <cell r="X405"/>
          <cell r="Y405"/>
          <cell r="Z405"/>
          <cell r="AA405">
            <v>15.95</v>
          </cell>
          <cell r="AB405"/>
          <cell r="AC405"/>
          <cell r="AD405"/>
          <cell r="AE405"/>
          <cell r="AF405"/>
          <cell r="AG405"/>
          <cell r="AH405"/>
          <cell r="AI405"/>
          <cell r="AJ405"/>
          <cell r="AK405"/>
          <cell r="AL405"/>
          <cell r="AM405"/>
          <cell r="AO405"/>
          <cell r="AP405">
            <v>12.01</v>
          </cell>
          <cell r="AQ405"/>
          <cell r="AR405"/>
          <cell r="AS405"/>
          <cell r="AU405"/>
          <cell r="AV405"/>
          <cell r="AW405" t="str">
            <v/>
          </cell>
        </row>
        <row r="406">
          <cell r="A406">
            <v>404</v>
          </cell>
          <cell r="B406">
            <v>2024</v>
          </cell>
          <cell r="C406" t="str">
            <v>PBTMTR408</v>
          </cell>
          <cell r="D406" t="str">
            <v>001J1000002je3oIAA</v>
          </cell>
          <cell r="E406" t="str">
            <v>IDS TRADING COMPANY</v>
          </cell>
          <cell r="F406" t="str">
            <v>PUNJAB</v>
          </cell>
          <cell r="G406" t="str">
            <v>JALANDHAR</v>
          </cell>
          <cell r="H406" t="str">
            <v>Jalandhar-II</v>
          </cell>
          <cell r="I406" t="str">
            <v>MAHAVIR STEEL CORPORATION</v>
          </cell>
          <cell r="J406" t="str">
            <v>Abhishek Wadhwa</v>
          </cell>
          <cell r="K406" t="str">
            <v>-</v>
          </cell>
          <cell r="L406" t="str">
            <v>0015g00001ghemj</v>
          </cell>
          <cell r="M406" t="str">
            <v>North</v>
          </cell>
          <cell r="N406">
            <v>144023</v>
          </cell>
          <cell r="O406" t="str">
            <v>03BBZPS4308G1ZC</v>
          </cell>
          <cell r="P406">
            <v>9555008700</v>
          </cell>
          <cell r="Q406" t="str">
            <v>May'24</v>
          </cell>
          <cell r="R406">
            <v>2025</v>
          </cell>
          <cell r="S406"/>
          <cell r="T406">
            <v>275</v>
          </cell>
          <cell r="U406">
            <v>0</v>
          </cell>
          <cell r="V406" t="str">
            <v>Alien</v>
          </cell>
          <cell r="W406"/>
          <cell r="X406"/>
          <cell r="Y406"/>
          <cell r="Z406"/>
          <cell r="AA406">
            <v>3.9649999999999999</v>
          </cell>
          <cell r="AB406">
            <v>7</v>
          </cell>
          <cell r="AC406">
            <v>1.8</v>
          </cell>
          <cell r="AD406">
            <v>1</v>
          </cell>
          <cell r="AE406"/>
          <cell r="AF406">
            <v>10.11</v>
          </cell>
          <cell r="AG406">
            <v>8</v>
          </cell>
          <cell r="AH406">
            <v>13.28</v>
          </cell>
          <cell r="AI406"/>
          <cell r="AJ406"/>
          <cell r="AK406">
            <v>3.87</v>
          </cell>
          <cell r="AL406">
            <v>5.59</v>
          </cell>
          <cell r="AM406">
            <v>3</v>
          </cell>
          <cell r="AN406">
            <v>9</v>
          </cell>
          <cell r="AO406">
            <v>2.8</v>
          </cell>
          <cell r="AP406"/>
          <cell r="AQ406"/>
          <cell r="AR406"/>
          <cell r="AS406"/>
          <cell r="AU406"/>
          <cell r="AV406"/>
          <cell r="AW406" t="str">
            <v/>
          </cell>
        </row>
        <row r="407">
          <cell r="A407">
            <v>405</v>
          </cell>
          <cell r="B407">
            <v>2024</v>
          </cell>
          <cell r="C407" t="str">
            <v>PBTMTR409</v>
          </cell>
          <cell r="D407" t="str">
            <v>001J1000002kNw3IAE</v>
          </cell>
          <cell r="E407" t="str">
            <v>PARAS STEEL CORPORATION</v>
          </cell>
          <cell r="F407" t="str">
            <v>PUNJAB</v>
          </cell>
          <cell r="G407" t="str">
            <v>JALANDHAR</v>
          </cell>
          <cell r="H407" t="str">
            <v>Jalandhar-I</v>
          </cell>
          <cell r="I407" t="str">
            <v>MAHAVIR STEEL CORPORATION</v>
          </cell>
          <cell r="J407" t="str">
            <v>Abhishek Wadhwa</v>
          </cell>
          <cell r="K407" t="str">
            <v>-</v>
          </cell>
          <cell r="L407" t="str">
            <v>0015g00001ghemj</v>
          </cell>
          <cell r="M407" t="str">
            <v>North</v>
          </cell>
          <cell r="N407">
            <v>144004</v>
          </cell>
          <cell r="O407" t="str">
            <v>03ABCFP9794P1ZD</v>
          </cell>
          <cell r="P407">
            <v>9914845305</v>
          </cell>
          <cell r="Q407" t="str">
            <v>May'24</v>
          </cell>
          <cell r="R407">
            <v>2025</v>
          </cell>
          <cell r="S407"/>
          <cell r="T407">
            <v>300</v>
          </cell>
          <cell r="U407">
            <v>0</v>
          </cell>
          <cell r="V407" t="str">
            <v>Alien</v>
          </cell>
          <cell r="W407"/>
          <cell r="X407"/>
          <cell r="Y407"/>
          <cell r="Z407"/>
          <cell r="AA407">
            <v>46.52</v>
          </cell>
          <cell r="AB407">
            <v>154</v>
          </cell>
          <cell r="AC407">
            <v>36</v>
          </cell>
          <cell r="AD407">
            <v>50</v>
          </cell>
          <cell r="AE407">
            <v>50</v>
          </cell>
          <cell r="AF407">
            <v>51.6</v>
          </cell>
          <cell r="AG407">
            <v>51</v>
          </cell>
          <cell r="AH407">
            <v>57.02</v>
          </cell>
          <cell r="AI407">
            <v>92.05</v>
          </cell>
          <cell r="AJ407">
            <v>51.94</v>
          </cell>
          <cell r="AK407">
            <v>96.41</v>
          </cell>
          <cell r="AL407">
            <v>132.66999999999999</v>
          </cell>
          <cell r="AM407">
            <v>55</v>
          </cell>
          <cell r="AN407">
            <v>51</v>
          </cell>
          <cell r="AO407">
            <v>54.16</v>
          </cell>
          <cell r="AP407"/>
          <cell r="AQ407">
            <v>60.9</v>
          </cell>
          <cell r="AR407"/>
          <cell r="AS407"/>
          <cell r="AU407"/>
          <cell r="AV407"/>
          <cell r="AW407" t="str">
            <v/>
          </cell>
        </row>
        <row r="408">
          <cell r="A408">
            <v>406</v>
          </cell>
          <cell r="B408">
            <v>2024</v>
          </cell>
          <cell r="C408" t="str">
            <v>PBTMTR412</v>
          </cell>
          <cell r="D408" t="str">
            <v>001J1000003lrBsIAI</v>
          </cell>
          <cell r="E408" t="str">
            <v>M/S  AKS STEEL COMPANY</v>
          </cell>
          <cell r="F408" t="str">
            <v>UTTAR PRADESH</v>
          </cell>
          <cell r="G408" t="str">
            <v>GHAZIABAD</v>
          </cell>
          <cell r="H408"/>
          <cell r="I408" t="str">
            <v>OPTRIX INFRA LLP</v>
          </cell>
          <cell r="J408" t="str">
            <v>Aashish Goyal</v>
          </cell>
          <cell r="K408" t="str">
            <v>Abhijeet Biswas</v>
          </cell>
          <cell r="L408" t="str">
            <v>001J100000PJG7oIAH</v>
          </cell>
          <cell r="M408" t="str">
            <v>North</v>
          </cell>
          <cell r="N408">
            <v>201006</v>
          </cell>
          <cell r="O408" t="str">
            <v>09AODPG2639G1Z2</v>
          </cell>
          <cell r="P408">
            <v>9711333792</v>
          </cell>
          <cell r="Q408" t="str">
            <v>May'24</v>
          </cell>
          <cell r="R408">
            <v>2025</v>
          </cell>
          <cell r="S408"/>
          <cell r="T408">
            <v>1400</v>
          </cell>
          <cell r="U408">
            <v>0</v>
          </cell>
          <cell r="V408" t="str">
            <v>Alien</v>
          </cell>
          <cell r="W408"/>
          <cell r="X408"/>
          <cell r="Y408"/>
          <cell r="Z408"/>
          <cell r="AA408">
            <v>140.35</v>
          </cell>
          <cell r="AB408">
            <v>63</v>
          </cell>
          <cell r="AC408"/>
          <cell r="AD408"/>
          <cell r="AE408"/>
          <cell r="AF408"/>
          <cell r="AG408"/>
          <cell r="AH408"/>
          <cell r="AI408"/>
          <cell r="AJ408"/>
          <cell r="AK408">
            <v>3</v>
          </cell>
          <cell r="AL408">
            <v>21</v>
          </cell>
          <cell r="AM408"/>
          <cell r="AO408"/>
          <cell r="AP408"/>
          <cell r="AQ408"/>
          <cell r="AR408"/>
          <cell r="AS408"/>
          <cell r="AU408"/>
          <cell r="AV408"/>
          <cell r="AW408" t="str">
            <v/>
          </cell>
        </row>
        <row r="409">
          <cell r="A409">
            <v>407</v>
          </cell>
          <cell r="B409">
            <v>2024</v>
          </cell>
          <cell r="C409" t="str">
            <v>PBTMTR413</v>
          </cell>
          <cell r="D409" t="str">
            <v>001J1000003lrAzIAI</v>
          </cell>
          <cell r="E409" t="str">
            <v>M/S TATA IRON SYNDICATE</v>
          </cell>
          <cell r="F409" t="str">
            <v>UTTAR PRADESH</v>
          </cell>
          <cell r="G409" t="str">
            <v>GHAZIABAD</v>
          </cell>
          <cell r="H409"/>
          <cell r="I409" t="str">
            <v>SHASHI STEELS CORPORATION</v>
          </cell>
          <cell r="J409" t="str">
            <v>Abhijeet Biswas</v>
          </cell>
          <cell r="K409" t="str">
            <v>Abhijeet Biswas</v>
          </cell>
          <cell r="L409" t="str">
            <v>C12816</v>
          </cell>
          <cell r="M409" t="str">
            <v>North</v>
          </cell>
          <cell r="N409">
            <v>201002</v>
          </cell>
          <cell r="O409" t="str">
            <v>09AAAFT6425A1ZI</v>
          </cell>
          <cell r="P409">
            <v>9810069647</v>
          </cell>
          <cell r="Q409" t="str">
            <v>May'24</v>
          </cell>
          <cell r="R409">
            <v>2025</v>
          </cell>
          <cell r="S409"/>
          <cell r="T409">
            <v>500</v>
          </cell>
          <cell r="U409">
            <v>0</v>
          </cell>
          <cell r="V409" t="str">
            <v>Alien</v>
          </cell>
          <cell r="W409"/>
          <cell r="X409"/>
          <cell r="Y409"/>
          <cell r="Z409"/>
          <cell r="AA409">
            <v>150.68</v>
          </cell>
          <cell r="AB409">
            <v>54</v>
          </cell>
          <cell r="AC409"/>
          <cell r="AD409"/>
          <cell r="AE409"/>
          <cell r="AF409"/>
          <cell r="AG409"/>
          <cell r="AH409"/>
          <cell r="AI409"/>
          <cell r="AJ409"/>
          <cell r="AK409"/>
          <cell r="AL409"/>
          <cell r="AM409"/>
          <cell r="AO409"/>
          <cell r="AP409"/>
          <cell r="AQ409"/>
          <cell r="AR409"/>
          <cell r="AS409"/>
          <cell r="AU409"/>
          <cell r="AV409"/>
          <cell r="AW409" t="str">
            <v/>
          </cell>
        </row>
        <row r="410">
          <cell r="A410">
            <v>408</v>
          </cell>
          <cell r="B410">
            <v>2024</v>
          </cell>
          <cell r="C410" t="str">
            <v>PBTMTR414</v>
          </cell>
          <cell r="D410" t="str">
            <v>0015g00001OeAeUAAV</v>
          </cell>
          <cell r="E410" t="str">
            <v>SAMEER CEMENT DEPOT PARATWADA AMR</v>
          </cell>
          <cell r="F410" t="str">
            <v>MAHARASHTRA</v>
          </cell>
          <cell r="G410" t="str">
            <v>AMRAVATI</v>
          </cell>
          <cell r="H410"/>
          <cell r="I410" t="str">
            <v>SSTL (INDIA) PRIVATE LIMITED</v>
          </cell>
          <cell r="J410" t="str">
            <v>Ekeshwar Sahu</v>
          </cell>
          <cell r="K410" t="str">
            <v>Ekeshwar Sahu</v>
          </cell>
          <cell r="L410" t="str">
            <v>C13295</v>
          </cell>
          <cell r="M410" t="str">
            <v>Central</v>
          </cell>
          <cell r="N410">
            <v>444805</v>
          </cell>
          <cell r="O410" t="str">
            <v>27AKOPM4241K1ZS</v>
          </cell>
          <cell r="P410">
            <v>9422159077</v>
          </cell>
          <cell r="Q410" t="str">
            <v>May'24</v>
          </cell>
          <cell r="R410">
            <v>2025</v>
          </cell>
          <cell r="S410"/>
          <cell r="T410">
            <v>240</v>
          </cell>
          <cell r="U410">
            <v>0</v>
          </cell>
          <cell r="V410" t="str">
            <v>Alien</v>
          </cell>
          <cell r="W410"/>
          <cell r="X410"/>
          <cell r="Y410"/>
          <cell r="Z410"/>
          <cell r="AA410">
            <v>10</v>
          </cell>
          <cell r="AB410"/>
          <cell r="AC410"/>
          <cell r="AD410"/>
          <cell r="AE410"/>
          <cell r="AF410"/>
          <cell r="AG410"/>
          <cell r="AH410"/>
          <cell r="AI410"/>
          <cell r="AJ410"/>
          <cell r="AK410"/>
          <cell r="AL410"/>
          <cell r="AM410"/>
          <cell r="AO410"/>
          <cell r="AP410"/>
          <cell r="AQ410"/>
          <cell r="AR410"/>
          <cell r="AS410"/>
          <cell r="AU410"/>
          <cell r="AV410"/>
          <cell r="AW410" t="str">
            <v/>
          </cell>
        </row>
        <row r="411">
          <cell r="A411">
            <v>409</v>
          </cell>
          <cell r="B411">
            <v>2024</v>
          </cell>
          <cell r="C411" t="str">
            <v>PBTMTR415</v>
          </cell>
          <cell r="D411" t="str">
            <v>001J1000002ie9bIAA</v>
          </cell>
          <cell r="E411" t="str">
            <v>J.K.TRADERS,GHAT ROAD AMIT .J. JEJANI</v>
          </cell>
          <cell r="F411" t="str">
            <v>MAHARASHTRA</v>
          </cell>
          <cell r="G411" t="str">
            <v>NAGPUR</v>
          </cell>
          <cell r="H411"/>
          <cell r="I411" t="str">
            <v>SSTL (INDIA) PRIVATE LIMITED</v>
          </cell>
          <cell r="J411" t="str">
            <v>Ekeshwar Sahu</v>
          </cell>
          <cell r="K411" t="str">
            <v>Ekeshwar Sahu</v>
          </cell>
          <cell r="L411" t="str">
            <v>C13295</v>
          </cell>
          <cell r="M411" t="str">
            <v>Central</v>
          </cell>
          <cell r="N411">
            <v>440018</v>
          </cell>
          <cell r="O411" t="str">
            <v>27AASFJO525B1ZL</v>
          </cell>
          <cell r="P411">
            <v>9370970902</v>
          </cell>
          <cell r="Q411" t="str">
            <v>May'24</v>
          </cell>
          <cell r="R411">
            <v>2025</v>
          </cell>
          <cell r="S411"/>
          <cell r="T411">
            <v>400</v>
          </cell>
          <cell r="U411">
            <v>0.01</v>
          </cell>
          <cell r="V411" t="str">
            <v>Alien</v>
          </cell>
          <cell r="W411"/>
          <cell r="X411"/>
          <cell r="Y411"/>
          <cell r="Z411"/>
          <cell r="AA411">
            <v>25</v>
          </cell>
          <cell r="AB411"/>
          <cell r="AC411"/>
          <cell r="AD411"/>
          <cell r="AE411"/>
          <cell r="AF411"/>
          <cell r="AG411"/>
          <cell r="AH411"/>
          <cell r="AI411"/>
          <cell r="AJ411"/>
          <cell r="AK411"/>
          <cell r="AL411"/>
          <cell r="AM411"/>
          <cell r="AO411"/>
          <cell r="AP411"/>
          <cell r="AQ411"/>
          <cell r="AR411"/>
          <cell r="AS411"/>
          <cell r="AU411">
            <v>12</v>
          </cell>
          <cell r="AV411"/>
          <cell r="AW411" t="str">
            <v/>
          </cell>
        </row>
        <row r="412">
          <cell r="A412">
            <v>410</v>
          </cell>
          <cell r="B412">
            <v>2024</v>
          </cell>
          <cell r="C412" t="str">
            <v>PBTMTR418</v>
          </cell>
          <cell r="D412" t="str">
            <v>001J1000002mPwAIAU</v>
          </cell>
          <cell r="E412" t="str">
            <v>BAHAL ENTERPRISES</v>
          </cell>
          <cell r="F412" t="str">
            <v>HIMACHAL PRADESH</v>
          </cell>
          <cell r="G412" t="str">
            <v>KANGRA</v>
          </cell>
          <cell r="H412" t="str">
            <v>Shahpur</v>
          </cell>
          <cell r="I412" t="str">
            <v>MONAD PROFILES</v>
          </cell>
          <cell r="J412" t="str">
            <v>Rahul Gautam</v>
          </cell>
          <cell r="K412" t="str">
            <v>kapil vaidya</v>
          </cell>
          <cell r="L412" t="str">
            <v/>
          </cell>
          <cell r="M412" t="str">
            <v>North</v>
          </cell>
          <cell r="N412">
            <v>176206</v>
          </cell>
          <cell r="O412" t="str">
            <v>02DUPPK8531L1Z7</v>
          </cell>
          <cell r="P412">
            <v>8894517174</v>
          </cell>
          <cell r="Q412" t="str">
            <v>May'24</v>
          </cell>
          <cell r="R412">
            <v>2025</v>
          </cell>
          <cell r="S412"/>
          <cell r="T412">
            <v>30</v>
          </cell>
          <cell r="U412">
            <v>0</v>
          </cell>
          <cell r="V412" t="str">
            <v>Minor</v>
          </cell>
          <cell r="W412"/>
          <cell r="X412"/>
          <cell r="Y412"/>
          <cell r="Z412"/>
          <cell r="AA412">
            <v>12.03</v>
          </cell>
          <cell r="AB412"/>
          <cell r="AC412">
            <v>10</v>
          </cell>
          <cell r="AD412"/>
          <cell r="AE412"/>
          <cell r="AF412"/>
          <cell r="AG412"/>
          <cell r="AH412"/>
          <cell r="AI412"/>
          <cell r="AJ412"/>
          <cell r="AK412"/>
          <cell r="AL412"/>
          <cell r="AM412"/>
          <cell r="AO412"/>
          <cell r="AP412"/>
          <cell r="AQ412"/>
          <cell r="AR412"/>
          <cell r="AS412"/>
          <cell r="AU412"/>
          <cell r="AV412"/>
          <cell r="AW412" t="str">
            <v/>
          </cell>
        </row>
        <row r="413">
          <cell r="A413">
            <v>411</v>
          </cell>
          <cell r="B413">
            <v>2024</v>
          </cell>
          <cell r="C413" t="str">
            <v>PBTMTR419</v>
          </cell>
          <cell r="D413" t="str">
            <v>001J1000002mQEIIA2</v>
          </cell>
          <cell r="E413" t="str">
            <v>LUXMI IRON TRADERS</v>
          </cell>
          <cell r="F413" t="str">
            <v>HIMACHAL PRADESH</v>
          </cell>
          <cell r="G413" t="str">
            <v>SOLAN</v>
          </cell>
          <cell r="H413"/>
          <cell r="I413" t="str">
            <v>MONAD PROFILES</v>
          </cell>
          <cell r="J413" t="str">
            <v>Rahul Gautam</v>
          </cell>
          <cell r="K413" t="str">
            <v>kapil vaidya</v>
          </cell>
          <cell r="L413" t="str">
            <v/>
          </cell>
          <cell r="M413" t="str">
            <v>North</v>
          </cell>
          <cell r="N413">
            <v>173220</v>
          </cell>
          <cell r="O413" t="str">
            <v>02AFKPS8827G1Z6</v>
          </cell>
          <cell r="P413">
            <v>9816182170</v>
          </cell>
          <cell r="Q413" t="str">
            <v>May'24</v>
          </cell>
          <cell r="R413">
            <v>2025</v>
          </cell>
          <cell r="S413"/>
          <cell r="T413">
            <v>30</v>
          </cell>
          <cell r="U413">
            <v>0</v>
          </cell>
          <cell r="V413" t="str">
            <v>Minor</v>
          </cell>
          <cell r="W413"/>
          <cell r="X413"/>
          <cell r="Y413"/>
          <cell r="Z413"/>
          <cell r="AA413">
            <v>11.72</v>
          </cell>
          <cell r="AB413"/>
          <cell r="AC413"/>
          <cell r="AD413"/>
          <cell r="AE413"/>
          <cell r="AF413"/>
          <cell r="AG413"/>
          <cell r="AH413"/>
          <cell r="AI413"/>
          <cell r="AJ413"/>
          <cell r="AK413"/>
          <cell r="AL413"/>
          <cell r="AM413"/>
          <cell r="AO413"/>
          <cell r="AP413"/>
          <cell r="AQ413"/>
          <cell r="AR413"/>
          <cell r="AS413"/>
          <cell r="AU413"/>
          <cell r="AV413"/>
          <cell r="AW413" t="str">
            <v/>
          </cell>
        </row>
        <row r="414">
          <cell r="A414">
            <v>412</v>
          </cell>
          <cell r="B414">
            <v>2024</v>
          </cell>
          <cell r="C414"/>
          <cell r="D414" t="str">
            <v>001J100000JrLXxIAN</v>
          </cell>
          <cell r="E414" t="str">
            <v>VISHAL DISTRIBUTOR</v>
          </cell>
          <cell r="F414" t="str">
            <v>PUNJAB</v>
          </cell>
          <cell r="G414" t="str">
            <v>SANGRUR</v>
          </cell>
          <cell r="H414" t="str">
            <v>Sangrur</v>
          </cell>
          <cell r="I414" t="str">
            <v>RAMDOOT UDHYOG PRIVATE LIMITED</v>
          </cell>
          <cell r="J414" t="str">
            <v>Abhishek Wadhwa</v>
          </cell>
          <cell r="K414" t="str">
            <v>Abhishek Wadhwa</v>
          </cell>
          <cell r="L414" t="str">
            <v>C13168</v>
          </cell>
          <cell r="M414" t="str">
            <v>North</v>
          </cell>
          <cell r="N414">
            <v>148001</v>
          </cell>
          <cell r="O414" t="str">
            <v>03BUUPR9690G1ZS</v>
          </cell>
          <cell r="P414">
            <v>9257400046</v>
          </cell>
          <cell r="Q414" t="str">
            <v>Oct'24</v>
          </cell>
          <cell r="R414">
            <v>2025</v>
          </cell>
          <cell r="S414"/>
          <cell r="T414">
            <v>150</v>
          </cell>
          <cell r="U414">
            <v>0</v>
          </cell>
          <cell r="V414" t="str">
            <v>Challenger</v>
          </cell>
          <cell r="W414"/>
          <cell r="X414"/>
          <cell r="Y414"/>
          <cell r="Z414"/>
          <cell r="AA414"/>
          <cell r="AB414"/>
          <cell r="AC414"/>
          <cell r="AD414"/>
          <cell r="AE414"/>
          <cell r="AF414">
            <v>15</v>
          </cell>
          <cell r="AG414"/>
          <cell r="AH414"/>
          <cell r="AI414"/>
          <cell r="AJ414"/>
          <cell r="AK414"/>
          <cell r="AL414"/>
          <cell r="AM414"/>
          <cell r="AO414"/>
          <cell r="AP414"/>
          <cell r="AQ414"/>
          <cell r="AR414"/>
          <cell r="AS414"/>
          <cell r="AU414"/>
          <cell r="AV414"/>
          <cell r="AW414" t="str">
            <v/>
          </cell>
        </row>
        <row r="415">
          <cell r="A415">
            <v>413</v>
          </cell>
          <cell r="B415">
            <v>2024</v>
          </cell>
          <cell r="C415"/>
          <cell r="D415" t="str">
            <v>001J100000JtBvZIAV</v>
          </cell>
          <cell r="E415" t="str">
            <v>GOEL IRON STORE</v>
          </cell>
          <cell r="F415" t="str">
            <v>PUNJAB</v>
          </cell>
          <cell r="G415" t="str">
            <v>BARNALA</v>
          </cell>
          <cell r="H415" t="str">
            <v>Dera Bassi</v>
          </cell>
          <cell r="I415" t="str">
            <v>RAMDOOT UDHYOG PRIVATE LIMITED</v>
          </cell>
          <cell r="J415" t="str">
            <v>Abhishek Wadhwa</v>
          </cell>
          <cell r="K415" t="str">
            <v>Abhishek Wadhwa</v>
          </cell>
          <cell r="L415" t="str">
            <v>C13168</v>
          </cell>
          <cell r="M415" t="str">
            <v>North</v>
          </cell>
          <cell r="N415">
            <v>148101</v>
          </cell>
          <cell r="O415" t="str">
            <v>03ABJPG4738K1ZM</v>
          </cell>
          <cell r="P415">
            <v>9914417658</v>
          </cell>
          <cell r="Q415" t="str">
            <v>Oct'24</v>
          </cell>
          <cell r="R415">
            <v>2025</v>
          </cell>
          <cell r="S415"/>
          <cell r="T415">
            <v>100</v>
          </cell>
          <cell r="U415">
            <v>0</v>
          </cell>
          <cell r="V415" t="str">
            <v>Challenger</v>
          </cell>
          <cell r="W415"/>
          <cell r="X415"/>
          <cell r="Y415"/>
          <cell r="Z415"/>
          <cell r="AA415"/>
          <cell r="AB415"/>
          <cell r="AC415"/>
          <cell r="AD415"/>
          <cell r="AE415"/>
          <cell r="AF415">
            <v>30</v>
          </cell>
          <cell r="AG415">
            <v>36</v>
          </cell>
          <cell r="AH415">
            <v>36</v>
          </cell>
          <cell r="AI415"/>
          <cell r="AJ415"/>
          <cell r="AK415"/>
          <cell r="AL415"/>
          <cell r="AM415"/>
          <cell r="AO415"/>
          <cell r="AP415"/>
          <cell r="AQ415"/>
          <cell r="AR415"/>
          <cell r="AS415"/>
          <cell r="AU415"/>
          <cell r="AV415"/>
          <cell r="AW415" t="str">
            <v/>
          </cell>
        </row>
        <row r="416">
          <cell r="A416">
            <v>414</v>
          </cell>
          <cell r="B416">
            <v>2024</v>
          </cell>
          <cell r="C416" t="str">
            <v>PBTMTR422</v>
          </cell>
          <cell r="D416" t="str">
            <v>0015g00001gv7wFAAQ</v>
          </cell>
          <cell r="E416" t="str">
            <v>BABA SHEOT NATH CEMENT STORE</v>
          </cell>
          <cell r="F416" t="str">
            <v>HARYANA</v>
          </cell>
          <cell r="G416" t="str">
            <v>ROHTAK</v>
          </cell>
          <cell r="H416" t="str">
            <v>Meham</v>
          </cell>
          <cell r="I416" t="str">
            <v>JAI DURGA STEELS</v>
          </cell>
          <cell r="J416" t="str">
            <v>Sunny Bhutani</v>
          </cell>
          <cell r="K416" t="str">
            <v>Sunny Bhutani</v>
          </cell>
          <cell r="L416" t="str">
            <v>C12830</v>
          </cell>
          <cell r="M416" t="str">
            <v>North</v>
          </cell>
          <cell r="N416">
            <v>124112</v>
          </cell>
          <cell r="O416" t="str">
            <v>06CGDPS2194G1Z9</v>
          </cell>
          <cell r="P416">
            <v>9416451850</v>
          </cell>
          <cell r="Q416" t="str">
            <v>May'24</v>
          </cell>
          <cell r="R416">
            <v>2025</v>
          </cell>
          <cell r="S416"/>
          <cell r="T416">
            <v>100</v>
          </cell>
          <cell r="U416">
            <v>1.4758333333333331</v>
          </cell>
          <cell r="V416" t="str">
            <v>Star</v>
          </cell>
          <cell r="W416"/>
          <cell r="X416"/>
          <cell r="Y416"/>
          <cell r="Z416"/>
          <cell r="AA416">
            <v>24</v>
          </cell>
          <cell r="AB416">
            <v>5</v>
          </cell>
          <cell r="AC416"/>
          <cell r="AD416">
            <v>15</v>
          </cell>
          <cell r="AE416"/>
          <cell r="AF416"/>
          <cell r="AG416"/>
          <cell r="AH416"/>
          <cell r="AI416">
            <v>51</v>
          </cell>
          <cell r="AJ416">
            <v>2</v>
          </cell>
          <cell r="AK416"/>
          <cell r="AL416">
            <v>54</v>
          </cell>
          <cell r="AM416">
            <v>52</v>
          </cell>
          <cell r="AN416">
            <v>62</v>
          </cell>
          <cell r="AO416">
            <v>76</v>
          </cell>
          <cell r="AP416">
            <v>51.36</v>
          </cell>
          <cell r="AQ416">
            <v>50.12</v>
          </cell>
          <cell r="AR416">
            <v>11.96</v>
          </cell>
          <cell r="AS416">
            <v>9.98</v>
          </cell>
          <cell r="AT416">
            <v>238.79</v>
          </cell>
          <cell r="AU416">
            <v>123</v>
          </cell>
          <cell r="AV416">
            <v>80.959999999999994</v>
          </cell>
          <cell r="AW416" t="str">
            <v/>
          </cell>
        </row>
        <row r="417">
          <cell r="A417">
            <v>415</v>
          </cell>
          <cell r="B417">
            <v>2024</v>
          </cell>
          <cell r="C417" t="str">
            <v>PBTMTR423</v>
          </cell>
          <cell r="D417" t="str">
            <v>001J100000EpBvjIAF</v>
          </cell>
          <cell r="E417" t="str">
            <v>BABA STEEL</v>
          </cell>
          <cell r="F417" t="str">
            <v>HARYANA</v>
          </cell>
          <cell r="G417" t="str">
            <v>HISAR</v>
          </cell>
          <cell r="H417" t="str">
            <v>Samalkha</v>
          </cell>
          <cell r="I417" t="str">
            <v>JAI DURGA STEELS</v>
          </cell>
          <cell r="J417" t="str">
            <v>Sunny Bhutani</v>
          </cell>
          <cell r="K417" t="str">
            <v>Sunny Bhutani</v>
          </cell>
          <cell r="L417" t="str">
            <v>C12830</v>
          </cell>
          <cell r="M417" t="str">
            <v>North</v>
          </cell>
          <cell r="N417">
            <v>125001</v>
          </cell>
          <cell r="O417" t="str">
            <v>06ARGPG8396L1Z6</v>
          </cell>
          <cell r="P417">
            <v>9729097796</v>
          </cell>
          <cell r="Q417" t="str">
            <v>May'24</v>
          </cell>
          <cell r="R417">
            <v>2025</v>
          </cell>
          <cell r="S417"/>
          <cell r="T417">
            <v>50</v>
          </cell>
          <cell r="U417">
            <v>0.28033333333333332</v>
          </cell>
          <cell r="V417" t="str">
            <v>Friendly</v>
          </cell>
          <cell r="W417"/>
          <cell r="X417"/>
          <cell r="Y417"/>
          <cell r="Z417"/>
          <cell r="AA417">
            <v>120</v>
          </cell>
          <cell r="AB417">
            <v>85</v>
          </cell>
          <cell r="AC417">
            <v>50</v>
          </cell>
          <cell r="AD417">
            <v>15</v>
          </cell>
          <cell r="AE417">
            <v>55</v>
          </cell>
          <cell r="AF417">
            <v>12</v>
          </cell>
          <cell r="AG417"/>
          <cell r="AH417">
            <v>51</v>
          </cell>
          <cell r="AI417">
            <v>65</v>
          </cell>
          <cell r="AJ417">
            <v>50</v>
          </cell>
          <cell r="AK417">
            <v>2</v>
          </cell>
          <cell r="AL417">
            <v>53</v>
          </cell>
          <cell r="AM417">
            <v>52</v>
          </cell>
          <cell r="AN417">
            <v>67</v>
          </cell>
          <cell r="AO417">
            <v>260.39999999999998</v>
          </cell>
          <cell r="AP417">
            <v>102.71</v>
          </cell>
          <cell r="AQ417">
            <v>85.69</v>
          </cell>
          <cell r="AR417">
            <v>71.040000000000006</v>
          </cell>
          <cell r="AS417">
            <v>26.94</v>
          </cell>
          <cell r="AU417"/>
          <cell r="AV417">
            <v>42.05</v>
          </cell>
          <cell r="AW417" t="str">
            <v/>
          </cell>
        </row>
        <row r="418">
          <cell r="A418">
            <v>416</v>
          </cell>
          <cell r="B418">
            <v>2024</v>
          </cell>
          <cell r="C418" t="str">
            <v>PBTMTR424</v>
          </cell>
          <cell r="D418" t="str">
            <v>001J1000003k1ltIAA</v>
          </cell>
          <cell r="E418" t="str">
            <v>UNNAT STEEL CO.</v>
          </cell>
          <cell r="F418" t="str">
            <v>PUNJAB</v>
          </cell>
          <cell r="G418" t="str">
            <v>S.A.S Nagar</v>
          </cell>
          <cell r="H418" t="str">
            <v>Kharar</v>
          </cell>
          <cell r="I418" t="str">
            <v>PAL CEMENT AND STEEL PVT. LTD.</v>
          </cell>
          <cell r="J418" t="str">
            <v>Abhishek Wadhwa</v>
          </cell>
          <cell r="K418" t="str">
            <v>Abhishek Wadhwa</v>
          </cell>
          <cell r="L418" t="str">
            <v>C12827</v>
          </cell>
          <cell r="M418" t="str">
            <v>North</v>
          </cell>
          <cell r="N418">
            <v>140301</v>
          </cell>
          <cell r="O418" t="str">
            <v>03HVTPK0305K1ZH</v>
          </cell>
          <cell r="P418">
            <v>8813890063</v>
          </cell>
          <cell r="Q418" t="str">
            <v>May'24</v>
          </cell>
          <cell r="R418">
            <v>2025</v>
          </cell>
          <cell r="S418">
            <v>30</v>
          </cell>
          <cell r="T418">
            <v>150</v>
          </cell>
          <cell r="U418">
            <v>0</v>
          </cell>
          <cell r="V418" t="str">
            <v>Challenger</v>
          </cell>
          <cell r="W418"/>
          <cell r="X418"/>
          <cell r="Y418"/>
          <cell r="Z418"/>
          <cell r="AA418">
            <v>30</v>
          </cell>
          <cell r="AB418">
            <v>30</v>
          </cell>
          <cell r="AC418"/>
          <cell r="AD418">
            <v>20</v>
          </cell>
          <cell r="AE418">
            <v>15</v>
          </cell>
          <cell r="AF418">
            <v>5</v>
          </cell>
          <cell r="AG418">
            <v>5</v>
          </cell>
          <cell r="AH418">
            <v>10</v>
          </cell>
          <cell r="AI418"/>
          <cell r="AJ418"/>
          <cell r="AK418"/>
          <cell r="AL418"/>
          <cell r="AM418"/>
          <cell r="AO418"/>
          <cell r="AP418"/>
          <cell r="AQ418"/>
          <cell r="AR418"/>
          <cell r="AS418"/>
          <cell r="AU418"/>
          <cell r="AV418"/>
          <cell r="AW418" t="str">
            <v/>
          </cell>
        </row>
        <row r="419">
          <cell r="A419">
            <v>417</v>
          </cell>
          <cell r="B419">
            <v>2024</v>
          </cell>
          <cell r="C419" t="str">
            <v>PBTMTR425</v>
          </cell>
          <cell r="D419" t="str">
            <v>001J1000002kyR8IAI</v>
          </cell>
          <cell r="E419" t="str">
            <v>AGGARWAL TRADERS</v>
          </cell>
          <cell r="F419" t="str">
            <v>PUNJAB</v>
          </cell>
          <cell r="G419" t="str">
            <v>S.A.S Nagar</v>
          </cell>
          <cell r="H419" t="str">
            <v>Mohali</v>
          </cell>
          <cell r="I419" t="str">
            <v>PAL CEMENT AND STEEL PVT. LTD.</v>
          </cell>
          <cell r="J419" t="str">
            <v>Abhishek Wadhwa</v>
          </cell>
          <cell r="K419" t="str">
            <v>Abhishek Wadhwa</v>
          </cell>
          <cell r="L419" t="str">
            <v>C12827</v>
          </cell>
          <cell r="M419" t="str">
            <v>North</v>
          </cell>
          <cell r="N419">
            <v>160062</v>
          </cell>
          <cell r="O419" t="str">
            <v>03AOTPB2143J1Z5</v>
          </cell>
          <cell r="P419">
            <v>9878432652</v>
          </cell>
          <cell r="Q419" t="str">
            <v>May'24</v>
          </cell>
          <cell r="R419">
            <v>2025</v>
          </cell>
          <cell r="S419">
            <v>20</v>
          </cell>
          <cell r="T419">
            <v>40</v>
          </cell>
          <cell r="U419">
            <v>0</v>
          </cell>
          <cell r="V419" t="str">
            <v>Minor</v>
          </cell>
          <cell r="W419"/>
          <cell r="X419"/>
          <cell r="Y419"/>
          <cell r="Z419"/>
          <cell r="AA419">
            <v>20</v>
          </cell>
          <cell r="AB419">
            <v>31</v>
          </cell>
          <cell r="AC419">
            <v>8</v>
          </cell>
          <cell r="AD419">
            <v>28</v>
          </cell>
          <cell r="AE419">
            <v>10</v>
          </cell>
          <cell r="AF419">
            <v>10</v>
          </cell>
          <cell r="AG419">
            <v>3</v>
          </cell>
          <cell r="AH419">
            <v>10</v>
          </cell>
          <cell r="AI419"/>
          <cell r="AJ419"/>
          <cell r="AK419"/>
          <cell r="AL419"/>
          <cell r="AM419"/>
          <cell r="AO419"/>
          <cell r="AP419"/>
          <cell r="AQ419"/>
          <cell r="AR419"/>
          <cell r="AS419"/>
          <cell r="AU419"/>
          <cell r="AV419"/>
          <cell r="AW419" t="str">
            <v/>
          </cell>
        </row>
        <row r="420">
          <cell r="A420">
            <v>418</v>
          </cell>
          <cell r="B420">
            <v>2024</v>
          </cell>
          <cell r="C420" t="str">
            <v>PBTMTR426</v>
          </cell>
          <cell r="D420" t="str">
            <v>0015g00001efwftAAA</v>
          </cell>
          <cell r="E420" t="str">
            <v>BALAJI BUILDING MATERIAL</v>
          </cell>
          <cell r="F420" t="str">
            <v>HARYANA</v>
          </cell>
          <cell r="G420" t="str">
            <v>SIRSA</v>
          </cell>
          <cell r="H420" t="str">
            <v>Dabwali</v>
          </cell>
          <cell r="I420" t="str">
            <v>PAL CEMENT AND STEEL PVT. LTD.</v>
          </cell>
          <cell r="J420" t="str">
            <v>Varun Arora</v>
          </cell>
          <cell r="K420" t="str">
            <v>Shubham Gahlot</v>
          </cell>
          <cell r="L420" t="str">
            <v>C12827</v>
          </cell>
          <cell r="M420" t="str">
            <v>North</v>
          </cell>
          <cell r="N420">
            <v>125103</v>
          </cell>
          <cell r="O420" t="str">
            <v>06AFUPC0544A1ZY</v>
          </cell>
          <cell r="P420">
            <v>9991888182</v>
          </cell>
          <cell r="Q420" t="str">
            <v>May'24</v>
          </cell>
          <cell r="R420">
            <v>2025</v>
          </cell>
          <cell r="S420"/>
          <cell r="T420">
            <v>100</v>
          </cell>
          <cell r="U420">
            <v>0</v>
          </cell>
          <cell r="V420" t="str">
            <v>Challenger</v>
          </cell>
          <cell r="W420"/>
          <cell r="X420"/>
          <cell r="Y420"/>
          <cell r="Z420"/>
          <cell r="AA420">
            <v>7.0979999999999999</v>
          </cell>
          <cell r="AB420"/>
          <cell r="AC420"/>
          <cell r="AD420"/>
          <cell r="AE420"/>
          <cell r="AF420"/>
          <cell r="AG420"/>
          <cell r="AH420"/>
          <cell r="AI420"/>
          <cell r="AJ420"/>
          <cell r="AK420"/>
          <cell r="AL420"/>
          <cell r="AM420"/>
          <cell r="AO420"/>
          <cell r="AP420"/>
          <cell r="AQ420"/>
          <cell r="AR420"/>
          <cell r="AS420"/>
          <cell r="AU420"/>
          <cell r="AV420"/>
          <cell r="AW420" t="str">
            <v/>
          </cell>
        </row>
        <row r="421">
          <cell r="A421">
            <v>419</v>
          </cell>
          <cell r="B421">
            <v>2024</v>
          </cell>
          <cell r="C421" t="str">
            <v>PBTMTR427</v>
          </cell>
          <cell r="D421" t="str">
            <v>0015g00001cbDzmAAE</v>
          </cell>
          <cell r="E421" t="str">
            <v>GOYAL HARDWARE STORE</v>
          </cell>
          <cell r="F421" t="str">
            <v>HARYANA</v>
          </cell>
          <cell r="G421" t="str">
            <v>FATEHABAD</v>
          </cell>
          <cell r="H421" t="str">
            <v>Ratia</v>
          </cell>
          <cell r="I421" t="str">
            <v>PAL CEMENT AND STEEL PVT. LTD.</v>
          </cell>
          <cell r="J421" t="str">
            <v>Varun Arora</v>
          </cell>
          <cell r="K421" t="str">
            <v>Shubham Gahlot</v>
          </cell>
          <cell r="L421" t="str">
            <v>C12827</v>
          </cell>
          <cell r="M421" t="str">
            <v>North</v>
          </cell>
          <cell r="N421">
            <v>125111</v>
          </cell>
          <cell r="O421" t="str">
            <v>06AAKPR4507M1ZB</v>
          </cell>
          <cell r="P421">
            <v>9306133033</v>
          </cell>
          <cell r="Q421" t="str">
            <v>May'24</v>
          </cell>
          <cell r="R421">
            <v>2025</v>
          </cell>
          <cell r="S421"/>
          <cell r="T421">
            <v>100</v>
          </cell>
          <cell r="U421">
            <v>0</v>
          </cell>
          <cell r="V421" t="str">
            <v>Challenger</v>
          </cell>
          <cell r="W421"/>
          <cell r="X421"/>
          <cell r="Y421"/>
          <cell r="Z421"/>
          <cell r="AA421">
            <v>7.1</v>
          </cell>
          <cell r="AB421"/>
          <cell r="AC421"/>
          <cell r="AD421"/>
          <cell r="AE421"/>
          <cell r="AF421"/>
          <cell r="AG421"/>
          <cell r="AH421"/>
          <cell r="AI421"/>
          <cell r="AJ421"/>
          <cell r="AK421"/>
          <cell r="AL421"/>
          <cell r="AM421"/>
          <cell r="AO421"/>
          <cell r="AP421"/>
          <cell r="AQ421"/>
          <cell r="AR421"/>
          <cell r="AS421"/>
          <cell r="AU421"/>
          <cell r="AV421"/>
          <cell r="AW421" t="str">
            <v/>
          </cell>
        </row>
        <row r="422">
          <cell r="A422">
            <v>420</v>
          </cell>
          <cell r="B422">
            <v>2024</v>
          </cell>
          <cell r="C422"/>
          <cell r="D422" t="str">
            <v>001J100000PyuBtIAJ</v>
          </cell>
          <cell r="E422" t="str">
            <v>RULDU RAM &amp; CO.</v>
          </cell>
          <cell r="F422" t="str">
            <v>PUNJAB</v>
          </cell>
          <cell r="G422" t="str">
            <v>SRI MUKTSAR SAHIB</v>
          </cell>
          <cell r="H422" t="str">
            <v>Malout</v>
          </cell>
          <cell r="I422" t="str">
            <v>RAMDOOT UDHYOG PRIVATE LIMITED</v>
          </cell>
          <cell r="J422" t="str">
            <v>Sonu Kumar</v>
          </cell>
          <cell r="K422" t="str">
            <v>Abhishek Wadhwa</v>
          </cell>
          <cell r="L422" t="str">
            <v>C13168</v>
          </cell>
          <cell r="M422" t="str">
            <v>North</v>
          </cell>
          <cell r="N422">
            <v>152107</v>
          </cell>
          <cell r="O422" t="str">
            <v>03AFTPG5159G1ZC</v>
          </cell>
          <cell r="P422">
            <v>8437906868</v>
          </cell>
          <cell r="Q422" t="str">
            <v>Nov'24</v>
          </cell>
          <cell r="R422">
            <v>2025</v>
          </cell>
          <cell r="S422"/>
          <cell r="T422">
            <v>80</v>
          </cell>
          <cell r="U422">
            <v>0</v>
          </cell>
          <cell r="V422" t="str">
            <v>Challenger</v>
          </cell>
          <cell r="W422"/>
          <cell r="X422"/>
          <cell r="Y422"/>
          <cell r="Z422"/>
          <cell r="AA422"/>
          <cell r="AB422"/>
          <cell r="AC422"/>
          <cell r="AD422"/>
          <cell r="AE422"/>
          <cell r="AF422"/>
          <cell r="AG422">
            <v>11</v>
          </cell>
          <cell r="AH422"/>
          <cell r="AI422"/>
          <cell r="AJ422"/>
          <cell r="AK422"/>
          <cell r="AL422"/>
          <cell r="AM422"/>
          <cell r="AO422"/>
          <cell r="AP422"/>
          <cell r="AQ422"/>
          <cell r="AR422"/>
          <cell r="AS422"/>
          <cell r="AU422"/>
          <cell r="AV422"/>
          <cell r="AW422" t="str">
            <v/>
          </cell>
        </row>
        <row r="423">
          <cell r="A423">
            <v>421</v>
          </cell>
          <cell r="B423">
            <v>2024</v>
          </cell>
          <cell r="C423"/>
          <cell r="D423" t="str">
            <v>001J100000OnSokIAF</v>
          </cell>
          <cell r="E423" t="str">
            <v>SHANTA STEELS</v>
          </cell>
          <cell r="F423" t="str">
            <v>PUNJAB</v>
          </cell>
          <cell r="G423" t="str">
            <v>S.A.S Nagar</v>
          </cell>
          <cell r="H423" t="str">
            <v>Mohali</v>
          </cell>
          <cell r="I423" t="str">
            <v>RAMDOOT UDHYOG PRIVATE LIMITED</v>
          </cell>
          <cell r="J423" t="str">
            <v>Abhishek Wadhwa</v>
          </cell>
          <cell r="K423" t="str">
            <v>Abhishek Wadhwa</v>
          </cell>
          <cell r="L423" t="str">
            <v>C13168</v>
          </cell>
          <cell r="M423" t="str">
            <v>North</v>
          </cell>
          <cell r="N423">
            <v>140308</v>
          </cell>
          <cell r="O423" t="str">
            <v>03AEWFS3135G1ZW</v>
          </cell>
          <cell r="P423">
            <v>7986913075</v>
          </cell>
          <cell r="Q423" t="str">
            <v>Nov'24</v>
          </cell>
          <cell r="R423">
            <v>2025</v>
          </cell>
          <cell r="S423"/>
          <cell r="T423">
            <v>100</v>
          </cell>
          <cell r="U423">
            <v>0</v>
          </cell>
          <cell r="V423" t="str">
            <v>Challenger</v>
          </cell>
          <cell r="W423"/>
          <cell r="X423"/>
          <cell r="Y423"/>
          <cell r="Z423"/>
          <cell r="AA423"/>
          <cell r="AB423"/>
          <cell r="AC423"/>
          <cell r="AD423"/>
          <cell r="AE423"/>
          <cell r="AF423"/>
          <cell r="AG423">
            <v>30</v>
          </cell>
          <cell r="AH423"/>
          <cell r="AI423"/>
          <cell r="AJ423"/>
          <cell r="AK423"/>
          <cell r="AL423"/>
          <cell r="AM423"/>
          <cell r="AO423"/>
          <cell r="AP423"/>
          <cell r="AQ423"/>
          <cell r="AR423"/>
          <cell r="AS423"/>
          <cell r="AU423"/>
          <cell r="AV423"/>
          <cell r="AW423" t="str">
            <v/>
          </cell>
        </row>
        <row r="424">
          <cell r="A424">
            <v>422</v>
          </cell>
          <cell r="B424">
            <v>2025</v>
          </cell>
          <cell r="C424"/>
          <cell r="D424" t="str">
            <v>001J1000003mv4kIAA</v>
          </cell>
          <cell r="E424" t="str">
            <v>M/S MITTAL CEMENT STORE</v>
          </cell>
          <cell r="F424" t="str">
            <v>PUNJAB</v>
          </cell>
          <cell r="G424" t="str">
            <v>SANGRUR</v>
          </cell>
          <cell r="H424" t="str">
            <v>Sangrur</v>
          </cell>
          <cell r="I424" t="str">
            <v>RAMDOOT UDHYOG PRIVATE LIMITED</v>
          </cell>
          <cell r="J424" t="str">
            <v>Abhishek Wadhwa</v>
          </cell>
          <cell r="K424" t="str">
            <v>Abhishek Wadhwa</v>
          </cell>
          <cell r="L424" t="str">
            <v>C13168</v>
          </cell>
          <cell r="M424" t="str">
            <v>North</v>
          </cell>
          <cell r="N424">
            <v>148001</v>
          </cell>
          <cell r="O424" t="str">
            <v>03ABYPK4093J1Z5</v>
          </cell>
          <cell r="P424">
            <v>9216046046</v>
          </cell>
          <cell r="Q424" t="str">
            <v>Jan'25</v>
          </cell>
          <cell r="R424">
            <v>2025</v>
          </cell>
          <cell r="S424"/>
          <cell r="T424">
            <v>150</v>
          </cell>
          <cell r="U424">
            <v>2.6755555555555553E-2</v>
          </cell>
          <cell r="V424" t="str">
            <v>Challenger</v>
          </cell>
          <cell r="W424"/>
          <cell r="X424"/>
          <cell r="Y424"/>
          <cell r="Z424"/>
          <cell r="AA424"/>
          <cell r="AB424"/>
          <cell r="AC424"/>
          <cell r="AD424"/>
          <cell r="AE424"/>
          <cell r="AF424"/>
          <cell r="AG424"/>
          <cell r="AH424"/>
          <cell r="AI424">
            <v>16</v>
          </cell>
          <cell r="AJ424"/>
          <cell r="AK424"/>
          <cell r="AL424"/>
          <cell r="AM424"/>
          <cell r="AO424">
            <v>15.6</v>
          </cell>
          <cell r="AP424">
            <v>29.88</v>
          </cell>
          <cell r="AQ424"/>
          <cell r="AR424"/>
          <cell r="AS424"/>
          <cell r="AT424">
            <v>12.04</v>
          </cell>
          <cell r="AU424"/>
          <cell r="AV424"/>
          <cell r="AW424" t="str">
            <v/>
          </cell>
        </row>
        <row r="425">
          <cell r="A425">
            <v>423</v>
          </cell>
          <cell r="B425">
            <v>2024</v>
          </cell>
          <cell r="C425" t="str">
            <v>PBTMTR431</v>
          </cell>
          <cell r="D425" t="str">
            <v>001J1000002kadLIAQ</v>
          </cell>
          <cell r="E425" t="str">
            <v>Siya Trading Co. Nissing</v>
          </cell>
          <cell r="F425" t="str">
            <v>HARYANA</v>
          </cell>
          <cell r="G425" t="str">
            <v>KARNAL</v>
          </cell>
          <cell r="H425" t="str">
            <v>Karnal</v>
          </cell>
          <cell r="I425" t="str">
            <v>RAMDOOT UDHYOG PRIVATE LIMITED</v>
          </cell>
          <cell r="J425" t="str">
            <v>Naseem Makkar</v>
          </cell>
          <cell r="K425" t="str">
            <v>Naseem Makkar</v>
          </cell>
          <cell r="L425" t="str">
            <v>C13168</v>
          </cell>
          <cell r="M425" t="str">
            <v>North</v>
          </cell>
          <cell r="N425">
            <v>132024</v>
          </cell>
          <cell r="O425" t="str">
            <v>06BQEPG5703P1Z0</v>
          </cell>
          <cell r="P425">
            <v>9729077331</v>
          </cell>
          <cell r="Q425" t="str">
            <v>May'24</v>
          </cell>
          <cell r="R425">
            <v>2025</v>
          </cell>
          <cell r="S425"/>
          <cell r="T425">
            <v>30</v>
          </cell>
          <cell r="U425">
            <v>0</v>
          </cell>
          <cell r="V425" t="str">
            <v>Minor</v>
          </cell>
          <cell r="W425"/>
          <cell r="X425"/>
          <cell r="Y425"/>
          <cell r="Z425"/>
          <cell r="AA425">
            <v>12</v>
          </cell>
          <cell r="AB425"/>
          <cell r="AC425"/>
          <cell r="AD425"/>
          <cell r="AE425"/>
          <cell r="AF425"/>
          <cell r="AG425"/>
          <cell r="AH425"/>
          <cell r="AI425"/>
          <cell r="AJ425"/>
          <cell r="AK425"/>
          <cell r="AL425"/>
          <cell r="AM425"/>
          <cell r="AO425"/>
          <cell r="AP425"/>
          <cell r="AQ425"/>
          <cell r="AR425"/>
          <cell r="AS425"/>
          <cell r="AU425"/>
          <cell r="AV425"/>
          <cell r="AW425" t="str">
            <v/>
          </cell>
        </row>
        <row r="426">
          <cell r="A426">
            <v>424</v>
          </cell>
          <cell r="B426">
            <v>2024</v>
          </cell>
          <cell r="C426" t="str">
            <v>PBTMTR432</v>
          </cell>
          <cell r="D426" t="str">
            <v>0015g00001XK8bKAAT</v>
          </cell>
          <cell r="E426" t="str">
            <v>M/S DELHI STEEL &amp; SANITARY HOUSE</v>
          </cell>
          <cell r="F426" t="str">
            <v>UTTAR PRADESH</v>
          </cell>
          <cell r="G426" t="str">
            <v>GHAZIABAD</v>
          </cell>
          <cell r="H426" t="str">
            <v>Ghaziabad</v>
          </cell>
          <cell r="I426" t="str">
            <v>OPTRIX INFRA LLP</v>
          </cell>
          <cell r="J426" t="str">
            <v>Aashish Goyal</v>
          </cell>
          <cell r="K426" t="str">
            <v>Abhijeet Biswas</v>
          </cell>
          <cell r="L426" t="str">
            <v>001J100000PJG7oIAH</v>
          </cell>
          <cell r="M426" t="str">
            <v>North</v>
          </cell>
          <cell r="N426">
            <v>201102</v>
          </cell>
          <cell r="O426" t="str">
            <v>09AESPG5036Q1ZQ</v>
          </cell>
          <cell r="P426">
            <v>9811025179</v>
          </cell>
          <cell r="Q426" t="str">
            <v>May'24</v>
          </cell>
          <cell r="R426">
            <v>2025</v>
          </cell>
          <cell r="S426"/>
          <cell r="T426">
            <v>500</v>
          </cell>
          <cell r="U426">
            <v>1.4673333333333332E-2</v>
          </cell>
          <cell r="V426" t="str">
            <v>Alien</v>
          </cell>
          <cell r="W426"/>
          <cell r="X426"/>
          <cell r="Y426"/>
          <cell r="Z426"/>
          <cell r="AA426">
            <v>5</v>
          </cell>
          <cell r="AB426"/>
          <cell r="AC426">
            <v>2</v>
          </cell>
          <cell r="AD426"/>
          <cell r="AE426"/>
          <cell r="AF426"/>
          <cell r="AG426"/>
          <cell r="AH426"/>
          <cell r="AI426"/>
          <cell r="AJ426"/>
          <cell r="AK426"/>
          <cell r="AL426"/>
          <cell r="AM426">
            <v>21</v>
          </cell>
          <cell r="AN426">
            <v>72</v>
          </cell>
          <cell r="AO426"/>
          <cell r="AP426"/>
          <cell r="AQ426"/>
          <cell r="AR426"/>
          <cell r="AS426"/>
          <cell r="AT426">
            <v>12.01</v>
          </cell>
          <cell r="AU426">
            <v>10</v>
          </cell>
          <cell r="AV426"/>
          <cell r="AW426" t="str">
            <v/>
          </cell>
        </row>
        <row r="427">
          <cell r="A427">
            <v>425</v>
          </cell>
          <cell r="B427">
            <v>2024</v>
          </cell>
          <cell r="C427" t="str">
            <v>PBTMTR433</v>
          </cell>
          <cell r="D427" t="str">
            <v>001J1000003jsJXIAY</v>
          </cell>
          <cell r="E427" t="str">
            <v>R K TRADERS</v>
          </cell>
          <cell r="F427" t="str">
            <v>HIMACHAL PRADESH</v>
          </cell>
          <cell r="G427" t="str">
            <v>KANGRA</v>
          </cell>
          <cell r="H427"/>
          <cell r="I427" t="str">
            <v>MONAD PROFILES</v>
          </cell>
          <cell r="J427" t="str">
            <v>Rahul Gautam</v>
          </cell>
          <cell r="K427" t="str">
            <v>kapil vaidya</v>
          </cell>
          <cell r="L427" t="str">
            <v/>
          </cell>
          <cell r="M427" t="str">
            <v>North</v>
          </cell>
          <cell r="N427">
            <v>176052</v>
          </cell>
          <cell r="O427" t="str">
            <v>02FJVPR2060A1ZD</v>
          </cell>
          <cell r="P427">
            <v>7876556224</v>
          </cell>
          <cell r="Q427" t="str">
            <v>May'24</v>
          </cell>
          <cell r="R427">
            <v>2025</v>
          </cell>
          <cell r="S427"/>
          <cell r="T427">
            <v>30</v>
          </cell>
          <cell r="U427">
            <v>0</v>
          </cell>
          <cell r="V427" t="str">
            <v>Minor</v>
          </cell>
          <cell r="W427"/>
          <cell r="X427"/>
          <cell r="Y427"/>
          <cell r="Z427"/>
          <cell r="AA427">
            <v>12.71</v>
          </cell>
          <cell r="AB427"/>
          <cell r="AC427">
            <v>9</v>
          </cell>
          <cell r="AD427"/>
          <cell r="AE427"/>
          <cell r="AF427"/>
          <cell r="AG427"/>
          <cell r="AH427"/>
          <cell r="AI427"/>
          <cell r="AJ427"/>
          <cell r="AK427"/>
          <cell r="AL427"/>
          <cell r="AM427"/>
          <cell r="AO427"/>
          <cell r="AP427"/>
          <cell r="AQ427"/>
          <cell r="AR427"/>
          <cell r="AS427"/>
          <cell r="AU427"/>
          <cell r="AV427"/>
          <cell r="AW427" t="str">
            <v/>
          </cell>
        </row>
        <row r="428">
          <cell r="A428">
            <v>426</v>
          </cell>
          <cell r="B428">
            <v>2024</v>
          </cell>
          <cell r="C428" t="str">
            <v>PBTMTR434</v>
          </cell>
          <cell r="D428" t="str">
            <v>001J1000003jXEDIA2</v>
          </cell>
          <cell r="E428" t="str">
            <v>M/S D.R. SONS</v>
          </cell>
          <cell r="F428" t="str">
            <v>HIMACHAL PRADESH</v>
          </cell>
          <cell r="G428" t="str">
            <v>SOLAN</v>
          </cell>
          <cell r="H428"/>
          <cell r="I428" t="str">
            <v>MONAD PROFILES</v>
          </cell>
          <cell r="J428" t="str">
            <v>Rahul Gautam</v>
          </cell>
          <cell r="K428" t="str">
            <v>kapil vaidya</v>
          </cell>
          <cell r="L428" t="str">
            <v/>
          </cell>
          <cell r="M428" t="str">
            <v>North</v>
          </cell>
          <cell r="N428">
            <v>173208</v>
          </cell>
          <cell r="O428" t="str">
            <v>02AAMFD1781H1ZL</v>
          </cell>
          <cell r="P428">
            <v>7018453067</v>
          </cell>
          <cell r="Q428" t="str">
            <v>May'24</v>
          </cell>
          <cell r="R428">
            <v>2025</v>
          </cell>
          <cell r="S428"/>
          <cell r="T428">
            <v>30</v>
          </cell>
          <cell r="U428">
            <v>0</v>
          </cell>
          <cell r="V428" t="str">
            <v>Minor</v>
          </cell>
          <cell r="W428"/>
          <cell r="X428"/>
          <cell r="Y428"/>
          <cell r="Z428"/>
          <cell r="AA428">
            <v>15.24</v>
          </cell>
          <cell r="AB428"/>
          <cell r="AC428"/>
          <cell r="AD428"/>
          <cell r="AE428"/>
          <cell r="AF428"/>
          <cell r="AG428"/>
          <cell r="AH428"/>
          <cell r="AI428"/>
          <cell r="AJ428"/>
          <cell r="AK428"/>
          <cell r="AL428"/>
          <cell r="AM428"/>
          <cell r="AO428"/>
          <cell r="AP428"/>
          <cell r="AQ428"/>
          <cell r="AR428"/>
          <cell r="AS428"/>
          <cell r="AU428"/>
          <cell r="AV428"/>
          <cell r="AW428" t="str">
            <v/>
          </cell>
        </row>
        <row r="429">
          <cell r="A429">
            <v>427</v>
          </cell>
          <cell r="B429">
            <v>2024</v>
          </cell>
          <cell r="C429" t="str">
            <v>PBTMTR435</v>
          </cell>
          <cell r="D429" t="str">
            <v>0015g00001UBH4nAAH</v>
          </cell>
          <cell r="E429" t="str">
            <v>JAI DURGA STEELS</v>
          </cell>
          <cell r="F429" t="str">
            <v>HARYANA</v>
          </cell>
          <cell r="G429" t="str">
            <v>ROHTAK</v>
          </cell>
          <cell r="H429" t="str">
            <v>Julana</v>
          </cell>
          <cell r="I429" t="str">
            <v>PAL CEMENT AND STEEL PVT. LTD.</v>
          </cell>
          <cell r="J429" t="e">
            <v>#VALUE!</v>
          </cell>
          <cell r="K429" t="str">
            <v>Navneet Pal</v>
          </cell>
          <cell r="L429" t="str">
            <v>C12827</v>
          </cell>
          <cell r="M429" t="str">
            <v>North</v>
          </cell>
          <cell r="N429" t="e">
            <v>#VALUE!</v>
          </cell>
          <cell r="O429" t="e">
            <v>#VALUE!</v>
          </cell>
          <cell r="P429" t="e">
            <v>#VALUE!</v>
          </cell>
          <cell r="Q429" t="str">
            <v>May'24</v>
          </cell>
          <cell r="R429">
            <v>2025</v>
          </cell>
          <cell r="S429"/>
          <cell r="T429">
            <v>50</v>
          </cell>
          <cell r="U429">
            <v>0</v>
          </cell>
          <cell r="V429" t="str">
            <v>Minor</v>
          </cell>
          <cell r="W429"/>
          <cell r="X429"/>
          <cell r="Y429"/>
          <cell r="Z429"/>
          <cell r="AA429">
            <v>12.05</v>
          </cell>
          <cell r="AB429"/>
          <cell r="AC429"/>
          <cell r="AD429"/>
          <cell r="AE429"/>
          <cell r="AF429"/>
          <cell r="AG429"/>
          <cell r="AH429"/>
          <cell r="AI429"/>
          <cell r="AJ429"/>
          <cell r="AK429"/>
          <cell r="AL429"/>
          <cell r="AM429"/>
          <cell r="AO429"/>
          <cell r="AP429"/>
          <cell r="AQ429"/>
          <cell r="AR429"/>
          <cell r="AS429"/>
          <cell r="AU429"/>
          <cell r="AV429"/>
          <cell r="AW429" t="str">
            <v/>
          </cell>
        </row>
        <row r="430">
          <cell r="A430">
            <v>428</v>
          </cell>
          <cell r="B430">
            <v>2024</v>
          </cell>
          <cell r="C430" t="str">
            <v>PBTMTR341</v>
          </cell>
          <cell r="D430" t="str">
            <v>001J1000003jw7eIAA</v>
          </cell>
          <cell r="E430" t="str">
            <v>TIRO STEELS PRIVATE LIMITED</v>
          </cell>
          <cell r="F430" t="str">
            <v>HARYANA</v>
          </cell>
          <cell r="G430" t="str">
            <v>GURUGRAM</v>
          </cell>
          <cell r="H430" t="str">
            <v>Gurugram</v>
          </cell>
          <cell r="I430" t="str">
            <v>NIKUNJ UDYOG</v>
          </cell>
          <cell r="J430" t="str">
            <v>Nikunj Daga</v>
          </cell>
          <cell r="K430" t="str">
            <v>Shiv Shankar Sharma</v>
          </cell>
          <cell r="L430" t="str">
            <v>C12828</v>
          </cell>
          <cell r="M430" t="str">
            <v>North</v>
          </cell>
          <cell r="N430">
            <v>122001</v>
          </cell>
          <cell r="O430" t="str">
            <v>06AAGCT5004L1ZC</v>
          </cell>
          <cell r="P430">
            <v>9999006009</v>
          </cell>
          <cell r="Q430" t="str">
            <v>Jun'24</v>
          </cell>
          <cell r="R430">
            <v>2025</v>
          </cell>
          <cell r="S430"/>
          <cell r="T430">
            <v>7000</v>
          </cell>
          <cell r="U430">
            <v>0</v>
          </cell>
          <cell r="V430" t="str">
            <v>Alien</v>
          </cell>
          <cell r="W430"/>
          <cell r="X430"/>
          <cell r="Y430"/>
          <cell r="Z430"/>
          <cell r="AA430"/>
          <cell r="AB430">
            <v>15</v>
          </cell>
          <cell r="AC430">
            <v>35.734999999999999</v>
          </cell>
          <cell r="AD430"/>
          <cell r="AE430"/>
          <cell r="AF430"/>
          <cell r="AG430">
            <v>20</v>
          </cell>
          <cell r="AH430"/>
          <cell r="AI430"/>
          <cell r="AJ430">
            <v>30</v>
          </cell>
          <cell r="AK430"/>
          <cell r="AL430"/>
          <cell r="AM430"/>
          <cell r="AO430"/>
          <cell r="AP430"/>
          <cell r="AQ430"/>
          <cell r="AR430"/>
          <cell r="AS430"/>
          <cell r="AU430"/>
          <cell r="AV430"/>
          <cell r="AW430" t="str">
            <v/>
          </cell>
        </row>
        <row r="431">
          <cell r="A431">
            <v>429</v>
          </cell>
          <cell r="B431">
            <v>2024</v>
          </cell>
          <cell r="C431" t="str">
            <v>PBTMTR436</v>
          </cell>
          <cell r="D431" t="str">
            <v>001J1000005aGJAIA2</v>
          </cell>
          <cell r="E431" t="str">
            <v>TRIANGLE ENGINEERS PVT. LTD.</v>
          </cell>
          <cell r="F431" t="str">
            <v>RAJASTHAN</v>
          </cell>
          <cell r="G431" t="str">
            <v>JAIPUR</v>
          </cell>
          <cell r="H431" t="str">
            <v>Jaipur</v>
          </cell>
          <cell r="I431" t="str">
            <v>J P ALLOYS</v>
          </cell>
          <cell r="J431" t="str">
            <v>Mukesh Agarwal</v>
          </cell>
          <cell r="K431" t="str">
            <v>Pushpendra Kumar</v>
          </cell>
          <cell r="L431" t="str">
            <v>C13188</v>
          </cell>
          <cell r="M431" t="str">
            <v>North</v>
          </cell>
          <cell r="N431">
            <v>302018</v>
          </cell>
          <cell r="O431" t="str">
            <v>08AAACT6603M1Z5</v>
          </cell>
          <cell r="P431">
            <v>9414068706</v>
          </cell>
          <cell r="Q431" t="str">
            <v>Jun'24</v>
          </cell>
          <cell r="R431">
            <v>2025</v>
          </cell>
          <cell r="S431"/>
          <cell r="T431">
            <v>100</v>
          </cell>
          <cell r="U431">
            <v>0</v>
          </cell>
          <cell r="V431" t="str">
            <v>Challenger</v>
          </cell>
          <cell r="W431"/>
          <cell r="X431"/>
          <cell r="Y431"/>
          <cell r="Z431"/>
          <cell r="AA431"/>
          <cell r="AB431">
            <v>40</v>
          </cell>
          <cell r="AC431"/>
          <cell r="AD431"/>
          <cell r="AE431"/>
          <cell r="AF431"/>
          <cell r="AG431"/>
          <cell r="AH431"/>
          <cell r="AI431"/>
          <cell r="AJ431"/>
          <cell r="AK431"/>
          <cell r="AL431"/>
          <cell r="AM431"/>
          <cell r="AO431"/>
          <cell r="AP431"/>
          <cell r="AQ431"/>
          <cell r="AR431"/>
          <cell r="AS431"/>
          <cell r="AU431"/>
          <cell r="AV431"/>
          <cell r="AW431" t="str">
            <v/>
          </cell>
        </row>
        <row r="432">
          <cell r="A432">
            <v>430</v>
          </cell>
          <cell r="B432">
            <v>2024</v>
          </cell>
          <cell r="C432" t="str">
            <v>PBTMTR438</v>
          </cell>
          <cell r="D432" t="str">
            <v>001J1000003mT4oIAE</v>
          </cell>
          <cell r="E432" t="str">
            <v>VR INFRATECH</v>
          </cell>
          <cell r="F432" t="str">
            <v>RAJASTHAN</v>
          </cell>
          <cell r="G432" t="str">
            <v>BIKANER</v>
          </cell>
          <cell r="H432" t="str">
            <v>Bikaner</v>
          </cell>
          <cell r="I432" t="str">
            <v>KHUNTETA STEELS</v>
          </cell>
          <cell r="J432" t="str">
            <v>abhinav gautam</v>
          </cell>
          <cell r="K432" t="str">
            <v>Ravi Kumar Kulmi</v>
          </cell>
          <cell r="L432" t="str">
            <v/>
          </cell>
          <cell r="M432" t="str">
            <v>North</v>
          </cell>
          <cell r="N432">
            <v>334004</v>
          </cell>
          <cell r="O432" t="str">
            <v>08AAQFV9243E1ZO</v>
          </cell>
          <cell r="P432">
            <v>9829910876</v>
          </cell>
          <cell r="Q432" t="str">
            <v>Jun'24</v>
          </cell>
          <cell r="R432">
            <v>2025</v>
          </cell>
          <cell r="S432"/>
          <cell r="T432">
            <v>200</v>
          </cell>
          <cell r="U432">
            <v>0</v>
          </cell>
          <cell r="V432" t="str">
            <v>Challenger</v>
          </cell>
          <cell r="W432"/>
          <cell r="X432"/>
          <cell r="Y432"/>
          <cell r="Z432"/>
          <cell r="AA432"/>
          <cell r="AB432">
            <v>28</v>
          </cell>
          <cell r="AC432"/>
          <cell r="AD432"/>
          <cell r="AE432"/>
          <cell r="AF432"/>
          <cell r="AG432"/>
          <cell r="AH432"/>
          <cell r="AI432"/>
          <cell r="AJ432"/>
          <cell r="AK432"/>
          <cell r="AL432"/>
          <cell r="AM432"/>
          <cell r="AO432"/>
          <cell r="AP432"/>
          <cell r="AQ432"/>
          <cell r="AR432"/>
          <cell r="AS432"/>
          <cell r="AU432"/>
          <cell r="AV432"/>
          <cell r="AW432" t="str">
            <v/>
          </cell>
        </row>
        <row r="433">
          <cell r="A433">
            <v>431</v>
          </cell>
          <cell r="B433">
            <v>2024</v>
          </cell>
          <cell r="C433" t="str">
            <v>PBTMTR439</v>
          </cell>
          <cell r="D433" t="str">
            <v>001J1000003kXg4IAE</v>
          </cell>
          <cell r="E433" t="str">
            <v>SAMRATHAL  STEELS</v>
          </cell>
          <cell r="F433" t="str">
            <v>RAJASTHAN</v>
          </cell>
          <cell r="G433" t="str">
            <v>JODHPUR</v>
          </cell>
          <cell r="H433"/>
          <cell r="I433" t="str">
            <v>M R Associates</v>
          </cell>
          <cell r="J433" t="str">
            <v>Sanjeev Jain</v>
          </cell>
          <cell r="K433" t="str">
            <v>Neeraj Sharma</v>
          </cell>
          <cell r="L433" t="str">
            <v>C13417</v>
          </cell>
          <cell r="M433" t="str">
            <v>North</v>
          </cell>
          <cell r="N433">
            <v>342302</v>
          </cell>
          <cell r="O433" t="str">
            <v>08AKJPL2699F1ZR</v>
          </cell>
          <cell r="P433">
            <v>9772730900</v>
          </cell>
          <cell r="Q433" t="str">
            <v>Jun'24</v>
          </cell>
          <cell r="R433">
            <v>2025</v>
          </cell>
          <cell r="S433"/>
          <cell r="T433">
            <v>110</v>
          </cell>
          <cell r="U433">
            <v>0</v>
          </cell>
          <cell r="V433" t="str">
            <v>Challenger</v>
          </cell>
          <cell r="W433"/>
          <cell r="X433"/>
          <cell r="Y433"/>
          <cell r="Z433"/>
          <cell r="AA433"/>
          <cell r="AB433">
            <v>16</v>
          </cell>
          <cell r="AC433"/>
          <cell r="AD433"/>
          <cell r="AE433"/>
          <cell r="AF433"/>
          <cell r="AG433"/>
          <cell r="AH433"/>
          <cell r="AI433"/>
          <cell r="AJ433"/>
          <cell r="AK433"/>
          <cell r="AL433"/>
          <cell r="AM433"/>
          <cell r="AO433"/>
          <cell r="AP433"/>
          <cell r="AQ433"/>
          <cell r="AR433"/>
          <cell r="AS433"/>
          <cell r="AU433"/>
          <cell r="AV433"/>
          <cell r="AW433" t="str">
            <v/>
          </cell>
        </row>
        <row r="434">
          <cell r="A434">
            <v>432</v>
          </cell>
          <cell r="B434">
            <v>2024</v>
          </cell>
          <cell r="C434" t="str">
            <v>PBTMTR440</v>
          </cell>
          <cell r="D434" t="str">
            <v>0015g00001fx7H5AAI</v>
          </cell>
          <cell r="E434" t="str">
            <v>LAXMI STEELS</v>
          </cell>
          <cell r="F434" t="str">
            <v>RAJASTHAN</v>
          </cell>
          <cell r="G434" t="str">
            <v>PALI</v>
          </cell>
          <cell r="H434" t="str">
            <v>Sumerpur</v>
          </cell>
          <cell r="I434" t="str">
            <v>M R Associates</v>
          </cell>
          <cell r="J434" t="str">
            <v>Neeraj Sharma</v>
          </cell>
          <cell r="K434" t="str">
            <v>Neeraj Sharma</v>
          </cell>
          <cell r="L434" t="str">
            <v>C13417</v>
          </cell>
          <cell r="M434" t="str">
            <v>North</v>
          </cell>
          <cell r="N434">
            <v>306902</v>
          </cell>
          <cell r="O434" t="str">
            <v>08ABJPK8291M1ZW</v>
          </cell>
          <cell r="P434">
            <v>9414123697</v>
          </cell>
          <cell r="Q434" t="str">
            <v>Jun'24</v>
          </cell>
          <cell r="R434">
            <v>2025</v>
          </cell>
          <cell r="S434"/>
          <cell r="T434">
            <v>500</v>
          </cell>
          <cell r="U434">
            <v>0</v>
          </cell>
          <cell r="V434" t="str">
            <v>Alien</v>
          </cell>
          <cell r="W434"/>
          <cell r="X434"/>
          <cell r="Y434"/>
          <cell r="Z434"/>
          <cell r="AA434"/>
          <cell r="AB434">
            <v>30</v>
          </cell>
          <cell r="AC434"/>
          <cell r="AD434"/>
          <cell r="AE434"/>
          <cell r="AF434"/>
          <cell r="AG434"/>
          <cell r="AH434"/>
          <cell r="AI434">
            <v>147</v>
          </cell>
          <cell r="AJ434"/>
          <cell r="AK434">
            <v>43</v>
          </cell>
          <cell r="AL434"/>
          <cell r="AM434"/>
          <cell r="AO434"/>
          <cell r="AP434"/>
          <cell r="AQ434"/>
          <cell r="AR434"/>
          <cell r="AS434"/>
          <cell r="AU434"/>
          <cell r="AV434"/>
          <cell r="AW434" t="str">
            <v/>
          </cell>
        </row>
        <row r="435">
          <cell r="A435">
            <v>433</v>
          </cell>
          <cell r="B435">
            <v>2024</v>
          </cell>
          <cell r="C435" t="str">
            <v>PBTMTR441</v>
          </cell>
          <cell r="D435" t="str">
            <v>001J1000007oZOPIA2</v>
          </cell>
          <cell r="E435" t="str">
            <v>R.M.G Traders</v>
          </cell>
          <cell r="F435" t="str">
            <v>UTTAR PRADESH</v>
          </cell>
          <cell r="G435" t="str">
            <v>GAUTAM BUDDHA NAGAR</v>
          </cell>
          <cell r="H435" t="str">
            <v>Ghaziabad</v>
          </cell>
          <cell r="I435" t="str">
            <v>SHASHI STEELS CORPORATION</v>
          </cell>
          <cell r="J435" t="str">
            <v>Abhijeet Biswas</v>
          </cell>
          <cell r="K435" t="str">
            <v>Abhijeet Biswas</v>
          </cell>
          <cell r="L435" t="str">
            <v>C12816</v>
          </cell>
          <cell r="M435" t="str">
            <v>North</v>
          </cell>
          <cell r="N435">
            <v>201009</v>
          </cell>
          <cell r="O435" t="str">
            <v>09AONPS6685J1ZW</v>
          </cell>
          <cell r="P435">
            <v>9891844000</v>
          </cell>
          <cell r="Q435" t="str">
            <v>Jun'24</v>
          </cell>
          <cell r="R435">
            <v>2025</v>
          </cell>
          <cell r="S435"/>
          <cell r="T435">
            <v>1200</v>
          </cell>
          <cell r="U435">
            <v>0</v>
          </cell>
          <cell r="V435" t="str">
            <v>Alien</v>
          </cell>
          <cell r="W435"/>
          <cell r="X435"/>
          <cell r="Y435"/>
          <cell r="Z435"/>
          <cell r="AA435"/>
          <cell r="AB435">
            <v>235</v>
          </cell>
          <cell r="AC435"/>
          <cell r="AD435"/>
          <cell r="AE435"/>
          <cell r="AF435"/>
          <cell r="AG435"/>
          <cell r="AH435"/>
          <cell r="AI435"/>
          <cell r="AJ435"/>
          <cell r="AK435"/>
          <cell r="AL435"/>
          <cell r="AM435"/>
          <cell r="AO435"/>
          <cell r="AP435"/>
          <cell r="AQ435"/>
          <cell r="AR435"/>
          <cell r="AS435"/>
          <cell r="AU435"/>
          <cell r="AV435"/>
          <cell r="AW435" t="str">
            <v/>
          </cell>
        </row>
        <row r="436">
          <cell r="A436">
            <v>434</v>
          </cell>
          <cell r="B436">
            <v>2024</v>
          </cell>
          <cell r="C436" t="str">
            <v>PBTMTR442</v>
          </cell>
          <cell r="D436" t="str">
            <v>0015g00001V9aPdAAJ</v>
          </cell>
          <cell r="E436" t="str">
            <v>Aggarwal Steel &amp; Iron</v>
          </cell>
          <cell r="F436" t="str">
            <v>DELHI</v>
          </cell>
          <cell r="G436" t="str">
            <v>NORTH</v>
          </cell>
          <cell r="H436"/>
          <cell r="I436" t="str">
            <v>MAHENDRA STEELS</v>
          </cell>
          <cell r="J436" t="str">
            <v>Aman kumar</v>
          </cell>
          <cell r="K436" t="str">
            <v>Aashish Goyal</v>
          </cell>
          <cell r="L436" t="str">
            <v>C12832</v>
          </cell>
          <cell r="M436" t="str">
            <v>North</v>
          </cell>
          <cell r="N436">
            <v>110088</v>
          </cell>
          <cell r="O436">
            <v>0</v>
          </cell>
          <cell r="P436">
            <v>9818584360</v>
          </cell>
          <cell r="Q436" t="str">
            <v>Jun'24</v>
          </cell>
          <cell r="R436">
            <v>2025</v>
          </cell>
          <cell r="S436"/>
          <cell r="T436">
            <v>100</v>
          </cell>
          <cell r="U436">
            <v>0</v>
          </cell>
          <cell r="V436" t="str">
            <v>Challenger</v>
          </cell>
          <cell r="W436"/>
          <cell r="X436"/>
          <cell r="Y436"/>
          <cell r="Z436"/>
          <cell r="AA436"/>
          <cell r="AB436">
            <v>11</v>
          </cell>
          <cell r="AC436"/>
          <cell r="AD436"/>
          <cell r="AE436"/>
          <cell r="AF436">
            <v>10.68</v>
          </cell>
          <cell r="AG436"/>
          <cell r="AH436"/>
          <cell r="AI436"/>
          <cell r="AJ436"/>
          <cell r="AK436"/>
          <cell r="AL436"/>
          <cell r="AM436"/>
          <cell r="AO436"/>
          <cell r="AP436"/>
          <cell r="AQ436"/>
          <cell r="AR436"/>
          <cell r="AS436"/>
          <cell r="AU436"/>
          <cell r="AV436"/>
          <cell r="AW436" t="str">
            <v/>
          </cell>
        </row>
        <row r="437">
          <cell r="A437">
            <v>435</v>
          </cell>
          <cell r="B437">
            <v>2024</v>
          </cell>
          <cell r="C437" t="str">
            <v>PBTMTR443</v>
          </cell>
          <cell r="D437" t="str">
            <v>0015g00001XKkpEAAT</v>
          </cell>
          <cell r="E437" t="str">
            <v>GUPTA IRON STORE</v>
          </cell>
          <cell r="F437" t="str">
            <v>DELHI</v>
          </cell>
          <cell r="G437" t="str">
            <v>SOUTH</v>
          </cell>
          <cell r="H437"/>
          <cell r="I437" t="str">
            <v>MAHENDRA STEELS</v>
          </cell>
          <cell r="J437" t="str">
            <v>Aman kumar</v>
          </cell>
          <cell r="K437" t="str">
            <v>Aman kumar</v>
          </cell>
          <cell r="L437" t="str">
            <v>C12832</v>
          </cell>
          <cell r="M437" t="str">
            <v>North</v>
          </cell>
          <cell r="N437">
            <v>110014</v>
          </cell>
          <cell r="O437" t="str">
            <v>07BDEPG0292E1ZY</v>
          </cell>
          <cell r="P437">
            <v>9818242528</v>
          </cell>
          <cell r="Q437" t="str">
            <v>Jun'24</v>
          </cell>
          <cell r="R437">
            <v>2025</v>
          </cell>
          <cell r="S437"/>
          <cell r="T437">
            <v>300</v>
          </cell>
          <cell r="U437">
            <v>0</v>
          </cell>
          <cell r="V437" t="str">
            <v>Alien</v>
          </cell>
          <cell r="W437"/>
          <cell r="X437"/>
          <cell r="Y437"/>
          <cell r="Z437"/>
          <cell r="AA437"/>
          <cell r="AB437">
            <v>5</v>
          </cell>
          <cell r="AC437"/>
          <cell r="AD437">
            <v>51.4</v>
          </cell>
          <cell r="AE437">
            <v>2.97</v>
          </cell>
          <cell r="AF437">
            <v>10.3</v>
          </cell>
          <cell r="AG437"/>
          <cell r="AH437">
            <v>24.1</v>
          </cell>
          <cell r="AI437"/>
          <cell r="AJ437"/>
          <cell r="AK437"/>
          <cell r="AL437">
            <v>20.39</v>
          </cell>
          <cell r="AM437">
            <v>5.9</v>
          </cell>
          <cell r="AO437"/>
          <cell r="AP437"/>
          <cell r="AQ437"/>
          <cell r="AR437"/>
          <cell r="AS437"/>
          <cell r="AU437"/>
          <cell r="AV437"/>
          <cell r="AW437" t="str">
            <v/>
          </cell>
        </row>
        <row r="438">
          <cell r="A438">
            <v>436</v>
          </cell>
          <cell r="B438">
            <v>2024</v>
          </cell>
          <cell r="C438" t="str">
            <v>PBTMTR444</v>
          </cell>
          <cell r="D438" t="str">
            <v>0015g00001f9AmJAAU</v>
          </cell>
          <cell r="E438" t="str">
            <v>AKRL LOGISTICS PVT LTD</v>
          </cell>
          <cell r="F438" t="str">
            <v>MADHYA PRADESH</v>
          </cell>
          <cell r="G438" t="str">
            <v>SATNA</v>
          </cell>
          <cell r="H438" t="str">
            <v>Satna</v>
          </cell>
          <cell r="I438" t="str">
            <v>Global Steel</v>
          </cell>
          <cell r="J438" t="str">
            <v>Dharmendra Kumar Yadav</v>
          </cell>
          <cell r="K438" t="str">
            <v>-</v>
          </cell>
          <cell r="L438" t="str">
            <v>C13471</v>
          </cell>
          <cell r="M438" t="str">
            <v>Central</v>
          </cell>
          <cell r="N438">
            <v>485001</v>
          </cell>
          <cell r="O438" t="str">
            <v>23AAICA3727H1ZW</v>
          </cell>
          <cell r="P438">
            <v>9425810740</v>
          </cell>
          <cell r="Q438" t="str">
            <v>Jun'24</v>
          </cell>
          <cell r="R438">
            <v>2025</v>
          </cell>
          <cell r="S438"/>
          <cell r="T438">
            <v>500</v>
          </cell>
          <cell r="U438">
            <v>0</v>
          </cell>
          <cell r="V438" t="str">
            <v>Alien</v>
          </cell>
          <cell r="W438"/>
          <cell r="X438"/>
          <cell r="Y438"/>
          <cell r="Z438"/>
          <cell r="AA438"/>
          <cell r="AB438">
            <v>29</v>
          </cell>
          <cell r="AC438"/>
          <cell r="AD438"/>
          <cell r="AE438"/>
          <cell r="AF438"/>
          <cell r="AG438">
            <v>32</v>
          </cell>
          <cell r="AH438"/>
          <cell r="AI438"/>
          <cell r="AJ438"/>
          <cell r="AK438"/>
          <cell r="AL438"/>
          <cell r="AM438">
            <v>68</v>
          </cell>
          <cell r="AO438"/>
          <cell r="AP438"/>
          <cell r="AQ438"/>
          <cell r="AR438"/>
          <cell r="AS438"/>
          <cell r="AU438"/>
          <cell r="AV438"/>
          <cell r="AW438" t="str">
            <v/>
          </cell>
        </row>
        <row r="439">
          <cell r="A439">
            <v>437</v>
          </cell>
          <cell r="B439">
            <v>2024</v>
          </cell>
          <cell r="C439" t="str">
            <v>PBTMTR445</v>
          </cell>
          <cell r="D439" t="str">
            <v>001J1000006TS6gIAG</v>
          </cell>
          <cell r="E439" t="str">
            <v>MUKESH TRADERS AND HARDWARE</v>
          </cell>
          <cell r="F439" t="str">
            <v>MADHYA PRADESH</v>
          </cell>
          <cell r="G439" t="str">
            <v>JABALPUR</v>
          </cell>
          <cell r="H439" t="str">
            <v>Jabalpur</v>
          </cell>
          <cell r="I439" t="str">
            <v>Global Steel</v>
          </cell>
          <cell r="J439" t="str">
            <v>Swapnil Dahayat</v>
          </cell>
          <cell r="K439" t="str">
            <v>-</v>
          </cell>
          <cell r="L439" t="str">
            <v>C13471</v>
          </cell>
          <cell r="M439" t="str">
            <v>Central</v>
          </cell>
          <cell r="N439">
            <v>482001</v>
          </cell>
          <cell r="O439" t="str">
            <v>23GEQPM8772D1Z0</v>
          </cell>
          <cell r="P439">
            <v>8959751842</v>
          </cell>
          <cell r="Q439" t="str">
            <v>Jun'24</v>
          </cell>
          <cell r="R439">
            <v>2025</v>
          </cell>
          <cell r="S439"/>
          <cell r="T439">
            <v>25</v>
          </cell>
          <cell r="U439">
            <v>0</v>
          </cell>
          <cell r="V439" t="str">
            <v>Minor</v>
          </cell>
          <cell r="W439"/>
          <cell r="X439"/>
          <cell r="Y439"/>
          <cell r="Z439"/>
          <cell r="AA439"/>
          <cell r="AB439">
            <v>5</v>
          </cell>
          <cell r="AC439"/>
          <cell r="AD439"/>
          <cell r="AE439"/>
          <cell r="AF439"/>
          <cell r="AG439"/>
          <cell r="AH439"/>
          <cell r="AI439"/>
          <cell r="AJ439"/>
          <cell r="AK439"/>
          <cell r="AL439"/>
          <cell r="AM439"/>
          <cell r="AO439"/>
          <cell r="AP439"/>
          <cell r="AQ439"/>
          <cell r="AR439"/>
          <cell r="AS439"/>
          <cell r="AU439"/>
          <cell r="AV439"/>
          <cell r="AW439" t="str">
            <v/>
          </cell>
        </row>
        <row r="440">
          <cell r="A440">
            <v>438</v>
          </cell>
          <cell r="B440">
            <v>2024</v>
          </cell>
          <cell r="C440" t="str">
            <v>PBTMTR446</v>
          </cell>
          <cell r="D440" t="str">
            <v>0015g00001c4ZA6AAM</v>
          </cell>
          <cell r="E440" t="str">
            <v>S K TRADERS</v>
          </cell>
          <cell r="F440" t="str">
            <v>HIMACHAL PRADESH</v>
          </cell>
          <cell r="G440" t="str">
            <v>KANGRA</v>
          </cell>
          <cell r="H440"/>
          <cell r="I440" t="str">
            <v>MONAD PROFILES</v>
          </cell>
          <cell r="J440" t="str">
            <v>Rahul Gautam</v>
          </cell>
          <cell r="K440" t="str">
            <v>kapil vaidya</v>
          </cell>
          <cell r="L440" t="str">
            <v/>
          </cell>
          <cell r="M440" t="str">
            <v>North</v>
          </cell>
          <cell r="N440">
            <v>176101</v>
          </cell>
          <cell r="O440" t="str">
            <v>02AJGPK4364C1ZP</v>
          </cell>
          <cell r="P440">
            <v>9816123167</v>
          </cell>
          <cell r="Q440" t="str">
            <v>Jun'24</v>
          </cell>
          <cell r="R440">
            <v>2025</v>
          </cell>
          <cell r="S440"/>
          <cell r="T440">
            <v>30</v>
          </cell>
          <cell r="U440">
            <v>0</v>
          </cell>
          <cell r="V440" t="str">
            <v>Minor</v>
          </cell>
          <cell r="W440"/>
          <cell r="X440"/>
          <cell r="Y440"/>
          <cell r="Z440"/>
          <cell r="AA440"/>
          <cell r="AB440">
            <v>12</v>
          </cell>
          <cell r="AC440"/>
          <cell r="AD440"/>
          <cell r="AE440"/>
          <cell r="AF440"/>
          <cell r="AG440"/>
          <cell r="AH440"/>
          <cell r="AI440"/>
          <cell r="AJ440"/>
          <cell r="AK440"/>
          <cell r="AL440"/>
          <cell r="AM440"/>
          <cell r="AO440"/>
          <cell r="AP440"/>
          <cell r="AQ440"/>
          <cell r="AR440"/>
          <cell r="AS440"/>
          <cell r="AU440"/>
          <cell r="AV440"/>
          <cell r="AW440" t="str">
            <v/>
          </cell>
        </row>
        <row r="441">
          <cell r="A441">
            <v>439</v>
          </cell>
          <cell r="B441">
            <v>2024</v>
          </cell>
          <cell r="C441" t="str">
            <v>PBTMTR447</v>
          </cell>
          <cell r="D441" t="str">
            <v>001J1000003k303IAA</v>
          </cell>
          <cell r="E441" t="str">
            <v>VIDYA INFRASTRUCTURE  DEVELOPERS</v>
          </cell>
          <cell r="F441" t="str">
            <v>HIMACHAL PRADESH</v>
          </cell>
          <cell r="G441" t="str">
            <v>SOLAN</v>
          </cell>
          <cell r="H441"/>
          <cell r="I441" t="str">
            <v>MONAD PROFILES</v>
          </cell>
          <cell r="J441" t="str">
            <v>Rahul Gautam</v>
          </cell>
          <cell r="K441" t="str">
            <v>kapil vaidya</v>
          </cell>
          <cell r="L441" t="str">
            <v/>
          </cell>
          <cell r="M441" t="str">
            <v>North</v>
          </cell>
          <cell r="N441">
            <v>173212</v>
          </cell>
          <cell r="O441" t="str">
            <v>02AIVPG2315H1ZJ</v>
          </cell>
          <cell r="P441">
            <v>9418750000</v>
          </cell>
          <cell r="Q441" t="str">
            <v>Jun'24</v>
          </cell>
          <cell r="R441">
            <v>2025</v>
          </cell>
          <cell r="S441"/>
          <cell r="T441">
            <v>30</v>
          </cell>
          <cell r="U441">
            <v>0</v>
          </cell>
          <cell r="V441" t="str">
            <v>Minor</v>
          </cell>
          <cell r="W441"/>
          <cell r="X441"/>
          <cell r="Y441"/>
          <cell r="Z441"/>
          <cell r="AA441"/>
          <cell r="AB441">
            <v>45</v>
          </cell>
          <cell r="AC441"/>
          <cell r="AD441"/>
          <cell r="AE441"/>
          <cell r="AF441"/>
          <cell r="AG441"/>
          <cell r="AH441"/>
          <cell r="AI441"/>
          <cell r="AJ441"/>
          <cell r="AK441"/>
          <cell r="AL441"/>
          <cell r="AM441"/>
          <cell r="AO441"/>
          <cell r="AP441"/>
          <cell r="AQ441"/>
          <cell r="AR441"/>
          <cell r="AS441"/>
          <cell r="AU441"/>
          <cell r="AV441"/>
          <cell r="AW441" t="str">
            <v/>
          </cell>
        </row>
        <row r="442">
          <cell r="A442">
            <v>440</v>
          </cell>
          <cell r="B442">
            <v>2024</v>
          </cell>
          <cell r="C442" t="str">
            <v>PBTMTR448</v>
          </cell>
          <cell r="D442" t="str">
            <v>001J1000003jzPOIAY</v>
          </cell>
          <cell r="E442" t="str">
            <v>S. CHOUDHARY ENTERPRISES</v>
          </cell>
          <cell r="F442" t="str">
            <v>HIMACHAL PRADESH</v>
          </cell>
          <cell r="G442" t="str">
            <v>KANGRA</v>
          </cell>
          <cell r="H442"/>
          <cell r="I442" t="str">
            <v>MONAD PROFILES</v>
          </cell>
          <cell r="J442" t="str">
            <v>Rahul Gautam</v>
          </cell>
          <cell r="K442" t="str">
            <v>kapil vaidya</v>
          </cell>
          <cell r="L442" t="str">
            <v/>
          </cell>
          <cell r="M442" t="str">
            <v>North</v>
          </cell>
          <cell r="N442">
            <v>176057</v>
          </cell>
          <cell r="O442" t="str">
            <v>02AJEPC0567H1ZS</v>
          </cell>
          <cell r="P442">
            <v>9418196689</v>
          </cell>
          <cell r="Q442" t="str">
            <v>Jun'24</v>
          </cell>
          <cell r="R442">
            <v>2025</v>
          </cell>
          <cell r="S442"/>
          <cell r="T442">
            <v>30</v>
          </cell>
          <cell r="U442">
            <v>0</v>
          </cell>
          <cell r="V442" t="str">
            <v>Minor</v>
          </cell>
          <cell r="W442"/>
          <cell r="X442"/>
          <cell r="Y442"/>
          <cell r="Z442"/>
          <cell r="AA442"/>
          <cell r="AB442">
            <v>15</v>
          </cell>
          <cell r="AC442"/>
          <cell r="AD442"/>
          <cell r="AE442"/>
          <cell r="AF442"/>
          <cell r="AG442"/>
          <cell r="AH442"/>
          <cell r="AI442"/>
          <cell r="AJ442"/>
          <cell r="AK442"/>
          <cell r="AL442"/>
          <cell r="AM442"/>
          <cell r="AO442"/>
          <cell r="AP442"/>
          <cell r="AQ442"/>
          <cell r="AR442"/>
          <cell r="AS442"/>
          <cell r="AU442"/>
          <cell r="AV442"/>
          <cell r="AW442" t="str">
            <v/>
          </cell>
        </row>
        <row r="443">
          <cell r="A443">
            <v>441</v>
          </cell>
          <cell r="B443">
            <v>2024</v>
          </cell>
          <cell r="C443" t="str">
            <v>PBTMTR449</v>
          </cell>
          <cell r="D443" t="str">
            <v>001J1000005ZLd5IAG</v>
          </cell>
          <cell r="E443" t="str">
            <v>M.K. IRON PRIVATE LTD.</v>
          </cell>
          <cell r="F443" t="str">
            <v>HARYANA</v>
          </cell>
          <cell r="G443" t="str">
            <v>PANCHKULA</v>
          </cell>
          <cell r="H443" t="str">
            <v>Panchkula</v>
          </cell>
          <cell r="I443" t="str">
            <v>RAMDOOT UDHYOG PRIVATE LIMITED</v>
          </cell>
          <cell r="J443" t="str">
            <v>Sushant Abrol</v>
          </cell>
          <cell r="K443" t="str">
            <v>Naseem Makkar</v>
          </cell>
          <cell r="L443" t="str">
            <v>C13168</v>
          </cell>
          <cell r="M443" t="str">
            <v>North</v>
          </cell>
          <cell r="N443">
            <v>134109</v>
          </cell>
          <cell r="O443" t="str">
            <v>06AABCM5415F1ZU</v>
          </cell>
          <cell r="P443">
            <v>9814446846</v>
          </cell>
          <cell r="Q443" t="str">
            <v>Jun'24</v>
          </cell>
          <cell r="R443">
            <v>2025</v>
          </cell>
          <cell r="S443"/>
          <cell r="T443">
            <v>300</v>
          </cell>
          <cell r="U443">
            <v>0</v>
          </cell>
          <cell r="V443" t="str">
            <v>Alien</v>
          </cell>
          <cell r="W443"/>
          <cell r="X443"/>
          <cell r="Y443"/>
          <cell r="Z443"/>
          <cell r="AA443"/>
          <cell r="AB443">
            <v>53</v>
          </cell>
          <cell r="AC443">
            <v>12.23</v>
          </cell>
          <cell r="AD443"/>
          <cell r="AE443"/>
          <cell r="AF443"/>
          <cell r="AG443">
            <v>54.17</v>
          </cell>
          <cell r="AH443">
            <v>54.08</v>
          </cell>
          <cell r="AI443">
            <v>60.15</v>
          </cell>
          <cell r="AJ443"/>
          <cell r="AK443">
            <v>84.33</v>
          </cell>
          <cell r="AL443"/>
          <cell r="AM443"/>
          <cell r="AO443"/>
          <cell r="AP443"/>
          <cell r="AQ443"/>
          <cell r="AR443"/>
          <cell r="AS443"/>
          <cell r="AU443"/>
          <cell r="AV443"/>
          <cell r="AW443" t="str">
            <v/>
          </cell>
        </row>
        <row r="444">
          <cell r="A444">
            <v>442</v>
          </cell>
          <cell r="B444">
            <v>2024</v>
          </cell>
          <cell r="C444" t="str">
            <v>PBTMTR450</v>
          </cell>
          <cell r="D444" t="str">
            <v>0015g00001fUOLdAAO</v>
          </cell>
          <cell r="E444" t="str">
            <v>BHAGWATI CEMENT STORE</v>
          </cell>
          <cell r="F444" t="str">
            <v>HARYANA</v>
          </cell>
          <cell r="G444" t="str">
            <v>KARNAL</v>
          </cell>
          <cell r="H444" t="str">
            <v>Karnal</v>
          </cell>
          <cell r="I444" t="str">
            <v>RAMDOOT UDHYOG PRIVATE LIMITED</v>
          </cell>
          <cell r="J444" t="str">
            <v>Naseem Makkar</v>
          </cell>
          <cell r="K444" t="str">
            <v>Naseem Makkar</v>
          </cell>
          <cell r="L444" t="str">
            <v>C13168</v>
          </cell>
          <cell r="M444" t="str">
            <v>North</v>
          </cell>
          <cell r="N444">
            <v>132001</v>
          </cell>
          <cell r="O444" t="str">
            <v>06AAMPJ2158C2ZY</v>
          </cell>
          <cell r="P444">
            <v>9548830000</v>
          </cell>
          <cell r="Q444" t="str">
            <v>Jun'24</v>
          </cell>
          <cell r="R444">
            <v>2025</v>
          </cell>
          <cell r="S444"/>
          <cell r="T444">
            <v>70</v>
          </cell>
          <cell r="U444">
            <v>1.4164285714285714</v>
          </cell>
          <cell r="V444" t="str">
            <v>Star</v>
          </cell>
          <cell r="W444"/>
          <cell r="X444"/>
          <cell r="Y444"/>
          <cell r="Z444"/>
          <cell r="AA444"/>
          <cell r="AB444">
            <v>12</v>
          </cell>
          <cell r="AC444"/>
          <cell r="AD444"/>
          <cell r="AE444"/>
          <cell r="AF444"/>
          <cell r="AG444">
            <v>15.01</v>
          </cell>
          <cell r="AH444"/>
          <cell r="AI444"/>
          <cell r="AJ444"/>
          <cell r="AK444"/>
          <cell r="AL444"/>
          <cell r="AM444"/>
          <cell r="AN444">
            <v>12</v>
          </cell>
          <cell r="AO444"/>
          <cell r="AP444">
            <v>12</v>
          </cell>
          <cell r="AQ444"/>
          <cell r="AR444">
            <v>11.94</v>
          </cell>
          <cell r="AS444">
            <v>158.38</v>
          </cell>
          <cell r="AT444">
            <v>209.25</v>
          </cell>
          <cell r="AU444">
            <v>45</v>
          </cell>
          <cell r="AV444">
            <v>43.2</v>
          </cell>
          <cell r="AW444">
            <v>12</v>
          </cell>
        </row>
        <row r="445">
          <cell r="A445">
            <v>443</v>
          </cell>
          <cell r="B445">
            <v>2024</v>
          </cell>
          <cell r="C445" t="str">
            <v>PBTMTR451</v>
          </cell>
          <cell r="D445" t="str">
            <v>0015g00001X2P8zAAF</v>
          </cell>
          <cell r="E445" t="str">
            <v>SAINI CEMENT AND BUILDING MATERIAL</v>
          </cell>
          <cell r="F445" t="str">
            <v>HARYANA</v>
          </cell>
          <cell r="G445" t="str">
            <v>PANCHKULA</v>
          </cell>
          <cell r="H445" t="str">
            <v>Raipur Rani</v>
          </cell>
          <cell r="I445" t="str">
            <v>RAMDOOT UDHYOG PRIVATE LIMITED</v>
          </cell>
          <cell r="J445" t="str">
            <v>Sushant Abrol</v>
          </cell>
          <cell r="K445" t="str">
            <v>Naseem Makkar</v>
          </cell>
          <cell r="L445" t="str">
            <v>C13168</v>
          </cell>
          <cell r="M445" t="str">
            <v>North</v>
          </cell>
          <cell r="N445">
            <v>134204</v>
          </cell>
          <cell r="O445" t="str">
            <v>06AGXPK5604M1ZT</v>
          </cell>
          <cell r="P445">
            <v>9813327482</v>
          </cell>
          <cell r="Q445" t="str">
            <v>Jun'24</v>
          </cell>
          <cell r="R445">
            <v>2025</v>
          </cell>
          <cell r="S445"/>
          <cell r="T445">
            <v>90</v>
          </cell>
          <cell r="U445">
            <v>0.22025925925925927</v>
          </cell>
          <cell r="V445" t="str">
            <v>Star</v>
          </cell>
          <cell r="W445"/>
          <cell r="X445"/>
          <cell r="Y445"/>
          <cell r="Z445"/>
          <cell r="AA445"/>
          <cell r="AB445">
            <v>22</v>
          </cell>
          <cell r="AC445"/>
          <cell r="AD445"/>
          <cell r="AE445">
            <v>41.83</v>
          </cell>
          <cell r="AF445"/>
          <cell r="AG445">
            <v>86.56</v>
          </cell>
          <cell r="AH445">
            <v>66.400000000000006</v>
          </cell>
          <cell r="AI445">
            <v>126.2</v>
          </cell>
          <cell r="AJ445">
            <v>68</v>
          </cell>
          <cell r="AK445">
            <v>98.54</v>
          </cell>
          <cell r="AL445">
            <v>47.92</v>
          </cell>
          <cell r="AM445">
            <v>52</v>
          </cell>
          <cell r="AO445"/>
          <cell r="AP445"/>
          <cell r="AQ445"/>
          <cell r="AR445">
            <v>48.05</v>
          </cell>
          <cell r="AS445">
            <v>65.5</v>
          </cell>
          <cell r="AT445">
            <v>47.47</v>
          </cell>
          <cell r="AU445">
            <v>6</v>
          </cell>
          <cell r="AV445">
            <v>6</v>
          </cell>
          <cell r="AW445">
            <v>42</v>
          </cell>
        </row>
        <row r="446">
          <cell r="A446">
            <v>444</v>
          </cell>
          <cell r="B446">
            <v>2024</v>
          </cell>
          <cell r="C446" t="str">
            <v>PBTMTR452</v>
          </cell>
          <cell r="D446" t="str">
            <v>001J100000CMm7xIAD</v>
          </cell>
          <cell r="E446" t="str">
            <v>SHREE BALA JI SANITARY STORE</v>
          </cell>
          <cell r="F446" t="str">
            <v>HARYANA</v>
          </cell>
          <cell r="G446" t="str">
            <v>KURUKSHETRA</v>
          </cell>
          <cell r="H446" t="str">
            <v>Pehowa</v>
          </cell>
          <cell r="I446" t="str">
            <v>RAMDOOT UDHYOG PRIVATE LIMITED</v>
          </cell>
          <cell r="J446" t="str">
            <v>Naseem Makkar</v>
          </cell>
          <cell r="K446" t="str">
            <v>Naseem Makkar</v>
          </cell>
          <cell r="L446" t="str">
            <v>C13168</v>
          </cell>
          <cell r="M446" t="str">
            <v>North</v>
          </cell>
          <cell r="N446">
            <v>136128</v>
          </cell>
          <cell r="O446" t="str">
            <v>06ATQPR1873F1ZA</v>
          </cell>
          <cell r="P446">
            <v>9896324409</v>
          </cell>
          <cell r="Q446" t="str">
            <v>Jun'24</v>
          </cell>
          <cell r="R446">
            <v>2025</v>
          </cell>
          <cell r="S446"/>
          <cell r="T446">
            <v>150</v>
          </cell>
          <cell r="U446">
            <v>0.46675555555555559</v>
          </cell>
          <cell r="V446" t="str">
            <v>Star</v>
          </cell>
          <cell r="W446"/>
          <cell r="X446"/>
          <cell r="Y446"/>
          <cell r="Z446"/>
          <cell r="AA446"/>
          <cell r="AB446">
            <v>411</v>
          </cell>
          <cell r="AC446">
            <v>57.35</v>
          </cell>
          <cell r="AD446">
            <v>74.69</v>
          </cell>
          <cell r="AE446">
            <v>85.7</v>
          </cell>
          <cell r="AF446"/>
          <cell r="AG446">
            <v>51.5</v>
          </cell>
          <cell r="AH446"/>
          <cell r="AI446">
            <v>51.12</v>
          </cell>
          <cell r="AJ446"/>
          <cell r="AK446"/>
          <cell r="AL446">
            <v>41.48</v>
          </cell>
          <cell r="AM446">
            <v>44</v>
          </cell>
          <cell r="AO446">
            <v>87.53</v>
          </cell>
          <cell r="AP446"/>
          <cell r="AQ446">
            <v>29.28</v>
          </cell>
          <cell r="AR446"/>
          <cell r="AS446">
            <v>18.059999999999999</v>
          </cell>
          <cell r="AU446">
            <v>168</v>
          </cell>
          <cell r="AV446">
            <v>42.04</v>
          </cell>
          <cell r="AW446">
            <v>126</v>
          </cell>
        </row>
        <row r="447">
          <cell r="A447">
            <v>445</v>
          </cell>
          <cell r="B447">
            <v>2024</v>
          </cell>
          <cell r="C447" t="str">
            <v>PBTMTR453</v>
          </cell>
          <cell r="D447" t="str">
            <v>001J1000003nJbWIAU</v>
          </cell>
          <cell r="E447" t="str">
            <v>SOE CONSTRUCTION COMPANY</v>
          </cell>
          <cell r="F447" t="str">
            <v>JAMMU AND KASHMIR</v>
          </cell>
          <cell r="G447" t="str">
            <v>JAMMU</v>
          </cell>
          <cell r="H447" t="str">
            <v>Jammu</v>
          </cell>
          <cell r="I447" t="str">
            <v>AGGARWAL TRADERS</v>
          </cell>
          <cell r="J447" t="str">
            <v>bhanu ayush</v>
          </cell>
          <cell r="K447" t="str">
            <v>-</v>
          </cell>
          <cell r="L447" t="str">
            <v>0015g00001gvNHH</v>
          </cell>
          <cell r="M447" t="str">
            <v>North</v>
          </cell>
          <cell r="N447">
            <v>180013</v>
          </cell>
          <cell r="O447" t="str">
            <v>01AADPQ3181D1Z8</v>
          </cell>
          <cell r="P447">
            <v>9018322222</v>
          </cell>
          <cell r="Q447" t="str">
            <v>Jun'24</v>
          </cell>
          <cell r="R447">
            <v>2025</v>
          </cell>
          <cell r="S447"/>
          <cell r="T447">
            <v>30</v>
          </cell>
          <cell r="U447">
            <v>1.9693333333333329</v>
          </cell>
          <cell r="V447" t="str">
            <v>Friendly</v>
          </cell>
          <cell r="W447"/>
          <cell r="X447"/>
          <cell r="Y447"/>
          <cell r="Z447"/>
          <cell r="AA447"/>
          <cell r="AB447">
            <v>15</v>
          </cell>
          <cell r="AC447">
            <v>42</v>
          </cell>
          <cell r="AD447">
            <v>5</v>
          </cell>
          <cell r="AE447">
            <v>16</v>
          </cell>
          <cell r="AF447">
            <v>10</v>
          </cell>
          <cell r="AG447">
            <v>15</v>
          </cell>
          <cell r="AH447">
            <v>28</v>
          </cell>
          <cell r="AI447">
            <v>26</v>
          </cell>
          <cell r="AJ447">
            <v>6.08</v>
          </cell>
          <cell r="AK447">
            <v>37</v>
          </cell>
          <cell r="AL447">
            <v>16</v>
          </cell>
          <cell r="AM447">
            <v>10</v>
          </cell>
          <cell r="AN447">
            <v>13</v>
          </cell>
          <cell r="AO447">
            <v>52</v>
          </cell>
          <cell r="AP447">
            <v>22.26</v>
          </cell>
          <cell r="AQ447">
            <v>50.9</v>
          </cell>
          <cell r="AR447">
            <v>88.22</v>
          </cell>
          <cell r="AS447">
            <v>90.12</v>
          </cell>
          <cell r="AT447">
            <v>79.64</v>
          </cell>
          <cell r="AU447">
            <v>56</v>
          </cell>
          <cell r="AV447">
            <v>41.6</v>
          </cell>
          <cell r="AW447">
            <v>6</v>
          </cell>
        </row>
        <row r="448">
          <cell r="A448">
            <v>446</v>
          </cell>
          <cell r="B448">
            <v>2024</v>
          </cell>
          <cell r="C448" t="str">
            <v>PBTMTR454</v>
          </cell>
          <cell r="D448" t="str">
            <v>001J1000003nIt5IAE</v>
          </cell>
          <cell r="E448" t="str">
            <v>VERMA TRADERS</v>
          </cell>
          <cell r="F448" t="str">
            <v>JAMMU AND KASHMIR</v>
          </cell>
          <cell r="G448" t="str">
            <v>JAMMU</v>
          </cell>
          <cell r="H448" t="str">
            <v>Jammu</v>
          </cell>
          <cell r="I448" t="str">
            <v>AGGARWAL TRADERS</v>
          </cell>
          <cell r="J448" t="str">
            <v>bhanu ayush</v>
          </cell>
          <cell r="K448" t="str">
            <v>-</v>
          </cell>
          <cell r="L448" t="str">
            <v>0015g00001gvNHH</v>
          </cell>
          <cell r="M448" t="str">
            <v>North</v>
          </cell>
          <cell r="N448">
            <v>181206</v>
          </cell>
          <cell r="O448" t="str">
            <v>01AAGFV4583K1ZY</v>
          </cell>
          <cell r="P448">
            <v>9419361293</v>
          </cell>
          <cell r="Q448" t="str">
            <v>Jun'24</v>
          </cell>
          <cell r="R448">
            <v>2025</v>
          </cell>
          <cell r="S448"/>
          <cell r="T448">
            <v>160</v>
          </cell>
          <cell r="U448">
            <v>3.3416666666666664E-2</v>
          </cell>
          <cell r="V448" t="str">
            <v>Challenger</v>
          </cell>
          <cell r="W448"/>
          <cell r="X448"/>
          <cell r="Y448"/>
          <cell r="Z448"/>
          <cell r="AA448"/>
          <cell r="AB448">
            <v>15</v>
          </cell>
          <cell r="AC448">
            <v>25</v>
          </cell>
          <cell r="AD448">
            <v>25</v>
          </cell>
          <cell r="AE448">
            <v>10</v>
          </cell>
          <cell r="AF448"/>
          <cell r="AG448"/>
          <cell r="AH448">
            <v>25</v>
          </cell>
          <cell r="AI448">
            <v>35</v>
          </cell>
          <cell r="AJ448">
            <v>0.3</v>
          </cell>
          <cell r="AK448"/>
          <cell r="AL448">
            <v>1.54</v>
          </cell>
          <cell r="AM448">
            <v>1</v>
          </cell>
          <cell r="AN448">
            <v>3</v>
          </cell>
          <cell r="AO448">
            <v>10.16</v>
          </cell>
          <cell r="AP448"/>
          <cell r="AQ448"/>
          <cell r="AR448">
            <v>0.47</v>
          </cell>
          <cell r="AS448">
            <v>24.96</v>
          </cell>
          <cell r="AT448">
            <v>13.04</v>
          </cell>
          <cell r="AU448">
            <v>3</v>
          </cell>
          <cell r="AV448"/>
          <cell r="AW448">
            <v>7</v>
          </cell>
        </row>
        <row r="449">
          <cell r="A449">
            <v>447</v>
          </cell>
          <cell r="B449">
            <v>2024</v>
          </cell>
          <cell r="C449" t="str">
            <v>PBTMTR455</v>
          </cell>
          <cell r="D449" t="str">
            <v>0015g00001fVWRsAAO</v>
          </cell>
          <cell r="E449" t="str">
            <v>New kashmir steel centre</v>
          </cell>
          <cell r="F449" t="str">
            <v>JAMMU AND KASHMIR</v>
          </cell>
          <cell r="G449" t="str">
            <v>Budgam</v>
          </cell>
          <cell r="H449"/>
          <cell r="I449" t="str">
            <v>REHBER IRON STORE</v>
          </cell>
          <cell r="J449" t="str">
            <v>Raja Moin Ahmed</v>
          </cell>
          <cell r="K449" t="str">
            <v>Raja Moin Ahmed</v>
          </cell>
          <cell r="L449" t="str">
            <v>0015g00001gvM8p</v>
          </cell>
          <cell r="M449" t="str">
            <v>North</v>
          </cell>
          <cell r="N449">
            <v>190014</v>
          </cell>
          <cell r="O449">
            <v>123334566700</v>
          </cell>
          <cell r="P449">
            <v>9419015011</v>
          </cell>
          <cell r="Q449" t="str">
            <v>Jun'24</v>
          </cell>
          <cell r="R449">
            <v>2025</v>
          </cell>
          <cell r="S449"/>
          <cell r="T449">
            <v>150</v>
          </cell>
          <cell r="U449">
            <v>0</v>
          </cell>
          <cell r="V449" t="str">
            <v>Challenger</v>
          </cell>
          <cell r="W449"/>
          <cell r="X449"/>
          <cell r="Y449"/>
          <cell r="Z449"/>
          <cell r="AA449"/>
          <cell r="AB449">
            <v>18</v>
          </cell>
          <cell r="AC449">
            <v>19</v>
          </cell>
          <cell r="AD449"/>
          <cell r="AE449"/>
          <cell r="AF449">
            <v>19</v>
          </cell>
          <cell r="AG449"/>
          <cell r="AH449"/>
          <cell r="AI449"/>
          <cell r="AJ449"/>
          <cell r="AK449"/>
          <cell r="AL449"/>
          <cell r="AM449"/>
          <cell r="AO449"/>
          <cell r="AP449"/>
          <cell r="AQ449"/>
          <cell r="AR449"/>
          <cell r="AS449"/>
          <cell r="AU449"/>
          <cell r="AV449"/>
          <cell r="AW449" t="str">
            <v/>
          </cell>
        </row>
        <row r="450">
          <cell r="A450">
            <v>448</v>
          </cell>
          <cell r="B450">
            <v>2024</v>
          </cell>
          <cell r="C450" t="str">
            <v>PBTMTR456</v>
          </cell>
          <cell r="D450" t="str">
            <v>0015g00001VC6atAAD</v>
          </cell>
          <cell r="E450" t="str">
            <v>VERMA TRADERS</v>
          </cell>
          <cell r="F450" t="str">
            <v>CHHATTISGARH</v>
          </cell>
          <cell r="G450" t="str">
            <v>RAIPUR</v>
          </cell>
          <cell r="H450" t="str">
            <v>Raipur</v>
          </cell>
          <cell r="I450" t="str">
            <v>MADHYA BHARAT ISPAT PRIVATE LIMITED</v>
          </cell>
          <cell r="J450" t="str">
            <v>Saurav Nath</v>
          </cell>
          <cell r="K450" t="str">
            <v>Vikash Kumar</v>
          </cell>
          <cell r="L450" t="str">
            <v>C12834</v>
          </cell>
          <cell r="M450" t="str">
            <v>Central</v>
          </cell>
          <cell r="N450">
            <v>492001</v>
          </cell>
          <cell r="O450" t="str">
            <v>22ADCPV6636N1Z3</v>
          </cell>
          <cell r="P450">
            <v>9826154949</v>
          </cell>
          <cell r="Q450" t="str">
            <v>Jun'24</v>
          </cell>
          <cell r="R450">
            <v>2025</v>
          </cell>
          <cell r="S450"/>
          <cell r="T450">
            <v>300</v>
          </cell>
          <cell r="U450">
            <v>0</v>
          </cell>
          <cell r="V450" t="str">
            <v>Alien</v>
          </cell>
          <cell r="W450"/>
          <cell r="X450"/>
          <cell r="Y450"/>
          <cell r="Z450"/>
          <cell r="AA450"/>
          <cell r="AB450">
            <v>10</v>
          </cell>
          <cell r="AC450">
            <v>14</v>
          </cell>
          <cell r="AD450"/>
          <cell r="AE450">
            <v>20.079999999999998</v>
          </cell>
          <cell r="AF450"/>
          <cell r="AG450">
            <v>25</v>
          </cell>
          <cell r="AH450"/>
          <cell r="AI450"/>
          <cell r="AJ450">
            <v>18</v>
          </cell>
          <cell r="AK450">
            <v>5</v>
          </cell>
          <cell r="AL450">
            <v>3</v>
          </cell>
          <cell r="AM450"/>
          <cell r="AO450"/>
          <cell r="AP450"/>
          <cell r="AQ450"/>
          <cell r="AR450"/>
          <cell r="AS450"/>
          <cell r="AU450"/>
          <cell r="AV450"/>
          <cell r="AW450" t="str">
            <v/>
          </cell>
        </row>
        <row r="451">
          <cell r="A451">
            <v>449</v>
          </cell>
          <cell r="B451">
            <v>2024</v>
          </cell>
          <cell r="C451" t="str">
            <v>PBTMTR457</v>
          </cell>
          <cell r="D451" t="str">
            <v>001J1000003m8bsIAA</v>
          </cell>
          <cell r="E451" t="str">
            <v xml:space="preserve">Jai steel Corporation </v>
          </cell>
          <cell r="F451" t="str">
            <v>CHHATTISGARH</v>
          </cell>
          <cell r="G451" t="str">
            <v>RAIPUR</v>
          </cell>
          <cell r="H451" t="str">
            <v>Raipur</v>
          </cell>
          <cell r="I451" t="str">
            <v>MADHYA BHARAT ISPAT PRIVATE LIMITED</v>
          </cell>
          <cell r="J451" t="e">
            <v>#VALUE!</v>
          </cell>
          <cell r="K451" t="str">
            <v>Vikash Kumar</v>
          </cell>
          <cell r="L451" t="str">
            <v>C12834</v>
          </cell>
          <cell r="M451" t="str">
            <v>Central</v>
          </cell>
          <cell r="N451" t="e">
            <v>#VALUE!</v>
          </cell>
          <cell r="O451" t="e">
            <v>#VALUE!</v>
          </cell>
          <cell r="P451" t="e">
            <v>#VALUE!</v>
          </cell>
          <cell r="Q451" t="str">
            <v>Jun'24</v>
          </cell>
          <cell r="R451">
            <v>2025</v>
          </cell>
          <cell r="S451"/>
          <cell r="T451">
            <v>250</v>
          </cell>
          <cell r="U451">
            <v>0</v>
          </cell>
          <cell r="V451" t="str">
            <v>Alien</v>
          </cell>
          <cell r="W451"/>
          <cell r="X451"/>
          <cell r="Y451"/>
          <cell r="Z451"/>
          <cell r="AA451"/>
          <cell r="AB451">
            <v>35</v>
          </cell>
          <cell r="AC451"/>
          <cell r="AD451"/>
          <cell r="AE451"/>
          <cell r="AF451"/>
          <cell r="AG451"/>
          <cell r="AH451"/>
          <cell r="AI451"/>
          <cell r="AJ451"/>
          <cell r="AK451"/>
          <cell r="AL451"/>
          <cell r="AM451"/>
          <cell r="AO451"/>
          <cell r="AP451"/>
          <cell r="AQ451"/>
          <cell r="AR451"/>
          <cell r="AS451"/>
          <cell r="AU451"/>
          <cell r="AV451"/>
          <cell r="AW451" t="str">
            <v/>
          </cell>
        </row>
        <row r="452">
          <cell r="A452">
            <v>450</v>
          </cell>
          <cell r="B452">
            <v>2024</v>
          </cell>
          <cell r="C452" t="str">
            <v>PBTMTR458</v>
          </cell>
          <cell r="D452"/>
          <cell r="E452" t="str">
            <v>BANSAL ENTERPRISES</v>
          </cell>
          <cell r="F452" t="str">
            <v>HARYANA</v>
          </cell>
          <cell r="G452" t="str">
            <v>SIRSA</v>
          </cell>
          <cell r="H452"/>
          <cell r="I452" t="str">
            <v>PAL CEMENT AND STEEL PVT. LTD.</v>
          </cell>
          <cell r="J452">
            <v>0</v>
          </cell>
          <cell r="K452" t="str">
            <v>Shubham Gahlot</v>
          </cell>
          <cell r="L452" t="str">
            <v>C12827</v>
          </cell>
          <cell r="M452" t="str">
            <v>North</v>
          </cell>
          <cell r="N452" t="e">
            <v>#VALUE!</v>
          </cell>
          <cell r="O452" t="e">
            <v>#VALUE!</v>
          </cell>
          <cell r="P452" t="e">
            <v>#VALUE!</v>
          </cell>
          <cell r="Q452" t="str">
            <v>Jun'24</v>
          </cell>
          <cell r="R452">
            <v>2025</v>
          </cell>
          <cell r="S452"/>
          <cell r="T452" t="str">
            <v/>
          </cell>
          <cell r="U452">
            <v>0</v>
          </cell>
          <cell r="V452" t="str">
            <v>Potential Not updated</v>
          </cell>
          <cell r="W452"/>
          <cell r="X452"/>
          <cell r="Y452"/>
          <cell r="Z452"/>
          <cell r="AA452"/>
          <cell r="AB452">
            <v>52</v>
          </cell>
          <cell r="AC452"/>
          <cell r="AD452"/>
          <cell r="AE452"/>
          <cell r="AF452"/>
          <cell r="AG452"/>
          <cell r="AH452"/>
          <cell r="AI452"/>
          <cell r="AJ452"/>
          <cell r="AK452"/>
          <cell r="AL452"/>
          <cell r="AM452"/>
          <cell r="AO452"/>
          <cell r="AP452"/>
          <cell r="AQ452"/>
          <cell r="AR452"/>
          <cell r="AS452"/>
          <cell r="AU452"/>
          <cell r="AV452"/>
          <cell r="AW452" t="str">
            <v/>
          </cell>
        </row>
        <row r="453">
          <cell r="A453">
            <v>451</v>
          </cell>
          <cell r="B453">
            <v>2024</v>
          </cell>
          <cell r="C453" t="str">
            <v>PBTMTR459</v>
          </cell>
          <cell r="D453" t="str">
            <v>001J10000053dnhIAA</v>
          </cell>
          <cell r="E453" t="str">
            <v>HARYANA TRADING CO.</v>
          </cell>
          <cell r="F453" t="str">
            <v>HARYANA</v>
          </cell>
          <cell r="G453" t="str">
            <v>JIND</v>
          </cell>
          <cell r="H453" t="str">
            <v>Narwana</v>
          </cell>
          <cell r="I453" t="str">
            <v>PAL CEMENT AND STEEL PVT. LTD.</v>
          </cell>
          <cell r="J453" t="str">
            <v>Mayank Arya</v>
          </cell>
          <cell r="K453" t="str">
            <v>Navneet Pal</v>
          </cell>
          <cell r="L453" t="str">
            <v>C12827</v>
          </cell>
          <cell r="M453" t="str">
            <v>North</v>
          </cell>
          <cell r="N453">
            <v>126112</v>
          </cell>
          <cell r="O453" t="str">
            <v>06BGNPM2828L1ZY</v>
          </cell>
          <cell r="P453">
            <v>7988605625</v>
          </cell>
          <cell r="Q453" t="str">
            <v>Jun'24</v>
          </cell>
          <cell r="R453">
            <v>2025</v>
          </cell>
          <cell r="S453"/>
          <cell r="T453">
            <v>120</v>
          </cell>
          <cell r="U453">
            <v>0</v>
          </cell>
          <cell r="V453" t="str">
            <v>Challenger</v>
          </cell>
          <cell r="W453"/>
          <cell r="X453"/>
          <cell r="Y453"/>
          <cell r="Z453"/>
          <cell r="AA453"/>
          <cell r="AB453">
            <v>52</v>
          </cell>
          <cell r="AC453"/>
          <cell r="AD453"/>
          <cell r="AE453"/>
          <cell r="AF453"/>
          <cell r="AG453"/>
          <cell r="AH453"/>
          <cell r="AI453"/>
          <cell r="AJ453"/>
          <cell r="AK453"/>
          <cell r="AL453"/>
          <cell r="AM453"/>
          <cell r="AO453"/>
          <cell r="AP453"/>
          <cell r="AQ453"/>
          <cell r="AR453"/>
          <cell r="AS453"/>
          <cell r="AU453"/>
          <cell r="AV453"/>
          <cell r="AW453" t="str">
            <v/>
          </cell>
        </row>
        <row r="454">
          <cell r="A454">
            <v>452</v>
          </cell>
          <cell r="B454">
            <v>2024</v>
          </cell>
          <cell r="C454" t="str">
            <v>PBTMTR460</v>
          </cell>
          <cell r="D454" t="str">
            <v>001J1000009FursIAC</v>
          </cell>
          <cell r="E454" t="str">
            <v>JAIN IRON STORE</v>
          </cell>
          <cell r="F454" t="str">
            <v>HARYANA</v>
          </cell>
          <cell r="G454" t="str">
            <v>SIRSA</v>
          </cell>
          <cell r="H454" t="str">
            <v>Sirsa</v>
          </cell>
          <cell r="I454" t="str">
            <v>PAL CEMENT AND STEEL PVT. LTD.</v>
          </cell>
          <cell r="J454" t="str">
            <v>Varun Arora</v>
          </cell>
          <cell r="K454" t="str">
            <v>Shubham Gahlot</v>
          </cell>
          <cell r="L454" t="str">
            <v>C12827</v>
          </cell>
          <cell r="M454" t="str">
            <v>North</v>
          </cell>
          <cell r="N454">
            <v>125055</v>
          </cell>
          <cell r="O454" t="str">
            <v>06AWKPJ8582G1Z4</v>
          </cell>
          <cell r="P454">
            <v>9812055292</v>
          </cell>
          <cell r="Q454" t="str">
            <v>Jun'24</v>
          </cell>
          <cell r="R454">
            <v>2025</v>
          </cell>
          <cell r="S454"/>
          <cell r="T454">
            <v>100</v>
          </cell>
          <cell r="U454">
            <v>0</v>
          </cell>
          <cell r="V454" t="str">
            <v>Challenger</v>
          </cell>
          <cell r="W454"/>
          <cell r="X454"/>
          <cell r="Y454"/>
          <cell r="Z454"/>
          <cell r="AA454"/>
          <cell r="AB454">
            <v>52</v>
          </cell>
          <cell r="AC454"/>
          <cell r="AD454"/>
          <cell r="AE454"/>
          <cell r="AF454"/>
          <cell r="AG454"/>
          <cell r="AH454"/>
          <cell r="AI454"/>
          <cell r="AJ454"/>
          <cell r="AK454"/>
          <cell r="AL454"/>
          <cell r="AM454"/>
          <cell r="AO454"/>
          <cell r="AP454"/>
          <cell r="AQ454"/>
          <cell r="AR454"/>
          <cell r="AS454"/>
          <cell r="AU454"/>
          <cell r="AV454"/>
          <cell r="AW454" t="str">
            <v/>
          </cell>
        </row>
        <row r="455">
          <cell r="A455">
            <v>453</v>
          </cell>
          <cell r="B455">
            <v>2024</v>
          </cell>
          <cell r="C455" t="str">
            <v>PBTMTR461</v>
          </cell>
          <cell r="D455" t="str">
            <v>0015g00001dJQ86AAG</v>
          </cell>
          <cell r="E455" t="str">
            <v>M/S MAHALUXMI TRADERS</v>
          </cell>
          <cell r="F455" t="str">
            <v>HARYANA</v>
          </cell>
          <cell r="G455" t="str">
            <v>FATEHABAD</v>
          </cell>
          <cell r="H455" t="str">
            <v>Tohana</v>
          </cell>
          <cell r="I455" t="str">
            <v>PAL CEMENT AND STEEL PVT. LTD.</v>
          </cell>
          <cell r="J455" t="str">
            <v>Varun Arora</v>
          </cell>
          <cell r="K455" t="str">
            <v>Shubham Gahlot</v>
          </cell>
          <cell r="L455" t="str">
            <v>C12827</v>
          </cell>
          <cell r="M455" t="str">
            <v>North</v>
          </cell>
          <cell r="N455">
            <v>125051</v>
          </cell>
          <cell r="O455" t="str">
            <v>06BBFPR9099P2ZH</v>
          </cell>
          <cell r="P455">
            <v>7494893354</v>
          </cell>
          <cell r="Q455" t="str">
            <v>Jun'24</v>
          </cell>
          <cell r="R455">
            <v>2025</v>
          </cell>
          <cell r="S455"/>
          <cell r="T455">
            <v>70</v>
          </cell>
          <cell r="U455">
            <v>0</v>
          </cell>
          <cell r="V455" t="str">
            <v>Challenger</v>
          </cell>
          <cell r="W455"/>
          <cell r="X455"/>
          <cell r="Y455"/>
          <cell r="Z455"/>
          <cell r="AA455"/>
          <cell r="AB455">
            <v>52</v>
          </cell>
          <cell r="AC455">
            <v>12</v>
          </cell>
          <cell r="AD455"/>
          <cell r="AE455"/>
          <cell r="AF455"/>
          <cell r="AG455"/>
          <cell r="AH455"/>
          <cell r="AI455"/>
          <cell r="AJ455"/>
          <cell r="AK455"/>
          <cell r="AL455"/>
          <cell r="AM455"/>
          <cell r="AO455"/>
          <cell r="AP455"/>
          <cell r="AQ455"/>
          <cell r="AR455"/>
          <cell r="AS455"/>
          <cell r="AU455"/>
          <cell r="AV455"/>
          <cell r="AW455" t="str">
            <v/>
          </cell>
        </row>
        <row r="456">
          <cell r="A456">
            <v>454</v>
          </cell>
          <cell r="B456">
            <v>2024</v>
          </cell>
          <cell r="C456" t="str">
            <v>PBTMTR462</v>
          </cell>
          <cell r="D456" t="str">
            <v>001J10000053TbpIAE</v>
          </cell>
          <cell r="E456" t="str">
            <v>SACHIN TRADING CO.</v>
          </cell>
          <cell r="F456" t="str">
            <v>HARYANA</v>
          </cell>
          <cell r="G456" t="str">
            <v>JIND</v>
          </cell>
          <cell r="H456" t="str">
            <v>Jind</v>
          </cell>
          <cell r="I456" t="str">
            <v>PAL CEMENT AND STEEL PVT. LTD.</v>
          </cell>
          <cell r="J456" t="str">
            <v>Mayank Arya</v>
          </cell>
          <cell r="K456" t="str">
            <v>Navneet Pal</v>
          </cell>
          <cell r="L456" t="str">
            <v>C12827</v>
          </cell>
          <cell r="M456" t="str">
            <v>North</v>
          </cell>
          <cell r="N456">
            <v>126102</v>
          </cell>
          <cell r="O456" t="str">
            <v>06AAYPG3593Q1ZO</v>
          </cell>
          <cell r="P456">
            <v>8950570000</v>
          </cell>
          <cell r="Q456" t="str">
            <v>Jun'24</v>
          </cell>
          <cell r="R456">
            <v>2025</v>
          </cell>
          <cell r="S456"/>
          <cell r="T456">
            <v>50</v>
          </cell>
          <cell r="U456">
            <v>0</v>
          </cell>
          <cell r="V456" t="str">
            <v>Minor</v>
          </cell>
          <cell r="W456"/>
          <cell r="X456"/>
          <cell r="Y456"/>
          <cell r="Z456"/>
          <cell r="AA456"/>
          <cell r="AB456">
            <v>52</v>
          </cell>
          <cell r="AC456">
            <v>12</v>
          </cell>
          <cell r="AD456"/>
          <cell r="AE456">
            <v>52.05</v>
          </cell>
          <cell r="AF456">
            <v>51</v>
          </cell>
          <cell r="AG456"/>
          <cell r="AH456">
            <v>35</v>
          </cell>
          <cell r="AI456">
            <v>51</v>
          </cell>
          <cell r="AJ456">
            <v>53</v>
          </cell>
          <cell r="AK456"/>
          <cell r="AL456"/>
          <cell r="AM456"/>
          <cell r="AO456"/>
          <cell r="AP456"/>
          <cell r="AQ456"/>
          <cell r="AR456"/>
          <cell r="AS456"/>
          <cell r="AU456"/>
          <cell r="AV456"/>
          <cell r="AW456" t="str">
            <v/>
          </cell>
        </row>
        <row r="457">
          <cell r="A457">
            <v>455</v>
          </cell>
          <cell r="B457">
            <v>2024</v>
          </cell>
          <cell r="C457" t="str">
            <v>PBTMTR463</v>
          </cell>
          <cell r="D457" t="str">
            <v>001J1000002k0ppIAA</v>
          </cell>
          <cell r="E457" t="str">
            <v>GUPTA IRON STORE</v>
          </cell>
          <cell r="F457" t="str">
            <v>PUNJAB</v>
          </cell>
          <cell r="G457" t="str">
            <v>PATHANKOT</v>
          </cell>
          <cell r="H457" t="str">
            <v>Pathankot</v>
          </cell>
          <cell r="I457" t="str">
            <v>MAHAVIR STEEL CORPORATION</v>
          </cell>
          <cell r="J457" t="str">
            <v>Abhishek Wadhwa</v>
          </cell>
          <cell r="K457" t="str">
            <v>-</v>
          </cell>
          <cell r="L457" t="str">
            <v>0015g00001ghemj</v>
          </cell>
          <cell r="M457" t="str">
            <v>North</v>
          </cell>
          <cell r="N457">
            <v>145001</v>
          </cell>
          <cell r="O457" t="str">
            <v>03AALFG5504G2ZP</v>
          </cell>
          <cell r="P457">
            <v>9855421343</v>
          </cell>
          <cell r="Q457" t="str">
            <v>Jun'24</v>
          </cell>
          <cell r="R457">
            <v>2025</v>
          </cell>
          <cell r="S457"/>
          <cell r="T457">
            <v>165</v>
          </cell>
          <cell r="U457">
            <v>2.4565656565656568E-2</v>
          </cell>
          <cell r="V457" t="str">
            <v>Challenger</v>
          </cell>
          <cell r="W457"/>
          <cell r="X457"/>
          <cell r="Y457"/>
          <cell r="Z457"/>
          <cell r="AA457"/>
          <cell r="AB457">
            <v>5</v>
          </cell>
          <cell r="AC457">
            <v>9.6999999999999993</v>
          </cell>
          <cell r="AD457">
            <v>49</v>
          </cell>
          <cell r="AE457">
            <v>25.01</v>
          </cell>
          <cell r="AF457">
            <v>52.6</v>
          </cell>
          <cell r="AG457">
            <v>12</v>
          </cell>
          <cell r="AH457">
            <v>51.1</v>
          </cell>
          <cell r="AI457"/>
          <cell r="AJ457">
            <v>25.66</v>
          </cell>
          <cell r="AK457">
            <v>75.099999999999994</v>
          </cell>
          <cell r="AL457">
            <v>53</v>
          </cell>
          <cell r="AM457">
            <v>56</v>
          </cell>
          <cell r="AN457">
            <v>52</v>
          </cell>
          <cell r="AO457">
            <v>30.09</v>
          </cell>
          <cell r="AP457">
            <v>12.02</v>
          </cell>
          <cell r="AQ457"/>
          <cell r="AR457">
            <v>52.29</v>
          </cell>
          <cell r="AS457"/>
          <cell r="AT457">
            <v>12.16</v>
          </cell>
          <cell r="AU457"/>
          <cell r="AV457"/>
          <cell r="AW457">
            <v>35</v>
          </cell>
        </row>
        <row r="458">
          <cell r="A458">
            <v>456</v>
          </cell>
          <cell r="B458">
            <v>2024</v>
          </cell>
          <cell r="C458" t="str">
            <v>PBTMTR464</v>
          </cell>
          <cell r="D458" t="str">
            <v>001J1000003mb34IAA</v>
          </cell>
          <cell r="E458" t="str">
            <v>BHAGWATI STEEL TRADERS</v>
          </cell>
          <cell r="F458" t="str">
            <v>PUNJAB</v>
          </cell>
          <cell r="G458" t="str">
            <v>S.A.S Nagar</v>
          </cell>
          <cell r="H458" t="str">
            <v>Mohali</v>
          </cell>
          <cell r="I458" t="str">
            <v>PAL CEMENT AND STEEL PVT. LTD.</v>
          </cell>
          <cell r="J458" t="str">
            <v>Abhishek Wadhwa</v>
          </cell>
          <cell r="K458" t="str">
            <v>Abhishek Wadhwa</v>
          </cell>
          <cell r="L458" t="str">
            <v>C12827</v>
          </cell>
          <cell r="M458" t="str">
            <v>North</v>
          </cell>
          <cell r="N458">
            <v>140306</v>
          </cell>
          <cell r="O458" t="str">
            <v>03ABCFB3250G1Z3</v>
          </cell>
          <cell r="P458">
            <v>9814195841</v>
          </cell>
          <cell r="Q458" t="str">
            <v>Jun'24</v>
          </cell>
          <cell r="R458">
            <v>2025</v>
          </cell>
          <cell r="S458"/>
          <cell r="T458">
            <v>1000</v>
          </cell>
          <cell r="U458">
            <v>1.6666666666666668E-3</v>
          </cell>
          <cell r="V458" t="str">
            <v>Alien</v>
          </cell>
          <cell r="W458"/>
          <cell r="X458"/>
          <cell r="Y458"/>
          <cell r="Z458"/>
          <cell r="AA458"/>
          <cell r="AB458">
            <v>51</v>
          </cell>
          <cell r="AC458"/>
          <cell r="AD458">
            <v>30</v>
          </cell>
          <cell r="AE458">
            <v>35</v>
          </cell>
          <cell r="AF458">
            <v>5</v>
          </cell>
          <cell r="AG458">
            <v>5</v>
          </cell>
          <cell r="AH458">
            <v>10</v>
          </cell>
          <cell r="AI458"/>
          <cell r="AJ458">
            <v>5</v>
          </cell>
          <cell r="AK458"/>
          <cell r="AL458"/>
          <cell r="AM458"/>
          <cell r="AN458">
            <v>5</v>
          </cell>
          <cell r="AO458"/>
          <cell r="AP458"/>
          <cell r="AQ458"/>
          <cell r="AR458"/>
          <cell r="AS458"/>
          <cell r="AU458"/>
          <cell r="AV458">
            <v>5</v>
          </cell>
          <cell r="AW458" t="str">
            <v/>
          </cell>
        </row>
        <row r="459">
          <cell r="A459">
            <v>457</v>
          </cell>
          <cell r="B459">
            <v>2024</v>
          </cell>
          <cell r="C459" t="str">
            <v>PBTMTR465</v>
          </cell>
          <cell r="D459" t="str">
            <v>001J1000003magnIAA</v>
          </cell>
          <cell r="E459" t="str">
            <v>JJ ENTERPRISES</v>
          </cell>
          <cell r="F459" t="str">
            <v>PUNJAB</v>
          </cell>
          <cell r="G459" t="str">
            <v>S.A.S Nagar</v>
          </cell>
          <cell r="H459" t="str">
            <v>Kharar</v>
          </cell>
          <cell r="I459" t="str">
            <v>PAL CEMENT AND STEEL PVT. LTD.</v>
          </cell>
          <cell r="J459" t="str">
            <v>Abhishek Wadhwa</v>
          </cell>
          <cell r="K459" t="str">
            <v>Abhishek Wadhwa</v>
          </cell>
          <cell r="L459" t="str">
            <v>C12827</v>
          </cell>
          <cell r="M459" t="str">
            <v>North</v>
          </cell>
          <cell r="N459">
            <v>140901</v>
          </cell>
          <cell r="O459" t="str">
            <v>03AIPPK6226M3ZW</v>
          </cell>
          <cell r="P459">
            <v>7814160269</v>
          </cell>
          <cell r="Q459" t="str">
            <v>Jun'24</v>
          </cell>
          <cell r="R459">
            <v>2025</v>
          </cell>
          <cell r="S459"/>
          <cell r="T459">
            <v>145</v>
          </cell>
          <cell r="U459">
            <v>1.1494252873563218E-2</v>
          </cell>
          <cell r="V459" t="str">
            <v>Challenger</v>
          </cell>
          <cell r="W459"/>
          <cell r="X459"/>
          <cell r="Y459"/>
          <cell r="Z459"/>
          <cell r="AA459"/>
          <cell r="AB459">
            <v>30</v>
          </cell>
          <cell r="AC459"/>
          <cell r="AD459">
            <v>20</v>
          </cell>
          <cell r="AE459">
            <v>5</v>
          </cell>
          <cell r="AF459">
            <v>5</v>
          </cell>
          <cell r="AG459"/>
          <cell r="AH459"/>
          <cell r="AI459"/>
          <cell r="AJ459"/>
          <cell r="AK459"/>
          <cell r="AL459"/>
          <cell r="AM459">
            <v>15.2</v>
          </cell>
          <cell r="AO459"/>
          <cell r="AP459"/>
          <cell r="AQ459"/>
          <cell r="AR459"/>
          <cell r="AS459">
            <v>5</v>
          </cell>
          <cell r="AT459">
            <v>5</v>
          </cell>
          <cell r="AU459"/>
          <cell r="AV459"/>
          <cell r="AW459" t="str">
            <v/>
          </cell>
        </row>
        <row r="460">
          <cell r="A460">
            <v>458</v>
          </cell>
          <cell r="B460">
            <v>2024</v>
          </cell>
          <cell r="C460" t="str">
            <v>PBTMTR466</v>
          </cell>
          <cell r="D460" t="str">
            <v>001J1000003nJVpIAM</v>
          </cell>
          <cell r="E460" t="str">
            <v>SHREE BALAJI TRADING CO</v>
          </cell>
          <cell r="F460" t="str">
            <v>PUNJAB</v>
          </cell>
          <cell r="G460" t="str">
            <v>S.A.S Nagar</v>
          </cell>
          <cell r="H460" t="str">
            <v>Dera Bassi</v>
          </cell>
          <cell r="I460" t="str">
            <v>PAL CEMENT AND STEEL PVT. LTD.</v>
          </cell>
          <cell r="J460" t="str">
            <v>Abhishek Wadhwa</v>
          </cell>
          <cell r="K460" t="str">
            <v>Abhishek Wadhwa</v>
          </cell>
          <cell r="L460" t="str">
            <v>C12827</v>
          </cell>
          <cell r="M460" t="str">
            <v>North</v>
          </cell>
          <cell r="N460">
            <v>140603</v>
          </cell>
          <cell r="O460" t="str">
            <v>03AIAPG0233F1Z9</v>
          </cell>
          <cell r="P460">
            <v>0</v>
          </cell>
          <cell r="Q460" t="str">
            <v>Jun'24</v>
          </cell>
          <cell r="R460">
            <v>2025</v>
          </cell>
          <cell r="S460"/>
          <cell r="T460">
            <v>450</v>
          </cell>
          <cell r="U460">
            <v>0</v>
          </cell>
          <cell r="V460" t="str">
            <v>Alien</v>
          </cell>
          <cell r="W460"/>
          <cell r="X460"/>
          <cell r="Y460"/>
          <cell r="Z460"/>
          <cell r="AA460"/>
          <cell r="AB460">
            <v>77</v>
          </cell>
          <cell r="AC460">
            <v>35</v>
          </cell>
          <cell r="AD460">
            <v>90</v>
          </cell>
          <cell r="AE460">
            <v>66</v>
          </cell>
          <cell r="AF460">
            <v>72</v>
          </cell>
          <cell r="AG460">
            <v>50</v>
          </cell>
          <cell r="AH460">
            <v>69</v>
          </cell>
          <cell r="AI460">
            <v>80</v>
          </cell>
          <cell r="AJ460">
            <v>63</v>
          </cell>
          <cell r="AK460">
            <v>50</v>
          </cell>
          <cell r="AL460">
            <v>10</v>
          </cell>
          <cell r="AM460">
            <v>11</v>
          </cell>
          <cell r="AN460">
            <v>10</v>
          </cell>
          <cell r="AO460"/>
          <cell r="AP460">
            <v>29.83</v>
          </cell>
          <cell r="AQ460"/>
          <cell r="AR460"/>
          <cell r="AS460"/>
          <cell r="AU460"/>
          <cell r="AV460"/>
          <cell r="AW460" t="str">
            <v/>
          </cell>
        </row>
        <row r="461">
          <cell r="A461">
            <v>459</v>
          </cell>
          <cell r="B461">
            <v>2024</v>
          </cell>
          <cell r="C461" t="str">
            <v>PBTMTR467</v>
          </cell>
          <cell r="D461" t="str">
            <v>001J1000002mdP7IAI</v>
          </cell>
          <cell r="E461" t="str">
            <v>M/S SHIKHAR STEELS</v>
          </cell>
          <cell r="F461" t="str">
            <v>UTTARAKHAND</v>
          </cell>
          <cell r="G461" t="str">
            <v>NAINITAL</v>
          </cell>
          <cell r="H461" t="str">
            <v>Haldwani</v>
          </cell>
          <cell r="I461" t="str">
            <v>SHIVA SALES INDIA CORPORATION</v>
          </cell>
          <cell r="J461" t="str">
            <v>Manoj Yadav</v>
          </cell>
          <cell r="K461" t="str">
            <v>Manoj Yadav</v>
          </cell>
          <cell r="L461" t="str">
            <v>C12821</v>
          </cell>
          <cell r="M461" t="str">
            <v>North</v>
          </cell>
          <cell r="N461">
            <v>263139</v>
          </cell>
          <cell r="O461" t="str">
            <v>05AZIPG0502C1Z9</v>
          </cell>
          <cell r="P461">
            <v>9412038165</v>
          </cell>
          <cell r="Q461" t="str">
            <v>Jun'24</v>
          </cell>
          <cell r="R461">
            <v>2025</v>
          </cell>
          <cell r="S461"/>
          <cell r="T461">
            <v>100</v>
          </cell>
          <cell r="U461">
            <v>0</v>
          </cell>
          <cell r="V461" t="str">
            <v>Challenger</v>
          </cell>
          <cell r="W461"/>
          <cell r="X461"/>
          <cell r="Y461"/>
          <cell r="Z461"/>
          <cell r="AA461"/>
          <cell r="AB461">
            <v>15</v>
          </cell>
          <cell r="AC461"/>
          <cell r="AD461"/>
          <cell r="AE461"/>
          <cell r="AF461"/>
          <cell r="AG461"/>
          <cell r="AH461"/>
          <cell r="AI461"/>
          <cell r="AJ461"/>
          <cell r="AK461"/>
          <cell r="AL461"/>
          <cell r="AM461"/>
          <cell r="AO461"/>
          <cell r="AP461"/>
          <cell r="AQ461"/>
          <cell r="AR461"/>
          <cell r="AS461"/>
          <cell r="AU461"/>
          <cell r="AV461"/>
          <cell r="AW461" t="str">
            <v/>
          </cell>
        </row>
        <row r="462">
          <cell r="A462">
            <v>460</v>
          </cell>
          <cell r="B462">
            <v>2024</v>
          </cell>
          <cell r="C462" t="str">
            <v>PBTMTR468</v>
          </cell>
          <cell r="D462" t="str">
            <v>001J100000RzEMLIA3</v>
          </cell>
          <cell r="E462" t="str">
            <v>DEVBHOOMI STEEL TRADERS</v>
          </cell>
          <cell r="F462" t="str">
            <v>UTTARAKHAND</v>
          </cell>
          <cell r="G462" t="str">
            <v>DEHRADUN</v>
          </cell>
          <cell r="H462" t="str">
            <v>Hisar</v>
          </cell>
          <cell r="I462" t="str">
            <v>SHIVA SALES INDIA CORPORATION</v>
          </cell>
          <cell r="J462" t="str">
            <v>Ravi Kumar</v>
          </cell>
          <cell r="K462" t="str">
            <v>-</v>
          </cell>
          <cell r="L462" t="str">
            <v>C12821</v>
          </cell>
          <cell r="M462" t="str">
            <v>North</v>
          </cell>
          <cell r="N462">
            <v>248001</v>
          </cell>
          <cell r="O462" t="str">
            <v>05HLVPS9832P2ZM</v>
          </cell>
          <cell r="P462">
            <v>7337508154</v>
          </cell>
          <cell r="Q462" t="str">
            <v>Jun'24</v>
          </cell>
          <cell r="R462">
            <v>2025</v>
          </cell>
          <cell r="S462"/>
          <cell r="T462">
            <v>35</v>
          </cell>
          <cell r="U462">
            <v>0</v>
          </cell>
          <cell r="V462" t="str">
            <v>Minor</v>
          </cell>
          <cell r="W462"/>
          <cell r="X462"/>
          <cell r="Y462"/>
          <cell r="Z462"/>
          <cell r="AA462"/>
          <cell r="AB462">
            <v>6</v>
          </cell>
          <cell r="AC462"/>
          <cell r="AD462"/>
          <cell r="AE462"/>
          <cell r="AF462"/>
          <cell r="AG462"/>
          <cell r="AH462"/>
          <cell r="AI462"/>
          <cell r="AJ462"/>
          <cell r="AK462"/>
          <cell r="AL462"/>
          <cell r="AM462"/>
          <cell r="AO462"/>
          <cell r="AP462"/>
          <cell r="AQ462"/>
          <cell r="AR462"/>
          <cell r="AS462"/>
          <cell r="AU462"/>
          <cell r="AV462"/>
          <cell r="AW462" t="str">
            <v/>
          </cell>
        </row>
        <row r="463">
          <cell r="A463">
            <v>461</v>
          </cell>
          <cell r="B463">
            <v>2024</v>
          </cell>
          <cell r="C463" t="str">
            <v>PBTMTR469</v>
          </cell>
          <cell r="D463" t="str">
            <v>0015g00001dHcNGAA0</v>
          </cell>
          <cell r="E463" t="str">
            <v>S.S ENTERPRISES</v>
          </cell>
          <cell r="F463" t="str">
            <v>UTTAR PRADESH</v>
          </cell>
          <cell r="G463" t="str">
            <v>RAMPUR</v>
          </cell>
          <cell r="H463" t="str">
            <v>Rampur</v>
          </cell>
          <cell r="I463" t="str">
            <v>OPTRIX INFRA LLP</v>
          </cell>
          <cell r="J463" t="str">
            <v>SHIV KUMAR</v>
          </cell>
          <cell r="K463" t="str">
            <v>Divyansh Dhawal</v>
          </cell>
          <cell r="L463" t="str">
            <v>001J100000PJG7oIAH</v>
          </cell>
          <cell r="M463" t="str">
            <v>North</v>
          </cell>
          <cell r="N463">
            <v>244901</v>
          </cell>
          <cell r="O463" t="str">
            <v>09ANAPS3161R1ZD</v>
          </cell>
          <cell r="P463">
            <v>9045795373</v>
          </cell>
          <cell r="Q463" t="str">
            <v>Jun'24</v>
          </cell>
          <cell r="R463">
            <v>2025</v>
          </cell>
          <cell r="S463"/>
          <cell r="T463">
            <v>350</v>
          </cell>
          <cell r="U463">
            <v>2.573333333333333E-2</v>
          </cell>
          <cell r="V463" t="str">
            <v>Alien</v>
          </cell>
          <cell r="W463"/>
          <cell r="X463"/>
          <cell r="Y463"/>
          <cell r="Z463"/>
          <cell r="AA463"/>
          <cell r="AB463">
            <v>3</v>
          </cell>
          <cell r="AC463">
            <v>11</v>
          </cell>
          <cell r="AD463">
            <v>10</v>
          </cell>
          <cell r="AE463">
            <v>17</v>
          </cell>
          <cell r="AF463">
            <v>20.5</v>
          </cell>
          <cell r="AG463">
            <v>5</v>
          </cell>
          <cell r="AH463">
            <v>23</v>
          </cell>
          <cell r="AI463"/>
          <cell r="AJ463"/>
          <cell r="AK463"/>
          <cell r="AL463"/>
          <cell r="AM463"/>
          <cell r="AO463"/>
          <cell r="AP463">
            <v>12.06</v>
          </cell>
          <cell r="AQ463">
            <v>1</v>
          </cell>
          <cell r="AR463">
            <v>10.02</v>
          </cell>
          <cell r="AS463">
            <v>12</v>
          </cell>
          <cell r="AT463">
            <v>10.02</v>
          </cell>
          <cell r="AU463">
            <v>5</v>
          </cell>
          <cell r="AV463">
            <v>12</v>
          </cell>
          <cell r="AW463">
            <v>13</v>
          </cell>
        </row>
        <row r="464">
          <cell r="A464">
            <v>462</v>
          </cell>
          <cell r="B464">
            <v>2024</v>
          </cell>
          <cell r="C464" t="str">
            <v>PBTMTR470</v>
          </cell>
          <cell r="D464" t="str">
            <v>001J10000053Z8qIAE</v>
          </cell>
          <cell r="E464" t="str">
            <v>M/S SHREE AMARNATH TRADERS</v>
          </cell>
          <cell r="F464" t="str">
            <v>UTTAR PRADESH</v>
          </cell>
          <cell r="G464" t="str">
            <v>MORADABAD</v>
          </cell>
          <cell r="H464" t="str">
            <v>Moradabad</v>
          </cell>
          <cell r="I464" t="str">
            <v>OPTRIX INFRA LLP</v>
          </cell>
          <cell r="J464" t="str">
            <v>SHIV KUMAR</v>
          </cell>
          <cell r="K464" t="str">
            <v>Divyansh Dhawal</v>
          </cell>
          <cell r="L464" t="str">
            <v>001J100000PJG7oIAH</v>
          </cell>
          <cell r="M464" t="str">
            <v>North</v>
          </cell>
          <cell r="N464">
            <v>244001</v>
          </cell>
          <cell r="O464" t="str">
            <v>09ADBFS8037K1ZN</v>
          </cell>
          <cell r="P464">
            <v>8433089417</v>
          </cell>
          <cell r="Q464" t="str">
            <v>Jun'24</v>
          </cell>
          <cell r="R464">
            <v>2025</v>
          </cell>
          <cell r="S464"/>
          <cell r="T464">
            <v>600</v>
          </cell>
          <cell r="U464">
            <v>0</v>
          </cell>
          <cell r="V464" t="str">
            <v>Alien</v>
          </cell>
          <cell r="W464"/>
          <cell r="X464"/>
          <cell r="Y464"/>
          <cell r="Z464"/>
          <cell r="AA464"/>
          <cell r="AB464">
            <v>4</v>
          </cell>
          <cell r="AC464"/>
          <cell r="AD464"/>
          <cell r="AE464"/>
          <cell r="AF464">
            <v>2</v>
          </cell>
          <cell r="AG464"/>
          <cell r="AH464">
            <v>5</v>
          </cell>
          <cell r="AI464">
            <v>16</v>
          </cell>
          <cell r="AJ464">
            <v>4</v>
          </cell>
          <cell r="AK464">
            <v>4</v>
          </cell>
          <cell r="AL464">
            <v>1</v>
          </cell>
          <cell r="AM464"/>
          <cell r="AO464"/>
          <cell r="AP464"/>
          <cell r="AQ464"/>
          <cell r="AR464"/>
          <cell r="AS464"/>
          <cell r="AU464"/>
          <cell r="AV464"/>
          <cell r="AW464" t="str">
            <v/>
          </cell>
        </row>
        <row r="465">
          <cell r="A465">
            <v>463</v>
          </cell>
          <cell r="B465">
            <v>2024</v>
          </cell>
          <cell r="C465" t="str">
            <v>PBTMTR471</v>
          </cell>
          <cell r="D465" t="str">
            <v>001J1000003lMsGIAU</v>
          </cell>
          <cell r="E465" t="str">
            <v>M/S PRAKASH BUILDING MATERIAL STORE</v>
          </cell>
          <cell r="F465" t="str">
            <v>UTTAR PRADESH</v>
          </cell>
          <cell r="G465" t="str">
            <v>HATHRAS</v>
          </cell>
          <cell r="H465" t="str">
            <v>Sadabad</v>
          </cell>
          <cell r="I465" t="str">
            <v>DINESH STEEL PRIVATE LIMITED</v>
          </cell>
          <cell r="J465" t="str">
            <v>Pankaj Garg</v>
          </cell>
          <cell r="K465" t="str">
            <v>Dharamveer Sagar</v>
          </cell>
          <cell r="L465" t="str">
            <v>C12820</v>
          </cell>
          <cell r="M465" t="str">
            <v>North</v>
          </cell>
          <cell r="N465">
            <v>281306</v>
          </cell>
          <cell r="O465" t="str">
            <v>09AFOPG3264M1ZY</v>
          </cell>
          <cell r="P465">
            <v>9897201772</v>
          </cell>
          <cell r="Q465" t="str">
            <v>Jun'24</v>
          </cell>
          <cell r="R465">
            <v>2025</v>
          </cell>
          <cell r="S465"/>
          <cell r="T465">
            <v>100</v>
          </cell>
          <cell r="U465">
            <v>5.333333333333333E-2</v>
          </cell>
          <cell r="V465" t="str">
            <v>Challenger</v>
          </cell>
          <cell r="W465"/>
          <cell r="X465"/>
          <cell r="Y465"/>
          <cell r="Z465"/>
          <cell r="AA465"/>
          <cell r="AB465">
            <v>12</v>
          </cell>
          <cell r="AC465">
            <v>15</v>
          </cell>
          <cell r="AD465"/>
          <cell r="AE465"/>
          <cell r="AF465">
            <v>12</v>
          </cell>
          <cell r="AG465"/>
          <cell r="AH465">
            <v>12</v>
          </cell>
          <cell r="AI465"/>
          <cell r="AJ465"/>
          <cell r="AK465"/>
          <cell r="AL465">
            <v>12</v>
          </cell>
          <cell r="AM465"/>
          <cell r="AO465"/>
          <cell r="AP465">
            <v>4</v>
          </cell>
          <cell r="AQ465">
            <v>3</v>
          </cell>
          <cell r="AR465">
            <v>5</v>
          </cell>
          <cell r="AS465">
            <v>4</v>
          </cell>
          <cell r="AT465">
            <v>5</v>
          </cell>
          <cell r="AU465">
            <v>6</v>
          </cell>
          <cell r="AV465">
            <v>5</v>
          </cell>
          <cell r="AW465" t="str">
            <v/>
          </cell>
        </row>
        <row r="466">
          <cell r="A466">
            <v>464</v>
          </cell>
          <cell r="B466">
            <v>2024</v>
          </cell>
          <cell r="C466" t="str">
            <v>PBTMTR472</v>
          </cell>
          <cell r="D466" t="str">
            <v>001J1000002jAy3IAE</v>
          </cell>
          <cell r="E466" t="str">
            <v>GAURIKA TRADERS</v>
          </cell>
          <cell r="F466" t="str">
            <v>UTTAR PRADESH</v>
          </cell>
          <cell r="G466" t="str">
            <v>ALIGARH</v>
          </cell>
          <cell r="H466" t="str">
            <v>Aligarh</v>
          </cell>
          <cell r="I466" t="str">
            <v>DINESH STEEL PRIVATE LIMITED</v>
          </cell>
          <cell r="J466" t="str">
            <v>Pawan Kumar</v>
          </cell>
          <cell r="K466" t="str">
            <v>-</v>
          </cell>
          <cell r="L466" t="str">
            <v>C12820</v>
          </cell>
          <cell r="M466" t="str">
            <v>North</v>
          </cell>
          <cell r="N466">
            <v>202001</v>
          </cell>
          <cell r="O466" t="str">
            <v>09CSDPA2589K1ZG</v>
          </cell>
          <cell r="P466">
            <v>9997694444</v>
          </cell>
          <cell r="Q466" t="str">
            <v>Jun'24</v>
          </cell>
          <cell r="R466">
            <v>2025</v>
          </cell>
          <cell r="S466"/>
          <cell r="T466">
            <v>100</v>
          </cell>
          <cell r="U466">
            <v>0.01</v>
          </cell>
          <cell r="V466" t="str">
            <v>Challenger</v>
          </cell>
          <cell r="W466"/>
          <cell r="X466"/>
          <cell r="Y466"/>
          <cell r="Z466"/>
          <cell r="AA466"/>
          <cell r="AB466">
            <v>12</v>
          </cell>
          <cell r="AC466"/>
          <cell r="AD466">
            <v>10</v>
          </cell>
          <cell r="AE466"/>
          <cell r="AF466">
            <v>12</v>
          </cell>
          <cell r="AG466"/>
          <cell r="AH466"/>
          <cell r="AI466"/>
          <cell r="AJ466"/>
          <cell r="AK466"/>
          <cell r="AL466"/>
          <cell r="AM466"/>
          <cell r="AO466"/>
          <cell r="AP466"/>
          <cell r="AQ466"/>
          <cell r="AR466"/>
          <cell r="AS466"/>
          <cell r="AT466">
            <v>3</v>
          </cell>
          <cell r="AU466"/>
          <cell r="AV466"/>
          <cell r="AW466" t="str">
            <v/>
          </cell>
        </row>
        <row r="467">
          <cell r="A467">
            <v>465</v>
          </cell>
          <cell r="B467">
            <v>2024</v>
          </cell>
          <cell r="C467" t="str">
            <v>PBTMTR473</v>
          </cell>
          <cell r="D467" t="str">
            <v>001J1000005ZGg9IAG</v>
          </cell>
          <cell r="E467" t="str">
            <v>M/S GOYAL TRADERS</v>
          </cell>
          <cell r="F467" t="str">
            <v>UTTAR PRADESH</v>
          </cell>
          <cell r="G467" t="str">
            <v>AGRA</v>
          </cell>
          <cell r="H467" t="str">
            <v>Agra</v>
          </cell>
          <cell r="I467" t="str">
            <v>DINESH STEEL PRIVATE LIMITED</v>
          </cell>
          <cell r="J467" t="str">
            <v>Pankaj Garg</v>
          </cell>
          <cell r="K467" t="str">
            <v>-</v>
          </cell>
          <cell r="L467" t="str">
            <v>C12820</v>
          </cell>
          <cell r="M467" t="str">
            <v>North</v>
          </cell>
          <cell r="N467">
            <v>282005</v>
          </cell>
          <cell r="O467" t="str">
            <v>09ALAPG1615L1ZA</v>
          </cell>
          <cell r="P467">
            <v>9897243122</v>
          </cell>
          <cell r="Q467" t="str">
            <v>Jun'24</v>
          </cell>
          <cell r="R467">
            <v>2025</v>
          </cell>
          <cell r="S467"/>
          <cell r="T467">
            <v>100</v>
          </cell>
          <cell r="U467">
            <v>4.6666666666666669E-2</v>
          </cell>
          <cell r="V467" t="str">
            <v>Challenger</v>
          </cell>
          <cell r="W467"/>
          <cell r="X467"/>
          <cell r="Y467"/>
          <cell r="Z467"/>
          <cell r="AA467"/>
          <cell r="AB467">
            <v>12</v>
          </cell>
          <cell r="AC467"/>
          <cell r="AD467"/>
          <cell r="AE467">
            <v>15</v>
          </cell>
          <cell r="AF467">
            <v>5</v>
          </cell>
          <cell r="AG467">
            <v>5</v>
          </cell>
          <cell r="AH467"/>
          <cell r="AI467">
            <v>7</v>
          </cell>
          <cell r="AJ467"/>
          <cell r="AK467"/>
          <cell r="AL467"/>
          <cell r="AM467">
            <v>19</v>
          </cell>
          <cell r="AN467">
            <v>6</v>
          </cell>
          <cell r="AO467">
            <v>2</v>
          </cell>
          <cell r="AP467">
            <v>3</v>
          </cell>
          <cell r="AQ467">
            <v>23.33</v>
          </cell>
          <cell r="AR467">
            <v>4</v>
          </cell>
          <cell r="AS467">
            <v>5</v>
          </cell>
          <cell r="AT467">
            <v>6</v>
          </cell>
          <cell r="AU467">
            <v>4</v>
          </cell>
          <cell r="AV467">
            <v>4</v>
          </cell>
          <cell r="AW467" t="str">
            <v/>
          </cell>
        </row>
        <row r="468">
          <cell r="A468">
            <v>466</v>
          </cell>
          <cell r="B468">
            <v>2024</v>
          </cell>
          <cell r="C468" t="str">
            <v>PBTMTR474</v>
          </cell>
          <cell r="D468" t="str">
            <v>0015g00001f8YwyAAE</v>
          </cell>
          <cell r="E468" t="str">
            <v>M/S SAI GOYAL TRADING COMPANY</v>
          </cell>
          <cell r="F468" t="str">
            <v>UTTAR PRADESH</v>
          </cell>
          <cell r="G468" t="str">
            <v>ALIGARH</v>
          </cell>
          <cell r="H468" t="str">
            <v>Aligarh</v>
          </cell>
          <cell r="I468" t="str">
            <v>DINESH STEEL PRIVATE LIMITED</v>
          </cell>
          <cell r="J468" t="str">
            <v>Pawan Kumar</v>
          </cell>
          <cell r="K468" t="str">
            <v>-</v>
          </cell>
          <cell r="L468" t="str">
            <v>C12820</v>
          </cell>
          <cell r="M468" t="str">
            <v>North</v>
          </cell>
          <cell r="N468">
            <v>202001</v>
          </cell>
          <cell r="O468" t="str">
            <v>09ADLPA5602J3ZL</v>
          </cell>
          <cell r="P468">
            <v>8979507745</v>
          </cell>
          <cell r="Q468" t="str">
            <v>Jun'24</v>
          </cell>
          <cell r="R468">
            <v>2025</v>
          </cell>
          <cell r="S468"/>
          <cell r="T468">
            <v>200</v>
          </cell>
          <cell r="U468">
            <v>0.13193333333333335</v>
          </cell>
          <cell r="V468" t="str">
            <v>Star</v>
          </cell>
          <cell r="W468"/>
          <cell r="X468"/>
          <cell r="Y468"/>
          <cell r="Z468"/>
          <cell r="AA468"/>
          <cell r="AB468">
            <v>12</v>
          </cell>
          <cell r="AC468"/>
          <cell r="AD468"/>
          <cell r="AE468">
            <v>96</v>
          </cell>
          <cell r="AF468">
            <v>37</v>
          </cell>
          <cell r="AG468">
            <v>12</v>
          </cell>
          <cell r="AH468">
            <v>36</v>
          </cell>
          <cell r="AI468">
            <v>19</v>
          </cell>
          <cell r="AJ468"/>
          <cell r="AK468"/>
          <cell r="AL468"/>
          <cell r="AM468"/>
          <cell r="AO468"/>
          <cell r="AP468"/>
          <cell r="AQ468"/>
          <cell r="AR468"/>
          <cell r="AS468">
            <v>24.08</v>
          </cell>
          <cell r="AT468">
            <v>26.08</v>
          </cell>
          <cell r="AU468">
            <v>34</v>
          </cell>
          <cell r="AV468">
            <v>19.079999999999998</v>
          </cell>
          <cell r="AW468">
            <v>27</v>
          </cell>
        </row>
        <row r="469">
          <cell r="A469">
            <v>467</v>
          </cell>
          <cell r="B469">
            <v>2024</v>
          </cell>
          <cell r="C469" t="str">
            <v>PBTMTR475</v>
          </cell>
          <cell r="D469" t="str">
            <v>001J1000003m6KsIAI</v>
          </cell>
          <cell r="E469" t="str">
            <v>M/S SRI BANKEY BIHARI IRON TRADERS</v>
          </cell>
          <cell r="F469" t="str">
            <v>UTTAR PRADESH</v>
          </cell>
          <cell r="G469" t="str">
            <v>PILIBHIT</v>
          </cell>
          <cell r="H469" t="str">
            <v>Puranpur</v>
          </cell>
          <cell r="I469" t="str">
            <v>Khandelwal Associates</v>
          </cell>
          <cell r="J469" t="str">
            <v>SHIV KUMAR</v>
          </cell>
          <cell r="K469" t="str">
            <v>Ashutosh Shukla</v>
          </cell>
          <cell r="L469" t="str">
            <v>C12818</v>
          </cell>
          <cell r="M469" t="str">
            <v>North</v>
          </cell>
          <cell r="N469">
            <v>262122</v>
          </cell>
          <cell r="O469" t="str">
            <v>09AKUPK2163N1ZF</v>
          </cell>
          <cell r="P469">
            <v>9411494381</v>
          </cell>
          <cell r="Q469" t="str">
            <v>Jun'24</v>
          </cell>
          <cell r="R469">
            <v>2025</v>
          </cell>
          <cell r="S469"/>
          <cell r="T469">
            <v>240</v>
          </cell>
          <cell r="U469">
            <v>1.111111111111111E-2</v>
          </cell>
          <cell r="V469" t="str">
            <v>Alien</v>
          </cell>
          <cell r="W469"/>
          <cell r="X469"/>
          <cell r="Y469"/>
          <cell r="Z469"/>
          <cell r="AA469"/>
          <cell r="AB469">
            <v>51</v>
          </cell>
          <cell r="AC469"/>
          <cell r="AD469"/>
          <cell r="AE469">
            <v>3</v>
          </cell>
          <cell r="AF469"/>
          <cell r="AG469">
            <v>1</v>
          </cell>
          <cell r="AH469"/>
          <cell r="AI469"/>
          <cell r="AJ469">
            <v>1</v>
          </cell>
          <cell r="AK469">
            <v>1</v>
          </cell>
          <cell r="AL469"/>
          <cell r="AM469"/>
          <cell r="AO469"/>
          <cell r="AP469"/>
          <cell r="AQ469"/>
          <cell r="AR469">
            <v>5</v>
          </cell>
          <cell r="AS469">
            <v>10</v>
          </cell>
          <cell r="AT469">
            <v>5</v>
          </cell>
          <cell r="AU469">
            <v>3</v>
          </cell>
          <cell r="AV469"/>
          <cell r="AW469">
            <v>5</v>
          </cell>
        </row>
        <row r="470">
          <cell r="A470">
            <v>468</v>
          </cell>
          <cell r="B470">
            <v>2024</v>
          </cell>
          <cell r="C470" t="str">
            <v>PBTMTR476</v>
          </cell>
          <cell r="D470" t="str">
            <v>0015g00001YOPTWAA5</v>
          </cell>
          <cell r="E470" t="str">
            <v>SHAILSHREE METALS</v>
          </cell>
          <cell r="F470" t="str">
            <v>UTTAR PRADESH</v>
          </cell>
          <cell r="G470" t="str">
            <v>BAREILLY</v>
          </cell>
          <cell r="H470" t="str">
            <v>Bareilly</v>
          </cell>
          <cell r="I470" t="str">
            <v>Khandelwal Associates</v>
          </cell>
          <cell r="J470" t="str">
            <v>SHIV KUMAR</v>
          </cell>
          <cell r="K470" t="str">
            <v>Ashutosh Shukla</v>
          </cell>
          <cell r="L470" t="str">
            <v>C12818</v>
          </cell>
          <cell r="M470" t="str">
            <v>North</v>
          </cell>
          <cell r="N470">
            <v>243122</v>
          </cell>
          <cell r="O470" t="str">
            <v>09AEKPA9726R1ZP</v>
          </cell>
          <cell r="P470">
            <v>8477889437</v>
          </cell>
          <cell r="Q470" t="str">
            <v>Jun'24</v>
          </cell>
          <cell r="R470">
            <v>2025</v>
          </cell>
          <cell r="S470"/>
          <cell r="T470">
            <v>140</v>
          </cell>
          <cell r="U470">
            <v>0.59969047619047622</v>
          </cell>
          <cell r="V470" t="str">
            <v>Star</v>
          </cell>
          <cell r="W470"/>
          <cell r="X470"/>
          <cell r="Y470"/>
          <cell r="Z470"/>
          <cell r="AA470"/>
          <cell r="AB470">
            <v>2</v>
          </cell>
          <cell r="AC470"/>
          <cell r="AD470"/>
          <cell r="AE470">
            <v>5</v>
          </cell>
          <cell r="AF470">
            <v>1</v>
          </cell>
          <cell r="AG470">
            <v>2</v>
          </cell>
          <cell r="AH470">
            <v>2</v>
          </cell>
          <cell r="AI470"/>
          <cell r="AJ470">
            <v>1</v>
          </cell>
          <cell r="AK470">
            <v>1</v>
          </cell>
          <cell r="AL470">
            <v>65</v>
          </cell>
          <cell r="AM470">
            <v>11</v>
          </cell>
          <cell r="AN470">
            <v>1</v>
          </cell>
          <cell r="AO470">
            <v>10</v>
          </cell>
          <cell r="AP470">
            <v>2</v>
          </cell>
          <cell r="AQ470">
            <v>1</v>
          </cell>
          <cell r="AR470">
            <v>5</v>
          </cell>
          <cell r="AS470">
            <v>10</v>
          </cell>
          <cell r="AT470">
            <v>7</v>
          </cell>
          <cell r="AU470">
            <v>127</v>
          </cell>
          <cell r="AV470">
            <v>117.87</v>
          </cell>
          <cell r="AW470">
            <v>23</v>
          </cell>
        </row>
        <row r="471">
          <cell r="A471">
            <v>469</v>
          </cell>
          <cell r="B471">
            <v>2024</v>
          </cell>
          <cell r="C471" t="str">
            <v>PBTMTR477</v>
          </cell>
          <cell r="D471" t="str">
            <v>0015g00001c3AhgAAE</v>
          </cell>
          <cell r="E471" t="str">
            <v>M/S MAHAVEER BIOTECH</v>
          </cell>
          <cell r="F471" t="str">
            <v>UTTAR PRADESH</v>
          </cell>
          <cell r="G471" t="str">
            <v>GORAKHPUR</v>
          </cell>
          <cell r="H471" t="str">
            <v>Gorakhpur</v>
          </cell>
          <cell r="I471" t="str">
            <v>GOBINDGARH IRON LLP</v>
          </cell>
          <cell r="J471" t="str">
            <v>Mohd Ansari</v>
          </cell>
          <cell r="K471" t="str">
            <v>-</v>
          </cell>
          <cell r="L471" t="str">
            <v>C12817</v>
          </cell>
          <cell r="M471" t="str">
            <v>North</v>
          </cell>
          <cell r="N471">
            <v>273001</v>
          </cell>
          <cell r="O471" t="str">
            <v>09AIAPB3919P1Z2</v>
          </cell>
          <cell r="P471">
            <v>0</v>
          </cell>
          <cell r="Q471" t="str">
            <v>Jun'24</v>
          </cell>
          <cell r="R471">
            <v>2025</v>
          </cell>
          <cell r="S471"/>
          <cell r="T471">
            <v>30</v>
          </cell>
          <cell r="U471">
            <v>0</v>
          </cell>
          <cell r="V471" t="str">
            <v>Minor</v>
          </cell>
          <cell r="W471"/>
          <cell r="X471"/>
          <cell r="Y471"/>
          <cell r="Z471"/>
          <cell r="AA471"/>
          <cell r="AB471">
            <v>5</v>
          </cell>
          <cell r="AC471">
            <v>4</v>
          </cell>
          <cell r="AD471"/>
          <cell r="AE471">
            <v>3</v>
          </cell>
          <cell r="AF471">
            <v>3</v>
          </cell>
          <cell r="AG471">
            <v>3</v>
          </cell>
          <cell r="AH471">
            <v>10</v>
          </cell>
          <cell r="AI471">
            <v>3</v>
          </cell>
          <cell r="AJ471">
            <v>5</v>
          </cell>
          <cell r="AK471"/>
          <cell r="AL471">
            <v>15</v>
          </cell>
          <cell r="AM471">
            <v>14</v>
          </cell>
          <cell r="AN471">
            <v>10.1</v>
          </cell>
          <cell r="AO471"/>
          <cell r="AP471"/>
          <cell r="AQ471"/>
          <cell r="AR471"/>
          <cell r="AS471"/>
          <cell r="AT471"/>
          <cell r="AU471"/>
          <cell r="AV471"/>
          <cell r="AW471" t="str">
            <v/>
          </cell>
        </row>
        <row r="472">
          <cell r="A472">
            <v>470</v>
          </cell>
          <cell r="B472">
            <v>2024</v>
          </cell>
          <cell r="C472" t="str">
            <v>PBTMTR478</v>
          </cell>
          <cell r="D472" t="str">
            <v>001J100000BP8hWIAT</v>
          </cell>
          <cell r="E472" t="str">
            <v>M/S JAISWAL TRADING COMPANY</v>
          </cell>
          <cell r="F472" t="str">
            <v>UTTAR PRADESH</v>
          </cell>
          <cell r="G472" t="str">
            <v>KUSHI NAGAR</v>
          </cell>
          <cell r="H472" t="str">
            <v>Padrauna</v>
          </cell>
          <cell r="I472" t="str">
            <v>GOBINDGARH IRON LLP</v>
          </cell>
          <cell r="J472" t="str">
            <v>Mohd Ansari</v>
          </cell>
          <cell r="K472" t="str">
            <v>-</v>
          </cell>
          <cell r="L472" t="str">
            <v>C12817</v>
          </cell>
          <cell r="M472" t="str">
            <v>North</v>
          </cell>
          <cell r="N472">
            <v>274402</v>
          </cell>
          <cell r="O472" t="str">
            <v>09BFIPJ8804F1ZB</v>
          </cell>
          <cell r="P472">
            <v>9919270094</v>
          </cell>
          <cell r="Q472" t="str">
            <v>Jun'24</v>
          </cell>
          <cell r="R472">
            <v>2025</v>
          </cell>
          <cell r="S472"/>
          <cell r="T472">
            <v>50</v>
          </cell>
          <cell r="U472">
            <v>0</v>
          </cell>
          <cell r="V472" t="str">
            <v>Minor</v>
          </cell>
          <cell r="W472"/>
          <cell r="X472"/>
          <cell r="Y472"/>
          <cell r="Z472"/>
          <cell r="AA472"/>
          <cell r="AB472">
            <v>10</v>
          </cell>
          <cell r="AC472"/>
          <cell r="AD472"/>
          <cell r="AE472">
            <v>5</v>
          </cell>
          <cell r="AF472"/>
          <cell r="AG472"/>
          <cell r="AH472"/>
          <cell r="AI472"/>
          <cell r="AJ472"/>
          <cell r="AK472"/>
          <cell r="AL472"/>
          <cell r="AM472"/>
          <cell r="AO472"/>
          <cell r="AP472"/>
          <cell r="AQ472"/>
          <cell r="AR472"/>
          <cell r="AS472"/>
          <cell r="AU472"/>
          <cell r="AV472"/>
          <cell r="AW472" t="str">
            <v/>
          </cell>
        </row>
        <row r="473">
          <cell r="A473">
            <v>471</v>
          </cell>
          <cell r="B473">
            <v>2024</v>
          </cell>
          <cell r="C473" t="str">
            <v>PBTMTR479</v>
          </cell>
          <cell r="D473" t="str">
            <v>0015g00001W4eDkAAJ</v>
          </cell>
          <cell r="E473" t="str">
            <v>Chaudhary Building Material</v>
          </cell>
          <cell r="F473" t="str">
            <v>UTTAR PRADESH</v>
          </cell>
          <cell r="G473" t="str">
            <v>HAPUR</v>
          </cell>
          <cell r="H473" t="str">
            <v>Basti</v>
          </cell>
          <cell r="I473" t="str">
            <v>GOBINDGARH IRON LLP</v>
          </cell>
          <cell r="J473" t="str">
            <v>Abhijeet Biswas</v>
          </cell>
          <cell r="K473" t="str">
            <v>-</v>
          </cell>
          <cell r="L473" t="str">
            <v>C12817</v>
          </cell>
          <cell r="M473" t="str">
            <v>North</v>
          </cell>
          <cell r="N473">
            <v>245205</v>
          </cell>
          <cell r="O473" t="str">
            <v>09BSLPM7033H1ZF</v>
          </cell>
          <cell r="P473">
            <v>7455090862</v>
          </cell>
          <cell r="Q473" t="str">
            <v>Jun'24</v>
          </cell>
          <cell r="R473">
            <v>2025</v>
          </cell>
          <cell r="S473"/>
          <cell r="T473">
            <v>20</v>
          </cell>
          <cell r="U473">
            <v>0</v>
          </cell>
          <cell r="V473" t="str">
            <v>Minor</v>
          </cell>
          <cell r="W473"/>
          <cell r="X473"/>
          <cell r="Y473"/>
          <cell r="Z473"/>
          <cell r="AA473"/>
          <cell r="AB473">
            <v>5</v>
          </cell>
          <cell r="AC473">
            <v>5</v>
          </cell>
          <cell r="AD473"/>
          <cell r="AE473">
            <v>4</v>
          </cell>
          <cell r="AF473"/>
          <cell r="AG473"/>
          <cell r="AH473">
            <v>5</v>
          </cell>
          <cell r="AI473"/>
          <cell r="AJ473"/>
          <cell r="AK473"/>
          <cell r="AL473"/>
          <cell r="AM473"/>
          <cell r="AO473"/>
          <cell r="AP473"/>
          <cell r="AQ473"/>
          <cell r="AR473"/>
          <cell r="AS473"/>
          <cell r="AU473"/>
          <cell r="AV473"/>
          <cell r="AW473" t="str">
            <v/>
          </cell>
        </row>
        <row r="474">
          <cell r="A474">
            <v>472</v>
          </cell>
          <cell r="B474">
            <v>2024</v>
          </cell>
          <cell r="C474" t="str">
            <v>PBTMTR480</v>
          </cell>
          <cell r="D474" t="str">
            <v>001J1000002jkK3IAI</v>
          </cell>
          <cell r="E474" t="str">
            <v>Kisan traders (Ganj</v>
          </cell>
          <cell r="F474" t="str">
            <v>UTTAR PRADESH</v>
          </cell>
          <cell r="G474" t="str">
            <v>BIJNOR</v>
          </cell>
          <cell r="H474" t="str">
            <v>Bijnor</v>
          </cell>
          <cell r="I474" t="str">
            <v>OPTRIX INFRA LLP</v>
          </cell>
          <cell r="J474" t="str">
            <v>SHIV KUMAR</v>
          </cell>
          <cell r="K474" t="str">
            <v>Shiv Kumar</v>
          </cell>
          <cell r="L474" t="str">
            <v>001J100000PJG7oIAH</v>
          </cell>
          <cell r="M474" t="str">
            <v>North</v>
          </cell>
          <cell r="N474">
            <v>246701</v>
          </cell>
          <cell r="O474" t="str">
            <v>09EAMPK2840L1ZA</v>
          </cell>
          <cell r="P474">
            <v>8923442222</v>
          </cell>
          <cell r="Q474" t="str">
            <v>Jun'24</v>
          </cell>
          <cell r="R474">
            <v>2025</v>
          </cell>
          <cell r="S474"/>
          <cell r="T474">
            <v>50</v>
          </cell>
          <cell r="U474">
            <v>0</v>
          </cell>
          <cell r="V474" t="str">
            <v>Minor</v>
          </cell>
          <cell r="W474"/>
          <cell r="X474"/>
          <cell r="Y474"/>
          <cell r="Z474"/>
          <cell r="AA474"/>
          <cell r="AB474">
            <v>5</v>
          </cell>
          <cell r="AC474"/>
          <cell r="AD474"/>
          <cell r="AE474"/>
          <cell r="AF474"/>
          <cell r="AG474"/>
          <cell r="AH474"/>
          <cell r="AI474"/>
          <cell r="AJ474"/>
          <cell r="AK474"/>
          <cell r="AL474"/>
          <cell r="AM474"/>
          <cell r="AO474"/>
          <cell r="AP474"/>
          <cell r="AQ474"/>
          <cell r="AR474"/>
          <cell r="AS474"/>
          <cell r="AU474"/>
          <cell r="AV474"/>
          <cell r="AW474" t="str">
            <v/>
          </cell>
        </row>
        <row r="475">
          <cell r="A475">
            <v>473</v>
          </cell>
          <cell r="B475">
            <v>2024</v>
          </cell>
          <cell r="C475" t="str">
            <v>PBTMTR481</v>
          </cell>
          <cell r="D475" t="str">
            <v>0015g00001Y5Aw9AAF</v>
          </cell>
          <cell r="E475" t="str">
            <v>DAMODAR CONSTRUCTION CO</v>
          </cell>
          <cell r="F475" t="str">
            <v>ODISHA</v>
          </cell>
          <cell r="G475" t="str">
            <v>SUNDARGARH</v>
          </cell>
          <cell r="H475" t="str">
            <v>Sundargarh</v>
          </cell>
          <cell r="I475" t="str">
            <v>SACHDEVA ISPAT PVT LTD</v>
          </cell>
          <cell r="J475" t="str">
            <v>Papun Padhan</v>
          </cell>
          <cell r="K475" t="str">
            <v>Papun Pradhan</v>
          </cell>
          <cell r="L475" t="str">
            <v>C12823</v>
          </cell>
          <cell r="M475" t="str">
            <v>Central</v>
          </cell>
          <cell r="N475">
            <v>769015</v>
          </cell>
          <cell r="O475" t="str">
            <v>21AACFD5428M2ZJ</v>
          </cell>
          <cell r="P475">
            <v>7003544453</v>
          </cell>
          <cell r="Q475" t="str">
            <v>Jun'24</v>
          </cell>
          <cell r="R475">
            <v>2025</v>
          </cell>
          <cell r="S475"/>
          <cell r="T475">
            <v>15</v>
          </cell>
          <cell r="U475">
            <v>0</v>
          </cell>
          <cell r="V475" t="str">
            <v>Minor</v>
          </cell>
          <cell r="W475"/>
          <cell r="X475"/>
          <cell r="Y475"/>
          <cell r="Z475"/>
          <cell r="AA475"/>
          <cell r="AB475">
            <v>6</v>
          </cell>
          <cell r="AC475"/>
          <cell r="AD475"/>
          <cell r="AE475"/>
          <cell r="AF475"/>
          <cell r="AG475"/>
          <cell r="AH475"/>
          <cell r="AI475"/>
          <cell r="AJ475"/>
          <cell r="AK475"/>
          <cell r="AL475"/>
          <cell r="AM475"/>
          <cell r="AO475"/>
          <cell r="AP475"/>
          <cell r="AQ475"/>
          <cell r="AR475"/>
          <cell r="AS475"/>
          <cell r="AU475"/>
          <cell r="AV475"/>
          <cell r="AW475" t="str">
            <v/>
          </cell>
        </row>
        <row r="476">
          <cell r="A476">
            <v>474</v>
          </cell>
          <cell r="B476">
            <v>2024</v>
          </cell>
          <cell r="C476" t="str">
            <v>PBTMTR482</v>
          </cell>
          <cell r="D476" t="str">
            <v>0015g00001dJpQDAA0</v>
          </cell>
          <cell r="E476" t="str">
            <v>M/S RISHPAL AGRAWAL</v>
          </cell>
          <cell r="F476" t="str">
            <v>ODISHA</v>
          </cell>
          <cell r="G476" t="str">
            <v>SONEPUR</v>
          </cell>
          <cell r="H476" t="str">
            <v>Sonepur</v>
          </cell>
          <cell r="I476" t="str">
            <v>SACHDEVA ISPAT PVT LTD</v>
          </cell>
          <cell r="J476" t="str">
            <v>Papun Padhan</v>
          </cell>
          <cell r="K476" t="str">
            <v>Papun Pradhan</v>
          </cell>
          <cell r="L476" t="str">
            <v>C12823</v>
          </cell>
          <cell r="M476" t="str">
            <v>Central</v>
          </cell>
          <cell r="N476">
            <v>767018</v>
          </cell>
          <cell r="O476" t="str">
            <v>21ADMPA5202H1Z9</v>
          </cell>
          <cell r="P476">
            <v>9437195076</v>
          </cell>
          <cell r="Q476" t="str">
            <v>Jun'24</v>
          </cell>
          <cell r="R476">
            <v>2025</v>
          </cell>
          <cell r="S476"/>
          <cell r="T476">
            <v>120</v>
          </cell>
          <cell r="U476">
            <v>0</v>
          </cell>
          <cell r="V476" t="str">
            <v>Challenger</v>
          </cell>
          <cell r="W476"/>
          <cell r="X476"/>
          <cell r="Y476"/>
          <cell r="Z476"/>
          <cell r="AA476"/>
          <cell r="AB476">
            <v>17</v>
          </cell>
          <cell r="AC476"/>
          <cell r="AD476"/>
          <cell r="AE476"/>
          <cell r="AF476"/>
          <cell r="AG476"/>
          <cell r="AH476">
            <v>25</v>
          </cell>
          <cell r="AI476"/>
          <cell r="AJ476"/>
          <cell r="AK476"/>
          <cell r="AL476"/>
          <cell r="AM476"/>
          <cell r="AO476"/>
          <cell r="AP476"/>
          <cell r="AQ476"/>
          <cell r="AR476"/>
          <cell r="AS476"/>
          <cell r="AU476"/>
          <cell r="AV476"/>
          <cell r="AW476" t="str">
            <v/>
          </cell>
        </row>
        <row r="477">
          <cell r="A477">
            <v>475</v>
          </cell>
          <cell r="B477">
            <v>2024</v>
          </cell>
          <cell r="C477" t="str">
            <v>PBTMTR483</v>
          </cell>
          <cell r="D477" t="str">
            <v>0015g00001fvG5CAAU</v>
          </cell>
          <cell r="E477" t="str">
            <v>SAMBALPUR STEELS PRIVATE LIMITED</v>
          </cell>
          <cell r="F477" t="str">
            <v>ODISHA</v>
          </cell>
          <cell r="G477" t="str">
            <v>SAMBALPUR</v>
          </cell>
          <cell r="H477" t="str">
            <v>Dhankauda</v>
          </cell>
          <cell r="I477" t="str">
            <v>SACHDEVA ISPAT PVT LTD</v>
          </cell>
          <cell r="J477" t="str">
            <v>Papun Padhan</v>
          </cell>
          <cell r="K477" t="str">
            <v>Papun Pradhan</v>
          </cell>
          <cell r="L477" t="str">
            <v>C12823</v>
          </cell>
          <cell r="M477" t="str">
            <v>Central</v>
          </cell>
          <cell r="N477">
            <v>768002</v>
          </cell>
          <cell r="O477" t="str">
            <v>21AAZCS5569C1ZZ</v>
          </cell>
          <cell r="P477">
            <v>9437052733</v>
          </cell>
          <cell r="Q477" t="str">
            <v>Jun'24</v>
          </cell>
          <cell r="R477">
            <v>2025</v>
          </cell>
          <cell r="S477"/>
          <cell r="T477">
            <v>280</v>
          </cell>
          <cell r="U477">
            <v>0</v>
          </cell>
          <cell r="V477" t="str">
            <v>Alien</v>
          </cell>
          <cell r="W477"/>
          <cell r="X477"/>
          <cell r="Y477"/>
          <cell r="Z477"/>
          <cell r="AA477"/>
          <cell r="AB477">
            <v>20</v>
          </cell>
          <cell r="AC477"/>
          <cell r="AD477"/>
          <cell r="AE477"/>
          <cell r="AF477"/>
          <cell r="AG477"/>
          <cell r="AH477"/>
          <cell r="AI477"/>
          <cell r="AJ477"/>
          <cell r="AK477"/>
          <cell r="AL477"/>
          <cell r="AM477"/>
          <cell r="AO477"/>
          <cell r="AP477"/>
          <cell r="AQ477"/>
          <cell r="AR477"/>
          <cell r="AS477"/>
          <cell r="AU477"/>
          <cell r="AV477"/>
          <cell r="AW477" t="str">
            <v/>
          </cell>
        </row>
        <row r="478">
          <cell r="A478">
            <v>476</v>
          </cell>
          <cell r="B478">
            <v>2024</v>
          </cell>
          <cell r="C478" t="str">
            <v>PBTMTR484</v>
          </cell>
          <cell r="D478" t="str">
            <v>001J1000005ZdstIAC</v>
          </cell>
          <cell r="E478" t="str">
            <v>Thakur entp</v>
          </cell>
          <cell r="F478" t="str">
            <v>ODISHA</v>
          </cell>
          <cell r="G478" t="str">
            <v>KALAHANDI</v>
          </cell>
          <cell r="H478" t="str">
            <v>Dharamgarh</v>
          </cell>
          <cell r="I478" t="str">
            <v>SACHDEVA ISPAT PVT LTD</v>
          </cell>
          <cell r="J478" t="str">
            <v>Amit Behera</v>
          </cell>
          <cell r="K478" t="str">
            <v>Papun Pradhan</v>
          </cell>
          <cell r="L478" t="str">
            <v>C12823</v>
          </cell>
          <cell r="M478" t="str">
            <v>Central</v>
          </cell>
          <cell r="N478">
            <v>766001</v>
          </cell>
          <cell r="O478" t="str">
            <v>21ACKPT3114C1Z5</v>
          </cell>
          <cell r="P478">
            <v>9437984682</v>
          </cell>
          <cell r="Q478" t="str">
            <v>Jun'24</v>
          </cell>
          <cell r="R478">
            <v>2025</v>
          </cell>
          <cell r="S478"/>
          <cell r="T478">
            <v>80</v>
          </cell>
          <cell r="U478">
            <v>0</v>
          </cell>
          <cell r="V478" t="str">
            <v>Challenger</v>
          </cell>
          <cell r="W478"/>
          <cell r="X478"/>
          <cell r="Y478"/>
          <cell r="Z478"/>
          <cell r="AA478"/>
          <cell r="AB478">
            <v>2</v>
          </cell>
          <cell r="AC478"/>
          <cell r="AD478"/>
          <cell r="AE478"/>
          <cell r="AF478"/>
          <cell r="AG478"/>
          <cell r="AH478"/>
          <cell r="AI478"/>
          <cell r="AJ478"/>
          <cell r="AK478"/>
          <cell r="AL478"/>
          <cell r="AM478"/>
          <cell r="AO478"/>
          <cell r="AP478"/>
          <cell r="AQ478"/>
          <cell r="AR478"/>
          <cell r="AS478"/>
          <cell r="AU478"/>
          <cell r="AV478"/>
          <cell r="AW478" t="str">
            <v/>
          </cell>
        </row>
        <row r="479">
          <cell r="A479">
            <v>477</v>
          </cell>
          <cell r="B479">
            <v>2024</v>
          </cell>
          <cell r="C479" t="str">
            <v>PBTMTR485</v>
          </cell>
          <cell r="D479" t="str">
            <v>0015g00001cdPZwAAM</v>
          </cell>
          <cell r="E479" t="str">
            <v>HARI OM TRADERS</v>
          </cell>
          <cell r="F479" t="str">
            <v>CHHATTISGARH</v>
          </cell>
          <cell r="G479" t="str">
            <v>DURG</v>
          </cell>
          <cell r="H479" t="str">
            <v>Durg</v>
          </cell>
          <cell r="I479" t="str">
            <v>Sahu Brothers</v>
          </cell>
          <cell r="J479" t="str">
            <v>Vikash Kumar</v>
          </cell>
          <cell r="K479" t="str">
            <v>-</v>
          </cell>
          <cell r="L479" t="str">
            <v/>
          </cell>
          <cell r="M479" t="str">
            <v>Central</v>
          </cell>
          <cell r="N479">
            <v>490020</v>
          </cell>
          <cell r="O479" t="str">
            <v>22BPYPP0355P1Z5</v>
          </cell>
          <cell r="P479">
            <v>9827149771</v>
          </cell>
          <cell r="Q479" t="str">
            <v>Jun'24</v>
          </cell>
          <cell r="R479">
            <v>2025</v>
          </cell>
          <cell r="S479"/>
          <cell r="T479">
            <v>200</v>
          </cell>
          <cell r="U479">
            <v>0</v>
          </cell>
          <cell r="V479" t="str">
            <v>Challenger</v>
          </cell>
          <cell r="W479"/>
          <cell r="X479"/>
          <cell r="Y479"/>
          <cell r="Z479"/>
          <cell r="AA479"/>
          <cell r="AB479">
            <v>61</v>
          </cell>
          <cell r="AC479"/>
          <cell r="AD479"/>
          <cell r="AE479"/>
          <cell r="AF479"/>
          <cell r="AG479"/>
          <cell r="AH479"/>
          <cell r="AI479"/>
          <cell r="AJ479"/>
          <cell r="AK479"/>
          <cell r="AL479"/>
          <cell r="AM479"/>
          <cell r="AO479"/>
          <cell r="AP479"/>
          <cell r="AQ479"/>
          <cell r="AR479"/>
          <cell r="AS479"/>
          <cell r="AU479"/>
          <cell r="AV479"/>
          <cell r="AW479" t="str">
            <v/>
          </cell>
        </row>
        <row r="480">
          <cell r="A480">
            <v>478</v>
          </cell>
          <cell r="B480">
            <v>2024</v>
          </cell>
          <cell r="C480" t="str">
            <v>PBTMTR486</v>
          </cell>
          <cell r="D480">
            <v>0</v>
          </cell>
          <cell r="E480" t="str">
            <v>Sri Vinayak Engineering &amp; Agricultural Implements</v>
          </cell>
          <cell r="F480" t="str">
            <v>Odisha</v>
          </cell>
          <cell r="G480" t="str">
            <v>RAYAGUDA</v>
          </cell>
          <cell r="H480" t="str">
            <v>Hisar</v>
          </cell>
          <cell r="I480" t="str">
            <v>Sahu Brothers</v>
          </cell>
          <cell r="J480" t="e">
            <v>#VALUE!</v>
          </cell>
          <cell r="K480" t="str">
            <v>-</v>
          </cell>
          <cell r="L480" t="str">
            <v/>
          </cell>
          <cell r="M480" t="str">
            <v>Central</v>
          </cell>
          <cell r="N480" t="e">
            <v>#VALUE!</v>
          </cell>
          <cell r="O480" t="e">
            <v>#VALUE!</v>
          </cell>
          <cell r="P480" t="e">
            <v>#VALUE!</v>
          </cell>
          <cell r="Q480" t="str">
            <v>Jun'24</v>
          </cell>
          <cell r="R480">
            <v>2025</v>
          </cell>
          <cell r="S480"/>
          <cell r="T480" t="str">
            <v/>
          </cell>
          <cell r="U480">
            <v>0</v>
          </cell>
          <cell r="V480" t="str">
            <v>Potential Not updated</v>
          </cell>
          <cell r="W480"/>
          <cell r="X480"/>
          <cell r="Y480"/>
          <cell r="Z480"/>
          <cell r="AA480"/>
          <cell r="AB480">
            <v>35</v>
          </cell>
          <cell r="AC480"/>
          <cell r="AD480"/>
          <cell r="AE480"/>
          <cell r="AF480"/>
          <cell r="AG480"/>
          <cell r="AH480"/>
          <cell r="AI480"/>
          <cell r="AJ480"/>
          <cell r="AK480"/>
          <cell r="AL480"/>
          <cell r="AM480"/>
          <cell r="AO480"/>
          <cell r="AP480"/>
          <cell r="AQ480"/>
          <cell r="AR480"/>
          <cell r="AS480"/>
          <cell r="AU480"/>
          <cell r="AV480"/>
          <cell r="AW480">
            <v>0</v>
          </cell>
        </row>
        <row r="481">
          <cell r="A481">
            <v>479</v>
          </cell>
          <cell r="B481">
            <v>2024</v>
          </cell>
          <cell r="C481" t="str">
            <v>PBTMTR487</v>
          </cell>
          <cell r="D481" t="str">
            <v>001J1000003jSlaIAE</v>
          </cell>
          <cell r="E481" t="str">
            <v>JOY MAHAVEER TRADERS</v>
          </cell>
          <cell r="F481" t="str">
            <v>ODISHA</v>
          </cell>
          <cell r="G481" t="str">
            <v>PURI</v>
          </cell>
          <cell r="H481" t="str">
            <v>Puri</v>
          </cell>
          <cell r="I481" t="str">
            <v>Niyati Udyog Private Limited</v>
          </cell>
          <cell r="J481" t="str">
            <v>Govind Dorwal</v>
          </cell>
          <cell r="K481" t="str">
            <v>-</v>
          </cell>
          <cell r="L481" t="str">
            <v>C13293</v>
          </cell>
          <cell r="M481" t="str">
            <v>Central</v>
          </cell>
          <cell r="N481">
            <v>752012</v>
          </cell>
          <cell r="O481" t="str">
            <v>21BXVPP2129L1Z2</v>
          </cell>
          <cell r="P481">
            <v>9114612529</v>
          </cell>
          <cell r="Q481" t="str">
            <v>Jun'24</v>
          </cell>
          <cell r="R481">
            <v>2025</v>
          </cell>
          <cell r="S481"/>
          <cell r="T481">
            <v>280</v>
          </cell>
          <cell r="U481">
            <v>0</v>
          </cell>
          <cell r="V481" t="str">
            <v>Alien</v>
          </cell>
          <cell r="W481"/>
          <cell r="X481"/>
          <cell r="Y481"/>
          <cell r="Z481"/>
          <cell r="AA481"/>
          <cell r="AB481">
            <v>50.29</v>
          </cell>
          <cell r="AC481">
            <v>33.270000000000003</v>
          </cell>
          <cell r="AD481">
            <v>35.39</v>
          </cell>
          <cell r="AE481"/>
          <cell r="AF481"/>
          <cell r="AG481"/>
          <cell r="AH481"/>
          <cell r="AI481"/>
          <cell r="AJ481"/>
          <cell r="AK481"/>
          <cell r="AL481"/>
          <cell r="AM481"/>
          <cell r="AO481"/>
          <cell r="AP481"/>
          <cell r="AQ481"/>
          <cell r="AR481"/>
          <cell r="AS481"/>
          <cell r="AU481"/>
          <cell r="AV481"/>
          <cell r="AW481" t="str">
            <v/>
          </cell>
        </row>
        <row r="482">
          <cell r="A482">
            <v>480</v>
          </cell>
          <cell r="B482">
            <v>2024</v>
          </cell>
          <cell r="C482" t="str">
            <v>PBTMTR488</v>
          </cell>
          <cell r="D482" t="str">
            <v>001J1000003jpTRIAY</v>
          </cell>
          <cell r="E482" t="str">
            <v>RABI NARAYAN SAHOO</v>
          </cell>
          <cell r="F482" t="str">
            <v>ODISHA</v>
          </cell>
          <cell r="G482" t="str">
            <v>PURI</v>
          </cell>
          <cell r="H482" t="str">
            <v>Puri</v>
          </cell>
          <cell r="I482" t="str">
            <v>Niyati Udyog Private Limited</v>
          </cell>
          <cell r="J482" t="str">
            <v>Govind Dorwal</v>
          </cell>
          <cell r="K482" t="str">
            <v>-</v>
          </cell>
          <cell r="L482" t="str">
            <v>C13293</v>
          </cell>
          <cell r="M482" t="str">
            <v>Central</v>
          </cell>
          <cell r="N482">
            <v>752012</v>
          </cell>
          <cell r="O482" t="str">
            <v>21CZZPS6136B1Z4</v>
          </cell>
          <cell r="P482">
            <v>9938498177</v>
          </cell>
          <cell r="Q482" t="str">
            <v>Jun'24</v>
          </cell>
          <cell r="R482">
            <v>2025</v>
          </cell>
          <cell r="S482"/>
          <cell r="T482">
            <v>150</v>
          </cell>
          <cell r="U482">
            <v>0</v>
          </cell>
          <cell r="V482" t="str">
            <v>Challenger</v>
          </cell>
          <cell r="W482"/>
          <cell r="X482"/>
          <cell r="Y482"/>
          <cell r="Z482"/>
          <cell r="AA482"/>
          <cell r="AB482">
            <v>14.14</v>
          </cell>
          <cell r="AC482"/>
          <cell r="AD482"/>
          <cell r="AE482"/>
          <cell r="AF482"/>
          <cell r="AG482"/>
          <cell r="AH482"/>
          <cell r="AI482"/>
          <cell r="AJ482"/>
          <cell r="AK482"/>
          <cell r="AL482"/>
          <cell r="AM482"/>
          <cell r="AO482"/>
          <cell r="AP482"/>
          <cell r="AQ482"/>
          <cell r="AR482"/>
          <cell r="AS482"/>
          <cell r="AU482"/>
          <cell r="AV482"/>
          <cell r="AW482" t="str">
            <v/>
          </cell>
        </row>
        <row r="483">
          <cell r="A483">
            <v>481</v>
          </cell>
          <cell r="B483">
            <v>2024</v>
          </cell>
          <cell r="C483"/>
          <cell r="D483" t="str">
            <v>0015g00001ejkuBAAQ</v>
          </cell>
          <cell r="E483" t="str">
            <v>SATI CONSTRUCTIONS CORNER</v>
          </cell>
          <cell r="F483" t="str">
            <v>MAHARASHTRA</v>
          </cell>
          <cell r="G483" t="str">
            <v>AKOLA</v>
          </cell>
          <cell r="H483"/>
          <cell r="I483" t="str">
            <v>SSTL (INDIA) PRIVATE LIMITED</v>
          </cell>
          <cell r="J483" t="str">
            <v>Ekeshwar Sahu</v>
          </cell>
          <cell r="K483" t="str">
            <v>Ekeshwar Sahu</v>
          </cell>
          <cell r="L483" t="str">
            <v>C13295</v>
          </cell>
          <cell r="M483" t="str">
            <v>Central</v>
          </cell>
          <cell r="N483">
            <v>444005</v>
          </cell>
          <cell r="O483" t="str">
            <v>27AGGPP7780A1Z9</v>
          </cell>
          <cell r="P483">
            <v>9823167839</v>
          </cell>
          <cell r="Q483" t="str">
            <v>Jun'24</v>
          </cell>
          <cell r="R483">
            <v>2025</v>
          </cell>
          <cell r="S483"/>
          <cell r="T483">
            <v>120</v>
          </cell>
          <cell r="U483">
            <v>0.30197222222222225</v>
          </cell>
          <cell r="V483" t="str">
            <v>Star</v>
          </cell>
          <cell r="W483"/>
          <cell r="X483"/>
          <cell r="Y483"/>
          <cell r="Z483"/>
          <cell r="AA483"/>
          <cell r="AB483">
            <v>10</v>
          </cell>
          <cell r="AC483"/>
          <cell r="AD483">
            <v>15.8</v>
          </cell>
          <cell r="AE483"/>
          <cell r="AF483"/>
          <cell r="AG483">
            <v>10</v>
          </cell>
          <cell r="AH483"/>
          <cell r="AI483"/>
          <cell r="AJ483"/>
          <cell r="AK483"/>
          <cell r="AL483"/>
          <cell r="AM483"/>
          <cell r="AO483"/>
          <cell r="AP483"/>
          <cell r="AQ483">
            <v>10.039999999999999</v>
          </cell>
          <cell r="AR483">
            <v>11.9</v>
          </cell>
          <cell r="AS483">
            <v>5.0199999999999996</v>
          </cell>
          <cell r="AT483">
            <v>58.71</v>
          </cell>
          <cell r="AU483">
            <v>50</v>
          </cell>
          <cell r="AV483"/>
          <cell r="AW483">
            <v>25</v>
          </cell>
        </row>
        <row r="484">
          <cell r="A484">
            <v>482</v>
          </cell>
          <cell r="B484">
            <v>2024</v>
          </cell>
          <cell r="C484"/>
          <cell r="D484" t="str">
            <v>0015g00001UBHxTAAX</v>
          </cell>
          <cell r="E484" t="str">
            <v>GUPTA CEMENT DEPOT</v>
          </cell>
          <cell r="F484" t="str">
            <v>MAHARASHTRA</v>
          </cell>
          <cell r="G484" t="str">
            <v>AMRAVATI</v>
          </cell>
          <cell r="H484" t="str">
            <v>Amravati</v>
          </cell>
          <cell r="I484" t="str">
            <v>SSTL (INDIA) PRIVATE LIMITED</v>
          </cell>
          <cell r="J484" t="str">
            <v>Ekeshwar Sahu</v>
          </cell>
          <cell r="K484" t="str">
            <v>Ekeshwar Sahu</v>
          </cell>
          <cell r="L484" t="str">
            <v>C13295</v>
          </cell>
          <cell r="M484" t="str">
            <v>Central</v>
          </cell>
          <cell r="N484">
            <v>444601</v>
          </cell>
          <cell r="O484" t="str">
            <v>27AAVPG7268D1ZA</v>
          </cell>
          <cell r="P484">
            <v>9422918029</v>
          </cell>
          <cell r="Q484" t="str">
            <v>Jun'24</v>
          </cell>
          <cell r="R484">
            <v>2025</v>
          </cell>
          <cell r="S484"/>
          <cell r="T484">
            <v>250</v>
          </cell>
          <cell r="U484">
            <v>0</v>
          </cell>
          <cell r="V484" t="str">
            <v>Alien</v>
          </cell>
          <cell r="W484"/>
          <cell r="X484"/>
          <cell r="Y484"/>
          <cell r="Z484"/>
          <cell r="AA484"/>
          <cell r="AB484">
            <v>12</v>
          </cell>
          <cell r="AC484"/>
          <cell r="AD484"/>
          <cell r="AE484"/>
          <cell r="AF484"/>
          <cell r="AG484"/>
          <cell r="AH484"/>
          <cell r="AI484"/>
          <cell r="AJ484"/>
          <cell r="AK484"/>
          <cell r="AL484"/>
          <cell r="AM484"/>
          <cell r="AO484"/>
          <cell r="AP484"/>
          <cell r="AQ484"/>
          <cell r="AR484"/>
          <cell r="AS484"/>
          <cell r="AU484"/>
          <cell r="AV484"/>
          <cell r="AW484" t="str">
            <v/>
          </cell>
        </row>
        <row r="485">
          <cell r="A485">
            <v>483</v>
          </cell>
          <cell r="B485">
            <v>2024</v>
          </cell>
          <cell r="C485"/>
          <cell r="D485" t="str">
            <v>001J1000003mwAWIAY</v>
          </cell>
          <cell r="E485" t="str">
            <v>Maa Luxmi Trading Co, Yamunanagar</v>
          </cell>
          <cell r="F485" t="str">
            <v>HARYANA</v>
          </cell>
          <cell r="G485" t="str">
            <v>YAMUNANAGAR</v>
          </cell>
          <cell r="H485" t="str">
            <v>Jagadhri</v>
          </cell>
          <cell r="I485" t="str">
            <v>RAMDOOT UDHYOG PRIVATE LIMITED</v>
          </cell>
          <cell r="J485" t="str">
            <v>Naseem Makkar</v>
          </cell>
          <cell r="K485" t="str">
            <v>Naseem Makkar</v>
          </cell>
          <cell r="L485" t="str">
            <v>C13168</v>
          </cell>
          <cell r="M485" t="str">
            <v>North</v>
          </cell>
          <cell r="N485">
            <v>135001</v>
          </cell>
          <cell r="O485" t="str">
            <v>06AOVPG5862N1Z3</v>
          </cell>
          <cell r="P485">
            <v>8222018223</v>
          </cell>
          <cell r="Q485" t="str">
            <v>Jul'24</v>
          </cell>
          <cell r="R485">
            <v>2025</v>
          </cell>
          <cell r="S485"/>
          <cell r="T485">
            <v>170</v>
          </cell>
          <cell r="U485">
            <v>0</v>
          </cell>
          <cell r="V485" t="str">
            <v>Challenger</v>
          </cell>
          <cell r="W485"/>
          <cell r="X485"/>
          <cell r="Y485"/>
          <cell r="Z485"/>
          <cell r="AA485"/>
          <cell r="AB485"/>
          <cell r="AC485">
            <v>262.38</v>
          </cell>
          <cell r="AD485">
            <v>38.58</v>
          </cell>
          <cell r="AE485">
            <v>66.510000000000005</v>
          </cell>
          <cell r="AF485">
            <v>54.01</v>
          </cell>
          <cell r="AG485">
            <v>60.01</v>
          </cell>
          <cell r="AH485">
            <v>52.84</v>
          </cell>
          <cell r="AI485">
            <v>11.91</v>
          </cell>
          <cell r="AJ485"/>
          <cell r="AK485"/>
          <cell r="AL485"/>
          <cell r="AM485"/>
          <cell r="AO485"/>
          <cell r="AP485"/>
          <cell r="AQ485"/>
          <cell r="AR485"/>
          <cell r="AS485"/>
          <cell r="AU485"/>
          <cell r="AV485"/>
          <cell r="AW485" t="str">
            <v/>
          </cell>
        </row>
        <row r="486">
          <cell r="A486">
            <v>484</v>
          </cell>
          <cell r="B486">
            <v>2024</v>
          </cell>
          <cell r="C486"/>
          <cell r="D486" t="str">
            <v>001J1000006TS8cIAG</v>
          </cell>
          <cell r="E486" t="str">
            <v>GURUDEO STEELS</v>
          </cell>
          <cell r="F486" t="str">
            <v>MADHYA PRADESH</v>
          </cell>
          <cell r="G486" t="str">
            <v>NARSINGHPUR</v>
          </cell>
          <cell r="H486"/>
          <cell r="I486" t="str">
            <v>Global Steel</v>
          </cell>
          <cell r="J486" t="str">
            <v>Swapnil Dahayat</v>
          </cell>
          <cell r="K486" t="str">
            <v>-</v>
          </cell>
          <cell r="L486" t="str">
            <v>C13471</v>
          </cell>
          <cell r="M486" t="str">
            <v>Central</v>
          </cell>
          <cell r="N486">
            <v>487001</v>
          </cell>
          <cell r="O486" t="str">
            <v>23AJLPL3683L1ZS</v>
          </cell>
          <cell r="P486">
            <v>9993718888</v>
          </cell>
          <cell r="Q486" t="str">
            <v>Jul'24</v>
          </cell>
          <cell r="R486">
            <v>2025</v>
          </cell>
          <cell r="S486"/>
          <cell r="T486">
            <v>150</v>
          </cell>
          <cell r="U486">
            <v>0</v>
          </cell>
          <cell r="V486" t="str">
            <v>Challenger</v>
          </cell>
          <cell r="W486"/>
          <cell r="X486"/>
          <cell r="Y486"/>
          <cell r="Z486"/>
          <cell r="AA486"/>
          <cell r="AB486"/>
          <cell r="AC486">
            <v>36</v>
          </cell>
          <cell r="AD486"/>
          <cell r="AE486"/>
          <cell r="AF486">
            <v>4</v>
          </cell>
          <cell r="AG486"/>
          <cell r="AH486">
            <v>13</v>
          </cell>
          <cell r="AI486">
            <v>2</v>
          </cell>
          <cell r="AJ486"/>
          <cell r="AK486">
            <v>3</v>
          </cell>
          <cell r="AL486">
            <v>1</v>
          </cell>
          <cell r="AM486"/>
          <cell r="AO486"/>
          <cell r="AP486"/>
          <cell r="AQ486"/>
          <cell r="AR486">
            <v>4.9800000000000004</v>
          </cell>
          <cell r="AS486"/>
          <cell r="AU486"/>
          <cell r="AV486"/>
          <cell r="AW486" t="str">
            <v/>
          </cell>
        </row>
        <row r="487">
          <cell r="A487">
            <v>485</v>
          </cell>
          <cell r="B487">
            <v>2024</v>
          </cell>
          <cell r="C487"/>
          <cell r="D487" t="str">
            <v>001J1000006TiJxIAK</v>
          </cell>
          <cell r="E487" t="str">
            <v>J P IRON</v>
          </cell>
          <cell r="F487" t="str">
            <v>RAJASTHAN</v>
          </cell>
          <cell r="G487" t="str">
            <v>JAIPUR</v>
          </cell>
          <cell r="H487" t="str">
            <v>Girwa</v>
          </cell>
          <cell r="I487" t="str">
            <v>J P ALLOYS</v>
          </cell>
          <cell r="J487" t="str">
            <v>Pushpendra Kumar</v>
          </cell>
          <cell r="K487" t="str">
            <v>Pushpendra Kumar</v>
          </cell>
          <cell r="L487" t="str">
            <v>C13188</v>
          </cell>
          <cell r="M487" t="str">
            <v>North</v>
          </cell>
          <cell r="N487">
            <v>302004</v>
          </cell>
          <cell r="O487" t="str">
            <v>08AAFFJ1804J1ZH</v>
          </cell>
          <cell r="P487">
            <v>9314012130</v>
          </cell>
          <cell r="Q487" t="str">
            <v>Jul'24</v>
          </cell>
          <cell r="R487">
            <v>2025</v>
          </cell>
          <cell r="S487"/>
          <cell r="T487">
            <v>500</v>
          </cell>
          <cell r="U487">
            <v>0</v>
          </cell>
          <cell r="V487" t="str">
            <v>Alien</v>
          </cell>
          <cell r="W487"/>
          <cell r="X487"/>
          <cell r="Y487"/>
          <cell r="Z487"/>
          <cell r="AA487"/>
          <cell r="AB487"/>
          <cell r="AC487">
            <v>81.900000000000006</v>
          </cell>
          <cell r="AD487">
            <v>40</v>
          </cell>
          <cell r="AE487">
            <v>42</v>
          </cell>
          <cell r="AF487">
            <v>52</v>
          </cell>
          <cell r="AG487">
            <v>72</v>
          </cell>
          <cell r="AH487">
            <v>52</v>
          </cell>
          <cell r="AI487">
            <v>52.1</v>
          </cell>
          <cell r="AJ487">
            <v>54</v>
          </cell>
          <cell r="AK487">
            <v>25</v>
          </cell>
          <cell r="AL487">
            <v>52</v>
          </cell>
          <cell r="AM487">
            <v>51</v>
          </cell>
          <cell r="AN487">
            <v>51</v>
          </cell>
          <cell r="AO487"/>
          <cell r="AP487"/>
          <cell r="AQ487"/>
          <cell r="AR487"/>
          <cell r="AS487">
            <v>143.66</v>
          </cell>
          <cell r="AU487"/>
          <cell r="AV487"/>
          <cell r="AW487" t="str">
            <v/>
          </cell>
        </row>
        <row r="488">
          <cell r="A488">
            <v>486</v>
          </cell>
          <cell r="B488">
            <v>2024</v>
          </cell>
          <cell r="C488"/>
          <cell r="D488" t="str">
            <v>001J1000006UAQcIAO</v>
          </cell>
          <cell r="E488" t="str">
            <v>ISHAN TRADING COMPANY</v>
          </cell>
          <cell r="F488" t="str">
            <v>PUNJAB</v>
          </cell>
          <cell r="G488" t="str">
            <v>HOSHIARPUR</v>
          </cell>
          <cell r="H488" t="str">
            <v>Hoshiarpur</v>
          </cell>
          <cell r="I488" t="str">
            <v>MAHAVIR STEEL CORPORATION</v>
          </cell>
          <cell r="J488" t="str">
            <v>Abhishek Wadhwa</v>
          </cell>
          <cell r="K488" t="str">
            <v>-</v>
          </cell>
          <cell r="L488" t="str">
            <v>0015g00001ghemj</v>
          </cell>
          <cell r="M488" t="str">
            <v>North</v>
          </cell>
          <cell r="N488">
            <v>144221</v>
          </cell>
          <cell r="O488" t="str">
            <v>03DIOPA7573K1ZY</v>
          </cell>
          <cell r="P488">
            <v>6283537115</v>
          </cell>
          <cell r="Q488" t="str">
            <v>Jul'24</v>
          </cell>
          <cell r="R488">
            <v>2025</v>
          </cell>
          <cell r="S488"/>
          <cell r="T488">
            <v>50</v>
          </cell>
          <cell r="U488">
            <v>0</v>
          </cell>
          <cell r="V488" t="str">
            <v>Minor</v>
          </cell>
          <cell r="W488"/>
          <cell r="X488"/>
          <cell r="Y488"/>
          <cell r="Z488"/>
          <cell r="AA488"/>
          <cell r="AB488"/>
          <cell r="AC488">
            <v>1.4</v>
          </cell>
          <cell r="AD488">
            <v>7</v>
          </cell>
          <cell r="AE488"/>
          <cell r="AF488">
            <v>10.55</v>
          </cell>
          <cell r="AG488">
            <v>9</v>
          </cell>
          <cell r="AH488"/>
          <cell r="AI488"/>
          <cell r="AJ488">
            <v>1.47</v>
          </cell>
          <cell r="AK488">
            <v>1.22</v>
          </cell>
          <cell r="AL488">
            <v>2.73</v>
          </cell>
          <cell r="AM488">
            <v>2</v>
          </cell>
          <cell r="AO488">
            <v>1.2</v>
          </cell>
          <cell r="AP488"/>
          <cell r="AQ488"/>
          <cell r="AR488"/>
          <cell r="AS488"/>
          <cell r="AU488"/>
          <cell r="AV488"/>
          <cell r="AW488" t="str">
            <v/>
          </cell>
        </row>
        <row r="489">
          <cell r="A489">
            <v>487</v>
          </cell>
          <cell r="B489">
            <v>2024</v>
          </cell>
          <cell r="C489"/>
          <cell r="D489" t="str">
            <v>001J1000005Z7IXIA0</v>
          </cell>
          <cell r="E489" t="str">
            <v>POOJA ENTERPRISES</v>
          </cell>
          <cell r="F489" t="str">
            <v>HIMACHAL PRADESH</v>
          </cell>
          <cell r="G489" t="str">
            <v>SHIMLA</v>
          </cell>
          <cell r="H489"/>
          <cell r="I489" t="str">
            <v>MONAD PROFILES</v>
          </cell>
          <cell r="J489" t="str">
            <v>Rahul Gautam</v>
          </cell>
          <cell r="K489" t="str">
            <v>kapil vaidya</v>
          </cell>
          <cell r="L489" t="str">
            <v/>
          </cell>
          <cell r="M489" t="str">
            <v>North</v>
          </cell>
          <cell r="N489">
            <v>171207</v>
          </cell>
          <cell r="O489" t="str">
            <v>02CDRPP7544Q1ZN</v>
          </cell>
          <cell r="P489">
            <v>7087888531</v>
          </cell>
          <cell r="Q489" t="str">
            <v>Jul'24</v>
          </cell>
          <cell r="R489">
            <v>2025</v>
          </cell>
          <cell r="S489"/>
          <cell r="T489">
            <v>20</v>
          </cell>
          <cell r="U489">
            <v>0</v>
          </cell>
          <cell r="V489" t="str">
            <v>Minor</v>
          </cell>
          <cell r="W489"/>
          <cell r="X489"/>
          <cell r="Y489"/>
          <cell r="Z489"/>
          <cell r="AA489"/>
          <cell r="AB489"/>
          <cell r="AC489">
            <v>18.66</v>
          </cell>
          <cell r="AD489"/>
          <cell r="AE489"/>
          <cell r="AF489"/>
          <cell r="AG489"/>
          <cell r="AH489"/>
          <cell r="AI489"/>
          <cell r="AJ489"/>
          <cell r="AK489"/>
          <cell r="AL489"/>
          <cell r="AM489"/>
          <cell r="AO489"/>
          <cell r="AP489"/>
          <cell r="AQ489"/>
          <cell r="AR489"/>
          <cell r="AS489"/>
          <cell r="AU489"/>
          <cell r="AV489"/>
          <cell r="AW489" t="str">
            <v/>
          </cell>
        </row>
        <row r="490">
          <cell r="A490">
            <v>488</v>
          </cell>
          <cell r="B490">
            <v>2024</v>
          </cell>
          <cell r="C490"/>
          <cell r="D490" t="str">
            <v>0015g00001fx69BAAQ</v>
          </cell>
          <cell r="E490" t="str">
            <v>BALAJI STEEL &amp; CEMENT</v>
          </cell>
          <cell r="F490" t="str">
            <v>MAHARASHTRA</v>
          </cell>
          <cell r="G490" t="str">
            <v>AMRAVATI</v>
          </cell>
          <cell r="H490"/>
          <cell r="I490" t="str">
            <v>SSTL (INDIA) PRIVATE LIMITED</v>
          </cell>
          <cell r="J490" t="str">
            <v>Ekeshwar Sahu</v>
          </cell>
          <cell r="K490" t="str">
            <v>-</v>
          </cell>
          <cell r="L490" t="str">
            <v>C13295</v>
          </cell>
          <cell r="M490" t="str">
            <v>Central</v>
          </cell>
          <cell r="N490">
            <v>444701</v>
          </cell>
          <cell r="O490" t="str">
            <v>27ALDPB1161F1ZQ</v>
          </cell>
          <cell r="P490">
            <v>9403310144</v>
          </cell>
          <cell r="Q490" t="str">
            <v>Jul'24</v>
          </cell>
          <cell r="R490">
            <v>2025</v>
          </cell>
          <cell r="S490"/>
          <cell r="T490">
            <v>300</v>
          </cell>
          <cell r="U490">
            <v>0</v>
          </cell>
          <cell r="V490" t="str">
            <v>Alien</v>
          </cell>
          <cell r="W490"/>
          <cell r="X490"/>
          <cell r="Y490"/>
          <cell r="Z490"/>
          <cell r="AA490"/>
          <cell r="AB490"/>
          <cell r="AC490">
            <v>10</v>
          </cell>
          <cell r="AD490"/>
          <cell r="AE490"/>
          <cell r="AF490"/>
          <cell r="AG490"/>
          <cell r="AH490"/>
          <cell r="AI490"/>
          <cell r="AJ490"/>
          <cell r="AK490"/>
          <cell r="AL490"/>
          <cell r="AM490"/>
          <cell r="AO490"/>
          <cell r="AP490"/>
          <cell r="AQ490"/>
          <cell r="AR490"/>
          <cell r="AS490"/>
          <cell r="AU490"/>
          <cell r="AV490"/>
          <cell r="AW490" t="str">
            <v/>
          </cell>
        </row>
        <row r="491">
          <cell r="A491">
            <v>489</v>
          </cell>
          <cell r="B491">
            <v>2024</v>
          </cell>
          <cell r="C491"/>
          <cell r="D491" t="str">
            <v>001J1000002ijnWIAQ</v>
          </cell>
          <cell r="E491" t="str">
            <v>APNAGHAR BIZCORP PRIVATE LIMITED</v>
          </cell>
          <cell r="F491" t="str">
            <v>RAJASTHAN</v>
          </cell>
          <cell r="G491" t="str">
            <v>UDAIPUR</v>
          </cell>
          <cell r="H491" t="str">
            <v>Girwa</v>
          </cell>
          <cell r="I491" t="str">
            <v>J P ALLOYS</v>
          </cell>
          <cell r="J491" t="str">
            <v>Pushpendra Kumar</v>
          </cell>
          <cell r="K491" t="str">
            <v>Pushpendra Kumar</v>
          </cell>
          <cell r="L491" t="str">
            <v>C13188</v>
          </cell>
          <cell r="M491" t="str">
            <v>North</v>
          </cell>
          <cell r="N491">
            <v>313003</v>
          </cell>
          <cell r="O491" t="str">
            <v>08AATCA8136F1ZC</v>
          </cell>
          <cell r="P491">
            <v>9414165987</v>
          </cell>
          <cell r="Q491" t="str">
            <v>Jul'24</v>
          </cell>
          <cell r="R491">
            <v>2025</v>
          </cell>
          <cell r="S491"/>
          <cell r="T491">
            <v>200</v>
          </cell>
          <cell r="U491">
            <v>0</v>
          </cell>
          <cell r="V491" t="str">
            <v>Challenger</v>
          </cell>
          <cell r="W491"/>
          <cell r="X491"/>
          <cell r="Y491"/>
          <cell r="Z491"/>
          <cell r="AA491"/>
          <cell r="AB491"/>
          <cell r="AC491">
            <v>52</v>
          </cell>
          <cell r="AD491"/>
          <cell r="AE491"/>
          <cell r="AF491"/>
          <cell r="AG491"/>
          <cell r="AH491"/>
          <cell r="AI491"/>
          <cell r="AJ491"/>
          <cell r="AK491"/>
          <cell r="AL491"/>
          <cell r="AM491"/>
          <cell r="AO491"/>
          <cell r="AP491"/>
          <cell r="AQ491"/>
          <cell r="AR491"/>
          <cell r="AS491"/>
          <cell r="AU491"/>
          <cell r="AV491"/>
          <cell r="AW491" t="str">
            <v/>
          </cell>
        </row>
        <row r="492">
          <cell r="A492">
            <v>490</v>
          </cell>
          <cell r="B492">
            <v>2024</v>
          </cell>
          <cell r="C492"/>
          <cell r="D492" t="str">
            <v>001J1000006VSxUIAW</v>
          </cell>
          <cell r="E492" t="str">
            <v>OM NAMAH SHIVAY IRON AGENCY</v>
          </cell>
          <cell r="F492" t="str">
            <v>RAJASTHAN</v>
          </cell>
          <cell r="G492" t="str">
            <v>JODHPUR</v>
          </cell>
          <cell r="H492" t="str">
            <v>Osian</v>
          </cell>
          <cell r="I492" t="str">
            <v>M R Associates</v>
          </cell>
          <cell r="J492" t="str">
            <v>Sanjeev Jain</v>
          </cell>
          <cell r="K492" t="str">
            <v>Neeraj Sharma</v>
          </cell>
          <cell r="L492" t="str">
            <v>C13417</v>
          </cell>
          <cell r="M492" t="str">
            <v>North</v>
          </cell>
          <cell r="N492">
            <v>342303</v>
          </cell>
          <cell r="O492" t="str">
            <v>08ADTPL7991B1ZZ</v>
          </cell>
          <cell r="P492">
            <v>9413058860</v>
          </cell>
          <cell r="Q492" t="str">
            <v>Jul'24</v>
          </cell>
          <cell r="R492">
            <v>2025</v>
          </cell>
          <cell r="S492"/>
          <cell r="T492">
            <v>250</v>
          </cell>
          <cell r="U492">
            <v>0</v>
          </cell>
          <cell r="V492" t="str">
            <v>Alien</v>
          </cell>
          <cell r="W492"/>
          <cell r="X492"/>
          <cell r="Y492"/>
          <cell r="Z492"/>
          <cell r="AA492"/>
          <cell r="AB492"/>
          <cell r="AC492">
            <v>20</v>
          </cell>
          <cell r="AD492">
            <v>5</v>
          </cell>
          <cell r="AE492"/>
          <cell r="AF492"/>
          <cell r="AG492"/>
          <cell r="AH492"/>
          <cell r="AI492"/>
          <cell r="AJ492"/>
          <cell r="AK492"/>
          <cell r="AL492"/>
          <cell r="AM492"/>
          <cell r="AO492"/>
          <cell r="AP492"/>
          <cell r="AQ492"/>
          <cell r="AR492"/>
          <cell r="AS492"/>
          <cell r="AU492"/>
          <cell r="AV492"/>
          <cell r="AW492" t="str">
            <v/>
          </cell>
        </row>
        <row r="493">
          <cell r="A493">
            <v>491</v>
          </cell>
          <cell r="B493">
            <v>2024</v>
          </cell>
          <cell r="C493"/>
          <cell r="D493" t="str">
            <v>001J1000003jZtHIAU</v>
          </cell>
          <cell r="E493" t="str">
            <v>B.m.agarwal trading pvt.ltd.</v>
          </cell>
          <cell r="F493" t="str">
            <v>RAJASTHAN</v>
          </cell>
          <cell r="G493" t="str">
            <v>BARMER</v>
          </cell>
          <cell r="H493" t="str">
            <v>Barmer</v>
          </cell>
          <cell r="I493" t="str">
            <v>M R Associates</v>
          </cell>
          <cell r="J493" t="str">
            <v>Neeraj Sharma</v>
          </cell>
          <cell r="K493" t="str">
            <v>Neeraj Sharma</v>
          </cell>
          <cell r="L493" t="str">
            <v>C13417</v>
          </cell>
          <cell r="M493" t="str">
            <v>North</v>
          </cell>
          <cell r="N493">
            <v>344022</v>
          </cell>
          <cell r="O493" t="str">
            <v>08AAICB4394H1ZD</v>
          </cell>
          <cell r="P493">
            <v>0</v>
          </cell>
          <cell r="Q493" t="str">
            <v>Jul'24</v>
          </cell>
          <cell r="R493">
            <v>2025</v>
          </cell>
          <cell r="S493"/>
          <cell r="T493">
            <v>400</v>
          </cell>
          <cell r="U493">
            <v>0</v>
          </cell>
          <cell r="V493" t="str">
            <v>Alien</v>
          </cell>
          <cell r="W493"/>
          <cell r="X493"/>
          <cell r="Y493"/>
          <cell r="Z493"/>
          <cell r="AA493"/>
          <cell r="AB493"/>
          <cell r="AC493">
            <v>25</v>
          </cell>
          <cell r="AD493"/>
          <cell r="AE493"/>
          <cell r="AF493"/>
          <cell r="AG493"/>
          <cell r="AH493"/>
          <cell r="AI493"/>
          <cell r="AJ493"/>
          <cell r="AK493"/>
          <cell r="AL493"/>
          <cell r="AM493"/>
          <cell r="AO493"/>
          <cell r="AP493"/>
          <cell r="AQ493"/>
          <cell r="AR493"/>
          <cell r="AS493"/>
          <cell r="AU493"/>
          <cell r="AV493"/>
          <cell r="AW493" t="str">
            <v/>
          </cell>
        </row>
        <row r="494">
          <cell r="A494">
            <v>492</v>
          </cell>
          <cell r="B494">
            <v>2024</v>
          </cell>
          <cell r="C494"/>
          <cell r="D494" t="str">
            <v>001J1000006UycKIAS</v>
          </cell>
          <cell r="E494" t="str">
            <v>N.K.G. STRUCTURALS</v>
          </cell>
          <cell r="F494" t="str">
            <v>HARYANA</v>
          </cell>
          <cell r="G494" t="str">
            <v>REWARI</v>
          </cell>
          <cell r="H494" t="str">
            <v>Kosli</v>
          </cell>
          <cell r="I494" t="str">
            <v>NIKUNJ UDYOG</v>
          </cell>
          <cell r="J494" t="str">
            <v>Shiv Shankar Sharma</v>
          </cell>
          <cell r="K494" t="str">
            <v>Shiv Shankar Sharma</v>
          </cell>
          <cell r="L494" t="str">
            <v>C12828</v>
          </cell>
          <cell r="M494" t="str">
            <v>North</v>
          </cell>
          <cell r="N494">
            <v>123302</v>
          </cell>
          <cell r="O494" t="str">
            <v>06AATPG0621N1ZK</v>
          </cell>
          <cell r="P494">
            <v>9416214177</v>
          </cell>
          <cell r="Q494" t="str">
            <v>Jul'24</v>
          </cell>
          <cell r="R494">
            <v>2025</v>
          </cell>
          <cell r="S494"/>
          <cell r="T494">
            <v>160</v>
          </cell>
          <cell r="U494">
            <v>0</v>
          </cell>
          <cell r="V494" t="str">
            <v>Challenger</v>
          </cell>
          <cell r="W494"/>
          <cell r="X494"/>
          <cell r="Y494"/>
          <cell r="Z494"/>
          <cell r="AA494"/>
          <cell r="AB494"/>
          <cell r="AC494">
            <v>15</v>
          </cell>
          <cell r="AD494"/>
          <cell r="AE494">
            <v>10</v>
          </cell>
          <cell r="AF494"/>
          <cell r="AG494"/>
          <cell r="AH494">
            <v>9.1999999999999993</v>
          </cell>
          <cell r="AI494">
            <v>9</v>
          </cell>
          <cell r="AJ494"/>
          <cell r="AK494"/>
          <cell r="AL494"/>
          <cell r="AM494"/>
          <cell r="AO494"/>
          <cell r="AP494"/>
          <cell r="AQ494"/>
          <cell r="AR494"/>
          <cell r="AS494"/>
          <cell r="AU494"/>
          <cell r="AV494"/>
          <cell r="AW494" t="str">
            <v/>
          </cell>
        </row>
        <row r="495">
          <cell r="A495">
            <v>493</v>
          </cell>
          <cell r="B495">
            <v>2024</v>
          </cell>
          <cell r="C495"/>
          <cell r="D495" t="str">
            <v>001J1000005aW20IAE</v>
          </cell>
          <cell r="E495" t="str">
            <v>AGGARWAL TRADING COMPANY</v>
          </cell>
          <cell r="F495" t="str">
            <v>UTTAR PRADESH</v>
          </cell>
          <cell r="G495" t="str">
            <v>GHAZIABAD</v>
          </cell>
          <cell r="H495"/>
          <cell r="I495" t="str">
            <v>SHASHI STEELS CORPORATION</v>
          </cell>
          <cell r="J495" t="str">
            <v>Abhijeet Biswas</v>
          </cell>
          <cell r="K495" t="str">
            <v>Abhijeet Biswas</v>
          </cell>
          <cell r="L495" t="str">
            <v>C12816</v>
          </cell>
          <cell r="M495" t="str">
            <v>North</v>
          </cell>
          <cell r="N495">
            <v>201002</v>
          </cell>
          <cell r="O495" t="str">
            <v>09AWLPS0808H1Z9</v>
          </cell>
          <cell r="P495">
            <v>9891343666</v>
          </cell>
          <cell r="Q495" t="str">
            <v>Jul'24</v>
          </cell>
          <cell r="R495">
            <v>2025</v>
          </cell>
          <cell r="S495"/>
          <cell r="T495">
            <v>600</v>
          </cell>
          <cell r="U495">
            <v>2.4166666666666668E-3</v>
          </cell>
          <cell r="V495" t="str">
            <v>Alien</v>
          </cell>
          <cell r="W495"/>
          <cell r="X495"/>
          <cell r="Y495"/>
          <cell r="Z495"/>
          <cell r="AA495"/>
          <cell r="AB495"/>
          <cell r="AC495">
            <v>65.08</v>
          </cell>
          <cell r="AD495"/>
          <cell r="AE495"/>
          <cell r="AF495"/>
          <cell r="AG495"/>
          <cell r="AH495"/>
          <cell r="AI495"/>
          <cell r="AJ495"/>
          <cell r="AK495"/>
          <cell r="AL495"/>
          <cell r="AM495"/>
          <cell r="AO495"/>
          <cell r="AP495"/>
          <cell r="AQ495"/>
          <cell r="AR495"/>
          <cell r="AS495"/>
          <cell r="AU495"/>
          <cell r="AV495">
            <v>4.3499999999999996</v>
          </cell>
          <cell r="AW495" t="str">
            <v/>
          </cell>
        </row>
        <row r="496">
          <cell r="A496">
            <v>494</v>
          </cell>
          <cell r="B496">
            <v>2024</v>
          </cell>
          <cell r="C496"/>
          <cell r="D496" t="str">
            <v>0015g00001UBHn1AAH</v>
          </cell>
          <cell r="E496" t="str">
            <v>SHREE GANESH TRADERS</v>
          </cell>
          <cell r="F496" t="str">
            <v>UTTARAKHAND</v>
          </cell>
          <cell r="G496" t="str">
            <v>DEHRADUN</v>
          </cell>
          <cell r="H496" t="str">
            <v>Dehradun</v>
          </cell>
          <cell r="I496" t="str">
            <v>SHIVA SALES INDIA CORPORATION</v>
          </cell>
          <cell r="J496" t="str">
            <v>Ravi Kumar</v>
          </cell>
          <cell r="K496" t="str">
            <v>-</v>
          </cell>
          <cell r="L496" t="str">
            <v>C12821</v>
          </cell>
          <cell r="M496" t="str">
            <v>North</v>
          </cell>
          <cell r="N496">
            <v>248001</v>
          </cell>
          <cell r="O496" t="str">
            <v>05AAMPB4616K1ZT</v>
          </cell>
          <cell r="P496">
            <v>9211820919</v>
          </cell>
          <cell r="Q496" t="str">
            <v>Jul'24</v>
          </cell>
          <cell r="R496">
            <v>2025</v>
          </cell>
          <cell r="S496"/>
          <cell r="T496">
            <v>70</v>
          </cell>
          <cell r="U496">
            <v>0</v>
          </cell>
          <cell r="V496" t="str">
            <v>Challenger</v>
          </cell>
          <cell r="W496"/>
          <cell r="X496"/>
          <cell r="Y496"/>
          <cell r="Z496"/>
          <cell r="AA496"/>
          <cell r="AB496"/>
          <cell r="AC496">
            <v>5</v>
          </cell>
          <cell r="AD496"/>
          <cell r="AE496">
            <v>2</v>
          </cell>
          <cell r="AF496"/>
          <cell r="AG496">
            <v>2</v>
          </cell>
          <cell r="AH496"/>
          <cell r="AI496"/>
          <cell r="AJ496"/>
          <cell r="AK496">
            <v>4</v>
          </cell>
          <cell r="AL496">
            <v>1</v>
          </cell>
          <cell r="AM496"/>
          <cell r="AO496"/>
          <cell r="AP496"/>
          <cell r="AQ496"/>
          <cell r="AR496"/>
          <cell r="AS496"/>
          <cell r="AU496"/>
          <cell r="AV496"/>
          <cell r="AW496" t="str">
            <v/>
          </cell>
        </row>
        <row r="497">
          <cell r="A497">
            <v>495</v>
          </cell>
          <cell r="B497">
            <v>2024</v>
          </cell>
          <cell r="C497"/>
          <cell r="D497" t="str">
            <v>001J100000F4f1lIAB</v>
          </cell>
          <cell r="E497" t="str">
            <v>M/S. SK AHSANUL HAQUE</v>
          </cell>
          <cell r="F497" t="str">
            <v>ODISHA</v>
          </cell>
          <cell r="G497" t="str">
            <v>SUNDARGARH</v>
          </cell>
          <cell r="H497" t="str">
            <v>Sundargarh</v>
          </cell>
          <cell r="I497" t="str">
            <v>SACHDEVA ISPAT PVT LTD</v>
          </cell>
          <cell r="J497" t="str">
            <v>Papun Padhan</v>
          </cell>
          <cell r="K497" t="str">
            <v>Papun Pradhan</v>
          </cell>
          <cell r="L497" t="str">
            <v>C12823</v>
          </cell>
          <cell r="M497" t="str">
            <v>Central</v>
          </cell>
          <cell r="N497">
            <v>769001</v>
          </cell>
          <cell r="O497" t="str">
            <v>21AFRPH6121D1ZX</v>
          </cell>
          <cell r="P497">
            <v>9168234823</v>
          </cell>
          <cell r="Q497" t="str">
            <v>Jul'24</v>
          </cell>
          <cell r="R497">
            <v>2025</v>
          </cell>
          <cell r="S497"/>
          <cell r="T497">
            <v>30</v>
          </cell>
          <cell r="U497">
            <v>0</v>
          </cell>
          <cell r="V497" t="str">
            <v>Minor</v>
          </cell>
          <cell r="W497"/>
          <cell r="X497"/>
          <cell r="Y497"/>
          <cell r="Z497"/>
          <cell r="AA497"/>
          <cell r="AB497"/>
          <cell r="AC497">
            <v>2.65</v>
          </cell>
          <cell r="AD497"/>
          <cell r="AE497"/>
          <cell r="AF497"/>
          <cell r="AG497"/>
          <cell r="AH497"/>
          <cell r="AI497"/>
          <cell r="AJ497"/>
          <cell r="AK497"/>
          <cell r="AL497"/>
          <cell r="AM497"/>
          <cell r="AO497"/>
          <cell r="AP497"/>
          <cell r="AQ497"/>
          <cell r="AR497"/>
          <cell r="AS497"/>
          <cell r="AU497"/>
          <cell r="AV497"/>
          <cell r="AW497" t="str">
            <v/>
          </cell>
        </row>
        <row r="498">
          <cell r="A498">
            <v>496</v>
          </cell>
          <cell r="B498">
            <v>2024</v>
          </cell>
          <cell r="C498"/>
          <cell r="D498" t="str">
            <v>001J1000006UnQuIAK</v>
          </cell>
          <cell r="E498" t="str">
            <v>Rl enterprises</v>
          </cell>
          <cell r="F498" t="str">
            <v>UTTAR PRADESH</v>
          </cell>
          <cell r="G498" t="str">
            <v>GHAZIPUR</v>
          </cell>
          <cell r="H498" t="str">
            <v>Ghazipur</v>
          </cell>
          <cell r="I498" t="str">
            <v>GLOBAL IRONTRADING PVT. LTD.</v>
          </cell>
          <cell r="J498" t="str">
            <v>Divyansh Dhawal</v>
          </cell>
          <cell r="K498" t="str">
            <v>Varun Arora</v>
          </cell>
          <cell r="L498" t="str">
            <v>C12819</v>
          </cell>
          <cell r="M498" t="str">
            <v>North</v>
          </cell>
          <cell r="N498">
            <v>233001</v>
          </cell>
          <cell r="O498" t="str">
            <v>09AAZFR4144H1ZL</v>
          </cell>
          <cell r="P498">
            <v>7081300332</v>
          </cell>
          <cell r="Q498" t="str">
            <v>Jul'24</v>
          </cell>
          <cell r="R498">
            <v>2025</v>
          </cell>
          <cell r="S498"/>
          <cell r="T498">
            <v>30</v>
          </cell>
          <cell r="U498">
            <v>0</v>
          </cell>
          <cell r="V498" t="str">
            <v>Minor</v>
          </cell>
          <cell r="W498"/>
          <cell r="X498"/>
          <cell r="Y498"/>
          <cell r="Z498"/>
          <cell r="AA498"/>
          <cell r="AB498"/>
          <cell r="AC498">
            <v>60.53</v>
          </cell>
          <cell r="AD498"/>
          <cell r="AE498"/>
          <cell r="AF498"/>
          <cell r="AG498"/>
          <cell r="AH498"/>
          <cell r="AI498"/>
          <cell r="AJ498"/>
          <cell r="AK498"/>
          <cell r="AL498"/>
          <cell r="AM498"/>
          <cell r="AO498"/>
          <cell r="AP498"/>
          <cell r="AQ498"/>
          <cell r="AR498"/>
          <cell r="AS498"/>
          <cell r="AU498"/>
          <cell r="AV498"/>
          <cell r="AW498" t="str">
            <v/>
          </cell>
        </row>
        <row r="499">
          <cell r="A499">
            <v>497</v>
          </cell>
          <cell r="B499">
            <v>2024</v>
          </cell>
          <cell r="C499"/>
          <cell r="D499" t="str">
            <v>001J1000007ofewIAA</v>
          </cell>
          <cell r="E499" t="str">
            <v>M/S SIDDHI VINAYAK ENTERPRISES</v>
          </cell>
          <cell r="F499" t="str">
            <v>UTTAR PRADESH</v>
          </cell>
          <cell r="G499" t="str">
            <v>MAHARAJGANJ</v>
          </cell>
          <cell r="H499" t="str">
            <v>Maharajganj</v>
          </cell>
          <cell r="I499" t="str">
            <v>GOBINDGARH IRON LLP</v>
          </cell>
          <cell r="J499" t="str">
            <v>Mohd Ansari</v>
          </cell>
          <cell r="K499" t="str">
            <v>-</v>
          </cell>
          <cell r="L499" t="str">
            <v>C12817</v>
          </cell>
          <cell r="M499" t="str">
            <v>North</v>
          </cell>
          <cell r="N499">
            <v>273303</v>
          </cell>
          <cell r="O499" t="str">
            <v>09BMFPP5968L1Z5</v>
          </cell>
          <cell r="P499">
            <v>8115569106</v>
          </cell>
          <cell r="Q499" t="str">
            <v>Jul'24</v>
          </cell>
          <cell r="R499">
            <v>2025</v>
          </cell>
          <cell r="S499"/>
          <cell r="T499">
            <v>25</v>
          </cell>
          <cell r="U499">
            <v>0</v>
          </cell>
          <cell r="V499" t="str">
            <v>Minor</v>
          </cell>
          <cell r="W499"/>
          <cell r="X499"/>
          <cell r="Y499"/>
          <cell r="Z499"/>
          <cell r="AA499"/>
          <cell r="AB499"/>
          <cell r="AC499">
            <v>5</v>
          </cell>
          <cell r="AD499">
            <v>8</v>
          </cell>
          <cell r="AE499">
            <v>3</v>
          </cell>
          <cell r="AF499"/>
          <cell r="AG499">
            <v>3</v>
          </cell>
          <cell r="AH499">
            <v>5</v>
          </cell>
          <cell r="AI499">
            <v>3</v>
          </cell>
          <cell r="AJ499"/>
          <cell r="AK499"/>
          <cell r="AL499">
            <v>5</v>
          </cell>
          <cell r="AM499"/>
          <cell r="AO499"/>
          <cell r="AP499"/>
          <cell r="AQ499"/>
          <cell r="AR499"/>
          <cell r="AS499"/>
          <cell r="AU499"/>
          <cell r="AV499"/>
          <cell r="AW499" t="str">
            <v/>
          </cell>
        </row>
        <row r="500">
          <cell r="A500">
            <v>498</v>
          </cell>
          <cell r="B500">
            <v>2024</v>
          </cell>
          <cell r="C500"/>
          <cell r="D500" t="str">
            <v>0015g00001fuw54AAA</v>
          </cell>
          <cell r="E500" t="str">
            <v>Jain iron store (Nazibabad)</v>
          </cell>
          <cell r="F500" t="str">
            <v>UTTAR PRADESH</v>
          </cell>
          <cell r="G500" t="str">
            <v>BIJNOR</v>
          </cell>
          <cell r="H500" t="str">
            <v>Najibabad</v>
          </cell>
          <cell r="I500" t="str">
            <v>OPTRIX INFRA LLP</v>
          </cell>
          <cell r="J500" t="str">
            <v>SHIV KUMAR</v>
          </cell>
          <cell r="K500" t="str">
            <v>Shiv Kumar</v>
          </cell>
          <cell r="L500" t="str">
            <v>001J100000PJG7oIAH</v>
          </cell>
          <cell r="M500" t="str">
            <v>North</v>
          </cell>
          <cell r="N500">
            <v>246763</v>
          </cell>
          <cell r="O500" t="str">
            <v>09ABINPJ0778Q1Z</v>
          </cell>
          <cell r="P500">
            <v>9837027067</v>
          </cell>
          <cell r="Q500" t="str">
            <v>Jul'24</v>
          </cell>
          <cell r="R500">
            <v>2025</v>
          </cell>
          <cell r="S500"/>
          <cell r="T500">
            <v>200</v>
          </cell>
          <cell r="U500">
            <v>0</v>
          </cell>
          <cell r="V500" t="str">
            <v>Challenger</v>
          </cell>
          <cell r="W500"/>
          <cell r="X500"/>
          <cell r="Y500"/>
          <cell r="Z500"/>
          <cell r="AA500"/>
          <cell r="AB500"/>
          <cell r="AC500">
            <v>42</v>
          </cell>
          <cell r="AD500">
            <v>56</v>
          </cell>
          <cell r="AE500"/>
          <cell r="AF500"/>
          <cell r="AG500"/>
          <cell r="AH500"/>
          <cell r="AI500"/>
          <cell r="AJ500"/>
          <cell r="AK500"/>
          <cell r="AL500"/>
          <cell r="AM500"/>
          <cell r="AO500"/>
          <cell r="AP500"/>
          <cell r="AQ500"/>
          <cell r="AR500"/>
          <cell r="AS500"/>
          <cell r="AU500"/>
          <cell r="AV500"/>
          <cell r="AW500" t="str">
            <v/>
          </cell>
        </row>
        <row r="501">
          <cell r="A501">
            <v>499</v>
          </cell>
          <cell r="B501">
            <v>2024</v>
          </cell>
          <cell r="C501"/>
          <cell r="D501" t="str">
            <v>001J1000006UaytIAC</v>
          </cell>
          <cell r="E501" t="str">
            <v>SAMRIDDHI BUILDCON</v>
          </cell>
          <cell r="F501" t="str">
            <v>MADHYA PRADESH</v>
          </cell>
          <cell r="G501" t="str">
            <v>HARDA</v>
          </cell>
          <cell r="H501"/>
          <cell r="I501" t="str">
            <v>Global Steel</v>
          </cell>
          <cell r="J501" t="str">
            <v>Yogeshwar Richhariya</v>
          </cell>
          <cell r="K501" t="str">
            <v>-</v>
          </cell>
          <cell r="L501" t="str">
            <v>C13471</v>
          </cell>
          <cell r="M501" t="str">
            <v>Central</v>
          </cell>
          <cell r="N501">
            <v>461331</v>
          </cell>
          <cell r="O501" t="str">
            <v>23COCPG9680N1ZH</v>
          </cell>
          <cell r="P501">
            <v>9179894795</v>
          </cell>
          <cell r="Q501" t="str">
            <v>Jul'24</v>
          </cell>
          <cell r="R501">
            <v>2025</v>
          </cell>
          <cell r="S501"/>
          <cell r="T501">
            <v>150</v>
          </cell>
          <cell r="U501">
            <v>5.2777777777777778E-2</v>
          </cell>
          <cell r="V501" t="str">
            <v>Challenger</v>
          </cell>
          <cell r="W501"/>
          <cell r="X501"/>
          <cell r="Y501"/>
          <cell r="Z501"/>
          <cell r="AA501"/>
          <cell r="AB501"/>
          <cell r="AC501">
            <v>35</v>
          </cell>
          <cell r="AD501"/>
          <cell r="AE501"/>
          <cell r="AF501"/>
          <cell r="AG501"/>
          <cell r="AH501"/>
          <cell r="AI501"/>
          <cell r="AJ501"/>
          <cell r="AK501"/>
          <cell r="AL501"/>
          <cell r="AM501"/>
          <cell r="AO501"/>
          <cell r="AP501"/>
          <cell r="AQ501"/>
          <cell r="AR501">
            <v>12.05</v>
          </cell>
          <cell r="AS501">
            <v>11.94</v>
          </cell>
          <cell r="AT501">
            <v>11.75</v>
          </cell>
          <cell r="AU501">
            <v>12</v>
          </cell>
          <cell r="AV501"/>
          <cell r="AW501" t="str">
            <v/>
          </cell>
        </row>
        <row r="502">
          <cell r="A502">
            <v>500</v>
          </cell>
          <cell r="B502">
            <v>2024</v>
          </cell>
          <cell r="C502"/>
          <cell r="D502" t="str">
            <v>001J1000009H4GxIAK</v>
          </cell>
          <cell r="E502" t="str">
            <v>GOLDWIN SALES CORPORATION LLP</v>
          </cell>
          <cell r="F502" t="str">
            <v>MADHYA PRADESH</v>
          </cell>
          <cell r="G502" t="str">
            <v>JABALPUR</v>
          </cell>
          <cell r="H502"/>
          <cell r="I502" t="str">
            <v>Global Steel</v>
          </cell>
          <cell r="J502" t="str">
            <v>Manish Tiwari</v>
          </cell>
          <cell r="K502" t="str">
            <v>-</v>
          </cell>
          <cell r="L502" t="str">
            <v>C13471</v>
          </cell>
          <cell r="M502" t="str">
            <v>Central</v>
          </cell>
          <cell r="N502">
            <v>482002</v>
          </cell>
          <cell r="O502" t="str">
            <v>23ABBFG5451F1ZS</v>
          </cell>
          <cell r="P502">
            <v>9658071161</v>
          </cell>
          <cell r="Q502" t="str">
            <v>Jul'24</v>
          </cell>
          <cell r="R502">
            <v>2025</v>
          </cell>
          <cell r="S502"/>
          <cell r="T502">
            <v>750</v>
          </cell>
          <cell r="U502">
            <v>0</v>
          </cell>
          <cell r="V502" t="str">
            <v>Alien</v>
          </cell>
          <cell r="W502"/>
          <cell r="X502"/>
          <cell r="Y502"/>
          <cell r="Z502"/>
          <cell r="AA502"/>
          <cell r="AB502"/>
          <cell r="AC502">
            <v>301</v>
          </cell>
          <cell r="AD502">
            <v>35</v>
          </cell>
          <cell r="AE502">
            <v>2</v>
          </cell>
          <cell r="AF502"/>
          <cell r="AG502">
            <v>90</v>
          </cell>
          <cell r="AH502">
            <v>69</v>
          </cell>
          <cell r="AI502">
            <v>7</v>
          </cell>
          <cell r="AJ502">
            <v>35</v>
          </cell>
          <cell r="AK502">
            <v>20</v>
          </cell>
          <cell r="AL502">
            <v>55</v>
          </cell>
          <cell r="AM502">
            <v>133</v>
          </cell>
          <cell r="AN502">
            <v>43</v>
          </cell>
          <cell r="AO502"/>
          <cell r="AP502">
            <v>5</v>
          </cell>
          <cell r="AQ502"/>
          <cell r="AR502"/>
          <cell r="AS502"/>
          <cell r="AU502"/>
          <cell r="AV502"/>
          <cell r="AW502" t="str">
            <v/>
          </cell>
        </row>
        <row r="503">
          <cell r="A503">
            <v>501</v>
          </cell>
          <cell r="B503">
            <v>2024</v>
          </cell>
          <cell r="C503"/>
          <cell r="D503">
            <v>0</v>
          </cell>
          <cell r="E503" t="str">
            <v>Shuvam Traders</v>
          </cell>
          <cell r="F503" t="str">
            <v>ODISHA</v>
          </cell>
          <cell r="G503" t="str">
            <v>NABARANGPUR</v>
          </cell>
          <cell r="H503" t="str">
            <v>Hisar</v>
          </cell>
          <cell r="I503" t="str">
            <v>Sahu Brothers</v>
          </cell>
          <cell r="J503" t="e">
            <v>#VALUE!</v>
          </cell>
          <cell r="K503" t="str">
            <v>-</v>
          </cell>
          <cell r="L503" t="str">
            <v/>
          </cell>
          <cell r="M503" t="str">
            <v>Central</v>
          </cell>
          <cell r="N503" t="e">
            <v>#VALUE!</v>
          </cell>
          <cell r="O503" t="e">
            <v>#VALUE!</v>
          </cell>
          <cell r="P503" t="e">
            <v>#VALUE!</v>
          </cell>
          <cell r="Q503" t="str">
            <v>Jul'24</v>
          </cell>
          <cell r="R503">
            <v>2025</v>
          </cell>
          <cell r="S503"/>
          <cell r="T503" t="str">
            <v/>
          </cell>
          <cell r="U503">
            <v>0</v>
          </cell>
          <cell r="V503" t="str">
            <v>Potential Not updated</v>
          </cell>
          <cell r="W503"/>
          <cell r="X503"/>
          <cell r="Y503"/>
          <cell r="Z503"/>
          <cell r="AA503"/>
          <cell r="AB503"/>
          <cell r="AC503">
            <v>20</v>
          </cell>
          <cell r="AD503"/>
          <cell r="AE503"/>
          <cell r="AF503"/>
          <cell r="AG503"/>
          <cell r="AH503"/>
          <cell r="AI503"/>
          <cell r="AJ503"/>
          <cell r="AK503"/>
          <cell r="AL503"/>
          <cell r="AM503"/>
          <cell r="AO503"/>
          <cell r="AP503"/>
          <cell r="AQ503"/>
          <cell r="AR503"/>
          <cell r="AS503"/>
          <cell r="AU503"/>
          <cell r="AV503"/>
          <cell r="AW503">
            <v>0</v>
          </cell>
        </row>
        <row r="504">
          <cell r="A504">
            <v>502</v>
          </cell>
          <cell r="B504">
            <v>2024</v>
          </cell>
          <cell r="C504"/>
          <cell r="D504" t="str">
            <v>0015g00001eBjhcAAC</v>
          </cell>
          <cell r="E504" t="str">
            <v>SINGHAL IRON AND HOUSING SOLUTIONS</v>
          </cell>
          <cell r="F504" t="str">
            <v>UTTAR PRADESH</v>
          </cell>
          <cell r="G504" t="str">
            <v>MORADABAD</v>
          </cell>
          <cell r="H504" t="str">
            <v>Moradabad</v>
          </cell>
          <cell r="I504" t="str">
            <v>OPTRIX INFRA LLP</v>
          </cell>
          <cell r="J504" t="str">
            <v>SHIV KUMAR</v>
          </cell>
          <cell r="K504" t="str">
            <v>Divyansh Dhawal</v>
          </cell>
          <cell r="L504" t="str">
            <v>001J100000PJG7oIAH</v>
          </cell>
          <cell r="M504" t="str">
            <v>North</v>
          </cell>
          <cell r="N504">
            <v>244001</v>
          </cell>
          <cell r="O504" t="str">
            <v>09AUTPS9926N1Z7</v>
          </cell>
          <cell r="P504">
            <v>9899000278</v>
          </cell>
          <cell r="Q504" t="str">
            <v>Jul'24</v>
          </cell>
          <cell r="R504">
            <v>2025</v>
          </cell>
          <cell r="S504"/>
          <cell r="T504">
            <v>200</v>
          </cell>
          <cell r="U504">
            <v>2.5566666666666668E-2</v>
          </cell>
          <cell r="V504" t="str">
            <v>Challenger</v>
          </cell>
          <cell r="W504"/>
          <cell r="X504"/>
          <cell r="Y504"/>
          <cell r="Z504"/>
          <cell r="AA504"/>
          <cell r="AB504"/>
          <cell r="AC504">
            <v>3.5</v>
          </cell>
          <cell r="AD504">
            <v>8</v>
          </cell>
          <cell r="AE504"/>
          <cell r="AF504"/>
          <cell r="AG504">
            <v>1</v>
          </cell>
          <cell r="AH504"/>
          <cell r="AI504"/>
          <cell r="AJ504"/>
          <cell r="AK504"/>
          <cell r="AL504"/>
          <cell r="AM504">
            <v>15</v>
          </cell>
          <cell r="AO504"/>
          <cell r="AP504">
            <v>11.94</v>
          </cell>
          <cell r="AQ504">
            <v>1</v>
          </cell>
          <cell r="AR504"/>
          <cell r="AS504">
            <v>12</v>
          </cell>
          <cell r="AT504">
            <v>5.34</v>
          </cell>
          <cell r="AU504">
            <v>10</v>
          </cell>
          <cell r="AV504"/>
          <cell r="AW504" t="str">
            <v/>
          </cell>
        </row>
        <row r="505">
          <cell r="A505">
            <v>503</v>
          </cell>
          <cell r="B505">
            <v>2024</v>
          </cell>
          <cell r="C505"/>
          <cell r="D505" t="str">
            <v>0015g00001cdNPYAA2</v>
          </cell>
          <cell r="E505" t="str">
            <v>PARDEEP CEMENT STORE</v>
          </cell>
          <cell r="F505" t="str">
            <v>JAMMU AND KASHMIR</v>
          </cell>
          <cell r="G505" t="str">
            <v>JAMMU</v>
          </cell>
          <cell r="H505" t="str">
            <v>Jammu</v>
          </cell>
          <cell r="I505" t="str">
            <v>AGGARWAL TRADERS</v>
          </cell>
          <cell r="J505" t="str">
            <v>bhanu ayush</v>
          </cell>
          <cell r="K505" t="str">
            <v>-</v>
          </cell>
          <cell r="L505" t="str">
            <v>0015g00001gvNHH</v>
          </cell>
          <cell r="M505" t="str">
            <v>North</v>
          </cell>
          <cell r="N505">
            <v>181221</v>
          </cell>
          <cell r="O505" t="str">
            <v>01BMRPK8249P1ZA</v>
          </cell>
          <cell r="P505">
            <v>9419106618</v>
          </cell>
          <cell r="Q505" t="str">
            <v>Jul'24</v>
          </cell>
          <cell r="R505">
            <v>2025</v>
          </cell>
          <cell r="S505"/>
          <cell r="T505">
            <v>60</v>
          </cell>
          <cell r="U505">
            <v>0</v>
          </cell>
          <cell r="V505" t="str">
            <v>Challenger</v>
          </cell>
          <cell r="W505"/>
          <cell r="X505"/>
          <cell r="Y505"/>
          <cell r="Z505"/>
          <cell r="AA505"/>
          <cell r="AB505"/>
          <cell r="AC505">
            <v>5</v>
          </cell>
          <cell r="AD505"/>
          <cell r="AE505"/>
          <cell r="AF505"/>
          <cell r="AG505"/>
          <cell r="AH505"/>
          <cell r="AI505"/>
          <cell r="AJ505"/>
          <cell r="AK505"/>
          <cell r="AL505"/>
          <cell r="AM505"/>
          <cell r="AO505"/>
          <cell r="AP505"/>
          <cell r="AQ505"/>
          <cell r="AR505"/>
          <cell r="AS505"/>
          <cell r="AU505"/>
          <cell r="AV505"/>
          <cell r="AW505" t="str">
            <v/>
          </cell>
        </row>
        <row r="506">
          <cell r="A506">
            <v>504</v>
          </cell>
          <cell r="B506">
            <v>2024</v>
          </cell>
          <cell r="C506"/>
          <cell r="D506" t="str">
            <v>001J1000006U0D8IAK</v>
          </cell>
          <cell r="E506" t="str">
            <v>S.A FOOD</v>
          </cell>
          <cell r="F506" t="str">
            <v>JAMMU AND KASHMIR</v>
          </cell>
          <cell r="G506" t="str">
            <v>ANANTNAG</v>
          </cell>
          <cell r="H506"/>
          <cell r="I506" t="str">
            <v>REHBER IRON STORE</v>
          </cell>
          <cell r="J506" t="str">
            <v>Raja Moin Ahmed</v>
          </cell>
          <cell r="K506" t="str">
            <v>Raja Moin Ahmed</v>
          </cell>
          <cell r="L506" t="str">
            <v>0015g00001gvM8p</v>
          </cell>
          <cell r="M506" t="str">
            <v>North</v>
          </cell>
          <cell r="N506">
            <v>192101</v>
          </cell>
          <cell r="O506" t="str">
            <v>01AOAPM7907A2ZL</v>
          </cell>
          <cell r="P506">
            <v>9419049121</v>
          </cell>
          <cell r="Q506" t="str">
            <v>Jul'24</v>
          </cell>
          <cell r="R506">
            <v>2025</v>
          </cell>
          <cell r="S506"/>
          <cell r="T506" t="str">
            <v/>
          </cell>
          <cell r="U506">
            <v>0</v>
          </cell>
          <cell r="V506" t="str">
            <v>Potential Not updated</v>
          </cell>
          <cell r="W506"/>
          <cell r="X506"/>
          <cell r="Y506"/>
          <cell r="Z506"/>
          <cell r="AA506"/>
          <cell r="AB506"/>
          <cell r="AC506">
            <v>25</v>
          </cell>
          <cell r="AD506"/>
          <cell r="AE506"/>
          <cell r="AF506"/>
          <cell r="AG506"/>
          <cell r="AH506"/>
          <cell r="AI506"/>
          <cell r="AJ506"/>
          <cell r="AK506"/>
          <cell r="AL506"/>
          <cell r="AM506"/>
          <cell r="AO506"/>
          <cell r="AP506"/>
          <cell r="AQ506"/>
          <cell r="AR506"/>
          <cell r="AS506"/>
          <cell r="AU506"/>
          <cell r="AV506"/>
          <cell r="AW506" t="str">
            <v/>
          </cell>
        </row>
        <row r="507">
          <cell r="A507">
            <v>505</v>
          </cell>
          <cell r="B507">
            <v>2024</v>
          </cell>
          <cell r="C507"/>
          <cell r="D507" t="str">
            <v>001J1000005ZqibIAC</v>
          </cell>
          <cell r="E507" t="str">
            <v>D.P. BUILDING MATERIAL</v>
          </cell>
          <cell r="F507" t="str">
            <v>HARYANA</v>
          </cell>
          <cell r="G507" t="str">
            <v>SIRSA</v>
          </cell>
          <cell r="H507" t="str">
            <v>Ellenabad</v>
          </cell>
          <cell r="I507" t="str">
            <v>PAL CEMENT AND STEEL PVT. LTD.</v>
          </cell>
          <cell r="J507" t="str">
            <v>Varun Arora</v>
          </cell>
          <cell r="K507" t="str">
            <v>Abhishek Wadhwa</v>
          </cell>
          <cell r="L507" t="str">
            <v>C12827</v>
          </cell>
          <cell r="M507" t="str">
            <v>North</v>
          </cell>
          <cell r="N507">
            <v>125102</v>
          </cell>
          <cell r="O507" t="str">
            <v>06BDFPC2552N1ZL</v>
          </cell>
          <cell r="P507">
            <v>8059945852</v>
          </cell>
          <cell r="Q507" t="str">
            <v>Jul'24</v>
          </cell>
          <cell r="R507">
            <v>2025</v>
          </cell>
          <cell r="S507"/>
          <cell r="T507">
            <v>50</v>
          </cell>
          <cell r="U507">
            <v>0</v>
          </cell>
          <cell r="V507" t="str">
            <v>Minor</v>
          </cell>
          <cell r="W507"/>
          <cell r="X507"/>
          <cell r="Y507"/>
          <cell r="Z507"/>
          <cell r="AA507"/>
          <cell r="AB507"/>
          <cell r="AC507">
            <v>50.55</v>
          </cell>
          <cell r="AD507"/>
          <cell r="AE507"/>
          <cell r="AF507"/>
          <cell r="AG507"/>
          <cell r="AH507"/>
          <cell r="AI507"/>
          <cell r="AJ507"/>
          <cell r="AK507"/>
          <cell r="AL507"/>
          <cell r="AM507"/>
          <cell r="AO507"/>
          <cell r="AP507"/>
          <cell r="AQ507"/>
          <cell r="AR507"/>
          <cell r="AS507"/>
          <cell r="AU507"/>
          <cell r="AV507"/>
          <cell r="AW507" t="str">
            <v/>
          </cell>
        </row>
        <row r="508">
          <cell r="A508">
            <v>506</v>
          </cell>
          <cell r="B508">
            <v>2024</v>
          </cell>
          <cell r="C508"/>
          <cell r="D508" t="str">
            <v>001J1000007o9Z6IAI</v>
          </cell>
          <cell r="E508" t="str">
            <v>DHARAMVIR TIMBER &amp; STEEL TRADERS</v>
          </cell>
          <cell r="F508" t="str">
            <v>HARYANA</v>
          </cell>
          <cell r="G508" t="str">
            <v>HISAR</v>
          </cell>
          <cell r="H508" t="str">
            <v>Barwala</v>
          </cell>
          <cell r="I508" t="str">
            <v>PAL CEMENT AND STEEL PVT. LTD.</v>
          </cell>
          <cell r="J508" t="str">
            <v>Dinesh Kumar</v>
          </cell>
          <cell r="K508" t="str">
            <v>Abhishek Wadhwa</v>
          </cell>
          <cell r="L508" t="str">
            <v>C12827</v>
          </cell>
          <cell r="M508" t="str">
            <v>North</v>
          </cell>
          <cell r="N508">
            <v>125121</v>
          </cell>
          <cell r="O508" t="str">
            <v>06AHXPG3346F1Z7</v>
          </cell>
          <cell r="P508">
            <v>9728281818</v>
          </cell>
          <cell r="Q508" t="str">
            <v>Jul'24</v>
          </cell>
          <cell r="R508">
            <v>2025</v>
          </cell>
          <cell r="S508"/>
          <cell r="T508">
            <v>160</v>
          </cell>
          <cell r="U508">
            <v>9.8125000000000004E-2</v>
          </cell>
          <cell r="V508" t="str">
            <v>Challenger</v>
          </cell>
          <cell r="W508"/>
          <cell r="X508"/>
          <cell r="Y508"/>
          <cell r="Z508"/>
          <cell r="AA508"/>
          <cell r="AB508"/>
          <cell r="AC508">
            <v>50.6</v>
          </cell>
          <cell r="AD508">
            <v>50.2</v>
          </cell>
          <cell r="AE508"/>
          <cell r="AF508"/>
          <cell r="AG508">
            <v>52</v>
          </cell>
          <cell r="AH508">
            <v>35</v>
          </cell>
          <cell r="AI508">
            <v>51</v>
          </cell>
          <cell r="AJ508">
            <v>62</v>
          </cell>
          <cell r="AK508">
            <v>201</v>
          </cell>
          <cell r="AL508">
            <v>52</v>
          </cell>
          <cell r="AM508">
            <v>52</v>
          </cell>
          <cell r="AN508">
            <v>25.15</v>
          </cell>
          <cell r="AO508">
            <v>12.06</v>
          </cell>
          <cell r="AP508">
            <v>25.01</v>
          </cell>
          <cell r="AQ508">
            <v>4</v>
          </cell>
          <cell r="AR508"/>
          <cell r="AS508">
            <v>30.07</v>
          </cell>
          <cell r="AT508">
            <v>32</v>
          </cell>
          <cell r="AU508"/>
          <cell r="AV508">
            <v>15.1</v>
          </cell>
          <cell r="AW508">
            <v>56</v>
          </cell>
        </row>
        <row r="509">
          <cell r="A509">
            <v>507</v>
          </cell>
          <cell r="B509">
            <v>2024</v>
          </cell>
          <cell r="C509"/>
          <cell r="D509" t="str">
            <v>0015g00001VAKQYAA5</v>
          </cell>
          <cell r="E509" t="str">
            <v>M/S MITATHALIA TRADING CO.</v>
          </cell>
          <cell r="F509" t="str">
            <v>HARYANA</v>
          </cell>
          <cell r="G509" t="str">
            <v>BHIWANI</v>
          </cell>
          <cell r="H509" t="str">
            <v>Bhiwani</v>
          </cell>
          <cell r="I509" t="str">
            <v>PAL CEMENT AND STEEL PVT. LTD.</v>
          </cell>
          <cell r="J509" t="str">
            <v>Dinesh Kumar</v>
          </cell>
          <cell r="K509" t="str">
            <v>Abhishek Wadhwa</v>
          </cell>
          <cell r="L509" t="str">
            <v>C12827</v>
          </cell>
          <cell r="M509" t="str">
            <v>North</v>
          </cell>
          <cell r="N509">
            <v>127021</v>
          </cell>
          <cell r="O509" t="str">
            <v>06AAHHJ3133Q1ZZ</v>
          </cell>
          <cell r="P509">
            <v>9991810900</v>
          </cell>
          <cell r="Q509" t="str">
            <v>Jul'24</v>
          </cell>
          <cell r="R509">
            <v>2025</v>
          </cell>
          <cell r="S509"/>
          <cell r="T509">
            <v>50</v>
          </cell>
          <cell r="U509">
            <v>0</v>
          </cell>
          <cell r="V509" t="str">
            <v>Minor</v>
          </cell>
          <cell r="W509"/>
          <cell r="X509"/>
          <cell r="Y509"/>
          <cell r="Z509"/>
          <cell r="AA509"/>
          <cell r="AB509"/>
          <cell r="AC509">
            <v>50.01</v>
          </cell>
          <cell r="AD509"/>
          <cell r="AE509"/>
          <cell r="AF509"/>
          <cell r="AG509"/>
          <cell r="AH509"/>
          <cell r="AI509"/>
          <cell r="AJ509"/>
          <cell r="AK509"/>
          <cell r="AL509"/>
          <cell r="AM509"/>
          <cell r="AO509"/>
          <cell r="AP509"/>
          <cell r="AQ509"/>
          <cell r="AR509"/>
          <cell r="AS509"/>
          <cell r="AU509"/>
          <cell r="AV509"/>
          <cell r="AW509" t="str">
            <v/>
          </cell>
        </row>
        <row r="510">
          <cell r="A510">
            <v>508</v>
          </cell>
          <cell r="B510">
            <v>2024</v>
          </cell>
          <cell r="C510"/>
          <cell r="D510" t="str">
            <v>0015g00001VAGluAAH</v>
          </cell>
          <cell r="E510" t="str">
            <v>LUCKNOW ISPAAT</v>
          </cell>
          <cell r="F510" t="str">
            <v>UTTAR PRADESH</v>
          </cell>
          <cell r="G510" t="str">
            <v>LUCKNOW</v>
          </cell>
          <cell r="H510" t="str">
            <v>Lucknow</v>
          </cell>
          <cell r="I510" t="str">
            <v>SHREE LAKSHMAN ROLLING MILL (INDIA) LLP</v>
          </cell>
          <cell r="J510" t="str">
            <v>Deepanshu</v>
          </cell>
          <cell r="K510" t="str">
            <v>]'</v>
          </cell>
          <cell r="L510" t="str">
            <v>C12815</v>
          </cell>
          <cell r="M510" t="str">
            <v>North</v>
          </cell>
          <cell r="N510">
            <v>226017</v>
          </cell>
          <cell r="O510" t="str">
            <v>09AEYPG2995N1ZC</v>
          </cell>
          <cell r="P510">
            <v>7905975364</v>
          </cell>
          <cell r="Q510" t="str">
            <v>Jul'24</v>
          </cell>
          <cell r="R510">
            <v>2025</v>
          </cell>
          <cell r="S510"/>
          <cell r="T510">
            <v>250</v>
          </cell>
          <cell r="U510">
            <v>0</v>
          </cell>
          <cell r="V510" t="str">
            <v>Alien</v>
          </cell>
          <cell r="W510"/>
          <cell r="X510"/>
          <cell r="Y510"/>
          <cell r="Z510"/>
          <cell r="AA510"/>
          <cell r="AB510"/>
          <cell r="AC510">
            <v>26.75</v>
          </cell>
          <cell r="AD510"/>
          <cell r="AE510"/>
          <cell r="AF510"/>
          <cell r="AG510"/>
          <cell r="AH510"/>
          <cell r="AI510"/>
          <cell r="AJ510"/>
          <cell r="AK510"/>
          <cell r="AL510"/>
          <cell r="AM510"/>
          <cell r="AO510"/>
          <cell r="AP510"/>
          <cell r="AQ510"/>
          <cell r="AR510"/>
          <cell r="AS510"/>
          <cell r="AU510"/>
          <cell r="AV510"/>
          <cell r="AW510" t="str">
            <v/>
          </cell>
        </row>
        <row r="511">
          <cell r="A511">
            <v>509</v>
          </cell>
          <cell r="B511">
            <v>2024</v>
          </cell>
          <cell r="C511"/>
          <cell r="D511" t="str">
            <v>001J1000006THQ6IAO</v>
          </cell>
          <cell r="E511" t="str">
            <v>MUKESH TRADING CO.</v>
          </cell>
          <cell r="F511" t="str">
            <v>HARYANA</v>
          </cell>
          <cell r="G511" t="str">
            <v>JIND</v>
          </cell>
          <cell r="H511" t="str">
            <v>Jind</v>
          </cell>
          <cell r="I511" t="str">
            <v>PAL CEMENT AND STEEL PVT. LTD.</v>
          </cell>
          <cell r="J511" t="str">
            <v>Dinesh Kumar</v>
          </cell>
          <cell r="K511" t="str">
            <v>Abhishek Wadhwa</v>
          </cell>
          <cell r="L511" t="str">
            <v>C12827</v>
          </cell>
          <cell r="M511" t="str">
            <v>North</v>
          </cell>
          <cell r="N511">
            <v>126101</v>
          </cell>
          <cell r="O511" t="str">
            <v>06ANGPK8028B1ZA</v>
          </cell>
          <cell r="P511">
            <v>9812708746</v>
          </cell>
          <cell r="Q511" t="str">
            <v>Jul'24</v>
          </cell>
          <cell r="R511">
            <v>2025</v>
          </cell>
          <cell r="S511"/>
          <cell r="T511">
            <v>80</v>
          </cell>
          <cell r="U511">
            <v>0</v>
          </cell>
          <cell r="V511" t="str">
            <v>Challenger</v>
          </cell>
          <cell r="W511"/>
          <cell r="X511"/>
          <cell r="Y511"/>
          <cell r="Z511"/>
          <cell r="AA511"/>
          <cell r="AB511"/>
          <cell r="AC511">
            <v>50.56</v>
          </cell>
          <cell r="AD511"/>
          <cell r="AE511"/>
          <cell r="AF511"/>
          <cell r="AG511"/>
          <cell r="AH511"/>
          <cell r="AI511"/>
          <cell r="AJ511"/>
          <cell r="AK511"/>
          <cell r="AL511"/>
          <cell r="AM511"/>
          <cell r="AO511"/>
          <cell r="AP511"/>
          <cell r="AQ511"/>
          <cell r="AR511"/>
          <cell r="AS511"/>
          <cell r="AU511"/>
          <cell r="AV511"/>
          <cell r="AW511" t="str">
            <v/>
          </cell>
        </row>
        <row r="512">
          <cell r="A512">
            <v>510</v>
          </cell>
          <cell r="B512">
            <v>2024</v>
          </cell>
          <cell r="C512"/>
          <cell r="D512" t="str">
            <v>001J1000006VRZuIAO</v>
          </cell>
          <cell r="E512" t="str">
            <v>BABA TRADERS</v>
          </cell>
          <cell r="F512" t="str">
            <v>PUNJAB</v>
          </cell>
          <cell r="G512" t="str">
            <v>S.A.S Nagar</v>
          </cell>
          <cell r="H512" t="str">
            <v>Kharar</v>
          </cell>
          <cell r="I512" t="str">
            <v>PAL CEMENT AND STEEL PVT. LTD.</v>
          </cell>
          <cell r="J512" t="str">
            <v>Abhishek Wadhwa</v>
          </cell>
          <cell r="K512" t="str">
            <v>Abhishek Wadhwa</v>
          </cell>
          <cell r="L512" t="str">
            <v>C12827</v>
          </cell>
          <cell r="M512" t="str">
            <v>North</v>
          </cell>
          <cell r="N512">
            <v>140901</v>
          </cell>
          <cell r="O512" t="str">
            <v>03AEWPK2365L1Z2</v>
          </cell>
          <cell r="P512">
            <v>9781000444</v>
          </cell>
          <cell r="Q512" t="str">
            <v>Jul'24</v>
          </cell>
          <cell r="R512">
            <v>2025</v>
          </cell>
          <cell r="S512"/>
          <cell r="T512">
            <v>70</v>
          </cell>
          <cell r="U512">
            <v>0.42009523809523802</v>
          </cell>
          <cell r="V512" t="str">
            <v>Star</v>
          </cell>
          <cell r="W512"/>
          <cell r="X512"/>
          <cell r="Y512"/>
          <cell r="Z512"/>
          <cell r="AA512"/>
          <cell r="AB512"/>
          <cell r="AC512">
            <v>15</v>
          </cell>
          <cell r="AD512">
            <v>22</v>
          </cell>
          <cell r="AE512">
            <v>10</v>
          </cell>
          <cell r="AF512">
            <v>12</v>
          </cell>
          <cell r="AG512">
            <v>12</v>
          </cell>
          <cell r="AH512">
            <v>15</v>
          </cell>
          <cell r="AI512">
            <v>25</v>
          </cell>
          <cell r="AJ512">
            <v>54</v>
          </cell>
          <cell r="AK512">
            <v>50</v>
          </cell>
          <cell r="AL512">
            <v>15</v>
          </cell>
          <cell r="AM512">
            <v>11</v>
          </cell>
          <cell r="AN512">
            <v>12</v>
          </cell>
          <cell r="AO512">
            <v>11.99</v>
          </cell>
          <cell r="AP512"/>
          <cell r="AQ512"/>
          <cell r="AR512"/>
          <cell r="AS512">
            <v>12.03</v>
          </cell>
          <cell r="AT512">
            <v>33.229999999999997</v>
          </cell>
          <cell r="AU512">
            <v>33</v>
          </cell>
          <cell r="AV512">
            <v>21.99</v>
          </cell>
          <cell r="AW512">
            <v>51</v>
          </cell>
        </row>
        <row r="513">
          <cell r="A513">
            <v>511</v>
          </cell>
          <cell r="B513">
            <v>2024</v>
          </cell>
          <cell r="C513"/>
          <cell r="D513" t="str">
            <v>001J1000006V86XIAS</v>
          </cell>
          <cell r="E513" t="str">
            <v>PULKIT ENTERPRISES</v>
          </cell>
          <cell r="F513" t="str">
            <v>MADHYA PRADESH</v>
          </cell>
          <cell r="G513" t="str">
            <v>INDORE</v>
          </cell>
          <cell r="H513" t="str">
            <v>Indore</v>
          </cell>
          <cell r="I513" t="str">
            <v>SHIV STEEL CORPORATION</v>
          </cell>
          <cell r="J513" t="str">
            <v>Sunny Agarwal</v>
          </cell>
          <cell r="K513" t="str">
            <v>Yogeshwar Richhariya</v>
          </cell>
          <cell r="L513" t="str">
            <v/>
          </cell>
          <cell r="M513" t="str">
            <v>Central</v>
          </cell>
          <cell r="N513">
            <v>452007</v>
          </cell>
          <cell r="O513" t="str">
            <v>23BKUPA7352L1ZT</v>
          </cell>
          <cell r="P513">
            <v>9425903081</v>
          </cell>
          <cell r="Q513" t="str">
            <v>Jul'24</v>
          </cell>
          <cell r="R513">
            <v>2025</v>
          </cell>
          <cell r="S513"/>
          <cell r="T513">
            <v>70</v>
          </cell>
          <cell r="U513">
            <v>0</v>
          </cell>
          <cell r="V513" t="str">
            <v>Challenger</v>
          </cell>
          <cell r="W513"/>
          <cell r="X513"/>
          <cell r="Y513"/>
          <cell r="Z513"/>
          <cell r="AA513"/>
          <cell r="AB513"/>
          <cell r="AC513">
            <v>52</v>
          </cell>
          <cell r="AD513"/>
          <cell r="AE513"/>
          <cell r="AF513"/>
          <cell r="AG513"/>
          <cell r="AH513"/>
          <cell r="AI513"/>
          <cell r="AJ513"/>
          <cell r="AK513"/>
          <cell r="AL513"/>
          <cell r="AM513"/>
          <cell r="AO513"/>
          <cell r="AP513"/>
          <cell r="AQ513"/>
          <cell r="AR513"/>
          <cell r="AS513"/>
          <cell r="AU513"/>
          <cell r="AV513"/>
          <cell r="AW513" t="str">
            <v/>
          </cell>
        </row>
        <row r="514">
          <cell r="A514">
            <v>512</v>
          </cell>
          <cell r="B514">
            <v>2024</v>
          </cell>
          <cell r="C514"/>
          <cell r="D514" t="str">
            <v>001J100000Dp9WwIAJ</v>
          </cell>
          <cell r="E514" t="str">
            <v>SHREE STEELS</v>
          </cell>
          <cell r="F514" t="str">
            <v>CHHATTISGARH</v>
          </cell>
          <cell r="G514" t="str">
            <v>RAIPUR</v>
          </cell>
          <cell r="H514" t="str">
            <v>Raipur</v>
          </cell>
          <cell r="I514" t="str">
            <v>MADHYA BHARAT ISPAT PRIVATE LIMITED</v>
          </cell>
          <cell r="J514" t="str">
            <v>Saurav Nath</v>
          </cell>
          <cell r="K514" t="str">
            <v>Vikash Kumar</v>
          </cell>
          <cell r="L514" t="str">
            <v>C12834</v>
          </cell>
          <cell r="M514" t="str">
            <v>Central</v>
          </cell>
          <cell r="N514">
            <v>492001</v>
          </cell>
          <cell r="O514" t="str">
            <v>22AAJFS3455L1ZZ</v>
          </cell>
          <cell r="P514">
            <v>9300293004</v>
          </cell>
          <cell r="Q514" t="str">
            <v>Jul'24</v>
          </cell>
          <cell r="R514">
            <v>2025</v>
          </cell>
          <cell r="S514"/>
          <cell r="T514">
            <v>200</v>
          </cell>
          <cell r="U514">
            <v>0</v>
          </cell>
          <cell r="V514" t="str">
            <v>Challenger</v>
          </cell>
          <cell r="W514"/>
          <cell r="X514"/>
          <cell r="Y514"/>
          <cell r="Z514"/>
          <cell r="AA514"/>
          <cell r="AB514"/>
          <cell r="AC514">
            <v>15</v>
          </cell>
          <cell r="AD514"/>
          <cell r="AE514"/>
          <cell r="AF514"/>
          <cell r="AG514"/>
          <cell r="AH514"/>
          <cell r="AI514"/>
          <cell r="AJ514"/>
          <cell r="AK514"/>
          <cell r="AL514"/>
          <cell r="AM514"/>
          <cell r="AO514"/>
          <cell r="AP514"/>
          <cell r="AQ514"/>
          <cell r="AR514"/>
          <cell r="AS514"/>
          <cell r="AU514"/>
          <cell r="AV514"/>
          <cell r="AW514" t="str">
            <v/>
          </cell>
        </row>
        <row r="515">
          <cell r="A515">
            <v>513</v>
          </cell>
          <cell r="B515">
            <v>2024</v>
          </cell>
          <cell r="C515"/>
          <cell r="D515" t="str">
            <v>001J1000006T8eZIAS</v>
          </cell>
          <cell r="E515" t="str">
            <v>NITIN ENTERPRISES</v>
          </cell>
          <cell r="F515" t="str">
            <v>UTTAR PRADESH</v>
          </cell>
          <cell r="G515" t="str">
            <v>AGRA</v>
          </cell>
          <cell r="H515" t="str">
            <v>Fatehabad</v>
          </cell>
          <cell r="I515" t="str">
            <v>DINESH STEEL PRIVATE LIMITED</v>
          </cell>
          <cell r="J515" t="str">
            <v>Pankaj Garg</v>
          </cell>
          <cell r="K515" t="str">
            <v>-</v>
          </cell>
          <cell r="L515" t="str">
            <v>C12820</v>
          </cell>
          <cell r="M515" t="str">
            <v>North</v>
          </cell>
          <cell r="N515">
            <v>283125</v>
          </cell>
          <cell r="O515" t="str">
            <v>09DVMPS4819H2ZV</v>
          </cell>
          <cell r="P515">
            <v>9068959103</v>
          </cell>
          <cell r="Q515" t="str">
            <v>Aug'24</v>
          </cell>
          <cell r="R515">
            <v>2025</v>
          </cell>
          <cell r="S515"/>
          <cell r="T515">
            <v>60</v>
          </cell>
          <cell r="U515">
            <v>0</v>
          </cell>
          <cell r="V515" t="str">
            <v>Challenger</v>
          </cell>
          <cell r="W515"/>
          <cell r="X515"/>
          <cell r="Y515"/>
          <cell r="Z515"/>
          <cell r="AA515"/>
          <cell r="AB515"/>
          <cell r="AC515"/>
          <cell r="AD515">
            <v>15</v>
          </cell>
          <cell r="AE515">
            <v>5</v>
          </cell>
          <cell r="AF515">
            <v>12</v>
          </cell>
          <cell r="AG515"/>
          <cell r="AH515"/>
          <cell r="AI515">
            <v>5</v>
          </cell>
          <cell r="AJ515">
            <v>5</v>
          </cell>
          <cell r="AK515"/>
          <cell r="AL515">
            <v>5</v>
          </cell>
          <cell r="AM515">
            <v>10</v>
          </cell>
          <cell r="AN515">
            <v>6</v>
          </cell>
          <cell r="AO515">
            <v>2</v>
          </cell>
          <cell r="AP515"/>
          <cell r="AQ515">
            <v>3</v>
          </cell>
          <cell r="AR515"/>
          <cell r="AS515"/>
          <cell r="AU515"/>
          <cell r="AV515"/>
          <cell r="AW515" t="str">
            <v/>
          </cell>
        </row>
        <row r="516">
          <cell r="A516">
            <v>514</v>
          </cell>
          <cell r="B516">
            <v>2024</v>
          </cell>
          <cell r="C516"/>
          <cell r="D516" t="str">
            <v>0015g00001Y4K9JAAV</v>
          </cell>
          <cell r="E516" t="str">
            <v>SHRI KRISHNA BUILDING SOLUTIONS</v>
          </cell>
          <cell r="F516" t="str">
            <v>UTTAR PRADESH</v>
          </cell>
          <cell r="G516" t="str">
            <v>AGRA</v>
          </cell>
          <cell r="H516" t="str">
            <v>Etmadpur</v>
          </cell>
          <cell r="I516" t="str">
            <v>DINESH STEEL PRIVATE LIMITED</v>
          </cell>
          <cell r="J516" t="str">
            <v>Pankaj Garg</v>
          </cell>
          <cell r="K516" t="str">
            <v>-</v>
          </cell>
          <cell r="L516" t="str">
            <v>C12820</v>
          </cell>
          <cell r="M516" t="str">
            <v>North</v>
          </cell>
          <cell r="N516">
            <v>282006</v>
          </cell>
          <cell r="O516" t="str">
            <v>09AHJPA4150H1ZL</v>
          </cell>
          <cell r="P516">
            <v>9319216937</v>
          </cell>
          <cell r="Q516" t="str">
            <v>Aug'24</v>
          </cell>
          <cell r="R516">
            <v>2025</v>
          </cell>
          <cell r="S516"/>
          <cell r="T516">
            <v>70</v>
          </cell>
          <cell r="U516">
            <v>8.0952380952380956E-2</v>
          </cell>
          <cell r="V516" t="str">
            <v>Challenger</v>
          </cell>
          <cell r="W516"/>
          <cell r="X516"/>
          <cell r="Y516"/>
          <cell r="Z516"/>
          <cell r="AA516"/>
          <cell r="AB516"/>
          <cell r="AC516"/>
          <cell r="AD516">
            <v>20.100000000000001</v>
          </cell>
          <cell r="AE516">
            <v>25</v>
          </cell>
          <cell r="AF516"/>
          <cell r="AG516">
            <v>8</v>
          </cell>
          <cell r="AH516"/>
          <cell r="AI516">
            <v>15</v>
          </cell>
          <cell r="AJ516">
            <v>15</v>
          </cell>
          <cell r="AK516">
            <v>15</v>
          </cell>
          <cell r="AL516">
            <v>5</v>
          </cell>
          <cell r="AM516">
            <v>10</v>
          </cell>
          <cell r="AN516">
            <v>5</v>
          </cell>
          <cell r="AO516">
            <v>4</v>
          </cell>
          <cell r="AP516">
            <v>4</v>
          </cell>
          <cell r="AQ516">
            <v>3</v>
          </cell>
          <cell r="AR516">
            <v>4</v>
          </cell>
          <cell r="AS516">
            <v>5</v>
          </cell>
          <cell r="AT516">
            <v>7</v>
          </cell>
          <cell r="AU516">
            <v>5</v>
          </cell>
          <cell r="AV516">
            <v>5</v>
          </cell>
          <cell r="AW516" t="str">
            <v/>
          </cell>
        </row>
        <row r="517">
          <cell r="A517">
            <v>515</v>
          </cell>
          <cell r="B517">
            <v>2024</v>
          </cell>
          <cell r="C517"/>
          <cell r="D517" t="str">
            <v>0015g00001V9SuhAAF</v>
          </cell>
          <cell r="E517" t="str">
            <v>R.S Enterprises</v>
          </cell>
          <cell r="F517" t="str">
            <v>UTTAR PRADESH</v>
          </cell>
          <cell r="G517" t="str">
            <v>GAUTAM BUDDHA NAGAR</v>
          </cell>
          <cell r="H517" t="str">
            <v>Noida</v>
          </cell>
          <cell r="I517" t="str">
            <v>SHASHI STEELS CORPORATION</v>
          </cell>
          <cell r="J517" t="str">
            <v>Abhijeet Biswas</v>
          </cell>
          <cell r="K517" t="str">
            <v>Abhijeet Biswas</v>
          </cell>
          <cell r="L517" t="str">
            <v>C12816</v>
          </cell>
          <cell r="M517" t="str">
            <v>North</v>
          </cell>
          <cell r="N517">
            <v>201310</v>
          </cell>
          <cell r="O517" t="str">
            <v>09DFFH4556N1ZB</v>
          </cell>
          <cell r="P517">
            <v>9311697332</v>
          </cell>
          <cell r="Q517" t="str">
            <v>Aug'24</v>
          </cell>
          <cell r="R517">
            <v>2025</v>
          </cell>
          <cell r="S517"/>
          <cell r="T517">
            <v>200</v>
          </cell>
          <cell r="U517">
            <v>0</v>
          </cell>
          <cell r="V517" t="str">
            <v>Challenger</v>
          </cell>
          <cell r="W517"/>
          <cell r="X517"/>
          <cell r="Y517"/>
          <cell r="Z517"/>
          <cell r="AA517"/>
          <cell r="AB517"/>
          <cell r="AC517"/>
          <cell r="AD517">
            <v>60.3</v>
          </cell>
          <cell r="AE517"/>
          <cell r="AF517"/>
          <cell r="AG517"/>
          <cell r="AH517"/>
          <cell r="AI517"/>
          <cell r="AJ517"/>
          <cell r="AK517"/>
          <cell r="AL517"/>
          <cell r="AM517"/>
          <cell r="AO517"/>
          <cell r="AP517"/>
          <cell r="AQ517"/>
          <cell r="AR517"/>
          <cell r="AS517"/>
          <cell r="AU517"/>
          <cell r="AV517"/>
          <cell r="AW517" t="str">
            <v/>
          </cell>
        </row>
        <row r="518">
          <cell r="A518">
            <v>516</v>
          </cell>
          <cell r="B518">
            <v>2024</v>
          </cell>
          <cell r="C518"/>
          <cell r="D518" t="str">
            <v>0015g00001dGbxyAAC</v>
          </cell>
          <cell r="E518" t="str">
            <v>Haridwari lal Ved Prakash</v>
          </cell>
          <cell r="F518" t="str">
            <v>UTTAR PRADESH</v>
          </cell>
          <cell r="G518" t="str">
            <v>GAUTAM BUDDHA NAGAR</v>
          </cell>
          <cell r="H518" t="str">
            <v>Sikandrabad</v>
          </cell>
          <cell r="I518" t="str">
            <v>SHASHI STEELS CORPORATION</v>
          </cell>
          <cell r="J518" t="str">
            <v>Abhijeet Biswas</v>
          </cell>
          <cell r="K518" t="str">
            <v>Abhijeet Biswas</v>
          </cell>
          <cell r="L518" t="str">
            <v>C12816</v>
          </cell>
          <cell r="M518" t="str">
            <v>North</v>
          </cell>
          <cell r="N518">
            <v>203201</v>
          </cell>
          <cell r="O518" t="str">
            <v>09AFYPR8383Q1Z</v>
          </cell>
          <cell r="P518">
            <v>8006409702</v>
          </cell>
          <cell r="Q518" t="str">
            <v>Aug'24</v>
          </cell>
          <cell r="R518">
            <v>2025</v>
          </cell>
          <cell r="S518"/>
          <cell r="T518">
            <v>350</v>
          </cell>
          <cell r="U518">
            <v>0</v>
          </cell>
          <cell r="V518" t="str">
            <v>Alien</v>
          </cell>
          <cell r="W518"/>
          <cell r="X518"/>
          <cell r="Y518"/>
          <cell r="Z518"/>
          <cell r="AA518"/>
          <cell r="AB518"/>
          <cell r="AC518"/>
          <cell r="AD518">
            <v>51.06</v>
          </cell>
          <cell r="AE518"/>
          <cell r="AF518"/>
          <cell r="AG518"/>
          <cell r="AH518"/>
          <cell r="AI518"/>
          <cell r="AJ518"/>
          <cell r="AK518"/>
          <cell r="AL518"/>
          <cell r="AM518"/>
          <cell r="AO518"/>
          <cell r="AP518"/>
          <cell r="AQ518"/>
          <cell r="AR518"/>
          <cell r="AS518"/>
          <cell r="AU518"/>
          <cell r="AV518"/>
          <cell r="AW518" t="str">
            <v/>
          </cell>
        </row>
        <row r="519">
          <cell r="A519">
            <v>517</v>
          </cell>
          <cell r="B519">
            <v>2024</v>
          </cell>
          <cell r="C519"/>
          <cell r="D519" t="str">
            <v>0015g00001UBHgqAAH</v>
          </cell>
          <cell r="E519" t="str">
            <v>SIDDHIDHATA TRADING COMPANY</v>
          </cell>
          <cell r="F519" t="str">
            <v>UTTAR PRADESH</v>
          </cell>
          <cell r="G519" t="str">
            <v>GAUTAM BUDDHA NAGAR</v>
          </cell>
          <cell r="H519" t="str">
            <v>Ghaziabad</v>
          </cell>
          <cell r="I519" t="str">
            <v>SHASHI STEELS CORPORATION</v>
          </cell>
          <cell r="J519" t="str">
            <v>Abhijeet Biswas</v>
          </cell>
          <cell r="K519" t="str">
            <v>Abhijeet Biswas</v>
          </cell>
          <cell r="L519" t="str">
            <v>C12816</v>
          </cell>
          <cell r="M519" t="str">
            <v>North</v>
          </cell>
          <cell r="N519">
            <v>201009</v>
          </cell>
          <cell r="O519" t="str">
            <v>09CHFPM9762D1ZZ</v>
          </cell>
          <cell r="P519">
            <v>8802160807</v>
          </cell>
          <cell r="Q519" t="str">
            <v>Aug'24</v>
          </cell>
          <cell r="R519">
            <v>2025</v>
          </cell>
          <cell r="S519"/>
          <cell r="T519">
            <v>400</v>
          </cell>
          <cell r="U519">
            <v>0</v>
          </cell>
          <cell r="V519" t="str">
            <v>Alien</v>
          </cell>
          <cell r="W519"/>
          <cell r="X519"/>
          <cell r="Y519"/>
          <cell r="Z519"/>
          <cell r="AA519"/>
          <cell r="AB519"/>
          <cell r="AC519"/>
          <cell r="AD519">
            <v>81.09</v>
          </cell>
          <cell r="AE519"/>
          <cell r="AF519"/>
          <cell r="AG519"/>
          <cell r="AH519"/>
          <cell r="AI519"/>
          <cell r="AJ519"/>
          <cell r="AK519"/>
          <cell r="AL519"/>
          <cell r="AM519"/>
          <cell r="AO519"/>
          <cell r="AP519"/>
          <cell r="AQ519"/>
          <cell r="AR519"/>
          <cell r="AS519"/>
          <cell r="AU519"/>
          <cell r="AV519"/>
          <cell r="AW519" t="str">
            <v/>
          </cell>
        </row>
        <row r="520">
          <cell r="A520">
            <v>518</v>
          </cell>
          <cell r="B520">
            <v>2024</v>
          </cell>
          <cell r="C520"/>
          <cell r="D520" t="str">
            <v>001J1000002kbRuIAI</v>
          </cell>
          <cell r="E520" t="str">
            <v>NEW AGRAWAL IRON AND CEMENT STORE</v>
          </cell>
          <cell r="F520" t="str">
            <v>UTTAR PRADESH</v>
          </cell>
          <cell r="G520" t="str">
            <v>MIRZAPUR</v>
          </cell>
          <cell r="H520" t="str">
            <v>Mirzapur</v>
          </cell>
          <cell r="I520" t="str">
            <v>GLOBAL IRONTRADING PVT. LTD.</v>
          </cell>
          <cell r="J520" t="str">
            <v>Divyansh Dhawal</v>
          </cell>
          <cell r="K520" t="str">
            <v>Varun Arora</v>
          </cell>
          <cell r="L520" t="str">
            <v>C12819</v>
          </cell>
          <cell r="M520" t="str">
            <v>North</v>
          </cell>
          <cell r="N520">
            <v>231001</v>
          </cell>
          <cell r="O520" t="str">
            <v>09AJVPA3246N1ZO</v>
          </cell>
          <cell r="P520">
            <v>9452641247</v>
          </cell>
          <cell r="Q520" t="str">
            <v>Aug'24</v>
          </cell>
          <cell r="R520">
            <v>2025</v>
          </cell>
          <cell r="S520"/>
          <cell r="T520">
            <v>30</v>
          </cell>
          <cell r="U520">
            <v>0</v>
          </cell>
          <cell r="V520" t="str">
            <v>Minor</v>
          </cell>
          <cell r="W520"/>
          <cell r="X520"/>
          <cell r="Y520"/>
          <cell r="Z520"/>
          <cell r="AA520"/>
          <cell r="AB520"/>
          <cell r="AC520"/>
          <cell r="AD520">
            <v>3</v>
          </cell>
          <cell r="AE520"/>
          <cell r="AF520"/>
          <cell r="AG520"/>
          <cell r="AH520"/>
          <cell r="AI520"/>
          <cell r="AJ520"/>
          <cell r="AK520"/>
          <cell r="AL520"/>
          <cell r="AM520"/>
          <cell r="AO520"/>
          <cell r="AP520"/>
          <cell r="AQ520"/>
          <cell r="AR520"/>
          <cell r="AS520"/>
          <cell r="AU520"/>
          <cell r="AV520"/>
          <cell r="AW520" t="str">
            <v/>
          </cell>
        </row>
        <row r="521">
          <cell r="A521">
            <v>519</v>
          </cell>
          <cell r="B521">
            <v>2024</v>
          </cell>
          <cell r="C521"/>
          <cell r="D521" t="str">
            <v>0015g00001ehdgkAAA</v>
          </cell>
          <cell r="E521" t="str">
            <v>SINGH BROTHERS ENGINEERING</v>
          </cell>
          <cell r="F521" t="str">
            <v>UTTAR PRADESH</v>
          </cell>
          <cell r="G521" t="str">
            <v>VARANASI</v>
          </cell>
          <cell r="H521" t="str">
            <v>Varanasi</v>
          </cell>
          <cell r="I521" t="str">
            <v>GLOBAL IRONTRADING PVT. LTD.</v>
          </cell>
          <cell r="J521" t="str">
            <v>Divyansh Dhawal</v>
          </cell>
          <cell r="K521" t="str">
            <v>Varun Arora</v>
          </cell>
          <cell r="L521" t="str">
            <v>C12819</v>
          </cell>
          <cell r="M521" t="str">
            <v>North</v>
          </cell>
          <cell r="N521">
            <v>221011</v>
          </cell>
          <cell r="O521" t="str">
            <v>09FMGPS6799H1ZZ</v>
          </cell>
          <cell r="P521">
            <v>9838808962</v>
          </cell>
          <cell r="Q521" t="str">
            <v>Aug'24</v>
          </cell>
          <cell r="R521">
            <v>2025</v>
          </cell>
          <cell r="S521"/>
          <cell r="T521">
            <v>150</v>
          </cell>
          <cell r="U521">
            <v>0</v>
          </cell>
          <cell r="V521" t="str">
            <v>Challenger</v>
          </cell>
          <cell r="W521"/>
          <cell r="X521"/>
          <cell r="Y521"/>
          <cell r="Z521"/>
          <cell r="AA521"/>
          <cell r="AB521"/>
          <cell r="AC521"/>
          <cell r="AD521">
            <v>53</v>
          </cell>
          <cell r="AE521">
            <v>28</v>
          </cell>
          <cell r="AF521"/>
          <cell r="AG521"/>
          <cell r="AH521"/>
          <cell r="AI521"/>
          <cell r="AJ521"/>
          <cell r="AK521"/>
          <cell r="AL521"/>
          <cell r="AM521"/>
          <cell r="AO521"/>
          <cell r="AP521"/>
          <cell r="AQ521"/>
          <cell r="AR521"/>
          <cell r="AS521"/>
          <cell r="AU521"/>
          <cell r="AV521"/>
          <cell r="AW521" t="str">
            <v/>
          </cell>
        </row>
        <row r="522">
          <cell r="A522">
            <v>520</v>
          </cell>
          <cell r="B522">
            <v>2024</v>
          </cell>
          <cell r="C522"/>
          <cell r="D522" t="str">
            <v>001J1000007ohLtIAI</v>
          </cell>
          <cell r="E522" t="str">
            <v>SK IRON STORE</v>
          </cell>
          <cell r="F522" t="str">
            <v>UTTAR PRADESH</v>
          </cell>
          <cell r="G522" t="str">
            <v>BAREILLY</v>
          </cell>
          <cell r="H522" t="str">
            <v>Bareilly</v>
          </cell>
          <cell r="I522" t="str">
            <v>Khandelwal Associates</v>
          </cell>
          <cell r="J522" t="str">
            <v>SHIV KUMAR</v>
          </cell>
          <cell r="K522" t="str">
            <v>Ashutosh Shukla</v>
          </cell>
          <cell r="L522" t="str">
            <v>C12818</v>
          </cell>
          <cell r="M522" t="str">
            <v>North</v>
          </cell>
          <cell r="N522">
            <v>243001</v>
          </cell>
          <cell r="O522" t="str">
            <v>09AOMPK3424N1ZH</v>
          </cell>
          <cell r="P522">
            <v>9837163664</v>
          </cell>
          <cell r="Q522" t="str">
            <v>Aug'24</v>
          </cell>
          <cell r="R522">
            <v>2025</v>
          </cell>
          <cell r="S522"/>
          <cell r="T522">
            <v>160</v>
          </cell>
          <cell r="U522">
            <v>4.1666666666666666E-3</v>
          </cell>
          <cell r="V522" t="str">
            <v>Challenger</v>
          </cell>
          <cell r="W522"/>
          <cell r="X522"/>
          <cell r="Y522"/>
          <cell r="Z522"/>
          <cell r="AA522"/>
          <cell r="AB522"/>
          <cell r="AC522"/>
          <cell r="AD522">
            <v>5</v>
          </cell>
          <cell r="AE522">
            <v>2</v>
          </cell>
          <cell r="AF522"/>
          <cell r="AG522"/>
          <cell r="AH522">
            <v>2</v>
          </cell>
          <cell r="AI522"/>
          <cell r="AJ522"/>
          <cell r="AK522"/>
          <cell r="AL522"/>
          <cell r="AM522"/>
          <cell r="AN522">
            <v>1</v>
          </cell>
          <cell r="AO522"/>
          <cell r="AP522"/>
          <cell r="AQ522"/>
          <cell r="AR522">
            <v>1</v>
          </cell>
          <cell r="AS522"/>
          <cell r="AU522">
            <v>2</v>
          </cell>
          <cell r="AV522"/>
          <cell r="AW522">
            <v>3</v>
          </cell>
        </row>
        <row r="523">
          <cell r="A523">
            <v>521</v>
          </cell>
          <cell r="B523">
            <v>2024</v>
          </cell>
          <cell r="C523"/>
          <cell r="D523" t="str">
            <v>0015g00001XcFeLAAV</v>
          </cell>
          <cell r="E523" t="str">
            <v>M/S NIRMAL LOHA UDHYOG</v>
          </cell>
          <cell r="F523" t="str">
            <v>UTTAR PRADESH</v>
          </cell>
          <cell r="G523" t="str">
            <v>PILIBHIT</v>
          </cell>
          <cell r="H523" t="str">
            <v>Pilibhit</v>
          </cell>
          <cell r="I523" t="str">
            <v>Khandelwal Associates</v>
          </cell>
          <cell r="J523" t="str">
            <v>SHIV KUMAR</v>
          </cell>
          <cell r="K523" t="str">
            <v>Ashutosh Shukla</v>
          </cell>
          <cell r="L523" t="str">
            <v>C12818</v>
          </cell>
          <cell r="M523" t="str">
            <v>North</v>
          </cell>
          <cell r="N523">
            <v>262001</v>
          </cell>
          <cell r="O523" t="str">
            <v>09ABWPA3772E1ZG</v>
          </cell>
          <cell r="P523">
            <v>8218308429</v>
          </cell>
          <cell r="Q523" t="str">
            <v>Aug'24</v>
          </cell>
          <cell r="R523">
            <v>2025</v>
          </cell>
          <cell r="S523"/>
          <cell r="T523">
            <v>290</v>
          </cell>
          <cell r="U523">
            <v>1.4367816091954025E-2</v>
          </cell>
          <cell r="V523" t="str">
            <v>Alien</v>
          </cell>
          <cell r="W523"/>
          <cell r="X523"/>
          <cell r="Y523"/>
          <cell r="Z523"/>
          <cell r="AA523"/>
          <cell r="AB523"/>
          <cell r="AC523"/>
          <cell r="AD523">
            <v>2</v>
          </cell>
          <cell r="AE523">
            <v>5</v>
          </cell>
          <cell r="AF523">
            <v>2</v>
          </cell>
          <cell r="AG523">
            <v>1</v>
          </cell>
          <cell r="AH523">
            <v>1</v>
          </cell>
          <cell r="AI523"/>
          <cell r="AJ523">
            <v>1</v>
          </cell>
          <cell r="AK523">
            <v>1</v>
          </cell>
          <cell r="AL523">
            <v>50</v>
          </cell>
          <cell r="AM523">
            <v>10</v>
          </cell>
          <cell r="AN523">
            <v>1</v>
          </cell>
          <cell r="AO523">
            <v>10</v>
          </cell>
          <cell r="AP523">
            <v>1</v>
          </cell>
          <cell r="AQ523">
            <v>1.5</v>
          </cell>
          <cell r="AR523">
            <v>3</v>
          </cell>
          <cell r="AS523">
            <v>10</v>
          </cell>
          <cell r="AT523">
            <v>7.5</v>
          </cell>
          <cell r="AU523">
            <v>5</v>
          </cell>
          <cell r="AV523"/>
          <cell r="AW523">
            <v>65</v>
          </cell>
        </row>
        <row r="524">
          <cell r="A524">
            <v>522</v>
          </cell>
          <cell r="B524">
            <v>2024</v>
          </cell>
          <cell r="C524"/>
          <cell r="D524" t="str">
            <v>001J10000051oBFIAY</v>
          </cell>
          <cell r="E524" t="str">
            <v>M/S RIKHAI LAL BINDESHWARI PRASAD</v>
          </cell>
          <cell r="F524" t="str">
            <v>UTTAR PRADESH</v>
          </cell>
          <cell r="G524" t="str">
            <v>AZAMGARH</v>
          </cell>
          <cell r="H524" t="str">
            <v>Azamgarh</v>
          </cell>
          <cell r="I524" t="str">
            <v>GOBINDGARH IRON LLP</v>
          </cell>
          <cell r="J524" t="str">
            <v>Mohd Ansari</v>
          </cell>
          <cell r="K524" t="str">
            <v>-</v>
          </cell>
          <cell r="L524" t="str">
            <v>C12817</v>
          </cell>
          <cell r="M524" t="str">
            <v>North</v>
          </cell>
          <cell r="N524">
            <v>276001</v>
          </cell>
          <cell r="O524" t="str">
            <v>09ADEPK7781R1ZK</v>
          </cell>
          <cell r="P524">
            <v>9956424244</v>
          </cell>
          <cell r="Q524" t="str">
            <v>Aug'24</v>
          </cell>
          <cell r="R524">
            <v>2025</v>
          </cell>
          <cell r="S524"/>
          <cell r="T524">
            <v>570</v>
          </cell>
          <cell r="U524">
            <v>0</v>
          </cell>
          <cell r="V524" t="str">
            <v>Alien</v>
          </cell>
          <cell r="W524"/>
          <cell r="X524"/>
          <cell r="Y524"/>
          <cell r="Z524"/>
          <cell r="AA524"/>
          <cell r="AB524"/>
          <cell r="AC524"/>
          <cell r="AD524">
            <v>10</v>
          </cell>
          <cell r="AE524"/>
          <cell r="AF524"/>
          <cell r="AG524">
            <v>5</v>
          </cell>
          <cell r="AH524"/>
          <cell r="AI524"/>
          <cell r="AJ524"/>
          <cell r="AK524"/>
          <cell r="AL524"/>
          <cell r="AM524"/>
          <cell r="AO524"/>
          <cell r="AP524"/>
          <cell r="AQ524"/>
          <cell r="AR524"/>
          <cell r="AS524">
            <v>10</v>
          </cell>
          <cell r="AU524"/>
          <cell r="AV524"/>
          <cell r="AW524" t="str">
            <v/>
          </cell>
        </row>
        <row r="525">
          <cell r="A525">
            <v>523</v>
          </cell>
          <cell r="B525">
            <v>2024</v>
          </cell>
          <cell r="C525"/>
          <cell r="D525" t="str">
            <v>001J100000GefItIAJ</v>
          </cell>
          <cell r="E525" t="str">
            <v>JAI BAJRANG TRADERS</v>
          </cell>
          <cell r="F525" t="str">
            <v>UTTARAKHAND</v>
          </cell>
          <cell r="G525" t="str">
            <v>DEHRADUN</v>
          </cell>
          <cell r="H525" t="str">
            <v>Dehradun</v>
          </cell>
          <cell r="I525" t="str">
            <v>SHIVA SALES INDIA CORPORATION</v>
          </cell>
          <cell r="J525" t="str">
            <v>Ravi Kumar</v>
          </cell>
          <cell r="K525" t="str">
            <v>-</v>
          </cell>
          <cell r="L525" t="str">
            <v>C12821</v>
          </cell>
          <cell r="M525" t="str">
            <v>North</v>
          </cell>
          <cell r="N525">
            <v>248001</v>
          </cell>
          <cell r="O525" t="str">
            <v>05AARFJ6379E1ZY</v>
          </cell>
          <cell r="P525">
            <v>9718193669</v>
          </cell>
          <cell r="Q525" t="str">
            <v>Aug'24</v>
          </cell>
          <cell r="R525">
            <v>2025</v>
          </cell>
          <cell r="S525"/>
          <cell r="T525">
            <v>30</v>
          </cell>
          <cell r="U525">
            <v>0</v>
          </cell>
          <cell r="V525" t="str">
            <v>Minor</v>
          </cell>
          <cell r="W525"/>
          <cell r="X525"/>
          <cell r="Y525"/>
          <cell r="Z525"/>
          <cell r="AA525"/>
          <cell r="AB525"/>
          <cell r="AC525"/>
          <cell r="AD525">
            <v>4</v>
          </cell>
          <cell r="AE525">
            <v>3</v>
          </cell>
          <cell r="AF525">
            <v>4</v>
          </cell>
          <cell r="AG525">
            <v>4</v>
          </cell>
          <cell r="AH525"/>
          <cell r="AI525"/>
          <cell r="AJ525"/>
          <cell r="AK525"/>
          <cell r="AL525"/>
          <cell r="AM525"/>
          <cell r="AO525"/>
          <cell r="AP525"/>
          <cell r="AQ525"/>
          <cell r="AR525"/>
          <cell r="AS525"/>
          <cell r="AU525"/>
          <cell r="AV525"/>
          <cell r="AW525" t="str">
            <v/>
          </cell>
        </row>
        <row r="526">
          <cell r="A526">
            <v>524</v>
          </cell>
          <cell r="B526">
            <v>2024</v>
          </cell>
          <cell r="C526"/>
          <cell r="D526" t="str">
            <v>001J100000BPEGjIAP</v>
          </cell>
          <cell r="E526" t="str">
            <v>M/S RATHER CEMENT STORE GOWARI</v>
          </cell>
          <cell r="F526" t="str">
            <v>JAMMU AND KASHMIR</v>
          </cell>
          <cell r="G526" t="str">
            <v>DODA</v>
          </cell>
          <cell r="H526"/>
          <cell r="I526" t="str">
            <v>AGGARWAL TRADERS</v>
          </cell>
          <cell r="J526" t="str">
            <v>bhanu ayush</v>
          </cell>
          <cell r="K526" t="str">
            <v>-</v>
          </cell>
          <cell r="L526" t="str">
            <v>0015g00001gvNHH</v>
          </cell>
          <cell r="M526" t="str">
            <v>North</v>
          </cell>
          <cell r="N526">
            <v>182203</v>
          </cell>
          <cell r="O526" t="str">
            <v>01BBRPR7245B1ZP</v>
          </cell>
          <cell r="P526">
            <v>7051910107</v>
          </cell>
          <cell r="Q526" t="str">
            <v>Aug'24</v>
          </cell>
          <cell r="R526">
            <v>2025</v>
          </cell>
          <cell r="S526"/>
          <cell r="T526">
            <v>50</v>
          </cell>
          <cell r="U526">
            <v>0</v>
          </cell>
          <cell r="V526" t="str">
            <v>Minor</v>
          </cell>
          <cell r="W526"/>
          <cell r="X526"/>
          <cell r="Y526"/>
          <cell r="Z526"/>
          <cell r="AA526"/>
          <cell r="AB526"/>
          <cell r="AC526"/>
          <cell r="AD526">
            <v>35</v>
          </cell>
          <cell r="AE526">
            <v>10</v>
          </cell>
          <cell r="AF526">
            <v>15</v>
          </cell>
          <cell r="AG526">
            <v>15</v>
          </cell>
          <cell r="AH526"/>
          <cell r="AI526"/>
          <cell r="AJ526"/>
          <cell r="AK526"/>
          <cell r="AL526"/>
          <cell r="AM526"/>
          <cell r="AO526"/>
          <cell r="AP526"/>
          <cell r="AQ526"/>
          <cell r="AR526"/>
          <cell r="AS526"/>
          <cell r="AU526"/>
          <cell r="AV526"/>
          <cell r="AW526" t="str">
            <v/>
          </cell>
        </row>
        <row r="527">
          <cell r="A527">
            <v>525</v>
          </cell>
          <cell r="B527">
            <v>2024</v>
          </cell>
          <cell r="C527"/>
          <cell r="D527" t="str">
            <v>0015g00001dJkGRAA0</v>
          </cell>
          <cell r="E527" t="str">
            <v>RINKU KUMAR AND BROS</v>
          </cell>
          <cell r="F527" t="str">
            <v>JAMMU AND KASHMIR</v>
          </cell>
          <cell r="G527" t="str">
            <v>JAMMU</v>
          </cell>
          <cell r="H527" t="str">
            <v>Jammu</v>
          </cell>
          <cell r="I527" t="str">
            <v>AGGARWAL TRADERS</v>
          </cell>
          <cell r="J527" t="str">
            <v>bhanu ayush</v>
          </cell>
          <cell r="K527" t="str">
            <v>-</v>
          </cell>
          <cell r="L527" t="str">
            <v>0015g00001gvNHH</v>
          </cell>
          <cell r="M527" t="str">
            <v>North</v>
          </cell>
          <cell r="N527">
            <v>180003</v>
          </cell>
          <cell r="O527" t="str">
            <v>01BMKPK0514J2ZG</v>
          </cell>
          <cell r="P527">
            <v>9622291781</v>
          </cell>
          <cell r="Q527" t="str">
            <v>Aug'24</v>
          </cell>
          <cell r="R527">
            <v>2025</v>
          </cell>
          <cell r="S527"/>
          <cell r="T527">
            <v>75</v>
          </cell>
          <cell r="U527">
            <v>7.0044444444444437E-2</v>
          </cell>
          <cell r="V527" t="str">
            <v>Challenger</v>
          </cell>
          <cell r="W527"/>
          <cell r="X527"/>
          <cell r="Y527"/>
          <cell r="Z527"/>
          <cell r="AA527"/>
          <cell r="AB527"/>
          <cell r="AC527"/>
          <cell r="AD527">
            <v>35</v>
          </cell>
          <cell r="AE527"/>
          <cell r="AF527">
            <v>16</v>
          </cell>
          <cell r="AG527">
            <v>8</v>
          </cell>
          <cell r="AH527">
            <v>2</v>
          </cell>
          <cell r="AI527">
            <v>1.52</v>
          </cell>
          <cell r="AJ527">
            <v>2</v>
          </cell>
          <cell r="AK527"/>
          <cell r="AL527">
            <v>6</v>
          </cell>
          <cell r="AM527">
            <v>26</v>
          </cell>
          <cell r="AN527">
            <v>14</v>
          </cell>
          <cell r="AO527">
            <v>7.7</v>
          </cell>
          <cell r="AP527">
            <v>2.6</v>
          </cell>
          <cell r="AQ527">
            <v>2.85</v>
          </cell>
          <cell r="AR527">
            <v>7.69</v>
          </cell>
          <cell r="AS527">
            <v>4.29</v>
          </cell>
          <cell r="AT527">
            <v>5.1100000000000003</v>
          </cell>
          <cell r="AU527">
            <v>6</v>
          </cell>
          <cell r="AV527">
            <v>4.6500000000000004</v>
          </cell>
          <cell r="AW527">
            <v>15</v>
          </cell>
        </row>
        <row r="528">
          <cell r="A528">
            <v>526</v>
          </cell>
          <cell r="B528">
            <v>2024</v>
          </cell>
          <cell r="C528"/>
          <cell r="D528">
            <v>0</v>
          </cell>
          <cell r="E528" t="str">
            <v>Haryana Iron and Mill Store</v>
          </cell>
          <cell r="F528" t="str">
            <v>HARYANA</v>
          </cell>
          <cell r="G528" t="str">
            <v>AMBALA</v>
          </cell>
          <cell r="H528" t="str">
            <v>Hisar</v>
          </cell>
          <cell r="I528" t="str">
            <v>G.C. Steels (India) Pvt. Ltd.</v>
          </cell>
          <cell r="J528" t="e">
            <v>#VALUE!</v>
          </cell>
          <cell r="K528" t="str">
            <v>-</v>
          </cell>
          <cell r="L528" t="str">
            <v/>
          </cell>
          <cell r="M528" t="str">
            <v>North</v>
          </cell>
          <cell r="N528" t="e">
            <v>#VALUE!</v>
          </cell>
          <cell r="O528" t="e">
            <v>#VALUE!</v>
          </cell>
          <cell r="P528" t="e">
            <v>#VALUE!</v>
          </cell>
          <cell r="Q528" t="str">
            <v>Aug'24</v>
          </cell>
          <cell r="R528">
            <v>2025</v>
          </cell>
          <cell r="S528"/>
          <cell r="T528" t="str">
            <v/>
          </cell>
          <cell r="U528">
            <v>0</v>
          </cell>
          <cell r="V528" t="str">
            <v>Potential Not updated</v>
          </cell>
          <cell r="W528"/>
          <cell r="X528"/>
          <cell r="Y528"/>
          <cell r="Z528"/>
          <cell r="AA528"/>
          <cell r="AB528"/>
          <cell r="AC528"/>
          <cell r="AD528">
            <v>74.819999999999993</v>
          </cell>
          <cell r="AE528"/>
          <cell r="AF528"/>
          <cell r="AG528"/>
          <cell r="AH528"/>
          <cell r="AI528"/>
          <cell r="AJ528"/>
          <cell r="AK528"/>
          <cell r="AL528"/>
          <cell r="AM528"/>
          <cell r="AO528"/>
          <cell r="AP528"/>
          <cell r="AQ528"/>
          <cell r="AR528"/>
          <cell r="AS528"/>
          <cell r="AU528"/>
          <cell r="AV528"/>
          <cell r="AW528">
            <v>0</v>
          </cell>
        </row>
        <row r="529">
          <cell r="A529">
            <v>527</v>
          </cell>
          <cell r="B529">
            <v>2024</v>
          </cell>
          <cell r="C529"/>
          <cell r="D529" t="str">
            <v>001J1000002ivMTIAY</v>
          </cell>
          <cell r="E529" t="str">
            <v>PARASRAJ INDUSTRIES</v>
          </cell>
          <cell r="F529" t="str">
            <v>RAJASTHAN</v>
          </cell>
          <cell r="G529" t="str">
            <v>UDAIPUR</v>
          </cell>
          <cell r="H529" t="str">
            <v>Girwa</v>
          </cell>
          <cell r="I529" t="str">
            <v>J P ALLOYS</v>
          </cell>
          <cell r="J529" t="str">
            <v>Pushpendra Kumar</v>
          </cell>
          <cell r="K529" t="str">
            <v>Pushpendra Kumar</v>
          </cell>
          <cell r="L529" t="str">
            <v>C13188</v>
          </cell>
          <cell r="M529" t="str">
            <v>North</v>
          </cell>
          <cell r="N529">
            <v>313001</v>
          </cell>
          <cell r="O529" t="str">
            <v>08ALXPK5164H2ZH</v>
          </cell>
          <cell r="P529">
            <v>6376871284</v>
          </cell>
          <cell r="Q529" t="str">
            <v>Aug'24</v>
          </cell>
          <cell r="R529">
            <v>2025</v>
          </cell>
          <cell r="S529"/>
          <cell r="T529">
            <v>300</v>
          </cell>
          <cell r="U529">
            <v>0.17541111111111113</v>
          </cell>
          <cell r="V529" t="str">
            <v>Super Star</v>
          </cell>
          <cell r="W529"/>
          <cell r="X529"/>
          <cell r="Y529"/>
          <cell r="Z529"/>
          <cell r="AA529"/>
          <cell r="AB529"/>
          <cell r="AC529"/>
          <cell r="AD529">
            <v>30</v>
          </cell>
          <cell r="AE529">
            <v>53</v>
          </cell>
          <cell r="AF529"/>
          <cell r="AG529"/>
          <cell r="AH529">
            <v>52</v>
          </cell>
          <cell r="AI529"/>
          <cell r="AJ529"/>
          <cell r="AK529">
            <v>50</v>
          </cell>
          <cell r="AL529"/>
          <cell r="AM529"/>
          <cell r="AN529">
            <v>33</v>
          </cell>
          <cell r="AO529">
            <v>21.87</v>
          </cell>
          <cell r="AP529">
            <v>21.02</v>
          </cell>
          <cell r="AQ529"/>
          <cell r="AR529"/>
          <cell r="AS529"/>
          <cell r="AT529">
            <v>65.08</v>
          </cell>
          <cell r="AU529">
            <v>43</v>
          </cell>
          <cell r="AV529">
            <v>49.79</v>
          </cell>
          <cell r="AW529">
            <v>68</v>
          </cell>
        </row>
        <row r="530">
          <cell r="A530">
            <v>528</v>
          </cell>
          <cell r="B530">
            <v>2024</v>
          </cell>
          <cell r="C530"/>
          <cell r="D530" t="str">
            <v>001J100000BPKGwIAP</v>
          </cell>
          <cell r="E530" t="str">
            <v>CH STEELS</v>
          </cell>
          <cell r="F530" t="str">
            <v>HARYANA</v>
          </cell>
          <cell r="G530" t="str">
            <v>JHAJJAR</v>
          </cell>
          <cell r="H530" t="str">
            <v>Bahadurgarh</v>
          </cell>
          <cell r="I530" t="str">
            <v>JAI DURGA STEELS</v>
          </cell>
          <cell r="J530" t="str">
            <v>Sunny Bhutani</v>
          </cell>
          <cell r="K530" t="str">
            <v>Sunny Bhutani</v>
          </cell>
          <cell r="L530" t="str">
            <v>C12830</v>
          </cell>
          <cell r="M530" t="str">
            <v>North</v>
          </cell>
          <cell r="N530">
            <v>124507</v>
          </cell>
          <cell r="O530" t="str">
            <v>06BHKPK4671H2Z4</v>
          </cell>
          <cell r="P530">
            <v>9996228808</v>
          </cell>
          <cell r="Q530" t="str">
            <v>Aug'24</v>
          </cell>
          <cell r="R530">
            <v>2025</v>
          </cell>
          <cell r="S530"/>
          <cell r="T530">
            <v>120</v>
          </cell>
          <cell r="U530">
            <v>0.78452777777777771</v>
          </cell>
          <cell r="V530" t="str">
            <v>Star</v>
          </cell>
          <cell r="W530"/>
          <cell r="X530"/>
          <cell r="Y530"/>
          <cell r="Z530"/>
          <cell r="AA530"/>
          <cell r="AB530"/>
          <cell r="AC530"/>
          <cell r="AD530">
            <v>70</v>
          </cell>
          <cell r="AE530">
            <v>12</v>
          </cell>
          <cell r="AF530">
            <v>12</v>
          </cell>
          <cell r="AG530">
            <v>12</v>
          </cell>
          <cell r="AH530">
            <v>50</v>
          </cell>
          <cell r="AI530">
            <v>52</v>
          </cell>
          <cell r="AJ530">
            <v>195</v>
          </cell>
          <cell r="AK530">
            <v>100</v>
          </cell>
          <cell r="AL530">
            <v>51</v>
          </cell>
          <cell r="AM530">
            <v>52</v>
          </cell>
          <cell r="AN530">
            <v>50</v>
          </cell>
          <cell r="AO530">
            <v>77.84</v>
          </cell>
          <cell r="AP530">
            <v>51.54</v>
          </cell>
          <cell r="AQ530">
            <v>79.63</v>
          </cell>
          <cell r="AR530">
            <v>64.83</v>
          </cell>
          <cell r="AS530">
            <v>58.13</v>
          </cell>
          <cell r="AT530">
            <v>74.290000000000006</v>
          </cell>
          <cell r="AU530">
            <v>96</v>
          </cell>
          <cell r="AV530">
            <v>112.14</v>
          </cell>
          <cell r="AW530" t="str">
            <v/>
          </cell>
        </row>
        <row r="531">
          <cell r="A531">
            <v>529</v>
          </cell>
          <cell r="B531">
            <v>2024</v>
          </cell>
          <cell r="C531"/>
          <cell r="D531" t="str">
            <v>001J1000009FTYMIA4</v>
          </cell>
          <cell r="E531" t="str">
            <v>NIKHIL BUILDING MATERIAL SUPPLIER &amp; TIMBER STORE</v>
          </cell>
          <cell r="F531" t="str">
            <v>HARYANA</v>
          </cell>
          <cell r="G531" t="str">
            <v>SONIPAT</v>
          </cell>
          <cell r="H531" t="str">
            <v>Rai</v>
          </cell>
          <cell r="I531" t="str">
            <v>JAI DURGA STEELS</v>
          </cell>
          <cell r="J531" t="str">
            <v>Sunny Bhutani</v>
          </cell>
          <cell r="K531" t="str">
            <v>Sunny Bhutani</v>
          </cell>
          <cell r="L531" t="str">
            <v>C12830</v>
          </cell>
          <cell r="M531" t="str">
            <v>North</v>
          </cell>
          <cell r="N531">
            <v>131001</v>
          </cell>
          <cell r="O531" t="str">
            <v>06CSJPS9390A1ZE</v>
          </cell>
          <cell r="P531">
            <v>8607293777</v>
          </cell>
          <cell r="Q531" t="str">
            <v>Aug'24</v>
          </cell>
          <cell r="R531">
            <v>2025</v>
          </cell>
          <cell r="S531"/>
          <cell r="T531">
            <v>80</v>
          </cell>
          <cell r="U531">
            <v>1.1543333333333334</v>
          </cell>
          <cell r="V531" t="str">
            <v>Star</v>
          </cell>
          <cell r="W531"/>
          <cell r="X531"/>
          <cell r="Y531"/>
          <cell r="Z531"/>
          <cell r="AA531"/>
          <cell r="AB531"/>
          <cell r="AC531"/>
          <cell r="AD531">
            <v>68</v>
          </cell>
          <cell r="AE531"/>
          <cell r="AF531"/>
          <cell r="AG531"/>
          <cell r="AH531"/>
          <cell r="AI531">
            <v>120</v>
          </cell>
          <cell r="AJ531">
            <v>230</v>
          </cell>
          <cell r="AK531">
            <v>95</v>
          </cell>
          <cell r="AL531">
            <v>52</v>
          </cell>
          <cell r="AM531">
            <v>53</v>
          </cell>
          <cell r="AN531">
            <v>84</v>
          </cell>
          <cell r="AO531">
            <v>65.67</v>
          </cell>
          <cell r="AP531">
            <v>142.78</v>
          </cell>
          <cell r="AQ531"/>
          <cell r="AR531"/>
          <cell r="AS531">
            <v>69.78</v>
          </cell>
          <cell r="AT531">
            <v>198.58</v>
          </cell>
          <cell r="AU531"/>
          <cell r="AV531">
            <v>78.459999999999994</v>
          </cell>
          <cell r="AW531" t="str">
            <v/>
          </cell>
        </row>
        <row r="532">
          <cell r="A532">
            <v>530</v>
          </cell>
          <cell r="B532">
            <v>2024</v>
          </cell>
          <cell r="C532"/>
          <cell r="D532" t="str">
            <v>001J1000007nqyJIAQ</v>
          </cell>
          <cell r="E532" t="str">
            <v>M/S J.K iron store</v>
          </cell>
          <cell r="F532" t="str">
            <v>HARYANA</v>
          </cell>
          <cell r="G532" t="str">
            <v>SIRSA</v>
          </cell>
          <cell r="H532" t="str">
            <v>Sirsa</v>
          </cell>
          <cell r="I532" t="str">
            <v>PAL CEMENT AND STEEL PVT. LTD.</v>
          </cell>
          <cell r="J532" t="str">
            <v>Varun Arora</v>
          </cell>
          <cell r="K532" t="str">
            <v>Abhishek Wadhwa</v>
          </cell>
          <cell r="L532" t="str">
            <v>C12827</v>
          </cell>
          <cell r="M532" t="str">
            <v>North</v>
          </cell>
          <cell r="N532">
            <v>125055</v>
          </cell>
          <cell r="O532">
            <v>0</v>
          </cell>
          <cell r="P532">
            <v>8607611688</v>
          </cell>
          <cell r="Q532" t="str">
            <v>Aug'24</v>
          </cell>
          <cell r="R532">
            <v>2025</v>
          </cell>
          <cell r="S532"/>
          <cell r="T532">
            <v>50</v>
          </cell>
          <cell r="U532">
            <v>0</v>
          </cell>
          <cell r="V532" t="str">
            <v>Minor</v>
          </cell>
          <cell r="W532"/>
          <cell r="X532"/>
          <cell r="Y532"/>
          <cell r="Z532"/>
          <cell r="AA532"/>
          <cell r="AB532"/>
          <cell r="AC532"/>
          <cell r="AD532">
            <v>50.2</v>
          </cell>
          <cell r="AE532"/>
          <cell r="AF532">
            <v>51</v>
          </cell>
          <cell r="AG532">
            <v>54</v>
          </cell>
          <cell r="AH532">
            <v>35</v>
          </cell>
          <cell r="AI532">
            <v>52</v>
          </cell>
          <cell r="AJ532">
            <v>128</v>
          </cell>
          <cell r="AK532">
            <v>130.5</v>
          </cell>
          <cell r="AL532"/>
          <cell r="AM532"/>
          <cell r="AO532"/>
          <cell r="AP532"/>
          <cell r="AQ532"/>
          <cell r="AR532"/>
          <cell r="AS532"/>
          <cell r="AU532"/>
          <cell r="AV532"/>
          <cell r="AW532" t="str">
            <v/>
          </cell>
        </row>
        <row r="533">
          <cell r="A533">
            <v>531</v>
          </cell>
          <cell r="B533">
            <v>2024</v>
          </cell>
          <cell r="C533"/>
          <cell r="D533" t="str">
            <v>001J1000009FfmoIAC</v>
          </cell>
          <cell r="E533" t="str">
            <v>MAHESH IRON STORE</v>
          </cell>
          <cell r="F533" t="str">
            <v>HARYANA</v>
          </cell>
          <cell r="G533" t="str">
            <v>CHARKI DADRI</v>
          </cell>
          <cell r="H533" t="str">
            <v>Badhra</v>
          </cell>
          <cell r="I533" t="str">
            <v>PAL CEMENT AND STEEL PVT. LTD.</v>
          </cell>
          <cell r="J533" t="str">
            <v>Mayank Arya</v>
          </cell>
          <cell r="K533" t="str">
            <v>Abhishek Wadhwa</v>
          </cell>
          <cell r="L533" t="str">
            <v>C12827</v>
          </cell>
          <cell r="M533" t="str">
            <v>North</v>
          </cell>
          <cell r="N533">
            <v>127306</v>
          </cell>
          <cell r="O533" t="str">
            <v>06AAVPK9621L1Z0</v>
          </cell>
          <cell r="P533">
            <v>9327566607</v>
          </cell>
          <cell r="Q533" t="str">
            <v>Aug'24</v>
          </cell>
          <cell r="R533">
            <v>2025</v>
          </cell>
          <cell r="S533"/>
          <cell r="T533">
            <v>100</v>
          </cell>
          <cell r="U533">
            <v>0</v>
          </cell>
          <cell r="V533" t="str">
            <v>Challenger</v>
          </cell>
          <cell r="W533"/>
          <cell r="X533"/>
          <cell r="Y533"/>
          <cell r="Z533"/>
          <cell r="AA533"/>
          <cell r="AB533"/>
          <cell r="AC533"/>
          <cell r="AD533">
            <v>50.2</v>
          </cell>
          <cell r="AE533"/>
          <cell r="AF533">
            <v>51</v>
          </cell>
          <cell r="AG533"/>
          <cell r="AH533"/>
          <cell r="AI533">
            <v>51</v>
          </cell>
          <cell r="AJ533"/>
          <cell r="AK533">
            <v>50</v>
          </cell>
          <cell r="AL533"/>
          <cell r="AM533"/>
          <cell r="AO533"/>
          <cell r="AP533"/>
          <cell r="AQ533"/>
          <cell r="AR533"/>
          <cell r="AS533"/>
          <cell r="AU533"/>
          <cell r="AV533"/>
          <cell r="AW533" t="str">
            <v/>
          </cell>
        </row>
        <row r="534">
          <cell r="A534">
            <v>532</v>
          </cell>
          <cell r="B534">
            <v>2024</v>
          </cell>
          <cell r="C534"/>
          <cell r="D534" t="str">
            <v>001J1000005ZscxIAC</v>
          </cell>
          <cell r="E534" t="str">
            <v>SHREE SHYAM TRADING CO.</v>
          </cell>
          <cell r="F534" t="str">
            <v>HARYANA</v>
          </cell>
          <cell r="G534" t="str">
            <v>BHIWANI</v>
          </cell>
          <cell r="H534" t="str">
            <v>Bawani Khera</v>
          </cell>
          <cell r="I534" t="str">
            <v>PAL CEMENT AND STEEL PVT. LTD.</v>
          </cell>
          <cell r="J534" t="str">
            <v>Dinesh Kumar</v>
          </cell>
          <cell r="K534" t="str">
            <v>Abhishek Wadhwa</v>
          </cell>
          <cell r="L534" t="str">
            <v>C12827</v>
          </cell>
          <cell r="M534" t="str">
            <v>North</v>
          </cell>
          <cell r="N534">
            <v>127032</v>
          </cell>
          <cell r="O534" t="str">
            <v>06APVPV6385B1Z8</v>
          </cell>
          <cell r="P534">
            <v>9467711303</v>
          </cell>
          <cell r="Q534" t="str">
            <v>Aug'24</v>
          </cell>
          <cell r="R534">
            <v>2025</v>
          </cell>
          <cell r="S534"/>
          <cell r="T534">
            <v>125</v>
          </cell>
          <cell r="U534">
            <v>0.44042666666666669</v>
          </cell>
          <cell r="V534" t="str">
            <v>Star</v>
          </cell>
          <cell r="W534"/>
          <cell r="X534"/>
          <cell r="Y534"/>
          <cell r="Z534"/>
          <cell r="AA534"/>
          <cell r="AB534"/>
          <cell r="AC534"/>
          <cell r="AD534">
            <v>50.8</v>
          </cell>
          <cell r="AE534"/>
          <cell r="AF534"/>
          <cell r="AG534">
            <v>51</v>
          </cell>
          <cell r="AH534">
            <v>35</v>
          </cell>
          <cell r="AI534">
            <v>52</v>
          </cell>
          <cell r="AJ534"/>
          <cell r="AK534">
            <v>112</v>
          </cell>
          <cell r="AL534"/>
          <cell r="AM534">
            <v>52</v>
          </cell>
          <cell r="AN534">
            <v>26</v>
          </cell>
          <cell r="AO534">
            <v>15.03</v>
          </cell>
          <cell r="AP534">
            <v>1</v>
          </cell>
          <cell r="AQ534">
            <v>15.06</v>
          </cell>
          <cell r="AR534">
            <v>13.04</v>
          </cell>
          <cell r="AS534">
            <v>13.01</v>
          </cell>
          <cell r="AT534">
            <v>97.03</v>
          </cell>
          <cell r="AU534">
            <v>42</v>
          </cell>
          <cell r="AV534">
            <v>26.13</v>
          </cell>
          <cell r="AW534">
            <v>13</v>
          </cell>
        </row>
        <row r="535">
          <cell r="A535">
            <v>533</v>
          </cell>
          <cell r="B535">
            <v>2024</v>
          </cell>
          <cell r="C535" t="str">
            <v>PBTMTR329</v>
          </cell>
          <cell r="D535" t="str">
            <v>001J1000006UIMjIAO</v>
          </cell>
          <cell r="E535" t="str">
            <v>RAMDOOT UDHYOG PRIVATE LIMITED</v>
          </cell>
          <cell r="F535">
            <v>0</v>
          </cell>
          <cell r="G535">
            <v>0</v>
          </cell>
          <cell r="H535" t="str">
            <v>Mansa</v>
          </cell>
          <cell r="I535" t="str">
            <v>RAMDOOT UDHYOG PRIVATE LIMITED</v>
          </cell>
          <cell r="J535" t="str">
            <v>Integration User</v>
          </cell>
          <cell r="K535" t="str">
            <v>Sonu Kumar</v>
          </cell>
          <cell r="L535" t="str">
            <v>C13168</v>
          </cell>
          <cell r="M535" t="str">
            <v>North</v>
          </cell>
          <cell r="N535">
            <v>0</v>
          </cell>
          <cell r="O535" t="str">
            <v>06AALCR6817Q1ZK</v>
          </cell>
          <cell r="P535">
            <v>9729182608</v>
          </cell>
          <cell r="Q535" t="str">
            <v>Apr'24</v>
          </cell>
          <cell r="R535">
            <v>2025</v>
          </cell>
          <cell r="S535"/>
          <cell r="T535">
            <v>0</v>
          </cell>
          <cell r="U535">
            <v>0</v>
          </cell>
          <cell r="V535" t="str">
            <v>Minor</v>
          </cell>
          <cell r="W535"/>
          <cell r="X535"/>
          <cell r="Y535"/>
          <cell r="Z535">
            <v>20</v>
          </cell>
          <cell r="AA535"/>
          <cell r="AB535"/>
          <cell r="AC535"/>
          <cell r="AD535"/>
          <cell r="AE535"/>
          <cell r="AF535"/>
          <cell r="AG535"/>
          <cell r="AH535"/>
          <cell r="AI535"/>
          <cell r="AJ535"/>
          <cell r="AK535"/>
          <cell r="AL535"/>
          <cell r="AM535"/>
          <cell r="AO535"/>
          <cell r="AP535"/>
          <cell r="AQ535"/>
          <cell r="AR535"/>
          <cell r="AS535"/>
          <cell r="AU535"/>
          <cell r="AV535"/>
          <cell r="AW535" t="str">
            <v/>
          </cell>
        </row>
        <row r="536">
          <cell r="A536">
            <v>534</v>
          </cell>
          <cell r="B536">
            <v>2024</v>
          </cell>
          <cell r="C536" t="str">
            <v>PBTMTR420</v>
          </cell>
          <cell r="D536" t="str">
            <v>0015g00001gv2NzAAI</v>
          </cell>
          <cell r="E536" t="str">
            <v>R. K. STEELS</v>
          </cell>
          <cell r="F536" t="str">
            <v>PUNJAB</v>
          </cell>
          <cell r="G536" t="str">
            <v>BATHINDA</v>
          </cell>
          <cell r="H536" t="str">
            <v>Bathinda</v>
          </cell>
          <cell r="I536" t="str">
            <v>RAMDOOT UDHYOG PRIVATE LIMITED</v>
          </cell>
          <cell r="J536" t="str">
            <v>Abhishek Wadhwa</v>
          </cell>
          <cell r="K536" t="str">
            <v>Sonu Kumar</v>
          </cell>
          <cell r="L536" t="str">
            <v>C13168</v>
          </cell>
          <cell r="M536" t="str">
            <v>North</v>
          </cell>
          <cell r="N536">
            <v>151001</v>
          </cell>
          <cell r="O536" t="str">
            <v>03AQXPG7547D1ZN</v>
          </cell>
          <cell r="P536">
            <v>9876101651</v>
          </cell>
          <cell r="Q536" t="str">
            <v>May'24</v>
          </cell>
          <cell r="R536">
            <v>2025</v>
          </cell>
          <cell r="S536"/>
          <cell r="T536">
            <v>180</v>
          </cell>
          <cell r="U536">
            <v>0</v>
          </cell>
          <cell r="V536" t="str">
            <v>Challenger</v>
          </cell>
          <cell r="W536"/>
          <cell r="X536"/>
          <cell r="Y536"/>
          <cell r="Z536"/>
          <cell r="AA536">
            <v>12</v>
          </cell>
          <cell r="AB536"/>
          <cell r="AC536"/>
          <cell r="AD536"/>
          <cell r="AE536"/>
          <cell r="AF536"/>
          <cell r="AG536"/>
          <cell r="AH536"/>
          <cell r="AI536"/>
          <cell r="AJ536"/>
          <cell r="AK536"/>
          <cell r="AL536"/>
          <cell r="AM536"/>
          <cell r="AO536"/>
          <cell r="AP536"/>
          <cell r="AQ536"/>
          <cell r="AR536"/>
          <cell r="AS536"/>
          <cell r="AU536"/>
          <cell r="AV536"/>
          <cell r="AW536" t="str">
            <v/>
          </cell>
        </row>
        <row r="537">
          <cell r="A537">
            <v>535</v>
          </cell>
          <cell r="B537">
            <v>2024</v>
          </cell>
          <cell r="C537"/>
          <cell r="D537" t="str">
            <v>001J1000009H3ZpIAK</v>
          </cell>
          <cell r="E537" t="str">
            <v>MJ INTERIOR</v>
          </cell>
          <cell r="F537" t="str">
            <v>RAJASTHAN</v>
          </cell>
          <cell r="G537" t="str">
            <v>JODHPUR</v>
          </cell>
          <cell r="H537"/>
          <cell r="I537" t="str">
            <v>M R Associates</v>
          </cell>
          <cell r="J537" t="str">
            <v>Neeraj Sharma</v>
          </cell>
          <cell r="K537" t="str">
            <v>Neeraj Sharma</v>
          </cell>
          <cell r="L537" t="str">
            <v>C13417</v>
          </cell>
          <cell r="M537" t="str">
            <v>North</v>
          </cell>
          <cell r="N537">
            <v>342305</v>
          </cell>
          <cell r="O537" t="str">
            <v>08BGKPJ8853K1ZP</v>
          </cell>
          <cell r="P537">
            <v>9636896942</v>
          </cell>
          <cell r="Q537" t="str">
            <v>Aug'24</v>
          </cell>
          <cell r="R537">
            <v>2025</v>
          </cell>
          <cell r="S537"/>
          <cell r="T537">
            <v>50</v>
          </cell>
          <cell r="U537">
            <v>0</v>
          </cell>
          <cell r="V537" t="str">
            <v>Minor</v>
          </cell>
          <cell r="W537"/>
          <cell r="X537"/>
          <cell r="Y537"/>
          <cell r="Z537"/>
          <cell r="AA537"/>
          <cell r="AB537"/>
          <cell r="AC537"/>
          <cell r="AD537">
            <v>35.5</v>
          </cell>
          <cell r="AE537"/>
          <cell r="AF537"/>
          <cell r="AG537"/>
          <cell r="AH537"/>
          <cell r="AI537"/>
          <cell r="AJ537"/>
          <cell r="AK537"/>
          <cell r="AL537"/>
          <cell r="AM537"/>
          <cell r="AO537"/>
          <cell r="AP537"/>
          <cell r="AQ537"/>
          <cell r="AR537"/>
          <cell r="AS537"/>
          <cell r="AU537"/>
          <cell r="AV537"/>
          <cell r="AW537" t="str">
            <v/>
          </cell>
        </row>
        <row r="538">
          <cell r="A538">
            <v>536</v>
          </cell>
          <cell r="B538">
            <v>2024</v>
          </cell>
          <cell r="C538"/>
          <cell r="D538" t="str">
            <v>001J1000002kyIRIAY</v>
          </cell>
          <cell r="E538" t="str">
            <v>CHOUDHARY STEELS</v>
          </cell>
          <cell r="F538" t="str">
            <v>RAJASTHAN</v>
          </cell>
          <cell r="G538" t="str">
            <v>JODHPUR</v>
          </cell>
          <cell r="H538" t="str">
            <v>Phalodi</v>
          </cell>
          <cell r="I538" t="str">
            <v>M R Associates</v>
          </cell>
          <cell r="J538" t="str">
            <v>Neeraj Sharma</v>
          </cell>
          <cell r="K538" t="str">
            <v>Neeraj Sharma</v>
          </cell>
          <cell r="L538" t="str">
            <v>C13417</v>
          </cell>
          <cell r="M538" t="str">
            <v>North</v>
          </cell>
          <cell r="N538">
            <v>342302</v>
          </cell>
          <cell r="O538" t="str">
            <v>08AKIPL7156L2ZK</v>
          </cell>
          <cell r="P538">
            <v>7410892095</v>
          </cell>
          <cell r="Q538" t="str">
            <v>Aug'24</v>
          </cell>
          <cell r="R538">
            <v>2025</v>
          </cell>
          <cell r="S538"/>
          <cell r="T538">
            <v>20</v>
          </cell>
          <cell r="U538">
            <v>0</v>
          </cell>
          <cell r="V538" t="str">
            <v>Minor</v>
          </cell>
          <cell r="W538"/>
          <cell r="X538"/>
          <cell r="Y538"/>
          <cell r="Z538"/>
          <cell r="AA538"/>
          <cell r="AB538"/>
          <cell r="AC538"/>
          <cell r="AD538">
            <v>36</v>
          </cell>
          <cell r="AE538"/>
          <cell r="AF538"/>
          <cell r="AG538"/>
          <cell r="AH538"/>
          <cell r="AI538"/>
          <cell r="AJ538"/>
          <cell r="AK538"/>
          <cell r="AL538"/>
          <cell r="AM538"/>
          <cell r="AO538"/>
          <cell r="AP538"/>
          <cell r="AQ538"/>
          <cell r="AR538"/>
          <cell r="AS538"/>
          <cell r="AU538"/>
          <cell r="AV538"/>
          <cell r="AW538" t="str">
            <v/>
          </cell>
        </row>
        <row r="539">
          <cell r="A539">
            <v>537</v>
          </cell>
          <cell r="B539">
            <v>2024</v>
          </cell>
          <cell r="C539"/>
          <cell r="D539" t="str">
            <v>001J1000006TlaMIAS</v>
          </cell>
          <cell r="E539" t="str">
            <v>BLS BUILDCARE CO</v>
          </cell>
          <cell r="F539" t="str">
            <v>DELHI</v>
          </cell>
          <cell r="G539" t="str">
            <v>SHAHDARA</v>
          </cell>
          <cell r="H539"/>
          <cell r="I539" t="str">
            <v>MAHENDRA STEELS</v>
          </cell>
          <cell r="J539" t="str">
            <v>Aashish Goyal</v>
          </cell>
          <cell r="K539" t="str">
            <v>Aashish Goyal</v>
          </cell>
          <cell r="L539" t="str">
            <v>C12832</v>
          </cell>
          <cell r="M539" t="str">
            <v>North</v>
          </cell>
          <cell r="N539">
            <v>110095</v>
          </cell>
          <cell r="O539" t="str">
            <v>07AAWFB2487J1ZT</v>
          </cell>
          <cell r="P539">
            <v>9560333933</v>
          </cell>
          <cell r="Q539" t="str">
            <v>Aug'24</v>
          </cell>
          <cell r="R539">
            <v>2025</v>
          </cell>
          <cell r="S539"/>
          <cell r="T539">
            <v>200</v>
          </cell>
          <cell r="U539">
            <v>5.0000000000000001E-3</v>
          </cell>
          <cell r="V539" t="str">
            <v>Challenger</v>
          </cell>
          <cell r="W539"/>
          <cell r="X539"/>
          <cell r="Y539"/>
          <cell r="Z539"/>
          <cell r="AA539"/>
          <cell r="AB539"/>
          <cell r="AC539"/>
          <cell r="AD539">
            <v>50.78</v>
          </cell>
          <cell r="AE539"/>
          <cell r="AF539"/>
          <cell r="AG539"/>
          <cell r="AH539"/>
          <cell r="AI539"/>
          <cell r="AJ539">
            <v>60.1</v>
          </cell>
          <cell r="AK539">
            <v>191</v>
          </cell>
          <cell r="AL539"/>
          <cell r="AM539"/>
          <cell r="AO539"/>
          <cell r="AP539"/>
          <cell r="AQ539"/>
          <cell r="AR539"/>
          <cell r="AS539">
            <v>4</v>
          </cell>
          <cell r="AU539">
            <v>3</v>
          </cell>
          <cell r="AV539"/>
          <cell r="AW539" t="str">
            <v/>
          </cell>
        </row>
        <row r="540">
          <cell r="A540">
            <v>538</v>
          </cell>
          <cell r="B540">
            <v>2024</v>
          </cell>
          <cell r="C540"/>
          <cell r="D540" t="str">
            <v>001J100000Dp2A9IAJ</v>
          </cell>
          <cell r="E540" t="str">
            <v>SUPERIOR STEEL TRADING COMPANY</v>
          </cell>
          <cell r="F540" t="str">
            <v>DELHI</v>
          </cell>
          <cell r="G540" t="str">
            <v>NORTH</v>
          </cell>
          <cell r="H540"/>
          <cell r="I540" t="str">
            <v>MAHENDRA STEELS</v>
          </cell>
          <cell r="J540" t="str">
            <v>Aashish Goyal</v>
          </cell>
          <cell r="K540" t="str">
            <v>Aashish Goyal</v>
          </cell>
          <cell r="L540" t="str">
            <v>C12832</v>
          </cell>
          <cell r="M540" t="str">
            <v>North</v>
          </cell>
          <cell r="N540">
            <v>110033</v>
          </cell>
          <cell r="O540" t="str">
            <v>07FDLPB6780H1Z9</v>
          </cell>
          <cell r="P540">
            <v>8178455939</v>
          </cell>
          <cell r="Q540" t="str">
            <v>Aug'24</v>
          </cell>
          <cell r="R540">
            <v>2025</v>
          </cell>
          <cell r="S540"/>
          <cell r="T540">
            <v>200</v>
          </cell>
          <cell r="U540">
            <v>0</v>
          </cell>
          <cell r="V540" t="str">
            <v>Challenger</v>
          </cell>
          <cell r="W540"/>
          <cell r="X540"/>
          <cell r="Y540"/>
          <cell r="Z540"/>
          <cell r="AA540"/>
          <cell r="AB540"/>
          <cell r="AC540"/>
          <cell r="AD540">
            <v>5.0999999999999996</v>
          </cell>
          <cell r="AE540"/>
          <cell r="AF540"/>
          <cell r="AG540"/>
          <cell r="AH540"/>
          <cell r="AI540"/>
          <cell r="AJ540"/>
          <cell r="AK540"/>
          <cell r="AL540"/>
          <cell r="AM540"/>
          <cell r="AO540"/>
          <cell r="AP540"/>
          <cell r="AQ540"/>
          <cell r="AR540"/>
          <cell r="AS540"/>
          <cell r="AU540"/>
          <cell r="AV540"/>
          <cell r="AW540" t="str">
            <v/>
          </cell>
        </row>
        <row r="541">
          <cell r="A541">
            <v>539</v>
          </cell>
          <cell r="B541">
            <v>2024</v>
          </cell>
          <cell r="C541"/>
          <cell r="D541" t="str">
            <v>001J100000Dp2AAIAZ</v>
          </cell>
          <cell r="E541" t="str">
            <v>BRIGHT INFRA SOLUTIONS</v>
          </cell>
          <cell r="F541" t="str">
            <v>DELHI</v>
          </cell>
          <cell r="G541" t="str">
            <v>NORTH</v>
          </cell>
          <cell r="H541"/>
          <cell r="I541" t="str">
            <v>MAHENDRA STEELS</v>
          </cell>
          <cell r="J541" t="str">
            <v>Aman kumar</v>
          </cell>
          <cell r="K541" t="str">
            <v>Aashish Goyal</v>
          </cell>
          <cell r="L541" t="str">
            <v>C12832</v>
          </cell>
          <cell r="M541" t="str">
            <v>North</v>
          </cell>
          <cell r="N541">
            <v>110036</v>
          </cell>
          <cell r="O541" t="str">
            <v>07AAFPK0170L1ZS</v>
          </cell>
          <cell r="P541">
            <v>9810247706</v>
          </cell>
          <cell r="Q541" t="str">
            <v>Aug'24</v>
          </cell>
          <cell r="R541">
            <v>2025</v>
          </cell>
          <cell r="S541"/>
          <cell r="T541">
            <v>200</v>
          </cell>
          <cell r="U541">
            <v>3.8333333333333337E-2</v>
          </cell>
          <cell r="V541" t="str">
            <v>Challenger</v>
          </cell>
          <cell r="W541"/>
          <cell r="X541"/>
          <cell r="Y541"/>
          <cell r="Z541"/>
          <cell r="AA541"/>
          <cell r="AB541"/>
          <cell r="AC541"/>
          <cell r="AD541">
            <v>15.1</v>
          </cell>
          <cell r="AE541"/>
          <cell r="AF541">
            <v>16.2</v>
          </cell>
          <cell r="AG541">
            <v>15</v>
          </cell>
          <cell r="AH541"/>
          <cell r="AI541">
            <v>80.099999999999994</v>
          </cell>
          <cell r="AJ541">
            <v>80</v>
          </cell>
          <cell r="AK541"/>
          <cell r="AL541"/>
          <cell r="AM541">
            <v>39</v>
          </cell>
          <cell r="AN541">
            <v>50</v>
          </cell>
          <cell r="AO541">
            <v>76.010000000000005</v>
          </cell>
          <cell r="AP541">
            <v>53.95</v>
          </cell>
          <cell r="AQ541">
            <v>52</v>
          </cell>
          <cell r="AR541">
            <v>5</v>
          </cell>
          <cell r="AS541">
            <v>10</v>
          </cell>
          <cell r="AT541">
            <v>12</v>
          </cell>
          <cell r="AU541">
            <v>6</v>
          </cell>
          <cell r="AV541">
            <v>5</v>
          </cell>
          <cell r="AW541" t="str">
            <v/>
          </cell>
        </row>
        <row r="542">
          <cell r="A542">
            <v>540</v>
          </cell>
          <cell r="B542">
            <v>2024</v>
          </cell>
          <cell r="C542"/>
          <cell r="D542" t="str">
            <v>001J1000009GUPGIA4</v>
          </cell>
          <cell r="E542" t="str">
            <v>J K  TRADERS</v>
          </cell>
          <cell r="F542" t="str">
            <v>DELHI</v>
          </cell>
          <cell r="G542" t="str">
            <v>WEST</v>
          </cell>
          <cell r="H542"/>
          <cell r="I542" t="str">
            <v>MAHENDRA STEELS</v>
          </cell>
          <cell r="J542" t="str">
            <v>Aman kumar</v>
          </cell>
          <cell r="K542" t="str">
            <v>Aashish Goyal</v>
          </cell>
          <cell r="L542" t="str">
            <v>C12832</v>
          </cell>
          <cell r="M542" t="str">
            <v>North</v>
          </cell>
          <cell r="N542">
            <v>110059</v>
          </cell>
          <cell r="O542" t="str">
            <v>07BAIPP6536P1ZX</v>
          </cell>
          <cell r="P542">
            <v>8130919997</v>
          </cell>
          <cell r="Q542" t="str">
            <v>Aug'24</v>
          </cell>
          <cell r="R542">
            <v>2025</v>
          </cell>
          <cell r="S542"/>
          <cell r="T542">
            <v>20</v>
          </cell>
          <cell r="U542">
            <v>0</v>
          </cell>
          <cell r="V542" t="str">
            <v>Minor</v>
          </cell>
          <cell r="W542"/>
          <cell r="X542"/>
          <cell r="Y542"/>
          <cell r="Z542"/>
          <cell r="AA542"/>
          <cell r="AB542"/>
          <cell r="AC542"/>
          <cell r="AD542">
            <v>15.05</v>
          </cell>
          <cell r="AE542"/>
          <cell r="AF542">
            <v>5.0999999999999996</v>
          </cell>
          <cell r="AG542"/>
          <cell r="AH542"/>
          <cell r="AI542"/>
          <cell r="AJ542"/>
          <cell r="AK542"/>
          <cell r="AL542"/>
          <cell r="AM542"/>
          <cell r="AO542"/>
          <cell r="AP542"/>
          <cell r="AQ542"/>
          <cell r="AR542"/>
          <cell r="AS542"/>
          <cell r="AU542"/>
          <cell r="AV542"/>
          <cell r="AW542" t="str">
            <v/>
          </cell>
        </row>
        <row r="543">
          <cell r="A543">
            <v>541</v>
          </cell>
          <cell r="B543">
            <v>2024</v>
          </cell>
          <cell r="C543"/>
          <cell r="D543" t="str">
            <v>0015g00001W32CdAAJ</v>
          </cell>
          <cell r="E543" t="str">
            <v>KHANDELWAL METALS</v>
          </cell>
          <cell r="F543" t="str">
            <v>HARYANA</v>
          </cell>
          <cell r="G543" t="str">
            <v>FARIDABAD</v>
          </cell>
          <cell r="H543" t="str">
            <v>Faridabad</v>
          </cell>
          <cell r="I543" t="str">
            <v>NIKUNJ UDYOG</v>
          </cell>
          <cell r="J543" t="str">
            <v>Rahul Chauhan</v>
          </cell>
          <cell r="K543" t="str">
            <v>Shiv Shankar Sharma</v>
          </cell>
          <cell r="L543" t="str">
            <v>C12828</v>
          </cell>
          <cell r="M543" t="str">
            <v>North</v>
          </cell>
          <cell r="N543">
            <v>121002</v>
          </cell>
          <cell r="O543" t="str">
            <v>06AATPK4778N1ZQ</v>
          </cell>
          <cell r="P543">
            <v>9910483273</v>
          </cell>
          <cell r="Q543" t="str">
            <v>Aug'24</v>
          </cell>
          <cell r="R543">
            <v>2025</v>
          </cell>
          <cell r="S543"/>
          <cell r="T543">
            <v>80</v>
          </cell>
          <cell r="U543">
            <v>0</v>
          </cell>
          <cell r="V543" t="str">
            <v>Challenger</v>
          </cell>
          <cell r="W543"/>
          <cell r="X543"/>
          <cell r="Y543"/>
          <cell r="Z543"/>
          <cell r="AA543"/>
          <cell r="AB543"/>
          <cell r="AC543"/>
          <cell r="AD543">
            <v>11</v>
          </cell>
          <cell r="AE543">
            <v>10.5</v>
          </cell>
          <cell r="AF543">
            <v>10.125</v>
          </cell>
          <cell r="AG543"/>
          <cell r="AH543">
            <v>10</v>
          </cell>
          <cell r="AI543"/>
          <cell r="AJ543">
            <v>63.5</v>
          </cell>
          <cell r="AK543"/>
          <cell r="AL543">
            <v>5</v>
          </cell>
          <cell r="AM543">
            <v>2.2999999999999998</v>
          </cell>
          <cell r="AN543">
            <v>1.4</v>
          </cell>
          <cell r="AO543">
            <v>2.2999999999999998</v>
          </cell>
          <cell r="AP543"/>
          <cell r="AQ543"/>
          <cell r="AR543"/>
          <cell r="AS543"/>
          <cell r="AU543"/>
          <cell r="AV543"/>
          <cell r="AW543" t="str">
            <v/>
          </cell>
        </row>
        <row r="544">
          <cell r="A544">
            <v>542</v>
          </cell>
          <cell r="B544">
            <v>2024</v>
          </cell>
          <cell r="C544"/>
          <cell r="D544" t="str">
            <v>001J10000051pqVIAQ</v>
          </cell>
          <cell r="E544" t="str">
            <v>SURESH TRADING CO</v>
          </cell>
          <cell r="F544" t="str">
            <v>HARYANA</v>
          </cell>
          <cell r="G544" t="str">
            <v>GURUGRAM</v>
          </cell>
          <cell r="H544" t="str">
            <v>Pataudi</v>
          </cell>
          <cell r="I544" t="str">
            <v>NIKUNJ UDYOG</v>
          </cell>
          <cell r="J544" t="str">
            <v>Shiv Shankar Sharma</v>
          </cell>
          <cell r="K544" t="str">
            <v>Shiv Shankar Sharma</v>
          </cell>
          <cell r="L544" t="str">
            <v>C12828</v>
          </cell>
          <cell r="M544" t="str">
            <v>North</v>
          </cell>
          <cell r="N544">
            <v>122503</v>
          </cell>
          <cell r="O544" t="str">
            <v>06ANYPG8066H1ZE</v>
          </cell>
          <cell r="P544">
            <v>9812390096</v>
          </cell>
          <cell r="Q544" t="str">
            <v>Aug'24</v>
          </cell>
          <cell r="R544">
            <v>2025</v>
          </cell>
          <cell r="S544"/>
          <cell r="T544">
            <v>200</v>
          </cell>
          <cell r="U544">
            <v>0</v>
          </cell>
          <cell r="V544" t="str">
            <v>Challenger</v>
          </cell>
          <cell r="W544"/>
          <cell r="X544"/>
          <cell r="Y544"/>
          <cell r="Z544"/>
          <cell r="AA544"/>
          <cell r="AB544"/>
          <cell r="AC544"/>
          <cell r="AD544">
            <v>39.5</v>
          </cell>
          <cell r="AE544"/>
          <cell r="AF544"/>
          <cell r="AG544">
            <v>21</v>
          </cell>
          <cell r="AH544">
            <v>10.8</v>
          </cell>
          <cell r="AI544"/>
          <cell r="AJ544"/>
          <cell r="AK544">
            <v>15.5</v>
          </cell>
          <cell r="AL544"/>
          <cell r="AM544">
            <v>15</v>
          </cell>
          <cell r="AO544"/>
          <cell r="AP544"/>
          <cell r="AQ544"/>
          <cell r="AR544"/>
          <cell r="AS544"/>
          <cell r="AU544"/>
          <cell r="AV544"/>
          <cell r="AW544" t="str">
            <v/>
          </cell>
        </row>
        <row r="545">
          <cell r="A545">
            <v>543</v>
          </cell>
          <cell r="B545">
            <v>2024</v>
          </cell>
          <cell r="C545"/>
          <cell r="D545" t="str">
            <v>001J100000BahtrIAB</v>
          </cell>
          <cell r="E545" t="str">
            <v>MAHALAXMI STEEL TRADERS</v>
          </cell>
          <cell r="F545" t="str">
            <v>HARYANA</v>
          </cell>
          <cell r="G545" t="str">
            <v>MAHENDRAGARH</v>
          </cell>
          <cell r="H545" t="str">
            <v>Narnaul</v>
          </cell>
          <cell r="I545" t="str">
            <v>NIKUNJ UDYOG</v>
          </cell>
          <cell r="J545" t="str">
            <v>Shiv Shankar Sharma</v>
          </cell>
          <cell r="K545" t="str">
            <v>Shiv Shankar Sharma</v>
          </cell>
          <cell r="L545" t="str">
            <v>C12828</v>
          </cell>
          <cell r="M545" t="str">
            <v>North</v>
          </cell>
          <cell r="N545">
            <v>123001</v>
          </cell>
          <cell r="O545" t="str">
            <v>06ABUFM3797K1ZB</v>
          </cell>
          <cell r="P545">
            <v>9729271112</v>
          </cell>
          <cell r="Q545" t="str">
            <v>Aug'24</v>
          </cell>
          <cell r="R545">
            <v>2025</v>
          </cell>
          <cell r="S545"/>
          <cell r="T545">
            <v>160</v>
          </cell>
          <cell r="U545">
            <v>0</v>
          </cell>
          <cell r="V545" t="str">
            <v>Challenger</v>
          </cell>
          <cell r="W545"/>
          <cell r="X545"/>
          <cell r="Y545"/>
          <cell r="Z545"/>
          <cell r="AA545"/>
          <cell r="AB545"/>
          <cell r="AC545"/>
          <cell r="AD545">
            <v>10</v>
          </cell>
          <cell r="AE545"/>
          <cell r="AF545"/>
          <cell r="AG545"/>
          <cell r="AH545"/>
          <cell r="AI545"/>
          <cell r="AJ545"/>
          <cell r="AK545"/>
          <cell r="AL545"/>
          <cell r="AM545"/>
          <cell r="AO545"/>
          <cell r="AP545"/>
          <cell r="AQ545"/>
          <cell r="AR545"/>
          <cell r="AS545"/>
          <cell r="AU545"/>
          <cell r="AV545"/>
          <cell r="AW545" t="str">
            <v/>
          </cell>
        </row>
        <row r="546">
          <cell r="A546">
            <v>544</v>
          </cell>
          <cell r="B546">
            <v>2024</v>
          </cell>
          <cell r="C546"/>
          <cell r="D546" t="str">
            <v>0015g00001ZWPw6AAH</v>
          </cell>
          <cell r="E546" t="str">
            <v>SHRI BALAJI IRON STORE</v>
          </cell>
          <cell r="F546" t="str">
            <v>HARYANA</v>
          </cell>
          <cell r="G546" t="str">
            <v>REWARI</v>
          </cell>
          <cell r="H546" t="str">
            <v>Rewari</v>
          </cell>
          <cell r="I546" t="str">
            <v>NIKUNJ UDYOG</v>
          </cell>
          <cell r="J546" t="str">
            <v>Shiv Shankar Sharma</v>
          </cell>
          <cell r="K546" t="str">
            <v>Shiv Shankar Sharma</v>
          </cell>
          <cell r="L546" t="str">
            <v>C12828</v>
          </cell>
          <cell r="M546" t="str">
            <v>North</v>
          </cell>
          <cell r="N546">
            <v>123411</v>
          </cell>
          <cell r="O546" t="str">
            <v>06BKCPK8816P1ZM</v>
          </cell>
          <cell r="P546">
            <v>9416213299</v>
          </cell>
          <cell r="Q546" t="str">
            <v>Aug'24</v>
          </cell>
          <cell r="R546">
            <v>2025</v>
          </cell>
          <cell r="S546"/>
          <cell r="T546">
            <v>170</v>
          </cell>
          <cell r="U546">
            <v>0</v>
          </cell>
          <cell r="V546" t="str">
            <v>Challenger</v>
          </cell>
          <cell r="W546"/>
          <cell r="X546"/>
          <cell r="Y546"/>
          <cell r="Z546"/>
          <cell r="AA546"/>
          <cell r="AB546"/>
          <cell r="AC546"/>
          <cell r="AD546">
            <v>10</v>
          </cell>
          <cell r="AE546">
            <v>10</v>
          </cell>
          <cell r="AF546"/>
          <cell r="AG546">
            <v>27</v>
          </cell>
          <cell r="AH546">
            <v>11</v>
          </cell>
          <cell r="AI546">
            <v>42</v>
          </cell>
          <cell r="AJ546">
            <v>12.5</v>
          </cell>
          <cell r="AK546"/>
          <cell r="AL546"/>
          <cell r="AM546">
            <v>9</v>
          </cell>
          <cell r="AO546"/>
          <cell r="AP546"/>
          <cell r="AQ546"/>
          <cell r="AR546"/>
          <cell r="AS546"/>
          <cell r="AU546"/>
          <cell r="AV546"/>
          <cell r="AW546" t="str">
            <v/>
          </cell>
        </row>
        <row r="547">
          <cell r="A547">
            <v>545</v>
          </cell>
          <cell r="B547">
            <v>2024</v>
          </cell>
          <cell r="C547"/>
          <cell r="D547" t="str">
            <v>001J1000003mJPGIA2</v>
          </cell>
          <cell r="E547" t="str">
            <v>PABBI SALES</v>
          </cell>
          <cell r="F547" t="str">
            <v>PUNJAB</v>
          </cell>
          <cell r="G547" t="str">
            <v>LUDHIANA</v>
          </cell>
          <cell r="H547" t="str">
            <v>Jagraon</v>
          </cell>
          <cell r="I547" t="str">
            <v>PAL CEMENT AND STEEL PVT. LTD.</v>
          </cell>
          <cell r="J547" t="str">
            <v>Abhishek Wadhwa</v>
          </cell>
          <cell r="K547" t="str">
            <v>Abhishek Wadhwa</v>
          </cell>
          <cell r="L547" t="str">
            <v>C12827</v>
          </cell>
          <cell r="M547" t="str">
            <v>North</v>
          </cell>
          <cell r="N547">
            <v>142026</v>
          </cell>
          <cell r="O547" t="str">
            <v>03CLLPP0930J1Z4</v>
          </cell>
          <cell r="P547">
            <v>9815168136</v>
          </cell>
          <cell r="Q547" t="str">
            <v>Aug'24</v>
          </cell>
          <cell r="R547">
            <v>2025</v>
          </cell>
          <cell r="S547"/>
          <cell r="T547">
            <v>200</v>
          </cell>
          <cell r="U547">
            <v>0.11681666666666667</v>
          </cell>
          <cell r="V547" t="str">
            <v>Star</v>
          </cell>
          <cell r="W547"/>
          <cell r="X547"/>
          <cell r="Y547"/>
          <cell r="Z547"/>
          <cell r="AA547"/>
          <cell r="AB547"/>
          <cell r="AC547"/>
          <cell r="AD547">
            <v>41</v>
          </cell>
          <cell r="AE547">
            <v>20</v>
          </cell>
          <cell r="AF547">
            <v>25</v>
          </cell>
          <cell r="AG547">
            <v>15</v>
          </cell>
          <cell r="AH547">
            <v>16</v>
          </cell>
          <cell r="AI547">
            <v>50</v>
          </cell>
          <cell r="AJ547">
            <v>75</v>
          </cell>
          <cell r="AK547">
            <v>59</v>
          </cell>
          <cell r="AL547">
            <v>16</v>
          </cell>
          <cell r="AM547">
            <v>17</v>
          </cell>
          <cell r="AN547">
            <v>17</v>
          </cell>
          <cell r="AO547">
            <v>17.22</v>
          </cell>
          <cell r="AP547">
            <v>16</v>
          </cell>
          <cell r="AQ547"/>
          <cell r="AR547">
            <v>9.98</v>
          </cell>
          <cell r="AS547">
            <v>16.93</v>
          </cell>
          <cell r="AT547">
            <v>35.090000000000003</v>
          </cell>
          <cell r="AU547">
            <v>25</v>
          </cell>
          <cell r="AV547">
            <v>10</v>
          </cell>
          <cell r="AW547">
            <v>121</v>
          </cell>
        </row>
        <row r="548">
          <cell r="A548">
            <v>546</v>
          </cell>
          <cell r="B548">
            <v>2024</v>
          </cell>
          <cell r="C548"/>
          <cell r="D548" t="str">
            <v>001J1000009F1r8IAC</v>
          </cell>
          <cell r="E548" t="str">
            <v>LADWA BUILDING MATERIAL SUPPLIER</v>
          </cell>
          <cell r="F548" t="str">
            <v>HARYANA</v>
          </cell>
          <cell r="G548" t="str">
            <v>KURUKSHETRA</v>
          </cell>
          <cell r="H548" t="str">
            <v>Shahabad</v>
          </cell>
          <cell r="I548" t="str">
            <v>RAMDOOT UDHYOG PRIVATE LIMITED</v>
          </cell>
          <cell r="J548" t="str">
            <v>Naseem Makkar</v>
          </cell>
          <cell r="K548" t="str">
            <v>Naseem Makkar</v>
          </cell>
          <cell r="L548" t="str">
            <v>C13168</v>
          </cell>
          <cell r="M548" t="str">
            <v>North</v>
          </cell>
          <cell r="N548">
            <v>136132</v>
          </cell>
          <cell r="O548" t="str">
            <v>06ELBPP3776A1Z7</v>
          </cell>
          <cell r="P548">
            <v>7082067703</v>
          </cell>
          <cell r="Q548" t="str">
            <v>Aug'24</v>
          </cell>
          <cell r="R548">
            <v>2025</v>
          </cell>
          <cell r="S548"/>
          <cell r="T548">
            <v>200</v>
          </cell>
          <cell r="U548">
            <v>0</v>
          </cell>
          <cell r="V548" t="str">
            <v>Challenger</v>
          </cell>
          <cell r="W548"/>
          <cell r="X548"/>
          <cell r="Y548"/>
          <cell r="Z548"/>
          <cell r="AA548"/>
          <cell r="AB548"/>
          <cell r="AC548"/>
          <cell r="AD548">
            <v>42</v>
          </cell>
          <cell r="AE548">
            <v>41.79</v>
          </cell>
          <cell r="AF548"/>
          <cell r="AG548"/>
          <cell r="AH548"/>
          <cell r="AI548"/>
          <cell r="AJ548"/>
          <cell r="AK548"/>
          <cell r="AL548"/>
          <cell r="AM548"/>
          <cell r="AO548"/>
          <cell r="AP548"/>
          <cell r="AQ548"/>
          <cell r="AR548"/>
          <cell r="AS548"/>
          <cell r="AU548"/>
          <cell r="AV548"/>
          <cell r="AW548" t="str">
            <v/>
          </cell>
        </row>
        <row r="549">
          <cell r="A549">
            <v>547</v>
          </cell>
          <cell r="B549">
            <v>2024</v>
          </cell>
          <cell r="C549"/>
          <cell r="D549" t="str">
            <v>001J100000CMmEZIA1</v>
          </cell>
          <cell r="E549" t="str">
            <v>PARDEEP BUILDING MATERIAL STORE</v>
          </cell>
          <cell r="F549" t="str">
            <v>HARYANA</v>
          </cell>
          <cell r="G549" t="str">
            <v>KAITHAL</v>
          </cell>
          <cell r="H549" t="str">
            <v>Pundri</v>
          </cell>
          <cell r="I549" t="str">
            <v>RAMDOOT UDHYOG PRIVATE LIMITED</v>
          </cell>
          <cell r="J549" t="str">
            <v>Naseem Makkar</v>
          </cell>
          <cell r="K549" t="str">
            <v>Naseem Makkar</v>
          </cell>
          <cell r="L549" t="str">
            <v>C13168</v>
          </cell>
          <cell r="M549" t="str">
            <v>North</v>
          </cell>
          <cell r="N549">
            <v>136026</v>
          </cell>
          <cell r="O549" t="str">
            <v>06COIPM3605M1ZQ</v>
          </cell>
          <cell r="P549">
            <v>8295484547</v>
          </cell>
          <cell r="Q549" t="str">
            <v>Aug'24</v>
          </cell>
          <cell r="R549">
            <v>2025</v>
          </cell>
          <cell r="S549"/>
          <cell r="T549">
            <v>120</v>
          </cell>
          <cell r="U549">
            <v>0</v>
          </cell>
          <cell r="V549" t="str">
            <v>Challenger</v>
          </cell>
          <cell r="W549"/>
          <cell r="X549"/>
          <cell r="Y549"/>
          <cell r="Z549"/>
          <cell r="AA549"/>
          <cell r="AB549"/>
          <cell r="AC549"/>
          <cell r="AD549">
            <v>82.38</v>
          </cell>
          <cell r="AE549"/>
          <cell r="AF549">
            <v>55</v>
          </cell>
          <cell r="AG549"/>
          <cell r="AH549">
            <v>78.13</v>
          </cell>
          <cell r="AI549">
            <v>199.15</v>
          </cell>
          <cell r="AJ549">
            <v>60</v>
          </cell>
          <cell r="AK549">
            <v>41.43</v>
          </cell>
          <cell r="AL549"/>
          <cell r="AM549"/>
          <cell r="AO549"/>
          <cell r="AP549"/>
          <cell r="AQ549"/>
          <cell r="AR549"/>
          <cell r="AS549"/>
          <cell r="AU549"/>
          <cell r="AV549"/>
          <cell r="AW549" t="str">
            <v/>
          </cell>
        </row>
        <row r="550">
          <cell r="A550">
            <v>548</v>
          </cell>
          <cell r="B550">
            <v>2024</v>
          </cell>
          <cell r="C550" t="str">
            <v>PBTMTR421</v>
          </cell>
          <cell r="D550" t="str">
            <v>0015g00001eBxLaAAK</v>
          </cell>
          <cell r="E550" t="str">
            <v>Shri Krishna Cement Store Mandi Killian wali</v>
          </cell>
          <cell r="F550" t="str">
            <v>PUNJAB</v>
          </cell>
          <cell r="G550" t="str">
            <v>SRI MUKTSAR SAHIB</v>
          </cell>
          <cell r="H550" t="str">
            <v>Malout</v>
          </cell>
          <cell r="I550" t="str">
            <v>RAMDOOT UDHYOG PRIVATE LIMITED</v>
          </cell>
          <cell r="J550" t="str">
            <v>Sonu Kumar</v>
          </cell>
          <cell r="K550" t="str">
            <v>Sonu Kumar</v>
          </cell>
          <cell r="L550" t="str">
            <v>C13168</v>
          </cell>
          <cell r="M550" t="str">
            <v>North</v>
          </cell>
          <cell r="N550">
            <v>151211</v>
          </cell>
          <cell r="O550">
            <v>0</v>
          </cell>
          <cell r="P550">
            <v>0</v>
          </cell>
          <cell r="Q550" t="str">
            <v>May'24</v>
          </cell>
          <cell r="R550">
            <v>2025</v>
          </cell>
          <cell r="S550"/>
          <cell r="T550">
            <v>50</v>
          </cell>
          <cell r="U550">
            <v>0</v>
          </cell>
          <cell r="V550" t="str">
            <v>Minor</v>
          </cell>
          <cell r="W550"/>
          <cell r="X550"/>
          <cell r="Y550"/>
          <cell r="Z550"/>
          <cell r="AA550">
            <v>15</v>
          </cell>
          <cell r="AB550"/>
          <cell r="AC550"/>
          <cell r="AD550"/>
          <cell r="AE550">
            <v>12</v>
          </cell>
          <cell r="AF550"/>
          <cell r="AG550"/>
          <cell r="AH550"/>
          <cell r="AI550"/>
          <cell r="AJ550"/>
          <cell r="AK550"/>
          <cell r="AL550"/>
          <cell r="AM550"/>
          <cell r="AO550"/>
          <cell r="AP550"/>
          <cell r="AQ550"/>
          <cell r="AR550"/>
          <cell r="AS550"/>
          <cell r="AU550"/>
          <cell r="AV550"/>
          <cell r="AW550" t="str">
            <v/>
          </cell>
        </row>
        <row r="551">
          <cell r="A551">
            <v>549</v>
          </cell>
          <cell r="B551">
            <v>2024</v>
          </cell>
          <cell r="C551" t="str">
            <v>PBTMTR428</v>
          </cell>
          <cell r="D551" t="str">
            <v>001J1000002jzaJIAQ</v>
          </cell>
          <cell r="E551" t="str">
            <v>RIDDHI ENTERPRISES</v>
          </cell>
          <cell r="F551" t="str">
            <v>PUNJAB</v>
          </cell>
          <cell r="G551" t="str">
            <v>PATIALA</v>
          </cell>
          <cell r="H551" t="str">
            <v>Patiala</v>
          </cell>
          <cell r="I551" t="str">
            <v>RAMDOOT UDHYOG PRIVATE LIMITED</v>
          </cell>
          <cell r="J551" t="str">
            <v>Abhishek Wadhwa</v>
          </cell>
          <cell r="K551" t="str">
            <v>Sonu Kumar</v>
          </cell>
          <cell r="L551" t="str">
            <v>C13168</v>
          </cell>
          <cell r="M551" t="str">
            <v>North</v>
          </cell>
          <cell r="N551">
            <v>147002</v>
          </cell>
          <cell r="O551" t="str">
            <v>03ABHFR8283N1ZK</v>
          </cell>
          <cell r="P551">
            <v>9417219071</v>
          </cell>
          <cell r="Q551" t="str">
            <v>May'24</v>
          </cell>
          <cell r="R551">
            <v>2025</v>
          </cell>
          <cell r="S551"/>
          <cell r="T551">
            <v>143</v>
          </cell>
          <cell r="U551">
            <v>0.42151515151515151</v>
          </cell>
          <cell r="V551" t="str">
            <v>Star</v>
          </cell>
          <cell r="W551"/>
          <cell r="X551"/>
          <cell r="Y551"/>
          <cell r="Z551"/>
          <cell r="AA551">
            <v>36.5</v>
          </cell>
          <cell r="AB551">
            <v>33</v>
          </cell>
          <cell r="AC551">
            <v>15</v>
          </cell>
          <cell r="AD551">
            <v>78</v>
          </cell>
          <cell r="AE551">
            <v>18</v>
          </cell>
          <cell r="AF551"/>
          <cell r="AG551">
            <v>72</v>
          </cell>
          <cell r="AH551">
            <v>90</v>
          </cell>
          <cell r="AI551">
            <v>117</v>
          </cell>
          <cell r="AJ551">
            <v>90</v>
          </cell>
          <cell r="AK551"/>
          <cell r="AL551">
            <v>54</v>
          </cell>
          <cell r="AM551">
            <v>117</v>
          </cell>
          <cell r="AN551">
            <v>144</v>
          </cell>
          <cell r="AO551">
            <v>108.59</v>
          </cell>
          <cell r="AP551">
            <v>31.88</v>
          </cell>
          <cell r="AQ551">
            <v>105.34</v>
          </cell>
          <cell r="AR551"/>
          <cell r="AS551">
            <v>41.92</v>
          </cell>
          <cell r="AT551">
            <v>72.760000000000005</v>
          </cell>
          <cell r="AU551">
            <v>72</v>
          </cell>
          <cell r="AV551">
            <v>36.07</v>
          </cell>
          <cell r="AW551">
            <v>198</v>
          </cell>
        </row>
        <row r="552">
          <cell r="A552">
            <v>550</v>
          </cell>
          <cell r="B552">
            <v>2024</v>
          </cell>
          <cell r="C552" t="str">
            <v>PBTMTR429</v>
          </cell>
          <cell r="D552" t="str">
            <v>0015g00001gvKYEAA2</v>
          </cell>
          <cell r="E552" t="str">
            <v>SHYAM STEELS</v>
          </cell>
          <cell r="F552" t="str">
            <v>PUNJAB</v>
          </cell>
          <cell r="G552" t="str">
            <v>BARNALA</v>
          </cell>
          <cell r="H552" t="str">
            <v>Barnala</v>
          </cell>
          <cell r="I552" t="str">
            <v>RAMDOOT UDHYOG PRIVATE LIMITED</v>
          </cell>
          <cell r="J552" t="str">
            <v>Sonu Kumar</v>
          </cell>
          <cell r="K552" t="str">
            <v>Sonu Kumar</v>
          </cell>
          <cell r="L552" t="str">
            <v>C13168</v>
          </cell>
          <cell r="M552" t="str">
            <v>North</v>
          </cell>
          <cell r="N552">
            <v>148101</v>
          </cell>
          <cell r="O552" t="str">
            <v>03AOHPK4191F1Z5</v>
          </cell>
          <cell r="P552">
            <v>9815885409</v>
          </cell>
          <cell r="Q552" t="str">
            <v>May'24</v>
          </cell>
          <cell r="R552">
            <v>2025</v>
          </cell>
          <cell r="S552"/>
          <cell r="T552">
            <v>200</v>
          </cell>
          <cell r="U552">
            <v>4.0133333333333326E-2</v>
          </cell>
          <cell r="V552" t="str">
            <v>Challenger</v>
          </cell>
          <cell r="W552"/>
          <cell r="X552"/>
          <cell r="Y552"/>
          <cell r="Z552"/>
          <cell r="AA552">
            <v>30</v>
          </cell>
          <cell r="AB552"/>
          <cell r="AC552"/>
          <cell r="AD552"/>
          <cell r="AE552">
            <v>18</v>
          </cell>
          <cell r="AF552">
            <v>15</v>
          </cell>
          <cell r="AG552">
            <v>12</v>
          </cell>
          <cell r="AH552">
            <v>12</v>
          </cell>
          <cell r="AI552">
            <v>15</v>
          </cell>
          <cell r="AJ552"/>
          <cell r="AK552">
            <v>40</v>
          </cell>
          <cell r="AL552"/>
          <cell r="AM552"/>
          <cell r="AN552">
            <v>13</v>
          </cell>
          <cell r="AO552">
            <v>18.010000000000002</v>
          </cell>
          <cell r="AP552">
            <v>48.26</v>
          </cell>
          <cell r="AQ552">
            <v>30.05</v>
          </cell>
          <cell r="AR552">
            <v>13.02</v>
          </cell>
          <cell r="AS552">
            <v>25.7</v>
          </cell>
          <cell r="AT552">
            <v>12.08</v>
          </cell>
          <cell r="AU552">
            <v>12</v>
          </cell>
          <cell r="AV552"/>
          <cell r="AW552" t="str">
            <v/>
          </cell>
        </row>
        <row r="553">
          <cell r="A553">
            <v>551</v>
          </cell>
          <cell r="B553">
            <v>2024</v>
          </cell>
          <cell r="C553"/>
          <cell r="D553" t="str">
            <v>001J1000009HD0NIAW</v>
          </cell>
          <cell r="E553" t="str">
            <v>MEHRAJ ENTERPRISES</v>
          </cell>
          <cell r="F553" t="str">
            <v>JAMMU AND KASHMIR</v>
          </cell>
          <cell r="G553" t="str">
            <v>PULWAMA</v>
          </cell>
          <cell r="H553" t="str">
            <v>Khanda</v>
          </cell>
          <cell r="I553" t="str">
            <v>REHBER IRON STORE</v>
          </cell>
          <cell r="J553" t="str">
            <v>Raja Moin Ahmed</v>
          </cell>
          <cell r="K553" t="str">
            <v>Raja Moin Ahmed</v>
          </cell>
          <cell r="L553" t="str">
            <v>0015g00001gvM8p</v>
          </cell>
          <cell r="M553" t="str">
            <v>North</v>
          </cell>
          <cell r="N553">
            <v>192121</v>
          </cell>
          <cell r="O553" t="str">
            <v>01AYAPB2475J1ZX</v>
          </cell>
          <cell r="P553">
            <v>7006009742</v>
          </cell>
          <cell r="Q553" t="str">
            <v>Aug'24</v>
          </cell>
          <cell r="R553">
            <v>2025</v>
          </cell>
          <cell r="S553"/>
          <cell r="T553">
            <v>300</v>
          </cell>
          <cell r="U553">
            <v>0</v>
          </cell>
          <cell r="V553" t="str">
            <v>Alien</v>
          </cell>
          <cell r="W553"/>
          <cell r="X553"/>
          <cell r="Y553"/>
          <cell r="Z553"/>
          <cell r="AA553"/>
          <cell r="AB553"/>
          <cell r="AC553"/>
          <cell r="AD553">
            <v>19</v>
          </cell>
          <cell r="AE553">
            <v>37</v>
          </cell>
          <cell r="AF553"/>
          <cell r="AG553">
            <v>25</v>
          </cell>
          <cell r="AH553"/>
          <cell r="AI553"/>
          <cell r="AJ553"/>
          <cell r="AK553"/>
          <cell r="AL553"/>
          <cell r="AM553"/>
          <cell r="AO553"/>
          <cell r="AP553"/>
          <cell r="AQ553"/>
          <cell r="AR553"/>
          <cell r="AS553"/>
          <cell r="AU553"/>
          <cell r="AV553"/>
          <cell r="AW553" t="str">
            <v/>
          </cell>
        </row>
        <row r="554">
          <cell r="A554">
            <v>552</v>
          </cell>
          <cell r="B554">
            <v>2024</v>
          </cell>
          <cell r="C554"/>
          <cell r="D554" t="str">
            <v>001J1000003mllXIAQ</v>
          </cell>
          <cell r="E554" t="str">
            <v>JHALANI STEEL</v>
          </cell>
          <cell r="F554" t="str">
            <v>RAJASTHAN</v>
          </cell>
          <cell r="G554" t="str">
            <v>DAUSA</v>
          </cell>
          <cell r="H554" t="str">
            <v>Bandikui</v>
          </cell>
          <cell r="I554" t="str">
            <v>Swastik Tradevision Pvt. Ltd.</v>
          </cell>
          <cell r="J554" t="str">
            <v>Ravi Kumar Kulmi</v>
          </cell>
          <cell r="K554" t="str">
            <v>Ravi Kumar Kulmi</v>
          </cell>
          <cell r="L554" t="str">
            <v>C12822</v>
          </cell>
          <cell r="M554" t="str">
            <v>North</v>
          </cell>
          <cell r="N554">
            <v>303313</v>
          </cell>
          <cell r="O554" t="str">
            <v>08AVEPJ1441P1ZD</v>
          </cell>
          <cell r="P554">
            <v>9414353186</v>
          </cell>
          <cell r="Q554" t="str">
            <v>Aug'24</v>
          </cell>
          <cell r="R554">
            <v>2025</v>
          </cell>
          <cell r="S554"/>
          <cell r="T554">
            <v>230</v>
          </cell>
          <cell r="U554">
            <v>2.8826086956521738E-2</v>
          </cell>
          <cell r="V554" t="str">
            <v>Alien</v>
          </cell>
          <cell r="W554"/>
          <cell r="X554"/>
          <cell r="Y554"/>
          <cell r="Z554"/>
          <cell r="AA554"/>
          <cell r="AB554"/>
          <cell r="AC554"/>
          <cell r="AD554">
            <v>20.14</v>
          </cell>
          <cell r="AE554"/>
          <cell r="AF554"/>
          <cell r="AG554"/>
          <cell r="AH554"/>
          <cell r="AI554"/>
          <cell r="AJ554">
            <v>25</v>
          </cell>
          <cell r="AK554"/>
          <cell r="AL554"/>
          <cell r="AM554"/>
          <cell r="AN554">
            <v>10.02</v>
          </cell>
          <cell r="AO554">
            <v>20.04</v>
          </cell>
          <cell r="AP554"/>
          <cell r="AQ554">
            <v>25.99</v>
          </cell>
          <cell r="AR554"/>
          <cell r="AS554">
            <v>41.06</v>
          </cell>
          <cell r="AT554">
            <v>19.89</v>
          </cell>
          <cell r="AU554"/>
          <cell r="AV554"/>
          <cell r="AW554">
            <v>22</v>
          </cell>
        </row>
        <row r="555">
          <cell r="A555">
            <v>553</v>
          </cell>
          <cell r="B555">
            <v>2024</v>
          </cell>
          <cell r="C555"/>
          <cell r="D555" t="str">
            <v>001J1000009H3hzIAC</v>
          </cell>
          <cell r="E555" t="str">
            <v>ATC9 STEELS LIMITED</v>
          </cell>
          <cell r="F555" t="str">
            <v>MADHYA PRADESH</v>
          </cell>
          <cell r="G555" t="str">
            <v>BHOPAL</v>
          </cell>
          <cell r="H555" t="str">
            <v>Bhopal</v>
          </cell>
          <cell r="I555" t="str">
            <v>Global Steel</v>
          </cell>
          <cell r="J555" t="str">
            <v>Rubean Luther</v>
          </cell>
          <cell r="K555" t="str">
            <v>-</v>
          </cell>
          <cell r="L555" t="str">
            <v>C13471</v>
          </cell>
          <cell r="M555" t="str">
            <v>Central</v>
          </cell>
          <cell r="N555">
            <v>462003</v>
          </cell>
          <cell r="O555" t="str">
            <v>23AASCA0839N1ZA</v>
          </cell>
          <cell r="P555">
            <v>9425033219</v>
          </cell>
          <cell r="Q555" t="str">
            <v>Aug'24</v>
          </cell>
          <cell r="R555">
            <v>2025</v>
          </cell>
          <cell r="S555"/>
          <cell r="T555">
            <v>600</v>
          </cell>
          <cell r="U555">
            <v>0.27276666666666666</v>
          </cell>
          <cell r="V555" t="str">
            <v>Super Star</v>
          </cell>
          <cell r="W555"/>
          <cell r="X555"/>
          <cell r="Y555"/>
          <cell r="Z555"/>
          <cell r="AA555"/>
          <cell r="AB555"/>
          <cell r="AC555"/>
          <cell r="AD555">
            <v>35</v>
          </cell>
          <cell r="AE555"/>
          <cell r="AF555"/>
          <cell r="AG555"/>
          <cell r="AH555">
            <v>105</v>
          </cell>
          <cell r="AI555">
            <v>100</v>
          </cell>
          <cell r="AJ555">
            <v>35</v>
          </cell>
          <cell r="AK555"/>
          <cell r="AL555"/>
          <cell r="AM555">
            <v>10</v>
          </cell>
          <cell r="AN555">
            <v>25</v>
          </cell>
          <cell r="AO555"/>
          <cell r="AP555"/>
          <cell r="AQ555"/>
          <cell r="AR555"/>
          <cell r="AS555">
            <v>167.17</v>
          </cell>
          <cell r="AT555">
            <v>325.05</v>
          </cell>
          <cell r="AU555">
            <v>81</v>
          </cell>
          <cell r="AV555">
            <v>84.93</v>
          </cell>
          <cell r="AW555">
            <v>42</v>
          </cell>
        </row>
        <row r="556">
          <cell r="A556">
            <v>554</v>
          </cell>
          <cell r="B556">
            <v>2024</v>
          </cell>
          <cell r="C556"/>
          <cell r="D556" t="str">
            <v>001J1000007oJuYIAU</v>
          </cell>
          <cell r="E556" t="str">
            <v>KGN Enterprises</v>
          </cell>
          <cell r="F556" t="str">
            <v>MADHYA PRADESH</v>
          </cell>
          <cell r="G556" t="str">
            <v>CHHINDWARA</v>
          </cell>
          <cell r="H556" t="str">
            <v>Chhindwara</v>
          </cell>
          <cell r="I556" t="str">
            <v>Global Steel</v>
          </cell>
          <cell r="J556" t="str">
            <v>Dharmendra Kumar Yadav</v>
          </cell>
          <cell r="K556" t="str">
            <v>-</v>
          </cell>
          <cell r="L556" t="str">
            <v>C13471</v>
          </cell>
          <cell r="M556" t="str">
            <v>Central</v>
          </cell>
          <cell r="N556">
            <v>480001</v>
          </cell>
          <cell r="O556" t="str">
            <v>23COYPK1734B2Z1</v>
          </cell>
          <cell r="P556">
            <v>7974185185</v>
          </cell>
          <cell r="Q556" t="str">
            <v>Aug'24</v>
          </cell>
          <cell r="R556">
            <v>2025</v>
          </cell>
          <cell r="S556"/>
          <cell r="T556">
            <v>750</v>
          </cell>
          <cell r="U556">
            <v>0</v>
          </cell>
          <cell r="V556" t="str">
            <v>Alien</v>
          </cell>
          <cell r="W556"/>
          <cell r="X556"/>
          <cell r="Y556"/>
          <cell r="Z556"/>
          <cell r="AA556"/>
          <cell r="AB556"/>
          <cell r="AC556"/>
          <cell r="AD556">
            <v>241</v>
          </cell>
          <cell r="AE556"/>
          <cell r="AF556">
            <v>105</v>
          </cell>
          <cell r="AG556"/>
          <cell r="AH556">
            <v>61</v>
          </cell>
          <cell r="AI556"/>
          <cell r="AJ556"/>
          <cell r="AK556">
            <v>9</v>
          </cell>
          <cell r="AL556">
            <v>1</v>
          </cell>
          <cell r="AM556"/>
          <cell r="AN556">
            <v>35</v>
          </cell>
          <cell r="AO556"/>
          <cell r="AP556"/>
          <cell r="AQ556"/>
          <cell r="AR556"/>
          <cell r="AS556">
            <v>73.02</v>
          </cell>
          <cell r="AU556"/>
          <cell r="AV556"/>
          <cell r="AW556" t="str">
            <v/>
          </cell>
        </row>
        <row r="557">
          <cell r="A557">
            <v>555</v>
          </cell>
          <cell r="B557">
            <v>2024</v>
          </cell>
          <cell r="C557"/>
          <cell r="D557" t="str">
            <v>001J1000009FsT7IAK</v>
          </cell>
          <cell r="E557" t="str">
            <v>DHARMA ASSOCIATE</v>
          </cell>
          <cell r="F557" t="str">
            <v>MADHYA PRADESH</v>
          </cell>
          <cell r="G557" t="str">
            <v>SAGAR</v>
          </cell>
          <cell r="H557" t="str">
            <v>Sagar</v>
          </cell>
          <cell r="I557" t="str">
            <v>Global Steel</v>
          </cell>
          <cell r="J557" t="str">
            <v>Dharmendra Kumar Yadav</v>
          </cell>
          <cell r="K557" t="str">
            <v>-</v>
          </cell>
          <cell r="L557" t="str">
            <v>C13471</v>
          </cell>
          <cell r="M557" t="str">
            <v>Central</v>
          </cell>
          <cell r="N557">
            <v>470004</v>
          </cell>
          <cell r="O557" t="str">
            <v>23AMNPJ0153A1ZQ</v>
          </cell>
          <cell r="P557">
            <v>9039509927</v>
          </cell>
          <cell r="Q557" t="str">
            <v>Aug'24</v>
          </cell>
          <cell r="R557">
            <v>2025</v>
          </cell>
          <cell r="S557"/>
          <cell r="T557">
            <v>350</v>
          </cell>
          <cell r="U557">
            <v>0</v>
          </cell>
          <cell r="V557" t="str">
            <v>Alien</v>
          </cell>
          <cell r="W557"/>
          <cell r="X557"/>
          <cell r="Y557"/>
          <cell r="Z557"/>
          <cell r="AA557"/>
          <cell r="AB557"/>
          <cell r="AC557"/>
          <cell r="AD557">
            <v>10</v>
          </cell>
          <cell r="AE557"/>
          <cell r="AF557"/>
          <cell r="AG557">
            <v>12</v>
          </cell>
          <cell r="AH557"/>
          <cell r="AI557"/>
          <cell r="AJ557"/>
          <cell r="AK557"/>
          <cell r="AL557"/>
          <cell r="AM557"/>
          <cell r="AO557"/>
          <cell r="AP557"/>
          <cell r="AQ557"/>
          <cell r="AR557"/>
          <cell r="AS557"/>
          <cell r="AU557"/>
          <cell r="AV557"/>
          <cell r="AW557" t="str">
            <v/>
          </cell>
        </row>
        <row r="558">
          <cell r="A558">
            <v>556</v>
          </cell>
          <cell r="B558">
            <v>2024</v>
          </cell>
          <cell r="C558"/>
          <cell r="D558" t="str">
            <v>0015g00001ZSn1mAAD</v>
          </cell>
          <cell r="E558" t="str">
            <v>M/S SATYA STEELS</v>
          </cell>
          <cell r="F558" t="str">
            <v>MADHYA PRADESH</v>
          </cell>
          <cell r="G558" t="str">
            <v>JABALPUR</v>
          </cell>
          <cell r="H558" t="str">
            <v>Jabalpur</v>
          </cell>
          <cell r="I558" t="str">
            <v>Global Steel</v>
          </cell>
          <cell r="J558" t="str">
            <v>Swapnil Dahayat</v>
          </cell>
          <cell r="K558" t="str">
            <v>-</v>
          </cell>
          <cell r="L558" t="str">
            <v>C13471</v>
          </cell>
          <cell r="M558" t="str">
            <v>Central</v>
          </cell>
          <cell r="N558">
            <v>482001</v>
          </cell>
          <cell r="O558" t="str">
            <v>23AEHPD4837R1Z5</v>
          </cell>
          <cell r="P558">
            <v>9993496934</v>
          </cell>
          <cell r="Q558" t="str">
            <v>Aug'24</v>
          </cell>
          <cell r="R558">
            <v>2025</v>
          </cell>
          <cell r="S558"/>
          <cell r="T558">
            <v>270</v>
          </cell>
          <cell r="U558">
            <v>8.3950617283950618E-3</v>
          </cell>
          <cell r="V558" t="str">
            <v>Alien</v>
          </cell>
          <cell r="W558"/>
          <cell r="X558"/>
          <cell r="Y558"/>
          <cell r="Z558"/>
          <cell r="AA558"/>
          <cell r="AB558"/>
          <cell r="AC558"/>
          <cell r="AD558">
            <v>1</v>
          </cell>
          <cell r="AE558"/>
          <cell r="AF558"/>
          <cell r="AG558"/>
          <cell r="AH558"/>
          <cell r="AI558"/>
          <cell r="AJ558"/>
          <cell r="AK558"/>
          <cell r="AL558"/>
          <cell r="AM558"/>
          <cell r="AO558"/>
          <cell r="AP558">
            <v>1</v>
          </cell>
          <cell r="AQ558"/>
          <cell r="AR558"/>
          <cell r="AS558"/>
          <cell r="AU558">
            <v>6</v>
          </cell>
          <cell r="AV558">
            <v>0.8</v>
          </cell>
          <cell r="AW558">
            <v>2</v>
          </cell>
        </row>
        <row r="559">
          <cell r="A559">
            <v>557</v>
          </cell>
          <cell r="B559">
            <v>2024</v>
          </cell>
          <cell r="C559"/>
          <cell r="D559" t="str">
            <v>001J1000009FeSIIA0</v>
          </cell>
          <cell r="E559" t="str">
            <v>M/S.BGI GLOBAL TRADING</v>
          </cell>
          <cell r="F559" t="str">
            <v>ODISHA</v>
          </cell>
          <cell r="G559" t="str">
            <v>KHORDHA</v>
          </cell>
          <cell r="H559" t="str">
            <v>Cuttack Sadar</v>
          </cell>
          <cell r="I559" t="str">
            <v>Niyati Udyog Private Limited</v>
          </cell>
          <cell r="J559" t="str">
            <v>Bidyut Ranjan Mishra</v>
          </cell>
          <cell r="K559" t="str">
            <v>-</v>
          </cell>
          <cell r="L559" t="str">
            <v>C13293</v>
          </cell>
          <cell r="M559" t="str">
            <v>Central</v>
          </cell>
          <cell r="N559">
            <v>754005</v>
          </cell>
          <cell r="O559" t="str">
            <v>21ABCFB4188K1ZH</v>
          </cell>
          <cell r="P559">
            <v>7978984045</v>
          </cell>
          <cell r="Q559" t="str">
            <v>Aug'24</v>
          </cell>
          <cell r="R559">
            <v>2025</v>
          </cell>
          <cell r="S559"/>
          <cell r="T559">
            <v>90</v>
          </cell>
          <cell r="U559">
            <v>0</v>
          </cell>
          <cell r="V559" t="str">
            <v>Challenger</v>
          </cell>
          <cell r="W559"/>
          <cell r="X559"/>
          <cell r="Y559"/>
          <cell r="Z559"/>
          <cell r="AA559"/>
          <cell r="AB559"/>
          <cell r="AC559"/>
          <cell r="AD559">
            <v>5</v>
          </cell>
          <cell r="AE559"/>
          <cell r="AF559"/>
          <cell r="AG559"/>
          <cell r="AH559"/>
          <cell r="AI559"/>
          <cell r="AJ559"/>
          <cell r="AK559"/>
          <cell r="AL559"/>
          <cell r="AM559"/>
          <cell r="AO559"/>
          <cell r="AP559"/>
          <cell r="AQ559"/>
          <cell r="AR559"/>
          <cell r="AS559"/>
          <cell r="AU559"/>
          <cell r="AV559"/>
          <cell r="AW559" t="str">
            <v/>
          </cell>
        </row>
        <row r="560">
          <cell r="A560">
            <v>558</v>
          </cell>
          <cell r="B560">
            <v>2024</v>
          </cell>
          <cell r="C560"/>
          <cell r="D560" t="str">
            <v>001J100000Cm4oJIAR</v>
          </cell>
          <cell r="E560" t="str">
            <v>GANPATI STEEL</v>
          </cell>
          <cell r="F560" t="str">
            <v>ODISHA</v>
          </cell>
          <cell r="G560" t="str">
            <v>KENDUJHAR</v>
          </cell>
          <cell r="H560" t="str">
            <v>Champua</v>
          </cell>
          <cell r="I560" t="str">
            <v>SACHDEVA ISPAT PVT LTD</v>
          </cell>
          <cell r="J560" t="str">
            <v>Papun Padhan</v>
          </cell>
          <cell r="K560" t="str">
            <v>Papun Pradhan</v>
          </cell>
          <cell r="L560" t="str">
            <v>C12823</v>
          </cell>
          <cell r="M560" t="str">
            <v>Central</v>
          </cell>
          <cell r="N560">
            <v>758031</v>
          </cell>
          <cell r="O560" t="str">
            <v>21AJMPG8584E1Z5</v>
          </cell>
          <cell r="P560">
            <v>9583577044</v>
          </cell>
          <cell r="Q560" t="str">
            <v>Aug'24</v>
          </cell>
          <cell r="R560">
            <v>2025</v>
          </cell>
          <cell r="S560"/>
          <cell r="T560">
            <v>100</v>
          </cell>
          <cell r="U560">
            <v>0</v>
          </cell>
          <cell r="V560" t="str">
            <v>Challenger</v>
          </cell>
          <cell r="W560"/>
          <cell r="X560"/>
          <cell r="Y560"/>
          <cell r="Z560"/>
          <cell r="AA560"/>
          <cell r="AB560"/>
          <cell r="AC560"/>
          <cell r="AD560">
            <v>20</v>
          </cell>
          <cell r="AE560"/>
          <cell r="AF560"/>
          <cell r="AG560"/>
          <cell r="AH560"/>
          <cell r="AI560"/>
          <cell r="AJ560"/>
          <cell r="AK560"/>
          <cell r="AL560"/>
          <cell r="AM560"/>
          <cell r="AO560"/>
          <cell r="AP560"/>
          <cell r="AQ560"/>
          <cell r="AR560"/>
          <cell r="AS560"/>
          <cell r="AU560"/>
          <cell r="AV560"/>
          <cell r="AW560" t="str">
            <v/>
          </cell>
        </row>
        <row r="561">
          <cell r="A561">
            <v>559</v>
          </cell>
          <cell r="B561">
            <v>2024</v>
          </cell>
          <cell r="C561"/>
          <cell r="D561" t="str">
            <v>001J100000DorK6IAJ</v>
          </cell>
          <cell r="E561" t="str">
            <v>CM STEELS</v>
          </cell>
          <cell r="F561" t="str">
            <v>ODISHA</v>
          </cell>
          <cell r="G561" t="str">
            <v>SUNDARGARH</v>
          </cell>
          <cell r="H561" t="str">
            <v>Sundargarh</v>
          </cell>
          <cell r="I561" t="str">
            <v>SACHDEVA ISPAT PVT LTD</v>
          </cell>
          <cell r="J561" t="str">
            <v>Papun Padhan</v>
          </cell>
          <cell r="K561" t="str">
            <v>Papun Pradhan</v>
          </cell>
          <cell r="L561" t="str">
            <v>C12823</v>
          </cell>
          <cell r="M561" t="str">
            <v>Central</v>
          </cell>
          <cell r="N561">
            <v>769004</v>
          </cell>
          <cell r="O561" t="str">
            <v>21AARFN0749A2ZL</v>
          </cell>
          <cell r="P561">
            <v>9439076800</v>
          </cell>
          <cell r="Q561" t="str">
            <v>Aug'24</v>
          </cell>
          <cell r="R561">
            <v>2025</v>
          </cell>
          <cell r="S561"/>
          <cell r="T561">
            <v>50</v>
          </cell>
          <cell r="U561">
            <v>0</v>
          </cell>
          <cell r="V561" t="str">
            <v>Minor</v>
          </cell>
          <cell r="W561"/>
          <cell r="X561"/>
          <cell r="Y561"/>
          <cell r="Z561"/>
          <cell r="AA561"/>
          <cell r="AB561"/>
          <cell r="AC561"/>
          <cell r="AD561">
            <v>0.5</v>
          </cell>
          <cell r="AE561"/>
          <cell r="AF561"/>
          <cell r="AG561"/>
          <cell r="AH561"/>
          <cell r="AI561"/>
          <cell r="AJ561"/>
          <cell r="AK561"/>
          <cell r="AL561"/>
          <cell r="AM561"/>
          <cell r="AO561"/>
          <cell r="AP561"/>
          <cell r="AQ561"/>
          <cell r="AR561"/>
          <cell r="AS561"/>
          <cell r="AU561"/>
          <cell r="AV561"/>
          <cell r="AW561" t="str">
            <v/>
          </cell>
        </row>
        <row r="562">
          <cell r="A562">
            <v>560</v>
          </cell>
          <cell r="B562">
            <v>2024</v>
          </cell>
          <cell r="C562"/>
          <cell r="D562" t="str">
            <v>0015g00001YPKlJAAX</v>
          </cell>
          <cell r="E562" t="str">
            <v>ROYAL SANITARY AND BUILDING MATERIAL</v>
          </cell>
          <cell r="F562" t="str">
            <v>MADHYA PRADESH</v>
          </cell>
          <cell r="G562" t="str">
            <v>BARWANI</v>
          </cell>
          <cell r="H562" t="str">
            <v>Barwani</v>
          </cell>
          <cell r="I562" t="str">
            <v>SHIV STEEL CORPORATION</v>
          </cell>
          <cell r="J562" t="str">
            <v>Yogeshwar Richhariya</v>
          </cell>
          <cell r="K562" t="str">
            <v>Yogeshwar Richhariya</v>
          </cell>
          <cell r="L562" t="str">
            <v/>
          </cell>
          <cell r="M562" t="str">
            <v>Central</v>
          </cell>
          <cell r="N562">
            <v>451551</v>
          </cell>
          <cell r="O562" t="str">
            <v>23ASVPA6790L1Z5</v>
          </cell>
          <cell r="P562">
            <v>9893333252</v>
          </cell>
          <cell r="Q562" t="str">
            <v>Aug'24</v>
          </cell>
          <cell r="R562">
            <v>2025</v>
          </cell>
          <cell r="S562"/>
          <cell r="T562">
            <v>300</v>
          </cell>
          <cell r="U562">
            <v>0</v>
          </cell>
          <cell r="V562" t="str">
            <v>Alien</v>
          </cell>
          <cell r="W562"/>
          <cell r="X562"/>
          <cell r="Y562"/>
          <cell r="Z562"/>
          <cell r="AA562"/>
          <cell r="AB562"/>
          <cell r="AC562"/>
          <cell r="AD562">
            <v>25</v>
          </cell>
          <cell r="AE562">
            <v>25</v>
          </cell>
          <cell r="AF562"/>
          <cell r="AG562"/>
          <cell r="AH562"/>
          <cell r="AI562"/>
          <cell r="AJ562"/>
          <cell r="AK562"/>
          <cell r="AL562"/>
          <cell r="AM562"/>
          <cell r="AO562"/>
          <cell r="AP562"/>
          <cell r="AQ562"/>
          <cell r="AR562"/>
          <cell r="AS562"/>
          <cell r="AU562"/>
          <cell r="AV562"/>
          <cell r="AW562" t="str">
            <v/>
          </cell>
        </row>
        <row r="563">
          <cell r="A563">
            <v>561</v>
          </cell>
          <cell r="B563">
            <v>2024</v>
          </cell>
          <cell r="C563"/>
          <cell r="D563" t="str">
            <v>001J1000009GnMMIA0</v>
          </cell>
          <cell r="E563" t="str">
            <v>Daduram traders</v>
          </cell>
          <cell r="F563" t="str">
            <v>CHHATTISGARH</v>
          </cell>
          <cell r="G563" t="str">
            <v>BILASPUR</v>
          </cell>
          <cell r="H563" t="str">
            <v>Bilaspur</v>
          </cell>
          <cell r="I563" t="str">
            <v>LAXMI ENTERPRISES</v>
          </cell>
          <cell r="J563" t="str">
            <v>Nivesh Goyal</v>
          </cell>
          <cell r="K563" t="str">
            <v>Sudhir Tiwari</v>
          </cell>
          <cell r="L563" t="str">
            <v/>
          </cell>
          <cell r="M563" t="str">
            <v>Central</v>
          </cell>
          <cell r="N563">
            <v>495001</v>
          </cell>
          <cell r="O563" t="str">
            <v>22AAPFD8737I1ZX</v>
          </cell>
          <cell r="P563">
            <v>8435997777</v>
          </cell>
          <cell r="Q563" t="str">
            <v>Aug'24</v>
          </cell>
          <cell r="R563">
            <v>2025</v>
          </cell>
          <cell r="S563"/>
          <cell r="T563">
            <v>200</v>
          </cell>
          <cell r="U563">
            <v>0</v>
          </cell>
          <cell r="V563" t="str">
            <v>Challenger</v>
          </cell>
          <cell r="W563"/>
          <cell r="X563"/>
          <cell r="Y563"/>
          <cell r="Z563"/>
          <cell r="AA563"/>
          <cell r="AB563"/>
          <cell r="AC563"/>
          <cell r="AD563">
            <v>50</v>
          </cell>
          <cell r="AE563"/>
          <cell r="AF563"/>
          <cell r="AG563"/>
          <cell r="AH563"/>
          <cell r="AI563"/>
          <cell r="AJ563"/>
          <cell r="AK563"/>
          <cell r="AL563"/>
          <cell r="AM563"/>
          <cell r="AO563"/>
          <cell r="AP563"/>
          <cell r="AQ563"/>
          <cell r="AR563"/>
          <cell r="AS563"/>
          <cell r="AU563"/>
          <cell r="AV563"/>
          <cell r="AW563" t="str">
            <v/>
          </cell>
        </row>
        <row r="564">
          <cell r="A564">
            <v>562</v>
          </cell>
          <cell r="B564">
            <v>2024</v>
          </cell>
          <cell r="C564"/>
          <cell r="D564" t="str">
            <v>001J1000009H4FzIAK</v>
          </cell>
          <cell r="E564" t="str">
            <v>Laxmi associates</v>
          </cell>
          <cell r="F564" t="str">
            <v>CHHATTISGARH</v>
          </cell>
          <cell r="G564" t="str">
            <v>RAIGARH</v>
          </cell>
          <cell r="H564" t="str">
            <v>Raigarh</v>
          </cell>
          <cell r="I564" t="str">
            <v>LAXMI ENTERPRISES</v>
          </cell>
          <cell r="J564" t="str">
            <v>Nivesh Goyal</v>
          </cell>
          <cell r="K564" t="str">
            <v>Sudhir Tiwari</v>
          </cell>
          <cell r="L564" t="str">
            <v/>
          </cell>
          <cell r="M564" t="str">
            <v>Central</v>
          </cell>
          <cell r="N564">
            <v>496001</v>
          </cell>
          <cell r="O564" t="str">
            <v>22AAFAL7661P1ZU</v>
          </cell>
          <cell r="P564">
            <v>7898884011</v>
          </cell>
          <cell r="Q564" t="str">
            <v>Aug'24</v>
          </cell>
          <cell r="R564">
            <v>2025</v>
          </cell>
          <cell r="S564"/>
          <cell r="T564">
            <v>200</v>
          </cell>
          <cell r="U564">
            <v>0</v>
          </cell>
          <cell r="V564" t="str">
            <v>Challenger</v>
          </cell>
          <cell r="W564"/>
          <cell r="X564"/>
          <cell r="Y564"/>
          <cell r="Z564"/>
          <cell r="AA564"/>
          <cell r="AB564"/>
          <cell r="AC564"/>
          <cell r="AD564">
            <v>105</v>
          </cell>
          <cell r="AE564">
            <v>25</v>
          </cell>
          <cell r="AF564"/>
          <cell r="AG564"/>
          <cell r="AH564"/>
          <cell r="AI564"/>
          <cell r="AJ564"/>
          <cell r="AK564"/>
          <cell r="AL564"/>
          <cell r="AM564"/>
          <cell r="AO564"/>
          <cell r="AP564"/>
          <cell r="AQ564"/>
          <cell r="AR564"/>
          <cell r="AS564"/>
          <cell r="AU564"/>
          <cell r="AV564"/>
          <cell r="AW564" t="str">
            <v/>
          </cell>
        </row>
        <row r="565">
          <cell r="A565">
            <v>563</v>
          </cell>
          <cell r="B565">
            <v>2024</v>
          </cell>
          <cell r="C565"/>
          <cell r="D565" t="str">
            <v>0015g00001XKKMAAA5</v>
          </cell>
          <cell r="E565" t="str">
            <v>CHHITAR MAL PURUSHOTTAM DAS</v>
          </cell>
          <cell r="F565" t="str">
            <v>UTTAR PRADESH</v>
          </cell>
          <cell r="G565" t="str">
            <v>MATHURA</v>
          </cell>
          <cell r="H565" t="str">
            <v>Mathura</v>
          </cell>
          <cell r="I565" t="str">
            <v>DINESH STEEL PRIVATE LIMITED</v>
          </cell>
          <cell r="J565" t="str">
            <v>Pankaj Garg</v>
          </cell>
          <cell r="K565"/>
          <cell r="L565" t="str">
            <v>C12820</v>
          </cell>
          <cell r="M565" t="str">
            <v>North</v>
          </cell>
          <cell r="N565">
            <v>281001</v>
          </cell>
          <cell r="O565" t="str">
            <v>09BHBPG6303D1ZV</v>
          </cell>
          <cell r="P565">
            <v>7055566663</v>
          </cell>
          <cell r="Q565" t="str">
            <v>Sep'24</v>
          </cell>
          <cell r="R565">
            <v>2025</v>
          </cell>
          <cell r="S565"/>
          <cell r="T565">
            <v>150</v>
          </cell>
          <cell r="U565">
            <v>0.15562222222222222</v>
          </cell>
          <cell r="V565" t="str">
            <v>Star</v>
          </cell>
          <cell r="W565"/>
          <cell r="X565"/>
          <cell r="Y565"/>
          <cell r="Z565"/>
          <cell r="AA565"/>
          <cell r="AB565"/>
          <cell r="AC565"/>
          <cell r="AD565"/>
          <cell r="AE565">
            <v>25</v>
          </cell>
          <cell r="AF565">
            <v>12</v>
          </cell>
          <cell r="AG565"/>
          <cell r="AH565">
            <v>36</v>
          </cell>
          <cell r="AI565"/>
          <cell r="AJ565">
            <v>12</v>
          </cell>
          <cell r="AK565"/>
          <cell r="AL565">
            <v>12</v>
          </cell>
          <cell r="AM565">
            <v>80</v>
          </cell>
          <cell r="AN565">
            <v>11</v>
          </cell>
          <cell r="AO565">
            <v>17.850000000000001</v>
          </cell>
          <cell r="AP565">
            <v>11.95</v>
          </cell>
          <cell r="AQ565">
            <v>12.05</v>
          </cell>
          <cell r="AR565">
            <v>14.95</v>
          </cell>
          <cell r="AS565">
            <v>4</v>
          </cell>
          <cell r="AT565">
            <v>16.11</v>
          </cell>
          <cell r="AU565">
            <v>15</v>
          </cell>
          <cell r="AV565">
            <v>38.92</v>
          </cell>
          <cell r="AW565">
            <v>33</v>
          </cell>
        </row>
        <row r="566">
          <cell r="A566">
            <v>564</v>
          </cell>
          <cell r="B566">
            <v>2024</v>
          </cell>
          <cell r="C566"/>
          <cell r="D566" t="str">
            <v>0015g00001f8tsMAAQ</v>
          </cell>
          <cell r="E566" t="str">
            <v>SHANTI TRADERS</v>
          </cell>
          <cell r="F566" t="str">
            <v>UTTAR PRADESH</v>
          </cell>
          <cell r="G566" t="str">
            <v>ALIGARH</v>
          </cell>
          <cell r="H566" t="str">
            <v>Iglas</v>
          </cell>
          <cell r="I566" t="str">
            <v>DINESH STEEL PRIVATE LIMITED</v>
          </cell>
          <cell r="J566" t="str">
            <v>Pawan Kumar</v>
          </cell>
          <cell r="K566"/>
          <cell r="L566" t="str">
            <v>C12820</v>
          </cell>
          <cell r="M566" t="str">
            <v>North</v>
          </cell>
          <cell r="N566">
            <v>202124</v>
          </cell>
          <cell r="O566" t="str">
            <v>09BRDPA6547H1ZS</v>
          </cell>
          <cell r="P566">
            <v>8126873820</v>
          </cell>
          <cell r="Q566" t="str">
            <v>Sep'24</v>
          </cell>
          <cell r="R566">
            <v>2025</v>
          </cell>
          <cell r="S566"/>
          <cell r="T566">
            <v>90</v>
          </cell>
          <cell r="U566">
            <v>0.11125925925925927</v>
          </cell>
          <cell r="V566" t="str">
            <v>Star</v>
          </cell>
          <cell r="W566"/>
          <cell r="X566"/>
          <cell r="Y566"/>
          <cell r="Z566"/>
          <cell r="AA566"/>
          <cell r="AB566"/>
          <cell r="AC566"/>
          <cell r="AD566"/>
          <cell r="AE566">
            <v>12</v>
          </cell>
          <cell r="AF566"/>
          <cell r="AG566">
            <v>15</v>
          </cell>
          <cell r="AH566">
            <v>16</v>
          </cell>
          <cell r="AI566">
            <v>43</v>
          </cell>
          <cell r="AJ566"/>
          <cell r="AK566"/>
          <cell r="AL566"/>
          <cell r="AM566"/>
          <cell r="AO566"/>
          <cell r="AP566"/>
          <cell r="AQ566"/>
          <cell r="AR566"/>
          <cell r="AS566"/>
          <cell r="AU566"/>
          <cell r="AV566">
            <v>30.04</v>
          </cell>
          <cell r="AW566" t="str">
            <v/>
          </cell>
        </row>
        <row r="567">
          <cell r="A567">
            <v>565</v>
          </cell>
          <cell r="B567">
            <v>2024</v>
          </cell>
          <cell r="C567"/>
          <cell r="D567" t="str">
            <v>001J1000006UZcWIAW</v>
          </cell>
          <cell r="E567" t="str">
            <v>R.K. BUILDING MATERIAL SUPPLIER</v>
          </cell>
          <cell r="F567" t="str">
            <v>HARYANA</v>
          </cell>
          <cell r="G567" t="str">
            <v>ROHTAK</v>
          </cell>
          <cell r="H567" t="str">
            <v>Rohtak</v>
          </cell>
          <cell r="I567" t="str">
            <v>JAI DURGA STEELS</v>
          </cell>
          <cell r="J567" t="str">
            <v>Sunny Bhutani</v>
          </cell>
          <cell r="K567" t="str">
            <v>Sunny Bhutani</v>
          </cell>
          <cell r="L567" t="str">
            <v>C12830</v>
          </cell>
          <cell r="M567" t="str">
            <v>North</v>
          </cell>
          <cell r="N567">
            <v>124001</v>
          </cell>
          <cell r="O567" t="str">
            <v>06AIGPV5383F1ZX</v>
          </cell>
          <cell r="P567">
            <v>8607565000</v>
          </cell>
          <cell r="Q567" t="str">
            <v>Sep'24</v>
          </cell>
          <cell r="R567">
            <v>2025</v>
          </cell>
          <cell r="S567"/>
          <cell r="T567">
            <v>105</v>
          </cell>
          <cell r="U567">
            <v>0</v>
          </cell>
          <cell r="V567" t="str">
            <v>Challenger</v>
          </cell>
          <cell r="W567"/>
          <cell r="X567"/>
          <cell r="Y567"/>
          <cell r="Z567"/>
          <cell r="AA567"/>
          <cell r="AB567"/>
          <cell r="AC567"/>
          <cell r="AD567"/>
          <cell r="AE567">
            <v>12</v>
          </cell>
          <cell r="AF567"/>
          <cell r="AG567"/>
          <cell r="AH567"/>
          <cell r="AI567"/>
          <cell r="AJ567"/>
          <cell r="AK567"/>
          <cell r="AL567"/>
          <cell r="AM567"/>
          <cell r="AO567"/>
          <cell r="AP567"/>
          <cell r="AQ567"/>
          <cell r="AR567"/>
          <cell r="AS567"/>
          <cell r="AU567"/>
          <cell r="AV567"/>
          <cell r="AW567" t="str">
            <v/>
          </cell>
        </row>
        <row r="568">
          <cell r="A568">
            <v>566</v>
          </cell>
          <cell r="B568">
            <v>2024</v>
          </cell>
          <cell r="C568"/>
          <cell r="D568" t="str">
            <v>001J1000005aWvRIAU</v>
          </cell>
          <cell r="E568" t="str">
            <v>MOHAMMAD &amp; BROTHERS</v>
          </cell>
          <cell r="F568" t="str">
            <v>RAJASTHAN</v>
          </cell>
          <cell r="G568" t="str">
            <v>RAJSAMAND</v>
          </cell>
          <cell r="H568" t="str">
            <v>Nathdwara</v>
          </cell>
          <cell r="I568" t="str">
            <v>J P ALLOYS</v>
          </cell>
          <cell r="J568" t="str">
            <v>Pushpendra Kumar</v>
          </cell>
          <cell r="K568" t="str">
            <v>Pushpendra Kumar</v>
          </cell>
          <cell r="L568" t="str">
            <v>C13188</v>
          </cell>
          <cell r="M568" t="str">
            <v>North</v>
          </cell>
          <cell r="N568">
            <v>313301</v>
          </cell>
          <cell r="O568" t="str">
            <v>08BMLPR8200B1Z5</v>
          </cell>
          <cell r="P568">
            <v>8852878786</v>
          </cell>
          <cell r="Q568" t="str">
            <v>Sep'24</v>
          </cell>
          <cell r="R568">
            <v>2025</v>
          </cell>
          <cell r="S568"/>
          <cell r="T568">
            <v>120</v>
          </cell>
          <cell r="U568">
            <v>0</v>
          </cell>
          <cell r="V568" t="str">
            <v>Challenger</v>
          </cell>
          <cell r="W568"/>
          <cell r="X568"/>
          <cell r="Y568"/>
          <cell r="Z568"/>
          <cell r="AA568"/>
          <cell r="AB568"/>
          <cell r="AC568"/>
          <cell r="AD568"/>
          <cell r="AE568">
            <v>114</v>
          </cell>
          <cell r="AF568">
            <v>52</v>
          </cell>
          <cell r="AG568"/>
          <cell r="AH568">
            <v>7</v>
          </cell>
          <cell r="AI568"/>
          <cell r="AJ568"/>
          <cell r="AK568">
            <v>28</v>
          </cell>
          <cell r="AL568"/>
          <cell r="AM568"/>
          <cell r="AO568"/>
          <cell r="AP568"/>
          <cell r="AQ568"/>
          <cell r="AR568"/>
          <cell r="AS568"/>
          <cell r="AU568"/>
          <cell r="AV568"/>
          <cell r="AW568" t="str">
            <v/>
          </cell>
        </row>
        <row r="569">
          <cell r="A569">
            <v>567</v>
          </cell>
          <cell r="B569">
            <v>2024</v>
          </cell>
          <cell r="C569"/>
          <cell r="D569" t="str">
            <v>001J100000JrQgWIAV</v>
          </cell>
          <cell r="E569" t="str">
            <v>VISION PRIME TECH PVT. LTD.</v>
          </cell>
          <cell r="F569" t="str">
            <v>RAJASTHAN</v>
          </cell>
          <cell r="G569" t="str">
            <v>JAIPUR</v>
          </cell>
          <cell r="H569"/>
          <cell r="I569" t="str">
            <v>J P ALLOYS</v>
          </cell>
          <cell r="J569" t="str">
            <v>Pushpendra Kumar</v>
          </cell>
          <cell r="K569" t="str">
            <v>Pushpendra Kumar</v>
          </cell>
          <cell r="L569" t="str">
            <v>C13188</v>
          </cell>
          <cell r="M569" t="str">
            <v>North</v>
          </cell>
          <cell r="N569">
            <v>302013</v>
          </cell>
          <cell r="O569" t="str">
            <v>08AAECV1486E1Z9</v>
          </cell>
          <cell r="P569">
            <v>9950145633</v>
          </cell>
          <cell r="Q569" t="str">
            <v>Sep'24</v>
          </cell>
          <cell r="R569">
            <v>2025</v>
          </cell>
          <cell r="S569"/>
          <cell r="T569">
            <v>250</v>
          </cell>
          <cell r="U569">
            <v>0</v>
          </cell>
          <cell r="V569" t="str">
            <v>Alien</v>
          </cell>
          <cell r="W569"/>
          <cell r="X569"/>
          <cell r="Y569"/>
          <cell r="Z569"/>
          <cell r="AA569"/>
          <cell r="AB569"/>
          <cell r="AC569"/>
          <cell r="AD569"/>
          <cell r="AE569">
            <v>101</v>
          </cell>
          <cell r="AF569">
            <v>55</v>
          </cell>
          <cell r="AG569"/>
          <cell r="AH569">
            <v>52</v>
          </cell>
          <cell r="AI569">
            <v>52.08</v>
          </cell>
          <cell r="AJ569"/>
          <cell r="AK569">
            <v>50</v>
          </cell>
          <cell r="AL569"/>
          <cell r="AM569"/>
          <cell r="AO569"/>
          <cell r="AP569"/>
          <cell r="AQ569"/>
          <cell r="AR569"/>
          <cell r="AS569"/>
          <cell r="AU569"/>
          <cell r="AV569"/>
          <cell r="AW569" t="str">
            <v/>
          </cell>
        </row>
        <row r="570">
          <cell r="A570">
            <v>568</v>
          </cell>
          <cell r="B570">
            <v>2024</v>
          </cell>
          <cell r="C570"/>
          <cell r="D570" t="str">
            <v>001J100000JrSC0IAN</v>
          </cell>
          <cell r="E570" t="str">
            <v>JINDAL STEEL &amp; INFRA LINES</v>
          </cell>
          <cell r="F570" t="str">
            <v>RAJASTHAN</v>
          </cell>
          <cell r="G570" t="str">
            <v>JAIPUR</v>
          </cell>
          <cell r="H570"/>
          <cell r="I570" t="str">
            <v>J P ALLOYS</v>
          </cell>
          <cell r="J570" t="str">
            <v>Pushpendra Kumar</v>
          </cell>
          <cell r="K570" t="str">
            <v>Pushpendra Kumar</v>
          </cell>
          <cell r="L570" t="str">
            <v>C13188</v>
          </cell>
          <cell r="M570" t="str">
            <v>North</v>
          </cell>
          <cell r="N570">
            <v>302018</v>
          </cell>
          <cell r="O570" t="str">
            <v>08AASFJ1592Q1ZD</v>
          </cell>
          <cell r="P570">
            <v>8233810977</v>
          </cell>
          <cell r="Q570" t="str">
            <v>Sep'24</v>
          </cell>
          <cell r="R570">
            <v>2025</v>
          </cell>
          <cell r="S570"/>
          <cell r="T570">
            <v>200</v>
          </cell>
          <cell r="U570">
            <v>0.50419999999999998</v>
          </cell>
          <cell r="V570" t="str">
            <v>Star</v>
          </cell>
          <cell r="W570"/>
          <cell r="X570"/>
          <cell r="Y570"/>
          <cell r="Z570"/>
          <cell r="AA570"/>
          <cell r="AB570"/>
          <cell r="AC570"/>
          <cell r="AD570"/>
          <cell r="AE570">
            <v>82</v>
          </cell>
          <cell r="AF570">
            <v>52</v>
          </cell>
          <cell r="AG570">
            <v>55</v>
          </cell>
          <cell r="AH570">
            <v>53</v>
          </cell>
          <cell r="AI570">
            <v>72</v>
          </cell>
          <cell r="AJ570">
            <v>87</v>
          </cell>
          <cell r="AK570">
            <v>90</v>
          </cell>
          <cell r="AL570">
            <v>70</v>
          </cell>
          <cell r="AM570">
            <v>53</v>
          </cell>
          <cell r="AN570">
            <v>51</v>
          </cell>
          <cell r="AO570">
            <v>52</v>
          </cell>
          <cell r="AP570">
            <v>105</v>
          </cell>
          <cell r="AQ570">
            <v>57</v>
          </cell>
          <cell r="AR570"/>
          <cell r="AS570">
            <v>41</v>
          </cell>
          <cell r="AT570">
            <v>59.89</v>
          </cell>
          <cell r="AU570">
            <v>51</v>
          </cell>
          <cell r="AV570">
            <v>191.63</v>
          </cell>
          <cell r="AW570">
            <v>242</v>
          </cell>
        </row>
        <row r="571">
          <cell r="A571">
            <v>569</v>
          </cell>
          <cell r="B571">
            <v>2024</v>
          </cell>
          <cell r="C571"/>
          <cell r="D571" t="str">
            <v>001J100000F4ZhJIAV</v>
          </cell>
          <cell r="E571" t="str">
            <v>M/S BOODHI BUILDING SOLUTIONS</v>
          </cell>
          <cell r="F571" t="str">
            <v>UTTAR PRADESH</v>
          </cell>
          <cell r="G571" t="str">
            <v>SHAHJAHANPUR</v>
          </cell>
          <cell r="H571" t="str">
            <v>Tilhar</v>
          </cell>
          <cell r="I571" t="str">
            <v>Khandelwal Associates</v>
          </cell>
          <cell r="J571" t="str">
            <v>SHIV KUMAR</v>
          </cell>
          <cell r="K571" t="str">
            <v>Ashutosh Shukla</v>
          </cell>
          <cell r="L571" t="str">
            <v>C12818</v>
          </cell>
          <cell r="M571" t="str">
            <v>North</v>
          </cell>
          <cell r="N571">
            <v>242307</v>
          </cell>
          <cell r="O571" t="str">
            <v>09BBHPG0092H1ZR</v>
          </cell>
          <cell r="P571">
            <v>8090848970</v>
          </cell>
          <cell r="Q571" t="str">
            <v>Sep'24</v>
          </cell>
          <cell r="R571">
            <v>2025</v>
          </cell>
          <cell r="S571"/>
          <cell r="T571">
            <v>300</v>
          </cell>
          <cell r="U571">
            <v>0</v>
          </cell>
          <cell r="V571" t="str">
            <v>Alien</v>
          </cell>
          <cell r="W571"/>
          <cell r="X571"/>
          <cell r="Y571"/>
          <cell r="Z571"/>
          <cell r="AA571"/>
          <cell r="AB571"/>
          <cell r="AC571"/>
          <cell r="AD571"/>
          <cell r="AE571">
            <v>15</v>
          </cell>
          <cell r="AF571"/>
          <cell r="AG571"/>
          <cell r="AH571"/>
          <cell r="AI571"/>
          <cell r="AJ571"/>
          <cell r="AK571">
            <v>1</v>
          </cell>
          <cell r="AL571"/>
          <cell r="AM571"/>
          <cell r="AO571"/>
          <cell r="AP571"/>
          <cell r="AQ571"/>
          <cell r="AR571"/>
          <cell r="AS571"/>
          <cell r="AU571"/>
          <cell r="AV571"/>
          <cell r="AW571" t="str">
            <v/>
          </cell>
        </row>
        <row r="572">
          <cell r="A572">
            <v>570</v>
          </cell>
          <cell r="B572">
            <v>2024</v>
          </cell>
          <cell r="C572"/>
          <cell r="D572" t="str">
            <v>001J1000005ZmsYIAS</v>
          </cell>
          <cell r="E572" t="str">
            <v>M/S AJANTA HARDWARE</v>
          </cell>
          <cell r="F572" t="str">
            <v>PUNJAB</v>
          </cell>
          <cell r="G572" t="str">
            <v>PATHANKOT</v>
          </cell>
          <cell r="H572" t="str">
            <v>Pathankot</v>
          </cell>
          <cell r="I572" t="str">
            <v>MAHAVIR STEEL CORPORATION</v>
          </cell>
          <cell r="J572" t="str">
            <v>Abhishek Wadhwa</v>
          </cell>
          <cell r="K572"/>
          <cell r="L572" t="str">
            <v>0015g00001ghemj</v>
          </cell>
          <cell r="M572" t="str">
            <v>North</v>
          </cell>
          <cell r="N572">
            <v>145001</v>
          </cell>
          <cell r="O572" t="str">
            <v>03AKBPS6343R1ZO</v>
          </cell>
          <cell r="P572">
            <v>9855601903</v>
          </cell>
          <cell r="Q572" t="str">
            <v>Sep'24</v>
          </cell>
          <cell r="R572">
            <v>2025</v>
          </cell>
          <cell r="S572"/>
          <cell r="T572">
            <v>60</v>
          </cell>
          <cell r="U572">
            <v>0</v>
          </cell>
          <cell r="V572" t="str">
            <v>Challenger</v>
          </cell>
          <cell r="W572"/>
          <cell r="X572"/>
          <cell r="Y572"/>
          <cell r="Z572"/>
          <cell r="AA572"/>
          <cell r="AB572"/>
          <cell r="AC572"/>
          <cell r="AD572"/>
          <cell r="AE572">
            <v>25.09</v>
          </cell>
          <cell r="AF572">
            <v>25.23</v>
          </cell>
          <cell r="AG572"/>
          <cell r="AH572"/>
          <cell r="AI572"/>
          <cell r="AJ572"/>
          <cell r="AK572"/>
          <cell r="AL572"/>
          <cell r="AM572"/>
          <cell r="AO572"/>
          <cell r="AP572"/>
          <cell r="AQ572"/>
          <cell r="AR572"/>
          <cell r="AS572"/>
          <cell r="AU572"/>
          <cell r="AV572"/>
          <cell r="AW572" t="str">
            <v/>
          </cell>
        </row>
        <row r="573">
          <cell r="A573">
            <v>571</v>
          </cell>
          <cell r="B573">
            <v>2024</v>
          </cell>
          <cell r="C573"/>
          <cell r="D573" t="str">
            <v>001J1000009H1fOIAS</v>
          </cell>
          <cell r="E573" t="str">
            <v>SHIV TRADING CO.</v>
          </cell>
          <cell r="F573" t="str">
            <v>PUNJAB</v>
          </cell>
          <cell r="G573" t="str">
            <v>AMRITSAR</v>
          </cell>
          <cell r="H573" t="str">
            <v>Amritsar-II</v>
          </cell>
          <cell r="I573" t="str">
            <v>MAHAVIR STEEL CORPORATION</v>
          </cell>
          <cell r="J573" t="str">
            <v>Abhishek Wadhwa</v>
          </cell>
          <cell r="K573"/>
          <cell r="L573" t="str">
            <v>0015g00001ghemj</v>
          </cell>
          <cell r="M573" t="str">
            <v>North</v>
          </cell>
          <cell r="N573">
            <v>143001</v>
          </cell>
          <cell r="O573" t="str">
            <v>03ABEPK9700E2Z3</v>
          </cell>
          <cell r="P573">
            <v>9876426684</v>
          </cell>
          <cell r="Q573" t="str">
            <v>Sep'24</v>
          </cell>
          <cell r="R573">
            <v>2025</v>
          </cell>
          <cell r="S573"/>
          <cell r="T573">
            <v>150</v>
          </cell>
          <cell r="U573">
            <v>0</v>
          </cell>
          <cell r="V573" t="str">
            <v>Challenger</v>
          </cell>
          <cell r="W573"/>
          <cell r="X573"/>
          <cell r="Y573"/>
          <cell r="Z573"/>
          <cell r="AA573"/>
          <cell r="AB573"/>
          <cell r="AC573"/>
          <cell r="AD573"/>
          <cell r="AE573">
            <v>25.21</v>
          </cell>
          <cell r="AF573"/>
          <cell r="AG573"/>
          <cell r="AH573"/>
          <cell r="AI573"/>
          <cell r="AJ573"/>
          <cell r="AK573"/>
          <cell r="AL573"/>
          <cell r="AM573"/>
          <cell r="AO573"/>
          <cell r="AP573"/>
          <cell r="AQ573"/>
          <cell r="AR573"/>
          <cell r="AS573"/>
          <cell r="AU573"/>
          <cell r="AV573"/>
          <cell r="AW573" t="str">
            <v/>
          </cell>
        </row>
        <row r="574">
          <cell r="A574">
            <v>572</v>
          </cell>
          <cell r="B574">
            <v>2024</v>
          </cell>
          <cell r="C574"/>
          <cell r="D574" t="str">
            <v>001J100000I2XaAIAV</v>
          </cell>
          <cell r="E574" t="str">
            <v>CHOPRA &amp; CO</v>
          </cell>
          <cell r="F574" t="str">
            <v>PUNJAB</v>
          </cell>
          <cell r="G574" t="str">
            <v>Tarn Taran</v>
          </cell>
          <cell r="H574" t="str">
            <v>Tarn Taran</v>
          </cell>
          <cell r="I574" t="str">
            <v>MAHAVIR STEEL CORPORATION</v>
          </cell>
          <cell r="J574" t="str">
            <v>Abhishek Wadhwa</v>
          </cell>
          <cell r="K574"/>
          <cell r="L574" t="str">
            <v>0015g00001ghemj</v>
          </cell>
          <cell r="M574" t="str">
            <v>North</v>
          </cell>
          <cell r="N574">
            <v>143419</v>
          </cell>
          <cell r="O574" t="str">
            <v>03BNZPK9166L1Z2</v>
          </cell>
          <cell r="P574">
            <v>9855557355</v>
          </cell>
          <cell r="Q574" t="str">
            <v>Sep'24</v>
          </cell>
          <cell r="R574">
            <v>2025</v>
          </cell>
          <cell r="S574"/>
          <cell r="T574">
            <v>80</v>
          </cell>
          <cell r="U574">
            <v>0</v>
          </cell>
          <cell r="V574" t="str">
            <v>Challenger</v>
          </cell>
          <cell r="W574"/>
          <cell r="X574"/>
          <cell r="Y574"/>
          <cell r="Z574"/>
          <cell r="AA574"/>
          <cell r="AB574"/>
          <cell r="AC574"/>
          <cell r="AD574"/>
          <cell r="AE574">
            <v>2.58</v>
          </cell>
          <cell r="AF574"/>
          <cell r="AG574"/>
          <cell r="AH574"/>
          <cell r="AI574"/>
          <cell r="AJ574"/>
          <cell r="AK574"/>
          <cell r="AL574"/>
          <cell r="AM574"/>
          <cell r="AO574"/>
          <cell r="AP574"/>
          <cell r="AQ574"/>
          <cell r="AR574"/>
          <cell r="AS574"/>
          <cell r="AU574"/>
          <cell r="AV574"/>
          <cell r="AW574" t="str">
            <v/>
          </cell>
        </row>
        <row r="575">
          <cell r="A575">
            <v>573</v>
          </cell>
          <cell r="B575">
            <v>2024</v>
          </cell>
          <cell r="C575"/>
          <cell r="D575" t="str">
            <v>001J100000Jqp3sIAB</v>
          </cell>
          <cell r="E575" t="str">
            <v>L.K INDUSTRIES</v>
          </cell>
          <cell r="F575" t="str">
            <v>PUNJAB</v>
          </cell>
          <cell r="G575" t="str">
            <v>FATEHGARH SAHIB</v>
          </cell>
          <cell r="H575" t="str">
            <v>Fatehgarh Sahib</v>
          </cell>
          <cell r="I575" t="str">
            <v>PAL CEMENT AND STEEL PVT. LTD.</v>
          </cell>
          <cell r="J575" t="str">
            <v>Abhishek Wadhwa</v>
          </cell>
          <cell r="K575" t="str">
            <v>Abhishek Wadhwa</v>
          </cell>
          <cell r="L575" t="str">
            <v>C12827</v>
          </cell>
          <cell r="M575" t="str">
            <v>North</v>
          </cell>
          <cell r="N575">
            <v>147301</v>
          </cell>
          <cell r="O575" t="str">
            <v>03ARVPG4512B1Z8</v>
          </cell>
          <cell r="P575">
            <v>7837270035</v>
          </cell>
          <cell r="Q575" t="str">
            <v>Sep'24</v>
          </cell>
          <cell r="R575">
            <v>2025</v>
          </cell>
          <cell r="S575"/>
          <cell r="T575">
            <v>200</v>
          </cell>
          <cell r="U575">
            <v>0</v>
          </cell>
          <cell r="V575" t="str">
            <v>Challenger</v>
          </cell>
          <cell r="W575"/>
          <cell r="X575"/>
          <cell r="Y575"/>
          <cell r="Z575"/>
          <cell r="AA575"/>
          <cell r="AB575"/>
          <cell r="AC575"/>
          <cell r="AD575"/>
          <cell r="AE575">
            <v>30</v>
          </cell>
          <cell r="AF575">
            <v>50</v>
          </cell>
          <cell r="AG575">
            <v>10</v>
          </cell>
          <cell r="AH575">
            <v>10</v>
          </cell>
          <cell r="AI575"/>
          <cell r="AJ575"/>
          <cell r="AK575"/>
          <cell r="AL575"/>
          <cell r="AM575"/>
          <cell r="AO575"/>
          <cell r="AP575"/>
          <cell r="AQ575"/>
          <cell r="AR575"/>
          <cell r="AS575"/>
          <cell r="AU575"/>
          <cell r="AV575"/>
          <cell r="AW575" t="str">
            <v/>
          </cell>
        </row>
        <row r="576">
          <cell r="A576">
            <v>574</v>
          </cell>
          <cell r="B576">
            <v>2024</v>
          </cell>
          <cell r="C576"/>
          <cell r="D576" t="str">
            <v>001J100000JM6xzIAD</v>
          </cell>
          <cell r="E576" t="str">
            <v>SHUBHAM TRADING CO</v>
          </cell>
          <cell r="F576" t="str">
            <v>HARYANA</v>
          </cell>
          <cell r="G576" t="str">
            <v>HISAR</v>
          </cell>
          <cell r="H576" t="str">
            <v>Hisar</v>
          </cell>
          <cell r="I576" t="str">
            <v>PAL CEMENT AND STEEL PVT. LTD.</v>
          </cell>
          <cell r="J576" t="str">
            <v>Dinesh Kumar</v>
          </cell>
          <cell r="K576" t="str">
            <v>Navneet Pal</v>
          </cell>
          <cell r="L576" t="str">
            <v>C12827</v>
          </cell>
          <cell r="M576" t="str">
            <v>North</v>
          </cell>
          <cell r="N576">
            <v>125001</v>
          </cell>
          <cell r="O576" t="str">
            <v>06ADCPG3344C1Z8</v>
          </cell>
          <cell r="P576">
            <v>9996634653</v>
          </cell>
          <cell r="Q576" t="str">
            <v>Jun'24</v>
          </cell>
          <cell r="R576">
            <v>2025</v>
          </cell>
          <cell r="S576"/>
          <cell r="T576">
            <v>500</v>
          </cell>
          <cell r="U576">
            <v>8.7186666666666662E-2</v>
          </cell>
          <cell r="V576" t="str">
            <v>Alien</v>
          </cell>
          <cell r="W576"/>
          <cell r="X576"/>
          <cell r="Y576"/>
          <cell r="Z576"/>
          <cell r="AA576"/>
          <cell r="AB576">
            <v>25.08</v>
          </cell>
          <cell r="AC576"/>
          <cell r="AD576"/>
          <cell r="AE576">
            <v>51.05</v>
          </cell>
          <cell r="AF576">
            <v>50.5</v>
          </cell>
          <cell r="AG576">
            <v>52</v>
          </cell>
          <cell r="AH576">
            <v>35</v>
          </cell>
          <cell r="AI576">
            <v>78</v>
          </cell>
          <cell r="AJ576">
            <v>142</v>
          </cell>
          <cell r="AK576">
            <v>68</v>
          </cell>
          <cell r="AL576">
            <v>53</v>
          </cell>
          <cell r="AM576">
            <v>115</v>
          </cell>
          <cell r="AN576">
            <v>32</v>
          </cell>
          <cell r="AO576">
            <v>54</v>
          </cell>
          <cell r="AP576">
            <v>41.97</v>
          </cell>
          <cell r="AQ576">
            <v>35.99</v>
          </cell>
          <cell r="AR576">
            <v>20.09</v>
          </cell>
          <cell r="AS576">
            <v>217.14</v>
          </cell>
          <cell r="AT576">
            <v>63.84</v>
          </cell>
          <cell r="AU576">
            <v>25</v>
          </cell>
          <cell r="AV576">
            <v>41.94</v>
          </cell>
          <cell r="AW576">
            <v>97</v>
          </cell>
        </row>
        <row r="577">
          <cell r="A577">
            <v>575</v>
          </cell>
          <cell r="B577">
            <v>2024</v>
          </cell>
          <cell r="C577"/>
          <cell r="D577" t="str">
            <v>001J1000009F22pIAC</v>
          </cell>
          <cell r="E577" t="str">
            <v>J P CEMENT STORE</v>
          </cell>
          <cell r="F577" t="str">
            <v>HARYANA</v>
          </cell>
          <cell r="G577" t="str">
            <v>JIND</v>
          </cell>
          <cell r="H577" t="str">
            <v>Narwana</v>
          </cell>
          <cell r="I577" t="str">
            <v>PAL CEMENT AND STEEL PVT. LTD.</v>
          </cell>
          <cell r="J577" t="str">
            <v>Varun Arora</v>
          </cell>
          <cell r="K577" t="str">
            <v>Navneet Pal</v>
          </cell>
          <cell r="L577" t="str">
            <v>C12827</v>
          </cell>
          <cell r="M577" t="str">
            <v>North</v>
          </cell>
          <cell r="N577">
            <v>126116</v>
          </cell>
          <cell r="O577" t="str">
            <v>06AATPG3429N1Z8</v>
          </cell>
          <cell r="P577">
            <v>9253675111</v>
          </cell>
          <cell r="Q577" t="str">
            <v>Sep'24</v>
          </cell>
          <cell r="R577">
            <v>2025</v>
          </cell>
          <cell r="S577"/>
          <cell r="T577">
            <v>70</v>
          </cell>
          <cell r="U577">
            <v>0</v>
          </cell>
          <cell r="V577" t="str">
            <v>Challenger</v>
          </cell>
          <cell r="W577"/>
          <cell r="X577"/>
          <cell r="Y577"/>
          <cell r="Z577"/>
          <cell r="AA577"/>
          <cell r="AB577"/>
          <cell r="AC577"/>
          <cell r="AD577"/>
          <cell r="AE577">
            <v>50</v>
          </cell>
          <cell r="AF577"/>
          <cell r="AG577"/>
          <cell r="AH577"/>
          <cell r="AI577">
            <v>55</v>
          </cell>
          <cell r="AJ577"/>
          <cell r="AK577">
            <v>96</v>
          </cell>
          <cell r="AL577"/>
          <cell r="AM577"/>
          <cell r="AO577"/>
          <cell r="AP577"/>
          <cell r="AQ577"/>
          <cell r="AR577"/>
          <cell r="AS577"/>
          <cell r="AU577"/>
          <cell r="AV577"/>
          <cell r="AW577" t="str">
            <v/>
          </cell>
        </row>
        <row r="578">
          <cell r="A578">
            <v>576</v>
          </cell>
          <cell r="B578">
            <v>2024</v>
          </cell>
          <cell r="C578"/>
          <cell r="D578" t="str">
            <v>001J1000007npY4IAI</v>
          </cell>
          <cell r="E578" t="str">
            <v>Shree Sai Traders</v>
          </cell>
          <cell r="F578" t="str">
            <v>HARYANA</v>
          </cell>
          <cell r="G578" t="str">
            <v>JIND</v>
          </cell>
          <cell r="H578" t="str">
            <v>Safidon</v>
          </cell>
          <cell r="I578" t="str">
            <v>PAL CEMENT AND STEEL PVT. LTD.</v>
          </cell>
          <cell r="J578" t="str">
            <v>Mayank Arya</v>
          </cell>
          <cell r="K578" t="str">
            <v>Navneet Pal</v>
          </cell>
          <cell r="L578" t="str">
            <v>C12827</v>
          </cell>
          <cell r="M578" t="str">
            <v>North</v>
          </cell>
          <cell r="N578">
            <v>126112</v>
          </cell>
          <cell r="O578" t="str">
            <v>06BCTPK7559Q1Z</v>
          </cell>
          <cell r="P578">
            <v>9896211108</v>
          </cell>
          <cell r="Q578" t="str">
            <v>Sep'24</v>
          </cell>
          <cell r="R578">
            <v>2025</v>
          </cell>
          <cell r="S578"/>
          <cell r="T578">
            <v>115</v>
          </cell>
          <cell r="U578">
            <v>0</v>
          </cell>
          <cell r="V578" t="str">
            <v>Challenger</v>
          </cell>
          <cell r="W578"/>
          <cell r="X578"/>
          <cell r="Y578"/>
          <cell r="Z578"/>
          <cell r="AA578"/>
          <cell r="AB578"/>
          <cell r="AC578"/>
          <cell r="AD578"/>
          <cell r="AE578">
            <v>50.4</v>
          </cell>
          <cell r="AF578"/>
          <cell r="AG578"/>
          <cell r="AH578"/>
          <cell r="AI578"/>
          <cell r="AJ578"/>
          <cell r="AK578"/>
          <cell r="AL578"/>
          <cell r="AM578"/>
          <cell r="AO578"/>
          <cell r="AP578"/>
          <cell r="AQ578"/>
          <cell r="AR578"/>
          <cell r="AS578"/>
          <cell r="AU578"/>
          <cell r="AV578"/>
          <cell r="AW578" t="str">
            <v/>
          </cell>
        </row>
        <row r="579">
          <cell r="A579">
            <v>577</v>
          </cell>
          <cell r="B579">
            <v>2024</v>
          </cell>
          <cell r="C579"/>
          <cell r="D579" t="str">
            <v>001J1000007nf9wIAA</v>
          </cell>
          <cell r="E579" t="str">
            <v>JANGRA BUILDING MATERIALS</v>
          </cell>
          <cell r="F579" t="str">
            <v>HARYANA</v>
          </cell>
          <cell r="G579" t="str">
            <v>CHARKI DADRI</v>
          </cell>
          <cell r="H579" t="str">
            <v>Charkhi Dadri</v>
          </cell>
          <cell r="I579" t="str">
            <v>PAL CEMENT AND STEEL PVT. LTD.</v>
          </cell>
          <cell r="J579" t="str">
            <v>Dinesh Kumar</v>
          </cell>
          <cell r="K579" t="str">
            <v>Navneet Pal</v>
          </cell>
          <cell r="L579" t="str">
            <v>C12827</v>
          </cell>
          <cell r="M579" t="str">
            <v>North</v>
          </cell>
          <cell r="N579">
            <v>127308</v>
          </cell>
          <cell r="O579" t="str">
            <v>06CKIPK0436J1Z7</v>
          </cell>
          <cell r="P579">
            <v>9813014047</v>
          </cell>
          <cell r="Q579" t="str">
            <v>Sep'24</v>
          </cell>
          <cell r="R579">
            <v>2025</v>
          </cell>
          <cell r="S579"/>
          <cell r="T579">
            <v>40</v>
          </cell>
          <cell r="U579">
            <v>0</v>
          </cell>
          <cell r="V579" t="str">
            <v>Minor</v>
          </cell>
          <cell r="W579"/>
          <cell r="X579"/>
          <cell r="Y579"/>
          <cell r="Z579"/>
          <cell r="AA579"/>
          <cell r="AB579"/>
          <cell r="AC579"/>
          <cell r="AD579"/>
          <cell r="AE579">
            <v>50</v>
          </cell>
          <cell r="AF579"/>
          <cell r="AG579"/>
          <cell r="AH579"/>
          <cell r="AI579"/>
          <cell r="AJ579"/>
          <cell r="AK579"/>
          <cell r="AL579"/>
          <cell r="AM579"/>
          <cell r="AO579"/>
          <cell r="AP579"/>
          <cell r="AQ579">
            <v>11.95</v>
          </cell>
          <cell r="AR579"/>
          <cell r="AS579"/>
          <cell r="AU579"/>
          <cell r="AV579"/>
          <cell r="AW579" t="str">
            <v/>
          </cell>
        </row>
        <row r="580">
          <cell r="A580">
            <v>578</v>
          </cell>
          <cell r="B580">
            <v>2024</v>
          </cell>
          <cell r="C580"/>
          <cell r="D580" t="str">
            <v>001J1000006T63tIAC</v>
          </cell>
          <cell r="E580" t="str">
            <v>AGGARWAL TRADERS</v>
          </cell>
          <cell r="F580" t="str">
            <v>HARYANA</v>
          </cell>
          <cell r="G580" t="str">
            <v>FATEHABAD</v>
          </cell>
          <cell r="H580" t="str">
            <v>Ratia</v>
          </cell>
          <cell r="I580" t="str">
            <v>PAL CEMENT AND STEEL PVT. LTD.</v>
          </cell>
          <cell r="J580" t="str">
            <v>Varun Arora</v>
          </cell>
          <cell r="K580" t="str">
            <v>Shubham Gahlot</v>
          </cell>
          <cell r="L580" t="str">
            <v>C12827</v>
          </cell>
          <cell r="M580" t="str">
            <v>North</v>
          </cell>
          <cell r="N580">
            <v>125111</v>
          </cell>
          <cell r="O580" t="str">
            <v>06BQCPG2033A1ZS</v>
          </cell>
          <cell r="P580">
            <v>9315477773</v>
          </cell>
          <cell r="Q580" t="str">
            <v>Sep'24</v>
          </cell>
          <cell r="R580">
            <v>2025</v>
          </cell>
          <cell r="S580"/>
          <cell r="T580">
            <v>30</v>
          </cell>
          <cell r="U580">
            <v>0</v>
          </cell>
          <cell r="V580" t="str">
            <v>Minor</v>
          </cell>
          <cell r="W580"/>
          <cell r="X580"/>
          <cell r="Y580"/>
          <cell r="Z580"/>
          <cell r="AA580"/>
          <cell r="AB580"/>
          <cell r="AC580"/>
          <cell r="AD580"/>
          <cell r="AE580">
            <v>56.7</v>
          </cell>
          <cell r="AF580"/>
          <cell r="AG580"/>
          <cell r="AH580"/>
          <cell r="AI580"/>
          <cell r="AJ580">
            <v>89</v>
          </cell>
          <cell r="AK580">
            <v>55</v>
          </cell>
          <cell r="AL580"/>
          <cell r="AM580"/>
          <cell r="AO580"/>
          <cell r="AP580"/>
          <cell r="AQ580"/>
          <cell r="AR580"/>
          <cell r="AS580"/>
          <cell r="AU580"/>
          <cell r="AV580"/>
          <cell r="AW580" t="str">
            <v/>
          </cell>
        </row>
        <row r="581">
          <cell r="A581">
            <v>579</v>
          </cell>
          <cell r="B581">
            <v>2024</v>
          </cell>
          <cell r="C581" t="str">
            <v>PBTMTR430</v>
          </cell>
          <cell r="D581" t="str">
            <v>0015g00001RLAdJAAX</v>
          </cell>
          <cell r="E581" t="str">
            <v>ASA STEEL SALES</v>
          </cell>
          <cell r="F581" t="str">
            <v>PUNJAB</v>
          </cell>
          <cell r="G581" t="str">
            <v>MANSA</v>
          </cell>
          <cell r="H581" t="str">
            <v>Mansa</v>
          </cell>
          <cell r="I581" t="str">
            <v>RAMDOOT UDHYOG PRIVATE LIMITED</v>
          </cell>
          <cell r="J581" t="str">
            <v>Sonu Kumar</v>
          </cell>
          <cell r="K581" t="str">
            <v>Sonu Kumar</v>
          </cell>
          <cell r="L581" t="str">
            <v>C13168</v>
          </cell>
          <cell r="M581" t="str">
            <v>North</v>
          </cell>
          <cell r="N581">
            <v>151505</v>
          </cell>
          <cell r="O581" t="str">
            <v>03AAAHA6192F1ZR</v>
          </cell>
          <cell r="P581">
            <v>9872412470</v>
          </cell>
          <cell r="Q581" t="str">
            <v>May'24</v>
          </cell>
          <cell r="R581">
            <v>2025</v>
          </cell>
          <cell r="S581"/>
          <cell r="T581">
            <v>200</v>
          </cell>
          <cell r="U581">
            <v>0</v>
          </cell>
          <cell r="V581" t="str">
            <v>Challenger</v>
          </cell>
          <cell r="W581"/>
          <cell r="X581"/>
          <cell r="Y581"/>
          <cell r="Z581"/>
          <cell r="AA581">
            <v>12</v>
          </cell>
          <cell r="AB581"/>
          <cell r="AC581"/>
          <cell r="AD581"/>
          <cell r="AE581"/>
          <cell r="AF581"/>
          <cell r="AG581"/>
          <cell r="AH581">
            <v>67</v>
          </cell>
          <cell r="AI581"/>
          <cell r="AJ581"/>
          <cell r="AK581"/>
          <cell r="AL581"/>
          <cell r="AM581"/>
          <cell r="AO581"/>
          <cell r="AP581"/>
          <cell r="AQ581"/>
          <cell r="AR581"/>
          <cell r="AS581"/>
          <cell r="AU581"/>
          <cell r="AV581"/>
          <cell r="AW581" t="str">
            <v/>
          </cell>
        </row>
        <row r="582">
          <cell r="A582">
            <v>580</v>
          </cell>
          <cell r="B582">
            <v>2024</v>
          </cell>
          <cell r="C582"/>
          <cell r="D582" t="str">
            <v>001J1000007noopIAA</v>
          </cell>
          <cell r="E582" t="str">
            <v>M/S N D TRADERS</v>
          </cell>
          <cell r="F582" t="str">
            <v>JAMMU AND KASHMIR</v>
          </cell>
          <cell r="G582" t="str">
            <v>JAMMU</v>
          </cell>
          <cell r="H582" t="str">
            <v>Jammu</v>
          </cell>
          <cell r="I582" t="str">
            <v>AGGARWAL TRADERS</v>
          </cell>
          <cell r="J582" t="str">
            <v>bhanu ayush</v>
          </cell>
          <cell r="K582"/>
          <cell r="L582" t="str">
            <v>0015g00001gvNHH</v>
          </cell>
          <cell r="M582" t="str">
            <v>North</v>
          </cell>
          <cell r="N582">
            <v>180002</v>
          </cell>
          <cell r="O582" t="str">
            <v>01CMIPS1651P2ZP</v>
          </cell>
          <cell r="P582">
            <v>9070073757</v>
          </cell>
          <cell r="Q582" t="str">
            <v>Sep'24</v>
          </cell>
          <cell r="R582">
            <v>2025</v>
          </cell>
          <cell r="S582"/>
          <cell r="T582">
            <v>20</v>
          </cell>
          <cell r="U582">
            <v>0</v>
          </cell>
          <cell r="V582" t="str">
            <v>Minor</v>
          </cell>
          <cell r="W582"/>
          <cell r="X582"/>
          <cell r="Y582"/>
          <cell r="Z582"/>
          <cell r="AA582"/>
          <cell r="AB582"/>
          <cell r="AC582"/>
          <cell r="AD582"/>
          <cell r="AE582">
            <v>5</v>
          </cell>
          <cell r="AF582">
            <v>5</v>
          </cell>
          <cell r="AG582">
            <v>5</v>
          </cell>
          <cell r="AH582">
            <v>4.42</v>
          </cell>
          <cell r="AI582">
            <v>2.5</v>
          </cell>
          <cell r="AJ582">
            <v>1.66</v>
          </cell>
          <cell r="AK582">
            <v>3.9</v>
          </cell>
          <cell r="AL582">
            <v>1</v>
          </cell>
          <cell r="AM582">
            <v>6</v>
          </cell>
          <cell r="AO582">
            <v>0.22</v>
          </cell>
          <cell r="AP582"/>
          <cell r="AQ582"/>
          <cell r="AR582"/>
          <cell r="AS582"/>
          <cell r="AU582"/>
          <cell r="AV582"/>
          <cell r="AW582" t="str">
            <v/>
          </cell>
        </row>
        <row r="583">
          <cell r="A583">
            <v>581</v>
          </cell>
          <cell r="B583">
            <v>2024</v>
          </cell>
          <cell r="C583"/>
          <cell r="D583" t="str">
            <v>001J100000BdYWHIA3</v>
          </cell>
          <cell r="E583" t="str">
            <v>GUPTA TRADERS</v>
          </cell>
          <cell r="F583" t="str">
            <v>JAMMU AND KASHMIR</v>
          </cell>
          <cell r="G583" t="str">
            <v>JAMMU</v>
          </cell>
          <cell r="H583"/>
          <cell r="I583" t="str">
            <v>AGGARWAL TRADERS</v>
          </cell>
          <cell r="J583" t="str">
            <v>bhanu ayush</v>
          </cell>
          <cell r="K583"/>
          <cell r="L583" t="str">
            <v>0015g00001gvNHH</v>
          </cell>
          <cell r="M583" t="str">
            <v>North</v>
          </cell>
          <cell r="N583">
            <v>180013</v>
          </cell>
          <cell r="O583" t="str">
            <v>01ADOPG9529K1ZA</v>
          </cell>
          <cell r="P583">
            <v>9086060128</v>
          </cell>
          <cell r="Q583" t="str">
            <v>Sep'24</v>
          </cell>
          <cell r="R583">
            <v>2025</v>
          </cell>
          <cell r="S583"/>
          <cell r="T583">
            <v>80</v>
          </cell>
          <cell r="U583">
            <v>0</v>
          </cell>
          <cell r="V583" t="str">
            <v>Challenger</v>
          </cell>
          <cell r="W583"/>
          <cell r="X583"/>
          <cell r="Y583"/>
          <cell r="Z583"/>
          <cell r="AA583"/>
          <cell r="AB583"/>
          <cell r="AC583"/>
          <cell r="AD583"/>
          <cell r="AE583">
            <v>6.1</v>
          </cell>
          <cell r="AF583">
            <v>6</v>
          </cell>
          <cell r="AG583">
            <v>8</v>
          </cell>
          <cell r="AH583"/>
          <cell r="AI583"/>
          <cell r="AJ583">
            <v>3</v>
          </cell>
          <cell r="AK583">
            <v>3.01</v>
          </cell>
          <cell r="AL583">
            <v>5</v>
          </cell>
          <cell r="AM583">
            <v>16</v>
          </cell>
          <cell r="AN583">
            <v>14</v>
          </cell>
          <cell r="AO583">
            <v>19</v>
          </cell>
          <cell r="AP583">
            <v>17.72</v>
          </cell>
          <cell r="AQ583">
            <v>13.59</v>
          </cell>
          <cell r="AR583"/>
          <cell r="AS583"/>
          <cell r="AU583"/>
          <cell r="AV583"/>
          <cell r="AW583" t="str">
            <v/>
          </cell>
        </row>
        <row r="584">
          <cell r="A584">
            <v>582</v>
          </cell>
          <cell r="B584">
            <v>2024</v>
          </cell>
          <cell r="C584"/>
          <cell r="D584" t="str">
            <v>001J1000003jYnbIAE</v>
          </cell>
          <cell r="E584" t="str">
            <v>RAKESH BUILDING MATERIAL</v>
          </cell>
          <cell r="F584" t="str">
            <v>JAMMU AND KASHMIR</v>
          </cell>
          <cell r="G584" t="str">
            <v>JAMMU</v>
          </cell>
          <cell r="H584" t="str">
            <v>Akhnoor</v>
          </cell>
          <cell r="I584" t="str">
            <v>AGGARWAL TRADERS</v>
          </cell>
          <cell r="J584" t="str">
            <v>bhanu ayush</v>
          </cell>
          <cell r="K584"/>
          <cell r="L584" t="str">
            <v>0015g00001gvNHH</v>
          </cell>
          <cell r="M584" t="str">
            <v>North</v>
          </cell>
          <cell r="N584">
            <v>181201</v>
          </cell>
          <cell r="O584" t="str">
            <v>01CYBPK8494F1ZF</v>
          </cell>
          <cell r="P584">
            <v>9906733757</v>
          </cell>
          <cell r="Q584" t="str">
            <v>Sep'24</v>
          </cell>
          <cell r="R584">
            <v>2025</v>
          </cell>
          <cell r="S584"/>
          <cell r="T584">
            <v>20</v>
          </cell>
          <cell r="U584">
            <v>3.3333333333333333E-2</v>
          </cell>
          <cell r="V584" t="str">
            <v>Minor</v>
          </cell>
          <cell r="W584"/>
          <cell r="X584"/>
          <cell r="Y584"/>
          <cell r="Z584"/>
          <cell r="AA584"/>
          <cell r="AB584"/>
          <cell r="AC584"/>
          <cell r="AD584"/>
          <cell r="AE584">
            <v>5</v>
          </cell>
          <cell r="AF584">
            <v>5</v>
          </cell>
          <cell r="AG584"/>
          <cell r="AH584">
            <v>3</v>
          </cell>
          <cell r="AI584">
            <v>2.08</v>
          </cell>
          <cell r="AJ584"/>
          <cell r="AK584"/>
          <cell r="AL584"/>
          <cell r="AM584"/>
          <cell r="AO584"/>
          <cell r="AP584"/>
          <cell r="AQ584">
            <v>3.05</v>
          </cell>
          <cell r="AR584"/>
          <cell r="AS584"/>
          <cell r="AU584">
            <v>2</v>
          </cell>
          <cell r="AV584"/>
          <cell r="AW584" t="str">
            <v/>
          </cell>
        </row>
        <row r="585">
          <cell r="A585">
            <v>583</v>
          </cell>
          <cell r="B585">
            <v>2024</v>
          </cell>
          <cell r="C585"/>
          <cell r="D585" t="str">
            <v>0015g00001cdVVxAAM</v>
          </cell>
          <cell r="E585" t="str">
            <v>RAJ TRADING COMPANY</v>
          </cell>
          <cell r="F585" t="str">
            <v>JAMMU AND KASHMIR</v>
          </cell>
          <cell r="G585" t="str">
            <v>UDHAMPUR</v>
          </cell>
          <cell r="H585" t="str">
            <v>Udhampur</v>
          </cell>
          <cell r="I585" t="str">
            <v>AGGARWAL TRADERS</v>
          </cell>
          <cell r="J585" t="str">
            <v>bhanu ayush</v>
          </cell>
          <cell r="K585"/>
          <cell r="L585" t="str">
            <v>0015g00001gvNHH</v>
          </cell>
          <cell r="M585" t="str">
            <v>North</v>
          </cell>
          <cell r="N585">
            <v>182101</v>
          </cell>
          <cell r="O585" t="str">
            <v>01BOLPS0477M1ZK</v>
          </cell>
          <cell r="P585">
            <v>9419672950</v>
          </cell>
          <cell r="Q585" t="str">
            <v>Sep'24</v>
          </cell>
          <cell r="R585">
            <v>2025</v>
          </cell>
          <cell r="S585"/>
          <cell r="T585">
            <v>200</v>
          </cell>
          <cell r="U585">
            <v>0</v>
          </cell>
          <cell r="V585" t="str">
            <v>Challenger</v>
          </cell>
          <cell r="W585"/>
          <cell r="X585"/>
          <cell r="Y585"/>
          <cell r="Z585"/>
          <cell r="AA585"/>
          <cell r="AB585"/>
          <cell r="AC585"/>
          <cell r="AD585"/>
          <cell r="AE585">
            <v>25</v>
          </cell>
          <cell r="AF585"/>
          <cell r="AG585"/>
          <cell r="AH585"/>
          <cell r="AI585"/>
          <cell r="AJ585"/>
          <cell r="AK585"/>
          <cell r="AL585"/>
          <cell r="AM585"/>
          <cell r="AO585"/>
          <cell r="AP585"/>
          <cell r="AQ585"/>
          <cell r="AR585"/>
          <cell r="AS585"/>
          <cell r="AU585"/>
          <cell r="AV585"/>
          <cell r="AW585" t="str">
            <v/>
          </cell>
        </row>
        <row r="586">
          <cell r="A586">
            <v>584</v>
          </cell>
          <cell r="B586">
            <v>2024</v>
          </cell>
          <cell r="C586"/>
          <cell r="D586" t="str">
            <v>001J1000002kxmIIAQ</v>
          </cell>
          <cell r="E586" t="str">
            <v>JAMBOO TRADERS</v>
          </cell>
          <cell r="F586" t="str">
            <v>JAMMU AND KASHMIR</v>
          </cell>
          <cell r="G586" t="str">
            <v>JAMMU</v>
          </cell>
          <cell r="H586" t="str">
            <v>Jammu</v>
          </cell>
          <cell r="I586" t="str">
            <v>AGGARWAL TRADERS</v>
          </cell>
          <cell r="J586" t="str">
            <v>bhanu ayush</v>
          </cell>
          <cell r="K586"/>
          <cell r="L586" t="str">
            <v>0015g00001gvNHH</v>
          </cell>
          <cell r="M586" t="str">
            <v>North</v>
          </cell>
          <cell r="N586">
            <v>181206</v>
          </cell>
          <cell r="O586" t="str">
            <v>01BGDPB2482F1Z4</v>
          </cell>
          <cell r="P586">
            <v>8527968606</v>
          </cell>
          <cell r="Q586" t="str">
            <v>Sep'24</v>
          </cell>
          <cell r="R586">
            <v>2025</v>
          </cell>
          <cell r="S586"/>
          <cell r="T586">
            <v>20</v>
          </cell>
          <cell r="U586">
            <v>0.14550000000000002</v>
          </cell>
          <cell r="V586" t="str">
            <v>Friendly</v>
          </cell>
          <cell r="W586"/>
          <cell r="X586"/>
          <cell r="Y586"/>
          <cell r="Z586"/>
          <cell r="AA586"/>
          <cell r="AB586"/>
          <cell r="AC586"/>
          <cell r="AD586"/>
          <cell r="AE586">
            <v>5</v>
          </cell>
          <cell r="AF586">
            <v>7</v>
          </cell>
          <cell r="AG586">
            <v>5</v>
          </cell>
          <cell r="AH586">
            <v>1.6439999999999999</v>
          </cell>
          <cell r="AI586">
            <v>5</v>
          </cell>
          <cell r="AJ586">
            <v>1</v>
          </cell>
          <cell r="AK586">
            <v>5.57</v>
          </cell>
          <cell r="AL586">
            <v>2</v>
          </cell>
          <cell r="AM586">
            <v>2</v>
          </cell>
          <cell r="AN586">
            <v>2</v>
          </cell>
          <cell r="AO586">
            <v>3.5</v>
          </cell>
          <cell r="AP586">
            <v>0.82</v>
          </cell>
          <cell r="AQ586">
            <v>0.22</v>
          </cell>
          <cell r="AR586">
            <v>1.89</v>
          </cell>
          <cell r="AS586">
            <v>3.69</v>
          </cell>
          <cell r="AT586">
            <v>5.75</v>
          </cell>
          <cell r="AU586">
            <v>2</v>
          </cell>
          <cell r="AV586">
            <v>0.98</v>
          </cell>
          <cell r="AW586" t="str">
            <v/>
          </cell>
        </row>
        <row r="587">
          <cell r="A587">
            <v>585</v>
          </cell>
          <cell r="B587">
            <v>2024</v>
          </cell>
          <cell r="C587"/>
          <cell r="D587" t="str">
            <v>0015g00001W4M6zAAF</v>
          </cell>
          <cell r="E587" t="str">
            <v>M/S P. S. TRADERS</v>
          </cell>
          <cell r="F587" t="str">
            <v>UTTAR PRADESH</v>
          </cell>
          <cell r="G587" t="str">
            <v>GAUTAM BUDDHA NAGAR</v>
          </cell>
          <cell r="H587" t="str">
            <v>Noida</v>
          </cell>
          <cell r="I587" t="str">
            <v>SHASHI STEELS CORPORATION</v>
          </cell>
          <cell r="J587" t="str">
            <v>Abhijeet Biswas</v>
          </cell>
          <cell r="K587" t="str">
            <v>Abhijeet Biswas</v>
          </cell>
          <cell r="L587" t="str">
            <v>C12816</v>
          </cell>
          <cell r="M587" t="str">
            <v>North</v>
          </cell>
          <cell r="N587">
            <v>201301</v>
          </cell>
          <cell r="O587" t="str">
            <v>09BDDPA9861Q1ZV</v>
          </cell>
          <cell r="P587">
            <v>9810181721</v>
          </cell>
          <cell r="Q587" t="str">
            <v>Sep'24</v>
          </cell>
          <cell r="R587">
            <v>2025</v>
          </cell>
          <cell r="S587"/>
          <cell r="T587">
            <v>200</v>
          </cell>
          <cell r="U587">
            <v>3.3333333333333331E-3</v>
          </cell>
          <cell r="V587" t="str">
            <v>Challenger</v>
          </cell>
          <cell r="W587"/>
          <cell r="X587"/>
          <cell r="Y587"/>
          <cell r="Z587"/>
          <cell r="AA587"/>
          <cell r="AB587"/>
          <cell r="AC587"/>
          <cell r="AD587"/>
          <cell r="AE587">
            <v>50.6</v>
          </cell>
          <cell r="AF587"/>
          <cell r="AG587"/>
          <cell r="AH587"/>
          <cell r="AI587"/>
          <cell r="AJ587"/>
          <cell r="AK587"/>
          <cell r="AL587"/>
          <cell r="AM587"/>
          <cell r="AO587"/>
          <cell r="AP587"/>
          <cell r="AQ587"/>
          <cell r="AR587"/>
          <cell r="AS587"/>
          <cell r="AT587">
            <v>2</v>
          </cell>
          <cell r="AU587"/>
          <cell r="AV587"/>
          <cell r="AW587" t="str">
            <v/>
          </cell>
        </row>
        <row r="588">
          <cell r="A588">
            <v>586</v>
          </cell>
          <cell r="B588">
            <v>2024</v>
          </cell>
          <cell r="C588"/>
          <cell r="D588" t="str">
            <v>001J100000Jrq2NIAR</v>
          </cell>
          <cell r="E588" t="str">
            <v>M/S NAV BHARAT ENTERPRISES</v>
          </cell>
          <cell r="F588" t="str">
            <v>UTTAR PRADESH</v>
          </cell>
          <cell r="G588" t="str">
            <v>GHAZIABAD</v>
          </cell>
          <cell r="H588" t="str">
            <v>Ghaziabad</v>
          </cell>
          <cell r="I588" t="str">
            <v>OPTRIX INFRA LLP</v>
          </cell>
          <cell r="J588" t="str">
            <v>Aashish Goyal</v>
          </cell>
          <cell r="K588" t="str">
            <v>Abhijeet Biswas</v>
          </cell>
          <cell r="L588" t="str">
            <v>001J100000PJG7oIAH</v>
          </cell>
          <cell r="M588" t="str">
            <v>North</v>
          </cell>
          <cell r="N588">
            <v>201001</v>
          </cell>
          <cell r="O588" t="str">
            <v>09AABFN9381N2ZI</v>
          </cell>
          <cell r="P588">
            <v>9899567324</v>
          </cell>
          <cell r="Q588" t="str">
            <v>Sep'24</v>
          </cell>
          <cell r="R588">
            <v>2025</v>
          </cell>
          <cell r="S588"/>
          <cell r="T588">
            <v>200</v>
          </cell>
          <cell r="U588">
            <v>0</v>
          </cell>
          <cell r="V588" t="str">
            <v>Challenger</v>
          </cell>
          <cell r="W588"/>
          <cell r="X588"/>
          <cell r="Y588"/>
          <cell r="Z588"/>
          <cell r="AA588"/>
          <cell r="AB588"/>
          <cell r="AC588"/>
          <cell r="AD588"/>
          <cell r="AE588">
            <v>50.37</v>
          </cell>
          <cell r="AF588">
            <v>73</v>
          </cell>
          <cell r="AG588"/>
          <cell r="AH588"/>
          <cell r="AI588"/>
          <cell r="AJ588"/>
          <cell r="AK588">
            <v>18</v>
          </cell>
          <cell r="AL588"/>
          <cell r="AM588">
            <v>4</v>
          </cell>
          <cell r="AO588"/>
          <cell r="AP588"/>
          <cell r="AQ588"/>
          <cell r="AR588"/>
          <cell r="AS588"/>
          <cell r="AU588"/>
          <cell r="AV588"/>
          <cell r="AW588" t="str">
            <v/>
          </cell>
        </row>
        <row r="589">
          <cell r="A589">
            <v>587</v>
          </cell>
          <cell r="B589">
            <v>2024</v>
          </cell>
          <cell r="C589"/>
          <cell r="D589" t="str">
            <v>0015g00001bcaFzAAI</v>
          </cell>
          <cell r="E589" t="str">
            <v>M/S JAI AMBE HARDWARE &amp; TRADERS</v>
          </cell>
          <cell r="F589" t="str">
            <v>UTTARAKHAND</v>
          </cell>
          <cell r="G589" t="str">
            <v>NAINITAL</v>
          </cell>
          <cell r="H589" t="str">
            <v>Haldwani</v>
          </cell>
          <cell r="I589" t="str">
            <v>SHIVA SALES INDIA CORPORATION</v>
          </cell>
          <cell r="J589" t="str">
            <v>Manoj Yadav</v>
          </cell>
          <cell r="K589" t="str">
            <v>Manoj Yadav</v>
          </cell>
          <cell r="L589" t="str">
            <v>C12821</v>
          </cell>
          <cell r="M589" t="str">
            <v>North</v>
          </cell>
          <cell r="N589">
            <v>263139</v>
          </cell>
          <cell r="O589" t="str">
            <v>05AAKPN0021G1Z9</v>
          </cell>
          <cell r="P589">
            <v>8126893040</v>
          </cell>
          <cell r="Q589" t="str">
            <v>Sep'24</v>
          </cell>
          <cell r="R589">
            <v>2025</v>
          </cell>
          <cell r="S589"/>
          <cell r="T589">
            <v>35</v>
          </cell>
          <cell r="U589">
            <v>0</v>
          </cell>
          <cell r="V589" t="str">
            <v>Minor</v>
          </cell>
          <cell r="W589"/>
          <cell r="X589"/>
          <cell r="Y589"/>
          <cell r="Z589"/>
          <cell r="AA589"/>
          <cell r="AB589"/>
          <cell r="AC589"/>
          <cell r="AD589"/>
          <cell r="AE589">
            <v>7</v>
          </cell>
          <cell r="AF589"/>
          <cell r="AG589">
            <v>10</v>
          </cell>
          <cell r="AH589">
            <v>7</v>
          </cell>
          <cell r="AI589"/>
          <cell r="AJ589">
            <v>6</v>
          </cell>
          <cell r="AK589">
            <v>9</v>
          </cell>
          <cell r="AL589"/>
          <cell r="AM589">
            <v>10</v>
          </cell>
          <cell r="AN589">
            <v>16</v>
          </cell>
          <cell r="AO589"/>
          <cell r="AP589">
            <v>7</v>
          </cell>
          <cell r="AQ589"/>
          <cell r="AR589">
            <v>10</v>
          </cell>
          <cell r="AS589">
            <v>10</v>
          </cell>
          <cell r="AU589"/>
          <cell r="AV589"/>
          <cell r="AW589">
            <v>5</v>
          </cell>
        </row>
        <row r="590">
          <cell r="A590">
            <v>588</v>
          </cell>
          <cell r="B590">
            <v>2024</v>
          </cell>
          <cell r="C590"/>
          <cell r="D590" t="str">
            <v>0015g00001RKoIPAA1</v>
          </cell>
          <cell r="E590" t="str">
            <v>AMBEY STEEL</v>
          </cell>
          <cell r="F590" t="str">
            <v>UTTARAKHAND</v>
          </cell>
          <cell r="G590" t="str">
            <v>HARIDWAR</v>
          </cell>
          <cell r="H590" t="str">
            <v>Haridwar</v>
          </cell>
          <cell r="I590" t="str">
            <v>SHIVA SALES INDIA CORPORATION</v>
          </cell>
          <cell r="J590" t="str">
            <v>Ravi Kumar</v>
          </cell>
          <cell r="K590" t="str">
            <v>Gaurav Bhardwaj</v>
          </cell>
          <cell r="L590" t="str">
            <v>C12821</v>
          </cell>
          <cell r="M590" t="str">
            <v>North</v>
          </cell>
          <cell r="N590">
            <v>249402</v>
          </cell>
          <cell r="O590" t="str">
            <v>05BYTPA9947A1ZA</v>
          </cell>
          <cell r="P590">
            <v>9897929868</v>
          </cell>
          <cell r="Q590" t="str">
            <v>Sep'24</v>
          </cell>
          <cell r="R590">
            <v>2025</v>
          </cell>
          <cell r="S590"/>
          <cell r="T590">
            <v>75</v>
          </cell>
          <cell r="U590">
            <v>0</v>
          </cell>
          <cell r="V590" t="str">
            <v>Challenger</v>
          </cell>
          <cell r="W590"/>
          <cell r="X590"/>
          <cell r="Y590"/>
          <cell r="Z590"/>
          <cell r="AA590"/>
          <cell r="AB590"/>
          <cell r="AC590"/>
          <cell r="AD590"/>
          <cell r="AE590">
            <v>12</v>
          </cell>
          <cell r="AF590"/>
          <cell r="AG590"/>
          <cell r="AH590"/>
          <cell r="AI590"/>
          <cell r="AJ590">
            <v>21</v>
          </cell>
          <cell r="AK590">
            <v>35</v>
          </cell>
          <cell r="AL590">
            <v>30</v>
          </cell>
          <cell r="AM590">
            <v>32</v>
          </cell>
          <cell r="AN590">
            <v>6</v>
          </cell>
          <cell r="AO590"/>
          <cell r="AP590"/>
          <cell r="AQ590"/>
          <cell r="AR590"/>
          <cell r="AS590"/>
          <cell r="AU590"/>
          <cell r="AV590"/>
          <cell r="AW590" t="str">
            <v/>
          </cell>
        </row>
        <row r="591">
          <cell r="A591">
            <v>589</v>
          </cell>
          <cell r="B591">
            <v>2024</v>
          </cell>
          <cell r="C591"/>
          <cell r="D591" t="str">
            <v>0015g00001gv8toAAA</v>
          </cell>
          <cell r="E591" t="str">
            <v>SANSKAR STEEL AND FABRICATION INDUSTRY</v>
          </cell>
          <cell r="F591" t="str">
            <v>HIMACHAL PRADESH</v>
          </cell>
          <cell r="G591" t="str">
            <v>KULLU</v>
          </cell>
          <cell r="H591"/>
          <cell r="I591" t="str">
            <v>MONAD PROFILES</v>
          </cell>
          <cell r="J591" t="str">
            <v>Rahul Gautam</v>
          </cell>
          <cell r="K591"/>
          <cell r="L591" t="str">
            <v/>
          </cell>
          <cell r="M591" t="str">
            <v>North</v>
          </cell>
          <cell r="N591">
            <v>175129</v>
          </cell>
          <cell r="O591" t="str">
            <v>02AXIPS6615C1ZP</v>
          </cell>
          <cell r="P591">
            <v>9817088988</v>
          </cell>
          <cell r="Q591" t="str">
            <v>Sep'24</v>
          </cell>
          <cell r="R591">
            <v>2025</v>
          </cell>
          <cell r="S591"/>
          <cell r="T591">
            <v>30</v>
          </cell>
          <cell r="U591">
            <v>0</v>
          </cell>
          <cell r="V591" t="str">
            <v>Minor</v>
          </cell>
          <cell r="W591"/>
          <cell r="X591"/>
          <cell r="Y591"/>
          <cell r="Z591"/>
          <cell r="AA591"/>
          <cell r="AB591"/>
          <cell r="AC591"/>
          <cell r="AD591"/>
          <cell r="AE591">
            <v>6</v>
          </cell>
          <cell r="AF591"/>
          <cell r="AG591"/>
          <cell r="AH591"/>
          <cell r="AI591"/>
          <cell r="AJ591"/>
          <cell r="AK591"/>
          <cell r="AL591"/>
          <cell r="AM591"/>
          <cell r="AO591"/>
          <cell r="AP591"/>
          <cell r="AQ591"/>
          <cell r="AR591"/>
          <cell r="AS591"/>
          <cell r="AU591"/>
          <cell r="AV591"/>
          <cell r="AW591" t="str">
            <v/>
          </cell>
        </row>
        <row r="592">
          <cell r="A592">
            <v>590</v>
          </cell>
          <cell r="B592">
            <v>2024</v>
          </cell>
          <cell r="C592"/>
          <cell r="D592" t="str">
            <v>0015g00001XanN4AAJ</v>
          </cell>
          <cell r="E592" t="str">
            <v>M/S VAISHNAVI TRADING CORPORATION</v>
          </cell>
          <cell r="F592" t="str">
            <v>UTTAR PRADESH</v>
          </cell>
          <cell r="G592" t="str">
            <v>LUCKNOW</v>
          </cell>
          <cell r="H592" t="str">
            <v>Sarojini Nagar</v>
          </cell>
          <cell r="I592" t="str">
            <v>SHREE LAKSHMAN ROLLING MILL (INDIA) LLP</v>
          </cell>
          <cell r="J592" t="str">
            <v>Deepanshu</v>
          </cell>
          <cell r="K592" t="str">
            <v>Deepanshu</v>
          </cell>
          <cell r="L592" t="str">
            <v>C12815</v>
          </cell>
          <cell r="M592" t="str">
            <v>North</v>
          </cell>
          <cell r="N592">
            <v>226012</v>
          </cell>
          <cell r="O592" t="str">
            <v>09AFMPA5933R1ZS</v>
          </cell>
          <cell r="P592">
            <v>9415755978</v>
          </cell>
          <cell r="Q592" t="str">
            <v>Sep'24</v>
          </cell>
          <cell r="R592">
            <v>2025</v>
          </cell>
          <cell r="S592"/>
          <cell r="T592">
            <v>270</v>
          </cell>
          <cell r="U592">
            <v>9.8345679012345671E-2</v>
          </cell>
          <cell r="V592" t="str">
            <v>Alien</v>
          </cell>
          <cell r="W592"/>
          <cell r="X592"/>
          <cell r="Y592"/>
          <cell r="Z592"/>
          <cell r="AA592"/>
          <cell r="AB592"/>
          <cell r="AC592"/>
          <cell r="AD592"/>
          <cell r="AE592">
            <v>12.07</v>
          </cell>
          <cell r="AF592">
            <v>20</v>
          </cell>
          <cell r="AG592"/>
          <cell r="AH592"/>
          <cell r="AI592"/>
          <cell r="AJ592"/>
          <cell r="AK592">
            <v>8.9749999999999996</v>
          </cell>
          <cell r="AL592"/>
          <cell r="AM592">
            <v>14</v>
          </cell>
          <cell r="AO592">
            <v>24</v>
          </cell>
          <cell r="AP592">
            <v>15.5</v>
          </cell>
          <cell r="AQ592">
            <v>41.3</v>
          </cell>
          <cell r="AR592">
            <v>20.98</v>
          </cell>
          <cell r="AS592">
            <v>25</v>
          </cell>
          <cell r="AT592">
            <v>54.66</v>
          </cell>
          <cell r="AU592">
            <v>25</v>
          </cell>
          <cell r="AV592"/>
          <cell r="AW592" t="str">
            <v/>
          </cell>
        </row>
        <row r="593">
          <cell r="A593">
            <v>591</v>
          </cell>
          <cell r="B593">
            <v>2024</v>
          </cell>
          <cell r="C593"/>
          <cell r="D593" t="str">
            <v>001J100000F4lrYIAR</v>
          </cell>
          <cell r="E593" t="str">
            <v>M/S VIJAY BROTHERS</v>
          </cell>
          <cell r="F593" t="str">
            <v>UTTAR PRADESH</v>
          </cell>
          <cell r="G593" t="str">
            <v>KANPUR NAGAR</v>
          </cell>
          <cell r="H593" t="str">
            <v>Kanpur</v>
          </cell>
          <cell r="I593" t="str">
            <v>SHREE LAKSHMAN ROLLING MILL (INDIA) LLP</v>
          </cell>
          <cell r="J593" t="str">
            <v>Ashutosh Shukla</v>
          </cell>
          <cell r="K593"/>
          <cell r="L593" t="str">
            <v>C12815</v>
          </cell>
          <cell r="M593" t="str">
            <v>North</v>
          </cell>
          <cell r="N593">
            <v>208005</v>
          </cell>
          <cell r="O593" t="str">
            <v>09ADKPK9629G1Z2</v>
          </cell>
          <cell r="P593">
            <v>9415130017</v>
          </cell>
          <cell r="Q593" t="str">
            <v>Sep'24</v>
          </cell>
          <cell r="R593">
            <v>2025</v>
          </cell>
          <cell r="S593"/>
          <cell r="T593">
            <v>100</v>
          </cell>
          <cell r="U593">
            <v>0</v>
          </cell>
          <cell r="V593" t="str">
            <v>Challenger</v>
          </cell>
          <cell r="W593"/>
          <cell r="X593"/>
          <cell r="Y593"/>
          <cell r="Z593"/>
          <cell r="AA593"/>
          <cell r="AB593"/>
          <cell r="AC593"/>
          <cell r="AD593"/>
          <cell r="AE593">
            <v>41.704999999999998</v>
          </cell>
          <cell r="AF593"/>
          <cell r="AG593">
            <v>25</v>
          </cell>
          <cell r="AH593"/>
          <cell r="AI593">
            <v>56.274999999999999</v>
          </cell>
          <cell r="AJ593"/>
          <cell r="AK593"/>
          <cell r="AL593"/>
          <cell r="AM593"/>
          <cell r="AN593">
            <v>35</v>
          </cell>
          <cell r="AO593"/>
          <cell r="AP593"/>
          <cell r="AQ593"/>
          <cell r="AR593"/>
          <cell r="AS593"/>
          <cell r="AU593"/>
          <cell r="AV593"/>
          <cell r="AW593">
            <v>1</v>
          </cell>
        </row>
        <row r="594">
          <cell r="A594">
            <v>592</v>
          </cell>
          <cell r="B594">
            <v>2024</v>
          </cell>
          <cell r="C594"/>
          <cell r="D594" t="str">
            <v>0015g00001W4cqNAAR</v>
          </cell>
          <cell r="E594" t="str">
            <v>SHYAM INTERNATIONAL</v>
          </cell>
          <cell r="F594" t="str">
            <v>HARYANA</v>
          </cell>
          <cell r="G594" t="str">
            <v>GURUGRAM</v>
          </cell>
          <cell r="H594" t="str">
            <v>Gurugram</v>
          </cell>
          <cell r="I594" t="str">
            <v>NIKUNJ UDYOG</v>
          </cell>
          <cell r="J594" t="str">
            <v>Shiv Shankar Sharma</v>
          </cell>
          <cell r="K594" t="str">
            <v>Shiv Shankar Sharma</v>
          </cell>
          <cell r="L594" t="str">
            <v>C12828</v>
          </cell>
          <cell r="M594" t="str">
            <v>North</v>
          </cell>
          <cell r="N594">
            <v>122001</v>
          </cell>
          <cell r="O594" t="str">
            <v>06AKHPC9980A1ZA</v>
          </cell>
          <cell r="P594">
            <v>9810006355</v>
          </cell>
          <cell r="Q594" t="str">
            <v>Sep'24</v>
          </cell>
          <cell r="R594">
            <v>2025</v>
          </cell>
          <cell r="S594"/>
          <cell r="T594">
            <v>160</v>
          </cell>
          <cell r="U594">
            <v>0</v>
          </cell>
          <cell r="V594" t="str">
            <v>Challenger</v>
          </cell>
          <cell r="W594"/>
          <cell r="X594"/>
          <cell r="Y594"/>
          <cell r="Z594"/>
          <cell r="AA594"/>
          <cell r="AB594"/>
          <cell r="AC594"/>
          <cell r="AD594"/>
          <cell r="AE594">
            <v>11</v>
          </cell>
          <cell r="AF594">
            <v>12.664999999999999</v>
          </cell>
          <cell r="AG594"/>
          <cell r="AH594">
            <v>4</v>
          </cell>
          <cell r="AI594"/>
          <cell r="AJ594">
            <v>9</v>
          </cell>
          <cell r="AK594">
            <v>7</v>
          </cell>
          <cell r="AL594">
            <v>9</v>
          </cell>
          <cell r="AM594">
            <v>3.7</v>
          </cell>
          <cell r="AO594"/>
          <cell r="AP594">
            <v>3.8</v>
          </cell>
          <cell r="AQ594"/>
          <cell r="AR594"/>
          <cell r="AS594"/>
          <cell r="AU594"/>
          <cell r="AV594"/>
          <cell r="AW594" t="str">
            <v/>
          </cell>
        </row>
        <row r="595">
          <cell r="A595">
            <v>593</v>
          </cell>
          <cell r="B595">
            <v>2024</v>
          </cell>
          <cell r="C595"/>
          <cell r="D595" t="str">
            <v>0015g00001UBHk7AAH</v>
          </cell>
          <cell r="E595" t="str">
            <v>JAGDAMBA TRADING CO.</v>
          </cell>
          <cell r="F595" t="str">
            <v>HARYANA</v>
          </cell>
          <cell r="G595" t="str">
            <v>PALWAL</v>
          </cell>
          <cell r="H595" t="str">
            <v>Ballabgarh</v>
          </cell>
          <cell r="I595" t="str">
            <v>NIKUNJ UDYOG</v>
          </cell>
          <cell r="J595" t="str">
            <v>Rahul Chauhan</v>
          </cell>
          <cell r="K595" t="str">
            <v>Shiv Shankar Sharma</v>
          </cell>
          <cell r="L595" t="str">
            <v>C12828</v>
          </cell>
          <cell r="M595" t="str">
            <v>North</v>
          </cell>
          <cell r="N595">
            <v>121004</v>
          </cell>
          <cell r="O595" t="str">
            <v>06FFGPS0672C1ZI</v>
          </cell>
          <cell r="P595">
            <v>9990866745</v>
          </cell>
          <cell r="Q595" t="str">
            <v>Sep'24</v>
          </cell>
          <cell r="R595">
            <v>2025</v>
          </cell>
          <cell r="S595"/>
          <cell r="T595">
            <v>80</v>
          </cell>
          <cell r="U595">
            <v>0</v>
          </cell>
          <cell r="V595" t="str">
            <v>Challenger</v>
          </cell>
          <cell r="W595"/>
          <cell r="X595"/>
          <cell r="Y595"/>
          <cell r="Z595"/>
          <cell r="AA595"/>
          <cell r="AB595"/>
          <cell r="AC595"/>
          <cell r="AD595"/>
          <cell r="AE595">
            <v>5.5</v>
          </cell>
          <cell r="AF595"/>
          <cell r="AG595"/>
          <cell r="AH595"/>
          <cell r="AI595"/>
          <cell r="AJ595"/>
          <cell r="AK595"/>
          <cell r="AL595"/>
          <cell r="AM595"/>
          <cell r="AO595"/>
          <cell r="AP595"/>
          <cell r="AQ595"/>
          <cell r="AR595"/>
          <cell r="AS595"/>
          <cell r="AU595"/>
          <cell r="AV595"/>
          <cell r="AW595" t="str">
            <v/>
          </cell>
        </row>
        <row r="596">
          <cell r="A596">
            <v>594</v>
          </cell>
          <cell r="B596">
            <v>2024</v>
          </cell>
          <cell r="C596"/>
          <cell r="D596" t="str">
            <v>0015g00001UBHaJAAX</v>
          </cell>
          <cell r="E596" t="str">
            <v>SHREE SHYAM STEEL</v>
          </cell>
          <cell r="F596" t="str">
            <v>HARYANA</v>
          </cell>
          <cell r="G596" t="str">
            <v>GURUGRAM</v>
          </cell>
          <cell r="H596" t="str">
            <v>Gurugram</v>
          </cell>
          <cell r="I596" t="str">
            <v>NIKUNJ UDYOG</v>
          </cell>
          <cell r="J596" t="str">
            <v>Shiv Shankar Sharma</v>
          </cell>
          <cell r="K596" t="str">
            <v>Shiv Shankar Sharma</v>
          </cell>
          <cell r="L596" t="str">
            <v>C12828</v>
          </cell>
          <cell r="M596" t="str">
            <v>North</v>
          </cell>
          <cell r="N596">
            <v>122001</v>
          </cell>
          <cell r="O596">
            <v>0</v>
          </cell>
          <cell r="P596">
            <v>0</v>
          </cell>
          <cell r="Q596" t="str">
            <v>Sep'24</v>
          </cell>
          <cell r="R596">
            <v>2025</v>
          </cell>
          <cell r="S596"/>
          <cell r="T596">
            <v>1400</v>
          </cell>
          <cell r="U596">
            <v>6.2719047619047619E-2</v>
          </cell>
          <cell r="V596" t="str">
            <v>Alien</v>
          </cell>
          <cell r="W596"/>
          <cell r="X596"/>
          <cell r="Y596"/>
          <cell r="Z596"/>
          <cell r="AA596"/>
          <cell r="AB596"/>
          <cell r="AC596"/>
          <cell r="AD596"/>
          <cell r="AE596">
            <v>9.7799999999999994</v>
          </cell>
          <cell r="AF596">
            <v>6.1</v>
          </cell>
          <cell r="AG596">
            <v>9</v>
          </cell>
          <cell r="AH596"/>
          <cell r="AI596">
            <v>7</v>
          </cell>
          <cell r="AJ596"/>
          <cell r="AK596">
            <v>90</v>
          </cell>
          <cell r="AL596"/>
          <cell r="AM596">
            <v>48</v>
          </cell>
          <cell r="AO596"/>
          <cell r="AP596">
            <v>21.24</v>
          </cell>
          <cell r="AQ596">
            <v>50.92</v>
          </cell>
          <cell r="AR596">
            <v>43.77</v>
          </cell>
          <cell r="AS596">
            <v>26.32</v>
          </cell>
          <cell r="AT596">
            <v>9.1</v>
          </cell>
          <cell r="AU596">
            <v>54</v>
          </cell>
          <cell r="AV596">
            <v>200.32</v>
          </cell>
          <cell r="AW596">
            <v>85</v>
          </cell>
        </row>
        <row r="597">
          <cell r="A597">
            <v>595</v>
          </cell>
          <cell r="B597">
            <v>2024</v>
          </cell>
          <cell r="C597"/>
          <cell r="D597" t="str">
            <v>0015g00001W4ZetAAF</v>
          </cell>
          <cell r="E597" t="str">
            <v>HARI IRON TRADING HOUSE</v>
          </cell>
          <cell r="F597" t="str">
            <v>HARYANA</v>
          </cell>
          <cell r="G597" t="str">
            <v>GURUGRAM</v>
          </cell>
          <cell r="H597" t="str">
            <v>Gurugram</v>
          </cell>
          <cell r="I597" t="str">
            <v>NIKUNJ UDYOG</v>
          </cell>
          <cell r="J597" t="str">
            <v>Shiv Shankar Sharma</v>
          </cell>
          <cell r="K597" t="str">
            <v>Shiv Shankar Sharma</v>
          </cell>
          <cell r="L597" t="str">
            <v>C12828</v>
          </cell>
          <cell r="M597" t="str">
            <v>North</v>
          </cell>
          <cell r="N597">
            <v>122018</v>
          </cell>
          <cell r="O597" t="str">
            <v>06AGEPG0461B2Z5</v>
          </cell>
          <cell r="P597">
            <v>9873181355</v>
          </cell>
          <cell r="Q597" t="str">
            <v>Sep'24</v>
          </cell>
          <cell r="R597">
            <v>2025</v>
          </cell>
          <cell r="S597"/>
          <cell r="T597">
            <v>1500</v>
          </cell>
          <cell r="U597">
            <v>0</v>
          </cell>
          <cell r="V597" t="str">
            <v>Alien</v>
          </cell>
          <cell r="W597"/>
          <cell r="X597"/>
          <cell r="Y597"/>
          <cell r="Z597"/>
          <cell r="AA597"/>
          <cell r="AB597"/>
          <cell r="AC597"/>
          <cell r="AD597"/>
          <cell r="AE597">
            <v>9.7750000000000004</v>
          </cell>
          <cell r="AF597"/>
          <cell r="AG597"/>
          <cell r="AH597"/>
          <cell r="AI597"/>
          <cell r="AJ597">
            <v>10</v>
          </cell>
          <cell r="AK597"/>
          <cell r="AL597"/>
          <cell r="AM597"/>
          <cell r="AO597"/>
          <cell r="AP597"/>
          <cell r="AQ597"/>
          <cell r="AR597"/>
          <cell r="AS597"/>
          <cell r="AU597"/>
          <cell r="AV597"/>
          <cell r="AW597" t="str">
            <v/>
          </cell>
        </row>
        <row r="598">
          <cell r="A598">
            <v>596</v>
          </cell>
          <cell r="B598">
            <v>2024</v>
          </cell>
          <cell r="C598"/>
          <cell r="D598" t="str">
            <v>001J100000IZJWuIAP</v>
          </cell>
          <cell r="E598" t="str">
            <v>KIRAN STEEL AND CEMENT</v>
          </cell>
          <cell r="F598" t="str">
            <v>HARYANA</v>
          </cell>
          <cell r="G598" t="str">
            <v>GURUGRAM</v>
          </cell>
          <cell r="H598" t="str">
            <v>Gurugram</v>
          </cell>
          <cell r="I598" t="str">
            <v>NIKUNJ UDYOG</v>
          </cell>
          <cell r="J598" t="str">
            <v>Shiv Shankar Sharma</v>
          </cell>
          <cell r="K598" t="str">
            <v>Shiv Shankar Sharma</v>
          </cell>
          <cell r="L598" t="str">
            <v>C12828</v>
          </cell>
          <cell r="M598" t="str">
            <v>North</v>
          </cell>
          <cell r="N598">
            <v>122003</v>
          </cell>
          <cell r="O598" t="str">
            <v>06AVWPY1056H1ZY</v>
          </cell>
          <cell r="P598">
            <v>9821703506</v>
          </cell>
          <cell r="Q598" t="str">
            <v>Sep'24</v>
          </cell>
          <cell r="R598">
            <v>2025</v>
          </cell>
          <cell r="S598"/>
          <cell r="T598">
            <v>200</v>
          </cell>
          <cell r="U598">
            <v>1.3000000000000001E-2</v>
          </cell>
          <cell r="V598" t="str">
            <v>Challenger</v>
          </cell>
          <cell r="W598"/>
          <cell r="X598"/>
          <cell r="Y598"/>
          <cell r="Z598"/>
          <cell r="AA598"/>
          <cell r="AB598"/>
          <cell r="AC598"/>
          <cell r="AD598"/>
          <cell r="AE598">
            <v>25</v>
          </cell>
          <cell r="AF598"/>
          <cell r="AG598"/>
          <cell r="AH598"/>
          <cell r="AI598"/>
          <cell r="AJ598"/>
          <cell r="AK598"/>
          <cell r="AL598">
            <v>25</v>
          </cell>
          <cell r="AM598">
            <v>12.6</v>
          </cell>
          <cell r="AO598"/>
          <cell r="AP598"/>
          <cell r="AQ598"/>
          <cell r="AR598"/>
          <cell r="AS598"/>
          <cell r="AU598"/>
          <cell r="AV598">
            <v>7.8</v>
          </cell>
          <cell r="AW598" t="str">
            <v/>
          </cell>
        </row>
        <row r="599">
          <cell r="A599">
            <v>597</v>
          </cell>
          <cell r="B599">
            <v>2024</v>
          </cell>
          <cell r="C599"/>
          <cell r="D599" t="str">
            <v>0015g00001f6f0zAAA</v>
          </cell>
          <cell r="E599" t="str">
            <v>M/S R.N.ENTERPRISES</v>
          </cell>
          <cell r="F599" t="str">
            <v>UTTAR PRADESH</v>
          </cell>
          <cell r="G599" t="str">
            <v>MORADABAD</v>
          </cell>
          <cell r="H599" t="str">
            <v>Moradabad</v>
          </cell>
          <cell r="I599" t="str">
            <v>OPTRIX INFRA LLP</v>
          </cell>
          <cell r="J599" t="str">
            <v>SHIV KUMAR</v>
          </cell>
          <cell r="K599" t="str">
            <v>Divyansh Dhawal</v>
          </cell>
          <cell r="L599" t="str">
            <v>001J100000PJG7oIAH</v>
          </cell>
          <cell r="M599" t="str">
            <v>North</v>
          </cell>
          <cell r="N599">
            <v>244001</v>
          </cell>
          <cell r="O599" t="str">
            <v>09AUFPG1897E1ZI</v>
          </cell>
          <cell r="P599">
            <v>9927113755</v>
          </cell>
          <cell r="Q599" t="str">
            <v>Sep'24</v>
          </cell>
          <cell r="R599">
            <v>2025</v>
          </cell>
          <cell r="S599"/>
          <cell r="T599">
            <v>308</v>
          </cell>
          <cell r="U599">
            <v>0</v>
          </cell>
          <cell r="V599" t="str">
            <v>Alien</v>
          </cell>
          <cell r="W599"/>
          <cell r="X599"/>
          <cell r="Y599"/>
          <cell r="Z599"/>
          <cell r="AA599"/>
          <cell r="AB599"/>
          <cell r="AC599"/>
          <cell r="AD599"/>
          <cell r="AE599">
            <v>6</v>
          </cell>
          <cell r="AF599">
            <v>1.7</v>
          </cell>
          <cell r="AG599">
            <v>3</v>
          </cell>
          <cell r="AH599">
            <v>5</v>
          </cell>
          <cell r="AI599"/>
          <cell r="AJ599"/>
          <cell r="AK599">
            <v>1</v>
          </cell>
          <cell r="AL599"/>
          <cell r="AM599"/>
          <cell r="AO599"/>
          <cell r="AP599"/>
          <cell r="AQ599"/>
          <cell r="AR599"/>
          <cell r="AS599"/>
          <cell r="AU599"/>
          <cell r="AV599"/>
          <cell r="AW599" t="str">
            <v/>
          </cell>
        </row>
        <row r="600">
          <cell r="A600">
            <v>598</v>
          </cell>
          <cell r="B600">
            <v>2024</v>
          </cell>
          <cell r="C600"/>
          <cell r="D600" t="str">
            <v>0015g00001dWcVoAAK</v>
          </cell>
          <cell r="E600" t="str">
            <v>Gopal iron store</v>
          </cell>
          <cell r="F600" t="str">
            <v>UTTAR PRADESH</v>
          </cell>
          <cell r="G600" t="str">
            <v>MORADABAD</v>
          </cell>
          <cell r="H600" t="str">
            <v>Moradabad</v>
          </cell>
          <cell r="I600" t="str">
            <v>OPTRIX INFRA LLP</v>
          </cell>
          <cell r="J600" t="str">
            <v>SHIV KUMAR</v>
          </cell>
          <cell r="K600" t="str">
            <v>Divyansh Dhawal</v>
          </cell>
          <cell r="L600" t="str">
            <v>001J100000PJG7oIAH</v>
          </cell>
          <cell r="M600" t="str">
            <v>North</v>
          </cell>
          <cell r="N600">
            <v>244001</v>
          </cell>
          <cell r="O600" t="str">
            <v>09ABHPA6336K1Z4</v>
          </cell>
          <cell r="P600">
            <v>9837032980</v>
          </cell>
          <cell r="Q600" t="str">
            <v>Sep'24</v>
          </cell>
          <cell r="R600">
            <v>2025</v>
          </cell>
          <cell r="S600"/>
          <cell r="T600">
            <v>400</v>
          </cell>
          <cell r="U600">
            <v>0</v>
          </cell>
          <cell r="V600" t="str">
            <v>Alien</v>
          </cell>
          <cell r="W600"/>
          <cell r="X600"/>
          <cell r="Y600"/>
          <cell r="Z600"/>
          <cell r="AA600"/>
          <cell r="AB600"/>
          <cell r="AC600"/>
          <cell r="AD600"/>
          <cell r="AE600">
            <v>5</v>
          </cell>
          <cell r="AF600"/>
          <cell r="AG600"/>
          <cell r="AH600"/>
          <cell r="AI600"/>
          <cell r="AJ600"/>
          <cell r="AK600"/>
          <cell r="AL600"/>
          <cell r="AM600"/>
          <cell r="AO600"/>
          <cell r="AP600"/>
          <cell r="AQ600"/>
          <cell r="AR600"/>
          <cell r="AS600"/>
          <cell r="AU600"/>
          <cell r="AV600"/>
          <cell r="AW600" t="str">
            <v/>
          </cell>
        </row>
        <row r="601">
          <cell r="A601">
            <v>599</v>
          </cell>
          <cell r="B601">
            <v>2024</v>
          </cell>
          <cell r="C601"/>
          <cell r="D601" t="str">
            <v>0015g00001eAaOQAA0</v>
          </cell>
          <cell r="E601" t="str">
            <v>Chauhan traders</v>
          </cell>
          <cell r="F601" t="str">
            <v>UTTAR PRADESH</v>
          </cell>
          <cell r="G601" t="str">
            <v>MORADABAD</v>
          </cell>
          <cell r="H601" t="str">
            <v>Moradabad</v>
          </cell>
          <cell r="I601" t="str">
            <v>OPTRIX INFRA LLP</v>
          </cell>
          <cell r="J601" t="str">
            <v>SHIV KUMAR</v>
          </cell>
          <cell r="K601" t="str">
            <v>Divyansh Dhawal</v>
          </cell>
          <cell r="L601" t="str">
            <v>001J100000PJG7oIAH</v>
          </cell>
          <cell r="M601" t="str">
            <v>North</v>
          </cell>
          <cell r="N601">
            <v>244001</v>
          </cell>
          <cell r="O601" t="str">
            <v>09ACUPC6140K1H9</v>
          </cell>
          <cell r="P601">
            <v>9837638799</v>
          </cell>
          <cell r="Q601" t="str">
            <v>Sep'24</v>
          </cell>
          <cell r="R601">
            <v>2025</v>
          </cell>
          <cell r="S601"/>
          <cell r="T601">
            <v>50</v>
          </cell>
          <cell r="U601">
            <v>0</v>
          </cell>
          <cell r="V601" t="str">
            <v>Minor</v>
          </cell>
          <cell r="W601"/>
          <cell r="X601"/>
          <cell r="Y601"/>
          <cell r="Z601"/>
          <cell r="AA601"/>
          <cell r="AB601"/>
          <cell r="AC601"/>
          <cell r="AD601"/>
          <cell r="AE601">
            <v>2.5</v>
          </cell>
          <cell r="AF601"/>
          <cell r="AG601"/>
          <cell r="AH601"/>
          <cell r="AI601"/>
          <cell r="AJ601"/>
          <cell r="AK601"/>
          <cell r="AL601"/>
          <cell r="AM601"/>
          <cell r="AO601"/>
          <cell r="AP601"/>
          <cell r="AQ601"/>
          <cell r="AR601"/>
          <cell r="AS601"/>
          <cell r="AU601"/>
          <cell r="AV601"/>
          <cell r="AW601" t="str">
            <v/>
          </cell>
        </row>
        <row r="602">
          <cell r="A602">
            <v>600</v>
          </cell>
          <cell r="B602">
            <v>2024</v>
          </cell>
          <cell r="C602"/>
          <cell r="D602" t="str">
            <v>001J100000DqPBgIAN</v>
          </cell>
          <cell r="E602" t="str">
            <v>SHREE BALAJI ENTERPRISES</v>
          </cell>
          <cell r="F602" t="str">
            <v>UTTAR PRADESH</v>
          </cell>
          <cell r="G602" t="str">
            <v>SHAMLI</v>
          </cell>
          <cell r="H602" t="str">
            <v>Shamli</v>
          </cell>
          <cell r="I602" t="str">
            <v>OPTRIX INFRA LLP</v>
          </cell>
          <cell r="J602" t="str">
            <v>SHIV KUMAR</v>
          </cell>
          <cell r="K602" t="str">
            <v>Shiv Kumar</v>
          </cell>
          <cell r="L602" t="str">
            <v>001J100000PJG7oIAH</v>
          </cell>
          <cell r="M602" t="str">
            <v>North</v>
          </cell>
          <cell r="N602">
            <v>247776</v>
          </cell>
          <cell r="O602" t="str">
            <v>09AXHPG2128B2ZX</v>
          </cell>
          <cell r="P602">
            <v>9520300100</v>
          </cell>
          <cell r="Q602" t="str">
            <v>Sep'24</v>
          </cell>
          <cell r="R602">
            <v>2025</v>
          </cell>
          <cell r="S602"/>
          <cell r="T602">
            <v>100</v>
          </cell>
          <cell r="U602">
            <v>0.27683333333333332</v>
          </cell>
          <cell r="V602" t="str">
            <v>Star</v>
          </cell>
          <cell r="W602"/>
          <cell r="X602"/>
          <cell r="Y602"/>
          <cell r="Z602"/>
          <cell r="AA602"/>
          <cell r="AB602"/>
          <cell r="AC602"/>
          <cell r="AD602"/>
          <cell r="AE602">
            <v>15</v>
          </cell>
          <cell r="AF602"/>
          <cell r="AG602"/>
          <cell r="AH602"/>
          <cell r="AI602"/>
          <cell r="AJ602"/>
          <cell r="AK602"/>
          <cell r="AL602">
            <v>50</v>
          </cell>
          <cell r="AM602"/>
          <cell r="AO602">
            <v>98.11</v>
          </cell>
          <cell r="AP602">
            <v>50</v>
          </cell>
          <cell r="AQ602">
            <v>102.27</v>
          </cell>
          <cell r="AR602">
            <v>25</v>
          </cell>
          <cell r="AS602">
            <v>42.36</v>
          </cell>
          <cell r="AT602">
            <v>4.05</v>
          </cell>
          <cell r="AU602">
            <v>79</v>
          </cell>
          <cell r="AV602"/>
          <cell r="AW602">
            <v>17</v>
          </cell>
        </row>
        <row r="603">
          <cell r="A603">
            <v>601</v>
          </cell>
          <cell r="B603">
            <v>2024</v>
          </cell>
          <cell r="C603"/>
          <cell r="D603" t="str">
            <v>001J100000F4YxqIAF</v>
          </cell>
          <cell r="E603" t="str">
            <v>KALING HARDWARE AND CONSTRUCTION</v>
          </cell>
          <cell r="F603" t="str">
            <v>ODISHA</v>
          </cell>
          <cell r="G603" t="str">
            <v>KENDUJHAR</v>
          </cell>
          <cell r="H603"/>
          <cell r="I603" t="str">
            <v>SACHDEVA ISPAT PVT LTD</v>
          </cell>
          <cell r="J603" t="str">
            <v>Papun Padhan</v>
          </cell>
          <cell r="K603" t="str">
            <v>Papun Padhan</v>
          </cell>
          <cell r="L603" t="str">
            <v>C12823</v>
          </cell>
          <cell r="M603" t="str">
            <v>Central</v>
          </cell>
          <cell r="N603">
            <v>758034</v>
          </cell>
          <cell r="O603" t="str">
            <v>21AAQFK9881K1ZM</v>
          </cell>
          <cell r="P603">
            <v>7008700058</v>
          </cell>
          <cell r="Q603" t="str">
            <v>Sep'24</v>
          </cell>
          <cell r="R603">
            <v>2025</v>
          </cell>
          <cell r="S603"/>
          <cell r="T603">
            <v>100</v>
          </cell>
          <cell r="U603">
            <v>0.20129999999999998</v>
          </cell>
          <cell r="V603" t="str">
            <v>Star</v>
          </cell>
          <cell r="W603"/>
          <cell r="X603"/>
          <cell r="Y603"/>
          <cell r="Z603"/>
          <cell r="AA603"/>
          <cell r="AB603"/>
          <cell r="AC603"/>
          <cell r="AD603"/>
          <cell r="AE603">
            <v>20</v>
          </cell>
          <cell r="AF603">
            <v>7.5</v>
          </cell>
          <cell r="AG603">
            <v>15</v>
          </cell>
          <cell r="AH603"/>
          <cell r="AI603"/>
          <cell r="AJ603"/>
          <cell r="AK603">
            <v>9</v>
          </cell>
          <cell r="AL603"/>
          <cell r="AM603">
            <v>12.5</v>
          </cell>
          <cell r="AO603">
            <v>8</v>
          </cell>
          <cell r="AP603">
            <v>3</v>
          </cell>
          <cell r="AQ603"/>
          <cell r="AR603">
            <v>10</v>
          </cell>
          <cell r="AS603">
            <v>7</v>
          </cell>
          <cell r="AT603">
            <v>10.5</v>
          </cell>
          <cell r="AU603">
            <v>7</v>
          </cell>
          <cell r="AV603">
            <v>42.89</v>
          </cell>
          <cell r="AW603">
            <v>20.3</v>
          </cell>
        </row>
        <row r="604">
          <cell r="A604">
            <v>602</v>
          </cell>
          <cell r="B604">
            <v>2024</v>
          </cell>
          <cell r="C604"/>
          <cell r="D604" t="str">
            <v>001J1000003mu1aIAA</v>
          </cell>
          <cell r="E604" t="str">
            <v>ADITYA TRADING AND CONSTRUCTIONS</v>
          </cell>
          <cell r="F604" t="str">
            <v>ODISHA</v>
          </cell>
          <cell r="G604" t="str">
            <v>JHARSUGUDA</v>
          </cell>
          <cell r="H604"/>
          <cell r="I604" t="str">
            <v>SACHDEVA ISPAT PVT LTD</v>
          </cell>
          <cell r="J604" t="str">
            <v>Papun Padhan</v>
          </cell>
          <cell r="K604" t="str">
            <v>Papun Padhan</v>
          </cell>
          <cell r="L604" t="str">
            <v>C12823</v>
          </cell>
          <cell r="M604" t="str">
            <v>Central</v>
          </cell>
          <cell r="N604">
            <v>768201</v>
          </cell>
          <cell r="O604" t="str">
            <v>21BZVPS3352J1ZW</v>
          </cell>
          <cell r="P604" t="str">
            <v>933-773-6579</v>
          </cell>
          <cell r="Q604" t="str">
            <v>Sep'24</v>
          </cell>
          <cell r="R604">
            <v>2025</v>
          </cell>
          <cell r="S604"/>
          <cell r="T604">
            <v>140</v>
          </cell>
          <cell r="U604">
            <v>0</v>
          </cell>
          <cell r="V604" t="str">
            <v>Challenger</v>
          </cell>
          <cell r="W604"/>
          <cell r="X604"/>
          <cell r="Y604"/>
          <cell r="Z604"/>
          <cell r="AA604"/>
          <cell r="AB604"/>
          <cell r="AC604"/>
          <cell r="AD604"/>
          <cell r="AE604">
            <v>19</v>
          </cell>
          <cell r="AF604"/>
          <cell r="AG604"/>
          <cell r="AH604"/>
          <cell r="AI604"/>
          <cell r="AJ604"/>
          <cell r="AK604"/>
          <cell r="AL604"/>
          <cell r="AM604"/>
          <cell r="AO604"/>
          <cell r="AP604"/>
          <cell r="AQ604"/>
          <cell r="AR604"/>
          <cell r="AS604"/>
          <cell r="AU604"/>
          <cell r="AV604"/>
          <cell r="AW604" t="str">
            <v/>
          </cell>
        </row>
        <row r="605">
          <cell r="A605">
            <v>603</v>
          </cell>
          <cell r="B605">
            <v>2024</v>
          </cell>
          <cell r="C605"/>
          <cell r="D605" t="str">
            <v>001J100000BbggyIAB</v>
          </cell>
          <cell r="E605" t="str">
            <v>M/S. JINDAL  ENTERPRISES</v>
          </cell>
          <cell r="F605" t="str">
            <v>ODISHA</v>
          </cell>
          <cell r="G605" t="str">
            <v>NUAPADA</v>
          </cell>
          <cell r="H605"/>
          <cell r="I605" t="str">
            <v>SACHDEVA ISPAT PVT LTD</v>
          </cell>
          <cell r="J605" t="str">
            <v>Amit Behera</v>
          </cell>
          <cell r="K605" t="str">
            <v>Papun Padhan</v>
          </cell>
          <cell r="L605" t="str">
            <v>C12823</v>
          </cell>
          <cell r="M605" t="str">
            <v>Central</v>
          </cell>
          <cell r="N605">
            <v>766108</v>
          </cell>
          <cell r="O605" t="str">
            <v>21AFFPJ3899G1ZE</v>
          </cell>
          <cell r="P605">
            <v>9437326370</v>
          </cell>
          <cell r="Q605" t="str">
            <v>Sep'24</v>
          </cell>
          <cell r="R605">
            <v>2025</v>
          </cell>
          <cell r="S605"/>
          <cell r="T605">
            <v>120</v>
          </cell>
          <cell r="U605">
            <v>0</v>
          </cell>
          <cell r="V605" t="str">
            <v>Challenger</v>
          </cell>
          <cell r="W605"/>
          <cell r="X605"/>
          <cell r="Y605"/>
          <cell r="Z605"/>
          <cell r="AA605"/>
          <cell r="AB605"/>
          <cell r="AC605"/>
          <cell r="AD605"/>
          <cell r="AE605">
            <v>16</v>
          </cell>
          <cell r="AF605"/>
          <cell r="AG605">
            <v>10</v>
          </cell>
          <cell r="AH605"/>
          <cell r="AI605">
            <v>16</v>
          </cell>
          <cell r="AJ605"/>
          <cell r="AK605"/>
          <cell r="AL605"/>
          <cell r="AM605"/>
          <cell r="AO605">
            <v>9.7899999999999991</v>
          </cell>
          <cell r="AP605"/>
          <cell r="AQ605"/>
          <cell r="AR605"/>
          <cell r="AS605"/>
          <cell r="AU605"/>
          <cell r="AV605"/>
          <cell r="AW605" t="str">
            <v/>
          </cell>
        </row>
        <row r="606">
          <cell r="A606">
            <v>604</v>
          </cell>
          <cell r="B606">
            <v>2024</v>
          </cell>
          <cell r="C606"/>
          <cell r="D606" t="str">
            <v>001J1000009HEuZIAW</v>
          </cell>
          <cell r="E606" t="str">
            <v>OMM SHREE STEELS</v>
          </cell>
          <cell r="F606" t="str">
            <v>ODISHA</v>
          </cell>
          <cell r="G606" t="str">
            <v>CUTTACK</v>
          </cell>
          <cell r="H606" t="str">
            <v>Cuttack Sadar</v>
          </cell>
          <cell r="I606" t="str">
            <v>Niyati Udyog Private Limited</v>
          </cell>
          <cell r="J606" t="str">
            <v>Bidyut Ranjan Mishra</v>
          </cell>
          <cell r="K606" t="str">
            <v>Bidyut Ranjan Mishra</v>
          </cell>
          <cell r="L606" t="str">
            <v>C13293</v>
          </cell>
          <cell r="M606" t="str">
            <v>Central</v>
          </cell>
          <cell r="N606">
            <v>754021</v>
          </cell>
          <cell r="O606" t="str">
            <v>21FTRPS5454K1ZZ</v>
          </cell>
          <cell r="P606">
            <v>8144750244</v>
          </cell>
          <cell r="Q606" t="str">
            <v>Sep'24</v>
          </cell>
          <cell r="R606">
            <v>2025</v>
          </cell>
          <cell r="S606"/>
          <cell r="T606">
            <v>160</v>
          </cell>
          <cell r="U606">
            <v>2.8791666666666667E-2</v>
          </cell>
          <cell r="V606" t="str">
            <v>Challenger</v>
          </cell>
          <cell r="W606"/>
          <cell r="X606"/>
          <cell r="Y606"/>
          <cell r="Z606"/>
          <cell r="AA606"/>
          <cell r="AB606"/>
          <cell r="AC606"/>
          <cell r="AD606"/>
          <cell r="AE606">
            <v>73</v>
          </cell>
          <cell r="AF606">
            <v>33.979999999999997</v>
          </cell>
          <cell r="AG606"/>
          <cell r="AH606"/>
          <cell r="AI606"/>
          <cell r="AJ606"/>
          <cell r="AK606">
            <v>32</v>
          </cell>
          <cell r="AL606"/>
          <cell r="AM606"/>
          <cell r="AO606"/>
          <cell r="AP606"/>
          <cell r="AQ606">
            <v>11.49</v>
          </cell>
          <cell r="AR606">
            <v>8.9499999999999993</v>
          </cell>
          <cell r="AS606"/>
          <cell r="AT606">
            <v>6.61</v>
          </cell>
          <cell r="AU606">
            <v>3</v>
          </cell>
          <cell r="AV606">
            <v>4.21</v>
          </cell>
          <cell r="AW606">
            <v>3</v>
          </cell>
        </row>
        <row r="607">
          <cell r="A607">
            <v>605</v>
          </cell>
          <cell r="B607">
            <v>2024</v>
          </cell>
          <cell r="C607"/>
          <cell r="D607" t="str">
            <v>001J100000BahxyIAB</v>
          </cell>
          <cell r="E607" t="str">
            <v>R R MINES &amp; MINERALS</v>
          </cell>
          <cell r="F607" t="str">
            <v>ODISHA</v>
          </cell>
          <cell r="G607" t="str">
            <v>KHORDHA</v>
          </cell>
          <cell r="H607"/>
          <cell r="I607" t="str">
            <v>Niyati Udyog Private Limited</v>
          </cell>
          <cell r="J607" t="str">
            <v>Govind Dorwal</v>
          </cell>
          <cell r="K607" t="str">
            <v>Bidyut Ranjan Mishra</v>
          </cell>
          <cell r="L607" t="str">
            <v>C13293</v>
          </cell>
          <cell r="M607" t="str">
            <v>Central</v>
          </cell>
          <cell r="N607">
            <v>751024</v>
          </cell>
          <cell r="O607" t="str">
            <v>21AAYFR2315M1ZW</v>
          </cell>
          <cell r="P607">
            <v>9937106275</v>
          </cell>
          <cell r="Q607" t="str">
            <v>Sep'24</v>
          </cell>
          <cell r="R607">
            <v>2025</v>
          </cell>
          <cell r="S607"/>
          <cell r="T607">
            <v>600</v>
          </cell>
          <cell r="U607">
            <v>0</v>
          </cell>
          <cell r="V607" t="str">
            <v>Alien</v>
          </cell>
          <cell r="W607"/>
          <cell r="X607"/>
          <cell r="Y607"/>
          <cell r="Z607"/>
          <cell r="AA607"/>
          <cell r="AB607"/>
          <cell r="AC607"/>
          <cell r="AD607"/>
          <cell r="AE607">
            <v>50.35</v>
          </cell>
          <cell r="AF607"/>
          <cell r="AG607"/>
          <cell r="AH607"/>
          <cell r="AI607"/>
          <cell r="AJ607">
            <v>33</v>
          </cell>
          <cell r="AK607"/>
          <cell r="AL607"/>
          <cell r="AM607"/>
          <cell r="AO607"/>
          <cell r="AP607"/>
          <cell r="AQ607"/>
          <cell r="AR607"/>
          <cell r="AS607"/>
          <cell r="AU607"/>
          <cell r="AV607"/>
          <cell r="AW607" t="str">
            <v/>
          </cell>
        </row>
        <row r="608">
          <cell r="A608">
            <v>606</v>
          </cell>
          <cell r="B608">
            <v>2024</v>
          </cell>
          <cell r="C608"/>
          <cell r="D608" t="str">
            <v>0015g00001dFof1AAC</v>
          </cell>
          <cell r="E608" t="str">
            <v>BAJRANG STEELS</v>
          </cell>
          <cell r="F608" t="str">
            <v>MAHARASHTRA</v>
          </cell>
          <cell r="G608" t="str">
            <v>NAGPUR</v>
          </cell>
          <cell r="H608"/>
          <cell r="I608" t="str">
            <v>SSTL (INDIA) PRIVATE LIMITED</v>
          </cell>
          <cell r="J608" t="str">
            <v>Ekeshwar Sahu</v>
          </cell>
          <cell r="K608" t="str">
            <v>Ekeshwar Sahu</v>
          </cell>
          <cell r="L608" t="str">
            <v>C13295</v>
          </cell>
          <cell r="M608" t="str">
            <v>Central</v>
          </cell>
          <cell r="N608">
            <v>440008</v>
          </cell>
          <cell r="O608" t="str">
            <v>27AFVPP9415J1ZL</v>
          </cell>
          <cell r="P608">
            <v>8830223112</v>
          </cell>
          <cell r="Q608" t="str">
            <v>Sep'24</v>
          </cell>
          <cell r="R608">
            <v>2025</v>
          </cell>
          <cell r="S608"/>
          <cell r="T608">
            <v>2400</v>
          </cell>
          <cell r="U608">
            <v>0</v>
          </cell>
          <cell r="V608" t="str">
            <v>Alien</v>
          </cell>
          <cell r="W608"/>
          <cell r="X608"/>
          <cell r="Y608"/>
          <cell r="Z608"/>
          <cell r="AA608"/>
          <cell r="AB608"/>
          <cell r="AC608"/>
          <cell r="AD608"/>
          <cell r="AE608">
            <v>25</v>
          </cell>
          <cell r="AF608"/>
          <cell r="AG608"/>
          <cell r="AH608"/>
          <cell r="AI608"/>
          <cell r="AJ608"/>
          <cell r="AK608"/>
          <cell r="AL608"/>
          <cell r="AM608"/>
          <cell r="AO608"/>
          <cell r="AP608"/>
          <cell r="AQ608"/>
          <cell r="AR608"/>
          <cell r="AS608"/>
          <cell r="AU608"/>
          <cell r="AV608"/>
          <cell r="AW608" t="str">
            <v/>
          </cell>
        </row>
        <row r="609">
          <cell r="A609">
            <v>607</v>
          </cell>
          <cell r="B609">
            <v>2024</v>
          </cell>
          <cell r="C609"/>
          <cell r="D609" t="str">
            <v>0015g00001ZWPyZAAX</v>
          </cell>
          <cell r="E609" t="str">
            <v>VINAY AGENCIES</v>
          </cell>
          <cell r="F609" t="str">
            <v>MAHARASHTRA</v>
          </cell>
          <cell r="G609" t="str">
            <v>NAGPUR</v>
          </cell>
          <cell r="H609"/>
          <cell r="I609" t="str">
            <v>SSTL (INDIA) PRIVATE LIMITED</v>
          </cell>
          <cell r="J609" t="str">
            <v>Ekeshwar Sahu</v>
          </cell>
          <cell r="K609" t="str">
            <v>Ekeshwar Sahu</v>
          </cell>
          <cell r="L609" t="str">
            <v>C13295</v>
          </cell>
          <cell r="M609" t="str">
            <v>Central</v>
          </cell>
          <cell r="N609">
            <v>441302</v>
          </cell>
          <cell r="O609" t="str">
            <v>27AAGFV5868B1ZX</v>
          </cell>
          <cell r="P609">
            <v>9226423623</v>
          </cell>
          <cell r="Q609" t="str">
            <v>Sep'24</v>
          </cell>
          <cell r="R609">
            <v>2025</v>
          </cell>
          <cell r="S609"/>
          <cell r="T609">
            <v>50</v>
          </cell>
          <cell r="U609">
            <v>0</v>
          </cell>
          <cell r="V609" t="str">
            <v>Minor</v>
          </cell>
          <cell r="W609"/>
          <cell r="X609"/>
          <cell r="Y609"/>
          <cell r="Z609"/>
          <cell r="AA609"/>
          <cell r="AB609"/>
          <cell r="AC609"/>
          <cell r="AD609"/>
          <cell r="AE609">
            <v>12</v>
          </cell>
          <cell r="AF609"/>
          <cell r="AG609"/>
          <cell r="AH609"/>
          <cell r="AI609"/>
          <cell r="AJ609"/>
          <cell r="AK609"/>
          <cell r="AL609"/>
          <cell r="AM609"/>
          <cell r="AO609"/>
          <cell r="AP609"/>
          <cell r="AQ609"/>
          <cell r="AR609"/>
          <cell r="AS609"/>
          <cell r="AU609"/>
          <cell r="AV609"/>
          <cell r="AW609" t="str">
            <v/>
          </cell>
        </row>
        <row r="610">
          <cell r="A610">
            <v>608</v>
          </cell>
          <cell r="B610">
            <v>2024</v>
          </cell>
          <cell r="C610"/>
          <cell r="D610" t="str">
            <v>0015g00001bbXUKAA2</v>
          </cell>
          <cell r="E610" t="str">
            <v>SHRI DATTA TRADING COMPANY</v>
          </cell>
          <cell r="F610" t="str">
            <v>MAHARASHTRA</v>
          </cell>
          <cell r="G610" t="str">
            <v>NAGPUR</v>
          </cell>
          <cell r="H610"/>
          <cell r="I610" t="str">
            <v>SSTL (INDIA) PRIVATE LIMITED</v>
          </cell>
          <cell r="J610" t="str">
            <v>Ekeshwar Sahu</v>
          </cell>
          <cell r="K610" t="str">
            <v>Ekeshwar Sahu</v>
          </cell>
          <cell r="L610" t="str">
            <v>C13295</v>
          </cell>
          <cell r="M610" t="str">
            <v>Central</v>
          </cell>
          <cell r="N610">
            <v>440023</v>
          </cell>
          <cell r="O610" t="str">
            <v>27DOAPA6411J1Z9</v>
          </cell>
          <cell r="P610">
            <v>9172235559</v>
          </cell>
          <cell r="Q610" t="str">
            <v>Sep'24</v>
          </cell>
          <cell r="R610">
            <v>2025</v>
          </cell>
          <cell r="S610"/>
          <cell r="T610">
            <v>600</v>
          </cell>
          <cell r="U610">
            <v>0</v>
          </cell>
          <cell r="V610" t="str">
            <v>Alien</v>
          </cell>
          <cell r="W610"/>
          <cell r="X610"/>
          <cell r="Y610"/>
          <cell r="Z610"/>
          <cell r="AA610"/>
          <cell r="AB610"/>
          <cell r="AC610"/>
          <cell r="AD610"/>
          <cell r="AE610">
            <v>25</v>
          </cell>
          <cell r="AF610">
            <v>56</v>
          </cell>
          <cell r="AG610"/>
          <cell r="AH610"/>
          <cell r="AI610"/>
          <cell r="AJ610">
            <v>10</v>
          </cell>
          <cell r="AK610"/>
          <cell r="AL610"/>
          <cell r="AM610">
            <v>30</v>
          </cell>
          <cell r="AO610"/>
          <cell r="AP610"/>
          <cell r="AQ610"/>
          <cell r="AR610"/>
          <cell r="AS610"/>
          <cell r="AU610"/>
          <cell r="AV610"/>
          <cell r="AW610" t="str">
            <v/>
          </cell>
        </row>
        <row r="611">
          <cell r="A611">
            <v>609</v>
          </cell>
          <cell r="B611">
            <v>2024</v>
          </cell>
          <cell r="C611"/>
          <cell r="D611" t="str">
            <v>001J1000006UIy0IAG</v>
          </cell>
          <cell r="E611" t="str">
            <v>GANPATI STEELS</v>
          </cell>
          <cell r="F611" t="str">
            <v>JHARKHAND</v>
          </cell>
          <cell r="G611" t="str">
            <v>GUMLA</v>
          </cell>
          <cell r="H611" t="str">
            <v>Gumla</v>
          </cell>
          <cell r="I611" t="str">
            <v>M/s REAL DREAMS ENTERPRISES</v>
          </cell>
          <cell r="J611" t="str">
            <v>Susmit Kumar</v>
          </cell>
          <cell r="K611"/>
          <cell r="L611" t="str">
            <v>001J100000PHe79IAD</v>
          </cell>
          <cell r="M611" t="str">
            <v>East</v>
          </cell>
          <cell r="N611">
            <v>835207</v>
          </cell>
          <cell r="O611" t="str">
            <v>20CGGPR1740C1ZZ</v>
          </cell>
          <cell r="P611">
            <v>7542895753</v>
          </cell>
          <cell r="Q611" t="str">
            <v>Sep'24</v>
          </cell>
          <cell r="R611">
            <v>2025</v>
          </cell>
          <cell r="S611"/>
          <cell r="T611">
            <v>200</v>
          </cell>
          <cell r="U611">
            <v>0</v>
          </cell>
          <cell r="V611" t="str">
            <v>Challenger</v>
          </cell>
          <cell r="W611"/>
          <cell r="X611"/>
          <cell r="Y611"/>
          <cell r="Z611"/>
          <cell r="AA611"/>
          <cell r="AB611"/>
          <cell r="AC611"/>
          <cell r="AD611"/>
          <cell r="AE611">
            <v>75</v>
          </cell>
          <cell r="AF611"/>
          <cell r="AG611"/>
          <cell r="AH611"/>
          <cell r="AI611">
            <v>31.5</v>
          </cell>
          <cell r="AJ611"/>
          <cell r="AK611"/>
          <cell r="AL611"/>
          <cell r="AM611"/>
          <cell r="AN611">
            <v>15</v>
          </cell>
          <cell r="AO611"/>
          <cell r="AP611"/>
          <cell r="AQ611"/>
          <cell r="AR611"/>
          <cell r="AS611"/>
          <cell r="AU611"/>
          <cell r="AV611"/>
          <cell r="AW611" t="str">
            <v/>
          </cell>
        </row>
        <row r="612">
          <cell r="A612">
            <v>610</v>
          </cell>
          <cell r="B612">
            <v>2024</v>
          </cell>
          <cell r="C612"/>
          <cell r="D612" t="str">
            <v>001J1000002jyogIAA</v>
          </cell>
          <cell r="E612" t="str">
            <v>MEHERKRIPA RESORT</v>
          </cell>
          <cell r="F612" t="str">
            <v>MAHARASHTRA</v>
          </cell>
          <cell r="G612" t="str">
            <v>AMRAVATI</v>
          </cell>
          <cell r="H612" t="str">
            <v>Daryapur</v>
          </cell>
          <cell r="I612" t="str">
            <v>SSTL (INDIA) PRIVATE LIMITED</v>
          </cell>
          <cell r="J612" t="str">
            <v>Ekeshwar Sahu</v>
          </cell>
          <cell r="K612" t="str">
            <v>Ekeshwar Sahu</v>
          </cell>
          <cell r="L612" t="str">
            <v>C13295</v>
          </cell>
          <cell r="M612" t="str">
            <v>Central</v>
          </cell>
          <cell r="N612">
            <v>444803</v>
          </cell>
          <cell r="O612" t="str">
            <v>27AEWPL0342N1ZY</v>
          </cell>
          <cell r="P612">
            <v>8698948959</v>
          </cell>
          <cell r="Q612" t="str">
            <v>Sep'24</v>
          </cell>
          <cell r="R612">
            <v>2025</v>
          </cell>
          <cell r="S612"/>
          <cell r="T612">
            <v>100</v>
          </cell>
          <cell r="U612">
            <v>0</v>
          </cell>
          <cell r="V612" t="str">
            <v>Challenger</v>
          </cell>
          <cell r="W612"/>
          <cell r="X612"/>
          <cell r="Y612"/>
          <cell r="Z612"/>
          <cell r="AA612"/>
          <cell r="AB612"/>
          <cell r="AC612"/>
          <cell r="AD612"/>
          <cell r="AE612">
            <v>42</v>
          </cell>
          <cell r="AF612"/>
          <cell r="AG612"/>
          <cell r="AH612"/>
          <cell r="AI612"/>
          <cell r="AJ612"/>
          <cell r="AK612"/>
          <cell r="AL612"/>
          <cell r="AM612"/>
          <cell r="AO612"/>
          <cell r="AP612"/>
          <cell r="AQ612"/>
          <cell r="AR612"/>
          <cell r="AS612"/>
          <cell r="AU612"/>
          <cell r="AV612"/>
          <cell r="AW612" t="str">
            <v/>
          </cell>
        </row>
        <row r="613">
          <cell r="A613">
            <v>611</v>
          </cell>
          <cell r="B613">
            <v>2024</v>
          </cell>
          <cell r="C613"/>
          <cell r="D613" t="str">
            <v>0015g00001UBHsVAAX</v>
          </cell>
          <cell r="E613" t="str">
            <v>SHREYA MARKETING</v>
          </cell>
          <cell r="F613" t="str">
            <v>CHHATTISGARH</v>
          </cell>
          <cell r="G613" t="str">
            <v>BASTAR</v>
          </cell>
          <cell r="H613" t="str">
            <v>Jagdalpur</v>
          </cell>
          <cell r="I613" t="str">
            <v>MADHYA BHARAT ISPAT PRIVATE LIMITED</v>
          </cell>
          <cell r="J613" t="str">
            <v>Vikash Kumar</v>
          </cell>
          <cell r="K613" t="str">
            <v>Vikash Kumar</v>
          </cell>
          <cell r="L613" t="str">
            <v>C12834</v>
          </cell>
          <cell r="M613" t="str">
            <v>Central</v>
          </cell>
          <cell r="N613">
            <v>494001</v>
          </cell>
          <cell r="O613" t="str">
            <v>22AIHPM0747R1ZW</v>
          </cell>
          <cell r="P613">
            <v>9425591900</v>
          </cell>
          <cell r="Q613" t="str">
            <v>Sep'24</v>
          </cell>
          <cell r="R613">
            <v>2025</v>
          </cell>
          <cell r="S613"/>
          <cell r="T613">
            <v>300</v>
          </cell>
          <cell r="U613">
            <v>0</v>
          </cell>
          <cell r="V613" t="str">
            <v>Alien</v>
          </cell>
          <cell r="W613"/>
          <cell r="X613"/>
          <cell r="Y613"/>
          <cell r="Z613"/>
          <cell r="AA613"/>
          <cell r="AB613"/>
          <cell r="AC613"/>
          <cell r="AD613"/>
          <cell r="AE613">
            <v>56.21</v>
          </cell>
          <cell r="AF613"/>
          <cell r="AG613"/>
          <cell r="AH613"/>
          <cell r="AI613"/>
          <cell r="AJ613"/>
          <cell r="AK613"/>
          <cell r="AL613"/>
          <cell r="AM613"/>
          <cell r="AO613"/>
          <cell r="AP613"/>
          <cell r="AQ613"/>
          <cell r="AR613"/>
          <cell r="AS613"/>
          <cell r="AU613"/>
          <cell r="AV613"/>
          <cell r="AW613" t="str">
            <v/>
          </cell>
        </row>
        <row r="614">
          <cell r="A614">
            <v>612</v>
          </cell>
          <cell r="B614">
            <v>2024</v>
          </cell>
          <cell r="C614"/>
          <cell r="D614" t="str">
            <v>0015g00001Xaj9UAAR</v>
          </cell>
          <cell r="E614" t="str">
            <v>ADINATH ENTERPRISES</v>
          </cell>
          <cell r="F614" t="str">
            <v>MADHYA PRADESH</v>
          </cell>
          <cell r="G614" t="str">
            <v>JABALPUR</v>
          </cell>
          <cell r="H614" t="str">
            <v>Jabalpur</v>
          </cell>
          <cell r="I614" t="str">
            <v>Global Steel</v>
          </cell>
          <cell r="J614" t="str">
            <v>Swapnil Dahayat</v>
          </cell>
          <cell r="K614"/>
          <cell r="L614" t="str">
            <v>C13471</v>
          </cell>
          <cell r="M614" t="str">
            <v>Central</v>
          </cell>
          <cell r="N614">
            <v>482001</v>
          </cell>
          <cell r="O614" t="str">
            <v>23AGTPJ0347E1ZL</v>
          </cell>
          <cell r="P614">
            <v>9425154742</v>
          </cell>
          <cell r="Q614" t="str">
            <v>Sep'24</v>
          </cell>
          <cell r="R614">
            <v>2025</v>
          </cell>
          <cell r="S614"/>
          <cell r="T614">
            <v>260</v>
          </cell>
          <cell r="U614">
            <v>2.5641025641025641E-3</v>
          </cell>
          <cell r="V614" t="str">
            <v>Alien</v>
          </cell>
          <cell r="W614"/>
          <cell r="X614"/>
          <cell r="Y614"/>
          <cell r="Z614"/>
          <cell r="AA614"/>
          <cell r="AB614"/>
          <cell r="AC614"/>
          <cell r="AD614"/>
          <cell r="AE614">
            <v>50</v>
          </cell>
          <cell r="AF614"/>
          <cell r="AG614"/>
          <cell r="AH614">
            <v>50</v>
          </cell>
          <cell r="AI614"/>
          <cell r="AJ614"/>
          <cell r="AK614"/>
          <cell r="AL614"/>
          <cell r="AM614"/>
          <cell r="AO614"/>
          <cell r="AP614"/>
          <cell r="AQ614"/>
          <cell r="AR614"/>
          <cell r="AS614"/>
          <cell r="AU614">
            <v>2</v>
          </cell>
          <cell r="AV614"/>
          <cell r="AW614">
            <v>3</v>
          </cell>
        </row>
        <row r="615">
          <cell r="A615">
            <v>613</v>
          </cell>
          <cell r="B615">
            <v>2024</v>
          </cell>
          <cell r="C615"/>
          <cell r="D615" t="str">
            <v>0015g00001YNweTAAT</v>
          </cell>
          <cell r="E615" t="str">
            <v>Agrawal Iron Stores</v>
          </cell>
          <cell r="F615" t="str">
            <v>MADHYA PRADESH</v>
          </cell>
          <cell r="G615" t="str">
            <v>JABALPUR</v>
          </cell>
          <cell r="H615" t="str">
            <v>Jabalpur</v>
          </cell>
          <cell r="I615" t="str">
            <v>Global Steel</v>
          </cell>
          <cell r="J615" t="str">
            <v>Swapnil Dahayat</v>
          </cell>
          <cell r="K615"/>
          <cell r="L615" t="str">
            <v>C13471</v>
          </cell>
          <cell r="M615" t="str">
            <v>Central</v>
          </cell>
          <cell r="N615">
            <v>482002</v>
          </cell>
          <cell r="O615" t="str">
            <v>23ACHPA7599M1Z6</v>
          </cell>
          <cell r="P615">
            <v>9425155933</v>
          </cell>
          <cell r="Q615" t="str">
            <v>Sep'24</v>
          </cell>
          <cell r="R615">
            <v>2025</v>
          </cell>
          <cell r="S615"/>
          <cell r="T615">
            <v>300</v>
          </cell>
          <cell r="U615">
            <v>0</v>
          </cell>
          <cell r="V615" t="str">
            <v>Alien</v>
          </cell>
          <cell r="W615"/>
          <cell r="X615"/>
          <cell r="Y615"/>
          <cell r="Z615"/>
          <cell r="AA615"/>
          <cell r="AB615"/>
          <cell r="AC615"/>
          <cell r="AD615"/>
          <cell r="AE615">
            <v>25</v>
          </cell>
          <cell r="AF615"/>
          <cell r="AG615"/>
          <cell r="AH615"/>
          <cell r="AI615">
            <v>5</v>
          </cell>
          <cell r="AJ615">
            <v>3</v>
          </cell>
          <cell r="AK615">
            <v>2</v>
          </cell>
          <cell r="AL615"/>
          <cell r="AM615">
            <v>1</v>
          </cell>
          <cell r="AO615"/>
          <cell r="AP615">
            <v>2</v>
          </cell>
          <cell r="AQ615"/>
          <cell r="AR615"/>
          <cell r="AS615"/>
          <cell r="AU615"/>
          <cell r="AV615"/>
          <cell r="AW615" t="str">
            <v/>
          </cell>
        </row>
        <row r="616">
          <cell r="A616">
            <v>614</v>
          </cell>
          <cell r="B616">
            <v>2024</v>
          </cell>
          <cell r="C616"/>
          <cell r="D616" t="str">
            <v>001J100000F4OgOIAV</v>
          </cell>
          <cell r="E616" t="str">
            <v>RAJU STEEL CO</v>
          </cell>
          <cell r="F616" t="str">
            <v>DELHI</v>
          </cell>
          <cell r="G616" t="str">
            <v>NEW DELHI</v>
          </cell>
          <cell r="H616"/>
          <cell r="I616" t="str">
            <v>MAHENDRA STEELS</v>
          </cell>
          <cell r="J616" t="str">
            <v>Aman kumar</v>
          </cell>
          <cell r="K616" t="str">
            <v>Aman kumar</v>
          </cell>
          <cell r="L616" t="str">
            <v>C12832</v>
          </cell>
          <cell r="M616" t="str">
            <v>North</v>
          </cell>
          <cell r="N616">
            <v>110028</v>
          </cell>
          <cell r="O616" t="str">
            <v>07AFEPG2859N1Z3</v>
          </cell>
          <cell r="P616">
            <v>9899941651</v>
          </cell>
          <cell r="Q616" t="str">
            <v>Sep'24</v>
          </cell>
          <cell r="R616">
            <v>2025</v>
          </cell>
          <cell r="S616"/>
          <cell r="T616">
            <v>100</v>
          </cell>
          <cell r="U616">
            <v>0.11836666666666666</v>
          </cell>
          <cell r="V616" t="str">
            <v>Star</v>
          </cell>
          <cell r="W616"/>
          <cell r="X616"/>
          <cell r="Y616"/>
          <cell r="Z616"/>
          <cell r="AA616"/>
          <cell r="AB616"/>
          <cell r="AC616"/>
          <cell r="AD616"/>
          <cell r="AE616">
            <v>5.9</v>
          </cell>
          <cell r="AF616">
            <v>8.1</v>
          </cell>
          <cell r="AG616">
            <v>9</v>
          </cell>
          <cell r="AH616">
            <v>1.48</v>
          </cell>
          <cell r="AI616">
            <v>52</v>
          </cell>
          <cell r="AJ616">
            <v>16.100000000000001</v>
          </cell>
          <cell r="AK616">
            <v>113</v>
          </cell>
          <cell r="AL616">
            <v>22.61</v>
          </cell>
          <cell r="AM616">
            <v>27</v>
          </cell>
          <cell r="AN616">
            <v>50.494999999999997</v>
          </cell>
          <cell r="AO616">
            <v>31.79</v>
          </cell>
          <cell r="AP616">
            <v>16.61</v>
          </cell>
          <cell r="AQ616">
            <v>11</v>
          </cell>
          <cell r="AR616">
            <v>12.13</v>
          </cell>
          <cell r="AS616">
            <v>15.59</v>
          </cell>
          <cell r="AT616">
            <v>19</v>
          </cell>
          <cell r="AU616">
            <v>3</v>
          </cell>
          <cell r="AV616">
            <v>13.51</v>
          </cell>
          <cell r="AW616">
            <v>15</v>
          </cell>
        </row>
        <row r="617">
          <cell r="A617">
            <v>615</v>
          </cell>
          <cell r="B617">
            <v>2024</v>
          </cell>
          <cell r="C617"/>
          <cell r="D617" t="str">
            <v>0015G00001XCBSRAAB</v>
          </cell>
          <cell r="E617" t="str">
            <v>SHANTI RAM AGRO INDUSTRIES</v>
          </cell>
          <cell r="F617" t="str">
            <v>DELHI</v>
          </cell>
          <cell r="G617" t="str">
            <v>NORTH WEST</v>
          </cell>
          <cell r="H617"/>
          <cell r="I617" t="str">
            <v>MAHENDRA STEELS</v>
          </cell>
          <cell r="J617" t="str">
            <v>Aman kumar</v>
          </cell>
          <cell r="K617" t="str">
            <v>Aman kumar</v>
          </cell>
          <cell r="L617" t="str">
            <v>C12832</v>
          </cell>
          <cell r="M617" t="str">
            <v>North</v>
          </cell>
          <cell r="N617">
            <v>110040</v>
          </cell>
          <cell r="O617" t="str">
            <v>07AAOPK0952H1ZM</v>
          </cell>
          <cell r="P617">
            <v>9818146619</v>
          </cell>
          <cell r="Q617" t="str">
            <v>Sep'24</v>
          </cell>
          <cell r="R617">
            <v>2025</v>
          </cell>
          <cell r="S617"/>
          <cell r="T617">
            <v>100</v>
          </cell>
          <cell r="U617">
            <v>0</v>
          </cell>
          <cell r="V617" t="str">
            <v>Challenger</v>
          </cell>
          <cell r="W617"/>
          <cell r="X617"/>
          <cell r="Y617"/>
          <cell r="Z617"/>
          <cell r="AA617"/>
          <cell r="AB617"/>
          <cell r="AC617"/>
          <cell r="AD617"/>
          <cell r="AE617">
            <v>10.07</v>
          </cell>
          <cell r="AF617"/>
          <cell r="AG617"/>
          <cell r="AH617"/>
          <cell r="AI617"/>
          <cell r="AJ617"/>
          <cell r="AK617"/>
          <cell r="AL617"/>
          <cell r="AM617"/>
          <cell r="AO617"/>
          <cell r="AP617"/>
          <cell r="AQ617"/>
          <cell r="AR617"/>
          <cell r="AS617"/>
          <cell r="AU617"/>
          <cell r="AV617"/>
          <cell r="AW617" t="str">
            <v/>
          </cell>
        </row>
        <row r="618">
          <cell r="A618">
            <v>616</v>
          </cell>
          <cell r="B618">
            <v>2024</v>
          </cell>
          <cell r="C618"/>
          <cell r="D618" t="str">
            <v>001J100000LndtpIAB</v>
          </cell>
          <cell r="E618" t="str">
            <v>Normal iron store</v>
          </cell>
          <cell r="F618" t="str">
            <v>JAMMU AND KASHMIR</v>
          </cell>
          <cell r="G618" t="str">
            <v>PULWAMA</v>
          </cell>
          <cell r="H618"/>
          <cell r="I618" t="str">
            <v>FAIRDEAL STEELS</v>
          </cell>
          <cell r="J618" t="str">
            <v>Raja Moin Ahmed</v>
          </cell>
          <cell r="K618" t="str">
            <v>Raja Moin Ahmed</v>
          </cell>
          <cell r="L618" t="str">
            <v>001J100000JtB6NIAV</v>
          </cell>
          <cell r="M618" t="str">
            <v>North</v>
          </cell>
          <cell r="N618">
            <v>192121</v>
          </cell>
          <cell r="O618" t="str">
            <v>01AAFFN4227M1ZE</v>
          </cell>
          <cell r="P618">
            <v>9419409391</v>
          </cell>
          <cell r="Q618" t="str">
            <v>Oct'24</v>
          </cell>
          <cell r="R618">
            <v>2025</v>
          </cell>
          <cell r="S618"/>
          <cell r="T618">
            <v>100</v>
          </cell>
          <cell r="U618">
            <v>0</v>
          </cell>
          <cell r="V618" t="str">
            <v>Challenger</v>
          </cell>
          <cell r="W618"/>
          <cell r="X618"/>
          <cell r="Y618"/>
          <cell r="Z618"/>
          <cell r="AA618"/>
          <cell r="AB618"/>
          <cell r="AC618"/>
          <cell r="AD618"/>
          <cell r="AE618"/>
          <cell r="AF618">
            <v>40</v>
          </cell>
          <cell r="AG618">
            <v>80</v>
          </cell>
          <cell r="AH618"/>
          <cell r="AI618"/>
          <cell r="AJ618">
            <v>40</v>
          </cell>
          <cell r="AK618"/>
          <cell r="AL618"/>
          <cell r="AM618"/>
          <cell r="AO618"/>
          <cell r="AP618"/>
          <cell r="AQ618"/>
          <cell r="AR618"/>
          <cell r="AS618"/>
          <cell r="AU618"/>
          <cell r="AV618"/>
          <cell r="AW618" t="str">
            <v/>
          </cell>
        </row>
        <row r="619">
          <cell r="A619">
            <v>617</v>
          </cell>
          <cell r="B619">
            <v>2024</v>
          </cell>
          <cell r="C619"/>
          <cell r="D619" t="str">
            <v>0015g00001eAjOAAA0</v>
          </cell>
          <cell r="E619" t="str">
            <v>KOHINOOR IRON STORE</v>
          </cell>
          <cell r="F619" t="str">
            <v>JAMMU AND KASHMIR</v>
          </cell>
          <cell r="G619" t="str">
            <v>Budgam</v>
          </cell>
          <cell r="H619" t="str">
            <v>Srinagar</v>
          </cell>
          <cell r="I619" t="str">
            <v>REHBER IRON STORE</v>
          </cell>
          <cell r="J619" t="str">
            <v>Raja Moin Ahmed</v>
          </cell>
          <cell r="K619" t="str">
            <v>Raja Moin Ahmed</v>
          </cell>
          <cell r="L619" t="str">
            <v>0015g00001gvM8p</v>
          </cell>
          <cell r="M619" t="str">
            <v>North</v>
          </cell>
          <cell r="N619">
            <v>190015</v>
          </cell>
          <cell r="O619" t="str">
            <v>01AAHFK4289L1Z3</v>
          </cell>
          <cell r="P619">
            <v>7006250652</v>
          </cell>
          <cell r="Q619" t="str">
            <v>Oct'24</v>
          </cell>
          <cell r="R619">
            <v>2025</v>
          </cell>
          <cell r="S619"/>
          <cell r="T619">
            <v>150</v>
          </cell>
          <cell r="U619">
            <v>0</v>
          </cell>
          <cell r="V619" t="str">
            <v>Challenger</v>
          </cell>
          <cell r="W619"/>
          <cell r="X619"/>
          <cell r="Y619"/>
          <cell r="Z619"/>
          <cell r="AA619"/>
          <cell r="AB619"/>
          <cell r="AC619"/>
          <cell r="AD619"/>
          <cell r="AE619"/>
          <cell r="AF619">
            <v>10</v>
          </cell>
          <cell r="AG619"/>
          <cell r="AH619"/>
          <cell r="AI619"/>
          <cell r="AJ619"/>
          <cell r="AK619"/>
          <cell r="AL619"/>
          <cell r="AM619"/>
          <cell r="AO619"/>
          <cell r="AP619"/>
          <cell r="AQ619"/>
          <cell r="AR619"/>
          <cell r="AS619"/>
          <cell r="AU619"/>
          <cell r="AV619"/>
          <cell r="AW619" t="str">
            <v/>
          </cell>
        </row>
        <row r="620">
          <cell r="A620">
            <v>618</v>
          </cell>
          <cell r="B620">
            <v>2024</v>
          </cell>
          <cell r="C620"/>
          <cell r="D620" t="str">
            <v>0015g00001UBHmNAAX</v>
          </cell>
          <cell r="E620" t="str">
            <v>GURU STEELS</v>
          </cell>
          <cell r="F620" t="str">
            <v>UTTARAKHAND</v>
          </cell>
          <cell r="G620" t="str">
            <v>DEHRADUN</v>
          </cell>
          <cell r="H620" t="str">
            <v>Dehradun</v>
          </cell>
          <cell r="I620" t="str">
            <v>SHIVA SALES INDIA CORPORATION</v>
          </cell>
          <cell r="J620" t="str">
            <v>Ravi Kumar</v>
          </cell>
          <cell r="K620"/>
          <cell r="L620" t="str">
            <v>C12821</v>
          </cell>
          <cell r="M620" t="str">
            <v>North</v>
          </cell>
          <cell r="N620">
            <v>248001</v>
          </cell>
          <cell r="O620" t="str">
            <v>05AAUFG3892N1ZJ</v>
          </cell>
          <cell r="P620">
            <v>9837439377</v>
          </cell>
          <cell r="Q620" t="str">
            <v>Oct'24</v>
          </cell>
          <cell r="R620">
            <v>2025</v>
          </cell>
          <cell r="S620"/>
          <cell r="T620">
            <v>30</v>
          </cell>
          <cell r="U620">
            <v>4.4444444444444439E-2</v>
          </cell>
          <cell r="V620" t="str">
            <v>Minor</v>
          </cell>
          <cell r="W620"/>
          <cell r="X620"/>
          <cell r="Y620"/>
          <cell r="Z620"/>
          <cell r="AA620"/>
          <cell r="AB620"/>
          <cell r="AC620"/>
          <cell r="AD620"/>
          <cell r="AE620"/>
          <cell r="AF620">
            <v>23</v>
          </cell>
          <cell r="AG620">
            <v>18</v>
          </cell>
          <cell r="AH620">
            <v>1.5</v>
          </cell>
          <cell r="AI620"/>
          <cell r="AJ620">
            <v>4.5</v>
          </cell>
          <cell r="AK620">
            <v>16</v>
          </cell>
          <cell r="AL620">
            <v>15</v>
          </cell>
          <cell r="AM620">
            <v>29</v>
          </cell>
          <cell r="AN620">
            <v>6</v>
          </cell>
          <cell r="AO620">
            <v>3</v>
          </cell>
          <cell r="AP620"/>
          <cell r="AQ620"/>
          <cell r="AR620">
            <v>10</v>
          </cell>
          <cell r="AS620"/>
          <cell r="AU620"/>
          <cell r="AV620">
            <v>4</v>
          </cell>
          <cell r="AW620">
            <v>3</v>
          </cell>
        </row>
        <row r="621">
          <cell r="A621">
            <v>619</v>
          </cell>
          <cell r="B621">
            <v>2024</v>
          </cell>
          <cell r="C621"/>
          <cell r="D621" t="str">
            <v>0015g00001fubBOAAY</v>
          </cell>
          <cell r="E621" t="str">
            <v>ANSHIKA TRADER</v>
          </cell>
          <cell r="F621" t="str">
            <v>UTTARAKHAND</v>
          </cell>
          <cell r="G621" t="str">
            <v>DEHRADUN</v>
          </cell>
          <cell r="H621" t="str">
            <v>Dehradun</v>
          </cell>
          <cell r="I621" t="str">
            <v>SHIVA SALES INDIA CORPORATION</v>
          </cell>
          <cell r="J621" t="str">
            <v>Ravi Kumar</v>
          </cell>
          <cell r="K621"/>
          <cell r="L621" t="str">
            <v>C12821</v>
          </cell>
          <cell r="M621" t="str">
            <v>North</v>
          </cell>
          <cell r="N621">
            <v>248801</v>
          </cell>
          <cell r="O621" t="str">
            <v>05AHGPG5156L1Z9</v>
          </cell>
          <cell r="P621">
            <v>8477939501</v>
          </cell>
          <cell r="Q621" t="str">
            <v>Oct'24</v>
          </cell>
          <cell r="R621">
            <v>2025</v>
          </cell>
          <cell r="S621"/>
          <cell r="T621">
            <v>25</v>
          </cell>
          <cell r="U621">
            <v>0.16666666666666669</v>
          </cell>
          <cell r="V621" t="str">
            <v>Friendly</v>
          </cell>
          <cell r="W621"/>
          <cell r="X621"/>
          <cell r="Y621"/>
          <cell r="Z621"/>
          <cell r="AA621"/>
          <cell r="AB621"/>
          <cell r="AC621"/>
          <cell r="AD621"/>
          <cell r="AE621"/>
          <cell r="AF621">
            <v>6</v>
          </cell>
          <cell r="AG621">
            <v>23</v>
          </cell>
          <cell r="AH621">
            <v>8.5</v>
          </cell>
          <cell r="AI621"/>
          <cell r="AJ621">
            <v>1.5</v>
          </cell>
          <cell r="AK621"/>
          <cell r="AL621"/>
          <cell r="AM621"/>
          <cell r="AO621"/>
          <cell r="AP621"/>
          <cell r="AQ621">
            <v>4.5</v>
          </cell>
          <cell r="AR621"/>
          <cell r="AS621">
            <v>8</v>
          </cell>
          <cell r="AT621">
            <v>2.5</v>
          </cell>
          <cell r="AU621">
            <v>3</v>
          </cell>
          <cell r="AV621">
            <v>7</v>
          </cell>
          <cell r="AW621">
            <v>1</v>
          </cell>
        </row>
        <row r="622">
          <cell r="A622">
            <v>620</v>
          </cell>
          <cell r="B622">
            <v>2024</v>
          </cell>
          <cell r="C622"/>
          <cell r="D622" t="str">
            <v>001J100000JsXthIAF</v>
          </cell>
          <cell r="E622" t="str">
            <v>M/S AGARWAL STEEL AND CEMENT CENTER</v>
          </cell>
          <cell r="F622" t="str">
            <v>UTTARAKHAND</v>
          </cell>
          <cell r="G622" t="str">
            <v>UDAM SINGH NAGAR</v>
          </cell>
          <cell r="H622" t="str">
            <v>Sitarganj</v>
          </cell>
          <cell r="I622" t="str">
            <v>SHIVA SALES INDIA CORPORATION</v>
          </cell>
          <cell r="J622" t="str">
            <v>Manoj Yadav</v>
          </cell>
          <cell r="K622" t="str">
            <v>Manoj Yadav</v>
          </cell>
          <cell r="L622" t="str">
            <v>C12821</v>
          </cell>
          <cell r="M622" t="str">
            <v>North</v>
          </cell>
          <cell r="N622">
            <v>262405</v>
          </cell>
          <cell r="O622" t="str">
            <v>05AIIPK3709J1Z9</v>
          </cell>
          <cell r="P622">
            <v>9927028712</v>
          </cell>
          <cell r="Q622" t="str">
            <v>Oct'24</v>
          </cell>
          <cell r="R622">
            <v>2025</v>
          </cell>
          <cell r="S622"/>
          <cell r="T622">
            <v>200</v>
          </cell>
          <cell r="U622">
            <v>0</v>
          </cell>
          <cell r="V622" t="str">
            <v>Challenger</v>
          </cell>
          <cell r="W622"/>
          <cell r="X622"/>
          <cell r="Y622"/>
          <cell r="Z622"/>
          <cell r="AA622"/>
          <cell r="AB622"/>
          <cell r="AC622"/>
          <cell r="AD622"/>
          <cell r="AE622"/>
          <cell r="AF622">
            <v>16</v>
          </cell>
          <cell r="AG622"/>
          <cell r="AH622"/>
          <cell r="AI622"/>
          <cell r="AJ622">
            <v>25</v>
          </cell>
          <cell r="AK622">
            <v>18</v>
          </cell>
          <cell r="AL622"/>
          <cell r="AM622"/>
          <cell r="AO622"/>
          <cell r="AP622"/>
          <cell r="AQ622"/>
          <cell r="AR622"/>
          <cell r="AS622"/>
          <cell r="AU622"/>
          <cell r="AV622"/>
          <cell r="AW622" t="str">
            <v/>
          </cell>
        </row>
        <row r="623">
          <cell r="A623">
            <v>621</v>
          </cell>
          <cell r="B623">
            <v>2024</v>
          </cell>
          <cell r="C623"/>
          <cell r="D623" t="str">
            <v>001J100000NEiZkIAL</v>
          </cell>
          <cell r="E623" t="str">
            <v>RAJEEV AND SONS</v>
          </cell>
          <cell r="F623" t="str">
            <v>UTTARAKHAND</v>
          </cell>
          <cell r="G623" t="str">
            <v>DEHRADUN</v>
          </cell>
          <cell r="H623" t="str">
            <v>Dehradun</v>
          </cell>
          <cell r="I623" t="str">
            <v>SHIVA SALES INDIA CORPORATION</v>
          </cell>
          <cell r="J623" t="str">
            <v>Ravi Kumar</v>
          </cell>
          <cell r="K623" t="str">
            <v>Manoj Yadav</v>
          </cell>
          <cell r="L623" t="str">
            <v>C12821</v>
          </cell>
          <cell r="M623" t="str">
            <v>North</v>
          </cell>
          <cell r="N623">
            <v>248007</v>
          </cell>
          <cell r="O623" t="str">
            <v>05DAUPG6611J1ZG</v>
          </cell>
          <cell r="P623">
            <v>8630729713</v>
          </cell>
          <cell r="Q623" t="str">
            <v>Oct'24</v>
          </cell>
          <cell r="R623">
            <v>2025</v>
          </cell>
          <cell r="S623"/>
          <cell r="T623">
            <v>200</v>
          </cell>
          <cell r="U623">
            <v>5.1666666666666666E-2</v>
          </cell>
          <cell r="V623" t="str">
            <v>Challenger</v>
          </cell>
          <cell r="W623"/>
          <cell r="X623"/>
          <cell r="Y623"/>
          <cell r="Z623"/>
          <cell r="AA623"/>
          <cell r="AB623"/>
          <cell r="AC623"/>
          <cell r="AD623"/>
          <cell r="AE623"/>
          <cell r="AF623">
            <v>45</v>
          </cell>
          <cell r="AG623">
            <v>27</v>
          </cell>
          <cell r="AH623">
            <v>11</v>
          </cell>
          <cell r="AI623">
            <v>17</v>
          </cell>
          <cell r="AJ623">
            <v>10</v>
          </cell>
          <cell r="AK623">
            <v>84</v>
          </cell>
          <cell r="AL623">
            <v>17</v>
          </cell>
          <cell r="AM623">
            <v>12</v>
          </cell>
          <cell r="AN623">
            <v>15</v>
          </cell>
          <cell r="AO623"/>
          <cell r="AP623">
            <v>42</v>
          </cell>
          <cell r="AQ623">
            <v>6</v>
          </cell>
          <cell r="AR623"/>
          <cell r="AS623">
            <v>5.0999999999999996</v>
          </cell>
          <cell r="AT623">
            <v>10</v>
          </cell>
          <cell r="AU623">
            <v>9</v>
          </cell>
          <cell r="AV623">
            <v>12</v>
          </cell>
          <cell r="AW623">
            <v>3</v>
          </cell>
        </row>
        <row r="624">
          <cell r="A624">
            <v>622</v>
          </cell>
          <cell r="B624">
            <v>2024</v>
          </cell>
          <cell r="C624"/>
          <cell r="D624" t="str">
            <v>001J100000JrJwqIAF</v>
          </cell>
          <cell r="E624" t="str">
            <v>JP STEEL TUBES &amp; PIPES PRIVATE LIMITED</v>
          </cell>
          <cell r="F624" t="str">
            <v>RAJASTHAN</v>
          </cell>
          <cell r="G624" t="str">
            <v>JAIPUR</v>
          </cell>
          <cell r="H624"/>
          <cell r="I624" t="str">
            <v>J P ALLOYS</v>
          </cell>
          <cell r="J624" t="str">
            <v>Mukesh Agarwal</v>
          </cell>
          <cell r="K624" t="str">
            <v>Pushpendra Kumar</v>
          </cell>
          <cell r="L624" t="str">
            <v>C13188</v>
          </cell>
          <cell r="M624" t="str">
            <v>North</v>
          </cell>
          <cell r="N624">
            <v>302004</v>
          </cell>
          <cell r="O624" t="str">
            <v>08AADCJ1147K1ZJ</v>
          </cell>
          <cell r="P624">
            <v>9783717061</v>
          </cell>
          <cell r="Q624" t="str">
            <v>Oct'24</v>
          </cell>
          <cell r="R624">
            <v>2025</v>
          </cell>
          <cell r="S624"/>
          <cell r="T624">
            <v>400</v>
          </cell>
          <cell r="U624">
            <v>0.32145000000000001</v>
          </cell>
          <cell r="V624" t="str">
            <v>Super Star</v>
          </cell>
          <cell r="W624"/>
          <cell r="X624"/>
          <cell r="Y624"/>
          <cell r="Z624"/>
          <cell r="AA624"/>
          <cell r="AB624"/>
          <cell r="AC624"/>
          <cell r="AD624"/>
          <cell r="AE624"/>
          <cell r="AF624">
            <v>302</v>
          </cell>
          <cell r="AG624">
            <v>53</v>
          </cell>
          <cell r="AH624">
            <v>52</v>
          </cell>
          <cell r="AI624">
            <v>53</v>
          </cell>
          <cell r="AJ624">
            <v>52</v>
          </cell>
          <cell r="AK624"/>
          <cell r="AL624">
            <v>72</v>
          </cell>
          <cell r="AM624">
            <v>52</v>
          </cell>
          <cell r="AN624">
            <v>51</v>
          </cell>
          <cell r="AO624">
            <v>56</v>
          </cell>
          <cell r="AP624">
            <v>110</v>
          </cell>
          <cell r="AQ624">
            <v>60</v>
          </cell>
          <cell r="AR624"/>
          <cell r="AS624">
            <v>41</v>
          </cell>
          <cell r="AT624">
            <v>110.96</v>
          </cell>
          <cell r="AU624">
            <v>52</v>
          </cell>
          <cell r="AV624">
            <v>222.78</v>
          </cell>
          <cell r="AW624">
            <v>256</v>
          </cell>
        </row>
        <row r="625">
          <cell r="A625">
            <v>623</v>
          </cell>
          <cell r="B625">
            <v>2024</v>
          </cell>
          <cell r="C625"/>
          <cell r="D625" t="str">
            <v>001J1000005ZqvLIAS</v>
          </cell>
          <cell r="E625" t="str">
            <v>J P STEEL CO</v>
          </cell>
          <cell r="F625" t="str">
            <v>RAJASTHAN</v>
          </cell>
          <cell r="G625" t="str">
            <v>JAIPUR</v>
          </cell>
          <cell r="H625" t="str">
            <v>Jaipur</v>
          </cell>
          <cell r="I625" t="str">
            <v>J P ALLOYS</v>
          </cell>
          <cell r="J625" t="str">
            <v>Amit Kumar Sharma</v>
          </cell>
          <cell r="K625" t="str">
            <v>Pushpendra Kumar</v>
          </cell>
          <cell r="L625" t="str">
            <v>C13188</v>
          </cell>
          <cell r="M625" t="str">
            <v>North</v>
          </cell>
          <cell r="N625">
            <v>302004</v>
          </cell>
          <cell r="O625" t="str">
            <v>08AAAFJ7033L1Z9</v>
          </cell>
          <cell r="P625">
            <v>9602402450</v>
          </cell>
          <cell r="Q625" t="str">
            <v>Oct'24</v>
          </cell>
          <cell r="R625">
            <v>2025</v>
          </cell>
          <cell r="S625"/>
          <cell r="T625">
            <v>100</v>
          </cell>
          <cell r="U625">
            <v>0.43666666666666665</v>
          </cell>
          <cell r="V625" t="str">
            <v>Star</v>
          </cell>
          <cell r="W625"/>
          <cell r="X625"/>
          <cell r="Y625"/>
          <cell r="Z625"/>
          <cell r="AA625"/>
          <cell r="AB625"/>
          <cell r="AC625"/>
          <cell r="AD625"/>
          <cell r="AE625"/>
          <cell r="AF625">
            <v>51</v>
          </cell>
          <cell r="AG625"/>
          <cell r="AH625">
            <v>53</v>
          </cell>
          <cell r="AI625">
            <v>23</v>
          </cell>
          <cell r="AJ625"/>
          <cell r="AK625"/>
          <cell r="AL625">
            <v>51</v>
          </cell>
          <cell r="AM625">
            <v>55</v>
          </cell>
          <cell r="AN625">
            <v>51</v>
          </cell>
          <cell r="AO625">
            <v>51</v>
          </cell>
          <cell r="AP625">
            <v>79</v>
          </cell>
          <cell r="AQ625">
            <v>86.78</v>
          </cell>
          <cell r="AR625"/>
          <cell r="AS625">
            <v>41</v>
          </cell>
          <cell r="AU625">
            <v>77</v>
          </cell>
          <cell r="AV625">
            <v>54</v>
          </cell>
          <cell r="AW625">
            <v>210</v>
          </cell>
        </row>
        <row r="626">
          <cell r="A626">
            <v>624</v>
          </cell>
          <cell r="B626">
            <v>2024</v>
          </cell>
          <cell r="C626"/>
          <cell r="D626" t="str">
            <v>001J100000N95xrIAB</v>
          </cell>
          <cell r="E626" t="str">
            <v>SHIVA  STEELS</v>
          </cell>
          <cell r="F626" t="str">
            <v>RAJASTHAN</v>
          </cell>
          <cell r="G626" t="str">
            <v>SIKAR</v>
          </cell>
          <cell r="H626"/>
          <cell r="I626" t="str">
            <v>KHUNTETA STEELS</v>
          </cell>
          <cell r="J626" t="str">
            <v>Ravi Kumar Kulmi</v>
          </cell>
          <cell r="K626"/>
          <cell r="L626" t="str">
            <v/>
          </cell>
          <cell r="M626" t="str">
            <v>North</v>
          </cell>
          <cell r="N626">
            <v>332701</v>
          </cell>
          <cell r="O626" t="str">
            <v>08ABLPY2281P1ZO</v>
          </cell>
          <cell r="P626">
            <v>9829839736</v>
          </cell>
          <cell r="Q626" t="str">
            <v>Oct'24</v>
          </cell>
          <cell r="R626">
            <v>2025</v>
          </cell>
          <cell r="S626"/>
          <cell r="T626">
            <v>40</v>
          </cell>
          <cell r="U626">
            <v>0</v>
          </cell>
          <cell r="V626" t="str">
            <v>Minor</v>
          </cell>
          <cell r="W626"/>
          <cell r="X626"/>
          <cell r="Y626"/>
          <cell r="Z626"/>
          <cell r="AA626"/>
          <cell r="AB626"/>
          <cell r="AC626"/>
          <cell r="AD626"/>
          <cell r="AE626"/>
          <cell r="AF626">
            <v>33.04</v>
          </cell>
          <cell r="AG626"/>
          <cell r="AH626"/>
          <cell r="AI626"/>
          <cell r="AJ626"/>
          <cell r="AK626"/>
          <cell r="AL626"/>
          <cell r="AM626"/>
          <cell r="AO626"/>
          <cell r="AP626"/>
          <cell r="AQ626"/>
          <cell r="AR626"/>
          <cell r="AS626"/>
          <cell r="AU626"/>
          <cell r="AV626"/>
          <cell r="AW626" t="str">
            <v/>
          </cell>
        </row>
        <row r="627">
          <cell r="A627">
            <v>625</v>
          </cell>
          <cell r="B627">
            <v>2024</v>
          </cell>
          <cell r="C627"/>
          <cell r="D627" t="str">
            <v>001J100000N95yfIAB</v>
          </cell>
          <cell r="E627" t="str">
            <v>SHIVA TRADERS</v>
          </cell>
          <cell r="F627" t="str">
            <v>RAJASTHAN</v>
          </cell>
          <cell r="G627" t="str">
            <v>HANUMANGARH</v>
          </cell>
          <cell r="H627"/>
          <cell r="I627" t="str">
            <v>KHUNTETA STEELS</v>
          </cell>
          <cell r="J627" t="str">
            <v>Ravi Kumar Kulmi</v>
          </cell>
          <cell r="K627"/>
          <cell r="L627" t="str">
            <v/>
          </cell>
          <cell r="M627" t="str">
            <v>North</v>
          </cell>
          <cell r="N627">
            <v>335512</v>
          </cell>
          <cell r="O627" t="str">
            <v>08AIJPR3621H1Z5</v>
          </cell>
          <cell r="P627">
            <v>9782810200</v>
          </cell>
          <cell r="Q627" t="str">
            <v>Oct'24</v>
          </cell>
          <cell r="R627">
            <v>2025</v>
          </cell>
          <cell r="S627"/>
          <cell r="T627">
            <v>100</v>
          </cell>
          <cell r="U627">
            <v>0</v>
          </cell>
          <cell r="V627" t="str">
            <v>Challenger</v>
          </cell>
          <cell r="W627"/>
          <cell r="X627"/>
          <cell r="Y627"/>
          <cell r="Z627"/>
          <cell r="AA627"/>
          <cell r="AB627"/>
          <cell r="AC627"/>
          <cell r="AD627"/>
          <cell r="AE627"/>
          <cell r="AF627">
            <v>12.14</v>
          </cell>
          <cell r="AG627"/>
          <cell r="AH627"/>
          <cell r="AI627"/>
          <cell r="AJ627"/>
          <cell r="AK627"/>
          <cell r="AL627"/>
          <cell r="AM627"/>
          <cell r="AO627"/>
          <cell r="AP627"/>
          <cell r="AQ627"/>
          <cell r="AR627"/>
          <cell r="AS627"/>
          <cell r="AU627"/>
          <cell r="AV627"/>
          <cell r="AW627" t="str">
            <v/>
          </cell>
        </row>
        <row r="628">
          <cell r="A628">
            <v>626</v>
          </cell>
          <cell r="B628">
            <v>2024</v>
          </cell>
          <cell r="C628"/>
          <cell r="D628" t="str">
            <v>001J100000MDKOgIAP</v>
          </cell>
          <cell r="E628" t="str">
            <v>TASADIYA BROTHERS</v>
          </cell>
          <cell r="F628" t="str">
            <v>RAJASTHAN</v>
          </cell>
          <cell r="G628" t="str">
            <v>JHUNJHUNU</v>
          </cell>
          <cell r="H628"/>
          <cell r="I628" t="str">
            <v>KHUNTETA STEELS</v>
          </cell>
          <cell r="J628" t="str">
            <v>Amit Kumar Sharma</v>
          </cell>
          <cell r="K628"/>
          <cell r="L628" t="str">
            <v/>
          </cell>
          <cell r="M628" t="str">
            <v>North</v>
          </cell>
          <cell r="N628">
            <v>333026</v>
          </cell>
          <cell r="O628" t="str">
            <v>08FMJPS0305E1Z6</v>
          </cell>
          <cell r="P628">
            <v>9887439468</v>
          </cell>
          <cell r="Q628" t="str">
            <v>Oct'24</v>
          </cell>
          <cell r="R628">
            <v>2025</v>
          </cell>
          <cell r="S628"/>
          <cell r="T628">
            <v>100</v>
          </cell>
          <cell r="U628">
            <v>0</v>
          </cell>
          <cell r="V628" t="str">
            <v>Challenger</v>
          </cell>
          <cell r="W628"/>
          <cell r="X628"/>
          <cell r="Y628"/>
          <cell r="Z628"/>
          <cell r="AA628"/>
          <cell r="AB628"/>
          <cell r="AC628"/>
          <cell r="AD628"/>
          <cell r="AE628"/>
          <cell r="AF628">
            <v>6</v>
          </cell>
          <cell r="AG628"/>
          <cell r="AH628"/>
          <cell r="AI628"/>
          <cell r="AJ628"/>
          <cell r="AK628"/>
          <cell r="AL628"/>
          <cell r="AM628"/>
          <cell r="AO628"/>
          <cell r="AP628"/>
          <cell r="AQ628"/>
          <cell r="AR628"/>
          <cell r="AS628"/>
          <cell r="AU628"/>
          <cell r="AV628"/>
          <cell r="AW628" t="str">
            <v/>
          </cell>
        </row>
        <row r="629">
          <cell r="A629">
            <v>627</v>
          </cell>
          <cell r="B629">
            <v>2024</v>
          </cell>
          <cell r="C629"/>
          <cell r="D629" t="str">
            <v>001J10000051aOfIAI</v>
          </cell>
          <cell r="E629" t="str">
            <v>GIRDHAR STEELS</v>
          </cell>
          <cell r="F629" t="str">
            <v>RAJASTHAN</v>
          </cell>
          <cell r="G629" t="str">
            <v>BIKANER</v>
          </cell>
          <cell r="H629" t="str">
            <v>Bikaner</v>
          </cell>
          <cell r="I629" t="str">
            <v>KHUNTETA STEELS</v>
          </cell>
          <cell r="J629" t="str">
            <v>Ravi Kumar Kulmi</v>
          </cell>
          <cell r="K629"/>
          <cell r="L629" t="str">
            <v/>
          </cell>
          <cell r="M629" t="str">
            <v>North</v>
          </cell>
          <cell r="N629">
            <v>334004</v>
          </cell>
          <cell r="O629" t="str">
            <v>08AAFFG4853L1Z1</v>
          </cell>
          <cell r="P629">
            <v>9782464331</v>
          </cell>
          <cell r="Q629" t="str">
            <v>Oct'24</v>
          </cell>
          <cell r="R629">
            <v>2025</v>
          </cell>
          <cell r="S629"/>
          <cell r="T629">
            <v>150</v>
          </cell>
          <cell r="U629">
            <v>0</v>
          </cell>
          <cell r="V629" t="str">
            <v>Challenger</v>
          </cell>
          <cell r="W629"/>
          <cell r="X629"/>
          <cell r="Y629"/>
          <cell r="Z629"/>
          <cell r="AA629"/>
          <cell r="AB629"/>
          <cell r="AC629"/>
          <cell r="AD629"/>
          <cell r="AE629"/>
          <cell r="AF629">
            <v>20.059999999999999</v>
          </cell>
          <cell r="AG629"/>
          <cell r="AH629"/>
          <cell r="AI629"/>
          <cell r="AJ629"/>
          <cell r="AK629"/>
          <cell r="AL629"/>
          <cell r="AM629"/>
          <cell r="AO629"/>
          <cell r="AP629"/>
          <cell r="AQ629"/>
          <cell r="AR629"/>
          <cell r="AS629"/>
          <cell r="AU629"/>
          <cell r="AV629"/>
          <cell r="AW629" t="str">
            <v/>
          </cell>
        </row>
        <row r="630">
          <cell r="A630">
            <v>628</v>
          </cell>
          <cell r="B630">
            <v>2024</v>
          </cell>
          <cell r="C630"/>
          <cell r="D630" t="str">
            <v>001J100000N2FlBIAV</v>
          </cell>
          <cell r="E630" t="str">
            <v>JAI GURUDEV IRON STORE</v>
          </cell>
          <cell r="F630" t="str">
            <v>RAJASTHAN</v>
          </cell>
          <cell r="G630" t="str">
            <v>BIKANER</v>
          </cell>
          <cell r="H630"/>
          <cell r="I630" t="str">
            <v>KHUNTETA STEELS</v>
          </cell>
          <cell r="J630" t="str">
            <v>Ravi Kumar Kulmi</v>
          </cell>
          <cell r="K630"/>
          <cell r="L630" t="str">
            <v/>
          </cell>
          <cell r="M630" t="str">
            <v>North</v>
          </cell>
          <cell r="N630">
            <v>334401</v>
          </cell>
          <cell r="O630" t="str">
            <v>08AMAPL6578L1ZH</v>
          </cell>
          <cell r="P630">
            <v>7742939597</v>
          </cell>
          <cell r="Q630" t="str">
            <v>Oct'24</v>
          </cell>
          <cell r="R630">
            <v>2025</v>
          </cell>
          <cell r="S630"/>
          <cell r="T630">
            <v>50</v>
          </cell>
          <cell r="U630">
            <v>0</v>
          </cell>
          <cell r="V630" t="str">
            <v>Minor</v>
          </cell>
          <cell r="W630"/>
          <cell r="X630"/>
          <cell r="Y630"/>
          <cell r="Z630"/>
          <cell r="AA630"/>
          <cell r="AB630"/>
          <cell r="AC630"/>
          <cell r="AD630"/>
          <cell r="AE630"/>
          <cell r="AF630">
            <v>12.62</v>
          </cell>
          <cell r="AG630"/>
          <cell r="AH630"/>
          <cell r="AI630"/>
          <cell r="AJ630"/>
          <cell r="AK630"/>
          <cell r="AL630"/>
          <cell r="AM630"/>
          <cell r="AO630"/>
          <cell r="AP630"/>
          <cell r="AQ630"/>
          <cell r="AR630"/>
          <cell r="AS630"/>
          <cell r="AU630"/>
          <cell r="AV630"/>
          <cell r="AW630" t="str">
            <v/>
          </cell>
        </row>
        <row r="631">
          <cell r="A631">
            <v>629</v>
          </cell>
          <cell r="B631">
            <v>2024</v>
          </cell>
          <cell r="C631"/>
          <cell r="D631" t="str">
            <v>0015g00001W4ZXMAA3</v>
          </cell>
          <cell r="E631" t="str">
            <v>Shree Ganpati Iron Store</v>
          </cell>
          <cell r="F631" t="str">
            <v>RAJASTHAN</v>
          </cell>
          <cell r="G631" t="str">
            <v>JAIPUR</v>
          </cell>
          <cell r="H631" t="str">
            <v>Jaipur</v>
          </cell>
          <cell r="I631" t="str">
            <v>KHUNTETA STEELS</v>
          </cell>
          <cell r="J631" t="str">
            <v>Ravi Kumar Kulmi</v>
          </cell>
          <cell r="K631"/>
          <cell r="L631" t="str">
            <v/>
          </cell>
          <cell r="M631" t="str">
            <v>North</v>
          </cell>
          <cell r="N631">
            <v>302003</v>
          </cell>
          <cell r="O631" t="str">
            <v>08BXYPP6723M1ZD</v>
          </cell>
          <cell r="P631">
            <v>9413011317</v>
          </cell>
          <cell r="Q631" t="str">
            <v>Oct'24</v>
          </cell>
          <cell r="R631">
            <v>2025</v>
          </cell>
          <cell r="S631"/>
          <cell r="T631" t="str">
            <v/>
          </cell>
          <cell r="U631">
            <v>0</v>
          </cell>
          <cell r="V631" t="str">
            <v>Potential Not updated</v>
          </cell>
          <cell r="W631"/>
          <cell r="X631"/>
          <cell r="Y631"/>
          <cell r="Z631"/>
          <cell r="AA631"/>
          <cell r="AB631"/>
          <cell r="AC631"/>
          <cell r="AD631"/>
          <cell r="AE631"/>
          <cell r="AF631">
            <v>20.71</v>
          </cell>
          <cell r="AG631"/>
          <cell r="AH631"/>
          <cell r="AI631"/>
          <cell r="AJ631"/>
          <cell r="AK631"/>
          <cell r="AL631"/>
          <cell r="AM631"/>
          <cell r="AO631"/>
          <cell r="AP631"/>
          <cell r="AQ631"/>
          <cell r="AR631"/>
          <cell r="AS631"/>
          <cell r="AU631"/>
          <cell r="AV631"/>
          <cell r="AW631" t="str">
            <v/>
          </cell>
        </row>
        <row r="632">
          <cell r="A632">
            <v>630</v>
          </cell>
          <cell r="B632">
            <v>2024</v>
          </cell>
          <cell r="C632"/>
          <cell r="D632" t="str">
            <v>001J100000N95yBIAR</v>
          </cell>
          <cell r="E632" t="str">
            <v>SAHARAN STONE CO.</v>
          </cell>
          <cell r="F632" t="str">
            <v>RAJASTHAN</v>
          </cell>
          <cell r="G632" t="str">
            <v>JHUNJHUNU</v>
          </cell>
          <cell r="H632"/>
          <cell r="I632" t="str">
            <v>KHUNTETA STEELS</v>
          </cell>
          <cell r="J632" t="str">
            <v>Ravi Kumar Kulmi</v>
          </cell>
          <cell r="K632"/>
          <cell r="L632" t="str">
            <v/>
          </cell>
          <cell r="M632" t="str">
            <v>North</v>
          </cell>
          <cell r="N632">
            <v>333041</v>
          </cell>
          <cell r="O632" t="str">
            <v>08ASPPS3386J1ZV</v>
          </cell>
          <cell r="P632">
            <v>9414585587</v>
          </cell>
          <cell r="Q632" t="str">
            <v>Oct'24</v>
          </cell>
          <cell r="R632">
            <v>2025</v>
          </cell>
          <cell r="S632"/>
          <cell r="T632">
            <v>200</v>
          </cell>
          <cell r="U632">
            <v>0</v>
          </cell>
          <cell r="V632" t="str">
            <v>Challenger</v>
          </cell>
          <cell r="W632"/>
          <cell r="X632"/>
          <cell r="Y632"/>
          <cell r="Z632"/>
          <cell r="AA632"/>
          <cell r="AB632"/>
          <cell r="AC632"/>
          <cell r="AD632"/>
          <cell r="AE632"/>
          <cell r="AF632">
            <v>14.07</v>
          </cell>
          <cell r="AG632"/>
          <cell r="AH632"/>
          <cell r="AI632"/>
          <cell r="AJ632"/>
          <cell r="AK632"/>
          <cell r="AL632"/>
          <cell r="AM632"/>
          <cell r="AO632"/>
          <cell r="AP632"/>
          <cell r="AQ632"/>
          <cell r="AR632"/>
          <cell r="AS632"/>
          <cell r="AU632"/>
          <cell r="AV632"/>
          <cell r="AW632" t="str">
            <v/>
          </cell>
        </row>
        <row r="633">
          <cell r="A633">
            <v>631</v>
          </cell>
          <cell r="B633">
            <v>2024</v>
          </cell>
          <cell r="C633"/>
          <cell r="D633" t="str">
            <v>001J100000BadzzIAB</v>
          </cell>
          <cell r="E633" t="str">
            <v>HINGLAJ IRON STORE</v>
          </cell>
          <cell r="F633" t="str">
            <v>RAJASTHAN</v>
          </cell>
          <cell r="G633" t="str">
            <v>BARMER</v>
          </cell>
          <cell r="H633" t="str">
            <v>Barmer</v>
          </cell>
          <cell r="I633" t="str">
            <v>M R Associates</v>
          </cell>
          <cell r="J633" t="str">
            <v>Neeraj Sharma</v>
          </cell>
          <cell r="K633" t="str">
            <v>Neeraj Sharma</v>
          </cell>
          <cell r="L633" t="str">
            <v>C13417</v>
          </cell>
          <cell r="M633" t="str">
            <v>North</v>
          </cell>
          <cell r="N633">
            <v>344001</v>
          </cell>
          <cell r="O633" t="str">
            <v>08AFBPK4330F1ZV</v>
          </cell>
          <cell r="P633">
            <v>9414107455</v>
          </cell>
          <cell r="Q633" t="str">
            <v>Oct'24</v>
          </cell>
          <cell r="R633">
            <v>2025</v>
          </cell>
          <cell r="S633"/>
          <cell r="T633">
            <v>300</v>
          </cell>
          <cell r="U633">
            <v>0.16635555555555556</v>
          </cell>
          <cell r="V633" t="str">
            <v>Super Star</v>
          </cell>
          <cell r="W633"/>
          <cell r="X633"/>
          <cell r="Y633"/>
          <cell r="Z633"/>
          <cell r="AA633"/>
          <cell r="AB633"/>
          <cell r="AC633"/>
          <cell r="AD633"/>
          <cell r="AE633"/>
          <cell r="AF633">
            <v>60.13</v>
          </cell>
          <cell r="AG633">
            <v>30</v>
          </cell>
          <cell r="AH633">
            <v>75</v>
          </cell>
          <cell r="AI633">
            <v>25</v>
          </cell>
          <cell r="AJ633">
            <v>64</v>
          </cell>
          <cell r="AK633">
            <v>67</v>
          </cell>
          <cell r="AL633">
            <v>35.89</v>
          </cell>
          <cell r="AM633"/>
          <cell r="AN633">
            <v>26</v>
          </cell>
          <cell r="AO633">
            <v>74.63</v>
          </cell>
          <cell r="AP633">
            <v>50.13</v>
          </cell>
          <cell r="AQ633">
            <v>24.98</v>
          </cell>
          <cell r="AR633">
            <v>24.91</v>
          </cell>
          <cell r="AS633">
            <v>24.02</v>
          </cell>
          <cell r="AT633">
            <v>49.86</v>
          </cell>
          <cell r="AU633">
            <v>75</v>
          </cell>
          <cell r="AV633">
            <v>24.86</v>
          </cell>
          <cell r="AW633">
            <v>25</v>
          </cell>
        </row>
        <row r="634">
          <cell r="A634">
            <v>632</v>
          </cell>
          <cell r="B634">
            <v>2024</v>
          </cell>
          <cell r="C634"/>
          <cell r="D634" t="str">
            <v>001J100000BOyiZIAT</v>
          </cell>
          <cell r="E634" t="str">
            <v>HINGLAJ IRON HOUSE</v>
          </cell>
          <cell r="F634" t="str">
            <v>RAJASTHAN</v>
          </cell>
          <cell r="G634" t="str">
            <v>BARMER</v>
          </cell>
          <cell r="H634" t="str">
            <v>Barmer</v>
          </cell>
          <cell r="I634" t="str">
            <v>M R Associates</v>
          </cell>
          <cell r="J634" t="str">
            <v>Neeraj Sharma</v>
          </cell>
          <cell r="K634" t="str">
            <v>Neeraj Sharma</v>
          </cell>
          <cell r="L634" t="str">
            <v>C13417</v>
          </cell>
          <cell r="M634" t="str">
            <v>North</v>
          </cell>
          <cell r="N634">
            <v>344022</v>
          </cell>
          <cell r="O634" t="str">
            <v>08AANPG7146A1ZV</v>
          </cell>
          <cell r="P634">
            <v>6376052613</v>
          </cell>
          <cell r="Q634" t="str">
            <v>Oct'24</v>
          </cell>
          <cell r="R634">
            <v>2025</v>
          </cell>
          <cell r="S634"/>
          <cell r="T634">
            <v>40</v>
          </cell>
          <cell r="U634">
            <v>3.3333333333333333E-2</v>
          </cell>
          <cell r="V634" t="str">
            <v>Minor</v>
          </cell>
          <cell r="W634"/>
          <cell r="X634"/>
          <cell r="Y634"/>
          <cell r="Z634"/>
          <cell r="AA634"/>
          <cell r="AB634"/>
          <cell r="AC634"/>
          <cell r="AD634"/>
          <cell r="AE634"/>
          <cell r="AF634">
            <v>25.09</v>
          </cell>
          <cell r="AG634"/>
          <cell r="AH634"/>
          <cell r="AI634"/>
          <cell r="AJ634"/>
          <cell r="AK634"/>
          <cell r="AL634"/>
          <cell r="AM634"/>
          <cell r="AO634"/>
          <cell r="AP634"/>
          <cell r="AQ634"/>
          <cell r="AR634"/>
          <cell r="AS634"/>
          <cell r="AU634">
            <v>4</v>
          </cell>
          <cell r="AV634"/>
          <cell r="AW634" t="str">
            <v/>
          </cell>
        </row>
        <row r="635">
          <cell r="A635">
            <v>633</v>
          </cell>
          <cell r="B635">
            <v>2024</v>
          </cell>
          <cell r="C635"/>
          <cell r="D635" t="str">
            <v>0015g00001f8tNYAAY</v>
          </cell>
          <cell r="E635" t="str">
            <v>KABRA IRON AGENCIES</v>
          </cell>
          <cell r="F635" t="str">
            <v>RAJASTHAN</v>
          </cell>
          <cell r="G635" t="str">
            <v>JODHPUR</v>
          </cell>
          <cell r="H635" t="str">
            <v>Jodhpur</v>
          </cell>
          <cell r="I635" t="str">
            <v>M R Associates</v>
          </cell>
          <cell r="J635" t="str">
            <v>Neeraj Sharma</v>
          </cell>
          <cell r="K635" t="str">
            <v>Neeraj Sharma</v>
          </cell>
          <cell r="L635" t="str">
            <v>C13417</v>
          </cell>
          <cell r="M635" t="str">
            <v>North</v>
          </cell>
          <cell r="N635">
            <v>342001</v>
          </cell>
          <cell r="O635" t="str">
            <v>08ACAPK9721G1ZN</v>
          </cell>
          <cell r="P635">
            <v>9829028700</v>
          </cell>
          <cell r="Q635" t="str">
            <v>Oct'24</v>
          </cell>
          <cell r="R635">
            <v>2025</v>
          </cell>
          <cell r="S635"/>
          <cell r="T635">
            <v>150</v>
          </cell>
          <cell r="U635">
            <v>0.24691111111111114</v>
          </cell>
          <cell r="V635" t="str">
            <v>Star</v>
          </cell>
          <cell r="W635"/>
          <cell r="X635"/>
          <cell r="Y635"/>
          <cell r="Z635"/>
          <cell r="AA635"/>
          <cell r="AB635"/>
          <cell r="AC635"/>
          <cell r="AD635"/>
          <cell r="AE635"/>
          <cell r="AF635">
            <v>57</v>
          </cell>
          <cell r="AG635">
            <v>35</v>
          </cell>
          <cell r="AH635">
            <v>51</v>
          </cell>
          <cell r="AI635">
            <v>22</v>
          </cell>
          <cell r="AJ635">
            <v>20</v>
          </cell>
          <cell r="AK635">
            <v>40</v>
          </cell>
          <cell r="AL635">
            <v>74</v>
          </cell>
          <cell r="AM635"/>
          <cell r="AO635">
            <v>20.02</v>
          </cell>
          <cell r="AP635"/>
          <cell r="AQ635">
            <v>35.76</v>
          </cell>
          <cell r="AR635">
            <v>19.989999999999998</v>
          </cell>
          <cell r="AS635">
            <v>40.17</v>
          </cell>
          <cell r="AT635">
            <v>39.97</v>
          </cell>
          <cell r="AU635">
            <v>40</v>
          </cell>
          <cell r="AV635">
            <v>31.14</v>
          </cell>
          <cell r="AW635">
            <v>5</v>
          </cell>
        </row>
        <row r="636">
          <cell r="A636">
            <v>634</v>
          </cell>
          <cell r="B636">
            <v>2024</v>
          </cell>
          <cell r="C636"/>
          <cell r="D636" t="str">
            <v>0015g00001gvYUPAA2</v>
          </cell>
          <cell r="E636" t="str">
            <v>RAJASTHAN TRADING COMPANY</v>
          </cell>
          <cell r="F636" t="str">
            <v>RAJASTHAN</v>
          </cell>
          <cell r="G636" t="str">
            <v>JALORE</v>
          </cell>
          <cell r="H636" t="str">
            <v>Bhinmal</v>
          </cell>
          <cell r="I636" t="str">
            <v>M R Associates</v>
          </cell>
          <cell r="J636" t="str">
            <v>Neeraj Sharma</v>
          </cell>
          <cell r="K636" t="str">
            <v>Neeraj Sharma</v>
          </cell>
          <cell r="L636" t="str">
            <v>C13417</v>
          </cell>
          <cell r="M636" t="str">
            <v>North</v>
          </cell>
          <cell r="N636">
            <v>343022</v>
          </cell>
          <cell r="O636" t="str">
            <v>08IPVPD5573K1ZZ</v>
          </cell>
          <cell r="P636">
            <v>9256853151</v>
          </cell>
          <cell r="Q636" t="str">
            <v>Oct'24</v>
          </cell>
          <cell r="R636">
            <v>2025</v>
          </cell>
          <cell r="S636"/>
          <cell r="T636">
            <v>30</v>
          </cell>
          <cell r="U636">
            <v>0</v>
          </cell>
          <cell r="V636" t="str">
            <v>Minor</v>
          </cell>
          <cell r="W636"/>
          <cell r="X636"/>
          <cell r="Y636"/>
          <cell r="Z636"/>
          <cell r="AA636"/>
          <cell r="AB636"/>
          <cell r="AC636"/>
          <cell r="AD636"/>
          <cell r="AE636"/>
          <cell r="AF636">
            <v>10.130000000000001</v>
          </cell>
          <cell r="AG636"/>
          <cell r="AH636"/>
          <cell r="AI636"/>
          <cell r="AJ636"/>
          <cell r="AK636"/>
          <cell r="AL636"/>
          <cell r="AM636"/>
          <cell r="AO636"/>
          <cell r="AP636"/>
          <cell r="AQ636"/>
          <cell r="AR636"/>
          <cell r="AS636"/>
          <cell r="AU636"/>
          <cell r="AV636"/>
          <cell r="AW636" t="str">
            <v/>
          </cell>
        </row>
        <row r="637">
          <cell r="A637">
            <v>635</v>
          </cell>
          <cell r="B637">
            <v>2024</v>
          </cell>
          <cell r="C637"/>
          <cell r="D637" t="str">
            <v>0015g00001f8ua5AAA</v>
          </cell>
          <cell r="E637" t="str">
            <v>ROOP STEEL TRADING COMPANY</v>
          </cell>
          <cell r="F637" t="str">
            <v>RAJASTHAN</v>
          </cell>
          <cell r="G637" t="str">
            <v>JODHPUR</v>
          </cell>
          <cell r="H637" t="str">
            <v>Jodhpur</v>
          </cell>
          <cell r="I637" t="str">
            <v>M R Associates</v>
          </cell>
          <cell r="J637" t="str">
            <v>Neeraj Sharma</v>
          </cell>
          <cell r="K637" t="str">
            <v>Neeraj Sharma</v>
          </cell>
          <cell r="L637" t="str">
            <v>C13417</v>
          </cell>
          <cell r="M637" t="str">
            <v>North</v>
          </cell>
          <cell r="N637">
            <v>342001</v>
          </cell>
          <cell r="O637" t="str">
            <v>08AAOFR3863N1ZD</v>
          </cell>
          <cell r="P637">
            <v>9001800939</v>
          </cell>
          <cell r="Q637" t="str">
            <v>Oct'24</v>
          </cell>
          <cell r="R637">
            <v>2025</v>
          </cell>
          <cell r="S637"/>
          <cell r="T637">
            <v>80</v>
          </cell>
          <cell r="U637">
            <v>0.71087500000000003</v>
          </cell>
          <cell r="V637" t="str">
            <v>Star</v>
          </cell>
          <cell r="W637"/>
          <cell r="X637"/>
          <cell r="Y637"/>
          <cell r="Z637"/>
          <cell r="AA637"/>
          <cell r="AB637"/>
          <cell r="AC637"/>
          <cell r="AD637"/>
          <cell r="AE637"/>
          <cell r="AF637">
            <v>5</v>
          </cell>
          <cell r="AG637">
            <v>21</v>
          </cell>
          <cell r="AH637"/>
          <cell r="AI637">
            <v>20</v>
          </cell>
          <cell r="AJ637">
            <v>16</v>
          </cell>
          <cell r="AK637">
            <v>20</v>
          </cell>
          <cell r="AL637">
            <v>20.03</v>
          </cell>
          <cell r="AM637"/>
          <cell r="AN637">
            <v>29</v>
          </cell>
          <cell r="AO637">
            <v>26.96</v>
          </cell>
          <cell r="AP637">
            <v>3</v>
          </cell>
          <cell r="AQ637">
            <v>30.07</v>
          </cell>
          <cell r="AR637">
            <v>24.98</v>
          </cell>
          <cell r="AS637">
            <v>15.03</v>
          </cell>
          <cell r="AT637">
            <v>56.62</v>
          </cell>
          <cell r="AU637">
            <v>82</v>
          </cell>
          <cell r="AV637">
            <v>31.99</v>
          </cell>
          <cell r="AW637">
            <v>20</v>
          </cell>
        </row>
        <row r="638">
          <cell r="A638">
            <v>636</v>
          </cell>
          <cell r="B638">
            <v>2024</v>
          </cell>
          <cell r="C638"/>
          <cell r="D638" t="str">
            <v>0015g00001c5ZixAAE</v>
          </cell>
          <cell r="E638" t="str">
            <v>IN-DECORE STEELS</v>
          </cell>
          <cell r="F638" t="str">
            <v>RAJASTHAN</v>
          </cell>
          <cell r="G638" t="str">
            <v>ALWAR</v>
          </cell>
          <cell r="H638" t="str">
            <v>Behror</v>
          </cell>
          <cell r="I638" t="str">
            <v>Swastik Tradevision Pvt. Ltd.</v>
          </cell>
          <cell r="J638" t="str">
            <v>Ravi Kumar Kulmi</v>
          </cell>
          <cell r="K638" t="str">
            <v>Ravi Kumar Kulmi</v>
          </cell>
          <cell r="L638" t="str">
            <v>C12822</v>
          </cell>
          <cell r="M638" t="str">
            <v>North</v>
          </cell>
          <cell r="N638">
            <v>301701</v>
          </cell>
          <cell r="O638" t="str">
            <v>08AUDPK1103H1Z5</v>
          </cell>
          <cell r="P638">
            <v>9414415432</v>
          </cell>
          <cell r="Q638" t="str">
            <v>Oct'24</v>
          </cell>
          <cell r="R638">
            <v>2025</v>
          </cell>
          <cell r="S638"/>
          <cell r="T638">
            <v>40</v>
          </cell>
          <cell r="U638">
            <v>0</v>
          </cell>
          <cell r="V638" t="str">
            <v>Minor</v>
          </cell>
          <cell r="W638"/>
          <cell r="X638"/>
          <cell r="Y638"/>
          <cell r="Z638"/>
          <cell r="AA638"/>
          <cell r="AB638"/>
          <cell r="AC638"/>
          <cell r="AD638"/>
          <cell r="AE638"/>
          <cell r="AF638">
            <v>20.059999999999999</v>
          </cell>
          <cell r="AG638"/>
          <cell r="AH638"/>
          <cell r="AI638"/>
          <cell r="AJ638"/>
          <cell r="AK638"/>
          <cell r="AL638"/>
          <cell r="AM638"/>
          <cell r="AO638"/>
          <cell r="AP638"/>
          <cell r="AQ638"/>
          <cell r="AR638"/>
          <cell r="AS638">
            <v>19.920000000000002</v>
          </cell>
          <cell r="AU638"/>
          <cell r="AV638"/>
          <cell r="AW638" t="str">
            <v/>
          </cell>
        </row>
        <row r="639">
          <cell r="A639">
            <v>637</v>
          </cell>
          <cell r="B639">
            <v>2024</v>
          </cell>
          <cell r="C639"/>
          <cell r="D639" t="str">
            <v>0015g00001XIZivAAH</v>
          </cell>
          <cell r="E639" t="str">
            <v>SHREE SANWARIYA STEELS</v>
          </cell>
          <cell r="F639" t="str">
            <v>RAJASTHAN</v>
          </cell>
          <cell r="G639" t="str">
            <v>AJMER</v>
          </cell>
          <cell r="H639" t="str">
            <v>Ajmer</v>
          </cell>
          <cell r="I639" t="str">
            <v>Swastik Tradevision Pvt. Ltd.</v>
          </cell>
          <cell r="J639" t="str">
            <v>Amit Kumar Sharma</v>
          </cell>
          <cell r="K639" t="str">
            <v>Ravi Kumar Kulmi</v>
          </cell>
          <cell r="L639" t="str">
            <v>C12822</v>
          </cell>
          <cell r="M639" t="str">
            <v>North</v>
          </cell>
          <cell r="N639">
            <v>305001</v>
          </cell>
          <cell r="O639" t="str">
            <v>08AKCPB1306J1ZP</v>
          </cell>
          <cell r="P639">
            <v>9828250140</v>
          </cell>
          <cell r="Q639" t="str">
            <v>Oct'24</v>
          </cell>
          <cell r="R639">
            <v>2025</v>
          </cell>
          <cell r="S639"/>
          <cell r="T639">
            <v>60</v>
          </cell>
          <cell r="U639">
            <v>0</v>
          </cell>
          <cell r="V639" t="str">
            <v>Challenger</v>
          </cell>
          <cell r="W639"/>
          <cell r="X639"/>
          <cell r="Y639"/>
          <cell r="Z639"/>
          <cell r="AA639"/>
          <cell r="AB639"/>
          <cell r="AC639"/>
          <cell r="AD639"/>
          <cell r="AE639"/>
          <cell r="AF639">
            <v>21.24</v>
          </cell>
          <cell r="AG639"/>
          <cell r="AH639"/>
          <cell r="AI639"/>
          <cell r="AJ639"/>
          <cell r="AK639"/>
          <cell r="AL639"/>
          <cell r="AM639"/>
          <cell r="AO639"/>
          <cell r="AP639"/>
          <cell r="AQ639"/>
          <cell r="AR639"/>
          <cell r="AS639"/>
          <cell r="AU639"/>
          <cell r="AV639"/>
          <cell r="AW639" t="str">
            <v/>
          </cell>
        </row>
        <row r="640">
          <cell r="A640">
            <v>638</v>
          </cell>
          <cell r="B640">
            <v>2024</v>
          </cell>
          <cell r="C640"/>
          <cell r="D640" t="str">
            <v>001J100000JloveIAB</v>
          </cell>
          <cell r="E640" t="str">
            <v>HINDUSTAN TRADING COMPANY</v>
          </cell>
          <cell r="F640" t="str">
            <v>RAJASTHAN</v>
          </cell>
          <cell r="G640" t="str">
            <v>SAWAI MADHOPUR</v>
          </cell>
          <cell r="H640"/>
          <cell r="I640" t="str">
            <v>Swastik Tradevision Pvt. Ltd.</v>
          </cell>
          <cell r="J640" t="str">
            <v>Sanjeev Jain</v>
          </cell>
          <cell r="K640" t="str">
            <v>Ravi Kumar Kulmi</v>
          </cell>
          <cell r="L640" t="str">
            <v>C12822</v>
          </cell>
          <cell r="M640" t="str">
            <v>North</v>
          </cell>
          <cell r="N640">
            <v>322201</v>
          </cell>
          <cell r="O640" t="str">
            <v>08BUTPS9020C2Z9</v>
          </cell>
          <cell r="P640">
            <v>9667054253</v>
          </cell>
          <cell r="Q640" t="str">
            <v>Oct'24</v>
          </cell>
          <cell r="R640">
            <v>2025</v>
          </cell>
          <cell r="S640"/>
          <cell r="T640">
            <v>40</v>
          </cell>
          <cell r="U640">
            <v>0</v>
          </cell>
          <cell r="V640" t="str">
            <v>Minor</v>
          </cell>
          <cell r="W640"/>
          <cell r="X640"/>
          <cell r="Y640"/>
          <cell r="Z640"/>
          <cell r="AA640"/>
          <cell r="AB640"/>
          <cell r="AC640"/>
          <cell r="AD640"/>
          <cell r="AE640"/>
          <cell r="AF640">
            <v>19.989999999999998</v>
          </cell>
          <cell r="AG640"/>
          <cell r="AH640">
            <v>15.56</v>
          </cell>
          <cell r="AI640"/>
          <cell r="AJ640"/>
          <cell r="AK640"/>
          <cell r="AL640"/>
          <cell r="AM640"/>
          <cell r="AO640"/>
          <cell r="AP640"/>
          <cell r="AQ640"/>
          <cell r="AR640"/>
          <cell r="AS640"/>
          <cell r="AU640"/>
          <cell r="AV640"/>
          <cell r="AW640" t="str">
            <v/>
          </cell>
        </row>
        <row r="641">
          <cell r="A641">
            <v>639</v>
          </cell>
          <cell r="B641">
            <v>2024</v>
          </cell>
          <cell r="C641"/>
          <cell r="D641" t="str">
            <v>001J100000Jsu67IAB</v>
          </cell>
          <cell r="E641" t="str">
            <v>RAMCHANDRA MADANGOPAL</v>
          </cell>
          <cell r="F641" t="str">
            <v>RAJASTHAN</v>
          </cell>
          <cell r="G641" t="str">
            <v>BIKANER</v>
          </cell>
          <cell r="H641"/>
          <cell r="I641" t="str">
            <v>Swastik Tradevision Pvt. Ltd.</v>
          </cell>
          <cell r="J641" t="str">
            <v>Sanjeev Jain</v>
          </cell>
          <cell r="K641" t="str">
            <v>Ravi Kumar Kulmi</v>
          </cell>
          <cell r="L641" t="str">
            <v>C12822</v>
          </cell>
          <cell r="M641" t="str">
            <v>North</v>
          </cell>
          <cell r="N641">
            <v>334803</v>
          </cell>
          <cell r="O641" t="str">
            <v>08AAOFR3138E1Z4</v>
          </cell>
          <cell r="P641">
            <v>9460911462</v>
          </cell>
          <cell r="Q641" t="str">
            <v>Oct'24</v>
          </cell>
          <cell r="R641">
            <v>2025</v>
          </cell>
          <cell r="S641"/>
          <cell r="T641">
            <v>100</v>
          </cell>
          <cell r="U641">
            <v>0</v>
          </cell>
          <cell r="V641" t="str">
            <v>Challenger</v>
          </cell>
          <cell r="W641"/>
          <cell r="X641"/>
          <cell r="Y641"/>
          <cell r="Z641"/>
          <cell r="AA641"/>
          <cell r="AB641"/>
          <cell r="AC641"/>
          <cell r="AD641"/>
          <cell r="AE641"/>
          <cell r="AF641">
            <v>25.14</v>
          </cell>
          <cell r="AG641"/>
          <cell r="AH641"/>
          <cell r="AI641"/>
          <cell r="AJ641"/>
          <cell r="AK641"/>
          <cell r="AL641"/>
          <cell r="AM641"/>
          <cell r="AO641"/>
          <cell r="AP641"/>
          <cell r="AQ641"/>
          <cell r="AR641"/>
          <cell r="AS641"/>
          <cell r="AU641"/>
          <cell r="AV641"/>
          <cell r="AW641" t="str">
            <v/>
          </cell>
        </row>
        <row r="642">
          <cell r="A642">
            <v>640</v>
          </cell>
          <cell r="B642">
            <v>2024</v>
          </cell>
          <cell r="C642"/>
          <cell r="D642" t="str">
            <v>001J100000Lk96DIAR</v>
          </cell>
          <cell r="E642" t="str">
            <v>Krishna Trading Company</v>
          </cell>
          <cell r="F642" t="str">
            <v>RAJASTHAN</v>
          </cell>
          <cell r="G642" t="str">
            <v>DAUSA</v>
          </cell>
          <cell r="H642"/>
          <cell r="I642" t="str">
            <v>Swastik Tradevision Pvt. Ltd.</v>
          </cell>
          <cell r="J642" t="str">
            <v>Sanjeev Jain</v>
          </cell>
          <cell r="K642" t="str">
            <v>Ravi Kumar Kulmi</v>
          </cell>
          <cell r="L642" t="str">
            <v>C12822</v>
          </cell>
          <cell r="M642" t="str">
            <v>North</v>
          </cell>
          <cell r="N642">
            <v>303502</v>
          </cell>
          <cell r="O642" t="str">
            <v>08JLMPK1574B1ZY</v>
          </cell>
          <cell r="P642">
            <v>9079444626</v>
          </cell>
          <cell r="Q642" t="str">
            <v>Oct'24</v>
          </cell>
          <cell r="R642">
            <v>2025</v>
          </cell>
          <cell r="S642"/>
          <cell r="T642">
            <v>100</v>
          </cell>
          <cell r="U642">
            <v>0</v>
          </cell>
          <cell r="V642" t="str">
            <v>Challenger</v>
          </cell>
          <cell r="W642"/>
          <cell r="X642"/>
          <cell r="Y642"/>
          <cell r="Z642"/>
          <cell r="AA642"/>
          <cell r="AB642"/>
          <cell r="AC642"/>
          <cell r="AD642"/>
          <cell r="AE642"/>
          <cell r="AF642">
            <v>20.02</v>
          </cell>
          <cell r="AG642"/>
          <cell r="AH642">
            <v>20.05</v>
          </cell>
          <cell r="AI642"/>
          <cell r="AJ642">
            <v>20.05</v>
          </cell>
          <cell r="AK642"/>
          <cell r="AL642">
            <v>20</v>
          </cell>
          <cell r="AM642"/>
          <cell r="AO642"/>
          <cell r="AP642"/>
          <cell r="AQ642"/>
          <cell r="AR642"/>
          <cell r="AS642"/>
          <cell r="AU642"/>
          <cell r="AV642"/>
          <cell r="AW642" t="str">
            <v/>
          </cell>
        </row>
        <row r="643">
          <cell r="A643">
            <v>641</v>
          </cell>
          <cell r="B643">
            <v>2024</v>
          </cell>
          <cell r="C643"/>
          <cell r="D643" t="str">
            <v>001J100000JqpT7IAJ</v>
          </cell>
          <cell r="E643" t="str">
            <v>M/S SINGH TRADERS</v>
          </cell>
          <cell r="F643" t="str">
            <v>UTTAR PRADESH</v>
          </cell>
          <cell r="G643" t="str">
            <v>PRAYAGRAJ</v>
          </cell>
          <cell r="H643" t="str">
            <v>Prayagraj</v>
          </cell>
          <cell r="I643" t="str">
            <v>GLOBAL IRONTRADING PVT. LTD.</v>
          </cell>
          <cell r="J643" t="str">
            <v>Divyansh Dhawal</v>
          </cell>
          <cell r="K643" t="str">
            <v>Varun Arora</v>
          </cell>
          <cell r="L643" t="str">
            <v>C12819</v>
          </cell>
          <cell r="M643" t="str">
            <v>North</v>
          </cell>
          <cell r="N643">
            <v>211008</v>
          </cell>
          <cell r="O643" t="str">
            <v>09EIPPS4184C1ZQ</v>
          </cell>
          <cell r="P643">
            <v>7724860024</v>
          </cell>
          <cell r="Q643" t="str">
            <v>Oct'24</v>
          </cell>
          <cell r="R643">
            <v>2025</v>
          </cell>
          <cell r="S643"/>
          <cell r="T643">
            <v>50</v>
          </cell>
          <cell r="U643">
            <v>0</v>
          </cell>
          <cell r="V643" t="str">
            <v>Minor</v>
          </cell>
          <cell r="W643"/>
          <cell r="X643"/>
          <cell r="Y643"/>
          <cell r="Z643"/>
          <cell r="AA643"/>
          <cell r="AB643"/>
          <cell r="AC643"/>
          <cell r="AD643"/>
          <cell r="AE643"/>
          <cell r="AF643">
            <v>25</v>
          </cell>
          <cell r="AG643"/>
          <cell r="AH643"/>
          <cell r="AI643">
            <v>25</v>
          </cell>
          <cell r="AJ643"/>
          <cell r="AK643"/>
          <cell r="AL643">
            <v>10</v>
          </cell>
          <cell r="AM643"/>
          <cell r="AN643">
            <v>26</v>
          </cell>
          <cell r="AO643">
            <v>29.96</v>
          </cell>
          <cell r="AP643"/>
          <cell r="AQ643"/>
          <cell r="AR643">
            <v>25.24</v>
          </cell>
          <cell r="AS643"/>
          <cell r="AU643"/>
          <cell r="AV643"/>
          <cell r="AW643" t="str">
            <v/>
          </cell>
        </row>
        <row r="644">
          <cell r="A644">
            <v>642</v>
          </cell>
          <cell r="B644">
            <v>2024</v>
          </cell>
          <cell r="C644"/>
          <cell r="D644" t="str">
            <v>001J1000005aVinIAE</v>
          </cell>
          <cell r="E644" t="str">
            <v>Abhishek enterprises</v>
          </cell>
          <cell r="F644" t="str">
            <v>UTTAR PRADESH</v>
          </cell>
          <cell r="G644" t="str">
            <v>BHADOHI</v>
          </cell>
          <cell r="H644" t="str">
            <v>Bhadohi</v>
          </cell>
          <cell r="I644" t="str">
            <v>GLOBAL IRONTRADING PVT. LTD.</v>
          </cell>
          <cell r="J644" t="str">
            <v>Divyansh Dhawal</v>
          </cell>
          <cell r="K644" t="str">
            <v>Varun Arora</v>
          </cell>
          <cell r="L644" t="str">
            <v>C12819</v>
          </cell>
          <cell r="M644" t="str">
            <v>North</v>
          </cell>
          <cell r="N644">
            <v>221303</v>
          </cell>
          <cell r="O644" t="str">
            <v>09ARCPJ9173G1ZJ</v>
          </cell>
          <cell r="P644">
            <v>9838859705</v>
          </cell>
          <cell r="Q644" t="str">
            <v>Oct'24</v>
          </cell>
          <cell r="R644">
            <v>2025</v>
          </cell>
          <cell r="S644"/>
          <cell r="T644">
            <v>5</v>
          </cell>
          <cell r="U644">
            <v>0</v>
          </cell>
          <cell r="V644" t="str">
            <v>Minor</v>
          </cell>
          <cell r="W644"/>
          <cell r="X644"/>
          <cell r="Y644"/>
          <cell r="Z644"/>
          <cell r="AA644"/>
          <cell r="AB644"/>
          <cell r="AC644"/>
          <cell r="AD644"/>
          <cell r="AE644"/>
          <cell r="AF644">
            <v>25</v>
          </cell>
          <cell r="AG644"/>
          <cell r="AH644"/>
          <cell r="AI644"/>
          <cell r="AJ644"/>
          <cell r="AK644"/>
          <cell r="AL644"/>
          <cell r="AM644"/>
          <cell r="AO644"/>
          <cell r="AP644"/>
          <cell r="AQ644"/>
          <cell r="AR644"/>
          <cell r="AS644"/>
          <cell r="AU644"/>
          <cell r="AV644"/>
          <cell r="AW644" t="str">
            <v/>
          </cell>
        </row>
        <row r="645">
          <cell r="A645">
            <v>643</v>
          </cell>
          <cell r="B645">
            <v>2024</v>
          </cell>
          <cell r="C645"/>
          <cell r="D645" t="str">
            <v>001J100000LnEaSIAV</v>
          </cell>
          <cell r="E645" t="str">
            <v>Garg cement agency &amp; Building Materials</v>
          </cell>
          <cell r="F645" t="str">
            <v>UTTAR PRADESH</v>
          </cell>
          <cell r="G645" t="str">
            <v>SHAMLI</v>
          </cell>
          <cell r="H645" t="str">
            <v>Thana Bhawan</v>
          </cell>
          <cell r="I645" t="str">
            <v>OPTRIX INFRA LLP</v>
          </cell>
          <cell r="J645" t="str">
            <v>SHIV KUMAR</v>
          </cell>
          <cell r="K645" t="str">
            <v>Shiv Kumar</v>
          </cell>
          <cell r="L645" t="str">
            <v>001J100000PJG7oIAH</v>
          </cell>
          <cell r="M645" t="str">
            <v>North</v>
          </cell>
          <cell r="N645">
            <v>247778</v>
          </cell>
          <cell r="O645" t="str">
            <v>09AFHPG3666R1ZM</v>
          </cell>
          <cell r="P645" t="str">
            <v>90278 55455</v>
          </cell>
          <cell r="Q645" t="str">
            <v>Oct'24</v>
          </cell>
          <cell r="R645">
            <v>2025</v>
          </cell>
          <cell r="S645"/>
          <cell r="T645">
            <v>50</v>
          </cell>
          <cell r="U645">
            <v>0</v>
          </cell>
          <cell r="V645" t="str">
            <v>Minor</v>
          </cell>
          <cell r="W645"/>
          <cell r="X645"/>
          <cell r="Y645"/>
          <cell r="Z645"/>
          <cell r="AA645"/>
          <cell r="AB645"/>
          <cell r="AC645"/>
          <cell r="AD645"/>
          <cell r="AE645"/>
          <cell r="AF645">
            <v>79</v>
          </cell>
          <cell r="AG645">
            <v>33</v>
          </cell>
          <cell r="AH645"/>
          <cell r="AI645"/>
          <cell r="AJ645">
            <v>25</v>
          </cell>
          <cell r="AK645">
            <v>70</v>
          </cell>
          <cell r="AL645"/>
          <cell r="AM645"/>
          <cell r="AO645"/>
          <cell r="AP645"/>
          <cell r="AQ645"/>
          <cell r="AR645"/>
          <cell r="AS645"/>
          <cell r="AU645"/>
          <cell r="AV645"/>
          <cell r="AW645" t="str">
            <v/>
          </cell>
        </row>
        <row r="646">
          <cell r="A646">
            <v>644</v>
          </cell>
          <cell r="B646">
            <v>2024</v>
          </cell>
          <cell r="C646"/>
          <cell r="D646" t="str">
            <v>001J100000LnCV6IAN</v>
          </cell>
          <cell r="E646" t="str">
            <v>Parkash Steels</v>
          </cell>
          <cell r="F646" t="str">
            <v>PUNJAB</v>
          </cell>
          <cell r="G646" t="str">
            <v>AMRITSAR</v>
          </cell>
          <cell r="H646" t="str">
            <v>Amritsar-I</v>
          </cell>
          <cell r="I646" t="str">
            <v>MAHAVIR STEEL CORPORATION</v>
          </cell>
          <cell r="J646" t="str">
            <v>Abhishek Wadhwa</v>
          </cell>
          <cell r="K646"/>
          <cell r="L646" t="str">
            <v>0015g00001ghemj</v>
          </cell>
          <cell r="M646" t="str">
            <v>North</v>
          </cell>
          <cell r="N646">
            <v>143001</v>
          </cell>
          <cell r="O646" t="str">
            <v>03AAHHS6437E1Z8</v>
          </cell>
          <cell r="P646">
            <v>7307606485</v>
          </cell>
          <cell r="Q646" t="str">
            <v>Oct'24</v>
          </cell>
          <cell r="R646">
            <v>2025</v>
          </cell>
          <cell r="S646"/>
          <cell r="T646">
            <v>400</v>
          </cell>
          <cell r="U646">
            <v>0</v>
          </cell>
          <cell r="V646" t="str">
            <v>Alien</v>
          </cell>
          <cell r="W646"/>
          <cell r="X646"/>
          <cell r="Y646"/>
          <cell r="Z646"/>
          <cell r="AA646"/>
          <cell r="AB646"/>
          <cell r="AC646"/>
          <cell r="AD646"/>
          <cell r="AE646"/>
          <cell r="AF646">
            <v>258</v>
          </cell>
          <cell r="AG646">
            <v>28</v>
          </cell>
          <cell r="AH646"/>
          <cell r="AI646"/>
          <cell r="AJ646"/>
          <cell r="AK646"/>
          <cell r="AL646"/>
          <cell r="AM646"/>
          <cell r="AO646"/>
          <cell r="AP646"/>
          <cell r="AQ646"/>
          <cell r="AR646"/>
          <cell r="AS646"/>
          <cell r="AU646"/>
          <cell r="AV646"/>
          <cell r="AW646">
            <v>35</v>
          </cell>
        </row>
        <row r="647">
          <cell r="A647">
            <v>645</v>
          </cell>
          <cell r="B647">
            <v>2024</v>
          </cell>
          <cell r="C647"/>
          <cell r="D647" t="str">
            <v>0015g00001cdUYuAAM</v>
          </cell>
          <cell r="E647" t="str">
            <v>KHERA AGENCIES</v>
          </cell>
          <cell r="F647" t="str">
            <v>PUNJAB</v>
          </cell>
          <cell r="G647" t="str">
            <v>SRI MUKTSAR SAHIB</v>
          </cell>
          <cell r="H647" t="str">
            <v>Muktsar</v>
          </cell>
          <cell r="I647" t="str">
            <v>Tanvi Sales</v>
          </cell>
          <cell r="J647" t="str">
            <v>Sonu Kumar</v>
          </cell>
          <cell r="K647" t="str">
            <v>Sonu Kumar</v>
          </cell>
          <cell r="L647" t="str">
            <v>001J100000Vo0ZgIAJ</v>
          </cell>
          <cell r="M647" t="str">
            <v>North</v>
          </cell>
          <cell r="N647">
            <v>152026</v>
          </cell>
          <cell r="O647" t="str">
            <v>03ABKPK0385P1ZC</v>
          </cell>
          <cell r="P647">
            <v>9530509546</v>
          </cell>
          <cell r="Q647" t="str">
            <v>Aug'24</v>
          </cell>
          <cell r="R647">
            <v>2025</v>
          </cell>
          <cell r="S647"/>
          <cell r="T647">
            <v>100</v>
          </cell>
          <cell r="U647">
            <v>0</v>
          </cell>
          <cell r="V647" t="str">
            <v>Challenger</v>
          </cell>
          <cell r="W647"/>
          <cell r="X647"/>
          <cell r="Y647"/>
          <cell r="Z647"/>
          <cell r="AA647"/>
          <cell r="AB647"/>
          <cell r="AC647"/>
          <cell r="AD647">
            <v>37</v>
          </cell>
          <cell r="AE647">
            <v>12</v>
          </cell>
          <cell r="AF647">
            <v>12</v>
          </cell>
          <cell r="AG647">
            <v>12</v>
          </cell>
          <cell r="AH647">
            <v>12</v>
          </cell>
          <cell r="AI647"/>
          <cell r="AJ647">
            <v>12</v>
          </cell>
          <cell r="AK647">
            <v>12</v>
          </cell>
          <cell r="AL647">
            <v>12</v>
          </cell>
          <cell r="AM647">
            <v>12</v>
          </cell>
          <cell r="AN647">
            <v>12</v>
          </cell>
          <cell r="AO647"/>
          <cell r="AP647"/>
          <cell r="AQ647">
            <v>12.15</v>
          </cell>
          <cell r="AR647"/>
          <cell r="AS647"/>
          <cell r="AT647"/>
          <cell r="AU647"/>
          <cell r="AV647"/>
          <cell r="AW647" t="str">
            <v/>
          </cell>
        </row>
        <row r="648">
          <cell r="A648">
            <v>646</v>
          </cell>
          <cell r="B648">
            <v>2024</v>
          </cell>
          <cell r="C648"/>
          <cell r="D648" t="str">
            <v>0015g00001eBNqxAAG</v>
          </cell>
          <cell r="E648" t="str">
            <v>SHRI BALA JI IRON STORE</v>
          </cell>
          <cell r="F648" t="str">
            <v>PUNJAB</v>
          </cell>
          <cell r="G648" t="str">
            <v>FAZILKA</v>
          </cell>
          <cell r="H648" t="str">
            <v>Abohar</v>
          </cell>
          <cell r="I648" t="str">
            <v>RAMDOOT UDHYOG PRIVATE LIMITED</v>
          </cell>
          <cell r="J648" t="str">
            <v>Sonu Kumar</v>
          </cell>
          <cell r="K648" t="str">
            <v>Sonu Kumar</v>
          </cell>
          <cell r="L648" t="str">
            <v>C13168</v>
          </cell>
          <cell r="M648" t="str">
            <v>North</v>
          </cell>
          <cell r="N648">
            <v>152116</v>
          </cell>
          <cell r="O648" t="str">
            <v>03AMWPR5948N2ZY</v>
          </cell>
          <cell r="P648">
            <v>8360183542</v>
          </cell>
          <cell r="Q648" t="str">
            <v>Aug'24</v>
          </cell>
          <cell r="R648">
            <v>2025</v>
          </cell>
          <cell r="S648"/>
          <cell r="T648">
            <v>60</v>
          </cell>
          <cell r="U648">
            <v>0</v>
          </cell>
          <cell r="V648" t="str">
            <v>Challenger</v>
          </cell>
          <cell r="W648"/>
          <cell r="X648"/>
          <cell r="Y648"/>
          <cell r="Z648"/>
          <cell r="AA648"/>
          <cell r="AB648"/>
          <cell r="AC648"/>
          <cell r="AD648">
            <v>65</v>
          </cell>
          <cell r="AE648"/>
          <cell r="AF648"/>
          <cell r="AG648"/>
          <cell r="AH648"/>
          <cell r="AI648"/>
          <cell r="AJ648"/>
          <cell r="AK648"/>
          <cell r="AL648"/>
          <cell r="AM648"/>
          <cell r="AO648"/>
          <cell r="AP648"/>
          <cell r="AQ648"/>
          <cell r="AR648"/>
          <cell r="AS648"/>
          <cell r="AU648"/>
          <cell r="AV648"/>
          <cell r="AW648" t="str">
            <v/>
          </cell>
        </row>
        <row r="649">
          <cell r="A649">
            <v>647</v>
          </cell>
          <cell r="B649">
            <v>2024</v>
          </cell>
          <cell r="C649"/>
          <cell r="D649" t="str">
            <v>0015g00001ge1PcAAI</v>
          </cell>
          <cell r="E649" t="str">
            <v>MITTAL IRON STORE</v>
          </cell>
          <cell r="F649" t="str">
            <v>PUNJAB</v>
          </cell>
          <cell r="G649" t="str">
            <v>PATIALA</v>
          </cell>
          <cell r="H649" t="str">
            <v>Patiala</v>
          </cell>
          <cell r="I649" t="str">
            <v>RAMDOOT UDHYOG PRIVATE LIMITED</v>
          </cell>
          <cell r="J649" t="str">
            <v>Abhishek Wadhwa</v>
          </cell>
          <cell r="K649" t="str">
            <v>Sonu Kumar</v>
          </cell>
          <cell r="L649" t="str">
            <v>C13168</v>
          </cell>
          <cell r="M649" t="str">
            <v>North</v>
          </cell>
          <cell r="N649">
            <v>147001</v>
          </cell>
          <cell r="O649" t="str">
            <v>03ABHPM7359Q1ZZ</v>
          </cell>
          <cell r="P649">
            <v>9888329080</v>
          </cell>
          <cell r="Q649" t="str">
            <v>Aug'24</v>
          </cell>
          <cell r="R649">
            <v>2025</v>
          </cell>
          <cell r="S649"/>
          <cell r="T649">
            <v>100</v>
          </cell>
          <cell r="U649">
            <v>0</v>
          </cell>
          <cell r="V649" t="str">
            <v>Challenger</v>
          </cell>
          <cell r="W649"/>
          <cell r="X649"/>
          <cell r="Y649"/>
          <cell r="Z649"/>
          <cell r="AA649"/>
          <cell r="AB649"/>
          <cell r="AC649"/>
          <cell r="AD649">
            <v>12</v>
          </cell>
          <cell r="AE649"/>
          <cell r="AF649"/>
          <cell r="AG649"/>
          <cell r="AH649"/>
          <cell r="AI649"/>
          <cell r="AJ649">
            <v>15</v>
          </cell>
          <cell r="AK649"/>
          <cell r="AL649"/>
          <cell r="AM649"/>
          <cell r="AO649"/>
          <cell r="AP649"/>
          <cell r="AQ649"/>
          <cell r="AR649"/>
          <cell r="AS649"/>
          <cell r="AU649"/>
          <cell r="AV649"/>
          <cell r="AW649" t="str">
            <v/>
          </cell>
        </row>
        <row r="650">
          <cell r="A650">
            <v>648</v>
          </cell>
          <cell r="B650">
            <v>2024</v>
          </cell>
          <cell r="C650"/>
          <cell r="D650" t="str">
            <v>0015g00001f9COMAA2</v>
          </cell>
          <cell r="E650" t="str">
            <v>SAT PAUL SOOD &amp; SONS.</v>
          </cell>
          <cell r="F650" t="str">
            <v>PUNJAB</v>
          </cell>
          <cell r="G650" t="str">
            <v>PATIALA</v>
          </cell>
          <cell r="H650" t="str">
            <v>Rajpura</v>
          </cell>
          <cell r="I650" t="str">
            <v>RAMDOOT UDHYOG PRIVATE LIMITED</v>
          </cell>
          <cell r="J650" t="str">
            <v>Abhishek Wadhwa</v>
          </cell>
          <cell r="K650" t="str">
            <v>Sonu Kumar</v>
          </cell>
          <cell r="L650" t="str">
            <v>C13168</v>
          </cell>
          <cell r="M650" t="str">
            <v>North</v>
          </cell>
          <cell r="N650">
            <v>140401</v>
          </cell>
          <cell r="O650" t="str">
            <v>03AANFS1742E1ZG</v>
          </cell>
          <cell r="P650">
            <v>9814255638</v>
          </cell>
          <cell r="Q650" t="str">
            <v>Aug'24</v>
          </cell>
          <cell r="R650">
            <v>2025</v>
          </cell>
          <cell r="S650"/>
          <cell r="T650">
            <v>200</v>
          </cell>
          <cell r="U650">
            <v>0.10951666666666668</v>
          </cell>
          <cell r="V650" t="str">
            <v>Star</v>
          </cell>
          <cell r="W650"/>
          <cell r="X650"/>
          <cell r="Y650"/>
          <cell r="Z650"/>
          <cell r="AA650"/>
          <cell r="AB650"/>
          <cell r="AC650"/>
          <cell r="AD650">
            <v>12</v>
          </cell>
          <cell r="AE650"/>
          <cell r="AF650">
            <v>10</v>
          </cell>
          <cell r="AG650"/>
          <cell r="AH650">
            <v>10</v>
          </cell>
          <cell r="AI650">
            <v>36</v>
          </cell>
          <cell r="AJ650">
            <v>100</v>
          </cell>
          <cell r="AK650">
            <v>138</v>
          </cell>
          <cell r="AL650">
            <v>15</v>
          </cell>
          <cell r="AM650">
            <v>15</v>
          </cell>
          <cell r="AN650">
            <v>15</v>
          </cell>
          <cell r="AO650">
            <v>15.09</v>
          </cell>
          <cell r="AP650">
            <v>15.12</v>
          </cell>
          <cell r="AQ650">
            <v>12.2</v>
          </cell>
          <cell r="AR650">
            <v>11.95</v>
          </cell>
          <cell r="AS650">
            <v>14.97</v>
          </cell>
          <cell r="AT650">
            <v>11.84</v>
          </cell>
          <cell r="AU650">
            <v>27</v>
          </cell>
          <cell r="AV650">
            <v>26.87</v>
          </cell>
          <cell r="AW650">
            <v>15</v>
          </cell>
        </row>
        <row r="651">
          <cell r="A651">
            <v>649</v>
          </cell>
          <cell r="B651">
            <v>2024</v>
          </cell>
          <cell r="C651"/>
          <cell r="D651" t="str">
            <v>001J100000JsZI8IAN</v>
          </cell>
          <cell r="E651" t="str">
            <v>PRATEEK TRADERS</v>
          </cell>
          <cell r="F651" t="str">
            <v>HARYANA</v>
          </cell>
          <cell r="G651" t="str">
            <v>PANIPAT</v>
          </cell>
          <cell r="H651" t="str">
            <v>Panipat</v>
          </cell>
          <cell r="I651" t="str">
            <v>JAI DURGA STEELS</v>
          </cell>
          <cell r="J651" t="str">
            <v>Sunny Bhutani</v>
          </cell>
          <cell r="K651" t="str">
            <v>Sunny Bhutani</v>
          </cell>
          <cell r="L651" t="str">
            <v>C12830</v>
          </cell>
          <cell r="M651" t="str">
            <v>North</v>
          </cell>
          <cell r="N651">
            <v>132103</v>
          </cell>
          <cell r="O651" t="str">
            <v>06AEFPG4050B1Z8</v>
          </cell>
          <cell r="P651">
            <v>9812060803</v>
          </cell>
          <cell r="Q651" t="str">
            <v>Oct'24</v>
          </cell>
          <cell r="R651">
            <v>2025</v>
          </cell>
          <cell r="S651"/>
          <cell r="T651">
            <v>200</v>
          </cell>
          <cell r="U651">
            <v>0.67236666666666667</v>
          </cell>
          <cell r="V651" t="str">
            <v>Star</v>
          </cell>
          <cell r="W651"/>
          <cell r="X651"/>
          <cell r="Y651"/>
          <cell r="Z651"/>
          <cell r="AA651"/>
          <cell r="AB651"/>
          <cell r="AC651"/>
          <cell r="AD651"/>
          <cell r="AE651"/>
          <cell r="AF651">
            <v>50</v>
          </cell>
          <cell r="AG651"/>
          <cell r="AH651">
            <v>63</v>
          </cell>
          <cell r="AI651"/>
          <cell r="AJ651"/>
          <cell r="AK651">
            <v>2</v>
          </cell>
          <cell r="AL651">
            <v>55</v>
          </cell>
          <cell r="AM651">
            <v>52</v>
          </cell>
          <cell r="AN651">
            <v>114</v>
          </cell>
          <cell r="AO651">
            <v>159.68</v>
          </cell>
          <cell r="AP651">
            <v>86.34</v>
          </cell>
          <cell r="AQ651">
            <v>50.48</v>
          </cell>
          <cell r="AR651">
            <v>98.01</v>
          </cell>
          <cell r="AS651">
            <v>131.54</v>
          </cell>
          <cell r="AT651">
            <v>160.22</v>
          </cell>
          <cell r="AU651">
            <v>45</v>
          </cell>
          <cell r="AV651">
            <v>198.2</v>
          </cell>
          <cell r="AW651">
            <v>136</v>
          </cell>
        </row>
        <row r="652">
          <cell r="A652">
            <v>650</v>
          </cell>
          <cell r="B652">
            <v>2024</v>
          </cell>
          <cell r="C652"/>
          <cell r="D652" t="str">
            <v>001J1000007opyJIAQ</v>
          </cell>
          <cell r="E652" t="str">
            <v>CITY BUILDER</v>
          </cell>
          <cell r="F652" t="str">
            <v>HARYANA</v>
          </cell>
          <cell r="G652" t="str">
            <v>ROHTAK</v>
          </cell>
          <cell r="H652" t="str">
            <v>Rohtak</v>
          </cell>
          <cell r="I652" t="str">
            <v>JAI DURGA STEELS</v>
          </cell>
          <cell r="J652" t="str">
            <v>Sunny Bhutani</v>
          </cell>
          <cell r="K652" t="str">
            <v>Sunny Bhutani</v>
          </cell>
          <cell r="L652" t="str">
            <v>C12830</v>
          </cell>
          <cell r="M652" t="str">
            <v>North</v>
          </cell>
          <cell r="N652">
            <v>124401</v>
          </cell>
          <cell r="O652" t="str">
            <v>06CGIPK8740F1ZA</v>
          </cell>
          <cell r="P652">
            <v>8607404070</v>
          </cell>
          <cell r="Q652" t="str">
            <v>Oct'24</v>
          </cell>
          <cell r="R652">
            <v>2025</v>
          </cell>
          <cell r="S652"/>
          <cell r="T652">
            <v>80</v>
          </cell>
          <cell r="U652">
            <v>1.2222916666666666</v>
          </cell>
          <cell r="V652" t="str">
            <v>Star</v>
          </cell>
          <cell r="W652"/>
          <cell r="X652"/>
          <cell r="Y652"/>
          <cell r="Z652"/>
          <cell r="AA652"/>
          <cell r="AB652"/>
          <cell r="AC652"/>
          <cell r="AD652"/>
          <cell r="AE652"/>
          <cell r="AF652">
            <v>50</v>
          </cell>
          <cell r="AG652">
            <v>12</v>
          </cell>
          <cell r="AH652"/>
          <cell r="AI652">
            <v>55</v>
          </cell>
          <cell r="AJ652">
            <v>2</v>
          </cell>
          <cell r="AK652">
            <v>82</v>
          </cell>
          <cell r="AL652">
            <v>50</v>
          </cell>
          <cell r="AM652">
            <v>51</v>
          </cell>
          <cell r="AN652">
            <v>57</v>
          </cell>
          <cell r="AO652">
            <v>71.63</v>
          </cell>
          <cell r="AP652">
            <v>51.37</v>
          </cell>
          <cell r="AQ652">
            <v>50.27</v>
          </cell>
          <cell r="AR652">
            <v>78.98</v>
          </cell>
          <cell r="AS652">
            <v>83.86</v>
          </cell>
          <cell r="AT652">
            <v>147.4</v>
          </cell>
          <cell r="AU652">
            <v>131</v>
          </cell>
          <cell r="AV652">
            <v>14.95</v>
          </cell>
          <cell r="AW652">
            <v>15</v>
          </cell>
        </row>
        <row r="653">
          <cell r="A653">
            <v>651</v>
          </cell>
          <cell r="B653">
            <v>2024</v>
          </cell>
          <cell r="C653"/>
          <cell r="D653" t="str">
            <v>0015g00001VBCeyAAH</v>
          </cell>
          <cell r="E653" t="str">
            <v>SURAJ BHAN NIRANIA SALES COP.</v>
          </cell>
          <cell r="F653" t="str">
            <v>HARYANA</v>
          </cell>
          <cell r="G653" t="str">
            <v>BHIWANI</v>
          </cell>
          <cell r="H653" t="str">
            <v>Bhiwani</v>
          </cell>
          <cell r="I653" t="str">
            <v>PAL CEMENT AND STEEL PVT. LTD.</v>
          </cell>
          <cell r="J653" t="str">
            <v>Dinesh Kumar</v>
          </cell>
          <cell r="K653" t="str">
            <v>Navneet Pal</v>
          </cell>
          <cell r="L653" t="str">
            <v>C12827</v>
          </cell>
          <cell r="M653" t="str">
            <v>North</v>
          </cell>
          <cell r="N653">
            <v>127021</v>
          </cell>
          <cell r="O653" t="str">
            <v>06CGBPD2012G1Z9</v>
          </cell>
          <cell r="P653">
            <v>9034887796</v>
          </cell>
          <cell r="Q653" t="str">
            <v>Oct'24</v>
          </cell>
          <cell r="R653">
            <v>2025</v>
          </cell>
          <cell r="S653"/>
          <cell r="T653">
            <v>80</v>
          </cell>
          <cell r="U653">
            <v>0.125</v>
          </cell>
          <cell r="V653" t="str">
            <v>Star</v>
          </cell>
          <cell r="W653"/>
          <cell r="X653"/>
          <cell r="Y653"/>
          <cell r="Z653"/>
          <cell r="AA653"/>
          <cell r="AB653"/>
          <cell r="AC653"/>
          <cell r="AD653"/>
          <cell r="AE653"/>
          <cell r="AF653">
            <v>60</v>
          </cell>
          <cell r="AG653"/>
          <cell r="AH653"/>
          <cell r="AI653"/>
          <cell r="AJ653">
            <v>89</v>
          </cell>
          <cell r="AK653">
            <v>51.5</v>
          </cell>
          <cell r="AL653">
            <v>53</v>
          </cell>
          <cell r="AM653">
            <v>52</v>
          </cell>
          <cell r="AN653">
            <v>25.73</v>
          </cell>
          <cell r="AO653">
            <v>19.02</v>
          </cell>
          <cell r="AP653">
            <v>12.08</v>
          </cell>
          <cell r="AQ653">
            <v>11.99</v>
          </cell>
          <cell r="AR653"/>
          <cell r="AS653"/>
          <cell r="AT653">
            <v>30</v>
          </cell>
          <cell r="AU653"/>
          <cell r="AV653"/>
          <cell r="AW653" t="str">
            <v/>
          </cell>
        </row>
        <row r="654">
          <cell r="A654">
            <v>652</v>
          </cell>
          <cell r="B654">
            <v>2024</v>
          </cell>
          <cell r="C654"/>
          <cell r="D654" t="str">
            <v>001J1000009Fv5pIAC</v>
          </cell>
          <cell r="E654" t="str">
            <v>KEDIA IRON &amp; CEMENT STORE</v>
          </cell>
          <cell r="F654" t="str">
            <v>HARYANA</v>
          </cell>
          <cell r="G654" t="str">
            <v>BHIWANI</v>
          </cell>
          <cell r="H654" t="str">
            <v>Badhra</v>
          </cell>
          <cell r="I654" t="str">
            <v>PAL CEMENT AND STEEL PVT. LTD.</v>
          </cell>
          <cell r="J654" t="str">
            <v>Mayank Arya</v>
          </cell>
          <cell r="K654" t="str">
            <v>Navneet Pal</v>
          </cell>
          <cell r="L654" t="str">
            <v>C12827</v>
          </cell>
          <cell r="M654" t="str">
            <v>North</v>
          </cell>
          <cell r="N654">
            <v>127201</v>
          </cell>
          <cell r="O654" t="str">
            <v>06ALWPK6628B1ZW</v>
          </cell>
          <cell r="P654">
            <v>9991844727</v>
          </cell>
          <cell r="Q654" t="str">
            <v>Oct'24</v>
          </cell>
          <cell r="R654">
            <v>2025</v>
          </cell>
          <cell r="S654"/>
          <cell r="T654">
            <v>40</v>
          </cell>
          <cell r="U654">
            <v>0</v>
          </cell>
          <cell r="V654" t="str">
            <v>Minor</v>
          </cell>
          <cell r="W654"/>
          <cell r="X654"/>
          <cell r="Y654"/>
          <cell r="Z654"/>
          <cell r="AA654"/>
          <cell r="AB654"/>
          <cell r="AC654"/>
          <cell r="AD654"/>
          <cell r="AE654"/>
          <cell r="AF654">
            <v>51</v>
          </cell>
          <cell r="AG654"/>
          <cell r="AH654"/>
          <cell r="AI654"/>
          <cell r="AJ654"/>
          <cell r="AK654"/>
          <cell r="AL654"/>
          <cell r="AM654"/>
          <cell r="AO654"/>
          <cell r="AP654"/>
          <cell r="AQ654"/>
          <cell r="AR654"/>
          <cell r="AS654"/>
          <cell r="AU654"/>
          <cell r="AV654"/>
          <cell r="AW654" t="str">
            <v/>
          </cell>
        </row>
        <row r="655">
          <cell r="A655">
            <v>653</v>
          </cell>
          <cell r="B655">
            <v>2024</v>
          </cell>
          <cell r="C655"/>
          <cell r="D655" t="str">
            <v>0015g00001V9MHCAA3</v>
          </cell>
          <cell r="E655" t="str">
            <v>AHUJA ENTERPRISES</v>
          </cell>
          <cell r="F655" t="str">
            <v>HARYANA</v>
          </cell>
          <cell r="G655" t="str">
            <v>GURUGRAM</v>
          </cell>
          <cell r="H655" t="str">
            <v>Sohna</v>
          </cell>
          <cell r="I655" t="str">
            <v>NIKUNJ UDYOG</v>
          </cell>
          <cell r="J655" t="str">
            <v>Shiv Shankar Sharma</v>
          </cell>
          <cell r="K655" t="str">
            <v>Shiv Shankar Sharma</v>
          </cell>
          <cell r="L655" t="str">
            <v>C12828</v>
          </cell>
          <cell r="M655" t="str">
            <v>North</v>
          </cell>
          <cell r="N655">
            <v>122103</v>
          </cell>
          <cell r="O655" t="str">
            <v>06ACMPD7999K1ZT</v>
          </cell>
          <cell r="P655">
            <v>8168733535</v>
          </cell>
          <cell r="Q655" t="str">
            <v>Oct'24</v>
          </cell>
          <cell r="R655">
            <v>2025</v>
          </cell>
          <cell r="S655"/>
          <cell r="T655">
            <v>100</v>
          </cell>
          <cell r="U655">
            <v>6.3466666666666671E-2</v>
          </cell>
          <cell r="V655" t="str">
            <v>Challenger</v>
          </cell>
          <cell r="W655"/>
          <cell r="X655"/>
          <cell r="Y655"/>
          <cell r="Z655"/>
          <cell r="AA655"/>
          <cell r="AB655"/>
          <cell r="AC655"/>
          <cell r="AD655"/>
          <cell r="AE655"/>
          <cell r="AF655">
            <v>18.239999999999998</v>
          </cell>
          <cell r="AG655">
            <v>24</v>
          </cell>
          <cell r="AH655">
            <v>24</v>
          </cell>
          <cell r="AI655">
            <v>8</v>
          </cell>
          <cell r="AJ655"/>
          <cell r="AK655"/>
          <cell r="AL655"/>
          <cell r="AM655">
            <v>13</v>
          </cell>
          <cell r="AO655"/>
          <cell r="AP655">
            <v>1.1499999999999999</v>
          </cell>
          <cell r="AQ655">
            <v>3.6</v>
          </cell>
          <cell r="AR655">
            <v>20.86</v>
          </cell>
          <cell r="AS655">
            <v>1.81</v>
          </cell>
          <cell r="AU655">
            <v>9</v>
          </cell>
          <cell r="AV655">
            <v>10.039999999999999</v>
          </cell>
          <cell r="AW655" t="str">
            <v/>
          </cell>
        </row>
        <row r="656">
          <cell r="A656">
            <v>654</v>
          </cell>
          <cell r="B656">
            <v>2024</v>
          </cell>
          <cell r="C656"/>
          <cell r="D656" t="str">
            <v>0015g00001X5dmlAAB</v>
          </cell>
          <cell r="E656" t="str">
            <v>CHAUDHARY SALES</v>
          </cell>
          <cell r="F656" t="str">
            <v>HARYANA</v>
          </cell>
          <cell r="G656" t="str">
            <v>PALWAL</v>
          </cell>
          <cell r="H656" t="str">
            <v>Palwal</v>
          </cell>
          <cell r="I656" t="str">
            <v>NIKUNJ UDYOG</v>
          </cell>
          <cell r="J656" t="str">
            <v>Shiv Shankar Sharma</v>
          </cell>
          <cell r="K656"/>
          <cell r="L656" t="str">
            <v>C12828</v>
          </cell>
          <cell r="M656" t="str">
            <v>North</v>
          </cell>
          <cell r="N656">
            <v>121102</v>
          </cell>
          <cell r="O656" t="str">
            <v>06AFDPT7139M1ZW</v>
          </cell>
          <cell r="P656">
            <v>9416066535</v>
          </cell>
          <cell r="Q656" t="str">
            <v>Oct'24</v>
          </cell>
          <cell r="R656">
            <v>2025</v>
          </cell>
          <cell r="S656"/>
          <cell r="T656">
            <v>100</v>
          </cell>
          <cell r="U656">
            <v>6.6666666666666662E-3</v>
          </cell>
          <cell r="V656" t="str">
            <v>Challenger</v>
          </cell>
          <cell r="W656"/>
          <cell r="X656"/>
          <cell r="Y656"/>
          <cell r="Z656"/>
          <cell r="AA656"/>
          <cell r="AB656"/>
          <cell r="AC656"/>
          <cell r="AD656"/>
          <cell r="AE656"/>
          <cell r="AF656">
            <v>11.73</v>
          </cell>
          <cell r="AG656"/>
          <cell r="AH656">
            <v>2</v>
          </cell>
          <cell r="AI656"/>
          <cell r="AJ656"/>
          <cell r="AK656"/>
          <cell r="AL656"/>
          <cell r="AM656"/>
          <cell r="AN656">
            <v>1.4</v>
          </cell>
          <cell r="AO656"/>
          <cell r="AP656">
            <v>3.01</v>
          </cell>
          <cell r="AQ656"/>
          <cell r="AR656"/>
          <cell r="AS656"/>
          <cell r="AU656">
            <v>2</v>
          </cell>
          <cell r="AV656"/>
          <cell r="AW656" t="str">
            <v/>
          </cell>
        </row>
        <row r="657">
          <cell r="A657">
            <v>655</v>
          </cell>
          <cell r="B657">
            <v>2024</v>
          </cell>
          <cell r="C657"/>
          <cell r="D657" t="str">
            <v>001J100000JrYXDIA3</v>
          </cell>
          <cell r="E657" t="str">
            <v>Ganpati steel and cement udyog</v>
          </cell>
          <cell r="F657" t="str">
            <v>HARYANA</v>
          </cell>
          <cell r="G657" t="str">
            <v>GURUGRAM</v>
          </cell>
          <cell r="H657" t="str">
            <v>Gurugram</v>
          </cell>
          <cell r="I657" t="str">
            <v>NIKUNJ UDYOG</v>
          </cell>
          <cell r="J657" t="str">
            <v>Shiv Shankar Sharma</v>
          </cell>
          <cell r="K657" t="str">
            <v>Shiv Shankar Sharma</v>
          </cell>
          <cell r="L657" t="str">
            <v>C12828</v>
          </cell>
          <cell r="M657" t="str">
            <v>North</v>
          </cell>
          <cell r="N657">
            <v>122505</v>
          </cell>
          <cell r="O657" t="str">
            <v>06BNWPV9251Q1ZK</v>
          </cell>
          <cell r="P657">
            <v>8076560510</v>
          </cell>
          <cell r="Q657" t="str">
            <v>Oct'24</v>
          </cell>
          <cell r="R657">
            <v>2025</v>
          </cell>
          <cell r="S657"/>
          <cell r="T657">
            <v>80</v>
          </cell>
          <cell r="U657">
            <v>0</v>
          </cell>
          <cell r="V657" t="str">
            <v>Challenger</v>
          </cell>
          <cell r="W657"/>
          <cell r="X657"/>
          <cell r="Y657"/>
          <cell r="Z657"/>
          <cell r="AA657"/>
          <cell r="AB657"/>
          <cell r="AC657"/>
          <cell r="AD657"/>
          <cell r="AE657"/>
          <cell r="AF657">
            <v>9.1999999999999993</v>
          </cell>
          <cell r="AG657"/>
          <cell r="AH657"/>
          <cell r="AI657"/>
          <cell r="AJ657"/>
          <cell r="AK657"/>
          <cell r="AL657"/>
          <cell r="AM657">
            <v>10</v>
          </cell>
          <cell r="AO657"/>
          <cell r="AP657">
            <v>4.25</v>
          </cell>
          <cell r="AQ657"/>
          <cell r="AR657"/>
          <cell r="AS657"/>
          <cell r="AU657"/>
          <cell r="AV657"/>
          <cell r="AW657" t="str">
            <v/>
          </cell>
        </row>
        <row r="658">
          <cell r="A658">
            <v>656</v>
          </cell>
          <cell r="B658">
            <v>2024</v>
          </cell>
          <cell r="C658"/>
          <cell r="D658" t="str">
            <v>0015g00001UBHacAAH</v>
          </cell>
          <cell r="E658" t="str">
            <v>SHIVAAY BUILDING SOLUTION</v>
          </cell>
          <cell r="F658" t="str">
            <v>HARYANA</v>
          </cell>
          <cell r="G658" t="str">
            <v>GURUGRAM</v>
          </cell>
          <cell r="H658" t="str">
            <v>Gurugram</v>
          </cell>
          <cell r="I658" t="str">
            <v>NIKUNJ UDYOG</v>
          </cell>
          <cell r="J658" t="str">
            <v>Shiv Shankar Sharma</v>
          </cell>
          <cell r="K658" t="str">
            <v>Shiv Shankar Sharma</v>
          </cell>
          <cell r="L658" t="str">
            <v>C12828</v>
          </cell>
          <cell r="M658" t="str">
            <v>North</v>
          </cell>
          <cell r="N658">
            <v>122001</v>
          </cell>
          <cell r="O658" t="str">
            <v>06BPNPS1054K1ZJ</v>
          </cell>
          <cell r="P658">
            <v>9911954333</v>
          </cell>
          <cell r="Q658" t="str">
            <v>Oct'24</v>
          </cell>
          <cell r="R658">
            <v>2025</v>
          </cell>
          <cell r="S658"/>
          <cell r="T658">
            <v>120</v>
          </cell>
          <cell r="U658">
            <v>2.7500000000000004E-2</v>
          </cell>
          <cell r="V658" t="str">
            <v>Challenger</v>
          </cell>
          <cell r="W658"/>
          <cell r="X658"/>
          <cell r="Y658"/>
          <cell r="Z658"/>
          <cell r="AA658"/>
          <cell r="AB658"/>
          <cell r="AC658"/>
          <cell r="AD658"/>
          <cell r="AE658"/>
          <cell r="AF658">
            <v>5.18</v>
          </cell>
          <cell r="AG658">
            <v>12</v>
          </cell>
          <cell r="AH658">
            <v>40.200000000000003</v>
          </cell>
          <cell r="AI658"/>
          <cell r="AJ658">
            <v>10.7</v>
          </cell>
          <cell r="AK658">
            <v>57</v>
          </cell>
          <cell r="AL658"/>
          <cell r="AM658">
            <v>24.6</v>
          </cell>
          <cell r="AN658">
            <v>15.72</v>
          </cell>
          <cell r="AO658">
            <v>67.98</v>
          </cell>
          <cell r="AP658">
            <v>42.61</v>
          </cell>
          <cell r="AQ658">
            <v>35.56</v>
          </cell>
          <cell r="AR658">
            <v>9.44</v>
          </cell>
          <cell r="AS658"/>
          <cell r="AT658">
            <v>9.9</v>
          </cell>
          <cell r="AU658"/>
          <cell r="AV658"/>
          <cell r="AW658">
            <v>10</v>
          </cell>
        </row>
        <row r="659">
          <cell r="A659">
            <v>657</v>
          </cell>
          <cell r="B659">
            <v>2024</v>
          </cell>
          <cell r="C659"/>
          <cell r="D659" t="str">
            <v>0015g00001UBHaVAAX</v>
          </cell>
          <cell r="E659" t="str">
            <v>STEEL BAZAAR</v>
          </cell>
          <cell r="F659" t="str">
            <v>HARYANA</v>
          </cell>
          <cell r="G659" t="str">
            <v>GURUGRAM</v>
          </cell>
          <cell r="H659" t="str">
            <v>Gurugram</v>
          </cell>
          <cell r="I659" t="str">
            <v>NIKUNJ UDYOG</v>
          </cell>
          <cell r="J659" t="str">
            <v>Shiv Shankar Sharma</v>
          </cell>
          <cell r="K659" t="str">
            <v>Shiv Shankar Sharma</v>
          </cell>
          <cell r="L659" t="str">
            <v>C12828</v>
          </cell>
          <cell r="M659" t="str">
            <v>North</v>
          </cell>
          <cell r="N659">
            <v>122001</v>
          </cell>
          <cell r="O659" t="str">
            <v>06CJNPJ7024D1ZC</v>
          </cell>
          <cell r="P659">
            <v>9811662788</v>
          </cell>
          <cell r="Q659" t="str">
            <v>Oct'24</v>
          </cell>
          <cell r="R659">
            <v>2025</v>
          </cell>
          <cell r="S659"/>
          <cell r="T659">
            <v>450</v>
          </cell>
          <cell r="U659">
            <v>8.8866666666666677E-2</v>
          </cell>
          <cell r="V659" t="str">
            <v>Alien</v>
          </cell>
          <cell r="W659"/>
          <cell r="X659"/>
          <cell r="Y659"/>
          <cell r="Z659"/>
          <cell r="AA659"/>
          <cell r="AB659"/>
          <cell r="AC659"/>
          <cell r="AD659"/>
          <cell r="AE659"/>
          <cell r="AF659">
            <v>14.8</v>
          </cell>
          <cell r="AG659"/>
          <cell r="AH659"/>
          <cell r="AI659">
            <v>10</v>
          </cell>
          <cell r="AJ659"/>
          <cell r="AK659">
            <v>37</v>
          </cell>
          <cell r="AL659">
            <v>51</v>
          </cell>
          <cell r="AM659">
            <v>68</v>
          </cell>
          <cell r="AN659">
            <v>30</v>
          </cell>
          <cell r="AO659">
            <v>12.79</v>
          </cell>
          <cell r="AP659">
            <v>27.92</v>
          </cell>
          <cell r="AQ659">
            <v>68.31</v>
          </cell>
          <cell r="AR659">
            <v>16.87</v>
          </cell>
          <cell r="AS659">
            <v>81.66</v>
          </cell>
          <cell r="AT659">
            <v>48.6</v>
          </cell>
          <cell r="AU659">
            <v>40</v>
          </cell>
          <cell r="AV659">
            <v>31.37</v>
          </cell>
          <cell r="AW659">
            <v>31</v>
          </cell>
        </row>
        <row r="660">
          <cell r="A660">
            <v>658</v>
          </cell>
          <cell r="B660">
            <v>2024</v>
          </cell>
          <cell r="C660"/>
          <cell r="D660" t="str">
            <v>0015g00001UBHaaAAH</v>
          </cell>
          <cell r="E660" t="str">
            <v>ARYAN SALES CORPORATION</v>
          </cell>
          <cell r="F660" t="str">
            <v>HARYANA</v>
          </cell>
          <cell r="G660" t="str">
            <v>GURUGRAM</v>
          </cell>
          <cell r="H660" t="str">
            <v>Gurugram</v>
          </cell>
          <cell r="I660" t="str">
            <v>NIKUNJ UDYOG</v>
          </cell>
          <cell r="J660" t="str">
            <v>Shiv Shankar Sharma</v>
          </cell>
          <cell r="K660" t="str">
            <v>Shiv Shankar Sharma</v>
          </cell>
          <cell r="L660" t="str">
            <v>C12828</v>
          </cell>
          <cell r="M660" t="str">
            <v>North</v>
          </cell>
          <cell r="N660">
            <v>122001</v>
          </cell>
          <cell r="O660" t="str">
            <v>06AMSPS9619M1ZY</v>
          </cell>
          <cell r="P660">
            <v>9911775760</v>
          </cell>
          <cell r="Q660" t="str">
            <v>Oct'24</v>
          </cell>
          <cell r="R660">
            <v>2025</v>
          </cell>
          <cell r="S660"/>
          <cell r="T660">
            <v>150</v>
          </cell>
          <cell r="U660">
            <v>0</v>
          </cell>
          <cell r="V660" t="str">
            <v>Challenger</v>
          </cell>
          <cell r="W660"/>
          <cell r="X660"/>
          <cell r="Y660"/>
          <cell r="Z660"/>
          <cell r="AA660"/>
          <cell r="AB660"/>
          <cell r="AC660"/>
          <cell r="AD660"/>
          <cell r="AE660"/>
          <cell r="AF660">
            <v>8</v>
          </cell>
          <cell r="AG660"/>
          <cell r="AH660"/>
          <cell r="AI660"/>
          <cell r="AJ660"/>
          <cell r="AK660"/>
          <cell r="AL660"/>
          <cell r="AM660"/>
          <cell r="AN660">
            <v>10</v>
          </cell>
          <cell r="AO660">
            <v>5.6</v>
          </cell>
          <cell r="AP660"/>
          <cell r="AQ660">
            <v>1.8</v>
          </cell>
          <cell r="AR660"/>
          <cell r="AS660"/>
          <cell r="AU660"/>
          <cell r="AV660"/>
          <cell r="AW660" t="str">
            <v/>
          </cell>
        </row>
        <row r="661">
          <cell r="A661">
            <v>659</v>
          </cell>
          <cell r="B661">
            <v>2024</v>
          </cell>
          <cell r="C661"/>
          <cell r="D661" t="str">
            <v>001J100000JrcRZIAZ</v>
          </cell>
          <cell r="E661" t="str">
            <v>SHARMA TRADERS</v>
          </cell>
          <cell r="F661" t="str">
            <v>HARYANA</v>
          </cell>
          <cell r="G661" t="str">
            <v>GURUGRAM</v>
          </cell>
          <cell r="H661" t="str">
            <v>Farrukhnagar</v>
          </cell>
          <cell r="I661" t="str">
            <v>NIKUNJ UDYOG</v>
          </cell>
          <cell r="J661" t="str">
            <v>Shiv Shankar Sharma</v>
          </cell>
          <cell r="K661" t="str">
            <v>Shiv Shankar Sharma</v>
          </cell>
          <cell r="L661" t="str">
            <v>C12828</v>
          </cell>
          <cell r="M661" t="str">
            <v>North</v>
          </cell>
          <cell r="N661">
            <v>122506</v>
          </cell>
          <cell r="O661" t="str">
            <v>06AXJPA0646E1ZZ</v>
          </cell>
          <cell r="P661">
            <v>9813531802</v>
          </cell>
          <cell r="Q661" t="str">
            <v>Oct'24</v>
          </cell>
          <cell r="R661">
            <v>2025</v>
          </cell>
          <cell r="S661"/>
          <cell r="T661">
            <v>100</v>
          </cell>
          <cell r="U661">
            <v>0</v>
          </cell>
          <cell r="V661" t="str">
            <v>Challenger</v>
          </cell>
          <cell r="W661"/>
          <cell r="X661"/>
          <cell r="Y661"/>
          <cell r="Z661"/>
          <cell r="AA661"/>
          <cell r="AB661"/>
          <cell r="AC661"/>
          <cell r="AD661"/>
          <cell r="AE661"/>
          <cell r="AF661">
            <v>39.1</v>
          </cell>
          <cell r="AG661"/>
          <cell r="AH661"/>
          <cell r="AI661">
            <v>10</v>
          </cell>
          <cell r="AJ661"/>
          <cell r="AK661"/>
          <cell r="AL661">
            <v>10</v>
          </cell>
          <cell r="AM661"/>
          <cell r="AO661">
            <v>10.1</v>
          </cell>
          <cell r="AP661"/>
          <cell r="AQ661">
            <v>10.050000000000001</v>
          </cell>
          <cell r="AR661"/>
          <cell r="AS661">
            <v>9.9700000000000006</v>
          </cell>
          <cell r="AU661"/>
          <cell r="AV661"/>
          <cell r="AW661" t="str">
            <v/>
          </cell>
        </row>
        <row r="662">
          <cell r="A662">
            <v>660</v>
          </cell>
          <cell r="B662">
            <v>2024</v>
          </cell>
          <cell r="C662"/>
          <cell r="D662" t="str">
            <v>0015g00001c4S5MAAU</v>
          </cell>
          <cell r="E662" t="str">
            <v>PARAS TIMBER IRON &amp; STONE CO</v>
          </cell>
          <cell r="F662" t="str">
            <v>DELHI</v>
          </cell>
          <cell r="G662" t="str">
            <v>NORTH EAST</v>
          </cell>
          <cell r="H662"/>
          <cell r="I662" t="str">
            <v>MAHENDRA STEELS</v>
          </cell>
          <cell r="J662" t="str">
            <v>Aashish Goyal</v>
          </cell>
          <cell r="K662" t="str">
            <v>Aashish Goyal</v>
          </cell>
          <cell r="L662" t="str">
            <v>C12832</v>
          </cell>
          <cell r="M662" t="str">
            <v>North</v>
          </cell>
          <cell r="N662">
            <v>110094</v>
          </cell>
          <cell r="O662" t="str">
            <v>07AAIPJ6871A1ZT</v>
          </cell>
          <cell r="P662">
            <v>9999474968</v>
          </cell>
          <cell r="Q662" t="str">
            <v>Oct'24</v>
          </cell>
          <cell r="R662">
            <v>2025</v>
          </cell>
          <cell r="S662"/>
          <cell r="T662">
            <v>200</v>
          </cell>
          <cell r="U662">
            <v>0</v>
          </cell>
          <cell r="V662" t="str">
            <v>Challenger</v>
          </cell>
          <cell r="W662"/>
          <cell r="X662"/>
          <cell r="Y662"/>
          <cell r="Z662"/>
          <cell r="AA662"/>
          <cell r="AB662"/>
          <cell r="AC662"/>
          <cell r="AD662"/>
          <cell r="AE662"/>
          <cell r="AF662">
            <v>77.099999999999994</v>
          </cell>
          <cell r="AG662"/>
          <cell r="AH662"/>
          <cell r="AI662">
            <v>15.2</v>
          </cell>
          <cell r="AJ662"/>
          <cell r="AK662">
            <v>109</v>
          </cell>
          <cell r="AL662"/>
          <cell r="AM662"/>
          <cell r="AO662"/>
          <cell r="AP662"/>
          <cell r="AQ662"/>
          <cell r="AR662"/>
          <cell r="AS662"/>
          <cell r="AU662"/>
          <cell r="AV662"/>
          <cell r="AW662" t="str">
            <v/>
          </cell>
        </row>
        <row r="663">
          <cell r="A663">
            <v>661</v>
          </cell>
          <cell r="B663">
            <v>2024</v>
          </cell>
          <cell r="C663"/>
          <cell r="D663" t="str">
            <v>0015g00001YOKoAAAX</v>
          </cell>
          <cell r="E663" t="str">
            <v>MAHER CHAND &amp; GRAND SONS</v>
          </cell>
          <cell r="F663" t="str">
            <v>DELHI</v>
          </cell>
          <cell r="G663" t="str">
            <v>NEW DELHI</v>
          </cell>
          <cell r="H663"/>
          <cell r="I663" t="str">
            <v>MAHENDRA STEELS</v>
          </cell>
          <cell r="J663" t="str">
            <v>Aman kumar</v>
          </cell>
          <cell r="K663" t="str">
            <v>Aman kumar</v>
          </cell>
          <cell r="L663" t="str">
            <v>C12832</v>
          </cell>
          <cell r="M663" t="str">
            <v>North</v>
          </cell>
          <cell r="N663">
            <v>110037</v>
          </cell>
          <cell r="O663" t="str">
            <v>07BFMPK1329C3ZO</v>
          </cell>
          <cell r="P663">
            <v>9718982222</v>
          </cell>
          <cell r="Q663" t="str">
            <v>Oct'24</v>
          </cell>
          <cell r="R663">
            <v>2025</v>
          </cell>
          <cell r="S663"/>
          <cell r="T663">
            <v>100</v>
          </cell>
          <cell r="U663">
            <v>0</v>
          </cell>
          <cell r="V663" t="str">
            <v>Challenger</v>
          </cell>
          <cell r="W663"/>
          <cell r="X663"/>
          <cell r="Y663"/>
          <cell r="Z663"/>
          <cell r="AA663"/>
          <cell r="AB663"/>
          <cell r="AC663"/>
          <cell r="AD663"/>
          <cell r="AE663"/>
          <cell r="AF663">
            <v>5.0999999999999996</v>
          </cell>
          <cell r="AG663">
            <v>5</v>
          </cell>
          <cell r="AH663">
            <v>9.17</v>
          </cell>
          <cell r="AI663"/>
          <cell r="AJ663">
            <v>10.33</v>
          </cell>
          <cell r="AK663"/>
          <cell r="AL663">
            <v>2.4</v>
          </cell>
          <cell r="AM663">
            <v>5.7</v>
          </cell>
          <cell r="AN663">
            <v>3</v>
          </cell>
          <cell r="AO663"/>
          <cell r="AP663"/>
          <cell r="AQ663">
            <v>9</v>
          </cell>
          <cell r="AR663"/>
          <cell r="AS663"/>
          <cell r="AU663"/>
          <cell r="AV663"/>
          <cell r="AW663">
            <v>2</v>
          </cell>
        </row>
        <row r="664">
          <cell r="A664">
            <v>662</v>
          </cell>
          <cell r="B664">
            <v>2024</v>
          </cell>
          <cell r="C664"/>
          <cell r="D664" t="str">
            <v>0015g00001VBFHkAAP</v>
          </cell>
          <cell r="E664" t="str">
            <v>AGRAWAL TRADING COMPANY</v>
          </cell>
          <cell r="F664" t="str">
            <v>MADHYA PRADESH</v>
          </cell>
          <cell r="G664" t="str">
            <v>BHOPAL</v>
          </cell>
          <cell r="H664" t="str">
            <v>Bhopal</v>
          </cell>
          <cell r="I664" t="str">
            <v>Global Steel</v>
          </cell>
          <cell r="J664" t="str">
            <v>Rubean Luther</v>
          </cell>
          <cell r="K664"/>
          <cell r="L664" t="str">
            <v>C13471</v>
          </cell>
          <cell r="M664" t="str">
            <v>Central</v>
          </cell>
          <cell r="N664">
            <v>462001</v>
          </cell>
          <cell r="O664" t="str">
            <v>23ABFFA5873R1ZV</v>
          </cell>
          <cell r="P664">
            <v>7869501688</v>
          </cell>
          <cell r="Q664" t="str">
            <v>Oct'24</v>
          </cell>
          <cell r="R664">
            <v>2025</v>
          </cell>
          <cell r="S664"/>
          <cell r="T664">
            <v>70</v>
          </cell>
          <cell r="U664">
            <v>0</v>
          </cell>
          <cell r="V664" t="str">
            <v>Challenger</v>
          </cell>
          <cell r="W664"/>
          <cell r="X664"/>
          <cell r="Y664"/>
          <cell r="Z664"/>
          <cell r="AA664"/>
          <cell r="AB664"/>
          <cell r="AC664"/>
          <cell r="AD664"/>
          <cell r="AE664"/>
          <cell r="AF664">
            <v>61</v>
          </cell>
          <cell r="AG664"/>
          <cell r="AH664">
            <v>30</v>
          </cell>
          <cell r="AI664"/>
          <cell r="AJ664"/>
          <cell r="AK664">
            <v>42</v>
          </cell>
          <cell r="AL664"/>
          <cell r="AM664"/>
          <cell r="AO664"/>
          <cell r="AP664"/>
          <cell r="AQ664">
            <v>8.7899999999999991</v>
          </cell>
          <cell r="AR664">
            <v>41.81</v>
          </cell>
          <cell r="AS664"/>
          <cell r="AU664"/>
          <cell r="AV664"/>
          <cell r="AW664" t="str">
            <v/>
          </cell>
        </row>
        <row r="665">
          <cell r="A665">
            <v>663</v>
          </cell>
          <cell r="B665">
            <v>2024</v>
          </cell>
          <cell r="C665"/>
          <cell r="D665" t="str">
            <v>0015g00001X2JtCAAV</v>
          </cell>
          <cell r="E665" t="str">
            <v>SINGHAI IRON STORE</v>
          </cell>
          <cell r="F665" t="str">
            <v>HARYANA</v>
          </cell>
          <cell r="G665" t="str">
            <v>PALWAL</v>
          </cell>
          <cell r="H665" t="str">
            <v>Damoh</v>
          </cell>
          <cell r="I665" t="str">
            <v>Global Steel</v>
          </cell>
          <cell r="J665" t="str">
            <v>Dharmendra Kumar Yadav</v>
          </cell>
          <cell r="K665" t="str">
            <v>Dharmendra Kumar Yadav</v>
          </cell>
          <cell r="L665" t="str">
            <v>C13471</v>
          </cell>
          <cell r="M665" t="str">
            <v>Central</v>
          </cell>
          <cell r="N665">
            <v>121102</v>
          </cell>
          <cell r="O665" t="str">
            <v>23CXWPS7885N1Z0</v>
          </cell>
          <cell r="P665">
            <v>9997880035</v>
          </cell>
          <cell r="Q665" t="str">
            <v>Oct'24</v>
          </cell>
          <cell r="R665">
            <v>2025</v>
          </cell>
          <cell r="S665"/>
          <cell r="T665">
            <v>200</v>
          </cell>
          <cell r="U665">
            <v>0</v>
          </cell>
          <cell r="V665" t="str">
            <v>Challenger</v>
          </cell>
          <cell r="W665"/>
          <cell r="X665"/>
          <cell r="Y665"/>
          <cell r="Z665"/>
          <cell r="AA665"/>
          <cell r="AB665"/>
          <cell r="AC665"/>
          <cell r="AD665"/>
          <cell r="AE665"/>
          <cell r="AF665">
            <v>5</v>
          </cell>
          <cell r="AG665"/>
          <cell r="AH665"/>
          <cell r="AI665"/>
          <cell r="AJ665"/>
          <cell r="AK665"/>
          <cell r="AL665"/>
          <cell r="AM665"/>
          <cell r="AO665"/>
          <cell r="AP665"/>
          <cell r="AQ665"/>
          <cell r="AR665"/>
          <cell r="AS665"/>
          <cell r="AU665"/>
          <cell r="AV665"/>
          <cell r="AW665" t="str">
            <v/>
          </cell>
        </row>
        <row r="666">
          <cell r="A666">
            <v>664</v>
          </cell>
          <cell r="B666">
            <v>2024</v>
          </cell>
          <cell r="C666"/>
          <cell r="D666" t="str">
            <v>0015g00001ZTFlZAAX</v>
          </cell>
          <cell r="E666" t="str">
            <v>Agrawal Iron Traders</v>
          </cell>
          <cell r="F666" t="str">
            <v>MADHYA PRADESH</v>
          </cell>
          <cell r="G666" t="str">
            <v>JABALPUR</v>
          </cell>
          <cell r="H666" t="str">
            <v>Jabalpur</v>
          </cell>
          <cell r="I666" t="str">
            <v>Global Steel</v>
          </cell>
          <cell r="J666" t="str">
            <v>Swapnil Dahayat</v>
          </cell>
          <cell r="K666"/>
          <cell r="L666" t="str">
            <v>C13471</v>
          </cell>
          <cell r="M666" t="str">
            <v>Central</v>
          </cell>
          <cell r="N666">
            <v>482001</v>
          </cell>
          <cell r="O666" t="str">
            <v>23APFPA3150B1ZW</v>
          </cell>
          <cell r="P666">
            <v>9826155261</v>
          </cell>
          <cell r="Q666" t="str">
            <v>Oct'24</v>
          </cell>
          <cell r="R666">
            <v>2025</v>
          </cell>
          <cell r="S666"/>
          <cell r="T666">
            <v>100</v>
          </cell>
          <cell r="U666">
            <v>3.1300000000000001E-2</v>
          </cell>
          <cell r="V666" t="str">
            <v>Challenger</v>
          </cell>
          <cell r="W666"/>
          <cell r="X666"/>
          <cell r="Y666"/>
          <cell r="Z666"/>
          <cell r="AA666"/>
          <cell r="AB666"/>
          <cell r="AC666"/>
          <cell r="AD666"/>
          <cell r="AE666"/>
          <cell r="AF666">
            <v>2</v>
          </cell>
          <cell r="AG666"/>
          <cell r="AH666"/>
          <cell r="AI666"/>
          <cell r="AJ666">
            <v>2</v>
          </cell>
          <cell r="AK666"/>
          <cell r="AL666"/>
          <cell r="AM666"/>
          <cell r="AN666">
            <v>1</v>
          </cell>
          <cell r="AO666"/>
          <cell r="AP666"/>
          <cell r="AQ666"/>
          <cell r="AR666">
            <v>1.45</v>
          </cell>
          <cell r="AS666">
            <v>2.13</v>
          </cell>
          <cell r="AU666">
            <v>6</v>
          </cell>
          <cell r="AV666">
            <v>3.39</v>
          </cell>
          <cell r="AW666" t="str">
            <v/>
          </cell>
        </row>
        <row r="667">
          <cell r="A667">
            <v>665</v>
          </cell>
          <cell r="B667">
            <v>2024</v>
          </cell>
          <cell r="C667"/>
          <cell r="D667" t="str">
            <v>001J100000JrjctIAB</v>
          </cell>
          <cell r="E667" t="str">
            <v>Bansal Traders</v>
          </cell>
          <cell r="F667" t="str">
            <v>MADHYA PRADESH</v>
          </cell>
          <cell r="G667" t="str">
            <v>INDORE</v>
          </cell>
          <cell r="H667"/>
          <cell r="I667" t="str">
            <v>Global Steel</v>
          </cell>
          <cell r="J667" t="str">
            <v>Manish Tiwari</v>
          </cell>
          <cell r="K667" t="str">
            <v>Yogeshwar Richhariya</v>
          </cell>
          <cell r="L667" t="str">
            <v>C13471</v>
          </cell>
          <cell r="M667" t="str">
            <v>Central</v>
          </cell>
          <cell r="N667">
            <v>452007</v>
          </cell>
          <cell r="O667" t="str">
            <v>23DDJPA7491A1ZW</v>
          </cell>
          <cell r="P667">
            <v>9685131703</v>
          </cell>
          <cell r="Q667" t="str">
            <v>Oct'24</v>
          </cell>
          <cell r="R667">
            <v>2025</v>
          </cell>
          <cell r="S667"/>
          <cell r="T667">
            <v>100</v>
          </cell>
          <cell r="U667">
            <v>0</v>
          </cell>
          <cell r="V667" t="str">
            <v>Challenger</v>
          </cell>
          <cell r="W667"/>
          <cell r="X667"/>
          <cell r="Y667"/>
          <cell r="Z667"/>
          <cell r="AA667"/>
          <cell r="AB667"/>
          <cell r="AC667"/>
          <cell r="AD667"/>
          <cell r="AE667"/>
          <cell r="AF667">
            <v>30</v>
          </cell>
          <cell r="AG667"/>
          <cell r="AH667"/>
          <cell r="AI667"/>
          <cell r="AJ667"/>
          <cell r="AK667"/>
          <cell r="AL667"/>
          <cell r="AM667"/>
          <cell r="AO667"/>
          <cell r="AP667"/>
          <cell r="AQ667"/>
          <cell r="AR667"/>
          <cell r="AS667"/>
          <cell r="AU667"/>
          <cell r="AV667"/>
          <cell r="AW667" t="str">
            <v/>
          </cell>
        </row>
        <row r="668">
          <cell r="A668">
            <v>666</v>
          </cell>
          <cell r="B668">
            <v>2024</v>
          </cell>
          <cell r="C668"/>
          <cell r="D668" t="str">
            <v>0015g00001bcyjRAAQ</v>
          </cell>
          <cell r="E668" t="str">
            <v>G S Steel</v>
          </cell>
          <cell r="F668" t="str">
            <v>MADHYA PRADESH</v>
          </cell>
          <cell r="G668" t="str">
            <v>EAST NIMAR</v>
          </cell>
          <cell r="H668" t="str">
            <v>Khandwa</v>
          </cell>
          <cell r="I668" t="str">
            <v>R. K. ENTERPRISES</v>
          </cell>
          <cell r="J668" t="str">
            <v>Yogeshwar Richhariya</v>
          </cell>
          <cell r="K668" t="str">
            <v>Yogeshwar Richhariya</v>
          </cell>
          <cell r="L668" t="str">
            <v>001J1000005ZfroIAC</v>
          </cell>
          <cell r="M668" t="str">
            <v>Central</v>
          </cell>
          <cell r="N668">
            <v>450001</v>
          </cell>
          <cell r="O668" t="str">
            <v>23ABCPA4358G1Z6</v>
          </cell>
          <cell r="P668">
            <v>9425928461</v>
          </cell>
          <cell r="Q668" t="str">
            <v>Oct'24</v>
          </cell>
          <cell r="R668">
            <v>2025</v>
          </cell>
          <cell r="S668"/>
          <cell r="T668">
            <v>70</v>
          </cell>
          <cell r="U668">
            <v>0</v>
          </cell>
          <cell r="V668" t="str">
            <v>Challenger</v>
          </cell>
          <cell r="W668"/>
          <cell r="X668"/>
          <cell r="Y668"/>
          <cell r="Z668"/>
          <cell r="AA668"/>
          <cell r="AB668"/>
          <cell r="AC668"/>
          <cell r="AD668"/>
          <cell r="AE668"/>
          <cell r="AF668">
            <v>25</v>
          </cell>
          <cell r="AG668"/>
          <cell r="AH668">
            <v>30</v>
          </cell>
          <cell r="AI668"/>
          <cell r="AJ668"/>
          <cell r="AK668"/>
          <cell r="AL668"/>
          <cell r="AM668"/>
          <cell r="AO668"/>
          <cell r="AP668"/>
          <cell r="AQ668"/>
          <cell r="AR668"/>
          <cell r="AS668"/>
          <cell r="AU668"/>
          <cell r="AV668"/>
          <cell r="AW668" t="str">
            <v/>
          </cell>
        </row>
        <row r="669">
          <cell r="A669">
            <v>667</v>
          </cell>
          <cell r="B669">
            <v>2024</v>
          </cell>
          <cell r="C669"/>
          <cell r="D669" t="str">
            <v>001J1000009G6DpIAK</v>
          </cell>
          <cell r="E669" t="str">
            <v>VIRAT STEEL TRADERS</v>
          </cell>
          <cell r="F669" t="str">
            <v>MADHYA PRADESH</v>
          </cell>
          <cell r="G669" t="str">
            <v>SHAHDOL</v>
          </cell>
          <cell r="H669" t="str">
            <v>Shahdol</v>
          </cell>
          <cell r="I669" t="str">
            <v>Global Steel</v>
          </cell>
          <cell r="J669" t="str">
            <v>Dharmendra Kumar Yadav</v>
          </cell>
          <cell r="K669" t="str">
            <v>Dharmendra Kumar Yadav</v>
          </cell>
          <cell r="L669" t="str">
            <v>C13471</v>
          </cell>
          <cell r="M669" t="str">
            <v>Central</v>
          </cell>
          <cell r="N669">
            <v>484001</v>
          </cell>
          <cell r="O669" t="str">
            <v>23ADBPG3272G1Z2</v>
          </cell>
          <cell r="P669">
            <v>7795181717</v>
          </cell>
          <cell r="Q669" t="str">
            <v>Oct'24</v>
          </cell>
          <cell r="R669">
            <v>2025</v>
          </cell>
          <cell r="S669"/>
          <cell r="T669">
            <v>150</v>
          </cell>
          <cell r="U669">
            <v>0</v>
          </cell>
          <cell r="V669" t="str">
            <v>Challenger</v>
          </cell>
          <cell r="W669"/>
          <cell r="X669"/>
          <cell r="Y669"/>
          <cell r="Z669"/>
          <cell r="AA669"/>
          <cell r="AB669"/>
          <cell r="AC669"/>
          <cell r="AD669"/>
          <cell r="AE669"/>
          <cell r="AF669">
            <v>5</v>
          </cell>
          <cell r="AG669">
            <v>5</v>
          </cell>
          <cell r="AH669"/>
          <cell r="AI669">
            <v>6</v>
          </cell>
          <cell r="AJ669"/>
          <cell r="AK669"/>
          <cell r="AL669"/>
          <cell r="AM669"/>
          <cell r="AO669"/>
          <cell r="AP669"/>
          <cell r="AQ669"/>
          <cell r="AR669"/>
          <cell r="AS669"/>
          <cell r="AU669"/>
          <cell r="AV669"/>
          <cell r="AW669" t="str">
            <v/>
          </cell>
        </row>
        <row r="670">
          <cell r="A670">
            <v>668</v>
          </cell>
          <cell r="B670">
            <v>2024</v>
          </cell>
          <cell r="C670"/>
          <cell r="D670" t="str">
            <v>001J100000BahSpIAJ</v>
          </cell>
          <cell r="E670" t="str">
            <v>SETHI TRADERS</v>
          </cell>
          <cell r="F670" t="str">
            <v>MADHYA PRADESH</v>
          </cell>
          <cell r="G670" t="str">
            <v>DHAR</v>
          </cell>
          <cell r="H670" t="str">
            <v>Kukshi</v>
          </cell>
          <cell r="I670" t="str">
            <v>Global Steel</v>
          </cell>
          <cell r="J670" t="str">
            <v>Yogeshwar Richhariya</v>
          </cell>
          <cell r="K670" t="str">
            <v>Yogeshwar Richhariya</v>
          </cell>
          <cell r="L670" t="str">
            <v>C13471</v>
          </cell>
          <cell r="M670" t="str">
            <v>Central</v>
          </cell>
          <cell r="N670">
            <v>454331</v>
          </cell>
          <cell r="O670" t="str">
            <v>23CARPP1868G1ZB</v>
          </cell>
          <cell r="P670">
            <v>9893152914</v>
          </cell>
          <cell r="Q670" t="str">
            <v>Oct'24</v>
          </cell>
          <cell r="R670">
            <v>2025</v>
          </cell>
          <cell r="S670"/>
          <cell r="T670">
            <v>80</v>
          </cell>
          <cell r="U670">
            <v>0</v>
          </cell>
          <cell r="V670" t="str">
            <v>Challenger</v>
          </cell>
          <cell r="W670"/>
          <cell r="X670"/>
          <cell r="Y670"/>
          <cell r="Z670"/>
          <cell r="AA670"/>
          <cell r="AB670"/>
          <cell r="AC670"/>
          <cell r="AD670"/>
          <cell r="AE670"/>
          <cell r="AF670">
            <v>12</v>
          </cell>
          <cell r="AG670"/>
          <cell r="AH670"/>
          <cell r="AI670"/>
          <cell r="AJ670"/>
          <cell r="AK670"/>
          <cell r="AL670"/>
          <cell r="AM670"/>
          <cell r="AO670"/>
          <cell r="AP670"/>
          <cell r="AQ670"/>
          <cell r="AR670"/>
          <cell r="AS670"/>
          <cell r="AU670"/>
          <cell r="AV670"/>
          <cell r="AW670" t="str">
            <v/>
          </cell>
        </row>
        <row r="671">
          <cell r="A671">
            <v>669</v>
          </cell>
          <cell r="B671">
            <v>2024</v>
          </cell>
          <cell r="C671"/>
          <cell r="D671" t="str">
            <v>001J100000Jr2MlIAJ</v>
          </cell>
          <cell r="E671" t="str">
            <v>V K AGRAWAL</v>
          </cell>
          <cell r="F671" t="str">
            <v>CHHATTISGARH</v>
          </cell>
          <cell r="G671" t="str">
            <v>SURAJPUR</v>
          </cell>
          <cell r="H671" t="str">
            <v>Ambikapur</v>
          </cell>
          <cell r="I671" t="str">
            <v>LAXMI ENTERPRISES</v>
          </cell>
          <cell r="J671" t="str">
            <v>Nivesh Goyal</v>
          </cell>
          <cell r="K671"/>
          <cell r="L671" t="str">
            <v/>
          </cell>
          <cell r="M671" t="str">
            <v>Central</v>
          </cell>
          <cell r="N671">
            <v>497229</v>
          </cell>
          <cell r="O671" t="str">
            <v>22aalfv4143n1zv</v>
          </cell>
          <cell r="P671">
            <v>8815850807</v>
          </cell>
          <cell r="Q671" t="str">
            <v>Oct'24</v>
          </cell>
          <cell r="R671">
            <v>2025</v>
          </cell>
          <cell r="S671"/>
          <cell r="T671" t="str">
            <v/>
          </cell>
          <cell r="U671">
            <v>0</v>
          </cell>
          <cell r="V671" t="str">
            <v>Potential Not updated</v>
          </cell>
          <cell r="W671"/>
          <cell r="X671"/>
          <cell r="Y671"/>
          <cell r="Z671"/>
          <cell r="AA671"/>
          <cell r="AB671"/>
          <cell r="AC671"/>
          <cell r="AD671"/>
          <cell r="AE671"/>
          <cell r="AF671">
            <v>20</v>
          </cell>
          <cell r="AG671"/>
          <cell r="AH671"/>
          <cell r="AI671"/>
          <cell r="AJ671"/>
          <cell r="AK671"/>
          <cell r="AL671"/>
          <cell r="AM671"/>
          <cell r="AO671"/>
          <cell r="AP671"/>
          <cell r="AQ671"/>
          <cell r="AR671"/>
          <cell r="AS671"/>
          <cell r="AU671"/>
          <cell r="AV671"/>
          <cell r="AW671" t="str">
            <v/>
          </cell>
        </row>
        <row r="672">
          <cell r="A672">
            <v>670</v>
          </cell>
          <cell r="B672">
            <v>2024</v>
          </cell>
          <cell r="C672"/>
          <cell r="D672" t="str">
            <v>0015g00001UBHtQAAX</v>
          </cell>
          <cell r="E672" t="str">
            <v>VIMAL AGENCY</v>
          </cell>
          <cell r="F672" t="str">
            <v>CHHATTISGARH</v>
          </cell>
          <cell r="G672" t="str">
            <v>BALRAMPUR</v>
          </cell>
          <cell r="H672" t="str">
            <v>Ramanujganj</v>
          </cell>
          <cell r="I672" t="str">
            <v>LAXMI ENTERPRISES</v>
          </cell>
          <cell r="J672" t="str">
            <v>Vikash Kumar</v>
          </cell>
          <cell r="K672"/>
          <cell r="L672" t="str">
            <v/>
          </cell>
          <cell r="M672" t="str">
            <v>Central</v>
          </cell>
          <cell r="N672">
            <v>497220</v>
          </cell>
          <cell r="O672" t="str">
            <v>22AFSPA1816P1ZC</v>
          </cell>
          <cell r="P672">
            <v>9165205555</v>
          </cell>
          <cell r="Q672" t="str">
            <v>Oct'24</v>
          </cell>
          <cell r="R672">
            <v>2025</v>
          </cell>
          <cell r="S672"/>
          <cell r="T672" t="str">
            <v/>
          </cell>
          <cell r="U672">
            <v>0</v>
          </cell>
          <cell r="V672" t="str">
            <v>Potential Not updated</v>
          </cell>
          <cell r="W672"/>
          <cell r="X672"/>
          <cell r="Y672"/>
          <cell r="Z672"/>
          <cell r="AA672"/>
          <cell r="AB672"/>
          <cell r="AC672"/>
          <cell r="AD672"/>
          <cell r="AE672"/>
          <cell r="AF672">
            <v>30</v>
          </cell>
          <cell r="AG672"/>
          <cell r="AH672"/>
          <cell r="AI672"/>
          <cell r="AJ672"/>
          <cell r="AK672"/>
          <cell r="AL672"/>
          <cell r="AM672"/>
          <cell r="AO672"/>
          <cell r="AP672"/>
          <cell r="AQ672"/>
          <cell r="AR672"/>
          <cell r="AS672"/>
          <cell r="AU672"/>
          <cell r="AV672"/>
          <cell r="AW672" t="str">
            <v/>
          </cell>
        </row>
        <row r="673">
          <cell r="A673">
            <v>671</v>
          </cell>
          <cell r="B673">
            <v>2024</v>
          </cell>
          <cell r="C673"/>
          <cell r="D673" t="str">
            <v>001J100000LfFZSIA3</v>
          </cell>
          <cell r="E673" t="str">
            <v>Bhabani Enterprises</v>
          </cell>
          <cell r="F673" t="str">
            <v>ODISHA</v>
          </cell>
          <cell r="G673" t="str">
            <v>CUTTACK</v>
          </cell>
          <cell r="H673"/>
          <cell r="I673" t="str">
            <v>Niyati Udyog Private Limited</v>
          </cell>
          <cell r="J673" t="str">
            <v>Govind Dorwal</v>
          </cell>
          <cell r="K673" t="str">
            <v>Bidyut Ranjan Mishra</v>
          </cell>
          <cell r="L673" t="str">
            <v>C13293</v>
          </cell>
          <cell r="M673" t="str">
            <v>Central</v>
          </cell>
          <cell r="N673">
            <v>753009</v>
          </cell>
          <cell r="O673" t="str">
            <v>20BBPM2284Q1ZH</v>
          </cell>
          <cell r="P673">
            <v>6372804716</v>
          </cell>
          <cell r="Q673" t="str">
            <v>Oct'24</v>
          </cell>
          <cell r="R673">
            <v>2025</v>
          </cell>
          <cell r="S673"/>
          <cell r="T673">
            <v>50</v>
          </cell>
          <cell r="U673">
            <v>0</v>
          </cell>
          <cell r="V673" t="str">
            <v>Minor</v>
          </cell>
          <cell r="W673"/>
          <cell r="X673"/>
          <cell r="Y673"/>
          <cell r="Z673"/>
          <cell r="AA673"/>
          <cell r="AB673"/>
          <cell r="AC673"/>
          <cell r="AD673"/>
          <cell r="AE673"/>
          <cell r="AF673">
            <v>25.1</v>
          </cell>
          <cell r="AG673"/>
          <cell r="AH673"/>
          <cell r="AI673"/>
          <cell r="AJ673"/>
          <cell r="AK673"/>
          <cell r="AL673"/>
          <cell r="AM673"/>
          <cell r="AO673"/>
          <cell r="AP673"/>
          <cell r="AQ673"/>
          <cell r="AR673"/>
          <cell r="AS673"/>
          <cell r="AU673"/>
          <cell r="AV673"/>
          <cell r="AW673" t="str">
            <v/>
          </cell>
        </row>
        <row r="674">
          <cell r="A674">
            <v>672</v>
          </cell>
          <cell r="B674">
            <v>2024</v>
          </cell>
          <cell r="C674"/>
          <cell r="D674" t="str">
            <v>001J100000JqwFIIAZ</v>
          </cell>
          <cell r="E674" t="str">
            <v>M/S SWASTIK STEEL</v>
          </cell>
          <cell r="F674" t="str">
            <v>ODISHA</v>
          </cell>
          <cell r="G674" t="str">
            <v>BARGARH</v>
          </cell>
          <cell r="H674" t="str">
            <v>Bargarh</v>
          </cell>
          <cell r="I674" t="str">
            <v>SACHDEVA ISPAT PVT LTD</v>
          </cell>
          <cell r="J674" t="str">
            <v>Papun Padhan</v>
          </cell>
          <cell r="K674" t="str">
            <v>Papun Padhan</v>
          </cell>
          <cell r="L674" t="str">
            <v>C12823</v>
          </cell>
          <cell r="M674" t="str">
            <v>Central</v>
          </cell>
          <cell r="N674">
            <v>768028</v>
          </cell>
          <cell r="O674" t="str">
            <v>21ABPPA2347C1ZC</v>
          </cell>
          <cell r="P674">
            <v>9437051319</v>
          </cell>
          <cell r="Q674" t="str">
            <v>Oct'24</v>
          </cell>
          <cell r="R674">
            <v>2025</v>
          </cell>
          <cell r="S674"/>
          <cell r="T674" t="str">
            <v/>
          </cell>
          <cell r="U674">
            <v>0</v>
          </cell>
          <cell r="V674" t="str">
            <v>Potential Not updated</v>
          </cell>
          <cell r="W674"/>
          <cell r="X674"/>
          <cell r="Y674"/>
          <cell r="Z674"/>
          <cell r="AA674"/>
          <cell r="AB674"/>
          <cell r="AC674"/>
          <cell r="AD674"/>
          <cell r="AE674"/>
          <cell r="AF674">
            <v>50</v>
          </cell>
          <cell r="AG674"/>
          <cell r="AH674"/>
          <cell r="AI674"/>
          <cell r="AJ674"/>
          <cell r="AK674"/>
          <cell r="AL674"/>
          <cell r="AM674"/>
          <cell r="AO674"/>
          <cell r="AP674"/>
          <cell r="AQ674"/>
          <cell r="AR674"/>
          <cell r="AS674"/>
          <cell r="AU674"/>
          <cell r="AV674"/>
          <cell r="AW674" t="str">
            <v/>
          </cell>
        </row>
        <row r="675">
          <cell r="A675">
            <v>673</v>
          </cell>
          <cell r="B675">
            <v>2024</v>
          </cell>
          <cell r="C675"/>
          <cell r="D675" t="str">
            <v>0015g00001ghRbrAAE</v>
          </cell>
          <cell r="E675" t="str">
            <v>M/S PRUSTI ENTERPRISES</v>
          </cell>
          <cell r="F675" t="str">
            <v>ODISHA</v>
          </cell>
          <cell r="G675" t="str">
            <v>SAMBALPUR</v>
          </cell>
          <cell r="H675" t="str">
            <v>Rairakhol</v>
          </cell>
          <cell r="I675" t="str">
            <v>SACHDEVA ISPAT PVT LTD</v>
          </cell>
          <cell r="J675" t="str">
            <v>Papun Padhan</v>
          </cell>
          <cell r="K675" t="str">
            <v>Papun Padhan</v>
          </cell>
          <cell r="L675" t="str">
            <v>C12823</v>
          </cell>
          <cell r="M675" t="str">
            <v>Central</v>
          </cell>
          <cell r="N675">
            <v>768018</v>
          </cell>
          <cell r="O675" t="str">
            <v>21BHIPP3101K1ZO</v>
          </cell>
          <cell r="P675">
            <v>9937303540</v>
          </cell>
          <cell r="Q675" t="str">
            <v>Oct'24</v>
          </cell>
          <cell r="R675">
            <v>2025</v>
          </cell>
          <cell r="S675"/>
          <cell r="T675">
            <v>200</v>
          </cell>
          <cell r="U675">
            <v>0</v>
          </cell>
          <cell r="V675" t="str">
            <v>Challenger</v>
          </cell>
          <cell r="W675"/>
          <cell r="X675"/>
          <cell r="Y675"/>
          <cell r="Z675"/>
          <cell r="AA675"/>
          <cell r="AB675"/>
          <cell r="AC675"/>
          <cell r="AD675"/>
          <cell r="AE675"/>
          <cell r="AF675">
            <v>30</v>
          </cell>
          <cell r="AG675">
            <v>21</v>
          </cell>
          <cell r="AH675">
            <v>30</v>
          </cell>
          <cell r="AI675"/>
          <cell r="AJ675"/>
          <cell r="AK675"/>
          <cell r="AL675"/>
          <cell r="AM675"/>
          <cell r="AO675"/>
          <cell r="AP675">
            <v>94.97</v>
          </cell>
          <cell r="AQ675"/>
          <cell r="AR675">
            <v>8</v>
          </cell>
          <cell r="AS675"/>
          <cell r="AU675"/>
          <cell r="AV675"/>
          <cell r="AW675" t="str">
            <v/>
          </cell>
        </row>
        <row r="676">
          <cell r="A676">
            <v>674</v>
          </cell>
          <cell r="B676">
            <v>2024</v>
          </cell>
          <cell r="C676"/>
          <cell r="D676" t="str">
            <v>001J100000MDyeqIAD</v>
          </cell>
          <cell r="E676" t="str">
            <v>ORISSA HARDWARE STORE</v>
          </cell>
          <cell r="F676" t="str">
            <v>ODISHA</v>
          </cell>
          <cell r="G676" t="str">
            <v>KENDUJHAR</v>
          </cell>
          <cell r="H676"/>
          <cell r="I676" t="str">
            <v>SACHDEVA ISPAT PVT LTD</v>
          </cell>
          <cell r="J676" t="str">
            <v>Papun Padhan</v>
          </cell>
          <cell r="K676" t="str">
            <v>Papun Padhan</v>
          </cell>
          <cell r="L676" t="str">
            <v>C12823</v>
          </cell>
          <cell r="M676" t="str">
            <v>Central</v>
          </cell>
          <cell r="N676">
            <v>758035</v>
          </cell>
          <cell r="O676" t="str">
            <v>21AADFO6008M1ZE</v>
          </cell>
          <cell r="P676">
            <v>9437075383</v>
          </cell>
          <cell r="Q676" t="str">
            <v>Oct'24</v>
          </cell>
          <cell r="R676">
            <v>2025</v>
          </cell>
          <cell r="S676"/>
          <cell r="T676">
            <v>50</v>
          </cell>
          <cell r="U676">
            <v>8.6666666666666656E-2</v>
          </cell>
          <cell r="V676" t="str">
            <v>Minor</v>
          </cell>
          <cell r="W676"/>
          <cell r="X676"/>
          <cell r="Y676"/>
          <cell r="Z676"/>
          <cell r="AA676"/>
          <cell r="AB676"/>
          <cell r="AC676"/>
          <cell r="AD676"/>
          <cell r="AE676"/>
          <cell r="AF676">
            <v>2</v>
          </cell>
          <cell r="AG676"/>
          <cell r="AH676"/>
          <cell r="AI676"/>
          <cell r="AJ676"/>
          <cell r="AK676"/>
          <cell r="AL676"/>
          <cell r="AM676"/>
          <cell r="AO676"/>
          <cell r="AP676"/>
          <cell r="AQ676"/>
          <cell r="AR676"/>
          <cell r="AS676"/>
          <cell r="AU676">
            <v>3</v>
          </cell>
          <cell r="AV676">
            <v>10</v>
          </cell>
          <cell r="AW676">
            <v>3</v>
          </cell>
        </row>
        <row r="677">
          <cell r="A677">
            <v>675</v>
          </cell>
          <cell r="B677">
            <v>2024</v>
          </cell>
          <cell r="C677"/>
          <cell r="D677" t="str">
            <v>001J100000MDzRTIA1</v>
          </cell>
          <cell r="E677" t="str">
            <v>J. P. STEEL CO.</v>
          </cell>
          <cell r="F677" t="str">
            <v>ODISHA</v>
          </cell>
          <cell r="G677" t="str">
            <v>SUNDARGARH</v>
          </cell>
          <cell r="H677" t="str">
            <v>Sundargarh</v>
          </cell>
          <cell r="I677" t="str">
            <v>SACHDEVA ISPAT PVT LTD</v>
          </cell>
          <cell r="J677" t="str">
            <v>Papun Padhan</v>
          </cell>
          <cell r="K677" t="str">
            <v>Papun Padhan</v>
          </cell>
          <cell r="L677" t="str">
            <v>C12823</v>
          </cell>
          <cell r="M677" t="str">
            <v>Central</v>
          </cell>
          <cell r="N677">
            <v>769004</v>
          </cell>
          <cell r="O677" t="str">
            <v>21ABDPG9207D1ZB</v>
          </cell>
          <cell r="P677">
            <v>9437964248</v>
          </cell>
          <cell r="Q677" t="str">
            <v>Oct'24</v>
          </cell>
          <cell r="R677">
            <v>2025</v>
          </cell>
          <cell r="S677"/>
          <cell r="T677">
            <v>100</v>
          </cell>
          <cell r="U677">
            <v>5.0000000000000001E-3</v>
          </cell>
          <cell r="V677" t="str">
            <v>Challenger</v>
          </cell>
          <cell r="W677"/>
          <cell r="X677"/>
          <cell r="Y677"/>
          <cell r="Z677"/>
          <cell r="AA677"/>
          <cell r="AB677"/>
          <cell r="AC677"/>
          <cell r="AD677"/>
          <cell r="AE677"/>
          <cell r="AF677">
            <v>3</v>
          </cell>
          <cell r="AG677"/>
          <cell r="AH677"/>
          <cell r="AI677"/>
          <cell r="AJ677"/>
          <cell r="AK677"/>
          <cell r="AL677"/>
          <cell r="AM677"/>
          <cell r="AO677"/>
          <cell r="AP677"/>
          <cell r="AQ677"/>
          <cell r="AR677">
            <v>1</v>
          </cell>
          <cell r="AS677">
            <v>2.5</v>
          </cell>
          <cell r="AU677"/>
          <cell r="AV677">
            <v>1.5</v>
          </cell>
          <cell r="AW677" t="str">
            <v/>
          </cell>
        </row>
        <row r="678">
          <cell r="A678">
            <v>676</v>
          </cell>
          <cell r="B678">
            <v>2024</v>
          </cell>
          <cell r="C678"/>
          <cell r="D678" t="str">
            <v>0015g00001HNtKIAA1</v>
          </cell>
          <cell r="E678" t="str">
            <v>M/S SHREE BALAJI TRADING COMPANY</v>
          </cell>
          <cell r="F678" t="str">
            <v>UTTAR PRADESH</v>
          </cell>
          <cell r="G678" t="str">
            <v>ALIGARH</v>
          </cell>
          <cell r="H678" t="str">
            <v>Aligarh</v>
          </cell>
          <cell r="I678" t="str">
            <v>DINESH STEEL PRIVATE LIMITED</v>
          </cell>
          <cell r="J678" t="str">
            <v>Pawan Kumar</v>
          </cell>
          <cell r="K678"/>
          <cell r="L678" t="str">
            <v>C12820</v>
          </cell>
          <cell r="M678" t="str">
            <v>North</v>
          </cell>
          <cell r="N678">
            <v>202001</v>
          </cell>
          <cell r="O678" t="str">
            <v>09CKTPG0833Q1ZF</v>
          </cell>
          <cell r="P678">
            <v>7017568990</v>
          </cell>
          <cell r="Q678" t="str">
            <v>Oct'24</v>
          </cell>
          <cell r="R678">
            <v>2025</v>
          </cell>
          <cell r="S678"/>
          <cell r="T678">
            <v>100</v>
          </cell>
          <cell r="U678">
            <v>0</v>
          </cell>
          <cell r="V678" t="str">
            <v>Challenger</v>
          </cell>
          <cell r="W678"/>
          <cell r="X678"/>
          <cell r="Y678"/>
          <cell r="Z678"/>
          <cell r="AA678"/>
          <cell r="AB678"/>
          <cell r="AC678"/>
          <cell r="AD678"/>
          <cell r="AE678"/>
          <cell r="AF678">
            <v>16</v>
          </cell>
          <cell r="AG678"/>
          <cell r="AH678"/>
          <cell r="AI678"/>
          <cell r="AJ678"/>
          <cell r="AK678"/>
          <cell r="AL678"/>
          <cell r="AM678">
            <v>12</v>
          </cell>
          <cell r="AO678"/>
          <cell r="AP678"/>
          <cell r="AQ678">
            <v>11.99</v>
          </cell>
          <cell r="AR678"/>
          <cell r="AS678"/>
          <cell r="AU678"/>
          <cell r="AV678"/>
          <cell r="AW678" t="str">
            <v/>
          </cell>
        </row>
        <row r="679">
          <cell r="A679">
            <v>677</v>
          </cell>
          <cell r="B679">
            <v>2024</v>
          </cell>
          <cell r="C679"/>
          <cell r="D679" t="str">
            <v>0015g00001V9SR4AAN</v>
          </cell>
          <cell r="E679" t="str">
            <v>M/S PURVANCHAL TRADERS</v>
          </cell>
          <cell r="F679" t="str">
            <v>UTTAR PRADESH</v>
          </cell>
          <cell r="G679" t="str">
            <v>AZAMGARH</v>
          </cell>
          <cell r="H679" t="str">
            <v>Noida</v>
          </cell>
          <cell r="I679" t="str">
            <v>SHASHI STEELS CORPORATION</v>
          </cell>
          <cell r="J679" t="str">
            <v>Abhijeet Biswas</v>
          </cell>
          <cell r="K679" t="str">
            <v>Abhijeet Biswas</v>
          </cell>
          <cell r="L679" t="str">
            <v>C12816</v>
          </cell>
          <cell r="M679" t="str">
            <v>North</v>
          </cell>
          <cell r="N679">
            <v>276001</v>
          </cell>
          <cell r="O679" t="str">
            <v>09CYEPK0922M1Z8</v>
          </cell>
          <cell r="P679">
            <v>9818149417</v>
          </cell>
          <cell r="Q679" t="str">
            <v>Oct'24</v>
          </cell>
          <cell r="R679">
            <v>2025</v>
          </cell>
          <cell r="S679"/>
          <cell r="T679">
            <v>100</v>
          </cell>
          <cell r="U679">
            <v>0.55010000000000003</v>
          </cell>
          <cell r="V679" t="str">
            <v>Star</v>
          </cell>
          <cell r="W679"/>
          <cell r="X679"/>
          <cell r="Y679"/>
          <cell r="Z679"/>
          <cell r="AA679"/>
          <cell r="AB679"/>
          <cell r="AC679"/>
          <cell r="AD679"/>
          <cell r="AE679"/>
          <cell r="AF679">
            <v>54</v>
          </cell>
          <cell r="AG679">
            <v>51</v>
          </cell>
          <cell r="AH679">
            <v>50</v>
          </cell>
          <cell r="AI679"/>
          <cell r="AJ679">
            <v>51</v>
          </cell>
          <cell r="AK679">
            <v>129</v>
          </cell>
          <cell r="AL679"/>
          <cell r="AM679"/>
          <cell r="AN679">
            <v>11</v>
          </cell>
          <cell r="AO679">
            <v>2.4900000000000002</v>
          </cell>
          <cell r="AP679"/>
          <cell r="AQ679"/>
          <cell r="AR679"/>
          <cell r="AS679"/>
          <cell r="AT679">
            <v>149.03</v>
          </cell>
          <cell r="AU679">
            <v>16</v>
          </cell>
          <cell r="AV679"/>
          <cell r="AW679">
            <v>90</v>
          </cell>
        </row>
        <row r="680">
          <cell r="A680">
            <v>678</v>
          </cell>
          <cell r="B680">
            <v>2024</v>
          </cell>
          <cell r="C680"/>
          <cell r="D680" t="str">
            <v>001J100000N95tqIAB</v>
          </cell>
          <cell r="E680" t="str">
            <v>M/s Jai Shanidev Marbles and Traders</v>
          </cell>
          <cell r="F680">
            <v>0</v>
          </cell>
          <cell r="G680">
            <v>0</v>
          </cell>
          <cell r="H680"/>
          <cell r="I680" t="str">
            <v>SHASHI STEELS CORPORATION</v>
          </cell>
          <cell r="J680" t="str">
            <v>Abhijeet Biswas</v>
          </cell>
          <cell r="K680" t="str">
            <v>Abhijeet Biswas</v>
          </cell>
          <cell r="L680" t="str">
            <v>C12816</v>
          </cell>
          <cell r="M680" t="str">
            <v>North</v>
          </cell>
          <cell r="N680">
            <v>0</v>
          </cell>
          <cell r="O680" t="str">
            <v>09DRSPS0046A1ZP</v>
          </cell>
          <cell r="P680" t="str">
            <v>81711 20734</v>
          </cell>
          <cell r="Q680" t="str">
            <v>Oct'24</v>
          </cell>
          <cell r="R680">
            <v>2025</v>
          </cell>
          <cell r="S680"/>
          <cell r="T680">
            <v>200</v>
          </cell>
          <cell r="U680">
            <v>0</v>
          </cell>
          <cell r="V680" t="str">
            <v>Challenger</v>
          </cell>
          <cell r="W680"/>
          <cell r="X680"/>
          <cell r="Y680"/>
          <cell r="Z680"/>
          <cell r="AA680"/>
          <cell r="AB680"/>
          <cell r="AC680"/>
          <cell r="AD680"/>
          <cell r="AE680"/>
          <cell r="AF680">
            <v>51</v>
          </cell>
          <cell r="AG680"/>
          <cell r="AH680">
            <v>84.31</v>
          </cell>
          <cell r="AI680"/>
          <cell r="AJ680"/>
          <cell r="AK680"/>
          <cell r="AL680"/>
          <cell r="AM680"/>
          <cell r="AO680"/>
          <cell r="AP680"/>
          <cell r="AQ680"/>
          <cell r="AR680"/>
          <cell r="AS680"/>
          <cell r="AU680"/>
          <cell r="AV680"/>
          <cell r="AW680" t="str">
            <v/>
          </cell>
        </row>
        <row r="681">
          <cell r="A681">
            <v>679</v>
          </cell>
          <cell r="B681">
            <v>2024</v>
          </cell>
          <cell r="C681"/>
          <cell r="D681" t="str">
            <v>001J100000JsZ8XIAV</v>
          </cell>
          <cell r="E681" t="str">
            <v>MAA JAGULEI TRADERS</v>
          </cell>
          <cell r="F681" t="str">
            <v>ODISHA</v>
          </cell>
          <cell r="G681" t="str">
            <v>SAMBALPUR</v>
          </cell>
          <cell r="H681"/>
          <cell r="I681" t="str">
            <v>GOLDWIN ISPAT PRIVATE LIMITED</v>
          </cell>
          <cell r="J681" t="str">
            <v>Bidyut Ranjan Mishra</v>
          </cell>
          <cell r="K681" t="str">
            <v>Bidyut Ranjan Mishra</v>
          </cell>
          <cell r="L681" t="str">
            <v>001J1000009FjqalAC</v>
          </cell>
          <cell r="M681" t="str">
            <v>Central</v>
          </cell>
          <cell r="N681">
            <v>768212</v>
          </cell>
          <cell r="O681">
            <v>0</v>
          </cell>
          <cell r="P681" t="str">
            <v>+971 56 991 3010</v>
          </cell>
          <cell r="Q681" t="str">
            <v>Oct'24</v>
          </cell>
          <cell r="R681">
            <v>2025</v>
          </cell>
          <cell r="S681"/>
          <cell r="T681">
            <v>300</v>
          </cell>
          <cell r="U681">
            <v>0</v>
          </cell>
          <cell r="V681" t="str">
            <v>Alien</v>
          </cell>
          <cell r="W681"/>
          <cell r="X681"/>
          <cell r="Y681"/>
          <cell r="Z681"/>
          <cell r="AA681"/>
          <cell r="AB681"/>
          <cell r="AC681"/>
          <cell r="AD681"/>
          <cell r="AE681"/>
          <cell r="AF681">
            <v>96</v>
          </cell>
          <cell r="AG681"/>
          <cell r="AH681"/>
          <cell r="AI681"/>
          <cell r="AJ681"/>
          <cell r="AK681"/>
          <cell r="AL681"/>
          <cell r="AM681"/>
          <cell r="AO681"/>
          <cell r="AP681"/>
          <cell r="AQ681"/>
          <cell r="AR681"/>
          <cell r="AS681"/>
          <cell r="AU681"/>
          <cell r="AV681"/>
          <cell r="AW681" t="str">
            <v/>
          </cell>
        </row>
        <row r="682">
          <cell r="A682">
            <v>680</v>
          </cell>
          <cell r="B682">
            <v>2024</v>
          </cell>
          <cell r="C682"/>
          <cell r="D682" t="str">
            <v>0015g00001VBDVAAA5</v>
          </cell>
          <cell r="E682" t="str">
            <v>SHARMA STEELS</v>
          </cell>
          <cell r="F682" t="str">
            <v>HARYANA</v>
          </cell>
          <cell r="G682" t="str">
            <v>PANCHKULA</v>
          </cell>
          <cell r="H682" t="str">
            <v>Kalka</v>
          </cell>
          <cell r="I682" t="str">
            <v>RAMDOOT UDHYOG PRIVATE LIMITED</v>
          </cell>
          <cell r="J682" t="str">
            <v>Sushant Abrol</v>
          </cell>
          <cell r="K682" t="str">
            <v>Naseem Makkar</v>
          </cell>
          <cell r="L682" t="str">
            <v>C13168</v>
          </cell>
          <cell r="M682" t="str">
            <v>North</v>
          </cell>
          <cell r="N682">
            <v>134102</v>
          </cell>
          <cell r="O682" t="str">
            <v>06ACOPS2223B1ZW</v>
          </cell>
          <cell r="P682">
            <v>7404300068</v>
          </cell>
          <cell r="Q682" t="str">
            <v>Oct'24</v>
          </cell>
          <cell r="R682">
            <v>2025</v>
          </cell>
          <cell r="S682"/>
          <cell r="T682">
            <v>50</v>
          </cell>
          <cell r="U682">
            <v>0</v>
          </cell>
          <cell r="V682" t="str">
            <v>Minor</v>
          </cell>
          <cell r="W682"/>
          <cell r="X682"/>
          <cell r="Y682"/>
          <cell r="Z682"/>
          <cell r="AA682"/>
          <cell r="AB682"/>
          <cell r="AC682"/>
          <cell r="AD682"/>
          <cell r="AE682"/>
          <cell r="AF682">
            <v>94.4</v>
          </cell>
          <cell r="AG682"/>
          <cell r="AH682"/>
          <cell r="AI682"/>
          <cell r="AJ682"/>
          <cell r="AK682"/>
          <cell r="AL682"/>
          <cell r="AM682"/>
          <cell r="AO682"/>
          <cell r="AP682"/>
          <cell r="AQ682"/>
          <cell r="AR682"/>
          <cell r="AS682"/>
          <cell r="AU682"/>
          <cell r="AV682"/>
          <cell r="AW682" t="str">
            <v/>
          </cell>
        </row>
        <row r="683">
          <cell r="A683">
            <v>681</v>
          </cell>
          <cell r="B683">
            <v>2024</v>
          </cell>
          <cell r="C683"/>
          <cell r="D683" t="str">
            <v>001J1000003k14MIAQ</v>
          </cell>
          <cell r="E683" t="str">
            <v>ROHIT IRON AND STEEL INDIA PVT LTD</v>
          </cell>
          <cell r="F683" t="str">
            <v>MAHARASHTRA</v>
          </cell>
          <cell r="G683" t="str">
            <v>NAGPUR</v>
          </cell>
          <cell r="H683"/>
          <cell r="I683" t="str">
            <v>SSTL (INDIA) PRIVATE LIMITED</v>
          </cell>
          <cell r="J683" t="str">
            <v>Ekeshwar Sahu</v>
          </cell>
          <cell r="K683" t="str">
            <v>Ekeshwar Sahu</v>
          </cell>
          <cell r="L683" t="str">
            <v>C13295</v>
          </cell>
          <cell r="M683" t="str">
            <v>Central</v>
          </cell>
          <cell r="N683">
            <v>440008</v>
          </cell>
          <cell r="O683" t="str">
            <v>27AACCR8951Q1ZI</v>
          </cell>
          <cell r="P683">
            <v>7122763602</v>
          </cell>
          <cell r="Q683" t="str">
            <v>Oct'24</v>
          </cell>
          <cell r="R683">
            <v>2025</v>
          </cell>
          <cell r="S683"/>
          <cell r="T683">
            <v>2200</v>
          </cell>
          <cell r="U683">
            <v>0</v>
          </cell>
          <cell r="V683" t="str">
            <v>Alien</v>
          </cell>
          <cell r="W683"/>
          <cell r="X683"/>
          <cell r="Y683"/>
          <cell r="Z683"/>
          <cell r="AA683"/>
          <cell r="AB683"/>
          <cell r="AC683"/>
          <cell r="AD683"/>
          <cell r="AE683"/>
          <cell r="AF683">
            <v>243</v>
          </cell>
          <cell r="AG683">
            <v>78</v>
          </cell>
          <cell r="AH683">
            <v>372</v>
          </cell>
          <cell r="AI683"/>
          <cell r="AJ683">
            <v>10</v>
          </cell>
          <cell r="AK683">
            <v>339</v>
          </cell>
          <cell r="AL683">
            <v>381</v>
          </cell>
          <cell r="AM683">
            <v>395</v>
          </cell>
          <cell r="AO683">
            <v>71.88</v>
          </cell>
          <cell r="AP683"/>
          <cell r="AQ683"/>
          <cell r="AR683">
            <v>41.74</v>
          </cell>
          <cell r="AS683">
            <v>44.94</v>
          </cell>
          <cell r="AU683"/>
          <cell r="AV683"/>
          <cell r="AW683">
            <v>42</v>
          </cell>
        </row>
        <row r="684">
          <cell r="A684">
            <v>682</v>
          </cell>
          <cell r="B684">
            <v>2024</v>
          </cell>
          <cell r="C684"/>
          <cell r="D684" t="str">
            <v>001J100000I2ZyDIAV</v>
          </cell>
          <cell r="E684" t="str">
            <v>shri sai traders chikhali bhandara</v>
          </cell>
          <cell r="F684" t="str">
            <v>MAHARASHTRA</v>
          </cell>
          <cell r="G684" t="str">
            <v>BHANDARA</v>
          </cell>
          <cell r="H684"/>
          <cell r="I684" t="str">
            <v>SSTL (INDIA) PRIVATE LIMITED</v>
          </cell>
          <cell r="J684" t="str">
            <v>Ekeshwar Sahu</v>
          </cell>
          <cell r="K684" t="str">
            <v>Ekeshwar Sahu</v>
          </cell>
          <cell r="L684" t="str">
            <v>C13295</v>
          </cell>
          <cell r="M684" t="str">
            <v>Central</v>
          </cell>
          <cell r="N684">
            <v>441906</v>
          </cell>
          <cell r="O684" t="str">
            <v>27ARAPA7866J1ZM</v>
          </cell>
          <cell r="P684">
            <v>9075023042</v>
          </cell>
          <cell r="Q684" t="str">
            <v>Oct'24</v>
          </cell>
          <cell r="R684">
            <v>2025</v>
          </cell>
          <cell r="S684"/>
          <cell r="T684">
            <v>120</v>
          </cell>
          <cell r="U684">
            <v>0</v>
          </cell>
          <cell r="V684" t="str">
            <v>Challenger</v>
          </cell>
          <cell r="W684"/>
          <cell r="X684"/>
          <cell r="Y684"/>
          <cell r="Z684"/>
          <cell r="AA684"/>
          <cell r="AB684"/>
          <cell r="AC684"/>
          <cell r="AD684"/>
          <cell r="AE684"/>
          <cell r="AF684">
            <v>25</v>
          </cell>
          <cell r="AG684"/>
          <cell r="AH684"/>
          <cell r="AI684"/>
          <cell r="AJ684">
            <v>10</v>
          </cell>
          <cell r="AK684"/>
          <cell r="AL684"/>
          <cell r="AM684"/>
          <cell r="AO684"/>
          <cell r="AP684"/>
          <cell r="AQ684"/>
          <cell r="AR684"/>
          <cell r="AS684"/>
          <cell r="AU684"/>
          <cell r="AV684"/>
          <cell r="AW684" t="str">
            <v/>
          </cell>
        </row>
        <row r="685">
          <cell r="A685">
            <v>683</v>
          </cell>
          <cell r="B685">
            <v>2024</v>
          </cell>
          <cell r="C685"/>
          <cell r="D685" t="str">
            <v>0015g00001fUNvWAAW</v>
          </cell>
          <cell r="E685" t="str">
            <v>D KHANDELWAL STEEL CORPORATION</v>
          </cell>
          <cell r="F685" t="str">
            <v>Maharashtra</v>
          </cell>
          <cell r="G685" t="str">
            <v>NAGPUR</v>
          </cell>
          <cell r="H685"/>
          <cell r="I685" t="str">
            <v>SSTL (INDIA) PRIVATE LIMITED</v>
          </cell>
          <cell r="J685" t="str">
            <v>Ekeshwar Sahu</v>
          </cell>
          <cell r="K685" t="str">
            <v>Ekeshwar Sahu</v>
          </cell>
          <cell r="L685" t="str">
            <v>C13295</v>
          </cell>
          <cell r="M685" t="str">
            <v>Central</v>
          </cell>
          <cell r="N685">
            <v>440018</v>
          </cell>
          <cell r="O685" t="str">
            <v>27CEGPK3546H1ZE</v>
          </cell>
          <cell r="P685">
            <v>9881713477</v>
          </cell>
          <cell r="Q685" t="str">
            <v>Oct'24</v>
          </cell>
          <cell r="R685">
            <v>2025</v>
          </cell>
          <cell r="S685"/>
          <cell r="T685">
            <v>50</v>
          </cell>
          <cell r="U685">
            <v>0.27546666666666669</v>
          </cell>
          <cell r="V685" t="str">
            <v>Friendly</v>
          </cell>
          <cell r="W685"/>
          <cell r="X685"/>
          <cell r="Y685"/>
          <cell r="Z685"/>
          <cell r="AA685"/>
          <cell r="AB685"/>
          <cell r="AC685"/>
          <cell r="AD685"/>
          <cell r="AE685"/>
          <cell r="AF685">
            <v>32</v>
          </cell>
          <cell r="AG685"/>
          <cell r="AH685">
            <v>28</v>
          </cell>
          <cell r="AI685"/>
          <cell r="AJ685"/>
          <cell r="AK685">
            <v>36</v>
          </cell>
          <cell r="AL685"/>
          <cell r="AM685"/>
          <cell r="AO685"/>
          <cell r="AP685"/>
          <cell r="AQ685"/>
          <cell r="AR685"/>
          <cell r="AS685"/>
          <cell r="AU685"/>
          <cell r="AV685">
            <v>41.32</v>
          </cell>
          <cell r="AW685" t="str">
            <v/>
          </cell>
        </row>
        <row r="686">
          <cell r="A686">
            <v>684</v>
          </cell>
          <cell r="B686">
            <v>2024</v>
          </cell>
          <cell r="C686"/>
          <cell r="D686" t="str">
            <v>001J100000LnSGJIA3</v>
          </cell>
          <cell r="E686" t="str">
            <v>MGS CORPORATION</v>
          </cell>
          <cell r="F686" t="str">
            <v>MAHARASHTRA</v>
          </cell>
          <cell r="G686" t="str">
            <v>NAGPUR</v>
          </cell>
          <cell r="H686"/>
          <cell r="I686" t="str">
            <v>SSTL (INDIA) PRIVATE LIMITED</v>
          </cell>
          <cell r="J686" t="e">
            <v>#VALUE!</v>
          </cell>
          <cell r="K686" t="str">
            <v>Ekeshwar Sahu</v>
          </cell>
          <cell r="L686" t="str">
            <v>C13295</v>
          </cell>
          <cell r="M686" t="str">
            <v>Central</v>
          </cell>
          <cell r="N686" t="e">
            <v>#VALUE!</v>
          </cell>
          <cell r="O686" t="e">
            <v>#VALUE!</v>
          </cell>
          <cell r="P686" t="e">
            <v>#VALUE!</v>
          </cell>
          <cell r="Q686" t="str">
            <v>Oct'24</v>
          </cell>
          <cell r="R686">
            <v>2025</v>
          </cell>
          <cell r="S686"/>
          <cell r="T686">
            <v>30</v>
          </cell>
          <cell r="U686">
            <v>0</v>
          </cell>
          <cell r="V686" t="str">
            <v>Minor</v>
          </cell>
          <cell r="W686"/>
          <cell r="X686"/>
          <cell r="Y686"/>
          <cell r="Z686"/>
          <cell r="AA686"/>
          <cell r="AB686"/>
          <cell r="AC686"/>
          <cell r="AD686"/>
          <cell r="AE686"/>
          <cell r="AF686">
            <v>35</v>
          </cell>
          <cell r="AG686"/>
          <cell r="AH686"/>
          <cell r="AI686"/>
          <cell r="AJ686"/>
          <cell r="AK686"/>
          <cell r="AL686"/>
          <cell r="AM686"/>
          <cell r="AO686"/>
          <cell r="AP686"/>
          <cell r="AQ686"/>
          <cell r="AR686"/>
          <cell r="AS686"/>
          <cell r="AU686"/>
          <cell r="AV686"/>
          <cell r="AW686" t="str">
            <v/>
          </cell>
        </row>
        <row r="687">
          <cell r="A687">
            <v>685</v>
          </cell>
          <cell r="B687">
            <v>2024</v>
          </cell>
          <cell r="C687"/>
          <cell r="D687" t="str">
            <v>001J100000Rz6n6IAB</v>
          </cell>
          <cell r="E687" t="str">
            <v>M/S  MAHAVEER ENTERPRISES</v>
          </cell>
          <cell r="F687" t="str">
            <v>UTTAR PRADESH</v>
          </cell>
          <cell r="G687" t="str">
            <v>DEORIA</v>
          </cell>
          <cell r="H687" t="str">
            <v>Deoria</v>
          </cell>
          <cell r="I687" t="str">
            <v>GOBINDGARH IRON LLP</v>
          </cell>
          <cell r="J687" t="str">
            <v>Mohd Ansari</v>
          </cell>
          <cell r="K687"/>
          <cell r="L687" t="str">
            <v>C12817</v>
          </cell>
          <cell r="M687" t="str">
            <v>North</v>
          </cell>
          <cell r="N687">
            <v>274001</v>
          </cell>
          <cell r="O687" t="str">
            <v>09ARMPJ0760H1ZO</v>
          </cell>
          <cell r="P687">
            <v>9918505235</v>
          </cell>
          <cell r="Q687" t="str">
            <v>Oct'24</v>
          </cell>
          <cell r="R687">
            <v>2025</v>
          </cell>
          <cell r="S687"/>
          <cell r="T687">
            <v>50</v>
          </cell>
          <cell r="U687">
            <v>0.1</v>
          </cell>
          <cell r="V687" t="str">
            <v>Minor</v>
          </cell>
          <cell r="W687"/>
          <cell r="X687"/>
          <cell r="Y687"/>
          <cell r="Z687"/>
          <cell r="AA687"/>
          <cell r="AB687"/>
          <cell r="AC687"/>
          <cell r="AD687"/>
          <cell r="AE687"/>
          <cell r="AF687">
            <v>9</v>
          </cell>
          <cell r="AG687"/>
          <cell r="AH687"/>
          <cell r="AI687"/>
          <cell r="AJ687">
            <v>15</v>
          </cell>
          <cell r="AK687">
            <v>26</v>
          </cell>
          <cell r="AL687">
            <v>15</v>
          </cell>
          <cell r="AM687"/>
          <cell r="AO687">
            <v>3</v>
          </cell>
          <cell r="AP687"/>
          <cell r="AQ687">
            <v>15.31</v>
          </cell>
          <cell r="AR687"/>
          <cell r="AS687">
            <v>18</v>
          </cell>
          <cell r="AU687">
            <v>15</v>
          </cell>
          <cell r="AV687"/>
          <cell r="AW687">
            <v>22</v>
          </cell>
        </row>
        <row r="688">
          <cell r="A688">
            <v>686</v>
          </cell>
          <cell r="B688">
            <v>2024</v>
          </cell>
          <cell r="C688"/>
          <cell r="D688" t="str">
            <v>001J1000009GWliIAG</v>
          </cell>
          <cell r="E688" t="str">
            <v>Radhe Shyam Krishna trading company</v>
          </cell>
          <cell r="F688" t="str">
            <v>UTTAR PRADESH</v>
          </cell>
          <cell r="G688" t="str">
            <v>DEORIA</v>
          </cell>
          <cell r="H688" t="str">
            <v>Deoria</v>
          </cell>
          <cell r="I688" t="str">
            <v>GOBINDGARH IRON LLP</v>
          </cell>
          <cell r="J688" t="str">
            <v>Mohd Ansari</v>
          </cell>
          <cell r="K688"/>
          <cell r="L688" t="str">
            <v>C12817</v>
          </cell>
          <cell r="M688" t="str">
            <v>North</v>
          </cell>
          <cell r="N688">
            <v>274806</v>
          </cell>
          <cell r="O688">
            <v>0</v>
          </cell>
          <cell r="P688">
            <v>0</v>
          </cell>
          <cell r="Q688" t="str">
            <v>Oct'24</v>
          </cell>
          <cell r="R688">
            <v>2025</v>
          </cell>
          <cell r="S688"/>
          <cell r="T688">
            <v>30</v>
          </cell>
          <cell r="U688">
            <v>0</v>
          </cell>
          <cell r="V688" t="str">
            <v>Minor</v>
          </cell>
          <cell r="W688"/>
          <cell r="X688"/>
          <cell r="Y688"/>
          <cell r="Z688"/>
          <cell r="AA688"/>
          <cell r="AB688"/>
          <cell r="AC688"/>
          <cell r="AD688"/>
          <cell r="AE688"/>
          <cell r="AF688">
            <v>5</v>
          </cell>
          <cell r="AG688">
            <v>10</v>
          </cell>
          <cell r="AH688">
            <v>5</v>
          </cell>
          <cell r="AI688">
            <v>5</v>
          </cell>
          <cell r="AJ688"/>
          <cell r="AK688"/>
          <cell r="AL688"/>
          <cell r="AM688">
            <v>9</v>
          </cell>
          <cell r="AO688"/>
          <cell r="AP688"/>
          <cell r="AQ688"/>
          <cell r="AR688"/>
          <cell r="AS688"/>
          <cell r="AU688"/>
          <cell r="AV688"/>
          <cell r="AW688" t="str">
            <v/>
          </cell>
        </row>
        <row r="689">
          <cell r="A689">
            <v>687</v>
          </cell>
          <cell r="B689">
            <v>2024</v>
          </cell>
          <cell r="C689"/>
          <cell r="D689" t="str">
            <v>001J100000BdFHKIA3</v>
          </cell>
          <cell r="E689" t="str">
            <v>KSD BUILDING MATERIAL &amp; SUPPLIER</v>
          </cell>
          <cell r="F689" t="str">
            <v>UTTAR PRADESH</v>
          </cell>
          <cell r="G689" t="str">
            <v>DEORIA</v>
          </cell>
          <cell r="H689" t="str">
            <v>Deoria</v>
          </cell>
          <cell r="I689" t="str">
            <v>GOBINDGARH IRON LLP</v>
          </cell>
          <cell r="J689" t="str">
            <v>Mohd Ansari</v>
          </cell>
          <cell r="K689"/>
          <cell r="L689" t="str">
            <v>C12817</v>
          </cell>
          <cell r="M689" t="str">
            <v>North</v>
          </cell>
          <cell r="N689">
            <v>274001</v>
          </cell>
          <cell r="O689" t="str">
            <v>09BKAPS6874B1ZX</v>
          </cell>
          <cell r="P689">
            <v>8979421796</v>
          </cell>
          <cell r="Q689" t="str">
            <v>Oct'24</v>
          </cell>
          <cell r="R689">
            <v>2025</v>
          </cell>
          <cell r="S689"/>
          <cell r="T689">
            <v>20</v>
          </cell>
          <cell r="U689">
            <v>0</v>
          </cell>
          <cell r="V689" t="str">
            <v>Minor</v>
          </cell>
          <cell r="W689"/>
          <cell r="X689"/>
          <cell r="Y689"/>
          <cell r="Z689"/>
          <cell r="AA689"/>
          <cell r="AB689"/>
          <cell r="AC689"/>
          <cell r="AD689"/>
          <cell r="AE689"/>
          <cell r="AF689">
            <v>8</v>
          </cell>
          <cell r="AG689">
            <v>5</v>
          </cell>
          <cell r="AH689">
            <v>5</v>
          </cell>
          <cell r="AI689">
            <v>5</v>
          </cell>
          <cell r="AJ689"/>
          <cell r="AK689"/>
          <cell r="AL689">
            <v>5</v>
          </cell>
          <cell r="AM689"/>
          <cell r="AN689">
            <v>4</v>
          </cell>
          <cell r="AO689"/>
          <cell r="AP689">
            <v>5</v>
          </cell>
          <cell r="AQ689">
            <v>13</v>
          </cell>
          <cell r="AR689"/>
          <cell r="AS689"/>
          <cell r="AU689"/>
          <cell r="AV689"/>
          <cell r="AW689">
            <v>17</v>
          </cell>
        </row>
        <row r="690">
          <cell r="A690">
            <v>688</v>
          </cell>
          <cell r="B690">
            <v>2024</v>
          </cell>
          <cell r="C690"/>
          <cell r="D690" t="str">
            <v>0015g00001ZSsflAAD</v>
          </cell>
          <cell r="E690" t="str">
            <v>Rajesh Sanitary &amp; Iron Stores</v>
          </cell>
          <cell r="F690" t="str">
            <v>UTTAR PRADESH</v>
          </cell>
          <cell r="G690" t="str">
            <v>Amethi</v>
          </cell>
          <cell r="H690" t="str">
            <v>Amethi</v>
          </cell>
          <cell r="I690" t="str">
            <v>SHREE LAKSHMAN ROLLING MILL (INDIA) LLP</v>
          </cell>
          <cell r="J690" t="str">
            <v>Deepanshu</v>
          </cell>
          <cell r="K690" t="str">
            <v>Deepanshu</v>
          </cell>
          <cell r="L690" t="str">
            <v>C12815</v>
          </cell>
          <cell r="M690" t="str">
            <v>North</v>
          </cell>
          <cell r="N690">
            <v>227405</v>
          </cell>
          <cell r="O690" t="str">
            <v>09BDPPK3551H1Z9</v>
          </cell>
          <cell r="P690">
            <v>9415177942</v>
          </cell>
          <cell r="Q690" t="str">
            <v>Oct'24</v>
          </cell>
          <cell r="R690">
            <v>2025</v>
          </cell>
          <cell r="S690"/>
          <cell r="T690">
            <v>200</v>
          </cell>
          <cell r="U690">
            <v>0</v>
          </cell>
          <cell r="V690" t="str">
            <v>Challenger</v>
          </cell>
          <cell r="W690"/>
          <cell r="X690"/>
          <cell r="Y690"/>
          <cell r="Z690"/>
          <cell r="AA690"/>
          <cell r="AB690"/>
          <cell r="AC690"/>
          <cell r="AD690"/>
          <cell r="AE690"/>
          <cell r="AF690">
            <v>9</v>
          </cell>
          <cell r="AG690"/>
          <cell r="AH690"/>
          <cell r="AI690"/>
          <cell r="AJ690">
            <v>9.07</v>
          </cell>
          <cell r="AK690"/>
          <cell r="AL690"/>
          <cell r="AM690"/>
          <cell r="AO690"/>
          <cell r="AP690"/>
          <cell r="AQ690"/>
          <cell r="AR690"/>
          <cell r="AS690"/>
          <cell r="AU690"/>
          <cell r="AV690"/>
          <cell r="AW690" t="str">
            <v/>
          </cell>
        </row>
        <row r="691">
          <cell r="A691">
            <v>689</v>
          </cell>
          <cell r="B691">
            <v>2024</v>
          </cell>
          <cell r="C691"/>
          <cell r="D691" t="str">
            <v>0015g00001XIuGuAAL</v>
          </cell>
          <cell r="E691" t="str">
            <v>ADINATH STEEL CENTRE</v>
          </cell>
          <cell r="F691" t="str">
            <v>MADHYA PRADESH</v>
          </cell>
          <cell r="G691" t="str">
            <v>JABALPUR</v>
          </cell>
          <cell r="H691" t="str">
            <v>Jabalpur</v>
          </cell>
          <cell r="I691" t="str">
            <v>Global Steel</v>
          </cell>
          <cell r="J691" t="str">
            <v>Swapnil Dahayat</v>
          </cell>
          <cell r="K691" t="str">
            <v>Yogeshwar Richhariya</v>
          </cell>
          <cell r="L691" t="str">
            <v>C13471</v>
          </cell>
          <cell r="M691" t="str">
            <v>Central</v>
          </cell>
          <cell r="N691">
            <v>482001</v>
          </cell>
          <cell r="O691" t="str">
            <v>23ADWPJ5930D1ZJ</v>
          </cell>
          <cell r="P691">
            <v>7000665055</v>
          </cell>
          <cell r="Q691" t="str">
            <v>Nov'24</v>
          </cell>
          <cell r="R691">
            <v>2025</v>
          </cell>
          <cell r="S691"/>
          <cell r="T691">
            <v>100</v>
          </cell>
          <cell r="U691">
            <v>2.1966666666666669E-2</v>
          </cell>
          <cell r="V691" t="str">
            <v>Challenger</v>
          </cell>
          <cell r="W691"/>
          <cell r="X691"/>
          <cell r="Y691"/>
          <cell r="Z691"/>
          <cell r="AA691"/>
          <cell r="AB691"/>
          <cell r="AC691"/>
          <cell r="AD691"/>
          <cell r="AE691"/>
          <cell r="AF691"/>
          <cell r="AG691">
            <v>5</v>
          </cell>
          <cell r="AH691">
            <v>1</v>
          </cell>
          <cell r="AI691">
            <v>11</v>
          </cell>
          <cell r="AJ691">
            <v>6</v>
          </cell>
          <cell r="AK691">
            <v>1</v>
          </cell>
          <cell r="AL691">
            <v>1</v>
          </cell>
          <cell r="AM691"/>
          <cell r="AO691"/>
          <cell r="AP691">
            <v>5</v>
          </cell>
          <cell r="AQ691"/>
          <cell r="AR691">
            <v>0.23</v>
          </cell>
          <cell r="AS691">
            <v>20.09</v>
          </cell>
          <cell r="AU691">
            <v>2</v>
          </cell>
          <cell r="AV691">
            <v>4.59</v>
          </cell>
          <cell r="AW691">
            <v>2</v>
          </cell>
        </row>
        <row r="692">
          <cell r="A692">
            <v>690</v>
          </cell>
          <cell r="B692">
            <v>2024</v>
          </cell>
          <cell r="C692"/>
          <cell r="D692" t="str">
            <v>001J1000009GDgmIAG</v>
          </cell>
          <cell r="E692" t="str">
            <v>PRAKASH AGENCIES</v>
          </cell>
          <cell r="F692" t="str">
            <v>MADHYA PRADESH</v>
          </cell>
          <cell r="G692" t="str">
            <v>SHAHDOL</v>
          </cell>
          <cell r="H692" t="str">
            <v>Shahdol</v>
          </cell>
          <cell r="I692" t="str">
            <v>Global Steel</v>
          </cell>
          <cell r="J692" t="str">
            <v>Dharmendra Kumar Yadav</v>
          </cell>
          <cell r="K692" t="str">
            <v>Yogeshwar Richhariya</v>
          </cell>
          <cell r="L692" t="str">
            <v>C13471</v>
          </cell>
          <cell r="M692" t="str">
            <v>Central</v>
          </cell>
          <cell r="N692">
            <v>484001</v>
          </cell>
          <cell r="O692" t="str">
            <v>23AFQPR3956M2ZN</v>
          </cell>
          <cell r="P692">
            <v>7000925745</v>
          </cell>
          <cell r="Q692" t="str">
            <v>Nov'24</v>
          </cell>
          <cell r="R692">
            <v>2025</v>
          </cell>
          <cell r="S692"/>
          <cell r="T692">
            <v>500</v>
          </cell>
          <cell r="U692">
            <v>0</v>
          </cell>
          <cell r="V692" t="str">
            <v>Alien</v>
          </cell>
          <cell r="W692"/>
          <cell r="X692"/>
          <cell r="Y692"/>
          <cell r="Z692"/>
          <cell r="AA692"/>
          <cell r="AB692"/>
          <cell r="AC692"/>
          <cell r="AD692"/>
          <cell r="AE692"/>
          <cell r="AF692"/>
          <cell r="AG692">
            <v>35</v>
          </cell>
          <cell r="AH692"/>
          <cell r="AI692"/>
          <cell r="AJ692"/>
          <cell r="AK692"/>
          <cell r="AL692"/>
          <cell r="AM692"/>
          <cell r="AO692"/>
          <cell r="AP692"/>
          <cell r="AQ692"/>
          <cell r="AR692"/>
          <cell r="AS692"/>
          <cell r="AU692"/>
          <cell r="AV692"/>
          <cell r="AW692" t="str">
            <v/>
          </cell>
        </row>
        <row r="693">
          <cell r="A693">
            <v>691</v>
          </cell>
          <cell r="B693">
            <v>2024</v>
          </cell>
          <cell r="C693"/>
          <cell r="D693" t="str">
            <v>0015g00000lZYdzAAG</v>
          </cell>
          <cell r="E693" t="str">
            <v>STEEL HOME DEWAS</v>
          </cell>
          <cell r="F693" t="str">
            <v>MADHYA PRADESH</v>
          </cell>
          <cell r="G693" t="str">
            <v>DEWAS</v>
          </cell>
          <cell r="H693" t="str">
            <v>Dewas</v>
          </cell>
          <cell r="I693" t="str">
            <v>Global Steel</v>
          </cell>
          <cell r="J693" t="str">
            <v>Yogeshwar Richhariya</v>
          </cell>
          <cell r="K693" t="str">
            <v>Yogeshwar Richhariya</v>
          </cell>
          <cell r="L693" t="str">
            <v>C13471</v>
          </cell>
          <cell r="M693" t="str">
            <v>Central</v>
          </cell>
          <cell r="N693">
            <v>455001</v>
          </cell>
          <cell r="O693" t="str">
            <v>23ANKPM5915H1ZY</v>
          </cell>
          <cell r="P693">
            <v>9179525786</v>
          </cell>
          <cell r="Q693" t="str">
            <v>Nov'24</v>
          </cell>
          <cell r="R693">
            <v>2025</v>
          </cell>
          <cell r="S693"/>
          <cell r="T693">
            <v>100</v>
          </cell>
          <cell r="U693">
            <v>0</v>
          </cell>
          <cell r="V693" t="str">
            <v>Challenger</v>
          </cell>
          <cell r="W693"/>
          <cell r="X693"/>
          <cell r="Y693"/>
          <cell r="Z693"/>
          <cell r="AA693"/>
          <cell r="AB693"/>
          <cell r="AC693"/>
          <cell r="AD693"/>
          <cell r="AE693"/>
          <cell r="AF693"/>
          <cell r="AG693">
            <v>12</v>
          </cell>
          <cell r="AH693"/>
          <cell r="AI693"/>
          <cell r="AJ693"/>
          <cell r="AK693"/>
          <cell r="AL693"/>
          <cell r="AM693"/>
          <cell r="AO693"/>
          <cell r="AP693">
            <v>3</v>
          </cell>
          <cell r="AQ693">
            <v>1.2</v>
          </cell>
          <cell r="AR693"/>
          <cell r="AS693"/>
          <cell r="AU693"/>
          <cell r="AV693"/>
          <cell r="AW693" t="str">
            <v/>
          </cell>
        </row>
        <row r="694">
          <cell r="A694">
            <v>692</v>
          </cell>
          <cell r="B694">
            <v>2024</v>
          </cell>
          <cell r="C694"/>
          <cell r="D694" t="str">
            <v>001J100000PJBUxIAP</v>
          </cell>
          <cell r="E694" t="str">
            <v>M/S SAWARIYA &amp; SONS</v>
          </cell>
          <cell r="F694" t="str">
            <v>CHHATTISGARH</v>
          </cell>
          <cell r="G694" t="str">
            <v>RAIPUR</v>
          </cell>
          <cell r="H694" t="str">
            <v>Raipur</v>
          </cell>
          <cell r="I694" t="str">
            <v>MADHYA BHARAT ISPAT PRIVATE LIMITED</v>
          </cell>
          <cell r="J694" t="str">
            <v>Sumeet Mishra</v>
          </cell>
          <cell r="K694" t="str">
            <v>Vikash Kumar</v>
          </cell>
          <cell r="L694" t="str">
            <v>C12834</v>
          </cell>
          <cell r="M694" t="str">
            <v>Central</v>
          </cell>
          <cell r="N694">
            <v>492001</v>
          </cell>
          <cell r="O694" t="str">
            <v>22FWKPS9048R2ZD</v>
          </cell>
          <cell r="P694">
            <v>8641011567</v>
          </cell>
          <cell r="Q694" t="str">
            <v>Nov'24</v>
          </cell>
          <cell r="R694">
            <v>2025</v>
          </cell>
          <cell r="S694"/>
          <cell r="T694" t="str">
            <v/>
          </cell>
          <cell r="U694">
            <v>0</v>
          </cell>
          <cell r="V694" t="str">
            <v>Potential Not updated</v>
          </cell>
          <cell r="W694"/>
          <cell r="X694"/>
          <cell r="Y694"/>
          <cell r="Z694"/>
          <cell r="AA694"/>
          <cell r="AB694"/>
          <cell r="AC694"/>
          <cell r="AD694"/>
          <cell r="AE694"/>
          <cell r="AF694"/>
          <cell r="AG694">
            <v>5</v>
          </cell>
          <cell r="AH694"/>
          <cell r="AI694"/>
          <cell r="AJ694"/>
          <cell r="AK694"/>
          <cell r="AL694"/>
          <cell r="AM694"/>
          <cell r="AO694"/>
          <cell r="AP694"/>
          <cell r="AQ694"/>
          <cell r="AR694"/>
          <cell r="AS694"/>
          <cell r="AU694"/>
          <cell r="AV694"/>
          <cell r="AW694" t="str">
            <v/>
          </cell>
        </row>
        <row r="695">
          <cell r="A695">
            <v>693</v>
          </cell>
          <cell r="B695">
            <v>2024</v>
          </cell>
          <cell r="C695"/>
          <cell r="D695" t="str">
            <v>001J100000PJBrnIAH</v>
          </cell>
          <cell r="E695" t="str">
            <v>J D STORES</v>
          </cell>
          <cell r="F695" t="str">
            <v>CHHATTISGARH</v>
          </cell>
          <cell r="G695" t="str">
            <v>DANTEWADA</v>
          </cell>
          <cell r="H695" t="str">
            <v>Jagdalpur</v>
          </cell>
          <cell r="I695" t="str">
            <v>MADHYA BHARAT ISPAT PRIVATE LIMITED</v>
          </cell>
          <cell r="J695" t="str">
            <v>Sumeet Mishra</v>
          </cell>
          <cell r="K695" t="str">
            <v>Vikash Kumar</v>
          </cell>
          <cell r="L695" t="str">
            <v>C12834</v>
          </cell>
          <cell r="M695" t="str">
            <v>Central</v>
          </cell>
          <cell r="N695">
            <v>494556</v>
          </cell>
          <cell r="O695" t="str">
            <v>22AJMPM5190Q1ZK</v>
          </cell>
          <cell r="P695">
            <v>9302694898</v>
          </cell>
          <cell r="Q695" t="str">
            <v>Nov'24</v>
          </cell>
          <cell r="R695">
            <v>2025</v>
          </cell>
          <cell r="S695"/>
          <cell r="T695" t="str">
            <v/>
          </cell>
          <cell r="U695">
            <v>0</v>
          </cell>
          <cell r="V695" t="str">
            <v>Potential Not updated</v>
          </cell>
          <cell r="W695"/>
          <cell r="X695"/>
          <cell r="Y695"/>
          <cell r="Z695"/>
          <cell r="AA695"/>
          <cell r="AB695"/>
          <cell r="AC695"/>
          <cell r="AD695"/>
          <cell r="AE695"/>
          <cell r="AF695"/>
          <cell r="AG695">
            <v>40</v>
          </cell>
          <cell r="AH695"/>
          <cell r="AI695"/>
          <cell r="AJ695"/>
          <cell r="AK695"/>
          <cell r="AL695"/>
          <cell r="AM695"/>
          <cell r="AO695"/>
          <cell r="AP695"/>
          <cell r="AQ695"/>
          <cell r="AR695"/>
          <cell r="AS695"/>
          <cell r="AU695"/>
          <cell r="AV695"/>
          <cell r="AW695" t="str">
            <v/>
          </cell>
        </row>
        <row r="696">
          <cell r="A696">
            <v>694</v>
          </cell>
          <cell r="B696">
            <v>2024</v>
          </cell>
          <cell r="C696"/>
          <cell r="D696" t="str">
            <v>001J100000MDX4WIAX</v>
          </cell>
          <cell r="E696" t="str">
            <v>Tirupati Balaji Udyog Pvt Ltd</v>
          </cell>
          <cell r="F696" t="str">
            <v>ODISHA</v>
          </cell>
          <cell r="G696" t="str">
            <v>KHORDHA</v>
          </cell>
          <cell r="H696"/>
          <cell r="I696" t="str">
            <v>Niyati Udyog Private Limited</v>
          </cell>
          <cell r="J696" t="str">
            <v>Govind Dorwal</v>
          </cell>
          <cell r="K696" t="str">
            <v>Bidyut Ranjan Mishra</v>
          </cell>
          <cell r="L696" t="str">
            <v>C13293</v>
          </cell>
          <cell r="M696" t="str">
            <v>Central</v>
          </cell>
          <cell r="N696">
            <v>751006</v>
          </cell>
          <cell r="O696" t="str">
            <v>21AAECT4204E2Z0</v>
          </cell>
          <cell r="P696">
            <v>9470373957</v>
          </cell>
          <cell r="Q696" t="str">
            <v>Nov'24</v>
          </cell>
          <cell r="R696">
            <v>2025</v>
          </cell>
          <cell r="S696"/>
          <cell r="T696">
            <v>100</v>
          </cell>
          <cell r="U696">
            <v>0</v>
          </cell>
          <cell r="V696" t="str">
            <v>Challenger</v>
          </cell>
          <cell r="W696"/>
          <cell r="X696"/>
          <cell r="Y696"/>
          <cell r="Z696"/>
          <cell r="AA696"/>
          <cell r="AB696"/>
          <cell r="AC696"/>
          <cell r="AD696"/>
          <cell r="AE696"/>
          <cell r="AF696"/>
          <cell r="AG696">
            <v>421</v>
          </cell>
          <cell r="AH696"/>
          <cell r="AI696"/>
          <cell r="AJ696"/>
          <cell r="AK696">
            <v>80.790000000000006</v>
          </cell>
          <cell r="AL696">
            <v>10</v>
          </cell>
          <cell r="AM696"/>
          <cell r="AO696">
            <v>44.32</v>
          </cell>
          <cell r="AP696"/>
          <cell r="AQ696"/>
          <cell r="AR696">
            <v>3.05</v>
          </cell>
          <cell r="AS696"/>
          <cell r="AU696"/>
          <cell r="AV696"/>
          <cell r="AW696" t="str">
            <v/>
          </cell>
        </row>
        <row r="697">
          <cell r="A697">
            <v>695</v>
          </cell>
          <cell r="B697">
            <v>2024</v>
          </cell>
          <cell r="C697"/>
          <cell r="D697" t="str">
            <v>0015g00001f6dpxAAA</v>
          </cell>
          <cell r="E697" t="str">
            <v>SHRI DATTA TRADERS</v>
          </cell>
          <cell r="F697" t="str">
            <v>MAHARASHTRA</v>
          </cell>
          <cell r="G697" t="str">
            <v>NAGPUR</v>
          </cell>
          <cell r="H697" t="str">
            <v>Nagpur</v>
          </cell>
          <cell r="I697" t="str">
            <v>SSTL (INDIA) PRIVATE LIMITED</v>
          </cell>
          <cell r="J697" t="str">
            <v>Ekeshwar Sahu</v>
          </cell>
          <cell r="K697" t="str">
            <v>Ekeshwar Sahu</v>
          </cell>
          <cell r="L697" t="str">
            <v>C13295</v>
          </cell>
          <cell r="M697" t="str">
            <v>Central</v>
          </cell>
          <cell r="N697">
            <v>440034</v>
          </cell>
          <cell r="O697" t="str">
            <v>27AEZPA8003L1Z4</v>
          </cell>
          <cell r="P697">
            <v>9028331323</v>
          </cell>
          <cell r="Q697" t="str">
            <v>Feb'24</v>
          </cell>
          <cell r="R697">
            <v>2025</v>
          </cell>
          <cell r="S697"/>
          <cell r="T697">
            <v>250</v>
          </cell>
          <cell r="U697">
            <v>0</v>
          </cell>
          <cell r="V697" t="str">
            <v>Alien</v>
          </cell>
          <cell r="W697"/>
          <cell r="X697"/>
          <cell r="Y697"/>
          <cell r="Z697"/>
          <cell r="AA697"/>
          <cell r="AB697"/>
          <cell r="AC697"/>
          <cell r="AD697"/>
          <cell r="AE697"/>
          <cell r="AF697"/>
          <cell r="AG697">
            <v>50</v>
          </cell>
          <cell r="AH697"/>
          <cell r="AI697"/>
          <cell r="AJ697"/>
          <cell r="AK697"/>
          <cell r="AL697"/>
          <cell r="AM697"/>
          <cell r="AO697">
            <v>20.3</v>
          </cell>
          <cell r="AP697"/>
          <cell r="AQ697"/>
          <cell r="AR697"/>
          <cell r="AS697">
            <v>10.18</v>
          </cell>
          <cell r="AU697"/>
          <cell r="AV697"/>
          <cell r="AW697" t="str">
            <v/>
          </cell>
        </row>
        <row r="698">
          <cell r="A698">
            <v>696</v>
          </cell>
          <cell r="B698">
            <v>2024</v>
          </cell>
          <cell r="C698"/>
          <cell r="D698" t="str">
            <v>001J100000PHvKgIAL</v>
          </cell>
          <cell r="E698" t="str">
            <v>M/S SADATHIA TRADERS</v>
          </cell>
          <cell r="F698" t="str">
            <v>JAMMU AND KASHMIR</v>
          </cell>
          <cell r="G698" t="str">
            <v>SAMBA</v>
          </cell>
          <cell r="H698" t="str">
            <v>Samba</v>
          </cell>
          <cell r="I698" t="str">
            <v>AGGARWAL TRADERS</v>
          </cell>
          <cell r="J698" t="str">
            <v>bhanu ayush</v>
          </cell>
          <cell r="K698"/>
          <cell r="L698" t="str">
            <v>0015g00001gvNHH</v>
          </cell>
          <cell r="M698" t="str">
            <v>North</v>
          </cell>
          <cell r="N698">
            <v>184120</v>
          </cell>
          <cell r="O698" t="str">
            <v>01HUVPS5685B1Z3</v>
          </cell>
          <cell r="P698">
            <v>9682146392</v>
          </cell>
          <cell r="Q698" t="str">
            <v>Nov'24</v>
          </cell>
          <cell r="R698">
            <v>2025</v>
          </cell>
          <cell r="S698"/>
          <cell r="T698">
            <v>50</v>
          </cell>
          <cell r="U698">
            <v>0</v>
          </cell>
          <cell r="V698" t="str">
            <v>Minor</v>
          </cell>
          <cell r="W698"/>
          <cell r="X698"/>
          <cell r="Y698"/>
          <cell r="Z698"/>
          <cell r="AA698"/>
          <cell r="AB698"/>
          <cell r="AC698"/>
          <cell r="AD698"/>
          <cell r="AE698"/>
          <cell r="AF698"/>
          <cell r="AG698">
            <v>5</v>
          </cell>
          <cell r="AH698"/>
          <cell r="AI698">
            <v>1.8</v>
          </cell>
          <cell r="AJ698"/>
          <cell r="AK698"/>
          <cell r="AL698"/>
          <cell r="AM698"/>
          <cell r="AO698"/>
          <cell r="AP698"/>
          <cell r="AQ698"/>
          <cell r="AR698"/>
          <cell r="AS698"/>
          <cell r="AU698"/>
          <cell r="AV698"/>
          <cell r="AW698" t="str">
            <v/>
          </cell>
        </row>
        <row r="699">
          <cell r="A699">
            <v>697</v>
          </cell>
          <cell r="B699">
            <v>2024</v>
          </cell>
          <cell r="C699"/>
          <cell r="D699" t="str">
            <v>0015g00001gv6R1AAI</v>
          </cell>
          <cell r="E699" t="str">
            <v>SINGLA BUILDING MATERIAL</v>
          </cell>
          <cell r="F699" t="str">
            <v>PUNJAB</v>
          </cell>
          <cell r="G699" t="str">
            <v>PATIALA</v>
          </cell>
          <cell r="H699" t="str">
            <v>Samana</v>
          </cell>
          <cell r="I699" t="str">
            <v>RAMDOOT UDHYOG PRIVATE LIMITED</v>
          </cell>
          <cell r="J699" t="str">
            <v>Abhishek Wadhwa</v>
          </cell>
          <cell r="K699" t="str">
            <v>Sonu Kumar</v>
          </cell>
          <cell r="L699" t="str">
            <v>C13168</v>
          </cell>
          <cell r="M699" t="str">
            <v>North</v>
          </cell>
          <cell r="N699">
            <v>147102</v>
          </cell>
          <cell r="O699" t="str">
            <v>03ABVPR3288D1ZB</v>
          </cell>
          <cell r="P699">
            <v>9815502973</v>
          </cell>
          <cell r="Q699" t="str">
            <v>Aug'24</v>
          </cell>
          <cell r="R699">
            <v>2025</v>
          </cell>
          <cell r="S699"/>
          <cell r="T699">
            <v>200</v>
          </cell>
          <cell r="U699">
            <v>0</v>
          </cell>
          <cell r="V699" t="str">
            <v>Challenger</v>
          </cell>
          <cell r="W699"/>
          <cell r="X699"/>
          <cell r="Y699"/>
          <cell r="Z699"/>
          <cell r="AA699"/>
          <cell r="AB699"/>
          <cell r="AC699"/>
          <cell r="AD699">
            <v>12</v>
          </cell>
          <cell r="AE699">
            <v>12</v>
          </cell>
          <cell r="AF699"/>
          <cell r="AG699"/>
          <cell r="AH699">
            <v>12</v>
          </cell>
          <cell r="AI699"/>
          <cell r="AJ699">
            <v>12</v>
          </cell>
          <cell r="AK699"/>
          <cell r="AL699">
            <v>31</v>
          </cell>
          <cell r="AM699">
            <v>12</v>
          </cell>
          <cell r="AO699"/>
          <cell r="AP699"/>
          <cell r="AQ699"/>
          <cell r="AR699"/>
          <cell r="AS699"/>
          <cell r="AU699"/>
          <cell r="AV699"/>
          <cell r="AW699" t="str">
            <v/>
          </cell>
        </row>
        <row r="700">
          <cell r="A700">
            <v>698</v>
          </cell>
          <cell r="B700">
            <v>2024</v>
          </cell>
          <cell r="C700"/>
          <cell r="D700" t="str">
            <v>001J100000JrIBYIA3</v>
          </cell>
          <cell r="E700" t="str">
            <v>BHARAT BUILDING MATERIAL STORE</v>
          </cell>
          <cell r="F700" t="str">
            <v>PUNJAB</v>
          </cell>
          <cell r="G700" t="str">
            <v>MANSA</v>
          </cell>
          <cell r="H700" t="str">
            <v>Mansa</v>
          </cell>
          <cell r="I700" t="str">
            <v>RAMDOOT UDHYOG PRIVATE LIMITED</v>
          </cell>
          <cell r="J700" t="str">
            <v>Sonu Kumar</v>
          </cell>
          <cell r="K700" t="str">
            <v>Sonu Kumar</v>
          </cell>
          <cell r="L700" t="str">
            <v>C13168</v>
          </cell>
          <cell r="M700" t="str">
            <v>North</v>
          </cell>
          <cell r="N700">
            <v>151505</v>
          </cell>
          <cell r="O700" t="str">
            <v>03EFSPK5534J1Z3</v>
          </cell>
          <cell r="P700">
            <v>8725835115</v>
          </cell>
          <cell r="Q700" t="str">
            <v>Oct'24</v>
          </cell>
          <cell r="R700">
            <v>2025</v>
          </cell>
          <cell r="S700"/>
          <cell r="T700">
            <v>30</v>
          </cell>
          <cell r="U700">
            <v>0</v>
          </cell>
          <cell r="V700" t="str">
            <v>Minor</v>
          </cell>
          <cell r="W700"/>
          <cell r="X700"/>
          <cell r="Y700"/>
          <cell r="Z700"/>
          <cell r="AA700"/>
          <cell r="AB700"/>
          <cell r="AC700"/>
          <cell r="AD700"/>
          <cell r="AE700"/>
          <cell r="AF700">
            <v>12</v>
          </cell>
          <cell r="AG700"/>
          <cell r="AH700"/>
          <cell r="AI700"/>
          <cell r="AJ700"/>
          <cell r="AK700"/>
          <cell r="AL700"/>
          <cell r="AM700"/>
          <cell r="AO700"/>
          <cell r="AP700"/>
          <cell r="AQ700"/>
          <cell r="AR700"/>
          <cell r="AS700"/>
          <cell r="AU700"/>
          <cell r="AV700"/>
          <cell r="AW700" t="str">
            <v/>
          </cell>
        </row>
        <row r="701">
          <cell r="A701">
            <v>699</v>
          </cell>
          <cell r="B701">
            <v>2024</v>
          </cell>
          <cell r="C701"/>
          <cell r="D701" t="str">
            <v>001J100000QWeeiIAD</v>
          </cell>
          <cell r="E701" t="str">
            <v>M/S AMIT STEEL CENTRE</v>
          </cell>
          <cell r="F701" t="str">
            <v>UTTAR PRADESH</v>
          </cell>
          <cell r="G701" t="str">
            <v>HATHRAS</v>
          </cell>
          <cell r="H701"/>
          <cell r="I701" t="str">
            <v>SHASHI STEELS CORPORATION</v>
          </cell>
          <cell r="J701" t="str">
            <v>Abhijeet Biswas</v>
          </cell>
          <cell r="K701" t="str">
            <v>Abhijeet Biswas</v>
          </cell>
          <cell r="L701" t="str">
            <v>C12816</v>
          </cell>
          <cell r="M701" t="str">
            <v>North</v>
          </cell>
          <cell r="N701">
            <v>203001</v>
          </cell>
          <cell r="O701" t="str">
            <v>09ACKPR4746E1Z9</v>
          </cell>
          <cell r="P701">
            <v>9758306631</v>
          </cell>
          <cell r="Q701" t="str">
            <v>Nov'24</v>
          </cell>
          <cell r="R701">
            <v>2025</v>
          </cell>
          <cell r="S701"/>
          <cell r="T701">
            <v>70</v>
          </cell>
          <cell r="U701">
            <v>2.8571428571428571E-2</v>
          </cell>
          <cell r="V701" t="str">
            <v>Challenger</v>
          </cell>
          <cell r="W701"/>
          <cell r="X701"/>
          <cell r="Y701"/>
          <cell r="Z701"/>
          <cell r="AA701"/>
          <cell r="AB701"/>
          <cell r="AC701"/>
          <cell r="AD701"/>
          <cell r="AE701"/>
          <cell r="AF701"/>
          <cell r="AG701">
            <v>52</v>
          </cell>
          <cell r="AH701">
            <v>74.885000000000005</v>
          </cell>
          <cell r="AI701">
            <v>60.155000000000001</v>
          </cell>
          <cell r="AJ701"/>
          <cell r="AK701">
            <v>58</v>
          </cell>
          <cell r="AL701"/>
          <cell r="AM701"/>
          <cell r="AO701"/>
          <cell r="AP701"/>
          <cell r="AQ701"/>
          <cell r="AR701"/>
          <cell r="AS701"/>
          <cell r="AT701">
            <v>6</v>
          </cell>
          <cell r="AU701"/>
          <cell r="AV701"/>
          <cell r="AW701" t="str">
            <v/>
          </cell>
        </row>
        <row r="702">
          <cell r="A702">
            <v>700</v>
          </cell>
          <cell r="B702">
            <v>2024</v>
          </cell>
          <cell r="C702"/>
          <cell r="D702" t="str">
            <v>001J100000PJ6AXIA1</v>
          </cell>
          <cell r="E702" t="str">
            <v>PAL ASSOCIATES</v>
          </cell>
          <cell r="F702" t="str">
            <v>UTTARAKHAND</v>
          </cell>
          <cell r="G702" t="str">
            <v>UDAM SINGH NAGAR</v>
          </cell>
          <cell r="H702" t="str">
            <v>Rudrapur</v>
          </cell>
          <cell r="I702" t="str">
            <v>SHIVA SALES INDIA CORPORATION</v>
          </cell>
          <cell r="J702" t="str">
            <v>Manoj Yadav</v>
          </cell>
          <cell r="K702" t="str">
            <v>Manoj Yadav</v>
          </cell>
          <cell r="L702" t="str">
            <v>C12821</v>
          </cell>
          <cell r="M702" t="str">
            <v>North</v>
          </cell>
          <cell r="N702">
            <v>263153</v>
          </cell>
          <cell r="O702" t="str">
            <v>05AWQPS6591Q2Z8</v>
          </cell>
          <cell r="P702">
            <v>7017612745</v>
          </cell>
          <cell r="Q702" t="str">
            <v>Nov'24</v>
          </cell>
          <cell r="R702">
            <v>2025</v>
          </cell>
          <cell r="S702"/>
          <cell r="T702">
            <v>250</v>
          </cell>
          <cell r="U702">
            <v>0</v>
          </cell>
          <cell r="V702" t="str">
            <v>Alien</v>
          </cell>
          <cell r="W702"/>
          <cell r="X702"/>
          <cell r="Y702"/>
          <cell r="Z702"/>
          <cell r="AA702"/>
          <cell r="AB702"/>
          <cell r="AC702"/>
          <cell r="AD702"/>
          <cell r="AE702"/>
          <cell r="AF702"/>
          <cell r="AG702">
            <v>63</v>
          </cell>
          <cell r="AH702">
            <v>36</v>
          </cell>
          <cell r="AI702"/>
          <cell r="AJ702"/>
          <cell r="AK702"/>
          <cell r="AL702"/>
          <cell r="AM702"/>
          <cell r="AO702"/>
          <cell r="AP702"/>
          <cell r="AQ702"/>
          <cell r="AR702"/>
          <cell r="AS702"/>
          <cell r="AU702"/>
          <cell r="AV702"/>
          <cell r="AW702" t="str">
            <v/>
          </cell>
        </row>
        <row r="703">
          <cell r="A703">
            <v>701</v>
          </cell>
          <cell r="B703">
            <v>2024</v>
          </cell>
          <cell r="C703"/>
          <cell r="D703" t="str">
            <v>0015g00001ge1KKAAY</v>
          </cell>
          <cell r="E703" t="str">
            <v>Saraswati traders</v>
          </cell>
          <cell r="F703" t="str">
            <v>UTTAR PRADESH</v>
          </cell>
          <cell r="G703" t="str">
            <v>LUCKNOW</v>
          </cell>
          <cell r="H703" t="str">
            <v>Malihabad</v>
          </cell>
          <cell r="I703" t="str">
            <v>SHREE LAKSHMAN ROLLING MILL (INDIA) LLP</v>
          </cell>
          <cell r="J703" t="str">
            <v>Deepanshu</v>
          </cell>
          <cell r="K703" t="str">
            <v>Deepanshu</v>
          </cell>
          <cell r="L703" t="str">
            <v>C12815</v>
          </cell>
          <cell r="M703" t="str">
            <v>North</v>
          </cell>
          <cell r="N703">
            <v>226102</v>
          </cell>
          <cell r="O703" t="str">
            <v>09ASPPP4835P1Z0</v>
          </cell>
          <cell r="P703">
            <v>9956828927</v>
          </cell>
          <cell r="Q703" t="str">
            <v>Nov'24</v>
          </cell>
          <cell r="R703">
            <v>2025</v>
          </cell>
          <cell r="S703"/>
          <cell r="T703">
            <v>60</v>
          </cell>
          <cell r="U703">
            <v>0</v>
          </cell>
          <cell r="V703" t="str">
            <v>Challenger</v>
          </cell>
          <cell r="W703"/>
          <cell r="X703"/>
          <cell r="Y703"/>
          <cell r="Z703"/>
          <cell r="AA703"/>
          <cell r="AB703"/>
          <cell r="AC703"/>
          <cell r="AD703"/>
          <cell r="AE703"/>
          <cell r="AF703"/>
          <cell r="AG703">
            <v>10</v>
          </cell>
          <cell r="AH703"/>
          <cell r="AI703"/>
          <cell r="AJ703"/>
          <cell r="AK703"/>
          <cell r="AL703"/>
          <cell r="AM703"/>
          <cell r="AO703"/>
          <cell r="AP703"/>
          <cell r="AQ703"/>
          <cell r="AR703"/>
          <cell r="AS703"/>
          <cell r="AU703"/>
          <cell r="AV703"/>
          <cell r="AW703" t="str">
            <v/>
          </cell>
        </row>
        <row r="704">
          <cell r="A704">
            <v>702</v>
          </cell>
          <cell r="B704">
            <v>2024</v>
          </cell>
          <cell r="C704"/>
          <cell r="D704" t="str">
            <v>0015g00001Xal2bAAB</v>
          </cell>
          <cell r="E704" t="str">
            <v>Ritesh steels</v>
          </cell>
          <cell r="F704" t="str">
            <v>UTTAR PRADESH</v>
          </cell>
          <cell r="G704" t="str">
            <v>LUCKNOW</v>
          </cell>
          <cell r="H704" t="str">
            <v>Sarojini Nagar</v>
          </cell>
          <cell r="I704" t="str">
            <v>SHREE LAKSHMAN ROLLING MILL (INDIA) LLP</v>
          </cell>
          <cell r="J704" t="str">
            <v>Deepanshu</v>
          </cell>
          <cell r="K704" t="str">
            <v>Deepanshu</v>
          </cell>
          <cell r="L704" t="str">
            <v>C12815</v>
          </cell>
          <cell r="M704" t="str">
            <v>North</v>
          </cell>
          <cell r="N704">
            <v>226023</v>
          </cell>
          <cell r="O704">
            <v>9415007876</v>
          </cell>
          <cell r="P704">
            <v>9935566400</v>
          </cell>
          <cell r="Q704" t="str">
            <v>Nov'24</v>
          </cell>
          <cell r="R704">
            <v>2025</v>
          </cell>
          <cell r="S704"/>
          <cell r="T704">
            <v>100</v>
          </cell>
          <cell r="U704">
            <v>0</v>
          </cell>
          <cell r="V704" t="str">
            <v>Challenger</v>
          </cell>
          <cell r="W704"/>
          <cell r="X704"/>
          <cell r="Y704"/>
          <cell r="Z704"/>
          <cell r="AA704"/>
          <cell r="AB704"/>
          <cell r="AC704"/>
          <cell r="AD704"/>
          <cell r="AE704"/>
          <cell r="AF704"/>
          <cell r="AG704">
            <v>9</v>
          </cell>
          <cell r="AH704">
            <v>20</v>
          </cell>
          <cell r="AI704">
            <v>15.05</v>
          </cell>
          <cell r="AJ704"/>
          <cell r="AK704"/>
          <cell r="AL704"/>
          <cell r="AM704"/>
          <cell r="AO704"/>
          <cell r="AP704"/>
          <cell r="AQ704"/>
          <cell r="AR704"/>
          <cell r="AS704"/>
          <cell r="AU704"/>
          <cell r="AV704"/>
          <cell r="AW704" t="str">
            <v/>
          </cell>
        </row>
        <row r="705">
          <cell r="A705">
            <v>703</v>
          </cell>
          <cell r="B705">
            <v>2024</v>
          </cell>
          <cell r="C705"/>
          <cell r="D705" t="str">
            <v>001J100000JtAlkIAF</v>
          </cell>
          <cell r="E705" t="str">
            <v>MAA LAHAKOD TRADING COMPANY</v>
          </cell>
          <cell r="F705" t="str">
            <v>RAJASTHAN</v>
          </cell>
          <cell r="G705" t="str">
            <v>KARAULI</v>
          </cell>
          <cell r="H705"/>
          <cell r="I705" t="str">
            <v>Swastik Tradevision Pvt. Ltd.</v>
          </cell>
          <cell r="J705" t="str">
            <v>Ravi Kumar Kulmi</v>
          </cell>
          <cell r="K705" t="str">
            <v>Ravi Kumar Kulmi</v>
          </cell>
          <cell r="L705" t="str">
            <v>C12822</v>
          </cell>
          <cell r="M705" t="str">
            <v>North</v>
          </cell>
          <cell r="N705">
            <v>322218</v>
          </cell>
          <cell r="O705" t="str">
            <v>08HFHPM4584J1ZR</v>
          </cell>
          <cell r="P705">
            <v>8209861208</v>
          </cell>
          <cell r="Q705" t="str">
            <v>Nov'24</v>
          </cell>
          <cell r="R705">
            <v>2025</v>
          </cell>
          <cell r="S705"/>
          <cell r="T705">
            <v>20</v>
          </cell>
          <cell r="U705">
            <v>0</v>
          </cell>
          <cell r="V705" t="str">
            <v>Minor</v>
          </cell>
          <cell r="W705"/>
          <cell r="X705"/>
          <cell r="Y705"/>
          <cell r="Z705"/>
          <cell r="AA705"/>
          <cell r="AB705"/>
          <cell r="AC705"/>
          <cell r="AD705"/>
          <cell r="AE705"/>
          <cell r="AF705"/>
          <cell r="AG705">
            <v>20</v>
          </cell>
          <cell r="AH705">
            <v>20.03</v>
          </cell>
          <cell r="AI705"/>
          <cell r="AJ705"/>
          <cell r="AK705"/>
          <cell r="AL705"/>
          <cell r="AM705"/>
          <cell r="AO705"/>
          <cell r="AP705"/>
          <cell r="AQ705"/>
          <cell r="AR705"/>
          <cell r="AS705"/>
          <cell r="AU705"/>
          <cell r="AV705"/>
          <cell r="AW705">
            <v>42.3</v>
          </cell>
        </row>
        <row r="706">
          <cell r="A706">
            <v>704</v>
          </cell>
          <cell r="B706">
            <v>2024</v>
          </cell>
          <cell r="C706"/>
          <cell r="D706" t="str">
            <v>001J100000PHf0xIAD</v>
          </cell>
          <cell r="E706" t="str">
            <v>SHREEYANS STEELS</v>
          </cell>
          <cell r="F706" t="str">
            <v>RAJASTHAN</v>
          </cell>
          <cell r="G706" t="str">
            <v>AJMER</v>
          </cell>
          <cell r="H706"/>
          <cell r="I706" t="str">
            <v>Swastik Tradevision Pvt. Ltd.</v>
          </cell>
          <cell r="J706" t="str">
            <v>Sanjeev Jain</v>
          </cell>
          <cell r="K706" t="str">
            <v>Ravi Kumar Kulmi</v>
          </cell>
          <cell r="L706" t="str">
            <v>C12822</v>
          </cell>
          <cell r="M706" t="str">
            <v>North</v>
          </cell>
          <cell r="N706">
            <v>305901</v>
          </cell>
          <cell r="O706" t="str">
            <v>08AEGPJ6990L1ZU</v>
          </cell>
          <cell r="P706">
            <v>9414010026</v>
          </cell>
          <cell r="Q706" t="str">
            <v>Nov'24</v>
          </cell>
          <cell r="R706">
            <v>2025</v>
          </cell>
          <cell r="S706"/>
          <cell r="T706">
            <v>100</v>
          </cell>
          <cell r="U706">
            <v>0</v>
          </cell>
          <cell r="V706" t="str">
            <v>Challenger</v>
          </cell>
          <cell r="W706"/>
          <cell r="X706"/>
          <cell r="Y706"/>
          <cell r="Z706"/>
          <cell r="AA706"/>
          <cell r="AB706"/>
          <cell r="AC706"/>
          <cell r="AD706"/>
          <cell r="AE706"/>
          <cell r="AF706"/>
          <cell r="AG706">
            <v>20</v>
          </cell>
          <cell r="AH706"/>
          <cell r="AI706"/>
          <cell r="AJ706"/>
          <cell r="AK706"/>
          <cell r="AL706"/>
          <cell r="AM706"/>
          <cell r="AO706"/>
          <cell r="AP706"/>
          <cell r="AQ706"/>
          <cell r="AR706"/>
          <cell r="AS706"/>
          <cell r="AU706"/>
          <cell r="AV706"/>
          <cell r="AW706" t="str">
            <v/>
          </cell>
        </row>
        <row r="707">
          <cell r="A707">
            <v>705</v>
          </cell>
          <cell r="B707">
            <v>2024</v>
          </cell>
          <cell r="C707"/>
          <cell r="D707" t="str">
            <v>001J100000Qn99wIAB</v>
          </cell>
          <cell r="E707" t="str">
            <v>Shyama Construction</v>
          </cell>
          <cell r="F707" t="str">
            <v>UTTAR PRADESH</v>
          </cell>
          <cell r="G707" t="str">
            <v>VARANASI</v>
          </cell>
          <cell r="H707" t="str">
            <v>Varanasi</v>
          </cell>
          <cell r="I707" t="str">
            <v>GLOBAL IRONTRADING PVT. LTD.</v>
          </cell>
          <cell r="J707" t="str">
            <v>Divyansh Dhawal</v>
          </cell>
          <cell r="K707" t="str">
            <v>Varun Arora</v>
          </cell>
          <cell r="L707" t="str">
            <v>C12819</v>
          </cell>
          <cell r="M707" t="str">
            <v>North</v>
          </cell>
          <cell r="N707">
            <v>221002</v>
          </cell>
          <cell r="O707" t="str">
            <v>09AISPM4327N1ZH</v>
          </cell>
          <cell r="P707">
            <v>9415302508</v>
          </cell>
          <cell r="Q707" t="str">
            <v>Nov'24</v>
          </cell>
          <cell r="R707">
            <v>2025</v>
          </cell>
          <cell r="S707"/>
          <cell r="T707">
            <v>500</v>
          </cell>
          <cell r="U707">
            <v>0</v>
          </cell>
          <cell r="V707" t="str">
            <v>Alien</v>
          </cell>
          <cell r="W707"/>
          <cell r="X707"/>
          <cell r="Y707"/>
          <cell r="Z707"/>
          <cell r="AA707"/>
          <cell r="AB707"/>
          <cell r="AC707"/>
          <cell r="AD707"/>
          <cell r="AE707"/>
          <cell r="AF707"/>
          <cell r="AG707">
            <v>5</v>
          </cell>
          <cell r="AH707"/>
          <cell r="AI707"/>
          <cell r="AJ707"/>
          <cell r="AK707"/>
          <cell r="AL707">
            <v>6</v>
          </cell>
          <cell r="AM707"/>
          <cell r="AO707"/>
          <cell r="AP707"/>
          <cell r="AQ707"/>
          <cell r="AR707"/>
          <cell r="AS707"/>
          <cell r="AU707"/>
          <cell r="AV707"/>
          <cell r="AW707">
            <v>35</v>
          </cell>
        </row>
        <row r="708">
          <cell r="A708">
            <v>706</v>
          </cell>
          <cell r="B708">
            <v>2024</v>
          </cell>
          <cell r="C708"/>
          <cell r="D708" t="str">
            <v>001J1000002itoeIAA</v>
          </cell>
          <cell r="E708" t="str">
            <v>BHARAT TRADERS</v>
          </cell>
          <cell r="F708" t="str">
            <v>RAJASTHAN</v>
          </cell>
          <cell r="G708" t="str">
            <v>UDAIPUR</v>
          </cell>
          <cell r="H708" t="str">
            <v>Girwa</v>
          </cell>
          <cell r="I708" t="str">
            <v>J P ALLOYS</v>
          </cell>
          <cell r="J708" t="str">
            <v>Pushpendra Kumar</v>
          </cell>
          <cell r="K708" t="str">
            <v>Pushpendra Kumar</v>
          </cell>
          <cell r="L708" t="str">
            <v>C13188</v>
          </cell>
          <cell r="M708" t="str">
            <v>North</v>
          </cell>
          <cell r="N708">
            <v>313001</v>
          </cell>
          <cell r="O708" t="str">
            <v>08ABEPP9537G1ZA</v>
          </cell>
          <cell r="P708">
            <v>9414159311</v>
          </cell>
          <cell r="Q708" t="str">
            <v>Nov'24</v>
          </cell>
          <cell r="R708">
            <v>2025</v>
          </cell>
          <cell r="S708"/>
          <cell r="T708">
            <v>200</v>
          </cell>
          <cell r="U708">
            <v>0.66238333333333332</v>
          </cell>
          <cell r="V708" t="str">
            <v>Star</v>
          </cell>
          <cell r="W708"/>
          <cell r="X708"/>
          <cell r="Y708"/>
          <cell r="Z708"/>
          <cell r="AA708"/>
          <cell r="AB708"/>
          <cell r="AC708"/>
          <cell r="AD708"/>
          <cell r="AE708"/>
          <cell r="AF708"/>
          <cell r="AG708">
            <v>55</v>
          </cell>
          <cell r="AH708"/>
          <cell r="AI708">
            <v>53</v>
          </cell>
          <cell r="AJ708">
            <v>51</v>
          </cell>
          <cell r="AK708">
            <v>54</v>
          </cell>
          <cell r="AL708"/>
          <cell r="AM708">
            <v>145</v>
          </cell>
          <cell r="AO708">
            <v>41.65</v>
          </cell>
          <cell r="AP708"/>
          <cell r="AQ708">
            <v>52</v>
          </cell>
          <cell r="AR708">
            <v>42.08</v>
          </cell>
          <cell r="AS708">
            <v>39.69</v>
          </cell>
          <cell r="AT708">
            <v>71.69</v>
          </cell>
          <cell r="AU708">
            <v>163</v>
          </cell>
          <cell r="AV708">
            <v>162.74</v>
          </cell>
          <cell r="AW708">
            <v>202</v>
          </cell>
        </row>
        <row r="709">
          <cell r="A709">
            <v>707</v>
          </cell>
          <cell r="B709">
            <v>2024</v>
          </cell>
          <cell r="C709"/>
          <cell r="D709" t="str">
            <v>001J1000003mUFCIA2</v>
          </cell>
          <cell r="E709" t="str">
            <v>GOPAL ENTERPRISES</v>
          </cell>
          <cell r="F709" t="str">
            <v>HARYANA</v>
          </cell>
          <cell r="G709" t="str">
            <v>PANIPAT</v>
          </cell>
          <cell r="H709" t="str">
            <v>Panipat</v>
          </cell>
          <cell r="I709" t="str">
            <v>JAI DURGA STEELS</v>
          </cell>
          <cell r="J709" t="str">
            <v>Sunny Bhutani</v>
          </cell>
          <cell r="K709" t="str">
            <v>Sunny Bhutani</v>
          </cell>
          <cell r="L709" t="str">
            <v>C12830</v>
          </cell>
          <cell r="M709" t="str">
            <v>North</v>
          </cell>
          <cell r="N709">
            <v>132103</v>
          </cell>
          <cell r="O709" t="str">
            <v>06BFMPK7038E1ZE</v>
          </cell>
          <cell r="P709">
            <v>8588800002</v>
          </cell>
          <cell r="Q709" t="str">
            <v>Nov'24</v>
          </cell>
          <cell r="R709">
            <v>2025</v>
          </cell>
          <cell r="S709"/>
          <cell r="T709">
            <v>100</v>
          </cell>
          <cell r="U709">
            <v>0</v>
          </cell>
          <cell r="V709" t="str">
            <v>Challenger</v>
          </cell>
          <cell r="W709"/>
          <cell r="X709"/>
          <cell r="Y709"/>
          <cell r="Z709"/>
          <cell r="AA709"/>
          <cell r="AB709"/>
          <cell r="AC709"/>
          <cell r="AD709"/>
          <cell r="AE709"/>
          <cell r="AF709"/>
          <cell r="AG709">
            <v>12</v>
          </cell>
          <cell r="AH709">
            <v>12</v>
          </cell>
          <cell r="AI709">
            <v>1</v>
          </cell>
          <cell r="AJ709">
            <v>2</v>
          </cell>
          <cell r="AK709">
            <v>2</v>
          </cell>
          <cell r="AL709"/>
          <cell r="AM709"/>
          <cell r="AO709"/>
          <cell r="AP709"/>
          <cell r="AQ709"/>
          <cell r="AR709"/>
          <cell r="AS709"/>
          <cell r="AU709"/>
          <cell r="AV709"/>
          <cell r="AW709" t="str">
            <v/>
          </cell>
        </row>
        <row r="710">
          <cell r="A710">
            <v>708</v>
          </cell>
          <cell r="B710">
            <v>2024</v>
          </cell>
          <cell r="C710"/>
          <cell r="D710" t="str">
            <v>001J1000003lp4EIAQ</v>
          </cell>
          <cell r="E710" t="str">
            <v>R L ISPAT PRIVATE LIMITED</v>
          </cell>
          <cell r="F710" t="str">
            <v>HARYANA</v>
          </cell>
          <cell r="G710" t="str">
            <v>SONIPAT</v>
          </cell>
          <cell r="H710" t="str">
            <v>Rai</v>
          </cell>
          <cell r="I710" t="str">
            <v>JAI DURGA STEELS</v>
          </cell>
          <cell r="J710" t="str">
            <v>Sunny Bhutani</v>
          </cell>
          <cell r="K710" t="str">
            <v>Sunny Bhutani</v>
          </cell>
          <cell r="L710" t="str">
            <v>C12830</v>
          </cell>
          <cell r="M710" t="str">
            <v>North</v>
          </cell>
          <cell r="N710">
            <v>131023</v>
          </cell>
          <cell r="O710" t="str">
            <v>06AADCR1068H1ZI</v>
          </cell>
          <cell r="P710">
            <v>9811229398</v>
          </cell>
          <cell r="Q710" t="str">
            <v>Nov'24</v>
          </cell>
          <cell r="R710">
            <v>2025</v>
          </cell>
          <cell r="S710"/>
          <cell r="T710">
            <v>150</v>
          </cell>
          <cell r="U710">
            <v>0</v>
          </cell>
          <cell r="V710" t="str">
            <v>Challenger</v>
          </cell>
          <cell r="W710"/>
          <cell r="X710"/>
          <cell r="Y710"/>
          <cell r="Z710"/>
          <cell r="AA710"/>
          <cell r="AB710"/>
          <cell r="AC710"/>
          <cell r="AD710"/>
          <cell r="AE710"/>
          <cell r="AF710"/>
          <cell r="AG710">
            <v>57</v>
          </cell>
          <cell r="AH710"/>
          <cell r="AI710"/>
          <cell r="AJ710"/>
          <cell r="AK710"/>
          <cell r="AL710"/>
          <cell r="AM710"/>
          <cell r="AO710"/>
          <cell r="AP710"/>
          <cell r="AQ710"/>
          <cell r="AR710"/>
          <cell r="AS710"/>
          <cell r="AU710"/>
          <cell r="AV710"/>
          <cell r="AW710" t="str">
            <v/>
          </cell>
        </row>
        <row r="711">
          <cell r="A711">
            <v>709</v>
          </cell>
          <cell r="B711">
            <v>2024</v>
          </cell>
          <cell r="C711"/>
          <cell r="D711" t="str">
            <v>001J100000NezSwIAJ</v>
          </cell>
          <cell r="E711" t="str">
            <v>JAMINDAR KHAD BHANDAR</v>
          </cell>
          <cell r="F711" t="str">
            <v>HARYANA</v>
          </cell>
          <cell r="G711" t="str">
            <v>JHAJJAR</v>
          </cell>
          <cell r="H711" t="str">
            <v>Beri</v>
          </cell>
          <cell r="I711" t="str">
            <v>JAI DURGA STEELS</v>
          </cell>
          <cell r="J711" t="str">
            <v>Sunny Bhutani</v>
          </cell>
          <cell r="K711" t="str">
            <v>Sunny Bhutani</v>
          </cell>
          <cell r="L711" t="str">
            <v>C12830</v>
          </cell>
          <cell r="M711" t="str">
            <v>North</v>
          </cell>
          <cell r="N711">
            <v>124103</v>
          </cell>
          <cell r="O711" t="str">
            <v>06ESEPK3152B1Z7</v>
          </cell>
          <cell r="P711">
            <v>8168781137</v>
          </cell>
          <cell r="Q711" t="str">
            <v>Nov'24</v>
          </cell>
          <cell r="R711">
            <v>2025</v>
          </cell>
          <cell r="S711"/>
          <cell r="T711">
            <v>75</v>
          </cell>
          <cell r="U711">
            <v>0</v>
          </cell>
          <cell r="V711" t="str">
            <v>Challenger</v>
          </cell>
          <cell r="W711"/>
          <cell r="X711"/>
          <cell r="Y711"/>
          <cell r="Z711"/>
          <cell r="AA711"/>
          <cell r="AB711"/>
          <cell r="AC711"/>
          <cell r="AD711"/>
          <cell r="AE711"/>
          <cell r="AF711"/>
          <cell r="AG711">
            <v>112</v>
          </cell>
          <cell r="AH711"/>
          <cell r="AI711"/>
          <cell r="AJ711"/>
          <cell r="AK711"/>
          <cell r="AL711"/>
          <cell r="AM711"/>
          <cell r="AO711"/>
          <cell r="AP711"/>
          <cell r="AQ711"/>
          <cell r="AR711"/>
          <cell r="AS711"/>
          <cell r="AU711"/>
          <cell r="AV711"/>
          <cell r="AW711" t="str">
            <v/>
          </cell>
        </row>
        <row r="712">
          <cell r="A712">
            <v>710</v>
          </cell>
          <cell r="B712">
            <v>2024</v>
          </cell>
          <cell r="C712"/>
          <cell r="D712" t="str">
            <v>001J1000006UZwEIAW</v>
          </cell>
          <cell r="E712" t="str">
            <v>M/S  K S ENTERPRISES</v>
          </cell>
          <cell r="F712" t="str">
            <v>UTTAR PRADESH</v>
          </cell>
          <cell r="G712" t="str">
            <v>BAREILLY</v>
          </cell>
          <cell r="H712" t="str">
            <v>Bareilly</v>
          </cell>
          <cell r="I712" t="str">
            <v>Khandelwal Associates</v>
          </cell>
          <cell r="J712" t="str">
            <v>SHIV KUMAR</v>
          </cell>
          <cell r="K712" t="str">
            <v>Ashutosh Shukla</v>
          </cell>
          <cell r="L712" t="str">
            <v>C12818</v>
          </cell>
          <cell r="M712" t="str">
            <v>North</v>
          </cell>
          <cell r="N712">
            <v>243001</v>
          </cell>
          <cell r="O712" t="str">
            <v>09AERPT9860J1ZC</v>
          </cell>
          <cell r="P712">
            <v>8755336189</v>
          </cell>
          <cell r="Q712" t="str">
            <v>Nov'24</v>
          </cell>
          <cell r="R712">
            <v>2025</v>
          </cell>
          <cell r="S712"/>
          <cell r="T712">
            <v>100</v>
          </cell>
          <cell r="U712">
            <v>1.1666666666666667E-2</v>
          </cell>
          <cell r="V712" t="str">
            <v>Challenger</v>
          </cell>
          <cell r="W712"/>
          <cell r="X712"/>
          <cell r="Y712"/>
          <cell r="Z712"/>
          <cell r="AA712"/>
          <cell r="AB712"/>
          <cell r="AC712"/>
          <cell r="AD712"/>
          <cell r="AE712"/>
          <cell r="AF712"/>
          <cell r="AG712">
            <v>9</v>
          </cell>
          <cell r="AH712"/>
          <cell r="AI712"/>
          <cell r="AJ712"/>
          <cell r="AK712"/>
          <cell r="AL712"/>
          <cell r="AM712"/>
          <cell r="AO712"/>
          <cell r="AP712"/>
          <cell r="AQ712"/>
          <cell r="AR712"/>
          <cell r="AS712">
            <v>4</v>
          </cell>
          <cell r="AT712">
            <v>0.5</v>
          </cell>
          <cell r="AU712">
            <v>3</v>
          </cell>
          <cell r="AV712"/>
          <cell r="AW712">
            <v>2</v>
          </cell>
        </row>
        <row r="713">
          <cell r="A713">
            <v>711</v>
          </cell>
          <cell r="B713">
            <v>2024</v>
          </cell>
          <cell r="C713"/>
          <cell r="D713" t="str">
            <v>001J1000006Uz1uIAC</v>
          </cell>
          <cell r="E713" t="str">
            <v>AVASTHI SALE CORPORATION</v>
          </cell>
          <cell r="F713" t="str">
            <v>HIMACHAL PRADESH</v>
          </cell>
          <cell r="G713" t="str">
            <v>SOLAN</v>
          </cell>
          <cell r="H713"/>
          <cell r="I713" t="str">
            <v>PAL CEMENT AND STEEL PVT. LTD.</v>
          </cell>
          <cell r="J713" t="str">
            <v>Rahul Gautam</v>
          </cell>
          <cell r="K713"/>
          <cell r="L713" t="str">
            <v>C12827</v>
          </cell>
          <cell r="M713" t="str">
            <v>North</v>
          </cell>
          <cell r="N713">
            <v>174101</v>
          </cell>
          <cell r="O713" t="str">
            <v>02ADGPL5144D1Z3</v>
          </cell>
          <cell r="P713">
            <v>9318901831</v>
          </cell>
          <cell r="Q713" t="str">
            <v>Nov'24</v>
          </cell>
          <cell r="R713">
            <v>2025</v>
          </cell>
          <cell r="S713"/>
          <cell r="T713" t="str">
            <v/>
          </cell>
          <cell r="U713">
            <v>0</v>
          </cell>
          <cell r="V713" t="str">
            <v>Potential Not updated</v>
          </cell>
          <cell r="W713"/>
          <cell r="X713"/>
          <cell r="Y713"/>
          <cell r="Z713"/>
          <cell r="AA713"/>
          <cell r="AB713"/>
          <cell r="AC713"/>
          <cell r="AD713"/>
          <cell r="AE713"/>
          <cell r="AF713"/>
          <cell r="AG713">
            <v>12</v>
          </cell>
          <cell r="AH713"/>
          <cell r="AI713"/>
          <cell r="AJ713"/>
          <cell r="AK713"/>
          <cell r="AL713">
            <v>7.7</v>
          </cell>
          <cell r="AM713"/>
          <cell r="AO713"/>
          <cell r="AP713"/>
          <cell r="AQ713"/>
          <cell r="AR713"/>
          <cell r="AS713"/>
          <cell r="AU713"/>
          <cell r="AV713"/>
          <cell r="AW713" t="str">
            <v/>
          </cell>
        </row>
        <row r="714">
          <cell r="A714">
            <v>712</v>
          </cell>
          <cell r="B714">
            <v>2024</v>
          </cell>
          <cell r="C714"/>
          <cell r="D714" t="str">
            <v>0015g00001X2gvoAAB</v>
          </cell>
          <cell r="E714" t="str">
            <v>SHIV TRADING COMPANY</v>
          </cell>
          <cell r="F714" t="str">
            <v>HARYANA</v>
          </cell>
          <cell r="G714" t="str">
            <v>GURUGRAM</v>
          </cell>
          <cell r="H714" t="str">
            <v>Gurugram</v>
          </cell>
          <cell r="I714" t="str">
            <v>NIKUNJ UDYOG</v>
          </cell>
          <cell r="J714" t="str">
            <v>Shiv Shankar Sharma</v>
          </cell>
          <cell r="K714" t="str">
            <v>Shiv Shankar Sharma</v>
          </cell>
          <cell r="L714" t="str">
            <v>C12828</v>
          </cell>
          <cell r="M714" t="str">
            <v>North</v>
          </cell>
          <cell r="N714">
            <v>122102</v>
          </cell>
          <cell r="O714" t="str">
            <v>06BCXPR1857A1ZB</v>
          </cell>
          <cell r="P714">
            <v>9555935549</v>
          </cell>
          <cell r="Q714" t="str">
            <v>Nov'24</v>
          </cell>
          <cell r="R714">
            <v>2025</v>
          </cell>
          <cell r="S714"/>
          <cell r="T714">
            <v>100</v>
          </cell>
          <cell r="U714">
            <v>0.03</v>
          </cell>
          <cell r="V714" t="str">
            <v>Challenger</v>
          </cell>
          <cell r="W714"/>
          <cell r="X714"/>
          <cell r="Y714"/>
          <cell r="Z714"/>
          <cell r="AA714"/>
          <cell r="AB714"/>
          <cell r="AC714"/>
          <cell r="AD714"/>
          <cell r="AE714"/>
          <cell r="AF714"/>
          <cell r="AG714">
            <v>24.85</v>
          </cell>
          <cell r="AH714">
            <v>9.6999999999999993</v>
          </cell>
          <cell r="AI714">
            <v>28.7</v>
          </cell>
          <cell r="AJ714"/>
          <cell r="AK714"/>
          <cell r="AL714"/>
          <cell r="AM714">
            <v>2.7</v>
          </cell>
          <cell r="AO714"/>
          <cell r="AP714">
            <v>10.58</v>
          </cell>
          <cell r="AQ714"/>
          <cell r="AR714">
            <v>1.8</v>
          </cell>
          <cell r="AS714"/>
          <cell r="AU714">
            <v>4</v>
          </cell>
          <cell r="AV714">
            <v>5</v>
          </cell>
          <cell r="AW714" t="str">
            <v/>
          </cell>
        </row>
        <row r="715">
          <cell r="A715">
            <v>713</v>
          </cell>
          <cell r="B715">
            <v>2024</v>
          </cell>
          <cell r="C715"/>
          <cell r="D715" t="str">
            <v>0015g00001UBHaQAAX</v>
          </cell>
          <cell r="E715" t="str">
            <v>RAHUL STEEL &amp; CEMENT STORE</v>
          </cell>
          <cell r="F715" t="str">
            <v>HARYANA</v>
          </cell>
          <cell r="G715" t="str">
            <v>GURUGRAM</v>
          </cell>
          <cell r="H715" t="str">
            <v>Gurugram</v>
          </cell>
          <cell r="I715" t="str">
            <v>NIKUNJ UDYOG</v>
          </cell>
          <cell r="J715" t="str">
            <v>Shiv Shankar Sharma</v>
          </cell>
          <cell r="K715" t="str">
            <v>Shiv Shankar Sharma</v>
          </cell>
          <cell r="L715" t="str">
            <v>C12828</v>
          </cell>
          <cell r="M715" t="str">
            <v>North</v>
          </cell>
          <cell r="N715">
            <v>122001</v>
          </cell>
          <cell r="O715" t="str">
            <v>06AXRPK1152F1ZK</v>
          </cell>
          <cell r="P715">
            <v>9911008856</v>
          </cell>
          <cell r="Q715" t="str">
            <v>Nov'24</v>
          </cell>
          <cell r="R715">
            <v>2025</v>
          </cell>
          <cell r="S715"/>
          <cell r="T715">
            <v>125</v>
          </cell>
          <cell r="U715">
            <v>0</v>
          </cell>
          <cell r="V715" t="str">
            <v>Challenger</v>
          </cell>
          <cell r="W715"/>
          <cell r="X715"/>
          <cell r="Y715"/>
          <cell r="Z715"/>
          <cell r="AA715"/>
          <cell r="AB715"/>
          <cell r="AC715"/>
          <cell r="AD715"/>
          <cell r="AE715"/>
          <cell r="AF715"/>
          <cell r="AG715">
            <v>12</v>
          </cell>
          <cell r="AH715"/>
          <cell r="AI715"/>
          <cell r="AJ715"/>
          <cell r="AK715">
            <v>10</v>
          </cell>
          <cell r="AL715"/>
          <cell r="AM715"/>
          <cell r="AO715"/>
          <cell r="AP715"/>
          <cell r="AQ715"/>
          <cell r="AR715"/>
          <cell r="AS715"/>
          <cell r="AU715"/>
          <cell r="AV715"/>
          <cell r="AW715" t="str">
            <v/>
          </cell>
        </row>
        <row r="716">
          <cell r="A716">
            <v>714</v>
          </cell>
          <cell r="B716">
            <v>2024</v>
          </cell>
          <cell r="C716"/>
          <cell r="D716" t="str">
            <v>0015g00001X2hUaAAJ</v>
          </cell>
          <cell r="E716" t="str">
            <v>CHOPRA ENTERPRISES</v>
          </cell>
          <cell r="F716" t="str">
            <v>HARYANA</v>
          </cell>
          <cell r="G716" t="str">
            <v>GURUGRAM</v>
          </cell>
          <cell r="H716" t="str">
            <v>Gurugram</v>
          </cell>
          <cell r="I716" t="str">
            <v>NIKUNJ UDYOG</v>
          </cell>
          <cell r="J716" t="str">
            <v>Shiv Shankar Sharma</v>
          </cell>
          <cell r="K716" t="str">
            <v>Shiv Shankar Sharma</v>
          </cell>
          <cell r="L716" t="str">
            <v>C12828</v>
          </cell>
          <cell r="M716" t="str">
            <v>North</v>
          </cell>
          <cell r="N716">
            <v>122001</v>
          </cell>
          <cell r="O716" t="str">
            <v>06AVEPC4786G1ZL</v>
          </cell>
          <cell r="P716">
            <v>9999229130</v>
          </cell>
          <cell r="Q716" t="str">
            <v>Nov'24</v>
          </cell>
          <cell r="R716">
            <v>2025</v>
          </cell>
          <cell r="S716"/>
          <cell r="T716">
            <v>120</v>
          </cell>
          <cell r="U716">
            <v>0.16599999999999998</v>
          </cell>
          <cell r="V716" t="str">
            <v>Star</v>
          </cell>
          <cell r="W716"/>
          <cell r="X716"/>
          <cell r="Y716"/>
          <cell r="Z716"/>
          <cell r="AA716"/>
          <cell r="AB716"/>
          <cell r="AC716"/>
          <cell r="AD716"/>
          <cell r="AE716"/>
          <cell r="AF716"/>
          <cell r="AG716">
            <v>7.5</v>
          </cell>
          <cell r="AH716"/>
          <cell r="AI716"/>
          <cell r="AJ716">
            <v>6.7</v>
          </cell>
          <cell r="AK716"/>
          <cell r="AL716">
            <v>5</v>
          </cell>
          <cell r="AM716"/>
          <cell r="AO716"/>
          <cell r="AP716">
            <v>3.1</v>
          </cell>
          <cell r="AQ716">
            <v>11.02</v>
          </cell>
          <cell r="AR716">
            <v>30.11</v>
          </cell>
          <cell r="AS716">
            <v>24.07</v>
          </cell>
          <cell r="AT716">
            <v>24.04</v>
          </cell>
          <cell r="AU716">
            <v>15</v>
          </cell>
          <cell r="AV716">
            <v>20.72</v>
          </cell>
          <cell r="AW716">
            <v>10</v>
          </cell>
        </row>
        <row r="717">
          <cell r="A717">
            <v>715</v>
          </cell>
          <cell r="B717">
            <v>2024</v>
          </cell>
          <cell r="C717"/>
          <cell r="D717" t="str">
            <v>0015g00001X2hP2AAJ</v>
          </cell>
          <cell r="E717" t="str">
            <v>BALAJI CEMENT STORE</v>
          </cell>
          <cell r="F717" t="str">
            <v>HARYANA</v>
          </cell>
          <cell r="G717" t="str">
            <v>GURUGRAM</v>
          </cell>
          <cell r="H717" t="str">
            <v>Gurugram</v>
          </cell>
          <cell r="I717" t="str">
            <v>NIKUNJ UDYOG</v>
          </cell>
          <cell r="J717" t="str">
            <v>Shiv Shankar Sharma</v>
          </cell>
          <cell r="K717" t="str">
            <v>Shiv Shankar Sharma</v>
          </cell>
          <cell r="L717" t="str">
            <v>C12828</v>
          </cell>
          <cell r="M717" t="str">
            <v>North</v>
          </cell>
          <cell r="N717">
            <v>122101</v>
          </cell>
          <cell r="O717" t="str">
            <v>06AAHPY7676D1Z6</v>
          </cell>
          <cell r="P717">
            <v>9811087940</v>
          </cell>
          <cell r="Q717" t="str">
            <v>Nov'24</v>
          </cell>
          <cell r="R717">
            <v>2025</v>
          </cell>
          <cell r="S717"/>
          <cell r="T717">
            <v>2000</v>
          </cell>
          <cell r="U717">
            <v>0</v>
          </cell>
          <cell r="V717" t="str">
            <v>Alien</v>
          </cell>
          <cell r="W717"/>
          <cell r="X717"/>
          <cell r="Y717"/>
          <cell r="Z717"/>
          <cell r="AA717"/>
          <cell r="AB717"/>
          <cell r="AC717"/>
          <cell r="AD717"/>
          <cell r="AE717"/>
          <cell r="AF717"/>
          <cell r="AG717">
            <v>15</v>
          </cell>
          <cell r="AH717"/>
          <cell r="AI717"/>
          <cell r="AJ717"/>
          <cell r="AK717"/>
          <cell r="AL717"/>
          <cell r="AM717"/>
          <cell r="AO717"/>
          <cell r="AP717"/>
          <cell r="AQ717"/>
          <cell r="AR717"/>
          <cell r="AS717"/>
          <cell r="AU717"/>
          <cell r="AV717"/>
          <cell r="AW717" t="str">
            <v/>
          </cell>
        </row>
        <row r="718">
          <cell r="A718">
            <v>716</v>
          </cell>
          <cell r="B718">
            <v>2024</v>
          </cell>
          <cell r="C718"/>
          <cell r="D718" t="str">
            <v>001J1000003mmqdIAA</v>
          </cell>
          <cell r="E718" t="str">
            <v>JAI BHAWANI STEELS</v>
          </cell>
          <cell r="F718" t="str">
            <v>HARYANA</v>
          </cell>
          <cell r="G718" t="str">
            <v>BHIWANI</v>
          </cell>
          <cell r="H718" t="str">
            <v>Loharu</v>
          </cell>
          <cell r="I718" t="str">
            <v>PAL CEMENT AND STEEL PVT. LTD.</v>
          </cell>
          <cell r="J718" t="str">
            <v>Dinesh Kumar</v>
          </cell>
          <cell r="K718" t="str">
            <v>Navneet Pal</v>
          </cell>
          <cell r="L718" t="str">
            <v>C12827</v>
          </cell>
          <cell r="M718" t="str">
            <v>North</v>
          </cell>
          <cell r="N718">
            <v>127021</v>
          </cell>
          <cell r="O718" t="str">
            <v>06EHZPK9012C1Z4</v>
          </cell>
          <cell r="P718">
            <v>8570000676</v>
          </cell>
          <cell r="Q718" t="str">
            <v>Nov'24</v>
          </cell>
          <cell r="R718">
            <v>2025</v>
          </cell>
          <cell r="S718"/>
          <cell r="T718">
            <v>150</v>
          </cell>
          <cell r="U718">
            <v>0</v>
          </cell>
          <cell r="V718" t="str">
            <v>Challenger</v>
          </cell>
          <cell r="W718"/>
          <cell r="X718"/>
          <cell r="Y718"/>
          <cell r="Z718"/>
          <cell r="AA718"/>
          <cell r="AB718"/>
          <cell r="AC718"/>
          <cell r="AD718"/>
          <cell r="AE718"/>
          <cell r="AF718"/>
          <cell r="AG718">
            <v>84</v>
          </cell>
          <cell r="AH718"/>
          <cell r="AI718">
            <v>52</v>
          </cell>
          <cell r="AJ718">
            <v>101</v>
          </cell>
          <cell r="AK718">
            <v>64</v>
          </cell>
          <cell r="AL718"/>
          <cell r="AM718"/>
          <cell r="AO718"/>
          <cell r="AP718"/>
          <cell r="AQ718"/>
          <cell r="AR718"/>
          <cell r="AS718"/>
          <cell r="AU718"/>
          <cell r="AV718"/>
          <cell r="AW718" t="str">
            <v/>
          </cell>
        </row>
        <row r="719">
          <cell r="A719">
            <v>717</v>
          </cell>
          <cell r="B719">
            <v>2024</v>
          </cell>
          <cell r="C719"/>
          <cell r="D719" t="str">
            <v>001J1000003mSUZIA2</v>
          </cell>
          <cell r="E719" t="str">
            <v>Bitla steel sales corporation</v>
          </cell>
          <cell r="F719" t="str">
            <v>PUNJAB</v>
          </cell>
          <cell r="G719" t="str">
            <v>LUDHIANA</v>
          </cell>
          <cell r="H719" t="str">
            <v>Ludhiana East</v>
          </cell>
          <cell r="I719" t="str">
            <v>PAL CEMENT AND STEEL PVT. LTD.</v>
          </cell>
          <cell r="J719" t="str">
            <v>Abhishek Wadhwa</v>
          </cell>
          <cell r="K719" t="str">
            <v>Abhishek Wadhwa</v>
          </cell>
          <cell r="L719" t="str">
            <v>C12827</v>
          </cell>
          <cell r="M719" t="str">
            <v>North</v>
          </cell>
          <cell r="N719">
            <v>141003</v>
          </cell>
          <cell r="O719" t="str">
            <v>03AFMPS5941M1ZW</v>
          </cell>
          <cell r="P719">
            <v>9814925347</v>
          </cell>
          <cell r="Q719" t="str">
            <v>Nov'24</v>
          </cell>
          <cell r="R719">
            <v>2025</v>
          </cell>
          <cell r="S719"/>
          <cell r="T719">
            <v>200</v>
          </cell>
          <cell r="U719">
            <v>0.10041666666666665</v>
          </cell>
          <cell r="V719" t="str">
            <v>Star</v>
          </cell>
          <cell r="W719"/>
          <cell r="X719"/>
          <cell r="Y719"/>
          <cell r="Z719"/>
          <cell r="AA719"/>
          <cell r="AB719"/>
          <cell r="AC719"/>
          <cell r="AD719"/>
          <cell r="AE719"/>
          <cell r="AF719"/>
          <cell r="AG719">
            <v>12</v>
          </cell>
          <cell r="AH719">
            <v>14</v>
          </cell>
          <cell r="AI719">
            <v>7.5</v>
          </cell>
          <cell r="AJ719">
            <v>60</v>
          </cell>
          <cell r="AK719"/>
          <cell r="AL719">
            <v>54</v>
          </cell>
          <cell r="AM719"/>
          <cell r="AO719">
            <v>25.06</v>
          </cell>
          <cell r="AP719"/>
          <cell r="AQ719"/>
          <cell r="AR719">
            <v>20.73</v>
          </cell>
          <cell r="AS719"/>
          <cell r="AT719">
            <v>12.13</v>
          </cell>
          <cell r="AU719">
            <v>24</v>
          </cell>
          <cell r="AV719">
            <v>24.12</v>
          </cell>
          <cell r="AW719">
            <v>141</v>
          </cell>
        </row>
        <row r="720">
          <cell r="A720">
            <v>718</v>
          </cell>
          <cell r="B720">
            <v>2024</v>
          </cell>
          <cell r="C720"/>
          <cell r="D720" t="str">
            <v>001J100000PyuOEIAZ</v>
          </cell>
          <cell r="E720" t="str">
            <v>L.K.IMPEX</v>
          </cell>
          <cell r="F720" t="str">
            <v>PUNJAB</v>
          </cell>
          <cell r="G720" t="str">
            <v>FATEHGARH SAHIB</v>
          </cell>
          <cell r="H720" t="str">
            <v>Fatehgarh Sahib</v>
          </cell>
          <cell r="I720" t="str">
            <v>PAL CEMENT AND STEEL PVT. LTD.</v>
          </cell>
          <cell r="J720" t="str">
            <v>Abhishek Wadhwa</v>
          </cell>
          <cell r="K720" t="str">
            <v>Abhishek Wadhwa</v>
          </cell>
          <cell r="L720" t="str">
            <v>C12827</v>
          </cell>
          <cell r="M720" t="str">
            <v>North</v>
          </cell>
          <cell r="N720">
            <v>147301</v>
          </cell>
          <cell r="O720" t="str">
            <v>03AALFL7320H1ZH</v>
          </cell>
          <cell r="P720">
            <v>9540563000</v>
          </cell>
          <cell r="Q720" t="str">
            <v>Nov'24</v>
          </cell>
          <cell r="R720">
            <v>2025</v>
          </cell>
          <cell r="S720"/>
          <cell r="T720">
            <v>100</v>
          </cell>
          <cell r="U720">
            <v>0</v>
          </cell>
          <cell r="V720" t="str">
            <v>Challenger</v>
          </cell>
          <cell r="W720"/>
          <cell r="X720"/>
          <cell r="Y720"/>
          <cell r="Z720"/>
          <cell r="AA720"/>
          <cell r="AB720"/>
          <cell r="AC720"/>
          <cell r="AD720"/>
          <cell r="AE720"/>
          <cell r="AF720"/>
          <cell r="AG720">
            <v>11</v>
          </cell>
          <cell r="AH720">
            <v>10</v>
          </cell>
          <cell r="AI720"/>
          <cell r="AJ720"/>
          <cell r="AK720"/>
          <cell r="AL720"/>
          <cell r="AM720"/>
          <cell r="AO720"/>
          <cell r="AP720"/>
          <cell r="AQ720"/>
          <cell r="AR720">
            <v>30.11</v>
          </cell>
          <cell r="AS720"/>
          <cell r="AU720"/>
          <cell r="AV720"/>
          <cell r="AW720" t="str">
            <v/>
          </cell>
        </row>
        <row r="721">
          <cell r="A721">
            <v>719</v>
          </cell>
          <cell r="B721">
            <v>2024</v>
          </cell>
          <cell r="C721"/>
          <cell r="D721" t="str">
            <v>001J100000LnhYRIAZ</v>
          </cell>
          <cell r="E721" t="str">
            <v>SWASTIK IRON AND HARDWARE STORE</v>
          </cell>
          <cell r="F721" t="str">
            <v>RAJASTHAN</v>
          </cell>
          <cell r="G721" t="str">
            <v>JHUNJHUNU</v>
          </cell>
          <cell r="H721" t="str">
            <v>Chirawa</v>
          </cell>
          <cell r="I721" t="str">
            <v>KHUNTETA STEELS</v>
          </cell>
          <cell r="J721" t="str">
            <v>Ravi Kumar Kulmi</v>
          </cell>
          <cell r="K721"/>
          <cell r="L721" t="str">
            <v/>
          </cell>
          <cell r="M721" t="str">
            <v>North</v>
          </cell>
          <cell r="N721">
            <v>333026</v>
          </cell>
          <cell r="O721" t="str">
            <v>08AMWPK8784D1Z9</v>
          </cell>
          <cell r="P721">
            <v>9784508444</v>
          </cell>
          <cell r="Q721" t="str">
            <v>Nov'24</v>
          </cell>
          <cell r="R721">
            <v>2025</v>
          </cell>
          <cell r="S721"/>
          <cell r="T721">
            <v>50</v>
          </cell>
          <cell r="U721">
            <v>0</v>
          </cell>
          <cell r="V721" t="str">
            <v>Minor</v>
          </cell>
          <cell r="W721"/>
          <cell r="X721"/>
          <cell r="Y721"/>
          <cell r="Z721"/>
          <cell r="AA721"/>
          <cell r="AB721"/>
          <cell r="AC721"/>
          <cell r="AD721"/>
          <cell r="AE721"/>
          <cell r="AF721"/>
          <cell r="AG721">
            <v>20</v>
          </cell>
          <cell r="AH721">
            <v>25.02</v>
          </cell>
          <cell r="AI721"/>
          <cell r="AJ721"/>
          <cell r="AK721"/>
          <cell r="AL721"/>
          <cell r="AM721"/>
          <cell r="AO721"/>
          <cell r="AP721"/>
          <cell r="AQ721"/>
          <cell r="AR721"/>
          <cell r="AS721"/>
          <cell r="AU721"/>
          <cell r="AV721"/>
          <cell r="AW721" t="str">
            <v/>
          </cell>
        </row>
        <row r="722">
          <cell r="A722">
            <v>720</v>
          </cell>
          <cell r="B722">
            <v>2024</v>
          </cell>
          <cell r="C722"/>
          <cell r="D722" t="str">
            <v>0015g00001dHdNAAA0</v>
          </cell>
          <cell r="E722" t="str">
            <v>M/S  AGARWAL AND SONS</v>
          </cell>
          <cell r="F722" t="str">
            <v>UTTAR PRADESH</v>
          </cell>
          <cell r="G722" t="str">
            <v>RAMPUR</v>
          </cell>
          <cell r="H722" t="str">
            <v>Moradabad</v>
          </cell>
          <cell r="I722" t="str">
            <v>OPTRIX INFRA LLP</v>
          </cell>
          <cell r="J722" t="str">
            <v>SHIV KUMAR</v>
          </cell>
          <cell r="K722" t="str">
            <v>Divyansh Dhawal</v>
          </cell>
          <cell r="L722" t="str">
            <v>001J100000PJG7oIAH</v>
          </cell>
          <cell r="M722" t="str">
            <v>North</v>
          </cell>
          <cell r="N722">
            <v>244901</v>
          </cell>
          <cell r="O722" t="str">
            <v>09AFQPA8338E1ZA</v>
          </cell>
          <cell r="P722">
            <v>9045923152</v>
          </cell>
          <cell r="Q722" t="str">
            <v>Nov'24</v>
          </cell>
          <cell r="R722">
            <v>2025</v>
          </cell>
          <cell r="S722"/>
          <cell r="T722">
            <v>100</v>
          </cell>
          <cell r="U722">
            <v>0</v>
          </cell>
          <cell r="V722" t="str">
            <v>Challenger</v>
          </cell>
          <cell r="W722"/>
          <cell r="X722"/>
          <cell r="Y722"/>
          <cell r="Z722"/>
          <cell r="AA722"/>
          <cell r="AB722"/>
          <cell r="AC722"/>
          <cell r="AD722"/>
          <cell r="AE722"/>
          <cell r="AF722"/>
          <cell r="AG722">
            <v>5</v>
          </cell>
          <cell r="AH722"/>
          <cell r="AI722"/>
          <cell r="AJ722"/>
          <cell r="AK722"/>
          <cell r="AL722"/>
          <cell r="AM722"/>
          <cell r="AO722"/>
          <cell r="AP722"/>
          <cell r="AQ722"/>
          <cell r="AR722"/>
          <cell r="AS722"/>
          <cell r="AU722"/>
          <cell r="AV722"/>
          <cell r="AW722" t="str">
            <v/>
          </cell>
        </row>
        <row r="723">
          <cell r="A723">
            <v>721</v>
          </cell>
          <cell r="B723">
            <v>2024</v>
          </cell>
          <cell r="C723"/>
          <cell r="D723" t="str">
            <v>0015g00001eio2fAAA</v>
          </cell>
          <cell r="E723" t="str">
            <v>SUNRISE HARDWARE STORE KISHTWAR</v>
          </cell>
          <cell r="F723" t="str">
            <v>JAMMU AND KASHMIR</v>
          </cell>
          <cell r="G723" t="str">
            <v>KISHTWAR</v>
          </cell>
          <cell r="H723" t="str">
            <v>Kishtwar</v>
          </cell>
          <cell r="I723" t="str">
            <v>AGGARWAL TRADERS</v>
          </cell>
          <cell r="J723" t="str">
            <v>bhanu ayush</v>
          </cell>
          <cell r="K723"/>
          <cell r="L723" t="str">
            <v>0015g00001gvNHH</v>
          </cell>
          <cell r="M723" t="str">
            <v>North</v>
          </cell>
          <cell r="N723">
            <v>182204</v>
          </cell>
          <cell r="O723" t="str">
            <v>01AGNPI3114J1ZS</v>
          </cell>
          <cell r="P723">
            <v>9796885949</v>
          </cell>
          <cell r="Q723" t="str">
            <v>Dec'24</v>
          </cell>
          <cell r="R723">
            <v>2025</v>
          </cell>
          <cell r="S723"/>
          <cell r="T723">
            <v>10</v>
          </cell>
          <cell r="U723">
            <v>0</v>
          </cell>
          <cell r="V723" t="str">
            <v>Minor</v>
          </cell>
          <cell r="W723"/>
          <cell r="X723"/>
          <cell r="Y723"/>
          <cell r="Z723"/>
          <cell r="AA723"/>
          <cell r="AB723"/>
          <cell r="AC723"/>
          <cell r="AD723"/>
          <cell r="AE723"/>
          <cell r="AF723"/>
          <cell r="AG723"/>
          <cell r="AH723">
            <v>10</v>
          </cell>
          <cell r="AI723"/>
          <cell r="AJ723"/>
          <cell r="AK723"/>
          <cell r="AL723">
            <v>13</v>
          </cell>
          <cell r="AM723"/>
          <cell r="AO723">
            <v>16</v>
          </cell>
          <cell r="AP723"/>
          <cell r="AQ723"/>
          <cell r="AR723"/>
          <cell r="AS723"/>
          <cell r="AU723"/>
          <cell r="AV723"/>
          <cell r="AW723" t="str">
            <v/>
          </cell>
        </row>
        <row r="724">
          <cell r="A724">
            <v>722</v>
          </cell>
          <cell r="B724">
            <v>2024</v>
          </cell>
          <cell r="C724"/>
          <cell r="D724" t="str">
            <v>0015g00001fuZrtAAE</v>
          </cell>
          <cell r="E724" t="str">
            <v>JANTA MARKETING</v>
          </cell>
          <cell r="F724" t="str">
            <v>JAMMU AND KASHMIR</v>
          </cell>
          <cell r="G724" t="str">
            <v>JAMMU</v>
          </cell>
          <cell r="H724"/>
          <cell r="I724" t="str">
            <v>AGGARWAL TRADERS</v>
          </cell>
          <cell r="J724" t="str">
            <v>bhanu ayush</v>
          </cell>
          <cell r="K724"/>
          <cell r="L724" t="str">
            <v>0015g00001gvNHH</v>
          </cell>
          <cell r="M724" t="str">
            <v>North</v>
          </cell>
          <cell r="N724">
            <v>181102</v>
          </cell>
          <cell r="O724" t="str">
            <v>01BJDPS0690D1ZM</v>
          </cell>
          <cell r="P724">
            <v>8715951999</v>
          </cell>
          <cell r="Q724" t="str">
            <v>Dec'24</v>
          </cell>
          <cell r="R724">
            <v>2025</v>
          </cell>
          <cell r="S724"/>
          <cell r="T724">
            <v>10</v>
          </cell>
          <cell r="U724">
            <v>0.51800000000000002</v>
          </cell>
          <cell r="V724" t="str">
            <v>Friendly</v>
          </cell>
          <cell r="W724"/>
          <cell r="X724"/>
          <cell r="Y724"/>
          <cell r="Z724"/>
          <cell r="AA724"/>
          <cell r="AB724"/>
          <cell r="AC724"/>
          <cell r="AD724"/>
          <cell r="AE724"/>
          <cell r="AF724"/>
          <cell r="AG724"/>
          <cell r="AH724">
            <v>10.14</v>
          </cell>
          <cell r="AI724">
            <v>8.3000000000000007</v>
          </cell>
          <cell r="AJ724"/>
          <cell r="AK724">
            <v>1</v>
          </cell>
          <cell r="AL724">
            <v>3</v>
          </cell>
          <cell r="AM724">
            <v>2</v>
          </cell>
          <cell r="AO724"/>
          <cell r="AP724">
            <v>11.59</v>
          </cell>
          <cell r="AQ724"/>
          <cell r="AR724">
            <v>1.27</v>
          </cell>
          <cell r="AS724"/>
          <cell r="AT724">
            <v>10.54</v>
          </cell>
          <cell r="AU724">
            <v>5</v>
          </cell>
          <cell r="AV724"/>
          <cell r="AW724">
            <v>5</v>
          </cell>
        </row>
        <row r="725">
          <cell r="A725">
            <v>723</v>
          </cell>
          <cell r="B725">
            <v>2024</v>
          </cell>
          <cell r="C725"/>
          <cell r="D725" t="str">
            <v>0015g00001UBHmDAAX</v>
          </cell>
          <cell r="E725" t="str">
            <v>M/S SRI SIDHBALI BABA ASSOCIATES</v>
          </cell>
          <cell r="F725" t="str">
            <v>UTTARAKHAND</v>
          </cell>
          <cell r="G725" t="str">
            <v>PAURI GARHWAL</v>
          </cell>
          <cell r="H725" t="str">
            <v>Kotdwara</v>
          </cell>
          <cell r="I725" t="str">
            <v>SHIVA SALES INDIA CORPORATION</v>
          </cell>
          <cell r="J725" t="str">
            <v>Ravi Kumar</v>
          </cell>
          <cell r="K725"/>
          <cell r="L725" t="str">
            <v>C12821</v>
          </cell>
          <cell r="M725" t="str">
            <v>North</v>
          </cell>
          <cell r="N725">
            <v>246149</v>
          </cell>
          <cell r="O725">
            <v>0</v>
          </cell>
          <cell r="P725">
            <v>9927992025</v>
          </cell>
          <cell r="Q725" t="str">
            <v>Dec'24</v>
          </cell>
          <cell r="R725">
            <v>2025</v>
          </cell>
          <cell r="S725"/>
          <cell r="T725">
            <v>100</v>
          </cell>
          <cell r="U725">
            <v>0</v>
          </cell>
          <cell r="V725" t="str">
            <v>Challenger</v>
          </cell>
          <cell r="W725"/>
          <cell r="X725"/>
          <cell r="Y725"/>
          <cell r="Z725"/>
          <cell r="AA725"/>
          <cell r="AB725"/>
          <cell r="AC725"/>
          <cell r="AD725"/>
          <cell r="AE725"/>
          <cell r="AF725"/>
          <cell r="AG725"/>
          <cell r="AH725">
            <v>57</v>
          </cell>
          <cell r="AI725"/>
          <cell r="AJ725"/>
          <cell r="AK725">
            <v>4</v>
          </cell>
          <cell r="AL725"/>
          <cell r="AM725"/>
          <cell r="AO725"/>
          <cell r="AP725"/>
          <cell r="AQ725"/>
          <cell r="AR725"/>
          <cell r="AS725"/>
          <cell r="AU725"/>
          <cell r="AV725"/>
          <cell r="AW725" t="str">
            <v/>
          </cell>
        </row>
        <row r="726">
          <cell r="A726">
            <v>724</v>
          </cell>
          <cell r="B726">
            <v>2024</v>
          </cell>
          <cell r="C726"/>
          <cell r="D726" t="str">
            <v>0015g00001UBHn2AAH</v>
          </cell>
          <cell r="E726" t="str">
            <v>SHIVAY ASSOCIATES</v>
          </cell>
          <cell r="F726" t="str">
            <v>UTTARAKHAND</v>
          </cell>
          <cell r="G726" t="str">
            <v>DEHRADUN</v>
          </cell>
          <cell r="H726" t="str">
            <v>Dehradun</v>
          </cell>
          <cell r="I726" t="str">
            <v>SHIVA SALES INDIA CORPORATION</v>
          </cell>
          <cell r="J726" t="str">
            <v>Ravi Kumar</v>
          </cell>
          <cell r="K726"/>
          <cell r="L726" t="str">
            <v>C12821</v>
          </cell>
          <cell r="M726" t="str">
            <v>North</v>
          </cell>
          <cell r="N726">
            <v>248001</v>
          </cell>
          <cell r="O726" t="str">
            <v>05AVIPM6039N2Z</v>
          </cell>
          <cell r="P726">
            <v>9917043575</v>
          </cell>
          <cell r="Q726" t="str">
            <v>Dec'24</v>
          </cell>
          <cell r="R726">
            <v>2025</v>
          </cell>
          <cell r="S726"/>
          <cell r="T726">
            <v>20</v>
          </cell>
          <cell r="U726">
            <v>0.4</v>
          </cell>
          <cell r="V726" t="str">
            <v>Friendly</v>
          </cell>
          <cell r="W726"/>
          <cell r="X726"/>
          <cell r="Y726"/>
          <cell r="Z726"/>
          <cell r="AA726"/>
          <cell r="AB726"/>
          <cell r="AC726"/>
          <cell r="AD726"/>
          <cell r="AE726"/>
          <cell r="AF726"/>
          <cell r="AG726"/>
          <cell r="AH726">
            <v>9</v>
          </cell>
          <cell r="AI726">
            <v>4</v>
          </cell>
          <cell r="AJ726">
            <v>4</v>
          </cell>
          <cell r="AK726">
            <v>12</v>
          </cell>
          <cell r="AL726"/>
          <cell r="AM726">
            <v>4</v>
          </cell>
          <cell r="AN726">
            <v>10</v>
          </cell>
          <cell r="AO726"/>
          <cell r="AP726">
            <v>3.5</v>
          </cell>
          <cell r="AQ726"/>
          <cell r="AR726">
            <v>6</v>
          </cell>
          <cell r="AS726"/>
          <cell r="AT726">
            <v>9</v>
          </cell>
          <cell r="AU726">
            <v>9</v>
          </cell>
          <cell r="AV726">
            <v>6</v>
          </cell>
          <cell r="AW726" t="str">
            <v/>
          </cell>
        </row>
        <row r="727">
          <cell r="A727">
            <v>725</v>
          </cell>
          <cell r="B727">
            <v>2024</v>
          </cell>
          <cell r="C727"/>
          <cell r="D727" t="str">
            <v>0015g00001fwPJMAA2</v>
          </cell>
          <cell r="E727" t="str">
            <v>Mateshwari Steel</v>
          </cell>
          <cell r="F727" t="str">
            <v>RAJASTHAN</v>
          </cell>
          <cell r="G727" t="str">
            <v>JODHPUR</v>
          </cell>
          <cell r="H727" t="str">
            <v>Baytoo</v>
          </cell>
          <cell r="I727" t="str">
            <v>M R Associates</v>
          </cell>
          <cell r="J727" t="str">
            <v>Neeraj Sharma</v>
          </cell>
          <cell r="K727" t="str">
            <v>Neeraj Sharma</v>
          </cell>
          <cell r="L727" t="str">
            <v>C13417</v>
          </cell>
          <cell r="M727" t="str">
            <v>North</v>
          </cell>
          <cell r="N727">
            <v>342024</v>
          </cell>
          <cell r="O727" t="str">
            <v>08ADPPS1700DIZP</v>
          </cell>
          <cell r="P727">
            <v>9829292911</v>
          </cell>
          <cell r="Q727" t="str">
            <v>Dec'24</v>
          </cell>
          <cell r="R727">
            <v>2025</v>
          </cell>
          <cell r="S727"/>
          <cell r="T727">
            <v>200</v>
          </cell>
          <cell r="U727">
            <v>0</v>
          </cell>
          <cell r="V727" t="str">
            <v>Challenger</v>
          </cell>
          <cell r="W727"/>
          <cell r="X727"/>
          <cell r="Y727"/>
          <cell r="Z727"/>
          <cell r="AA727"/>
          <cell r="AB727"/>
          <cell r="AC727"/>
          <cell r="AD727"/>
          <cell r="AE727"/>
          <cell r="AF727"/>
          <cell r="AG727"/>
          <cell r="AH727">
            <v>7</v>
          </cell>
          <cell r="AI727">
            <v>2</v>
          </cell>
          <cell r="AJ727"/>
          <cell r="AK727"/>
          <cell r="AL727"/>
          <cell r="AM727"/>
          <cell r="AO727"/>
          <cell r="AP727"/>
          <cell r="AQ727"/>
          <cell r="AR727"/>
          <cell r="AS727"/>
          <cell r="AU727"/>
          <cell r="AV727"/>
          <cell r="AW727" t="str">
            <v/>
          </cell>
        </row>
        <row r="728">
          <cell r="A728">
            <v>726</v>
          </cell>
          <cell r="B728">
            <v>2024</v>
          </cell>
          <cell r="C728"/>
          <cell r="D728" t="str">
            <v>001J100000RxssnIAB</v>
          </cell>
          <cell r="E728" t="str">
            <v>ROYAL STEEL</v>
          </cell>
          <cell r="F728" t="str">
            <v>RAJASTHAN</v>
          </cell>
          <cell r="G728" t="str">
            <v>JODHPUR</v>
          </cell>
          <cell r="H728" t="str">
            <v>Phalodi</v>
          </cell>
          <cell r="I728" t="str">
            <v>M R Associates</v>
          </cell>
          <cell r="J728" t="str">
            <v>Neeraj Sharma</v>
          </cell>
          <cell r="K728" t="str">
            <v>Neeraj Sharma</v>
          </cell>
          <cell r="L728" t="str">
            <v>C13417</v>
          </cell>
          <cell r="M728" t="str">
            <v>North</v>
          </cell>
          <cell r="N728">
            <v>342301</v>
          </cell>
          <cell r="O728" t="str">
            <v>08ACFPL7487H1Z4</v>
          </cell>
          <cell r="P728">
            <v>9610300786</v>
          </cell>
          <cell r="Q728" t="str">
            <v>Dec'24</v>
          </cell>
          <cell r="R728">
            <v>2025</v>
          </cell>
          <cell r="S728"/>
          <cell r="T728">
            <v>160</v>
          </cell>
          <cell r="U728">
            <v>0.10433333333333332</v>
          </cell>
          <cell r="V728" t="str">
            <v>Star</v>
          </cell>
          <cell r="W728"/>
          <cell r="X728"/>
          <cell r="Y728"/>
          <cell r="Z728"/>
          <cell r="AA728"/>
          <cell r="AB728"/>
          <cell r="AC728"/>
          <cell r="AD728"/>
          <cell r="AE728"/>
          <cell r="AF728"/>
          <cell r="AG728"/>
          <cell r="AH728">
            <v>50</v>
          </cell>
          <cell r="AI728">
            <v>20</v>
          </cell>
          <cell r="AJ728">
            <v>20</v>
          </cell>
          <cell r="AK728">
            <v>40</v>
          </cell>
          <cell r="AL728"/>
          <cell r="AM728">
            <v>20</v>
          </cell>
          <cell r="AO728">
            <v>20.04</v>
          </cell>
          <cell r="AP728"/>
          <cell r="AQ728">
            <v>30.1</v>
          </cell>
          <cell r="AR728">
            <v>20.079999999999998</v>
          </cell>
          <cell r="AS728"/>
          <cell r="AT728">
            <v>20.079999999999998</v>
          </cell>
          <cell r="AU728">
            <v>30</v>
          </cell>
          <cell r="AV728"/>
          <cell r="AW728" t="str">
            <v/>
          </cell>
        </row>
        <row r="729">
          <cell r="A729">
            <v>727</v>
          </cell>
          <cell r="B729">
            <v>2024</v>
          </cell>
          <cell r="C729"/>
          <cell r="D729" t="str">
            <v>0015g00001fx4jlAAA</v>
          </cell>
          <cell r="E729" t="str">
            <v>RAJASTHAN STEELS</v>
          </cell>
          <cell r="F729" t="str">
            <v>RAJASTHAN</v>
          </cell>
          <cell r="G729" t="str">
            <v>JODHPUR</v>
          </cell>
          <cell r="H729" t="str">
            <v>Jodhpur</v>
          </cell>
          <cell r="I729" t="str">
            <v>M R Associates</v>
          </cell>
          <cell r="J729" t="str">
            <v>Neeraj Sharma</v>
          </cell>
          <cell r="K729" t="str">
            <v>Neeraj Sharma</v>
          </cell>
          <cell r="L729" t="str">
            <v>C13417</v>
          </cell>
          <cell r="M729" t="str">
            <v>North</v>
          </cell>
          <cell r="N729">
            <v>342003</v>
          </cell>
          <cell r="O729" t="str">
            <v>08ABPPS9295K1ZG</v>
          </cell>
          <cell r="P729">
            <v>9660622228</v>
          </cell>
          <cell r="Q729" t="str">
            <v>Dec'24</v>
          </cell>
          <cell r="R729">
            <v>2025</v>
          </cell>
          <cell r="S729"/>
          <cell r="T729">
            <v>500</v>
          </cell>
          <cell r="U729">
            <v>0</v>
          </cell>
          <cell r="V729" t="str">
            <v>Alien</v>
          </cell>
          <cell r="W729"/>
          <cell r="X729"/>
          <cell r="Y729"/>
          <cell r="Z729"/>
          <cell r="AA729"/>
          <cell r="AB729"/>
          <cell r="AC729"/>
          <cell r="AD729"/>
          <cell r="AE729"/>
          <cell r="AF729"/>
          <cell r="AG729"/>
          <cell r="AH729">
            <v>81</v>
          </cell>
          <cell r="AI729"/>
          <cell r="AJ729"/>
          <cell r="AK729"/>
          <cell r="AL729"/>
          <cell r="AM729"/>
          <cell r="AO729"/>
          <cell r="AP729"/>
          <cell r="AQ729">
            <v>10</v>
          </cell>
          <cell r="AR729"/>
          <cell r="AS729"/>
          <cell r="AU729"/>
          <cell r="AV729"/>
          <cell r="AW729" t="str">
            <v/>
          </cell>
        </row>
        <row r="730">
          <cell r="A730">
            <v>728</v>
          </cell>
          <cell r="B730">
            <v>2024</v>
          </cell>
          <cell r="C730"/>
          <cell r="D730" t="str">
            <v>001J100000RTdgwIAD</v>
          </cell>
          <cell r="E730" t="str">
            <v>BALAJI IRON TRADERS</v>
          </cell>
          <cell r="F730" t="str">
            <v>RAJASTHAN</v>
          </cell>
          <cell r="G730" t="str">
            <v>JODHPUR</v>
          </cell>
          <cell r="H730" t="str">
            <v>Bilara</v>
          </cell>
          <cell r="I730" t="str">
            <v>M R Associates</v>
          </cell>
          <cell r="J730" t="str">
            <v>Neeraj Sharma</v>
          </cell>
          <cell r="K730" t="str">
            <v>Neeraj Sharma</v>
          </cell>
          <cell r="L730" t="str">
            <v>C13417</v>
          </cell>
          <cell r="M730" t="str">
            <v>North</v>
          </cell>
          <cell r="N730">
            <v>342601</v>
          </cell>
          <cell r="O730" t="str">
            <v>08AEWPT7063E1ZT</v>
          </cell>
          <cell r="P730">
            <v>9166778101</v>
          </cell>
          <cell r="Q730" t="str">
            <v>Dec'24</v>
          </cell>
          <cell r="R730">
            <v>2025</v>
          </cell>
          <cell r="S730"/>
          <cell r="T730">
            <v>110</v>
          </cell>
          <cell r="U730">
            <v>0.13975757575757575</v>
          </cell>
          <cell r="V730" t="str">
            <v>Star</v>
          </cell>
          <cell r="W730"/>
          <cell r="X730"/>
          <cell r="Y730"/>
          <cell r="Z730"/>
          <cell r="AA730"/>
          <cell r="AB730"/>
          <cell r="AC730"/>
          <cell r="AD730"/>
          <cell r="AE730"/>
          <cell r="AF730"/>
          <cell r="AG730"/>
          <cell r="AH730">
            <v>20</v>
          </cell>
          <cell r="AI730"/>
          <cell r="AJ730">
            <v>23</v>
          </cell>
          <cell r="AK730">
            <v>20</v>
          </cell>
          <cell r="AL730">
            <v>13.07</v>
          </cell>
          <cell r="AM730">
            <v>20</v>
          </cell>
          <cell r="AO730">
            <v>21.08</v>
          </cell>
          <cell r="AP730">
            <v>21.09</v>
          </cell>
          <cell r="AQ730">
            <v>20.059999999999999</v>
          </cell>
          <cell r="AR730">
            <v>19.97</v>
          </cell>
          <cell r="AS730">
            <v>25.13</v>
          </cell>
          <cell r="AT730">
            <v>25.06</v>
          </cell>
          <cell r="AU730"/>
          <cell r="AV730">
            <v>21.06</v>
          </cell>
          <cell r="AW730">
            <v>41</v>
          </cell>
        </row>
        <row r="731">
          <cell r="A731">
            <v>729</v>
          </cell>
          <cell r="B731">
            <v>2024</v>
          </cell>
          <cell r="C731"/>
          <cell r="D731" t="str">
            <v>0015g00001fuwB1AAI</v>
          </cell>
          <cell r="E731" t="str">
            <v>JAI ASHAPURA LOHA UDHYOG</v>
          </cell>
          <cell r="F731" t="str">
            <v>RAJASTHAN</v>
          </cell>
          <cell r="G731" t="str">
            <v>PALI</v>
          </cell>
          <cell r="H731" t="str">
            <v>Pali</v>
          </cell>
          <cell r="I731" t="str">
            <v>M R Associates</v>
          </cell>
          <cell r="J731" t="str">
            <v>Neeraj Sharma</v>
          </cell>
          <cell r="K731" t="str">
            <v>Neeraj Sharma</v>
          </cell>
          <cell r="L731" t="str">
            <v>C13417</v>
          </cell>
          <cell r="M731" t="str">
            <v>North</v>
          </cell>
          <cell r="N731">
            <v>306401</v>
          </cell>
          <cell r="O731" t="str">
            <v>08CWZPM0065Q1ZH</v>
          </cell>
          <cell r="P731">
            <v>9829083509</v>
          </cell>
          <cell r="Q731" t="str">
            <v>Dec'24</v>
          </cell>
          <cell r="R731">
            <v>2025</v>
          </cell>
          <cell r="S731"/>
          <cell r="T731">
            <v>60</v>
          </cell>
          <cell r="U731">
            <v>0</v>
          </cell>
          <cell r="V731" t="str">
            <v>Challenger</v>
          </cell>
          <cell r="W731"/>
          <cell r="X731"/>
          <cell r="Y731"/>
          <cell r="Z731"/>
          <cell r="AA731"/>
          <cell r="AB731"/>
          <cell r="AC731"/>
          <cell r="AD731"/>
          <cell r="AE731"/>
          <cell r="AF731"/>
          <cell r="AG731"/>
          <cell r="AH731">
            <v>20</v>
          </cell>
          <cell r="AI731"/>
          <cell r="AJ731">
            <v>1</v>
          </cell>
          <cell r="AK731">
            <v>20</v>
          </cell>
          <cell r="AL731">
            <v>20.05</v>
          </cell>
          <cell r="AM731"/>
          <cell r="AO731"/>
          <cell r="AP731"/>
          <cell r="AQ731">
            <v>4.5</v>
          </cell>
          <cell r="AR731">
            <v>2.6</v>
          </cell>
          <cell r="AS731"/>
          <cell r="AU731"/>
          <cell r="AV731"/>
          <cell r="AW731">
            <v>36</v>
          </cell>
        </row>
        <row r="732">
          <cell r="A732">
            <v>730</v>
          </cell>
          <cell r="B732">
            <v>2024</v>
          </cell>
          <cell r="C732"/>
          <cell r="D732" t="str">
            <v>001J1000007nm69IAA</v>
          </cell>
          <cell r="E732" t="str">
            <v>AJMER INDUSTRIAL CORPORATION</v>
          </cell>
          <cell r="F732" t="str">
            <v>RAJASTHAN</v>
          </cell>
          <cell r="G732" t="str">
            <v>UDAIPUR</v>
          </cell>
          <cell r="H732" t="str">
            <v>Mavli</v>
          </cell>
          <cell r="I732" t="str">
            <v>J P ALLOYS</v>
          </cell>
          <cell r="J732" t="str">
            <v>Pushpendra Kumar</v>
          </cell>
          <cell r="K732" t="str">
            <v>Pushpendra Kumar</v>
          </cell>
          <cell r="L732" t="str">
            <v>C13188</v>
          </cell>
          <cell r="M732" t="str">
            <v>North</v>
          </cell>
          <cell r="N732">
            <v>313205</v>
          </cell>
          <cell r="O732" t="str">
            <v>08AWGPB6211N1ZJ</v>
          </cell>
          <cell r="P732">
            <v>9887182952</v>
          </cell>
          <cell r="Q732" t="str">
            <v>Dec'24</v>
          </cell>
          <cell r="R732">
            <v>2025</v>
          </cell>
          <cell r="S732"/>
          <cell r="T732">
            <v>100</v>
          </cell>
          <cell r="U732">
            <v>0</v>
          </cell>
          <cell r="V732" t="str">
            <v>Challenger</v>
          </cell>
          <cell r="W732"/>
          <cell r="X732"/>
          <cell r="Y732"/>
          <cell r="Z732"/>
          <cell r="AA732"/>
          <cell r="AB732"/>
          <cell r="AC732"/>
          <cell r="AD732"/>
          <cell r="AE732"/>
          <cell r="AF732"/>
          <cell r="AG732"/>
          <cell r="AH732">
            <v>11</v>
          </cell>
          <cell r="AI732"/>
          <cell r="AJ732"/>
          <cell r="AK732"/>
          <cell r="AL732"/>
          <cell r="AM732"/>
          <cell r="AO732">
            <v>25.75</v>
          </cell>
          <cell r="AP732"/>
          <cell r="AQ732"/>
          <cell r="AR732"/>
          <cell r="AS732"/>
          <cell r="AU732"/>
          <cell r="AV732"/>
          <cell r="AW732" t="str">
            <v/>
          </cell>
        </row>
        <row r="733">
          <cell r="A733">
            <v>731</v>
          </cell>
          <cell r="B733">
            <v>2024</v>
          </cell>
          <cell r="C733"/>
          <cell r="D733" t="str">
            <v>0015g00000cP95bAAC</v>
          </cell>
          <cell r="E733" t="str">
            <v>BANDOOKWALA ISPAT PRIVATE LIMITED</v>
          </cell>
          <cell r="F733" t="str">
            <v>RAJASTHAN</v>
          </cell>
          <cell r="G733" t="str">
            <v>UDAIPUR</v>
          </cell>
          <cell r="H733" t="str">
            <v>Girwa</v>
          </cell>
          <cell r="I733" t="str">
            <v>J P ALLOYS</v>
          </cell>
          <cell r="J733" t="str">
            <v>Pushpendra Kumar</v>
          </cell>
          <cell r="K733" t="str">
            <v>Pushpendra Kumar</v>
          </cell>
          <cell r="L733" t="str">
            <v>C13188</v>
          </cell>
          <cell r="M733" t="str">
            <v>North</v>
          </cell>
          <cell r="N733">
            <v>313001</v>
          </cell>
          <cell r="O733" t="str">
            <v>08AACCB5831D1Z0</v>
          </cell>
          <cell r="P733">
            <v>9982096952</v>
          </cell>
          <cell r="Q733" t="str">
            <v>Dec'24</v>
          </cell>
          <cell r="R733">
            <v>2025</v>
          </cell>
          <cell r="S733"/>
          <cell r="T733">
            <v>200</v>
          </cell>
          <cell r="U733">
            <v>0.10306666666666667</v>
          </cell>
          <cell r="V733" t="str">
            <v>Star</v>
          </cell>
          <cell r="W733"/>
          <cell r="X733"/>
          <cell r="Y733"/>
          <cell r="Z733"/>
          <cell r="AA733"/>
          <cell r="AB733"/>
          <cell r="AC733"/>
          <cell r="AD733"/>
          <cell r="AE733"/>
          <cell r="AF733"/>
          <cell r="AG733"/>
          <cell r="AH733">
            <v>9</v>
          </cell>
          <cell r="AI733"/>
          <cell r="AJ733"/>
          <cell r="AK733">
            <v>125</v>
          </cell>
          <cell r="AL733">
            <v>180</v>
          </cell>
          <cell r="AM733">
            <v>51</v>
          </cell>
          <cell r="AN733">
            <v>70</v>
          </cell>
          <cell r="AO733">
            <v>50.98</v>
          </cell>
          <cell r="AP733">
            <v>60</v>
          </cell>
          <cell r="AQ733">
            <v>53</v>
          </cell>
          <cell r="AR733"/>
          <cell r="AS733">
            <v>38.92</v>
          </cell>
          <cell r="AU733">
            <v>20</v>
          </cell>
          <cell r="AV733">
            <v>41.84</v>
          </cell>
          <cell r="AW733" t="str">
            <v/>
          </cell>
        </row>
        <row r="734">
          <cell r="A734">
            <v>732</v>
          </cell>
          <cell r="B734">
            <v>2024</v>
          </cell>
          <cell r="C734"/>
          <cell r="D734" t="str">
            <v>0015g00001fvBkyAAE</v>
          </cell>
          <cell r="E734" t="str">
            <v>LAXMI STEEL</v>
          </cell>
          <cell r="F734" t="str">
            <v>RAJASTHAN</v>
          </cell>
          <cell r="G734" t="str">
            <v>NAGAUR</v>
          </cell>
          <cell r="H734" t="str">
            <v>Merta</v>
          </cell>
          <cell r="I734" t="str">
            <v>Swastik Tradevision Pvt. Ltd.</v>
          </cell>
          <cell r="J734" t="str">
            <v>Ravi Kumar Kulmi</v>
          </cell>
          <cell r="K734" t="str">
            <v>Ravi Kumar Kulmi</v>
          </cell>
          <cell r="L734" t="str">
            <v>C12822</v>
          </cell>
          <cell r="M734" t="str">
            <v>North</v>
          </cell>
          <cell r="N734">
            <v>341511</v>
          </cell>
          <cell r="O734" t="str">
            <v>08AIJPP1372P1ZM</v>
          </cell>
          <cell r="P734">
            <v>9851212121</v>
          </cell>
          <cell r="Q734" t="str">
            <v>Dec'24</v>
          </cell>
          <cell r="R734">
            <v>2025</v>
          </cell>
          <cell r="S734"/>
          <cell r="T734">
            <v>50</v>
          </cell>
          <cell r="U734">
            <v>0.7636666666666666</v>
          </cell>
          <cell r="V734" t="str">
            <v>Friendly</v>
          </cell>
          <cell r="W734"/>
          <cell r="X734"/>
          <cell r="Y734"/>
          <cell r="Z734"/>
          <cell r="AA734"/>
          <cell r="AB734"/>
          <cell r="AC734"/>
          <cell r="AD734"/>
          <cell r="AE734"/>
          <cell r="AF734"/>
          <cell r="AG734"/>
          <cell r="AH734">
            <v>20.059999999999999</v>
          </cell>
          <cell r="AI734">
            <v>22.76</v>
          </cell>
          <cell r="AJ734">
            <v>21.99</v>
          </cell>
          <cell r="AK734"/>
          <cell r="AL734">
            <v>20</v>
          </cell>
          <cell r="AM734"/>
          <cell r="AN734">
            <v>22.08</v>
          </cell>
          <cell r="AO734"/>
          <cell r="AP734"/>
          <cell r="AQ734"/>
          <cell r="AR734">
            <v>58.44</v>
          </cell>
          <cell r="AS734">
            <v>52.74</v>
          </cell>
          <cell r="AT734">
            <v>64.55</v>
          </cell>
          <cell r="AU734">
            <v>50</v>
          </cell>
          <cell r="AV734"/>
          <cell r="AW734" t="str">
            <v/>
          </cell>
        </row>
        <row r="735">
          <cell r="A735">
            <v>733</v>
          </cell>
          <cell r="B735">
            <v>2024</v>
          </cell>
          <cell r="C735"/>
          <cell r="D735" t="str">
            <v>0015g00001X3AskAAF</v>
          </cell>
          <cell r="E735" t="str">
            <v>H.K. ALLOYS</v>
          </cell>
          <cell r="F735" t="str">
            <v>RAJASTHAN</v>
          </cell>
          <cell r="G735" t="str">
            <v>JAIPUR</v>
          </cell>
          <cell r="H735" t="str">
            <v>Jaipur</v>
          </cell>
          <cell r="I735" t="str">
            <v>Swastik Tradevision Pvt. Ltd.</v>
          </cell>
          <cell r="J735" t="str">
            <v>Ravi Kumar Kulmi</v>
          </cell>
          <cell r="K735" t="str">
            <v>Ravi Kumar Kulmi</v>
          </cell>
          <cell r="L735" t="str">
            <v>C12822</v>
          </cell>
          <cell r="M735" t="str">
            <v>North</v>
          </cell>
          <cell r="N735">
            <v>302012</v>
          </cell>
          <cell r="O735" t="str">
            <v>08ANDPH7972A1Z3</v>
          </cell>
          <cell r="P735">
            <v>6350506209</v>
          </cell>
          <cell r="Q735" t="str">
            <v>Dec'24</v>
          </cell>
          <cell r="R735">
            <v>2025</v>
          </cell>
          <cell r="S735"/>
          <cell r="T735">
            <v>400</v>
          </cell>
          <cell r="U735">
            <v>0.14635000000000001</v>
          </cell>
          <cell r="V735" t="str">
            <v>Super Star</v>
          </cell>
          <cell r="W735"/>
          <cell r="X735"/>
          <cell r="Y735"/>
          <cell r="Z735"/>
          <cell r="AA735"/>
          <cell r="AB735"/>
          <cell r="AC735"/>
          <cell r="AD735"/>
          <cell r="AE735"/>
          <cell r="AF735"/>
          <cell r="AG735"/>
          <cell r="AH735">
            <v>39.19</v>
          </cell>
          <cell r="AI735"/>
          <cell r="AJ735"/>
          <cell r="AK735"/>
          <cell r="AL735"/>
          <cell r="AM735">
            <v>26.88</v>
          </cell>
          <cell r="AO735"/>
          <cell r="AP735"/>
          <cell r="AQ735"/>
          <cell r="AR735"/>
          <cell r="AS735">
            <v>37.090000000000003</v>
          </cell>
          <cell r="AT735">
            <v>82.05</v>
          </cell>
          <cell r="AU735">
            <v>62</v>
          </cell>
          <cell r="AV735">
            <v>31.57</v>
          </cell>
          <cell r="AW735">
            <v>81</v>
          </cell>
        </row>
        <row r="736">
          <cell r="A736">
            <v>734</v>
          </cell>
          <cell r="B736">
            <v>2024</v>
          </cell>
          <cell r="C736"/>
          <cell r="D736" t="str">
            <v>001J100000RTx73IAD</v>
          </cell>
          <cell r="E736" t="str">
            <v>VINITA AGRICULTURE</v>
          </cell>
          <cell r="F736" t="str">
            <v>RAJASTHAN</v>
          </cell>
          <cell r="G736" t="str">
            <v>SAWAI MADHOPUR</v>
          </cell>
          <cell r="H736" t="str">
            <v>Gangapur City</v>
          </cell>
          <cell r="I736" t="str">
            <v>Swastik Tradevision Pvt. Ltd.</v>
          </cell>
          <cell r="J736" t="str">
            <v>Ravi Kumar Kulmi</v>
          </cell>
          <cell r="K736" t="str">
            <v>Ravi Kumar Kulmi</v>
          </cell>
          <cell r="L736" t="str">
            <v>C12822</v>
          </cell>
          <cell r="M736" t="str">
            <v>North</v>
          </cell>
          <cell r="N736">
            <v>322214</v>
          </cell>
          <cell r="O736" t="str">
            <v>08GMTPM9177F1Z3</v>
          </cell>
          <cell r="P736">
            <v>9352420857</v>
          </cell>
          <cell r="Q736" t="str">
            <v>Dec'24</v>
          </cell>
          <cell r="R736">
            <v>2025</v>
          </cell>
          <cell r="S736"/>
          <cell r="T736">
            <v>10</v>
          </cell>
          <cell r="U736">
            <v>0</v>
          </cell>
          <cell r="V736" t="str">
            <v>Minor</v>
          </cell>
          <cell r="W736"/>
          <cell r="X736"/>
          <cell r="Y736"/>
          <cell r="Z736"/>
          <cell r="AA736"/>
          <cell r="AB736"/>
          <cell r="AC736"/>
          <cell r="AD736"/>
          <cell r="AE736"/>
          <cell r="AF736"/>
          <cell r="AG736"/>
          <cell r="AH736">
            <v>9.9499999999999993</v>
          </cell>
          <cell r="AI736"/>
          <cell r="AJ736"/>
          <cell r="AK736"/>
          <cell r="AL736"/>
          <cell r="AM736"/>
          <cell r="AO736"/>
          <cell r="AP736"/>
          <cell r="AQ736"/>
          <cell r="AR736"/>
          <cell r="AS736"/>
          <cell r="AU736"/>
          <cell r="AV736"/>
          <cell r="AW736" t="str">
            <v/>
          </cell>
        </row>
        <row r="737">
          <cell r="A737">
            <v>735</v>
          </cell>
          <cell r="B737">
            <v>2024</v>
          </cell>
          <cell r="C737"/>
          <cell r="D737" t="str">
            <v>001J100000Jt90EIAR</v>
          </cell>
          <cell r="E737" t="str">
            <v>RAMVILAS INDUSTRIES</v>
          </cell>
          <cell r="F737" t="str">
            <v>RAJASTHAN</v>
          </cell>
          <cell r="G737" t="str">
            <v>KARAULI</v>
          </cell>
          <cell r="H737"/>
          <cell r="I737" t="str">
            <v>Swastik Tradevision Pvt. Ltd.</v>
          </cell>
          <cell r="J737" t="str">
            <v>Ravi Kumar Kulmi</v>
          </cell>
          <cell r="K737" t="str">
            <v>Ravi Kumar Kulmi</v>
          </cell>
          <cell r="L737" t="str">
            <v>C12822</v>
          </cell>
          <cell r="M737" t="str">
            <v>North</v>
          </cell>
          <cell r="N737">
            <v>322241</v>
          </cell>
          <cell r="O737" t="str">
            <v>08AHUPG4871C1Z4</v>
          </cell>
          <cell r="P737">
            <v>9887474368</v>
          </cell>
          <cell r="Q737" t="str">
            <v>Dec'24</v>
          </cell>
          <cell r="R737">
            <v>2025</v>
          </cell>
          <cell r="S737"/>
          <cell r="T737">
            <v>100</v>
          </cell>
          <cell r="U737">
            <v>0</v>
          </cell>
          <cell r="V737" t="str">
            <v>Challenger</v>
          </cell>
          <cell r="W737"/>
          <cell r="X737"/>
          <cell r="Y737"/>
          <cell r="Z737"/>
          <cell r="AA737"/>
          <cell r="AB737"/>
          <cell r="AC737"/>
          <cell r="AD737"/>
          <cell r="AE737"/>
          <cell r="AF737"/>
          <cell r="AG737"/>
          <cell r="AH737">
            <v>20</v>
          </cell>
          <cell r="AI737"/>
          <cell r="AJ737"/>
          <cell r="AK737"/>
          <cell r="AL737"/>
          <cell r="AM737"/>
          <cell r="AO737"/>
          <cell r="AP737"/>
          <cell r="AQ737"/>
          <cell r="AR737"/>
          <cell r="AS737"/>
          <cell r="AU737"/>
          <cell r="AV737"/>
          <cell r="AW737" t="str">
            <v/>
          </cell>
        </row>
        <row r="738">
          <cell r="A738">
            <v>736</v>
          </cell>
          <cell r="B738">
            <v>2024</v>
          </cell>
          <cell r="C738"/>
          <cell r="D738" t="str">
            <v>0015g00001cbVgkAAE</v>
          </cell>
          <cell r="E738" t="str">
            <v>VISHWAS IRON STORE</v>
          </cell>
          <cell r="F738" t="str">
            <v>RAJASTHAN</v>
          </cell>
          <cell r="G738" t="str">
            <v>AJMER</v>
          </cell>
          <cell r="H738" t="str">
            <v>Ajmer</v>
          </cell>
          <cell r="I738" t="str">
            <v>Swastik Tradevision Pvt. Ltd.</v>
          </cell>
          <cell r="J738" t="str">
            <v>Amit Kumar Sharma</v>
          </cell>
          <cell r="K738" t="str">
            <v>Ravi Kumar Kulmi</v>
          </cell>
          <cell r="L738" t="str">
            <v>C12822</v>
          </cell>
          <cell r="M738" t="str">
            <v>North</v>
          </cell>
          <cell r="N738">
            <v>305022</v>
          </cell>
          <cell r="O738" t="str">
            <v>08FBYPM7128F1ZZ</v>
          </cell>
          <cell r="P738">
            <v>9521019491</v>
          </cell>
          <cell r="Q738" t="str">
            <v>Dec'24</v>
          </cell>
          <cell r="R738">
            <v>2025</v>
          </cell>
          <cell r="S738"/>
          <cell r="T738">
            <v>60</v>
          </cell>
          <cell r="U738">
            <v>0</v>
          </cell>
          <cell r="V738" t="str">
            <v>Challenger</v>
          </cell>
          <cell r="W738"/>
          <cell r="X738"/>
          <cell r="Y738"/>
          <cell r="Z738"/>
          <cell r="AA738"/>
          <cell r="AB738"/>
          <cell r="AC738"/>
          <cell r="AD738"/>
          <cell r="AE738"/>
          <cell r="AF738"/>
          <cell r="AG738"/>
          <cell r="AH738">
            <v>25.05</v>
          </cell>
          <cell r="AI738"/>
          <cell r="AJ738"/>
          <cell r="AK738"/>
          <cell r="AL738"/>
          <cell r="AM738"/>
          <cell r="AO738"/>
          <cell r="AP738"/>
          <cell r="AQ738"/>
          <cell r="AR738"/>
          <cell r="AS738"/>
          <cell r="AU738"/>
          <cell r="AV738"/>
          <cell r="AW738" t="str">
            <v/>
          </cell>
        </row>
        <row r="739">
          <cell r="A739">
            <v>737</v>
          </cell>
          <cell r="B739">
            <v>2024</v>
          </cell>
          <cell r="C739"/>
          <cell r="D739" t="str">
            <v>0015g00001bcegGAAQ</v>
          </cell>
          <cell r="E739" t="str">
            <v>Shree bhagwan steel</v>
          </cell>
          <cell r="F739" t="str">
            <v>RAJASTHAN</v>
          </cell>
          <cell r="G739" t="str">
            <v>JAIPUR</v>
          </cell>
          <cell r="H739" t="str">
            <v>Jaipur</v>
          </cell>
          <cell r="I739" t="str">
            <v>Swastik Tradevision Pvt. Ltd.</v>
          </cell>
          <cell r="J739" t="str">
            <v>Amit Kumar Sharma</v>
          </cell>
          <cell r="K739" t="str">
            <v>Ravi Kumar Kulmi</v>
          </cell>
          <cell r="L739" t="str">
            <v>C12822</v>
          </cell>
          <cell r="M739" t="str">
            <v>North</v>
          </cell>
          <cell r="N739">
            <v>303704</v>
          </cell>
          <cell r="O739" t="str">
            <v>08AWAPR6664B1ZH</v>
          </cell>
          <cell r="P739">
            <v>9784809590</v>
          </cell>
          <cell r="Q739" t="str">
            <v>Dec'24</v>
          </cell>
          <cell r="R739">
            <v>2025</v>
          </cell>
          <cell r="S739"/>
          <cell r="T739">
            <v>100</v>
          </cell>
          <cell r="U739">
            <v>0.20866666666666667</v>
          </cell>
          <cell r="V739" t="str">
            <v>Star</v>
          </cell>
          <cell r="W739"/>
          <cell r="X739"/>
          <cell r="Y739"/>
          <cell r="Z739"/>
          <cell r="AA739"/>
          <cell r="AB739"/>
          <cell r="AC739"/>
          <cell r="AD739"/>
          <cell r="AE739"/>
          <cell r="AF739"/>
          <cell r="AG739"/>
          <cell r="AH739">
            <v>7</v>
          </cell>
          <cell r="AI739"/>
          <cell r="AJ739"/>
          <cell r="AK739"/>
          <cell r="AL739"/>
          <cell r="AM739"/>
          <cell r="AO739"/>
          <cell r="AP739"/>
          <cell r="AQ739"/>
          <cell r="AR739"/>
          <cell r="AS739"/>
          <cell r="AT739">
            <v>62.6</v>
          </cell>
          <cell r="AU739"/>
          <cell r="AV739"/>
          <cell r="AW739" t="str">
            <v/>
          </cell>
        </row>
        <row r="740">
          <cell r="A740">
            <v>738</v>
          </cell>
          <cell r="B740">
            <v>2024</v>
          </cell>
          <cell r="C740"/>
          <cell r="D740" t="str">
            <v>0015g00001V9UTaAAN</v>
          </cell>
          <cell r="E740" t="str">
            <v>DHARAM ENTERPRISES</v>
          </cell>
          <cell r="F740" t="str">
            <v>DELHI</v>
          </cell>
          <cell r="G740" t="str">
            <v>SOUTH WEST</v>
          </cell>
          <cell r="H740"/>
          <cell r="I740" t="str">
            <v>MAHENDRA STEELS</v>
          </cell>
          <cell r="J740" t="str">
            <v>Aman kumar</v>
          </cell>
          <cell r="K740"/>
          <cell r="L740" t="str">
            <v>C12832</v>
          </cell>
          <cell r="M740" t="str">
            <v>North</v>
          </cell>
          <cell r="N740">
            <v>110071</v>
          </cell>
          <cell r="O740" t="str">
            <v>07HGIPS7967B1ZS</v>
          </cell>
          <cell r="P740">
            <v>9313417125</v>
          </cell>
          <cell r="Q740" t="str">
            <v>Dec'24</v>
          </cell>
          <cell r="R740">
            <v>2025</v>
          </cell>
          <cell r="S740"/>
          <cell r="T740">
            <v>100</v>
          </cell>
          <cell r="U740">
            <v>0</v>
          </cell>
          <cell r="V740" t="str">
            <v>Challenger</v>
          </cell>
          <cell r="W740"/>
          <cell r="X740"/>
          <cell r="Y740"/>
          <cell r="Z740"/>
          <cell r="AA740"/>
          <cell r="AB740"/>
          <cell r="AC740"/>
          <cell r="AD740"/>
          <cell r="AE740"/>
          <cell r="AF740"/>
          <cell r="AG740"/>
          <cell r="AH740">
            <v>11.276999999999999</v>
          </cell>
          <cell r="AI740">
            <v>10</v>
          </cell>
          <cell r="AJ740"/>
          <cell r="AK740">
            <v>35.200000000000003</v>
          </cell>
          <cell r="AL740">
            <v>11.95</v>
          </cell>
          <cell r="AM740">
            <v>11.9</v>
          </cell>
          <cell r="AN740">
            <v>12.01</v>
          </cell>
          <cell r="AO740"/>
          <cell r="AP740"/>
          <cell r="AQ740"/>
          <cell r="AR740"/>
          <cell r="AS740"/>
          <cell r="AU740"/>
          <cell r="AV740"/>
          <cell r="AW740">
            <v>3</v>
          </cell>
        </row>
        <row r="741">
          <cell r="A741">
            <v>739</v>
          </cell>
          <cell r="B741">
            <v>2024</v>
          </cell>
          <cell r="C741"/>
          <cell r="D741" t="str">
            <v>001J100000RU5ZNIA1</v>
          </cell>
          <cell r="E741" t="str">
            <v>M/S A.R. TRADERS</v>
          </cell>
          <cell r="F741" t="str">
            <v>UTTAR PRADESH</v>
          </cell>
          <cell r="G741" t="str">
            <v>BIJNOR</v>
          </cell>
          <cell r="H741" t="str">
            <v>Bijnor</v>
          </cell>
          <cell r="I741" t="str">
            <v>OPTRIX INFRA LLP</v>
          </cell>
          <cell r="J741" t="str">
            <v>SHIV KUMAR</v>
          </cell>
          <cell r="K741" t="str">
            <v>Shiv Kumar</v>
          </cell>
          <cell r="L741" t="str">
            <v>001J100000PJG7oIAH</v>
          </cell>
          <cell r="M741" t="str">
            <v>North</v>
          </cell>
          <cell r="N741">
            <v>246701</v>
          </cell>
          <cell r="O741" t="str">
            <v>09AQWPS5701N1ZV</v>
          </cell>
          <cell r="P741">
            <v>9837033834</v>
          </cell>
          <cell r="Q741" t="str">
            <v>Dec'24</v>
          </cell>
          <cell r="R741">
            <v>2025</v>
          </cell>
          <cell r="S741"/>
          <cell r="T741">
            <v>100</v>
          </cell>
          <cell r="U741">
            <v>0</v>
          </cell>
          <cell r="V741" t="str">
            <v>Challenger</v>
          </cell>
          <cell r="W741"/>
          <cell r="X741"/>
          <cell r="Y741"/>
          <cell r="Z741"/>
          <cell r="AA741"/>
          <cell r="AB741"/>
          <cell r="AC741"/>
          <cell r="AD741"/>
          <cell r="AE741"/>
          <cell r="AF741"/>
          <cell r="AG741"/>
          <cell r="AH741">
            <v>63</v>
          </cell>
          <cell r="AI741"/>
          <cell r="AJ741"/>
          <cell r="AK741"/>
          <cell r="AL741"/>
          <cell r="AM741"/>
          <cell r="AO741"/>
          <cell r="AP741"/>
          <cell r="AQ741"/>
          <cell r="AR741"/>
          <cell r="AS741"/>
          <cell r="AU741"/>
          <cell r="AV741"/>
          <cell r="AW741" t="str">
            <v/>
          </cell>
        </row>
        <row r="742">
          <cell r="A742">
            <v>740</v>
          </cell>
          <cell r="B742">
            <v>2024</v>
          </cell>
          <cell r="C742"/>
          <cell r="D742" t="str">
            <v>001J100000RxwaNIAR</v>
          </cell>
          <cell r="E742" t="str">
            <v>RAJ STEELS</v>
          </cell>
          <cell r="F742" t="str">
            <v>UTTAR PRADESH</v>
          </cell>
          <cell r="G742" t="str">
            <v>ALIGARH</v>
          </cell>
          <cell r="H742"/>
          <cell r="I742" t="str">
            <v>DINESH STEEL PRIVATE LIMITED</v>
          </cell>
          <cell r="J742" t="str">
            <v>Pawan Kumar</v>
          </cell>
          <cell r="K742"/>
          <cell r="L742" t="str">
            <v>C12820</v>
          </cell>
          <cell r="M742" t="str">
            <v>North</v>
          </cell>
          <cell r="N742">
            <v>202001</v>
          </cell>
          <cell r="O742" t="str">
            <v>09AHIPB5089P1ZO</v>
          </cell>
          <cell r="P742">
            <v>9412274917</v>
          </cell>
          <cell r="Q742" t="str">
            <v>Dec'24</v>
          </cell>
          <cell r="R742">
            <v>2025</v>
          </cell>
          <cell r="S742"/>
          <cell r="T742">
            <v>70</v>
          </cell>
          <cell r="U742">
            <v>1.9047619047619046E-2</v>
          </cell>
          <cell r="V742" t="str">
            <v>Challenger</v>
          </cell>
          <cell r="W742"/>
          <cell r="X742"/>
          <cell r="Y742"/>
          <cell r="Z742"/>
          <cell r="AA742"/>
          <cell r="AB742"/>
          <cell r="AC742"/>
          <cell r="AD742"/>
          <cell r="AE742"/>
          <cell r="AF742"/>
          <cell r="AG742"/>
          <cell r="AH742">
            <v>12</v>
          </cell>
          <cell r="AI742"/>
          <cell r="AJ742">
            <v>12.5</v>
          </cell>
          <cell r="AK742">
            <v>12</v>
          </cell>
          <cell r="AL742"/>
          <cell r="AM742">
            <v>12</v>
          </cell>
          <cell r="AO742"/>
          <cell r="AP742"/>
          <cell r="AQ742"/>
          <cell r="AR742"/>
          <cell r="AS742">
            <v>15.04</v>
          </cell>
          <cell r="AT742">
            <v>4</v>
          </cell>
          <cell r="AU742"/>
          <cell r="AV742"/>
          <cell r="AW742" t="str">
            <v/>
          </cell>
        </row>
        <row r="743">
          <cell r="A743">
            <v>741</v>
          </cell>
          <cell r="B743">
            <v>2024</v>
          </cell>
          <cell r="C743"/>
          <cell r="D743" t="str">
            <v>001J100000RU98xIAD</v>
          </cell>
          <cell r="E743" t="str">
            <v>M/S JAI SHIVJI SURYA BULDING MATERIAL</v>
          </cell>
          <cell r="F743" t="str">
            <v>UTTAR PRADESH</v>
          </cell>
          <cell r="G743" t="str">
            <v>AGRA</v>
          </cell>
          <cell r="H743" t="str">
            <v>Fatehabad</v>
          </cell>
          <cell r="I743" t="str">
            <v>DINESH STEEL PRIVATE LIMITED</v>
          </cell>
          <cell r="J743" t="str">
            <v>Pankaj Garg</v>
          </cell>
          <cell r="K743"/>
          <cell r="L743" t="str">
            <v>C12820</v>
          </cell>
          <cell r="M743" t="str">
            <v>North</v>
          </cell>
          <cell r="N743">
            <v>283111</v>
          </cell>
          <cell r="O743" t="str">
            <v>09AKMPG4177A1Z8</v>
          </cell>
          <cell r="P743">
            <v>9719256101</v>
          </cell>
          <cell r="Q743" t="str">
            <v>Dec'24</v>
          </cell>
          <cell r="R743">
            <v>2025</v>
          </cell>
          <cell r="S743"/>
          <cell r="T743">
            <v>100</v>
          </cell>
          <cell r="U743">
            <v>4.6666666666666669E-2</v>
          </cell>
          <cell r="V743" t="str">
            <v>Challenger</v>
          </cell>
          <cell r="W743"/>
          <cell r="X743"/>
          <cell r="Y743"/>
          <cell r="Z743"/>
          <cell r="AA743"/>
          <cell r="AB743"/>
          <cell r="AC743"/>
          <cell r="AD743"/>
          <cell r="AE743"/>
          <cell r="AF743"/>
          <cell r="AG743"/>
          <cell r="AH743">
            <v>12</v>
          </cell>
          <cell r="AI743"/>
          <cell r="AJ743"/>
          <cell r="AK743">
            <v>12</v>
          </cell>
          <cell r="AL743">
            <v>10</v>
          </cell>
          <cell r="AM743">
            <v>10</v>
          </cell>
          <cell r="AN743">
            <v>12</v>
          </cell>
          <cell r="AO743">
            <v>5</v>
          </cell>
          <cell r="AP743">
            <v>3</v>
          </cell>
          <cell r="AQ743"/>
          <cell r="AR743">
            <v>5</v>
          </cell>
          <cell r="AS743">
            <v>4</v>
          </cell>
          <cell r="AT743">
            <v>5</v>
          </cell>
          <cell r="AU743">
            <v>5</v>
          </cell>
          <cell r="AV743">
            <v>4</v>
          </cell>
          <cell r="AW743" t="str">
            <v/>
          </cell>
        </row>
        <row r="744">
          <cell r="A744">
            <v>742</v>
          </cell>
          <cell r="B744">
            <v>2024</v>
          </cell>
          <cell r="C744"/>
          <cell r="D744" t="str">
            <v>0015g00001X2GGWAA3</v>
          </cell>
          <cell r="E744" t="str">
            <v>M/S ANKUR STEEL &amp; BUILDING MATERIAL</v>
          </cell>
          <cell r="F744" t="str">
            <v>UTTAR PRADESH</v>
          </cell>
          <cell r="G744" t="str">
            <v>MATHURA</v>
          </cell>
          <cell r="H744" t="str">
            <v>Mathura</v>
          </cell>
          <cell r="I744" t="str">
            <v>DINESH STEEL PRIVATE LIMITED</v>
          </cell>
          <cell r="J744" t="str">
            <v>Pankaj Garg</v>
          </cell>
          <cell r="K744"/>
          <cell r="L744" t="str">
            <v>C12820</v>
          </cell>
          <cell r="M744" t="str">
            <v>North</v>
          </cell>
          <cell r="N744">
            <v>281001</v>
          </cell>
          <cell r="O744" t="str">
            <v>09AWKPV1519P1ZO</v>
          </cell>
          <cell r="P744">
            <v>7417993802</v>
          </cell>
          <cell r="Q744" t="str">
            <v>Dec'24</v>
          </cell>
          <cell r="R744">
            <v>2025</v>
          </cell>
          <cell r="S744"/>
          <cell r="T744">
            <v>80</v>
          </cell>
          <cell r="U744">
            <v>0</v>
          </cell>
          <cell r="V744" t="str">
            <v>Challenger</v>
          </cell>
          <cell r="W744"/>
          <cell r="X744"/>
          <cell r="Y744"/>
          <cell r="Z744"/>
          <cell r="AA744"/>
          <cell r="AB744"/>
          <cell r="AC744"/>
          <cell r="AD744"/>
          <cell r="AE744"/>
          <cell r="AF744"/>
          <cell r="AG744"/>
          <cell r="AH744">
            <v>12</v>
          </cell>
          <cell r="AI744"/>
          <cell r="AJ744"/>
          <cell r="AK744"/>
          <cell r="AL744"/>
          <cell r="AM744"/>
          <cell r="AO744"/>
          <cell r="AP744"/>
          <cell r="AQ744"/>
          <cell r="AR744"/>
          <cell r="AS744"/>
          <cell r="AU744"/>
          <cell r="AV744"/>
          <cell r="AW744" t="str">
            <v/>
          </cell>
        </row>
        <row r="745">
          <cell r="A745">
            <v>743</v>
          </cell>
          <cell r="B745">
            <v>2024</v>
          </cell>
          <cell r="C745"/>
          <cell r="D745" t="str">
            <v>0015g00001cdSFvAAM</v>
          </cell>
          <cell r="E745" t="str">
            <v>M/S GAURI MAL RAGHUNANDAN PRASAD AND SONS</v>
          </cell>
          <cell r="F745" t="str">
            <v>UTTAR PRADESH</v>
          </cell>
          <cell r="G745" t="str">
            <v>BAREILLY</v>
          </cell>
          <cell r="H745" t="str">
            <v>Bareilly</v>
          </cell>
          <cell r="I745" t="str">
            <v>Khandelwal Associates</v>
          </cell>
          <cell r="J745" t="str">
            <v>SHIV KUMAR</v>
          </cell>
          <cell r="K745"/>
          <cell r="L745" t="str">
            <v>C12818</v>
          </cell>
          <cell r="M745" t="str">
            <v>North</v>
          </cell>
          <cell r="N745">
            <v>243001</v>
          </cell>
          <cell r="O745">
            <v>0</v>
          </cell>
          <cell r="P745">
            <v>0</v>
          </cell>
          <cell r="Q745" t="str">
            <v>Dec'24</v>
          </cell>
          <cell r="R745">
            <v>2025</v>
          </cell>
          <cell r="S745"/>
          <cell r="T745">
            <v>100</v>
          </cell>
          <cell r="U745">
            <v>3.3333333333333331E-3</v>
          </cell>
          <cell r="V745" t="str">
            <v>Challenger</v>
          </cell>
          <cell r="W745"/>
          <cell r="X745"/>
          <cell r="Y745"/>
          <cell r="Z745"/>
          <cell r="AA745"/>
          <cell r="AB745"/>
          <cell r="AC745"/>
          <cell r="AD745"/>
          <cell r="AE745"/>
          <cell r="AF745"/>
          <cell r="AG745"/>
          <cell r="AH745">
            <v>3</v>
          </cell>
          <cell r="AI745"/>
          <cell r="AJ745"/>
          <cell r="AK745"/>
          <cell r="AL745"/>
          <cell r="AM745"/>
          <cell r="AO745"/>
          <cell r="AP745"/>
          <cell r="AQ745"/>
          <cell r="AR745"/>
          <cell r="AS745">
            <v>3</v>
          </cell>
          <cell r="AU745">
            <v>1</v>
          </cell>
          <cell r="AV745"/>
          <cell r="AW745">
            <v>2</v>
          </cell>
        </row>
        <row r="746">
          <cell r="A746">
            <v>744</v>
          </cell>
          <cell r="B746">
            <v>2024</v>
          </cell>
          <cell r="C746"/>
          <cell r="D746" t="str">
            <v>001J1000003nQvNIAU</v>
          </cell>
          <cell r="E746" t="str">
            <v>GURU JI TRADERS</v>
          </cell>
          <cell r="F746" t="str">
            <v>UTTAR PRADESH</v>
          </cell>
          <cell r="G746" t="str">
            <v>BAREILLY</v>
          </cell>
          <cell r="H746" t="str">
            <v>Bareilly</v>
          </cell>
          <cell r="I746" t="str">
            <v>Khandelwal Associates</v>
          </cell>
          <cell r="J746" t="str">
            <v>SHIV KUMAR</v>
          </cell>
          <cell r="K746"/>
          <cell r="L746" t="str">
            <v>C12818</v>
          </cell>
          <cell r="M746" t="str">
            <v>North</v>
          </cell>
          <cell r="N746">
            <v>243001</v>
          </cell>
          <cell r="O746" t="str">
            <v>09AXPPC8215K2Z2</v>
          </cell>
          <cell r="P746">
            <v>9368098469</v>
          </cell>
          <cell r="Q746" t="str">
            <v>Dec'24</v>
          </cell>
          <cell r="R746">
            <v>2025</v>
          </cell>
          <cell r="S746"/>
          <cell r="T746">
            <v>50</v>
          </cell>
          <cell r="U746">
            <v>1.3333333333333332E-2</v>
          </cell>
          <cell r="V746" t="str">
            <v>Minor</v>
          </cell>
          <cell r="W746"/>
          <cell r="X746"/>
          <cell r="Y746"/>
          <cell r="Z746"/>
          <cell r="AA746"/>
          <cell r="AB746"/>
          <cell r="AC746"/>
          <cell r="AD746"/>
          <cell r="AE746"/>
          <cell r="AF746"/>
          <cell r="AG746"/>
          <cell r="AH746">
            <v>1</v>
          </cell>
          <cell r="AI746"/>
          <cell r="AJ746"/>
          <cell r="AK746"/>
          <cell r="AL746"/>
          <cell r="AM746"/>
          <cell r="AO746"/>
          <cell r="AP746"/>
          <cell r="AQ746"/>
          <cell r="AR746"/>
          <cell r="AS746"/>
          <cell r="AU746">
            <v>1</v>
          </cell>
          <cell r="AV746">
            <v>1</v>
          </cell>
          <cell r="AW746">
            <v>3</v>
          </cell>
        </row>
        <row r="747">
          <cell r="A747">
            <v>745</v>
          </cell>
          <cell r="B747">
            <v>2024</v>
          </cell>
          <cell r="C747"/>
          <cell r="D747" t="str">
            <v>0015g00001eBRfUAAW</v>
          </cell>
          <cell r="E747" t="str">
            <v>M/S KHANDELWAL IRON UDYOG</v>
          </cell>
          <cell r="F747" t="str">
            <v>UTTAR PRADESH</v>
          </cell>
          <cell r="G747" t="str">
            <v>AYODHYA</v>
          </cell>
          <cell r="H747" t="str">
            <v>Faizabad</v>
          </cell>
          <cell r="I747" t="str">
            <v>SHREE LAKSHMAN ROLLING MILL (INDIA) LLP</v>
          </cell>
          <cell r="J747" t="str">
            <v>Deepanshu</v>
          </cell>
          <cell r="K747" t="str">
            <v>Deepanshu</v>
          </cell>
          <cell r="L747" t="str">
            <v>C12815</v>
          </cell>
          <cell r="M747" t="str">
            <v>North</v>
          </cell>
          <cell r="N747">
            <v>224001</v>
          </cell>
          <cell r="O747" t="str">
            <v>09ADRPK0447M1Z0</v>
          </cell>
          <cell r="P747">
            <v>9415145731</v>
          </cell>
          <cell r="Q747" t="str">
            <v>Dec'24</v>
          </cell>
          <cell r="R747">
            <v>2025</v>
          </cell>
          <cell r="S747"/>
          <cell r="T747" t="str">
            <v/>
          </cell>
          <cell r="U747">
            <v>0</v>
          </cell>
          <cell r="V747" t="str">
            <v>Potential Not updated</v>
          </cell>
          <cell r="W747"/>
          <cell r="X747"/>
          <cell r="Y747"/>
          <cell r="Z747"/>
          <cell r="AA747"/>
          <cell r="AB747"/>
          <cell r="AC747"/>
          <cell r="AD747"/>
          <cell r="AE747"/>
          <cell r="AF747"/>
          <cell r="AG747"/>
          <cell r="AH747">
            <v>15</v>
          </cell>
          <cell r="AI747"/>
          <cell r="AJ747"/>
          <cell r="AK747">
            <v>15.2</v>
          </cell>
          <cell r="AL747"/>
          <cell r="AM747"/>
          <cell r="AO747"/>
          <cell r="AP747"/>
          <cell r="AQ747"/>
          <cell r="AR747"/>
          <cell r="AS747"/>
          <cell r="AU747"/>
          <cell r="AV747"/>
          <cell r="AW747" t="str">
            <v/>
          </cell>
        </row>
        <row r="748">
          <cell r="A748">
            <v>746</v>
          </cell>
          <cell r="B748">
            <v>2024</v>
          </cell>
          <cell r="C748"/>
          <cell r="D748" t="str">
            <v>001J100000RyRAYIA3</v>
          </cell>
          <cell r="E748" t="str">
            <v>M/S VEE VEE ENTERPRISES</v>
          </cell>
          <cell r="F748" t="str">
            <v>UTTAR PRADESH</v>
          </cell>
          <cell r="G748" t="str">
            <v>LUCKNOW</v>
          </cell>
          <cell r="H748" t="str">
            <v>Lucknow</v>
          </cell>
          <cell r="I748" t="str">
            <v>SHREE LAKSHMAN ROLLING MILL (INDIA) LLP</v>
          </cell>
          <cell r="J748" t="str">
            <v>Deepanshu</v>
          </cell>
          <cell r="K748" t="str">
            <v>Deepanshu</v>
          </cell>
          <cell r="L748" t="str">
            <v>C12815</v>
          </cell>
          <cell r="M748" t="str">
            <v>North</v>
          </cell>
          <cell r="N748">
            <v>226004</v>
          </cell>
          <cell r="O748" t="str">
            <v>09AALPA5624K1ZL</v>
          </cell>
          <cell r="P748">
            <v>9554822224</v>
          </cell>
          <cell r="Q748" t="str">
            <v>Dec'24</v>
          </cell>
          <cell r="R748">
            <v>2025</v>
          </cell>
          <cell r="S748"/>
          <cell r="T748">
            <v>100</v>
          </cell>
          <cell r="U748">
            <v>0</v>
          </cell>
          <cell r="V748" t="str">
            <v>Challenger</v>
          </cell>
          <cell r="W748"/>
          <cell r="X748"/>
          <cell r="Y748"/>
          <cell r="Z748"/>
          <cell r="AA748"/>
          <cell r="AB748"/>
          <cell r="AC748"/>
          <cell r="AD748"/>
          <cell r="AE748"/>
          <cell r="AF748"/>
          <cell r="AG748"/>
          <cell r="AH748">
            <v>9</v>
          </cell>
          <cell r="AI748"/>
          <cell r="AJ748"/>
          <cell r="AK748"/>
          <cell r="AL748"/>
          <cell r="AM748"/>
          <cell r="AO748"/>
          <cell r="AP748"/>
          <cell r="AQ748"/>
          <cell r="AR748"/>
          <cell r="AS748"/>
          <cell r="AU748"/>
          <cell r="AV748"/>
          <cell r="AW748" t="str">
            <v/>
          </cell>
        </row>
        <row r="749">
          <cell r="A749">
            <v>747</v>
          </cell>
          <cell r="B749">
            <v>2024</v>
          </cell>
          <cell r="C749"/>
          <cell r="D749" t="str">
            <v>0015g00001W4YfTAAV</v>
          </cell>
          <cell r="E749" t="str">
            <v>SURESH MITTAL &amp; SONS</v>
          </cell>
          <cell r="F749" t="str">
            <v>HARYANA</v>
          </cell>
          <cell r="G749" t="str">
            <v>AMBALA</v>
          </cell>
          <cell r="H749" t="str">
            <v>Naraingarh</v>
          </cell>
          <cell r="I749" t="str">
            <v>RAMDOOT UDHYOG PRIVATE LIMITED</v>
          </cell>
          <cell r="J749" t="str">
            <v>Deepak Dhiman</v>
          </cell>
          <cell r="K749"/>
          <cell r="L749" t="str">
            <v>C13168</v>
          </cell>
          <cell r="M749" t="str">
            <v>North</v>
          </cell>
          <cell r="N749">
            <v>134202</v>
          </cell>
          <cell r="O749" t="str">
            <v>06BGJPK8464L1ZS</v>
          </cell>
          <cell r="P749">
            <v>9416668676</v>
          </cell>
          <cell r="Q749" t="str">
            <v>Dec'24</v>
          </cell>
          <cell r="R749">
            <v>2025</v>
          </cell>
          <cell r="S749"/>
          <cell r="T749">
            <v>35</v>
          </cell>
          <cell r="U749">
            <v>0.11428571428571428</v>
          </cell>
          <cell r="V749" t="str">
            <v>Friendly</v>
          </cell>
          <cell r="W749"/>
          <cell r="X749"/>
          <cell r="Y749"/>
          <cell r="Z749"/>
          <cell r="AA749"/>
          <cell r="AB749"/>
          <cell r="AC749"/>
          <cell r="AD749"/>
          <cell r="AE749"/>
          <cell r="AF749"/>
          <cell r="AG749"/>
          <cell r="AH749">
            <v>39.5</v>
          </cell>
          <cell r="AI749"/>
          <cell r="AJ749"/>
          <cell r="AK749"/>
          <cell r="AL749"/>
          <cell r="AM749"/>
          <cell r="AO749"/>
          <cell r="AP749">
            <v>12</v>
          </cell>
          <cell r="AQ749"/>
          <cell r="AR749"/>
          <cell r="AS749">
            <v>12.06</v>
          </cell>
          <cell r="AU749">
            <v>12</v>
          </cell>
          <cell r="AV749"/>
          <cell r="AW749">
            <v>179</v>
          </cell>
        </row>
        <row r="750">
          <cell r="A750">
            <v>748</v>
          </cell>
          <cell r="B750">
            <v>2024</v>
          </cell>
          <cell r="C750"/>
          <cell r="D750" t="str">
            <v>0015g00001X2hI9AAJ</v>
          </cell>
          <cell r="E750" t="str">
            <v>AMBA TRADING COMPANY INDIA</v>
          </cell>
          <cell r="F750" t="str">
            <v>HARYANA</v>
          </cell>
          <cell r="G750" t="str">
            <v>GURUGRAM</v>
          </cell>
          <cell r="H750" t="str">
            <v>Gurugram</v>
          </cell>
          <cell r="I750" t="str">
            <v>NIKUNJ UDYOG</v>
          </cell>
          <cell r="J750" t="str">
            <v>Shiv Shankar Sharma</v>
          </cell>
          <cell r="K750" t="str">
            <v>Shiv Shankar Sharma</v>
          </cell>
          <cell r="L750" t="str">
            <v>C12828</v>
          </cell>
          <cell r="M750" t="str">
            <v>North</v>
          </cell>
          <cell r="N750">
            <v>122003</v>
          </cell>
          <cell r="O750" t="str">
            <v>06AFNPT9315H1ZZ</v>
          </cell>
          <cell r="P750">
            <v>9873420227</v>
          </cell>
          <cell r="Q750" t="str">
            <v>Dec'24</v>
          </cell>
          <cell r="R750">
            <v>2025</v>
          </cell>
          <cell r="S750"/>
          <cell r="T750">
            <v>200</v>
          </cell>
          <cell r="U750">
            <v>1.7100000000000001E-2</v>
          </cell>
          <cell r="V750" t="str">
            <v>Challenger</v>
          </cell>
          <cell r="W750"/>
          <cell r="X750"/>
          <cell r="Y750"/>
          <cell r="Z750"/>
          <cell r="AA750"/>
          <cell r="AB750"/>
          <cell r="AC750"/>
          <cell r="AD750"/>
          <cell r="AE750"/>
          <cell r="AF750"/>
          <cell r="AG750"/>
          <cell r="AH750">
            <v>11</v>
          </cell>
          <cell r="AI750">
            <v>7</v>
          </cell>
          <cell r="AJ750"/>
          <cell r="AK750">
            <v>15</v>
          </cell>
          <cell r="AL750">
            <v>22</v>
          </cell>
          <cell r="AM750">
            <v>10</v>
          </cell>
          <cell r="AN750">
            <v>11.5</v>
          </cell>
          <cell r="AO750">
            <v>20.88</v>
          </cell>
          <cell r="AP750">
            <v>10.14</v>
          </cell>
          <cell r="AQ750">
            <v>10.65</v>
          </cell>
          <cell r="AR750">
            <v>10.18</v>
          </cell>
          <cell r="AS750"/>
          <cell r="AT750">
            <v>10.26</v>
          </cell>
          <cell r="AU750"/>
          <cell r="AV750"/>
          <cell r="AW750" t="str">
            <v/>
          </cell>
        </row>
        <row r="751">
          <cell r="A751">
            <v>749</v>
          </cell>
          <cell r="B751">
            <v>2024</v>
          </cell>
          <cell r="C751"/>
          <cell r="D751" t="str">
            <v>0015g00001X2gQcAAJ</v>
          </cell>
          <cell r="E751" t="str">
            <v>RIYA TRADING COM.</v>
          </cell>
          <cell r="F751" t="str">
            <v>HARYANA</v>
          </cell>
          <cell r="G751" t="str">
            <v>GURUGRAM</v>
          </cell>
          <cell r="H751" t="str">
            <v>Pataudi</v>
          </cell>
          <cell r="I751" t="str">
            <v>NIKUNJ UDYOG</v>
          </cell>
          <cell r="J751" t="str">
            <v>Shiv Shankar Sharma</v>
          </cell>
          <cell r="K751" t="str">
            <v>Shiv Shankar Sharma</v>
          </cell>
          <cell r="L751" t="str">
            <v>C12828</v>
          </cell>
          <cell r="M751" t="str">
            <v>North</v>
          </cell>
          <cell r="N751">
            <v>122503</v>
          </cell>
          <cell r="O751" t="str">
            <v>06ANYPA5164C1ZI</v>
          </cell>
          <cell r="P751">
            <v>9416345304</v>
          </cell>
          <cell r="Q751" t="str">
            <v>Dec'24</v>
          </cell>
          <cell r="R751">
            <v>2025</v>
          </cell>
          <cell r="S751"/>
          <cell r="T751">
            <v>100</v>
          </cell>
          <cell r="U751">
            <v>0</v>
          </cell>
          <cell r="V751" t="str">
            <v>Challenger</v>
          </cell>
          <cell r="W751"/>
          <cell r="X751"/>
          <cell r="Y751"/>
          <cell r="Z751"/>
          <cell r="AA751"/>
          <cell r="AB751"/>
          <cell r="AC751"/>
          <cell r="AD751"/>
          <cell r="AE751"/>
          <cell r="AF751"/>
          <cell r="AG751"/>
          <cell r="AH751">
            <v>10</v>
          </cell>
          <cell r="AI751"/>
          <cell r="AJ751"/>
          <cell r="AK751"/>
          <cell r="AL751"/>
          <cell r="AM751"/>
          <cell r="AO751"/>
          <cell r="AP751"/>
          <cell r="AQ751"/>
          <cell r="AR751"/>
          <cell r="AS751"/>
          <cell r="AU751"/>
          <cell r="AV751"/>
          <cell r="AW751" t="str">
            <v/>
          </cell>
        </row>
        <row r="752">
          <cell r="A752">
            <v>750</v>
          </cell>
          <cell r="B752">
            <v>2024</v>
          </cell>
          <cell r="C752"/>
          <cell r="D752" t="str">
            <v>001J100000JrCKBIA3</v>
          </cell>
          <cell r="E752" t="str">
            <v>VIJAY TRADERS</v>
          </cell>
          <cell r="F752" t="str">
            <v>HARYANA</v>
          </cell>
          <cell r="G752" t="str">
            <v>PALWAL</v>
          </cell>
          <cell r="H752" t="str">
            <v>Hathin</v>
          </cell>
          <cell r="I752" t="str">
            <v>NIKUNJ UDYOG</v>
          </cell>
          <cell r="J752" t="str">
            <v>Rahul Chauhan</v>
          </cell>
          <cell r="K752"/>
          <cell r="L752" t="str">
            <v>C12828</v>
          </cell>
          <cell r="M752" t="str">
            <v>North</v>
          </cell>
          <cell r="N752">
            <v>121102</v>
          </cell>
          <cell r="O752" t="str">
            <v>06ABCPK4442R1ZC</v>
          </cell>
          <cell r="P752">
            <v>9416267528</v>
          </cell>
          <cell r="Q752" t="str">
            <v>Dec'24</v>
          </cell>
          <cell r="R752">
            <v>2025</v>
          </cell>
          <cell r="S752"/>
          <cell r="T752">
            <v>35</v>
          </cell>
          <cell r="U752">
            <v>6.9142857142857145E-2</v>
          </cell>
          <cell r="V752" t="str">
            <v>Minor</v>
          </cell>
          <cell r="W752"/>
          <cell r="X752"/>
          <cell r="Y752"/>
          <cell r="Z752"/>
          <cell r="AA752"/>
          <cell r="AB752"/>
          <cell r="AC752"/>
          <cell r="AD752"/>
          <cell r="AE752"/>
          <cell r="AF752"/>
          <cell r="AG752"/>
          <cell r="AH752">
            <v>2.5</v>
          </cell>
          <cell r="AI752"/>
          <cell r="AJ752"/>
          <cell r="AK752"/>
          <cell r="AL752"/>
          <cell r="AM752">
            <v>1.2</v>
          </cell>
          <cell r="AO752">
            <v>3.4</v>
          </cell>
          <cell r="AP752"/>
          <cell r="AQ752">
            <v>2</v>
          </cell>
          <cell r="AR752">
            <v>3.1</v>
          </cell>
          <cell r="AS752">
            <v>4.9800000000000004</v>
          </cell>
          <cell r="AT752">
            <v>3.16</v>
          </cell>
          <cell r="AU752">
            <v>2</v>
          </cell>
          <cell r="AV752">
            <v>2.1</v>
          </cell>
          <cell r="AW752" t="str">
            <v/>
          </cell>
        </row>
        <row r="753">
          <cell r="A753">
            <v>751</v>
          </cell>
          <cell r="B753">
            <v>2024</v>
          </cell>
          <cell r="C753"/>
          <cell r="D753" t="str">
            <v>001J100000RxbpJIAR</v>
          </cell>
          <cell r="E753" t="str">
            <v>RATHEE CEMENT STORE</v>
          </cell>
          <cell r="F753" t="str">
            <v>HARYANA</v>
          </cell>
          <cell r="G753" t="str">
            <v>ROHTAK</v>
          </cell>
          <cell r="H753" t="str">
            <v>Kalanaur</v>
          </cell>
          <cell r="I753" t="str">
            <v>JAI DURGA STEELS</v>
          </cell>
          <cell r="J753" t="str">
            <v>Sunny Bhutani</v>
          </cell>
          <cell r="K753" t="str">
            <v>Sunny Bhutani</v>
          </cell>
          <cell r="L753" t="str">
            <v>C12830</v>
          </cell>
          <cell r="M753" t="str">
            <v>North</v>
          </cell>
          <cell r="N753">
            <v>124112</v>
          </cell>
          <cell r="O753" t="str">
            <v>06BTIPK9652A1ZP</v>
          </cell>
          <cell r="P753">
            <v>9813824513</v>
          </cell>
          <cell r="Q753" t="str">
            <v>Dec'24</v>
          </cell>
          <cell r="R753">
            <v>2025</v>
          </cell>
          <cell r="S753"/>
          <cell r="T753">
            <v>100</v>
          </cell>
          <cell r="U753">
            <v>0</v>
          </cell>
          <cell r="V753" t="str">
            <v>Challenger</v>
          </cell>
          <cell r="W753"/>
          <cell r="X753"/>
          <cell r="Y753"/>
          <cell r="Z753"/>
          <cell r="AA753"/>
          <cell r="AB753"/>
          <cell r="AC753"/>
          <cell r="AD753"/>
          <cell r="AE753"/>
          <cell r="AF753"/>
          <cell r="AG753"/>
          <cell r="AH753">
            <v>99</v>
          </cell>
          <cell r="AI753"/>
          <cell r="AJ753"/>
          <cell r="AK753"/>
          <cell r="AL753"/>
          <cell r="AM753"/>
          <cell r="AO753"/>
          <cell r="AP753"/>
          <cell r="AQ753"/>
          <cell r="AR753"/>
          <cell r="AS753"/>
          <cell r="AU753"/>
          <cell r="AV753"/>
          <cell r="AW753" t="str">
            <v/>
          </cell>
        </row>
        <row r="754">
          <cell r="A754">
            <v>752</v>
          </cell>
          <cell r="B754">
            <v>2024</v>
          </cell>
          <cell r="C754"/>
          <cell r="D754" t="str">
            <v>0015g00001eB5WDAA0</v>
          </cell>
          <cell r="E754" t="str">
            <v>Sita ram iron store</v>
          </cell>
          <cell r="F754" t="str">
            <v>CHANDIGARH</v>
          </cell>
          <cell r="G754" t="str">
            <v>CHANDIGARH</v>
          </cell>
          <cell r="H754" t="str">
            <v>Chandigarh</v>
          </cell>
          <cell r="I754" t="str">
            <v>PAL CEMENT AND STEEL PVT. LTD.</v>
          </cell>
          <cell r="J754" t="str">
            <v>Abhishek Wadhwa</v>
          </cell>
          <cell r="K754" t="str">
            <v>Abhishek Wadhwa</v>
          </cell>
          <cell r="L754" t="str">
            <v>C12827</v>
          </cell>
          <cell r="M754" t="str">
            <v>North</v>
          </cell>
          <cell r="N754">
            <v>160030</v>
          </cell>
          <cell r="O754" t="str">
            <v>04ADNPR2848F1ZD</v>
          </cell>
          <cell r="P754">
            <v>9216812710</v>
          </cell>
          <cell r="Q754" t="str">
            <v>Dec'24</v>
          </cell>
          <cell r="R754">
            <v>2025</v>
          </cell>
          <cell r="S754"/>
          <cell r="T754">
            <v>100</v>
          </cell>
          <cell r="U754">
            <v>0</v>
          </cell>
          <cell r="V754" t="str">
            <v>Challenger</v>
          </cell>
          <cell r="W754"/>
          <cell r="X754"/>
          <cell r="Y754"/>
          <cell r="Z754"/>
          <cell r="AA754"/>
          <cell r="AB754"/>
          <cell r="AC754"/>
          <cell r="AD754"/>
          <cell r="AE754"/>
          <cell r="AF754"/>
          <cell r="AG754"/>
          <cell r="AH754">
            <v>10</v>
          </cell>
          <cell r="AI754"/>
          <cell r="AJ754"/>
          <cell r="AK754"/>
          <cell r="AL754"/>
          <cell r="AM754"/>
          <cell r="AO754"/>
          <cell r="AP754"/>
          <cell r="AQ754"/>
          <cell r="AR754"/>
          <cell r="AS754"/>
          <cell r="AU754"/>
          <cell r="AV754"/>
          <cell r="AW754" t="str">
            <v/>
          </cell>
        </row>
        <row r="755">
          <cell r="A755">
            <v>753</v>
          </cell>
          <cell r="B755">
            <v>2024</v>
          </cell>
          <cell r="C755"/>
          <cell r="D755" t="str">
            <v>001J100000RxnPMIAZ</v>
          </cell>
          <cell r="E755" t="str">
            <v>DEEPAK IRON &amp; STEEL CO</v>
          </cell>
          <cell r="F755" t="str">
            <v>PUNJAB</v>
          </cell>
          <cell r="G755" t="str">
            <v>FATEHGARH SAHIB</v>
          </cell>
          <cell r="H755" t="str">
            <v>Fatehgarh Sahib</v>
          </cell>
          <cell r="I755" t="str">
            <v>PAL CEMENT AND STEEL PVT. LTD.</v>
          </cell>
          <cell r="J755" t="str">
            <v>Abhishek Wadhwa</v>
          </cell>
          <cell r="K755" t="str">
            <v>Abhishek Wadhwa</v>
          </cell>
          <cell r="L755" t="str">
            <v>C12827</v>
          </cell>
          <cell r="M755" t="str">
            <v>North</v>
          </cell>
          <cell r="N755">
            <v>147301</v>
          </cell>
          <cell r="O755" t="str">
            <v>03AMMPG0590K1Z2</v>
          </cell>
          <cell r="P755">
            <v>9316030301</v>
          </cell>
          <cell r="Q755" t="str">
            <v>Dec'24</v>
          </cell>
          <cell r="R755">
            <v>2025</v>
          </cell>
          <cell r="S755"/>
          <cell r="T755">
            <v>50</v>
          </cell>
          <cell r="U755">
            <v>0</v>
          </cell>
          <cell r="V755" t="str">
            <v>Minor</v>
          </cell>
          <cell r="W755"/>
          <cell r="X755"/>
          <cell r="Y755"/>
          <cell r="Z755"/>
          <cell r="AA755"/>
          <cell r="AB755"/>
          <cell r="AC755"/>
          <cell r="AD755"/>
          <cell r="AE755"/>
          <cell r="AF755"/>
          <cell r="AG755"/>
          <cell r="AH755">
            <v>13</v>
          </cell>
          <cell r="AI755"/>
          <cell r="AJ755"/>
          <cell r="AK755"/>
          <cell r="AL755"/>
          <cell r="AM755"/>
          <cell r="AO755"/>
          <cell r="AP755"/>
          <cell r="AQ755"/>
          <cell r="AR755"/>
          <cell r="AS755"/>
          <cell r="AU755"/>
          <cell r="AV755"/>
          <cell r="AW755" t="str">
            <v/>
          </cell>
        </row>
        <row r="756">
          <cell r="A756">
            <v>754</v>
          </cell>
          <cell r="B756">
            <v>2024</v>
          </cell>
          <cell r="C756"/>
          <cell r="D756" t="str">
            <v>0015g00001gvLzqAAE</v>
          </cell>
          <cell r="E756" t="str">
            <v>GUPTA STEEL TRADERS</v>
          </cell>
          <cell r="F756" t="str">
            <v>HARYANA</v>
          </cell>
          <cell r="G756" t="str">
            <v>KARNAL</v>
          </cell>
          <cell r="H756" t="str">
            <v>Karnal</v>
          </cell>
          <cell r="I756" t="str">
            <v>RAMDOOT UDHYOG PRIVATE LIMITED</v>
          </cell>
          <cell r="J756" t="str">
            <v>Naseem Makkar</v>
          </cell>
          <cell r="K756" t="str">
            <v>Naseem Makkar</v>
          </cell>
          <cell r="L756" t="str">
            <v>C13168</v>
          </cell>
          <cell r="M756" t="str">
            <v>North</v>
          </cell>
          <cell r="N756">
            <v>132001</v>
          </cell>
          <cell r="O756" t="str">
            <v>06AAQFM7141N1ZP</v>
          </cell>
          <cell r="P756">
            <v>9896583100</v>
          </cell>
          <cell r="Q756" t="str">
            <v>Dec'24</v>
          </cell>
          <cell r="R756">
            <v>2025</v>
          </cell>
          <cell r="S756"/>
          <cell r="T756">
            <v>100</v>
          </cell>
          <cell r="U756">
            <v>0</v>
          </cell>
          <cell r="V756" t="str">
            <v>Challenger</v>
          </cell>
          <cell r="W756"/>
          <cell r="X756"/>
          <cell r="Y756"/>
          <cell r="Z756"/>
          <cell r="AA756"/>
          <cell r="AB756"/>
          <cell r="AC756"/>
          <cell r="AD756"/>
          <cell r="AE756"/>
          <cell r="AF756"/>
          <cell r="AG756"/>
          <cell r="AH756">
            <v>12</v>
          </cell>
          <cell r="AI756"/>
          <cell r="AJ756"/>
          <cell r="AK756"/>
          <cell r="AL756"/>
          <cell r="AM756"/>
          <cell r="AO756"/>
          <cell r="AP756"/>
          <cell r="AQ756"/>
          <cell r="AR756"/>
          <cell r="AS756"/>
          <cell r="AU756"/>
          <cell r="AV756"/>
          <cell r="AW756" t="str">
            <v/>
          </cell>
        </row>
        <row r="757">
          <cell r="A757">
            <v>755</v>
          </cell>
          <cell r="B757">
            <v>2024</v>
          </cell>
          <cell r="C757"/>
          <cell r="D757" t="str">
            <v>0015g00001dZAZhAAO</v>
          </cell>
          <cell r="E757" t="str">
            <v>BHAGWATI IRON STORE</v>
          </cell>
          <cell r="F757" t="str">
            <v>HARYANA</v>
          </cell>
          <cell r="G757" t="str">
            <v>KARNAL</v>
          </cell>
          <cell r="H757" t="str">
            <v>Gharaunda</v>
          </cell>
          <cell r="I757" t="str">
            <v>RAMDOOT UDHYOG PRIVATE LIMITED</v>
          </cell>
          <cell r="J757" t="str">
            <v>Naseem Makkar</v>
          </cell>
          <cell r="K757" t="str">
            <v>Naseem Makkar</v>
          </cell>
          <cell r="L757" t="str">
            <v>C13168</v>
          </cell>
          <cell r="M757" t="str">
            <v>North</v>
          </cell>
          <cell r="N757">
            <v>132114</v>
          </cell>
          <cell r="O757" t="str">
            <v>06AAQPJ3541D1ZW</v>
          </cell>
          <cell r="P757">
            <v>9255775500</v>
          </cell>
          <cell r="Q757" t="str">
            <v>Dec'24</v>
          </cell>
          <cell r="R757">
            <v>2025</v>
          </cell>
          <cell r="S757"/>
          <cell r="T757">
            <v>50</v>
          </cell>
          <cell r="U757">
            <v>0</v>
          </cell>
          <cell r="V757" t="str">
            <v>Minor</v>
          </cell>
          <cell r="W757"/>
          <cell r="X757"/>
          <cell r="Y757"/>
          <cell r="Z757"/>
          <cell r="AA757"/>
          <cell r="AB757"/>
          <cell r="AC757"/>
          <cell r="AD757"/>
          <cell r="AE757"/>
          <cell r="AF757"/>
          <cell r="AG757"/>
          <cell r="AH757">
            <v>10</v>
          </cell>
          <cell r="AI757">
            <v>12.04</v>
          </cell>
          <cell r="AJ757">
            <v>10</v>
          </cell>
          <cell r="AK757">
            <v>23.99</v>
          </cell>
          <cell r="AL757"/>
          <cell r="AM757">
            <v>65</v>
          </cell>
          <cell r="AN757">
            <v>30</v>
          </cell>
          <cell r="AO757"/>
          <cell r="AP757">
            <v>24.83</v>
          </cell>
          <cell r="AQ757">
            <v>5.37</v>
          </cell>
          <cell r="AR757"/>
          <cell r="AS757">
            <v>9</v>
          </cell>
          <cell r="AU757"/>
          <cell r="AV757"/>
          <cell r="AW757" t="str">
            <v/>
          </cell>
        </row>
        <row r="758">
          <cell r="A758">
            <v>756</v>
          </cell>
          <cell r="B758">
            <v>2024</v>
          </cell>
          <cell r="C758"/>
          <cell r="D758" t="str">
            <v>0015g00001dXMv7AAG</v>
          </cell>
          <cell r="E758" t="str">
            <v>KAMAL ASSOCIATES</v>
          </cell>
          <cell r="F758" t="str">
            <v>HARYANA</v>
          </cell>
          <cell r="G758" t="str">
            <v>YAMUNANAGAR</v>
          </cell>
          <cell r="H758" t="str">
            <v>Jagadhri</v>
          </cell>
          <cell r="I758" t="str">
            <v>RAMDOOT UDHYOG PRIVATE LIMITED</v>
          </cell>
          <cell r="J758" t="str">
            <v>Naseem Makkar</v>
          </cell>
          <cell r="K758" t="str">
            <v>Naseem Makkar</v>
          </cell>
          <cell r="L758" t="str">
            <v>C13168</v>
          </cell>
          <cell r="M758" t="str">
            <v>North</v>
          </cell>
          <cell r="N758">
            <v>135001</v>
          </cell>
          <cell r="O758" t="str">
            <v>06AWHPG3581B3ZT</v>
          </cell>
          <cell r="P758">
            <v>9896909002</v>
          </cell>
          <cell r="Q758" t="str">
            <v>Dec'24</v>
          </cell>
          <cell r="R758">
            <v>2025</v>
          </cell>
          <cell r="S758"/>
          <cell r="T758">
            <v>150</v>
          </cell>
          <cell r="U758">
            <v>0</v>
          </cell>
          <cell r="V758" t="str">
            <v>Challenger</v>
          </cell>
          <cell r="W758"/>
          <cell r="X758"/>
          <cell r="Y758"/>
          <cell r="Z758"/>
          <cell r="AA758"/>
          <cell r="AB758"/>
          <cell r="AC758"/>
          <cell r="AD758"/>
          <cell r="AE758"/>
          <cell r="AF758"/>
          <cell r="AG758"/>
          <cell r="AH758">
            <v>5</v>
          </cell>
          <cell r="AI758"/>
          <cell r="AJ758"/>
          <cell r="AK758"/>
          <cell r="AL758"/>
          <cell r="AM758"/>
          <cell r="AO758"/>
          <cell r="AP758"/>
          <cell r="AQ758"/>
          <cell r="AR758"/>
          <cell r="AS758"/>
          <cell r="AU758"/>
          <cell r="AV758"/>
          <cell r="AW758" t="str">
            <v/>
          </cell>
        </row>
        <row r="759">
          <cell r="A759">
            <v>757</v>
          </cell>
          <cell r="B759">
            <v>2024</v>
          </cell>
          <cell r="C759"/>
          <cell r="D759" t="str">
            <v>001J100000RyKMMIA3</v>
          </cell>
          <cell r="E759" t="str">
            <v>JAGDAMBA STEEL</v>
          </cell>
          <cell r="F759" t="str">
            <v>HARYANA</v>
          </cell>
          <cell r="G759" t="str">
            <v>KAITHAL</v>
          </cell>
          <cell r="H759" t="str">
            <v>Siwan</v>
          </cell>
          <cell r="I759" t="str">
            <v>RAMDOOT UDHYOG PRIVATE LIMITED</v>
          </cell>
          <cell r="J759" t="str">
            <v>Naseem Makkar</v>
          </cell>
          <cell r="K759" t="str">
            <v>Naseem Makkar</v>
          </cell>
          <cell r="L759" t="str">
            <v>C13168</v>
          </cell>
          <cell r="M759" t="str">
            <v>North</v>
          </cell>
          <cell r="N759">
            <v>136027</v>
          </cell>
          <cell r="O759" t="str">
            <v>06ABWPG6724C1ZM</v>
          </cell>
          <cell r="P759">
            <v>9416658768</v>
          </cell>
          <cell r="Q759" t="str">
            <v>Dec'24</v>
          </cell>
          <cell r="R759">
            <v>2025</v>
          </cell>
          <cell r="S759"/>
          <cell r="T759">
            <v>140</v>
          </cell>
          <cell r="U759">
            <v>0</v>
          </cell>
          <cell r="V759" t="str">
            <v>Challenger</v>
          </cell>
          <cell r="W759"/>
          <cell r="X759"/>
          <cell r="Y759"/>
          <cell r="Z759"/>
          <cell r="AA759"/>
          <cell r="AB759"/>
          <cell r="AC759"/>
          <cell r="AD759"/>
          <cell r="AE759"/>
          <cell r="AF759"/>
          <cell r="AG759"/>
          <cell r="AH759">
            <v>12</v>
          </cell>
          <cell r="AI759">
            <v>12.09</v>
          </cell>
          <cell r="AJ759">
            <v>13</v>
          </cell>
          <cell r="AK759">
            <v>14.98</v>
          </cell>
          <cell r="AL759">
            <v>12.03</v>
          </cell>
          <cell r="AM759"/>
          <cell r="AO759"/>
          <cell r="AP759">
            <v>11.99</v>
          </cell>
          <cell r="AQ759"/>
          <cell r="AR759"/>
          <cell r="AS759"/>
          <cell r="AU759"/>
          <cell r="AV759"/>
          <cell r="AW759">
            <v>12</v>
          </cell>
        </row>
        <row r="760">
          <cell r="A760">
            <v>758</v>
          </cell>
          <cell r="B760">
            <v>2024</v>
          </cell>
          <cell r="C760"/>
          <cell r="D760" t="str">
            <v>0015g00001eAak6AAC</v>
          </cell>
          <cell r="E760" t="str">
            <v>AGGARWAL ENTERPRISES</v>
          </cell>
          <cell r="F760" t="str">
            <v>PUNJAB</v>
          </cell>
          <cell r="G760" t="str">
            <v>FAZILKA</v>
          </cell>
          <cell r="H760" t="str">
            <v>Fazilka</v>
          </cell>
          <cell r="I760" t="str">
            <v>RAMDOOT UDHYOG PRIVATE LIMITED</v>
          </cell>
          <cell r="J760" t="str">
            <v>Sonu Kumar</v>
          </cell>
          <cell r="K760" t="str">
            <v>Sonu Kumar</v>
          </cell>
          <cell r="L760" t="str">
            <v>C13168</v>
          </cell>
          <cell r="M760" t="str">
            <v>North</v>
          </cell>
          <cell r="N760">
            <v>152123</v>
          </cell>
          <cell r="O760" t="str">
            <v>03AEJPA1561K3ZT</v>
          </cell>
          <cell r="P760">
            <v>9653595000</v>
          </cell>
          <cell r="Q760" t="str">
            <v>Oct'24</v>
          </cell>
          <cell r="R760">
            <v>2025</v>
          </cell>
          <cell r="S760"/>
          <cell r="T760">
            <v>35</v>
          </cell>
          <cell r="U760">
            <v>0</v>
          </cell>
          <cell r="V760" t="str">
            <v>Minor</v>
          </cell>
          <cell r="W760"/>
          <cell r="X760"/>
          <cell r="Y760"/>
          <cell r="Z760"/>
          <cell r="AA760"/>
          <cell r="AB760"/>
          <cell r="AC760"/>
          <cell r="AD760"/>
          <cell r="AE760"/>
          <cell r="AF760">
            <v>15</v>
          </cell>
          <cell r="AG760"/>
          <cell r="AH760"/>
          <cell r="AI760"/>
          <cell r="AJ760"/>
          <cell r="AK760"/>
          <cell r="AL760"/>
          <cell r="AM760"/>
          <cell r="AO760"/>
          <cell r="AP760"/>
          <cell r="AQ760"/>
          <cell r="AR760"/>
          <cell r="AS760"/>
          <cell r="AU760"/>
          <cell r="AV760"/>
          <cell r="AW760" t="str">
            <v/>
          </cell>
        </row>
        <row r="761">
          <cell r="A761">
            <v>759</v>
          </cell>
          <cell r="B761">
            <v>2024</v>
          </cell>
          <cell r="C761"/>
          <cell r="D761" t="str">
            <v>001J1000009GZNlIAO</v>
          </cell>
          <cell r="E761" t="str">
            <v>GARG STEEL TRADING CO.</v>
          </cell>
          <cell r="F761" t="str">
            <v>PUNJAB</v>
          </cell>
          <cell r="G761" t="str">
            <v>BATHINDA</v>
          </cell>
          <cell r="H761" t="str">
            <v>Bathinda</v>
          </cell>
          <cell r="I761" t="str">
            <v>Tanvi Sales</v>
          </cell>
          <cell r="J761" t="str">
            <v>Sonu Kumar</v>
          </cell>
          <cell r="K761" t="str">
            <v>Sonu Kumar</v>
          </cell>
          <cell r="L761" t="str">
            <v>001J100000Vo0ZgIAJ</v>
          </cell>
          <cell r="M761" t="str">
            <v>North</v>
          </cell>
          <cell r="N761">
            <v>151001</v>
          </cell>
          <cell r="O761" t="str">
            <v>03AKBPG2033L1ZP</v>
          </cell>
          <cell r="P761">
            <v>9814623266</v>
          </cell>
          <cell r="Q761" t="str">
            <v>Dec'24</v>
          </cell>
          <cell r="R761">
            <v>2025</v>
          </cell>
          <cell r="S761"/>
          <cell r="T761">
            <v>30</v>
          </cell>
          <cell r="U761">
            <v>0.123</v>
          </cell>
          <cell r="V761" t="str">
            <v>Friendly</v>
          </cell>
          <cell r="W761"/>
          <cell r="X761"/>
          <cell r="Y761"/>
          <cell r="Z761"/>
          <cell r="AA761"/>
          <cell r="AB761"/>
          <cell r="AC761"/>
          <cell r="AD761"/>
          <cell r="AE761"/>
          <cell r="AF761"/>
          <cell r="AG761"/>
          <cell r="AH761">
            <v>30</v>
          </cell>
          <cell r="AI761">
            <v>25</v>
          </cell>
          <cell r="AJ761">
            <v>15</v>
          </cell>
          <cell r="AK761">
            <v>51</v>
          </cell>
          <cell r="AL761">
            <v>37</v>
          </cell>
          <cell r="AM761">
            <v>60</v>
          </cell>
          <cell r="AN761">
            <v>76</v>
          </cell>
          <cell r="AO761">
            <v>14.2</v>
          </cell>
          <cell r="AP761">
            <v>29.99</v>
          </cell>
          <cell r="AQ761"/>
          <cell r="AR761">
            <v>30.07</v>
          </cell>
          <cell r="AS761"/>
          <cell r="AT761"/>
          <cell r="AU761"/>
          <cell r="AV761">
            <v>11.07</v>
          </cell>
          <cell r="AW761" t="str">
            <v/>
          </cell>
        </row>
        <row r="762">
          <cell r="A762">
            <v>760</v>
          </cell>
          <cell r="B762">
            <v>2024</v>
          </cell>
          <cell r="C762"/>
          <cell r="D762" t="str">
            <v>001J100000RT88TIAT</v>
          </cell>
          <cell r="E762" t="str">
            <v>JAI MAA CHINTPURNI FABRICATORS</v>
          </cell>
          <cell r="F762" t="str">
            <v>PUNJAB</v>
          </cell>
          <cell r="G762" t="str">
            <v>FARIDKOT</v>
          </cell>
          <cell r="H762" t="str">
            <v>Jaitu</v>
          </cell>
          <cell r="I762" t="str">
            <v>RAMDOOT UDHYOG PRIVATE LIMITED</v>
          </cell>
          <cell r="J762" t="str">
            <v>Sonu Kumar</v>
          </cell>
          <cell r="K762" t="str">
            <v>Sonu Kumar</v>
          </cell>
          <cell r="L762" t="str">
            <v>C13168</v>
          </cell>
          <cell r="M762" t="str">
            <v>North</v>
          </cell>
          <cell r="N762">
            <v>151202</v>
          </cell>
          <cell r="O762" t="str">
            <v>03FTEPR6033J1ZK</v>
          </cell>
          <cell r="P762">
            <v>6283302299</v>
          </cell>
          <cell r="Q762" t="str">
            <v>Dec'24</v>
          </cell>
          <cell r="R762">
            <v>2025</v>
          </cell>
          <cell r="S762"/>
          <cell r="T762">
            <v>30</v>
          </cell>
          <cell r="U762">
            <v>0</v>
          </cell>
          <cell r="V762" t="str">
            <v>Minor</v>
          </cell>
          <cell r="W762"/>
          <cell r="X762"/>
          <cell r="Y762"/>
          <cell r="Z762"/>
          <cell r="AA762"/>
          <cell r="AB762"/>
          <cell r="AC762"/>
          <cell r="AD762"/>
          <cell r="AE762"/>
          <cell r="AF762"/>
          <cell r="AG762"/>
          <cell r="AH762">
            <v>12</v>
          </cell>
          <cell r="AI762"/>
          <cell r="AJ762"/>
          <cell r="AK762"/>
          <cell r="AL762"/>
          <cell r="AM762"/>
          <cell r="AO762"/>
          <cell r="AP762"/>
          <cell r="AQ762"/>
          <cell r="AR762"/>
          <cell r="AS762"/>
          <cell r="AU762"/>
          <cell r="AV762"/>
          <cell r="AW762" t="str">
            <v/>
          </cell>
        </row>
        <row r="763">
          <cell r="A763">
            <v>761</v>
          </cell>
          <cell r="B763">
            <v>2024</v>
          </cell>
          <cell r="C763"/>
          <cell r="D763" t="str">
            <v>0015g00001XK6BiAAL</v>
          </cell>
          <cell r="E763" t="str">
            <v>M/S ANIL TRADING CORPORATION</v>
          </cell>
          <cell r="F763" t="str">
            <v>MADHYA PRADESH</v>
          </cell>
          <cell r="G763" t="str">
            <v>JABALPUR</v>
          </cell>
          <cell r="H763" t="str">
            <v>Jabalpur</v>
          </cell>
          <cell r="I763" t="str">
            <v>Global Steel</v>
          </cell>
          <cell r="J763" t="str">
            <v>Swapnil Dahayat</v>
          </cell>
          <cell r="K763"/>
          <cell r="L763" t="str">
            <v>C13471</v>
          </cell>
          <cell r="M763" t="str">
            <v>Central</v>
          </cell>
          <cell r="N763">
            <v>482001</v>
          </cell>
          <cell r="O763" t="str">
            <v>23AADFA9671J1ZB</v>
          </cell>
          <cell r="P763">
            <v>9893074477</v>
          </cell>
          <cell r="Q763" t="str">
            <v>Dec'24</v>
          </cell>
          <cell r="R763">
            <v>2025</v>
          </cell>
          <cell r="S763"/>
          <cell r="T763">
            <v>200</v>
          </cell>
          <cell r="U763">
            <v>7.4999999999999997E-3</v>
          </cell>
          <cell r="V763" t="str">
            <v>Challenger</v>
          </cell>
          <cell r="W763"/>
          <cell r="X763"/>
          <cell r="Y763"/>
          <cell r="Z763"/>
          <cell r="AA763"/>
          <cell r="AB763"/>
          <cell r="AC763"/>
          <cell r="AD763"/>
          <cell r="AE763"/>
          <cell r="AF763"/>
          <cell r="AG763"/>
          <cell r="AH763">
            <v>2</v>
          </cell>
          <cell r="AI763"/>
          <cell r="AJ763"/>
          <cell r="AK763"/>
          <cell r="AL763"/>
          <cell r="AM763"/>
          <cell r="AN763">
            <v>9</v>
          </cell>
          <cell r="AO763"/>
          <cell r="AP763">
            <v>7.34</v>
          </cell>
          <cell r="AQ763"/>
          <cell r="AR763"/>
          <cell r="AS763"/>
          <cell r="AT763">
            <v>2.2999999999999998</v>
          </cell>
          <cell r="AU763">
            <v>1</v>
          </cell>
          <cell r="AV763">
            <v>1.2</v>
          </cell>
          <cell r="AW763" t="str">
            <v/>
          </cell>
        </row>
        <row r="764">
          <cell r="A764">
            <v>762</v>
          </cell>
          <cell r="B764">
            <v>2024</v>
          </cell>
          <cell r="C764"/>
          <cell r="D764" t="str">
            <v>001J100000AtidjIAB</v>
          </cell>
          <cell r="E764" t="str">
            <v>SANJAY INDUSTRIES</v>
          </cell>
          <cell r="F764" t="str">
            <v>MADHYA PRADESH</v>
          </cell>
          <cell r="G764" t="str">
            <v>KATNI</v>
          </cell>
          <cell r="H764" t="str">
            <v>Katni</v>
          </cell>
          <cell r="I764" t="str">
            <v>Global Steel</v>
          </cell>
          <cell r="J764" t="str">
            <v>Dharmendra Kumar Yadav</v>
          </cell>
          <cell r="K764" t="str">
            <v>Dharmendra Kumar Yadav</v>
          </cell>
          <cell r="L764" t="str">
            <v>C13471</v>
          </cell>
          <cell r="M764" t="str">
            <v>Central</v>
          </cell>
          <cell r="N764">
            <v>483501</v>
          </cell>
          <cell r="O764" t="str">
            <v>23ACGPJ7076F1ZO</v>
          </cell>
          <cell r="P764">
            <v>919806558551</v>
          </cell>
          <cell r="Q764" t="str">
            <v>Dec'24</v>
          </cell>
          <cell r="R764">
            <v>2025</v>
          </cell>
          <cell r="S764"/>
          <cell r="T764">
            <v>30</v>
          </cell>
          <cell r="U764">
            <v>0</v>
          </cell>
          <cell r="V764" t="str">
            <v>Minor</v>
          </cell>
          <cell r="W764"/>
          <cell r="X764"/>
          <cell r="Y764"/>
          <cell r="Z764"/>
          <cell r="AA764"/>
          <cell r="AB764"/>
          <cell r="AC764"/>
          <cell r="AD764"/>
          <cell r="AE764"/>
          <cell r="AF764"/>
          <cell r="AG764"/>
          <cell r="AH764">
            <v>3</v>
          </cell>
          <cell r="AI764">
            <v>1</v>
          </cell>
          <cell r="AJ764"/>
          <cell r="AK764">
            <v>3</v>
          </cell>
          <cell r="AL764">
            <v>13</v>
          </cell>
          <cell r="AM764"/>
          <cell r="AO764"/>
          <cell r="AP764"/>
          <cell r="AQ764"/>
          <cell r="AR764"/>
          <cell r="AS764"/>
          <cell r="AU764"/>
          <cell r="AV764"/>
          <cell r="AW764" t="str">
            <v/>
          </cell>
        </row>
        <row r="765">
          <cell r="A765">
            <v>763</v>
          </cell>
          <cell r="B765">
            <v>2024</v>
          </cell>
          <cell r="C765"/>
          <cell r="D765" t="str">
            <v>0015g00001ghU98AAE</v>
          </cell>
          <cell r="E765" t="str">
            <v>JSG SALES AND SERVICES CORPORATION</v>
          </cell>
          <cell r="F765" t="str">
            <v>MADHYA PRADESH</v>
          </cell>
          <cell r="G765" t="str">
            <v>KATNI</v>
          </cell>
          <cell r="H765" t="str">
            <v>Katni</v>
          </cell>
          <cell r="I765" t="str">
            <v>Global Steel</v>
          </cell>
          <cell r="J765" t="str">
            <v>Dharmendra Kumar Yadav</v>
          </cell>
          <cell r="K765" t="str">
            <v>Dharmendra Kumar Yadav</v>
          </cell>
          <cell r="L765" t="str">
            <v>C13471</v>
          </cell>
          <cell r="M765" t="str">
            <v>Central</v>
          </cell>
          <cell r="N765">
            <v>483770</v>
          </cell>
          <cell r="O765" t="str">
            <v>23CJMPK9145B1ZA</v>
          </cell>
          <cell r="P765">
            <v>7879157069</v>
          </cell>
          <cell r="Q765" t="str">
            <v>Dec'24</v>
          </cell>
          <cell r="R765">
            <v>2025</v>
          </cell>
          <cell r="S765"/>
          <cell r="T765">
            <v>150</v>
          </cell>
          <cell r="U765">
            <v>2.8444444444444442E-2</v>
          </cell>
          <cell r="V765" t="str">
            <v>Challenger</v>
          </cell>
          <cell r="W765"/>
          <cell r="X765"/>
          <cell r="Y765"/>
          <cell r="Z765"/>
          <cell r="AA765"/>
          <cell r="AB765"/>
          <cell r="AC765"/>
          <cell r="AD765"/>
          <cell r="AE765"/>
          <cell r="AF765"/>
          <cell r="AG765"/>
          <cell r="AH765">
            <v>3</v>
          </cell>
          <cell r="AI765"/>
          <cell r="AJ765"/>
          <cell r="AK765"/>
          <cell r="AL765"/>
          <cell r="AM765"/>
          <cell r="AO765"/>
          <cell r="AP765"/>
          <cell r="AQ765"/>
          <cell r="AR765"/>
          <cell r="AS765"/>
          <cell r="AU765">
            <v>12</v>
          </cell>
          <cell r="AV765">
            <v>0.8</v>
          </cell>
          <cell r="AW765" t="str">
            <v/>
          </cell>
        </row>
        <row r="766">
          <cell r="A766">
            <v>764</v>
          </cell>
          <cell r="B766">
            <v>2024</v>
          </cell>
          <cell r="C766"/>
          <cell r="D766" t="str">
            <v>001J100000RU5aqIAD</v>
          </cell>
          <cell r="E766" t="str">
            <v>Kuber smart home solution</v>
          </cell>
          <cell r="F766" t="str">
            <v>CHHATTISGARH</v>
          </cell>
          <cell r="G766" t="str">
            <v>RAIPUR</v>
          </cell>
          <cell r="H766" t="str">
            <v>Raipur</v>
          </cell>
          <cell r="I766" t="str">
            <v>MADHYA BHARAT ISPAT PRIVATE LIMITED</v>
          </cell>
          <cell r="J766" t="str">
            <v>Saurav Nath</v>
          </cell>
          <cell r="K766"/>
          <cell r="L766" t="str">
            <v>C12834</v>
          </cell>
          <cell r="M766" t="str">
            <v>Central</v>
          </cell>
          <cell r="N766">
            <v>492002</v>
          </cell>
          <cell r="O766" t="str">
            <v>22AMZPM0310N1ZV</v>
          </cell>
          <cell r="P766">
            <v>8236069369</v>
          </cell>
          <cell r="Q766" t="str">
            <v>Dec'24</v>
          </cell>
          <cell r="R766">
            <v>2025</v>
          </cell>
          <cell r="S766"/>
          <cell r="T766" t="str">
            <v/>
          </cell>
          <cell r="U766">
            <v>0</v>
          </cell>
          <cell r="V766" t="str">
            <v>Potential Not updated</v>
          </cell>
          <cell r="W766"/>
          <cell r="X766"/>
          <cell r="Y766"/>
          <cell r="Z766"/>
          <cell r="AA766"/>
          <cell r="AB766"/>
          <cell r="AC766"/>
          <cell r="AD766"/>
          <cell r="AE766"/>
          <cell r="AF766"/>
          <cell r="AG766"/>
          <cell r="AH766">
            <v>11</v>
          </cell>
          <cell r="AI766"/>
          <cell r="AJ766"/>
          <cell r="AK766"/>
          <cell r="AL766"/>
          <cell r="AM766"/>
          <cell r="AO766"/>
          <cell r="AP766"/>
          <cell r="AQ766"/>
          <cell r="AR766"/>
          <cell r="AS766"/>
          <cell r="AU766"/>
          <cell r="AV766"/>
          <cell r="AW766" t="str">
            <v/>
          </cell>
        </row>
        <row r="767">
          <cell r="A767">
            <v>765</v>
          </cell>
          <cell r="B767">
            <v>2024</v>
          </cell>
          <cell r="C767"/>
          <cell r="D767" t="str">
            <v>001J1000009FEDxIAO</v>
          </cell>
          <cell r="E767" t="str">
            <v>SRI JAGANNATH STEELEX</v>
          </cell>
          <cell r="F767" t="str">
            <v>ODISHA</v>
          </cell>
          <cell r="G767" t="str">
            <v>CUTTACK</v>
          </cell>
          <cell r="H767" t="str">
            <v>Cuttack Sadar</v>
          </cell>
          <cell r="I767" t="str">
            <v>Niyati Udyog Private Limited</v>
          </cell>
          <cell r="J767" t="str">
            <v>Bidyut Ranjan Mishra</v>
          </cell>
          <cell r="K767" t="str">
            <v>Bidyut Ranjan Mishra</v>
          </cell>
          <cell r="L767" t="str">
            <v>C13293</v>
          </cell>
          <cell r="M767" t="str">
            <v>Central</v>
          </cell>
          <cell r="N767">
            <v>754021</v>
          </cell>
          <cell r="O767" t="str">
            <v>21AYUPR9578G1ZK</v>
          </cell>
          <cell r="P767">
            <v>6370730325</v>
          </cell>
          <cell r="Q767" t="str">
            <v>Dec'24</v>
          </cell>
          <cell r="R767">
            <v>2025</v>
          </cell>
          <cell r="S767"/>
          <cell r="T767">
            <v>300</v>
          </cell>
          <cell r="U767">
            <v>1.0911111111111111E-2</v>
          </cell>
          <cell r="V767" t="str">
            <v>Alien</v>
          </cell>
          <cell r="W767"/>
          <cell r="X767"/>
          <cell r="Y767"/>
          <cell r="Z767"/>
          <cell r="AA767"/>
          <cell r="AB767"/>
          <cell r="AC767"/>
          <cell r="AD767"/>
          <cell r="AE767"/>
          <cell r="AF767"/>
          <cell r="AG767"/>
          <cell r="AH767">
            <v>25</v>
          </cell>
          <cell r="AI767"/>
          <cell r="AJ767"/>
          <cell r="AK767"/>
          <cell r="AL767">
            <v>12</v>
          </cell>
          <cell r="AM767"/>
          <cell r="AO767"/>
          <cell r="AP767"/>
          <cell r="AQ767"/>
          <cell r="AR767"/>
          <cell r="AS767"/>
          <cell r="AT767">
            <v>2.61</v>
          </cell>
          <cell r="AU767">
            <v>4</v>
          </cell>
          <cell r="AV767">
            <v>3.21</v>
          </cell>
          <cell r="AW767">
            <v>2</v>
          </cell>
        </row>
        <row r="768">
          <cell r="A768">
            <v>766</v>
          </cell>
          <cell r="B768">
            <v>2024</v>
          </cell>
          <cell r="C768"/>
          <cell r="D768" t="str">
            <v>001J100000Ry2m5IAB</v>
          </cell>
          <cell r="E768" t="str">
            <v>M/S. NARAYANI ENTERPRISES</v>
          </cell>
          <cell r="F768" t="str">
            <v>ODISHA</v>
          </cell>
          <cell r="G768" t="str">
            <v>MAYURBHANJ</v>
          </cell>
          <cell r="H768"/>
          <cell r="I768" t="str">
            <v>Niyati Udyog Private Limited</v>
          </cell>
          <cell r="J768" t="str">
            <v>Govind Dorwal</v>
          </cell>
          <cell r="K768" t="str">
            <v>Sourav Kumar Rana</v>
          </cell>
          <cell r="L768" t="str">
            <v>C13293</v>
          </cell>
          <cell r="M768" t="str">
            <v>Central</v>
          </cell>
          <cell r="N768">
            <v>757001</v>
          </cell>
          <cell r="O768" t="str">
            <v>21ERIPK8875A1ZR</v>
          </cell>
          <cell r="P768">
            <v>7008234133</v>
          </cell>
          <cell r="Q768" t="str">
            <v>Dec'24</v>
          </cell>
          <cell r="R768">
            <v>2025</v>
          </cell>
          <cell r="S768"/>
          <cell r="T768">
            <v>300</v>
          </cell>
          <cell r="U768">
            <v>0</v>
          </cell>
          <cell r="V768" t="str">
            <v>Alien</v>
          </cell>
          <cell r="W768"/>
          <cell r="X768"/>
          <cell r="Y768"/>
          <cell r="Z768"/>
          <cell r="AA768"/>
          <cell r="AB768"/>
          <cell r="AC768"/>
          <cell r="AD768"/>
          <cell r="AE768"/>
          <cell r="AF768"/>
          <cell r="AG768"/>
          <cell r="AH768">
            <v>12</v>
          </cell>
          <cell r="AI768"/>
          <cell r="AJ768"/>
          <cell r="AK768"/>
          <cell r="AL768"/>
          <cell r="AM768"/>
          <cell r="AO768"/>
          <cell r="AP768"/>
          <cell r="AQ768"/>
          <cell r="AR768"/>
          <cell r="AS768"/>
          <cell r="AU768"/>
          <cell r="AV768"/>
          <cell r="AW768" t="str">
            <v/>
          </cell>
        </row>
        <row r="769">
          <cell r="A769">
            <v>767</v>
          </cell>
          <cell r="B769">
            <v>2024</v>
          </cell>
          <cell r="C769"/>
          <cell r="D769" t="str">
            <v>0015g00001c467CAAQ</v>
          </cell>
          <cell r="E769" t="str">
            <v>GURUSWAMI ENTERPRISES</v>
          </cell>
          <cell r="F769" t="str">
            <v>ODISHA</v>
          </cell>
          <cell r="G769" t="str">
            <v>KENDUJHAR</v>
          </cell>
          <cell r="H769"/>
          <cell r="I769" t="str">
            <v>Niyati Udyog Private Limited</v>
          </cell>
          <cell r="J769" t="str">
            <v>Sulagna Jena</v>
          </cell>
          <cell r="K769" t="str">
            <v>Sourav Kumar Rana</v>
          </cell>
          <cell r="L769" t="str">
            <v>C13293</v>
          </cell>
          <cell r="M769" t="str">
            <v>Central</v>
          </cell>
          <cell r="N769">
            <v>758013</v>
          </cell>
          <cell r="O769" t="str">
            <v>21ATEPG8172E1Z1</v>
          </cell>
          <cell r="P769">
            <v>6371271656</v>
          </cell>
          <cell r="Q769" t="str">
            <v>Dec'24</v>
          </cell>
          <cell r="R769">
            <v>2025</v>
          </cell>
          <cell r="S769"/>
          <cell r="T769">
            <v>150</v>
          </cell>
          <cell r="U769">
            <v>0</v>
          </cell>
          <cell r="V769" t="str">
            <v>Challenger</v>
          </cell>
          <cell r="W769"/>
          <cell r="X769"/>
          <cell r="Y769"/>
          <cell r="Z769"/>
          <cell r="AA769"/>
          <cell r="AB769"/>
          <cell r="AC769"/>
          <cell r="AD769"/>
          <cell r="AE769"/>
          <cell r="AF769"/>
          <cell r="AG769"/>
          <cell r="AH769">
            <v>13</v>
          </cell>
          <cell r="AI769"/>
          <cell r="AJ769"/>
          <cell r="AK769"/>
          <cell r="AL769"/>
          <cell r="AM769"/>
          <cell r="AO769"/>
          <cell r="AP769"/>
          <cell r="AQ769"/>
          <cell r="AR769"/>
          <cell r="AS769"/>
          <cell r="AU769"/>
          <cell r="AV769"/>
          <cell r="AW769" t="str">
            <v/>
          </cell>
        </row>
        <row r="770">
          <cell r="A770">
            <v>768</v>
          </cell>
          <cell r="B770">
            <v>2024</v>
          </cell>
          <cell r="C770"/>
          <cell r="D770" t="str">
            <v>0015g00001cdkaQAAQ</v>
          </cell>
          <cell r="E770" t="str">
            <v>Disha Trading Co.</v>
          </cell>
          <cell r="F770" t="str">
            <v>ODISHA</v>
          </cell>
          <cell r="G770" t="str">
            <v>SUNDARGARH</v>
          </cell>
          <cell r="H770" t="str">
            <v>Sundargarh</v>
          </cell>
          <cell r="I770" t="str">
            <v>SACHDEVA ISPAT PVT LTD</v>
          </cell>
          <cell r="J770" t="str">
            <v>Papun Padhan</v>
          </cell>
          <cell r="K770" t="str">
            <v>Papun Padhan</v>
          </cell>
          <cell r="L770" t="str">
            <v>C12823</v>
          </cell>
          <cell r="M770" t="str">
            <v>Central</v>
          </cell>
          <cell r="N770">
            <v>769004</v>
          </cell>
          <cell r="O770">
            <v>0</v>
          </cell>
          <cell r="P770">
            <v>943704972</v>
          </cell>
          <cell r="Q770" t="str">
            <v>Dec'24</v>
          </cell>
          <cell r="R770">
            <v>2025</v>
          </cell>
          <cell r="S770"/>
          <cell r="T770">
            <v>40</v>
          </cell>
          <cell r="U770">
            <v>0</v>
          </cell>
          <cell r="V770" t="str">
            <v>Minor</v>
          </cell>
          <cell r="W770"/>
          <cell r="X770"/>
          <cell r="Y770"/>
          <cell r="Z770"/>
          <cell r="AA770"/>
          <cell r="AB770"/>
          <cell r="AC770"/>
          <cell r="AD770"/>
          <cell r="AE770"/>
          <cell r="AF770"/>
          <cell r="AG770"/>
          <cell r="AH770">
            <v>1</v>
          </cell>
          <cell r="AI770"/>
          <cell r="AJ770"/>
          <cell r="AK770"/>
          <cell r="AL770"/>
          <cell r="AM770"/>
          <cell r="AO770"/>
          <cell r="AP770"/>
          <cell r="AQ770"/>
          <cell r="AR770"/>
          <cell r="AS770"/>
          <cell r="AU770"/>
          <cell r="AV770"/>
          <cell r="AW770" t="str">
            <v/>
          </cell>
        </row>
        <row r="771">
          <cell r="A771">
            <v>769</v>
          </cell>
          <cell r="B771">
            <v>2024</v>
          </cell>
          <cell r="C771"/>
          <cell r="D771" t="str">
            <v>001J100000LngJQIAZ</v>
          </cell>
          <cell r="E771" t="str">
            <v>BALAJI IRON &amp; STEEL</v>
          </cell>
          <cell r="F771" t="str">
            <v>ODISHA</v>
          </cell>
          <cell r="G771" t="str">
            <v>SUNDARGARH</v>
          </cell>
          <cell r="H771" t="str">
            <v>Sundargarh</v>
          </cell>
          <cell r="I771" t="str">
            <v>SACHDEVA ISPAT PVT LTD</v>
          </cell>
          <cell r="J771" t="str">
            <v>Papun Padhan</v>
          </cell>
          <cell r="K771" t="str">
            <v>Papun Padhan</v>
          </cell>
          <cell r="L771" t="str">
            <v>C12823</v>
          </cell>
          <cell r="M771" t="str">
            <v>Central</v>
          </cell>
          <cell r="N771">
            <v>770033</v>
          </cell>
          <cell r="O771" t="str">
            <v>21MLMPS6775D1ZI</v>
          </cell>
          <cell r="P771">
            <v>9583128629</v>
          </cell>
          <cell r="Q771" t="str">
            <v>Dec'24</v>
          </cell>
          <cell r="R771">
            <v>2025</v>
          </cell>
          <cell r="S771"/>
          <cell r="T771">
            <v>70</v>
          </cell>
          <cell r="U771">
            <v>0</v>
          </cell>
          <cell r="V771" t="str">
            <v>Challenger</v>
          </cell>
          <cell r="W771"/>
          <cell r="X771"/>
          <cell r="Y771"/>
          <cell r="Z771"/>
          <cell r="AA771"/>
          <cell r="AB771"/>
          <cell r="AC771"/>
          <cell r="AD771"/>
          <cell r="AE771"/>
          <cell r="AF771"/>
          <cell r="AG771"/>
          <cell r="AH771">
            <v>5</v>
          </cell>
          <cell r="AI771"/>
          <cell r="AJ771"/>
          <cell r="AK771"/>
          <cell r="AL771"/>
          <cell r="AM771"/>
          <cell r="AO771"/>
          <cell r="AP771"/>
          <cell r="AQ771"/>
          <cell r="AR771"/>
          <cell r="AS771"/>
          <cell r="AU771"/>
          <cell r="AV771"/>
          <cell r="AW771" t="str">
            <v/>
          </cell>
        </row>
        <row r="772">
          <cell r="A772">
            <v>770</v>
          </cell>
          <cell r="B772">
            <v>2024</v>
          </cell>
          <cell r="C772"/>
          <cell r="D772" t="str">
            <v>001J100000RyLhyIAF</v>
          </cell>
          <cell r="E772" t="str">
            <v>M L STEEL TRADERS PVT. LTD.</v>
          </cell>
          <cell r="F772" t="str">
            <v>WEST BENGAL</v>
          </cell>
          <cell r="G772" t="str">
            <v>KOLKATA</v>
          </cell>
          <cell r="H772"/>
          <cell r="I772" t="str">
            <v>SACHDEVA ISPAT PVT LTD</v>
          </cell>
          <cell r="J772" t="str">
            <v>Papun Padhan</v>
          </cell>
          <cell r="K772" t="str">
            <v>Papun Padhan</v>
          </cell>
          <cell r="L772" t="str">
            <v>C12823</v>
          </cell>
          <cell r="M772" t="str">
            <v>Central</v>
          </cell>
          <cell r="N772">
            <v>700001</v>
          </cell>
          <cell r="O772" t="str">
            <v>19AAFCM9399C1ZY</v>
          </cell>
          <cell r="P772">
            <v>9831549999</v>
          </cell>
          <cell r="Q772" t="str">
            <v>Dec'24</v>
          </cell>
          <cell r="R772">
            <v>2025</v>
          </cell>
          <cell r="S772"/>
          <cell r="T772">
            <v>100</v>
          </cell>
          <cell r="U772">
            <v>0</v>
          </cell>
          <cell r="V772" t="str">
            <v>Challenger</v>
          </cell>
          <cell r="W772"/>
          <cell r="X772"/>
          <cell r="Y772"/>
          <cell r="Z772"/>
          <cell r="AA772"/>
          <cell r="AB772"/>
          <cell r="AC772"/>
          <cell r="AD772"/>
          <cell r="AE772"/>
          <cell r="AF772"/>
          <cell r="AG772"/>
          <cell r="AH772">
            <v>84.7</v>
          </cell>
          <cell r="AI772">
            <v>197</v>
          </cell>
          <cell r="AJ772"/>
          <cell r="AK772"/>
          <cell r="AL772"/>
          <cell r="AM772"/>
          <cell r="AO772"/>
          <cell r="AP772"/>
          <cell r="AQ772"/>
          <cell r="AR772"/>
          <cell r="AS772"/>
          <cell r="AU772"/>
          <cell r="AV772"/>
          <cell r="AW772" t="str">
            <v/>
          </cell>
        </row>
        <row r="773">
          <cell r="A773">
            <v>771</v>
          </cell>
          <cell r="B773">
            <v>2024</v>
          </cell>
          <cell r="C773"/>
          <cell r="D773" t="str">
            <v>001J100000RyJQuIAN</v>
          </cell>
          <cell r="E773" t="str">
            <v>SKYLINE EXCHANGE</v>
          </cell>
          <cell r="F773" t="str">
            <v>UTTAR PRADESH</v>
          </cell>
          <cell r="G773" t="str">
            <v>GHAZIABAD</v>
          </cell>
          <cell r="H773"/>
          <cell r="I773" t="str">
            <v>OPTRIX INFRA LLP</v>
          </cell>
          <cell r="J773" t="str">
            <v>Aashish Goyal</v>
          </cell>
          <cell r="K773"/>
          <cell r="L773" t="str">
            <v>001J100000PJG7oIAH</v>
          </cell>
          <cell r="M773" t="str">
            <v>North</v>
          </cell>
          <cell r="N773">
            <v>201001</v>
          </cell>
          <cell r="O773" t="str">
            <v>09AAAHM3934P2ZP</v>
          </cell>
          <cell r="P773">
            <v>9999102424</v>
          </cell>
          <cell r="Q773" t="str">
            <v>Dec'24</v>
          </cell>
          <cell r="R773">
            <v>2025</v>
          </cell>
          <cell r="S773"/>
          <cell r="T773">
            <v>500</v>
          </cell>
          <cell r="U773">
            <v>0</v>
          </cell>
          <cell r="V773" t="str">
            <v>Alien</v>
          </cell>
          <cell r="W773"/>
          <cell r="X773"/>
          <cell r="Y773"/>
          <cell r="Z773"/>
          <cell r="AA773"/>
          <cell r="AB773"/>
          <cell r="AC773"/>
          <cell r="AD773"/>
          <cell r="AE773"/>
          <cell r="AF773"/>
          <cell r="AG773"/>
          <cell r="AH773">
            <v>62.62</v>
          </cell>
          <cell r="AI773"/>
          <cell r="AJ773">
            <v>135</v>
          </cell>
          <cell r="AK773">
            <v>214.95</v>
          </cell>
          <cell r="AL773">
            <v>35.049999999999997</v>
          </cell>
          <cell r="AM773">
            <v>110</v>
          </cell>
          <cell r="AN773">
            <v>111</v>
          </cell>
          <cell r="AO773">
            <v>82.46</v>
          </cell>
          <cell r="AP773">
            <v>51</v>
          </cell>
          <cell r="AQ773">
            <v>53</v>
          </cell>
          <cell r="AR773">
            <v>25</v>
          </cell>
          <cell r="AS773"/>
          <cell r="AU773"/>
          <cell r="AV773"/>
          <cell r="AW773" t="str">
            <v/>
          </cell>
        </row>
        <row r="774">
          <cell r="A774">
            <v>772</v>
          </cell>
          <cell r="B774">
            <v>2024</v>
          </cell>
          <cell r="C774"/>
          <cell r="D774" t="str">
            <v>001J100000RyInrIAF</v>
          </cell>
          <cell r="E774" t="str">
            <v>CORE COMMERCE</v>
          </cell>
          <cell r="F774" t="str">
            <v>UTTAR PRADESH</v>
          </cell>
          <cell r="G774" t="str">
            <v>GAUTAM BUDDHA NAGAR</v>
          </cell>
          <cell r="H774"/>
          <cell r="I774" t="str">
            <v>OPTRIX INFRA LLP</v>
          </cell>
          <cell r="J774" t="str">
            <v>Aashish Goyal</v>
          </cell>
          <cell r="K774"/>
          <cell r="L774" t="str">
            <v>001J100000PJG7oIAH</v>
          </cell>
          <cell r="M774" t="str">
            <v>North</v>
          </cell>
          <cell r="N774">
            <v>201009</v>
          </cell>
          <cell r="O774" t="str">
            <v>09AAGHH5147H1Z5</v>
          </cell>
          <cell r="P774">
            <v>9990102424</v>
          </cell>
          <cell r="Q774" t="str">
            <v>Dec'24</v>
          </cell>
          <cell r="R774">
            <v>2025</v>
          </cell>
          <cell r="S774"/>
          <cell r="T774">
            <v>2500</v>
          </cell>
          <cell r="U774">
            <v>0</v>
          </cell>
          <cell r="V774" t="str">
            <v>Alien</v>
          </cell>
          <cell r="W774"/>
          <cell r="X774"/>
          <cell r="Y774"/>
          <cell r="Z774"/>
          <cell r="AA774"/>
          <cell r="AB774"/>
          <cell r="AC774"/>
          <cell r="AD774"/>
          <cell r="AE774"/>
          <cell r="AF774"/>
          <cell r="AG774"/>
          <cell r="AH774">
            <v>51.24</v>
          </cell>
          <cell r="AI774">
            <v>82.82</v>
          </cell>
          <cell r="AJ774"/>
          <cell r="AK774"/>
          <cell r="AL774"/>
          <cell r="AM774">
            <v>131</v>
          </cell>
          <cell r="AN774">
            <v>92.194999999999993</v>
          </cell>
          <cell r="AO774"/>
          <cell r="AP774"/>
          <cell r="AQ774"/>
          <cell r="AR774"/>
          <cell r="AS774"/>
          <cell r="AU774"/>
          <cell r="AV774"/>
          <cell r="AW774" t="str">
            <v/>
          </cell>
        </row>
        <row r="775">
          <cell r="A775">
            <v>773</v>
          </cell>
          <cell r="B775">
            <v>2024</v>
          </cell>
          <cell r="C775"/>
          <cell r="D775" t="str">
            <v>0015g00001VBpZpAAL</v>
          </cell>
          <cell r="E775" t="str">
            <v>STEEL WORLD</v>
          </cell>
          <cell r="F775" t="str">
            <v>MADHYA PRADESH</v>
          </cell>
          <cell r="G775" t="str">
            <v>DEWAS</v>
          </cell>
          <cell r="H775" t="str">
            <v>Dewas</v>
          </cell>
          <cell r="I775" t="str">
            <v>R. K. ENTERPRISES</v>
          </cell>
          <cell r="J775" t="str">
            <v>Yogeshwar Richhariya</v>
          </cell>
          <cell r="K775" t="str">
            <v>Yogeshwar Richhariya</v>
          </cell>
          <cell r="L775" t="str">
            <v>001J1000005ZfroIAC</v>
          </cell>
          <cell r="M775" t="str">
            <v>Central</v>
          </cell>
          <cell r="N775">
            <v>455001</v>
          </cell>
          <cell r="O775" t="str">
            <v>23ADZFS3892A1ZP</v>
          </cell>
          <cell r="P775">
            <v>8827072752</v>
          </cell>
          <cell r="Q775" t="str">
            <v>Dec'24</v>
          </cell>
          <cell r="R775">
            <v>2025</v>
          </cell>
          <cell r="S775"/>
          <cell r="T775">
            <v>125</v>
          </cell>
          <cell r="U775">
            <v>0</v>
          </cell>
          <cell r="V775" t="str">
            <v>Challenger</v>
          </cell>
          <cell r="W775"/>
          <cell r="X775"/>
          <cell r="Y775"/>
          <cell r="Z775"/>
          <cell r="AA775"/>
          <cell r="AB775"/>
          <cell r="AC775"/>
          <cell r="AD775"/>
          <cell r="AE775"/>
          <cell r="AF775"/>
          <cell r="AG775"/>
          <cell r="AH775">
            <v>12</v>
          </cell>
          <cell r="AI775"/>
          <cell r="AJ775">
            <v>6.05</v>
          </cell>
          <cell r="AK775"/>
          <cell r="AL775">
            <v>35</v>
          </cell>
          <cell r="AM775"/>
          <cell r="AO775"/>
          <cell r="AP775">
            <v>3</v>
          </cell>
          <cell r="AQ775"/>
          <cell r="AR775"/>
          <cell r="AS775"/>
          <cell r="AU775"/>
          <cell r="AV775"/>
          <cell r="AW775" t="str">
            <v/>
          </cell>
        </row>
        <row r="776">
          <cell r="A776">
            <v>774</v>
          </cell>
          <cell r="B776">
            <v>2024</v>
          </cell>
          <cell r="C776"/>
          <cell r="D776" t="str">
            <v>0015g00001cb9vAAAQ</v>
          </cell>
          <cell r="E776" t="str">
            <v>Arka Finishing Materials Khargone</v>
          </cell>
          <cell r="F776" t="str">
            <v>MADHYA PRADESH</v>
          </cell>
          <cell r="G776" t="str">
            <v>KHARGONE</v>
          </cell>
          <cell r="H776" t="str">
            <v>Khargone</v>
          </cell>
          <cell r="I776" t="str">
            <v>R. K. ENTERPRISES</v>
          </cell>
          <cell r="J776" t="str">
            <v>Yogeshwar Richhariya</v>
          </cell>
          <cell r="K776" t="str">
            <v>Yogeshwar Richhariya</v>
          </cell>
          <cell r="L776" t="str">
            <v>001J1000005ZfroIAC</v>
          </cell>
          <cell r="M776" t="str">
            <v>Central</v>
          </cell>
          <cell r="N776">
            <v>451001</v>
          </cell>
          <cell r="O776" t="str">
            <v>23ASJPJ0999G1ZK</v>
          </cell>
          <cell r="P776">
            <v>8839997948</v>
          </cell>
          <cell r="Q776" t="str">
            <v>Dec'24</v>
          </cell>
          <cell r="R776">
            <v>2025</v>
          </cell>
          <cell r="S776"/>
          <cell r="T776">
            <v>70</v>
          </cell>
          <cell r="U776">
            <v>7.1428571428571426E-3</v>
          </cell>
          <cell r="V776" t="str">
            <v>Challenger</v>
          </cell>
          <cell r="W776"/>
          <cell r="X776"/>
          <cell r="Y776"/>
          <cell r="Z776"/>
          <cell r="AA776"/>
          <cell r="AB776"/>
          <cell r="AC776"/>
          <cell r="AD776"/>
          <cell r="AE776"/>
          <cell r="AF776"/>
          <cell r="AG776"/>
          <cell r="AH776">
            <v>30</v>
          </cell>
          <cell r="AI776"/>
          <cell r="AJ776"/>
          <cell r="AK776"/>
          <cell r="AL776"/>
          <cell r="AM776"/>
          <cell r="AO776"/>
          <cell r="AP776"/>
          <cell r="AQ776"/>
          <cell r="AR776"/>
          <cell r="AS776">
            <v>12.02</v>
          </cell>
          <cell r="AU776"/>
          <cell r="AV776">
            <v>1.5</v>
          </cell>
          <cell r="AW776" t="str">
            <v/>
          </cell>
        </row>
        <row r="777">
          <cell r="A777">
            <v>775</v>
          </cell>
          <cell r="B777">
            <v>2024</v>
          </cell>
          <cell r="C777"/>
          <cell r="D777" t="str">
            <v>001J100000O6Ha9IAF</v>
          </cell>
          <cell r="E777" t="str">
            <v>LAXMISAROJINI BUSINESS PRIVATE LIMITED</v>
          </cell>
          <cell r="F777" t="str">
            <v>ODISHA</v>
          </cell>
          <cell r="G777" t="str">
            <v>GANJAM</v>
          </cell>
          <cell r="H777" t="str">
            <v>Ganjam</v>
          </cell>
          <cell r="I777" t="str">
            <v>GOLDWIN ISPAT PRIVATE LIMITED</v>
          </cell>
          <cell r="J777" t="str">
            <v>Bidyut Ranjan Mishra</v>
          </cell>
          <cell r="K777" t="str">
            <v>Bidyut Ranjan Mishra</v>
          </cell>
          <cell r="L777" t="str">
            <v>001J1000009FjqalAC</v>
          </cell>
          <cell r="M777" t="str">
            <v>Central</v>
          </cell>
          <cell r="N777">
            <v>760010</v>
          </cell>
          <cell r="O777" t="str">
            <v>21AADCL0990N1ZE</v>
          </cell>
          <cell r="P777">
            <v>9938290567</v>
          </cell>
          <cell r="Q777" t="str">
            <v>Dec'24</v>
          </cell>
          <cell r="R777">
            <v>2025</v>
          </cell>
          <cell r="S777"/>
          <cell r="T777">
            <v>900</v>
          </cell>
          <cell r="U777">
            <v>0.02</v>
          </cell>
          <cell r="V777" t="str">
            <v>Alien</v>
          </cell>
          <cell r="W777"/>
          <cell r="X777"/>
          <cell r="Y777"/>
          <cell r="Z777"/>
          <cell r="AA777"/>
          <cell r="AB777"/>
          <cell r="AC777"/>
          <cell r="AD777"/>
          <cell r="AE777"/>
          <cell r="AF777"/>
          <cell r="AG777"/>
          <cell r="AH777">
            <v>25</v>
          </cell>
          <cell r="AI777"/>
          <cell r="AJ777"/>
          <cell r="AK777"/>
          <cell r="AL777"/>
          <cell r="AM777"/>
          <cell r="AO777"/>
          <cell r="AP777"/>
          <cell r="AQ777"/>
          <cell r="AR777"/>
          <cell r="AS777"/>
          <cell r="AU777">
            <v>41</v>
          </cell>
          <cell r="AV777">
            <v>13</v>
          </cell>
          <cell r="AW777" t="str">
            <v/>
          </cell>
        </row>
        <row r="778">
          <cell r="A778">
            <v>776</v>
          </cell>
          <cell r="B778">
            <v>2024</v>
          </cell>
          <cell r="C778"/>
          <cell r="D778" t="str">
            <v>001J1000003nKmNIAU</v>
          </cell>
          <cell r="E778" t="str">
            <v>MANPURA TILES &amp; HARDWARES</v>
          </cell>
          <cell r="F778" t="str">
            <v>HIMACHAL PRADESH</v>
          </cell>
          <cell r="G778" t="str">
            <v>SOLAN</v>
          </cell>
          <cell r="H778"/>
          <cell r="I778" t="str">
            <v>PAL CEMENT AND STEEL PVT. LTD.</v>
          </cell>
          <cell r="J778" t="str">
            <v>Rahul Gautam</v>
          </cell>
          <cell r="K778"/>
          <cell r="L778" t="str">
            <v>C12827</v>
          </cell>
          <cell r="M778" t="str">
            <v>North</v>
          </cell>
          <cell r="N778">
            <v>174102</v>
          </cell>
          <cell r="O778" t="str">
            <v>02bexpk7974r1z9</v>
          </cell>
          <cell r="P778">
            <v>9882000481</v>
          </cell>
          <cell r="Q778" t="str">
            <v>Dec'24</v>
          </cell>
          <cell r="R778">
            <v>2025</v>
          </cell>
          <cell r="S778"/>
          <cell r="T778">
            <v>50</v>
          </cell>
          <cell r="U778">
            <v>2.6666666666666665E-2</v>
          </cell>
          <cell r="V778" t="str">
            <v>Minor</v>
          </cell>
          <cell r="W778"/>
          <cell r="X778"/>
          <cell r="Y778"/>
          <cell r="Z778"/>
          <cell r="AA778"/>
          <cell r="AB778"/>
          <cell r="AC778"/>
          <cell r="AD778"/>
          <cell r="AE778"/>
          <cell r="AF778"/>
          <cell r="AG778"/>
          <cell r="AH778">
            <v>12</v>
          </cell>
          <cell r="AI778"/>
          <cell r="AJ778"/>
          <cell r="AK778"/>
          <cell r="AL778"/>
          <cell r="AM778"/>
          <cell r="AO778"/>
          <cell r="AP778"/>
          <cell r="AQ778"/>
          <cell r="AR778"/>
          <cell r="AS778"/>
          <cell r="AU778">
            <v>4</v>
          </cell>
          <cell r="AV778"/>
          <cell r="AW778" t="str">
            <v/>
          </cell>
        </row>
        <row r="779">
          <cell r="A779">
            <v>777</v>
          </cell>
          <cell r="B779">
            <v>2024</v>
          </cell>
          <cell r="C779"/>
          <cell r="D779" t="str">
            <v>001J100000JssWBIAZ</v>
          </cell>
          <cell r="E779" t="str">
            <v>MS CHAUHAN &amp; SONS COMPANY</v>
          </cell>
          <cell r="F779" t="str">
            <v>HIMACHAL PRADESH</v>
          </cell>
          <cell r="G779" t="str">
            <v>KANGRA</v>
          </cell>
          <cell r="H779"/>
          <cell r="I779" t="str">
            <v>MAHAVIR STEEL CORPORATION</v>
          </cell>
          <cell r="J779" t="str">
            <v>Rahul Gautam</v>
          </cell>
          <cell r="K779"/>
          <cell r="L779" t="str">
            <v>0015g00001ghemj</v>
          </cell>
          <cell r="M779" t="str">
            <v>North</v>
          </cell>
          <cell r="N779">
            <v>176031</v>
          </cell>
          <cell r="O779" t="str">
            <v>02AHKPC7340J1ZL</v>
          </cell>
          <cell r="P779">
            <v>9218851600</v>
          </cell>
          <cell r="Q779" t="str">
            <v>Dec'24</v>
          </cell>
          <cell r="R779">
            <v>2025</v>
          </cell>
          <cell r="S779"/>
          <cell r="T779">
            <v>20</v>
          </cell>
          <cell r="U779">
            <v>0</v>
          </cell>
          <cell r="V779" t="str">
            <v>Minor</v>
          </cell>
          <cell r="W779"/>
          <cell r="X779"/>
          <cell r="Y779"/>
          <cell r="Z779"/>
          <cell r="AA779"/>
          <cell r="AB779"/>
          <cell r="AC779"/>
          <cell r="AD779"/>
          <cell r="AE779"/>
          <cell r="AF779"/>
          <cell r="AG779"/>
          <cell r="AH779">
            <v>12</v>
          </cell>
          <cell r="AI779"/>
          <cell r="AJ779">
            <v>36</v>
          </cell>
          <cell r="AK779"/>
          <cell r="AL779">
            <v>7</v>
          </cell>
          <cell r="AM779">
            <v>13</v>
          </cell>
          <cell r="AO779"/>
          <cell r="AP779"/>
          <cell r="AQ779"/>
          <cell r="AR779"/>
          <cell r="AS779"/>
          <cell r="AU779"/>
          <cell r="AV779"/>
          <cell r="AW779" t="str">
            <v/>
          </cell>
        </row>
        <row r="780">
          <cell r="A780">
            <v>778</v>
          </cell>
          <cell r="B780">
            <v>2024</v>
          </cell>
          <cell r="C780"/>
          <cell r="D780" t="str">
            <v>001J100000Ry2JXIAZ</v>
          </cell>
          <cell r="E780" t="str">
            <v>M/S JAI SHREE TRADERS</v>
          </cell>
          <cell r="F780" t="str">
            <v>JHARKHAND</v>
          </cell>
          <cell r="G780" t="str">
            <v>HAZARIBAGH</v>
          </cell>
          <cell r="H780" t="str">
            <v>Hazaribagh</v>
          </cell>
          <cell r="I780" t="str">
            <v>Amco Associates</v>
          </cell>
          <cell r="J780" t="str">
            <v>Susmit Kumar</v>
          </cell>
          <cell r="K780"/>
          <cell r="L780" t="str">
            <v>001J100000JMbRWAI1</v>
          </cell>
          <cell r="M780" t="str">
            <v>East</v>
          </cell>
          <cell r="N780">
            <v>825301</v>
          </cell>
          <cell r="O780" t="str">
            <v>20AUDPB8432E1ZC</v>
          </cell>
          <cell r="P780">
            <v>9304117794</v>
          </cell>
          <cell r="Q780" t="str">
            <v>Dec'24</v>
          </cell>
          <cell r="R780">
            <v>2025</v>
          </cell>
          <cell r="S780"/>
          <cell r="T780">
            <v>350</v>
          </cell>
          <cell r="U780">
            <v>0</v>
          </cell>
          <cell r="V780" t="str">
            <v>Alien</v>
          </cell>
          <cell r="W780"/>
          <cell r="X780"/>
          <cell r="Y780"/>
          <cell r="Z780"/>
          <cell r="AA780"/>
          <cell r="AB780"/>
          <cell r="AC780"/>
          <cell r="AD780"/>
          <cell r="AE780"/>
          <cell r="AF780"/>
          <cell r="AG780"/>
          <cell r="AH780">
            <v>15</v>
          </cell>
          <cell r="AI780">
            <v>15</v>
          </cell>
          <cell r="AJ780">
            <v>26.44</v>
          </cell>
          <cell r="AK780">
            <v>40</v>
          </cell>
          <cell r="AL780">
            <v>13.11</v>
          </cell>
          <cell r="AM780">
            <v>25</v>
          </cell>
          <cell r="AN780">
            <v>25</v>
          </cell>
          <cell r="AO780"/>
          <cell r="AP780">
            <v>25.02</v>
          </cell>
          <cell r="AQ780"/>
          <cell r="AR780"/>
          <cell r="AS780"/>
          <cell r="AU780"/>
          <cell r="AV780"/>
          <cell r="AW780" t="str">
            <v/>
          </cell>
        </row>
        <row r="781">
          <cell r="A781">
            <v>779</v>
          </cell>
          <cell r="B781">
            <v>2024</v>
          </cell>
          <cell r="C781"/>
          <cell r="D781" t="str">
            <v>001J100000Ry2JWIAZ</v>
          </cell>
          <cell r="E781" t="str">
            <v>AISHA STEEL HOUSE</v>
          </cell>
          <cell r="F781" t="str">
            <v>JHARKHAND</v>
          </cell>
          <cell r="G781" t="str">
            <v>HAZARIBAGH</v>
          </cell>
          <cell r="H781" t="str">
            <v>Sadar</v>
          </cell>
          <cell r="I781" t="str">
            <v>Amco Associates</v>
          </cell>
          <cell r="J781" t="str">
            <v>Susmit Kumar</v>
          </cell>
          <cell r="K781"/>
          <cell r="L781" t="str">
            <v>001J100000JMbRWAI1</v>
          </cell>
          <cell r="M781" t="str">
            <v>East</v>
          </cell>
          <cell r="N781">
            <v>825301</v>
          </cell>
          <cell r="O781" t="str">
            <v>20AHXPA5917E1ZK</v>
          </cell>
          <cell r="P781">
            <v>9939447992</v>
          </cell>
          <cell r="Q781" t="str">
            <v>Dec'24</v>
          </cell>
          <cell r="R781">
            <v>2025</v>
          </cell>
          <cell r="S781"/>
          <cell r="T781">
            <v>250</v>
          </cell>
          <cell r="U781">
            <v>0</v>
          </cell>
          <cell r="V781" t="str">
            <v>Alien</v>
          </cell>
          <cell r="W781"/>
          <cell r="X781"/>
          <cell r="Y781"/>
          <cell r="Z781"/>
          <cell r="AA781"/>
          <cell r="AB781"/>
          <cell r="AC781"/>
          <cell r="AD781"/>
          <cell r="AE781"/>
          <cell r="AF781"/>
          <cell r="AG781"/>
          <cell r="AH781">
            <v>25</v>
          </cell>
          <cell r="AI781">
            <v>15</v>
          </cell>
          <cell r="AJ781">
            <v>43.94</v>
          </cell>
          <cell r="AK781">
            <v>5</v>
          </cell>
          <cell r="AL781">
            <v>50.32</v>
          </cell>
          <cell r="AM781">
            <v>12</v>
          </cell>
          <cell r="AO781"/>
          <cell r="AP781"/>
          <cell r="AQ781"/>
          <cell r="AR781"/>
          <cell r="AS781"/>
          <cell r="AU781"/>
          <cell r="AV781"/>
          <cell r="AW781" t="str">
            <v/>
          </cell>
        </row>
        <row r="782">
          <cell r="A782">
            <v>780</v>
          </cell>
          <cell r="B782">
            <v>2024</v>
          </cell>
          <cell r="C782"/>
          <cell r="D782" t="str">
            <v>001J1000009GW11IAG</v>
          </cell>
          <cell r="E782" t="str">
            <v>Aditya Thakur</v>
          </cell>
          <cell r="F782" t="str">
            <v>CHHATTISGARH</v>
          </cell>
          <cell r="G782" t="str">
            <v>RAIPUR</v>
          </cell>
          <cell r="H782" t="str">
            <v>Raipur</v>
          </cell>
          <cell r="I782" t="str">
            <v>SSTL (INDIA) PRIVATE LIMITED</v>
          </cell>
          <cell r="J782" t="str">
            <v>Ekeshwar Sahu</v>
          </cell>
          <cell r="K782" t="str">
            <v>Ekeshwar Sahu</v>
          </cell>
          <cell r="L782" t="str">
            <v>C13295</v>
          </cell>
          <cell r="M782" t="str">
            <v>Central</v>
          </cell>
          <cell r="N782">
            <v>492001</v>
          </cell>
          <cell r="O782" t="str">
            <v>22AAHCH5444B1Z2</v>
          </cell>
          <cell r="P782">
            <v>8878668600</v>
          </cell>
          <cell r="Q782" t="str">
            <v>Dec'24</v>
          </cell>
          <cell r="R782">
            <v>2025</v>
          </cell>
          <cell r="S782"/>
          <cell r="T782">
            <v>20</v>
          </cell>
          <cell r="U782">
            <v>0</v>
          </cell>
          <cell r="V782" t="str">
            <v>Minor</v>
          </cell>
          <cell r="W782"/>
          <cell r="X782"/>
          <cell r="Y782"/>
          <cell r="Z782"/>
          <cell r="AA782"/>
          <cell r="AB782"/>
          <cell r="AC782"/>
          <cell r="AD782"/>
          <cell r="AE782"/>
          <cell r="AF782"/>
          <cell r="AG782"/>
          <cell r="AH782">
            <v>36</v>
          </cell>
          <cell r="AI782"/>
          <cell r="AJ782"/>
          <cell r="AK782"/>
          <cell r="AL782"/>
          <cell r="AM782"/>
          <cell r="AO782"/>
          <cell r="AP782"/>
          <cell r="AQ782"/>
          <cell r="AR782"/>
          <cell r="AS782"/>
          <cell r="AU782"/>
          <cell r="AV782"/>
          <cell r="AW782" t="str">
            <v/>
          </cell>
        </row>
        <row r="783">
          <cell r="A783">
            <v>781</v>
          </cell>
          <cell r="B783">
            <v>2024</v>
          </cell>
          <cell r="C783"/>
          <cell r="D783" t="str">
            <v>001J100000RybmPIAR</v>
          </cell>
          <cell r="E783" t="str">
            <v>M/S RIJAVIYA BUILDING MATERIALS</v>
          </cell>
          <cell r="F783" t="str">
            <v>UTTAR PRADESH</v>
          </cell>
          <cell r="G783" t="str">
            <v>MAHARAJGANJ</v>
          </cell>
          <cell r="H783" t="str">
            <v>Maharajganj</v>
          </cell>
          <cell r="I783" t="str">
            <v>GOBINDGARH IRON LLP</v>
          </cell>
          <cell r="J783" t="str">
            <v>Mohd Ansari</v>
          </cell>
          <cell r="K783"/>
          <cell r="L783" t="str">
            <v>C12817</v>
          </cell>
          <cell r="M783" t="str">
            <v>North</v>
          </cell>
          <cell r="N783">
            <v>273303</v>
          </cell>
          <cell r="O783" t="str">
            <v>09AYGPJ1330A2Z1</v>
          </cell>
          <cell r="P783">
            <v>9867546578</v>
          </cell>
          <cell r="Q783" t="str">
            <v>Dec'24</v>
          </cell>
          <cell r="R783">
            <v>2025</v>
          </cell>
          <cell r="S783"/>
          <cell r="T783">
            <v>20</v>
          </cell>
          <cell r="U783">
            <v>0</v>
          </cell>
          <cell r="V783" t="str">
            <v>Minor</v>
          </cell>
          <cell r="W783"/>
          <cell r="X783"/>
          <cell r="Y783"/>
          <cell r="Z783"/>
          <cell r="AA783"/>
          <cell r="AB783"/>
          <cell r="AC783"/>
          <cell r="AD783"/>
          <cell r="AE783"/>
          <cell r="AF783"/>
          <cell r="AG783"/>
          <cell r="AH783">
            <v>5</v>
          </cell>
          <cell r="AI783"/>
          <cell r="AJ783"/>
          <cell r="AK783"/>
          <cell r="AL783"/>
          <cell r="AM783"/>
          <cell r="AO783"/>
          <cell r="AP783"/>
          <cell r="AQ783"/>
          <cell r="AR783"/>
          <cell r="AS783"/>
          <cell r="AU783"/>
          <cell r="AV783"/>
          <cell r="AW783" t="str">
            <v/>
          </cell>
        </row>
        <row r="784">
          <cell r="A784">
            <v>782</v>
          </cell>
          <cell r="B784">
            <v>2024</v>
          </cell>
          <cell r="C784"/>
          <cell r="D784" t="str">
            <v>001J100000RybmtIAB</v>
          </cell>
          <cell r="E784" t="str">
            <v>M/S BABA BUILDING MATERIYAL SUPPLIERS</v>
          </cell>
          <cell r="F784" t="str">
            <v>UTTAR PRADESH</v>
          </cell>
          <cell r="G784" t="str">
            <v>MAHARAJGANJ</v>
          </cell>
          <cell r="H784" t="str">
            <v>Maharajganj</v>
          </cell>
          <cell r="I784" t="str">
            <v>GOBINDGARH IRON LLP</v>
          </cell>
          <cell r="J784" t="str">
            <v>Mohd Ansari</v>
          </cell>
          <cell r="K784"/>
          <cell r="L784" t="str">
            <v>C12817</v>
          </cell>
          <cell r="M784" t="str">
            <v>North</v>
          </cell>
          <cell r="N784">
            <v>273207</v>
          </cell>
          <cell r="O784" t="str">
            <v>09BPTPC1034B1ZA</v>
          </cell>
          <cell r="P784">
            <v>9984040294</v>
          </cell>
          <cell r="Q784" t="str">
            <v>Dec'24</v>
          </cell>
          <cell r="R784">
            <v>2025</v>
          </cell>
          <cell r="S784"/>
          <cell r="T784">
            <v>40</v>
          </cell>
          <cell r="U784">
            <v>0</v>
          </cell>
          <cell r="V784" t="str">
            <v>Minor</v>
          </cell>
          <cell r="W784"/>
          <cell r="X784"/>
          <cell r="Y784"/>
          <cell r="Z784"/>
          <cell r="AA784"/>
          <cell r="AB784"/>
          <cell r="AC784"/>
          <cell r="AD784"/>
          <cell r="AE784"/>
          <cell r="AF784"/>
          <cell r="AG784"/>
          <cell r="AH784">
            <v>5</v>
          </cell>
          <cell r="AI784"/>
          <cell r="AJ784">
            <v>5</v>
          </cell>
          <cell r="AK784"/>
          <cell r="AL784">
            <v>5</v>
          </cell>
          <cell r="AM784"/>
          <cell r="AO784">
            <v>3</v>
          </cell>
          <cell r="AP784">
            <v>3</v>
          </cell>
          <cell r="AQ784">
            <v>3</v>
          </cell>
          <cell r="AR784">
            <v>6</v>
          </cell>
          <cell r="AS784">
            <v>3</v>
          </cell>
          <cell r="AU784"/>
          <cell r="AV784"/>
          <cell r="AW784" t="str">
            <v/>
          </cell>
        </row>
        <row r="785">
          <cell r="A785">
            <v>783</v>
          </cell>
          <cell r="B785">
            <v>2024</v>
          </cell>
          <cell r="C785"/>
          <cell r="D785" t="str">
            <v>001J100000Rybm5IAB</v>
          </cell>
          <cell r="E785" t="str">
            <v>BHOOMI ENTERPRISES</v>
          </cell>
          <cell r="F785" t="str">
            <v>UTTAR PRADESH</v>
          </cell>
          <cell r="G785" t="str">
            <v>MAHARAJGANJ</v>
          </cell>
          <cell r="H785" t="str">
            <v>Maharajganj</v>
          </cell>
          <cell r="I785" t="str">
            <v>GOBINDGARH IRON LLP</v>
          </cell>
          <cell r="J785" t="str">
            <v>Mohd Ansari</v>
          </cell>
          <cell r="K785"/>
          <cell r="L785" t="str">
            <v>C12817</v>
          </cell>
          <cell r="M785" t="str">
            <v>North</v>
          </cell>
          <cell r="N785">
            <v>273303</v>
          </cell>
          <cell r="O785" t="str">
            <v>09APVPD2514C1Z3</v>
          </cell>
          <cell r="P785">
            <v>7905292195</v>
          </cell>
          <cell r="Q785" t="str">
            <v>Dec'24</v>
          </cell>
          <cell r="R785">
            <v>2025</v>
          </cell>
          <cell r="S785"/>
          <cell r="T785">
            <v>20</v>
          </cell>
          <cell r="U785">
            <v>0</v>
          </cell>
          <cell r="V785" t="str">
            <v>Minor</v>
          </cell>
          <cell r="W785"/>
          <cell r="X785"/>
          <cell r="Y785"/>
          <cell r="Z785"/>
          <cell r="AA785"/>
          <cell r="AB785"/>
          <cell r="AC785"/>
          <cell r="AD785"/>
          <cell r="AE785"/>
          <cell r="AF785"/>
          <cell r="AG785"/>
          <cell r="AH785">
            <v>5</v>
          </cell>
          <cell r="AI785"/>
          <cell r="AJ785">
            <v>3</v>
          </cell>
          <cell r="AK785">
            <v>8</v>
          </cell>
          <cell r="AL785">
            <v>5</v>
          </cell>
          <cell r="AM785"/>
          <cell r="AO785"/>
          <cell r="AP785"/>
          <cell r="AQ785"/>
          <cell r="AR785"/>
          <cell r="AS785"/>
          <cell r="AU785"/>
          <cell r="AV785"/>
          <cell r="AW785" t="str">
            <v/>
          </cell>
        </row>
        <row r="786">
          <cell r="A786">
            <v>784</v>
          </cell>
          <cell r="B786">
            <v>2025</v>
          </cell>
          <cell r="C786"/>
          <cell r="D786" t="str">
            <v>001J100000PhvuXIAR</v>
          </cell>
          <cell r="E786" t="str">
            <v>M/S ENCORE CONSTRUCTION &amp; HARDWARE</v>
          </cell>
          <cell r="F786" t="str">
            <v>JAMMU AND KASHMIR</v>
          </cell>
          <cell r="G786" t="str">
            <v>UDHAMPUR</v>
          </cell>
          <cell r="H786"/>
          <cell r="I786" t="str">
            <v>AGGARWAL TRADERS</v>
          </cell>
          <cell r="J786" t="str">
            <v>bhanu ayush</v>
          </cell>
          <cell r="K786"/>
          <cell r="L786" t="str">
            <v>0015g00001gvNHH</v>
          </cell>
          <cell r="M786" t="str">
            <v>North</v>
          </cell>
          <cell r="N786">
            <v>182101</v>
          </cell>
          <cell r="O786" t="str">
            <v>01CMZPN0262J1ZT</v>
          </cell>
          <cell r="P786">
            <v>9906386465</v>
          </cell>
          <cell r="Q786" t="str">
            <v>Jan'25</v>
          </cell>
          <cell r="R786">
            <v>2025</v>
          </cell>
          <cell r="S786"/>
          <cell r="T786">
            <v>10</v>
          </cell>
          <cell r="U786">
            <v>0.66066666666666662</v>
          </cell>
          <cell r="V786" t="str">
            <v>Friendly</v>
          </cell>
          <cell r="W786"/>
          <cell r="X786"/>
          <cell r="Y786"/>
          <cell r="Z786"/>
          <cell r="AA786"/>
          <cell r="AB786"/>
          <cell r="AC786"/>
          <cell r="AD786"/>
          <cell r="AE786"/>
          <cell r="AF786"/>
          <cell r="AG786"/>
          <cell r="AH786"/>
          <cell r="AI786">
            <v>17.63</v>
          </cell>
          <cell r="AJ786">
            <v>6.62</v>
          </cell>
          <cell r="AK786"/>
          <cell r="AL786"/>
          <cell r="AM786"/>
          <cell r="AO786">
            <v>6</v>
          </cell>
          <cell r="AP786">
            <v>5.8</v>
          </cell>
          <cell r="AQ786">
            <v>5.98</v>
          </cell>
          <cell r="AR786">
            <v>2.61</v>
          </cell>
          <cell r="AS786">
            <v>16.739999999999998</v>
          </cell>
          <cell r="AT786">
            <v>10.81</v>
          </cell>
          <cell r="AU786">
            <v>6</v>
          </cell>
          <cell r="AV786">
            <v>3.01</v>
          </cell>
          <cell r="AW786">
            <v>3</v>
          </cell>
        </row>
        <row r="787">
          <cell r="A787">
            <v>785</v>
          </cell>
          <cell r="B787">
            <v>2025</v>
          </cell>
          <cell r="C787"/>
          <cell r="D787" t="str">
            <v>0015g00001dWdydAAC</v>
          </cell>
          <cell r="E787" t="str">
            <v>AMAN CEMENT STORE</v>
          </cell>
          <cell r="F787" t="str">
            <v>JAMMU AND KASHMIR</v>
          </cell>
          <cell r="G787" t="str">
            <v>JAMMU</v>
          </cell>
          <cell r="H787" t="str">
            <v>Jammu</v>
          </cell>
          <cell r="I787" t="str">
            <v>AGGARWAL TRADERS</v>
          </cell>
          <cell r="J787" t="str">
            <v>bhanu ayush</v>
          </cell>
          <cell r="K787"/>
          <cell r="L787" t="str">
            <v>0015g00001gvNHH</v>
          </cell>
          <cell r="M787" t="str">
            <v>North</v>
          </cell>
          <cell r="N787">
            <v>180010</v>
          </cell>
          <cell r="O787" t="str">
            <v>01AHJPG2079B1ZZ</v>
          </cell>
          <cell r="P787">
            <v>9419194422</v>
          </cell>
          <cell r="Q787" t="str">
            <v>Jan'25</v>
          </cell>
          <cell r="R787">
            <v>2025</v>
          </cell>
          <cell r="S787"/>
          <cell r="T787">
            <v>30</v>
          </cell>
          <cell r="U787">
            <v>0.56033333333333324</v>
          </cell>
          <cell r="V787" t="str">
            <v>Friendly</v>
          </cell>
          <cell r="W787"/>
          <cell r="X787"/>
          <cell r="Y787"/>
          <cell r="Z787"/>
          <cell r="AA787"/>
          <cell r="AB787"/>
          <cell r="AC787"/>
          <cell r="AD787"/>
          <cell r="AE787"/>
          <cell r="AF787"/>
          <cell r="AG787"/>
          <cell r="AH787"/>
          <cell r="AI787">
            <v>2.1</v>
          </cell>
          <cell r="AJ787">
            <v>6.84</v>
          </cell>
          <cell r="AK787"/>
          <cell r="AL787">
            <v>5</v>
          </cell>
          <cell r="AM787">
            <v>10</v>
          </cell>
          <cell r="AN787">
            <v>23</v>
          </cell>
          <cell r="AO787">
            <v>13.92</v>
          </cell>
          <cell r="AP787">
            <v>5.27</v>
          </cell>
          <cell r="AQ787">
            <v>12.97</v>
          </cell>
          <cell r="AR787">
            <v>17.579999999999998</v>
          </cell>
          <cell r="AS787">
            <v>33.380000000000003</v>
          </cell>
          <cell r="AT787">
            <v>20.95</v>
          </cell>
          <cell r="AU787">
            <v>26</v>
          </cell>
          <cell r="AV787">
            <v>3.48</v>
          </cell>
          <cell r="AW787" t="str">
            <v/>
          </cell>
        </row>
        <row r="788">
          <cell r="A788">
            <v>786</v>
          </cell>
          <cell r="B788">
            <v>2025</v>
          </cell>
          <cell r="C788"/>
          <cell r="D788" t="str">
            <v>0015g00001ejaqiAAA</v>
          </cell>
          <cell r="E788" t="str">
            <v>M/S  KISAN SEWA CENTRE</v>
          </cell>
          <cell r="F788" t="str">
            <v>UTTAR PRADESH</v>
          </cell>
          <cell r="G788" t="str">
            <v>AMROHA</v>
          </cell>
          <cell r="H788" t="str">
            <v>Amroha</v>
          </cell>
          <cell r="I788" t="str">
            <v>OPTRIX INFRA LLP</v>
          </cell>
          <cell r="J788" t="str">
            <v>SHIV KUMAR</v>
          </cell>
          <cell r="K788"/>
          <cell r="L788" t="str">
            <v>001J100000PJG7oIAH</v>
          </cell>
          <cell r="M788" t="str">
            <v>North</v>
          </cell>
          <cell r="N788">
            <v>244221</v>
          </cell>
          <cell r="O788" t="str">
            <v>09BDQPK2620E1ZM</v>
          </cell>
          <cell r="P788">
            <v>9012710959</v>
          </cell>
          <cell r="Q788" t="str">
            <v>Jan'25</v>
          </cell>
          <cell r="R788">
            <v>2025</v>
          </cell>
          <cell r="S788"/>
          <cell r="T788">
            <v>150</v>
          </cell>
          <cell r="U788">
            <v>0</v>
          </cell>
          <cell r="V788" t="str">
            <v>Challenger</v>
          </cell>
          <cell r="W788"/>
          <cell r="X788"/>
          <cell r="Y788"/>
          <cell r="Z788"/>
          <cell r="AA788"/>
          <cell r="AB788"/>
          <cell r="AC788"/>
          <cell r="AD788"/>
          <cell r="AE788"/>
          <cell r="AF788"/>
          <cell r="AG788"/>
          <cell r="AH788"/>
          <cell r="AI788">
            <v>1</v>
          </cell>
          <cell r="AJ788"/>
          <cell r="AK788">
            <v>1</v>
          </cell>
          <cell r="AL788"/>
          <cell r="AM788"/>
          <cell r="AO788"/>
          <cell r="AP788"/>
          <cell r="AQ788"/>
          <cell r="AR788"/>
          <cell r="AS788"/>
          <cell r="AU788"/>
          <cell r="AV788"/>
          <cell r="AW788" t="str">
            <v/>
          </cell>
        </row>
        <row r="789">
          <cell r="A789">
            <v>787</v>
          </cell>
          <cell r="B789">
            <v>2025</v>
          </cell>
          <cell r="C789"/>
          <cell r="D789" t="str">
            <v>001J100000RyNDLIA3</v>
          </cell>
          <cell r="E789" t="str">
            <v>M/S SHREE TRADER</v>
          </cell>
          <cell r="F789" t="str">
            <v>UTTAR PRADESH</v>
          </cell>
          <cell r="G789" t="str">
            <v>AGRA</v>
          </cell>
          <cell r="H789" t="str">
            <v>Agra</v>
          </cell>
          <cell r="I789" t="str">
            <v>DINESH STEEL PRIVATE LIMITED</v>
          </cell>
          <cell r="J789" t="str">
            <v>Pankaj Garg</v>
          </cell>
          <cell r="K789"/>
          <cell r="L789" t="str">
            <v>C12820</v>
          </cell>
          <cell r="M789" t="str">
            <v>North</v>
          </cell>
          <cell r="N789">
            <v>282005</v>
          </cell>
          <cell r="O789" t="str">
            <v>09ABTPA2612G1ZU</v>
          </cell>
          <cell r="P789">
            <v>9358577665</v>
          </cell>
          <cell r="Q789" t="str">
            <v>Jan'25</v>
          </cell>
          <cell r="R789">
            <v>2025</v>
          </cell>
          <cell r="S789"/>
          <cell r="T789">
            <v>100</v>
          </cell>
          <cell r="U789">
            <v>6.3333333333333325E-2</v>
          </cell>
          <cell r="V789" t="str">
            <v>Challenger</v>
          </cell>
          <cell r="W789"/>
          <cell r="X789"/>
          <cell r="Y789"/>
          <cell r="Z789"/>
          <cell r="AA789"/>
          <cell r="AB789"/>
          <cell r="AC789"/>
          <cell r="AD789"/>
          <cell r="AE789"/>
          <cell r="AF789"/>
          <cell r="AG789"/>
          <cell r="AH789"/>
          <cell r="AI789">
            <v>12</v>
          </cell>
          <cell r="AJ789"/>
          <cell r="AK789">
            <v>12</v>
          </cell>
          <cell r="AL789">
            <v>5</v>
          </cell>
          <cell r="AM789">
            <v>14</v>
          </cell>
          <cell r="AN789">
            <v>6</v>
          </cell>
          <cell r="AO789">
            <v>11.82</v>
          </cell>
          <cell r="AP789">
            <v>2</v>
          </cell>
          <cell r="AQ789">
            <v>4</v>
          </cell>
          <cell r="AR789">
            <v>5</v>
          </cell>
          <cell r="AS789">
            <v>5</v>
          </cell>
          <cell r="AT789">
            <v>8</v>
          </cell>
          <cell r="AU789">
            <v>6</v>
          </cell>
          <cell r="AV789">
            <v>5</v>
          </cell>
          <cell r="AW789" t="str">
            <v/>
          </cell>
        </row>
        <row r="790">
          <cell r="A790">
            <v>788</v>
          </cell>
          <cell r="B790">
            <v>2025</v>
          </cell>
          <cell r="C790"/>
          <cell r="D790" t="str">
            <v>0015g00001daLelAAE</v>
          </cell>
          <cell r="E790" t="str">
            <v>P.R. ENTERPRISES</v>
          </cell>
          <cell r="F790" t="str">
            <v>RAJASTHAN</v>
          </cell>
          <cell r="G790" t="str">
            <v>TONK</v>
          </cell>
          <cell r="H790" t="str">
            <v>Tonk</v>
          </cell>
          <cell r="I790" t="str">
            <v>J P ALLOYS</v>
          </cell>
          <cell r="J790" t="str">
            <v>Amit Kumar Sharma</v>
          </cell>
          <cell r="K790" t="str">
            <v>Pushpendra Kumar</v>
          </cell>
          <cell r="L790" t="str">
            <v>C13188</v>
          </cell>
          <cell r="M790" t="str">
            <v>North</v>
          </cell>
          <cell r="N790">
            <v>304504</v>
          </cell>
          <cell r="O790" t="str">
            <v>08AQTPH4447B1ZR</v>
          </cell>
          <cell r="P790">
            <v>6376285367</v>
          </cell>
          <cell r="Q790" t="str">
            <v>Jan'25</v>
          </cell>
          <cell r="R790">
            <v>2025</v>
          </cell>
          <cell r="S790"/>
          <cell r="T790">
            <v>150</v>
          </cell>
          <cell r="U790">
            <v>0</v>
          </cell>
          <cell r="V790" t="str">
            <v>Challenger</v>
          </cell>
          <cell r="W790"/>
          <cell r="X790"/>
          <cell r="Y790"/>
          <cell r="Z790"/>
          <cell r="AA790"/>
          <cell r="AB790"/>
          <cell r="AC790"/>
          <cell r="AD790"/>
          <cell r="AE790" t="str">
            <v xml:space="preserve"> </v>
          </cell>
          <cell r="AF790"/>
          <cell r="AG790"/>
          <cell r="AH790"/>
          <cell r="AI790">
            <v>20</v>
          </cell>
          <cell r="AJ790"/>
          <cell r="AK790"/>
          <cell r="AL790"/>
          <cell r="AM790"/>
          <cell r="AO790"/>
          <cell r="AP790"/>
          <cell r="AQ790"/>
          <cell r="AR790"/>
          <cell r="AS790"/>
          <cell r="AU790"/>
          <cell r="AV790"/>
          <cell r="AW790" t="str">
            <v/>
          </cell>
        </row>
        <row r="791">
          <cell r="A791">
            <v>789</v>
          </cell>
          <cell r="B791">
            <v>2025</v>
          </cell>
          <cell r="C791"/>
          <cell r="D791" t="str">
            <v>001J1000006KZXeIAO</v>
          </cell>
          <cell r="E791" t="str">
            <v>VARDHMAN PROPERTIES &amp; BUILDERS</v>
          </cell>
          <cell r="F791" t="str">
            <v>RAJASTHAN</v>
          </cell>
          <cell r="G791" t="str">
            <v>UDAIPUR</v>
          </cell>
          <cell r="H791" t="str">
            <v>Girwa</v>
          </cell>
          <cell r="I791" t="str">
            <v>J P ALLOYS</v>
          </cell>
          <cell r="J791" t="str">
            <v>Amit Kumar Sharma</v>
          </cell>
          <cell r="K791" t="str">
            <v>Pushpendra Kumar</v>
          </cell>
          <cell r="L791" t="str">
            <v>C13188</v>
          </cell>
          <cell r="M791" t="str">
            <v>North</v>
          </cell>
          <cell r="N791">
            <v>313001</v>
          </cell>
          <cell r="O791" t="str">
            <v>08AIYPC6167C1Z0</v>
          </cell>
          <cell r="P791">
            <v>9413308444</v>
          </cell>
          <cell r="Q791" t="str">
            <v>Jan'25</v>
          </cell>
          <cell r="R791">
            <v>2025</v>
          </cell>
          <cell r="S791"/>
          <cell r="T791">
            <v>500</v>
          </cell>
          <cell r="U791">
            <v>0</v>
          </cell>
          <cell r="V791" t="str">
            <v>Alien</v>
          </cell>
          <cell r="W791"/>
          <cell r="X791"/>
          <cell r="Y791"/>
          <cell r="Z791"/>
          <cell r="AA791"/>
          <cell r="AB791"/>
          <cell r="AC791"/>
          <cell r="AD791"/>
          <cell r="AE791"/>
          <cell r="AF791"/>
          <cell r="AG791"/>
          <cell r="AH791"/>
          <cell r="AI791">
            <v>52</v>
          </cell>
          <cell r="AJ791"/>
          <cell r="AK791"/>
          <cell r="AL791"/>
          <cell r="AM791"/>
          <cell r="AO791"/>
          <cell r="AP791"/>
          <cell r="AQ791"/>
          <cell r="AR791"/>
          <cell r="AS791"/>
          <cell r="AU791"/>
          <cell r="AV791"/>
          <cell r="AW791" t="str">
            <v/>
          </cell>
        </row>
        <row r="792">
          <cell r="A792">
            <v>790</v>
          </cell>
          <cell r="B792">
            <v>2025</v>
          </cell>
          <cell r="C792"/>
          <cell r="D792" t="str">
            <v>001J100000RzgLBIAZ</v>
          </cell>
          <cell r="E792" t="str">
            <v>BURHANI STEELS,AMET</v>
          </cell>
          <cell r="F792" t="str">
            <v>RAJASTHAN</v>
          </cell>
          <cell r="G792" t="str">
            <v>RAJSAMAND</v>
          </cell>
          <cell r="H792" t="str">
            <v>Amet</v>
          </cell>
          <cell r="I792" t="str">
            <v>J P ALLOYS</v>
          </cell>
          <cell r="J792" t="str">
            <v>Amit Kumar Sharma</v>
          </cell>
          <cell r="K792" t="str">
            <v>Pushpendra Kumar</v>
          </cell>
          <cell r="L792" t="str">
            <v>C13188</v>
          </cell>
          <cell r="M792" t="str">
            <v>North</v>
          </cell>
          <cell r="N792">
            <v>313332</v>
          </cell>
          <cell r="O792" t="str">
            <v>08AQNPB4994K1Z8</v>
          </cell>
          <cell r="P792">
            <v>9413020058</v>
          </cell>
          <cell r="Q792" t="str">
            <v>Jan'25</v>
          </cell>
          <cell r="R792">
            <v>2025</v>
          </cell>
          <cell r="S792"/>
          <cell r="T792">
            <v>50</v>
          </cell>
          <cell r="U792">
            <v>0</v>
          </cell>
          <cell r="V792" t="str">
            <v>Minor</v>
          </cell>
          <cell r="W792"/>
          <cell r="X792"/>
          <cell r="Y792"/>
          <cell r="Z792"/>
          <cell r="AA792"/>
          <cell r="AB792"/>
          <cell r="AC792"/>
          <cell r="AD792"/>
          <cell r="AE792"/>
          <cell r="AF792"/>
          <cell r="AG792"/>
          <cell r="AH792"/>
          <cell r="AI792">
            <v>13</v>
          </cell>
          <cell r="AJ792"/>
          <cell r="AK792"/>
          <cell r="AL792"/>
          <cell r="AM792"/>
          <cell r="AO792"/>
          <cell r="AP792"/>
          <cell r="AQ792"/>
          <cell r="AR792"/>
          <cell r="AS792"/>
          <cell r="AU792"/>
          <cell r="AV792"/>
          <cell r="AW792" t="str">
            <v/>
          </cell>
        </row>
        <row r="793">
          <cell r="A793">
            <v>791</v>
          </cell>
          <cell r="B793">
            <v>2025</v>
          </cell>
          <cell r="C793"/>
          <cell r="D793" t="str">
            <v>001J100000NOnu2IAD</v>
          </cell>
          <cell r="E793" t="str">
            <v>IMRAN BUILDING MATERIAL SUPPLIERS, KAKOD</v>
          </cell>
          <cell r="F793" t="str">
            <v>RAJASTHAN</v>
          </cell>
          <cell r="G793" t="str">
            <v>TONK</v>
          </cell>
          <cell r="H793"/>
          <cell r="I793" t="str">
            <v>J P ALLOYS</v>
          </cell>
          <cell r="J793" t="str">
            <v>Ravi Kumar Kulmi</v>
          </cell>
          <cell r="K793" t="str">
            <v>Pushpendra Kumar</v>
          </cell>
          <cell r="L793" t="str">
            <v>C13188</v>
          </cell>
          <cell r="M793" t="str">
            <v>North</v>
          </cell>
          <cell r="N793">
            <v>304024</v>
          </cell>
          <cell r="O793" t="str">
            <v>08BBMPM5361G1ZE</v>
          </cell>
          <cell r="P793">
            <v>919587910943</v>
          </cell>
          <cell r="Q793" t="str">
            <v>Jan'25</v>
          </cell>
          <cell r="R793">
            <v>2025</v>
          </cell>
          <cell r="S793"/>
          <cell r="T793">
            <v>90</v>
          </cell>
          <cell r="U793">
            <v>0</v>
          </cell>
          <cell r="V793" t="str">
            <v>Challenger</v>
          </cell>
          <cell r="W793"/>
          <cell r="X793"/>
          <cell r="Y793"/>
          <cell r="Z793"/>
          <cell r="AA793"/>
          <cell r="AB793"/>
          <cell r="AC793"/>
          <cell r="AD793"/>
          <cell r="AE793"/>
          <cell r="AF793"/>
          <cell r="AG793"/>
          <cell r="AH793"/>
          <cell r="AI793">
            <v>10</v>
          </cell>
          <cell r="AJ793"/>
          <cell r="AK793"/>
          <cell r="AL793"/>
          <cell r="AM793"/>
          <cell r="AO793"/>
          <cell r="AP793"/>
          <cell r="AQ793"/>
          <cell r="AR793"/>
          <cell r="AS793"/>
          <cell r="AU793"/>
          <cell r="AV793"/>
          <cell r="AW793" t="str">
            <v/>
          </cell>
        </row>
        <row r="794">
          <cell r="A794">
            <v>792</v>
          </cell>
          <cell r="B794">
            <v>2025</v>
          </cell>
          <cell r="C794"/>
          <cell r="D794" t="str">
            <v>0015g00001V9Th5AAF</v>
          </cell>
          <cell r="E794" t="str">
            <v>Arjun Dev &amp;Sons</v>
          </cell>
          <cell r="F794" t="str">
            <v>HARYANA</v>
          </cell>
          <cell r="G794" t="str">
            <v>SONIPAT</v>
          </cell>
          <cell r="H794" t="str">
            <v>Kharkhoda</v>
          </cell>
          <cell r="I794" t="str">
            <v>JAI DURGA STEELS</v>
          </cell>
          <cell r="J794" t="str">
            <v>Sunny Bhutani</v>
          </cell>
          <cell r="K794"/>
          <cell r="L794" t="str">
            <v>C12830</v>
          </cell>
          <cell r="M794" t="str">
            <v>North</v>
          </cell>
          <cell r="N794">
            <v>131402</v>
          </cell>
          <cell r="O794" t="str">
            <v>06AZXPM1356P1ZH</v>
          </cell>
          <cell r="P794">
            <v>9996304722</v>
          </cell>
          <cell r="Q794" t="str">
            <v>Jan'25</v>
          </cell>
          <cell r="R794">
            <v>2025</v>
          </cell>
          <cell r="S794"/>
          <cell r="T794">
            <v>80</v>
          </cell>
          <cell r="U794">
            <v>0</v>
          </cell>
          <cell r="V794" t="str">
            <v>Challenger</v>
          </cell>
          <cell r="W794"/>
          <cell r="X794"/>
          <cell r="Y794"/>
          <cell r="Z794"/>
          <cell r="AA794"/>
          <cell r="AB794"/>
          <cell r="AC794"/>
          <cell r="AD794"/>
          <cell r="AE794"/>
          <cell r="AF794"/>
          <cell r="AG794"/>
          <cell r="AH794"/>
          <cell r="AI794">
            <v>12</v>
          </cell>
          <cell r="AJ794">
            <v>2</v>
          </cell>
          <cell r="AK794"/>
          <cell r="AL794"/>
          <cell r="AM794"/>
          <cell r="AO794"/>
          <cell r="AP794"/>
          <cell r="AQ794"/>
          <cell r="AR794"/>
          <cell r="AS794"/>
          <cell r="AU794"/>
          <cell r="AV794"/>
          <cell r="AW794" t="str">
            <v/>
          </cell>
        </row>
        <row r="795">
          <cell r="A795">
            <v>793</v>
          </cell>
          <cell r="B795">
            <v>2025</v>
          </cell>
          <cell r="C795"/>
          <cell r="D795" t="str">
            <v>0015g00001fwh7ZAAQ</v>
          </cell>
          <cell r="E795" t="str">
            <v>MAHADEV STEELS</v>
          </cell>
          <cell r="F795" t="str">
            <v>RAJASTHAN</v>
          </cell>
          <cell r="G795" t="str">
            <v>JODHPUR</v>
          </cell>
          <cell r="H795" t="str">
            <v>Osian</v>
          </cell>
          <cell r="I795" t="str">
            <v>M R Associates</v>
          </cell>
          <cell r="J795" t="str">
            <v>Neeraj Sharma</v>
          </cell>
          <cell r="K795" t="str">
            <v>Neeraj Sharma</v>
          </cell>
          <cell r="L795" t="str">
            <v>C13417</v>
          </cell>
          <cell r="M795" t="str">
            <v>North</v>
          </cell>
          <cell r="N795">
            <v>342303</v>
          </cell>
          <cell r="O795" t="str">
            <v>08AOLPR4300M1ZM</v>
          </cell>
          <cell r="P795">
            <v>9460662851</v>
          </cell>
          <cell r="Q795" t="str">
            <v>Jan'25</v>
          </cell>
          <cell r="R795">
            <v>2025</v>
          </cell>
          <cell r="S795"/>
          <cell r="T795">
            <v>120</v>
          </cell>
          <cell r="U795">
            <v>0</v>
          </cell>
          <cell r="V795" t="str">
            <v>Challenger</v>
          </cell>
          <cell r="W795"/>
          <cell r="X795"/>
          <cell r="Y795"/>
          <cell r="Z795"/>
          <cell r="AA795"/>
          <cell r="AB795"/>
          <cell r="AC795"/>
          <cell r="AD795"/>
          <cell r="AE795"/>
          <cell r="AF795"/>
          <cell r="AG795"/>
          <cell r="AH795"/>
          <cell r="AI795">
            <v>36</v>
          </cell>
          <cell r="AJ795"/>
          <cell r="AK795"/>
          <cell r="AL795"/>
          <cell r="AM795"/>
          <cell r="AO795"/>
          <cell r="AP795"/>
          <cell r="AQ795"/>
          <cell r="AR795"/>
          <cell r="AS795"/>
          <cell r="AU795"/>
          <cell r="AV795"/>
          <cell r="AW795" t="str">
            <v/>
          </cell>
        </row>
        <row r="796">
          <cell r="A796">
            <v>794</v>
          </cell>
          <cell r="B796">
            <v>2025</v>
          </cell>
          <cell r="C796"/>
          <cell r="D796" t="str">
            <v>001J1000009ErxHIAS</v>
          </cell>
          <cell r="E796" t="str">
            <v>ARUN GUPTA AND CO</v>
          </cell>
          <cell r="F796" t="str">
            <v>PUNJAB</v>
          </cell>
          <cell r="G796" t="str">
            <v>Tarn Taran</v>
          </cell>
          <cell r="H796" t="str">
            <v>Tarn Taran</v>
          </cell>
          <cell r="I796" t="str">
            <v>MAHAVIR STEEL CORPORATION</v>
          </cell>
          <cell r="J796" t="str">
            <v>Abhishek Wadhwa</v>
          </cell>
          <cell r="K796"/>
          <cell r="L796" t="str">
            <v>0015g00001ghemj</v>
          </cell>
          <cell r="M796" t="str">
            <v>North</v>
          </cell>
          <cell r="N796">
            <v>143401</v>
          </cell>
          <cell r="O796" t="str">
            <v>03AATPK6291N1Z0</v>
          </cell>
          <cell r="P796">
            <v>8568944000</v>
          </cell>
          <cell r="Q796" t="str">
            <v>Jan'25</v>
          </cell>
          <cell r="R796">
            <v>2025</v>
          </cell>
          <cell r="S796"/>
          <cell r="T796">
            <v>60</v>
          </cell>
          <cell r="U796">
            <v>0</v>
          </cell>
          <cell r="V796" t="str">
            <v>Challenger</v>
          </cell>
          <cell r="W796"/>
          <cell r="X796"/>
          <cell r="Y796"/>
          <cell r="Z796"/>
          <cell r="AA796"/>
          <cell r="AB796"/>
          <cell r="AC796"/>
          <cell r="AD796"/>
          <cell r="AE796"/>
          <cell r="AF796"/>
          <cell r="AG796"/>
          <cell r="AH796"/>
          <cell r="AI796">
            <v>26.55</v>
          </cell>
          <cell r="AJ796">
            <v>12.74</v>
          </cell>
          <cell r="AK796"/>
          <cell r="AL796"/>
          <cell r="AM796"/>
          <cell r="AN796">
            <v>8</v>
          </cell>
          <cell r="AO796"/>
          <cell r="AP796"/>
          <cell r="AQ796"/>
          <cell r="AR796"/>
          <cell r="AS796"/>
          <cell r="AU796"/>
          <cell r="AV796"/>
          <cell r="AW796" t="str">
            <v/>
          </cell>
        </row>
        <row r="797">
          <cell r="A797">
            <v>795</v>
          </cell>
          <cell r="B797">
            <v>2025</v>
          </cell>
          <cell r="C797"/>
          <cell r="D797" t="str">
            <v>001J100000RyNXtIAN</v>
          </cell>
          <cell r="E797" t="str">
            <v>KARTAR SINGH HARMOHINDER SINGH</v>
          </cell>
          <cell r="F797" t="str">
            <v>PUNJAB</v>
          </cell>
          <cell r="G797" t="str">
            <v>AMRITSAR</v>
          </cell>
          <cell r="H797" t="str">
            <v>Amritsar-I</v>
          </cell>
          <cell r="I797" t="str">
            <v>MAHAVIR STEEL CORPORATION</v>
          </cell>
          <cell r="J797" t="str">
            <v>Abhishek Wadhwa</v>
          </cell>
          <cell r="K797"/>
          <cell r="L797" t="str">
            <v>0015g00001ghemj</v>
          </cell>
          <cell r="M797" t="str">
            <v>North</v>
          </cell>
          <cell r="N797">
            <v>143001</v>
          </cell>
          <cell r="O797" t="str">
            <v>03ABTPS3233R1ZY</v>
          </cell>
          <cell r="P797">
            <v>9876921046</v>
          </cell>
          <cell r="Q797" t="str">
            <v>Jan'25</v>
          </cell>
          <cell r="R797">
            <v>2025</v>
          </cell>
          <cell r="S797"/>
          <cell r="T797">
            <v>50</v>
          </cell>
          <cell r="U797">
            <v>0</v>
          </cell>
          <cell r="V797" t="str">
            <v>Minor</v>
          </cell>
          <cell r="W797"/>
          <cell r="X797"/>
          <cell r="Y797"/>
          <cell r="Z797"/>
          <cell r="AA797"/>
          <cell r="AB797"/>
          <cell r="AC797"/>
          <cell r="AD797"/>
          <cell r="AE797"/>
          <cell r="AF797"/>
          <cell r="AG797"/>
          <cell r="AH797"/>
          <cell r="AI797">
            <v>12.09</v>
          </cell>
          <cell r="AJ797">
            <v>18.18</v>
          </cell>
          <cell r="AK797"/>
          <cell r="AL797">
            <v>11.96</v>
          </cell>
          <cell r="AM797"/>
          <cell r="AO797"/>
          <cell r="AP797"/>
          <cell r="AQ797"/>
          <cell r="AR797"/>
          <cell r="AS797"/>
          <cell r="AU797"/>
          <cell r="AV797"/>
          <cell r="AW797" t="str">
            <v/>
          </cell>
        </row>
        <row r="798">
          <cell r="A798">
            <v>796</v>
          </cell>
          <cell r="B798">
            <v>2025</v>
          </cell>
          <cell r="C798"/>
          <cell r="D798" t="str">
            <v>001J100000OnRwsIAF</v>
          </cell>
          <cell r="E798" t="str">
            <v>KANSRA STEEL SALES</v>
          </cell>
          <cell r="F798" t="str">
            <v>PUNJAB</v>
          </cell>
          <cell r="G798" t="str">
            <v>GURDASPUR</v>
          </cell>
          <cell r="H798" t="str">
            <v>Gurdaspur</v>
          </cell>
          <cell r="I798" t="str">
            <v>MAHAVIR STEEL CORPORATION</v>
          </cell>
          <cell r="J798" t="str">
            <v>Abhishek Wadhwa</v>
          </cell>
          <cell r="K798"/>
          <cell r="L798" t="str">
            <v>0015g00001ghemj</v>
          </cell>
          <cell r="M798" t="str">
            <v>North</v>
          </cell>
          <cell r="N798">
            <v>143531</v>
          </cell>
          <cell r="O798" t="str">
            <v>03AEKPK8142B1ZW</v>
          </cell>
          <cell r="P798">
            <v>8284802100</v>
          </cell>
          <cell r="Q798" t="str">
            <v>Jan'25</v>
          </cell>
          <cell r="R798">
            <v>2025</v>
          </cell>
          <cell r="S798"/>
          <cell r="T798">
            <v>100</v>
          </cell>
          <cell r="U798">
            <v>0</v>
          </cell>
          <cell r="V798" t="str">
            <v>Challenger</v>
          </cell>
          <cell r="W798"/>
          <cell r="X798"/>
          <cell r="Y798"/>
          <cell r="Z798"/>
          <cell r="AA798"/>
          <cell r="AB798"/>
          <cell r="AC798"/>
          <cell r="AD798"/>
          <cell r="AE798"/>
          <cell r="AF798"/>
          <cell r="AG798"/>
          <cell r="AH798"/>
          <cell r="AI798">
            <v>51.5</v>
          </cell>
          <cell r="AJ798"/>
          <cell r="AK798"/>
          <cell r="AL798"/>
          <cell r="AM798"/>
          <cell r="AO798">
            <v>1.8</v>
          </cell>
          <cell r="AP798"/>
          <cell r="AQ798"/>
          <cell r="AR798"/>
          <cell r="AS798"/>
          <cell r="AU798"/>
          <cell r="AV798"/>
          <cell r="AW798" t="str">
            <v/>
          </cell>
        </row>
        <row r="799">
          <cell r="A799">
            <v>797</v>
          </cell>
          <cell r="B799">
            <v>2025</v>
          </cell>
          <cell r="C799"/>
          <cell r="D799" t="str">
            <v>0015g00001eAZmhAAG</v>
          </cell>
          <cell r="E799" t="str">
            <v>SHAMEER SONS</v>
          </cell>
          <cell r="F799" t="str">
            <v>PUNJAB</v>
          </cell>
          <cell r="G799" t="str">
            <v>JALANDHAR</v>
          </cell>
          <cell r="H799" t="str">
            <v>Jalandhar-II</v>
          </cell>
          <cell r="I799" t="str">
            <v>MAHAVIR STEEL CORPORATION</v>
          </cell>
          <cell r="J799" t="str">
            <v>Abhishek Wadhwa</v>
          </cell>
          <cell r="K799"/>
          <cell r="L799" t="str">
            <v>0015g00001ghemj</v>
          </cell>
          <cell r="M799" t="str">
            <v>North</v>
          </cell>
          <cell r="N799">
            <v>144002</v>
          </cell>
          <cell r="O799" t="str">
            <v>03ATXPS4399C1Z3</v>
          </cell>
          <cell r="P799">
            <v>9814426403</v>
          </cell>
          <cell r="Q799" t="str">
            <v>Jan'25</v>
          </cell>
          <cell r="R799">
            <v>2025</v>
          </cell>
          <cell r="S799"/>
          <cell r="T799">
            <v>2273</v>
          </cell>
          <cell r="U799">
            <v>0</v>
          </cell>
          <cell r="V799" t="str">
            <v>Alien</v>
          </cell>
          <cell r="W799"/>
          <cell r="X799"/>
          <cell r="Y799"/>
          <cell r="Z799"/>
          <cell r="AA799"/>
          <cell r="AB799"/>
          <cell r="AC799"/>
          <cell r="AD799"/>
          <cell r="AE799"/>
          <cell r="AF799"/>
          <cell r="AG799"/>
          <cell r="AH799"/>
          <cell r="AI799">
            <v>25.8</v>
          </cell>
          <cell r="AJ799"/>
          <cell r="AK799"/>
          <cell r="AL799"/>
          <cell r="AM799"/>
          <cell r="AO799"/>
          <cell r="AP799"/>
          <cell r="AQ799"/>
          <cell r="AR799"/>
          <cell r="AS799"/>
          <cell r="AU799"/>
          <cell r="AV799"/>
          <cell r="AW799" t="str">
            <v/>
          </cell>
        </row>
        <row r="800">
          <cell r="A800">
            <v>798</v>
          </cell>
          <cell r="B800">
            <v>2025</v>
          </cell>
          <cell r="C800"/>
          <cell r="D800" t="str">
            <v>001J100000JrAesIAF</v>
          </cell>
          <cell r="E800" t="str">
            <v>P. MADHAV STEEL TRADERS</v>
          </cell>
          <cell r="F800" t="str">
            <v>DELHI</v>
          </cell>
          <cell r="G800" t="str">
            <v>SOUTH WEST</v>
          </cell>
          <cell r="H800"/>
          <cell r="I800" t="str">
            <v>MAHENDRA STEELS</v>
          </cell>
          <cell r="J800" t="str">
            <v>Aman kumar</v>
          </cell>
          <cell r="K800" t="str">
            <v>Aman kumar</v>
          </cell>
          <cell r="L800" t="str">
            <v>C12832</v>
          </cell>
          <cell r="M800" t="str">
            <v>North</v>
          </cell>
          <cell r="N800">
            <v>110071</v>
          </cell>
          <cell r="O800" t="str">
            <v>07AMTPG0939M1ZI</v>
          </cell>
          <cell r="P800">
            <v>9711888082</v>
          </cell>
          <cell r="Q800" t="str">
            <v>Jan'25</v>
          </cell>
          <cell r="R800">
            <v>2025</v>
          </cell>
          <cell r="S800"/>
          <cell r="T800">
            <v>100</v>
          </cell>
          <cell r="U800">
            <v>1.8333333333333333E-2</v>
          </cell>
          <cell r="V800" t="str">
            <v>Challenger</v>
          </cell>
          <cell r="W800"/>
          <cell r="X800"/>
          <cell r="Y800"/>
          <cell r="Z800"/>
          <cell r="AA800"/>
          <cell r="AB800"/>
          <cell r="AC800"/>
          <cell r="AD800"/>
          <cell r="AE800"/>
          <cell r="AF800"/>
          <cell r="AG800"/>
          <cell r="AH800"/>
          <cell r="AI800">
            <v>10</v>
          </cell>
          <cell r="AJ800">
            <v>5.0999999999999996</v>
          </cell>
          <cell r="AK800">
            <v>9.81</v>
          </cell>
          <cell r="AL800"/>
          <cell r="AM800"/>
          <cell r="AO800">
            <v>12</v>
          </cell>
          <cell r="AP800"/>
          <cell r="AQ800">
            <v>1</v>
          </cell>
          <cell r="AR800">
            <v>4</v>
          </cell>
          <cell r="AS800">
            <v>2</v>
          </cell>
          <cell r="AU800">
            <v>3</v>
          </cell>
          <cell r="AV800">
            <v>2.5</v>
          </cell>
          <cell r="AW800">
            <v>3</v>
          </cell>
        </row>
        <row r="801">
          <cell r="A801">
            <v>799</v>
          </cell>
          <cell r="B801">
            <v>2025</v>
          </cell>
          <cell r="C801"/>
          <cell r="D801" t="str">
            <v>0015g00001bYv1MAAS</v>
          </cell>
          <cell r="E801" t="str">
            <v>HD IRON &amp; STEEL</v>
          </cell>
          <cell r="F801" t="str">
            <v>DELHI</v>
          </cell>
          <cell r="G801" t="str">
            <v>SOUTH WEST</v>
          </cell>
          <cell r="H801"/>
          <cell r="I801" t="str">
            <v>MAHENDRA STEELS</v>
          </cell>
          <cell r="J801" t="str">
            <v>Aman kumar</v>
          </cell>
          <cell r="K801" t="str">
            <v>Aman kumar</v>
          </cell>
          <cell r="L801" t="str">
            <v>C12832</v>
          </cell>
          <cell r="M801" t="str">
            <v>North</v>
          </cell>
          <cell r="N801">
            <v>110043</v>
          </cell>
          <cell r="O801" t="str">
            <v>07gkeps9423p1z8</v>
          </cell>
          <cell r="P801">
            <v>8130930015</v>
          </cell>
          <cell r="Q801" t="str">
            <v>Jan'25</v>
          </cell>
          <cell r="R801">
            <v>2025</v>
          </cell>
          <cell r="S801"/>
          <cell r="T801">
            <v>100</v>
          </cell>
          <cell r="U801">
            <v>0</v>
          </cell>
          <cell r="V801" t="str">
            <v>Challenger</v>
          </cell>
          <cell r="W801"/>
          <cell r="X801"/>
          <cell r="Y801"/>
          <cell r="Z801"/>
          <cell r="AA801"/>
          <cell r="AB801"/>
          <cell r="AC801"/>
          <cell r="AD801"/>
          <cell r="AE801"/>
          <cell r="AF801"/>
          <cell r="AG801"/>
          <cell r="AH801"/>
          <cell r="AI801">
            <v>5.2</v>
          </cell>
          <cell r="AJ801"/>
          <cell r="AK801"/>
          <cell r="AL801"/>
          <cell r="AM801">
            <v>2</v>
          </cell>
          <cell r="AO801"/>
          <cell r="AP801"/>
          <cell r="AQ801"/>
          <cell r="AR801"/>
          <cell r="AS801"/>
          <cell r="AU801"/>
          <cell r="AV801"/>
          <cell r="AW801" t="str">
            <v/>
          </cell>
        </row>
        <row r="802">
          <cell r="A802">
            <v>800</v>
          </cell>
          <cell r="B802">
            <v>2025</v>
          </cell>
          <cell r="C802"/>
          <cell r="D802" t="str">
            <v>0015g00001VAiB7AAL</v>
          </cell>
          <cell r="E802" t="str">
            <v>SHARMA STEEL CORPORATION</v>
          </cell>
          <cell r="F802" t="str">
            <v>DELHI</v>
          </cell>
          <cell r="G802" t="str">
            <v>SOUTH</v>
          </cell>
          <cell r="H802"/>
          <cell r="I802" t="str">
            <v>MAHENDRA STEELS</v>
          </cell>
          <cell r="J802" t="str">
            <v>Aman kumar</v>
          </cell>
          <cell r="K802" t="str">
            <v>Aman kumar</v>
          </cell>
          <cell r="L802" t="str">
            <v>C12832</v>
          </cell>
          <cell r="M802" t="str">
            <v>North</v>
          </cell>
          <cell r="N802">
            <v>110074</v>
          </cell>
          <cell r="O802" t="str">
            <v>07AOGPS8195E2ZF</v>
          </cell>
          <cell r="P802">
            <v>9811093433</v>
          </cell>
          <cell r="Q802" t="str">
            <v>Jan'25</v>
          </cell>
          <cell r="R802">
            <v>2025</v>
          </cell>
          <cell r="S802"/>
          <cell r="T802">
            <v>200</v>
          </cell>
          <cell r="U802">
            <v>1.9566666666666666E-2</v>
          </cell>
          <cell r="V802" t="str">
            <v>Challenger</v>
          </cell>
          <cell r="W802"/>
          <cell r="X802"/>
          <cell r="Y802"/>
          <cell r="Z802"/>
          <cell r="AA802"/>
          <cell r="AB802"/>
          <cell r="AC802"/>
          <cell r="AD802"/>
          <cell r="AE802"/>
          <cell r="AF802"/>
          <cell r="AG802"/>
          <cell r="AH802"/>
          <cell r="AI802">
            <v>11.19</v>
          </cell>
          <cell r="AJ802"/>
          <cell r="AK802"/>
          <cell r="AL802"/>
          <cell r="AM802">
            <v>10.58</v>
          </cell>
          <cell r="AO802"/>
          <cell r="AP802"/>
          <cell r="AQ802"/>
          <cell r="AR802"/>
          <cell r="AS802"/>
          <cell r="AU802"/>
          <cell r="AV802">
            <v>11.74</v>
          </cell>
          <cell r="AW802">
            <v>3</v>
          </cell>
        </row>
        <row r="803">
          <cell r="A803">
            <v>801</v>
          </cell>
          <cell r="B803">
            <v>2025</v>
          </cell>
          <cell r="C803"/>
          <cell r="D803" t="str">
            <v>0015g00001ZWnbvAAD</v>
          </cell>
          <cell r="E803" t="str">
            <v>Khandelwal steel &amp; cement</v>
          </cell>
          <cell r="F803" t="str">
            <v>DELHI</v>
          </cell>
          <cell r="G803" t="str">
            <v>SOUTH</v>
          </cell>
          <cell r="H803"/>
          <cell r="I803" t="str">
            <v>MAHENDRA STEELS</v>
          </cell>
          <cell r="J803" t="str">
            <v>Aman kumar</v>
          </cell>
          <cell r="K803" t="str">
            <v>Aman kumar</v>
          </cell>
          <cell r="L803" t="str">
            <v>C12832</v>
          </cell>
          <cell r="M803" t="str">
            <v>North</v>
          </cell>
          <cell r="N803">
            <v>110030</v>
          </cell>
          <cell r="O803" t="str">
            <v>07akepk6625r1zk</v>
          </cell>
          <cell r="P803">
            <v>9810331750</v>
          </cell>
          <cell r="Q803" t="str">
            <v>Jan'25</v>
          </cell>
          <cell r="R803">
            <v>2025</v>
          </cell>
          <cell r="S803"/>
          <cell r="T803">
            <v>150</v>
          </cell>
          <cell r="U803">
            <v>0</v>
          </cell>
          <cell r="V803" t="str">
            <v>Challenger</v>
          </cell>
          <cell r="W803"/>
          <cell r="X803"/>
          <cell r="Y803"/>
          <cell r="Z803"/>
          <cell r="AA803"/>
          <cell r="AB803"/>
          <cell r="AC803"/>
          <cell r="AD803"/>
          <cell r="AE803"/>
          <cell r="AF803"/>
          <cell r="AG803"/>
          <cell r="AH803"/>
          <cell r="AI803">
            <v>6.03</v>
          </cell>
          <cell r="AJ803">
            <v>50.5</v>
          </cell>
          <cell r="AK803">
            <v>64.64</v>
          </cell>
          <cell r="AL803">
            <v>43.9</v>
          </cell>
          <cell r="AM803">
            <v>51.2</v>
          </cell>
          <cell r="AO803"/>
          <cell r="AP803"/>
          <cell r="AQ803"/>
          <cell r="AR803"/>
          <cell r="AS803"/>
          <cell r="AU803"/>
          <cell r="AV803"/>
          <cell r="AW803" t="str">
            <v/>
          </cell>
        </row>
        <row r="804">
          <cell r="A804">
            <v>802</v>
          </cell>
          <cell r="B804">
            <v>2025</v>
          </cell>
          <cell r="C804"/>
          <cell r="D804" t="str">
            <v>0015g00001Y48d1AAB</v>
          </cell>
          <cell r="E804" t="str">
            <v>LAXMI TIMBER TRADING CO</v>
          </cell>
          <cell r="F804" t="str">
            <v>DELHI</v>
          </cell>
          <cell r="G804" t="str">
            <v>SHAHDARA</v>
          </cell>
          <cell r="H804"/>
          <cell r="I804" t="str">
            <v>MAHENDRA STEELS</v>
          </cell>
          <cell r="J804" t="str">
            <v>Aashish Goyal</v>
          </cell>
          <cell r="K804" t="str">
            <v>Aashish Goyal</v>
          </cell>
          <cell r="L804" t="str">
            <v>C12832</v>
          </cell>
          <cell r="M804" t="str">
            <v>North</v>
          </cell>
          <cell r="N804">
            <v>110051</v>
          </cell>
          <cell r="O804" t="str">
            <v>07AALPS3585P1ZP</v>
          </cell>
          <cell r="P804">
            <v>9811138363</v>
          </cell>
          <cell r="Q804" t="str">
            <v>Jan'25</v>
          </cell>
          <cell r="R804">
            <v>2025</v>
          </cell>
          <cell r="S804"/>
          <cell r="T804">
            <v>200</v>
          </cell>
          <cell r="U804">
            <v>5.0000000000000001E-3</v>
          </cell>
          <cell r="V804" t="str">
            <v>Challenger</v>
          </cell>
          <cell r="W804"/>
          <cell r="X804"/>
          <cell r="Y804"/>
          <cell r="Z804"/>
          <cell r="AA804"/>
          <cell r="AB804"/>
          <cell r="AC804"/>
          <cell r="AD804"/>
          <cell r="AE804"/>
          <cell r="AF804"/>
          <cell r="AG804"/>
          <cell r="AH804"/>
          <cell r="AI804">
            <v>9.99</v>
          </cell>
          <cell r="AJ804">
            <v>140</v>
          </cell>
          <cell r="AK804">
            <v>153</v>
          </cell>
          <cell r="AL804"/>
          <cell r="AM804">
            <v>50.76</v>
          </cell>
          <cell r="AO804"/>
          <cell r="AP804"/>
          <cell r="AQ804"/>
          <cell r="AR804">
            <v>3</v>
          </cell>
          <cell r="AS804">
            <v>13</v>
          </cell>
          <cell r="AT804">
            <v>3</v>
          </cell>
          <cell r="AU804"/>
          <cell r="AV804"/>
          <cell r="AW804" t="str">
            <v/>
          </cell>
        </row>
        <row r="805">
          <cell r="A805">
            <v>803</v>
          </cell>
          <cell r="B805">
            <v>2025</v>
          </cell>
          <cell r="C805"/>
          <cell r="D805" t="str">
            <v>0015g00001UBHaIAAX</v>
          </cell>
          <cell r="E805" t="str">
            <v>AMBA STEEL</v>
          </cell>
          <cell r="F805" t="str">
            <v>HARYANA</v>
          </cell>
          <cell r="G805" t="str">
            <v>GURUGRAM</v>
          </cell>
          <cell r="H805" t="str">
            <v>Gurugram</v>
          </cell>
          <cell r="I805" t="str">
            <v>NIKUNJ UDYOG</v>
          </cell>
          <cell r="J805" t="str">
            <v>Shiv Shankar Sharma</v>
          </cell>
          <cell r="K805" t="str">
            <v>Shiv Shankar Sharma</v>
          </cell>
          <cell r="L805" t="str">
            <v>C12828</v>
          </cell>
          <cell r="M805" t="str">
            <v>North</v>
          </cell>
          <cell r="N805">
            <v>122002</v>
          </cell>
          <cell r="O805" t="str">
            <v>06AFBPV9207J1Z5</v>
          </cell>
          <cell r="P805">
            <v>9810100014</v>
          </cell>
          <cell r="Q805" t="str">
            <v>Jan'25</v>
          </cell>
          <cell r="R805">
            <v>2025</v>
          </cell>
          <cell r="S805"/>
          <cell r="T805">
            <v>120</v>
          </cell>
          <cell r="U805">
            <v>0</v>
          </cell>
          <cell r="V805" t="str">
            <v>Challenger</v>
          </cell>
          <cell r="W805"/>
          <cell r="X805"/>
          <cell r="Y805"/>
          <cell r="Z805"/>
          <cell r="AA805"/>
          <cell r="AB805"/>
          <cell r="AC805"/>
          <cell r="AD805"/>
          <cell r="AE805"/>
          <cell r="AF805"/>
          <cell r="AG805"/>
          <cell r="AH805"/>
          <cell r="AI805">
            <v>10</v>
          </cell>
          <cell r="AJ805"/>
          <cell r="AK805"/>
          <cell r="AL805"/>
          <cell r="AM805"/>
          <cell r="AO805"/>
          <cell r="AP805"/>
          <cell r="AQ805"/>
          <cell r="AR805"/>
          <cell r="AS805"/>
          <cell r="AU805"/>
          <cell r="AV805"/>
          <cell r="AW805" t="str">
            <v/>
          </cell>
        </row>
        <row r="806">
          <cell r="A806">
            <v>804</v>
          </cell>
          <cell r="B806">
            <v>2025</v>
          </cell>
          <cell r="C806"/>
          <cell r="D806" t="str">
            <v>0015g00001VCA6uAAH</v>
          </cell>
          <cell r="E806" t="str">
            <v>KRISHNA STEELS</v>
          </cell>
          <cell r="F806" t="str">
            <v>HARYANA</v>
          </cell>
          <cell r="G806" t="str">
            <v>FARIDABAD</v>
          </cell>
          <cell r="H806" t="str">
            <v>Ballabgarh</v>
          </cell>
          <cell r="I806" t="str">
            <v>NIKUNJ UDYOG</v>
          </cell>
          <cell r="J806" t="str">
            <v>Rahul Chauhan</v>
          </cell>
          <cell r="K806"/>
          <cell r="L806" t="str">
            <v>C12828</v>
          </cell>
          <cell r="M806" t="str">
            <v>North</v>
          </cell>
          <cell r="N806">
            <v>121001</v>
          </cell>
          <cell r="O806" t="str">
            <v>06AANPD4311L1ZU</v>
          </cell>
          <cell r="P806">
            <v>9953601657</v>
          </cell>
          <cell r="Q806" t="str">
            <v>Jan'25</v>
          </cell>
          <cell r="R806">
            <v>2025</v>
          </cell>
          <cell r="S806"/>
          <cell r="T806">
            <v>100</v>
          </cell>
          <cell r="U806">
            <v>7.6299999999999993E-2</v>
          </cell>
          <cell r="V806" t="str">
            <v>Challenger</v>
          </cell>
          <cell r="W806"/>
          <cell r="X806"/>
          <cell r="Y806"/>
          <cell r="Z806"/>
          <cell r="AA806"/>
          <cell r="AB806"/>
          <cell r="AC806"/>
          <cell r="AD806"/>
          <cell r="AE806"/>
          <cell r="AF806"/>
          <cell r="AG806"/>
          <cell r="AH806"/>
          <cell r="AI806">
            <v>81</v>
          </cell>
          <cell r="AJ806">
            <v>42</v>
          </cell>
          <cell r="AK806">
            <v>15</v>
          </cell>
          <cell r="AL806">
            <v>39</v>
          </cell>
          <cell r="AM806">
            <v>32</v>
          </cell>
          <cell r="AO806"/>
          <cell r="AP806"/>
          <cell r="AQ806">
            <v>29.95</v>
          </cell>
          <cell r="AR806"/>
          <cell r="AS806">
            <v>35.770000000000003</v>
          </cell>
          <cell r="AT806">
            <v>18</v>
          </cell>
          <cell r="AU806"/>
          <cell r="AV806">
            <v>4.8899999999999997</v>
          </cell>
          <cell r="AW806">
            <v>59</v>
          </cell>
        </row>
        <row r="807">
          <cell r="A807">
            <v>805</v>
          </cell>
          <cell r="B807">
            <v>2025</v>
          </cell>
          <cell r="C807"/>
          <cell r="D807" t="str">
            <v>001J1000007oCM9IAM</v>
          </cell>
          <cell r="E807" t="str">
            <v>TUSHAR STEEL,</v>
          </cell>
          <cell r="F807" t="str">
            <v>HARYANA</v>
          </cell>
          <cell r="G807" t="str">
            <v>FARIDABAD</v>
          </cell>
          <cell r="H807" t="str">
            <v>Faridabad</v>
          </cell>
          <cell r="I807" t="str">
            <v>NIKUNJ UDYOG</v>
          </cell>
          <cell r="J807" t="str">
            <v>Rahul Chauhan</v>
          </cell>
          <cell r="K807"/>
          <cell r="L807" t="str">
            <v>C12828</v>
          </cell>
          <cell r="M807" t="str">
            <v>North</v>
          </cell>
          <cell r="N807">
            <v>121002</v>
          </cell>
          <cell r="O807" t="str">
            <v>06AIYPP6639G1ZI</v>
          </cell>
          <cell r="P807">
            <v>9540210001</v>
          </cell>
          <cell r="Q807" t="str">
            <v>Jan'25</v>
          </cell>
          <cell r="R807">
            <v>2025</v>
          </cell>
          <cell r="S807"/>
          <cell r="T807">
            <v>125</v>
          </cell>
          <cell r="U807">
            <v>0</v>
          </cell>
          <cell r="V807" t="str">
            <v>Challenger</v>
          </cell>
          <cell r="W807"/>
          <cell r="X807"/>
          <cell r="Y807"/>
          <cell r="Z807"/>
          <cell r="AA807"/>
          <cell r="AB807"/>
          <cell r="AC807"/>
          <cell r="AD807"/>
          <cell r="AE807"/>
          <cell r="AF807"/>
          <cell r="AG807"/>
          <cell r="AH807"/>
          <cell r="AI807">
            <v>10</v>
          </cell>
          <cell r="AJ807"/>
          <cell r="AK807">
            <v>25</v>
          </cell>
          <cell r="AL807"/>
          <cell r="AM807">
            <v>3</v>
          </cell>
          <cell r="AO807">
            <v>2.8</v>
          </cell>
          <cell r="AP807"/>
          <cell r="AQ807"/>
          <cell r="AR807"/>
          <cell r="AS807"/>
          <cell r="AU807"/>
          <cell r="AV807"/>
          <cell r="AW807" t="str">
            <v/>
          </cell>
        </row>
        <row r="808">
          <cell r="A808">
            <v>806</v>
          </cell>
          <cell r="B808">
            <v>2025</v>
          </cell>
          <cell r="C808"/>
          <cell r="D808" t="str">
            <v>001J100000RypJ1IAJ</v>
          </cell>
          <cell r="E808" t="str">
            <v>Lakshmi Steels</v>
          </cell>
          <cell r="F808" t="str">
            <v>UTTAR PRADESH</v>
          </cell>
          <cell r="G808" t="str">
            <v>GAUTAM BUDDHA NAGAR</v>
          </cell>
          <cell r="H808"/>
          <cell r="I808" t="str">
            <v>OPTRIX INFRA LLP</v>
          </cell>
          <cell r="J808" t="str">
            <v>Abhijeet Biswas</v>
          </cell>
          <cell r="K808" t="str">
            <v>Abhijeet Biswas</v>
          </cell>
          <cell r="L808" t="str">
            <v>001J100000PJG7oIAH</v>
          </cell>
          <cell r="M808" t="str">
            <v>North</v>
          </cell>
          <cell r="N808">
            <v>201009</v>
          </cell>
          <cell r="O808" t="str">
            <v>09AOZPS8600K1ZY</v>
          </cell>
          <cell r="P808">
            <v>9811222765</v>
          </cell>
          <cell r="Q808" t="str">
            <v>Jan'25</v>
          </cell>
          <cell r="R808">
            <v>2025</v>
          </cell>
          <cell r="S808"/>
          <cell r="T808">
            <v>250</v>
          </cell>
          <cell r="U808">
            <v>1.0666666666666666E-2</v>
          </cell>
          <cell r="V808" t="str">
            <v>Alien</v>
          </cell>
          <cell r="W808"/>
          <cell r="X808"/>
          <cell r="Y808"/>
          <cell r="Z808"/>
          <cell r="AA808"/>
          <cell r="AB808"/>
          <cell r="AC808"/>
          <cell r="AD808"/>
          <cell r="AE808"/>
          <cell r="AF808"/>
          <cell r="AG808"/>
          <cell r="AH808"/>
          <cell r="AI808">
            <v>52.6</v>
          </cell>
          <cell r="AJ808"/>
          <cell r="AK808"/>
          <cell r="AL808"/>
          <cell r="AM808"/>
          <cell r="AO808"/>
          <cell r="AP808"/>
          <cell r="AQ808"/>
          <cell r="AR808"/>
          <cell r="AS808"/>
          <cell r="AT808">
            <v>6</v>
          </cell>
          <cell r="AU808">
            <v>2</v>
          </cell>
          <cell r="AV808"/>
          <cell r="AW808" t="str">
            <v/>
          </cell>
        </row>
        <row r="809">
          <cell r="A809">
            <v>807</v>
          </cell>
          <cell r="B809">
            <v>2025</v>
          </cell>
          <cell r="C809"/>
          <cell r="D809" t="str">
            <v>0015g00001TDCVRAA5</v>
          </cell>
          <cell r="E809" t="str">
            <v>NARENDRA STEELS</v>
          </cell>
          <cell r="F809" t="str">
            <v>UTTAR PRADESH</v>
          </cell>
          <cell r="G809" t="str">
            <v>GAUTAM BUDDHA NAGAR</v>
          </cell>
          <cell r="H809" t="str">
            <v>Ghaziabad</v>
          </cell>
          <cell r="I809" t="str">
            <v>OPTRIX INFRA LLP</v>
          </cell>
          <cell r="J809" t="str">
            <v>Aashish Goyal</v>
          </cell>
          <cell r="K809" t="str">
            <v>Aashish Goyal</v>
          </cell>
          <cell r="L809" t="str">
            <v>001J100000PJG7oIAH</v>
          </cell>
          <cell r="M809" t="str">
            <v>North</v>
          </cell>
          <cell r="N809">
            <v>201009</v>
          </cell>
          <cell r="O809" t="str">
            <v>09ABRPJ7273N1ZP</v>
          </cell>
          <cell r="P809">
            <v>9811141295</v>
          </cell>
          <cell r="Q809" t="str">
            <v>Jan'25</v>
          </cell>
          <cell r="R809">
            <v>2025</v>
          </cell>
          <cell r="S809"/>
          <cell r="T809">
            <v>150</v>
          </cell>
          <cell r="U809">
            <v>0.51119999999999999</v>
          </cell>
          <cell r="V809" t="str">
            <v>Star</v>
          </cell>
          <cell r="W809"/>
          <cell r="X809"/>
          <cell r="Y809"/>
          <cell r="Z809"/>
          <cell r="AA809"/>
          <cell r="AB809"/>
          <cell r="AC809"/>
          <cell r="AD809"/>
          <cell r="AE809"/>
          <cell r="AF809"/>
          <cell r="AG809"/>
          <cell r="AH809"/>
          <cell r="AI809">
            <v>106.2</v>
          </cell>
          <cell r="AJ809"/>
          <cell r="AK809">
            <v>433</v>
          </cell>
          <cell r="AL809">
            <v>90</v>
          </cell>
          <cell r="AM809">
            <v>140</v>
          </cell>
          <cell r="AN809">
            <v>95.11</v>
          </cell>
          <cell r="AO809">
            <v>139.66</v>
          </cell>
          <cell r="AP809">
            <v>30</v>
          </cell>
          <cell r="AQ809">
            <v>52</v>
          </cell>
          <cell r="AR809">
            <v>41</v>
          </cell>
          <cell r="AS809">
            <v>79.98</v>
          </cell>
          <cell r="AT809">
            <v>87.26</v>
          </cell>
          <cell r="AU809">
            <v>92</v>
          </cell>
          <cell r="AV809">
            <v>50.78</v>
          </cell>
          <cell r="AW809">
            <v>85</v>
          </cell>
        </row>
        <row r="810">
          <cell r="A810">
            <v>808</v>
          </cell>
          <cell r="B810">
            <v>2025</v>
          </cell>
          <cell r="C810"/>
          <cell r="D810" t="str">
            <v>001J100000Ryl5sIAB</v>
          </cell>
          <cell r="E810" t="str">
            <v>M/S MAMVEER TRADERS</v>
          </cell>
          <cell r="F810" t="str">
            <v>UTTAR PRADESH</v>
          </cell>
          <cell r="G810" t="str">
            <v>MEERUT</v>
          </cell>
          <cell r="H810" t="str">
            <v>Meerut</v>
          </cell>
          <cell r="I810" t="str">
            <v>OPTRIX INFRA LLP</v>
          </cell>
          <cell r="J810" t="str">
            <v>SHIV KUMAR</v>
          </cell>
          <cell r="K810" t="str">
            <v>shiv kumar</v>
          </cell>
          <cell r="L810" t="str">
            <v>001J100000PJG7oIAH</v>
          </cell>
          <cell r="M810" t="str">
            <v>North</v>
          </cell>
          <cell r="N810">
            <v>250003</v>
          </cell>
          <cell r="O810" t="str">
            <v>09ACFPG8479E1ZB</v>
          </cell>
          <cell r="P810">
            <v>9927010251</v>
          </cell>
          <cell r="Q810" t="str">
            <v>Jan'25</v>
          </cell>
          <cell r="R810">
            <v>2025</v>
          </cell>
          <cell r="S810"/>
          <cell r="T810">
            <v>100</v>
          </cell>
          <cell r="U810">
            <v>0.01</v>
          </cell>
          <cell r="V810" t="str">
            <v>Challenger</v>
          </cell>
          <cell r="W810"/>
          <cell r="X810"/>
          <cell r="Y810"/>
          <cell r="Z810"/>
          <cell r="AA810"/>
          <cell r="AB810"/>
          <cell r="AC810"/>
          <cell r="AD810"/>
          <cell r="AE810"/>
          <cell r="AF810"/>
          <cell r="AG810"/>
          <cell r="AH810"/>
          <cell r="AI810">
            <v>54.17</v>
          </cell>
          <cell r="AJ810"/>
          <cell r="AK810"/>
          <cell r="AL810"/>
          <cell r="AM810"/>
          <cell r="AO810"/>
          <cell r="AP810"/>
          <cell r="AQ810">
            <v>2</v>
          </cell>
          <cell r="AR810"/>
          <cell r="AS810"/>
          <cell r="AU810">
            <v>3</v>
          </cell>
          <cell r="AV810"/>
          <cell r="AW810">
            <v>3</v>
          </cell>
        </row>
        <row r="811">
          <cell r="A811">
            <v>809</v>
          </cell>
          <cell r="B811">
            <v>2025</v>
          </cell>
          <cell r="C811"/>
          <cell r="D811" t="str">
            <v>001J100000RyRJeIAN</v>
          </cell>
          <cell r="E811" t="str">
            <v>LAJPAT RAI &amp; SONS</v>
          </cell>
          <cell r="F811" t="str">
            <v>HARYANA</v>
          </cell>
          <cell r="G811" t="str">
            <v>SIRSA</v>
          </cell>
          <cell r="H811" t="str">
            <v>Sirsa</v>
          </cell>
          <cell r="I811" t="str">
            <v>PAL CEMENT AND STEEL PVT. LTD.</v>
          </cell>
          <cell r="J811" t="str">
            <v>Varun Arora</v>
          </cell>
          <cell r="K811" t="str">
            <v>Varun Arora</v>
          </cell>
          <cell r="L811" t="str">
            <v>C12827</v>
          </cell>
          <cell r="M811" t="str">
            <v>North</v>
          </cell>
          <cell r="N811">
            <v>125055</v>
          </cell>
          <cell r="O811" t="str">
            <v>06BRMPR3073G1ZJ</v>
          </cell>
          <cell r="P811">
            <v>9996697774</v>
          </cell>
          <cell r="Q811" t="str">
            <v>Jan'25</v>
          </cell>
          <cell r="R811">
            <v>2025</v>
          </cell>
          <cell r="S811"/>
          <cell r="T811">
            <v>200</v>
          </cell>
          <cell r="U811">
            <v>0</v>
          </cell>
          <cell r="V811" t="str">
            <v>Challenger</v>
          </cell>
          <cell r="W811"/>
          <cell r="X811"/>
          <cell r="Y811"/>
          <cell r="Z811"/>
          <cell r="AA811"/>
          <cell r="AB811"/>
          <cell r="AC811"/>
          <cell r="AD811"/>
          <cell r="AE811"/>
          <cell r="AF811"/>
          <cell r="AG811"/>
          <cell r="AH811"/>
          <cell r="AI811">
            <v>52</v>
          </cell>
          <cell r="AJ811">
            <v>51</v>
          </cell>
          <cell r="AK811">
            <v>97.5</v>
          </cell>
          <cell r="AL811"/>
          <cell r="AM811"/>
          <cell r="AO811"/>
          <cell r="AP811"/>
          <cell r="AQ811"/>
          <cell r="AR811"/>
          <cell r="AS811"/>
          <cell r="AU811"/>
          <cell r="AV811"/>
          <cell r="AW811" t="str">
            <v/>
          </cell>
        </row>
        <row r="812">
          <cell r="A812">
            <v>810</v>
          </cell>
          <cell r="B812">
            <v>2025</v>
          </cell>
          <cell r="C812"/>
          <cell r="D812" t="str">
            <v>001J100000EpBAKIA3</v>
          </cell>
          <cell r="E812" t="str">
            <v>PUNJAB IRON &amp; CEMENT STORE</v>
          </cell>
          <cell r="F812" t="str">
            <v>PUNJAB</v>
          </cell>
          <cell r="G812" t="str">
            <v>LUDHIANA</v>
          </cell>
          <cell r="H812" t="str">
            <v>Jagraon</v>
          </cell>
          <cell r="I812" t="str">
            <v>PAL CEMENT AND STEEL PVT. LTD.</v>
          </cell>
          <cell r="J812" t="str">
            <v>Abhishek Wadhwa</v>
          </cell>
          <cell r="K812" t="str">
            <v>Abhishek Wadhwa</v>
          </cell>
          <cell r="L812" t="str">
            <v>C12827</v>
          </cell>
          <cell r="M812" t="str">
            <v>North</v>
          </cell>
          <cell r="N812">
            <v>141115</v>
          </cell>
          <cell r="O812" t="str">
            <v>03ABRPS9220J1Z9</v>
          </cell>
          <cell r="P812">
            <v>9814034147</v>
          </cell>
          <cell r="Q812" t="str">
            <v>Jan'25</v>
          </cell>
          <cell r="R812">
            <v>2025</v>
          </cell>
          <cell r="S812"/>
          <cell r="T812">
            <v>100</v>
          </cell>
          <cell r="U812">
            <v>0</v>
          </cell>
          <cell r="V812" t="str">
            <v>Challenger</v>
          </cell>
          <cell r="W812"/>
          <cell r="X812"/>
          <cell r="Y812"/>
          <cell r="Z812"/>
          <cell r="AA812"/>
          <cell r="AB812"/>
          <cell r="AC812"/>
          <cell r="AD812"/>
          <cell r="AE812"/>
          <cell r="AF812"/>
          <cell r="AG812"/>
          <cell r="AH812"/>
          <cell r="AI812">
            <v>12</v>
          </cell>
          <cell r="AJ812">
            <v>72</v>
          </cell>
          <cell r="AK812">
            <v>50</v>
          </cell>
          <cell r="AL812">
            <v>51</v>
          </cell>
          <cell r="AM812">
            <v>50</v>
          </cell>
          <cell r="AO812"/>
          <cell r="AP812"/>
          <cell r="AQ812">
            <v>12.02</v>
          </cell>
          <cell r="AR812"/>
          <cell r="AS812">
            <v>11.96</v>
          </cell>
          <cell r="AU812"/>
          <cell r="AV812"/>
          <cell r="AW812">
            <v>76</v>
          </cell>
        </row>
        <row r="813">
          <cell r="A813">
            <v>811</v>
          </cell>
          <cell r="B813">
            <v>2025</v>
          </cell>
          <cell r="C813"/>
          <cell r="D813" t="str">
            <v>001J1000003mHUVIA2</v>
          </cell>
          <cell r="E813" t="str">
            <v>PUNJAB IRON &amp; CEMENT STORE</v>
          </cell>
          <cell r="F813" t="str">
            <v>PUNJAB</v>
          </cell>
          <cell r="G813" t="str">
            <v>LUDHIANA</v>
          </cell>
          <cell r="H813" t="str">
            <v>Samrala</v>
          </cell>
          <cell r="I813" t="str">
            <v>PAL CEMENT AND STEEL PVT. LTD.</v>
          </cell>
          <cell r="J813" t="str">
            <v>Abhishek Wadhwa</v>
          </cell>
          <cell r="K813" t="str">
            <v>Abhishek Wadhwa</v>
          </cell>
          <cell r="L813" t="str">
            <v>C12827</v>
          </cell>
          <cell r="M813" t="str">
            <v>North</v>
          </cell>
          <cell r="N813">
            <v>141415</v>
          </cell>
          <cell r="O813" t="str">
            <v>03ARSPS7646H1Z6</v>
          </cell>
          <cell r="P813">
            <v>9417051513</v>
          </cell>
          <cell r="Q813" t="str">
            <v>Jan'25</v>
          </cell>
          <cell r="R813">
            <v>2025</v>
          </cell>
          <cell r="S813"/>
          <cell r="T813" t="str">
            <v/>
          </cell>
          <cell r="U813">
            <v>0</v>
          </cell>
          <cell r="V813" t="str">
            <v>Potential Not updated</v>
          </cell>
          <cell r="W813"/>
          <cell r="X813"/>
          <cell r="Y813"/>
          <cell r="Z813"/>
          <cell r="AA813"/>
          <cell r="AB813"/>
          <cell r="AC813"/>
          <cell r="AD813"/>
          <cell r="AE813"/>
          <cell r="AF813"/>
          <cell r="AG813"/>
          <cell r="AH813"/>
          <cell r="AI813">
            <v>13</v>
          </cell>
          <cell r="AJ813">
            <v>74</v>
          </cell>
          <cell r="AK813"/>
          <cell r="AL813"/>
          <cell r="AM813"/>
          <cell r="AN813">
            <v>12</v>
          </cell>
          <cell r="AO813">
            <v>11.99</v>
          </cell>
          <cell r="AP813"/>
          <cell r="AQ813"/>
          <cell r="AR813"/>
          <cell r="AS813"/>
          <cell r="AU813"/>
          <cell r="AV813"/>
          <cell r="AW813" t="str">
            <v/>
          </cell>
        </row>
        <row r="814">
          <cell r="A814">
            <v>812</v>
          </cell>
          <cell r="B814">
            <v>2025</v>
          </cell>
          <cell r="C814"/>
          <cell r="D814" t="str">
            <v>001J100000RyxttIAB</v>
          </cell>
          <cell r="E814" t="str">
            <v>AGGARWAL IRON STORE</v>
          </cell>
          <cell r="F814" t="str">
            <v>PUNJAB</v>
          </cell>
          <cell r="G814" t="str">
            <v>LUDHIANA</v>
          </cell>
          <cell r="H814" t="str">
            <v>Ludhiana East</v>
          </cell>
          <cell r="I814" t="str">
            <v>PAL CEMENT AND STEEL PVT. LTD.</v>
          </cell>
          <cell r="J814" t="str">
            <v>Abhishek Wadhwa</v>
          </cell>
          <cell r="K814" t="str">
            <v>Abhishek Wadhwa</v>
          </cell>
          <cell r="L814" t="str">
            <v>C12827</v>
          </cell>
          <cell r="M814" t="str">
            <v>North</v>
          </cell>
          <cell r="N814">
            <v>141008</v>
          </cell>
          <cell r="O814" t="str">
            <v>03CLEPG7700C1ZT</v>
          </cell>
          <cell r="P814">
            <v>9876506009</v>
          </cell>
          <cell r="Q814" t="str">
            <v>Jan'25</v>
          </cell>
          <cell r="R814">
            <v>2025</v>
          </cell>
          <cell r="S814"/>
          <cell r="T814">
            <v>100</v>
          </cell>
          <cell r="U814">
            <v>0</v>
          </cell>
          <cell r="V814" t="str">
            <v>Challenger</v>
          </cell>
          <cell r="W814"/>
          <cell r="X814"/>
          <cell r="Y814"/>
          <cell r="Z814"/>
          <cell r="AA814"/>
          <cell r="AB814"/>
          <cell r="AC814"/>
          <cell r="AD814"/>
          <cell r="AE814"/>
          <cell r="AF814"/>
          <cell r="AG814"/>
          <cell r="AH814"/>
          <cell r="AI814">
            <v>15</v>
          </cell>
          <cell r="AJ814">
            <v>70</v>
          </cell>
          <cell r="AK814"/>
          <cell r="AL814"/>
          <cell r="AM814"/>
          <cell r="AO814"/>
          <cell r="AP814"/>
          <cell r="AQ814"/>
          <cell r="AR814"/>
          <cell r="AS814"/>
          <cell r="AU814"/>
          <cell r="AV814"/>
          <cell r="AW814" t="str">
            <v/>
          </cell>
        </row>
        <row r="815">
          <cell r="A815">
            <v>813</v>
          </cell>
          <cell r="B815">
            <v>2025</v>
          </cell>
          <cell r="C815"/>
          <cell r="D815" t="str">
            <v>001J100000Rz5PcIAJ</v>
          </cell>
          <cell r="E815" t="str">
            <v>JAI LUXMI WAREHOUSE</v>
          </cell>
          <cell r="F815" t="str">
            <v>PUNJAB</v>
          </cell>
          <cell r="G815" t="str">
            <v>S.A.S Nagar</v>
          </cell>
          <cell r="H815" t="str">
            <v>Mohali</v>
          </cell>
          <cell r="I815" t="str">
            <v>PAL CEMENT AND STEEL PVT. LTD.</v>
          </cell>
          <cell r="J815" t="str">
            <v>Abhishek Wadhwa</v>
          </cell>
          <cell r="K815" t="str">
            <v>Abhishek Wadhwa</v>
          </cell>
          <cell r="L815" t="str">
            <v>C12827</v>
          </cell>
          <cell r="M815" t="str">
            <v>North</v>
          </cell>
          <cell r="N815">
            <v>140306</v>
          </cell>
          <cell r="O815" t="str">
            <v>03AAUFJ4593R1ZC</v>
          </cell>
          <cell r="P815">
            <v>7009613377</v>
          </cell>
          <cell r="Q815" t="str">
            <v>Jan'25</v>
          </cell>
          <cell r="R815">
            <v>2025</v>
          </cell>
          <cell r="S815"/>
          <cell r="T815">
            <v>50</v>
          </cell>
          <cell r="U815">
            <v>0</v>
          </cell>
          <cell r="V815" t="str">
            <v>Minor</v>
          </cell>
          <cell r="W815"/>
          <cell r="X815"/>
          <cell r="Y815"/>
          <cell r="Z815"/>
          <cell r="AA815"/>
          <cell r="AB815"/>
          <cell r="AC815"/>
          <cell r="AD815"/>
          <cell r="AE815"/>
          <cell r="AF815"/>
          <cell r="AG815"/>
          <cell r="AH815"/>
          <cell r="AI815">
            <v>51</v>
          </cell>
          <cell r="AJ815">
            <v>75</v>
          </cell>
          <cell r="AK815"/>
          <cell r="AL815"/>
          <cell r="AM815">
            <v>20</v>
          </cell>
          <cell r="AN815">
            <v>10</v>
          </cell>
          <cell r="AO815"/>
          <cell r="AP815"/>
          <cell r="AQ815"/>
          <cell r="AR815"/>
          <cell r="AS815"/>
          <cell r="AU815"/>
          <cell r="AV815"/>
          <cell r="AW815" t="str">
            <v/>
          </cell>
        </row>
        <row r="816">
          <cell r="A816">
            <v>814</v>
          </cell>
          <cell r="B816">
            <v>2025</v>
          </cell>
          <cell r="C816"/>
          <cell r="D816" t="str">
            <v>0015g00001V9xCIAAZ</v>
          </cell>
          <cell r="E816" t="str">
            <v>GULATI TRADERS</v>
          </cell>
          <cell r="F816" t="str">
            <v>HARYANA</v>
          </cell>
          <cell r="G816" t="str">
            <v>AMBALA</v>
          </cell>
          <cell r="H816" t="str">
            <v>Saha</v>
          </cell>
          <cell r="I816" t="str">
            <v>RAMDOOT UDHYOG PRIVATE LIMITED</v>
          </cell>
          <cell r="J816" t="str">
            <v>Deepak Dhiman</v>
          </cell>
          <cell r="K816" t="str">
            <v>Naseem Makkar</v>
          </cell>
          <cell r="L816" t="str">
            <v>C13168</v>
          </cell>
          <cell r="M816" t="str">
            <v>North</v>
          </cell>
          <cell r="N816">
            <v>133104</v>
          </cell>
          <cell r="O816" t="str">
            <v>06ATGPG3151P1ZJ</v>
          </cell>
          <cell r="P816">
            <v>9817217848</v>
          </cell>
          <cell r="Q816" t="str">
            <v>Jan'25</v>
          </cell>
          <cell r="R816">
            <v>2025</v>
          </cell>
          <cell r="S816"/>
          <cell r="T816">
            <v>50</v>
          </cell>
          <cell r="U816">
            <v>0</v>
          </cell>
          <cell r="V816" t="str">
            <v>Minor</v>
          </cell>
          <cell r="W816"/>
          <cell r="X816"/>
          <cell r="Y816"/>
          <cell r="Z816"/>
          <cell r="AA816"/>
          <cell r="AB816"/>
          <cell r="AC816"/>
          <cell r="AD816"/>
          <cell r="AE816"/>
          <cell r="AF816"/>
          <cell r="AG816"/>
          <cell r="AH816"/>
          <cell r="AI816">
            <v>22</v>
          </cell>
          <cell r="AJ816">
            <v>22</v>
          </cell>
          <cell r="AK816"/>
          <cell r="AL816"/>
          <cell r="AM816"/>
          <cell r="AO816"/>
          <cell r="AP816"/>
          <cell r="AQ816"/>
          <cell r="AR816"/>
          <cell r="AS816"/>
          <cell r="AU816"/>
          <cell r="AV816"/>
          <cell r="AW816">
            <v>14</v>
          </cell>
        </row>
        <row r="817">
          <cell r="A817">
            <v>815</v>
          </cell>
          <cell r="B817">
            <v>2025</v>
          </cell>
          <cell r="C817"/>
          <cell r="D817" t="str">
            <v>0015g00001bZG2tAAG</v>
          </cell>
          <cell r="E817" t="str">
            <v>Durga steels</v>
          </cell>
          <cell r="F817" t="str">
            <v>HARYANA</v>
          </cell>
          <cell r="G817" t="str">
            <v>AMBALA</v>
          </cell>
          <cell r="H817" t="str">
            <v>Ambala</v>
          </cell>
          <cell r="I817" t="str">
            <v>RAMDOOT UDHYOG PRIVATE LIMITED</v>
          </cell>
          <cell r="J817" t="str">
            <v>Deepak Dhiman</v>
          </cell>
          <cell r="K817" t="str">
            <v>Naseem Makkar</v>
          </cell>
          <cell r="L817" t="str">
            <v>C13168</v>
          </cell>
          <cell r="M817" t="str">
            <v>North</v>
          </cell>
          <cell r="N817">
            <v>134003</v>
          </cell>
          <cell r="O817" t="str">
            <v>06BBGPR4876M1ZW</v>
          </cell>
          <cell r="P817">
            <v>9896843606</v>
          </cell>
          <cell r="Q817" t="str">
            <v>Jan'25</v>
          </cell>
          <cell r="R817">
            <v>2025</v>
          </cell>
          <cell r="S817"/>
          <cell r="T817">
            <v>75</v>
          </cell>
          <cell r="U817">
            <v>0</v>
          </cell>
          <cell r="V817" t="str">
            <v>Challenger</v>
          </cell>
          <cell r="W817"/>
          <cell r="X817"/>
          <cell r="Y817"/>
          <cell r="Z817"/>
          <cell r="AA817"/>
          <cell r="AB817"/>
          <cell r="AC817"/>
          <cell r="AD817"/>
          <cell r="AE817"/>
          <cell r="AF817"/>
          <cell r="AG817"/>
          <cell r="AH817"/>
          <cell r="AI817">
            <v>10</v>
          </cell>
          <cell r="AJ817"/>
          <cell r="AK817"/>
          <cell r="AL817"/>
          <cell r="AM817"/>
          <cell r="AO817"/>
          <cell r="AP817"/>
          <cell r="AQ817"/>
          <cell r="AR817"/>
          <cell r="AS817"/>
          <cell r="AU817"/>
          <cell r="AV817"/>
          <cell r="AW817" t="str">
            <v/>
          </cell>
        </row>
        <row r="818">
          <cell r="A818">
            <v>816</v>
          </cell>
          <cell r="B818">
            <v>2025</v>
          </cell>
          <cell r="C818"/>
          <cell r="D818" t="str">
            <v>0015g00001W31F5AAJ</v>
          </cell>
          <cell r="E818" t="str">
            <v>MTS STEELS</v>
          </cell>
          <cell r="F818" t="str">
            <v>HARYANA</v>
          </cell>
          <cell r="G818" t="str">
            <v>PANCHKULA</v>
          </cell>
          <cell r="H818" t="str">
            <v>Panchkula</v>
          </cell>
          <cell r="I818" t="str">
            <v>RAMDOOT UDHYOG PRIVATE LIMITED</v>
          </cell>
          <cell r="J818" t="str">
            <v>Sushant Abrol</v>
          </cell>
          <cell r="K818" t="str">
            <v>Naseem Makkar</v>
          </cell>
          <cell r="L818" t="str">
            <v>C13168</v>
          </cell>
          <cell r="M818" t="str">
            <v>North</v>
          </cell>
          <cell r="N818">
            <v>134113</v>
          </cell>
          <cell r="O818" t="str">
            <v>06ABNPA6638A1Z0</v>
          </cell>
          <cell r="P818">
            <v>9876800745</v>
          </cell>
          <cell r="Q818" t="str">
            <v>Jan'25</v>
          </cell>
          <cell r="R818">
            <v>2025</v>
          </cell>
          <cell r="S818"/>
          <cell r="T818">
            <v>125</v>
          </cell>
          <cell r="U818">
            <v>0</v>
          </cell>
          <cell r="V818" t="str">
            <v>Challenger</v>
          </cell>
          <cell r="W818"/>
          <cell r="X818"/>
          <cell r="Y818"/>
          <cell r="Z818"/>
          <cell r="AA818"/>
          <cell r="AB818"/>
          <cell r="AC818"/>
          <cell r="AD818"/>
          <cell r="AE818"/>
          <cell r="AF818"/>
          <cell r="AG818"/>
          <cell r="AH818"/>
          <cell r="AI818">
            <v>15.88</v>
          </cell>
          <cell r="AJ818"/>
          <cell r="AK818"/>
          <cell r="AL818"/>
          <cell r="AM818"/>
          <cell r="AO818"/>
          <cell r="AP818"/>
          <cell r="AQ818"/>
          <cell r="AR818"/>
          <cell r="AS818"/>
          <cell r="AU818"/>
          <cell r="AV818"/>
          <cell r="AW818" t="str">
            <v/>
          </cell>
        </row>
        <row r="819">
          <cell r="A819">
            <v>817</v>
          </cell>
          <cell r="B819">
            <v>2024</v>
          </cell>
          <cell r="C819"/>
          <cell r="D819" t="str">
            <v>0015g00001e9OJhAAM</v>
          </cell>
          <cell r="E819" t="str">
            <v>BALDEV KRISHAN &amp; SONS</v>
          </cell>
          <cell r="F819" t="str">
            <v>PUNJAB</v>
          </cell>
          <cell r="G819" t="str">
            <v>FAZILKA</v>
          </cell>
          <cell r="H819" t="str">
            <v>Jalalabad</v>
          </cell>
          <cell r="I819" t="str">
            <v>RAMDOOT UDHYOG PRIVATE LIMITED</v>
          </cell>
          <cell r="J819" t="str">
            <v>Sonu Kumar</v>
          </cell>
          <cell r="K819" t="str">
            <v>Sonu Kumar</v>
          </cell>
          <cell r="L819" t="str">
            <v>C13168</v>
          </cell>
          <cell r="M819" t="str">
            <v>North</v>
          </cell>
          <cell r="N819">
            <v>152024</v>
          </cell>
          <cell r="O819" t="str">
            <v>03AESPK7212G1ZL</v>
          </cell>
          <cell r="P819">
            <v>9915609126</v>
          </cell>
          <cell r="Q819" t="str">
            <v>Dec'24</v>
          </cell>
          <cell r="R819">
            <v>2025</v>
          </cell>
          <cell r="S819"/>
          <cell r="T819">
            <v>100</v>
          </cell>
          <cell r="U819">
            <v>0</v>
          </cell>
          <cell r="V819" t="str">
            <v>Challenger</v>
          </cell>
          <cell r="W819"/>
          <cell r="X819"/>
          <cell r="Y819"/>
          <cell r="Z819"/>
          <cell r="AA819"/>
          <cell r="AB819"/>
          <cell r="AC819"/>
          <cell r="AD819"/>
          <cell r="AE819"/>
          <cell r="AF819"/>
          <cell r="AG819"/>
          <cell r="AH819">
            <v>36.5</v>
          </cell>
          <cell r="AI819"/>
          <cell r="AJ819">
            <v>10</v>
          </cell>
          <cell r="AK819"/>
          <cell r="AL819"/>
          <cell r="AM819"/>
          <cell r="AN819">
            <v>19</v>
          </cell>
          <cell r="AO819"/>
          <cell r="AP819"/>
          <cell r="AQ819"/>
          <cell r="AR819"/>
          <cell r="AS819"/>
          <cell r="AU819"/>
          <cell r="AV819"/>
          <cell r="AW819" t="str">
            <v/>
          </cell>
        </row>
        <row r="820">
          <cell r="A820">
            <v>818</v>
          </cell>
          <cell r="B820">
            <v>2025</v>
          </cell>
          <cell r="C820"/>
          <cell r="D820" t="str">
            <v>0015g00001U9LfkAAF</v>
          </cell>
          <cell r="E820" t="str">
            <v>LAXMI STEELS</v>
          </cell>
          <cell r="F820" t="str">
            <v>UTTAR PRADESH</v>
          </cell>
          <cell r="G820" t="str">
            <v>GAUTAM BUDDHA NAGAR</v>
          </cell>
          <cell r="H820"/>
          <cell r="I820" t="str">
            <v>SHASHI STEELS CORPORATION</v>
          </cell>
          <cell r="J820" t="str">
            <v>Abhijeet Biswas</v>
          </cell>
          <cell r="K820" t="str">
            <v>Abhijeet Biswas</v>
          </cell>
          <cell r="L820" t="str">
            <v>C12816</v>
          </cell>
          <cell r="M820" t="str">
            <v>North</v>
          </cell>
          <cell r="N820">
            <v>201306</v>
          </cell>
          <cell r="O820" t="str">
            <v>09AZWPK9179R1ZP</v>
          </cell>
          <cell r="P820">
            <v>9811872320</v>
          </cell>
          <cell r="Q820" t="str">
            <v>Jan'25</v>
          </cell>
          <cell r="R820">
            <v>2025</v>
          </cell>
          <cell r="S820"/>
          <cell r="T820">
            <v>200</v>
          </cell>
          <cell r="U820">
            <v>0</v>
          </cell>
          <cell r="V820" t="str">
            <v>Challenger</v>
          </cell>
          <cell r="W820"/>
          <cell r="X820"/>
          <cell r="Y820"/>
          <cell r="Z820"/>
          <cell r="AA820"/>
          <cell r="AB820"/>
          <cell r="AC820"/>
          <cell r="AD820"/>
          <cell r="AE820"/>
          <cell r="AF820"/>
          <cell r="AG820"/>
          <cell r="AH820"/>
          <cell r="AI820">
            <v>181.85499999999999</v>
          </cell>
          <cell r="AJ820"/>
          <cell r="AK820">
            <v>59</v>
          </cell>
          <cell r="AL820"/>
          <cell r="AM820"/>
          <cell r="AO820"/>
          <cell r="AP820"/>
          <cell r="AQ820"/>
          <cell r="AR820"/>
          <cell r="AS820"/>
          <cell r="AU820"/>
          <cell r="AV820"/>
          <cell r="AW820" t="str">
            <v/>
          </cell>
        </row>
        <row r="821">
          <cell r="A821">
            <v>819</v>
          </cell>
          <cell r="B821">
            <v>2025</v>
          </cell>
          <cell r="C821"/>
          <cell r="D821" t="str">
            <v>0015g00001UBHloAAH</v>
          </cell>
          <cell r="E821" t="str">
            <v>M/S LOTUS SALES CORPORATION</v>
          </cell>
          <cell r="F821" t="str">
            <v>UTTARAKHAND</v>
          </cell>
          <cell r="G821" t="str">
            <v>DEHRADUN</v>
          </cell>
          <cell r="H821" t="str">
            <v>Dehradun</v>
          </cell>
          <cell r="I821" t="str">
            <v>SHIVA SALES INDIA CORPORATION</v>
          </cell>
          <cell r="J821" t="str">
            <v>Ravi Kumar</v>
          </cell>
          <cell r="K821"/>
          <cell r="L821" t="str">
            <v>C12821</v>
          </cell>
          <cell r="M821" t="str">
            <v>North</v>
          </cell>
          <cell r="N821">
            <v>248001</v>
          </cell>
          <cell r="O821" t="str">
            <v>05AAAFL8441N1Z3</v>
          </cell>
          <cell r="P821">
            <v>9412050553</v>
          </cell>
          <cell r="Q821" t="str">
            <v>Jan'25</v>
          </cell>
          <cell r="R821">
            <v>2025</v>
          </cell>
          <cell r="S821"/>
          <cell r="T821">
            <v>125</v>
          </cell>
          <cell r="U821">
            <v>3.8399999999999997E-2</v>
          </cell>
          <cell r="V821" t="str">
            <v>Challenger</v>
          </cell>
          <cell r="W821"/>
          <cell r="X821"/>
          <cell r="Y821"/>
          <cell r="Z821"/>
          <cell r="AA821"/>
          <cell r="AB821"/>
          <cell r="AC821"/>
          <cell r="AD821"/>
          <cell r="AE821"/>
          <cell r="AF821"/>
          <cell r="AG821"/>
          <cell r="AH821"/>
          <cell r="AI821">
            <v>7</v>
          </cell>
          <cell r="AJ821">
            <v>7</v>
          </cell>
          <cell r="AK821"/>
          <cell r="AL821">
            <v>32</v>
          </cell>
          <cell r="AM821">
            <v>33</v>
          </cell>
          <cell r="AN821">
            <v>4</v>
          </cell>
          <cell r="AO821">
            <v>6</v>
          </cell>
          <cell r="AP821"/>
          <cell r="AQ821"/>
          <cell r="AR821"/>
          <cell r="AS821">
            <v>5</v>
          </cell>
          <cell r="AT821">
            <v>7</v>
          </cell>
          <cell r="AU821">
            <v>2</v>
          </cell>
          <cell r="AV821">
            <v>5.4</v>
          </cell>
          <cell r="AW821" t="str">
            <v/>
          </cell>
        </row>
        <row r="822">
          <cell r="A822">
            <v>820</v>
          </cell>
          <cell r="B822">
            <v>2025</v>
          </cell>
          <cell r="C822"/>
          <cell r="D822" t="str">
            <v>0015g00001Y4CyKAAV</v>
          </cell>
          <cell r="E822" t="str">
            <v>Chauhan cement store</v>
          </cell>
          <cell r="F822" t="str">
            <v>UTTARAKHAND</v>
          </cell>
          <cell r="G822" t="str">
            <v>DEHRADUN</v>
          </cell>
          <cell r="H822" t="str">
            <v>Dehradun</v>
          </cell>
          <cell r="I822" t="str">
            <v>SHIVA SALES INDIA CORPORATION</v>
          </cell>
          <cell r="J822" t="str">
            <v>Ravi Kumar</v>
          </cell>
          <cell r="K822"/>
          <cell r="L822" t="str">
            <v>C12821</v>
          </cell>
          <cell r="M822" t="str">
            <v>North</v>
          </cell>
          <cell r="N822">
            <v>248001</v>
          </cell>
          <cell r="O822">
            <v>0</v>
          </cell>
          <cell r="P822">
            <v>9412932666</v>
          </cell>
          <cell r="Q822" t="str">
            <v>Jan'25</v>
          </cell>
          <cell r="R822">
            <v>2025</v>
          </cell>
          <cell r="S822"/>
          <cell r="T822">
            <v>25</v>
          </cell>
          <cell r="U822">
            <v>0.12</v>
          </cell>
          <cell r="V822" t="str">
            <v>Friendly</v>
          </cell>
          <cell r="W822"/>
          <cell r="X822"/>
          <cell r="Y822"/>
          <cell r="Z822"/>
          <cell r="AA822"/>
          <cell r="AB822"/>
          <cell r="AC822"/>
          <cell r="AD822"/>
          <cell r="AE822"/>
          <cell r="AF822"/>
          <cell r="AG822"/>
          <cell r="AH822"/>
          <cell r="AI822">
            <v>9</v>
          </cell>
          <cell r="AJ822">
            <v>3</v>
          </cell>
          <cell r="AK822"/>
          <cell r="AL822">
            <v>10</v>
          </cell>
          <cell r="AM822">
            <v>9</v>
          </cell>
          <cell r="AO822"/>
          <cell r="AP822"/>
          <cell r="AQ822"/>
          <cell r="AR822"/>
          <cell r="AS822"/>
          <cell r="AU822"/>
          <cell r="AV822">
            <v>9</v>
          </cell>
          <cell r="AW822" t="str">
            <v/>
          </cell>
        </row>
        <row r="823">
          <cell r="A823">
            <v>821</v>
          </cell>
          <cell r="B823">
            <v>2025</v>
          </cell>
          <cell r="C823"/>
          <cell r="D823" t="str">
            <v>001fw000005araqAAA</v>
          </cell>
          <cell r="E823" t="str">
            <v>PURAN CHAND AND SONS</v>
          </cell>
          <cell r="F823" t="str">
            <v>UTTARAKHAND</v>
          </cell>
          <cell r="G823" t="str">
            <v>DEHRADUN</v>
          </cell>
          <cell r="H823" t="str">
            <v>Dehradun</v>
          </cell>
          <cell r="I823" t="str">
            <v>SHIVA SALES INDIA CORPORATION</v>
          </cell>
          <cell r="J823" t="str">
            <v>Ravi Kumar</v>
          </cell>
          <cell r="K823"/>
          <cell r="L823" t="str">
            <v>C12821</v>
          </cell>
          <cell r="M823" t="str">
            <v>North</v>
          </cell>
          <cell r="N823">
            <v>248001</v>
          </cell>
          <cell r="O823" t="str">
            <v>05EYVPK0087A1ZE</v>
          </cell>
          <cell r="P823">
            <v>7055102989</v>
          </cell>
          <cell r="Q823" t="str">
            <v>Jan'25</v>
          </cell>
          <cell r="R823">
            <v>2025</v>
          </cell>
          <cell r="S823"/>
          <cell r="T823">
            <v>15</v>
          </cell>
          <cell r="U823">
            <v>0.55555555555555558</v>
          </cell>
          <cell r="V823" t="str">
            <v>Friendly</v>
          </cell>
          <cell r="W823"/>
          <cell r="X823"/>
          <cell r="Y823"/>
          <cell r="Z823"/>
          <cell r="AA823"/>
          <cell r="AB823"/>
          <cell r="AC823"/>
          <cell r="AD823"/>
          <cell r="AE823"/>
          <cell r="AF823"/>
          <cell r="AG823"/>
          <cell r="AH823"/>
          <cell r="AI823">
            <v>3.5</v>
          </cell>
          <cell r="AJ823">
            <v>4</v>
          </cell>
          <cell r="AK823">
            <v>12</v>
          </cell>
          <cell r="AL823">
            <v>12</v>
          </cell>
          <cell r="AM823">
            <v>19</v>
          </cell>
          <cell r="AN823">
            <v>11</v>
          </cell>
          <cell r="AO823">
            <v>7</v>
          </cell>
          <cell r="AP823">
            <v>6</v>
          </cell>
          <cell r="AQ823"/>
          <cell r="AR823">
            <v>4.5</v>
          </cell>
          <cell r="AS823"/>
          <cell r="AT823">
            <v>7.5</v>
          </cell>
          <cell r="AU823">
            <v>12</v>
          </cell>
          <cell r="AV823">
            <v>5.5</v>
          </cell>
          <cell r="AW823">
            <v>1</v>
          </cell>
        </row>
        <row r="824">
          <cell r="A824">
            <v>822</v>
          </cell>
          <cell r="B824">
            <v>2025</v>
          </cell>
          <cell r="C824"/>
          <cell r="D824" t="str">
            <v>0015g00001dHW5fAAG</v>
          </cell>
          <cell r="E824" t="str">
            <v>M/S DHAN LAXMI TRADERS</v>
          </cell>
          <cell r="F824" t="str">
            <v>UTTARAKHAND</v>
          </cell>
          <cell r="G824" t="str">
            <v>HARIDWAR</v>
          </cell>
          <cell r="H824" t="str">
            <v>Haridwar</v>
          </cell>
          <cell r="I824" t="str">
            <v>SHIVA SALES INDIA CORPORATION</v>
          </cell>
          <cell r="J824" t="str">
            <v>Ravi Kumar</v>
          </cell>
          <cell r="K824" t="str">
            <v>Gaurav Bhardwaj</v>
          </cell>
          <cell r="L824" t="str">
            <v>C12821</v>
          </cell>
          <cell r="M824" t="str">
            <v>North</v>
          </cell>
          <cell r="N824">
            <v>204904</v>
          </cell>
          <cell r="O824" t="str">
            <v>05AMIPA1604Q1Z7</v>
          </cell>
          <cell r="P824">
            <v>9711485504</v>
          </cell>
          <cell r="Q824" t="str">
            <v>Jan'25</v>
          </cell>
          <cell r="R824">
            <v>2025</v>
          </cell>
          <cell r="S824"/>
          <cell r="T824">
            <v>250</v>
          </cell>
          <cell r="U824">
            <v>6.4946666666666666E-2</v>
          </cell>
          <cell r="V824" t="str">
            <v>Alien</v>
          </cell>
          <cell r="W824"/>
          <cell r="X824"/>
          <cell r="Y824"/>
          <cell r="Z824"/>
          <cell r="AA824"/>
          <cell r="AB824"/>
          <cell r="AC824"/>
          <cell r="AD824"/>
          <cell r="AE824"/>
          <cell r="AF824"/>
          <cell r="AG824"/>
          <cell r="AH824"/>
          <cell r="AI824">
            <v>6</v>
          </cell>
          <cell r="AJ824">
            <v>20</v>
          </cell>
          <cell r="AK824"/>
          <cell r="AL824">
            <v>16</v>
          </cell>
          <cell r="AM824">
            <v>21</v>
          </cell>
          <cell r="AN824">
            <v>23</v>
          </cell>
          <cell r="AO824">
            <v>10</v>
          </cell>
          <cell r="AP824"/>
          <cell r="AQ824">
            <v>2</v>
          </cell>
          <cell r="AR824">
            <v>3.6</v>
          </cell>
          <cell r="AS824"/>
          <cell r="AT824">
            <v>19.71</v>
          </cell>
          <cell r="AU824">
            <v>29</v>
          </cell>
          <cell r="AV824"/>
          <cell r="AW824">
            <v>10</v>
          </cell>
        </row>
        <row r="825">
          <cell r="A825">
            <v>823</v>
          </cell>
          <cell r="B825">
            <v>2025</v>
          </cell>
          <cell r="C825"/>
          <cell r="D825" t="str">
            <v>001J100000RySEJIA3</v>
          </cell>
          <cell r="E825" t="str">
            <v>SANDHU ENTERPRISES</v>
          </cell>
          <cell r="F825" t="str">
            <v>UTTARAKHAND</v>
          </cell>
          <cell r="G825" t="str">
            <v>UDAM SINGH NAGAR</v>
          </cell>
          <cell r="H825" t="str">
            <v>Rudrapur</v>
          </cell>
          <cell r="I825" t="str">
            <v>SHIVA SALES INDIA CORPORATION</v>
          </cell>
          <cell r="J825" t="str">
            <v>Manoj Yadav</v>
          </cell>
          <cell r="K825" t="str">
            <v>Manoj Yadav</v>
          </cell>
          <cell r="L825" t="str">
            <v>C12821</v>
          </cell>
          <cell r="M825" t="str">
            <v>North</v>
          </cell>
          <cell r="N825">
            <v>263160</v>
          </cell>
          <cell r="O825" t="str">
            <v>05FNKPS6512K1ZJ</v>
          </cell>
          <cell r="P825">
            <v>9756400003</v>
          </cell>
          <cell r="Q825" t="str">
            <v>Jan'25</v>
          </cell>
          <cell r="R825">
            <v>2025</v>
          </cell>
          <cell r="S825"/>
          <cell r="T825">
            <v>140</v>
          </cell>
          <cell r="U825">
            <v>0</v>
          </cell>
          <cell r="V825" t="str">
            <v>Challenger</v>
          </cell>
          <cell r="W825"/>
          <cell r="X825"/>
          <cell r="Y825"/>
          <cell r="Z825"/>
          <cell r="AA825"/>
          <cell r="AB825"/>
          <cell r="AC825"/>
          <cell r="AD825"/>
          <cell r="AE825"/>
          <cell r="AF825"/>
          <cell r="AG825"/>
          <cell r="AH825"/>
          <cell r="AI825">
            <v>7</v>
          </cell>
          <cell r="AJ825"/>
          <cell r="AK825"/>
          <cell r="AL825">
            <v>9</v>
          </cell>
          <cell r="AM825"/>
          <cell r="AO825"/>
          <cell r="AP825"/>
          <cell r="AQ825"/>
          <cell r="AR825"/>
          <cell r="AS825"/>
          <cell r="AU825"/>
          <cell r="AV825"/>
          <cell r="AW825" t="str">
            <v/>
          </cell>
        </row>
        <row r="826">
          <cell r="A826">
            <v>824</v>
          </cell>
          <cell r="B826">
            <v>2025</v>
          </cell>
          <cell r="C826"/>
          <cell r="D826" t="str">
            <v>0015g00001YNundAAD</v>
          </cell>
          <cell r="E826" t="str">
            <v>MA SHEETLA TRADERS</v>
          </cell>
          <cell r="F826" t="str">
            <v>UTTARAKHAND</v>
          </cell>
          <cell r="G826" t="str">
            <v>NAINITAL</v>
          </cell>
          <cell r="H826" t="str">
            <v>Haldwani</v>
          </cell>
          <cell r="I826" t="str">
            <v>SHIVA SALES INDIA CORPORATION</v>
          </cell>
          <cell r="J826" t="str">
            <v>Manoj Yadav</v>
          </cell>
          <cell r="K826" t="str">
            <v>Manoj Yadav</v>
          </cell>
          <cell r="L826" t="str">
            <v>C12821</v>
          </cell>
          <cell r="M826" t="str">
            <v>North</v>
          </cell>
          <cell r="N826">
            <v>263139</v>
          </cell>
          <cell r="O826" t="str">
            <v>05BDYPK6399E1ZU</v>
          </cell>
          <cell r="P826">
            <v>9548625728</v>
          </cell>
          <cell r="Q826" t="str">
            <v>Jan'25</v>
          </cell>
          <cell r="R826">
            <v>2025</v>
          </cell>
          <cell r="S826"/>
          <cell r="T826">
            <v>50</v>
          </cell>
          <cell r="U826">
            <v>0</v>
          </cell>
          <cell r="V826" t="str">
            <v>Minor</v>
          </cell>
          <cell r="W826"/>
          <cell r="X826"/>
          <cell r="Y826"/>
          <cell r="Z826"/>
          <cell r="AA826"/>
          <cell r="AB826"/>
          <cell r="AC826"/>
          <cell r="AD826"/>
          <cell r="AE826"/>
          <cell r="AF826"/>
          <cell r="AG826"/>
          <cell r="AH826"/>
          <cell r="AI826">
            <v>6</v>
          </cell>
          <cell r="AJ826">
            <v>3</v>
          </cell>
          <cell r="AK826"/>
          <cell r="AL826"/>
          <cell r="AM826"/>
          <cell r="AN826">
            <v>7</v>
          </cell>
          <cell r="AO826"/>
          <cell r="AP826">
            <v>11</v>
          </cell>
          <cell r="AQ826">
            <v>15</v>
          </cell>
          <cell r="AR826"/>
          <cell r="AS826">
            <v>7.75</v>
          </cell>
          <cell r="AU826"/>
          <cell r="AV826"/>
          <cell r="AW826" t="str">
            <v/>
          </cell>
        </row>
        <row r="827">
          <cell r="A827">
            <v>825</v>
          </cell>
          <cell r="B827">
            <v>2025</v>
          </cell>
          <cell r="C827"/>
          <cell r="D827" t="str">
            <v>001J100000S01H3IAJ</v>
          </cell>
          <cell r="E827" t="str">
            <v>M/S SUNIL KUMAR  TIMBER TRADERS</v>
          </cell>
          <cell r="F827" t="str">
            <v>UTTARAKHAND</v>
          </cell>
          <cell r="G827" t="str">
            <v>CHAMPAWAT</v>
          </cell>
          <cell r="H827" t="str">
            <v>Champawat</v>
          </cell>
          <cell r="I827" t="str">
            <v>SHIVA SALES INDIA CORPORATION</v>
          </cell>
          <cell r="J827" t="str">
            <v>Manoj Yadav</v>
          </cell>
          <cell r="K827" t="str">
            <v>Manoj Yadav</v>
          </cell>
          <cell r="L827" t="str">
            <v>C12821</v>
          </cell>
          <cell r="M827" t="str">
            <v>North</v>
          </cell>
          <cell r="N827">
            <v>262309</v>
          </cell>
          <cell r="O827" t="str">
            <v>05AKQPG3649B1ZB</v>
          </cell>
          <cell r="P827">
            <v>8375091989</v>
          </cell>
          <cell r="Q827" t="str">
            <v>Jan'25</v>
          </cell>
          <cell r="R827">
            <v>2025</v>
          </cell>
          <cell r="S827"/>
          <cell r="T827">
            <v>50</v>
          </cell>
          <cell r="U827">
            <v>0</v>
          </cell>
          <cell r="V827" t="str">
            <v>Minor</v>
          </cell>
          <cell r="W827"/>
          <cell r="X827"/>
          <cell r="Y827"/>
          <cell r="Z827"/>
          <cell r="AA827"/>
          <cell r="AB827"/>
          <cell r="AC827"/>
          <cell r="AD827"/>
          <cell r="AE827"/>
          <cell r="AF827"/>
          <cell r="AG827"/>
          <cell r="AH827"/>
          <cell r="AI827">
            <v>10</v>
          </cell>
          <cell r="AJ827"/>
          <cell r="AK827"/>
          <cell r="AL827"/>
          <cell r="AM827"/>
          <cell r="AO827"/>
          <cell r="AP827"/>
          <cell r="AQ827"/>
          <cell r="AR827"/>
          <cell r="AS827"/>
          <cell r="AU827"/>
          <cell r="AV827"/>
          <cell r="AW827" t="str">
            <v/>
          </cell>
        </row>
        <row r="828">
          <cell r="A828">
            <v>826</v>
          </cell>
          <cell r="B828">
            <v>2025</v>
          </cell>
          <cell r="C828"/>
          <cell r="D828" t="str">
            <v>0015g00001Y4JO6AAN</v>
          </cell>
          <cell r="E828" t="str">
            <v>JASODHA STEEL CORPORATION</v>
          </cell>
          <cell r="F828" t="str">
            <v>UTTAR PRADESH</v>
          </cell>
          <cell r="G828" t="str">
            <v>JHANSI</v>
          </cell>
          <cell r="H828" t="str">
            <v>Jhansi</v>
          </cell>
          <cell r="I828" t="str">
            <v>SHREE LAKSHMAN ROLLING MILL (INDIA) LLP</v>
          </cell>
          <cell r="J828" t="str">
            <v>Ashutosh Shukla</v>
          </cell>
          <cell r="K828"/>
          <cell r="L828" t="str">
            <v>C12815</v>
          </cell>
          <cell r="M828" t="str">
            <v>North</v>
          </cell>
          <cell r="N828">
            <v>284003</v>
          </cell>
          <cell r="O828" t="str">
            <v>09EASPP5270H1Z0</v>
          </cell>
          <cell r="P828">
            <v>9795154763</v>
          </cell>
          <cell r="Q828" t="str">
            <v>Jan'25</v>
          </cell>
          <cell r="R828">
            <v>2025</v>
          </cell>
          <cell r="S828"/>
          <cell r="T828">
            <v>150</v>
          </cell>
          <cell r="U828">
            <v>0</v>
          </cell>
          <cell r="V828" t="str">
            <v>Challenger</v>
          </cell>
          <cell r="W828"/>
          <cell r="X828"/>
          <cell r="Y828"/>
          <cell r="Z828"/>
          <cell r="AA828"/>
          <cell r="AB828"/>
          <cell r="AC828"/>
          <cell r="AD828"/>
          <cell r="AE828"/>
          <cell r="AF828"/>
          <cell r="AG828"/>
          <cell r="AH828"/>
          <cell r="AI828">
            <v>10.185</v>
          </cell>
          <cell r="AJ828"/>
          <cell r="AK828"/>
          <cell r="AL828"/>
          <cell r="AM828"/>
          <cell r="AO828"/>
          <cell r="AP828"/>
          <cell r="AQ828"/>
          <cell r="AR828"/>
          <cell r="AS828"/>
          <cell r="AU828"/>
          <cell r="AV828"/>
          <cell r="AW828" t="str">
            <v/>
          </cell>
        </row>
        <row r="829">
          <cell r="A829">
            <v>827</v>
          </cell>
          <cell r="B829">
            <v>2025</v>
          </cell>
          <cell r="C829"/>
          <cell r="D829" t="str">
            <v>0015g00001dXNAzAAO</v>
          </cell>
          <cell r="E829" t="str">
            <v>INDIA STEEL SALES</v>
          </cell>
          <cell r="F829" t="str">
            <v>UTTAR PRADESH</v>
          </cell>
          <cell r="G829" t="str">
            <v>LUCKNOW</v>
          </cell>
          <cell r="H829" t="str">
            <v>Sarojini Nagar</v>
          </cell>
          <cell r="I829" t="str">
            <v>SHREE LAKSHMAN ROLLING MILL (INDIA) LLP</v>
          </cell>
          <cell r="J829" t="str">
            <v>Deepanshu</v>
          </cell>
          <cell r="K829"/>
          <cell r="L829" t="str">
            <v>C12815</v>
          </cell>
          <cell r="M829" t="str">
            <v>North</v>
          </cell>
          <cell r="N829">
            <v>226005</v>
          </cell>
          <cell r="O829" t="str">
            <v>09ADIPB0194M1ZE</v>
          </cell>
          <cell r="P829">
            <v>9415103422</v>
          </cell>
          <cell r="Q829" t="str">
            <v>Jan'25</v>
          </cell>
          <cell r="R829">
            <v>2025</v>
          </cell>
          <cell r="S829"/>
          <cell r="T829">
            <v>500</v>
          </cell>
          <cell r="U829">
            <v>1.9913333333333331E-2</v>
          </cell>
          <cell r="V829" t="str">
            <v>Alien</v>
          </cell>
          <cell r="W829"/>
          <cell r="X829"/>
          <cell r="Y829"/>
          <cell r="Z829"/>
          <cell r="AA829"/>
          <cell r="AB829"/>
          <cell r="AC829"/>
          <cell r="AD829"/>
          <cell r="AE829"/>
          <cell r="AF829"/>
          <cell r="AG829"/>
          <cell r="AH829"/>
          <cell r="AI829">
            <v>9</v>
          </cell>
          <cell r="AJ829">
            <v>11.095000000000001</v>
          </cell>
          <cell r="AK829">
            <v>31.57</v>
          </cell>
          <cell r="AL829"/>
          <cell r="AM829"/>
          <cell r="AO829"/>
          <cell r="AP829">
            <v>15</v>
          </cell>
          <cell r="AQ829"/>
          <cell r="AR829"/>
          <cell r="AS829"/>
          <cell r="AT829">
            <v>10</v>
          </cell>
          <cell r="AU829">
            <v>10</v>
          </cell>
          <cell r="AV829">
            <v>9.8699999999999992</v>
          </cell>
          <cell r="AW829" t="str">
            <v/>
          </cell>
        </row>
        <row r="830">
          <cell r="A830">
            <v>828</v>
          </cell>
          <cell r="B830">
            <v>2025</v>
          </cell>
          <cell r="C830"/>
          <cell r="D830" t="str">
            <v>0015g00001RKmqYAAT</v>
          </cell>
          <cell r="E830" t="str">
            <v>NANDNI TRADERS</v>
          </cell>
          <cell r="F830" t="str">
            <v>UTTAR PRADESH</v>
          </cell>
          <cell r="G830" t="str">
            <v>SAHARANPUR</v>
          </cell>
          <cell r="H830" t="str">
            <v>Nakur</v>
          </cell>
          <cell r="I830" t="str">
            <v>OPTRIX INFRA LLP</v>
          </cell>
          <cell r="J830" t="str">
            <v>SHIV KUMAR</v>
          </cell>
          <cell r="K830" t="str">
            <v>Shiv Kumar</v>
          </cell>
          <cell r="L830" t="str">
            <v>001J100000PJG7oIAH</v>
          </cell>
          <cell r="M830" t="str">
            <v>North</v>
          </cell>
          <cell r="N830">
            <v>247341</v>
          </cell>
          <cell r="O830" t="str">
            <v>09AHIPK9381K1ZM</v>
          </cell>
          <cell r="P830">
            <v>9012456789</v>
          </cell>
          <cell r="Q830" t="str">
            <v>Jan'25</v>
          </cell>
          <cell r="R830">
            <v>2025</v>
          </cell>
          <cell r="S830"/>
          <cell r="T830">
            <v>100</v>
          </cell>
          <cell r="U830">
            <v>0</v>
          </cell>
          <cell r="V830" t="str">
            <v>Challenger</v>
          </cell>
          <cell r="W830"/>
          <cell r="X830"/>
          <cell r="Y830"/>
          <cell r="Z830"/>
          <cell r="AA830"/>
          <cell r="AB830"/>
          <cell r="AC830"/>
          <cell r="AD830"/>
          <cell r="AE830"/>
          <cell r="AF830"/>
          <cell r="AG830"/>
          <cell r="AH830"/>
          <cell r="AI830">
            <v>5</v>
          </cell>
          <cell r="AJ830"/>
          <cell r="AK830"/>
          <cell r="AL830"/>
          <cell r="AM830"/>
          <cell r="AO830"/>
          <cell r="AP830"/>
          <cell r="AQ830">
            <v>1</v>
          </cell>
          <cell r="AR830"/>
          <cell r="AS830"/>
          <cell r="AU830"/>
          <cell r="AV830"/>
          <cell r="AW830" t="str">
            <v/>
          </cell>
        </row>
        <row r="831">
          <cell r="A831">
            <v>829</v>
          </cell>
          <cell r="B831">
            <v>2025</v>
          </cell>
          <cell r="C831"/>
          <cell r="D831" t="str">
            <v>0015g00001TAZTVAA5</v>
          </cell>
          <cell r="E831" t="str">
            <v>SHREE MADHAV STEELS</v>
          </cell>
          <cell r="F831" t="str">
            <v>RAJASTHAN</v>
          </cell>
          <cell r="G831" t="str">
            <v>NAGAUR</v>
          </cell>
          <cell r="H831" t="str">
            <v>Ladnu</v>
          </cell>
          <cell r="I831" t="str">
            <v>Swastik Tradevision Pvt. Ltd.</v>
          </cell>
          <cell r="J831" t="str">
            <v>Ravi Kumar Kulmi</v>
          </cell>
          <cell r="K831" t="str">
            <v>Ravi Kumar Kulmi</v>
          </cell>
          <cell r="L831" t="str">
            <v>C12822</v>
          </cell>
          <cell r="M831" t="str">
            <v>North</v>
          </cell>
          <cell r="N831">
            <v>341306</v>
          </cell>
          <cell r="O831" t="str">
            <v>08AGMPA8123C1ZR</v>
          </cell>
          <cell r="P831">
            <v>7014144493</v>
          </cell>
          <cell r="Q831" t="str">
            <v>Jan'25</v>
          </cell>
          <cell r="R831">
            <v>2025</v>
          </cell>
          <cell r="S831"/>
          <cell r="T831">
            <v>100</v>
          </cell>
          <cell r="U831">
            <v>0</v>
          </cell>
          <cell r="V831" t="str">
            <v>Challenger</v>
          </cell>
          <cell r="W831"/>
          <cell r="X831"/>
          <cell r="Y831"/>
          <cell r="Z831"/>
          <cell r="AA831"/>
          <cell r="AB831"/>
          <cell r="AC831"/>
          <cell r="AD831"/>
          <cell r="AE831"/>
          <cell r="AF831"/>
          <cell r="AG831"/>
          <cell r="AH831"/>
          <cell r="AI831">
            <v>25.01</v>
          </cell>
          <cell r="AJ831">
            <v>19.98</v>
          </cell>
          <cell r="AK831"/>
          <cell r="AL831"/>
          <cell r="AM831"/>
          <cell r="AO831"/>
          <cell r="AP831"/>
          <cell r="AQ831"/>
          <cell r="AR831"/>
          <cell r="AS831">
            <v>19.920000000000002</v>
          </cell>
          <cell r="AU831"/>
          <cell r="AV831"/>
          <cell r="AW831">
            <v>5</v>
          </cell>
        </row>
        <row r="832">
          <cell r="A832">
            <v>830</v>
          </cell>
          <cell r="B832">
            <v>2025</v>
          </cell>
          <cell r="C832"/>
          <cell r="D832" t="str">
            <v>0015g00001ZTTA7AAP</v>
          </cell>
          <cell r="E832" t="str">
            <v>SHAYAM IRON AND HARDWARE</v>
          </cell>
          <cell r="F832" t="str">
            <v>RAJASTHAN</v>
          </cell>
          <cell r="G832" t="str">
            <v>BHARATPUR</v>
          </cell>
          <cell r="H832" t="str">
            <v>Bharatpur</v>
          </cell>
          <cell r="I832" t="str">
            <v>Swastik Tradevision Pvt. Ltd.</v>
          </cell>
          <cell r="J832" t="str">
            <v>Amit Kumar Sharma</v>
          </cell>
          <cell r="K832" t="str">
            <v>Ravi Kumar Kulmi</v>
          </cell>
          <cell r="L832" t="str">
            <v>C12822</v>
          </cell>
          <cell r="M832" t="str">
            <v>North</v>
          </cell>
          <cell r="N832">
            <v>321615</v>
          </cell>
          <cell r="O832" t="str">
            <v>08AGAPG8105A1Z3</v>
          </cell>
          <cell r="P832">
            <v>9549453100</v>
          </cell>
          <cell r="Q832" t="str">
            <v>Jan'25</v>
          </cell>
          <cell r="R832">
            <v>2025</v>
          </cell>
          <cell r="S832"/>
          <cell r="T832">
            <v>150</v>
          </cell>
          <cell r="U832">
            <v>0</v>
          </cell>
          <cell r="V832" t="str">
            <v>Challenger</v>
          </cell>
          <cell r="W832"/>
          <cell r="X832"/>
          <cell r="Y832"/>
          <cell r="Z832"/>
          <cell r="AA832"/>
          <cell r="AB832"/>
          <cell r="AC832"/>
          <cell r="AD832"/>
          <cell r="AE832"/>
          <cell r="AF832"/>
          <cell r="AG832"/>
          <cell r="AH832"/>
          <cell r="AI832">
            <v>21.04</v>
          </cell>
          <cell r="AJ832">
            <v>39.53</v>
          </cell>
          <cell r="AK832"/>
          <cell r="AL832"/>
          <cell r="AM832"/>
          <cell r="AO832"/>
          <cell r="AP832"/>
          <cell r="AQ832"/>
          <cell r="AR832"/>
          <cell r="AS832"/>
          <cell r="AU832"/>
          <cell r="AV832"/>
          <cell r="AW832" t="str">
            <v/>
          </cell>
        </row>
        <row r="833">
          <cell r="A833">
            <v>831</v>
          </cell>
          <cell r="B833">
            <v>2025</v>
          </cell>
          <cell r="C833"/>
          <cell r="D833" t="str">
            <v>001J100000RzNrBIAV</v>
          </cell>
          <cell r="E833" t="str">
            <v>KAMAL TRADING COMPANY</v>
          </cell>
          <cell r="F833" t="str">
            <v>RAJASTHAN</v>
          </cell>
          <cell r="G833" t="str">
            <v>JAIPUR</v>
          </cell>
          <cell r="H833"/>
          <cell r="I833" t="str">
            <v>Swastik Tradevision Pvt. Ltd.</v>
          </cell>
          <cell r="J833" t="str">
            <v>Amit Kumar Sharma</v>
          </cell>
          <cell r="K833" t="str">
            <v>Ravi Kumar Kulmi</v>
          </cell>
          <cell r="L833" t="str">
            <v>C12822</v>
          </cell>
          <cell r="M833" t="str">
            <v>North</v>
          </cell>
          <cell r="N833">
            <v>303108</v>
          </cell>
          <cell r="O833" t="str">
            <v>08AAPFK5195D1ZZ</v>
          </cell>
          <cell r="P833">
            <v>9352210031</v>
          </cell>
          <cell r="Q833" t="str">
            <v>Jan'25</v>
          </cell>
          <cell r="R833">
            <v>2025</v>
          </cell>
          <cell r="S833"/>
          <cell r="T833">
            <v>150</v>
          </cell>
          <cell r="U833">
            <v>6.6622222222222222E-2</v>
          </cell>
          <cell r="V833" t="str">
            <v>Challenger</v>
          </cell>
          <cell r="W833"/>
          <cell r="X833"/>
          <cell r="Y833"/>
          <cell r="Z833"/>
          <cell r="AA833"/>
          <cell r="AB833"/>
          <cell r="AC833"/>
          <cell r="AD833"/>
          <cell r="AE833"/>
          <cell r="AF833"/>
          <cell r="AG833"/>
          <cell r="AH833"/>
          <cell r="AI833">
            <v>80.569999999999993</v>
          </cell>
          <cell r="AJ833">
            <v>270.32</v>
          </cell>
          <cell r="AK833">
            <v>41.18</v>
          </cell>
          <cell r="AL833"/>
          <cell r="AM833"/>
          <cell r="AO833"/>
          <cell r="AP833"/>
          <cell r="AQ833"/>
          <cell r="AR833"/>
          <cell r="AS833">
            <v>60.68</v>
          </cell>
          <cell r="AT833">
            <v>29.98</v>
          </cell>
          <cell r="AU833"/>
          <cell r="AV833"/>
          <cell r="AW833" t="str">
            <v/>
          </cell>
        </row>
        <row r="834">
          <cell r="A834">
            <v>832</v>
          </cell>
          <cell r="B834">
            <v>2025</v>
          </cell>
          <cell r="C834"/>
          <cell r="D834" t="str">
            <v>0015g00001VBsG7AAL</v>
          </cell>
          <cell r="E834" t="str">
            <v>GOYAL TRADING COMPANY</v>
          </cell>
          <cell r="F834" t="str">
            <v>RAJASTHAN</v>
          </cell>
          <cell r="G834" t="str">
            <v>SAWAI MADHOPUR</v>
          </cell>
          <cell r="H834" t="str">
            <v>Bonli</v>
          </cell>
          <cell r="I834" t="str">
            <v>Swastik Tradevision Pvt. Ltd.</v>
          </cell>
          <cell r="J834" t="str">
            <v>Amit Kumar Sharma</v>
          </cell>
          <cell r="K834" t="str">
            <v>Ravi Kumar Kulmi</v>
          </cell>
          <cell r="L834" t="str">
            <v>C12822</v>
          </cell>
          <cell r="M834" t="str">
            <v>North</v>
          </cell>
          <cell r="N834">
            <v>322023</v>
          </cell>
          <cell r="O834" t="str">
            <v>08DHYPG0161A1ZI</v>
          </cell>
          <cell r="P834">
            <v>9664024612</v>
          </cell>
          <cell r="Q834" t="str">
            <v>Jan'25</v>
          </cell>
          <cell r="R834">
            <v>2025</v>
          </cell>
          <cell r="S834"/>
          <cell r="T834">
            <v>50</v>
          </cell>
          <cell r="U834">
            <v>0</v>
          </cell>
          <cell r="V834" t="str">
            <v>Minor</v>
          </cell>
          <cell r="W834"/>
          <cell r="X834"/>
          <cell r="Y834"/>
          <cell r="Z834"/>
          <cell r="AA834"/>
          <cell r="AB834"/>
          <cell r="AC834"/>
          <cell r="AD834"/>
          <cell r="AE834"/>
          <cell r="AF834"/>
          <cell r="AG834"/>
          <cell r="AH834"/>
          <cell r="AI834">
            <v>21.53</v>
          </cell>
          <cell r="AJ834"/>
          <cell r="AK834"/>
          <cell r="AL834"/>
          <cell r="AM834"/>
          <cell r="AO834"/>
          <cell r="AP834"/>
          <cell r="AQ834"/>
          <cell r="AR834"/>
          <cell r="AS834"/>
          <cell r="AU834"/>
          <cell r="AV834"/>
          <cell r="AW834" t="str">
            <v/>
          </cell>
        </row>
        <row r="835">
          <cell r="A835">
            <v>833</v>
          </cell>
          <cell r="B835">
            <v>2025</v>
          </cell>
          <cell r="C835"/>
          <cell r="D835" t="str">
            <v>001J100000RypIrIAJ</v>
          </cell>
          <cell r="E835" t="str">
            <v>SHEROCK VENTURES PRIVATE LIMITED</v>
          </cell>
          <cell r="F835" t="str">
            <v>MADHYA PRADESH</v>
          </cell>
          <cell r="G835" t="str">
            <v>RAISEN</v>
          </cell>
          <cell r="H835" t="str">
            <v>Bhopal</v>
          </cell>
          <cell r="I835" t="str">
            <v>Global Steel</v>
          </cell>
          <cell r="J835" t="str">
            <v>Rubean Luther</v>
          </cell>
          <cell r="K835"/>
          <cell r="L835" t="str">
            <v>C13471</v>
          </cell>
          <cell r="M835" t="str">
            <v>Central</v>
          </cell>
          <cell r="N835">
            <v>462046</v>
          </cell>
          <cell r="O835" t="str">
            <v>23AANCS3925N1ZW</v>
          </cell>
          <cell r="P835">
            <v>9893054322</v>
          </cell>
          <cell r="Q835" t="str">
            <v>Jan'25</v>
          </cell>
          <cell r="R835">
            <v>2025</v>
          </cell>
          <cell r="S835"/>
          <cell r="T835">
            <v>300</v>
          </cell>
          <cell r="U835">
            <v>0.19614444444444445</v>
          </cell>
          <cell r="V835" t="str">
            <v>Super Star</v>
          </cell>
          <cell r="W835"/>
          <cell r="X835"/>
          <cell r="Y835"/>
          <cell r="Z835"/>
          <cell r="AA835"/>
          <cell r="AB835"/>
          <cell r="AC835"/>
          <cell r="AD835"/>
          <cell r="AE835"/>
          <cell r="AF835"/>
          <cell r="AG835"/>
          <cell r="AH835"/>
          <cell r="AI835">
            <v>84</v>
          </cell>
          <cell r="AJ835"/>
          <cell r="AK835">
            <v>3</v>
          </cell>
          <cell r="AL835"/>
          <cell r="AM835">
            <v>15</v>
          </cell>
          <cell r="AN835">
            <v>6</v>
          </cell>
          <cell r="AO835">
            <v>8</v>
          </cell>
          <cell r="AP835"/>
          <cell r="AQ835"/>
          <cell r="AR835"/>
          <cell r="AS835"/>
          <cell r="AT835">
            <v>25</v>
          </cell>
          <cell r="AU835"/>
          <cell r="AV835">
            <v>151.53</v>
          </cell>
          <cell r="AW835">
            <v>33</v>
          </cell>
        </row>
        <row r="836">
          <cell r="A836">
            <v>834</v>
          </cell>
          <cell r="B836">
            <v>2025</v>
          </cell>
          <cell r="C836"/>
          <cell r="D836" t="str">
            <v>001J1000009Fz2sIAC</v>
          </cell>
          <cell r="E836" t="str">
            <v>Kuber hardware &amp; paints</v>
          </cell>
          <cell r="F836" t="str">
            <v>CHHATTISGARH</v>
          </cell>
          <cell r="G836" t="str">
            <v>RAIPUR</v>
          </cell>
          <cell r="H836" t="str">
            <v>Raipur</v>
          </cell>
          <cell r="I836" t="str">
            <v>MADHYA BHARAT ISPAT PRIVATE LIMITED</v>
          </cell>
          <cell r="J836" t="str">
            <v>Saurav Nath</v>
          </cell>
          <cell r="K836"/>
          <cell r="L836" t="str">
            <v>C12834</v>
          </cell>
          <cell r="M836" t="str">
            <v>Central</v>
          </cell>
          <cell r="N836">
            <v>492002</v>
          </cell>
          <cell r="O836" t="str">
            <v>22AMZPPM0310N1Z</v>
          </cell>
          <cell r="P836">
            <v>84508894804</v>
          </cell>
          <cell r="Q836" t="str">
            <v>Jan'25</v>
          </cell>
          <cell r="R836">
            <v>2025</v>
          </cell>
          <cell r="S836"/>
          <cell r="T836" t="str">
            <v/>
          </cell>
          <cell r="U836">
            <v>0</v>
          </cell>
          <cell r="V836" t="str">
            <v>Potential Not updated</v>
          </cell>
          <cell r="W836"/>
          <cell r="X836"/>
          <cell r="Y836"/>
          <cell r="Z836"/>
          <cell r="AA836"/>
          <cell r="AB836"/>
          <cell r="AC836"/>
          <cell r="AD836"/>
          <cell r="AE836"/>
          <cell r="AF836"/>
          <cell r="AG836"/>
          <cell r="AH836"/>
          <cell r="AI836">
            <v>30</v>
          </cell>
          <cell r="AJ836"/>
          <cell r="AK836"/>
          <cell r="AL836"/>
          <cell r="AM836"/>
          <cell r="AO836"/>
          <cell r="AP836"/>
          <cell r="AQ836"/>
          <cell r="AR836"/>
          <cell r="AS836"/>
          <cell r="AU836"/>
          <cell r="AV836"/>
          <cell r="AW836" t="str">
            <v/>
          </cell>
        </row>
        <row r="837">
          <cell r="A837">
            <v>835</v>
          </cell>
          <cell r="B837">
            <v>2025</v>
          </cell>
          <cell r="C837"/>
          <cell r="D837" t="str">
            <v>001J1000002jlt1IAA</v>
          </cell>
          <cell r="E837" t="str">
            <v>STAR AGENCY</v>
          </cell>
          <cell r="F837" t="str">
            <v>ODISHA</v>
          </cell>
          <cell r="G837" t="str">
            <v>CUTTACK</v>
          </cell>
          <cell r="H837" t="str">
            <v>Cuttack Sadar</v>
          </cell>
          <cell r="I837" t="str">
            <v>Niyati Udyog Private Limited</v>
          </cell>
          <cell r="J837" t="str">
            <v>Bidyut Ranjan Mishra</v>
          </cell>
          <cell r="K837"/>
          <cell r="L837" t="str">
            <v>C13293</v>
          </cell>
          <cell r="M837" t="str">
            <v>Central</v>
          </cell>
          <cell r="N837">
            <v>753011</v>
          </cell>
          <cell r="O837" t="str">
            <v>21AFEPB1052L1Z3</v>
          </cell>
          <cell r="P837">
            <v>9937194220</v>
          </cell>
          <cell r="Q837" t="str">
            <v>Jan'25</v>
          </cell>
          <cell r="R837">
            <v>2025</v>
          </cell>
          <cell r="S837"/>
          <cell r="T837">
            <v>500</v>
          </cell>
          <cell r="U837">
            <v>2.0666666666666667E-3</v>
          </cell>
          <cell r="V837" t="str">
            <v>Alien</v>
          </cell>
          <cell r="W837"/>
          <cell r="X837"/>
          <cell r="Y837"/>
          <cell r="Z837"/>
          <cell r="AA837"/>
          <cell r="AB837"/>
          <cell r="AC837"/>
          <cell r="AD837"/>
          <cell r="AE837"/>
          <cell r="AF837"/>
          <cell r="AG837"/>
          <cell r="AH837"/>
          <cell r="AI837">
            <v>12</v>
          </cell>
          <cell r="AJ837"/>
          <cell r="AK837"/>
          <cell r="AL837"/>
          <cell r="AM837">
            <v>14</v>
          </cell>
          <cell r="AO837"/>
          <cell r="AP837"/>
          <cell r="AQ837"/>
          <cell r="AR837"/>
          <cell r="AS837"/>
          <cell r="AU837"/>
          <cell r="AV837">
            <v>3.1</v>
          </cell>
          <cell r="AW837" t="str">
            <v/>
          </cell>
        </row>
        <row r="838">
          <cell r="A838">
            <v>836</v>
          </cell>
          <cell r="B838">
            <v>2025</v>
          </cell>
          <cell r="C838"/>
          <cell r="D838" t="str">
            <v>001J100000RyyN1IAJ</v>
          </cell>
          <cell r="E838" t="str">
            <v>ROHIT ENTERPRISES</v>
          </cell>
          <cell r="F838" t="str">
            <v>MADHYA PRADESH</v>
          </cell>
          <cell r="G838" t="str">
            <v>INDORE</v>
          </cell>
          <cell r="H838" t="str">
            <v>Indore</v>
          </cell>
          <cell r="I838" t="str">
            <v>R. K. ENTERPRISES</v>
          </cell>
          <cell r="J838" t="str">
            <v>Yogeshwar Richhariya</v>
          </cell>
          <cell r="K838"/>
          <cell r="L838" t="str">
            <v>001J1000005ZfroIAC</v>
          </cell>
          <cell r="M838" t="str">
            <v>Central</v>
          </cell>
          <cell r="N838">
            <v>452001</v>
          </cell>
          <cell r="O838" t="str">
            <v>23AHRPA5548F1ZF</v>
          </cell>
          <cell r="P838">
            <v>9893625077</v>
          </cell>
          <cell r="Q838" t="str">
            <v>Jan'25</v>
          </cell>
          <cell r="R838">
            <v>2025</v>
          </cell>
          <cell r="S838"/>
          <cell r="T838">
            <v>200</v>
          </cell>
          <cell r="U838">
            <v>0.12451666666666666</v>
          </cell>
          <cell r="V838" t="str">
            <v>Star</v>
          </cell>
          <cell r="W838"/>
          <cell r="X838"/>
          <cell r="Y838"/>
          <cell r="Z838"/>
          <cell r="AA838"/>
          <cell r="AB838"/>
          <cell r="AC838"/>
          <cell r="AD838"/>
          <cell r="AE838"/>
          <cell r="AF838"/>
          <cell r="AG838"/>
          <cell r="AH838"/>
          <cell r="AI838">
            <v>92.16</v>
          </cell>
          <cell r="AJ838">
            <v>12.92</v>
          </cell>
          <cell r="AK838">
            <v>9.86</v>
          </cell>
          <cell r="AL838">
            <v>12</v>
          </cell>
          <cell r="AM838">
            <v>9</v>
          </cell>
          <cell r="AN838">
            <v>2</v>
          </cell>
          <cell r="AO838">
            <v>0.12</v>
          </cell>
          <cell r="AP838">
            <v>4</v>
          </cell>
          <cell r="AQ838">
            <v>10</v>
          </cell>
          <cell r="AR838">
            <v>40.72</v>
          </cell>
          <cell r="AS838">
            <v>3.2</v>
          </cell>
          <cell r="AT838">
            <v>44.51</v>
          </cell>
          <cell r="AU838">
            <v>10</v>
          </cell>
          <cell r="AV838">
            <v>20.2</v>
          </cell>
          <cell r="AW838">
            <v>142</v>
          </cell>
        </row>
        <row r="839">
          <cell r="A839">
            <v>837</v>
          </cell>
          <cell r="B839">
            <v>2025</v>
          </cell>
          <cell r="C839"/>
          <cell r="D839" t="str">
            <v>001J100000Rz0azIAB</v>
          </cell>
          <cell r="E839" t="str">
            <v>SEEMA STEEL</v>
          </cell>
          <cell r="F839" t="str">
            <v>MADHYA PRADESH</v>
          </cell>
          <cell r="G839" t="str">
            <v>INDORE</v>
          </cell>
          <cell r="H839" t="str">
            <v>Indore</v>
          </cell>
          <cell r="I839" t="str">
            <v>R. K. ENTERPRISES</v>
          </cell>
          <cell r="J839" t="str">
            <v>Yogeshwar Richhariya</v>
          </cell>
          <cell r="K839"/>
          <cell r="L839" t="str">
            <v>001J1000005ZfroIAC</v>
          </cell>
          <cell r="M839" t="str">
            <v>Central</v>
          </cell>
          <cell r="N839">
            <v>452001</v>
          </cell>
          <cell r="O839" t="str">
            <v>23AOEPP9660F1ZT</v>
          </cell>
          <cell r="P839">
            <v>9827273543</v>
          </cell>
          <cell r="Q839" t="str">
            <v>Jan'25</v>
          </cell>
          <cell r="R839">
            <v>2025</v>
          </cell>
          <cell r="S839"/>
          <cell r="T839">
            <v>30</v>
          </cell>
          <cell r="U839">
            <v>0</v>
          </cell>
          <cell r="V839" t="str">
            <v>Minor</v>
          </cell>
          <cell r="W839"/>
          <cell r="X839"/>
          <cell r="Y839"/>
          <cell r="Z839"/>
          <cell r="AA839"/>
          <cell r="AB839"/>
          <cell r="AC839"/>
          <cell r="AD839"/>
          <cell r="AE839"/>
          <cell r="AF839"/>
          <cell r="AG839"/>
          <cell r="AH839"/>
          <cell r="AI839">
            <v>12</v>
          </cell>
          <cell r="AJ839">
            <v>51.17</v>
          </cell>
          <cell r="AK839">
            <v>66.14</v>
          </cell>
          <cell r="AL839">
            <v>2</v>
          </cell>
          <cell r="AM839">
            <v>4</v>
          </cell>
          <cell r="AO839">
            <v>30.07</v>
          </cell>
          <cell r="AP839"/>
          <cell r="AQ839">
            <v>2</v>
          </cell>
          <cell r="AR839">
            <v>3</v>
          </cell>
          <cell r="AS839"/>
          <cell r="AU839"/>
          <cell r="AV839"/>
          <cell r="AW839" t="str">
            <v/>
          </cell>
        </row>
        <row r="840">
          <cell r="A840">
            <v>838</v>
          </cell>
          <cell r="B840">
            <v>2025</v>
          </cell>
          <cell r="C840"/>
          <cell r="D840" t="str">
            <v>0015g00001LVcLpAAL</v>
          </cell>
          <cell r="E840" t="str">
            <v>NITA STEEL SUPPLIERS</v>
          </cell>
          <cell r="F840" t="str">
            <v>MADHYA PRADESH</v>
          </cell>
          <cell r="G840" t="str">
            <v>INDORE</v>
          </cell>
          <cell r="H840" t="str">
            <v>Mhow</v>
          </cell>
          <cell r="I840" t="str">
            <v>R. K. ENTERPRISES</v>
          </cell>
          <cell r="J840" t="str">
            <v>Yogeshwar Richhariya</v>
          </cell>
          <cell r="K840"/>
          <cell r="L840" t="str">
            <v>001J1000005ZfroIAC</v>
          </cell>
          <cell r="M840" t="str">
            <v>Central</v>
          </cell>
          <cell r="N840">
            <v>452001</v>
          </cell>
          <cell r="O840" t="str">
            <v>23AGZPK8028P1ZH</v>
          </cell>
          <cell r="P840">
            <v>9301423404</v>
          </cell>
          <cell r="Q840" t="str">
            <v>Jan'25</v>
          </cell>
          <cell r="R840">
            <v>2025</v>
          </cell>
          <cell r="S840"/>
          <cell r="T840">
            <v>100</v>
          </cell>
          <cell r="U840">
            <v>1.1717</v>
          </cell>
          <cell r="V840" t="str">
            <v>Star</v>
          </cell>
          <cell r="W840"/>
          <cell r="X840"/>
          <cell r="Y840"/>
          <cell r="Z840"/>
          <cell r="AA840"/>
          <cell r="AB840"/>
          <cell r="AC840"/>
          <cell r="AD840"/>
          <cell r="AE840"/>
          <cell r="AF840"/>
          <cell r="AG840"/>
          <cell r="AH840"/>
          <cell r="AI840">
            <v>5.5</v>
          </cell>
          <cell r="AJ840">
            <v>0.435</v>
          </cell>
          <cell r="AK840"/>
          <cell r="AL840">
            <v>40</v>
          </cell>
          <cell r="AM840">
            <v>8</v>
          </cell>
          <cell r="AN840">
            <v>61</v>
          </cell>
          <cell r="AO840">
            <v>33.01</v>
          </cell>
          <cell r="AP840">
            <v>13</v>
          </cell>
          <cell r="AQ840">
            <v>35</v>
          </cell>
          <cell r="AR840">
            <v>5</v>
          </cell>
          <cell r="AS840">
            <v>14.5</v>
          </cell>
          <cell r="AT840">
            <v>160.22</v>
          </cell>
          <cell r="AU840">
            <v>75</v>
          </cell>
          <cell r="AV840">
            <v>116.29</v>
          </cell>
          <cell r="AW840">
            <v>241</v>
          </cell>
        </row>
        <row r="841">
          <cell r="A841">
            <v>839</v>
          </cell>
          <cell r="B841">
            <v>2025</v>
          </cell>
          <cell r="C841"/>
          <cell r="D841" t="str">
            <v>001J100000RyyqrIAB</v>
          </cell>
          <cell r="E841" t="str">
            <v>M/S. MAHA BINAYAK TRADERS</v>
          </cell>
          <cell r="F841" t="str">
            <v>ODISHA</v>
          </cell>
          <cell r="G841" t="str">
            <v>KALAHANDI</v>
          </cell>
          <cell r="H841" t="str">
            <v>Lanjigarh</v>
          </cell>
          <cell r="I841" t="str">
            <v>SACHDEVA ISPAT PVT LTD</v>
          </cell>
          <cell r="J841" t="str">
            <v>Amit Behera</v>
          </cell>
          <cell r="K841"/>
          <cell r="L841" t="str">
            <v>C12823</v>
          </cell>
          <cell r="M841" t="str">
            <v>Central</v>
          </cell>
          <cell r="N841">
            <v>766027</v>
          </cell>
          <cell r="O841" t="str">
            <v>21ARTPA9088L1Z8</v>
          </cell>
          <cell r="P841">
            <v>7008457493</v>
          </cell>
          <cell r="Q841" t="str">
            <v>Jan'25</v>
          </cell>
          <cell r="R841">
            <v>2025</v>
          </cell>
          <cell r="S841"/>
          <cell r="T841">
            <v>100</v>
          </cell>
          <cell r="U841">
            <v>0.55056666666666665</v>
          </cell>
          <cell r="V841" t="str">
            <v>Star</v>
          </cell>
          <cell r="W841"/>
          <cell r="X841"/>
          <cell r="Y841"/>
          <cell r="Z841"/>
          <cell r="AA841"/>
          <cell r="AB841"/>
          <cell r="AC841"/>
          <cell r="AD841"/>
          <cell r="AE841"/>
          <cell r="AF841"/>
          <cell r="AG841"/>
          <cell r="AH841"/>
          <cell r="AI841">
            <v>40</v>
          </cell>
          <cell r="AJ841"/>
          <cell r="AK841"/>
          <cell r="AL841"/>
          <cell r="AM841">
            <v>11.5</v>
          </cell>
          <cell r="AN841">
            <v>27</v>
          </cell>
          <cell r="AO841">
            <v>32.65</v>
          </cell>
          <cell r="AP841">
            <v>60.85</v>
          </cell>
          <cell r="AQ841">
            <v>66.89</v>
          </cell>
          <cell r="AR841"/>
          <cell r="AS841">
            <v>130.28</v>
          </cell>
          <cell r="AT841">
            <v>39.979999999999997</v>
          </cell>
          <cell r="AU841">
            <v>20</v>
          </cell>
          <cell r="AV841">
            <v>105.19</v>
          </cell>
          <cell r="AW841">
            <v>42</v>
          </cell>
        </row>
        <row r="842">
          <cell r="A842">
            <v>840</v>
          </cell>
          <cell r="B842">
            <v>2025</v>
          </cell>
          <cell r="C842"/>
          <cell r="D842" t="str">
            <v>001J100000S0NNYIA3</v>
          </cell>
          <cell r="E842" t="str">
            <v>M/S MAA TARINI TRADERS</v>
          </cell>
          <cell r="F842" t="str">
            <v>ODISHA</v>
          </cell>
          <cell r="G842" t="str">
            <v>SUNDARGARH</v>
          </cell>
          <cell r="H842" t="str">
            <v>Sundargarh</v>
          </cell>
          <cell r="I842" t="str">
            <v>SACHDEVA ISPAT PVT LTD</v>
          </cell>
          <cell r="J842" t="str">
            <v>Papun Padhan</v>
          </cell>
          <cell r="K842"/>
          <cell r="L842" t="str">
            <v>C12823</v>
          </cell>
          <cell r="M842" t="str">
            <v>Central</v>
          </cell>
          <cell r="N842">
            <v>770001</v>
          </cell>
          <cell r="O842" t="str">
            <v>21ATPPM0638Q1Z8</v>
          </cell>
          <cell r="P842">
            <v>8117915915</v>
          </cell>
          <cell r="Q842" t="str">
            <v>Jan'25</v>
          </cell>
          <cell r="R842">
            <v>2025</v>
          </cell>
          <cell r="S842"/>
          <cell r="T842">
            <v>60</v>
          </cell>
          <cell r="U842">
            <v>1.6666666666666666E-2</v>
          </cell>
          <cell r="V842" t="str">
            <v>Challenger</v>
          </cell>
          <cell r="W842"/>
          <cell r="X842"/>
          <cell r="Y842"/>
          <cell r="Z842"/>
          <cell r="AA842"/>
          <cell r="AB842"/>
          <cell r="AC842"/>
          <cell r="AD842"/>
          <cell r="AE842"/>
          <cell r="AF842"/>
          <cell r="AG842"/>
          <cell r="AH842"/>
          <cell r="AI842">
            <v>4</v>
          </cell>
          <cell r="AJ842">
            <v>1.7</v>
          </cell>
          <cell r="AK842"/>
          <cell r="AL842">
            <v>8</v>
          </cell>
          <cell r="AM842"/>
          <cell r="AO842"/>
          <cell r="AP842"/>
          <cell r="AQ842">
            <v>0.5</v>
          </cell>
          <cell r="AR842">
            <v>0.5</v>
          </cell>
          <cell r="AS842"/>
          <cell r="AU842"/>
          <cell r="AV842">
            <v>3</v>
          </cell>
          <cell r="AW842" t="str">
            <v/>
          </cell>
        </row>
        <row r="843">
          <cell r="A843">
            <v>841</v>
          </cell>
          <cell r="B843">
            <v>2025</v>
          </cell>
          <cell r="C843"/>
          <cell r="D843" t="str">
            <v>001J100000RysbCIAR</v>
          </cell>
          <cell r="E843" t="str">
            <v>M/S.RANISATI ENTERPRISES</v>
          </cell>
          <cell r="F843" t="str">
            <v>ODISHA</v>
          </cell>
          <cell r="G843" t="str">
            <v>SUNDARGARH</v>
          </cell>
          <cell r="H843"/>
          <cell r="I843" t="str">
            <v>SACHDEVA ISPAT PVT LTD</v>
          </cell>
          <cell r="J843" t="str">
            <v>Papun Padhan</v>
          </cell>
          <cell r="K843"/>
          <cell r="L843" t="str">
            <v>C12823</v>
          </cell>
          <cell r="M843" t="str">
            <v>Central</v>
          </cell>
          <cell r="N843">
            <v>770017</v>
          </cell>
          <cell r="O843" t="str">
            <v>21AFSPA6761R1ZW</v>
          </cell>
          <cell r="P843">
            <v>9437042143</v>
          </cell>
          <cell r="Q843" t="str">
            <v>Jan'25</v>
          </cell>
          <cell r="R843">
            <v>2025</v>
          </cell>
          <cell r="S843"/>
          <cell r="T843">
            <v>70</v>
          </cell>
          <cell r="U843">
            <v>0</v>
          </cell>
          <cell r="V843" t="str">
            <v>Challenger</v>
          </cell>
          <cell r="W843"/>
          <cell r="X843"/>
          <cell r="Y843"/>
          <cell r="Z843"/>
          <cell r="AA843"/>
          <cell r="AB843"/>
          <cell r="AC843"/>
          <cell r="AD843"/>
          <cell r="AE843"/>
          <cell r="AF843"/>
          <cell r="AG843"/>
          <cell r="AH843"/>
          <cell r="AI843">
            <v>20</v>
          </cell>
          <cell r="AJ843"/>
          <cell r="AK843"/>
          <cell r="AL843"/>
          <cell r="AM843"/>
          <cell r="AO843"/>
          <cell r="AP843"/>
          <cell r="AQ843"/>
          <cell r="AR843"/>
          <cell r="AS843"/>
          <cell r="AU843"/>
          <cell r="AV843"/>
          <cell r="AW843" t="str">
            <v/>
          </cell>
        </row>
        <row r="844">
          <cell r="A844">
            <v>842</v>
          </cell>
          <cell r="B844">
            <v>2025</v>
          </cell>
          <cell r="C844"/>
          <cell r="D844" t="str">
            <v>0015g00001XasyBAAR</v>
          </cell>
          <cell r="E844" t="str">
            <v>Ambey Steels</v>
          </cell>
          <cell r="F844" t="str">
            <v>ODISHA</v>
          </cell>
          <cell r="G844" t="str">
            <v>SUNDARGARH</v>
          </cell>
          <cell r="H844" t="str">
            <v>Sundargarh</v>
          </cell>
          <cell r="I844" t="str">
            <v>SACHDEVA ISPAT PVT LTD</v>
          </cell>
          <cell r="J844" t="str">
            <v>Papun Padhan</v>
          </cell>
          <cell r="K844"/>
          <cell r="L844" t="str">
            <v>C12823</v>
          </cell>
          <cell r="M844" t="str">
            <v>Central</v>
          </cell>
          <cell r="N844">
            <v>769004</v>
          </cell>
          <cell r="O844" t="str">
            <v>21ACMPM7267M1Z3</v>
          </cell>
          <cell r="P844">
            <v>9438760869</v>
          </cell>
          <cell r="Q844" t="str">
            <v>Jan'25</v>
          </cell>
          <cell r="R844">
            <v>2025</v>
          </cell>
          <cell r="S844"/>
          <cell r="T844">
            <v>30</v>
          </cell>
          <cell r="U844">
            <v>4.4444444444444439E-2</v>
          </cell>
          <cell r="V844" t="str">
            <v>Minor</v>
          </cell>
          <cell r="W844"/>
          <cell r="X844"/>
          <cell r="Y844"/>
          <cell r="Z844"/>
          <cell r="AA844"/>
          <cell r="AB844"/>
          <cell r="AC844"/>
          <cell r="AD844"/>
          <cell r="AE844"/>
          <cell r="AF844"/>
          <cell r="AG844"/>
          <cell r="AH844"/>
          <cell r="AI844">
            <v>2</v>
          </cell>
          <cell r="AJ844">
            <v>3</v>
          </cell>
          <cell r="AK844"/>
          <cell r="AL844"/>
          <cell r="AM844">
            <v>2.5</v>
          </cell>
          <cell r="AO844"/>
          <cell r="AP844"/>
          <cell r="AQ844"/>
          <cell r="AR844"/>
          <cell r="AS844"/>
          <cell r="AU844">
            <v>4</v>
          </cell>
          <cell r="AV844"/>
          <cell r="AW844" t="str">
            <v/>
          </cell>
        </row>
        <row r="845">
          <cell r="A845">
            <v>843</v>
          </cell>
          <cell r="B845">
            <v>2025</v>
          </cell>
          <cell r="C845"/>
          <cell r="D845" t="str">
            <v>001J100000RyrcLIAR</v>
          </cell>
          <cell r="E845" t="str">
            <v>M/S NISHA ENTERPRISES</v>
          </cell>
          <cell r="F845" t="str">
            <v>ODISHA</v>
          </cell>
          <cell r="G845" t="str">
            <v>BARGARH</v>
          </cell>
          <cell r="H845" t="str">
            <v>Maneswar</v>
          </cell>
          <cell r="I845" t="str">
            <v>SACHDEVA ISPAT PVT LTD</v>
          </cell>
          <cell r="J845" t="str">
            <v>Papun Padhan</v>
          </cell>
          <cell r="K845"/>
          <cell r="L845" t="str">
            <v>C12823</v>
          </cell>
          <cell r="M845" t="str">
            <v>Central</v>
          </cell>
          <cell r="N845">
            <v>768029</v>
          </cell>
          <cell r="O845" t="str">
            <v>21ABPPA2248C1ZC</v>
          </cell>
          <cell r="P845">
            <v>9437056218</v>
          </cell>
          <cell r="Q845" t="str">
            <v>Jan'25</v>
          </cell>
          <cell r="R845">
            <v>2025</v>
          </cell>
          <cell r="S845"/>
          <cell r="T845">
            <v>100</v>
          </cell>
          <cell r="U845">
            <v>0</v>
          </cell>
          <cell r="V845" t="str">
            <v>Challenger</v>
          </cell>
          <cell r="W845"/>
          <cell r="X845"/>
          <cell r="Y845"/>
          <cell r="Z845"/>
          <cell r="AA845"/>
          <cell r="AB845"/>
          <cell r="AC845"/>
          <cell r="AD845"/>
          <cell r="AE845"/>
          <cell r="AF845"/>
          <cell r="AG845"/>
          <cell r="AH845"/>
          <cell r="AI845">
            <v>12</v>
          </cell>
          <cell r="AJ845"/>
          <cell r="AK845"/>
          <cell r="AL845"/>
          <cell r="AM845"/>
          <cell r="AO845"/>
          <cell r="AP845"/>
          <cell r="AQ845"/>
          <cell r="AR845"/>
          <cell r="AS845"/>
          <cell r="AU845"/>
          <cell r="AV845"/>
          <cell r="AW845" t="str">
            <v/>
          </cell>
        </row>
        <row r="846">
          <cell r="A846">
            <v>844</v>
          </cell>
          <cell r="B846">
            <v>2025</v>
          </cell>
          <cell r="C846"/>
          <cell r="D846" t="str">
            <v>001J100000RyRCOIA3</v>
          </cell>
          <cell r="E846" t="str">
            <v>KHATOR METAL CORPORATION</v>
          </cell>
          <cell r="F846" t="str">
            <v>CHHATTISGARH</v>
          </cell>
          <cell r="G846" t="str">
            <v>RAIPUR</v>
          </cell>
          <cell r="H846" t="str">
            <v>Raipur</v>
          </cell>
          <cell r="I846" t="str">
            <v>SSTL (INDIA) PRIVATE LIMITED</v>
          </cell>
          <cell r="J846" t="str">
            <v>Ekeshwar Sahu</v>
          </cell>
          <cell r="K846"/>
          <cell r="L846" t="str">
            <v>C13295</v>
          </cell>
          <cell r="M846" t="str">
            <v>Central</v>
          </cell>
          <cell r="N846">
            <v>492001</v>
          </cell>
          <cell r="O846" t="str">
            <v>22AARHR2939C1ZA</v>
          </cell>
          <cell r="P846">
            <v>8770496432</v>
          </cell>
          <cell r="Q846" t="str">
            <v>Jan'25</v>
          </cell>
          <cell r="R846">
            <v>2025</v>
          </cell>
          <cell r="S846"/>
          <cell r="T846">
            <v>40</v>
          </cell>
          <cell r="U846">
            <v>0</v>
          </cell>
          <cell r="V846" t="str">
            <v>Minor</v>
          </cell>
          <cell r="W846"/>
          <cell r="X846"/>
          <cell r="Y846"/>
          <cell r="Z846"/>
          <cell r="AA846"/>
          <cell r="AB846"/>
          <cell r="AC846"/>
          <cell r="AD846"/>
          <cell r="AE846"/>
          <cell r="AF846"/>
          <cell r="AG846"/>
          <cell r="AH846"/>
          <cell r="AI846">
            <v>56</v>
          </cell>
          <cell r="AJ846"/>
          <cell r="AK846">
            <v>240</v>
          </cell>
          <cell r="AL846"/>
          <cell r="AM846">
            <v>10</v>
          </cell>
          <cell r="AO846"/>
          <cell r="AP846"/>
          <cell r="AQ846">
            <v>24.17</v>
          </cell>
          <cell r="AR846"/>
          <cell r="AS846">
            <v>20.76</v>
          </cell>
          <cell r="AU846"/>
          <cell r="AV846"/>
          <cell r="AW846" t="str">
            <v/>
          </cell>
        </row>
        <row r="847">
          <cell r="A847">
            <v>845</v>
          </cell>
          <cell r="B847">
            <v>2025</v>
          </cell>
          <cell r="C847"/>
          <cell r="D847" t="str">
            <v>001J1000003jw0sIAA</v>
          </cell>
          <cell r="E847" t="str">
            <v>SHIVANI ENTERPRISE, GUGHUSH ROAD CHANDRAPUR</v>
          </cell>
          <cell r="F847" t="str">
            <v>Maharashtra</v>
          </cell>
          <cell r="G847" t="str">
            <v>Chandrapur</v>
          </cell>
          <cell r="H847" t="str">
            <v>Chandrapur</v>
          </cell>
          <cell r="I847" t="str">
            <v>SSTL (INDIA) PRIVATE LIMITED</v>
          </cell>
          <cell r="J847" t="str">
            <v>Ekeshwar Sahu</v>
          </cell>
          <cell r="K847"/>
          <cell r="L847" t="str">
            <v>C13295</v>
          </cell>
          <cell r="M847" t="str">
            <v>Central</v>
          </cell>
          <cell r="N847">
            <v>442405</v>
          </cell>
          <cell r="O847" t="str">
            <v>27CMQPA0670N1ZP</v>
          </cell>
          <cell r="P847">
            <v>9763799514</v>
          </cell>
          <cell r="Q847" t="str">
            <v>Jan'25</v>
          </cell>
          <cell r="R847">
            <v>2025</v>
          </cell>
          <cell r="S847"/>
          <cell r="T847">
            <v>120</v>
          </cell>
          <cell r="U847">
            <v>0.22877777777777777</v>
          </cell>
          <cell r="V847" t="str">
            <v>Star</v>
          </cell>
          <cell r="W847"/>
          <cell r="X847"/>
          <cell r="Y847"/>
          <cell r="Z847"/>
          <cell r="AA847"/>
          <cell r="AB847"/>
          <cell r="AC847"/>
          <cell r="AD847"/>
          <cell r="AE847"/>
          <cell r="AF847"/>
          <cell r="AG847"/>
          <cell r="AH847"/>
          <cell r="AI847">
            <v>34</v>
          </cell>
          <cell r="AJ847">
            <v>10</v>
          </cell>
          <cell r="AK847">
            <v>20</v>
          </cell>
          <cell r="AL847"/>
          <cell r="AM847">
            <v>15</v>
          </cell>
          <cell r="AN847">
            <v>25</v>
          </cell>
          <cell r="AO847">
            <v>30.06</v>
          </cell>
          <cell r="AP847">
            <v>8.5299999999999994</v>
          </cell>
          <cell r="AQ847">
            <v>19.989999999999998</v>
          </cell>
          <cell r="AR847"/>
          <cell r="AS847">
            <v>20.2</v>
          </cell>
          <cell r="AT847">
            <v>20.309999999999999</v>
          </cell>
          <cell r="AU847">
            <v>37</v>
          </cell>
          <cell r="AV847">
            <v>25.05</v>
          </cell>
          <cell r="AW847">
            <v>25</v>
          </cell>
        </row>
        <row r="848">
          <cell r="A848">
            <v>846</v>
          </cell>
          <cell r="B848">
            <v>2025</v>
          </cell>
          <cell r="C848"/>
          <cell r="D848" t="str">
            <v>001J100000S0IVMIAF</v>
          </cell>
          <cell r="E848" t="str">
            <v>TIRUPATI CEMENT STORE</v>
          </cell>
          <cell r="F848" t="str">
            <v>JHARKHAND</v>
          </cell>
          <cell r="G848" t="str">
            <v>PALAMU</v>
          </cell>
          <cell r="H848" t="str">
            <v>Chhatarpur</v>
          </cell>
          <cell r="I848" t="str">
            <v>M/S JAI BALAJEE ENTERPRISES</v>
          </cell>
          <cell r="J848" t="str">
            <v>Debjyoti Lahiri</v>
          </cell>
          <cell r="K848"/>
          <cell r="L848" t="str">
            <v>001J100000ME8pzIAD</v>
          </cell>
          <cell r="M848" t="str">
            <v>East</v>
          </cell>
          <cell r="N848">
            <v>822131</v>
          </cell>
          <cell r="O848" t="str">
            <v>20DMNPK0737G1ZA</v>
          </cell>
          <cell r="P848">
            <v>7004355275</v>
          </cell>
          <cell r="Q848" t="str">
            <v>Jan'25</v>
          </cell>
          <cell r="R848">
            <v>2025</v>
          </cell>
          <cell r="S848"/>
          <cell r="T848">
            <v>450</v>
          </cell>
          <cell r="U848">
            <v>0</v>
          </cell>
          <cell r="V848" t="str">
            <v>Alien</v>
          </cell>
          <cell r="W848"/>
          <cell r="X848"/>
          <cell r="Y848"/>
          <cell r="Z848"/>
          <cell r="AA848"/>
          <cell r="AB848"/>
          <cell r="AC848"/>
          <cell r="AD848"/>
          <cell r="AE848"/>
          <cell r="AF848"/>
          <cell r="AG848"/>
          <cell r="AH848"/>
          <cell r="AI848">
            <v>60</v>
          </cell>
          <cell r="AJ848"/>
          <cell r="AK848"/>
          <cell r="AL848"/>
          <cell r="AM848"/>
          <cell r="AO848"/>
          <cell r="AP848"/>
          <cell r="AQ848"/>
          <cell r="AR848"/>
          <cell r="AS848"/>
          <cell r="AU848"/>
          <cell r="AV848"/>
          <cell r="AW848" t="str">
            <v/>
          </cell>
        </row>
        <row r="849">
          <cell r="A849">
            <v>847</v>
          </cell>
          <cell r="B849">
            <v>2025</v>
          </cell>
          <cell r="C849"/>
          <cell r="D849" t="str">
            <v>001J100000IZJU8IAH</v>
          </cell>
          <cell r="E849" t="str">
            <v>M/S JAISWAL CEMENT &amp; HARDWARE</v>
          </cell>
          <cell r="F849" t="str">
            <v>JHARKHAND</v>
          </cell>
          <cell r="G849" t="str">
            <v>RANCHI</v>
          </cell>
          <cell r="H849" t="str">
            <v>Namkum</v>
          </cell>
          <cell r="I849" t="str">
            <v>M/s REAL DREAMS ENTERPRISES</v>
          </cell>
          <cell r="J849" t="str">
            <v>Susmit Kumar</v>
          </cell>
          <cell r="K849"/>
          <cell r="L849" t="str">
            <v>001J100000PHe79IAD</v>
          </cell>
          <cell r="M849" t="str">
            <v>East</v>
          </cell>
          <cell r="N849">
            <v>835103</v>
          </cell>
          <cell r="O849" t="str">
            <v>20AANPJ2557J1ZQ</v>
          </cell>
          <cell r="P849">
            <v>9431106003</v>
          </cell>
          <cell r="Q849" t="str">
            <v>Jan'25</v>
          </cell>
          <cell r="R849">
            <v>2025</v>
          </cell>
          <cell r="S849"/>
          <cell r="T849">
            <v>270</v>
          </cell>
          <cell r="U849">
            <v>1.9703703703703706E-2</v>
          </cell>
          <cell r="V849" t="str">
            <v>Alien</v>
          </cell>
          <cell r="W849"/>
          <cell r="X849"/>
          <cell r="Y849"/>
          <cell r="Z849"/>
          <cell r="AA849"/>
          <cell r="AB849"/>
          <cell r="AC849"/>
          <cell r="AD849"/>
          <cell r="AE849"/>
          <cell r="AF849"/>
          <cell r="AG849"/>
          <cell r="AH849"/>
          <cell r="AI849">
            <v>50</v>
          </cell>
          <cell r="AJ849">
            <v>25</v>
          </cell>
          <cell r="AK849">
            <v>69.5</v>
          </cell>
          <cell r="AL849">
            <v>60.48</v>
          </cell>
          <cell r="AM849">
            <v>25.08</v>
          </cell>
          <cell r="AO849">
            <v>49.96</v>
          </cell>
          <cell r="AP849">
            <v>90.38</v>
          </cell>
          <cell r="AQ849"/>
          <cell r="AR849"/>
          <cell r="AS849"/>
          <cell r="AT849">
            <v>15.96</v>
          </cell>
          <cell r="AU849"/>
          <cell r="AV849"/>
          <cell r="AW849" t="str">
            <v/>
          </cell>
        </row>
        <row r="850">
          <cell r="A850">
            <v>848</v>
          </cell>
          <cell r="B850">
            <v>2025</v>
          </cell>
          <cell r="C850"/>
          <cell r="D850" t="str">
            <v>001J100000RZ0BXIAB</v>
          </cell>
          <cell r="E850" t="str">
            <v>M/S SHRI RAMESHWARAM SALES</v>
          </cell>
          <cell r="F850" t="str">
            <v>JHARKHAND</v>
          </cell>
          <cell r="G850" t="str">
            <v>RANCHI</v>
          </cell>
          <cell r="H850" t="str">
            <v>Namkum</v>
          </cell>
          <cell r="I850" t="str">
            <v>M/s REAL DREAMS ENTERPRISES</v>
          </cell>
          <cell r="J850" t="str">
            <v>Susmit Kumar</v>
          </cell>
          <cell r="K850"/>
          <cell r="L850" t="str">
            <v>001J100000PHe79IAD</v>
          </cell>
          <cell r="M850" t="str">
            <v>East</v>
          </cell>
          <cell r="N850">
            <v>834001</v>
          </cell>
          <cell r="O850" t="str">
            <v>20AOFPS9630B1Z9</v>
          </cell>
          <cell r="P850">
            <v>9835135296</v>
          </cell>
          <cell r="Q850" t="str">
            <v>Jan'25</v>
          </cell>
          <cell r="R850">
            <v>2025</v>
          </cell>
          <cell r="S850"/>
          <cell r="T850">
            <v>1400</v>
          </cell>
          <cell r="U850">
            <v>0</v>
          </cell>
          <cell r="V850" t="str">
            <v>Alien</v>
          </cell>
          <cell r="W850"/>
          <cell r="X850"/>
          <cell r="Y850"/>
          <cell r="Z850"/>
          <cell r="AA850"/>
          <cell r="AB850"/>
          <cell r="AC850"/>
          <cell r="AD850"/>
          <cell r="AE850"/>
          <cell r="AF850"/>
          <cell r="AG850"/>
          <cell r="AH850"/>
          <cell r="AI850">
            <v>10</v>
          </cell>
          <cell r="AJ850"/>
          <cell r="AK850">
            <v>7.5</v>
          </cell>
          <cell r="AL850">
            <v>7.28</v>
          </cell>
          <cell r="AM850"/>
          <cell r="AO850"/>
          <cell r="AP850">
            <v>10</v>
          </cell>
          <cell r="AQ850"/>
          <cell r="AR850"/>
          <cell r="AS850"/>
          <cell r="AU850"/>
          <cell r="AV850"/>
          <cell r="AW850">
            <v>3</v>
          </cell>
        </row>
        <row r="851">
          <cell r="A851">
            <v>849</v>
          </cell>
          <cell r="B851">
            <v>2025</v>
          </cell>
          <cell r="C851"/>
          <cell r="D851" t="str">
            <v>001J100000MDXUFIA5</v>
          </cell>
          <cell r="E851" t="str">
            <v>VISHAL AGENCY</v>
          </cell>
          <cell r="F851" t="str">
            <v>JHARKHAND</v>
          </cell>
          <cell r="G851" t="str">
            <v>RANCHI</v>
          </cell>
          <cell r="H851"/>
          <cell r="I851" t="str">
            <v>M/s REAL DREAMS ENTERPRISES</v>
          </cell>
          <cell r="J851" t="str">
            <v>Susmit Kumar</v>
          </cell>
          <cell r="K851"/>
          <cell r="L851" t="str">
            <v>001J100000PHe79IAD</v>
          </cell>
          <cell r="M851" t="str">
            <v>East</v>
          </cell>
          <cell r="N851">
            <v>835221</v>
          </cell>
          <cell r="O851" t="str">
            <v>20AGKPS0099M1Z1</v>
          </cell>
          <cell r="P851">
            <v>7008906983</v>
          </cell>
          <cell r="Q851" t="str">
            <v>Jan'25</v>
          </cell>
          <cell r="R851">
            <v>2025</v>
          </cell>
          <cell r="S851"/>
          <cell r="T851">
            <v>800</v>
          </cell>
          <cell r="U851">
            <v>0</v>
          </cell>
          <cell r="V851" t="str">
            <v>Alien</v>
          </cell>
          <cell r="W851"/>
          <cell r="X851"/>
          <cell r="Y851"/>
          <cell r="Z851"/>
          <cell r="AA851"/>
          <cell r="AB851"/>
          <cell r="AC851"/>
          <cell r="AD851"/>
          <cell r="AE851"/>
          <cell r="AF851"/>
          <cell r="AG851"/>
          <cell r="AH851"/>
          <cell r="AI851">
            <v>5</v>
          </cell>
          <cell r="AJ851"/>
          <cell r="AK851">
            <v>6.5</v>
          </cell>
          <cell r="AL851">
            <v>12.3</v>
          </cell>
          <cell r="AM851">
            <v>3.9950000000000001</v>
          </cell>
          <cell r="AO851"/>
          <cell r="AP851">
            <v>4.99</v>
          </cell>
          <cell r="AQ851"/>
          <cell r="AR851">
            <v>14.94</v>
          </cell>
          <cell r="AS851"/>
          <cell r="AU851"/>
          <cell r="AV851"/>
          <cell r="AW851" t="str">
            <v/>
          </cell>
        </row>
        <row r="852">
          <cell r="A852">
            <v>850</v>
          </cell>
          <cell r="B852">
            <v>2025</v>
          </cell>
          <cell r="C852"/>
          <cell r="D852" t="str">
            <v>001J100000JrCCCIA3</v>
          </cell>
          <cell r="E852" t="str">
            <v>SHREE KRISHNA STEEL</v>
          </cell>
          <cell r="F852" t="str">
            <v>JHARKHAND</v>
          </cell>
          <cell r="G852" t="str">
            <v>RANCHI</v>
          </cell>
          <cell r="H852"/>
          <cell r="I852" t="str">
            <v>M/s REAL DREAMS ENTERPRISES</v>
          </cell>
          <cell r="J852" t="str">
            <v>Susmit Kumar</v>
          </cell>
          <cell r="K852"/>
          <cell r="L852" t="str">
            <v>001J100000PHe79IAD</v>
          </cell>
          <cell r="M852" t="str">
            <v>East</v>
          </cell>
          <cell r="N852">
            <v>834009</v>
          </cell>
          <cell r="O852" t="str">
            <v>20ACTFS6694P1Z2</v>
          </cell>
          <cell r="P852">
            <v>8809105578</v>
          </cell>
          <cell r="Q852" t="str">
            <v>Jan'25</v>
          </cell>
          <cell r="R852">
            <v>2025</v>
          </cell>
          <cell r="S852"/>
          <cell r="T852">
            <v>400</v>
          </cell>
          <cell r="U852">
            <v>0</v>
          </cell>
          <cell r="V852" t="str">
            <v>Alien</v>
          </cell>
          <cell r="W852"/>
          <cell r="X852"/>
          <cell r="Y852"/>
          <cell r="Z852"/>
          <cell r="AA852"/>
          <cell r="AB852"/>
          <cell r="AC852"/>
          <cell r="AD852"/>
          <cell r="AE852"/>
          <cell r="AF852"/>
          <cell r="AG852"/>
          <cell r="AH852"/>
          <cell r="AI852">
            <v>5</v>
          </cell>
          <cell r="AJ852">
            <v>15</v>
          </cell>
          <cell r="AK852">
            <v>2</v>
          </cell>
          <cell r="AL852">
            <v>15.78</v>
          </cell>
          <cell r="AM852"/>
          <cell r="AO852">
            <v>20</v>
          </cell>
          <cell r="AP852"/>
          <cell r="AQ852"/>
          <cell r="AR852"/>
          <cell r="AS852"/>
          <cell r="AU852"/>
          <cell r="AV852"/>
          <cell r="AW852">
            <v>3</v>
          </cell>
        </row>
        <row r="853">
          <cell r="A853">
            <v>851</v>
          </cell>
          <cell r="B853">
            <v>2025</v>
          </cell>
          <cell r="C853"/>
          <cell r="D853" t="str">
            <v>001J100000TshSoIAJ</v>
          </cell>
          <cell r="E853" t="str">
            <v>MAA GAYATRI INFRA</v>
          </cell>
          <cell r="F853" t="str">
            <v>JHARKHAND</v>
          </cell>
          <cell r="G853" t="str">
            <v>RANCHI</v>
          </cell>
          <cell r="H853" t="str">
            <v>Itki</v>
          </cell>
          <cell r="I853" t="str">
            <v>M/s REAL DREAMS ENTERPRISES</v>
          </cell>
          <cell r="J853" t="str">
            <v>Susmit Kumar</v>
          </cell>
          <cell r="K853"/>
          <cell r="L853" t="str">
            <v>001J100000PHe79IAD</v>
          </cell>
          <cell r="M853" t="str">
            <v>East</v>
          </cell>
          <cell r="N853">
            <v>835217</v>
          </cell>
          <cell r="O853" t="str">
            <v>20ABEPK1080B1ZL</v>
          </cell>
          <cell r="P853">
            <v>7004203769</v>
          </cell>
          <cell r="Q853" t="str">
            <v>Jan'25</v>
          </cell>
          <cell r="R853">
            <v>2025</v>
          </cell>
          <cell r="S853"/>
          <cell r="T853">
            <v>50</v>
          </cell>
          <cell r="U853">
            <v>0</v>
          </cell>
          <cell r="V853" t="str">
            <v>Minor</v>
          </cell>
          <cell r="W853"/>
          <cell r="X853"/>
          <cell r="Y853"/>
          <cell r="Z853"/>
          <cell r="AA853"/>
          <cell r="AB853"/>
          <cell r="AC853"/>
          <cell r="AD853"/>
          <cell r="AE853"/>
          <cell r="AF853"/>
          <cell r="AG853"/>
          <cell r="AH853"/>
          <cell r="AI853">
            <v>5</v>
          </cell>
          <cell r="AJ853"/>
          <cell r="AK853">
            <v>5.5</v>
          </cell>
          <cell r="AL853">
            <v>12.4</v>
          </cell>
          <cell r="AM853">
            <v>2.95</v>
          </cell>
          <cell r="AO853"/>
          <cell r="AP853">
            <v>5.16</v>
          </cell>
          <cell r="AQ853"/>
          <cell r="AR853"/>
          <cell r="AS853"/>
          <cell r="AU853"/>
          <cell r="AV853"/>
          <cell r="AW853" t="str">
            <v/>
          </cell>
        </row>
        <row r="854">
          <cell r="A854">
            <v>852</v>
          </cell>
          <cell r="B854">
            <v>2025</v>
          </cell>
          <cell r="C854"/>
          <cell r="D854" t="str">
            <v>001J100000S0MKIIA3</v>
          </cell>
          <cell r="E854" t="str">
            <v>Basant clearing agency</v>
          </cell>
          <cell r="F854" t="str">
            <v>UTTAR PRADESH</v>
          </cell>
          <cell r="G854" t="str">
            <v>VARANASI</v>
          </cell>
          <cell r="H854" t="str">
            <v>Varanasi</v>
          </cell>
          <cell r="I854" t="str">
            <v>GOBINDGARH IRON LLP</v>
          </cell>
          <cell r="J854" t="str">
            <v>Divyansh Dhawal</v>
          </cell>
          <cell r="K854"/>
          <cell r="L854" t="str">
            <v>C12817</v>
          </cell>
          <cell r="M854" t="str">
            <v>North</v>
          </cell>
          <cell r="N854">
            <v>221002</v>
          </cell>
          <cell r="O854">
            <v>0</v>
          </cell>
          <cell r="P854">
            <v>0</v>
          </cell>
          <cell r="Q854" t="str">
            <v>Jan'25</v>
          </cell>
          <cell r="R854">
            <v>2025</v>
          </cell>
          <cell r="S854"/>
          <cell r="T854" t="str">
            <v/>
          </cell>
          <cell r="U854">
            <v>0</v>
          </cell>
          <cell r="V854" t="str">
            <v>Potential Not updated</v>
          </cell>
          <cell r="W854"/>
          <cell r="X854"/>
          <cell r="Y854"/>
          <cell r="Z854"/>
          <cell r="AA854"/>
          <cell r="AB854"/>
          <cell r="AC854"/>
          <cell r="AD854"/>
          <cell r="AE854"/>
          <cell r="AF854"/>
          <cell r="AG854"/>
          <cell r="AH854"/>
          <cell r="AI854">
            <v>130</v>
          </cell>
          <cell r="AJ854">
            <v>69</v>
          </cell>
          <cell r="AK854"/>
          <cell r="AL854"/>
          <cell r="AM854"/>
          <cell r="AO854"/>
          <cell r="AP854"/>
          <cell r="AQ854"/>
          <cell r="AR854"/>
          <cell r="AS854"/>
          <cell r="AU854"/>
          <cell r="AV854"/>
          <cell r="AW854" t="str">
            <v/>
          </cell>
        </row>
        <row r="855">
          <cell r="A855">
            <v>853</v>
          </cell>
          <cell r="B855">
            <v>2025</v>
          </cell>
          <cell r="C855"/>
          <cell r="D855" t="str">
            <v>001J100000RyywsIAB</v>
          </cell>
          <cell r="E855" t="str">
            <v>M/S LEELAWATI PLYWOOD AND BUILDING MATERIAL</v>
          </cell>
          <cell r="F855" t="str">
            <v>UTTAR PRADESH</v>
          </cell>
          <cell r="G855" t="str">
            <v>CHANDAULI</v>
          </cell>
          <cell r="H855" t="str">
            <v>Chandauli</v>
          </cell>
          <cell r="I855" t="str">
            <v>GOBINDGARH IRON LLP</v>
          </cell>
          <cell r="J855" t="str">
            <v>Mohd Ansari</v>
          </cell>
          <cell r="K855"/>
          <cell r="L855" t="str">
            <v>C12817</v>
          </cell>
          <cell r="M855" t="str">
            <v>North</v>
          </cell>
          <cell r="N855">
            <v>232104</v>
          </cell>
          <cell r="O855" t="str">
            <v>09EQTPS3566Q1ZD</v>
          </cell>
          <cell r="P855">
            <v>9454593719</v>
          </cell>
          <cell r="Q855" t="str">
            <v>Jan'25</v>
          </cell>
          <cell r="R855">
            <v>2025</v>
          </cell>
          <cell r="S855"/>
          <cell r="T855" t="str">
            <v/>
          </cell>
          <cell r="U855">
            <v>0</v>
          </cell>
          <cell r="V855" t="str">
            <v>Potential Not updated</v>
          </cell>
          <cell r="W855"/>
          <cell r="X855"/>
          <cell r="Y855"/>
          <cell r="Z855"/>
          <cell r="AA855"/>
          <cell r="AB855"/>
          <cell r="AC855"/>
          <cell r="AD855"/>
          <cell r="AE855"/>
          <cell r="AF855"/>
          <cell r="AG855"/>
          <cell r="AH855"/>
          <cell r="AI855">
            <v>61</v>
          </cell>
          <cell r="AJ855"/>
          <cell r="AK855"/>
          <cell r="AL855"/>
          <cell r="AM855"/>
          <cell r="AO855"/>
          <cell r="AP855"/>
          <cell r="AQ855"/>
          <cell r="AR855"/>
          <cell r="AS855"/>
          <cell r="AU855"/>
          <cell r="AV855"/>
          <cell r="AW855" t="str">
            <v/>
          </cell>
        </row>
        <row r="856">
          <cell r="A856">
            <v>854</v>
          </cell>
          <cell r="B856">
            <v>2025</v>
          </cell>
          <cell r="C856"/>
          <cell r="D856" t="str">
            <v>001J100000S0yPUIAZ</v>
          </cell>
          <cell r="E856" t="str">
            <v>M/S  AYAN BUILDING MATERIAL  AND HARDWARE</v>
          </cell>
          <cell r="F856" t="str">
            <v>UTTAR PRADESH</v>
          </cell>
          <cell r="G856" t="str">
            <v>KUSHI NAGAR</v>
          </cell>
          <cell r="H856" t="str">
            <v>Kasya</v>
          </cell>
          <cell r="I856" t="str">
            <v>GOBINDGARH IRON LLP</v>
          </cell>
          <cell r="J856" t="str">
            <v>Mohd Ansari</v>
          </cell>
          <cell r="K856"/>
          <cell r="L856" t="str">
            <v>C12817</v>
          </cell>
          <cell r="M856" t="str">
            <v>North</v>
          </cell>
          <cell r="N856">
            <v>274402</v>
          </cell>
          <cell r="O856" t="str">
            <v>09CYUPK4790B1ZX</v>
          </cell>
          <cell r="P856">
            <v>9565417444</v>
          </cell>
          <cell r="Q856" t="str">
            <v>Jan'25</v>
          </cell>
          <cell r="R856">
            <v>2025</v>
          </cell>
          <cell r="S856"/>
          <cell r="T856">
            <v>25</v>
          </cell>
          <cell r="U856">
            <v>0</v>
          </cell>
          <cell r="V856" t="str">
            <v>Minor</v>
          </cell>
          <cell r="W856"/>
          <cell r="X856"/>
          <cell r="Y856"/>
          <cell r="Z856"/>
          <cell r="AA856"/>
          <cell r="AB856"/>
          <cell r="AC856"/>
          <cell r="AD856"/>
          <cell r="AE856"/>
          <cell r="AF856"/>
          <cell r="AG856"/>
          <cell r="AH856"/>
          <cell r="AI856">
            <v>10</v>
          </cell>
          <cell r="AJ856">
            <v>5</v>
          </cell>
          <cell r="AK856"/>
          <cell r="AL856"/>
          <cell r="AM856"/>
          <cell r="AO856"/>
          <cell r="AP856"/>
          <cell r="AQ856"/>
          <cell r="AR856"/>
          <cell r="AS856"/>
          <cell r="AU856"/>
          <cell r="AV856"/>
          <cell r="AW856" t="str">
            <v/>
          </cell>
        </row>
        <row r="857">
          <cell r="A857">
            <v>855</v>
          </cell>
          <cell r="B857">
            <v>2025</v>
          </cell>
          <cell r="C857"/>
          <cell r="D857" t="str">
            <v>001J100000PHot3IAD</v>
          </cell>
          <cell r="E857" t="str">
            <v>BANAJA ENTERPRISES</v>
          </cell>
          <cell r="F857" t="str">
            <v>ODISHA</v>
          </cell>
          <cell r="G857" t="str">
            <v>KENDUJHAR</v>
          </cell>
          <cell r="H857" t="str">
            <v>Kendujhar</v>
          </cell>
          <cell r="I857" t="str">
            <v>Niyati Udyog Private Limited</v>
          </cell>
          <cell r="J857" t="str">
            <v>Sourav Kumar Rana</v>
          </cell>
          <cell r="K857"/>
          <cell r="L857" t="str">
            <v>C13293</v>
          </cell>
          <cell r="M857" t="str">
            <v>Central</v>
          </cell>
          <cell r="N857">
            <v>758001</v>
          </cell>
          <cell r="O857" t="str">
            <v>21BLVPB0428C1ZP</v>
          </cell>
          <cell r="P857">
            <v>9438819725</v>
          </cell>
          <cell r="Q857" t="str">
            <v>Jan'25</v>
          </cell>
          <cell r="R857">
            <v>2025</v>
          </cell>
          <cell r="S857"/>
          <cell r="T857">
            <v>200</v>
          </cell>
          <cell r="U857">
            <v>0</v>
          </cell>
          <cell r="V857" t="str">
            <v>Challenger</v>
          </cell>
          <cell r="W857"/>
          <cell r="X857"/>
          <cell r="Y857"/>
          <cell r="Z857"/>
          <cell r="AA857"/>
          <cell r="AB857"/>
          <cell r="AC857"/>
          <cell r="AD857"/>
          <cell r="AE857"/>
          <cell r="AF857"/>
          <cell r="AG857"/>
          <cell r="AH857"/>
          <cell r="AI857">
            <v>12</v>
          </cell>
          <cell r="AJ857"/>
          <cell r="AK857"/>
          <cell r="AL857"/>
          <cell r="AM857"/>
          <cell r="AO857"/>
          <cell r="AP857"/>
          <cell r="AQ857"/>
          <cell r="AR857"/>
          <cell r="AS857"/>
          <cell r="AU857"/>
          <cell r="AV857"/>
          <cell r="AW857" t="str">
            <v/>
          </cell>
        </row>
        <row r="858">
          <cell r="A858">
            <v>856</v>
          </cell>
          <cell r="B858">
            <v>2025</v>
          </cell>
          <cell r="C858"/>
          <cell r="D858" t="str">
            <v>001J100000S0hPdIAJ</v>
          </cell>
          <cell r="E858" t="str">
            <v>M/S ROYAL TRADERS</v>
          </cell>
          <cell r="F858" t="str">
            <v>JAMMU AND KASHMIR</v>
          </cell>
          <cell r="G858" t="str">
            <v>SAMBA</v>
          </cell>
          <cell r="H858"/>
          <cell r="I858" t="str">
            <v>AGGARWAL TRADERS</v>
          </cell>
          <cell r="J858" t="str">
            <v>bhanu ayush</v>
          </cell>
          <cell r="K858"/>
          <cell r="L858" t="str">
            <v>0015g00001gvNHH</v>
          </cell>
          <cell r="M858" t="str">
            <v>North</v>
          </cell>
          <cell r="N858">
            <v>181143</v>
          </cell>
          <cell r="O858" t="str">
            <v>01ABFFR1625J1ZI</v>
          </cell>
          <cell r="P858">
            <v>7889838829</v>
          </cell>
          <cell r="Q858" t="str">
            <v>Feb'25</v>
          </cell>
          <cell r="R858">
            <v>2025</v>
          </cell>
          <cell r="S858"/>
          <cell r="T858">
            <v>15</v>
          </cell>
          <cell r="U858">
            <v>0</v>
          </cell>
          <cell r="V858" t="str">
            <v>Minor</v>
          </cell>
          <cell r="W858"/>
          <cell r="X858"/>
          <cell r="Y858"/>
          <cell r="Z858"/>
          <cell r="AA858"/>
          <cell r="AB858"/>
          <cell r="AC858"/>
          <cell r="AD858"/>
          <cell r="AE858"/>
          <cell r="AF858"/>
          <cell r="AG858"/>
          <cell r="AH858"/>
          <cell r="AI858"/>
          <cell r="AJ858">
            <v>5</v>
          </cell>
          <cell r="AK858"/>
          <cell r="AL858">
            <v>1</v>
          </cell>
          <cell r="AM858"/>
          <cell r="AO858"/>
          <cell r="AP858"/>
          <cell r="AQ858"/>
          <cell r="AR858"/>
          <cell r="AS858"/>
          <cell r="AU858"/>
          <cell r="AV858"/>
          <cell r="AW858" t="str">
            <v/>
          </cell>
        </row>
        <row r="859">
          <cell r="A859">
            <v>857</v>
          </cell>
          <cell r="B859">
            <v>2025</v>
          </cell>
          <cell r="C859"/>
          <cell r="D859" t="str">
            <v>001J100000OnSrKIAV</v>
          </cell>
          <cell r="E859" t="str">
            <v>MORADABAD TRADING COMPANY</v>
          </cell>
          <cell r="F859" t="str">
            <v>UTTAR PRADESH</v>
          </cell>
          <cell r="G859" t="str">
            <v>MORADABAD</v>
          </cell>
          <cell r="H859" t="str">
            <v>Moradabad</v>
          </cell>
          <cell r="I859" t="str">
            <v>OPTRIX INFRA LLP</v>
          </cell>
          <cell r="J859" t="str">
            <v>SHIV KUMAR</v>
          </cell>
          <cell r="K859"/>
          <cell r="L859" t="str">
            <v>001J100000PJG7oIAH</v>
          </cell>
          <cell r="M859" t="str">
            <v>North</v>
          </cell>
          <cell r="N859">
            <v>244001</v>
          </cell>
          <cell r="O859" t="str">
            <v>09ACAFM7962K1ZO</v>
          </cell>
          <cell r="P859">
            <v>9870655487</v>
          </cell>
          <cell r="Q859" t="str">
            <v>Feb'25</v>
          </cell>
          <cell r="R859">
            <v>2025</v>
          </cell>
          <cell r="S859"/>
          <cell r="T859">
            <v>108</v>
          </cell>
          <cell r="U859">
            <v>0</v>
          </cell>
          <cell r="V859" t="str">
            <v>Challenger</v>
          </cell>
          <cell r="W859"/>
          <cell r="X859"/>
          <cell r="Y859"/>
          <cell r="Z859"/>
          <cell r="AA859"/>
          <cell r="AB859"/>
          <cell r="AC859"/>
          <cell r="AD859"/>
          <cell r="AE859"/>
          <cell r="AF859"/>
          <cell r="AG859"/>
          <cell r="AH859"/>
          <cell r="AI859"/>
          <cell r="AJ859">
            <v>1.5</v>
          </cell>
          <cell r="AK859">
            <v>2</v>
          </cell>
          <cell r="AL859"/>
          <cell r="AM859"/>
          <cell r="AO859"/>
          <cell r="AP859"/>
          <cell r="AQ859"/>
          <cell r="AR859"/>
          <cell r="AS859"/>
          <cell r="AU859"/>
          <cell r="AV859"/>
          <cell r="AW859" t="str">
            <v/>
          </cell>
        </row>
        <row r="860">
          <cell r="A860">
            <v>858</v>
          </cell>
          <cell r="B860">
            <v>2025</v>
          </cell>
          <cell r="C860"/>
          <cell r="D860" t="str">
            <v>0015g00001geEMrAAM</v>
          </cell>
          <cell r="E860" t="str">
            <v>M/S SAINI CEMENT STORE</v>
          </cell>
          <cell r="F860" t="str">
            <v>UTTAR PRADESH</v>
          </cell>
          <cell r="G860" t="str">
            <v>MORADABAD</v>
          </cell>
          <cell r="H860" t="str">
            <v>Moradabad</v>
          </cell>
          <cell r="I860" t="str">
            <v>OPTRIX INFRA LLP</v>
          </cell>
          <cell r="J860" t="str">
            <v>SHIV KUMAR</v>
          </cell>
          <cell r="K860"/>
          <cell r="L860" t="str">
            <v>001J100000PJG7oIAH</v>
          </cell>
          <cell r="M860" t="str">
            <v>North</v>
          </cell>
          <cell r="N860">
            <v>244001</v>
          </cell>
          <cell r="O860" t="str">
            <v>09CPWPS3815L1ZW</v>
          </cell>
          <cell r="P860">
            <v>8433483036</v>
          </cell>
          <cell r="Q860" t="str">
            <v>Feb'25</v>
          </cell>
          <cell r="R860">
            <v>2025</v>
          </cell>
          <cell r="S860"/>
          <cell r="T860">
            <v>150</v>
          </cell>
          <cell r="U860">
            <v>0</v>
          </cell>
          <cell r="V860" t="str">
            <v>Challenger</v>
          </cell>
          <cell r="W860"/>
          <cell r="X860"/>
          <cell r="Y860"/>
          <cell r="Z860"/>
          <cell r="AA860"/>
          <cell r="AB860"/>
          <cell r="AC860"/>
          <cell r="AD860"/>
          <cell r="AE860"/>
          <cell r="AF860"/>
          <cell r="AG860"/>
          <cell r="AH860"/>
          <cell r="AI860"/>
          <cell r="AJ860">
            <v>2</v>
          </cell>
          <cell r="AK860">
            <v>2</v>
          </cell>
          <cell r="AL860">
            <v>1</v>
          </cell>
          <cell r="AM860"/>
          <cell r="AO860"/>
          <cell r="AP860"/>
          <cell r="AQ860"/>
          <cell r="AR860"/>
          <cell r="AS860"/>
          <cell r="AU860"/>
          <cell r="AV860"/>
          <cell r="AW860" t="str">
            <v/>
          </cell>
        </row>
        <row r="861">
          <cell r="A861">
            <v>859</v>
          </cell>
          <cell r="B861">
            <v>2025</v>
          </cell>
          <cell r="C861"/>
          <cell r="D861" t="str">
            <v>001J1000002jPNaIAM</v>
          </cell>
          <cell r="E861" t="str">
            <v>M/S STEEL CENTRE</v>
          </cell>
          <cell r="F861" t="str">
            <v>UTTAR PRADESH</v>
          </cell>
          <cell r="G861" t="str">
            <v>GHAZIPUR</v>
          </cell>
          <cell r="H861" t="str">
            <v>Ghazipur</v>
          </cell>
          <cell r="I861" t="str">
            <v>GLOBAL IRONTRADING PVT. LTD.</v>
          </cell>
          <cell r="J861" t="str">
            <v>Divyansh Dhawal</v>
          </cell>
          <cell r="K861"/>
          <cell r="L861" t="str">
            <v>C12819</v>
          </cell>
          <cell r="M861" t="str">
            <v>North</v>
          </cell>
          <cell r="N861">
            <v>233001</v>
          </cell>
          <cell r="O861" t="str">
            <v>09ABFPA4217K1ZU</v>
          </cell>
          <cell r="P861">
            <v>9415862470</v>
          </cell>
          <cell r="Q861" t="str">
            <v>Feb'25</v>
          </cell>
          <cell r="R861">
            <v>2025</v>
          </cell>
          <cell r="S861"/>
          <cell r="T861">
            <v>100</v>
          </cell>
          <cell r="U861">
            <v>0</v>
          </cell>
          <cell r="V861" t="str">
            <v>Challenger</v>
          </cell>
          <cell r="W861"/>
          <cell r="X861"/>
          <cell r="Y861"/>
          <cell r="Z861"/>
          <cell r="AA861"/>
          <cell r="AB861"/>
          <cell r="AC861"/>
          <cell r="AD861"/>
          <cell r="AE861"/>
          <cell r="AF861"/>
          <cell r="AG861"/>
          <cell r="AH861"/>
          <cell r="AI861"/>
          <cell r="AJ861">
            <v>30.5</v>
          </cell>
          <cell r="AK861"/>
          <cell r="AL861"/>
          <cell r="AM861"/>
          <cell r="AO861">
            <v>29.91</v>
          </cell>
          <cell r="AP861"/>
          <cell r="AQ861"/>
          <cell r="AR861"/>
          <cell r="AS861"/>
          <cell r="AU861"/>
          <cell r="AV861"/>
          <cell r="AW861" t="str">
            <v/>
          </cell>
        </row>
        <row r="862">
          <cell r="A862">
            <v>860</v>
          </cell>
          <cell r="B862">
            <v>2025</v>
          </cell>
          <cell r="C862"/>
          <cell r="D862" t="str">
            <v>001J1000007nr5tIAA</v>
          </cell>
          <cell r="E862" t="str">
            <v>KASUBHAIWALA STEELS</v>
          </cell>
          <cell r="F862" t="str">
            <v>RAJASTHAN</v>
          </cell>
          <cell r="G862" t="str">
            <v>UDAIPUR</v>
          </cell>
          <cell r="H862" t="str">
            <v>Bhinder</v>
          </cell>
          <cell r="I862" t="str">
            <v>J P ALLOYS</v>
          </cell>
          <cell r="J862" t="str">
            <v>Pushpendra Kumar</v>
          </cell>
          <cell r="K862"/>
          <cell r="L862" t="str">
            <v>C13188</v>
          </cell>
          <cell r="M862" t="str">
            <v>North</v>
          </cell>
          <cell r="N862">
            <v>313603</v>
          </cell>
          <cell r="O862" t="str">
            <v>08ABYPB2190F1ZJ</v>
          </cell>
          <cell r="P862">
            <v>9829795710</v>
          </cell>
          <cell r="Q862" t="str">
            <v>Feb'25</v>
          </cell>
          <cell r="R862">
            <v>2025</v>
          </cell>
          <cell r="S862"/>
          <cell r="T862">
            <v>150</v>
          </cell>
          <cell r="U862">
            <v>0.18662222222222219</v>
          </cell>
          <cell r="V862" t="str">
            <v>Star</v>
          </cell>
          <cell r="W862"/>
          <cell r="X862"/>
          <cell r="Y862"/>
          <cell r="Z862"/>
          <cell r="AA862"/>
          <cell r="AB862"/>
          <cell r="AC862"/>
          <cell r="AD862"/>
          <cell r="AE862"/>
          <cell r="AF862"/>
          <cell r="AG862"/>
          <cell r="AH862"/>
          <cell r="AI862"/>
          <cell r="AJ862">
            <v>52</v>
          </cell>
          <cell r="AK862"/>
          <cell r="AL862">
            <v>51</v>
          </cell>
          <cell r="AM862">
            <v>52</v>
          </cell>
          <cell r="AO862"/>
          <cell r="AP862"/>
          <cell r="AQ862"/>
          <cell r="AR862">
            <v>32.76</v>
          </cell>
          <cell r="AS862"/>
          <cell r="AU862">
            <v>42</v>
          </cell>
          <cell r="AV862">
            <v>41.98</v>
          </cell>
          <cell r="AW862">
            <v>81</v>
          </cell>
        </row>
        <row r="863">
          <cell r="A863">
            <v>861</v>
          </cell>
          <cell r="B863">
            <v>2025</v>
          </cell>
          <cell r="C863"/>
          <cell r="D863" t="str">
            <v>001J100000S0yTYIAZ</v>
          </cell>
          <cell r="E863" t="str">
            <v>MADHU CONSTRUCTION COMPANY</v>
          </cell>
          <cell r="F863" t="str">
            <v>RAJASTHAN</v>
          </cell>
          <cell r="G863" t="str">
            <v>TONK</v>
          </cell>
          <cell r="H863"/>
          <cell r="I863" t="str">
            <v>J P ALLOYS</v>
          </cell>
          <cell r="J863" t="str">
            <v>Amit Kumar Sharma</v>
          </cell>
          <cell r="K863"/>
          <cell r="L863" t="str">
            <v>C13188</v>
          </cell>
          <cell r="M863" t="str">
            <v>North</v>
          </cell>
          <cell r="N863">
            <v>304502</v>
          </cell>
          <cell r="O863" t="str">
            <v>08BSOPC4444B1ZZ</v>
          </cell>
          <cell r="P863">
            <v>9571406361</v>
          </cell>
          <cell r="Q863" t="str">
            <v>Feb'25</v>
          </cell>
          <cell r="R863">
            <v>2025</v>
          </cell>
          <cell r="S863"/>
          <cell r="T863">
            <v>80</v>
          </cell>
          <cell r="U863">
            <v>0</v>
          </cell>
          <cell r="V863" t="str">
            <v>Challenger</v>
          </cell>
          <cell r="W863"/>
          <cell r="X863"/>
          <cell r="Y863"/>
          <cell r="Z863"/>
          <cell r="AA863"/>
          <cell r="AB863"/>
          <cell r="AC863"/>
          <cell r="AD863"/>
          <cell r="AE863"/>
          <cell r="AF863"/>
          <cell r="AG863"/>
          <cell r="AH863"/>
          <cell r="AI863"/>
          <cell r="AJ863">
            <v>51</v>
          </cell>
          <cell r="AK863"/>
          <cell r="AL863"/>
          <cell r="AM863"/>
          <cell r="AO863"/>
          <cell r="AP863"/>
          <cell r="AQ863"/>
          <cell r="AR863"/>
          <cell r="AS863"/>
          <cell r="AU863"/>
          <cell r="AV863"/>
          <cell r="AW863" t="str">
            <v/>
          </cell>
        </row>
        <row r="864">
          <cell r="A864">
            <v>862</v>
          </cell>
          <cell r="B864">
            <v>2025</v>
          </cell>
          <cell r="C864"/>
          <cell r="D864" t="str">
            <v>001J1000005bTYaIAM</v>
          </cell>
          <cell r="E864" t="str">
            <v>Dali chand gamirchand sispuriya</v>
          </cell>
          <cell r="F864" t="str">
            <v>RAJASTHAN</v>
          </cell>
          <cell r="G864" t="str">
            <v>UDAIPUR</v>
          </cell>
          <cell r="H864" t="str">
            <v>Kherwara</v>
          </cell>
          <cell r="I864" t="str">
            <v>J P ALLOYS</v>
          </cell>
          <cell r="J864" t="str">
            <v>Pushpendra Kumar</v>
          </cell>
          <cell r="K864"/>
          <cell r="L864" t="str">
            <v>C13188</v>
          </cell>
          <cell r="M864" t="str">
            <v>North</v>
          </cell>
          <cell r="N864">
            <v>313802</v>
          </cell>
          <cell r="O864" t="str">
            <v>08AAGFD1543G1ZV</v>
          </cell>
          <cell r="P864">
            <v>9414593941</v>
          </cell>
          <cell r="Q864" t="str">
            <v>Feb'25</v>
          </cell>
          <cell r="R864">
            <v>2025</v>
          </cell>
          <cell r="S864"/>
          <cell r="T864">
            <v>50</v>
          </cell>
          <cell r="U864">
            <v>0</v>
          </cell>
          <cell r="V864" t="str">
            <v>Minor</v>
          </cell>
          <cell r="W864"/>
          <cell r="X864"/>
          <cell r="Y864"/>
          <cell r="Z864"/>
          <cell r="AA864"/>
          <cell r="AB864"/>
          <cell r="AC864"/>
          <cell r="AD864"/>
          <cell r="AE864"/>
          <cell r="AF864"/>
          <cell r="AG864"/>
          <cell r="AH864"/>
          <cell r="AI864"/>
          <cell r="AJ864">
            <v>114</v>
          </cell>
          <cell r="AK864"/>
          <cell r="AL864"/>
          <cell r="AM864"/>
          <cell r="AO864"/>
          <cell r="AP864"/>
          <cell r="AQ864"/>
          <cell r="AR864"/>
          <cell r="AS864"/>
          <cell r="AU864"/>
          <cell r="AV864"/>
          <cell r="AW864" t="str">
            <v/>
          </cell>
        </row>
        <row r="865">
          <cell r="A865">
            <v>863</v>
          </cell>
          <cell r="B865">
            <v>2025</v>
          </cell>
          <cell r="C865"/>
          <cell r="D865" t="str">
            <v>001J100000TrVvUIAV</v>
          </cell>
          <cell r="E865" t="str">
            <v>M.H. BOHRA ENTERPRISES PRIVATE LIMITED</v>
          </cell>
          <cell r="F865" t="str">
            <v>RAJASTHAN</v>
          </cell>
          <cell r="G865" t="str">
            <v>KOTA</v>
          </cell>
          <cell r="H865"/>
          <cell r="I865" t="str">
            <v>J P ALLOYS</v>
          </cell>
          <cell r="J865" t="str">
            <v>Amit Kumar Sharma</v>
          </cell>
          <cell r="K865"/>
          <cell r="L865" t="str">
            <v>C13188</v>
          </cell>
          <cell r="M865" t="str">
            <v>North</v>
          </cell>
          <cell r="N865">
            <v>324002</v>
          </cell>
          <cell r="O865" t="str">
            <v>08AAGCM8317D1ZI</v>
          </cell>
          <cell r="P865">
            <v>9829038051</v>
          </cell>
          <cell r="Q865" t="str">
            <v>Feb'25</v>
          </cell>
          <cell r="R865">
            <v>2025</v>
          </cell>
          <cell r="S865"/>
          <cell r="T865">
            <v>100</v>
          </cell>
          <cell r="U865">
            <v>0</v>
          </cell>
          <cell r="V865" t="str">
            <v>Challenger</v>
          </cell>
          <cell r="W865"/>
          <cell r="X865"/>
          <cell r="Y865"/>
          <cell r="Z865"/>
          <cell r="AA865"/>
          <cell r="AB865"/>
          <cell r="AC865"/>
          <cell r="AD865"/>
          <cell r="AE865"/>
          <cell r="AF865"/>
          <cell r="AG865"/>
          <cell r="AH865"/>
          <cell r="AI865"/>
          <cell r="AJ865">
            <v>51</v>
          </cell>
          <cell r="AK865">
            <v>92</v>
          </cell>
          <cell r="AL865"/>
          <cell r="AM865"/>
          <cell r="AO865"/>
          <cell r="AP865"/>
          <cell r="AQ865"/>
          <cell r="AR865"/>
          <cell r="AS865"/>
          <cell r="AU865"/>
          <cell r="AV865"/>
          <cell r="AW865" t="str">
            <v/>
          </cell>
        </row>
        <row r="866">
          <cell r="A866">
            <v>864</v>
          </cell>
          <cell r="B866">
            <v>2025</v>
          </cell>
          <cell r="C866"/>
          <cell r="D866" t="str">
            <v>001J1000002isAUIAY</v>
          </cell>
          <cell r="E866" t="str">
            <v>TOBWALA STEELS</v>
          </cell>
          <cell r="F866" t="str">
            <v>RAJASTHAN</v>
          </cell>
          <cell r="G866" t="str">
            <v>UDAIPUR</v>
          </cell>
          <cell r="H866" t="str">
            <v>Girwa</v>
          </cell>
          <cell r="I866" t="str">
            <v>J P ALLOYS</v>
          </cell>
          <cell r="J866" t="str">
            <v>Pushpendra Kumar</v>
          </cell>
          <cell r="K866"/>
          <cell r="L866" t="str">
            <v>C13188</v>
          </cell>
          <cell r="M866" t="str">
            <v>North</v>
          </cell>
          <cell r="N866">
            <v>313001</v>
          </cell>
          <cell r="O866" t="str">
            <v>08AACFT6323M1ZW</v>
          </cell>
          <cell r="P866">
            <v>9414175252</v>
          </cell>
          <cell r="Q866" t="str">
            <v>Feb'25</v>
          </cell>
          <cell r="R866">
            <v>2025</v>
          </cell>
          <cell r="S866"/>
          <cell r="T866">
            <v>300</v>
          </cell>
          <cell r="U866">
            <v>0</v>
          </cell>
          <cell r="V866" t="str">
            <v>Alien</v>
          </cell>
          <cell r="W866"/>
          <cell r="X866"/>
          <cell r="Y866"/>
          <cell r="Z866"/>
          <cell r="AA866"/>
          <cell r="AB866"/>
          <cell r="AC866"/>
          <cell r="AD866"/>
          <cell r="AE866"/>
          <cell r="AF866"/>
          <cell r="AG866"/>
          <cell r="AH866"/>
          <cell r="AI866"/>
          <cell r="AJ866">
            <v>51</v>
          </cell>
          <cell r="AK866">
            <v>51</v>
          </cell>
          <cell r="AL866"/>
          <cell r="AM866"/>
          <cell r="AO866"/>
          <cell r="AP866"/>
          <cell r="AQ866"/>
          <cell r="AR866"/>
          <cell r="AS866"/>
          <cell r="AU866"/>
          <cell r="AV866"/>
          <cell r="AW866" t="str">
            <v/>
          </cell>
        </row>
        <row r="867">
          <cell r="A867">
            <v>865</v>
          </cell>
          <cell r="B867">
            <v>2025</v>
          </cell>
          <cell r="C867"/>
          <cell r="D867" t="str">
            <v>0015g00001f8YMLAA2</v>
          </cell>
          <cell r="E867" t="str">
            <v>SHRI ANJANI TRADERS</v>
          </cell>
          <cell r="F867" t="str">
            <v>RAJASTHAN</v>
          </cell>
          <cell r="G867" t="str">
            <v>JAIPUR</v>
          </cell>
          <cell r="H867" t="str">
            <v>Girwa</v>
          </cell>
          <cell r="I867" t="str">
            <v>J P ALLOYS</v>
          </cell>
          <cell r="J867" t="str">
            <v>Amit Kumar Sharma</v>
          </cell>
          <cell r="K867"/>
          <cell r="L867" t="str">
            <v>C13188</v>
          </cell>
          <cell r="M867" t="str">
            <v>North</v>
          </cell>
          <cell r="N867">
            <v>302029</v>
          </cell>
          <cell r="O867" t="str">
            <v>08AECFS8958K1Z8</v>
          </cell>
          <cell r="P867">
            <v>8946900102</v>
          </cell>
          <cell r="Q867" t="str">
            <v>Feb'25</v>
          </cell>
          <cell r="R867">
            <v>2025</v>
          </cell>
          <cell r="S867"/>
          <cell r="T867">
            <v>150</v>
          </cell>
          <cell r="U867">
            <v>0</v>
          </cell>
          <cell r="V867" t="str">
            <v>Challenger</v>
          </cell>
          <cell r="W867"/>
          <cell r="X867"/>
          <cell r="Y867"/>
          <cell r="Z867"/>
          <cell r="AA867"/>
          <cell r="AB867"/>
          <cell r="AC867"/>
          <cell r="AD867"/>
          <cell r="AE867"/>
          <cell r="AF867"/>
          <cell r="AG867"/>
          <cell r="AH867"/>
          <cell r="AI867"/>
          <cell r="AJ867">
            <v>7</v>
          </cell>
          <cell r="AK867"/>
          <cell r="AL867"/>
          <cell r="AM867"/>
          <cell r="AO867"/>
          <cell r="AP867"/>
          <cell r="AQ867"/>
          <cell r="AR867"/>
          <cell r="AS867"/>
          <cell r="AU867"/>
          <cell r="AV867"/>
          <cell r="AW867" t="str">
            <v/>
          </cell>
        </row>
        <row r="868">
          <cell r="A868">
            <v>866</v>
          </cell>
          <cell r="B868">
            <v>2025</v>
          </cell>
          <cell r="C868"/>
          <cell r="D868" t="str">
            <v>001J100000S0ikJIAR</v>
          </cell>
          <cell r="E868" t="str">
            <v>SHREE SHYAM BUILDING MATERIAL SUPPLIERS</v>
          </cell>
          <cell r="F868" t="str">
            <v>RAJASTHAN</v>
          </cell>
          <cell r="G868" t="str">
            <v>CHURU</v>
          </cell>
          <cell r="H868"/>
          <cell r="I868" t="str">
            <v>J P ALLOYS</v>
          </cell>
          <cell r="J868" t="str">
            <v>Amit Kumar Sharma</v>
          </cell>
          <cell r="K868"/>
          <cell r="L868" t="str">
            <v>C13188</v>
          </cell>
          <cell r="M868" t="str">
            <v>North</v>
          </cell>
          <cell r="N868">
            <v>331022</v>
          </cell>
          <cell r="O868" t="str">
            <v>08CPXPS3627B1ZG</v>
          </cell>
          <cell r="P868">
            <v>7908126002</v>
          </cell>
          <cell r="Q868" t="str">
            <v>Feb'25</v>
          </cell>
          <cell r="R868">
            <v>2025</v>
          </cell>
          <cell r="S868"/>
          <cell r="T868">
            <v>20</v>
          </cell>
          <cell r="U868">
            <v>0</v>
          </cell>
          <cell r="V868" t="str">
            <v>Minor</v>
          </cell>
          <cell r="W868"/>
          <cell r="X868"/>
          <cell r="Y868"/>
          <cell r="Z868"/>
          <cell r="AA868"/>
          <cell r="AB868"/>
          <cell r="AC868"/>
          <cell r="AD868"/>
          <cell r="AE868"/>
          <cell r="AF868"/>
          <cell r="AG868"/>
          <cell r="AH868"/>
          <cell r="AI868"/>
          <cell r="AJ868">
            <v>7</v>
          </cell>
          <cell r="AK868">
            <v>5</v>
          </cell>
          <cell r="AL868"/>
          <cell r="AM868"/>
          <cell r="AO868"/>
          <cell r="AP868"/>
          <cell r="AQ868"/>
          <cell r="AR868"/>
          <cell r="AS868"/>
          <cell r="AU868"/>
          <cell r="AV868"/>
          <cell r="AW868" t="str">
            <v/>
          </cell>
        </row>
        <row r="869">
          <cell r="A869">
            <v>867</v>
          </cell>
          <cell r="B869">
            <v>2025</v>
          </cell>
          <cell r="C869"/>
          <cell r="D869" t="str">
            <v>001J100000S0w3zIAB</v>
          </cell>
          <cell r="E869" t="str">
            <v>MAHADEV BUILDING MATERIAL</v>
          </cell>
          <cell r="F869" t="str">
            <v>RAJASTHAN</v>
          </cell>
          <cell r="G869" t="str">
            <v>JODHPUR</v>
          </cell>
          <cell r="H869" t="str">
            <v>Osian</v>
          </cell>
          <cell r="I869" t="str">
            <v>M R Associates</v>
          </cell>
          <cell r="J869" t="str">
            <v>Neeraj Sharma</v>
          </cell>
          <cell r="K869"/>
          <cell r="L869" t="str">
            <v>C13417</v>
          </cell>
          <cell r="M869" t="str">
            <v>North</v>
          </cell>
          <cell r="N869">
            <v>342303</v>
          </cell>
          <cell r="O869" t="str">
            <v>08BJNPR5844L1ZC</v>
          </cell>
          <cell r="P869">
            <v>9460362851</v>
          </cell>
          <cell r="Q869" t="str">
            <v>Feb'25</v>
          </cell>
          <cell r="R869">
            <v>2025</v>
          </cell>
          <cell r="S869"/>
          <cell r="T869">
            <v>200</v>
          </cell>
          <cell r="U869">
            <v>4.3433333333333331E-2</v>
          </cell>
          <cell r="V869" t="str">
            <v>Challenger</v>
          </cell>
          <cell r="W869"/>
          <cell r="X869"/>
          <cell r="Y869"/>
          <cell r="Z869"/>
          <cell r="AA869"/>
          <cell r="AB869"/>
          <cell r="AC869"/>
          <cell r="AD869"/>
          <cell r="AE869"/>
          <cell r="AF869"/>
          <cell r="AG869"/>
          <cell r="AH869"/>
          <cell r="AI869"/>
          <cell r="AJ869">
            <v>14</v>
          </cell>
          <cell r="AK869">
            <v>25</v>
          </cell>
          <cell r="AL869"/>
          <cell r="AM869">
            <v>26</v>
          </cell>
          <cell r="AO869"/>
          <cell r="AP869">
            <v>20.059999999999999</v>
          </cell>
          <cell r="AQ869"/>
          <cell r="AR869">
            <v>6.7</v>
          </cell>
          <cell r="AS869"/>
          <cell r="AU869">
            <v>6</v>
          </cell>
          <cell r="AV869">
            <v>20.059999999999999</v>
          </cell>
          <cell r="AW869" t="str">
            <v/>
          </cell>
        </row>
        <row r="870">
          <cell r="A870">
            <v>868</v>
          </cell>
          <cell r="B870">
            <v>2025</v>
          </cell>
          <cell r="C870"/>
          <cell r="D870" t="str">
            <v>001J1000002ktYTIAY</v>
          </cell>
          <cell r="E870" t="str">
            <v>MAHAVEER STEELS</v>
          </cell>
          <cell r="F870" t="str">
            <v>RAJASTHAN</v>
          </cell>
          <cell r="G870" t="str">
            <v>JAISALMER</v>
          </cell>
          <cell r="H870" t="str">
            <v>Pokaran</v>
          </cell>
          <cell r="I870" t="str">
            <v>M R Associates</v>
          </cell>
          <cell r="J870" t="str">
            <v>Neeraj Sharma</v>
          </cell>
          <cell r="K870"/>
          <cell r="L870" t="str">
            <v>C13417</v>
          </cell>
          <cell r="M870" t="str">
            <v>North</v>
          </cell>
          <cell r="N870">
            <v>345021</v>
          </cell>
          <cell r="O870" t="str">
            <v>08AKHPN5269P1ZA</v>
          </cell>
          <cell r="P870">
            <v>8005505367</v>
          </cell>
          <cell r="Q870" t="str">
            <v>Feb'25</v>
          </cell>
          <cell r="R870">
            <v>2025</v>
          </cell>
          <cell r="S870"/>
          <cell r="T870">
            <v>60</v>
          </cell>
          <cell r="U870">
            <v>0</v>
          </cell>
          <cell r="V870" t="str">
            <v>Challenger</v>
          </cell>
          <cell r="W870"/>
          <cell r="X870"/>
          <cell r="Y870"/>
          <cell r="Z870"/>
          <cell r="AA870"/>
          <cell r="AB870"/>
          <cell r="AC870"/>
          <cell r="AD870"/>
          <cell r="AE870"/>
          <cell r="AF870"/>
          <cell r="AG870"/>
          <cell r="AH870"/>
          <cell r="AI870"/>
          <cell r="AJ870">
            <v>6</v>
          </cell>
          <cell r="AK870"/>
          <cell r="AL870"/>
          <cell r="AM870"/>
          <cell r="AO870"/>
          <cell r="AP870"/>
          <cell r="AQ870"/>
          <cell r="AR870"/>
          <cell r="AS870"/>
          <cell r="AU870"/>
          <cell r="AV870"/>
          <cell r="AW870" t="str">
            <v/>
          </cell>
        </row>
        <row r="871">
          <cell r="A871">
            <v>869</v>
          </cell>
          <cell r="B871">
            <v>2025</v>
          </cell>
          <cell r="C871"/>
          <cell r="D871" t="str">
            <v>0015g00001f8wb5AAA</v>
          </cell>
          <cell r="E871" t="str">
            <v>BHARAT STEEL YARD</v>
          </cell>
          <cell r="F871" t="str">
            <v>RAJASTHAN</v>
          </cell>
          <cell r="G871" t="str">
            <v>JODHPUR</v>
          </cell>
          <cell r="H871" t="str">
            <v>Jodhpur</v>
          </cell>
          <cell r="I871" t="str">
            <v>M R Associates</v>
          </cell>
          <cell r="J871" t="str">
            <v>Neeraj Sharma</v>
          </cell>
          <cell r="K871"/>
          <cell r="L871" t="str">
            <v>C13417</v>
          </cell>
          <cell r="M871" t="str">
            <v>North</v>
          </cell>
          <cell r="N871">
            <v>342304</v>
          </cell>
          <cell r="O871" t="str">
            <v>08ANWPT1708R1ZV</v>
          </cell>
          <cell r="P871">
            <v>9414579992</v>
          </cell>
          <cell r="Q871" t="str">
            <v>Feb'25</v>
          </cell>
          <cell r="R871">
            <v>2025</v>
          </cell>
          <cell r="S871"/>
          <cell r="T871">
            <v>100</v>
          </cell>
          <cell r="U871">
            <v>0</v>
          </cell>
          <cell r="V871" t="str">
            <v>Challenger</v>
          </cell>
          <cell r="W871"/>
          <cell r="X871"/>
          <cell r="Y871"/>
          <cell r="Z871"/>
          <cell r="AA871"/>
          <cell r="AB871"/>
          <cell r="AC871"/>
          <cell r="AD871"/>
          <cell r="AE871"/>
          <cell r="AF871"/>
          <cell r="AG871"/>
          <cell r="AH871"/>
          <cell r="AI871"/>
          <cell r="AJ871">
            <v>12</v>
          </cell>
          <cell r="AK871"/>
          <cell r="AL871"/>
          <cell r="AM871"/>
          <cell r="AO871"/>
          <cell r="AP871"/>
          <cell r="AQ871"/>
          <cell r="AR871"/>
          <cell r="AS871"/>
          <cell r="AU871"/>
          <cell r="AV871"/>
          <cell r="AW871" t="str">
            <v/>
          </cell>
        </row>
        <row r="872">
          <cell r="A872">
            <v>870</v>
          </cell>
          <cell r="B872">
            <v>2025</v>
          </cell>
          <cell r="C872"/>
          <cell r="D872" t="str">
            <v>0015g00001fwMDVAA2</v>
          </cell>
          <cell r="E872" t="str">
            <v>GURUAMAR DASS IRON STORE</v>
          </cell>
          <cell r="F872" t="str">
            <v>PUNJAB</v>
          </cell>
          <cell r="G872" t="str">
            <v>AMRITSAR</v>
          </cell>
          <cell r="H872" t="str">
            <v>Amritsar-I</v>
          </cell>
          <cell r="I872" t="str">
            <v>MAHAVIR STEEL CORPORATION</v>
          </cell>
          <cell r="J872" t="str">
            <v>Abhishek Wadhwa</v>
          </cell>
          <cell r="K872"/>
          <cell r="L872" t="str">
            <v>0015g00001ghemj</v>
          </cell>
          <cell r="M872" t="str">
            <v>North</v>
          </cell>
          <cell r="N872">
            <v>143112</v>
          </cell>
          <cell r="O872" t="str">
            <v>03AXGPS7305F1ZM</v>
          </cell>
          <cell r="P872">
            <v>9855303400</v>
          </cell>
          <cell r="Q872" t="str">
            <v>Feb'25</v>
          </cell>
          <cell r="R872">
            <v>2025</v>
          </cell>
          <cell r="S872"/>
          <cell r="T872">
            <v>50</v>
          </cell>
          <cell r="U872">
            <v>0</v>
          </cell>
          <cell r="V872" t="str">
            <v>Minor</v>
          </cell>
          <cell r="W872"/>
          <cell r="X872"/>
          <cell r="Y872"/>
          <cell r="Z872"/>
          <cell r="AA872"/>
          <cell r="AB872"/>
          <cell r="AC872"/>
          <cell r="AD872"/>
          <cell r="AE872"/>
          <cell r="AF872"/>
          <cell r="AG872"/>
          <cell r="AH872"/>
          <cell r="AI872"/>
          <cell r="AJ872">
            <v>12.59</v>
          </cell>
          <cell r="AK872"/>
          <cell r="AL872"/>
          <cell r="AM872"/>
          <cell r="AO872"/>
          <cell r="AP872"/>
          <cell r="AQ872"/>
          <cell r="AR872"/>
          <cell r="AS872"/>
          <cell r="AU872"/>
          <cell r="AV872"/>
          <cell r="AW872" t="str">
            <v/>
          </cell>
        </row>
        <row r="873">
          <cell r="A873">
            <v>871</v>
          </cell>
          <cell r="B873">
            <v>2025</v>
          </cell>
          <cell r="C873"/>
          <cell r="D873" t="str">
            <v>001J100000Trk4PIAR</v>
          </cell>
          <cell r="E873" t="str">
            <v>DIMPLE SALES PRIVATE LIMITED</v>
          </cell>
          <cell r="F873" t="str">
            <v>DELHI</v>
          </cell>
          <cell r="G873" t="str">
            <v>NORTH WEST</v>
          </cell>
          <cell r="H873"/>
          <cell r="I873" t="str">
            <v>MAHENDRA STEELS</v>
          </cell>
          <cell r="J873" t="str">
            <v>Aman kumar</v>
          </cell>
          <cell r="K873"/>
          <cell r="L873" t="str">
            <v>C12832</v>
          </cell>
          <cell r="M873" t="str">
            <v>North</v>
          </cell>
          <cell r="N873">
            <v>110085</v>
          </cell>
          <cell r="O873" t="str">
            <v>07AAGCD1730K1ZR</v>
          </cell>
          <cell r="P873">
            <v>9150050016</v>
          </cell>
          <cell r="Q873" t="str">
            <v>Feb'25</v>
          </cell>
          <cell r="R873">
            <v>2025</v>
          </cell>
          <cell r="S873"/>
          <cell r="T873">
            <v>100</v>
          </cell>
          <cell r="U873">
            <v>0.03</v>
          </cell>
          <cell r="V873" t="str">
            <v>Challenger</v>
          </cell>
          <cell r="W873"/>
          <cell r="X873"/>
          <cell r="Y873"/>
          <cell r="Z873"/>
          <cell r="AA873"/>
          <cell r="AB873"/>
          <cell r="AC873"/>
          <cell r="AD873"/>
          <cell r="AE873"/>
          <cell r="AF873"/>
          <cell r="AG873"/>
          <cell r="AH873"/>
          <cell r="AI873"/>
          <cell r="AJ873">
            <v>15.2</v>
          </cell>
          <cell r="AK873">
            <v>6.42</v>
          </cell>
          <cell r="AL873">
            <v>12.49</v>
          </cell>
          <cell r="AM873">
            <v>5.28</v>
          </cell>
          <cell r="AO873">
            <v>20.07</v>
          </cell>
          <cell r="AP873"/>
          <cell r="AQ873">
            <v>6</v>
          </cell>
          <cell r="AR873"/>
          <cell r="AS873"/>
          <cell r="AT873">
            <v>7</v>
          </cell>
          <cell r="AU873"/>
          <cell r="AV873">
            <v>2</v>
          </cell>
          <cell r="AW873">
            <v>16</v>
          </cell>
        </row>
        <row r="874">
          <cell r="A874">
            <v>872</v>
          </cell>
          <cell r="B874">
            <v>2025</v>
          </cell>
          <cell r="C874"/>
          <cell r="D874" t="str">
            <v>0015g00001W39pjAAB</v>
          </cell>
          <cell r="E874" t="str">
            <v>haryana iron store</v>
          </cell>
          <cell r="F874" t="str">
            <v>DELHI</v>
          </cell>
          <cell r="G874" t="str">
            <v>WEST</v>
          </cell>
          <cell r="H874"/>
          <cell r="I874" t="str">
            <v>MAHENDRA STEELS</v>
          </cell>
          <cell r="J874" t="str">
            <v>Aman kumar</v>
          </cell>
          <cell r="K874"/>
          <cell r="L874" t="str">
            <v>C12832</v>
          </cell>
          <cell r="M874" t="str">
            <v>North</v>
          </cell>
          <cell r="N874">
            <v>110041</v>
          </cell>
          <cell r="O874" t="str">
            <v>07AGTPG4522A1Z</v>
          </cell>
          <cell r="P874">
            <v>9250187875</v>
          </cell>
          <cell r="Q874" t="str">
            <v>Feb'25</v>
          </cell>
          <cell r="R874">
            <v>2025</v>
          </cell>
          <cell r="S874"/>
          <cell r="T874">
            <v>100</v>
          </cell>
          <cell r="U874">
            <v>0</v>
          </cell>
          <cell r="V874" t="str">
            <v>Challenger</v>
          </cell>
          <cell r="W874"/>
          <cell r="X874"/>
          <cell r="Y874"/>
          <cell r="Z874"/>
          <cell r="AA874"/>
          <cell r="AB874"/>
          <cell r="AC874"/>
          <cell r="AD874"/>
          <cell r="AE874"/>
          <cell r="AF874"/>
          <cell r="AG874"/>
          <cell r="AH874"/>
          <cell r="AI874"/>
          <cell r="AJ874">
            <v>10.41</v>
          </cell>
          <cell r="AK874"/>
          <cell r="AL874"/>
          <cell r="AM874"/>
          <cell r="AO874"/>
          <cell r="AP874"/>
          <cell r="AQ874"/>
          <cell r="AR874"/>
          <cell r="AS874"/>
          <cell r="AU874"/>
          <cell r="AV874"/>
          <cell r="AW874" t="str">
            <v/>
          </cell>
        </row>
        <row r="875">
          <cell r="A875">
            <v>873</v>
          </cell>
          <cell r="B875">
            <v>2025</v>
          </cell>
          <cell r="C875"/>
          <cell r="D875" t="str">
            <v>001J100000S0EoZIAV</v>
          </cell>
          <cell r="E875" t="str">
            <v>CEMENT TRADING STATION</v>
          </cell>
          <cell r="F875" t="str">
            <v>DELHI</v>
          </cell>
          <cell r="G875" t="str">
            <v>EAST</v>
          </cell>
          <cell r="H875"/>
          <cell r="I875" t="str">
            <v>MAHENDRA STEELS</v>
          </cell>
          <cell r="J875" t="str">
            <v>Aashish Goyal</v>
          </cell>
          <cell r="K875"/>
          <cell r="L875" t="str">
            <v>C12832</v>
          </cell>
          <cell r="M875" t="str">
            <v>North</v>
          </cell>
          <cell r="N875">
            <v>110092</v>
          </cell>
          <cell r="O875" t="str">
            <v>07AICPA8927A1ZQ</v>
          </cell>
          <cell r="P875">
            <v>9910909015</v>
          </cell>
          <cell r="Q875" t="str">
            <v>Feb'25</v>
          </cell>
          <cell r="R875">
            <v>2025</v>
          </cell>
          <cell r="S875"/>
          <cell r="T875">
            <v>100</v>
          </cell>
          <cell r="U875">
            <v>0</v>
          </cell>
          <cell r="V875" t="str">
            <v>Challenger</v>
          </cell>
          <cell r="W875"/>
          <cell r="X875"/>
          <cell r="Y875"/>
          <cell r="Z875"/>
          <cell r="AA875"/>
          <cell r="AB875"/>
          <cell r="AC875"/>
          <cell r="AD875"/>
          <cell r="AE875"/>
          <cell r="AF875"/>
          <cell r="AG875"/>
          <cell r="AH875"/>
          <cell r="AI875"/>
          <cell r="AJ875">
            <v>15.1</v>
          </cell>
          <cell r="AK875"/>
          <cell r="AL875"/>
          <cell r="AM875"/>
          <cell r="AO875"/>
          <cell r="AP875"/>
          <cell r="AQ875"/>
          <cell r="AR875"/>
          <cell r="AS875"/>
          <cell r="AU875"/>
          <cell r="AV875"/>
          <cell r="AW875" t="str">
            <v/>
          </cell>
        </row>
        <row r="876">
          <cell r="A876">
            <v>874</v>
          </cell>
          <cell r="B876">
            <v>2025</v>
          </cell>
          <cell r="C876"/>
          <cell r="D876" t="str">
            <v>001J100000S09GLIAZ</v>
          </cell>
          <cell r="E876" t="str">
            <v>HARIOM STEEL TRADERS</v>
          </cell>
          <cell r="F876" t="str">
            <v>DELHI</v>
          </cell>
          <cell r="G876" t="str">
            <v>SOUTH</v>
          </cell>
          <cell r="H876" t="str">
            <v>Gurugram</v>
          </cell>
          <cell r="I876" t="str">
            <v>NIKUNJ UDYOG</v>
          </cell>
          <cell r="J876" t="str">
            <v>Shiv Shankar Sharma</v>
          </cell>
          <cell r="K876"/>
          <cell r="L876" t="str">
            <v>C12828</v>
          </cell>
          <cell r="M876" t="str">
            <v>North</v>
          </cell>
          <cell r="N876">
            <v>110062</v>
          </cell>
          <cell r="O876">
            <v>0</v>
          </cell>
          <cell r="P876">
            <v>0</v>
          </cell>
          <cell r="Q876" t="str">
            <v>Feb'25</v>
          </cell>
          <cell r="R876">
            <v>2025</v>
          </cell>
          <cell r="S876"/>
          <cell r="T876">
            <v>150</v>
          </cell>
          <cell r="U876">
            <v>0</v>
          </cell>
          <cell r="V876" t="str">
            <v>Challenger</v>
          </cell>
          <cell r="W876"/>
          <cell r="X876"/>
          <cell r="Y876"/>
          <cell r="Z876"/>
          <cell r="AA876"/>
          <cell r="AB876"/>
          <cell r="AC876"/>
          <cell r="AD876"/>
          <cell r="AE876"/>
          <cell r="AF876"/>
          <cell r="AG876"/>
          <cell r="AH876"/>
          <cell r="AI876"/>
          <cell r="AJ876">
            <v>33</v>
          </cell>
          <cell r="AK876"/>
          <cell r="AL876"/>
          <cell r="AM876"/>
          <cell r="AN876">
            <v>27</v>
          </cell>
          <cell r="AO876"/>
          <cell r="AP876"/>
          <cell r="AQ876"/>
          <cell r="AR876"/>
          <cell r="AS876"/>
          <cell r="AU876"/>
          <cell r="AV876"/>
          <cell r="AW876" t="str">
            <v/>
          </cell>
        </row>
        <row r="877">
          <cell r="A877">
            <v>875</v>
          </cell>
          <cell r="B877">
            <v>2025</v>
          </cell>
          <cell r="C877"/>
          <cell r="D877" t="str">
            <v>0015g00001U7YB9AAN</v>
          </cell>
          <cell r="E877" t="str">
            <v>M/S AKHIL STEELS</v>
          </cell>
          <cell r="F877" t="str">
            <v>UTTAR PRADESH</v>
          </cell>
          <cell r="G877" t="str">
            <v>GAUTAM BUDDHA NAGAR</v>
          </cell>
          <cell r="H877" t="str">
            <v>Gurugram</v>
          </cell>
          <cell r="I877" t="str">
            <v>NIKUNJ UDYOG</v>
          </cell>
          <cell r="J877" t="str">
            <v>Yogeshwar Richhariya</v>
          </cell>
          <cell r="K877"/>
          <cell r="L877" t="str">
            <v>C12828</v>
          </cell>
          <cell r="M877" t="str">
            <v>North</v>
          </cell>
          <cell r="N877">
            <v>201009</v>
          </cell>
          <cell r="O877" t="str">
            <v>09AACFA6927A1ZS</v>
          </cell>
          <cell r="P877">
            <v>9811304612</v>
          </cell>
          <cell r="Q877" t="str">
            <v>Feb'25</v>
          </cell>
          <cell r="R877">
            <v>2025</v>
          </cell>
          <cell r="S877"/>
          <cell r="T877">
            <v>100</v>
          </cell>
          <cell r="U877">
            <v>0</v>
          </cell>
          <cell r="V877" t="str">
            <v>Challenger</v>
          </cell>
          <cell r="W877"/>
          <cell r="X877"/>
          <cell r="Y877"/>
          <cell r="Z877"/>
          <cell r="AA877"/>
          <cell r="AB877"/>
          <cell r="AC877"/>
          <cell r="AD877"/>
          <cell r="AE877"/>
          <cell r="AF877"/>
          <cell r="AG877"/>
          <cell r="AH877"/>
          <cell r="AI877"/>
          <cell r="AJ877">
            <v>30</v>
          </cell>
          <cell r="AK877"/>
          <cell r="AL877"/>
          <cell r="AM877"/>
          <cell r="AO877"/>
          <cell r="AP877"/>
          <cell r="AQ877"/>
          <cell r="AR877"/>
          <cell r="AS877"/>
          <cell r="AU877"/>
          <cell r="AV877"/>
          <cell r="AW877" t="str">
            <v/>
          </cell>
        </row>
        <row r="878">
          <cell r="A878">
            <v>876</v>
          </cell>
          <cell r="B878">
            <v>2025</v>
          </cell>
          <cell r="C878"/>
          <cell r="D878" t="str">
            <v>0015g00001UBHcEAAX</v>
          </cell>
          <cell r="E878" t="str">
            <v>M/s. Lalit Traders</v>
          </cell>
          <cell r="F878" t="str">
            <v>UTTAR PRADESH</v>
          </cell>
          <cell r="G878" t="str">
            <v>GHAZIABAD</v>
          </cell>
          <cell r="H878" t="str">
            <v>Modinagar</v>
          </cell>
          <cell r="I878" t="str">
            <v>OPTRIX INFRA LLP</v>
          </cell>
          <cell r="J878" t="str">
            <v>Aashish Goyal</v>
          </cell>
          <cell r="K878"/>
          <cell r="L878" t="str">
            <v>001J100000PJG7oIAH</v>
          </cell>
          <cell r="M878" t="str">
            <v>North</v>
          </cell>
          <cell r="N878">
            <v>201204</v>
          </cell>
          <cell r="O878" t="str">
            <v>09ABIPG9101H1ZR</v>
          </cell>
          <cell r="P878">
            <v>9917000672</v>
          </cell>
          <cell r="Q878" t="str">
            <v>Feb'25</v>
          </cell>
          <cell r="R878">
            <v>2025</v>
          </cell>
          <cell r="S878"/>
          <cell r="T878">
            <v>150</v>
          </cell>
          <cell r="U878">
            <v>0</v>
          </cell>
          <cell r="V878" t="str">
            <v>Challenger</v>
          </cell>
          <cell r="W878"/>
          <cell r="X878"/>
          <cell r="Y878"/>
          <cell r="Z878"/>
          <cell r="AA878"/>
          <cell r="AB878"/>
          <cell r="AC878"/>
          <cell r="AD878"/>
          <cell r="AE878"/>
          <cell r="AF878"/>
          <cell r="AG878"/>
          <cell r="AH878"/>
          <cell r="AI878"/>
          <cell r="AJ878">
            <v>52.5</v>
          </cell>
          <cell r="AK878"/>
          <cell r="AL878"/>
          <cell r="AM878"/>
          <cell r="AO878"/>
          <cell r="AP878"/>
          <cell r="AQ878"/>
          <cell r="AR878"/>
          <cell r="AS878"/>
          <cell r="AU878"/>
          <cell r="AV878"/>
          <cell r="AW878" t="str">
            <v/>
          </cell>
        </row>
        <row r="879">
          <cell r="A879">
            <v>877</v>
          </cell>
          <cell r="B879">
            <v>2025</v>
          </cell>
          <cell r="C879"/>
          <cell r="D879" t="str">
            <v>0015g00001X375AAAR</v>
          </cell>
          <cell r="E879" t="str">
            <v>TRIVENI STEELS</v>
          </cell>
          <cell r="F879" t="str">
            <v>UTTAR PRADESH</v>
          </cell>
          <cell r="G879" t="str">
            <v>GHAZIABAD</v>
          </cell>
          <cell r="H879"/>
          <cell r="I879" t="str">
            <v>OPTRIX INFRA LLP</v>
          </cell>
          <cell r="J879" t="str">
            <v>Aashish Goyal</v>
          </cell>
          <cell r="K879"/>
          <cell r="L879" t="str">
            <v>001J100000PJG7oIAH</v>
          </cell>
          <cell r="M879" t="str">
            <v>North</v>
          </cell>
          <cell r="N879">
            <v>201001</v>
          </cell>
          <cell r="O879" t="str">
            <v>09ACBPM2194G1ZL</v>
          </cell>
          <cell r="P879">
            <v>9811041672</v>
          </cell>
          <cell r="Q879" t="str">
            <v>Feb'25</v>
          </cell>
          <cell r="R879">
            <v>2025</v>
          </cell>
          <cell r="S879"/>
          <cell r="T879">
            <v>300</v>
          </cell>
          <cell r="U879">
            <v>4.3288888888888891E-2</v>
          </cell>
          <cell r="V879" t="str">
            <v>Alien</v>
          </cell>
          <cell r="W879"/>
          <cell r="X879"/>
          <cell r="Y879"/>
          <cell r="Z879"/>
          <cell r="AA879"/>
          <cell r="AB879"/>
          <cell r="AC879"/>
          <cell r="AD879"/>
          <cell r="AE879"/>
          <cell r="AF879"/>
          <cell r="AG879"/>
          <cell r="AH879"/>
          <cell r="AI879"/>
          <cell r="AJ879">
            <v>54.5</v>
          </cell>
          <cell r="AK879"/>
          <cell r="AL879">
            <v>36</v>
          </cell>
          <cell r="AM879">
            <v>52</v>
          </cell>
          <cell r="AN879">
            <v>56</v>
          </cell>
          <cell r="AO879"/>
          <cell r="AP879"/>
          <cell r="AQ879"/>
          <cell r="AR879"/>
          <cell r="AS879">
            <v>29.95</v>
          </cell>
          <cell r="AU879"/>
          <cell r="AV879">
            <v>38.96</v>
          </cell>
          <cell r="AW879">
            <v>86</v>
          </cell>
        </row>
        <row r="880">
          <cell r="A880">
            <v>878</v>
          </cell>
          <cell r="B880">
            <v>2025</v>
          </cell>
          <cell r="C880"/>
          <cell r="D880" t="str">
            <v>001J100000NZzupIAD</v>
          </cell>
          <cell r="E880" t="str">
            <v>MOHAN STEELS</v>
          </cell>
          <cell r="F880" t="str">
            <v>UTTAR PRADESH</v>
          </cell>
          <cell r="G880" t="str">
            <v>GHAZIABAD</v>
          </cell>
          <cell r="H880" t="str">
            <v>Ghaziabad</v>
          </cell>
          <cell r="I880" t="str">
            <v>OPTRIX INFRA LLP</v>
          </cell>
          <cell r="J880" t="str">
            <v>Aashish Goyal</v>
          </cell>
          <cell r="K880"/>
          <cell r="L880" t="str">
            <v>001J100000PJG7oIAH</v>
          </cell>
          <cell r="M880" t="str">
            <v>North</v>
          </cell>
          <cell r="N880">
            <v>201001</v>
          </cell>
          <cell r="O880" t="str">
            <v>09AAKFM3495K2ZL</v>
          </cell>
          <cell r="P880">
            <v>8448297664</v>
          </cell>
          <cell r="Q880" t="str">
            <v>Feb'25</v>
          </cell>
          <cell r="R880">
            <v>2025</v>
          </cell>
          <cell r="S880"/>
          <cell r="T880">
            <v>100</v>
          </cell>
          <cell r="U880">
            <v>0</v>
          </cell>
          <cell r="V880" t="str">
            <v>Challenger</v>
          </cell>
          <cell r="W880"/>
          <cell r="X880"/>
          <cell r="Y880"/>
          <cell r="Z880"/>
          <cell r="AA880"/>
          <cell r="AB880"/>
          <cell r="AC880"/>
          <cell r="AD880"/>
          <cell r="AE880"/>
          <cell r="AF880"/>
          <cell r="AG880"/>
          <cell r="AH880"/>
          <cell r="AI880"/>
          <cell r="AJ880">
            <v>51.63</v>
          </cell>
          <cell r="AK880">
            <v>9.65</v>
          </cell>
          <cell r="AL880"/>
          <cell r="AM880"/>
          <cell r="AO880"/>
          <cell r="AP880"/>
          <cell r="AQ880"/>
          <cell r="AR880"/>
          <cell r="AS880"/>
          <cell r="AU880"/>
          <cell r="AV880"/>
          <cell r="AW880" t="str">
            <v/>
          </cell>
        </row>
        <row r="881">
          <cell r="A881">
            <v>879</v>
          </cell>
          <cell r="B881">
            <v>2025</v>
          </cell>
          <cell r="C881"/>
          <cell r="D881" t="str">
            <v>001J100000TrRgTIAV</v>
          </cell>
          <cell r="E881" t="str">
            <v>S K ISPAT</v>
          </cell>
          <cell r="F881" t="str">
            <v>UTTAR PRADESH</v>
          </cell>
          <cell r="G881" t="str">
            <v>GHAZIABAD</v>
          </cell>
          <cell r="H881"/>
          <cell r="I881" t="str">
            <v>OPTRIX INFRA LLP</v>
          </cell>
          <cell r="J881" t="str">
            <v>Aashish Goyal</v>
          </cell>
          <cell r="K881"/>
          <cell r="L881" t="str">
            <v>001J100000PJG7oIAH</v>
          </cell>
          <cell r="M881" t="str">
            <v>North</v>
          </cell>
          <cell r="N881">
            <v>201010</v>
          </cell>
          <cell r="O881" t="str">
            <v>09ABLPJ1189K1Z6</v>
          </cell>
          <cell r="P881">
            <v>9555888484</v>
          </cell>
          <cell r="Q881" t="str">
            <v>Feb'25</v>
          </cell>
          <cell r="R881">
            <v>2025</v>
          </cell>
          <cell r="S881"/>
          <cell r="T881">
            <v>200</v>
          </cell>
          <cell r="U881">
            <v>0.19364999999999999</v>
          </cell>
          <cell r="V881" t="str">
            <v>Star</v>
          </cell>
          <cell r="W881"/>
          <cell r="X881"/>
          <cell r="Y881"/>
          <cell r="Z881"/>
          <cell r="AA881"/>
          <cell r="AB881"/>
          <cell r="AC881"/>
          <cell r="AD881"/>
          <cell r="AE881"/>
          <cell r="AF881"/>
          <cell r="AG881"/>
          <cell r="AH881"/>
          <cell r="AI881"/>
          <cell r="AJ881">
            <v>53.695</v>
          </cell>
          <cell r="AK881">
            <v>180.85</v>
          </cell>
          <cell r="AL881">
            <v>38</v>
          </cell>
          <cell r="AM881">
            <v>50</v>
          </cell>
          <cell r="AN881">
            <v>75</v>
          </cell>
          <cell r="AO881"/>
          <cell r="AP881">
            <v>15</v>
          </cell>
          <cell r="AQ881">
            <v>26</v>
          </cell>
          <cell r="AR881">
            <v>15</v>
          </cell>
          <cell r="AS881">
            <v>16</v>
          </cell>
          <cell r="AT881">
            <v>59.95</v>
          </cell>
          <cell r="AU881">
            <v>15</v>
          </cell>
          <cell r="AV881">
            <v>41.24</v>
          </cell>
          <cell r="AW881">
            <v>43</v>
          </cell>
        </row>
        <row r="882">
          <cell r="A882">
            <v>880</v>
          </cell>
          <cell r="B882">
            <v>2025</v>
          </cell>
          <cell r="C882"/>
          <cell r="D882" t="str">
            <v>001J100000Tr8NvIAJ</v>
          </cell>
          <cell r="E882" t="str">
            <v>Ruby Engineering &amp; Steel Traders</v>
          </cell>
          <cell r="F882" t="str">
            <v>UTTAR PRADESH</v>
          </cell>
          <cell r="G882" t="str">
            <v>GHAZIABAD</v>
          </cell>
          <cell r="H882"/>
          <cell r="I882" t="str">
            <v>OPTRIX INFRA LLP</v>
          </cell>
          <cell r="J882" t="str">
            <v>Aashish Goyal</v>
          </cell>
          <cell r="K882"/>
          <cell r="L882" t="str">
            <v>001J100000PJG7oIAH</v>
          </cell>
          <cell r="M882" t="str">
            <v>North</v>
          </cell>
          <cell r="N882">
            <v>201003</v>
          </cell>
          <cell r="O882" t="str">
            <v>09AAIFR8527K1ZK</v>
          </cell>
          <cell r="P882">
            <v>9958499696</v>
          </cell>
          <cell r="Q882" t="str">
            <v>Feb'25</v>
          </cell>
          <cell r="R882">
            <v>2025</v>
          </cell>
          <cell r="S882"/>
          <cell r="T882">
            <v>150</v>
          </cell>
          <cell r="U882">
            <v>0</v>
          </cell>
          <cell r="V882" t="str">
            <v>Challenger</v>
          </cell>
          <cell r="W882"/>
          <cell r="X882"/>
          <cell r="Y882"/>
          <cell r="Z882"/>
          <cell r="AA882"/>
          <cell r="AB882"/>
          <cell r="AC882"/>
          <cell r="AD882"/>
          <cell r="AE882"/>
          <cell r="AF882"/>
          <cell r="AG882"/>
          <cell r="AH882"/>
          <cell r="AI882"/>
          <cell r="AJ882">
            <v>53.35</v>
          </cell>
          <cell r="AK882"/>
          <cell r="AL882"/>
          <cell r="AM882"/>
          <cell r="AO882"/>
          <cell r="AP882"/>
          <cell r="AQ882"/>
          <cell r="AR882"/>
          <cell r="AS882"/>
          <cell r="AU882"/>
          <cell r="AV882"/>
          <cell r="AW882" t="str">
            <v/>
          </cell>
        </row>
        <row r="883">
          <cell r="A883">
            <v>881</v>
          </cell>
          <cell r="B883">
            <v>2025</v>
          </cell>
          <cell r="C883"/>
          <cell r="D883" t="str">
            <v>001J1000002JTNXIAQ</v>
          </cell>
          <cell r="E883" t="str">
            <v>Kishore &amp; company</v>
          </cell>
          <cell r="F883" t="str">
            <v>PUNJAB</v>
          </cell>
          <cell r="G883" t="str">
            <v>FATEHGARH SAHIB</v>
          </cell>
          <cell r="H883" t="str">
            <v>Fatehgarh Sahib</v>
          </cell>
          <cell r="I883" t="str">
            <v>PAL CEMENT AND STEEL PVT. LTD.</v>
          </cell>
          <cell r="J883" t="str">
            <v>Abhishek Wadhwa</v>
          </cell>
          <cell r="K883"/>
          <cell r="L883" t="str">
            <v>C12827</v>
          </cell>
          <cell r="M883" t="str">
            <v>North</v>
          </cell>
          <cell r="N883">
            <v>147301</v>
          </cell>
          <cell r="O883" t="str">
            <v>03ABMPG4232D1Z9</v>
          </cell>
          <cell r="P883">
            <v>9417235707</v>
          </cell>
          <cell r="Q883" t="str">
            <v>Feb'25</v>
          </cell>
          <cell r="R883">
            <v>2025</v>
          </cell>
          <cell r="S883"/>
          <cell r="T883">
            <v>500</v>
          </cell>
          <cell r="U883">
            <v>0</v>
          </cell>
          <cell r="V883" t="str">
            <v>Alien</v>
          </cell>
          <cell r="W883"/>
          <cell r="X883"/>
          <cell r="Y883"/>
          <cell r="Z883"/>
          <cell r="AA883"/>
          <cell r="AB883"/>
          <cell r="AC883"/>
          <cell r="AD883"/>
          <cell r="AE883"/>
          <cell r="AF883"/>
          <cell r="AG883"/>
          <cell r="AH883"/>
          <cell r="AI883"/>
          <cell r="AJ883">
            <v>361</v>
          </cell>
          <cell r="AK883"/>
          <cell r="AL883"/>
          <cell r="AM883"/>
          <cell r="AO883"/>
          <cell r="AP883"/>
          <cell r="AQ883"/>
          <cell r="AR883"/>
          <cell r="AS883"/>
          <cell r="AU883"/>
          <cell r="AV883"/>
          <cell r="AW883" t="str">
            <v/>
          </cell>
        </row>
        <row r="884">
          <cell r="A884">
            <v>882</v>
          </cell>
          <cell r="B884">
            <v>2025</v>
          </cell>
          <cell r="C884"/>
          <cell r="D884" t="str">
            <v>001J1000002j9b1IAA</v>
          </cell>
          <cell r="E884" t="str">
            <v>VARDHMAN STEELS</v>
          </cell>
          <cell r="F884" t="str">
            <v>HARYANA</v>
          </cell>
          <cell r="G884" t="str">
            <v>AMBALA</v>
          </cell>
          <cell r="H884" t="str">
            <v>Ambala Cantt</v>
          </cell>
          <cell r="I884" t="str">
            <v>RAMDOOT UDHYOG PRIVATE LIMITED</v>
          </cell>
          <cell r="J884" t="str">
            <v>Deepak Dhiman</v>
          </cell>
          <cell r="K884"/>
          <cell r="L884" t="str">
            <v>C13168</v>
          </cell>
          <cell r="M884" t="str">
            <v>North</v>
          </cell>
          <cell r="N884">
            <v>133001</v>
          </cell>
          <cell r="O884" t="str">
            <v>06BFMPJ5432F1ZJ</v>
          </cell>
          <cell r="P884">
            <v>9034122033</v>
          </cell>
          <cell r="Q884" t="str">
            <v>Feb'25</v>
          </cell>
          <cell r="R884">
            <v>2025</v>
          </cell>
          <cell r="S884"/>
          <cell r="T884">
            <v>550</v>
          </cell>
          <cell r="U884">
            <v>0</v>
          </cell>
          <cell r="V884" t="str">
            <v>Alien</v>
          </cell>
          <cell r="W884"/>
          <cell r="X884"/>
          <cell r="Y884"/>
          <cell r="Z884"/>
          <cell r="AA884"/>
          <cell r="AB884"/>
          <cell r="AC884"/>
          <cell r="AD884"/>
          <cell r="AE884"/>
          <cell r="AF884"/>
          <cell r="AG884"/>
          <cell r="AH884"/>
          <cell r="AI884"/>
          <cell r="AJ884">
            <v>12</v>
          </cell>
          <cell r="AK884"/>
          <cell r="AL884">
            <v>52.95</v>
          </cell>
          <cell r="AM884">
            <v>65</v>
          </cell>
          <cell r="AO884"/>
          <cell r="AP884"/>
          <cell r="AQ884"/>
          <cell r="AR884"/>
          <cell r="AS884"/>
          <cell r="AU884"/>
          <cell r="AV884"/>
          <cell r="AW884" t="str">
            <v/>
          </cell>
        </row>
        <row r="885">
          <cell r="A885">
            <v>883</v>
          </cell>
          <cell r="B885">
            <v>2025</v>
          </cell>
          <cell r="C885"/>
          <cell r="D885" t="str">
            <v>001J100000S1Y9OIAV</v>
          </cell>
          <cell r="E885" t="str">
            <v>JYOTI PARSAD SUBHASH CHAND</v>
          </cell>
          <cell r="F885" t="str">
            <v>HARYANA</v>
          </cell>
          <cell r="G885" t="str">
            <v>KAITHAL</v>
          </cell>
          <cell r="H885" t="str">
            <v>Kaithal</v>
          </cell>
          <cell r="I885" t="str">
            <v>RAMDOOT UDHYOG PRIVATE LIMITED</v>
          </cell>
          <cell r="J885" t="str">
            <v>Naseem Makkar</v>
          </cell>
          <cell r="K885"/>
          <cell r="L885" t="str">
            <v>C13168</v>
          </cell>
          <cell r="M885" t="str">
            <v>North</v>
          </cell>
          <cell r="N885">
            <v>136027</v>
          </cell>
          <cell r="O885" t="str">
            <v>06ASYPG6916D1ZH</v>
          </cell>
          <cell r="P885">
            <v>9253175111</v>
          </cell>
          <cell r="Q885" t="str">
            <v>Feb'25</v>
          </cell>
          <cell r="R885">
            <v>2025</v>
          </cell>
          <cell r="S885"/>
          <cell r="T885">
            <v>10</v>
          </cell>
          <cell r="U885">
            <v>5.9396666666666667</v>
          </cell>
          <cell r="V885" t="str">
            <v>Friendly</v>
          </cell>
          <cell r="W885"/>
          <cell r="X885"/>
          <cell r="Y885"/>
          <cell r="Z885"/>
          <cell r="AA885"/>
          <cell r="AB885"/>
          <cell r="AC885"/>
          <cell r="AD885"/>
          <cell r="AE885"/>
          <cell r="AF885"/>
          <cell r="AG885"/>
          <cell r="AH885"/>
          <cell r="AI885"/>
          <cell r="AJ885">
            <v>42</v>
          </cell>
          <cell r="AK885"/>
          <cell r="AL885">
            <v>83.36</v>
          </cell>
          <cell r="AM885">
            <v>205</v>
          </cell>
          <cell r="AO885">
            <v>124.05</v>
          </cell>
          <cell r="AP885">
            <v>121.82</v>
          </cell>
          <cell r="AQ885">
            <v>32.799999999999997</v>
          </cell>
          <cell r="AR885"/>
          <cell r="AS885"/>
          <cell r="AU885">
            <v>85</v>
          </cell>
          <cell r="AV885">
            <v>93.19</v>
          </cell>
          <cell r="AW885">
            <v>42</v>
          </cell>
        </row>
        <row r="886">
          <cell r="A886">
            <v>884</v>
          </cell>
          <cell r="B886">
            <v>2025</v>
          </cell>
          <cell r="C886"/>
          <cell r="D886" t="str">
            <v>001J100000Tr5O0IAJ</v>
          </cell>
          <cell r="E886" t="str">
            <v>ARUN TRADING AGENCY</v>
          </cell>
          <cell r="F886" t="str">
            <v>HARYANA</v>
          </cell>
          <cell r="G886" t="str">
            <v>YAMUNANAGAR</v>
          </cell>
          <cell r="H886" t="str">
            <v>Jagadhri</v>
          </cell>
          <cell r="I886" t="str">
            <v>RAMDOOT UDHYOG PRIVATE LIMITED</v>
          </cell>
          <cell r="J886" t="str">
            <v>Naseem Makkar</v>
          </cell>
          <cell r="K886"/>
          <cell r="L886" t="str">
            <v>C13168</v>
          </cell>
          <cell r="M886" t="str">
            <v>North</v>
          </cell>
          <cell r="N886">
            <v>135001</v>
          </cell>
          <cell r="O886" t="str">
            <v>06AANPA5710A1ZF</v>
          </cell>
          <cell r="P886">
            <v>9728599002</v>
          </cell>
          <cell r="Q886" t="str">
            <v>Feb'25</v>
          </cell>
          <cell r="R886">
            <v>2025</v>
          </cell>
          <cell r="S886"/>
          <cell r="T886">
            <v>250</v>
          </cell>
          <cell r="U886">
            <v>0</v>
          </cell>
          <cell r="V886" t="str">
            <v>Alien</v>
          </cell>
          <cell r="W886"/>
          <cell r="X886"/>
          <cell r="Y886"/>
          <cell r="Z886"/>
          <cell r="AA886"/>
          <cell r="AB886"/>
          <cell r="AC886"/>
          <cell r="AD886"/>
          <cell r="AE886"/>
          <cell r="AF886"/>
          <cell r="AG886"/>
          <cell r="AH886"/>
          <cell r="AI886"/>
          <cell r="AJ886">
            <v>12</v>
          </cell>
          <cell r="AK886"/>
          <cell r="AL886">
            <v>18.12</v>
          </cell>
          <cell r="AM886">
            <v>22</v>
          </cell>
          <cell r="AN886">
            <v>22</v>
          </cell>
          <cell r="AO886">
            <v>28</v>
          </cell>
          <cell r="AP886">
            <v>24</v>
          </cell>
          <cell r="AQ886">
            <v>45.07</v>
          </cell>
          <cell r="AR886">
            <v>23.78</v>
          </cell>
          <cell r="AS886"/>
          <cell r="AU886"/>
          <cell r="AV886"/>
          <cell r="AW886" t="str">
            <v/>
          </cell>
        </row>
        <row r="887">
          <cell r="A887">
            <v>885</v>
          </cell>
          <cell r="B887">
            <v>2025</v>
          </cell>
          <cell r="C887"/>
          <cell r="D887" t="str">
            <v>0015g00001eBx0OAAS</v>
          </cell>
          <cell r="E887" t="str">
            <v>R.P. sale's Corp.</v>
          </cell>
          <cell r="F887" t="str">
            <v>PUNJAB</v>
          </cell>
          <cell r="G887" t="str">
            <v>SRI MUKTSAR SAHIB</v>
          </cell>
          <cell r="H887" t="str">
            <v>Malout</v>
          </cell>
          <cell r="I887" t="str">
            <v>RAMDOOT UDHYOG PRIVATE LIMITED</v>
          </cell>
          <cell r="J887" t="str">
            <v>Sonu Kumar</v>
          </cell>
          <cell r="K887"/>
          <cell r="L887" t="str">
            <v>C13168</v>
          </cell>
          <cell r="M887" t="str">
            <v>North</v>
          </cell>
          <cell r="N887">
            <v>151211</v>
          </cell>
          <cell r="O887" t="str">
            <v>03AGZPG1890PIZN</v>
          </cell>
          <cell r="P887">
            <v>7814973555</v>
          </cell>
          <cell r="Q887" t="str">
            <v>Feb'25</v>
          </cell>
          <cell r="R887">
            <v>2025</v>
          </cell>
          <cell r="S887"/>
          <cell r="T887">
            <v>50</v>
          </cell>
          <cell r="U887">
            <v>0</v>
          </cell>
          <cell r="V887" t="str">
            <v>Minor</v>
          </cell>
          <cell r="W887"/>
          <cell r="X887"/>
          <cell r="Y887"/>
          <cell r="Z887"/>
          <cell r="AA887"/>
          <cell r="AB887"/>
          <cell r="AC887"/>
          <cell r="AD887"/>
          <cell r="AE887"/>
          <cell r="AF887"/>
          <cell r="AG887"/>
          <cell r="AH887"/>
          <cell r="AI887"/>
          <cell r="AJ887">
            <v>12</v>
          </cell>
          <cell r="AK887"/>
          <cell r="AL887"/>
          <cell r="AM887"/>
          <cell r="AO887"/>
          <cell r="AP887"/>
          <cell r="AQ887"/>
          <cell r="AR887"/>
          <cell r="AS887"/>
          <cell r="AU887"/>
          <cell r="AV887"/>
          <cell r="AW887" t="str">
            <v/>
          </cell>
        </row>
        <row r="888">
          <cell r="A888">
            <v>886</v>
          </cell>
          <cell r="B888">
            <v>2025</v>
          </cell>
          <cell r="C888"/>
          <cell r="D888" t="str">
            <v>0015g00001c4idsAAA</v>
          </cell>
          <cell r="E888" t="str">
            <v>SHREE RAM DASS CEMENT &amp; SHUTTERING STORE.</v>
          </cell>
          <cell r="F888" t="str">
            <v>PUNJAB</v>
          </cell>
          <cell r="G888" t="str">
            <v>BATHINDA</v>
          </cell>
          <cell r="H888" t="str">
            <v>Rampura Phul</v>
          </cell>
          <cell r="I888" t="str">
            <v>RAMDOOT UDHYOG PRIVATE LIMITED</v>
          </cell>
          <cell r="J888" t="str">
            <v>Sonu Kumar</v>
          </cell>
          <cell r="K888"/>
          <cell r="L888" t="str">
            <v>C13168</v>
          </cell>
          <cell r="M888" t="str">
            <v>North</v>
          </cell>
          <cell r="N888">
            <v>151206</v>
          </cell>
          <cell r="O888" t="str">
            <v>03AQSPK2985N1Z3</v>
          </cell>
          <cell r="P888">
            <v>9872580727</v>
          </cell>
          <cell r="Q888" t="str">
            <v>Feb'25</v>
          </cell>
          <cell r="R888">
            <v>2025</v>
          </cell>
          <cell r="S888"/>
          <cell r="T888">
            <v>40</v>
          </cell>
          <cell r="U888">
            <v>0</v>
          </cell>
          <cell r="V888" t="str">
            <v>Minor</v>
          </cell>
          <cell r="W888"/>
          <cell r="X888"/>
          <cell r="Y888"/>
          <cell r="Z888"/>
          <cell r="AA888"/>
          <cell r="AB888"/>
          <cell r="AC888"/>
          <cell r="AD888"/>
          <cell r="AE888"/>
          <cell r="AF888"/>
          <cell r="AG888"/>
          <cell r="AH888"/>
          <cell r="AI888"/>
          <cell r="AJ888">
            <v>14</v>
          </cell>
          <cell r="AK888"/>
          <cell r="AL888"/>
          <cell r="AM888"/>
          <cell r="AO888"/>
          <cell r="AP888"/>
          <cell r="AQ888"/>
          <cell r="AR888"/>
          <cell r="AS888"/>
          <cell r="AU888"/>
          <cell r="AV888"/>
          <cell r="AW888" t="str">
            <v/>
          </cell>
        </row>
        <row r="889">
          <cell r="A889">
            <v>887</v>
          </cell>
          <cell r="B889">
            <v>2025</v>
          </cell>
          <cell r="C889"/>
          <cell r="D889" t="str">
            <v>0015g00001dFko6AAC</v>
          </cell>
          <cell r="E889" t="str">
            <v>PAPPU CEMENT STORE</v>
          </cell>
          <cell r="F889" t="str">
            <v>PUNJAB</v>
          </cell>
          <cell r="G889" t="str">
            <v>FARIDKOT</v>
          </cell>
          <cell r="H889" t="str">
            <v>Faridkot</v>
          </cell>
          <cell r="I889" t="str">
            <v>RAMDOOT UDHYOG PRIVATE LIMITED</v>
          </cell>
          <cell r="J889" t="str">
            <v>Sonu Kumar</v>
          </cell>
          <cell r="K889"/>
          <cell r="L889" t="str">
            <v>C13168</v>
          </cell>
          <cell r="M889" t="str">
            <v>North</v>
          </cell>
          <cell r="N889">
            <v>151212</v>
          </cell>
          <cell r="O889" t="str">
            <v>03AHXPJ5016D1ZJ</v>
          </cell>
          <cell r="P889">
            <v>9780340345</v>
          </cell>
          <cell r="Q889" t="str">
            <v>Feb'25</v>
          </cell>
          <cell r="R889">
            <v>2025</v>
          </cell>
          <cell r="S889"/>
          <cell r="T889">
            <v>40</v>
          </cell>
          <cell r="U889">
            <v>0</v>
          </cell>
          <cell r="V889" t="str">
            <v>Minor</v>
          </cell>
          <cell r="W889"/>
          <cell r="X889"/>
          <cell r="Y889"/>
          <cell r="Z889"/>
          <cell r="AA889"/>
          <cell r="AB889"/>
          <cell r="AC889"/>
          <cell r="AD889"/>
          <cell r="AE889"/>
          <cell r="AF889"/>
          <cell r="AG889"/>
          <cell r="AH889"/>
          <cell r="AI889"/>
          <cell r="AJ889">
            <v>15</v>
          </cell>
          <cell r="AK889"/>
          <cell r="AL889"/>
          <cell r="AM889">
            <v>12</v>
          </cell>
          <cell r="AO889"/>
          <cell r="AP889"/>
          <cell r="AQ889"/>
          <cell r="AR889"/>
          <cell r="AS889"/>
          <cell r="AU889"/>
          <cell r="AV889"/>
          <cell r="AW889" t="str">
            <v/>
          </cell>
        </row>
        <row r="890">
          <cell r="A890">
            <v>888</v>
          </cell>
          <cell r="B890">
            <v>2025</v>
          </cell>
          <cell r="C890"/>
          <cell r="D890" t="str">
            <v>0015g00001V9SZdAAN</v>
          </cell>
          <cell r="E890" t="str">
            <v>Key Ispat Pvt Ltd</v>
          </cell>
          <cell r="F890" t="str">
            <v>UTTAR PRADESH</v>
          </cell>
          <cell r="G890" t="str">
            <v>GAUTAM BUDDHA NAGAR</v>
          </cell>
          <cell r="H890" t="str">
            <v>Noida</v>
          </cell>
          <cell r="I890" t="str">
            <v>SHASHI STEELS CORPORATION</v>
          </cell>
          <cell r="J890" t="str">
            <v>Abhijeet Biswas</v>
          </cell>
          <cell r="K890"/>
          <cell r="L890" t="str">
            <v>C12816</v>
          </cell>
          <cell r="M890" t="str">
            <v>North</v>
          </cell>
          <cell r="N890">
            <v>201301</v>
          </cell>
          <cell r="O890" t="str">
            <v>09AABCK5322P1Z8</v>
          </cell>
          <cell r="P890">
            <v>9811226900</v>
          </cell>
          <cell r="Q890" t="str">
            <v>Feb'25</v>
          </cell>
          <cell r="R890">
            <v>2025</v>
          </cell>
          <cell r="S890"/>
          <cell r="T890">
            <v>150</v>
          </cell>
          <cell r="U890">
            <v>2.2222222222222223E-2</v>
          </cell>
          <cell r="V890" t="str">
            <v>Challenger</v>
          </cell>
          <cell r="W890"/>
          <cell r="X890"/>
          <cell r="Y890"/>
          <cell r="Z890"/>
          <cell r="AA890"/>
          <cell r="AB890"/>
          <cell r="AC890"/>
          <cell r="AD890"/>
          <cell r="AE890"/>
          <cell r="AF890"/>
          <cell r="AG890"/>
          <cell r="AH890"/>
          <cell r="AI890"/>
          <cell r="AJ890">
            <v>52</v>
          </cell>
          <cell r="AK890"/>
          <cell r="AL890">
            <v>62</v>
          </cell>
          <cell r="AM890"/>
          <cell r="AO890"/>
          <cell r="AP890"/>
          <cell r="AQ890"/>
          <cell r="AR890"/>
          <cell r="AS890">
            <v>11.3</v>
          </cell>
          <cell r="AT890">
            <v>10</v>
          </cell>
          <cell r="AU890"/>
          <cell r="AV890"/>
          <cell r="AW890" t="str">
            <v/>
          </cell>
        </row>
        <row r="891">
          <cell r="A891">
            <v>889</v>
          </cell>
          <cell r="B891">
            <v>2025</v>
          </cell>
          <cell r="C891"/>
          <cell r="D891" t="str">
            <v>0015g00001eg1KXAAY</v>
          </cell>
          <cell r="E891" t="str">
            <v>Kedia Agencies</v>
          </cell>
          <cell r="F891" t="str">
            <v>UTTAR PRADESH</v>
          </cell>
          <cell r="G891" t="str">
            <v>GHAZIABAD</v>
          </cell>
          <cell r="H891"/>
          <cell r="I891" t="str">
            <v>SHASHI STEELS CORPORATION</v>
          </cell>
          <cell r="J891" t="str">
            <v>Abhijeet Biswas</v>
          </cell>
          <cell r="K891"/>
          <cell r="L891" t="str">
            <v>C12816</v>
          </cell>
          <cell r="M891" t="str">
            <v>North</v>
          </cell>
          <cell r="N891">
            <v>245011</v>
          </cell>
          <cell r="O891" t="str">
            <v>09AAJPA237Q1ZI</v>
          </cell>
          <cell r="P891">
            <v>9837777583</v>
          </cell>
          <cell r="Q891" t="str">
            <v>Feb'25</v>
          </cell>
          <cell r="R891">
            <v>2025</v>
          </cell>
          <cell r="S891"/>
          <cell r="T891">
            <v>150</v>
          </cell>
          <cell r="U891">
            <v>1.7777777777777778E-2</v>
          </cell>
          <cell r="V891" t="str">
            <v>Challenger</v>
          </cell>
          <cell r="W891"/>
          <cell r="X891"/>
          <cell r="Y891"/>
          <cell r="Z891"/>
          <cell r="AA891"/>
          <cell r="AB891"/>
          <cell r="AC891"/>
          <cell r="AD891"/>
          <cell r="AE891"/>
          <cell r="AF891"/>
          <cell r="AG891"/>
          <cell r="AH891"/>
          <cell r="AI891"/>
          <cell r="AJ891">
            <v>53</v>
          </cell>
          <cell r="AK891"/>
          <cell r="AL891"/>
          <cell r="AM891"/>
          <cell r="AO891"/>
          <cell r="AP891"/>
          <cell r="AQ891"/>
          <cell r="AR891"/>
          <cell r="AS891"/>
          <cell r="AT891">
            <v>5</v>
          </cell>
          <cell r="AU891">
            <v>3</v>
          </cell>
          <cell r="AV891"/>
          <cell r="AW891" t="str">
            <v/>
          </cell>
        </row>
        <row r="892">
          <cell r="A892">
            <v>890</v>
          </cell>
          <cell r="B892">
            <v>2025</v>
          </cell>
          <cell r="C892"/>
          <cell r="D892" t="str">
            <v>0015g00001V8HMGAA3</v>
          </cell>
          <cell r="E892" t="str">
            <v>M/S DRONA TRADING COMPANY PVT.LTD.</v>
          </cell>
          <cell r="F892" t="str">
            <v>UTTAR PRADESH</v>
          </cell>
          <cell r="G892" t="str">
            <v>GAUTAM BUDDHA NAGAR</v>
          </cell>
          <cell r="H892"/>
          <cell r="I892" t="str">
            <v>SHASHI STEELS CORPORATION</v>
          </cell>
          <cell r="J892" t="str">
            <v>Abhijeet Biswas</v>
          </cell>
          <cell r="K892"/>
          <cell r="L892" t="str">
            <v>C12816</v>
          </cell>
          <cell r="M892" t="str">
            <v>North</v>
          </cell>
          <cell r="N892">
            <v>201310</v>
          </cell>
          <cell r="O892" t="str">
            <v>09AACCD1334K1ZR</v>
          </cell>
          <cell r="P892">
            <v>7840044694</v>
          </cell>
          <cell r="Q892" t="str">
            <v>Feb'25</v>
          </cell>
          <cell r="R892">
            <v>2025</v>
          </cell>
          <cell r="S892"/>
          <cell r="T892">
            <v>300</v>
          </cell>
          <cell r="U892">
            <v>0</v>
          </cell>
          <cell r="V892" t="str">
            <v>Alien</v>
          </cell>
          <cell r="W892"/>
          <cell r="X892"/>
          <cell r="Y892"/>
          <cell r="Z892"/>
          <cell r="AA892"/>
          <cell r="AB892"/>
          <cell r="AC892"/>
          <cell r="AD892"/>
          <cell r="AE892"/>
          <cell r="AF892"/>
          <cell r="AG892"/>
          <cell r="AH892"/>
          <cell r="AI892"/>
          <cell r="AJ892">
            <v>56</v>
          </cell>
          <cell r="AK892"/>
          <cell r="AL892"/>
          <cell r="AM892"/>
          <cell r="AO892"/>
          <cell r="AP892"/>
          <cell r="AQ892"/>
          <cell r="AR892"/>
          <cell r="AS892"/>
          <cell r="AU892"/>
          <cell r="AV892"/>
          <cell r="AW892" t="str">
            <v/>
          </cell>
        </row>
        <row r="893">
          <cell r="A893">
            <v>891</v>
          </cell>
          <cell r="B893">
            <v>2025</v>
          </cell>
          <cell r="C893"/>
          <cell r="D893" t="str">
            <v>0015g00001bYu4nAAC</v>
          </cell>
          <cell r="E893" t="str">
            <v>Ankit Trading Co.</v>
          </cell>
          <cell r="F893" t="str">
            <v>UTTAR PRADESH</v>
          </cell>
          <cell r="G893" t="str">
            <v>GAUTAM BUDDHA NAGAR</v>
          </cell>
          <cell r="H893"/>
          <cell r="I893" t="str">
            <v>SHASHI STEELS CORPORATION</v>
          </cell>
          <cell r="J893" t="str">
            <v>Abhijeet Biswas</v>
          </cell>
          <cell r="K893"/>
          <cell r="L893" t="str">
            <v>C12816</v>
          </cell>
          <cell r="M893" t="str">
            <v>North</v>
          </cell>
          <cell r="N893">
            <v>203207</v>
          </cell>
          <cell r="O893" t="str">
            <v>09LKMM09877U1ZU</v>
          </cell>
          <cell r="P893">
            <v>9911897773</v>
          </cell>
          <cell r="Q893" t="str">
            <v>Feb'25</v>
          </cell>
          <cell r="R893">
            <v>2025</v>
          </cell>
          <cell r="S893"/>
          <cell r="T893">
            <v>100</v>
          </cell>
          <cell r="U893">
            <v>0</v>
          </cell>
          <cell r="V893" t="str">
            <v>Challenger</v>
          </cell>
          <cell r="W893"/>
          <cell r="X893"/>
          <cell r="Y893"/>
          <cell r="Z893"/>
          <cell r="AA893"/>
          <cell r="AB893"/>
          <cell r="AC893"/>
          <cell r="AD893"/>
          <cell r="AE893"/>
          <cell r="AF893"/>
          <cell r="AG893"/>
          <cell r="AH893"/>
          <cell r="AI893"/>
          <cell r="AJ893">
            <v>51</v>
          </cell>
          <cell r="AK893"/>
          <cell r="AL893"/>
          <cell r="AM893"/>
          <cell r="AO893"/>
          <cell r="AP893"/>
          <cell r="AQ893"/>
          <cell r="AR893"/>
          <cell r="AS893"/>
          <cell r="AU893"/>
          <cell r="AV893"/>
          <cell r="AW893" t="str">
            <v/>
          </cell>
        </row>
        <row r="894">
          <cell r="A894">
            <v>892</v>
          </cell>
          <cell r="B894">
            <v>2025</v>
          </cell>
          <cell r="C894"/>
          <cell r="D894" t="str">
            <v>001J100000TrMywIAF</v>
          </cell>
          <cell r="E894" t="str">
            <v>M/S SHRI DURGA TRADING COMPANY</v>
          </cell>
          <cell r="F894" t="str">
            <v>UTTARAKHAND</v>
          </cell>
          <cell r="G894" t="str">
            <v>DEHRADUN</v>
          </cell>
          <cell r="H894" t="str">
            <v>Dehradun</v>
          </cell>
          <cell r="I894" t="str">
            <v>SHIVA SALES INDIA CORPORATION</v>
          </cell>
          <cell r="J894" t="str">
            <v>Ravi Kumar</v>
          </cell>
          <cell r="K894"/>
          <cell r="L894" t="str">
            <v>C12821</v>
          </cell>
          <cell r="M894" t="str">
            <v>North</v>
          </cell>
          <cell r="N894">
            <v>248001</v>
          </cell>
          <cell r="O894" t="str">
            <v>05ABQPJ2797L1ZZ</v>
          </cell>
          <cell r="P894">
            <v>9627746746</v>
          </cell>
          <cell r="Q894" t="str">
            <v>Feb'25</v>
          </cell>
          <cell r="R894">
            <v>2025</v>
          </cell>
          <cell r="S894"/>
          <cell r="T894">
            <v>75</v>
          </cell>
          <cell r="U894">
            <v>0</v>
          </cell>
          <cell r="V894" t="str">
            <v>Challenger</v>
          </cell>
          <cell r="W894"/>
          <cell r="X894"/>
          <cell r="Y894"/>
          <cell r="Z894"/>
          <cell r="AA894"/>
          <cell r="AB894"/>
          <cell r="AC894"/>
          <cell r="AD894"/>
          <cell r="AE894"/>
          <cell r="AF894"/>
          <cell r="AG894"/>
          <cell r="AH894"/>
          <cell r="AI894"/>
          <cell r="AJ894">
            <v>141</v>
          </cell>
          <cell r="AK894">
            <v>72</v>
          </cell>
          <cell r="AL894">
            <v>24</v>
          </cell>
          <cell r="AM894">
            <v>109</v>
          </cell>
          <cell r="AN894">
            <v>62</v>
          </cell>
          <cell r="AO894"/>
          <cell r="AP894"/>
          <cell r="AQ894"/>
          <cell r="AR894"/>
          <cell r="AS894"/>
          <cell r="AU894"/>
          <cell r="AV894"/>
          <cell r="AW894" t="str">
            <v/>
          </cell>
        </row>
        <row r="895">
          <cell r="A895">
            <v>893</v>
          </cell>
          <cell r="B895">
            <v>2025</v>
          </cell>
          <cell r="C895"/>
          <cell r="D895" t="str">
            <v>001J100000RxofDIAR</v>
          </cell>
          <cell r="E895" t="str">
            <v>SATGURU TRADERS</v>
          </cell>
          <cell r="F895" t="str">
            <v>UTTARAKHAND</v>
          </cell>
          <cell r="G895" t="str">
            <v>UDAM SINGH NAGAR</v>
          </cell>
          <cell r="H895" t="str">
            <v>Rudrapur</v>
          </cell>
          <cell r="I895" t="str">
            <v>SHIVA SALES INDIA CORPORATION</v>
          </cell>
          <cell r="J895" t="str">
            <v>Manoj Yadav</v>
          </cell>
          <cell r="K895"/>
          <cell r="L895" t="str">
            <v>C12821</v>
          </cell>
          <cell r="M895" t="str">
            <v>North</v>
          </cell>
          <cell r="N895">
            <v>263153</v>
          </cell>
          <cell r="O895" t="str">
            <v>05BTRPP0799L1ZS</v>
          </cell>
          <cell r="P895">
            <v>8859655878</v>
          </cell>
          <cell r="Q895" t="str">
            <v>Feb'25</v>
          </cell>
          <cell r="R895">
            <v>2025</v>
          </cell>
          <cell r="S895"/>
          <cell r="T895">
            <v>90</v>
          </cell>
          <cell r="U895">
            <v>0</v>
          </cell>
          <cell r="V895" t="str">
            <v>Challenger</v>
          </cell>
          <cell r="W895"/>
          <cell r="X895"/>
          <cell r="Y895"/>
          <cell r="Z895"/>
          <cell r="AA895"/>
          <cell r="AB895"/>
          <cell r="AC895"/>
          <cell r="AD895"/>
          <cell r="AE895"/>
          <cell r="AF895"/>
          <cell r="AG895"/>
          <cell r="AH895"/>
          <cell r="AI895"/>
          <cell r="AJ895">
            <v>9</v>
          </cell>
          <cell r="AK895"/>
          <cell r="AL895">
            <v>16</v>
          </cell>
          <cell r="AM895"/>
          <cell r="AO895"/>
          <cell r="AP895"/>
          <cell r="AQ895"/>
          <cell r="AR895"/>
          <cell r="AS895"/>
          <cell r="AU895"/>
          <cell r="AV895"/>
          <cell r="AW895" t="str">
            <v/>
          </cell>
        </row>
        <row r="896">
          <cell r="A896">
            <v>894</v>
          </cell>
          <cell r="B896">
            <v>2025</v>
          </cell>
          <cell r="C896"/>
          <cell r="D896" t="str">
            <v>0015g00001YQtRnAAL</v>
          </cell>
          <cell r="E896" t="str">
            <v>M/S MITTAL STEEL WORKS</v>
          </cell>
          <cell r="F896" t="str">
            <v>UTTARAKHAND</v>
          </cell>
          <cell r="G896" t="str">
            <v>ALMORA</v>
          </cell>
          <cell r="H896" t="str">
            <v>Ramnagar</v>
          </cell>
          <cell r="I896" t="str">
            <v>SHIVA SALES INDIA CORPORATION</v>
          </cell>
          <cell r="J896" t="str">
            <v>Manoj Yadav</v>
          </cell>
          <cell r="K896"/>
          <cell r="L896" t="str">
            <v>C12821</v>
          </cell>
          <cell r="M896" t="str">
            <v>North</v>
          </cell>
          <cell r="N896">
            <v>244715</v>
          </cell>
          <cell r="O896" t="str">
            <v>05ACPPA0593B1Z2</v>
          </cell>
          <cell r="P896">
            <v>9837058769</v>
          </cell>
          <cell r="Q896" t="str">
            <v>Feb'25</v>
          </cell>
          <cell r="R896">
            <v>2025</v>
          </cell>
          <cell r="S896"/>
          <cell r="T896">
            <v>80</v>
          </cell>
          <cell r="U896">
            <v>0</v>
          </cell>
          <cell r="V896" t="str">
            <v>Challenger</v>
          </cell>
          <cell r="W896"/>
          <cell r="X896"/>
          <cell r="Y896"/>
          <cell r="Z896"/>
          <cell r="AA896"/>
          <cell r="AB896"/>
          <cell r="AC896"/>
          <cell r="AD896"/>
          <cell r="AE896"/>
          <cell r="AF896"/>
          <cell r="AG896"/>
          <cell r="AH896"/>
          <cell r="AI896"/>
          <cell r="AJ896">
            <v>25</v>
          </cell>
          <cell r="AK896"/>
          <cell r="AL896"/>
          <cell r="AM896"/>
          <cell r="AN896">
            <v>11</v>
          </cell>
          <cell r="AO896"/>
          <cell r="AP896"/>
          <cell r="AQ896"/>
          <cell r="AR896"/>
          <cell r="AS896"/>
          <cell r="AU896"/>
          <cell r="AV896"/>
          <cell r="AW896" t="str">
            <v/>
          </cell>
        </row>
        <row r="897">
          <cell r="A897">
            <v>895</v>
          </cell>
          <cell r="B897">
            <v>2025</v>
          </cell>
          <cell r="C897"/>
          <cell r="D897" t="str">
            <v>0015g00001ejanGAAQ</v>
          </cell>
          <cell r="E897" t="str">
            <v>M/S GARG TRADING COMPANY</v>
          </cell>
          <cell r="F897" t="str">
            <v>UTTARAKHAND</v>
          </cell>
          <cell r="G897" t="str">
            <v>HARIDWAR</v>
          </cell>
          <cell r="H897" t="str">
            <v>Haridwar</v>
          </cell>
          <cell r="I897" t="str">
            <v>SHIVA SALES INDIA CORPORATION</v>
          </cell>
          <cell r="J897" t="str">
            <v>Ravi Kumar</v>
          </cell>
          <cell r="K897"/>
          <cell r="L897" t="str">
            <v>C12821</v>
          </cell>
          <cell r="M897" t="str">
            <v>North</v>
          </cell>
          <cell r="N897">
            <v>249403</v>
          </cell>
          <cell r="O897" t="str">
            <v>05ACQPK3938F1ZG</v>
          </cell>
          <cell r="P897">
            <v>8194003333</v>
          </cell>
          <cell r="Q897" t="str">
            <v>Feb'25</v>
          </cell>
          <cell r="R897">
            <v>2025</v>
          </cell>
          <cell r="S897"/>
          <cell r="T897">
            <v>20</v>
          </cell>
          <cell r="U897">
            <v>0</v>
          </cell>
          <cell r="V897" t="str">
            <v>Minor</v>
          </cell>
          <cell r="W897"/>
          <cell r="X897"/>
          <cell r="Y897"/>
          <cell r="Z897"/>
          <cell r="AA897"/>
          <cell r="AB897"/>
          <cell r="AC897"/>
          <cell r="AD897"/>
          <cell r="AE897"/>
          <cell r="AF897"/>
          <cell r="AG897"/>
          <cell r="AH897"/>
          <cell r="AI897"/>
          <cell r="AJ897">
            <v>24</v>
          </cell>
          <cell r="AK897"/>
          <cell r="AL897"/>
          <cell r="AM897"/>
          <cell r="AO897"/>
          <cell r="AP897"/>
          <cell r="AQ897"/>
          <cell r="AR897"/>
          <cell r="AS897"/>
          <cell r="AU897"/>
          <cell r="AV897"/>
          <cell r="AW897" t="str">
            <v/>
          </cell>
        </row>
        <row r="898">
          <cell r="A898">
            <v>896</v>
          </cell>
          <cell r="B898">
            <v>2025</v>
          </cell>
          <cell r="C898"/>
          <cell r="D898" t="str">
            <v>0015g00001eikYQAAY</v>
          </cell>
          <cell r="E898" t="str">
            <v>M/S A G STEELS</v>
          </cell>
          <cell r="F898" t="str">
            <v>UTTARAKHAND</v>
          </cell>
          <cell r="G898" t="str">
            <v>TEHRI GARHWAL</v>
          </cell>
          <cell r="H898" t="str">
            <v>Rishikesh</v>
          </cell>
          <cell r="I898" t="str">
            <v>SHIVA SALES INDIA CORPORATION</v>
          </cell>
          <cell r="J898" t="str">
            <v>Ravi Kumar</v>
          </cell>
          <cell r="K898"/>
          <cell r="L898" t="str">
            <v>C12821</v>
          </cell>
          <cell r="M898" t="str">
            <v>North</v>
          </cell>
          <cell r="N898">
            <v>249137</v>
          </cell>
          <cell r="O898">
            <v>0</v>
          </cell>
          <cell r="P898">
            <v>0</v>
          </cell>
          <cell r="Q898" t="str">
            <v>Feb'25</v>
          </cell>
          <cell r="R898">
            <v>2025</v>
          </cell>
          <cell r="S898"/>
          <cell r="T898">
            <v>75</v>
          </cell>
          <cell r="U898">
            <v>7.3422222222222222E-2</v>
          </cell>
          <cell r="V898" t="str">
            <v>Challenger</v>
          </cell>
          <cell r="W898"/>
          <cell r="X898"/>
          <cell r="Y898"/>
          <cell r="Z898"/>
          <cell r="AA898"/>
          <cell r="AB898"/>
          <cell r="AC898"/>
          <cell r="AD898"/>
          <cell r="AE898"/>
          <cell r="AF898"/>
          <cell r="AG898"/>
          <cell r="AH898"/>
          <cell r="AI898"/>
          <cell r="AJ898">
            <v>6</v>
          </cell>
          <cell r="AK898"/>
          <cell r="AL898">
            <v>4</v>
          </cell>
          <cell r="AM898"/>
          <cell r="AN898">
            <v>6</v>
          </cell>
          <cell r="AO898"/>
          <cell r="AP898"/>
          <cell r="AQ898"/>
          <cell r="AR898"/>
          <cell r="AS898"/>
          <cell r="AT898">
            <v>16.52</v>
          </cell>
          <cell r="AU898"/>
          <cell r="AV898"/>
          <cell r="AW898" t="str">
            <v/>
          </cell>
        </row>
        <row r="899">
          <cell r="A899">
            <v>897</v>
          </cell>
          <cell r="B899">
            <v>2025</v>
          </cell>
          <cell r="C899"/>
          <cell r="D899" t="str">
            <v>001J100000S0AsaIAF</v>
          </cell>
          <cell r="E899" t="str">
            <v>M/S S G TRADERS</v>
          </cell>
          <cell r="F899" t="str">
            <v>UTTARAKHAND</v>
          </cell>
          <cell r="G899" t="str">
            <v>DEHRADUN</v>
          </cell>
          <cell r="H899" t="str">
            <v>Vikasnagar</v>
          </cell>
          <cell r="I899" t="str">
            <v>SHIVA SALES INDIA CORPORATION</v>
          </cell>
          <cell r="J899" t="str">
            <v>Ravi Kumar</v>
          </cell>
          <cell r="K899"/>
          <cell r="L899" t="str">
            <v>C12821</v>
          </cell>
          <cell r="M899" t="str">
            <v>North</v>
          </cell>
          <cell r="N899">
            <v>248142</v>
          </cell>
          <cell r="O899" t="str">
            <v>05AMRPK9425C1ZY</v>
          </cell>
          <cell r="P899">
            <v>7830104105</v>
          </cell>
          <cell r="Q899" t="str">
            <v>Feb'25</v>
          </cell>
          <cell r="R899">
            <v>2025</v>
          </cell>
          <cell r="S899"/>
          <cell r="T899">
            <v>30</v>
          </cell>
          <cell r="U899">
            <v>0</v>
          </cell>
          <cell r="V899" t="str">
            <v>Minor</v>
          </cell>
          <cell r="W899"/>
          <cell r="X899"/>
          <cell r="Y899"/>
          <cell r="Z899"/>
          <cell r="AA899"/>
          <cell r="AB899"/>
          <cell r="AC899"/>
          <cell r="AD899"/>
          <cell r="AE899"/>
          <cell r="AF899"/>
          <cell r="AG899"/>
          <cell r="AH899"/>
          <cell r="AI899"/>
          <cell r="AJ899">
            <v>3.5</v>
          </cell>
          <cell r="AK899">
            <v>1</v>
          </cell>
          <cell r="AL899"/>
          <cell r="AM899">
            <v>1</v>
          </cell>
          <cell r="AO899"/>
          <cell r="AP899"/>
          <cell r="AQ899"/>
          <cell r="AR899"/>
          <cell r="AS899"/>
          <cell r="AU899"/>
          <cell r="AV899"/>
          <cell r="AW899" t="str">
            <v/>
          </cell>
        </row>
        <row r="900">
          <cell r="A900">
            <v>898</v>
          </cell>
          <cell r="B900">
            <v>2025</v>
          </cell>
          <cell r="C900"/>
          <cell r="D900" t="str">
            <v>0015g00001ZUdrIAAT</v>
          </cell>
          <cell r="E900" t="str">
            <v>RAJU TRADERS</v>
          </cell>
          <cell r="F900" t="str">
            <v>UTTAR PRADESH</v>
          </cell>
          <cell r="G900" t="str">
            <v>SULTANPUR</v>
          </cell>
          <cell r="H900" t="str">
            <v>Sultanpur</v>
          </cell>
          <cell r="I900" t="str">
            <v>SHREE LAKSHMAN ROLLING MILL (INDIA) LLP</v>
          </cell>
          <cell r="J900" t="str">
            <v>Deepanshu</v>
          </cell>
          <cell r="K900"/>
          <cell r="L900" t="str">
            <v>C12815</v>
          </cell>
          <cell r="M900" t="str">
            <v>North</v>
          </cell>
          <cell r="N900">
            <v>228001</v>
          </cell>
          <cell r="O900">
            <v>0</v>
          </cell>
          <cell r="P900">
            <v>0</v>
          </cell>
          <cell r="Q900" t="str">
            <v>Feb'25</v>
          </cell>
          <cell r="R900">
            <v>2025</v>
          </cell>
          <cell r="S900"/>
          <cell r="T900">
            <v>120</v>
          </cell>
          <cell r="U900">
            <v>0</v>
          </cell>
          <cell r="V900" t="str">
            <v>Challenger</v>
          </cell>
          <cell r="W900"/>
          <cell r="X900"/>
          <cell r="Y900"/>
          <cell r="Z900"/>
          <cell r="AA900"/>
          <cell r="AB900"/>
          <cell r="AC900"/>
          <cell r="AD900"/>
          <cell r="AE900"/>
          <cell r="AF900"/>
          <cell r="AG900"/>
          <cell r="AH900"/>
          <cell r="AI900"/>
          <cell r="AJ900">
            <v>9</v>
          </cell>
          <cell r="AK900"/>
          <cell r="AL900">
            <v>9</v>
          </cell>
          <cell r="AM900"/>
          <cell r="AN900">
            <v>26</v>
          </cell>
          <cell r="AO900"/>
          <cell r="AP900"/>
          <cell r="AQ900"/>
          <cell r="AR900"/>
          <cell r="AS900"/>
          <cell r="AU900"/>
          <cell r="AV900"/>
          <cell r="AW900" t="str">
            <v/>
          </cell>
        </row>
        <row r="901">
          <cell r="A901">
            <v>899</v>
          </cell>
          <cell r="B901">
            <v>2025</v>
          </cell>
          <cell r="C901"/>
          <cell r="D901" t="str">
            <v>0015g00001f8Fn7AAE</v>
          </cell>
          <cell r="E901" t="str">
            <v>AJAY STEEL TRADING COMPANY</v>
          </cell>
          <cell r="F901" t="str">
            <v>UTTAR PRADESH</v>
          </cell>
          <cell r="G901" t="str">
            <v>MUZAFFARNAGAR</v>
          </cell>
          <cell r="H901" t="str">
            <v>Muzaffarnagar</v>
          </cell>
          <cell r="I901" t="str">
            <v>OPTRIX INFRA LLP</v>
          </cell>
          <cell r="J901" t="str">
            <v>SHIV KUMAR</v>
          </cell>
          <cell r="K901"/>
          <cell r="L901" t="str">
            <v>001J100000PJG7oIAH</v>
          </cell>
          <cell r="M901" t="str">
            <v>North</v>
          </cell>
          <cell r="N901">
            <v>251003</v>
          </cell>
          <cell r="O901" t="str">
            <v>09ABOFA4566E1Z7</v>
          </cell>
          <cell r="P901">
            <v>9837087840</v>
          </cell>
          <cell r="Q901" t="str">
            <v>Feb'25</v>
          </cell>
          <cell r="R901">
            <v>2025</v>
          </cell>
          <cell r="S901"/>
          <cell r="T901">
            <v>200</v>
          </cell>
          <cell r="U901">
            <v>0</v>
          </cell>
          <cell r="V901" t="str">
            <v>Challenger</v>
          </cell>
          <cell r="W901"/>
          <cell r="X901"/>
          <cell r="Y901"/>
          <cell r="Z901"/>
          <cell r="AA901"/>
          <cell r="AB901"/>
          <cell r="AC901"/>
          <cell r="AD901"/>
          <cell r="AE901"/>
          <cell r="AF901"/>
          <cell r="AG901"/>
          <cell r="AH901"/>
          <cell r="AI901"/>
          <cell r="AJ901">
            <v>2</v>
          </cell>
          <cell r="AK901"/>
          <cell r="AL901"/>
          <cell r="AM901"/>
          <cell r="AO901"/>
          <cell r="AP901"/>
          <cell r="AQ901"/>
          <cell r="AR901"/>
          <cell r="AS901"/>
          <cell r="AU901"/>
          <cell r="AV901"/>
          <cell r="AW901" t="str">
            <v/>
          </cell>
        </row>
        <row r="902">
          <cell r="A902">
            <v>900</v>
          </cell>
          <cell r="B902">
            <v>2025</v>
          </cell>
          <cell r="C902"/>
          <cell r="D902" t="str">
            <v>0015g00001X37bxAAB</v>
          </cell>
          <cell r="E902" t="str">
            <v>Goel Glass Emporium</v>
          </cell>
          <cell r="F902">
            <v>0</v>
          </cell>
          <cell r="G902">
            <v>0</v>
          </cell>
          <cell r="H902" t="str">
            <v>Muzaffarnagar</v>
          </cell>
          <cell r="I902" t="str">
            <v>OPTRIX INFRA LLP</v>
          </cell>
          <cell r="J902" t="str">
            <v>SHIV KUMAR</v>
          </cell>
          <cell r="K902"/>
          <cell r="L902" t="str">
            <v>001J100000PJG7oIAH</v>
          </cell>
          <cell r="M902" t="str">
            <v>North</v>
          </cell>
          <cell r="N902">
            <v>0</v>
          </cell>
          <cell r="O902">
            <v>0</v>
          </cell>
          <cell r="P902">
            <v>7078341201</v>
          </cell>
          <cell r="Q902" t="str">
            <v>Feb'25</v>
          </cell>
          <cell r="R902">
            <v>2025</v>
          </cell>
          <cell r="S902"/>
          <cell r="T902">
            <v>50</v>
          </cell>
          <cell r="U902">
            <v>0</v>
          </cell>
          <cell r="V902" t="str">
            <v>Minor</v>
          </cell>
          <cell r="W902"/>
          <cell r="X902"/>
          <cell r="Y902"/>
          <cell r="Z902"/>
          <cell r="AA902"/>
          <cell r="AB902"/>
          <cell r="AC902"/>
          <cell r="AD902"/>
          <cell r="AE902"/>
          <cell r="AF902"/>
          <cell r="AG902"/>
          <cell r="AH902"/>
          <cell r="AI902"/>
          <cell r="AJ902">
            <v>1</v>
          </cell>
          <cell r="AK902"/>
          <cell r="AL902"/>
          <cell r="AM902"/>
          <cell r="AO902"/>
          <cell r="AP902"/>
          <cell r="AQ902"/>
          <cell r="AR902"/>
          <cell r="AS902"/>
          <cell r="AU902"/>
          <cell r="AV902"/>
          <cell r="AW902" t="str">
            <v/>
          </cell>
        </row>
        <row r="903">
          <cell r="A903">
            <v>901</v>
          </cell>
          <cell r="B903">
            <v>2025</v>
          </cell>
          <cell r="C903"/>
          <cell r="D903" t="str">
            <v>001J1000009GDzjIAG</v>
          </cell>
          <cell r="E903" t="str">
            <v>RAJDHANI STEEL</v>
          </cell>
          <cell r="F903" t="str">
            <v>UTTAR PRADESH</v>
          </cell>
          <cell r="G903" t="str">
            <v>MEERUT</v>
          </cell>
          <cell r="H903" t="str">
            <v>Meerut</v>
          </cell>
          <cell r="I903" t="str">
            <v>OPTRIX INFRA LLP</v>
          </cell>
          <cell r="J903" t="str">
            <v>SHIV KUMAR</v>
          </cell>
          <cell r="K903"/>
          <cell r="L903" t="str">
            <v>001J100000PJG7oIAH</v>
          </cell>
          <cell r="M903" t="str">
            <v>North</v>
          </cell>
          <cell r="N903">
            <v>250002</v>
          </cell>
          <cell r="O903" t="str">
            <v>09BYGPS9893E1ZK</v>
          </cell>
          <cell r="P903">
            <v>9897835177</v>
          </cell>
          <cell r="Q903" t="str">
            <v>Feb'25</v>
          </cell>
          <cell r="R903">
            <v>2025</v>
          </cell>
          <cell r="S903"/>
          <cell r="T903">
            <v>120</v>
          </cell>
          <cell r="U903">
            <v>0</v>
          </cell>
          <cell r="V903" t="str">
            <v>Challenger</v>
          </cell>
          <cell r="W903"/>
          <cell r="X903"/>
          <cell r="Y903"/>
          <cell r="Z903"/>
          <cell r="AA903"/>
          <cell r="AB903"/>
          <cell r="AC903"/>
          <cell r="AD903"/>
          <cell r="AE903"/>
          <cell r="AF903"/>
          <cell r="AG903"/>
          <cell r="AH903"/>
          <cell r="AI903"/>
          <cell r="AJ903">
            <v>52</v>
          </cell>
          <cell r="AK903"/>
          <cell r="AL903">
            <v>15</v>
          </cell>
          <cell r="AM903"/>
          <cell r="AO903"/>
          <cell r="AP903"/>
          <cell r="AQ903"/>
          <cell r="AR903"/>
          <cell r="AS903"/>
          <cell r="AU903"/>
          <cell r="AV903"/>
          <cell r="AW903" t="str">
            <v/>
          </cell>
        </row>
        <row r="904">
          <cell r="A904">
            <v>902</v>
          </cell>
          <cell r="B904">
            <v>2025</v>
          </cell>
          <cell r="C904"/>
          <cell r="D904" t="str">
            <v>001J100000TrRbsIAF</v>
          </cell>
          <cell r="E904" t="str">
            <v>SHREE MAHAKAL STEELS</v>
          </cell>
          <cell r="F904" t="str">
            <v>UTTAR PRADESH</v>
          </cell>
          <cell r="G904" t="str">
            <v>GHAZIABAD</v>
          </cell>
          <cell r="H904"/>
          <cell r="I904" t="str">
            <v>OPTRIX INFRA LLP</v>
          </cell>
          <cell r="J904" t="str">
            <v>Aashish Goyal</v>
          </cell>
          <cell r="K904"/>
          <cell r="L904" t="str">
            <v>001J100000PJG7oIAH</v>
          </cell>
          <cell r="M904" t="str">
            <v>North</v>
          </cell>
          <cell r="N904">
            <v>201001</v>
          </cell>
          <cell r="O904" t="str">
            <v>09AHLPG9047M1ZO</v>
          </cell>
          <cell r="P904">
            <v>9810539685</v>
          </cell>
          <cell r="Q904" t="str">
            <v>Feb'25</v>
          </cell>
          <cell r="R904">
            <v>2025</v>
          </cell>
          <cell r="S904"/>
          <cell r="T904">
            <v>200</v>
          </cell>
          <cell r="U904">
            <v>0</v>
          </cell>
          <cell r="V904" t="str">
            <v>Challenger</v>
          </cell>
          <cell r="W904"/>
          <cell r="X904"/>
          <cell r="Y904"/>
          <cell r="Z904"/>
          <cell r="AA904"/>
          <cell r="AB904"/>
          <cell r="AC904"/>
          <cell r="AD904"/>
          <cell r="AE904"/>
          <cell r="AF904"/>
          <cell r="AG904"/>
          <cell r="AH904"/>
          <cell r="AI904"/>
          <cell r="AJ904">
            <v>51</v>
          </cell>
          <cell r="AK904"/>
          <cell r="AL904">
            <v>3</v>
          </cell>
          <cell r="AM904"/>
          <cell r="AO904"/>
          <cell r="AP904"/>
          <cell r="AQ904"/>
          <cell r="AR904"/>
          <cell r="AS904"/>
          <cell r="AU904"/>
          <cell r="AV904"/>
          <cell r="AW904" t="str">
            <v/>
          </cell>
        </row>
        <row r="905">
          <cell r="A905">
            <v>903</v>
          </cell>
          <cell r="B905">
            <v>2025</v>
          </cell>
          <cell r="C905"/>
          <cell r="D905" t="str">
            <v>001J100000RypIXIAZ</v>
          </cell>
          <cell r="E905" t="str">
            <v>CHAYNIKA ASSOCIATES</v>
          </cell>
          <cell r="F905" t="str">
            <v>MADHYA PRADESH</v>
          </cell>
          <cell r="G905" t="str">
            <v>Niwari</v>
          </cell>
          <cell r="H905" t="str">
            <v>Niwari</v>
          </cell>
          <cell r="I905" t="str">
            <v>Global Steel</v>
          </cell>
          <cell r="J905" t="str">
            <v>Dharmendra Kumar Yadav</v>
          </cell>
          <cell r="K905"/>
          <cell r="L905" t="str">
            <v>C13471</v>
          </cell>
          <cell r="M905" t="str">
            <v>Central</v>
          </cell>
          <cell r="N905">
            <v>472442</v>
          </cell>
          <cell r="O905" t="str">
            <v>23BWUPM4358Q1ZJ</v>
          </cell>
          <cell r="P905">
            <v>8770775779</v>
          </cell>
          <cell r="Q905" t="str">
            <v>Feb'25</v>
          </cell>
          <cell r="R905">
            <v>2025</v>
          </cell>
          <cell r="S905"/>
          <cell r="T905">
            <v>200</v>
          </cell>
          <cell r="U905">
            <v>0.98131666666666661</v>
          </cell>
          <cell r="V905" t="str">
            <v>Star</v>
          </cell>
          <cell r="W905"/>
          <cell r="X905"/>
          <cell r="Y905"/>
          <cell r="Z905"/>
          <cell r="AA905"/>
          <cell r="AB905"/>
          <cell r="AC905"/>
          <cell r="AD905"/>
          <cell r="AE905"/>
          <cell r="AF905"/>
          <cell r="AG905"/>
          <cell r="AH905"/>
          <cell r="AI905"/>
          <cell r="AJ905">
            <v>62</v>
          </cell>
          <cell r="AK905"/>
          <cell r="AL905">
            <v>30</v>
          </cell>
          <cell r="AM905"/>
          <cell r="AO905"/>
          <cell r="AP905"/>
          <cell r="AQ905"/>
          <cell r="AR905"/>
          <cell r="AS905">
            <v>214.97</v>
          </cell>
          <cell r="AT905">
            <v>224.57</v>
          </cell>
          <cell r="AU905">
            <v>198</v>
          </cell>
          <cell r="AV905">
            <v>166.22</v>
          </cell>
          <cell r="AW905">
            <v>33</v>
          </cell>
        </row>
        <row r="906">
          <cell r="A906">
            <v>904</v>
          </cell>
          <cell r="B906">
            <v>2025</v>
          </cell>
          <cell r="C906"/>
          <cell r="D906" t="str">
            <v>0015g00001fUNiiAAG</v>
          </cell>
          <cell r="E906" t="str">
            <v>Mittal Supply Agency</v>
          </cell>
          <cell r="F906" t="str">
            <v>CHHATTISGARH</v>
          </cell>
          <cell r="G906" t="str">
            <v>DHAMTARI</v>
          </cell>
          <cell r="H906" t="str">
            <v>Dhamtari</v>
          </cell>
          <cell r="I906" t="str">
            <v>MADHYA BHARAT ISPAT PRIVATE LIMITED</v>
          </cell>
          <cell r="J906" t="str">
            <v>Vikash Kumar</v>
          </cell>
          <cell r="K906"/>
          <cell r="L906" t="str">
            <v>C12834</v>
          </cell>
          <cell r="M906" t="str">
            <v>Central</v>
          </cell>
          <cell r="N906">
            <v>493773</v>
          </cell>
          <cell r="O906" t="str">
            <v>22ACIPA6385L1Z6</v>
          </cell>
          <cell r="P906">
            <v>9826188934</v>
          </cell>
          <cell r="Q906" t="str">
            <v>Feb'25</v>
          </cell>
          <cell r="R906">
            <v>2025</v>
          </cell>
          <cell r="S906"/>
          <cell r="T906">
            <v>60</v>
          </cell>
          <cell r="U906">
            <v>0</v>
          </cell>
          <cell r="V906" t="str">
            <v>Challenger</v>
          </cell>
          <cell r="W906"/>
          <cell r="X906"/>
          <cell r="Y906"/>
          <cell r="Z906"/>
          <cell r="AA906"/>
          <cell r="AB906"/>
          <cell r="AC906"/>
          <cell r="AD906"/>
          <cell r="AE906"/>
          <cell r="AF906"/>
          <cell r="AG906"/>
          <cell r="AH906"/>
          <cell r="AI906"/>
          <cell r="AJ906">
            <v>5</v>
          </cell>
          <cell r="AK906"/>
          <cell r="AL906"/>
          <cell r="AM906"/>
          <cell r="AO906"/>
          <cell r="AP906"/>
          <cell r="AQ906"/>
          <cell r="AR906"/>
          <cell r="AS906"/>
          <cell r="AU906"/>
          <cell r="AV906"/>
          <cell r="AW906" t="str">
            <v/>
          </cell>
        </row>
        <row r="907">
          <cell r="A907">
            <v>905</v>
          </cell>
          <cell r="B907">
            <v>2025</v>
          </cell>
          <cell r="C907"/>
          <cell r="D907" t="str">
            <v>0015g00001W2nioAAB</v>
          </cell>
          <cell r="E907" t="str">
            <v>RAVI STEEL</v>
          </cell>
          <cell r="F907" t="str">
            <v>CHHATTISGARH</v>
          </cell>
          <cell r="G907" t="str">
            <v>RAIPUR</v>
          </cell>
          <cell r="H907" t="str">
            <v>Raipur</v>
          </cell>
          <cell r="I907" t="str">
            <v>MADHYA BHARAT ISPAT PRIVATE LIMITED</v>
          </cell>
          <cell r="J907" t="str">
            <v>Saurav Nath</v>
          </cell>
          <cell r="K907"/>
          <cell r="L907" t="str">
            <v>C12834</v>
          </cell>
          <cell r="M907" t="str">
            <v>Central</v>
          </cell>
          <cell r="N907">
            <v>492001</v>
          </cell>
          <cell r="O907" t="str">
            <v>22BHQPR0879G1ZY</v>
          </cell>
          <cell r="P907">
            <v>9575507770</v>
          </cell>
          <cell r="Q907" t="str">
            <v>Feb'25</v>
          </cell>
          <cell r="R907">
            <v>2025</v>
          </cell>
          <cell r="S907"/>
          <cell r="T907" t="str">
            <v/>
          </cell>
          <cell r="U907">
            <v>0</v>
          </cell>
          <cell r="V907" t="str">
            <v>Potential Not updated</v>
          </cell>
          <cell r="W907"/>
          <cell r="X907"/>
          <cell r="Y907"/>
          <cell r="Z907"/>
          <cell r="AA907"/>
          <cell r="AB907"/>
          <cell r="AC907"/>
          <cell r="AD907"/>
          <cell r="AE907"/>
          <cell r="AF907"/>
          <cell r="AG907"/>
          <cell r="AH907"/>
          <cell r="AI907"/>
          <cell r="AJ907">
            <v>40</v>
          </cell>
          <cell r="AK907">
            <v>30</v>
          </cell>
          <cell r="AL907"/>
          <cell r="AM907"/>
          <cell r="AO907"/>
          <cell r="AP907"/>
          <cell r="AQ907"/>
          <cell r="AR907"/>
          <cell r="AS907"/>
          <cell r="AU907"/>
          <cell r="AV907"/>
          <cell r="AW907" t="str">
            <v/>
          </cell>
        </row>
        <row r="908">
          <cell r="A908">
            <v>906</v>
          </cell>
          <cell r="B908">
            <v>2025</v>
          </cell>
          <cell r="C908"/>
          <cell r="D908" t="str">
            <v>0015g00001SQJwVAAX</v>
          </cell>
          <cell r="E908" t="str">
            <v>BHAGWATI STONE WORLD</v>
          </cell>
          <cell r="F908" t="str">
            <v>MAHARASHTRA</v>
          </cell>
          <cell r="G908" t="str">
            <v>WARDHA</v>
          </cell>
          <cell r="H908" t="str">
            <v>Seloo</v>
          </cell>
          <cell r="I908" t="str">
            <v>SSTL (INDIA) PRIVATE LIMITED</v>
          </cell>
          <cell r="J908" t="str">
            <v>Ekeshwar Sahu</v>
          </cell>
          <cell r="K908"/>
          <cell r="L908" t="str">
            <v>C13295</v>
          </cell>
          <cell r="M908" t="str">
            <v>Central</v>
          </cell>
          <cell r="N908">
            <v>442001</v>
          </cell>
          <cell r="O908" t="str">
            <v>27AKFPG3158C1ZI</v>
          </cell>
          <cell r="P908">
            <v>7767088149</v>
          </cell>
          <cell r="Q908" t="str">
            <v>Feb'25</v>
          </cell>
          <cell r="R908">
            <v>2025</v>
          </cell>
          <cell r="S908"/>
          <cell r="T908">
            <v>120</v>
          </cell>
          <cell r="U908">
            <v>0</v>
          </cell>
          <cell r="V908" t="str">
            <v>Challenger</v>
          </cell>
          <cell r="W908"/>
          <cell r="X908"/>
          <cell r="Y908"/>
          <cell r="Z908"/>
          <cell r="AA908"/>
          <cell r="AB908"/>
          <cell r="AC908"/>
          <cell r="AD908"/>
          <cell r="AE908"/>
          <cell r="AF908"/>
          <cell r="AG908"/>
          <cell r="AH908"/>
          <cell r="AI908"/>
          <cell r="AJ908">
            <v>12</v>
          </cell>
          <cell r="AK908"/>
          <cell r="AL908"/>
          <cell r="AM908"/>
          <cell r="AO908"/>
          <cell r="AP908"/>
          <cell r="AQ908"/>
          <cell r="AR908"/>
          <cell r="AS908"/>
          <cell r="AU908"/>
          <cell r="AV908"/>
          <cell r="AW908" t="str">
            <v/>
          </cell>
        </row>
        <row r="909">
          <cell r="A909">
            <v>907</v>
          </cell>
          <cell r="B909">
            <v>2025</v>
          </cell>
          <cell r="C909"/>
          <cell r="D909" t="str">
            <v>0015g00001c4WBxAAM</v>
          </cell>
          <cell r="E909" t="str">
            <v>MANISH STEEL</v>
          </cell>
          <cell r="F909" t="str">
            <v>MAHARASHTRA</v>
          </cell>
          <cell r="G909" t="str">
            <v>AMRAVATI</v>
          </cell>
          <cell r="H909" t="str">
            <v>Daryapur</v>
          </cell>
          <cell r="I909" t="str">
            <v>SSTL (INDIA) PRIVATE LIMITED</v>
          </cell>
          <cell r="J909" t="str">
            <v>Ekeshwar Sahu</v>
          </cell>
          <cell r="K909"/>
          <cell r="L909" t="str">
            <v>C13295</v>
          </cell>
          <cell r="M909" t="str">
            <v>Central</v>
          </cell>
          <cell r="N909">
            <v>444803</v>
          </cell>
          <cell r="O909" t="str">
            <v>27ANHPK6704H1ZY</v>
          </cell>
          <cell r="P909">
            <v>9423426653</v>
          </cell>
          <cell r="Q909" t="str">
            <v>Feb'25</v>
          </cell>
          <cell r="R909">
            <v>2025</v>
          </cell>
          <cell r="S909"/>
          <cell r="T909">
            <v>60</v>
          </cell>
          <cell r="U909">
            <v>0</v>
          </cell>
          <cell r="V909" t="str">
            <v>Challenger</v>
          </cell>
          <cell r="W909"/>
          <cell r="X909"/>
          <cell r="Y909"/>
          <cell r="Z909"/>
          <cell r="AA909"/>
          <cell r="AB909"/>
          <cell r="AC909"/>
          <cell r="AD909"/>
          <cell r="AE909"/>
          <cell r="AF909"/>
          <cell r="AG909"/>
          <cell r="AH909"/>
          <cell r="AI909"/>
          <cell r="AJ909">
            <v>10</v>
          </cell>
          <cell r="AK909"/>
          <cell r="AL909"/>
          <cell r="AM909"/>
          <cell r="AO909"/>
          <cell r="AP909"/>
          <cell r="AQ909"/>
          <cell r="AR909"/>
          <cell r="AS909"/>
          <cell r="AU909"/>
          <cell r="AV909"/>
          <cell r="AW909" t="str">
            <v/>
          </cell>
        </row>
        <row r="910">
          <cell r="A910">
            <v>908</v>
          </cell>
          <cell r="B910">
            <v>2025</v>
          </cell>
          <cell r="C910"/>
          <cell r="D910" t="str">
            <v>0015g00001fUOqaAAG</v>
          </cell>
          <cell r="E910" t="str">
            <v>Yogesh Steel Traders MIDC Akola</v>
          </cell>
          <cell r="F910" t="str">
            <v>MAHARASHTRA</v>
          </cell>
          <cell r="G910" t="str">
            <v>AKOLA</v>
          </cell>
          <cell r="H910" t="str">
            <v>Akola</v>
          </cell>
          <cell r="I910" t="str">
            <v>SSTL (INDIA) PRIVATE LIMITED</v>
          </cell>
          <cell r="J910" t="str">
            <v>Ekeshwar Sahu</v>
          </cell>
          <cell r="K910"/>
          <cell r="L910" t="str">
            <v>C13295</v>
          </cell>
          <cell r="M910" t="str">
            <v>Central</v>
          </cell>
          <cell r="N910">
            <v>444104</v>
          </cell>
          <cell r="O910" t="str">
            <v>27AXHPM8274G1Z</v>
          </cell>
          <cell r="P910">
            <v>7888188588</v>
          </cell>
          <cell r="Q910" t="str">
            <v>Feb'25</v>
          </cell>
          <cell r="R910">
            <v>2025</v>
          </cell>
          <cell r="S910"/>
          <cell r="T910">
            <v>20</v>
          </cell>
          <cell r="U910">
            <v>0.61683333333333334</v>
          </cell>
          <cell r="V910" t="str">
            <v>Friendly</v>
          </cell>
          <cell r="W910"/>
          <cell r="X910"/>
          <cell r="Y910"/>
          <cell r="Z910"/>
          <cell r="AA910"/>
          <cell r="AB910"/>
          <cell r="AC910"/>
          <cell r="AD910"/>
          <cell r="AE910"/>
          <cell r="AF910"/>
          <cell r="AG910"/>
          <cell r="AH910"/>
          <cell r="AI910"/>
          <cell r="AJ910">
            <v>10</v>
          </cell>
          <cell r="AK910">
            <v>10</v>
          </cell>
          <cell r="AL910">
            <v>12</v>
          </cell>
          <cell r="AM910"/>
          <cell r="AN910">
            <v>10</v>
          </cell>
          <cell r="AO910"/>
          <cell r="AP910">
            <v>9.7100000000000009</v>
          </cell>
          <cell r="AQ910">
            <v>10.050000000000001</v>
          </cell>
          <cell r="AR910">
            <v>10.16</v>
          </cell>
          <cell r="AS910"/>
          <cell r="AT910">
            <v>12.01</v>
          </cell>
          <cell r="AU910">
            <v>25</v>
          </cell>
          <cell r="AV910"/>
          <cell r="AW910" t="str">
            <v/>
          </cell>
        </row>
        <row r="911">
          <cell r="A911">
            <v>909</v>
          </cell>
          <cell r="B911">
            <v>2025</v>
          </cell>
          <cell r="C911"/>
          <cell r="D911" t="str">
            <v>001J100000S0EitIAF</v>
          </cell>
          <cell r="E911" t="str">
            <v>M/S BHAWANI ENTERPRISES</v>
          </cell>
          <cell r="F911" t="str">
            <v>JHARKHAND</v>
          </cell>
          <cell r="G911" t="str">
            <v>HAZARIBAGH</v>
          </cell>
          <cell r="H911"/>
          <cell r="I911" t="str">
            <v>Amco Associates</v>
          </cell>
          <cell r="J911" t="str">
            <v>Susmit Kumar</v>
          </cell>
          <cell r="K911"/>
          <cell r="L911" t="str">
            <v>001J100000JMbRWAI1</v>
          </cell>
          <cell r="M911" t="str">
            <v>East</v>
          </cell>
          <cell r="N911">
            <v>825301</v>
          </cell>
          <cell r="O911" t="str">
            <v>20BQSPK2901B1ZF</v>
          </cell>
          <cell r="P911">
            <v>9798140060</v>
          </cell>
          <cell r="Q911" t="str">
            <v>Feb'25</v>
          </cell>
          <cell r="R911">
            <v>2025</v>
          </cell>
          <cell r="S911"/>
          <cell r="T911">
            <v>50</v>
          </cell>
          <cell r="U911">
            <v>0</v>
          </cell>
          <cell r="V911" t="str">
            <v>Minor</v>
          </cell>
          <cell r="W911"/>
          <cell r="X911"/>
          <cell r="Y911"/>
          <cell r="Z911"/>
          <cell r="AA911"/>
          <cell r="AB911"/>
          <cell r="AC911"/>
          <cell r="AD911"/>
          <cell r="AE911"/>
          <cell r="AF911"/>
          <cell r="AG911"/>
          <cell r="AH911"/>
          <cell r="AI911"/>
          <cell r="AJ911">
            <v>25.18</v>
          </cell>
          <cell r="AK911"/>
          <cell r="AL911"/>
          <cell r="AM911"/>
          <cell r="AO911"/>
          <cell r="AP911"/>
          <cell r="AQ911"/>
          <cell r="AR911"/>
          <cell r="AS911"/>
          <cell r="AU911"/>
          <cell r="AV911"/>
          <cell r="AW911" t="str">
            <v/>
          </cell>
        </row>
        <row r="912">
          <cell r="A912">
            <v>910</v>
          </cell>
          <cell r="B912">
            <v>2025</v>
          </cell>
          <cell r="C912"/>
          <cell r="D912" t="str">
            <v>001J100000S1ABjIAN</v>
          </cell>
          <cell r="E912" t="str">
            <v>BABA TRADERS</v>
          </cell>
          <cell r="F912" t="str">
            <v>JHARKHAND</v>
          </cell>
          <cell r="G912" t="str">
            <v>HAZARIBAGH</v>
          </cell>
          <cell r="H912" t="str">
            <v>Sadar</v>
          </cell>
          <cell r="I912" t="str">
            <v>Amco Associates</v>
          </cell>
          <cell r="J912" t="str">
            <v>Susmit Kumar</v>
          </cell>
          <cell r="K912"/>
          <cell r="L912" t="str">
            <v>001J100000JMbRWAI1</v>
          </cell>
          <cell r="M912" t="str">
            <v>East</v>
          </cell>
          <cell r="N912">
            <v>825301</v>
          </cell>
          <cell r="O912" t="str">
            <v>20BZYPG2325L1Z8</v>
          </cell>
          <cell r="P912">
            <v>9031746067</v>
          </cell>
          <cell r="Q912" t="str">
            <v>Feb'25</v>
          </cell>
          <cell r="R912">
            <v>2025</v>
          </cell>
          <cell r="S912"/>
          <cell r="T912">
            <v>60</v>
          </cell>
          <cell r="U912">
            <v>0</v>
          </cell>
          <cell r="V912" t="str">
            <v>Challenger</v>
          </cell>
          <cell r="W912"/>
          <cell r="X912"/>
          <cell r="Y912"/>
          <cell r="Z912"/>
          <cell r="AA912"/>
          <cell r="AB912"/>
          <cell r="AC912"/>
          <cell r="AD912"/>
          <cell r="AE912"/>
          <cell r="AF912"/>
          <cell r="AG912"/>
          <cell r="AH912"/>
          <cell r="AI912"/>
          <cell r="AJ912">
            <v>14.16</v>
          </cell>
          <cell r="AK912"/>
          <cell r="AL912">
            <v>12.24</v>
          </cell>
          <cell r="AM912">
            <v>13</v>
          </cell>
          <cell r="AO912"/>
          <cell r="AP912"/>
          <cell r="AQ912"/>
          <cell r="AR912"/>
          <cell r="AS912"/>
          <cell r="AU912"/>
          <cell r="AV912"/>
          <cell r="AW912" t="str">
            <v/>
          </cell>
        </row>
        <row r="913">
          <cell r="A913">
            <v>911</v>
          </cell>
          <cell r="B913">
            <v>2025</v>
          </cell>
          <cell r="C913"/>
          <cell r="D913" t="str">
            <v>001J100000TrD6yIAF</v>
          </cell>
          <cell r="E913" t="str">
            <v>ASHA STEEL</v>
          </cell>
          <cell r="F913" t="str">
            <v>JHARKHAND</v>
          </cell>
          <cell r="G913" t="str">
            <v>HAZARIBAGH</v>
          </cell>
          <cell r="H913"/>
          <cell r="I913" t="str">
            <v>Amco Associates</v>
          </cell>
          <cell r="J913" t="str">
            <v>Susmit Kumar</v>
          </cell>
          <cell r="K913"/>
          <cell r="L913" t="str">
            <v>001J100000JMbRWAI1</v>
          </cell>
          <cell r="M913" t="str">
            <v>East</v>
          </cell>
          <cell r="N913">
            <v>825301</v>
          </cell>
          <cell r="O913" t="str">
            <v>20BAQPG3899C1ZP</v>
          </cell>
          <cell r="P913">
            <v>7004644019</v>
          </cell>
          <cell r="Q913" t="str">
            <v>Feb'25</v>
          </cell>
          <cell r="R913">
            <v>2025</v>
          </cell>
          <cell r="S913"/>
          <cell r="T913">
            <v>50</v>
          </cell>
          <cell r="U913">
            <v>0</v>
          </cell>
          <cell r="V913" t="str">
            <v>Minor</v>
          </cell>
          <cell r="W913"/>
          <cell r="X913"/>
          <cell r="Y913"/>
          <cell r="Z913"/>
          <cell r="AA913"/>
          <cell r="AB913"/>
          <cell r="AC913"/>
          <cell r="AD913"/>
          <cell r="AE913"/>
          <cell r="AF913"/>
          <cell r="AG913"/>
          <cell r="AH913"/>
          <cell r="AI913"/>
          <cell r="AJ913">
            <v>20.22</v>
          </cell>
          <cell r="AK913"/>
          <cell r="AL913"/>
          <cell r="AM913"/>
          <cell r="AO913"/>
          <cell r="AP913"/>
          <cell r="AQ913"/>
          <cell r="AR913"/>
          <cell r="AS913"/>
          <cell r="AU913"/>
          <cell r="AV913"/>
          <cell r="AW913" t="str">
            <v/>
          </cell>
        </row>
        <row r="914">
          <cell r="A914">
            <v>912</v>
          </cell>
          <cell r="B914">
            <v>2025</v>
          </cell>
          <cell r="C914"/>
          <cell r="D914" t="str">
            <v>001J100000PJAsoIAH</v>
          </cell>
          <cell r="E914" t="str">
            <v>M/S SHIV SHAKTI STEEL &amp; CEMENT</v>
          </cell>
          <cell r="F914" t="str">
            <v>JHARKHAND</v>
          </cell>
          <cell r="G914" t="str">
            <v>RANCHI</v>
          </cell>
          <cell r="H914" t="str">
            <v>Namkum</v>
          </cell>
          <cell r="I914" t="str">
            <v>M/s REAL DREAMS ENTERPRISES</v>
          </cell>
          <cell r="J914" t="str">
            <v>Susmit Kumar</v>
          </cell>
          <cell r="K914"/>
          <cell r="L914" t="str">
            <v>001J100000PHe79IAD</v>
          </cell>
          <cell r="M914" t="str">
            <v>East</v>
          </cell>
          <cell r="N914">
            <v>834003</v>
          </cell>
          <cell r="O914" t="str">
            <v>20ASCPS8795A1ZQ</v>
          </cell>
          <cell r="P914">
            <v>8084996700</v>
          </cell>
          <cell r="Q914" t="str">
            <v>Feb'25</v>
          </cell>
          <cell r="R914">
            <v>2025</v>
          </cell>
          <cell r="S914"/>
          <cell r="T914" t="str">
            <v/>
          </cell>
          <cell r="U914">
            <v>0</v>
          </cell>
          <cell r="V914" t="str">
            <v>Potential Not updated</v>
          </cell>
          <cell r="W914"/>
          <cell r="X914"/>
          <cell r="Y914"/>
          <cell r="Z914"/>
          <cell r="AA914"/>
          <cell r="AB914"/>
          <cell r="AC914"/>
          <cell r="AD914"/>
          <cell r="AE914"/>
          <cell r="AF914"/>
          <cell r="AG914"/>
          <cell r="AH914"/>
          <cell r="AI914"/>
          <cell r="AJ914">
            <v>25</v>
          </cell>
          <cell r="AK914">
            <v>14.5</v>
          </cell>
          <cell r="AL914">
            <v>0.44600000000000001</v>
          </cell>
          <cell r="AM914">
            <v>4</v>
          </cell>
          <cell r="AO914">
            <v>25.18</v>
          </cell>
          <cell r="AP914">
            <v>24.78</v>
          </cell>
          <cell r="AQ914"/>
          <cell r="AR914"/>
          <cell r="AS914"/>
          <cell r="AT914">
            <v>25.02</v>
          </cell>
          <cell r="AU914"/>
          <cell r="AV914"/>
          <cell r="AW914">
            <v>5</v>
          </cell>
        </row>
        <row r="915">
          <cell r="A915">
            <v>913</v>
          </cell>
          <cell r="B915">
            <v>2025</v>
          </cell>
          <cell r="C915"/>
          <cell r="D915" t="str">
            <v>001J100000RxrRNIAZ</v>
          </cell>
          <cell r="E915" t="str">
            <v>LAV-KUSH TRADERS</v>
          </cell>
          <cell r="F915" t="str">
            <v>JHARKHAND</v>
          </cell>
          <cell r="G915" t="str">
            <v>RANCHI</v>
          </cell>
          <cell r="H915"/>
          <cell r="I915" t="str">
            <v>M/s REAL DREAMS ENTERPRISES</v>
          </cell>
          <cell r="J915" t="str">
            <v>Susmit Kumar</v>
          </cell>
          <cell r="K915"/>
          <cell r="L915" t="str">
            <v>001J100000PHe79IAD</v>
          </cell>
          <cell r="M915" t="str">
            <v>East</v>
          </cell>
          <cell r="N915">
            <v>834010</v>
          </cell>
          <cell r="O915" t="str">
            <v>20BTTPS7061N1ZY</v>
          </cell>
          <cell r="P915">
            <v>8709261324</v>
          </cell>
          <cell r="Q915" t="str">
            <v>Feb'25</v>
          </cell>
          <cell r="R915">
            <v>2025</v>
          </cell>
          <cell r="S915"/>
          <cell r="T915">
            <v>100</v>
          </cell>
          <cell r="U915">
            <v>0</v>
          </cell>
          <cell r="V915" t="str">
            <v>Challenger</v>
          </cell>
          <cell r="W915"/>
          <cell r="X915"/>
          <cell r="Y915"/>
          <cell r="Z915"/>
          <cell r="AA915"/>
          <cell r="AB915"/>
          <cell r="AC915"/>
          <cell r="AD915"/>
          <cell r="AE915"/>
          <cell r="AF915"/>
          <cell r="AG915"/>
          <cell r="AH915"/>
          <cell r="AI915"/>
          <cell r="AJ915">
            <v>5</v>
          </cell>
          <cell r="AK915"/>
          <cell r="AL915">
            <v>5.01</v>
          </cell>
          <cell r="AM915">
            <v>2</v>
          </cell>
          <cell r="AO915"/>
          <cell r="AP915">
            <v>15</v>
          </cell>
          <cell r="AQ915"/>
          <cell r="AR915"/>
          <cell r="AS915"/>
          <cell r="AU915"/>
          <cell r="AV915"/>
          <cell r="AW915" t="str">
            <v/>
          </cell>
        </row>
        <row r="916">
          <cell r="A916">
            <v>914</v>
          </cell>
          <cell r="B916">
            <v>2025</v>
          </cell>
          <cell r="C916"/>
          <cell r="D916" t="str">
            <v>001J100000PJD7XIAX</v>
          </cell>
          <cell r="E916" t="str">
            <v>SHUBHAM METALS</v>
          </cell>
          <cell r="F916" t="str">
            <v>JHARKHAND</v>
          </cell>
          <cell r="G916" t="str">
            <v>RANCHI</v>
          </cell>
          <cell r="H916" t="str">
            <v>Namkum</v>
          </cell>
          <cell r="I916" t="str">
            <v>M/s REAL DREAMS ENTERPRISES</v>
          </cell>
          <cell r="J916" t="str">
            <v>Susmit Kumar</v>
          </cell>
          <cell r="K916"/>
          <cell r="L916" t="str">
            <v>001J100000PHe79IAD</v>
          </cell>
          <cell r="M916" t="str">
            <v>East</v>
          </cell>
          <cell r="N916">
            <v>835221</v>
          </cell>
          <cell r="O916" t="str">
            <v>20EXBPR9794A1ZD</v>
          </cell>
          <cell r="P916">
            <v>9504726949</v>
          </cell>
          <cell r="Q916" t="str">
            <v>Feb'25</v>
          </cell>
          <cell r="R916">
            <v>2025</v>
          </cell>
          <cell r="S916"/>
          <cell r="T916">
            <v>50</v>
          </cell>
          <cell r="U916">
            <v>3.3333333333333333E-2</v>
          </cell>
          <cell r="V916" t="str">
            <v>Minor</v>
          </cell>
          <cell r="W916"/>
          <cell r="X916"/>
          <cell r="Y916"/>
          <cell r="Z916"/>
          <cell r="AA916"/>
          <cell r="AB916"/>
          <cell r="AC916"/>
          <cell r="AD916"/>
          <cell r="AE916"/>
          <cell r="AF916"/>
          <cell r="AG916"/>
          <cell r="AH916"/>
          <cell r="AI916"/>
          <cell r="AJ916">
            <v>15</v>
          </cell>
          <cell r="AK916"/>
          <cell r="AL916">
            <v>5.25</v>
          </cell>
          <cell r="AM916">
            <v>13.1</v>
          </cell>
          <cell r="AO916"/>
          <cell r="AP916">
            <v>1.28</v>
          </cell>
          <cell r="AQ916"/>
          <cell r="AR916"/>
          <cell r="AS916"/>
          <cell r="AU916">
            <v>5</v>
          </cell>
          <cell r="AV916"/>
          <cell r="AW916">
            <v>3</v>
          </cell>
        </row>
        <row r="917">
          <cell r="A917">
            <v>915</v>
          </cell>
          <cell r="B917">
            <v>2025</v>
          </cell>
          <cell r="C917"/>
          <cell r="D917" t="str">
            <v>001J100000RxsNIIAZ</v>
          </cell>
          <cell r="E917" t="str">
            <v>THAKUR JI ENTERPRISES</v>
          </cell>
          <cell r="F917" t="str">
            <v>JHARKHAND</v>
          </cell>
          <cell r="G917" t="str">
            <v>RANCHI</v>
          </cell>
          <cell r="H917" t="str">
            <v>Namkum</v>
          </cell>
          <cell r="I917" t="str">
            <v>M/s REAL DREAMS ENTERPRISES</v>
          </cell>
          <cell r="J917" t="str">
            <v>Susmit Kumar</v>
          </cell>
          <cell r="K917"/>
          <cell r="L917" t="str">
            <v>001J100000PHe79IAD</v>
          </cell>
          <cell r="M917" t="str">
            <v>East</v>
          </cell>
          <cell r="N917">
            <v>834010</v>
          </cell>
          <cell r="O917" t="str">
            <v>20GGBPD1388H1ZS</v>
          </cell>
          <cell r="P917">
            <v>8409550889</v>
          </cell>
          <cell r="Q917" t="str">
            <v>Feb'25</v>
          </cell>
          <cell r="R917">
            <v>2025</v>
          </cell>
          <cell r="S917"/>
          <cell r="T917">
            <v>400</v>
          </cell>
          <cell r="U917">
            <v>0</v>
          </cell>
          <cell r="V917" t="str">
            <v>Alien</v>
          </cell>
          <cell r="W917"/>
          <cell r="X917"/>
          <cell r="Y917"/>
          <cell r="Z917"/>
          <cell r="AA917"/>
          <cell r="AB917"/>
          <cell r="AC917"/>
          <cell r="AD917"/>
          <cell r="AE917"/>
          <cell r="AF917"/>
          <cell r="AG917"/>
          <cell r="AH917"/>
          <cell r="AI917"/>
          <cell r="AJ917">
            <v>5</v>
          </cell>
          <cell r="AK917"/>
          <cell r="AL917">
            <v>6.24</v>
          </cell>
          <cell r="AM917"/>
          <cell r="AO917">
            <v>12.56</v>
          </cell>
          <cell r="AP917"/>
          <cell r="AQ917"/>
          <cell r="AR917"/>
          <cell r="AS917"/>
          <cell r="AU917"/>
          <cell r="AV917"/>
          <cell r="AW917">
            <v>1</v>
          </cell>
        </row>
        <row r="918">
          <cell r="A918">
            <v>916</v>
          </cell>
          <cell r="B918">
            <v>2025</v>
          </cell>
          <cell r="C918"/>
          <cell r="D918" t="str">
            <v>001J100000S02lRIAR</v>
          </cell>
          <cell r="E918" t="str">
            <v>ALI &amp; SONS</v>
          </cell>
          <cell r="F918" t="str">
            <v>JHARKHAND</v>
          </cell>
          <cell r="G918" t="str">
            <v>LATEHAR</v>
          </cell>
          <cell r="H918" t="str">
            <v>Balumath</v>
          </cell>
          <cell r="I918" t="str">
            <v>M/S JAI BALAJEE ENTERPRISES</v>
          </cell>
          <cell r="J918" t="str">
            <v>Debjyoti Lahiri</v>
          </cell>
          <cell r="K918"/>
          <cell r="L918" t="str">
            <v>001J100000ME8pzIAD</v>
          </cell>
          <cell r="M918" t="str">
            <v>East</v>
          </cell>
          <cell r="N918">
            <v>829202</v>
          </cell>
          <cell r="O918" t="str">
            <v>20BMJPA8642L1Z3</v>
          </cell>
          <cell r="P918">
            <v>8102784928</v>
          </cell>
          <cell r="Q918" t="str">
            <v>Feb'25</v>
          </cell>
          <cell r="R918">
            <v>2025</v>
          </cell>
          <cell r="S918"/>
          <cell r="T918">
            <v>200</v>
          </cell>
          <cell r="U918">
            <v>0</v>
          </cell>
          <cell r="V918" t="str">
            <v>Challenger</v>
          </cell>
          <cell r="W918"/>
          <cell r="X918"/>
          <cell r="Y918"/>
          <cell r="Z918"/>
          <cell r="AA918"/>
          <cell r="AB918"/>
          <cell r="AC918"/>
          <cell r="AD918"/>
          <cell r="AE918"/>
          <cell r="AF918"/>
          <cell r="AG918"/>
          <cell r="AH918"/>
          <cell r="AI918"/>
          <cell r="AJ918">
            <v>30</v>
          </cell>
          <cell r="AK918"/>
          <cell r="AL918"/>
          <cell r="AM918"/>
          <cell r="AO918"/>
          <cell r="AP918"/>
          <cell r="AQ918"/>
          <cell r="AR918"/>
          <cell r="AS918"/>
          <cell r="AU918"/>
          <cell r="AV918"/>
          <cell r="AW918" t="str">
            <v/>
          </cell>
        </row>
        <row r="919">
          <cell r="A919">
            <v>917</v>
          </cell>
          <cell r="B919">
            <v>2025</v>
          </cell>
          <cell r="C919"/>
          <cell r="D919" t="str">
            <v>0015g00001V9VQ8AAN</v>
          </cell>
          <cell r="E919" t="str">
            <v>Kali Mata Traders</v>
          </cell>
          <cell r="F919" t="str">
            <v>MADHYA PRADESH</v>
          </cell>
          <cell r="G919" t="str">
            <v>INDORE</v>
          </cell>
          <cell r="H919" t="str">
            <v>Indore</v>
          </cell>
          <cell r="I919" t="str">
            <v>R. K. ENTERPRISES</v>
          </cell>
          <cell r="J919" t="str">
            <v>Yogeshwar Richhariya</v>
          </cell>
          <cell r="K919"/>
          <cell r="L919" t="str">
            <v>001J1000005ZfroIAC</v>
          </cell>
          <cell r="M919" t="str">
            <v>Central</v>
          </cell>
          <cell r="N919">
            <v>452010</v>
          </cell>
          <cell r="O919" t="str">
            <v>23AAXFK1770C1ZC</v>
          </cell>
          <cell r="P919">
            <v>7507495555</v>
          </cell>
          <cell r="Q919" t="str">
            <v>Feb'25</v>
          </cell>
          <cell r="R919">
            <v>2025</v>
          </cell>
          <cell r="S919"/>
          <cell r="T919">
            <v>175</v>
          </cell>
          <cell r="U919">
            <v>8.5714285714285719E-3</v>
          </cell>
          <cell r="V919" t="str">
            <v>Challenger</v>
          </cell>
          <cell r="W919"/>
          <cell r="X919"/>
          <cell r="Y919"/>
          <cell r="Z919"/>
          <cell r="AA919"/>
          <cell r="AB919"/>
          <cell r="AC919"/>
          <cell r="AD919"/>
          <cell r="AE919"/>
          <cell r="AF919"/>
          <cell r="AG919"/>
          <cell r="AH919"/>
          <cell r="AI919"/>
          <cell r="AJ919">
            <v>309.45</v>
          </cell>
          <cell r="AK919"/>
          <cell r="AL919"/>
          <cell r="AM919"/>
          <cell r="AO919"/>
          <cell r="AP919"/>
          <cell r="AQ919">
            <v>1</v>
          </cell>
          <cell r="AR919">
            <v>13.95</v>
          </cell>
          <cell r="AS919">
            <v>12.02</v>
          </cell>
          <cell r="AU919">
            <v>4</v>
          </cell>
          <cell r="AV919">
            <v>0.5</v>
          </cell>
          <cell r="AW919" t="str">
            <v/>
          </cell>
        </row>
        <row r="920">
          <cell r="A920">
            <v>918</v>
          </cell>
          <cell r="B920">
            <v>2025</v>
          </cell>
          <cell r="C920"/>
          <cell r="D920" t="str">
            <v>001J100000RzabCIAR</v>
          </cell>
          <cell r="E920" t="str">
            <v>MAHAVEER TRADERS</v>
          </cell>
          <cell r="F920" t="str">
            <v>MADHYA PRADESH</v>
          </cell>
          <cell r="G920" t="str">
            <v>JHABUA</v>
          </cell>
          <cell r="H920" t="str">
            <v>Burhanpur</v>
          </cell>
          <cell r="I920" t="str">
            <v>R. K. ENTERPRISES</v>
          </cell>
          <cell r="J920" t="str">
            <v>Yogeshwar Richhariya</v>
          </cell>
          <cell r="K920"/>
          <cell r="L920" t="str">
            <v>001J1000005ZfroIAC</v>
          </cell>
          <cell r="M920" t="str">
            <v>Central</v>
          </cell>
          <cell r="N920">
            <v>457773</v>
          </cell>
          <cell r="O920" t="str">
            <v>23ADSPB7017K1ZI</v>
          </cell>
          <cell r="P920">
            <v>9926040900</v>
          </cell>
          <cell r="Q920" t="str">
            <v>Feb'25</v>
          </cell>
          <cell r="R920">
            <v>2025</v>
          </cell>
          <cell r="S920"/>
          <cell r="T920">
            <v>150</v>
          </cell>
          <cell r="U920">
            <v>9.2222222222222219E-2</v>
          </cell>
          <cell r="V920" t="str">
            <v>Challenger</v>
          </cell>
          <cell r="W920"/>
          <cell r="X920"/>
          <cell r="Y920"/>
          <cell r="Z920"/>
          <cell r="AA920"/>
          <cell r="AB920"/>
          <cell r="AC920"/>
          <cell r="AD920"/>
          <cell r="AE920"/>
          <cell r="AF920"/>
          <cell r="AG920"/>
          <cell r="AH920"/>
          <cell r="AI920"/>
          <cell r="AJ920">
            <v>30.73</v>
          </cell>
          <cell r="AK920"/>
          <cell r="AL920"/>
          <cell r="AM920"/>
          <cell r="AO920"/>
          <cell r="AP920"/>
          <cell r="AQ920"/>
          <cell r="AR920"/>
          <cell r="AS920">
            <v>24.03</v>
          </cell>
          <cell r="AU920"/>
          <cell r="AV920">
            <v>41.5</v>
          </cell>
          <cell r="AW920">
            <v>41</v>
          </cell>
        </row>
        <row r="921">
          <cell r="A921">
            <v>919</v>
          </cell>
          <cell r="B921">
            <v>2025</v>
          </cell>
          <cell r="C921"/>
          <cell r="D921" t="str">
            <v>0015g00001cdCHyAAM</v>
          </cell>
          <cell r="E921" t="str">
            <v>BADSHAH STEEL</v>
          </cell>
          <cell r="F921" t="str">
            <v>MADHYA PRADESH</v>
          </cell>
          <cell r="G921" t="str">
            <v>BURHANPUR</v>
          </cell>
          <cell r="H921" t="str">
            <v>Barwani</v>
          </cell>
          <cell r="I921" t="str">
            <v>R. K. ENTERPRISES</v>
          </cell>
          <cell r="J921" t="str">
            <v>Yogeshwar Richhariya</v>
          </cell>
          <cell r="K921"/>
          <cell r="L921" t="str">
            <v>001J1000005ZfroIAC</v>
          </cell>
          <cell r="M921" t="str">
            <v>Central</v>
          </cell>
          <cell r="N921">
            <v>450331</v>
          </cell>
          <cell r="O921" t="str">
            <v>23AGHPB4920H1ZW</v>
          </cell>
          <cell r="P921">
            <v>9893557552</v>
          </cell>
          <cell r="Q921" t="str">
            <v>Feb'25</v>
          </cell>
          <cell r="R921">
            <v>2025</v>
          </cell>
          <cell r="S921"/>
          <cell r="T921">
            <v>150</v>
          </cell>
          <cell r="U921">
            <v>0</v>
          </cell>
          <cell r="V921" t="str">
            <v>Challenger</v>
          </cell>
          <cell r="W921"/>
          <cell r="X921"/>
          <cell r="Y921"/>
          <cell r="Z921"/>
          <cell r="AA921"/>
          <cell r="AB921"/>
          <cell r="AC921"/>
          <cell r="AD921"/>
          <cell r="AE921"/>
          <cell r="AF921"/>
          <cell r="AG921"/>
          <cell r="AH921"/>
          <cell r="AI921"/>
          <cell r="AJ921">
            <v>11.9</v>
          </cell>
          <cell r="AK921"/>
          <cell r="AL921"/>
          <cell r="AM921"/>
          <cell r="AO921"/>
          <cell r="AP921"/>
          <cell r="AQ921"/>
          <cell r="AR921"/>
          <cell r="AS921"/>
          <cell r="AU921"/>
          <cell r="AV921"/>
          <cell r="AW921" t="str">
            <v/>
          </cell>
        </row>
        <row r="922">
          <cell r="A922">
            <v>920</v>
          </cell>
          <cell r="B922">
            <v>2025</v>
          </cell>
          <cell r="C922"/>
          <cell r="D922" t="str">
            <v>001J1000003nUATIA2</v>
          </cell>
          <cell r="E922" t="str">
            <v>SHREE ENTERPRISES</v>
          </cell>
          <cell r="F922" t="str">
            <v>MADHYA PRADESH</v>
          </cell>
          <cell r="G922" t="str">
            <v>INDORE</v>
          </cell>
          <cell r="H922" t="str">
            <v>Indore</v>
          </cell>
          <cell r="I922" t="str">
            <v>R. K. ENTERPRISES</v>
          </cell>
          <cell r="J922" t="str">
            <v>Yogeshwar Richhariya</v>
          </cell>
          <cell r="K922"/>
          <cell r="L922" t="str">
            <v>001J1000005ZfroIAC</v>
          </cell>
          <cell r="M922" t="str">
            <v>Central</v>
          </cell>
          <cell r="N922">
            <v>452006</v>
          </cell>
          <cell r="O922" t="str">
            <v>23ACLPL1743Q1Z8</v>
          </cell>
          <cell r="P922">
            <v>8234022111</v>
          </cell>
          <cell r="Q922" t="str">
            <v>Feb'25</v>
          </cell>
          <cell r="R922">
            <v>2025</v>
          </cell>
          <cell r="S922"/>
          <cell r="T922">
            <v>70</v>
          </cell>
          <cell r="U922">
            <v>0.44328571428571428</v>
          </cell>
          <cell r="V922" t="str">
            <v>Star</v>
          </cell>
          <cell r="W922"/>
          <cell r="X922"/>
          <cell r="Y922"/>
          <cell r="Z922"/>
          <cell r="AA922"/>
          <cell r="AB922"/>
          <cell r="AC922"/>
          <cell r="AD922"/>
          <cell r="AE922"/>
          <cell r="AF922"/>
          <cell r="AG922"/>
          <cell r="AH922"/>
          <cell r="AI922"/>
          <cell r="AJ922">
            <v>2.06</v>
          </cell>
          <cell r="AK922">
            <v>1.89</v>
          </cell>
          <cell r="AL922">
            <v>1</v>
          </cell>
          <cell r="AM922">
            <v>7</v>
          </cell>
          <cell r="AN922">
            <v>2</v>
          </cell>
          <cell r="AO922">
            <v>10.49</v>
          </cell>
          <cell r="AP922">
            <v>10.199999999999999</v>
          </cell>
          <cell r="AQ922">
            <v>15.5</v>
          </cell>
          <cell r="AR922">
            <v>8</v>
          </cell>
          <cell r="AS922">
            <v>5.7</v>
          </cell>
          <cell r="AT922">
            <v>38.4</v>
          </cell>
          <cell r="AU922">
            <v>26</v>
          </cell>
          <cell r="AV922">
            <v>28.69</v>
          </cell>
          <cell r="AW922">
            <v>19</v>
          </cell>
        </row>
        <row r="923">
          <cell r="A923">
            <v>921</v>
          </cell>
          <cell r="B923">
            <v>2025</v>
          </cell>
          <cell r="C923"/>
          <cell r="D923" t="str">
            <v>001J100000RyrftIAB</v>
          </cell>
          <cell r="E923" t="str">
            <v>M/S LONG ISLAND TRADING CO.PVT.LTD.</v>
          </cell>
          <cell r="F923" t="str">
            <v>MADHYA PRADESH</v>
          </cell>
          <cell r="G923" t="str">
            <v>INDORE</v>
          </cell>
          <cell r="H923" t="str">
            <v>Indore</v>
          </cell>
          <cell r="I923" t="str">
            <v>R. K. ENTERPRISES</v>
          </cell>
          <cell r="J923" t="str">
            <v>Yogeshwar Richhariya</v>
          </cell>
          <cell r="K923"/>
          <cell r="L923" t="str">
            <v>001J1000005ZfroIAC</v>
          </cell>
          <cell r="M923" t="str">
            <v>Central</v>
          </cell>
          <cell r="N923">
            <v>452001</v>
          </cell>
          <cell r="O923" t="str">
            <v>23AAACL8800A1Z7</v>
          </cell>
          <cell r="P923">
            <v>9748778017</v>
          </cell>
          <cell r="Q923" t="str">
            <v>Feb'25</v>
          </cell>
          <cell r="R923">
            <v>2025</v>
          </cell>
          <cell r="S923"/>
          <cell r="T923">
            <v>400</v>
          </cell>
          <cell r="U923">
            <v>0</v>
          </cell>
          <cell r="V923" t="str">
            <v>Alien</v>
          </cell>
          <cell r="W923"/>
          <cell r="X923"/>
          <cell r="Y923"/>
          <cell r="Z923"/>
          <cell r="AA923"/>
          <cell r="AB923"/>
          <cell r="AC923"/>
          <cell r="AD923"/>
          <cell r="AE923"/>
          <cell r="AF923"/>
          <cell r="AG923"/>
          <cell r="AH923"/>
          <cell r="AI923"/>
          <cell r="AJ923">
            <v>4.9400000000000004</v>
          </cell>
          <cell r="AK923"/>
          <cell r="AL923"/>
          <cell r="AM923">
            <v>14</v>
          </cell>
          <cell r="AN923">
            <v>5</v>
          </cell>
          <cell r="AO923"/>
          <cell r="AP923">
            <v>1</v>
          </cell>
          <cell r="AQ923">
            <v>1.1499999999999999</v>
          </cell>
          <cell r="AR923">
            <v>2</v>
          </cell>
          <cell r="AS923"/>
          <cell r="AU923"/>
          <cell r="AV923"/>
          <cell r="AW923">
            <v>50</v>
          </cell>
        </row>
        <row r="924">
          <cell r="A924">
            <v>922</v>
          </cell>
          <cell r="B924">
            <v>2025</v>
          </cell>
          <cell r="C924"/>
          <cell r="D924" t="str">
            <v>001J100000TrNWGIA3</v>
          </cell>
          <cell r="E924" t="str">
            <v>RAMA ENTERPRISES</v>
          </cell>
          <cell r="F924" t="str">
            <v>MADHYA PRADESH</v>
          </cell>
          <cell r="G924" t="str">
            <v>INDORE</v>
          </cell>
          <cell r="H924" t="str">
            <v>Indore</v>
          </cell>
          <cell r="I924" t="str">
            <v>R. K. ENTERPRISES</v>
          </cell>
          <cell r="J924" t="str">
            <v>Yogeshwar Richhariya</v>
          </cell>
          <cell r="K924"/>
          <cell r="L924" t="str">
            <v>001J1000005ZfroIAC</v>
          </cell>
          <cell r="M924" t="str">
            <v>Central</v>
          </cell>
          <cell r="N924">
            <v>452010</v>
          </cell>
          <cell r="O924" t="str">
            <v>23ADNPK8232A1ZW</v>
          </cell>
          <cell r="P924">
            <v>9981151249</v>
          </cell>
          <cell r="Q924" t="str">
            <v>Feb'25</v>
          </cell>
          <cell r="R924">
            <v>2025</v>
          </cell>
          <cell r="S924"/>
          <cell r="T924">
            <v>100</v>
          </cell>
          <cell r="U924">
            <v>1.3333333333333332E-2</v>
          </cell>
          <cell r="V924" t="str">
            <v>Challenger</v>
          </cell>
          <cell r="W924"/>
          <cell r="X924"/>
          <cell r="Y924"/>
          <cell r="Z924"/>
          <cell r="AA924"/>
          <cell r="AB924"/>
          <cell r="AC924"/>
          <cell r="AD924"/>
          <cell r="AE924"/>
          <cell r="AF924"/>
          <cell r="AG924"/>
          <cell r="AH924"/>
          <cell r="AI924"/>
          <cell r="AJ924">
            <v>2.5099999999999998</v>
          </cell>
          <cell r="AK924"/>
          <cell r="AL924"/>
          <cell r="AM924"/>
          <cell r="AO924"/>
          <cell r="AP924"/>
          <cell r="AQ924"/>
          <cell r="AR924"/>
          <cell r="AS924"/>
          <cell r="AU924">
            <v>4</v>
          </cell>
          <cell r="AV924"/>
          <cell r="AW924" t="str">
            <v/>
          </cell>
        </row>
        <row r="925">
          <cell r="A925">
            <v>923</v>
          </cell>
          <cell r="B925">
            <v>2025</v>
          </cell>
          <cell r="C925"/>
          <cell r="D925" t="str">
            <v>001J100000RyInIIAV</v>
          </cell>
          <cell r="E925" t="str">
            <v>M/S SHAKTI MERCHANT &amp; CO.</v>
          </cell>
          <cell r="F925" t="str">
            <v>ODISHA</v>
          </cell>
          <cell r="G925" t="str">
            <v>KENDUJHAR</v>
          </cell>
          <cell r="H925" t="str">
            <v>Kendujhar</v>
          </cell>
          <cell r="I925" t="str">
            <v>SACHDEVA ISPAT PVT LTD</v>
          </cell>
          <cell r="J925" t="e">
            <v>#VALUE!</v>
          </cell>
          <cell r="K925"/>
          <cell r="L925" t="str">
            <v>C12823</v>
          </cell>
          <cell r="M925" t="str">
            <v>Central</v>
          </cell>
          <cell r="N925" t="e">
            <v>#VALUE!</v>
          </cell>
          <cell r="O925" t="e">
            <v>#VALUE!</v>
          </cell>
          <cell r="P925" t="e">
            <v>#VALUE!</v>
          </cell>
          <cell r="Q925" t="str">
            <v>Feb'25</v>
          </cell>
          <cell r="R925">
            <v>2025</v>
          </cell>
          <cell r="S925"/>
          <cell r="T925">
            <v>1000</v>
          </cell>
          <cell r="U925">
            <v>0</v>
          </cell>
          <cell r="V925" t="str">
            <v>Alien</v>
          </cell>
          <cell r="W925"/>
          <cell r="X925"/>
          <cell r="Y925"/>
          <cell r="Z925"/>
          <cell r="AA925"/>
          <cell r="AB925"/>
          <cell r="AC925"/>
          <cell r="AD925"/>
          <cell r="AE925"/>
          <cell r="AF925"/>
          <cell r="AG925"/>
          <cell r="AH925"/>
          <cell r="AI925"/>
          <cell r="AJ925">
            <v>16</v>
          </cell>
          <cell r="AK925"/>
          <cell r="AL925"/>
          <cell r="AM925"/>
          <cell r="AO925"/>
          <cell r="AP925"/>
          <cell r="AQ925"/>
          <cell r="AR925"/>
          <cell r="AS925"/>
          <cell r="AU925"/>
          <cell r="AV925"/>
          <cell r="AW925" t="str">
            <v/>
          </cell>
        </row>
        <row r="926">
          <cell r="A926">
            <v>924</v>
          </cell>
          <cell r="B926">
            <v>2025</v>
          </cell>
          <cell r="C926"/>
          <cell r="D926" t="str">
            <v>001J1000009FG3jIAG</v>
          </cell>
          <cell r="E926" t="str">
            <v>GANGASAHAI BHANWARLAL</v>
          </cell>
          <cell r="F926" t="str">
            <v>ODISHA</v>
          </cell>
          <cell r="G926" t="str">
            <v>MAYURBHANJ</v>
          </cell>
          <cell r="H926" t="str">
            <v>Baripada</v>
          </cell>
          <cell r="I926" t="str">
            <v>SACHDEVA ISPAT PVT LTD</v>
          </cell>
          <cell r="J926" t="str">
            <v>Sourav Kumar Rana</v>
          </cell>
          <cell r="K926"/>
          <cell r="L926" t="str">
            <v>C12823</v>
          </cell>
          <cell r="M926" t="str">
            <v>Central</v>
          </cell>
          <cell r="N926">
            <v>757107</v>
          </cell>
          <cell r="O926" t="str">
            <v>21AACFG8340F1ZV</v>
          </cell>
          <cell r="P926">
            <v>9437039719</v>
          </cell>
          <cell r="Q926" t="str">
            <v>Feb'25</v>
          </cell>
          <cell r="R926">
            <v>2025</v>
          </cell>
          <cell r="S926"/>
          <cell r="T926">
            <v>700</v>
          </cell>
          <cell r="U926">
            <v>0</v>
          </cell>
          <cell r="V926" t="str">
            <v>Alien</v>
          </cell>
          <cell r="W926"/>
          <cell r="X926"/>
          <cell r="Y926"/>
          <cell r="Z926"/>
          <cell r="AA926"/>
          <cell r="AB926"/>
          <cell r="AC926"/>
          <cell r="AD926"/>
          <cell r="AE926"/>
          <cell r="AF926"/>
          <cell r="AG926"/>
          <cell r="AH926"/>
          <cell r="AI926"/>
          <cell r="AJ926">
            <v>30</v>
          </cell>
          <cell r="AK926"/>
          <cell r="AL926"/>
          <cell r="AM926"/>
          <cell r="AO926"/>
          <cell r="AP926"/>
          <cell r="AQ926"/>
          <cell r="AR926"/>
          <cell r="AS926"/>
          <cell r="AU926"/>
          <cell r="AV926"/>
          <cell r="AW926" t="str">
            <v/>
          </cell>
        </row>
        <row r="927">
          <cell r="A927">
            <v>925</v>
          </cell>
          <cell r="B927">
            <v>2025</v>
          </cell>
          <cell r="C927"/>
          <cell r="D927" t="str">
            <v>001J100000S0zbTIAR</v>
          </cell>
          <cell r="E927" t="str">
            <v>SUMIT NANDAN MOHANTY</v>
          </cell>
          <cell r="F927" t="str">
            <v>ODISHA</v>
          </cell>
          <cell r="G927" t="str">
            <v>KHORDHA</v>
          </cell>
          <cell r="H927" t="str">
            <v>Khordha</v>
          </cell>
          <cell r="I927" t="str">
            <v>SACHDEVA ISPAT PVT LTD</v>
          </cell>
          <cell r="J927" t="str">
            <v>Papun Padhan</v>
          </cell>
          <cell r="K927"/>
          <cell r="L927" t="str">
            <v>C12823</v>
          </cell>
          <cell r="M927" t="str">
            <v>Central</v>
          </cell>
          <cell r="N927">
            <v>751001</v>
          </cell>
          <cell r="O927" t="str">
            <v>21AIUPM6525C2ZB</v>
          </cell>
          <cell r="P927">
            <v>6370506998</v>
          </cell>
          <cell r="Q927" t="str">
            <v>Feb'25</v>
          </cell>
          <cell r="R927">
            <v>2025</v>
          </cell>
          <cell r="S927"/>
          <cell r="T927">
            <v>100</v>
          </cell>
          <cell r="U927">
            <v>0</v>
          </cell>
          <cell r="V927" t="str">
            <v>Challenger</v>
          </cell>
          <cell r="W927"/>
          <cell r="X927"/>
          <cell r="Y927"/>
          <cell r="Z927"/>
          <cell r="AA927"/>
          <cell r="AB927"/>
          <cell r="AC927"/>
          <cell r="AD927"/>
          <cell r="AE927"/>
          <cell r="AF927"/>
          <cell r="AG927"/>
          <cell r="AH927"/>
          <cell r="AI927"/>
          <cell r="AJ927">
            <v>25</v>
          </cell>
          <cell r="AK927"/>
          <cell r="AL927"/>
          <cell r="AM927"/>
          <cell r="AO927"/>
          <cell r="AP927"/>
          <cell r="AQ927"/>
          <cell r="AR927"/>
          <cell r="AS927"/>
          <cell r="AU927"/>
          <cell r="AV927"/>
          <cell r="AW927" t="str">
            <v/>
          </cell>
        </row>
        <row r="928">
          <cell r="A928">
            <v>926</v>
          </cell>
          <cell r="B928">
            <v>2025</v>
          </cell>
          <cell r="C928"/>
          <cell r="D928" t="str">
            <v>001J100000S13OFIAZ</v>
          </cell>
          <cell r="E928" t="str">
            <v>KUBER STEELS</v>
          </cell>
          <cell r="F928" t="str">
            <v>ODISHA</v>
          </cell>
          <cell r="G928" t="str">
            <v>SUNDARGARH</v>
          </cell>
          <cell r="H928"/>
          <cell r="I928" t="str">
            <v>SACHDEVA ISPAT PVT LTD</v>
          </cell>
          <cell r="J928" t="str">
            <v>Papun Padhan</v>
          </cell>
          <cell r="K928"/>
          <cell r="L928" t="str">
            <v>C12823</v>
          </cell>
          <cell r="M928" t="str">
            <v>Central</v>
          </cell>
          <cell r="N928">
            <v>770031</v>
          </cell>
          <cell r="O928" t="str">
            <v>21ADGPM2263C1Z6</v>
          </cell>
          <cell r="P928">
            <v>7008511903</v>
          </cell>
          <cell r="Q928" t="str">
            <v>Feb'25</v>
          </cell>
          <cell r="R928">
            <v>2025</v>
          </cell>
          <cell r="S928"/>
          <cell r="T928">
            <v>100</v>
          </cell>
          <cell r="U928">
            <v>0</v>
          </cell>
          <cell r="V928" t="str">
            <v>Challenger</v>
          </cell>
          <cell r="W928"/>
          <cell r="X928"/>
          <cell r="Y928"/>
          <cell r="Z928"/>
          <cell r="AA928"/>
          <cell r="AB928"/>
          <cell r="AC928"/>
          <cell r="AD928"/>
          <cell r="AE928"/>
          <cell r="AF928"/>
          <cell r="AG928"/>
          <cell r="AH928"/>
          <cell r="AI928"/>
          <cell r="AJ928">
            <v>42</v>
          </cell>
          <cell r="AK928">
            <v>3.5</v>
          </cell>
          <cell r="AL928">
            <v>22.6</v>
          </cell>
          <cell r="AM928"/>
          <cell r="AO928"/>
          <cell r="AP928"/>
          <cell r="AQ928"/>
          <cell r="AR928"/>
          <cell r="AS928"/>
          <cell r="AU928"/>
          <cell r="AV928"/>
          <cell r="AW928" t="str">
            <v/>
          </cell>
        </row>
        <row r="929">
          <cell r="A929">
            <v>927</v>
          </cell>
          <cell r="B929">
            <v>2025</v>
          </cell>
          <cell r="C929"/>
          <cell r="D929" t="str">
            <v>001J100000TrkVCIAZ</v>
          </cell>
          <cell r="E929" t="str">
            <v>AAPNA GHAR</v>
          </cell>
          <cell r="F929" t="str">
            <v>WEST BENGAL</v>
          </cell>
          <cell r="G929" t="str">
            <v>MEDINIPUR WEST</v>
          </cell>
          <cell r="H929" t="str">
            <v>Chandrakona</v>
          </cell>
          <cell r="I929" t="str">
            <v>NERIUM MULTICOM LLP</v>
          </cell>
          <cell r="J929" t="str">
            <v>Ragon Poddar</v>
          </cell>
          <cell r="K929"/>
          <cell r="L929" t="str">
            <v>001J100000RytAcIAJ</v>
          </cell>
          <cell r="M929" t="str">
            <v>East</v>
          </cell>
          <cell r="N929">
            <v>721242</v>
          </cell>
          <cell r="O929" t="str">
            <v>19ABVFA7935N1ZD</v>
          </cell>
          <cell r="P929">
            <v>9641131340</v>
          </cell>
          <cell r="Q929" t="str">
            <v>Feb'25</v>
          </cell>
          <cell r="R929">
            <v>2025</v>
          </cell>
          <cell r="S929"/>
          <cell r="T929">
            <v>600</v>
          </cell>
          <cell r="U929">
            <v>6.1222222222222225E-3</v>
          </cell>
          <cell r="V929" t="str">
            <v>Alien</v>
          </cell>
          <cell r="W929"/>
          <cell r="X929"/>
          <cell r="Y929"/>
          <cell r="Z929"/>
          <cell r="AA929"/>
          <cell r="AB929"/>
          <cell r="AC929"/>
          <cell r="AD929"/>
          <cell r="AE929"/>
          <cell r="AF929"/>
          <cell r="AG929"/>
          <cell r="AH929"/>
          <cell r="AI929"/>
          <cell r="AJ929">
            <v>12</v>
          </cell>
          <cell r="AK929"/>
          <cell r="AL929"/>
          <cell r="AM929"/>
          <cell r="AO929">
            <v>9.3000000000000007</v>
          </cell>
          <cell r="AP929"/>
          <cell r="AQ929">
            <v>23.95</v>
          </cell>
          <cell r="AR929"/>
          <cell r="AS929"/>
          <cell r="AU929"/>
          <cell r="AV929">
            <v>11.02</v>
          </cell>
          <cell r="AW929">
            <v>11</v>
          </cell>
        </row>
        <row r="930">
          <cell r="A930">
            <v>928</v>
          </cell>
          <cell r="B930">
            <v>2025</v>
          </cell>
          <cell r="C930"/>
          <cell r="D930" t="str">
            <v>001J100000VnFS3IAN</v>
          </cell>
          <cell r="E930" t="str">
            <v>SAHELI ROD CENTER</v>
          </cell>
          <cell r="F930" t="str">
            <v>WEST BENGAL</v>
          </cell>
          <cell r="G930" t="str">
            <v>24 PARAGANAS NORTH</v>
          </cell>
          <cell r="H930"/>
          <cell r="I930" t="str">
            <v>NERIUM MULTICOM LLP</v>
          </cell>
          <cell r="J930" t="str">
            <v>Ragon Poddar</v>
          </cell>
          <cell r="K930"/>
          <cell r="L930" t="str">
            <v>001J100000RytAcIAJ</v>
          </cell>
          <cell r="M930" t="str">
            <v>East</v>
          </cell>
          <cell r="N930">
            <v>743263</v>
          </cell>
          <cell r="O930" t="str">
            <v>19HHXPP4033B1ZY</v>
          </cell>
          <cell r="P930">
            <v>9547286030</v>
          </cell>
          <cell r="Q930" t="str">
            <v>Feb'25</v>
          </cell>
          <cell r="R930">
            <v>2025</v>
          </cell>
          <cell r="S930"/>
          <cell r="T930">
            <v>200</v>
          </cell>
          <cell r="U930">
            <v>0</v>
          </cell>
          <cell r="V930" t="str">
            <v>Challenger</v>
          </cell>
          <cell r="W930"/>
          <cell r="X930"/>
          <cell r="Y930"/>
          <cell r="Z930"/>
          <cell r="AA930"/>
          <cell r="AB930"/>
          <cell r="AC930"/>
          <cell r="AD930"/>
          <cell r="AE930"/>
          <cell r="AF930"/>
          <cell r="AG930"/>
          <cell r="AH930"/>
          <cell r="AI930"/>
          <cell r="AJ930">
            <v>12.2</v>
          </cell>
          <cell r="AK930"/>
          <cell r="AL930">
            <v>12.02</v>
          </cell>
          <cell r="AM930"/>
          <cell r="AO930"/>
          <cell r="AP930"/>
          <cell r="AQ930"/>
          <cell r="AR930"/>
          <cell r="AS930"/>
          <cell r="AU930"/>
          <cell r="AV930"/>
          <cell r="AW930" t="str">
            <v/>
          </cell>
        </row>
        <row r="931">
          <cell r="A931">
            <v>929</v>
          </cell>
          <cell r="B931">
            <v>2025</v>
          </cell>
          <cell r="C931"/>
          <cell r="D931" t="str">
            <v>001J100000TsNjsIAF</v>
          </cell>
          <cell r="E931" t="str">
            <v>S.G. ENTERPRISE</v>
          </cell>
          <cell r="F931" t="str">
            <v>WEST BENGAL</v>
          </cell>
          <cell r="G931" t="str">
            <v>24 PARAGANAS NORTH</v>
          </cell>
          <cell r="H931" t="str">
            <v>Barasat Sadar</v>
          </cell>
          <cell r="I931" t="str">
            <v>NERIUM MULTICOM LLP</v>
          </cell>
          <cell r="J931" t="str">
            <v>Ragon Poddar</v>
          </cell>
          <cell r="K931"/>
          <cell r="L931" t="str">
            <v>001J100000RytAcIAJ</v>
          </cell>
          <cell r="M931" t="str">
            <v>East</v>
          </cell>
          <cell r="N931">
            <v>743235</v>
          </cell>
          <cell r="O931" t="str">
            <v>19BNSPG6350D1ZT</v>
          </cell>
          <cell r="P931">
            <v>8372823863</v>
          </cell>
          <cell r="Q931" t="str">
            <v>Feb'25</v>
          </cell>
          <cell r="R931">
            <v>2025</v>
          </cell>
          <cell r="S931"/>
          <cell r="T931">
            <v>140</v>
          </cell>
          <cell r="U931">
            <v>0</v>
          </cell>
          <cell r="V931" t="str">
            <v>Challenger</v>
          </cell>
          <cell r="W931"/>
          <cell r="X931"/>
          <cell r="Y931"/>
          <cell r="Z931"/>
          <cell r="AA931"/>
          <cell r="AB931"/>
          <cell r="AC931"/>
          <cell r="AD931"/>
          <cell r="AE931"/>
          <cell r="AF931"/>
          <cell r="AG931"/>
          <cell r="AH931"/>
          <cell r="AI931"/>
          <cell r="AJ931">
            <v>12.3</v>
          </cell>
          <cell r="AK931"/>
          <cell r="AL931"/>
          <cell r="AM931"/>
          <cell r="AO931"/>
          <cell r="AP931"/>
          <cell r="AQ931"/>
          <cell r="AR931"/>
          <cell r="AS931"/>
          <cell r="AU931"/>
          <cell r="AV931"/>
          <cell r="AW931" t="str">
            <v/>
          </cell>
        </row>
        <row r="932">
          <cell r="A932">
            <v>930</v>
          </cell>
          <cell r="B932">
            <v>2025</v>
          </cell>
          <cell r="C932"/>
          <cell r="D932" t="str">
            <v>001J100000RyyGAIAZ</v>
          </cell>
          <cell r="E932" t="str">
            <v>MAA DURGA ENTERPRISE</v>
          </cell>
          <cell r="F932" t="str">
            <v>WEST BENGAL</v>
          </cell>
          <cell r="G932" t="str">
            <v>KOLKATA</v>
          </cell>
          <cell r="H932" t="str">
            <v>Kolkata</v>
          </cell>
          <cell r="I932" t="str">
            <v>NERIUM MULTICOM LLP</v>
          </cell>
          <cell r="J932" t="str">
            <v>Ragon Poddar</v>
          </cell>
          <cell r="K932"/>
          <cell r="L932" t="str">
            <v>001J100000RytAcIAJ</v>
          </cell>
          <cell r="M932" t="str">
            <v>East</v>
          </cell>
          <cell r="N932">
            <v>700006</v>
          </cell>
          <cell r="O932" t="str">
            <v>19bbwpj7973h1zo</v>
          </cell>
          <cell r="P932">
            <v>9836525104</v>
          </cell>
          <cell r="Q932" t="str">
            <v>Feb'25</v>
          </cell>
          <cell r="R932">
            <v>2025</v>
          </cell>
          <cell r="S932"/>
          <cell r="T932">
            <v>150</v>
          </cell>
          <cell r="U932">
            <v>0</v>
          </cell>
          <cell r="V932" t="str">
            <v>Challenger</v>
          </cell>
          <cell r="W932"/>
          <cell r="X932"/>
          <cell r="Y932"/>
          <cell r="Z932"/>
          <cell r="AA932"/>
          <cell r="AB932"/>
          <cell r="AC932"/>
          <cell r="AD932"/>
          <cell r="AE932"/>
          <cell r="AF932"/>
          <cell r="AG932"/>
          <cell r="AH932"/>
          <cell r="AI932"/>
          <cell r="AJ932">
            <v>35</v>
          </cell>
          <cell r="AK932"/>
          <cell r="AL932">
            <v>32.08</v>
          </cell>
          <cell r="AM932"/>
          <cell r="AO932"/>
          <cell r="AP932"/>
          <cell r="AQ932"/>
          <cell r="AR932"/>
          <cell r="AS932"/>
          <cell r="AU932"/>
          <cell r="AV932"/>
          <cell r="AW932" t="str">
            <v/>
          </cell>
        </row>
        <row r="933">
          <cell r="A933">
            <v>931</v>
          </cell>
          <cell r="B933">
            <v>2025</v>
          </cell>
          <cell r="C933"/>
          <cell r="D933" t="str">
            <v>001J100000TsNesIAF</v>
          </cell>
          <cell r="E933" t="str">
            <v>HARA GOURI TRADERS</v>
          </cell>
          <cell r="F933" t="str">
            <v>WEST BENGAL</v>
          </cell>
          <cell r="G933" t="str">
            <v>PASCHIM BARDHAMAN</v>
          </cell>
          <cell r="H933"/>
          <cell r="I933" t="str">
            <v>NERIUM MULTICOM LLP</v>
          </cell>
          <cell r="J933" t="str">
            <v>Sambit Majumdar</v>
          </cell>
          <cell r="K933"/>
          <cell r="L933" t="str">
            <v>001J100000RytAcIAJ</v>
          </cell>
          <cell r="M933" t="str">
            <v>East</v>
          </cell>
          <cell r="N933">
            <v>713148</v>
          </cell>
          <cell r="O933" t="str">
            <v>19ALFPM9540F1ZV</v>
          </cell>
          <cell r="P933">
            <v>7029544927</v>
          </cell>
          <cell r="Q933" t="str">
            <v>Feb'25</v>
          </cell>
          <cell r="R933">
            <v>2025</v>
          </cell>
          <cell r="S933"/>
          <cell r="T933">
            <v>100</v>
          </cell>
          <cell r="U933">
            <v>0</v>
          </cell>
          <cell r="V933" t="str">
            <v>Challenger</v>
          </cell>
          <cell r="W933"/>
          <cell r="X933"/>
          <cell r="Y933"/>
          <cell r="Z933"/>
          <cell r="AA933"/>
          <cell r="AB933"/>
          <cell r="AC933"/>
          <cell r="AD933"/>
          <cell r="AE933"/>
          <cell r="AF933"/>
          <cell r="AG933"/>
          <cell r="AH933"/>
          <cell r="AI933"/>
          <cell r="AJ933">
            <v>11.23</v>
          </cell>
          <cell r="AK933"/>
          <cell r="AL933"/>
          <cell r="AM933"/>
          <cell r="AO933"/>
          <cell r="AP933"/>
          <cell r="AQ933"/>
          <cell r="AR933"/>
          <cell r="AS933"/>
          <cell r="AU933"/>
          <cell r="AV933"/>
          <cell r="AW933" t="str">
            <v/>
          </cell>
        </row>
        <row r="934">
          <cell r="A934">
            <v>932</v>
          </cell>
          <cell r="B934">
            <v>2025</v>
          </cell>
          <cell r="C934"/>
          <cell r="D934"/>
          <cell r="E934" t="str">
            <v>SHREE PSP FERRO ALLOYOS PRIVATE LIMITED</v>
          </cell>
          <cell r="F934" t="str">
            <v>West Bengal</v>
          </cell>
          <cell r="G934" t="str">
            <v>BARDHAMAN</v>
          </cell>
          <cell r="H934"/>
          <cell r="I934" t="str">
            <v>NERIUM MULTICOM LLP</v>
          </cell>
          <cell r="J934">
            <v>0</v>
          </cell>
          <cell r="K934"/>
          <cell r="L934" t="str">
            <v>001J100000RytAcIAJ</v>
          </cell>
          <cell r="M934" t="str">
            <v>East</v>
          </cell>
          <cell r="N934" t="e">
            <v>#VALUE!</v>
          </cell>
          <cell r="O934" t="e">
            <v>#VALUE!</v>
          </cell>
          <cell r="P934" t="e">
            <v>#VALUE!</v>
          </cell>
          <cell r="Q934" t="str">
            <v>Feb'25</v>
          </cell>
          <cell r="R934">
            <v>2025</v>
          </cell>
          <cell r="S934"/>
          <cell r="T934">
            <v>40</v>
          </cell>
          <cell r="U934">
            <v>0</v>
          </cell>
          <cell r="V934" t="str">
            <v>Minor</v>
          </cell>
          <cell r="W934"/>
          <cell r="X934"/>
          <cell r="Y934"/>
          <cell r="Z934"/>
          <cell r="AA934"/>
          <cell r="AB934"/>
          <cell r="AC934"/>
          <cell r="AD934"/>
          <cell r="AE934"/>
          <cell r="AF934"/>
          <cell r="AG934"/>
          <cell r="AH934"/>
          <cell r="AI934"/>
          <cell r="AJ934">
            <v>9.89</v>
          </cell>
          <cell r="AK934"/>
          <cell r="AL934"/>
          <cell r="AM934"/>
          <cell r="AO934"/>
          <cell r="AP934"/>
          <cell r="AQ934"/>
          <cell r="AR934"/>
          <cell r="AS934"/>
          <cell r="AU934"/>
          <cell r="AV934"/>
          <cell r="AW934" t="str">
            <v/>
          </cell>
        </row>
        <row r="935">
          <cell r="A935">
            <v>933</v>
          </cell>
          <cell r="B935">
            <v>2025</v>
          </cell>
          <cell r="C935"/>
          <cell r="D935" t="str">
            <v>001J100000S18p6IAB</v>
          </cell>
          <cell r="E935" t="str">
            <v>DEBSARAN HARDWARE</v>
          </cell>
          <cell r="F935" t="str">
            <v>WEST BENGAL</v>
          </cell>
          <cell r="G935" t="str">
            <v>MURSHIDABAD</v>
          </cell>
          <cell r="H935" t="str">
            <v>Beldanga-II</v>
          </cell>
          <cell r="I935" t="str">
            <v>CHANDRA TRADERS</v>
          </cell>
          <cell r="J935" t="str">
            <v>Shirshendu saha</v>
          </cell>
          <cell r="K935"/>
          <cell r="L935" t="str">
            <v>001J100000RyPTBIA3</v>
          </cell>
          <cell r="M935" t="str">
            <v>East</v>
          </cell>
          <cell r="N935">
            <v>742163</v>
          </cell>
          <cell r="O935" t="str">
            <v>19AAMFD2207N1Z6</v>
          </cell>
          <cell r="P935">
            <v>9434481533</v>
          </cell>
          <cell r="Q935" t="str">
            <v>Feb'25</v>
          </cell>
          <cell r="R935">
            <v>2025</v>
          </cell>
          <cell r="S935"/>
          <cell r="T935">
            <v>45</v>
          </cell>
          <cell r="U935">
            <v>0</v>
          </cell>
          <cell r="V935" t="str">
            <v>Minor</v>
          </cell>
          <cell r="W935"/>
          <cell r="X935"/>
          <cell r="Y935"/>
          <cell r="Z935"/>
          <cell r="AA935"/>
          <cell r="AB935"/>
          <cell r="AC935"/>
          <cell r="AD935"/>
          <cell r="AE935"/>
          <cell r="AF935"/>
          <cell r="AG935"/>
          <cell r="AH935"/>
          <cell r="AI935"/>
          <cell r="AJ935">
            <v>9.9</v>
          </cell>
          <cell r="AK935">
            <v>10</v>
          </cell>
          <cell r="AL935">
            <v>5</v>
          </cell>
          <cell r="AM935">
            <v>10</v>
          </cell>
          <cell r="AO935">
            <v>4</v>
          </cell>
          <cell r="AP935">
            <v>10</v>
          </cell>
          <cell r="AQ935">
            <v>5</v>
          </cell>
          <cell r="AR935"/>
          <cell r="AS935"/>
          <cell r="AU935"/>
          <cell r="AV935"/>
          <cell r="AW935">
            <v>9</v>
          </cell>
        </row>
        <row r="936">
          <cell r="A936">
            <v>934</v>
          </cell>
          <cell r="B936">
            <v>2025</v>
          </cell>
          <cell r="C936"/>
          <cell r="D936" t="str">
            <v>001J100000S1lUhIAJ</v>
          </cell>
          <cell r="E936" t="str">
            <v>ZIDAN &amp; AMAN HARDWARE</v>
          </cell>
          <cell r="F936" t="str">
            <v>WEST BENGAL</v>
          </cell>
          <cell r="G936" t="str">
            <v>MURSHIDABAD</v>
          </cell>
          <cell r="H936" t="str">
            <v>Bharatpur-II</v>
          </cell>
          <cell r="I936" t="str">
            <v>CHANDRA TRADERS</v>
          </cell>
          <cell r="J936" t="str">
            <v>Shirshendu saha</v>
          </cell>
          <cell r="K936"/>
          <cell r="L936" t="str">
            <v>001J100000RyPTBIA3</v>
          </cell>
          <cell r="M936" t="str">
            <v>East</v>
          </cell>
          <cell r="N936">
            <v>742401</v>
          </cell>
          <cell r="O936" t="str">
            <v>19AGDPA6849G1ZC</v>
          </cell>
          <cell r="P936">
            <v>9749295974</v>
          </cell>
          <cell r="Q936" t="str">
            <v>Feb'25</v>
          </cell>
          <cell r="R936">
            <v>2025</v>
          </cell>
          <cell r="S936"/>
          <cell r="T936">
            <v>70</v>
          </cell>
          <cell r="U936">
            <v>9.5238095238095247E-2</v>
          </cell>
          <cell r="V936" t="str">
            <v>Challenger</v>
          </cell>
          <cell r="W936"/>
          <cell r="X936"/>
          <cell r="Y936"/>
          <cell r="Z936"/>
          <cell r="AA936"/>
          <cell r="AB936"/>
          <cell r="AC936"/>
          <cell r="AD936"/>
          <cell r="AE936"/>
          <cell r="AF936"/>
          <cell r="AG936"/>
          <cell r="AH936"/>
          <cell r="AI936"/>
          <cell r="AJ936">
            <v>15.34</v>
          </cell>
          <cell r="AK936"/>
          <cell r="AL936"/>
          <cell r="AM936">
            <v>15</v>
          </cell>
          <cell r="AO936">
            <v>5</v>
          </cell>
          <cell r="AP936"/>
          <cell r="AQ936">
            <v>5</v>
          </cell>
          <cell r="AR936">
            <v>20</v>
          </cell>
          <cell r="AS936">
            <v>30</v>
          </cell>
          <cell r="AT936">
            <v>10</v>
          </cell>
          <cell r="AU936">
            <v>10</v>
          </cell>
          <cell r="AV936"/>
          <cell r="AW936" t="str">
            <v/>
          </cell>
        </row>
        <row r="937">
          <cell r="A937">
            <v>935</v>
          </cell>
          <cell r="B937">
            <v>2025</v>
          </cell>
          <cell r="C937"/>
          <cell r="D937" t="str">
            <v>001J100000S15muIAB</v>
          </cell>
          <cell r="E937" t="str">
            <v>JANATA HARDWARE</v>
          </cell>
          <cell r="F937" t="str">
            <v>WEST BENGAL</v>
          </cell>
          <cell r="G937" t="str">
            <v>MURSHIDABAD</v>
          </cell>
          <cell r="H937" t="str">
            <v>Nabagram</v>
          </cell>
          <cell r="I937" t="str">
            <v>CHANDRA TRADERS</v>
          </cell>
          <cell r="J937" t="str">
            <v>Shirshendu saha</v>
          </cell>
          <cell r="K937"/>
          <cell r="L937" t="str">
            <v>001J100000RyPTBIA3</v>
          </cell>
          <cell r="M937" t="str">
            <v>East</v>
          </cell>
          <cell r="N937">
            <v>742184</v>
          </cell>
          <cell r="O937" t="str">
            <v>19AMJPA6289J1ZK</v>
          </cell>
          <cell r="P937">
            <v>9153146285</v>
          </cell>
          <cell r="Q937" t="str">
            <v>Feb'25</v>
          </cell>
          <cell r="R937">
            <v>2025</v>
          </cell>
          <cell r="S937"/>
          <cell r="T937">
            <v>100</v>
          </cell>
          <cell r="U937">
            <v>0</v>
          </cell>
          <cell r="V937" t="str">
            <v>Challenger</v>
          </cell>
          <cell r="W937"/>
          <cell r="X937"/>
          <cell r="Y937"/>
          <cell r="Z937"/>
          <cell r="AA937"/>
          <cell r="AB937"/>
          <cell r="AC937"/>
          <cell r="AD937"/>
          <cell r="AE937"/>
          <cell r="AF937"/>
          <cell r="AG937"/>
          <cell r="AH937"/>
          <cell r="AI937"/>
          <cell r="AJ937">
            <v>20</v>
          </cell>
          <cell r="AK937">
            <v>9.94</v>
          </cell>
          <cell r="AL937"/>
          <cell r="AM937"/>
          <cell r="AO937"/>
          <cell r="AP937"/>
          <cell r="AQ937">
            <v>3</v>
          </cell>
          <cell r="AR937"/>
          <cell r="AS937">
            <v>15</v>
          </cell>
          <cell r="AU937"/>
          <cell r="AV937"/>
          <cell r="AW937" t="str">
            <v/>
          </cell>
        </row>
        <row r="938">
          <cell r="A938">
            <v>936</v>
          </cell>
          <cell r="B938">
            <v>2025</v>
          </cell>
          <cell r="C938"/>
          <cell r="D938" t="str">
            <v>001J100000S15mvIAB</v>
          </cell>
          <cell r="E938" t="str">
            <v>M/S JADAV CHANDRA PRAMANIK</v>
          </cell>
          <cell r="F938" t="str">
            <v>WEST BENGAL</v>
          </cell>
          <cell r="G938" t="str">
            <v>MURSHIDABAD</v>
          </cell>
          <cell r="H938" t="str">
            <v>Beldanga-II</v>
          </cell>
          <cell r="I938" t="str">
            <v>CHANDRA TRADERS</v>
          </cell>
          <cell r="J938" t="str">
            <v>Shirshendu saha</v>
          </cell>
          <cell r="K938"/>
          <cell r="L938" t="str">
            <v>001J100000RyPTBIA3</v>
          </cell>
          <cell r="M938" t="str">
            <v>East</v>
          </cell>
          <cell r="N938">
            <v>742163</v>
          </cell>
          <cell r="O938" t="str">
            <v>19AWTPP3569Q1Z4</v>
          </cell>
          <cell r="P938">
            <v>9153355597</v>
          </cell>
          <cell r="Q938" t="str">
            <v>Feb'25</v>
          </cell>
          <cell r="R938">
            <v>2025</v>
          </cell>
          <cell r="S938"/>
          <cell r="T938">
            <v>450</v>
          </cell>
          <cell r="U938">
            <v>2.9629629629629628E-3</v>
          </cell>
          <cell r="V938" t="str">
            <v>Alien</v>
          </cell>
          <cell r="W938"/>
          <cell r="X938"/>
          <cell r="Y938"/>
          <cell r="Z938"/>
          <cell r="AA938"/>
          <cell r="AB938"/>
          <cell r="AC938"/>
          <cell r="AD938"/>
          <cell r="AE938"/>
          <cell r="AF938"/>
          <cell r="AG938"/>
          <cell r="AH938"/>
          <cell r="AI938"/>
          <cell r="AJ938">
            <v>7.0490000000000004</v>
          </cell>
          <cell r="AK938"/>
          <cell r="AL938"/>
          <cell r="AM938"/>
          <cell r="AO938"/>
          <cell r="AP938"/>
          <cell r="AQ938"/>
          <cell r="AR938"/>
          <cell r="AS938">
            <v>3</v>
          </cell>
          <cell r="AT938">
            <v>4</v>
          </cell>
          <cell r="AU938"/>
          <cell r="AV938"/>
          <cell r="AW938" t="str">
            <v/>
          </cell>
        </row>
        <row r="939">
          <cell r="A939">
            <v>937</v>
          </cell>
          <cell r="B939">
            <v>2025</v>
          </cell>
          <cell r="C939"/>
          <cell r="D939" t="str">
            <v>001J100000S18pVIAR</v>
          </cell>
          <cell r="E939" t="str">
            <v>M/S M. S. TRADERS</v>
          </cell>
          <cell r="F939" t="str">
            <v>WEST BENGAL</v>
          </cell>
          <cell r="G939" t="str">
            <v>MURSHIDABAD</v>
          </cell>
          <cell r="H939" t="str">
            <v>Suti-I</v>
          </cell>
          <cell r="I939" t="str">
            <v>CHANDRA TRADERS</v>
          </cell>
          <cell r="J939" t="str">
            <v>Shirshendu saha</v>
          </cell>
          <cell r="K939"/>
          <cell r="L939" t="str">
            <v>001J100000RyPTBIA3</v>
          </cell>
          <cell r="M939" t="str">
            <v>East</v>
          </cell>
          <cell r="N939">
            <v>742224</v>
          </cell>
          <cell r="O939" t="str">
            <v>19BPKPS4948P1ZO</v>
          </cell>
          <cell r="P939">
            <v>9733748290</v>
          </cell>
          <cell r="Q939" t="str">
            <v>Feb'25</v>
          </cell>
          <cell r="R939">
            <v>2025</v>
          </cell>
          <cell r="S939"/>
          <cell r="T939">
            <v>450</v>
          </cell>
          <cell r="U939">
            <v>0</v>
          </cell>
          <cell r="V939" t="str">
            <v>Alien</v>
          </cell>
          <cell r="W939"/>
          <cell r="X939"/>
          <cell r="Y939"/>
          <cell r="Z939"/>
          <cell r="AA939"/>
          <cell r="AB939"/>
          <cell r="AC939"/>
          <cell r="AD939"/>
          <cell r="AE939"/>
          <cell r="AF939"/>
          <cell r="AG939"/>
          <cell r="AH939"/>
          <cell r="AI939"/>
          <cell r="AJ939">
            <v>10.07</v>
          </cell>
          <cell r="AK939"/>
          <cell r="AL939"/>
          <cell r="AM939"/>
          <cell r="AO939"/>
          <cell r="AP939"/>
          <cell r="AQ939"/>
          <cell r="AR939"/>
          <cell r="AS939"/>
          <cell r="AU939"/>
          <cell r="AV939"/>
          <cell r="AW939" t="str">
            <v/>
          </cell>
        </row>
        <row r="940">
          <cell r="A940">
            <v>938</v>
          </cell>
          <cell r="B940">
            <v>2025</v>
          </cell>
          <cell r="C940"/>
          <cell r="D940" t="str">
            <v>001J100000S1F8HIAV</v>
          </cell>
          <cell r="E940" t="str">
            <v>RADHE HARDWARE</v>
          </cell>
          <cell r="F940" t="str">
            <v>WEST BENGAL</v>
          </cell>
          <cell r="G940" t="str">
            <v>MURSHIDABAD</v>
          </cell>
          <cell r="H940" t="str">
            <v>Berhampore</v>
          </cell>
          <cell r="I940" t="str">
            <v>CHANDRA TRADERS</v>
          </cell>
          <cell r="J940" t="str">
            <v>Shirshendu saha</v>
          </cell>
          <cell r="K940"/>
          <cell r="L940" t="str">
            <v>001J100000RyPTBIA3</v>
          </cell>
          <cell r="M940" t="str">
            <v>East</v>
          </cell>
          <cell r="N940">
            <v>742101</v>
          </cell>
          <cell r="O940" t="str">
            <v>19AGUPG6448C1Z2</v>
          </cell>
          <cell r="P940">
            <v>9474749672</v>
          </cell>
          <cell r="Q940" t="str">
            <v>Feb'25</v>
          </cell>
          <cell r="R940">
            <v>2025</v>
          </cell>
          <cell r="S940"/>
          <cell r="T940">
            <v>200</v>
          </cell>
          <cell r="U940">
            <v>0</v>
          </cell>
          <cell r="V940" t="str">
            <v>Challenger</v>
          </cell>
          <cell r="W940"/>
          <cell r="X940"/>
          <cell r="Y940"/>
          <cell r="Z940"/>
          <cell r="AA940"/>
          <cell r="AB940"/>
          <cell r="AC940"/>
          <cell r="AD940"/>
          <cell r="AE940"/>
          <cell r="AF940"/>
          <cell r="AG940"/>
          <cell r="AH940"/>
          <cell r="AI940"/>
          <cell r="AJ940">
            <v>5.508</v>
          </cell>
          <cell r="AK940"/>
          <cell r="AL940"/>
          <cell r="AM940">
            <v>4</v>
          </cell>
          <cell r="AO940"/>
          <cell r="AP940"/>
          <cell r="AQ940"/>
          <cell r="AR940"/>
          <cell r="AS940"/>
          <cell r="AU940"/>
          <cell r="AV940"/>
          <cell r="AW940" t="str">
            <v/>
          </cell>
        </row>
        <row r="941">
          <cell r="A941">
            <v>939</v>
          </cell>
          <cell r="B941">
            <v>2025</v>
          </cell>
          <cell r="C941"/>
          <cell r="D941" t="str">
            <v>0015g00001fULjDAAW</v>
          </cell>
          <cell r="E941" t="str">
            <v>Chand steel</v>
          </cell>
          <cell r="F941" t="str">
            <v>JAMMU AND KASHMIR</v>
          </cell>
          <cell r="G941" t="str">
            <v>KATHUA</v>
          </cell>
          <cell r="H941" t="str">
            <v>Hiranagar</v>
          </cell>
          <cell r="I941" t="str">
            <v>AGGARWAL TRADERS</v>
          </cell>
          <cell r="J941" t="str">
            <v>bhanu ayush</v>
          </cell>
          <cell r="K941"/>
          <cell r="L941" t="str">
            <v>0015g00001gvNHH</v>
          </cell>
          <cell r="M941" t="str">
            <v>North</v>
          </cell>
          <cell r="N941">
            <v>184148</v>
          </cell>
          <cell r="O941" t="str">
            <v>01AEBPR5766B3ZS</v>
          </cell>
          <cell r="P941">
            <v>9419105222</v>
          </cell>
          <cell r="Q941" t="str">
            <v>Mar'25</v>
          </cell>
          <cell r="R941">
            <v>2025</v>
          </cell>
          <cell r="S941"/>
          <cell r="T941">
            <v>100</v>
          </cell>
          <cell r="U941">
            <v>0</v>
          </cell>
          <cell r="V941" t="str">
            <v>Challenger</v>
          </cell>
          <cell r="W941"/>
          <cell r="X941"/>
          <cell r="Y941"/>
          <cell r="Z941"/>
          <cell r="AA941"/>
          <cell r="AB941"/>
          <cell r="AC941"/>
          <cell r="AD941"/>
          <cell r="AE941"/>
          <cell r="AF941"/>
          <cell r="AG941"/>
          <cell r="AH941"/>
          <cell r="AI941"/>
          <cell r="AJ941"/>
          <cell r="AK941">
            <v>19.03</v>
          </cell>
          <cell r="AL941"/>
          <cell r="AM941"/>
          <cell r="AO941"/>
          <cell r="AP941"/>
          <cell r="AQ941"/>
          <cell r="AR941"/>
          <cell r="AS941">
            <v>28.19</v>
          </cell>
          <cell r="AU941"/>
          <cell r="AV941"/>
          <cell r="AW941" t="str">
            <v/>
          </cell>
        </row>
        <row r="942">
          <cell r="A942">
            <v>940</v>
          </cell>
          <cell r="B942">
            <v>2025</v>
          </cell>
          <cell r="C942"/>
          <cell r="D942" t="str">
            <v>001J100000S0WeOIAV</v>
          </cell>
          <cell r="E942" t="str">
            <v>M/S KESHARI BHANDAR</v>
          </cell>
          <cell r="F942" t="str">
            <v>UTTAR PRADESH</v>
          </cell>
          <cell r="G942" t="str">
            <v>MIRZAPUR</v>
          </cell>
          <cell r="H942" t="str">
            <v>Chunar</v>
          </cell>
          <cell r="I942" t="str">
            <v>GLOBAL IRONTRADING PVT. LTD.</v>
          </cell>
          <cell r="J942" t="str">
            <v>Divyansh Dhawal</v>
          </cell>
          <cell r="K942"/>
          <cell r="L942" t="str">
            <v>C12819</v>
          </cell>
          <cell r="M942" t="str">
            <v>North</v>
          </cell>
          <cell r="N942">
            <v>231304</v>
          </cell>
          <cell r="O942">
            <v>0</v>
          </cell>
          <cell r="P942">
            <v>0</v>
          </cell>
          <cell r="Q942" t="str">
            <v>Mar'25</v>
          </cell>
          <cell r="R942">
            <v>2025</v>
          </cell>
          <cell r="S942"/>
          <cell r="T942">
            <v>600</v>
          </cell>
          <cell r="U942">
            <v>0</v>
          </cell>
          <cell r="V942" t="str">
            <v>Alien</v>
          </cell>
          <cell r="W942"/>
          <cell r="X942"/>
          <cell r="Y942"/>
          <cell r="Z942"/>
          <cell r="AA942"/>
          <cell r="AB942"/>
          <cell r="AC942"/>
          <cell r="AD942"/>
          <cell r="AE942"/>
          <cell r="AF942"/>
          <cell r="AG942"/>
          <cell r="AH942"/>
          <cell r="AI942"/>
          <cell r="AJ942"/>
          <cell r="AK942">
            <v>35.134999999999998</v>
          </cell>
          <cell r="AL942"/>
          <cell r="AM942"/>
          <cell r="AO942"/>
          <cell r="AP942">
            <v>30.1</v>
          </cell>
          <cell r="AQ942"/>
          <cell r="AR942"/>
          <cell r="AS942"/>
          <cell r="AU942"/>
          <cell r="AV942"/>
          <cell r="AW942" t="str">
            <v/>
          </cell>
        </row>
        <row r="943">
          <cell r="A943">
            <v>941</v>
          </cell>
          <cell r="B943">
            <v>2025</v>
          </cell>
          <cell r="C943"/>
          <cell r="D943" t="str">
            <v>001J100000Tu9joIAB</v>
          </cell>
          <cell r="E943" t="str">
            <v>JINDAL WIRE NITTING INDUSTRIES &amp; S.JINDAL ASSOCIATES</v>
          </cell>
          <cell r="F943" t="str">
            <v>PUNJAB</v>
          </cell>
          <cell r="G943" t="str">
            <v>JALANDHAR</v>
          </cell>
          <cell r="H943" t="str">
            <v>Jalandhar-I</v>
          </cell>
          <cell r="I943" t="str">
            <v>MAHAVIR STEEL CORPORATION</v>
          </cell>
          <cell r="J943" t="str">
            <v>Abhishek Wadhwa</v>
          </cell>
          <cell r="K943"/>
          <cell r="L943" t="str">
            <v>0015g00001ghemj</v>
          </cell>
          <cell r="M943" t="str">
            <v>North</v>
          </cell>
          <cell r="N943">
            <v>144003</v>
          </cell>
          <cell r="O943" t="str">
            <v>03AAPPG4604B3ZA</v>
          </cell>
          <cell r="P943">
            <v>9417009665</v>
          </cell>
          <cell r="Q943" t="str">
            <v>Mar'25</v>
          </cell>
          <cell r="R943">
            <v>2025</v>
          </cell>
          <cell r="S943"/>
          <cell r="T943">
            <v>70</v>
          </cell>
          <cell r="U943">
            <v>0</v>
          </cell>
          <cell r="V943" t="str">
            <v>Challenger</v>
          </cell>
          <cell r="W943"/>
          <cell r="X943"/>
          <cell r="Y943"/>
          <cell r="Z943"/>
          <cell r="AA943"/>
          <cell r="AB943"/>
          <cell r="AC943"/>
          <cell r="AD943"/>
          <cell r="AE943"/>
          <cell r="AF943"/>
          <cell r="AG943"/>
          <cell r="AH943"/>
          <cell r="AI943"/>
          <cell r="AJ943"/>
          <cell r="AK943">
            <v>2.5499999999999998</v>
          </cell>
          <cell r="AL943"/>
          <cell r="AM943"/>
          <cell r="AO943"/>
          <cell r="AP943"/>
          <cell r="AQ943"/>
          <cell r="AR943"/>
          <cell r="AS943"/>
          <cell r="AU943"/>
          <cell r="AV943"/>
          <cell r="AW943" t="str">
            <v/>
          </cell>
        </row>
        <row r="944">
          <cell r="A944">
            <v>942</v>
          </cell>
          <cell r="B944">
            <v>2025</v>
          </cell>
          <cell r="C944"/>
          <cell r="D944" t="str">
            <v>001J1000003n6PMIAY</v>
          </cell>
          <cell r="E944" t="str">
            <v>JAGJIT CEMENT STORE</v>
          </cell>
          <cell r="F944" t="str">
            <v>PUNJAB</v>
          </cell>
          <cell r="G944" t="str">
            <v>KAPURTHALA</v>
          </cell>
          <cell r="H944" t="str">
            <v>Kapurthala</v>
          </cell>
          <cell r="I944" t="str">
            <v>MAHAVIR STEEL CORPORATION</v>
          </cell>
          <cell r="J944" t="str">
            <v>Abhishek Wadhwa</v>
          </cell>
          <cell r="K944"/>
          <cell r="L944" t="str">
            <v>0015g00001ghemj</v>
          </cell>
          <cell r="M944" t="str">
            <v>North</v>
          </cell>
          <cell r="N944">
            <v>144622</v>
          </cell>
          <cell r="O944" t="str">
            <v>03BBDPS5984A1ZQ</v>
          </cell>
          <cell r="P944">
            <v>9814351459</v>
          </cell>
          <cell r="Q944" t="str">
            <v>Mar'25</v>
          </cell>
          <cell r="R944">
            <v>2025</v>
          </cell>
          <cell r="S944"/>
          <cell r="T944">
            <v>30</v>
          </cell>
          <cell r="U944">
            <v>0</v>
          </cell>
          <cell r="V944" t="str">
            <v>Minor</v>
          </cell>
          <cell r="W944"/>
          <cell r="X944"/>
          <cell r="Y944"/>
          <cell r="Z944"/>
          <cell r="AA944"/>
          <cell r="AB944"/>
          <cell r="AC944"/>
          <cell r="AD944"/>
          <cell r="AE944"/>
          <cell r="AF944"/>
          <cell r="AG944"/>
          <cell r="AH944"/>
          <cell r="AI944"/>
          <cell r="AJ944"/>
          <cell r="AK944">
            <v>3.8849999999999998</v>
          </cell>
          <cell r="AL944">
            <v>5.25</v>
          </cell>
          <cell r="AM944"/>
          <cell r="AO944">
            <v>2.2000000000000002</v>
          </cell>
          <cell r="AP944"/>
          <cell r="AQ944"/>
          <cell r="AR944"/>
          <cell r="AS944"/>
          <cell r="AU944"/>
          <cell r="AV944"/>
          <cell r="AW944" t="str">
            <v/>
          </cell>
        </row>
        <row r="945">
          <cell r="A945">
            <v>943</v>
          </cell>
          <cell r="B945">
            <v>2025</v>
          </cell>
          <cell r="C945"/>
          <cell r="D945" t="str">
            <v>0015g00001dJkJ1AAK</v>
          </cell>
          <cell r="E945" t="str">
            <v>Garg Associates jal</v>
          </cell>
          <cell r="F945" t="str">
            <v>PUNJAB</v>
          </cell>
          <cell r="G945" t="str">
            <v>JALANDHAR</v>
          </cell>
          <cell r="H945" t="str">
            <v>Jalandhar-II</v>
          </cell>
          <cell r="I945" t="str">
            <v>MAHAVIR STEEL CORPORATION</v>
          </cell>
          <cell r="J945" t="str">
            <v>Abhishek Wadhwa</v>
          </cell>
          <cell r="K945"/>
          <cell r="L945" t="str">
            <v>0015g00001ghemj</v>
          </cell>
          <cell r="M945" t="str">
            <v>North</v>
          </cell>
          <cell r="N945">
            <v>144001</v>
          </cell>
          <cell r="O945" t="str">
            <v>03AALPA5452B2ZD</v>
          </cell>
          <cell r="P945">
            <v>9814328129</v>
          </cell>
          <cell r="Q945" t="str">
            <v>Mar'25</v>
          </cell>
          <cell r="R945">
            <v>2025</v>
          </cell>
          <cell r="S945"/>
          <cell r="T945">
            <v>300</v>
          </cell>
          <cell r="U945">
            <v>0</v>
          </cell>
          <cell r="V945" t="str">
            <v>Alien</v>
          </cell>
          <cell r="W945"/>
          <cell r="X945"/>
          <cell r="Y945"/>
          <cell r="Z945"/>
          <cell r="AA945"/>
          <cell r="AB945"/>
          <cell r="AC945"/>
          <cell r="AD945"/>
          <cell r="AE945"/>
          <cell r="AF945"/>
          <cell r="AG945"/>
          <cell r="AH945"/>
          <cell r="AI945"/>
          <cell r="AJ945"/>
          <cell r="AK945">
            <v>8.48</v>
          </cell>
          <cell r="AL945">
            <v>5.98</v>
          </cell>
          <cell r="AM945"/>
          <cell r="AN945">
            <v>5</v>
          </cell>
          <cell r="AO945">
            <v>2.8</v>
          </cell>
          <cell r="AP945"/>
          <cell r="AQ945"/>
          <cell r="AR945"/>
          <cell r="AS945"/>
          <cell r="AU945"/>
          <cell r="AV945"/>
          <cell r="AW945" t="str">
            <v/>
          </cell>
        </row>
        <row r="946">
          <cell r="A946">
            <v>944</v>
          </cell>
          <cell r="B946">
            <v>2025</v>
          </cell>
          <cell r="C946"/>
          <cell r="D946" t="str">
            <v>001J100000Tu9l6IAB</v>
          </cell>
          <cell r="E946" t="str">
            <v>KAHLON PAINT &amp; CEMENT STORE</v>
          </cell>
          <cell r="F946" t="str">
            <v>PUNJAB</v>
          </cell>
          <cell r="G946" t="str">
            <v>GURDASPUR</v>
          </cell>
          <cell r="H946" t="str">
            <v>Gurdaspur</v>
          </cell>
          <cell r="I946" t="str">
            <v>MAHAVIR STEEL CORPORATION</v>
          </cell>
          <cell r="J946" t="str">
            <v>Abhishek Wadhwa</v>
          </cell>
          <cell r="K946"/>
          <cell r="L946" t="str">
            <v>0015g00001ghemj</v>
          </cell>
          <cell r="M946" t="str">
            <v>North</v>
          </cell>
          <cell r="N946">
            <v>143518</v>
          </cell>
          <cell r="O946" t="str">
            <v>03ALMPS3798L1ZA</v>
          </cell>
          <cell r="P946">
            <v>9814602123</v>
          </cell>
          <cell r="Q946" t="str">
            <v>Mar'25</v>
          </cell>
          <cell r="R946">
            <v>2025</v>
          </cell>
          <cell r="S946"/>
          <cell r="T946">
            <v>30</v>
          </cell>
          <cell r="U946">
            <v>0</v>
          </cell>
          <cell r="V946" t="str">
            <v>Minor</v>
          </cell>
          <cell r="W946"/>
          <cell r="X946"/>
          <cell r="Y946"/>
          <cell r="Z946"/>
          <cell r="AA946"/>
          <cell r="AB946"/>
          <cell r="AC946"/>
          <cell r="AD946"/>
          <cell r="AE946"/>
          <cell r="AF946"/>
          <cell r="AG946"/>
          <cell r="AH946"/>
          <cell r="AI946"/>
          <cell r="AJ946"/>
          <cell r="AK946">
            <v>2.12</v>
          </cell>
          <cell r="AL946"/>
          <cell r="AM946"/>
          <cell r="AO946"/>
          <cell r="AP946"/>
          <cell r="AQ946"/>
          <cell r="AR946"/>
          <cell r="AS946"/>
          <cell r="AU946"/>
          <cell r="AV946"/>
          <cell r="AW946" t="str">
            <v/>
          </cell>
        </row>
        <row r="947">
          <cell r="A947">
            <v>945</v>
          </cell>
          <cell r="B947">
            <v>2025</v>
          </cell>
          <cell r="C947"/>
          <cell r="D947" t="str">
            <v>0015g00001XKTtsAAH</v>
          </cell>
          <cell r="E947" t="str">
            <v>SIDDHI VINAYAK STEEL</v>
          </cell>
          <cell r="F947" t="str">
            <v>DELHI</v>
          </cell>
          <cell r="G947" t="str">
            <v>WEST</v>
          </cell>
          <cell r="H947"/>
          <cell r="I947" t="str">
            <v>MAHENDRA STEELS</v>
          </cell>
          <cell r="J947" t="str">
            <v>Aman kumar</v>
          </cell>
          <cell r="K947"/>
          <cell r="L947" t="str">
            <v>C12832</v>
          </cell>
          <cell r="M947" t="str">
            <v>North</v>
          </cell>
          <cell r="N947">
            <v>110027</v>
          </cell>
          <cell r="O947" t="str">
            <v>07ACUPG4351N1Z2</v>
          </cell>
          <cell r="P947">
            <v>7289995240</v>
          </cell>
          <cell r="Q947" t="str">
            <v>Mar'25</v>
          </cell>
          <cell r="R947">
            <v>2025</v>
          </cell>
          <cell r="S947"/>
          <cell r="T947">
            <v>80</v>
          </cell>
          <cell r="U947">
            <v>0.3735</v>
          </cell>
          <cell r="V947" t="str">
            <v>Star</v>
          </cell>
          <cell r="W947"/>
          <cell r="X947"/>
          <cell r="Y947"/>
          <cell r="Z947"/>
          <cell r="AA947"/>
          <cell r="AB947"/>
          <cell r="AC947"/>
          <cell r="AD947"/>
          <cell r="AE947"/>
          <cell r="AF947"/>
          <cell r="AG947"/>
          <cell r="AH947"/>
          <cell r="AI947"/>
          <cell r="AJ947"/>
          <cell r="AK947">
            <v>8.5</v>
          </cell>
          <cell r="AL947">
            <v>8.1199999999999992</v>
          </cell>
          <cell r="AM947">
            <v>6.2</v>
          </cell>
          <cell r="AN947">
            <v>16</v>
          </cell>
          <cell r="AO947"/>
          <cell r="AP947"/>
          <cell r="AQ947">
            <v>18.7</v>
          </cell>
          <cell r="AR947"/>
          <cell r="AS947">
            <v>24.81</v>
          </cell>
          <cell r="AT947">
            <v>32</v>
          </cell>
          <cell r="AU947">
            <v>30</v>
          </cell>
          <cell r="AV947">
            <v>27.64</v>
          </cell>
          <cell r="AW947">
            <v>43</v>
          </cell>
        </row>
        <row r="948">
          <cell r="A948">
            <v>946</v>
          </cell>
          <cell r="B948">
            <v>2025</v>
          </cell>
          <cell r="C948"/>
          <cell r="D948" t="str">
            <v>001J100000TtA3WIAV</v>
          </cell>
          <cell r="E948" t="str">
            <v>BANKE BIHARI STEELS</v>
          </cell>
          <cell r="F948" t="str">
            <v>DELHI</v>
          </cell>
          <cell r="G948" t="str">
            <v>NEW DELHI</v>
          </cell>
          <cell r="H948"/>
          <cell r="I948" t="str">
            <v>MAHENDRA STEELS</v>
          </cell>
          <cell r="J948" t="str">
            <v>Aman kumar</v>
          </cell>
          <cell r="K948"/>
          <cell r="L948" t="str">
            <v>C12832</v>
          </cell>
          <cell r="M948" t="str">
            <v>North</v>
          </cell>
          <cell r="N948">
            <v>110028</v>
          </cell>
          <cell r="O948" t="str">
            <v>07AGKPK3416G1ZJ</v>
          </cell>
          <cell r="P948">
            <v>9810284957</v>
          </cell>
          <cell r="Q948" t="str">
            <v>Mar'25</v>
          </cell>
          <cell r="R948">
            <v>2025</v>
          </cell>
          <cell r="S948"/>
          <cell r="T948">
            <v>150</v>
          </cell>
          <cell r="U948">
            <v>0</v>
          </cell>
          <cell r="V948" t="str">
            <v>Challenger</v>
          </cell>
          <cell r="W948"/>
          <cell r="X948"/>
          <cell r="Y948"/>
          <cell r="Z948"/>
          <cell r="AA948"/>
          <cell r="AB948"/>
          <cell r="AC948"/>
          <cell r="AD948"/>
          <cell r="AE948"/>
          <cell r="AF948"/>
          <cell r="AG948"/>
          <cell r="AH948"/>
          <cell r="AI948"/>
          <cell r="AJ948"/>
          <cell r="AK948">
            <v>15.87</v>
          </cell>
          <cell r="AL948">
            <v>6.05</v>
          </cell>
          <cell r="AM948"/>
          <cell r="AO948"/>
          <cell r="AP948"/>
          <cell r="AQ948"/>
          <cell r="AR948"/>
          <cell r="AS948"/>
          <cell r="AU948"/>
          <cell r="AV948"/>
          <cell r="AW948" t="str">
            <v/>
          </cell>
        </row>
        <row r="949">
          <cell r="A949">
            <v>947</v>
          </cell>
          <cell r="B949">
            <v>2025</v>
          </cell>
          <cell r="C949"/>
          <cell r="D949" t="str">
            <v>0015g00001W1RKgAAN</v>
          </cell>
          <cell r="E949" t="str">
            <v>MANI STEEL AND IRON STORE</v>
          </cell>
          <cell r="F949" t="str">
            <v>DELHI</v>
          </cell>
          <cell r="G949" t="str">
            <v>SOUTH WEST</v>
          </cell>
          <cell r="H949"/>
          <cell r="I949" t="str">
            <v>MAHENDRA STEELS</v>
          </cell>
          <cell r="J949" t="str">
            <v>Aman kumar</v>
          </cell>
          <cell r="K949"/>
          <cell r="L949" t="str">
            <v>C12832</v>
          </cell>
          <cell r="M949" t="str">
            <v>North</v>
          </cell>
          <cell r="N949">
            <v>110043</v>
          </cell>
          <cell r="O949" t="str">
            <v>07ABWFM1801C1ZF</v>
          </cell>
          <cell r="P949">
            <v>9717417774</v>
          </cell>
          <cell r="Q949" t="str">
            <v>Mar'25</v>
          </cell>
          <cell r="R949">
            <v>2025</v>
          </cell>
          <cell r="S949"/>
          <cell r="T949">
            <v>100</v>
          </cell>
          <cell r="U949">
            <v>0</v>
          </cell>
          <cell r="V949" t="str">
            <v>Challenger</v>
          </cell>
          <cell r="W949"/>
          <cell r="X949"/>
          <cell r="Y949"/>
          <cell r="Z949"/>
          <cell r="AA949"/>
          <cell r="AB949"/>
          <cell r="AC949"/>
          <cell r="AD949"/>
          <cell r="AE949"/>
          <cell r="AF949"/>
          <cell r="AG949"/>
          <cell r="AH949"/>
          <cell r="AI949"/>
          <cell r="AJ949"/>
          <cell r="AK949">
            <v>8.8949999999999996</v>
          </cell>
          <cell r="AL949"/>
          <cell r="AM949"/>
          <cell r="AO949"/>
          <cell r="AP949"/>
          <cell r="AQ949"/>
          <cell r="AR949"/>
          <cell r="AS949"/>
          <cell r="AU949"/>
          <cell r="AV949"/>
          <cell r="AW949" t="str">
            <v/>
          </cell>
        </row>
        <row r="950">
          <cell r="A950">
            <v>948</v>
          </cell>
          <cell r="B950">
            <v>2025</v>
          </cell>
          <cell r="C950"/>
          <cell r="D950" t="str">
            <v>0015g00001UBHaKAAX</v>
          </cell>
          <cell r="E950" t="str">
            <v>MAYANK STEELS</v>
          </cell>
          <cell r="F950" t="str">
            <v>HARYANA</v>
          </cell>
          <cell r="G950" t="str">
            <v>GURUGRAM</v>
          </cell>
          <cell r="H950" t="str">
            <v>Gurugram</v>
          </cell>
          <cell r="I950" t="str">
            <v>NIKUNJ UDYOG</v>
          </cell>
          <cell r="J950" t="str">
            <v>Shiv Shankar Sharma</v>
          </cell>
          <cell r="K950"/>
          <cell r="L950" t="str">
            <v>C12828</v>
          </cell>
          <cell r="M950" t="str">
            <v>North</v>
          </cell>
          <cell r="N950">
            <v>122001</v>
          </cell>
          <cell r="O950" t="str">
            <v>06AAHPA2287L1ZO</v>
          </cell>
          <cell r="P950">
            <v>9810350370</v>
          </cell>
          <cell r="Q950" t="str">
            <v>Mar'25</v>
          </cell>
          <cell r="R950">
            <v>2025</v>
          </cell>
          <cell r="S950"/>
          <cell r="T950">
            <v>150</v>
          </cell>
          <cell r="U950">
            <v>0</v>
          </cell>
          <cell r="V950" t="str">
            <v>Challenger</v>
          </cell>
          <cell r="W950"/>
          <cell r="X950"/>
          <cell r="Y950"/>
          <cell r="Z950"/>
          <cell r="AA950"/>
          <cell r="AB950"/>
          <cell r="AC950"/>
          <cell r="AD950"/>
          <cell r="AE950"/>
          <cell r="AF950"/>
          <cell r="AG950"/>
          <cell r="AH950"/>
          <cell r="AI950"/>
          <cell r="AJ950"/>
          <cell r="AK950">
            <v>37</v>
          </cell>
          <cell r="AL950"/>
          <cell r="AM950"/>
          <cell r="AO950"/>
          <cell r="AP950"/>
          <cell r="AQ950"/>
          <cell r="AR950"/>
          <cell r="AS950"/>
          <cell r="AU950"/>
          <cell r="AV950"/>
          <cell r="AW950" t="str">
            <v/>
          </cell>
        </row>
        <row r="951">
          <cell r="A951">
            <v>949</v>
          </cell>
          <cell r="B951">
            <v>2025</v>
          </cell>
          <cell r="C951"/>
          <cell r="D951" t="str">
            <v>0015g00001UBHaPAAX</v>
          </cell>
          <cell r="E951" t="str">
            <v>AAKASH STEEL (INDIA)</v>
          </cell>
          <cell r="F951" t="str">
            <v>HARYANA</v>
          </cell>
          <cell r="G951" t="str">
            <v>GURUGRAM</v>
          </cell>
          <cell r="H951" t="str">
            <v>Gurugram</v>
          </cell>
          <cell r="I951" t="str">
            <v>NIKUNJ UDYOG</v>
          </cell>
          <cell r="J951" t="str">
            <v>Shiv Shankar Sharma</v>
          </cell>
          <cell r="K951"/>
          <cell r="L951" t="str">
            <v>C12828</v>
          </cell>
          <cell r="M951" t="str">
            <v>North</v>
          </cell>
          <cell r="N951">
            <v>122017</v>
          </cell>
          <cell r="O951" t="str">
            <v>06AAVPG8017A1ZV</v>
          </cell>
          <cell r="P951">
            <v>9810823814</v>
          </cell>
          <cell r="Q951" t="str">
            <v>Mar'25</v>
          </cell>
          <cell r="R951">
            <v>2025</v>
          </cell>
          <cell r="S951"/>
          <cell r="T951">
            <v>100</v>
          </cell>
          <cell r="U951">
            <v>0</v>
          </cell>
          <cell r="V951" t="str">
            <v>Challenger</v>
          </cell>
          <cell r="W951"/>
          <cell r="X951"/>
          <cell r="Y951"/>
          <cell r="Z951"/>
          <cell r="AA951"/>
          <cell r="AB951"/>
          <cell r="AC951"/>
          <cell r="AD951"/>
          <cell r="AE951"/>
          <cell r="AF951"/>
          <cell r="AG951"/>
          <cell r="AH951"/>
          <cell r="AI951"/>
          <cell r="AJ951"/>
          <cell r="AK951">
            <v>12</v>
          </cell>
          <cell r="AL951"/>
          <cell r="AM951"/>
          <cell r="AO951"/>
          <cell r="AP951">
            <v>5.3</v>
          </cell>
          <cell r="AQ951"/>
          <cell r="AR951">
            <v>10.96</v>
          </cell>
          <cell r="AS951"/>
          <cell r="AU951"/>
          <cell r="AV951"/>
          <cell r="AW951">
            <v>27</v>
          </cell>
        </row>
        <row r="952">
          <cell r="A952">
            <v>950</v>
          </cell>
          <cell r="B952">
            <v>2025</v>
          </cell>
          <cell r="C952"/>
          <cell r="D952" t="str">
            <v>0015g00001UBHbmAAH</v>
          </cell>
          <cell r="E952" t="str">
            <v>PURNIMA STEEL SYNDICATE</v>
          </cell>
          <cell r="F952" t="str">
            <v>UTTAR PRADESH</v>
          </cell>
          <cell r="G952" t="str">
            <v>GHAZIABAD</v>
          </cell>
          <cell r="H952" t="str">
            <v>Ghaziabad</v>
          </cell>
          <cell r="I952" t="str">
            <v>OPTRIX INFRA LLP</v>
          </cell>
          <cell r="J952" t="str">
            <v>Aashish Goyal</v>
          </cell>
          <cell r="K952"/>
          <cell r="L952" t="str">
            <v>001J100000PJG7oIAH</v>
          </cell>
          <cell r="M952" t="str">
            <v>North</v>
          </cell>
          <cell r="N952">
            <v>201014</v>
          </cell>
          <cell r="O952" t="str">
            <v>09AABFP3160F2ZG</v>
          </cell>
          <cell r="P952">
            <v>9811116457</v>
          </cell>
          <cell r="Q952" t="str">
            <v>Mar'25</v>
          </cell>
          <cell r="R952">
            <v>2025</v>
          </cell>
          <cell r="S952"/>
          <cell r="T952">
            <v>200</v>
          </cell>
          <cell r="U952">
            <v>0</v>
          </cell>
          <cell r="V952" t="str">
            <v>Challenger</v>
          </cell>
          <cell r="W952"/>
          <cell r="X952"/>
          <cell r="Y952"/>
          <cell r="Z952"/>
          <cell r="AA952"/>
          <cell r="AB952"/>
          <cell r="AC952"/>
          <cell r="AD952"/>
          <cell r="AE952"/>
          <cell r="AF952"/>
          <cell r="AG952"/>
          <cell r="AH952"/>
          <cell r="AI952"/>
          <cell r="AJ952"/>
          <cell r="AK952">
            <v>51</v>
          </cell>
          <cell r="AL952">
            <v>36</v>
          </cell>
          <cell r="AM952"/>
          <cell r="AO952"/>
          <cell r="AP952"/>
          <cell r="AQ952"/>
          <cell r="AR952"/>
          <cell r="AS952"/>
          <cell r="AU952"/>
          <cell r="AV952"/>
          <cell r="AW952" t="str">
            <v/>
          </cell>
        </row>
        <row r="953">
          <cell r="A953">
            <v>951</v>
          </cell>
          <cell r="B953">
            <v>2025</v>
          </cell>
          <cell r="C953"/>
          <cell r="D953" t="str">
            <v>0015g00001UBHgmAAH</v>
          </cell>
          <cell r="E953" t="str">
            <v>BALAJI STEELS</v>
          </cell>
          <cell r="F953" t="str">
            <v>UTTAR PRADESH</v>
          </cell>
          <cell r="G953" t="str">
            <v>GHAZIABAD</v>
          </cell>
          <cell r="H953" t="str">
            <v>Ghaziabad</v>
          </cell>
          <cell r="I953" t="str">
            <v>OPTRIX INFRA LLP</v>
          </cell>
          <cell r="J953" t="str">
            <v>Aashish Goyal</v>
          </cell>
          <cell r="K953"/>
          <cell r="L953" t="str">
            <v>001J100000PJG7oIAH</v>
          </cell>
          <cell r="M953" t="str">
            <v>North</v>
          </cell>
          <cell r="N953">
            <v>201001</v>
          </cell>
          <cell r="O953" t="str">
            <v>09AFLPS5038L1ZR</v>
          </cell>
          <cell r="P953">
            <v>9899171135</v>
          </cell>
          <cell r="Q953" t="str">
            <v>Mar'25</v>
          </cell>
          <cell r="R953">
            <v>2025</v>
          </cell>
          <cell r="S953"/>
          <cell r="T953">
            <v>50</v>
          </cell>
          <cell r="U953">
            <v>0</v>
          </cell>
          <cell r="V953" t="str">
            <v>Minor</v>
          </cell>
          <cell r="W953"/>
          <cell r="X953"/>
          <cell r="Y953"/>
          <cell r="Z953"/>
          <cell r="AA953"/>
          <cell r="AB953"/>
          <cell r="AC953"/>
          <cell r="AD953"/>
          <cell r="AE953"/>
          <cell r="AF953"/>
          <cell r="AG953"/>
          <cell r="AH953"/>
          <cell r="AI953"/>
          <cell r="AJ953"/>
          <cell r="AK953">
            <v>13.8</v>
          </cell>
          <cell r="AL953">
            <v>7</v>
          </cell>
          <cell r="AM953">
            <v>3</v>
          </cell>
          <cell r="AO953"/>
          <cell r="AP953"/>
          <cell r="AQ953"/>
          <cell r="AR953"/>
          <cell r="AS953"/>
          <cell r="AU953"/>
          <cell r="AV953"/>
          <cell r="AW953" t="str">
            <v/>
          </cell>
        </row>
        <row r="954">
          <cell r="A954">
            <v>952</v>
          </cell>
          <cell r="B954">
            <v>2025</v>
          </cell>
          <cell r="C954"/>
          <cell r="D954" t="str">
            <v>0015g00001UBHhSAAX</v>
          </cell>
          <cell r="E954" t="str">
            <v>M/S GAJRAJ ENTERPRISES</v>
          </cell>
          <cell r="F954" t="str">
            <v>UTTAR PRADESH</v>
          </cell>
          <cell r="G954" t="str">
            <v>GHAZIABAD</v>
          </cell>
          <cell r="H954" t="str">
            <v>Ghaziabad</v>
          </cell>
          <cell r="I954" t="str">
            <v>OPTRIX INFRA LLP</v>
          </cell>
          <cell r="J954" t="str">
            <v>Aashish Goyal</v>
          </cell>
          <cell r="K954"/>
          <cell r="L954" t="str">
            <v>001J100000PJG7oIAH</v>
          </cell>
          <cell r="M954" t="str">
            <v>North</v>
          </cell>
          <cell r="N954">
            <v>201014</v>
          </cell>
          <cell r="O954" t="str">
            <v>09AMIPK4348K1ZM</v>
          </cell>
          <cell r="P954">
            <v>9810800320</v>
          </cell>
          <cell r="Q954" t="str">
            <v>Mar'25</v>
          </cell>
          <cell r="R954">
            <v>2025</v>
          </cell>
          <cell r="S954"/>
          <cell r="T954">
            <v>200</v>
          </cell>
          <cell r="U954">
            <v>0</v>
          </cell>
          <cell r="V954" t="str">
            <v>Challenger</v>
          </cell>
          <cell r="W954"/>
          <cell r="X954"/>
          <cell r="Y954"/>
          <cell r="Z954"/>
          <cell r="AA954"/>
          <cell r="AB954"/>
          <cell r="AC954"/>
          <cell r="AD954"/>
          <cell r="AE954"/>
          <cell r="AF954"/>
          <cell r="AG954"/>
          <cell r="AH954"/>
          <cell r="AI954"/>
          <cell r="AJ954"/>
          <cell r="AK954">
            <v>3.42</v>
          </cell>
          <cell r="AL954"/>
          <cell r="AM954"/>
          <cell r="AO954"/>
          <cell r="AP954"/>
          <cell r="AQ954"/>
          <cell r="AR954"/>
          <cell r="AS954"/>
          <cell r="AU954"/>
          <cell r="AV954"/>
          <cell r="AW954" t="str">
            <v/>
          </cell>
        </row>
        <row r="955">
          <cell r="A955">
            <v>953</v>
          </cell>
          <cell r="B955">
            <v>2025</v>
          </cell>
          <cell r="C955"/>
          <cell r="D955" t="str">
            <v>0015g00001HKibfAAD</v>
          </cell>
          <cell r="E955" t="str">
            <v>M/S GANGOTRI STEEL SYNDICATE</v>
          </cell>
          <cell r="F955" t="str">
            <v>UTTAR PRADESH</v>
          </cell>
          <cell r="G955" t="str">
            <v>GHAZIABAD</v>
          </cell>
          <cell r="H955" t="str">
            <v>Ghaziabad</v>
          </cell>
          <cell r="I955" t="str">
            <v>OPTRIX INFRA LLP</v>
          </cell>
          <cell r="J955" t="str">
            <v>Aashish Goyal</v>
          </cell>
          <cell r="K955"/>
          <cell r="L955" t="str">
            <v>001J100000PJG7oIAH</v>
          </cell>
          <cell r="M955" t="str">
            <v>North</v>
          </cell>
          <cell r="N955">
            <v>201001</v>
          </cell>
          <cell r="O955" t="str">
            <v>09ACEPG2271P1ZB</v>
          </cell>
          <cell r="P955">
            <v>8800130288</v>
          </cell>
          <cell r="Q955" t="str">
            <v>Mar'25</v>
          </cell>
          <cell r="R955">
            <v>2025</v>
          </cell>
          <cell r="S955"/>
          <cell r="T955">
            <v>32</v>
          </cell>
          <cell r="U955">
            <v>0</v>
          </cell>
          <cell r="V955" t="str">
            <v>Minor</v>
          </cell>
          <cell r="W955"/>
          <cell r="X955"/>
          <cell r="Y955"/>
          <cell r="Z955"/>
          <cell r="AA955"/>
          <cell r="AB955"/>
          <cell r="AC955"/>
          <cell r="AD955"/>
          <cell r="AE955"/>
          <cell r="AF955"/>
          <cell r="AG955"/>
          <cell r="AH955"/>
          <cell r="AI955"/>
          <cell r="AJ955"/>
          <cell r="AK955">
            <v>80.194999999999993</v>
          </cell>
          <cell r="AL955"/>
          <cell r="AM955"/>
          <cell r="AO955"/>
          <cell r="AP955"/>
          <cell r="AQ955"/>
          <cell r="AR955"/>
          <cell r="AS955"/>
          <cell r="AU955"/>
          <cell r="AV955"/>
          <cell r="AW955" t="str">
            <v/>
          </cell>
        </row>
        <row r="956">
          <cell r="A956">
            <v>954</v>
          </cell>
          <cell r="B956">
            <v>2025</v>
          </cell>
          <cell r="C956"/>
          <cell r="D956" t="str">
            <v>0015g00001HNrTGAA1</v>
          </cell>
          <cell r="E956" t="str">
            <v>M/S  MARUTI STEELS</v>
          </cell>
          <cell r="F956" t="str">
            <v>UTTAR PRADESH</v>
          </cell>
          <cell r="G956" t="str">
            <v>GHAZIABAD</v>
          </cell>
          <cell r="H956" t="str">
            <v>Ghaziabad</v>
          </cell>
          <cell r="I956" t="str">
            <v>OPTRIX INFRA LLP</v>
          </cell>
          <cell r="J956" t="str">
            <v>Aashish Goyal</v>
          </cell>
          <cell r="K956"/>
          <cell r="L956" t="str">
            <v>001J100000PJG7oIAH</v>
          </cell>
          <cell r="M956" t="str">
            <v>North</v>
          </cell>
          <cell r="N956">
            <v>201001</v>
          </cell>
          <cell r="O956" t="str">
            <v>09AENPS2328L1ZW</v>
          </cell>
          <cell r="P956">
            <v>9811054427</v>
          </cell>
          <cell r="Q956" t="str">
            <v>Mar'25</v>
          </cell>
          <cell r="R956">
            <v>2025</v>
          </cell>
          <cell r="S956"/>
          <cell r="T956">
            <v>300</v>
          </cell>
          <cell r="U956">
            <v>0</v>
          </cell>
          <cell r="V956" t="str">
            <v>Alien</v>
          </cell>
          <cell r="W956"/>
          <cell r="X956"/>
          <cell r="Y956"/>
          <cell r="Z956"/>
          <cell r="AA956"/>
          <cell r="AB956"/>
          <cell r="AC956"/>
          <cell r="AD956"/>
          <cell r="AE956"/>
          <cell r="AF956"/>
          <cell r="AG956"/>
          <cell r="AH956"/>
          <cell r="AI956"/>
          <cell r="AJ956"/>
          <cell r="AK956">
            <v>4.1500000000000004</v>
          </cell>
          <cell r="AL956">
            <v>7</v>
          </cell>
          <cell r="AM956"/>
          <cell r="AO956"/>
          <cell r="AP956"/>
          <cell r="AQ956"/>
          <cell r="AR956"/>
          <cell r="AS956"/>
          <cell r="AU956"/>
          <cell r="AV956"/>
          <cell r="AW956" t="str">
            <v/>
          </cell>
        </row>
        <row r="957">
          <cell r="A957">
            <v>955</v>
          </cell>
          <cell r="B957">
            <v>2025</v>
          </cell>
          <cell r="C957"/>
          <cell r="D957" t="str">
            <v>0015g00001cbKxLAAU</v>
          </cell>
          <cell r="E957" t="str">
            <v>NIKKI STEELS PRIVATE LIMITED</v>
          </cell>
          <cell r="F957" t="str">
            <v>UTTAR PRADESH</v>
          </cell>
          <cell r="G957" t="str">
            <v>GHAZIABAD</v>
          </cell>
          <cell r="H957" t="str">
            <v>Ghaziabad</v>
          </cell>
          <cell r="I957" t="str">
            <v>OPTRIX INFRA LLP</v>
          </cell>
          <cell r="J957" t="str">
            <v>Aashish Goyal</v>
          </cell>
          <cell r="K957"/>
          <cell r="L957" t="str">
            <v>001J100000PJG7oIAH</v>
          </cell>
          <cell r="M957" t="str">
            <v>North</v>
          </cell>
          <cell r="N957">
            <v>201001</v>
          </cell>
          <cell r="O957" t="str">
            <v>09AACCN3339C1ZP</v>
          </cell>
          <cell r="P957">
            <v>9818663980</v>
          </cell>
          <cell r="Q957" t="str">
            <v>Mar'25</v>
          </cell>
          <cell r="R957">
            <v>2025</v>
          </cell>
          <cell r="S957"/>
          <cell r="T957">
            <v>200</v>
          </cell>
          <cell r="U957">
            <v>0</v>
          </cell>
          <cell r="V957" t="str">
            <v>Challenger</v>
          </cell>
          <cell r="W957"/>
          <cell r="X957"/>
          <cell r="Y957"/>
          <cell r="Z957"/>
          <cell r="AA957"/>
          <cell r="AB957"/>
          <cell r="AC957"/>
          <cell r="AD957"/>
          <cell r="AE957"/>
          <cell r="AF957"/>
          <cell r="AG957"/>
          <cell r="AH957"/>
          <cell r="AI957"/>
          <cell r="AJ957"/>
          <cell r="AK957">
            <v>9.0399999999999991</v>
          </cell>
          <cell r="AL957"/>
          <cell r="AM957"/>
          <cell r="AO957"/>
          <cell r="AP957"/>
          <cell r="AQ957"/>
          <cell r="AR957"/>
          <cell r="AS957"/>
          <cell r="AU957"/>
          <cell r="AV957"/>
          <cell r="AW957" t="str">
            <v/>
          </cell>
        </row>
        <row r="958">
          <cell r="A958">
            <v>956</v>
          </cell>
          <cell r="B958">
            <v>2025</v>
          </cell>
          <cell r="C958"/>
          <cell r="D958" t="str">
            <v>0015g00001TEPUlAAP</v>
          </cell>
          <cell r="E958" t="str">
            <v>M/S ALLIED STEEL TRADERS</v>
          </cell>
          <cell r="F958" t="str">
            <v>UTTAR PRADESH</v>
          </cell>
          <cell r="G958" t="str">
            <v>GAUTAM BUDDHA NAGAR</v>
          </cell>
          <cell r="H958" t="str">
            <v>Ghaziabad</v>
          </cell>
          <cell r="I958" t="str">
            <v>OPTRIX INFRA LLP</v>
          </cell>
          <cell r="J958" t="str">
            <v>Aashish Goyal</v>
          </cell>
          <cell r="K958"/>
          <cell r="L958" t="str">
            <v>001J100000PJG7oIAH</v>
          </cell>
          <cell r="M958" t="str">
            <v>North</v>
          </cell>
          <cell r="N958">
            <v>201009</v>
          </cell>
          <cell r="O958" t="str">
            <v>09ABAPK7433J1ZJ</v>
          </cell>
          <cell r="P958">
            <v>9811071172</v>
          </cell>
          <cell r="Q958" t="str">
            <v>Mar'25</v>
          </cell>
          <cell r="R958">
            <v>2025</v>
          </cell>
          <cell r="S958"/>
          <cell r="T958">
            <v>300</v>
          </cell>
          <cell r="U958">
            <v>0</v>
          </cell>
          <cell r="V958" t="str">
            <v>Alien</v>
          </cell>
          <cell r="W958"/>
          <cell r="X958"/>
          <cell r="Y958"/>
          <cell r="Z958"/>
          <cell r="AA958"/>
          <cell r="AB958"/>
          <cell r="AC958"/>
          <cell r="AD958"/>
          <cell r="AE958"/>
          <cell r="AF958"/>
          <cell r="AG958"/>
          <cell r="AH958"/>
          <cell r="AI958"/>
          <cell r="AJ958"/>
          <cell r="AK958">
            <v>3.9649999999999999</v>
          </cell>
          <cell r="AL958"/>
          <cell r="AM958"/>
          <cell r="AO958"/>
          <cell r="AP958"/>
          <cell r="AQ958"/>
          <cell r="AR958"/>
          <cell r="AS958"/>
          <cell r="AU958"/>
          <cell r="AV958"/>
          <cell r="AW958" t="str">
            <v/>
          </cell>
        </row>
        <row r="959">
          <cell r="A959">
            <v>957</v>
          </cell>
          <cell r="B959">
            <v>2025</v>
          </cell>
          <cell r="C959"/>
          <cell r="D959" t="str">
            <v>0015g00001NKKa6AAH</v>
          </cell>
          <cell r="E959" t="str">
            <v>M/S KHANDELWAL STEEL CENTRE</v>
          </cell>
          <cell r="F959" t="str">
            <v>UTTAR PRADESH</v>
          </cell>
          <cell r="G959" t="str">
            <v>GAUTAM BUDDHA NAGAR</v>
          </cell>
          <cell r="H959" t="str">
            <v>Ghaziabad</v>
          </cell>
          <cell r="I959" t="str">
            <v>OPTRIX INFRA LLP</v>
          </cell>
          <cell r="J959" t="str">
            <v>Aashish Goyal</v>
          </cell>
          <cell r="K959"/>
          <cell r="L959" t="str">
            <v>001J100000PJG7oIAH</v>
          </cell>
          <cell r="M959" t="str">
            <v>North</v>
          </cell>
          <cell r="N959">
            <v>201009</v>
          </cell>
          <cell r="O959" t="str">
            <v>09ABIPC2166J1ZN</v>
          </cell>
          <cell r="P959">
            <v>9818719636</v>
          </cell>
          <cell r="Q959" t="str">
            <v>Mar'25</v>
          </cell>
          <cell r="R959">
            <v>2025</v>
          </cell>
          <cell r="S959"/>
          <cell r="T959">
            <v>50</v>
          </cell>
          <cell r="U959">
            <v>0</v>
          </cell>
          <cell r="V959" t="str">
            <v>Minor</v>
          </cell>
          <cell r="W959"/>
          <cell r="X959"/>
          <cell r="Y959"/>
          <cell r="Z959"/>
          <cell r="AA959"/>
          <cell r="AB959"/>
          <cell r="AC959"/>
          <cell r="AD959"/>
          <cell r="AE959"/>
          <cell r="AF959"/>
          <cell r="AG959"/>
          <cell r="AH959"/>
          <cell r="AI959"/>
          <cell r="AJ959"/>
          <cell r="AK959">
            <v>11.09</v>
          </cell>
          <cell r="AL959"/>
          <cell r="AM959"/>
          <cell r="AO959"/>
          <cell r="AP959"/>
          <cell r="AQ959"/>
          <cell r="AR959"/>
          <cell r="AS959"/>
          <cell r="AU959"/>
          <cell r="AV959"/>
          <cell r="AW959" t="str">
            <v/>
          </cell>
        </row>
        <row r="960">
          <cell r="A960">
            <v>958</v>
          </cell>
          <cell r="B960">
            <v>2025</v>
          </cell>
          <cell r="C960"/>
          <cell r="D960" t="str">
            <v>0015g00001UBHcoAAH</v>
          </cell>
          <cell r="E960" t="str">
            <v>M/S TANISHQ TRADING COMPANY</v>
          </cell>
          <cell r="F960" t="str">
            <v>UTTAR PRADESH</v>
          </cell>
          <cell r="G960" t="str">
            <v>GHAZIABAD</v>
          </cell>
          <cell r="H960" t="str">
            <v>Ghaziabad</v>
          </cell>
          <cell r="I960" t="str">
            <v>OPTRIX INFRA LLP</v>
          </cell>
          <cell r="J960" t="str">
            <v>Aashish Goyal</v>
          </cell>
          <cell r="K960"/>
          <cell r="L960" t="str">
            <v>001J100000PJG7oIAH</v>
          </cell>
          <cell r="M960" t="str">
            <v>North</v>
          </cell>
          <cell r="N960">
            <v>201007</v>
          </cell>
          <cell r="O960" t="str">
            <v>09AAHPG2708C1Z5</v>
          </cell>
          <cell r="P960">
            <v>9810013804</v>
          </cell>
          <cell r="Q960" t="str">
            <v>Mar'25</v>
          </cell>
          <cell r="R960">
            <v>2025</v>
          </cell>
          <cell r="S960"/>
          <cell r="T960">
            <v>150</v>
          </cell>
          <cell r="U960">
            <v>0</v>
          </cell>
          <cell r="V960" t="str">
            <v>Challenger</v>
          </cell>
          <cell r="W960"/>
          <cell r="X960"/>
          <cell r="Y960"/>
          <cell r="Z960"/>
          <cell r="AA960"/>
          <cell r="AB960"/>
          <cell r="AC960"/>
          <cell r="AD960"/>
          <cell r="AE960"/>
          <cell r="AF960"/>
          <cell r="AG960"/>
          <cell r="AH960"/>
          <cell r="AI960"/>
          <cell r="AJ960"/>
          <cell r="AK960">
            <v>51</v>
          </cell>
          <cell r="AL960"/>
          <cell r="AM960"/>
          <cell r="AO960"/>
          <cell r="AP960"/>
          <cell r="AQ960"/>
          <cell r="AR960"/>
          <cell r="AS960"/>
          <cell r="AU960"/>
          <cell r="AV960"/>
          <cell r="AW960" t="str">
            <v/>
          </cell>
        </row>
        <row r="961">
          <cell r="A961">
            <v>959</v>
          </cell>
          <cell r="B961">
            <v>2025</v>
          </cell>
          <cell r="C961"/>
          <cell r="D961" t="str">
            <v>0015g00000svOhaAAE</v>
          </cell>
          <cell r="E961" t="str">
            <v>JAIN IRON PVT LTD</v>
          </cell>
          <cell r="F961" t="str">
            <v>UTTAR PRADESH</v>
          </cell>
          <cell r="G961" t="str">
            <v>GAUTAM BUDDHA NAGAR</v>
          </cell>
          <cell r="H961" t="str">
            <v>Ghaziabad</v>
          </cell>
          <cell r="I961" t="str">
            <v>OPTRIX INFRA LLP</v>
          </cell>
          <cell r="J961" t="str">
            <v>Aashish Goyal</v>
          </cell>
          <cell r="K961"/>
          <cell r="L961" t="str">
            <v>001J100000PJG7oIAH</v>
          </cell>
          <cell r="M961" t="str">
            <v>North</v>
          </cell>
          <cell r="N961">
            <v>201009</v>
          </cell>
          <cell r="O961" t="str">
            <v>09AABCJ0819N1ZC</v>
          </cell>
          <cell r="P961">
            <v>9999437252</v>
          </cell>
          <cell r="Q961" t="str">
            <v>Mar'25</v>
          </cell>
          <cell r="R961">
            <v>2025</v>
          </cell>
          <cell r="S961"/>
          <cell r="T961">
            <v>400</v>
          </cell>
          <cell r="U961">
            <v>0</v>
          </cell>
          <cell r="V961" t="str">
            <v>Alien</v>
          </cell>
          <cell r="W961"/>
          <cell r="X961"/>
          <cell r="Y961"/>
          <cell r="Z961"/>
          <cell r="AA961"/>
          <cell r="AB961"/>
          <cell r="AC961"/>
          <cell r="AD961"/>
          <cell r="AE961"/>
          <cell r="AF961"/>
          <cell r="AG961"/>
          <cell r="AH961"/>
          <cell r="AI961"/>
          <cell r="AJ961"/>
          <cell r="AK961">
            <v>89.944999999999993</v>
          </cell>
          <cell r="AL961"/>
          <cell r="AM961"/>
          <cell r="AO961"/>
          <cell r="AP961"/>
          <cell r="AQ961"/>
          <cell r="AR961"/>
          <cell r="AS961"/>
          <cell r="AU961"/>
          <cell r="AV961"/>
          <cell r="AW961" t="str">
            <v/>
          </cell>
        </row>
        <row r="962">
          <cell r="A962">
            <v>960</v>
          </cell>
          <cell r="B962">
            <v>2025</v>
          </cell>
          <cell r="C962"/>
          <cell r="D962" t="str">
            <v>0015g00001TER6xAAH</v>
          </cell>
          <cell r="E962" t="str">
            <v>AKHIL ISPAT PRIVATE LIMITED</v>
          </cell>
          <cell r="F962" t="str">
            <v>UTTAR PRADESH</v>
          </cell>
          <cell r="G962" t="str">
            <v>GHAZIABAD</v>
          </cell>
          <cell r="H962" t="str">
            <v>Ghaziabad</v>
          </cell>
          <cell r="I962" t="str">
            <v>OPTRIX INFRA LLP</v>
          </cell>
          <cell r="J962" t="str">
            <v>Aashish Goyal</v>
          </cell>
          <cell r="K962"/>
          <cell r="L962" t="str">
            <v>001J100000PJG7oIAH</v>
          </cell>
          <cell r="M962" t="str">
            <v>North</v>
          </cell>
          <cell r="N962">
            <v>201001</v>
          </cell>
          <cell r="O962" t="str">
            <v>09AALCS7873B1ZY</v>
          </cell>
          <cell r="P962">
            <v>9999045481</v>
          </cell>
          <cell r="Q962" t="str">
            <v>Mar'25</v>
          </cell>
          <cell r="R962">
            <v>2025</v>
          </cell>
          <cell r="S962"/>
          <cell r="T962">
            <v>300</v>
          </cell>
          <cell r="U962">
            <v>4.4444444444444444E-3</v>
          </cell>
          <cell r="V962" t="str">
            <v>Alien</v>
          </cell>
          <cell r="W962"/>
          <cell r="X962"/>
          <cell r="Y962"/>
          <cell r="Z962"/>
          <cell r="AA962"/>
          <cell r="AB962"/>
          <cell r="AC962"/>
          <cell r="AD962"/>
          <cell r="AE962"/>
          <cell r="AF962"/>
          <cell r="AG962"/>
          <cell r="AH962"/>
          <cell r="AI962"/>
          <cell r="AJ962"/>
          <cell r="AK962">
            <v>29.934999999999999</v>
          </cell>
          <cell r="AL962"/>
          <cell r="AM962"/>
          <cell r="AO962"/>
          <cell r="AP962"/>
          <cell r="AQ962"/>
          <cell r="AR962"/>
          <cell r="AS962"/>
          <cell r="AU962">
            <v>4</v>
          </cell>
          <cell r="AV962"/>
          <cell r="AW962" t="str">
            <v/>
          </cell>
        </row>
        <row r="963">
          <cell r="A963">
            <v>961</v>
          </cell>
          <cell r="B963">
            <v>2025</v>
          </cell>
          <cell r="C963"/>
          <cell r="D963" t="str">
            <v>001J100000Tu8eRIAR</v>
          </cell>
          <cell r="E963" t="str">
            <v>M/S GAURAV STEELS</v>
          </cell>
          <cell r="F963" t="str">
            <v>UTTAR PRADESH</v>
          </cell>
          <cell r="G963" t="str">
            <v>GHAZIABAD</v>
          </cell>
          <cell r="H963"/>
          <cell r="I963" t="str">
            <v>OPTRIX INFRA LLP</v>
          </cell>
          <cell r="J963" t="str">
            <v>Aashish Goyal</v>
          </cell>
          <cell r="K963"/>
          <cell r="L963" t="str">
            <v>001J100000PJG7oIAH</v>
          </cell>
          <cell r="M963" t="str">
            <v>North</v>
          </cell>
          <cell r="N963">
            <v>201001</v>
          </cell>
          <cell r="O963" t="str">
            <v>09AGJPS2303K1Z7</v>
          </cell>
          <cell r="P963">
            <v>9810259104</v>
          </cell>
          <cell r="Q963" t="str">
            <v>Mar'25</v>
          </cell>
          <cell r="R963">
            <v>2025</v>
          </cell>
          <cell r="S963"/>
          <cell r="T963">
            <v>400</v>
          </cell>
          <cell r="U963">
            <v>0</v>
          </cell>
          <cell r="V963" t="str">
            <v>Alien</v>
          </cell>
          <cell r="W963"/>
          <cell r="X963"/>
          <cell r="Y963"/>
          <cell r="Z963"/>
          <cell r="AA963"/>
          <cell r="AB963"/>
          <cell r="AC963"/>
          <cell r="AD963"/>
          <cell r="AE963"/>
          <cell r="AF963"/>
          <cell r="AG963"/>
          <cell r="AH963"/>
          <cell r="AI963"/>
          <cell r="AJ963"/>
          <cell r="AK963">
            <v>9.89</v>
          </cell>
          <cell r="AL963"/>
          <cell r="AM963"/>
          <cell r="AO963"/>
          <cell r="AP963"/>
          <cell r="AQ963"/>
          <cell r="AR963"/>
          <cell r="AS963"/>
          <cell r="AU963"/>
          <cell r="AV963"/>
          <cell r="AW963" t="str">
            <v/>
          </cell>
        </row>
        <row r="964">
          <cell r="A964">
            <v>962</v>
          </cell>
          <cell r="B964">
            <v>2025</v>
          </cell>
          <cell r="C964"/>
          <cell r="D964" t="str">
            <v>001J100000RTUYSIA5</v>
          </cell>
          <cell r="E964" t="str">
            <v>M/S NANDAN STEELS</v>
          </cell>
          <cell r="F964" t="str">
            <v>UTTAR PRADESH</v>
          </cell>
          <cell r="G964" t="str">
            <v>GHAZIABAD</v>
          </cell>
          <cell r="H964" t="str">
            <v>Ghaziabad</v>
          </cell>
          <cell r="I964" t="str">
            <v>OPTRIX INFRA LLP</v>
          </cell>
          <cell r="J964" t="str">
            <v>Aashish Goyal</v>
          </cell>
          <cell r="K964"/>
          <cell r="L964" t="str">
            <v>001J100000PJG7oIAH</v>
          </cell>
          <cell r="M964" t="str">
            <v>North</v>
          </cell>
          <cell r="N964">
            <v>201001</v>
          </cell>
          <cell r="O964" t="str">
            <v>09ACGPG5202N1ZK</v>
          </cell>
          <cell r="P964">
            <v>9811395722</v>
          </cell>
          <cell r="Q964" t="str">
            <v>Mar'25</v>
          </cell>
          <cell r="R964">
            <v>2025</v>
          </cell>
          <cell r="S964"/>
          <cell r="T964">
            <v>400</v>
          </cell>
          <cell r="U964">
            <v>0</v>
          </cell>
          <cell r="V964" t="str">
            <v>Alien</v>
          </cell>
          <cell r="W964"/>
          <cell r="X964"/>
          <cell r="Y964"/>
          <cell r="Z964"/>
          <cell r="AA964"/>
          <cell r="AB964"/>
          <cell r="AC964"/>
          <cell r="AD964"/>
          <cell r="AE964"/>
          <cell r="AF964"/>
          <cell r="AG964"/>
          <cell r="AH964"/>
          <cell r="AI964"/>
          <cell r="AJ964"/>
          <cell r="AK964">
            <v>10.615</v>
          </cell>
          <cell r="AL964">
            <v>35</v>
          </cell>
          <cell r="AM964"/>
          <cell r="AO964"/>
          <cell r="AP964"/>
          <cell r="AQ964"/>
          <cell r="AR964"/>
          <cell r="AS964"/>
          <cell r="AU964"/>
          <cell r="AV964"/>
          <cell r="AW964" t="str">
            <v/>
          </cell>
        </row>
        <row r="965">
          <cell r="A965">
            <v>963</v>
          </cell>
          <cell r="B965">
            <v>2025</v>
          </cell>
          <cell r="C965"/>
          <cell r="D965" t="str">
            <v>0015g00001TEQEcAAP</v>
          </cell>
          <cell r="E965" t="str">
            <v>M/S KRISHNA STEELS</v>
          </cell>
          <cell r="F965" t="str">
            <v>UTTAR PRADESH</v>
          </cell>
          <cell r="G965" t="str">
            <v>GHAZIABAD</v>
          </cell>
          <cell r="H965" t="str">
            <v>Ghaziabad</v>
          </cell>
          <cell r="I965" t="str">
            <v>OPTRIX INFRA LLP</v>
          </cell>
          <cell r="J965" t="str">
            <v>Aashish Goyal</v>
          </cell>
          <cell r="K965"/>
          <cell r="L965" t="str">
            <v>001J100000PJG7oIAH</v>
          </cell>
          <cell r="M965" t="str">
            <v>North</v>
          </cell>
          <cell r="N965">
            <v>201001</v>
          </cell>
          <cell r="O965" t="str">
            <v>09ADGPJ8303G2ZL</v>
          </cell>
          <cell r="P965">
            <v>9312795595</v>
          </cell>
          <cell r="Q965" t="str">
            <v>Mar'25</v>
          </cell>
          <cell r="R965">
            <v>2025</v>
          </cell>
          <cell r="S965"/>
          <cell r="T965">
            <v>600</v>
          </cell>
          <cell r="U965">
            <v>8.3333333333333332E-3</v>
          </cell>
          <cell r="V965" t="str">
            <v>Alien</v>
          </cell>
          <cell r="W965"/>
          <cell r="X965"/>
          <cell r="Y965"/>
          <cell r="Z965"/>
          <cell r="AA965"/>
          <cell r="AB965"/>
          <cell r="AC965"/>
          <cell r="AD965"/>
          <cell r="AE965"/>
          <cell r="AF965"/>
          <cell r="AG965"/>
          <cell r="AH965"/>
          <cell r="AI965"/>
          <cell r="AJ965"/>
          <cell r="AK965">
            <v>223</v>
          </cell>
          <cell r="AL965">
            <v>55</v>
          </cell>
          <cell r="AM965">
            <v>197</v>
          </cell>
          <cell r="AN965">
            <v>334</v>
          </cell>
          <cell r="AO965">
            <v>241.82</v>
          </cell>
          <cell r="AP965">
            <v>31</v>
          </cell>
          <cell r="AQ965">
            <v>51</v>
          </cell>
          <cell r="AR965"/>
          <cell r="AS965"/>
          <cell r="AU965"/>
          <cell r="AV965">
            <v>15</v>
          </cell>
          <cell r="AW965" t="str">
            <v/>
          </cell>
        </row>
        <row r="966">
          <cell r="A966">
            <v>964</v>
          </cell>
          <cell r="B966">
            <v>2025</v>
          </cell>
          <cell r="C966"/>
          <cell r="D966" t="str">
            <v>001J1000003nKcbIAE</v>
          </cell>
          <cell r="E966" t="str">
            <v>SHREE STEEL TRADERS</v>
          </cell>
          <cell r="F966" t="str">
            <v>HIMACHAL PRADESH</v>
          </cell>
          <cell r="G966" t="str">
            <v>SOLAN</v>
          </cell>
          <cell r="H966"/>
          <cell r="I966" t="str">
            <v>PAL CEMENT AND STEEL PVT. LTD.</v>
          </cell>
          <cell r="J966" t="str">
            <v>Rahul Gautam</v>
          </cell>
          <cell r="K966"/>
          <cell r="L966" t="str">
            <v>C12827</v>
          </cell>
          <cell r="M966" t="str">
            <v>North</v>
          </cell>
          <cell r="N966">
            <v>173205</v>
          </cell>
          <cell r="O966" t="str">
            <v>02ABDFS6741G2ZC</v>
          </cell>
          <cell r="P966">
            <v>9816024787</v>
          </cell>
          <cell r="Q966" t="str">
            <v>Mar'25</v>
          </cell>
          <cell r="R966">
            <v>2025</v>
          </cell>
          <cell r="S966"/>
          <cell r="T966">
            <v>200</v>
          </cell>
          <cell r="U966">
            <v>0.40408333333333329</v>
          </cell>
          <cell r="V966" t="str">
            <v>Star</v>
          </cell>
          <cell r="W966"/>
          <cell r="X966"/>
          <cell r="Y966"/>
          <cell r="Z966"/>
          <cell r="AA966"/>
          <cell r="AB966"/>
          <cell r="AC966"/>
          <cell r="AD966"/>
          <cell r="AE966"/>
          <cell r="AF966"/>
          <cell r="AG966"/>
          <cell r="AH966"/>
          <cell r="AI966"/>
          <cell r="AJ966"/>
          <cell r="AK966">
            <v>123</v>
          </cell>
          <cell r="AL966">
            <v>35</v>
          </cell>
          <cell r="AM966">
            <v>51</v>
          </cell>
          <cell r="AN966">
            <v>15</v>
          </cell>
          <cell r="AO966"/>
          <cell r="AP966"/>
          <cell r="AQ966">
            <v>30.04</v>
          </cell>
          <cell r="AR966"/>
          <cell r="AS966"/>
          <cell r="AU966">
            <v>151</v>
          </cell>
          <cell r="AV966">
            <v>91.45</v>
          </cell>
          <cell r="AW966">
            <v>378</v>
          </cell>
        </row>
        <row r="967">
          <cell r="A967">
            <v>965</v>
          </cell>
          <cell r="B967">
            <v>2025</v>
          </cell>
          <cell r="C967"/>
          <cell r="D967" t="str">
            <v>001J100000TtSubIAF</v>
          </cell>
          <cell r="E967" t="str">
            <v>G.S.CORPORATION</v>
          </cell>
          <cell r="F967" t="str">
            <v>CHANDIGARH</v>
          </cell>
          <cell r="G967" t="str">
            <v>CHANDIGARH</v>
          </cell>
          <cell r="H967" t="str">
            <v>Chandigarh</v>
          </cell>
          <cell r="I967" t="str">
            <v>PAL CEMENT AND STEEL PVT. LTD.</v>
          </cell>
          <cell r="J967" t="str">
            <v>Abhishek Wadhwa</v>
          </cell>
          <cell r="K967"/>
          <cell r="L967" t="str">
            <v>C12827</v>
          </cell>
          <cell r="M967" t="str">
            <v>North</v>
          </cell>
          <cell r="N967">
            <v>160101</v>
          </cell>
          <cell r="O967" t="str">
            <v>04bbupj9450p1zs</v>
          </cell>
          <cell r="P967">
            <v>9872758075</v>
          </cell>
          <cell r="Q967" t="str">
            <v>Mar'25</v>
          </cell>
          <cell r="R967">
            <v>2025</v>
          </cell>
          <cell r="S967"/>
          <cell r="T967">
            <v>150</v>
          </cell>
          <cell r="U967">
            <v>8.8888888888888889E-3</v>
          </cell>
          <cell r="V967" t="str">
            <v>Challenger</v>
          </cell>
          <cell r="W967"/>
          <cell r="X967"/>
          <cell r="Y967"/>
          <cell r="Z967"/>
          <cell r="AA967"/>
          <cell r="AB967"/>
          <cell r="AC967"/>
          <cell r="AD967"/>
          <cell r="AE967"/>
          <cell r="AF967"/>
          <cell r="AG967"/>
          <cell r="AH967"/>
          <cell r="AI967"/>
          <cell r="AJ967"/>
          <cell r="AK967">
            <v>51</v>
          </cell>
          <cell r="AL967"/>
          <cell r="AM967"/>
          <cell r="AO967"/>
          <cell r="AP967"/>
          <cell r="AQ967"/>
          <cell r="AR967"/>
          <cell r="AS967"/>
          <cell r="AU967">
            <v>4</v>
          </cell>
          <cell r="AV967"/>
          <cell r="AW967" t="str">
            <v/>
          </cell>
        </row>
        <row r="968">
          <cell r="A968">
            <v>966</v>
          </cell>
          <cell r="B968">
            <v>2025</v>
          </cell>
          <cell r="C968"/>
          <cell r="D968" t="str">
            <v>0015g00001W2vQsAAJ</v>
          </cell>
          <cell r="E968" t="str">
            <v>KIRTI SALES</v>
          </cell>
          <cell r="F968" t="str">
            <v>HARYANA</v>
          </cell>
          <cell r="G968" t="str">
            <v>KURUKSHETRA</v>
          </cell>
          <cell r="H968" t="str">
            <v>Shahabad</v>
          </cell>
          <cell r="I968" t="str">
            <v>RAMDOOT UDHYOG PRIVATE LIMITED</v>
          </cell>
          <cell r="J968" t="str">
            <v>Naseem Makkar</v>
          </cell>
          <cell r="K968"/>
          <cell r="L968" t="str">
            <v>C13168</v>
          </cell>
          <cell r="M968" t="str">
            <v>North</v>
          </cell>
          <cell r="N968">
            <v>136135</v>
          </cell>
          <cell r="O968" t="str">
            <v>06BBLPK9641J1Z7</v>
          </cell>
          <cell r="P968">
            <v>9017811111</v>
          </cell>
          <cell r="Q968" t="str">
            <v>Mar'25</v>
          </cell>
          <cell r="R968">
            <v>2025</v>
          </cell>
          <cell r="S968"/>
          <cell r="T968">
            <v>60</v>
          </cell>
          <cell r="U968">
            <v>0.25394444444444442</v>
          </cell>
          <cell r="V968" t="str">
            <v>Star</v>
          </cell>
          <cell r="W968"/>
          <cell r="X968"/>
          <cell r="Y968"/>
          <cell r="Z968"/>
          <cell r="AA968"/>
          <cell r="AB968"/>
          <cell r="AC968"/>
          <cell r="AD968"/>
          <cell r="AE968"/>
          <cell r="AF968"/>
          <cell r="AG968"/>
          <cell r="AH968"/>
          <cell r="AI968"/>
          <cell r="AJ968"/>
          <cell r="AK968">
            <v>24.82</v>
          </cell>
          <cell r="AL968">
            <v>23.8</v>
          </cell>
          <cell r="AM968">
            <v>5</v>
          </cell>
          <cell r="AN968">
            <v>561</v>
          </cell>
          <cell r="AO968"/>
          <cell r="AP968"/>
          <cell r="AQ968"/>
          <cell r="AR968">
            <v>166</v>
          </cell>
          <cell r="AS968">
            <v>456.52</v>
          </cell>
          <cell r="AT968">
            <v>45.71</v>
          </cell>
          <cell r="AU968"/>
          <cell r="AV968"/>
          <cell r="AW968" t="str">
            <v/>
          </cell>
        </row>
        <row r="969">
          <cell r="A969">
            <v>967</v>
          </cell>
          <cell r="B969">
            <v>2025</v>
          </cell>
          <cell r="C969"/>
          <cell r="D969" t="str">
            <v>001J100000RTdP7IAL</v>
          </cell>
          <cell r="E969" t="str">
            <v>M/S SUNRISE STONE  &amp; STEEL</v>
          </cell>
          <cell r="F969" t="str">
            <v>UTTAR PRADESH</v>
          </cell>
          <cell r="G969" t="str">
            <v>GAUTAM BUDDHA NAGAR</v>
          </cell>
          <cell r="H969" t="str">
            <v>Noida</v>
          </cell>
          <cell r="I969" t="str">
            <v>SHASHI STEELS CORPORATION</v>
          </cell>
          <cell r="J969" t="str">
            <v>Abhijeet Biswas</v>
          </cell>
          <cell r="K969"/>
          <cell r="L969" t="str">
            <v>C12816</v>
          </cell>
          <cell r="M969" t="str">
            <v>North</v>
          </cell>
          <cell r="N969">
            <v>201301</v>
          </cell>
          <cell r="O969" t="str">
            <v>09ANPPM8661F1ZE</v>
          </cell>
          <cell r="P969">
            <v>9212707360</v>
          </cell>
          <cell r="Q969" t="str">
            <v>Mar'25</v>
          </cell>
          <cell r="R969">
            <v>2025</v>
          </cell>
          <cell r="S969"/>
          <cell r="T969">
            <v>50</v>
          </cell>
          <cell r="U969">
            <v>0</v>
          </cell>
          <cell r="V969" t="str">
            <v>Minor</v>
          </cell>
          <cell r="W969"/>
          <cell r="X969"/>
          <cell r="Y969"/>
          <cell r="Z969"/>
          <cell r="AA969"/>
          <cell r="AB969"/>
          <cell r="AC969"/>
          <cell r="AD969"/>
          <cell r="AE969"/>
          <cell r="AF969"/>
          <cell r="AG969"/>
          <cell r="AH969"/>
          <cell r="AI969"/>
          <cell r="AJ969"/>
          <cell r="AK969">
            <v>93</v>
          </cell>
          <cell r="AL969"/>
          <cell r="AM969"/>
          <cell r="AO969"/>
          <cell r="AP969"/>
          <cell r="AQ969"/>
          <cell r="AR969"/>
          <cell r="AS969"/>
          <cell r="AU969"/>
          <cell r="AV969"/>
          <cell r="AW969" t="str">
            <v/>
          </cell>
        </row>
        <row r="970">
          <cell r="A970">
            <v>968</v>
          </cell>
          <cell r="B970">
            <v>2025</v>
          </cell>
          <cell r="C970"/>
          <cell r="D970" t="str">
            <v>0015g00001XcJxiAAF</v>
          </cell>
          <cell r="E970" t="str">
            <v>M/S VESASH STEEL</v>
          </cell>
          <cell r="F970" t="str">
            <v>UTTAR PRADESH</v>
          </cell>
          <cell r="G970" t="str">
            <v>GAUTAM BUDDHA NAGAR</v>
          </cell>
          <cell r="H970" t="str">
            <v>Sikandrabad</v>
          </cell>
          <cell r="I970" t="str">
            <v>SHASHI STEELS CORPORATION</v>
          </cell>
          <cell r="J970" t="str">
            <v>Abhijeet Biswas</v>
          </cell>
          <cell r="K970"/>
          <cell r="L970" t="str">
            <v>C12816</v>
          </cell>
          <cell r="M970" t="str">
            <v>North</v>
          </cell>
          <cell r="N970">
            <v>201306</v>
          </cell>
          <cell r="O970" t="str">
            <v>09AKJPK8018R1ZC</v>
          </cell>
          <cell r="P970">
            <v>9810904117</v>
          </cell>
          <cell r="Q970" t="str">
            <v>Mar'25</v>
          </cell>
          <cell r="R970">
            <v>2025</v>
          </cell>
          <cell r="S970"/>
          <cell r="T970">
            <v>100</v>
          </cell>
          <cell r="U970">
            <v>0</v>
          </cell>
          <cell r="V970" t="str">
            <v>Challenger</v>
          </cell>
          <cell r="W970"/>
          <cell r="X970"/>
          <cell r="Y970"/>
          <cell r="Z970"/>
          <cell r="AA970"/>
          <cell r="AB970"/>
          <cell r="AC970"/>
          <cell r="AD970"/>
          <cell r="AE970"/>
          <cell r="AF970"/>
          <cell r="AG970"/>
          <cell r="AH970"/>
          <cell r="AI970"/>
          <cell r="AJ970"/>
          <cell r="AK970">
            <v>91</v>
          </cell>
          <cell r="AL970"/>
          <cell r="AM970"/>
          <cell r="AO970"/>
          <cell r="AP970"/>
          <cell r="AQ970"/>
          <cell r="AR970"/>
          <cell r="AS970"/>
          <cell r="AU970"/>
          <cell r="AV970"/>
          <cell r="AW970" t="str">
            <v/>
          </cell>
        </row>
        <row r="971">
          <cell r="A971">
            <v>969</v>
          </cell>
          <cell r="B971">
            <v>2025</v>
          </cell>
          <cell r="C971"/>
          <cell r="D971" t="str">
            <v>0015g00001dJkEGAA0</v>
          </cell>
          <cell r="E971" t="str">
            <v>M/S SHIVA STEELS</v>
          </cell>
          <cell r="F971" t="str">
            <v>UTTAR PRADESH</v>
          </cell>
          <cell r="G971" t="str">
            <v>GAUTAM BUDDHA NAGAR</v>
          </cell>
          <cell r="H971" t="str">
            <v>Noida</v>
          </cell>
          <cell r="I971" t="str">
            <v>SHASHI STEELS CORPORATION</v>
          </cell>
          <cell r="J971" t="str">
            <v>Abhijeet Biswas</v>
          </cell>
          <cell r="K971"/>
          <cell r="L971" t="str">
            <v>C12816</v>
          </cell>
          <cell r="M971" t="str">
            <v>North</v>
          </cell>
          <cell r="N971">
            <v>201301</v>
          </cell>
          <cell r="O971" t="str">
            <v>09AGGPG7922H1ZA</v>
          </cell>
          <cell r="P971">
            <v>9312248502</v>
          </cell>
          <cell r="Q971" t="str">
            <v>Mar'25</v>
          </cell>
          <cell r="R971">
            <v>2025</v>
          </cell>
          <cell r="S971"/>
          <cell r="T971">
            <v>150</v>
          </cell>
          <cell r="U971">
            <v>0</v>
          </cell>
          <cell r="V971" t="str">
            <v>Challenger</v>
          </cell>
          <cell r="W971"/>
          <cell r="X971"/>
          <cell r="Y971"/>
          <cell r="Z971"/>
          <cell r="AA971"/>
          <cell r="AB971"/>
          <cell r="AC971"/>
          <cell r="AD971"/>
          <cell r="AE971"/>
          <cell r="AF971"/>
          <cell r="AG971"/>
          <cell r="AH971"/>
          <cell r="AI971"/>
          <cell r="AJ971"/>
          <cell r="AK971">
            <v>107</v>
          </cell>
          <cell r="AL971"/>
          <cell r="AM971"/>
          <cell r="AO971"/>
          <cell r="AP971"/>
          <cell r="AQ971"/>
          <cell r="AR971"/>
          <cell r="AS971"/>
          <cell r="AU971"/>
          <cell r="AV971"/>
          <cell r="AW971" t="str">
            <v/>
          </cell>
        </row>
        <row r="972">
          <cell r="A972">
            <v>970</v>
          </cell>
          <cell r="B972">
            <v>2025</v>
          </cell>
          <cell r="C972"/>
          <cell r="D972" t="str">
            <v>001J1000007oL8DIAU</v>
          </cell>
          <cell r="E972" t="str">
            <v>BISHT SALES CORPORATION</v>
          </cell>
          <cell r="F972" t="str">
            <v>UTTARAKHAND</v>
          </cell>
          <cell r="G972" t="str">
            <v>DEHRADUN</v>
          </cell>
          <cell r="H972" t="str">
            <v>Dehradun</v>
          </cell>
          <cell r="I972" t="str">
            <v>SHIVA SALES INDIA CORPORATION</v>
          </cell>
          <cell r="J972" t="str">
            <v>Ravi Kumar</v>
          </cell>
          <cell r="K972"/>
          <cell r="L972" t="str">
            <v>C12821</v>
          </cell>
          <cell r="M972" t="str">
            <v>North</v>
          </cell>
          <cell r="N972">
            <v>248001</v>
          </cell>
          <cell r="O972" t="str">
            <v>05BEAPB1638E1Z9</v>
          </cell>
          <cell r="P972">
            <v>8057936967</v>
          </cell>
          <cell r="Q972" t="str">
            <v>Mar'25</v>
          </cell>
          <cell r="R972">
            <v>2025</v>
          </cell>
          <cell r="S972"/>
          <cell r="T972">
            <v>20</v>
          </cell>
          <cell r="U972">
            <v>0.23333333333333334</v>
          </cell>
          <cell r="V972" t="str">
            <v>Friendly</v>
          </cell>
          <cell r="W972"/>
          <cell r="X972"/>
          <cell r="Y972"/>
          <cell r="Z972"/>
          <cell r="AA972"/>
          <cell r="AB972"/>
          <cell r="AC972"/>
          <cell r="AD972"/>
          <cell r="AE972"/>
          <cell r="AF972"/>
          <cell r="AG972"/>
          <cell r="AH972"/>
          <cell r="AI972"/>
          <cell r="AJ972"/>
          <cell r="AK972">
            <v>26</v>
          </cell>
          <cell r="AL972">
            <v>7</v>
          </cell>
          <cell r="AM972">
            <v>20</v>
          </cell>
          <cell r="AN972">
            <v>11</v>
          </cell>
          <cell r="AO972">
            <v>7</v>
          </cell>
          <cell r="AP972"/>
          <cell r="AQ972"/>
          <cell r="AR972"/>
          <cell r="AS972">
            <v>8</v>
          </cell>
          <cell r="AT972">
            <v>1</v>
          </cell>
          <cell r="AU972">
            <v>8</v>
          </cell>
          <cell r="AV972">
            <v>5</v>
          </cell>
          <cell r="AW972" t="str">
            <v/>
          </cell>
        </row>
        <row r="973">
          <cell r="A973">
            <v>971</v>
          </cell>
          <cell r="B973">
            <v>2025</v>
          </cell>
          <cell r="C973"/>
          <cell r="D973" t="str">
            <v>001J100000TsbfmIAB</v>
          </cell>
          <cell r="E973" t="str">
            <v>M/S VIJAY KUMAR HARISH KUMAR</v>
          </cell>
          <cell r="F973" t="str">
            <v>UTTARAKHAND</v>
          </cell>
          <cell r="G973" t="str">
            <v>UDAM SINGH NAGAR</v>
          </cell>
          <cell r="H973" t="str">
            <v>Sitarganj</v>
          </cell>
          <cell r="I973" t="str">
            <v>SHIVA SALES INDIA CORPORATION</v>
          </cell>
          <cell r="J973" t="str">
            <v>Manoj Yadav</v>
          </cell>
          <cell r="K973"/>
          <cell r="L973" t="str">
            <v>C12821</v>
          </cell>
          <cell r="M973" t="str">
            <v>North</v>
          </cell>
          <cell r="N973">
            <v>262405</v>
          </cell>
          <cell r="O973" t="str">
            <v>05AGXPG4806F1ZC</v>
          </cell>
          <cell r="P973">
            <v>9837091792</v>
          </cell>
          <cell r="Q973" t="str">
            <v>Mar'25</v>
          </cell>
          <cell r="R973">
            <v>2025</v>
          </cell>
          <cell r="S973"/>
          <cell r="T973">
            <v>100</v>
          </cell>
          <cell r="U973">
            <v>0</v>
          </cell>
          <cell r="V973" t="str">
            <v>Challenger</v>
          </cell>
          <cell r="W973"/>
          <cell r="X973"/>
          <cell r="Y973"/>
          <cell r="Z973"/>
          <cell r="AA973"/>
          <cell r="AB973"/>
          <cell r="AC973"/>
          <cell r="AD973"/>
          <cell r="AE973"/>
          <cell r="AF973"/>
          <cell r="AG973"/>
          <cell r="AH973"/>
          <cell r="AI973"/>
          <cell r="AJ973"/>
          <cell r="AK973">
            <v>79</v>
          </cell>
          <cell r="AL973">
            <v>18</v>
          </cell>
          <cell r="AM973"/>
          <cell r="AN973">
            <v>15</v>
          </cell>
          <cell r="AO973"/>
          <cell r="AP973"/>
          <cell r="AQ973"/>
          <cell r="AR973"/>
          <cell r="AS973"/>
          <cell r="AU973"/>
          <cell r="AV973"/>
          <cell r="AW973" t="str">
            <v/>
          </cell>
        </row>
        <row r="974">
          <cell r="A974">
            <v>972</v>
          </cell>
          <cell r="B974">
            <v>2025</v>
          </cell>
          <cell r="C974"/>
          <cell r="D974" t="str">
            <v>0015g00001dJBSZAA4</v>
          </cell>
          <cell r="E974" t="str">
            <v>M/S RUDRA CONSTRUCTIONS</v>
          </cell>
          <cell r="F974">
            <v>0</v>
          </cell>
          <cell r="G974">
            <v>0</v>
          </cell>
          <cell r="H974" t="str">
            <v>Haridwar</v>
          </cell>
          <cell r="I974" t="str">
            <v>SHIVA SALES INDIA CORPORATION</v>
          </cell>
          <cell r="J974" t="str">
            <v>Ravi Kumar</v>
          </cell>
          <cell r="K974"/>
          <cell r="L974" t="str">
            <v>C12821</v>
          </cell>
          <cell r="M974" t="str">
            <v>North</v>
          </cell>
          <cell r="N974">
            <v>209408</v>
          </cell>
          <cell r="O974" t="str">
            <v>05BQTPG8102K1ZM</v>
          </cell>
          <cell r="P974">
            <v>8449430871</v>
          </cell>
          <cell r="Q974" t="str">
            <v>Mar'25</v>
          </cell>
          <cell r="R974">
            <v>2025</v>
          </cell>
          <cell r="S974"/>
          <cell r="T974">
            <v>150</v>
          </cell>
          <cell r="U974">
            <v>0</v>
          </cell>
          <cell r="V974" t="str">
            <v>Challenger</v>
          </cell>
          <cell r="W974"/>
          <cell r="X974"/>
          <cell r="Y974"/>
          <cell r="Z974"/>
          <cell r="AA974"/>
          <cell r="AB974"/>
          <cell r="AC974"/>
          <cell r="AD974"/>
          <cell r="AE974"/>
          <cell r="AF974"/>
          <cell r="AG974"/>
          <cell r="AH974"/>
          <cell r="AI974"/>
          <cell r="AJ974"/>
          <cell r="AK974">
            <v>6</v>
          </cell>
          <cell r="AL974"/>
          <cell r="AM974"/>
          <cell r="AO974"/>
          <cell r="AP974"/>
          <cell r="AQ974"/>
          <cell r="AR974"/>
          <cell r="AS974"/>
          <cell r="AU974"/>
          <cell r="AV974"/>
          <cell r="AW974">
            <v>6</v>
          </cell>
        </row>
        <row r="975">
          <cell r="A975">
            <v>973</v>
          </cell>
          <cell r="B975">
            <v>2025</v>
          </cell>
          <cell r="C975"/>
          <cell r="D975" t="str">
            <v>0015g00001UBHmOAAX</v>
          </cell>
          <cell r="E975" t="str">
            <v>M/S HARI OM STEELS SHIVALIK NAGAR</v>
          </cell>
          <cell r="F975" t="str">
            <v>UTTARAKHAND</v>
          </cell>
          <cell r="G975" t="str">
            <v>HARIDWAR</v>
          </cell>
          <cell r="H975" t="str">
            <v>Haridwar</v>
          </cell>
          <cell r="I975" t="str">
            <v>SHIVA SALES INDIA CORPORATION</v>
          </cell>
          <cell r="J975" t="str">
            <v>Ravi Kumar</v>
          </cell>
          <cell r="K975"/>
          <cell r="L975" t="str">
            <v>C12821</v>
          </cell>
          <cell r="M975" t="str">
            <v>North</v>
          </cell>
          <cell r="N975">
            <v>249403</v>
          </cell>
          <cell r="O975" t="str">
            <v>05AMCPK8991Q1Z7</v>
          </cell>
          <cell r="P975">
            <v>9837106049</v>
          </cell>
          <cell r="Q975" t="str">
            <v>Mar'25</v>
          </cell>
          <cell r="R975">
            <v>2025</v>
          </cell>
          <cell r="S975"/>
          <cell r="T975">
            <v>100</v>
          </cell>
          <cell r="U975">
            <v>0</v>
          </cell>
          <cell r="V975" t="str">
            <v>Challenger</v>
          </cell>
          <cell r="W975"/>
          <cell r="X975"/>
          <cell r="Y975"/>
          <cell r="Z975"/>
          <cell r="AA975"/>
          <cell r="AB975"/>
          <cell r="AC975"/>
          <cell r="AD975"/>
          <cell r="AE975"/>
          <cell r="AF975"/>
          <cell r="AG975"/>
          <cell r="AH975"/>
          <cell r="AI975"/>
          <cell r="AJ975"/>
          <cell r="AK975">
            <v>8</v>
          </cell>
          <cell r="AL975"/>
          <cell r="AM975"/>
          <cell r="AO975"/>
          <cell r="AP975"/>
          <cell r="AQ975"/>
          <cell r="AR975"/>
          <cell r="AS975"/>
          <cell r="AU975"/>
          <cell r="AV975"/>
          <cell r="AW975" t="str">
            <v/>
          </cell>
        </row>
        <row r="976">
          <cell r="A976">
            <v>974</v>
          </cell>
          <cell r="B976">
            <v>2025</v>
          </cell>
          <cell r="C976"/>
          <cell r="D976" t="str">
            <v>0015g00001efzs7AAA</v>
          </cell>
          <cell r="E976" t="str">
            <v>Amit Brothers</v>
          </cell>
          <cell r="F976">
            <v>0</v>
          </cell>
          <cell r="G976">
            <v>0</v>
          </cell>
          <cell r="H976" t="str">
            <v>Saharanpur</v>
          </cell>
          <cell r="I976" t="str">
            <v>OPTRIX INFRA LLP</v>
          </cell>
          <cell r="J976" t="str">
            <v>SHIV KUMAR</v>
          </cell>
          <cell r="K976"/>
          <cell r="L976" t="str">
            <v>001J100000PJG7oIAH</v>
          </cell>
          <cell r="M976" t="str">
            <v>North</v>
          </cell>
          <cell r="N976">
            <v>240001</v>
          </cell>
          <cell r="O976" t="str">
            <v>09AGMPA7458G1ZS</v>
          </cell>
          <cell r="P976">
            <v>9712742240</v>
          </cell>
          <cell r="Q976" t="str">
            <v>Mar'25</v>
          </cell>
          <cell r="R976">
            <v>2025</v>
          </cell>
          <cell r="S976"/>
          <cell r="T976">
            <v>200</v>
          </cell>
          <cell r="U976">
            <v>0</v>
          </cell>
          <cell r="V976" t="str">
            <v>Challenger</v>
          </cell>
          <cell r="W976"/>
          <cell r="X976"/>
          <cell r="Y976"/>
          <cell r="Z976"/>
          <cell r="AA976"/>
          <cell r="AB976"/>
          <cell r="AC976"/>
          <cell r="AD976"/>
          <cell r="AE976"/>
          <cell r="AF976"/>
          <cell r="AG976"/>
          <cell r="AH976"/>
          <cell r="AI976"/>
          <cell r="AJ976"/>
          <cell r="AK976">
            <v>5</v>
          </cell>
          <cell r="AL976"/>
          <cell r="AM976"/>
          <cell r="AO976"/>
          <cell r="AP976"/>
          <cell r="AQ976"/>
          <cell r="AR976"/>
          <cell r="AS976"/>
          <cell r="AU976"/>
          <cell r="AV976"/>
          <cell r="AW976" t="str">
            <v/>
          </cell>
        </row>
        <row r="977">
          <cell r="A977">
            <v>975</v>
          </cell>
          <cell r="B977">
            <v>2025</v>
          </cell>
          <cell r="C977"/>
          <cell r="D977" t="str">
            <v>0015g00001ejyN0AAI</v>
          </cell>
          <cell r="E977" t="str">
            <v>M/S POOJA HARDWARE &amp; STEEL CORPORATION</v>
          </cell>
          <cell r="F977" t="str">
            <v>UTTAR PRADESH</v>
          </cell>
          <cell r="G977" t="str">
            <v>BIJNOR</v>
          </cell>
          <cell r="H977" t="str">
            <v>Najibabad</v>
          </cell>
          <cell r="I977" t="str">
            <v>OPTRIX INFRA LLP</v>
          </cell>
          <cell r="J977" t="str">
            <v>SHIV KUMAR</v>
          </cell>
          <cell r="K977"/>
          <cell r="L977" t="str">
            <v>001J100000PJG7oIAH</v>
          </cell>
          <cell r="M977" t="str">
            <v>North</v>
          </cell>
          <cell r="N977">
            <v>246763</v>
          </cell>
          <cell r="O977" t="str">
            <v>09ADDPK3341C1Z0</v>
          </cell>
          <cell r="P977">
            <v>9917000016</v>
          </cell>
          <cell r="Q977" t="str">
            <v>Mar'25</v>
          </cell>
          <cell r="R977">
            <v>2025</v>
          </cell>
          <cell r="S977"/>
          <cell r="T977">
            <v>200</v>
          </cell>
          <cell r="U977">
            <v>1.9949999999999999E-2</v>
          </cell>
          <cell r="V977" t="str">
            <v>Challenger</v>
          </cell>
          <cell r="W977"/>
          <cell r="X977"/>
          <cell r="Y977"/>
          <cell r="Z977"/>
          <cell r="AA977"/>
          <cell r="AB977"/>
          <cell r="AC977"/>
          <cell r="AD977"/>
          <cell r="AE977"/>
          <cell r="AF977"/>
          <cell r="AG977"/>
          <cell r="AH977"/>
          <cell r="AI977"/>
          <cell r="AJ977"/>
          <cell r="AK977">
            <v>25</v>
          </cell>
          <cell r="AL977"/>
          <cell r="AM977"/>
          <cell r="AN977">
            <v>12.02</v>
          </cell>
          <cell r="AO977"/>
          <cell r="AP977"/>
          <cell r="AQ977"/>
          <cell r="AR977">
            <v>20.079999999999998</v>
          </cell>
          <cell r="AS977">
            <v>15</v>
          </cell>
          <cell r="AT977">
            <v>6.97</v>
          </cell>
          <cell r="AU977">
            <v>5</v>
          </cell>
          <cell r="AV977"/>
          <cell r="AW977" t="str">
            <v/>
          </cell>
        </row>
        <row r="978">
          <cell r="A978">
            <v>976</v>
          </cell>
          <cell r="B978">
            <v>2025</v>
          </cell>
          <cell r="C978"/>
          <cell r="D978" t="str">
            <v>0015g00001fwjBOAAY</v>
          </cell>
          <cell r="E978" t="str">
            <v>VIJAY LAXMI ENTERPRISES</v>
          </cell>
          <cell r="F978" t="str">
            <v>RAJASTHAN</v>
          </cell>
          <cell r="G978" t="str">
            <v>JODHPUR</v>
          </cell>
          <cell r="H978" t="str">
            <v>Osian</v>
          </cell>
          <cell r="I978" t="str">
            <v>M R Associates</v>
          </cell>
          <cell r="J978" t="str">
            <v>Neeraj Sharma</v>
          </cell>
          <cell r="K978"/>
          <cell r="L978" t="str">
            <v>C13417</v>
          </cell>
          <cell r="M978" t="str">
            <v>North</v>
          </cell>
          <cell r="N978">
            <v>342305</v>
          </cell>
          <cell r="O978" t="str">
            <v>08BOSPS7024H1ZD</v>
          </cell>
          <cell r="P978">
            <v>9929181251</v>
          </cell>
          <cell r="Q978" t="str">
            <v>Mar'25</v>
          </cell>
          <cell r="R978">
            <v>2025</v>
          </cell>
          <cell r="S978"/>
          <cell r="T978">
            <v>40</v>
          </cell>
          <cell r="U978">
            <v>0</v>
          </cell>
          <cell r="V978" t="str">
            <v>Minor</v>
          </cell>
          <cell r="W978"/>
          <cell r="X978"/>
          <cell r="Y978"/>
          <cell r="Z978"/>
          <cell r="AA978"/>
          <cell r="AB978"/>
          <cell r="AC978"/>
          <cell r="AD978"/>
          <cell r="AE978"/>
          <cell r="AF978"/>
          <cell r="AG978"/>
          <cell r="AH978"/>
          <cell r="AI978"/>
          <cell r="AJ978"/>
          <cell r="AK978">
            <v>2</v>
          </cell>
          <cell r="AL978"/>
          <cell r="AM978"/>
          <cell r="AO978"/>
          <cell r="AP978"/>
          <cell r="AQ978">
            <v>1.8</v>
          </cell>
          <cell r="AR978"/>
          <cell r="AS978">
            <v>5</v>
          </cell>
          <cell r="AU978"/>
          <cell r="AV978"/>
          <cell r="AW978" t="str">
            <v/>
          </cell>
        </row>
        <row r="979">
          <cell r="A979">
            <v>977</v>
          </cell>
          <cell r="B979">
            <v>2025</v>
          </cell>
          <cell r="C979"/>
          <cell r="D979" t="str">
            <v>001J1000002j9o0IAA</v>
          </cell>
          <cell r="E979" t="str">
            <v>GANESHAAY METALS PRIVATE LIMITED</v>
          </cell>
          <cell r="F979" t="str">
            <v>RAJASTHAN</v>
          </cell>
          <cell r="G979" t="str">
            <v>RAJSAMAND</v>
          </cell>
          <cell r="H979" t="str">
            <v>Rajsamand</v>
          </cell>
          <cell r="I979" t="str">
            <v>J P ALLOYS</v>
          </cell>
          <cell r="J979" t="str">
            <v>Pushpendra Kumar</v>
          </cell>
          <cell r="K979"/>
          <cell r="L979" t="str">
            <v>C13188</v>
          </cell>
          <cell r="M979" t="str">
            <v>North</v>
          </cell>
          <cell r="N979">
            <v>313324</v>
          </cell>
          <cell r="O979" t="str">
            <v>08AAICG9051G1ZF</v>
          </cell>
          <cell r="P979">
            <v>9588831520</v>
          </cell>
          <cell r="Q979" t="str">
            <v>Mar'25</v>
          </cell>
          <cell r="R979">
            <v>2025</v>
          </cell>
          <cell r="S979"/>
          <cell r="T979">
            <v>150</v>
          </cell>
          <cell r="U979">
            <v>0</v>
          </cell>
          <cell r="V979" t="str">
            <v>Challenger</v>
          </cell>
          <cell r="W979"/>
          <cell r="X979"/>
          <cell r="Y979"/>
          <cell r="Z979"/>
          <cell r="AA979"/>
          <cell r="AB979"/>
          <cell r="AC979"/>
          <cell r="AD979"/>
          <cell r="AE979"/>
          <cell r="AF979"/>
          <cell r="AG979"/>
          <cell r="AH979"/>
          <cell r="AI979"/>
          <cell r="AJ979"/>
          <cell r="AK979">
            <v>15</v>
          </cell>
          <cell r="AL979">
            <v>52</v>
          </cell>
          <cell r="AM979">
            <v>53</v>
          </cell>
          <cell r="AN979">
            <v>51</v>
          </cell>
          <cell r="AO979">
            <v>32.979999999999997</v>
          </cell>
          <cell r="AP979"/>
          <cell r="AQ979"/>
          <cell r="AR979"/>
          <cell r="AS979"/>
          <cell r="AU979"/>
          <cell r="AV979"/>
          <cell r="AW979">
            <v>13</v>
          </cell>
        </row>
        <row r="980">
          <cell r="A980">
            <v>978</v>
          </cell>
          <cell r="B980">
            <v>2025</v>
          </cell>
          <cell r="C980"/>
          <cell r="D980" t="str">
            <v>001J100000PHvk5IAD</v>
          </cell>
          <cell r="E980" t="str">
            <v>STEEL POINT</v>
          </cell>
          <cell r="F980" t="str">
            <v>RAJASTHAN</v>
          </cell>
          <cell r="G980" t="str">
            <v>BANSWARA</v>
          </cell>
          <cell r="H980" t="str">
            <v>Banswara</v>
          </cell>
          <cell r="I980" t="str">
            <v>J P ALLOYS</v>
          </cell>
          <cell r="J980" t="str">
            <v>Pushpendra Kumar</v>
          </cell>
          <cell r="K980"/>
          <cell r="L980" t="str">
            <v>C13188</v>
          </cell>
          <cell r="M980" t="str">
            <v>North</v>
          </cell>
          <cell r="N980">
            <v>327001</v>
          </cell>
          <cell r="O980" t="str">
            <v>08ABLFS6481K1ZF</v>
          </cell>
          <cell r="P980">
            <v>8118812469</v>
          </cell>
          <cell r="Q980" t="str">
            <v>Mar'25</v>
          </cell>
          <cell r="R980">
            <v>2025</v>
          </cell>
          <cell r="S980"/>
          <cell r="T980" t="str">
            <v/>
          </cell>
          <cell r="U980">
            <v>0</v>
          </cell>
          <cell r="V980" t="str">
            <v>Potential Not updated</v>
          </cell>
          <cell r="W980"/>
          <cell r="X980"/>
          <cell r="Y980"/>
          <cell r="Z980"/>
          <cell r="AA980"/>
          <cell r="AB980"/>
          <cell r="AC980"/>
          <cell r="AD980"/>
          <cell r="AE980"/>
          <cell r="AF980"/>
          <cell r="AG980"/>
          <cell r="AH980"/>
          <cell r="AI980"/>
          <cell r="AJ980"/>
          <cell r="AK980">
            <v>25</v>
          </cell>
          <cell r="AL980"/>
          <cell r="AM980"/>
          <cell r="AO980"/>
          <cell r="AP980">
            <v>27</v>
          </cell>
          <cell r="AQ980"/>
          <cell r="AR980"/>
          <cell r="AS980"/>
          <cell r="AU980">
            <v>25</v>
          </cell>
          <cell r="AV980">
            <v>39.08</v>
          </cell>
          <cell r="AW980">
            <v>25</v>
          </cell>
        </row>
        <row r="981">
          <cell r="A981">
            <v>979</v>
          </cell>
          <cell r="B981">
            <v>2025</v>
          </cell>
          <cell r="C981"/>
          <cell r="D981" t="str">
            <v>001J100000Rz0aLIAR</v>
          </cell>
          <cell r="E981" t="str">
            <v>SHREE BALAJI STEEL</v>
          </cell>
          <cell r="F981" t="str">
            <v>RAJASTHAN</v>
          </cell>
          <cell r="G981" t="str">
            <v>JAIPUR</v>
          </cell>
          <cell r="H981"/>
          <cell r="I981" t="str">
            <v>J P ALLOYS</v>
          </cell>
          <cell r="J981" t="str">
            <v>Ravi Kumar Kulmi</v>
          </cell>
          <cell r="K981"/>
          <cell r="L981" t="str">
            <v>C13188</v>
          </cell>
          <cell r="M981" t="str">
            <v>North</v>
          </cell>
          <cell r="N981">
            <v>302013</v>
          </cell>
          <cell r="O981" t="str">
            <v>08APYPL6163N1ZU</v>
          </cell>
          <cell r="P981">
            <v>7726869397</v>
          </cell>
          <cell r="Q981" t="str">
            <v>Mar'25</v>
          </cell>
          <cell r="R981">
            <v>2025</v>
          </cell>
          <cell r="S981"/>
          <cell r="T981">
            <v>50</v>
          </cell>
          <cell r="U981">
            <v>0</v>
          </cell>
          <cell r="V981" t="str">
            <v>Minor</v>
          </cell>
          <cell r="W981"/>
          <cell r="X981"/>
          <cell r="Y981"/>
          <cell r="Z981"/>
          <cell r="AA981"/>
          <cell r="AB981"/>
          <cell r="AC981"/>
          <cell r="AD981"/>
          <cell r="AE981"/>
          <cell r="AF981"/>
          <cell r="AG981"/>
          <cell r="AH981"/>
          <cell r="AI981"/>
          <cell r="AJ981"/>
          <cell r="AK981">
            <v>25</v>
          </cell>
          <cell r="AL981"/>
          <cell r="AM981"/>
          <cell r="AN981">
            <v>7.5</v>
          </cell>
          <cell r="AO981"/>
          <cell r="AP981"/>
          <cell r="AQ981"/>
          <cell r="AR981">
            <v>8</v>
          </cell>
          <cell r="AS981"/>
          <cell r="AU981"/>
          <cell r="AV981"/>
          <cell r="AW981" t="str">
            <v/>
          </cell>
        </row>
        <row r="982">
          <cell r="A982">
            <v>980</v>
          </cell>
          <cell r="B982">
            <v>2025</v>
          </cell>
          <cell r="C982"/>
          <cell r="D982" t="str">
            <v>0015g00001XLyngAAD</v>
          </cell>
          <cell r="E982" t="str">
            <v>Agrawal Steel</v>
          </cell>
          <cell r="F982" t="str">
            <v>RAJASTHAN</v>
          </cell>
          <cell r="G982" t="str">
            <v>SIKAR</v>
          </cell>
          <cell r="H982"/>
          <cell r="I982" t="str">
            <v>J P ALLOYS</v>
          </cell>
          <cell r="J982" t="str">
            <v>Amit Kumar Sharma</v>
          </cell>
          <cell r="K982"/>
          <cell r="L982" t="str">
            <v>C13188</v>
          </cell>
          <cell r="M982" t="str">
            <v>North</v>
          </cell>
          <cell r="N982">
            <v>332404</v>
          </cell>
          <cell r="O982" t="str">
            <v>08ABHPA4138R1ZC</v>
          </cell>
          <cell r="P982">
            <v>9829224849</v>
          </cell>
          <cell r="Q982" t="str">
            <v>Mar'25</v>
          </cell>
          <cell r="R982">
            <v>2025</v>
          </cell>
          <cell r="S982"/>
          <cell r="T982">
            <v>60</v>
          </cell>
          <cell r="U982">
            <v>0</v>
          </cell>
          <cell r="V982" t="str">
            <v>Challenger</v>
          </cell>
          <cell r="W982"/>
          <cell r="X982"/>
          <cell r="Y982"/>
          <cell r="Z982"/>
          <cell r="AA982"/>
          <cell r="AB982"/>
          <cell r="AC982"/>
          <cell r="AD982"/>
          <cell r="AE982"/>
          <cell r="AF982"/>
          <cell r="AG982"/>
          <cell r="AH982"/>
          <cell r="AI982"/>
          <cell r="AJ982"/>
          <cell r="AK982">
            <v>11</v>
          </cell>
          <cell r="AL982"/>
          <cell r="AM982"/>
          <cell r="AO982"/>
          <cell r="AP982"/>
          <cell r="AQ982"/>
          <cell r="AR982"/>
          <cell r="AS982"/>
          <cell r="AU982"/>
          <cell r="AV982"/>
          <cell r="AW982" t="str">
            <v/>
          </cell>
        </row>
        <row r="983">
          <cell r="A983">
            <v>981</v>
          </cell>
          <cell r="B983">
            <v>2025</v>
          </cell>
          <cell r="C983"/>
          <cell r="D983" t="str">
            <v>001J10000051PIwIAM</v>
          </cell>
          <cell r="E983" t="str">
            <v>HINDUSTAN TRADING COMPANY</v>
          </cell>
          <cell r="F983" t="str">
            <v>RAJASTHAN</v>
          </cell>
          <cell r="G983" t="str">
            <v>BIKANER</v>
          </cell>
          <cell r="H983" t="str">
            <v>Bikaner</v>
          </cell>
          <cell r="I983" t="str">
            <v>Swastik Tradevision Pvt. Ltd.</v>
          </cell>
          <cell r="J983" t="str">
            <v>Amit Kumar Sharma</v>
          </cell>
          <cell r="K983" t="str">
            <v>Ravi Kumar Kulmi</v>
          </cell>
          <cell r="L983" t="str">
            <v>C12822</v>
          </cell>
          <cell r="M983" t="str">
            <v>North</v>
          </cell>
          <cell r="N983">
            <v>334801</v>
          </cell>
          <cell r="O983" t="str">
            <v>08BFWPR2595M1Z8</v>
          </cell>
          <cell r="P983">
            <v>6350315819</v>
          </cell>
          <cell r="Q983" t="str">
            <v>Mar'25</v>
          </cell>
          <cell r="R983">
            <v>2025</v>
          </cell>
          <cell r="S983"/>
          <cell r="T983">
            <v>20</v>
          </cell>
          <cell r="U983">
            <v>0</v>
          </cell>
          <cell r="V983" t="str">
            <v>Minor</v>
          </cell>
          <cell r="W983"/>
          <cell r="X983"/>
          <cell r="Y983"/>
          <cell r="Z983"/>
          <cell r="AA983"/>
          <cell r="AB983"/>
          <cell r="AC983"/>
          <cell r="AD983"/>
          <cell r="AE983"/>
          <cell r="AF983"/>
          <cell r="AG983"/>
          <cell r="AH983"/>
          <cell r="AI983"/>
          <cell r="AJ983"/>
          <cell r="AK983">
            <v>20</v>
          </cell>
          <cell r="AL983"/>
          <cell r="AM983">
            <v>20.12</v>
          </cell>
          <cell r="AO983"/>
          <cell r="AP983"/>
          <cell r="AQ983"/>
          <cell r="AR983"/>
          <cell r="AS983"/>
          <cell r="AU983"/>
          <cell r="AV983"/>
          <cell r="AW983" t="str">
            <v/>
          </cell>
        </row>
        <row r="984">
          <cell r="A984">
            <v>982</v>
          </cell>
          <cell r="B984">
            <v>2025</v>
          </cell>
          <cell r="C984"/>
          <cell r="D984" t="str">
            <v>001J100000RTaz9IAD</v>
          </cell>
          <cell r="E984" t="str">
            <v>AMIT TRADERS</v>
          </cell>
          <cell r="F984" t="str">
            <v>RAJASTHAN</v>
          </cell>
          <cell r="G984" t="str">
            <v>ALWAR</v>
          </cell>
          <cell r="H984"/>
          <cell r="I984" t="str">
            <v>Swastik Tradevision Pvt. Ltd.</v>
          </cell>
          <cell r="J984" t="str">
            <v>Amit Kumar Sharma</v>
          </cell>
          <cell r="K984" t="str">
            <v>Ravi Kumar Kulmi</v>
          </cell>
          <cell r="L984" t="str">
            <v>C12822</v>
          </cell>
          <cell r="M984" t="str">
            <v>North</v>
          </cell>
          <cell r="N984">
            <v>301406</v>
          </cell>
          <cell r="O984" t="str">
            <v>08CSEPM6915N2Z4</v>
          </cell>
          <cell r="P984">
            <v>9829863157</v>
          </cell>
          <cell r="Q984" t="str">
            <v>Mar'25</v>
          </cell>
          <cell r="R984">
            <v>2025</v>
          </cell>
          <cell r="S984"/>
          <cell r="T984">
            <v>140</v>
          </cell>
          <cell r="U984">
            <v>0</v>
          </cell>
          <cell r="V984" t="str">
            <v>Challenger</v>
          </cell>
          <cell r="W984"/>
          <cell r="X984"/>
          <cell r="Y984"/>
          <cell r="Z984"/>
          <cell r="AA984"/>
          <cell r="AB984"/>
          <cell r="AC984"/>
          <cell r="AD984"/>
          <cell r="AE984"/>
          <cell r="AF984"/>
          <cell r="AG984"/>
          <cell r="AH984"/>
          <cell r="AI984"/>
          <cell r="AJ984"/>
          <cell r="AK984">
            <v>11.95</v>
          </cell>
          <cell r="AL984"/>
          <cell r="AM984"/>
          <cell r="AO984"/>
          <cell r="AP984"/>
          <cell r="AQ984"/>
          <cell r="AR984"/>
          <cell r="AS984"/>
          <cell r="AU984"/>
          <cell r="AV984"/>
          <cell r="AW984" t="str">
            <v/>
          </cell>
        </row>
        <row r="985">
          <cell r="A985">
            <v>983</v>
          </cell>
          <cell r="B985">
            <v>2025</v>
          </cell>
          <cell r="C985"/>
          <cell r="D985" t="str">
            <v>001J100000TtrSvIAJ</v>
          </cell>
          <cell r="E985" t="str">
            <v>SHREE RADHA GOVIND STEEL</v>
          </cell>
          <cell r="F985" t="str">
            <v>RAJASTHAN</v>
          </cell>
          <cell r="G985" t="str">
            <v>JAIPUR</v>
          </cell>
          <cell r="H985"/>
          <cell r="I985" t="str">
            <v>Swastik Tradevision Pvt. Ltd.</v>
          </cell>
          <cell r="J985" t="str">
            <v>Amit Kumar Sharma</v>
          </cell>
          <cell r="K985" t="str">
            <v>Ravi Kumar Kulmi</v>
          </cell>
          <cell r="L985" t="str">
            <v>C12822</v>
          </cell>
          <cell r="M985" t="str">
            <v>North</v>
          </cell>
          <cell r="N985">
            <v>302012</v>
          </cell>
          <cell r="O985" t="str">
            <v>08AAKHV8742C1ZS</v>
          </cell>
          <cell r="P985">
            <v>9460455330</v>
          </cell>
          <cell r="Q985" t="str">
            <v>Mar'25</v>
          </cell>
          <cell r="R985">
            <v>2025</v>
          </cell>
          <cell r="S985"/>
          <cell r="T985">
            <v>50</v>
          </cell>
          <cell r="U985">
            <v>0</v>
          </cell>
          <cell r="V985" t="str">
            <v>Minor</v>
          </cell>
          <cell r="W985"/>
          <cell r="X985"/>
          <cell r="Y985"/>
          <cell r="Z985"/>
          <cell r="AA985"/>
          <cell r="AB985"/>
          <cell r="AC985"/>
          <cell r="AD985"/>
          <cell r="AE985"/>
          <cell r="AF985"/>
          <cell r="AG985"/>
          <cell r="AH985"/>
          <cell r="AI985"/>
          <cell r="AJ985"/>
          <cell r="AK985">
            <v>29.69</v>
          </cell>
          <cell r="AL985"/>
          <cell r="AM985"/>
          <cell r="AO985"/>
          <cell r="AP985"/>
          <cell r="AQ985"/>
          <cell r="AR985"/>
          <cell r="AS985"/>
          <cell r="AU985"/>
          <cell r="AV985"/>
          <cell r="AW985" t="str">
            <v/>
          </cell>
        </row>
        <row r="986">
          <cell r="A986">
            <v>984</v>
          </cell>
          <cell r="B986">
            <v>2025</v>
          </cell>
          <cell r="C986"/>
          <cell r="D986" t="str">
            <v>001J100000TsNPsIAN</v>
          </cell>
          <cell r="E986" t="str">
            <v>M/S PRATEEK ENTERPRISES</v>
          </cell>
          <cell r="F986" t="str">
            <v>JHARKHAND</v>
          </cell>
          <cell r="G986" t="str">
            <v>PALAMU</v>
          </cell>
          <cell r="H986" t="str">
            <v>Chatrapur</v>
          </cell>
          <cell r="I986" t="str">
            <v>M/S JAI BALAJEE ENTERPRISES</v>
          </cell>
          <cell r="J986" t="str">
            <v>Debjyoti Lahiri</v>
          </cell>
          <cell r="K986"/>
          <cell r="L986" t="str">
            <v>001J100000ME8pzIAD</v>
          </cell>
          <cell r="M986" t="str">
            <v>East</v>
          </cell>
          <cell r="N986">
            <v>822113</v>
          </cell>
          <cell r="O986" t="str">
            <v>20AROPJ3473B1Z6</v>
          </cell>
          <cell r="P986">
            <v>8987637771</v>
          </cell>
          <cell r="Q986" t="str">
            <v>Feb'25</v>
          </cell>
          <cell r="R986">
            <v>2025</v>
          </cell>
          <cell r="S986"/>
          <cell r="T986">
            <v>450</v>
          </cell>
          <cell r="U986">
            <v>0</v>
          </cell>
          <cell r="V986" t="str">
            <v>Alien</v>
          </cell>
          <cell r="W986"/>
          <cell r="X986"/>
          <cell r="Y986"/>
          <cell r="Z986"/>
          <cell r="AA986"/>
          <cell r="AB986"/>
          <cell r="AC986"/>
          <cell r="AD986"/>
          <cell r="AE986"/>
          <cell r="AF986"/>
          <cell r="AG986"/>
          <cell r="AH986"/>
          <cell r="AI986"/>
          <cell r="AJ986">
            <v>30</v>
          </cell>
          <cell r="AK986"/>
          <cell r="AL986"/>
          <cell r="AM986"/>
          <cell r="AO986"/>
          <cell r="AP986"/>
          <cell r="AQ986"/>
          <cell r="AR986"/>
          <cell r="AS986"/>
          <cell r="AU986"/>
          <cell r="AV986"/>
          <cell r="AW986" t="str">
            <v/>
          </cell>
        </row>
        <row r="987">
          <cell r="A987">
            <v>985</v>
          </cell>
          <cell r="B987">
            <v>2025</v>
          </cell>
          <cell r="C987"/>
          <cell r="D987" t="str">
            <v>001J100000S0LiaIAF</v>
          </cell>
          <cell r="E987" t="str">
            <v>M/S SHREE TIRUPATI STEELS</v>
          </cell>
          <cell r="F987" t="str">
            <v>JHARKHAND</v>
          </cell>
          <cell r="G987" t="str">
            <v>GUMLA</v>
          </cell>
          <cell r="H987" t="str">
            <v>Gumla</v>
          </cell>
          <cell r="I987" t="str">
            <v>M/S JAI BALAJEE ENTERPRISES</v>
          </cell>
          <cell r="J987" t="str">
            <v>Debjyoti Lahiri</v>
          </cell>
          <cell r="K987"/>
          <cell r="L987" t="str">
            <v>001J100000ME8pzIAD</v>
          </cell>
          <cell r="M987" t="str">
            <v>East</v>
          </cell>
          <cell r="N987">
            <v>835207</v>
          </cell>
          <cell r="O987" t="str">
            <v>20ADQFS2816R1ZJ</v>
          </cell>
          <cell r="P987">
            <v>9608015431</v>
          </cell>
          <cell r="Q987" t="str">
            <v>Feb'25</v>
          </cell>
          <cell r="R987">
            <v>2025</v>
          </cell>
          <cell r="S987"/>
          <cell r="T987">
            <v>500</v>
          </cell>
          <cell r="U987">
            <v>0</v>
          </cell>
          <cell r="V987" t="str">
            <v>Alien</v>
          </cell>
          <cell r="W987"/>
          <cell r="X987"/>
          <cell r="Y987"/>
          <cell r="Z987"/>
          <cell r="AA987"/>
          <cell r="AB987"/>
          <cell r="AC987"/>
          <cell r="AD987"/>
          <cell r="AE987"/>
          <cell r="AF987"/>
          <cell r="AG987"/>
          <cell r="AH987"/>
          <cell r="AI987"/>
          <cell r="AJ987">
            <v>29</v>
          </cell>
          <cell r="AK987">
            <v>30</v>
          </cell>
          <cell r="AL987"/>
          <cell r="AM987"/>
          <cell r="AO987"/>
          <cell r="AP987"/>
          <cell r="AQ987"/>
          <cell r="AR987"/>
          <cell r="AS987"/>
          <cell r="AU987"/>
          <cell r="AV987"/>
          <cell r="AW987" t="str">
            <v/>
          </cell>
        </row>
        <row r="988">
          <cell r="A988">
            <v>986</v>
          </cell>
          <cell r="B988">
            <v>2025</v>
          </cell>
          <cell r="C988"/>
          <cell r="D988" t="str">
            <v>001J100000TsXoIIAV</v>
          </cell>
          <cell r="E988" t="str">
            <v>M/S MAHALAXMI STEEL</v>
          </cell>
          <cell r="F988" t="str">
            <v>JHARKHAND</v>
          </cell>
          <cell r="G988" t="str">
            <v>PALAMU</v>
          </cell>
          <cell r="H988" t="str">
            <v>Chatrapur</v>
          </cell>
          <cell r="I988" t="str">
            <v>M/S JAI BALAJEE ENTERPRISES</v>
          </cell>
          <cell r="J988" t="str">
            <v>Debjyoti Lahiri</v>
          </cell>
          <cell r="K988"/>
          <cell r="L988" t="str">
            <v>001J100000ME8pzIAD</v>
          </cell>
          <cell r="M988" t="str">
            <v>East</v>
          </cell>
          <cell r="N988">
            <v>822101</v>
          </cell>
          <cell r="O988" t="str">
            <v>20BHCPK3028E1Z4</v>
          </cell>
          <cell r="P988">
            <v>7488332453</v>
          </cell>
          <cell r="Q988" t="str">
            <v>Feb'25</v>
          </cell>
          <cell r="R988">
            <v>2025</v>
          </cell>
          <cell r="S988"/>
          <cell r="T988">
            <v>150</v>
          </cell>
          <cell r="U988">
            <v>0</v>
          </cell>
          <cell r="V988" t="str">
            <v>Challenger</v>
          </cell>
          <cell r="W988"/>
          <cell r="X988"/>
          <cell r="Y988"/>
          <cell r="Z988"/>
          <cell r="AA988"/>
          <cell r="AB988"/>
          <cell r="AC988"/>
          <cell r="AD988"/>
          <cell r="AE988"/>
          <cell r="AF988"/>
          <cell r="AG988"/>
          <cell r="AH988"/>
          <cell r="AI988"/>
          <cell r="AJ988">
            <v>27</v>
          </cell>
          <cell r="AK988"/>
          <cell r="AL988"/>
          <cell r="AM988"/>
          <cell r="AO988"/>
          <cell r="AP988"/>
          <cell r="AQ988"/>
          <cell r="AR988"/>
          <cell r="AS988"/>
          <cell r="AU988"/>
          <cell r="AV988"/>
          <cell r="AW988" t="str">
            <v/>
          </cell>
        </row>
        <row r="989">
          <cell r="A989">
            <v>987</v>
          </cell>
          <cell r="B989">
            <v>2025</v>
          </cell>
          <cell r="C989"/>
          <cell r="D989" t="str">
            <v>001J100000Jt2HmIAJ</v>
          </cell>
          <cell r="E989" t="str">
            <v>M/S JHARKHAND STEEL</v>
          </cell>
          <cell r="F989" t="str">
            <v>JHARKHAND</v>
          </cell>
          <cell r="G989" t="str">
            <v>RANCHI</v>
          </cell>
          <cell r="H989" t="str">
            <v>Itki</v>
          </cell>
          <cell r="I989" t="str">
            <v>M/s REAL DREAMS ENTERPRISES</v>
          </cell>
          <cell r="J989" t="str">
            <v>Susmit Kumar</v>
          </cell>
          <cell r="K989"/>
          <cell r="L989" t="str">
            <v>001J100000PHe79IAD</v>
          </cell>
          <cell r="M989" t="str">
            <v>East</v>
          </cell>
          <cell r="N989">
            <v>835222</v>
          </cell>
          <cell r="O989" t="str">
            <v>20ABTFM1055F1ZI</v>
          </cell>
          <cell r="P989">
            <v>7631166800</v>
          </cell>
          <cell r="Q989" t="str">
            <v>Mar'25</v>
          </cell>
          <cell r="R989">
            <v>2025</v>
          </cell>
          <cell r="S989"/>
          <cell r="T989">
            <v>300</v>
          </cell>
          <cell r="U989">
            <v>0</v>
          </cell>
          <cell r="V989" t="str">
            <v>Alien</v>
          </cell>
          <cell r="W989"/>
          <cell r="X989"/>
          <cell r="Y989"/>
          <cell r="Z989"/>
          <cell r="AA989"/>
          <cell r="AB989"/>
          <cell r="AC989"/>
          <cell r="AD989"/>
          <cell r="AE989"/>
          <cell r="AF989"/>
          <cell r="AG989"/>
          <cell r="AH989"/>
          <cell r="AI989"/>
          <cell r="AJ989"/>
          <cell r="AK989">
            <v>5.5</v>
          </cell>
          <cell r="AL989"/>
          <cell r="AM989"/>
          <cell r="AO989"/>
          <cell r="AP989"/>
          <cell r="AQ989"/>
          <cell r="AR989"/>
          <cell r="AS989"/>
          <cell r="AU989"/>
          <cell r="AV989"/>
          <cell r="AW989" t="str">
            <v/>
          </cell>
        </row>
        <row r="990">
          <cell r="A990">
            <v>988</v>
          </cell>
          <cell r="B990">
            <v>2025</v>
          </cell>
          <cell r="C990"/>
          <cell r="D990" t="str">
            <v>001J100000TryvoIAB</v>
          </cell>
          <cell r="E990" t="str">
            <v>M/S PARK INDUSTRIES</v>
          </cell>
          <cell r="F990" t="str">
            <v>JHARKHAND</v>
          </cell>
          <cell r="G990" t="str">
            <v>BOKARO</v>
          </cell>
          <cell r="H990"/>
          <cell r="I990" t="str">
            <v>TIRUPATI SALES</v>
          </cell>
          <cell r="J990" t="str">
            <v>Debjyoti Lahiri</v>
          </cell>
          <cell r="K990"/>
          <cell r="L990" t="str">
            <v>001J100000HllhOIAT</v>
          </cell>
          <cell r="M990" t="str">
            <v>East</v>
          </cell>
          <cell r="N990">
            <v>829301</v>
          </cell>
          <cell r="O990" t="str">
            <v>20AEFPJ2648A2Z8</v>
          </cell>
          <cell r="P990">
            <v>7079117777</v>
          </cell>
          <cell r="Q990" t="str">
            <v>Mar'25</v>
          </cell>
          <cell r="R990">
            <v>2025</v>
          </cell>
          <cell r="S990"/>
          <cell r="T990">
            <v>400</v>
          </cell>
          <cell r="U990">
            <v>0</v>
          </cell>
          <cell r="V990" t="str">
            <v>Alien</v>
          </cell>
          <cell r="W990"/>
          <cell r="X990"/>
          <cell r="Y990"/>
          <cell r="Z990"/>
          <cell r="AA990"/>
          <cell r="AB990"/>
          <cell r="AC990"/>
          <cell r="AD990"/>
          <cell r="AE990"/>
          <cell r="AF990"/>
          <cell r="AG990"/>
          <cell r="AH990"/>
          <cell r="AI990"/>
          <cell r="AJ990"/>
          <cell r="AK990">
            <v>25</v>
          </cell>
          <cell r="AL990"/>
          <cell r="AM990"/>
          <cell r="AO990"/>
          <cell r="AP990"/>
          <cell r="AQ990"/>
          <cell r="AR990"/>
          <cell r="AS990"/>
          <cell r="AU990"/>
          <cell r="AV990"/>
          <cell r="AW990" t="str">
            <v/>
          </cell>
        </row>
        <row r="991">
          <cell r="A991">
            <v>989</v>
          </cell>
          <cell r="B991">
            <v>2025</v>
          </cell>
          <cell r="C991"/>
          <cell r="D991" t="str">
            <v>001J100000VljAOIAZ</v>
          </cell>
          <cell r="E991" t="str">
            <v>INDIA CEMENT SUPPLIERS</v>
          </cell>
          <cell r="F991" t="str">
            <v>WEST BENGAL</v>
          </cell>
          <cell r="G991" t="str">
            <v>MURSHIDABAD</v>
          </cell>
          <cell r="H991"/>
          <cell r="I991" t="str">
            <v>CHANDRA TRADERS</v>
          </cell>
          <cell r="J991" t="str">
            <v>Shirshendu saha</v>
          </cell>
          <cell r="K991"/>
          <cell r="L991" t="str">
            <v>001J100000RyPTBIA3</v>
          </cell>
          <cell r="M991" t="str">
            <v>East</v>
          </cell>
          <cell r="N991">
            <v>742149</v>
          </cell>
          <cell r="O991" t="str">
            <v>19AHUPM2849N1ZA</v>
          </cell>
          <cell r="P991">
            <v>9434000458</v>
          </cell>
          <cell r="Q991" t="str">
            <v>Mar'25</v>
          </cell>
          <cell r="R991">
            <v>2025</v>
          </cell>
          <cell r="S991"/>
          <cell r="T991">
            <v>650</v>
          </cell>
          <cell r="U991">
            <v>0</v>
          </cell>
          <cell r="V991" t="str">
            <v>Alien</v>
          </cell>
          <cell r="W991"/>
          <cell r="X991"/>
          <cell r="Y991"/>
          <cell r="Z991"/>
          <cell r="AA991"/>
          <cell r="AB991"/>
          <cell r="AC991"/>
          <cell r="AD991"/>
          <cell r="AE991"/>
          <cell r="AF991"/>
          <cell r="AG991"/>
          <cell r="AH991"/>
          <cell r="AI991"/>
          <cell r="AJ991"/>
          <cell r="AK991">
            <v>12.25</v>
          </cell>
          <cell r="AL991"/>
          <cell r="AM991"/>
          <cell r="AO991"/>
          <cell r="AP991"/>
          <cell r="AQ991"/>
          <cell r="AR991"/>
          <cell r="AS991"/>
          <cell r="AU991"/>
          <cell r="AV991"/>
          <cell r="AW991" t="str">
            <v/>
          </cell>
        </row>
        <row r="992">
          <cell r="A992">
            <v>990</v>
          </cell>
          <cell r="B992">
            <v>2025</v>
          </cell>
          <cell r="C992"/>
          <cell r="D992" t="str">
            <v>001J100000TrqKPIAZ</v>
          </cell>
          <cell r="E992" t="str">
            <v>PRAMANIK ENTERPRISE</v>
          </cell>
          <cell r="F992" t="str">
            <v>WEST BENGAL</v>
          </cell>
          <cell r="G992" t="str">
            <v>MURSHIDABAD</v>
          </cell>
          <cell r="H992"/>
          <cell r="I992" t="str">
            <v>CHANDRA TRADERS</v>
          </cell>
          <cell r="J992" t="str">
            <v>Shirshendu saha</v>
          </cell>
          <cell r="K992"/>
          <cell r="L992" t="str">
            <v>001J100000RyPTBIA3</v>
          </cell>
          <cell r="M992" t="str">
            <v>East</v>
          </cell>
          <cell r="N992">
            <v>742135</v>
          </cell>
          <cell r="O992" t="str">
            <v>19BBLPP2176B1ZK</v>
          </cell>
          <cell r="P992">
            <v>9851294532</v>
          </cell>
          <cell r="Q992" t="str">
            <v>Mar'25</v>
          </cell>
          <cell r="R992">
            <v>2025</v>
          </cell>
          <cell r="S992"/>
          <cell r="T992">
            <v>300</v>
          </cell>
          <cell r="U992">
            <v>0</v>
          </cell>
          <cell r="V992" t="str">
            <v>Alien</v>
          </cell>
          <cell r="W992"/>
          <cell r="X992"/>
          <cell r="Y992"/>
          <cell r="Z992"/>
          <cell r="AA992"/>
          <cell r="AB992"/>
          <cell r="AC992"/>
          <cell r="AD992"/>
          <cell r="AE992"/>
          <cell r="AF992"/>
          <cell r="AG992"/>
          <cell r="AH992"/>
          <cell r="AI992"/>
          <cell r="AJ992"/>
          <cell r="AK992">
            <v>57.42</v>
          </cell>
          <cell r="AL992"/>
          <cell r="AM992">
            <v>24</v>
          </cell>
          <cell r="AO992">
            <v>30.04</v>
          </cell>
          <cell r="AP992"/>
          <cell r="AQ992">
            <v>3</v>
          </cell>
          <cell r="AR992"/>
          <cell r="AS992"/>
          <cell r="AU992"/>
          <cell r="AV992"/>
          <cell r="AW992" t="str">
            <v/>
          </cell>
        </row>
        <row r="993">
          <cell r="A993">
            <v>991</v>
          </cell>
          <cell r="B993">
            <v>2025</v>
          </cell>
          <cell r="C993"/>
          <cell r="D993" t="str">
            <v>001J100000S0bziIAB</v>
          </cell>
          <cell r="E993" t="str">
            <v>M/S KMC DISTRIBUTOR</v>
          </cell>
          <cell r="F993" t="str">
            <v>WEST BENGAL</v>
          </cell>
          <cell r="G993" t="str">
            <v>MURSHIDABAD</v>
          </cell>
          <cell r="H993"/>
          <cell r="I993" t="str">
            <v>CHANDRA TRADERS</v>
          </cell>
          <cell r="J993" t="str">
            <v>Shirshendu saha</v>
          </cell>
          <cell r="K993"/>
          <cell r="L993" t="str">
            <v>001J100000RyPTBIA3</v>
          </cell>
          <cell r="M993" t="str">
            <v>East</v>
          </cell>
          <cell r="N993">
            <v>742136</v>
          </cell>
          <cell r="O993" t="str">
            <v>19AQFPC8114N1ZM</v>
          </cell>
          <cell r="P993">
            <v>9531568019</v>
          </cell>
          <cell r="Q993" t="str">
            <v>Mar'25</v>
          </cell>
          <cell r="R993">
            <v>2025</v>
          </cell>
          <cell r="S993"/>
          <cell r="T993">
            <v>250</v>
          </cell>
          <cell r="U993">
            <v>2.6666666666666668E-2</v>
          </cell>
          <cell r="V993" t="str">
            <v>Alien</v>
          </cell>
          <cell r="W993"/>
          <cell r="X993"/>
          <cell r="Y993"/>
          <cell r="Z993"/>
          <cell r="AA993"/>
          <cell r="AB993"/>
          <cell r="AC993"/>
          <cell r="AD993"/>
          <cell r="AE993"/>
          <cell r="AF993"/>
          <cell r="AG993"/>
          <cell r="AH993"/>
          <cell r="AI993"/>
          <cell r="AJ993"/>
          <cell r="AK993">
            <v>5</v>
          </cell>
          <cell r="AL993"/>
          <cell r="AM993">
            <v>4</v>
          </cell>
          <cell r="AO993">
            <v>5</v>
          </cell>
          <cell r="AP993">
            <v>10</v>
          </cell>
          <cell r="AQ993">
            <v>20</v>
          </cell>
          <cell r="AR993">
            <v>5</v>
          </cell>
          <cell r="AS993">
            <v>10</v>
          </cell>
          <cell r="AT993">
            <v>5</v>
          </cell>
          <cell r="AU993">
            <v>15</v>
          </cell>
          <cell r="AV993"/>
          <cell r="AW993" t="str">
            <v/>
          </cell>
        </row>
        <row r="994">
          <cell r="A994">
            <v>992</v>
          </cell>
          <cell r="B994">
            <v>2025</v>
          </cell>
          <cell r="C994"/>
          <cell r="D994" t="str">
            <v>001J100000TrMvQIAV</v>
          </cell>
          <cell r="E994" t="str">
            <v>MIRA HARDWARE</v>
          </cell>
          <cell r="F994" t="str">
            <v>WEST BENGAL</v>
          </cell>
          <cell r="G994" t="str">
            <v>DINAJPUR DAKSHIN</v>
          </cell>
          <cell r="H994" t="str">
            <v>Balurghat</v>
          </cell>
          <cell r="I994" t="str">
            <v>SRIJITA STEEL &amp; MARKETING</v>
          </cell>
          <cell r="J994" t="str">
            <v>Partha Mondal</v>
          </cell>
          <cell r="K994"/>
          <cell r="L994" t="str">
            <v>001J100000RydN2IAJ</v>
          </cell>
          <cell r="M994" t="str">
            <v>East</v>
          </cell>
          <cell r="N994">
            <v>733102</v>
          </cell>
          <cell r="O994" t="str">
            <v>19AOGPM3968P1ZZ</v>
          </cell>
          <cell r="P994">
            <v>9733020667</v>
          </cell>
          <cell r="Q994" t="str">
            <v>Mar'25</v>
          </cell>
          <cell r="R994">
            <v>2025</v>
          </cell>
          <cell r="S994"/>
          <cell r="T994">
            <v>300</v>
          </cell>
          <cell r="U994">
            <v>0</v>
          </cell>
          <cell r="V994" t="str">
            <v>Alien</v>
          </cell>
          <cell r="W994"/>
          <cell r="X994"/>
          <cell r="Y994"/>
          <cell r="Z994"/>
          <cell r="AA994"/>
          <cell r="AB994"/>
          <cell r="AC994"/>
          <cell r="AD994"/>
          <cell r="AE994"/>
          <cell r="AF994"/>
          <cell r="AG994"/>
          <cell r="AH994"/>
          <cell r="AI994"/>
          <cell r="AJ994"/>
          <cell r="AK994">
            <v>12.46</v>
          </cell>
          <cell r="AL994"/>
          <cell r="AM994"/>
          <cell r="AO994"/>
          <cell r="AP994"/>
          <cell r="AQ994"/>
          <cell r="AR994"/>
          <cell r="AS994"/>
          <cell r="AU994"/>
          <cell r="AV994"/>
          <cell r="AW994" t="str">
            <v/>
          </cell>
        </row>
        <row r="995">
          <cell r="A995">
            <v>993</v>
          </cell>
          <cell r="B995">
            <v>2025</v>
          </cell>
          <cell r="C995"/>
          <cell r="D995" t="str">
            <v>001J100000TrNQhIAN</v>
          </cell>
          <cell r="E995" t="str">
            <v>APARNA TRADING COMPANY</v>
          </cell>
          <cell r="F995" t="str">
            <v>WEST BENGAL</v>
          </cell>
          <cell r="G995" t="str">
            <v>DINAJPUR DAKSHIN</v>
          </cell>
          <cell r="H995" t="str">
            <v>Gangarampur</v>
          </cell>
          <cell r="I995" t="str">
            <v>SRIJITA STEEL &amp; MARKETING</v>
          </cell>
          <cell r="J995" t="str">
            <v>Partha Mondal</v>
          </cell>
          <cell r="K995"/>
          <cell r="L995" t="str">
            <v>001J100000RydN2IAJ</v>
          </cell>
          <cell r="M995" t="str">
            <v>East</v>
          </cell>
          <cell r="N995">
            <v>733124</v>
          </cell>
          <cell r="O995" t="str">
            <v>19AVKPS4033N1ZX</v>
          </cell>
          <cell r="P995">
            <v>9434106306</v>
          </cell>
          <cell r="Q995" t="str">
            <v>Mar'25</v>
          </cell>
          <cell r="R995">
            <v>2025</v>
          </cell>
          <cell r="S995"/>
          <cell r="T995">
            <v>200</v>
          </cell>
          <cell r="U995">
            <v>0</v>
          </cell>
          <cell r="V995" t="str">
            <v>Challenger</v>
          </cell>
          <cell r="W995"/>
          <cell r="X995"/>
          <cell r="Y995"/>
          <cell r="Z995"/>
          <cell r="AA995"/>
          <cell r="AB995"/>
          <cell r="AC995"/>
          <cell r="AD995"/>
          <cell r="AE995"/>
          <cell r="AF995"/>
          <cell r="AG995"/>
          <cell r="AH995"/>
          <cell r="AI995"/>
          <cell r="AJ995"/>
          <cell r="AK995">
            <v>12.56</v>
          </cell>
          <cell r="AL995"/>
          <cell r="AM995"/>
          <cell r="AO995"/>
          <cell r="AP995"/>
          <cell r="AQ995"/>
          <cell r="AR995"/>
          <cell r="AS995"/>
          <cell r="AU995"/>
          <cell r="AV995"/>
          <cell r="AW995" t="str">
            <v/>
          </cell>
        </row>
        <row r="996">
          <cell r="A996">
            <v>994</v>
          </cell>
          <cell r="B996">
            <v>2025</v>
          </cell>
          <cell r="C996"/>
          <cell r="D996" t="str">
            <v>001J1000007oV3FIAU</v>
          </cell>
          <cell r="E996" t="str">
            <v>SATYA STEEL</v>
          </cell>
          <cell r="F996" t="str">
            <v>MADHYA PRADESH</v>
          </cell>
          <cell r="G996" t="str">
            <v>KATNI</v>
          </cell>
          <cell r="H996" t="str">
            <v>Katni</v>
          </cell>
          <cell r="I996" t="str">
            <v>Global Steel</v>
          </cell>
          <cell r="J996" t="str">
            <v>Dharmendra Kumar Yadav</v>
          </cell>
          <cell r="K996"/>
          <cell r="L996" t="str">
            <v>C13471</v>
          </cell>
          <cell r="M996" t="str">
            <v>Central</v>
          </cell>
          <cell r="N996">
            <v>483501</v>
          </cell>
          <cell r="O996" t="str">
            <v>23BFLPB0754F1ZX</v>
          </cell>
          <cell r="P996">
            <v>9617036415</v>
          </cell>
          <cell r="Q996" t="str">
            <v>Mar'25</v>
          </cell>
          <cell r="R996">
            <v>2025</v>
          </cell>
          <cell r="S996"/>
          <cell r="T996">
            <v>100</v>
          </cell>
          <cell r="U996">
            <v>1.3333333333333332E-2</v>
          </cell>
          <cell r="V996" t="str">
            <v>Challenger</v>
          </cell>
          <cell r="W996"/>
          <cell r="X996"/>
          <cell r="Y996"/>
          <cell r="Z996"/>
          <cell r="AA996"/>
          <cell r="AB996"/>
          <cell r="AC996"/>
          <cell r="AD996"/>
          <cell r="AE996"/>
          <cell r="AF996"/>
          <cell r="AG996"/>
          <cell r="AH996"/>
          <cell r="AI996"/>
          <cell r="AJ996"/>
          <cell r="AK996">
            <v>5</v>
          </cell>
          <cell r="AL996"/>
          <cell r="AM996">
            <v>5</v>
          </cell>
          <cell r="AO996"/>
          <cell r="AP996">
            <v>1</v>
          </cell>
          <cell r="AQ996"/>
          <cell r="AR996"/>
          <cell r="AS996"/>
          <cell r="AU996">
            <v>3</v>
          </cell>
          <cell r="AV996">
            <v>1</v>
          </cell>
          <cell r="AW996">
            <v>1</v>
          </cell>
        </row>
        <row r="997">
          <cell r="A997">
            <v>995</v>
          </cell>
          <cell r="B997">
            <v>2025</v>
          </cell>
          <cell r="C997"/>
          <cell r="D997" t="str">
            <v>001J100000TsQgDIAV</v>
          </cell>
          <cell r="E997" t="str">
            <v>NOMAN STEEL</v>
          </cell>
          <cell r="F997" t="str">
            <v>MADHYA PRADESH</v>
          </cell>
          <cell r="G997" t="str">
            <v>DEWAS</v>
          </cell>
          <cell r="H997" t="str">
            <v>Khandwa</v>
          </cell>
          <cell r="I997" t="str">
            <v>R. K. ENTERPRISES</v>
          </cell>
          <cell r="J997" t="str">
            <v>Yogeshwar Richhariya</v>
          </cell>
          <cell r="K997"/>
          <cell r="L997" t="str">
            <v>001J1000005ZfroIAC</v>
          </cell>
          <cell r="M997" t="str">
            <v>Central</v>
          </cell>
          <cell r="N997">
            <v>455001</v>
          </cell>
          <cell r="O997" t="str">
            <v>23DMJPM3973C1Z2</v>
          </cell>
          <cell r="P997">
            <v>7974144130</v>
          </cell>
          <cell r="Q997" t="str">
            <v>Mar'25</v>
          </cell>
          <cell r="R997">
            <v>2025</v>
          </cell>
          <cell r="S997"/>
          <cell r="T997">
            <v>70</v>
          </cell>
          <cell r="U997">
            <v>0</v>
          </cell>
          <cell r="V997" t="str">
            <v>Challenger</v>
          </cell>
          <cell r="W997"/>
          <cell r="X997"/>
          <cell r="Y997"/>
          <cell r="Z997"/>
          <cell r="AA997"/>
          <cell r="AB997"/>
          <cell r="AC997"/>
          <cell r="AD997"/>
          <cell r="AE997"/>
          <cell r="AF997"/>
          <cell r="AG997"/>
          <cell r="AH997"/>
          <cell r="AI997"/>
          <cell r="AJ997"/>
          <cell r="AK997">
            <v>12.22</v>
          </cell>
          <cell r="AL997"/>
          <cell r="AM997"/>
          <cell r="AO997"/>
          <cell r="AP997">
            <v>2</v>
          </cell>
          <cell r="AQ997"/>
          <cell r="AR997">
            <v>1.5</v>
          </cell>
          <cell r="AS997"/>
          <cell r="AU997"/>
          <cell r="AV997"/>
          <cell r="AW997" t="str">
            <v/>
          </cell>
        </row>
        <row r="998">
          <cell r="A998">
            <v>996</v>
          </cell>
          <cell r="B998">
            <v>2025</v>
          </cell>
          <cell r="C998"/>
          <cell r="D998" t="str">
            <v>001J100000TtijlIAB</v>
          </cell>
          <cell r="E998" t="str">
            <v>SHRI HARI STEEL</v>
          </cell>
          <cell r="F998" t="str">
            <v>MADHYA PRADESH</v>
          </cell>
          <cell r="G998" t="str">
            <v>UJJAIN</v>
          </cell>
          <cell r="H998"/>
          <cell r="I998" t="str">
            <v>R. K. ENTERPRISES</v>
          </cell>
          <cell r="J998" t="str">
            <v>Yogeshwar Richhariya</v>
          </cell>
          <cell r="K998"/>
          <cell r="L998" t="str">
            <v>001J1000005ZfroIAC</v>
          </cell>
          <cell r="M998" t="str">
            <v>Central</v>
          </cell>
          <cell r="N998">
            <v>456006</v>
          </cell>
          <cell r="O998" t="str">
            <v>23CPPPP1334G1ZX</v>
          </cell>
          <cell r="P998">
            <v>9827202412</v>
          </cell>
          <cell r="Q998" t="str">
            <v>Mar'25</v>
          </cell>
          <cell r="R998">
            <v>2025</v>
          </cell>
          <cell r="S998"/>
          <cell r="T998">
            <v>50</v>
          </cell>
          <cell r="U998">
            <v>0</v>
          </cell>
          <cell r="V998" t="str">
            <v>Minor</v>
          </cell>
          <cell r="W998"/>
          <cell r="X998"/>
          <cell r="Y998"/>
          <cell r="Z998"/>
          <cell r="AA998"/>
          <cell r="AB998"/>
          <cell r="AC998"/>
          <cell r="AD998"/>
          <cell r="AE998"/>
          <cell r="AF998"/>
          <cell r="AG998"/>
          <cell r="AH998"/>
          <cell r="AI998"/>
          <cell r="AJ998"/>
          <cell r="AK998">
            <v>10.220000000000001</v>
          </cell>
          <cell r="AL998"/>
          <cell r="AM998"/>
          <cell r="AO998"/>
          <cell r="AP998"/>
          <cell r="AQ998"/>
          <cell r="AR998"/>
          <cell r="AS998"/>
          <cell r="AU998"/>
          <cell r="AV998"/>
          <cell r="AW998" t="str">
            <v/>
          </cell>
        </row>
        <row r="999">
          <cell r="A999">
            <v>997</v>
          </cell>
          <cell r="B999">
            <v>2025</v>
          </cell>
          <cell r="C999"/>
          <cell r="D999" t="str">
            <v>001J100000RyrcBIAR</v>
          </cell>
          <cell r="E999" t="str">
            <v>M/S BAHUBALI TRADING COMPANY</v>
          </cell>
          <cell r="F999" t="str">
            <v>MADHYA PRADESH</v>
          </cell>
          <cell r="G999" t="str">
            <v>INDORE</v>
          </cell>
          <cell r="H999" t="str">
            <v>Indore</v>
          </cell>
          <cell r="I999" t="str">
            <v>R. K. ENTERPRISES</v>
          </cell>
          <cell r="J999" t="str">
            <v>Yogeshwar Richhariya</v>
          </cell>
          <cell r="K999"/>
          <cell r="L999" t="str">
            <v>001J1000005ZfroIAC</v>
          </cell>
          <cell r="M999" t="str">
            <v>Central</v>
          </cell>
          <cell r="N999">
            <v>452010</v>
          </cell>
          <cell r="O999" t="str">
            <v>23AADFB3185C1Z0</v>
          </cell>
          <cell r="P999">
            <v>8085555550</v>
          </cell>
          <cell r="Q999" t="str">
            <v>Mar'25</v>
          </cell>
          <cell r="R999">
            <v>2025</v>
          </cell>
          <cell r="S999"/>
          <cell r="T999">
            <v>400</v>
          </cell>
          <cell r="U999">
            <v>0.10514166666666666</v>
          </cell>
          <cell r="V999" t="str">
            <v>Super Star</v>
          </cell>
          <cell r="W999"/>
          <cell r="X999"/>
          <cell r="Y999"/>
          <cell r="Z999"/>
          <cell r="AA999"/>
          <cell r="AB999"/>
          <cell r="AC999"/>
          <cell r="AD999"/>
          <cell r="AE999"/>
          <cell r="AF999"/>
          <cell r="AG999"/>
          <cell r="AH999"/>
          <cell r="AI999"/>
          <cell r="AJ999"/>
          <cell r="AK999">
            <v>8.1150000000000002</v>
          </cell>
          <cell r="AL999"/>
          <cell r="AM999"/>
          <cell r="AO999"/>
          <cell r="AP999"/>
          <cell r="AQ999"/>
          <cell r="AR999">
            <v>2</v>
          </cell>
          <cell r="AS999"/>
          <cell r="AU999">
            <v>1</v>
          </cell>
          <cell r="AV999">
            <v>125.17</v>
          </cell>
          <cell r="AW999">
            <v>41</v>
          </cell>
        </row>
        <row r="1000">
          <cell r="A1000">
            <v>998</v>
          </cell>
          <cell r="B1000">
            <v>2025</v>
          </cell>
          <cell r="C1000"/>
          <cell r="D1000" t="str">
            <v>001J1000009F1uMIAS</v>
          </cell>
          <cell r="E1000" t="str">
            <v>VINAY TRADERS</v>
          </cell>
          <cell r="F1000" t="str">
            <v>MADHYA PRADESH</v>
          </cell>
          <cell r="G1000" t="str">
            <v>JHABUA</v>
          </cell>
          <cell r="H1000" t="str">
            <v>Indore</v>
          </cell>
          <cell r="I1000" t="str">
            <v>R. K. ENTERPRISES</v>
          </cell>
          <cell r="J1000" t="str">
            <v>Yogeshwar Richhariya</v>
          </cell>
          <cell r="K1000"/>
          <cell r="L1000" t="str">
            <v>001J1000005ZfroIAC</v>
          </cell>
          <cell r="M1000" t="str">
            <v>Central</v>
          </cell>
          <cell r="N1000">
            <v>457993</v>
          </cell>
          <cell r="O1000" t="str">
            <v>23ADBPK8965A1ZS</v>
          </cell>
          <cell r="P1000">
            <v>7898109111</v>
          </cell>
          <cell r="Q1000" t="str">
            <v>Mar'25</v>
          </cell>
          <cell r="R1000">
            <v>2025</v>
          </cell>
          <cell r="S1000"/>
          <cell r="T1000">
            <v>100</v>
          </cell>
          <cell r="U1000">
            <v>0</v>
          </cell>
          <cell r="V1000" t="str">
            <v>Challenger</v>
          </cell>
          <cell r="W1000"/>
          <cell r="X1000"/>
          <cell r="Y1000"/>
          <cell r="Z1000"/>
          <cell r="AA1000"/>
          <cell r="AB1000"/>
          <cell r="AC1000"/>
          <cell r="AD1000"/>
          <cell r="AE1000"/>
          <cell r="AF1000"/>
          <cell r="AG1000"/>
          <cell r="AH1000"/>
          <cell r="AI1000"/>
          <cell r="AJ1000"/>
          <cell r="AK1000">
            <v>1.48</v>
          </cell>
          <cell r="AL1000"/>
          <cell r="AM1000"/>
          <cell r="AO1000"/>
          <cell r="AP1000"/>
          <cell r="AQ1000"/>
          <cell r="AR1000"/>
          <cell r="AS1000"/>
          <cell r="AU1000"/>
          <cell r="AV1000"/>
          <cell r="AW1000" t="str">
            <v/>
          </cell>
        </row>
        <row r="1001">
          <cell r="A1001">
            <v>999</v>
          </cell>
          <cell r="B1001">
            <v>2025</v>
          </cell>
          <cell r="C1001"/>
          <cell r="D1001" t="str">
            <v>001J100000S1fPVIAZ</v>
          </cell>
          <cell r="E1001" t="str">
            <v>SHREE STEEL TRADING CORPORATION</v>
          </cell>
          <cell r="F1001" t="str">
            <v>MADHYA PRADESH</v>
          </cell>
          <cell r="G1001" t="str">
            <v>INDORE</v>
          </cell>
          <cell r="H1001" t="str">
            <v>Barwaha</v>
          </cell>
          <cell r="I1001" t="str">
            <v>R. K. ENTERPRISES</v>
          </cell>
          <cell r="J1001" t="str">
            <v>Yogeshwar Richhariya</v>
          </cell>
          <cell r="K1001"/>
          <cell r="L1001" t="str">
            <v>001J1000005ZfroIAC</v>
          </cell>
          <cell r="M1001" t="str">
            <v>Central</v>
          </cell>
          <cell r="N1001">
            <v>452001</v>
          </cell>
          <cell r="O1001" t="str">
            <v>23ASBPK1047N1ZV</v>
          </cell>
          <cell r="P1001">
            <v>9425064800</v>
          </cell>
          <cell r="Q1001" t="str">
            <v>Mar'25</v>
          </cell>
          <cell r="R1001">
            <v>2025</v>
          </cell>
          <cell r="S1001"/>
          <cell r="T1001">
            <v>150</v>
          </cell>
          <cell r="U1001">
            <v>0</v>
          </cell>
          <cell r="V1001" t="str">
            <v>Challenger</v>
          </cell>
          <cell r="W1001"/>
          <cell r="X1001"/>
          <cell r="Y1001"/>
          <cell r="Z1001"/>
          <cell r="AA1001"/>
          <cell r="AB1001"/>
          <cell r="AC1001"/>
          <cell r="AD1001"/>
          <cell r="AE1001"/>
          <cell r="AF1001"/>
          <cell r="AG1001"/>
          <cell r="AH1001"/>
          <cell r="AI1001"/>
          <cell r="AJ1001"/>
          <cell r="AK1001">
            <v>7.06</v>
          </cell>
          <cell r="AL1001"/>
          <cell r="AM1001"/>
          <cell r="AO1001"/>
          <cell r="AP1001">
            <v>2</v>
          </cell>
          <cell r="AQ1001"/>
          <cell r="AR1001"/>
          <cell r="AS1001"/>
          <cell r="AU1001"/>
          <cell r="AV1001"/>
          <cell r="AW1001" t="str">
            <v/>
          </cell>
        </row>
        <row r="1002">
          <cell r="A1002">
            <v>1000</v>
          </cell>
          <cell r="B1002">
            <v>2025</v>
          </cell>
          <cell r="C1002"/>
          <cell r="D1002" t="str">
            <v>0015g00001XKNkjAAH</v>
          </cell>
          <cell r="E1002" t="str">
            <v>Jha Steel</v>
          </cell>
          <cell r="F1002" t="str">
            <v>MADHYA PRADESH</v>
          </cell>
          <cell r="G1002" t="str">
            <v>INDORE</v>
          </cell>
          <cell r="H1002" t="str">
            <v>Indore</v>
          </cell>
          <cell r="I1002" t="str">
            <v>R. K. ENTERPRISES</v>
          </cell>
          <cell r="J1002" t="str">
            <v>Yogeshwar Richhariya</v>
          </cell>
          <cell r="K1002"/>
          <cell r="L1002" t="str">
            <v>001J1000005ZfroIAC</v>
          </cell>
          <cell r="M1002" t="str">
            <v>Central</v>
          </cell>
          <cell r="N1002">
            <v>452010</v>
          </cell>
          <cell r="O1002" t="str">
            <v>23DAOPS6047G1ZD</v>
          </cell>
          <cell r="P1002">
            <v>9685501567</v>
          </cell>
          <cell r="Q1002" t="str">
            <v>Mar'25</v>
          </cell>
          <cell r="R1002">
            <v>2025</v>
          </cell>
          <cell r="S1002"/>
          <cell r="T1002">
            <v>100</v>
          </cell>
          <cell r="U1002">
            <v>3.3333333333333331E-3</v>
          </cell>
          <cell r="V1002" t="str">
            <v>Challenger</v>
          </cell>
          <cell r="W1002"/>
          <cell r="X1002"/>
          <cell r="Y1002"/>
          <cell r="Z1002"/>
          <cell r="AA1002"/>
          <cell r="AB1002"/>
          <cell r="AC1002"/>
          <cell r="AD1002"/>
          <cell r="AE1002"/>
          <cell r="AF1002"/>
          <cell r="AG1002"/>
          <cell r="AH1002"/>
          <cell r="AI1002"/>
          <cell r="AJ1002"/>
          <cell r="AK1002">
            <v>1.905</v>
          </cell>
          <cell r="AL1002"/>
          <cell r="AM1002">
            <v>1</v>
          </cell>
          <cell r="AO1002"/>
          <cell r="AP1002">
            <v>1</v>
          </cell>
          <cell r="AQ1002">
            <v>1</v>
          </cell>
          <cell r="AR1002">
            <v>2</v>
          </cell>
          <cell r="AS1002"/>
          <cell r="AU1002">
            <v>1</v>
          </cell>
          <cell r="AV1002"/>
          <cell r="AW1002" t="str">
            <v/>
          </cell>
        </row>
        <row r="1003">
          <cell r="A1003">
            <v>1001</v>
          </cell>
          <cell r="B1003">
            <v>2025</v>
          </cell>
          <cell r="C1003"/>
          <cell r="D1003" t="str">
            <v>001J100000TtfD1IAJ</v>
          </cell>
          <cell r="E1003" t="str">
            <v>SIDDHESHWAR TRADERS</v>
          </cell>
          <cell r="F1003" t="str">
            <v>MAHARASHTRA</v>
          </cell>
          <cell r="G1003" t="str">
            <v>WARDHA</v>
          </cell>
          <cell r="H1003"/>
          <cell r="I1003" t="str">
            <v>SSTL (INDIA) PRIVATE LIMITED</v>
          </cell>
          <cell r="J1003" t="str">
            <v>Ekeshwar Sahu</v>
          </cell>
          <cell r="K1003"/>
          <cell r="L1003" t="str">
            <v>C13295</v>
          </cell>
          <cell r="M1003" t="str">
            <v>Central</v>
          </cell>
          <cell r="N1003">
            <v>442301</v>
          </cell>
          <cell r="O1003" t="str">
            <v>27COXPM7052K1Z2</v>
          </cell>
          <cell r="P1003">
            <v>8888780237</v>
          </cell>
          <cell r="Q1003" t="str">
            <v>Mar'25</v>
          </cell>
          <cell r="R1003">
            <v>2025</v>
          </cell>
          <cell r="S1003"/>
          <cell r="T1003">
            <v>50</v>
          </cell>
          <cell r="U1003">
            <v>0</v>
          </cell>
          <cell r="V1003" t="str">
            <v>Minor</v>
          </cell>
          <cell r="W1003"/>
          <cell r="X1003"/>
          <cell r="Y1003"/>
          <cell r="Z1003"/>
          <cell r="AA1003"/>
          <cell r="AB1003"/>
          <cell r="AC1003"/>
          <cell r="AD1003"/>
          <cell r="AE1003"/>
          <cell r="AF1003"/>
          <cell r="AG1003"/>
          <cell r="AH1003"/>
          <cell r="AI1003"/>
          <cell r="AJ1003"/>
          <cell r="AK1003">
            <v>32</v>
          </cell>
          <cell r="AL1003"/>
          <cell r="AM1003"/>
          <cell r="AO1003"/>
          <cell r="AP1003"/>
          <cell r="AQ1003"/>
          <cell r="AR1003"/>
          <cell r="AS1003"/>
          <cell r="AU1003"/>
          <cell r="AV1003"/>
          <cell r="AW1003" t="str">
            <v/>
          </cell>
        </row>
        <row r="1004">
          <cell r="A1004">
            <v>1002</v>
          </cell>
          <cell r="B1004">
            <v>2025</v>
          </cell>
          <cell r="C1004"/>
          <cell r="D1004" t="str">
            <v>0015g00001dInSHAA0</v>
          </cell>
          <cell r="E1004" t="str">
            <v>SHUBHAM TRADERS</v>
          </cell>
          <cell r="F1004" t="str">
            <v>MAHARASHTRA</v>
          </cell>
          <cell r="G1004" t="str">
            <v>CHANDRAPUR</v>
          </cell>
          <cell r="H1004" t="str">
            <v>Chandrapur</v>
          </cell>
          <cell r="I1004" t="str">
            <v>SSTL (INDIA) PRIVATE LIMITED</v>
          </cell>
          <cell r="J1004" t="str">
            <v>Ekeshwar Sahu</v>
          </cell>
          <cell r="K1004"/>
          <cell r="L1004" t="str">
            <v>C13295</v>
          </cell>
          <cell r="M1004" t="str">
            <v>Central</v>
          </cell>
          <cell r="N1004">
            <v>442404</v>
          </cell>
          <cell r="O1004" t="str">
            <v>27AELPA6580L1Z4</v>
          </cell>
          <cell r="P1004">
            <v>9730264632</v>
          </cell>
          <cell r="Q1004" t="str">
            <v>Mar'25</v>
          </cell>
          <cell r="R1004">
            <v>2025</v>
          </cell>
          <cell r="S1004"/>
          <cell r="T1004" t="str">
            <v/>
          </cell>
          <cell r="U1004">
            <v>0</v>
          </cell>
          <cell r="V1004" t="str">
            <v>Potential Not updated</v>
          </cell>
          <cell r="W1004"/>
          <cell r="X1004"/>
          <cell r="Y1004"/>
          <cell r="Z1004"/>
          <cell r="AA1004"/>
          <cell r="AB1004"/>
          <cell r="AC1004"/>
          <cell r="AD1004"/>
          <cell r="AE1004"/>
          <cell r="AF1004"/>
          <cell r="AG1004"/>
          <cell r="AH1004"/>
          <cell r="AI1004"/>
          <cell r="AJ1004"/>
          <cell r="AK1004">
            <v>20</v>
          </cell>
          <cell r="AL1004"/>
          <cell r="AM1004"/>
          <cell r="AO1004"/>
          <cell r="AP1004"/>
          <cell r="AQ1004"/>
          <cell r="AR1004"/>
          <cell r="AS1004"/>
          <cell r="AU1004"/>
          <cell r="AV1004"/>
          <cell r="AW1004" t="str">
            <v/>
          </cell>
        </row>
        <row r="1005">
          <cell r="A1005">
            <v>1003</v>
          </cell>
          <cell r="B1005">
            <v>2025</v>
          </cell>
          <cell r="C1005"/>
          <cell r="D1005" t="str">
            <v>001J100000TtGT7IAN</v>
          </cell>
          <cell r="E1005" t="str">
            <v>ODISHA CONSTRUCTION</v>
          </cell>
          <cell r="F1005" t="str">
            <v>ODISHA</v>
          </cell>
          <cell r="G1005" t="str">
            <v>JHARSUGUDA</v>
          </cell>
          <cell r="H1005" t="str">
            <v>Jharsuguda</v>
          </cell>
          <cell r="I1005" t="str">
            <v>SACHDEVA ISPAT PVT LTD</v>
          </cell>
          <cell r="J1005" t="str">
            <v>Papun Padhan</v>
          </cell>
          <cell r="K1005"/>
          <cell r="L1005" t="str">
            <v>C12823</v>
          </cell>
          <cell r="M1005" t="str">
            <v>Central</v>
          </cell>
          <cell r="N1005">
            <v>768201</v>
          </cell>
          <cell r="O1005" t="str">
            <v>21ADEPK8689E1ZG</v>
          </cell>
          <cell r="P1005">
            <v>9348445979</v>
          </cell>
          <cell r="Q1005" t="str">
            <v>Mar'25</v>
          </cell>
          <cell r="R1005">
            <v>2025</v>
          </cell>
          <cell r="S1005"/>
          <cell r="T1005">
            <v>100</v>
          </cell>
          <cell r="U1005">
            <v>0</v>
          </cell>
          <cell r="V1005" t="str">
            <v>Challenger</v>
          </cell>
          <cell r="W1005"/>
          <cell r="X1005"/>
          <cell r="Y1005"/>
          <cell r="Z1005"/>
          <cell r="AA1005"/>
          <cell r="AB1005"/>
          <cell r="AC1005"/>
          <cell r="AD1005"/>
          <cell r="AE1005"/>
          <cell r="AF1005"/>
          <cell r="AG1005"/>
          <cell r="AH1005"/>
          <cell r="AI1005"/>
          <cell r="AJ1005"/>
          <cell r="AK1005">
            <v>84</v>
          </cell>
          <cell r="AL1005">
            <v>84</v>
          </cell>
          <cell r="AM1005"/>
          <cell r="AO1005"/>
          <cell r="AP1005">
            <v>194.18</v>
          </cell>
          <cell r="AQ1005"/>
          <cell r="AR1005">
            <v>78.349999999999994</v>
          </cell>
          <cell r="AS1005">
            <v>39.35</v>
          </cell>
          <cell r="AU1005"/>
          <cell r="AV1005"/>
          <cell r="AW1005" t="str">
            <v/>
          </cell>
        </row>
        <row r="1006">
          <cell r="A1006">
            <v>1004</v>
          </cell>
          <cell r="B1006">
            <v>2025</v>
          </cell>
          <cell r="C1006"/>
          <cell r="D1006" t="str">
            <v>001J100000TuKSeIAN</v>
          </cell>
          <cell r="E1006" t="str">
            <v>MAA JANKI TRADERS</v>
          </cell>
          <cell r="F1006" t="str">
            <v>ODISHA</v>
          </cell>
          <cell r="G1006" t="str">
            <v>SUNDARGARH</v>
          </cell>
          <cell r="H1006" t="str">
            <v>Sundargarh</v>
          </cell>
          <cell r="I1006" t="str">
            <v>SACHDEVA ISPAT PVT LTD</v>
          </cell>
          <cell r="J1006" t="str">
            <v>Papun Padhan</v>
          </cell>
          <cell r="K1006"/>
          <cell r="L1006" t="str">
            <v>C12823</v>
          </cell>
          <cell r="M1006" t="str">
            <v>Central</v>
          </cell>
          <cell r="N1006">
            <v>769004</v>
          </cell>
          <cell r="O1006" t="str">
            <v>21BQPPK5531E1Z2</v>
          </cell>
          <cell r="P1006">
            <v>9692482574</v>
          </cell>
          <cell r="Q1006" t="str">
            <v>Mar'25</v>
          </cell>
          <cell r="R1006">
            <v>2025</v>
          </cell>
          <cell r="S1006"/>
          <cell r="T1006">
            <v>100</v>
          </cell>
          <cell r="U1006">
            <v>0</v>
          </cell>
          <cell r="V1006" t="str">
            <v>Challenger</v>
          </cell>
          <cell r="W1006"/>
          <cell r="X1006"/>
          <cell r="Y1006"/>
          <cell r="Z1006"/>
          <cell r="AA1006"/>
          <cell r="AB1006"/>
          <cell r="AC1006"/>
          <cell r="AD1006"/>
          <cell r="AE1006"/>
          <cell r="AF1006"/>
          <cell r="AG1006"/>
          <cell r="AH1006"/>
          <cell r="AI1006"/>
          <cell r="AJ1006"/>
          <cell r="AK1006">
            <v>25</v>
          </cell>
          <cell r="AL1006"/>
          <cell r="AM1006"/>
          <cell r="AO1006"/>
          <cell r="AP1006"/>
          <cell r="AQ1006"/>
          <cell r="AR1006"/>
          <cell r="AS1006"/>
          <cell r="AU1006"/>
          <cell r="AV1006"/>
          <cell r="AW1006" t="str">
            <v/>
          </cell>
        </row>
        <row r="1007">
          <cell r="A1007">
            <v>1005</v>
          </cell>
          <cell r="B1007">
            <v>2025</v>
          </cell>
          <cell r="C1007"/>
          <cell r="D1007" t="str">
            <v>0015g00000pCMC8AAO</v>
          </cell>
          <cell r="E1007" t="str">
            <v>MAA ENTERPRISES</v>
          </cell>
          <cell r="F1007" t="str">
            <v>ODISHA</v>
          </cell>
          <cell r="G1007" t="str">
            <v>JHARSUGUDA</v>
          </cell>
          <cell r="H1007"/>
          <cell r="I1007" t="str">
            <v>SACHDEVA ISPAT PVT LTD</v>
          </cell>
          <cell r="J1007" t="str">
            <v>Papun Padhan</v>
          </cell>
          <cell r="K1007"/>
          <cell r="L1007" t="str">
            <v>C12823</v>
          </cell>
          <cell r="M1007" t="str">
            <v>Central</v>
          </cell>
          <cell r="N1007">
            <v>768218</v>
          </cell>
          <cell r="O1007" t="str">
            <v>21DCUPK0383R1ZX</v>
          </cell>
          <cell r="P1007">
            <v>9777448444</v>
          </cell>
          <cell r="Q1007" t="str">
            <v>Mar'25</v>
          </cell>
          <cell r="R1007">
            <v>2025</v>
          </cell>
          <cell r="S1007"/>
          <cell r="T1007">
            <v>150</v>
          </cell>
          <cell r="U1007">
            <v>0.21437777777777778</v>
          </cell>
          <cell r="V1007" t="str">
            <v>Star</v>
          </cell>
          <cell r="W1007"/>
          <cell r="X1007"/>
          <cell r="Y1007"/>
          <cell r="Z1007"/>
          <cell r="AA1007"/>
          <cell r="AB1007"/>
          <cell r="AC1007"/>
          <cell r="AD1007"/>
          <cell r="AE1007"/>
          <cell r="AF1007"/>
          <cell r="AG1007"/>
          <cell r="AH1007"/>
          <cell r="AI1007"/>
          <cell r="AJ1007"/>
          <cell r="AK1007">
            <v>92</v>
          </cell>
          <cell r="AL1007"/>
          <cell r="AM1007">
            <v>95</v>
          </cell>
          <cell r="AO1007"/>
          <cell r="AP1007"/>
          <cell r="AQ1007"/>
          <cell r="AR1007"/>
          <cell r="AS1007"/>
          <cell r="AT1007">
            <v>64.09</v>
          </cell>
          <cell r="AU1007"/>
          <cell r="AV1007">
            <v>32.380000000000003</v>
          </cell>
          <cell r="AW1007" t="str">
            <v/>
          </cell>
        </row>
        <row r="1008">
          <cell r="A1008">
            <v>1006</v>
          </cell>
          <cell r="B1008">
            <v>2025</v>
          </cell>
          <cell r="C1008"/>
          <cell r="D1008" t="str">
            <v>001J100000RzAcVIAV</v>
          </cell>
          <cell r="E1008" t="str">
            <v>Naresh trading and co jharsuguda</v>
          </cell>
          <cell r="F1008" t="str">
            <v>ODISHA</v>
          </cell>
          <cell r="G1008" t="str">
            <v>JHARSUGUDA</v>
          </cell>
          <cell r="H1008" t="str">
            <v>Jharsuguda</v>
          </cell>
          <cell r="I1008" t="str">
            <v>SACHDEVA ISPAT PVT LTD</v>
          </cell>
          <cell r="J1008" t="str">
            <v>Papun Padhan</v>
          </cell>
          <cell r="K1008"/>
          <cell r="L1008" t="str">
            <v>C12823</v>
          </cell>
          <cell r="M1008" t="str">
            <v>Central</v>
          </cell>
          <cell r="N1008">
            <v>768201</v>
          </cell>
          <cell r="O1008" t="str">
            <v>21AGLPS3775R1ZJ</v>
          </cell>
          <cell r="P1008">
            <v>9437117338</v>
          </cell>
          <cell r="Q1008" t="str">
            <v>Mar'25</v>
          </cell>
          <cell r="R1008">
            <v>2025</v>
          </cell>
          <cell r="S1008"/>
          <cell r="T1008">
            <v>30</v>
          </cell>
          <cell r="U1008">
            <v>0</v>
          </cell>
          <cell r="V1008" t="str">
            <v>Minor</v>
          </cell>
          <cell r="W1008"/>
          <cell r="X1008"/>
          <cell r="Y1008"/>
          <cell r="Z1008"/>
          <cell r="AA1008"/>
          <cell r="AB1008"/>
          <cell r="AC1008"/>
          <cell r="AD1008"/>
          <cell r="AE1008"/>
          <cell r="AF1008"/>
          <cell r="AG1008"/>
          <cell r="AH1008"/>
          <cell r="AI1008"/>
          <cell r="AJ1008"/>
          <cell r="AK1008">
            <v>64</v>
          </cell>
          <cell r="AL1008"/>
          <cell r="AM1008"/>
          <cell r="AO1008"/>
          <cell r="AP1008"/>
          <cell r="AQ1008"/>
          <cell r="AR1008"/>
          <cell r="AS1008"/>
          <cell r="AU1008"/>
          <cell r="AV1008"/>
          <cell r="AW1008" t="str">
            <v/>
          </cell>
        </row>
        <row r="1009">
          <cell r="A1009">
            <v>1007</v>
          </cell>
          <cell r="B1009">
            <v>2025</v>
          </cell>
          <cell r="C1009"/>
          <cell r="D1009" t="str">
            <v>0015g00001fvcghAAA</v>
          </cell>
          <cell r="E1009" t="str">
            <v>M/S RAJWADA TRADING CO.</v>
          </cell>
          <cell r="F1009" t="str">
            <v>UTTAR PRADESH</v>
          </cell>
          <cell r="G1009" t="str">
            <v>KANNAUJ</v>
          </cell>
          <cell r="H1009" t="str">
            <v>Kannauj</v>
          </cell>
          <cell r="I1009" t="str">
            <v>SHREE LAKSHMAN ROLLING MILL (INDIA) LLP</v>
          </cell>
          <cell r="J1009" t="str">
            <v>Ashutosh Shukla</v>
          </cell>
          <cell r="K1009"/>
          <cell r="L1009" t="str">
            <v>C12815</v>
          </cell>
          <cell r="M1009" t="str">
            <v>North</v>
          </cell>
          <cell r="N1009">
            <v>209727</v>
          </cell>
          <cell r="O1009" t="str">
            <v>09BZSPB0119H1ZG</v>
          </cell>
          <cell r="P1009">
            <v>9838932777</v>
          </cell>
          <cell r="Q1009" t="str">
            <v>Mar'25</v>
          </cell>
          <cell r="R1009">
            <v>2025</v>
          </cell>
          <cell r="S1009"/>
          <cell r="T1009">
            <v>120</v>
          </cell>
          <cell r="U1009">
            <v>0</v>
          </cell>
          <cell r="V1009" t="str">
            <v>Challenger</v>
          </cell>
          <cell r="W1009"/>
          <cell r="X1009"/>
          <cell r="Y1009"/>
          <cell r="Z1009"/>
          <cell r="AA1009"/>
          <cell r="AB1009"/>
          <cell r="AC1009"/>
          <cell r="AD1009"/>
          <cell r="AE1009"/>
          <cell r="AF1009"/>
          <cell r="AG1009"/>
          <cell r="AH1009"/>
          <cell r="AI1009"/>
          <cell r="AJ1009"/>
          <cell r="AK1009">
            <v>5.3049999999999997</v>
          </cell>
          <cell r="AL1009"/>
          <cell r="AM1009"/>
          <cell r="AO1009"/>
          <cell r="AP1009"/>
          <cell r="AQ1009"/>
          <cell r="AR1009"/>
          <cell r="AS1009"/>
          <cell r="AU1009"/>
          <cell r="AV1009"/>
          <cell r="AW1009" t="str">
            <v/>
          </cell>
        </row>
        <row r="1010">
          <cell r="A1010">
            <v>1008</v>
          </cell>
          <cell r="B1010">
            <v>2025</v>
          </cell>
          <cell r="C1010"/>
          <cell r="D1010" t="str">
            <v>0015g00001UBHkTAAX</v>
          </cell>
          <cell r="E1010" t="str">
            <v>M/S  NISHA STEELS</v>
          </cell>
          <cell r="F1010" t="str">
            <v>UTTAR PRADESH</v>
          </cell>
          <cell r="G1010" t="str">
            <v>KANPUR NAGAR</v>
          </cell>
          <cell r="H1010" t="str">
            <v>Kanpur</v>
          </cell>
          <cell r="I1010" t="str">
            <v>SHREE LAKSHMAN ROLLING MILL (INDIA) LLP</v>
          </cell>
          <cell r="J1010" t="str">
            <v>Ashutosh Shukla</v>
          </cell>
          <cell r="K1010"/>
          <cell r="L1010" t="str">
            <v>C12815</v>
          </cell>
          <cell r="M1010" t="str">
            <v>North</v>
          </cell>
          <cell r="N1010">
            <v>208021</v>
          </cell>
          <cell r="O1010" t="str">
            <v>09ACVPV4805H1ZW</v>
          </cell>
          <cell r="P1010">
            <v>8090247705</v>
          </cell>
          <cell r="Q1010" t="str">
            <v>Mar'25</v>
          </cell>
          <cell r="R1010">
            <v>2025</v>
          </cell>
          <cell r="S1010"/>
          <cell r="T1010">
            <v>180</v>
          </cell>
          <cell r="U1010">
            <v>3.7037037037037042E-2</v>
          </cell>
          <cell r="V1010" t="str">
            <v>Challenger</v>
          </cell>
          <cell r="W1010"/>
          <cell r="X1010"/>
          <cell r="Y1010"/>
          <cell r="Z1010"/>
          <cell r="AA1010"/>
          <cell r="AB1010"/>
          <cell r="AC1010"/>
          <cell r="AD1010"/>
          <cell r="AE1010"/>
          <cell r="AF1010"/>
          <cell r="AG1010"/>
          <cell r="AH1010"/>
          <cell r="AI1010"/>
          <cell r="AJ1010"/>
          <cell r="AK1010">
            <v>6.4349999999999996</v>
          </cell>
          <cell r="AL1010">
            <v>27.09</v>
          </cell>
          <cell r="AM1010">
            <v>20</v>
          </cell>
          <cell r="AO1010">
            <v>10.07</v>
          </cell>
          <cell r="AP1010">
            <v>7.51</v>
          </cell>
          <cell r="AQ1010"/>
          <cell r="AR1010">
            <v>9.5</v>
          </cell>
          <cell r="AS1010">
            <v>9</v>
          </cell>
          <cell r="AT1010">
            <v>10</v>
          </cell>
          <cell r="AU1010">
            <v>10</v>
          </cell>
          <cell r="AV1010"/>
          <cell r="AW1010">
            <v>10</v>
          </cell>
        </row>
        <row r="1011">
          <cell r="A1011">
            <v>1009</v>
          </cell>
          <cell r="B1011">
            <v>2025</v>
          </cell>
          <cell r="C1011"/>
          <cell r="D1011" t="str">
            <v>0015g00001RL11sAAD</v>
          </cell>
          <cell r="E1011" t="str">
            <v>S.S. TRADERS</v>
          </cell>
          <cell r="F1011" t="str">
            <v>JAMMU AND KASHMIR</v>
          </cell>
          <cell r="G1011" t="str">
            <v>JAMMU</v>
          </cell>
          <cell r="H1011" t="str">
            <v>Akhnoor</v>
          </cell>
          <cell r="I1011" t="str">
            <v>AGGARWAL TRADERS</v>
          </cell>
          <cell r="J1011" t="str">
            <v>bhanu ayush</v>
          </cell>
          <cell r="K1011"/>
          <cell r="L1011" t="str">
            <v>0015g00001gvNHH</v>
          </cell>
          <cell r="M1011" t="str">
            <v>North</v>
          </cell>
          <cell r="N1011">
            <v>181201</v>
          </cell>
          <cell r="O1011" t="str">
            <v>01BBMPS8327Q1ZX</v>
          </cell>
          <cell r="P1011">
            <v>9622023271</v>
          </cell>
          <cell r="Q1011" t="str">
            <v>Apr'25</v>
          </cell>
          <cell r="R1011">
            <v>2026</v>
          </cell>
          <cell r="S1011"/>
          <cell r="T1011">
            <v>30</v>
          </cell>
          <cell r="U1011">
            <v>0</v>
          </cell>
          <cell r="V1011" t="str">
            <v>Minor</v>
          </cell>
          <cell r="W1011"/>
          <cell r="X1011"/>
          <cell r="Y1011"/>
          <cell r="Z1011"/>
          <cell r="AA1011"/>
          <cell r="AB1011"/>
          <cell r="AC1011"/>
          <cell r="AD1011"/>
          <cell r="AE1011"/>
          <cell r="AF1011"/>
          <cell r="AG1011"/>
          <cell r="AH1011"/>
          <cell r="AI1011"/>
          <cell r="AJ1011"/>
          <cell r="AK1011"/>
          <cell r="AL1011">
            <v>11</v>
          </cell>
          <cell r="AM1011">
            <v>2</v>
          </cell>
          <cell r="AO1011"/>
          <cell r="AP1011"/>
          <cell r="AQ1011"/>
          <cell r="AR1011"/>
          <cell r="AS1011"/>
          <cell r="AU1011"/>
          <cell r="AV1011"/>
          <cell r="AW1011" t="str">
            <v/>
          </cell>
        </row>
        <row r="1012">
          <cell r="A1012">
            <v>1010</v>
          </cell>
          <cell r="B1012">
            <v>2025</v>
          </cell>
          <cell r="C1012"/>
          <cell r="D1012" t="str">
            <v>0015g00001fuIlTAAU</v>
          </cell>
          <cell r="E1012" t="str">
            <v>LUCKY CEMENT STORE</v>
          </cell>
          <cell r="F1012" t="str">
            <v>JAMMU AND KASHMIR</v>
          </cell>
          <cell r="G1012" t="str">
            <v>KATHUA</v>
          </cell>
          <cell r="H1012" t="str">
            <v>Hiranagar</v>
          </cell>
          <cell r="I1012" t="str">
            <v>AGGARWAL TRADERS</v>
          </cell>
          <cell r="J1012" t="str">
            <v>bhanu ayush</v>
          </cell>
          <cell r="K1012"/>
          <cell r="L1012" t="str">
            <v>0015g00001gvNHH</v>
          </cell>
          <cell r="M1012" t="str">
            <v>North</v>
          </cell>
          <cell r="N1012">
            <v>184142</v>
          </cell>
          <cell r="O1012" t="str">
            <v>01DHDPS0760L1ZD</v>
          </cell>
          <cell r="P1012">
            <v>8803598730</v>
          </cell>
          <cell r="Q1012" t="str">
            <v>Apr'25</v>
          </cell>
          <cell r="R1012">
            <v>2026</v>
          </cell>
          <cell r="S1012"/>
          <cell r="T1012">
            <v>10</v>
          </cell>
          <cell r="U1012">
            <v>0</v>
          </cell>
          <cell r="V1012" t="str">
            <v>Minor</v>
          </cell>
          <cell r="W1012"/>
          <cell r="X1012"/>
          <cell r="Y1012"/>
          <cell r="Z1012"/>
          <cell r="AA1012"/>
          <cell r="AB1012"/>
          <cell r="AC1012"/>
          <cell r="AD1012"/>
          <cell r="AE1012"/>
          <cell r="AF1012"/>
          <cell r="AG1012"/>
          <cell r="AH1012"/>
          <cell r="AI1012"/>
          <cell r="AJ1012"/>
          <cell r="AK1012"/>
          <cell r="AL1012">
            <v>3</v>
          </cell>
          <cell r="AM1012"/>
          <cell r="AO1012"/>
          <cell r="AP1012"/>
          <cell r="AQ1012"/>
          <cell r="AR1012">
            <v>4.92</v>
          </cell>
          <cell r="AS1012">
            <v>1.84</v>
          </cell>
          <cell r="AU1012"/>
          <cell r="AV1012"/>
          <cell r="AW1012" t="str">
            <v/>
          </cell>
        </row>
        <row r="1013">
          <cell r="A1013">
            <v>1011</v>
          </cell>
          <cell r="B1013">
            <v>2025</v>
          </cell>
          <cell r="C1013"/>
          <cell r="D1013" t="str">
            <v>0015g00001dIGSmAAO</v>
          </cell>
          <cell r="E1013" t="str">
            <v>Kisan traders</v>
          </cell>
          <cell r="F1013" t="str">
            <v>UTTAR PRADESH</v>
          </cell>
          <cell r="G1013" t="str">
            <v>MORADABAD</v>
          </cell>
          <cell r="H1013" t="str">
            <v>Moradabad</v>
          </cell>
          <cell r="I1013" t="str">
            <v>OPTRIX INFRA LLP</v>
          </cell>
          <cell r="J1013" t="str">
            <v>SHIV KUMAR</v>
          </cell>
          <cell r="K1013"/>
          <cell r="L1013" t="str">
            <v>001J100000PJG7oIAH</v>
          </cell>
          <cell r="M1013" t="str">
            <v>North</v>
          </cell>
          <cell r="N1013">
            <v>244001</v>
          </cell>
          <cell r="O1013" t="str">
            <v>09AYSP87210BIZE</v>
          </cell>
          <cell r="P1013">
            <v>9412333015</v>
          </cell>
          <cell r="Q1013" t="str">
            <v>Apr'25</v>
          </cell>
          <cell r="R1013">
            <v>2026</v>
          </cell>
          <cell r="S1013"/>
          <cell r="T1013">
            <v>75</v>
          </cell>
          <cell r="U1013">
            <v>0</v>
          </cell>
          <cell r="V1013" t="str">
            <v>Challenger</v>
          </cell>
          <cell r="W1013"/>
          <cell r="X1013"/>
          <cell r="Y1013"/>
          <cell r="Z1013"/>
          <cell r="AA1013"/>
          <cell r="AB1013"/>
          <cell r="AC1013"/>
          <cell r="AD1013"/>
          <cell r="AE1013"/>
          <cell r="AF1013"/>
          <cell r="AG1013"/>
          <cell r="AH1013"/>
          <cell r="AI1013"/>
          <cell r="AJ1013"/>
          <cell r="AK1013"/>
          <cell r="AL1013">
            <v>1</v>
          </cell>
          <cell r="AM1013"/>
          <cell r="AO1013"/>
          <cell r="AP1013"/>
          <cell r="AQ1013"/>
          <cell r="AR1013"/>
          <cell r="AS1013"/>
          <cell r="AU1013"/>
          <cell r="AV1013"/>
          <cell r="AW1013" t="str">
            <v/>
          </cell>
        </row>
        <row r="1014">
          <cell r="A1014">
            <v>1012</v>
          </cell>
          <cell r="B1014">
            <v>2025</v>
          </cell>
          <cell r="C1014"/>
          <cell r="D1014" t="str">
            <v>001J100000TuCVlIAN</v>
          </cell>
          <cell r="E1014" t="str">
            <v>MISHRA BUILDING SOLUTIONS</v>
          </cell>
          <cell r="F1014" t="str">
            <v>UTTAR PRADESH</v>
          </cell>
          <cell r="G1014" t="str">
            <v>VARANASI</v>
          </cell>
          <cell r="H1014"/>
          <cell r="I1014" t="str">
            <v>GLOBAL IRONTRADING PVT. LTD.</v>
          </cell>
          <cell r="J1014" t="str">
            <v>Divyansh Dhawal</v>
          </cell>
          <cell r="K1014"/>
          <cell r="L1014" t="str">
            <v>C12819</v>
          </cell>
          <cell r="M1014" t="str">
            <v>North</v>
          </cell>
          <cell r="N1014">
            <v>221007</v>
          </cell>
          <cell r="O1014" t="str">
            <v>09ANIPD0592P2ZI</v>
          </cell>
          <cell r="P1014">
            <v>7007599046</v>
          </cell>
          <cell r="Q1014" t="str">
            <v>Apr'25</v>
          </cell>
          <cell r="R1014">
            <v>2026</v>
          </cell>
          <cell r="S1014"/>
          <cell r="T1014">
            <v>100</v>
          </cell>
          <cell r="U1014">
            <v>0.1</v>
          </cell>
          <cell r="V1014" t="str">
            <v>Star</v>
          </cell>
          <cell r="W1014"/>
          <cell r="X1014"/>
          <cell r="Y1014"/>
          <cell r="Z1014"/>
          <cell r="AA1014"/>
          <cell r="AB1014"/>
          <cell r="AC1014"/>
          <cell r="AD1014"/>
          <cell r="AE1014"/>
          <cell r="AF1014"/>
          <cell r="AG1014"/>
          <cell r="AH1014"/>
          <cell r="AI1014"/>
          <cell r="AJ1014"/>
          <cell r="AK1014"/>
          <cell r="AL1014">
            <v>56.5</v>
          </cell>
          <cell r="AM1014">
            <v>100</v>
          </cell>
          <cell r="AO1014">
            <v>62.78</v>
          </cell>
          <cell r="AP1014">
            <v>34.64</v>
          </cell>
          <cell r="AQ1014">
            <v>16.12</v>
          </cell>
          <cell r="AR1014">
            <v>32.450000000000003</v>
          </cell>
          <cell r="AS1014">
            <v>30.01</v>
          </cell>
          <cell r="AU1014">
            <v>30</v>
          </cell>
          <cell r="AV1014"/>
          <cell r="AW1014">
            <v>111</v>
          </cell>
        </row>
        <row r="1015">
          <cell r="A1015">
            <v>1013</v>
          </cell>
          <cell r="B1015">
            <v>2025</v>
          </cell>
          <cell r="C1015"/>
          <cell r="D1015" t="str">
            <v>0015g00001fwNqsAAE</v>
          </cell>
          <cell r="E1015" t="str">
            <v>RAMESH ENTERPRISES</v>
          </cell>
          <cell r="F1015" t="str">
            <v>UTTAR PRADESH</v>
          </cell>
          <cell r="G1015" t="str">
            <v>PRAYAGRAJ</v>
          </cell>
          <cell r="H1015" t="str">
            <v>Maharajganj</v>
          </cell>
          <cell r="I1015" t="str">
            <v>GLOBAL IRONTRADING PVT. LTD.</v>
          </cell>
          <cell r="J1015" t="str">
            <v>Divyansh Dhawal</v>
          </cell>
          <cell r="K1015"/>
          <cell r="L1015" t="str">
            <v>C12819</v>
          </cell>
          <cell r="M1015" t="str">
            <v>North</v>
          </cell>
          <cell r="N1015">
            <v>211011</v>
          </cell>
          <cell r="O1015" t="str">
            <v>09CJBPK4504R1ZT</v>
          </cell>
          <cell r="P1015">
            <v>8303001995</v>
          </cell>
          <cell r="Q1015" t="str">
            <v>Apr'25</v>
          </cell>
          <cell r="R1015">
            <v>2026</v>
          </cell>
          <cell r="S1015"/>
          <cell r="T1015">
            <v>50</v>
          </cell>
          <cell r="U1015">
            <v>0</v>
          </cell>
          <cell r="V1015" t="str">
            <v>Minor</v>
          </cell>
          <cell r="W1015"/>
          <cell r="X1015"/>
          <cell r="Y1015"/>
          <cell r="Z1015"/>
          <cell r="AA1015"/>
          <cell r="AB1015"/>
          <cell r="AC1015"/>
          <cell r="AD1015"/>
          <cell r="AE1015"/>
          <cell r="AF1015"/>
          <cell r="AG1015"/>
          <cell r="AH1015"/>
          <cell r="AI1015"/>
          <cell r="AJ1015"/>
          <cell r="AK1015"/>
          <cell r="AL1015">
            <v>35</v>
          </cell>
          <cell r="AM1015"/>
          <cell r="AO1015"/>
          <cell r="AP1015"/>
          <cell r="AQ1015"/>
          <cell r="AR1015"/>
          <cell r="AS1015"/>
          <cell r="AU1015"/>
          <cell r="AV1015"/>
          <cell r="AW1015" t="str">
            <v/>
          </cell>
        </row>
        <row r="1016">
          <cell r="A1016">
            <v>1014</v>
          </cell>
          <cell r="B1016">
            <v>2025</v>
          </cell>
          <cell r="C1016"/>
          <cell r="D1016" t="str">
            <v>001J100000Tv1AiIAJ</v>
          </cell>
          <cell r="E1016" t="str">
            <v>AKSHAY IRON STORE</v>
          </cell>
          <cell r="F1016" t="str">
            <v>RAJASTHAN</v>
          </cell>
          <cell r="G1016" t="str">
            <v>SIKAR</v>
          </cell>
          <cell r="H1016"/>
          <cell r="I1016" t="str">
            <v>J P ALLOYS</v>
          </cell>
          <cell r="J1016" t="str">
            <v>Amit Kumar Sharma</v>
          </cell>
          <cell r="K1016"/>
          <cell r="L1016" t="str">
            <v>C13188</v>
          </cell>
          <cell r="M1016" t="str">
            <v>North</v>
          </cell>
          <cell r="N1016">
            <v>332713</v>
          </cell>
          <cell r="O1016" t="str">
            <v>08ACBPY0522E1ZV</v>
          </cell>
          <cell r="P1016">
            <v>9414466964</v>
          </cell>
          <cell r="Q1016" t="str">
            <v>Apr'25</v>
          </cell>
          <cell r="R1016">
            <v>2026</v>
          </cell>
          <cell r="S1016"/>
          <cell r="T1016">
            <v>50</v>
          </cell>
          <cell r="U1016">
            <v>0</v>
          </cell>
          <cell r="V1016" t="str">
            <v>Minor</v>
          </cell>
          <cell r="W1016"/>
          <cell r="X1016"/>
          <cell r="Y1016"/>
          <cell r="Z1016"/>
          <cell r="AA1016"/>
          <cell r="AB1016"/>
          <cell r="AC1016"/>
          <cell r="AD1016"/>
          <cell r="AE1016"/>
          <cell r="AF1016"/>
          <cell r="AG1016"/>
          <cell r="AH1016"/>
          <cell r="AI1016"/>
          <cell r="AJ1016"/>
          <cell r="AK1016"/>
          <cell r="AL1016">
            <v>10</v>
          </cell>
          <cell r="AM1016"/>
          <cell r="AN1016">
            <v>14</v>
          </cell>
          <cell r="AO1016"/>
          <cell r="AP1016"/>
          <cell r="AQ1016"/>
          <cell r="AR1016"/>
          <cell r="AS1016"/>
          <cell r="AU1016"/>
          <cell r="AV1016"/>
          <cell r="AW1016" t="str">
            <v/>
          </cell>
        </row>
        <row r="1017">
          <cell r="A1017">
            <v>1015</v>
          </cell>
          <cell r="B1017">
            <v>2025</v>
          </cell>
          <cell r="C1017"/>
          <cell r="D1017" t="str">
            <v>001J100000Vm31BIAR</v>
          </cell>
          <cell r="E1017" t="str">
            <v>RAJASTHAN COMMERCIAL HOUSE</v>
          </cell>
          <cell r="F1017" t="str">
            <v>RAJASTHAN</v>
          </cell>
          <cell r="G1017" t="str">
            <v>BHILWARA</v>
          </cell>
          <cell r="H1017"/>
          <cell r="I1017" t="str">
            <v>J P ALLOYS</v>
          </cell>
          <cell r="J1017" t="str">
            <v>Pushpendra Kumar</v>
          </cell>
          <cell r="K1017"/>
          <cell r="L1017" t="str">
            <v>C13188</v>
          </cell>
          <cell r="M1017" t="str">
            <v>North</v>
          </cell>
          <cell r="N1017">
            <v>311001</v>
          </cell>
          <cell r="O1017" t="str">
            <v>08AABFR0271M1Z4</v>
          </cell>
          <cell r="P1017">
            <v>9694644444</v>
          </cell>
          <cell r="Q1017" t="str">
            <v>Apr'25</v>
          </cell>
          <cell r="R1017">
            <v>2026</v>
          </cell>
          <cell r="S1017"/>
          <cell r="T1017">
            <v>500</v>
          </cell>
          <cell r="U1017">
            <v>0</v>
          </cell>
          <cell r="V1017" t="str">
            <v>Alien</v>
          </cell>
          <cell r="W1017"/>
          <cell r="X1017"/>
          <cell r="Y1017"/>
          <cell r="Z1017"/>
          <cell r="AA1017"/>
          <cell r="AB1017"/>
          <cell r="AC1017"/>
          <cell r="AD1017"/>
          <cell r="AE1017"/>
          <cell r="AF1017"/>
          <cell r="AG1017"/>
          <cell r="AH1017"/>
          <cell r="AI1017"/>
          <cell r="AJ1017"/>
          <cell r="AK1017"/>
          <cell r="AL1017">
            <v>50</v>
          </cell>
          <cell r="AM1017">
            <v>52</v>
          </cell>
          <cell r="AO1017"/>
          <cell r="AP1017"/>
          <cell r="AQ1017"/>
          <cell r="AR1017"/>
          <cell r="AS1017"/>
          <cell r="AU1017"/>
          <cell r="AV1017"/>
          <cell r="AW1017" t="str">
            <v/>
          </cell>
        </row>
        <row r="1018">
          <cell r="A1018">
            <v>1016</v>
          </cell>
          <cell r="B1018">
            <v>2025</v>
          </cell>
          <cell r="C1018"/>
          <cell r="D1018" t="str">
            <v>001J100000Vm2yWIAR</v>
          </cell>
          <cell r="E1018" t="str">
            <v>Lead - 9784028595</v>
          </cell>
          <cell r="F1018" t="str">
            <v>RAJASTHAN</v>
          </cell>
          <cell r="G1018" t="str">
            <v>JAIPUR</v>
          </cell>
          <cell r="H1018"/>
          <cell r="I1018" t="str">
            <v>J P ALLOYS</v>
          </cell>
          <cell r="J1018" t="str">
            <v>Amit Kumar Sharma</v>
          </cell>
          <cell r="K1018"/>
          <cell r="L1018" t="str">
            <v>C13188</v>
          </cell>
          <cell r="M1018" t="str">
            <v>North</v>
          </cell>
          <cell r="N1018">
            <v>302017</v>
          </cell>
          <cell r="O1018" t="str">
            <v>08BYDPG4458A1ZQ</v>
          </cell>
          <cell r="P1018">
            <v>9784028595</v>
          </cell>
          <cell r="Q1018" t="str">
            <v>Apr'25</v>
          </cell>
          <cell r="R1018">
            <v>2026</v>
          </cell>
          <cell r="S1018"/>
          <cell r="T1018">
            <v>100</v>
          </cell>
          <cell r="U1018">
            <v>0</v>
          </cell>
          <cell r="V1018" t="str">
            <v>Challenger</v>
          </cell>
          <cell r="W1018"/>
          <cell r="X1018"/>
          <cell r="Y1018"/>
          <cell r="Z1018"/>
          <cell r="AA1018"/>
          <cell r="AB1018"/>
          <cell r="AC1018"/>
          <cell r="AD1018"/>
          <cell r="AE1018"/>
          <cell r="AF1018"/>
          <cell r="AG1018"/>
          <cell r="AH1018"/>
          <cell r="AI1018"/>
          <cell r="AJ1018"/>
          <cell r="AK1018"/>
          <cell r="AL1018">
            <v>53</v>
          </cell>
          <cell r="AM1018">
            <v>51</v>
          </cell>
          <cell r="AO1018"/>
          <cell r="AP1018"/>
          <cell r="AQ1018"/>
          <cell r="AR1018"/>
          <cell r="AS1018"/>
          <cell r="AU1018"/>
          <cell r="AV1018"/>
          <cell r="AW1018" t="str">
            <v/>
          </cell>
        </row>
        <row r="1019">
          <cell r="A1019">
            <v>1017</v>
          </cell>
          <cell r="B1019">
            <v>2025</v>
          </cell>
          <cell r="C1019"/>
          <cell r="D1019" t="str">
            <v>0015g00001VBoaFAAT</v>
          </cell>
          <cell r="E1019" t="str">
            <v>M/S BHARAT TRADING CO</v>
          </cell>
          <cell r="F1019" t="str">
            <v>HARYANA</v>
          </cell>
          <cell r="G1019" t="str">
            <v>SONIPAT</v>
          </cell>
          <cell r="H1019"/>
          <cell r="I1019" t="str">
            <v>JAI DURGA STEELS</v>
          </cell>
          <cell r="J1019" t="str">
            <v>Sunny Bhutani</v>
          </cell>
          <cell r="K1019"/>
          <cell r="L1019" t="str">
            <v>C12830</v>
          </cell>
          <cell r="M1019" t="str">
            <v>North</v>
          </cell>
          <cell r="N1019">
            <v>131301</v>
          </cell>
          <cell r="O1019" t="str">
            <v>06BACPB8332D1ZA</v>
          </cell>
          <cell r="P1019">
            <v>8130604076</v>
          </cell>
          <cell r="Q1019" t="str">
            <v>Apr'25</v>
          </cell>
          <cell r="R1019">
            <v>2026</v>
          </cell>
          <cell r="S1019"/>
          <cell r="T1019">
            <v>50</v>
          </cell>
          <cell r="U1019">
            <v>0</v>
          </cell>
          <cell r="V1019" t="str">
            <v>Minor</v>
          </cell>
          <cell r="W1019"/>
          <cell r="X1019"/>
          <cell r="Y1019"/>
          <cell r="Z1019"/>
          <cell r="AA1019"/>
          <cell r="AB1019"/>
          <cell r="AC1019"/>
          <cell r="AD1019"/>
          <cell r="AE1019"/>
          <cell r="AF1019"/>
          <cell r="AG1019"/>
          <cell r="AH1019"/>
          <cell r="AI1019"/>
          <cell r="AJ1019"/>
          <cell r="AK1019"/>
          <cell r="AL1019">
            <v>52</v>
          </cell>
          <cell r="AM1019">
            <v>53</v>
          </cell>
          <cell r="AN1019">
            <v>55</v>
          </cell>
          <cell r="AO1019"/>
          <cell r="AP1019"/>
          <cell r="AQ1019"/>
          <cell r="AR1019"/>
          <cell r="AS1019"/>
          <cell r="AU1019"/>
          <cell r="AV1019"/>
          <cell r="AW1019">
            <v>181</v>
          </cell>
        </row>
        <row r="1020">
          <cell r="A1020">
            <v>1018</v>
          </cell>
          <cell r="B1020">
            <v>2025</v>
          </cell>
          <cell r="C1020"/>
          <cell r="D1020" t="str">
            <v>001J100000VncyvIAB</v>
          </cell>
          <cell r="E1020" t="str">
            <v>A.K. KHOKHAR TRADING COMPANY</v>
          </cell>
          <cell r="F1020" t="str">
            <v>HARYANA</v>
          </cell>
          <cell r="G1020" t="str">
            <v>ROHTAK</v>
          </cell>
          <cell r="H1020"/>
          <cell r="I1020" t="str">
            <v>JAI DURGA STEELS</v>
          </cell>
          <cell r="J1020" t="str">
            <v>Sunny Bhutani</v>
          </cell>
          <cell r="K1020"/>
          <cell r="L1020" t="str">
            <v>C12830</v>
          </cell>
          <cell r="M1020" t="str">
            <v>North</v>
          </cell>
          <cell r="N1020">
            <v>124001</v>
          </cell>
          <cell r="O1020" t="str">
            <v>06AWIPA2299K1ZC</v>
          </cell>
          <cell r="P1020">
            <v>8826910439</v>
          </cell>
          <cell r="Q1020" t="str">
            <v>Apr'25</v>
          </cell>
          <cell r="R1020">
            <v>2026</v>
          </cell>
          <cell r="S1020"/>
          <cell r="T1020">
            <v>15</v>
          </cell>
          <cell r="U1020">
            <v>0</v>
          </cell>
          <cell r="V1020" t="str">
            <v>Minor</v>
          </cell>
          <cell r="W1020"/>
          <cell r="X1020"/>
          <cell r="Y1020"/>
          <cell r="Z1020"/>
          <cell r="AA1020"/>
          <cell r="AB1020"/>
          <cell r="AC1020"/>
          <cell r="AD1020"/>
          <cell r="AE1020"/>
          <cell r="AF1020"/>
          <cell r="AG1020"/>
          <cell r="AH1020"/>
          <cell r="AI1020"/>
          <cell r="AJ1020"/>
          <cell r="AK1020"/>
          <cell r="AL1020">
            <v>52</v>
          </cell>
          <cell r="AM1020">
            <v>51</v>
          </cell>
          <cell r="AN1020">
            <v>83</v>
          </cell>
          <cell r="AO1020"/>
          <cell r="AP1020"/>
          <cell r="AQ1020"/>
          <cell r="AR1020"/>
          <cell r="AS1020"/>
          <cell r="AU1020"/>
          <cell r="AV1020"/>
          <cell r="AW1020">
            <v>335</v>
          </cell>
        </row>
        <row r="1021">
          <cell r="A1021">
            <v>1019</v>
          </cell>
          <cell r="B1021">
            <v>2025</v>
          </cell>
          <cell r="C1021"/>
          <cell r="D1021" t="str">
            <v>001J100000S0iyoIAB</v>
          </cell>
          <cell r="E1021" t="str">
            <v>RAJASTHAN STEELS</v>
          </cell>
          <cell r="F1021" t="str">
            <v>RAJASTHAN</v>
          </cell>
          <cell r="G1021" t="str">
            <v>JODHPUR</v>
          </cell>
          <cell r="H1021"/>
          <cell r="I1021" t="str">
            <v>M R Associates</v>
          </cell>
          <cell r="J1021" t="str">
            <v>Neeraj Sharma</v>
          </cell>
          <cell r="K1021"/>
          <cell r="L1021" t="str">
            <v>C13417</v>
          </cell>
          <cell r="M1021" t="str">
            <v>North</v>
          </cell>
          <cell r="N1021">
            <v>342001</v>
          </cell>
          <cell r="O1021" t="str">
            <v>08APTPS7296C1Z3</v>
          </cell>
          <cell r="P1021">
            <v>9829023630</v>
          </cell>
          <cell r="Q1021" t="str">
            <v>Apr'25</v>
          </cell>
          <cell r="R1021">
            <v>2026</v>
          </cell>
          <cell r="S1021"/>
          <cell r="T1021">
            <v>500</v>
          </cell>
          <cell r="U1021">
            <v>0.22376666666666664</v>
          </cell>
          <cell r="V1021" t="str">
            <v>Super Star</v>
          </cell>
          <cell r="W1021"/>
          <cell r="X1021"/>
          <cell r="Y1021"/>
          <cell r="Z1021"/>
          <cell r="AA1021"/>
          <cell r="AB1021"/>
          <cell r="AC1021"/>
          <cell r="AD1021"/>
          <cell r="AE1021"/>
          <cell r="AF1021"/>
          <cell r="AG1021"/>
          <cell r="AH1021"/>
          <cell r="AI1021"/>
          <cell r="AJ1021"/>
          <cell r="AK1021"/>
          <cell r="AL1021">
            <v>51</v>
          </cell>
          <cell r="AM1021">
            <v>30</v>
          </cell>
          <cell r="AN1021">
            <v>59</v>
          </cell>
          <cell r="AO1021">
            <v>49.89</v>
          </cell>
          <cell r="AP1021">
            <v>58.84</v>
          </cell>
          <cell r="AQ1021">
            <v>81.099999999999994</v>
          </cell>
          <cell r="AR1021">
            <v>29.97</v>
          </cell>
          <cell r="AS1021">
            <v>110.93</v>
          </cell>
          <cell r="AT1021">
            <v>161.46</v>
          </cell>
          <cell r="AU1021">
            <v>50</v>
          </cell>
          <cell r="AV1021">
            <v>124.19</v>
          </cell>
          <cell r="AW1021">
            <v>286</v>
          </cell>
        </row>
        <row r="1022">
          <cell r="A1022">
            <v>1020</v>
          </cell>
          <cell r="B1022">
            <v>2025</v>
          </cell>
          <cell r="C1022"/>
          <cell r="D1022" t="str">
            <v>001J100000RykSoIAJ</v>
          </cell>
          <cell r="E1022" t="str">
            <v>ROHIT TRADERS</v>
          </cell>
          <cell r="F1022" t="str">
            <v>RAJASTHAN</v>
          </cell>
          <cell r="G1022" t="str">
            <v>BARMER</v>
          </cell>
          <cell r="H1022" t="str">
            <v>Gudamalani</v>
          </cell>
          <cell r="I1022" t="str">
            <v>M R Associates</v>
          </cell>
          <cell r="J1022" t="str">
            <v>Neeraj Sharma</v>
          </cell>
          <cell r="K1022"/>
          <cell r="L1022" t="str">
            <v>C13417</v>
          </cell>
          <cell r="M1022" t="str">
            <v>North</v>
          </cell>
          <cell r="N1022">
            <v>344704</v>
          </cell>
          <cell r="O1022" t="str">
            <v>08AWAPG0239M2ZL</v>
          </cell>
          <cell r="P1022">
            <v>9449937440</v>
          </cell>
          <cell r="Q1022" t="str">
            <v>Apr'25</v>
          </cell>
          <cell r="R1022">
            <v>2026</v>
          </cell>
          <cell r="S1022"/>
          <cell r="T1022">
            <v>40</v>
          </cell>
          <cell r="U1022">
            <v>0</v>
          </cell>
          <cell r="V1022" t="str">
            <v>Minor</v>
          </cell>
          <cell r="W1022"/>
          <cell r="X1022"/>
          <cell r="Y1022"/>
          <cell r="Z1022"/>
          <cell r="AA1022"/>
          <cell r="AB1022"/>
          <cell r="AC1022"/>
          <cell r="AD1022"/>
          <cell r="AE1022"/>
          <cell r="AF1022"/>
          <cell r="AG1022"/>
          <cell r="AH1022"/>
          <cell r="AI1022"/>
          <cell r="AJ1022"/>
          <cell r="AK1022"/>
          <cell r="AL1022">
            <v>4.8499999999999996</v>
          </cell>
          <cell r="AM1022"/>
          <cell r="AO1022"/>
          <cell r="AP1022"/>
          <cell r="AQ1022"/>
          <cell r="AR1022"/>
          <cell r="AS1022"/>
          <cell r="AU1022"/>
          <cell r="AV1022"/>
          <cell r="AW1022" t="str">
            <v/>
          </cell>
        </row>
        <row r="1023">
          <cell r="A1023">
            <v>1021</v>
          </cell>
          <cell r="B1023">
            <v>2025</v>
          </cell>
          <cell r="C1023"/>
          <cell r="D1023" t="str">
            <v>001J1000002keZHIAY</v>
          </cell>
          <cell r="E1023" t="str">
            <v>JMB &amp; CO.</v>
          </cell>
          <cell r="F1023" t="str">
            <v>RAJASTHAN</v>
          </cell>
          <cell r="G1023" t="str">
            <v>JAISALMER</v>
          </cell>
          <cell r="H1023" t="str">
            <v>Jaisalmer</v>
          </cell>
          <cell r="I1023" t="str">
            <v>M R Associates</v>
          </cell>
          <cell r="J1023" t="str">
            <v>Neeraj Sharma</v>
          </cell>
          <cell r="K1023"/>
          <cell r="L1023" t="str">
            <v>C13417</v>
          </cell>
          <cell r="M1023" t="str">
            <v>North</v>
          </cell>
          <cell r="N1023">
            <v>345001</v>
          </cell>
          <cell r="O1023" t="str">
            <v>08ABFPB0823N1ZT</v>
          </cell>
          <cell r="P1023">
            <v>8003009175</v>
          </cell>
          <cell r="Q1023" t="str">
            <v>Apr'25</v>
          </cell>
          <cell r="R1023">
            <v>2026</v>
          </cell>
          <cell r="S1023"/>
          <cell r="T1023">
            <v>450</v>
          </cell>
          <cell r="U1023">
            <v>0</v>
          </cell>
          <cell r="V1023" t="str">
            <v>Alien</v>
          </cell>
          <cell r="W1023"/>
          <cell r="X1023"/>
          <cell r="Y1023"/>
          <cell r="Z1023"/>
          <cell r="AA1023"/>
          <cell r="AB1023"/>
          <cell r="AC1023"/>
          <cell r="AD1023"/>
          <cell r="AE1023"/>
          <cell r="AF1023"/>
          <cell r="AG1023"/>
          <cell r="AH1023"/>
          <cell r="AI1023"/>
          <cell r="AJ1023"/>
          <cell r="AK1023"/>
          <cell r="AL1023">
            <v>107.77</v>
          </cell>
          <cell r="AM1023">
            <v>25</v>
          </cell>
          <cell r="AN1023">
            <v>27</v>
          </cell>
          <cell r="AO1023">
            <v>67.13</v>
          </cell>
          <cell r="AP1023">
            <v>50.03</v>
          </cell>
          <cell r="AQ1023"/>
          <cell r="AR1023">
            <v>24.98</v>
          </cell>
          <cell r="AS1023">
            <v>24.95</v>
          </cell>
          <cell r="AU1023"/>
          <cell r="AV1023"/>
          <cell r="AW1023">
            <v>25</v>
          </cell>
        </row>
        <row r="1024">
          <cell r="A1024">
            <v>1022</v>
          </cell>
          <cell r="B1024">
            <v>2025</v>
          </cell>
          <cell r="C1024"/>
          <cell r="D1024" t="str">
            <v>001J100000Vl1VkIAJ</v>
          </cell>
          <cell r="E1024" t="str">
            <v>KHETESHWAR AGENCY</v>
          </cell>
          <cell r="F1024" t="str">
            <v>RAJASTHAN</v>
          </cell>
          <cell r="G1024" t="str">
            <v>JALORE</v>
          </cell>
          <cell r="H1024" t="str">
            <v>Sanchore</v>
          </cell>
          <cell r="I1024" t="str">
            <v>M R Associates</v>
          </cell>
          <cell r="J1024" t="str">
            <v>Neeraj Sharma</v>
          </cell>
          <cell r="K1024"/>
          <cell r="L1024" t="str">
            <v>C13417</v>
          </cell>
          <cell r="M1024" t="str">
            <v>North</v>
          </cell>
          <cell r="N1024">
            <v>343041</v>
          </cell>
          <cell r="O1024" t="str">
            <v>08BNPPK7901R1Z3</v>
          </cell>
          <cell r="P1024">
            <v>9414609899</v>
          </cell>
          <cell r="Q1024" t="str">
            <v>Apr'25</v>
          </cell>
          <cell r="R1024">
            <v>2026</v>
          </cell>
          <cell r="S1024"/>
          <cell r="T1024">
            <v>60</v>
          </cell>
          <cell r="U1024">
            <v>0</v>
          </cell>
          <cell r="V1024" t="str">
            <v>Challenger</v>
          </cell>
          <cell r="W1024"/>
          <cell r="X1024"/>
          <cell r="Y1024"/>
          <cell r="Z1024"/>
          <cell r="AA1024"/>
          <cell r="AB1024"/>
          <cell r="AC1024"/>
          <cell r="AD1024"/>
          <cell r="AE1024"/>
          <cell r="AF1024"/>
          <cell r="AG1024"/>
          <cell r="AH1024"/>
          <cell r="AI1024"/>
          <cell r="AJ1024"/>
          <cell r="AK1024"/>
          <cell r="AL1024">
            <v>10.18</v>
          </cell>
          <cell r="AM1024"/>
          <cell r="AO1024"/>
          <cell r="AP1024"/>
          <cell r="AQ1024"/>
          <cell r="AR1024"/>
          <cell r="AS1024"/>
          <cell r="AU1024"/>
          <cell r="AV1024"/>
          <cell r="AW1024" t="str">
            <v/>
          </cell>
        </row>
        <row r="1025">
          <cell r="A1025">
            <v>1023</v>
          </cell>
          <cell r="B1025">
            <v>2025</v>
          </cell>
          <cell r="C1025"/>
          <cell r="D1025" t="str">
            <v>001J100000VkyKQIAZ</v>
          </cell>
          <cell r="E1025" t="str">
            <v>AGYA ENTERPRISES</v>
          </cell>
          <cell r="F1025" t="str">
            <v>PUNJAB</v>
          </cell>
          <cell r="G1025" t="str">
            <v>GURDASPUR</v>
          </cell>
          <cell r="H1025"/>
          <cell r="I1025" t="str">
            <v>MAHAVIR STEEL CORPORATION</v>
          </cell>
          <cell r="J1025" t="str">
            <v>Abhishek Wadhwa</v>
          </cell>
          <cell r="K1025"/>
          <cell r="L1025" t="str">
            <v>0015g00001ghemj</v>
          </cell>
          <cell r="M1025" t="str">
            <v>North</v>
          </cell>
          <cell r="N1025">
            <v>143521</v>
          </cell>
          <cell r="O1025" t="str">
            <v>03AVKPM4024D3Z0</v>
          </cell>
          <cell r="P1025">
            <v>8146600124</v>
          </cell>
          <cell r="Q1025" t="str">
            <v>Apr'25</v>
          </cell>
          <cell r="R1025">
            <v>2026</v>
          </cell>
          <cell r="S1025"/>
          <cell r="T1025">
            <v>35</v>
          </cell>
          <cell r="U1025">
            <v>0</v>
          </cell>
          <cell r="V1025" t="str">
            <v>Minor</v>
          </cell>
          <cell r="W1025"/>
          <cell r="X1025"/>
          <cell r="Y1025"/>
          <cell r="Z1025"/>
          <cell r="AA1025"/>
          <cell r="AB1025"/>
          <cell r="AC1025"/>
          <cell r="AD1025"/>
          <cell r="AE1025"/>
          <cell r="AF1025"/>
          <cell r="AG1025"/>
          <cell r="AH1025"/>
          <cell r="AI1025"/>
          <cell r="AJ1025"/>
          <cell r="AK1025"/>
          <cell r="AL1025">
            <v>8.1850000000000005</v>
          </cell>
          <cell r="AM1025"/>
          <cell r="AO1025">
            <v>1.2</v>
          </cell>
          <cell r="AP1025"/>
          <cell r="AQ1025"/>
          <cell r="AR1025"/>
          <cell r="AS1025"/>
          <cell r="AU1025"/>
          <cell r="AV1025"/>
          <cell r="AW1025" t="str">
            <v/>
          </cell>
        </row>
        <row r="1026">
          <cell r="A1026">
            <v>1024</v>
          </cell>
          <cell r="B1026">
            <v>2025</v>
          </cell>
          <cell r="C1026"/>
          <cell r="D1026" t="str">
            <v>001J100000Vky35IAB</v>
          </cell>
          <cell r="E1026" t="str">
            <v>BANSAL IRON WORKS</v>
          </cell>
          <cell r="F1026" t="str">
            <v>PUNJAB</v>
          </cell>
          <cell r="G1026" t="str">
            <v>JALANDHAR</v>
          </cell>
          <cell r="H1026"/>
          <cell r="I1026" t="str">
            <v>MAHAVIR STEEL CORPORATION</v>
          </cell>
          <cell r="J1026" t="str">
            <v>Abhishek Wadhwa</v>
          </cell>
          <cell r="K1026"/>
          <cell r="L1026" t="str">
            <v>0015g00001ghemj</v>
          </cell>
          <cell r="M1026" t="str">
            <v>North</v>
          </cell>
          <cell r="N1026">
            <v>144001</v>
          </cell>
          <cell r="O1026" t="str">
            <v>03AEXPK1113K1ZJ</v>
          </cell>
          <cell r="P1026">
            <v>9041458836</v>
          </cell>
          <cell r="Q1026" t="str">
            <v>Apr'25</v>
          </cell>
          <cell r="R1026">
            <v>2026</v>
          </cell>
          <cell r="S1026"/>
          <cell r="T1026">
            <v>45</v>
          </cell>
          <cell r="U1026">
            <v>0</v>
          </cell>
          <cell r="V1026" t="str">
            <v>Minor</v>
          </cell>
          <cell r="W1026"/>
          <cell r="X1026"/>
          <cell r="Y1026"/>
          <cell r="Z1026"/>
          <cell r="AA1026"/>
          <cell r="AB1026"/>
          <cell r="AC1026"/>
          <cell r="AD1026"/>
          <cell r="AE1026"/>
          <cell r="AF1026"/>
          <cell r="AG1026"/>
          <cell r="AH1026"/>
          <cell r="AI1026"/>
          <cell r="AJ1026"/>
          <cell r="AK1026"/>
          <cell r="AL1026">
            <v>169.55</v>
          </cell>
          <cell r="AM1026"/>
          <cell r="AN1026">
            <v>27</v>
          </cell>
          <cell r="AO1026">
            <v>3.2</v>
          </cell>
          <cell r="AP1026"/>
          <cell r="AQ1026"/>
          <cell r="AR1026"/>
          <cell r="AS1026"/>
          <cell r="AU1026"/>
          <cell r="AV1026"/>
          <cell r="AW1026">
            <v>5</v>
          </cell>
        </row>
        <row r="1027">
          <cell r="A1027">
            <v>1025</v>
          </cell>
          <cell r="B1027">
            <v>2025</v>
          </cell>
          <cell r="C1027"/>
          <cell r="D1027" t="str">
            <v>001J100000Vky30IAB</v>
          </cell>
          <cell r="E1027" t="str">
            <v>M/S GUPTA TYRES</v>
          </cell>
          <cell r="F1027" t="str">
            <v>PUNJAB</v>
          </cell>
          <cell r="G1027" t="str">
            <v>GURDASPUR</v>
          </cell>
          <cell r="H1027"/>
          <cell r="I1027" t="str">
            <v>MAHAVIR STEEL CORPORATION</v>
          </cell>
          <cell r="J1027" t="str">
            <v>Abhishek Wadhwa</v>
          </cell>
          <cell r="K1027"/>
          <cell r="L1027" t="str">
            <v>0015g00001ghemj</v>
          </cell>
          <cell r="M1027" t="str">
            <v>North</v>
          </cell>
          <cell r="N1027">
            <v>143521</v>
          </cell>
          <cell r="O1027" t="str">
            <v>03AAQPG2310K1Z1</v>
          </cell>
          <cell r="P1027">
            <v>9814763579</v>
          </cell>
          <cell r="Q1027" t="str">
            <v>Apr'25</v>
          </cell>
          <cell r="R1027">
            <v>2026</v>
          </cell>
          <cell r="S1027"/>
          <cell r="T1027">
            <v>40</v>
          </cell>
          <cell r="U1027">
            <v>0</v>
          </cell>
          <cell r="V1027" t="str">
            <v>Minor</v>
          </cell>
          <cell r="W1027"/>
          <cell r="X1027"/>
          <cell r="Y1027"/>
          <cell r="Z1027"/>
          <cell r="AA1027"/>
          <cell r="AB1027"/>
          <cell r="AC1027"/>
          <cell r="AD1027"/>
          <cell r="AE1027"/>
          <cell r="AF1027"/>
          <cell r="AG1027"/>
          <cell r="AH1027"/>
          <cell r="AI1027"/>
          <cell r="AJ1027"/>
          <cell r="AK1027"/>
          <cell r="AL1027">
            <v>5.14</v>
          </cell>
          <cell r="AM1027"/>
          <cell r="AO1027"/>
          <cell r="AP1027"/>
          <cell r="AQ1027"/>
          <cell r="AR1027"/>
          <cell r="AS1027"/>
          <cell r="AU1027"/>
          <cell r="AV1027"/>
          <cell r="AW1027" t="str">
            <v/>
          </cell>
        </row>
        <row r="1028">
          <cell r="A1028">
            <v>1026</v>
          </cell>
          <cell r="B1028">
            <v>2025</v>
          </cell>
          <cell r="C1028"/>
          <cell r="D1028" t="str">
            <v>001J100000TurU1IAJ</v>
          </cell>
          <cell r="E1028" t="str">
            <v>GURU NANAK TRADING COMPANY</v>
          </cell>
          <cell r="F1028" t="str">
            <v>PUNJAB</v>
          </cell>
          <cell r="G1028" t="str">
            <v>MOGA</v>
          </cell>
          <cell r="H1028"/>
          <cell r="I1028" t="str">
            <v>MAHAVIR STEEL CORPORATION</v>
          </cell>
          <cell r="J1028" t="str">
            <v>Abhishek Wadhwa</v>
          </cell>
          <cell r="K1028"/>
          <cell r="L1028" t="str">
            <v>0015g00001ghemj</v>
          </cell>
          <cell r="M1028" t="str">
            <v>North</v>
          </cell>
          <cell r="N1028">
            <v>142001</v>
          </cell>
          <cell r="O1028" t="str">
            <v>03DZUPS1485M1ZH</v>
          </cell>
          <cell r="P1028">
            <v>9872044733</v>
          </cell>
          <cell r="Q1028" t="str">
            <v>Apr'25</v>
          </cell>
          <cell r="R1028">
            <v>2026</v>
          </cell>
          <cell r="S1028"/>
          <cell r="T1028">
            <v>40</v>
          </cell>
          <cell r="U1028">
            <v>0</v>
          </cell>
          <cell r="V1028" t="str">
            <v>Minor</v>
          </cell>
          <cell r="W1028"/>
          <cell r="X1028"/>
          <cell r="Y1028"/>
          <cell r="Z1028"/>
          <cell r="AA1028"/>
          <cell r="AB1028"/>
          <cell r="AC1028"/>
          <cell r="AD1028"/>
          <cell r="AE1028"/>
          <cell r="AF1028"/>
          <cell r="AG1028"/>
          <cell r="AH1028"/>
          <cell r="AI1028"/>
          <cell r="AJ1028"/>
          <cell r="AK1028"/>
          <cell r="AL1028">
            <v>51.39</v>
          </cell>
          <cell r="AM1028"/>
          <cell r="AN1028">
            <v>2</v>
          </cell>
          <cell r="AO1028"/>
          <cell r="AP1028"/>
          <cell r="AQ1028"/>
          <cell r="AR1028"/>
          <cell r="AS1028"/>
          <cell r="AU1028"/>
          <cell r="AV1028"/>
          <cell r="AW1028" t="str">
            <v/>
          </cell>
        </row>
        <row r="1029">
          <cell r="A1029">
            <v>1027</v>
          </cell>
          <cell r="B1029">
            <v>2025</v>
          </cell>
          <cell r="C1029"/>
          <cell r="D1029" t="str">
            <v>001J100000Tu9ASIAZ</v>
          </cell>
          <cell r="E1029" t="str">
            <v>SUDHIR KUMAR</v>
          </cell>
          <cell r="F1029" t="str">
            <v>HIMACHAL PRADESH</v>
          </cell>
          <cell r="G1029" t="str">
            <v>KANGRA</v>
          </cell>
          <cell r="H1029"/>
          <cell r="I1029" t="str">
            <v>MAHAVIR STEEL CORPORATION</v>
          </cell>
          <cell r="J1029" t="str">
            <v>Rahul Gautam</v>
          </cell>
          <cell r="K1029"/>
          <cell r="L1029" t="str">
            <v>0015g00001ghemj</v>
          </cell>
          <cell r="M1029" t="str">
            <v>North</v>
          </cell>
          <cell r="N1029">
            <v>177101</v>
          </cell>
          <cell r="O1029" t="str">
            <v>02AJJPK7964K2ZS</v>
          </cell>
          <cell r="P1029">
            <v>8219307129</v>
          </cell>
          <cell r="Q1029" t="str">
            <v>Apr'25</v>
          </cell>
          <cell r="R1029">
            <v>2026</v>
          </cell>
          <cell r="S1029"/>
          <cell r="T1029" t="str">
            <v/>
          </cell>
          <cell r="U1029">
            <v>0</v>
          </cell>
          <cell r="V1029" t="str">
            <v>Potential Not updated</v>
          </cell>
          <cell r="W1029"/>
          <cell r="X1029"/>
          <cell r="Y1029"/>
          <cell r="Z1029"/>
          <cell r="AA1029"/>
          <cell r="AB1029"/>
          <cell r="AC1029"/>
          <cell r="AD1029"/>
          <cell r="AE1029"/>
          <cell r="AF1029"/>
          <cell r="AG1029"/>
          <cell r="AH1029"/>
          <cell r="AI1029"/>
          <cell r="AJ1029"/>
          <cell r="AK1029"/>
          <cell r="AL1029">
            <v>5.0999999999999996</v>
          </cell>
          <cell r="AM1029"/>
          <cell r="AO1029"/>
          <cell r="AP1029"/>
          <cell r="AQ1029"/>
          <cell r="AR1029"/>
          <cell r="AS1029"/>
          <cell r="AU1029"/>
          <cell r="AV1029"/>
          <cell r="AW1029" t="str">
            <v/>
          </cell>
        </row>
        <row r="1030">
          <cell r="A1030">
            <v>1028</v>
          </cell>
          <cell r="B1030">
            <v>2025</v>
          </cell>
          <cell r="C1030"/>
          <cell r="D1030" t="str">
            <v>0015g00001Y46taAAB</v>
          </cell>
          <cell r="E1030" t="str">
            <v>SHYAM STEEL TRADERS</v>
          </cell>
          <cell r="F1030" t="str">
            <v>DELHI</v>
          </cell>
          <cell r="G1030" t="str">
            <v>NEW DELHI</v>
          </cell>
          <cell r="H1030"/>
          <cell r="I1030" t="str">
            <v>MAHENDRA STEELS</v>
          </cell>
          <cell r="J1030" t="str">
            <v>Aman kumar</v>
          </cell>
          <cell r="K1030"/>
          <cell r="L1030" t="str">
            <v>C12832</v>
          </cell>
          <cell r="M1030" t="str">
            <v>North</v>
          </cell>
          <cell r="N1030">
            <v>110061</v>
          </cell>
          <cell r="O1030" t="str">
            <v>07BJQPG9329A1Z5</v>
          </cell>
          <cell r="P1030">
            <v>9873040959</v>
          </cell>
          <cell r="Q1030" t="str">
            <v>Apr'25</v>
          </cell>
          <cell r="R1030">
            <v>2026</v>
          </cell>
          <cell r="S1030"/>
          <cell r="T1030">
            <v>100</v>
          </cell>
          <cell r="U1030">
            <v>0</v>
          </cell>
          <cell r="V1030" t="str">
            <v>Challenger</v>
          </cell>
          <cell r="W1030"/>
          <cell r="X1030"/>
          <cell r="Y1030"/>
          <cell r="Z1030"/>
          <cell r="AA1030"/>
          <cell r="AB1030"/>
          <cell r="AC1030"/>
          <cell r="AD1030"/>
          <cell r="AE1030"/>
          <cell r="AF1030"/>
          <cell r="AG1030"/>
          <cell r="AH1030"/>
          <cell r="AI1030"/>
          <cell r="AJ1030"/>
          <cell r="AK1030"/>
          <cell r="AL1030">
            <v>2.4700000000000002</v>
          </cell>
          <cell r="AM1030"/>
          <cell r="AO1030"/>
          <cell r="AP1030"/>
          <cell r="AQ1030"/>
          <cell r="AR1030"/>
          <cell r="AS1030"/>
          <cell r="AU1030"/>
          <cell r="AV1030"/>
          <cell r="AW1030" t="str">
            <v/>
          </cell>
        </row>
        <row r="1031">
          <cell r="A1031">
            <v>1029</v>
          </cell>
          <cell r="B1031">
            <v>2025</v>
          </cell>
          <cell r="C1031"/>
          <cell r="D1031" t="str">
            <v>001J100000TuGfBIAV</v>
          </cell>
          <cell r="E1031" t="str">
            <v>M/S ARSH ENTERPRISES</v>
          </cell>
          <cell r="F1031" t="str">
            <v>UTTAR PRADESH</v>
          </cell>
          <cell r="G1031" t="str">
            <v>GHAZIABAD</v>
          </cell>
          <cell r="H1031"/>
          <cell r="I1031" t="str">
            <v>OPTRIX INFRA LLP</v>
          </cell>
          <cell r="J1031" t="str">
            <v>Aashish Goyal</v>
          </cell>
          <cell r="K1031"/>
          <cell r="L1031" t="str">
            <v>001J100000PJG7oIAH</v>
          </cell>
          <cell r="M1031" t="str">
            <v>North</v>
          </cell>
          <cell r="N1031">
            <v>201204</v>
          </cell>
          <cell r="O1031" t="str">
            <v>09AYGPN9692M1ZC</v>
          </cell>
          <cell r="P1031">
            <v>9259529737</v>
          </cell>
          <cell r="Q1031" t="str">
            <v>Apr'25</v>
          </cell>
          <cell r="R1031">
            <v>2026</v>
          </cell>
          <cell r="S1031"/>
          <cell r="T1031">
            <v>150</v>
          </cell>
          <cell r="U1031">
            <v>0</v>
          </cell>
          <cell r="V1031" t="str">
            <v>Challenger</v>
          </cell>
          <cell r="W1031"/>
          <cell r="X1031"/>
          <cell r="Y1031"/>
          <cell r="Z1031"/>
          <cell r="AA1031"/>
          <cell r="AB1031"/>
          <cell r="AC1031"/>
          <cell r="AD1031"/>
          <cell r="AE1031"/>
          <cell r="AF1031"/>
          <cell r="AG1031"/>
          <cell r="AH1031"/>
          <cell r="AI1031"/>
          <cell r="AJ1031"/>
          <cell r="AK1031"/>
          <cell r="AL1031">
            <v>10</v>
          </cell>
          <cell r="AM1031"/>
          <cell r="AO1031"/>
          <cell r="AP1031"/>
          <cell r="AQ1031"/>
          <cell r="AR1031"/>
          <cell r="AS1031"/>
          <cell r="AU1031"/>
          <cell r="AV1031"/>
          <cell r="AW1031" t="str">
            <v/>
          </cell>
        </row>
        <row r="1032">
          <cell r="A1032">
            <v>1030</v>
          </cell>
          <cell r="B1032">
            <v>2025</v>
          </cell>
          <cell r="C1032"/>
          <cell r="D1032" t="str">
            <v>001J100000Trl63IAB</v>
          </cell>
          <cell r="E1032" t="str">
            <v>MITTAL TRADERS</v>
          </cell>
          <cell r="F1032" t="str">
            <v>UTTAR PRADESH</v>
          </cell>
          <cell r="G1032" t="str">
            <v>MEERUT</v>
          </cell>
          <cell r="H1032" t="str">
            <v>Meerut</v>
          </cell>
          <cell r="I1032" t="str">
            <v>OPTRIX INFRA LLP</v>
          </cell>
          <cell r="J1032" t="str">
            <v>SHIV KUMAR</v>
          </cell>
          <cell r="K1032"/>
          <cell r="L1032" t="str">
            <v>001J100000PJG7oIAH</v>
          </cell>
          <cell r="M1032" t="str">
            <v>North</v>
          </cell>
          <cell r="N1032">
            <v>250004</v>
          </cell>
          <cell r="O1032" t="str">
            <v>09CGLPG0445C1ZP</v>
          </cell>
          <cell r="P1032">
            <v>7017141780</v>
          </cell>
          <cell r="Q1032" t="str">
            <v>Apr'25</v>
          </cell>
          <cell r="R1032">
            <v>2026</v>
          </cell>
          <cell r="S1032"/>
          <cell r="T1032">
            <v>100</v>
          </cell>
          <cell r="U1032">
            <v>1.6666666666666666E-2</v>
          </cell>
          <cell r="V1032" t="str">
            <v>Challenger</v>
          </cell>
          <cell r="W1032"/>
          <cell r="X1032"/>
          <cell r="Y1032"/>
          <cell r="Z1032"/>
          <cell r="AA1032"/>
          <cell r="AB1032"/>
          <cell r="AC1032"/>
          <cell r="AD1032"/>
          <cell r="AE1032"/>
          <cell r="AF1032"/>
          <cell r="AG1032"/>
          <cell r="AH1032"/>
          <cell r="AI1032"/>
          <cell r="AJ1032"/>
          <cell r="AK1032"/>
          <cell r="AL1032">
            <v>51</v>
          </cell>
          <cell r="AM1032">
            <v>19</v>
          </cell>
          <cell r="AO1032"/>
          <cell r="AP1032"/>
          <cell r="AQ1032"/>
          <cell r="AR1032"/>
          <cell r="AS1032"/>
          <cell r="AU1032">
            <v>5</v>
          </cell>
          <cell r="AV1032"/>
          <cell r="AW1032">
            <v>2</v>
          </cell>
        </row>
        <row r="1033">
          <cell r="A1033">
            <v>1031</v>
          </cell>
          <cell r="B1033">
            <v>2025</v>
          </cell>
          <cell r="C1033"/>
          <cell r="D1033" t="str">
            <v>001J1000007oBgiIAE</v>
          </cell>
          <cell r="E1033" t="str">
            <v>M/S NARANG STEEL TRADERS</v>
          </cell>
          <cell r="F1033" t="str">
            <v>UTTAR PRADESH</v>
          </cell>
          <cell r="G1033" t="str">
            <v>MEERUT</v>
          </cell>
          <cell r="H1033"/>
          <cell r="I1033" t="str">
            <v>OPTRIX INFRA LLP</v>
          </cell>
          <cell r="J1033" t="str">
            <v>SHIV KUMAR</v>
          </cell>
          <cell r="K1033"/>
          <cell r="L1033" t="str">
            <v>001J100000PJG7oIAH</v>
          </cell>
          <cell r="M1033" t="str">
            <v>North</v>
          </cell>
          <cell r="N1033">
            <v>250002</v>
          </cell>
          <cell r="O1033" t="str">
            <v>09AACFN1331R1Z0</v>
          </cell>
          <cell r="P1033">
            <v>9897001200</v>
          </cell>
          <cell r="Q1033" t="str">
            <v>Apr'25</v>
          </cell>
          <cell r="R1033">
            <v>2026</v>
          </cell>
          <cell r="S1033"/>
          <cell r="T1033">
            <v>150</v>
          </cell>
          <cell r="U1033">
            <v>0</v>
          </cell>
          <cell r="V1033" t="str">
            <v>Challenger</v>
          </cell>
          <cell r="W1033"/>
          <cell r="X1033"/>
          <cell r="Y1033"/>
          <cell r="Z1033"/>
          <cell r="AA1033"/>
          <cell r="AB1033"/>
          <cell r="AC1033"/>
          <cell r="AD1033"/>
          <cell r="AE1033"/>
          <cell r="AF1033"/>
          <cell r="AG1033"/>
          <cell r="AH1033"/>
          <cell r="AI1033"/>
          <cell r="AJ1033"/>
          <cell r="AK1033"/>
          <cell r="AL1033">
            <v>25</v>
          </cell>
          <cell r="AM1033"/>
          <cell r="AO1033"/>
          <cell r="AP1033"/>
          <cell r="AQ1033"/>
          <cell r="AR1033"/>
          <cell r="AS1033"/>
          <cell r="AU1033"/>
          <cell r="AV1033"/>
          <cell r="AW1033" t="str">
            <v/>
          </cell>
        </row>
        <row r="1034">
          <cell r="A1034">
            <v>1032</v>
          </cell>
          <cell r="B1034">
            <v>2025</v>
          </cell>
          <cell r="C1034"/>
          <cell r="D1034" t="str">
            <v>001J100000VlBvkIAF</v>
          </cell>
          <cell r="E1034" t="str">
            <v>ADVANCE IRON &amp; STEEL CO.</v>
          </cell>
          <cell r="F1034" t="str">
            <v>UTTAR PRADESH</v>
          </cell>
          <cell r="G1034" t="str">
            <v>GAUTAM BUDDHA NAGAR</v>
          </cell>
          <cell r="H1034"/>
          <cell r="I1034" t="str">
            <v>OPTRIX INFRA LLP</v>
          </cell>
          <cell r="J1034" t="str">
            <v>Aashish Goyal</v>
          </cell>
          <cell r="K1034"/>
          <cell r="L1034" t="str">
            <v>001J100000PJG7oIAH</v>
          </cell>
          <cell r="M1034" t="str">
            <v>North</v>
          </cell>
          <cell r="N1034">
            <v>201009</v>
          </cell>
          <cell r="O1034">
            <v>0</v>
          </cell>
          <cell r="P1034">
            <v>0</v>
          </cell>
          <cell r="Q1034" t="str">
            <v>Apr'25</v>
          </cell>
          <cell r="R1034">
            <v>2026</v>
          </cell>
          <cell r="S1034"/>
          <cell r="T1034">
            <v>300</v>
          </cell>
          <cell r="U1034">
            <v>0</v>
          </cell>
          <cell r="V1034" t="str">
            <v>Alien</v>
          </cell>
          <cell r="W1034"/>
          <cell r="X1034"/>
          <cell r="Y1034"/>
          <cell r="Z1034"/>
          <cell r="AA1034"/>
          <cell r="AB1034"/>
          <cell r="AC1034"/>
          <cell r="AD1034"/>
          <cell r="AE1034"/>
          <cell r="AF1034"/>
          <cell r="AG1034"/>
          <cell r="AH1034"/>
          <cell r="AI1034"/>
          <cell r="AJ1034"/>
          <cell r="AK1034"/>
          <cell r="AL1034">
            <v>2</v>
          </cell>
          <cell r="AM1034">
            <v>10</v>
          </cell>
          <cell r="AO1034"/>
          <cell r="AP1034"/>
          <cell r="AQ1034"/>
          <cell r="AR1034"/>
          <cell r="AS1034"/>
          <cell r="AU1034"/>
          <cell r="AV1034"/>
          <cell r="AW1034" t="str">
            <v/>
          </cell>
        </row>
        <row r="1035">
          <cell r="A1035">
            <v>1033</v>
          </cell>
          <cell r="B1035">
            <v>2025</v>
          </cell>
          <cell r="C1035"/>
          <cell r="D1035" t="str">
            <v>0015g00001fUOSqAAO</v>
          </cell>
          <cell r="E1035" t="str">
            <v>New Steel Traders</v>
          </cell>
          <cell r="F1035" t="str">
            <v>UTTAR PRADESH</v>
          </cell>
          <cell r="G1035" t="str">
            <v>GAUTAM BUDDHA NAGAR</v>
          </cell>
          <cell r="H1035"/>
          <cell r="I1035" t="str">
            <v>OPTRIX INFRA LLP</v>
          </cell>
          <cell r="J1035" t="e">
            <v>#VALUE!</v>
          </cell>
          <cell r="K1035"/>
          <cell r="L1035" t="str">
            <v>001J100000PJG7oIAH</v>
          </cell>
          <cell r="M1035" t="str">
            <v>North</v>
          </cell>
          <cell r="N1035" t="e">
            <v>#VALUE!</v>
          </cell>
          <cell r="O1035" t="e">
            <v>#VALUE!</v>
          </cell>
          <cell r="P1035" t="e">
            <v>#VALUE!</v>
          </cell>
          <cell r="Q1035" t="str">
            <v>Apr'25</v>
          </cell>
          <cell r="R1035">
            <v>2026</v>
          </cell>
          <cell r="S1035"/>
          <cell r="T1035" t="str">
            <v/>
          </cell>
          <cell r="U1035">
            <v>0</v>
          </cell>
          <cell r="V1035" t="str">
            <v>Potential Not updated</v>
          </cell>
          <cell r="W1035"/>
          <cell r="X1035"/>
          <cell r="Y1035"/>
          <cell r="Z1035"/>
          <cell r="AA1035"/>
          <cell r="AB1035"/>
          <cell r="AC1035"/>
          <cell r="AD1035"/>
          <cell r="AE1035"/>
          <cell r="AF1035"/>
          <cell r="AG1035"/>
          <cell r="AH1035"/>
          <cell r="AI1035"/>
          <cell r="AJ1035"/>
          <cell r="AK1035"/>
          <cell r="AL1035">
            <v>5</v>
          </cell>
          <cell r="AM1035"/>
          <cell r="AO1035"/>
          <cell r="AP1035"/>
          <cell r="AQ1035"/>
          <cell r="AR1035"/>
          <cell r="AS1035"/>
          <cell r="AU1035"/>
          <cell r="AV1035"/>
          <cell r="AW1035" t="str">
            <v/>
          </cell>
        </row>
        <row r="1036">
          <cell r="A1036">
            <v>1034</v>
          </cell>
          <cell r="B1036">
            <v>2025</v>
          </cell>
          <cell r="C1036"/>
          <cell r="D1036" t="str">
            <v>001J100000VlBxCIAV</v>
          </cell>
          <cell r="E1036" t="str">
            <v>PRABHU TRADERS</v>
          </cell>
          <cell r="F1036" t="str">
            <v>UTTAR PRADESH</v>
          </cell>
          <cell r="G1036" t="str">
            <v>GHAZIABAD</v>
          </cell>
          <cell r="H1036"/>
          <cell r="I1036" t="str">
            <v>OPTRIX INFRA LLP</v>
          </cell>
          <cell r="J1036" t="str">
            <v>Aashish Goyal</v>
          </cell>
          <cell r="K1036"/>
          <cell r="L1036" t="str">
            <v>001J100000PJG7oIAH</v>
          </cell>
          <cell r="M1036" t="str">
            <v>North</v>
          </cell>
          <cell r="N1036">
            <v>201012</v>
          </cell>
          <cell r="O1036" t="str">
            <v>09BELPJ9147K1ZT</v>
          </cell>
          <cell r="P1036">
            <v>9540744303</v>
          </cell>
          <cell r="Q1036" t="str">
            <v>Apr'25</v>
          </cell>
          <cell r="R1036">
            <v>2026</v>
          </cell>
          <cell r="S1036"/>
          <cell r="T1036">
            <v>250</v>
          </cell>
          <cell r="U1036">
            <v>0</v>
          </cell>
          <cell r="V1036" t="str">
            <v>Alien</v>
          </cell>
          <cell r="W1036"/>
          <cell r="X1036"/>
          <cell r="Y1036"/>
          <cell r="Z1036"/>
          <cell r="AA1036"/>
          <cell r="AB1036"/>
          <cell r="AC1036"/>
          <cell r="AD1036"/>
          <cell r="AE1036"/>
          <cell r="AF1036"/>
          <cell r="AG1036"/>
          <cell r="AH1036"/>
          <cell r="AI1036"/>
          <cell r="AJ1036"/>
          <cell r="AK1036"/>
          <cell r="AL1036">
            <v>4</v>
          </cell>
          <cell r="AM1036"/>
          <cell r="AO1036"/>
          <cell r="AP1036"/>
          <cell r="AQ1036"/>
          <cell r="AR1036"/>
          <cell r="AS1036"/>
          <cell r="AU1036"/>
          <cell r="AV1036"/>
          <cell r="AW1036" t="str">
            <v/>
          </cell>
        </row>
        <row r="1037">
          <cell r="A1037">
            <v>1035</v>
          </cell>
          <cell r="B1037">
            <v>2025</v>
          </cell>
          <cell r="C1037"/>
          <cell r="D1037" t="str">
            <v>001J100000VlCkJIAV</v>
          </cell>
          <cell r="E1037" t="str">
            <v>RAJEEV KUMAR AGARWAL</v>
          </cell>
          <cell r="F1037" t="str">
            <v>UTTAR PRADESH</v>
          </cell>
          <cell r="G1037" t="str">
            <v>MEERUT</v>
          </cell>
          <cell r="H1037"/>
          <cell r="I1037" t="str">
            <v>OPTRIX INFRA LLP</v>
          </cell>
          <cell r="J1037" t="str">
            <v>SHIV KUMAR</v>
          </cell>
          <cell r="K1037"/>
          <cell r="L1037" t="str">
            <v>001J100000PJG7oIAH</v>
          </cell>
          <cell r="M1037" t="str">
            <v>North</v>
          </cell>
          <cell r="N1037">
            <v>250002</v>
          </cell>
          <cell r="O1037" t="str">
            <v>09AANPA6463E1ZP</v>
          </cell>
          <cell r="P1037">
            <v>9837568900</v>
          </cell>
          <cell r="Q1037" t="str">
            <v>Apr'25</v>
          </cell>
          <cell r="R1037">
            <v>2026</v>
          </cell>
          <cell r="S1037"/>
          <cell r="T1037">
            <v>100</v>
          </cell>
          <cell r="U1037">
            <v>0</v>
          </cell>
          <cell r="V1037" t="str">
            <v>Challenger</v>
          </cell>
          <cell r="W1037"/>
          <cell r="X1037"/>
          <cell r="Y1037"/>
          <cell r="Z1037"/>
          <cell r="AA1037"/>
          <cell r="AB1037"/>
          <cell r="AC1037"/>
          <cell r="AD1037"/>
          <cell r="AE1037"/>
          <cell r="AF1037"/>
          <cell r="AG1037"/>
          <cell r="AH1037"/>
          <cell r="AI1037"/>
          <cell r="AJ1037"/>
          <cell r="AK1037"/>
          <cell r="AL1037">
            <v>26</v>
          </cell>
          <cell r="AM1037"/>
          <cell r="AO1037"/>
          <cell r="AP1037"/>
          <cell r="AQ1037"/>
          <cell r="AR1037"/>
          <cell r="AS1037"/>
          <cell r="AU1037"/>
          <cell r="AV1037"/>
          <cell r="AW1037" t="str">
            <v/>
          </cell>
        </row>
        <row r="1038">
          <cell r="A1038">
            <v>1036</v>
          </cell>
          <cell r="B1038">
            <v>2025</v>
          </cell>
          <cell r="C1038"/>
          <cell r="D1038" t="str">
            <v>001J100000VlBvlIAF</v>
          </cell>
          <cell r="E1038" t="str">
            <v>SHREE PARAS STEEL FAB (P) LTD</v>
          </cell>
          <cell r="F1038" t="str">
            <v>UTTAR PRADESH</v>
          </cell>
          <cell r="G1038" t="str">
            <v>GHAZIABAD</v>
          </cell>
          <cell r="H1038"/>
          <cell r="I1038" t="str">
            <v>OPTRIX INFRA LLP</v>
          </cell>
          <cell r="J1038" t="str">
            <v>Aashish Goyal</v>
          </cell>
          <cell r="K1038"/>
          <cell r="L1038" t="str">
            <v>001J100000PJG7oIAH</v>
          </cell>
          <cell r="M1038" t="str">
            <v>North</v>
          </cell>
          <cell r="N1038">
            <v>201001</v>
          </cell>
          <cell r="O1038" t="str">
            <v>09AAJCS1126K1Z7</v>
          </cell>
          <cell r="P1038">
            <v>9568610071</v>
          </cell>
          <cell r="Q1038" t="str">
            <v>Apr'25</v>
          </cell>
          <cell r="R1038">
            <v>2026</v>
          </cell>
          <cell r="S1038"/>
          <cell r="T1038">
            <v>300</v>
          </cell>
          <cell r="U1038">
            <v>0</v>
          </cell>
          <cell r="V1038" t="str">
            <v>Alien</v>
          </cell>
          <cell r="W1038"/>
          <cell r="X1038"/>
          <cell r="Y1038"/>
          <cell r="Z1038"/>
          <cell r="AA1038"/>
          <cell r="AB1038"/>
          <cell r="AC1038"/>
          <cell r="AD1038"/>
          <cell r="AE1038"/>
          <cell r="AF1038"/>
          <cell r="AG1038"/>
          <cell r="AH1038"/>
          <cell r="AI1038"/>
          <cell r="AJ1038"/>
          <cell r="AK1038"/>
          <cell r="AL1038">
            <v>36</v>
          </cell>
          <cell r="AM1038"/>
          <cell r="AO1038"/>
          <cell r="AP1038"/>
          <cell r="AQ1038"/>
          <cell r="AR1038"/>
          <cell r="AS1038"/>
          <cell r="AU1038"/>
          <cell r="AV1038"/>
          <cell r="AW1038" t="str">
            <v/>
          </cell>
        </row>
        <row r="1039">
          <cell r="A1039">
            <v>1037</v>
          </cell>
          <cell r="B1039">
            <v>2025</v>
          </cell>
          <cell r="C1039"/>
          <cell r="D1039" t="str">
            <v>001J100000VlukvIAB</v>
          </cell>
          <cell r="E1039" t="e">
            <v>#VALUE!</v>
          </cell>
          <cell r="F1039" t="e">
            <v>#VALUE!</v>
          </cell>
          <cell r="G1039" t="e">
            <v>#VALUE!</v>
          </cell>
          <cell r="H1039"/>
          <cell r="I1039" t="str">
            <v>OPTRIX INFRA LLP</v>
          </cell>
          <cell r="J1039" t="e">
            <v>#VALUE!</v>
          </cell>
          <cell r="K1039"/>
          <cell r="L1039" t="str">
            <v>001J100000PJG7oIAH</v>
          </cell>
          <cell r="M1039" t="str">
            <v>North</v>
          </cell>
          <cell r="N1039" t="e">
            <v>#VALUE!</v>
          </cell>
          <cell r="O1039" t="e">
            <v>#VALUE!</v>
          </cell>
          <cell r="P1039" t="e">
            <v>#VALUE!</v>
          </cell>
          <cell r="Q1039" t="str">
            <v>Apr'25</v>
          </cell>
          <cell r="R1039">
            <v>2026</v>
          </cell>
          <cell r="S1039"/>
          <cell r="T1039" t="str">
            <v/>
          </cell>
          <cell r="U1039">
            <v>0</v>
          </cell>
          <cell r="V1039" t="str">
            <v>Potential Not updated</v>
          </cell>
          <cell r="W1039"/>
          <cell r="X1039"/>
          <cell r="Y1039"/>
          <cell r="Z1039"/>
          <cell r="AA1039"/>
          <cell r="AB1039"/>
          <cell r="AC1039"/>
          <cell r="AD1039"/>
          <cell r="AE1039"/>
          <cell r="AF1039"/>
          <cell r="AG1039"/>
          <cell r="AH1039"/>
          <cell r="AI1039"/>
          <cell r="AJ1039"/>
          <cell r="AK1039"/>
          <cell r="AL1039">
            <v>80</v>
          </cell>
          <cell r="AM1039"/>
          <cell r="AO1039"/>
          <cell r="AP1039"/>
          <cell r="AQ1039"/>
          <cell r="AR1039"/>
          <cell r="AS1039"/>
          <cell r="AU1039"/>
          <cell r="AV1039"/>
          <cell r="AW1039" t="str">
            <v/>
          </cell>
        </row>
        <row r="1040">
          <cell r="A1040">
            <v>1038</v>
          </cell>
          <cell r="B1040">
            <v>2025</v>
          </cell>
          <cell r="C1040"/>
          <cell r="D1040" t="str">
            <v>0015g00001Y5BXMAA3</v>
          </cell>
          <cell r="E1040" t="str">
            <v>AGGARWAL CEMENT AND BUILDING MATERIAL</v>
          </cell>
          <cell r="F1040" t="str">
            <v>HARYANA</v>
          </cell>
          <cell r="G1040" t="str">
            <v>HISAR</v>
          </cell>
          <cell r="H1040"/>
          <cell r="I1040" t="str">
            <v>PAL CEMENT AND STEEL PVT. LTD.</v>
          </cell>
          <cell r="J1040" t="str">
            <v>Varun Arora</v>
          </cell>
          <cell r="K1040"/>
          <cell r="L1040" t="str">
            <v>C12827</v>
          </cell>
          <cell r="M1040" t="str">
            <v>North</v>
          </cell>
          <cell r="N1040">
            <v>125113</v>
          </cell>
          <cell r="O1040" t="str">
            <v>06AGAPB2479G1ZR</v>
          </cell>
          <cell r="P1040">
            <v>9992524974</v>
          </cell>
          <cell r="Q1040" t="str">
            <v>Apr'25</v>
          </cell>
          <cell r="R1040">
            <v>2026</v>
          </cell>
          <cell r="S1040"/>
          <cell r="T1040">
            <v>50</v>
          </cell>
          <cell r="U1040">
            <v>0.64659999999999995</v>
          </cell>
          <cell r="V1040" t="str">
            <v>Friendly</v>
          </cell>
          <cell r="W1040"/>
          <cell r="X1040"/>
          <cell r="Y1040"/>
          <cell r="Z1040"/>
          <cell r="AA1040"/>
          <cell r="AB1040"/>
          <cell r="AC1040"/>
          <cell r="AD1040"/>
          <cell r="AE1040"/>
          <cell r="AF1040"/>
          <cell r="AG1040"/>
          <cell r="AH1040"/>
          <cell r="AI1040"/>
          <cell r="AJ1040"/>
          <cell r="AK1040"/>
          <cell r="AL1040">
            <v>51</v>
          </cell>
          <cell r="AM1040">
            <v>52</v>
          </cell>
          <cell r="AN1040">
            <v>25.56</v>
          </cell>
          <cell r="AO1040">
            <v>12.03</v>
          </cell>
          <cell r="AP1040">
            <v>1</v>
          </cell>
          <cell r="AQ1040">
            <v>3</v>
          </cell>
          <cell r="AR1040">
            <v>11.96</v>
          </cell>
          <cell r="AS1040">
            <v>5</v>
          </cell>
          <cell r="AT1040">
            <v>12.99</v>
          </cell>
          <cell r="AU1040">
            <v>84</v>
          </cell>
          <cell r="AV1040"/>
          <cell r="AW1040">
            <v>43</v>
          </cell>
        </row>
        <row r="1041">
          <cell r="A1041">
            <v>1039</v>
          </cell>
          <cell r="B1041">
            <v>2025</v>
          </cell>
          <cell r="C1041"/>
          <cell r="D1041" t="str">
            <v>001J100000RyMZIIA3</v>
          </cell>
          <cell r="E1041" t="str">
            <v>KANHA G TRADERS</v>
          </cell>
          <cell r="F1041" t="str">
            <v>HARYANA</v>
          </cell>
          <cell r="G1041" t="str">
            <v>CHARKI DADRI</v>
          </cell>
          <cell r="H1041"/>
          <cell r="I1041" t="str">
            <v>PAL CEMENT AND STEEL PVT. LTD.</v>
          </cell>
          <cell r="J1041" t="str">
            <v>Dinesh Kumar</v>
          </cell>
          <cell r="K1041"/>
          <cell r="L1041" t="str">
            <v>C12827</v>
          </cell>
          <cell r="M1041" t="str">
            <v>North</v>
          </cell>
          <cell r="N1041">
            <v>127306</v>
          </cell>
          <cell r="O1041" t="str">
            <v>06CJMPM3460K1ZV</v>
          </cell>
          <cell r="P1041">
            <v>9812989859</v>
          </cell>
          <cell r="Q1041" t="str">
            <v>Apr'25</v>
          </cell>
          <cell r="R1041">
            <v>2026</v>
          </cell>
          <cell r="S1041"/>
          <cell r="T1041">
            <v>250</v>
          </cell>
          <cell r="U1041">
            <v>9.1999999999999998E-2</v>
          </cell>
          <cell r="V1041" t="str">
            <v>Alien</v>
          </cell>
          <cell r="W1041"/>
          <cell r="X1041"/>
          <cell r="Y1041"/>
          <cell r="Z1041"/>
          <cell r="AA1041"/>
          <cell r="AB1041"/>
          <cell r="AC1041"/>
          <cell r="AD1041"/>
          <cell r="AE1041"/>
          <cell r="AF1041"/>
          <cell r="AG1041"/>
          <cell r="AH1041"/>
          <cell r="AI1041"/>
          <cell r="AJ1041"/>
          <cell r="AK1041"/>
          <cell r="AL1041">
            <v>51</v>
          </cell>
          <cell r="AM1041">
            <v>68</v>
          </cell>
          <cell r="AN1041">
            <v>26</v>
          </cell>
          <cell r="AO1041">
            <v>47.41</v>
          </cell>
          <cell r="AP1041">
            <v>2</v>
          </cell>
          <cell r="AQ1041">
            <v>2</v>
          </cell>
          <cell r="AR1041">
            <v>35.9</v>
          </cell>
          <cell r="AS1041"/>
          <cell r="AT1041">
            <v>60</v>
          </cell>
          <cell r="AU1041">
            <v>9</v>
          </cell>
          <cell r="AV1041"/>
          <cell r="AW1041" t="str">
            <v/>
          </cell>
        </row>
        <row r="1042">
          <cell r="A1042">
            <v>1040</v>
          </cell>
          <cell r="B1042">
            <v>2025</v>
          </cell>
          <cell r="C1042"/>
          <cell r="D1042" t="str">
            <v>001J100000RU7ygIAD</v>
          </cell>
          <cell r="E1042" t="str">
            <v>GANPATI STEELS</v>
          </cell>
          <cell r="F1042" t="str">
            <v>HARYANA</v>
          </cell>
          <cell r="G1042" t="str">
            <v>JIND</v>
          </cell>
          <cell r="H1042"/>
          <cell r="I1042" t="str">
            <v>PAL CEMENT AND STEEL PVT. LTD.</v>
          </cell>
          <cell r="J1042" t="str">
            <v>Dinesh Kumar</v>
          </cell>
          <cell r="K1042"/>
          <cell r="L1042" t="str">
            <v>C12827</v>
          </cell>
          <cell r="M1042" t="str">
            <v>North</v>
          </cell>
          <cell r="N1042">
            <v>126102</v>
          </cell>
          <cell r="O1042" t="str">
            <v>06BTCPG8627H1ZO</v>
          </cell>
          <cell r="P1042">
            <v>7988178490</v>
          </cell>
          <cell r="Q1042" t="str">
            <v>Apr'25</v>
          </cell>
          <cell r="R1042">
            <v>2026</v>
          </cell>
          <cell r="S1042"/>
          <cell r="T1042" t="str">
            <v/>
          </cell>
          <cell r="U1042">
            <v>0</v>
          </cell>
          <cell r="V1042" t="str">
            <v>Potential Not updated</v>
          </cell>
          <cell r="W1042"/>
          <cell r="X1042"/>
          <cell r="Y1042"/>
          <cell r="Z1042"/>
          <cell r="AA1042"/>
          <cell r="AB1042"/>
          <cell r="AC1042"/>
          <cell r="AD1042"/>
          <cell r="AE1042"/>
          <cell r="AF1042"/>
          <cell r="AG1042"/>
          <cell r="AH1042"/>
          <cell r="AI1042"/>
          <cell r="AJ1042"/>
          <cell r="AK1042"/>
          <cell r="AL1042">
            <v>53</v>
          </cell>
          <cell r="AM1042">
            <v>73</v>
          </cell>
          <cell r="AN1042">
            <v>51.5</v>
          </cell>
          <cell r="AO1042">
            <v>69.98</v>
          </cell>
          <cell r="AP1042">
            <v>81.12</v>
          </cell>
          <cell r="AQ1042">
            <v>26.01</v>
          </cell>
          <cell r="AR1042">
            <v>21.04</v>
          </cell>
          <cell r="AS1042">
            <v>73.22</v>
          </cell>
          <cell r="AT1042">
            <v>114.93</v>
          </cell>
          <cell r="AU1042">
            <v>79</v>
          </cell>
          <cell r="AV1042">
            <v>20.99</v>
          </cell>
          <cell r="AW1042">
            <v>102</v>
          </cell>
        </row>
        <row r="1043">
          <cell r="A1043">
            <v>1041</v>
          </cell>
          <cell r="B1043">
            <v>2025</v>
          </cell>
          <cell r="C1043"/>
          <cell r="D1043" t="str">
            <v>0015g00001ge8xOAAQ</v>
          </cell>
          <cell r="E1043" t="str">
            <v>SHREE SALASAR TRADING CO</v>
          </cell>
          <cell r="F1043" t="str">
            <v>HARYANA</v>
          </cell>
          <cell r="G1043" t="str">
            <v>HISAR</v>
          </cell>
          <cell r="H1043" t="str">
            <v>Hansi</v>
          </cell>
          <cell r="I1043" t="str">
            <v>PAL CEMENT AND STEEL PVT. LTD.</v>
          </cell>
          <cell r="J1043" t="str">
            <v>Dinesh Kumar</v>
          </cell>
          <cell r="K1043"/>
          <cell r="L1043" t="str">
            <v>C12827</v>
          </cell>
          <cell r="M1043" t="str">
            <v>North</v>
          </cell>
          <cell r="N1043">
            <v>125033</v>
          </cell>
          <cell r="O1043" t="str">
            <v>06CAFPR3623H1ZQ</v>
          </cell>
          <cell r="P1043">
            <v>8553750000</v>
          </cell>
          <cell r="Q1043" t="str">
            <v>Apr'25</v>
          </cell>
          <cell r="R1043">
            <v>2026</v>
          </cell>
          <cell r="S1043"/>
          <cell r="T1043">
            <v>50</v>
          </cell>
          <cell r="U1043">
            <v>2.521066666666667</v>
          </cell>
          <cell r="V1043" t="str">
            <v>Friendly</v>
          </cell>
          <cell r="W1043"/>
          <cell r="X1043"/>
          <cell r="Y1043"/>
          <cell r="Z1043"/>
          <cell r="AA1043"/>
          <cell r="AB1043"/>
          <cell r="AC1043"/>
          <cell r="AD1043"/>
          <cell r="AE1043"/>
          <cell r="AF1043"/>
          <cell r="AG1043"/>
          <cell r="AH1043"/>
          <cell r="AI1043"/>
          <cell r="AJ1043"/>
          <cell r="AK1043"/>
          <cell r="AL1043">
            <v>53</v>
          </cell>
          <cell r="AM1043">
            <v>82</v>
          </cell>
          <cell r="AN1043">
            <v>25.55</v>
          </cell>
          <cell r="AO1043">
            <v>14.99</v>
          </cell>
          <cell r="AP1043">
            <v>1</v>
          </cell>
          <cell r="AQ1043">
            <v>2</v>
          </cell>
          <cell r="AR1043">
            <v>42.08</v>
          </cell>
          <cell r="AS1043">
            <v>40.54</v>
          </cell>
          <cell r="AT1043">
            <v>63.99</v>
          </cell>
          <cell r="AU1043">
            <v>189</v>
          </cell>
          <cell r="AV1043">
            <v>125.17</v>
          </cell>
          <cell r="AW1043">
            <v>113</v>
          </cell>
        </row>
        <row r="1044">
          <cell r="A1044">
            <v>1042</v>
          </cell>
          <cell r="B1044">
            <v>2025</v>
          </cell>
          <cell r="C1044"/>
          <cell r="D1044" t="str">
            <v>001J100000Vl1ymIAB</v>
          </cell>
          <cell r="E1044" t="str">
            <v>CHIRAG STEEL ENTERPRISES</v>
          </cell>
          <cell r="F1044" t="str">
            <v>PUNJAB</v>
          </cell>
          <cell r="G1044" t="str">
            <v>FATEHGARH SAHIB</v>
          </cell>
          <cell r="H1044"/>
          <cell r="I1044" t="str">
            <v>PAL CEMENT AND STEEL PVT. LTD.</v>
          </cell>
          <cell r="J1044" t="str">
            <v>Abhishek Wadhwa</v>
          </cell>
          <cell r="K1044"/>
          <cell r="L1044" t="str">
            <v>C12827</v>
          </cell>
          <cell r="M1044" t="str">
            <v>North</v>
          </cell>
          <cell r="N1044">
            <v>147301</v>
          </cell>
          <cell r="O1044" t="str">
            <v>03AANHM8412R1ZM</v>
          </cell>
          <cell r="P1044">
            <v>9814681481</v>
          </cell>
          <cell r="Q1044" t="str">
            <v>Apr'25</v>
          </cell>
          <cell r="R1044">
            <v>2026</v>
          </cell>
          <cell r="S1044"/>
          <cell r="T1044">
            <v>100</v>
          </cell>
          <cell r="U1044">
            <v>0</v>
          </cell>
          <cell r="V1044" t="str">
            <v>Challenger</v>
          </cell>
          <cell r="W1044"/>
          <cell r="X1044"/>
          <cell r="Y1044"/>
          <cell r="Z1044"/>
          <cell r="AA1044"/>
          <cell r="AB1044"/>
          <cell r="AC1044"/>
          <cell r="AD1044"/>
          <cell r="AE1044"/>
          <cell r="AF1044"/>
          <cell r="AG1044"/>
          <cell r="AH1044"/>
          <cell r="AI1044"/>
          <cell r="AJ1044"/>
          <cell r="AK1044"/>
          <cell r="AL1044">
            <v>66</v>
          </cell>
          <cell r="AM1044">
            <v>70</v>
          </cell>
          <cell r="AN1044">
            <v>33</v>
          </cell>
          <cell r="AO1044"/>
          <cell r="AP1044"/>
          <cell r="AQ1044"/>
          <cell r="AR1044"/>
          <cell r="AS1044"/>
          <cell r="AU1044"/>
          <cell r="AV1044"/>
          <cell r="AW1044">
            <v>32</v>
          </cell>
        </row>
        <row r="1045">
          <cell r="A1045">
            <v>1043</v>
          </cell>
          <cell r="B1045">
            <v>2025</v>
          </cell>
          <cell r="C1045"/>
          <cell r="D1045" t="str">
            <v>0015g00001W4W5gAAF</v>
          </cell>
          <cell r="E1045" t="str">
            <v>RIDHI STEEL BUILDWELL INFRA</v>
          </cell>
          <cell r="F1045" t="str">
            <v>HARYANA</v>
          </cell>
          <cell r="G1045" t="str">
            <v>PANCHKULA</v>
          </cell>
          <cell r="H1045" t="str">
            <v>Panchkula</v>
          </cell>
          <cell r="I1045" t="str">
            <v>RAMDOOT UDHYOG PRIVATE LIMITED</v>
          </cell>
          <cell r="J1045" t="str">
            <v>Sushant Abrol</v>
          </cell>
          <cell r="K1045"/>
          <cell r="L1045" t="str">
            <v>C13168</v>
          </cell>
          <cell r="M1045" t="str">
            <v>North</v>
          </cell>
          <cell r="N1045">
            <v>134113</v>
          </cell>
          <cell r="O1045" t="str">
            <v>06CTHPG5995A1ZN</v>
          </cell>
          <cell r="P1045">
            <v>9815028585</v>
          </cell>
          <cell r="Q1045" t="str">
            <v>Apr'25</v>
          </cell>
          <cell r="R1045">
            <v>2026</v>
          </cell>
          <cell r="S1045"/>
          <cell r="T1045">
            <v>100</v>
          </cell>
          <cell r="U1045">
            <v>0</v>
          </cell>
          <cell r="V1045" t="str">
            <v>Challenger</v>
          </cell>
          <cell r="W1045"/>
          <cell r="X1045"/>
          <cell r="Y1045"/>
          <cell r="Z1045"/>
          <cell r="AA1045"/>
          <cell r="AB1045"/>
          <cell r="AC1045"/>
          <cell r="AD1045"/>
          <cell r="AE1045"/>
          <cell r="AF1045"/>
          <cell r="AG1045"/>
          <cell r="AH1045"/>
          <cell r="AI1045"/>
          <cell r="AJ1045"/>
          <cell r="AK1045"/>
          <cell r="AL1045">
            <v>160.69999999999999</v>
          </cell>
          <cell r="AM1045">
            <v>135</v>
          </cell>
          <cell r="AN1045">
            <v>36</v>
          </cell>
          <cell r="AO1045"/>
          <cell r="AP1045"/>
          <cell r="AQ1045"/>
          <cell r="AR1045"/>
          <cell r="AS1045"/>
          <cell r="AU1045"/>
          <cell r="AV1045"/>
          <cell r="AW1045" t="str">
            <v/>
          </cell>
        </row>
        <row r="1046">
          <cell r="A1046">
            <v>1044</v>
          </cell>
          <cell r="B1046">
            <v>2025</v>
          </cell>
          <cell r="C1046"/>
          <cell r="D1046" t="str">
            <v>001J100000RyeuhIAB</v>
          </cell>
          <cell r="E1046" t="str">
            <v>M/S SHIV SHANKER BUILDING MATERIAL STORE</v>
          </cell>
          <cell r="F1046" t="str">
            <v>HARYANA</v>
          </cell>
          <cell r="G1046" t="str">
            <v>KAITHAL</v>
          </cell>
          <cell r="H1046" t="str">
            <v>Pundri</v>
          </cell>
          <cell r="I1046" t="str">
            <v>RAMDOOT UDHYOG PRIVATE LIMITED</v>
          </cell>
          <cell r="J1046" t="str">
            <v>Naseem Makkar</v>
          </cell>
          <cell r="K1046"/>
          <cell r="L1046" t="str">
            <v>C13168</v>
          </cell>
          <cell r="M1046" t="str">
            <v>North</v>
          </cell>
          <cell r="N1046">
            <v>136026</v>
          </cell>
          <cell r="O1046" t="str">
            <v>06AAKPC2121L1Z2</v>
          </cell>
          <cell r="P1046">
            <v>9991149505</v>
          </cell>
          <cell r="Q1046" t="str">
            <v>Apr'25</v>
          </cell>
          <cell r="R1046">
            <v>2026</v>
          </cell>
          <cell r="S1046"/>
          <cell r="T1046">
            <v>80</v>
          </cell>
          <cell r="U1046">
            <v>0.10037499999999999</v>
          </cell>
          <cell r="V1046" t="str">
            <v>Star</v>
          </cell>
          <cell r="W1046"/>
          <cell r="X1046"/>
          <cell r="Y1046"/>
          <cell r="Z1046"/>
          <cell r="AA1046"/>
          <cell r="AB1046"/>
          <cell r="AC1046"/>
          <cell r="AD1046"/>
          <cell r="AE1046"/>
          <cell r="AF1046"/>
          <cell r="AG1046"/>
          <cell r="AH1046"/>
          <cell r="AI1046"/>
          <cell r="AJ1046"/>
          <cell r="AK1046"/>
          <cell r="AL1046">
            <v>12.55</v>
          </cell>
          <cell r="AM1046"/>
          <cell r="AO1046"/>
          <cell r="AP1046"/>
          <cell r="AQ1046"/>
          <cell r="AR1046"/>
          <cell r="AS1046"/>
          <cell r="AT1046">
            <v>24.09</v>
          </cell>
          <cell r="AU1046"/>
          <cell r="AV1046"/>
          <cell r="AW1046" t="str">
            <v/>
          </cell>
        </row>
        <row r="1047">
          <cell r="A1047">
            <v>1045</v>
          </cell>
          <cell r="B1047">
            <v>2025</v>
          </cell>
          <cell r="C1047"/>
          <cell r="D1047" t="str">
            <v>001J100000TukJ1IAJ</v>
          </cell>
          <cell r="E1047" t="str">
            <v>GARG  ENTERPRISES</v>
          </cell>
          <cell r="F1047" t="str">
            <v>HARYANA</v>
          </cell>
          <cell r="G1047" t="str">
            <v>YAMUNANAGAR</v>
          </cell>
          <cell r="H1047" t="str">
            <v>Bilaspur</v>
          </cell>
          <cell r="I1047" t="str">
            <v>RAMDOOT UDHYOG PRIVATE LIMITED</v>
          </cell>
          <cell r="J1047" t="str">
            <v>Naseem Makkar</v>
          </cell>
          <cell r="K1047"/>
          <cell r="L1047" t="str">
            <v>C13168</v>
          </cell>
          <cell r="M1047" t="str">
            <v>North</v>
          </cell>
          <cell r="N1047">
            <v>133204</v>
          </cell>
          <cell r="O1047" t="str">
            <v>06AFMPC7944N2ZW</v>
          </cell>
          <cell r="P1047">
            <v>9416145147</v>
          </cell>
          <cell r="Q1047" t="str">
            <v>Apr'25</v>
          </cell>
          <cell r="R1047">
            <v>2026</v>
          </cell>
          <cell r="S1047"/>
          <cell r="T1047">
            <v>10</v>
          </cell>
          <cell r="U1047">
            <v>0</v>
          </cell>
          <cell r="V1047" t="str">
            <v>Minor</v>
          </cell>
          <cell r="W1047"/>
          <cell r="X1047"/>
          <cell r="Y1047"/>
          <cell r="Z1047"/>
          <cell r="AA1047"/>
          <cell r="AB1047"/>
          <cell r="AC1047"/>
          <cell r="AD1047"/>
          <cell r="AE1047"/>
          <cell r="AF1047"/>
          <cell r="AG1047"/>
          <cell r="AH1047"/>
          <cell r="AI1047"/>
          <cell r="AJ1047"/>
          <cell r="AK1047"/>
          <cell r="AL1047">
            <v>6.22</v>
          </cell>
          <cell r="AM1047"/>
          <cell r="AO1047"/>
          <cell r="AP1047"/>
          <cell r="AQ1047"/>
          <cell r="AR1047"/>
          <cell r="AS1047"/>
          <cell r="AU1047"/>
          <cell r="AV1047"/>
          <cell r="AW1047" t="str">
            <v/>
          </cell>
        </row>
        <row r="1048">
          <cell r="A1048">
            <v>1046</v>
          </cell>
          <cell r="B1048">
            <v>2025</v>
          </cell>
          <cell r="C1048"/>
          <cell r="D1048" t="str">
            <v>0015g00001YPuZ8AAL</v>
          </cell>
          <cell r="E1048" t="str">
            <v>ADHANA BUILDERS</v>
          </cell>
          <cell r="F1048" t="str">
            <v>UTTAR PRADESH</v>
          </cell>
          <cell r="G1048" t="str">
            <v>GAUTAM BUDDHA NAGAR</v>
          </cell>
          <cell r="H1048" t="str">
            <v>Noida</v>
          </cell>
          <cell r="I1048" t="str">
            <v>SHASHI STEELS CORPORATION</v>
          </cell>
          <cell r="J1048" t="str">
            <v>Abhijeet Biswas</v>
          </cell>
          <cell r="K1048"/>
          <cell r="L1048" t="str">
            <v>C12816</v>
          </cell>
          <cell r="M1048" t="str">
            <v>North</v>
          </cell>
          <cell r="N1048">
            <v>201301</v>
          </cell>
          <cell r="O1048" t="str">
            <v>09BDDPS5862D1ZB</v>
          </cell>
          <cell r="P1048">
            <v>9958510600</v>
          </cell>
          <cell r="Q1048" t="str">
            <v>Apr'25</v>
          </cell>
          <cell r="R1048">
            <v>2026</v>
          </cell>
          <cell r="S1048"/>
          <cell r="T1048">
            <v>100</v>
          </cell>
          <cell r="U1048">
            <v>0</v>
          </cell>
          <cell r="V1048" t="str">
            <v>Challenger</v>
          </cell>
          <cell r="W1048"/>
          <cell r="X1048"/>
          <cell r="Y1048"/>
          <cell r="Z1048"/>
          <cell r="AA1048"/>
          <cell r="AB1048"/>
          <cell r="AC1048"/>
          <cell r="AD1048"/>
          <cell r="AE1048"/>
          <cell r="AF1048"/>
          <cell r="AG1048"/>
          <cell r="AH1048"/>
          <cell r="AI1048"/>
          <cell r="AJ1048"/>
          <cell r="AK1048"/>
          <cell r="AL1048">
            <v>51</v>
          </cell>
          <cell r="AM1048"/>
          <cell r="AO1048"/>
          <cell r="AP1048"/>
          <cell r="AQ1048"/>
          <cell r="AR1048"/>
          <cell r="AS1048">
            <v>10.199999999999999</v>
          </cell>
          <cell r="AU1048"/>
          <cell r="AV1048"/>
          <cell r="AW1048" t="str">
            <v/>
          </cell>
        </row>
        <row r="1049">
          <cell r="A1049">
            <v>1047</v>
          </cell>
          <cell r="B1049">
            <v>2025</v>
          </cell>
          <cell r="C1049"/>
          <cell r="D1049" t="str">
            <v>0015g00001W4JBdAAN</v>
          </cell>
          <cell r="E1049" t="str">
            <v>M/S ROHIT CEMENT AGENCY</v>
          </cell>
          <cell r="F1049" t="str">
            <v>UTTAR PRADESH</v>
          </cell>
          <cell r="G1049" t="str">
            <v>GAUTAM BUDDHA NAGAR</v>
          </cell>
          <cell r="H1049" t="str">
            <v>Noida</v>
          </cell>
          <cell r="I1049" t="str">
            <v>SHASHI STEELS CORPORATION</v>
          </cell>
          <cell r="J1049" t="str">
            <v>Abhijeet Biswas</v>
          </cell>
          <cell r="K1049"/>
          <cell r="L1049" t="str">
            <v>C12816</v>
          </cell>
          <cell r="M1049" t="str">
            <v>North</v>
          </cell>
          <cell r="N1049">
            <v>201304</v>
          </cell>
          <cell r="O1049" t="str">
            <v>09APLPA9770R1ZX</v>
          </cell>
          <cell r="P1049">
            <v>9310009345</v>
          </cell>
          <cell r="Q1049" t="str">
            <v>Apr'25</v>
          </cell>
          <cell r="R1049">
            <v>2026</v>
          </cell>
          <cell r="S1049"/>
          <cell r="T1049">
            <v>80</v>
          </cell>
          <cell r="U1049">
            <v>0.12083333333333332</v>
          </cell>
          <cell r="V1049" t="str">
            <v>Star</v>
          </cell>
          <cell r="W1049"/>
          <cell r="X1049"/>
          <cell r="Y1049"/>
          <cell r="Z1049"/>
          <cell r="AA1049"/>
          <cell r="AB1049"/>
          <cell r="AC1049"/>
          <cell r="AD1049"/>
          <cell r="AE1049"/>
          <cell r="AF1049"/>
          <cell r="AG1049"/>
          <cell r="AH1049"/>
          <cell r="AI1049"/>
          <cell r="AJ1049"/>
          <cell r="AK1049"/>
          <cell r="AL1049">
            <v>250</v>
          </cell>
          <cell r="AM1049"/>
          <cell r="AO1049"/>
          <cell r="AP1049"/>
          <cell r="AQ1049">
            <v>2</v>
          </cell>
          <cell r="AR1049"/>
          <cell r="AS1049">
            <v>20.2</v>
          </cell>
          <cell r="AU1049"/>
          <cell r="AV1049">
            <v>29</v>
          </cell>
          <cell r="AW1049" t="str">
            <v/>
          </cell>
        </row>
        <row r="1050">
          <cell r="A1050">
            <v>1048</v>
          </cell>
          <cell r="B1050">
            <v>2025</v>
          </cell>
          <cell r="C1050"/>
          <cell r="D1050" t="str">
            <v>001J100000TufdAIAR</v>
          </cell>
          <cell r="E1050" t="str">
            <v>M/S M L IRON PRIVATE LIMITED</v>
          </cell>
          <cell r="F1050" t="str">
            <v>UTTAR PRADESH</v>
          </cell>
          <cell r="G1050" t="str">
            <v>GHAZIABAD</v>
          </cell>
          <cell r="H1050"/>
          <cell r="I1050" t="str">
            <v>SHASHI STEELS CORPORATION</v>
          </cell>
          <cell r="J1050" t="str">
            <v>Abhijeet Biswas</v>
          </cell>
          <cell r="K1050"/>
          <cell r="L1050" t="str">
            <v>C12816</v>
          </cell>
          <cell r="M1050" t="str">
            <v>North</v>
          </cell>
          <cell r="N1050">
            <v>201001</v>
          </cell>
          <cell r="O1050" t="str">
            <v>09AAHCM3043P1Z1</v>
          </cell>
          <cell r="P1050">
            <v>7838382018</v>
          </cell>
          <cell r="Q1050" t="str">
            <v>Apr'25</v>
          </cell>
          <cell r="R1050">
            <v>2026</v>
          </cell>
          <cell r="S1050"/>
          <cell r="T1050">
            <v>500</v>
          </cell>
          <cell r="U1050">
            <v>0</v>
          </cell>
          <cell r="V1050" t="str">
            <v>Alien</v>
          </cell>
          <cell r="W1050"/>
          <cell r="X1050"/>
          <cell r="Y1050"/>
          <cell r="Z1050"/>
          <cell r="AA1050"/>
          <cell r="AB1050"/>
          <cell r="AC1050"/>
          <cell r="AD1050"/>
          <cell r="AE1050"/>
          <cell r="AF1050"/>
          <cell r="AG1050"/>
          <cell r="AH1050"/>
          <cell r="AI1050"/>
          <cell r="AJ1050"/>
          <cell r="AK1050"/>
          <cell r="AL1050">
            <v>164</v>
          </cell>
          <cell r="AM1050">
            <v>307</v>
          </cell>
          <cell r="AN1050">
            <v>158.41999999999999</v>
          </cell>
          <cell r="AO1050">
            <v>152.78</v>
          </cell>
          <cell r="AP1050">
            <v>1.8</v>
          </cell>
          <cell r="AQ1050">
            <v>52</v>
          </cell>
          <cell r="AR1050">
            <v>50.15</v>
          </cell>
          <cell r="AS1050"/>
          <cell r="AU1050"/>
          <cell r="AV1050"/>
          <cell r="AW1050" t="str">
            <v/>
          </cell>
        </row>
        <row r="1051">
          <cell r="A1051">
            <v>1049</v>
          </cell>
          <cell r="B1051">
            <v>2025</v>
          </cell>
          <cell r="C1051"/>
          <cell r="D1051" t="str">
            <v>001J100000VlqQnIAJ</v>
          </cell>
          <cell r="E1051" t="str">
            <v>LAKSHMI SALES CORPORATION</v>
          </cell>
          <cell r="F1051" t="str">
            <v>UTTAR PRADESH</v>
          </cell>
          <cell r="G1051" t="str">
            <v>GAUTAM BUDDHA NAGAR</v>
          </cell>
          <cell r="H1051"/>
          <cell r="I1051" t="str">
            <v>SHASHI STEELS CORPORATION</v>
          </cell>
          <cell r="J1051" t="str">
            <v>Aashish Goyal</v>
          </cell>
          <cell r="K1051"/>
          <cell r="L1051" t="str">
            <v>C12816</v>
          </cell>
          <cell r="M1051" t="str">
            <v>North</v>
          </cell>
          <cell r="N1051">
            <v>201009</v>
          </cell>
          <cell r="O1051" t="str">
            <v>09AUSPS9995A1ZM</v>
          </cell>
          <cell r="P1051">
            <v>9811138398</v>
          </cell>
          <cell r="Q1051" t="str">
            <v>Apr'25</v>
          </cell>
          <cell r="R1051">
            <v>2026</v>
          </cell>
          <cell r="S1051"/>
          <cell r="T1051">
            <v>400</v>
          </cell>
          <cell r="U1051">
            <v>0</v>
          </cell>
          <cell r="V1051" t="str">
            <v>Alien</v>
          </cell>
          <cell r="W1051"/>
          <cell r="X1051"/>
          <cell r="Y1051"/>
          <cell r="Z1051"/>
          <cell r="AA1051"/>
          <cell r="AB1051"/>
          <cell r="AC1051"/>
          <cell r="AD1051"/>
          <cell r="AE1051"/>
          <cell r="AF1051"/>
          <cell r="AG1051"/>
          <cell r="AH1051"/>
          <cell r="AI1051"/>
          <cell r="AJ1051"/>
          <cell r="AK1051"/>
          <cell r="AL1051">
            <v>63</v>
          </cell>
          <cell r="AM1051"/>
          <cell r="AO1051"/>
          <cell r="AP1051"/>
          <cell r="AQ1051"/>
          <cell r="AR1051"/>
          <cell r="AS1051"/>
          <cell r="AU1051"/>
          <cell r="AV1051"/>
          <cell r="AW1051" t="str">
            <v/>
          </cell>
        </row>
        <row r="1052">
          <cell r="A1052">
            <v>1050</v>
          </cell>
          <cell r="B1052">
            <v>2025</v>
          </cell>
          <cell r="C1052"/>
          <cell r="D1052" t="str">
            <v>001J100000RyxykIAB</v>
          </cell>
          <cell r="E1052" t="str">
            <v>VR BUILDERS AND DEVELOPERS</v>
          </cell>
          <cell r="F1052" t="str">
            <v>UTTARAKHAND</v>
          </cell>
          <cell r="G1052" t="str">
            <v>DEHRADUN</v>
          </cell>
          <cell r="H1052" t="str">
            <v>Dehradun</v>
          </cell>
          <cell r="I1052" t="str">
            <v>SHIVA SALES INDIA CORPORATION</v>
          </cell>
          <cell r="J1052" t="str">
            <v>Ravi Kumar</v>
          </cell>
          <cell r="K1052"/>
          <cell r="L1052" t="str">
            <v>C12821</v>
          </cell>
          <cell r="M1052" t="str">
            <v>North</v>
          </cell>
          <cell r="N1052">
            <v>248001</v>
          </cell>
          <cell r="O1052" t="str">
            <v>05BMHPC6187N1ZN</v>
          </cell>
          <cell r="P1052">
            <v>9897121591</v>
          </cell>
          <cell r="Q1052" t="str">
            <v>Apr'25</v>
          </cell>
          <cell r="R1052">
            <v>2026</v>
          </cell>
          <cell r="S1052"/>
          <cell r="T1052">
            <v>15</v>
          </cell>
          <cell r="U1052">
            <v>0</v>
          </cell>
          <cell r="V1052" t="str">
            <v>Minor</v>
          </cell>
          <cell r="W1052"/>
          <cell r="X1052"/>
          <cell r="Y1052"/>
          <cell r="Z1052"/>
          <cell r="AA1052"/>
          <cell r="AB1052"/>
          <cell r="AC1052"/>
          <cell r="AD1052"/>
          <cell r="AE1052"/>
          <cell r="AF1052"/>
          <cell r="AG1052"/>
          <cell r="AH1052"/>
          <cell r="AI1052"/>
          <cell r="AJ1052"/>
          <cell r="AK1052"/>
          <cell r="AL1052">
            <v>6</v>
          </cell>
          <cell r="AM1052"/>
          <cell r="AO1052"/>
          <cell r="AP1052"/>
          <cell r="AQ1052"/>
          <cell r="AR1052"/>
          <cell r="AS1052"/>
          <cell r="AU1052"/>
          <cell r="AV1052"/>
          <cell r="AW1052" t="str">
            <v/>
          </cell>
        </row>
        <row r="1053">
          <cell r="A1053">
            <v>1051</v>
          </cell>
          <cell r="B1053">
            <v>2025</v>
          </cell>
          <cell r="C1053"/>
          <cell r="D1053" t="str">
            <v>0015g00001W2BSDAA3</v>
          </cell>
          <cell r="E1053" t="str">
            <v>Gian chand hans raj</v>
          </cell>
          <cell r="F1053" t="str">
            <v>UTTARAKHAND</v>
          </cell>
          <cell r="G1053" t="str">
            <v>DEHRADUN</v>
          </cell>
          <cell r="H1053"/>
          <cell r="I1053" t="str">
            <v>SHIVA SALES INDIA CORPORATION</v>
          </cell>
          <cell r="J1053" t="str">
            <v>Ravi Kumar</v>
          </cell>
          <cell r="K1053"/>
          <cell r="L1053" t="str">
            <v>C12821</v>
          </cell>
          <cell r="M1053" t="str">
            <v>North</v>
          </cell>
          <cell r="N1053">
            <v>248001</v>
          </cell>
          <cell r="O1053" t="str">
            <v>05AAFFG5487J1Z3</v>
          </cell>
          <cell r="P1053">
            <v>9837034569</v>
          </cell>
          <cell r="Q1053" t="str">
            <v>Apr'25</v>
          </cell>
          <cell r="R1053">
            <v>2026</v>
          </cell>
          <cell r="S1053"/>
          <cell r="T1053">
            <v>75</v>
          </cell>
          <cell r="U1053">
            <v>8.4444444444444447E-2</v>
          </cell>
          <cell r="V1053" t="str">
            <v>Challenger</v>
          </cell>
          <cell r="W1053"/>
          <cell r="X1053"/>
          <cell r="Y1053"/>
          <cell r="Z1053"/>
          <cell r="AA1053"/>
          <cell r="AB1053"/>
          <cell r="AC1053"/>
          <cell r="AD1053"/>
          <cell r="AE1053"/>
          <cell r="AF1053"/>
          <cell r="AG1053"/>
          <cell r="AH1053"/>
          <cell r="AI1053"/>
          <cell r="AJ1053"/>
          <cell r="AK1053"/>
          <cell r="AL1053">
            <v>23</v>
          </cell>
          <cell r="AM1053"/>
          <cell r="AN1053">
            <v>10</v>
          </cell>
          <cell r="AO1053"/>
          <cell r="AP1053">
            <v>3.5</v>
          </cell>
          <cell r="AQ1053">
            <v>15</v>
          </cell>
          <cell r="AR1053">
            <v>6</v>
          </cell>
          <cell r="AS1053"/>
          <cell r="AT1053">
            <v>5</v>
          </cell>
          <cell r="AU1053">
            <v>10</v>
          </cell>
          <cell r="AV1053">
            <v>4</v>
          </cell>
          <cell r="AW1053" t="str">
            <v/>
          </cell>
        </row>
        <row r="1054">
          <cell r="A1054">
            <v>1052</v>
          </cell>
          <cell r="B1054">
            <v>2025</v>
          </cell>
          <cell r="C1054"/>
          <cell r="D1054" t="str">
            <v>0015g00001UBHm4AAH</v>
          </cell>
          <cell r="E1054" t="str">
            <v>UTTRANCHAL TRADERS</v>
          </cell>
          <cell r="F1054" t="str">
            <v>UTTAR PRADESH</v>
          </cell>
          <cell r="G1054" t="str">
            <v>LUCKNOW</v>
          </cell>
          <cell r="H1054"/>
          <cell r="I1054" t="str">
            <v>SHIVA SALES INDIA CORPORATION</v>
          </cell>
          <cell r="J1054" t="str">
            <v>Ravi Kumar</v>
          </cell>
          <cell r="K1054"/>
          <cell r="L1054" t="str">
            <v>C12821</v>
          </cell>
          <cell r="M1054" t="str">
            <v>North</v>
          </cell>
          <cell r="N1054">
            <v>226010</v>
          </cell>
          <cell r="O1054">
            <v>99999999999990</v>
          </cell>
          <cell r="P1054">
            <v>9837002130</v>
          </cell>
          <cell r="Q1054" t="str">
            <v>Apr'25</v>
          </cell>
          <cell r="R1054">
            <v>2026</v>
          </cell>
          <cell r="S1054"/>
          <cell r="T1054" t="str">
            <v/>
          </cell>
          <cell r="U1054">
            <v>0</v>
          </cell>
          <cell r="V1054" t="str">
            <v>Potential Not updated</v>
          </cell>
          <cell r="W1054"/>
          <cell r="X1054"/>
          <cell r="Y1054"/>
          <cell r="Z1054"/>
          <cell r="AA1054"/>
          <cell r="AB1054"/>
          <cell r="AC1054"/>
          <cell r="AD1054"/>
          <cell r="AE1054"/>
          <cell r="AF1054"/>
          <cell r="AG1054"/>
          <cell r="AH1054"/>
          <cell r="AI1054"/>
          <cell r="AJ1054"/>
          <cell r="AK1054"/>
          <cell r="AL1054">
            <v>12</v>
          </cell>
          <cell r="AM1054">
            <v>28</v>
          </cell>
          <cell r="AO1054"/>
          <cell r="AP1054"/>
          <cell r="AQ1054"/>
          <cell r="AR1054"/>
          <cell r="AS1054"/>
          <cell r="AU1054"/>
          <cell r="AV1054"/>
          <cell r="AW1054" t="str">
            <v/>
          </cell>
        </row>
        <row r="1055">
          <cell r="A1055">
            <v>1053</v>
          </cell>
          <cell r="B1055">
            <v>2025</v>
          </cell>
          <cell r="C1055"/>
          <cell r="D1055" t="str">
            <v>0015g00001ek0FXAAY</v>
          </cell>
          <cell r="E1055" t="str">
            <v>ATMA GAS AND ISPAT KENDRA</v>
          </cell>
          <cell r="F1055" t="str">
            <v>UTTAR PRADESH</v>
          </cell>
          <cell r="G1055" t="str">
            <v>BIJNOR</v>
          </cell>
          <cell r="H1055"/>
          <cell r="I1055" t="str">
            <v>OPTRIX INFRA LLP</v>
          </cell>
          <cell r="J1055" t="str">
            <v>SHIV KUMAR</v>
          </cell>
          <cell r="K1055"/>
          <cell r="L1055" t="str">
            <v>001J100000PJG7oIAH</v>
          </cell>
          <cell r="M1055" t="str">
            <v>North</v>
          </cell>
          <cell r="N1055">
            <v>246761</v>
          </cell>
          <cell r="O1055" t="str">
            <v>09AWCPG7828E1ZI</v>
          </cell>
          <cell r="P1055">
            <v>9897027176</v>
          </cell>
          <cell r="Q1055" t="str">
            <v>Apr'25</v>
          </cell>
          <cell r="R1055">
            <v>2026</v>
          </cell>
          <cell r="S1055"/>
          <cell r="T1055">
            <v>100</v>
          </cell>
          <cell r="U1055">
            <v>0</v>
          </cell>
          <cell r="V1055" t="str">
            <v>Challenger</v>
          </cell>
          <cell r="W1055"/>
          <cell r="X1055"/>
          <cell r="Y1055"/>
          <cell r="Z1055"/>
          <cell r="AA1055"/>
          <cell r="AB1055"/>
          <cell r="AC1055"/>
          <cell r="AD1055"/>
          <cell r="AE1055"/>
          <cell r="AF1055"/>
          <cell r="AG1055"/>
          <cell r="AH1055"/>
          <cell r="AI1055"/>
          <cell r="AJ1055"/>
          <cell r="AK1055"/>
          <cell r="AL1055">
            <v>10</v>
          </cell>
          <cell r="AM1055"/>
          <cell r="AO1055"/>
          <cell r="AP1055"/>
          <cell r="AQ1055"/>
          <cell r="AR1055"/>
          <cell r="AS1055"/>
          <cell r="AU1055"/>
          <cell r="AV1055"/>
          <cell r="AW1055" t="str">
            <v/>
          </cell>
        </row>
        <row r="1056">
          <cell r="A1056">
            <v>1054</v>
          </cell>
          <cell r="B1056">
            <v>2025</v>
          </cell>
          <cell r="C1056"/>
          <cell r="D1056" t="str">
            <v>0015g00001UBHhjAAH</v>
          </cell>
          <cell r="E1056" t="str">
            <v>Shakuntalam Steels</v>
          </cell>
          <cell r="F1056" t="str">
            <v>RAJASTHAN</v>
          </cell>
          <cell r="G1056" t="str">
            <v>ALWAR</v>
          </cell>
          <cell r="H1056" t="str">
            <v>Behror</v>
          </cell>
          <cell r="I1056" t="str">
            <v>Swastik Tradevision Pvt. Ltd.</v>
          </cell>
          <cell r="J1056" t="str">
            <v>Ravi Kumar Kulmi</v>
          </cell>
          <cell r="K1056" t="str">
            <v>Ravi Kumar Kulmi</v>
          </cell>
          <cell r="L1056" t="str">
            <v>C12822</v>
          </cell>
          <cell r="M1056" t="str">
            <v>North</v>
          </cell>
          <cell r="N1056">
            <v>301706</v>
          </cell>
          <cell r="O1056" t="str">
            <v>08ARVPA4285H1ZE</v>
          </cell>
          <cell r="P1056">
            <v>9785933202</v>
          </cell>
          <cell r="Q1056" t="str">
            <v>Apr'25</v>
          </cell>
          <cell r="R1056">
            <v>2026</v>
          </cell>
          <cell r="S1056"/>
          <cell r="T1056">
            <v>300</v>
          </cell>
          <cell r="U1056">
            <v>0</v>
          </cell>
          <cell r="V1056" t="str">
            <v>Alien</v>
          </cell>
          <cell r="W1056"/>
          <cell r="X1056"/>
          <cell r="Y1056"/>
          <cell r="Z1056"/>
          <cell r="AA1056"/>
          <cell r="AB1056"/>
          <cell r="AC1056"/>
          <cell r="AD1056"/>
          <cell r="AE1056"/>
          <cell r="AF1056"/>
          <cell r="AG1056"/>
          <cell r="AH1056"/>
          <cell r="AI1056"/>
          <cell r="AJ1056"/>
          <cell r="AK1056"/>
          <cell r="AL1056">
            <v>17.55</v>
          </cell>
          <cell r="AM1056"/>
          <cell r="AO1056"/>
          <cell r="AP1056"/>
          <cell r="AQ1056"/>
          <cell r="AR1056"/>
          <cell r="AS1056"/>
          <cell r="AU1056"/>
          <cell r="AV1056"/>
          <cell r="AW1056" t="str">
            <v/>
          </cell>
        </row>
        <row r="1057">
          <cell r="A1057">
            <v>1055</v>
          </cell>
          <cell r="B1057">
            <v>2025</v>
          </cell>
          <cell r="C1057"/>
          <cell r="D1057" t="str">
            <v>001J100000TuwCtIAJ</v>
          </cell>
          <cell r="E1057" t="str">
            <v>GUNJAN ENTERPRISES</v>
          </cell>
          <cell r="F1057" t="str">
            <v>MADHYA PRADESH</v>
          </cell>
          <cell r="G1057" t="str">
            <v>BHOPAL</v>
          </cell>
          <cell r="H1057"/>
          <cell r="I1057" t="str">
            <v>Global Steel</v>
          </cell>
          <cell r="J1057" t="str">
            <v>Rubean Luther</v>
          </cell>
          <cell r="K1057"/>
          <cell r="L1057" t="str">
            <v>C13471</v>
          </cell>
          <cell r="M1057" t="str">
            <v>Central</v>
          </cell>
          <cell r="N1057">
            <v>462044</v>
          </cell>
          <cell r="O1057" t="str">
            <v>23AWYPD0537H1ZJ</v>
          </cell>
          <cell r="P1057">
            <v>9589896698</v>
          </cell>
          <cell r="Q1057" t="str">
            <v>Apr'25</v>
          </cell>
          <cell r="R1057">
            <v>2026</v>
          </cell>
          <cell r="S1057"/>
          <cell r="T1057">
            <v>200</v>
          </cell>
          <cell r="U1057">
            <v>7.166666666666667E-2</v>
          </cell>
          <cell r="V1057" t="str">
            <v>Challenger</v>
          </cell>
          <cell r="W1057"/>
          <cell r="X1057"/>
          <cell r="Y1057"/>
          <cell r="Z1057"/>
          <cell r="AA1057"/>
          <cell r="AB1057"/>
          <cell r="AC1057"/>
          <cell r="AD1057"/>
          <cell r="AE1057"/>
          <cell r="AF1057"/>
          <cell r="AG1057"/>
          <cell r="AH1057"/>
          <cell r="AI1057"/>
          <cell r="AJ1057"/>
          <cell r="AK1057"/>
          <cell r="AL1057">
            <v>136</v>
          </cell>
          <cell r="AM1057">
            <v>41</v>
          </cell>
          <cell r="AO1057"/>
          <cell r="AP1057"/>
          <cell r="AQ1057"/>
          <cell r="AR1057"/>
          <cell r="AS1057"/>
          <cell r="AU1057">
            <v>40</v>
          </cell>
          <cell r="AV1057">
            <v>3</v>
          </cell>
          <cell r="AW1057" t="str">
            <v/>
          </cell>
        </row>
        <row r="1058">
          <cell r="A1058">
            <v>1056</v>
          </cell>
          <cell r="B1058">
            <v>2025</v>
          </cell>
          <cell r="C1058"/>
          <cell r="D1058" t="str">
            <v>001J100000VlDV2IAN</v>
          </cell>
          <cell r="E1058" t="str">
            <v>SUMIT ENTERPRISES</v>
          </cell>
          <cell r="F1058" t="str">
            <v>CHHATTISGARH</v>
          </cell>
          <cell r="G1058" t="str">
            <v>RAIPUR</v>
          </cell>
          <cell r="H1058"/>
          <cell r="I1058" t="str">
            <v>Global Steel</v>
          </cell>
          <cell r="J1058" t="str">
            <v>Swapnil Dahayat</v>
          </cell>
          <cell r="K1058"/>
          <cell r="L1058" t="str">
            <v>C13471</v>
          </cell>
          <cell r="M1058" t="str">
            <v>Central</v>
          </cell>
          <cell r="N1058">
            <v>492001</v>
          </cell>
          <cell r="O1058" t="str">
            <v>22ACJPA5045J1ZY</v>
          </cell>
          <cell r="P1058">
            <v>9285244008</v>
          </cell>
          <cell r="Q1058" t="str">
            <v>Apr'25</v>
          </cell>
          <cell r="R1058">
            <v>2026</v>
          </cell>
          <cell r="S1058"/>
          <cell r="T1058">
            <v>400</v>
          </cell>
          <cell r="U1058">
            <v>0</v>
          </cell>
          <cell r="V1058" t="str">
            <v>Alien</v>
          </cell>
          <cell r="W1058"/>
          <cell r="X1058"/>
          <cell r="Y1058"/>
          <cell r="Z1058"/>
          <cell r="AA1058"/>
          <cell r="AB1058"/>
          <cell r="AC1058"/>
          <cell r="AD1058"/>
          <cell r="AE1058"/>
          <cell r="AF1058"/>
          <cell r="AG1058"/>
          <cell r="AH1058"/>
          <cell r="AI1058"/>
          <cell r="AJ1058"/>
          <cell r="AK1058"/>
          <cell r="AL1058">
            <v>26</v>
          </cell>
          <cell r="AM1058"/>
          <cell r="AO1058"/>
          <cell r="AP1058"/>
          <cell r="AQ1058"/>
          <cell r="AR1058"/>
          <cell r="AS1058"/>
          <cell r="AU1058"/>
          <cell r="AV1058"/>
          <cell r="AW1058" t="str">
            <v/>
          </cell>
        </row>
        <row r="1059">
          <cell r="A1059">
            <v>1057</v>
          </cell>
          <cell r="B1059">
            <v>2025</v>
          </cell>
          <cell r="C1059"/>
          <cell r="D1059" t="str">
            <v>001J100000Vm2QEIAZ</v>
          </cell>
          <cell r="E1059" t="str">
            <v>LAXMIPRIYA CONSTRUCTIONS</v>
          </cell>
          <cell r="F1059" t="str">
            <v>ODISHA</v>
          </cell>
          <cell r="G1059" t="str">
            <v>KHORDHA</v>
          </cell>
          <cell r="H1059"/>
          <cell r="I1059" t="str">
            <v>Niyati Udyog Private Limited</v>
          </cell>
          <cell r="J1059" t="str">
            <v>Bidyut Ranjan Mishra</v>
          </cell>
          <cell r="K1059"/>
          <cell r="L1059" t="str">
            <v>C13293</v>
          </cell>
          <cell r="M1059" t="str">
            <v>Central</v>
          </cell>
          <cell r="N1059">
            <v>754005</v>
          </cell>
          <cell r="O1059" t="str">
            <v>21HLYPS2365J1ZC</v>
          </cell>
          <cell r="P1059">
            <v>9938650301</v>
          </cell>
          <cell r="Q1059" t="str">
            <v>Apr'25</v>
          </cell>
          <cell r="R1059">
            <v>2026</v>
          </cell>
          <cell r="S1059"/>
          <cell r="T1059">
            <v>200</v>
          </cell>
          <cell r="U1059">
            <v>0</v>
          </cell>
          <cell r="V1059" t="str">
            <v>Challenger</v>
          </cell>
          <cell r="W1059"/>
          <cell r="X1059"/>
          <cell r="Y1059"/>
          <cell r="Z1059"/>
          <cell r="AA1059"/>
          <cell r="AB1059"/>
          <cell r="AC1059"/>
          <cell r="AD1059"/>
          <cell r="AE1059"/>
          <cell r="AF1059"/>
          <cell r="AG1059"/>
          <cell r="AH1059"/>
          <cell r="AI1059"/>
          <cell r="AJ1059"/>
          <cell r="AK1059"/>
          <cell r="AL1059">
            <v>32</v>
          </cell>
          <cell r="AM1059"/>
          <cell r="AN1059">
            <v>13</v>
          </cell>
          <cell r="AO1059">
            <v>8</v>
          </cell>
          <cell r="AP1059"/>
          <cell r="AQ1059"/>
          <cell r="AR1059">
            <v>2.77</v>
          </cell>
          <cell r="AS1059">
            <v>2.31</v>
          </cell>
          <cell r="AU1059"/>
          <cell r="AV1059"/>
          <cell r="AW1059" t="str">
            <v/>
          </cell>
        </row>
        <row r="1060">
          <cell r="A1060">
            <v>1058</v>
          </cell>
          <cell r="B1060">
            <v>2025</v>
          </cell>
          <cell r="C1060"/>
          <cell r="D1060" t="str">
            <v>001J1000009EpwsIAC</v>
          </cell>
          <cell r="E1060" t="str">
            <v>J D ENTERPRISES</v>
          </cell>
          <cell r="F1060" t="str">
            <v>ODISHA</v>
          </cell>
          <cell r="G1060" t="str">
            <v>CUTTACK</v>
          </cell>
          <cell r="H1060" t="str">
            <v>Cuttack Sadar</v>
          </cell>
          <cell r="I1060" t="str">
            <v>Niyati Udyog Private Limited</v>
          </cell>
          <cell r="J1060" t="str">
            <v>Bidyut Ranjan Mishra</v>
          </cell>
          <cell r="K1060"/>
          <cell r="L1060" t="str">
            <v>C13293</v>
          </cell>
          <cell r="M1060" t="str">
            <v>Central</v>
          </cell>
          <cell r="N1060">
            <v>753014</v>
          </cell>
          <cell r="O1060" t="str">
            <v>21BLNPS7989F2ZD</v>
          </cell>
          <cell r="P1060">
            <v>7008577721</v>
          </cell>
          <cell r="Q1060" t="str">
            <v>Apr'25</v>
          </cell>
          <cell r="R1060">
            <v>2026</v>
          </cell>
          <cell r="S1060"/>
          <cell r="T1060">
            <v>150</v>
          </cell>
          <cell r="U1060">
            <v>0.35819999999999996</v>
          </cell>
          <cell r="V1060" t="str">
            <v>Star</v>
          </cell>
          <cell r="W1060"/>
          <cell r="X1060"/>
          <cell r="Y1060"/>
          <cell r="Z1060"/>
          <cell r="AA1060"/>
          <cell r="AB1060"/>
          <cell r="AC1060"/>
          <cell r="AD1060"/>
          <cell r="AE1060"/>
          <cell r="AF1060"/>
          <cell r="AG1060"/>
          <cell r="AH1060"/>
          <cell r="AI1060"/>
          <cell r="AJ1060"/>
          <cell r="AK1060"/>
          <cell r="AL1060">
            <v>32.159999999999997</v>
          </cell>
          <cell r="AM1060"/>
          <cell r="AN1060">
            <v>43</v>
          </cell>
          <cell r="AO1060">
            <v>32.28</v>
          </cell>
          <cell r="AP1060">
            <v>77.84</v>
          </cell>
          <cell r="AQ1060">
            <v>12.68</v>
          </cell>
          <cell r="AR1060">
            <v>8.68</v>
          </cell>
          <cell r="AS1060">
            <v>41.8</v>
          </cell>
          <cell r="AT1060">
            <v>97.08</v>
          </cell>
          <cell r="AU1060">
            <v>14</v>
          </cell>
          <cell r="AV1060">
            <v>50.11</v>
          </cell>
          <cell r="AW1060">
            <v>89</v>
          </cell>
        </row>
        <row r="1061">
          <cell r="A1061">
            <v>1059</v>
          </cell>
          <cell r="B1061">
            <v>2025</v>
          </cell>
          <cell r="C1061"/>
          <cell r="D1061" t="str">
            <v>001J100000Vm35rIAB</v>
          </cell>
          <cell r="E1061" t="str">
            <v>DAS ENTERPRISES</v>
          </cell>
          <cell r="F1061" t="str">
            <v>ODISHA</v>
          </cell>
          <cell r="G1061" t="str">
            <v>KHORDHA</v>
          </cell>
          <cell r="H1061"/>
          <cell r="I1061" t="str">
            <v>Niyati Udyog Private Limited</v>
          </cell>
          <cell r="J1061" t="str">
            <v>Bidyut Ranjan Mishra</v>
          </cell>
          <cell r="K1061"/>
          <cell r="L1061" t="str">
            <v>C13293</v>
          </cell>
          <cell r="M1061" t="str">
            <v>Central</v>
          </cell>
          <cell r="N1061">
            <v>751019</v>
          </cell>
          <cell r="O1061" t="str">
            <v>21AKMPD0252B1Z3</v>
          </cell>
          <cell r="P1061">
            <v>6302804706</v>
          </cell>
          <cell r="Q1061" t="str">
            <v>Apr'25</v>
          </cell>
          <cell r="R1061">
            <v>2026</v>
          </cell>
          <cell r="S1061"/>
          <cell r="T1061">
            <v>45</v>
          </cell>
          <cell r="U1061">
            <v>0</v>
          </cell>
          <cell r="V1061" t="str">
            <v>Minor</v>
          </cell>
          <cell r="W1061"/>
          <cell r="X1061"/>
          <cell r="Y1061"/>
          <cell r="Z1061"/>
          <cell r="AA1061"/>
          <cell r="AB1061"/>
          <cell r="AC1061"/>
          <cell r="AD1061"/>
          <cell r="AE1061"/>
          <cell r="AF1061"/>
          <cell r="AG1061"/>
          <cell r="AH1061"/>
          <cell r="AI1061"/>
          <cell r="AJ1061"/>
          <cell r="AK1061"/>
          <cell r="AL1061">
            <v>34.590000000000003</v>
          </cell>
          <cell r="AM1061">
            <v>32</v>
          </cell>
          <cell r="AO1061"/>
          <cell r="AP1061"/>
          <cell r="AQ1061"/>
          <cell r="AR1061"/>
          <cell r="AS1061"/>
          <cell r="AU1061"/>
          <cell r="AV1061"/>
          <cell r="AW1061" t="str">
            <v/>
          </cell>
        </row>
        <row r="1062">
          <cell r="A1062">
            <v>1060</v>
          </cell>
          <cell r="B1062">
            <v>2025</v>
          </cell>
          <cell r="C1062"/>
          <cell r="D1062" t="str">
            <v>001J100000Vm387IAB</v>
          </cell>
          <cell r="E1062" t="e">
            <v>#VALUE!</v>
          </cell>
          <cell r="F1062" t="e">
            <v>#VALUE!</v>
          </cell>
          <cell r="G1062" t="e">
            <v>#VALUE!</v>
          </cell>
          <cell r="H1062"/>
          <cell r="I1062" t="str">
            <v>Niyati Udyog Private Limited</v>
          </cell>
          <cell r="J1062" t="e">
            <v>#VALUE!</v>
          </cell>
          <cell r="K1062"/>
          <cell r="L1062" t="str">
            <v>C13293</v>
          </cell>
          <cell r="M1062" t="str">
            <v>Central</v>
          </cell>
          <cell r="N1062" t="e">
            <v>#VALUE!</v>
          </cell>
          <cell r="O1062" t="e">
            <v>#VALUE!</v>
          </cell>
          <cell r="P1062" t="e">
            <v>#VALUE!</v>
          </cell>
          <cell r="Q1062" t="str">
            <v>Apr'25</v>
          </cell>
          <cell r="R1062">
            <v>2026</v>
          </cell>
          <cell r="S1062"/>
          <cell r="T1062">
            <v>50</v>
          </cell>
          <cell r="U1062">
            <v>0</v>
          </cell>
          <cell r="V1062" t="str">
            <v>Minor</v>
          </cell>
          <cell r="W1062"/>
          <cell r="X1062"/>
          <cell r="Y1062"/>
          <cell r="Z1062"/>
          <cell r="AA1062"/>
          <cell r="AB1062"/>
          <cell r="AC1062"/>
          <cell r="AD1062"/>
          <cell r="AE1062"/>
          <cell r="AF1062"/>
          <cell r="AG1062"/>
          <cell r="AH1062"/>
          <cell r="AI1062"/>
          <cell r="AJ1062"/>
          <cell r="AK1062"/>
          <cell r="AL1062">
            <v>37.576999999999998</v>
          </cell>
          <cell r="AM1062"/>
          <cell r="AN1062">
            <v>53</v>
          </cell>
          <cell r="AO1062">
            <v>36.119999999999997</v>
          </cell>
          <cell r="AP1062"/>
          <cell r="AQ1062"/>
          <cell r="AR1062"/>
          <cell r="AS1062"/>
          <cell r="AU1062"/>
          <cell r="AV1062"/>
          <cell r="AW1062" t="str">
            <v/>
          </cell>
        </row>
        <row r="1063">
          <cell r="A1063">
            <v>1061</v>
          </cell>
          <cell r="B1063">
            <v>2025</v>
          </cell>
          <cell r="C1063"/>
          <cell r="D1063" t="str">
            <v>001J100000TuhkFIAR</v>
          </cell>
          <cell r="E1063" t="str">
            <v>CEMENT HOUSE</v>
          </cell>
          <cell r="F1063" t="str">
            <v>MADHYA PRADESH</v>
          </cell>
          <cell r="G1063" t="str">
            <v>DEWAS</v>
          </cell>
          <cell r="H1063" t="str">
            <v>Dewas</v>
          </cell>
          <cell r="I1063" t="str">
            <v>R. K. ENTERPRISES</v>
          </cell>
          <cell r="J1063" t="str">
            <v>Yogeshwar Richhariya</v>
          </cell>
          <cell r="K1063"/>
          <cell r="L1063" t="str">
            <v>001J1000005ZfroIAC</v>
          </cell>
          <cell r="M1063" t="str">
            <v>Central</v>
          </cell>
          <cell r="N1063">
            <v>455001</v>
          </cell>
          <cell r="O1063" t="str">
            <v>23ADGPC7234B1Z9</v>
          </cell>
          <cell r="P1063">
            <v>8995776539</v>
          </cell>
          <cell r="Q1063" t="str">
            <v>Apr'25</v>
          </cell>
          <cell r="R1063">
            <v>2026</v>
          </cell>
          <cell r="S1063"/>
          <cell r="T1063">
            <v>70</v>
          </cell>
          <cell r="U1063">
            <v>0</v>
          </cell>
          <cell r="V1063" t="str">
            <v>Challenger</v>
          </cell>
          <cell r="W1063"/>
          <cell r="X1063"/>
          <cell r="Y1063"/>
          <cell r="Z1063"/>
          <cell r="AA1063"/>
          <cell r="AB1063"/>
          <cell r="AC1063"/>
          <cell r="AD1063"/>
          <cell r="AE1063"/>
          <cell r="AF1063"/>
          <cell r="AG1063"/>
          <cell r="AH1063"/>
          <cell r="AI1063"/>
          <cell r="AJ1063"/>
          <cell r="AK1063"/>
          <cell r="AL1063">
            <v>5.01</v>
          </cell>
          <cell r="AM1063"/>
          <cell r="AO1063"/>
          <cell r="AP1063"/>
          <cell r="AQ1063">
            <v>2</v>
          </cell>
          <cell r="AR1063">
            <v>1.5</v>
          </cell>
          <cell r="AS1063"/>
          <cell r="AU1063"/>
          <cell r="AV1063"/>
          <cell r="AW1063" t="str">
            <v/>
          </cell>
        </row>
        <row r="1064">
          <cell r="A1064">
            <v>1062</v>
          </cell>
          <cell r="B1064">
            <v>2025</v>
          </cell>
          <cell r="C1064"/>
          <cell r="D1064" t="str">
            <v>0015g00001dIXy3AAG</v>
          </cell>
          <cell r="E1064" t="str">
            <v>Shree Radha Krishna Steel</v>
          </cell>
          <cell r="F1064" t="str">
            <v>MADHYA PRADESH</v>
          </cell>
          <cell r="G1064" t="str">
            <v>INDORE</v>
          </cell>
          <cell r="H1064"/>
          <cell r="I1064" t="str">
            <v>R. K. ENTERPRISES</v>
          </cell>
          <cell r="J1064" t="str">
            <v>Yogeshwar Richhariya</v>
          </cell>
          <cell r="K1064"/>
          <cell r="L1064" t="str">
            <v>001J1000005ZfroIAC</v>
          </cell>
          <cell r="M1064" t="str">
            <v>Central</v>
          </cell>
          <cell r="N1064">
            <v>452016</v>
          </cell>
          <cell r="O1064" t="str">
            <v>23ACFPL4811P1ZH</v>
          </cell>
          <cell r="P1064">
            <v>9301396700</v>
          </cell>
          <cell r="Q1064" t="str">
            <v>Apr'25</v>
          </cell>
          <cell r="R1064">
            <v>2026</v>
          </cell>
          <cell r="S1064"/>
          <cell r="T1064">
            <v>300</v>
          </cell>
          <cell r="U1064">
            <v>2.4444444444444448E-3</v>
          </cell>
          <cell r="V1064" t="str">
            <v>Alien</v>
          </cell>
          <cell r="W1064"/>
          <cell r="X1064"/>
          <cell r="Y1064"/>
          <cell r="Z1064"/>
          <cell r="AA1064"/>
          <cell r="AB1064"/>
          <cell r="AC1064"/>
          <cell r="AD1064"/>
          <cell r="AE1064"/>
          <cell r="AF1064"/>
          <cell r="AG1064"/>
          <cell r="AH1064"/>
          <cell r="AI1064"/>
          <cell r="AJ1064"/>
          <cell r="AK1064"/>
          <cell r="AL1064">
            <v>4.4800000000000004</v>
          </cell>
          <cell r="AM1064"/>
          <cell r="AO1064"/>
          <cell r="AP1064"/>
          <cell r="AQ1064"/>
          <cell r="AR1064"/>
          <cell r="AS1064">
            <v>5</v>
          </cell>
          <cell r="AU1064">
            <v>1</v>
          </cell>
          <cell r="AV1064">
            <v>1.2</v>
          </cell>
          <cell r="AW1064" t="str">
            <v/>
          </cell>
        </row>
        <row r="1065">
          <cell r="A1065">
            <v>1063</v>
          </cell>
          <cell r="B1065">
            <v>2025</v>
          </cell>
          <cell r="C1065"/>
          <cell r="D1065" t="str">
            <v>001J1000005aYWNIA2</v>
          </cell>
          <cell r="E1065" t="str">
            <v>Shree Banshilal Shankarlal Choudhary Shamgarh</v>
          </cell>
          <cell r="F1065" t="str">
            <v>MADHYA PRADESH</v>
          </cell>
          <cell r="G1065" t="str">
            <v>MANDSAUR</v>
          </cell>
          <cell r="H1065"/>
          <cell r="I1065" t="str">
            <v>R. K. ENTERPRISES</v>
          </cell>
          <cell r="J1065" t="str">
            <v>Yogeshwar Richhariya</v>
          </cell>
          <cell r="K1065"/>
          <cell r="L1065" t="str">
            <v>001J1000005ZfroIAC</v>
          </cell>
          <cell r="M1065" t="str">
            <v>Central</v>
          </cell>
          <cell r="N1065">
            <v>458883</v>
          </cell>
          <cell r="O1065" t="str">
            <v>23AADFS6440F2Z</v>
          </cell>
          <cell r="P1065">
            <v>9425978767</v>
          </cell>
          <cell r="Q1065" t="str">
            <v>Apr'25</v>
          </cell>
          <cell r="R1065">
            <v>2026</v>
          </cell>
          <cell r="S1065"/>
          <cell r="T1065" t="str">
            <v/>
          </cell>
          <cell r="U1065">
            <v>0</v>
          </cell>
          <cell r="V1065" t="str">
            <v>Potential Not updated</v>
          </cell>
          <cell r="W1065"/>
          <cell r="X1065"/>
          <cell r="Y1065"/>
          <cell r="Z1065"/>
          <cell r="AA1065"/>
          <cell r="AB1065"/>
          <cell r="AC1065"/>
          <cell r="AD1065"/>
          <cell r="AE1065"/>
          <cell r="AF1065"/>
          <cell r="AG1065"/>
          <cell r="AH1065"/>
          <cell r="AI1065"/>
          <cell r="AJ1065"/>
          <cell r="AK1065"/>
          <cell r="AL1065">
            <v>4.9400000000000004</v>
          </cell>
          <cell r="AM1065">
            <v>3</v>
          </cell>
          <cell r="AO1065"/>
          <cell r="AP1065"/>
          <cell r="AQ1065"/>
          <cell r="AR1065"/>
          <cell r="AS1065"/>
          <cell r="AU1065"/>
          <cell r="AV1065"/>
          <cell r="AW1065" t="str">
            <v/>
          </cell>
        </row>
        <row r="1066">
          <cell r="A1066">
            <v>1064</v>
          </cell>
          <cell r="B1066">
            <v>2025</v>
          </cell>
          <cell r="C1066"/>
          <cell r="D1066" t="str">
            <v>001J100000Vm7W7IAJ</v>
          </cell>
          <cell r="E1066" t="str">
            <v>V.K. SALES CORPORATION</v>
          </cell>
          <cell r="F1066" t="str">
            <v>MADHYA PRADESH</v>
          </cell>
          <cell r="G1066" t="str">
            <v>INDORE</v>
          </cell>
          <cell r="H1066"/>
          <cell r="I1066" t="str">
            <v>R. K. ENTERPRISES</v>
          </cell>
          <cell r="J1066" t="str">
            <v>Yogeshwar Richhariya</v>
          </cell>
          <cell r="K1066"/>
          <cell r="L1066" t="str">
            <v>001J1000005ZfroIAC</v>
          </cell>
          <cell r="M1066" t="str">
            <v>Central</v>
          </cell>
          <cell r="N1066">
            <v>452001</v>
          </cell>
          <cell r="O1066" t="str">
            <v>23ABVPY7161N1ZL</v>
          </cell>
          <cell r="P1066">
            <v>9009710620</v>
          </cell>
          <cell r="Q1066" t="str">
            <v>Apr'25</v>
          </cell>
          <cell r="R1066">
            <v>2026</v>
          </cell>
          <cell r="S1066"/>
          <cell r="T1066">
            <v>50</v>
          </cell>
          <cell r="U1066">
            <v>0.17746666666666666</v>
          </cell>
          <cell r="V1066" t="str">
            <v>Friendly</v>
          </cell>
          <cell r="W1066"/>
          <cell r="X1066"/>
          <cell r="Y1066"/>
          <cell r="Z1066"/>
          <cell r="AA1066"/>
          <cell r="AB1066"/>
          <cell r="AC1066"/>
          <cell r="AD1066"/>
          <cell r="AE1066"/>
          <cell r="AF1066"/>
          <cell r="AG1066"/>
          <cell r="AH1066"/>
          <cell r="AI1066"/>
          <cell r="AJ1066"/>
          <cell r="AK1066"/>
          <cell r="AL1066">
            <v>10.6</v>
          </cell>
          <cell r="AM1066">
            <v>3</v>
          </cell>
          <cell r="AN1066">
            <v>3</v>
          </cell>
          <cell r="AO1066">
            <v>27.3</v>
          </cell>
          <cell r="AP1066">
            <v>11</v>
          </cell>
          <cell r="AQ1066">
            <v>17.600000000000001</v>
          </cell>
          <cell r="AR1066">
            <v>2</v>
          </cell>
          <cell r="AS1066">
            <v>16.43</v>
          </cell>
          <cell r="AT1066">
            <v>6.52</v>
          </cell>
          <cell r="AU1066">
            <v>15</v>
          </cell>
          <cell r="AV1066">
            <v>5.0999999999999996</v>
          </cell>
          <cell r="AW1066">
            <v>9</v>
          </cell>
        </row>
        <row r="1067">
          <cell r="A1067">
            <v>1065</v>
          </cell>
          <cell r="B1067">
            <v>2025</v>
          </cell>
          <cell r="C1067"/>
          <cell r="D1067" t="str">
            <v>001J100000JstANIAZ</v>
          </cell>
          <cell r="E1067" t="str">
            <v>M/S JAYNA ISPAT</v>
          </cell>
          <cell r="F1067" t="str">
            <v>RAJASTHAN</v>
          </cell>
          <cell r="G1067" t="str">
            <v>KOTA</v>
          </cell>
          <cell r="H1067" t="str">
            <v>Kota</v>
          </cell>
          <cell r="I1067" t="str">
            <v>SACHDEVA ISPAT PVT LTD</v>
          </cell>
          <cell r="J1067" t="str">
            <v>Papun Padhan</v>
          </cell>
          <cell r="K1067"/>
          <cell r="L1067" t="str">
            <v>C12823</v>
          </cell>
          <cell r="M1067" t="str">
            <v>Central</v>
          </cell>
          <cell r="N1067">
            <v>324007</v>
          </cell>
          <cell r="O1067" t="str">
            <v>08AJOPJ8061F1ZY</v>
          </cell>
          <cell r="P1067">
            <v>919982210176</v>
          </cell>
          <cell r="Q1067" t="str">
            <v>Apr'25</v>
          </cell>
          <cell r="R1067">
            <v>2026</v>
          </cell>
          <cell r="S1067"/>
          <cell r="T1067" t="str">
            <v/>
          </cell>
          <cell r="U1067">
            <v>0</v>
          </cell>
          <cell r="V1067" t="str">
            <v>Potential Not updated</v>
          </cell>
          <cell r="W1067"/>
          <cell r="X1067"/>
          <cell r="Y1067"/>
          <cell r="Z1067"/>
          <cell r="AA1067"/>
          <cell r="AB1067"/>
          <cell r="AC1067"/>
          <cell r="AD1067"/>
          <cell r="AE1067"/>
          <cell r="AF1067"/>
          <cell r="AG1067"/>
          <cell r="AH1067"/>
          <cell r="AI1067"/>
          <cell r="AJ1067"/>
          <cell r="AK1067"/>
          <cell r="AL1067">
            <v>91.7</v>
          </cell>
          <cell r="AM1067"/>
          <cell r="AO1067"/>
          <cell r="AP1067"/>
          <cell r="AQ1067"/>
          <cell r="AR1067"/>
          <cell r="AS1067"/>
          <cell r="AU1067"/>
          <cell r="AV1067"/>
          <cell r="AW1067" t="str">
            <v/>
          </cell>
        </row>
        <row r="1068">
          <cell r="A1068">
            <v>1066</v>
          </cell>
          <cell r="B1068">
            <v>2025</v>
          </cell>
          <cell r="C1068"/>
          <cell r="D1068" t="str">
            <v>001J100000Vm62MIAR</v>
          </cell>
          <cell r="E1068" t="str">
            <v>M/S KHANDELWAL ENTERPRISES</v>
          </cell>
          <cell r="F1068" t="str">
            <v>ODISHA</v>
          </cell>
          <cell r="G1068" t="str">
            <v>MAYURBHANJ</v>
          </cell>
          <cell r="H1068"/>
          <cell r="I1068" t="str">
            <v>SACHDEVA ISPAT PVT LTD</v>
          </cell>
          <cell r="J1068" t="str">
            <v>Papun Padhan</v>
          </cell>
          <cell r="K1068"/>
          <cell r="L1068" t="str">
            <v>C12823</v>
          </cell>
          <cell r="M1068" t="str">
            <v>Central</v>
          </cell>
          <cell r="N1068">
            <v>757001</v>
          </cell>
          <cell r="O1068" t="str">
            <v>21ALIPK2398E1Z9</v>
          </cell>
          <cell r="P1068">
            <v>8847883931</v>
          </cell>
          <cell r="Q1068" t="str">
            <v>Apr'25</v>
          </cell>
          <cell r="R1068">
            <v>2026</v>
          </cell>
          <cell r="S1068"/>
          <cell r="T1068">
            <v>100</v>
          </cell>
          <cell r="U1068">
            <v>4.1666666666666671E-2</v>
          </cell>
          <cell r="V1068" t="str">
            <v>Challenger</v>
          </cell>
          <cell r="W1068"/>
          <cell r="X1068"/>
          <cell r="Y1068"/>
          <cell r="Z1068"/>
          <cell r="AA1068"/>
          <cell r="AB1068"/>
          <cell r="AC1068"/>
          <cell r="AD1068"/>
          <cell r="AE1068"/>
          <cell r="AF1068"/>
          <cell r="AG1068"/>
          <cell r="AH1068"/>
          <cell r="AI1068"/>
          <cell r="AJ1068"/>
          <cell r="AK1068"/>
          <cell r="AL1068">
            <v>5</v>
          </cell>
          <cell r="AM1068"/>
          <cell r="AO1068"/>
          <cell r="AP1068"/>
          <cell r="AQ1068"/>
          <cell r="AR1068"/>
          <cell r="AS1068"/>
          <cell r="AT1068">
            <v>10.5</v>
          </cell>
          <cell r="AU1068"/>
          <cell r="AV1068">
            <v>2</v>
          </cell>
          <cell r="AW1068">
            <v>6</v>
          </cell>
        </row>
        <row r="1069">
          <cell r="A1069">
            <v>1067</v>
          </cell>
          <cell r="B1069">
            <v>2025</v>
          </cell>
          <cell r="C1069"/>
          <cell r="D1069" t="str">
            <v>001J100000Tv5cIIAR</v>
          </cell>
          <cell r="E1069" t="str">
            <v>VIKAS  ASSOCIATES</v>
          </cell>
          <cell r="F1069" t="str">
            <v>CHHATTISGARH</v>
          </cell>
          <cell r="G1069" t="str">
            <v>KORBA</v>
          </cell>
          <cell r="H1069" t="str">
            <v>Korba</v>
          </cell>
          <cell r="I1069" t="str">
            <v>SSTL (INDIA) PRIVATE LIMITED</v>
          </cell>
          <cell r="J1069" t="str">
            <v>Ekeshwar Sahu</v>
          </cell>
          <cell r="K1069"/>
          <cell r="L1069" t="str">
            <v>C13295</v>
          </cell>
          <cell r="M1069" t="str">
            <v>Central</v>
          </cell>
          <cell r="N1069">
            <v>495677</v>
          </cell>
          <cell r="O1069" t="str">
            <v>22AHAPG1706G1Z6</v>
          </cell>
          <cell r="P1069">
            <v>8889914441</v>
          </cell>
          <cell r="Q1069" t="str">
            <v>Apr'25</v>
          </cell>
          <cell r="R1069">
            <v>2026</v>
          </cell>
          <cell r="S1069"/>
          <cell r="T1069">
            <v>10</v>
          </cell>
          <cell r="U1069">
            <v>0</v>
          </cell>
          <cell r="V1069" t="str">
            <v>Minor</v>
          </cell>
          <cell r="W1069"/>
          <cell r="X1069"/>
          <cell r="Y1069"/>
          <cell r="Z1069"/>
          <cell r="AA1069"/>
          <cell r="AB1069"/>
          <cell r="AC1069"/>
          <cell r="AD1069"/>
          <cell r="AE1069"/>
          <cell r="AF1069"/>
          <cell r="AG1069"/>
          <cell r="AH1069"/>
          <cell r="AI1069"/>
          <cell r="AJ1069"/>
          <cell r="AK1069"/>
          <cell r="AL1069">
            <v>21</v>
          </cell>
          <cell r="AM1069"/>
          <cell r="AO1069"/>
          <cell r="AP1069"/>
          <cell r="AQ1069"/>
          <cell r="AR1069"/>
          <cell r="AS1069"/>
          <cell r="AU1069"/>
          <cell r="AV1069"/>
          <cell r="AW1069" t="str">
            <v/>
          </cell>
        </row>
        <row r="1070">
          <cell r="A1070">
            <v>1068</v>
          </cell>
          <cell r="B1070">
            <v>2025</v>
          </cell>
          <cell r="C1070"/>
          <cell r="D1070" t="str">
            <v>001J100000Vl8OJIAZ</v>
          </cell>
          <cell r="E1070" t="str">
            <v>M/S MUKESH TRADERS</v>
          </cell>
          <cell r="F1070" t="str">
            <v>BIHAR</v>
          </cell>
          <cell r="G1070" t="str">
            <v>GAYA</v>
          </cell>
          <cell r="H1070"/>
          <cell r="I1070" t="str">
            <v>MEWARAM MADHUSUDAN PRASAD &amp; SONS</v>
          </cell>
          <cell r="J1070" t="str">
            <v>Praveen Kumar</v>
          </cell>
          <cell r="K1070"/>
          <cell r="L1070" t="str">
            <v>001J100000S01ukIAB</v>
          </cell>
          <cell r="M1070" t="str">
            <v>East</v>
          </cell>
          <cell r="N1070">
            <v>823002</v>
          </cell>
          <cell r="O1070" t="str">
            <v>10BPTPS5699E1ZA</v>
          </cell>
          <cell r="P1070">
            <v>9939203411</v>
          </cell>
          <cell r="Q1070" t="str">
            <v>Apr'25</v>
          </cell>
          <cell r="R1070">
            <v>2026</v>
          </cell>
          <cell r="S1070"/>
          <cell r="T1070">
            <v>90</v>
          </cell>
          <cell r="U1070">
            <v>0</v>
          </cell>
          <cell r="V1070" t="str">
            <v>Challenger</v>
          </cell>
          <cell r="W1070"/>
          <cell r="X1070"/>
          <cell r="Y1070"/>
          <cell r="Z1070"/>
          <cell r="AA1070"/>
          <cell r="AB1070"/>
          <cell r="AC1070"/>
          <cell r="AD1070"/>
          <cell r="AE1070"/>
          <cell r="AF1070"/>
          <cell r="AG1070"/>
          <cell r="AH1070"/>
          <cell r="AI1070"/>
          <cell r="AJ1070"/>
          <cell r="AK1070"/>
          <cell r="AL1070">
            <v>15</v>
          </cell>
          <cell r="AM1070">
            <v>10</v>
          </cell>
          <cell r="AN1070">
            <v>10</v>
          </cell>
          <cell r="AO1070"/>
          <cell r="AP1070"/>
          <cell r="AQ1070"/>
          <cell r="AR1070"/>
          <cell r="AS1070"/>
          <cell r="AU1070"/>
          <cell r="AV1070"/>
          <cell r="AW1070" t="str">
            <v/>
          </cell>
        </row>
        <row r="1071">
          <cell r="A1071">
            <v>1069</v>
          </cell>
          <cell r="B1071">
            <v>2025</v>
          </cell>
          <cell r="C1071"/>
          <cell r="D1071" t="str">
            <v>001J100000TuL2PIAV</v>
          </cell>
          <cell r="E1071" t="str">
            <v>M/S VISHNU SHIVAM ENTERPRISES</v>
          </cell>
          <cell r="F1071" t="str">
            <v>BIHAR</v>
          </cell>
          <cell r="G1071" t="str">
            <v>GAYA</v>
          </cell>
          <cell r="H1071"/>
          <cell r="I1071" t="str">
            <v>MEWARAM MADHUSUDAN PRASAD &amp; SONS</v>
          </cell>
          <cell r="J1071" t="str">
            <v>Praveen Kumar</v>
          </cell>
          <cell r="K1071"/>
          <cell r="L1071" t="str">
            <v>001J100000S01ukIAB</v>
          </cell>
          <cell r="M1071" t="str">
            <v>East</v>
          </cell>
          <cell r="N1071">
            <v>823001</v>
          </cell>
          <cell r="O1071" t="str">
            <v>10AOYPP7441N1Z8</v>
          </cell>
          <cell r="P1071">
            <v>9430840524</v>
          </cell>
          <cell r="Q1071" t="str">
            <v>Apr'25</v>
          </cell>
          <cell r="R1071">
            <v>2026</v>
          </cell>
          <cell r="S1071"/>
          <cell r="T1071">
            <v>400</v>
          </cell>
          <cell r="U1071">
            <v>0</v>
          </cell>
          <cell r="V1071" t="str">
            <v>Alien</v>
          </cell>
          <cell r="W1071"/>
          <cell r="X1071"/>
          <cell r="Y1071"/>
          <cell r="Z1071"/>
          <cell r="AA1071"/>
          <cell r="AB1071"/>
          <cell r="AC1071"/>
          <cell r="AD1071"/>
          <cell r="AE1071"/>
          <cell r="AF1071"/>
          <cell r="AG1071"/>
          <cell r="AH1071"/>
          <cell r="AI1071"/>
          <cell r="AJ1071"/>
          <cell r="AK1071"/>
          <cell r="AL1071">
            <v>15</v>
          </cell>
          <cell r="AM1071">
            <v>15</v>
          </cell>
          <cell r="AO1071"/>
          <cell r="AP1071"/>
          <cell r="AQ1071"/>
          <cell r="AR1071"/>
          <cell r="AS1071"/>
          <cell r="AU1071"/>
          <cell r="AV1071"/>
          <cell r="AW1071" t="str">
            <v/>
          </cell>
        </row>
        <row r="1072">
          <cell r="A1072">
            <v>1070</v>
          </cell>
          <cell r="B1072">
            <v>2025</v>
          </cell>
          <cell r="C1072"/>
          <cell r="D1072" t="str">
            <v>001j100000TuL4fIAF</v>
          </cell>
          <cell r="E1072" t="str">
            <v>M/S NITISH TRADERS</v>
          </cell>
          <cell r="F1072" t="str">
            <v>BIHAR</v>
          </cell>
          <cell r="G1072" t="str">
            <v>GAYA</v>
          </cell>
          <cell r="H1072" t="str">
            <v>Manpur</v>
          </cell>
          <cell r="I1072" t="str">
            <v>MEWARAM MADHUSUDAN PRASAD &amp; SONS</v>
          </cell>
          <cell r="J1072" t="str">
            <v>Praveen Kumar</v>
          </cell>
          <cell r="K1072"/>
          <cell r="L1072" t="str">
            <v>001J100000S01ukIAB</v>
          </cell>
          <cell r="M1072" t="str">
            <v>East</v>
          </cell>
          <cell r="N1072">
            <v>823003</v>
          </cell>
          <cell r="O1072" t="str">
            <v>10BWJPS1205F1Z2</v>
          </cell>
          <cell r="P1072">
            <v>9955522983</v>
          </cell>
          <cell r="Q1072" t="str">
            <v>Apr'25</v>
          </cell>
          <cell r="R1072">
            <v>2026</v>
          </cell>
          <cell r="S1072"/>
          <cell r="T1072">
            <v>165</v>
          </cell>
          <cell r="U1072">
            <v>0</v>
          </cell>
          <cell r="V1072" t="str">
            <v>Challenger</v>
          </cell>
          <cell r="W1072"/>
          <cell r="X1072"/>
          <cell r="Y1072"/>
          <cell r="Z1072"/>
          <cell r="AA1072"/>
          <cell r="AB1072"/>
          <cell r="AC1072"/>
          <cell r="AD1072"/>
          <cell r="AE1072"/>
          <cell r="AF1072"/>
          <cell r="AG1072"/>
          <cell r="AH1072"/>
          <cell r="AI1072"/>
          <cell r="AJ1072"/>
          <cell r="AK1072"/>
          <cell r="AL1072">
            <v>10</v>
          </cell>
          <cell r="AM1072"/>
          <cell r="AO1072"/>
          <cell r="AP1072"/>
          <cell r="AQ1072"/>
          <cell r="AR1072"/>
          <cell r="AS1072"/>
          <cell r="AU1072"/>
          <cell r="AV1072"/>
          <cell r="AW1072" t="str">
            <v/>
          </cell>
        </row>
        <row r="1073">
          <cell r="A1073">
            <v>1071</v>
          </cell>
          <cell r="B1073">
            <v>2025</v>
          </cell>
          <cell r="C1073"/>
          <cell r="D1073" t="str">
            <v>001J100000VldZBIAZ</v>
          </cell>
          <cell r="E1073" t="str">
            <v>RAJ LAXMI TRADERS</v>
          </cell>
          <cell r="F1073" t="str">
            <v>BIHAR</v>
          </cell>
          <cell r="G1073" t="str">
            <v>SIWAN</v>
          </cell>
          <cell r="H1073"/>
          <cell r="I1073" t="str">
            <v>SUBH NEXTGEN PRIVATE LIMITED</v>
          </cell>
          <cell r="J1073" t="str">
            <v>Punit Kumar</v>
          </cell>
          <cell r="K1073"/>
          <cell r="L1073" t="str">
            <v>001J100000VmM42IAF</v>
          </cell>
          <cell r="M1073" t="str">
            <v>East</v>
          </cell>
          <cell r="N1073">
            <v>841226</v>
          </cell>
          <cell r="O1073" t="str">
            <v>10DXGPK0212J1Z3</v>
          </cell>
          <cell r="P1073">
            <v>8969064491</v>
          </cell>
          <cell r="Q1073" t="str">
            <v>Apr'25</v>
          </cell>
          <cell r="R1073">
            <v>2026</v>
          </cell>
          <cell r="S1073"/>
          <cell r="T1073">
            <v>50</v>
          </cell>
          <cell r="U1073">
            <v>0</v>
          </cell>
          <cell r="V1073" t="str">
            <v>Minor</v>
          </cell>
          <cell r="W1073"/>
          <cell r="X1073"/>
          <cell r="Y1073"/>
          <cell r="Z1073"/>
          <cell r="AA1073"/>
          <cell r="AB1073"/>
          <cell r="AC1073"/>
          <cell r="AD1073"/>
          <cell r="AE1073"/>
          <cell r="AF1073"/>
          <cell r="AG1073"/>
          <cell r="AH1073"/>
          <cell r="AI1073"/>
          <cell r="AJ1073"/>
          <cell r="AK1073"/>
          <cell r="AL1073">
            <v>15</v>
          </cell>
          <cell r="AM1073"/>
          <cell r="AN1073"/>
          <cell r="AO1073"/>
          <cell r="AP1073"/>
          <cell r="AQ1073"/>
          <cell r="AR1073"/>
          <cell r="AS1073"/>
          <cell r="AT1073"/>
          <cell r="AU1073"/>
          <cell r="AV1073"/>
          <cell r="AW1073" t="str">
            <v/>
          </cell>
        </row>
        <row r="1074">
          <cell r="A1074">
            <v>1072</v>
          </cell>
          <cell r="B1074">
            <v>2025</v>
          </cell>
          <cell r="C1074"/>
          <cell r="D1074" t="str">
            <v>001J100000VldM2IAJ</v>
          </cell>
          <cell r="E1074" t="str">
            <v>SRI JAGDAMBA STEEL</v>
          </cell>
          <cell r="F1074" t="str">
            <v>BIHAR</v>
          </cell>
          <cell r="G1074" t="str">
            <v>SIWAN</v>
          </cell>
          <cell r="H1074"/>
          <cell r="I1074" t="str">
            <v>SUBH NEXTGEN PRIVATE LIMITED</v>
          </cell>
          <cell r="J1074" t="str">
            <v>Punit Kumar</v>
          </cell>
          <cell r="K1074"/>
          <cell r="L1074" t="str">
            <v>001J100000VmM42IAF</v>
          </cell>
          <cell r="M1074" t="str">
            <v>East</v>
          </cell>
          <cell r="N1074">
            <v>841226</v>
          </cell>
          <cell r="O1074" t="str">
            <v>10BOMPS3897C1ZR</v>
          </cell>
          <cell r="P1074">
            <v>8210999564</v>
          </cell>
          <cell r="Q1074" t="str">
            <v>Apr'25</v>
          </cell>
          <cell r="R1074">
            <v>2026</v>
          </cell>
          <cell r="S1074"/>
          <cell r="T1074">
            <v>120</v>
          </cell>
          <cell r="U1074">
            <v>8.8888888888888878E-2</v>
          </cell>
          <cell r="V1074" t="str">
            <v>Challenger</v>
          </cell>
          <cell r="W1074"/>
          <cell r="X1074"/>
          <cell r="Y1074"/>
          <cell r="Z1074"/>
          <cell r="AA1074"/>
          <cell r="AB1074"/>
          <cell r="AC1074"/>
          <cell r="AD1074"/>
          <cell r="AE1074"/>
          <cell r="AF1074"/>
          <cell r="AG1074"/>
          <cell r="AH1074"/>
          <cell r="AI1074"/>
          <cell r="AJ1074"/>
          <cell r="AK1074"/>
          <cell r="AL1074">
            <v>25</v>
          </cell>
          <cell r="AM1074"/>
          <cell r="AN1074"/>
          <cell r="AO1074">
            <v>18</v>
          </cell>
          <cell r="AP1074"/>
          <cell r="AQ1074">
            <v>12</v>
          </cell>
          <cell r="AR1074"/>
          <cell r="AS1074"/>
          <cell r="AT1074">
            <v>15</v>
          </cell>
          <cell r="AU1074">
            <v>12</v>
          </cell>
          <cell r="AV1074">
            <v>5</v>
          </cell>
          <cell r="AW1074">
            <v>8</v>
          </cell>
        </row>
        <row r="1075">
          <cell r="A1075">
            <v>1073</v>
          </cell>
          <cell r="B1075">
            <v>2025</v>
          </cell>
          <cell r="C1075"/>
          <cell r="D1075" t="str">
            <v>001J100000Vlr4PIAR</v>
          </cell>
          <cell r="E1075" t="str">
            <v>M/S JAISWAL HARDWARE</v>
          </cell>
          <cell r="F1075" t="str">
            <v>JHARKHAND</v>
          </cell>
          <cell r="G1075" t="str">
            <v>GUMLA</v>
          </cell>
          <cell r="H1075"/>
          <cell r="I1075" t="str">
            <v>M/s REAL DREAMS ENTERPRISES</v>
          </cell>
          <cell r="J1075" t="str">
            <v>Susmit Kumar</v>
          </cell>
          <cell r="K1075"/>
          <cell r="L1075" t="str">
            <v>001J100000PHe79IAD</v>
          </cell>
          <cell r="M1075" t="str">
            <v>East</v>
          </cell>
          <cell r="N1075">
            <v>835224</v>
          </cell>
          <cell r="O1075" t="str">
            <v>20ACRPJ1578M1Z9</v>
          </cell>
          <cell r="P1075">
            <v>7739847433</v>
          </cell>
          <cell r="Q1075" t="str">
            <v>Apr'25</v>
          </cell>
          <cell r="R1075">
            <v>2026</v>
          </cell>
          <cell r="S1075"/>
          <cell r="T1075">
            <v>100</v>
          </cell>
          <cell r="U1075">
            <v>0</v>
          </cell>
          <cell r="V1075" t="str">
            <v>Challenger</v>
          </cell>
          <cell r="W1075"/>
          <cell r="X1075"/>
          <cell r="Y1075"/>
          <cell r="Z1075"/>
          <cell r="AA1075"/>
          <cell r="AB1075"/>
          <cell r="AC1075"/>
          <cell r="AD1075"/>
          <cell r="AE1075"/>
          <cell r="AF1075"/>
          <cell r="AG1075"/>
          <cell r="AH1075"/>
          <cell r="AI1075"/>
          <cell r="AJ1075"/>
          <cell r="AK1075"/>
          <cell r="AL1075">
            <v>2.71</v>
          </cell>
          <cell r="AM1075">
            <v>0.32500000000000001</v>
          </cell>
          <cell r="AO1075"/>
          <cell r="AP1075"/>
          <cell r="AQ1075"/>
          <cell r="AR1075"/>
          <cell r="AS1075"/>
          <cell r="AU1075"/>
          <cell r="AV1075"/>
          <cell r="AW1075" t="str">
            <v/>
          </cell>
        </row>
        <row r="1076">
          <cell r="A1076">
            <v>1074</v>
          </cell>
          <cell r="B1076">
            <v>2025</v>
          </cell>
          <cell r="C1076"/>
          <cell r="D1076" t="str">
            <v>001J100000VlrKgIAJ</v>
          </cell>
          <cell r="E1076" t="str">
            <v>M/S SHLOKA CONSTRUCTIONS</v>
          </cell>
          <cell r="F1076" t="str">
            <v>JHARKHAND</v>
          </cell>
          <cell r="G1076" t="str">
            <v>GUMLA</v>
          </cell>
          <cell r="H1076"/>
          <cell r="I1076" t="str">
            <v>M/s REAL DREAMS ENTERPRISES</v>
          </cell>
          <cell r="J1076" t="str">
            <v>Susmit Kumar</v>
          </cell>
          <cell r="K1076"/>
          <cell r="L1076" t="str">
            <v>001J100000PHe79IAD</v>
          </cell>
          <cell r="M1076" t="str">
            <v>East</v>
          </cell>
          <cell r="N1076">
            <v>835207</v>
          </cell>
          <cell r="O1076" t="str">
            <v>20AFGFS1168E1ZD</v>
          </cell>
          <cell r="P1076">
            <v>9608015425</v>
          </cell>
          <cell r="Q1076" t="str">
            <v>Apr'25</v>
          </cell>
          <cell r="R1076">
            <v>2026</v>
          </cell>
          <cell r="S1076"/>
          <cell r="T1076">
            <v>100</v>
          </cell>
          <cell r="U1076">
            <v>0</v>
          </cell>
          <cell r="V1076" t="str">
            <v>Challenger</v>
          </cell>
          <cell r="W1076"/>
          <cell r="X1076"/>
          <cell r="Y1076"/>
          <cell r="Z1076"/>
          <cell r="AA1076"/>
          <cell r="AB1076"/>
          <cell r="AC1076"/>
          <cell r="AD1076"/>
          <cell r="AE1076"/>
          <cell r="AF1076"/>
          <cell r="AG1076"/>
          <cell r="AH1076"/>
          <cell r="AI1076"/>
          <cell r="AJ1076"/>
          <cell r="AK1076"/>
          <cell r="AL1076">
            <v>5.2050000000000001</v>
          </cell>
          <cell r="AM1076"/>
          <cell r="AO1076"/>
          <cell r="AP1076"/>
          <cell r="AQ1076"/>
          <cell r="AR1076"/>
          <cell r="AS1076"/>
          <cell r="AU1076"/>
          <cell r="AV1076"/>
          <cell r="AW1076" t="str">
            <v/>
          </cell>
        </row>
        <row r="1077">
          <cell r="A1077">
            <v>1075</v>
          </cell>
          <cell r="B1077">
            <v>2025</v>
          </cell>
          <cell r="C1077"/>
          <cell r="D1077" t="str">
            <v>001J100000TrCN4IAN</v>
          </cell>
          <cell r="E1077" t="str">
            <v>MAA AMBEY ENTERPRISES</v>
          </cell>
          <cell r="F1077" t="str">
            <v>JHARKHAND</v>
          </cell>
          <cell r="G1077" t="str">
            <v>RANCHI</v>
          </cell>
          <cell r="H1077"/>
          <cell r="I1077" t="str">
            <v>M/s REAL DREAMS ENTERPRISES</v>
          </cell>
          <cell r="J1077" t="str">
            <v>Susmit Kumar</v>
          </cell>
          <cell r="K1077"/>
          <cell r="L1077" t="str">
            <v>001J100000PHe79IAD</v>
          </cell>
          <cell r="M1077" t="str">
            <v>East</v>
          </cell>
          <cell r="N1077">
            <v>834009</v>
          </cell>
          <cell r="O1077" t="str">
            <v>20BURPG3290A1Z2</v>
          </cell>
          <cell r="P1077">
            <v>9334863714</v>
          </cell>
          <cell r="Q1077" t="str">
            <v>Apr'25</v>
          </cell>
          <cell r="R1077">
            <v>2026</v>
          </cell>
          <cell r="S1077"/>
          <cell r="T1077">
            <v>950</v>
          </cell>
          <cell r="U1077">
            <v>0</v>
          </cell>
          <cell r="V1077" t="str">
            <v>Alien</v>
          </cell>
          <cell r="W1077"/>
          <cell r="X1077"/>
          <cell r="Y1077"/>
          <cell r="Z1077"/>
          <cell r="AA1077"/>
          <cell r="AB1077"/>
          <cell r="AC1077"/>
          <cell r="AD1077"/>
          <cell r="AE1077"/>
          <cell r="AF1077"/>
          <cell r="AG1077"/>
          <cell r="AH1077"/>
          <cell r="AI1077"/>
          <cell r="AJ1077"/>
          <cell r="AK1077"/>
          <cell r="AL1077">
            <v>3.55</v>
          </cell>
          <cell r="AM1077"/>
          <cell r="AO1077"/>
          <cell r="AP1077"/>
          <cell r="AQ1077"/>
          <cell r="AR1077"/>
          <cell r="AS1077"/>
          <cell r="AU1077"/>
          <cell r="AV1077"/>
          <cell r="AW1077" t="str">
            <v/>
          </cell>
        </row>
        <row r="1078">
          <cell r="A1078">
            <v>1076</v>
          </cell>
          <cell r="B1078">
            <v>2025</v>
          </cell>
          <cell r="C1078"/>
          <cell r="D1078" t="str">
            <v>001J100000Ts85dIAB</v>
          </cell>
          <cell r="E1078" t="str">
            <v>RIDDHI SIDDHI TRADERS</v>
          </cell>
          <cell r="F1078" t="str">
            <v>JHARKHAND</v>
          </cell>
          <cell r="G1078" t="str">
            <v>DHANBAD</v>
          </cell>
          <cell r="H1078"/>
          <cell r="I1078" t="str">
            <v>TIRUPATI SALES</v>
          </cell>
          <cell r="J1078" t="str">
            <v>Debjyoti Lahiri</v>
          </cell>
          <cell r="K1078"/>
          <cell r="L1078" t="str">
            <v>001J100000HllhOIAT</v>
          </cell>
          <cell r="M1078" t="str">
            <v>East</v>
          </cell>
          <cell r="N1078">
            <v>826001</v>
          </cell>
          <cell r="O1078" t="str">
            <v>20AERPG7112E1ZZ</v>
          </cell>
          <cell r="P1078">
            <v>9835734567</v>
          </cell>
          <cell r="Q1078" t="str">
            <v>Apr'25</v>
          </cell>
          <cell r="R1078">
            <v>2026</v>
          </cell>
          <cell r="S1078"/>
          <cell r="T1078">
            <v>150</v>
          </cell>
          <cell r="U1078">
            <v>0</v>
          </cell>
          <cell r="V1078" t="str">
            <v>Challenger</v>
          </cell>
          <cell r="W1078"/>
          <cell r="X1078"/>
          <cell r="Y1078"/>
          <cell r="Z1078"/>
          <cell r="AA1078"/>
          <cell r="AB1078"/>
          <cell r="AC1078"/>
          <cell r="AD1078"/>
          <cell r="AE1078"/>
          <cell r="AF1078"/>
          <cell r="AG1078"/>
          <cell r="AH1078"/>
          <cell r="AI1078"/>
          <cell r="AJ1078"/>
          <cell r="AK1078"/>
          <cell r="AL1078">
            <v>50</v>
          </cell>
          <cell r="AM1078">
            <v>32</v>
          </cell>
          <cell r="AO1078"/>
          <cell r="AP1078"/>
          <cell r="AQ1078"/>
          <cell r="AR1078"/>
          <cell r="AS1078"/>
          <cell r="AU1078"/>
          <cell r="AV1078"/>
          <cell r="AW1078" t="str">
            <v/>
          </cell>
        </row>
        <row r="1079">
          <cell r="A1079">
            <v>1077</v>
          </cell>
          <cell r="B1079">
            <v>2025</v>
          </cell>
          <cell r="C1079"/>
          <cell r="D1079" t="str">
            <v>001J100000RyM7ZIAV</v>
          </cell>
          <cell r="E1079" t="str">
            <v>M/S PANDIT TRADERS</v>
          </cell>
          <cell r="F1079" t="str">
            <v>JHARKHAND</v>
          </cell>
          <cell r="G1079" t="str">
            <v>GIRIDIH</v>
          </cell>
          <cell r="H1079"/>
          <cell r="I1079" t="str">
            <v>TIRUPATI SALES</v>
          </cell>
          <cell r="J1079" t="str">
            <v>Debjyoti Lahiri</v>
          </cell>
          <cell r="K1079"/>
          <cell r="L1079" t="str">
            <v>001J100000HllhOIAT</v>
          </cell>
          <cell r="M1079" t="str">
            <v>East</v>
          </cell>
          <cell r="N1079">
            <v>825320</v>
          </cell>
          <cell r="O1079" t="str">
            <v>20DDDPP6778K1Z4</v>
          </cell>
          <cell r="P1079">
            <v>9955360593</v>
          </cell>
          <cell r="Q1079" t="str">
            <v>Apr'25</v>
          </cell>
          <cell r="R1079">
            <v>2026</v>
          </cell>
          <cell r="S1079"/>
          <cell r="T1079">
            <v>75</v>
          </cell>
          <cell r="U1079">
            <v>0.08</v>
          </cell>
          <cell r="V1079" t="str">
            <v>Challenger</v>
          </cell>
          <cell r="W1079"/>
          <cell r="X1079"/>
          <cell r="Y1079"/>
          <cell r="Z1079"/>
          <cell r="AA1079"/>
          <cell r="AB1079"/>
          <cell r="AC1079"/>
          <cell r="AD1079"/>
          <cell r="AE1079"/>
          <cell r="AF1079"/>
          <cell r="AG1079"/>
          <cell r="AH1079"/>
          <cell r="AI1079"/>
          <cell r="AJ1079"/>
          <cell r="AK1079"/>
          <cell r="AL1079">
            <v>5</v>
          </cell>
          <cell r="AM1079"/>
          <cell r="AO1079"/>
          <cell r="AP1079"/>
          <cell r="AQ1079">
            <v>5</v>
          </cell>
          <cell r="AR1079">
            <v>12.49</v>
          </cell>
          <cell r="AS1079"/>
          <cell r="AT1079">
            <v>10</v>
          </cell>
          <cell r="AU1079">
            <v>8</v>
          </cell>
          <cell r="AV1079"/>
          <cell r="AW1079">
            <v>20</v>
          </cell>
        </row>
        <row r="1080">
          <cell r="A1080">
            <v>1078</v>
          </cell>
          <cell r="B1080">
            <v>2025</v>
          </cell>
          <cell r="C1080"/>
          <cell r="D1080" t="str">
            <v>001J100000RyyGAIAZ</v>
          </cell>
          <cell r="E1080" t="str">
            <v>MAA DURGA ENTERPRISE</v>
          </cell>
          <cell r="F1080" t="str">
            <v>WEST BENGAL</v>
          </cell>
          <cell r="G1080" t="str">
            <v>KOLKATA</v>
          </cell>
          <cell r="H1080" t="str">
            <v>Kolkata</v>
          </cell>
          <cell r="I1080" t="str">
            <v>NERIUM MULTICOM LLP</v>
          </cell>
          <cell r="J1080" t="str">
            <v>Ragon Poddar</v>
          </cell>
          <cell r="K1080"/>
          <cell r="L1080" t="str">
            <v>001J100000RytAcIAJ</v>
          </cell>
          <cell r="M1080" t="str">
            <v>East</v>
          </cell>
          <cell r="N1080">
            <v>700006</v>
          </cell>
          <cell r="O1080" t="str">
            <v>19bbwpj7973h1zo</v>
          </cell>
          <cell r="P1080">
            <v>9836525104</v>
          </cell>
          <cell r="Q1080" t="str">
            <v>Apr'25</v>
          </cell>
          <cell r="R1080">
            <v>2026</v>
          </cell>
          <cell r="S1080"/>
          <cell r="T1080">
            <v>110</v>
          </cell>
          <cell r="U1080">
            <v>0</v>
          </cell>
          <cell r="V1080" t="str">
            <v>Challenger</v>
          </cell>
          <cell r="W1080"/>
          <cell r="X1080"/>
          <cell r="Y1080"/>
          <cell r="Z1080"/>
          <cell r="AA1080"/>
          <cell r="AB1080"/>
          <cell r="AC1080"/>
          <cell r="AD1080"/>
          <cell r="AE1080"/>
          <cell r="AF1080"/>
          <cell r="AG1080"/>
          <cell r="AH1080"/>
          <cell r="AI1080"/>
          <cell r="AJ1080"/>
          <cell r="AK1080"/>
          <cell r="AL1080">
            <v>42.15</v>
          </cell>
          <cell r="AM1080"/>
          <cell r="AO1080"/>
          <cell r="AP1080"/>
          <cell r="AQ1080"/>
          <cell r="AR1080"/>
          <cell r="AS1080"/>
          <cell r="AU1080"/>
          <cell r="AV1080"/>
          <cell r="AW1080" t="str">
            <v/>
          </cell>
        </row>
        <row r="1081">
          <cell r="A1081">
            <v>1079</v>
          </cell>
          <cell r="B1081">
            <v>2025</v>
          </cell>
          <cell r="C1081"/>
          <cell r="D1081" t="str">
            <v>001J100000VnFbGIAV</v>
          </cell>
          <cell r="E1081" t="str">
            <v>SHREE RESHI INFRASPACE PRIVATE LIMITED</v>
          </cell>
          <cell r="F1081" t="str">
            <v>WEST BENGAL</v>
          </cell>
          <cell r="G1081" t="str">
            <v>KOLKATA</v>
          </cell>
          <cell r="H1081"/>
          <cell r="I1081" t="str">
            <v>NERIUM MULTICOM LLP</v>
          </cell>
          <cell r="J1081" t="str">
            <v>Ragon Poddar</v>
          </cell>
          <cell r="K1081"/>
          <cell r="L1081" t="str">
            <v>001J100000RytAcIAJ</v>
          </cell>
          <cell r="M1081" t="str">
            <v>East</v>
          </cell>
          <cell r="N1081">
            <v>700069</v>
          </cell>
          <cell r="O1081" t="str">
            <v>19ABJCS3334E1ZB</v>
          </cell>
          <cell r="P1081">
            <v>6290871662</v>
          </cell>
          <cell r="Q1081" t="str">
            <v>Apr'25</v>
          </cell>
          <cell r="R1081">
            <v>2026</v>
          </cell>
          <cell r="S1081"/>
          <cell r="T1081">
            <v>180</v>
          </cell>
          <cell r="U1081">
            <v>0</v>
          </cell>
          <cell r="V1081" t="str">
            <v>Challenger</v>
          </cell>
          <cell r="W1081"/>
          <cell r="X1081"/>
          <cell r="Y1081"/>
          <cell r="Z1081"/>
          <cell r="AA1081"/>
          <cell r="AB1081"/>
          <cell r="AC1081"/>
          <cell r="AD1081"/>
          <cell r="AE1081"/>
          <cell r="AF1081"/>
          <cell r="AG1081"/>
          <cell r="AH1081"/>
          <cell r="AI1081"/>
          <cell r="AJ1081"/>
          <cell r="AK1081"/>
          <cell r="AL1081">
            <v>35.69</v>
          </cell>
          <cell r="AM1081"/>
          <cell r="AO1081"/>
          <cell r="AP1081"/>
          <cell r="AQ1081"/>
          <cell r="AR1081"/>
          <cell r="AS1081"/>
          <cell r="AU1081"/>
          <cell r="AV1081"/>
          <cell r="AW1081" t="str">
            <v/>
          </cell>
        </row>
        <row r="1082">
          <cell r="A1082">
            <v>1080</v>
          </cell>
          <cell r="B1082">
            <v>2025</v>
          </cell>
          <cell r="C1082"/>
          <cell r="D1082" t="str">
            <v>001J100000VnFcXIAV</v>
          </cell>
          <cell r="E1082" t="str">
            <v>M/S BISWAS HARDWARE</v>
          </cell>
          <cell r="F1082" t="str">
            <v>WEST BENGAL</v>
          </cell>
          <cell r="G1082" t="str">
            <v>NADIA</v>
          </cell>
          <cell r="H1082"/>
          <cell r="I1082" t="str">
            <v>NERIUM MULTICOM LLP</v>
          </cell>
          <cell r="J1082" t="str">
            <v>Shirshendu saha</v>
          </cell>
          <cell r="K1082"/>
          <cell r="L1082" t="str">
            <v>001J100000RytAcIAJ</v>
          </cell>
          <cell r="M1082" t="str">
            <v>East</v>
          </cell>
          <cell r="N1082">
            <v>741156</v>
          </cell>
          <cell r="O1082" t="str">
            <v>19AMCPB6302Q1ZY</v>
          </cell>
          <cell r="P1082">
            <v>9679260273</v>
          </cell>
          <cell r="Q1082" t="str">
            <v>Apr'25</v>
          </cell>
          <cell r="R1082">
            <v>2026</v>
          </cell>
          <cell r="S1082"/>
          <cell r="T1082">
            <v>400</v>
          </cell>
          <cell r="U1082">
            <v>0</v>
          </cell>
          <cell r="V1082" t="str">
            <v>Alien</v>
          </cell>
          <cell r="W1082"/>
          <cell r="X1082"/>
          <cell r="Y1082"/>
          <cell r="Z1082"/>
          <cell r="AA1082"/>
          <cell r="AB1082"/>
          <cell r="AC1082"/>
          <cell r="AD1082"/>
          <cell r="AE1082"/>
          <cell r="AF1082"/>
          <cell r="AG1082"/>
          <cell r="AH1082"/>
          <cell r="AI1082"/>
          <cell r="AJ1082"/>
          <cell r="AK1082"/>
          <cell r="AL1082">
            <v>15.07</v>
          </cell>
          <cell r="AM1082"/>
          <cell r="AO1082"/>
          <cell r="AP1082"/>
          <cell r="AQ1082"/>
          <cell r="AR1082"/>
          <cell r="AS1082"/>
          <cell r="AU1082"/>
          <cell r="AV1082"/>
          <cell r="AW1082" t="str">
            <v/>
          </cell>
        </row>
        <row r="1083">
          <cell r="A1083">
            <v>1081</v>
          </cell>
          <cell r="B1083">
            <v>2025</v>
          </cell>
          <cell r="C1083"/>
          <cell r="D1083" t="str">
            <v>001J100000TuwgoIAB</v>
          </cell>
          <cell r="E1083" t="str">
            <v>SAHA ENTERPRISE</v>
          </cell>
          <cell r="F1083" t="str">
            <v>WEST BENGAL</v>
          </cell>
          <cell r="G1083" t="str">
            <v>NADIA</v>
          </cell>
          <cell r="H1083"/>
          <cell r="I1083" t="str">
            <v>NERIUM MULTICOM LLP</v>
          </cell>
          <cell r="J1083" t="str">
            <v>Shirshendu saha</v>
          </cell>
          <cell r="K1083"/>
          <cell r="L1083" t="str">
            <v>001J100000RytAcIAJ</v>
          </cell>
          <cell r="M1083" t="str">
            <v>East</v>
          </cell>
          <cell r="N1083">
            <v>741123</v>
          </cell>
          <cell r="O1083" t="str">
            <v>19ATBPS0783L1Z5</v>
          </cell>
          <cell r="P1083">
            <v>7001768747</v>
          </cell>
          <cell r="Q1083" t="str">
            <v>Apr'25</v>
          </cell>
          <cell r="R1083">
            <v>2026</v>
          </cell>
          <cell r="S1083"/>
          <cell r="T1083">
            <v>350</v>
          </cell>
          <cell r="U1083">
            <v>0</v>
          </cell>
          <cell r="V1083" t="str">
            <v>Alien</v>
          </cell>
          <cell r="W1083"/>
          <cell r="X1083"/>
          <cell r="Y1083"/>
          <cell r="Z1083"/>
          <cell r="AA1083"/>
          <cell r="AB1083"/>
          <cell r="AC1083"/>
          <cell r="AD1083"/>
          <cell r="AE1083"/>
          <cell r="AF1083"/>
          <cell r="AG1083"/>
          <cell r="AH1083"/>
          <cell r="AI1083"/>
          <cell r="AJ1083"/>
          <cell r="AK1083"/>
          <cell r="AL1083">
            <v>43.36</v>
          </cell>
          <cell r="AM1083"/>
          <cell r="AO1083"/>
          <cell r="AP1083"/>
          <cell r="AQ1083"/>
          <cell r="AR1083"/>
          <cell r="AS1083"/>
          <cell r="AU1083"/>
          <cell r="AV1083"/>
          <cell r="AW1083" t="str">
            <v/>
          </cell>
        </row>
        <row r="1084">
          <cell r="A1084">
            <v>1082</v>
          </cell>
          <cell r="B1084">
            <v>2025</v>
          </cell>
          <cell r="C1084"/>
          <cell r="D1084" t="str">
            <v>001J100000Trk4KIAR</v>
          </cell>
          <cell r="E1084" t="str">
            <v>KULAVI BUILDERS</v>
          </cell>
          <cell r="F1084" t="str">
            <v>WEST BENGAL</v>
          </cell>
          <cell r="G1084" t="str">
            <v>MEDINIPUR WEST</v>
          </cell>
          <cell r="H1084" t="str">
            <v>Ghatal</v>
          </cell>
          <cell r="I1084" t="str">
            <v>NERIUM MULTICOM LLP</v>
          </cell>
          <cell r="J1084" t="str">
            <v>Ragon Poddar</v>
          </cell>
          <cell r="K1084"/>
          <cell r="L1084" t="str">
            <v>001J100000RytAcIAJ</v>
          </cell>
          <cell r="M1084" t="str">
            <v>East</v>
          </cell>
          <cell r="N1084">
            <v>721212</v>
          </cell>
          <cell r="O1084" t="str">
            <v>19BKHPK3260N1ZQ</v>
          </cell>
          <cell r="P1084">
            <v>8768453260</v>
          </cell>
          <cell r="Q1084" t="str">
            <v>Apr'25</v>
          </cell>
          <cell r="R1084">
            <v>2026</v>
          </cell>
          <cell r="S1084"/>
          <cell r="T1084">
            <v>80</v>
          </cell>
          <cell r="U1084">
            <v>0</v>
          </cell>
          <cell r="V1084" t="str">
            <v>Challenger</v>
          </cell>
          <cell r="W1084"/>
          <cell r="X1084"/>
          <cell r="Y1084"/>
          <cell r="Z1084"/>
          <cell r="AA1084"/>
          <cell r="AB1084"/>
          <cell r="AC1084"/>
          <cell r="AD1084"/>
          <cell r="AE1084"/>
          <cell r="AF1084"/>
          <cell r="AG1084"/>
          <cell r="AH1084"/>
          <cell r="AI1084"/>
          <cell r="AJ1084"/>
          <cell r="AK1084"/>
          <cell r="AL1084">
            <v>10.01</v>
          </cell>
          <cell r="AM1084"/>
          <cell r="AN1084">
            <v>10</v>
          </cell>
          <cell r="AO1084"/>
          <cell r="AP1084"/>
          <cell r="AQ1084"/>
          <cell r="AR1084"/>
          <cell r="AS1084"/>
          <cell r="AU1084"/>
          <cell r="AV1084"/>
          <cell r="AW1084" t="str">
            <v/>
          </cell>
        </row>
        <row r="1085">
          <cell r="A1085">
            <v>1083</v>
          </cell>
          <cell r="B1085">
            <v>2025</v>
          </cell>
          <cell r="C1085"/>
          <cell r="D1085" t="str">
            <v>001J100000Vln6vIAB</v>
          </cell>
          <cell r="E1085" t="str">
            <v>SHANKAR TRADING &amp; COMPANY</v>
          </cell>
          <cell r="F1085" t="str">
            <v>WEST BENGAL</v>
          </cell>
          <cell r="G1085" t="str">
            <v>MEDINIPUR WEST</v>
          </cell>
          <cell r="H1085"/>
          <cell r="I1085" t="str">
            <v>NERIUM MULTICOM LLP</v>
          </cell>
          <cell r="J1085" t="str">
            <v>Ragon Poddar</v>
          </cell>
          <cell r="K1085"/>
          <cell r="L1085" t="str">
            <v>001J100000RytAcIAJ</v>
          </cell>
          <cell r="M1085" t="str">
            <v>East</v>
          </cell>
          <cell r="N1085">
            <v>721127</v>
          </cell>
          <cell r="O1085" t="str">
            <v>19BFOPC8525E1ZB</v>
          </cell>
          <cell r="P1085">
            <v>9564404329</v>
          </cell>
          <cell r="Q1085" t="str">
            <v>Apr'25</v>
          </cell>
          <cell r="R1085">
            <v>2026</v>
          </cell>
          <cell r="S1085"/>
          <cell r="T1085">
            <v>50</v>
          </cell>
          <cell r="U1085">
            <v>0</v>
          </cell>
          <cell r="V1085" t="str">
            <v>Minor</v>
          </cell>
          <cell r="W1085"/>
          <cell r="X1085"/>
          <cell r="Y1085"/>
          <cell r="Z1085"/>
          <cell r="AA1085"/>
          <cell r="AB1085"/>
          <cell r="AC1085"/>
          <cell r="AD1085"/>
          <cell r="AE1085"/>
          <cell r="AF1085"/>
          <cell r="AG1085"/>
          <cell r="AH1085"/>
          <cell r="AI1085"/>
          <cell r="AJ1085"/>
          <cell r="AK1085"/>
          <cell r="AL1085">
            <v>11.84</v>
          </cell>
          <cell r="AM1085"/>
          <cell r="AO1085"/>
          <cell r="AP1085"/>
          <cell r="AQ1085"/>
          <cell r="AR1085"/>
          <cell r="AS1085"/>
          <cell r="AU1085"/>
          <cell r="AV1085"/>
          <cell r="AW1085" t="str">
            <v/>
          </cell>
        </row>
        <row r="1086">
          <cell r="A1086">
            <v>1084</v>
          </cell>
          <cell r="B1086">
            <v>2025</v>
          </cell>
          <cell r="C1086"/>
          <cell r="D1086" t="str">
            <v> 001J100000VnW9YIAV</v>
          </cell>
          <cell r="E1086" t="str">
            <v>PAL ENTERPRISE</v>
          </cell>
          <cell r="F1086" t="str">
            <v>West Bengal</v>
          </cell>
          <cell r="G1086"/>
          <cell r="H1086" t="str">
            <v>Barasat Sadar</v>
          </cell>
          <cell r="I1086" t="str">
            <v>NERIUM MULTICOM LLP</v>
          </cell>
          <cell r="J1086" t="e">
            <v>#VALUE!</v>
          </cell>
          <cell r="K1086"/>
          <cell r="L1086" t="str">
            <v>001J100000RytAcIAJ</v>
          </cell>
          <cell r="M1086" t="str">
            <v>East</v>
          </cell>
          <cell r="N1086" t="e">
            <v>#VALUE!</v>
          </cell>
          <cell r="O1086" t="e">
            <v>#VALUE!</v>
          </cell>
          <cell r="P1086" t="e">
            <v>#VALUE!</v>
          </cell>
          <cell r="Q1086" t="str">
            <v>Apr'25</v>
          </cell>
          <cell r="R1086">
            <v>2026</v>
          </cell>
          <cell r="S1086"/>
          <cell r="T1086">
            <v>50</v>
          </cell>
          <cell r="U1086">
            <v>0</v>
          </cell>
          <cell r="V1086" t="str">
            <v>Minor</v>
          </cell>
          <cell r="W1086"/>
          <cell r="X1086"/>
          <cell r="Y1086"/>
          <cell r="Z1086"/>
          <cell r="AA1086"/>
          <cell r="AB1086"/>
          <cell r="AC1086"/>
          <cell r="AD1086"/>
          <cell r="AE1086"/>
          <cell r="AF1086"/>
          <cell r="AG1086"/>
          <cell r="AH1086"/>
          <cell r="AI1086"/>
          <cell r="AJ1086"/>
          <cell r="AK1086"/>
          <cell r="AL1086">
            <v>41.35</v>
          </cell>
          <cell r="AM1086"/>
          <cell r="AO1086"/>
          <cell r="AP1086"/>
          <cell r="AQ1086"/>
          <cell r="AR1086"/>
          <cell r="AS1086"/>
          <cell r="AU1086"/>
          <cell r="AV1086"/>
          <cell r="AW1086" t="str">
            <v/>
          </cell>
        </row>
        <row r="1087">
          <cell r="A1087">
            <v>1085</v>
          </cell>
          <cell r="B1087">
            <v>2025</v>
          </cell>
          <cell r="C1087"/>
          <cell r="D1087" t="str">
            <v>001J100000VlypwIAB</v>
          </cell>
          <cell r="E1087" t="str">
            <v>MAJUMDAR TRADERS</v>
          </cell>
          <cell r="F1087" t="str">
            <v>WEST BENGAL</v>
          </cell>
          <cell r="G1087" t="str">
            <v>HOOGHLY</v>
          </cell>
          <cell r="H1087"/>
          <cell r="I1087" t="str">
            <v>NERIUM MULTICOM LLP</v>
          </cell>
          <cell r="J1087" t="str">
            <v>Ragon Poddar</v>
          </cell>
          <cell r="K1087"/>
          <cell r="L1087" t="str">
            <v>001J100000RytAcIAJ</v>
          </cell>
          <cell r="M1087" t="str">
            <v>East</v>
          </cell>
          <cell r="N1087">
            <v>712504</v>
          </cell>
          <cell r="O1087" t="str">
            <v>19AUSPM3002G1ZL</v>
          </cell>
          <cell r="P1087">
            <v>9831037039</v>
          </cell>
          <cell r="Q1087" t="str">
            <v>Apr'25</v>
          </cell>
          <cell r="R1087">
            <v>2026</v>
          </cell>
          <cell r="S1087"/>
          <cell r="T1087">
            <v>200</v>
          </cell>
          <cell r="U1087">
            <v>0</v>
          </cell>
          <cell r="V1087" t="str">
            <v>Challenger</v>
          </cell>
          <cell r="W1087"/>
          <cell r="X1087"/>
          <cell r="Y1087"/>
          <cell r="Z1087"/>
          <cell r="AA1087"/>
          <cell r="AB1087"/>
          <cell r="AC1087"/>
          <cell r="AD1087"/>
          <cell r="AE1087"/>
          <cell r="AF1087"/>
          <cell r="AG1087"/>
          <cell r="AH1087"/>
          <cell r="AI1087"/>
          <cell r="AJ1087"/>
          <cell r="AK1087"/>
          <cell r="AL1087">
            <v>6.07</v>
          </cell>
          <cell r="AM1087"/>
          <cell r="AO1087"/>
          <cell r="AP1087"/>
          <cell r="AQ1087"/>
          <cell r="AR1087"/>
          <cell r="AS1087"/>
          <cell r="AU1087"/>
          <cell r="AV1087"/>
          <cell r="AW1087" t="str">
            <v/>
          </cell>
        </row>
        <row r="1088">
          <cell r="A1088">
            <v>1086</v>
          </cell>
          <cell r="B1088">
            <v>2025</v>
          </cell>
          <cell r="C1088"/>
          <cell r="D1088" t="str">
            <v>001J100000VlypvIAB</v>
          </cell>
          <cell r="E1088" t="str">
            <v>NEW SAHA TRADERS</v>
          </cell>
          <cell r="F1088" t="str">
            <v>WEST BENGAL</v>
          </cell>
          <cell r="G1088" t="str">
            <v>NADIA</v>
          </cell>
          <cell r="H1088"/>
          <cell r="I1088" t="str">
            <v>NERIUM MULTICOM LLP</v>
          </cell>
          <cell r="J1088" t="str">
            <v>Shirshendu saha</v>
          </cell>
          <cell r="K1088"/>
          <cell r="L1088" t="str">
            <v>001J100000RytAcIAJ</v>
          </cell>
          <cell r="M1088" t="str">
            <v>East</v>
          </cell>
          <cell r="N1088">
            <v>741504</v>
          </cell>
          <cell r="O1088" t="str">
            <v>19HVGPS9913G1ZU</v>
          </cell>
          <cell r="P1088">
            <v>9732250697</v>
          </cell>
          <cell r="Q1088" t="str">
            <v>Apr'25</v>
          </cell>
          <cell r="R1088">
            <v>2026</v>
          </cell>
          <cell r="S1088"/>
          <cell r="T1088">
            <v>75</v>
          </cell>
          <cell r="U1088">
            <v>0</v>
          </cell>
          <cell r="V1088" t="str">
            <v>Challenger</v>
          </cell>
          <cell r="W1088"/>
          <cell r="X1088"/>
          <cell r="Y1088"/>
          <cell r="Z1088"/>
          <cell r="AA1088"/>
          <cell r="AB1088"/>
          <cell r="AC1088"/>
          <cell r="AD1088"/>
          <cell r="AE1088"/>
          <cell r="AF1088"/>
          <cell r="AG1088"/>
          <cell r="AH1088"/>
          <cell r="AI1088"/>
          <cell r="AJ1088"/>
          <cell r="AK1088"/>
          <cell r="AL1088">
            <v>12.01</v>
          </cell>
          <cell r="AM1088"/>
          <cell r="AO1088"/>
          <cell r="AP1088"/>
          <cell r="AQ1088"/>
          <cell r="AR1088"/>
          <cell r="AS1088"/>
          <cell r="AU1088"/>
          <cell r="AV1088"/>
          <cell r="AW1088" t="str">
            <v/>
          </cell>
        </row>
        <row r="1089">
          <cell r="A1089">
            <v>1087</v>
          </cell>
          <cell r="B1089">
            <v>2025</v>
          </cell>
          <cell r="C1089"/>
          <cell r="D1089" t="str">
            <v>001J100000Tra5nIAB</v>
          </cell>
          <cell r="E1089" t="str">
            <v>RAKESH ENTERPRISES</v>
          </cell>
          <cell r="F1089" t="str">
            <v>WEST BENGAL</v>
          </cell>
          <cell r="G1089" t="str">
            <v>24 PARAGANAS SOUTH</v>
          </cell>
          <cell r="H1089"/>
          <cell r="I1089" t="str">
            <v>KEDIA PIPES PRIVATE LMITED</v>
          </cell>
          <cell r="J1089" t="str">
            <v>Ragon Poddar</v>
          </cell>
          <cell r="K1089"/>
          <cell r="L1089" t="str">
            <v>001J100000S140JIAR</v>
          </cell>
          <cell r="M1089" t="str">
            <v>East</v>
          </cell>
          <cell r="N1089">
            <v>743383</v>
          </cell>
          <cell r="O1089" t="str">
            <v>19AFNPY1743E2Z0</v>
          </cell>
          <cell r="P1089">
            <v>9740373094</v>
          </cell>
          <cell r="Q1089" t="str">
            <v>Apr'25</v>
          </cell>
          <cell r="R1089">
            <v>2026</v>
          </cell>
          <cell r="S1089"/>
          <cell r="T1089">
            <v>50</v>
          </cell>
          <cell r="U1089">
            <v>0.33399999999999996</v>
          </cell>
          <cell r="V1089" t="str">
            <v>Friendly</v>
          </cell>
          <cell r="W1089"/>
          <cell r="X1089"/>
          <cell r="Y1089"/>
          <cell r="Z1089"/>
          <cell r="AA1089"/>
          <cell r="AB1089"/>
          <cell r="AC1089"/>
          <cell r="AD1089"/>
          <cell r="AE1089"/>
          <cell r="AF1089"/>
          <cell r="AG1089"/>
          <cell r="AH1089"/>
          <cell r="AI1089"/>
          <cell r="AJ1089"/>
          <cell r="AK1089"/>
          <cell r="AL1089">
            <v>25</v>
          </cell>
          <cell r="AM1089">
            <v>12</v>
          </cell>
          <cell r="AO1089"/>
          <cell r="AP1089"/>
          <cell r="AQ1089"/>
          <cell r="AR1089"/>
          <cell r="AS1089">
            <v>25.1</v>
          </cell>
          <cell r="AT1089">
            <v>25.06</v>
          </cell>
          <cell r="AU1089"/>
          <cell r="AV1089">
            <v>25.04</v>
          </cell>
          <cell r="AW1089" t="str">
            <v/>
          </cell>
        </row>
        <row r="1090">
          <cell r="A1090">
            <v>1088</v>
          </cell>
          <cell r="B1090">
            <v>2025</v>
          </cell>
          <cell r="C1090"/>
          <cell r="D1090" t="str">
            <v>001J100000TsIZQIA3</v>
          </cell>
          <cell r="E1090" t="str">
            <v>DAS &amp; SONS</v>
          </cell>
          <cell r="F1090" t="str">
            <v>West Bengal</v>
          </cell>
          <cell r="G1090" t="str">
            <v>24 PARAGANAS SOUTH</v>
          </cell>
          <cell r="H1090"/>
          <cell r="I1090" t="str">
            <v>KEDIA PIPES PRIVATE LMITED</v>
          </cell>
          <cell r="J1090" t="str">
            <v>Ragon Poddar</v>
          </cell>
          <cell r="K1090"/>
          <cell r="L1090" t="str">
            <v>001J100000S140JIAR</v>
          </cell>
          <cell r="M1090" t="str">
            <v>East</v>
          </cell>
          <cell r="N1090">
            <v>743398</v>
          </cell>
          <cell r="O1090" t="str">
            <v>19ADSPD8972B1Z6</v>
          </cell>
          <cell r="P1090">
            <v>7003994171</v>
          </cell>
          <cell r="Q1090" t="str">
            <v>Apr'25</v>
          </cell>
          <cell r="R1090">
            <v>2026</v>
          </cell>
          <cell r="S1090"/>
          <cell r="T1090">
            <v>150</v>
          </cell>
          <cell r="U1090">
            <v>5.422222222222222E-2</v>
          </cell>
          <cell r="V1090" t="str">
            <v>Challenger</v>
          </cell>
          <cell r="W1090"/>
          <cell r="X1090"/>
          <cell r="Y1090"/>
          <cell r="Z1090"/>
          <cell r="AA1090"/>
          <cell r="AB1090"/>
          <cell r="AC1090"/>
          <cell r="AD1090"/>
          <cell r="AE1090"/>
          <cell r="AF1090"/>
          <cell r="AG1090"/>
          <cell r="AH1090"/>
          <cell r="AI1090"/>
          <cell r="AJ1090"/>
          <cell r="AK1090"/>
          <cell r="AL1090">
            <v>8</v>
          </cell>
          <cell r="AM1090"/>
          <cell r="AN1090">
            <v>13</v>
          </cell>
          <cell r="AO1090"/>
          <cell r="AP1090">
            <v>10.19</v>
          </cell>
          <cell r="AQ1090"/>
          <cell r="AR1090">
            <v>8.2799999999999994</v>
          </cell>
          <cell r="AS1090"/>
          <cell r="AT1090">
            <v>10.130000000000001</v>
          </cell>
          <cell r="AU1090"/>
          <cell r="AV1090">
            <v>14.27</v>
          </cell>
          <cell r="AW1090" t="str">
            <v/>
          </cell>
        </row>
        <row r="1091">
          <cell r="A1091">
            <v>1089</v>
          </cell>
          <cell r="B1091">
            <v>2025</v>
          </cell>
          <cell r="C1091"/>
          <cell r="D1091" t="str">
            <v>001J100000Vl8f0IAB</v>
          </cell>
          <cell r="E1091" t="str">
            <v>MAA LAXMI ENTERPRISE</v>
          </cell>
          <cell r="F1091" t="str">
            <v>WEST BENGAL</v>
          </cell>
          <cell r="G1091" t="str">
            <v>24 PARAGANAS SOUTH</v>
          </cell>
          <cell r="H1091"/>
          <cell r="I1091" t="str">
            <v>KEDIA PIPES PRIVATE LMITED</v>
          </cell>
          <cell r="J1091" t="str">
            <v>Ragon Poddar</v>
          </cell>
          <cell r="K1091"/>
          <cell r="L1091" t="str">
            <v>001J100000S140JIAR</v>
          </cell>
          <cell r="M1091" t="str">
            <v>East</v>
          </cell>
          <cell r="N1091">
            <v>743371</v>
          </cell>
          <cell r="O1091" t="str">
            <v>19AHLPD2395P2ZM</v>
          </cell>
          <cell r="P1091">
            <v>9732562476</v>
          </cell>
          <cell r="Q1091" t="str">
            <v>Apr'25</v>
          </cell>
          <cell r="R1091">
            <v>2026</v>
          </cell>
          <cell r="S1091"/>
          <cell r="T1091">
            <v>130</v>
          </cell>
          <cell r="U1091">
            <v>0</v>
          </cell>
          <cell r="V1091" t="str">
            <v>Challenger</v>
          </cell>
          <cell r="W1091"/>
          <cell r="X1091"/>
          <cell r="Y1091"/>
          <cell r="Z1091"/>
          <cell r="AA1091"/>
          <cell r="AB1091"/>
          <cell r="AC1091"/>
          <cell r="AD1091"/>
          <cell r="AE1091"/>
          <cell r="AF1091"/>
          <cell r="AG1091"/>
          <cell r="AH1091"/>
          <cell r="AI1091"/>
          <cell r="AJ1091"/>
          <cell r="AK1091"/>
          <cell r="AL1091">
            <v>8</v>
          </cell>
          <cell r="AM1091"/>
          <cell r="AO1091"/>
          <cell r="AP1091"/>
          <cell r="AQ1091"/>
          <cell r="AR1091"/>
          <cell r="AS1091"/>
          <cell r="AU1091"/>
          <cell r="AV1091"/>
          <cell r="AW1091" t="str">
            <v/>
          </cell>
        </row>
        <row r="1092">
          <cell r="A1092">
            <v>1090</v>
          </cell>
          <cell r="B1092">
            <v>2025</v>
          </cell>
          <cell r="C1092"/>
          <cell r="D1092" t="str">
            <v>001J100000Vln4GIAR</v>
          </cell>
          <cell r="E1092" t="str">
            <v>MIR ENTERPRISE</v>
          </cell>
          <cell r="F1092" t="str">
            <v>WEST BENGAL</v>
          </cell>
          <cell r="G1092" t="str">
            <v>24 PARAGANAS SOUTH</v>
          </cell>
          <cell r="H1092"/>
          <cell r="I1092" t="str">
            <v>KEDIA PIPES PRIVATE LMITED</v>
          </cell>
          <cell r="J1092" t="str">
            <v>Ragon Poddar</v>
          </cell>
          <cell r="K1092"/>
          <cell r="L1092" t="str">
            <v>001J100000S140JIAR</v>
          </cell>
          <cell r="M1092" t="str">
            <v>East</v>
          </cell>
          <cell r="N1092">
            <v>700103</v>
          </cell>
          <cell r="O1092" t="str">
            <v>19AKFPM0479A1ZB</v>
          </cell>
          <cell r="P1092">
            <v>9331925448</v>
          </cell>
          <cell r="Q1092" t="str">
            <v>Apr'25</v>
          </cell>
          <cell r="R1092">
            <v>2026</v>
          </cell>
          <cell r="S1092"/>
          <cell r="T1092">
            <v>250</v>
          </cell>
          <cell r="U1092">
            <v>0</v>
          </cell>
          <cell r="V1092" t="str">
            <v>Alien</v>
          </cell>
          <cell r="W1092"/>
          <cell r="X1092"/>
          <cell r="Y1092"/>
          <cell r="Z1092"/>
          <cell r="AA1092"/>
          <cell r="AB1092"/>
          <cell r="AC1092"/>
          <cell r="AD1092"/>
          <cell r="AE1092"/>
          <cell r="AF1092"/>
          <cell r="AG1092"/>
          <cell r="AH1092"/>
          <cell r="AI1092"/>
          <cell r="AJ1092"/>
          <cell r="AK1092"/>
          <cell r="AL1092">
            <v>10</v>
          </cell>
          <cell r="AM1092"/>
          <cell r="AO1092"/>
          <cell r="AP1092"/>
          <cell r="AQ1092"/>
          <cell r="AR1092">
            <v>12.71</v>
          </cell>
          <cell r="AS1092"/>
          <cell r="AU1092"/>
          <cell r="AV1092"/>
          <cell r="AW1092" t="str">
            <v/>
          </cell>
        </row>
        <row r="1093">
          <cell r="A1093">
            <v>1091</v>
          </cell>
          <cell r="B1093">
            <v>2025</v>
          </cell>
          <cell r="C1093"/>
          <cell r="D1093" t="str">
            <v>001J100000VlyspIAB</v>
          </cell>
          <cell r="E1093" t="str">
            <v>OM BUILDERS</v>
          </cell>
          <cell r="F1093" t="str">
            <v>WEST BENGAL</v>
          </cell>
          <cell r="G1093" t="str">
            <v>24 PARAGANAS SOUTH</v>
          </cell>
          <cell r="H1093"/>
          <cell r="I1093" t="str">
            <v>KEDIA PIPES PRIVATE LMITED</v>
          </cell>
          <cell r="J1093" t="str">
            <v>Ragon Poddar</v>
          </cell>
          <cell r="K1093"/>
          <cell r="L1093" t="str">
            <v>001J100000S140JIAR</v>
          </cell>
          <cell r="M1093" t="str">
            <v>East</v>
          </cell>
          <cell r="N1093">
            <v>700150</v>
          </cell>
          <cell r="O1093" t="str">
            <v>19BWIPM9681C1Z1</v>
          </cell>
          <cell r="P1093">
            <v>9874609246</v>
          </cell>
          <cell r="Q1093" t="str">
            <v>Apr'25</v>
          </cell>
          <cell r="R1093">
            <v>2026</v>
          </cell>
          <cell r="S1093"/>
          <cell r="T1093">
            <v>150</v>
          </cell>
          <cell r="U1093">
            <v>1.7777777777777778E-2</v>
          </cell>
          <cell r="V1093" t="str">
            <v>Challenger</v>
          </cell>
          <cell r="W1093"/>
          <cell r="X1093"/>
          <cell r="Y1093"/>
          <cell r="Z1093"/>
          <cell r="AA1093"/>
          <cell r="AB1093"/>
          <cell r="AC1093"/>
          <cell r="AD1093"/>
          <cell r="AE1093"/>
          <cell r="AF1093"/>
          <cell r="AG1093"/>
          <cell r="AH1093"/>
          <cell r="AI1093"/>
          <cell r="AJ1093"/>
          <cell r="AK1093"/>
          <cell r="AL1093">
            <v>6</v>
          </cell>
          <cell r="AM1093">
            <v>4</v>
          </cell>
          <cell r="AN1093">
            <v>8</v>
          </cell>
          <cell r="AO1093"/>
          <cell r="AP1093"/>
          <cell r="AQ1093"/>
          <cell r="AR1093"/>
          <cell r="AS1093">
            <v>8.2200000000000006</v>
          </cell>
          <cell r="AU1093">
            <v>8</v>
          </cell>
          <cell r="AV1093"/>
          <cell r="AW1093" t="str">
            <v/>
          </cell>
        </row>
        <row r="1094">
          <cell r="A1094">
            <v>1092</v>
          </cell>
          <cell r="B1094">
            <v>2025</v>
          </cell>
          <cell r="C1094"/>
          <cell r="D1094" t="str">
            <v>001J100000Vlyu7IAB</v>
          </cell>
          <cell r="E1094" t="str">
            <v>SWAPNA BUILDERS</v>
          </cell>
          <cell r="F1094" t="str">
            <v>WEST BENGAL</v>
          </cell>
          <cell r="G1094" t="str">
            <v>24 PARAGANAS SOUTH</v>
          </cell>
          <cell r="H1094"/>
          <cell r="I1094" t="str">
            <v>KEDIA PIPES PRIVATE LMITED</v>
          </cell>
          <cell r="J1094" t="str">
            <v>Ragon Poddar</v>
          </cell>
          <cell r="K1094"/>
          <cell r="L1094" t="str">
            <v>001J100000S140JIAR</v>
          </cell>
          <cell r="M1094" t="str">
            <v>East</v>
          </cell>
          <cell r="N1094">
            <v>743330</v>
          </cell>
          <cell r="O1094" t="str">
            <v>19DFDPP1425K1Z9</v>
          </cell>
          <cell r="P1094">
            <v>8116996777</v>
          </cell>
          <cell r="Q1094" t="str">
            <v>Apr'25</v>
          </cell>
          <cell r="R1094">
            <v>2026</v>
          </cell>
          <cell r="S1094"/>
          <cell r="T1094">
            <v>0</v>
          </cell>
          <cell r="U1094">
            <v>0</v>
          </cell>
          <cell r="V1094" t="str">
            <v>Minor</v>
          </cell>
          <cell r="W1094"/>
          <cell r="X1094"/>
          <cell r="Y1094"/>
          <cell r="Z1094"/>
          <cell r="AA1094"/>
          <cell r="AB1094"/>
          <cell r="AC1094"/>
          <cell r="AD1094"/>
          <cell r="AE1094"/>
          <cell r="AF1094"/>
          <cell r="AG1094"/>
          <cell r="AH1094"/>
          <cell r="AI1094"/>
          <cell r="AJ1094"/>
          <cell r="AK1094"/>
          <cell r="AL1094">
            <v>8</v>
          </cell>
          <cell r="AM1094">
            <v>4</v>
          </cell>
          <cell r="AO1094"/>
          <cell r="AP1094"/>
          <cell r="AQ1094"/>
          <cell r="AR1094"/>
          <cell r="AS1094"/>
          <cell r="AT1094">
            <v>16.21</v>
          </cell>
          <cell r="AU1094"/>
          <cell r="AV1094"/>
          <cell r="AW1094" t="str">
            <v/>
          </cell>
        </row>
        <row r="1095">
          <cell r="A1095">
            <v>1093</v>
          </cell>
          <cell r="B1095">
            <v>2025</v>
          </cell>
          <cell r="C1095"/>
          <cell r="D1095" t="str">
            <v>001J100000Vln5FIAR</v>
          </cell>
          <cell r="E1095" t="str">
            <v>SANYAL HARDWARE</v>
          </cell>
          <cell r="F1095" t="str">
            <v>WEST BENGAL</v>
          </cell>
          <cell r="G1095" t="str">
            <v>MURSHIDABAD</v>
          </cell>
          <cell r="H1095"/>
          <cell r="I1095" t="str">
            <v>CHANDRA TRADERS</v>
          </cell>
          <cell r="J1095" t="str">
            <v>Shirshendu saha</v>
          </cell>
          <cell r="K1095"/>
          <cell r="L1095" t="str">
            <v>001J100000RyPTBIA3</v>
          </cell>
          <cell r="M1095" t="str">
            <v>East</v>
          </cell>
          <cell r="N1095">
            <v>742101</v>
          </cell>
          <cell r="O1095" t="str">
            <v>19AAVFS6078B1ZM</v>
          </cell>
          <cell r="P1095">
            <v>9434001054</v>
          </cell>
          <cell r="Q1095" t="str">
            <v>Apr'25</v>
          </cell>
          <cell r="R1095">
            <v>2026</v>
          </cell>
          <cell r="S1095"/>
          <cell r="T1095" t="str">
            <v/>
          </cell>
          <cell r="U1095">
            <v>0</v>
          </cell>
          <cell r="V1095" t="str">
            <v>Potential Not updated</v>
          </cell>
          <cell r="W1095"/>
          <cell r="X1095"/>
          <cell r="Y1095"/>
          <cell r="Z1095"/>
          <cell r="AA1095"/>
          <cell r="AB1095"/>
          <cell r="AC1095"/>
          <cell r="AD1095"/>
          <cell r="AE1095"/>
          <cell r="AF1095"/>
          <cell r="AG1095"/>
          <cell r="AH1095"/>
          <cell r="AI1095"/>
          <cell r="AJ1095"/>
          <cell r="AK1095"/>
          <cell r="AL1095">
            <v>25</v>
          </cell>
          <cell r="AM1095"/>
          <cell r="AO1095"/>
          <cell r="AP1095">
            <v>7.9</v>
          </cell>
          <cell r="AQ1095"/>
          <cell r="AR1095"/>
          <cell r="AS1095"/>
          <cell r="AT1095">
            <v>3</v>
          </cell>
          <cell r="AU1095"/>
          <cell r="AV1095"/>
          <cell r="AW1095" t="str">
            <v/>
          </cell>
        </row>
        <row r="1096">
          <cell r="A1096">
            <v>1094</v>
          </cell>
          <cell r="B1096">
            <v>2025</v>
          </cell>
          <cell r="C1096"/>
          <cell r="D1096" t="str">
            <v>001J100000VlzG3IAJ</v>
          </cell>
          <cell r="E1096" t="str">
            <v>M HOSSAIN ENTERPRISE</v>
          </cell>
          <cell r="F1096" t="str">
            <v>WEST BENGAL</v>
          </cell>
          <cell r="G1096" t="str">
            <v>MURSHIDABAD</v>
          </cell>
          <cell r="H1096"/>
          <cell r="I1096" t="str">
            <v>CHANDRA TRADERS</v>
          </cell>
          <cell r="J1096" t="str">
            <v>Shirshendu saha</v>
          </cell>
          <cell r="K1096"/>
          <cell r="L1096" t="str">
            <v>001J100000RyPTBIA3</v>
          </cell>
          <cell r="M1096" t="str">
            <v>East</v>
          </cell>
          <cell r="N1096">
            <v>742202</v>
          </cell>
          <cell r="O1096" t="str">
            <v>19AEJPH0083H2ZI</v>
          </cell>
          <cell r="P1096">
            <v>7908010188</v>
          </cell>
          <cell r="Q1096" t="str">
            <v>Apr'25</v>
          </cell>
          <cell r="R1096">
            <v>2026</v>
          </cell>
          <cell r="S1096"/>
          <cell r="T1096">
            <v>1600</v>
          </cell>
          <cell r="U1096">
            <v>0</v>
          </cell>
          <cell r="V1096" t="str">
            <v>Alien</v>
          </cell>
          <cell r="W1096"/>
          <cell r="X1096"/>
          <cell r="Y1096"/>
          <cell r="Z1096"/>
          <cell r="AA1096"/>
          <cell r="AB1096"/>
          <cell r="AC1096"/>
          <cell r="AD1096"/>
          <cell r="AE1096"/>
          <cell r="AF1096"/>
          <cell r="AG1096"/>
          <cell r="AH1096"/>
          <cell r="AI1096"/>
          <cell r="AJ1096"/>
          <cell r="AK1096"/>
          <cell r="AL1096">
            <v>25</v>
          </cell>
          <cell r="AM1096">
            <v>17</v>
          </cell>
          <cell r="AO1096"/>
          <cell r="AP1096"/>
          <cell r="AQ1096"/>
          <cell r="AR1096"/>
          <cell r="AS1096"/>
          <cell r="AU1096"/>
          <cell r="AV1096"/>
          <cell r="AW1096" t="str">
            <v/>
          </cell>
        </row>
        <row r="1097">
          <cell r="A1097">
            <v>1095</v>
          </cell>
          <cell r="B1097">
            <v>2025</v>
          </cell>
          <cell r="C1097"/>
          <cell r="D1097"/>
          <cell r="E1097" t="str">
            <v>M/S SAMARPAN STEELS &amp; CO</v>
          </cell>
          <cell r="F1097" t="str">
            <v>UTTAR PRADESH</v>
          </cell>
          <cell r="G1097" t="str">
            <v>KANPUR NAGAR</v>
          </cell>
          <cell r="H1097"/>
          <cell r="I1097" t="str">
            <v>SHREE LAKSHMAN ROLLING MILL (INDIA) LLP</v>
          </cell>
          <cell r="J1097">
            <v>0</v>
          </cell>
          <cell r="K1097"/>
          <cell r="L1097" t="str">
            <v>C12815</v>
          </cell>
          <cell r="M1097" t="str">
            <v>North</v>
          </cell>
          <cell r="N1097" t="e">
            <v>#VALUE!</v>
          </cell>
          <cell r="O1097" t="e">
            <v>#VALUE!</v>
          </cell>
          <cell r="P1097" t="e">
            <v>#VALUE!</v>
          </cell>
          <cell r="Q1097" t="str">
            <v>Apr'25</v>
          </cell>
          <cell r="R1097">
            <v>2026</v>
          </cell>
          <cell r="S1097"/>
          <cell r="T1097" t="str">
            <v/>
          </cell>
          <cell r="U1097">
            <v>0</v>
          </cell>
          <cell r="V1097" t="str">
            <v>Potential Not updated</v>
          </cell>
          <cell r="W1097"/>
          <cell r="X1097"/>
          <cell r="Y1097"/>
          <cell r="Z1097"/>
          <cell r="AA1097"/>
          <cell r="AB1097"/>
          <cell r="AC1097"/>
          <cell r="AD1097"/>
          <cell r="AE1097"/>
          <cell r="AF1097"/>
          <cell r="AG1097"/>
          <cell r="AH1097"/>
          <cell r="AI1097"/>
          <cell r="AJ1097"/>
          <cell r="AK1097"/>
          <cell r="AL1097">
            <v>22.5</v>
          </cell>
          <cell r="AM1097"/>
          <cell r="AO1097"/>
          <cell r="AP1097"/>
          <cell r="AQ1097"/>
          <cell r="AR1097"/>
          <cell r="AS1097"/>
          <cell r="AU1097"/>
          <cell r="AV1097"/>
          <cell r="AW1097" t="str">
            <v/>
          </cell>
        </row>
        <row r="1098">
          <cell r="A1098">
            <v>1096</v>
          </cell>
          <cell r="B1098">
            <v>2025</v>
          </cell>
          <cell r="C1098"/>
          <cell r="D1098" t="str">
            <v>001J100000S1FdAIAV</v>
          </cell>
          <cell r="E1098" t="str">
            <v>M/S  ANAND SALES CORPORATION</v>
          </cell>
          <cell r="F1098" t="str">
            <v>UTTAR PRADESH</v>
          </cell>
          <cell r="G1098" t="str">
            <v>KANPUR NAGAR</v>
          </cell>
          <cell r="H1098"/>
          <cell r="I1098" t="str">
            <v>SHREE LAKSHMAN ROLLING MILL (INDIA) LLP</v>
          </cell>
          <cell r="J1098" t="str">
            <v>Ashutosh Shukla</v>
          </cell>
          <cell r="K1098"/>
          <cell r="L1098" t="str">
            <v>C12815</v>
          </cell>
          <cell r="M1098" t="str">
            <v>North</v>
          </cell>
          <cell r="N1098">
            <v>208001</v>
          </cell>
          <cell r="O1098" t="str">
            <v>09AGHPG9985F1ZU</v>
          </cell>
          <cell r="P1098">
            <v>9838128059</v>
          </cell>
          <cell r="Q1098" t="str">
            <v>Apr'25</v>
          </cell>
          <cell r="R1098">
            <v>2026</v>
          </cell>
          <cell r="S1098"/>
          <cell r="T1098" t="str">
            <v/>
          </cell>
          <cell r="U1098">
            <v>0</v>
          </cell>
          <cell r="V1098" t="str">
            <v>Potential Not updated</v>
          </cell>
          <cell r="W1098"/>
          <cell r="X1098"/>
          <cell r="Y1098"/>
          <cell r="Z1098"/>
          <cell r="AA1098"/>
          <cell r="AB1098"/>
          <cell r="AC1098"/>
          <cell r="AD1098"/>
          <cell r="AE1098"/>
          <cell r="AF1098"/>
          <cell r="AG1098"/>
          <cell r="AH1098"/>
          <cell r="AI1098"/>
          <cell r="AJ1098"/>
          <cell r="AK1098"/>
          <cell r="AL1098">
            <v>14.635</v>
          </cell>
          <cell r="AM1098">
            <v>7</v>
          </cell>
          <cell r="AO1098"/>
          <cell r="AP1098"/>
          <cell r="AQ1098"/>
          <cell r="AR1098"/>
          <cell r="AS1098"/>
          <cell r="AT1098">
            <v>43</v>
          </cell>
          <cell r="AU1098"/>
          <cell r="AV1098">
            <v>42.93</v>
          </cell>
          <cell r="AW1098" t="str">
            <v/>
          </cell>
        </row>
        <row r="1099">
          <cell r="A1099">
            <v>1097</v>
          </cell>
          <cell r="B1099">
            <v>2025</v>
          </cell>
          <cell r="C1099"/>
          <cell r="D1099" t="str">
            <v>0015g00001U8O68AAF</v>
          </cell>
          <cell r="E1099" t="str">
            <v>ISKCON IRON COMPANY</v>
          </cell>
          <cell r="F1099" t="str">
            <v>UTTAR PRADESH</v>
          </cell>
          <cell r="G1099" t="str">
            <v>KANPUR NAGAR</v>
          </cell>
          <cell r="H1099"/>
          <cell r="I1099" t="str">
            <v>SHREE LAKSHMAN ROLLING MILL (INDIA) LLP</v>
          </cell>
          <cell r="J1099" t="e">
            <v>#VALUE!</v>
          </cell>
          <cell r="K1099"/>
          <cell r="L1099" t="str">
            <v>C12815</v>
          </cell>
          <cell r="M1099" t="str">
            <v>North</v>
          </cell>
          <cell r="N1099" t="e">
            <v>#VALUE!</v>
          </cell>
          <cell r="O1099" t="e">
            <v>#VALUE!</v>
          </cell>
          <cell r="P1099" t="e">
            <v>#VALUE!</v>
          </cell>
          <cell r="Q1099" t="str">
            <v>Apr'25</v>
          </cell>
          <cell r="R1099">
            <v>2026</v>
          </cell>
          <cell r="S1099"/>
          <cell r="T1099">
            <v>1000</v>
          </cell>
          <cell r="U1099">
            <v>0</v>
          </cell>
          <cell r="V1099" t="str">
            <v>Alien</v>
          </cell>
          <cell r="W1099"/>
          <cell r="X1099"/>
          <cell r="Y1099"/>
          <cell r="Z1099"/>
          <cell r="AA1099"/>
          <cell r="AB1099"/>
          <cell r="AC1099"/>
          <cell r="AD1099"/>
          <cell r="AE1099"/>
          <cell r="AF1099"/>
          <cell r="AG1099"/>
          <cell r="AH1099"/>
          <cell r="AI1099"/>
          <cell r="AJ1099"/>
          <cell r="AK1099"/>
          <cell r="AL1099">
            <v>63.23</v>
          </cell>
          <cell r="AM1099"/>
          <cell r="AO1099"/>
          <cell r="AP1099"/>
          <cell r="AQ1099"/>
          <cell r="AR1099"/>
          <cell r="AS1099"/>
          <cell r="AU1099"/>
          <cell r="AV1099"/>
          <cell r="AW1099" t="str">
            <v/>
          </cell>
        </row>
        <row r="1100">
          <cell r="A1100">
            <v>1098</v>
          </cell>
          <cell r="B1100">
            <v>2025</v>
          </cell>
          <cell r="C1100"/>
          <cell r="D1100" t="str">
            <v>001J100000Vn2IVIAZ</v>
          </cell>
          <cell r="E1100" t="str">
            <v>ANKIT STEELS</v>
          </cell>
          <cell r="F1100" t="str">
            <v>UTTAR PRADESH</v>
          </cell>
          <cell r="G1100" t="str">
            <v>KANPUR NAGAR</v>
          </cell>
          <cell r="H1100"/>
          <cell r="I1100" t="str">
            <v>SHREE LAKSHMAN ROLLING MILL (INDIA) LLP</v>
          </cell>
          <cell r="J1100" t="str">
            <v>Ashutosh Shukla</v>
          </cell>
          <cell r="K1100"/>
          <cell r="L1100" t="str">
            <v>C12815</v>
          </cell>
          <cell r="M1100" t="str">
            <v>North</v>
          </cell>
          <cell r="N1100">
            <v>208022</v>
          </cell>
          <cell r="O1100" t="str">
            <v>09BXFPG5858P1ZN</v>
          </cell>
          <cell r="P1100">
            <v>9839646362</v>
          </cell>
          <cell r="Q1100" t="str">
            <v>Apr'25</v>
          </cell>
          <cell r="R1100">
            <v>2026</v>
          </cell>
          <cell r="S1100"/>
          <cell r="T1100">
            <v>30</v>
          </cell>
          <cell r="U1100">
            <v>0</v>
          </cell>
          <cell r="V1100" t="str">
            <v>Minor</v>
          </cell>
          <cell r="W1100"/>
          <cell r="X1100"/>
          <cell r="Y1100"/>
          <cell r="Z1100"/>
          <cell r="AA1100"/>
          <cell r="AB1100"/>
          <cell r="AC1100"/>
          <cell r="AD1100"/>
          <cell r="AE1100"/>
          <cell r="AF1100"/>
          <cell r="AG1100"/>
          <cell r="AH1100"/>
          <cell r="AI1100"/>
          <cell r="AJ1100"/>
          <cell r="AK1100"/>
          <cell r="AL1100">
            <v>9.6349999999999998</v>
          </cell>
          <cell r="AM1100">
            <v>10.3</v>
          </cell>
          <cell r="AO1100"/>
          <cell r="AP1100"/>
          <cell r="AQ1100"/>
          <cell r="AR1100"/>
          <cell r="AS1100"/>
          <cell r="AU1100"/>
          <cell r="AV1100"/>
          <cell r="AW1100" t="str">
            <v/>
          </cell>
        </row>
        <row r="1101">
          <cell r="A1101">
            <v>1099</v>
          </cell>
          <cell r="B1101">
            <v>2025</v>
          </cell>
          <cell r="C1101"/>
          <cell r="D1101" t="str">
            <v>0015g00001caFOqAAM</v>
          </cell>
          <cell r="E1101" t="str">
            <v>M/S R.CHAURASIA IRON STORES</v>
          </cell>
          <cell r="F1101" t="str">
            <v>UTTAR PRADESH</v>
          </cell>
          <cell r="G1101" t="str">
            <v>KANPUR NAGAR</v>
          </cell>
          <cell r="H1101"/>
          <cell r="I1101" t="str">
            <v>SHREE LAKSHMAN ROLLING MILL (INDIA) LLP</v>
          </cell>
          <cell r="J1101" t="str">
            <v>Ashutosh Shukla</v>
          </cell>
          <cell r="K1101"/>
          <cell r="L1101" t="str">
            <v>C12815</v>
          </cell>
          <cell r="M1101" t="str">
            <v>North</v>
          </cell>
          <cell r="N1101">
            <v>208001</v>
          </cell>
          <cell r="O1101" t="str">
            <v>09ABBPC6432A1ZC</v>
          </cell>
          <cell r="P1101">
            <v>8896787073</v>
          </cell>
          <cell r="Q1101" t="str">
            <v>Apr'25</v>
          </cell>
          <cell r="R1101">
            <v>2026</v>
          </cell>
          <cell r="S1101"/>
          <cell r="T1101" t="str">
            <v/>
          </cell>
          <cell r="U1101">
            <v>0</v>
          </cell>
          <cell r="V1101" t="str">
            <v>Potential Not updated</v>
          </cell>
          <cell r="W1101"/>
          <cell r="X1101"/>
          <cell r="Y1101"/>
          <cell r="Z1101"/>
          <cell r="AA1101"/>
          <cell r="AB1101"/>
          <cell r="AC1101"/>
          <cell r="AD1101"/>
          <cell r="AE1101"/>
          <cell r="AF1101"/>
          <cell r="AG1101"/>
          <cell r="AH1101"/>
          <cell r="AI1101"/>
          <cell r="AJ1101"/>
          <cell r="AK1101"/>
          <cell r="AL1101">
            <v>14.074999999999999</v>
          </cell>
          <cell r="AM1101"/>
          <cell r="AO1101"/>
          <cell r="AP1101"/>
          <cell r="AQ1101"/>
          <cell r="AR1101"/>
          <cell r="AS1101"/>
          <cell r="AU1101"/>
          <cell r="AV1101"/>
          <cell r="AW1101" t="str">
            <v/>
          </cell>
        </row>
        <row r="1102">
          <cell r="A1102">
            <v>1100</v>
          </cell>
          <cell r="B1102">
            <v>2025</v>
          </cell>
          <cell r="C1102"/>
          <cell r="D1102" t="str">
            <v>0015g00001TBQC8AAP</v>
          </cell>
          <cell r="E1102" t="str">
            <v>SHREE GANESH CORP.</v>
          </cell>
          <cell r="F1102" t="str">
            <v>UTTAR PRADESH</v>
          </cell>
          <cell r="G1102" t="str">
            <v>KANPUR NAGAR</v>
          </cell>
          <cell r="H1102"/>
          <cell r="I1102" t="str">
            <v>SHREE LAKSHMAN ROLLING MILL (INDIA) LLP</v>
          </cell>
          <cell r="J1102" t="e">
            <v>#VALUE!</v>
          </cell>
          <cell r="K1102"/>
          <cell r="L1102" t="str">
            <v>C12815</v>
          </cell>
          <cell r="M1102" t="str">
            <v>North</v>
          </cell>
          <cell r="N1102" t="e">
            <v>#VALUE!</v>
          </cell>
          <cell r="O1102" t="e">
            <v>#VALUE!</v>
          </cell>
          <cell r="P1102" t="e">
            <v>#VALUE!</v>
          </cell>
          <cell r="Q1102" t="str">
            <v>Apr'25</v>
          </cell>
          <cell r="R1102">
            <v>2026</v>
          </cell>
          <cell r="S1102"/>
          <cell r="T1102" t="str">
            <v/>
          </cell>
          <cell r="U1102">
            <v>0</v>
          </cell>
          <cell r="V1102" t="str">
            <v>Potential Not updated</v>
          </cell>
          <cell r="W1102"/>
          <cell r="X1102"/>
          <cell r="Y1102"/>
          <cell r="Z1102"/>
          <cell r="AA1102"/>
          <cell r="AB1102"/>
          <cell r="AC1102"/>
          <cell r="AD1102"/>
          <cell r="AE1102"/>
          <cell r="AF1102"/>
          <cell r="AG1102"/>
          <cell r="AH1102"/>
          <cell r="AI1102"/>
          <cell r="AJ1102"/>
          <cell r="AK1102"/>
          <cell r="AL1102">
            <v>15</v>
          </cell>
          <cell r="AM1102"/>
          <cell r="AO1102"/>
          <cell r="AP1102"/>
          <cell r="AQ1102"/>
          <cell r="AR1102"/>
          <cell r="AS1102"/>
          <cell r="AU1102"/>
          <cell r="AV1102"/>
          <cell r="AW1102" t="str">
            <v/>
          </cell>
        </row>
        <row r="1103">
          <cell r="A1103">
            <v>1101</v>
          </cell>
          <cell r="B1103">
            <v>2025</v>
          </cell>
          <cell r="C1103"/>
          <cell r="D1103" t="str">
            <v>001J100000Vn2HhIAJ</v>
          </cell>
          <cell r="E1103" t="str">
            <v>M/S MAA VAISHNO DEVI STEELS</v>
          </cell>
          <cell r="F1103" t="str">
            <v>UTTAR PRADESH</v>
          </cell>
          <cell r="G1103" t="str">
            <v>KANPUR NAGAR</v>
          </cell>
          <cell r="H1103"/>
          <cell r="I1103" t="str">
            <v>SHREE LAKSHMAN ROLLING MILL (INDIA) LLP</v>
          </cell>
          <cell r="J1103" t="str">
            <v>Ashutosh Shukla</v>
          </cell>
          <cell r="K1103"/>
          <cell r="L1103" t="str">
            <v>C12815</v>
          </cell>
          <cell r="M1103" t="str">
            <v>North</v>
          </cell>
          <cell r="N1103">
            <v>208012</v>
          </cell>
          <cell r="O1103" t="str">
            <v>09AGBPA3119R1ZB</v>
          </cell>
          <cell r="P1103">
            <v>9935040068</v>
          </cell>
          <cell r="Q1103" t="str">
            <v>Apr'25</v>
          </cell>
          <cell r="R1103">
            <v>2026</v>
          </cell>
          <cell r="S1103"/>
          <cell r="T1103">
            <v>60</v>
          </cell>
          <cell r="U1103">
            <v>3.8222222222222227E-2</v>
          </cell>
          <cell r="V1103" t="str">
            <v>Challenger</v>
          </cell>
          <cell r="W1103"/>
          <cell r="X1103"/>
          <cell r="Y1103"/>
          <cell r="Z1103"/>
          <cell r="AA1103"/>
          <cell r="AB1103"/>
          <cell r="AC1103"/>
          <cell r="AD1103"/>
          <cell r="AE1103"/>
          <cell r="AF1103"/>
          <cell r="AG1103"/>
          <cell r="AH1103"/>
          <cell r="AI1103"/>
          <cell r="AJ1103"/>
          <cell r="AK1103"/>
          <cell r="AL1103">
            <v>2.7749999999999999</v>
          </cell>
          <cell r="AM1103">
            <v>2.36</v>
          </cell>
          <cell r="AO1103"/>
          <cell r="AP1103"/>
          <cell r="AQ1103"/>
          <cell r="AR1103"/>
          <cell r="AS1103"/>
          <cell r="AU1103"/>
          <cell r="AV1103">
            <v>6.88</v>
          </cell>
          <cell r="AW1103" t="str">
            <v/>
          </cell>
        </row>
        <row r="1104">
          <cell r="A1104">
            <v>1102</v>
          </cell>
          <cell r="B1104">
            <v>2025</v>
          </cell>
          <cell r="C1104"/>
          <cell r="D1104" t="str">
            <v>0015g00001YQ3psAAD</v>
          </cell>
          <cell r="E1104" t="str">
            <v>RAM BALI AND SONS</v>
          </cell>
          <cell r="F1104" t="str">
            <v>UTTAR PRADESH</v>
          </cell>
          <cell r="G1104" t="str">
            <v>KANPUR NAGAR</v>
          </cell>
          <cell r="H1104"/>
          <cell r="I1104" t="str">
            <v>SHREE LAKSHMAN ROLLING MILL (INDIA) LLP</v>
          </cell>
          <cell r="J1104" t="str">
            <v>Ashutosh Shukla</v>
          </cell>
          <cell r="K1104"/>
          <cell r="L1104" t="str">
            <v>C12815</v>
          </cell>
          <cell r="M1104" t="str">
            <v>North</v>
          </cell>
          <cell r="N1104">
            <v>208003</v>
          </cell>
          <cell r="O1104" t="str">
            <v>09AAAFR9389R1Z0</v>
          </cell>
          <cell r="P1104">
            <v>9415129878</v>
          </cell>
          <cell r="Q1104" t="str">
            <v>Apr'25</v>
          </cell>
          <cell r="R1104">
            <v>2026</v>
          </cell>
          <cell r="S1104"/>
          <cell r="T1104">
            <v>50</v>
          </cell>
          <cell r="U1104">
            <v>0</v>
          </cell>
          <cell r="V1104" t="str">
            <v>Minor</v>
          </cell>
          <cell r="W1104"/>
          <cell r="X1104"/>
          <cell r="Y1104"/>
          <cell r="Z1104"/>
          <cell r="AA1104"/>
          <cell r="AB1104"/>
          <cell r="AC1104"/>
          <cell r="AD1104"/>
          <cell r="AE1104"/>
          <cell r="AF1104"/>
          <cell r="AG1104"/>
          <cell r="AH1104"/>
          <cell r="AI1104"/>
          <cell r="AJ1104"/>
          <cell r="AK1104"/>
          <cell r="AL1104">
            <v>20.074999999999999</v>
          </cell>
          <cell r="AM1104"/>
          <cell r="AO1104"/>
          <cell r="AP1104"/>
          <cell r="AQ1104">
            <v>39.46</v>
          </cell>
          <cell r="AR1104"/>
          <cell r="AS1104">
            <v>9.1</v>
          </cell>
          <cell r="AU1104"/>
          <cell r="AV1104"/>
          <cell r="AW1104" t="str">
            <v/>
          </cell>
        </row>
        <row r="1105">
          <cell r="A1105">
            <v>1103</v>
          </cell>
          <cell r="B1105">
            <v>2025</v>
          </cell>
          <cell r="C1105"/>
          <cell r="D1105" t="str">
            <v>001J100000Vn2GAIAZ</v>
          </cell>
          <cell r="E1105" t="str">
            <v>M/S OM SHAKTI ENTERPRISES</v>
          </cell>
          <cell r="F1105" t="str">
            <v>UTTAR PRADESH</v>
          </cell>
          <cell r="G1105" t="str">
            <v>LUCKNOW</v>
          </cell>
          <cell r="H1105"/>
          <cell r="I1105" t="str">
            <v>SHREE LAKSHMAN ROLLING MILL (INDIA) LLP</v>
          </cell>
          <cell r="J1105" t="str">
            <v>Deepanshu</v>
          </cell>
          <cell r="K1105"/>
          <cell r="L1105" t="str">
            <v>C12815</v>
          </cell>
          <cell r="M1105" t="str">
            <v>North</v>
          </cell>
          <cell r="N1105">
            <v>226021</v>
          </cell>
          <cell r="O1105" t="str">
            <v>09AMPPG6071J1ZL</v>
          </cell>
          <cell r="P1105">
            <v>7388000012</v>
          </cell>
          <cell r="Q1105" t="str">
            <v>Apr'25</v>
          </cell>
          <cell r="R1105">
            <v>2026</v>
          </cell>
          <cell r="S1105"/>
          <cell r="T1105">
            <v>100</v>
          </cell>
          <cell r="U1105">
            <v>0.40343333333333331</v>
          </cell>
          <cell r="V1105" t="str">
            <v>Star</v>
          </cell>
          <cell r="W1105"/>
          <cell r="X1105"/>
          <cell r="Y1105"/>
          <cell r="Z1105"/>
          <cell r="AA1105"/>
          <cell r="AB1105"/>
          <cell r="AC1105"/>
          <cell r="AD1105"/>
          <cell r="AE1105"/>
          <cell r="AF1105"/>
          <cell r="AG1105"/>
          <cell r="AH1105"/>
          <cell r="AI1105"/>
          <cell r="AJ1105"/>
          <cell r="AK1105"/>
          <cell r="AL1105">
            <v>49.365000000000002</v>
          </cell>
          <cell r="AM1105">
            <v>78.06</v>
          </cell>
          <cell r="AN1105">
            <v>29.29</v>
          </cell>
          <cell r="AO1105"/>
          <cell r="AP1105">
            <v>24</v>
          </cell>
          <cell r="AQ1105">
            <v>13</v>
          </cell>
          <cell r="AR1105"/>
          <cell r="AS1105"/>
          <cell r="AT1105">
            <v>121.03</v>
          </cell>
          <cell r="AU1105"/>
          <cell r="AV1105"/>
          <cell r="AW1105" t="str">
            <v/>
          </cell>
        </row>
        <row r="1106">
          <cell r="A1106">
            <v>1104</v>
          </cell>
          <cell r="B1106">
            <v>2025</v>
          </cell>
          <cell r="C1106"/>
          <cell r="D1106" t="str">
            <v>001J100000RU5WTIA1</v>
          </cell>
          <cell r="E1106" t="str">
            <v>SHREE SHYAM AGENCY</v>
          </cell>
          <cell r="F1106" t="str">
            <v>ODISHA</v>
          </cell>
          <cell r="G1106" t="str">
            <v>GANJAM</v>
          </cell>
          <cell r="H1106"/>
          <cell r="I1106" t="str">
            <v>GOLDWIN ISPAT PRIVATE LIMITED</v>
          </cell>
          <cell r="J1106" t="str">
            <v>Swapnil Dahayat</v>
          </cell>
          <cell r="K1106"/>
          <cell r="L1106" t="str">
            <v>001J1000009FjqalAC</v>
          </cell>
          <cell r="M1106" t="str">
            <v>Central</v>
          </cell>
          <cell r="N1106">
            <v>760003</v>
          </cell>
          <cell r="O1106" t="str">
            <v>21ANBPA9386P1ZP</v>
          </cell>
          <cell r="P1106">
            <v>9437069896</v>
          </cell>
          <cell r="Q1106" t="str">
            <v>Apr'25</v>
          </cell>
          <cell r="R1106">
            <v>2026</v>
          </cell>
          <cell r="S1106"/>
          <cell r="T1106">
            <v>300</v>
          </cell>
          <cell r="U1106">
            <v>0</v>
          </cell>
          <cell r="V1106" t="str">
            <v>Alien</v>
          </cell>
          <cell r="W1106"/>
          <cell r="X1106"/>
          <cell r="Y1106"/>
          <cell r="Z1106"/>
          <cell r="AA1106"/>
          <cell r="AB1106"/>
          <cell r="AC1106"/>
          <cell r="AD1106"/>
          <cell r="AE1106"/>
          <cell r="AF1106"/>
          <cell r="AG1106"/>
          <cell r="AH1106"/>
          <cell r="AI1106"/>
          <cell r="AJ1106"/>
          <cell r="AK1106"/>
          <cell r="AL1106">
            <v>25</v>
          </cell>
          <cell r="AM1106"/>
          <cell r="AO1106"/>
          <cell r="AP1106"/>
          <cell r="AQ1106"/>
          <cell r="AR1106"/>
          <cell r="AS1106"/>
          <cell r="AU1106"/>
          <cell r="AV1106"/>
          <cell r="AW1106" t="str">
            <v/>
          </cell>
        </row>
        <row r="1107">
          <cell r="A1107">
            <v>1105</v>
          </cell>
          <cell r="B1107">
            <v>2025</v>
          </cell>
          <cell r="C1107"/>
          <cell r="D1107" t="str">
            <v>0015g00001UBHaZAAX</v>
          </cell>
          <cell r="E1107" t="str">
            <v>RAO BUILDERS</v>
          </cell>
          <cell r="F1107" t="str">
            <v>HARYANA</v>
          </cell>
          <cell r="G1107" t="str">
            <v>GURUGRAM</v>
          </cell>
          <cell r="H1107" t="str">
            <v>Gurugram</v>
          </cell>
          <cell r="I1107" t="str">
            <v>NIKUNJ UDYOG</v>
          </cell>
          <cell r="J1107" t="str">
            <v>Shiv Shankar Sharma</v>
          </cell>
          <cell r="K1107"/>
          <cell r="L1107" t="str">
            <v>C12828</v>
          </cell>
          <cell r="M1107" t="str">
            <v>North</v>
          </cell>
          <cell r="N1107">
            <v>122001</v>
          </cell>
          <cell r="O1107" t="str">
            <v>06AFCPL1751L1ZH</v>
          </cell>
          <cell r="P1107">
            <v>9911897526</v>
          </cell>
          <cell r="Q1107" t="str">
            <v>Apr'25</v>
          </cell>
          <cell r="R1107">
            <v>2026</v>
          </cell>
          <cell r="S1107"/>
          <cell r="T1107">
            <v>120</v>
          </cell>
          <cell r="U1107">
            <v>0</v>
          </cell>
          <cell r="V1107" t="str">
            <v>Challenger</v>
          </cell>
          <cell r="W1107"/>
          <cell r="X1107"/>
          <cell r="Y1107"/>
          <cell r="Z1107"/>
          <cell r="AA1107"/>
          <cell r="AB1107"/>
          <cell r="AC1107"/>
          <cell r="AD1107"/>
          <cell r="AE1107"/>
          <cell r="AF1107"/>
          <cell r="AG1107"/>
          <cell r="AH1107"/>
          <cell r="AI1107"/>
          <cell r="AJ1107"/>
          <cell r="AK1107"/>
          <cell r="AL1107">
            <v>22</v>
          </cell>
          <cell r="AM1107"/>
          <cell r="AO1107"/>
          <cell r="AP1107"/>
          <cell r="AQ1107"/>
          <cell r="AR1107"/>
          <cell r="AS1107"/>
          <cell r="AU1107"/>
          <cell r="AV1107"/>
          <cell r="AW1107" t="str">
            <v/>
          </cell>
        </row>
        <row r="1108">
          <cell r="A1108">
            <v>1106</v>
          </cell>
          <cell r="B1108">
            <v>2025</v>
          </cell>
          <cell r="C1108"/>
          <cell r="D1108" t="str">
            <v>001J100000VlU2wIAF</v>
          </cell>
          <cell r="E1108" t="str">
            <v>M/S JWALAJI ENTERPRISES</v>
          </cell>
          <cell r="F1108" t="str">
            <v>UTTAR PRADESH</v>
          </cell>
          <cell r="G1108" t="str">
            <v>GAUTAM BUDDHA NAGAR</v>
          </cell>
          <cell r="H1108" t="str">
            <v>Gurugram</v>
          </cell>
          <cell r="I1108" t="str">
            <v>NIKUNJ UDYOG</v>
          </cell>
          <cell r="J1108" t="str">
            <v>Shiv Shankar Sharma</v>
          </cell>
          <cell r="K1108"/>
          <cell r="L1108" t="str">
            <v>C12828</v>
          </cell>
          <cell r="M1108" t="str">
            <v>North</v>
          </cell>
          <cell r="N1108">
            <v>201009</v>
          </cell>
          <cell r="O1108" t="str">
            <v>09AHKPG7526L1ZV</v>
          </cell>
          <cell r="P1108">
            <v>9811194255</v>
          </cell>
          <cell r="Q1108" t="str">
            <v>Apr'25</v>
          </cell>
          <cell r="R1108">
            <v>2026</v>
          </cell>
          <cell r="S1108"/>
          <cell r="T1108">
            <v>250</v>
          </cell>
          <cell r="U1108">
            <v>0</v>
          </cell>
          <cell r="V1108" t="str">
            <v>Alien</v>
          </cell>
          <cell r="W1108"/>
          <cell r="X1108"/>
          <cell r="Y1108"/>
          <cell r="Z1108"/>
          <cell r="AA1108"/>
          <cell r="AB1108"/>
          <cell r="AC1108"/>
          <cell r="AD1108"/>
          <cell r="AE1108"/>
          <cell r="AF1108"/>
          <cell r="AG1108"/>
          <cell r="AH1108"/>
          <cell r="AI1108"/>
          <cell r="AJ1108"/>
          <cell r="AK1108"/>
          <cell r="AL1108">
            <v>42</v>
          </cell>
          <cell r="AM1108"/>
          <cell r="AO1108"/>
          <cell r="AP1108"/>
          <cell r="AQ1108"/>
          <cell r="AR1108"/>
          <cell r="AS1108"/>
          <cell r="AU1108"/>
          <cell r="AV1108"/>
          <cell r="AW1108" t="str">
            <v/>
          </cell>
        </row>
        <row r="1109">
          <cell r="A1109">
            <v>1107</v>
          </cell>
          <cell r="B1109">
            <v>2025</v>
          </cell>
          <cell r="C1109"/>
          <cell r="D1109" t="str">
            <v>001J100000O6HFoIAN</v>
          </cell>
          <cell r="E1109" t="str">
            <v>MOHIT TRADERS</v>
          </cell>
          <cell r="F1109" t="str">
            <v>HARYANA</v>
          </cell>
          <cell r="G1109" t="str">
            <v>GURUGRAM</v>
          </cell>
          <cell r="H1109" t="str">
            <v>Gurugram</v>
          </cell>
          <cell r="I1109" t="str">
            <v>NIKUNJ UDYOG</v>
          </cell>
          <cell r="J1109" t="str">
            <v>Shiv Shankar Sharma</v>
          </cell>
          <cell r="K1109"/>
          <cell r="L1109" t="str">
            <v>C12828</v>
          </cell>
          <cell r="M1109" t="str">
            <v>North</v>
          </cell>
          <cell r="N1109">
            <v>122505</v>
          </cell>
          <cell r="O1109" t="str">
            <v>06ALDPY9289K1Z3</v>
          </cell>
          <cell r="P1109">
            <v>9992710465</v>
          </cell>
          <cell r="Q1109" t="str">
            <v>Apr'25</v>
          </cell>
          <cell r="R1109">
            <v>2026</v>
          </cell>
          <cell r="S1109"/>
          <cell r="T1109">
            <v>70</v>
          </cell>
          <cell r="U1109">
            <v>0</v>
          </cell>
          <cell r="V1109" t="str">
            <v>Challenger</v>
          </cell>
          <cell r="W1109"/>
          <cell r="X1109"/>
          <cell r="Y1109"/>
          <cell r="Z1109"/>
          <cell r="AA1109"/>
          <cell r="AB1109"/>
          <cell r="AC1109"/>
          <cell r="AD1109"/>
          <cell r="AE1109"/>
          <cell r="AF1109"/>
          <cell r="AG1109"/>
          <cell r="AH1109"/>
          <cell r="AI1109"/>
          <cell r="AJ1109"/>
          <cell r="AK1109"/>
          <cell r="AL1109">
            <v>12</v>
          </cell>
          <cell r="AM1109"/>
          <cell r="AO1109"/>
          <cell r="AP1109"/>
          <cell r="AQ1109"/>
          <cell r="AR1109"/>
          <cell r="AS1109"/>
          <cell r="AU1109"/>
          <cell r="AV1109"/>
          <cell r="AW1109" t="str">
            <v/>
          </cell>
        </row>
        <row r="1110">
          <cell r="A1110">
            <v>1108</v>
          </cell>
          <cell r="B1110">
            <v>2025</v>
          </cell>
          <cell r="C1110"/>
          <cell r="D1110" t="str">
            <v>001J100000VlTu9IAF</v>
          </cell>
          <cell r="E1110" t="str">
            <v>SATURN STEELS PRIVATE LIMITED</v>
          </cell>
          <cell r="F1110" t="str">
            <v>DELHI</v>
          </cell>
          <cell r="G1110" t="str">
            <v>NORTH WEST</v>
          </cell>
          <cell r="H1110" t="str">
            <v>Gurugram</v>
          </cell>
          <cell r="I1110" t="str">
            <v>NIKUNJ UDYOG</v>
          </cell>
          <cell r="J1110" t="str">
            <v>Shiv Shankar Sharma</v>
          </cell>
          <cell r="K1110"/>
          <cell r="L1110" t="str">
            <v>C12828</v>
          </cell>
          <cell r="M1110" t="str">
            <v>North</v>
          </cell>
          <cell r="N1110">
            <v>110034</v>
          </cell>
          <cell r="O1110" t="str">
            <v>07AASCS7157D1ZY</v>
          </cell>
          <cell r="P1110">
            <v>7827761004</v>
          </cell>
          <cell r="Q1110" t="str">
            <v>Apr'25</v>
          </cell>
          <cell r="R1110">
            <v>2026</v>
          </cell>
          <cell r="S1110"/>
          <cell r="T1110">
            <v>1000</v>
          </cell>
          <cell r="U1110">
            <v>0</v>
          </cell>
          <cell r="V1110" t="str">
            <v>Alien</v>
          </cell>
          <cell r="W1110"/>
          <cell r="X1110"/>
          <cell r="Y1110"/>
          <cell r="Z1110"/>
          <cell r="AA1110"/>
          <cell r="AB1110"/>
          <cell r="AC1110"/>
          <cell r="AD1110"/>
          <cell r="AE1110"/>
          <cell r="AF1110"/>
          <cell r="AG1110"/>
          <cell r="AH1110"/>
          <cell r="AI1110"/>
          <cell r="AJ1110"/>
          <cell r="AK1110"/>
          <cell r="AL1110">
            <v>112</v>
          </cell>
          <cell r="AM1110"/>
          <cell r="AN1110">
            <v>107</v>
          </cell>
          <cell r="AO1110">
            <v>114.54</v>
          </cell>
          <cell r="AP1110"/>
          <cell r="AQ1110"/>
          <cell r="AR1110"/>
          <cell r="AS1110"/>
          <cell r="AU1110"/>
          <cell r="AV1110"/>
          <cell r="AW1110" t="str">
            <v/>
          </cell>
        </row>
        <row r="1111">
          <cell r="A1111">
            <v>1109</v>
          </cell>
          <cell r="B1111">
            <v>2025</v>
          </cell>
          <cell r="C1111"/>
          <cell r="D1111" t="str">
            <v>0015g00001baMuhAAE</v>
          </cell>
          <cell r="E1111" t="str">
            <v>Aggarwal Building Material store (hodal)</v>
          </cell>
          <cell r="F1111" t="str">
            <v>HARYANA</v>
          </cell>
          <cell r="G1111" t="str">
            <v>PALWAL</v>
          </cell>
          <cell r="H1111" t="str">
            <v>HODAL</v>
          </cell>
          <cell r="I1111" t="str">
            <v>NIKUNJ UDYOG</v>
          </cell>
          <cell r="J1111" t="str">
            <v>Rahul Chauhan</v>
          </cell>
          <cell r="K1111"/>
          <cell r="L1111" t="str">
            <v>C12828</v>
          </cell>
          <cell r="M1111" t="str">
            <v>North</v>
          </cell>
          <cell r="N1111">
            <v>121106</v>
          </cell>
          <cell r="O1111" t="str">
            <v>06ALNPK8583A1ZX</v>
          </cell>
          <cell r="P1111">
            <v>9813434474</v>
          </cell>
          <cell r="Q1111" t="str">
            <v>Apr'25</v>
          </cell>
          <cell r="R1111">
            <v>2026</v>
          </cell>
          <cell r="S1111"/>
          <cell r="T1111">
            <v>50</v>
          </cell>
          <cell r="U1111">
            <v>6.0799999999999993E-2</v>
          </cell>
          <cell r="V1111" t="str">
            <v>Minor</v>
          </cell>
          <cell r="W1111"/>
          <cell r="X1111"/>
          <cell r="Y1111"/>
          <cell r="Z1111"/>
          <cell r="AA1111"/>
          <cell r="AB1111"/>
          <cell r="AC1111"/>
          <cell r="AD1111"/>
          <cell r="AE1111"/>
          <cell r="AF1111"/>
          <cell r="AG1111"/>
          <cell r="AH1111"/>
          <cell r="AI1111"/>
          <cell r="AJ1111"/>
          <cell r="AK1111"/>
          <cell r="AL1111">
            <v>1.2</v>
          </cell>
          <cell r="AM1111">
            <v>1.2</v>
          </cell>
          <cell r="AN1111">
            <v>1</v>
          </cell>
          <cell r="AO1111">
            <v>10.02</v>
          </cell>
          <cell r="AP1111"/>
          <cell r="AQ1111">
            <v>10.07</v>
          </cell>
          <cell r="AR1111">
            <v>1.3</v>
          </cell>
          <cell r="AS1111">
            <v>1.72</v>
          </cell>
          <cell r="AT1111">
            <v>6.22</v>
          </cell>
          <cell r="AU1111">
            <v>1</v>
          </cell>
          <cell r="AV1111">
            <v>1.9</v>
          </cell>
          <cell r="AW1111">
            <v>5</v>
          </cell>
        </row>
        <row r="1112">
          <cell r="A1112">
            <v>1110</v>
          </cell>
          <cell r="B1112">
            <v>2025</v>
          </cell>
          <cell r="C1112"/>
          <cell r="D1112" t="str">
            <v>001J100000DrazaIAB</v>
          </cell>
          <cell r="E1112" t="str">
            <v>BABBU CEMENT AND HARDWARE STORE</v>
          </cell>
          <cell r="F1112" t="str">
            <v>JAMMU AND KASHMIR</v>
          </cell>
          <cell r="G1112" t="str">
            <v>REASI</v>
          </cell>
          <cell r="H1112"/>
          <cell r="I1112" t="str">
            <v>AGGARWAL TRADERS</v>
          </cell>
          <cell r="J1112" t="str">
            <v>bhanu ayush</v>
          </cell>
          <cell r="K1112"/>
          <cell r="L1112" t="str">
            <v>0015g00001gvNHH</v>
          </cell>
          <cell r="M1112" t="str">
            <v>North</v>
          </cell>
          <cell r="N1112">
            <v>182320</v>
          </cell>
          <cell r="O1112" t="str">
            <v>01ETXPS4039D1ZG</v>
          </cell>
          <cell r="P1112">
            <v>9419146313</v>
          </cell>
          <cell r="Q1112" t="str">
            <v>May'25</v>
          </cell>
          <cell r="R1112">
            <v>2026</v>
          </cell>
          <cell r="S1112"/>
          <cell r="T1112">
            <v>20</v>
          </cell>
          <cell r="U1112">
            <v>0.1</v>
          </cell>
          <cell r="V1112" t="str">
            <v>Minor</v>
          </cell>
          <cell r="W1112"/>
          <cell r="X1112"/>
          <cell r="Y1112"/>
          <cell r="Z1112"/>
          <cell r="AA1112"/>
          <cell r="AB1112"/>
          <cell r="AC1112"/>
          <cell r="AD1112"/>
          <cell r="AE1112"/>
          <cell r="AF1112"/>
          <cell r="AG1112"/>
          <cell r="AH1112"/>
          <cell r="AI1112"/>
          <cell r="AJ1112"/>
          <cell r="AK1112"/>
          <cell r="AL1112"/>
          <cell r="AM1112">
            <v>10</v>
          </cell>
          <cell r="AN1112">
            <v>7</v>
          </cell>
          <cell r="AO1112"/>
          <cell r="AP1112"/>
          <cell r="AQ1112"/>
          <cell r="AR1112">
            <v>6.01</v>
          </cell>
          <cell r="AS1112"/>
          <cell r="AU1112">
            <v>6</v>
          </cell>
          <cell r="AV1112"/>
          <cell r="AW1112" t="str">
            <v/>
          </cell>
        </row>
        <row r="1113">
          <cell r="A1113">
            <v>1111</v>
          </cell>
          <cell r="B1113">
            <v>2025</v>
          </cell>
          <cell r="C1113"/>
          <cell r="D1113" t="str">
            <v>001J100000VmlAuIAJ</v>
          </cell>
          <cell r="E1113" t="str">
            <v>SHARMA CEMENT AND HARDWARE STORE</v>
          </cell>
          <cell r="F1113" t="str">
            <v>JAMMU AND KASHMIR</v>
          </cell>
          <cell r="G1113" t="str">
            <v>REASI</v>
          </cell>
          <cell r="H1113"/>
          <cell r="I1113" t="str">
            <v>AGGARWAL TRADERS</v>
          </cell>
          <cell r="J1113" t="str">
            <v>bhanu ayush</v>
          </cell>
          <cell r="K1113"/>
          <cell r="L1113" t="str">
            <v>0015g00001gvNHH</v>
          </cell>
          <cell r="M1113" t="str">
            <v>North</v>
          </cell>
          <cell r="N1113">
            <v>182121</v>
          </cell>
          <cell r="O1113" t="str">
            <v>01AQOPC2245H1ZB</v>
          </cell>
          <cell r="P1113">
            <v>9622128720</v>
          </cell>
          <cell r="Q1113" t="str">
            <v>May'25</v>
          </cell>
          <cell r="R1113">
            <v>2026</v>
          </cell>
          <cell r="S1113"/>
          <cell r="T1113">
            <v>5</v>
          </cell>
          <cell r="U1113">
            <v>0</v>
          </cell>
          <cell r="V1113" t="str">
            <v>Minor</v>
          </cell>
          <cell r="W1113"/>
          <cell r="X1113"/>
          <cell r="Y1113"/>
          <cell r="Z1113"/>
          <cell r="AA1113"/>
          <cell r="AB1113"/>
          <cell r="AC1113"/>
          <cell r="AD1113"/>
          <cell r="AE1113"/>
          <cell r="AF1113"/>
          <cell r="AG1113"/>
          <cell r="AH1113"/>
          <cell r="AI1113"/>
          <cell r="AJ1113"/>
          <cell r="AK1113"/>
          <cell r="AL1113"/>
          <cell r="AM1113">
            <v>10</v>
          </cell>
          <cell r="AO1113"/>
          <cell r="AP1113"/>
          <cell r="AQ1113"/>
          <cell r="AR1113"/>
          <cell r="AS1113"/>
          <cell r="AU1113"/>
          <cell r="AV1113"/>
          <cell r="AW1113" t="str">
            <v/>
          </cell>
        </row>
        <row r="1114">
          <cell r="A1114">
            <v>1112</v>
          </cell>
          <cell r="B1114">
            <v>2025</v>
          </cell>
          <cell r="C1114"/>
          <cell r="D1114" t="str">
            <v>001J100000Vm7LjIAJ</v>
          </cell>
          <cell r="E1114" t="str">
            <v>M/S SINGHAL ENTERPRISES</v>
          </cell>
          <cell r="F1114" t="str">
            <v>UTTAR PRADESH</v>
          </cell>
          <cell r="G1114" t="str">
            <v>AGRA</v>
          </cell>
          <cell r="H1114"/>
          <cell r="I1114" t="str">
            <v>DINESH STEEL PRIVATE LIMITED</v>
          </cell>
          <cell r="J1114" t="str">
            <v>Pankaj Garg</v>
          </cell>
          <cell r="K1114"/>
          <cell r="L1114" t="str">
            <v>C12820</v>
          </cell>
          <cell r="M1114" t="str">
            <v>North</v>
          </cell>
          <cell r="N1114">
            <v>282001</v>
          </cell>
          <cell r="O1114" t="str">
            <v>09BDQPS8247D1ZX</v>
          </cell>
          <cell r="P1114">
            <v>9411002531</v>
          </cell>
          <cell r="Q1114" t="str">
            <v>May'25</v>
          </cell>
          <cell r="R1114">
            <v>2026</v>
          </cell>
          <cell r="S1114"/>
          <cell r="T1114">
            <v>150</v>
          </cell>
          <cell r="U1114">
            <v>0.13337777777777776</v>
          </cell>
          <cell r="V1114" t="str">
            <v>Star</v>
          </cell>
          <cell r="W1114"/>
          <cell r="X1114"/>
          <cell r="Y1114"/>
          <cell r="Z1114"/>
          <cell r="AA1114"/>
          <cell r="AB1114"/>
          <cell r="AC1114"/>
          <cell r="AD1114"/>
          <cell r="AE1114"/>
          <cell r="AF1114"/>
          <cell r="AG1114"/>
          <cell r="AH1114"/>
          <cell r="AI1114"/>
          <cell r="AJ1114"/>
          <cell r="AK1114"/>
          <cell r="AL1114"/>
          <cell r="AM1114">
            <v>30</v>
          </cell>
          <cell r="AN1114">
            <v>83</v>
          </cell>
          <cell r="AO1114">
            <v>24.04</v>
          </cell>
          <cell r="AP1114">
            <v>31.94</v>
          </cell>
          <cell r="AQ1114">
            <v>26.74</v>
          </cell>
          <cell r="AR1114">
            <v>57.02</v>
          </cell>
          <cell r="AS1114">
            <v>45.25</v>
          </cell>
          <cell r="AT1114">
            <v>14.97</v>
          </cell>
          <cell r="AU1114">
            <v>15</v>
          </cell>
          <cell r="AV1114">
            <v>30.05</v>
          </cell>
          <cell r="AW1114">
            <v>20</v>
          </cell>
        </row>
        <row r="1115">
          <cell r="A1115">
            <v>1113</v>
          </cell>
          <cell r="B1115">
            <v>2025</v>
          </cell>
          <cell r="C1115"/>
          <cell r="D1115" t="str">
            <v>001J100000VlTsDIAV</v>
          </cell>
          <cell r="E1115" t="str">
            <v>KESHAV STEELS</v>
          </cell>
          <cell r="F1115" t="str">
            <v>UTTAR PRADESH</v>
          </cell>
          <cell r="G1115" t="str">
            <v>VARANASI</v>
          </cell>
          <cell r="H1115"/>
          <cell r="I1115" t="str">
            <v>GLOBAL IRONTRADING PVT. LTD.</v>
          </cell>
          <cell r="J1115" t="str">
            <v>Divyansh Dhawal</v>
          </cell>
          <cell r="K1115"/>
          <cell r="L1115" t="str">
            <v>C12819</v>
          </cell>
          <cell r="M1115" t="str">
            <v>North</v>
          </cell>
          <cell r="N1115">
            <v>221001</v>
          </cell>
          <cell r="O1115" t="str">
            <v>09AAQFK4385A1Z4</v>
          </cell>
          <cell r="P1115">
            <v>9519815333</v>
          </cell>
          <cell r="Q1115" t="str">
            <v>May'25</v>
          </cell>
          <cell r="R1115">
            <v>2026</v>
          </cell>
          <cell r="S1115"/>
          <cell r="T1115">
            <v>750</v>
          </cell>
          <cell r="U1115">
            <v>0</v>
          </cell>
          <cell r="V1115" t="str">
            <v>Alien</v>
          </cell>
          <cell r="W1115"/>
          <cell r="X1115"/>
          <cell r="Y1115"/>
          <cell r="Z1115"/>
          <cell r="AA1115"/>
          <cell r="AB1115"/>
          <cell r="AC1115"/>
          <cell r="AD1115"/>
          <cell r="AE1115"/>
          <cell r="AF1115"/>
          <cell r="AG1115"/>
          <cell r="AH1115"/>
          <cell r="AI1115"/>
          <cell r="AJ1115"/>
          <cell r="AK1115"/>
          <cell r="AL1115"/>
          <cell r="AM1115">
            <v>35</v>
          </cell>
          <cell r="AN1115">
            <v>30</v>
          </cell>
          <cell r="AO1115"/>
          <cell r="AP1115">
            <v>55.06</v>
          </cell>
          <cell r="AQ1115">
            <v>30.22</v>
          </cell>
          <cell r="AR1115">
            <v>29.92</v>
          </cell>
          <cell r="AS1115">
            <v>29.93</v>
          </cell>
          <cell r="AU1115"/>
          <cell r="AV1115"/>
          <cell r="AW1115">
            <v>55</v>
          </cell>
        </row>
        <row r="1116">
          <cell r="A1116">
            <v>1114</v>
          </cell>
          <cell r="B1116">
            <v>2025</v>
          </cell>
          <cell r="C1116"/>
          <cell r="D1116" t="str">
            <v>001J100000TuPSdIAN</v>
          </cell>
          <cell r="E1116" t="str">
            <v>M/S SUJATA ASSOCIATES</v>
          </cell>
          <cell r="F1116" t="str">
            <v>UTTAR PRADESH</v>
          </cell>
          <cell r="G1116" t="str">
            <v>CHANDAULI</v>
          </cell>
          <cell r="H1116"/>
          <cell r="I1116" t="str">
            <v>GLOBAL IRONTRADING PVT. LTD.</v>
          </cell>
          <cell r="J1116" t="str">
            <v>Divyansh Dhawal</v>
          </cell>
          <cell r="K1116"/>
          <cell r="L1116" t="str">
            <v>C12819</v>
          </cell>
          <cell r="M1116" t="str">
            <v>North</v>
          </cell>
          <cell r="N1116">
            <v>232101</v>
          </cell>
          <cell r="O1116" t="str">
            <v>09ABQPJ1192B1ZP</v>
          </cell>
          <cell r="P1116">
            <v>9792011112</v>
          </cell>
          <cell r="Q1116" t="str">
            <v>May'25</v>
          </cell>
          <cell r="R1116">
            <v>2026</v>
          </cell>
          <cell r="S1116"/>
          <cell r="T1116">
            <v>100</v>
          </cell>
          <cell r="U1116">
            <v>0</v>
          </cell>
          <cell r="V1116" t="str">
            <v>Challenger</v>
          </cell>
          <cell r="W1116"/>
          <cell r="X1116"/>
          <cell r="Y1116"/>
          <cell r="Z1116"/>
          <cell r="AA1116"/>
          <cell r="AB1116"/>
          <cell r="AC1116"/>
          <cell r="AD1116"/>
          <cell r="AE1116"/>
          <cell r="AF1116"/>
          <cell r="AG1116"/>
          <cell r="AH1116"/>
          <cell r="AI1116"/>
          <cell r="AJ1116"/>
          <cell r="AK1116"/>
          <cell r="AL1116"/>
          <cell r="AM1116">
            <v>30</v>
          </cell>
          <cell r="AO1116"/>
          <cell r="AP1116"/>
          <cell r="AQ1116"/>
          <cell r="AR1116"/>
          <cell r="AS1116"/>
          <cell r="AU1116"/>
          <cell r="AV1116"/>
          <cell r="AW1116" t="str">
            <v/>
          </cell>
        </row>
        <row r="1117">
          <cell r="A1117">
            <v>1115</v>
          </cell>
          <cell r="B1117">
            <v>2025</v>
          </cell>
          <cell r="C1117"/>
          <cell r="D1117" t="str">
            <v>001J100000JtGiEIAV</v>
          </cell>
          <cell r="E1117" t="str">
            <v>CHOUDHARY STEEL TRADING COMPANY</v>
          </cell>
          <cell r="F1117" t="str">
            <v>RAJASTHAN</v>
          </cell>
          <cell r="G1117"/>
          <cell r="H1117"/>
          <cell r="I1117" t="str">
            <v>J P ALLOYS</v>
          </cell>
          <cell r="J1117" t="e">
            <v>#VALUE!</v>
          </cell>
          <cell r="K1117"/>
          <cell r="L1117" t="str">
            <v>C13188</v>
          </cell>
          <cell r="M1117" t="str">
            <v>North</v>
          </cell>
          <cell r="N1117" t="e">
            <v>#VALUE!</v>
          </cell>
          <cell r="O1117" t="e">
            <v>#VALUE!</v>
          </cell>
          <cell r="P1117" t="e">
            <v>#VALUE!</v>
          </cell>
          <cell r="Q1117" t="str">
            <v>May'25</v>
          </cell>
          <cell r="R1117">
            <v>2026</v>
          </cell>
          <cell r="S1117"/>
          <cell r="T1117" t="str">
            <v/>
          </cell>
          <cell r="U1117">
            <v>0</v>
          </cell>
          <cell r="V1117" t="str">
            <v>Potential Not updated</v>
          </cell>
          <cell r="W1117"/>
          <cell r="X1117"/>
          <cell r="Y1117"/>
          <cell r="Z1117"/>
          <cell r="AA1117"/>
          <cell r="AB1117"/>
          <cell r="AC1117"/>
          <cell r="AD1117"/>
          <cell r="AE1117"/>
          <cell r="AF1117"/>
          <cell r="AG1117"/>
          <cell r="AH1117"/>
          <cell r="AI1117"/>
          <cell r="AJ1117"/>
          <cell r="AK1117"/>
          <cell r="AL1117"/>
          <cell r="AM1117">
            <v>10</v>
          </cell>
          <cell r="AO1117"/>
          <cell r="AP1117"/>
          <cell r="AQ1117"/>
          <cell r="AR1117"/>
          <cell r="AS1117"/>
          <cell r="AU1117"/>
          <cell r="AV1117"/>
          <cell r="AW1117" t="str">
            <v/>
          </cell>
        </row>
        <row r="1118">
          <cell r="A1118">
            <v>1116</v>
          </cell>
          <cell r="B1118">
            <v>2025</v>
          </cell>
          <cell r="C1118"/>
          <cell r="D1118" t="str">
            <v>001J100000N2BECIA3</v>
          </cell>
          <cell r="E1118" t="str">
            <v>NAVEEN STEELS</v>
          </cell>
          <cell r="F1118" t="str">
            <v>RAJASTHAN</v>
          </cell>
          <cell r="G1118" t="str">
            <v>KOTA</v>
          </cell>
          <cell r="H1118"/>
          <cell r="I1118" t="str">
            <v>J P ALLOYS</v>
          </cell>
          <cell r="J1118" t="str">
            <v>Ravi Kumar Kulmi</v>
          </cell>
          <cell r="K1118"/>
          <cell r="L1118" t="str">
            <v>C13188</v>
          </cell>
          <cell r="M1118" t="str">
            <v>North</v>
          </cell>
          <cell r="N1118">
            <v>324005</v>
          </cell>
          <cell r="O1118" t="str">
            <v>08AEYPA4643P1ZR</v>
          </cell>
          <cell r="P1118">
            <v>9829375888</v>
          </cell>
          <cell r="Q1118" t="str">
            <v>May'25</v>
          </cell>
          <cell r="R1118">
            <v>2026</v>
          </cell>
          <cell r="S1118"/>
          <cell r="T1118">
            <v>400</v>
          </cell>
          <cell r="U1118">
            <v>1.7525000000000002E-2</v>
          </cell>
          <cell r="V1118" t="str">
            <v>Alien</v>
          </cell>
          <cell r="W1118"/>
          <cell r="X1118"/>
          <cell r="Y1118"/>
          <cell r="Z1118"/>
          <cell r="AA1118"/>
          <cell r="AB1118"/>
          <cell r="AC1118"/>
          <cell r="AD1118"/>
          <cell r="AE1118"/>
          <cell r="AF1118"/>
          <cell r="AG1118"/>
          <cell r="AH1118"/>
          <cell r="AI1118"/>
          <cell r="AJ1118"/>
          <cell r="AK1118"/>
          <cell r="AL1118"/>
          <cell r="AM1118">
            <v>10</v>
          </cell>
          <cell r="AO1118"/>
          <cell r="AP1118"/>
          <cell r="AQ1118">
            <v>21.03</v>
          </cell>
          <cell r="AR1118"/>
          <cell r="AS1118"/>
          <cell r="AT1118">
            <v>21.03</v>
          </cell>
          <cell r="AU1118"/>
          <cell r="AV1118"/>
          <cell r="AW1118">
            <v>20</v>
          </cell>
        </row>
        <row r="1119">
          <cell r="A1119">
            <v>1117</v>
          </cell>
          <cell r="B1119">
            <v>2025</v>
          </cell>
          <cell r="C1119"/>
          <cell r="D1119" t="str">
            <v>001J1000007no3KIAQ</v>
          </cell>
          <cell r="E1119" t="str">
            <v>SANWARIYA IRON STORE</v>
          </cell>
          <cell r="F1119" t="str">
            <v>RAJASTHAN</v>
          </cell>
          <cell r="G1119" t="str">
            <v>CHITTORGARH</v>
          </cell>
          <cell r="H1119"/>
          <cell r="I1119" t="str">
            <v>J P ALLOYS</v>
          </cell>
          <cell r="J1119" t="str">
            <v>Pushpendra Kumar</v>
          </cell>
          <cell r="K1119"/>
          <cell r="L1119" t="str">
            <v>C13188</v>
          </cell>
          <cell r="M1119" t="str">
            <v>North</v>
          </cell>
          <cell r="N1119">
            <v>312202</v>
          </cell>
          <cell r="O1119" t="str">
            <v>08BCWPS4839J1ZK</v>
          </cell>
          <cell r="P1119">
            <v>9829082523</v>
          </cell>
          <cell r="Q1119" t="str">
            <v>May'25</v>
          </cell>
          <cell r="R1119">
            <v>2026</v>
          </cell>
          <cell r="S1119"/>
          <cell r="T1119">
            <v>200</v>
          </cell>
          <cell r="U1119">
            <v>0.29946666666666671</v>
          </cell>
          <cell r="V1119" t="str">
            <v>Star</v>
          </cell>
          <cell r="W1119"/>
          <cell r="X1119"/>
          <cell r="Y1119"/>
          <cell r="Z1119"/>
          <cell r="AA1119"/>
          <cell r="AB1119"/>
          <cell r="AC1119"/>
          <cell r="AD1119"/>
          <cell r="AE1119"/>
          <cell r="AF1119"/>
          <cell r="AG1119"/>
          <cell r="AH1119"/>
          <cell r="AI1119"/>
          <cell r="AJ1119"/>
          <cell r="AK1119"/>
          <cell r="AL1119"/>
          <cell r="AM1119">
            <v>78</v>
          </cell>
          <cell r="AN1119">
            <v>125</v>
          </cell>
          <cell r="AO1119">
            <v>83.62</v>
          </cell>
          <cell r="AP1119">
            <v>29.87</v>
          </cell>
          <cell r="AQ1119"/>
          <cell r="AR1119"/>
          <cell r="AS1119">
            <v>41.9</v>
          </cell>
          <cell r="AT1119">
            <v>83.84</v>
          </cell>
          <cell r="AU1119">
            <v>29</v>
          </cell>
          <cell r="AV1119">
            <v>66.84</v>
          </cell>
          <cell r="AW1119">
            <v>216</v>
          </cell>
        </row>
        <row r="1120">
          <cell r="A1120">
            <v>1118</v>
          </cell>
          <cell r="B1120">
            <v>2025</v>
          </cell>
          <cell r="C1120"/>
          <cell r="D1120" t="str">
            <v>001J100000Vn78CIAR</v>
          </cell>
          <cell r="E1120" t="str">
            <v>SWASTIKA ENTERPRISES</v>
          </cell>
          <cell r="F1120" t="str">
            <v>PUNJAB</v>
          </cell>
          <cell r="G1120" t="str">
            <v>GURDASPUR</v>
          </cell>
          <cell r="H1120"/>
          <cell r="I1120" t="str">
            <v>MAHAVIR STEEL CORPORATION</v>
          </cell>
          <cell r="J1120" t="str">
            <v>Abhishek Wadhwa</v>
          </cell>
          <cell r="K1120"/>
          <cell r="L1120" t="str">
            <v>0015g00001ghemj</v>
          </cell>
          <cell r="M1120" t="str">
            <v>North</v>
          </cell>
          <cell r="N1120">
            <v>143505</v>
          </cell>
          <cell r="O1120" t="str">
            <v>03AAAPW9580B1ZQ</v>
          </cell>
          <cell r="P1120">
            <v>9855222278</v>
          </cell>
          <cell r="Q1120" t="str">
            <v>May'25</v>
          </cell>
          <cell r="R1120">
            <v>2026</v>
          </cell>
          <cell r="S1120"/>
          <cell r="T1120">
            <v>40</v>
          </cell>
          <cell r="U1120">
            <v>0</v>
          </cell>
          <cell r="V1120" t="str">
            <v>Minor</v>
          </cell>
          <cell r="W1120"/>
          <cell r="X1120"/>
          <cell r="Y1120"/>
          <cell r="Z1120"/>
          <cell r="AA1120"/>
          <cell r="AB1120"/>
          <cell r="AC1120"/>
          <cell r="AD1120"/>
          <cell r="AE1120"/>
          <cell r="AF1120"/>
          <cell r="AG1120"/>
          <cell r="AH1120"/>
          <cell r="AI1120"/>
          <cell r="AJ1120"/>
          <cell r="AK1120"/>
          <cell r="AL1120"/>
          <cell r="AM1120">
            <v>63</v>
          </cell>
          <cell r="AN1120">
            <v>52</v>
          </cell>
          <cell r="AO1120"/>
          <cell r="AP1120"/>
          <cell r="AQ1120"/>
          <cell r="AR1120"/>
          <cell r="AS1120"/>
          <cell r="AU1120"/>
          <cell r="AV1120"/>
          <cell r="AW1120" t="str">
            <v/>
          </cell>
        </row>
        <row r="1121">
          <cell r="A1121">
            <v>1119</v>
          </cell>
          <cell r="B1121">
            <v>2025</v>
          </cell>
          <cell r="C1121"/>
          <cell r="D1121" t="str">
            <v>001J100000Vn6zjIAB</v>
          </cell>
          <cell r="E1121" t="str">
            <v>AGGARWAL PAINT AND HARDWARE STORE</v>
          </cell>
          <cell r="F1121" t="str">
            <v>PUNJAB</v>
          </cell>
          <cell r="G1121" t="str">
            <v>JALANDHAR</v>
          </cell>
          <cell r="H1121"/>
          <cell r="I1121" t="str">
            <v>MAHAVIR STEEL CORPORATION</v>
          </cell>
          <cell r="J1121" t="str">
            <v>Abhishek Wadhwa</v>
          </cell>
          <cell r="K1121"/>
          <cell r="L1121" t="str">
            <v>0015g00001ghemj</v>
          </cell>
          <cell r="M1121" t="str">
            <v>North</v>
          </cell>
          <cell r="N1121">
            <v>144005</v>
          </cell>
          <cell r="O1121" t="str">
            <v>03AAFFA1138E1Z8</v>
          </cell>
          <cell r="P1121">
            <v>9814860927</v>
          </cell>
          <cell r="Q1121" t="str">
            <v>May'25</v>
          </cell>
          <cell r="R1121">
            <v>2026</v>
          </cell>
          <cell r="S1121"/>
          <cell r="T1121">
            <v>40</v>
          </cell>
          <cell r="U1121">
            <v>0</v>
          </cell>
          <cell r="V1121" t="str">
            <v>Minor</v>
          </cell>
          <cell r="W1121"/>
          <cell r="X1121"/>
          <cell r="Y1121"/>
          <cell r="Z1121"/>
          <cell r="AA1121"/>
          <cell r="AB1121"/>
          <cell r="AC1121"/>
          <cell r="AD1121"/>
          <cell r="AE1121"/>
          <cell r="AF1121"/>
          <cell r="AG1121"/>
          <cell r="AH1121"/>
          <cell r="AI1121"/>
          <cell r="AJ1121"/>
          <cell r="AK1121"/>
          <cell r="AL1121"/>
          <cell r="AM1121">
            <v>56</v>
          </cell>
          <cell r="AN1121">
            <v>28</v>
          </cell>
          <cell r="AO1121"/>
          <cell r="AP1121"/>
          <cell r="AQ1121"/>
          <cell r="AR1121"/>
          <cell r="AS1121"/>
          <cell r="AU1121"/>
          <cell r="AV1121"/>
          <cell r="AW1121" t="str">
            <v/>
          </cell>
        </row>
        <row r="1122">
          <cell r="A1122">
            <v>1120</v>
          </cell>
          <cell r="B1122">
            <v>2025</v>
          </cell>
          <cell r="C1122"/>
          <cell r="D1122" t="str">
            <v>001J100000TtfOxIAJ</v>
          </cell>
          <cell r="E1122" t="str">
            <v>JAI STEEL</v>
          </cell>
          <cell r="F1122" t="str">
            <v>DELHI</v>
          </cell>
          <cell r="G1122" t="str">
            <v>NORTH WEST</v>
          </cell>
          <cell r="H1122" t="str">
            <v>Gurugram</v>
          </cell>
          <cell r="I1122" t="str">
            <v>NIKUNJ UDYOG</v>
          </cell>
          <cell r="J1122" t="str">
            <v>Shiv Shankar Sharma</v>
          </cell>
          <cell r="K1122"/>
          <cell r="L1122" t="str">
            <v>C12828</v>
          </cell>
          <cell r="M1122" t="str">
            <v>North</v>
          </cell>
          <cell r="N1122">
            <v>110085</v>
          </cell>
          <cell r="O1122" t="str">
            <v>07BMAPK6474P1ZG</v>
          </cell>
          <cell r="P1122">
            <v>9650120051</v>
          </cell>
          <cell r="Q1122" t="str">
            <v>May'25</v>
          </cell>
          <cell r="R1122">
            <v>2026</v>
          </cell>
          <cell r="S1122"/>
          <cell r="T1122">
            <v>150</v>
          </cell>
          <cell r="U1122">
            <v>0</v>
          </cell>
          <cell r="V1122" t="str">
            <v>Challenger</v>
          </cell>
          <cell r="W1122"/>
          <cell r="X1122"/>
          <cell r="Y1122"/>
          <cell r="Z1122"/>
          <cell r="AA1122"/>
          <cell r="AB1122"/>
          <cell r="AC1122"/>
          <cell r="AD1122"/>
          <cell r="AE1122"/>
          <cell r="AF1122"/>
          <cell r="AG1122"/>
          <cell r="AH1122"/>
          <cell r="AI1122"/>
          <cell r="AJ1122"/>
          <cell r="AK1122"/>
          <cell r="AL1122"/>
          <cell r="AM1122">
            <v>27</v>
          </cell>
          <cell r="AO1122"/>
          <cell r="AP1122"/>
          <cell r="AQ1122"/>
          <cell r="AR1122"/>
          <cell r="AS1122"/>
          <cell r="AU1122"/>
          <cell r="AV1122"/>
          <cell r="AW1122" t="str">
            <v/>
          </cell>
        </row>
        <row r="1123">
          <cell r="A1123">
            <v>1121</v>
          </cell>
          <cell r="B1123">
            <v>2025</v>
          </cell>
          <cell r="C1123"/>
          <cell r="D1123" t="str">
            <v>001J100000VnClCIAV</v>
          </cell>
          <cell r="E1123" t="str">
            <v>AMBA TRADING CO.</v>
          </cell>
          <cell r="F1123" t="str">
            <v>HARYANA</v>
          </cell>
          <cell r="G1123" t="str">
            <v>GURUGRAM</v>
          </cell>
          <cell r="H1123" t="str">
            <v>Gurugram</v>
          </cell>
          <cell r="I1123" t="str">
            <v>NIKUNJ UDYOG</v>
          </cell>
          <cell r="J1123" t="str">
            <v>Shiv Shankar Sharma</v>
          </cell>
          <cell r="K1123"/>
          <cell r="L1123" t="str">
            <v>C12828</v>
          </cell>
          <cell r="M1123" t="str">
            <v>North</v>
          </cell>
          <cell r="N1123">
            <v>122001</v>
          </cell>
          <cell r="O1123" t="str">
            <v>06AOSPD6746G2ZN</v>
          </cell>
          <cell r="P1123">
            <v>8909800555</v>
          </cell>
          <cell r="Q1123" t="str">
            <v>May'25</v>
          </cell>
          <cell r="R1123">
            <v>2026</v>
          </cell>
          <cell r="S1123"/>
          <cell r="T1123">
            <v>120</v>
          </cell>
          <cell r="U1123">
            <v>0</v>
          </cell>
          <cell r="V1123" t="str">
            <v>Challenger</v>
          </cell>
          <cell r="W1123"/>
          <cell r="X1123"/>
          <cell r="Y1123"/>
          <cell r="Z1123"/>
          <cell r="AA1123"/>
          <cell r="AB1123"/>
          <cell r="AC1123"/>
          <cell r="AD1123"/>
          <cell r="AE1123"/>
          <cell r="AF1123"/>
          <cell r="AG1123"/>
          <cell r="AH1123"/>
          <cell r="AI1123"/>
          <cell r="AJ1123"/>
          <cell r="AK1123"/>
          <cell r="AL1123"/>
          <cell r="AM1123">
            <v>9.1999999999999993</v>
          </cell>
          <cell r="AO1123"/>
          <cell r="AP1123"/>
          <cell r="AQ1123"/>
          <cell r="AR1123"/>
          <cell r="AS1123"/>
          <cell r="AU1123"/>
          <cell r="AV1123"/>
          <cell r="AW1123" t="str">
            <v/>
          </cell>
        </row>
        <row r="1124">
          <cell r="A1124">
            <v>1122</v>
          </cell>
          <cell r="B1124">
            <v>2025</v>
          </cell>
          <cell r="C1124"/>
          <cell r="D1124" t="str">
            <v>0015g00001V9MdFAAV</v>
          </cell>
          <cell r="E1124" t="str">
            <v>JAI BABA MOHAN RAM INFRATECH</v>
          </cell>
          <cell r="F1124" t="str">
            <v>HARYANA</v>
          </cell>
          <cell r="G1124" t="str">
            <v>GURUGRAM</v>
          </cell>
          <cell r="H1124" t="str">
            <v>Gurugram</v>
          </cell>
          <cell r="I1124" t="str">
            <v>NIKUNJ UDYOG</v>
          </cell>
          <cell r="J1124" t="str">
            <v>Shiv Shankar Sharma</v>
          </cell>
          <cell r="K1124"/>
          <cell r="L1124" t="str">
            <v>C12828</v>
          </cell>
          <cell r="M1124" t="str">
            <v>North</v>
          </cell>
          <cell r="N1124">
            <v>122003</v>
          </cell>
          <cell r="O1124" t="str">
            <v>06BEHPK2802J2ZN</v>
          </cell>
          <cell r="P1124">
            <v>8744991184</v>
          </cell>
          <cell r="Q1124" t="str">
            <v>May'25</v>
          </cell>
          <cell r="R1124">
            <v>2026</v>
          </cell>
          <cell r="S1124"/>
          <cell r="T1124">
            <v>80</v>
          </cell>
          <cell r="U1124">
            <v>3.5833333333333335E-2</v>
          </cell>
          <cell r="V1124" t="str">
            <v>Challenger</v>
          </cell>
          <cell r="W1124"/>
          <cell r="X1124"/>
          <cell r="Y1124"/>
          <cell r="Z1124"/>
          <cell r="AA1124"/>
          <cell r="AB1124"/>
          <cell r="AC1124"/>
          <cell r="AD1124"/>
          <cell r="AE1124"/>
          <cell r="AF1124"/>
          <cell r="AG1124"/>
          <cell r="AH1124"/>
          <cell r="AI1124"/>
          <cell r="AJ1124"/>
          <cell r="AK1124"/>
          <cell r="AL1124"/>
          <cell r="AM1124">
            <v>8</v>
          </cell>
          <cell r="AN1124">
            <v>13</v>
          </cell>
          <cell r="AO1124"/>
          <cell r="AP1124"/>
          <cell r="AQ1124">
            <v>4.8</v>
          </cell>
          <cell r="AR1124"/>
          <cell r="AS1124"/>
          <cell r="AU1124">
            <v>4</v>
          </cell>
          <cell r="AV1124">
            <v>4.5999999999999996</v>
          </cell>
          <cell r="AW1124" t="str">
            <v/>
          </cell>
        </row>
        <row r="1125">
          <cell r="A1125">
            <v>1123</v>
          </cell>
          <cell r="B1125">
            <v>2025</v>
          </cell>
          <cell r="C1125"/>
          <cell r="D1125" t="str">
            <v>001J100000TsdWxIAJ</v>
          </cell>
          <cell r="E1125" t="str">
            <v>S R ENTERPRISES</v>
          </cell>
          <cell r="F1125" t="str">
            <v>HARYANA</v>
          </cell>
          <cell r="G1125" t="str">
            <v>GURUGRAM</v>
          </cell>
          <cell r="H1125" t="str">
            <v>Gurugram</v>
          </cell>
          <cell r="I1125" t="str">
            <v>NIKUNJ UDYOG</v>
          </cell>
          <cell r="J1125" t="str">
            <v>Shiv Shankar Sharma</v>
          </cell>
          <cell r="K1125"/>
          <cell r="L1125" t="str">
            <v>C12828</v>
          </cell>
          <cell r="M1125" t="str">
            <v>North</v>
          </cell>
          <cell r="N1125">
            <v>122015</v>
          </cell>
          <cell r="O1125" t="str">
            <v>06ADRFS2704D1Z6</v>
          </cell>
          <cell r="P1125">
            <v>9868672145</v>
          </cell>
          <cell r="Q1125" t="str">
            <v>May'25</v>
          </cell>
          <cell r="R1125">
            <v>2026</v>
          </cell>
          <cell r="S1125"/>
          <cell r="T1125">
            <v>125</v>
          </cell>
          <cell r="U1125">
            <v>2.8426666666666666E-2</v>
          </cell>
          <cell r="V1125" t="str">
            <v>Challenger</v>
          </cell>
          <cell r="W1125"/>
          <cell r="X1125"/>
          <cell r="Y1125"/>
          <cell r="Z1125"/>
          <cell r="AA1125"/>
          <cell r="AB1125"/>
          <cell r="AC1125"/>
          <cell r="AD1125"/>
          <cell r="AE1125"/>
          <cell r="AF1125"/>
          <cell r="AG1125"/>
          <cell r="AH1125"/>
          <cell r="AI1125"/>
          <cell r="AJ1125"/>
          <cell r="AK1125"/>
          <cell r="AL1125"/>
          <cell r="AM1125">
            <v>14</v>
          </cell>
          <cell r="AO1125">
            <v>11.25</v>
          </cell>
          <cell r="AP1125"/>
          <cell r="AQ1125">
            <v>10.76</v>
          </cell>
          <cell r="AR1125"/>
          <cell r="AS1125"/>
          <cell r="AT1125">
            <v>10.66</v>
          </cell>
          <cell r="AU1125"/>
          <cell r="AV1125"/>
          <cell r="AW1125" t="str">
            <v/>
          </cell>
        </row>
        <row r="1126">
          <cell r="A1126">
            <v>1124</v>
          </cell>
          <cell r="B1126">
            <v>2025</v>
          </cell>
          <cell r="C1126"/>
          <cell r="D1126" t="str">
            <v>001J1000003n6D1IAI</v>
          </cell>
          <cell r="E1126" t="str">
            <v>BANSAL IRON STORE</v>
          </cell>
          <cell r="F1126" t="str">
            <v>HARYANA</v>
          </cell>
          <cell r="G1126" t="str">
            <v>MAHENDRAGARH</v>
          </cell>
          <cell r="H1126" t="str">
            <v>MAHENDRAGARH</v>
          </cell>
          <cell r="I1126" t="str">
            <v>NIKUNJ UDYOG</v>
          </cell>
          <cell r="J1126" t="str">
            <v>Shiv Shankar Sharma</v>
          </cell>
          <cell r="K1126"/>
          <cell r="L1126" t="str">
            <v>C12828</v>
          </cell>
          <cell r="M1126" t="str">
            <v>North</v>
          </cell>
          <cell r="N1126">
            <v>123029</v>
          </cell>
          <cell r="O1126" t="str">
            <v>06AGVPB6740M1ZX</v>
          </cell>
          <cell r="P1126">
            <v>9813303040</v>
          </cell>
          <cell r="Q1126" t="str">
            <v>May'25</v>
          </cell>
          <cell r="R1126">
            <v>2026</v>
          </cell>
          <cell r="S1126"/>
          <cell r="T1126">
            <v>80</v>
          </cell>
          <cell r="U1126">
            <v>0</v>
          </cell>
          <cell r="V1126" t="str">
            <v>Challenger</v>
          </cell>
          <cell r="W1126"/>
          <cell r="X1126"/>
          <cell r="Y1126"/>
          <cell r="Z1126"/>
          <cell r="AA1126"/>
          <cell r="AB1126"/>
          <cell r="AC1126"/>
          <cell r="AD1126"/>
          <cell r="AE1126"/>
          <cell r="AF1126"/>
          <cell r="AG1126"/>
          <cell r="AH1126"/>
          <cell r="AI1126"/>
          <cell r="AJ1126"/>
          <cell r="AK1126"/>
          <cell r="AL1126"/>
          <cell r="AM1126">
            <v>11</v>
          </cell>
          <cell r="AN1126">
            <v>12</v>
          </cell>
          <cell r="AO1126"/>
          <cell r="AP1126">
            <v>11.99</v>
          </cell>
          <cell r="AQ1126"/>
          <cell r="AR1126"/>
          <cell r="AS1126">
            <v>11.01</v>
          </cell>
          <cell r="AU1126"/>
          <cell r="AV1126"/>
          <cell r="AW1126" t="str">
            <v/>
          </cell>
        </row>
        <row r="1127">
          <cell r="A1127">
            <v>1125</v>
          </cell>
          <cell r="B1127">
            <v>2025</v>
          </cell>
          <cell r="C1127"/>
          <cell r="D1127" t="str">
            <v>0015g00001RKokNAAT</v>
          </cell>
          <cell r="E1127" t="str">
            <v>BANARSI DASS JAI BHAGWAN</v>
          </cell>
          <cell r="F1127" t="str">
            <v>HARYANA</v>
          </cell>
          <cell r="G1127" t="str">
            <v>JIND</v>
          </cell>
          <cell r="H1127"/>
          <cell r="I1127" t="str">
            <v>PAL CEMENT AND STEEL PVT. LTD.</v>
          </cell>
          <cell r="J1127" t="str">
            <v>Dinesh Kumar</v>
          </cell>
          <cell r="K1127"/>
          <cell r="L1127" t="str">
            <v>C12827</v>
          </cell>
          <cell r="M1127" t="str">
            <v>North</v>
          </cell>
          <cell r="N1127">
            <v>126102</v>
          </cell>
          <cell r="O1127" t="str">
            <v>06ABRPP2000M1ZK</v>
          </cell>
          <cell r="P1127">
            <v>9416558719</v>
          </cell>
          <cell r="Q1127" t="str">
            <v>May'25</v>
          </cell>
          <cell r="R1127">
            <v>2026</v>
          </cell>
          <cell r="S1127"/>
          <cell r="T1127">
            <v>100</v>
          </cell>
          <cell r="U1127">
            <v>0.34333333333333338</v>
          </cell>
          <cell r="V1127" t="str">
            <v>Star</v>
          </cell>
          <cell r="W1127"/>
          <cell r="X1127"/>
          <cell r="Y1127"/>
          <cell r="Z1127"/>
          <cell r="AA1127"/>
          <cell r="AB1127"/>
          <cell r="AC1127"/>
          <cell r="AD1127"/>
          <cell r="AE1127"/>
          <cell r="AF1127"/>
          <cell r="AG1127"/>
          <cell r="AH1127"/>
          <cell r="AI1127"/>
          <cell r="AJ1127"/>
          <cell r="AK1127"/>
          <cell r="AL1127"/>
          <cell r="AM1127">
            <v>54</v>
          </cell>
          <cell r="AN1127">
            <v>25</v>
          </cell>
          <cell r="AO1127"/>
          <cell r="AP1127">
            <v>28.42</v>
          </cell>
          <cell r="AQ1127">
            <v>15.04</v>
          </cell>
          <cell r="AR1127"/>
          <cell r="AS1127">
            <v>30.1</v>
          </cell>
          <cell r="AT1127">
            <v>20</v>
          </cell>
          <cell r="AU1127">
            <v>83</v>
          </cell>
          <cell r="AV1127"/>
          <cell r="AW1127">
            <v>46</v>
          </cell>
        </row>
        <row r="1128">
          <cell r="A1128">
            <v>1126</v>
          </cell>
          <cell r="B1128">
            <v>2025</v>
          </cell>
          <cell r="C1128"/>
          <cell r="D1128" t="str">
            <v>001J100000RyGCMIA3</v>
          </cell>
          <cell r="E1128" t="str">
            <v>CHOUDHARY CEMENT STORE</v>
          </cell>
          <cell r="F1128" t="str">
            <v>HARYANA</v>
          </cell>
          <cell r="G1128" t="str">
            <v>BHIWANI</v>
          </cell>
          <cell r="H1128"/>
          <cell r="I1128" t="str">
            <v>PAL CEMENT AND STEEL PVT. LTD.</v>
          </cell>
          <cell r="J1128" t="str">
            <v>Dinesh Kumar</v>
          </cell>
          <cell r="K1128"/>
          <cell r="L1128" t="str">
            <v>C12827</v>
          </cell>
          <cell r="M1128" t="str">
            <v>North</v>
          </cell>
          <cell r="N1128">
            <v>127021</v>
          </cell>
          <cell r="O1128" t="str">
            <v>06AGSPC0171E1ZR</v>
          </cell>
          <cell r="P1128">
            <v>9991166316</v>
          </cell>
          <cell r="Q1128" t="str">
            <v>May'25</v>
          </cell>
          <cell r="R1128">
            <v>2026</v>
          </cell>
          <cell r="S1128"/>
          <cell r="T1128">
            <v>70</v>
          </cell>
          <cell r="U1128">
            <v>0.67433333333333345</v>
          </cell>
          <cell r="V1128" t="str">
            <v>Star</v>
          </cell>
          <cell r="W1128"/>
          <cell r="X1128"/>
          <cell r="Y1128"/>
          <cell r="Z1128"/>
          <cell r="AA1128"/>
          <cell r="AB1128"/>
          <cell r="AC1128"/>
          <cell r="AD1128"/>
          <cell r="AE1128"/>
          <cell r="AF1128"/>
          <cell r="AG1128"/>
          <cell r="AH1128"/>
          <cell r="AI1128"/>
          <cell r="AJ1128"/>
          <cell r="AK1128"/>
          <cell r="AL1128"/>
          <cell r="AM1128">
            <v>53</v>
          </cell>
          <cell r="AN1128">
            <v>33.53</v>
          </cell>
          <cell r="AO1128"/>
          <cell r="AP1128">
            <v>11.97</v>
          </cell>
          <cell r="AQ1128">
            <v>1</v>
          </cell>
          <cell r="AR1128"/>
          <cell r="AS1128">
            <v>12.01</v>
          </cell>
          <cell r="AT1128">
            <v>59.61</v>
          </cell>
          <cell r="AU1128">
            <v>82</v>
          </cell>
          <cell r="AV1128"/>
          <cell r="AW1128">
            <v>50</v>
          </cell>
        </row>
        <row r="1129">
          <cell r="A1129">
            <v>1127</v>
          </cell>
          <cell r="B1129">
            <v>2025</v>
          </cell>
          <cell r="C1129"/>
          <cell r="D1129" t="str">
            <v>001J100000TtFXnIAN</v>
          </cell>
          <cell r="E1129" t="str">
            <v>R. S. BUILDING MATERIAL</v>
          </cell>
          <cell r="F1129" t="str">
            <v>HARYANA</v>
          </cell>
          <cell r="G1129" t="str">
            <v>SIRSA</v>
          </cell>
          <cell r="H1129"/>
          <cell r="I1129" t="str">
            <v>PAL CEMENT AND STEEL PVT. LTD.</v>
          </cell>
          <cell r="J1129" t="str">
            <v>Varun Arora</v>
          </cell>
          <cell r="K1129"/>
          <cell r="L1129" t="str">
            <v>C12827</v>
          </cell>
          <cell r="M1129" t="str">
            <v>North</v>
          </cell>
          <cell r="N1129">
            <v>125055</v>
          </cell>
          <cell r="O1129" t="str">
            <v>06AQPPS9490P1ZI</v>
          </cell>
          <cell r="P1129">
            <v>9254422122</v>
          </cell>
          <cell r="Q1129" t="str">
            <v>May'25</v>
          </cell>
          <cell r="R1129">
            <v>2026</v>
          </cell>
          <cell r="S1129"/>
          <cell r="T1129">
            <v>10</v>
          </cell>
          <cell r="U1129">
            <v>2.8069999999999995</v>
          </cell>
          <cell r="V1129" t="str">
            <v>Friendly</v>
          </cell>
          <cell r="W1129"/>
          <cell r="X1129"/>
          <cell r="Y1129"/>
          <cell r="Z1129"/>
          <cell r="AA1129"/>
          <cell r="AB1129"/>
          <cell r="AC1129"/>
          <cell r="AD1129"/>
          <cell r="AE1129"/>
          <cell r="AF1129"/>
          <cell r="AG1129"/>
          <cell r="AH1129"/>
          <cell r="AI1129"/>
          <cell r="AJ1129"/>
          <cell r="AK1129"/>
          <cell r="AL1129"/>
          <cell r="AM1129">
            <v>55</v>
          </cell>
          <cell r="AN1129">
            <v>13.19</v>
          </cell>
          <cell r="AO1129">
            <v>44.68</v>
          </cell>
          <cell r="AP1129">
            <v>28.02</v>
          </cell>
          <cell r="AQ1129">
            <v>3</v>
          </cell>
          <cell r="AR1129">
            <v>12.01</v>
          </cell>
          <cell r="AS1129">
            <v>24.95</v>
          </cell>
          <cell r="AT1129">
            <v>84.21</v>
          </cell>
          <cell r="AU1129"/>
          <cell r="AV1129"/>
          <cell r="AW1129">
            <v>42</v>
          </cell>
        </row>
        <row r="1130">
          <cell r="A1130">
            <v>1128</v>
          </cell>
          <cell r="B1130">
            <v>2025</v>
          </cell>
          <cell r="C1130"/>
          <cell r="D1130" t="str">
            <v>001J100000VnQeMIAV</v>
          </cell>
          <cell r="E1130" t="str">
            <v>NEW GIAN CHAND &amp; SONS</v>
          </cell>
          <cell r="F1130" t="str">
            <v>PUNJAB</v>
          </cell>
          <cell r="G1130" t="str">
            <v>MALERKOTLA</v>
          </cell>
          <cell r="H1130"/>
          <cell r="I1130" t="str">
            <v>PAL CEMENT AND STEEL PVT. LTD.</v>
          </cell>
          <cell r="J1130" t="str">
            <v>Abhishek Wadhwa</v>
          </cell>
          <cell r="K1130"/>
          <cell r="L1130" t="str">
            <v>C12827</v>
          </cell>
          <cell r="M1130" t="str">
            <v>North</v>
          </cell>
          <cell r="N1130">
            <v>148021</v>
          </cell>
          <cell r="O1130" t="str">
            <v>03BOTPT3806F1ZR</v>
          </cell>
          <cell r="P1130" t="str">
            <v>91-8437961446</v>
          </cell>
          <cell r="Q1130" t="str">
            <v>May'25</v>
          </cell>
          <cell r="R1130">
            <v>2026</v>
          </cell>
          <cell r="S1130"/>
          <cell r="T1130">
            <v>50</v>
          </cell>
          <cell r="U1130">
            <v>0</v>
          </cell>
          <cell r="V1130" t="str">
            <v>Minor</v>
          </cell>
          <cell r="W1130"/>
          <cell r="X1130"/>
          <cell r="Y1130"/>
          <cell r="Z1130"/>
          <cell r="AA1130"/>
          <cell r="AB1130"/>
          <cell r="AC1130"/>
          <cell r="AD1130"/>
          <cell r="AE1130"/>
          <cell r="AF1130"/>
          <cell r="AG1130"/>
          <cell r="AH1130"/>
          <cell r="AI1130"/>
          <cell r="AJ1130"/>
          <cell r="AK1130"/>
          <cell r="AL1130"/>
          <cell r="AM1130">
            <v>11.25</v>
          </cell>
          <cell r="AO1130"/>
          <cell r="AP1130">
            <v>11</v>
          </cell>
          <cell r="AQ1130"/>
          <cell r="AR1130"/>
          <cell r="AS1130"/>
          <cell r="AU1130"/>
          <cell r="AV1130"/>
          <cell r="AW1130" t="str">
            <v/>
          </cell>
        </row>
        <row r="1131">
          <cell r="A1131">
            <v>1129</v>
          </cell>
          <cell r="B1131">
            <v>2025</v>
          </cell>
          <cell r="C1131"/>
          <cell r="D1131" t="str">
            <v>001J1000003mRHMIA2</v>
          </cell>
          <cell r="E1131" t="str">
            <v>JUNEJA  ISPAT</v>
          </cell>
          <cell r="F1131" t="str">
            <v>PUNJAB</v>
          </cell>
          <cell r="G1131" t="str">
            <v>LUDHIANA</v>
          </cell>
          <cell r="H1131"/>
          <cell r="I1131" t="str">
            <v>PAL CEMENT AND STEEL PVT. LTD.</v>
          </cell>
          <cell r="J1131" t="str">
            <v>Abhishek Wadhwa</v>
          </cell>
          <cell r="K1131"/>
          <cell r="L1131" t="str">
            <v>C12827</v>
          </cell>
          <cell r="M1131" t="str">
            <v>North</v>
          </cell>
          <cell r="N1131">
            <v>141003</v>
          </cell>
          <cell r="O1131" t="str">
            <v>03BTZPS9372Q1Z8</v>
          </cell>
          <cell r="P1131">
            <v>9501856222</v>
          </cell>
          <cell r="Q1131" t="str">
            <v>May'25</v>
          </cell>
          <cell r="R1131">
            <v>2026</v>
          </cell>
          <cell r="S1131"/>
          <cell r="T1131">
            <v>100</v>
          </cell>
          <cell r="U1131">
            <v>0.10003333333333332</v>
          </cell>
          <cell r="V1131" t="str">
            <v>Star</v>
          </cell>
          <cell r="W1131"/>
          <cell r="X1131"/>
          <cell r="Y1131"/>
          <cell r="Z1131"/>
          <cell r="AA1131"/>
          <cell r="AB1131"/>
          <cell r="AC1131"/>
          <cell r="AD1131"/>
          <cell r="AE1131"/>
          <cell r="AF1131"/>
          <cell r="AG1131"/>
          <cell r="AH1131"/>
          <cell r="AI1131"/>
          <cell r="AJ1131"/>
          <cell r="AK1131"/>
          <cell r="AL1131"/>
          <cell r="AM1131">
            <v>15</v>
          </cell>
          <cell r="AN1131">
            <v>15</v>
          </cell>
          <cell r="AO1131">
            <v>14.98</v>
          </cell>
          <cell r="AP1131"/>
          <cell r="AQ1131"/>
          <cell r="AR1131"/>
          <cell r="AS1131">
            <v>18.059999999999999</v>
          </cell>
          <cell r="AT1131">
            <v>15.07</v>
          </cell>
          <cell r="AU1131"/>
          <cell r="AV1131">
            <v>14.94</v>
          </cell>
          <cell r="AW1131" t="str">
            <v/>
          </cell>
        </row>
        <row r="1132">
          <cell r="A1132">
            <v>1130</v>
          </cell>
          <cell r="B1132">
            <v>2025</v>
          </cell>
          <cell r="C1132"/>
          <cell r="D1132" t="str">
            <v>001J100000Vm4JaIAJ</v>
          </cell>
          <cell r="E1132" t="str">
            <v>SHIV SHAKTI TRADERS</v>
          </cell>
          <cell r="F1132" t="str">
            <v>HARYANA</v>
          </cell>
          <cell r="G1132" t="str">
            <v>AMBALA</v>
          </cell>
          <cell r="H1132"/>
          <cell r="I1132" t="str">
            <v>RAMDOOT UDHYOG PRIVATE LIMITED</v>
          </cell>
          <cell r="J1132" t="str">
            <v>Deepak Dhiman</v>
          </cell>
          <cell r="K1132"/>
          <cell r="L1132" t="str">
            <v>C13168</v>
          </cell>
          <cell r="M1132" t="str">
            <v>North</v>
          </cell>
          <cell r="N1132">
            <v>133201</v>
          </cell>
          <cell r="O1132" t="str">
            <v>06AXXPS8139A1ZZ</v>
          </cell>
          <cell r="P1132">
            <v>9416275600</v>
          </cell>
          <cell r="Q1132" t="str">
            <v>May'25</v>
          </cell>
          <cell r="R1132">
            <v>2026</v>
          </cell>
          <cell r="S1132"/>
          <cell r="T1132">
            <v>50</v>
          </cell>
          <cell r="U1132">
            <v>0.12633333333333333</v>
          </cell>
          <cell r="V1132" t="str">
            <v>Friendly</v>
          </cell>
          <cell r="W1132"/>
          <cell r="X1132"/>
          <cell r="Y1132"/>
          <cell r="Z1132"/>
          <cell r="AA1132"/>
          <cell r="AB1132"/>
          <cell r="AC1132"/>
          <cell r="AD1132"/>
          <cell r="AE1132"/>
          <cell r="AF1132"/>
          <cell r="AG1132"/>
          <cell r="AH1132"/>
          <cell r="AI1132"/>
          <cell r="AJ1132"/>
          <cell r="AK1132"/>
          <cell r="AL1132"/>
          <cell r="AM1132">
            <v>24</v>
          </cell>
          <cell r="AO1132"/>
          <cell r="AP1132"/>
          <cell r="AQ1132"/>
          <cell r="AR1132"/>
          <cell r="AS1132"/>
          <cell r="AU1132">
            <v>7</v>
          </cell>
          <cell r="AV1132">
            <v>11.95</v>
          </cell>
          <cell r="AW1132">
            <v>273</v>
          </cell>
        </row>
        <row r="1133">
          <cell r="A1133">
            <v>1131</v>
          </cell>
          <cell r="B1133">
            <v>2025</v>
          </cell>
          <cell r="C1133"/>
          <cell r="D1133" t="str">
            <v>0015g00001VCBRvAAP</v>
          </cell>
          <cell r="E1133" t="str">
            <v>SHIVA TRADING</v>
          </cell>
          <cell r="F1133" t="str">
            <v>HARYANA</v>
          </cell>
          <cell r="G1133" t="str">
            <v>AMBALA</v>
          </cell>
          <cell r="H1133"/>
          <cell r="I1133" t="str">
            <v>RAMDOOT UDHYOG PRIVATE LIMITED</v>
          </cell>
          <cell r="J1133" t="str">
            <v>Deepak Dhiman</v>
          </cell>
          <cell r="K1133"/>
          <cell r="L1133" t="str">
            <v>C13168</v>
          </cell>
          <cell r="M1133" t="str">
            <v>North</v>
          </cell>
          <cell r="N1133">
            <v>134007</v>
          </cell>
          <cell r="O1133" t="str">
            <v>06BYEPK8830M1Z0</v>
          </cell>
          <cell r="P1133">
            <v>9813101083</v>
          </cell>
          <cell r="Q1133" t="str">
            <v>May'25</v>
          </cell>
          <cell r="R1133">
            <v>2026</v>
          </cell>
          <cell r="S1133"/>
          <cell r="T1133">
            <v>50</v>
          </cell>
          <cell r="U1133">
            <v>1.7619333333333336</v>
          </cell>
          <cell r="V1133" t="str">
            <v>Friendly</v>
          </cell>
          <cell r="W1133"/>
          <cell r="X1133"/>
          <cell r="Y1133"/>
          <cell r="Z1133"/>
          <cell r="AA1133"/>
          <cell r="AB1133"/>
          <cell r="AC1133"/>
          <cell r="AD1133"/>
          <cell r="AE1133"/>
          <cell r="AF1133"/>
          <cell r="AG1133"/>
          <cell r="AH1133"/>
          <cell r="AI1133"/>
          <cell r="AJ1133"/>
          <cell r="AK1133"/>
          <cell r="AL1133"/>
          <cell r="AM1133">
            <v>36.31</v>
          </cell>
          <cell r="AN1133">
            <v>22</v>
          </cell>
          <cell r="AO1133">
            <v>11.95</v>
          </cell>
          <cell r="AP1133">
            <v>14.51</v>
          </cell>
          <cell r="AQ1133">
            <v>53.26</v>
          </cell>
          <cell r="AR1133">
            <v>27.51</v>
          </cell>
          <cell r="AS1133">
            <v>47.17</v>
          </cell>
          <cell r="AU1133">
            <v>180</v>
          </cell>
          <cell r="AV1133">
            <v>84.29</v>
          </cell>
          <cell r="AW1133">
            <v>28</v>
          </cell>
        </row>
        <row r="1134">
          <cell r="A1134">
            <v>1132</v>
          </cell>
          <cell r="B1134">
            <v>2025</v>
          </cell>
          <cell r="C1134"/>
          <cell r="D1134" t="str">
            <v>001J100000VmBlWIAV</v>
          </cell>
          <cell r="E1134" t="str">
            <v>AK G MARKETING CO.</v>
          </cell>
          <cell r="F1134" t="str">
            <v>HARYANA</v>
          </cell>
          <cell r="G1134" t="str">
            <v>AMBALA</v>
          </cell>
          <cell r="H1134"/>
          <cell r="I1134" t="str">
            <v>RAMDOOT UDHYOG PRIVATE LIMITED</v>
          </cell>
          <cell r="J1134" t="str">
            <v>Deepak Dhiman</v>
          </cell>
          <cell r="K1134"/>
          <cell r="L1134" t="str">
            <v>C13168</v>
          </cell>
          <cell r="M1134" t="str">
            <v>North</v>
          </cell>
          <cell r="N1134">
            <v>133006</v>
          </cell>
          <cell r="O1134" t="str">
            <v>06ALLPG9349J1ZM</v>
          </cell>
          <cell r="P1134">
            <v>9996987124</v>
          </cell>
          <cell r="Q1134" t="str">
            <v>May'25</v>
          </cell>
          <cell r="R1134">
            <v>2026</v>
          </cell>
          <cell r="S1134"/>
          <cell r="T1134">
            <v>50</v>
          </cell>
          <cell r="U1134">
            <v>0</v>
          </cell>
          <cell r="V1134" t="str">
            <v>Minor</v>
          </cell>
          <cell r="W1134"/>
          <cell r="X1134"/>
          <cell r="Y1134"/>
          <cell r="Z1134"/>
          <cell r="AA1134"/>
          <cell r="AB1134"/>
          <cell r="AC1134"/>
          <cell r="AD1134"/>
          <cell r="AE1134"/>
          <cell r="AF1134"/>
          <cell r="AG1134"/>
          <cell r="AH1134"/>
          <cell r="AI1134"/>
          <cell r="AJ1134"/>
          <cell r="AK1134"/>
          <cell r="AL1134"/>
          <cell r="AM1134">
            <v>12.03</v>
          </cell>
          <cell r="AO1134"/>
          <cell r="AP1134"/>
          <cell r="AQ1134"/>
          <cell r="AR1134"/>
          <cell r="AS1134"/>
          <cell r="AU1134"/>
          <cell r="AV1134"/>
          <cell r="AW1134" t="str">
            <v/>
          </cell>
        </row>
        <row r="1135">
          <cell r="A1135">
            <v>1133</v>
          </cell>
          <cell r="B1135">
            <v>2025</v>
          </cell>
          <cell r="C1135"/>
          <cell r="D1135" t="str">
            <v>0015g00001cbFaYAAU</v>
          </cell>
          <cell r="E1135" t="str">
            <v>AGGARWAL TRADERS</v>
          </cell>
          <cell r="F1135" t="str">
            <v>PUNJAB</v>
          </cell>
          <cell r="G1135" t="str">
            <v>BATHINDA</v>
          </cell>
          <cell r="H1135"/>
          <cell r="I1135" t="str">
            <v>Tanvi Sales</v>
          </cell>
          <cell r="J1135" t="str">
            <v>Sonu Kumar</v>
          </cell>
          <cell r="K1135"/>
          <cell r="L1135" t="str">
            <v>001J100000Vo0ZgIAJ</v>
          </cell>
          <cell r="M1135" t="str">
            <v>North</v>
          </cell>
          <cell r="N1135">
            <v>151103</v>
          </cell>
          <cell r="O1135">
            <v>0</v>
          </cell>
          <cell r="P1135">
            <v>0</v>
          </cell>
          <cell r="Q1135" t="str">
            <v>May'25</v>
          </cell>
          <cell r="R1135">
            <v>2026</v>
          </cell>
          <cell r="S1135"/>
          <cell r="T1135">
            <v>100</v>
          </cell>
          <cell r="U1135">
            <v>0.17453333333333332</v>
          </cell>
          <cell r="V1135" t="str">
            <v>Star</v>
          </cell>
          <cell r="W1135"/>
          <cell r="X1135"/>
          <cell r="Y1135"/>
          <cell r="Z1135"/>
          <cell r="AA1135"/>
          <cell r="AB1135"/>
          <cell r="AC1135"/>
          <cell r="AD1135"/>
          <cell r="AE1135"/>
          <cell r="AF1135"/>
          <cell r="AG1135"/>
          <cell r="AH1135"/>
          <cell r="AI1135"/>
          <cell r="AJ1135"/>
          <cell r="AK1135"/>
          <cell r="AL1135"/>
          <cell r="AM1135">
            <v>27</v>
          </cell>
          <cell r="AN1135"/>
          <cell r="AO1135">
            <v>11.85</v>
          </cell>
          <cell r="AP1135"/>
          <cell r="AQ1135"/>
          <cell r="AR1135">
            <v>27.95</v>
          </cell>
          <cell r="AS1135">
            <v>26.84</v>
          </cell>
          <cell r="AT1135">
            <v>24.28</v>
          </cell>
          <cell r="AU1135">
            <v>16</v>
          </cell>
          <cell r="AV1135">
            <v>12.08</v>
          </cell>
          <cell r="AW1135">
            <v>15</v>
          </cell>
        </row>
        <row r="1136">
          <cell r="A1136">
            <v>1134</v>
          </cell>
          <cell r="B1136">
            <v>2025</v>
          </cell>
          <cell r="C1136"/>
          <cell r="D1136" t="str">
            <v>001J100000VnKKxIAN</v>
          </cell>
          <cell r="E1136" t="str">
            <v>DAYA RAM PAYRE LAL</v>
          </cell>
          <cell r="F1136" t="str">
            <v>PUNJAB</v>
          </cell>
          <cell r="G1136" t="str">
            <v>FAZILKA</v>
          </cell>
          <cell r="H1136"/>
          <cell r="I1136" t="str">
            <v>Tanvi Sales</v>
          </cell>
          <cell r="J1136" t="str">
            <v>Sonu Kumar</v>
          </cell>
          <cell r="K1136"/>
          <cell r="L1136" t="str">
            <v>001J100000Vo0ZgIAJ</v>
          </cell>
          <cell r="M1136" t="str">
            <v>North</v>
          </cell>
          <cell r="N1136">
            <v>152116</v>
          </cell>
          <cell r="O1136" t="str">
            <v>03ALJPK5175E2Z8</v>
          </cell>
          <cell r="P1136">
            <v>9872871104</v>
          </cell>
          <cell r="Q1136" t="str">
            <v>May'25</v>
          </cell>
          <cell r="R1136">
            <v>2026</v>
          </cell>
          <cell r="S1136"/>
          <cell r="T1136">
            <v>100</v>
          </cell>
          <cell r="U1136">
            <v>2.1766666666666667E-2</v>
          </cell>
          <cell r="V1136" t="str">
            <v>Challenger</v>
          </cell>
          <cell r="W1136"/>
          <cell r="X1136"/>
          <cell r="Y1136"/>
          <cell r="Z1136"/>
          <cell r="AA1136"/>
          <cell r="AB1136"/>
          <cell r="AC1136"/>
          <cell r="AD1136"/>
          <cell r="AE1136"/>
          <cell r="AF1136"/>
          <cell r="AG1136"/>
          <cell r="AH1136"/>
          <cell r="AI1136"/>
          <cell r="AJ1136"/>
          <cell r="AK1136"/>
          <cell r="AL1136"/>
          <cell r="AM1136">
            <v>12</v>
          </cell>
          <cell r="AN1136"/>
          <cell r="AO1136">
            <v>12.67</v>
          </cell>
          <cell r="AP1136"/>
          <cell r="AQ1136">
            <v>11</v>
          </cell>
          <cell r="AR1136">
            <v>11.99</v>
          </cell>
          <cell r="AS1136"/>
          <cell r="AT1136">
            <v>6.53</v>
          </cell>
          <cell r="AU1136"/>
          <cell r="AV1136"/>
          <cell r="AW1136" t="str">
            <v/>
          </cell>
        </row>
        <row r="1137">
          <cell r="A1137">
            <v>1135</v>
          </cell>
          <cell r="B1137">
            <v>2025</v>
          </cell>
          <cell r="C1137"/>
          <cell r="D1137" t="str">
            <v>001J100000Vmp10IAB</v>
          </cell>
          <cell r="E1137" t="str">
            <v>JAWAHAR LAL SURINDER PAL</v>
          </cell>
          <cell r="F1137" t="str">
            <v>PUNJAB</v>
          </cell>
          <cell r="G1137" t="str">
            <v>BATHINDA</v>
          </cell>
          <cell r="H1137"/>
          <cell r="I1137" t="str">
            <v>RAMDOOT UDHYOG PRIVATE LIMITED</v>
          </cell>
          <cell r="J1137" t="str">
            <v>Sonu Kumar</v>
          </cell>
          <cell r="K1137"/>
          <cell r="L1137" t="str">
            <v>C13168</v>
          </cell>
          <cell r="M1137" t="str">
            <v>North</v>
          </cell>
          <cell r="N1137">
            <v>151301</v>
          </cell>
          <cell r="O1137" t="str">
            <v>03ACEPK0430E1ZH</v>
          </cell>
          <cell r="P1137">
            <v>9107106464</v>
          </cell>
          <cell r="Q1137" t="str">
            <v>May'25</v>
          </cell>
          <cell r="R1137">
            <v>2026</v>
          </cell>
          <cell r="S1137"/>
          <cell r="T1137">
            <v>50</v>
          </cell>
          <cell r="U1137">
            <v>0</v>
          </cell>
          <cell r="V1137" t="str">
            <v>Minor</v>
          </cell>
          <cell r="W1137"/>
          <cell r="X1137"/>
          <cell r="Y1137"/>
          <cell r="Z1137"/>
          <cell r="AA1137"/>
          <cell r="AB1137"/>
          <cell r="AC1137"/>
          <cell r="AD1137"/>
          <cell r="AE1137"/>
          <cell r="AF1137"/>
          <cell r="AG1137"/>
          <cell r="AH1137"/>
          <cell r="AI1137"/>
          <cell r="AJ1137"/>
          <cell r="AK1137"/>
          <cell r="AL1137"/>
          <cell r="AM1137">
            <v>15</v>
          </cell>
          <cell r="AO1137"/>
          <cell r="AP1137"/>
          <cell r="AQ1137"/>
          <cell r="AR1137"/>
          <cell r="AS1137"/>
          <cell r="AU1137"/>
          <cell r="AV1137"/>
          <cell r="AW1137" t="str">
            <v/>
          </cell>
        </row>
        <row r="1138">
          <cell r="A1138">
            <v>1136</v>
          </cell>
          <cell r="B1138">
            <v>2025</v>
          </cell>
          <cell r="C1138"/>
          <cell r="D1138" t="str">
            <v>0015g00001V9SNmAAN</v>
          </cell>
          <cell r="E1138" t="str">
            <v>M/S TANEJA IRON SYNDICATE</v>
          </cell>
          <cell r="F1138" t="str">
            <v>UTTAR PRADESH</v>
          </cell>
          <cell r="G1138" t="str">
            <v>GAUTAM BUDDHA NAGAR</v>
          </cell>
          <cell r="H1138"/>
          <cell r="I1138" t="str">
            <v>SHASHI STEELS CORPORATION</v>
          </cell>
          <cell r="J1138" t="str">
            <v>Abhijeet Biswas</v>
          </cell>
          <cell r="K1138"/>
          <cell r="L1138" t="str">
            <v>C12816</v>
          </cell>
          <cell r="M1138" t="str">
            <v>North</v>
          </cell>
          <cell r="N1138">
            <v>201301</v>
          </cell>
          <cell r="O1138" t="str">
            <v>09AAZPT4933C1Z3</v>
          </cell>
          <cell r="P1138">
            <v>9711593657</v>
          </cell>
          <cell r="Q1138" t="str">
            <v>May'25</v>
          </cell>
          <cell r="R1138">
            <v>2026</v>
          </cell>
          <cell r="S1138"/>
          <cell r="T1138">
            <v>150</v>
          </cell>
          <cell r="U1138">
            <v>4.2222222222222223E-2</v>
          </cell>
          <cell r="V1138" t="str">
            <v>Challenger</v>
          </cell>
          <cell r="W1138"/>
          <cell r="X1138"/>
          <cell r="Y1138"/>
          <cell r="Z1138"/>
          <cell r="AA1138"/>
          <cell r="AB1138"/>
          <cell r="AC1138"/>
          <cell r="AD1138"/>
          <cell r="AE1138"/>
          <cell r="AF1138"/>
          <cell r="AG1138"/>
          <cell r="AH1138"/>
          <cell r="AI1138"/>
          <cell r="AJ1138"/>
          <cell r="AK1138"/>
          <cell r="AL1138"/>
          <cell r="AM1138">
            <v>59</v>
          </cell>
          <cell r="AN1138">
            <v>59.12</v>
          </cell>
          <cell r="AO1138">
            <v>11.96</v>
          </cell>
          <cell r="AP1138"/>
          <cell r="AQ1138">
            <v>2</v>
          </cell>
          <cell r="AR1138">
            <v>11.5</v>
          </cell>
          <cell r="AS1138">
            <v>42.2</v>
          </cell>
          <cell r="AU1138">
            <v>19</v>
          </cell>
          <cell r="AV1138"/>
          <cell r="AW1138" t="str">
            <v/>
          </cell>
        </row>
        <row r="1139">
          <cell r="A1139">
            <v>1137</v>
          </cell>
          <cell r="B1139">
            <v>2025</v>
          </cell>
          <cell r="C1139"/>
          <cell r="D1139" t="str">
            <v>0015g00001YPwsuAAD</v>
          </cell>
          <cell r="E1139" t="str">
            <v>M/S RAVI TRADERS</v>
          </cell>
          <cell r="F1139" t="str">
            <v>UTTAR PRADESH</v>
          </cell>
          <cell r="G1139" t="str">
            <v>GAUTAM BUDDHA NAGAR</v>
          </cell>
          <cell r="H1139"/>
          <cell r="I1139" t="str">
            <v>SHASHI STEELS CORPORATION</v>
          </cell>
          <cell r="J1139" t="str">
            <v>Abhijeet Biswas</v>
          </cell>
          <cell r="K1139"/>
          <cell r="L1139" t="str">
            <v>C12816</v>
          </cell>
          <cell r="M1139" t="str">
            <v>North</v>
          </cell>
          <cell r="N1139">
            <v>201306</v>
          </cell>
          <cell r="O1139" t="str">
            <v>09AQOPP7480P1ZM</v>
          </cell>
          <cell r="P1139">
            <v>9811984518</v>
          </cell>
          <cell r="Q1139" t="str">
            <v>May'25</v>
          </cell>
          <cell r="R1139">
            <v>2026</v>
          </cell>
          <cell r="S1139"/>
          <cell r="T1139">
            <v>100</v>
          </cell>
          <cell r="U1139">
            <v>0</v>
          </cell>
          <cell r="V1139" t="str">
            <v>Challenger</v>
          </cell>
          <cell r="W1139"/>
          <cell r="X1139"/>
          <cell r="Y1139"/>
          <cell r="Z1139"/>
          <cell r="AA1139"/>
          <cell r="AB1139"/>
          <cell r="AC1139"/>
          <cell r="AD1139"/>
          <cell r="AE1139"/>
          <cell r="AF1139"/>
          <cell r="AG1139"/>
          <cell r="AH1139"/>
          <cell r="AI1139"/>
          <cell r="AJ1139"/>
          <cell r="AK1139"/>
          <cell r="AL1139"/>
          <cell r="AM1139">
            <v>8</v>
          </cell>
          <cell r="AO1139">
            <v>54.53</v>
          </cell>
          <cell r="AP1139">
            <v>1.89</v>
          </cell>
          <cell r="AQ1139"/>
          <cell r="AR1139"/>
          <cell r="AS1139"/>
          <cell r="AU1139"/>
          <cell r="AV1139"/>
          <cell r="AW1139" t="str">
            <v/>
          </cell>
        </row>
        <row r="1140">
          <cell r="A1140">
            <v>1138</v>
          </cell>
          <cell r="B1140">
            <v>2025</v>
          </cell>
          <cell r="C1140"/>
          <cell r="D1140" t="str">
            <v>001J100000VldPaIAJ</v>
          </cell>
          <cell r="E1140" t="str">
            <v>M/S AGRAWAL IRON STORE</v>
          </cell>
          <cell r="F1140" t="str">
            <v>UTTARAKHAND</v>
          </cell>
          <cell r="G1140" t="str">
            <v>UDAM SINGH NAGAR</v>
          </cell>
          <cell r="H1140"/>
          <cell r="I1140" t="str">
            <v>SHIVA SALES INDIA CORPORATION</v>
          </cell>
          <cell r="J1140" t="str">
            <v>Manoj Yadav</v>
          </cell>
          <cell r="K1140"/>
          <cell r="L1140" t="str">
            <v>C12821</v>
          </cell>
          <cell r="M1140" t="str">
            <v>North</v>
          </cell>
          <cell r="N1140">
            <v>262405</v>
          </cell>
          <cell r="O1140" t="str">
            <v>05AFIPG5213J1ZP</v>
          </cell>
          <cell r="P1140">
            <v>7500555692</v>
          </cell>
          <cell r="Q1140" t="str">
            <v>May'25</v>
          </cell>
          <cell r="R1140">
            <v>2026</v>
          </cell>
          <cell r="S1140"/>
          <cell r="T1140">
            <v>60</v>
          </cell>
          <cell r="U1140">
            <v>0.23088888888888889</v>
          </cell>
          <cell r="V1140" t="str">
            <v>Star</v>
          </cell>
          <cell r="W1140"/>
          <cell r="X1140"/>
          <cell r="Y1140"/>
          <cell r="Z1140"/>
          <cell r="AA1140"/>
          <cell r="AB1140"/>
          <cell r="AC1140"/>
          <cell r="AD1140"/>
          <cell r="AE1140"/>
          <cell r="AF1140"/>
          <cell r="AG1140"/>
          <cell r="AH1140"/>
          <cell r="AI1140"/>
          <cell r="AJ1140"/>
          <cell r="AK1140"/>
          <cell r="AL1140"/>
          <cell r="AM1140">
            <v>186</v>
          </cell>
          <cell r="AO1140">
            <v>29.52</v>
          </cell>
          <cell r="AP1140">
            <v>15</v>
          </cell>
          <cell r="AQ1140">
            <v>41.58</v>
          </cell>
          <cell r="AR1140"/>
          <cell r="AS1140"/>
          <cell r="AT1140">
            <v>15.03</v>
          </cell>
          <cell r="AU1140"/>
          <cell r="AV1140">
            <v>26.53</v>
          </cell>
          <cell r="AW1140">
            <v>30</v>
          </cell>
        </row>
        <row r="1141">
          <cell r="A1141">
            <v>1139</v>
          </cell>
          <cell r="B1141">
            <v>2025</v>
          </cell>
          <cell r="C1141"/>
          <cell r="D1141" t="str">
            <v>0015g00001XaofuAAB</v>
          </cell>
          <cell r="E1141" t="str">
            <v>M/S PYARE LAL AND COMPANY</v>
          </cell>
          <cell r="F1141" t="str">
            <v>UTTARAKHAND</v>
          </cell>
          <cell r="G1141" t="str">
            <v>NAINITAL</v>
          </cell>
          <cell r="H1141"/>
          <cell r="I1141" t="str">
            <v>SHIVA SALES INDIA CORPORATION</v>
          </cell>
          <cell r="J1141" t="str">
            <v>Manoj Yadav</v>
          </cell>
          <cell r="K1141"/>
          <cell r="L1141" t="str">
            <v>C12821</v>
          </cell>
          <cell r="M1141" t="str">
            <v>North</v>
          </cell>
          <cell r="N1141">
            <v>263139</v>
          </cell>
          <cell r="O1141">
            <v>0</v>
          </cell>
          <cell r="P1141">
            <v>0</v>
          </cell>
          <cell r="Q1141" t="str">
            <v>May'25</v>
          </cell>
          <cell r="R1141">
            <v>2026</v>
          </cell>
          <cell r="S1141"/>
          <cell r="T1141">
            <v>100</v>
          </cell>
          <cell r="U1141">
            <v>0.52569999999999995</v>
          </cell>
          <cell r="V1141" t="str">
            <v>Star</v>
          </cell>
          <cell r="W1141"/>
          <cell r="X1141"/>
          <cell r="Y1141"/>
          <cell r="Z1141"/>
          <cell r="AA1141"/>
          <cell r="AB1141"/>
          <cell r="AC1141"/>
          <cell r="AD1141"/>
          <cell r="AE1141"/>
          <cell r="AF1141"/>
          <cell r="AG1141"/>
          <cell r="AH1141"/>
          <cell r="AI1141"/>
          <cell r="AJ1141"/>
          <cell r="AK1141"/>
          <cell r="AL1141"/>
          <cell r="AM1141">
            <v>15</v>
          </cell>
          <cell r="AN1141">
            <v>15</v>
          </cell>
          <cell r="AO1141"/>
          <cell r="AP1141">
            <v>15.07</v>
          </cell>
          <cell r="AQ1141">
            <v>15.08</v>
          </cell>
          <cell r="AR1141">
            <v>12</v>
          </cell>
          <cell r="AS1141"/>
          <cell r="AT1141">
            <v>6.5</v>
          </cell>
          <cell r="AU1141">
            <v>50</v>
          </cell>
          <cell r="AV1141">
            <v>101.21</v>
          </cell>
          <cell r="AW1141">
            <v>15</v>
          </cell>
        </row>
        <row r="1142">
          <cell r="A1142">
            <v>1140</v>
          </cell>
          <cell r="B1142">
            <v>2025</v>
          </cell>
          <cell r="C1142"/>
          <cell r="D1142" t="str">
            <v>001J1000009GVhuIAG</v>
          </cell>
          <cell r="E1142" t="str">
            <v>M/S GARG STEEL CENTER</v>
          </cell>
          <cell r="F1142" t="str">
            <v>UTTARAKHAND</v>
          </cell>
          <cell r="G1142" t="str">
            <v>UDAM SINGH NAGAR</v>
          </cell>
          <cell r="H1142"/>
          <cell r="I1142" t="str">
            <v>SHIVA SALES INDIA CORPORATION</v>
          </cell>
          <cell r="J1142" t="str">
            <v>Manoj Yadav</v>
          </cell>
          <cell r="K1142"/>
          <cell r="L1142" t="str">
            <v>C12821</v>
          </cell>
          <cell r="M1142" t="str">
            <v>North</v>
          </cell>
          <cell r="N1142">
            <v>263148</v>
          </cell>
          <cell r="O1142" t="str">
            <v>05AESPA1355A1Z3</v>
          </cell>
          <cell r="P1142">
            <v>9756202162</v>
          </cell>
          <cell r="Q1142" t="str">
            <v>May'25</v>
          </cell>
          <cell r="R1142">
            <v>2026</v>
          </cell>
          <cell r="S1142"/>
          <cell r="T1142">
            <v>150</v>
          </cell>
          <cell r="U1142">
            <v>0.24011111111111111</v>
          </cell>
          <cell r="V1142" t="str">
            <v>Star</v>
          </cell>
          <cell r="W1142"/>
          <cell r="X1142"/>
          <cell r="Y1142"/>
          <cell r="Z1142"/>
          <cell r="AA1142"/>
          <cell r="AB1142"/>
          <cell r="AC1142"/>
          <cell r="AD1142"/>
          <cell r="AE1142"/>
          <cell r="AF1142"/>
          <cell r="AG1142"/>
          <cell r="AH1142"/>
          <cell r="AI1142"/>
          <cell r="AJ1142"/>
          <cell r="AK1142"/>
          <cell r="AL1142"/>
          <cell r="AM1142">
            <v>6</v>
          </cell>
          <cell r="AN1142">
            <v>7</v>
          </cell>
          <cell r="AO1142">
            <v>2</v>
          </cell>
          <cell r="AP1142"/>
          <cell r="AQ1142"/>
          <cell r="AR1142"/>
          <cell r="AS1142"/>
          <cell r="AT1142">
            <v>20.05</v>
          </cell>
          <cell r="AU1142">
            <v>54</v>
          </cell>
          <cell r="AV1142">
            <v>34</v>
          </cell>
          <cell r="AW1142">
            <v>24</v>
          </cell>
        </row>
        <row r="1143">
          <cell r="A1143">
            <v>1141</v>
          </cell>
          <cell r="B1143">
            <v>2025</v>
          </cell>
          <cell r="C1143"/>
          <cell r="D1143" t="str">
            <v>001J100000VnUHOIA3</v>
          </cell>
          <cell r="E1143" t="str">
            <v>M/S ARYAN TRADERS</v>
          </cell>
          <cell r="F1143" t="str">
            <v>UTTARAKHAND</v>
          </cell>
          <cell r="G1143" t="str">
            <v>DEHRADUN</v>
          </cell>
          <cell r="H1143"/>
          <cell r="I1143" t="str">
            <v>SHIVA SALES INDIA CORPORATION</v>
          </cell>
          <cell r="J1143" t="str">
            <v>Ravi Kumar</v>
          </cell>
          <cell r="K1143"/>
          <cell r="L1143" t="str">
            <v>C12821</v>
          </cell>
          <cell r="M1143" t="str">
            <v>North</v>
          </cell>
          <cell r="N1143">
            <v>248001</v>
          </cell>
          <cell r="O1143" t="str">
            <v>05AWKPS2619H1ZD</v>
          </cell>
          <cell r="P1143">
            <v>9412059922</v>
          </cell>
          <cell r="Q1143" t="str">
            <v>May'25</v>
          </cell>
          <cell r="R1143">
            <v>2026</v>
          </cell>
          <cell r="S1143"/>
          <cell r="T1143">
            <v>50</v>
          </cell>
          <cell r="U1143">
            <v>0.14000000000000001</v>
          </cell>
          <cell r="V1143" t="str">
            <v>Friendly</v>
          </cell>
          <cell r="W1143"/>
          <cell r="X1143"/>
          <cell r="Y1143"/>
          <cell r="Z1143"/>
          <cell r="AA1143"/>
          <cell r="AB1143"/>
          <cell r="AC1143"/>
          <cell r="AD1143"/>
          <cell r="AE1143"/>
          <cell r="AF1143"/>
          <cell r="AG1143"/>
          <cell r="AH1143"/>
          <cell r="AI1143"/>
          <cell r="AJ1143"/>
          <cell r="AK1143"/>
          <cell r="AL1143"/>
          <cell r="AM1143">
            <v>14</v>
          </cell>
          <cell r="AO1143"/>
          <cell r="AP1143"/>
          <cell r="AQ1143">
            <v>4</v>
          </cell>
          <cell r="AR1143"/>
          <cell r="AS1143"/>
          <cell r="AT1143">
            <v>10</v>
          </cell>
          <cell r="AU1143">
            <v>11</v>
          </cell>
          <cell r="AV1143"/>
          <cell r="AW1143" t="str">
            <v/>
          </cell>
        </row>
        <row r="1144">
          <cell r="A1144">
            <v>1142</v>
          </cell>
          <cell r="B1144">
            <v>2025</v>
          </cell>
          <cell r="C1144"/>
          <cell r="D1144" t="str">
            <v>0015g00001dJmpjAAC</v>
          </cell>
          <cell r="E1144" t="str">
            <v>M/S B.K. CEMENT SUPPLIER</v>
          </cell>
          <cell r="F1144" t="str">
            <v>UTTARAKHAND</v>
          </cell>
          <cell r="G1144" t="str">
            <v>DEHRADUN</v>
          </cell>
          <cell r="H1144"/>
          <cell r="I1144" t="str">
            <v>SHIVA SALES INDIA CORPORATION</v>
          </cell>
          <cell r="J1144" t="str">
            <v>Ravi Kumar</v>
          </cell>
          <cell r="K1144"/>
          <cell r="L1144" t="str">
            <v>C12821</v>
          </cell>
          <cell r="M1144" t="str">
            <v>North</v>
          </cell>
          <cell r="N1144">
            <v>249201</v>
          </cell>
          <cell r="O1144" t="str">
            <v>05ACRPG3168L1Z8</v>
          </cell>
          <cell r="P1144">
            <v>9837059762</v>
          </cell>
          <cell r="Q1144" t="str">
            <v>May'25</v>
          </cell>
          <cell r="R1144">
            <v>2026</v>
          </cell>
          <cell r="S1144"/>
          <cell r="T1144">
            <v>200</v>
          </cell>
          <cell r="U1144">
            <v>4.8333333333333332E-2</v>
          </cell>
          <cell r="V1144" t="str">
            <v>Challenger</v>
          </cell>
          <cell r="W1144"/>
          <cell r="X1144"/>
          <cell r="Y1144"/>
          <cell r="Z1144"/>
          <cell r="AA1144"/>
          <cell r="AB1144"/>
          <cell r="AC1144"/>
          <cell r="AD1144"/>
          <cell r="AE1144"/>
          <cell r="AF1144"/>
          <cell r="AG1144"/>
          <cell r="AH1144"/>
          <cell r="AI1144"/>
          <cell r="AJ1144"/>
          <cell r="AK1144"/>
          <cell r="AL1144"/>
          <cell r="AM1144">
            <v>6</v>
          </cell>
          <cell r="AN1144">
            <v>17</v>
          </cell>
          <cell r="AO1144"/>
          <cell r="AP1144">
            <v>14</v>
          </cell>
          <cell r="AQ1144">
            <v>21</v>
          </cell>
          <cell r="AR1144"/>
          <cell r="AS1144">
            <v>15</v>
          </cell>
          <cell r="AT1144">
            <v>10</v>
          </cell>
          <cell r="AU1144">
            <v>19</v>
          </cell>
          <cell r="AV1144"/>
          <cell r="AW1144" t="str">
            <v/>
          </cell>
        </row>
        <row r="1145">
          <cell r="A1145">
            <v>1143</v>
          </cell>
          <cell r="B1145">
            <v>2025</v>
          </cell>
          <cell r="C1145"/>
          <cell r="D1145" t="str">
            <v>001J100000VlSMSIA3</v>
          </cell>
          <cell r="E1145" t="str">
            <v>MANTRA ISPAT</v>
          </cell>
          <cell r="F1145" t="str">
            <v>CHHATTISGARH</v>
          </cell>
          <cell r="G1145" t="str">
            <v>RAIPUR</v>
          </cell>
          <cell r="H1145"/>
          <cell r="I1145" t="str">
            <v>Global Steel</v>
          </cell>
          <cell r="J1145" t="str">
            <v>Swapnil Dahayat</v>
          </cell>
          <cell r="K1145"/>
          <cell r="L1145" t="str">
            <v>C13471</v>
          </cell>
          <cell r="M1145" t="str">
            <v>Central</v>
          </cell>
          <cell r="N1145">
            <v>492001</v>
          </cell>
          <cell r="O1145" t="str">
            <v>22AALPL8808N2Z7</v>
          </cell>
          <cell r="P1145">
            <v>9752271151</v>
          </cell>
          <cell r="Q1145" t="str">
            <v>May'25</v>
          </cell>
          <cell r="R1145">
            <v>2026</v>
          </cell>
          <cell r="S1145"/>
          <cell r="T1145">
            <v>300</v>
          </cell>
          <cell r="U1145">
            <v>0</v>
          </cell>
          <cell r="V1145" t="str">
            <v>Alien</v>
          </cell>
          <cell r="W1145"/>
          <cell r="X1145"/>
          <cell r="Y1145"/>
          <cell r="Z1145"/>
          <cell r="AA1145"/>
          <cell r="AB1145"/>
          <cell r="AC1145"/>
          <cell r="AD1145"/>
          <cell r="AE1145"/>
          <cell r="AF1145"/>
          <cell r="AG1145"/>
          <cell r="AH1145"/>
          <cell r="AI1145"/>
          <cell r="AJ1145"/>
          <cell r="AK1145"/>
          <cell r="AL1145"/>
          <cell r="AM1145">
            <v>71</v>
          </cell>
          <cell r="AO1145"/>
          <cell r="AP1145"/>
          <cell r="AQ1145"/>
          <cell r="AR1145"/>
          <cell r="AS1145"/>
          <cell r="AU1145"/>
          <cell r="AV1145"/>
          <cell r="AW1145" t="str">
            <v/>
          </cell>
        </row>
        <row r="1146">
          <cell r="A1146">
            <v>1144</v>
          </cell>
          <cell r="B1146">
            <v>2025</v>
          </cell>
          <cell r="C1146"/>
          <cell r="D1146" t="str">
            <v>0015g00001XK3RqAAL</v>
          </cell>
          <cell r="E1146" t="str">
            <v>LAXMI ISPAT COMPANY</v>
          </cell>
          <cell r="F1146" t="str">
            <v>MADHYA PRADESH</v>
          </cell>
          <cell r="G1146" t="str">
            <v>JABALPUR</v>
          </cell>
          <cell r="H1146"/>
          <cell r="I1146" t="str">
            <v>Global Steel</v>
          </cell>
          <cell r="J1146" t="str">
            <v>Swapnil Dahayat</v>
          </cell>
          <cell r="K1146"/>
          <cell r="L1146" t="str">
            <v>C13471</v>
          </cell>
          <cell r="M1146" t="str">
            <v>Central</v>
          </cell>
          <cell r="N1146">
            <v>482001</v>
          </cell>
          <cell r="O1146" t="str">
            <v>23AGYPA5545J1Z4</v>
          </cell>
          <cell r="P1146">
            <v>9300934990</v>
          </cell>
          <cell r="Q1146" t="str">
            <v>May'25</v>
          </cell>
          <cell r="R1146">
            <v>2026</v>
          </cell>
          <cell r="S1146"/>
          <cell r="T1146">
            <v>100</v>
          </cell>
          <cell r="U1146">
            <v>7.4666666666666666E-3</v>
          </cell>
          <cell r="V1146" t="str">
            <v>Challenger</v>
          </cell>
          <cell r="W1146"/>
          <cell r="X1146"/>
          <cell r="Y1146"/>
          <cell r="Z1146"/>
          <cell r="AA1146"/>
          <cell r="AB1146"/>
          <cell r="AC1146"/>
          <cell r="AD1146"/>
          <cell r="AE1146"/>
          <cell r="AF1146"/>
          <cell r="AG1146"/>
          <cell r="AH1146"/>
          <cell r="AI1146"/>
          <cell r="AJ1146"/>
          <cell r="AK1146"/>
          <cell r="AL1146"/>
          <cell r="AM1146">
            <v>2</v>
          </cell>
          <cell r="AO1146"/>
          <cell r="AP1146"/>
          <cell r="AQ1146"/>
          <cell r="AR1146"/>
          <cell r="AS1146"/>
          <cell r="AT1146">
            <v>1.54</v>
          </cell>
          <cell r="AU1146"/>
          <cell r="AV1146">
            <v>0.7</v>
          </cell>
          <cell r="AW1146">
            <v>34</v>
          </cell>
        </row>
        <row r="1147">
          <cell r="A1147">
            <v>1145</v>
          </cell>
          <cell r="B1147">
            <v>2025</v>
          </cell>
          <cell r="C1147"/>
          <cell r="D1147" t="str">
            <v>001J100000VnSWmIAN</v>
          </cell>
          <cell r="E1147" t="str">
            <v>MADHURI ENTERPRISES</v>
          </cell>
          <cell r="F1147" t="str">
            <v>MADHYA PRADESH</v>
          </cell>
          <cell r="G1147" t="str">
            <v>DINDORI</v>
          </cell>
          <cell r="H1147"/>
          <cell r="I1147" t="str">
            <v>Global Steel</v>
          </cell>
          <cell r="J1147" t="str">
            <v>Swapnil Dahayat</v>
          </cell>
          <cell r="K1147"/>
          <cell r="L1147" t="str">
            <v>C13471</v>
          </cell>
          <cell r="M1147" t="str">
            <v>Central</v>
          </cell>
          <cell r="N1147">
            <v>481879</v>
          </cell>
          <cell r="O1147" t="str">
            <v>23CHNPJ1890B1ZJ</v>
          </cell>
          <cell r="P1147">
            <v>8349949033</v>
          </cell>
          <cell r="Q1147" t="str">
            <v>May'25</v>
          </cell>
          <cell r="R1147">
            <v>2026</v>
          </cell>
          <cell r="S1147"/>
          <cell r="T1147">
            <v>75</v>
          </cell>
          <cell r="U1147">
            <v>0</v>
          </cell>
          <cell r="V1147" t="str">
            <v>Challenger</v>
          </cell>
          <cell r="W1147"/>
          <cell r="X1147"/>
          <cell r="Y1147"/>
          <cell r="Z1147"/>
          <cell r="AA1147"/>
          <cell r="AB1147"/>
          <cell r="AC1147"/>
          <cell r="AD1147"/>
          <cell r="AE1147"/>
          <cell r="AF1147"/>
          <cell r="AG1147"/>
          <cell r="AH1147"/>
          <cell r="AI1147"/>
          <cell r="AJ1147"/>
          <cell r="AK1147"/>
          <cell r="AL1147"/>
          <cell r="AM1147">
            <v>5</v>
          </cell>
          <cell r="AO1147"/>
          <cell r="AP1147"/>
          <cell r="AQ1147"/>
          <cell r="AR1147"/>
          <cell r="AS1147"/>
          <cell r="AU1147"/>
          <cell r="AV1147"/>
          <cell r="AW1147" t="str">
            <v/>
          </cell>
        </row>
        <row r="1148">
          <cell r="A1148">
            <v>1146</v>
          </cell>
          <cell r="B1148">
            <v>2025</v>
          </cell>
          <cell r="C1148"/>
          <cell r="D1148" t="str">
            <v>0015g000015zvW3AAI</v>
          </cell>
          <cell r="E1148" t="str">
            <v>SANJAY STEEL TRADERS</v>
          </cell>
          <cell r="F1148" t="str">
            <v>MADHYA PRADESH</v>
          </cell>
          <cell r="G1148" t="str">
            <v>REWA</v>
          </cell>
          <cell r="H1148"/>
          <cell r="I1148" t="str">
            <v>Global Steel</v>
          </cell>
          <cell r="J1148" t="str">
            <v>Dharmendra Kumar Yadav</v>
          </cell>
          <cell r="K1148"/>
          <cell r="L1148" t="str">
            <v>C13471</v>
          </cell>
          <cell r="M1148" t="str">
            <v>Central</v>
          </cell>
          <cell r="N1148">
            <v>486001</v>
          </cell>
          <cell r="O1148" t="str">
            <v>23AIMPG9567G1ZY</v>
          </cell>
          <cell r="P1148">
            <v>9754186065</v>
          </cell>
          <cell r="Q1148" t="str">
            <v>May'25</v>
          </cell>
          <cell r="R1148">
            <v>2026</v>
          </cell>
          <cell r="S1148"/>
          <cell r="T1148">
            <v>200</v>
          </cell>
          <cell r="U1148">
            <v>0.12291666666666666</v>
          </cell>
          <cell r="V1148" t="str">
            <v>Star</v>
          </cell>
          <cell r="W1148"/>
          <cell r="X1148"/>
          <cell r="Y1148"/>
          <cell r="Z1148"/>
          <cell r="AA1148"/>
          <cell r="AB1148"/>
          <cell r="AC1148"/>
          <cell r="AD1148"/>
          <cell r="AE1148"/>
          <cell r="AF1148"/>
          <cell r="AG1148"/>
          <cell r="AH1148"/>
          <cell r="AI1148"/>
          <cell r="AJ1148"/>
          <cell r="AK1148"/>
          <cell r="AL1148"/>
          <cell r="AM1148">
            <v>30</v>
          </cell>
          <cell r="AO1148"/>
          <cell r="AP1148">
            <v>14.57</v>
          </cell>
          <cell r="AQ1148">
            <v>10.97</v>
          </cell>
          <cell r="AR1148">
            <v>41.85</v>
          </cell>
          <cell r="AS1148">
            <v>9.9700000000000006</v>
          </cell>
          <cell r="AU1148">
            <v>25</v>
          </cell>
          <cell r="AV1148">
            <v>48.75</v>
          </cell>
          <cell r="AW1148">
            <v>20</v>
          </cell>
        </row>
        <row r="1149">
          <cell r="A1149">
            <v>1147</v>
          </cell>
          <cell r="B1149">
            <v>2025</v>
          </cell>
          <cell r="C1149"/>
          <cell r="D1149" t="str">
            <v>001J100000RyUZSIA3</v>
          </cell>
          <cell r="E1149" t="str">
            <v>RAJ STEELS</v>
          </cell>
          <cell r="F1149" t="str">
            <v>MADHYA PRADESH</v>
          </cell>
          <cell r="G1149" t="str">
            <v>SINGRAULI</v>
          </cell>
          <cell r="H1149"/>
          <cell r="I1149" t="str">
            <v>Global Steel</v>
          </cell>
          <cell r="J1149" t="str">
            <v>Dharmendra Kumar Yadav</v>
          </cell>
          <cell r="K1149"/>
          <cell r="L1149" t="str">
            <v>C13471</v>
          </cell>
          <cell r="M1149" t="str">
            <v>Central</v>
          </cell>
          <cell r="N1149">
            <v>486886</v>
          </cell>
          <cell r="O1149" t="str">
            <v>23AKBPG7011N1ZF</v>
          </cell>
          <cell r="P1149">
            <v>9926493471</v>
          </cell>
          <cell r="Q1149" t="str">
            <v>May'25</v>
          </cell>
          <cell r="R1149">
            <v>2026</v>
          </cell>
          <cell r="S1149"/>
          <cell r="T1149">
            <v>220</v>
          </cell>
          <cell r="U1149">
            <v>0</v>
          </cell>
          <cell r="V1149" t="str">
            <v>Alien</v>
          </cell>
          <cell r="W1149"/>
          <cell r="X1149"/>
          <cell r="Y1149"/>
          <cell r="Z1149"/>
          <cell r="AA1149"/>
          <cell r="AB1149"/>
          <cell r="AC1149"/>
          <cell r="AD1149"/>
          <cell r="AE1149"/>
          <cell r="AF1149"/>
          <cell r="AG1149"/>
          <cell r="AH1149"/>
          <cell r="AI1149"/>
          <cell r="AJ1149"/>
          <cell r="AK1149"/>
          <cell r="AL1149"/>
          <cell r="AM1149">
            <v>26</v>
          </cell>
          <cell r="AO1149"/>
          <cell r="AP1149"/>
          <cell r="AQ1149"/>
          <cell r="AR1149"/>
          <cell r="AS1149"/>
          <cell r="AU1149"/>
          <cell r="AV1149"/>
          <cell r="AW1149" t="str">
            <v/>
          </cell>
        </row>
        <row r="1150">
          <cell r="A1150">
            <v>1148</v>
          </cell>
          <cell r="B1150">
            <v>2025</v>
          </cell>
          <cell r="C1150"/>
          <cell r="D1150" t="str">
            <v>001J100000VlUa5IAF</v>
          </cell>
          <cell r="E1150" t="str">
            <v>MAHESHWARI STEELS</v>
          </cell>
          <cell r="F1150" t="str">
            <v>CHHATTISGARH</v>
          </cell>
          <cell r="G1150" t="str">
            <v>RAIPUR</v>
          </cell>
          <cell r="H1150"/>
          <cell r="I1150" t="str">
            <v>Global Steel</v>
          </cell>
          <cell r="J1150" t="str">
            <v>Swapnil Dahayat</v>
          </cell>
          <cell r="K1150"/>
          <cell r="L1150" t="str">
            <v>C13471</v>
          </cell>
          <cell r="M1150" t="str">
            <v>Central</v>
          </cell>
          <cell r="N1150">
            <v>492009</v>
          </cell>
          <cell r="O1150" t="str">
            <v>22BMZPS7375C1ZG</v>
          </cell>
          <cell r="P1150">
            <v>9302492146</v>
          </cell>
          <cell r="Q1150" t="str">
            <v>May'25</v>
          </cell>
          <cell r="R1150">
            <v>2026</v>
          </cell>
          <cell r="S1150"/>
          <cell r="T1150">
            <v>100</v>
          </cell>
          <cell r="U1150">
            <v>0</v>
          </cell>
          <cell r="V1150" t="str">
            <v>Challenger</v>
          </cell>
          <cell r="W1150"/>
          <cell r="X1150"/>
          <cell r="Y1150"/>
          <cell r="Z1150"/>
          <cell r="AA1150"/>
          <cell r="AB1150"/>
          <cell r="AC1150"/>
          <cell r="AD1150"/>
          <cell r="AE1150"/>
          <cell r="AF1150"/>
          <cell r="AG1150"/>
          <cell r="AH1150"/>
          <cell r="AI1150"/>
          <cell r="AJ1150"/>
          <cell r="AK1150"/>
          <cell r="AL1150"/>
          <cell r="AM1150">
            <v>20</v>
          </cell>
          <cell r="AO1150"/>
          <cell r="AP1150"/>
          <cell r="AQ1150"/>
          <cell r="AR1150"/>
          <cell r="AS1150"/>
          <cell r="AU1150"/>
          <cell r="AV1150"/>
          <cell r="AW1150" t="str">
            <v/>
          </cell>
        </row>
        <row r="1151">
          <cell r="A1151">
            <v>1149</v>
          </cell>
          <cell r="B1151">
            <v>2025</v>
          </cell>
          <cell r="C1151"/>
          <cell r="D1151" t="str">
            <v>001J100000S0WPJIA3</v>
          </cell>
          <cell r="E1151" t="str">
            <v>HOMELY HEAVEN</v>
          </cell>
          <cell r="F1151" t="str">
            <v>MADHYA PRADESH</v>
          </cell>
          <cell r="G1151" t="str">
            <v>BHOPAL</v>
          </cell>
          <cell r="H1151"/>
          <cell r="I1151" t="str">
            <v>Global Steel</v>
          </cell>
          <cell r="J1151" t="str">
            <v>Rubean Luther</v>
          </cell>
          <cell r="K1151"/>
          <cell r="L1151" t="str">
            <v>C13471</v>
          </cell>
          <cell r="M1151" t="str">
            <v>Central</v>
          </cell>
          <cell r="N1151">
            <v>462030</v>
          </cell>
          <cell r="O1151" t="str">
            <v>23CDJPM4497D2ZE</v>
          </cell>
          <cell r="P1151">
            <v>9039577533</v>
          </cell>
          <cell r="Q1151" t="str">
            <v>May'25</v>
          </cell>
          <cell r="R1151">
            <v>2026</v>
          </cell>
          <cell r="S1151"/>
          <cell r="T1151">
            <v>70</v>
          </cell>
          <cell r="U1151">
            <v>0</v>
          </cell>
          <cell r="V1151" t="str">
            <v>Challenger</v>
          </cell>
          <cell r="W1151"/>
          <cell r="X1151"/>
          <cell r="Y1151"/>
          <cell r="Z1151"/>
          <cell r="AA1151"/>
          <cell r="AB1151"/>
          <cell r="AC1151"/>
          <cell r="AD1151"/>
          <cell r="AE1151"/>
          <cell r="AF1151"/>
          <cell r="AG1151"/>
          <cell r="AH1151"/>
          <cell r="AI1151"/>
          <cell r="AJ1151"/>
          <cell r="AK1151"/>
          <cell r="AL1151"/>
          <cell r="AM1151">
            <v>6</v>
          </cell>
          <cell r="AO1151"/>
          <cell r="AP1151"/>
          <cell r="AQ1151"/>
          <cell r="AR1151"/>
          <cell r="AS1151"/>
          <cell r="AU1151"/>
          <cell r="AV1151"/>
          <cell r="AW1151" t="str">
            <v/>
          </cell>
        </row>
        <row r="1152">
          <cell r="A1152">
            <v>1150</v>
          </cell>
          <cell r="B1152">
            <v>2025</v>
          </cell>
          <cell r="C1152"/>
          <cell r="D1152" t="str">
            <v>001J100000Ry3meIAB</v>
          </cell>
          <cell r="E1152" t="str">
            <v>SHRIJI  MARKETING</v>
          </cell>
          <cell r="F1152" t="str">
            <v>MADHYA PRADESH</v>
          </cell>
          <cell r="G1152" t="str">
            <v>KHARGONE</v>
          </cell>
          <cell r="H1152"/>
          <cell r="I1152" t="str">
            <v>R. K. ENTERPRISES</v>
          </cell>
          <cell r="J1152" t="str">
            <v>Yogeshwar Richhariya</v>
          </cell>
          <cell r="K1152"/>
          <cell r="L1152" t="str">
            <v>001J1000005ZfroIAC</v>
          </cell>
          <cell r="M1152" t="str">
            <v>Central</v>
          </cell>
          <cell r="N1152">
            <v>451111</v>
          </cell>
          <cell r="O1152" t="str">
            <v>23ACVPM4750G1ZD</v>
          </cell>
          <cell r="P1152">
            <v>9039497011</v>
          </cell>
          <cell r="Q1152" t="str">
            <v>May'25</v>
          </cell>
          <cell r="R1152">
            <v>2026</v>
          </cell>
          <cell r="S1152"/>
          <cell r="T1152">
            <v>100</v>
          </cell>
          <cell r="U1152">
            <v>0</v>
          </cell>
          <cell r="V1152" t="str">
            <v>Challenger</v>
          </cell>
          <cell r="W1152"/>
          <cell r="X1152"/>
          <cell r="Y1152"/>
          <cell r="Z1152"/>
          <cell r="AA1152"/>
          <cell r="AB1152"/>
          <cell r="AC1152"/>
          <cell r="AD1152"/>
          <cell r="AE1152"/>
          <cell r="AF1152"/>
          <cell r="AG1152"/>
          <cell r="AH1152"/>
          <cell r="AI1152"/>
          <cell r="AJ1152"/>
          <cell r="AK1152"/>
          <cell r="AL1152"/>
          <cell r="AM1152">
            <v>12</v>
          </cell>
          <cell r="AO1152"/>
          <cell r="AP1152"/>
          <cell r="AQ1152"/>
          <cell r="AR1152"/>
          <cell r="AS1152"/>
          <cell r="AU1152"/>
          <cell r="AV1152"/>
          <cell r="AW1152" t="str">
            <v/>
          </cell>
        </row>
        <row r="1153">
          <cell r="A1153">
            <v>1151</v>
          </cell>
          <cell r="B1153">
            <v>2025</v>
          </cell>
          <cell r="C1153"/>
          <cell r="D1153" t="str">
            <v>001J100000Jrpe7IAB</v>
          </cell>
          <cell r="E1153" t="str">
            <v>SHREE SHANTINATH STEEL</v>
          </cell>
          <cell r="F1153" t="str">
            <v>MADHYA PRADESH</v>
          </cell>
          <cell r="G1153" t="str">
            <v>INDORE</v>
          </cell>
          <cell r="H1153"/>
          <cell r="I1153" t="str">
            <v>R. K. ENTERPRISES</v>
          </cell>
          <cell r="J1153" t="str">
            <v>Yogeshwar Richhariya</v>
          </cell>
          <cell r="K1153"/>
          <cell r="L1153" t="str">
            <v>001J1000005ZfroIAC</v>
          </cell>
          <cell r="M1153" t="str">
            <v>Central</v>
          </cell>
          <cell r="N1153">
            <v>452001</v>
          </cell>
          <cell r="O1153" t="str">
            <v>23AMLPC0087A1ZQ</v>
          </cell>
          <cell r="P1153">
            <v>9425081632</v>
          </cell>
          <cell r="Q1153" t="str">
            <v>May'25</v>
          </cell>
          <cell r="R1153">
            <v>2026</v>
          </cell>
          <cell r="S1153"/>
          <cell r="T1153" t="str">
            <v/>
          </cell>
          <cell r="U1153">
            <v>0</v>
          </cell>
          <cell r="V1153" t="str">
            <v>Potential Not updated</v>
          </cell>
          <cell r="W1153"/>
          <cell r="X1153"/>
          <cell r="Y1153"/>
          <cell r="Z1153"/>
          <cell r="AA1153"/>
          <cell r="AB1153"/>
          <cell r="AC1153"/>
          <cell r="AD1153"/>
          <cell r="AE1153"/>
          <cell r="AF1153"/>
          <cell r="AG1153"/>
          <cell r="AH1153"/>
          <cell r="AI1153"/>
          <cell r="AJ1153"/>
          <cell r="AK1153"/>
          <cell r="AL1153"/>
          <cell r="AM1153">
            <v>3</v>
          </cell>
          <cell r="AO1153"/>
          <cell r="AP1153"/>
          <cell r="AQ1153"/>
          <cell r="AR1153"/>
          <cell r="AS1153"/>
          <cell r="AT1153">
            <v>204.18</v>
          </cell>
          <cell r="AU1153">
            <v>2</v>
          </cell>
          <cell r="AV1153">
            <v>1.5</v>
          </cell>
          <cell r="AW1153">
            <v>94</v>
          </cell>
        </row>
        <row r="1154">
          <cell r="A1154">
            <v>1152</v>
          </cell>
          <cell r="B1154">
            <v>2025</v>
          </cell>
          <cell r="C1154"/>
          <cell r="D1154" t="str">
            <v>001J100000Rz6wYIAR</v>
          </cell>
          <cell r="E1154" t="str">
            <v>SHARDA ENTERPRISES</v>
          </cell>
          <cell r="F1154" t="str">
            <v>MADHYA PRADESH</v>
          </cell>
          <cell r="G1154" t="str">
            <v>INDORE</v>
          </cell>
          <cell r="H1154"/>
          <cell r="I1154" t="str">
            <v>R. K. ENTERPRISES</v>
          </cell>
          <cell r="J1154" t="str">
            <v>Yogeshwar Richhariya</v>
          </cell>
          <cell r="K1154"/>
          <cell r="L1154" t="str">
            <v>001J1000005ZfroIAC</v>
          </cell>
          <cell r="M1154" t="str">
            <v>Central</v>
          </cell>
          <cell r="N1154">
            <v>452020</v>
          </cell>
          <cell r="O1154" t="str">
            <v>23AALFS8511P1ZO</v>
          </cell>
          <cell r="P1154">
            <v>9827024101</v>
          </cell>
          <cell r="Q1154" t="str">
            <v>May'25</v>
          </cell>
          <cell r="R1154">
            <v>2026</v>
          </cell>
          <cell r="S1154"/>
          <cell r="T1154">
            <v>200</v>
          </cell>
          <cell r="U1154">
            <v>3.3333333333333331E-3</v>
          </cell>
          <cell r="V1154" t="str">
            <v>Challenger</v>
          </cell>
          <cell r="W1154"/>
          <cell r="X1154"/>
          <cell r="Y1154"/>
          <cell r="Z1154"/>
          <cell r="AA1154"/>
          <cell r="AB1154"/>
          <cell r="AC1154"/>
          <cell r="AD1154"/>
          <cell r="AE1154"/>
          <cell r="AF1154"/>
          <cell r="AG1154"/>
          <cell r="AH1154"/>
          <cell r="AI1154"/>
          <cell r="AJ1154"/>
          <cell r="AK1154"/>
          <cell r="AL1154"/>
          <cell r="AM1154">
            <v>5</v>
          </cell>
          <cell r="AO1154"/>
          <cell r="AP1154"/>
          <cell r="AQ1154">
            <v>1</v>
          </cell>
          <cell r="AR1154">
            <v>3</v>
          </cell>
          <cell r="AS1154"/>
          <cell r="AU1154">
            <v>1</v>
          </cell>
          <cell r="AV1154">
            <v>1</v>
          </cell>
          <cell r="AW1154" t="str">
            <v/>
          </cell>
        </row>
        <row r="1155">
          <cell r="A1155">
            <v>1153</v>
          </cell>
          <cell r="B1155">
            <v>2025</v>
          </cell>
          <cell r="C1155"/>
          <cell r="D1155" t="str">
            <v>0015g00001cdkUDAAY</v>
          </cell>
          <cell r="E1155" t="str">
            <v>Kavita Trading Co.</v>
          </cell>
          <cell r="F1155" t="str">
            <v>ODISHA</v>
          </cell>
          <cell r="G1155" t="str">
            <v>SUNDARGARH</v>
          </cell>
          <cell r="H1155"/>
          <cell r="I1155" t="str">
            <v>SACHDEVA ISPAT PVT LTD</v>
          </cell>
          <cell r="J1155" t="str">
            <v>Papun Padhan</v>
          </cell>
          <cell r="K1155"/>
          <cell r="L1155" t="str">
            <v>C12823</v>
          </cell>
          <cell r="M1155" t="str">
            <v>Central</v>
          </cell>
          <cell r="N1155">
            <v>769004</v>
          </cell>
          <cell r="O1155" t="str">
            <v>21ADZPT0970G1Z6</v>
          </cell>
          <cell r="P1155">
            <v>9861553290</v>
          </cell>
          <cell r="Q1155" t="str">
            <v>May'25</v>
          </cell>
          <cell r="R1155">
            <v>2026</v>
          </cell>
          <cell r="S1155"/>
          <cell r="T1155">
            <v>50</v>
          </cell>
          <cell r="U1155">
            <v>3.3333333333333333E-2</v>
          </cell>
          <cell r="V1155" t="str">
            <v>Minor</v>
          </cell>
          <cell r="W1155"/>
          <cell r="X1155"/>
          <cell r="Y1155"/>
          <cell r="Z1155"/>
          <cell r="AA1155"/>
          <cell r="AB1155"/>
          <cell r="AC1155"/>
          <cell r="AD1155"/>
          <cell r="AE1155"/>
          <cell r="AF1155"/>
          <cell r="AG1155"/>
          <cell r="AH1155"/>
          <cell r="AI1155"/>
          <cell r="AJ1155"/>
          <cell r="AK1155"/>
          <cell r="AL1155"/>
          <cell r="AM1155">
            <v>0.5</v>
          </cell>
          <cell r="AN1155">
            <v>0.8</v>
          </cell>
          <cell r="AO1155">
            <v>0.5</v>
          </cell>
          <cell r="AP1155"/>
          <cell r="AQ1155"/>
          <cell r="AR1155"/>
          <cell r="AS1155">
            <v>1.5</v>
          </cell>
          <cell r="AT1155">
            <v>3</v>
          </cell>
          <cell r="AU1155">
            <v>1</v>
          </cell>
          <cell r="AV1155">
            <v>1</v>
          </cell>
          <cell r="AW1155">
            <v>1</v>
          </cell>
        </row>
        <row r="1156">
          <cell r="A1156">
            <v>1154</v>
          </cell>
          <cell r="B1156">
            <v>2025</v>
          </cell>
          <cell r="C1156"/>
          <cell r="D1156" t="str">
            <v>001J100000VnRRPIA3</v>
          </cell>
          <cell r="E1156" t="str">
            <v>ANANT STEEL</v>
          </cell>
          <cell r="F1156" t="str">
            <v>ODISHA</v>
          </cell>
          <cell r="G1156" t="str">
            <v>BALANGIR</v>
          </cell>
          <cell r="H1156"/>
          <cell r="I1156" t="str">
            <v>SACHDEVA ISPAT PVT LTD</v>
          </cell>
          <cell r="J1156" t="str">
            <v>Amit Behera</v>
          </cell>
          <cell r="K1156"/>
          <cell r="L1156" t="str">
            <v>C12823</v>
          </cell>
          <cell r="M1156" t="str">
            <v>Central</v>
          </cell>
          <cell r="N1156">
            <v>767001</v>
          </cell>
          <cell r="O1156" t="str">
            <v>21ABWFA5671N1ZU</v>
          </cell>
          <cell r="P1156">
            <v>7873747725</v>
          </cell>
          <cell r="Q1156" t="str">
            <v>May'25</v>
          </cell>
          <cell r="R1156">
            <v>2026</v>
          </cell>
          <cell r="S1156"/>
          <cell r="T1156">
            <v>100</v>
          </cell>
          <cell r="U1156">
            <v>0</v>
          </cell>
          <cell r="V1156" t="str">
            <v>Challenger</v>
          </cell>
          <cell r="W1156"/>
          <cell r="X1156"/>
          <cell r="Y1156"/>
          <cell r="Z1156"/>
          <cell r="AA1156"/>
          <cell r="AB1156"/>
          <cell r="AC1156"/>
          <cell r="AD1156"/>
          <cell r="AE1156"/>
          <cell r="AF1156"/>
          <cell r="AG1156"/>
          <cell r="AH1156"/>
          <cell r="AI1156"/>
          <cell r="AJ1156"/>
          <cell r="AK1156"/>
          <cell r="AL1156"/>
          <cell r="AM1156">
            <v>32</v>
          </cell>
          <cell r="AO1156"/>
          <cell r="AP1156"/>
          <cell r="AQ1156"/>
          <cell r="AR1156"/>
          <cell r="AS1156"/>
          <cell r="AU1156"/>
          <cell r="AV1156"/>
          <cell r="AW1156" t="str">
            <v/>
          </cell>
        </row>
        <row r="1157">
          <cell r="A1157">
            <v>1155</v>
          </cell>
          <cell r="B1157">
            <v>2025</v>
          </cell>
          <cell r="C1157"/>
          <cell r="D1157" t="str">
            <v>001J100000VlGaLIAV</v>
          </cell>
          <cell r="E1157" t="str">
            <v>BHAGWATI TRADELINK</v>
          </cell>
          <cell r="F1157" t="str">
            <v>MAHARASHTRA</v>
          </cell>
          <cell r="G1157" t="str">
            <v>WARDHA</v>
          </cell>
          <cell r="H1157"/>
          <cell r="I1157" t="str">
            <v>SSTL (INDIA) PRIVATE LIMITED</v>
          </cell>
          <cell r="J1157" t="str">
            <v>Saurav Nath</v>
          </cell>
          <cell r="K1157"/>
          <cell r="L1157" t="str">
            <v>C13295</v>
          </cell>
          <cell r="M1157" t="str">
            <v>Central</v>
          </cell>
          <cell r="N1157">
            <v>442001</v>
          </cell>
          <cell r="O1157" t="str">
            <v>27AAPPG6756J1Z4</v>
          </cell>
          <cell r="P1157">
            <v>8408889100</v>
          </cell>
          <cell r="Q1157" t="str">
            <v>May'25</v>
          </cell>
          <cell r="R1157">
            <v>2026</v>
          </cell>
          <cell r="S1157"/>
          <cell r="T1157">
            <v>200</v>
          </cell>
          <cell r="U1157">
            <v>0</v>
          </cell>
          <cell r="V1157" t="str">
            <v>Challenger</v>
          </cell>
          <cell r="W1157"/>
          <cell r="X1157"/>
          <cell r="Y1157"/>
          <cell r="Z1157"/>
          <cell r="AA1157"/>
          <cell r="AB1157"/>
          <cell r="AC1157"/>
          <cell r="AD1157"/>
          <cell r="AE1157"/>
          <cell r="AF1157"/>
          <cell r="AG1157"/>
          <cell r="AH1157"/>
          <cell r="AI1157"/>
          <cell r="AJ1157"/>
          <cell r="AK1157"/>
          <cell r="AL1157"/>
          <cell r="AM1157">
            <v>27</v>
          </cell>
          <cell r="AO1157"/>
          <cell r="AP1157"/>
          <cell r="AQ1157"/>
          <cell r="AR1157"/>
          <cell r="AS1157"/>
          <cell r="AU1157"/>
          <cell r="AV1157"/>
          <cell r="AW1157" t="str">
            <v/>
          </cell>
        </row>
        <row r="1158">
          <cell r="A1158">
            <v>1156</v>
          </cell>
          <cell r="B1158">
            <v>2025</v>
          </cell>
          <cell r="C1158"/>
          <cell r="D1158" t="str">
            <v>001J100000VnUYOIA3</v>
          </cell>
          <cell r="E1158" t="str">
            <v>PROFICIENT INDIA &amp; CO.</v>
          </cell>
          <cell r="F1158" t="str">
            <v>UTTAR PRADESH</v>
          </cell>
          <cell r="G1158" t="str">
            <v>GHAZIABAD</v>
          </cell>
          <cell r="H1158"/>
          <cell r="I1158" t="str">
            <v>OPTRIX INFRA LLP</v>
          </cell>
          <cell r="J1158" t="str">
            <v>Aashish Goyal</v>
          </cell>
          <cell r="K1158"/>
          <cell r="L1158" t="str">
            <v>001J100000PJG7oIAH</v>
          </cell>
          <cell r="M1158" t="str">
            <v>North</v>
          </cell>
          <cell r="N1158">
            <v>201013</v>
          </cell>
          <cell r="O1158" t="str">
            <v>09BATPK5732P2ZQ</v>
          </cell>
          <cell r="P1158">
            <v>8447121428</v>
          </cell>
          <cell r="Q1158" t="str">
            <v>May'25</v>
          </cell>
          <cell r="R1158">
            <v>2026</v>
          </cell>
          <cell r="S1158"/>
          <cell r="T1158">
            <v>200</v>
          </cell>
          <cell r="U1158">
            <v>0.17645</v>
          </cell>
          <cell r="V1158" t="str">
            <v>Star</v>
          </cell>
          <cell r="W1158"/>
          <cell r="X1158"/>
          <cell r="Y1158"/>
          <cell r="Z1158"/>
          <cell r="AA1158"/>
          <cell r="AB1158"/>
          <cell r="AC1158"/>
          <cell r="AD1158"/>
          <cell r="AE1158"/>
          <cell r="AF1158"/>
          <cell r="AG1158"/>
          <cell r="AH1158"/>
          <cell r="AI1158"/>
          <cell r="AJ1158"/>
          <cell r="AK1158"/>
          <cell r="AL1158"/>
          <cell r="AM1158">
            <v>10</v>
          </cell>
          <cell r="AN1158">
            <v>86.004999999999995</v>
          </cell>
          <cell r="AO1158">
            <v>58.43</v>
          </cell>
          <cell r="AP1158">
            <v>26</v>
          </cell>
          <cell r="AQ1158">
            <v>40.01</v>
          </cell>
          <cell r="AR1158"/>
          <cell r="AS1158"/>
          <cell r="AT1158">
            <v>24.92</v>
          </cell>
          <cell r="AU1158">
            <v>24</v>
          </cell>
          <cell r="AV1158">
            <v>56.95</v>
          </cell>
          <cell r="AW1158">
            <v>12</v>
          </cell>
        </row>
        <row r="1159">
          <cell r="A1159">
            <v>1157</v>
          </cell>
          <cell r="B1159">
            <v>2025</v>
          </cell>
          <cell r="C1159"/>
          <cell r="D1159" t="str">
            <v>001J100000VnWfaIAF</v>
          </cell>
          <cell r="E1159" t="str">
            <v>PANCHMUKHI STEELS CORP.</v>
          </cell>
          <cell r="F1159" t="str">
            <v>UTTAR PRADESH</v>
          </cell>
          <cell r="G1159" t="str">
            <v>GHAZIABAD</v>
          </cell>
          <cell r="H1159"/>
          <cell r="I1159" t="str">
            <v>OPTRIX INFRA LLP</v>
          </cell>
          <cell r="J1159" t="str">
            <v>Aashish Goyal</v>
          </cell>
          <cell r="K1159"/>
          <cell r="L1159" t="str">
            <v>001J100000PJG7oIAH</v>
          </cell>
          <cell r="M1159" t="str">
            <v>North</v>
          </cell>
          <cell r="N1159">
            <v>201001</v>
          </cell>
          <cell r="O1159" t="str">
            <v>09PNPPS9779K1Z5</v>
          </cell>
          <cell r="P1159">
            <v>9999510395</v>
          </cell>
          <cell r="Q1159" t="str">
            <v>May'25</v>
          </cell>
          <cell r="R1159">
            <v>2026</v>
          </cell>
          <cell r="S1159"/>
          <cell r="T1159">
            <v>100</v>
          </cell>
          <cell r="U1159">
            <v>0</v>
          </cell>
          <cell r="V1159" t="str">
            <v>Challenger</v>
          </cell>
          <cell r="W1159"/>
          <cell r="X1159"/>
          <cell r="Y1159"/>
          <cell r="Z1159"/>
          <cell r="AA1159"/>
          <cell r="AB1159"/>
          <cell r="AC1159"/>
          <cell r="AD1159"/>
          <cell r="AE1159"/>
          <cell r="AF1159"/>
          <cell r="AG1159"/>
          <cell r="AH1159"/>
          <cell r="AI1159"/>
          <cell r="AJ1159"/>
          <cell r="AK1159"/>
          <cell r="AL1159"/>
          <cell r="AM1159">
            <v>4</v>
          </cell>
          <cell r="AN1159">
            <v>13.88</v>
          </cell>
          <cell r="AO1159"/>
          <cell r="AP1159"/>
          <cell r="AQ1159">
            <v>1</v>
          </cell>
          <cell r="AR1159"/>
          <cell r="AS1159"/>
          <cell r="AU1159"/>
          <cell r="AV1159"/>
          <cell r="AW1159" t="str">
            <v/>
          </cell>
        </row>
        <row r="1160">
          <cell r="A1160">
            <v>1158</v>
          </cell>
          <cell r="B1160">
            <v>2025</v>
          </cell>
          <cell r="C1160"/>
          <cell r="D1160" t="str">
            <v>0015g00001UBHgpAAH</v>
          </cell>
          <cell r="E1160" t="str">
            <v>KAILASH ASSOCIATES</v>
          </cell>
          <cell r="F1160" t="str">
            <v>UTTAR PRADESH</v>
          </cell>
          <cell r="G1160" t="str">
            <v>GHAZIABAD</v>
          </cell>
          <cell r="H1160"/>
          <cell r="I1160" t="str">
            <v>OPTRIX INFRA LLP</v>
          </cell>
          <cell r="J1160" t="str">
            <v>Aashish Goyal</v>
          </cell>
          <cell r="K1160"/>
          <cell r="L1160" t="str">
            <v>001J100000PJG7oIAH</v>
          </cell>
          <cell r="M1160" t="str">
            <v>North</v>
          </cell>
          <cell r="N1160">
            <v>201001</v>
          </cell>
          <cell r="O1160" t="str">
            <v>09AAXFK1757B1Z1</v>
          </cell>
          <cell r="P1160">
            <v>9811131566</v>
          </cell>
          <cell r="Q1160" t="str">
            <v>May'25</v>
          </cell>
          <cell r="R1160">
            <v>2026</v>
          </cell>
          <cell r="S1160"/>
          <cell r="T1160">
            <v>500</v>
          </cell>
          <cell r="U1160">
            <v>0</v>
          </cell>
          <cell r="V1160" t="str">
            <v>Alien</v>
          </cell>
          <cell r="W1160"/>
          <cell r="X1160"/>
          <cell r="Y1160"/>
          <cell r="Z1160"/>
          <cell r="AA1160"/>
          <cell r="AB1160"/>
          <cell r="AC1160"/>
          <cell r="AD1160"/>
          <cell r="AE1160"/>
          <cell r="AF1160"/>
          <cell r="AG1160"/>
          <cell r="AH1160"/>
          <cell r="AI1160"/>
          <cell r="AJ1160"/>
          <cell r="AK1160"/>
          <cell r="AL1160"/>
          <cell r="AM1160">
            <v>5</v>
          </cell>
          <cell r="AO1160"/>
          <cell r="AP1160"/>
          <cell r="AQ1160"/>
          <cell r="AR1160"/>
          <cell r="AS1160"/>
          <cell r="AU1160"/>
          <cell r="AV1160"/>
          <cell r="AW1160" t="str">
            <v/>
          </cell>
        </row>
        <row r="1161">
          <cell r="A1161">
            <v>1159</v>
          </cell>
          <cell r="B1161">
            <v>2025</v>
          </cell>
          <cell r="C1161"/>
          <cell r="D1161" t="str">
            <v>001J100000I2ZrmIAF</v>
          </cell>
          <cell r="E1161" t="str">
            <v>M/S SHREE SHYAM TRADERS</v>
          </cell>
          <cell r="F1161" t="str">
            <v>JHARKHAND</v>
          </cell>
          <cell r="G1161" t="str">
            <v>RANCHI</v>
          </cell>
          <cell r="H1161"/>
          <cell r="I1161" t="str">
            <v>M/s REAL DREAMS ENTERPRISES</v>
          </cell>
          <cell r="J1161" t="str">
            <v>Susmit Kumar</v>
          </cell>
          <cell r="K1161"/>
          <cell r="L1161" t="str">
            <v>001J100000PHe79IAD</v>
          </cell>
          <cell r="M1161" t="str">
            <v>East</v>
          </cell>
          <cell r="N1161">
            <v>834009</v>
          </cell>
          <cell r="O1161" t="str">
            <v>20AJGPG1301B1ZI</v>
          </cell>
          <cell r="P1161">
            <v>9771439568</v>
          </cell>
          <cell r="Q1161" t="str">
            <v>May'25</v>
          </cell>
          <cell r="R1161">
            <v>2026</v>
          </cell>
          <cell r="S1161"/>
          <cell r="T1161">
            <v>50</v>
          </cell>
          <cell r="U1161">
            <v>0</v>
          </cell>
          <cell r="V1161" t="str">
            <v>Minor</v>
          </cell>
          <cell r="W1161"/>
          <cell r="X1161"/>
          <cell r="Y1161"/>
          <cell r="Z1161"/>
          <cell r="AA1161"/>
          <cell r="AB1161"/>
          <cell r="AC1161"/>
          <cell r="AD1161"/>
          <cell r="AE1161"/>
          <cell r="AF1161"/>
          <cell r="AG1161"/>
          <cell r="AH1161"/>
          <cell r="AI1161"/>
          <cell r="AJ1161"/>
          <cell r="AK1161"/>
          <cell r="AL1161"/>
          <cell r="AM1161">
            <v>40.1</v>
          </cell>
          <cell r="AN1161">
            <v>15</v>
          </cell>
          <cell r="AO1161"/>
          <cell r="AP1161"/>
          <cell r="AQ1161"/>
          <cell r="AR1161"/>
          <cell r="AS1161"/>
          <cell r="AU1161"/>
          <cell r="AV1161"/>
          <cell r="AW1161">
            <v>3</v>
          </cell>
        </row>
        <row r="1162">
          <cell r="A1162">
            <v>1160</v>
          </cell>
          <cell r="B1162">
            <v>2025</v>
          </cell>
          <cell r="C1162"/>
          <cell r="D1162" t="str">
            <v>001J100000LnGKvIAN</v>
          </cell>
          <cell r="E1162" t="str">
            <v>M/S M. S. STEEL</v>
          </cell>
          <cell r="F1162" t="str">
            <v>JHARKHAND</v>
          </cell>
          <cell r="G1162" t="str">
            <v>RANCHI</v>
          </cell>
          <cell r="H1162"/>
          <cell r="I1162" t="str">
            <v>M/s REAL DREAMS ENTERPRISES</v>
          </cell>
          <cell r="J1162" t="str">
            <v>Susmit Kumar</v>
          </cell>
          <cell r="K1162"/>
          <cell r="L1162" t="str">
            <v>001J100000PHe79IAD</v>
          </cell>
          <cell r="M1162" t="str">
            <v>East</v>
          </cell>
          <cell r="N1162">
            <v>834004</v>
          </cell>
          <cell r="O1162" t="str">
            <v>20ADHPK3905G1Z2</v>
          </cell>
          <cell r="P1162">
            <v>7903915959</v>
          </cell>
          <cell r="Q1162" t="str">
            <v>May'25</v>
          </cell>
          <cell r="R1162">
            <v>2026</v>
          </cell>
          <cell r="S1162"/>
          <cell r="T1162">
            <v>300</v>
          </cell>
          <cell r="U1162">
            <v>0</v>
          </cell>
          <cell r="V1162" t="str">
            <v>Alien</v>
          </cell>
          <cell r="W1162"/>
          <cell r="X1162"/>
          <cell r="Y1162"/>
          <cell r="Z1162"/>
          <cell r="AA1162"/>
          <cell r="AB1162"/>
          <cell r="AC1162"/>
          <cell r="AD1162"/>
          <cell r="AE1162"/>
          <cell r="AF1162"/>
          <cell r="AG1162"/>
          <cell r="AH1162"/>
          <cell r="AI1162"/>
          <cell r="AJ1162"/>
          <cell r="AK1162"/>
          <cell r="AL1162"/>
          <cell r="AM1162">
            <v>12.89</v>
          </cell>
          <cell r="AO1162"/>
          <cell r="AP1162">
            <v>14.78</v>
          </cell>
          <cell r="AQ1162"/>
          <cell r="AR1162"/>
          <cell r="AS1162"/>
          <cell r="AU1162"/>
          <cell r="AV1162"/>
          <cell r="AW1162">
            <v>15</v>
          </cell>
        </row>
        <row r="1163">
          <cell r="A1163">
            <v>1161</v>
          </cell>
          <cell r="B1163">
            <v>2025</v>
          </cell>
          <cell r="C1163"/>
          <cell r="D1163" t="str">
            <v>001J100000Vm6rJIAR</v>
          </cell>
          <cell r="E1163" t="str">
            <v>BESIM INDUSTRIES PRIVATE LIMITED</v>
          </cell>
          <cell r="F1163" t="str">
            <v>BIHAR</v>
          </cell>
          <cell r="G1163" t="str">
            <v>ROHTAS</v>
          </cell>
          <cell r="H1163"/>
          <cell r="I1163" t="str">
            <v>MEWARAM MADHUSUDAN PRASAD &amp; SONS</v>
          </cell>
          <cell r="J1163" t="str">
            <v>Praveen Kumar</v>
          </cell>
          <cell r="K1163"/>
          <cell r="L1163" t="str">
            <v>001J100000S01ukIAB</v>
          </cell>
          <cell r="M1163" t="str">
            <v>East</v>
          </cell>
          <cell r="N1163">
            <v>821115</v>
          </cell>
          <cell r="O1163" t="str">
            <v>10AALCB1797M1ZE</v>
          </cell>
          <cell r="P1163">
            <v>8516821888</v>
          </cell>
          <cell r="Q1163" t="str">
            <v>May'25</v>
          </cell>
          <cell r="R1163">
            <v>2026</v>
          </cell>
          <cell r="S1163"/>
          <cell r="T1163">
            <v>100</v>
          </cell>
          <cell r="U1163">
            <v>0.08</v>
          </cell>
          <cell r="V1163" t="str">
            <v>Challenger</v>
          </cell>
          <cell r="W1163"/>
          <cell r="X1163"/>
          <cell r="Y1163"/>
          <cell r="Z1163"/>
          <cell r="AA1163"/>
          <cell r="AB1163"/>
          <cell r="AC1163"/>
          <cell r="AD1163"/>
          <cell r="AE1163"/>
          <cell r="AF1163"/>
          <cell r="AG1163"/>
          <cell r="AH1163"/>
          <cell r="AI1163"/>
          <cell r="AJ1163"/>
          <cell r="AK1163"/>
          <cell r="AL1163"/>
          <cell r="AM1163">
            <v>12</v>
          </cell>
          <cell r="AN1163">
            <v>12</v>
          </cell>
          <cell r="AO1163"/>
          <cell r="AP1163">
            <v>10</v>
          </cell>
          <cell r="AQ1163"/>
          <cell r="AR1163">
            <v>5</v>
          </cell>
          <cell r="AS1163"/>
          <cell r="AU1163"/>
          <cell r="AV1163">
            <v>24</v>
          </cell>
          <cell r="AW1163">
            <v>12</v>
          </cell>
        </row>
        <row r="1164">
          <cell r="A1164">
            <v>1162</v>
          </cell>
          <cell r="B1164">
            <v>2025</v>
          </cell>
          <cell r="C1164"/>
          <cell r="D1164" t="str">
            <v>001J100000VnTw8IAF</v>
          </cell>
          <cell r="E1164" t="str">
            <v>RAMESH STEEL HOUSE</v>
          </cell>
          <cell r="F1164" t="str">
            <v>BIHAR</v>
          </cell>
          <cell r="G1164" t="str">
            <v>GAYA</v>
          </cell>
          <cell r="H1164"/>
          <cell r="I1164" t="str">
            <v>MEWARAM MADHUSUDAN PRASAD &amp; SONS</v>
          </cell>
          <cell r="J1164" t="str">
            <v>Praveen Kumar</v>
          </cell>
          <cell r="K1164"/>
          <cell r="L1164" t="str">
            <v>001J100000S01ukIAB</v>
          </cell>
          <cell r="M1164" t="str">
            <v>East</v>
          </cell>
          <cell r="N1164">
            <v>823001</v>
          </cell>
          <cell r="O1164" t="str">
            <v>10AAPFR5564H1Z2</v>
          </cell>
          <cell r="P1164">
            <v>9431256579</v>
          </cell>
          <cell r="Q1164" t="str">
            <v>May'25</v>
          </cell>
          <cell r="R1164">
            <v>2026</v>
          </cell>
          <cell r="S1164"/>
          <cell r="T1164">
            <v>150</v>
          </cell>
          <cell r="U1164">
            <v>7.3333333333333334E-2</v>
          </cell>
          <cell r="V1164" t="str">
            <v>Challenger</v>
          </cell>
          <cell r="W1164"/>
          <cell r="X1164"/>
          <cell r="Y1164"/>
          <cell r="Z1164"/>
          <cell r="AA1164"/>
          <cell r="AB1164"/>
          <cell r="AC1164"/>
          <cell r="AD1164"/>
          <cell r="AE1164"/>
          <cell r="AF1164"/>
          <cell r="AG1164"/>
          <cell r="AH1164"/>
          <cell r="AI1164"/>
          <cell r="AJ1164"/>
          <cell r="AK1164"/>
          <cell r="AL1164"/>
          <cell r="AM1164">
            <v>32</v>
          </cell>
          <cell r="AN1164">
            <v>33</v>
          </cell>
          <cell r="AO1164">
            <v>33</v>
          </cell>
          <cell r="AP1164"/>
          <cell r="AQ1164"/>
          <cell r="AR1164">
            <v>10</v>
          </cell>
          <cell r="AS1164"/>
          <cell r="AT1164">
            <v>33</v>
          </cell>
          <cell r="AU1164"/>
          <cell r="AV1164"/>
          <cell r="AW1164" t="str">
            <v/>
          </cell>
        </row>
        <row r="1165">
          <cell r="A1165">
            <v>1163</v>
          </cell>
          <cell r="B1165">
            <v>2025</v>
          </cell>
          <cell r="C1165"/>
          <cell r="D1165" t="str">
            <v>001J100000VlcQwIAJ</v>
          </cell>
          <cell r="E1165" t="str">
            <v>JAGDAMBA INDUSTRIES</v>
          </cell>
          <cell r="F1165" t="str">
            <v>BIHAR</v>
          </cell>
          <cell r="G1165" t="str">
            <v>PATNA</v>
          </cell>
          <cell r="H1165"/>
          <cell r="I1165" t="str">
            <v>MEWARAM MADHUSUDAN PRASAD &amp; SONS</v>
          </cell>
          <cell r="J1165" t="str">
            <v>Praveen Kumar</v>
          </cell>
          <cell r="K1165"/>
          <cell r="L1165" t="str">
            <v>001J100000S01ukIAB</v>
          </cell>
          <cell r="M1165" t="str">
            <v>East</v>
          </cell>
          <cell r="N1165">
            <v>803302</v>
          </cell>
          <cell r="O1165" t="str">
            <v>10AZPPK7363L1ZZ</v>
          </cell>
          <cell r="P1165">
            <v>7903341513</v>
          </cell>
          <cell r="Q1165" t="str">
            <v>May'25</v>
          </cell>
          <cell r="R1165">
            <v>2026</v>
          </cell>
          <cell r="S1165"/>
          <cell r="T1165">
            <v>300</v>
          </cell>
          <cell r="U1165">
            <v>0</v>
          </cell>
          <cell r="V1165" t="str">
            <v>Alien</v>
          </cell>
          <cell r="W1165"/>
          <cell r="X1165"/>
          <cell r="Y1165"/>
          <cell r="Z1165"/>
          <cell r="AA1165"/>
          <cell r="AB1165"/>
          <cell r="AC1165"/>
          <cell r="AD1165"/>
          <cell r="AE1165"/>
          <cell r="AF1165"/>
          <cell r="AG1165"/>
          <cell r="AH1165"/>
          <cell r="AI1165"/>
          <cell r="AJ1165"/>
          <cell r="AK1165"/>
          <cell r="AL1165"/>
          <cell r="AM1165">
            <v>24</v>
          </cell>
          <cell r="AO1165">
            <v>12</v>
          </cell>
          <cell r="AP1165">
            <v>10</v>
          </cell>
          <cell r="AQ1165"/>
          <cell r="AR1165">
            <v>6</v>
          </cell>
          <cell r="AS1165"/>
          <cell r="AU1165"/>
          <cell r="AV1165"/>
          <cell r="AW1165" t="str">
            <v/>
          </cell>
        </row>
        <row r="1166">
          <cell r="A1166">
            <v>1164</v>
          </cell>
          <cell r="B1166">
            <v>2025</v>
          </cell>
          <cell r="C1166"/>
          <cell r="D1166" t="str">
            <v>001J100000VlczXIAR</v>
          </cell>
          <cell r="E1166" t="str">
            <v>ANKITA TREDERS</v>
          </cell>
          <cell r="F1166" t="str">
            <v>BIHAR</v>
          </cell>
          <cell r="G1166" t="str">
            <v>PATNA</v>
          </cell>
          <cell r="H1166"/>
          <cell r="I1166" t="str">
            <v>MEWARAM MADHUSUDAN PRASAD &amp; SONS</v>
          </cell>
          <cell r="J1166" t="str">
            <v>Praveen Kumar</v>
          </cell>
          <cell r="K1166"/>
          <cell r="L1166" t="str">
            <v>001J100000S01ukIAB</v>
          </cell>
          <cell r="M1166" t="str">
            <v>East</v>
          </cell>
          <cell r="N1166">
            <v>803301</v>
          </cell>
          <cell r="O1166" t="str">
            <v>10EJCPD8556F1ZJ</v>
          </cell>
          <cell r="P1166">
            <v>9835993907</v>
          </cell>
          <cell r="Q1166" t="str">
            <v>May'25</v>
          </cell>
          <cell r="R1166">
            <v>2026</v>
          </cell>
          <cell r="S1166"/>
          <cell r="T1166">
            <v>500</v>
          </cell>
          <cell r="U1166">
            <v>0</v>
          </cell>
          <cell r="V1166" t="str">
            <v>Alien</v>
          </cell>
          <cell r="W1166"/>
          <cell r="X1166"/>
          <cell r="Y1166"/>
          <cell r="Z1166"/>
          <cell r="AA1166"/>
          <cell r="AB1166"/>
          <cell r="AC1166"/>
          <cell r="AD1166"/>
          <cell r="AE1166"/>
          <cell r="AF1166"/>
          <cell r="AG1166"/>
          <cell r="AH1166"/>
          <cell r="AI1166"/>
          <cell r="AJ1166"/>
          <cell r="AK1166"/>
          <cell r="AL1166"/>
          <cell r="AM1166">
            <v>5</v>
          </cell>
          <cell r="AO1166"/>
          <cell r="AP1166"/>
          <cell r="AQ1166"/>
          <cell r="AR1166"/>
          <cell r="AS1166"/>
          <cell r="AU1166"/>
          <cell r="AV1166"/>
          <cell r="AW1166" t="str">
            <v/>
          </cell>
        </row>
        <row r="1167">
          <cell r="A1167">
            <v>1165</v>
          </cell>
          <cell r="B1167">
            <v>2025</v>
          </cell>
          <cell r="C1167"/>
          <cell r="D1167" t="str">
            <v>0015g0001bc0ngAAE</v>
          </cell>
          <cell r="E1167" t="str">
            <v>AKSHARA TRADERS</v>
          </cell>
          <cell r="F1167" t="str">
            <v>BIHAR</v>
          </cell>
          <cell r="G1167" t="str">
            <v>NALANDA</v>
          </cell>
          <cell r="H1167"/>
          <cell r="I1167" t="str">
            <v>MEWARAM MADHUSUDAN PRASAD &amp; SONS</v>
          </cell>
          <cell r="J1167" t="e">
            <v>#VALUE!</v>
          </cell>
          <cell r="K1167"/>
          <cell r="L1167" t="str">
            <v>001J100000S01ukIAB</v>
          </cell>
          <cell r="M1167" t="str">
            <v>East</v>
          </cell>
          <cell r="N1167" t="e">
            <v>#VALUE!</v>
          </cell>
          <cell r="O1167" t="e">
            <v>#VALUE!</v>
          </cell>
          <cell r="P1167" t="e">
            <v>#VALUE!</v>
          </cell>
          <cell r="Q1167" t="str">
            <v>May'25</v>
          </cell>
          <cell r="R1167">
            <v>2026</v>
          </cell>
          <cell r="S1167"/>
          <cell r="T1167">
            <v>100</v>
          </cell>
          <cell r="U1167">
            <v>0</v>
          </cell>
          <cell r="V1167" t="str">
            <v>Challenger</v>
          </cell>
          <cell r="W1167"/>
          <cell r="X1167"/>
          <cell r="Y1167"/>
          <cell r="Z1167"/>
          <cell r="AA1167"/>
          <cell r="AB1167"/>
          <cell r="AC1167"/>
          <cell r="AD1167"/>
          <cell r="AE1167"/>
          <cell r="AF1167"/>
          <cell r="AG1167"/>
          <cell r="AH1167"/>
          <cell r="AI1167"/>
          <cell r="AJ1167"/>
          <cell r="AK1167"/>
          <cell r="AL1167"/>
          <cell r="AM1167">
            <v>12</v>
          </cell>
          <cell r="AO1167"/>
          <cell r="AP1167"/>
          <cell r="AQ1167"/>
          <cell r="AR1167"/>
          <cell r="AS1167"/>
          <cell r="AU1167"/>
          <cell r="AV1167"/>
          <cell r="AW1167" t="str">
            <v/>
          </cell>
        </row>
        <row r="1168">
          <cell r="A1168">
            <v>1166</v>
          </cell>
          <cell r="B1168">
            <v>2025</v>
          </cell>
          <cell r="C1168"/>
          <cell r="D1168" t="str">
            <v>001J100000VnWACIA3</v>
          </cell>
          <cell r="E1168" t="str">
            <v>GHOSH ENTERPRISE, GHOSH TRAVELS</v>
          </cell>
          <cell r="F1168" t="str">
            <v>WEST BENGAL</v>
          </cell>
          <cell r="G1168" t="str">
            <v>24 PARAGANAS SOUTH</v>
          </cell>
          <cell r="H1168"/>
          <cell r="I1168" t="str">
            <v>KEDIA PIPES PRIVATE LMITED</v>
          </cell>
          <cell r="J1168" t="str">
            <v>Ragon Poddar</v>
          </cell>
          <cell r="K1168"/>
          <cell r="L1168" t="str">
            <v>001J100000S140JIAR</v>
          </cell>
          <cell r="M1168" t="str">
            <v>East</v>
          </cell>
          <cell r="N1168">
            <v>743338</v>
          </cell>
          <cell r="O1168" t="str">
            <v>19AHFPG8699F1ZS</v>
          </cell>
          <cell r="P1168">
            <v>9134790460</v>
          </cell>
          <cell r="Q1168" t="str">
            <v>May'25</v>
          </cell>
          <cell r="R1168">
            <v>2026</v>
          </cell>
          <cell r="S1168"/>
          <cell r="T1168">
            <v>300</v>
          </cell>
          <cell r="U1168">
            <v>0</v>
          </cell>
          <cell r="V1168" t="str">
            <v>Alien</v>
          </cell>
          <cell r="W1168"/>
          <cell r="X1168"/>
          <cell r="Y1168"/>
          <cell r="Z1168"/>
          <cell r="AA1168"/>
          <cell r="AB1168"/>
          <cell r="AC1168"/>
          <cell r="AD1168"/>
          <cell r="AE1168"/>
          <cell r="AF1168"/>
          <cell r="AG1168"/>
          <cell r="AH1168"/>
          <cell r="AI1168"/>
          <cell r="AJ1168"/>
          <cell r="AK1168"/>
          <cell r="AL1168"/>
          <cell r="AM1168">
            <v>9</v>
          </cell>
          <cell r="AO1168"/>
          <cell r="AP1168"/>
          <cell r="AQ1168"/>
          <cell r="AR1168"/>
          <cell r="AS1168"/>
          <cell r="AU1168"/>
          <cell r="AV1168"/>
          <cell r="AW1168" t="str">
            <v/>
          </cell>
        </row>
        <row r="1169">
          <cell r="A1169">
            <v>1167</v>
          </cell>
          <cell r="B1169">
            <v>2025</v>
          </cell>
          <cell r="C1169"/>
          <cell r="D1169"/>
          <cell r="E1169" t="str">
            <v>S &amp; T Hardwares &amp; Buliders</v>
          </cell>
          <cell r="F1169" t="str">
            <v>WEST BENGAL</v>
          </cell>
          <cell r="G1169" t="str">
            <v>HOOGHLY</v>
          </cell>
          <cell r="H1169"/>
          <cell r="I1169" t="str">
            <v>NERIUM MULTICOM LLP</v>
          </cell>
          <cell r="J1169">
            <v>0</v>
          </cell>
          <cell r="K1169"/>
          <cell r="L1169" t="str">
            <v>001J100000RytAcIAJ</v>
          </cell>
          <cell r="M1169" t="str">
            <v>East</v>
          </cell>
          <cell r="N1169" t="e">
            <v>#VALUE!</v>
          </cell>
          <cell r="O1169" t="e">
            <v>#VALUE!</v>
          </cell>
          <cell r="P1169" t="e">
            <v>#VALUE!</v>
          </cell>
          <cell r="Q1169" t="str">
            <v>May'25</v>
          </cell>
          <cell r="R1169">
            <v>2026</v>
          </cell>
          <cell r="S1169"/>
          <cell r="T1169">
            <v>100</v>
          </cell>
          <cell r="U1169">
            <v>0</v>
          </cell>
          <cell r="V1169" t="str">
            <v>Challenger</v>
          </cell>
          <cell r="W1169"/>
          <cell r="X1169"/>
          <cell r="Y1169"/>
          <cell r="Z1169"/>
          <cell r="AA1169"/>
          <cell r="AB1169"/>
          <cell r="AC1169"/>
          <cell r="AD1169"/>
          <cell r="AE1169"/>
          <cell r="AF1169"/>
          <cell r="AG1169"/>
          <cell r="AH1169"/>
          <cell r="AI1169"/>
          <cell r="AJ1169"/>
          <cell r="AK1169"/>
          <cell r="AL1169"/>
          <cell r="AM1169">
            <v>7</v>
          </cell>
          <cell r="AO1169"/>
          <cell r="AP1169"/>
          <cell r="AQ1169"/>
          <cell r="AR1169"/>
          <cell r="AS1169"/>
          <cell r="AU1169"/>
          <cell r="AV1169"/>
          <cell r="AW1169" t="str">
            <v/>
          </cell>
        </row>
        <row r="1170">
          <cell r="A1170">
            <v>1168</v>
          </cell>
          <cell r="B1170">
            <v>2025</v>
          </cell>
          <cell r="C1170"/>
          <cell r="D1170" t="str">
            <v>001J100000VnU1MIAV</v>
          </cell>
          <cell r="E1170" t="str">
            <v>UMMATI KAJI</v>
          </cell>
          <cell r="F1170" t="str">
            <v>WEST BENGAL</v>
          </cell>
          <cell r="G1170" t="str">
            <v>MEDINIPUR WEST</v>
          </cell>
          <cell r="H1170"/>
          <cell r="I1170" t="str">
            <v>NERIUM MULTICOM LLP</v>
          </cell>
          <cell r="J1170" t="str">
            <v>Ragon Poddar</v>
          </cell>
          <cell r="K1170"/>
          <cell r="L1170" t="str">
            <v>001J100000RytAcIAJ</v>
          </cell>
          <cell r="M1170" t="str">
            <v>East</v>
          </cell>
          <cell r="N1170">
            <v>721232</v>
          </cell>
          <cell r="O1170" t="str">
            <v>19ALQPK2004B1ZH</v>
          </cell>
          <cell r="P1170">
            <v>9732728759</v>
          </cell>
          <cell r="Q1170" t="str">
            <v>May'25</v>
          </cell>
          <cell r="R1170">
            <v>2026</v>
          </cell>
          <cell r="S1170"/>
          <cell r="T1170">
            <v>200</v>
          </cell>
          <cell r="U1170">
            <v>0</v>
          </cell>
          <cell r="V1170" t="str">
            <v>Challenger</v>
          </cell>
          <cell r="W1170"/>
          <cell r="X1170"/>
          <cell r="Y1170"/>
          <cell r="Z1170"/>
          <cell r="AA1170"/>
          <cell r="AB1170"/>
          <cell r="AC1170"/>
          <cell r="AD1170"/>
          <cell r="AE1170"/>
          <cell r="AF1170"/>
          <cell r="AG1170"/>
          <cell r="AH1170"/>
          <cell r="AI1170"/>
          <cell r="AJ1170"/>
          <cell r="AK1170"/>
          <cell r="AL1170"/>
          <cell r="AM1170">
            <v>5</v>
          </cell>
          <cell r="AO1170"/>
          <cell r="AP1170"/>
          <cell r="AQ1170"/>
          <cell r="AR1170"/>
          <cell r="AS1170"/>
          <cell r="AU1170"/>
          <cell r="AV1170"/>
          <cell r="AW1170" t="str">
            <v/>
          </cell>
        </row>
        <row r="1171">
          <cell r="A1171">
            <v>1169</v>
          </cell>
          <cell r="B1171">
            <v>2025</v>
          </cell>
          <cell r="C1171"/>
          <cell r="D1171" t="str">
            <v>001J100000VnSH2IAN</v>
          </cell>
          <cell r="E1171" t="str">
            <v>MAHARSHI RAMKRISHNA TRADERS</v>
          </cell>
          <cell r="F1171" t="str">
            <v>WEST BENGAL</v>
          </cell>
          <cell r="G1171" t="str">
            <v>MEDINIPUR WEST</v>
          </cell>
          <cell r="H1171"/>
          <cell r="I1171" t="str">
            <v>NERIUM MULTICOM LLP</v>
          </cell>
          <cell r="J1171" t="str">
            <v>Ragon Poddar</v>
          </cell>
          <cell r="K1171"/>
          <cell r="L1171" t="str">
            <v>001J100000RytAcIAJ</v>
          </cell>
          <cell r="M1171" t="str">
            <v>East</v>
          </cell>
          <cell r="N1171">
            <v>721212</v>
          </cell>
          <cell r="O1171" t="str">
            <v>19DDUPS2365N1ZE</v>
          </cell>
          <cell r="P1171">
            <v>9733118586</v>
          </cell>
          <cell r="Q1171" t="str">
            <v>May'25</v>
          </cell>
          <cell r="R1171">
            <v>2026</v>
          </cell>
          <cell r="S1171"/>
          <cell r="T1171">
            <v>150</v>
          </cell>
          <cell r="U1171">
            <v>0</v>
          </cell>
          <cell r="V1171" t="str">
            <v>Challenger</v>
          </cell>
          <cell r="W1171"/>
          <cell r="X1171"/>
          <cell r="Y1171"/>
          <cell r="Z1171"/>
          <cell r="AA1171"/>
          <cell r="AB1171"/>
          <cell r="AC1171"/>
          <cell r="AD1171"/>
          <cell r="AE1171"/>
          <cell r="AF1171"/>
          <cell r="AG1171"/>
          <cell r="AH1171"/>
          <cell r="AI1171"/>
          <cell r="AJ1171"/>
          <cell r="AK1171"/>
          <cell r="AL1171"/>
          <cell r="AM1171">
            <v>6</v>
          </cell>
          <cell r="AO1171"/>
          <cell r="AP1171"/>
          <cell r="AQ1171"/>
          <cell r="AR1171"/>
          <cell r="AS1171"/>
          <cell r="AU1171"/>
          <cell r="AV1171"/>
          <cell r="AW1171" t="str">
            <v/>
          </cell>
        </row>
        <row r="1172">
          <cell r="A1172">
            <v>1170</v>
          </cell>
          <cell r="B1172">
            <v>2025</v>
          </cell>
          <cell r="C1172"/>
          <cell r="D1172" t="str">
            <v>001J100000VnU1RIAV</v>
          </cell>
          <cell r="E1172" t="str">
            <v>SOBUJ SATHI</v>
          </cell>
          <cell r="F1172" t="str">
            <v>WEST BENGAL</v>
          </cell>
          <cell r="G1172" t="str">
            <v>MEDINIPUR WEST</v>
          </cell>
          <cell r="H1172"/>
          <cell r="I1172" t="str">
            <v>NERIUM MULTICOM LLP</v>
          </cell>
          <cell r="J1172" t="str">
            <v>Ragon Poddar</v>
          </cell>
          <cell r="K1172"/>
          <cell r="L1172" t="str">
            <v>001J100000RytAcIAJ</v>
          </cell>
          <cell r="M1172" t="str">
            <v>East</v>
          </cell>
          <cell r="N1172">
            <v>721443</v>
          </cell>
          <cell r="O1172" t="str">
            <v>19BSEPP0375E1ZP</v>
          </cell>
          <cell r="P1172">
            <v>9609071153</v>
          </cell>
          <cell r="Q1172" t="str">
            <v>May'25</v>
          </cell>
          <cell r="R1172">
            <v>2026</v>
          </cell>
          <cell r="S1172"/>
          <cell r="T1172">
            <v>100</v>
          </cell>
          <cell r="U1172">
            <v>0</v>
          </cell>
          <cell r="V1172" t="str">
            <v>Challenger</v>
          </cell>
          <cell r="W1172"/>
          <cell r="X1172"/>
          <cell r="Y1172"/>
          <cell r="Z1172"/>
          <cell r="AA1172"/>
          <cell r="AB1172"/>
          <cell r="AC1172"/>
          <cell r="AD1172"/>
          <cell r="AE1172"/>
          <cell r="AF1172"/>
          <cell r="AG1172"/>
          <cell r="AH1172"/>
          <cell r="AI1172"/>
          <cell r="AJ1172"/>
          <cell r="AK1172"/>
          <cell r="AL1172"/>
          <cell r="AM1172">
            <v>12</v>
          </cell>
          <cell r="AO1172"/>
          <cell r="AP1172"/>
          <cell r="AQ1172"/>
          <cell r="AR1172"/>
          <cell r="AS1172"/>
          <cell r="AU1172"/>
          <cell r="AV1172"/>
          <cell r="AW1172" t="str">
            <v/>
          </cell>
        </row>
        <row r="1173">
          <cell r="A1173">
            <v>1171</v>
          </cell>
          <cell r="B1173">
            <v>2025</v>
          </cell>
          <cell r="C1173"/>
          <cell r="D1173" t="str">
            <v>001J100000VnS3KIAV</v>
          </cell>
          <cell r="E1173" t="str">
            <v>BISWAKARMA HARDWARE</v>
          </cell>
          <cell r="F1173" t="str">
            <v>WEST BENGAL</v>
          </cell>
          <cell r="G1173" t="str">
            <v>MEDINIPUR WEST</v>
          </cell>
          <cell r="H1173"/>
          <cell r="I1173" t="str">
            <v>NERIUM MULTICOM LLP</v>
          </cell>
          <cell r="J1173" t="str">
            <v>Ragon Poddar</v>
          </cell>
          <cell r="K1173"/>
          <cell r="L1173" t="str">
            <v>001J100000RytAcIAJ</v>
          </cell>
          <cell r="M1173" t="str">
            <v>East</v>
          </cell>
          <cell r="N1173">
            <v>721437</v>
          </cell>
          <cell r="O1173" t="str">
            <v>19AIZPR3151J1ZG</v>
          </cell>
          <cell r="P1173">
            <v>7001995438</v>
          </cell>
          <cell r="Q1173" t="str">
            <v>May'25</v>
          </cell>
          <cell r="R1173">
            <v>2026</v>
          </cell>
          <cell r="S1173"/>
          <cell r="T1173">
            <v>200</v>
          </cell>
          <cell r="U1173">
            <v>0</v>
          </cell>
          <cell r="V1173" t="str">
            <v>Challenger</v>
          </cell>
          <cell r="W1173"/>
          <cell r="X1173"/>
          <cell r="Y1173"/>
          <cell r="Z1173"/>
          <cell r="AA1173"/>
          <cell r="AB1173"/>
          <cell r="AC1173"/>
          <cell r="AD1173"/>
          <cell r="AE1173"/>
          <cell r="AF1173"/>
          <cell r="AG1173"/>
          <cell r="AH1173"/>
          <cell r="AI1173"/>
          <cell r="AJ1173"/>
          <cell r="AK1173"/>
          <cell r="AL1173"/>
          <cell r="AM1173">
            <v>37</v>
          </cell>
          <cell r="AO1173"/>
          <cell r="AP1173"/>
          <cell r="AQ1173"/>
          <cell r="AR1173"/>
          <cell r="AS1173"/>
          <cell r="AU1173"/>
          <cell r="AV1173"/>
          <cell r="AW1173" t="str">
            <v/>
          </cell>
        </row>
        <row r="1174">
          <cell r="A1174">
            <v>1172</v>
          </cell>
          <cell r="B1174">
            <v>2025</v>
          </cell>
          <cell r="C1174"/>
          <cell r="D1174" t="str">
            <v>001J100000VlyrNIAR</v>
          </cell>
          <cell r="E1174" t="str">
            <v>ALI BULDERS &amp; CONSTRUCTION</v>
          </cell>
          <cell r="F1174" t="str">
            <v>WEST BENGAL</v>
          </cell>
          <cell r="G1174" t="str">
            <v>HOWRAH</v>
          </cell>
          <cell r="H1174"/>
          <cell r="I1174" t="str">
            <v>NERIUM MULTICOM LLP</v>
          </cell>
          <cell r="J1174" t="str">
            <v>Ragon Poddar</v>
          </cell>
          <cell r="K1174"/>
          <cell r="L1174" t="str">
            <v>001J100000RytAcIAJ</v>
          </cell>
          <cell r="M1174" t="str">
            <v>East</v>
          </cell>
          <cell r="N1174">
            <v>711408</v>
          </cell>
          <cell r="O1174" t="str">
            <v>19BYBPA7209R1Z1</v>
          </cell>
          <cell r="P1174">
            <v>7477516939</v>
          </cell>
          <cell r="Q1174" t="str">
            <v>May'25</v>
          </cell>
          <cell r="R1174">
            <v>2026</v>
          </cell>
          <cell r="S1174"/>
          <cell r="T1174">
            <v>400</v>
          </cell>
          <cell r="U1174">
            <v>0</v>
          </cell>
          <cell r="V1174" t="str">
            <v>Alien</v>
          </cell>
          <cell r="W1174"/>
          <cell r="X1174"/>
          <cell r="Y1174"/>
          <cell r="Z1174"/>
          <cell r="AA1174"/>
          <cell r="AB1174"/>
          <cell r="AC1174"/>
          <cell r="AD1174"/>
          <cell r="AE1174"/>
          <cell r="AF1174"/>
          <cell r="AG1174"/>
          <cell r="AH1174"/>
          <cell r="AI1174"/>
          <cell r="AJ1174"/>
          <cell r="AK1174"/>
          <cell r="AL1174"/>
          <cell r="AM1174">
            <v>12</v>
          </cell>
          <cell r="AO1174"/>
          <cell r="AP1174"/>
          <cell r="AQ1174"/>
          <cell r="AR1174"/>
          <cell r="AS1174"/>
          <cell r="AU1174"/>
          <cell r="AV1174"/>
          <cell r="AW1174" t="str">
            <v/>
          </cell>
        </row>
        <row r="1175">
          <cell r="A1175">
            <v>1173</v>
          </cell>
          <cell r="B1175">
            <v>2025</v>
          </cell>
          <cell r="C1175"/>
          <cell r="D1175" t="str">
            <v>001J100000VnU1WIAV</v>
          </cell>
          <cell r="E1175" t="str">
            <v>M/S MAA DURGA ENTERPRISE</v>
          </cell>
          <cell r="F1175" t="str">
            <v>WEST BENGAL</v>
          </cell>
          <cell r="G1175" t="str">
            <v>MEDINIPUR WEST</v>
          </cell>
          <cell r="H1175"/>
          <cell r="I1175" t="str">
            <v>NERIUM MULTICOM LLP</v>
          </cell>
          <cell r="J1175" t="str">
            <v>Ragon Poddar</v>
          </cell>
          <cell r="K1175"/>
          <cell r="L1175" t="str">
            <v>001J100000RytAcIAJ</v>
          </cell>
          <cell r="M1175" t="str">
            <v>East</v>
          </cell>
          <cell r="N1175">
            <v>721457</v>
          </cell>
          <cell r="O1175" t="str">
            <v>19BIVPM5465R1ZV</v>
          </cell>
          <cell r="P1175">
            <v>9681114071</v>
          </cell>
          <cell r="Q1175" t="str">
            <v>May'25</v>
          </cell>
          <cell r="R1175">
            <v>2026</v>
          </cell>
          <cell r="S1175"/>
          <cell r="T1175">
            <v>120</v>
          </cell>
          <cell r="U1175">
            <v>0</v>
          </cell>
          <cell r="V1175" t="str">
            <v>Challenger</v>
          </cell>
          <cell r="W1175"/>
          <cell r="X1175"/>
          <cell r="Y1175"/>
          <cell r="Z1175"/>
          <cell r="AA1175"/>
          <cell r="AB1175"/>
          <cell r="AC1175"/>
          <cell r="AD1175"/>
          <cell r="AE1175"/>
          <cell r="AF1175"/>
          <cell r="AG1175"/>
          <cell r="AH1175"/>
          <cell r="AI1175"/>
          <cell r="AJ1175"/>
          <cell r="AK1175"/>
          <cell r="AL1175"/>
          <cell r="AM1175">
            <v>5</v>
          </cell>
          <cell r="AO1175"/>
          <cell r="AP1175"/>
          <cell r="AQ1175"/>
          <cell r="AR1175"/>
          <cell r="AS1175"/>
          <cell r="AU1175"/>
          <cell r="AV1175"/>
          <cell r="AW1175" t="str">
            <v/>
          </cell>
        </row>
        <row r="1176">
          <cell r="A1176">
            <v>1174</v>
          </cell>
          <cell r="B1176">
            <v>2025</v>
          </cell>
          <cell r="C1176"/>
          <cell r="D1176" t="str">
            <v>001J100000VnU1bIAF</v>
          </cell>
          <cell r="E1176" t="str">
            <v>MAA MANASA CONCRETE</v>
          </cell>
          <cell r="F1176" t="str">
            <v>WEST BENGAL</v>
          </cell>
          <cell r="G1176" t="str">
            <v>MEDINIPUR WEST</v>
          </cell>
          <cell r="H1176"/>
          <cell r="I1176" t="str">
            <v>NERIUM MULTICOM LLP</v>
          </cell>
          <cell r="J1176" t="str">
            <v>Ragon Poddar</v>
          </cell>
          <cell r="K1176"/>
          <cell r="L1176" t="str">
            <v>001J100000RytAcIAJ</v>
          </cell>
          <cell r="M1176" t="str">
            <v>East</v>
          </cell>
          <cell r="N1176">
            <v>721426</v>
          </cell>
          <cell r="O1176" t="str">
            <v>19BERPD0209N1Z9</v>
          </cell>
          <cell r="P1176">
            <v>9609929218</v>
          </cell>
          <cell r="Q1176" t="str">
            <v>May'25</v>
          </cell>
          <cell r="R1176">
            <v>2026</v>
          </cell>
          <cell r="S1176"/>
          <cell r="T1176">
            <v>1000</v>
          </cell>
          <cell r="U1176">
            <v>7.9933333333333332E-3</v>
          </cell>
          <cell r="V1176" t="str">
            <v>Alien</v>
          </cell>
          <cell r="W1176"/>
          <cell r="X1176"/>
          <cell r="Y1176"/>
          <cell r="Z1176"/>
          <cell r="AA1176"/>
          <cell r="AB1176"/>
          <cell r="AC1176"/>
          <cell r="AD1176"/>
          <cell r="AE1176"/>
          <cell r="AF1176"/>
          <cell r="AG1176"/>
          <cell r="AH1176"/>
          <cell r="AI1176"/>
          <cell r="AJ1176"/>
          <cell r="AK1176"/>
          <cell r="AL1176"/>
          <cell r="AM1176">
            <v>8</v>
          </cell>
          <cell r="AN1176">
            <v>12</v>
          </cell>
          <cell r="AO1176"/>
          <cell r="AP1176"/>
          <cell r="AQ1176">
            <v>11.96</v>
          </cell>
          <cell r="AR1176"/>
          <cell r="AS1176"/>
          <cell r="AU1176">
            <v>12</v>
          </cell>
          <cell r="AV1176">
            <v>11.98</v>
          </cell>
          <cell r="AW1176">
            <v>12</v>
          </cell>
        </row>
        <row r="1177">
          <cell r="A1177">
            <v>1175</v>
          </cell>
          <cell r="B1177">
            <v>2025</v>
          </cell>
          <cell r="C1177"/>
          <cell r="D1177"/>
          <cell r="E1177" t="str">
            <v>Unique Infrasolutions</v>
          </cell>
          <cell r="F1177" t="str">
            <v>WEST BENGAL</v>
          </cell>
          <cell r="G1177" t="str">
            <v>24 PARAGANAS NORTH</v>
          </cell>
          <cell r="H1177"/>
          <cell r="I1177" t="str">
            <v>NERIUM MULTICOM LLP</v>
          </cell>
          <cell r="J1177" t="e">
            <v>#VALUE!</v>
          </cell>
          <cell r="K1177"/>
          <cell r="L1177" t="str">
            <v>001J100000RytAcIAJ</v>
          </cell>
          <cell r="M1177" t="str">
            <v>East</v>
          </cell>
          <cell r="N1177" t="e">
            <v>#VALUE!</v>
          </cell>
          <cell r="O1177" t="e">
            <v>#VALUE!</v>
          </cell>
          <cell r="P1177" t="e">
            <v>#VALUE!</v>
          </cell>
          <cell r="Q1177" t="str">
            <v>May'25</v>
          </cell>
          <cell r="R1177">
            <v>2026</v>
          </cell>
          <cell r="S1177"/>
          <cell r="T1177">
            <v>400</v>
          </cell>
          <cell r="U1177">
            <v>0</v>
          </cell>
          <cell r="V1177" t="str">
            <v>Alien</v>
          </cell>
          <cell r="W1177"/>
          <cell r="X1177"/>
          <cell r="Y1177"/>
          <cell r="Z1177"/>
          <cell r="AA1177"/>
          <cell r="AB1177"/>
          <cell r="AC1177"/>
          <cell r="AD1177"/>
          <cell r="AE1177"/>
          <cell r="AF1177"/>
          <cell r="AG1177"/>
          <cell r="AH1177"/>
          <cell r="AI1177"/>
          <cell r="AJ1177"/>
          <cell r="AK1177"/>
          <cell r="AL1177"/>
          <cell r="AM1177">
            <v>50.05</v>
          </cell>
          <cell r="AO1177"/>
          <cell r="AP1177"/>
          <cell r="AQ1177"/>
          <cell r="AR1177"/>
          <cell r="AS1177"/>
          <cell r="AU1177"/>
          <cell r="AV1177"/>
          <cell r="AW1177" t="str">
            <v/>
          </cell>
        </row>
        <row r="1178">
          <cell r="A1178">
            <v>1176</v>
          </cell>
          <cell r="B1178">
            <v>2025</v>
          </cell>
          <cell r="C1178"/>
          <cell r="D1178"/>
          <cell r="E1178" t="str">
            <v>Shree Hari Traders</v>
          </cell>
          <cell r="F1178" t="str">
            <v>UTTAR PRADESH</v>
          </cell>
          <cell r="G1178" t="str">
            <v>GONDA</v>
          </cell>
          <cell r="H1178"/>
          <cell r="I1178" t="str">
            <v>SHREE LAKSHMAN ROLLING MILL (INDIA) LLP</v>
          </cell>
          <cell r="J1178">
            <v>0</v>
          </cell>
          <cell r="K1178"/>
          <cell r="L1178" t="str">
            <v>C12815</v>
          </cell>
          <cell r="M1178" t="str">
            <v>North</v>
          </cell>
          <cell r="N1178" t="e">
            <v>#VALUE!</v>
          </cell>
          <cell r="O1178" t="e">
            <v>#VALUE!</v>
          </cell>
          <cell r="P1178" t="e">
            <v>#VALUE!</v>
          </cell>
          <cell r="Q1178" t="str">
            <v>May'25</v>
          </cell>
          <cell r="R1178">
            <v>2026</v>
          </cell>
          <cell r="S1178"/>
          <cell r="T1178" t="str">
            <v/>
          </cell>
          <cell r="U1178">
            <v>0</v>
          </cell>
          <cell r="V1178" t="str">
            <v>Potential Not updated</v>
          </cell>
          <cell r="W1178"/>
          <cell r="X1178"/>
          <cell r="Y1178"/>
          <cell r="Z1178"/>
          <cell r="AA1178"/>
          <cell r="AB1178"/>
          <cell r="AC1178"/>
          <cell r="AD1178"/>
          <cell r="AE1178"/>
          <cell r="AF1178"/>
          <cell r="AG1178"/>
          <cell r="AH1178"/>
          <cell r="AI1178"/>
          <cell r="AJ1178"/>
          <cell r="AK1178"/>
          <cell r="AL1178"/>
          <cell r="AM1178">
            <v>103.73</v>
          </cell>
          <cell r="AO1178"/>
          <cell r="AP1178"/>
          <cell r="AQ1178"/>
          <cell r="AR1178"/>
          <cell r="AS1178"/>
          <cell r="AU1178"/>
          <cell r="AV1178"/>
          <cell r="AW1178" t="str">
            <v/>
          </cell>
        </row>
        <row r="1179">
          <cell r="A1179">
            <v>1177</v>
          </cell>
          <cell r="B1179">
            <v>2025</v>
          </cell>
          <cell r="C1179"/>
          <cell r="D1179" t="str">
            <v>001J100000VnRcoIAF</v>
          </cell>
          <cell r="E1179" t="str">
            <v>M/S MAHALAXMI STEEL</v>
          </cell>
          <cell r="F1179" t="str">
            <v>UTTAR PRADESH</v>
          </cell>
          <cell r="G1179" t="str">
            <v>JHANSI</v>
          </cell>
          <cell r="H1179"/>
          <cell r="I1179" t="str">
            <v>SHREE LAKSHMAN ROLLING MILL (INDIA) LLP</v>
          </cell>
          <cell r="J1179" t="str">
            <v>Ashutosh Shukla</v>
          </cell>
          <cell r="K1179"/>
          <cell r="L1179" t="str">
            <v>C12815</v>
          </cell>
          <cell r="M1179" t="str">
            <v>North</v>
          </cell>
          <cell r="N1179">
            <v>284002</v>
          </cell>
          <cell r="O1179" t="str">
            <v>09AAYPA0985A1ZN</v>
          </cell>
          <cell r="P1179">
            <v>9450038840</v>
          </cell>
          <cell r="Q1179" t="str">
            <v>May'25</v>
          </cell>
          <cell r="R1179">
            <v>2026</v>
          </cell>
          <cell r="S1179"/>
          <cell r="T1179">
            <v>50</v>
          </cell>
          <cell r="U1179">
            <v>0</v>
          </cell>
          <cell r="V1179" t="str">
            <v>Minor</v>
          </cell>
          <cell r="W1179"/>
          <cell r="X1179"/>
          <cell r="Y1179"/>
          <cell r="Z1179"/>
          <cell r="AA1179"/>
          <cell r="AB1179"/>
          <cell r="AC1179"/>
          <cell r="AD1179"/>
          <cell r="AE1179"/>
          <cell r="AF1179"/>
          <cell r="AG1179"/>
          <cell r="AH1179"/>
          <cell r="AI1179"/>
          <cell r="AJ1179"/>
          <cell r="AK1179"/>
          <cell r="AL1179"/>
          <cell r="AM1179">
            <v>24.94</v>
          </cell>
          <cell r="AO1179"/>
          <cell r="AP1179"/>
          <cell r="AQ1179"/>
          <cell r="AR1179"/>
          <cell r="AS1179"/>
          <cell r="AU1179"/>
          <cell r="AV1179"/>
          <cell r="AW1179" t="str">
            <v/>
          </cell>
        </row>
        <row r="1180">
          <cell r="A1180">
            <v>1178</v>
          </cell>
          <cell r="B1180">
            <v>2025</v>
          </cell>
          <cell r="C1180"/>
          <cell r="D1180" t="str">
            <v>001J100000VnWpkIAF</v>
          </cell>
          <cell r="E1180" t="str">
            <v>YASH TRADERS</v>
          </cell>
          <cell r="F1180" t="str">
            <v>UTTAR PRADESH</v>
          </cell>
          <cell r="G1180" t="str">
            <v>LUCKNOW</v>
          </cell>
          <cell r="H1180"/>
          <cell r="I1180" t="str">
            <v>SHREE LAKSHMAN ROLLING MILL (INDIA) LLP</v>
          </cell>
          <cell r="J1180" t="str">
            <v>Deepanshu</v>
          </cell>
          <cell r="K1180"/>
          <cell r="L1180" t="str">
            <v>C12815</v>
          </cell>
          <cell r="M1180" t="str">
            <v>North</v>
          </cell>
          <cell r="N1180">
            <v>226028</v>
          </cell>
          <cell r="O1180" t="str">
            <v>09AALHB4380F2Z8</v>
          </cell>
          <cell r="P1180">
            <v>9450526279</v>
          </cell>
          <cell r="Q1180" t="str">
            <v>May'25</v>
          </cell>
          <cell r="R1180">
            <v>2026</v>
          </cell>
          <cell r="S1180"/>
          <cell r="T1180">
            <v>80</v>
          </cell>
          <cell r="U1180">
            <v>0</v>
          </cell>
          <cell r="V1180" t="str">
            <v>Challenger</v>
          </cell>
          <cell r="W1180"/>
          <cell r="X1180"/>
          <cell r="Y1180"/>
          <cell r="Z1180"/>
          <cell r="AA1180"/>
          <cell r="AB1180"/>
          <cell r="AC1180"/>
          <cell r="AD1180"/>
          <cell r="AE1180"/>
          <cell r="AF1180"/>
          <cell r="AG1180"/>
          <cell r="AH1180"/>
          <cell r="AI1180"/>
          <cell r="AJ1180"/>
          <cell r="AK1180"/>
          <cell r="AL1180"/>
          <cell r="AM1180">
            <v>9.77</v>
          </cell>
          <cell r="AO1180"/>
          <cell r="AP1180"/>
          <cell r="AQ1180"/>
          <cell r="AR1180"/>
          <cell r="AS1180"/>
          <cell r="AU1180"/>
          <cell r="AV1180"/>
          <cell r="AW1180" t="str">
            <v/>
          </cell>
        </row>
        <row r="1181">
          <cell r="A1181">
            <v>1179</v>
          </cell>
          <cell r="B1181">
            <v>2025</v>
          </cell>
          <cell r="C1181"/>
          <cell r="D1181" t="str">
            <v>001J100000VnWmgIAF</v>
          </cell>
          <cell r="E1181" t="str">
            <v>KRISHNA BUILDING SOLUTION</v>
          </cell>
          <cell r="F1181" t="str">
            <v>UTTAR PRADESH</v>
          </cell>
          <cell r="G1181" t="str">
            <v>AYODHYA</v>
          </cell>
          <cell r="H1181"/>
          <cell r="I1181" t="str">
            <v>SHREE LAKSHMAN ROLLING MILL (INDIA) LLP</v>
          </cell>
          <cell r="J1181" t="str">
            <v>Deepanshu</v>
          </cell>
          <cell r="K1181"/>
          <cell r="L1181" t="str">
            <v>C12815</v>
          </cell>
          <cell r="M1181" t="str">
            <v>North</v>
          </cell>
          <cell r="N1181">
            <v>224001</v>
          </cell>
          <cell r="O1181" t="str">
            <v>09ANSPY3124C1ZP</v>
          </cell>
          <cell r="P1181">
            <v>9455158708</v>
          </cell>
          <cell r="Q1181" t="str">
            <v>May'25</v>
          </cell>
          <cell r="R1181">
            <v>2026</v>
          </cell>
          <cell r="S1181"/>
          <cell r="T1181">
            <v>60</v>
          </cell>
          <cell r="U1181">
            <v>0</v>
          </cell>
          <cell r="V1181" t="str">
            <v>Challenger</v>
          </cell>
          <cell r="W1181"/>
          <cell r="X1181"/>
          <cell r="Y1181"/>
          <cell r="Z1181"/>
          <cell r="AA1181"/>
          <cell r="AB1181"/>
          <cell r="AC1181"/>
          <cell r="AD1181"/>
          <cell r="AE1181"/>
          <cell r="AF1181"/>
          <cell r="AG1181"/>
          <cell r="AH1181"/>
          <cell r="AI1181"/>
          <cell r="AJ1181"/>
          <cell r="AK1181"/>
          <cell r="AL1181"/>
          <cell r="AM1181">
            <v>16.875</v>
          </cell>
          <cell r="AO1181"/>
          <cell r="AP1181"/>
          <cell r="AQ1181"/>
          <cell r="AR1181"/>
          <cell r="AS1181"/>
          <cell r="AU1181"/>
          <cell r="AV1181"/>
          <cell r="AW1181" t="str">
            <v/>
          </cell>
        </row>
        <row r="1182">
          <cell r="A1182">
            <v>1180</v>
          </cell>
          <cell r="B1182">
            <v>2025</v>
          </cell>
          <cell r="C1182"/>
          <cell r="D1182" t="str">
            <v>0015g00001dJpALAA0</v>
          </cell>
          <cell r="E1182" t="str">
            <v>M/S RAHUL STEELS</v>
          </cell>
          <cell r="F1182" t="str">
            <v>UTTAR PRADESH</v>
          </cell>
          <cell r="G1182" t="str">
            <v>JHANSI</v>
          </cell>
          <cell r="H1182"/>
          <cell r="I1182" t="str">
            <v>SHREE LAKSHMAN ROLLING MILL (INDIA) LLP</v>
          </cell>
          <cell r="J1182" t="str">
            <v>Ashutosh Shukla</v>
          </cell>
          <cell r="K1182"/>
          <cell r="L1182" t="str">
            <v>C12815</v>
          </cell>
          <cell r="M1182" t="str">
            <v>North</v>
          </cell>
          <cell r="N1182">
            <v>284001</v>
          </cell>
          <cell r="O1182" t="str">
            <v>09ABAPA7461Q1ZB</v>
          </cell>
          <cell r="P1182">
            <v>9927852804</v>
          </cell>
          <cell r="Q1182" t="str">
            <v>May'25</v>
          </cell>
          <cell r="R1182">
            <v>2026</v>
          </cell>
          <cell r="S1182"/>
          <cell r="T1182">
            <v>120</v>
          </cell>
          <cell r="U1182">
            <v>0</v>
          </cell>
          <cell r="V1182" t="str">
            <v>Challenger</v>
          </cell>
          <cell r="W1182"/>
          <cell r="X1182"/>
          <cell r="Y1182"/>
          <cell r="Z1182"/>
          <cell r="AA1182"/>
          <cell r="AB1182"/>
          <cell r="AC1182"/>
          <cell r="AD1182"/>
          <cell r="AE1182"/>
          <cell r="AF1182"/>
          <cell r="AG1182"/>
          <cell r="AH1182"/>
          <cell r="AI1182"/>
          <cell r="AJ1182"/>
          <cell r="AK1182"/>
          <cell r="AL1182"/>
          <cell r="AM1182">
            <v>9.39</v>
          </cell>
          <cell r="AN1182">
            <v>41.61</v>
          </cell>
          <cell r="AO1182"/>
          <cell r="AP1182"/>
          <cell r="AQ1182"/>
          <cell r="AR1182"/>
          <cell r="AS1182"/>
          <cell r="AU1182"/>
          <cell r="AV1182"/>
          <cell r="AW1182" t="str">
            <v/>
          </cell>
        </row>
        <row r="1183">
          <cell r="A1183">
            <v>1181</v>
          </cell>
          <cell r="B1183">
            <v>2025</v>
          </cell>
          <cell r="C1183"/>
          <cell r="D1183" t="str">
            <v>0015g00001dHZmfAAG</v>
          </cell>
          <cell r="E1183" t="str">
            <v>Bholenath traders</v>
          </cell>
          <cell r="F1183" t="str">
            <v>UTTAR PRADESH</v>
          </cell>
          <cell r="G1183" t="str">
            <v>MORADABAD</v>
          </cell>
          <cell r="H1183"/>
          <cell r="I1183" t="str">
            <v>OPTRIX INFRA LLP</v>
          </cell>
          <cell r="J1183" t="str">
            <v>SHIV KUMAR</v>
          </cell>
          <cell r="K1183"/>
          <cell r="L1183" t="str">
            <v>001J100000PJG7oIAH</v>
          </cell>
          <cell r="M1183" t="str">
            <v>North</v>
          </cell>
          <cell r="N1183">
            <v>244001</v>
          </cell>
          <cell r="O1183" t="str">
            <v>09AMBPP3793N1ZR</v>
          </cell>
          <cell r="P1183">
            <v>9410281119</v>
          </cell>
          <cell r="Q1183" t="str">
            <v>May'25</v>
          </cell>
          <cell r="R1183">
            <v>2026</v>
          </cell>
          <cell r="S1183"/>
          <cell r="T1183">
            <v>700</v>
          </cell>
          <cell r="U1183">
            <v>3.5333333333333332E-3</v>
          </cell>
          <cell r="V1183" t="str">
            <v>Alien</v>
          </cell>
          <cell r="W1183"/>
          <cell r="X1183"/>
          <cell r="Y1183"/>
          <cell r="Z1183"/>
          <cell r="AA1183"/>
          <cell r="AB1183"/>
          <cell r="AC1183"/>
          <cell r="AD1183"/>
          <cell r="AE1183"/>
          <cell r="AF1183"/>
          <cell r="AG1183"/>
          <cell r="AH1183"/>
          <cell r="AI1183"/>
          <cell r="AJ1183"/>
          <cell r="AK1183"/>
          <cell r="AL1183"/>
          <cell r="AM1183">
            <v>5</v>
          </cell>
          <cell r="AO1183">
            <v>12</v>
          </cell>
          <cell r="AP1183"/>
          <cell r="AQ1183"/>
          <cell r="AR1183"/>
          <cell r="AS1183">
            <v>38.4</v>
          </cell>
          <cell r="AT1183">
            <v>2.42</v>
          </cell>
          <cell r="AU1183">
            <v>5</v>
          </cell>
          <cell r="AV1183"/>
          <cell r="AW1183">
            <v>3</v>
          </cell>
        </row>
        <row r="1184">
          <cell r="A1184">
            <v>1182</v>
          </cell>
          <cell r="B1184">
            <v>2025</v>
          </cell>
          <cell r="C1184"/>
          <cell r="D1184" t="str">
            <v>001J1000003n78fIAA</v>
          </cell>
          <cell r="E1184" t="str">
            <v>MITTAL BUILDERS</v>
          </cell>
          <cell r="F1184" t="str">
            <v>UTTAR PRADESH</v>
          </cell>
          <cell r="G1184" t="str">
            <v>SAHARANPUR</v>
          </cell>
          <cell r="H1184"/>
          <cell r="I1184" t="str">
            <v>OPTRIX INFRA LLP</v>
          </cell>
          <cell r="J1184" t="str">
            <v>SHIV KUMAR</v>
          </cell>
          <cell r="K1184"/>
          <cell r="L1184" t="str">
            <v>001J100000PJG7oIAH</v>
          </cell>
          <cell r="M1184" t="str">
            <v>North</v>
          </cell>
          <cell r="N1184">
            <v>247451</v>
          </cell>
          <cell r="O1184" t="str">
            <v>09ALXPK8691B1ZE</v>
          </cell>
          <cell r="P1184">
            <v>7500469999</v>
          </cell>
          <cell r="Q1184" t="str">
            <v>May'25</v>
          </cell>
          <cell r="R1184">
            <v>2026</v>
          </cell>
          <cell r="S1184"/>
          <cell r="T1184">
            <v>100</v>
          </cell>
          <cell r="U1184">
            <v>0</v>
          </cell>
          <cell r="V1184" t="str">
            <v>Challenger</v>
          </cell>
          <cell r="W1184"/>
          <cell r="X1184"/>
          <cell r="Y1184"/>
          <cell r="Z1184"/>
          <cell r="AA1184"/>
          <cell r="AB1184"/>
          <cell r="AC1184"/>
          <cell r="AD1184"/>
          <cell r="AE1184"/>
          <cell r="AF1184"/>
          <cell r="AG1184"/>
          <cell r="AH1184"/>
          <cell r="AI1184"/>
          <cell r="AJ1184"/>
          <cell r="AK1184"/>
          <cell r="AL1184"/>
          <cell r="AM1184">
            <v>19</v>
          </cell>
          <cell r="AO1184"/>
          <cell r="AP1184"/>
          <cell r="AQ1184"/>
          <cell r="AR1184"/>
          <cell r="AS1184"/>
          <cell r="AU1184"/>
          <cell r="AV1184"/>
          <cell r="AW1184" t="str">
            <v/>
          </cell>
        </row>
        <row r="1185">
          <cell r="A1185">
            <v>1183</v>
          </cell>
          <cell r="B1185">
            <v>2025</v>
          </cell>
          <cell r="C1185"/>
          <cell r="D1185" t="str">
            <v>0015g00001efxcmAAA</v>
          </cell>
          <cell r="E1185" t="str">
            <v>GABA TRADING COMPANY</v>
          </cell>
          <cell r="F1185" t="str">
            <v>UTTAR PRADESH</v>
          </cell>
          <cell r="G1185" t="str">
            <v>SAHARANPUR</v>
          </cell>
          <cell r="H1185"/>
          <cell r="I1185" t="str">
            <v>OPTRIX INFRA LLP</v>
          </cell>
          <cell r="J1185" t="str">
            <v>SHIV KUMAR</v>
          </cell>
          <cell r="K1185"/>
          <cell r="L1185" t="str">
            <v>001J100000PJG7oIAH</v>
          </cell>
          <cell r="M1185" t="str">
            <v>North</v>
          </cell>
          <cell r="N1185">
            <v>247001</v>
          </cell>
          <cell r="O1185" t="str">
            <v>09CZKPG7895J1ZG</v>
          </cell>
          <cell r="P1185">
            <v>8279982168</v>
          </cell>
          <cell r="Q1185" t="str">
            <v>May'25</v>
          </cell>
          <cell r="R1185">
            <v>2026</v>
          </cell>
          <cell r="S1185"/>
          <cell r="T1185">
            <v>100</v>
          </cell>
          <cell r="U1185">
            <v>1.9833333333333335E-2</v>
          </cell>
          <cell r="V1185" t="str">
            <v>Challenger</v>
          </cell>
          <cell r="W1185"/>
          <cell r="X1185"/>
          <cell r="Y1185"/>
          <cell r="Z1185"/>
          <cell r="AA1185"/>
          <cell r="AB1185"/>
          <cell r="AC1185"/>
          <cell r="AD1185"/>
          <cell r="AE1185"/>
          <cell r="AF1185"/>
          <cell r="AG1185"/>
          <cell r="AH1185"/>
          <cell r="AI1185"/>
          <cell r="AJ1185"/>
          <cell r="AK1185"/>
          <cell r="AL1185"/>
          <cell r="AM1185">
            <v>15</v>
          </cell>
          <cell r="AO1185">
            <v>38.770000000000003</v>
          </cell>
          <cell r="AP1185"/>
          <cell r="AQ1185">
            <v>11.97</v>
          </cell>
          <cell r="AR1185">
            <v>11.95</v>
          </cell>
          <cell r="AS1185">
            <v>13</v>
          </cell>
          <cell r="AT1185">
            <v>5.95</v>
          </cell>
          <cell r="AU1185"/>
          <cell r="AV1185"/>
          <cell r="AW1185">
            <v>2</v>
          </cell>
        </row>
        <row r="1186">
          <cell r="A1186">
            <v>1184</v>
          </cell>
          <cell r="B1186">
            <v>2025</v>
          </cell>
          <cell r="C1186"/>
          <cell r="D1186" t="str">
            <v>001J100000VlDGZIA3</v>
          </cell>
          <cell r="E1186" t="str">
            <v>M/S SINGHAL STEELS (A UNIT OF SINGHAL LOHA TRADING PVT. LTD.)</v>
          </cell>
          <cell r="F1186" t="str">
            <v>UTTAR PRADESH</v>
          </cell>
          <cell r="G1186" t="str">
            <v>MUZAFFARNAGAR</v>
          </cell>
          <cell r="H1186"/>
          <cell r="I1186" t="str">
            <v>OPTRIX INFRA LLP</v>
          </cell>
          <cell r="J1186" t="str">
            <v>SHIV KUMAR</v>
          </cell>
          <cell r="K1186"/>
          <cell r="L1186" t="str">
            <v>001J100000PJG7oIAH</v>
          </cell>
          <cell r="M1186" t="str">
            <v>North</v>
          </cell>
          <cell r="N1186">
            <v>251003</v>
          </cell>
          <cell r="O1186" t="str">
            <v>09AANCS1729A1ZF</v>
          </cell>
          <cell r="P1186">
            <v>9660422522</v>
          </cell>
          <cell r="Q1186" t="str">
            <v>May'25</v>
          </cell>
          <cell r="R1186">
            <v>2026</v>
          </cell>
          <cell r="S1186"/>
          <cell r="T1186">
            <v>120</v>
          </cell>
          <cell r="U1186">
            <v>2.222222222222222E-2</v>
          </cell>
          <cell r="V1186" t="str">
            <v>Challenger</v>
          </cell>
          <cell r="W1186"/>
          <cell r="X1186"/>
          <cell r="Y1186"/>
          <cell r="Z1186"/>
          <cell r="AA1186"/>
          <cell r="AB1186"/>
          <cell r="AC1186"/>
          <cell r="AD1186"/>
          <cell r="AE1186"/>
          <cell r="AF1186"/>
          <cell r="AG1186"/>
          <cell r="AH1186"/>
          <cell r="AI1186"/>
          <cell r="AJ1186"/>
          <cell r="AK1186"/>
          <cell r="AL1186"/>
          <cell r="AM1186">
            <v>6</v>
          </cell>
          <cell r="AO1186"/>
          <cell r="AP1186"/>
          <cell r="AQ1186"/>
          <cell r="AR1186"/>
          <cell r="AS1186">
            <v>9</v>
          </cell>
          <cell r="AU1186">
            <v>8</v>
          </cell>
          <cell r="AV1186"/>
          <cell r="AW1186" t="str">
            <v/>
          </cell>
        </row>
        <row r="1187">
          <cell r="A1187">
            <v>1185</v>
          </cell>
          <cell r="B1187">
            <v>2025</v>
          </cell>
          <cell r="C1187"/>
          <cell r="D1187" t="str">
            <v>0015g00001LlmirAAB</v>
          </cell>
          <cell r="E1187" t="str">
            <v>MAJUMDAR TRADERS</v>
          </cell>
          <cell r="F1187" t="str">
            <v>WEST BENGAL</v>
          </cell>
          <cell r="G1187" t="str">
            <v>HOOGHLY</v>
          </cell>
          <cell r="H1187"/>
          <cell r="I1187" t="str">
            <v>OPTRIX INFRA LLP</v>
          </cell>
          <cell r="J1187" t="e">
            <v>#VALUE!</v>
          </cell>
          <cell r="K1187"/>
          <cell r="L1187" t="str">
            <v>001J100000PJG7oIAH</v>
          </cell>
          <cell r="M1187" t="str">
            <v>North</v>
          </cell>
          <cell r="N1187" t="e">
            <v>#VALUE!</v>
          </cell>
          <cell r="O1187" t="e">
            <v>#VALUE!</v>
          </cell>
          <cell r="P1187" t="e">
            <v>#VALUE!</v>
          </cell>
          <cell r="Q1187" t="str">
            <v>May'25</v>
          </cell>
          <cell r="R1187">
            <v>2026</v>
          </cell>
          <cell r="S1187"/>
          <cell r="T1187" t="str">
            <v/>
          </cell>
          <cell r="U1187">
            <v>0</v>
          </cell>
          <cell r="V1187" t="str">
            <v>Potential Not updated</v>
          </cell>
          <cell r="W1187"/>
          <cell r="X1187"/>
          <cell r="Y1187"/>
          <cell r="Z1187"/>
          <cell r="AA1187"/>
          <cell r="AB1187"/>
          <cell r="AC1187"/>
          <cell r="AD1187"/>
          <cell r="AE1187"/>
          <cell r="AF1187"/>
          <cell r="AG1187"/>
          <cell r="AH1187"/>
          <cell r="AI1187"/>
          <cell r="AJ1187"/>
          <cell r="AK1187"/>
          <cell r="AL1187"/>
          <cell r="AM1187">
            <v>4</v>
          </cell>
          <cell r="AO1187"/>
          <cell r="AP1187"/>
          <cell r="AQ1187"/>
          <cell r="AR1187"/>
          <cell r="AS1187"/>
          <cell r="AU1187"/>
          <cell r="AV1187"/>
          <cell r="AW1187" t="str">
            <v/>
          </cell>
        </row>
        <row r="1188">
          <cell r="A1188">
            <v>1186</v>
          </cell>
          <cell r="B1188">
            <v>2025</v>
          </cell>
          <cell r="C1188"/>
          <cell r="D1188" t="str">
            <v>001J100000S0cYnIAJ</v>
          </cell>
          <cell r="E1188" t="str">
            <v>SHUKLAJI TRADERS</v>
          </cell>
          <cell r="F1188" t="str">
            <v>UTTAR PRADESH</v>
          </cell>
          <cell r="G1188" t="str">
            <v>AZAMGARH</v>
          </cell>
          <cell r="H1188"/>
          <cell r="I1188" t="str">
            <v>GOBINDGARH IRON LLP</v>
          </cell>
          <cell r="J1188" t="str">
            <v>Mohd Ansari</v>
          </cell>
          <cell r="K1188"/>
          <cell r="L1188" t="str">
            <v>C12817</v>
          </cell>
          <cell r="M1188" t="str">
            <v>North</v>
          </cell>
          <cell r="N1188">
            <v>276001</v>
          </cell>
          <cell r="O1188" t="str">
            <v>09JVDPS3226P1ZR</v>
          </cell>
          <cell r="P1188">
            <v>7007483433</v>
          </cell>
          <cell r="Q1188" t="str">
            <v>May'25</v>
          </cell>
          <cell r="R1188">
            <v>2026</v>
          </cell>
          <cell r="S1188"/>
          <cell r="T1188">
            <v>40</v>
          </cell>
          <cell r="U1188">
            <v>8.3333333333333343E-2</v>
          </cell>
          <cell r="V1188" t="str">
            <v>Minor</v>
          </cell>
          <cell r="W1188"/>
          <cell r="X1188"/>
          <cell r="Y1188"/>
          <cell r="Z1188"/>
          <cell r="AA1188"/>
          <cell r="AB1188"/>
          <cell r="AC1188"/>
          <cell r="AD1188"/>
          <cell r="AE1188"/>
          <cell r="AF1188"/>
          <cell r="AG1188"/>
          <cell r="AH1188"/>
          <cell r="AI1188"/>
          <cell r="AJ1188"/>
          <cell r="AK1188"/>
          <cell r="AL1188"/>
          <cell r="AM1188">
            <v>10</v>
          </cell>
          <cell r="AO1188">
            <v>5</v>
          </cell>
          <cell r="AP1188">
            <v>6</v>
          </cell>
          <cell r="AQ1188"/>
          <cell r="AR1188">
            <v>5</v>
          </cell>
          <cell r="AS1188">
            <v>5</v>
          </cell>
          <cell r="AU1188">
            <v>10</v>
          </cell>
          <cell r="AV1188"/>
          <cell r="AW1188">
            <v>5</v>
          </cell>
        </row>
        <row r="1189">
          <cell r="A1189">
            <v>1187</v>
          </cell>
          <cell r="B1189">
            <v>2025</v>
          </cell>
          <cell r="C1189"/>
          <cell r="D1189" t="str">
            <v>001J100000VnWVEIA3</v>
          </cell>
          <cell r="E1189" t="str">
            <v>M/S SHREE SAI TRADERS</v>
          </cell>
          <cell r="F1189" t="str">
            <v>UTTAR PRADESH</v>
          </cell>
          <cell r="G1189" t="str">
            <v>DEORIA</v>
          </cell>
          <cell r="H1189"/>
          <cell r="I1189" t="str">
            <v>GOBINDGARH IRON LLP</v>
          </cell>
          <cell r="J1189" t="str">
            <v>Mohd Ansari</v>
          </cell>
          <cell r="K1189"/>
          <cell r="L1189" t="str">
            <v>C12817</v>
          </cell>
          <cell r="M1189" t="str">
            <v>North</v>
          </cell>
          <cell r="N1189">
            <v>274001</v>
          </cell>
          <cell r="O1189" t="str">
            <v>09CCXPS6922C1ZZ</v>
          </cell>
          <cell r="P1189">
            <v>9648177771</v>
          </cell>
          <cell r="Q1189" t="str">
            <v>May'25</v>
          </cell>
          <cell r="R1189">
            <v>2026</v>
          </cell>
          <cell r="S1189"/>
          <cell r="T1189">
            <v>20</v>
          </cell>
          <cell r="U1189">
            <v>0.05</v>
          </cell>
          <cell r="V1189" t="str">
            <v>Minor</v>
          </cell>
          <cell r="W1189"/>
          <cell r="X1189"/>
          <cell r="Y1189"/>
          <cell r="Z1189"/>
          <cell r="AA1189"/>
          <cell r="AB1189"/>
          <cell r="AC1189"/>
          <cell r="AD1189"/>
          <cell r="AE1189"/>
          <cell r="AF1189"/>
          <cell r="AG1189"/>
          <cell r="AH1189"/>
          <cell r="AI1189"/>
          <cell r="AJ1189"/>
          <cell r="AK1189"/>
          <cell r="AL1189"/>
          <cell r="AM1189">
            <v>7</v>
          </cell>
          <cell r="AN1189">
            <v>10</v>
          </cell>
          <cell r="AO1189">
            <v>1.5</v>
          </cell>
          <cell r="AP1189">
            <v>8</v>
          </cell>
          <cell r="AQ1189">
            <v>4</v>
          </cell>
          <cell r="AR1189"/>
          <cell r="AS1189">
            <v>5</v>
          </cell>
          <cell r="AU1189">
            <v>3</v>
          </cell>
          <cell r="AV1189"/>
          <cell r="AW1189" t="str">
            <v/>
          </cell>
        </row>
        <row r="1190">
          <cell r="A1190">
            <v>1188</v>
          </cell>
          <cell r="B1190">
            <v>2025</v>
          </cell>
          <cell r="C1190"/>
          <cell r="D1190" t="str">
            <v>001J100000TsQzaIAF</v>
          </cell>
          <cell r="E1190" t="str">
            <v>HARSHPRIYA CONSTRUCTION PRIVATE LIMITED</v>
          </cell>
          <cell r="F1190" t="str">
            <v>ODISHA</v>
          </cell>
          <cell r="G1190" t="str">
            <v>KHORDHA</v>
          </cell>
          <cell r="H1190"/>
          <cell r="I1190" t="str">
            <v>Niyati Udyog Private Limited</v>
          </cell>
          <cell r="J1190" t="str">
            <v>Bidyut Ranjan Mishra</v>
          </cell>
          <cell r="K1190"/>
          <cell r="L1190" t="str">
            <v>C13293</v>
          </cell>
          <cell r="M1190" t="str">
            <v>Central</v>
          </cell>
          <cell r="N1190">
            <v>751007</v>
          </cell>
          <cell r="O1190" t="str">
            <v>21AAACH9644Q2Z5</v>
          </cell>
          <cell r="P1190">
            <v>7021643542</v>
          </cell>
          <cell r="Q1190" t="str">
            <v>May'25</v>
          </cell>
          <cell r="R1190">
            <v>2026</v>
          </cell>
          <cell r="S1190"/>
          <cell r="T1190" t="str">
            <v/>
          </cell>
          <cell r="U1190">
            <v>0</v>
          </cell>
          <cell r="V1190" t="str">
            <v>Potential Not updated</v>
          </cell>
          <cell r="W1190"/>
          <cell r="X1190"/>
          <cell r="Y1190"/>
          <cell r="Z1190"/>
          <cell r="AA1190"/>
          <cell r="AB1190"/>
          <cell r="AC1190"/>
          <cell r="AD1190"/>
          <cell r="AE1190"/>
          <cell r="AF1190"/>
          <cell r="AG1190"/>
          <cell r="AH1190"/>
          <cell r="AI1190"/>
          <cell r="AJ1190"/>
          <cell r="AK1190"/>
          <cell r="AL1190"/>
          <cell r="AM1190">
            <v>67</v>
          </cell>
          <cell r="AN1190">
            <v>25</v>
          </cell>
          <cell r="AO1190"/>
          <cell r="AP1190"/>
          <cell r="AQ1190">
            <v>3.07</v>
          </cell>
          <cell r="AR1190">
            <v>2.09</v>
          </cell>
          <cell r="AS1190"/>
          <cell r="AU1190"/>
          <cell r="AV1190"/>
          <cell r="AW1190" t="str">
            <v/>
          </cell>
        </row>
        <row r="1191">
          <cell r="A1191">
            <v>1189</v>
          </cell>
          <cell r="B1191">
            <v>2025</v>
          </cell>
          <cell r="C1191"/>
          <cell r="D1191" t="str">
            <v>001J100000Ryp3pIAB</v>
          </cell>
          <cell r="E1191" t="str">
            <v>MAA TRADERS</v>
          </cell>
          <cell r="F1191" t="str">
            <v>ODISHA</v>
          </cell>
          <cell r="G1191" t="str">
            <v>MAYURBHANJ</v>
          </cell>
          <cell r="H1191"/>
          <cell r="I1191" t="str">
            <v>Niyati Udyog Private Limited</v>
          </cell>
          <cell r="J1191" t="str">
            <v>Sourav Kumar Rana</v>
          </cell>
          <cell r="K1191"/>
          <cell r="L1191" t="str">
            <v>C13293</v>
          </cell>
          <cell r="M1191" t="str">
            <v>Central</v>
          </cell>
          <cell r="N1191">
            <v>757046</v>
          </cell>
          <cell r="O1191" t="str">
            <v>21DYDPM8120F1ZT</v>
          </cell>
          <cell r="P1191">
            <v>7978776809</v>
          </cell>
          <cell r="Q1191" t="str">
            <v>May'25</v>
          </cell>
          <cell r="R1191">
            <v>2026</v>
          </cell>
          <cell r="S1191"/>
          <cell r="T1191">
            <v>100</v>
          </cell>
          <cell r="U1191">
            <v>0</v>
          </cell>
          <cell r="V1191" t="str">
            <v>Challenger</v>
          </cell>
          <cell r="W1191"/>
          <cell r="X1191"/>
          <cell r="Y1191"/>
          <cell r="Z1191"/>
          <cell r="AA1191"/>
          <cell r="AB1191"/>
          <cell r="AC1191"/>
          <cell r="AD1191"/>
          <cell r="AE1191"/>
          <cell r="AF1191"/>
          <cell r="AG1191"/>
          <cell r="AH1191"/>
          <cell r="AI1191"/>
          <cell r="AJ1191"/>
          <cell r="AK1191"/>
          <cell r="AL1191"/>
          <cell r="AM1191">
            <v>12</v>
          </cell>
          <cell r="AO1191"/>
          <cell r="AP1191"/>
          <cell r="AQ1191"/>
          <cell r="AR1191"/>
          <cell r="AS1191"/>
          <cell r="AU1191"/>
          <cell r="AV1191"/>
          <cell r="AW1191" t="str">
            <v/>
          </cell>
        </row>
        <row r="1192">
          <cell r="A1192">
            <v>1190</v>
          </cell>
          <cell r="B1192">
            <v>2025</v>
          </cell>
          <cell r="C1192"/>
          <cell r="D1192" t="str">
            <v>001J100000TuPHBIA3</v>
          </cell>
          <cell r="E1192" t="str">
            <v>VIRASAT STEEL LLP</v>
          </cell>
          <cell r="F1192" t="str">
            <v>DELHI</v>
          </cell>
          <cell r="G1192" t="str">
            <v>WEST</v>
          </cell>
          <cell r="H1192"/>
          <cell r="I1192" t="str">
            <v>MAHENDRA STEELS</v>
          </cell>
          <cell r="J1192" t="str">
            <v>Aman kumar</v>
          </cell>
          <cell r="K1192"/>
          <cell r="L1192" t="str">
            <v>C12832</v>
          </cell>
          <cell r="M1192" t="str">
            <v>North</v>
          </cell>
          <cell r="N1192">
            <v>110026</v>
          </cell>
          <cell r="O1192" t="str">
            <v>07AAWFV4757D1ZL</v>
          </cell>
          <cell r="P1192">
            <v>9811085540</v>
          </cell>
          <cell r="Q1192" t="str">
            <v>May'25</v>
          </cell>
          <cell r="R1192">
            <v>2026</v>
          </cell>
          <cell r="S1192"/>
          <cell r="T1192">
            <v>1000</v>
          </cell>
          <cell r="U1192">
            <v>0</v>
          </cell>
          <cell r="V1192" t="str">
            <v>Alien</v>
          </cell>
          <cell r="W1192"/>
          <cell r="X1192"/>
          <cell r="Y1192"/>
          <cell r="Z1192"/>
          <cell r="AA1192"/>
          <cell r="AB1192"/>
          <cell r="AC1192"/>
          <cell r="AD1192"/>
          <cell r="AE1192"/>
          <cell r="AF1192"/>
          <cell r="AG1192"/>
          <cell r="AH1192"/>
          <cell r="AI1192"/>
          <cell r="AJ1192"/>
          <cell r="AK1192"/>
          <cell r="AL1192"/>
          <cell r="AM1192">
            <v>5.5</v>
          </cell>
          <cell r="AO1192"/>
          <cell r="AP1192"/>
          <cell r="AQ1192"/>
          <cell r="AR1192"/>
          <cell r="AS1192"/>
          <cell r="AU1192"/>
          <cell r="AV1192"/>
          <cell r="AW1192" t="str">
            <v/>
          </cell>
        </row>
        <row r="1193">
          <cell r="A1193">
            <v>1191</v>
          </cell>
          <cell r="B1193">
            <v>2025</v>
          </cell>
          <cell r="C1193"/>
          <cell r="D1193" t="str">
            <v>001J100000VmcOmIAJ</v>
          </cell>
          <cell r="E1193" t="str">
            <v>KS TRADERS</v>
          </cell>
          <cell r="F1193" t="str">
            <v>DELHI</v>
          </cell>
          <cell r="G1193" t="str">
            <v>SOUTH WEST</v>
          </cell>
          <cell r="H1193"/>
          <cell r="I1193" t="str">
            <v>MAHENDRA STEELS</v>
          </cell>
          <cell r="J1193" t="str">
            <v>Aman kumar</v>
          </cell>
          <cell r="K1193"/>
          <cell r="L1193" t="str">
            <v>C12832</v>
          </cell>
          <cell r="M1193" t="str">
            <v>North</v>
          </cell>
          <cell r="N1193">
            <v>110043</v>
          </cell>
          <cell r="O1193" t="str">
            <v>07DORPS9954D1Z3</v>
          </cell>
          <cell r="P1193">
            <v>8750038110</v>
          </cell>
          <cell r="Q1193" t="str">
            <v>May'25</v>
          </cell>
          <cell r="R1193">
            <v>2026</v>
          </cell>
          <cell r="S1193"/>
          <cell r="T1193">
            <v>80</v>
          </cell>
          <cell r="U1193">
            <v>0</v>
          </cell>
          <cell r="V1193" t="str">
            <v>Challenger</v>
          </cell>
          <cell r="W1193"/>
          <cell r="X1193"/>
          <cell r="Y1193"/>
          <cell r="Z1193"/>
          <cell r="AA1193"/>
          <cell r="AB1193"/>
          <cell r="AC1193"/>
          <cell r="AD1193"/>
          <cell r="AE1193"/>
          <cell r="AF1193"/>
          <cell r="AG1193"/>
          <cell r="AH1193"/>
          <cell r="AI1193"/>
          <cell r="AJ1193"/>
          <cell r="AK1193"/>
          <cell r="AL1193"/>
          <cell r="AM1193">
            <v>4.5</v>
          </cell>
          <cell r="AO1193"/>
          <cell r="AP1193"/>
          <cell r="AQ1193"/>
          <cell r="AR1193"/>
          <cell r="AS1193"/>
          <cell r="AU1193"/>
          <cell r="AV1193"/>
          <cell r="AW1193">
            <v>2</v>
          </cell>
        </row>
        <row r="1194">
          <cell r="A1194">
            <v>1192</v>
          </cell>
          <cell r="B1194">
            <v>2025</v>
          </cell>
          <cell r="C1194"/>
          <cell r="D1194" t="str">
            <v>001J100000Vn1lNIAR</v>
          </cell>
          <cell r="E1194" t="str">
            <v>THE STEEL X</v>
          </cell>
          <cell r="F1194" t="str">
            <v>DELHI</v>
          </cell>
          <cell r="G1194" t="str">
            <v>NORTH EAST</v>
          </cell>
          <cell r="H1194"/>
          <cell r="I1194" t="str">
            <v>MAHENDRA STEELS</v>
          </cell>
          <cell r="J1194" t="str">
            <v>Aashish Goyal</v>
          </cell>
          <cell r="K1194"/>
          <cell r="L1194" t="str">
            <v>C12832</v>
          </cell>
          <cell r="M1194" t="str">
            <v>North</v>
          </cell>
          <cell r="N1194">
            <v>110094</v>
          </cell>
          <cell r="O1194" t="str">
            <v>07CFPPK7014A1ZO</v>
          </cell>
          <cell r="P1194">
            <v>9971495088</v>
          </cell>
          <cell r="Q1194" t="str">
            <v>May'25</v>
          </cell>
          <cell r="R1194">
            <v>2026</v>
          </cell>
          <cell r="S1194"/>
          <cell r="T1194">
            <v>80</v>
          </cell>
          <cell r="U1194">
            <v>0</v>
          </cell>
          <cell r="V1194" t="str">
            <v>Challenger</v>
          </cell>
          <cell r="W1194"/>
          <cell r="X1194"/>
          <cell r="Y1194"/>
          <cell r="Z1194"/>
          <cell r="AA1194"/>
          <cell r="AB1194"/>
          <cell r="AC1194"/>
          <cell r="AD1194"/>
          <cell r="AE1194"/>
          <cell r="AF1194"/>
          <cell r="AG1194"/>
          <cell r="AH1194"/>
          <cell r="AI1194"/>
          <cell r="AJ1194"/>
          <cell r="AK1194"/>
          <cell r="AL1194"/>
          <cell r="AM1194">
            <v>3.9</v>
          </cell>
          <cell r="AO1194"/>
          <cell r="AP1194"/>
          <cell r="AQ1194"/>
          <cell r="AR1194"/>
          <cell r="AS1194"/>
          <cell r="AU1194"/>
          <cell r="AV1194"/>
          <cell r="AW1194" t="str">
            <v/>
          </cell>
        </row>
        <row r="1195">
          <cell r="A1195">
            <v>1193</v>
          </cell>
          <cell r="B1195">
            <v>2025</v>
          </cell>
          <cell r="C1195"/>
          <cell r="D1195" t="str">
            <v>001J100000VmC7NIAV</v>
          </cell>
          <cell r="E1195" t="str">
            <v>M/S VIJAY HARDWARE STORE</v>
          </cell>
          <cell r="F1195" t="str">
            <v>UTTAR PRADESH</v>
          </cell>
          <cell r="G1195" t="str">
            <v>ETAH</v>
          </cell>
          <cell r="H1195" t="str">
            <v>Etah</v>
          </cell>
          <cell r="I1195" t="str">
            <v>DINESH STEEL PRIVATE LIMITED</v>
          </cell>
          <cell r="J1195" t="str">
            <v>Pawan Kumar</v>
          </cell>
          <cell r="K1195"/>
          <cell r="L1195" t="str">
            <v>C12820</v>
          </cell>
          <cell r="M1195" t="str">
            <v>North</v>
          </cell>
          <cell r="N1195">
            <v>207001</v>
          </cell>
          <cell r="O1195" t="str">
            <v>09AAKPJ5626P1Z1</v>
          </cell>
          <cell r="P1195">
            <v>9761393495</v>
          </cell>
          <cell r="Q1195" t="str">
            <v>Jun'25</v>
          </cell>
          <cell r="R1195">
            <v>2026</v>
          </cell>
          <cell r="S1195"/>
          <cell r="T1195">
            <v>80</v>
          </cell>
          <cell r="U1195">
            <v>0</v>
          </cell>
          <cell r="V1195" t="str">
            <v>Challenger</v>
          </cell>
          <cell r="W1195"/>
          <cell r="X1195"/>
          <cell r="Y1195"/>
          <cell r="Z1195"/>
          <cell r="AA1195"/>
          <cell r="AB1195"/>
          <cell r="AC1195"/>
          <cell r="AD1195"/>
          <cell r="AE1195"/>
          <cell r="AF1195"/>
          <cell r="AG1195"/>
          <cell r="AH1195"/>
          <cell r="AI1195"/>
          <cell r="AJ1195"/>
          <cell r="AK1195"/>
          <cell r="AL1195"/>
          <cell r="AM1195"/>
          <cell r="AN1195">
            <v>12</v>
          </cell>
          <cell r="AO1195"/>
          <cell r="AP1195"/>
          <cell r="AQ1195"/>
          <cell r="AR1195"/>
          <cell r="AS1195"/>
          <cell r="AU1195"/>
          <cell r="AV1195"/>
          <cell r="AW1195" t="str">
            <v/>
          </cell>
        </row>
        <row r="1196">
          <cell r="A1196">
            <v>1194</v>
          </cell>
          <cell r="B1196">
            <v>2025</v>
          </cell>
          <cell r="C1196"/>
          <cell r="D1196" t="str">
            <v>001J100000RzNuoIAF</v>
          </cell>
          <cell r="E1196" t="str">
            <v>VARDHMAN STEEL CORPORATION</v>
          </cell>
          <cell r="F1196" t="str">
            <v>RAJASTHAN</v>
          </cell>
          <cell r="G1196" t="str">
            <v>UDAIPUR</v>
          </cell>
          <cell r="H1196" t="str">
            <v>Girwa</v>
          </cell>
          <cell r="I1196" t="str">
            <v>J P ALLOYS</v>
          </cell>
          <cell r="J1196" t="str">
            <v>Pushpendra Kumar</v>
          </cell>
          <cell r="K1196"/>
          <cell r="L1196" t="str">
            <v>C13188</v>
          </cell>
          <cell r="M1196" t="str">
            <v>North</v>
          </cell>
          <cell r="N1196">
            <v>313001</v>
          </cell>
          <cell r="O1196" t="str">
            <v>08AARFV6747N1Z1</v>
          </cell>
          <cell r="P1196">
            <v>7737959392</v>
          </cell>
          <cell r="Q1196" t="str">
            <v>Jun'25</v>
          </cell>
          <cell r="R1196">
            <v>2026</v>
          </cell>
          <cell r="S1196"/>
          <cell r="T1196">
            <v>650</v>
          </cell>
          <cell r="U1196">
            <v>2.1630769230769231E-2</v>
          </cell>
          <cell r="V1196" t="str">
            <v>Alien</v>
          </cell>
          <cell r="W1196"/>
          <cell r="X1196"/>
          <cell r="Y1196"/>
          <cell r="Z1196"/>
          <cell r="AA1196"/>
          <cell r="AB1196"/>
          <cell r="AC1196"/>
          <cell r="AD1196"/>
          <cell r="AE1196"/>
          <cell r="AF1196"/>
          <cell r="AG1196"/>
          <cell r="AH1196"/>
          <cell r="AI1196"/>
          <cell r="AJ1196"/>
          <cell r="AK1196"/>
          <cell r="AL1196"/>
          <cell r="AM1196"/>
          <cell r="AN1196">
            <v>30</v>
          </cell>
          <cell r="AO1196"/>
          <cell r="AP1196"/>
          <cell r="AQ1196"/>
          <cell r="AR1196"/>
          <cell r="AS1196"/>
          <cell r="AT1196">
            <v>42.18</v>
          </cell>
          <cell r="AU1196"/>
          <cell r="AV1196"/>
          <cell r="AW1196" t="str">
            <v/>
          </cell>
        </row>
        <row r="1197">
          <cell r="A1197">
            <v>1195</v>
          </cell>
          <cell r="B1197">
            <v>2025</v>
          </cell>
          <cell r="C1197"/>
          <cell r="D1197" t="str">
            <v>0015g00001cbH7AAAU</v>
          </cell>
          <cell r="E1197" t="str">
            <v>M/S ANIL BUILDING STORE</v>
          </cell>
          <cell r="F1197" t="str">
            <v>UTTAR PRADESH</v>
          </cell>
          <cell r="G1197" t="str">
            <v>PILIBHIT</v>
          </cell>
          <cell r="H1197" t="str">
            <v>Bareilly</v>
          </cell>
          <cell r="I1197" t="str">
            <v>Khandelwal Associates</v>
          </cell>
          <cell r="J1197" t="str">
            <v>SHIV KUMAR</v>
          </cell>
          <cell r="K1197"/>
          <cell r="L1197" t="str">
            <v>C12818</v>
          </cell>
          <cell r="M1197" t="str">
            <v>North</v>
          </cell>
          <cell r="N1197">
            <v>262201</v>
          </cell>
          <cell r="O1197" t="str">
            <v>09AGFPA0372G1ZT</v>
          </cell>
          <cell r="P1197">
            <v>9871903895</v>
          </cell>
          <cell r="Q1197" t="str">
            <v>Jun'25</v>
          </cell>
          <cell r="R1197">
            <v>2026</v>
          </cell>
          <cell r="S1197"/>
          <cell r="T1197">
            <v>80</v>
          </cell>
          <cell r="U1197">
            <v>2.5000000000000001E-2</v>
          </cell>
          <cell r="V1197" t="str">
            <v>Challenger</v>
          </cell>
          <cell r="W1197"/>
          <cell r="X1197"/>
          <cell r="Y1197"/>
          <cell r="Z1197"/>
          <cell r="AA1197"/>
          <cell r="AB1197"/>
          <cell r="AC1197"/>
          <cell r="AD1197"/>
          <cell r="AE1197"/>
          <cell r="AF1197"/>
          <cell r="AG1197"/>
          <cell r="AH1197"/>
          <cell r="AI1197"/>
          <cell r="AJ1197"/>
          <cell r="AK1197"/>
          <cell r="AL1197"/>
          <cell r="AM1197"/>
          <cell r="AN1197">
            <v>10</v>
          </cell>
          <cell r="AO1197"/>
          <cell r="AP1197"/>
          <cell r="AQ1197"/>
          <cell r="AR1197"/>
          <cell r="AS1197">
            <v>5</v>
          </cell>
          <cell r="AT1197">
            <v>1</v>
          </cell>
          <cell r="AU1197">
            <v>5</v>
          </cell>
          <cell r="AV1197"/>
          <cell r="AW1197">
            <v>5</v>
          </cell>
        </row>
        <row r="1198">
          <cell r="A1198">
            <v>1196</v>
          </cell>
          <cell r="B1198">
            <v>2025</v>
          </cell>
          <cell r="C1198"/>
          <cell r="D1198" t="str">
            <v>001J100000BafauIAB</v>
          </cell>
          <cell r="E1198" t="str">
            <v>GUPTA SALES CORPORATION</v>
          </cell>
          <cell r="F1198" t="str">
            <v>DELHI</v>
          </cell>
          <cell r="G1198" t="str">
            <v>SOUTH</v>
          </cell>
          <cell r="H1198"/>
          <cell r="I1198" t="str">
            <v>MAHENDRA STEELS</v>
          </cell>
          <cell r="J1198" t="str">
            <v>Aman kumar</v>
          </cell>
          <cell r="K1198"/>
          <cell r="L1198" t="str">
            <v>C12832</v>
          </cell>
          <cell r="M1198" t="str">
            <v>North</v>
          </cell>
          <cell r="N1198">
            <v>110014</v>
          </cell>
          <cell r="O1198" t="str">
            <v>07AAPPG2627J1ZK</v>
          </cell>
          <cell r="P1198">
            <v>9818242546</v>
          </cell>
          <cell r="Q1198" t="str">
            <v>Jun'25</v>
          </cell>
          <cell r="R1198">
            <v>2026</v>
          </cell>
          <cell r="S1198"/>
          <cell r="T1198">
            <v>300</v>
          </cell>
          <cell r="U1198">
            <v>0</v>
          </cell>
          <cell r="V1198" t="str">
            <v>Alien</v>
          </cell>
          <cell r="W1198"/>
          <cell r="X1198"/>
          <cell r="Y1198"/>
          <cell r="Z1198"/>
          <cell r="AA1198"/>
          <cell r="AB1198"/>
          <cell r="AC1198"/>
          <cell r="AD1198"/>
          <cell r="AE1198"/>
          <cell r="AF1198"/>
          <cell r="AG1198"/>
          <cell r="AH1198"/>
          <cell r="AI1198"/>
          <cell r="AJ1198"/>
          <cell r="AK1198"/>
          <cell r="AL1198"/>
          <cell r="AM1198"/>
          <cell r="AN1198">
            <v>3.92</v>
          </cell>
          <cell r="AO1198"/>
          <cell r="AP1198"/>
          <cell r="AQ1198"/>
          <cell r="AR1198"/>
          <cell r="AS1198"/>
          <cell r="AU1198"/>
          <cell r="AV1198"/>
          <cell r="AW1198" t="str">
            <v/>
          </cell>
        </row>
        <row r="1199">
          <cell r="A1199">
            <v>1197</v>
          </cell>
          <cell r="B1199">
            <v>2025</v>
          </cell>
          <cell r="C1199"/>
          <cell r="D1199" t="str">
            <v>001J100000Vn6xxIAB</v>
          </cell>
          <cell r="E1199" t="str">
            <v>KHANDELWAL  STEELS</v>
          </cell>
          <cell r="F1199" t="str">
            <v>DELHI</v>
          </cell>
          <cell r="G1199" t="str">
            <v>SOUTH</v>
          </cell>
          <cell r="H1199"/>
          <cell r="I1199" t="str">
            <v>MAHENDRA STEELS</v>
          </cell>
          <cell r="J1199" t="str">
            <v>Aman kumar</v>
          </cell>
          <cell r="K1199"/>
          <cell r="L1199" t="str">
            <v>C12832</v>
          </cell>
          <cell r="M1199" t="str">
            <v>North</v>
          </cell>
          <cell r="N1199">
            <v>110030</v>
          </cell>
          <cell r="O1199" t="str">
            <v>07ABDFK0080E1ZR</v>
          </cell>
          <cell r="P1199">
            <v>9711127499</v>
          </cell>
          <cell r="Q1199" t="str">
            <v>Jun'25</v>
          </cell>
          <cell r="R1199">
            <v>2026</v>
          </cell>
          <cell r="S1199"/>
          <cell r="T1199">
            <v>300</v>
          </cell>
          <cell r="U1199">
            <v>9.056666666666667E-2</v>
          </cell>
          <cell r="V1199" t="str">
            <v>Alien</v>
          </cell>
          <cell r="W1199"/>
          <cell r="X1199"/>
          <cell r="Y1199"/>
          <cell r="Z1199"/>
          <cell r="AA1199"/>
          <cell r="AB1199"/>
          <cell r="AC1199"/>
          <cell r="AD1199"/>
          <cell r="AE1199"/>
          <cell r="AF1199"/>
          <cell r="AG1199"/>
          <cell r="AH1199"/>
          <cell r="AI1199"/>
          <cell r="AJ1199"/>
          <cell r="AK1199"/>
          <cell r="AL1199"/>
          <cell r="AM1199"/>
          <cell r="AN1199">
            <v>50.23</v>
          </cell>
          <cell r="AO1199">
            <v>132.03</v>
          </cell>
          <cell r="AP1199">
            <v>77.650000000000006</v>
          </cell>
          <cell r="AQ1199">
            <v>118.72</v>
          </cell>
          <cell r="AR1199">
            <v>24</v>
          </cell>
          <cell r="AS1199">
            <v>35.65</v>
          </cell>
          <cell r="AT1199">
            <v>22.01</v>
          </cell>
          <cell r="AU1199">
            <v>53</v>
          </cell>
          <cell r="AV1199">
            <v>6.5</v>
          </cell>
          <cell r="AW1199">
            <v>51</v>
          </cell>
        </row>
        <row r="1200">
          <cell r="A1200">
            <v>1198</v>
          </cell>
          <cell r="B1200">
            <v>2025</v>
          </cell>
          <cell r="C1200"/>
          <cell r="D1200" t="str">
            <v>001J100000VngxMIAR</v>
          </cell>
          <cell r="E1200" t="str">
            <v>SHREE BALAJI STEEL AND CEMENT</v>
          </cell>
          <cell r="F1200" t="str">
            <v>DELHI</v>
          </cell>
          <cell r="G1200" t="str">
            <v>SOUTH</v>
          </cell>
          <cell r="H1200"/>
          <cell r="I1200" t="str">
            <v>MAHENDRA STEELS</v>
          </cell>
          <cell r="J1200" t="str">
            <v>Aman kumar</v>
          </cell>
          <cell r="K1200"/>
          <cell r="L1200" t="str">
            <v>C12832</v>
          </cell>
          <cell r="M1200" t="str">
            <v>North</v>
          </cell>
          <cell r="N1200">
            <v>110074</v>
          </cell>
          <cell r="O1200" t="str">
            <v>07DVCPK7985L1ZS</v>
          </cell>
          <cell r="P1200">
            <v>9212223043</v>
          </cell>
          <cell r="Q1200" t="str">
            <v>Jun'25</v>
          </cell>
          <cell r="R1200">
            <v>2026</v>
          </cell>
          <cell r="S1200"/>
          <cell r="T1200">
            <v>100</v>
          </cell>
          <cell r="U1200">
            <v>0</v>
          </cell>
          <cell r="V1200" t="str">
            <v>Challenger</v>
          </cell>
          <cell r="W1200"/>
          <cell r="X1200"/>
          <cell r="Y1200"/>
          <cell r="Z1200"/>
          <cell r="AA1200"/>
          <cell r="AB1200"/>
          <cell r="AC1200"/>
          <cell r="AD1200"/>
          <cell r="AE1200"/>
          <cell r="AF1200"/>
          <cell r="AG1200"/>
          <cell r="AH1200"/>
          <cell r="AI1200"/>
          <cell r="AJ1200"/>
          <cell r="AK1200"/>
          <cell r="AL1200"/>
          <cell r="AM1200"/>
          <cell r="AN1200">
            <v>10.4</v>
          </cell>
          <cell r="AO1200">
            <v>50.61</v>
          </cell>
          <cell r="AP1200">
            <v>9.18</v>
          </cell>
          <cell r="AQ1200"/>
          <cell r="AR1200">
            <v>4</v>
          </cell>
          <cell r="AS1200"/>
          <cell r="AU1200"/>
          <cell r="AV1200"/>
          <cell r="AW1200" t="str">
            <v/>
          </cell>
        </row>
        <row r="1201">
          <cell r="A1201">
            <v>1199</v>
          </cell>
          <cell r="B1201">
            <v>2025</v>
          </cell>
          <cell r="C1201"/>
          <cell r="D1201" t="str">
            <v>0015g00001dIBhxAAG</v>
          </cell>
          <cell r="E1201" t="str">
            <v>SHREE SHYAM STEEL</v>
          </cell>
          <cell r="F1201" t="str">
            <v>DELHI</v>
          </cell>
          <cell r="G1201" t="str">
            <v>SOUTH</v>
          </cell>
          <cell r="H1201"/>
          <cell r="I1201" t="str">
            <v>MAHENDRA STEELS</v>
          </cell>
          <cell r="J1201" t="str">
            <v>Aman kumar</v>
          </cell>
          <cell r="K1201"/>
          <cell r="L1201" t="str">
            <v>C12832</v>
          </cell>
          <cell r="M1201" t="str">
            <v>North</v>
          </cell>
          <cell r="N1201">
            <v>110047</v>
          </cell>
          <cell r="O1201" t="str">
            <v>07ANTPA7861M1ZB</v>
          </cell>
          <cell r="P1201">
            <v>8010117407</v>
          </cell>
          <cell r="Q1201" t="str">
            <v>Jun'25</v>
          </cell>
          <cell r="R1201">
            <v>2026</v>
          </cell>
          <cell r="S1201"/>
          <cell r="T1201">
            <v>100</v>
          </cell>
          <cell r="U1201">
            <v>0</v>
          </cell>
          <cell r="V1201" t="str">
            <v>Challenger</v>
          </cell>
          <cell r="W1201"/>
          <cell r="X1201"/>
          <cell r="Y1201"/>
          <cell r="Z1201"/>
          <cell r="AA1201"/>
          <cell r="AB1201"/>
          <cell r="AC1201"/>
          <cell r="AD1201"/>
          <cell r="AE1201"/>
          <cell r="AF1201"/>
          <cell r="AG1201"/>
          <cell r="AH1201"/>
          <cell r="AI1201"/>
          <cell r="AJ1201"/>
          <cell r="AK1201"/>
          <cell r="AL1201"/>
          <cell r="AM1201"/>
          <cell r="AN1201">
            <v>10.5</v>
          </cell>
          <cell r="AO1201"/>
          <cell r="AP1201"/>
          <cell r="AQ1201"/>
          <cell r="AR1201">
            <v>2</v>
          </cell>
          <cell r="AS1201"/>
          <cell r="AU1201"/>
          <cell r="AV1201"/>
          <cell r="AW1201" t="str">
            <v/>
          </cell>
        </row>
        <row r="1202">
          <cell r="A1202">
            <v>1200</v>
          </cell>
          <cell r="B1202">
            <v>2025</v>
          </cell>
          <cell r="C1202"/>
          <cell r="D1202" t="str">
            <v>001J100000VngwnIAB</v>
          </cell>
          <cell r="E1202" t="str">
            <v>DADA HARIDASS CONSTRUCTION COMPANY</v>
          </cell>
          <cell r="F1202" t="str">
            <v>DELHI</v>
          </cell>
          <cell r="G1202" t="str">
            <v>SOUTH WEST</v>
          </cell>
          <cell r="H1202"/>
          <cell r="I1202" t="str">
            <v>MAHENDRA STEELS</v>
          </cell>
          <cell r="J1202" t="str">
            <v>Aman kumar</v>
          </cell>
          <cell r="K1202"/>
          <cell r="L1202" t="str">
            <v>C12832</v>
          </cell>
          <cell r="M1202" t="str">
            <v>North</v>
          </cell>
          <cell r="N1202">
            <v>110072</v>
          </cell>
          <cell r="O1202" t="str">
            <v>07AKJPD1694C1ZE</v>
          </cell>
          <cell r="P1202">
            <v>9212611000</v>
          </cell>
          <cell r="Q1202" t="str">
            <v>Jun'25</v>
          </cell>
          <cell r="R1202">
            <v>2026</v>
          </cell>
          <cell r="S1202"/>
          <cell r="T1202">
            <v>20</v>
          </cell>
          <cell r="U1202">
            <v>0.25833333333333336</v>
          </cell>
          <cell r="V1202" t="str">
            <v>Friendly</v>
          </cell>
          <cell r="W1202"/>
          <cell r="X1202"/>
          <cell r="Y1202"/>
          <cell r="Z1202"/>
          <cell r="AA1202"/>
          <cell r="AB1202"/>
          <cell r="AC1202"/>
          <cell r="AD1202"/>
          <cell r="AE1202"/>
          <cell r="AF1202"/>
          <cell r="AG1202"/>
          <cell r="AH1202"/>
          <cell r="AI1202"/>
          <cell r="AJ1202"/>
          <cell r="AK1202"/>
          <cell r="AL1202"/>
          <cell r="AM1202"/>
          <cell r="AN1202">
            <v>12.2</v>
          </cell>
          <cell r="AO1202"/>
          <cell r="AP1202">
            <v>5.0999999999999996</v>
          </cell>
          <cell r="AQ1202">
            <v>2</v>
          </cell>
          <cell r="AR1202">
            <v>3</v>
          </cell>
          <cell r="AS1202">
            <v>5</v>
          </cell>
          <cell r="AT1202">
            <v>6</v>
          </cell>
          <cell r="AU1202">
            <v>6</v>
          </cell>
          <cell r="AV1202">
            <v>3.5</v>
          </cell>
          <cell r="AW1202">
            <v>2</v>
          </cell>
        </row>
        <row r="1203">
          <cell r="A1203">
            <v>1201</v>
          </cell>
          <cell r="B1203">
            <v>2025</v>
          </cell>
          <cell r="C1203"/>
          <cell r="D1203" t="str">
            <v>001J100000Vnk3hIAB</v>
          </cell>
          <cell r="E1203" t="str">
            <v>SANJAY CEMENT TRADERS</v>
          </cell>
          <cell r="F1203" t="str">
            <v>DELHI</v>
          </cell>
          <cell r="G1203" t="str">
            <v>SOUTH</v>
          </cell>
          <cell r="H1203"/>
          <cell r="I1203" t="str">
            <v>MAHENDRA STEELS</v>
          </cell>
          <cell r="J1203" t="str">
            <v>Aman kumar</v>
          </cell>
          <cell r="K1203"/>
          <cell r="L1203" t="str">
            <v>C12832</v>
          </cell>
          <cell r="M1203" t="str">
            <v>North</v>
          </cell>
          <cell r="N1203">
            <v>110044</v>
          </cell>
          <cell r="O1203" t="str">
            <v>07AAKPK2281R1Z3</v>
          </cell>
          <cell r="P1203">
            <v>9810591122</v>
          </cell>
          <cell r="Q1203" t="str">
            <v>Jun'25</v>
          </cell>
          <cell r="R1203">
            <v>2026</v>
          </cell>
          <cell r="S1203"/>
          <cell r="T1203">
            <v>100</v>
          </cell>
          <cell r="U1203">
            <v>0</v>
          </cell>
          <cell r="V1203" t="str">
            <v>Challenger</v>
          </cell>
          <cell r="W1203"/>
          <cell r="X1203"/>
          <cell r="Y1203"/>
          <cell r="Z1203"/>
          <cell r="AA1203"/>
          <cell r="AB1203"/>
          <cell r="AC1203"/>
          <cell r="AD1203"/>
          <cell r="AE1203"/>
          <cell r="AF1203"/>
          <cell r="AG1203"/>
          <cell r="AH1203"/>
          <cell r="AI1203"/>
          <cell r="AJ1203"/>
          <cell r="AK1203"/>
          <cell r="AL1203"/>
          <cell r="AM1203"/>
          <cell r="AN1203">
            <v>4.57</v>
          </cell>
          <cell r="AO1203"/>
          <cell r="AP1203"/>
          <cell r="AQ1203"/>
          <cell r="AR1203"/>
          <cell r="AS1203"/>
          <cell r="AU1203"/>
          <cell r="AV1203"/>
          <cell r="AW1203">
            <v>3</v>
          </cell>
        </row>
        <row r="1204">
          <cell r="A1204">
            <v>1202</v>
          </cell>
          <cell r="B1204">
            <v>2025</v>
          </cell>
          <cell r="C1204"/>
          <cell r="D1204" t="str">
            <v>001J100000VnFv5IAF</v>
          </cell>
          <cell r="E1204" t="str">
            <v>TUTEJA STEEL CORPORATION</v>
          </cell>
          <cell r="F1204" t="str">
            <v>HARYANA</v>
          </cell>
          <cell r="G1204" t="str">
            <v>GURUGRAM</v>
          </cell>
          <cell r="H1204" t="str">
            <v>Gurugram</v>
          </cell>
          <cell r="I1204" t="str">
            <v>NIKUNJ UDYOG</v>
          </cell>
          <cell r="J1204" t="str">
            <v>Shiv Shankar Sharma</v>
          </cell>
          <cell r="K1204"/>
          <cell r="L1204" t="str">
            <v>C12828</v>
          </cell>
          <cell r="M1204" t="str">
            <v>North</v>
          </cell>
          <cell r="N1204">
            <v>122001</v>
          </cell>
          <cell r="O1204" t="str">
            <v>06CJMPT0650A1ZF</v>
          </cell>
          <cell r="P1204">
            <v>9555690735</v>
          </cell>
          <cell r="Q1204" t="str">
            <v>Jun'25</v>
          </cell>
          <cell r="R1204">
            <v>2026</v>
          </cell>
          <cell r="S1204"/>
          <cell r="T1204">
            <v>125</v>
          </cell>
          <cell r="U1204">
            <v>2.6666666666666668E-2</v>
          </cell>
          <cell r="V1204" t="str">
            <v>Challenger</v>
          </cell>
          <cell r="W1204"/>
          <cell r="X1204"/>
          <cell r="Y1204"/>
          <cell r="Z1204"/>
          <cell r="AA1204"/>
          <cell r="AB1204"/>
          <cell r="AC1204"/>
          <cell r="AD1204"/>
          <cell r="AE1204"/>
          <cell r="AF1204"/>
          <cell r="AG1204"/>
          <cell r="AH1204"/>
          <cell r="AI1204"/>
          <cell r="AJ1204"/>
          <cell r="AK1204"/>
          <cell r="AL1204"/>
          <cell r="AM1204"/>
          <cell r="AN1204">
            <v>35</v>
          </cell>
          <cell r="AO1204"/>
          <cell r="AP1204"/>
          <cell r="AQ1204"/>
          <cell r="AR1204"/>
          <cell r="AS1204"/>
          <cell r="AU1204">
            <v>10</v>
          </cell>
          <cell r="AV1204"/>
          <cell r="AW1204" t="str">
            <v/>
          </cell>
        </row>
        <row r="1205">
          <cell r="A1205">
            <v>1203</v>
          </cell>
          <cell r="B1205">
            <v>2025</v>
          </cell>
          <cell r="C1205"/>
          <cell r="D1205" t="str">
            <v>0015g00001X5o8fAAB</v>
          </cell>
          <cell r="E1205" t="str">
            <v>J.D. ENTERPRISES</v>
          </cell>
          <cell r="F1205" t="str">
            <v>HARYANA</v>
          </cell>
          <cell r="G1205" t="str">
            <v>GURUGRAM</v>
          </cell>
          <cell r="H1205" t="str">
            <v>Gurugram</v>
          </cell>
          <cell r="I1205" t="str">
            <v>NIKUNJ UDYOG</v>
          </cell>
          <cell r="J1205" t="str">
            <v>Shiv Shankar Sharma</v>
          </cell>
          <cell r="K1205"/>
          <cell r="L1205" t="str">
            <v>C12828</v>
          </cell>
          <cell r="M1205" t="str">
            <v>North</v>
          </cell>
          <cell r="N1205">
            <v>122102</v>
          </cell>
          <cell r="O1205" t="str">
            <v>06CMRPD1103J1ZB</v>
          </cell>
          <cell r="P1205">
            <v>9728800017</v>
          </cell>
          <cell r="Q1205" t="str">
            <v>Jun'25</v>
          </cell>
          <cell r="R1205">
            <v>2026</v>
          </cell>
          <cell r="S1205"/>
          <cell r="T1205">
            <v>60</v>
          </cell>
          <cell r="U1205">
            <v>0</v>
          </cell>
          <cell r="V1205" t="str">
            <v>Challenger</v>
          </cell>
          <cell r="W1205"/>
          <cell r="X1205"/>
          <cell r="Y1205"/>
          <cell r="Z1205"/>
          <cell r="AA1205"/>
          <cell r="AB1205"/>
          <cell r="AC1205"/>
          <cell r="AD1205"/>
          <cell r="AE1205"/>
          <cell r="AF1205"/>
          <cell r="AG1205"/>
          <cell r="AH1205"/>
          <cell r="AI1205"/>
          <cell r="AJ1205"/>
          <cell r="AK1205"/>
          <cell r="AL1205"/>
          <cell r="AM1205"/>
          <cell r="AN1205">
            <v>6</v>
          </cell>
          <cell r="AO1205"/>
          <cell r="AP1205"/>
          <cell r="AQ1205"/>
          <cell r="AR1205"/>
          <cell r="AS1205"/>
          <cell r="AU1205"/>
          <cell r="AV1205"/>
          <cell r="AW1205" t="str">
            <v/>
          </cell>
        </row>
        <row r="1206">
          <cell r="A1206">
            <v>1204</v>
          </cell>
          <cell r="B1206">
            <v>2025</v>
          </cell>
          <cell r="C1206"/>
          <cell r="D1206" t="str">
            <v>0015g00001W49BmAAJ</v>
          </cell>
          <cell r="E1206" t="str">
            <v>GOYAL IRON AND STEELS</v>
          </cell>
          <cell r="F1206" t="str">
            <v>HARYANA</v>
          </cell>
          <cell r="G1206" t="str">
            <v>GURUGRAM</v>
          </cell>
          <cell r="H1206" t="str">
            <v>Gurugram</v>
          </cell>
          <cell r="I1206" t="str">
            <v>NIKUNJ UDYOG</v>
          </cell>
          <cell r="J1206" t="str">
            <v>Shiv Shankar Sharma</v>
          </cell>
          <cell r="K1206"/>
          <cell r="L1206" t="str">
            <v>C12828</v>
          </cell>
          <cell r="M1206" t="str">
            <v>North</v>
          </cell>
          <cell r="N1206">
            <v>122001</v>
          </cell>
          <cell r="O1206" t="str">
            <v>06CLNPG9053R1Z9</v>
          </cell>
          <cell r="P1206">
            <v>7665481609</v>
          </cell>
          <cell r="Q1206" t="str">
            <v>Jun'25</v>
          </cell>
          <cell r="R1206">
            <v>2026</v>
          </cell>
          <cell r="S1206"/>
          <cell r="T1206">
            <v>60</v>
          </cell>
          <cell r="U1206">
            <v>0</v>
          </cell>
          <cell r="V1206" t="str">
            <v>Challenger</v>
          </cell>
          <cell r="W1206"/>
          <cell r="X1206"/>
          <cell r="Y1206"/>
          <cell r="Z1206"/>
          <cell r="AA1206"/>
          <cell r="AB1206"/>
          <cell r="AC1206"/>
          <cell r="AD1206"/>
          <cell r="AE1206"/>
          <cell r="AF1206"/>
          <cell r="AG1206"/>
          <cell r="AH1206"/>
          <cell r="AI1206"/>
          <cell r="AJ1206"/>
          <cell r="AK1206"/>
          <cell r="AL1206"/>
          <cell r="AM1206"/>
          <cell r="AN1206">
            <v>9</v>
          </cell>
          <cell r="AO1206"/>
          <cell r="AP1206"/>
          <cell r="AQ1206"/>
          <cell r="AR1206"/>
          <cell r="AS1206"/>
          <cell r="AU1206"/>
          <cell r="AV1206"/>
          <cell r="AW1206" t="str">
            <v/>
          </cell>
        </row>
        <row r="1207">
          <cell r="A1207">
            <v>1205</v>
          </cell>
          <cell r="B1207">
            <v>2025</v>
          </cell>
          <cell r="C1207"/>
          <cell r="D1207" t="str">
            <v>0015g00001bZGJVAA4</v>
          </cell>
          <cell r="E1207" t="str">
            <v>Raghav Traders</v>
          </cell>
          <cell r="F1207" t="str">
            <v>UTTAR PRADESH</v>
          </cell>
          <cell r="G1207" t="str">
            <v>GHAZIABAD</v>
          </cell>
          <cell r="H1207" t="str">
            <v>Ghaziabad</v>
          </cell>
          <cell r="I1207" t="str">
            <v>OPTRIX INFRA LLP</v>
          </cell>
          <cell r="J1207" t="str">
            <v>Aashish Goyal</v>
          </cell>
          <cell r="K1207"/>
          <cell r="L1207" t="str">
            <v>001J100000PJG7oIAH</v>
          </cell>
          <cell r="M1207" t="str">
            <v>North</v>
          </cell>
          <cell r="N1207">
            <v>201010</v>
          </cell>
          <cell r="O1207" t="str">
            <v>09UHGFT5644TZP</v>
          </cell>
          <cell r="P1207">
            <v>9368938791</v>
          </cell>
          <cell r="Q1207" t="str">
            <v>Jun'25</v>
          </cell>
          <cell r="R1207">
            <v>2026</v>
          </cell>
          <cell r="S1207"/>
          <cell r="T1207">
            <v>180</v>
          </cell>
          <cell r="U1207">
            <v>0</v>
          </cell>
          <cell r="V1207" t="str">
            <v>Challenger</v>
          </cell>
          <cell r="W1207"/>
          <cell r="X1207"/>
          <cell r="Y1207"/>
          <cell r="Z1207"/>
          <cell r="AA1207"/>
          <cell r="AB1207"/>
          <cell r="AC1207"/>
          <cell r="AD1207"/>
          <cell r="AE1207"/>
          <cell r="AF1207"/>
          <cell r="AG1207"/>
          <cell r="AH1207"/>
          <cell r="AI1207"/>
          <cell r="AJ1207"/>
          <cell r="AK1207"/>
          <cell r="AL1207"/>
          <cell r="AM1207"/>
          <cell r="AN1207">
            <v>2</v>
          </cell>
          <cell r="AO1207">
            <v>3</v>
          </cell>
          <cell r="AP1207"/>
          <cell r="AQ1207"/>
          <cell r="AR1207"/>
          <cell r="AS1207"/>
          <cell r="AU1207"/>
          <cell r="AV1207"/>
          <cell r="AW1207" t="str">
            <v/>
          </cell>
        </row>
        <row r="1208">
          <cell r="A1208">
            <v>1206</v>
          </cell>
          <cell r="B1208">
            <v>2025</v>
          </cell>
          <cell r="C1208"/>
          <cell r="D1208" t="str">
            <v>001J100000RyRD2IAN</v>
          </cell>
          <cell r="E1208" t="str">
            <v>AKSHARA CEMENT AND IRON STORE</v>
          </cell>
          <cell r="F1208" t="str">
            <v>UTTAR PRADESH</v>
          </cell>
          <cell r="G1208" t="str">
            <v>BAGHPAT</v>
          </cell>
          <cell r="H1208" t="str">
            <v>baghpat</v>
          </cell>
          <cell r="I1208" t="str">
            <v>OPTRIX INFRA LLP</v>
          </cell>
          <cell r="J1208" t="str">
            <v>Aashish Goyal</v>
          </cell>
          <cell r="K1208"/>
          <cell r="L1208" t="str">
            <v>001J100000PJG7oIAH</v>
          </cell>
          <cell r="M1208" t="str">
            <v>North</v>
          </cell>
          <cell r="N1208">
            <v>250621</v>
          </cell>
          <cell r="O1208" t="str">
            <v>09BVWPK1560P1ZN</v>
          </cell>
          <cell r="P1208">
            <v>9045000886</v>
          </cell>
          <cell r="Q1208" t="str">
            <v>Jun'25</v>
          </cell>
          <cell r="R1208">
            <v>2026</v>
          </cell>
          <cell r="S1208"/>
          <cell r="T1208">
            <v>100</v>
          </cell>
          <cell r="U1208">
            <v>0</v>
          </cell>
          <cell r="V1208" t="str">
            <v>Challenger</v>
          </cell>
          <cell r="W1208"/>
          <cell r="X1208"/>
          <cell r="Y1208"/>
          <cell r="Z1208"/>
          <cell r="AA1208"/>
          <cell r="AB1208"/>
          <cell r="AC1208"/>
          <cell r="AD1208"/>
          <cell r="AE1208"/>
          <cell r="AF1208"/>
          <cell r="AG1208"/>
          <cell r="AH1208"/>
          <cell r="AI1208"/>
          <cell r="AJ1208"/>
          <cell r="AK1208"/>
          <cell r="AL1208"/>
          <cell r="AM1208"/>
          <cell r="AN1208">
            <v>3</v>
          </cell>
          <cell r="AO1208">
            <v>3</v>
          </cell>
          <cell r="AP1208">
            <v>2</v>
          </cell>
          <cell r="AQ1208">
            <v>3</v>
          </cell>
          <cell r="AR1208"/>
          <cell r="AS1208"/>
          <cell r="AU1208"/>
          <cell r="AV1208"/>
          <cell r="AW1208" t="str">
            <v/>
          </cell>
        </row>
        <row r="1209">
          <cell r="A1209">
            <v>1207</v>
          </cell>
          <cell r="B1209">
            <v>2025</v>
          </cell>
          <cell r="C1209"/>
          <cell r="D1209" t="str">
            <v>001J100000RyR7oIAF</v>
          </cell>
          <cell r="E1209" t="str">
            <v>VIPUL &amp; CHIRAG STEELS</v>
          </cell>
          <cell r="F1209" t="str">
            <v>UTTAR PRADESH</v>
          </cell>
          <cell r="G1209" t="str">
            <v>BAGHPAT</v>
          </cell>
          <cell r="H1209" t="str">
            <v>baghpat</v>
          </cell>
          <cell r="I1209" t="str">
            <v>OPTRIX INFRA LLP</v>
          </cell>
          <cell r="J1209" t="str">
            <v>Aashish Goyal</v>
          </cell>
          <cell r="K1209"/>
          <cell r="L1209" t="str">
            <v>001J100000PJG7oIAH</v>
          </cell>
          <cell r="M1209" t="str">
            <v>North</v>
          </cell>
          <cell r="N1209">
            <v>250101</v>
          </cell>
          <cell r="O1209" t="str">
            <v>09AANFV9982F1Z9</v>
          </cell>
          <cell r="P1209">
            <v>9557560098</v>
          </cell>
          <cell r="Q1209" t="str">
            <v>Jun'25</v>
          </cell>
          <cell r="R1209">
            <v>2026</v>
          </cell>
          <cell r="S1209"/>
          <cell r="T1209">
            <v>150</v>
          </cell>
          <cell r="U1209">
            <v>0</v>
          </cell>
          <cell r="V1209" t="str">
            <v>Challenger</v>
          </cell>
          <cell r="W1209"/>
          <cell r="X1209"/>
          <cell r="Y1209"/>
          <cell r="Z1209"/>
          <cell r="AA1209"/>
          <cell r="AB1209"/>
          <cell r="AC1209"/>
          <cell r="AD1209"/>
          <cell r="AE1209"/>
          <cell r="AF1209"/>
          <cell r="AG1209"/>
          <cell r="AH1209"/>
          <cell r="AI1209"/>
          <cell r="AJ1209"/>
          <cell r="AK1209"/>
          <cell r="AL1209"/>
          <cell r="AM1209"/>
          <cell r="AN1209">
            <v>2</v>
          </cell>
          <cell r="AO1209">
            <v>4</v>
          </cell>
          <cell r="AP1209">
            <v>3</v>
          </cell>
          <cell r="AQ1209">
            <v>3</v>
          </cell>
          <cell r="AR1209"/>
          <cell r="AS1209"/>
          <cell r="AU1209"/>
          <cell r="AV1209"/>
          <cell r="AW1209" t="str">
            <v/>
          </cell>
        </row>
        <row r="1210">
          <cell r="A1210">
            <v>1208</v>
          </cell>
          <cell r="B1210">
            <v>2025</v>
          </cell>
          <cell r="C1210"/>
          <cell r="D1210" t="str">
            <v>001J1000002j05jIAA</v>
          </cell>
          <cell r="E1210" t="str">
            <v>Lead - 9412054577</v>
          </cell>
          <cell r="F1210" t="str">
            <v>UTTARAKHAND</v>
          </cell>
          <cell r="G1210" t="str">
            <v>DEHRADUN</v>
          </cell>
          <cell r="H1210" t="str">
            <v>Dehradun</v>
          </cell>
          <cell r="I1210" t="str">
            <v>SHIVA SALES INDIA CORPORATION</v>
          </cell>
          <cell r="J1210" t="str">
            <v>Rajive Gupta</v>
          </cell>
          <cell r="K1210"/>
          <cell r="L1210" t="str">
            <v>C12821</v>
          </cell>
          <cell r="M1210" t="str">
            <v>North</v>
          </cell>
          <cell r="N1210">
            <v>248001</v>
          </cell>
          <cell r="O1210">
            <v>0</v>
          </cell>
          <cell r="P1210">
            <v>0</v>
          </cell>
          <cell r="Q1210" t="str">
            <v>Jun'25</v>
          </cell>
          <cell r="R1210">
            <v>2026</v>
          </cell>
          <cell r="S1210"/>
          <cell r="T1210">
            <v>150</v>
          </cell>
          <cell r="U1210">
            <v>0.16024444444444444</v>
          </cell>
          <cell r="V1210" t="str">
            <v>Star</v>
          </cell>
          <cell r="W1210"/>
          <cell r="X1210"/>
          <cell r="Y1210"/>
          <cell r="Z1210"/>
          <cell r="AA1210"/>
          <cell r="AB1210"/>
          <cell r="AC1210"/>
          <cell r="AD1210"/>
          <cell r="AE1210"/>
          <cell r="AF1210"/>
          <cell r="AG1210"/>
          <cell r="AH1210"/>
          <cell r="AI1210"/>
          <cell r="AJ1210"/>
          <cell r="AK1210"/>
          <cell r="AL1210"/>
          <cell r="AM1210"/>
          <cell r="AN1210">
            <v>30</v>
          </cell>
          <cell r="AO1210">
            <v>45.01</v>
          </cell>
          <cell r="AP1210">
            <v>30</v>
          </cell>
          <cell r="AQ1210"/>
          <cell r="AR1210">
            <v>20</v>
          </cell>
          <cell r="AS1210">
            <v>20</v>
          </cell>
          <cell r="AT1210">
            <v>34.11</v>
          </cell>
          <cell r="AU1210">
            <v>38</v>
          </cell>
          <cell r="AV1210"/>
          <cell r="AW1210" t="str">
            <v/>
          </cell>
        </row>
        <row r="1211">
          <cell r="A1211">
            <v>1209</v>
          </cell>
          <cell r="B1211">
            <v>2025</v>
          </cell>
          <cell r="C1211"/>
          <cell r="D1211" t="str">
            <v>0015g00001EJPAaAAP</v>
          </cell>
          <cell r="E1211" t="str">
            <v>M/S CHAWLA  ISPAT PRIVATE  LIMITED</v>
          </cell>
          <cell r="F1211" t="str">
            <v>UTTARAKHAND</v>
          </cell>
          <cell r="G1211" t="str">
            <v>UDAM SINGH NAGAR</v>
          </cell>
          <cell r="H1211"/>
          <cell r="I1211" t="str">
            <v>SHIVA SALES INDIA CORPORATION</v>
          </cell>
          <cell r="J1211" t="str">
            <v>Manoj Yadav</v>
          </cell>
          <cell r="K1211"/>
          <cell r="L1211" t="str">
            <v>C12821</v>
          </cell>
          <cell r="M1211" t="str">
            <v>North</v>
          </cell>
          <cell r="N1211">
            <v>263153</v>
          </cell>
          <cell r="O1211" t="str">
            <v>05AADCC0727A1ZH</v>
          </cell>
          <cell r="P1211">
            <v>9897029025</v>
          </cell>
          <cell r="Q1211" t="str">
            <v>Jun'25</v>
          </cell>
          <cell r="R1211">
            <v>2026</v>
          </cell>
          <cell r="S1211"/>
          <cell r="T1211" t="str">
            <v/>
          </cell>
          <cell r="U1211">
            <v>0</v>
          </cell>
          <cell r="V1211" t="str">
            <v>Potential Not updated</v>
          </cell>
          <cell r="W1211"/>
          <cell r="X1211"/>
          <cell r="Y1211"/>
          <cell r="Z1211"/>
          <cell r="AA1211"/>
          <cell r="AB1211"/>
          <cell r="AC1211"/>
          <cell r="AD1211"/>
          <cell r="AE1211"/>
          <cell r="AF1211"/>
          <cell r="AG1211"/>
          <cell r="AH1211"/>
          <cell r="AI1211"/>
          <cell r="AJ1211"/>
          <cell r="AK1211"/>
          <cell r="AL1211"/>
          <cell r="AM1211"/>
          <cell r="AN1211">
            <v>36</v>
          </cell>
          <cell r="AO1211">
            <v>15</v>
          </cell>
          <cell r="AP1211"/>
          <cell r="AQ1211"/>
          <cell r="AR1211"/>
          <cell r="AS1211"/>
          <cell r="AU1211"/>
          <cell r="AV1211"/>
          <cell r="AW1211" t="str">
            <v/>
          </cell>
        </row>
        <row r="1212">
          <cell r="A1212">
            <v>1210</v>
          </cell>
          <cell r="B1212">
            <v>2025</v>
          </cell>
          <cell r="C1212"/>
          <cell r="D1212" t="str">
            <v>001J100000VnSoPIAV</v>
          </cell>
          <cell r="E1212" t="str">
            <v>M/S MAA PADMAWATI STEEL AND CEMENT</v>
          </cell>
          <cell r="F1212" t="str">
            <v>UTTARAKHAND</v>
          </cell>
          <cell r="G1212" t="str">
            <v>UDAM SINGH NAGAR</v>
          </cell>
          <cell r="H1212"/>
          <cell r="I1212" t="str">
            <v>SHIVA SALES INDIA CORPORATION</v>
          </cell>
          <cell r="J1212" t="str">
            <v>Ravi Kumar</v>
          </cell>
          <cell r="K1212"/>
          <cell r="L1212" t="str">
            <v>C12821</v>
          </cell>
          <cell r="M1212" t="str">
            <v>North</v>
          </cell>
          <cell r="N1212">
            <v>263153</v>
          </cell>
          <cell r="O1212" t="str">
            <v>05AAVFM0568N1ZL</v>
          </cell>
          <cell r="P1212">
            <v>9837014366</v>
          </cell>
          <cell r="Q1212" t="str">
            <v>Jun'25</v>
          </cell>
          <cell r="R1212">
            <v>2026</v>
          </cell>
          <cell r="S1212"/>
          <cell r="T1212">
            <v>30</v>
          </cell>
          <cell r="U1212">
            <v>0</v>
          </cell>
          <cell r="V1212" t="str">
            <v>Minor</v>
          </cell>
          <cell r="W1212"/>
          <cell r="X1212"/>
          <cell r="Y1212"/>
          <cell r="Z1212"/>
          <cell r="AA1212"/>
          <cell r="AB1212"/>
          <cell r="AC1212"/>
          <cell r="AD1212"/>
          <cell r="AE1212"/>
          <cell r="AF1212"/>
          <cell r="AG1212"/>
          <cell r="AH1212"/>
          <cell r="AI1212"/>
          <cell r="AJ1212"/>
          <cell r="AK1212"/>
          <cell r="AL1212"/>
          <cell r="AM1212"/>
          <cell r="AN1212">
            <v>25</v>
          </cell>
          <cell r="AO1212"/>
          <cell r="AP1212"/>
          <cell r="AQ1212"/>
          <cell r="AR1212"/>
          <cell r="AS1212"/>
          <cell r="AU1212"/>
          <cell r="AV1212"/>
          <cell r="AW1212" t="str">
            <v/>
          </cell>
        </row>
        <row r="1213">
          <cell r="A1213">
            <v>1211</v>
          </cell>
          <cell r="B1213">
            <v>2025</v>
          </cell>
          <cell r="C1213"/>
          <cell r="D1213" t="str">
            <v>0015g00001UBHmGAAX</v>
          </cell>
          <cell r="E1213" t="str">
            <v>GULATI TRADERS</v>
          </cell>
          <cell r="F1213" t="str">
            <v>UTTARAKHAND</v>
          </cell>
          <cell r="G1213" t="str">
            <v>HARIDWAR</v>
          </cell>
          <cell r="H1213"/>
          <cell r="I1213" t="str">
            <v>SHIVA SALES INDIA CORPORATION</v>
          </cell>
          <cell r="J1213" t="str">
            <v>Ravi Kumar</v>
          </cell>
          <cell r="K1213"/>
          <cell r="L1213" t="str">
            <v>C12821</v>
          </cell>
          <cell r="M1213" t="str">
            <v>North</v>
          </cell>
          <cell r="N1213">
            <v>247667</v>
          </cell>
          <cell r="O1213">
            <v>0</v>
          </cell>
          <cell r="P1213">
            <v>9045411190</v>
          </cell>
          <cell r="Q1213" t="str">
            <v>Jun'25</v>
          </cell>
          <cell r="R1213">
            <v>2026</v>
          </cell>
          <cell r="S1213"/>
          <cell r="T1213" t="str">
            <v/>
          </cell>
          <cell r="U1213">
            <v>0</v>
          </cell>
          <cell r="V1213" t="str">
            <v>Potential Not updated</v>
          </cell>
          <cell r="W1213"/>
          <cell r="X1213"/>
          <cell r="Y1213"/>
          <cell r="Z1213"/>
          <cell r="AA1213"/>
          <cell r="AB1213"/>
          <cell r="AC1213"/>
          <cell r="AD1213"/>
          <cell r="AE1213"/>
          <cell r="AF1213"/>
          <cell r="AG1213"/>
          <cell r="AH1213"/>
          <cell r="AI1213"/>
          <cell r="AJ1213"/>
          <cell r="AK1213"/>
          <cell r="AL1213"/>
          <cell r="AM1213"/>
          <cell r="AN1213">
            <v>2</v>
          </cell>
          <cell r="AO1213"/>
          <cell r="AP1213"/>
          <cell r="AQ1213"/>
          <cell r="AR1213"/>
          <cell r="AS1213"/>
          <cell r="AU1213"/>
          <cell r="AV1213"/>
          <cell r="AW1213" t="str">
            <v/>
          </cell>
        </row>
        <row r="1214">
          <cell r="A1214">
            <v>1212</v>
          </cell>
          <cell r="B1214">
            <v>2025</v>
          </cell>
          <cell r="C1214"/>
          <cell r="D1214" t="str">
            <v>001J100000RUC4OIAX</v>
          </cell>
          <cell r="E1214" t="str">
            <v>IRON EDGE INFRA</v>
          </cell>
          <cell r="F1214" t="str">
            <v>UTTAR PRADESH</v>
          </cell>
          <cell r="G1214" t="str">
            <v>GAUTAM BUDDHA NAGAR</v>
          </cell>
          <cell r="H1214" t="str">
            <v>Surajpur</v>
          </cell>
          <cell r="I1214" t="str">
            <v>SHASHI STEELS CORPORATION</v>
          </cell>
          <cell r="J1214" t="str">
            <v>Abhijeet Biswas</v>
          </cell>
          <cell r="K1214"/>
          <cell r="L1214" t="str">
            <v>C12816</v>
          </cell>
          <cell r="M1214" t="str">
            <v>North</v>
          </cell>
          <cell r="N1214">
            <v>201311</v>
          </cell>
          <cell r="O1214" t="str">
            <v>09FNJPB5431H1Z0</v>
          </cell>
          <cell r="P1214">
            <v>9873729093</v>
          </cell>
          <cell r="Q1214" t="str">
            <v>Jun'25</v>
          </cell>
          <cell r="R1214">
            <v>2026</v>
          </cell>
          <cell r="S1214"/>
          <cell r="T1214">
            <v>70</v>
          </cell>
          <cell r="U1214">
            <v>0</v>
          </cell>
          <cell r="V1214" t="str">
            <v>Challenger</v>
          </cell>
          <cell r="W1214"/>
          <cell r="X1214"/>
          <cell r="Y1214"/>
          <cell r="Z1214"/>
          <cell r="AA1214"/>
          <cell r="AB1214"/>
          <cell r="AC1214"/>
          <cell r="AD1214"/>
          <cell r="AE1214"/>
          <cell r="AF1214"/>
          <cell r="AG1214"/>
          <cell r="AH1214"/>
          <cell r="AI1214"/>
          <cell r="AJ1214"/>
          <cell r="AK1214"/>
          <cell r="AL1214"/>
          <cell r="AM1214"/>
          <cell r="AN1214">
            <v>1.9950000000000001</v>
          </cell>
          <cell r="AO1214"/>
          <cell r="AP1214"/>
          <cell r="AQ1214"/>
          <cell r="AR1214"/>
          <cell r="AS1214"/>
          <cell r="AU1214"/>
          <cell r="AV1214"/>
          <cell r="AW1214" t="str">
            <v/>
          </cell>
        </row>
        <row r="1215">
          <cell r="A1215">
            <v>1213</v>
          </cell>
          <cell r="B1215">
            <v>2025</v>
          </cell>
          <cell r="C1215"/>
          <cell r="D1215" t="str">
            <v>0015g00001cdPXyAAM</v>
          </cell>
          <cell r="E1215" t="str">
            <v>GARG SALES CORPORATION</v>
          </cell>
          <cell r="F1215" t="str">
            <v>UTTAR PRADESH</v>
          </cell>
          <cell r="G1215" t="str">
            <v>HAPUR</v>
          </cell>
          <cell r="H1215" t="str">
            <v>Hapur</v>
          </cell>
          <cell r="I1215" t="str">
            <v>SHASHI STEELS CORPORATION</v>
          </cell>
          <cell r="J1215" t="str">
            <v>Abhijeet Biswas</v>
          </cell>
          <cell r="K1215"/>
          <cell r="L1215" t="str">
            <v>C12816</v>
          </cell>
          <cell r="M1215" t="str">
            <v>North</v>
          </cell>
          <cell r="N1215">
            <v>245304</v>
          </cell>
          <cell r="O1215" t="str">
            <v>09AGDPR6437K1ZV</v>
          </cell>
          <cell r="P1215">
            <v>9675757560</v>
          </cell>
          <cell r="Q1215" t="str">
            <v>Jun'25</v>
          </cell>
          <cell r="R1215">
            <v>2026</v>
          </cell>
          <cell r="S1215"/>
          <cell r="T1215">
            <v>100</v>
          </cell>
          <cell r="U1215">
            <v>0.01</v>
          </cell>
          <cell r="V1215" t="str">
            <v>Challenger</v>
          </cell>
          <cell r="W1215"/>
          <cell r="X1215"/>
          <cell r="Y1215"/>
          <cell r="Z1215"/>
          <cell r="AA1215"/>
          <cell r="AB1215"/>
          <cell r="AC1215"/>
          <cell r="AD1215"/>
          <cell r="AE1215"/>
          <cell r="AF1215"/>
          <cell r="AG1215"/>
          <cell r="AH1215"/>
          <cell r="AI1215"/>
          <cell r="AJ1215"/>
          <cell r="AK1215"/>
          <cell r="AL1215"/>
          <cell r="AM1215"/>
          <cell r="AN1215">
            <v>5.9649999999999999</v>
          </cell>
          <cell r="AO1215"/>
          <cell r="AP1215"/>
          <cell r="AQ1215"/>
          <cell r="AR1215"/>
          <cell r="AS1215">
            <v>7.3</v>
          </cell>
          <cell r="AT1215">
            <v>3</v>
          </cell>
          <cell r="AU1215"/>
          <cell r="AV1215"/>
          <cell r="AW1215" t="str">
            <v/>
          </cell>
        </row>
        <row r="1216">
          <cell r="A1216">
            <v>1214</v>
          </cell>
          <cell r="B1216">
            <v>2025</v>
          </cell>
          <cell r="C1216"/>
          <cell r="D1216" t="str">
            <v>0015g00001ghgGNAAY</v>
          </cell>
          <cell r="E1216" t="str">
            <v>Shaad Cement Store</v>
          </cell>
          <cell r="F1216" t="str">
            <v>UTTAR PRADESH</v>
          </cell>
          <cell r="G1216" t="str">
            <v>HAPUR</v>
          </cell>
          <cell r="H1216" t="str">
            <v>Hapur</v>
          </cell>
          <cell r="I1216" t="str">
            <v>SHASHI STEELS CORPORATION</v>
          </cell>
          <cell r="J1216" t="str">
            <v>Abhijeet Biswas</v>
          </cell>
          <cell r="K1216"/>
          <cell r="L1216" t="str">
            <v>C12816</v>
          </cell>
          <cell r="M1216" t="str">
            <v>North</v>
          </cell>
          <cell r="N1216">
            <v>245101</v>
          </cell>
          <cell r="O1216" t="str">
            <v>09BYJPA1759C1ZM</v>
          </cell>
          <cell r="P1216">
            <v>9310102653</v>
          </cell>
          <cell r="Q1216" t="str">
            <v>Jun'25</v>
          </cell>
          <cell r="R1216">
            <v>2026</v>
          </cell>
          <cell r="S1216"/>
          <cell r="T1216">
            <v>150</v>
          </cell>
          <cell r="U1216">
            <v>1.1111111111111112E-2</v>
          </cell>
          <cell r="V1216" t="str">
            <v>Challenger</v>
          </cell>
          <cell r="W1216"/>
          <cell r="X1216"/>
          <cell r="Y1216"/>
          <cell r="Z1216"/>
          <cell r="AA1216"/>
          <cell r="AB1216"/>
          <cell r="AC1216"/>
          <cell r="AD1216"/>
          <cell r="AE1216"/>
          <cell r="AF1216"/>
          <cell r="AG1216"/>
          <cell r="AH1216"/>
          <cell r="AI1216"/>
          <cell r="AJ1216"/>
          <cell r="AK1216"/>
          <cell r="AL1216"/>
          <cell r="AM1216"/>
          <cell r="AN1216">
            <v>6.1050000000000004</v>
          </cell>
          <cell r="AO1216"/>
          <cell r="AP1216"/>
          <cell r="AQ1216"/>
          <cell r="AR1216"/>
          <cell r="AS1216">
            <v>5.2</v>
          </cell>
          <cell r="AU1216">
            <v>5</v>
          </cell>
          <cell r="AV1216"/>
          <cell r="AW1216" t="str">
            <v/>
          </cell>
        </row>
        <row r="1217">
          <cell r="A1217">
            <v>1215</v>
          </cell>
          <cell r="B1217">
            <v>2025</v>
          </cell>
          <cell r="C1217"/>
          <cell r="D1217" t="str">
            <v>001J100000VnWk6IAF</v>
          </cell>
          <cell r="E1217" t="str">
            <v>DIDWANIA STEELS LLP</v>
          </cell>
          <cell r="F1217" t="str">
            <v>BIHAR</v>
          </cell>
          <cell r="G1217" t="str">
            <v>BHAGALPUR</v>
          </cell>
          <cell r="H1217" t="str">
            <v>Nathnagar</v>
          </cell>
          <cell r="I1217" t="str">
            <v>KHARAKIA METALS PRIVATE LIMITED</v>
          </cell>
          <cell r="J1217" t="str">
            <v>Praveen Kumar</v>
          </cell>
          <cell r="K1217"/>
          <cell r="L1217" t="str">
            <v>001J100000VnUoRIAV</v>
          </cell>
          <cell r="M1217" t="str">
            <v>East</v>
          </cell>
          <cell r="N1217">
            <v>812002</v>
          </cell>
          <cell r="O1217" t="str">
            <v>10AAWFD3667L1Z0</v>
          </cell>
          <cell r="P1217">
            <v>919771496741</v>
          </cell>
          <cell r="Q1217" t="str">
            <v>Jun'25</v>
          </cell>
          <cell r="R1217">
            <v>2026</v>
          </cell>
          <cell r="S1217"/>
          <cell r="T1217">
            <v>200</v>
          </cell>
          <cell r="U1217">
            <v>7.4999999999999997E-2</v>
          </cell>
          <cell r="V1217" t="str">
            <v>Challenger</v>
          </cell>
          <cell r="W1217"/>
          <cell r="X1217"/>
          <cell r="Y1217"/>
          <cell r="Z1217"/>
          <cell r="AA1217"/>
          <cell r="AB1217"/>
          <cell r="AC1217"/>
          <cell r="AD1217"/>
          <cell r="AE1217"/>
          <cell r="AF1217"/>
          <cell r="AG1217"/>
          <cell r="AH1217"/>
          <cell r="AI1217"/>
          <cell r="AJ1217"/>
          <cell r="AK1217"/>
          <cell r="AL1217"/>
          <cell r="AM1217"/>
          <cell r="AN1217">
            <v>25</v>
          </cell>
          <cell r="AO1217"/>
          <cell r="AP1217">
            <v>25</v>
          </cell>
          <cell r="AQ1217">
            <v>50</v>
          </cell>
          <cell r="AR1217">
            <v>12</v>
          </cell>
          <cell r="AS1217">
            <v>15</v>
          </cell>
          <cell r="AT1217">
            <v>10</v>
          </cell>
          <cell r="AU1217">
            <v>20</v>
          </cell>
          <cell r="AV1217">
            <v>15</v>
          </cell>
          <cell r="AW1217">
            <v>32</v>
          </cell>
        </row>
        <row r="1218">
          <cell r="A1218">
            <v>1216</v>
          </cell>
          <cell r="B1218">
            <v>2025</v>
          </cell>
          <cell r="C1218"/>
          <cell r="D1218" t="str">
            <v>001J100000VnfQkIAJ</v>
          </cell>
          <cell r="E1218" t="str">
            <v>SHREE GANESH</v>
          </cell>
          <cell r="F1218" t="str">
            <v>BIHAR</v>
          </cell>
          <cell r="G1218" t="str">
            <v>PATNA</v>
          </cell>
          <cell r="H1218" t="str">
            <v>Patna Sadar</v>
          </cell>
          <cell r="I1218" t="str">
            <v>MEWARAM MADHUSUDAN PRASAD &amp; SONS</v>
          </cell>
          <cell r="J1218" t="str">
            <v>Praveen Kumar</v>
          </cell>
          <cell r="K1218"/>
          <cell r="L1218" t="str">
            <v>001J100000S01ukIAB</v>
          </cell>
          <cell r="M1218" t="str">
            <v>East</v>
          </cell>
          <cell r="N1218">
            <v>800020</v>
          </cell>
          <cell r="O1218" t="str">
            <v>10ANXPK5202E1ZC</v>
          </cell>
          <cell r="P1218">
            <v>919431426724</v>
          </cell>
          <cell r="Q1218" t="str">
            <v>Jun'25</v>
          </cell>
          <cell r="R1218">
            <v>2026</v>
          </cell>
          <cell r="S1218"/>
          <cell r="T1218">
            <v>300</v>
          </cell>
          <cell r="U1218">
            <v>0</v>
          </cell>
          <cell r="V1218" t="str">
            <v>Alien</v>
          </cell>
          <cell r="W1218"/>
          <cell r="X1218"/>
          <cell r="Y1218"/>
          <cell r="Z1218"/>
          <cell r="AA1218"/>
          <cell r="AB1218"/>
          <cell r="AC1218"/>
          <cell r="AD1218"/>
          <cell r="AE1218"/>
          <cell r="AF1218"/>
          <cell r="AG1218"/>
          <cell r="AH1218"/>
          <cell r="AI1218"/>
          <cell r="AJ1218"/>
          <cell r="AK1218"/>
          <cell r="AL1218"/>
          <cell r="AM1218"/>
          <cell r="AN1218">
            <v>30</v>
          </cell>
          <cell r="AO1218"/>
          <cell r="AP1218"/>
          <cell r="AQ1218"/>
          <cell r="AR1218"/>
          <cell r="AS1218"/>
          <cell r="AU1218"/>
          <cell r="AV1218"/>
          <cell r="AW1218" t="str">
            <v/>
          </cell>
        </row>
        <row r="1219">
          <cell r="A1219">
            <v>1217</v>
          </cell>
          <cell r="B1219">
            <v>2025</v>
          </cell>
          <cell r="C1219"/>
          <cell r="D1219" t="str">
            <v>01J100000VmB5YIAV</v>
          </cell>
          <cell r="E1219" t="str">
            <v>RAJU CEMENT STORE</v>
          </cell>
          <cell r="F1219" t="str">
            <v>BIHAR</v>
          </cell>
          <cell r="G1219" t="str">
            <v>AURANGABAD</v>
          </cell>
          <cell r="H1219"/>
          <cell r="I1219" t="str">
            <v>MEWARAM MADHUSUDAN PRASAD &amp; SONS</v>
          </cell>
          <cell r="J1219" t="e">
            <v>#VALUE!</v>
          </cell>
          <cell r="K1219"/>
          <cell r="L1219" t="str">
            <v>001J100000S01ukIAB</v>
          </cell>
          <cell r="M1219" t="str">
            <v>East</v>
          </cell>
          <cell r="N1219" t="e">
            <v>#VALUE!</v>
          </cell>
          <cell r="O1219" t="e">
            <v>#VALUE!</v>
          </cell>
          <cell r="P1219" t="e">
            <v>#VALUE!</v>
          </cell>
          <cell r="Q1219" t="str">
            <v>Jun'25</v>
          </cell>
          <cell r="R1219">
            <v>2026</v>
          </cell>
          <cell r="S1219"/>
          <cell r="T1219">
            <v>400</v>
          </cell>
          <cell r="U1219">
            <v>0</v>
          </cell>
          <cell r="V1219" t="str">
            <v>Alien</v>
          </cell>
          <cell r="W1219"/>
          <cell r="X1219"/>
          <cell r="Y1219"/>
          <cell r="Z1219"/>
          <cell r="AA1219"/>
          <cell r="AB1219"/>
          <cell r="AC1219"/>
          <cell r="AD1219"/>
          <cell r="AE1219"/>
          <cell r="AF1219"/>
          <cell r="AG1219"/>
          <cell r="AH1219"/>
          <cell r="AI1219"/>
          <cell r="AJ1219"/>
          <cell r="AK1219"/>
          <cell r="AL1219"/>
          <cell r="AM1219"/>
          <cell r="AN1219">
            <v>7</v>
          </cell>
          <cell r="AO1219"/>
          <cell r="AP1219"/>
          <cell r="AQ1219"/>
          <cell r="AR1219"/>
          <cell r="AS1219"/>
          <cell r="AU1219"/>
          <cell r="AV1219"/>
          <cell r="AW1219" t="str">
            <v/>
          </cell>
        </row>
        <row r="1220">
          <cell r="A1220">
            <v>1218</v>
          </cell>
          <cell r="B1220">
            <v>2025</v>
          </cell>
          <cell r="C1220"/>
          <cell r="D1220" t="str">
            <v>001J100000Vm2mfIAB</v>
          </cell>
          <cell r="E1220" t="str">
            <v>JAI KRISHAN IRON &amp; STEEL</v>
          </cell>
          <cell r="F1220" t="str">
            <v>WEST BENGAL</v>
          </cell>
          <cell r="G1220" t="str">
            <v>24 PARAGANAS SOUTH</v>
          </cell>
          <cell r="H1220"/>
          <cell r="I1220" t="str">
            <v>KEDIA PIPES PRIVATE LMITED</v>
          </cell>
          <cell r="J1220" t="str">
            <v>Ragon Poddar</v>
          </cell>
          <cell r="K1220"/>
          <cell r="L1220" t="str">
            <v>001J100000S140JIAR</v>
          </cell>
          <cell r="M1220" t="str">
            <v>East</v>
          </cell>
          <cell r="N1220">
            <v>700104</v>
          </cell>
          <cell r="O1220" t="str">
            <v>19BUIPD0248J1ZM</v>
          </cell>
          <cell r="P1220">
            <v>9874340841</v>
          </cell>
          <cell r="Q1220" t="str">
            <v>Jun'25</v>
          </cell>
          <cell r="R1220">
            <v>2026</v>
          </cell>
          <cell r="S1220"/>
          <cell r="T1220">
            <v>400</v>
          </cell>
          <cell r="U1220">
            <v>1.2591666666666666E-2</v>
          </cell>
          <cell r="V1220" t="str">
            <v>Alien</v>
          </cell>
          <cell r="W1220"/>
          <cell r="X1220"/>
          <cell r="Y1220"/>
          <cell r="Z1220"/>
          <cell r="AA1220"/>
          <cell r="AB1220"/>
          <cell r="AC1220"/>
          <cell r="AD1220"/>
          <cell r="AE1220"/>
          <cell r="AF1220"/>
          <cell r="AG1220"/>
          <cell r="AH1220"/>
          <cell r="AI1220"/>
          <cell r="AJ1220"/>
          <cell r="AK1220"/>
          <cell r="AL1220"/>
          <cell r="AM1220"/>
          <cell r="AN1220">
            <v>13</v>
          </cell>
          <cell r="AO1220"/>
          <cell r="AP1220">
            <v>12.3</v>
          </cell>
          <cell r="AQ1220"/>
          <cell r="AR1220"/>
          <cell r="AS1220"/>
          <cell r="AT1220">
            <v>15.11</v>
          </cell>
          <cell r="AU1220"/>
          <cell r="AV1220"/>
          <cell r="AW1220">
            <v>8</v>
          </cell>
        </row>
        <row r="1221">
          <cell r="A1221">
            <v>1219</v>
          </cell>
          <cell r="B1221">
            <v>2025</v>
          </cell>
          <cell r="C1221"/>
          <cell r="D1221" t="str">
            <v>001J100000VnbSWIAZ</v>
          </cell>
          <cell r="E1221" t="str">
            <v>M/S MAA SANDHYA ENTERPRISE</v>
          </cell>
          <cell r="F1221" t="str">
            <v>WEST BENGAL</v>
          </cell>
          <cell r="G1221" t="str">
            <v>MEDINIPUR WEST</v>
          </cell>
          <cell r="H1221"/>
          <cell r="I1221" t="str">
            <v>NERIUM MULTICOM LLP</v>
          </cell>
          <cell r="J1221" t="str">
            <v>Ragon Poddar</v>
          </cell>
          <cell r="K1221"/>
          <cell r="L1221" t="str">
            <v>001J100000RytAcIAJ</v>
          </cell>
          <cell r="M1221" t="str">
            <v>East</v>
          </cell>
          <cell r="N1221">
            <v>721124</v>
          </cell>
          <cell r="O1221" t="str">
            <v>19ICRPS5669Q1ZV</v>
          </cell>
          <cell r="P1221">
            <v>7872054512</v>
          </cell>
          <cell r="Q1221" t="str">
            <v>Jun'25</v>
          </cell>
          <cell r="R1221">
            <v>2026</v>
          </cell>
          <cell r="S1221"/>
          <cell r="T1221">
            <v>700</v>
          </cell>
          <cell r="U1221">
            <v>0</v>
          </cell>
          <cell r="V1221" t="str">
            <v>Alien</v>
          </cell>
          <cell r="W1221"/>
          <cell r="X1221"/>
          <cell r="Y1221"/>
          <cell r="Z1221"/>
          <cell r="AA1221"/>
          <cell r="AB1221"/>
          <cell r="AC1221"/>
          <cell r="AD1221"/>
          <cell r="AE1221"/>
          <cell r="AF1221"/>
          <cell r="AG1221"/>
          <cell r="AH1221"/>
          <cell r="AI1221"/>
          <cell r="AJ1221"/>
          <cell r="AK1221"/>
          <cell r="AL1221"/>
          <cell r="AM1221"/>
          <cell r="AN1221">
            <v>12</v>
          </cell>
          <cell r="AO1221"/>
          <cell r="AP1221"/>
          <cell r="AQ1221"/>
          <cell r="AR1221"/>
          <cell r="AS1221"/>
          <cell r="AU1221"/>
          <cell r="AV1221"/>
          <cell r="AW1221" t="str">
            <v/>
          </cell>
        </row>
        <row r="1222">
          <cell r="A1222">
            <v>1220</v>
          </cell>
          <cell r="B1222">
            <v>2025</v>
          </cell>
          <cell r="C1222"/>
          <cell r="D1222" t="str">
            <v>001J100000Vo1CmIAJ</v>
          </cell>
          <cell r="E1222" t="str">
            <v>MAA BRAMBHANI ENTERPRISE</v>
          </cell>
          <cell r="F1222" t="str">
            <v>WEST BENGAL</v>
          </cell>
          <cell r="G1222" t="str">
            <v>MEDINIPUR WEST</v>
          </cell>
          <cell r="H1222"/>
          <cell r="I1222" t="str">
            <v>NERIUM MULTICOM LLP</v>
          </cell>
          <cell r="J1222" t="str">
            <v>Ragon Poddar</v>
          </cell>
          <cell r="K1222"/>
          <cell r="L1222" t="str">
            <v>001J100000RytAcIAJ</v>
          </cell>
          <cell r="M1222" t="str">
            <v>East</v>
          </cell>
          <cell r="N1222">
            <v>721437</v>
          </cell>
          <cell r="O1222" t="str">
            <v>19BLXPM5892B2ZC</v>
          </cell>
          <cell r="P1222">
            <v>9800419098</v>
          </cell>
          <cell r="Q1222" t="str">
            <v>Jun'25</v>
          </cell>
          <cell r="R1222">
            <v>2026</v>
          </cell>
          <cell r="S1222"/>
          <cell r="T1222">
            <v>150</v>
          </cell>
          <cell r="U1222">
            <v>0</v>
          </cell>
          <cell r="V1222" t="str">
            <v>Challenger</v>
          </cell>
          <cell r="W1222"/>
          <cell r="X1222"/>
          <cell r="Y1222"/>
          <cell r="Z1222"/>
          <cell r="AA1222"/>
          <cell r="AB1222"/>
          <cell r="AC1222"/>
          <cell r="AD1222"/>
          <cell r="AE1222"/>
          <cell r="AF1222"/>
          <cell r="AG1222"/>
          <cell r="AH1222"/>
          <cell r="AI1222"/>
          <cell r="AJ1222"/>
          <cell r="AK1222"/>
          <cell r="AL1222"/>
          <cell r="AM1222"/>
          <cell r="AN1222">
            <v>13</v>
          </cell>
          <cell r="AO1222"/>
          <cell r="AP1222"/>
          <cell r="AQ1222"/>
          <cell r="AR1222"/>
          <cell r="AS1222"/>
          <cell r="AU1222"/>
          <cell r="AV1222"/>
          <cell r="AW1222" t="str">
            <v/>
          </cell>
        </row>
        <row r="1223">
          <cell r="A1223">
            <v>1221</v>
          </cell>
          <cell r="B1223">
            <v>2025</v>
          </cell>
          <cell r="C1223"/>
          <cell r="D1223" t="str">
            <v>001J100000VnU1lIAF</v>
          </cell>
          <cell r="E1223" t="str">
            <v>RAJ BUILDERS</v>
          </cell>
          <cell r="F1223" t="str">
            <v>WEST BENGAL</v>
          </cell>
          <cell r="G1223" t="str">
            <v>24 PARAGANAS NORTH</v>
          </cell>
          <cell r="H1223"/>
          <cell r="I1223" t="str">
            <v>NERIUM MULTICOM LLP</v>
          </cell>
          <cell r="J1223" t="str">
            <v>Ragon Poddar</v>
          </cell>
          <cell r="K1223"/>
          <cell r="L1223" t="str">
            <v>001J100000RytAcIAJ</v>
          </cell>
          <cell r="M1223" t="str">
            <v>East</v>
          </cell>
          <cell r="N1223">
            <v>743133</v>
          </cell>
          <cell r="O1223" t="str">
            <v>19AFPPP9788Q1ZQ</v>
          </cell>
          <cell r="P1223">
            <v>9433047083</v>
          </cell>
          <cell r="Q1223" t="str">
            <v>Jun'25</v>
          </cell>
          <cell r="R1223">
            <v>2026</v>
          </cell>
          <cell r="S1223"/>
          <cell r="T1223">
            <v>90</v>
          </cell>
          <cell r="U1223">
            <v>0</v>
          </cell>
          <cell r="V1223" t="str">
            <v>Challenger</v>
          </cell>
          <cell r="W1223"/>
          <cell r="X1223"/>
          <cell r="Y1223"/>
          <cell r="Z1223"/>
          <cell r="AA1223"/>
          <cell r="AB1223"/>
          <cell r="AC1223"/>
          <cell r="AD1223"/>
          <cell r="AE1223"/>
          <cell r="AF1223"/>
          <cell r="AG1223"/>
          <cell r="AH1223"/>
          <cell r="AI1223"/>
          <cell r="AJ1223"/>
          <cell r="AK1223"/>
          <cell r="AL1223"/>
          <cell r="AM1223"/>
          <cell r="AN1223">
            <v>12</v>
          </cell>
          <cell r="AO1223"/>
          <cell r="AP1223"/>
          <cell r="AQ1223"/>
          <cell r="AR1223"/>
          <cell r="AS1223"/>
          <cell r="AU1223"/>
          <cell r="AV1223"/>
          <cell r="AW1223" t="str">
            <v/>
          </cell>
        </row>
        <row r="1224">
          <cell r="A1224">
            <v>1222</v>
          </cell>
          <cell r="B1224">
            <v>2025</v>
          </cell>
          <cell r="C1224"/>
          <cell r="D1224" t="str">
            <v>0015g00001RRKP0AAP</v>
          </cell>
          <cell r="E1224" t="str">
            <v>M/S MAHAVEER STEEL HOME</v>
          </cell>
          <cell r="F1224" t="str">
            <v>MADHYA PRADESH</v>
          </cell>
          <cell r="G1224" t="str">
            <v>SAGAR</v>
          </cell>
          <cell r="H1224" t="str">
            <v>Bina</v>
          </cell>
          <cell r="I1224" t="str">
            <v>Global Steel</v>
          </cell>
          <cell r="J1224" t="str">
            <v>Dharmendra Kumar Yadav</v>
          </cell>
          <cell r="K1224"/>
          <cell r="L1224" t="str">
            <v>C13471</v>
          </cell>
          <cell r="M1224" t="str">
            <v>Central</v>
          </cell>
          <cell r="N1224">
            <v>470113</v>
          </cell>
          <cell r="O1224" t="str">
            <v>23AFFPJ2937R1Z2</v>
          </cell>
          <cell r="P1224">
            <v>8871996988</v>
          </cell>
          <cell r="Q1224" t="str">
            <v>Jun'25</v>
          </cell>
          <cell r="R1224">
            <v>2026</v>
          </cell>
          <cell r="S1224"/>
          <cell r="T1224">
            <v>300</v>
          </cell>
          <cell r="U1224">
            <v>4.5144444444444452E-2</v>
          </cell>
          <cell r="V1224" t="str">
            <v>Alien</v>
          </cell>
          <cell r="W1224"/>
          <cell r="X1224"/>
          <cell r="Y1224"/>
          <cell r="Z1224"/>
          <cell r="AA1224"/>
          <cell r="AB1224"/>
          <cell r="AC1224"/>
          <cell r="AD1224"/>
          <cell r="AE1224"/>
          <cell r="AF1224"/>
          <cell r="AG1224"/>
          <cell r="AH1224"/>
          <cell r="AI1224"/>
          <cell r="AJ1224"/>
          <cell r="AK1224"/>
          <cell r="AL1224"/>
          <cell r="AM1224"/>
          <cell r="AN1224">
            <v>30</v>
          </cell>
          <cell r="AO1224"/>
          <cell r="AP1224">
            <v>30.18</v>
          </cell>
          <cell r="AQ1224"/>
          <cell r="AR1224"/>
          <cell r="AS1224"/>
          <cell r="AT1224">
            <v>40.630000000000003</v>
          </cell>
          <cell r="AU1224"/>
          <cell r="AV1224"/>
          <cell r="AW1224" t="str">
            <v/>
          </cell>
        </row>
        <row r="1225">
          <cell r="A1225">
            <v>1223</v>
          </cell>
          <cell r="B1225">
            <v>2025</v>
          </cell>
          <cell r="C1225"/>
          <cell r="D1225" t="str">
            <v>001J100000VnWbMIAV</v>
          </cell>
          <cell r="E1225" t="str">
            <v>KOSHAMBI ISPAT PRIVATE LIMITED</v>
          </cell>
          <cell r="F1225" t="str">
            <v>CHHATTISGARH</v>
          </cell>
          <cell r="G1225" t="str">
            <v>RAIPUR</v>
          </cell>
          <cell r="H1225" t="str">
            <v>Raipur</v>
          </cell>
          <cell r="I1225" t="str">
            <v>Global Steel</v>
          </cell>
          <cell r="J1225" t="str">
            <v>Swapnil Dahayat</v>
          </cell>
          <cell r="K1225"/>
          <cell r="L1225" t="str">
            <v>C13471</v>
          </cell>
          <cell r="M1225" t="str">
            <v>Central</v>
          </cell>
          <cell r="N1225">
            <v>492001</v>
          </cell>
          <cell r="O1225" t="str">
            <v>22AAKCK7141H1ZM</v>
          </cell>
          <cell r="P1225">
            <v>9827160929</v>
          </cell>
          <cell r="Q1225" t="str">
            <v>Jun'25</v>
          </cell>
          <cell r="R1225">
            <v>2026</v>
          </cell>
          <cell r="S1225"/>
          <cell r="T1225">
            <v>200</v>
          </cell>
          <cell r="U1225">
            <v>0</v>
          </cell>
          <cell r="V1225" t="str">
            <v>Challenger</v>
          </cell>
          <cell r="W1225"/>
          <cell r="X1225"/>
          <cell r="Y1225"/>
          <cell r="Z1225"/>
          <cell r="AA1225"/>
          <cell r="AB1225"/>
          <cell r="AC1225"/>
          <cell r="AD1225"/>
          <cell r="AE1225"/>
          <cell r="AF1225"/>
          <cell r="AG1225"/>
          <cell r="AH1225"/>
          <cell r="AI1225"/>
          <cell r="AJ1225"/>
          <cell r="AK1225"/>
          <cell r="AL1225"/>
          <cell r="AM1225"/>
          <cell r="AN1225">
            <v>41</v>
          </cell>
          <cell r="AO1225"/>
          <cell r="AP1225"/>
          <cell r="AQ1225"/>
          <cell r="AR1225"/>
          <cell r="AS1225"/>
          <cell r="AU1225"/>
          <cell r="AV1225"/>
          <cell r="AW1225" t="str">
            <v/>
          </cell>
        </row>
        <row r="1226">
          <cell r="A1226">
            <v>1224</v>
          </cell>
          <cell r="B1226">
            <v>2025</v>
          </cell>
          <cell r="C1226"/>
          <cell r="D1226" t="str">
            <v>0015g00001ca0sqAAA</v>
          </cell>
          <cell r="E1226" t="str">
            <v>Parasram Steel</v>
          </cell>
          <cell r="F1226" t="str">
            <v>MADHYA PRADESH</v>
          </cell>
          <cell r="G1226" t="str">
            <v>JABALPUR</v>
          </cell>
          <cell r="H1226" t="str">
            <v>Jabalpur</v>
          </cell>
          <cell r="I1226" t="str">
            <v>Global Steel</v>
          </cell>
          <cell r="J1226" t="str">
            <v>Swapnil Dahayat</v>
          </cell>
          <cell r="K1226"/>
          <cell r="L1226" t="str">
            <v>C13471</v>
          </cell>
          <cell r="M1226" t="str">
            <v>Central</v>
          </cell>
          <cell r="N1226">
            <v>482001</v>
          </cell>
          <cell r="O1226" t="str">
            <v>23ADJPA7628A1ZC</v>
          </cell>
          <cell r="P1226">
            <v>9893052554</v>
          </cell>
          <cell r="Q1226" t="str">
            <v>Jun'25</v>
          </cell>
          <cell r="R1226">
            <v>2026</v>
          </cell>
          <cell r="S1226"/>
          <cell r="T1226">
            <v>250</v>
          </cell>
          <cell r="U1226">
            <v>8.1199999999999987E-3</v>
          </cell>
          <cell r="V1226" t="str">
            <v>Alien</v>
          </cell>
          <cell r="W1226"/>
          <cell r="X1226"/>
          <cell r="Y1226"/>
          <cell r="Z1226"/>
          <cell r="AA1226"/>
          <cell r="AB1226"/>
          <cell r="AC1226"/>
          <cell r="AD1226"/>
          <cell r="AE1226"/>
          <cell r="AF1226"/>
          <cell r="AG1226"/>
          <cell r="AH1226"/>
          <cell r="AI1226"/>
          <cell r="AJ1226"/>
          <cell r="AK1226"/>
          <cell r="AL1226"/>
          <cell r="AM1226"/>
          <cell r="AN1226">
            <v>2</v>
          </cell>
          <cell r="AO1226"/>
          <cell r="AP1226"/>
          <cell r="AQ1226"/>
          <cell r="AR1226"/>
          <cell r="AS1226"/>
          <cell r="AU1226"/>
          <cell r="AV1226">
            <v>6.09</v>
          </cell>
          <cell r="AW1226">
            <v>3</v>
          </cell>
        </row>
        <row r="1227">
          <cell r="A1227">
            <v>1225</v>
          </cell>
          <cell r="B1227">
            <v>2025</v>
          </cell>
          <cell r="C1227"/>
          <cell r="D1227" t="str">
            <v>001J100000S0WQbIAN</v>
          </cell>
          <cell r="E1227" t="str">
            <v>M/S KRISHNA TRADERS</v>
          </cell>
          <cell r="F1227" t="str">
            <v>MADHYA PRADESH</v>
          </cell>
          <cell r="G1227" t="str">
            <v>BHOPAL</v>
          </cell>
          <cell r="H1227" t="str">
            <v>BHOPAL</v>
          </cell>
          <cell r="I1227" t="str">
            <v>Global Steel</v>
          </cell>
          <cell r="J1227" t="str">
            <v>Rubean Luther</v>
          </cell>
          <cell r="K1227"/>
          <cell r="L1227" t="str">
            <v>C13471</v>
          </cell>
          <cell r="M1227" t="str">
            <v>Central</v>
          </cell>
          <cell r="N1227">
            <v>462003</v>
          </cell>
          <cell r="O1227" t="str">
            <v>23AEOPG9079D1ZC</v>
          </cell>
          <cell r="P1227">
            <v>8959304112</v>
          </cell>
          <cell r="Q1227" t="str">
            <v>Jun'25</v>
          </cell>
          <cell r="R1227">
            <v>2026</v>
          </cell>
          <cell r="S1227"/>
          <cell r="T1227">
            <v>100</v>
          </cell>
          <cell r="U1227">
            <v>0</v>
          </cell>
          <cell r="V1227" t="str">
            <v>Challenger</v>
          </cell>
          <cell r="W1227"/>
          <cell r="X1227"/>
          <cell r="Y1227"/>
          <cell r="Z1227"/>
          <cell r="AA1227"/>
          <cell r="AB1227"/>
          <cell r="AC1227"/>
          <cell r="AD1227"/>
          <cell r="AE1227"/>
          <cell r="AF1227"/>
          <cell r="AG1227"/>
          <cell r="AH1227"/>
          <cell r="AI1227"/>
          <cell r="AJ1227"/>
          <cell r="AK1227"/>
          <cell r="AL1227"/>
          <cell r="AM1227"/>
          <cell r="AN1227">
            <v>2</v>
          </cell>
          <cell r="AO1227"/>
          <cell r="AP1227"/>
          <cell r="AQ1227"/>
          <cell r="AR1227"/>
          <cell r="AS1227"/>
          <cell r="AU1227"/>
          <cell r="AV1227"/>
          <cell r="AW1227" t="str">
            <v/>
          </cell>
        </row>
        <row r="1228">
          <cell r="A1228">
            <v>1226</v>
          </cell>
          <cell r="B1228">
            <v>2025</v>
          </cell>
          <cell r="C1228"/>
          <cell r="D1228" t="str">
            <v>001J100000VnaEkIAJ</v>
          </cell>
          <cell r="E1228" t="str">
            <v>SAND WORTH INFRA</v>
          </cell>
          <cell r="F1228" t="str">
            <v>ODISHA</v>
          </cell>
          <cell r="G1228" t="str">
            <v>CUTTACK</v>
          </cell>
          <cell r="H1228" t="str">
            <v>Cuttack Sadar</v>
          </cell>
          <cell r="I1228" t="str">
            <v>GOLDWIN ISPAT PRIVATE LIMITED</v>
          </cell>
          <cell r="J1228" t="str">
            <v>Bidyut Ranjan Mishra</v>
          </cell>
          <cell r="K1228"/>
          <cell r="L1228" t="str">
            <v>001J1000009FjqalAC</v>
          </cell>
          <cell r="M1228" t="str">
            <v>Central</v>
          </cell>
          <cell r="N1228">
            <v>753015</v>
          </cell>
          <cell r="O1228" t="str">
            <v>21HBFPP8119C2ZT</v>
          </cell>
          <cell r="P1228">
            <v>8249219641</v>
          </cell>
          <cell r="Q1228" t="str">
            <v>Jun'25</v>
          </cell>
          <cell r="R1228">
            <v>2026</v>
          </cell>
          <cell r="S1228"/>
          <cell r="T1228">
            <v>200</v>
          </cell>
          <cell r="U1228">
            <v>0</v>
          </cell>
          <cell r="V1228" t="str">
            <v>Challenger</v>
          </cell>
          <cell r="W1228"/>
          <cell r="X1228"/>
          <cell r="Y1228"/>
          <cell r="Z1228"/>
          <cell r="AA1228"/>
          <cell r="AB1228"/>
          <cell r="AC1228"/>
          <cell r="AD1228"/>
          <cell r="AE1228"/>
          <cell r="AF1228"/>
          <cell r="AG1228"/>
          <cell r="AH1228"/>
          <cell r="AI1228"/>
          <cell r="AJ1228"/>
          <cell r="AK1228"/>
          <cell r="AL1228"/>
          <cell r="AM1228"/>
          <cell r="AN1228">
            <v>276</v>
          </cell>
          <cell r="AO1228">
            <v>71.260000000000005</v>
          </cell>
          <cell r="AP1228"/>
          <cell r="AQ1228"/>
          <cell r="AR1228"/>
          <cell r="AS1228"/>
          <cell r="AU1228"/>
          <cell r="AV1228"/>
          <cell r="AW1228">
            <v>83</v>
          </cell>
        </row>
        <row r="1229">
          <cell r="A1229">
            <v>1227</v>
          </cell>
          <cell r="B1229">
            <v>2025</v>
          </cell>
          <cell r="C1229"/>
          <cell r="D1229" t="str">
            <v>0015g00001c3lsUAAQ</v>
          </cell>
          <cell r="E1229" t="str">
            <v>Avinash Steel</v>
          </cell>
          <cell r="F1229" t="str">
            <v>ODISHA</v>
          </cell>
          <cell r="G1229" t="str">
            <v>SUNDARGARH</v>
          </cell>
          <cell r="H1229" t="str">
            <v>ROURKELA</v>
          </cell>
          <cell r="I1229" t="str">
            <v>SACHDEVA ISPAT PVT LTD</v>
          </cell>
          <cell r="J1229" t="str">
            <v>Papun Padhan</v>
          </cell>
          <cell r="K1229"/>
          <cell r="L1229" t="str">
            <v>C12823</v>
          </cell>
          <cell r="M1229" t="str">
            <v>Central</v>
          </cell>
          <cell r="N1229">
            <v>769014</v>
          </cell>
          <cell r="O1229" t="str">
            <v>21ADGPS1820D1Z5</v>
          </cell>
          <cell r="P1229">
            <v>9937108456</v>
          </cell>
          <cell r="Q1229" t="str">
            <v>Jun'25</v>
          </cell>
          <cell r="R1229">
            <v>2026</v>
          </cell>
          <cell r="S1229"/>
          <cell r="T1229" t="str">
            <v/>
          </cell>
          <cell r="U1229">
            <v>0</v>
          </cell>
          <cell r="V1229" t="str">
            <v>Potential Not updated</v>
          </cell>
          <cell r="W1229"/>
          <cell r="X1229"/>
          <cell r="Y1229"/>
          <cell r="Z1229"/>
          <cell r="AA1229"/>
          <cell r="AB1229"/>
          <cell r="AC1229"/>
          <cell r="AD1229"/>
          <cell r="AE1229"/>
          <cell r="AF1229"/>
          <cell r="AG1229"/>
          <cell r="AH1229"/>
          <cell r="AI1229"/>
          <cell r="AJ1229"/>
          <cell r="AK1229"/>
          <cell r="AL1229"/>
          <cell r="AM1229"/>
          <cell r="AN1229">
            <v>20</v>
          </cell>
          <cell r="AO1229"/>
          <cell r="AP1229">
            <v>16</v>
          </cell>
          <cell r="AQ1229"/>
          <cell r="AR1229"/>
          <cell r="AS1229">
            <v>1.5</v>
          </cell>
          <cell r="AU1229">
            <v>2</v>
          </cell>
          <cell r="AV1229"/>
          <cell r="AW1229">
            <v>3</v>
          </cell>
        </row>
        <row r="1230">
          <cell r="A1230">
            <v>1228</v>
          </cell>
          <cell r="B1230">
            <v>2025</v>
          </cell>
          <cell r="C1230"/>
          <cell r="D1230" t="str">
            <v>0015g00001YRBtIAAX</v>
          </cell>
          <cell r="E1230" t="str">
            <v>GEETA STEEL CORPORATION</v>
          </cell>
          <cell r="F1230" t="str">
            <v>MAHARASHTRA</v>
          </cell>
          <cell r="G1230" t="str">
            <v>BHANDARA</v>
          </cell>
          <cell r="H1230" t="str">
            <v>Bhandara</v>
          </cell>
          <cell r="I1230" t="str">
            <v>SSTL (INDIA) PRIVATE LIMITED</v>
          </cell>
          <cell r="J1230" t="str">
            <v>Ekeshwar Sahu</v>
          </cell>
          <cell r="K1230"/>
          <cell r="L1230" t="str">
            <v>C13295</v>
          </cell>
          <cell r="M1230" t="str">
            <v>Central</v>
          </cell>
          <cell r="N1230">
            <v>441904</v>
          </cell>
          <cell r="O1230" t="str">
            <v>27AAZFG3688F1ZN</v>
          </cell>
          <cell r="P1230">
            <v>9970439928</v>
          </cell>
          <cell r="Q1230" t="str">
            <v>Jun'25</v>
          </cell>
          <cell r="R1230">
            <v>2026</v>
          </cell>
          <cell r="S1230"/>
          <cell r="T1230">
            <v>100</v>
          </cell>
          <cell r="U1230">
            <v>0</v>
          </cell>
          <cell r="V1230" t="str">
            <v>Challenger</v>
          </cell>
          <cell r="W1230"/>
          <cell r="X1230"/>
          <cell r="Y1230"/>
          <cell r="Z1230"/>
          <cell r="AA1230"/>
          <cell r="AB1230"/>
          <cell r="AC1230"/>
          <cell r="AD1230"/>
          <cell r="AE1230"/>
          <cell r="AF1230"/>
          <cell r="AG1230"/>
          <cell r="AH1230"/>
          <cell r="AI1230"/>
          <cell r="AJ1230"/>
          <cell r="AK1230"/>
          <cell r="AL1230"/>
          <cell r="AM1230"/>
          <cell r="AN1230">
            <v>12</v>
          </cell>
          <cell r="AO1230"/>
          <cell r="AP1230"/>
          <cell r="AQ1230"/>
          <cell r="AR1230"/>
          <cell r="AS1230"/>
          <cell r="AU1230"/>
          <cell r="AV1230"/>
          <cell r="AW1230" t="str">
            <v/>
          </cell>
        </row>
        <row r="1231">
          <cell r="A1231">
            <v>1229</v>
          </cell>
          <cell r="B1231">
            <v>2025</v>
          </cell>
          <cell r="C1231"/>
          <cell r="D1231" t="str">
            <v>001J100000Vo1BeIAJ</v>
          </cell>
          <cell r="E1231" t="str">
            <v>SRI KRISHNA SUPPLIERS</v>
          </cell>
          <cell r="F1231" t="str">
            <v>WEST BENGAL</v>
          </cell>
          <cell r="G1231" t="str">
            <v>HOOGHLY</v>
          </cell>
          <cell r="H1231">
            <v>0</v>
          </cell>
          <cell r="I1231" t="str">
            <v>NERIUM MULTICOM LLP</v>
          </cell>
          <cell r="J1231" t="str">
            <v>Ragon Poddar</v>
          </cell>
          <cell r="K1231"/>
          <cell r="L1231" t="str">
            <v>001J100000RytAcIAJ</v>
          </cell>
          <cell r="M1231" t="str">
            <v>East</v>
          </cell>
          <cell r="N1231">
            <v>712601</v>
          </cell>
          <cell r="O1231" t="str">
            <v>19EWHPM9849A1Z1</v>
          </cell>
          <cell r="P1231">
            <v>9641361671</v>
          </cell>
          <cell r="Q1231" t="str">
            <v>Jun'25</v>
          </cell>
          <cell r="R1231">
            <v>2026</v>
          </cell>
          <cell r="S1231"/>
          <cell r="T1231">
            <v>550</v>
          </cell>
          <cell r="U1231">
            <v>0</v>
          </cell>
          <cell r="V1231" t="str">
            <v>Alien</v>
          </cell>
          <cell r="W1231"/>
          <cell r="X1231"/>
          <cell r="Y1231"/>
          <cell r="Z1231"/>
          <cell r="AA1231"/>
          <cell r="AB1231"/>
          <cell r="AC1231"/>
          <cell r="AD1231"/>
          <cell r="AE1231"/>
          <cell r="AF1231"/>
          <cell r="AG1231"/>
          <cell r="AH1231"/>
          <cell r="AI1231"/>
          <cell r="AJ1231"/>
          <cell r="AK1231"/>
          <cell r="AL1231"/>
          <cell r="AM1231"/>
          <cell r="AN1231">
            <v>12</v>
          </cell>
          <cell r="AO1231"/>
          <cell r="AP1231"/>
          <cell r="AQ1231"/>
          <cell r="AR1231"/>
          <cell r="AS1231"/>
          <cell r="AU1231"/>
          <cell r="AV1231"/>
          <cell r="AW1231" t="str">
            <v/>
          </cell>
        </row>
        <row r="1232">
          <cell r="A1232">
            <v>1230</v>
          </cell>
          <cell r="B1232">
            <v>2025</v>
          </cell>
          <cell r="C1232"/>
          <cell r="D1232" t="str">
            <v>0015g00001XKSO0AAP</v>
          </cell>
          <cell r="E1232" t="str">
            <v>RAMESH STEEL AND SONS</v>
          </cell>
          <cell r="F1232" t="str">
            <v>MADHYA PRADESH</v>
          </cell>
          <cell r="G1232" t="str">
            <v>INDORE</v>
          </cell>
          <cell r="H1232" t="str">
            <v>Indore</v>
          </cell>
          <cell r="I1232" t="str">
            <v>R. K. ENTERPRISES</v>
          </cell>
          <cell r="J1232" t="str">
            <v>Yogeshwar Richhariya</v>
          </cell>
          <cell r="K1232"/>
          <cell r="L1232" t="str">
            <v>001J1000005ZfroIAC</v>
          </cell>
          <cell r="M1232" t="str">
            <v>Central</v>
          </cell>
          <cell r="N1232">
            <v>452010</v>
          </cell>
          <cell r="O1232" t="str">
            <v>23GNAPS8791D1ZO</v>
          </cell>
          <cell r="P1232">
            <v>9826033234</v>
          </cell>
          <cell r="Q1232" t="str">
            <v>Jun'25</v>
          </cell>
          <cell r="R1232">
            <v>2026</v>
          </cell>
          <cell r="S1232"/>
          <cell r="T1232">
            <v>100</v>
          </cell>
          <cell r="U1232">
            <v>3.3000000000000002E-2</v>
          </cell>
          <cell r="V1232" t="str">
            <v>Challenger</v>
          </cell>
          <cell r="W1232"/>
          <cell r="X1232"/>
          <cell r="Y1232"/>
          <cell r="Z1232"/>
          <cell r="AA1232"/>
          <cell r="AB1232"/>
          <cell r="AC1232"/>
          <cell r="AD1232"/>
          <cell r="AE1232"/>
          <cell r="AF1232"/>
          <cell r="AG1232"/>
          <cell r="AH1232"/>
          <cell r="AI1232"/>
          <cell r="AJ1232"/>
          <cell r="AK1232"/>
          <cell r="AL1232"/>
          <cell r="AM1232"/>
          <cell r="AN1232">
            <v>2</v>
          </cell>
          <cell r="AO1232"/>
          <cell r="AP1232">
            <v>2</v>
          </cell>
          <cell r="AQ1232">
            <v>10</v>
          </cell>
          <cell r="AR1232">
            <v>3</v>
          </cell>
          <cell r="AS1232">
            <v>3.5</v>
          </cell>
          <cell r="AT1232">
            <v>4.5</v>
          </cell>
          <cell r="AU1232">
            <v>3</v>
          </cell>
          <cell r="AV1232">
            <v>2.4</v>
          </cell>
          <cell r="AW1232" t="str">
            <v/>
          </cell>
        </row>
        <row r="1233">
          <cell r="A1233">
            <v>1231</v>
          </cell>
          <cell r="B1233">
            <v>2025</v>
          </cell>
          <cell r="C1233"/>
          <cell r="D1233" t="str">
            <v>001J100000VnWD1IAN</v>
          </cell>
          <cell r="E1233" t="str">
            <v>M/S ARMAN ALI BUILDING MATERIAL</v>
          </cell>
          <cell r="F1233" t="str">
            <v>UTTAR PRADESH</v>
          </cell>
          <cell r="G1233" t="str">
            <v>MAHARAJGANJ</v>
          </cell>
          <cell r="H1233">
            <v>0</v>
          </cell>
          <cell r="I1233" t="str">
            <v>GOBINDGARH IRON LLP</v>
          </cell>
          <cell r="J1233" t="str">
            <v>Mohd Ansari</v>
          </cell>
          <cell r="K1233"/>
          <cell r="L1233" t="str">
            <v>C12817</v>
          </cell>
          <cell r="M1233" t="str">
            <v>North</v>
          </cell>
          <cell r="N1233">
            <v>273303</v>
          </cell>
          <cell r="O1233" t="str">
            <v>09BJHPN5552R1ZB</v>
          </cell>
          <cell r="P1233">
            <v>8881711106</v>
          </cell>
          <cell r="Q1233" t="str">
            <v>Jun'25</v>
          </cell>
          <cell r="R1233">
            <v>2026</v>
          </cell>
          <cell r="S1233"/>
          <cell r="T1233">
            <v>10</v>
          </cell>
          <cell r="U1233">
            <v>0</v>
          </cell>
          <cell r="V1233" t="str">
            <v>Minor</v>
          </cell>
          <cell r="W1233"/>
          <cell r="X1233"/>
          <cell r="Y1233"/>
          <cell r="Z1233"/>
          <cell r="AA1233"/>
          <cell r="AB1233"/>
          <cell r="AC1233"/>
          <cell r="AD1233"/>
          <cell r="AE1233"/>
          <cell r="AF1233"/>
          <cell r="AG1233"/>
          <cell r="AH1233"/>
          <cell r="AI1233"/>
          <cell r="AJ1233"/>
          <cell r="AK1233"/>
          <cell r="AL1233"/>
          <cell r="AM1233"/>
          <cell r="AN1233">
            <v>5</v>
          </cell>
          <cell r="AO1233"/>
          <cell r="AP1233"/>
          <cell r="AQ1233"/>
          <cell r="AR1233"/>
          <cell r="AS1233"/>
          <cell r="AU1233"/>
          <cell r="AV1233"/>
          <cell r="AW1233" t="str">
            <v/>
          </cell>
        </row>
        <row r="1234">
          <cell r="A1234">
            <v>1232</v>
          </cell>
          <cell r="B1234">
            <v>2025</v>
          </cell>
          <cell r="C1234"/>
          <cell r="D1234" t="str">
            <v>001J100000VnVsnIAF</v>
          </cell>
          <cell r="E1234" t="str">
            <v>R.C. HARDWARE STORE</v>
          </cell>
          <cell r="F1234" t="str">
            <v>HIMACHAL PRADESH</v>
          </cell>
          <cell r="G1234" t="str">
            <v>CHAMBA</v>
          </cell>
          <cell r="H1234">
            <v>0</v>
          </cell>
          <cell r="I1234" t="str">
            <v>MAHAVIR STEEL CORPORATION</v>
          </cell>
          <cell r="J1234" t="str">
            <v>Rahul Gautam</v>
          </cell>
          <cell r="K1234"/>
          <cell r="L1234" t="str">
            <v>0015g00001ghemj</v>
          </cell>
          <cell r="M1234" t="str">
            <v>North</v>
          </cell>
          <cell r="N1234">
            <v>176314</v>
          </cell>
          <cell r="O1234" t="str">
            <v>02EBDPK9716H1ZP</v>
          </cell>
          <cell r="P1234">
            <v>9805526750</v>
          </cell>
          <cell r="Q1234" t="str">
            <v>Jun'25</v>
          </cell>
          <cell r="R1234">
            <v>2026</v>
          </cell>
          <cell r="S1234"/>
          <cell r="T1234">
            <v>40</v>
          </cell>
          <cell r="U1234">
            <v>0</v>
          </cell>
          <cell r="V1234" t="str">
            <v>Minor</v>
          </cell>
          <cell r="W1234"/>
          <cell r="X1234"/>
          <cell r="Y1234"/>
          <cell r="Z1234"/>
          <cell r="AA1234"/>
          <cell r="AB1234"/>
          <cell r="AC1234"/>
          <cell r="AD1234"/>
          <cell r="AE1234"/>
          <cell r="AF1234"/>
          <cell r="AG1234"/>
          <cell r="AH1234"/>
          <cell r="AI1234"/>
          <cell r="AJ1234"/>
          <cell r="AK1234"/>
          <cell r="AL1234"/>
          <cell r="AM1234"/>
          <cell r="AN1234">
            <v>15</v>
          </cell>
          <cell r="AO1234"/>
          <cell r="AP1234"/>
          <cell r="AQ1234"/>
          <cell r="AR1234"/>
          <cell r="AS1234"/>
          <cell r="AU1234"/>
          <cell r="AV1234"/>
          <cell r="AW1234" t="str">
            <v/>
          </cell>
        </row>
        <row r="1235">
          <cell r="A1235">
            <v>1233</v>
          </cell>
          <cell r="B1235">
            <v>2025</v>
          </cell>
          <cell r="C1235"/>
          <cell r="D1235" t="str">
            <v>001J1000002jtSAIAY</v>
          </cell>
          <cell r="E1235" t="str">
            <v>JAIN IRON STORE</v>
          </cell>
          <cell r="F1235" t="str">
            <v>PUNJAB</v>
          </cell>
          <cell r="G1235" t="str">
            <v>HOSHIARPUR</v>
          </cell>
          <cell r="H1235" t="str">
            <v>Hoshiarpur</v>
          </cell>
          <cell r="I1235" t="str">
            <v>MAHAVIR STEEL CORPORATION</v>
          </cell>
          <cell r="J1235" t="str">
            <v>Abhishek Wadhwa</v>
          </cell>
          <cell r="K1235"/>
          <cell r="L1235" t="str">
            <v>0015g00001ghemj</v>
          </cell>
          <cell r="M1235" t="str">
            <v>North</v>
          </cell>
          <cell r="N1235">
            <v>144211</v>
          </cell>
          <cell r="O1235" t="str">
            <v>03AAMPJ6192N1Z8</v>
          </cell>
          <cell r="P1235">
            <v>8360759956</v>
          </cell>
          <cell r="Q1235" t="str">
            <v>Jun'25</v>
          </cell>
          <cell r="R1235">
            <v>2026</v>
          </cell>
          <cell r="S1235"/>
          <cell r="T1235">
            <v>200</v>
          </cell>
          <cell r="U1235">
            <v>0</v>
          </cell>
          <cell r="V1235" t="str">
            <v>Challenger</v>
          </cell>
          <cell r="W1235"/>
          <cell r="X1235"/>
          <cell r="Y1235"/>
          <cell r="Z1235"/>
          <cell r="AA1235"/>
          <cell r="AB1235"/>
          <cell r="AC1235"/>
          <cell r="AD1235"/>
          <cell r="AE1235"/>
          <cell r="AF1235"/>
          <cell r="AG1235"/>
          <cell r="AH1235"/>
          <cell r="AI1235"/>
          <cell r="AJ1235"/>
          <cell r="AK1235"/>
          <cell r="AL1235"/>
          <cell r="AM1235"/>
          <cell r="AN1235">
            <v>5.6</v>
          </cell>
          <cell r="AO1235"/>
          <cell r="AP1235"/>
          <cell r="AQ1235"/>
          <cell r="AR1235"/>
          <cell r="AS1235"/>
          <cell r="AU1235"/>
          <cell r="AV1235"/>
          <cell r="AW1235" t="str">
            <v/>
          </cell>
        </row>
        <row r="1236">
          <cell r="A1236">
            <v>1234</v>
          </cell>
          <cell r="B1236">
            <v>2025</v>
          </cell>
          <cell r="C1236"/>
          <cell r="D1236" t="str">
            <v>001J100000S1T52IAF</v>
          </cell>
          <cell r="E1236" t="str">
            <v>REVTI RAMAN TRADERS</v>
          </cell>
          <cell r="F1236" t="str">
            <v>PUNJAB</v>
          </cell>
          <cell r="G1236" t="str">
            <v>GURDASPUR</v>
          </cell>
          <cell r="H1236" t="str">
            <v>Gurdaspur</v>
          </cell>
          <cell r="I1236" t="str">
            <v>MAHAVIR STEEL CORPORATION</v>
          </cell>
          <cell r="J1236" t="str">
            <v>Abhishek Wadhwa</v>
          </cell>
          <cell r="K1236"/>
          <cell r="L1236" t="str">
            <v>0015g00001ghemj</v>
          </cell>
          <cell r="M1236" t="str">
            <v>North</v>
          </cell>
          <cell r="N1236">
            <v>143521</v>
          </cell>
          <cell r="O1236" t="str">
            <v>03AEEPS5935C1ZP</v>
          </cell>
          <cell r="P1236">
            <v>8427058085</v>
          </cell>
          <cell r="Q1236" t="str">
            <v>Jun'25</v>
          </cell>
          <cell r="R1236">
            <v>2026</v>
          </cell>
          <cell r="S1236"/>
          <cell r="T1236">
            <v>25</v>
          </cell>
          <cell r="U1236">
            <v>0</v>
          </cell>
          <cell r="V1236" t="str">
            <v>Minor</v>
          </cell>
          <cell r="W1236"/>
          <cell r="X1236"/>
          <cell r="Y1236"/>
          <cell r="Z1236"/>
          <cell r="AA1236"/>
          <cell r="AB1236"/>
          <cell r="AC1236"/>
          <cell r="AD1236"/>
          <cell r="AE1236"/>
          <cell r="AF1236"/>
          <cell r="AG1236"/>
          <cell r="AH1236"/>
          <cell r="AI1236"/>
          <cell r="AJ1236"/>
          <cell r="AK1236"/>
          <cell r="AL1236"/>
          <cell r="AM1236"/>
          <cell r="AN1236">
            <v>7.2</v>
          </cell>
          <cell r="AO1236"/>
          <cell r="AP1236"/>
          <cell r="AQ1236"/>
          <cell r="AR1236"/>
          <cell r="AS1236"/>
          <cell r="AU1236"/>
          <cell r="AV1236"/>
          <cell r="AW1236" t="str">
            <v/>
          </cell>
        </row>
        <row r="1237">
          <cell r="A1237">
            <v>1235</v>
          </cell>
          <cell r="B1237">
            <v>2025</v>
          </cell>
          <cell r="C1237"/>
          <cell r="D1237" t="str">
            <v>0015g00001fvblxAAA</v>
          </cell>
          <cell r="E1237" t="str">
            <v>M/S SHREE OM STEELS</v>
          </cell>
          <cell r="F1237" t="str">
            <v>UTTAR PRADESH</v>
          </cell>
          <cell r="G1237" t="str">
            <v>KANNAUJ</v>
          </cell>
          <cell r="H1237" t="str">
            <v>Kannauj</v>
          </cell>
          <cell r="I1237" t="str">
            <v>SHREE LAKSHMAN ROLLING MILL (INDIA) LLP</v>
          </cell>
          <cell r="J1237" t="str">
            <v>Ashutosh Shukla</v>
          </cell>
          <cell r="K1237"/>
          <cell r="L1237" t="str">
            <v>C12815</v>
          </cell>
          <cell r="M1237" t="str">
            <v>North</v>
          </cell>
          <cell r="N1237">
            <v>209725</v>
          </cell>
          <cell r="O1237" t="str">
            <v>09AWBPG3808M1ZE</v>
          </cell>
          <cell r="P1237">
            <v>9839940998</v>
          </cell>
          <cell r="Q1237" t="str">
            <v>Jun'25</v>
          </cell>
          <cell r="R1237">
            <v>2026</v>
          </cell>
          <cell r="S1237"/>
          <cell r="T1237">
            <v>90</v>
          </cell>
          <cell r="U1237">
            <v>1.1111111111111112E-2</v>
          </cell>
          <cell r="V1237" t="str">
            <v>Challenger</v>
          </cell>
          <cell r="W1237"/>
          <cell r="X1237"/>
          <cell r="Y1237"/>
          <cell r="Z1237"/>
          <cell r="AA1237"/>
          <cell r="AB1237"/>
          <cell r="AC1237"/>
          <cell r="AD1237"/>
          <cell r="AE1237"/>
          <cell r="AF1237"/>
          <cell r="AG1237"/>
          <cell r="AH1237"/>
          <cell r="AI1237"/>
          <cell r="AJ1237"/>
          <cell r="AK1237"/>
          <cell r="AL1237"/>
          <cell r="AM1237"/>
          <cell r="AN1237">
            <v>10.18</v>
          </cell>
          <cell r="AO1237"/>
          <cell r="AP1237"/>
          <cell r="AQ1237"/>
          <cell r="AR1237"/>
          <cell r="AS1237">
            <v>5</v>
          </cell>
          <cell r="AT1237">
            <v>3</v>
          </cell>
          <cell r="AU1237"/>
          <cell r="AV1237"/>
          <cell r="AW1237">
            <v>1</v>
          </cell>
        </row>
        <row r="1238">
          <cell r="A1238">
            <v>1236</v>
          </cell>
          <cell r="B1238">
            <v>2025</v>
          </cell>
          <cell r="C1238"/>
          <cell r="D1238" t="str">
            <v>001J100000Vo5AfIAJ</v>
          </cell>
          <cell r="E1238" t="str">
            <v>AMAY ENTERPRISES</v>
          </cell>
          <cell r="F1238" t="str">
            <v>UTTAR PRADESH</v>
          </cell>
          <cell r="G1238" t="str">
            <v>HARDOI</v>
          </cell>
          <cell r="H1238">
            <v>0</v>
          </cell>
          <cell r="I1238" t="str">
            <v>SHREE LAKSHMAN ROLLING MILL (INDIA) LLP</v>
          </cell>
          <cell r="J1238" t="str">
            <v>Deepanshu</v>
          </cell>
          <cell r="K1238"/>
          <cell r="L1238" t="str">
            <v>C12815</v>
          </cell>
          <cell r="M1238" t="str">
            <v>North</v>
          </cell>
          <cell r="N1238">
            <v>241001</v>
          </cell>
          <cell r="O1238" t="str">
            <v>09BAWPS2813L2ZV</v>
          </cell>
          <cell r="P1238">
            <v>8318150829</v>
          </cell>
          <cell r="Q1238" t="str">
            <v>Jun'25</v>
          </cell>
          <cell r="R1238">
            <v>2026</v>
          </cell>
          <cell r="S1238"/>
          <cell r="T1238">
            <v>80</v>
          </cell>
          <cell r="U1238">
            <v>1.2500000000000001E-2</v>
          </cell>
          <cell r="V1238" t="str">
            <v>Challenger</v>
          </cell>
          <cell r="W1238"/>
          <cell r="X1238"/>
          <cell r="Y1238"/>
          <cell r="Z1238"/>
          <cell r="AA1238"/>
          <cell r="AB1238"/>
          <cell r="AC1238"/>
          <cell r="AD1238"/>
          <cell r="AE1238"/>
          <cell r="AF1238"/>
          <cell r="AG1238"/>
          <cell r="AH1238"/>
          <cell r="AI1238"/>
          <cell r="AJ1238"/>
          <cell r="AK1238"/>
          <cell r="AL1238"/>
          <cell r="AM1238"/>
          <cell r="AN1238">
            <v>8.93</v>
          </cell>
          <cell r="AO1238"/>
          <cell r="AP1238"/>
          <cell r="AQ1238">
            <v>10.18</v>
          </cell>
          <cell r="AR1238"/>
          <cell r="AS1238">
            <v>9.92</v>
          </cell>
          <cell r="AU1238">
            <v>3</v>
          </cell>
          <cell r="AV1238"/>
          <cell r="AW1238" t="str">
            <v/>
          </cell>
        </row>
        <row r="1239">
          <cell r="A1239">
            <v>1237</v>
          </cell>
          <cell r="B1239">
            <v>2025</v>
          </cell>
          <cell r="C1239"/>
          <cell r="D1239" t="str">
            <v>0015g00001dWeTkAAK</v>
          </cell>
          <cell r="E1239" t="str">
            <v>M/S SANGAM STEEL</v>
          </cell>
          <cell r="F1239" t="str">
            <v>UTTAR PRADESH</v>
          </cell>
          <cell r="G1239" t="str">
            <v>LALITPUR</v>
          </cell>
          <cell r="H1239">
            <v>0</v>
          </cell>
          <cell r="I1239" t="str">
            <v>SHREE LAKSHMAN ROLLING MILL (INDIA) LLP</v>
          </cell>
          <cell r="J1239" t="str">
            <v>Ashutosh Shukla</v>
          </cell>
          <cell r="K1239"/>
          <cell r="L1239" t="str">
            <v>C12815</v>
          </cell>
          <cell r="M1239" t="str">
            <v>North</v>
          </cell>
          <cell r="N1239">
            <v>284403</v>
          </cell>
          <cell r="O1239" t="str">
            <v>09AHYPS9300G1ZO</v>
          </cell>
          <cell r="P1239">
            <v>7007817164</v>
          </cell>
          <cell r="Q1239" t="str">
            <v>Jun'25</v>
          </cell>
          <cell r="R1239">
            <v>2026</v>
          </cell>
          <cell r="S1239"/>
          <cell r="T1239">
            <v>300</v>
          </cell>
          <cell r="U1239">
            <v>1.7122222222222223E-2</v>
          </cell>
          <cell r="V1239" t="str">
            <v>Alien</v>
          </cell>
          <cell r="W1239"/>
          <cell r="X1239"/>
          <cell r="Y1239"/>
          <cell r="Z1239"/>
          <cell r="AA1239"/>
          <cell r="AB1239"/>
          <cell r="AC1239"/>
          <cell r="AD1239"/>
          <cell r="AE1239"/>
          <cell r="AF1239"/>
          <cell r="AG1239"/>
          <cell r="AH1239"/>
          <cell r="AI1239"/>
          <cell r="AJ1239"/>
          <cell r="AK1239"/>
          <cell r="AL1239"/>
          <cell r="AM1239"/>
          <cell r="AN1239">
            <v>30</v>
          </cell>
          <cell r="AO1239">
            <v>19.91</v>
          </cell>
          <cell r="AP1239"/>
          <cell r="AQ1239">
            <v>49.64</v>
          </cell>
          <cell r="AR1239"/>
          <cell r="AS1239">
            <v>20.81</v>
          </cell>
          <cell r="AT1239">
            <v>15.41</v>
          </cell>
          <cell r="AU1239"/>
          <cell r="AV1239"/>
          <cell r="AW1239" t="str">
            <v/>
          </cell>
        </row>
        <row r="1240">
          <cell r="A1240">
            <v>1238</v>
          </cell>
          <cell r="B1240">
            <v>2025</v>
          </cell>
          <cell r="C1240"/>
          <cell r="D1240" t="str">
            <v>0015g00001W2OapAAF</v>
          </cell>
          <cell r="E1240" t="str">
            <v>VIJAY TRADING COMPANY</v>
          </cell>
          <cell r="F1240" t="str">
            <v>UTTAR PRADESH</v>
          </cell>
          <cell r="G1240" t="str">
            <v>KANPUR NAGAR</v>
          </cell>
          <cell r="H1240" t="str">
            <v>Fazalganj</v>
          </cell>
          <cell r="I1240" t="str">
            <v>SHREE LAKSHMAN ROLLING MILL (INDIA) LLP</v>
          </cell>
          <cell r="J1240" t="str">
            <v>Ashutosh Shukla</v>
          </cell>
          <cell r="K1240"/>
          <cell r="L1240" t="str">
            <v>C12815</v>
          </cell>
          <cell r="M1240" t="str">
            <v>North</v>
          </cell>
          <cell r="N1240">
            <v>208012</v>
          </cell>
          <cell r="O1240" t="str">
            <v>09ADKPK9662M1ZO</v>
          </cell>
          <cell r="P1240">
            <v>9695994454</v>
          </cell>
          <cell r="Q1240" t="str">
            <v>Jun'25</v>
          </cell>
          <cell r="R1240">
            <v>2026</v>
          </cell>
          <cell r="S1240"/>
          <cell r="T1240">
            <v>200</v>
          </cell>
          <cell r="U1240">
            <v>2.2499999999999999E-2</v>
          </cell>
          <cell r="V1240" t="str">
            <v>Challenger</v>
          </cell>
          <cell r="W1240"/>
          <cell r="X1240"/>
          <cell r="Y1240"/>
          <cell r="Z1240"/>
          <cell r="AA1240"/>
          <cell r="AB1240"/>
          <cell r="AC1240"/>
          <cell r="AD1240"/>
          <cell r="AE1240"/>
          <cell r="AF1240"/>
          <cell r="AG1240"/>
          <cell r="AH1240"/>
          <cell r="AI1240"/>
          <cell r="AJ1240"/>
          <cell r="AK1240"/>
          <cell r="AL1240"/>
          <cell r="AM1240"/>
          <cell r="AN1240">
            <v>9.65</v>
          </cell>
          <cell r="AO1240"/>
          <cell r="AP1240">
            <v>9.94</v>
          </cell>
          <cell r="AQ1240">
            <v>8.06</v>
          </cell>
          <cell r="AR1240"/>
          <cell r="AS1240"/>
          <cell r="AT1240">
            <v>2.5</v>
          </cell>
          <cell r="AU1240">
            <v>11</v>
          </cell>
          <cell r="AV1240"/>
          <cell r="AW1240">
            <v>1</v>
          </cell>
        </row>
        <row r="1241">
          <cell r="A1241">
            <v>1239</v>
          </cell>
          <cell r="B1241">
            <v>2025</v>
          </cell>
          <cell r="C1241"/>
          <cell r="D1241" t="str">
            <v>0015g00001fVhbPAAS</v>
          </cell>
          <cell r="E1241" t="str">
            <v>SHREE KHANDELWAL STEEL TRADERS</v>
          </cell>
          <cell r="F1241" t="str">
            <v>UTTAR PRADESH</v>
          </cell>
          <cell r="G1241" t="str">
            <v>KANPUR NAGAR</v>
          </cell>
          <cell r="H1241" t="str">
            <v>Cod</v>
          </cell>
          <cell r="I1241" t="str">
            <v>SHREE LAKSHMAN ROLLING MILL (INDIA) LLP</v>
          </cell>
          <cell r="J1241" t="str">
            <v>Ashutosh Shukla</v>
          </cell>
          <cell r="K1241"/>
          <cell r="L1241" t="str">
            <v>C12815</v>
          </cell>
          <cell r="M1241" t="str">
            <v>North</v>
          </cell>
          <cell r="N1241">
            <v>208013</v>
          </cell>
          <cell r="O1241" t="str">
            <v>09AEOFS6823B1ZT</v>
          </cell>
          <cell r="P1241">
            <v>9140784151</v>
          </cell>
          <cell r="Q1241" t="str">
            <v>Jun'25</v>
          </cell>
          <cell r="R1241">
            <v>2026</v>
          </cell>
          <cell r="S1241"/>
          <cell r="T1241">
            <v>100</v>
          </cell>
          <cell r="U1241">
            <v>0</v>
          </cell>
          <cell r="V1241" t="str">
            <v>Challenger</v>
          </cell>
          <cell r="W1241"/>
          <cell r="X1241"/>
          <cell r="Y1241"/>
          <cell r="Z1241"/>
          <cell r="AA1241"/>
          <cell r="AB1241"/>
          <cell r="AC1241"/>
          <cell r="AD1241"/>
          <cell r="AE1241"/>
          <cell r="AF1241"/>
          <cell r="AG1241"/>
          <cell r="AH1241"/>
          <cell r="AI1241"/>
          <cell r="AJ1241"/>
          <cell r="AK1241"/>
          <cell r="AL1241"/>
          <cell r="AM1241"/>
          <cell r="AN1241">
            <v>7</v>
          </cell>
          <cell r="AO1241"/>
          <cell r="AP1241"/>
          <cell r="AQ1241"/>
          <cell r="AR1241"/>
          <cell r="AS1241"/>
          <cell r="AU1241"/>
          <cell r="AV1241"/>
          <cell r="AW1241" t="str">
            <v/>
          </cell>
        </row>
        <row r="1242">
          <cell r="A1242">
            <v>1240</v>
          </cell>
          <cell r="B1242">
            <v>2025</v>
          </cell>
          <cell r="C1242"/>
          <cell r="D1242" t="str">
            <v>0015g00001eh04jAAA</v>
          </cell>
          <cell r="E1242" t="str">
            <v>Bhat trading</v>
          </cell>
          <cell r="F1242" t="str">
            <v>JAMMU AND KASHMIR</v>
          </cell>
          <cell r="G1242" t="str">
            <v>Budgam</v>
          </cell>
          <cell r="H1242" t="str">
            <v>Aripanthan</v>
          </cell>
          <cell r="I1242" t="str">
            <v>REHBER IRON STORE</v>
          </cell>
          <cell r="J1242" t="str">
            <v>Raja Moin Ahmed</v>
          </cell>
          <cell r="K1242"/>
          <cell r="L1242" t="str">
            <v>0015g00001gvM8p</v>
          </cell>
          <cell r="M1242" t="str">
            <v>North</v>
          </cell>
          <cell r="N1242">
            <v>193401</v>
          </cell>
          <cell r="O1242">
            <v>123456789101</v>
          </cell>
          <cell r="P1242">
            <v>7006319013</v>
          </cell>
          <cell r="Q1242" t="str">
            <v>Jun'25</v>
          </cell>
          <cell r="R1242">
            <v>2026</v>
          </cell>
          <cell r="S1242"/>
          <cell r="T1242">
            <v>200</v>
          </cell>
          <cell r="U1242">
            <v>0</v>
          </cell>
          <cell r="V1242" t="str">
            <v>Challenger</v>
          </cell>
          <cell r="W1242"/>
          <cell r="X1242"/>
          <cell r="Y1242"/>
          <cell r="Z1242"/>
          <cell r="AA1242"/>
          <cell r="AB1242"/>
          <cell r="AC1242"/>
          <cell r="AD1242"/>
          <cell r="AE1242"/>
          <cell r="AF1242"/>
          <cell r="AG1242"/>
          <cell r="AH1242"/>
          <cell r="AI1242"/>
          <cell r="AJ1242"/>
          <cell r="AK1242"/>
          <cell r="AL1242"/>
          <cell r="AM1242"/>
          <cell r="AN1242">
            <v>38</v>
          </cell>
          <cell r="AO1242"/>
          <cell r="AP1242"/>
          <cell r="AQ1242"/>
          <cell r="AR1242"/>
          <cell r="AS1242"/>
          <cell r="AU1242"/>
          <cell r="AV1242"/>
          <cell r="AW1242" t="str">
            <v/>
          </cell>
        </row>
        <row r="1243">
          <cell r="A1243">
            <v>1241</v>
          </cell>
          <cell r="B1243">
            <v>2025</v>
          </cell>
          <cell r="C1243"/>
          <cell r="D1243" t="str">
            <v>001J100000Vnf1PIAR</v>
          </cell>
          <cell r="E1243" t="str">
            <v>ANANT RAM MADAN LAL</v>
          </cell>
          <cell r="F1243" t="str">
            <v>HARYANA</v>
          </cell>
          <cell r="G1243" t="str">
            <v>KURUKSHETRA</v>
          </cell>
          <cell r="H1243">
            <v>0</v>
          </cell>
          <cell r="I1243" t="str">
            <v>RAMDOOT UDHYOG PRIVATE LIMITED</v>
          </cell>
          <cell r="J1243" t="str">
            <v>Naseem Makkar</v>
          </cell>
          <cell r="K1243"/>
          <cell r="L1243" t="str">
            <v>C13168</v>
          </cell>
          <cell r="M1243" t="str">
            <v>North</v>
          </cell>
          <cell r="N1243">
            <v>136118</v>
          </cell>
          <cell r="O1243" t="str">
            <v>06ANSPB4682Q1Z8</v>
          </cell>
          <cell r="P1243">
            <v>8295726838</v>
          </cell>
          <cell r="Q1243" t="str">
            <v>Jun'25</v>
          </cell>
          <cell r="R1243">
            <v>2026</v>
          </cell>
          <cell r="S1243"/>
          <cell r="T1243">
            <v>80</v>
          </cell>
          <cell r="U1243">
            <v>0</v>
          </cell>
          <cell r="V1243" t="str">
            <v>Challenger</v>
          </cell>
          <cell r="W1243"/>
          <cell r="X1243"/>
          <cell r="Y1243"/>
          <cell r="Z1243"/>
          <cell r="AA1243"/>
          <cell r="AB1243"/>
          <cell r="AC1243"/>
          <cell r="AD1243"/>
          <cell r="AE1243"/>
          <cell r="AF1243"/>
          <cell r="AG1243"/>
          <cell r="AH1243"/>
          <cell r="AI1243"/>
          <cell r="AJ1243"/>
          <cell r="AK1243"/>
          <cell r="AL1243"/>
          <cell r="AM1243"/>
          <cell r="AN1243">
            <v>12</v>
          </cell>
          <cell r="AO1243"/>
          <cell r="AP1243"/>
          <cell r="AQ1243"/>
          <cell r="AR1243"/>
          <cell r="AS1243"/>
          <cell r="AU1243"/>
          <cell r="AV1243"/>
          <cell r="AW1243" t="str">
            <v/>
          </cell>
        </row>
        <row r="1244">
          <cell r="A1244">
            <v>1242</v>
          </cell>
          <cell r="B1244">
            <v>2025</v>
          </cell>
          <cell r="C1244"/>
          <cell r="D1244" t="str">
            <v>001J1000005ZZtRIAW</v>
          </cell>
          <cell r="E1244" t="str">
            <v>ARJUN MAL DAULAT RAM</v>
          </cell>
          <cell r="F1244" t="str">
            <v>HARYANA</v>
          </cell>
          <cell r="G1244" t="str">
            <v>PANCHKULA</v>
          </cell>
          <cell r="H1244" t="str">
            <v>Kalka</v>
          </cell>
          <cell r="I1244" t="str">
            <v>RAMDOOT UDHYOG PRIVATE LIMITED</v>
          </cell>
          <cell r="J1244" t="str">
            <v>Sushant Abrol</v>
          </cell>
          <cell r="K1244"/>
          <cell r="L1244" t="str">
            <v>C13168</v>
          </cell>
          <cell r="M1244" t="str">
            <v>North</v>
          </cell>
          <cell r="N1244">
            <v>133302</v>
          </cell>
          <cell r="O1244" t="str">
            <v>06AYNPK0136G1ZM</v>
          </cell>
          <cell r="P1244">
            <v>7015842761</v>
          </cell>
          <cell r="Q1244" t="str">
            <v>Jun'25</v>
          </cell>
          <cell r="R1244">
            <v>2026</v>
          </cell>
          <cell r="S1244"/>
          <cell r="T1244">
            <v>1</v>
          </cell>
          <cell r="U1244">
            <v>4</v>
          </cell>
          <cell r="V1244" t="str">
            <v>Friendly</v>
          </cell>
          <cell r="W1244"/>
          <cell r="X1244"/>
          <cell r="Y1244"/>
          <cell r="Z1244"/>
          <cell r="AA1244"/>
          <cell r="AB1244"/>
          <cell r="AC1244"/>
          <cell r="AD1244"/>
          <cell r="AE1244"/>
          <cell r="AF1244"/>
          <cell r="AG1244"/>
          <cell r="AH1244"/>
          <cell r="AI1244"/>
          <cell r="AJ1244"/>
          <cell r="AK1244"/>
          <cell r="AL1244"/>
          <cell r="AM1244"/>
          <cell r="AN1244">
            <v>33</v>
          </cell>
          <cell r="AO1244"/>
          <cell r="AP1244"/>
          <cell r="AQ1244"/>
          <cell r="AR1244"/>
          <cell r="AS1244"/>
          <cell r="AU1244">
            <v>12</v>
          </cell>
          <cell r="AV1244"/>
          <cell r="AW1244" t="str">
            <v/>
          </cell>
        </row>
        <row r="1245">
          <cell r="A1245">
            <v>1243</v>
          </cell>
          <cell r="B1245">
            <v>2025</v>
          </cell>
          <cell r="C1245"/>
          <cell r="D1245" t="str">
            <v>001J1000007pXdgIAE</v>
          </cell>
          <cell r="E1245" t="str">
            <v>NARENDAR STONE &amp; MATERIAL SUPPLIERS</v>
          </cell>
          <cell r="F1245" t="str">
            <v>RAJASTHAN</v>
          </cell>
          <cell r="G1245" t="str">
            <v>UDAIPUR</v>
          </cell>
          <cell r="H1245" t="str">
            <v>Girwa</v>
          </cell>
          <cell r="I1245" t="str">
            <v>J P ALLOYS</v>
          </cell>
          <cell r="J1245" t="str">
            <v>Amit Kumar Sharma</v>
          </cell>
          <cell r="K1245"/>
          <cell r="L1245" t="str">
            <v>C13188</v>
          </cell>
          <cell r="M1245" t="str">
            <v>North</v>
          </cell>
          <cell r="N1245">
            <v>313001</v>
          </cell>
          <cell r="O1245" t="str">
            <v>08ABPPR2311H1ZL</v>
          </cell>
          <cell r="P1245">
            <v>9461879862</v>
          </cell>
          <cell r="Q1245" t="str">
            <v>Jul'25</v>
          </cell>
          <cell r="R1245">
            <v>2026</v>
          </cell>
          <cell r="S1245"/>
          <cell r="T1245">
            <v>150</v>
          </cell>
          <cell r="U1245">
            <v>0</v>
          </cell>
          <cell r="V1245" t="str">
            <v>Challenger</v>
          </cell>
          <cell r="W1245"/>
          <cell r="X1245"/>
          <cell r="Y1245"/>
          <cell r="Z1245"/>
          <cell r="AA1245"/>
          <cell r="AB1245"/>
          <cell r="AC1245"/>
          <cell r="AD1245"/>
          <cell r="AE1245"/>
          <cell r="AF1245"/>
          <cell r="AG1245"/>
          <cell r="AH1245"/>
          <cell r="AI1245"/>
          <cell r="AJ1245"/>
          <cell r="AK1245"/>
          <cell r="AL1245"/>
          <cell r="AM1245"/>
          <cell r="AO1245">
            <v>24.99</v>
          </cell>
          <cell r="AP1245"/>
          <cell r="AQ1245"/>
          <cell r="AR1245"/>
          <cell r="AS1245"/>
          <cell r="AU1245"/>
          <cell r="AV1245"/>
          <cell r="AW1245" t="str">
            <v/>
          </cell>
        </row>
        <row r="1246">
          <cell r="A1246">
            <v>1244</v>
          </cell>
          <cell r="B1246">
            <v>2025</v>
          </cell>
          <cell r="C1246"/>
          <cell r="D1246" t="str">
            <v>001J100000Vm7ncIAB</v>
          </cell>
          <cell r="E1246" t="str">
            <v>BABJI STEEL TRADERS</v>
          </cell>
          <cell r="F1246" t="str">
            <v>RAJASTHAN</v>
          </cell>
          <cell r="G1246" t="str">
            <v>BHILWARA</v>
          </cell>
          <cell r="H1246">
            <v>0</v>
          </cell>
          <cell r="I1246" t="str">
            <v>J P ALLOYS</v>
          </cell>
          <cell r="J1246" t="str">
            <v>Pushpendra Kumar</v>
          </cell>
          <cell r="K1246"/>
          <cell r="L1246" t="str">
            <v>C13188</v>
          </cell>
          <cell r="M1246" t="str">
            <v>North</v>
          </cell>
          <cell r="N1246">
            <v>311001</v>
          </cell>
          <cell r="O1246" t="str">
            <v>08ABEPB2329N1ZP</v>
          </cell>
          <cell r="P1246">
            <v>9772786110</v>
          </cell>
          <cell r="Q1246" t="str">
            <v>Jul'25</v>
          </cell>
          <cell r="R1246">
            <v>2026</v>
          </cell>
          <cell r="S1246"/>
          <cell r="T1246">
            <v>70</v>
          </cell>
          <cell r="U1246">
            <v>0</v>
          </cell>
          <cell r="V1246" t="str">
            <v>Challenger</v>
          </cell>
          <cell r="W1246"/>
          <cell r="X1246"/>
          <cell r="Y1246"/>
          <cell r="Z1246"/>
          <cell r="AA1246"/>
          <cell r="AB1246"/>
          <cell r="AC1246"/>
          <cell r="AD1246"/>
          <cell r="AE1246"/>
          <cell r="AF1246"/>
          <cell r="AG1246"/>
          <cell r="AH1246"/>
          <cell r="AI1246"/>
          <cell r="AJ1246"/>
          <cell r="AK1246"/>
          <cell r="AL1246"/>
          <cell r="AM1246"/>
          <cell r="AO1246">
            <v>22.02</v>
          </cell>
          <cell r="AP1246"/>
          <cell r="AQ1246"/>
          <cell r="AR1246"/>
          <cell r="AS1246"/>
          <cell r="AU1246"/>
          <cell r="AV1246"/>
          <cell r="AW1246" t="str">
            <v/>
          </cell>
        </row>
        <row r="1247">
          <cell r="A1247">
            <v>1245</v>
          </cell>
          <cell r="B1247">
            <v>2025</v>
          </cell>
          <cell r="C1247"/>
          <cell r="D1247" t="str">
            <v>001J100000VlZTtIAN</v>
          </cell>
          <cell r="E1247" t="str">
            <v>KHANDELWAL STEELS</v>
          </cell>
          <cell r="F1247" t="str">
            <v>HARYANA</v>
          </cell>
          <cell r="G1247" t="str">
            <v>GURUGRAM</v>
          </cell>
          <cell r="H1247">
            <v>0</v>
          </cell>
          <cell r="I1247" t="str">
            <v>NIKUNJ UDYOG</v>
          </cell>
          <cell r="J1247" t="str">
            <v>Shiv Shankar Sharma</v>
          </cell>
          <cell r="K1247"/>
          <cell r="L1247" t="str">
            <v>C12828</v>
          </cell>
          <cell r="M1247" t="str">
            <v>North</v>
          </cell>
          <cell r="N1247">
            <v>122002</v>
          </cell>
          <cell r="O1247" t="str">
            <v>06ABDFK0080E1ZT</v>
          </cell>
          <cell r="P1247">
            <v>9810007778</v>
          </cell>
          <cell r="Q1247" t="str">
            <v>Feb'24</v>
          </cell>
          <cell r="R1247">
            <v>2026</v>
          </cell>
          <cell r="S1247"/>
          <cell r="T1247">
            <v>1000</v>
          </cell>
          <cell r="U1247">
            <v>5.6593333333333336E-2</v>
          </cell>
          <cell r="V1247" t="str">
            <v>Alien</v>
          </cell>
          <cell r="W1247"/>
          <cell r="X1247"/>
          <cell r="Y1247"/>
          <cell r="Z1247"/>
          <cell r="AA1247"/>
          <cell r="AB1247"/>
          <cell r="AC1247"/>
          <cell r="AD1247"/>
          <cell r="AE1247"/>
          <cell r="AF1247"/>
          <cell r="AG1247"/>
          <cell r="AH1247"/>
          <cell r="AI1247"/>
          <cell r="AJ1247"/>
          <cell r="AK1247"/>
          <cell r="AL1247"/>
          <cell r="AM1247"/>
          <cell r="AO1247">
            <v>153.12</v>
          </cell>
          <cell r="AP1247">
            <v>52.69</v>
          </cell>
          <cell r="AQ1247">
            <v>156.69999999999999</v>
          </cell>
          <cell r="AR1247">
            <v>103.43</v>
          </cell>
          <cell r="AS1247">
            <v>91.62</v>
          </cell>
          <cell r="AT1247">
            <v>26.41</v>
          </cell>
          <cell r="AU1247">
            <v>75</v>
          </cell>
          <cell r="AV1247">
            <v>68.37</v>
          </cell>
          <cell r="AW1247">
            <v>274</v>
          </cell>
        </row>
        <row r="1248">
          <cell r="A1248">
            <v>1246</v>
          </cell>
          <cell r="B1248">
            <v>2025</v>
          </cell>
          <cell r="C1248"/>
          <cell r="D1248" t="str">
            <v>001J100000VnrOiIAJ</v>
          </cell>
          <cell r="E1248" t="str">
            <v>PACIFIC MINERALS PVT.LTD.</v>
          </cell>
          <cell r="F1248" t="str">
            <v>MADHYA PRADESH</v>
          </cell>
          <cell r="G1248" t="str">
            <v>BALAGHAT</v>
          </cell>
          <cell r="H1248">
            <v>0</v>
          </cell>
          <cell r="I1248" t="str">
            <v>Global Steel</v>
          </cell>
          <cell r="J1248" t="str">
            <v>Saurav Nath</v>
          </cell>
          <cell r="K1248"/>
          <cell r="L1248" t="str">
            <v>C13471</v>
          </cell>
          <cell r="M1248" t="str">
            <v>Central</v>
          </cell>
          <cell r="N1248">
            <v>481001</v>
          </cell>
          <cell r="O1248" t="str">
            <v>23AAECP2860J1ZG</v>
          </cell>
          <cell r="P1248">
            <v>9754551414</v>
          </cell>
          <cell r="Q1248" t="str">
            <v>Jul'25</v>
          </cell>
          <cell r="R1248">
            <v>2026</v>
          </cell>
          <cell r="S1248"/>
          <cell r="T1248" t="str">
            <v/>
          </cell>
          <cell r="U1248">
            <v>0</v>
          </cell>
          <cell r="V1248" t="str">
            <v>Potential Not updated</v>
          </cell>
          <cell r="W1248"/>
          <cell r="X1248"/>
          <cell r="Y1248"/>
          <cell r="Z1248"/>
          <cell r="AA1248"/>
          <cell r="AB1248"/>
          <cell r="AC1248"/>
          <cell r="AD1248"/>
          <cell r="AE1248"/>
          <cell r="AF1248"/>
          <cell r="AG1248"/>
          <cell r="AH1248"/>
          <cell r="AI1248"/>
          <cell r="AJ1248"/>
          <cell r="AK1248"/>
          <cell r="AL1248"/>
          <cell r="AM1248"/>
          <cell r="AO1248">
            <v>10.29</v>
          </cell>
          <cell r="AP1248"/>
          <cell r="AQ1248"/>
          <cell r="AR1248"/>
          <cell r="AS1248"/>
          <cell r="AU1248"/>
          <cell r="AV1248"/>
          <cell r="AW1248" t="str">
            <v/>
          </cell>
        </row>
        <row r="1249">
          <cell r="A1249">
            <v>1247</v>
          </cell>
          <cell r="B1249">
            <v>2025</v>
          </cell>
          <cell r="C1249"/>
          <cell r="D1249" t="str">
            <v>0015g00001fUMFjAAO</v>
          </cell>
          <cell r="E1249" t="str">
            <v>M/S UTTAM STEEL TRADERS</v>
          </cell>
          <cell r="F1249" t="str">
            <v>PUNJAB</v>
          </cell>
          <cell r="G1249" t="str">
            <v>SRI MUKTSAR SAHIB</v>
          </cell>
          <cell r="H1249" t="str">
            <v>Malout</v>
          </cell>
          <cell r="I1249" t="str">
            <v>Tanvi Sales</v>
          </cell>
          <cell r="J1249" t="str">
            <v>Sonu Kumar</v>
          </cell>
          <cell r="K1249"/>
          <cell r="L1249" t="str">
            <v>001J100000Vo0ZgIAJ</v>
          </cell>
          <cell r="M1249" t="str">
            <v>North</v>
          </cell>
          <cell r="N1249">
            <v>152107</v>
          </cell>
          <cell r="O1249" t="str">
            <v>03ABGPN1764M2ZH</v>
          </cell>
          <cell r="P1249">
            <v>9463049500</v>
          </cell>
          <cell r="Q1249" t="str">
            <v>Jul'25</v>
          </cell>
          <cell r="R1249">
            <v>2026</v>
          </cell>
          <cell r="S1249"/>
          <cell r="T1249">
            <v>40</v>
          </cell>
          <cell r="U1249">
            <v>0.19908333333333333</v>
          </cell>
          <cell r="V1249" t="str">
            <v>Friendly</v>
          </cell>
          <cell r="W1249"/>
          <cell r="X1249"/>
          <cell r="Y1249"/>
          <cell r="Z1249"/>
          <cell r="AA1249"/>
          <cell r="AB1249"/>
          <cell r="AC1249"/>
          <cell r="AD1249"/>
          <cell r="AE1249"/>
          <cell r="AF1249"/>
          <cell r="AG1249"/>
          <cell r="AH1249"/>
          <cell r="AI1249"/>
          <cell r="AJ1249"/>
          <cell r="AK1249"/>
          <cell r="AL1249"/>
          <cell r="AM1249"/>
          <cell r="AO1249">
            <v>12</v>
          </cell>
          <cell r="AP1249"/>
          <cell r="AQ1249"/>
          <cell r="AR1249"/>
          <cell r="AS1249"/>
          <cell r="AT1249">
            <v>23.89</v>
          </cell>
          <cell r="AU1249"/>
          <cell r="AV1249"/>
          <cell r="AW1249" t="str">
            <v/>
          </cell>
        </row>
        <row r="1250">
          <cell r="A1250">
            <v>1248</v>
          </cell>
          <cell r="B1250">
            <v>2025</v>
          </cell>
          <cell r="C1250"/>
          <cell r="D1250" t="str">
            <v>0015g00001c48EoAAI</v>
          </cell>
          <cell r="E1250" t="str">
            <v>BEE Jay steel</v>
          </cell>
          <cell r="F1250" t="str">
            <v>JAMMU AND KASHMIR</v>
          </cell>
          <cell r="G1250" t="str">
            <v>JAMMU</v>
          </cell>
          <cell r="H1250" t="str">
            <v>Jammu</v>
          </cell>
          <cell r="I1250" t="str">
            <v>AGGARWAL TRADERS</v>
          </cell>
          <cell r="J1250" t="str">
            <v>bhanu ayush</v>
          </cell>
          <cell r="K1250"/>
          <cell r="L1250" t="str">
            <v>0015g00001gvNHH</v>
          </cell>
          <cell r="M1250" t="str">
            <v>North</v>
          </cell>
          <cell r="N1250">
            <v>180010</v>
          </cell>
          <cell r="O1250" t="str">
            <v>01ACHPK5279N1ZA</v>
          </cell>
          <cell r="P1250">
            <v>9419134222</v>
          </cell>
          <cell r="Q1250" t="str">
            <v>Jul'25</v>
          </cell>
          <cell r="R1250">
            <v>2026</v>
          </cell>
          <cell r="S1250"/>
          <cell r="T1250">
            <v>35</v>
          </cell>
          <cell r="U1250">
            <v>1.3523809523809523E-2</v>
          </cell>
          <cell r="V1250" t="str">
            <v>Minor</v>
          </cell>
          <cell r="W1250"/>
          <cell r="X1250"/>
          <cell r="Y1250"/>
          <cell r="Z1250"/>
          <cell r="AA1250"/>
          <cell r="AB1250"/>
          <cell r="AC1250"/>
          <cell r="AD1250"/>
          <cell r="AE1250"/>
          <cell r="AF1250"/>
          <cell r="AG1250"/>
          <cell r="AH1250"/>
          <cell r="AI1250"/>
          <cell r="AJ1250"/>
          <cell r="AK1250"/>
          <cell r="AL1250"/>
          <cell r="AM1250"/>
          <cell r="AO1250">
            <v>1.6</v>
          </cell>
          <cell r="AP1250">
            <v>3.1</v>
          </cell>
          <cell r="AQ1250">
            <v>1.94</v>
          </cell>
          <cell r="AR1250"/>
          <cell r="AS1250"/>
          <cell r="AU1250"/>
          <cell r="AV1250">
            <v>1.42</v>
          </cell>
          <cell r="AW1250" t="str">
            <v/>
          </cell>
        </row>
        <row r="1251">
          <cell r="A1251">
            <v>1249</v>
          </cell>
          <cell r="B1251">
            <v>2025</v>
          </cell>
          <cell r="C1251"/>
          <cell r="D1251" t="str">
            <v>0015g00001cdWK8AAM</v>
          </cell>
          <cell r="E1251" t="str">
            <v>U.J ENTERPRISES</v>
          </cell>
          <cell r="F1251" t="str">
            <v>JAMMU AND KASHMIR</v>
          </cell>
          <cell r="G1251" t="str">
            <v>REASI</v>
          </cell>
          <cell r="H1251" t="str">
            <v>Udhampur</v>
          </cell>
          <cell r="I1251" t="str">
            <v>AGGARWAL TRADERS</v>
          </cell>
          <cell r="J1251" t="str">
            <v>bhanu ayush</v>
          </cell>
          <cell r="K1251"/>
          <cell r="L1251" t="str">
            <v>0015g00001gvNHH</v>
          </cell>
          <cell r="M1251" t="str">
            <v>North</v>
          </cell>
          <cell r="N1251">
            <v>182121</v>
          </cell>
          <cell r="O1251" t="str">
            <v>01AQUPJ4412H1Z1</v>
          </cell>
          <cell r="P1251">
            <v>8800284568</v>
          </cell>
          <cell r="Q1251" t="str">
            <v>Jul'25</v>
          </cell>
          <cell r="R1251">
            <v>2026</v>
          </cell>
          <cell r="S1251"/>
          <cell r="T1251">
            <v>60</v>
          </cell>
          <cell r="U1251">
            <v>4.4277777777777777E-2</v>
          </cell>
          <cell r="V1251" t="str">
            <v>Challenger</v>
          </cell>
          <cell r="W1251"/>
          <cell r="X1251"/>
          <cell r="Y1251"/>
          <cell r="Z1251"/>
          <cell r="AA1251"/>
          <cell r="AB1251"/>
          <cell r="AC1251"/>
          <cell r="AD1251"/>
          <cell r="AE1251"/>
          <cell r="AF1251"/>
          <cell r="AG1251"/>
          <cell r="AH1251"/>
          <cell r="AI1251"/>
          <cell r="AJ1251"/>
          <cell r="AK1251"/>
          <cell r="AL1251"/>
          <cell r="AM1251"/>
          <cell r="AO1251">
            <v>10</v>
          </cell>
          <cell r="AP1251">
            <v>3.03</v>
          </cell>
          <cell r="AQ1251">
            <v>7.1</v>
          </cell>
          <cell r="AR1251">
            <v>7.54</v>
          </cell>
          <cell r="AS1251">
            <v>3.07</v>
          </cell>
          <cell r="AT1251">
            <v>2.97</v>
          </cell>
          <cell r="AU1251">
            <v>5</v>
          </cell>
          <cell r="AV1251"/>
          <cell r="AW1251" t="str">
            <v/>
          </cell>
        </row>
        <row r="1252">
          <cell r="A1252">
            <v>1250</v>
          </cell>
          <cell r="B1252">
            <v>2025</v>
          </cell>
          <cell r="C1252"/>
          <cell r="D1252" t="str">
            <v>001J100000Vo73mIAB</v>
          </cell>
          <cell r="E1252" t="str">
            <v>MOHINDER MITTAL IRONS STEEL MERCHANTS</v>
          </cell>
          <cell r="F1252" t="str">
            <v>PUNJAB</v>
          </cell>
          <cell r="G1252" t="str">
            <v>PATIALA</v>
          </cell>
          <cell r="H1252">
            <v>0</v>
          </cell>
          <cell r="I1252" t="str">
            <v>RAMDOOT UDHYOG PRIVATE LIMITED</v>
          </cell>
          <cell r="J1252" t="str">
            <v>Abhishek Wadhwa</v>
          </cell>
          <cell r="K1252"/>
          <cell r="L1252" t="str">
            <v>C13168</v>
          </cell>
          <cell r="M1252" t="str">
            <v>North</v>
          </cell>
          <cell r="N1252">
            <v>147101</v>
          </cell>
          <cell r="O1252" t="str">
            <v>03EPGPM9843N1Z8</v>
          </cell>
          <cell r="P1252">
            <v>9877206147</v>
          </cell>
          <cell r="Q1252" t="str">
            <v>Jul'25</v>
          </cell>
          <cell r="R1252">
            <v>2026</v>
          </cell>
          <cell r="S1252"/>
          <cell r="T1252" t="str">
            <v/>
          </cell>
          <cell r="U1252">
            <v>0</v>
          </cell>
          <cell r="V1252" t="str">
            <v>Potential Not updated</v>
          </cell>
          <cell r="W1252"/>
          <cell r="X1252"/>
          <cell r="Y1252"/>
          <cell r="Z1252"/>
          <cell r="AA1252"/>
          <cell r="AB1252"/>
          <cell r="AC1252"/>
          <cell r="AD1252"/>
          <cell r="AE1252"/>
          <cell r="AF1252"/>
          <cell r="AG1252"/>
          <cell r="AH1252"/>
          <cell r="AI1252"/>
          <cell r="AJ1252"/>
          <cell r="AK1252"/>
          <cell r="AL1252"/>
          <cell r="AM1252"/>
          <cell r="AO1252">
            <v>23.51</v>
          </cell>
          <cell r="AP1252"/>
          <cell r="AQ1252"/>
          <cell r="AR1252"/>
          <cell r="AS1252"/>
          <cell r="AU1252"/>
          <cell r="AV1252"/>
          <cell r="AW1252" t="str">
            <v/>
          </cell>
        </row>
        <row r="1253">
          <cell r="A1253">
            <v>1251</v>
          </cell>
          <cell r="B1253">
            <v>2025</v>
          </cell>
          <cell r="C1253"/>
          <cell r="D1253" t="str">
            <v>001J100000Vnm0iIAB</v>
          </cell>
          <cell r="E1253" t="str">
            <v>M/S JAISWAL STEEL CORPORATION</v>
          </cell>
          <cell r="F1253" t="str">
            <v>UTTAR PRADESH</v>
          </cell>
          <cell r="G1253" t="str">
            <v>GORAKHPUR</v>
          </cell>
          <cell r="H1253">
            <v>0</v>
          </cell>
          <cell r="I1253" t="str">
            <v>GOBINDGARH IRON LLP</v>
          </cell>
          <cell r="J1253" t="str">
            <v>Mohd Ansari</v>
          </cell>
          <cell r="K1253"/>
          <cell r="L1253" t="str">
            <v>C12817</v>
          </cell>
          <cell r="M1253" t="str">
            <v>North</v>
          </cell>
          <cell r="N1253">
            <v>273017</v>
          </cell>
          <cell r="O1253" t="str">
            <v>09AICPJ5899C1Z0</v>
          </cell>
          <cell r="P1253">
            <v>9129205444</v>
          </cell>
          <cell r="Q1253" t="str">
            <v>Jul'25</v>
          </cell>
          <cell r="R1253">
            <v>2026</v>
          </cell>
          <cell r="S1253"/>
          <cell r="T1253">
            <v>100</v>
          </cell>
          <cell r="U1253">
            <v>0.11313333333333332</v>
          </cell>
          <cell r="V1253" t="str">
            <v>Star</v>
          </cell>
          <cell r="W1253"/>
          <cell r="X1253"/>
          <cell r="Y1253"/>
          <cell r="Z1253"/>
          <cell r="AA1253"/>
          <cell r="AB1253"/>
          <cell r="AC1253"/>
          <cell r="AD1253"/>
          <cell r="AE1253"/>
          <cell r="AF1253"/>
          <cell r="AG1253"/>
          <cell r="AH1253"/>
          <cell r="AI1253"/>
          <cell r="AJ1253"/>
          <cell r="AK1253"/>
          <cell r="AL1253"/>
          <cell r="AM1253"/>
          <cell r="AO1253">
            <v>29.93</v>
          </cell>
          <cell r="AP1253"/>
          <cell r="AQ1253">
            <v>30.96</v>
          </cell>
          <cell r="AR1253">
            <v>5</v>
          </cell>
          <cell r="AS1253">
            <v>11</v>
          </cell>
          <cell r="AU1253">
            <v>4</v>
          </cell>
          <cell r="AV1253">
            <v>29.94</v>
          </cell>
          <cell r="AW1253">
            <v>30</v>
          </cell>
        </row>
        <row r="1254">
          <cell r="A1254">
            <v>1252</v>
          </cell>
          <cell r="B1254">
            <v>2025</v>
          </cell>
          <cell r="C1254"/>
          <cell r="D1254" t="str">
            <v>0015g00001YPPc1AAH</v>
          </cell>
          <cell r="E1254" t="str">
            <v>Deo prakash Bhagwat parshad</v>
          </cell>
          <cell r="F1254" t="str">
            <v>HARYANA</v>
          </cell>
          <cell r="G1254" t="str">
            <v>NUH</v>
          </cell>
          <cell r="H1254" t="str">
            <v>Nuh</v>
          </cell>
          <cell r="I1254" t="str">
            <v>NIKUNJ UDYOG</v>
          </cell>
          <cell r="J1254" t="str">
            <v>Rahul Chauhan</v>
          </cell>
          <cell r="K1254"/>
          <cell r="L1254" t="str">
            <v>C12828</v>
          </cell>
          <cell r="M1254" t="str">
            <v>North</v>
          </cell>
          <cell r="N1254">
            <v>122107</v>
          </cell>
          <cell r="O1254" t="str">
            <v>06ACUPG6738A1ZZ</v>
          </cell>
          <cell r="P1254">
            <v>9416150647</v>
          </cell>
          <cell r="Q1254" t="str">
            <v>Jul'25</v>
          </cell>
          <cell r="R1254">
            <v>2026</v>
          </cell>
          <cell r="S1254"/>
          <cell r="T1254">
            <v>60</v>
          </cell>
          <cell r="U1254">
            <v>0</v>
          </cell>
          <cell r="V1254" t="str">
            <v>Challenger</v>
          </cell>
          <cell r="W1254"/>
          <cell r="X1254"/>
          <cell r="Y1254"/>
          <cell r="Z1254"/>
          <cell r="AA1254"/>
          <cell r="AB1254"/>
          <cell r="AC1254"/>
          <cell r="AD1254"/>
          <cell r="AE1254"/>
          <cell r="AF1254"/>
          <cell r="AG1254"/>
          <cell r="AH1254"/>
          <cell r="AI1254"/>
          <cell r="AJ1254"/>
          <cell r="AK1254"/>
          <cell r="AL1254"/>
          <cell r="AM1254"/>
          <cell r="AO1254">
            <v>11.5</v>
          </cell>
          <cell r="AP1254"/>
          <cell r="AQ1254">
            <v>2.1</v>
          </cell>
          <cell r="AR1254">
            <v>3.27</v>
          </cell>
          <cell r="AS1254">
            <v>1.33</v>
          </cell>
          <cell r="AU1254"/>
          <cell r="AV1254"/>
          <cell r="AW1254" t="str">
            <v/>
          </cell>
        </row>
        <row r="1255">
          <cell r="A1255">
            <v>1253</v>
          </cell>
          <cell r="B1255">
            <v>2025</v>
          </cell>
          <cell r="C1255"/>
          <cell r="D1255" t="str">
            <v>001J100000Vo796IAB</v>
          </cell>
          <cell r="E1255" t="str">
            <v>SINGHAL ENTERPRISES</v>
          </cell>
          <cell r="F1255" t="str">
            <v>UTTAR PRADESH</v>
          </cell>
          <cell r="G1255" t="str">
            <v>GAUTAM BUDDHA NAGAR</v>
          </cell>
          <cell r="H1255">
            <v>0</v>
          </cell>
          <cell r="I1255" t="str">
            <v>SHASHI STEELS CORPORATION</v>
          </cell>
          <cell r="J1255" t="str">
            <v>Abhijeet Biswas</v>
          </cell>
          <cell r="K1255"/>
          <cell r="L1255" t="str">
            <v>C12816</v>
          </cell>
          <cell r="M1255" t="str">
            <v>North</v>
          </cell>
          <cell r="N1255">
            <v>201301</v>
          </cell>
          <cell r="O1255" t="str">
            <v>09AHVPG3356R1ZC</v>
          </cell>
          <cell r="P1255">
            <v>8826200050</v>
          </cell>
          <cell r="Q1255" t="str">
            <v>Jul'25</v>
          </cell>
          <cell r="R1255">
            <v>2026</v>
          </cell>
          <cell r="S1255"/>
          <cell r="T1255">
            <v>200</v>
          </cell>
          <cell r="U1255">
            <v>0</v>
          </cell>
          <cell r="V1255" t="str">
            <v>Challenger</v>
          </cell>
          <cell r="W1255"/>
          <cell r="X1255"/>
          <cell r="Y1255"/>
          <cell r="Z1255"/>
          <cell r="AA1255"/>
          <cell r="AB1255"/>
          <cell r="AC1255"/>
          <cell r="AD1255"/>
          <cell r="AE1255"/>
          <cell r="AF1255"/>
          <cell r="AG1255"/>
          <cell r="AH1255"/>
          <cell r="AI1255"/>
          <cell r="AJ1255"/>
          <cell r="AK1255"/>
          <cell r="AL1255"/>
          <cell r="AM1255"/>
          <cell r="AO1255">
            <v>11.67</v>
          </cell>
          <cell r="AP1255"/>
          <cell r="AQ1255">
            <v>1</v>
          </cell>
          <cell r="AR1255"/>
          <cell r="AS1255"/>
          <cell r="AU1255"/>
          <cell r="AV1255"/>
          <cell r="AW1255" t="str">
            <v/>
          </cell>
        </row>
        <row r="1256">
          <cell r="A1256">
            <v>1254</v>
          </cell>
          <cell r="B1256">
            <v>2025</v>
          </cell>
          <cell r="C1256"/>
          <cell r="D1256" t="str">
            <v>0015g00001YONSmAAP</v>
          </cell>
          <cell r="E1256" t="str">
            <v>M/S A G STEELS</v>
          </cell>
          <cell r="F1256" t="str">
            <v>UTTARAKHAND</v>
          </cell>
          <cell r="G1256" t="str">
            <v>DEHRADUN</v>
          </cell>
          <cell r="H1256" t="str">
            <v>Rishikesh</v>
          </cell>
          <cell r="I1256" t="str">
            <v>SHIVA SALES INDIA CORPORATION</v>
          </cell>
          <cell r="J1256" t="str">
            <v>Ravi Kumar</v>
          </cell>
          <cell r="K1256"/>
          <cell r="L1256" t="str">
            <v>C12821</v>
          </cell>
          <cell r="M1256" t="str">
            <v>North</v>
          </cell>
          <cell r="N1256">
            <v>249201</v>
          </cell>
          <cell r="O1256" t="str">
            <v>05BANPP5168C1ZL</v>
          </cell>
          <cell r="P1256">
            <v>9412031000</v>
          </cell>
          <cell r="Q1256" t="str">
            <v>Jul'25</v>
          </cell>
          <cell r="R1256">
            <v>2026</v>
          </cell>
          <cell r="S1256"/>
          <cell r="T1256">
            <v>75</v>
          </cell>
          <cell r="U1256">
            <v>8.8888888888888889E-3</v>
          </cell>
          <cell r="V1256" t="str">
            <v>Challenger</v>
          </cell>
          <cell r="W1256"/>
          <cell r="X1256"/>
          <cell r="Y1256"/>
          <cell r="Z1256"/>
          <cell r="AA1256"/>
          <cell r="AB1256"/>
          <cell r="AC1256"/>
          <cell r="AD1256"/>
          <cell r="AE1256"/>
          <cell r="AF1256"/>
          <cell r="AG1256"/>
          <cell r="AH1256"/>
          <cell r="AI1256"/>
          <cell r="AJ1256"/>
          <cell r="AK1256"/>
          <cell r="AL1256"/>
          <cell r="AM1256"/>
          <cell r="AO1256">
            <v>12.5</v>
          </cell>
          <cell r="AP1256">
            <v>4.5</v>
          </cell>
          <cell r="AQ1256"/>
          <cell r="AR1256"/>
          <cell r="AS1256"/>
          <cell r="AU1256">
            <v>2</v>
          </cell>
          <cell r="AV1256"/>
          <cell r="AW1256" t="str">
            <v/>
          </cell>
        </row>
        <row r="1257">
          <cell r="A1257">
            <v>1255</v>
          </cell>
          <cell r="B1257">
            <v>2025</v>
          </cell>
          <cell r="C1257"/>
          <cell r="D1257" t="str">
            <v>001J100000PJLQmIAP</v>
          </cell>
          <cell r="E1257" t="str">
            <v>M/S RAJAN BUILDERS</v>
          </cell>
          <cell r="F1257" t="str">
            <v>PUNJAB</v>
          </cell>
          <cell r="G1257" t="str">
            <v>SRI MUKTSAR SAHIB</v>
          </cell>
          <cell r="H1257" t="str">
            <v>Malout</v>
          </cell>
          <cell r="I1257" t="str">
            <v>Tanvi Sales</v>
          </cell>
          <cell r="J1257" t="str">
            <v>Sonu Kumar</v>
          </cell>
          <cell r="K1257"/>
          <cell r="L1257" t="str">
            <v>001J100000Vo0ZgIAJ</v>
          </cell>
          <cell r="M1257" t="str">
            <v>North</v>
          </cell>
          <cell r="N1257">
            <v>151211</v>
          </cell>
          <cell r="O1257" t="str">
            <v>03GHCPB0395G1ZS</v>
          </cell>
          <cell r="P1257">
            <v>9729208590</v>
          </cell>
          <cell r="Q1257" t="str">
            <v>Jul'25</v>
          </cell>
          <cell r="R1257">
            <v>2026</v>
          </cell>
          <cell r="S1257"/>
          <cell r="T1257">
            <v>40</v>
          </cell>
          <cell r="U1257">
            <v>0</v>
          </cell>
          <cell r="V1257" t="str">
            <v>Minor</v>
          </cell>
          <cell r="W1257"/>
          <cell r="X1257"/>
          <cell r="Y1257"/>
          <cell r="Z1257"/>
          <cell r="AA1257"/>
          <cell r="AB1257"/>
          <cell r="AC1257"/>
          <cell r="AD1257"/>
          <cell r="AE1257"/>
          <cell r="AF1257"/>
          <cell r="AG1257"/>
          <cell r="AH1257"/>
          <cell r="AI1257"/>
          <cell r="AJ1257"/>
          <cell r="AK1257"/>
          <cell r="AL1257"/>
          <cell r="AM1257"/>
          <cell r="AO1257">
            <v>12.01</v>
          </cell>
          <cell r="AP1257"/>
          <cell r="AQ1257"/>
          <cell r="AR1257"/>
          <cell r="AS1257"/>
          <cell r="AU1257"/>
          <cell r="AV1257"/>
          <cell r="AW1257" t="str">
            <v/>
          </cell>
        </row>
        <row r="1258">
          <cell r="A1258">
            <v>1256</v>
          </cell>
          <cell r="B1258">
            <v>2025</v>
          </cell>
          <cell r="C1258"/>
          <cell r="D1258" t="str">
            <v>001J1000002jP4uIAE</v>
          </cell>
          <cell r="E1258" t="str">
            <v>M/S SINGHAL ENTERPRISES</v>
          </cell>
          <cell r="F1258" t="str">
            <v>UTTAR PRADESH</v>
          </cell>
          <cell r="G1258" t="str">
            <v>GHAZIPUR</v>
          </cell>
          <cell r="H1258" t="str">
            <v>Ghazipur</v>
          </cell>
          <cell r="I1258" t="str">
            <v>GLOBAL IRONTRADING PVT. LTD.</v>
          </cell>
          <cell r="J1258" t="str">
            <v>Divyansh Dhawal</v>
          </cell>
          <cell r="K1258"/>
          <cell r="L1258" t="str">
            <v>C12819</v>
          </cell>
          <cell r="M1258" t="str">
            <v>North</v>
          </cell>
          <cell r="N1258">
            <v>233001</v>
          </cell>
          <cell r="O1258" t="str">
            <v>09Amgpa7779L1zf</v>
          </cell>
          <cell r="P1258">
            <v>9369695015</v>
          </cell>
          <cell r="Q1258" t="str">
            <v>Jul'25</v>
          </cell>
          <cell r="R1258">
            <v>2026</v>
          </cell>
          <cell r="S1258"/>
          <cell r="T1258">
            <v>100</v>
          </cell>
          <cell r="U1258">
            <v>0</v>
          </cell>
          <cell r="V1258" t="str">
            <v>Challenger</v>
          </cell>
          <cell r="W1258"/>
          <cell r="X1258"/>
          <cell r="Y1258"/>
          <cell r="Z1258"/>
          <cell r="AA1258"/>
          <cell r="AB1258"/>
          <cell r="AC1258"/>
          <cell r="AD1258"/>
          <cell r="AE1258"/>
          <cell r="AF1258"/>
          <cell r="AG1258"/>
          <cell r="AH1258"/>
          <cell r="AI1258"/>
          <cell r="AJ1258"/>
          <cell r="AK1258"/>
          <cell r="AL1258"/>
          <cell r="AM1258"/>
          <cell r="AO1258">
            <v>34.96</v>
          </cell>
          <cell r="AP1258"/>
          <cell r="AQ1258"/>
          <cell r="AR1258"/>
          <cell r="AS1258"/>
          <cell r="AU1258"/>
          <cell r="AV1258"/>
          <cell r="AW1258" t="str">
            <v/>
          </cell>
        </row>
        <row r="1259">
          <cell r="A1259">
            <v>1257</v>
          </cell>
          <cell r="B1259">
            <v>2025</v>
          </cell>
          <cell r="C1259"/>
          <cell r="D1259" t="str">
            <v>0015g00001V9TgXAAV</v>
          </cell>
          <cell r="E1259" t="str">
            <v>SARASWATI TRADING COMPANY</v>
          </cell>
          <cell r="F1259" t="str">
            <v>HARYANA</v>
          </cell>
          <cell r="G1259" t="str">
            <v>BHIWANI</v>
          </cell>
          <cell r="H1259" t="str">
            <v>Bhiwani</v>
          </cell>
          <cell r="I1259" t="str">
            <v>PAL CEMENT AND STEEL PVT. LTD.</v>
          </cell>
          <cell r="J1259" t="str">
            <v>Dinesh Kumar</v>
          </cell>
          <cell r="K1259"/>
          <cell r="L1259" t="str">
            <v>C12827</v>
          </cell>
          <cell r="M1259" t="str">
            <v>North</v>
          </cell>
          <cell r="N1259">
            <v>127040</v>
          </cell>
          <cell r="O1259" t="str">
            <v>06AEGPK1643H1ZQ</v>
          </cell>
          <cell r="P1259">
            <v>9416732794</v>
          </cell>
          <cell r="Q1259" t="str">
            <v>Jul'25</v>
          </cell>
          <cell r="R1259">
            <v>2026</v>
          </cell>
          <cell r="S1259"/>
          <cell r="T1259">
            <v>100</v>
          </cell>
          <cell r="U1259">
            <v>0</v>
          </cell>
          <cell r="V1259" t="str">
            <v>Challenger</v>
          </cell>
          <cell r="W1259"/>
          <cell r="X1259"/>
          <cell r="Y1259"/>
          <cell r="Z1259"/>
          <cell r="AA1259"/>
          <cell r="AB1259"/>
          <cell r="AC1259"/>
          <cell r="AD1259"/>
          <cell r="AE1259"/>
          <cell r="AF1259"/>
          <cell r="AG1259"/>
          <cell r="AH1259"/>
          <cell r="AI1259"/>
          <cell r="AJ1259"/>
          <cell r="AK1259"/>
          <cell r="AL1259"/>
          <cell r="AM1259"/>
          <cell r="AO1259">
            <v>12.04</v>
          </cell>
          <cell r="AP1259">
            <v>1</v>
          </cell>
          <cell r="AQ1259">
            <v>1</v>
          </cell>
          <cell r="AR1259"/>
          <cell r="AS1259"/>
          <cell r="AU1259"/>
          <cell r="AV1259"/>
          <cell r="AW1259" t="str">
            <v/>
          </cell>
        </row>
        <row r="1260">
          <cell r="A1260">
            <v>1258</v>
          </cell>
          <cell r="B1260">
            <v>2025</v>
          </cell>
          <cell r="C1260"/>
          <cell r="D1260" t="str">
            <v>0015g00001V9ThqAAF</v>
          </cell>
          <cell r="E1260" t="str">
            <v>NAVEEN TRADING COMPANY</v>
          </cell>
          <cell r="F1260" t="str">
            <v>HARYANA</v>
          </cell>
          <cell r="G1260" t="str">
            <v>ROHTAK</v>
          </cell>
          <cell r="H1260" t="str">
            <v>Rohak</v>
          </cell>
          <cell r="I1260" t="str">
            <v>JAI DURGA STEELS</v>
          </cell>
          <cell r="J1260" t="str">
            <v>Sunny Bhutani</v>
          </cell>
          <cell r="K1260"/>
          <cell r="L1260" t="str">
            <v>C12830</v>
          </cell>
          <cell r="M1260" t="str">
            <v>North</v>
          </cell>
          <cell r="N1260">
            <v>124001</v>
          </cell>
          <cell r="O1260" t="str">
            <v>06AGJPK2950N1Z2</v>
          </cell>
          <cell r="P1260">
            <v>9215612369</v>
          </cell>
          <cell r="Q1260" t="str">
            <v>Jul'25</v>
          </cell>
          <cell r="R1260">
            <v>2026</v>
          </cell>
          <cell r="S1260"/>
          <cell r="T1260">
            <v>120</v>
          </cell>
          <cell r="U1260">
            <v>0.99975000000000014</v>
          </cell>
          <cell r="V1260" t="str">
            <v>Star</v>
          </cell>
          <cell r="W1260"/>
          <cell r="X1260"/>
          <cell r="Y1260"/>
          <cell r="Z1260"/>
          <cell r="AA1260"/>
          <cell r="AB1260"/>
          <cell r="AC1260"/>
          <cell r="AD1260"/>
          <cell r="AE1260"/>
          <cell r="AF1260"/>
          <cell r="AG1260"/>
          <cell r="AH1260"/>
          <cell r="AI1260"/>
          <cell r="AJ1260"/>
          <cell r="AK1260"/>
          <cell r="AL1260"/>
          <cell r="AM1260"/>
          <cell r="AO1260">
            <v>107.29</v>
          </cell>
          <cell r="AP1260">
            <v>62.85</v>
          </cell>
          <cell r="AQ1260">
            <v>50.2</v>
          </cell>
          <cell r="AR1260"/>
          <cell r="AS1260">
            <v>101.94</v>
          </cell>
          <cell r="AU1260"/>
          <cell r="AV1260">
            <v>359.91</v>
          </cell>
          <cell r="AW1260">
            <v>36</v>
          </cell>
        </row>
        <row r="1261">
          <cell r="A1261">
            <v>1259</v>
          </cell>
          <cell r="B1261">
            <v>2025</v>
          </cell>
          <cell r="C1261"/>
          <cell r="D1261" t="str">
            <v>001J100000Vo9xeIAB</v>
          </cell>
          <cell r="E1261" t="str">
            <v>S.S. BALAJI ENTERPRISES</v>
          </cell>
          <cell r="F1261" t="str">
            <v>HARYANA</v>
          </cell>
          <cell r="G1261" t="str">
            <v>YAMUNANAGAR</v>
          </cell>
          <cell r="H1261">
            <v>0</v>
          </cell>
          <cell r="I1261" t="str">
            <v>RAMDOOT UDHYOG PRIVATE LIMITED</v>
          </cell>
          <cell r="J1261" t="str">
            <v>Naseem Makkar</v>
          </cell>
          <cell r="K1261"/>
          <cell r="L1261" t="str">
            <v>C13168</v>
          </cell>
          <cell r="M1261" t="str">
            <v>North</v>
          </cell>
          <cell r="N1261">
            <v>135001</v>
          </cell>
          <cell r="O1261" t="str">
            <v>06AHAPB8399L1ZZ</v>
          </cell>
          <cell r="P1261">
            <v>8222078220</v>
          </cell>
          <cell r="Q1261" t="str">
            <v>Jul'25</v>
          </cell>
          <cell r="R1261">
            <v>2026</v>
          </cell>
          <cell r="S1261"/>
          <cell r="T1261">
            <v>100</v>
          </cell>
          <cell r="U1261">
            <v>0</v>
          </cell>
          <cell r="V1261" t="str">
            <v>Challenger</v>
          </cell>
          <cell r="W1261"/>
          <cell r="X1261"/>
          <cell r="Y1261"/>
          <cell r="Z1261"/>
          <cell r="AA1261"/>
          <cell r="AB1261"/>
          <cell r="AC1261"/>
          <cell r="AD1261"/>
          <cell r="AE1261"/>
          <cell r="AF1261"/>
          <cell r="AG1261"/>
          <cell r="AH1261"/>
          <cell r="AI1261"/>
          <cell r="AJ1261"/>
          <cell r="AK1261"/>
          <cell r="AL1261"/>
          <cell r="AM1261"/>
          <cell r="AO1261">
            <v>8.0399999999999991</v>
          </cell>
          <cell r="AP1261"/>
          <cell r="AQ1261"/>
          <cell r="AR1261"/>
          <cell r="AS1261"/>
          <cell r="AU1261"/>
          <cell r="AV1261"/>
          <cell r="AW1261" t="str">
            <v/>
          </cell>
        </row>
        <row r="1262">
          <cell r="A1262">
            <v>1260</v>
          </cell>
          <cell r="B1262">
            <v>2025</v>
          </cell>
          <cell r="C1262"/>
          <cell r="D1262" t="str">
            <v>001J1000002kQfDIAU</v>
          </cell>
          <cell r="E1262" t="str">
            <v>JAISHREE ENTERPRISES</v>
          </cell>
          <cell r="F1262" t="str">
            <v>CHHATTISGARH</v>
          </cell>
          <cell r="G1262" t="str">
            <v>KONDAGAON</v>
          </cell>
          <cell r="H1262" t="str">
            <v>KESHKAL</v>
          </cell>
          <cell r="I1262" t="str">
            <v>SSTL (INDIA) PRIVATE LIMITED</v>
          </cell>
          <cell r="J1262" t="str">
            <v>Saurav Nath</v>
          </cell>
          <cell r="K1262"/>
          <cell r="L1262" t="str">
            <v>C13295</v>
          </cell>
          <cell r="M1262" t="str">
            <v>Central</v>
          </cell>
          <cell r="N1262">
            <v>494331</v>
          </cell>
          <cell r="O1262" t="str">
            <v>22ANFPP9776N1Z6</v>
          </cell>
          <cell r="P1262">
            <v>9893168511</v>
          </cell>
          <cell r="Q1262" t="str">
            <v>Jul'25</v>
          </cell>
          <cell r="R1262">
            <v>2026</v>
          </cell>
          <cell r="S1262"/>
          <cell r="T1262">
            <v>70</v>
          </cell>
          <cell r="U1262">
            <v>0</v>
          </cell>
          <cell r="V1262" t="str">
            <v>Challenger</v>
          </cell>
          <cell r="W1262"/>
          <cell r="X1262"/>
          <cell r="Y1262"/>
          <cell r="Z1262"/>
          <cell r="AA1262"/>
          <cell r="AB1262"/>
          <cell r="AC1262"/>
          <cell r="AD1262"/>
          <cell r="AE1262"/>
          <cell r="AF1262"/>
          <cell r="AG1262"/>
          <cell r="AH1262"/>
          <cell r="AI1262"/>
          <cell r="AJ1262"/>
          <cell r="AK1262"/>
          <cell r="AL1262"/>
          <cell r="AM1262"/>
          <cell r="AO1262">
            <v>31.04</v>
          </cell>
          <cell r="AP1262"/>
          <cell r="AQ1262"/>
          <cell r="AR1262"/>
          <cell r="AS1262"/>
          <cell r="AU1262"/>
          <cell r="AV1262"/>
          <cell r="AW1262" t="str">
            <v/>
          </cell>
        </row>
        <row r="1263">
          <cell r="A1263">
            <v>1261</v>
          </cell>
          <cell r="B1263">
            <v>2025</v>
          </cell>
          <cell r="C1263"/>
          <cell r="D1263" t="str">
            <v>001J1000003mTeuIAE</v>
          </cell>
          <cell r="E1263" t="str">
            <v>GURU NANAK IRON &amp; HARD WARE STORE</v>
          </cell>
          <cell r="F1263" t="str">
            <v>PUNJAB</v>
          </cell>
          <cell r="G1263" t="str">
            <v>LUDHIANA</v>
          </cell>
          <cell r="H1263" t="str">
            <v>Ludhiana</v>
          </cell>
          <cell r="I1263" t="str">
            <v>PAL CEMENT AND STEEL PVT. LTD.</v>
          </cell>
          <cell r="J1263" t="str">
            <v>Abhishek Wadhwa</v>
          </cell>
          <cell r="K1263"/>
          <cell r="L1263" t="str">
            <v>C12827</v>
          </cell>
          <cell r="M1263" t="str">
            <v>North</v>
          </cell>
          <cell r="N1263">
            <v>141003</v>
          </cell>
          <cell r="O1263" t="str">
            <v>03AAYPA9953G1ZD</v>
          </cell>
          <cell r="P1263">
            <v>9501032157</v>
          </cell>
          <cell r="Q1263" t="str">
            <v>Jul'25</v>
          </cell>
          <cell r="R1263">
            <v>2026</v>
          </cell>
          <cell r="S1263"/>
          <cell r="T1263">
            <v>200</v>
          </cell>
          <cell r="U1263">
            <v>0.81441666666666668</v>
          </cell>
          <cell r="V1263" t="str">
            <v>Star</v>
          </cell>
          <cell r="W1263"/>
          <cell r="X1263"/>
          <cell r="Y1263"/>
          <cell r="Z1263"/>
          <cell r="AA1263"/>
          <cell r="AB1263"/>
          <cell r="AC1263"/>
          <cell r="AD1263"/>
          <cell r="AE1263"/>
          <cell r="AF1263"/>
          <cell r="AG1263"/>
          <cell r="AH1263"/>
          <cell r="AI1263"/>
          <cell r="AJ1263"/>
          <cell r="AK1263"/>
          <cell r="AL1263"/>
          <cell r="AM1263"/>
          <cell r="AO1263">
            <v>34.82</v>
          </cell>
          <cell r="AP1263"/>
          <cell r="AQ1263">
            <v>10.93</v>
          </cell>
          <cell r="AR1263">
            <v>125.59</v>
          </cell>
          <cell r="AS1263">
            <v>244.47</v>
          </cell>
          <cell r="AT1263">
            <v>263.86</v>
          </cell>
          <cell r="AU1263">
            <v>67</v>
          </cell>
          <cell r="AV1263">
            <v>157.79</v>
          </cell>
          <cell r="AW1263">
            <v>348</v>
          </cell>
        </row>
        <row r="1264">
          <cell r="A1264">
            <v>1262</v>
          </cell>
          <cell r="B1264">
            <v>2025</v>
          </cell>
          <cell r="C1264"/>
          <cell r="D1264" t="str">
            <v>001J100000JruCNIAZ</v>
          </cell>
          <cell r="E1264" t="str">
            <v>LALIT IRON STORE</v>
          </cell>
          <cell r="F1264" t="str">
            <v>HARYANA</v>
          </cell>
          <cell r="G1264" t="str">
            <v>ROHTAK</v>
          </cell>
          <cell r="H1264">
            <v>0</v>
          </cell>
          <cell r="I1264" t="str">
            <v>JAI DURGA STEELS</v>
          </cell>
          <cell r="J1264" t="str">
            <v>Sunny Bhutani</v>
          </cell>
          <cell r="K1264"/>
          <cell r="L1264" t="str">
            <v>C12830</v>
          </cell>
          <cell r="M1264" t="str">
            <v>North</v>
          </cell>
          <cell r="N1264">
            <v>124001</v>
          </cell>
          <cell r="O1264" t="str">
            <v>06AQVPL2033M1ZG</v>
          </cell>
          <cell r="P1264">
            <v>8930001917</v>
          </cell>
          <cell r="Q1264" t="str">
            <v>Jul'25</v>
          </cell>
          <cell r="R1264">
            <v>2026</v>
          </cell>
          <cell r="S1264"/>
          <cell r="T1264">
            <v>80</v>
          </cell>
          <cell r="U1264">
            <v>0</v>
          </cell>
          <cell r="V1264" t="str">
            <v>Challenger</v>
          </cell>
          <cell r="W1264"/>
          <cell r="X1264"/>
          <cell r="Y1264"/>
          <cell r="Z1264"/>
          <cell r="AA1264"/>
          <cell r="AB1264"/>
          <cell r="AC1264"/>
          <cell r="AD1264"/>
          <cell r="AE1264"/>
          <cell r="AF1264"/>
          <cell r="AG1264"/>
          <cell r="AH1264"/>
          <cell r="AI1264"/>
          <cell r="AJ1264"/>
          <cell r="AK1264"/>
          <cell r="AL1264"/>
          <cell r="AM1264"/>
          <cell r="AO1264">
            <v>71.72</v>
          </cell>
          <cell r="AP1264">
            <v>51.33</v>
          </cell>
          <cell r="AQ1264"/>
          <cell r="AR1264"/>
          <cell r="AS1264"/>
          <cell r="AU1264"/>
          <cell r="AV1264"/>
          <cell r="AW1264">
            <v>189</v>
          </cell>
        </row>
        <row r="1265">
          <cell r="A1265">
            <v>1263</v>
          </cell>
          <cell r="B1265">
            <v>2025</v>
          </cell>
          <cell r="C1265"/>
          <cell r="D1265" t="str">
            <v>001fw000001P9AnAAK</v>
          </cell>
          <cell r="E1265" t="str">
            <v>M/S ROYAL INTERNATIONAL</v>
          </cell>
          <cell r="F1265" t="str">
            <v>HARYANA</v>
          </cell>
          <cell r="G1265" t="str">
            <v>AMBALA</v>
          </cell>
          <cell r="H1265">
            <v>0</v>
          </cell>
          <cell r="I1265" t="str">
            <v>RAMDOOT UDHYOG PRIVATE LIMITED</v>
          </cell>
          <cell r="J1265" t="str">
            <v>Deepak Dhiman</v>
          </cell>
          <cell r="K1265"/>
          <cell r="L1265" t="str">
            <v>C13168</v>
          </cell>
          <cell r="M1265" t="str">
            <v>North</v>
          </cell>
          <cell r="N1265">
            <v>133001</v>
          </cell>
          <cell r="O1265" t="str">
            <v>06AXHPB5880B1ZS</v>
          </cell>
          <cell r="P1265">
            <v>8283821244</v>
          </cell>
          <cell r="Q1265" t="str">
            <v>Jul'25</v>
          </cell>
          <cell r="R1265">
            <v>2026</v>
          </cell>
          <cell r="S1265"/>
          <cell r="T1265">
            <v>100</v>
          </cell>
          <cell r="U1265">
            <v>0</v>
          </cell>
          <cell r="V1265" t="str">
            <v>Challenger</v>
          </cell>
          <cell r="W1265"/>
          <cell r="X1265"/>
          <cell r="Y1265"/>
          <cell r="Z1265"/>
          <cell r="AA1265"/>
          <cell r="AB1265"/>
          <cell r="AC1265"/>
          <cell r="AD1265"/>
          <cell r="AE1265"/>
          <cell r="AF1265"/>
          <cell r="AG1265"/>
          <cell r="AH1265"/>
          <cell r="AI1265"/>
          <cell r="AJ1265"/>
          <cell r="AK1265"/>
          <cell r="AL1265"/>
          <cell r="AM1265"/>
          <cell r="AO1265">
            <v>68.56</v>
          </cell>
          <cell r="AP1265"/>
          <cell r="AQ1265"/>
          <cell r="AR1265"/>
          <cell r="AS1265"/>
          <cell r="AU1265"/>
          <cell r="AV1265"/>
          <cell r="AW1265" t="str">
            <v/>
          </cell>
        </row>
        <row r="1266">
          <cell r="A1266">
            <v>1264</v>
          </cell>
          <cell r="B1266">
            <v>2025</v>
          </cell>
          <cell r="C1266"/>
          <cell r="D1266" t="str">
            <v>001J100000VncwQIAR</v>
          </cell>
          <cell r="E1266" t="str">
            <v>JYOTI TRADERS</v>
          </cell>
          <cell r="F1266" t="str">
            <v>BIHAR</v>
          </cell>
          <cell r="G1266" t="str">
            <v>NALANDA</v>
          </cell>
          <cell r="H1266">
            <v>0</v>
          </cell>
          <cell r="I1266" t="str">
            <v>MEWARAM MADHUSUDAN PRASAD &amp; SONS</v>
          </cell>
          <cell r="J1266" t="str">
            <v>Praveen Kumar</v>
          </cell>
          <cell r="K1266"/>
          <cell r="L1266" t="str">
            <v>001J100000S01ukIAB</v>
          </cell>
          <cell r="M1266" t="str">
            <v>East</v>
          </cell>
          <cell r="N1266">
            <v>803116</v>
          </cell>
          <cell r="O1266" t="str">
            <v>10ADXPP4864D1ZC</v>
          </cell>
          <cell r="P1266">
            <v>9334771003</v>
          </cell>
          <cell r="Q1266" t="str">
            <v>Jul'25</v>
          </cell>
          <cell r="R1266">
            <v>2026</v>
          </cell>
          <cell r="S1266"/>
          <cell r="T1266">
            <v>500</v>
          </cell>
          <cell r="U1266">
            <v>0</v>
          </cell>
          <cell r="V1266" t="str">
            <v>Alien</v>
          </cell>
          <cell r="W1266"/>
          <cell r="X1266"/>
          <cell r="Y1266"/>
          <cell r="Z1266"/>
          <cell r="AA1266"/>
          <cell r="AB1266"/>
          <cell r="AC1266"/>
          <cell r="AD1266"/>
          <cell r="AE1266"/>
          <cell r="AF1266"/>
          <cell r="AG1266"/>
          <cell r="AH1266"/>
          <cell r="AI1266"/>
          <cell r="AJ1266"/>
          <cell r="AK1266"/>
          <cell r="AL1266"/>
          <cell r="AM1266"/>
          <cell r="AO1266">
            <v>11</v>
          </cell>
          <cell r="AP1266">
            <v>12</v>
          </cell>
          <cell r="AQ1266"/>
          <cell r="AR1266"/>
          <cell r="AS1266">
            <v>6</v>
          </cell>
          <cell r="AU1266"/>
          <cell r="AV1266"/>
          <cell r="AW1266" t="str">
            <v/>
          </cell>
        </row>
        <row r="1267">
          <cell r="A1267">
            <v>1265</v>
          </cell>
          <cell r="B1267">
            <v>2025</v>
          </cell>
          <cell r="C1267"/>
          <cell r="D1267" t="str">
            <v>0015g00001EznEyAAJ</v>
          </cell>
          <cell r="E1267" t="str">
            <v>SHRI AMBAJI TRADERS</v>
          </cell>
          <cell r="F1267" t="str">
            <v>HARYANA</v>
          </cell>
          <cell r="G1267" t="str">
            <v>BHIWANI</v>
          </cell>
          <cell r="H1267" t="str">
            <v>Bhiwani</v>
          </cell>
          <cell r="I1267" t="str">
            <v>PAL CEMENT AND STEEL PVT. LTD.</v>
          </cell>
          <cell r="J1267" t="str">
            <v>Dinesh Kumar</v>
          </cell>
          <cell r="K1267"/>
          <cell r="L1267" t="str">
            <v>C12827</v>
          </cell>
          <cell r="M1267" t="str">
            <v>North</v>
          </cell>
          <cell r="N1267">
            <v>127021</v>
          </cell>
          <cell r="O1267" t="str">
            <v>06AEFPG6385K1Z7</v>
          </cell>
          <cell r="P1267">
            <v>9212127804</v>
          </cell>
          <cell r="Q1267" t="str">
            <v>Jul'25</v>
          </cell>
          <cell r="R1267">
            <v>2026</v>
          </cell>
          <cell r="S1267"/>
          <cell r="T1267" t="str">
            <v/>
          </cell>
          <cell r="U1267">
            <v>0</v>
          </cell>
          <cell r="V1267" t="str">
            <v>Potential Not updated</v>
          </cell>
          <cell r="W1267"/>
          <cell r="X1267"/>
          <cell r="Y1267"/>
          <cell r="Z1267"/>
          <cell r="AA1267"/>
          <cell r="AB1267"/>
          <cell r="AC1267"/>
          <cell r="AD1267"/>
          <cell r="AE1267"/>
          <cell r="AF1267"/>
          <cell r="AG1267"/>
          <cell r="AH1267"/>
          <cell r="AI1267"/>
          <cell r="AJ1267"/>
          <cell r="AK1267"/>
          <cell r="AL1267"/>
          <cell r="AM1267"/>
          <cell r="AO1267">
            <v>12.06</v>
          </cell>
          <cell r="AP1267">
            <v>1</v>
          </cell>
          <cell r="AQ1267">
            <v>1</v>
          </cell>
          <cell r="AR1267"/>
          <cell r="AS1267"/>
          <cell r="AU1267"/>
          <cell r="AV1267"/>
          <cell r="AW1267" t="str">
            <v/>
          </cell>
        </row>
        <row r="1268">
          <cell r="A1268">
            <v>1266</v>
          </cell>
          <cell r="B1268">
            <v>2025</v>
          </cell>
          <cell r="C1268"/>
          <cell r="D1268" t="str">
            <v>001J100000S1FfkIAF</v>
          </cell>
          <cell r="E1268" t="str">
            <v>OM TRADERS</v>
          </cell>
          <cell r="F1268" t="str">
            <v>JHARKHAND</v>
          </cell>
          <cell r="G1268" t="str">
            <v>RANCHI</v>
          </cell>
          <cell r="H1268" t="str">
            <v>Namkum</v>
          </cell>
          <cell r="I1268" t="str">
            <v>M/s REAL DREAMS ENTERPRISES</v>
          </cell>
          <cell r="J1268" t="str">
            <v>Susmit Kumar</v>
          </cell>
          <cell r="K1268"/>
          <cell r="L1268" t="str">
            <v>001J100000PHe79IAD</v>
          </cell>
          <cell r="M1268" t="str">
            <v>East</v>
          </cell>
          <cell r="N1268">
            <v>834010</v>
          </cell>
          <cell r="O1268" t="str">
            <v>20BMJPS4687P1Z8</v>
          </cell>
          <cell r="P1268">
            <v>9308090503</v>
          </cell>
          <cell r="Q1268" t="str">
            <v>Jul'25</v>
          </cell>
          <cell r="R1268">
            <v>2026</v>
          </cell>
          <cell r="S1268"/>
          <cell r="T1268">
            <v>800</v>
          </cell>
          <cell r="U1268">
            <v>0</v>
          </cell>
          <cell r="V1268" t="str">
            <v>Alien</v>
          </cell>
          <cell r="W1268"/>
          <cell r="X1268"/>
          <cell r="Y1268"/>
          <cell r="Z1268"/>
          <cell r="AA1268"/>
          <cell r="AB1268"/>
          <cell r="AC1268"/>
          <cell r="AD1268"/>
          <cell r="AE1268"/>
          <cell r="AF1268"/>
          <cell r="AG1268"/>
          <cell r="AH1268"/>
          <cell r="AI1268"/>
          <cell r="AJ1268"/>
          <cell r="AK1268"/>
          <cell r="AL1268"/>
          <cell r="AM1268"/>
          <cell r="AO1268">
            <v>24.79</v>
          </cell>
          <cell r="AP1268"/>
          <cell r="AQ1268"/>
          <cell r="AR1268"/>
          <cell r="AS1268"/>
          <cell r="AU1268"/>
          <cell r="AV1268"/>
          <cell r="AW1268" t="str">
            <v/>
          </cell>
        </row>
        <row r="1269">
          <cell r="A1269">
            <v>1267</v>
          </cell>
          <cell r="B1269">
            <v>2025</v>
          </cell>
          <cell r="C1269"/>
          <cell r="D1269" t="str">
            <v>001fw000001SpbiAAC</v>
          </cell>
          <cell r="E1269" t="str">
            <v>M/S HANS RAJ MOHAN LAL</v>
          </cell>
          <cell r="F1269" t="str">
            <v>PUNJAB</v>
          </cell>
          <cell r="G1269" t="str">
            <v>SANGRUR</v>
          </cell>
          <cell r="H1269">
            <v>0</v>
          </cell>
          <cell r="I1269" t="str">
            <v>RAMDOOT UDHYOG PRIVATE LIMITED</v>
          </cell>
          <cell r="J1269" t="str">
            <v>Abhishek Wadhwa</v>
          </cell>
          <cell r="K1269"/>
          <cell r="L1269" t="str">
            <v>C13168</v>
          </cell>
          <cell r="M1269" t="str">
            <v>North</v>
          </cell>
          <cell r="N1269">
            <v>148028</v>
          </cell>
          <cell r="O1269" t="str">
            <v>03AAEFH7679G1Z8</v>
          </cell>
          <cell r="P1269">
            <v>9872461132</v>
          </cell>
          <cell r="Q1269" t="str">
            <v>Jul'25</v>
          </cell>
          <cell r="R1269">
            <v>2026</v>
          </cell>
          <cell r="S1269"/>
          <cell r="T1269">
            <v>60</v>
          </cell>
          <cell r="U1269">
            <v>0.1</v>
          </cell>
          <cell r="V1269" t="str">
            <v>Star</v>
          </cell>
          <cell r="W1269"/>
          <cell r="X1269"/>
          <cell r="Y1269"/>
          <cell r="Z1269"/>
          <cell r="AA1269"/>
          <cell r="AB1269"/>
          <cell r="AC1269"/>
          <cell r="AD1269"/>
          <cell r="AE1269"/>
          <cell r="AF1269"/>
          <cell r="AG1269"/>
          <cell r="AH1269"/>
          <cell r="AI1269"/>
          <cell r="AJ1269"/>
          <cell r="AK1269"/>
          <cell r="AL1269"/>
          <cell r="AM1269"/>
          <cell r="AO1269">
            <v>12.01</v>
          </cell>
          <cell r="AP1269"/>
          <cell r="AQ1269">
            <v>12.15</v>
          </cell>
          <cell r="AR1269"/>
          <cell r="AS1269">
            <v>11.92</v>
          </cell>
          <cell r="AU1269">
            <v>18</v>
          </cell>
          <cell r="AV1269"/>
          <cell r="AW1269" t="str">
            <v/>
          </cell>
        </row>
        <row r="1270">
          <cell r="A1270">
            <v>1268</v>
          </cell>
          <cell r="B1270">
            <v>2025</v>
          </cell>
          <cell r="C1270"/>
          <cell r="D1270" t="str">
            <v>001J100000VnnYIIAZ</v>
          </cell>
          <cell r="E1270" t="str">
            <v>KHATU SHYAM ENTERPRISES</v>
          </cell>
          <cell r="F1270" t="str">
            <v>HARYANA</v>
          </cell>
          <cell r="G1270" t="str">
            <v>FATEHABAD</v>
          </cell>
          <cell r="H1270">
            <v>0</v>
          </cell>
          <cell r="I1270" t="str">
            <v>PAL CEMENT AND STEEL PVT. LTD.</v>
          </cell>
          <cell r="J1270" t="str">
            <v>Varun Arora</v>
          </cell>
          <cell r="K1270"/>
          <cell r="L1270" t="str">
            <v>C12827</v>
          </cell>
          <cell r="M1270" t="str">
            <v>North</v>
          </cell>
          <cell r="N1270">
            <v>125053</v>
          </cell>
          <cell r="O1270" t="str">
            <v>06AEVPR7655B1Z0</v>
          </cell>
          <cell r="P1270">
            <v>9812062315</v>
          </cell>
          <cell r="Q1270" t="str">
            <v>Jul'25</v>
          </cell>
          <cell r="R1270">
            <v>2026</v>
          </cell>
          <cell r="S1270"/>
          <cell r="T1270">
            <v>10</v>
          </cell>
          <cell r="U1270">
            <v>4.8229999999999995</v>
          </cell>
          <cell r="V1270" t="str">
            <v>Friendly</v>
          </cell>
          <cell r="W1270"/>
          <cell r="X1270"/>
          <cell r="Y1270"/>
          <cell r="Z1270"/>
          <cell r="AA1270"/>
          <cell r="AB1270"/>
          <cell r="AC1270"/>
          <cell r="AD1270"/>
          <cell r="AE1270"/>
          <cell r="AF1270"/>
          <cell r="AG1270"/>
          <cell r="AH1270"/>
          <cell r="AI1270"/>
          <cell r="AJ1270"/>
          <cell r="AK1270"/>
          <cell r="AL1270"/>
          <cell r="AM1270"/>
          <cell r="AO1270">
            <v>23.95</v>
          </cell>
          <cell r="AP1270">
            <v>1</v>
          </cell>
          <cell r="AQ1270">
            <v>12.09</v>
          </cell>
          <cell r="AR1270">
            <v>12.03</v>
          </cell>
          <cell r="AS1270">
            <v>12.02</v>
          </cell>
          <cell r="AU1270">
            <v>12</v>
          </cell>
          <cell r="AV1270">
            <v>132.69</v>
          </cell>
          <cell r="AW1270" t="str">
            <v/>
          </cell>
        </row>
        <row r="1271">
          <cell r="A1271">
            <v>1269</v>
          </cell>
          <cell r="B1271">
            <v>2025</v>
          </cell>
          <cell r="C1271"/>
          <cell r="D1271" t="str">
            <v>0015g00001efvvnAAA</v>
          </cell>
          <cell r="E1271" t="str">
            <v>KUNAL TECHSPIN (P) LTD</v>
          </cell>
          <cell r="F1271" t="str">
            <v>PUNJAB</v>
          </cell>
          <cell r="G1271" t="str">
            <v>S.A.S Nagar</v>
          </cell>
          <cell r="H1271" t="str">
            <v>Derabassi</v>
          </cell>
          <cell r="I1271" t="str">
            <v>PAL CEMENT AND STEEL PVT. LTD.</v>
          </cell>
          <cell r="J1271" t="str">
            <v>Abhishek Wadhwa</v>
          </cell>
          <cell r="K1271"/>
          <cell r="L1271" t="str">
            <v>C12827</v>
          </cell>
          <cell r="M1271" t="str">
            <v>North</v>
          </cell>
          <cell r="N1271">
            <v>140507</v>
          </cell>
          <cell r="O1271" t="str">
            <v>03AAFCK2037H1ZY</v>
          </cell>
          <cell r="P1271">
            <v>9988479600</v>
          </cell>
          <cell r="Q1271" t="str">
            <v>Jul'25</v>
          </cell>
          <cell r="R1271">
            <v>2026</v>
          </cell>
          <cell r="S1271"/>
          <cell r="T1271">
            <v>20</v>
          </cell>
          <cell r="U1271">
            <v>0</v>
          </cell>
          <cell r="V1271" t="str">
            <v>Minor</v>
          </cell>
          <cell r="W1271"/>
          <cell r="X1271"/>
          <cell r="Y1271"/>
          <cell r="Z1271"/>
          <cell r="AA1271"/>
          <cell r="AB1271"/>
          <cell r="AC1271"/>
          <cell r="AD1271"/>
          <cell r="AE1271"/>
          <cell r="AF1271"/>
          <cell r="AG1271"/>
          <cell r="AH1271"/>
          <cell r="AI1271"/>
          <cell r="AJ1271"/>
          <cell r="AK1271"/>
          <cell r="AL1271"/>
          <cell r="AM1271"/>
          <cell r="AO1271">
            <v>10</v>
          </cell>
          <cell r="AP1271"/>
          <cell r="AQ1271">
            <v>10</v>
          </cell>
          <cell r="AR1271"/>
          <cell r="AS1271"/>
          <cell r="AU1271"/>
          <cell r="AV1271"/>
          <cell r="AW1271" t="str">
            <v/>
          </cell>
        </row>
        <row r="1272">
          <cell r="A1272">
            <v>1270</v>
          </cell>
          <cell r="B1272">
            <v>2025</v>
          </cell>
          <cell r="C1272"/>
          <cell r="D1272" t="str">
            <v>001J100000VnnPGIAZ</v>
          </cell>
          <cell r="E1272" t="str">
            <v>YUG TRADERS</v>
          </cell>
          <cell r="F1272" t="str">
            <v>MADHYA PRADESH</v>
          </cell>
          <cell r="G1272" t="str">
            <v>NARSINGHPUR</v>
          </cell>
          <cell r="H1272">
            <v>0</v>
          </cell>
          <cell r="I1272" t="str">
            <v>Global Steel</v>
          </cell>
          <cell r="J1272" t="str">
            <v>Swapnil Dahayat</v>
          </cell>
          <cell r="K1272"/>
          <cell r="L1272" t="str">
            <v>C13471</v>
          </cell>
          <cell r="M1272" t="str">
            <v>Central</v>
          </cell>
          <cell r="N1272">
            <v>487001</v>
          </cell>
          <cell r="O1272" t="str">
            <v>23BBQPS8618L1ZV</v>
          </cell>
          <cell r="P1272">
            <v>9826940714</v>
          </cell>
          <cell r="Q1272" t="str">
            <v>Jul'25</v>
          </cell>
          <cell r="R1272">
            <v>2026</v>
          </cell>
          <cell r="S1272"/>
          <cell r="T1272">
            <v>70</v>
          </cell>
          <cell r="U1272">
            <v>0</v>
          </cell>
          <cell r="V1272" t="str">
            <v>Challenger</v>
          </cell>
          <cell r="W1272"/>
          <cell r="X1272"/>
          <cell r="Y1272"/>
          <cell r="Z1272"/>
          <cell r="AA1272"/>
          <cell r="AB1272"/>
          <cell r="AC1272"/>
          <cell r="AD1272"/>
          <cell r="AE1272"/>
          <cell r="AF1272"/>
          <cell r="AG1272"/>
          <cell r="AH1272"/>
          <cell r="AI1272"/>
          <cell r="AJ1272"/>
          <cell r="AK1272"/>
          <cell r="AL1272"/>
          <cell r="AM1272"/>
          <cell r="AO1272">
            <v>8</v>
          </cell>
          <cell r="AP1272"/>
          <cell r="AQ1272"/>
          <cell r="AR1272"/>
          <cell r="AS1272"/>
          <cell r="AU1272"/>
          <cell r="AV1272"/>
          <cell r="AW1272" t="str">
            <v/>
          </cell>
        </row>
        <row r="1273">
          <cell r="A1273">
            <v>1271</v>
          </cell>
          <cell r="B1273">
            <v>2025</v>
          </cell>
          <cell r="C1273"/>
          <cell r="D1273" t="str">
            <v>001J1000006KaS5IAK</v>
          </cell>
          <cell r="E1273" t="str">
            <v>JAGDAMBA STEEL AND CEMENT STORE</v>
          </cell>
          <cell r="F1273" t="str">
            <v>DELHI</v>
          </cell>
          <cell r="G1273" t="str">
            <v>SOUTH WEST</v>
          </cell>
          <cell r="H1273" t="str">
            <v>New Delhi</v>
          </cell>
          <cell r="I1273" t="str">
            <v>MAHENDRA STEELS</v>
          </cell>
          <cell r="J1273" t="str">
            <v>Aman kumar</v>
          </cell>
          <cell r="K1273"/>
          <cell r="L1273" t="str">
            <v>C12832</v>
          </cell>
          <cell r="M1273" t="str">
            <v>North</v>
          </cell>
          <cell r="N1273">
            <v>110043</v>
          </cell>
          <cell r="O1273" t="str">
            <v>07AWEPA1070A1ZG</v>
          </cell>
          <cell r="P1273">
            <v>9868742823</v>
          </cell>
          <cell r="Q1273" t="str">
            <v>Jul'25</v>
          </cell>
          <cell r="R1273">
            <v>2026</v>
          </cell>
          <cell r="S1273"/>
          <cell r="T1273">
            <v>100</v>
          </cell>
          <cell r="U1273">
            <v>3.3333333333333333E-2</v>
          </cell>
          <cell r="V1273" t="str">
            <v>Challenger</v>
          </cell>
          <cell r="W1273"/>
          <cell r="X1273"/>
          <cell r="Y1273"/>
          <cell r="Z1273"/>
          <cell r="AA1273"/>
          <cell r="AB1273"/>
          <cell r="AC1273"/>
          <cell r="AD1273"/>
          <cell r="AE1273"/>
          <cell r="AF1273"/>
          <cell r="AG1273"/>
          <cell r="AH1273"/>
          <cell r="AI1273"/>
          <cell r="AJ1273"/>
          <cell r="AK1273"/>
          <cell r="AL1273"/>
          <cell r="AM1273"/>
          <cell r="AO1273">
            <v>15.7</v>
          </cell>
          <cell r="AP1273">
            <v>5.4</v>
          </cell>
          <cell r="AQ1273">
            <v>10.6</v>
          </cell>
          <cell r="AR1273">
            <v>3</v>
          </cell>
          <cell r="AS1273">
            <v>3</v>
          </cell>
          <cell r="AT1273">
            <v>3</v>
          </cell>
          <cell r="AU1273">
            <v>3</v>
          </cell>
          <cell r="AV1273">
            <v>4</v>
          </cell>
          <cell r="AW1273">
            <v>2</v>
          </cell>
        </row>
        <row r="1274">
          <cell r="A1274">
            <v>1272</v>
          </cell>
          <cell r="B1274">
            <v>2025</v>
          </cell>
          <cell r="C1274"/>
          <cell r="D1274" t="str">
            <v>001fw000001TR4LAAW</v>
          </cell>
          <cell r="E1274" t="str">
            <v>GURU NANAK STEEL</v>
          </cell>
          <cell r="F1274" t="str">
            <v>HARYANA</v>
          </cell>
          <cell r="G1274" t="str">
            <v>PALWAL</v>
          </cell>
          <cell r="H1274">
            <v>0</v>
          </cell>
          <cell r="I1274" t="str">
            <v>NIKUNJ UDYOG</v>
          </cell>
          <cell r="J1274" t="str">
            <v>Rahul Chauhan</v>
          </cell>
          <cell r="K1274"/>
          <cell r="L1274" t="str">
            <v>C12828</v>
          </cell>
          <cell r="M1274" t="str">
            <v>North</v>
          </cell>
          <cell r="N1274">
            <v>121004</v>
          </cell>
          <cell r="O1274" t="str">
            <v>06AXQPK0657G1ZB</v>
          </cell>
          <cell r="P1274">
            <v>9810410529</v>
          </cell>
          <cell r="Q1274" t="str">
            <v>Jul'25</v>
          </cell>
          <cell r="R1274">
            <v>2026</v>
          </cell>
          <cell r="S1274"/>
          <cell r="T1274">
            <v>150</v>
          </cell>
          <cell r="U1274">
            <v>0</v>
          </cell>
          <cell r="V1274" t="str">
            <v>Challenger</v>
          </cell>
          <cell r="W1274"/>
          <cell r="X1274"/>
          <cell r="Y1274"/>
          <cell r="Z1274"/>
          <cell r="AA1274"/>
          <cell r="AB1274"/>
          <cell r="AC1274"/>
          <cell r="AD1274"/>
          <cell r="AE1274"/>
          <cell r="AF1274"/>
          <cell r="AG1274"/>
          <cell r="AH1274"/>
          <cell r="AI1274"/>
          <cell r="AJ1274"/>
          <cell r="AK1274"/>
          <cell r="AL1274"/>
          <cell r="AM1274"/>
          <cell r="AO1274">
            <v>15.38</v>
          </cell>
          <cell r="AP1274"/>
          <cell r="AQ1274">
            <v>2.7</v>
          </cell>
          <cell r="AR1274"/>
          <cell r="AS1274"/>
          <cell r="AU1274"/>
          <cell r="AV1274"/>
          <cell r="AW1274" t="str">
            <v/>
          </cell>
        </row>
        <row r="1275">
          <cell r="A1275">
            <v>1273</v>
          </cell>
          <cell r="B1275">
            <v>2025</v>
          </cell>
          <cell r="C1275"/>
          <cell r="D1275" t="str">
            <v>001J100000VlGMhIAN</v>
          </cell>
          <cell r="E1275" t="str">
            <v>PRATHAM STEELS</v>
          </cell>
          <cell r="F1275" t="str">
            <v>UTTAR PRADESH</v>
          </cell>
          <cell r="G1275" t="str">
            <v>GAUTAM BUDDHA NAGAR</v>
          </cell>
          <cell r="H1275" t="str">
            <v>Ghaziabad</v>
          </cell>
          <cell r="I1275" t="str">
            <v>OPTRIX INFRA LLP</v>
          </cell>
          <cell r="J1275" t="str">
            <v>Aashish Goyal</v>
          </cell>
          <cell r="K1275"/>
          <cell r="L1275" t="str">
            <v>001J100000PJG7oIAH</v>
          </cell>
          <cell r="M1275" t="str">
            <v>North</v>
          </cell>
          <cell r="N1275">
            <v>201009</v>
          </cell>
          <cell r="O1275" t="str">
            <v>09ADDPG8827D1ZL</v>
          </cell>
          <cell r="P1275">
            <v>9999995263</v>
          </cell>
          <cell r="Q1275" t="str">
            <v>Jul'25</v>
          </cell>
          <cell r="R1275">
            <v>2026</v>
          </cell>
          <cell r="S1275"/>
          <cell r="T1275">
            <v>800</v>
          </cell>
          <cell r="U1275">
            <v>6.6958333333333328E-2</v>
          </cell>
          <cell r="V1275" t="str">
            <v>Alien</v>
          </cell>
          <cell r="W1275"/>
          <cell r="X1275"/>
          <cell r="Y1275"/>
          <cell r="Z1275"/>
          <cell r="AA1275"/>
          <cell r="AB1275"/>
          <cell r="AC1275"/>
          <cell r="AD1275"/>
          <cell r="AE1275"/>
          <cell r="AF1275"/>
          <cell r="AG1275"/>
          <cell r="AH1275"/>
          <cell r="AI1275"/>
          <cell r="AJ1275"/>
          <cell r="AK1275"/>
          <cell r="AL1275"/>
          <cell r="AM1275"/>
          <cell r="AO1275">
            <v>263.27</v>
          </cell>
          <cell r="AP1275">
            <v>35.799999999999997</v>
          </cell>
          <cell r="AQ1275">
            <v>72.06</v>
          </cell>
          <cell r="AR1275">
            <v>85.57</v>
          </cell>
          <cell r="AS1275">
            <v>110.36</v>
          </cell>
          <cell r="AT1275">
            <v>32.700000000000003</v>
          </cell>
          <cell r="AU1275">
            <v>93</v>
          </cell>
          <cell r="AV1275">
            <v>35</v>
          </cell>
          <cell r="AW1275">
            <v>42</v>
          </cell>
        </row>
        <row r="1276">
          <cell r="A1276">
            <v>1274</v>
          </cell>
          <cell r="B1276">
            <v>2025</v>
          </cell>
          <cell r="C1276"/>
          <cell r="D1276" t="str">
            <v>001fw000001QzQhAAK</v>
          </cell>
          <cell r="E1276" t="str">
            <v>KRISHNA INDUSTRIES</v>
          </cell>
          <cell r="F1276" t="str">
            <v>UTTAR PRADESH</v>
          </cell>
          <cell r="G1276" t="str">
            <v>GHAZIABAD</v>
          </cell>
          <cell r="H1276">
            <v>0</v>
          </cell>
          <cell r="I1276" t="str">
            <v>OPTRIX INFRA LLP</v>
          </cell>
          <cell r="J1276" t="str">
            <v>Aashish Goyal</v>
          </cell>
          <cell r="K1276"/>
          <cell r="L1276" t="str">
            <v>001J100000PJG7oIAH</v>
          </cell>
          <cell r="M1276" t="str">
            <v>North</v>
          </cell>
          <cell r="N1276">
            <v>201002</v>
          </cell>
          <cell r="O1276" t="str">
            <v>09AKFPJ4314F2ZE</v>
          </cell>
          <cell r="P1276">
            <v>9667896330</v>
          </cell>
          <cell r="Q1276" t="str">
            <v>Jul'25</v>
          </cell>
          <cell r="R1276">
            <v>2026</v>
          </cell>
          <cell r="S1276"/>
          <cell r="T1276">
            <v>500</v>
          </cell>
          <cell r="U1276">
            <v>0.12644666666666668</v>
          </cell>
          <cell r="V1276" t="str">
            <v>Super Star</v>
          </cell>
          <cell r="W1276"/>
          <cell r="X1276"/>
          <cell r="Y1276"/>
          <cell r="Z1276"/>
          <cell r="AA1276"/>
          <cell r="AB1276"/>
          <cell r="AC1276"/>
          <cell r="AD1276"/>
          <cell r="AE1276"/>
          <cell r="AF1276"/>
          <cell r="AG1276"/>
          <cell r="AH1276"/>
          <cell r="AI1276"/>
          <cell r="AJ1276"/>
          <cell r="AK1276"/>
          <cell r="AL1276"/>
          <cell r="AM1276"/>
          <cell r="AO1276">
            <v>276.08</v>
          </cell>
          <cell r="AP1276">
            <v>27</v>
          </cell>
          <cell r="AQ1276">
            <v>53.31</v>
          </cell>
          <cell r="AR1276">
            <v>32.65</v>
          </cell>
          <cell r="AS1276">
            <v>82.62</v>
          </cell>
          <cell r="AT1276">
            <v>10.49</v>
          </cell>
          <cell r="AU1276">
            <v>76</v>
          </cell>
          <cell r="AV1276">
            <v>103.18</v>
          </cell>
          <cell r="AW1276">
            <v>360</v>
          </cell>
        </row>
        <row r="1277">
          <cell r="A1277">
            <v>1275</v>
          </cell>
          <cell r="B1277">
            <v>2025</v>
          </cell>
          <cell r="C1277"/>
          <cell r="D1277" t="str">
            <v>001J100000Vo9dAIAR</v>
          </cell>
          <cell r="E1277" t="str">
            <v>KHANDELWAL METAL INDUSTRIES INDIA PVT. LTD.</v>
          </cell>
          <cell r="F1277" t="str">
            <v>UTTAR PRADESH</v>
          </cell>
          <cell r="G1277" t="str">
            <v>BAREILLY</v>
          </cell>
          <cell r="H1277">
            <v>0</v>
          </cell>
          <cell r="I1277" t="str">
            <v>Khandelwal Associates</v>
          </cell>
          <cell r="J1277" t="str">
            <v>SHIV KUMAR</v>
          </cell>
          <cell r="K1277"/>
          <cell r="L1277" t="str">
            <v>C12818</v>
          </cell>
          <cell r="M1277" t="str">
            <v>North</v>
          </cell>
          <cell r="N1277">
            <v>243503</v>
          </cell>
          <cell r="O1277" t="str">
            <v>09AAICK7577K1ZP</v>
          </cell>
          <cell r="P1277">
            <v>9927078383</v>
          </cell>
          <cell r="Q1277" t="str">
            <v>Jul'25</v>
          </cell>
          <cell r="R1277">
            <v>2026</v>
          </cell>
          <cell r="S1277"/>
          <cell r="T1277">
            <v>100</v>
          </cell>
          <cell r="U1277">
            <v>1.6060666666666668</v>
          </cell>
          <cell r="V1277" t="str">
            <v>Star</v>
          </cell>
          <cell r="W1277"/>
          <cell r="X1277"/>
          <cell r="Y1277"/>
          <cell r="Z1277"/>
          <cell r="AA1277"/>
          <cell r="AB1277"/>
          <cell r="AC1277"/>
          <cell r="AD1277"/>
          <cell r="AE1277"/>
          <cell r="AF1277"/>
          <cell r="AG1277"/>
          <cell r="AH1277"/>
          <cell r="AI1277"/>
          <cell r="AJ1277"/>
          <cell r="AK1277"/>
          <cell r="AL1277"/>
          <cell r="AM1277"/>
          <cell r="AO1277">
            <v>164.98</v>
          </cell>
          <cell r="AP1277">
            <v>120.74</v>
          </cell>
          <cell r="AQ1277">
            <v>57.42</v>
          </cell>
          <cell r="AR1277">
            <v>51.07</v>
          </cell>
          <cell r="AS1277">
            <v>250.73</v>
          </cell>
          <cell r="AT1277">
            <v>192.74</v>
          </cell>
          <cell r="AU1277">
            <v>136</v>
          </cell>
          <cell r="AV1277">
            <v>153.08000000000001</v>
          </cell>
          <cell r="AW1277">
            <v>179</v>
          </cell>
        </row>
        <row r="1278">
          <cell r="A1278">
            <v>1276</v>
          </cell>
          <cell r="B1278">
            <v>2025</v>
          </cell>
          <cell r="C1278"/>
          <cell r="D1278" t="str">
            <v>0015g00001V9MHAAA3</v>
          </cell>
          <cell r="E1278" t="str">
            <v>MODERN  TIMBER AND STONE CO.</v>
          </cell>
          <cell r="F1278" t="str">
            <v>HARYANA</v>
          </cell>
          <cell r="G1278" t="str">
            <v>GURUGRAM</v>
          </cell>
          <cell r="H1278" t="str">
            <v>Sohna</v>
          </cell>
          <cell r="I1278" t="str">
            <v>NIKUNJ UDYOG</v>
          </cell>
          <cell r="J1278" t="str">
            <v>Shiv Shankar Sharma</v>
          </cell>
          <cell r="K1278"/>
          <cell r="L1278" t="str">
            <v>C12828</v>
          </cell>
          <cell r="M1278" t="str">
            <v>North</v>
          </cell>
          <cell r="N1278">
            <v>122103</v>
          </cell>
          <cell r="O1278" t="str">
            <v>06AAVPK1317K1ZH</v>
          </cell>
          <cell r="P1278">
            <v>9999009498</v>
          </cell>
          <cell r="Q1278" t="str">
            <v>Jul'25</v>
          </cell>
          <cell r="R1278">
            <v>2026</v>
          </cell>
          <cell r="S1278"/>
          <cell r="T1278">
            <v>100</v>
          </cell>
          <cell r="U1278">
            <v>0</v>
          </cell>
          <cell r="V1278" t="str">
            <v>Challenger</v>
          </cell>
          <cell r="W1278"/>
          <cell r="X1278"/>
          <cell r="Y1278"/>
          <cell r="Z1278"/>
          <cell r="AA1278"/>
          <cell r="AB1278"/>
          <cell r="AC1278"/>
          <cell r="AD1278"/>
          <cell r="AE1278"/>
          <cell r="AF1278"/>
          <cell r="AG1278"/>
          <cell r="AH1278"/>
          <cell r="AI1278"/>
          <cell r="AJ1278"/>
          <cell r="AK1278"/>
          <cell r="AL1278"/>
          <cell r="AM1278"/>
          <cell r="AO1278">
            <v>3.5</v>
          </cell>
          <cell r="AP1278"/>
          <cell r="AQ1278">
            <v>1.7</v>
          </cell>
          <cell r="AR1278">
            <v>2.39</v>
          </cell>
          <cell r="AS1278">
            <v>2.41</v>
          </cell>
          <cell r="AU1278"/>
          <cell r="AV1278"/>
          <cell r="AW1278" t="str">
            <v/>
          </cell>
        </row>
        <row r="1279">
          <cell r="A1279">
            <v>1277</v>
          </cell>
          <cell r="B1279">
            <v>2025</v>
          </cell>
          <cell r="C1279"/>
          <cell r="D1279" t="str">
            <v>001J100000G73ocIAB</v>
          </cell>
          <cell r="E1279" t="str">
            <v>SAGAR SALES CORPORATION</v>
          </cell>
          <cell r="F1279" t="str">
            <v>RAJASTHAN</v>
          </cell>
          <cell r="G1279" t="str">
            <v>BIKANER</v>
          </cell>
          <cell r="H1279" t="str">
            <v>Bikaner</v>
          </cell>
          <cell r="I1279" t="str">
            <v>Swastik Tradevision Pvt. Ltd.</v>
          </cell>
          <cell r="J1279" t="str">
            <v>Amit Kumar Sharma</v>
          </cell>
          <cell r="K1279"/>
          <cell r="L1279" t="str">
            <v>C12822</v>
          </cell>
          <cell r="M1279" t="str">
            <v>North</v>
          </cell>
          <cell r="N1279">
            <v>334022</v>
          </cell>
          <cell r="O1279" t="str">
            <v>08ADGFS2717M2ZO</v>
          </cell>
          <cell r="P1279">
            <v>7014670169</v>
          </cell>
          <cell r="Q1279" t="str">
            <v>Jul'25</v>
          </cell>
          <cell r="R1279">
            <v>2026</v>
          </cell>
          <cell r="S1279"/>
          <cell r="T1279">
            <v>80</v>
          </cell>
          <cell r="U1279">
            <v>0</v>
          </cell>
          <cell r="V1279" t="str">
            <v>Challenger</v>
          </cell>
          <cell r="W1279"/>
          <cell r="X1279"/>
          <cell r="Y1279"/>
          <cell r="Z1279"/>
          <cell r="AA1279"/>
          <cell r="AB1279"/>
          <cell r="AC1279"/>
          <cell r="AD1279"/>
          <cell r="AE1279"/>
          <cell r="AF1279"/>
          <cell r="AG1279"/>
          <cell r="AH1279"/>
          <cell r="AI1279"/>
          <cell r="AJ1279"/>
          <cell r="AK1279"/>
          <cell r="AL1279"/>
          <cell r="AM1279"/>
          <cell r="AO1279">
            <v>10</v>
          </cell>
          <cell r="AP1279"/>
          <cell r="AQ1279"/>
          <cell r="AR1279"/>
          <cell r="AS1279"/>
          <cell r="AU1279"/>
          <cell r="AV1279"/>
          <cell r="AW1279" t="str">
            <v/>
          </cell>
        </row>
        <row r="1280">
          <cell r="A1280">
            <v>1278</v>
          </cell>
          <cell r="B1280">
            <v>2025</v>
          </cell>
          <cell r="C1280"/>
          <cell r="D1280" t="str">
            <v>001fw000001ceDgAAI</v>
          </cell>
          <cell r="E1280" t="str">
            <v>DUTT TRADING CO.</v>
          </cell>
          <cell r="F1280" t="str">
            <v>PUNJAB</v>
          </cell>
          <cell r="G1280" t="str">
            <v>SANGRUR</v>
          </cell>
          <cell r="H1280">
            <v>0</v>
          </cell>
          <cell r="I1280" t="str">
            <v>RAMDOOT UDHYOG PRIVATE LIMITED</v>
          </cell>
          <cell r="J1280" t="str">
            <v>Abhishek Wadhwa</v>
          </cell>
          <cell r="K1280"/>
          <cell r="L1280" t="str">
            <v>C13168</v>
          </cell>
          <cell r="M1280" t="str">
            <v>North</v>
          </cell>
          <cell r="N1280">
            <v>148031</v>
          </cell>
          <cell r="O1280" t="str">
            <v>03ABXPD6998E1Z6</v>
          </cell>
          <cell r="P1280">
            <v>9417086667</v>
          </cell>
          <cell r="Q1280" t="str">
            <v>Jul'25</v>
          </cell>
          <cell r="R1280">
            <v>2026</v>
          </cell>
          <cell r="S1280"/>
          <cell r="T1280">
            <v>35</v>
          </cell>
          <cell r="U1280">
            <v>0</v>
          </cell>
          <cell r="V1280" t="str">
            <v>Minor</v>
          </cell>
          <cell r="W1280"/>
          <cell r="X1280"/>
          <cell r="Y1280"/>
          <cell r="Z1280"/>
          <cell r="AA1280"/>
          <cell r="AB1280"/>
          <cell r="AC1280"/>
          <cell r="AD1280"/>
          <cell r="AE1280"/>
          <cell r="AF1280"/>
          <cell r="AG1280"/>
          <cell r="AH1280"/>
          <cell r="AI1280"/>
          <cell r="AJ1280"/>
          <cell r="AK1280"/>
          <cell r="AL1280"/>
          <cell r="AM1280"/>
          <cell r="AO1280">
            <v>12.04</v>
          </cell>
          <cell r="AP1280"/>
          <cell r="AQ1280">
            <v>12.07</v>
          </cell>
          <cell r="AR1280"/>
          <cell r="AS1280"/>
          <cell r="AU1280"/>
          <cell r="AV1280"/>
          <cell r="AW1280" t="str">
            <v/>
          </cell>
        </row>
        <row r="1281">
          <cell r="A1281">
            <v>1279</v>
          </cell>
          <cell r="B1281">
            <v>2025</v>
          </cell>
          <cell r="C1281"/>
          <cell r="D1281" t="str">
            <v>0015g00001guX6RAAU</v>
          </cell>
          <cell r="E1281" t="str">
            <v>SHRI HARI TRADING COMPANY</v>
          </cell>
          <cell r="F1281" t="str">
            <v>RAJASTHAN</v>
          </cell>
          <cell r="G1281" t="str">
            <v>BIKANER</v>
          </cell>
          <cell r="H1281" t="str">
            <v>Bikaner</v>
          </cell>
          <cell r="I1281" t="str">
            <v>Swastik Tradevision Pvt. Ltd.</v>
          </cell>
          <cell r="J1281" t="str">
            <v>Ravi Kumar Kulmi</v>
          </cell>
          <cell r="K1281"/>
          <cell r="L1281" t="str">
            <v>C12822</v>
          </cell>
          <cell r="M1281" t="str">
            <v>North</v>
          </cell>
          <cell r="N1281">
            <v>334001</v>
          </cell>
          <cell r="O1281" t="str">
            <v>08ABOPG2760Q1Z1</v>
          </cell>
          <cell r="P1281">
            <v>9116537507</v>
          </cell>
          <cell r="Q1281" t="str">
            <v>Jul'25</v>
          </cell>
          <cell r="R1281">
            <v>2026</v>
          </cell>
          <cell r="S1281"/>
          <cell r="T1281">
            <v>100</v>
          </cell>
          <cell r="U1281">
            <v>0.27313333333333334</v>
          </cell>
          <cell r="V1281" t="str">
            <v>Star</v>
          </cell>
          <cell r="W1281"/>
          <cell r="X1281"/>
          <cell r="Y1281"/>
          <cell r="Z1281"/>
          <cell r="AA1281"/>
          <cell r="AB1281"/>
          <cell r="AC1281"/>
          <cell r="AD1281"/>
          <cell r="AE1281"/>
          <cell r="AF1281"/>
          <cell r="AG1281"/>
          <cell r="AH1281"/>
          <cell r="AI1281"/>
          <cell r="AJ1281"/>
          <cell r="AK1281"/>
          <cell r="AL1281"/>
          <cell r="AM1281"/>
          <cell r="AO1281">
            <v>17.98</v>
          </cell>
          <cell r="AP1281"/>
          <cell r="AQ1281"/>
          <cell r="AR1281"/>
          <cell r="AS1281"/>
          <cell r="AT1281">
            <v>39.869999999999997</v>
          </cell>
          <cell r="AU1281">
            <v>20</v>
          </cell>
          <cell r="AV1281">
            <v>22.07</v>
          </cell>
          <cell r="AW1281">
            <v>20</v>
          </cell>
        </row>
        <row r="1282">
          <cell r="A1282">
            <v>1280</v>
          </cell>
          <cell r="B1282">
            <v>2025</v>
          </cell>
          <cell r="C1282"/>
          <cell r="D1282" t="str">
            <v>0015g00001YOHobAAH</v>
          </cell>
          <cell r="E1282" t="str">
            <v>JAGANNATH STEEL AND BUILDING MATERIALS</v>
          </cell>
          <cell r="F1282" t="str">
            <v>RAJASTHAN</v>
          </cell>
          <cell r="G1282" t="str">
            <v>JAIPUR</v>
          </cell>
          <cell r="H1282" t="str">
            <v>Jaipur</v>
          </cell>
          <cell r="I1282" t="str">
            <v>Swastik Tradevision Pvt. Ltd.</v>
          </cell>
          <cell r="J1282" t="str">
            <v>Amit Kumar Sharma</v>
          </cell>
          <cell r="K1282"/>
          <cell r="L1282" t="str">
            <v>C12822</v>
          </cell>
          <cell r="M1282" t="str">
            <v>North</v>
          </cell>
          <cell r="N1282">
            <v>303328</v>
          </cell>
          <cell r="O1282" t="str">
            <v>08AHCPK7225L1Z5</v>
          </cell>
          <cell r="P1282">
            <v>8432625283</v>
          </cell>
          <cell r="Q1282" t="str">
            <v>Jul'25</v>
          </cell>
          <cell r="R1282">
            <v>2026</v>
          </cell>
          <cell r="S1282"/>
          <cell r="T1282">
            <v>80</v>
          </cell>
          <cell r="U1282">
            <v>0</v>
          </cell>
          <cell r="V1282" t="str">
            <v>Challenger</v>
          </cell>
          <cell r="W1282"/>
          <cell r="X1282"/>
          <cell r="Y1282"/>
          <cell r="Z1282"/>
          <cell r="AA1282"/>
          <cell r="AB1282"/>
          <cell r="AC1282"/>
          <cell r="AD1282"/>
          <cell r="AE1282"/>
          <cell r="AF1282"/>
          <cell r="AG1282"/>
          <cell r="AH1282"/>
          <cell r="AI1282"/>
          <cell r="AJ1282"/>
          <cell r="AK1282"/>
          <cell r="AL1282"/>
          <cell r="AM1282"/>
          <cell r="AO1282">
            <v>10.49</v>
          </cell>
          <cell r="AP1282"/>
          <cell r="AQ1282"/>
          <cell r="AR1282"/>
          <cell r="AS1282"/>
          <cell r="AU1282"/>
          <cell r="AV1282"/>
          <cell r="AW1282" t="str">
            <v/>
          </cell>
        </row>
        <row r="1283">
          <cell r="A1283">
            <v>1281</v>
          </cell>
          <cell r="B1283">
            <v>2025</v>
          </cell>
          <cell r="C1283"/>
          <cell r="D1283" t="str">
            <v>001fw000001PoFfAAK</v>
          </cell>
          <cell r="E1283" t="str">
            <v>MAHAVEER STEEL</v>
          </cell>
          <cell r="F1283" t="str">
            <v>RAJASTHAN</v>
          </cell>
          <cell r="G1283" t="str">
            <v>JAIPUR</v>
          </cell>
          <cell r="H1283">
            <v>0</v>
          </cell>
          <cell r="I1283" t="str">
            <v>Swastik Tradevision Pvt. Ltd.</v>
          </cell>
          <cell r="J1283" t="str">
            <v>Amit Kumar Sharma</v>
          </cell>
          <cell r="K1283"/>
          <cell r="L1283" t="str">
            <v>C12822</v>
          </cell>
          <cell r="M1283" t="str">
            <v>North</v>
          </cell>
          <cell r="N1283">
            <v>303328</v>
          </cell>
          <cell r="O1283" t="str">
            <v>08CEDPK2252P1Z7</v>
          </cell>
          <cell r="P1283">
            <v>9672999825</v>
          </cell>
          <cell r="Q1283" t="str">
            <v>Jul'25</v>
          </cell>
          <cell r="R1283">
            <v>2026</v>
          </cell>
          <cell r="S1283"/>
          <cell r="T1283" t="str">
            <v/>
          </cell>
          <cell r="U1283">
            <v>0</v>
          </cell>
          <cell r="V1283" t="str">
            <v>Potential Not updated</v>
          </cell>
          <cell r="W1283"/>
          <cell r="X1283"/>
          <cell r="Y1283"/>
          <cell r="Z1283"/>
          <cell r="AA1283"/>
          <cell r="AB1283"/>
          <cell r="AC1283"/>
          <cell r="AD1283"/>
          <cell r="AE1283"/>
          <cell r="AF1283"/>
          <cell r="AG1283"/>
          <cell r="AH1283"/>
          <cell r="AI1283"/>
          <cell r="AJ1283"/>
          <cell r="AK1283"/>
          <cell r="AL1283"/>
          <cell r="AM1283"/>
          <cell r="AO1283">
            <v>10.82</v>
          </cell>
          <cell r="AP1283"/>
          <cell r="AQ1283"/>
          <cell r="AR1283"/>
          <cell r="AS1283"/>
          <cell r="AU1283"/>
          <cell r="AV1283"/>
          <cell r="AW1283" t="str">
            <v/>
          </cell>
        </row>
        <row r="1284">
          <cell r="A1284">
            <v>1282</v>
          </cell>
          <cell r="B1284">
            <v>2025</v>
          </cell>
          <cell r="C1284"/>
          <cell r="D1284" t="str">
            <v>001fw0000023yXyAAI</v>
          </cell>
          <cell r="E1284" t="str">
            <v>M/S MAA VAISHNO TRADERS</v>
          </cell>
          <cell r="F1284" t="str">
            <v>UTTAR PRADESH</v>
          </cell>
          <cell r="G1284" t="str">
            <v>DEORIA</v>
          </cell>
          <cell r="H1284">
            <v>0</v>
          </cell>
          <cell r="I1284" t="str">
            <v>GOBINDGARH IRON LLP</v>
          </cell>
          <cell r="J1284" t="str">
            <v>Mohd Ansari</v>
          </cell>
          <cell r="K1284"/>
          <cell r="L1284" t="str">
            <v>C12817</v>
          </cell>
          <cell r="M1284" t="str">
            <v>North</v>
          </cell>
          <cell r="N1284">
            <v>274702</v>
          </cell>
          <cell r="O1284" t="str">
            <v>09AGDPY7250P1ZH</v>
          </cell>
          <cell r="P1284">
            <v>8787256464</v>
          </cell>
          <cell r="Q1284" t="str">
            <v>Jul'25</v>
          </cell>
          <cell r="R1284">
            <v>2026</v>
          </cell>
          <cell r="S1284"/>
          <cell r="T1284">
            <v>10</v>
          </cell>
          <cell r="U1284">
            <v>0</v>
          </cell>
          <cell r="V1284" t="str">
            <v>Minor</v>
          </cell>
          <cell r="W1284"/>
          <cell r="X1284"/>
          <cell r="Y1284"/>
          <cell r="Z1284"/>
          <cell r="AA1284"/>
          <cell r="AB1284"/>
          <cell r="AC1284"/>
          <cell r="AD1284"/>
          <cell r="AE1284"/>
          <cell r="AF1284"/>
          <cell r="AG1284"/>
          <cell r="AH1284"/>
          <cell r="AI1284"/>
          <cell r="AJ1284"/>
          <cell r="AK1284"/>
          <cell r="AL1284"/>
          <cell r="AM1284"/>
          <cell r="AO1284">
            <v>4.5</v>
          </cell>
          <cell r="AP1284"/>
          <cell r="AQ1284"/>
          <cell r="AR1284"/>
          <cell r="AS1284"/>
          <cell r="AU1284"/>
          <cell r="AV1284"/>
          <cell r="AW1284" t="str">
            <v/>
          </cell>
        </row>
        <row r="1285">
          <cell r="A1285">
            <v>1283</v>
          </cell>
          <cell r="B1285">
            <v>2025</v>
          </cell>
          <cell r="C1285"/>
          <cell r="D1285" t="str">
            <v>001fw0000023v0cAAA</v>
          </cell>
          <cell r="E1285" t="str">
            <v>SHRI SHYAM STEEL COMPANY</v>
          </cell>
          <cell r="F1285" t="str">
            <v>UTTAR PRADESH</v>
          </cell>
          <cell r="G1285" t="str">
            <v>SIDDHARTH NAGAR</v>
          </cell>
          <cell r="H1285">
            <v>0</v>
          </cell>
          <cell r="I1285" t="str">
            <v>GOBINDGARH IRON LLP</v>
          </cell>
          <cell r="J1285" t="str">
            <v>Mohd Ansari</v>
          </cell>
          <cell r="K1285"/>
          <cell r="L1285" t="str">
            <v>C12817</v>
          </cell>
          <cell r="M1285" t="str">
            <v>North</v>
          </cell>
          <cell r="N1285">
            <v>272207</v>
          </cell>
          <cell r="O1285" t="str">
            <v>09CZIPA3567R1ZN</v>
          </cell>
          <cell r="P1285">
            <v>7408419999</v>
          </cell>
          <cell r="Q1285" t="str">
            <v>Jul'25</v>
          </cell>
          <cell r="R1285">
            <v>2026</v>
          </cell>
          <cell r="S1285"/>
          <cell r="T1285">
            <v>10</v>
          </cell>
          <cell r="U1285">
            <v>0.96666666666666656</v>
          </cell>
          <cell r="V1285" t="str">
            <v>Friendly</v>
          </cell>
          <cell r="W1285"/>
          <cell r="X1285"/>
          <cell r="Y1285"/>
          <cell r="Z1285"/>
          <cell r="AA1285"/>
          <cell r="AB1285"/>
          <cell r="AC1285"/>
          <cell r="AD1285"/>
          <cell r="AE1285"/>
          <cell r="AF1285"/>
          <cell r="AG1285"/>
          <cell r="AH1285"/>
          <cell r="AI1285"/>
          <cell r="AJ1285"/>
          <cell r="AK1285"/>
          <cell r="AL1285"/>
          <cell r="AM1285"/>
          <cell r="AO1285">
            <v>5</v>
          </cell>
          <cell r="AP1285">
            <v>11</v>
          </cell>
          <cell r="AQ1285">
            <v>10</v>
          </cell>
          <cell r="AR1285">
            <v>11</v>
          </cell>
          <cell r="AS1285">
            <v>12</v>
          </cell>
          <cell r="AU1285">
            <v>29</v>
          </cell>
          <cell r="AV1285"/>
          <cell r="AW1285">
            <v>59</v>
          </cell>
        </row>
        <row r="1286">
          <cell r="A1286">
            <v>1284</v>
          </cell>
          <cell r="B1286">
            <v>2025</v>
          </cell>
          <cell r="C1286"/>
          <cell r="D1286" t="str">
            <v>0015g00001dIDhzAAG</v>
          </cell>
          <cell r="E1286" t="str">
            <v>Sharma cement store</v>
          </cell>
          <cell r="F1286" t="str">
            <v>JAMMU AND KASHMIR</v>
          </cell>
          <cell r="G1286" t="str">
            <v>SAMBA</v>
          </cell>
          <cell r="H1286" t="str">
            <v>Samba</v>
          </cell>
          <cell r="I1286" t="str">
            <v>AGGARWAL TRADERS</v>
          </cell>
          <cell r="J1286" t="str">
            <v>bhanu ayush</v>
          </cell>
          <cell r="K1286"/>
          <cell r="L1286" t="str">
            <v>0015g00001gvNHH</v>
          </cell>
          <cell r="M1286" t="str">
            <v>North</v>
          </cell>
          <cell r="N1286">
            <v>184120</v>
          </cell>
          <cell r="O1286" t="str">
            <v>01HIAPS8070P1ZQ</v>
          </cell>
          <cell r="P1286">
            <v>9796044009</v>
          </cell>
          <cell r="Q1286" t="str">
            <v>Jul'25</v>
          </cell>
          <cell r="R1286">
            <v>2026</v>
          </cell>
          <cell r="S1286"/>
          <cell r="T1286">
            <v>60</v>
          </cell>
          <cell r="U1286">
            <v>0.65149999999999997</v>
          </cell>
          <cell r="V1286" t="str">
            <v>Star</v>
          </cell>
          <cell r="W1286"/>
          <cell r="X1286"/>
          <cell r="Y1286"/>
          <cell r="Z1286"/>
          <cell r="AA1286"/>
          <cell r="AB1286"/>
          <cell r="AC1286"/>
          <cell r="AD1286"/>
          <cell r="AE1286"/>
          <cell r="AF1286"/>
          <cell r="AG1286"/>
          <cell r="AH1286"/>
          <cell r="AI1286"/>
          <cell r="AJ1286"/>
          <cell r="AK1286"/>
          <cell r="AL1286"/>
          <cell r="AM1286"/>
          <cell r="AO1286">
            <v>6</v>
          </cell>
          <cell r="AP1286">
            <v>23.38</v>
          </cell>
          <cell r="AQ1286">
            <v>16.600000000000001</v>
          </cell>
          <cell r="AR1286">
            <v>15.69</v>
          </cell>
          <cell r="AS1286">
            <v>36.36</v>
          </cell>
          <cell r="AT1286">
            <v>68.11</v>
          </cell>
          <cell r="AU1286">
            <v>26</v>
          </cell>
          <cell r="AV1286">
            <v>23.16</v>
          </cell>
          <cell r="AW1286">
            <v>26</v>
          </cell>
        </row>
        <row r="1287">
          <cell r="A1287">
            <v>1285</v>
          </cell>
          <cell r="B1287">
            <v>2025</v>
          </cell>
          <cell r="C1287"/>
          <cell r="D1287" t="str">
            <v>0015g00001YQ2PaAAL</v>
          </cell>
          <cell r="E1287" t="str">
            <v>OM PARKASH LAJPAT RAI (OMI LOHIA)</v>
          </cell>
          <cell r="F1287" t="str">
            <v>HARYANA</v>
          </cell>
          <cell r="G1287" t="str">
            <v>JIND</v>
          </cell>
          <cell r="H1287" t="str">
            <v>Safidon</v>
          </cell>
          <cell r="I1287" t="str">
            <v>PAL CEMENT AND STEEL PVT. LTD.</v>
          </cell>
          <cell r="J1287" t="str">
            <v>Dinesh Kumar</v>
          </cell>
          <cell r="K1287"/>
          <cell r="L1287" t="str">
            <v>C12827</v>
          </cell>
          <cell r="M1287" t="str">
            <v>North</v>
          </cell>
          <cell r="N1287">
            <v>126113</v>
          </cell>
          <cell r="O1287" t="str">
            <v>06ADOPR2450C1ZO</v>
          </cell>
          <cell r="P1287">
            <v>7015927107</v>
          </cell>
          <cell r="Q1287" t="str">
            <v>Jul'25</v>
          </cell>
          <cell r="R1287">
            <v>2026</v>
          </cell>
          <cell r="S1287"/>
          <cell r="T1287">
            <v>50</v>
          </cell>
          <cell r="U1287">
            <v>2.0747333333333331</v>
          </cell>
          <cell r="V1287" t="str">
            <v>Friendly</v>
          </cell>
          <cell r="W1287"/>
          <cell r="X1287"/>
          <cell r="Y1287"/>
          <cell r="Z1287"/>
          <cell r="AA1287"/>
          <cell r="AB1287"/>
          <cell r="AC1287"/>
          <cell r="AD1287"/>
          <cell r="AE1287"/>
          <cell r="AF1287"/>
          <cell r="AG1287"/>
          <cell r="AH1287"/>
          <cell r="AI1287"/>
          <cell r="AJ1287"/>
          <cell r="AK1287"/>
          <cell r="AL1287"/>
          <cell r="AM1287"/>
          <cell r="AO1287">
            <v>11.98</v>
          </cell>
          <cell r="AP1287">
            <v>1</v>
          </cell>
          <cell r="AQ1287">
            <v>11.93</v>
          </cell>
          <cell r="AR1287">
            <v>27.92</v>
          </cell>
          <cell r="AS1287">
            <v>20.98</v>
          </cell>
          <cell r="AT1287">
            <v>90.91</v>
          </cell>
          <cell r="AU1287">
            <v>178</v>
          </cell>
          <cell r="AV1287">
            <v>42.3</v>
          </cell>
          <cell r="AW1287">
            <v>368</v>
          </cell>
        </row>
        <row r="1288">
          <cell r="A1288">
            <v>1286</v>
          </cell>
          <cell r="B1288">
            <v>2025</v>
          </cell>
          <cell r="C1288"/>
          <cell r="D1288" t="str">
            <v>001J1000005ZStpIAG</v>
          </cell>
          <cell r="E1288" t="str">
            <v>M/s Gautam Steel</v>
          </cell>
          <cell r="F1288" t="str">
            <v>UTTAR PRADESH</v>
          </cell>
          <cell r="G1288" t="str">
            <v>BULANDSHAHR</v>
          </cell>
          <cell r="H1288" t="str">
            <v>Bulandshahr</v>
          </cell>
          <cell r="I1288" t="str">
            <v>SHASHI STEELS CORPORATION</v>
          </cell>
          <cell r="J1288" t="str">
            <v>Abhijeet Biswas</v>
          </cell>
          <cell r="K1288"/>
          <cell r="L1288" t="str">
            <v>C12816</v>
          </cell>
          <cell r="M1288" t="str">
            <v>North</v>
          </cell>
          <cell r="N1288">
            <v>203131</v>
          </cell>
          <cell r="O1288" t="str">
            <v>09DSJPK9826G1Z7</v>
          </cell>
          <cell r="P1288">
            <v>9597819867</v>
          </cell>
          <cell r="Q1288" t="str">
            <v>Jul'25</v>
          </cell>
          <cell r="R1288">
            <v>2026</v>
          </cell>
          <cell r="S1288"/>
          <cell r="T1288">
            <v>100</v>
          </cell>
          <cell r="U1288">
            <v>0</v>
          </cell>
          <cell r="V1288" t="str">
            <v>Challenger</v>
          </cell>
          <cell r="W1288"/>
          <cell r="X1288"/>
          <cell r="Y1288"/>
          <cell r="Z1288"/>
          <cell r="AA1288"/>
          <cell r="AB1288"/>
          <cell r="AC1288"/>
          <cell r="AD1288"/>
          <cell r="AE1288"/>
          <cell r="AF1288"/>
          <cell r="AG1288"/>
          <cell r="AH1288"/>
          <cell r="AI1288"/>
          <cell r="AJ1288"/>
          <cell r="AK1288"/>
          <cell r="AL1288"/>
          <cell r="AM1288"/>
          <cell r="AO1288">
            <v>2.44</v>
          </cell>
          <cell r="AP1288"/>
          <cell r="AQ1288"/>
          <cell r="AR1288"/>
          <cell r="AS1288"/>
          <cell r="AU1288"/>
          <cell r="AV1288"/>
          <cell r="AW1288" t="str">
            <v/>
          </cell>
        </row>
        <row r="1289">
          <cell r="A1289">
            <v>1287</v>
          </cell>
          <cell r="B1289">
            <v>2025</v>
          </cell>
          <cell r="C1289"/>
          <cell r="D1289" t="str">
            <v>0015g00001dYn4UAAS</v>
          </cell>
          <cell r="E1289" t="str">
            <v>J.M.G Trading Co</v>
          </cell>
          <cell r="F1289" t="str">
            <v>UTTAR PRADESH</v>
          </cell>
          <cell r="G1289" t="str">
            <v>GAUTAM BUDDHA NAGAR</v>
          </cell>
          <cell r="H1289" t="str">
            <v>Noida</v>
          </cell>
          <cell r="I1289" t="str">
            <v>SHASHI STEELS CORPORATION</v>
          </cell>
          <cell r="J1289" t="str">
            <v>Abhijeet Biswas</v>
          </cell>
          <cell r="K1289"/>
          <cell r="L1289" t="str">
            <v>C12816</v>
          </cell>
          <cell r="M1289" t="str">
            <v>North</v>
          </cell>
          <cell r="N1289">
            <v>201301</v>
          </cell>
          <cell r="O1289" t="str">
            <v>09KJGHG9877K1ZN</v>
          </cell>
          <cell r="P1289">
            <v>9810579305</v>
          </cell>
          <cell r="Q1289" t="str">
            <v>Jul'25</v>
          </cell>
          <cell r="R1289">
            <v>2026</v>
          </cell>
          <cell r="S1289"/>
          <cell r="T1289">
            <v>70</v>
          </cell>
          <cell r="U1289">
            <v>0</v>
          </cell>
          <cell r="V1289" t="str">
            <v>Challenger</v>
          </cell>
          <cell r="W1289"/>
          <cell r="X1289"/>
          <cell r="Y1289"/>
          <cell r="Z1289"/>
          <cell r="AA1289"/>
          <cell r="AB1289"/>
          <cell r="AC1289"/>
          <cell r="AD1289"/>
          <cell r="AE1289"/>
          <cell r="AF1289"/>
          <cell r="AG1289"/>
          <cell r="AH1289"/>
          <cell r="AI1289"/>
          <cell r="AJ1289"/>
          <cell r="AK1289"/>
          <cell r="AL1289"/>
          <cell r="AM1289"/>
          <cell r="AO1289">
            <v>1.98</v>
          </cell>
          <cell r="AP1289"/>
          <cell r="AQ1289"/>
          <cell r="AR1289"/>
          <cell r="AS1289"/>
          <cell r="AU1289"/>
          <cell r="AV1289"/>
          <cell r="AW1289" t="str">
            <v/>
          </cell>
        </row>
        <row r="1290">
          <cell r="A1290">
            <v>1288</v>
          </cell>
          <cell r="B1290">
            <v>2025</v>
          </cell>
          <cell r="C1290"/>
          <cell r="D1290" t="str">
            <v>0015g00001f6fOPAAY</v>
          </cell>
          <cell r="E1290" t="str">
            <v>PRINCE IRON STORE</v>
          </cell>
          <cell r="F1290" t="str">
            <v>PUNJAB</v>
          </cell>
          <cell r="G1290" t="str">
            <v>MANSA</v>
          </cell>
          <cell r="H1290" t="str">
            <v>Sardulgarh</v>
          </cell>
          <cell r="I1290" t="str">
            <v>RAMDOOT UDHYOG PRIVATE LIMITED</v>
          </cell>
          <cell r="J1290" t="str">
            <v>Sonu Kumar</v>
          </cell>
          <cell r="K1290"/>
          <cell r="L1290" t="str">
            <v>C13168</v>
          </cell>
          <cell r="M1290" t="str">
            <v>North</v>
          </cell>
          <cell r="N1290">
            <v>151507</v>
          </cell>
          <cell r="O1290" t="str">
            <v>03ADYPJ9326M1ZU</v>
          </cell>
          <cell r="P1290">
            <v>9815906166</v>
          </cell>
          <cell r="Q1290" t="str">
            <v>Jul'25</v>
          </cell>
          <cell r="R1290">
            <v>2026</v>
          </cell>
          <cell r="S1290"/>
          <cell r="T1290">
            <v>60</v>
          </cell>
          <cell r="U1290">
            <v>6.6666666666666666E-2</v>
          </cell>
          <cell r="V1290" t="str">
            <v>Challenger</v>
          </cell>
          <cell r="W1290"/>
          <cell r="X1290"/>
          <cell r="Y1290"/>
          <cell r="Z1290"/>
          <cell r="AA1290"/>
          <cell r="AB1290"/>
          <cell r="AC1290"/>
          <cell r="AD1290"/>
          <cell r="AE1290"/>
          <cell r="AF1290"/>
          <cell r="AG1290"/>
          <cell r="AH1290"/>
          <cell r="AI1290"/>
          <cell r="AJ1290"/>
          <cell r="AK1290"/>
          <cell r="AL1290"/>
          <cell r="AM1290"/>
          <cell r="AO1290">
            <v>16.14</v>
          </cell>
          <cell r="AP1290">
            <v>13.44</v>
          </cell>
          <cell r="AQ1290"/>
          <cell r="AR1290"/>
          <cell r="AS1290">
            <v>11.82</v>
          </cell>
          <cell r="AT1290">
            <v>12</v>
          </cell>
          <cell r="AU1290"/>
          <cell r="AV1290"/>
          <cell r="AW1290" t="str">
            <v/>
          </cell>
        </row>
        <row r="1291">
          <cell r="A1291">
            <v>1289</v>
          </cell>
          <cell r="B1291">
            <v>2025</v>
          </cell>
          <cell r="C1291"/>
          <cell r="D1291" t="str">
            <v>001J100000VoA12IAF</v>
          </cell>
          <cell r="E1291" t="str">
            <v>BISWA STEELS</v>
          </cell>
          <cell r="F1291" t="str">
            <v>ODISHA</v>
          </cell>
          <cell r="G1291" t="str">
            <v>KALAHANDI</v>
          </cell>
          <cell r="H1291">
            <v>0</v>
          </cell>
          <cell r="I1291" t="str">
            <v>SACHDEVA ISPAT PVT LTD</v>
          </cell>
          <cell r="J1291" t="str">
            <v>Amit Behera</v>
          </cell>
          <cell r="K1291"/>
          <cell r="L1291" t="str">
            <v>C12823</v>
          </cell>
          <cell r="M1291" t="str">
            <v>Central</v>
          </cell>
          <cell r="N1291">
            <v>766001</v>
          </cell>
          <cell r="O1291">
            <v>0</v>
          </cell>
          <cell r="P1291">
            <v>0</v>
          </cell>
          <cell r="Q1291" t="str">
            <v>Jul'25</v>
          </cell>
          <cell r="R1291">
            <v>2026</v>
          </cell>
          <cell r="S1291"/>
          <cell r="T1291">
            <v>80</v>
          </cell>
          <cell r="U1291">
            <v>1.2500000000000001E-2</v>
          </cell>
          <cell r="V1291" t="str">
            <v>Challenger</v>
          </cell>
          <cell r="W1291"/>
          <cell r="X1291"/>
          <cell r="Y1291"/>
          <cell r="Z1291"/>
          <cell r="AA1291"/>
          <cell r="AB1291"/>
          <cell r="AC1291"/>
          <cell r="AD1291"/>
          <cell r="AE1291"/>
          <cell r="AF1291"/>
          <cell r="AG1291"/>
          <cell r="AH1291"/>
          <cell r="AI1291"/>
          <cell r="AJ1291"/>
          <cell r="AK1291"/>
          <cell r="AL1291"/>
          <cell r="AM1291"/>
          <cell r="AO1291">
            <v>25.86</v>
          </cell>
          <cell r="AP1291"/>
          <cell r="AQ1291"/>
          <cell r="AR1291"/>
          <cell r="AS1291">
            <v>12.11</v>
          </cell>
          <cell r="AU1291"/>
          <cell r="AV1291">
            <v>3</v>
          </cell>
          <cell r="AW1291" t="str">
            <v/>
          </cell>
        </row>
        <row r="1292">
          <cell r="A1292">
            <v>1290</v>
          </cell>
          <cell r="B1292">
            <v>2025</v>
          </cell>
          <cell r="C1292"/>
          <cell r="D1292" t="str">
            <v>0015g00001dHaakAAC</v>
          </cell>
          <cell r="E1292" t="str">
            <v>GOYAL STEELS</v>
          </cell>
          <cell r="F1292" t="str">
            <v>PUNJAB</v>
          </cell>
          <cell r="G1292" t="str">
            <v>BATHINDA</v>
          </cell>
          <cell r="H1292" t="str">
            <v>Maur</v>
          </cell>
          <cell r="I1292" t="str">
            <v>Tanvi Sales</v>
          </cell>
          <cell r="J1292" t="str">
            <v>Sonu Kumar</v>
          </cell>
          <cell r="K1292"/>
          <cell r="L1292" t="str">
            <v>001J100000Vo0ZgIAJ</v>
          </cell>
          <cell r="M1292" t="str">
            <v>North</v>
          </cell>
          <cell r="N1292">
            <v>151509</v>
          </cell>
          <cell r="O1292">
            <v>0</v>
          </cell>
          <cell r="P1292">
            <v>0</v>
          </cell>
          <cell r="Q1292" t="str">
            <v>Jul'25</v>
          </cell>
          <cell r="R1292">
            <v>2026</v>
          </cell>
          <cell r="S1292"/>
          <cell r="T1292">
            <v>50</v>
          </cell>
          <cell r="U1292">
            <v>0</v>
          </cell>
          <cell r="V1292" t="str">
            <v>Minor</v>
          </cell>
          <cell r="W1292"/>
          <cell r="X1292"/>
          <cell r="Y1292"/>
          <cell r="Z1292"/>
          <cell r="AA1292"/>
          <cell r="AB1292"/>
          <cell r="AC1292"/>
          <cell r="AD1292"/>
          <cell r="AE1292"/>
          <cell r="AF1292"/>
          <cell r="AG1292"/>
          <cell r="AH1292"/>
          <cell r="AI1292"/>
          <cell r="AJ1292"/>
          <cell r="AK1292"/>
          <cell r="AL1292"/>
          <cell r="AM1292"/>
          <cell r="AO1292">
            <v>14.98</v>
          </cell>
          <cell r="AP1292"/>
          <cell r="AQ1292"/>
          <cell r="AR1292"/>
          <cell r="AS1292"/>
          <cell r="AU1292"/>
          <cell r="AV1292"/>
          <cell r="AW1292" t="str">
            <v/>
          </cell>
        </row>
        <row r="1293">
          <cell r="A1293">
            <v>1291</v>
          </cell>
          <cell r="B1293">
            <v>2025</v>
          </cell>
          <cell r="C1293"/>
          <cell r="D1293" t="str">
            <v>001J100000VnbMeIAJ</v>
          </cell>
          <cell r="E1293" t="str">
            <v>M/S J.K.HARDWARE</v>
          </cell>
          <cell r="F1293" t="str">
            <v>WEST BENGAL</v>
          </cell>
          <cell r="G1293" t="str">
            <v>MURSHIDABAD</v>
          </cell>
          <cell r="H1293">
            <v>0</v>
          </cell>
          <cell r="I1293" t="str">
            <v>CHANDRA TRADERS</v>
          </cell>
          <cell r="J1293" t="str">
            <v>Shirshendu saha</v>
          </cell>
          <cell r="K1293"/>
          <cell r="L1293" t="str">
            <v>001J100000RyPTBIA3</v>
          </cell>
          <cell r="M1293" t="str">
            <v>East</v>
          </cell>
          <cell r="N1293">
            <v>742149</v>
          </cell>
          <cell r="O1293" t="str">
            <v>19EKIPK5494N1Z6</v>
          </cell>
          <cell r="P1293">
            <v>9832232305</v>
          </cell>
          <cell r="Q1293" t="str">
            <v>Jul'25</v>
          </cell>
          <cell r="R1293">
            <v>2026</v>
          </cell>
          <cell r="S1293"/>
          <cell r="T1293">
            <v>500</v>
          </cell>
          <cell r="U1293">
            <v>0</v>
          </cell>
          <cell r="V1293" t="str">
            <v>Alien</v>
          </cell>
          <cell r="W1293"/>
          <cell r="X1293"/>
          <cell r="Y1293"/>
          <cell r="Z1293"/>
          <cell r="AA1293"/>
          <cell r="AB1293"/>
          <cell r="AC1293"/>
          <cell r="AD1293"/>
          <cell r="AE1293"/>
          <cell r="AF1293"/>
          <cell r="AG1293"/>
          <cell r="AH1293"/>
          <cell r="AI1293"/>
          <cell r="AJ1293"/>
          <cell r="AK1293"/>
          <cell r="AL1293"/>
          <cell r="AM1293"/>
          <cell r="AO1293">
            <v>4</v>
          </cell>
          <cell r="AP1293">
            <v>5</v>
          </cell>
          <cell r="AQ1293">
            <v>3</v>
          </cell>
          <cell r="AR1293">
            <v>1.5</v>
          </cell>
          <cell r="AS1293">
            <v>10</v>
          </cell>
          <cell r="AU1293"/>
          <cell r="AV1293"/>
          <cell r="AW1293" t="str">
            <v/>
          </cell>
        </row>
        <row r="1294">
          <cell r="A1294">
            <v>1292</v>
          </cell>
          <cell r="B1294">
            <v>2025</v>
          </cell>
          <cell r="C1294"/>
          <cell r="D1294" t="str">
            <v>001J100000VnfaCIAR</v>
          </cell>
          <cell r="E1294" t="str">
            <v>M/S DEBENDRA KUMAR JAIN</v>
          </cell>
          <cell r="F1294" t="str">
            <v>WEST BENGAL</v>
          </cell>
          <cell r="G1294" t="str">
            <v>MURSHIDABAD</v>
          </cell>
          <cell r="H1294">
            <v>0</v>
          </cell>
          <cell r="I1294" t="str">
            <v>CHANDRA TRADERS</v>
          </cell>
          <cell r="J1294" t="str">
            <v>Shirshendu saha</v>
          </cell>
          <cell r="K1294"/>
          <cell r="L1294" t="str">
            <v>001J100000RyPTBIA3</v>
          </cell>
          <cell r="M1294" t="str">
            <v>East</v>
          </cell>
          <cell r="N1294">
            <v>742103</v>
          </cell>
          <cell r="O1294" t="str">
            <v>19AAFFD9356B1ZE</v>
          </cell>
          <cell r="P1294">
            <v>9434069399</v>
          </cell>
          <cell r="Q1294" t="str">
            <v>Jul'25</v>
          </cell>
          <cell r="R1294">
            <v>2026</v>
          </cell>
          <cell r="S1294"/>
          <cell r="T1294">
            <v>900</v>
          </cell>
          <cell r="U1294">
            <v>0</v>
          </cell>
          <cell r="V1294" t="str">
            <v>Alien</v>
          </cell>
          <cell r="W1294"/>
          <cell r="X1294"/>
          <cell r="Y1294"/>
          <cell r="Z1294"/>
          <cell r="AA1294"/>
          <cell r="AB1294"/>
          <cell r="AC1294"/>
          <cell r="AD1294"/>
          <cell r="AE1294"/>
          <cell r="AF1294"/>
          <cell r="AG1294"/>
          <cell r="AH1294"/>
          <cell r="AI1294"/>
          <cell r="AJ1294"/>
          <cell r="AK1294"/>
          <cell r="AL1294"/>
          <cell r="AM1294"/>
          <cell r="AO1294">
            <v>4</v>
          </cell>
          <cell r="AP1294"/>
          <cell r="AQ1294"/>
          <cell r="AR1294"/>
          <cell r="AS1294"/>
          <cell r="AU1294"/>
          <cell r="AV1294"/>
          <cell r="AW1294" t="str">
            <v/>
          </cell>
        </row>
        <row r="1295">
          <cell r="A1295">
            <v>1293</v>
          </cell>
          <cell r="B1295">
            <v>2025</v>
          </cell>
          <cell r="C1295"/>
          <cell r="D1295" t="str">
            <v>001J100000VnW5zIAF</v>
          </cell>
          <cell r="E1295" t="str">
            <v>R N HARDWARE</v>
          </cell>
          <cell r="F1295" t="str">
            <v>WEST BENGAL</v>
          </cell>
          <cell r="G1295" t="str">
            <v>MURSHIDABAD</v>
          </cell>
          <cell r="H1295">
            <v>0</v>
          </cell>
          <cell r="I1295" t="str">
            <v>CHANDRA TRADERS</v>
          </cell>
          <cell r="J1295" t="str">
            <v>Shirshendu saha</v>
          </cell>
          <cell r="K1295"/>
          <cell r="L1295" t="str">
            <v>001J100000RyPTBIA3</v>
          </cell>
          <cell r="M1295" t="str">
            <v>East</v>
          </cell>
          <cell r="N1295">
            <v>742136</v>
          </cell>
          <cell r="O1295" t="str">
            <v>19ABIPI5163R1ZX</v>
          </cell>
          <cell r="P1295">
            <v>9733813851</v>
          </cell>
          <cell r="Q1295" t="str">
            <v>Jul'25</v>
          </cell>
          <cell r="R1295">
            <v>2026</v>
          </cell>
          <cell r="S1295"/>
          <cell r="T1295">
            <v>250</v>
          </cell>
          <cell r="U1295">
            <v>0</v>
          </cell>
          <cell r="V1295" t="str">
            <v>Alien</v>
          </cell>
          <cell r="W1295"/>
          <cell r="X1295"/>
          <cell r="Y1295"/>
          <cell r="Z1295"/>
          <cell r="AA1295"/>
          <cell r="AB1295"/>
          <cell r="AC1295"/>
          <cell r="AD1295"/>
          <cell r="AE1295"/>
          <cell r="AF1295"/>
          <cell r="AG1295"/>
          <cell r="AH1295"/>
          <cell r="AI1295"/>
          <cell r="AJ1295"/>
          <cell r="AK1295"/>
          <cell r="AL1295"/>
          <cell r="AM1295"/>
          <cell r="AO1295">
            <v>4</v>
          </cell>
          <cell r="AP1295"/>
          <cell r="AQ1295"/>
          <cell r="AR1295"/>
          <cell r="AS1295"/>
          <cell r="AU1295"/>
          <cell r="AV1295"/>
          <cell r="AW1295" t="str">
            <v/>
          </cell>
        </row>
        <row r="1296">
          <cell r="A1296">
            <v>1294</v>
          </cell>
          <cell r="B1296">
            <v>2025</v>
          </cell>
          <cell r="C1296"/>
          <cell r="D1296" t="str">
            <v>001fw000002G9fhAAC</v>
          </cell>
          <cell r="E1296" t="str">
            <v>ITIKA HARDWARE</v>
          </cell>
          <cell r="F1296" t="str">
            <v>WEST BENGAL</v>
          </cell>
          <cell r="G1296" t="str">
            <v>MURSHIDABAD</v>
          </cell>
          <cell r="H1296">
            <v>0</v>
          </cell>
          <cell r="I1296" t="str">
            <v>CHANDRA TRADERS</v>
          </cell>
          <cell r="J1296" t="str">
            <v>Shirshendu saha</v>
          </cell>
          <cell r="K1296"/>
          <cell r="L1296" t="str">
            <v>001J100000RyPTBIA3</v>
          </cell>
          <cell r="M1296" t="str">
            <v>East</v>
          </cell>
          <cell r="N1296">
            <v>742304</v>
          </cell>
          <cell r="O1296" t="str">
            <v>19EHNPS7893R1ZL</v>
          </cell>
          <cell r="P1296">
            <v>8926494851</v>
          </cell>
          <cell r="Q1296" t="str">
            <v>Jul'25</v>
          </cell>
          <cell r="R1296">
            <v>2026</v>
          </cell>
          <cell r="S1296"/>
          <cell r="T1296">
            <v>50</v>
          </cell>
          <cell r="U1296">
            <v>3.3333333333333333E-2</v>
          </cell>
          <cell r="V1296" t="str">
            <v>Minor</v>
          </cell>
          <cell r="W1296"/>
          <cell r="X1296"/>
          <cell r="Y1296"/>
          <cell r="Z1296"/>
          <cell r="AA1296"/>
          <cell r="AB1296"/>
          <cell r="AC1296"/>
          <cell r="AD1296"/>
          <cell r="AE1296"/>
          <cell r="AF1296"/>
          <cell r="AG1296"/>
          <cell r="AH1296"/>
          <cell r="AI1296"/>
          <cell r="AJ1296"/>
          <cell r="AK1296"/>
          <cell r="AL1296"/>
          <cell r="AM1296"/>
          <cell r="AO1296">
            <v>4</v>
          </cell>
          <cell r="AP1296"/>
          <cell r="AQ1296"/>
          <cell r="AR1296"/>
          <cell r="AS1296">
            <v>10</v>
          </cell>
          <cell r="AU1296"/>
          <cell r="AV1296">
            <v>5</v>
          </cell>
          <cell r="AW1296" t="str">
            <v/>
          </cell>
        </row>
        <row r="1297">
          <cell r="A1297">
            <v>1295</v>
          </cell>
          <cell r="B1297">
            <v>2025</v>
          </cell>
          <cell r="C1297"/>
          <cell r="D1297" t="str">
            <v>001J100000VnSUgIAN</v>
          </cell>
          <cell r="E1297" t="str">
            <v>R S BUILDING MATERIAL</v>
          </cell>
          <cell r="F1297" t="str">
            <v>UTTAR PRADESH</v>
          </cell>
          <cell r="G1297" t="str">
            <v>AGRA</v>
          </cell>
          <cell r="H1297">
            <v>0</v>
          </cell>
          <cell r="I1297" t="str">
            <v>DINESH STEEL PRIVATE LIMITED</v>
          </cell>
          <cell r="J1297" t="str">
            <v>Pankaj Garg</v>
          </cell>
          <cell r="K1297"/>
          <cell r="L1297" t="str">
            <v>C12820</v>
          </cell>
          <cell r="M1297" t="str">
            <v>North</v>
          </cell>
          <cell r="N1297">
            <v>283102</v>
          </cell>
          <cell r="O1297" t="str">
            <v>09BECPT2784K1ZV</v>
          </cell>
          <cell r="P1297">
            <v>8077142593</v>
          </cell>
          <cell r="Q1297" t="str">
            <v>Jul'25</v>
          </cell>
          <cell r="R1297">
            <v>2026</v>
          </cell>
          <cell r="S1297"/>
          <cell r="T1297">
            <v>20</v>
          </cell>
          <cell r="U1297">
            <v>0.18333333333333332</v>
          </cell>
          <cell r="V1297" t="str">
            <v>Friendly</v>
          </cell>
          <cell r="W1297"/>
          <cell r="X1297"/>
          <cell r="Y1297"/>
          <cell r="Z1297"/>
          <cell r="AA1297"/>
          <cell r="AB1297"/>
          <cell r="AC1297"/>
          <cell r="AD1297"/>
          <cell r="AE1297"/>
          <cell r="AF1297"/>
          <cell r="AG1297"/>
          <cell r="AH1297"/>
          <cell r="AI1297"/>
          <cell r="AJ1297"/>
          <cell r="AK1297"/>
          <cell r="AL1297"/>
          <cell r="AM1297"/>
          <cell r="AO1297">
            <v>2</v>
          </cell>
          <cell r="AP1297">
            <v>4</v>
          </cell>
          <cell r="AQ1297">
            <v>2</v>
          </cell>
          <cell r="AR1297"/>
          <cell r="AS1297"/>
          <cell r="AT1297">
            <v>3</v>
          </cell>
          <cell r="AU1297">
            <v>5</v>
          </cell>
          <cell r="AV1297">
            <v>3</v>
          </cell>
          <cell r="AW1297" t="str">
            <v/>
          </cell>
        </row>
        <row r="1298">
          <cell r="A1298">
            <v>1296</v>
          </cell>
          <cell r="B1298">
            <v>2025</v>
          </cell>
          <cell r="C1298"/>
          <cell r="D1298" t="str">
            <v>001J100000JrLEuIAN</v>
          </cell>
          <cell r="E1298" t="str">
            <v>Luxmi iron store dhuri</v>
          </cell>
          <cell r="F1298" t="str">
            <v>PUNJAB</v>
          </cell>
          <cell r="G1298" t="str">
            <v>SANGRUR</v>
          </cell>
          <cell r="H1298">
            <v>0</v>
          </cell>
          <cell r="I1298" t="str">
            <v>RAMDOOT UDHYOG PRIVATE LIMITED</v>
          </cell>
          <cell r="J1298" t="str">
            <v>Abhishek Wadhwa</v>
          </cell>
          <cell r="K1298"/>
          <cell r="L1298" t="str">
            <v>C13168</v>
          </cell>
          <cell r="M1298" t="str">
            <v>North</v>
          </cell>
          <cell r="N1298">
            <v>148024</v>
          </cell>
          <cell r="O1298" t="str">
            <v>03AAAFL4112A1ZE</v>
          </cell>
          <cell r="P1298">
            <v>9814250596</v>
          </cell>
          <cell r="Q1298" t="str">
            <v>Jul'25</v>
          </cell>
          <cell r="R1298">
            <v>2026</v>
          </cell>
          <cell r="S1298"/>
          <cell r="T1298">
            <v>100</v>
          </cell>
          <cell r="U1298">
            <v>0</v>
          </cell>
          <cell r="V1298" t="str">
            <v>Challenger</v>
          </cell>
          <cell r="W1298"/>
          <cell r="X1298"/>
          <cell r="Y1298"/>
          <cell r="Z1298"/>
          <cell r="AA1298"/>
          <cell r="AB1298"/>
          <cell r="AC1298"/>
          <cell r="AD1298"/>
          <cell r="AE1298"/>
          <cell r="AF1298"/>
          <cell r="AG1298"/>
          <cell r="AH1298"/>
          <cell r="AI1298"/>
          <cell r="AJ1298"/>
          <cell r="AK1298"/>
          <cell r="AL1298"/>
          <cell r="AM1298"/>
          <cell r="AO1298">
            <v>12.33</v>
          </cell>
          <cell r="AP1298"/>
          <cell r="AQ1298"/>
          <cell r="AR1298"/>
          <cell r="AS1298">
            <v>12.17</v>
          </cell>
          <cell r="AU1298"/>
          <cell r="AV1298"/>
          <cell r="AW1298" t="str">
            <v/>
          </cell>
        </row>
        <row r="1299">
          <cell r="A1299">
            <v>1297</v>
          </cell>
          <cell r="B1299">
            <v>2025</v>
          </cell>
          <cell r="C1299"/>
          <cell r="D1299" t="str">
            <v>001J100000VnC8SIAV</v>
          </cell>
          <cell r="E1299" t="str">
            <v>VARDHMAN TRADERS</v>
          </cell>
          <cell r="F1299" t="str">
            <v>GUJARAT</v>
          </cell>
          <cell r="G1299" t="str">
            <v>KACHCHH</v>
          </cell>
          <cell r="H1299">
            <v>0</v>
          </cell>
          <cell r="I1299" t="str">
            <v>ARS INFRA</v>
          </cell>
          <cell r="J1299" t="str">
            <v>Anuj Sharma</v>
          </cell>
          <cell r="K1299"/>
          <cell r="L1299" t="str">
            <v>001J100000VnQ4LIAV</v>
          </cell>
          <cell r="M1299" t="str">
            <v>West</v>
          </cell>
          <cell r="N1299">
            <v>370110</v>
          </cell>
          <cell r="O1299" t="str">
            <v>24AOUPS9830G1ZA</v>
          </cell>
          <cell r="P1299">
            <v>9898206455</v>
          </cell>
          <cell r="Q1299" t="str">
            <v>Jul'25</v>
          </cell>
          <cell r="R1299">
            <v>2026</v>
          </cell>
          <cell r="S1299"/>
          <cell r="T1299">
            <v>100</v>
          </cell>
          <cell r="U1299">
            <v>0</v>
          </cell>
          <cell r="V1299" t="str">
            <v>Challenger</v>
          </cell>
          <cell r="W1299"/>
          <cell r="X1299"/>
          <cell r="Y1299"/>
          <cell r="Z1299"/>
          <cell r="AA1299"/>
          <cell r="AB1299"/>
          <cell r="AC1299"/>
          <cell r="AD1299"/>
          <cell r="AE1299"/>
          <cell r="AF1299"/>
          <cell r="AG1299"/>
          <cell r="AH1299"/>
          <cell r="AI1299"/>
          <cell r="AJ1299"/>
          <cell r="AK1299"/>
          <cell r="AL1299"/>
          <cell r="AM1299"/>
          <cell r="AO1299">
            <v>38.96</v>
          </cell>
          <cell r="AP1299"/>
          <cell r="AQ1299"/>
          <cell r="AR1299"/>
          <cell r="AS1299"/>
          <cell r="AU1299"/>
          <cell r="AV1299"/>
          <cell r="AW1299" t="str">
            <v/>
          </cell>
        </row>
        <row r="1300">
          <cell r="A1300">
            <v>1298</v>
          </cell>
          <cell r="B1300">
            <v>2025</v>
          </cell>
          <cell r="C1300"/>
          <cell r="D1300" t="str">
            <v>001fw000002K1qFAAS</v>
          </cell>
          <cell r="E1300" t="str">
            <v>KAUSHAL ENTERPRISES</v>
          </cell>
          <cell r="F1300" t="str">
            <v>PUNJAB</v>
          </cell>
          <cell r="G1300" t="str">
            <v>PATHANKOT</v>
          </cell>
          <cell r="H1300">
            <v>0</v>
          </cell>
          <cell r="I1300" t="str">
            <v>MAHAVIR STEEL CORPORATION</v>
          </cell>
          <cell r="J1300" t="str">
            <v>Abhishek Wadhwa</v>
          </cell>
          <cell r="K1300"/>
          <cell r="L1300" t="str">
            <v>0015g00001ghemj</v>
          </cell>
          <cell r="M1300" t="str">
            <v>North</v>
          </cell>
          <cell r="N1300">
            <v>145025</v>
          </cell>
          <cell r="O1300" t="str">
            <v>03ABBPK9964H1ZJ</v>
          </cell>
          <cell r="P1300">
            <v>6284625020</v>
          </cell>
          <cell r="Q1300" t="str">
            <v>Jul'25</v>
          </cell>
          <cell r="R1300">
            <v>2026</v>
          </cell>
          <cell r="S1300"/>
          <cell r="T1300">
            <v>40</v>
          </cell>
          <cell r="U1300">
            <v>0</v>
          </cell>
          <cell r="V1300" t="str">
            <v>Minor</v>
          </cell>
          <cell r="W1300"/>
          <cell r="X1300"/>
          <cell r="Y1300"/>
          <cell r="Z1300"/>
          <cell r="AA1300"/>
          <cell r="AB1300"/>
          <cell r="AC1300"/>
          <cell r="AD1300"/>
          <cell r="AE1300"/>
          <cell r="AF1300"/>
          <cell r="AG1300"/>
          <cell r="AH1300"/>
          <cell r="AI1300"/>
          <cell r="AJ1300"/>
          <cell r="AK1300"/>
          <cell r="AL1300"/>
          <cell r="AM1300"/>
          <cell r="AO1300">
            <v>8</v>
          </cell>
          <cell r="AP1300"/>
          <cell r="AQ1300"/>
          <cell r="AR1300"/>
          <cell r="AS1300"/>
          <cell r="AU1300"/>
          <cell r="AV1300"/>
          <cell r="AW1300" t="str">
            <v/>
          </cell>
        </row>
        <row r="1301">
          <cell r="A1301">
            <v>1299</v>
          </cell>
          <cell r="B1301">
            <v>2025</v>
          </cell>
          <cell r="C1301"/>
          <cell r="D1301" t="str">
            <v>0015g00001FhMmfAAF</v>
          </cell>
          <cell r="E1301" t="str">
            <v>SURYA STEELS</v>
          </cell>
          <cell r="F1301" t="str">
            <v>UTTAR PRADESH</v>
          </cell>
          <cell r="G1301" t="str">
            <v>GAUTAM BUDDHA NAGAR</v>
          </cell>
          <cell r="H1301" t="str">
            <v>Ghaziabad</v>
          </cell>
          <cell r="I1301" t="str">
            <v>OPTRIX INFRA LLP</v>
          </cell>
          <cell r="J1301" t="str">
            <v>Aashish Goyal</v>
          </cell>
          <cell r="K1301"/>
          <cell r="L1301" t="str">
            <v>001J100000PJG7oIAH</v>
          </cell>
          <cell r="M1301" t="str">
            <v>North</v>
          </cell>
          <cell r="N1301">
            <v>201009</v>
          </cell>
          <cell r="O1301" t="str">
            <v>09ACTFS9269G1Z4</v>
          </cell>
          <cell r="P1301">
            <v>9999995264</v>
          </cell>
          <cell r="Q1301" t="str">
            <v>Jul'25</v>
          </cell>
          <cell r="R1301">
            <v>2026</v>
          </cell>
          <cell r="S1301"/>
          <cell r="T1301" t="str">
            <v/>
          </cell>
          <cell r="U1301">
            <v>0</v>
          </cell>
          <cell r="V1301" t="str">
            <v>Potential Not updated</v>
          </cell>
          <cell r="W1301"/>
          <cell r="X1301"/>
          <cell r="Y1301"/>
          <cell r="Z1301"/>
          <cell r="AA1301"/>
          <cell r="AB1301"/>
          <cell r="AC1301"/>
          <cell r="AD1301"/>
          <cell r="AE1301"/>
          <cell r="AF1301"/>
          <cell r="AG1301"/>
          <cell r="AH1301"/>
          <cell r="AI1301"/>
          <cell r="AJ1301"/>
          <cell r="AK1301"/>
          <cell r="AL1301"/>
          <cell r="AM1301"/>
          <cell r="AO1301">
            <v>27.77</v>
          </cell>
          <cell r="AP1301">
            <v>12</v>
          </cell>
          <cell r="AQ1301"/>
          <cell r="AR1301">
            <v>35</v>
          </cell>
          <cell r="AS1301">
            <v>91.19</v>
          </cell>
          <cell r="AT1301">
            <v>125.7</v>
          </cell>
          <cell r="AU1301">
            <v>205</v>
          </cell>
          <cell r="AV1301">
            <v>478.65</v>
          </cell>
          <cell r="AW1301">
            <v>118</v>
          </cell>
        </row>
        <row r="1302">
          <cell r="A1302">
            <v>1300</v>
          </cell>
          <cell r="B1302">
            <v>2025</v>
          </cell>
          <cell r="C1302"/>
          <cell r="D1302" t="str">
            <v>0015g00001dHuCpAAK</v>
          </cell>
          <cell r="E1302" t="str">
            <v>Nishant Traders</v>
          </cell>
          <cell r="F1302" t="str">
            <v>DELHI</v>
          </cell>
          <cell r="G1302" t="str">
            <v>EAST</v>
          </cell>
          <cell r="H1302" t="str">
            <v>Mayur Vihar</v>
          </cell>
          <cell r="I1302" t="str">
            <v>MAHENDRA STEELS</v>
          </cell>
          <cell r="J1302" t="str">
            <v>Aashish Goyal</v>
          </cell>
          <cell r="K1302"/>
          <cell r="L1302" t="str">
            <v>C12832</v>
          </cell>
          <cell r="M1302" t="str">
            <v>North</v>
          </cell>
          <cell r="N1302">
            <v>110091</v>
          </cell>
          <cell r="O1302" t="str">
            <v>07AHVPG3336K1ZG</v>
          </cell>
          <cell r="P1302">
            <v>9810706680</v>
          </cell>
          <cell r="Q1302" t="str">
            <v>Jul'25</v>
          </cell>
          <cell r="R1302">
            <v>2026</v>
          </cell>
          <cell r="S1302"/>
          <cell r="T1302">
            <v>200</v>
          </cell>
          <cell r="U1302">
            <v>3.3333333333333331E-3</v>
          </cell>
          <cell r="V1302" t="str">
            <v>Challenger</v>
          </cell>
          <cell r="W1302"/>
          <cell r="X1302"/>
          <cell r="Y1302"/>
          <cell r="Z1302"/>
          <cell r="AA1302"/>
          <cell r="AB1302"/>
          <cell r="AC1302"/>
          <cell r="AD1302"/>
          <cell r="AE1302"/>
          <cell r="AF1302"/>
          <cell r="AG1302"/>
          <cell r="AH1302"/>
          <cell r="AI1302"/>
          <cell r="AJ1302"/>
          <cell r="AK1302"/>
          <cell r="AL1302"/>
          <cell r="AM1302"/>
          <cell r="AO1302">
            <v>6</v>
          </cell>
          <cell r="AP1302"/>
          <cell r="AQ1302">
            <v>6</v>
          </cell>
          <cell r="AR1302">
            <v>3</v>
          </cell>
          <cell r="AS1302">
            <v>1</v>
          </cell>
          <cell r="AT1302">
            <v>2</v>
          </cell>
          <cell r="AU1302"/>
          <cell r="AV1302"/>
          <cell r="AW1302" t="str">
            <v/>
          </cell>
        </row>
        <row r="1303">
          <cell r="A1303">
            <v>1301</v>
          </cell>
          <cell r="B1303">
            <v>2025</v>
          </cell>
          <cell r="C1303"/>
          <cell r="D1303" t="str">
            <v>0015g00001dZA5UAAW</v>
          </cell>
          <cell r="E1303" t="str">
            <v>Ramdhan OLD</v>
          </cell>
          <cell r="F1303" t="str">
            <v>DELHI</v>
          </cell>
          <cell r="G1303" t="str">
            <v>SHAHDARA</v>
          </cell>
          <cell r="H1303">
            <v>0</v>
          </cell>
          <cell r="I1303" t="str">
            <v>MAHENDRA STEELS</v>
          </cell>
          <cell r="J1303" t="str">
            <v>Aashish Goyal</v>
          </cell>
          <cell r="K1303"/>
          <cell r="L1303" t="str">
            <v>C12832</v>
          </cell>
          <cell r="M1303" t="str">
            <v>North</v>
          </cell>
          <cell r="N1303">
            <v>110032</v>
          </cell>
          <cell r="O1303">
            <v>0</v>
          </cell>
          <cell r="P1303">
            <v>9810533108</v>
          </cell>
          <cell r="Q1303" t="str">
            <v>Jul'25</v>
          </cell>
          <cell r="R1303">
            <v>2026</v>
          </cell>
          <cell r="S1303"/>
          <cell r="T1303" t="str">
            <v/>
          </cell>
          <cell r="U1303">
            <v>0</v>
          </cell>
          <cell r="V1303" t="str">
            <v>Potential Not updated</v>
          </cell>
          <cell r="W1303"/>
          <cell r="X1303"/>
          <cell r="Y1303"/>
          <cell r="Z1303"/>
          <cell r="AA1303"/>
          <cell r="AB1303"/>
          <cell r="AC1303"/>
          <cell r="AD1303"/>
          <cell r="AE1303"/>
          <cell r="AF1303"/>
          <cell r="AG1303"/>
          <cell r="AH1303"/>
          <cell r="AI1303"/>
          <cell r="AJ1303"/>
          <cell r="AK1303"/>
          <cell r="AL1303"/>
          <cell r="AM1303"/>
          <cell r="AO1303">
            <v>20</v>
          </cell>
          <cell r="AP1303"/>
          <cell r="AQ1303">
            <v>2</v>
          </cell>
          <cell r="AR1303"/>
          <cell r="AS1303"/>
          <cell r="AT1303">
            <v>2</v>
          </cell>
          <cell r="AU1303"/>
          <cell r="AV1303"/>
          <cell r="AW1303" t="str">
            <v/>
          </cell>
        </row>
        <row r="1304">
          <cell r="A1304">
            <v>1302</v>
          </cell>
          <cell r="B1304">
            <v>2025</v>
          </cell>
          <cell r="C1304"/>
          <cell r="D1304" t="str">
            <v>001J100000TrV0HIAV</v>
          </cell>
          <cell r="E1304" t="str">
            <v>S.K.TRADERS</v>
          </cell>
          <cell r="F1304" t="str">
            <v>MADHYA PRADESH</v>
          </cell>
          <cell r="G1304" t="str">
            <v>BHOPAL</v>
          </cell>
          <cell r="H1304" t="str">
            <v>Bhopal</v>
          </cell>
          <cell r="I1304" t="str">
            <v>Global Steel</v>
          </cell>
          <cell r="J1304" t="str">
            <v>Rubean Luther</v>
          </cell>
          <cell r="K1304"/>
          <cell r="L1304" t="str">
            <v>C13471</v>
          </cell>
          <cell r="M1304" t="str">
            <v>Central</v>
          </cell>
          <cell r="N1304">
            <v>462022</v>
          </cell>
          <cell r="O1304" t="str">
            <v>23ECSPK0264A1ZX</v>
          </cell>
          <cell r="P1304">
            <v>9111325066</v>
          </cell>
          <cell r="Q1304" t="str">
            <v>Jul'25</v>
          </cell>
          <cell r="R1304">
            <v>2026</v>
          </cell>
          <cell r="S1304"/>
          <cell r="T1304">
            <v>100</v>
          </cell>
          <cell r="U1304">
            <v>3.9333333333333338E-2</v>
          </cell>
          <cell r="V1304" t="str">
            <v>Challenger</v>
          </cell>
          <cell r="W1304"/>
          <cell r="X1304"/>
          <cell r="Y1304"/>
          <cell r="Z1304"/>
          <cell r="AA1304"/>
          <cell r="AB1304"/>
          <cell r="AC1304"/>
          <cell r="AD1304"/>
          <cell r="AE1304"/>
          <cell r="AF1304"/>
          <cell r="AG1304"/>
          <cell r="AH1304"/>
          <cell r="AI1304"/>
          <cell r="AJ1304"/>
          <cell r="AK1304"/>
          <cell r="AL1304"/>
          <cell r="AM1304"/>
          <cell r="AO1304">
            <v>3.5</v>
          </cell>
          <cell r="AP1304"/>
          <cell r="AQ1304"/>
          <cell r="AR1304"/>
          <cell r="AS1304">
            <v>6</v>
          </cell>
          <cell r="AT1304">
            <v>10</v>
          </cell>
          <cell r="AU1304"/>
          <cell r="AV1304">
            <v>1.8</v>
          </cell>
          <cell r="AW1304" t="str">
            <v/>
          </cell>
        </row>
        <row r="1305">
          <cell r="A1305">
            <v>1303</v>
          </cell>
          <cell r="B1305">
            <v>2025</v>
          </cell>
          <cell r="C1305"/>
          <cell r="D1305" t="str">
            <v>001J100000Vo8OwIAJ</v>
          </cell>
          <cell r="E1305" t="str">
            <v>VANSHIKA STEEL</v>
          </cell>
          <cell r="F1305" t="str">
            <v>BIHAR</v>
          </cell>
          <cell r="G1305" t="str">
            <v>SIWAN</v>
          </cell>
          <cell r="H1305">
            <v>0</v>
          </cell>
          <cell r="I1305" t="str">
            <v>SUBH NEXTGEN PRIVATE LIMITED</v>
          </cell>
          <cell r="J1305" t="str">
            <v>Punit Kumar</v>
          </cell>
          <cell r="K1305"/>
          <cell r="L1305" t="str">
            <v>001J100000VmM42IAF</v>
          </cell>
          <cell r="M1305" t="str">
            <v>East</v>
          </cell>
          <cell r="N1305">
            <v>841239</v>
          </cell>
          <cell r="O1305" t="str">
            <v>10BFJPG2182N1ZI</v>
          </cell>
          <cell r="P1305">
            <v>8210493393</v>
          </cell>
          <cell r="Q1305" t="str">
            <v>Jul'25</v>
          </cell>
          <cell r="R1305">
            <v>2026</v>
          </cell>
          <cell r="S1305"/>
          <cell r="T1305" t="str">
            <v/>
          </cell>
          <cell r="U1305">
            <v>0</v>
          </cell>
          <cell r="V1305" t="str">
            <v>Potential Not updated</v>
          </cell>
          <cell r="W1305"/>
          <cell r="X1305"/>
          <cell r="Y1305"/>
          <cell r="Z1305"/>
          <cell r="AA1305"/>
          <cell r="AB1305"/>
          <cell r="AC1305"/>
          <cell r="AD1305"/>
          <cell r="AE1305"/>
          <cell r="AF1305"/>
          <cell r="AG1305"/>
          <cell r="AH1305"/>
          <cell r="AI1305"/>
          <cell r="AJ1305"/>
          <cell r="AK1305"/>
          <cell r="AL1305"/>
          <cell r="AM1305"/>
          <cell r="AO1305">
            <v>12.1</v>
          </cell>
          <cell r="AP1305"/>
          <cell r="AQ1305"/>
          <cell r="AR1305"/>
          <cell r="AS1305">
            <v>21</v>
          </cell>
          <cell r="AT1305">
            <v>18</v>
          </cell>
          <cell r="AU1305">
            <v>15</v>
          </cell>
          <cell r="AV1305"/>
          <cell r="AW1305">
            <v>3</v>
          </cell>
        </row>
        <row r="1306">
          <cell r="A1306">
            <v>1304</v>
          </cell>
          <cell r="B1306">
            <v>2025</v>
          </cell>
          <cell r="C1306"/>
          <cell r="D1306" t="str">
            <v>0015g00001eAXqQAAW</v>
          </cell>
          <cell r="E1306" t="str">
            <v>M/S TARA CHAND STEELS</v>
          </cell>
          <cell r="F1306" t="str">
            <v>UTTAR PRADESH</v>
          </cell>
          <cell r="G1306" t="str">
            <v>LUCKNOW</v>
          </cell>
          <cell r="H1306" t="str">
            <v>Bakshi Ka Talab</v>
          </cell>
          <cell r="I1306" t="str">
            <v>SHREE LAKSHMAN ROLLING MILL (INDIA) LLP</v>
          </cell>
          <cell r="J1306" t="str">
            <v>Deepanshu</v>
          </cell>
          <cell r="K1306"/>
          <cell r="L1306" t="str">
            <v>C12815</v>
          </cell>
          <cell r="M1306" t="str">
            <v>North</v>
          </cell>
          <cell r="N1306">
            <v>226020</v>
          </cell>
          <cell r="O1306" t="str">
            <v>09ACMPA1728M1ZF</v>
          </cell>
          <cell r="P1306">
            <v>9450001949</v>
          </cell>
          <cell r="Q1306" t="str">
            <v>Jul'25</v>
          </cell>
          <cell r="R1306">
            <v>2026</v>
          </cell>
          <cell r="S1306"/>
          <cell r="T1306">
            <v>400</v>
          </cell>
          <cell r="U1306">
            <v>4.2500000000000003E-2</v>
          </cell>
          <cell r="V1306" t="str">
            <v>Alien</v>
          </cell>
          <cell r="W1306"/>
          <cell r="X1306"/>
          <cell r="Y1306"/>
          <cell r="Z1306"/>
          <cell r="AA1306"/>
          <cell r="AB1306"/>
          <cell r="AC1306"/>
          <cell r="AD1306"/>
          <cell r="AE1306"/>
          <cell r="AF1306"/>
          <cell r="AG1306"/>
          <cell r="AH1306"/>
          <cell r="AI1306"/>
          <cell r="AJ1306"/>
          <cell r="AK1306"/>
          <cell r="AL1306"/>
          <cell r="AM1306"/>
          <cell r="AO1306">
            <v>12.05</v>
          </cell>
          <cell r="AP1306"/>
          <cell r="AQ1306"/>
          <cell r="AR1306">
            <v>7.86</v>
          </cell>
          <cell r="AS1306"/>
          <cell r="AT1306">
            <v>19</v>
          </cell>
          <cell r="AU1306">
            <v>32</v>
          </cell>
          <cell r="AV1306"/>
          <cell r="AW1306">
            <v>1</v>
          </cell>
        </row>
        <row r="1307">
          <cell r="A1307">
            <v>1305</v>
          </cell>
          <cell r="B1307">
            <v>2025</v>
          </cell>
          <cell r="C1307"/>
          <cell r="D1307" t="str">
            <v>001J100000VnrO2IAJ</v>
          </cell>
          <cell r="E1307" t="str">
            <v>M/S. SOURAV ENTERPRISE</v>
          </cell>
          <cell r="F1307" t="str">
            <v>WEST BENGAL</v>
          </cell>
          <cell r="G1307" t="str">
            <v>NADIA</v>
          </cell>
          <cell r="H1307">
            <v>0</v>
          </cell>
          <cell r="I1307" t="str">
            <v>NERIUM MULTICOM LLP</v>
          </cell>
          <cell r="J1307" t="str">
            <v>Ragon Poddar</v>
          </cell>
          <cell r="K1307"/>
          <cell r="L1307" t="str">
            <v>001J100000RytAcIAJ</v>
          </cell>
          <cell r="M1307" t="str">
            <v>East</v>
          </cell>
          <cell r="N1307">
            <v>741402</v>
          </cell>
          <cell r="O1307" t="str">
            <v>19CKXPB6248N1Z8</v>
          </cell>
          <cell r="P1307">
            <v>8617076951</v>
          </cell>
          <cell r="Q1307" t="str">
            <v>Jul'25</v>
          </cell>
          <cell r="R1307">
            <v>2026</v>
          </cell>
          <cell r="S1307"/>
          <cell r="T1307" t="str">
            <v/>
          </cell>
          <cell r="U1307">
            <v>0</v>
          </cell>
          <cell r="V1307" t="str">
            <v>Potential Not updated</v>
          </cell>
          <cell r="W1307"/>
          <cell r="X1307"/>
          <cell r="Y1307"/>
          <cell r="Z1307"/>
          <cell r="AA1307"/>
          <cell r="AB1307"/>
          <cell r="AC1307"/>
          <cell r="AD1307"/>
          <cell r="AE1307"/>
          <cell r="AF1307"/>
          <cell r="AG1307"/>
          <cell r="AH1307"/>
          <cell r="AI1307"/>
          <cell r="AJ1307"/>
          <cell r="AK1307"/>
          <cell r="AL1307"/>
          <cell r="AM1307"/>
          <cell r="AO1307">
            <v>24.82</v>
          </cell>
          <cell r="AP1307"/>
          <cell r="AQ1307">
            <v>18.98</v>
          </cell>
          <cell r="AR1307"/>
          <cell r="AS1307"/>
          <cell r="AU1307"/>
          <cell r="AV1307"/>
          <cell r="AW1307" t="str">
            <v/>
          </cell>
        </row>
        <row r="1308">
          <cell r="A1308">
            <v>1306</v>
          </cell>
          <cell r="B1308">
            <v>2025</v>
          </cell>
          <cell r="C1308"/>
          <cell r="D1308" t="str">
            <v>0015g00001YOP0CAAX</v>
          </cell>
          <cell r="E1308" t="str">
            <v>M/S  ARTH STEEL</v>
          </cell>
          <cell r="F1308" t="str">
            <v>UTTAR PRADESH</v>
          </cell>
          <cell r="G1308" t="str">
            <v>LUCKNOW</v>
          </cell>
          <cell r="H1308" t="str">
            <v>Bakshi Ka Talab</v>
          </cell>
          <cell r="I1308" t="str">
            <v>SHREE LAKSHMAN ROLLING MILL (INDIA) LLP</v>
          </cell>
          <cell r="J1308" t="str">
            <v>Deepanshu</v>
          </cell>
          <cell r="K1308"/>
          <cell r="L1308" t="str">
            <v>C12815</v>
          </cell>
          <cell r="M1308" t="str">
            <v>North</v>
          </cell>
          <cell r="N1308">
            <v>226026</v>
          </cell>
          <cell r="O1308" t="str">
            <v>09AIDPG6725H1Z9</v>
          </cell>
          <cell r="P1308">
            <v>9415137494</v>
          </cell>
          <cell r="Q1308" t="str">
            <v>Jul'25</v>
          </cell>
          <cell r="R1308">
            <v>2026</v>
          </cell>
          <cell r="S1308"/>
          <cell r="T1308">
            <v>150</v>
          </cell>
          <cell r="U1308">
            <v>0</v>
          </cell>
          <cell r="V1308" t="str">
            <v>Challenger</v>
          </cell>
          <cell r="W1308"/>
          <cell r="X1308"/>
          <cell r="Y1308"/>
          <cell r="Z1308"/>
          <cell r="AA1308"/>
          <cell r="AB1308"/>
          <cell r="AC1308"/>
          <cell r="AD1308"/>
          <cell r="AE1308"/>
          <cell r="AF1308"/>
          <cell r="AG1308"/>
          <cell r="AH1308"/>
          <cell r="AI1308"/>
          <cell r="AJ1308"/>
          <cell r="AK1308"/>
          <cell r="AL1308"/>
          <cell r="AM1308"/>
          <cell r="AO1308">
            <v>12.06</v>
          </cell>
          <cell r="AP1308">
            <v>8.23</v>
          </cell>
          <cell r="AQ1308"/>
          <cell r="AR1308"/>
          <cell r="AS1308"/>
          <cell r="AU1308"/>
          <cell r="AV1308"/>
          <cell r="AW1308">
            <v>1</v>
          </cell>
        </row>
        <row r="1309">
          <cell r="A1309">
            <v>1307</v>
          </cell>
          <cell r="B1309">
            <v>2025</v>
          </cell>
          <cell r="C1309"/>
          <cell r="D1309" t="str">
            <v>001fw000002aUV3AAM</v>
          </cell>
          <cell r="E1309" t="str">
            <v>SRIKHETRA ENTERPRISERS</v>
          </cell>
          <cell r="F1309" t="str">
            <v>ODISHA</v>
          </cell>
          <cell r="G1309" t="str">
            <v>KHORDHA</v>
          </cell>
          <cell r="H1309">
            <v>0</v>
          </cell>
          <cell r="I1309" t="str">
            <v>Niyati Udyog Private Limited</v>
          </cell>
          <cell r="J1309" t="str">
            <v>Bidyut Ranjan Mishra</v>
          </cell>
          <cell r="K1309"/>
          <cell r="L1309" t="str">
            <v>C13293</v>
          </cell>
          <cell r="M1309" t="str">
            <v>Central</v>
          </cell>
          <cell r="N1309">
            <v>751002</v>
          </cell>
          <cell r="O1309" t="str">
            <v>21CIVPS9040R1Z8</v>
          </cell>
          <cell r="P1309">
            <v>7002113004</v>
          </cell>
          <cell r="Q1309" t="str">
            <v>Jul'25</v>
          </cell>
          <cell r="R1309">
            <v>2026</v>
          </cell>
          <cell r="S1309"/>
          <cell r="T1309">
            <v>80</v>
          </cell>
          <cell r="U1309">
            <v>5.8833333333333328E-2</v>
          </cell>
          <cell r="V1309" t="str">
            <v>Challenger</v>
          </cell>
          <cell r="W1309"/>
          <cell r="X1309"/>
          <cell r="Y1309"/>
          <cell r="Z1309"/>
          <cell r="AA1309"/>
          <cell r="AB1309"/>
          <cell r="AC1309"/>
          <cell r="AD1309"/>
          <cell r="AE1309"/>
          <cell r="AF1309"/>
          <cell r="AG1309"/>
          <cell r="AH1309"/>
          <cell r="AI1309"/>
          <cell r="AJ1309"/>
          <cell r="AK1309"/>
          <cell r="AL1309"/>
          <cell r="AM1309"/>
          <cell r="AO1309">
            <v>3.2</v>
          </cell>
          <cell r="AP1309">
            <v>3.69</v>
          </cell>
          <cell r="AQ1309">
            <v>2.2000000000000002</v>
          </cell>
          <cell r="AR1309">
            <v>2.0099999999999998</v>
          </cell>
          <cell r="AS1309">
            <v>3.51</v>
          </cell>
          <cell r="AT1309">
            <v>6.61</v>
          </cell>
          <cell r="AU1309">
            <v>4</v>
          </cell>
          <cell r="AV1309">
            <v>3.51</v>
          </cell>
          <cell r="AW1309">
            <v>3</v>
          </cell>
        </row>
        <row r="1310">
          <cell r="A1310">
            <v>1308</v>
          </cell>
          <cell r="B1310">
            <v>2025</v>
          </cell>
          <cell r="C1310"/>
          <cell r="D1310" t="str">
            <v>0015g00001c4QhrAAE</v>
          </cell>
          <cell r="E1310" t="str">
            <v>RAJ STEELS</v>
          </cell>
          <cell r="F1310" t="str">
            <v>RAJASTHAN</v>
          </cell>
          <cell r="G1310" t="str">
            <v>NAGAUR</v>
          </cell>
          <cell r="H1310" t="str">
            <v>Nagaur</v>
          </cell>
          <cell r="I1310" t="str">
            <v>Swastik Tradevision Pvt. Ltd.</v>
          </cell>
          <cell r="J1310" t="str">
            <v>Ravi Kumar Kulmi</v>
          </cell>
          <cell r="K1310"/>
          <cell r="L1310" t="str">
            <v>C12822</v>
          </cell>
          <cell r="M1310" t="str">
            <v>North</v>
          </cell>
          <cell r="N1310">
            <v>341001</v>
          </cell>
          <cell r="O1310" t="str">
            <v>08AACPL9499G1Z5</v>
          </cell>
          <cell r="P1310">
            <v>9414350500</v>
          </cell>
          <cell r="Q1310" t="str">
            <v>Feb'24</v>
          </cell>
          <cell r="R1310">
            <v>2025</v>
          </cell>
          <cell r="S1310"/>
          <cell r="T1310">
            <v>300</v>
          </cell>
          <cell r="U1310">
            <v>0.11779999999999999</v>
          </cell>
          <cell r="V1310" t="str">
            <v>Super Star</v>
          </cell>
          <cell r="W1310"/>
          <cell r="X1310"/>
          <cell r="Y1310"/>
          <cell r="Z1310"/>
          <cell r="AA1310"/>
          <cell r="AB1310"/>
          <cell r="AC1310"/>
          <cell r="AD1310"/>
          <cell r="AE1310"/>
          <cell r="AF1310"/>
          <cell r="AG1310"/>
          <cell r="AH1310"/>
          <cell r="AI1310"/>
          <cell r="AJ1310"/>
          <cell r="AK1310"/>
          <cell r="AL1310">
            <v>20</v>
          </cell>
          <cell r="AM1310">
            <v>20</v>
          </cell>
          <cell r="AN1310">
            <v>40</v>
          </cell>
          <cell r="AO1310">
            <v>40.04</v>
          </cell>
          <cell r="AP1310">
            <v>59.92</v>
          </cell>
          <cell r="AQ1310">
            <v>19.95</v>
          </cell>
          <cell r="AR1310">
            <v>20.07</v>
          </cell>
          <cell r="AS1310">
            <v>19.97</v>
          </cell>
          <cell r="AT1310">
            <v>40.04</v>
          </cell>
          <cell r="AU1310">
            <v>46</v>
          </cell>
          <cell r="AV1310">
            <v>19.98</v>
          </cell>
          <cell r="AW1310">
            <v>20</v>
          </cell>
        </row>
        <row r="1311">
          <cell r="A1311">
            <v>1309</v>
          </cell>
          <cell r="B1311">
            <v>2025</v>
          </cell>
          <cell r="C1311"/>
          <cell r="D1311" t="str">
            <v>0015g00001UBHhrAAH</v>
          </cell>
          <cell r="E1311" t="str">
            <v>GOYAL TRADERS</v>
          </cell>
          <cell r="F1311" t="str">
            <v>RAJASTHAN</v>
          </cell>
          <cell r="G1311" t="str">
            <v>KARAULI</v>
          </cell>
          <cell r="H1311" t="str">
            <v>Hindaun</v>
          </cell>
          <cell r="I1311" t="str">
            <v>Swastik Tradevision Pvt. Ltd.</v>
          </cell>
          <cell r="J1311" t="str">
            <v>Ravi Kumar Kulmi</v>
          </cell>
          <cell r="K1311"/>
          <cell r="L1311" t="str">
            <v>C12822</v>
          </cell>
          <cell r="M1311" t="str">
            <v>North</v>
          </cell>
          <cell r="N1311">
            <v>322230</v>
          </cell>
          <cell r="O1311" t="str">
            <v>08ABIPG6779M1ZW</v>
          </cell>
          <cell r="P1311">
            <v>9828047815</v>
          </cell>
          <cell r="Q1311" t="str">
            <v>Jul'25</v>
          </cell>
          <cell r="R1311">
            <v>2026</v>
          </cell>
          <cell r="S1311"/>
          <cell r="T1311">
            <v>100</v>
          </cell>
          <cell r="U1311">
            <v>0.1993</v>
          </cell>
          <cell r="V1311" t="str">
            <v>Star</v>
          </cell>
          <cell r="W1311"/>
          <cell r="X1311"/>
          <cell r="Y1311"/>
          <cell r="Z1311"/>
          <cell r="AA1311"/>
          <cell r="AB1311"/>
          <cell r="AC1311"/>
          <cell r="AD1311"/>
          <cell r="AE1311"/>
          <cell r="AF1311"/>
          <cell r="AG1311"/>
          <cell r="AH1311"/>
          <cell r="AI1311"/>
          <cell r="AJ1311"/>
          <cell r="AK1311"/>
          <cell r="AL1311"/>
          <cell r="AM1311"/>
          <cell r="AO1311">
            <v>28</v>
          </cell>
          <cell r="AP1311"/>
          <cell r="AQ1311">
            <v>20.059999999999999</v>
          </cell>
          <cell r="AR1311">
            <v>17.989999999999998</v>
          </cell>
          <cell r="AS1311">
            <v>17.96</v>
          </cell>
          <cell r="AT1311">
            <v>41.79</v>
          </cell>
          <cell r="AU1311">
            <v>18</v>
          </cell>
          <cell r="AV1311"/>
          <cell r="AW1311" t="str">
            <v/>
          </cell>
        </row>
        <row r="1312">
          <cell r="A1312">
            <v>1310</v>
          </cell>
          <cell r="B1312">
            <v>2025</v>
          </cell>
          <cell r="C1312"/>
          <cell r="D1312" t="str">
            <v>001J100000Vnfk2IAB</v>
          </cell>
          <cell r="E1312" t="str">
            <v>MAA DURGA CONSTRUCTION</v>
          </cell>
          <cell r="F1312" t="str">
            <v>Uttar Pradesh</v>
          </cell>
          <cell r="G1312" t="str">
            <v>Lucknow</v>
          </cell>
          <cell r="H1312">
            <v>0</v>
          </cell>
          <cell r="I1312" t="str">
            <v>SHREE LAKSHMAN ROLLING MILL (INDIA) LLP</v>
          </cell>
          <cell r="J1312" t="str">
            <v>Deepanshu</v>
          </cell>
          <cell r="K1312"/>
          <cell r="L1312" t="str">
            <v>C12815</v>
          </cell>
          <cell r="M1312" t="str">
            <v>North</v>
          </cell>
          <cell r="N1312">
            <v>227105</v>
          </cell>
          <cell r="O1312" t="str">
            <v>09CWIPM4793G1ZY</v>
          </cell>
          <cell r="P1312">
            <v>8127098888</v>
          </cell>
          <cell r="Q1312" t="str">
            <v>Jul'25</v>
          </cell>
          <cell r="R1312">
            <v>2026</v>
          </cell>
          <cell r="S1312"/>
          <cell r="T1312">
            <v>40</v>
          </cell>
          <cell r="U1312">
            <v>1.6666666666666666E-2</v>
          </cell>
          <cell r="V1312" t="str">
            <v>Minor</v>
          </cell>
          <cell r="W1312"/>
          <cell r="X1312"/>
          <cell r="Y1312"/>
          <cell r="Z1312"/>
          <cell r="AA1312"/>
          <cell r="AB1312"/>
          <cell r="AC1312"/>
          <cell r="AD1312"/>
          <cell r="AE1312"/>
          <cell r="AF1312"/>
          <cell r="AG1312"/>
          <cell r="AH1312"/>
          <cell r="AI1312"/>
          <cell r="AJ1312"/>
          <cell r="AK1312"/>
          <cell r="AL1312"/>
          <cell r="AM1312"/>
          <cell r="AO1312">
            <v>9.34</v>
          </cell>
          <cell r="AP1312">
            <v>9.4499999999999993</v>
          </cell>
          <cell r="AQ1312">
            <v>13.36</v>
          </cell>
          <cell r="AR1312">
            <v>20</v>
          </cell>
          <cell r="AS1312">
            <v>10.210000000000001</v>
          </cell>
          <cell r="AU1312">
            <v>2</v>
          </cell>
          <cell r="AV1312"/>
          <cell r="AW1312" t="str">
            <v/>
          </cell>
        </row>
        <row r="1313">
          <cell r="A1313">
            <v>1311</v>
          </cell>
          <cell r="B1313">
            <v>2025</v>
          </cell>
          <cell r="C1313"/>
          <cell r="D1313" t="str">
            <v>0015g00001X38pQAAR</v>
          </cell>
          <cell r="E1313" t="str">
            <v>Shree Laxmi Enterprises</v>
          </cell>
          <cell r="F1313" t="str">
            <v>MADHYA PRADESH</v>
          </cell>
          <cell r="G1313" t="str">
            <v>BHOPAL</v>
          </cell>
          <cell r="H1313" t="str">
            <v>Huzur</v>
          </cell>
          <cell r="I1313" t="str">
            <v>Global Steel</v>
          </cell>
          <cell r="J1313" t="str">
            <v>Rubean Luther</v>
          </cell>
          <cell r="K1313"/>
          <cell r="L1313" t="str">
            <v>C13471</v>
          </cell>
          <cell r="M1313" t="str">
            <v>Central</v>
          </cell>
          <cell r="N1313">
            <v>462030</v>
          </cell>
          <cell r="O1313" t="str">
            <v>23AEPFS6854L1ZM</v>
          </cell>
          <cell r="P1313">
            <v>9300800475</v>
          </cell>
          <cell r="Q1313" t="str">
            <v>Jul'25</v>
          </cell>
          <cell r="R1313">
            <v>2026</v>
          </cell>
          <cell r="S1313"/>
          <cell r="T1313">
            <v>150</v>
          </cell>
          <cell r="U1313">
            <v>6.6666666666666671E-3</v>
          </cell>
          <cell r="V1313" t="str">
            <v>Challenger</v>
          </cell>
          <cell r="W1313"/>
          <cell r="X1313"/>
          <cell r="Y1313"/>
          <cell r="Z1313"/>
          <cell r="AA1313"/>
          <cell r="AB1313"/>
          <cell r="AC1313"/>
          <cell r="AD1313"/>
          <cell r="AE1313"/>
          <cell r="AF1313"/>
          <cell r="AG1313"/>
          <cell r="AH1313"/>
          <cell r="AI1313"/>
          <cell r="AJ1313"/>
          <cell r="AK1313"/>
          <cell r="AL1313"/>
          <cell r="AM1313"/>
          <cell r="AO1313">
            <v>2</v>
          </cell>
          <cell r="AP1313"/>
          <cell r="AQ1313"/>
          <cell r="AR1313"/>
          <cell r="AS1313"/>
          <cell r="AU1313">
            <v>3</v>
          </cell>
          <cell r="AV1313"/>
          <cell r="AW1313" t="str">
            <v/>
          </cell>
        </row>
        <row r="1314">
          <cell r="A1314">
            <v>1312</v>
          </cell>
          <cell r="B1314">
            <v>2025</v>
          </cell>
          <cell r="C1314"/>
          <cell r="D1314" t="str">
            <v>001J1000003nJbgIAE</v>
          </cell>
          <cell r="E1314" t="str">
            <v>Mahabir Traders</v>
          </cell>
          <cell r="F1314" t="str">
            <v>ODISHA</v>
          </cell>
          <cell r="G1314" t="str">
            <v>RAYAGADA</v>
          </cell>
          <cell r="H1314" t="str">
            <v>Rayagada</v>
          </cell>
          <cell r="I1314" t="str">
            <v>GOLDWIN ISPAT PRIVATE LIMITED</v>
          </cell>
          <cell r="J1314" t="str">
            <v>Amit Behera</v>
          </cell>
          <cell r="K1314"/>
          <cell r="L1314" t="str">
            <v>001J1000009FjqalAC</v>
          </cell>
          <cell r="M1314" t="str">
            <v>Central</v>
          </cell>
          <cell r="N1314">
            <v>765017</v>
          </cell>
          <cell r="O1314" t="str">
            <v>21AGNPA8904G1ZP</v>
          </cell>
          <cell r="P1314">
            <v>9437181549</v>
          </cell>
          <cell r="Q1314" t="str">
            <v>Aug'25</v>
          </cell>
          <cell r="R1314">
            <v>2026</v>
          </cell>
          <cell r="S1314"/>
          <cell r="T1314">
            <v>50</v>
          </cell>
          <cell r="U1314">
            <v>0</v>
          </cell>
          <cell r="V1314" t="str">
            <v>Minor</v>
          </cell>
          <cell r="W1314"/>
          <cell r="X1314"/>
          <cell r="Y1314"/>
          <cell r="Z1314"/>
          <cell r="AA1314"/>
          <cell r="AB1314"/>
          <cell r="AC1314"/>
          <cell r="AD1314"/>
          <cell r="AE1314"/>
          <cell r="AF1314"/>
          <cell r="AG1314"/>
          <cell r="AH1314"/>
          <cell r="AI1314"/>
          <cell r="AJ1314"/>
          <cell r="AK1314"/>
          <cell r="AL1314"/>
          <cell r="AM1314"/>
          <cell r="AO1314"/>
          <cell r="AP1314">
            <v>24.77</v>
          </cell>
          <cell r="AQ1314"/>
          <cell r="AR1314"/>
          <cell r="AS1314"/>
          <cell r="AU1314"/>
          <cell r="AV1314"/>
          <cell r="AW1314" t="str">
            <v/>
          </cell>
        </row>
        <row r="1315">
          <cell r="A1315">
            <v>1313</v>
          </cell>
          <cell r="B1315">
            <v>2025</v>
          </cell>
          <cell r="C1315"/>
          <cell r="D1315" t="str">
            <v>001fw000002gtdHAAQ</v>
          </cell>
          <cell r="E1315" t="str">
            <v>UDIT ENTERPRISES</v>
          </cell>
          <cell r="F1315" t="str">
            <v>HARYANA</v>
          </cell>
          <cell r="G1315" t="str">
            <v>KARNAL</v>
          </cell>
          <cell r="H1315">
            <v>0</v>
          </cell>
          <cell r="I1315" t="str">
            <v>RAMDOOT UDHYOG PRIVATE LIMITED</v>
          </cell>
          <cell r="J1315" t="str">
            <v>Naseem Makkar</v>
          </cell>
          <cell r="K1315"/>
          <cell r="L1315" t="str">
            <v>C13168</v>
          </cell>
          <cell r="M1315" t="str">
            <v>North</v>
          </cell>
          <cell r="N1315">
            <v>132037</v>
          </cell>
          <cell r="O1315" t="str">
            <v>06BDTPV4932P1ZG</v>
          </cell>
          <cell r="P1315">
            <v>9671204030</v>
          </cell>
          <cell r="Q1315" t="str">
            <v>Aug'25</v>
          </cell>
          <cell r="R1315">
            <v>2026</v>
          </cell>
          <cell r="S1315"/>
          <cell r="T1315">
            <v>30</v>
          </cell>
          <cell r="U1315">
            <v>0</v>
          </cell>
          <cell r="V1315" t="str">
            <v>Minor</v>
          </cell>
          <cell r="W1315"/>
          <cell r="X1315"/>
          <cell r="Y1315"/>
          <cell r="Z1315"/>
          <cell r="AA1315"/>
          <cell r="AB1315"/>
          <cell r="AC1315"/>
          <cell r="AD1315"/>
          <cell r="AE1315"/>
          <cell r="AF1315"/>
          <cell r="AG1315"/>
          <cell r="AH1315"/>
          <cell r="AI1315"/>
          <cell r="AJ1315"/>
          <cell r="AK1315"/>
          <cell r="AL1315"/>
          <cell r="AM1315"/>
          <cell r="AO1315"/>
          <cell r="AP1315">
            <v>12.53</v>
          </cell>
          <cell r="AQ1315"/>
          <cell r="AR1315"/>
          <cell r="AS1315"/>
          <cell r="AU1315"/>
          <cell r="AV1315"/>
          <cell r="AW1315" t="str">
            <v/>
          </cell>
        </row>
        <row r="1316">
          <cell r="A1316">
            <v>1314</v>
          </cell>
          <cell r="B1316">
            <v>2025</v>
          </cell>
          <cell r="C1316"/>
          <cell r="D1316" t="str">
            <v>001fw000002iFDVAA2</v>
          </cell>
          <cell r="E1316" t="str">
            <v>PARAS TRADING COMPANY</v>
          </cell>
          <cell r="F1316" t="str">
            <v>GUJARAT</v>
          </cell>
          <cell r="G1316" t="str">
            <v>KACHCHH</v>
          </cell>
          <cell r="H1316">
            <v>0</v>
          </cell>
          <cell r="I1316" t="str">
            <v>ARS INFRA</v>
          </cell>
          <cell r="J1316" t="str">
            <v>Anuj Sharma</v>
          </cell>
          <cell r="K1316"/>
          <cell r="L1316" t="str">
            <v>001J100000VnQ4LIAV</v>
          </cell>
          <cell r="M1316" t="str">
            <v>West</v>
          </cell>
          <cell r="N1316">
            <v>370140</v>
          </cell>
          <cell r="O1316" t="str">
            <v>24ABBPV5160C1ZY</v>
          </cell>
          <cell r="P1316">
            <v>9825475078</v>
          </cell>
          <cell r="Q1316" t="str">
            <v>Aug'25</v>
          </cell>
          <cell r="R1316">
            <v>2026</v>
          </cell>
          <cell r="S1316"/>
          <cell r="T1316">
            <v>100</v>
          </cell>
          <cell r="U1316">
            <v>0</v>
          </cell>
          <cell r="V1316" t="str">
            <v>Challenger</v>
          </cell>
          <cell r="W1316"/>
          <cell r="X1316"/>
          <cell r="Y1316"/>
          <cell r="Z1316"/>
          <cell r="AA1316"/>
          <cell r="AB1316"/>
          <cell r="AC1316"/>
          <cell r="AD1316"/>
          <cell r="AE1316"/>
          <cell r="AF1316"/>
          <cell r="AG1316"/>
          <cell r="AH1316"/>
          <cell r="AI1316"/>
          <cell r="AJ1316"/>
          <cell r="AK1316"/>
          <cell r="AL1316"/>
          <cell r="AM1316"/>
          <cell r="AO1316"/>
          <cell r="AP1316">
            <v>6.8</v>
          </cell>
          <cell r="AQ1316"/>
          <cell r="AR1316"/>
          <cell r="AS1316"/>
          <cell r="AU1316"/>
          <cell r="AV1316"/>
          <cell r="AW1316" t="str">
            <v/>
          </cell>
        </row>
        <row r="1317">
          <cell r="A1317">
            <v>1315</v>
          </cell>
          <cell r="B1317">
            <v>2025</v>
          </cell>
          <cell r="C1317"/>
          <cell r="D1317" t="str">
            <v>001J100000Vo9EYIAZ</v>
          </cell>
          <cell r="E1317" t="str">
            <v>MAHATO SUPPLIERS</v>
          </cell>
          <cell r="F1317" t="str">
            <v>WEST BENGAL</v>
          </cell>
          <cell r="G1317" t="str">
            <v>DINAJPUR UTTAR</v>
          </cell>
          <cell r="H1317">
            <v>0</v>
          </cell>
          <cell r="I1317" t="str">
            <v>MAHESHWARI TRADERS</v>
          </cell>
          <cell r="J1317" t="str">
            <v>Partha Mondal</v>
          </cell>
          <cell r="K1317"/>
          <cell r="L1317" t="str">
            <v>001J100000Vo7AiIAJ</v>
          </cell>
          <cell r="M1317" t="str">
            <v>East</v>
          </cell>
          <cell r="N1317">
            <v>733215</v>
          </cell>
          <cell r="O1317" t="str">
            <v>19BSXPM6628J1ZQ</v>
          </cell>
          <cell r="P1317">
            <v>9635362912</v>
          </cell>
          <cell r="Q1317" t="str">
            <v>Aug'25</v>
          </cell>
          <cell r="R1317">
            <v>2026</v>
          </cell>
          <cell r="S1317"/>
          <cell r="T1317">
            <v>350</v>
          </cell>
          <cell r="U1317">
            <v>1.0476190476190476E-2</v>
          </cell>
          <cell r="V1317" t="str">
            <v>Alien</v>
          </cell>
          <cell r="W1317"/>
          <cell r="X1317"/>
          <cell r="Y1317"/>
          <cell r="Z1317"/>
          <cell r="AA1317"/>
          <cell r="AB1317"/>
          <cell r="AC1317"/>
          <cell r="AD1317"/>
          <cell r="AE1317"/>
          <cell r="AF1317"/>
          <cell r="AG1317"/>
          <cell r="AH1317"/>
          <cell r="AI1317"/>
          <cell r="AJ1317"/>
          <cell r="AK1317"/>
          <cell r="AL1317"/>
          <cell r="AM1317"/>
          <cell r="AO1317"/>
          <cell r="AP1317">
            <v>9.82</v>
          </cell>
          <cell r="AQ1317">
            <v>10.08</v>
          </cell>
          <cell r="AR1317">
            <v>10.4</v>
          </cell>
          <cell r="AS1317"/>
          <cell r="AT1317">
            <v>11</v>
          </cell>
          <cell r="AU1317"/>
          <cell r="AV1317"/>
          <cell r="AW1317" t="str">
            <v/>
          </cell>
        </row>
        <row r="1318">
          <cell r="A1318">
            <v>1316</v>
          </cell>
          <cell r="B1318">
            <v>2025</v>
          </cell>
          <cell r="C1318"/>
          <cell r="D1318" t="str">
            <v>001fw0000032X6KAAU</v>
          </cell>
          <cell r="E1318" t="str">
            <v>R.G. TRADING CO.</v>
          </cell>
          <cell r="F1318" t="str">
            <v>HARYANA</v>
          </cell>
          <cell r="G1318" t="str">
            <v>PANIPAT</v>
          </cell>
          <cell r="H1318">
            <v>0</v>
          </cell>
          <cell r="I1318" t="str">
            <v>JAI DURGA STEELS</v>
          </cell>
          <cell r="J1318" t="str">
            <v>Sunny Bhutani</v>
          </cell>
          <cell r="K1318"/>
          <cell r="L1318" t="str">
            <v>C12830</v>
          </cell>
          <cell r="M1318" t="str">
            <v>North</v>
          </cell>
          <cell r="N1318">
            <v>132101</v>
          </cell>
          <cell r="O1318" t="str">
            <v>06ABNPJ6385P1ZS</v>
          </cell>
          <cell r="P1318">
            <v>9253392900</v>
          </cell>
          <cell r="Q1318" t="str">
            <v>Aug'25</v>
          </cell>
          <cell r="R1318">
            <v>2026</v>
          </cell>
          <cell r="S1318"/>
          <cell r="T1318">
            <v>30</v>
          </cell>
          <cell r="U1318">
            <v>0</v>
          </cell>
          <cell r="V1318" t="str">
            <v>Minor</v>
          </cell>
          <cell r="W1318"/>
          <cell r="X1318"/>
          <cell r="Y1318"/>
          <cell r="Z1318"/>
          <cell r="AA1318"/>
          <cell r="AB1318"/>
          <cell r="AC1318"/>
          <cell r="AD1318"/>
          <cell r="AE1318"/>
          <cell r="AF1318"/>
          <cell r="AG1318"/>
          <cell r="AH1318"/>
          <cell r="AI1318"/>
          <cell r="AJ1318"/>
          <cell r="AK1318"/>
          <cell r="AL1318"/>
          <cell r="AM1318"/>
          <cell r="AO1318"/>
          <cell r="AP1318">
            <v>12.01</v>
          </cell>
          <cell r="AQ1318"/>
          <cell r="AR1318"/>
          <cell r="AS1318"/>
          <cell r="AU1318"/>
          <cell r="AV1318"/>
          <cell r="AW1318" t="str">
            <v/>
          </cell>
        </row>
        <row r="1319">
          <cell r="A1319">
            <v>1317</v>
          </cell>
          <cell r="B1319">
            <v>2025</v>
          </cell>
          <cell r="C1319"/>
          <cell r="D1319" t="str">
            <v>001J100000TsHSzIAN</v>
          </cell>
          <cell r="E1319" t="str">
            <v>MAA VAISHNAVI ENTERPRISES</v>
          </cell>
          <cell r="F1319" t="str">
            <v>BIHAR</v>
          </cell>
          <cell r="G1319" t="str">
            <v>PATNA</v>
          </cell>
          <cell r="H1319" t="str">
            <v>Patna Sadar</v>
          </cell>
          <cell r="I1319" t="str">
            <v>MEWARAM MADHUSUDAN PRASAD &amp; SONS</v>
          </cell>
          <cell r="J1319" t="str">
            <v>Praveen Kumar</v>
          </cell>
          <cell r="K1319"/>
          <cell r="L1319" t="str">
            <v>001J100000S01ukIAB</v>
          </cell>
          <cell r="M1319" t="str">
            <v>East</v>
          </cell>
          <cell r="N1319">
            <v>804453</v>
          </cell>
          <cell r="O1319" t="str">
            <v>10BXAPK9801R1ZA</v>
          </cell>
          <cell r="P1319">
            <v>6287788199</v>
          </cell>
          <cell r="Q1319" t="str">
            <v>Aug'25</v>
          </cell>
          <cell r="R1319">
            <v>2026</v>
          </cell>
          <cell r="S1319"/>
          <cell r="T1319">
            <v>200</v>
          </cell>
          <cell r="U1319">
            <v>0</v>
          </cell>
          <cell r="V1319" t="str">
            <v>Challenger</v>
          </cell>
          <cell r="W1319"/>
          <cell r="X1319"/>
          <cell r="Y1319"/>
          <cell r="Z1319"/>
          <cell r="AA1319"/>
          <cell r="AB1319"/>
          <cell r="AC1319"/>
          <cell r="AD1319"/>
          <cell r="AE1319"/>
          <cell r="AF1319"/>
          <cell r="AG1319"/>
          <cell r="AH1319"/>
          <cell r="AI1319"/>
          <cell r="AJ1319"/>
          <cell r="AK1319"/>
          <cell r="AL1319"/>
          <cell r="AM1319"/>
          <cell r="AO1319"/>
          <cell r="AP1319">
            <v>3</v>
          </cell>
          <cell r="AQ1319"/>
          <cell r="AR1319"/>
          <cell r="AS1319"/>
          <cell r="AU1319"/>
          <cell r="AV1319"/>
          <cell r="AW1319" t="str">
            <v/>
          </cell>
        </row>
        <row r="1320">
          <cell r="A1320">
            <v>1318</v>
          </cell>
          <cell r="B1320">
            <v>2025</v>
          </cell>
          <cell r="C1320"/>
          <cell r="D1320" t="str">
            <v>001J100000VlcQxIAJ</v>
          </cell>
          <cell r="E1320" t="str">
            <v>MAA VAISHNAVI TRADERS</v>
          </cell>
          <cell r="F1320">
            <v>0</v>
          </cell>
          <cell r="G1320">
            <v>0</v>
          </cell>
          <cell r="H1320">
            <v>0</v>
          </cell>
          <cell r="I1320" t="str">
            <v>MEWARAM MADHUSUDAN PRASAD &amp; SONS</v>
          </cell>
          <cell r="J1320" t="str">
            <v>Praveen Kumar</v>
          </cell>
          <cell r="K1320"/>
          <cell r="L1320" t="str">
            <v>001J100000S01ukIAB</v>
          </cell>
          <cell r="M1320" t="str">
            <v>East</v>
          </cell>
          <cell r="N1320">
            <v>803220</v>
          </cell>
          <cell r="O1320" t="str">
            <v>10BZZPS0577B1Z7</v>
          </cell>
          <cell r="P1320">
            <v>9472598519</v>
          </cell>
          <cell r="Q1320" t="str">
            <v>Aug'25</v>
          </cell>
          <cell r="R1320">
            <v>2026</v>
          </cell>
          <cell r="S1320"/>
          <cell r="T1320">
            <v>350</v>
          </cell>
          <cell r="U1320">
            <v>0</v>
          </cell>
          <cell r="V1320" t="str">
            <v>Alien</v>
          </cell>
          <cell r="W1320"/>
          <cell r="X1320"/>
          <cell r="Y1320"/>
          <cell r="Z1320"/>
          <cell r="AA1320"/>
          <cell r="AB1320"/>
          <cell r="AC1320"/>
          <cell r="AD1320"/>
          <cell r="AE1320"/>
          <cell r="AF1320"/>
          <cell r="AG1320"/>
          <cell r="AH1320"/>
          <cell r="AI1320"/>
          <cell r="AJ1320"/>
          <cell r="AK1320"/>
          <cell r="AL1320"/>
          <cell r="AM1320"/>
          <cell r="AO1320"/>
          <cell r="AP1320">
            <v>4</v>
          </cell>
          <cell r="AQ1320">
            <v>6</v>
          </cell>
          <cell r="AR1320"/>
          <cell r="AS1320"/>
          <cell r="AU1320"/>
          <cell r="AV1320"/>
          <cell r="AW1320">
            <v>50</v>
          </cell>
        </row>
        <row r="1321">
          <cell r="A1321">
            <v>1319</v>
          </cell>
          <cell r="B1321">
            <v>2025</v>
          </cell>
          <cell r="C1321"/>
          <cell r="D1321" t="str">
            <v>001fw000003UEWuAAO</v>
          </cell>
          <cell r="E1321" t="str">
            <v>SHRI MADAN LAL ASSOCIATES LLP</v>
          </cell>
          <cell r="F1321" t="str">
            <v>HARYANA</v>
          </cell>
          <cell r="G1321" t="str">
            <v>KARNAL</v>
          </cell>
          <cell r="H1321">
            <v>0</v>
          </cell>
          <cell r="I1321" t="str">
            <v>RAMDOOT UDHYOG PRIVATE LIMITED</v>
          </cell>
          <cell r="J1321" t="str">
            <v>Naseem Makkar</v>
          </cell>
          <cell r="K1321"/>
          <cell r="L1321" t="str">
            <v>C13168</v>
          </cell>
          <cell r="M1321" t="str">
            <v>North</v>
          </cell>
          <cell r="N1321">
            <v>132001</v>
          </cell>
          <cell r="O1321" t="str">
            <v>06AFLFS5647D1ZS</v>
          </cell>
          <cell r="P1321">
            <v>9729182608</v>
          </cell>
          <cell r="Q1321" t="str">
            <v>Aug'25</v>
          </cell>
          <cell r="R1321">
            <v>2026</v>
          </cell>
          <cell r="S1321"/>
          <cell r="T1321">
            <v>100</v>
          </cell>
          <cell r="U1321">
            <v>0.10943333333333333</v>
          </cell>
          <cell r="V1321" t="str">
            <v>Star</v>
          </cell>
          <cell r="W1321"/>
          <cell r="X1321"/>
          <cell r="Y1321"/>
          <cell r="Z1321"/>
          <cell r="AA1321"/>
          <cell r="AB1321"/>
          <cell r="AC1321"/>
          <cell r="AD1321"/>
          <cell r="AE1321"/>
          <cell r="AF1321"/>
          <cell r="AG1321"/>
          <cell r="AH1321"/>
          <cell r="AI1321"/>
          <cell r="AJ1321"/>
          <cell r="AK1321"/>
          <cell r="AL1321"/>
          <cell r="AM1321"/>
          <cell r="AO1321"/>
          <cell r="AP1321">
            <v>29.98</v>
          </cell>
          <cell r="AQ1321">
            <v>50.42</v>
          </cell>
          <cell r="AR1321">
            <v>41.6</v>
          </cell>
          <cell r="AS1321"/>
          <cell r="AT1321">
            <v>32.83</v>
          </cell>
          <cell r="AU1321"/>
          <cell r="AV1321"/>
          <cell r="AW1321" t="str">
            <v/>
          </cell>
        </row>
        <row r="1322">
          <cell r="A1322">
            <v>1320</v>
          </cell>
          <cell r="B1322">
            <v>2025</v>
          </cell>
          <cell r="C1322"/>
          <cell r="D1322" t="str">
            <v>001J100000Vo9HcIAJ</v>
          </cell>
          <cell r="E1322" t="str">
            <v>BANERJEE CEMENT CENTRE</v>
          </cell>
          <cell r="F1322" t="str">
            <v>WEST BENGAL</v>
          </cell>
          <cell r="G1322" t="str">
            <v>DINAJPUR UTTAR</v>
          </cell>
          <cell r="H1322">
            <v>0</v>
          </cell>
          <cell r="I1322" t="str">
            <v>MAHESHWARI TRADERS</v>
          </cell>
          <cell r="J1322" t="str">
            <v>Partha Mondal</v>
          </cell>
          <cell r="K1322"/>
          <cell r="L1322" t="str">
            <v>001J100000Vo7AiIAJ</v>
          </cell>
          <cell r="M1322" t="str">
            <v>East</v>
          </cell>
          <cell r="N1322">
            <v>733123</v>
          </cell>
          <cell r="O1322" t="str">
            <v>19AEJPB0630G1ZY</v>
          </cell>
          <cell r="P1322">
            <v>9733269335</v>
          </cell>
          <cell r="Q1322" t="str">
            <v>Aug'25</v>
          </cell>
          <cell r="R1322">
            <v>2026</v>
          </cell>
          <cell r="S1322"/>
          <cell r="T1322">
            <v>140</v>
          </cell>
          <cell r="U1322">
            <v>0</v>
          </cell>
          <cell r="V1322" t="str">
            <v>Challenger</v>
          </cell>
          <cell r="W1322"/>
          <cell r="X1322"/>
          <cell r="Y1322"/>
          <cell r="Z1322"/>
          <cell r="AA1322"/>
          <cell r="AB1322"/>
          <cell r="AC1322"/>
          <cell r="AD1322"/>
          <cell r="AE1322"/>
          <cell r="AF1322"/>
          <cell r="AG1322"/>
          <cell r="AH1322"/>
          <cell r="AI1322"/>
          <cell r="AJ1322"/>
          <cell r="AK1322"/>
          <cell r="AL1322"/>
          <cell r="AM1322"/>
          <cell r="AO1322"/>
          <cell r="AP1322">
            <v>18.09</v>
          </cell>
          <cell r="AQ1322"/>
          <cell r="AR1322">
            <v>4.07</v>
          </cell>
          <cell r="AS1322"/>
          <cell r="AU1322"/>
          <cell r="AV1322"/>
          <cell r="AW1322" t="str">
            <v/>
          </cell>
        </row>
        <row r="1323">
          <cell r="A1323">
            <v>1321</v>
          </cell>
          <cell r="B1323">
            <v>2025</v>
          </cell>
          <cell r="C1323"/>
          <cell r="D1323" t="str">
            <v>001J100000Vncu0IAB</v>
          </cell>
          <cell r="E1323" t="str">
            <v>M/S BENGAL ENTERPRISE</v>
          </cell>
          <cell r="F1323" t="str">
            <v>WEST BENGAL</v>
          </cell>
          <cell r="G1323" t="str">
            <v>MALDAH</v>
          </cell>
          <cell r="H1323">
            <v>0</v>
          </cell>
          <cell r="I1323" t="str">
            <v>MAHESHWARI TRADERS</v>
          </cell>
          <cell r="J1323" t="str">
            <v>Partha Mondal</v>
          </cell>
          <cell r="K1323"/>
          <cell r="L1323" t="str">
            <v>001J100000Vo7AiIAJ</v>
          </cell>
          <cell r="M1323" t="str">
            <v>East</v>
          </cell>
          <cell r="N1323">
            <v>732103</v>
          </cell>
          <cell r="O1323" t="str">
            <v>19BMKPS6041Q1Z4</v>
          </cell>
          <cell r="P1323">
            <v>9614707652</v>
          </cell>
          <cell r="Q1323" t="str">
            <v>Aug'25</v>
          </cell>
          <cell r="R1323">
            <v>2026</v>
          </cell>
          <cell r="S1323"/>
          <cell r="T1323">
            <v>120</v>
          </cell>
          <cell r="U1323">
            <v>8.3333333333333332E-3</v>
          </cell>
          <cell r="V1323" t="str">
            <v>Challenger</v>
          </cell>
          <cell r="W1323"/>
          <cell r="X1323"/>
          <cell r="Y1323"/>
          <cell r="Z1323"/>
          <cell r="AA1323"/>
          <cell r="AB1323"/>
          <cell r="AC1323"/>
          <cell r="AD1323"/>
          <cell r="AE1323"/>
          <cell r="AF1323"/>
          <cell r="AG1323"/>
          <cell r="AH1323"/>
          <cell r="AI1323"/>
          <cell r="AJ1323"/>
          <cell r="AK1323"/>
          <cell r="AL1323"/>
          <cell r="AM1323"/>
          <cell r="AO1323"/>
          <cell r="AP1323">
            <v>16.27</v>
          </cell>
          <cell r="AQ1323"/>
          <cell r="AR1323"/>
          <cell r="AS1323">
            <v>10.17</v>
          </cell>
          <cell r="AT1323">
            <v>3</v>
          </cell>
          <cell r="AU1323"/>
          <cell r="AV1323"/>
          <cell r="AW1323" t="str">
            <v/>
          </cell>
        </row>
        <row r="1324">
          <cell r="A1324">
            <v>1322</v>
          </cell>
          <cell r="B1324">
            <v>2025</v>
          </cell>
          <cell r="C1324"/>
          <cell r="D1324" t="str">
            <v>001J100000VnTshIAF</v>
          </cell>
          <cell r="E1324" t="str">
            <v>M/S BANSAL STEELS</v>
          </cell>
          <cell r="F1324" t="str">
            <v>UTTAR PRADESH</v>
          </cell>
          <cell r="G1324" t="str">
            <v>MATHURA</v>
          </cell>
          <cell r="H1324">
            <v>0</v>
          </cell>
          <cell r="I1324" t="str">
            <v>DINESH STEEL PRIVATE LIMITED</v>
          </cell>
          <cell r="J1324" t="str">
            <v>Pankaj Garg</v>
          </cell>
          <cell r="K1324"/>
          <cell r="L1324" t="str">
            <v>C12820</v>
          </cell>
          <cell r="M1324" t="str">
            <v>North</v>
          </cell>
          <cell r="N1324">
            <v>281121</v>
          </cell>
          <cell r="O1324" t="str">
            <v>09AAVPA2967M3ZX</v>
          </cell>
          <cell r="P1324">
            <v>8859669728</v>
          </cell>
          <cell r="Q1324" t="str">
            <v>Aug'25</v>
          </cell>
          <cell r="R1324">
            <v>2026</v>
          </cell>
          <cell r="S1324"/>
          <cell r="T1324">
            <v>50</v>
          </cell>
          <cell r="U1324">
            <v>0.13333333333333333</v>
          </cell>
          <cell r="V1324" t="str">
            <v>Friendly</v>
          </cell>
          <cell r="W1324"/>
          <cell r="X1324"/>
          <cell r="Y1324"/>
          <cell r="Z1324"/>
          <cell r="AA1324"/>
          <cell r="AB1324"/>
          <cell r="AC1324"/>
          <cell r="AD1324"/>
          <cell r="AE1324"/>
          <cell r="AF1324"/>
          <cell r="AG1324"/>
          <cell r="AH1324"/>
          <cell r="AI1324"/>
          <cell r="AJ1324"/>
          <cell r="AK1324"/>
          <cell r="AL1324"/>
          <cell r="AM1324"/>
          <cell r="AO1324"/>
          <cell r="AP1324">
            <v>15.08</v>
          </cell>
          <cell r="AQ1324"/>
          <cell r="AR1324">
            <v>5</v>
          </cell>
          <cell r="AS1324">
            <v>5</v>
          </cell>
          <cell r="AT1324">
            <v>2</v>
          </cell>
          <cell r="AU1324">
            <v>18</v>
          </cell>
          <cell r="AV1324"/>
          <cell r="AW1324">
            <v>16</v>
          </cell>
        </row>
        <row r="1325">
          <cell r="A1325">
            <v>1323</v>
          </cell>
          <cell r="B1325">
            <v>2025</v>
          </cell>
          <cell r="C1325"/>
          <cell r="D1325" t="str">
            <v>0015g00001ghcquAAA</v>
          </cell>
          <cell r="E1325" t="str">
            <v>GARG IRON &amp; HARDWARE STORE</v>
          </cell>
          <cell r="F1325" t="str">
            <v>PUNJAB</v>
          </cell>
          <cell r="G1325" t="str">
            <v>BATHINDA</v>
          </cell>
          <cell r="H1325" t="str">
            <v>Talwandi Sabo</v>
          </cell>
          <cell r="I1325" t="str">
            <v>Tanvi Sales</v>
          </cell>
          <cell r="J1325" t="str">
            <v>Sonu Kumar</v>
          </cell>
          <cell r="K1325"/>
          <cell r="L1325" t="str">
            <v>001J100000Vo0ZgIAJ</v>
          </cell>
          <cell r="M1325" t="str">
            <v>North</v>
          </cell>
          <cell r="N1325">
            <v>151302</v>
          </cell>
          <cell r="O1325" t="str">
            <v>03ADOPK0961F1ZR</v>
          </cell>
          <cell r="P1325">
            <v>8015700002</v>
          </cell>
          <cell r="Q1325" t="str">
            <v>Aug'25</v>
          </cell>
          <cell r="R1325">
            <v>2026</v>
          </cell>
          <cell r="S1325"/>
          <cell r="T1325">
            <v>50</v>
          </cell>
          <cell r="U1325">
            <v>0</v>
          </cell>
          <cell r="V1325" t="str">
            <v>Minor</v>
          </cell>
          <cell r="W1325"/>
          <cell r="X1325"/>
          <cell r="Y1325"/>
          <cell r="Z1325"/>
          <cell r="AA1325"/>
          <cell r="AB1325"/>
          <cell r="AC1325"/>
          <cell r="AD1325"/>
          <cell r="AE1325"/>
          <cell r="AF1325"/>
          <cell r="AG1325"/>
          <cell r="AH1325"/>
          <cell r="AI1325"/>
          <cell r="AJ1325"/>
          <cell r="AK1325"/>
          <cell r="AL1325"/>
          <cell r="AM1325"/>
          <cell r="AO1325"/>
          <cell r="AP1325">
            <v>9.9499999999999993</v>
          </cell>
          <cell r="AQ1325"/>
          <cell r="AR1325"/>
          <cell r="AS1325"/>
          <cell r="AU1325"/>
          <cell r="AV1325"/>
          <cell r="AW1325" t="str">
            <v/>
          </cell>
        </row>
        <row r="1326">
          <cell r="A1326">
            <v>1324</v>
          </cell>
          <cell r="B1326">
            <v>2025</v>
          </cell>
          <cell r="C1326"/>
          <cell r="D1326" t="str">
            <v>001J1000009H3xZIAS</v>
          </cell>
          <cell r="E1326" t="str">
            <v>KGN ENTERPRISES</v>
          </cell>
          <cell r="F1326" t="str">
            <v>MADHYA PRADESH</v>
          </cell>
          <cell r="G1326" t="str">
            <v>CHHINDWARA</v>
          </cell>
          <cell r="H1326">
            <v>0</v>
          </cell>
          <cell r="I1326" t="str">
            <v>Global Steel</v>
          </cell>
          <cell r="J1326" t="str">
            <v>Manish Tiwari</v>
          </cell>
          <cell r="K1326"/>
          <cell r="L1326" t="str">
            <v>C13471</v>
          </cell>
          <cell r="M1326" t="str">
            <v>Central</v>
          </cell>
          <cell r="N1326">
            <v>480001</v>
          </cell>
          <cell r="O1326" t="str">
            <v>23COYPK1734B2Z0</v>
          </cell>
          <cell r="P1326">
            <v>7974185182</v>
          </cell>
          <cell r="Q1326" t="str">
            <v>Aug'25</v>
          </cell>
          <cell r="R1326">
            <v>2026</v>
          </cell>
          <cell r="S1326"/>
          <cell r="T1326" t="str">
            <v/>
          </cell>
          <cell r="U1326">
            <v>0</v>
          </cell>
          <cell r="V1326" t="str">
            <v>Potential Not updated</v>
          </cell>
          <cell r="W1326"/>
          <cell r="X1326"/>
          <cell r="Y1326"/>
          <cell r="Z1326"/>
          <cell r="AA1326"/>
          <cell r="AB1326"/>
          <cell r="AC1326"/>
          <cell r="AD1326"/>
          <cell r="AE1326"/>
          <cell r="AF1326"/>
          <cell r="AG1326"/>
          <cell r="AH1326"/>
          <cell r="AI1326"/>
          <cell r="AJ1326"/>
          <cell r="AK1326"/>
          <cell r="AL1326"/>
          <cell r="AM1326"/>
          <cell r="AO1326"/>
          <cell r="AP1326">
            <v>41.22</v>
          </cell>
          <cell r="AQ1326"/>
          <cell r="AR1326"/>
          <cell r="AS1326"/>
          <cell r="AU1326"/>
          <cell r="AV1326"/>
          <cell r="AW1326" t="str">
            <v/>
          </cell>
        </row>
        <row r="1327">
          <cell r="A1327">
            <v>1325</v>
          </cell>
          <cell r="B1327">
            <v>2025</v>
          </cell>
          <cell r="C1327"/>
          <cell r="D1327" t="str">
            <v>001fw000003K5OPAA0</v>
          </cell>
          <cell r="E1327" t="str">
            <v>SHREE TRADERS</v>
          </cell>
          <cell r="F1327" t="str">
            <v>JHARKHAND</v>
          </cell>
          <cell r="G1327" t="str">
            <v>RANCHI</v>
          </cell>
          <cell r="H1327">
            <v>0</v>
          </cell>
          <cell r="I1327" t="str">
            <v>M/s REAL DREAMS ENTERPRISES</v>
          </cell>
          <cell r="J1327" t="str">
            <v>Susmit Kumar</v>
          </cell>
          <cell r="K1327"/>
          <cell r="L1327" t="str">
            <v>001J100000PHe79IAD</v>
          </cell>
          <cell r="M1327" t="str">
            <v>East</v>
          </cell>
          <cell r="N1327">
            <v>834008</v>
          </cell>
          <cell r="O1327" t="str">
            <v>20FPHPK7498H1ZI</v>
          </cell>
          <cell r="P1327">
            <v>7717731077</v>
          </cell>
          <cell r="Q1327" t="str">
            <v>Aug'25</v>
          </cell>
          <cell r="R1327">
            <v>2026</v>
          </cell>
          <cell r="S1327"/>
          <cell r="T1327">
            <v>320</v>
          </cell>
          <cell r="U1327">
            <v>4.8041666666666663E-2</v>
          </cell>
          <cell r="V1327" t="str">
            <v>Alien</v>
          </cell>
          <cell r="W1327"/>
          <cell r="X1327"/>
          <cell r="Y1327"/>
          <cell r="Z1327"/>
          <cell r="AA1327"/>
          <cell r="AB1327"/>
          <cell r="AC1327"/>
          <cell r="AD1327"/>
          <cell r="AE1327"/>
          <cell r="AF1327"/>
          <cell r="AG1327"/>
          <cell r="AH1327"/>
          <cell r="AI1327"/>
          <cell r="AJ1327"/>
          <cell r="AK1327"/>
          <cell r="AL1327"/>
          <cell r="AM1327"/>
          <cell r="AO1327"/>
          <cell r="AP1327">
            <v>30.1</v>
          </cell>
          <cell r="AQ1327"/>
          <cell r="AR1327"/>
          <cell r="AS1327"/>
          <cell r="AT1327">
            <v>14.12</v>
          </cell>
          <cell r="AU1327">
            <v>32</v>
          </cell>
          <cell r="AV1327"/>
          <cell r="AW1327" t="str">
            <v/>
          </cell>
        </row>
        <row r="1328">
          <cell r="A1328">
            <v>1326</v>
          </cell>
          <cell r="B1328">
            <v>2025</v>
          </cell>
          <cell r="C1328"/>
          <cell r="D1328" t="str">
            <v>001fw000003tlKzAAI</v>
          </cell>
          <cell r="E1328" t="str">
            <v>GLOBAL SALES</v>
          </cell>
          <cell r="F1328" t="str">
            <v>PUNJAB</v>
          </cell>
          <cell r="G1328" t="str">
            <v>BATHINDA</v>
          </cell>
          <cell r="H1328">
            <v>0</v>
          </cell>
          <cell r="I1328" t="str">
            <v>Tanvi Sales</v>
          </cell>
          <cell r="J1328" t="str">
            <v>Sonu Kumar</v>
          </cell>
          <cell r="K1328"/>
          <cell r="L1328" t="str">
            <v>001J100000Vo0ZgIAJ</v>
          </cell>
          <cell r="M1328" t="str">
            <v>North</v>
          </cell>
          <cell r="N1328">
            <v>151001</v>
          </cell>
          <cell r="O1328" t="str">
            <v>03AAJFI6116N1Z9</v>
          </cell>
          <cell r="P1328">
            <v>9915403214</v>
          </cell>
          <cell r="Q1328" t="str">
            <v>Aug'25</v>
          </cell>
          <cell r="R1328">
            <v>2026</v>
          </cell>
          <cell r="S1328"/>
          <cell r="T1328">
            <v>40</v>
          </cell>
          <cell r="U1328">
            <v>0</v>
          </cell>
          <cell r="V1328" t="str">
            <v>Minor</v>
          </cell>
          <cell r="W1328"/>
          <cell r="X1328"/>
          <cell r="Y1328"/>
          <cell r="Z1328"/>
          <cell r="AA1328"/>
          <cell r="AB1328"/>
          <cell r="AC1328"/>
          <cell r="AD1328"/>
          <cell r="AE1328"/>
          <cell r="AF1328"/>
          <cell r="AG1328"/>
          <cell r="AH1328"/>
          <cell r="AI1328"/>
          <cell r="AJ1328"/>
          <cell r="AK1328"/>
          <cell r="AL1328"/>
          <cell r="AM1328"/>
          <cell r="AO1328"/>
          <cell r="AP1328">
            <v>19.04</v>
          </cell>
          <cell r="AQ1328"/>
          <cell r="AR1328"/>
          <cell r="AS1328"/>
          <cell r="AU1328"/>
          <cell r="AV1328"/>
          <cell r="AW1328" t="str">
            <v/>
          </cell>
        </row>
        <row r="1329">
          <cell r="A1329">
            <v>1327</v>
          </cell>
          <cell r="B1329">
            <v>2025</v>
          </cell>
          <cell r="C1329"/>
          <cell r="D1329" t="str">
            <v>001J1000003m7pJIAQ</v>
          </cell>
          <cell r="E1329" t="str">
            <v>M/S GANESH TRADING COMPANY</v>
          </cell>
          <cell r="F1329" t="str">
            <v>UTTARAKHAND</v>
          </cell>
          <cell r="G1329" t="str">
            <v>NAINITAL</v>
          </cell>
          <cell r="H1329" t="str">
            <v>Haldwani</v>
          </cell>
          <cell r="I1329" t="str">
            <v>SHIVA SALES INDIA CORPORATION</v>
          </cell>
          <cell r="J1329" t="str">
            <v>Manoj Yadav</v>
          </cell>
          <cell r="K1329"/>
          <cell r="L1329" t="str">
            <v>C12821</v>
          </cell>
          <cell r="M1329" t="str">
            <v>North</v>
          </cell>
          <cell r="N1329">
            <v>263139</v>
          </cell>
          <cell r="O1329" t="str">
            <v>05AADFG6519R1ZY</v>
          </cell>
          <cell r="P1329">
            <v>9412086950</v>
          </cell>
          <cell r="Q1329" t="str">
            <v>Aug'25</v>
          </cell>
          <cell r="R1329">
            <v>2026</v>
          </cell>
          <cell r="S1329"/>
          <cell r="T1329">
            <v>200</v>
          </cell>
          <cell r="U1329">
            <v>0</v>
          </cell>
          <cell r="V1329" t="str">
            <v>Challenger</v>
          </cell>
          <cell r="W1329"/>
          <cell r="X1329"/>
          <cell r="Y1329"/>
          <cell r="Z1329"/>
          <cell r="AA1329"/>
          <cell r="AB1329"/>
          <cell r="AC1329"/>
          <cell r="AD1329"/>
          <cell r="AE1329"/>
          <cell r="AF1329"/>
          <cell r="AG1329"/>
          <cell r="AH1329"/>
          <cell r="AI1329"/>
          <cell r="AJ1329"/>
          <cell r="AK1329"/>
          <cell r="AL1329"/>
          <cell r="AM1329"/>
          <cell r="AO1329"/>
          <cell r="AP1329">
            <v>20.02</v>
          </cell>
          <cell r="AQ1329"/>
          <cell r="AR1329"/>
          <cell r="AS1329"/>
          <cell r="AU1329"/>
          <cell r="AV1329"/>
          <cell r="AW1329" t="str">
            <v/>
          </cell>
        </row>
        <row r="1330">
          <cell r="A1330">
            <v>1328</v>
          </cell>
          <cell r="B1330">
            <v>2025</v>
          </cell>
          <cell r="C1330"/>
          <cell r="D1330" t="str">
            <v>0015g00001c3qlkAAA</v>
          </cell>
          <cell r="E1330" t="str">
            <v>PARAS IRON STORE</v>
          </cell>
          <cell r="F1330" t="str">
            <v>HARYANA</v>
          </cell>
          <cell r="G1330" t="str">
            <v>AMBALA</v>
          </cell>
          <cell r="H1330" t="str">
            <v>Ambala</v>
          </cell>
          <cell r="I1330" t="str">
            <v>RAMDOOT UDHYOG PRIVATE LIMITED</v>
          </cell>
          <cell r="J1330" t="str">
            <v>Deepak Dhiman</v>
          </cell>
          <cell r="K1330"/>
          <cell r="L1330" t="str">
            <v>C13168</v>
          </cell>
          <cell r="M1330" t="str">
            <v>North</v>
          </cell>
          <cell r="N1330">
            <v>134003</v>
          </cell>
          <cell r="O1330" t="str">
            <v>06AIKPC9756D1Z7</v>
          </cell>
          <cell r="P1330">
            <v>9466506039</v>
          </cell>
          <cell r="Q1330" t="str">
            <v>Aug'25</v>
          </cell>
          <cell r="R1330">
            <v>2026</v>
          </cell>
          <cell r="S1330"/>
          <cell r="T1330">
            <v>70</v>
          </cell>
          <cell r="U1330">
            <v>0</v>
          </cell>
          <cell r="V1330" t="str">
            <v>Challenger</v>
          </cell>
          <cell r="W1330"/>
          <cell r="X1330"/>
          <cell r="Y1330"/>
          <cell r="Z1330"/>
          <cell r="AA1330"/>
          <cell r="AB1330"/>
          <cell r="AC1330"/>
          <cell r="AD1330"/>
          <cell r="AE1330"/>
          <cell r="AF1330"/>
          <cell r="AG1330"/>
          <cell r="AH1330"/>
          <cell r="AI1330"/>
          <cell r="AJ1330"/>
          <cell r="AK1330"/>
          <cell r="AL1330"/>
          <cell r="AM1330"/>
          <cell r="AO1330"/>
          <cell r="AP1330">
            <v>12.04</v>
          </cell>
          <cell r="AQ1330">
            <v>5.09</v>
          </cell>
          <cell r="AR1330"/>
          <cell r="AS1330"/>
          <cell r="AU1330"/>
          <cell r="AV1330"/>
          <cell r="AW1330" t="str">
            <v/>
          </cell>
        </row>
        <row r="1331">
          <cell r="A1331">
            <v>1329</v>
          </cell>
          <cell r="B1331">
            <v>2025</v>
          </cell>
          <cell r="C1331"/>
          <cell r="D1331" t="str">
            <v>001fw000003sW2rAAE</v>
          </cell>
          <cell r="E1331" t="str">
            <v>M/S RAJESH FORWARDING COMPANY</v>
          </cell>
          <cell r="F1331" t="str">
            <v>ODISHA</v>
          </cell>
          <cell r="G1331" t="str">
            <v>KORAPUT</v>
          </cell>
          <cell r="H1331">
            <v>0</v>
          </cell>
          <cell r="I1331" t="str">
            <v>SACHDEVA ISPAT PVT LTD</v>
          </cell>
          <cell r="J1331" t="str">
            <v>Amit Behera</v>
          </cell>
          <cell r="K1331"/>
          <cell r="L1331" t="str">
            <v>C12823</v>
          </cell>
          <cell r="M1331" t="str">
            <v>Central</v>
          </cell>
          <cell r="N1331">
            <v>764001</v>
          </cell>
          <cell r="O1331" t="str">
            <v>21ADCPJ2905J1Z1</v>
          </cell>
          <cell r="P1331">
            <v>9437031134</v>
          </cell>
          <cell r="Q1331" t="str">
            <v>Aug'25</v>
          </cell>
          <cell r="R1331">
            <v>2026</v>
          </cell>
          <cell r="S1331"/>
          <cell r="T1331" t="str">
            <v/>
          </cell>
          <cell r="U1331">
            <v>0</v>
          </cell>
          <cell r="V1331" t="str">
            <v>Potential Not updated</v>
          </cell>
          <cell r="W1331"/>
          <cell r="X1331"/>
          <cell r="Y1331"/>
          <cell r="Z1331"/>
          <cell r="AA1331"/>
          <cell r="AB1331"/>
          <cell r="AC1331"/>
          <cell r="AD1331"/>
          <cell r="AE1331"/>
          <cell r="AF1331"/>
          <cell r="AG1331"/>
          <cell r="AH1331"/>
          <cell r="AI1331"/>
          <cell r="AJ1331"/>
          <cell r="AK1331"/>
          <cell r="AL1331"/>
          <cell r="AM1331"/>
          <cell r="AO1331"/>
          <cell r="AP1331">
            <v>30.12</v>
          </cell>
          <cell r="AQ1331"/>
          <cell r="AR1331"/>
          <cell r="AS1331"/>
          <cell r="AU1331"/>
          <cell r="AV1331"/>
          <cell r="AW1331" t="str">
            <v/>
          </cell>
        </row>
        <row r="1332">
          <cell r="A1332">
            <v>1330</v>
          </cell>
          <cell r="B1332">
            <v>2025</v>
          </cell>
          <cell r="C1332"/>
          <cell r="D1332" t="str">
            <v>001J100000Tsn7YIAR</v>
          </cell>
          <cell r="E1332" t="str">
            <v>M/S JAIN STEELS</v>
          </cell>
          <cell r="F1332" t="str">
            <v>JHARKHAND</v>
          </cell>
          <cell r="G1332" t="str">
            <v>RANCHI</v>
          </cell>
          <cell r="H1332" t="str">
            <v>Ratu</v>
          </cell>
          <cell r="I1332" t="str">
            <v>M/s REAL DREAMS ENTERPRISES</v>
          </cell>
          <cell r="J1332" t="str">
            <v>Susmit Kumar</v>
          </cell>
          <cell r="K1332"/>
          <cell r="L1332" t="str">
            <v>001J100000PHe79IAD</v>
          </cell>
          <cell r="M1332" t="str">
            <v>East</v>
          </cell>
          <cell r="N1332">
            <v>835303</v>
          </cell>
          <cell r="O1332" t="str">
            <v>20ABRPJ0209L1ZV</v>
          </cell>
          <cell r="P1332">
            <v>9835121606</v>
          </cell>
          <cell r="Q1332" t="str">
            <v>Aug'25</v>
          </cell>
          <cell r="R1332">
            <v>2026</v>
          </cell>
          <cell r="S1332"/>
          <cell r="T1332">
            <v>300</v>
          </cell>
          <cell r="U1332">
            <v>0</v>
          </cell>
          <cell r="V1332" t="str">
            <v>Alien</v>
          </cell>
          <cell r="W1332"/>
          <cell r="X1332"/>
          <cell r="Y1332"/>
          <cell r="Z1332"/>
          <cell r="AA1332"/>
          <cell r="AB1332"/>
          <cell r="AC1332"/>
          <cell r="AD1332"/>
          <cell r="AE1332"/>
          <cell r="AF1332"/>
          <cell r="AG1332"/>
          <cell r="AH1332"/>
          <cell r="AI1332"/>
          <cell r="AJ1332"/>
          <cell r="AK1332"/>
          <cell r="AL1332"/>
          <cell r="AM1332"/>
          <cell r="AO1332"/>
          <cell r="AP1332">
            <v>5.15</v>
          </cell>
          <cell r="AQ1332"/>
          <cell r="AR1332"/>
          <cell r="AS1332"/>
          <cell r="AU1332"/>
          <cell r="AV1332"/>
          <cell r="AW1332">
            <v>5</v>
          </cell>
        </row>
        <row r="1333">
          <cell r="A1333">
            <v>1331</v>
          </cell>
          <cell r="B1333">
            <v>2025</v>
          </cell>
          <cell r="C1333"/>
          <cell r="D1333" t="str">
            <v>001fw000004718PAAQ</v>
          </cell>
          <cell r="E1333" t="str">
            <v>GOENKA STEEL AND CEMENT SUPPLIER</v>
          </cell>
          <cell r="F1333" t="str">
            <v>WEST BENGAL</v>
          </cell>
          <cell r="G1333" t="str">
            <v>BANKURA</v>
          </cell>
          <cell r="H1333">
            <v>0</v>
          </cell>
          <cell r="I1333" t="str">
            <v>JAI MATA DI STEELS</v>
          </cell>
          <cell r="J1333" t="str">
            <v>Sambit Majumdar</v>
          </cell>
          <cell r="K1333"/>
          <cell r="L1333" t="str">
            <v>001J100000RydNHIA2</v>
          </cell>
          <cell r="M1333" t="str">
            <v>East</v>
          </cell>
          <cell r="N1333">
            <v>722101</v>
          </cell>
          <cell r="O1333" t="str">
            <v>19AMAPN7007Q1ZK</v>
          </cell>
          <cell r="P1333">
            <v>9382657741</v>
          </cell>
          <cell r="Q1333" t="str">
            <v>Aug'25</v>
          </cell>
          <cell r="R1333">
            <v>2026</v>
          </cell>
          <cell r="S1333"/>
          <cell r="T1333">
            <v>300</v>
          </cell>
          <cell r="U1333">
            <v>0</v>
          </cell>
          <cell r="V1333" t="str">
            <v>Alien</v>
          </cell>
          <cell r="W1333"/>
          <cell r="X1333"/>
          <cell r="Y1333"/>
          <cell r="Z1333"/>
          <cell r="AA1333"/>
          <cell r="AB1333"/>
          <cell r="AC1333"/>
          <cell r="AD1333"/>
          <cell r="AE1333"/>
          <cell r="AF1333"/>
          <cell r="AG1333"/>
          <cell r="AH1333"/>
          <cell r="AI1333"/>
          <cell r="AJ1333"/>
          <cell r="AK1333"/>
          <cell r="AL1333"/>
          <cell r="AM1333"/>
          <cell r="AO1333"/>
          <cell r="AP1333">
            <v>12.98</v>
          </cell>
          <cell r="AQ1333"/>
          <cell r="AR1333"/>
          <cell r="AS1333">
            <v>29.71</v>
          </cell>
          <cell r="AU1333"/>
          <cell r="AV1333"/>
          <cell r="AW1333" t="str">
            <v/>
          </cell>
        </row>
        <row r="1334">
          <cell r="A1334">
            <v>1332</v>
          </cell>
          <cell r="B1334">
            <v>2025</v>
          </cell>
          <cell r="C1334"/>
          <cell r="D1334" t="str">
            <v>001J100000TsJTNIA3</v>
          </cell>
          <cell r="E1334" t="str">
            <v>M/S SAMIKSHA AND SIDDHI ENTERPRISES</v>
          </cell>
          <cell r="F1334" t="str">
            <v>UTTAR PRADESH</v>
          </cell>
          <cell r="G1334" t="str">
            <v>MAHARAJGANJ</v>
          </cell>
          <cell r="H1334">
            <v>0</v>
          </cell>
          <cell r="I1334" t="str">
            <v>GOBINDGARH IRON LLP</v>
          </cell>
          <cell r="J1334" t="str">
            <v>Mohd Ansari</v>
          </cell>
          <cell r="K1334"/>
          <cell r="L1334" t="str">
            <v>C12817</v>
          </cell>
          <cell r="M1334" t="str">
            <v>North</v>
          </cell>
          <cell r="N1334">
            <v>273301</v>
          </cell>
          <cell r="O1334" t="str">
            <v>09BCPPP5805G1Z7</v>
          </cell>
          <cell r="P1334">
            <v>9451213660</v>
          </cell>
          <cell r="Q1334" t="str">
            <v>Aug'25</v>
          </cell>
          <cell r="R1334">
            <v>2026</v>
          </cell>
          <cell r="S1334"/>
          <cell r="T1334">
            <v>20</v>
          </cell>
          <cell r="U1334">
            <v>0.23333333333333334</v>
          </cell>
          <cell r="V1334" t="str">
            <v>Friendly</v>
          </cell>
          <cell r="W1334"/>
          <cell r="X1334"/>
          <cell r="Y1334"/>
          <cell r="Z1334"/>
          <cell r="AA1334"/>
          <cell r="AB1334"/>
          <cell r="AC1334"/>
          <cell r="AD1334"/>
          <cell r="AE1334"/>
          <cell r="AF1334"/>
          <cell r="AG1334"/>
          <cell r="AH1334"/>
          <cell r="AI1334"/>
          <cell r="AJ1334"/>
          <cell r="AK1334"/>
          <cell r="AL1334"/>
          <cell r="AM1334"/>
          <cell r="AO1334"/>
          <cell r="AP1334">
            <v>20.23</v>
          </cell>
          <cell r="AQ1334"/>
          <cell r="AR1334">
            <v>2</v>
          </cell>
          <cell r="AS1334">
            <v>2</v>
          </cell>
          <cell r="AU1334">
            <v>14</v>
          </cell>
          <cell r="AV1334"/>
          <cell r="AW1334">
            <v>14</v>
          </cell>
        </row>
        <row r="1335">
          <cell r="A1335">
            <v>1333</v>
          </cell>
          <cell r="B1335">
            <v>2025</v>
          </cell>
          <cell r="C1335"/>
          <cell r="D1335" t="str">
            <v>001fw000004MYgfAAG</v>
          </cell>
          <cell r="E1335" t="str">
            <v>SHARVIL ENTERPRISES</v>
          </cell>
          <cell r="F1335" t="str">
            <v>HARYANA</v>
          </cell>
          <cell r="G1335" t="str">
            <v>KURUKSHETRA</v>
          </cell>
          <cell r="H1335">
            <v>0</v>
          </cell>
          <cell r="I1335" t="str">
            <v>RAMDOOT UDHYOG PRIVATE LIMITED</v>
          </cell>
          <cell r="J1335" t="str">
            <v>Naseem Makkar</v>
          </cell>
          <cell r="K1335"/>
          <cell r="L1335" t="str">
            <v>C13168</v>
          </cell>
          <cell r="M1335" t="str">
            <v>North</v>
          </cell>
          <cell r="N1335">
            <v>136128</v>
          </cell>
          <cell r="O1335" t="str">
            <v>06BULPG4423M1ZG</v>
          </cell>
          <cell r="P1335">
            <v>8607248445</v>
          </cell>
          <cell r="Q1335" t="str">
            <v>Aug'25</v>
          </cell>
          <cell r="R1335">
            <v>2026</v>
          </cell>
          <cell r="S1335"/>
          <cell r="T1335">
            <v>40</v>
          </cell>
          <cell r="U1335">
            <v>0</v>
          </cell>
          <cell r="V1335" t="str">
            <v>Minor</v>
          </cell>
          <cell r="W1335"/>
          <cell r="X1335"/>
          <cell r="Y1335"/>
          <cell r="Z1335"/>
          <cell r="AA1335"/>
          <cell r="AB1335"/>
          <cell r="AC1335"/>
          <cell r="AD1335"/>
          <cell r="AE1335"/>
          <cell r="AF1335"/>
          <cell r="AG1335"/>
          <cell r="AH1335"/>
          <cell r="AI1335"/>
          <cell r="AJ1335"/>
          <cell r="AK1335"/>
          <cell r="AL1335"/>
          <cell r="AM1335"/>
          <cell r="AO1335"/>
          <cell r="AP1335">
            <v>12.48</v>
          </cell>
          <cell r="AQ1335"/>
          <cell r="AR1335"/>
          <cell r="AS1335"/>
          <cell r="AU1335"/>
          <cell r="AV1335"/>
          <cell r="AW1335" t="str">
            <v/>
          </cell>
        </row>
        <row r="1336">
          <cell r="A1336">
            <v>1334</v>
          </cell>
          <cell r="B1336">
            <v>2025</v>
          </cell>
          <cell r="C1336"/>
          <cell r="D1336" t="str">
            <v>001J100000JsPbfIAF</v>
          </cell>
          <cell r="E1336" t="str">
            <v>Ratnaraj Traders Gandhinagar Indore</v>
          </cell>
          <cell r="F1336" t="str">
            <v>MADHYA PRADESH</v>
          </cell>
          <cell r="G1336" t="str">
            <v>INDORE</v>
          </cell>
          <cell r="H1336" t="str">
            <v>Indore</v>
          </cell>
          <cell r="I1336" t="str">
            <v>R. K. ENTERPRISES</v>
          </cell>
          <cell r="J1336" t="str">
            <v>Yogeshwar Richhariya</v>
          </cell>
          <cell r="K1336"/>
          <cell r="L1336" t="str">
            <v>001J1000005ZfroIAC</v>
          </cell>
          <cell r="M1336" t="str">
            <v>Central</v>
          </cell>
          <cell r="N1336">
            <v>453112</v>
          </cell>
          <cell r="O1336" t="str">
            <v>23DCJPK0955A1Z1</v>
          </cell>
          <cell r="P1336">
            <v>8989834203</v>
          </cell>
          <cell r="Q1336" t="str">
            <v>Aug'25</v>
          </cell>
          <cell r="R1336">
            <v>2026</v>
          </cell>
          <cell r="S1336"/>
          <cell r="T1336">
            <v>100</v>
          </cell>
          <cell r="U1336">
            <v>0.10333333333333333</v>
          </cell>
          <cell r="V1336" t="str">
            <v>Star</v>
          </cell>
          <cell r="W1336"/>
          <cell r="X1336"/>
          <cell r="Y1336"/>
          <cell r="Z1336"/>
          <cell r="AA1336"/>
          <cell r="AB1336"/>
          <cell r="AC1336"/>
          <cell r="AD1336"/>
          <cell r="AE1336"/>
          <cell r="AF1336"/>
          <cell r="AG1336"/>
          <cell r="AH1336"/>
          <cell r="AI1336"/>
          <cell r="AJ1336"/>
          <cell r="AK1336"/>
          <cell r="AL1336"/>
          <cell r="AM1336"/>
          <cell r="AO1336"/>
          <cell r="AP1336">
            <v>11.96</v>
          </cell>
          <cell r="AQ1336">
            <v>10</v>
          </cell>
          <cell r="AR1336">
            <v>2</v>
          </cell>
          <cell r="AS1336"/>
          <cell r="AU1336">
            <v>31</v>
          </cell>
          <cell r="AV1336"/>
          <cell r="AW1336">
            <v>4</v>
          </cell>
        </row>
        <row r="1337">
          <cell r="A1337">
            <v>1335</v>
          </cell>
          <cell r="B1337">
            <v>2025</v>
          </cell>
          <cell r="C1337"/>
          <cell r="D1337" t="str">
            <v>001J100000S15o9IAB</v>
          </cell>
          <cell r="E1337" t="str">
            <v>DUTTA TRADERS</v>
          </cell>
          <cell r="F1337" t="str">
            <v>WEST BENGAL</v>
          </cell>
          <cell r="G1337" t="str">
            <v>MURSHIDABAD</v>
          </cell>
          <cell r="H1337" t="str">
            <v>Bharatpur</v>
          </cell>
          <cell r="I1337" t="str">
            <v>CHANDRA TRADERS</v>
          </cell>
          <cell r="J1337" t="str">
            <v>Shirshendu saha</v>
          </cell>
          <cell r="K1337"/>
          <cell r="L1337" t="str">
            <v>001J100000RyPTBIA3</v>
          </cell>
          <cell r="M1337" t="str">
            <v>East</v>
          </cell>
          <cell r="N1337">
            <v>742301</v>
          </cell>
          <cell r="O1337" t="str">
            <v>19BCZPD9010M1ZY</v>
          </cell>
          <cell r="P1337">
            <v>9735242537</v>
          </cell>
          <cell r="Q1337" t="str">
            <v>Aug'25</v>
          </cell>
          <cell r="R1337">
            <v>2026</v>
          </cell>
          <cell r="S1337"/>
          <cell r="T1337">
            <v>300</v>
          </cell>
          <cell r="U1337">
            <v>0</v>
          </cell>
          <cell r="V1337" t="str">
            <v>Alien</v>
          </cell>
          <cell r="W1337"/>
          <cell r="X1337"/>
          <cell r="Y1337"/>
          <cell r="Z1337"/>
          <cell r="AA1337"/>
          <cell r="AB1337"/>
          <cell r="AC1337"/>
          <cell r="AD1337"/>
          <cell r="AE1337"/>
          <cell r="AF1337"/>
          <cell r="AG1337"/>
          <cell r="AH1337"/>
          <cell r="AI1337"/>
          <cell r="AJ1337"/>
          <cell r="AK1337"/>
          <cell r="AL1337"/>
          <cell r="AM1337"/>
          <cell r="AO1337"/>
          <cell r="AP1337">
            <v>5</v>
          </cell>
          <cell r="AQ1337">
            <v>5</v>
          </cell>
          <cell r="AR1337"/>
          <cell r="AS1337">
            <v>2</v>
          </cell>
          <cell r="AU1337"/>
          <cell r="AV1337"/>
          <cell r="AW1337" t="str">
            <v/>
          </cell>
        </row>
        <row r="1338">
          <cell r="A1338">
            <v>1336</v>
          </cell>
          <cell r="B1338">
            <v>2025</v>
          </cell>
          <cell r="C1338"/>
          <cell r="D1338" t="str">
            <v>001fw000004Ok2hAAC</v>
          </cell>
          <cell r="E1338" t="str">
            <v>TARA MAA HARDWARE</v>
          </cell>
          <cell r="F1338" t="str">
            <v>WEST BENGAL</v>
          </cell>
          <cell r="G1338" t="str">
            <v>MURSHIDABAD</v>
          </cell>
          <cell r="H1338">
            <v>0</v>
          </cell>
          <cell r="I1338" t="str">
            <v>CHANDRA TRADERS</v>
          </cell>
          <cell r="J1338" t="str">
            <v>Shirshendu saha</v>
          </cell>
          <cell r="K1338"/>
          <cell r="L1338" t="str">
            <v>001J100000RyPTBIA3</v>
          </cell>
          <cell r="M1338" t="str">
            <v>East</v>
          </cell>
          <cell r="N1338">
            <v>742401</v>
          </cell>
          <cell r="O1338" t="str">
            <v>19BCIPD3736R1Z0</v>
          </cell>
          <cell r="P1338">
            <v>7679750395</v>
          </cell>
          <cell r="Q1338" t="str">
            <v>Aug'25</v>
          </cell>
          <cell r="R1338">
            <v>2026</v>
          </cell>
          <cell r="S1338"/>
          <cell r="T1338">
            <v>125</v>
          </cell>
          <cell r="U1338">
            <v>0</v>
          </cell>
          <cell r="V1338" t="str">
            <v>Challenger</v>
          </cell>
          <cell r="W1338"/>
          <cell r="X1338"/>
          <cell r="Y1338"/>
          <cell r="Z1338"/>
          <cell r="AA1338"/>
          <cell r="AB1338"/>
          <cell r="AC1338"/>
          <cell r="AD1338"/>
          <cell r="AE1338"/>
          <cell r="AF1338"/>
          <cell r="AG1338"/>
          <cell r="AH1338"/>
          <cell r="AI1338"/>
          <cell r="AJ1338"/>
          <cell r="AK1338"/>
          <cell r="AL1338"/>
          <cell r="AM1338"/>
          <cell r="AO1338"/>
          <cell r="AP1338">
            <v>5</v>
          </cell>
          <cell r="AQ1338"/>
          <cell r="AR1338"/>
          <cell r="AS1338"/>
          <cell r="AU1338"/>
          <cell r="AV1338"/>
          <cell r="AW1338" t="str">
            <v/>
          </cell>
        </row>
        <row r="1339">
          <cell r="A1339">
            <v>1337</v>
          </cell>
          <cell r="B1339">
            <v>2025</v>
          </cell>
          <cell r="C1339"/>
          <cell r="D1339" t="str">
            <v>001J100000VnrNEIAZ</v>
          </cell>
          <cell r="E1339" t="str">
            <v>MUKTI MOHAN MONDAL</v>
          </cell>
          <cell r="F1339" t="str">
            <v>WEST BENGAL</v>
          </cell>
          <cell r="G1339" t="str">
            <v>MURSHIDABAD</v>
          </cell>
          <cell r="H1339">
            <v>0</v>
          </cell>
          <cell r="I1339" t="str">
            <v>CHANDRA TRADERS</v>
          </cell>
          <cell r="J1339" t="str">
            <v>Shirshendu saha</v>
          </cell>
          <cell r="K1339"/>
          <cell r="L1339" t="str">
            <v>001J100000RyPTBIA3</v>
          </cell>
          <cell r="M1339" t="str">
            <v>East</v>
          </cell>
          <cell r="N1339">
            <v>742405</v>
          </cell>
          <cell r="O1339" t="str">
            <v>19ADQPM9066R1Z7</v>
          </cell>
          <cell r="P1339">
            <v>6297151535</v>
          </cell>
          <cell r="Q1339" t="str">
            <v>Aug'25</v>
          </cell>
          <cell r="R1339">
            <v>2026</v>
          </cell>
          <cell r="S1339"/>
          <cell r="T1339">
            <v>35</v>
          </cell>
          <cell r="U1339">
            <v>0</v>
          </cell>
          <cell r="V1339" t="str">
            <v>Minor</v>
          </cell>
          <cell r="W1339"/>
          <cell r="X1339"/>
          <cell r="Y1339"/>
          <cell r="Z1339"/>
          <cell r="AA1339"/>
          <cell r="AB1339"/>
          <cell r="AC1339"/>
          <cell r="AD1339"/>
          <cell r="AE1339"/>
          <cell r="AF1339"/>
          <cell r="AG1339"/>
          <cell r="AH1339"/>
          <cell r="AI1339"/>
          <cell r="AJ1339"/>
          <cell r="AK1339"/>
          <cell r="AL1339"/>
          <cell r="AM1339"/>
          <cell r="AO1339"/>
          <cell r="AP1339">
            <v>1</v>
          </cell>
          <cell r="AQ1339"/>
          <cell r="AR1339"/>
          <cell r="AS1339"/>
          <cell r="AU1339"/>
          <cell r="AV1339"/>
          <cell r="AW1339" t="str">
            <v/>
          </cell>
        </row>
        <row r="1340">
          <cell r="A1340">
            <v>1338</v>
          </cell>
          <cell r="B1340">
            <v>2025</v>
          </cell>
          <cell r="C1340"/>
          <cell r="D1340" t="str">
            <v>001J1000005aX0RIAU</v>
          </cell>
          <cell r="E1340" t="str">
            <v>DARSHAN ENTERPRISES</v>
          </cell>
          <cell r="F1340" t="str">
            <v>RAJASTHAN</v>
          </cell>
          <cell r="G1340" t="str">
            <v>RAJSAMAND</v>
          </cell>
          <cell r="H1340" t="str">
            <v>Nathdwara</v>
          </cell>
          <cell r="I1340" t="str">
            <v>J P ALLOYS</v>
          </cell>
          <cell r="J1340" t="str">
            <v>Pushpendra Kumar</v>
          </cell>
          <cell r="K1340"/>
          <cell r="L1340" t="str">
            <v>C13188</v>
          </cell>
          <cell r="M1340" t="str">
            <v>North</v>
          </cell>
          <cell r="N1340">
            <v>313301</v>
          </cell>
          <cell r="O1340" t="str">
            <v>08DWQPP0355C1ZE</v>
          </cell>
          <cell r="P1340">
            <v>8003447518</v>
          </cell>
          <cell r="Q1340" t="str">
            <v>Aug'25</v>
          </cell>
          <cell r="R1340">
            <v>2026</v>
          </cell>
          <cell r="S1340"/>
          <cell r="T1340">
            <v>80</v>
          </cell>
          <cell r="U1340">
            <v>0</v>
          </cell>
          <cell r="V1340" t="str">
            <v>Challenger</v>
          </cell>
          <cell r="W1340"/>
          <cell r="X1340"/>
          <cell r="Y1340"/>
          <cell r="Z1340"/>
          <cell r="AA1340"/>
          <cell r="AB1340"/>
          <cell r="AC1340"/>
          <cell r="AD1340"/>
          <cell r="AE1340"/>
          <cell r="AF1340"/>
          <cell r="AG1340"/>
          <cell r="AH1340"/>
          <cell r="AI1340"/>
          <cell r="AJ1340"/>
          <cell r="AK1340"/>
          <cell r="AL1340"/>
          <cell r="AM1340"/>
          <cell r="AO1340"/>
          <cell r="AP1340">
            <v>26.8</v>
          </cell>
          <cell r="AQ1340"/>
          <cell r="AR1340"/>
          <cell r="AS1340"/>
          <cell r="AU1340"/>
          <cell r="AV1340"/>
          <cell r="AW1340" t="str">
            <v/>
          </cell>
        </row>
        <row r="1341">
          <cell r="A1341">
            <v>1339</v>
          </cell>
          <cell r="B1341">
            <v>2025</v>
          </cell>
          <cell r="C1341"/>
          <cell r="D1341" t="str">
            <v>001fw00000442SSAAY</v>
          </cell>
          <cell r="E1341" t="str">
            <v>GANESHAAY METALS</v>
          </cell>
          <cell r="F1341" t="str">
            <v>RAJASTHAN</v>
          </cell>
          <cell r="G1341" t="str">
            <v>RAJSAMAND</v>
          </cell>
          <cell r="H1341">
            <v>0</v>
          </cell>
          <cell r="I1341" t="str">
            <v>J P ALLOYS</v>
          </cell>
          <cell r="J1341" t="str">
            <v>Pushpendra Kumar</v>
          </cell>
          <cell r="K1341"/>
          <cell r="L1341" t="str">
            <v>C13188</v>
          </cell>
          <cell r="M1341" t="str">
            <v>North</v>
          </cell>
          <cell r="N1341">
            <v>313342</v>
          </cell>
          <cell r="O1341" t="str">
            <v>08GBNPD7863Q1ZL</v>
          </cell>
          <cell r="P1341">
            <v>7014253921</v>
          </cell>
          <cell r="Q1341" t="str">
            <v>Aug'25</v>
          </cell>
          <cell r="R1341">
            <v>2026</v>
          </cell>
          <cell r="S1341"/>
          <cell r="T1341">
            <v>60</v>
          </cell>
          <cell r="U1341">
            <v>0.45755555555555555</v>
          </cell>
          <cell r="V1341" t="str">
            <v>Star</v>
          </cell>
          <cell r="W1341"/>
          <cell r="X1341"/>
          <cell r="Y1341"/>
          <cell r="Z1341"/>
          <cell r="AA1341"/>
          <cell r="AB1341"/>
          <cell r="AC1341"/>
          <cell r="AD1341"/>
          <cell r="AE1341"/>
          <cell r="AF1341"/>
          <cell r="AG1341"/>
          <cell r="AH1341"/>
          <cell r="AI1341"/>
          <cell r="AJ1341"/>
          <cell r="AK1341"/>
          <cell r="AL1341"/>
          <cell r="AM1341"/>
          <cell r="AO1341"/>
          <cell r="AP1341">
            <v>21.04</v>
          </cell>
          <cell r="AQ1341"/>
          <cell r="AR1341"/>
          <cell r="AS1341"/>
          <cell r="AT1341">
            <v>41.29</v>
          </cell>
          <cell r="AU1341">
            <v>20</v>
          </cell>
          <cell r="AV1341">
            <v>21.07</v>
          </cell>
          <cell r="AW1341" t="str">
            <v/>
          </cell>
        </row>
        <row r="1342">
          <cell r="A1342">
            <v>1340</v>
          </cell>
          <cell r="B1342">
            <v>2025</v>
          </cell>
          <cell r="C1342"/>
          <cell r="D1342" t="str">
            <v>0015g00001ZSqyHAAT</v>
          </cell>
          <cell r="E1342" t="str">
            <v>M/S MADAAN STEELS</v>
          </cell>
          <cell r="F1342" t="str">
            <v>UTTARAKHAND</v>
          </cell>
          <cell r="G1342" t="str">
            <v>UDAM SINGH NAGAR</v>
          </cell>
          <cell r="H1342" t="str">
            <v>Kichha</v>
          </cell>
          <cell r="I1342" t="str">
            <v>SHIVA SALES INDIA CORPORATION</v>
          </cell>
          <cell r="J1342" t="str">
            <v>Manoj Yadav</v>
          </cell>
          <cell r="K1342"/>
          <cell r="L1342" t="str">
            <v>C12821</v>
          </cell>
          <cell r="M1342" t="str">
            <v>North</v>
          </cell>
          <cell r="N1342">
            <v>263148</v>
          </cell>
          <cell r="O1342" t="str">
            <v>05AARFM1304Q1ZZ</v>
          </cell>
          <cell r="P1342">
            <v>9837066601</v>
          </cell>
          <cell r="Q1342" t="str">
            <v>Aug'25</v>
          </cell>
          <cell r="R1342">
            <v>2026</v>
          </cell>
          <cell r="S1342"/>
          <cell r="T1342">
            <v>60</v>
          </cell>
          <cell r="U1342">
            <v>0</v>
          </cell>
          <cell r="V1342" t="str">
            <v>Challenger</v>
          </cell>
          <cell r="W1342"/>
          <cell r="X1342"/>
          <cell r="Y1342"/>
          <cell r="Z1342"/>
          <cell r="AA1342"/>
          <cell r="AB1342"/>
          <cell r="AC1342"/>
          <cell r="AD1342"/>
          <cell r="AE1342"/>
          <cell r="AF1342"/>
          <cell r="AG1342"/>
          <cell r="AH1342"/>
          <cell r="AI1342"/>
          <cell r="AJ1342"/>
          <cell r="AK1342"/>
          <cell r="AL1342"/>
          <cell r="AM1342"/>
          <cell r="AO1342"/>
          <cell r="AP1342">
            <v>10</v>
          </cell>
          <cell r="AQ1342"/>
          <cell r="AR1342"/>
          <cell r="AS1342"/>
          <cell r="AU1342"/>
          <cell r="AV1342"/>
          <cell r="AW1342" t="str">
            <v/>
          </cell>
        </row>
        <row r="1343">
          <cell r="A1343">
            <v>1341</v>
          </cell>
          <cell r="B1343">
            <v>2025</v>
          </cell>
          <cell r="C1343"/>
          <cell r="D1343" t="str">
            <v>0015g00001dHXoaAAG</v>
          </cell>
          <cell r="E1343" t="str">
            <v>M/S PURAN CHAND &amp; COMPANY</v>
          </cell>
          <cell r="F1343" t="str">
            <v>UTTARAKHAND</v>
          </cell>
          <cell r="G1343" t="str">
            <v>DEHRADUN</v>
          </cell>
          <cell r="H1343" t="str">
            <v>Dehradun</v>
          </cell>
          <cell r="I1343" t="str">
            <v>SHIVA SALES INDIA CORPORATION</v>
          </cell>
          <cell r="J1343" t="str">
            <v>Ravi Kumar</v>
          </cell>
          <cell r="K1343"/>
          <cell r="L1343" t="str">
            <v>C12821</v>
          </cell>
          <cell r="M1343" t="str">
            <v>North</v>
          </cell>
          <cell r="N1343">
            <v>248001</v>
          </cell>
          <cell r="O1343" t="str">
            <v>05AAFFP3593G1Z6</v>
          </cell>
          <cell r="P1343">
            <v>9650546253</v>
          </cell>
          <cell r="Q1343" t="str">
            <v>Aug'25</v>
          </cell>
          <cell r="R1343">
            <v>2026</v>
          </cell>
          <cell r="S1343"/>
          <cell r="T1343">
            <v>45</v>
          </cell>
          <cell r="U1343">
            <v>0</v>
          </cell>
          <cell r="V1343" t="str">
            <v>Minor</v>
          </cell>
          <cell r="W1343"/>
          <cell r="X1343"/>
          <cell r="Y1343"/>
          <cell r="Z1343"/>
          <cell r="AA1343"/>
          <cell r="AB1343"/>
          <cell r="AC1343"/>
          <cell r="AD1343"/>
          <cell r="AE1343"/>
          <cell r="AF1343"/>
          <cell r="AG1343"/>
          <cell r="AH1343"/>
          <cell r="AI1343"/>
          <cell r="AJ1343"/>
          <cell r="AK1343"/>
          <cell r="AL1343"/>
          <cell r="AM1343"/>
          <cell r="AO1343"/>
          <cell r="AP1343">
            <v>4.5</v>
          </cell>
          <cell r="AQ1343"/>
          <cell r="AR1343"/>
          <cell r="AS1343"/>
          <cell r="AU1343"/>
          <cell r="AV1343"/>
          <cell r="AW1343" t="str">
            <v/>
          </cell>
        </row>
        <row r="1344">
          <cell r="A1344">
            <v>1342</v>
          </cell>
          <cell r="B1344">
            <v>2025</v>
          </cell>
          <cell r="C1344"/>
          <cell r="D1344" t="str">
            <v>001J1000002jj4CIAQ</v>
          </cell>
          <cell r="E1344" t="str">
            <v>JAIN STEEL HOUSE</v>
          </cell>
          <cell r="F1344" t="str">
            <v>UTTAR PRADESH</v>
          </cell>
          <cell r="G1344" t="str">
            <v>AMROHA</v>
          </cell>
          <cell r="H1344" t="str">
            <v>Gajraula</v>
          </cell>
          <cell r="I1344" t="str">
            <v>OPTRIX INFRA LLP</v>
          </cell>
          <cell r="J1344" t="str">
            <v>SHIV KUMAR</v>
          </cell>
          <cell r="K1344"/>
          <cell r="L1344" t="str">
            <v>001J100000PJG7oIAH</v>
          </cell>
          <cell r="M1344" t="str">
            <v>North</v>
          </cell>
          <cell r="N1344">
            <v>244235</v>
          </cell>
          <cell r="O1344" t="str">
            <v>09AGTPJ4440Q2ZJ</v>
          </cell>
          <cell r="P1344">
            <v>8218963200</v>
          </cell>
          <cell r="Q1344" t="str">
            <v>Aug'25</v>
          </cell>
          <cell r="R1344">
            <v>2026</v>
          </cell>
          <cell r="S1344"/>
          <cell r="T1344">
            <v>100</v>
          </cell>
          <cell r="U1344">
            <v>5.0166666666666665E-2</v>
          </cell>
          <cell r="V1344" t="str">
            <v>Challenger</v>
          </cell>
          <cell r="W1344"/>
          <cell r="X1344"/>
          <cell r="Y1344"/>
          <cell r="Z1344"/>
          <cell r="AA1344"/>
          <cell r="AB1344"/>
          <cell r="AC1344"/>
          <cell r="AD1344"/>
          <cell r="AE1344"/>
          <cell r="AF1344"/>
          <cell r="AG1344"/>
          <cell r="AH1344"/>
          <cell r="AI1344"/>
          <cell r="AJ1344"/>
          <cell r="AK1344"/>
          <cell r="AL1344"/>
          <cell r="AM1344"/>
          <cell r="AO1344"/>
          <cell r="AP1344">
            <v>15</v>
          </cell>
          <cell r="AQ1344"/>
          <cell r="AR1344"/>
          <cell r="AS1344">
            <v>10</v>
          </cell>
          <cell r="AT1344">
            <v>10.050000000000001</v>
          </cell>
          <cell r="AU1344">
            <v>5</v>
          </cell>
          <cell r="AV1344"/>
          <cell r="AW1344">
            <v>2</v>
          </cell>
        </row>
        <row r="1345">
          <cell r="A1345">
            <v>1343</v>
          </cell>
          <cell r="B1345">
            <v>2025</v>
          </cell>
          <cell r="C1345"/>
          <cell r="D1345" t="str">
            <v>001J1000003nFMpIAM</v>
          </cell>
          <cell r="E1345" t="str">
            <v>AMAIRA STEELS</v>
          </cell>
          <cell r="F1345" t="str">
            <v>ODISHA</v>
          </cell>
          <cell r="G1345" t="str">
            <v>SAMBALPUR</v>
          </cell>
          <cell r="H1345" t="str">
            <v>Sadar</v>
          </cell>
          <cell r="I1345" t="str">
            <v>SACHDEVA ISPAT PVT LTD</v>
          </cell>
          <cell r="J1345" t="str">
            <v>Papun Padhan</v>
          </cell>
          <cell r="K1345"/>
          <cell r="L1345" t="str">
            <v>C12823</v>
          </cell>
          <cell r="M1345" t="str">
            <v>Central</v>
          </cell>
          <cell r="N1345">
            <v>768004</v>
          </cell>
          <cell r="O1345" t="str">
            <v>21ABWFA5486D1ZA</v>
          </cell>
          <cell r="P1345" t="str">
            <v>82499 56892</v>
          </cell>
          <cell r="Q1345" t="str">
            <v>Aug'25</v>
          </cell>
          <cell r="R1345">
            <v>2026</v>
          </cell>
          <cell r="S1345"/>
          <cell r="T1345">
            <v>100</v>
          </cell>
          <cell r="U1345">
            <v>0</v>
          </cell>
          <cell r="V1345" t="str">
            <v>Challenger</v>
          </cell>
          <cell r="W1345"/>
          <cell r="X1345"/>
          <cell r="Y1345"/>
          <cell r="Z1345"/>
          <cell r="AA1345"/>
          <cell r="AB1345"/>
          <cell r="AC1345"/>
          <cell r="AD1345"/>
          <cell r="AE1345"/>
          <cell r="AF1345"/>
          <cell r="AG1345"/>
          <cell r="AH1345"/>
          <cell r="AI1345"/>
          <cell r="AJ1345"/>
          <cell r="AK1345"/>
          <cell r="AL1345"/>
          <cell r="AM1345"/>
          <cell r="AO1345"/>
          <cell r="AP1345">
            <v>24.88</v>
          </cell>
          <cell r="AQ1345"/>
          <cell r="AR1345"/>
          <cell r="AS1345"/>
          <cell r="AU1345"/>
          <cell r="AV1345"/>
          <cell r="AW1345" t="str">
            <v/>
          </cell>
        </row>
        <row r="1346">
          <cell r="A1346">
            <v>1344</v>
          </cell>
          <cell r="B1346">
            <v>2025</v>
          </cell>
          <cell r="C1346"/>
          <cell r="D1346" t="str">
            <v>001fw000004vJdBAAU</v>
          </cell>
          <cell r="E1346" t="str">
            <v>RELIABLE UDYOG PRIVATE LIMITED</v>
          </cell>
          <cell r="F1346" t="str">
            <v>ODISHA</v>
          </cell>
          <cell r="G1346" t="str">
            <v>SUNDARGARH</v>
          </cell>
          <cell r="H1346">
            <v>0</v>
          </cell>
          <cell r="I1346" t="str">
            <v>SACHDEVA ISPAT PVT LTD</v>
          </cell>
          <cell r="J1346" t="str">
            <v>Papun Padhan</v>
          </cell>
          <cell r="K1346"/>
          <cell r="L1346" t="str">
            <v>C12823</v>
          </cell>
          <cell r="M1346" t="str">
            <v>Central</v>
          </cell>
          <cell r="N1346">
            <v>769004</v>
          </cell>
          <cell r="O1346" t="str">
            <v>21AAECR2933C1ZZ</v>
          </cell>
          <cell r="P1346">
            <v>9437042888</v>
          </cell>
          <cell r="Q1346" t="str">
            <v>Aug'25</v>
          </cell>
          <cell r="R1346">
            <v>2026</v>
          </cell>
          <cell r="S1346"/>
          <cell r="T1346">
            <v>50</v>
          </cell>
          <cell r="U1346">
            <v>0</v>
          </cell>
          <cell r="V1346" t="str">
            <v>Minor</v>
          </cell>
          <cell r="W1346"/>
          <cell r="X1346"/>
          <cell r="Y1346"/>
          <cell r="Z1346"/>
          <cell r="AA1346"/>
          <cell r="AB1346"/>
          <cell r="AC1346"/>
          <cell r="AD1346"/>
          <cell r="AE1346"/>
          <cell r="AF1346"/>
          <cell r="AG1346"/>
          <cell r="AH1346"/>
          <cell r="AI1346"/>
          <cell r="AJ1346"/>
          <cell r="AK1346"/>
          <cell r="AL1346"/>
          <cell r="AM1346"/>
          <cell r="AO1346"/>
          <cell r="AP1346">
            <v>1.4</v>
          </cell>
          <cell r="AQ1346"/>
          <cell r="AR1346"/>
          <cell r="AS1346"/>
          <cell r="AU1346"/>
          <cell r="AV1346"/>
          <cell r="AW1346" t="str">
            <v/>
          </cell>
        </row>
        <row r="1347">
          <cell r="A1347">
            <v>1345</v>
          </cell>
          <cell r="B1347">
            <v>2025</v>
          </cell>
          <cell r="C1347"/>
          <cell r="D1347" t="str">
            <v>0015g00001XcBNEAA3</v>
          </cell>
          <cell r="E1347" t="str">
            <v>OM TRADERS</v>
          </cell>
          <cell r="F1347" t="str">
            <v>HARYANA</v>
          </cell>
          <cell r="G1347" t="str">
            <v>GURUGRAM</v>
          </cell>
          <cell r="H1347" t="str">
            <v>Gurugram</v>
          </cell>
          <cell r="I1347" t="str">
            <v>NIKUNJ UDYOG</v>
          </cell>
          <cell r="J1347" t="str">
            <v>Shiv Shankar Sharma</v>
          </cell>
          <cell r="K1347"/>
          <cell r="L1347" t="str">
            <v>C12828</v>
          </cell>
          <cell r="M1347" t="str">
            <v>North</v>
          </cell>
          <cell r="N1347">
            <v>122001</v>
          </cell>
          <cell r="O1347" t="str">
            <v>06AZUPB2809H2ZB</v>
          </cell>
          <cell r="P1347">
            <v>9718845151</v>
          </cell>
          <cell r="Q1347" t="str">
            <v>Aug'25</v>
          </cell>
          <cell r="R1347">
            <v>2026</v>
          </cell>
          <cell r="S1347"/>
          <cell r="T1347">
            <v>100</v>
          </cell>
          <cell r="U1347">
            <v>0.17433333333333334</v>
          </cell>
          <cell r="V1347" t="str">
            <v>Star</v>
          </cell>
          <cell r="W1347"/>
          <cell r="X1347"/>
          <cell r="Y1347"/>
          <cell r="Z1347"/>
          <cell r="AA1347"/>
          <cell r="AB1347"/>
          <cell r="AC1347"/>
          <cell r="AD1347"/>
          <cell r="AE1347"/>
          <cell r="AF1347"/>
          <cell r="AG1347"/>
          <cell r="AH1347"/>
          <cell r="AI1347"/>
          <cell r="AJ1347"/>
          <cell r="AK1347"/>
          <cell r="AL1347"/>
          <cell r="AM1347"/>
          <cell r="AO1347"/>
          <cell r="AP1347">
            <v>11</v>
          </cell>
          <cell r="AQ1347">
            <v>19.3</v>
          </cell>
          <cell r="AR1347">
            <v>4.8</v>
          </cell>
          <cell r="AS1347">
            <v>16.399999999999999</v>
          </cell>
          <cell r="AT1347">
            <v>28.5</v>
          </cell>
          <cell r="AU1347"/>
          <cell r="AV1347">
            <v>23.8</v>
          </cell>
          <cell r="AW1347">
            <v>12</v>
          </cell>
        </row>
        <row r="1348">
          <cell r="A1348">
            <v>1346</v>
          </cell>
          <cell r="B1348">
            <v>2025</v>
          </cell>
          <cell r="C1348"/>
          <cell r="D1348" t="str">
            <v>0015g00001XK9jgAAD</v>
          </cell>
          <cell r="E1348" t="str">
            <v>Gautam steels</v>
          </cell>
          <cell r="F1348" t="str">
            <v>HARYANA</v>
          </cell>
          <cell r="G1348" t="str">
            <v>GURUGRAM</v>
          </cell>
          <cell r="H1348" t="str">
            <v>Sector -45</v>
          </cell>
          <cell r="I1348" t="str">
            <v>NIKUNJ UDYOG</v>
          </cell>
          <cell r="J1348" t="str">
            <v>Shiv Shankar Sharma</v>
          </cell>
          <cell r="K1348"/>
          <cell r="L1348" t="str">
            <v>C12828</v>
          </cell>
          <cell r="M1348" t="str">
            <v>North</v>
          </cell>
          <cell r="N1348">
            <v>122003</v>
          </cell>
          <cell r="O1348">
            <v>0</v>
          </cell>
          <cell r="P1348">
            <v>9034911226</v>
          </cell>
          <cell r="Q1348" t="str">
            <v>Aug'25</v>
          </cell>
          <cell r="R1348">
            <v>2026</v>
          </cell>
          <cell r="S1348"/>
          <cell r="T1348">
            <v>60</v>
          </cell>
          <cell r="U1348">
            <v>0</v>
          </cell>
          <cell r="V1348" t="str">
            <v>Challenger</v>
          </cell>
          <cell r="W1348"/>
          <cell r="X1348"/>
          <cell r="Y1348"/>
          <cell r="Z1348"/>
          <cell r="AA1348"/>
          <cell r="AB1348"/>
          <cell r="AC1348"/>
          <cell r="AD1348"/>
          <cell r="AE1348"/>
          <cell r="AF1348"/>
          <cell r="AG1348"/>
          <cell r="AH1348"/>
          <cell r="AI1348"/>
          <cell r="AJ1348"/>
          <cell r="AK1348"/>
          <cell r="AL1348"/>
          <cell r="AM1348"/>
          <cell r="AO1348"/>
          <cell r="AP1348">
            <v>5.57</v>
          </cell>
          <cell r="AQ1348"/>
          <cell r="AR1348"/>
          <cell r="AS1348"/>
          <cell r="AU1348"/>
          <cell r="AV1348"/>
          <cell r="AW1348" t="str">
            <v/>
          </cell>
        </row>
        <row r="1349">
          <cell r="A1349">
            <v>1347</v>
          </cell>
          <cell r="B1349">
            <v>2025</v>
          </cell>
          <cell r="C1349"/>
          <cell r="D1349" t="str">
            <v>001J100000VnnWgIAJ</v>
          </cell>
          <cell r="E1349" t="str">
            <v>M/S BAJRANG STEELS</v>
          </cell>
          <cell r="F1349" t="str">
            <v>UTTAR PRADESH</v>
          </cell>
          <cell r="G1349" t="str">
            <v>AGRA</v>
          </cell>
          <cell r="H1349">
            <v>0</v>
          </cell>
          <cell r="I1349" t="str">
            <v>DINESH STEEL PRIVATE LIMITED</v>
          </cell>
          <cell r="J1349" t="str">
            <v>Pankaj Garg</v>
          </cell>
          <cell r="K1349"/>
          <cell r="L1349" t="str">
            <v>C12820</v>
          </cell>
          <cell r="M1349" t="str">
            <v>North</v>
          </cell>
          <cell r="N1349">
            <v>282004</v>
          </cell>
          <cell r="O1349" t="str">
            <v>09AAPFB6070Q1ZN</v>
          </cell>
          <cell r="P1349">
            <v>8958299850</v>
          </cell>
          <cell r="Q1349" t="str">
            <v>Aug'25</v>
          </cell>
          <cell r="R1349">
            <v>2026</v>
          </cell>
          <cell r="S1349"/>
          <cell r="T1349">
            <v>50</v>
          </cell>
          <cell r="U1349">
            <v>0.08</v>
          </cell>
          <cell r="V1349" t="str">
            <v>Minor</v>
          </cell>
          <cell r="W1349"/>
          <cell r="X1349"/>
          <cell r="Y1349"/>
          <cell r="Z1349"/>
          <cell r="AA1349"/>
          <cell r="AB1349"/>
          <cell r="AC1349"/>
          <cell r="AD1349"/>
          <cell r="AE1349"/>
          <cell r="AF1349"/>
          <cell r="AG1349"/>
          <cell r="AH1349"/>
          <cell r="AI1349"/>
          <cell r="AJ1349"/>
          <cell r="AK1349"/>
          <cell r="AL1349"/>
          <cell r="AM1349"/>
          <cell r="AO1349"/>
          <cell r="AP1349">
            <v>2</v>
          </cell>
          <cell r="AQ1349"/>
          <cell r="AR1349"/>
          <cell r="AS1349">
            <v>4</v>
          </cell>
          <cell r="AT1349">
            <v>4</v>
          </cell>
          <cell r="AU1349">
            <v>4</v>
          </cell>
          <cell r="AV1349">
            <v>4</v>
          </cell>
          <cell r="AW1349" t="str">
            <v/>
          </cell>
        </row>
        <row r="1350">
          <cell r="A1350">
            <v>1348</v>
          </cell>
          <cell r="B1350">
            <v>2025</v>
          </cell>
          <cell r="C1350"/>
          <cell r="D1350" t="str">
            <v>001J100000Vl8ygIAB</v>
          </cell>
          <cell r="E1350" t="str">
            <v>NIRMALA HARDWARE</v>
          </cell>
          <cell r="F1350" t="str">
            <v>WEST BENGAL</v>
          </cell>
          <cell r="G1350" t="str">
            <v>24 PARAGANAS SOUTH</v>
          </cell>
          <cell r="H1350">
            <v>0</v>
          </cell>
          <cell r="I1350" t="str">
            <v>KEDIA PIPES PRIVATE LMITED</v>
          </cell>
          <cell r="J1350" t="str">
            <v>Ragon Poddar</v>
          </cell>
          <cell r="K1350"/>
          <cell r="L1350" t="str">
            <v>001J100000S140JIAR</v>
          </cell>
          <cell r="M1350" t="str">
            <v>East</v>
          </cell>
          <cell r="N1350">
            <v>743347</v>
          </cell>
          <cell r="O1350" t="str">
            <v>19AEKPB0933M1ZE</v>
          </cell>
          <cell r="P1350">
            <v>9474860870</v>
          </cell>
          <cell r="Q1350" t="str">
            <v>Aug'25</v>
          </cell>
          <cell r="R1350">
            <v>2026</v>
          </cell>
          <cell r="S1350"/>
          <cell r="T1350">
            <v>30</v>
          </cell>
          <cell r="U1350">
            <v>0.9124444444444445</v>
          </cell>
          <cell r="V1350" t="str">
            <v>Friendly</v>
          </cell>
          <cell r="W1350"/>
          <cell r="X1350"/>
          <cell r="Y1350"/>
          <cell r="Z1350"/>
          <cell r="AA1350"/>
          <cell r="AB1350"/>
          <cell r="AC1350"/>
          <cell r="AD1350"/>
          <cell r="AE1350"/>
          <cell r="AF1350"/>
          <cell r="AG1350"/>
          <cell r="AH1350"/>
          <cell r="AI1350"/>
          <cell r="AJ1350"/>
          <cell r="AK1350"/>
          <cell r="AL1350"/>
          <cell r="AM1350"/>
          <cell r="AO1350"/>
          <cell r="AP1350">
            <v>10.61</v>
          </cell>
          <cell r="AQ1350"/>
          <cell r="AR1350">
            <v>9.11</v>
          </cell>
          <cell r="AS1350">
            <v>23.07</v>
          </cell>
          <cell r="AT1350">
            <v>23.82</v>
          </cell>
          <cell r="AU1350">
            <v>34</v>
          </cell>
          <cell r="AV1350">
            <v>24.3</v>
          </cell>
          <cell r="AW1350" t="str">
            <v/>
          </cell>
        </row>
        <row r="1351">
          <cell r="A1351">
            <v>1349</v>
          </cell>
          <cell r="B1351">
            <v>2025</v>
          </cell>
          <cell r="C1351"/>
          <cell r="D1351" t="str">
            <v>001J100000Vngp3IAB</v>
          </cell>
          <cell r="E1351" t="str">
            <v>M/S DINANATH CEMENT AND STEEL</v>
          </cell>
          <cell r="F1351" t="str">
            <v>JHARKHAND</v>
          </cell>
          <cell r="G1351" t="str">
            <v>RANCHI</v>
          </cell>
          <cell r="H1351" t="str">
            <v>Ratu</v>
          </cell>
          <cell r="I1351" t="str">
            <v>M/s REAL DREAMS ENTERPRISES</v>
          </cell>
          <cell r="J1351" t="str">
            <v>Susmit Kumar</v>
          </cell>
          <cell r="K1351"/>
          <cell r="L1351" t="str">
            <v>001J100000PHe79IAD</v>
          </cell>
          <cell r="M1351" t="str">
            <v>East</v>
          </cell>
          <cell r="N1351">
            <v>835202</v>
          </cell>
          <cell r="O1351" t="str">
            <v>20AMRPM1314Q1ZV</v>
          </cell>
          <cell r="P1351">
            <v>8051186531</v>
          </cell>
          <cell r="Q1351" t="str">
            <v>Aug'25</v>
          </cell>
          <cell r="R1351">
            <v>2026</v>
          </cell>
          <cell r="S1351"/>
          <cell r="T1351">
            <v>100</v>
          </cell>
          <cell r="U1351">
            <v>0</v>
          </cell>
          <cell r="V1351" t="str">
            <v>Challenger</v>
          </cell>
          <cell r="W1351"/>
          <cell r="X1351"/>
          <cell r="Y1351"/>
          <cell r="Z1351"/>
          <cell r="AA1351"/>
          <cell r="AB1351"/>
          <cell r="AC1351"/>
          <cell r="AD1351"/>
          <cell r="AE1351"/>
          <cell r="AF1351"/>
          <cell r="AG1351"/>
          <cell r="AH1351"/>
          <cell r="AI1351"/>
          <cell r="AJ1351"/>
          <cell r="AK1351"/>
          <cell r="AL1351"/>
          <cell r="AM1351"/>
          <cell r="AO1351"/>
          <cell r="AP1351">
            <v>10.14</v>
          </cell>
          <cell r="AQ1351"/>
          <cell r="AR1351"/>
          <cell r="AS1351"/>
          <cell r="AU1351"/>
          <cell r="AV1351"/>
          <cell r="AW1351" t="str">
            <v/>
          </cell>
        </row>
        <row r="1352">
          <cell r="A1352">
            <v>1350</v>
          </cell>
          <cell r="B1352">
            <v>2025</v>
          </cell>
          <cell r="C1352"/>
          <cell r="D1352" t="str">
            <v>0015g00001dIETaAAO</v>
          </cell>
          <cell r="E1352" t="str">
            <v>M/S SHIVA STEELS</v>
          </cell>
          <cell r="F1352" t="str">
            <v>Uttar Pradesh</v>
          </cell>
          <cell r="G1352" t="str">
            <v>Lucknow</v>
          </cell>
          <cell r="H1352" t="str">
            <v>Bakshi Ka Talab</v>
          </cell>
          <cell r="I1352" t="str">
            <v>SHREE LAKSHMAN ROLLING MILL (INDIA) LLP</v>
          </cell>
          <cell r="J1352" t="str">
            <v>Deepanshu</v>
          </cell>
          <cell r="K1352"/>
          <cell r="L1352" t="str">
            <v>C12815</v>
          </cell>
          <cell r="M1352" t="str">
            <v>North</v>
          </cell>
          <cell r="N1352">
            <v>227105</v>
          </cell>
          <cell r="O1352" t="str">
            <v>09ADNPA7308K1ZC</v>
          </cell>
          <cell r="P1352">
            <v>9935481854</v>
          </cell>
          <cell r="Q1352" t="str">
            <v>Aug'25</v>
          </cell>
          <cell r="R1352">
            <v>2026</v>
          </cell>
          <cell r="S1352"/>
          <cell r="T1352">
            <v>50</v>
          </cell>
          <cell r="U1352">
            <v>0.44773333333333332</v>
          </cell>
          <cell r="V1352" t="str">
            <v>Friendly</v>
          </cell>
          <cell r="W1352"/>
          <cell r="X1352"/>
          <cell r="Y1352"/>
          <cell r="Z1352"/>
          <cell r="AA1352"/>
          <cell r="AB1352"/>
          <cell r="AC1352"/>
          <cell r="AD1352"/>
          <cell r="AE1352"/>
          <cell r="AF1352"/>
          <cell r="AG1352"/>
          <cell r="AH1352"/>
          <cell r="AI1352"/>
          <cell r="AJ1352"/>
          <cell r="AK1352"/>
          <cell r="AL1352"/>
          <cell r="AM1352"/>
          <cell r="AO1352"/>
          <cell r="AP1352">
            <v>6.5</v>
          </cell>
          <cell r="AQ1352">
            <v>9.1300000000000008</v>
          </cell>
          <cell r="AR1352"/>
          <cell r="AS1352">
            <v>10</v>
          </cell>
          <cell r="AT1352">
            <v>42.97</v>
          </cell>
          <cell r="AU1352">
            <v>12</v>
          </cell>
          <cell r="AV1352">
            <v>12.19</v>
          </cell>
          <cell r="AW1352" t="str">
            <v/>
          </cell>
        </row>
        <row r="1353">
          <cell r="A1353">
            <v>1351</v>
          </cell>
          <cell r="B1353">
            <v>2025</v>
          </cell>
          <cell r="C1353"/>
          <cell r="D1353" t="str">
            <v>0015g00001VAV1yAAH</v>
          </cell>
          <cell r="E1353" t="str">
            <v>Arth Steels</v>
          </cell>
          <cell r="F1353" t="str">
            <v>UTTAR PRADESH</v>
          </cell>
          <cell r="G1353" t="str">
            <v>LUCKNOW</v>
          </cell>
          <cell r="H1353" t="str">
            <v>Bakshi Ka Talab</v>
          </cell>
          <cell r="I1353" t="str">
            <v>SHREE LAKSHMAN ROLLING MILL (INDIA) LLP</v>
          </cell>
          <cell r="J1353" t="str">
            <v>Ashutosh Shukla</v>
          </cell>
          <cell r="K1353"/>
          <cell r="L1353" t="str">
            <v>C12815</v>
          </cell>
          <cell r="M1353" t="str">
            <v>North</v>
          </cell>
          <cell r="N1353">
            <v>226022</v>
          </cell>
          <cell r="O1353">
            <v>0</v>
          </cell>
          <cell r="P1353">
            <v>0</v>
          </cell>
          <cell r="Q1353" t="str">
            <v>Aug'25</v>
          </cell>
          <cell r="R1353">
            <v>2026</v>
          </cell>
          <cell r="S1353"/>
          <cell r="T1353" t="str">
            <v/>
          </cell>
          <cell r="U1353">
            <v>0</v>
          </cell>
          <cell r="V1353" t="str">
            <v>Potential Not updated</v>
          </cell>
          <cell r="W1353"/>
          <cell r="X1353"/>
          <cell r="Y1353"/>
          <cell r="Z1353"/>
          <cell r="AA1353"/>
          <cell r="AB1353"/>
          <cell r="AC1353"/>
          <cell r="AD1353"/>
          <cell r="AE1353"/>
          <cell r="AF1353"/>
          <cell r="AG1353"/>
          <cell r="AH1353"/>
          <cell r="AI1353"/>
          <cell r="AJ1353"/>
          <cell r="AK1353"/>
          <cell r="AL1353"/>
          <cell r="AM1353"/>
          <cell r="AO1353"/>
          <cell r="AP1353">
            <v>7.08</v>
          </cell>
          <cell r="AQ1353"/>
          <cell r="AR1353"/>
          <cell r="AS1353"/>
          <cell r="AU1353"/>
          <cell r="AV1353"/>
          <cell r="AW1353">
            <v>1</v>
          </cell>
        </row>
        <row r="1354">
          <cell r="A1354">
            <v>1352</v>
          </cell>
          <cell r="B1354">
            <v>2025</v>
          </cell>
          <cell r="C1354"/>
          <cell r="D1354" t="str">
            <v>0015g00001UBHkwAAH</v>
          </cell>
          <cell r="E1354" t="str">
            <v>Anand Trading Co.</v>
          </cell>
          <cell r="F1354" t="str">
            <v>UTTAR PRADESH</v>
          </cell>
          <cell r="G1354" t="str">
            <v>MATHURA</v>
          </cell>
          <cell r="H1354" t="str">
            <v>Bhadrsa</v>
          </cell>
          <cell r="I1354" t="str">
            <v>DINESH STEEL PRIVATE LIMITED</v>
          </cell>
          <cell r="J1354" t="str">
            <v>Pankaj Garg</v>
          </cell>
          <cell r="K1354"/>
          <cell r="L1354" t="str">
            <v>C12820</v>
          </cell>
          <cell r="M1354" t="str">
            <v>North</v>
          </cell>
          <cell r="N1354">
            <v>209402</v>
          </cell>
          <cell r="O1354">
            <v>0</v>
          </cell>
          <cell r="P1354">
            <v>8896781121</v>
          </cell>
          <cell r="Q1354" t="str">
            <v>Aug'25</v>
          </cell>
          <cell r="R1354">
            <v>2026</v>
          </cell>
          <cell r="S1354"/>
          <cell r="T1354">
            <v>60</v>
          </cell>
          <cell r="U1354">
            <v>0</v>
          </cell>
          <cell r="V1354" t="str">
            <v>Challenger</v>
          </cell>
          <cell r="W1354"/>
          <cell r="X1354"/>
          <cell r="Y1354"/>
          <cell r="Z1354"/>
          <cell r="AA1354"/>
          <cell r="AB1354"/>
          <cell r="AC1354"/>
          <cell r="AD1354"/>
          <cell r="AE1354"/>
          <cell r="AF1354"/>
          <cell r="AG1354"/>
          <cell r="AH1354"/>
          <cell r="AI1354"/>
          <cell r="AJ1354"/>
          <cell r="AK1354"/>
          <cell r="AL1354"/>
          <cell r="AM1354"/>
          <cell r="AO1354"/>
          <cell r="AP1354">
            <v>12.78</v>
          </cell>
          <cell r="AQ1354"/>
          <cell r="AR1354"/>
          <cell r="AS1354"/>
          <cell r="AU1354"/>
          <cell r="AV1354"/>
          <cell r="AW1354" t="str">
            <v/>
          </cell>
        </row>
        <row r="1355">
          <cell r="A1355">
            <v>1353</v>
          </cell>
          <cell r="B1355">
            <v>2025</v>
          </cell>
          <cell r="C1355"/>
          <cell r="D1355" t="str">
            <v>001fw0000054UMVAA2</v>
          </cell>
          <cell r="E1355" t="str">
            <v>MANJU TRADERS</v>
          </cell>
          <cell r="F1355" t="str">
            <v>BIHAR</v>
          </cell>
          <cell r="G1355" t="str">
            <v>SAHARSA</v>
          </cell>
          <cell r="H1355">
            <v>0</v>
          </cell>
          <cell r="I1355" t="str">
            <v>KHARAKIA METALS PRIVATE LIMITED</v>
          </cell>
          <cell r="J1355" t="str">
            <v>Praveen Kumar</v>
          </cell>
          <cell r="K1355"/>
          <cell r="L1355" t="str">
            <v>001J100000VnUoRIAV</v>
          </cell>
          <cell r="M1355" t="str">
            <v>East</v>
          </cell>
          <cell r="N1355">
            <v>852221</v>
          </cell>
          <cell r="O1355" t="str">
            <v>10BPTPK1660M1ZO</v>
          </cell>
          <cell r="P1355">
            <v>9570102227</v>
          </cell>
          <cell r="Q1355" t="str">
            <v>Aug'25</v>
          </cell>
          <cell r="R1355">
            <v>2026</v>
          </cell>
          <cell r="S1355"/>
          <cell r="T1355">
            <v>50</v>
          </cell>
          <cell r="U1355">
            <v>0.08</v>
          </cell>
          <cell r="V1355" t="str">
            <v>Minor</v>
          </cell>
          <cell r="W1355"/>
          <cell r="X1355"/>
          <cell r="Y1355"/>
          <cell r="Z1355"/>
          <cell r="AA1355"/>
          <cell r="AB1355"/>
          <cell r="AC1355"/>
          <cell r="AD1355"/>
          <cell r="AE1355"/>
          <cell r="AF1355"/>
          <cell r="AG1355"/>
          <cell r="AH1355"/>
          <cell r="AI1355"/>
          <cell r="AJ1355"/>
          <cell r="AK1355"/>
          <cell r="AL1355"/>
          <cell r="AM1355"/>
          <cell r="AO1355"/>
          <cell r="AP1355">
            <v>12</v>
          </cell>
          <cell r="AQ1355"/>
          <cell r="AR1355"/>
          <cell r="AS1355"/>
          <cell r="AT1355">
            <v>6</v>
          </cell>
          <cell r="AU1355">
            <v>6</v>
          </cell>
          <cell r="AV1355"/>
          <cell r="AW1355" t="str">
            <v/>
          </cell>
        </row>
        <row r="1356">
          <cell r="A1356">
            <v>1354</v>
          </cell>
          <cell r="B1356">
            <v>2025</v>
          </cell>
          <cell r="C1356"/>
          <cell r="D1356" t="str">
            <v>001fw0000054RupAAE</v>
          </cell>
          <cell r="E1356" t="str">
            <v>M/S KHUSHABU ENTERPRISES</v>
          </cell>
          <cell r="F1356" t="str">
            <v>BIHAR</v>
          </cell>
          <cell r="G1356" t="str">
            <v>MUZAFFARPUR</v>
          </cell>
          <cell r="H1356">
            <v>0</v>
          </cell>
          <cell r="I1356" t="str">
            <v>KHARAKIA METALS PRIVATE LIMITED</v>
          </cell>
          <cell r="J1356" t="str">
            <v>Punit Kumar</v>
          </cell>
          <cell r="K1356"/>
          <cell r="L1356" t="str">
            <v>001J100000VnUoRIAV</v>
          </cell>
          <cell r="M1356" t="str">
            <v>East</v>
          </cell>
          <cell r="N1356">
            <v>842002</v>
          </cell>
          <cell r="O1356" t="str">
            <v>10BDEPM2030C2ZK</v>
          </cell>
          <cell r="P1356">
            <v>7319991915</v>
          </cell>
          <cell r="Q1356" t="str">
            <v>Aug'25</v>
          </cell>
          <cell r="R1356">
            <v>2026</v>
          </cell>
          <cell r="S1356"/>
          <cell r="T1356">
            <v>100</v>
          </cell>
          <cell r="U1356">
            <v>0.02</v>
          </cell>
          <cell r="V1356" t="str">
            <v>Challenger</v>
          </cell>
          <cell r="W1356"/>
          <cell r="X1356"/>
          <cell r="Y1356"/>
          <cell r="Z1356"/>
          <cell r="AA1356"/>
          <cell r="AB1356"/>
          <cell r="AC1356"/>
          <cell r="AD1356"/>
          <cell r="AE1356"/>
          <cell r="AF1356"/>
          <cell r="AG1356"/>
          <cell r="AH1356"/>
          <cell r="AI1356"/>
          <cell r="AJ1356"/>
          <cell r="AK1356"/>
          <cell r="AL1356"/>
          <cell r="AM1356"/>
          <cell r="AO1356"/>
          <cell r="AP1356">
            <v>12</v>
          </cell>
          <cell r="AQ1356"/>
          <cell r="AR1356"/>
          <cell r="AS1356"/>
          <cell r="AU1356"/>
          <cell r="AV1356">
            <v>6</v>
          </cell>
          <cell r="AW1356" t="str">
            <v/>
          </cell>
        </row>
        <row r="1357">
          <cell r="A1357">
            <v>1355</v>
          </cell>
          <cell r="B1357">
            <v>2025</v>
          </cell>
          <cell r="C1357"/>
          <cell r="D1357" t="str">
            <v>001fw0000054MbsAAE</v>
          </cell>
          <cell r="E1357" t="str">
            <v>JAI MAHADEV ENTERPRISES</v>
          </cell>
          <cell r="F1357" t="str">
            <v>BIHAR</v>
          </cell>
          <cell r="G1357" t="str">
            <v>DARBHANGA</v>
          </cell>
          <cell r="H1357">
            <v>0</v>
          </cell>
          <cell r="I1357" t="str">
            <v>KHARAKIA METALS PRIVATE LIMITED</v>
          </cell>
          <cell r="J1357" t="str">
            <v>Punit Kumar</v>
          </cell>
          <cell r="K1357"/>
          <cell r="L1357" t="str">
            <v>001J100000VnUoRIAV</v>
          </cell>
          <cell r="M1357" t="str">
            <v>East</v>
          </cell>
          <cell r="N1357">
            <v>846003</v>
          </cell>
          <cell r="O1357" t="str">
            <v>10BPZPJ4105E1Z6</v>
          </cell>
          <cell r="P1357">
            <v>8809102102</v>
          </cell>
          <cell r="Q1357" t="str">
            <v>Aug'25</v>
          </cell>
          <cell r="R1357">
            <v>2026</v>
          </cell>
          <cell r="S1357"/>
          <cell r="T1357">
            <v>30</v>
          </cell>
          <cell r="U1357">
            <v>6.6666666666666666E-2</v>
          </cell>
          <cell r="V1357" t="str">
            <v>Minor</v>
          </cell>
          <cell r="W1357"/>
          <cell r="X1357"/>
          <cell r="Y1357"/>
          <cell r="Z1357"/>
          <cell r="AA1357"/>
          <cell r="AB1357"/>
          <cell r="AC1357"/>
          <cell r="AD1357"/>
          <cell r="AE1357"/>
          <cell r="AF1357"/>
          <cell r="AG1357"/>
          <cell r="AH1357"/>
          <cell r="AI1357"/>
          <cell r="AJ1357"/>
          <cell r="AK1357"/>
          <cell r="AL1357"/>
          <cell r="AM1357"/>
          <cell r="AO1357"/>
          <cell r="AP1357">
            <v>12</v>
          </cell>
          <cell r="AQ1357">
            <v>12</v>
          </cell>
          <cell r="AR1357"/>
          <cell r="AS1357"/>
          <cell r="AU1357">
            <v>6</v>
          </cell>
          <cell r="AV1357"/>
          <cell r="AW1357" t="str">
            <v/>
          </cell>
        </row>
        <row r="1358">
          <cell r="A1358">
            <v>1356</v>
          </cell>
          <cell r="B1358">
            <v>2025</v>
          </cell>
          <cell r="C1358"/>
          <cell r="D1358" t="str">
            <v>001J100000S0M0kIAF</v>
          </cell>
          <cell r="E1358" t="str">
            <v>PADMA DISTRIBUTORS</v>
          </cell>
          <cell r="F1358" t="str">
            <v>ODISHA</v>
          </cell>
          <cell r="G1358" t="str">
            <v>PURI</v>
          </cell>
          <cell r="H1358" t="str">
            <v>Nimapara</v>
          </cell>
          <cell r="I1358" t="str">
            <v>Niyati Udyog Private Limited</v>
          </cell>
          <cell r="J1358" t="str">
            <v>Bidyut Ranjan Mishra</v>
          </cell>
          <cell r="K1358"/>
          <cell r="L1358" t="str">
            <v>C13293</v>
          </cell>
          <cell r="M1358" t="str">
            <v>Central</v>
          </cell>
          <cell r="N1358">
            <v>752106</v>
          </cell>
          <cell r="O1358" t="str">
            <v>21AAHFP8050A1ZS</v>
          </cell>
          <cell r="P1358">
            <v>9437010214</v>
          </cell>
          <cell r="Q1358" t="str">
            <v>Aug'25</v>
          </cell>
          <cell r="R1358">
            <v>2026</v>
          </cell>
          <cell r="S1358"/>
          <cell r="T1358">
            <v>200</v>
          </cell>
          <cell r="U1358">
            <v>2.5899999999999999E-2</v>
          </cell>
          <cell r="V1358" t="str">
            <v>Challenger</v>
          </cell>
          <cell r="W1358"/>
          <cell r="X1358"/>
          <cell r="Y1358"/>
          <cell r="Z1358"/>
          <cell r="AA1358"/>
          <cell r="AB1358"/>
          <cell r="AC1358"/>
          <cell r="AD1358"/>
          <cell r="AE1358"/>
          <cell r="AF1358"/>
          <cell r="AG1358"/>
          <cell r="AH1358"/>
          <cell r="AI1358"/>
          <cell r="AJ1358"/>
          <cell r="AK1358"/>
          <cell r="AL1358"/>
          <cell r="AM1358"/>
          <cell r="AO1358"/>
          <cell r="AP1358">
            <v>8.7100000000000009</v>
          </cell>
          <cell r="AQ1358">
            <v>2.09</v>
          </cell>
          <cell r="AR1358">
            <v>2.21</v>
          </cell>
          <cell r="AS1358">
            <v>6.21</v>
          </cell>
          <cell r="AT1358">
            <v>3.21</v>
          </cell>
          <cell r="AU1358">
            <v>4</v>
          </cell>
          <cell r="AV1358">
            <v>8.33</v>
          </cell>
          <cell r="AW1358">
            <v>4</v>
          </cell>
        </row>
        <row r="1359">
          <cell r="A1359">
            <v>1357</v>
          </cell>
          <cell r="B1359">
            <v>2025</v>
          </cell>
          <cell r="C1359"/>
          <cell r="D1359" t="str">
            <v>001J100000NbwVLIAZ</v>
          </cell>
          <cell r="E1359" t="str">
            <v>M/S. JAYA DURGA STORE</v>
          </cell>
          <cell r="F1359" t="str">
            <v>ODISHA</v>
          </cell>
          <cell r="G1359" t="str">
            <v>NAYAGARH</v>
          </cell>
          <cell r="H1359" t="str">
            <v>Nayagarh</v>
          </cell>
          <cell r="I1359" t="str">
            <v>Niyati Udyog Private Limited</v>
          </cell>
          <cell r="J1359" t="str">
            <v>Bidyut Ranjan Mishra</v>
          </cell>
          <cell r="K1359"/>
          <cell r="L1359" t="str">
            <v>C13293</v>
          </cell>
          <cell r="M1359" t="str">
            <v>Central</v>
          </cell>
          <cell r="N1359">
            <v>752069</v>
          </cell>
          <cell r="O1359" t="str">
            <v>21AJBPP1728J1ZG</v>
          </cell>
          <cell r="P1359">
            <v>7381052418</v>
          </cell>
          <cell r="Q1359" t="str">
            <v>Aug'25</v>
          </cell>
          <cell r="R1359">
            <v>2026</v>
          </cell>
          <cell r="S1359"/>
          <cell r="T1359">
            <v>80</v>
          </cell>
          <cell r="U1359">
            <v>0.14658333333333334</v>
          </cell>
          <cell r="V1359" t="str">
            <v>Star</v>
          </cell>
          <cell r="W1359"/>
          <cell r="X1359"/>
          <cell r="Y1359"/>
          <cell r="Z1359"/>
          <cell r="AA1359"/>
          <cell r="AB1359"/>
          <cell r="AC1359"/>
          <cell r="AD1359"/>
          <cell r="AE1359"/>
          <cell r="AF1359"/>
          <cell r="AG1359"/>
          <cell r="AH1359"/>
          <cell r="AI1359"/>
          <cell r="AJ1359"/>
          <cell r="AK1359"/>
          <cell r="AL1359"/>
          <cell r="AM1359"/>
          <cell r="AO1359"/>
          <cell r="AP1359">
            <v>13.95</v>
          </cell>
          <cell r="AQ1359"/>
          <cell r="AR1359"/>
          <cell r="AS1359"/>
          <cell r="AU1359">
            <v>33</v>
          </cell>
          <cell r="AV1359">
            <v>2.1800000000000002</v>
          </cell>
          <cell r="AW1359" t="str">
            <v/>
          </cell>
        </row>
        <row r="1360">
          <cell r="A1360">
            <v>1358</v>
          </cell>
          <cell r="B1360">
            <v>2025</v>
          </cell>
          <cell r="C1360"/>
          <cell r="D1360" t="str">
            <v>001fw000004aQ3LAAU</v>
          </cell>
          <cell r="E1360" t="str">
            <v>MAA HARDWARE</v>
          </cell>
          <cell r="F1360" t="str">
            <v>WEST BENGAL</v>
          </cell>
          <cell r="G1360" t="str">
            <v>PURBA BARDHAMAN</v>
          </cell>
          <cell r="H1360">
            <v>0</v>
          </cell>
          <cell r="I1360" t="str">
            <v>JAI MATA DI STEELS</v>
          </cell>
          <cell r="J1360" t="str">
            <v>Sambit Majumdar</v>
          </cell>
          <cell r="K1360"/>
          <cell r="L1360" t="str">
            <v>001J100000RydNHIA2</v>
          </cell>
          <cell r="M1360" t="str">
            <v>East</v>
          </cell>
          <cell r="N1360">
            <v>713403</v>
          </cell>
          <cell r="O1360" t="str">
            <v>19ATJPS0151L1ZB</v>
          </cell>
          <cell r="P1360">
            <v>9564982735</v>
          </cell>
          <cell r="Q1360" t="str">
            <v>Aug'25</v>
          </cell>
          <cell r="R1360">
            <v>2026</v>
          </cell>
          <cell r="S1360"/>
          <cell r="T1360">
            <v>20</v>
          </cell>
          <cell r="U1360">
            <v>0</v>
          </cell>
          <cell r="V1360" t="str">
            <v>Minor</v>
          </cell>
          <cell r="W1360"/>
          <cell r="X1360"/>
          <cell r="Y1360"/>
          <cell r="Z1360"/>
          <cell r="AA1360"/>
          <cell r="AB1360"/>
          <cell r="AC1360"/>
          <cell r="AD1360"/>
          <cell r="AE1360"/>
          <cell r="AF1360"/>
          <cell r="AG1360"/>
          <cell r="AH1360"/>
          <cell r="AI1360"/>
          <cell r="AJ1360"/>
          <cell r="AK1360"/>
          <cell r="AL1360"/>
          <cell r="AM1360"/>
          <cell r="AO1360"/>
          <cell r="AP1360">
            <v>12.04</v>
          </cell>
          <cell r="AQ1360"/>
          <cell r="AR1360"/>
          <cell r="AS1360"/>
          <cell r="AU1360"/>
          <cell r="AV1360"/>
          <cell r="AW1360" t="str">
            <v/>
          </cell>
        </row>
        <row r="1361">
          <cell r="A1361">
            <v>1359</v>
          </cell>
          <cell r="B1361">
            <v>2025</v>
          </cell>
          <cell r="C1361"/>
          <cell r="D1361" t="str">
            <v>001fw0000058mXmAAI</v>
          </cell>
          <cell r="E1361" t="str">
            <v>M/S DEEPAK HARDWARE STORE</v>
          </cell>
          <cell r="F1361" t="str">
            <v>ODISHA</v>
          </cell>
          <cell r="G1361" t="str">
            <v>KENDRAPARA</v>
          </cell>
          <cell r="H1361">
            <v>0</v>
          </cell>
          <cell r="I1361" t="str">
            <v>Niyati Udyog Private Limited</v>
          </cell>
          <cell r="J1361" t="str">
            <v>Bidyut Ranjan Mishra</v>
          </cell>
          <cell r="K1361"/>
          <cell r="L1361" t="str">
            <v>C13293</v>
          </cell>
          <cell r="M1361" t="str">
            <v>Central</v>
          </cell>
          <cell r="N1361">
            <v>754215</v>
          </cell>
          <cell r="O1361" t="str">
            <v>21CBXPB2948A1ZY</v>
          </cell>
          <cell r="P1361">
            <v>9861190887</v>
          </cell>
          <cell r="Q1361" t="str">
            <v>Aug'25</v>
          </cell>
          <cell r="R1361">
            <v>2026</v>
          </cell>
          <cell r="S1361"/>
          <cell r="T1361">
            <v>50</v>
          </cell>
          <cell r="U1361">
            <v>0</v>
          </cell>
          <cell r="V1361" t="str">
            <v>Minor</v>
          </cell>
          <cell r="W1361"/>
          <cell r="X1361"/>
          <cell r="Y1361"/>
          <cell r="Z1361"/>
          <cell r="AA1361"/>
          <cell r="AB1361"/>
          <cell r="AC1361"/>
          <cell r="AD1361"/>
          <cell r="AE1361"/>
          <cell r="AF1361"/>
          <cell r="AG1361"/>
          <cell r="AH1361"/>
          <cell r="AI1361"/>
          <cell r="AJ1361"/>
          <cell r="AK1361"/>
          <cell r="AL1361"/>
          <cell r="AM1361"/>
          <cell r="AO1361"/>
          <cell r="AP1361">
            <v>3.93</v>
          </cell>
          <cell r="AQ1361">
            <v>1.31</v>
          </cell>
          <cell r="AR1361"/>
          <cell r="AS1361">
            <v>1.52</v>
          </cell>
          <cell r="AU1361"/>
          <cell r="AV1361"/>
          <cell r="AW1361" t="str">
            <v/>
          </cell>
        </row>
        <row r="1362">
          <cell r="A1362">
            <v>1360</v>
          </cell>
          <cell r="B1362">
            <v>2025</v>
          </cell>
          <cell r="C1362"/>
          <cell r="D1362" t="str">
            <v>001fw000004wlltAAA</v>
          </cell>
          <cell r="E1362" t="str">
            <v>KK MARKETING</v>
          </cell>
          <cell r="F1362" t="str">
            <v>RAJASTHAN</v>
          </cell>
          <cell r="G1362" t="str">
            <v>SAWAI MADHOPUR</v>
          </cell>
          <cell r="H1362">
            <v>0</v>
          </cell>
          <cell r="I1362" t="str">
            <v>Swastik Tradevision Pvt. Ltd.</v>
          </cell>
          <cell r="J1362" t="str">
            <v>Ravi Kumar Kulmi</v>
          </cell>
          <cell r="K1362"/>
          <cell r="L1362" t="str">
            <v>C12822</v>
          </cell>
          <cell r="M1362" t="str">
            <v>North</v>
          </cell>
          <cell r="N1362">
            <v>322201</v>
          </cell>
          <cell r="O1362" t="str">
            <v>08AECPK0654A2Z2</v>
          </cell>
          <cell r="P1362">
            <v>8278636520</v>
          </cell>
          <cell r="Q1362" t="str">
            <v>Aug'25</v>
          </cell>
          <cell r="R1362">
            <v>2026</v>
          </cell>
          <cell r="S1362"/>
          <cell r="T1362">
            <v>1</v>
          </cell>
          <cell r="U1362">
            <v>8.3366666666666678</v>
          </cell>
          <cell r="V1362" t="str">
            <v>Friendly</v>
          </cell>
          <cell r="W1362"/>
          <cell r="X1362"/>
          <cell r="Y1362"/>
          <cell r="Z1362"/>
          <cell r="AA1362"/>
          <cell r="AB1362"/>
          <cell r="AC1362"/>
          <cell r="AD1362"/>
          <cell r="AE1362"/>
          <cell r="AF1362"/>
          <cell r="AG1362"/>
          <cell r="AH1362"/>
          <cell r="AI1362"/>
          <cell r="AJ1362"/>
          <cell r="AK1362"/>
          <cell r="AL1362"/>
          <cell r="AM1362"/>
          <cell r="AO1362"/>
          <cell r="AP1362">
            <v>20.04</v>
          </cell>
          <cell r="AQ1362"/>
          <cell r="AR1362">
            <v>19.989999999999998</v>
          </cell>
          <cell r="AS1362">
            <v>25.04</v>
          </cell>
          <cell r="AT1362">
            <v>25.01</v>
          </cell>
          <cell r="AU1362"/>
          <cell r="AV1362"/>
          <cell r="AW1362" t="str">
            <v/>
          </cell>
        </row>
        <row r="1363">
          <cell r="A1363">
            <v>1361</v>
          </cell>
          <cell r="B1363">
            <v>2025</v>
          </cell>
          <cell r="C1363"/>
          <cell r="D1363" t="str">
            <v>001fw00000599Z7AAI</v>
          </cell>
          <cell r="E1363" t="str">
            <v>SHIVASAMBHU CIMENT STORE</v>
          </cell>
          <cell r="F1363" t="str">
            <v>ODISHA</v>
          </cell>
          <cell r="G1363" t="str">
            <v>JAGATSINGHAPUR</v>
          </cell>
          <cell r="H1363">
            <v>0</v>
          </cell>
          <cell r="I1363" t="str">
            <v>Niyati Udyog Private Limited</v>
          </cell>
          <cell r="J1363" t="str">
            <v>Bidyut Ranjan Mishra</v>
          </cell>
          <cell r="K1363"/>
          <cell r="L1363" t="str">
            <v>C13293</v>
          </cell>
          <cell r="M1363" t="str">
            <v>Central</v>
          </cell>
          <cell r="N1363">
            <v>754141</v>
          </cell>
          <cell r="O1363" t="str">
            <v>21CLBPM7881H1Z0</v>
          </cell>
          <cell r="P1363">
            <v>9437217768</v>
          </cell>
          <cell r="Q1363" t="str">
            <v>Aug'25</v>
          </cell>
          <cell r="R1363">
            <v>2026</v>
          </cell>
          <cell r="S1363"/>
          <cell r="T1363">
            <v>60</v>
          </cell>
          <cell r="U1363">
            <v>0</v>
          </cell>
          <cell r="V1363" t="str">
            <v>Challenger</v>
          </cell>
          <cell r="W1363"/>
          <cell r="X1363"/>
          <cell r="Y1363"/>
          <cell r="Z1363"/>
          <cell r="AA1363"/>
          <cell r="AB1363"/>
          <cell r="AC1363"/>
          <cell r="AD1363"/>
          <cell r="AE1363"/>
          <cell r="AF1363"/>
          <cell r="AG1363"/>
          <cell r="AH1363"/>
          <cell r="AI1363"/>
          <cell r="AJ1363"/>
          <cell r="AK1363"/>
          <cell r="AL1363"/>
          <cell r="AM1363"/>
          <cell r="AO1363"/>
          <cell r="AP1363">
            <v>7.53</v>
          </cell>
          <cell r="AQ1363">
            <v>1.05</v>
          </cell>
          <cell r="AR1363"/>
          <cell r="AS1363"/>
          <cell r="AU1363"/>
          <cell r="AV1363"/>
          <cell r="AW1363" t="str">
            <v/>
          </cell>
        </row>
        <row r="1364">
          <cell r="A1364">
            <v>1362</v>
          </cell>
          <cell r="B1364">
            <v>2025</v>
          </cell>
          <cell r="C1364"/>
          <cell r="D1364" t="str">
            <v>001fw0000057mt4AAA</v>
          </cell>
          <cell r="E1364" t="str">
            <v>M/S SHREE KHATU SHYAM STORE</v>
          </cell>
          <cell r="F1364" t="str">
            <v>ODISHA</v>
          </cell>
          <cell r="G1364" t="str">
            <v>KHORDHA</v>
          </cell>
          <cell r="H1364">
            <v>0</v>
          </cell>
          <cell r="I1364" t="str">
            <v>Niyati Udyog Private Limited</v>
          </cell>
          <cell r="J1364" t="str">
            <v>Bidyut Ranjan Mishra</v>
          </cell>
          <cell r="K1364"/>
          <cell r="L1364" t="str">
            <v>C13293</v>
          </cell>
          <cell r="M1364" t="str">
            <v>Central</v>
          </cell>
          <cell r="N1364">
            <v>752050</v>
          </cell>
          <cell r="O1364" t="str">
            <v>21AGAPS4669R1ZR</v>
          </cell>
          <cell r="P1364">
            <v>9437302113</v>
          </cell>
          <cell r="Q1364" t="str">
            <v>Aug'25</v>
          </cell>
          <cell r="R1364">
            <v>2026</v>
          </cell>
          <cell r="S1364"/>
          <cell r="T1364">
            <v>80</v>
          </cell>
          <cell r="U1364">
            <v>0</v>
          </cell>
          <cell r="V1364" t="str">
            <v>Challenger</v>
          </cell>
          <cell r="W1364"/>
          <cell r="X1364"/>
          <cell r="Y1364"/>
          <cell r="Z1364"/>
          <cell r="AA1364"/>
          <cell r="AB1364"/>
          <cell r="AC1364"/>
          <cell r="AD1364"/>
          <cell r="AE1364"/>
          <cell r="AF1364"/>
          <cell r="AG1364"/>
          <cell r="AH1364"/>
          <cell r="AI1364"/>
          <cell r="AJ1364"/>
          <cell r="AK1364"/>
          <cell r="AL1364"/>
          <cell r="AM1364"/>
          <cell r="AO1364"/>
          <cell r="AP1364">
            <v>3.05</v>
          </cell>
          <cell r="AQ1364"/>
          <cell r="AR1364"/>
          <cell r="AS1364"/>
          <cell r="AU1364"/>
          <cell r="AV1364"/>
          <cell r="AW1364" t="str">
            <v/>
          </cell>
        </row>
        <row r="1365">
          <cell r="A1365">
            <v>1363</v>
          </cell>
          <cell r="B1365">
            <v>2025</v>
          </cell>
          <cell r="C1365"/>
          <cell r="D1365" t="str">
            <v>0015g00001Y5HOjAAN</v>
          </cell>
          <cell r="E1365" t="str">
            <v>Om Steel</v>
          </cell>
          <cell r="F1365" t="str">
            <v>UTTAR PRADESH</v>
          </cell>
          <cell r="G1365" t="str">
            <v>GAUTAM BUDDHA NAGAR</v>
          </cell>
          <cell r="H1365" t="str">
            <v>Noida</v>
          </cell>
          <cell r="I1365" t="str">
            <v>SHASHI STEELS CORPORATION</v>
          </cell>
          <cell r="J1365" t="str">
            <v>Abhijeet Biswas</v>
          </cell>
          <cell r="K1365"/>
          <cell r="L1365" t="str">
            <v>C12816</v>
          </cell>
          <cell r="M1365" t="str">
            <v>North</v>
          </cell>
          <cell r="N1365">
            <v>201310</v>
          </cell>
          <cell r="O1365" t="str">
            <v>09AF1PA9103R1Z2</v>
          </cell>
          <cell r="P1365">
            <v>9899852315</v>
          </cell>
          <cell r="Q1365" t="str">
            <v>Aug'25</v>
          </cell>
          <cell r="R1365">
            <v>2026</v>
          </cell>
          <cell r="S1365"/>
          <cell r="T1365">
            <v>50</v>
          </cell>
          <cell r="U1365">
            <v>0</v>
          </cell>
          <cell r="V1365" t="str">
            <v>Minor</v>
          </cell>
          <cell r="W1365"/>
          <cell r="X1365"/>
          <cell r="Y1365"/>
          <cell r="Z1365"/>
          <cell r="AA1365"/>
          <cell r="AB1365"/>
          <cell r="AC1365"/>
          <cell r="AD1365"/>
          <cell r="AE1365"/>
          <cell r="AF1365"/>
          <cell r="AG1365"/>
          <cell r="AH1365"/>
          <cell r="AI1365"/>
          <cell r="AJ1365"/>
          <cell r="AK1365"/>
          <cell r="AL1365"/>
          <cell r="AM1365"/>
          <cell r="AO1365"/>
          <cell r="AP1365">
            <v>1.36</v>
          </cell>
          <cell r="AQ1365"/>
          <cell r="AR1365"/>
          <cell r="AS1365"/>
          <cell r="AU1365"/>
          <cell r="AV1365"/>
          <cell r="AW1365" t="str">
            <v/>
          </cell>
        </row>
        <row r="1366">
          <cell r="A1366">
            <v>1364</v>
          </cell>
          <cell r="B1366">
            <v>2025</v>
          </cell>
          <cell r="C1366"/>
          <cell r="D1366" t="str">
            <v>0015g00001VB4TKAA1</v>
          </cell>
          <cell r="E1366" t="str">
            <v>Bharti Enterprises</v>
          </cell>
          <cell r="F1366" t="str">
            <v>UTTAR PRADESH</v>
          </cell>
          <cell r="G1366" t="str">
            <v>GAUTAM BUDDHA NAGAR</v>
          </cell>
          <cell r="H1366" t="str">
            <v>Noida</v>
          </cell>
          <cell r="I1366" t="str">
            <v>SHASHI STEELS CORPORATION</v>
          </cell>
          <cell r="J1366" t="str">
            <v>Abhijeet Biswas</v>
          </cell>
          <cell r="K1366"/>
          <cell r="L1366" t="str">
            <v>C12816</v>
          </cell>
          <cell r="M1366" t="str">
            <v>North</v>
          </cell>
          <cell r="N1366">
            <v>201301</v>
          </cell>
          <cell r="O1366" t="str">
            <v>09ASJPG8906E1ZM</v>
          </cell>
          <cell r="P1366">
            <v>9650649245</v>
          </cell>
          <cell r="Q1366" t="str">
            <v>Aug'25</v>
          </cell>
          <cell r="R1366">
            <v>2026</v>
          </cell>
          <cell r="S1366"/>
          <cell r="T1366">
            <v>100</v>
          </cell>
          <cell r="U1366">
            <v>0</v>
          </cell>
          <cell r="V1366" t="str">
            <v>Challenger</v>
          </cell>
          <cell r="W1366"/>
          <cell r="X1366"/>
          <cell r="Y1366"/>
          <cell r="Z1366"/>
          <cell r="AA1366"/>
          <cell r="AB1366"/>
          <cell r="AC1366"/>
          <cell r="AD1366"/>
          <cell r="AE1366"/>
          <cell r="AF1366"/>
          <cell r="AG1366"/>
          <cell r="AH1366"/>
          <cell r="AI1366"/>
          <cell r="AJ1366"/>
          <cell r="AK1366"/>
          <cell r="AL1366"/>
          <cell r="AM1366"/>
          <cell r="AO1366"/>
          <cell r="AP1366">
            <v>2.5</v>
          </cell>
          <cell r="AQ1366"/>
          <cell r="AR1366"/>
          <cell r="AS1366"/>
          <cell r="AU1366"/>
          <cell r="AV1366"/>
          <cell r="AW1366" t="str">
            <v/>
          </cell>
        </row>
        <row r="1367">
          <cell r="A1367">
            <v>1365</v>
          </cell>
          <cell r="B1367">
            <v>2025</v>
          </cell>
          <cell r="C1367"/>
          <cell r="D1367" t="str">
            <v>001J100000RyRCEIA3</v>
          </cell>
          <cell r="E1367" t="str">
            <v>AADARSH TRADERS</v>
          </cell>
          <cell r="F1367" t="str">
            <v>UTTAR PRADESH</v>
          </cell>
          <cell r="G1367" t="str">
            <v>BAGHPAT</v>
          </cell>
          <cell r="H1367" t="str">
            <v>Baghpat</v>
          </cell>
          <cell r="I1367" t="str">
            <v>OPTRIX INFRA LLP</v>
          </cell>
          <cell r="J1367" t="str">
            <v>Aashish Goyal</v>
          </cell>
          <cell r="K1367"/>
          <cell r="L1367" t="str">
            <v>001J100000PJG7oIAH</v>
          </cell>
          <cell r="M1367" t="str">
            <v>North</v>
          </cell>
          <cell r="N1367">
            <v>250611</v>
          </cell>
          <cell r="O1367" t="str">
            <v>09AKJPT1080E1Z2</v>
          </cell>
          <cell r="P1367">
            <v>9837539921</v>
          </cell>
          <cell r="Q1367" t="str">
            <v>Aug'25</v>
          </cell>
          <cell r="R1367">
            <v>2026</v>
          </cell>
          <cell r="S1367"/>
          <cell r="T1367">
            <v>100</v>
          </cell>
          <cell r="U1367">
            <v>0</v>
          </cell>
          <cell r="V1367" t="str">
            <v>Challenger</v>
          </cell>
          <cell r="W1367"/>
          <cell r="X1367"/>
          <cell r="Y1367"/>
          <cell r="Z1367"/>
          <cell r="AA1367"/>
          <cell r="AB1367"/>
          <cell r="AC1367"/>
          <cell r="AD1367"/>
          <cell r="AE1367"/>
          <cell r="AF1367"/>
          <cell r="AG1367"/>
          <cell r="AH1367"/>
          <cell r="AI1367"/>
          <cell r="AJ1367"/>
          <cell r="AK1367"/>
          <cell r="AL1367"/>
          <cell r="AM1367"/>
          <cell r="AO1367"/>
          <cell r="AP1367">
            <v>2.5</v>
          </cell>
          <cell r="AQ1367"/>
          <cell r="AR1367"/>
          <cell r="AS1367"/>
          <cell r="AU1367"/>
          <cell r="AV1367"/>
          <cell r="AW1367" t="str">
            <v/>
          </cell>
        </row>
        <row r="1368">
          <cell r="A1368">
            <v>1366</v>
          </cell>
          <cell r="B1368">
            <v>2025</v>
          </cell>
          <cell r="C1368"/>
          <cell r="D1368" t="str">
            <v>001fw000005K2sWAAS</v>
          </cell>
          <cell r="E1368" t="str">
            <v>M/S- GARAI PLUMBING HOUSE</v>
          </cell>
          <cell r="F1368" t="str">
            <v>WEST BENGAL</v>
          </cell>
          <cell r="G1368" t="str">
            <v>24 PARAGANAS SOUTH</v>
          </cell>
          <cell r="H1368">
            <v>0</v>
          </cell>
          <cell r="I1368" t="str">
            <v>KEDIA PIPES PRIVATE LMITED</v>
          </cell>
          <cell r="J1368" t="str">
            <v>Ragon Poddar</v>
          </cell>
          <cell r="K1368"/>
          <cell r="L1368" t="str">
            <v>001J100000S140JIAR</v>
          </cell>
          <cell r="M1368" t="str">
            <v>East</v>
          </cell>
          <cell r="N1368">
            <v>743377</v>
          </cell>
          <cell r="O1368" t="str">
            <v>19AENPG2689G1Z2</v>
          </cell>
          <cell r="P1368">
            <v>8777481534</v>
          </cell>
          <cell r="Q1368" t="str">
            <v>Aug'25</v>
          </cell>
          <cell r="R1368">
            <v>2026</v>
          </cell>
          <cell r="S1368"/>
          <cell r="T1368">
            <v>100</v>
          </cell>
          <cell r="U1368">
            <v>0</v>
          </cell>
          <cell r="V1368" t="str">
            <v>Challenger</v>
          </cell>
          <cell r="W1368"/>
          <cell r="X1368"/>
          <cell r="Y1368"/>
          <cell r="Z1368"/>
          <cell r="AA1368"/>
          <cell r="AB1368"/>
          <cell r="AC1368"/>
          <cell r="AD1368"/>
          <cell r="AE1368"/>
          <cell r="AF1368"/>
          <cell r="AG1368"/>
          <cell r="AH1368"/>
          <cell r="AI1368"/>
          <cell r="AJ1368"/>
          <cell r="AK1368"/>
          <cell r="AL1368"/>
          <cell r="AM1368"/>
          <cell r="AO1368"/>
          <cell r="AP1368">
            <v>2.52</v>
          </cell>
          <cell r="AQ1368"/>
          <cell r="AR1368"/>
          <cell r="AS1368"/>
          <cell r="AU1368"/>
          <cell r="AV1368"/>
          <cell r="AW1368" t="str">
            <v/>
          </cell>
        </row>
        <row r="1369">
          <cell r="A1369">
            <v>1367</v>
          </cell>
          <cell r="B1369">
            <v>2025</v>
          </cell>
          <cell r="C1369"/>
          <cell r="D1369" t="str">
            <v>001J100000Tug5nIAB</v>
          </cell>
          <cell r="E1369" t="str">
            <v>M/S SAWARIYA P DEPO</v>
          </cell>
          <cell r="F1369" t="str">
            <v>UTTAR PRADESH</v>
          </cell>
          <cell r="G1369" t="str">
            <v>SONBHADRA</v>
          </cell>
          <cell r="H1369">
            <v>0</v>
          </cell>
          <cell r="I1369" t="str">
            <v>GLOBAL IRONTRADING PVT. LTD.</v>
          </cell>
          <cell r="J1369" t="str">
            <v>Divyansh Dhawal</v>
          </cell>
          <cell r="K1369"/>
          <cell r="L1369" t="str">
            <v>C12819</v>
          </cell>
          <cell r="M1369" t="str">
            <v>North</v>
          </cell>
          <cell r="N1369">
            <v>231219</v>
          </cell>
          <cell r="O1369" t="str">
            <v>09BGDPB9358N1ZU</v>
          </cell>
          <cell r="P1369">
            <v>9918123485</v>
          </cell>
          <cell r="Q1369" t="str">
            <v>Aug'25</v>
          </cell>
          <cell r="R1369">
            <v>2026</v>
          </cell>
          <cell r="S1369"/>
          <cell r="T1369">
            <v>200</v>
          </cell>
          <cell r="U1369">
            <v>0</v>
          </cell>
          <cell r="V1369" t="str">
            <v>Challenger</v>
          </cell>
          <cell r="W1369"/>
          <cell r="X1369"/>
          <cell r="Y1369"/>
          <cell r="Z1369"/>
          <cell r="AA1369"/>
          <cell r="AB1369"/>
          <cell r="AC1369"/>
          <cell r="AD1369"/>
          <cell r="AE1369"/>
          <cell r="AF1369"/>
          <cell r="AG1369"/>
          <cell r="AH1369"/>
          <cell r="AI1369"/>
          <cell r="AJ1369"/>
          <cell r="AK1369"/>
          <cell r="AL1369"/>
          <cell r="AM1369"/>
          <cell r="AO1369"/>
          <cell r="AP1369">
            <v>25.17</v>
          </cell>
          <cell r="AQ1369"/>
          <cell r="AR1369"/>
          <cell r="AS1369">
            <v>32.9</v>
          </cell>
          <cell r="AU1369"/>
          <cell r="AV1369"/>
          <cell r="AW1369" t="str">
            <v/>
          </cell>
        </row>
        <row r="1370">
          <cell r="A1370">
            <v>1368</v>
          </cell>
          <cell r="B1370">
            <v>2025</v>
          </cell>
          <cell r="C1370"/>
          <cell r="D1370" t="str">
            <v>001J100000Ry2SfIAJ</v>
          </cell>
          <cell r="E1370" t="str">
            <v>MAHAVEER HARDWARE STORE</v>
          </cell>
          <cell r="F1370" t="str">
            <v>HARYANA</v>
          </cell>
          <cell r="G1370" t="str">
            <v>SONIPAT</v>
          </cell>
          <cell r="H1370">
            <v>0</v>
          </cell>
          <cell r="I1370" t="str">
            <v>JAI DURGA STEELS</v>
          </cell>
          <cell r="J1370" t="str">
            <v>Sunny Bhutani</v>
          </cell>
          <cell r="K1370"/>
          <cell r="L1370" t="str">
            <v>C12830</v>
          </cell>
          <cell r="M1370" t="str">
            <v>North</v>
          </cell>
          <cell r="N1370">
            <v>131101</v>
          </cell>
          <cell r="O1370" t="str">
            <v>06BCFPR3868F1ZC</v>
          </cell>
          <cell r="P1370">
            <v>8295672677</v>
          </cell>
          <cell r="Q1370" t="str">
            <v>Aug'25</v>
          </cell>
          <cell r="R1370">
            <v>2026</v>
          </cell>
          <cell r="S1370"/>
          <cell r="T1370">
            <v>110</v>
          </cell>
          <cell r="U1370">
            <v>0</v>
          </cell>
          <cell r="V1370" t="str">
            <v>Challenger</v>
          </cell>
          <cell r="W1370"/>
          <cell r="X1370"/>
          <cell r="Y1370"/>
          <cell r="Z1370"/>
          <cell r="AA1370"/>
          <cell r="AB1370"/>
          <cell r="AC1370"/>
          <cell r="AD1370"/>
          <cell r="AE1370"/>
          <cell r="AF1370"/>
          <cell r="AG1370"/>
          <cell r="AH1370"/>
          <cell r="AI1370"/>
          <cell r="AJ1370"/>
          <cell r="AK1370"/>
          <cell r="AL1370"/>
          <cell r="AM1370"/>
          <cell r="AO1370"/>
          <cell r="AP1370">
            <v>12.03</v>
          </cell>
          <cell r="AQ1370"/>
          <cell r="AR1370"/>
          <cell r="AS1370"/>
          <cell r="AU1370"/>
          <cell r="AV1370"/>
          <cell r="AW1370" t="str">
            <v/>
          </cell>
        </row>
        <row r="1371">
          <cell r="A1371">
            <v>1369</v>
          </cell>
          <cell r="B1371">
            <v>2025</v>
          </cell>
          <cell r="C1371"/>
          <cell r="D1371" t="str">
            <v>001fw000004hGwxAAE</v>
          </cell>
          <cell r="E1371" t="str">
            <v>SHARVI ENTERPRISES</v>
          </cell>
          <cell r="F1371" t="str">
            <v>MADHYA PRADESH</v>
          </cell>
          <cell r="G1371" t="str">
            <v>DHAR</v>
          </cell>
          <cell r="H1371">
            <v>0</v>
          </cell>
          <cell r="I1371" t="str">
            <v>R. K. ENTERPRISES</v>
          </cell>
          <cell r="J1371" t="str">
            <v>Yogeshwar Richhariya</v>
          </cell>
          <cell r="K1371"/>
          <cell r="L1371" t="str">
            <v>001J1000005ZfroIAC</v>
          </cell>
          <cell r="M1371" t="str">
            <v>Central</v>
          </cell>
          <cell r="N1371">
            <v>454331</v>
          </cell>
          <cell r="O1371" t="str">
            <v>23AYEPA9678G1ZC</v>
          </cell>
          <cell r="P1371">
            <v>8982229996</v>
          </cell>
          <cell r="Q1371" t="str">
            <v>Aug'25</v>
          </cell>
          <cell r="R1371">
            <v>2026</v>
          </cell>
          <cell r="S1371"/>
          <cell r="T1371">
            <v>100</v>
          </cell>
          <cell r="U1371">
            <v>3.3744666666666667</v>
          </cell>
          <cell r="V1371" t="str">
            <v>Star</v>
          </cell>
          <cell r="W1371"/>
          <cell r="X1371"/>
          <cell r="Y1371"/>
          <cell r="Z1371"/>
          <cell r="AA1371"/>
          <cell r="AB1371"/>
          <cell r="AC1371"/>
          <cell r="AD1371"/>
          <cell r="AE1371"/>
          <cell r="AF1371"/>
          <cell r="AG1371"/>
          <cell r="AH1371"/>
          <cell r="AI1371"/>
          <cell r="AJ1371"/>
          <cell r="AK1371"/>
          <cell r="AL1371"/>
          <cell r="AM1371"/>
          <cell r="AO1371"/>
          <cell r="AP1371">
            <v>35</v>
          </cell>
          <cell r="AQ1371">
            <v>51</v>
          </cell>
          <cell r="AR1371">
            <v>46.77</v>
          </cell>
          <cell r="AS1371">
            <v>195.52</v>
          </cell>
          <cell r="AT1371">
            <v>535.79</v>
          </cell>
          <cell r="AU1371">
            <v>349</v>
          </cell>
          <cell r="AV1371">
            <v>127.55</v>
          </cell>
          <cell r="AW1371">
            <v>5</v>
          </cell>
        </row>
        <row r="1372">
          <cell r="A1372">
            <v>1370</v>
          </cell>
          <cell r="B1372">
            <v>2025</v>
          </cell>
          <cell r="C1372"/>
          <cell r="D1372" t="str">
            <v>0015g00001UBHngAAH</v>
          </cell>
          <cell r="E1372" t="str">
            <v>Vinod Traders</v>
          </cell>
          <cell r="F1372" t="str">
            <v>MADHYA PRADESH</v>
          </cell>
          <cell r="G1372" t="str">
            <v>BHOPAL</v>
          </cell>
          <cell r="H1372" t="str">
            <v>Huzur</v>
          </cell>
          <cell r="I1372" t="str">
            <v>Global Steel</v>
          </cell>
          <cell r="J1372" t="str">
            <v>Rubean Luther</v>
          </cell>
          <cell r="K1372"/>
          <cell r="L1372" t="str">
            <v>C13471</v>
          </cell>
          <cell r="M1372" t="str">
            <v>Central</v>
          </cell>
          <cell r="N1372">
            <v>462001</v>
          </cell>
          <cell r="O1372" t="str">
            <v>22AEOPG6276J1Z6</v>
          </cell>
          <cell r="P1372">
            <v>9425019805</v>
          </cell>
          <cell r="Q1372" t="str">
            <v>Aug'25</v>
          </cell>
          <cell r="R1372">
            <v>2026</v>
          </cell>
          <cell r="S1372"/>
          <cell r="T1372">
            <v>120</v>
          </cell>
          <cell r="U1372">
            <v>0.10555555555555556</v>
          </cell>
          <cell r="V1372" t="str">
            <v>Star</v>
          </cell>
          <cell r="W1372"/>
          <cell r="X1372"/>
          <cell r="Y1372"/>
          <cell r="Z1372"/>
          <cell r="AA1372"/>
          <cell r="AB1372"/>
          <cell r="AC1372"/>
          <cell r="AD1372"/>
          <cell r="AE1372"/>
          <cell r="AF1372"/>
          <cell r="AG1372"/>
          <cell r="AH1372"/>
          <cell r="AI1372"/>
          <cell r="AJ1372"/>
          <cell r="AK1372"/>
          <cell r="AL1372"/>
          <cell r="AM1372"/>
          <cell r="AO1372"/>
          <cell r="AP1372">
            <v>2.5</v>
          </cell>
          <cell r="AQ1372"/>
          <cell r="AR1372"/>
          <cell r="AS1372">
            <v>5</v>
          </cell>
          <cell r="AT1372">
            <v>14</v>
          </cell>
          <cell r="AU1372">
            <v>2</v>
          </cell>
          <cell r="AV1372">
            <v>22</v>
          </cell>
          <cell r="AW1372" t="str">
            <v/>
          </cell>
        </row>
        <row r="1373">
          <cell r="A1373">
            <v>1371</v>
          </cell>
          <cell r="B1373">
            <v>2025</v>
          </cell>
          <cell r="C1373"/>
          <cell r="D1373" t="str">
            <v>001fw000001PS0cAAG</v>
          </cell>
          <cell r="E1373" t="str">
            <v>SHAMIM HARDWARE</v>
          </cell>
          <cell r="F1373" t="str">
            <v>WEST BENGAL</v>
          </cell>
          <cell r="G1373" t="str">
            <v>MALDAH</v>
          </cell>
          <cell r="H1373">
            <v>0</v>
          </cell>
          <cell r="I1373" t="str">
            <v>MAHESHWARI TRADERS</v>
          </cell>
          <cell r="J1373" t="str">
            <v>Partha Mondal</v>
          </cell>
          <cell r="K1373"/>
          <cell r="L1373" t="str">
            <v>001J100000Vo7AiIAJ</v>
          </cell>
          <cell r="M1373" t="str">
            <v>East</v>
          </cell>
          <cell r="N1373">
            <v>732203</v>
          </cell>
          <cell r="O1373" t="str">
            <v>19AAIPF7479E1ZE</v>
          </cell>
          <cell r="P1373">
            <v>7001216007</v>
          </cell>
          <cell r="Q1373" t="str">
            <v>Aug'25</v>
          </cell>
          <cell r="R1373">
            <v>2026</v>
          </cell>
          <cell r="S1373"/>
          <cell r="T1373">
            <v>100</v>
          </cell>
          <cell r="U1373">
            <v>5.9933333333333332E-2</v>
          </cell>
          <cell r="V1373" t="str">
            <v>Challenger</v>
          </cell>
          <cell r="W1373"/>
          <cell r="X1373"/>
          <cell r="Y1373"/>
          <cell r="Z1373"/>
          <cell r="AA1373"/>
          <cell r="AB1373"/>
          <cell r="AC1373"/>
          <cell r="AD1373"/>
          <cell r="AE1373"/>
          <cell r="AF1373"/>
          <cell r="AG1373"/>
          <cell r="AH1373"/>
          <cell r="AI1373"/>
          <cell r="AJ1373"/>
          <cell r="AK1373"/>
          <cell r="AL1373"/>
          <cell r="AM1373"/>
          <cell r="AO1373"/>
          <cell r="AP1373">
            <v>10.050000000000001</v>
          </cell>
          <cell r="AQ1373">
            <v>20.21</v>
          </cell>
          <cell r="AR1373"/>
          <cell r="AS1373">
            <v>25.25</v>
          </cell>
          <cell r="AT1373">
            <v>14.98</v>
          </cell>
          <cell r="AU1373">
            <v>3</v>
          </cell>
          <cell r="AV1373"/>
          <cell r="AW1373" t="str">
            <v/>
          </cell>
        </row>
        <row r="1374">
          <cell r="A1374">
            <v>1372</v>
          </cell>
          <cell r="B1374">
            <v>2025</v>
          </cell>
          <cell r="C1374"/>
          <cell r="D1374" t="str">
            <v>001J100000VnKYQIA3</v>
          </cell>
          <cell r="E1374" t="str">
            <v>BALAJI CEMENT AGENCY</v>
          </cell>
          <cell r="F1374" t="str">
            <v>UTTAR PRADESH</v>
          </cell>
          <cell r="G1374" t="str">
            <v>AGRA</v>
          </cell>
          <cell r="H1374">
            <v>0</v>
          </cell>
          <cell r="I1374" t="str">
            <v>DINESH STEEL PRIVATE LIMITED</v>
          </cell>
          <cell r="J1374" t="str">
            <v>Pankaj Garg</v>
          </cell>
          <cell r="K1374"/>
          <cell r="L1374" t="str">
            <v>C12820</v>
          </cell>
          <cell r="M1374" t="str">
            <v>North</v>
          </cell>
          <cell r="N1374">
            <v>283104</v>
          </cell>
          <cell r="O1374" t="str">
            <v>09COOPS9664A1ZA</v>
          </cell>
          <cell r="P1374">
            <v>9536413151</v>
          </cell>
          <cell r="Q1374" t="str">
            <v>Aug'25</v>
          </cell>
          <cell r="R1374">
            <v>2026</v>
          </cell>
          <cell r="S1374"/>
          <cell r="T1374" t="str">
            <v/>
          </cell>
          <cell r="U1374">
            <v>0</v>
          </cell>
          <cell r="V1374" t="str">
            <v>Potential Not updated</v>
          </cell>
          <cell r="W1374"/>
          <cell r="X1374"/>
          <cell r="Y1374"/>
          <cell r="Z1374"/>
          <cell r="AA1374"/>
          <cell r="AB1374"/>
          <cell r="AC1374"/>
          <cell r="AD1374"/>
          <cell r="AE1374"/>
          <cell r="AF1374"/>
          <cell r="AG1374"/>
          <cell r="AH1374"/>
          <cell r="AI1374"/>
          <cell r="AJ1374"/>
          <cell r="AK1374"/>
          <cell r="AL1374"/>
          <cell r="AM1374"/>
          <cell r="AO1374"/>
          <cell r="AP1374">
            <v>4</v>
          </cell>
          <cell r="AQ1374"/>
          <cell r="AR1374">
            <v>4</v>
          </cell>
          <cell r="AS1374"/>
          <cell r="AT1374">
            <v>6</v>
          </cell>
          <cell r="AU1374"/>
          <cell r="AV1374">
            <v>3</v>
          </cell>
          <cell r="AW1374" t="str">
            <v/>
          </cell>
        </row>
        <row r="1375">
          <cell r="A1375">
            <v>1373</v>
          </cell>
          <cell r="B1375">
            <v>2025</v>
          </cell>
          <cell r="C1375"/>
          <cell r="D1375" t="str">
            <v>001fw000004MziWAAS</v>
          </cell>
          <cell r="E1375" t="str">
            <v>DISHA TRADERS</v>
          </cell>
          <cell r="F1375" t="str">
            <v>MADHYA PRADESH</v>
          </cell>
          <cell r="G1375" t="str">
            <v>BHOPAL</v>
          </cell>
          <cell r="H1375">
            <v>0</v>
          </cell>
          <cell r="I1375" t="str">
            <v>Global Steel</v>
          </cell>
          <cell r="J1375" t="str">
            <v>Rubean Luther</v>
          </cell>
          <cell r="K1375"/>
          <cell r="L1375" t="str">
            <v>C13471</v>
          </cell>
          <cell r="M1375" t="str">
            <v>Central</v>
          </cell>
          <cell r="N1375">
            <v>462044</v>
          </cell>
          <cell r="O1375" t="str">
            <v>23ANQPL9236N1ZA</v>
          </cell>
          <cell r="P1375">
            <v>8839014271</v>
          </cell>
          <cell r="Q1375" t="str">
            <v>Aug'25</v>
          </cell>
          <cell r="R1375">
            <v>2026</v>
          </cell>
          <cell r="S1375"/>
          <cell r="T1375">
            <v>150</v>
          </cell>
          <cell r="U1375">
            <v>0.17777777777777778</v>
          </cell>
          <cell r="V1375" t="str">
            <v>Star</v>
          </cell>
          <cell r="W1375"/>
          <cell r="X1375"/>
          <cell r="Y1375"/>
          <cell r="Z1375"/>
          <cell r="AA1375"/>
          <cell r="AB1375"/>
          <cell r="AC1375"/>
          <cell r="AD1375"/>
          <cell r="AE1375"/>
          <cell r="AF1375"/>
          <cell r="AG1375"/>
          <cell r="AH1375"/>
          <cell r="AI1375"/>
          <cell r="AJ1375"/>
          <cell r="AK1375"/>
          <cell r="AL1375"/>
          <cell r="AM1375"/>
          <cell r="AO1375"/>
          <cell r="AP1375">
            <v>41.81</v>
          </cell>
          <cell r="AQ1375">
            <v>42.25</v>
          </cell>
          <cell r="AR1375"/>
          <cell r="AS1375">
            <v>41.98</v>
          </cell>
          <cell r="AU1375">
            <v>80</v>
          </cell>
          <cell r="AV1375"/>
          <cell r="AW1375">
            <v>33</v>
          </cell>
        </row>
        <row r="1376">
          <cell r="A1376">
            <v>1374</v>
          </cell>
          <cell r="B1376">
            <v>2025</v>
          </cell>
          <cell r="C1376"/>
          <cell r="D1376" t="str">
            <v>001fw000001q0xpAAA</v>
          </cell>
          <cell r="E1376" t="str">
            <v>MAHAVEER TRADERS</v>
          </cell>
          <cell r="F1376" t="str">
            <v>UTTAR PRADESH</v>
          </cell>
          <cell r="G1376" t="str">
            <v>GORAKHPUR</v>
          </cell>
          <cell r="H1376" t="str">
            <v>Bansgaon</v>
          </cell>
          <cell r="I1376" t="str">
            <v>GOBINDGARH IRON LLP</v>
          </cell>
          <cell r="J1376" t="str">
            <v>Mohd Ansari</v>
          </cell>
          <cell r="K1376"/>
          <cell r="L1376" t="str">
            <v>C12817</v>
          </cell>
          <cell r="M1376" t="str">
            <v>North</v>
          </cell>
          <cell r="N1376">
            <v>273408</v>
          </cell>
          <cell r="O1376" t="str">
            <v>09BIWPJ1508B1ZB</v>
          </cell>
          <cell r="P1376">
            <v>9795404950</v>
          </cell>
          <cell r="Q1376" t="str">
            <v>Aug'25</v>
          </cell>
          <cell r="R1376">
            <v>2026</v>
          </cell>
          <cell r="S1376"/>
          <cell r="T1376" t="str">
            <v/>
          </cell>
          <cell r="U1376">
            <v>0</v>
          </cell>
          <cell r="V1376" t="str">
            <v>Potential Not updated</v>
          </cell>
          <cell r="W1376"/>
          <cell r="X1376"/>
          <cell r="Y1376"/>
          <cell r="Z1376"/>
          <cell r="AA1376"/>
          <cell r="AB1376"/>
          <cell r="AC1376"/>
          <cell r="AD1376"/>
          <cell r="AE1376"/>
          <cell r="AF1376"/>
          <cell r="AG1376"/>
          <cell r="AH1376"/>
          <cell r="AI1376"/>
          <cell r="AJ1376"/>
          <cell r="AK1376"/>
          <cell r="AL1376"/>
          <cell r="AM1376"/>
          <cell r="AO1376"/>
          <cell r="AP1376">
            <v>8</v>
          </cell>
          <cell r="AQ1376">
            <v>4.5</v>
          </cell>
          <cell r="AR1376"/>
          <cell r="AS1376">
            <v>10</v>
          </cell>
          <cell r="AU1376">
            <v>32</v>
          </cell>
          <cell r="AV1376"/>
          <cell r="AW1376" t="str">
            <v/>
          </cell>
        </row>
        <row r="1377">
          <cell r="A1377">
            <v>1375</v>
          </cell>
          <cell r="B1377">
            <v>2025</v>
          </cell>
          <cell r="C1377"/>
          <cell r="D1377" t="str">
            <v>001fw000004h4ZCAAY</v>
          </cell>
          <cell r="E1377" t="str">
            <v>JMD STEELS</v>
          </cell>
          <cell r="F1377" t="str">
            <v>WEST BENGAL</v>
          </cell>
          <cell r="G1377" t="str">
            <v>PASCHIM BARDHAMAN</v>
          </cell>
          <cell r="H1377">
            <v>0</v>
          </cell>
          <cell r="I1377" t="str">
            <v>JAI MATA DI STEELS</v>
          </cell>
          <cell r="J1377" t="str">
            <v>Sambit Majumdar</v>
          </cell>
          <cell r="K1377"/>
          <cell r="L1377" t="str">
            <v>001J100000RydNHIA2</v>
          </cell>
          <cell r="M1377" t="str">
            <v>East</v>
          </cell>
          <cell r="N1377">
            <v>713216</v>
          </cell>
          <cell r="O1377" t="str">
            <v>19AAMFJ7309K1ZT</v>
          </cell>
          <cell r="P1377">
            <v>9832110233</v>
          </cell>
          <cell r="Q1377" t="str">
            <v>Aug'25</v>
          </cell>
          <cell r="R1377">
            <v>2026</v>
          </cell>
          <cell r="S1377"/>
          <cell r="T1377">
            <v>250</v>
          </cell>
          <cell r="U1377">
            <v>0</v>
          </cell>
          <cell r="V1377" t="str">
            <v>Alien</v>
          </cell>
          <cell r="W1377"/>
          <cell r="X1377"/>
          <cell r="Y1377"/>
          <cell r="Z1377"/>
          <cell r="AA1377"/>
          <cell r="AB1377"/>
          <cell r="AC1377"/>
          <cell r="AD1377"/>
          <cell r="AE1377"/>
          <cell r="AF1377"/>
          <cell r="AG1377"/>
          <cell r="AH1377"/>
          <cell r="AI1377"/>
          <cell r="AJ1377"/>
          <cell r="AK1377"/>
          <cell r="AL1377"/>
          <cell r="AM1377"/>
          <cell r="AO1377"/>
          <cell r="AP1377">
            <v>36.799999999999997</v>
          </cell>
          <cell r="AQ1377"/>
          <cell r="AR1377"/>
          <cell r="AS1377"/>
          <cell r="AU1377"/>
          <cell r="AV1377"/>
          <cell r="AW1377" t="str">
            <v/>
          </cell>
        </row>
        <row r="1378">
          <cell r="A1378">
            <v>1376</v>
          </cell>
          <cell r="B1378">
            <v>2025</v>
          </cell>
          <cell r="C1378"/>
          <cell r="D1378" t="str">
            <v>0015g00001X2QuBAAV</v>
          </cell>
          <cell r="E1378" t="str">
            <v>CHOUDHARY ENTERPRISES</v>
          </cell>
          <cell r="F1378" t="str">
            <v>MADHYA PRADESH</v>
          </cell>
          <cell r="G1378" t="str">
            <v>INDORE</v>
          </cell>
          <cell r="H1378" t="str">
            <v>Indore</v>
          </cell>
          <cell r="I1378" t="str">
            <v>R. K. ENTERPRISES</v>
          </cell>
          <cell r="J1378" t="str">
            <v>Yogeshwar Richhariya</v>
          </cell>
          <cell r="K1378"/>
          <cell r="L1378" t="str">
            <v>001J1000005ZfroIAC</v>
          </cell>
          <cell r="M1378" t="str">
            <v>Central</v>
          </cell>
          <cell r="N1378">
            <v>452010</v>
          </cell>
          <cell r="O1378" t="str">
            <v>23AJBPC5523G1ZV</v>
          </cell>
          <cell r="P1378">
            <v>9301290285</v>
          </cell>
          <cell r="Q1378" t="str">
            <v>Aug'25</v>
          </cell>
          <cell r="R1378">
            <v>2026</v>
          </cell>
          <cell r="S1378"/>
          <cell r="T1378">
            <v>50</v>
          </cell>
          <cell r="U1378">
            <v>1.3333333333333332E-2</v>
          </cell>
          <cell r="V1378" t="str">
            <v>Minor</v>
          </cell>
          <cell r="W1378"/>
          <cell r="X1378"/>
          <cell r="Y1378"/>
          <cell r="Z1378"/>
          <cell r="AA1378"/>
          <cell r="AB1378"/>
          <cell r="AC1378"/>
          <cell r="AD1378"/>
          <cell r="AE1378"/>
          <cell r="AF1378"/>
          <cell r="AG1378"/>
          <cell r="AH1378"/>
          <cell r="AI1378"/>
          <cell r="AJ1378"/>
          <cell r="AK1378"/>
          <cell r="AL1378"/>
          <cell r="AM1378"/>
          <cell r="AO1378"/>
          <cell r="AP1378">
            <v>1</v>
          </cell>
          <cell r="AQ1378">
            <v>0.5</v>
          </cell>
          <cell r="AR1378">
            <v>3</v>
          </cell>
          <cell r="AS1378"/>
          <cell r="AU1378">
            <v>1</v>
          </cell>
          <cell r="AV1378">
            <v>1</v>
          </cell>
          <cell r="AW1378" t="str">
            <v/>
          </cell>
        </row>
        <row r="1379">
          <cell r="A1379">
            <v>1377</v>
          </cell>
          <cell r="B1379">
            <v>2025</v>
          </cell>
          <cell r="C1379"/>
          <cell r="D1379" t="str">
            <v>0015g00001V9VCvAAN</v>
          </cell>
          <cell r="E1379" t="str">
            <v>Steel House and Hardware</v>
          </cell>
          <cell r="F1379" t="str">
            <v>MADHYA PRADESH</v>
          </cell>
          <cell r="G1379" t="str">
            <v>INDORE</v>
          </cell>
          <cell r="H1379" t="str">
            <v>Indore</v>
          </cell>
          <cell r="I1379" t="str">
            <v>R. K. ENTERPRISES</v>
          </cell>
          <cell r="J1379" t="str">
            <v>Yogeshwar Richhariya</v>
          </cell>
          <cell r="K1379"/>
          <cell r="L1379" t="str">
            <v>001J1000005ZfroIAC</v>
          </cell>
          <cell r="M1379" t="str">
            <v>Central</v>
          </cell>
          <cell r="N1379">
            <v>452001</v>
          </cell>
          <cell r="O1379" t="str">
            <v>23AABCJ0675R1ZP</v>
          </cell>
          <cell r="P1379">
            <v>9893282121</v>
          </cell>
          <cell r="Q1379" t="str">
            <v>Aug'25</v>
          </cell>
          <cell r="R1379">
            <v>2026</v>
          </cell>
          <cell r="S1379"/>
          <cell r="T1379">
            <v>100</v>
          </cell>
          <cell r="U1379">
            <v>0</v>
          </cell>
          <cell r="V1379" t="str">
            <v>Challenger</v>
          </cell>
          <cell r="W1379"/>
          <cell r="X1379"/>
          <cell r="Y1379"/>
          <cell r="Z1379"/>
          <cell r="AA1379"/>
          <cell r="AB1379"/>
          <cell r="AC1379"/>
          <cell r="AD1379"/>
          <cell r="AE1379"/>
          <cell r="AF1379"/>
          <cell r="AG1379"/>
          <cell r="AH1379"/>
          <cell r="AI1379"/>
          <cell r="AJ1379"/>
          <cell r="AK1379"/>
          <cell r="AL1379"/>
          <cell r="AM1379"/>
          <cell r="AO1379"/>
          <cell r="AP1379">
            <v>1.5</v>
          </cell>
          <cell r="AQ1379"/>
          <cell r="AR1379"/>
          <cell r="AS1379"/>
          <cell r="AU1379"/>
          <cell r="AV1379"/>
          <cell r="AW1379" t="str">
            <v/>
          </cell>
        </row>
        <row r="1380">
          <cell r="A1380">
            <v>1378</v>
          </cell>
          <cell r="B1380">
            <v>2025</v>
          </cell>
          <cell r="C1380"/>
          <cell r="D1380" t="str">
            <v>001J1000002juLoIAI</v>
          </cell>
          <cell r="E1380" t="str">
            <v>SWARA IRON STORE</v>
          </cell>
          <cell r="F1380" t="str">
            <v>PUNJAB</v>
          </cell>
          <cell r="G1380" t="str">
            <v>GURDASPUR</v>
          </cell>
          <cell r="H1380" t="str">
            <v>Gurdaspur</v>
          </cell>
          <cell r="I1380" t="str">
            <v>MAHAVIR STEEL CORPORATION</v>
          </cell>
          <cell r="J1380" t="str">
            <v>Abhishek Wadhwa</v>
          </cell>
          <cell r="K1380"/>
          <cell r="L1380" t="str">
            <v>0015g00001ghemj</v>
          </cell>
          <cell r="M1380" t="str">
            <v>North</v>
          </cell>
          <cell r="N1380">
            <v>143521</v>
          </cell>
          <cell r="O1380" t="str">
            <v>03AFPPM4055B1ZR</v>
          </cell>
          <cell r="P1380">
            <v>9814462468</v>
          </cell>
          <cell r="Q1380" t="str">
            <v>Aug'25</v>
          </cell>
          <cell r="R1380">
            <v>2026</v>
          </cell>
          <cell r="S1380"/>
          <cell r="T1380">
            <v>200</v>
          </cell>
          <cell r="U1380">
            <v>0</v>
          </cell>
          <cell r="V1380" t="str">
            <v>Challenger</v>
          </cell>
          <cell r="W1380"/>
          <cell r="X1380"/>
          <cell r="Y1380"/>
          <cell r="Z1380"/>
          <cell r="AA1380"/>
          <cell r="AB1380"/>
          <cell r="AC1380"/>
          <cell r="AD1380"/>
          <cell r="AE1380"/>
          <cell r="AF1380"/>
          <cell r="AG1380"/>
          <cell r="AH1380"/>
          <cell r="AI1380"/>
          <cell r="AJ1380"/>
          <cell r="AK1380"/>
          <cell r="AL1380"/>
          <cell r="AM1380"/>
          <cell r="AO1380"/>
          <cell r="AP1380">
            <v>2.1</v>
          </cell>
          <cell r="AQ1380"/>
          <cell r="AR1380"/>
          <cell r="AS1380"/>
          <cell r="AU1380"/>
          <cell r="AV1380"/>
          <cell r="AW1380" t="str">
            <v/>
          </cell>
        </row>
        <row r="1381">
          <cell r="A1381">
            <v>1379</v>
          </cell>
          <cell r="B1381">
            <v>2025</v>
          </cell>
          <cell r="C1381"/>
          <cell r="D1381" t="str">
            <v>001J100000S1TRrIAN</v>
          </cell>
          <cell r="E1381" t="str">
            <v>JODHA  SINGH   &amp;  BROTHRES</v>
          </cell>
          <cell r="F1381" t="str">
            <v>PUNJAB</v>
          </cell>
          <cell r="G1381" t="str">
            <v>GURDASPUR</v>
          </cell>
          <cell r="H1381" t="str">
            <v>Batala</v>
          </cell>
          <cell r="I1381" t="str">
            <v>MAHAVIR STEEL CORPORATION</v>
          </cell>
          <cell r="J1381" t="str">
            <v>Abhishek Wadhwa</v>
          </cell>
          <cell r="K1381"/>
          <cell r="L1381" t="str">
            <v>0015g00001ghemj</v>
          </cell>
          <cell r="M1381" t="str">
            <v>North</v>
          </cell>
          <cell r="N1381">
            <v>143505</v>
          </cell>
          <cell r="O1381" t="str">
            <v>03AZKPS1882P1ZN</v>
          </cell>
          <cell r="P1381">
            <v>9905000042</v>
          </cell>
          <cell r="Q1381" t="str">
            <v>Aug'25</v>
          </cell>
          <cell r="R1381">
            <v>2026</v>
          </cell>
          <cell r="S1381"/>
          <cell r="T1381">
            <v>100</v>
          </cell>
          <cell r="U1381">
            <v>0</v>
          </cell>
          <cell r="V1381" t="str">
            <v>Challenger</v>
          </cell>
          <cell r="W1381"/>
          <cell r="X1381"/>
          <cell r="Y1381"/>
          <cell r="Z1381"/>
          <cell r="AA1381"/>
          <cell r="AB1381"/>
          <cell r="AC1381"/>
          <cell r="AD1381"/>
          <cell r="AE1381"/>
          <cell r="AF1381"/>
          <cell r="AG1381"/>
          <cell r="AH1381"/>
          <cell r="AI1381"/>
          <cell r="AJ1381"/>
          <cell r="AK1381"/>
          <cell r="AL1381"/>
          <cell r="AM1381"/>
          <cell r="AO1381"/>
          <cell r="AP1381">
            <v>1.95</v>
          </cell>
          <cell r="AQ1381"/>
          <cell r="AR1381"/>
          <cell r="AS1381"/>
          <cell r="AU1381"/>
          <cell r="AV1381"/>
          <cell r="AW1381" t="str">
            <v/>
          </cell>
        </row>
        <row r="1382">
          <cell r="A1382">
            <v>1380</v>
          </cell>
          <cell r="B1382">
            <v>2025</v>
          </cell>
          <cell r="C1382"/>
          <cell r="D1382" t="str">
            <v>001J1000007p4tjIAA</v>
          </cell>
          <cell r="E1382" t="str">
            <v>Sahil Enterprises Dunera</v>
          </cell>
          <cell r="F1382" t="str">
            <v>PUNJAB</v>
          </cell>
          <cell r="G1382" t="str">
            <v>PATHANKOT</v>
          </cell>
          <cell r="H1382" t="str">
            <v>Dhar Kalan</v>
          </cell>
          <cell r="I1382" t="str">
            <v>MAHAVIR STEEL CORPORATION</v>
          </cell>
          <cell r="J1382" t="str">
            <v>Abhishek Wadhwa</v>
          </cell>
          <cell r="K1382"/>
          <cell r="L1382" t="str">
            <v>0015g00001ghemj</v>
          </cell>
          <cell r="M1382" t="str">
            <v>North</v>
          </cell>
          <cell r="N1382">
            <v>145022</v>
          </cell>
          <cell r="O1382">
            <v>0</v>
          </cell>
          <cell r="P1382">
            <v>0</v>
          </cell>
          <cell r="Q1382" t="str">
            <v>Aug'25</v>
          </cell>
          <cell r="R1382">
            <v>2026</v>
          </cell>
          <cell r="S1382"/>
          <cell r="T1382">
            <v>40</v>
          </cell>
          <cell r="U1382">
            <v>0</v>
          </cell>
          <cell r="V1382" t="str">
            <v>Minor</v>
          </cell>
          <cell r="W1382"/>
          <cell r="X1382"/>
          <cell r="Y1382"/>
          <cell r="Z1382"/>
          <cell r="AA1382"/>
          <cell r="AB1382"/>
          <cell r="AC1382"/>
          <cell r="AD1382"/>
          <cell r="AE1382"/>
          <cell r="AF1382"/>
          <cell r="AG1382"/>
          <cell r="AH1382"/>
          <cell r="AI1382"/>
          <cell r="AJ1382"/>
          <cell r="AK1382"/>
          <cell r="AL1382"/>
          <cell r="AM1382"/>
          <cell r="AO1382"/>
          <cell r="AP1382">
            <v>2.85</v>
          </cell>
          <cell r="AQ1382"/>
          <cell r="AR1382"/>
          <cell r="AS1382"/>
          <cell r="AU1382"/>
          <cell r="AV1382"/>
          <cell r="AW1382" t="str">
            <v/>
          </cell>
        </row>
        <row r="1383">
          <cell r="A1383">
            <v>1381</v>
          </cell>
          <cell r="B1383">
            <v>2025</v>
          </cell>
          <cell r="C1383"/>
          <cell r="D1383" t="str">
            <v>0015g00001VBlFwAAL</v>
          </cell>
          <cell r="E1383" t="str">
            <v>CAPITAL STEEL</v>
          </cell>
          <cell r="F1383" t="str">
            <v>DELHI</v>
          </cell>
          <cell r="G1383" t="str">
            <v>South East</v>
          </cell>
          <cell r="H1383" t="str">
            <v>Kalkaji</v>
          </cell>
          <cell r="I1383" t="str">
            <v>MAHENDRA STEELS</v>
          </cell>
          <cell r="J1383" t="str">
            <v>Aman kumar</v>
          </cell>
          <cell r="K1383"/>
          <cell r="L1383" t="str">
            <v>C12832</v>
          </cell>
          <cell r="M1383" t="str">
            <v>North</v>
          </cell>
          <cell r="N1383">
            <v>110019</v>
          </cell>
          <cell r="O1383" t="str">
            <v>07BMYPS9802B1ZJ</v>
          </cell>
          <cell r="P1383">
            <v>9711182225</v>
          </cell>
          <cell r="Q1383" t="str">
            <v>Aug'25</v>
          </cell>
          <cell r="R1383">
            <v>2026</v>
          </cell>
          <cell r="S1383"/>
          <cell r="T1383">
            <v>100</v>
          </cell>
          <cell r="U1383">
            <v>0.05</v>
          </cell>
          <cell r="V1383" t="str">
            <v>Challenger</v>
          </cell>
          <cell r="W1383"/>
          <cell r="X1383"/>
          <cell r="Y1383"/>
          <cell r="Z1383"/>
          <cell r="AA1383"/>
          <cell r="AB1383"/>
          <cell r="AC1383"/>
          <cell r="AD1383"/>
          <cell r="AE1383"/>
          <cell r="AF1383"/>
          <cell r="AG1383"/>
          <cell r="AH1383"/>
          <cell r="AI1383"/>
          <cell r="AJ1383"/>
          <cell r="AK1383"/>
          <cell r="AL1383"/>
          <cell r="AM1383"/>
          <cell r="AO1383"/>
          <cell r="AP1383">
            <v>4</v>
          </cell>
          <cell r="AQ1383">
            <v>6</v>
          </cell>
          <cell r="AR1383">
            <v>4</v>
          </cell>
          <cell r="AS1383">
            <v>6</v>
          </cell>
          <cell r="AT1383">
            <v>2</v>
          </cell>
          <cell r="AU1383">
            <v>8</v>
          </cell>
          <cell r="AV1383">
            <v>5</v>
          </cell>
          <cell r="AW1383">
            <v>4</v>
          </cell>
        </row>
        <row r="1384">
          <cell r="A1384">
            <v>1382</v>
          </cell>
          <cell r="B1384">
            <v>2025</v>
          </cell>
          <cell r="C1384"/>
          <cell r="D1384" t="str">
            <v>001J100000VnWCcIAN</v>
          </cell>
          <cell r="E1384" t="str">
            <v>MUKHERJEE BROTHERS</v>
          </cell>
          <cell r="F1384" t="str">
            <v>WEST BENGAL</v>
          </cell>
          <cell r="G1384" t="str">
            <v>PASCHIM BARDHAMAN</v>
          </cell>
          <cell r="H1384">
            <v>0</v>
          </cell>
          <cell r="I1384" t="str">
            <v>NERIUM MULTICOM LLP</v>
          </cell>
          <cell r="J1384" t="str">
            <v>Sambit Majumdar</v>
          </cell>
          <cell r="K1384"/>
          <cell r="L1384" t="str">
            <v>001J100000RytAcIAJ</v>
          </cell>
          <cell r="M1384" t="str">
            <v>East</v>
          </cell>
          <cell r="N1384">
            <v>713211</v>
          </cell>
          <cell r="O1384" t="str">
            <v>19ADSPM6031G1Z9</v>
          </cell>
          <cell r="P1384">
            <v>9593500536</v>
          </cell>
          <cell r="Q1384" t="str">
            <v>Sep'25</v>
          </cell>
          <cell r="R1384">
            <v>2026</v>
          </cell>
          <cell r="S1384"/>
          <cell r="T1384">
            <v>150</v>
          </cell>
          <cell r="U1384">
            <v>2.6222222222222223E-2</v>
          </cell>
          <cell r="V1384" t="str">
            <v>Challenger</v>
          </cell>
          <cell r="W1384"/>
          <cell r="X1384"/>
          <cell r="Y1384"/>
          <cell r="Z1384"/>
          <cell r="AA1384"/>
          <cell r="AB1384"/>
          <cell r="AC1384"/>
          <cell r="AD1384"/>
          <cell r="AE1384"/>
          <cell r="AF1384"/>
          <cell r="AG1384"/>
          <cell r="AH1384"/>
          <cell r="AI1384"/>
          <cell r="AJ1384"/>
          <cell r="AK1384"/>
          <cell r="AL1384"/>
          <cell r="AM1384"/>
          <cell r="AO1384"/>
          <cell r="AP1384"/>
          <cell r="AQ1384">
            <v>11.88</v>
          </cell>
          <cell r="AR1384"/>
          <cell r="AS1384"/>
          <cell r="AT1384">
            <v>11.8</v>
          </cell>
          <cell r="AU1384"/>
          <cell r="AV1384"/>
          <cell r="AW1384" t="str">
            <v/>
          </cell>
        </row>
        <row r="1385">
          <cell r="A1385">
            <v>1383</v>
          </cell>
          <cell r="B1385">
            <v>2025</v>
          </cell>
          <cell r="C1385"/>
          <cell r="D1385" t="str">
            <v>0015g00001dYcDHAA0</v>
          </cell>
          <cell r="E1385" t="str">
            <v>DIPESH STEEL AND BUILDING MATERIAL</v>
          </cell>
          <cell r="F1385" t="str">
            <v>RAJASTHAN</v>
          </cell>
          <cell r="G1385" t="str">
            <v>JAIPUR</v>
          </cell>
          <cell r="H1385" t="str">
            <v>Jaipur</v>
          </cell>
          <cell r="I1385" t="str">
            <v>Swastik Tradevision Pvt. Ltd.</v>
          </cell>
          <cell r="J1385" t="str">
            <v>Amit Kumar Sharma</v>
          </cell>
          <cell r="K1385"/>
          <cell r="L1385" t="str">
            <v>C12822</v>
          </cell>
          <cell r="M1385" t="str">
            <v>North</v>
          </cell>
          <cell r="N1385">
            <v>302031</v>
          </cell>
          <cell r="O1385" t="str">
            <v>08DTMPD0231E1Z5</v>
          </cell>
          <cell r="P1385">
            <v>9950011173</v>
          </cell>
          <cell r="Q1385" t="str">
            <v>Sep'25</v>
          </cell>
          <cell r="R1385">
            <v>2026</v>
          </cell>
          <cell r="S1385"/>
          <cell r="T1385">
            <v>100</v>
          </cell>
          <cell r="U1385">
            <v>0.19996666666666671</v>
          </cell>
          <cell r="V1385" t="str">
            <v>Star</v>
          </cell>
          <cell r="W1385"/>
          <cell r="X1385"/>
          <cell r="Y1385"/>
          <cell r="Z1385"/>
          <cell r="AA1385"/>
          <cell r="AB1385"/>
          <cell r="AC1385"/>
          <cell r="AD1385"/>
          <cell r="AE1385"/>
          <cell r="AF1385"/>
          <cell r="AG1385"/>
          <cell r="AH1385"/>
          <cell r="AI1385"/>
          <cell r="AJ1385"/>
          <cell r="AK1385"/>
          <cell r="AL1385"/>
          <cell r="AM1385"/>
          <cell r="AO1385"/>
          <cell r="AP1385"/>
          <cell r="AQ1385">
            <v>20</v>
          </cell>
          <cell r="AR1385"/>
          <cell r="AS1385">
            <v>20.059999999999999</v>
          </cell>
          <cell r="AT1385">
            <v>19.98</v>
          </cell>
          <cell r="AU1385">
            <v>20</v>
          </cell>
          <cell r="AV1385">
            <v>20.010000000000002</v>
          </cell>
          <cell r="AW1385">
            <v>102</v>
          </cell>
        </row>
        <row r="1386">
          <cell r="A1386">
            <v>1384</v>
          </cell>
          <cell r="B1386">
            <v>2025</v>
          </cell>
          <cell r="C1386"/>
          <cell r="D1386" t="str">
            <v>0015g00001gvGkDAAU</v>
          </cell>
          <cell r="E1386" t="str">
            <v>SANJAY CEMENT AGENCY</v>
          </cell>
          <cell r="F1386" t="str">
            <v>RAJASTHAN</v>
          </cell>
          <cell r="G1386" t="str">
            <v>BARMER</v>
          </cell>
          <cell r="H1386" t="str">
            <v>Chohtan</v>
          </cell>
          <cell r="I1386" t="str">
            <v>M R Associates</v>
          </cell>
          <cell r="J1386" t="str">
            <v>Neeraj Sharma</v>
          </cell>
          <cell r="K1386"/>
          <cell r="L1386" t="str">
            <v>C13417</v>
          </cell>
          <cell r="M1386" t="str">
            <v>North</v>
          </cell>
          <cell r="N1386">
            <v>344702</v>
          </cell>
          <cell r="O1386" t="str">
            <v>08AGUPD6946L1ZM</v>
          </cell>
          <cell r="P1386">
            <v>9461218196</v>
          </cell>
          <cell r="Q1386" t="str">
            <v>Sep'25</v>
          </cell>
          <cell r="R1386">
            <v>2026</v>
          </cell>
          <cell r="S1386"/>
          <cell r="T1386">
            <v>150</v>
          </cell>
          <cell r="U1386">
            <v>5.5555555555555559E-2</v>
          </cell>
          <cell r="V1386" t="str">
            <v>Challenger</v>
          </cell>
          <cell r="W1386"/>
          <cell r="X1386"/>
          <cell r="Y1386"/>
          <cell r="Z1386"/>
          <cell r="AA1386"/>
          <cell r="AB1386"/>
          <cell r="AC1386"/>
          <cell r="AD1386"/>
          <cell r="AE1386"/>
          <cell r="AF1386"/>
          <cell r="AG1386"/>
          <cell r="AH1386"/>
          <cell r="AI1386"/>
          <cell r="AJ1386"/>
          <cell r="AK1386"/>
          <cell r="AL1386"/>
          <cell r="AM1386"/>
          <cell r="AO1386"/>
          <cell r="AP1386"/>
          <cell r="AQ1386">
            <v>25.02</v>
          </cell>
          <cell r="AR1386">
            <v>24.99</v>
          </cell>
          <cell r="AS1386">
            <v>25.06</v>
          </cell>
          <cell r="AU1386">
            <v>25</v>
          </cell>
          <cell r="AV1386"/>
          <cell r="AW1386">
            <v>20</v>
          </cell>
        </row>
        <row r="1387">
          <cell r="A1387">
            <v>1385</v>
          </cell>
          <cell r="B1387">
            <v>2025</v>
          </cell>
          <cell r="C1387"/>
          <cell r="D1387" t="str">
            <v>001J100000VmtxrIAB</v>
          </cell>
          <cell r="E1387" t="str">
            <v>MAA TARA HARDWARE</v>
          </cell>
          <cell r="F1387" t="str">
            <v>JHARKHAND</v>
          </cell>
          <cell r="G1387" t="str">
            <v>JAMTARA</v>
          </cell>
          <cell r="H1387">
            <v>0</v>
          </cell>
          <cell r="I1387" t="str">
            <v>TIRUPATI SALES</v>
          </cell>
          <cell r="J1387" t="str">
            <v>Debjyoti Lahiri</v>
          </cell>
          <cell r="K1387"/>
          <cell r="L1387" t="str">
            <v>001J100000HllhOIAT</v>
          </cell>
          <cell r="M1387" t="str">
            <v>East</v>
          </cell>
          <cell r="N1387">
            <v>815351</v>
          </cell>
          <cell r="O1387" t="str">
            <v>20BCDPG2580D1ZC</v>
          </cell>
          <cell r="P1387">
            <v>8084991063</v>
          </cell>
          <cell r="Q1387" t="str">
            <v>Sep'25</v>
          </cell>
          <cell r="R1387">
            <v>2026</v>
          </cell>
          <cell r="S1387"/>
          <cell r="T1387">
            <v>150</v>
          </cell>
          <cell r="U1387">
            <v>1.1111111111111112E-2</v>
          </cell>
          <cell r="V1387" t="str">
            <v>Challenger</v>
          </cell>
          <cell r="W1387"/>
          <cell r="X1387"/>
          <cell r="Y1387"/>
          <cell r="Z1387"/>
          <cell r="AA1387"/>
          <cell r="AB1387"/>
          <cell r="AC1387"/>
          <cell r="AD1387"/>
          <cell r="AE1387"/>
          <cell r="AF1387"/>
          <cell r="AG1387"/>
          <cell r="AH1387"/>
          <cell r="AI1387"/>
          <cell r="AJ1387"/>
          <cell r="AK1387"/>
          <cell r="AL1387"/>
          <cell r="AM1387"/>
          <cell r="AO1387"/>
          <cell r="AP1387"/>
          <cell r="AQ1387">
            <v>5</v>
          </cell>
          <cell r="AR1387"/>
          <cell r="AS1387"/>
          <cell r="AT1387">
            <v>5</v>
          </cell>
          <cell r="AU1387"/>
          <cell r="AV1387"/>
          <cell r="AW1387" t="str">
            <v/>
          </cell>
        </row>
        <row r="1388">
          <cell r="A1388">
            <v>1386</v>
          </cell>
          <cell r="B1388">
            <v>2025</v>
          </cell>
          <cell r="C1388"/>
          <cell r="D1388" t="str">
            <v>001J100000Ts1fZIAR</v>
          </cell>
          <cell r="E1388" t="str">
            <v>M/S MURARI &amp; BROTHERS</v>
          </cell>
          <cell r="F1388" t="str">
            <v>JHARKHAND</v>
          </cell>
          <cell r="G1388" t="str">
            <v>BOKARO</v>
          </cell>
          <cell r="H1388">
            <v>0</v>
          </cell>
          <cell r="I1388" t="str">
            <v>TIRUPATI SALES</v>
          </cell>
          <cell r="J1388" t="str">
            <v>Debjyoti Lahiri</v>
          </cell>
          <cell r="K1388"/>
          <cell r="L1388" t="str">
            <v>001J100000HllhOIAT</v>
          </cell>
          <cell r="M1388" t="str">
            <v>East</v>
          </cell>
          <cell r="N1388">
            <v>829111</v>
          </cell>
          <cell r="O1388" t="str">
            <v>20AMAPP9664M1ZO</v>
          </cell>
          <cell r="P1388">
            <v>9431509819</v>
          </cell>
          <cell r="Q1388" t="str">
            <v>Sep'25</v>
          </cell>
          <cell r="R1388">
            <v>2026</v>
          </cell>
          <cell r="S1388"/>
          <cell r="T1388">
            <v>80</v>
          </cell>
          <cell r="U1388">
            <v>0</v>
          </cell>
          <cell r="V1388" t="str">
            <v>Challenger</v>
          </cell>
          <cell r="W1388"/>
          <cell r="X1388"/>
          <cell r="Y1388"/>
          <cell r="Z1388"/>
          <cell r="AA1388"/>
          <cell r="AB1388"/>
          <cell r="AC1388"/>
          <cell r="AD1388"/>
          <cell r="AE1388"/>
          <cell r="AF1388"/>
          <cell r="AG1388"/>
          <cell r="AH1388"/>
          <cell r="AI1388"/>
          <cell r="AJ1388"/>
          <cell r="AK1388"/>
          <cell r="AL1388"/>
          <cell r="AM1388"/>
          <cell r="AO1388"/>
          <cell r="AP1388"/>
          <cell r="AQ1388">
            <v>5</v>
          </cell>
          <cell r="AR1388"/>
          <cell r="AS1388"/>
          <cell r="AU1388"/>
          <cell r="AV1388"/>
          <cell r="AW1388" t="str">
            <v/>
          </cell>
        </row>
        <row r="1389">
          <cell r="A1389">
            <v>1387</v>
          </cell>
          <cell r="B1389">
            <v>2025</v>
          </cell>
          <cell r="C1389"/>
          <cell r="D1389" t="str">
            <v>001fw000005GxVwAAK</v>
          </cell>
          <cell r="E1389" t="str">
            <v>MONDAL ENTERPRISE</v>
          </cell>
          <cell r="F1389" t="str">
            <v>WEST BENGAL</v>
          </cell>
          <cell r="G1389" t="str">
            <v>MURSHIDABAD</v>
          </cell>
          <cell r="H1389">
            <v>0</v>
          </cell>
          <cell r="I1389" t="str">
            <v>CHANDRA TRADERS</v>
          </cell>
          <cell r="J1389" t="str">
            <v>Shirshendu saha</v>
          </cell>
          <cell r="K1389"/>
          <cell r="L1389" t="str">
            <v>001J100000RyPTBIA3</v>
          </cell>
          <cell r="M1389" t="str">
            <v>East</v>
          </cell>
          <cell r="N1389">
            <v>742189</v>
          </cell>
          <cell r="O1389" t="str">
            <v>19AQUPM7729E1Z5</v>
          </cell>
          <cell r="P1389">
            <v>8250077120</v>
          </cell>
          <cell r="Q1389" t="str">
            <v>Sep'25</v>
          </cell>
          <cell r="R1389">
            <v>2026</v>
          </cell>
          <cell r="S1389"/>
          <cell r="T1389">
            <v>160</v>
          </cell>
          <cell r="U1389">
            <v>9.375E-2</v>
          </cell>
          <cell r="V1389" t="str">
            <v>Challenger</v>
          </cell>
          <cell r="W1389"/>
          <cell r="X1389"/>
          <cell r="Y1389"/>
          <cell r="Z1389"/>
          <cell r="AA1389"/>
          <cell r="AB1389"/>
          <cell r="AC1389"/>
          <cell r="AD1389"/>
          <cell r="AE1389"/>
          <cell r="AF1389"/>
          <cell r="AG1389"/>
          <cell r="AH1389"/>
          <cell r="AI1389"/>
          <cell r="AJ1389"/>
          <cell r="AK1389"/>
          <cell r="AL1389"/>
          <cell r="AM1389"/>
          <cell r="AO1389"/>
          <cell r="AP1389"/>
          <cell r="AQ1389">
            <v>26</v>
          </cell>
          <cell r="AR1389"/>
          <cell r="AS1389">
            <v>10</v>
          </cell>
          <cell r="AT1389">
            <v>20</v>
          </cell>
          <cell r="AU1389">
            <v>20</v>
          </cell>
          <cell r="AV1389">
            <v>5</v>
          </cell>
          <cell r="AW1389">
            <v>10</v>
          </cell>
        </row>
        <row r="1390">
          <cell r="A1390">
            <v>1388</v>
          </cell>
          <cell r="B1390">
            <v>2025</v>
          </cell>
          <cell r="C1390"/>
          <cell r="D1390" t="str">
            <v>001fw0000057hi6AAA</v>
          </cell>
          <cell r="E1390" t="str">
            <v>SHAM LAL MAGOTRA PATOLI MAGOTRIAN</v>
          </cell>
          <cell r="F1390" t="str">
            <v>JAMMU AND KASHMIR</v>
          </cell>
          <cell r="G1390" t="str">
            <v>JAMMU</v>
          </cell>
          <cell r="H1390">
            <v>0</v>
          </cell>
          <cell r="I1390" t="str">
            <v>AGGARWAL TRADERS</v>
          </cell>
          <cell r="J1390" t="str">
            <v>bhanu ayush</v>
          </cell>
          <cell r="K1390"/>
          <cell r="L1390" t="str">
            <v>0015g00001gvNHH</v>
          </cell>
          <cell r="M1390" t="str">
            <v>North</v>
          </cell>
          <cell r="N1390">
            <v>180007</v>
          </cell>
          <cell r="O1390" t="str">
            <v>01ARXPM3018N1ZG</v>
          </cell>
          <cell r="P1390">
            <v>9018664606</v>
          </cell>
          <cell r="Q1390" t="str">
            <v>Sep'25</v>
          </cell>
          <cell r="R1390">
            <v>2026</v>
          </cell>
          <cell r="S1390"/>
          <cell r="T1390">
            <v>10</v>
          </cell>
          <cell r="U1390">
            <v>0.28100000000000003</v>
          </cell>
          <cell r="V1390" t="str">
            <v>Friendly</v>
          </cell>
          <cell r="W1390"/>
          <cell r="X1390"/>
          <cell r="Y1390"/>
          <cell r="Z1390"/>
          <cell r="AA1390"/>
          <cell r="AB1390"/>
          <cell r="AC1390"/>
          <cell r="AD1390"/>
          <cell r="AE1390"/>
          <cell r="AF1390"/>
          <cell r="AG1390"/>
          <cell r="AH1390"/>
          <cell r="AI1390"/>
          <cell r="AJ1390"/>
          <cell r="AK1390"/>
          <cell r="AL1390"/>
          <cell r="AM1390"/>
          <cell r="AO1390"/>
          <cell r="AP1390"/>
          <cell r="AQ1390">
            <v>5.33</v>
          </cell>
          <cell r="AR1390">
            <v>6.31</v>
          </cell>
          <cell r="AS1390">
            <v>2.64</v>
          </cell>
          <cell r="AT1390">
            <v>2.5299999999999998</v>
          </cell>
          <cell r="AU1390">
            <v>3</v>
          </cell>
          <cell r="AV1390">
            <v>2.9</v>
          </cell>
          <cell r="AW1390">
            <v>3</v>
          </cell>
        </row>
        <row r="1391">
          <cell r="A1391">
            <v>1389</v>
          </cell>
          <cell r="B1391">
            <v>2025</v>
          </cell>
          <cell r="C1391"/>
          <cell r="D1391" t="str">
            <v>001J100000VnczeIAB</v>
          </cell>
          <cell r="E1391" t="str">
            <v>M/S KRISHNA TRADERS</v>
          </cell>
          <cell r="F1391" t="str">
            <v>RAJASTHAN</v>
          </cell>
          <cell r="G1391" t="str">
            <v>JALORE</v>
          </cell>
          <cell r="H1391">
            <v>0</v>
          </cell>
          <cell r="I1391" t="str">
            <v>M R Associates</v>
          </cell>
          <cell r="J1391" t="str">
            <v>Neeraj Sharma</v>
          </cell>
          <cell r="K1391"/>
          <cell r="L1391" t="str">
            <v>C13417</v>
          </cell>
          <cell r="M1391" t="str">
            <v>North</v>
          </cell>
          <cell r="N1391">
            <v>343001</v>
          </cell>
          <cell r="O1391" t="str">
            <v>08CCFPC1733D1Z6</v>
          </cell>
          <cell r="P1391">
            <v>7028103116</v>
          </cell>
          <cell r="Q1391" t="str">
            <v>Sep'25</v>
          </cell>
          <cell r="R1391">
            <v>2026</v>
          </cell>
          <cell r="S1391"/>
          <cell r="T1391">
            <v>120</v>
          </cell>
          <cell r="U1391">
            <v>0</v>
          </cell>
          <cell r="V1391" t="str">
            <v>Challenger</v>
          </cell>
          <cell r="W1391"/>
          <cell r="X1391"/>
          <cell r="Y1391"/>
          <cell r="Z1391"/>
          <cell r="AA1391"/>
          <cell r="AB1391"/>
          <cell r="AC1391"/>
          <cell r="AD1391"/>
          <cell r="AE1391"/>
          <cell r="AF1391"/>
          <cell r="AG1391"/>
          <cell r="AH1391"/>
          <cell r="AI1391"/>
          <cell r="AJ1391"/>
          <cell r="AK1391"/>
          <cell r="AL1391"/>
          <cell r="AM1391"/>
          <cell r="AO1391"/>
          <cell r="AP1391"/>
          <cell r="AQ1391">
            <v>11</v>
          </cell>
          <cell r="AR1391"/>
          <cell r="AS1391"/>
          <cell r="AU1391"/>
          <cell r="AV1391"/>
          <cell r="AW1391" t="str">
            <v/>
          </cell>
        </row>
        <row r="1392">
          <cell r="A1392">
            <v>1390</v>
          </cell>
          <cell r="B1392">
            <v>2025</v>
          </cell>
          <cell r="C1392"/>
          <cell r="D1392" t="str">
            <v>001fw000005kvRqAAI</v>
          </cell>
          <cell r="E1392" t="str">
            <v>NATIONAL TRADERS</v>
          </cell>
          <cell r="F1392" t="str">
            <v>BIHAR</v>
          </cell>
          <cell r="G1392" t="str">
            <v>MUZAFFARPUR</v>
          </cell>
          <cell r="H1392">
            <v>0</v>
          </cell>
          <cell r="I1392" t="str">
            <v>KHARAKIA METALS PRIVATE LIMITED</v>
          </cell>
          <cell r="J1392" t="str">
            <v>Punit Kumar</v>
          </cell>
          <cell r="K1392"/>
          <cell r="L1392" t="str">
            <v>001J100000VnUoRIAV</v>
          </cell>
          <cell r="M1392" t="str">
            <v>East</v>
          </cell>
          <cell r="N1392">
            <v>842001</v>
          </cell>
          <cell r="O1392" t="str">
            <v>10AGEPF2237Q1ZL</v>
          </cell>
          <cell r="P1392">
            <v>7261883603</v>
          </cell>
          <cell r="Q1392" t="str">
            <v>Sep'25</v>
          </cell>
          <cell r="R1392">
            <v>2026</v>
          </cell>
          <cell r="S1392"/>
          <cell r="T1392">
            <v>170</v>
          </cell>
          <cell r="U1392">
            <v>4.7058823529411764E-2</v>
          </cell>
          <cell r="V1392" t="str">
            <v>Challenger</v>
          </cell>
          <cell r="W1392"/>
          <cell r="X1392"/>
          <cell r="Y1392"/>
          <cell r="Z1392"/>
          <cell r="AA1392"/>
          <cell r="AB1392"/>
          <cell r="AC1392"/>
          <cell r="AD1392"/>
          <cell r="AE1392"/>
          <cell r="AF1392"/>
          <cell r="AG1392"/>
          <cell r="AH1392"/>
          <cell r="AI1392"/>
          <cell r="AJ1392"/>
          <cell r="AK1392"/>
          <cell r="AL1392"/>
          <cell r="AM1392"/>
          <cell r="AO1392"/>
          <cell r="AP1392"/>
          <cell r="AQ1392">
            <v>12</v>
          </cell>
          <cell r="AR1392">
            <v>5</v>
          </cell>
          <cell r="AS1392">
            <v>6</v>
          </cell>
          <cell r="AT1392">
            <v>12</v>
          </cell>
          <cell r="AU1392">
            <v>6</v>
          </cell>
          <cell r="AV1392">
            <v>6</v>
          </cell>
          <cell r="AW1392" t="str">
            <v/>
          </cell>
        </row>
        <row r="1393">
          <cell r="A1393">
            <v>1391</v>
          </cell>
          <cell r="B1393">
            <v>2025</v>
          </cell>
          <cell r="C1393"/>
          <cell r="D1393" t="str">
            <v>001fw000005b6k0AAA</v>
          </cell>
          <cell r="E1393" t="str">
            <v>OM SHIV SHAKTI TRADERS</v>
          </cell>
          <cell r="F1393" t="str">
            <v>BIHAR</v>
          </cell>
          <cell r="G1393" t="str">
            <v>GOPALGANJ</v>
          </cell>
          <cell r="H1393">
            <v>0</v>
          </cell>
          <cell r="I1393" t="str">
            <v>SUBH NEXTGEN PRIVATE LIMITED</v>
          </cell>
          <cell r="J1393" t="str">
            <v>Punit Kumar</v>
          </cell>
          <cell r="K1393"/>
          <cell r="L1393" t="str">
            <v>001J100000VmM42IAF</v>
          </cell>
          <cell r="M1393" t="str">
            <v>East</v>
          </cell>
          <cell r="N1393">
            <v>841405</v>
          </cell>
          <cell r="O1393" t="str">
            <v>10ANYPK4782E1ZS</v>
          </cell>
          <cell r="P1393">
            <v>9973020200</v>
          </cell>
          <cell r="Q1393" t="str">
            <v>Sep'25</v>
          </cell>
          <cell r="R1393">
            <v>2026</v>
          </cell>
          <cell r="S1393"/>
          <cell r="T1393">
            <v>70</v>
          </cell>
          <cell r="U1393">
            <v>8.5714285714285715E-2</v>
          </cell>
          <cell r="V1393" t="str">
            <v>Challenger</v>
          </cell>
          <cell r="W1393"/>
          <cell r="X1393"/>
          <cell r="Y1393"/>
          <cell r="Z1393"/>
          <cell r="AA1393"/>
          <cell r="AB1393"/>
          <cell r="AC1393"/>
          <cell r="AD1393"/>
          <cell r="AE1393"/>
          <cell r="AF1393"/>
          <cell r="AG1393"/>
          <cell r="AH1393"/>
          <cell r="AI1393"/>
          <cell r="AJ1393"/>
          <cell r="AK1393"/>
          <cell r="AL1393"/>
          <cell r="AM1393"/>
          <cell r="AO1393"/>
          <cell r="AP1393"/>
          <cell r="AQ1393">
            <v>25</v>
          </cell>
          <cell r="AR1393"/>
          <cell r="AS1393"/>
          <cell r="AT1393">
            <v>12</v>
          </cell>
          <cell r="AU1393">
            <v>6</v>
          </cell>
          <cell r="AV1393"/>
          <cell r="AW1393">
            <v>4</v>
          </cell>
        </row>
        <row r="1394">
          <cell r="A1394">
            <v>1392</v>
          </cell>
          <cell r="B1394">
            <v>2025</v>
          </cell>
          <cell r="C1394"/>
          <cell r="D1394" t="str">
            <v>001J100000F4A0iIAF</v>
          </cell>
          <cell r="E1394" t="str">
            <v>BABJI STEELS</v>
          </cell>
          <cell r="F1394" t="str">
            <v>RAJASTHAN</v>
          </cell>
          <cell r="G1394" t="str">
            <v>UDAIPUR</v>
          </cell>
          <cell r="H1394" t="str">
            <v>Girwa</v>
          </cell>
          <cell r="I1394" t="str">
            <v>J P ALLOYS</v>
          </cell>
          <cell r="J1394" t="str">
            <v>Pushpendra Kumar</v>
          </cell>
          <cell r="K1394"/>
          <cell r="L1394" t="str">
            <v>C13188</v>
          </cell>
          <cell r="M1394" t="str">
            <v>North</v>
          </cell>
          <cell r="N1394">
            <v>313001</v>
          </cell>
          <cell r="O1394" t="str">
            <v>08AHKPL7309J1ZZ</v>
          </cell>
          <cell r="P1394">
            <v>9001785152</v>
          </cell>
          <cell r="Q1394" t="str">
            <v>Sep'25</v>
          </cell>
          <cell r="R1394">
            <v>2026</v>
          </cell>
          <cell r="S1394"/>
          <cell r="T1394">
            <v>100</v>
          </cell>
          <cell r="U1394">
            <v>0</v>
          </cell>
          <cell r="V1394" t="str">
            <v>Challenger</v>
          </cell>
          <cell r="W1394"/>
          <cell r="X1394"/>
          <cell r="Y1394"/>
          <cell r="Z1394"/>
          <cell r="AA1394"/>
          <cell r="AB1394"/>
          <cell r="AC1394"/>
          <cell r="AD1394"/>
          <cell r="AE1394"/>
          <cell r="AF1394"/>
          <cell r="AG1394"/>
          <cell r="AH1394"/>
          <cell r="AI1394"/>
          <cell r="AJ1394"/>
          <cell r="AK1394"/>
          <cell r="AL1394"/>
          <cell r="AM1394"/>
          <cell r="AO1394"/>
          <cell r="AP1394"/>
          <cell r="AQ1394">
            <v>20.079999999999998</v>
          </cell>
          <cell r="AR1394"/>
          <cell r="AS1394">
            <v>20.59</v>
          </cell>
          <cell r="AU1394"/>
          <cell r="AV1394"/>
          <cell r="AW1394" t="str">
            <v/>
          </cell>
        </row>
        <row r="1395">
          <cell r="A1395">
            <v>1393</v>
          </cell>
          <cell r="B1395">
            <v>2025</v>
          </cell>
          <cell r="C1395"/>
          <cell r="D1395" t="str">
            <v>001fw000004VFJyAAO</v>
          </cell>
          <cell r="E1395" t="str">
            <v>M/S SAI TRADERS</v>
          </cell>
          <cell r="F1395" t="str">
            <v>BIHAR</v>
          </cell>
          <cell r="G1395" t="str">
            <v>GOPALGANJ</v>
          </cell>
          <cell r="H1395">
            <v>0</v>
          </cell>
          <cell r="I1395" t="str">
            <v>SUBH NEXTGEN PRIVATE LIMITED</v>
          </cell>
          <cell r="J1395" t="str">
            <v>Punit Kumar</v>
          </cell>
          <cell r="K1395"/>
          <cell r="L1395" t="str">
            <v>001J100000VmM42IAF</v>
          </cell>
          <cell r="M1395" t="str">
            <v>East</v>
          </cell>
          <cell r="N1395">
            <v>841405</v>
          </cell>
          <cell r="O1395" t="str">
            <v>10ANGPC8921P1ZY</v>
          </cell>
          <cell r="P1395">
            <v>9955806720</v>
          </cell>
          <cell r="Q1395" t="str">
            <v>Sep'25</v>
          </cell>
          <cell r="R1395">
            <v>2026</v>
          </cell>
          <cell r="S1395"/>
          <cell r="T1395">
            <v>400</v>
          </cell>
          <cell r="U1395">
            <v>1.3333333333333332E-2</v>
          </cell>
          <cell r="V1395" t="str">
            <v>Alien</v>
          </cell>
          <cell r="W1395"/>
          <cell r="X1395"/>
          <cell r="Y1395"/>
          <cell r="Z1395"/>
          <cell r="AA1395"/>
          <cell r="AB1395"/>
          <cell r="AC1395"/>
          <cell r="AD1395"/>
          <cell r="AE1395"/>
          <cell r="AF1395"/>
          <cell r="AG1395"/>
          <cell r="AH1395"/>
          <cell r="AI1395"/>
          <cell r="AJ1395"/>
          <cell r="AK1395"/>
          <cell r="AL1395"/>
          <cell r="AM1395"/>
          <cell r="AO1395"/>
          <cell r="AP1395"/>
          <cell r="AQ1395">
            <v>25.14</v>
          </cell>
          <cell r="AR1395"/>
          <cell r="AS1395"/>
          <cell r="AT1395">
            <v>10</v>
          </cell>
          <cell r="AU1395">
            <v>6</v>
          </cell>
          <cell r="AV1395"/>
          <cell r="AW1395">
            <v>2</v>
          </cell>
        </row>
        <row r="1396">
          <cell r="A1396">
            <v>1394</v>
          </cell>
          <cell r="B1396">
            <v>2025</v>
          </cell>
          <cell r="C1396"/>
          <cell r="D1396" t="str">
            <v>001fw000006wnmWAAQ</v>
          </cell>
          <cell r="E1396" t="str">
            <v>M/S  JAI HANUMAN STEELS AND BUILDCON</v>
          </cell>
          <cell r="F1396" t="str">
            <v>UTTAR PRADESH</v>
          </cell>
          <cell r="G1396" t="str">
            <v>MUZAFFARNAGAR</v>
          </cell>
          <cell r="H1396">
            <v>0</v>
          </cell>
          <cell r="I1396" t="str">
            <v>OPTRIX INFRA LLP</v>
          </cell>
          <cell r="J1396" t="str">
            <v>Dinesh Mohan</v>
          </cell>
          <cell r="K1396"/>
          <cell r="L1396" t="str">
            <v>001J100000PJG7oIAH</v>
          </cell>
          <cell r="M1396" t="str">
            <v>North</v>
          </cell>
          <cell r="N1396">
            <v>251201</v>
          </cell>
          <cell r="O1396" t="str">
            <v>09AALFJ2148M1ZW</v>
          </cell>
          <cell r="P1396">
            <v>9650432475</v>
          </cell>
          <cell r="Q1396" t="str">
            <v>Sep'25</v>
          </cell>
          <cell r="R1396">
            <v>2026</v>
          </cell>
          <cell r="S1396"/>
          <cell r="T1396">
            <v>500</v>
          </cell>
          <cell r="U1396">
            <v>0.25645999999999997</v>
          </cell>
          <cell r="V1396" t="str">
            <v>Super Star</v>
          </cell>
          <cell r="W1396"/>
          <cell r="X1396"/>
          <cell r="Y1396"/>
          <cell r="Z1396"/>
          <cell r="AA1396"/>
          <cell r="AB1396"/>
          <cell r="AC1396"/>
          <cell r="AD1396"/>
          <cell r="AE1396"/>
          <cell r="AF1396"/>
          <cell r="AG1396"/>
          <cell r="AH1396"/>
          <cell r="AI1396"/>
          <cell r="AJ1396"/>
          <cell r="AK1396"/>
          <cell r="AL1396"/>
          <cell r="AM1396"/>
          <cell r="AO1396"/>
          <cell r="AP1396"/>
          <cell r="AQ1396">
            <v>30.59</v>
          </cell>
          <cell r="AR1396"/>
          <cell r="AS1396">
            <v>79.540000000000006</v>
          </cell>
          <cell r="AT1396">
            <v>48.81</v>
          </cell>
          <cell r="AU1396">
            <v>105</v>
          </cell>
          <cell r="AV1396">
            <v>230.88</v>
          </cell>
          <cell r="AW1396">
            <v>367</v>
          </cell>
        </row>
        <row r="1397">
          <cell r="A1397">
            <v>1395</v>
          </cell>
          <cell r="B1397">
            <v>2025</v>
          </cell>
          <cell r="C1397"/>
          <cell r="D1397" t="str">
            <v>001fw000005mamKAAQ</v>
          </cell>
          <cell r="E1397" t="str">
            <v>H.R ENTERPRISE</v>
          </cell>
          <cell r="F1397" t="str">
            <v>WEST BENGAL</v>
          </cell>
          <cell r="G1397" t="str">
            <v>MURSHIDABAD</v>
          </cell>
          <cell r="H1397">
            <v>0</v>
          </cell>
          <cell r="I1397" t="str">
            <v>CHANDRA TRADERS</v>
          </cell>
          <cell r="J1397" t="str">
            <v>Shirshendu saha</v>
          </cell>
          <cell r="K1397"/>
          <cell r="L1397" t="str">
            <v>001J100000RyPTBIA3</v>
          </cell>
          <cell r="M1397" t="str">
            <v>East</v>
          </cell>
          <cell r="N1397">
            <v>742134</v>
          </cell>
          <cell r="O1397" t="str">
            <v>19BHDPR0986H1ZW</v>
          </cell>
          <cell r="P1397">
            <v>8640097900</v>
          </cell>
          <cell r="Q1397" t="str">
            <v>Sep'25</v>
          </cell>
          <cell r="R1397">
            <v>2026</v>
          </cell>
          <cell r="S1397"/>
          <cell r="T1397">
            <v>100</v>
          </cell>
          <cell r="U1397">
            <v>0.1</v>
          </cell>
          <cell r="V1397" t="str">
            <v>Star</v>
          </cell>
          <cell r="W1397"/>
          <cell r="X1397"/>
          <cell r="Y1397"/>
          <cell r="Z1397"/>
          <cell r="AA1397"/>
          <cell r="AB1397"/>
          <cell r="AC1397"/>
          <cell r="AD1397"/>
          <cell r="AE1397"/>
          <cell r="AF1397"/>
          <cell r="AG1397"/>
          <cell r="AH1397"/>
          <cell r="AI1397"/>
          <cell r="AJ1397"/>
          <cell r="AK1397"/>
          <cell r="AL1397"/>
          <cell r="AM1397"/>
          <cell r="AO1397"/>
          <cell r="AP1397"/>
          <cell r="AQ1397">
            <v>5</v>
          </cell>
          <cell r="AR1397">
            <v>4.5</v>
          </cell>
          <cell r="AS1397"/>
          <cell r="AT1397">
            <v>20</v>
          </cell>
          <cell r="AU1397">
            <v>10</v>
          </cell>
          <cell r="AV1397"/>
          <cell r="AW1397" t="str">
            <v/>
          </cell>
        </row>
        <row r="1398">
          <cell r="A1398">
            <v>1396</v>
          </cell>
          <cell r="B1398">
            <v>2025</v>
          </cell>
          <cell r="C1398"/>
          <cell r="D1398" t="str">
            <v>001fw000007FSWEAA4</v>
          </cell>
          <cell r="E1398" t="str">
            <v>JAI MAA TRADERS</v>
          </cell>
          <cell r="F1398" t="str">
            <v>DELHI</v>
          </cell>
          <cell r="G1398" t="str">
            <v>NEW DELHI</v>
          </cell>
          <cell r="H1398">
            <v>0</v>
          </cell>
          <cell r="I1398" t="str">
            <v>MAHENDRA STEELS</v>
          </cell>
          <cell r="J1398" t="str">
            <v>Aman kumar</v>
          </cell>
          <cell r="K1398"/>
          <cell r="L1398" t="str">
            <v>C12832</v>
          </cell>
          <cell r="M1398" t="str">
            <v>North</v>
          </cell>
          <cell r="N1398">
            <v>110070</v>
          </cell>
          <cell r="O1398" t="str">
            <v>07ADQPK9539D1Z5</v>
          </cell>
          <cell r="P1398">
            <v>9313134132</v>
          </cell>
          <cell r="Q1398" t="str">
            <v>Sep'25</v>
          </cell>
          <cell r="R1398">
            <v>2026</v>
          </cell>
          <cell r="S1398"/>
          <cell r="T1398">
            <v>150</v>
          </cell>
          <cell r="U1398">
            <v>0</v>
          </cell>
          <cell r="V1398" t="str">
            <v>Challenger</v>
          </cell>
          <cell r="W1398"/>
          <cell r="X1398"/>
          <cell r="Y1398"/>
          <cell r="Z1398"/>
          <cell r="AA1398"/>
          <cell r="AB1398"/>
          <cell r="AC1398"/>
          <cell r="AD1398"/>
          <cell r="AE1398"/>
          <cell r="AF1398"/>
          <cell r="AG1398"/>
          <cell r="AH1398"/>
          <cell r="AI1398"/>
          <cell r="AJ1398"/>
          <cell r="AK1398"/>
          <cell r="AL1398"/>
          <cell r="AM1398"/>
          <cell r="AO1398"/>
          <cell r="AP1398"/>
          <cell r="AQ1398">
            <v>10.95</v>
          </cell>
          <cell r="AR1398"/>
          <cell r="AS1398"/>
          <cell r="AU1398"/>
          <cell r="AV1398"/>
          <cell r="AW1398" t="str">
            <v/>
          </cell>
        </row>
        <row r="1399">
          <cell r="A1399">
            <v>1397</v>
          </cell>
          <cell r="B1399">
            <v>2025</v>
          </cell>
          <cell r="C1399"/>
          <cell r="D1399" t="str">
            <v>001fw0000071eHFAAY</v>
          </cell>
          <cell r="E1399" t="str">
            <v>HARI KRIPA METAL</v>
          </cell>
          <cell r="F1399" t="str">
            <v>MADHYA PRADESH</v>
          </cell>
          <cell r="G1399" t="str">
            <v>INDORE</v>
          </cell>
          <cell r="H1399">
            <v>0</v>
          </cell>
          <cell r="I1399" t="str">
            <v>R. K. ENTERPRISES</v>
          </cell>
          <cell r="J1399" t="str">
            <v>Yogeshwar Richhariya</v>
          </cell>
          <cell r="K1399"/>
          <cell r="L1399" t="str">
            <v>001J1000005ZfroIAC</v>
          </cell>
          <cell r="M1399" t="str">
            <v>Central</v>
          </cell>
          <cell r="N1399">
            <v>453441</v>
          </cell>
          <cell r="O1399" t="str">
            <v>23AKEPJ1498F1ZB</v>
          </cell>
          <cell r="P1399">
            <v>9926059819</v>
          </cell>
          <cell r="Q1399" t="str">
            <v>Sep'25</v>
          </cell>
          <cell r="R1399">
            <v>2026</v>
          </cell>
          <cell r="S1399"/>
          <cell r="T1399">
            <v>100</v>
          </cell>
          <cell r="U1399">
            <v>6.6666666666666662E-3</v>
          </cell>
          <cell r="V1399" t="str">
            <v>Challenger</v>
          </cell>
          <cell r="W1399"/>
          <cell r="X1399"/>
          <cell r="Y1399"/>
          <cell r="Z1399"/>
          <cell r="AA1399"/>
          <cell r="AB1399"/>
          <cell r="AC1399"/>
          <cell r="AD1399"/>
          <cell r="AE1399"/>
          <cell r="AF1399"/>
          <cell r="AG1399"/>
          <cell r="AH1399"/>
          <cell r="AI1399"/>
          <cell r="AJ1399"/>
          <cell r="AK1399"/>
          <cell r="AL1399"/>
          <cell r="AM1399"/>
          <cell r="AO1399"/>
          <cell r="AP1399"/>
          <cell r="AQ1399">
            <v>4</v>
          </cell>
          <cell r="AR1399">
            <v>5</v>
          </cell>
          <cell r="AS1399"/>
          <cell r="AU1399">
            <v>1</v>
          </cell>
          <cell r="AV1399">
            <v>1</v>
          </cell>
          <cell r="AW1399" t="str">
            <v/>
          </cell>
        </row>
        <row r="1400">
          <cell r="A1400">
            <v>1398</v>
          </cell>
          <cell r="B1400">
            <v>2025</v>
          </cell>
          <cell r="C1400"/>
          <cell r="D1400" t="str">
            <v>001fw000007AgV3AAK</v>
          </cell>
          <cell r="E1400" t="str">
            <v>M/S KALINGA CONSTRUCTION SERVICES</v>
          </cell>
          <cell r="F1400" t="str">
            <v>ODISHA</v>
          </cell>
          <cell r="G1400" t="str">
            <v>KENDRAPARA</v>
          </cell>
          <cell r="H1400">
            <v>0</v>
          </cell>
          <cell r="I1400" t="str">
            <v>Niyati Udyog Private Limited</v>
          </cell>
          <cell r="J1400" t="str">
            <v>Bidyut Ranjan Mishra</v>
          </cell>
          <cell r="K1400"/>
          <cell r="L1400" t="str">
            <v>C13293</v>
          </cell>
          <cell r="M1400" t="str">
            <v>Central</v>
          </cell>
          <cell r="N1400">
            <v>754211</v>
          </cell>
          <cell r="O1400" t="str">
            <v>21AAWFK5786B1Z3</v>
          </cell>
          <cell r="P1400">
            <v>8328866547</v>
          </cell>
          <cell r="Q1400" t="str">
            <v>Sep'25</v>
          </cell>
          <cell r="R1400">
            <v>2026</v>
          </cell>
          <cell r="S1400"/>
          <cell r="T1400">
            <v>100</v>
          </cell>
          <cell r="U1400">
            <v>9.0333333333333325E-3</v>
          </cell>
          <cell r="V1400" t="str">
            <v>Challenger</v>
          </cell>
          <cell r="W1400"/>
          <cell r="X1400"/>
          <cell r="Y1400"/>
          <cell r="Z1400"/>
          <cell r="AA1400"/>
          <cell r="AB1400"/>
          <cell r="AC1400"/>
          <cell r="AD1400"/>
          <cell r="AE1400"/>
          <cell r="AF1400"/>
          <cell r="AG1400"/>
          <cell r="AH1400"/>
          <cell r="AI1400"/>
          <cell r="AJ1400"/>
          <cell r="AK1400"/>
          <cell r="AL1400"/>
          <cell r="AM1400"/>
          <cell r="AO1400"/>
          <cell r="AP1400"/>
          <cell r="AQ1400">
            <v>29.74</v>
          </cell>
          <cell r="AR1400"/>
          <cell r="AS1400"/>
          <cell r="AT1400">
            <v>2.71</v>
          </cell>
          <cell r="AU1400"/>
          <cell r="AV1400"/>
          <cell r="AW1400" t="str">
            <v/>
          </cell>
        </row>
        <row r="1401">
          <cell r="A1401">
            <v>1399</v>
          </cell>
          <cell r="B1401">
            <v>2025</v>
          </cell>
          <cell r="C1401"/>
          <cell r="D1401" t="str">
            <v>001fw0000076MGMAA2</v>
          </cell>
          <cell r="E1401" t="str">
            <v>M/S VARDHMAN ISPAT UDYOG</v>
          </cell>
          <cell r="F1401" t="str">
            <v>UTTAR PRADESH</v>
          </cell>
          <cell r="G1401" t="str">
            <v>JHANSI</v>
          </cell>
          <cell r="H1401">
            <v>0</v>
          </cell>
          <cell r="I1401" t="str">
            <v>SHREE LAKSHMAN ROLLING MILL (INDIA) LLP</v>
          </cell>
          <cell r="J1401" t="str">
            <v>Ashutosh Shukla</v>
          </cell>
          <cell r="K1401"/>
          <cell r="L1401" t="str">
            <v>C12815</v>
          </cell>
          <cell r="M1401" t="str">
            <v>North</v>
          </cell>
          <cell r="N1401">
            <v>284001</v>
          </cell>
          <cell r="O1401" t="str">
            <v>09AEKPJ4208D1ZQ</v>
          </cell>
          <cell r="P1401">
            <v>9415057110</v>
          </cell>
          <cell r="Q1401" t="str">
            <v>Sep'25</v>
          </cell>
          <cell r="R1401">
            <v>2026</v>
          </cell>
          <cell r="S1401"/>
          <cell r="T1401">
            <v>100</v>
          </cell>
          <cell r="U1401">
            <v>0</v>
          </cell>
          <cell r="V1401" t="str">
            <v>Challenger</v>
          </cell>
          <cell r="W1401"/>
          <cell r="X1401"/>
          <cell r="Y1401"/>
          <cell r="Z1401"/>
          <cell r="AA1401"/>
          <cell r="AB1401"/>
          <cell r="AC1401"/>
          <cell r="AD1401"/>
          <cell r="AE1401"/>
          <cell r="AF1401"/>
          <cell r="AG1401"/>
          <cell r="AH1401"/>
          <cell r="AI1401"/>
          <cell r="AJ1401"/>
          <cell r="AK1401"/>
          <cell r="AL1401"/>
          <cell r="AM1401"/>
          <cell r="AO1401"/>
          <cell r="AP1401"/>
          <cell r="AQ1401">
            <v>24.8</v>
          </cell>
          <cell r="AR1401"/>
          <cell r="AS1401"/>
          <cell r="AU1401"/>
          <cell r="AV1401"/>
          <cell r="AW1401">
            <v>1</v>
          </cell>
        </row>
        <row r="1402">
          <cell r="A1402">
            <v>1400</v>
          </cell>
          <cell r="B1402">
            <v>2025</v>
          </cell>
          <cell r="C1402"/>
          <cell r="D1402" t="str">
            <v>0015g00001dJptUAAS</v>
          </cell>
          <cell r="E1402" t="str">
            <v>M/S AGARWAL STEEL</v>
          </cell>
          <cell r="F1402" t="str">
            <v>UTTARAKHAND</v>
          </cell>
          <cell r="G1402" t="str">
            <v>HARIDWAR</v>
          </cell>
          <cell r="H1402" t="str">
            <v>Roorkee</v>
          </cell>
          <cell r="I1402" t="str">
            <v>SHIVA SALES INDIA CORPORATION</v>
          </cell>
          <cell r="J1402" t="str">
            <v>Ravi Kumar</v>
          </cell>
          <cell r="K1402"/>
          <cell r="L1402" t="str">
            <v>C12821</v>
          </cell>
          <cell r="M1402" t="str">
            <v>North</v>
          </cell>
          <cell r="N1402">
            <v>247667</v>
          </cell>
          <cell r="O1402" t="str">
            <v>05AAXFA8050B1ZJ</v>
          </cell>
          <cell r="P1402">
            <v>9760031153</v>
          </cell>
          <cell r="Q1402" t="str">
            <v>Sep'25</v>
          </cell>
          <cell r="R1402">
            <v>2026</v>
          </cell>
          <cell r="S1402"/>
          <cell r="T1402">
            <v>200</v>
          </cell>
          <cell r="U1402">
            <v>5.5833333333333332E-2</v>
          </cell>
          <cell r="V1402" t="str">
            <v>Challenger</v>
          </cell>
          <cell r="W1402"/>
          <cell r="X1402"/>
          <cell r="Y1402"/>
          <cell r="Z1402"/>
          <cell r="AA1402"/>
          <cell r="AB1402"/>
          <cell r="AC1402"/>
          <cell r="AD1402"/>
          <cell r="AE1402"/>
          <cell r="AF1402"/>
          <cell r="AG1402"/>
          <cell r="AH1402"/>
          <cell r="AI1402"/>
          <cell r="AJ1402"/>
          <cell r="AK1402"/>
          <cell r="AL1402"/>
          <cell r="AM1402"/>
          <cell r="AO1402"/>
          <cell r="AP1402"/>
          <cell r="AQ1402">
            <v>12</v>
          </cell>
          <cell r="AR1402">
            <v>2.2999999999999998</v>
          </cell>
          <cell r="AS1402">
            <v>12</v>
          </cell>
          <cell r="AU1402">
            <v>22</v>
          </cell>
          <cell r="AV1402">
            <v>11.5</v>
          </cell>
          <cell r="AW1402">
            <v>12</v>
          </cell>
        </row>
        <row r="1403">
          <cell r="A1403">
            <v>1401</v>
          </cell>
          <cell r="B1403">
            <v>2025</v>
          </cell>
          <cell r="C1403"/>
          <cell r="D1403" t="str">
            <v>001fw000001cc5MAAQ</v>
          </cell>
          <cell r="E1403" t="str">
            <v>MAA MANGALCHANDI HARDWARE</v>
          </cell>
          <cell r="F1403" t="str">
            <v>WEST BENGAL</v>
          </cell>
          <cell r="G1403" t="str">
            <v>MALDAH</v>
          </cell>
          <cell r="H1403">
            <v>0</v>
          </cell>
          <cell r="I1403" t="str">
            <v>MAHESHWARI TRADERS</v>
          </cell>
          <cell r="J1403" t="str">
            <v>Partha Mondal</v>
          </cell>
          <cell r="K1403"/>
          <cell r="L1403" t="str">
            <v>001J100000Vo7AiIAJ</v>
          </cell>
          <cell r="M1403" t="str">
            <v>East</v>
          </cell>
          <cell r="N1403">
            <v>732142</v>
          </cell>
          <cell r="O1403" t="str">
            <v>19AKQPS1037B1Z4</v>
          </cell>
          <cell r="P1403">
            <v>7384215533</v>
          </cell>
          <cell r="Q1403" t="str">
            <v>Sep'25</v>
          </cell>
          <cell r="R1403">
            <v>2026</v>
          </cell>
          <cell r="S1403"/>
          <cell r="T1403">
            <v>110</v>
          </cell>
          <cell r="U1403">
            <v>0</v>
          </cell>
          <cell r="V1403" t="str">
            <v>Challenger</v>
          </cell>
          <cell r="W1403"/>
          <cell r="X1403"/>
          <cell r="Y1403"/>
          <cell r="Z1403"/>
          <cell r="AA1403"/>
          <cell r="AB1403"/>
          <cell r="AC1403"/>
          <cell r="AD1403"/>
          <cell r="AE1403"/>
          <cell r="AF1403"/>
          <cell r="AG1403"/>
          <cell r="AH1403"/>
          <cell r="AI1403"/>
          <cell r="AJ1403"/>
          <cell r="AK1403"/>
          <cell r="AL1403"/>
          <cell r="AM1403"/>
          <cell r="AO1403"/>
          <cell r="AP1403"/>
          <cell r="AQ1403">
            <v>10.15</v>
          </cell>
          <cell r="AR1403"/>
          <cell r="AS1403"/>
          <cell r="AU1403"/>
          <cell r="AV1403"/>
          <cell r="AW1403" t="str">
            <v/>
          </cell>
        </row>
        <row r="1404">
          <cell r="A1404">
            <v>1402</v>
          </cell>
          <cell r="B1404">
            <v>2025</v>
          </cell>
          <cell r="C1404"/>
          <cell r="D1404" t="str">
            <v>0015g00001UBHjuAAH</v>
          </cell>
          <cell r="E1404" t="str">
            <v>Shiv building trading</v>
          </cell>
          <cell r="F1404" t="str">
            <v>HARYANA</v>
          </cell>
          <cell r="G1404" t="str">
            <v>GURUGRAM</v>
          </cell>
          <cell r="H1404" t="str">
            <v>Arjun Nagar</v>
          </cell>
          <cell r="I1404" t="str">
            <v>NIKUNJ UDYOG</v>
          </cell>
          <cell r="J1404" t="str">
            <v>Shiv Shankar Sharma</v>
          </cell>
          <cell r="K1404"/>
          <cell r="L1404" t="str">
            <v>C12828</v>
          </cell>
          <cell r="M1404" t="str">
            <v>North</v>
          </cell>
          <cell r="N1404">
            <v>122001</v>
          </cell>
          <cell r="O1404">
            <v>0</v>
          </cell>
          <cell r="P1404">
            <v>8800995641</v>
          </cell>
          <cell r="Q1404" t="str">
            <v>Sep'25</v>
          </cell>
          <cell r="R1404">
            <v>2026</v>
          </cell>
          <cell r="S1404"/>
          <cell r="T1404" t="str">
            <v/>
          </cell>
          <cell r="U1404">
            <v>0</v>
          </cell>
          <cell r="V1404" t="str">
            <v>Potential Not updated</v>
          </cell>
          <cell r="W1404"/>
          <cell r="X1404"/>
          <cell r="Y1404"/>
          <cell r="Z1404"/>
          <cell r="AA1404"/>
          <cell r="AB1404"/>
          <cell r="AC1404"/>
          <cell r="AD1404"/>
          <cell r="AE1404"/>
          <cell r="AF1404"/>
          <cell r="AG1404"/>
          <cell r="AH1404"/>
          <cell r="AI1404"/>
          <cell r="AJ1404"/>
          <cell r="AK1404"/>
          <cell r="AL1404"/>
          <cell r="AM1404"/>
          <cell r="AO1404"/>
          <cell r="AP1404"/>
          <cell r="AQ1404">
            <v>2</v>
          </cell>
          <cell r="AR1404"/>
          <cell r="AS1404"/>
          <cell r="AU1404"/>
          <cell r="AV1404"/>
          <cell r="AW1404" t="str">
            <v/>
          </cell>
        </row>
        <row r="1405">
          <cell r="A1405">
            <v>1403</v>
          </cell>
          <cell r="B1405">
            <v>2025</v>
          </cell>
          <cell r="C1405"/>
          <cell r="D1405" t="str">
            <v>0015g00001f6kEyAAI</v>
          </cell>
          <cell r="E1405" t="str">
            <v>Sanjay Kumar Bijay Kumar</v>
          </cell>
          <cell r="F1405" t="str">
            <v>ODISHA</v>
          </cell>
          <cell r="G1405" t="str">
            <v>KHORDHA</v>
          </cell>
          <cell r="H1405" t="str">
            <v>Bhubaneswar</v>
          </cell>
          <cell r="I1405" t="str">
            <v>Niyati Udyog Private Limited</v>
          </cell>
          <cell r="J1405" t="str">
            <v>Bidyut Ranjan Mishra</v>
          </cell>
          <cell r="K1405"/>
          <cell r="L1405" t="str">
            <v>C13293</v>
          </cell>
          <cell r="M1405" t="str">
            <v>Central</v>
          </cell>
          <cell r="N1405">
            <v>751003</v>
          </cell>
          <cell r="O1405" t="str">
            <v>21AATFS3658P1ZE</v>
          </cell>
          <cell r="P1405">
            <v>9437055410</v>
          </cell>
          <cell r="Q1405" t="str">
            <v>Sep'25</v>
          </cell>
          <cell r="R1405">
            <v>2026</v>
          </cell>
          <cell r="S1405"/>
          <cell r="T1405">
            <v>1000</v>
          </cell>
          <cell r="U1405">
            <v>6.6666666666666664E-4</v>
          </cell>
          <cell r="V1405" t="str">
            <v>Alien</v>
          </cell>
          <cell r="W1405"/>
          <cell r="X1405"/>
          <cell r="Y1405"/>
          <cell r="Z1405"/>
          <cell r="AA1405"/>
          <cell r="AB1405"/>
          <cell r="AC1405"/>
          <cell r="AD1405"/>
          <cell r="AE1405"/>
          <cell r="AF1405"/>
          <cell r="AG1405"/>
          <cell r="AH1405"/>
          <cell r="AI1405"/>
          <cell r="AJ1405"/>
          <cell r="AK1405"/>
          <cell r="AL1405"/>
          <cell r="AM1405"/>
          <cell r="AO1405"/>
          <cell r="AP1405"/>
          <cell r="AQ1405">
            <v>2.06</v>
          </cell>
          <cell r="AR1405"/>
          <cell r="AS1405">
            <v>7.09</v>
          </cell>
          <cell r="AU1405">
            <v>2</v>
          </cell>
          <cell r="AV1405"/>
          <cell r="AW1405" t="str">
            <v/>
          </cell>
        </row>
        <row r="1406">
          <cell r="A1406">
            <v>1404</v>
          </cell>
          <cell r="B1406">
            <v>2025</v>
          </cell>
          <cell r="C1406"/>
          <cell r="D1406" t="str">
            <v>001J100000VmuSaIAJ</v>
          </cell>
          <cell r="E1406" t="str">
            <v>SUDHA DEVI</v>
          </cell>
          <cell r="F1406" t="str">
            <v>JHARKHAND</v>
          </cell>
          <cell r="G1406" t="str">
            <v>JAMTARA</v>
          </cell>
          <cell r="H1406">
            <v>0</v>
          </cell>
          <cell r="I1406" t="str">
            <v>TIRUPATI SALES</v>
          </cell>
          <cell r="J1406" t="str">
            <v>Debjyoti Lahiri</v>
          </cell>
          <cell r="K1406"/>
          <cell r="L1406" t="str">
            <v>001J100000HllhOIAT</v>
          </cell>
          <cell r="M1406" t="str">
            <v>East</v>
          </cell>
          <cell r="N1406">
            <v>814166</v>
          </cell>
          <cell r="O1406" t="str">
            <v>20BGCPD8115J1ZW</v>
          </cell>
          <cell r="P1406">
            <v>9113787128</v>
          </cell>
          <cell r="Q1406" t="str">
            <v>Sep'25</v>
          </cell>
          <cell r="R1406">
            <v>2026</v>
          </cell>
          <cell r="S1406"/>
          <cell r="T1406">
            <v>170</v>
          </cell>
          <cell r="U1406">
            <v>0</v>
          </cell>
          <cell r="V1406" t="str">
            <v>Challenger</v>
          </cell>
          <cell r="W1406"/>
          <cell r="X1406"/>
          <cell r="Y1406"/>
          <cell r="Z1406"/>
          <cell r="AA1406"/>
          <cell r="AB1406"/>
          <cell r="AC1406"/>
          <cell r="AD1406"/>
          <cell r="AE1406"/>
          <cell r="AF1406"/>
          <cell r="AG1406"/>
          <cell r="AH1406"/>
          <cell r="AI1406"/>
          <cell r="AJ1406"/>
          <cell r="AK1406"/>
          <cell r="AL1406"/>
          <cell r="AM1406"/>
          <cell r="AO1406"/>
          <cell r="AP1406"/>
          <cell r="AQ1406">
            <v>5</v>
          </cell>
          <cell r="AR1406"/>
          <cell r="AS1406"/>
          <cell r="AU1406"/>
          <cell r="AV1406"/>
          <cell r="AW1406">
            <v>5</v>
          </cell>
        </row>
        <row r="1407">
          <cell r="A1407">
            <v>1405</v>
          </cell>
          <cell r="B1407">
            <v>2025</v>
          </cell>
          <cell r="C1407"/>
          <cell r="D1407" t="str">
            <v>001J1000007oecjIAA</v>
          </cell>
          <cell r="E1407" t="str">
            <v>DEBA LAXMI CEMENT STORE</v>
          </cell>
          <cell r="F1407" t="str">
            <v>ODISHA</v>
          </cell>
          <cell r="G1407" t="str">
            <v>KHORDHA</v>
          </cell>
          <cell r="H1407" t="str">
            <v>Bhubaneswar</v>
          </cell>
          <cell r="I1407" t="str">
            <v>Niyati Udyog Private Limited</v>
          </cell>
          <cell r="J1407" t="str">
            <v>Bidyut Ranjan Mishra</v>
          </cell>
          <cell r="K1407"/>
          <cell r="L1407" t="str">
            <v>C13293</v>
          </cell>
          <cell r="M1407" t="str">
            <v>Central</v>
          </cell>
          <cell r="N1407">
            <v>752055</v>
          </cell>
          <cell r="O1407" t="str">
            <v>21ACFPL9443D1ZW</v>
          </cell>
          <cell r="P1407">
            <v>9090950808</v>
          </cell>
          <cell r="Q1407" t="str">
            <v>Sep'25</v>
          </cell>
          <cell r="R1407">
            <v>2026</v>
          </cell>
          <cell r="S1407"/>
          <cell r="T1407">
            <v>300</v>
          </cell>
          <cell r="U1407">
            <v>1.2811111111111112E-2</v>
          </cell>
          <cell r="V1407" t="str">
            <v>Alien</v>
          </cell>
          <cell r="W1407"/>
          <cell r="X1407"/>
          <cell r="Y1407"/>
          <cell r="Z1407"/>
          <cell r="AA1407"/>
          <cell r="AB1407"/>
          <cell r="AC1407"/>
          <cell r="AD1407"/>
          <cell r="AE1407"/>
          <cell r="AF1407"/>
          <cell r="AG1407"/>
          <cell r="AH1407"/>
          <cell r="AI1407"/>
          <cell r="AJ1407"/>
          <cell r="AK1407"/>
          <cell r="AL1407"/>
          <cell r="AM1407"/>
          <cell r="AO1407"/>
          <cell r="AP1407"/>
          <cell r="AQ1407">
            <v>1.06</v>
          </cell>
          <cell r="AR1407">
            <v>1.97</v>
          </cell>
          <cell r="AS1407">
            <v>8.5399999999999991</v>
          </cell>
          <cell r="AT1407">
            <v>2.31</v>
          </cell>
          <cell r="AU1407">
            <v>3</v>
          </cell>
          <cell r="AV1407">
            <v>6.22</v>
          </cell>
          <cell r="AW1407">
            <v>2</v>
          </cell>
        </row>
        <row r="1408">
          <cell r="A1408">
            <v>1406</v>
          </cell>
          <cell r="B1408">
            <v>2025</v>
          </cell>
          <cell r="C1408"/>
          <cell r="D1408" t="str">
            <v>0015g00001bZFUoAAO</v>
          </cell>
          <cell r="E1408" t="str">
            <v>Surya Traders</v>
          </cell>
          <cell r="F1408" t="str">
            <v>UTTAR PRADESH</v>
          </cell>
          <cell r="G1408" t="str">
            <v>GHAZIABAD</v>
          </cell>
          <cell r="H1408" t="str">
            <v>Ghaziabad</v>
          </cell>
          <cell r="I1408" t="str">
            <v>OPTRIX Infra LLP</v>
          </cell>
          <cell r="J1408" t="str">
            <v>Aashish Goyal</v>
          </cell>
          <cell r="K1408"/>
          <cell r="L1408" t="str">
            <v>001J100000PJG7oIAH</v>
          </cell>
          <cell r="M1408" t="str">
            <v>North</v>
          </cell>
          <cell r="N1408">
            <v>201204</v>
          </cell>
          <cell r="O1408" t="str">
            <v>09GYYPS1935K1Z8</v>
          </cell>
          <cell r="P1408">
            <v>9917647659</v>
          </cell>
          <cell r="Q1408" t="str">
            <v>Sep'25</v>
          </cell>
          <cell r="R1408">
            <v>2026</v>
          </cell>
          <cell r="S1408"/>
          <cell r="T1408">
            <v>100</v>
          </cell>
          <cell r="U1408">
            <v>0</v>
          </cell>
          <cell r="V1408" t="str">
            <v>Challenger</v>
          </cell>
          <cell r="W1408"/>
          <cell r="X1408"/>
          <cell r="Y1408"/>
          <cell r="Z1408"/>
          <cell r="AA1408"/>
          <cell r="AB1408"/>
          <cell r="AC1408"/>
          <cell r="AD1408"/>
          <cell r="AE1408"/>
          <cell r="AF1408"/>
          <cell r="AG1408"/>
          <cell r="AH1408"/>
          <cell r="AI1408"/>
          <cell r="AJ1408"/>
          <cell r="AK1408"/>
          <cell r="AL1408"/>
          <cell r="AM1408"/>
          <cell r="AO1408"/>
          <cell r="AP1408"/>
          <cell r="AQ1408">
            <v>12</v>
          </cell>
          <cell r="AR1408"/>
          <cell r="AS1408"/>
          <cell r="AU1408"/>
          <cell r="AV1408"/>
          <cell r="AW1408" t="str">
            <v/>
          </cell>
        </row>
        <row r="1409">
          <cell r="A1409">
            <v>1407</v>
          </cell>
          <cell r="B1409">
            <v>2025</v>
          </cell>
          <cell r="C1409"/>
          <cell r="D1409" t="str">
            <v>0015g00001bblenAAA</v>
          </cell>
          <cell r="E1409" t="str">
            <v>M/S KAUSHIK TRADERS</v>
          </cell>
          <cell r="F1409" t="str">
            <v>UTTAR PRADESH</v>
          </cell>
          <cell r="G1409" t="str">
            <v>GAUTAM BUDDHA NAGAR</v>
          </cell>
          <cell r="H1409" t="str">
            <v>Noida</v>
          </cell>
          <cell r="I1409" t="str">
            <v>SHASHI STEELS CORPORATION</v>
          </cell>
          <cell r="J1409" t="str">
            <v>Abhijeet Biswas</v>
          </cell>
          <cell r="K1409"/>
          <cell r="L1409" t="str">
            <v>C12816</v>
          </cell>
          <cell r="M1409" t="str">
            <v>North</v>
          </cell>
          <cell r="N1409">
            <v>201301</v>
          </cell>
          <cell r="O1409" t="str">
            <v>09AYRPK6554G1ZU</v>
          </cell>
          <cell r="P1409">
            <v>9958221833</v>
          </cell>
          <cell r="Q1409" t="str">
            <v>Sep'25</v>
          </cell>
          <cell r="R1409">
            <v>2026</v>
          </cell>
          <cell r="S1409"/>
          <cell r="T1409">
            <v>50</v>
          </cell>
          <cell r="U1409">
            <v>0</v>
          </cell>
          <cell r="V1409" t="str">
            <v>Minor</v>
          </cell>
          <cell r="W1409"/>
          <cell r="X1409"/>
          <cell r="Y1409"/>
          <cell r="Z1409"/>
          <cell r="AA1409"/>
          <cell r="AB1409"/>
          <cell r="AC1409"/>
          <cell r="AD1409"/>
          <cell r="AE1409"/>
          <cell r="AF1409"/>
          <cell r="AG1409"/>
          <cell r="AH1409"/>
          <cell r="AI1409"/>
          <cell r="AJ1409"/>
          <cell r="AK1409"/>
          <cell r="AL1409"/>
          <cell r="AM1409"/>
          <cell r="AO1409"/>
          <cell r="AP1409"/>
          <cell r="AQ1409">
            <v>2</v>
          </cell>
          <cell r="AR1409"/>
          <cell r="AS1409">
            <v>7.5</v>
          </cell>
          <cell r="AU1409"/>
          <cell r="AV1409"/>
          <cell r="AW1409" t="str">
            <v/>
          </cell>
        </row>
        <row r="1410">
          <cell r="A1410">
            <v>1408</v>
          </cell>
          <cell r="B1410">
            <v>2025</v>
          </cell>
          <cell r="C1410"/>
          <cell r="D1410" t="str">
            <v>0015g00001c48y3AAA</v>
          </cell>
          <cell r="E1410" t="str">
            <v>GAURI SHANKAR ARVIND KUMAR</v>
          </cell>
          <cell r="F1410" t="str">
            <v>UTTAR PRADESH</v>
          </cell>
          <cell r="G1410" t="str">
            <v>HATHRAS</v>
          </cell>
          <cell r="H1410" t="str">
            <v>Bulandshahr</v>
          </cell>
          <cell r="I1410" t="str">
            <v>SHASHI STEELS CORPORATION</v>
          </cell>
          <cell r="J1410" t="str">
            <v>Abhijeet Biswas</v>
          </cell>
          <cell r="K1410"/>
          <cell r="L1410" t="str">
            <v>C12816</v>
          </cell>
          <cell r="M1410" t="str">
            <v>North</v>
          </cell>
          <cell r="N1410">
            <v>203001</v>
          </cell>
          <cell r="O1410" t="str">
            <v>09AHEPA8160E1ZM</v>
          </cell>
          <cell r="P1410">
            <v>9927179003</v>
          </cell>
          <cell r="Q1410" t="str">
            <v>Sep'25</v>
          </cell>
          <cell r="R1410">
            <v>2026</v>
          </cell>
          <cell r="S1410"/>
          <cell r="T1410">
            <v>300</v>
          </cell>
          <cell r="U1410">
            <v>5.5555555555555558E-3</v>
          </cell>
          <cell r="V1410" t="str">
            <v>Alien</v>
          </cell>
          <cell r="W1410"/>
          <cell r="X1410"/>
          <cell r="Y1410"/>
          <cell r="Z1410"/>
          <cell r="AA1410"/>
          <cell r="AB1410"/>
          <cell r="AC1410"/>
          <cell r="AD1410"/>
          <cell r="AE1410"/>
          <cell r="AF1410"/>
          <cell r="AG1410"/>
          <cell r="AH1410"/>
          <cell r="AI1410"/>
          <cell r="AJ1410"/>
          <cell r="AK1410"/>
          <cell r="AL1410"/>
          <cell r="AM1410"/>
          <cell r="AO1410"/>
          <cell r="AP1410"/>
          <cell r="AQ1410">
            <v>1.5</v>
          </cell>
          <cell r="AR1410"/>
          <cell r="AS1410"/>
          <cell r="AT1410">
            <v>5</v>
          </cell>
          <cell r="AU1410"/>
          <cell r="AV1410"/>
          <cell r="AW1410" t="str">
            <v/>
          </cell>
        </row>
        <row r="1411">
          <cell r="A1411">
            <v>1409</v>
          </cell>
          <cell r="B1411">
            <v>2025</v>
          </cell>
          <cell r="C1411"/>
          <cell r="D1411" t="str">
            <v>001fw0000058cAHAAY</v>
          </cell>
          <cell r="E1411" t="str">
            <v>M/S S KUMAR BUILDERS</v>
          </cell>
          <cell r="F1411" t="str">
            <v>UTTAR PRADESH</v>
          </cell>
          <cell r="G1411" t="str">
            <v>GAUTAM BUDDHA NAGAR</v>
          </cell>
          <cell r="H1411">
            <v>0</v>
          </cell>
          <cell r="I1411" t="str">
            <v>SHASHI STEELS CORPORATION</v>
          </cell>
          <cell r="J1411" t="str">
            <v>Abhijeet Biswas</v>
          </cell>
          <cell r="K1411"/>
          <cell r="L1411" t="str">
            <v>C12816</v>
          </cell>
          <cell r="M1411" t="str">
            <v>North</v>
          </cell>
          <cell r="N1411">
            <v>201304</v>
          </cell>
          <cell r="O1411" t="str">
            <v>09AITPB5695H1ZN</v>
          </cell>
          <cell r="P1411">
            <v>9958866641</v>
          </cell>
          <cell r="Q1411" t="str">
            <v>Sep'25</v>
          </cell>
          <cell r="R1411">
            <v>2026</v>
          </cell>
          <cell r="S1411"/>
          <cell r="T1411">
            <v>90</v>
          </cell>
          <cell r="U1411">
            <v>0</v>
          </cell>
          <cell r="V1411" t="str">
            <v>Challenger</v>
          </cell>
          <cell r="W1411"/>
          <cell r="X1411"/>
          <cell r="Y1411"/>
          <cell r="Z1411"/>
          <cell r="AA1411"/>
          <cell r="AB1411"/>
          <cell r="AC1411"/>
          <cell r="AD1411"/>
          <cell r="AE1411"/>
          <cell r="AF1411"/>
          <cell r="AG1411"/>
          <cell r="AH1411"/>
          <cell r="AI1411"/>
          <cell r="AJ1411"/>
          <cell r="AK1411"/>
          <cell r="AL1411"/>
          <cell r="AM1411"/>
          <cell r="AO1411"/>
          <cell r="AP1411"/>
          <cell r="AQ1411">
            <v>1.5</v>
          </cell>
          <cell r="AR1411"/>
          <cell r="AS1411"/>
          <cell r="AU1411"/>
          <cell r="AV1411"/>
          <cell r="AW1411" t="str">
            <v/>
          </cell>
        </row>
        <row r="1412">
          <cell r="A1412">
            <v>1410</v>
          </cell>
          <cell r="B1412">
            <v>2025</v>
          </cell>
          <cell r="C1412"/>
          <cell r="D1412" t="str">
            <v>001J1000007oTbrIAE</v>
          </cell>
          <cell r="E1412" t="str">
            <v>MAA MANGALA CEMENT STORE</v>
          </cell>
          <cell r="F1412" t="str">
            <v>ODISHA</v>
          </cell>
          <cell r="G1412" t="str">
            <v>CUTTACK</v>
          </cell>
          <cell r="H1412" t="str">
            <v>Salepur</v>
          </cell>
          <cell r="I1412" t="str">
            <v>Niyati Udyog Private Limited</v>
          </cell>
          <cell r="J1412" t="str">
            <v>Bidyut Ranjan Mishra</v>
          </cell>
          <cell r="K1412"/>
          <cell r="L1412" t="str">
            <v>C13293</v>
          </cell>
          <cell r="M1412" t="str">
            <v>Central</v>
          </cell>
          <cell r="N1412">
            <v>754200</v>
          </cell>
          <cell r="O1412" t="str">
            <v>22AIEPD6009D2ZS</v>
          </cell>
          <cell r="P1412">
            <v>8917342755</v>
          </cell>
          <cell r="Q1412" t="str">
            <v>Sep'25</v>
          </cell>
          <cell r="R1412">
            <v>2026</v>
          </cell>
          <cell r="S1412"/>
          <cell r="T1412">
            <v>40</v>
          </cell>
          <cell r="U1412">
            <v>1.6666666666666666E-2</v>
          </cell>
          <cell r="V1412" t="str">
            <v>Minor</v>
          </cell>
          <cell r="W1412"/>
          <cell r="X1412"/>
          <cell r="Y1412"/>
          <cell r="Z1412"/>
          <cell r="AA1412"/>
          <cell r="AB1412"/>
          <cell r="AC1412"/>
          <cell r="AD1412"/>
          <cell r="AE1412"/>
          <cell r="AF1412"/>
          <cell r="AG1412"/>
          <cell r="AH1412"/>
          <cell r="AI1412"/>
          <cell r="AJ1412"/>
          <cell r="AK1412"/>
          <cell r="AL1412"/>
          <cell r="AM1412"/>
          <cell r="AO1412"/>
          <cell r="AP1412"/>
          <cell r="AQ1412">
            <v>1.52</v>
          </cell>
          <cell r="AR1412"/>
          <cell r="AS1412">
            <v>3.12</v>
          </cell>
          <cell r="AU1412">
            <v>2</v>
          </cell>
          <cell r="AV1412"/>
          <cell r="AW1412" t="str">
            <v/>
          </cell>
        </row>
        <row r="1413">
          <cell r="A1413">
            <v>1411</v>
          </cell>
          <cell r="B1413">
            <v>2025</v>
          </cell>
          <cell r="C1413"/>
          <cell r="D1413" t="str">
            <v>001fw000006S1grAAC</v>
          </cell>
          <cell r="E1413" t="str">
            <v>JAIN AND SONS</v>
          </cell>
          <cell r="F1413" t="str">
            <v>DELHI</v>
          </cell>
          <cell r="G1413" t="str">
            <v>SOUTH</v>
          </cell>
          <cell r="H1413">
            <v>0</v>
          </cell>
          <cell r="I1413" t="str">
            <v>MAHENDRA STEELS</v>
          </cell>
          <cell r="J1413" t="str">
            <v>Aman kumar</v>
          </cell>
          <cell r="K1413"/>
          <cell r="L1413" t="str">
            <v>C12832</v>
          </cell>
          <cell r="M1413" t="str">
            <v>North</v>
          </cell>
          <cell r="N1413">
            <v>110044</v>
          </cell>
          <cell r="O1413" t="str">
            <v>07CGEPJ9186N1ZM</v>
          </cell>
          <cell r="P1413">
            <v>7011528695</v>
          </cell>
          <cell r="Q1413" t="str">
            <v>Sep'25</v>
          </cell>
          <cell r="R1413">
            <v>2026</v>
          </cell>
          <cell r="S1413"/>
          <cell r="T1413" t="str">
            <v/>
          </cell>
          <cell r="U1413">
            <v>0</v>
          </cell>
          <cell r="V1413" t="str">
            <v>Potential Not updated</v>
          </cell>
          <cell r="W1413"/>
          <cell r="X1413"/>
          <cell r="Y1413"/>
          <cell r="Z1413"/>
          <cell r="AA1413"/>
          <cell r="AB1413"/>
          <cell r="AC1413"/>
          <cell r="AD1413"/>
          <cell r="AE1413"/>
          <cell r="AF1413"/>
          <cell r="AG1413"/>
          <cell r="AH1413"/>
          <cell r="AI1413"/>
          <cell r="AJ1413"/>
          <cell r="AK1413"/>
          <cell r="AL1413"/>
          <cell r="AM1413"/>
          <cell r="AO1413"/>
          <cell r="AP1413"/>
          <cell r="AQ1413">
            <v>12</v>
          </cell>
          <cell r="AR1413">
            <v>3.5</v>
          </cell>
          <cell r="AS1413"/>
          <cell r="AU1413"/>
          <cell r="AV1413">
            <v>3.75</v>
          </cell>
          <cell r="AW1413">
            <v>3</v>
          </cell>
        </row>
        <row r="1414">
          <cell r="A1414">
            <v>1412</v>
          </cell>
          <cell r="B1414">
            <v>2025</v>
          </cell>
          <cell r="C1414"/>
          <cell r="D1414" t="str">
            <v>0015g00001UBHaSAAX</v>
          </cell>
          <cell r="E1414" t="str">
            <v>K.D.R. STEEL</v>
          </cell>
          <cell r="F1414" t="str">
            <v>HARYANA</v>
          </cell>
          <cell r="G1414" t="str">
            <v>GURUGRAM</v>
          </cell>
          <cell r="H1414" t="str">
            <v>Arjun Nagar</v>
          </cell>
          <cell r="I1414" t="str">
            <v>NIKUNJ UDYOG</v>
          </cell>
          <cell r="J1414" t="str">
            <v>Shiv Shankar Sharma</v>
          </cell>
          <cell r="K1414"/>
          <cell r="L1414" t="str">
            <v>C12828</v>
          </cell>
          <cell r="M1414" t="str">
            <v>North</v>
          </cell>
          <cell r="N1414">
            <v>122001</v>
          </cell>
          <cell r="O1414" t="str">
            <v>06BGYPS8127F2ZP</v>
          </cell>
          <cell r="P1414">
            <v>9837872077</v>
          </cell>
          <cell r="Q1414" t="str">
            <v>Sep'25</v>
          </cell>
          <cell r="R1414">
            <v>2026</v>
          </cell>
          <cell r="S1414"/>
          <cell r="T1414">
            <v>175</v>
          </cell>
          <cell r="U1414">
            <v>0</v>
          </cell>
          <cell r="V1414" t="str">
            <v>Challenger</v>
          </cell>
          <cell r="W1414"/>
          <cell r="X1414"/>
          <cell r="Y1414"/>
          <cell r="Z1414"/>
          <cell r="AA1414"/>
          <cell r="AB1414"/>
          <cell r="AC1414"/>
          <cell r="AD1414"/>
          <cell r="AE1414"/>
          <cell r="AF1414"/>
          <cell r="AG1414"/>
          <cell r="AH1414"/>
          <cell r="AI1414"/>
          <cell r="AJ1414"/>
          <cell r="AK1414"/>
          <cell r="AL1414"/>
          <cell r="AM1414"/>
          <cell r="AO1414"/>
          <cell r="AP1414"/>
          <cell r="AQ1414">
            <v>5.3</v>
          </cell>
          <cell r="AR1414"/>
          <cell r="AS1414"/>
          <cell r="AU1414"/>
          <cell r="AV1414"/>
          <cell r="AW1414" t="str">
            <v/>
          </cell>
        </row>
        <row r="1415">
          <cell r="A1415">
            <v>1413</v>
          </cell>
          <cell r="B1415">
            <v>2025</v>
          </cell>
          <cell r="C1415"/>
          <cell r="D1415" t="str">
            <v>0015g00001c42zHAAQ</v>
          </cell>
          <cell r="E1415" t="str">
            <v>SHREE MANSHA TRADING CO.</v>
          </cell>
          <cell r="F1415" t="str">
            <v>HARYANA</v>
          </cell>
          <cell r="G1415" t="str">
            <v>GURUGRAM</v>
          </cell>
          <cell r="H1415" t="str">
            <v>Gurugram</v>
          </cell>
          <cell r="I1415" t="str">
            <v>NIKUNJ UDYOG</v>
          </cell>
          <cell r="J1415" t="str">
            <v>Shiv Shankar Sharma</v>
          </cell>
          <cell r="K1415"/>
          <cell r="L1415" t="str">
            <v>C12828</v>
          </cell>
          <cell r="M1415" t="str">
            <v>North</v>
          </cell>
          <cell r="N1415">
            <v>122003</v>
          </cell>
          <cell r="O1415" t="str">
            <v>06BARPS2025M1Z9</v>
          </cell>
          <cell r="P1415">
            <v>9911335952</v>
          </cell>
          <cell r="Q1415" t="str">
            <v>Sep'25</v>
          </cell>
          <cell r="R1415">
            <v>2026</v>
          </cell>
          <cell r="S1415"/>
          <cell r="T1415">
            <v>350</v>
          </cell>
          <cell r="U1415">
            <v>1.1428571428571429E-2</v>
          </cell>
          <cell r="V1415" t="str">
            <v>Alien</v>
          </cell>
          <cell r="W1415"/>
          <cell r="X1415"/>
          <cell r="Y1415"/>
          <cell r="Z1415"/>
          <cell r="AA1415"/>
          <cell r="AB1415"/>
          <cell r="AC1415"/>
          <cell r="AD1415"/>
          <cell r="AE1415"/>
          <cell r="AF1415"/>
          <cell r="AG1415"/>
          <cell r="AH1415"/>
          <cell r="AI1415"/>
          <cell r="AJ1415"/>
          <cell r="AK1415"/>
          <cell r="AL1415"/>
          <cell r="AM1415"/>
          <cell r="AO1415"/>
          <cell r="AP1415"/>
          <cell r="AQ1415">
            <v>6.2</v>
          </cell>
          <cell r="AR1415"/>
          <cell r="AS1415"/>
          <cell r="AU1415">
            <v>12</v>
          </cell>
          <cell r="AV1415"/>
          <cell r="AW1415" t="str">
            <v/>
          </cell>
        </row>
        <row r="1416">
          <cell r="A1416">
            <v>1414</v>
          </cell>
          <cell r="B1416">
            <v>2025</v>
          </cell>
          <cell r="C1416"/>
          <cell r="D1416" t="str">
            <v>001J100000Rz0PlIAJ</v>
          </cell>
          <cell r="E1416" t="str">
            <v>M/S R K CEMENT STEEL</v>
          </cell>
          <cell r="F1416" t="str">
            <v>UTTARAKHAND</v>
          </cell>
          <cell r="G1416" t="str">
            <v>DEHRADUN</v>
          </cell>
          <cell r="H1416" t="str">
            <v>Dehradun</v>
          </cell>
          <cell r="I1416" t="str">
            <v>SHIVA SALES INDIA CORPORATION</v>
          </cell>
          <cell r="J1416" t="str">
            <v>Ravi Kumar</v>
          </cell>
          <cell r="K1416"/>
          <cell r="L1416" t="str">
            <v>C12821</v>
          </cell>
          <cell r="M1416" t="str">
            <v>North</v>
          </cell>
          <cell r="N1416">
            <v>248198</v>
          </cell>
          <cell r="O1416" t="str">
            <v>05AFMPC5999K1ZU</v>
          </cell>
          <cell r="P1416">
            <v>9528435615</v>
          </cell>
          <cell r="Q1416" t="str">
            <v>Sep'25</v>
          </cell>
          <cell r="R1416">
            <v>2026</v>
          </cell>
          <cell r="S1416"/>
          <cell r="T1416">
            <v>50</v>
          </cell>
          <cell r="U1416">
            <v>0</v>
          </cell>
          <cell r="V1416" t="str">
            <v>Minor</v>
          </cell>
          <cell r="W1416"/>
          <cell r="X1416"/>
          <cell r="Y1416"/>
          <cell r="Z1416"/>
          <cell r="AA1416"/>
          <cell r="AB1416"/>
          <cell r="AC1416"/>
          <cell r="AD1416"/>
          <cell r="AE1416"/>
          <cell r="AF1416"/>
          <cell r="AG1416"/>
          <cell r="AH1416"/>
          <cell r="AI1416"/>
          <cell r="AJ1416"/>
          <cell r="AK1416"/>
          <cell r="AL1416"/>
          <cell r="AM1416"/>
          <cell r="AO1416"/>
          <cell r="AP1416"/>
          <cell r="AQ1416">
            <v>6</v>
          </cell>
          <cell r="AR1416"/>
          <cell r="AS1416"/>
          <cell r="AU1416"/>
          <cell r="AV1416"/>
          <cell r="AW1416" t="str">
            <v/>
          </cell>
        </row>
        <row r="1417">
          <cell r="A1417">
            <v>1415</v>
          </cell>
          <cell r="B1417">
            <v>2025</v>
          </cell>
          <cell r="C1417"/>
          <cell r="D1417" t="str">
            <v>001J1000006UZRuIAO</v>
          </cell>
          <cell r="E1417" t="str">
            <v>RATHORE TRADERS</v>
          </cell>
          <cell r="F1417" t="str">
            <v>UTTAR PRADESH</v>
          </cell>
          <cell r="G1417" t="str">
            <v>BAREILLY</v>
          </cell>
          <cell r="H1417" t="str">
            <v>Bareilly</v>
          </cell>
          <cell r="I1417" t="str">
            <v>Khandelwal Associates</v>
          </cell>
          <cell r="J1417" t="str">
            <v>SHIV KUMAR</v>
          </cell>
          <cell r="K1417"/>
          <cell r="L1417" t="str">
            <v>C12818</v>
          </cell>
          <cell r="M1417" t="str">
            <v>North</v>
          </cell>
          <cell r="N1417">
            <v>243001</v>
          </cell>
          <cell r="O1417" t="str">
            <v>09DGUPS2873G1ZJ</v>
          </cell>
          <cell r="P1417">
            <v>9259850809</v>
          </cell>
          <cell r="Q1417" t="str">
            <v>Sep'25</v>
          </cell>
          <cell r="R1417">
            <v>2026</v>
          </cell>
          <cell r="S1417"/>
          <cell r="T1417">
            <v>40</v>
          </cell>
          <cell r="U1417">
            <v>1.6666666666666666E-2</v>
          </cell>
          <cell r="V1417" t="str">
            <v>Minor</v>
          </cell>
          <cell r="W1417"/>
          <cell r="X1417"/>
          <cell r="Y1417"/>
          <cell r="Z1417"/>
          <cell r="AA1417"/>
          <cell r="AB1417"/>
          <cell r="AC1417"/>
          <cell r="AD1417"/>
          <cell r="AE1417"/>
          <cell r="AF1417"/>
          <cell r="AG1417"/>
          <cell r="AH1417"/>
          <cell r="AI1417"/>
          <cell r="AJ1417"/>
          <cell r="AK1417"/>
          <cell r="AL1417"/>
          <cell r="AM1417"/>
          <cell r="AO1417"/>
          <cell r="AP1417"/>
          <cell r="AQ1417">
            <v>1</v>
          </cell>
          <cell r="AR1417"/>
          <cell r="AS1417"/>
          <cell r="AU1417">
            <v>2</v>
          </cell>
          <cell r="AV1417"/>
          <cell r="AW1417">
            <v>2</v>
          </cell>
        </row>
        <row r="1418">
          <cell r="A1418">
            <v>1416</v>
          </cell>
          <cell r="B1418">
            <v>2025</v>
          </cell>
          <cell r="C1418"/>
          <cell r="D1418" t="str">
            <v>001fw000008MTIBAA4</v>
          </cell>
          <cell r="E1418" t="str">
            <v>M/S GAJANAN TRADERS</v>
          </cell>
          <cell r="F1418" t="str">
            <v>UTTAR PRADESH</v>
          </cell>
          <cell r="G1418" t="str">
            <v>KANPUR NAGAR</v>
          </cell>
          <cell r="H1418">
            <v>0</v>
          </cell>
          <cell r="I1418" t="str">
            <v>SHREE LAKSHMAN ROLLING MILL (INDIA) LLP</v>
          </cell>
          <cell r="J1418" t="str">
            <v>Ashutosh Shukla</v>
          </cell>
          <cell r="K1418"/>
          <cell r="L1418" t="str">
            <v>C12815</v>
          </cell>
          <cell r="M1418" t="str">
            <v>North</v>
          </cell>
          <cell r="N1418">
            <v>208017</v>
          </cell>
          <cell r="O1418" t="str">
            <v>09EGEPS4728D1Z6</v>
          </cell>
          <cell r="P1418">
            <v>8299343327</v>
          </cell>
          <cell r="Q1418" t="str">
            <v>Sep'25</v>
          </cell>
          <cell r="R1418">
            <v>2026</v>
          </cell>
          <cell r="S1418"/>
          <cell r="T1418">
            <v>50</v>
          </cell>
          <cell r="U1418">
            <v>0.08</v>
          </cell>
          <cell r="V1418" t="str">
            <v>Minor</v>
          </cell>
          <cell r="W1418"/>
          <cell r="X1418"/>
          <cell r="Y1418"/>
          <cell r="Z1418"/>
          <cell r="AA1418"/>
          <cell r="AB1418"/>
          <cell r="AC1418"/>
          <cell r="AD1418"/>
          <cell r="AE1418"/>
          <cell r="AF1418"/>
          <cell r="AG1418"/>
          <cell r="AH1418"/>
          <cell r="AI1418"/>
          <cell r="AJ1418"/>
          <cell r="AK1418"/>
          <cell r="AL1418"/>
          <cell r="AM1418"/>
          <cell r="AO1418"/>
          <cell r="AP1418"/>
          <cell r="AQ1418">
            <v>6.14</v>
          </cell>
          <cell r="AR1418"/>
          <cell r="AS1418"/>
          <cell r="AU1418"/>
          <cell r="AV1418">
            <v>12</v>
          </cell>
          <cell r="AW1418" t="str">
            <v/>
          </cell>
        </row>
        <row r="1419">
          <cell r="A1419">
            <v>1417</v>
          </cell>
          <cell r="B1419">
            <v>2025</v>
          </cell>
          <cell r="C1419"/>
          <cell r="D1419" t="str">
            <v>001fw000008MP6XAAW</v>
          </cell>
          <cell r="E1419" t="str">
            <v>M/S ROYAL TRADERS</v>
          </cell>
          <cell r="F1419" t="str">
            <v>UTTAR PRADESH</v>
          </cell>
          <cell r="G1419" t="str">
            <v>KANNAUJ</v>
          </cell>
          <cell r="H1419">
            <v>0</v>
          </cell>
          <cell r="I1419" t="str">
            <v>SHREE LAKSHMAN ROLLING MILL (INDIA) LLP</v>
          </cell>
          <cell r="J1419" t="str">
            <v>Ashutosh Shukla</v>
          </cell>
          <cell r="K1419"/>
          <cell r="L1419" t="str">
            <v>C12815</v>
          </cell>
          <cell r="M1419" t="str">
            <v>North</v>
          </cell>
          <cell r="N1419">
            <v>209722</v>
          </cell>
          <cell r="O1419" t="str">
            <v>09BULPJ1164Q1ZZ</v>
          </cell>
          <cell r="P1419">
            <v>9161131930</v>
          </cell>
          <cell r="Q1419" t="str">
            <v>Sep'25</v>
          </cell>
          <cell r="R1419">
            <v>2026</v>
          </cell>
          <cell r="S1419"/>
          <cell r="T1419">
            <v>50</v>
          </cell>
          <cell r="U1419">
            <v>0</v>
          </cell>
          <cell r="V1419" t="str">
            <v>Minor</v>
          </cell>
          <cell r="W1419"/>
          <cell r="X1419"/>
          <cell r="Y1419"/>
          <cell r="Z1419"/>
          <cell r="AA1419"/>
          <cell r="AB1419"/>
          <cell r="AC1419"/>
          <cell r="AD1419"/>
          <cell r="AE1419"/>
          <cell r="AF1419"/>
          <cell r="AG1419"/>
          <cell r="AH1419"/>
          <cell r="AI1419"/>
          <cell r="AJ1419"/>
          <cell r="AK1419"/>
          <cell r="AL1419"/>
          <cell r="AM1419"/>
          <cell r="AO1419"/>
          <cell r="AP1419"/>
          <cell r="AQ1419">
            <v>11.26</v>
          </cell>
          <cell r="AR1419"/>
          <cell r="AS1419"/>
          <cell r="AU1419"/>
          <cell r="AV1419"/>
          <cell r="AW1419" t="str">
            <v/>
          </cell>
        </row>
        <row r="1420">
          <cell r="A1420">
            <v>1418</v>
          </cell>
          <cell r="B1420">
            <v>2025</v>
          </cell>
          <cell r="C1420"/>
          <cell r="D1420" t="str">
            <v>001fw000008O1uVAAS</v>
          </cell>
          <cell r="E1420" t="str">
            <v>M/S AGARWAL LIME STORE</v>
          </cell>
          <cell r="F1420" t="str">
            <v>UTTAR PRADESH</v>
          </cell>
          <cell r="G1420" t="str">
            <v>LUCKNOW</v>
          </cell>
          <cell r="H1420">
            <v>0</v>
          </cell>
          <cell r="I1420" t="str">
            <v>SHREE LAKSHMAN ROLLING MILL (INDIA) LLP</v>
          </cell>
          <cell r="J1420" t="str">
            <v>Deepanshu</v>
          </cell>
          <cell r="K1420"/>
          <cell r="L1420" t="str">
            <v>C12815</v>
          </cell>
          <cell r="M1420" t="str">
            <v>North</v>
          </cell>
          <cell r="N1420">
            <v>226020</v>
          </cell>
          <cell r="O1420" t="str">
            <v>09AAWPA3825H1ZI</v>
          </cell>
          <cell r="P1420">
            <v>9415111554</v>
          </cell>
          <cell r="Q1420" t="str">
            <v>Sep'25</v>
          </cell>
          <cell r="R1420">
            <v>2026</v>
          </cell>
          <cell r="S1420"/>
          <cell r="T1420">
            <v>60</v>
          </cell>
          <cell r="U1420">
            <v>0</v>
          </cell>
          <cell r="V1420" t="str">
            <v>Challenger</v>
          </cell>
          <cell r="W1420"/>
          <cell r="X1420"/>
          <cell r="Y1420"/>
          <cell r="Z1420"/>
          <cell r="AA1420"/>
          <cell r="AB1420"/>
          <cell r="AC1420"/>
          <cell r="AD1420"/>
          <cell r="AE1420"/>
          <cell r="AF1420"/>
          <cell r="AG1420"/>
          <cell r="AH1420"/>
          <cell r="AI1420"/>
          <cell r="AJ1420"/>
          <cell r="AK1420"/>
          <cell r="AL1420"/>
          <cell r="AM1420"/>
          <cell r="AO1420"/>
          <cell r="AP1420"/>
          <cell r="AQ1420">
            <v>7.5</v>
          </cell>
          <cell r="AR1420">
            <v>10</v>
          </cell>
          <cell r="AS1420"/>
          <cell r="AU1420"/>
          <cell r="AV1420"/>
          <cell r="AW1420" t="str">
            <v/>
          </cell>
        </row>
        <row r="1421">
          <cell r="A1421">
            <v>1419</v>
          </cell>
          <cell r="B1421">
            <v>2025</v>
          </cell>
          <cell r="C1421"/>
          <cell r="D1421" t="str">
            <v>001fw000007tbNwAAI</v>
          </cell>
          <cell r="E1421" t="str">
            <v>M/S DEEP SALES CORPORATION</v>
          </cell>
          <cell r="F1421" t="str">
            <v>UTTAR PRADESH</v>
          </cell>
          <cell r="G1421" t="str">
            <v>KANPUR DEHAT</v>
          </cell>
          <cell r="H1421">
            <v>0</v>
          </cell>
          <cell r="I1421" t="str">
            <v>SHREE LAKSHMAN ROLLING MILL (INDIA) LLP</v>
          </cell>
          <cell r="J1421" t="str">
            <v>Ashutosh Shukla</v>
          </cell>
          <cell r="K1421"/>
          <cell r="L1421" t="str">
            <v>C12815</v>
          </cell>
          <cell r="M1421" t="str">
            <v>North</v>
          </cell>
          <cell r="N1421">
            <v>209101</v>
          </cell>
          <cell r="O1421" t="str">
            <v>09ACVPT9128M1ZD</v>
          </cell>
          <cell r="P1421">
            <v>9580655617</v>
          </cell>
          <cell r="Q1421" t="str">
            <v>Sep'25</v>
          </cell>
          <cell r="R1421">
            <v>2026</v>
          </cell>
          <cell r="S1421"/>
          <cell r="T1421">
            <v>100</v>
          </cell>
          <cell r="U1421">
            <v>0</v>
          </cell>
          <cell r="V1421" t="str">
            <v>Challenger</v>
          </cell>
          <cell r="W1421"/>
          <cell r="X1421"/>
          <cell r="Y1421"/>
          <cell r="Z1421"/>
          <cell r="AA1421"/>
          <cell r="AB1421"/>
          <cell r="AC1421"/>
          <cell r="AD1421"/>
          <cell r="AE1421"/>
          <cell r="AF1421"/>
          <cell r="AG1421"/>
          <cell r="AH1421"/>
          <cell r="AI1421"/>
          <cell r="AJ1421"/>
          <cell r="AK1421"/>
          <cell r="AL1421"/>
          <cell r="AM1421"/>
          <cell r="AO1421"/>
          <cell r="AP1421"/>
          <cell r="AQ1421">
            <v>9.8000000000000007</v>
          </cell>
          <cell r="AR1421"/>
          <cell r="AS1421"/>
          <cell r="AU1421"/>
          <cell r="AV1421"/>
          <cell r="AW1421">
            <v>1</v>
          </cell>
        </row>
        <row r="1422">
          <cell r="A1422">
            <v>1420</v>
          </cell>
          <cell r="B1422">
            <v>2025</v>
          </cell>
          <cell r="C1422"/>
          <cell r="D1422" t="str">
            <v>001fw000008O9ZdAAK</v>
          </cell>
          <cell r="E1422" t="str">
            <v>M/S PUNJAB TRADERS &amp; FABRICATORS</v>
          </cell>
          <cell r="F1422" t="str">
            <v>PUNJAB</v>
          </cell>
          <cell r="G1422" t="str">
            <v>S.A.S Nagar</v>
          </cell>
          <cell r="H1422">
            <v>0</v>
          </cell>
          <cell r="I1422" t="str">
            <v>PAL CEMENT AND STEEL PVT. LTD.</v>
          </cell>
          <cell r="J1422" t="str">
            <v>Abhishek Wadhwa</v>
          </cell>
          <cell r="K1422"/>
          <cell r="L1422" t="str">
            <v>C12827</v>
          </cell>
          <cell r="M1422" t="str">
            <v>North</v>
          </cell>
          <cell r="N1422">
            <v>160055</v>
          </cell>
          <cell r="O1422" t="str">
            <v>03AJYPK7250P1ZF</v>
          </cell>
          <cell r="P1422">
            <v>9876310106</v>
          </cell>
          <cell r="Q1422" t="str">
            <v>Sep'25</v>
          </cell>
          <cell r="R1422">
            <v>2026</v>
          </cell>
          <cell r="S1422"/>
          <cell r="T1422">
            <v>30</v>
          </cell>
          <cell r="U1422">
            <v>0</v>
          </cell>
          <cell r="V1422" t="str">
            <v>Minor</v>
          </cell>
          <cell r="W1422"/>
          <cell r="X1422"/>
          <cell r="Y1422"/>
          <cell r="Z1422"/>
          <cell r="AA1422"/>
          <cell r="AB1422"/>
          <cell r="AC1422"/>
          <cell r="AD1422"/>
          <cell r="AE1422"/>
          <cell r="AF1422"/>
          <cell r="AG1422"/>
          <cell r="AH1422"/>
          <cell r="AI1422"/>
          <cell r="AJ1422"/>
          <cell r="AK1422"/>
          <cell r="AL1422"/>
          <cell r="AM1422"/>
          <cell r="AO1422"/>
          <cell r="AP1422"/>
          <cell r="AQ1422">
            <v>2.5</v>
          </cell>
          <cell r="AR1422"/>
          <cell r="AS1422"/>
          <cell r="AU1422"/>
          <cell r="AV1422"/>
          <cell r="AW1422" t="str">
            <v/>
          </cell>
        </row>
        <row r="1423">
          <cell r="A1423">
            <v>1421</v>
          </cell>
          <cell r="B1423">
            <v>2025</v>
          </cell>
          <cell r="C1423"/>
          <cell r="D1423" t="str">
            <v>001fw000008LeE1AAK</v>
          </cell>
          <cell r="E1423" t="str">
            <v>MANU ENTERPRISES</v>
          </cell>
          <cell r="F1423" t="str">
            <v>UTTAR PRADESH</v>
          </cell>
          <cell r="G1423" t="str">
            <v>LUCKNOW</v>
          </cell>
          <cell r="H1423">
            <v>0</v>
          </cell>
          <cell r="I1423" t="str">
            <v>SHREE LAKSHMAN ROLLING MILL (INDIA) LLP</v>
          </cell>
          <cell r="J1423" t="str">
            <v>Deepanshu</v>
          </cell>
          <cell r="K1423"/>
          <cell r="L1423" t="str">
            <v>C12815</v>
          </cell>
          <cell r="M1423" t="str">
            <v>North</v>
          </cell>
          <cell r="N1423">
            <v>226010</v>
          </cell>
          <cell r="O1423" t="str">
            <v>09AUOPS6039B1ZB</v>
          </cell>
          <cell r="P1423">
            <v>9793853926</v>
          </cell>
          <cell r="Q1423" t="str">
            <v>Oct'25</v>
          </cell>
          <cell r="R1423">
            <v>2026</v>
          </cell>
          <cell r="S1423"/>
          <cell r="T1423">
            <v>0</v>
          </cell>
          <cell r="U1423">
            <v>0</v>
          </cell>
          <cell r="V1423" t="str">
            <v>Minor</v>
          </cell>
          <cell r="W1423"/>
          <cell r="X1423"/>
          <cell r="Y1423"/>
          <cell r="Z1423"/>
          <cell r="AA1423"/>
          <cell r="AB1423"/>
          <cell r="AC1423"/>
          <cell r="AD1423"/>
          <cell r="AE1423"/>
          <cell r="AF1423"/>
          <cell r="AG1423"/>
          <cell r="AH1423"/>
          <cell r="AI1423"/>
          <cell r="AJ1423"/>
          <cell r="AK1423"/>
          <cell r="AL1423"/>
          <cell r="AM1423"/>
          <cell r="AO1423"/>
          <cell r="AP1423"/>
          <cell r="AQ1423"/>
          <cell r="AR1423">
            <v>63.24</v>
          </cell>
          <cell r="AS1423"/>
          <cell r="AU1423">
            <v>33</v>
          </cell>
          <cell r="AV1423"/>
          <cell r="AW1423" t="str">
            <v/>
          </cell>
        </row>
        <row r="1424">
          <cell r="A1424">
            <v>1422</v>
          </cell>
          <cell r="B1424">
            <v>2025</v>
          </cell>
          <cell r="C1424"/>
          <cell r="D1424" t="str">
            <v>001J100000BdZgxIAF</v>
          </cell>
          <cell r="E1424" t="str">
            <v>Mishra Enterprises</v>
          </cell>
          <cell r="F1424" t="str">
            <v>JHARKHAND</v>
          </cell>
          <cell r="G1424" t="str">
            <v>RANCHI</v>
          </cell>
          <cell r="H1424" t="str">
            <v>Namkum</v>
          </cell>
          <cell r="I1424" t="str">
            <v>M/s REAL DREAMS ENTERPRISES</v>
          </cell>
          <cell r="J1424" t="str">
            <v>Susmit Kumar</v>
          </cell>
          <cell r="K1424"/>
          <cell r="L1424" t="str">
            <v>001J100000PHe79IAD</v>
          </cell>
          <cell r="M1424" t="str">
            <v>East</v>
          </cell>
          <cell r="N1424">
            <v>834010</v>
          </cell>
          <cell r="O1424" t="str">
            <v>20ANUPM4410B1Z1</v>
          </cell>
          <cell r="P1424">
            <v>7250712634</v>
          </cell>
          <cell r="Q1424" t="str">
            <v>Oct'25</v>
          </cell>
          <cell r="R1424">
            <v>2026</v>
          </cell>
          <cell r="S1424"/>
          <cell r="T1424">
            <v>180</v>
          </cell>
          <cell r="U1424">
            <v>0</v>
          </cell>
          <cell r="V1424" t="str">
            <v>Challenger</v>
          </cell>
          <cell r="W1424"/>
          <cell r="X1424"/>
          <cell r="Y1424"/>
          <cell r="Z1424"/>
          <cell r="AA1424"/>
          <cell r="AB1424"/>
          <cell r="AC1424"/>
          <cell r="AD1424"/>
          <cell r="AE1424"/>
          <cell r="AF1424"/>
          <cell r="AG1424"/>
          <cell r="AH1424"/>
          <cell r="AI1424"/>
          <cell r="AJ1424"/>
          <cell r="AK1424"/>
          <cell r="AL1424"/>
          <cell r="AM1424"/>
          <cell r="AO1424"/>
          <cell r="AP1424"/>
          <cell r="AQ1424"/>
          <cell r="AR1424">
            <v>0.78</v>
          </cell>
          <cell r="AS1424"/>
          <cell r="AU1424"/>
          <cell r="AV1424"/>
          <cell r="AW1424">
            <v>3</v>
          </cell>
        </row>
        <row r="1425">
          <cell r="A1425">
            <v>1423</v>
          </cell>
          <cell r="B1425">
            <v>2025</v>
          </cell>
          <cell r="C1425"/>
          <cell r="D1425" t="str">
            <v>001fw000007wYJqAAM</v>
          </cell>
          <cell r="E1425" t="str">
            <v>OM TRADERS COMPANY</v>
          </cell>
          <cell r="F1425" t="str">
            <v>HARYANA</v>
          </cell>
          <cell r="G1425" t="str">
            <v>ROHTAK</v>
          </cell>
          <cell r="H1425">
            <v>0</v>
          </cell>
          <cell r="I1425" t="str">
            <v>JAI DURGA STEELS</v>
          </cell>
          <cell r="J1425" t="str">
            <v>Sunny Bhutani</v>
          </cell>
          <cell r="K1425"/>
          <cell r="L1425" t="str">
            <v>C12830</v>
          </cell>
          <cell r="M1425" t="str">
            <v>North</v>
          </cell>
          <cell r="N1425">
            <v>124001</v>
          </cell>
          <cell r="O1425" t="str">
            <v>06CMHPA5632F1ZF</v>
          </cell>
          <cell r="P1425">
            <v>7027026063</v>
          </cell>
          <cell r="Q1425" t="str">
            <v>Oct'25</v>
          </cell>
          <cell r="R1425">
            <v>2026</v>
          </cell>
          <cell r="S1425"/>
          <cell r="T1425">
            <v>20</v>
          </cell>
          <cell r="U1425">
            <v>0.20150000000000001</v>
          </cell>
          <cell r="V1425" t="str">
            <v>Friendly</v>
          </cell>
          <cell r="W1425"/>
          <cell r="X1425"/>
          <cell r="Y1425"/>
          <cell r="Z1425"/>
          <cell r="AA1425"/>
          <cell r="AB1425"/>
          <cell r="AC1425"/>
          <cell r="AD1425"/>
          <cell r="AE1425"/>
          <cell r="AF1425"/>
          <cell r="AG1425"/>
          <cell r="AH1425"/>
          <cell r="AI1425"/>
          <cell r="AJ1425"/>
          <cell r="AK1425"/>
          <cell r="AL1425"/>
          <cell r="AM1425"/>
          <cell r="AO1425"/>
          <cell r="AP1425"/>
          <cell r="AQ1425"/>
          <cell r="AR1425">
            <v>20.059999999999999</v>
          </cell>
          <cell r="AS1425">
            <v>13.98</v>
          </cell>
          <cell r="AU1425"/>
          <cell r="AV1425">
            <v>12.09</v>
          </cell>
          <cell r="AW1425" t="str">
            <v/>
          </cell>
        </row>
        <row r="1426">
          <cell r="A1426">
            <v>1424</v>
          </cell>
          <cell r="B1426">
            <v>2025</v>
          </cell>
          <cell r="C1426"/>
          <cell r="D1426" t="str">
            <v>001fw0000029H5NAAU</v>
          </cell>
          <cell r="E1426" t="str">
            <v>M/S R.K MARBLE &amp; BUILDING MATERIAL</v>
          </cell>
          <cell r="F1426" t="str">
            <v>HARYANA</v>
          </cell>
          <cell r="G1426" t="str">
            <v>BHIWANI</v>
          </cell>
          <cell r="H1426">
            <v>0</v>
          </cell>
          <cell r="I1426" t="str">
            <v>PAL CEMENT AND STEEL PVT. LTD.</v>
          </cell>
          <cell r="J1426" t="str">
            <v>Dinesh Kumar</v>
          </cell>
          <cell r="K1426"/>
          <cell r="L1426" t="str">
            <v>C12827</v>
          </cell>
          <cell r="M1426" t="str">
            <v>North</v>
          </cell>
          <cell r="N1426">
            <v>127028</v>
          </cell>
          <cell r="O1426" t="str">
            <v>06EVUPS6373D1ZW</v>
          </cell>
          <cell r="P1426">
            <v>9050093007</v>
          </cell>
          <cell r="Q1426" t="str">
            <v>Oct'25</v>
          </cell>
          <cell r="R1426">
            <v>2026</v>
          </cell>
          <cell r="S1426"/>
          <cell r="T1426">
            <v>50</v>
          </cell>
          <cell r="U1426">
            <v>0</v>
          </cell>
          <cell r="V1426" t="str">
            <v>Minor</v>
          </cell>
          <cell r="W1426"/>
          <cell r="X1426"/>
          <cell r="Y1426"/>
          <cell r="Z1426"/>
          <cell r="AA1426"/>
          <cell r="AB1426"/>
          <cell r="AC1426"/>
          <cell r="AD1426"/>
          <cell r="AE1426"/>
          <cell r="AF1426"/>
          <cell r="AG1426"/>
          <cell r="AH1426"/>
          <cell r="AI1426"/>
          <cell r="AJ1426"/>
          <cell r="AK1426"/>
          <cell r="AL1426"/>
          <cell r="AM1426"/>
          <cell r="AO1426"/>
          <cell r="AP1426"/>
          <cell r="AQ1426"/>
          <cell r="AR1426">
            <v>12.04</v>
          </cell>
          <cell r="AS1426"/>
          <cell r="AU1426"/>
          <cell r="AV1426"/>
          <cell r="AW1426" t="str">
            <v/>
          </cell>
        </row>
        <row r="1427">
          <cell r="A1427">
            <v>1425</v>
          </cell>
          <cell r="B1427">
            <v>2025</v>
          </cell>
          <cell r="C1427"/>
          <cell r="D1427" t="str">
            <v>0015g00001V9MzlAAF</v>
          </cell>
          <cell r="E1427" t="str">
            <v>YADAV TRADERS</v>
          </cell>
          <cell r="F1427" t="str">
            <v>HARYANA</v>
          </cell>
          <cell r="G1427" t="str">
            <v>GURUGRAM</v>
          </cell>
          <cell r="H1427" t="str">
            <v>Manesar</v>
          </cell>
          <cell r="I1427" t="str">
            <v>NIKUNJ UDYOG</v>
          </cell>
          <cell r="J1427" t="str">
            <v>Shiv Shankar Sharma</v>
          </cell>
          <cell r="K1427"/>
          <cell r="L1427" t="str">
            <v>C12828</v>
          </cell>
          <cell r="M1427" t="str">
            <v>North</v>
          </cell>
          <cell r="N1427">
            <v>122051</v>
          </cell>
          <cell r="O1427" t="str">
            <v>06AMIPK7718F1ZZ</v>
          </cell>
          <cell r="P1427">
            <v>9818147258</v>
          </cell>
          <cell r="Q1427" t="str">
            <v>Oct'25</v>
          </cell>
          <cell r="R1427">
            <v>2026</v>
          </cell>
          <cell r="S1427"/>
          <cell r="T1427">
            <v>125</v>
          </cell>
          <cell r="U1427">
            <v>2.6666666666666668E-2</v>
          </cell>
          <cell r="V1427" t="str">
            <v>Challenger</v>
          </cell>
          <cell r="W1427"/>
          <cell r="X1427"/>
          <cell r="Y1427"/>
          <cell r="Z1427"/>
          <cell r="AA1427"/>
          <cell r="AB1427"/>
          <cell r="AC1427"/>
          <cell r="AD1427"/>
          <cell r="AE1427"/>
          <cell r="AF1427"/>
          <cell r="AG1427"/>
          <cell r="AH1427"/>
          <cell r="AI1427"/>
          <cell r="AJ1427"/>
          <cell r="AK1427"/>
          <cell r="AL1427"/>
          <cell r="AM1427"/>
          <cell r="AO1427"/>
          <cell r="AP1427"/>
          <cell r="AQ1427"/>
          <cell r="AR1427">
            <v>9.98</v>
          </cell>
          <cell r="AS1427">
            <v>36.700000000000003</v>
          </cell>
          <cell r="AU1427">
            <v>10</v>
          </cell>
          <cell r="AV1427"/>
          <cell r="AW1427" t="str">
            <v/>
          </cell>
        </row>
        <row r="1428">
          <cell r="A1428">
            <v>1426</v>
          </cell>
          <cell r="B1428">
            <v>2025</v>
          </cell>
          <cell r="C1428"/>
          <cell r="D1428" t="str">
            <v>001J100000Tu80WIAR</v>
          </cell>
          <cell r="E1428" t="str">
            <v>M/S GARG IRON STORE</v>
          </cell>
          <cell r="F1428" t="str">
            <v>PUNJAB</v>
          </cell>
          <cell r="G1428" t="str">
            <v>BARNALA</v>
          </cell>
          <cell r="H1428" t="str">
            <v>Tapa</v>
          </cell>
          <cell r="I1428" t="str">
            <v>RAMDOOT UDHYOG PRIVATE LIMITED</v>
          </cell>
          <cell r="J1428" t="str">
            <v>Sonu Kumar</v>
          </cell>
          <cell r="K1428"/>
          <cell r="L1428" t="str">
            <v>C13168</v>
          </cell>
          <cell r="M1428" t="str">
            <v>North</v>
          </cell>
          <cell r="N1428">
            <v>148103</v>
          </cell>
          <cell r="O1428" t="str">
            <v>03ABEPG3497L1ZJ</v>
          </cell>
          <cell r="P1428">
            <v>9815070794</v>
          </cell>
          <cell r="Q1428" t="str">
            <v>Oct'25</v>
          </cell>
          <cell r="R1428">
            <v>2026</v>
          </cell>
          <cell r="S1428"/>
          <cell r="T1428">
            <v>40</v>
          </cell>
          <cell r="U1428">
            <v>0</v>
          </cell>
          <cell r="V1428" t="str">
            <v>Minor</v>
          </cell>
          <cell r="W1428"/>
          <cell r="X1428"/>
          <cell r="Y1428"/>
          <cell r="Z1428"/>
          <cell r="AA1428"/>
          <cell r="AB1428"/>
          <cell r="AC1428"/>
          <cell r="AD1428"/>
          <cell r="AE1428"/>
          <cell r="AF1428"/>
          <cell r="AG1428"/>
          <cell r="AH1428"/>
          <cell r="AI1428"/>
          <cell r="AJ1428"/>
          <cell r="AK1428"/>
          <cell r="AL1428"/>
          <cell r="AM1428"/>
          <cell r="AO1428"/>
          <cell r="AP1428"/>
          <cell r="AQ1428"/>
          <cell r="AR1428">
            <v>13.97</v>
          </cell>
          <cell r="AS1428"/>
          <cell r="AU1428"/>
          <cell r="AV1428"/>
          <cell r="AW1428" t="str">
            <v/>
          </cell>
        </row>
        <row r="1429">
          <cell r="A1429">
            <v>1427</v>
          </cell>
          <cell r="B1429">
            <v>2025</v>
          </cell>
          <cell r="C1429"/>
          <cell r="D1429" t="str">
            <v>0015g00001ge7bTAAQ</v>
          </cell>
          <cell r="E1429" t="str">
            <v>SAI ENTERPRISES</v>
          </cell>
          <cell r="F1429" t="str">
            <v>UTTAR PRADESH</v>
          </cell>
          <cell r="G1429" t="str">
            <v>BAREILLY</v>
          </cell>
          <cell r="H1429" t="str">
            <v>Puranpur</v>
          </cell>
          <cell r="I1429" t="str">
            <v>Khandelwal Associates</v>
          </cell>
          <cell r="J1429" t="str">
            <v>SHIV KUMAR</v>
          </cell>
          <cell r="K1429"/>
          <cell r="L1429" t="str">
            <v>C12818</v>
          </cell>
          <cell r="M1429" t="str">
            <v>North</v>
          </cell>
          <cell r="N1429">
            <v>243122</v>
          </cell>
          <cell r="O1429" t="str">
            <v>09AYEPP3459L1ZT</v>
          </cell>
          <cell r="P1429">
            <v>9719854821</v>
          </cell>
          <cell r="Q1429" t="str">
            <v>Oct'25</v>
          </cell>
          <cell r="R1429">
            <v>2026</v>
          </cell>
          <cell r="S1429"/>
          <cell r="T1429">
            <v>100</v>
          </cell>
          <cell r="U1429">
            <v>2.3333333333333334E-2</v>
          </cell>
          <cell r="V1429" t="str">
            <v>Challenger</v>
          </cell>
          <cell r="W1429"/>
          <cell r="X1429"/>
          <cell r="Y1429"/>
          <cell r="Z1429"/>
          <cell r="AA1429"/>
          <cell r="AB1429"/>
          <cell r="AC1429"/>
          <cell r="AD1429"/>
          <cell r="AE1429"/>
          <cell r="AF1429"/>
          <cell r="AG1429"/>
          <cell r="AH1429"/>
          <cell r="AI1429"/>
          <cell r="AJ1429"/>
          <cell r="AK1429"/>
          <cell r="AL1429"/>
          <cell r="AM1429"/>
          <cell r="AO1429"/>
          <cell r="AP1429"/>
          <cell r="AQ1429"/>
          <cell r="AR1429">
            <v>2</v>
          </cell>
          <cell r="AS1429">
            <v>5</v>
          </cell>
          <cell r="AT1429">
            <v>3</v>
          </cell>
          <cell r="AU1429">
            <v>4</v>
          </cell>
          <cell r="AV1429"/>
          <cell r="AW1429">
            <v>5</v>
          </cell>
        </row>
        <row r="1430">
          <cell r="A1430">
            <v>1428</v>
          </cell>
          <cell r="B1430">
            <v>2025</v>
          </cell>
          <cell r="C1430"/>
          <cell r="D1430" t="str">
            <v>001fw000009AIQEAA4</v>
          </cell>
          <cell r="E1430" t="str">
            <v>M/S M.S.TRADERS</v>
          </cell>
          <cell r="F1430" t="str">
            <v>JAMMU AND KASHMIR</v>
          </cell>
          <cell r="G1430" t="str">
            <v>GANDERBAL</v>
          </cell>
          <cell r="H1430">
            <v>0</v>
          </cell>
          <cell r="I1430" t="str">
            <v>KASHMIR IRON TRADER</v>
          </cell>
          <cell r="J1430" t="str">
            <v>Raja Moin Ahmed</v>
          </cell>
          <cell r="K1430"/>
          <cell r="L1430" t="str">
            <v>0015g00001eB3rZAAS</v>
          </cell>
          <cell r="M1430" t="str">
            <v>North</v>
          </cell>
          <cell r="N1430">
            <v>191202</v>
          </cell>
          <cell r="O1430" t="str">
            <v>01AIJPB7870L1Z7</v>
          </cell>
          <cell r="P1430">
            <v>7006000949</v>
          </cell>
          <cell r="Q1430" t="str">
            <v>Oct'25</v>
          </cell>
          <cell r="R1430">
            <v>2026</v>
          </cell>
          <cell r="S1430"/>
          <cell r="T1430" t="str">
            <v/>
          </cell>
          <cell r="U1430">
            <v>0</v>
          </cell>
          <cell r="V1430" t="str">
            <v>Potential Not updated</v>
          </cell>
          <cell r="W1430"/>
          <cell r="X1430"/>
          <cell r="Y1430"/>
          <cell r="Z1430"/>
          <cell r="AA1430"/>
          <cell r="AB1430"/>
          <cell r="AC1430"/>
          <cell r="AD1430"/>
          <cell r="AE1430"/>
          <cell r="AF1430"/>
          <cell r="AG1430"/>
          <cell r="AH1430"/>
          <cell r="AI1430"/>
          <cell r="AJ1430"/>
          <cell r="AK1430"/>
          <cell r="AL1430"/>
          <cell r="AM1430"/>
          <cell r="AO1430"/>
          <cell r="AP1430"/>
          <cell r="AQ1430"/>
          <cell r="AR1430">
            <v>25.08</v>
          </cell>
          <cell r="AS1430">
            <v>19</v>
          </cell>
          <cell r="AU1430">
            <v>10</v>
          </cell>
          <cell r="AV1430"/>
          <cell r="AW1430">
            <v>12</v>
          </cell>
        </row>
        <row r="1431">
          <cell r="A1431">
            <v>1429</v>
          </cell>
          <cell r="B1431">
            <v>2025</v>
          </cell>
          <cell r="C1431"/>
          <cell r="D1431" t="str">
            <v>0015g00001Y4EJmAAN</v>
          </cell>
          <cell r="E1431" t="str">
            <v>M/S CHANDRA STEELS</v>
          </cell>
          <cell r="F1431" t="str">
            <v>UTTAR PRADESH</v>
          </cell>
          <cell r="G1431" t="str">
            <v>LUCKNOW</v>
          </cell>
          <cell r="H1431" t="str">
            <v>Bakshi Ka Talab</v>
          </cell>
          <cell r="I1431" t="str">
            <v>SHREE LAKSHMAN ROLLING MILL (INDIA) LLP</v>
          </cell>
          <cell r="J1431" t="str">
            <v>Deepanshu</v>
          </cell>
          <cell r="K1431"/>
          <cell r="L1431" t="str">
            <v>C12815</v>
          </cell>
          <cell r="M1431" t="str">
            <v>North</v>
          </cell>
          <cell r="N1431">
            <v>226001</v>
          </cell>
          <cell r="O1431" t="str">
            <v>09ACSPT3148G1Z1</v>
          </cell>
          <cell r="P1431">
            <v>9935349417</v>
          </cell>
          <cell r="Q1431" t="str">
            <v>Oct'25</v>
          </cell>
          <cell r="R1431">
            <v>2026</v>
          </cell>
          <cell r="S1431"/>
          <cell r="T1431">
            <v>100</v>
          </cell>
          <cell r="U1431">
            <v>0</v>
          </cell>
          <cell r="V1431" t="str">
            <v>Challenger</v>
          </cell>
          <cell r="W1431"/>
          <cell r="X1431"/>
          <cell r="Y1431"/>
          <cell r="Z1431"/>
          <cell r="AA1431"/>
          <cell r="AB1431"/>
          <cell r="AC1431"/>
          <cell r="AD1431"/>
          <cell r="AE1431"/>
          <cell r="AF1431"/>
          <cell r="AG1431"/>
          <cell r="AH1431"/>
          <cell r="AI1431"/>
          <cell r="AJ1431"/>
          <cell r="AK1431"/>
          <cell r="AL1431"/>
          <cell r="AM1431"/>
          <cell r="AO1431"/>
          <cell r="AP1431"/>
          <cell r="AQ1431"/>
          <cell r="AR1431">
            <v>4</v>
          </cell>
          <cell r="AS1431"/>
          <cell r="AU1431"/>
          <cell r="AV1431"/>
          <cell r="AW1431" t="str">
            <v/>
          </cell>
        </row>
        <row r="1432">
          <cell r="A1432">
            <v>1430</v>
          </cell>
          <cell r="B1432">
            <v>2025</v>
          </cell>
          <cell r="C1432"/>
          <cell r="D1432" t="str">
            <v>001fw000004bcNPAAY</v>
          </cell>
          <cell r="E1432" t="str">
            <v>PAUL HARDWARE NO. 1</v>
          </cell>
          <cell r="F1432" t="str">
            <v>WEST BENGAL</v>
          </cell>
          <cell r="G1432" t="str">
            <v>DARJEELING</v>
          </cell>
          <cell r="H1432">
            <v>0</v>
          </cell>
          <cell r="I1432" t="str">
            <v>SILIGURI BUILDERS STORES</v>
          </cell>
          <cell r="J1432" t="str">
            <v>Abu Hossain</v>
          </cell>
          <cell r="K1432"/>
          <cell r="L1432" t="str">
            <v>001J100000VngoPIAR</v>
          </cell>
          <cell r="M1432" t="str">
            <v>East</v>
          </cell>
          <cell r="N1432">
            <v>734010</v>
          </cell>
          <cell r="O1432" t="str">
            <v>19BXFPP5020E1ZM</v>
          </cell>
          <cell r="P1432">
            <v>9593632277</v>
          </cell>
          <cell r="Q1432" t="str">
            <v>Oct'25</v>
          </cell>
          <cell r="R1432">
            <v>2026</v>
          </cell>
          <cell r="S1432"/>
          <cell r="T1432">
            <v>200</v>
          </cell>
          <cell r="U1432">
            <v>9.5100000000000004E-2</v>
          </cell>
          <cell r="V1432" t="str">
            <v>Challenger</v>
          </cell>
          <cell r="W1432"/>
          <cell r="X1432"/>
          <cell r="Y1432"/>
          <cell r="Z1432"/>
          <cell r="AA1432"/>
          <cell r="AB1432"/>
          <cell r="AC1432"/>
          <cell r="AD1432"/>
          <cell r="AE1432"/>
          <cell r="AF1432"/>
          <cell r="AG1432"/>
          <cell r="AH1432"/>
          <cell r="AI1432"/>
          <cell r="AJ1432"/>
          <cell r="AK1432"/>
          <cell r="AL1432"/>
          <cell r="AM1432"/>
          <cell r="AO1432"/>
          <cell r="AP1432"/>
          <cell r="AQ1432"/>
          <cell r="AR1432">
            <v>4.5</v>
          </cell>
          <cell r="AS1432"/>
          <cell r="AT1432">
            <v>2.06</v>
          </cell>
          <cell r="AU1432">
            <v>55</v>
          </cell>
          <cell r="AV1432"/>
          <cell r="AW1432" t="str">
            <v/>
          </cell>
        </row>
        <row r="1433">
          <cell r="A1433">
            <v>1431</v>
          </cell>
          <cell r="B1433">
            <v>2025</v>
          </cell>
          <cell r="C1433"/>
          <cell r="D1433" t="str">
            <v>001J100000Vo972IAB</v>
          </cell>
          <cell r="E1433" t="str">
            <v>SARKAR HARDWARE</v>
          </cell>
          <cell r="F1433" t="str">
            <v>WEST BENGAL</v>
          </cell>
          <cell r="G1433" t="str">
            <v>DINAJPUR UTTAR</v>
          </cell>
          <cell r="H1433">
            <v>0</v>
          </cell>
          <cell r="I1433" t="str">
            <v>MAHESHWARI TRADERS</v>
          </cell>
          <cell r="J1433" t="str">
            <v>Partha Mondal</v>
          </cell>
          <cell r="K1433"/>
          <cell r="L1433" t="str">
            <v>001J100000Vo7AiIAJ</v>
          </cell>
          <cell r="M1433" t="str">
            <v>East</v>
          </cell>
          <cell r="N1433">
            <v>733202</v>
          </cell>
          <cell r="O1433" t="str">
            <v>19CICPS1464A1ZF</v>
          </cell>
          <cell r="P1433">
            <v>7384748224</v>
          </cell>
          <cell r="Q1433" t="str">
            <v>Oct'25</v>
          </cell>
          <cell r="R1433">
            <v>2026</v>
          </cell>
          <cell r="S1433"/>
          <cell r="T1433">
            <v>600</v>
          </cell>
          <cell r="U1433">
            <v>5.5555555555555558E-3</v>
          </cell>
          <cell r="V1433" t="str">
            <v>Alien</v>
          </cell>
          <cell r="W1433"/>
          <cell r="X1433"/>
          <cell r="Y1433"/>
          <cell r="Z1433"/>
          <cell r="AA1433"/>
          <cell r="AB1433"/>
          <cell r="AC1433"/>
          <cell r="AD1433"/>
          <cell r="AE1433"/>
          <cell r="AF1433"/>
          <cell r="AG1433"/>
          <cell r="AH1433"/>
          <cell r="AI1433"/>
          <cell r="AJ1433"/>
          <cell r="AK1433"/>
          <cell r="AL1433"/>
          <cell r="AM1433"/>
          <cell r="AO1433"/>
          <cell r="AP1433"/>
          <cell r="AQ1433"/>
          <cell r="AR1433">
            <v>20.239999999999998</v>
          </cell>
          <cell r="AS1433">
            <v>20.14</v>
          </cell>
          <cell r="AU1433"/>
          <cell r="AV1433">
            <v>10</v>
          </cell>
          <cell r="AW1433" t="str">
            <v/>
          </cell>
        </row>
        <row r="1434">
          <cell r="A1434">
            <v>1432</v>
          </cell>
          <cell r="B1434">
            <v>2025</v>
          </cell>
          <cell r="C1434"/>
          <cell r="D1434" t="str">
            <v>001fw000009YUg7AAG</v>
          </cell>
          <cell r="E1434" t="str">
            <v>G.K IRON PROMOTERS</v>
          </cell>
          <cell r="F1434" t="str">
            <v>PUNJAB</v>
          </cell>
          <cell r="G1434" t="str">
            <v>S.A.S Nagar</v>
          </cell>
          <cell r="H1434">
            <v>0</v>
          </cell>
          <cell r="I1434" t="str">
            <v>PAL CEMENT AND STEEL PVT. LTD.</v>
          </cell>
          <cell r="J1434" t="str">
            <v>Vikram Nain</v>
          </cell>
          <cell r="K1434"/>
          <cell r="L1434" t="str">
            <v>C12827</v>
          </cell>
          <cell r="M1434" t="str">
            <v>North</v>
          </cell>
          <cell r="N1434">
            <v>160062</v>
          </cell>
          <cell r="O1434" t="str">
            <v>03DFBPK5026K1ZO</v>
          </cell>
          <cell r="P1434">
            <v>9812847417</v>
          </cell>
          <cell r="Q1434" t="str">
            <v>Oct'25</v>
          </cell>
          <cell r="R1434">
            <v>2026</v>
          </cell>
          <cell r="S1434"/>
          <cell r="T1434" t="str">
            <v/>
          </cell>
          <cell r="U1434">
            <v>0</v>
          </cell>
          <cell r="V1434" t="str">
            <v>Potential Not updated</v>
          </cell>
          <cell r="W1434"/>
          <cell r="X1434"/>
          <cell r="Y1434"/>
          <cell r="Z1434"/>
          <cell r="AA1434"/>
          <cell r="AB1434"/>
          <cell r="AC1434"/>
          <cell r="AD1434"/>
          <cell r="AE1434"/>
          <cell r="AF1434"/>
          <cell r="AG1434"/>
          <cell r="AH1434"/>
          <cell r="AI1434"/>
          <cell r="AJ1434"/>
          <cell r="AK1434"/>
          <cell r="AL1434"/>
          <cell r="AM1434"/>
          <cell r="AO1434"/>
          <cell r="AP1434"/>
          <cell r="AQ1434"/>
          <cell r="AR1434">
            <v>10</v>
          </cell>
          <cell r="AS1434">
            <v>10</v>
          </cell>
          <cell r="AT1434">
            <v>20</v>
          </cell>
          <cell r="AU1434"/>
          <cell r="AV1434"/>
          <cell r="AW1434" t="str">
            <v/>
          </cell>
        </row>
        <row r="1435">
          <cell r="A1435">
            <v>1433</v>
          </cell>
          <cell r="B1435">
            <v>2025</v>
          </cell>
          <cell r="C1435"/>
          <cell r="D1435" t="str">
            <v>001fw000009YOcNAAW</v>
          </cell>
          <cell r="E1435" t="str">
            <v>HARI STEEL</v>
          </cell>
          <cell r="F1435" t="str">
            <v>PUNJAB</v>
          </cell>
          <cell r="G1435" t="str">
            <v>S.A.S Nagar</v>
          </cell>
          <cell r="H1435">
            <v>0</v>
          </cell>
          <cell r="I1435" t="str">
            <v>PAL CEMENT AND STEEL PVT. LTD.</v>
          </cell>
          <cell r="J1435" t="str">
            <v>Vikram Nain</v>
          </cell>
          <cell r="K1435"/>
          <cell r="L1435" t="str">
            <v>C12827</v>
          </cell>
          <cell r="M1435" t="str">
            <v>North</v>
          </cell>
          <cell r="N1435">
            <v>160055</v>
          </cell>
          <cell r="O1435" t="str">
            <v>03BVTPA1089C1ZV</v>
          </cell>
          <cell r="P1435">
            <v>9068166163</v>
          </cell>
          <cell r="Q1435" t="str">
            <v>Oct'25</v>
          </cell>
          <cell r="R1435">
            <v>2026</v>
          </cell>
          <cell r="S1435"/>
          <cell r="T1435" t="str">
            <v/>
          </cell>
          <cell r="U1435">
            <v>0</v>
          </cell>
          <cell r="V1435" t="str">
            <v>Potential Not updated</v>
          </cell>
          <cell r="W1435"/>
          <cell r="X1435"/>
          <cell r="Y1435"/>
          <cell r="Z1435"/>
          <cell r="AA1435"/>
          <cell r="AB1435"/>
          <cell r="AC1435"/>
          <cell r="AD1435"/>
          <cell r="AE1435"/>
          <cell r="AF1435"/>
          <cell r="AG1435"/>
          <cell r="AH1435"/>
          <cell r="AI1435"/>
          <cell r="AJ1435"/>
          <cell r="AK1435"/>
          <cell r="AL1435"/>
          <cell r="AM1435"/>
          <cell r="AO1435"/>
          <cell r="AP1435"/>
          <cell r="AQ1435"/>
          <cell r="AR1435">
            <v>2</v>
          </cell>
          <cell r="AS1435">
            <v>5</v>
          </cell>
          <cell r="AT1435">
            <v>5</v>
          </cell>
          <cell r="AU1435"/>
          <cell r="AV1435"/>
          <cell r="AW1435" t="str">
            <v/>
          </cell>
        </row>
        <row r="1436">
          <cell r="A1436">
            <v>1434</v>
          </cell>
          <cell r="B1436">
            <v>2025</v>
          </cell>
          <cell r="C1436"/>
          <cell r="D1436" t="str">
            <v>001J100000VnmFsIAJ</v>
          </cell>
          <cell r="E1436" t="str">
            <v>J.S.ENTERPRISE</v>
          </cell>
          <cell r="F1436" t="str">
            <v>WEST BENGAL</v>
          </cell>
          <cell r="G1436" t="str">
            <v>JALPAIGURI</v>
          </cell>
          <cell r="H1436">
            <v>0</v>
          </cell>
          <cell r="I1436" t="str">
            <v>SILIGURI BUILDERS STORES</v>
          </cell>
          <cell r="J1436" t="str">
            <v>Abu Hossain</v>
          </cell>
          <cell r="K1436"/>
          <cell r="L1436" t="str">
            <v>001J100000VngoPIAR</v>
          </cell>
          <cell r="M1436" t="str">
            <v>East</v>
          </cell>
          <cell r="N1436">
            <v>734006</v>
          </cell>
          <cell r="O1436" t="str">
            <v>19DZYPS6435K1Z4</v>
          </cell>
          <cell r="P1436">
            <v>9832685844</v>
          </cell>
          <cell r="Q1436" t="str">
            <v>Oct'25</v>
          </cell>
          <cell r="R1436">
            <v>2026</v>
          </cell>
          <cell r="S1436"/>
          <cell r="T1436">
            <v>240</v>
          </cell>
          <cell r="U1436">
            <v>1.388888888888889E-2</v>
          </cell>
          <cell r="V1436" t="str">
            <v>Alien</v>
          </cell>
          <cell r="W1436"/>
          <cell r="X1436"/>
          <cell r="Y1436"/>
          <cell r="Z1436"/>
          <cell r="AA1436"/>
          <cell r="AB1436"/>
          <cell r="AC1436"/>
          <cell r="AD1436"/>
          <cell r="AE1436"/>
          <cell r="AF1436"/>
          <cell r="AG1436"/>
          <cell r="AH1436"/>
          <cell r="AI1436"/>
          <cell r="AJ1436"/>
          <cell r="AK1436"/>
          <cell r="AL1436"/>
          <cell r="AM1436"/>
          <cell r="AO1436"/>
          <cell r="AP1436"/>
          <cell r="AQ1436"/>
          <cell r="AR1436">
            <v>6</v>
          </cell>
          <cell r="AS1436">
            <v>6</v>
          </cell>
          <cell r="AT1436">
            <v>6</v>
          </cell>
          <cell r="AU1436">
            <v>4</v>
          </cell>
          <cell r="AV1436"/>
          <cell r="AW1436">
            <v>3</v>
          </cell>
        </row>
        <row r="1437">
          <cell r="A1437">
            <v>1435</v>
          </cell>
          <cell r="B1437">
            <v>2025</v>
          </cell>
          <cell r="C1437"/>
          <cell r="D1437" t="str">
            <v>001J100000VnRqUIAV</v>
          </cell>
          <cell r="E1437" t="str">
            <v>BAJRANG ENTERPRISES</v>
          </cell>
          <cell r="F1437" t="str">
            <v>WEST BENGAL</v>
          </cell>
          <cell r="G1437" t="str">
            <v>KALIMPONG</v>
          </cell>
          <cell r="H1437" t="str">
            <v>Kurseong</v>
          </cell>
          <cell r="I1437" t="str">
            <v>SILIGURI BUILDERS STORES</v>
          </cell>
          <cell r="J1437" t="str">
            <v>Abu Hossain</v>
          </cell>
          <cell r="K1437"/>
          <cell r="L1437" t="str">
            <v>001J100000VngoPIAR</v>
          </cell>
          <cell r="M1437" t="str">
            <v>East</v>
          </cell>
          <cell r="N1437">
            <v>734008</v>
          </cell>
          <cell r="O1437" t="str">
            <v>19AAHFB5605M1Z7</v>
          </cell>
          <cell r="P1437">
            <v>9832326388</v>
          </cell>
          <cell r="Q1437" t="str">
            <v>Oct'25</v>
          </cell>
          <cell r="R1437">
            <v>2026</v>
          </cell>
          <cell r="S1437"/>
          <cell r="T1437">
            <v>160</v>
          </cell>
          <cell r="U1437">
            <v>3.4375000000000003E-2</v>
          </cell>
          <cell r="V1437" t="str">
            <v>Challenger</v>
          </cell>
          <cell r="W1437"/>
          <cell r="X1437"/>
          <cell r="Y1437"/>
          <cell r="Z1437"/>
          <cell r="AA1437"/>
          <cell r="AB1437"/>
          <cell r="AC1437"/>
          <cell r="AD1437"/>
          <cell r="AE1437"/>
          <cell r="AF1437"/>
          <cell r="AG1437"/>
          <cell r="AH1437"/>
          <cell r="AI1437"/>
          <cell r="AJ1437"/>
          <cell r="AK1437"/>
          <cell r="AL1437"/>
          <cell r="AM1437"/>
          <cell r="AO1437"/>
          <cell r="AP1437"/>
          <cell r="AQ1437"/>
          <cell r="AR1437">
            <v>30</v>
          </cell>
          <cell r="AS1437"/>
          <cell r="AU1437"/>
          <cell r="AV1437">
            <v>16.5</v>
          </cell>
          <cell r="AW1437">
            <v>12</v>
          </cell>
        </row>
        <row r="1438">
          <cell r="A1438">
            <v>1436</v>
          </cell>
          <cell r="B1438">
            <v>2025</v>
          </cell>
          <cell r="C1438"/>
          <cell r="D1438" t="str">
            <v>001fw000002FZHMAA4</v>
          </cell>
          <cell r="E1438" t="str">
            <v>NIRU ENTERPRISE</v>
          </cell>
          <cell r="F1438" t="str">
            <v>West Bengal</v>
          </cell>
          <cell r="G1438" t="str">
            <v>Malda</v>
          </cell>
          <cell r="H1438">
            <v>0</v>
          </cell>
          <cell r="I1438" t="str">
            <v>MAHESHWARI TRADERS</v>
          </cell>
          <cell r="J1438" t="str">
            <v>Partha Mondal</v>
          </cell>
          <cell r="K1438"/>
          <cell r="L1438" t="str">
            <v>001J100000Vo7AiIAJ</v>
          </cell>
          <cell r="M1438" t="str">
            <v>East</v>
          </cell>
          <cell r="N1438">
            <v>732211</v>
          </cell>
          <cell r="O1438" t="str">
            <v>19EMBPS2773D1ZU</v>
          </cell>
          <cell r="P1438">
            <v>9734972510</v>
          </cell>
          <cell r="Q1438" t="str">
            <v>Oct'25</v>
          </cell>
          <cell r="R1438">
            <v>2026</v>
          </cell>
          <cell r="S1438"/>
          <cell r="T1438">
            <v>220</v>
          </cell>
          <cell r="U1438">
            <v>3.0303030303030303E-3</v>
          </cell>
          <cell r="V1438" t="str">
            <v>Alien</v>
          </cell>
          <cell r="W1438"/>
          <cell r="X1438"/>
          <cell r="Y1438"/>
          <cell r="Z1438"/>
          <cell r="AA1438"/>
          <cell r="AB1438"/>
          <cell r="AC1438"/>
          <cell r="AD1438"/>
          <cell r="AE1438"/>
          <cell r="AF1438"/>
          <cell r="AG1438"/>
          <cell r="AH1438"/>
          <cell r="AI1438"/>
          <cell r="AJ1438"/>
          <cell r="AK1438"/>
          <cell r="AL1438"/>
          <cell r="AM1438"/>
          <cell r="AO1438"/>
          <cell r="AP1438"/>
          <cell r="AQ1438"/>
          <cell r="AR1438">
            <v>15.45</v>
          </cell>
          <cell r="AS1438"/>
          <cell r="AT1438">
            <v>2</v>
          </cell>
          <cell r="AU1438"/>
          <cell r="AV1438"/>
          <cell r="AW1438" t="str">
            <v/>
          </cell>
        </row>
        <row r="1439">
          <cell r="A1439">
            <v>1437</v>
          </cell>
          <cell r="B1439">
            <v>2025</v>
          </cell>
          <cell r="C1439"/>
          <cell r="D1439" t="str">
            <v>001fw00000A5Xp2AAF</v>
          </cell>
          <cell r="E1439" t="str">
            <v>HINDUSTAN STEEL</v>
          </cell>
          <cell r="F1439" t="str">
            <v>DELHI</v>
          </cell>
          <cell r="G1439" t="str">
            <v>SOUTH WEST</v>
          </cell>
          <cell r="H1439">
            <v>0</v>
          </cell>
          <cell r="I1439" t="str">
            <v>MAHENDRA STEELS</v>
          </cell>
          <cell r="J1439" t="str">
            <v>Aman kumar</v>
          </cell>
          <cell r="K1439"/>
          <cell r="L1439" t="str">
            <v>C12832</v>
          </cell>
          <cell r="M1439" t="str">
            <v>North</v>
          </cell>
          <cell r="N1439">
            <v>110073</v>
          </cell>
          <cell r="O1439" t="str">
            <v>07BPZPD4727E1ZN</v>
          </cell>
          <cell r="P1439">
            <v>9650725300</v>
          </cell>
          <cell r="Q1439" t="str">
            <v>Oct'25</v>
          </cell>
          <cell r="R1439">
            <v>2026</v>
          </cell>
          <cell r="S1439"/>
          <cell r="T1439" t="str">
            <v/>
          </cell>
          <cell r="U1439">
            <v>0</v>
          </cell>
          <cell r="V1439" t="str">
            <v>Potential Not updated</v>
          </cell>
          <cell r="W1439"/>
          <cell r="X1439"/>
          <cell r="Y1439"/>
          <cell r="Z1439"/>
          <cell r="AA1439"/>
          <cell r="AB1439"/>
          <cell r="AC1439"/>
          <cell r="AD1439"/>
          <cell r="AE1439"/>
          <cell r="AF1439"/>
          <cell r="AG1439"/>
          <cell r="AH1439"/>
          <cell r="AI1439"/>
          <cell r="AJ1439"/>
          <cell r="AK1439"/>
          <cell r="AL1439"/>
          <cell r="AM1439"/>
          <cell r="AO1439"/>
          <cell r="AP1439"/>
          <cell r="AQ1439"/>
          <cell r="AR1439">
            <v>10.68</v>
          </cell>
          <cell r="AS1439"/>
          <cell r="AU1439">
            <v>47</v>
          </cell>
          <cell r="AV1439">
            <v>5</v>
          </cell>
          <cell r="AW1439">
            <v>4</v>
          </cell>
        </row>
        <row r="1440">
          <cell r="A1440">
            <v>1438</v>
          </cell>
          <cell r="B1440">
            <v>2025</v>
          </cell>
          <cell r="C1440"/>
          <cell r="D1440" t="str">
            <v>001J100000VmCNLIA3</v>
          </cell>
          <cell r="E1440" t="str">
            <v>ANSH TRADING COMPANY</v>
          </cell>
          <cell r="F1440" t="str">
            <v>HARYANA</v>
          </cell>
          <cell r="G1440" t="str">
            <v>AMBALA</v>
          </cell>
          <cell r="H1440">
            <v>0</v>
          </cell>
          <cell r="I1440" t="str">
            <v>RAMDOOT UDHYOG PRIVATE LIMITED</v>
          </cell>
          <cell r="J1440" t="str">
            <v>Deepak Dhiman</v>
          </cell>
          <cell r="K1440"/>
          <cell r="L1440" t="str">
            <v>C13168</v>
          </cell>
          <cell r="M1440" t="str">
            <v>North</v>
          </cell>
          <cell r="N1440">
            <v>133202</v>
          </cell>
          <cell r="O1440" t="str">
            <v>06AZWPR1389N1Z8</v>
          </cell>
          <cell r="P1440">
            <v>9315345402</v>
          </cell>
          <cell r="Q1440" t="str">
            <v>Oct'25</v>
          </cell>
          <cell r="R1440">
            <v>2026</v>
          </cell>
          <cell r="S1440"/>
          <cell r="T1440">
            <v>25</v>
          </cell>
          <cell r="U1440">
            <v>6.6666666666666666E-2</v>
          </cell>
          <cell r="V1440" t="str">
            <v>Minor</v>
          </cell>
          <cell r="W1440"/>
          <cell r="X1440"/>
          <cell r="Y1440"/>
          <cell r="Z1440"/>
          <cell r="AA1440"/>
          <cell r="AB1440"/>
          <cell r="AC1440"/>
          <cell r="AD1440"/>
          <cell r="AE1440"/>
          <cell r="AF1440"/>
          <cell r="AG1440"/>
          <cell r="AH1440"/>
          <cell r="AI1440"/>
          <cell r="AJ1440"/>
          <cell r="AK1440"/>
          <cell r="AL1440"/>
          <cell r="AM1440"/>
          <cell r="AO1440"/>
          <cell r="AP1440"/>
          <cell r="AQ1440"/>
          <cell r="AR1440">
            <v>12</v>
          </cell>
          <cell r="AS1440">
            <v>24.06</v>
          </cell>
          <cell r="AU1440">
            <v>5</v>
          </cell>
          <cell r="AV1440"/>
          <cell r="AW1440">
            <v>6</v>
          </cell>
        </row>
        <row r="1441">
          <cell r="A1441">
            <v>1439</v>
          </cell>
          <cell r="B1441">
            <v>2025</v>
          </cell>
          <cell r="C1441"/>
          <cell r="D1441" t="str">
            <v>001fw000008vh21AAA</v>
          </cell>
          <cell r="E1441" t="str">
            <v>NEW SHIV SHAKTI HARDWARE</v>
          </cell>
          <cell r="F1441" t="str">
            <v>JHARKHAND</v>
          </cell>
          <cell r="G1441" t="str">
            <v>RANCHI</v>
          </cell>
          <cell r="H1441">
            <v>0</v>
          </cell>
          <cell r="I1441" t="str">
            <v>M/s REAL DREAMS ENTERPRISES</v>
          </cell>
          <cell r="J1441" t="str">
            <v>Susmit Kumar</v>
          </cell>
          <cell r="K1441"/>
          <cell r="L1441" t="str">
            <v>001J100000PHe79IAD</v>
          </cell>
          <cell r="M1441" t="str">
            <v>East</v>
          </cell>
          <cell r="N1441">
            <v>834003</v>
          </cell>
          <cell r="O1441" t="str">
            <v>20JAFPK9955J2Z7</v>
          </cell>
          <cell r="P1441">
            <v>6204049172</v>
          </cell>
          <cell r="Q1441" t="str">
            <v>Oct'25</v>
          </cell>
          <cell r="R1441">
            <v>2026</v>
          </cell>
          <cell r="S1441"/>
          <cell r="T1441">
            <v>370</v>
          </cell>
          <cell r="U1441">
            <v>1.0810810810810811E-2</v>
          </cell>
          <cell r="V1441" t="str">
            <v>Alien</v>
          </cell>
          <cell r="W1441"/>
          <cell r="X1441"/>
          <cell r="Y1441"/>
          <cell r="Z1441"/>
          <cell r="AA1441"/>
          <cell r="AB1441"/>
          <cell r="AC1441"/>
          <cell r="AD1441"/>
          <cell r="AE1441"/>
          <cell r="AF1441"/>
          <cell r="AG1441"/>
          <cell r="AH1441"/>
          <cell r="AI1441"/>
          <cell r="AJ1441"/>
          <cell r="AK1441"/>
          <cell r="AL1441"/>
          <cell r="AM1441"/>
          <cell r="AO1441"/>
          <cell r="AP1441"/>
          <cell r="AQ1441"/>
          <cell r="AR1441">
            <v>15.01</v>
          </cell>
          <cell r="AS1441"/>
          <cell r="AU1441">
            <v>12</v>
          </cell>
          <cell r="AV1441"/>
          <cell r="AW1441">
            <v>3</v>
          </cell>
        </row>
        <row r="1442">
          <cell r="A1442">
            <v>1440</v>
          </cell>
          <cell r="B1442">
            <v>2025</v>
          </cell>
          <cell r="C1442"/>
          <cell r="D1442" t="str">
            <v>001fw000007oJJcAAM</v>
          </cell>
          <cell r="E1442" t="str">
            <v>STANDARD BUILDING SOLUTIONS</v>
          </cell>
          <cell r="F1442" t="str">
            <v>JAMMU AND KASHMIR</v>
          </cell>
          <cell r="G1442" t="str">
            <v>REASI</v>
          </cell>
          <cell r="H1442">
            <v>0</v>
          </cell>
          <cell r="I1442" t="str">
            <v>AGGARWAL TRADERS</v>
          </cell>
          <cell r="J1442" t="str">
            <v>bhanu ayush</v>
          </cell>
          <cell r="K1442"/>
          <cell r="L1442" t="str">
            <v>0015g00001gvNHH</v>
          </cell>
          <cell r="M1442" t="str">
            <v>North</v>
          </cell>
          <cell r="N1442">
            <v>182301</v>
          </cell>
          <cell r="O1442" t="str">
            <v>01BZKPG3992H1ZC</v>
          </cell>
          <cell r="P1442">
            <v>9070071967</v>
          </cell>
          <cell r="Q1442" t="str">
            <v>Oct'25</v>
          </cell>
          <cell r="R1442">
            <v>2026</v>
          </cell>
          <cell r="S1442"/>
          <cell r="T1442">
            <v>8</v>
          </cell>
          <cell r="U1442">
            <v>0.34125000000000005</v>
          </cell>
          <cell r="V1442" t="str">
            <v>Friendly</v>
          </cell>
          <cell r="W1442"/>
          <cell r="X1442"/>
          <cell r="Y1442"/>
          <cell r="Z1442"/>
          <cell r="AA1442"/>
          <cell r="AB1442"/>
          <cell r="AC1442"/>
          <cell r="AD1442"/>
          <cell r="AE1442"/>
          <cell r="AF1442"/>
          <cell r="AG1442"/>
          <cell r="AH1442"/>
          <cell r="AI1442"/>
          <cell r="AJ1442"/>
          <cell r="AK1442"/>
          <cell r="AL1442"/>
          <cell r="AM1442"/>
          <cell r="AO1442"/>
          <cell r="AP1442"/>
          <cell r="AQ1442"/>
          <cell r="AR1442">
            <v>10</v>
          </cell>
          <cell r="AS1442">
            <v>5.92</v>
          </cell>
          <cell r="AT1442">
            <v>2.91</v>
          </cell>
          <cell r="AU1442"/>
          <cell r="AV1442">
            <v>5.28</v>
          </cell>
          <cell r="AW1442" t="str">
            <v/>
          </cell>
        </row>
        <row r="1443">
          <cell r="A1443">
            <v>1441</v>
          </cell>
          <cell r="B1443">
            <v>2025</v>
          </cell>
          <cell r="C1443"/>
          <cell r="D1443" t="str">
            <v>001J100000VnWBQIA3</v>
          </cell>
          <cell r="E1443" t="str">
            <v>GUPTA HARDWARE</v>
          </cell>
          <cell r="F1443" t="str">
            <v>WEST BENGAL</v>
          </cell>
          <cell r="G1443" t="str">
            <v>PASCHIM BARDHAMAN</v>
          </cell>
          <cell r="H1443">
            <v>0</v>
          </cell>
          <cell r="I1443" t="str">
            <v>JAI MATA DI STEELS</v>
          </cell>
          <cell r="J1443" t="str">
            <v>Sambit Majumdar</v>
          </cell>
          <cell r="K1443"/>
          <cell r="L1443" t="str">
            <v>001J100000RydNHIA2</v>
          </cell>
          <cell r="M1443" t="str">
            <v>East</v>
          </cell>
          <cell r="N1443">
            <v>713359</v>
          </cell>
          <cell r="O1443" t="str">
            <v>19AHOPG4653N1ZO</v>
          </cell>
          <cell r="P1443">
            <v>9332205045</v>
          </cell>
          <cell r="Q1443" t="str">
            <v>Oct'25</v>
          </cell>
          <cell r="R1443">
            <v>2026</v>
          </cell>
          <cell r="S1443"/>
          <cell r="T1443">
            <v>160</v>
          </cell>
          <cell r="U1443">
            <v>0</v>
          </cell>
          <cell r="V1443" t="str">
            <v>Challenger</v>
          </cell>
          <cell r="W1443"/>
          <cell r="X1443"/>
          <cell r="Y1443"/>
          <cell r="Z1443"/>
          <cell r="AA1443"/>
          <cell r="AB1443"/>
          <cell r="AC1443"/>
          <cell r="AD1443"/>
          <cell r="AE1443"/>
          <cell r="AF1443"/>
          <cell r="AG1443"/>
          <cell r="AH1443"/>
          <cell r="AI1443"/>
          <cell r="AJ1443"/>
          <cell r="AK1443"/>
          <cell r="AL1443"/>
          <cell r="AM1443"/>
          <cell r="AO1443"/>
          <cell r="AP1443"/>
          <cell r="AQ1443"/>
          <cell r="AR1443">
            <v>25.19</v>
          </cell>
          <cell r="AS1443"/>
          <cell r="AU1443"/>
          <cell r="AV1443"/>
          <cell r="AW1443" t="str">
            <v/>
          </cell>
        </row>
        <row r="1444">
          <cell r="A1444">
            <v>1442</v>
          </cell>
          <cell r="B1444">
            <v>2025</v>
          </cell>
          <cell r="C1444"/>
          <cell r="D1444" t="str">
            <v>0015g00001W4Bg4AAF</v>
          </cell>
          <cell r="E1444" t="str">
            <v>M/S JAGNATH ENTRPRISES</v>
          </cell>
          <cell r="F1444" t="str">
            <v>UTTARAKHAND</v>
          </cell>
          <cell r="G1444" t="str">
            <v>NAINITAL</v>
          </cell>
          <cell r="H1444" t="str">
            <v>Haldwani</v>
          </cell>
          <cell r="I1444" t="str">
            <v>SHIVA SALES INDIA CORPORATION</v>
          </cell>
          <cell r="J1444" t="str">
            <v>Manoj Yadav</v>
          </cell>
          <cell r="K1444"/>
          <cell r="L1444" t="str">
            <v>C12821</v>
          </cell>
          <cell r="M1444" t="str">
            <v>North</v>
          </cell>
          <cell r="N1444">
            <v>263139</v>
          </cell>
          <cell r="O1444" t="str">
            <v>05ASQPB9012R1ZA</v>
          </cell>
          <cell r="P1444">
            <v>9758309904</v>
          </cell>
          <cell r="Q1444" t="str">
            <v>Oct'25</v>
          </cell>
          <cell r="R1444">
            <v>2026</v>
          </cell>
          <cell r="S1444"/>
          <cell r="T1444">
            <v>60</v>
          </cell>
          <cell r="U1444">
            <v>0</v>
          </cell>
          <cell r="V1444" t="str">
            <v>Challenger</v>
          </cell>
          <cell r="W1444"/>
          <cell r="X1444"/>
          <cell r="Y1444"/>
          <cell r="Z1444"/>
          <cell r="AA1444"/>
          <cell r="AB1444"/>
          <cell r="AC1444"/>
          <cell r="AD1444"/>
          <cell r="AE1444"/>
          <cell r="AF1444"/>
          <cell r="AG1444"/>
          <cell r="AH1444"/>
          <cell r="AI1444"/>
          <cell r="AJ1444"/>
          <cell r="AK1444"/>
          <cell r="AL1444"/>
          <cell r="AM1444"/>
          <cell r="AO1444"/>
          <cell r="AP1444"/>
          <cell r="AQ1444"/>
          <cell r="AR1444">
            <v>10</v>
          </cell>
          <cell r="AS1444"/>
          <cell r="AU1444"/>
          <cell r="AV1444"/>
          <cell r="AW1444" t="str">
            <v/>
          </cell>
        </row>
        <row r="1445">
          <cell r="A1445">
            <v>1443</v>
          </cell>
          <cell r="B1445">
            <v>2025</v>
          </cell>
          <cell r="C1445"/>
          <cell r="D1445" t="str">
            <v>0015g00001UBHlrAAH</v>
          </cell>
          <cell r="E1445" t="str">
            <v>SHUBHAM ENTERPRISES</v>
          </cell>
          <cell r="F1445" t="str">
            <v>UTTARAKHAND</v>
          </cell>
          <cell r="G1445" t="str">
            <v>DEHRADUN</v>
          </cell>
          <cell r="H1445" t="str">
            <v>Dehradun</v>
          </cell>
          <cell r="I1445" t="str">
            <v>SHIVA SALES INDIA CORPORATION</v>
          </cell>
          <cell r="J1445" t="str">
            <v>Ravi Kumar</v>
          </cell>
          <cell r="K1445"/>
          <cell r="L1445" t="str">
            <v>C12821</v>
          </cell>
          <cell r="M1445" t="str">
            <v>North</v>
          </cell>
          <cell r="N1445">
            <v>248001</v>
          </cell>
          <cell r="O1445" t="str">
            <v>ABYPK9667Q1Z9</v>
          </cell>
          <cell r="P1445">
            <v>9837017103</v>
          </cell>
          <cell r="Q1445" t="str">
            <v>Oct'25</v>
          </cell>
          <cell r="R1445">
            <v>2026</v>
          </cell>
          <cell r="S1445"/>
          <cell r="T1445">
            <v>75</v>
          </cell>
          <cell r="U1445">
            <v>0</v>
          </cell>
          <cell r="V1445" t="str">
            <v>Challenger</v>
          </cell>
          <cell r="W1445"/>
          <cell r="X1445"/>
          <cell r="Y1445"/>
          <cell r="Z1445"/>
          <cell r="AA1445"/>
          <cell r="AB1445"/>
          <cell r="AC1445"/>
          <cell r="AD1445"/>
          <cell r="AE1445"/>
          <cell r="AF1445"/>
          <cell r="AG1445"/>
          <cell r="AH1445"/>
          <cell r="AI1445"/>
          <cell r="AJ1445"/>
          <cell r="AK1445"/>
          <cell r="AL1445"/>
          <cell r="AM1445"/>
          <cell r="AO1445"/>
          <cell r="AP1445"/>
          <cell r="AQ1445"/>
          <cell r="AR1445">
            <v>3</v>
          </cell>
          <cell r="AS1445"/>
          <cell r="AU1445"/>
          <cell r="AV1445"/>
          <cell r="AW1445" t="str">
            <v/>
          </cell>
        </row>
        <row r="1446">
          <cell r="A1446">
            <v>1444</v>
          </cell>
          <cell r="B1446">
            <v>2025</v>
          </cell>
          <cell r="C1446"/>
          <cell r="D1446" t="str">
            <v>0015g00001X2XdjAAF</v>
          </cell>
          <cell r="E1446" t="str">
            <v>SHIVANSH INFRA AND CONSTRUCTION</v>
          </cell>
          <cell r="F1446" t="str">
            <v>MADHYA PRADESH</v>
          </cell>
          <cell r="G1446" t="str">
            <v>INDORE</v>
          </cell>
          <cell r="H1446" t="str">
            <v>Indore</v>
          </cell>
          <cell r="I1446" t="str">
            <v>R. K. ENTERPRISES</v>
          </cell>
          <cell r="J1446" t="str">
            <v>Yogeshwar Richhariya</v>
          </cell>
          <cell r="K1446"/>
          <cell r="L1446" t="str">
            <v>001J1000005ZfroIAC</v>
          </cell>
          <cell r="M1446" t="str">
            <v>Central</v>
          </cell>
          <cell r="N1446">
            <v>452010</v>
          </cell>
          <cell r="O1446" t="str">
            <v>23FVPPS4932E1Z9</v>
          </cell>
          <cell r="P1446">
            <v>9009304000</v>
          </cell>
          <cell r="Q1446" t="str">
            <v>Oct'25</v>
          </cell>
          <cell r="R1446">
            <v>2026</v>
          </cell>
          <cell r="S1446"/>
          <cell r="T1446">
            <v>50</v>
          </cell>
          <cell r="U1446">
            <v>0</v>
          </cell>
          <cell r="V1446" t="str">
            <v>Minor</v>
          </cell>
          <cell r="W1446"/>
          <cell r="X1446"/>
          <cell r="Y1446"/>
          <cell r="Z1446"/>
          <cell r="AA1446"/>
          <cell r="AB1446"/>
          <cell r="AC1446"/>
          <cell r="AD1446"/>
          <cell r="AE1446"/>
          <cell r="AF1446"/>
          <cell r="AG1446"/>
          <cell r="AH1446"/>
          <cell r="AI1446"/>
          <cell r="AJ1446"/>
          <cell r="AK1446"/>
          <cell r="AL1446"/>
          <cell r="AM1446"/>
          <cell r="AO1446"/>
          <cell r="AP1446"/>
          <cell r="AQ1446"/>
          <cell r="AR1446">
            <v>3</v>
          </cell>
          <cell r="AS1446"/>
          <cell r="AU1446"/>
          <cell r="AV1446"/>
          <cell r="AW1446" t="str">
            <v/>
          </cell>
        </row>
        <row r="1447">
          <cell r="A1447">
            <v>1445</v>
          </cell>
          <cell r="B1447">
            <v>2025</v>
          </cell>
          <cell r="C1447"/>
          <cell r="D1447" t="str">
            <v>001J100000RTWrPIAX</v>
          </cell>
          <cell r="E1447" t="str">
            <v>TANU TRADERS</v>
          </cell>
          <cell r="F1447" t="str">
            <v>MADHYA PRADESH</v>
          </cell>
          <cell r="G1447" t="str">
            <v>INDORE</v>
          </cell>
          <cell r="H1447" t="str">
            <v>Indore</v>
          </cell>
          <cell r="I1447" t="str">
            <v>R. K. ENTERPRISES</v>
          </cell>
          <cell r="J1447" t="str">
            <v>Yogeshwar Richhariya</v>
          </cell>
          <cell r="K1447"/>
          <cell r="L1447" t="str">
            <v>001J1000005ZfroIAC</v>
          </cell>
          <cell r="M1447" t="str">
            <v>Central</v>
          </cell>
          <cell r="N1447">
            <v>452006</v>
          </cell>
          <cell r="O1447" t="str">
            <v>23ANQPC1710L1Z8</v>
          </cell>
          <cell r="P1447">
            <v>7580896153</v>
          </cell>
          <cell r="Q1447" t="str">
            <v>Oct'25</v>
          </cell>
          <cell r="R1447">
            <v>2026</v>
          </cell>
          <cell r="S1447"/>
          <cell r="T1447">
            <v>50</v>
          </cell>
          <cell r="U1447">
            <v>0</v>
          </cell>
          <cell r="V1447" t="str">
            <v>Minor</v>
          </cell>
          <cell r="W1447"/>
          <cell r="X1447"/>
          <cell r="Y1447"/>
          <cell r="Z1447"/>
          <cell r="AA1447"/>
          <cell r="AB1447"/>
          <cell r="AC1447"/>
          <cell r="AD1447"/>
          <cell r="AE1447"/>
          <cell r="AF1447"/>
          <cell r="AG1447"/>
          <cell r="AH1447"/>
          <cell r="AI1447"/>
          <cell r="AJ1447"/>
          <cell r="AK1447"/>
          <cell r="AL1447"/>
          <cell r="AM1447"/>
          <cell r="AO1447"/>
          <cell r="AP1447"/>
          <cell r="AQ1447"/>
          <cell r="AR1447">
            <v>1.5</v>
          </cell>
          <cell r="AS1447"/>
          <cell r="AU1447"/>
          <cell r="AV1447"/>
          <cell r="AW1447" t="str">
            <v/>
          </cell>
        </row>
        <row r="1448">
          <cell r="A1448">
            <v>1446</v>
          </cell>
          <cell r="B1448">
            <v>2025</v>
          </cell>
          <cell r="C1448"/>
          <cell r="D1448" t="str">
            <v>001J1000006V8kAIAS</v>
          </cell>
          <cell r="E1448" t="str">
            <v>Kalyan Iron And Steel Private Limited Palda</v>
          </cell>
          <cell r="F1448" t="str">
            <v>MADHYA PRADESH</v>
          </cell>
          <cell r="G1448" t="str">
            <v>INDORE</v>
          </cell>
          <cell r="H1448" t="str">
            <v>Indore</v>
          </cell>
          <cell r="I1448" t="str">
            <v>R. K. ENTERPRISES</v>
          </cell>
          <cell r="J1448" t="str">
            <v>Yogeshwar Richhariya</v>
          </cell>
          <cell r="K1448"/>
          <cell r="L1448" t="str">
            <v>001J1000005ZfroIAC</v>
          </cell>
          <cell r="M1448" t="str">
            <v>Central</v>
          </cell>
          <cell r="N1448">
            <v>452020</v>
          </cell>
          <cell r="O1448" t="str">
            <v>24AACCK8986G1Z7</v>
          </cell>
          <cell r="P1448">
            <v>9302000577</v>
          </cell>
          <cell r="Q1448" t="str">
            <v>Oct'25</v>
          </cell>
          <cell r="R1448">
            <v>2026</v>
          </cell>
          <cell r="S1448"/>
          <cell r="T1448">
            <v>60</v>
          </cell>
          <cell r="U1448">
            <v>0</v>
          </cell>
          <cell r="V1448" t="str">
            <v>Challenger</v>
          </cell>
          <cell r="W1448"/>
          <cell r="X1448"/>
          <cell r="Y1448"/>
          <cell r="Z1448"/>
          <cell r="AA1448"/>
          <cell r="AB1448"/>
          <cell r="AC1448"/>
          <cell r="AD1448"/>
          <cell r="AE1448"/>
          <cell r="AF1448"/>
          <cell r="AG1448"/>
          <cell r="AH1448"/>
          <cell r="AI1448"/>
          <cell r="AJ1448"/>
          <cell r="AK1448"/>
          <cell r="AL1448"/>
          <cell r="AM1448"/>
          <cell r="AO1448"/>
          <cell r="AP1448"/>
          <cell r="AQ1448"/>
          <cell r="AR1448">
            <v>2</v>
          </cell>
          <cell r="AS1448"/>
          <cell r="AU1448"/>
          <cell r="AV1448"/>
          <cell r="AW1448" t="str">
            <v/>
          </cell>
        </row>
        <row r="1449">
          <cell r="A1449">
            <v>1447</v>
          </cell>
          <cell r="B1449">
            <v>2025</v>
          </cell>
          <cell r="C1449"/>
          <cell r="D1449" t="str">
            <v>0015g00001YPzFLAA1</v>
          </cell>
          <cell r="E1449" t="str">
            <v>NEW SHUBHAM TRADERS</v>
          </cell>
          <cell r="F1449" t="str">
            <v>MADHYA PRADESH</v>
          </cell>
          <cell r="G1449" t="str">
            <v>INDORE</v>
          </cell>
          <cell r="H1449" t="str">
            <v>Indore</v>
          </cell>
          <cell r="I1449" t="str">
            <v>R. K. ENTERPRISES</v>
          </cell>
          <cell r="J1449" t="str">
            <v>Yogeshwar Richhariya</v>
          </cell>
          <cell r="K1449"/>
          <cell r="L1449" t="str">
            <v>001J1000005ZfroIAC</v>
          </cell>
          <cell r="M1449" t="str">
            <v>Central</v>
          </cell>
          <cell r="N1449">
            <v>452010</v>
          </cell>
          <cell r="O1449" t="str">
            <v>23AEPPT7290G1ZZ</v>
          </cell>
          <cell r="P1449">
            <v>9302102045</v>
          </cell>
          <cell r="Q1449" t="str">
            <v>Oct'25</v>
          </cell>
          <cell r="R1449">
            <v>2026</v>
          </cell>
          <cell r="S1449"/>
          <cell r="T1449">
            <v>20</v>
          </cell>
          <cell r="U1449">
            <v>0</v>
          </cell>
          <cell r="V1449" t="str">
            <v>Minor</v>
          </cell>
          <cell r="W1449"/>
          <cell r="X1449"/>
          <cell r="Y1449"/>
          <cell r="Z1449"/>
          <cell r="AA1449"/>
          <cell r="AB1449"/>
          <cell r="AC1449"/>
          <cell r="AD1449"/>
          <cell r="AE1449"/>
          <cell r="AF1449"/>
          <cell r="AG1449"/>
          <cell r="AH1449"/>
          <cell r="AI1449"/>
          <cell r="AJ1449"/>
          <cell r="AK1449"/>
          <cell r="AL1449"/>
          <cell r="AM1449"/>
          <cell r="AO1449"/>
          <cell r="AP1449"/>
          <cell r="AQ1449"/>
          <cell r="AR1449">
            <v>2</v>
          </cell>
          <cell r="AS1449"/>
          <cell r="AU1449"/>
          <cell r="AV1449"/>
          <cell r="AW1449" t="str">
            <v/>
          </cell>
        </row>
        <row r="1450">
          <cell r="A1450">
            <v>1448</v>
          </cell>
          <cell r="B1450">
            <v>2025</v>
          </cell>
          <cell r="C1450"/>
          <cell r="D1450" t="str">
            <v>0015g00001Y4KxoAAF</v>
          </cell>
          <cell r="E1450" t="str">
            <v>Balaji Associates</v>
          </cell>
          <cell r="F1450" t="str">
            <v>MADHYA PRADESH</v>
          </cell>
          <cell r="G1450" t="str">
            <v>INDORE</v>
          </cell>
          <cell r="H1450" t="str">
            <v>Indore</v>
          </cell>
          <cell r="I1450" t="str">
            <v>R. K. ENTERPRISES</v>
          </cell>
          <cell r="J1450" t="str">
            <v>Yogeshwar Richhariya</v>
          </cell>
          <cell r="K1450"/>
          <cell r="L1450" t="str">
            <v>001J1000005ZfroIAC</v>
          </cell>
          <cell r="M1450" t="str">
            <v>Central</v>
          </cell>
          <cell r="N1450">
            <v>452020</v>
          </cell>
          <cell r="O1450" t="str">
            <v>23ARGPG5682Z1XS</v>
          </cell>
          <cell r="P1450">
            <v>9575453333</v>
          </cell>
          <cell r="Q1450" t="str">
            <v>Oct'25</v>
          </cell>
          <cell r="R1450">
            <v>2026</v>
          </cell>
          <cell r="S1450"/>
          <cell r="T1450">
            <v>20</v>
          </cell>
          <cell r="U1450">
            <v>0</v>
          </cell>
          <cell r="V1450" t="str">
            <v>Minor</v>
          </cell>
          <cell r="W1450"/>
          <cell r="X1450"/>
          <cell r="Y1450"/>
          <cell r="Z1450"/>
          <cell r="AA1450"/>
          <cell r="AB1450"/>
          <cell r="AC1450"/>
          <cell r="AD1450"/>
          <cell r="AE1450"/>
          <cell r="AF1450"/>
          <cell r="AG1450"/>
          <cell r="AH1450"/>
          <cell r="AI1450"/>
          <cell r="AJ1450"/>
          <cell r="AK1450"/>
          <cell r="AL1450"/>
          <cell r="AM1450"/>
          <cell r="AO1450"/>
          <cell r="AP1450"/>
          <cell r="AQ1450"/>
          <cell r="AR1450">
            <v>2.5</v>
          </cell>
          <cell r="AS1450"/>
          <cell r="AU1450"/>
          <cell r="AV1450"/>
          <cell r="AW1450" t="str">
            <v/>
          </cell>
        </row>
        <row r="1451">
          <cell r="A1451">
            <v>1449</v>
          </cell>
          <cell r="B1451">
            <v>2025</v>
          </cell>
          <cell r="C1451"/>
          <cell r="D1451" t="str">
            <v>001fw00000AI7WkAAL</v>
          </cell>
          <cell r="E1451" t="str">
            <v>RAI KISHORI SUPPLIERS</v>
          </cell>
          <cell r="F1451" t="str">
            <v>WEST BENGAL</v>
          </cell>
          <cell r="G1451" t="str">
            <v>MALDAH</v>
          </cell>
          <cell r="H1451">
            <v>0</v>
          </cell>
          <cell r="I1451" t="str">
            <v>MAHESHWARI TRADERS</v>
          </cell>
          <cell r="J1451" t="str">
            <v>Partha Mondal</v>
          </cell>
          <cell r="K1451"/>
          <cell r="L1451" t="str">
            <v>001J100000Vo7AiIAJ</v>
          </cell>
          <cell r="M1451" t="str">
            <v>East</v>
          </cell>
          <cell r="N1451">
            <v>732122</v>
          </cell>
          <cell r="O1451">
            <v>0</v>
          </cell>
          <cell r="P1451">
            <v>0</v>
          </cell>
          <cell r="Q1451" t="str">
            <v>Oct'25</v>
          </cell>
          <cell r="R1451">
            <v>2026</v>
          </cell>
          <cell r="S1451"/>
          <cell r="T1451">
            <v>125</v>
          </cell>
          <cell r="U1451">
            <v>2.8293333333333334E-2</v>
          </cell>
          <cell r="V1451" t="str">
            <v>Challenger</v>
          </cell>
          <cell r="W1451"/>
          <cell r="X1451"/>
          <cell r="Y1451"/>
          <cell r="Z1451"/>
          <cell r="AA1451"/>
          <cell r="AB1451"/>
          <cell r="AC1451"/>
          <cell r="AD1451"/>
          <cell r="AE1451"/>
          <cell r="AF1451"/>
          <cell r="AG1451"/>
          <cell r="AH1451"/>
          <cell r="AI1451"/>
          <cell r="AJ1451"/>
          <cell r="AK1451"/>
          <cell r="AL1451"/>
          <cell r="AM1451"/>
          <cell r="AO1451"/>
          <cell r="AP1451"/>
          <cell r="AQ1451"/>
          <cell r="AR1451">
            <v>6.11</v>
          </cell>
          <cell r="AS1451"/>
          <cell r="AT1451">
            <v>10.61</v>
          </cell>
          <cell r="AU1451"/>
          <cell r="AV1451"/>
          <cell r="AW1451" t="str">
            <v/>
          </cell>
        </row>
        <row r="1452">
          <cell r="A1452">
            <v>1450</v>
          </cell>
          <cell r="B1452">
            <v>2025</v>
          </cell>
          <cell r="C1452"/>
          <cell r="D1452" t="str">
            <v>001J100000VnRSYIA3</v>
          </cell>
          <cell r="E1452" t="str">
            <v>NATIONAL ENTERPRISE</v>
          </cell>
          <cell r="F1452" t="str">
            <v>WEST BENGAL</v>
          </cell>
          <cell r="G1452" t="str">
            <v>MALDAH</v>
          </cell>
          <cell r="H1452" t="str">
            <v>Kaliachak-1</v>
          </cell>
          <cell r="I1452" t="str">
            <v>MAHESHWARI TRADERS</v>
          </cell>
          <cell r="J1452" t="str">
            <v>Partha Mondal</v>
          </cell>
          <cell r="K1452"/>
          <cell r="L1452" t="str">
            <v>001J100000Vo7AiIAJ</v>
          </cell>
          <cell r="M1452" t="str">
            <v>East</v>
          </cell>
          <cell r="N1452">
            <v>732201</v>
          </cell>
          <cell r="O1452" t="str">
            <v>19ADKPA9388E1Z7</v>
          </cell>
          <cell r="P1452">
            <v>9733483191</v>
          </cell>
          <cell r="Q1452" t="str">
            <v>Oct'25</v>
          </cell>
          <cell r="R1452">
            <v>2026</v>
          </cell>
          <cell r="S1452"/>
          <cell r="T1452">
            <v>300</v>
          </cell>
          <cell r="U1452">
            <v>1.6155555555555555E-2</v>
          </cell>
          <cell r="V1452" t="str">
            <v>Alien</v>
          </cell>
          <cell r="W1452"/>
          <cell r="X1452"/>
          <cell r="Y1452"/>
          <cell r="Z1452"/>
          <cell r="AA1452"/>
          <cell r="AB1452"/>
          <cell r="AC1452"/>
          <cell r="AD1452"/>
          <cell r="AE1452"/>
          <cell r="AF1452"/>
          <cell r="AG1452"/>
          <cell r="AH1452"/>
          <cell r="AI1452"/>
          <cell r="AJ1452"/>
          <cell r="AK1452"/>
          <cell r="AL1452"/>
          <cell r="AM1452"/>
          <cell r="AO1452"/>
          <cell r="AP1452"/>
          <cell r="AQ1452"/>
          <cell r="AR1452">
            <v>3.04</v>
          </cell>
          <cell r="AS1452"/>
          <cell r="AT1452">
            <v>11.54</v>
          </cell>
          <cell r="AU1452"/>
          <cell r="AV1452">
            <v>3</v>
          </cell>
          <cell r="AW1452" t="str">
            <v/>
          </cell>
        </row>
        <row r="1453">
          <cell r="A1453">
            <v>1451</v>
          </cell>
          <cell r="B1453">
            <v>2025</v>
          </cell>
          <cell r="C1453"/>
          <cell r="D1453" t="str">
            <v>001fw00000AeFnOAAV</v>
          </cell>
          <cell r="E1453" t="str">
            <v>M/S VISAL CEMENT</v>
          </cell>
          <cell r="F1453" t="str">
            <v>UTTAR PRADESH</v>
          </cell>
          <cell r="G1453" t="str">
            <v>MAU</v>
          </cell>
          <cell r="H1453">
            <v>0</v>
          </cell>
          <cell r="I1453" t="str">
            <v>GOBINDGARH IRON LLP</v>
          </cell>
          <cell r="J1453" t="str">
            <v>Mohd Ansari</v>
          </cell>
          <cell r="K1453"/>
          <cell r="L1453" t="str">
            <v>C12817</v>
          </cell>
          <cell r="M1453" t="str">
            <v>North</v>
          </cell>
          <cell r="N1453">
            <v>275304</v>
          </cell>
          <cell r="O1453" t="str">
            <v>09AMEPA4652N2ZU</v>
          </cell>
          <cell r="P1453">
            <v>9889944221</v>
          </cell>
          <cell r="Q1453" t="str">
            <v>Oct'25</v>
          </cell>
          <cell r="R1453">
            <v>2026</v>
          </cell>
          <cell r="S1453"/>
          <cell r="T1453">
            <v>15</v>
          </cell>
          <cell r="U1453">
            <v>0</v>
          </cell>
          <cell r="V1453" t="str">
            <v>Minor</v>
          </cell>
          <cell r="W1453"/>
          <cell r="X1453"/>
          <cell r="Y1453"/>
          <cell r="Z1453"/>
          <cell r="AA1453"/>
          <cell r="AB1453"/>
          <cell r="AC1453"/>
          <cell r="AD1453"/>
          <cell r="AE1453"/>
          <cell r="AF1453"/>
          <cell r="AG1453"/>
          <cell r="AH1453"/>
          <cell r="AI1453"/>
          <cell r="AJ1453"/>
          <cell r="AK1453"/>
          <cell r="AL1453"/>
          <cell r="AM1453"/>
          <cell r="AO1453"/>
          <cell r="AP1453"/>
          <cell r="AQ1453"/>
          <cell r="AR1453">
            <v>9</v>
          </cell>
          <cell r="AS1453"/>
          <cell r="AU1453"/>
          <cell r="AV1453"/>
          <cell r="AW1453" t="str">
            <v/>
          </cell>
        </row>
        <row r="1454">
          <cell r="A1454">
            <v>1452</v>
          </cell>
          <cell r="B1454">
            <v>2025</v>
          </cell>
          <cell r="C1454"/>
          <cell r="D1454" t="str">
            <v>001fw000009kHlSAAU</v>
          </cell>
          <cell r="E1454" t="str">
            <v>M/S M.K.ENTERPRISES</v>
          </cell>
          <cell r="F1454" t="str">
            <v>UTTAR PRADESH</v>
          </cell>
          <cell r="G1454" t="str">
            <v>DEORIA</v>
          </cell>
          <cell r="H1454">
            <v>0</v>
          </cell>
          <cell r="I1454" t="str">
            <v>GOBINDGARH IRON LLP</v>
          </cell>
          <cell r="J1454" t="str">
            <v>Mohd Ansari</v>
          </cell>
          <cell r="K1454"/>
          <cell r="L1454" t="str">
            <v>C12817</v>
          </cell>
          <cell r="M1454" t="str">
            <v>North</v>
          </cell>
          <cell r="N1454">
            <v>274204</v>
          </cell>
          <cell r="O1454" t="str">
            <v>09BYPPS1491D1ZZ</v>
          </cell>
          <cell r="P1454">
            <v>9793417762</v>
          </cell>
          <cell r="Q1454" t="str">
            <v>Oct'25</v>
          </cell>
          <cell r="R1454">
            <v>2026</v>
          </cell>
          <cell r="S1454"/>
          <cell r="T1454">
            <v>10</v>
          </cell>
          <cell r="U1454">
            <v>0.5</v>
          </cell>
          <cell r="V1454" t="str">
            <v>Friendly</v>
          </cell>
          <cell r="W1454"/>
          <cell r="X1454"/>
          <cell r="Y1454"/>
          <cell r="Z1454"/>
          <cell r="AA1454"/>
          <cell r="AB1454"/>
          <cell r="AC1454"/>
          <cell r="AD1454"/>
          <cell r="AE1454"/>
          <cell r="AF1454"/>
          <cell r="AG1454"/>
          <cell r="AH1454"/>
          <cell r="AI1454"/>
          <cell r="AJ1454"/>
          <cell r="AK1454"/>
          <cell r="AL1454"/>
          <cell r="AM1454"/>
          <cell r="AO1454"/>
          <cell r="AP1454"/>
          <cell r="AQ1454"/>
          <cell r="AR1454">
            <v>5</v>
          </cell>
          <cell r="AS1454"/>
          <cell r="AU1454">
            <v>15</v>
          </cell>
          <cell r="AV1454"/>
          <cell r="AW1454" t="str">
            <v/>
          </cell>
        </row>
        <row r="1455">
          <cell r="A1455">
            <v>1453</v>
          </cell>
          <cell r="B1455">
            <v>2025</v>
          </cell>
          <cell r="C1455"/>
          <cell r="D1455" t="str">
            <v>001fw00000AGZvPAAX</v>
          </cell>
          <cell r="E1455" t="str">
            <v>PAB INFRA SERVICES</v>
          </cell>
          <cell r="F1455" t="str">
            <v>HARYANA</v>
          </cell>
          <cell r="G1455" t="str">
            <v>FARIDABAD</v>
          </cell>
          <cell r="H1455">
            <v>0</v>
          </cell>
          <cell r="I1455" t="str">
            <v>NIKUNJ UDYOG</v>
          </cell>
          <cell r="J1455" t="str">
            <v>Rahul Chauhan</v>
          </cell>
          <cell r="K1455"/>
          <cell r="L1455" t="str">
            <v>C12828</v>
          </cell>
          <cell r="M1455" t="str">
            <v>North</v>
          </cell>
          <cell r="N1455">
            <v>121001</v>
          </cell>
          <cell r="O1455" t="str">
            <v>06AIAPG6567C1ZK</v>
          </cell>
          <cell r="P1455">
            <v>9810998598</v>
          </cell>
          <cell r="Q1455" t="str">
            <v>Oct'25</v>
          </cell>
          <cell r="R1455">
            <v>2026</v>
          </cell>
          <cell r="S1455"/>
          <cell r="T1455">
            <v>40</v>
          </cell>
          <cell r="U1455">
            <v>9.6666666666666665E-2</v>
          </cell>
          <cell r="V1455" t="str">
            <v>Minor</v>
          </cell>
          <cell r="W1455"/>
          <cell r="X1455"/>
          <cell r="Y1455"/>
          <cell r="Z1455"/>
          <cell r="AA1455"/>
          <cell r="AB1455"/>
          <cell r="AC1455"/>
          <cell r="AD1455"/>
          <cell r="AE1455"/>
          <cell r="AF1455"/>
          <cell r="AG1455"/>
          <cell r="AH1455"/>
          <cell r="AI1455"/>
          <cell r="AJ1455"/>
          <cell r="AK1455"/>
          <cell r="AL1455"/>
          <cell r="AM1455"/>
          <cell r="AO1455"/>
          <cell r="AP1455"/>
          <cell r="AQ1455"/>
          <cell r="AR1455">
            <v>4.51</v>
          </cell>
          <cell r="AS1455">
            <v>4.78</v>
          </cell>
          <cell r="AT1455">
            <v>4</v>
          </cell>
          <cell r="AU1455">
            <v>3</v>
          </cell>
          <cell r="AV1455">
            <v>4.5999999999999996</v>
          </cell>
          <cell r="AW1455">
            <v>7</v>
          </cell>
        </row>
        <row r="1456">
          <cell r="A1456">
            <v>1454</v>
          </cell>
          <cell r="B1456">
            <v>2025</v>
          </cell>
          <cell r="C1456"/>
          <cell r="D1456" t="str">
            <v>0015g00001dIUwsAAG</v>
          </cell>
          <cell r="E1456" t="str">
            <v>Ramji Das Manohar Lal</v>
          </cell>
          <cell r="F1456" t="str">
            <v>DELHI</v>
          </cell>
          <cell r="G1456" t="str">
            <v>SHAHDARA</v>
          </cell>
          <cell r="H1456">
            <v>0</v>
          </cell>
          <cell r="I1456" t="str">
            <v>MAHENDRA STEELS</v>
          </cell>
          <cell r="J1456" t="str">
            <v>Aashish Goyal</v>
          </cell>
          <cell r="K1456"/>
          <cell r="L1456" t="str">
            <v>C12832</v>
          </cell>
          <cell r="M1456" t="str">
            <v>North</v>
          </cell>
          <cell r="N1456">
            <v>110032</v>
          </cell>
          <cell r="O1456" t="str">
            <v>07ABGR6187C1Z1</v>
          </cell>
          <cell r="P1456">
            <v>9811036263</v>
          </cell>
          <cell r="Q1456" t="str">
            <v>Oct'25</v>
          </cell>
          <cell r="R1456">
            <v>2026</v>
          </cell>
          <cell r="S1456"/>
          <cell r="T1456" t="str">
            <v/>
          </cell>
          <cell r="U1456">
            <v>0</v>
          </cell>
          <cell r="V1456" t="str">
            <v>Potential Not updated</v>
          </cell>
          <cell r="W1456"/>
          <cell r="X1456"/>
          <cell r="Y1456"/>
          <cell r="Z1456"/>
          <cell r="AA1456"/>
          <cell r="AB1456"/>
          <cell r="AC1456"/>
          <cell r="AD1456"/>
          <cell r="AE1456"/>
          <cell r="AF1456"/>
          <cell r="AG1456"/>
          <cell r="AH1456"/>
          <cell r="AI1456"/>
          <cell r="AJ1456"/>
          <cell r="AK1456"/>
          <cell r="AL1456"/>
          <cell r="AM1456"/>
          <cell r="AO1456"/>
          <cell r="AP1456"/>
          <cell r="AQ1456"/>
          <cell r="AR1456">
            <v>3</v>
          </cell>
          <cell r="AS1456"/>
          <cell r="AT1456">
            <v>2</v>
          </cell>
          <cell r="AU1456">
            <v>3</v>
          </cell>
          <cell r="AV1456"/>
          <cell r="AW1456" t="str">
            <v/>
          </cell>
        </row>
        <row r="1457">
          <cell r="A1457">
            <v>1455</v>
          </cell>
          <cell r="B1457">
            <v>2025</v>
          </cell>
          <cell r="C1457"/>
          <cell r="D1457" t="str">
            <v>001J100000VnGTbIAN</v>
          </cell>
          <cell r="E1457" t="str">
            <v>ANKIT BUILDTECH CONSTRUCTION PRIVATE LIMITED</v>
          </cell>
          <cell r="F1457" t="str">
            <v>UTTAR PRADESH</v>
          </cell>
          <cell r="G1457" t="str">
            <v>LUCKNOW</v>
          </cell>
          <cell r="H1457" t="str">
            <v>Lucknow</v>
          </cell>
          <cell r="I1457" t="str">
            <v>SHREE LAKSHMAN ROLLING MILL (INDIA) LLP</v>
          </cell>
          <cell r="J1457" t="str">
            <v>Deepanshu</v>
          </cell>
          <cell r="K1457"/>
          <cell r="L1457" t="str">
            <v>C12815</v>
          </cell>
          <cell r="M1457" t="str">
            <v>North</v>
          </cell>
          <cell r="N1457">
            <v>226010</v>
          </cell>
          <cell r="O1457" t="str">
            <v>09AAFCA4167Q2Z1</v>
          </cell>
          <cell r="P1457">
            <v>9335454244</v>
          </cell>
          <cell r="Q1457" t="str">
            <v>Oct'25</v>
          </cell>
          <cell r="R1457">
            <v>2026</v>
          </cell>
          <cell r="S1457"/>
          <cell r="T1457">
            <v>50</v>
          </cell>
          <cell r="U1457">
            <v>0.08</v>
          </cell>
          <cell r="V1457" t="str">
            <v>Minor</v>
          </cell>
          <cell r="W1457"/>
          <cell r="X1457"/>
          <cell r="Y1457"/>
          <cell r="Z1457"/>
          <cell r="AA1457"/>
          <cell r="AB1457"/>
          <cell r="AC1457"/>
          <cell r="AD1457"/>
          <cell r="AE1457"/>
          <cell r="AF1457"/>
          <cell r="AG1457"/>
          <cell r="AH1457"/>
          <cell r="AI1457"/>
          <cell r="AJ1457"/>
          <cell r="AK1457"/>
          <cell r="AL1457"/>
          <cell r="AM1457"/>
          <cell r="AO1457"/>
          <cell r="AP1457"/>
          <cell r="AQ1457"/>
          <cell r="AR1457">
            <v>12.02</v>
          </cell>
          <cell r="AS1457">
            <v>12</v>
          </cell>
          <cell r="AU1457">
            <v>12</v>
          </cell>
          <cell r="AV1457"/>
          <cell r="AW1457" t="str">
            <v/>
          </cell>
        </row>
        <row r="1458">
          <cell r="A1458">
            <v>1456</v>
          </cell>
          <cell r="B1458">
            <v>2025</v>
          </cell>
          <cell r="C1458"/>
          <cell r="D1458" t="str">
            <v>0015g00001cdWk0AAE</v>
          </cell>
          <cell r="E1458" t="str">
            <v>M/S UTTRANCHAL TRADERS</v>
          </cell>
          <cell r="F1458" t="str">
            <v>UTTARAKHAND</v>
          </cell>
          <cell r="G1458" t="str">
            <v>NAINITAL</v>
          </cell>
          <cell r="H1458" t="str">
            <v>Haldwani</v>
          </cell>
          <cell r="I1458" t="str">
            <v>SHIVA SALES INDIA CORPORATION</v>
          </cell>
          <cell r="J1458" t="str">
            <v>Manoj Yadav</v>
          </cell>
          <cell r="K1458"/>
          <cell r="L1458" t="str">
            <v>C12821</v>
          </cell>
          <cell r="M1458" t="str">
            <v>North</v>
          </cell>
          <cell r="N1458">
            <v>263139</v>
          </cell>
          <cell r="O1458" t="str">
            <v>05ABHPA6706H1Z1</v>
          </cell>
          <cell r="P1458">
            <v>8126454064</v>
          </cell>
          <cell r="Q1458" t="str">
            <v>Oct'25</v>
          </cell>
          <cell r="R1458">
            <v>2026</v>
          </cell>
          <cell r="S1458"/>
          <cell r="T1458">
            <v>200</v>
          </cell>
          <cell r="U1458">
            <v>0</v>
          </cell>
          <cell r="V1458" t="str">
            <v>Challenger</v>
          </cell>
          <cell r="W1458"/>
          <cell r="X1458"/>
          <cell r="Y1458"/>
          <cell r="Z1458"/>
          <cell r="AA1458"/>
          <cell r="AB1458"/>
          <cell r="AC1458"/>
          <cell r="AD1458"/>
          <cell r="AE1458"/>
          <cell r="AF1458"/>
          <cell r="AG1458"/>
          <cell r="AH1458"/>
          <cell r="AI1458"/>
          <cell r="AJ1458"/>
          <cell r="AK1458"/>
          <cell r="AL1458"/>
          <cell r="AM1458"/>
          <cell r="AO1458"/>
          <cell r="AP1458"/>
          <cell r="AQ1458"/>
          <cell r="AR1458">
            <v>18.16</v>
          </cell>
          <cell r="AS1458"/>
          <cell r="AU1458"/>
          <cell r="AV1458"/>
          <cell r="AW1458" t="str">
            <v/>
          </cell>
        </row>
        <row r="1459">
          <cell r="A1459">
            <v>1457</v>
          </cell>
          <cell r="B1459">
            <v>2025</v>
          </cell>
          <cell r="C1459"/>
          <cell r="D1459" t="str">
            <v>0015g00001VBsx5AAD</v>
          </cell>
          <cell r="E1459" t="str">
            <v>M/S  GOYAL TRADERS</v>
          </cell>
          <cell r="F1459" t="str">
            <v>UTTAR PRADESH</v>
          </cell>
          <cell r="G1459" t="str">
            <v>GAUTAM BUDDHA NAGAR</v>
          </cell>
          <cell r="H1459" t="str">
            <v>Noida</v>
          </cell>
          <cell r="I1459" t="str">
            <v>SHASHI STEELS CORPORATION</v>
          </cell>
          <cell r="J1459" t="str">
            <v>Abhijeet Biswas</v>
          </cell>
          <cell r="K1459"/>
          <cell r="L1459" t="str">
            <v>C12816</v>
          </cell>
          <cell r="M1459" t="str">
            <v>North</v>
          </cell>
          <cell r="N1459">
            <v>201301</v>
          </cell>
          <cell r="O1459" t="str">
            <v>09AXAPG0973F1ZO</v>
          </cell>
          <cell r="P1459">
            <v>9911080393</v>
          </cell>
          <cell r="Q1459" t="str">
            <v>Oct'25</v>
          </cell>
          <cell r="R1459">
            <v>2026</v>
          </cell>
          <cell r="S1459"/>
          <cell r="T1459">
            <v>100</v>
          </cell>
          <cell r="U1459">
            <v>1.0833333333333332E-2</v>
          </cell>
          <cell r="V1459" t="str">
            <v>Challenger</v>
          </cell>
          <cell r="W1459"/>
          <cell r="X1459"/>
          <cell r="Y1459"/>
          <cell r="Z1459"/>
          <cell r="AA1459"/>
          <cell r="AB1459"/>
          <cell r="AC1459"/>
          <cell r="AD1459"/>
          <cell r="AE1459"/>
          <cell r="AF1459"/>
          <cell r="AG1459"/>
          <cell r="AH1459"/>
          <cell r="AI1459"/>
          <cell r="AJ1459"/>
          <cell r="AK1459"/>
          <cell r="AL1459"/>
          <cell r="AM1459"/>
          <cell r="AO1459"/>
          <cell r="AP1459"/>
          <cell r="AQ1459"/>
          <cell r="AR1459">
            <v>11.2</v>
          </cell>
          <cell r="AS1459"/>
          <cell r="AU1459"/>
          <cell r="AV1459">
            <v>3.25</v>
          </cell>
          <cell r="AW1459" t="str">
            <v/>
          </cell>
        </row>
        <row r="1460">
          <cell r="A1460">
            <v>1458</v>
          </cell>
          <cell r="B1460">
            <v>2025</v>
          </cell>
          <cell r="C1460"/>
          <cell r="D1460" t="str">
            <v>0015g00001bbleoAAA</v>
          </cell>
          <cell r="E1460" t="str">
            <v>Shri Jai Durga Bilders</v>
          </cell>
          <cell r="F1460" t="str">
            <v>UTTAR PRADESH</v>
          </cell>
          <cell r="G1460" t="str">
            <v>GAUTAM BUDDHA NAGAR</v>
          </cell>
          <cell r="H1460" t="str">
            <v>Noida</v>
          </cell>
          <cell r="I1460" t="str">
            <v>SHASHI STEELS CORPORATION</v>
          </cell>
          <cell r="J1460" t="str">
            <v>Abhijeet Biswas</v>
          </cell>
          <cell r="K1460"/>
          <cell r="L1460" t="str">
            <v>C12816</v>
          </cell>
          <cell r="M1460" t="str">
            <v>North</v>
          </cell>
          <cell r="N1460">
            <v>201301</v>
          </cell>
          <cell r="O1460" t="str">
            <v>09BUUPA7238K1Z0</v>
          </cell>
          <cell r="P1460">
            <v>8742980501</v>
          </cell>
          <cell r="Q1460" t="str">
            <v>Oct'25</v>
          </cell>
          <cell r="R1460">
            <v>2026</v>
          </cell>
          <cell r="S1460"/>
          <cell r="T1460">
            <v>70</v>
          </cell>
          <cell r="U1460">
            <v>0</v>
          </cell>
          <cell r="V1460" t="str">
            <v>Challenger</v>
          </cell>
          <cell r="W1460"/>
          <cell r="X1460"/>
          <cell r="Y1460"/>
          <cell r="Z1460"/>
          <cell r="AA1460"/>
          <cell r="AB1460"/>
          <cell r="AC1460"/>
          <cell r="AD1460"/>
          <cell r="AE1460"/>
          <cell r="AF1460"/>
          <cell r="AG1460"/>
          <cell r="AH1460"/>
          <cell r="AI1460"/>
          <cell r="AJ1460"/>
          <cell r="AK1460"/>
          <cell r="AL1460"/>
          <cell r="AM1460"/>
          <cell r="AO1460"/>
          <cell r="AP1460"/>
          <cell r="AQ1460"/>
          <cell r="AR1460">
            <v>10.34</v>
          </cell>
          <cell r="AS1460"/>
          <cell r="AU1460"/>
          <cell r="AV1460"/>
          <cell r="AW1460" t="str">
            <v/>
          </cell>
        </row>
        <row r="1461">
          <cell r="A1461">
            <v>1459</v>
          </cell>
          <cell r="B1461">
            <v>2025</v>
          </cell>
          <cell r="C1461"/>
          <cell r="D1461" t="str">
            <v>001J1000005ZG6FIAW</v>
          </cell>
          <cell r="E1461" t="str">
            <v>ARIHANT TRADING COMPANY</v>
          </cell>
          <cell r="F1461" t="str">
            <v>HIMACHAL PRADESH</v>
          </cell>
          <cell r="G1461" t="str">
            <v>SOLAN</v>
          </cell>
          <cell r="H1461">
            <v>0</v>
          </cell>
          <cell r="I1461" t="str">
            <v>PAL CEMENT AND STEEL PVT. LTD.</v>
          </cell>
          <cell r="J1461" t="str">
            <v>Rahul Gautam</v>
          </cell>
          <cell r="K1461"/>
          <cell r="L1461" t="str">
            <v>C12827</v>
          </cell>
          <cell r="M1461" t="str">
            <v>North</v>
          </cell>
          <cell r="N1461">
            <v>174101</v>
          </cell>
          <cell r="O1461" t="str">
            <v>02AGSPJ0025A1Z7</v>
          </cell>
          <cell r="P1461">
            <v>8905350639</v>
          </cell>
          <cell r="Q1461" t="str">
            <v>Oct'25</v>
          </cell>
          <cell r="R1461">
            <v>2026</v>
          </cell>
          <cell r="S1461"/>
          <cell r="T1461" t="str">
            <v/>
          </cell>
          <cell r="U1461">
            <v>0</v>
          </cell>
          <cell r="V1461" t="str">
            <v>Potential Not updated</v>
          </cell>
          <cell r="W1461"/>
          <cell r="X1461"/>
          <cell r="Y1461"/>
          <cell r="Z1461"/>
          <cell r="AA1461"/>
          <cell r="AB1461"/>
          <cell r="AC1461"/>
          <cell r="AD1461"/>
          <cell r="AE1461"/>
          <cell r="AF1461"/>
          <cell r="AG1461"/>
          <cell r="AH1461"/>
          <cell r="AI1461"/>
          <cell r="AJ1461"/>
          <cell r="AK1461"/>
          <cell r="AL1461"/>
          <cell r="AM1461"/>
          <cell r="AO1461"/>
          <cell r="AP1461"/>
          <cell r="AQ1461"/>
          <cell r="AR1461">
            <v>12.69</v>
          </cell>
          <cell r="AS1461"/>
          <cell r="AU1461"/>
          <cell r="AV1461"/>
          <cell r="AW1461" t="str">
            <v/>
          </cell>
        </row>
        <row r="1462">
          <cell r="A1462">
            <v>1460</v>
          </cell>
          <cell r="B1462">
            <v>2025</v>
          </cell>
          <cell r="C1462"/>
          <cell r="D1462" t="str">
            <v>0015g00001V9TiOAAV</v>
          </cell>
          <cell r="E1462" t="str">
            <v>JITENDRA TRADERS</v>
          </cell>
          <cell r="F1462" t="str">
            <v>HARYANA</v>
          </cell>
          <cell r="G1462" t="str">
            <v>JHAJJAR</v>
          </cell>
          <cell r="H1462" t="str">
            <v>Bahadurgarh</v>
          </cell>
          <cell r="I1462" t="str">
            <v>JAI DURGA STEELS</v>
          </cell>
          <cell r="J1462" t="str">
            <v>Sunny Bhutani</v>
          </cell>
          <cell r="K1462"/>
          <cell r="L1462" t="str">
            <v>C12830</v>
          </cell>
          <cell r="M1462" t="str">
            <v>North</v>
          </cell>
          <cell r="N1462">
            <v>124507</v>
          </cell>
          <cell r="O1462">
            <v>0</v>
          </cell>
          <cell r="P1462">
            <v>9812827444</v>
          </cell>
          <cell r="Q1462" t="str">
            <v>Oct'25</v>
          </cell>
          <cell r="R1462">
            <v>2026</v>
          </cell>
          <cell r="S1462"/>
          <cell r="T1462" t="str">
            <v/>
          </cell>
          <cell r="U1462">
            <v>0</v>
          </cell>
          <cell r="V1462" t="str">
            <v>Potential Not updated</v>
          </cell>
          <cell r="W1462"/>
          <cell r="X1462"/>
          <cell r="Y1462"/>
          <cell r="Z1462"/>
          <cell r="AA1462"/>
          <cell r="AB1462"/>
          <cell r="AC1462"/>
          <cell r="AD1462"/>
          <cell r="AE1462"/>
          <cell r="AF1462"/>
          <cell r="AG1462"/>
          <cell r="AH1462"/>
          <cell r="AI1462"/>
          <cell r="AJ1462"/>
          <cell r="AK1462"/>
          <cell r="AL1462"/>
          <cell r="AM1462"/>
          <cell r="AO1462"/>
          <cell r="AP1462"/>
          <cell r="AQ1462"/>
          <cell r="AR1462">
            <v>24.06</v>
          </cell>
          <cell r="AS1462"/>
          <cell r="AU1462"/>
          <cell r="AV1462"/>
          <cell r="AW1462" t="str">
            <v/>
          </cell>
        </row>
        <row r="1463">
          <cell r="A1463">
            <v>1461</v>
          </cell>
          <cell r="B1463">
            <v>2025</v>
          </cell>
          <cell r="C1463"/>
          <cell r="D1463" t="str">
            <v>001J100000Vo5B4IAJ</v>
          </cell>
          <cell r="E1463" t="str">
            <v>ROY ENTERPRISE</v>
          </cell>
          <cell r="F1463" t="str">
            <v>WEST BENGAL</v>
          </cell>
          <cell r="G1463" t="str">
            <v>MURSHIDABAD</v>
          </cell>
          <cell r="H1463">
            <v>0</v>
          </cell>
          <cell r="I1463" t="str">
            <v>CHANDRA TRADERS</v>
          </cell>
          <cell r="J1463" t="str">
            <v>Shirshendu saha</v>
          </cell>
          <cell r="K1463"/>
          <cell r="L1463" t="str">
            <v>001J100000RyPTBIA3</v>
          </cell>
          <cell r="M1463" t="str">
            <v>East</v>
          </cell>
          <cell r="N1463">
            <v>742148</v>
          </cell>
          <cell r="O1463" t="str">
            <v>19AFFPR4202M1Z7</v>
          </cell>
          <cell r="P1463">
            <v>9732654171</v>
          </cell>
          <cell r="Q1463" t="str">
            <v>Oct'25</v>
          </cell>
          <cell r="R1463">
            <v>2026</v>
          </cell>
          <cell r="S1463"/>
          <cell r="T1463">
            <v>200</v>
          </cell>
          <cell r="U1463">
            <v>0</v>
          </cell>
          <cell r="V1463" t="str">
            <v>Challenger</v>
          </cell>
          <cell r="W1463"/>
          <cell r="X1463"/>
          <cell r="Y1463"/>
          <cell r="Z1463"/>
          <cell r="AA1463"/>
          <cell r="AB1463"/>
          <cell r="AC1463"/>
          <cell r="AD1463"/>
          <cell r="AE1463"/>
          <cell r="AF1463"/>
          <cell r="AG1463"/>
          <cell r="AH1463"/>
          <cell r="AI1463"/>
          <cell r="AJ1463"/>
          <cell r="AK1463"/>
          <cell r="AL1463"/>
          <cell r="AM1463"/>
          <cell r="AO1463"/>
          <cell r="AP1463"/>
          <cell r="AQ1463"/>
          <cell r="AR1463">
            <v>3</v>
          </cell>
          <cell r="AS1463"/>
          <cell r="AU1463"/>
          <cell r="AV1463"/>
          <cell r="AW1463" t="str">
            <v/>
          </cell>
        </row>
        <row r="1464">
          <cell r="A1464">
            <v>1462</v>
          </cell>
          <cell r="B1464">
            <v>2025</v>
          </cell>
          <cell r="C1464"/>
          <cell r="D1464" t="str">
            <v>001J100000F4f2FIAR</v>
          </cell>
          <cell r="E1464" t="str">
            <v>BIJAY FABRICATION</v>
          </cell>
          <cell r="F1464" t="str">
            <v>ODISHA</v>
          </cell>
          <cell r="G1464" t="str">
            <v>SUNDARGARH</v>
          </cell>
          <cell r="H1464" t="str">
            <v>Sundargarh</v>
          </cell>
          <cell r="I1464" t="str">
            <v>SACHDEVA ISPAT PVT LTD</v>
          </cell>
          <cell r="J1464" t="str">
            <v>Papun Padhan</v>
          </cell>
          <cell r="K1464"/>
          <cell r="L1464" t="str">
            <v>C12823</v>
          </cell>
          <cell r="M1464" t="str">
            <v>Central</v>
          </cell>
          <cell r="N1464">
            <v>769001</v>
          </cell>
          <cell r="O1464" t="str">
            <v>21AIYPA7569E1Z2</v>
          </cell>
          <cell r="P1464">
            <v>9090168525</v>
          </cell>
          <cell r="Q1464" t="str">
            <v>Oct'25</v>
          </cell>
          <cell r="R1464">
            <v>2026</v>
          </cell>
          <cell r="S1464"/>
          <cell r="T1464" t="str">
            <v/>
          </cell>
          <cell r="U1464">
            <v>0</v>
          </cell>
          <cell r="V1464" t="str">
            <v>Potential Not updated</v>
          </cell>
          <cell r="W1464"/>
          <cell r="X1464"/>
          <cell r="Y1464"/>
          <cell r="Z1464"/>
          <cell r="AA1464"/>
          <cell r="AB1464"/>
          <cell r="AC1464"/>
          <cell r="AD1464"/>
          <cell r="AE1464"/>
          <cell r="AF1464"/>
          <cell r="AG1464"/>
          <cell r="AH1464"/>
          <cell r="AI1464"/>
          <cell r="AJ1464"/>
          <cell r="AK1464"/>
          <cell r="AL1464"/>
          <cell r="AM1464"/>
          <cell r="AO1464"/>
          <cell r="AP1464"/>
          <cell r="AQ1464"/>
          <cell r="AR1464">
            <v>3</v>
          </cell>
          <cell r="AS1464"/>
          <cell r="AU1464"/>
          <cell r="AV1464"/>
          <cell r="AW1464" t="str">
            <v/>
          </cell>
        </row>
        <row r="1465">
          <cell r="A1465">
            <v>1463</v>
          </cell>
          <cell r="B1465">
            <v>2025</v>
          </cell>
          <cell r="C1465"/>
          <cell r="D1465" t="str">
            <v>0015g00001UBHlkAAH</v>
          </cell>
          <cell r="E1465" t="str">
            <v>EX-SERVICEMAN CEMENT STORE</v>
          </cell>
          <cell r="F1465" t="str">
            <v>UTTARAKHAND</v>
          </cell>
          <cell r="G1465" t="str">
            <v>DEHRADUN</v>
          </cell>
          <cell r="H1465">
            <v>0</v>
          </cell>
          <cell r="I1465" t="str">
            <v>SHIVA SALES INDIA CORPORATION</v>
          </cell>
          <cell r="J1465" t="str">
            <v>Ravi Kumar</v>
          </cell>
          <cell r="K1465"/>
          <cell r="L1465" t="str">
            <v>C12821</v>
          </cell>
          <cell r="M1465" t="str">
            <v>North</v>
          </cell>
          <cell r="N1465">
            <v>248003</v>
          </cell>
          <cell r="O1465">
            <v>0</v>
          </cell>
          <cell r="P1465">
            <v>9412056592</v>
          </cell>
          <cell r="Q1465" t="str">
            <v>Oct'25</v>
          </cell>
          <cell r="R1465">
            <v>2026</v>
          </cell>
          <cell r="S1465"/>
          <cell r="T1465" t="str">
            <v/>
          </cell>
          <cell r="U1465">
            <v>0</v>
          </cell>
          <cell r="V1465" t="str">
            <v>Potential Not updated</v>
          </cell>
          <cell r="W1465"/>
          <cell r="X1465"/>
          <cell r="Y1465"/>
          <cell r="Z1465"/>
          <cell r="AA1465"/>
          <cell r="AB1465"/>
          <cell r="AC1465"/>
          <cell r="AD1465"/>
          <cell r="AE1465"/>
          <cell r="AF1465"/>
          <cell r="AG1465"/>
          <cell r="AH1465"/>
          <cell r="AI1465"/>
          <cell r="AJ1465"/>
          <cell r="AK1465"/>
          <cell r="AL1465"/>
          <cell r="AM1465"/>
          <cell r="AO1465"/>
          <cell r="AP1465"/>
          <cell r="AQ1465"/>
          <cell r="AR1465">
            <v>4</v>
          </cell>
          <cell r="AS1465">
            <v>8.5</v>
          </cell>
          <cell r="AU1465">
            <v>24</v>
          </cell>
          <cell r="AV1465"/>
          <cell r="AW1465" t="str">
            <v/>
          </cell>
        </row>
        <row r="1466">
          <cell r="A1466">
            <v>1464</v>
          </cell>
          <cell r="B1466">
            <v>2025</v>
          </cell>
          <cell r="C1466"/>
          <cell r="D1466" t="str">
            <v>001J10000051mcOIAQ</v>
          </cell>
          <cell r="E1466" t="str">
            <v>Das Construction</v>
          </cell>
          <cell r="F1466" t="str">
            <v>ODISHA</v>
          </cell>
          <cell r="G1466" t="str">
            <v>KHORDHA</v>
          </cell>
          <cell r="H1466" t="str">
            <v>Khordha</v>
          </cell>
          <cell r="I1466" t="str">
            <v>Niyati Udyog Private Limited</v>
          </cell>
          <cell r="J1466" t="str">
            <v>Bidyut Ranjan Mishra</v>
          </cell>
          <cell r="K1466"/>
          <cell r="L1466" t="str">
            <v>C13293</v>
          </cell>
          <cell r="M1466" t="str">
            <v>Central</v>
          </cell>
          <cell r="N1466">
            <v>751012</v>
          </cell>
          <cell r="O1466" t="str">
            <v>21AAKFD7647N1Z1</v>
          </cell>
          <cell r="P1466">
            <v>9090008998</v>
          </cell>
          <cell r="Q1466" t="str">
            <v>Oct'25</v>
          </cell>
          <cell r="R1466">
            <v>2026</v>
          </cell>
          <cell r="S1466"/>
          <cell r="T1466">
            <v>80</v>
          </cell>
          <cell r="U1466">
            <v>0.11950000000000001</v>
          </cell>
          <cell r="V1466" t="str">
            <v>Star</v>
          </cell>
          <cell r="W1466"/>
          <cell r="X1466"/>
          <cell r="Y1466"/>
          <cell r="Z1466"/>
          <cell r="AA1466"/>
          <cell r="AB1466"/>
          <cell r="AC1466"/>
          <cell r="AD1466"/>
          <cell r="AE1466"/>
          <cell r="AF1466"/>
          <cell r="AG1466"/>
          <cell r="AH1466"/>
          <cell r="AI1466"/>
          <cell r="AJ1466"/>
          <cell r="AK1466"/>
          <cell r="AL1466"/>
          <cell r="AM1466"/>
          <cell r="AO1466"/>
          <cell r="AP1466"/>
          <cell r="AQ1466"/>
          <cell r="AR1466">
            <v>28.79</v>
          </cell>
          <cell r="AS1466">
            <v>3.31</v>
          </cell>
          <cell r="AT1466">
            <v>24.68</v>
          </cell>
          <cell r="AU1466">
            <v>2</v>
          </cell>
          <cell r="AV1466">
            <v>2</v>
          </cell>
          <cell r="AW1466">
            <v>8</v>
          </cell>
        </row>
        <row r="1467">
          <cell r="A1467">
            <v>1465</v>
          </cell>
          <cell r="B1467">
            <v>2025</v>
          </cell>
          <cell r="C1467"/>
          <cell r="D1467" t="str">
            <v>001J10000051UtnIAE</v>
          </cell>
          <cell r="E1467" t="str">
            <v>Konark Buildmart</v>
          </cell>
          <cell r="F1467" t="str">
            <v>ODISHA</v>
          </cell>
          <cell r="G1467" t="str">
            <v>DHENKANAL</v>
          </cell>
          <cell r="H1467" t="str">
            <v>Dhenkanal Sadar</v>
          </cell>
          <cell r="I1467" t="str">
            <v>Niyati Udyog Private Limited</v>
          </cell>
          <cell r="J1467" t="str">
            <v>Govind Dorwal</v>
          </cell>
          <cell r="K1467"/>
          <cell r="L1467" t="str">
            <v>C13293</v>
          </cell>
          <cell r="M1467" t="str">
            <v>Central</v>
          </cell>
          <cell r="N1467">
            <v>759001</v>
          </cell>
          <cell r="O1467">
            <v>0</v>
          </cell>
          <cell r="P1467">
            <v>9337845670</v>
          </cell>
          <cell r="Q1467" t="str">
            <v>Oct'25</v>
          </cell>
          <cell r="R1467">
            <v>2026</v>
          </cell>
          <cell r="S1467"/>
          <cell r="T1467" t="str">
            <v/>
          </cell>
          <cell r="U1467">
            <v>0</v>
          </cell>
          <cell r="V1467" t="str">
            <v>Potential Not updated</v>
          </cell>
          <cell r="W1467"/>
          <cell r="X1467"/>
          <cell r="Y1467"/>
          <cell r="Z1467"/>
          <cell r="AA1467"/>
          <cell r="AB1467"/>
          <cell r="AC1467"/>
          <cell r="AD1467"/>
          <cell r="AE1467"/>
          <cell r="AF1467"/>
          <cell r="AG1467"/>
          <cell r="AH1467"/>
          <cell r="AI1467"/>
          <cell r="AJ1467"/>
          <cell r="AK1467"/>
          <cell r="AL1467"/>
          <cell r="AM1467"/>
          <cell r="AO1467"/>
          <cell r="AP1467"/>
          <cell r="AQ1467"/>
          <cell r="AR1467">
            <v>5.66</v>
          </cell>
          <cell r="AS1467"/>
          <cell r="AU1467"/>
          <cell r="AV1467"/>
          <cell r="AW1467" t="str">
            <v/>
          </cell>
        </row>
        <row r="1468">
          <cell r="A1468">
            <v>1466</v>
          </cell>
          <cell r="B1468">
            <v>2025</v>
          </cell>
          <cell r="C1468"/>
          <cell r="D1468" t="str">
            <v>001J100000RSptmIAD</v>
          </cell>
          <cell r="E1468" t="str">
            <v>MANI NAGESWAR TRADERS</v>
          </cell>
          <cell r="F1468" t="str">
            <v>ODISHA</v>
          </cell>
          <cell r="G1468" t="str">
            <v>CUTTACK</v>
          </cell>
          <cell r="H1468" t="str">
            <v>Cuttack Sadar</v>
          </cell>
          <cell r="I1468" t="str">
            <v>Niyati Udyog Private Limited</v>
          </cell>
          <cell r="J1468" t="str">
            <v>Bidyut Ranjan Mishra</v>
          </cell>
          <cell r="K1468"/>
          <cell r="L1468" t="str">
            <v>C13293</v>
          </cell>
          <cell r="M1468" t="str">
            <v>Central</v>
          </cell>
          <cell r="N1468">
            <v>754028</v>
          </cell>
          <cell r="O1468" t="str">
            <v>21CRPPP8550G1ZH</v>
          </cell>
          <cell r="P1468">
            <v>9437677603</v>
          </cell>
          <cell r="Q1468" t="str">
            <v>Oct'25</v>
          </cell>
          <cell r="R1468">
            <v>2026</v>
          </cell>
          <cell r="S1468"/>
          <cell r="T1468">
            <v>40</v>
          </cell>
          <cell r="U1468">
            <v>0</v>
          </cell>
          <cell r="V1468" t="str">
            <v>Minor</v>
          </cell>
          <cell r="W1468"/>
          <cell r="X1468"/>
          <cell r="Y1468"/>
          <cell r="Z1468"/>
          <cell r="AA1468"/>
          <cell r="AB1468"/>
          <cell r="AC1468"/>
          <cell r="AD1468"/>
          <cell r="AE1468"/>
          <cell r="AF1468"/>
          <cell r="AG1468"/>
          <cell r="AH1468"/>
          <cell r="AI1468"/>
          <cell r="AJ1468"/>
          <cell r="AK1468"/>
          <cell r="AL1468"/>
          <cell r="AM1468"/>
          <cell r="AO1468"/>
          <cell r="AP1468"/>
          <cell r="AQ1468"/>
          <cell r="AR1468">
            <v>1.93</v>
          </cell>
          <cell r="AS1468"/>
          <cell r="AU1468"/>
          <cell r="AV1468"/>
          <cell r="AW1468" t="str">
            <v/>
          </cell>
        </row>
        <row r="1469">
          <cell r="A1469">
            <v>1467</v>
          </cell>
          <cell r="B1469">
            <v>2025</v>
          </cell>
          <cell r="C1469"/>
          <cell r="D1469" t="str">
            <v>001J1000006V9JKIA0</v>
          </cell>
          <cell r="E1469" t="str">
            <v>S D TRADERS</v>
          </cell>
          <cell r="F1469" t="str">
            <v>MADHYA PRADESH</v>
          </cell>
          <cell r="G1469" t="str">
            <v>INDORE</v>
          </cell>
          <cell r="H1469" t="str">
            <v>Indore</v>
          </cell>
          <cell r="I1469" t="str">
            <v>R. K. ENTERPRISES</v>
          </cell>
          <cell r="J1469" t="str">
            <v>Yogeshwar Richhariya</v>
          </cell>
          <cell r="K1469"/>
          <cell r="L1469" t="str">
            <v>001J1000005ZfroIAC</v>
          </cell>
          <cell r="M1469" t="str">
            <v>Central</v>
          </cell>
          <cell r="N1469">
            <v>452018</v>
          </cell>
          <cell r="O1469" t="str">
            <v>23FTAPK2225M1ZT</v>
          </cell>
          <cell r="P1469">
            <v>9993342002</v>
          </cell>
          <cell r="Q1469" t="str">
            <v>Oct'25</v>
          </cell>
          <cell r="R1469">
            <v>2026</v>
          </cell>
          <cell r="S1469"/>
          <cell r="T1469">
            <v>10</v>
          </cell>
          <cell r="U1469">
            <v>0</v>
          </cell>
          <cell r="V1469" t="str">
            <v>Minor</v>
          </cell>
          <cell r="W1469"/>
          <cell r="X1469"/>
          <cell r="Y1469"/>
          <cell r="Z1469"/>
          <cell r="AA1469"/>
          <cell r="AB1469"/>
          <cell r="AC1469"/>
          <cell r="AD1469"/>
          <cell r="AE1469"/>
          <cell r="AF1469"/>
          <cell r="AG1469"/>
          <cell r="AH1469"/>
          <cell r="AI1469"/>
          <cell r="AJ1469"/>
          <cell r="AK1469"/>
          <cell r="AL1469"/>
          <cell r="AM1469"/>
          <cell r="AO1469"/>
          <cell r="AP1469"/>
          <cell r="AQ1469"/>
          <cell r="AR1469">
            <v>2</v>
          </cell>
          <cell r="AS1469"/>
          <cell r="AU1469"/>
          <cell r="AV1469"/>
          <cell r="AW1469" t="str">
            <v/>
          </cell>
        </row>
        <row r="1470">
          <cell r="A1470">
            <v>1468</v>
          </cell>
          <cell r="B1470">
            <v>2025</v>
          </cell>
          <cell r="C1470"/>
          <cell r="D1470" t="str">
            <v>001J100000S0hMwIAJ</v>
          </cell>
          <cell r="E1470" t="str">
            <v>DEEPAL TRADERS</v>
          </cell>
          <cell r="F1470" t="str">
            <v>MADHYA PRADESH</v>
          </cell>
          <cell r="G1470" t="str">
            <v>INDORE</v>
          </cell>
          <cell r="H1470" t="str">
            <v>Indore</v>
          </cell>
          <cell r="I1470" t="str">
            <v>R. K. ENTERPRISES</v>
          </cell>
          <cell r="J1470" t="str">
            <v>Yogeshwar Richhariya</v>
          </cell>
          <cell r="K1470"/>
          <cell r="L1470" t="str">
            <v>001J1000005ZfroIAC</v>
          </cell>
          <cell r="M1470" t="str">
            <v>Central</v>
          </cell>
          <cell r="N1470">
            <v>452012</v>
          </cell>
          <cell r="O1470" t="str">
            <v>23ANVPA5237F1Z4</v>
          </cell>
          <cell r="P1470">
            <v>9425321939</v>
          </cell>
          <cell r="Q1470" t="str">
            <v>Oct'25</v>
          </cell>
          <cell r="R1470">
            <v>2026</v>
          </cell>
          <cell r="S1470"/>
          <cell r="T1470">
            <v>100</v>
          </cell>
          <cell r="U1470">
            <v>0</v>
          </cell>
          <cell r="V1470" t="str">
            <v>Challenger</v>
          </cell>
          <cell r="W1470"/>
          <cell r="X1470"/>
          <cell r="Y1470"/>
          <cell r="Z1470"/>
          <cell r="AA1470"/>
          <cell r="AB1470"/>
          <cell r="AC1470"/>
          <cell r="AD1470"/>
          <cell r="AE1470"/>
          <cell r="AF1470"/>
          <cell r="AG1470"/>
          <cell r="AH1470"/>
          <cell r="AI1470"/>
          <cell r="AJ1470"/>
          <cell r="AK1470"/>
          <cell r="AL1470"/>
          <cell r="AM1470"/>
          <cell r="AO1470"/>
          <cell r="AP1470"/>
          <cell r="AQ1470"/>
          <cell r="AR1470">
            <v>2</v>
          </cell>
          <cell r="AS1470"/>
          <cell r="AU1470"/>
          <cell r="AV1470"/>
          <cell r="AW1470" t="str">
            <v/>
          </cell>
        </row>
        <row r="1471">
          <cell r="A1471">
            <v>1469</v>
          </cell>
          <cell r="B1471">
            <v>2025</v>
          </cell>
          <cell r="C1471"/>
          <cell r="D1471" t="str">
            <v>001J100000VnWOXIA3</v>
          </cell>
          <cell r="E1471" t="str">
            <v>KARWASRA BUILDTECH</v>
          </cell>
          <cell r="F1471" t="str">
            <v>RAJASTHAN</v>
          </cell>
          <cell r="G1471" t="str">
            <v>CHURU</v>
          </cell>
          <cell r="H1471">
            <v>0</v>
          </cell>
          <cell r="I1471" t="str">
            <v>BD ISPAT AND ALLOYS</v>
          </cell>
          <cell r="J1471" t="str">
            <v>Amit Kumar Sharma</v>
          </cell>
          <cell r="K1471"/>
          <cell r="L1471" t="str">
            <v>001J100000Vo7AJIAZ</v>
          </cell>
          <cell r="M1471" t="str">
            <v>North</v>
          </cell>
          <cell r="N1471">
            <v>331023</v>
          </cell>
          <cell r="O1471" t="str">
            <v>08DJWPK9425F1ZK</v>
          </cell>
          <cell r="P1471">
            <v>9460845991</v>
          </cell>
          <cell r="Q1471" t="str">
            <v>Oct'25</v>
          </cell>
          <cell r="R1471">
            <v>2026</v>
          </cell>
          <cell r="S1471"/>
          <cell r="T1471">
            <v>50</v>
          </cell>
          <cell r="U1471">
            <v>0</v>
          </cell>
          <cell r="V1471" t="str">
            <v>Minor</v>
          </cell>
          <cell r="W1471"/>
          <cell r="X1471"/>
          <cell r="Y1471"/>
          <cell r="Z1471"/>
          <cell r="AA1471"/>
          <cell r="AB1471"/>
          <cell r="AC1471"/>
          <cell r="AD1471"/>
          <cell r="AE1471"/>
          <cell r="AF1471"/>
          <cell r="AG1471"/>
          <cell r="AH1471"/>
          <cell r="AI1471"/>
          <cell r="AJ1471"/>
          <cell r="AK1471"/>
          <cell r="AL1471"/>
          <cell r="AM1471"/>
          <cell r="AO1471"/>
          <cell r="AP1471"/>
          <cell r="AQ1471"/>
          <cell r="AR1471">
            <v>20.11</v>
          </cell>
          <cell r="AS1471"/>
          <cell r="AU1471"/>
          <cell r="AV1471"/>
          <cell r="AW1471" t="str">
            <v/>
          </cell>
        </row>
        <row r="1472">
          <cell r="A1472">
            <v>1470</v>
          </cell>
          <cell r="B1472">
            <v>2025</v>
          </cell>
          <cell r="C1472"/>
          <cell r="D1472" t="str">
            <v>001fw000005pToNAAU</v>
          </cell>
          <cell r="E1472" t="str">
            <v>JAI MATA DI TRADERS</v>
          </cell>
          <cell r="F1472" t="str">
            <v>BIHAR</v>
          </cell>
          <cell r="G1472" t="str">
            <v>BEGUSARAI</v>
          </cell>
          <cell r="H1472">
            <v>0</v>
          </cell>
          <cell r="I1472" t="str">
            <v>KHARAKIA METALS PRIVATE LIMITED</v>
          </cell>
          <cell r="J1472" t="str">
            <v>Praveen Kumar</v>
          </cell>
          <cell r="K1472"/>
          <cell r="L1472" t="str">
            <v>001J100000VnUoRIAV</v>
          </cell>
          <cell r="M1472" t="str">
            <v>East</v>
          </cell>
          <cell r="N1472">
            <v>851134</v>
          </cell>
          <cell r="O1472" t="str">
            <v>10ARJPK4200C1ZQ</v>
          </cell>
          <cell r="P1472">
            <v>8210271151</v>
          </cell>
          <cell r="Q1472" t="str">
            <v>Oct'25</v>
          </cell>
          <cell r="R1472">
            <v>2026</v>
          </cell>
          <cell r="S1472"/>
          <cell r="T1472">
            <v>350</v>
          </cell>
          <cell r="U1472">
            <v>2.2857142857142857E-2</v>
          </cell>
          <cell r="V1472" t="str">
            <v>Alien</v>
          </cell>
          <cell r="W1472"/>
          <cell r="X1472"/>
          <cell r="Y1472"/>
          <cell r="Z1472"/>
          <cell r="AA1472"/>
          <cell r="AB1472"/>
          <cell r="AC1472"/>
          <cell r="AD1472"/>
          <cell r="AE1472"/>
          <cell r="AF1472"/>
          <cell r="AG1472"/>
          <cell r="AH1472"/>
          <cell r="AI1472"/>
          <cell r="AJ1472"/>
          <cell r="AK1472"/>
          <cell r="AL1472"/>
          <cell r="AM1472"/>
          <cell r="AO1472"/>
          <cell r="AP1472"/>
          <cell r="AQ1472"/>
          <cell r="AR1472">
            <v>12</v>
          </cell>
          <cell r="AS1472">
            <v>12</v>
          </cell>
          <cell r="AT1472">
            <v>6</v>
          </cell>
          <cell r="AU1472">
            <v>6</v>
          </cell>
          <cell r="AV1472">
            <v>12</v>
          </cell>
          <cell r="AW1472" t="str">
            <v/>
          </cell>
        </row>
        <row r="1473">
          <cell r="A1473">
            <v>1471</v>
          </cell>
          <cell r="B1473">
            <v>2025</v>
          </cell>
          <cell r="C1473"/>
          <cell r="D1473" t="str">
            <v>001fw000005kvJmAAI</v>
          </cell>
          <cell r="E1473" t="str">
            <v>M/S HARI OM ENTERPRISES</v>
          </cell>
          <cell r="F1473" t="str">
            <v>BIHAR</v>
          </cell>
          <cell r="G1473" t="str">
            <v>MUZAFFARPUR</v>
          </cell>
          <cell r="H1473">
            <v>0</v>
          </cell>
          <cell r="I1473" t="str">
            <v>KHARAKIA METALS PRIVATE LIMITED</v>
          </cell>
          <cell r="J1473" t="str">
            <v>Praveen Kumar</v>
          </cell>
          <cell r="K1473"/>
          <cell r="L1473" t="str">
            <v>001J100000VnUoRIAV</v>
          </cell>
          <cell r="M1473" t="str">
            <v>East</v>
          </cell>
          <cell r="N1473">
            <v>844120</v>
          </cell>
          <cell r="O1473" t="str">
            <v>10ATGPK5022P2ZR</v>
          </cell>
          <cell r="P1473">
            <v>9576325616</v>
          </cell>
          <cell r="Q1473" t="str">
            <v>Oct'25</v>
          </cell>
          <cell r="R1473">
            <v>2026</v>
          </cell>
          <cell r="S1473"/>
          <cell r="T1473">
            <v>300</v>
          </cell>
          <cell r="U1473">
            <v>2.6666666666666668E-2</v>
          </cell>
          <cell r="V1473" t="str">
            <v>Alien</v>
          </cell>
          <cell r="W1473"/>
          <cell r="X1473"/>
          <cell r="Y1473"/>
          <cell r="Z1473"/>
          <cell r="AA1473"/>
          <cell r="AB1473"/>
          <cell r="AC1473"/>
          <cell r="AD1473"/>
          <cell r="AE1473"/>
          <cell r="AF1473"/>
          <cell r="AG1473"/>
          <cell r="AH1473"/>
          <cell r="AI1473"/>
          <cell r="AJ1473"/>
          <cell r="AK1473"/>
          <cell r="AL1473"/>
          <cell r="AM1473"/>
          <cell r="AO1473"/>
          <cell r="AP1473"/>
          <cell r="AQ1473"/>
          <cell r="AR1473">
            <v>10</v>
          </cell>
          <cell r="AS1473">
            <v>6</v>
          </cell>
          <cell r="AT1473">
            <v>6</v>
          </cell>
          <cell r="AU1473">
            <v>12</v>
          </cell>
          <cell r="AV1473">
            <v>6</v>
          </cell>
          <cell r="AW1473" t="str">
            <v/>
          </cell>
        </row>
        <row r="1474">
          <cell r="A1474">
            <v>1472</v>
          </cell>
          <cell r="B1474">
            <v>2025</v>
          </cell>
          <cell r="C1474"/>
          <cell r="D1474" t="str">
            <v>001fw00000AqzWHAAZ</v>
          </cell>
          <cell r="E1474" t="str">
            <v>OMM SHREE JAGANNATH AGENCY</v>
          </cell>
          <cell r="F1474" t="str">
            <v>ODISHA</v>
          </cell>
          <cell r="G1474" t="str">
            <v>KHORDHA</v>
          </cell>
          <cell r="H1474">
            <v>0</v>
          </cell>
          <cell r="I1474" t="str">
            <v>Niyati Udyog Private Limited</v>
          </cell>
          <cell r="J1474" t="str">
            <v>Bidyut Ranjan Mishra</v>
          </cell>
          <cell r="K1474"/>
          <cell r="L1474" t="str">
            <v>C13293</v>
          </cell>
          <cell r="M1474" t="str">
            <v>Central</v>
          </cell>
          <cell r="N1474">
            <v>752102</v>
          </cell>
          <cell r="O1474" t="str">
            <v>21AJAPP5582H1ZA</v>
          </cell>
          <cell r="P1474">
            <v>7847824059</v>
          </cell>
          <cell r="Q1474" t="str">
            <v>Oct'25</v>
          </cell>
          <cell r="R1474">
            <v>2026</v>
          </cell>
          <cell r="S1474"/>
          <cell r="T1474">
            <v>30</v>
          </cell>
          <cell r="U1474">
            <v>0</v>
          </cell>
          <cell r="V1474" t="str">
            <v>Minor</v>
          </cell>
          <cell r="W1474"/>
          <cell r="X1474"/>
          <cell r="Y1474"/>
          <cell r="Z1474"/>
          <cell r="AA1474"/>
          <cell r="AB1474"/>
          <cell r="AC1474"/>
          <cell r="AD1474"/>
          <cell r="AE1474"/>
          <cell r="AF1474"/>
          <cell r="AG1474"/>
          <cell r="AH1474"/>
          <cell r="AI1474"/>
          <cell r="AJ1474"/>
          <cell r="AK1474"/>
          <cell r="AL1474"/>
          <cell r="AM1474"/>
          <cell r="AO1474"/>
          <cell r="AP1474"/>
          <cell r="AQ1474"/>
          <cell r="AR1474">
            <v>1.87</v>
          </cell>
          <cell r="AS1474">
            <v>2.1800000000000002</v>
          </cell>
          <cell r="AU1474"/>
          <cell r="AV1474"/>
          <cell r="AW1474" t="str">
            <v/>
          </cell>
        </row>
        <row r="1475">
          <cell r="A1475">
            <v>1473</v>
          </cell>
          <cell r="B1475">
            <v>2025</v>
          </cell>
          <cell r="C1475"/>
          <cell r="D1475" t="str">
            <v>001fw000009fk05AAA</v>
          </cell>
          <cell r="E1475" t="str">
            <v>M/S SUBHANKAR SARKAR</v>
          </cell>
          <cell r="F1475" t="str">
            <v>WEST BENGAL</v>
          </cell>
          <cell r="G1475" t="str">
            <v>DINAJPUR DAKSHIN</v>
          </cell>
          <cell r="H1475">
            <v>0</v>
          </cell>
          <cell r="I1475" t="str">
            <v>MAHESHWARI TRADERS</v>
          </cell>
          <cell r="J1475" t="str">
            <v>Partha Mondal</v>
          </cell>
          <cell r="K1475"/>
          <cell r="L1475" t="str">
            <v>001J100000Vo7AiIAJ</v>
          </cell>
          <cell r="M1475" t="str">
            <v>East</v>
          </cell>
          <cell r="N1475">
            <v>733101</v>
          </cell>
          <cell r="O1475" t="str">
            <v>19APTPS3532B1ZN</v>
          </cell>
          <cell r="P1475">
            <v>9733307473</v>
          </cell>
          <cell r="Q1475" t="str">
            <v>Oct'25</v>
          </cell>
          <cell r="R1475">
            <v>2026</v>
          </cell>
          <cell r="S1475"/>
          <cell r="T1475">
            <v>400</v>
          </cell>
          <cell r="U1475">
            <v>0</v>
          </cell>
          <cell r="V1475" t="str">
            <v>Alien</v>
          </cell>
          <cell r="W1475"/>
          <cell r="X1475"/>
          <cell r="Y1475"/>
          <cell r="Z1475"/>
          <cell r="AA1475"/>
          <cell r="AB1475"/>
          <cell r="AC1475"/>
          <cell r="AD1475"/>
          <cell r="AE1475"/>
          <cell r="AF1475"/>
          <cell r="AG1475"/>
          <cell r="AH1475"/>
          <cell r="AI1475"/>
          <cell r="AJ1475"/>
          <cell r="AK1475"/>
          <cell r="AL1475"/>
          <cell r="AM1475"/>
          <cell r="AO1475"/>
          <cell r="AP1475"/>
          <cell r="AQ1475"/>
          <cell r="AR1475">
            <v>24.71</v>
          </cell>
          <cell r="AS1475">
            <v>4.92</v>
          </cell>
          <cell r="AU1475"/>
          <cell r="AV1475"/>
          <cell r="AW1475" t="str">
            <v/>
          </cell>
        </row>
        <row r="1476">
          <cell r="A1476">
            <v>1474</v>
          </cell>
          <cell r="B1476">
            <v>2025</v>
          </cell>
          <cell r="C1476"/>
          <cell r="D1476" t="str">
            <v>001fw00000Axf1OAAR</v>
          </cell>
          <cell r="E1476" t="str">
            <v>BUILDERS ENTERPRISE</v>
          </cell>
          <cell r="F1476" t="str">
            <v>WEST BENGAL</v>
          </cell>
          <cell r="G1476" t="str">
            <v>KALIMPONG</v>
          </cell>
          <cell r="H1476">
            <v>0</v>
          </cell>
          <cell r="I1476" t="str">
            <v>SILIGURI BUILDERS STORES</v>
          </cell>
          <cell r="J1476" t="str">
            <v>Abu Hossain</v>
          </cell>
          <cell r="K1476"/>
          <cell r="L1476" t="str">
            <v>001J100000VngoPIAR</v>
          </cell>
          <cell r="M1476" t="str">
            <v>East</v>
          </cell>
          <cell r="N1476">
            <v>734008</v>
          </cell>
          <cell r="O1476" t="str">
            <v>19BPEPA6644A1ZA</v>
          </cell>
          <cell r="P1476">
            <v>8972216555</v>
          </cell>
          <cell r="Q1476" t="str">
            <v>Oct'25</v>
          </cell>
          <cell r="R1476">
            <v>2026</v>
          </cell>
          <cell r="S1476"/>
          <cell r="T1476">
            <v>15</v>
          </cell>
          <cell r="U1476">
            <v>0.18555555555555556</v>
          </cell>
          <cell r="V1476" t="str">
            <v>Friendly</v>
          </cell>
          <cell r="W1476"/>
          <cell r="X1476"/>
          <cell r="Y1476"/>
          <cell r="Z1476"/>
          <cell r="AA1476"/>
          <cell r="AB1476"/>
          <cell r="AC1476"/>
          <cell r="AD1476"/>
          <cell r="AE1476"/>
          <cell r="AF1476"/>
          <cell r="AG1476"/>
          <cell r="AH1476"/>
          <cell r="AI1476"/>
          <cell r="AJ1476"/>
          <cell r="AK1476"/>
          <cell r="AL1476"/>
          <cell r="AM1476"/>
          <cell r="AO1476"/>
          <cell r="AP1476"/>
          <cell r="AQ1476"/>
          <cell r="AR1476">
            <v>4.5</v>
          </cell>
          <cell r="AS1476">
            <v>4.0199999999999996</v>
          </cell>
          <cell r="AT1476">
            <v>5.35</v>
          </cell>
          <cell r="AU1476">
            <v>1</v>
          </cell>
          <cell r="AV1476">
            <v>2</v>
          </cell>
          <cell r="AW1476">
            <v>155</v>
          </cell>
        </row>
        <row r="1477">
          <cell r="A1477">
            <v>1475</v>
          </cell>
          <cell r="B1477">
            <v>2025</v>
          </cell>
          <cell r="C1477"/>
          <cell r="D1477" t="str">
            <v>001fw00000AxqxnAAB</v>
          </cell>
          <cell r="E1477" t="str">
            <v>IRA ENTERPRISE</v>
          </cell>
          <cell r="F1477" t="str">
            <v>SIKKIM</v>
          </cell>
          <cell r="G1477" t="str">
            <v>SOUTH DISTRICT</v>
          </cell>
          <cell r="H1477">
            <v>0</v>
          </cell>
          <cell r="I1477" t="str">
            <v>SILIGURI BUILDERS STORES</v>
          </cell>
          <cell r="J1477" t="str">
            <v>Abu Hossain</v>
          </cell>
          <cell r="K1477"/>
          <cell r="L1477" t="str">
            <v>001J100000VngoPIAR</v>
          </cell>
          <cell r="M1477" t="str">
            <v>East</v>
          </cell>
          <cell r="N1477">
            <v>737126</v>
          </cell>
          <cell r="O1477" t="str">
            <v>11EAZPR4181L1ZX</v>
          </cell>
          <cell r="P1477">
            <v>9051533360</v>
          </cell>
          <cell r="Q1477" t="str">
            <v>Oct'25</v>
          </cell>
          <cell r="R1477">
            <v>2026</v>
          </cell>
          <cell r="S1477"/>
          <cell r="T1477">
            <v>40</v>
          </cell>
          <cell r="U1477">
            <v>0</v>
          </cell>
          <cell r="V1477" t="str">
            <v>Minor</v>
          </cell>
          <cell r="W1477"/>
          <cell r="X1477"/>
          <cell r="Y1477"/>
          <cell r="Z1477"/>
          <cell r="AA1477"/>
          <cell r="AB1477"/>
          <cell r="AC1477"/>
          <cell r="AD1477"/>
          <cell r="AE1477"/>
          <cell r="AF1477"/>
          <cell r="AG1477"/>
          <cell r="AH1477"/>
          <cell r="AI1477"/>
          <cell r="AJ1477"/>
          <cell r="AK1477"/>
          <cell r="AL1477"/>
          <cell r="AM1477"/>
          <cell r="AO1477"/>
          <cell r="AP1477"/>
          <cell r="AQ1477"/>
          <cell r="AR1477">
            <v>3</v>
          </cell>
          <cell r="AS1477"/>
          <cell r="AU1477"/>
          <cell r="AV1477"/>
          <cell r="AW1477" t="str">
            <v/>
          </cell>
        </row>
        <row r="1478">
          <cell r="A1478">
            <v>1476</v>
          </cell>
          <cell r="B1478">
            <v>2025</v>
          </cell>
          <cell r="C1478"/>
          <cell r="D1478" t="str">
            <v>0015g00001fuxuvAAA</v>
          </cell>
          <cell r="E1478" t="str">
            <v>Sivarama steel</v>
          </cell>
          <cell r="F1478" t="str">
            <v>RAJASTHAN</v>
          </cell>
          <cell r="G1478" t="str">
            <v>PALI</v>
          </cell>
          <cell r="H1478" t="str">
            <v>Sojat</v>
          </cell>
          <cell r="I1478" t="str">
            <v>M R Associates</v>
          </cell>
          <cell r="J1478" t="str">
            <v>Neeraj Sharma</v>
          </cell>
          <cell r="K1478"/>
          <cell r="L1478" t="str">
            <v>C13417</v>
          </cell>
          <cell r="M1478" t="str">
            <v>North</v>
          </cell>
          <cell r="N1478">
            <v>306104</v>
          </cell>
          <cell r="O1478" t="str">
            <v>08AFUPG2942JIZ1</v>
          </cell>
          <cell r="P1478">
            <v>9462473790</v>
          </cell>
          <cell r="Q1478" t="str">
            <v>Oct'25</v>
          </cell>
          <cell r="R1478">
            <v>2026</v>
          </cell>
          <cell r="S1478"/>
          <cell r="T1478">
            <v>60</v>
          </cell>
          <cell r="U1478">
            <v>0</v>
          </cell>
          <cell r="V1478" t="str">
            <v>Challenger</v>
          </cell>
          <cell r="W1478"/>
          <cell r="X1478"/>
          <cell r="Y1478"/>
          <cell r="Z1478"/>
          <cell r="AA1478"/>
          <cell r="AB1478"/>
          <cell r="AC1478"/>
          <cell r="AD1478"/>
          <cell r="AE1478"/>
          <cell r="AF1478"/>
          <cell r="AG1478"/>
          <cell r="AH1478"/>
          <cell r="AI1478"/>
          <cell r="AJ1478"/>
          <cell r="AK1478"/>
          <cell r="AL1478"/>
          <cell r="AM1478"/>
          <cell r="AO1478"/>
          <cell r="AP1478"/>
          <cell r="AQ1478"/>
          <cell r="AR1478">
            <v>4</v>
          </cell>
          <cell r="AS1478"/>
          <cell r="AU1478"/>
          <cell r="AV1478"/>
          <cell r="AW1478" t="str">
            <v/>
          </cell>
        </row>
        <row r="1479">
          <cell r="A1479">
            <v>1477</v>
          </cell>
          <cell r="B1479">
            <v>2025</v>
          </cell>
          <cell r="C1479"/>
          <cell r="D1479" t="str">
            <v>001J100000S1efTIAR</v>
          </cell>
          <cell r="E1479" t="str">
            <v>SHRI AMBEY STEELS</v>
          </cell>
          <cell r="F1479" t="str">
            <v>MADHYA PRADESH</v>
          </cell>
          <cell r="G1479" t="str">
            <v>BHOPAL</v>
          </cell>
          <cell r="H1479" t="str">
            <v>Bhopal</v>
          </cell>
          <cell r="I1479" t="str">
            <v>Global Steel</v>
          </cell>
          <cell r="J1479" t="str">
            <v>Rubean Luther</v>
          </cell>
          <cell r="K1479"/>
          <cell r="L1479" t="str">
            <v>C13471</v>
          </cell>
          <cell r="M1479" t="str">
            <v>Central</v>
          </cell>
          <cell r="N1479">
            <v>462010</v>
          </cell>
          <cell r="O1479" t="str">
            <v>23ADOPG3458R1ZY</v>
          </cell>
          <cell r="P1479">
            <v>8770720483</v>
          </cell>
          <cell r="Q1479" t="str">
            <v>Oct'25</v>
          </cell>
          <cell r="R1479">
            <v>2026</v>
          </cell>
          <cell r="S1479"/>
          <cell r="T1479">
            <v>60</v>
          </cell>
          <cell r="U1479">
            <v>7.8888888888888883E-2</v>
          </cell>
          <cell r="V1479" t="str">
            <v>Challenger</v>
          </cell>
          <cell r="W1479"/>
          <cell r="X1479"/>
          <cell r="Y1479"/>
          <cell r="Z1479"/>
          <cell r="AA1479"/>
          <cell r="AB1479"/>
          <cell r="AC1479"/>
          <cell r="AD1479"/>
          <cell r="AE1479"/>
          <cell r="AF1479"/>
          <cell r="AG1479"/>
          <cell r="AH1479"/>
          <cell r="AI1479"/>
          <cell r="AJ1479"/>
          <cell r="AK1479"/>
          <cell r="AL1479"/>
          <cell r="AM1479"/>
          <cell r="AO1479"/>
          <cell r="AP1479"/>
          <cell r="AQ1479"/>
          <cell r="AR1479">
            <v>1.5</v>
          </cell>
          <cell r="AS1479"/>
          <cell r="AT1479">
            <v>10.7</v>
          </cell>
          <cell r="AU1479">
            <v>2</v>
          </cell>
          <cell r="AV1479">
            <v>1.5</v>
          </cell>
          <cell r="AW1479">
            <v>2</v>
          </cell>
        </row>
        <row r="1480">
          <cell r="A1480">
            <v>1478</v>
          </cell>
          <cell r="B1480">
            <v>2025</v>
          </cell>
          <cell r="C1480"/>
          <cell r="D1480" t="str">
            <v>001J100000TrlKjIAJ</v>
          </cell>
          <cell r="E1480" t="str">
            <v>GAYATRI TRADERS</v>
          </cell>
          <cell r="F1480" t="str">
            <v>MADHYA PRADESH</v>
          </cell>
          <cell r="G1480" t="str">
            <v>BHOPAL</v>
          </cell>
          <cell r="H1480" t="str">
            <v>Bhopal</v>
          </cell>
          <cell r="I1480" t="str">
            <v>Global Steel</v>
          </cell>
          <cell r="J1480" t="str">
            <v>Rubean Luther</v>
          </cell>
          <cell r="K1480"/>
          <cell r="L1480" t="str">
            <v>C13471</v>
          </cell>
          <cell r="M1480" t="str">
            <v>Central</v>
          </cell>
          <cell r="N1480">
            <v>462042</v>
          </cell>
          <cell r="O1480" t="str">
            <v>23AFZPM9226L1ZN</v>
          </cell>
          <cell r="P1480">
            <v>9425024486</v>
          </cell>
          <cell r="Q1480" t="str">
            <v>Oct'25</v>
          </cell>
          <cell r="R1480">
            <v>2026</v>
          </cell>
          <cell r="S1480"/>
          <cell r="T1480">
            <v>70</v>
          </cell>
          <cell r="U1480">
            <v>9.5238095238095229E-3</v>
          </cell>
          <cell r="V1480" t="str">
            <v>Challenger</v>
          </cell>
          <cell r="W1480"/>
          <cell r="X1480"/>
          <cell r="Y1480"/>
          <cell r="Z1480"/>
          <cell r="AA1480"/>
          <cell r="AB1480"/>
          <cell r="AC1480"/>
          <cell r="AD1480"/>
          <cell r="AE1480"/>
          <cell r="AF1480"/>
          <cell r="AG1480"/>
          <cell r="AH1480"/>
          <cell r="AI1480"/>
          <cell r="AJ1480"/>
          <cell r="AK1480"/>
          <cell r="AL1480"/>
          <cell r="AM1480"/>
          <cell r="AO1480"/>
          <cell r="AP1480"/>
          <cell r="AQ1480"/>
          <cell r="AR1480">
            <v>1.5</v>
          </cell>
          <cell r="AS1480"/>
          <cell r="AU1480"/>
          <cell r="AV1480">
            <v>2</v>
          </cell>
          <cell r="AW1480" t="str">
            <v/>
          </cell>
        </row>
        <row r="1481">
          <cell r="A1481">
            <v>1479</v>
          </cell>
          <cell r="B1481">
            <v>2025</v>
          </cell>
          <cell r="C1481"/>
          <cell r="D1481" t="str">
            <v>001J100000VnKw3IAF</v>
          </cell>
          <cell r="E1481" t="str">
            <v>M/S DINESH CEMENT AGENCY</v>
          </cell>
          <cell r="F1481" t="str">
            <v>UTTAR PRADESH</v>
          </cell>
          <cell r="G1481" t="str">
            <v>HATHRAS</v>
          </cell>
          <cell r="H1481">
            <v>0</v>
          </cell>
          <cell r="I1481" t="str">
            <v>DINESH STEEL PRIVATE LIMITED</v>
          </cell>
          <cell r="J1481" t="str">
            <v>Pankaj Garg</v>
          </cell>
          <cell r="K1481"/>
          <cell r="L1481" t="str">
            <v>C12820</v>
          </cell>
          <cell r="M1481" t="str">
            <v>North</v>
          </cell>
          <cell r="N1481">
            <v>281306</v>
          </cell>
          <cell r="O1481" t="str">
            <v>09AQYPV5848H1ZN</v>
          </cell>
          <cell r="P1481">
            <v>9259595209</v>
          </cell>
          <cell r="Q1481" t="str">
            <v>Oct'25</v>
          </cell>
          <cell r="R1481">
            <v>2026</v>
          </cell>
          <cell r="S1481"/>
          <cell r="T1481">
            <v>50</v>
          </cell>
          <cell r="U1481">
            <v>0</v>
          </cell>
          <cell r="V1481" t="str">
            <v>Minor</v>
          </cell>
          <cell r="W1481"/>
          <cell r="X1481"/>
          <cell r="Y1481"/>
          <cell r="Z1481"/>
          <cell r="AA1481"/>
          <cell r="AB1481"/>
          <cell r="AC1481"/>
          <cell r="AD1481"/>
          <cell r="AE1481"/>
          <cell r="AF1481"/>
          <cell r="AG1481"/>
          <cell r="AH1481"/>
          <cell r="AI1481"/>
          <cell r="AJ1481"/>
          <cell r="AK1481"/>
          <cell r="AL1481"/>
          <cell r="AM1481"/>
          <cell r="AO1481"/>
          <cell r="AP1481"/>
          <cell r="AQ1481"/>
          <cell r="AR1481">
            <v>6</v>
          </cell>
          <cell r="AS1481">
            <v>4</v>
          </cell>
          <cell r="AU1481"/>
          <cell r="AV1481"/>
          <cell r="AW1481" t="str">
            <v/>
          </cell>
        </row>
        <row r="1482">
          <cell r="A1482">
            <v>1480</v>
          </cell>
          <cell r="B1482">
            <v>2025</v>
          </cell>
          <cell r="C1482"/>
          <cell r="D1482" t="str">
            <v>001fw000004aB4HAAU</v>
          </cell>
          <cell r="E1482" t="str">
            <v>M/S OM TRADING COMPANY</v>
          </cell>
          <cell r="F1482" t="str">
            <v>UTTAR PRADESH</v>
          </cell>
          <cell r="G1482" t="str">
            <v>DEORIA</v>
          </cell>
          <cell r="H1482" t="str">
            <v>Gorakhpur</v>
          </cell>
          <cell r="I1482" t="str">
            <v>GOBINDGARH IRON LLP</v>
          </cell>
          <cell r="J1482" t="str">
            <v>Mohd Ansari</v>
          </cell>
          <cell r="K1482"/>
          <cell r="L1482" t="str">
            <v>C12817</v>
          </cell>
          <cell r="M1482" t="str">
            <v>North</v>
          </cell>
          <cell r="N1482">
            <v>274702</v>
          </cell>
          <cell r="O1482" t="str">
            <v>09HFQPS5563Q1ZZ</v>
          </cell>
          <cell r="P1482">
            <v>7366039853</v>
          </cell>
          <cell r="Q1482" t="str">
            <v>Oct'25</v>
          </cell>
          <cell r="R1482">
            <v>2026</v>
          </cell>
          <cell r="S1482"/>
          <cell r="T1482" t="str">
            <v/>
          </cell>
          <cell r="U1482">
            <v>0</v>
          </cell>
          <cell r="V1482" t="str">
            <v>Potential Not updated</v>
          </cell>
          <cell r="W1482"/>
          <cell r="X1482"/>
          <cell r="Y1482"/>
          <cell r="Z1482"/>
          <cell r="AA1482"/>
          <cell r="AB1482"/>
          <cell r="AC1482"/>
          <cell r="AD1482"/>
          <cell r="AE1482"/>
          <cell r="AF1482"/>
          <cell r="AG1482"/>
          <cell r="AH1482"/>
          <cell r="AI1482"/>
          <cell r="AJ1482"/>
          <cell r="AK1482"/>
          <cell r="AL1482"/>
          <cell r="AM1482"/>
          <cell r="AO1482"/>
          <cell r="AP1482"/>
          <cell r="AQ1482"/>
          <cell r="AR1482">
            <v>10</v>
          </cell>
          <cell r="AS1482">
            <v>12.5</v>
          </cell>
          <cell r="AU1482">
            <v>15</v>
          </cell>
          <cell r="AV1482"/>
          <cell r="AW1482">
            <v>15</v>
          </cell>
        </row>
        <row r="1483">
          <cell r="A1483">
            <v>1481</v>
          </cell>
          <cell r="B1483">
            <v>2025</v>
          </cell>
          <cell r="C1483"/>
          <cell r="D1483" t="str">
            <v>0015g00001c44hSAAQ</v>
          </cell>
          <cell r="E1483" t="str">
            <v>CEMENT CITY</v>
          </cell>
          <cell r="F1483" t="str">
            <v>ODISHA</v>
          </cell>
          <cell r="G1483" t="str">
            <v>SAMBALPUR</v>
          </cell>
          <cell r="H1483" t="str">
            <v>Dhankauda</v>
          </cell>
          <cell r="I1483" t="str">
            <v>SACHDEVA ISPAT PVT LTD</v>
          </cell>
          <cell r="J1483" t="str">
            <v>Papun Padhan</v>
          </cell>
          <cell r="K1483"/>
          <cell r="L1483" t="str">
            <v>C12823</v>
          </cell>
          <cell r="M1483" t="str">
            <v>Central</v>
          </cell>
          <cell r="N1483">
            <v>768004</v>
          </cell>
          <cell r="O1483" t="str">
            <v>21AFRPA9898L1ZP</v>
          </cell>
          <cell r="P1483">
            <v>9437530303</v>
          </cell>
          <cell r="Q1483" t="str">
            <v>Oct'25</v>
          </cell>
          <cell r="R1483">
            <v>2026</v>
          </cell>
          <cell r="S1483"/>
          <cell r="T1483">
            <v>100</v>
          </cell>
          <cell r="U1483">
            <v>0</v>
          </cell>
          <cell r="V1483" t="str">
            <v>Challenger</v>
          </cell>
          <cell r="W1483"/>
          <cell r="X1483"/>
          <cell r="Y1483"/>
          <cell r="Z1483"/>
          <cell r="AA1483"/>
          <cell r="AB1483"/>
          <cell r="AC1483"/>
          <cell r="AD1483"/>
          <cell r="AE1483"/>
          <cell r="AF1483"/>
          <cell r="AG1483"/>
          <cell r="AH1483"/>
          <cell r="AI1483"/>
          <cell r="AJ1483"/>
          <cell r="AK1483"/>
          <cell r="AL1483"/>
          <cell r="AM1483"/>
          <cell r="AO1483"/>
          <cell r="AP1483"/>
          <cell r="AQ1483"/>
          <cell r="AR1483">
            <v>12.16</v>
          </cell>
          <cell r="AS1483"/>
          <cell r="AU1483"/>
          <cell r="AV1483"/>
          <cell r="AW1483" t="str">
            <v/>
          </cell>
        </row>
        <row r="1484">
          <cell r="A1484">
            <v>1482</v>
          </cell>
          <cell r="B1484">
            <v>2025</v>
          </cell>
          <cell r="C1484"/>
          <cell r="D1484" t="str">
            <v>001J1000002mh4WIAQ</v>
          </cell>
          <cell r="E1484" t="str">
            <v>M/S BALAJI CEMENTS</v>
          </cell>
          <cell r="F1484" t="str">
            <v>ODISHA</v>
          </cell>
          <cell r="G1484" t="str">
            <v>SAMBALPUR</v>
          </cell>
          <cell r="H1484" t="str">
            <v>Sadar</v>
          </cell>
          <cell r="I1484" t="str">
            <v>SACHDEVA ISPAT PVT LTD</v>
          </cell>
          <cell r="J1484" t="str">
            <v>Papun Padhan</v>
          </cell>
          <cell r="K1484"/>
          <cell r="L1484" t="str">
            <v>C12823</v>
          </cell>
          <cell r="M1484" t="str">
            <v>Central</v>
          </cell>
          <cell r="N1484">
            <v>768001</v>
          </cell>
          <cell r="O1484" t="str">
            <v>21ACHPD4380M1ZP</v>
          </cell>
          <cell r="P1484" t="str">
            <v>72050 62596</v>
          </cell>
          <cell r="Q1484" t="str">
            <v>Oct'25</v>
          </cell>
          <cell r="R1484">
            <v>2026</v>
          </cell>
          <cell r="S1484"/>
          <cell r="T1484" t="str">
            <v/>
          </cell>
          <cell r="U1484">
            <v>0</v>
          </cell>
          <cell r="V1484" t="str">
            <v>Potential Not updated</v>
          </cell>
          <cell r="W1484"/>
          <cell r="X1484"/>
          <cell r="Y1484"/>
          <cell r="Z1484"/>
          <cell r="AA1484"/>
          <cell r="AB1484"/>
          <cell r="AC1484"/>
          <cell r="AD1484"/>
          <cell r="AE1484"/>
          <cell r="AF1484"/>
          <cell r="AG1484"/>
          <cell r="AH1484"/>
          <cell r="AI1484"/>
          <cell r="AJ1484"/>
          <cell r="AK1484"/>
          <cell r="AL1484"/>
          <cell r="AM1484"/>
          <cell r="AO1484"/>
          <cell r="AP1484"/>
          <cell r="AQ1484"/>
          <cell r="AR1484">
            <v>12.32</v>
          </cell>
          <cell r="AS1484"/>
          <cell r="AU1484"/>
          <cell r="AV1484"/>
          <cell r="AW1484" t="str">
            <v/>
          </cell>
        </row>
        <row r="1485">
          <cell r="A1485">
            <v>1483</v>
          </cell>
          <cell r="B1485">
            <v>2025</v>
          </cell>
          <cell r="C1485"/>
          <cell r="D1485" t="str">
            <v>0015g00001YOGwKAAX</v>
          </cell>
          <cell r="E1485" t="str">
            <v>Maa Bhagwati Traders</v>
          </cell>
          <cell r="F1485" t="str">
            <v>ODISHA</v>
          </cell>
          <cell r="G1485" t="str">
            <v>JHARSUGUDA</v>
          </cell>
          <cell r="H1485" t="str">
            <v>Jharsuguda</v>
          </cell>
          <cell r="I1485" t="str">
            <v>SACHDEVA ISPAT PVT LTD</v>
          </cell>
          <cell r="J1485" t="str">
            <v>Papun Padhan</v>
          </cell>
          <cell r="K1485"/>
          <cell r="L1485" t="str">
            <v>C12823</v>
          </cell>
          <cell r="M1485" t="str">
            <v>Central</v>
          </cell>
          <cell r="N1485">
            <v>768203</v>
          </cell>
          <cell r="O1485" t="str">
            <v>21BGMPA1743F1Z0</v>
          </cell>
          <cell r="P1485">
            <v>8328873865</v>
          </cell>
          <cell r="Q1485" t="str">
            <v>Nov'25</v>
          </cell>
          <cell r="R1485">
            <v>2026</v>
          </cell>
          <cell r="S1485"/>
          <cell r="T1485">
            <v>50</v>
          </cell>
          <cell r="U1485">
            <v>0.52153333333333329</v>
          </cell>
          <cell r="V1485" t="str">
            <v>Friendly</v>
          </cell>
          <cell r="W1485"/>
          <cell r="X1485"/>
          <cell r="Y1485"/>
          <cell r="Z1485"/>
          <cell r="AA1485"/>
          <cell r="AB1485"/>
          <cell r="AC1485"/>
          <cell r="AD1485"/>
          <cell r="AE1485"/>
          <cell r="AF1485"/>
          <cell r="AG1485"/>
          <cell r="AH1485"/>
          <cell r="AI1485"/>
          <cell r="AJ1485"/>
          <cell r="AK1485"/>
          <cell r="AL1485"/>
          <cell r="AM1485"/>
          <cell r="AO1485"/>
          <cell r="AP1485"/>
          <cell r="AQ1485"/>
          <cell r="AR1485" t="str">
            <v/>
          </cell>
          <cell r="AS1485">
            <v>19.89</v>
          </cell>
          <cell r="AT1485">
            <v>53.08</v>
          </cell>
          <cell r="AU1485"/>
          <cell r="AV1485">
            <v>25.15</v>
          </cell>
          <cell r="AW1485">
            <v>24</v>
          </cell>
        </row>
        <row r="1486">
          <cell r="A1486">
            <v>1484</v>
          </cell>
          <cell r="B1486">
            <v>2025</v>
          </cell>
          <cell r="C1486"/>
          <cell r="D1486" t="str">
            <v>001J100000S0MUDIA3</v>
          </cell>
          <cell r="E1486" t="str">
            <v>MAHESH TRADERS</v>
          </cell>
          <cell r="F1486" t="str">
            <v>MADHYA PRADESH</v>
          </cell>
          <cell r="G1486" t="str">
            <v>DEWAS</v>
          </cell>
          <cell r="H1486" t="str">
            <v>Dewas</v>
          </cell>
          <cell r="I1486" t="str">
            <v>R. K. ENTERPRISES</v>
          </cell>
          <cell r="J1486" t="str">
            <v>Yogeshwar Richhariya</v>
          </cell>
          <cell r="K1486"/>
          <cell r="L1486" t="str">
            <v>001J1000005ZfroIAC</v>
          </cell>
          <cell r="M1486" t="str">
            <v>Central</v>
          </cell>
          <cell r="N1486">
            <v>455116</v>
          </cell>
          <cell r="O1486" t="str">
            <v>23BOXPM1586D1ZN</v>
          </cell>
          <cell r="P1486">
            <v>9826795257</v>
          </cell>
          <cell r="Q1486" t="str">
            <v>Nov'25</v>
          </cell>
          <cell r="R1486">
            <v>2026</v>
          </cell>
          <cell r="S1486"/>
          <cell r="T1486">
            <v>70</v>
          </cell>
          <cell r="U1486">
            <v>0</v>
          </cell>
          <cell r="V1486" t="str">
            <v>Challenger</v>
          </cell>
          <cell r="W1486"/>
          <cell r="X1486"/>
          <cell r="Y1486"/>
          <cell r="Z1486"/>
          <cell r="AA1486"/>
          <cell r="AB1486"/>
          <cell r="AC1486"/>
          <cell r="AD1486"/>
          <cell r="AE1486"/>
          <cell r="AF1486"/>
          <cell r="AG1486"/>
          <cell r="AH1486"/>
          <cell r="AI1486"/>
          <cell r="AJ1486"/>
          <cell r="AK1486"/>
          <cell r="AL1486"/>
          <cell r="AM1486"/>
          <cell r="AO1486"/>
          <cell r="AP1486"/>
          <cell r="AQ1486"/>
          <cell r="AR1486" t="str">
            <v/>
          </cell>
          <cell r="AS1486">
            <v>12.01</v>
          </cell>
          <cell r="AU1486"/>
          <cell r="AV1486"/>
          <cell r="AW1486" t="str">
            <v/>
          </cell>
        </row>
        <row r="1487">
          <cell r="A1487">
            <v>1485</v>
          </cell>
          <cell r="B1487">
            <v>2025</v>
          </cell>
          <cell r="C1487"/>
          <cell r="D1487" t="str">
            <v>0015g00001VAFM6AAP</v>
          </cell>
          <cell r="E1487" t="str">
            <v>A K KHOKHER TRADING CO.</v>
          </cell>
          <cell r="F1487" t="str">
            <v>HARYANA</v>
          </cell>
          <cell r="G1487" t="str">
            <v>ROHTAK</v>
          </cell>
          <cell r="H1487">
            <v>0</v>
          </cell>
          <cell r="I1487" t="str">
            <v>JAI DURGA STEELS</v>
          </cell>
          <cell r="J1487" t="str">
            <v>Sunny Bhutani</v>
          </cell>
          <cell r="K1487"/>
          <cell r="L1487" t="str">
            <v>C12830</v>
          </cell>
          <cell r="M1487" t="str">
            <v>North</v>
          </cell>
          <cell r="N1487">
            <v>124001</v>
          </cell>
          <cell r="O1487" t="str">
            <v>06WIPA2299K1ZC</v>
          </cell>
          <cell r="P1487">
            <v>9050178502</v>
          </cell>
          <cell r="Q1487" t="str">
            <v>Nov'25</v>
          </cell>
          <cell r="R1487">
            <v>2026</v>
          </cell>
          <cell r="S1487"/>
          <cell r="T1487">
            <v>10</v>
          </cell>
          <cell r="U1487">
            <v>0</v>
          </cell>
          <cell r="V1487" t="str">
            <v>Minor</v>
          </cell>
          <cell r="W1487"/>
          <cell r="X1487"/>
          <cell r="Y1487"/>
          <cell r="Z1487"/>
          <cell r="AA1487"/>
          <cell r="AB1487"/>
          <cell r="AC1487"/>
          <cell r="AD1487"/>
          <cell r="AE1487"/>
          <cell r="AF1487"/>
          <cell r="AG1487"/>
          <cell r="AH1487"/>
          <cell r="AI1487"/>
          <cell r="AJ1487"/>
          <cell r="AK1487"/>
          <cell r="AL1487"/>
          <cell r="AM1487"/>
          <cell r="AO1487"/>
          <cell r="AP1487"/>
          <cell r="AQ1487"/>
          <cell r="AR1487" t="str">
            <v/>
          </cell>
          <cell r="AS1487">
            <v>15.48</v>
          </cell>
          <cell r="AU1487"/>
          <cell r="AV1487"/>
          <cell r="AW1487" t="str">
            <v/>
          </cell>
        </row>
        <row r="1488">
          <cell r="A1488">
            <v>1486</v>
          </cell>
          <cell r="B1488">
            <v>2025</v>
          </cell>
          <cell r="C1488"/>
          <cell r="D1488" t="str">
            <v>0015g00001dHp42AAC</v>
          </cell>
          <cell r="E1488" t="str">
            <v>MOTI RAM RATTAN LAL</v>
          </cell>
          <cell r="F1488" t="str">
            <v>PUNJAB</v>
          </cell>
          <cell r="G1488" t="str">
            <v>FIROZEPUR</v>
          </cell>
          <cell r="H1488" t="str">
            <v>Firozepur</v>
          </cell>
          <cell r="I1488" t="str">
            <v>Tanvi Sales</v>
          </cell>
          <cell r="J1488" t="str">
            <v>Sonu Kumar</v>
          </cell>
          <cell r="K1488"/>
          <cell r="L1488" t="str">
            <v>001J100000Vo0ZgIAJ</v>
          </cell>
          <cell r="M1488" t="str">
            <v>North</v>
          </cell>
          <cell r="N1488">
            <v>152001</v>
          </cell>
          <cell r="O1488" t="str">
            <v>03ABIFM6026B1ZS</v>
          </cell>
          <cell r="P1488">
            <v>9814125442</v>
          </cell>
          <cell r="Q1488" t="str">
            <v>Nov'25</v>
          </cell>
          <cell r="R1488">
            <v>2026</v>
          </cell>
          <cell r="S1488"/>
          <cell r="T1488">
            <v>40</v>
          </cell>
          <cell r="U1488">
            <v>0.1</v>
          </cell>
          <cell r="V1488" t="str">
            <v>Minor</v>
          </cell>
          <cell r="W1488"/>
          <cell r="X1488"/>
          <cell r="Y1488"/>
          <cell r="Z1488"/>
          <cell r="AA1488"/>
          <cell r="AB1488"/>
          <cell r="AC1488"/>
          <cell r="AD1488"/>
          <cell r="AE1488"/>
          <cell r="AF1488"/>
          <cell r="AG1488"/>
          <cell r="AH1488"/>
          <cell r="AI1488"/>
          <cell r="AJ1488"/>
          <cell r="AK1488"/>
          <cell r="AL1488"/>
          <cell r="AM1488"/>
          <cell r="AO1488"/>
          <cell r="AP1488"/>
          <cell r="AQ1488"/>
          <cell r="AR1488" t="str">
            <v/>
          </cell>
          <cell r="AS1488">
            <v>34.99</v>
          </cell>
          <cell r="AU1488">
            <v>12</v>
          </cell>
          <cell r="AV1488"/>
          <cell r="AW1488" t="str">
            <v/>
          </cell>
        </row>
        <row r="1489">
          <cell r="A1489">
            <v>1487</v>
          </cell>
          <cell r="B1489">
            <v>2025</v>
          </cell>
          <cell r="C1489"/>
          <cell r="D1489" t="str">
            <v>001fw00000BMzrJAAT</v>
          </cell>
          <cell r="E1489" t="str">
            <v>FIVE STAR IRON STORE</v>
          </cell>
          <cell r="F1489" t="str">
            <v>JAMMU AND KASHMIR</v>
          </cell>
          <cell r="G1489" t="str">
            <v>Budgam</v>
          </cell>
          <cell r="H1489">
            <v>0</v>
          </cell>
          <cell r="I1489" t="str">
            <v>KASHMIR IRON TRADER</v>
          </cell>
          <cell r="J1489" t="str">
            <v>Raja Moin Ahmed</v>
          </cell>
          <cell r="K1489"/>
          <cell r="L1489" t="str">
            <v>0015g00001eB3rZAAS</v>
          </cell>
          <cell r="M1489" t="str">
            <v>North</v>
          </cell>
          <cell r="N1489">
            <v>191111</v>
          </cell>
          <cell r="O1489" t="str">
            <v>01ASFPA3046H1ZH</v>
          </cell>
          <cell r="P1489">
            <v>6005447815</v>
          </cell>
          <cell r="Q1489" t="str">
            <v>Nov'25</v>
          </cell>
          <cell r="R1489">
            <v>2026</v>
          </cell>
          <cell r="S1489"/>
          <cell r="T1489">
            <v>100</v>
          </cell>
          <cell r="U1489">
            <v>5.9533333333333334E-2</v>
          </cell>
          <cell r="V1489" t="str">
            <v>Challenger</v>
          </cell>
          <cell r="W1489"/>
          <cell r="X1489"/>
          <cell r="Y1489"/>
          <cell r="Z1489"/>
          <cell r="AA1489"/>
          <cell r="AB1489"/>
          <cell r="AC1489"/>
          <cell r="AD1489"/>
          <cell r="AE1489"/>
          <cell r="AF1489"/>
          <cell r="AG1489"/>
          <cell r="AH1489"/>
          <cell r="AI1489"/>
          <cell r="AJ1489"/>
          <cell r="AK1489"/>
          <cell r="AL1489"/>
          <cell r="AM1489"/>
          <cell r="AO1489"/>
          <cell r="AP1489"/>
          <cell r="AQ1489"/>
          <cell r="AR1489" t="str">
            <v/>
          </cell>
          <cell r="AS1489">
            <v>18.03</v>
          </cell>
          <cell r="AT1489">
            <v>17.86</v>
          </cell>
          <cell r="AU1489"/>
          <cell r="AV1489"/>
          <cell r="AW1489" t="str">
            <v/>
          </cell>
        </row>
        <row r="1490">
          <cell r="A1490">
            <v>1488</v>
          </cell>
          <cell r="B1490">
            <v>2025</v>
          </cell>
          <cell r="C1490"/>
          <cell r="D1490" t="str">
            <v>001fw00000BXmIuAAL</v>
          </cell>
          <cell r="E1490" t="str">
            <v>STEEL HOME</v>
          </cell>
          <cell r="F1490" t="str">
            <v>HARYANA</v>
          </cell>
          <cell r="G1490" t="str">
            <v>GURUGRAM</v>
          </cell>
          <cell r="H1490">
            <v>0</v>
          </cell>
          <cell r="I1490" t="str">
            <v>NIKUNJ UDYOG</v>
          </cell>
          <cell r="J1490" t="str">
            <v>Shiv Shankar Sharma</v>
          </cell>
          <cell r="K1490"/>
          <cell r="L1490" t="str">
            <v>C12828</v>
          </cell>
          <cell r="M1490" t="str">
            <v>North</v>
          </cell>
          <cell r="N1490">
            <v>122003</v>
          </cell>
          <cell r="O1490" t="str">
            <v>06AMRPR7178K1Z2</v>
          </cell>
          <cell r="P1490">
            <v>9810561414</v>
          </cell>
          <cell r="Q1490" t="str">
            <v>Nov'25</v>
          </cell>
          <cell r="R1490">
            <v>2026</v>
          </cell>
          <cell r="S1490"/>
          <cell r="T1490">
            <v>70</v>
          </cell>
          <cell r="U1490">
            <v>0.10571428571428571</v>
          </cell>
          <cell r="V1490" t="str">
            <v>Star</v>
          </cell>
          <cell r="W1490"/>
          <cell r="X1490"/>
          <cell r="Y1490"/>
          <cell r="Z1490"/>
          <cell r="AA1490"/>
          <cell r="AB1490"/>
          <cell r="AC1490"/>
          <cell r="AD1490"/>
          <cell r="AE1490"/>
          <cell r="AF1490"/>
          <cell r="AG1490"/>
          <cell r="AH1490"/>
          <cell r="AI1490"/>
          <cell r="AJ1490"/>
          <cell r="AK1490"/>
          <cell r="AL1490"/>
          <cell r="AM1490"/>
          <cell r="AO1490"/>
          <cell r="AP1490"/>
          <cell r="AQ1490"/>
          <cell r="AR1490" t="str">
            <v/>
          </cell>
          <cell r="AS1490">
            <v>10.11</v>
          </cell>
          <cell r="AT1490">
            <v>22.2</v>
          </cell>
          <cell r="AU1490"/>
          <cell r="AV1490"/>
          <cell r="AW1490" t="str">
            <v/>
          </cell>
        </row>
        <row r="1491">
          <cell r="A1491">
            <v>1489</v>
          </cell>
          <cell r="B1491">
            <v>2025</v>
          </cell>
          <cell r="C1491"/>
          <cell r="D1491" t="str">
            <v>0015g00001eBlXpAAK</v>
          </cell>
          <cell r="E1491" t="str">
            <v>JAIN STEELS</v>
          </cell>
          <cell r="F1491" t="str">
            <v>HARYANA</v>
          </cell>
          <cell r="G1491" t="str">
            <v>YAMUNANAGAR</v>
          </cell>
          <cell r="H1491" t="str">
            <v>Jagadhri</v>
          </cell>
          <cell r="I1491" t="str">
            <v>RAMDOOT UDHYOG PRIVATE LIMITED</v>
          </cell>
          <cell r="J1491" t="str">
            <v>Naseem Makkar</v>
          </cell>
          <cell r="K1491"/>
          <cell r="L1491" t="str">
            <v>C13168</v>
          </cell>
          <cell r="M1491" t="str">
            <v>North</v>
          </cell>
          <cell r="N1491">
            <v>135001</v>
          </cell>
          <cell r="O1491">
            <v>0</v>
          </cell>
          <cell r="P1491">
            <v>0</v>
          </cell>
          <cell r="Q1491" t="str">
            <v>Nov'25</v>
          </cell>
          <cell r="R1491">
            <v>2026</v>
          </cell>
          <cell r="S1491"/>
          <cell r="T1491">
            <v>100</v>
          </cell>
          <cell r="U1491">
            <v>1.5648</v>
          </cell>
          <cell r="V1491" t="str">
            <v>Star</v>
          </cell>
          <cell r="W1491"/>
          <cell r="X1491"/>
          <cell r="Y1491"/>
          <cell r="Z1491"/>
          <cell r="AA1491"/>
          <cell r="AB1491"/>
          <cell r="AC1491"/>
          <cell r="AD1491"/>
          <cell r="AE1491"/>
          <cell r="AF1491"/>
          <cell r="AG1491"/>
          <cell r="AH1491"/>
          <cell r="AI1491"/>
          <cell r="AJ1491"/>
          <cell r="AK1491"/>
          <cell r="AL1491"/>
          <cell r="AM1491"/>
          <cell r="AO1491"/>
          <cell r="AP1491"/>
          <cell r="AQ1491"/>
          <cell r="AR1491" t="str">
            <v/>
          </cell>
          <cell r="AS1491">
            <v>60.7</v>
          </cell>
          <cell r="AT1491">
            <v>238.7</v>
          </cell>
          <cell r="AU1491">
            <v>99</v>
          </cell>
          <cell r="AV1491">
            <v>131.74</v>
          </cell>
          <cell r="AW1491">
            <v>75</v>
          </cell>
        </row>
        <row r="1492">
          <cell r="A1492">
            <v>1490</v>
          </cell>
          <cell r="B1492">
            <v>2025</v>
          </cell>
          <cell r="C1492"/>
          <cell r="D1492" t="str">
            <v>001fw00000BL3W2AAL</v>
          </cell>
          <cell r="E1492" t="str">
            <v>SHIVA CONSTRUCTION COMPANY</v>
          </cell>
          <cell r="F1492" t="str">
            <v>MADHYA PRADESH</v>
          </cell>
          <cell r="G1492" t="str">
            <v>MORENA</v>
          </cell>
          <cell r="H1492">
            <v>0</v>
          </cell>
          <cell r="I1492" t="str">
            <v>SHALIKA ENTERPRISES PRIVATE LIMITED</v>
          </cell>
          <cell r="J1492" t="str">
            <v>Sudhir Garg</v>
          </cell>
          <cell r="K1492"/>
          <cell r="L1492" t="str">
            <v>001fw000003s8lGAAQ</v>
          </cell>
          <cell r="M1492" t="str">
            <v>North</v>
          </cell>
          <cell r="N1492">
            <v>476001</v>
          </cell>
          <cell r="O1492" t="str">
            <v>23ACMFS0140B1ZR</v>
          </cell>
          <cell r="P1492">
            <v>9179301111</v>
          </cell>
          <cell r="Q1492" t="str">
            <v>Nov'25</v>
          </cell>
          <cell r="R1492">
            <v>2026</v>
          </cell>
          <cell r="S1492"/>
          <cell r="T1492" t="str">
            <v/>
          </cell>
          <cell r="U1492">
            <v>0</v>
          </cell>
          <cell r="V1492" t="str">
            <v>Potential Not updated</v>
          </cell>
          <cell r="W1492"/>
          <cell r="X1492"/>
          <cell r="Y1492"/>
          <cell r="Z1492"/>
          <cell r="AA1492"/>
          <cell r="AB1492"/>
          <cell r="AC1492"/>
          <cell r="AD1492"/>
          <cell r="AE1492"/>
          <cell r="AF1492"/>
          <cell r="AG1492"/>
          <cell r="AH1492"/>
          <cell r="AI1492"/>
          <cell r="AJ1492"/>
          <cell r="AK1492"/>
          <cell r="AL1492"/>
          <cell r="AM1492"/>
          <cell r="AO1492"/>
          <cell r="AP1492"/>
          <cell r="AQ1492"/>
          <cell r="AR1492"/>
          <cell r="AS1492">
            <v>20.94</v>
          </cell>
          <cell r="AU1492"/>
          <cell r="AV1492"/>
          <cell r="AW1492" t="str">
            <v/>
          </cell>
        </row>
        <row r="1493">
          <cell r="A1493">
            <v>1491</v>
          </cell>
          <cell r="B1493">
            <v>2025</v>
          </cell>
          <cell r="C1493"/>
          <cell r="D1493" t="str">
            <v>001J100000Ryqy6IAB</v>
          </cell>
          <cell r="E1493" t="str">
            <v>M/S MUNNA ENTERPRISES</v>
          </cell>
          <cell r="F1493" t="str">
            <v>MADHYA PRADESH</v>
          </cell>
          <cell r="G1493" t="str">
            <v>BHIND</v>
          </cell>
          <cell r="H1493" t="str">
            <v>Bhind</v>
          </cell>
          <cell r="I1493" t="str">
            <v>SHALIKA ENTERPRISES PRIVATE LIMITED</v>
          </cell>
          <cell r="J1493" t="str">
            <v>Sudhir Garg</v>
          </cell>
          <cell r="K1493"/>
          <cell r="L1493" t="str">
            <v>001fw000003s8lGAAQ</v>
          </cell>
          <cell r="M1493" t="str">
            <v>North</v>
          </cell>
          <cell r="N1493">
            <v>477001</v>
          </cell>
          <cell r="O1493" t="str">
            <v>23BGRPB5910J1ZG</v>
          </cell>
          <cell r="P1493">
            <v>7906650216</v>
          </cell>
          <cell r="Q1493" t="str">
            <v>Nov'25</v>
          </cell>
          <cell r="R1493">
            <v>2026</v>
          </cell>
          <cell r="S1493"/>
          <cell r="T1493" t="str">
            <v/>
          </cell>
          <cell r="U1493">
            <v>0</v>
          </cell>
          <cell r="V1493" t="str">
            <v>Potential Not updated</v>
          </cell>
          <cell r="W1493"/>
          <cell r="X1493"/>
          <cell r="Y1493"/>
          <cell r="Z1493"/>
          <cell r="AA1493"/>
          <cell r="AB1493"/>
          <cell r="AC1493"/>
          <cell r="AD1493"/>
          <cell r="AE1493"/>
          <cell r="AF1493"/>
          <cell r="AG1493"/>
          <cell r="AH1493"/>
          <cell r="AI1493"/>
          <cell r="AJ1493"/>
          <cell r="AK1493"/>
          <cell r="AL1493"/>
          <cell r="AM1493"/>
          <cell r="AO1493"/>
          <cell r="AP1493"/>
          <cell r="AQ1493"/>
          <cell r="AR1493"/>
          <cell r="AS1493">
            <v>14.95</v>
          </cell>
          <cell r="AU1493"/>
          <cell r="AV1493">
            <v>12.06</v>
          </cell>
          <cell r="AW1493" t="str">
            <v/>
          </cell>
        </row>
        <row r="1494">
          <cell r="A1494">
            <v>1492</v>
          </cell>
          <cell r="B1494">
            <v>2025</v>
          </cell>
          <cell r="C1494"/>
          <cell r="D1494" t="str">
            <v>001fw00000Bie0PAAR</v>
          </cell>
          <cell r="E1494" t="str">
            <v>N.K ENTERPRISES</v>
          </cell>
          <cell r="F1494" t="str">
            <v>BIHAR</v>
          </cell>
          <cell r="G1494" t="str">
            <v>BEGUSARAI</v>
          </cell>
          <cell r="H1494">
            <v>0</v>
          </cell>
          <cell r="I1494" t="str">
            <v>MEWARAM MADHUSUDAN PRASAD &amp; SONS</v>
          </cell>
          <cell r="J1494" t="str">
            <v>Praveen Kumar</v>
          </cell>
          <cell r="K1494"/>
          <cell r="L1494" t="str">
            <v>001J100000S01ukIAB</v>
          </cell>
          <cell r="M1494" t="str">
            <v>East</v>
          </cell>
          <cell r="N1494">
            <v>851127</v>
          </cell>
          <cell r="O1494" t="str">
            <v>10BCSPK7719M1Z4</v>
          </cell>
          <cell r="P1494">
            <v>8051345782</v>
          </cell>
          <cell r="Q1494" t="str">
            <v>Nov'25</v>
          </cell>
          <cell r="R1494">
            <v>2026</v>
          </cell>
          <cell r="S1494"/>
          <cell r="T1494">
            <v>200</v>
          </cell>
          <cell r="U1494">
            <v>0.02</v>
          </cell>
          <cell r="V1494" t="str">
            <v>Challenger</v>
          </cell>
          <cell r="W1494"/>
          <cell r="X1494"/>
          <cell r="Y1494"/>
          <cell r="Z1494"/>
          <cell r="AA1494"/>
          <cell r="AB1494"/>
          <cell r="AC1494"/>
          <cell r="AD1494"/>
          <cell r="AE1494"/>
          <cell r="AF1494"/>
          <cell r="AG1494"/>
          <cell r="AH1494"/>
          <cell r="AI1494"/>
          <cell r="AJ1494"/>
          <cell r="AK1494"/>
          <cell r="AL1494"/>
          <cell r="AM1494"/>
          <cell r="AO1494"/>
          <cell r="AP1494"/>
          <cell r="AQ1494"/>
          <cell r="AR1494"/>
          <cell r="AS1494">
            <v>12</v>
          </cell>
          <cell r="AT1494">
            <v>6</v>
          </cell>
          <cell r="AU1494">
            <v>6</v>
          </cell>
          <cell r="AV1494"/>
          <cell r="AW1494" t="str">
            <v/>
          </cell>
        </row>
        <row r="1495">
          <cell r="A1495">
            <v>1493</v>
          </cell>
          <cell r="B1495">
            <v>2025</v>
          </cell>
          <cell r="C1495"/>
          <cell r="D1495" t="str">
            <v>001fw00000BRAY7AAP</v>
          </cell>
          <cell r="E1495" t="str">
            <v>DARSHIL ENTERPRISES</v>
          </cell>
          <cell r="F1495" t="str">
            <v>MADHYA PRADESH</v>
          </cell>
          <cell r="G1495" t="str">
            <v>GWALIOR</v>
          </cell>
          <cell r="H1495">
            <v>0</v>
          </cell>
          <cell r="I1495" t="str">
            <v>SHALIKA ENTERPRISES PRIVATE LIMITED</v>
          </cell>
          <cell r="J1495" t="str">
            <v>Sudhir Garg</v>
          </cell>
          <cell r="K1495"/>
          <cell r="L1495" t="str">
            <v>001fw000003s8lGAAQ</v>
          </cell>
          <cell r="M1495" t="str">
            <v>North</v>
          </cell>
          <cell r="N1495">
            <v>474010</v>
          </cell>
          <cell r="O1495" t="str">
            <v>23CAIPM0994D1ZS</v>
          </cell>
          <cell r="P1495">
            <v>8085360347</v>
          </cell>
          <cell r="Q1495" t="str">
            <v>Nov'25</v>
          </cell>
          <cell r="R1495">
            <v>2026</v>
          </cell>
          <cell r="S1495"/>
          <cell r="T1495" t="str">
            <v/>
          </cell>
          <cell r="U1495">
            <v>0</v>
          </cell>
          <cell r="V1495" t="str">
            <v>Potential Not updated</v>
          </cell>
          <cell r="W1495"/>
          <cell r="X1495"/>
          <cell r="Y1495"/>
          <cell r="Z1495"/>
          <cell r="AA1495"/>
          <cell r="AB1495"/>
          <cell r="AC1495"/>
          <cell r="AD1495"/>
          <cell r="AE1495"/>
          <cell r="AF1495"/>
          <cell r="AG1495"/>
          <cell r="AH1495"/>
          <cell r="AI1495"/>
          <cell r="AJ1495"/>
          <cell r="AK1495"/>
          <cell r="AL1495"/>
          <cell r="AM1495"/>
          <cell r="AO1495"/>
          <cell r="AP1495"/>
          <cell r="AQ1495"/>
          <cell r="AR1495"/>
          <cell r="AS1495">
            <v>72.73</v>
          </cell>
          <cell r="AT1495">
            <v>19.989999999999998</v>
          </cell>
          <cell r="AU1495">
            <v>37</v>
          </cell>
          <cell r="AV1495">
            <v>33.58</v>
          </cell>
          <cell r="AW1495">
            <v>25</v>
          </cell>
        </row>
        <row r="1496">
          <cell r="A1496">
            <v>1494</v>
          </cell>
          <cell r="B1496">
            <v>2025</v>
          </cell>
          <cell r="C1496"/>
          <cell r="D1496" t="str">
            <v>001fw00000A56tkAAB</v>
          </cell>
          <cell r="E1496" t="str">
            <v>SHRI SHYAM ENTERPRISES</v>
          </cell>
          <cell r="F1496" t="str">
            <v>HARYANA</v>
          </cell>
          <cell r="G1496" t="str">
            <v>ROHTAK</v>
          </cell>
          <cell r="H1496">
            <v>0</v>
          </cell>
          <cell r="I1496" t="str">
            <v>JAI DURGA STEELS</v>
          </cell>
          <cell r="J1496" t="str">
            <v>Sunny Bhutani</v>
          </cell>
          <cell r="K1496"/>
          <cell r="L1496" t="str">
            <v>C12830</v>
          </cell>
          <cell r="M1496" t="str">
            <v>North</v>
          </cell>
          <cell r="N1496">
            <v>124514</v>
          </cell>
          <cell r="O1496" t="str">
            <v>06BESPA1256D1ZU</v>
          </cell>
          <cell r="P1496">
            <v>9315488777</v>
          </cell>
          <cell r="Q1496" t="str">
            <v>Nov'25</v>
          </cell>
          <cell r="R1496">
            <v>2026</v>
          </cell>
          <cell r="S1496"/>
          <cell r="T1496">
            <v>20</v>
          </cell>
          <cell r="U1496">
            <v>4.6860000000000008</v>
          </cell>
          <cell r="V1496" t="str">
            <v>Friendly</v>
          </cell>
          <cell r="W1496"/>
          <cell r="X1496"/>
          <cell r="Y1496"/>
          <cell r="Z1496"/>
          <cell r="AA1496"/>
          <cell r="AB1496"/>
          <cell r="AC1496"/>
          <cell r="AD1496"/>
          <cell r="AE1496"/>
          <cell r="AF1496"/>
          <cell r="AG1496"/>
          <cell r="AH1496"/>
          <cell r="AI1496"/>
          <cell r="AJ1496"/>
          <cell r="AK1496"/>
          <cell r="AL1496"/>
          <cell r="AM1496"/>
          <cell r="AO1496"/>
          <cell r="AP1496"/>
          <cell r="AQ1496"/>
          <cell r="AR1496"/>
          <cell r="AS1496">
            <v>24.05</v>
          </cell>
          <cell r="AT1496">
            <v>29.26</v>
          </cell>
          <cell r="AU1496">
            <v>44</v>
          </cell>
          <cell r="AV1496">
            <v>207.9</v>
          </cell>
          <cell r="AW1496">
            <v>12</v>
          </cell>
        </row>
        <row r="1497">
          <cell r="A1497">
            <v>1495</v>
          </cell>
          <cell r="B1497">
            <v>2025</v>
          </cell>
          <cell r="C1497"/>
          <cell r="D1497" t="str">
            <v>001fw00000BdScdAAF</v>
          </cell>
          <cell r="E1497" t="str">
            <v>S R IRON TRADERS</v>
          </cell>
          <cell r="F1497" t="str">
            <v>PUNJAB</v>
          </cell>
          <cell r="G1497" t="str">
            <v>AMRITSAR</v>
          </cell>
          <cell r="H1497">
            <v>0</v>
          </cell>
          <cell r="I1497" t="str">
            <v>MAHAVIR STEEL CORPORATION</v>
          </cell>
          <cell r="J1497" t="str">
            <v>Abhishek Wadhwa</v>
          </cell>
          <cell r="K1497"/>
          <cell r="L1497" t="str">
            <v>0015g00001ghemj</v>
          </cell>
          <cell r="M1497" t="str">
            <v>North</v>
          </cell>
          <cell r="N1497">
            <v>143001</v>
          </cell>
          <cell r="O1497" t="str">
            <v>03AAQPG7577E1ZJ</v>
          </cell>
          <cell r="P1497">
            <v>917307606485</v>
          </cell>
          <cell r="Q1497" t="str">
            <v>Nov'25</v>
          </cell>
          <cell r="R1497">
            <v>2026</v>
          </cell>
          <cell r="S1497"/>
          <cell r="T1497">
            <v>50</v>
          </cell>
          <cell r="U1497">
            <v>0</v>
          </cell>
          <cell r="V1497" t="str">
            <v>Minor</v>
          </cell>
          <cell r="W1497"/>
          <cell r="X1497"/>
          <cell r="Y1497"/>
          <cell r="Z1497"/>
          <cell r="AA1497"/>
          <cell r="AB1497"/>
          <cell r="AC1497"/>
          <cell r="AD1497"/>
          <cell r="AE1497"/>
          <cell r="AF1497"/>
          <cell r="AG1497"/>
          <cell r="AH1497"/>
          <cell r="AI1497"/>
          <cell r="AJ1497"/>
          <cell r="AK1497"/>
          <cell r="AL1497"/>
          <cell r="AM1497"/>
          <cell r="AO1497"/>
          <cell r="AP1497"/>
          <cell r="AQ1497"/>
          <cell r="AR1497"/>
          <cell r="AS1497">
            <v>57.4</v>
          </cell>
          <cell r="AU1497"/>
          <cell r="AV1497"/>
          <cell r="AW1497" t="str">
            <v/>
          </cell>
        </row>
        <row r="1498">
          <cell r="A1498">
            <v>1496</v>
          </cell>
          <cell r="B1498">
            <v>2025</v>
          </cell>
          <cell r="C1498"/>
          <cell r="D1498" t="str">
            <v>001fw00000Bq0dXAAR</v>
          </cell>
          <cell r="E1498" t="str">
            <v>SHIVAM STEEL</v>
          </cell>
          <cell r="F1498" t="str">
            <v>DELHI</v>
          </cell>
          <cell r="G1498" t="str">
            <v>SOUTH WEST</v>
          </cell>
          <cell r="H1498">
            <v>0</v>
          </cell>
          <cell r="I1498" t="str">
            <v>MAHENDRA STEELS</v>
          </cell>
          <cell r="J1498" t="str">
            <v>Aman kumar</v>
          </cell>
          <cell r="K1498"/>
          <cell r="L1498" t="str">
            <v>C12832</v>
          </cell>
          <cell r="M1498" t="str">
            <v>North</v>
          </cell>
          <cell r="N1498">
            <v>110071</v>
          </cell>
          <cell r="O1498" t="str">
            <v>07AVDPK0148B1Z6</v>
          </cell>
          <cell r="P1498">
            <v>9910039406</v>
          </cell>
          <cell r="Q1498" t="str">
            <v>Nov'25</v>
          </cell>
          <cell r="R1498">
            <v>2026</v>
          </cell>
          <cell r="S1498"/>
          <cell r="T1498" t="str">
            <v/>
          </cell>
          <cell r="U1498">
            <v>0</v>
          </cell>
          <cell r="V1498" t="str">
            <v>Potential Not updated</v>
          </cell>
          <cell r="W1498"/>
          <cell r="X1498"/>
          <cell r="Y1498"/>
          <cell r="Z1498"/>
          <cell r="AA1498"/>
          <cell r="AB1498"/>
          <cell r="AC1498"/>
          <cell r="AD1498"/>
          <cell r="AE1498"/>
          <cell r="AF1498"/>
          <cell r="AG1498"/>
          <cell r="AH1498"/>
          <cell r="AI1498"/>
          <cell r="AJ1498"/>
          <cell r="AK1498"/>
          <cell r="AL1498"/>
          <cell r="AM1498"/>
          <cell r="AO1498"/>
          <cell r="AP1498"/>
          <cell r="AQ1498"/>
          <cell r="AR1498"/>
          <cell r="AS1498">
            <v>12.01</v>
          </cell>
          <cell r="AU1498"/>
          <cell r="AV1498"/>
          <cell r="AW1498">
            <v>3</v>
          </cell>
        </row>
        <row r="1499">
          <cell r="A1499">
            <v>1497</v>
          </cell>
          <cell r="B1499">
            <v>2025</v>
          </cell>
          <cell r="C1499"/>
          <cell r="D1499" t="str">
            <v>001fw00000BpRsiAAF</v>
          </cell>
          <cell r="E1499" t="str">
            <v>GARG IRON STORE</v>
          </cell>
          <cell r="F1499" t="str">
            <v>PUNJAB</v>
          </cell>
          <cell r="G1499" t="str">
            <v>MOGA</v>
          </cell>
          <cell r="H1499">
            <v>0</v>
          </cell>
          <cell r="I1499" t="str">
            <v>PAL CEMENT AND STEEL PVT. LTD.</v>
          </cell>
          <cell r="J1499" t="str">
            <v>Abhishek Wadhwa</v>
          </cell>
          <cell r="K1499"/>
          <cell r="L1499" t="str">
            <v>C12827</v>
          </cell>
          <cell r="M1499" t="str">
            <v>North</v>
          </cell>
          <cell r="N1499">
            <v>142055</v>
          </cell>
          <cell r="O1499" t="str">
            <v>03BUZPK7095P1ZG</v>
          </cell>
          <cell r="P1499">
            <v>9888602900</v>
          </cell>
          <cell r="Q1499" t="str">
            <v>Nov'25</v>
          </cell>
          <cell r="R1499">
            <v>2026</v>
          </cell>
          <cell r="S1499"/>
          <cell r="T1499" t="str">
            <v/>
          </cell>
          <cell r="U1499">
            <v>0</v>
          </cell>
          <cell r="V1499" t="str">
            <v>Potential Not updated</v>
          </cell>
          <cell r="W1499"/>
          <cell r="X1499"/>
          <cell r="Y1499"/>
          <cell r="Z1499"/>
          <cell r="AA1499"/>
          <cell r="AB1499"/>
          <cell r="AC1499"/>
          <cell r="AD1499"/>
          <cell r="AE1499"/>
          <cell r="AF1499"/>
          <cell r="AG1499"/>
          <cell r="AH1499"/>
          <cell r="AI1499"/>
          <cell r="AJ1499"/>
          <cell r="AK1499"/>
          <cell r="AL1499"/>
          <cell r="AM1499"/>
          <cell r="AO1499"/>
          <cell r="AP1499"/>
          <cell r="AQ1499"/>
          <cell r="AR1499"/>
          <cell r="AS1499">
            <v>25.62</v>
          </cell>
          <cell r="AU1499"/>
          <cell r="AV1499"/>
          <cell r="AW1499" t="str">
            <v/>
          </cell>
        </row>
        <row r="1500">
          <cell r="A1500">
            <v>1498</v>
          </cell>
          <cell r="B1500">
            <v>2025</v>
          </cell>
          <cell r="C1500"/>
          <cell r="D1500" t="str">
            <v>0015g00001cdSIzAAM</v>
          </cell>
          <cell r="E1500" t="str">
            <v>Arvìnd steel and cement</v>
          </cell>
          <cell r="F1500" t="str">
            <v>UTTAR PRADESH</v>
          </cell>
          <cell r="G1500" t="str">
            <v>BAREILLY</v>
          </cell>
          <cell r="H1500" t="str">
            <v>Bareilly</v>
          </cell>
          <cell r="I1500" t="str">
            <v>Khandelwal Associates</v>
          </cell>
          <cell r="J1500" t="str">
            <v>SHIV KUMAR</v>
          </cell>
          <cell r="K1500"/>
          <cell r="L1500" t="str">
            <v>C12818</v>
          </cell>
          <cell r="M1500" t="str">
            <v>North</v>
          </cell>
          <cell r="N1500">
            <v>243003</v>
          </cell>
          <cell r="O1500" t="str">
            <v>09ABIPL2966Q1ZT</v>
          </cell>
          <cell r="P1500">
            <v>9837634393</v>
          </cell>
          <cell r="Q1500" t="str">
            <v>Nov'25</v>
          </cell>
          <cell r="R1500">
            <v>2026</v>
          </cell>
          <cell r="S1500"/>
          <cell r="T1500">
            <v>50</v>
          </cell>
          <cell r="U1500">
            <v>2.6666666666666665E-2</v>
          </cell>
          <cell r="V1500" t="str">
            <v>Minor</v>
          </cell>
          <cell r="W1500"/>
          <cell r="X1500"/>
          <cell r="Y1500"/>
          <cell r="Z1500"/>
          <cell r="AA1500"/>
          <cell r="AB1500"/>
          <cell r="AC1500"/>
          <cell r="AD1500"/>
          <cell r="AE1500"/>
          <cell r="AF1500"/>
          <cell r="AG1500"/>
          <cell r="AH1500"/>
          <cell r="AI1500"/>
          <cell r="AJ1500"/>
          <cell r="AK1500"/>
          <cell r="AL1500"/>
          <cell r="AM1500"/>
          <cell r="AO1500"/>
          <cell r="AP1500"/>
          <cell r="AQ1500"/>
          <cell r="AR1500"/>
          <cell r="AS1500">
            <v>3</v>
          </cell>
          <cell r="AT1500">
            <v>2</v>
          </cell>
          <cell r="AU1500">
            <v>2</v>
          </cell>
          <cell r="AV1500"/>
          <cell r="AW1500">
            <v>3</v>
          </cell>
        </row>
        <row r="1501">
          <cell r="A1501">
            <v>1499</v>
          </cell>
          <cell r="B1501">
            <v>2025</v>
          </cell>
          <cell r="C1501"/>
          <cell r="D1501" t="str">
            <v>001fw00000BuWQMAA3</v>
          </cell>
          <cell r="E1501" t="str">
            <v>NIKHIL ENTERPRISES</v>
          </cell>
          <cell r="F1501" t="str">
            <v>HARYANA</v>
          </cell>
          <cell r="G1501" t="str">
            <v>FARIDABAD</v>
          </cell>
          <cell r="H1501">
            <v>0</v>
          </cell>
          <cell r="I1501" t="str">
            <v>NIKUNJ UDYOG</v>
          </cell>
          <cell r="J1501" t="str">
            <v>Rahul Chauhan</v>
          </cell>
          <cell r="K1501"/>
          <cell r="L1501" t="str">
            <v>C12828</v>
          </cell>
          <cell r="M1501" t="str">
            <v>North</v>
          </cell>
          <cell r="N1501">
            <v>121001</v>
          </cell>
          <cell r="O1501" t="str">
            <v>06BTCPD7782A1ZZ</v>
          </cell>
          <cell r="P1501">
            <v>9582577702</v>
          </cell>
          <cell r="Q1501" t="str">
            <v>Nov'25</v>
          </cell>
          <cell r="R1501">
            <v>2026</v>
          </cell>
          <cell r="S1501"/>
          <cell r="T1501">
            <v>120</v>
          </cell>
          <cell r="U1501">
            <v>0</v>
          </cell>
          <cell r="V1501" t="str">
            <v>Challenger</v>
          </cell>
          <cell r="W1501"/>
          <cell r="X1501"/>
          <cell r="Y1501"/>
          <cell r="Z1501"/>
          <cell r="AA1501"/>
          <cell r="AB1501"/>
          <cell r="AC1501"/>
          <cell r="AD1501"/>
          <cell r="AE1501"/>
          <cell r="AF1501"/>
          <cell r="AG1501"/>
          <cell r="AH1501"/>
          <cell r="AI1501"/>
          <cell r="AJ1501"/>
          <cell r="AK1501"/>
          <cell r="AL1501"/>
          <cell r="AM1501"/>
          <cell r="AO1501"/>
          <cell r="AP1501"/>
          <cell r="AQ1501"/>
          <cell r="AR1501"/>
          <cell r="AS1501">
            <v>23.7</v>
          </cell>
          <cell r="AU1501"/>
          <cell r="AV1501"/>
          <cell r="AW1501" t="str">
            <v/>
          </cell>
        </row>
        <row r="1502">
          <cell r="A1502">
            <v>1500</v>
          </cell>
          <cell r="B1502">
            <v>2025</v>
          </cell>
          <cell r="C1502"/>
          <cell r="D1502" t="str">
            <v>0015g00001gufKiAAI</v>
          </cell>
          <cell r="E1502" t="str">
            <v>SHRI KRISHNA CEMENT STORE</v>
          </cell>
          <cell r="F1502" t="str">
            <v>PUNJAB</v>
          </cell>
          <cell r="G1502" t="str">
            <v>SRI MUKTSAR SAHIB</v>
          </cell>
          <cell r="H1502" t="str">
            <v>Malout</v>
          </cell>
          <cell r="I1502" t="str">
            <v>Tanvi Sales</v>
          </cell>
          <cell r="J1502" t="str">
            <v>Sonu Kumar</v>
          </cell>
          <cell r="K1502"/>
          <cell r="L1502" t="str">
            <v>001J100000Vo0ZgIAJ</v>
          </cell>
          <cell r="M1502" t="str">
            <v>North</v>
          </cell>
          <cell r="N1502">
            <v>151211</v>
          </cell>
          <cell r="O1502" t="str">
            <v>03ARHPK9291K1ZD</v>
          </cell>
          <cell r="P1502">
            <v>9728394527</v>
          </cell>
          <cell r="Q1502" t="str">
            <v>Nov'25</v>
          </cell>
          <cell r="R1502">
            <v>2026</v>
          </cell>
          <cell r="S1502"/>
          <cell r="T1502">
            <v>50</v>
          </cell>
          <cell r="U1502">
            <v>0.09</v>
          </cell>
          <cell r="V1502" t="str">
            <v>Minor</v>
          </cell>
          <cell r="W1502"/>
          <cell r="X1502"/>
          <cell r="Y1502"/>
          <cell r="Z1502"/>
          <cell r="AA1502"/>
          <cell r="AB1502"/>
          <cell r="AC1502"/>
          <cell r="AD1502"/>
          <cell r="AE1502"/>
          <cell r="AF1502"/>
          <cell r="AG1502"/>
          <cell r="AH1502"/>
          <cell r="AI1502"/>
          <cell r="AJ1502"/>
          <cell r="AK1502"/>
          <cell r="AL1502"/>
          <cell r="AM1502"/>
          <cell r="AO1502"/>
          <cell r="AP1502"/>
          <cell r="AQ1502"/>
          <cell r="AR1502"/>
          <cell r="AS1502">
            <v>14.9</v>
          </cell>
          <cell r="AT1502">
            <v>13.5</v>
          </cell>
          <cell r="AU1502"/>
          <cell r="AV1502"/>
          <cell r="AW1502" t="str">
            <v/>
          </cell>
        </row>
        <row r="1503">
          <cell r="A1503">
            <v>1501</v>
          </cell>
          <cell r="B1503">
            <v>2025</v>
          </cell>
          <cell r="C1503"/>
          <cell r="D1503" t="str">
            <v>001fw000006hGJ2AAM</v>
          </cell>
          <cell r="E1503" t="str">
            <v>SHREYANSH BUILDING MATERIRL</v>
          </cell>
          <cell r="F1503" t="str">
            <v>UTTAR PRADESH</v>
          </cell>
          <cell r="G1503" t="str">
            <v>AZAMGARH</v>
          </cell>
          <cell r="H1503">
            <v>0</v>
          </cell>
          <cell r="I1503" t="str">
            <v>GOBINDGARH IRON LLP</v>
          </cell>
          <cell r="J1503" t="str">
            <v>Mohd Ansari</v>
          </cell>
          <cell r="K1503"/>
          <cell r="L1503" t="str">
            <v>C12817</v>
          </cell>
          <cell r="M1503" t="str">
            <v>North</v>
          </cell>
          <cell r="N1503">
            <v>276001</v>
          </cell>
          <cell r="O1503" t="str">
            <v>09ASYPY4788R1ZQ</v>
          </cell>
          <cell r="P1503">
            <v>8175065361</v>
          </cell>
          <cell r="Q1503" t="str">
            <v>Nov'25</v>
          </cell>
          <cell r="R1503">
            <v>2026</v>
          </cell>
          <cell r="S1503"/>
          <cell r="T1503">
            <v>10</v>
          </cell>
          <cell r="U1503">
            <v>0.26666666666666666</v>
          </cell>
          <cell r="V1503" t="str">
            <v>Friendly</v>
          </cell>
          <cell r="W1503"/>
          <cell r="X1503"/>
          <cell r="Y1503"/>
          <cell r="Z1503"/>
          <cell r="AA1503"/>
          <cell r="AB1503"/>
          <cell r="AC1503"/>
          <cell r="AD1503"/>
          <cell r="AE1503"/>
          <cell r="AF1503"/>
          <cell r="AG1503"/>
          <cell r="AH1503"/>
          <cell r="AI1503"/>
          <cell r="AJ1503"/>
          <cell r="AK1503"/>
          <cell r="AL1503"/>
          <cell r="AM1503"/>
          <cell r="AO1503"/>
          <cell r="AP1503"/>
          <cell r="AQ1503"/>
          <cell r="AR1503"/>
          <cell r="AS1503">
            <v>10</v>
          </cell>
          <cell r="AU1503">
            <v>8</v>
          </cell>
          <cell r="AV1503"/>
          <cell r="AW1503">
            <v>2</v>
          </cell>
        </row>
        <row r="1504">
          <cell r="A1504">
            <v>1502</v>
          </cell>
          <cell r="B1504">
            <v>2025</v>
          </cell>
          <cell r="C1504"/>
          <cell r="D1504" t="str">
            <v>001J100000VnyubIAB</v>
          </cell>
          <cell r="E1504" t="str">
            <v>M/S JAISWAL TRADERS</v>
          </cell>
          <cell r="F1504" t="str">
            <v>UTTAR PRADESH</v>
          </cell>
          <cell r="G1504" t="str">
            <v>BALLIA</v>
          </cell>
          <cell r="H1504">
            <v>0</v>
          </cell>
          <cell r="I1504" t="str">
            <v>GOBINDGARH IRON LLP</v>
          </cell>
          <cell r="J1504" t="str">
            <v>Mohd Ansari</v>
          </cell>
          <cell r="K1504"/>
          <cell r="L1504" t="str">
            <v>C12817</v>
          </cell>
          <cell r="M1504" t="str">
            <v>North</v>
          </cell>
          <cell r="N1504">
            <v>221712</v>
          </cell>
          <cell r="O1504" t="str">
            <v>09ATGPJ9589G1ZZ</v>
          </cell>
          <cell r="P1504">
            <v>9044107812</v>
          </cell>
          <cell r="Q1504" t="str">
            <v>Nov'25</v>
          </cell>
          <cell r="R1504">
            <v>2026</v>
          </cell>
          <cell r="S1504"/>
          <cell r="T1504">
            <v>5</v>
          </cell>
          <cell r="U1504">
            <v>0.6</v>
          </cell>
          <cell r="V1504" t="str">
            <v>Friendly</v>
          </cell>
          <cell r="W1504"/>
          <cell r="X1504"/>
          <cell r="Y1504"/>
          <cell r="Z1504"/>
          <cell r="AA1504"/>
          <cell r="AB1504"/>
          <cell r="AC1504"/>
          <cell r="AD1504"/>
          <cell r="AE1504"/>
          <cell r="AF1504"/>
          <cell r="AG1504"/>
          <cell r="AH1504"/>
          <cell r="AI1504"/>
          <cell r="AJ1504"/>
          <cell r="AK1504"/>
          <cell r="AL1504"/>
          <cell r="AM1504"/>
          <cell r="AO1504"/>
          <cell r="AP1504"/>
          <cell r="AQ1504"/>
          <cell r="AR1504"/>
          <cell r="AS1504">
            <v>10</v>
          </cell>
          <cell r="AU1504">
            <v>9</v>
          </cell>
          <cell r="AV1504"/>
          <cell r="AW1504">
            <v>9</v>
          </cell>
        </row>
        <row r="1505">
          <cell r="A1505">
            <v>1503</v>
          </cell>
          <cell r="B1505">
            <v>2025</v>
          </cell>
          <cell r="C1505"/>
          <cell r="D1505" t="str">
            <v>0015g00001c44cLAAQ</v>
          </cell>
          <cell r="E1505" t="str">
            <v>Shyam traders</v>
          </cell>
          <cell r="F1505" t="str">
            <v>DELHI</v>
          </cell>
          <cell r="G1505" t="str">
            <v>EAST</v>
          </cell>
          <cell r="H1505" t="str">
            <v>Mayur Vihar</v>
          </cell>
          <cell r="I1505" t="str">
            <v>MAHENDRA STEELS</v>
          </cell>
          <cell r="J1505" t="str">
            <v>Aashish Goyal</v>
          </cell>
          <cell r="K1505"/>
          <cell r="L1505" t="str">
            <v>C12832</v>
          </cell>
          <cell r="M1505" t="str">
            <v>North</v>
          </cell>
          <cell r="N1505">
            <v>110092</v>
          </cell>
          <cell r="O1505" t="str">
            <v>07BVWPS5115C1ZB</v>
          </cell>
          <cell r="P1505">
            <v>9999433503</v>
          </cell>
          <cell r="Q1505" t="str">
            <v>Nov'25</v>
          </cell>
          <cell r="R1505">
            <v>2026</v>
          </cell>
          <cell r="S1505"/>
          <cell r="T1505">
            <v>100</v>
          </cell>
          <cell r="U1505">
            <v>0</v>
          </cell>
          <cell r="V1505" t="str">
            <v>Challenger</v>
          </cell>
          <cell r="W1505"/>
          <cell r="X1505"/>
          <cell r="Y1505"/>
          <cell r="Z1505"/>
          <cell r="AA1505"/>
          <cell r="AB1505"/>
          <cell r="AC1505"/>
          <cell r="AD1505"/>
          <cell r="AE1505"/>
          <cell r="AF1505"/>
          <cell r="AG1505"/>
          <cell r="AH1505"/>
          <cell r="AI1505"/>
          <cell r="AJ1505"/>
          <cell r="AK1505"/>
          <cell r="AL1505"/>
          <cell r="AM1505"/>
          <cell r="AO1505"/>
          <cell r="AP1505"/>
          <cell r="AQ1505"/>
          <cell r="AR1505"/>
          <cell r="AS1505">
            <v>3</v>
          </cell>
          <cell r="AU1505"/>
          <cell r="AV1505"/>
          <cell r="AW1505" t="str">
            <v/>
          </cell>
        </row>
        <row r="1506">
          <cell r="A1506">
            <v>1504</v>
          </cell>
          <cell r="B1506">
            <v>2025</v>
          </cell>
          <cell r="C1506"/>
          <cell r="D1506" t="str">
            <v>001fw00000BFLXGAA5</v>
          </cell>
          <cell r="E1506" t="str">
            <v>SHREE SHYAM BALAJI STEEL</v>
          </cell>
          <cell r="F1506" t="str">
            <v>DELHI</v>
          </cell>
          <cell r="G1506" t="str">
            <v>SOUTH WEST</v>
          </cell>
          <cell r="H1506">
            <v>0</v>
          </cell>
          <cell r="I1506" t="str">
            <v>MAHENDRA STEELS</v>
          </cell>
          <cell r="J1506" t="str">
            <v>Aman kumar</v>
          </cell>
          <cell r="K1506"/>
          <cell r="L1506" t="str">
            <v>C12832</v>
          </cell>
          <cell r="M1506" t="str">
            <v>North</v>
          </cell>
          <cell r="N1506">
            <v>110045</v>
          </cell>
          <cell r="O1506" t="str">
            <v>07AXRPS1910K2Z0</v>
          </cell>
          <cell r="P1506">
            <v>9625524699</v>
          </cell>
          <cell r="Q1506" t="str">
            <v>Nov'25</v>
          </cell>
          <cell r="R1506">
            <v>2026</v>
          </cell>
          <cell r="S1506"/>
          <cell r="T1506">
            <v>100</v>
          </cell>
          <cell r="U1506">
            <v>5.33E-2</v>
          </cell>
          <cell r="V1506" t="str">
            <v>Challenger</v>
          </cell>
          <cell r="W1506"/>
          <cell r="X1506"/>
          <cell r="Y1506"/>
          <cell r="Z1506"/>
          <cell r="AA1506"/>
          <cell r="AB1506"/>
          <cell r="AC1506"/>
          <cell r="AD1506"/>
          <cell r="AE1506"/>
          <cell r="AF1506"/>
          <cell r="AG1506"/>
          <cell r="AH1506"/>
          <cell r="AI1506"/>
          <cell r="AJ1506"/>
          <cell r="AK1506"/>
          <cell r="AL1506"/>
          <cell r="AM1506"/>
          <cell r="AO1506"/>
          <cell r="AP1506"/>
          <cell r="AQ1506"/>
          <cell r="AR1506"/>
          <cell r="AS1506">
            <v>11</v>
          </cell>
          <cell r="AT1506">
            <v>11.99</v>
          </cell>
          <cell r="AU1506">
            <v>4</v>
          </cell>
          <cell r="AV1506"/>
          <cell r="AW1506">
            <v>11</v>
          </cell>
        </row>
        <row r="1507">
          <cell r="A1507">
            <v>1505</v>
          </cell>
          <cell r="B1507">
            <v>2025</v>
          </cell>
          <cell r="C1507"/>
          <cell r="D1507" t="str">
            <v>001fw00000CF0YlAAL</v>
          </cell>
          <cell r="E1507" t="str">
            <v>AGRAWAL IRON STORE</v>
          </cell>
          <cell r="F1507" t="str">
            <v>MADHYA PRADESH</v>
          </cell>
          <cell r="G1507" t="str">
            <v>GWALIOR</v>
          </cell>
          <cell r="H1507">
            <v>0</v>
          </cell>
          <cell r="I1507" t="str">
            <v>SHALIKA ENTERPRISES PRIVATE LIMITED</v>
          </cell>
          <cell r="J1507" t="str">
            <v>Sudhir Garg</v>
          </cell>
          <cell r="K1507"/>
          <cell r="L1507" t="str">
            <v>001fw000003s8lGAAQ</v>
          </cell>
          <cell r="M1507" t="str">
            <v>North</v>
          </cell>
          <cell r="N1507">
            <v>474006</v>
          </cell>
          <cell r="O1507" t="str">
            <v>23AFZPA2354R1ZW</v>
          </cell>
          <cell r="P1507">
            <v>9424547919</v>
          </cell>
          <cell r="Q1507" t="str">
            <v>Nov'25</v>
          </cell>
          <cell r="R1507">
            <v>2026</v>
          </cell>
          <cell r="S1507"/>
          <cell r="T1507">
            <v>50</v>
          </cell>
          <cell r="U1507">
            <v>0.3080666666666666</v>
          </cell>
          <cell r="V1507" t="str">
            <v>Friendly</v>
          </cell>
          <cell r="W1507"/>
          <cell r="X1507"/>
          <cell r="Y1507"/>
          <cell r="Z1507"/>
          <cell r="AA1507"/>
          <cell r="AB1507"/>
          <cell r="AC1507"/>
          <cell r="AD1507"/>
          <cell r="AE1507"/>
          <cell r="AF1507"/>
          <cell r="AG1507"/>
          <cell r="AH1507"/>
          <cell r="AI1507"/>
          <cell r="AJ1507"/>
          <cell r="AK1507"/>
          <cell r="AL1507"/>
          <cell r="AM1507"/>
          <cell r="AO1507"/>
          <cell r="AP1507"/>
          <cell r="AQ1507"/>
          <cell r="AR1507"/>
          <cell r="AS1507">
            <v>9.25</v>
          </cell>
          <cell r="AT1507">
            <v>22.16</v>
          </cell>
          <cell r="AU1507">
            <v>12</v>
          </cell>
          <cell r="AV1507">
            <v>12.05</v>
          </cell>
          <cell r="AW1507" t="str">
            <v/>
          </cell>
        </row>
        <row r="1508">
          <cell r="A1508">
            <v>1506</v>
          </cell>
          <cell r="B1508">
            <v>2025</v>
          </cell>
          <cell r="C1508"/>
          <cell r="D1508" t="str">
            <v>001J1000007nQ7CIAU</v>
          </cell>
          <cell r="E1508" t="str">
            <v>M/S  GULZARI LAL KANTHI RAM AND SONS</v>
          </cell>
          <cell r="F1508" t="str">
            <v>UTTAR PRADESH</v>
          </cell>
          <cell r="G1508" t="str">
            <v>BAREILLY</v>
          </cell>
          <cell r="H1508" t="str">
            <v>Gajraula</v>
          </cell>
          <cell r="I1508" t="str">
            <v>Khandelwal Associates</v>
          </cell>
          <cell r="J1508" t="str">
            <v>SHIV KUMAR</v>
          </cell>
          <cell r="K1508"/>
          <cell r="L1508" t="str">
            <v>C12818</v>
          </cell>
          <cell r="M1508" t="str">
            <v>North</v>
          </cell>
          <cell r="N1508">
            <v>243001</v>
          </cell>
          <cell r="O1508" t="str">
            <v>09ACFPG1550J1ZQ</v>
          </cell>
          <cell r="P1508">
            <v>9758007452</v>
          </cell>
          <cell r="Q1508" t="str">
            <v>Nov'25</v>
          </cell>
          <cell r="R1508">
            <v>2026</v>
          </cell>
          <cell r="S1508"/>
          <cell r="T1508">
            <v>200</v>
          </cell>
          <cell r="U1508">
            <v>0.03</v>
          </cell>
          <cell r="V1508" t="str">
            <v>Challenger</v>
          </cell>
          <cell r="W1508"/>
          <cell r="X1508"/>
          <cell r="Y1508"/>
          <cell r="Z1508"/>
          <cell r="AA1508"/>
          <cell r="AB1508"/>
          <cell r="AC1508"/>
          <cell r="AD1508"/>
          <cell r="AE1508"/>
          <cell r="AF1508"/>
          <cell r="AG1508"/>
          <cell r="AH1508"/>
          <cell r="AI1508"/>
          <cell r="AJ1508"/>
          <cell r="AK1508"/>
          <cell r="AL1508"/>
          <cell r="AM1508"/>
          <cell r="AO1508"/>
          <cell r="AP1508"/>
          <cell r="AQ1508"/>
          <cell r="AR1508"/>
          <cell r="AS1508">
            <v>12</v>
          </cell>
          <cell r="AT1508">
            <v>8</v>
          </cell>
          <cell r="AU1508">
            <v>10</v>
          </cell>
          <cell r="AV1508"/>
          <cell r="AW1508">
            <v>6</v>
          </cell>
        </row>
        <row r="1509">
          <cell r="A1509">
            <v>1507</v>
          </cell>
          <cell r="B1509">
            <v>2025</v>
          </cell>
          <cell r="C1509"/>
          <cell r="D1509" t="str">
            <v>001J100000VnSRDIA3</v>
          </cell>
          <cell r="E1509" t="str">
            <v>SHREE R K TRADERS</v>
          </cell>
          <cell r="F1509" t="str">
            <v>WEST BENGAL</v>
          </cell>
          <cell r="G1509" t="str">
            <v>JALPAIGURI</v>
          </cell>
          <cell r="H1509">
            <v>0</v>
          </cell>
          <cell r="I1509" t="str">
            <v>SILIGURI BUILDERS STORES</v>
          </cell>
          <cell r="J1509" t="str">
            <v>Abu Hossain</v>
          </cell>
          <cell r="K1509"/>
          <cell r="L1509" t="str">
            <v>001J100000VngoPIAR</v>
          </cell>
          <cell r="M1509" t="str">
            <v>East</v>
          </cell>
          <cell r="N1509">
            <v>735135</v>
          </cell>
          <cell r="O1509" t="str">
            <v>19AKRPN5880C1ZN</v>
          </cell>
          <cell r="P1509">
            <v>9800358552</v>
          </cell>
          <cell r="Q1509" t="str">
            <v>Nov'25</v>
          </cell>
          <cell r="R1509">
            <v>2026</v>
          </cell>
          <cell r="S1509"/>
          <cell r="T1509">
            <v>40</v>
          </cell>
          <cell r="U1509">
            <v>0.10041666666666667</v>
          </cell>
          <cell r="V1509" t="str">
            <v>Friendly</v>
          </cell>
          <cell r="W1509"/>
          <cell r="X1509"/>
          <cell r="Y1509"/>
          <cell r="Z1509"/>
          <cell r="AA1509"/>
          <cell r="AB1509"/>
          <cell r="AC1509"/>
          <cell r="AD1509"/>
          <cell r="AE1509"/>
          <cell r="AF1509"/>
          <cell r="AG1509"/>
          <cell r="AH1509"/>
          <cell r="AI1509"/>
          <cell r="AJ1509"/>
          <cell r="AK1509"/>
          <cell r="AL1509"/>
          <cell r="AM1509"/>
          <cell r="AO1509"/>
          <cell r="AP1509"/>
          <cell r="AQ1509"/>
          <cell r="AR1509"/>
          <cell r="AS1509">
            <v>2.52</v>
          </cell>
          <cell r="AT1509">
            <v>7.05</v>
          </cell>
          <cell r="AU1509">
            <v>2</v>
          </cell>
          <cell r="AV1509">
            <v>3</v>
          </cell>
          <cell r="AW1509" t="str">
            <v/>
          </cell>
        </row>
        <row r="1510">
          <cell r="A1510">
            <v>1508</v>
          </cell>
          <cell r="B1510">
            <v>2025</v>
          </cell>
          <cell r="C1510"/>
          <cell r="D1510" t="str">
            <v>0015g00001UBHnfAAH</v>
          </cell>
          <cell r="E1510" t="str">
            <v>Mahi Sales/Steel Centre</v>
          </cell>
          <cell r="F1510" t="str">
            <v>MADHYA PRADESH</v>
          </cell>
          <cell r="G1510" t="str">
            <v>BHOPAL</v>
          </cell>
          <cell r="H1510" t="str">
            <v>Huzur</v>
          </cell>
          <cell r="I1510" t="str">
            <v>Global Steel</v>
          </cell>
          <cell r="J1510" t="str">
            <v>Rubean Luther</v>
          </cell>
          <cell r="K1510"/>
          <cell r="L1510" t="str">
            <v>C13471</v>
          </cell>
          <cell r="M1510" t="str">
            <v>Central</v>
          </cell>
          <cell r="N1510">
            <v>462001</v>
          </cell>
          <cell r="O1510" t="str">
            <v>23DFUPB0941B1ZX</v>
          </cell>
          <cell r="P1510">
            <v>9329008886</v>
          </cell>
          <cell r="Q1510" t="str">
            <v>Nov'25</v>
          </cell>
          <cell r="R1510">
            <v>2026</v>
          </cell>
          <cell r="S1510"/>
          <cell r="T1510">
            <v>150</v>
          </cell>
          <cell r="U1510">
            <v>4.0000000000000001E-3</v>
          </cell>
          <cell r="V1510" t="str">
            <v>Challenger</v>
          </cell>
          <cell r="W1510"/>
          <cell r="X1510"/>
          <cell r="Y1510"/>
          <cell r="Z1510"/>
          <cell r="AA1510"/>
          <cell r="AB1510"/>
          <cell r="AC1510"/>
          <cell r="AD1510"/>
          <cell r="AE1510"/>
          <cell r="AF1510"/>
          <cell r="AG1510"/>
          <cell r="AH1510"/>
          <cell r="AI1510"/>
          <cell r="AJ1510"/>
          <cell r="AK1510"/>
          <cell r="AL1510"/>
          <cell r="AM1510"/>
          <cell r="AO1510"/>
          <cell r="AP1510"/>
          <cell r="AQ1510"/>
          <cell r="AR1510"/>
          <cell r="AS1510">
            <v>7</v>
          </cell>
          <cell r="AU1510"/>
          <cell r="AV1510">
            <v>1.8</v>
          </cell>
          <cell r="AW1510" t="str">
            <v/>
          </cell>
        </row>
        <row r="1511">
          <cell r="A1511">
            <v>1509</v>
          </cell>
          <cell r="B1511">
            <v>2025</v>
          </cell>
          <cell r="C1511"/>
          <cell r="D1511" t="str">
            <v>001J100000TrNgzIAF</v>
          </cell>
          <cell r="E1511" t="str">
            <v>RAI TRADERS</v>
          </cell>
          <cell r="F1511" t="str">
            <v>MADHYA PRADESH</v>
          </cell>
          <cell r="G1511" t="str">
            <v>BHOPAL</v>
          </cell>
          <cell r="H1511" t="str">
            <v>Bhopal</v>
          </cell>
          <cell r="I1511" t="str">
            <v>Global Steel</v>
          </cell>
          <cell r="J1511" t="str">
            <v>Rubean Luther</v>
          </cell>
          <cell r="K1511"/>
          <cell r="L1511" t="str">
            <v>C13471</v>
          </cell>
          <cell r="M1511" t="str">
            <v>Central</v>
          </cell>
          <cell r="N1511">
            <v>462026</v>
          </cell>
          <cell r="O1511" t="str">
            <v>23CBSPA9171M1Z6</v>
          </cell>
          <cell r="P1511">
            <v>9111028059</v>
          </cell>
          <cell r="Q1511" t="str">
            <v>Nov'25</v>
          </cell>
          <cell r="R1511">
            <v>2026</v>
          </cell>
          <cell r="S1511"/>
          <cell r="T1511">
            <v>40</v>
          </cell>
          <cell r="U1511">
            <v>4.583333333333333E-2</v>
          </cell>
          <cell r="V1511" t="str">
            <v>Minor</v>
          </cell>
          <cell r="W1511"/>
          <cell r="X1511"/>
          <cell r="Y1511"/>
          <cell r="Z1511"/>
          <cell r="AA1511"/>
          <cell r="AB1511"/>
          <cell r="AC1511"/>
          <cell r="AD1511"/>
          <cell r="AE1511"/>
          <cell r="AF1511"/>
          <cell r="AG1511"/>
          <cell r="AH1511"/>
          <cell r="AI1511"/>
          <cell r="AJ1511"/>
          <cell r="AK1511"/>
          <cell r="AL1511"/>
          <cell r="AM1511"/>
          <cell r="AO1511"/>
          <cell r="AP1511"/>
          <cell r="AQ1511"/>
          <cell r="AR1511"/>
          <cell r="AS1511">
            <v>5</v>
          </cell>
          <cell r="AT1511">
            <v>3</v>
          </cell>
          <cell r="AU1511">
            <v>1</v>
          </cell>
          <cell r="AV1511">
            <v>1.5</v>
          </cell>
          <cell r="AW1511">
            <v>2</v>
          </cell>
        </row>
        <row r="1512">
          <cell r="A1512">
            <v>1510</v>
          </cell>
          <cell r="B1512">
            <v>2025</v>
          </cell>
          <cell r="C1512"/>
          <cell r="D1512" t="str">
            <v>001fw000009fQzCAAU</v>
          </cell>
          <cell r="E1512" t="str">
            <v>PULAK STEEL</v>
          </cell>
          <cell r="F1512" t="str">
            <v>MADHYA PRADESH</v>
          </cell>
          <cell r="G1512" t="str">
            <v>GWALIOR</v>
          </cell>
          <cell r="H1512">
            <v>0</v>
          </cell>
          <cell r="I1512" t="str">
            <v>SHALIKA ENTERPRISES PRIVATE LIMITED</v>
          </cell>
          <cell r="J1512" t="str">
            <v>Sudhir Garg</v>
          </cell>
          <cell r="K1512"/>
          <cell r="L1512" t="str">
            <v>001fw000003s8lGAAQ</v>
          </cell>
          <cell r="M1512" t="str">
            <v>North</v>
          </cell>
          <cell r="N1512">
            <v>474006</v>
          </cell>
          <cell r="O1512" t="str">
            <v>23AASFP2361B1ZH</v>
          </cell>
          <cell r="P1512">
            <v>7746036640</v>
          </cell>
          <cell r="Q1512" t="str">
            <v>Nov'25</v>
          </cell>
          <cell r="R1512">
            <v>2026</v>
          </cell>
          <cell r="S1512"/>
          <cell r="T1512">
            <v>75</v>
          </cell>
          <cell r="U1512">
            <v>0.38573333333333337</v>
          </cell>
          <cell r="V1512" t="str">
            <v>Star</v>
          </cell>
          <cell r="W1512"/>
          <cell r="X1512"/>
          <cell r="Y1512"/>
          <cell r="Z1512"/>
          <cell r="AA1512"/>
          <cell r="AB1512"/>
          <cell r="AC1512"/>
          <cell r="AD1512"/>
          <cell r="AE1512"/>
          <cell r="AF1512"/>
          <cell r="AG1512"/>
          <cell r="AH1512"/>
          <cell r="AI1512"/>
          <cell r="AJ1512"/>
          <cell r="AK1512"/>
          <cell r="AL1512"/>
          <cell r="AM1512"/>
          <cell r="AO1512"/>
          <cell r="AP1512"/>
          <cell r="AQ1512"/>
          <cell r="AR1512"/>
          <cell r="AS1512">
            <v>62.89</v>
          </cell>
          <cell r="AT1512">
            <v>74.790000000000006</v>
          </cell>
          <cell r="AU1512">
            <v>12</v>
          </cell>
          <cell r="AV1512"/>
          <cell r="AW1512" t="str">
            <v/>
          </cell>
        </row>
        <row r="1513">
          <cell r="A1513">
            <v>1511</v>
          </cell>
          <cell r="B1513">
            <v>2025</v>
          </cell>
          <cell r="C1513"/>
          <cell r="D1513" t="str">
            <v>001J1000002iuY9IAI</v>
          </cell>
          <cell r="E1513" t="str">
            <v>MAYANK TRADERS</v>
          </cell>
          <cell r="F1513" t="str">
            <v>RAJASTHAN</v>
          </cell>
          <cell r="G1513" t="str">
            <v>UDAIPUR</v>
          </cell>
          <cell r="H1513" t="str">
            <v>Girwa</v>
          </cell>
          <cell r="I1513" t="str">
            <v>J P ALLOYS</v>
          </cell>
          <cell r="J1513" t="str">
            <v>Pushpendra Kumar</v>
          </cell>
          <cell r="K1513"/>
          <cell r="L1513" t="str">
            <v>C13188</v>
          </cell>
          <cell r="M1513" t="str">
            <v>North</v>
          </cell>
          <cell r="N1513">
            <v>313001</v>
          </cell>
          <cell r="O1513" t="str">
            <v>08ARJPJ4488K1Z5</v>
          </cell>
          <cell r="P1513">
            <v>9610832333</v>
          </cell>
          <cell r="Q1513" t="str">
            <v>Nov'25</v>
          </cell>
          <cell r="R1513">
            <v>2026</v>
          </cell>
          <cell r="S1513"/>
          <cell r="T1513">
            <v>200</v>
          </cell>
          <cell r="U1513">
            <v>1.6683333333333331E-2</v>
          </cell>
          <cell r="V1513" t="str">
            <v>Challenger</v>
          </cell>
          <cell r="W1513"/>
          <cell r="X1513"/>
          <cell r="Y1513"/>
          <cell r="Z1513"/>
          <cell r="AA1513"/>
          <cell r="AB1513"/>
          <cell r="AC1513"/>
          <cell r="AD1513"/>
          <cell r="AE1513"/>
          <cell r="AF1513"/>
          <cell r="AG1513"/>
          <cell r="AH1513"/>
          <cell r="AI1513"/>
          <cell r="AJ1513"/>
          <cell r="AK1513"/>
          <cell r="AL1513"/>
          <cell r="AM1513"/>
          <cell r="AO1513"/>
          <cell r="AP1513"/>
          <cell r="AQ1513"/>
          <cell r="AR1513"/>
          <cell r="AS1513">
            <v>20.03</v>
          </cell>
          <cell r="AU1513"/>
          <cell r="AV1513">
            <v>10.01</v>
          </cell>
          <cell r="AW1513">
            <v>20</v>
          </cell>
        </row>
        <row r="1514">
          <cell r="A1514">
            <v>1512</v>
          </cell>
          <cell r="B1514">
            <v>2025</v>
          </cell>
          <cell r="C1514"/>
          <cell r="D1514" t="str">
            <v>001fw000007eiPqAAI</v>
          </cell>
          <cell r="E1514" t="str">
            <v>M/S HARI RAM STEELS</v>
          </cell>
          <cell r="F1514" t="str">
            <v>Haryana</v>
          </cell>
          <cell r="G1514" t="str">
            <v>Ambala</v>
          </cell>
          <cell r="H1514" t="str">
            <v>Ambala</v>
          </cell>
          <cell r="I1514" t="str">
            <v>RAMDOOT UDHYOG PRIVATE LIMITED</v>
          </cell>
          <cell r="J1514" t="str">
            <v>Deepak Dhiman</v>
          </cell>
          <cell r="K1514"/>
          <cell r="L1514" t="str">
            <v>C13168</v>
          </cell>
          <cell r="M1514" t="str">
            <v>North</v>
          </cell>
          <cell r="N1514">
            <v>134001</v>
          </cell>
          <cell r="O1514" t="str">
            <v>06ABBPA4804G1ZC</v>
          </cell>
          <cell r="P1514">
            <v>9215520721</v>
          </cell>
          <cell r="Q1514" t="str">
            <v>Nov'25</v>
          </cell>
          <cell r="R1514">
            <v>2026</v>
          </cell>
          <cell r="S1514"/>
          <cell r="T1514">
            <v>50</v>
          </cell>
          <cell r="U1514">
            <v>0.16053333333333331</v>
          </cell>
          <cell r="V1514" t="str">
            <v>Friendly</v>
          </cell>
          <cell r="W1514"/>
          <cell r="X1514"/>
          <cell r="Y1514"/>
          <cell r="Z1514"/>
          <cell r="AA1514"/>
          <cell r="AB1514"/>
          <cell r="AC1514"/>
          <cell r="AD1514"/>
          <cell r="AE1514"/>
          <cell r="AF1514"/>
          <cell r="AG1514"/>
          <cell r="AH1514"/>
          <cell r="AI1514"/>
          <cell r="AJ1514"/>
          <cell r="AK1514"/>
          <cell r="AL1514"/>
          <cell r="AM1514"/>
          <cell r="AO1514"/>
          <cell r="AP1514"/>
          <cell r="AQ1514"/>
          <cell r="AR1514"/>
          <cell r="AS1514">
            <v>12.01</v>
          </cell>
          <cell r="AT1514">
            <v>24.08</v>
          </cell>
          <cell r="AU1514"/>
          <cell r="AV1514"/>
          <cell r="AW1514">
            <v>12</v>
          </cell>
        </row>
        <row r="1515">
          <cell r="A1515">
            <v>1513</v>
          </cell>
          <cell r="B1515">
            <v>2025</v>
          </cell>
          <cell r="C1515"/>
          <cell r="D1515" t="str">
            <v>001J100000Tug3XIAR</v>
          </cell>
          <cell r="E1515" t="str">
            <v>ADYA TRADING &amp; CO</v>
          </cell>
          <cell r="F1515" t="str">
            <v>WEST BENGAL</v>
          </cell>
          <cell r="G1515" t="str">
            <v>PASCHIM BARDHAMAN</v>
          </cell>
          <cell r="H1515" t="str">
            <v>Barabani</v>
          </cell>
          <cell r="I1515" t="str">
            <v>JAI MATA DI STEELS</v>
          </cell>
          <cell r="J1515" t="str">
            <v>Sambit Majumdar</v>
          </cell>
          <cell r="K1515"/>
          <cell r="L1515" t="str">
            <v>001J100000RydNHIA2</v>
          </cell>
          <cell r="M1515" t="str">
            <v>East</v>
          </cell>
          <cell r="N1515">
            <v>713303</v>
          </cell>
          <cell r="O1515" t="str">
            <v>19ABLFA8303J1Z7</v>
          </cell>
          <cell r="P1515">
            <v>9332686961</v>
          </cell>
          <cell r="Q1515" t="str">
            <v>Nov'25</v>
          </cell>
          <cell r="R1515">
            <v>2026</v>
          </cell>
          <cell r="S1515"/>
          <cell r="T1515">
            <v>300</v>
          </cell>
          <cell r="U1515">
            <v>0</v>
          </cell>
          <cell r="V1515" t="str">
            <v>Alien</v>
          </cell>
          <cell r="W1515"/>
          <cell r="X1515"/>
          <cell r="Y1515"/>
          <cell r="Z1515"/>
          <cell r="AA1515"/>
          <cell r="AB1515"/>
          <cell r="AC1515"/>
          <cell r="AD1515"/>
          <cell r="AE1515"/>
          <cell r="AF1515"/>
          <cell r="AG1515"/>
          <cell r="AH1515"/>
          <cell r="AI1515"/>
          <cell r="AJ1515"/>
          <cell r="AK1515"/>
          <cell r="AL1515"/>
          <cell r="AM1515"/>
          <cell r="AO1515"/>
          <cell r="AP1515"/>
          <cell r="AQ1515"/>
          <cell r="AR1515"/>
          <cell r="AS1515">
            <v>15.24</v>
          </cell>
          <cell r="AU1515"/>
          <cell r="AV1515"/>
          <cell r="AW1515" t="str">
            <v/>
          </cell>
        </row>
        <row r="1516">
          <cell r="A1516">
            <v>1514</v>
          </cell>
          <cell r="B1516">
            <v>2025</v>
          </cell>
          <cell r="C1516"/>
          <cell r="D1516" t="str">
            <v>001J100000VnWCDIA3</v>
          </cell>
          <cell r="E1516" t="str">
            <v>PRABHU HARDWARE</v>
          </cell>
          <cell r="F1516" t="str">
            <v>WEST BENGAL</v>
          </cell>
          <cell r="G1516" t="str">
            <v>PASCHIM BARDHAMAN</v>
          </cell>
          <cell r="H1516">
            <v>0</v>
          </cell>
          <cell r="I1516" t="str">
            <v>JAI MATA DI STEELS</v>
          </cell>
          <cell r="J1516" t="str">
            <v>Sambit Majumdar</v>
          </cell>
          <cell r="K1516"/>
          <cell r="L1516" t="str">
            <v>001J100000RydNHIA2</v>
          </cell>
          <cell r="M1516" t="str">
            <v>East</v>
          </cell>
          <cell r="N1516">
            <v>713337</v>
          </cell>
          <cell r="O1516" t="str">
            <v>19BDLPS2478D1Z4</v>
          </cell>
          <cell r="P1516">
            <v>9732336911</v>
          </cell>
          <cell r="Q1516" t="str">
            <v>Nov'25</v>
          </cell>
          <cell r="R1516">
            <v>2026</v>
          </cell>
          <cell r="S1516"/>
          <cell r="T1516">
            <v>150</v>
          </cell>
          <cell r="U1516">
            <v>0</v>
          </cell>
          <cell r="V1516" t="str">
            <v>Challenger</v>
          </cell>
          <cell r="W1516"/>
          <cell r="X1516"/>
          <cell r="Y1516"/>
          <cell r="Z1516"/>
          <cell r="AA1516"/>
          <cell r="AB1516"/>
          <cell r="AC1516"/>
          <cell r="AD1516"/>
          <cell r="AE1516"/>
          <cell r="AF1516"/>
          <cell r="AG1516"/>
          <cell r="AH1516"/>
          <cell r="AI1516"/>
          <cell r="AJ1516"/>
          <cell r="AK1516"/>
          <cell r="AL1516"/>
          <cell r="AM1516"/>
          <cell r="AO1516"/>
          <cell r="AP1516"/>
          <cell r="AQ1516"/>
          <cell r="AR1516"/>
          <cell r="AS1516">
            <v>14.76</v>
          </cell>
          <cell r="AU1516"/>
          <cell r="AV1516"/>
          <cell r="AW1516" t="str">
            <v/>
          </cell>
        </row>
        <row r="1517">
          <cell r="A1517">
            <v>1515</v>
          </cell>
          <cell r="B1517">
            <v>2025</v>
          </cell>
          <cell r="C1517"/>
          <cell r="D1517" t="str">
            <v>001fw00000AXBq9AAH</v>
          </cell>
          <cell r="E1517" t="str">
            <v>M/S CHOUDHARY TRADING CO</v>
          </cell>
          <cell r="F1517" t="str">
            <v>HARYANA</v>
          </cell>
          <cell r="G1517" t="str">
            <v>HISAR</v>
          </cell>
          <cell r="H1517">
            <v>0</v>
          </cell>
          <cell r="I1517" t="str">
            <v>PAL CEMENT AND STEEL PVT. LTD.</v>
          </cell>
          <cell r="J1517" t="str">
            <v>Dinesh Kumar</v>
          </cell>
          <cell r="K1517"/>
          <cell r="L1517" t="str">
            <v>C12827</v>
          </cell>
          <cell r="M1517" t="str">
            <v>North</v>
          </cell>
          <cell r="N1517">
            <v>125042</v>
          </cell>
          <cell r="O1517" t="str">
            <v>06CMRPK4161R1Z8</v>
          </cell>
          <cell r="P1517">
            <v>9812439403</v>
          </cell>
          <cell r="Q1517" t="str">
            <v>Nov'25</v>
          </cell>
          <cell r="R1517">
            <v>2026</v>
          </cell>
          <cell r="S1517"/>
          <cell r="T1517">
            <v>10</v>
          </cell>
          <cell r="U1517">
            <v>0</v>
          </cell>
          <cell r="V1517" t="str">
            <v>Minor</v>
          </cell>
          <cell r="W1517"/>
          <cell r="X1517"/>
          <cell r="Y1517"/>
          <cell r="Z1517"/>
          <cell r="AA1517"/>
          <cell r="AB1517"/>
          <cell r="AC1517"/>
          <cell r="AD1517"/>
          <cell r="AE1517"/>
          <cell r="AF1517"/>
          <cell r="AG1517"/>
          <cell r="AH1517"/>
          <cell r="AI1517"/>
          <cell r="AJ1517"/>
          <cell r="AK1517"/>
          <cell r="AL1517"/>
          <cell r="AM1517"/>
          <cell r="AO1517"/>
          <cell r="AP1517"/>
          <cell r="AQ1517"/>
          <cell r="AR1517"/>
          <cell r="AS1517">
            <v>11.95</v>
          </cell>
          <cell r="AU1517"/>
          <cell r="AV1517"/>
          <cell r="AW1517">
            <v>10</v>
          </cell>
        </row>
        <row r="1518">
          <cell r="A1518">
            <v>1516</v>
          </cell>
          <cell r="B1518">
            <v>2025</v>
          </cell>
          <cell r="C1518"/>
          <cell r="D1518" t="str">
            <v>001fw00000CqIwSAAV</v>
          </cell>
          <cell r="E1518" t="str">
            <v>HARYANA STEEL</v>
          </cell>
          <cell r="F1518" t="str">
            <v>HARYANA</v>
          </cell>
          <cell r="G1518" t="str">
            <v>BHIWANI</v>
          </cell>
          <cell r="H1518">
            <v>0</v>
          </cell>
          <cell r="I1518" t="str">
            <v>PAL CEMENT AND STEEL PVT. LTD.</v>
          </cell>
          <cell r="J1518" t="str">
            <v>Varun Arora</v>
          </cell>
          <cell r="K1518"/>
          <cell r="L1518" t="str">
            <v>C12827</v>
          </cell>
          <cell r="M1518" t="str">
            <v>North</v>
          </cell>
          <cell r="N1518">
            <v>127021</v>
          </cell>
          <cell r="O1518" t="str">
            <v>06AASFH8604D1ZB</v>
          </cell>
          <cell r="P1518">
            <v>7003527108</v>
          </cell>
          <cell r="Q1518" t="str">
            <v>Nov'25</v>
          </cell>
          <cell r="R1518">
            <v>2026</v>
          </cell>
          <cell r="S1518"/>
          <cell r="T1518">
            <v>50</v>
          </cell>
          <cell r="U1518">
            <v>0.10033333333333333</v>
          </cell>
          <cell r="V1518" t="str">
            <v>Friendly</v>
          </cell>
          <cell r="W1518"/>
          <cell r="X1518"/>
          <cell r="Y1518"/>
          <cell r="Z1518"/>
          <cell r="AA1518"/>
          <cell r="AB1518"/>
          <cell r="AC1518"/>
          <cell r="AD1518"/>
          <cell r="AE1518"/>
          <cell r="AF1518"/>
          <cell r="AG1518"/>
          <cell r="AH1518"/>
          <cell r="AI1518"/>
          <cell r="AJ1518"/>
          <cell r="AK1518"/>
          <cell r="AL1518"/>
          <cell r="AM1518"/>
          <cell r="AO1518"/>
          <cell r="AP1518"/>
          <cell r="AQ1518"/>
          <cell r="AR1518"/>
          <cell r="AS1518">
            <v>26.83</v>
          </cell>
          <cell r="AT1518">
            <v>15.05</v>
          </cell>
          <cell r="AU1518"/>
          <cell r="AV1518"/>
          <cell r="AW1518" t="str">
            <v/>
          </cell>
        </row>
        <row r="1519">
          <cell r="A1519">
            <v>1517</v>
          </cell>
          <cell r="B1519">
            <v>2025</v>
          </cell>
          <cell r="C1519"/>
          <cell r="D1519" t="str">
            <v>001fw00000CcIg9AAF</v>
          </cell>
          <cell r="E1519" t="str">
            <v>ANANT STEEL</v>
          </cell>
          <cell r="F1519" t="str">
            <v>RAJASTHAN</v>
          </cell>
          <cell r="G1519" t="str">
            <v>DAUSA</v>
          </cell>
          <cell r="H1519">
            <v>0</v>
          </cell>
          <cell r="I1519" t="str">
            <v>Swastik Tradevision Pvt. Ltd.</v>
          </cell>
          <cell r="J1519" t="str">
            <v>Ravi Kumar Kulmi</v>
          </cell>
          <cell r="K1519"/>
          <cell r="L1519" t="str">
            <v>C12822</v>
          </cell>
          <cell r="M1519" t="str">
            <v>North</v>
          </cell>
          <cell r="N1519">
            <v>303303</v>
          </cell>
          <cell r="O1519">
            <v>0</v>
          </cell>
          <cell r="P1519">
            <v>0</v>
          </cell>
          <cell r="Q1519" t="str">
            <v>Nov'25</v>
          </cell>
          <cell r="R1519">
            <v>2026</v>
          </cell>
          <cell r="S1519"/>
          <cell r="T1519">
            <v>50</v>
          </cell>
          <cell r="U1519">
            <v>0</v>
          </cell>
          <cell r="V1519" t="str">
            <v>Minor</v>
          </cell>
          <cell r="W1519"/>
          <cell r="X1519"/>
          <cell r="Y1519"/>
          <cell r="Z1519"/>
          <cell r="AA1519"/>
          <cell r="AB1519"/>
          <cell r="AC1519"/>
          <cell r="AD1519"/>
          <cell r="AE1519"/>
          <cell r="AF1519"/>
          <cell r="AG1519"/>
          <cell r="AH1519"/>
          <cell r="AI1519"/>
          <cell r="AJ1519"/>
          <cell r="AK1519"/>
          <cell r="AL1519"/>
          <cell r="AM1519"/>
          <cell r="AO1519"/>
          <cell r="AP1519"/>
          <cell r="AQ1519"/>
          <cell r="AR1519"/>
          <cell r="AS1519">
            <v>20.03</v>
          </cell>
          <cell r="AU1519"/>
          <cell r="AV1519"/>
          <cell r="AW1519" t="str">
            <v/>
          </cell>
        </row>
        <row r="1520">
          <cell r="A1520">
            <v>1518</v>
          </cell>
          <cell r="B1520">
            <v>2025</v>
          </cell>
          <cell r="C1520"/>
          <cell r="D1520" t="str">
            <v>001J100000S0ixlIAB</v>
          </cell>
          <cell r="E1520" t="str">
            <v>JYOTI STEELS</v>
          </cell>
          <cell r="F1520" t="str">
            <v>RAJASTHAN</v>
          </cell>
          <cell r="G1520" t="str">
            <v>JAIPUR</v>
          </cell>
          <cell r="H1520" t="str">
            <v>Jaipur</v>
          </cell>
          <cell r="I1520" t="str">
            <v>J P ALLOYS</v>
          </cell>
          <cell r="J1520" t="str">
            <v>Amit Kumar Sharma</v>
          </cell>
          <cell r="K1520"/>
          <cell r="L1520" t="str">
            <v>C13188</v>
          </cell>
          <cell r="M1520" t="str">
            <v>North</v>
          </cell>
          <cell r="N1520">
            <v>302019</v>
          </cell>
          <cell r="O1520" t="str">
            <v>08BGGPJ4354P1ZV</v>
          </cell>
          <cell r="P1520">
            <v>8955436262</v>
          </cell>
          <cell r="Q1520" t="str">
            <v>Nov'25</v>
          </cell>
          <cell r="R1520">
            <v>2026</v>
          </cell>
          <cell r="S1520"/>
          <cell r="T1520" t="str">
            <v/>
          </cell>
          <cell r="U1520">
            <v>0</v>
          </cell>
          <cell r="V1520" t="str">
            <v>Potential Not updated</v>
          </cell>
          <cell r="W1520"/>
          <cell r="X1520"/>
          <cell r="Y1520"/>
          <cell r="Z1520"/>
          <cell r="AA1520"/>
          <cell r="AB1520"/>
          <cell r="AC1520"/>
          <cell r="AD1520"/>
          <cell r="AE1520"/>
          <cell r="AF1520"/>
          <cell r="AG1520"/>
          <cell r="AH1520"/>
          <cell r="AI1520"/>
          <cell r="AJ1520"/>
          <cell r="AK1520"/>
          <cell r="AL1520"/>
          <cell r="AM1520"/>
          <cell r="AO1520"/>
          <cell r="AP1520"/>
          <cell r="AQ1520"/>
          <cell r="AR1520"/>
          <cell r="AS1520">
            <v>21</v>
          </cell>
          <cell r="AU1520"/>
          <cell r="AV1520"/>
          <cell r="AW1520" t="str">
            <v/>
          </cell>
        </row>
        <row r="1521">
          <cell r="A1521">
            <v>1519</v>
          </cell>
          <cell r="B1521">
            <v>2025</v>
          </cell>
          <cell r="C1521"/>
          <cell r="D1521" t="str">
            <v>001fw00000BbakfAAB</v>
          </cell>
          <cell r="E1521" t="str">
            <v>M/S JANTA TRADERS</v>
          </cell>
          <cell r="F1521" t="str">
            <v>JHARKHAND</v>
          </cell>
          <cell r="G1521" t="str">
            <v>CHATRA</v>
          </cell>
          <cell r="H1521">
            <v>0</v>
          </cell>
          <cell r="I1521" t="str">
            <v>M/s REAL DREAMS ENTERPRISES</v>
          </cell>
          <cell r="J1521" t="str">
            <v>Susmit Kumar</v>
          </cell>
          <cell r="K1521"/>
          <cell r="L1521" t="str">
            <v>001J100000PHe79IAD</v>
          </cell>
          <cell r="M1521" t="str">
            <v>East</v>
          </cell>
          <cell r="N1521">
            <v>825401</v>
          </cell>
          <cell r="O1521" t="str">
            <v>20AUEPD5488M1ZI</v>
          </cell>
          <cell r="P1521">
            <v>9304048206</v>
          </cell>
          <cell r="Q1521" t="str">
            <v>Nov'25</v>
          </cell>
          <cell r="R1521">
            <v>2026</v>
          </cell>
          <cell r="S1521"/>
          <cell r="T1521">
            <v>400</v>
          </cell>
          <cell r="U1521">
            <v>0</v>
          </cell>
          <cell r="V1521" t="str">
            <v>Alien</v>
          </cell>
          <cell r="W1521"/>
          <cell r="X1521"/>
          <cell r="Y1521"/>
          <cell r="Z1521"/>
          <cell r="AA1521"/>
          <cell r="AB1521"/>
          <cell r="AC1521"/>
          <cell r="AD1521"/>
          <cell r="AE1521"/>
          <cell r="AF1521"/>
          <cell r="AG1521"/>
          <cell r="AH1521"/>
          <cell r="AI1521"/>
          <cell r="AJ1521"/>
          <cell r="AK1521"/>
          <cell r="AL1521"/>
          <cell r="AM1521"/>
          <cell r="AO1521"/>
          <cell r="AP1521"/>
          <cell r="AQ1521"/>
          <cell r="AR1521"/>
          <cell r="AS1521">
            <v>15.09</v>
          </cell>
          <cell r="AU1521"/>
          <cell r="AV1521"/>
          <cell r="AW1521" t="str">
            <v/>
          </cell>
        </row>
        <row r="1522">
          <cell r="A1522">
            <v>1520</v>
          </cell>
          <cell r="B1522">
            <v>2025</v>
          </cell>
          <cell r="C1522"/>
          <cell r="D1522" t="str">
            <v>001fw00000BbhCbAAJ</v>
          </cell>
          <cell r="E1522" t="str">
            <v>M/S JAI MAA BHAWANI TRADERS</v>
          </cell>
          <cell r="F1522" t="str">
            <v>JHARKHAND</v>
          </cell>
          <cell r="G1522" t="str">
            <v>CHATRA</v>
          </cell>
          <cell r="H1522">
            <v>0</v>
          </cell>
          <cell r="I1522" t="str">
            <v>M/s REAL DREAMS ENTERPRISES</v>
          </cell>
          <cell r="J1522" t="str">
            <v>Susmit Kumar</v>
          </cell>
          <cell r="K1522"/>
          <cell r="L1522" t="str">
            <v>001J100000PHe79IAD</v>
          </cell>
          <cell r="M1522" t="str">
            <v>East</v>
          </cell>
          <cell r="N1522">
            <v>825408</v>
          </cell>
          <cell r="O1522" t="str">
            <v>20CGZPS0556G1Z3</v>
          </cell>
          <cell r="P1522">
            <v>8051257495</v>
          </cell>
          <cell r="Q1522" t="str">
            <v>Nov'25</v>
          </cell>
          <cell r="R1522">
            <v>2026</v>
          </cell>
          <cell r="S1522"/>
          <cell r="T1522">
            <v>100</v>
          </cell>
          <cell r="U1522">
            <v>0</v>
          </cell>
          <cell r="V1522" t="str">
            <v>Challenger</v>
          </cell>
          <cell r="W1522"/>
          <cell r="X1522"/>
          <cell r="Y1522"/>
          <cell r="Z1522"/>
          <cell r="AA1522"/>
          <cell r="AB1522"/>
          <cell r="AC1522"/>
          <cell r="AD1522"/>
          <cell r="AE1522"/>
          <cell r="AF1522"/>
          <cell r="AG1522"/>
          <cell r="AH1522"/>
          <cell r="AI1522"/>
          <cell r="AJ1522"/>
          <cell r="AK1522"/>
          <cell r="AL1522"/>
          <cell r="AM1522"/>
          <cell r="AO1522"/>
          <cell r="AP1522"/>
          <cell r="AQ1522"/>
          <cell r="AR1522"/>
          <cell r="AS1522">
            <v>10.23</v>
          </cell>
          <cell r="AU1522"/>
          <cell r="AV1522"/>
          <cell r="AW1522" t="str">
            <v/>
          </cell>
        </row>
        <row r="1523">
          <cell r="A1523">
            <v>1521</v>
          </cell>
          <cell r="B1523">
            <v>2025</v>
          </cell>
          <cell r="C1523"/>
          <cell r="D1523" t="str">
            <v>0015g00001Y58dXAAR</v>
          </cell>
          <cell r="E1523" t="str">
            <v>AS Enterprises</v>
          </cell>
          <cell r="F1523" t="str">
            <v>MADHYA PRADESH</v>
          </cell>
          <cell r="G1523" t="str">
            <v>GWALIOR</v>
          </cell>
          <cell r="H1523">
            <v>0</v>
          </cell>
          <cell r="I1523" t="str">
            <v>SHALIKA ENTERPRISES PRIVATE LIMITED</v>
          </cell>
          <cell r="J1523" t="str">
            <v>Swapnil Dahayat</v>
          </cell>
          <cell r="K1523"/>
          <cell r="L1523" t="str">
            <v>001fw000003s8lGAAQ</v>
          </cell>
          <cell r="M1523" t="str">
            <v>North</v>
          </cell>
          <cell r="N1523">
            <v>474001</v>
          </cell>
          <cell r="O1523" t="str">
            <v>As</v>
          </cell>
          <cell r="P1523">
            <v>9827455526</v>
          </cell>
          <cell r="Q1523" t="str">
            <v>Nov'25</v>
          </cell>
          <cell r="R1523">
            <v>2026</v>
          </cell>
          <cell r="S1523"/>
          <cell r="T1523" t="str">
            <v/>
          </cell>
          <cell r="U1523">
            <v>0</v>
          </cell>
          <cell r="V1523" t="str">
            <v>Potential Not updated</v>
          </cell>
          <cell r="W1523"/>
          <cell r="X1523"/>
          <cell r="Y1523"/>
          <cell r="Z1523"/>
          <cell r="AA1523"/>
          <cell r="AB1523"/>
          <cell r="AC1523"/>
          <cell r="AD1523"/>
          <cell r="AE1523"/>
          <cell r="AF1523"/>
          <cell r="AG1523"/>
          <cell r="AH1523"/>
          <cell r="AI1523"/>
          <cell r="AJ1523"/>
          <cell r="AK1523"/>
          <cell r="AL1523"/>
          <cell r="AM1523"/>
          <cell r="AO1523"/>
          <cell r="AP1523"/>
          <cell r="AQ1523"/>
          <cell r="AR1523"/>
          <cell r="AS1523">
            <v>33.11</v>
          </cell>
          <cell r="AT1523">
            <v>21.95</v>
          </cell>
          <cell r="AU1523"/>
          <cell r="AV1523">
            <v>72.099999999999994</v>
          </cell>
          <cell r="AW1523">
            <v>122</v>
          </cell>
        </row>
        <row r="1524">
          <cell r="A1524">
            <v>1522</v>
          </cell>
          <cell r="B1524">
            <v>2025</v>
          </cell>
          <cell r="C1524"/>
          <cell r="D1524" t="str">
            <v>0015g00001X5nKCAAZ</v>
          </cell>
          <cell r="E1524" t="str">
            <v>Amar steels PKL</v>
          </cell>
          <cell r="F1524" t="str">
            <v>HARYANA</v>
          </cell>
          <cell r="G1524" t="str">
            <v>PANCHKULA</v>
          </cell>
          <cell r="H1524" t="str">
            <v>Panchkula</v>
          </cell>
          <cell r="I1524" t="str">
            <v>JAI DURGA STEELS</v>
          </cell>
          <cell r="J1524" t="str">
            <v>Sushant Abrol</v>
          </cell>
          <cell r="K1524"/>
          <cell r="L1524" t="str">
            <v>C12830</v>
          </cell>
          <cell r="M1524" t="str">
            <v>North</v>
          </cell>
          <cell r="N1524">
            <v>134113</v>
          </cell>
          <cell r="O1524" t="str">
            <v>06ACUPK1911EIZR</v>
          </cell>
          <cell r="P1524">
            <v>9814012564</v>
          </cell>
          <cell r="Q1524" t="str">
            <v>Nov'25</v>
          </cell>
          <cell r="R1524">
            <v>2026</v>
          </cell>
          <cell r="S1524"/>
          <cell r="T1524" t="str">
            <v/>
          </cell>
          <cell r="U1524">
            <v>0</v>
          </cell>
          <cell r="V1524" t="str">
            <v>Potential Not updated</v>
          </cell>
          <cell r="W1524"/>
          <cell r="X1524"/>
          <cell r="Y1524"/>
          <cell r="Z1524"/>
          <cell r="AA1524"/>
          <cell r="AB1524"/>
          <cell r="AC1524"/>
          <cell r="AD1524"/>
          <cell r="AE1524"/>
          <cell r="AF1524"/>
          <cell r="AG1524"/>
          <cell r="AH1524"/>
          <cell r="AI1524"/>
          <cell r="AJ1524"/>
          <cell r="AK1524"/>
          <cell r="AL1524"/>
          <cell r="AM1524"/>
          <cell r="AO1524"/>
          <cell r="AP1524"/>
          <cell r="AQ1524"/>
          <cell r="AR1524"/>
          <cell r="AS1524">
            <v>12.01</v>
          </cell>
          <cell r="AT1524">
            <v>14.98</v>
          </cell>
          <cell r="AU1524"/>
          <cell r="AV1524"/>
          <cell r="AW1524" t="str">
            <v/>
          </cell>
        </row>
        <row r="1525">
          <cell r="A1525">
            <v>1523</v>
          </cell>
          <cell r="B1525">
            <v>2025</v>
          </cell>
          <cell r="C1525"/>
          <cell r="D1525" t="str">
            <v>0015g00001dJnSAAA0</v>
          </cell>
          <cell r="E1525" t="str">
            <v>M/S RANJIT KUMAR NAYAK AND M/S NAYAK FLY ASH BRICKS</v>
          </cell>
          <cell r="F1525" t="str">
            <v>ODISHA</v>
          </cell>
          <cell r="G1525" t="str">
            <v>SONEPUR</v>
          </cell>
          <cell r="H1525" t="str">
            <v>Ulunda</v>
          </cell>
          <cell r="I1525" t="str">
            <v>SACHDEVA ISPAT PVT LTD</v>
          </cell>
          <cell r="J1525" t="str">
            <v>Papun Padhan</v>
          </cell>
          <cell r="K1525"/>
          <cell r="L1525" t="str">
            <v>C12823</v>
          </cell>
          <cell r="M1525" t="str">
            <v>Central</v>
          </cell>
          <cell r="N1525">
            <v>767062</v>
          </cell>
          <cell r="O1525" t="str">
            <v>21AIVPN0960H1Z5</v>
          </cell>
          <cell r="P1525">
            <v>9348502369</v>
          </cell>
          <cell r="Q1525" t="str">
            <v>Nov'25</v>
          </cell>
          <cell r="R1525">
            <v>2026</v>
          </cell>
          <cell r="S1525"/>
          <cell r="T1525">
            <v>150</v>
          </cell>
          <cell r="U1525">
            <v>2.6733333333333331E-2</v>
          </cell>
          <cell r="V1525" t="str">
            <v>Challenger</v>
          </cell>
          <cell r="W1525"/>
          <cell r="X1525"/>
          <cell r="Y1525"/>
          <cell r="Z1525"/>
          <cell r="AA1525"/>
          <cell r="AB1525"/>
          <cell r="AC1525"/>
          <cell r="AD1525"/>
          <cell r="AE1525"/>
          <cell r="AF1525"/>
          <cell r="AG1525"/>
          <cell r="AH1525"/>
          <cell r="AI1525"/>
          <cell r="AJ1525"/>
          <cell r="AK1525"/>
          <cell r="AL1525"/>
          <cell r="AM1525"/>
          <cell r="AO1525"/>
          <cell r="AP1525"/>
          <cell r="AQ1525"/>
          <cell r="AR1525"/>
          <cell r="AS1525">
            <v>10.99</v>
          </cell>
          <cell r="AT1525">
            <v>12.03</v>
          </cell>
          <cell r="AU1525"/>
          <cell r="AV1525"/>
          <cell r="AW1525" t="str">
            <v/>
          </cell>
        </row>
        <row r="1526">
          <cell r="A1526">
            <v>1524</v>
          </cell>
          <cell r="B1526">
            <v>2025</v>
          </cell>
          <cell r="C1526"/>
          <cell r="D1526" t="str">
            <v>001fw00000D5AwzAAF</v>
          </cell>
          <cell r="E1526" t="str">
            <v>M/S SHRUTI TRADERS</v>
          </cell>
          <cell r="F1526" t="str">
            <v>MADHYA PRADESH</v>
          </cell>
          <cell r="G1526" t="str">
            <v>SAGAR</v>
          </cell>
          <cell r="H1526">
            <v>0</v>
          </cell>
          <cell r="I1526" t="str">
            <v>Global Steel</v>
          </cell>
          <cell r="J1526" t="str">
            <v>Rubean Luther</v>
          </cell>
          <cell r="K1526"/>
          <cell r="L1526" t="str">
            <v>C13471</v>
          </cell>
          <cell r="M1526" t="str">
            <v>North</v>
          </cell>
          <cell r="N1526">
            <v>470441</v>
          </cell>
          <cell r="O1526" t="str">
            <v>23BGIPJ6352B2ZR</v>
          </cell>
          <cell r="P1526">
            <v>9753084222</v>
          </cell>
          <cell r="Q1526" t="str">
            <v>Nov'25</v>
          </cell>
          <cell r="R1526">
            <v>2026</v>
          </cell>
          <cell r="S1526"/>
          <cell r="T1526">
            <v>140</v>
          </cell>
          <cell r="U1526">
            <v>6.4285714285714279E-2</v>
          </cell>
          <cell r="V1526" t="str">
            <v>Challenger</v>
          </cell>
          <cell r="W1526"/>
          <cell r="X1526"/>
          <cell r="Y1526"/>
          <cell r="Z1526"/>
          <cell r="AA1526"/>
          <cell r="AB1526"/>
          <cell r="AC1526"/>
          <cell r="AD1526"/>
          <cell r="AE1526"/>
          <cell r="AF1526"/>
          <cell r="AG1526"/>
          <cell r="AH1526"/>
          <cell r="AI1526"/>
          <cell r="AJ1526"/>
          <cell r="AK1526"/>
          <cell r="AL1526"/>
          <cell r="AM1526"/>
          <cell r="AO1526"/>
          <cell r="AP1526"/>
          <cell r="AQ1526"/>
          <cell r="AR1526"/>
          <cell r="AS1526">
            <v>34.92</v>
          </cell>
          <cell r="AU1526">
            <v>27</v>
          </cell>
          <cell r="AV1526"/>
          <cell r="AW1526" t="str">
            <v/>
          </cell>
        </row>
        <row r="1527">
          <cell r="A1527">
            <v>1525</v>
          </cell>
          <cell r="B1527">
            <v>2025</v>
          </cell>
          <cell r="C1527"/>
          <cell r="D1527" t="str">
            <v>001fw00000DQ5r0AAD</v>
          </cell>
          <cell r="E1527" t="str">
            <v>M/S SURAJMAL SHYAMSUNDER CHOKHARA</v>
          </cell>
          <cell r="F1527" t="str">
            <v>MADHYA PRADESH</v>
          </cell>
          <cell r="G1527" t="str">
            <v>KHARGONE</v>
          </cell>
          <cell r="H1527">
            <v>0</v>
          </cell>
          <cell r="I1527" t="str">
            <v>R. K. ENTERPRISES</v>
          </cell>
          <cell r="J1527" t="str">
            <v>Yogeshwar Richhariya</v>
          </cell>
          <cell r="K1527"/>
          <cell r="L1527" t="str">
            <v>001J1000005ZfroIAC</v>
          </cell>
          <cell r="M1527" t="str">
            <v>Central</v>
          </cell>
          <cell r="N1527">
            <v>451111</v>
          </cell>
          <cell r="O1527" t="str">
            <v>23ACVPM4752E1ZF</v>
          </cell>
          <cell r="P1527">
            <v>9826330002</v>
          </cell>
          <cell r="Q1527" t="str">
            <v>Nov'25</v>
          </cell>
          <cell r="R1527">
            <v>2026</v>
          </cell>
          <cell r="S1527"/>
          <cell r="T1527">
            <v>100</v>
          </cell>
          <cell r="U1527">
            <v>0</v>
          </cell>
          <cell r="V1527" t="str">
            <v>Challenger</v>
          </cell>
          <cell r="W1527"/>
          <cell r="X1527"/>
          <cell r="Y1527"/>
          <cell r="Z1527"/>
          <cell r="AA1527"/>
          <cell r="AB1527"/>
          <cell r="AC1527"/>
          <cell r="AD1527"/>
          <cell r="AE1527"/>
          <cell r="AF1527"/>
          <cell r="AG1527"/>
          <cell r="AH1527"/>
          <cell r="AI1527"/>
          <cell r="AJ1527"/>
          <cell r="AK1527"/>
          <cell r="AL1527"/>
          <cell r="AM1527"/>
          <cell r="AO1527"/>
          <cell r="AP1527"/>
          <cell r="AQ1527"/>
          <cell r="AR1527"/>
          <cell r="AS1527">
            <v>11.95</v>
          </cell>
          <cell r="AU1527"/>
          <cell r="AV1527"/>
          <cell r="AW1527">
            <v>12</v>
          </cell>
        </row>
        <row r="1528">
          <cell r="A1528">
            <v>1526</v>
          </cell>
          <cell r="B1528">
            <v>2025</v>
          </cell>
          <cell r="C1528"/>
          <cell r="D1528" t="str">
            <v>001fw00000D0j2TAAR</v>
          </cell>
          <cell r="E1528" t="str">
            <v>A STEELMAN</v>
          </cell>
          <cell r="F1528" t="str">
            <v>MADHYA PRADESH</v>
          </cell>
          <cell r="G1528" t="str">
            <v>INDORE</v>
          </cell>
          <cell r="H1528">
            <v>0</v>
          </cell>
          <cell r="I1528" t="str">
            <v>R. K. ENTERPRISES</v>
          </cell>
          <cell r="J1528" t="str">
            <v>Yogeshwar Richhariya</v>
          </cell>
          <cell r="K1528"/>
          <cell r="L1528" t="str">
            <v>001J1000005ZfroIAC</v>
          </cell>
          <cell r="M1528" t="str">
            <v>Central</v>
          </cell>
          <cell r="N1528">
            <v>452010</v>
          </cell>
          <cell r="O1528" t="str">
            <v>23AFZPD9797H1ZL</v>
          </cell>
          <cell r="P1528">
            <v>9425081552</v>
          </cell>
          <cell r="Q1528" t="str">
            <v>Nov'25</v>
          </cell>
          <cell r="R1528">
            <v>2026</v>
          </cell>
          <cell r="S1528"/>
          <cell r="T1528">
            <v>100</v>
          </cell>
          <cell r="U1528">
            <v>1.6666666666666666E-3</v>
          </cell>
          <cell r="V1528" t="str">
            <v>Challenger</v>
          </cell>
          <cell r="W1528"/>
          <cell r="X1528"/>
          <cell r="Y1528"/>
          <cell r="Z1528"/>
          <cell r="AA1528"/>
          <cell r="AB1528"/>
          <cell r="AC1528"/>
          <cell r="AD1528"/>
          <cell r="AE1528"/>
          <cell r="AF1528"/>
          <cell r="AG1528"/>
          <cell r="AH1528"/>
          <cell r="AI1528"/>
          <cell r="AJ1528"/>
          <cell r="AK1528"/>
          <cell r="AL1528"/>
          <cell r="AM1528"/>
          <cell r="AO1528"/>
          <cell r="AP1528"/>
          <cell r="AQ1528"/>
          <cell r="AR1528"/>
          <cell r="AS1528">
            <v>1.5</v>
          </cell>
          <cell r="AU1528"/>
          <cell r="AV1528">
            <v>0.5</v>
          </cell>
          <cell r="AW1528" t="str">
            <v/>
          </cell>
        </row>
        <row r="1529">
          <cell r="A1529">
            <v>1527</v>
          </cell>
          <cell r="B1529">
            <v>2025</v>
          </cell>
          <cell r="C1529"/>
          <cell r="D1529" t="str">
            <v>001J100000Vln9aIAB</v>
          </cell>
          <cell r="E1529" t="str">
            <v>NEW SUMI HARDWARE</v>
          </cell>
          <cell r="F1529" t="str">
            <v>WEST BENGAL</v>
          </cell>
          <cell r="G1529" t="str">
            <v>MURSHIDABAD</v>
          </cell>
          <cell r="H1529">
            <v>0</v>
          </cell>
          <cell r="I1529" t="str">
            <v>CHANDRA TRADERS</v>
          </cell>
          <cell r="J1529" t="str">
            <v>Shirshendu saha</v>
          </cell>
          <cell r="K1529"/>
          <cell r="L1529" t="str">
            <v>001J100000RyPTBIA3</v>
          </cell>
          <cell r="M1529" t="str">
            <v>East</v>
          </cell>
          <cell r="N1529">
            <v>742226</v>
          </cell>
          <cell r="O1529" t="str">
            <v>19EFPPS3907N1ZG</v>
          </cell>
          <cell r="P1529">
            <v>8777509540</v>
          </cell>
          <cell r="Q1529" t="str">
            <v>Nov'25</v>
          </cell>
          <cell r="R1529">
            <v>2026</v>
          </cell>
          <cell r="S1529"/>
          <cell r="T1529">
            <v>550</v>
          </cell>
          <cell r="U1529">
            <v>6.0606060606060606E-3</v>
          </cell>
          <cell r="V1529" t="str">
            <v>Alien</v>
          </cell>
          <cell r="W1529"/>
          <cell r="X1529"/>
          <cell r="Y1529"/>
          <cell r="Z1529"/>
          <cell r="AA1529"/>
          <cell r="AB1529"/>
          <cell r="AC1529"/>
          <cell r="AD1529"/>
          <cell r="AE1529"/>
          <cell r="AF1529"/>
          <cell r="AG1529"/>
          <cell r="AH1529"/>
          <cell r="AI1529"/>
          <cell r="AJ1529"/>
          <cell r="AK1529"/>
          <cell r="AL1529"/>
          <cell r="AM1529"/>
          <cell r="AO1529"/>
          <cell r="AP1529"/>
          <cell r="AQ1529"/>
          <cell r="AR1529"/>
          <cell r="AS1529">
            <v>10</v>
          </cell>
          <cell r="AU1529">
            <v>10</v>
          </cell>
          <cell r="AV1529"/>
          <cell r="AW1529" t="str">
            <v/>
          </cell>
        </row>
        <row r="1530">
          <cell r="A1530">
            <v>1528</v>
          </cell>
          <cell r="B1530">
            <v>2025</v>
          </cell>
          <cell r="C1530"/>
          <cell r="D1530" t="str">
            <v>001fw00000CgOwhAAF</v>
          </cell>
          <cell r="E1530" t="str">
            <v>WASIM ENTERPRISE</v>
          </cell>
          <cell r="F1530" t="str">
            <v>WEST BENGAL</v>
          </cell>
          <cell r="G1530" t="str">
            <v>MALDAH</v>
          </cell>
          <cell r="H1530">
            <v>0</v>
          </cell>
          <cell r="I1530" t="str">
            <v>MAHESHWARI TRADERS</v>
          </cell>
          <cell r="J1530" t="str">
            <v>Partha Mondal</v>
          </cell>
          <cell r="K1530"/>
          <cell r="L1530" t="str">
            <v>001J100000Vo7AiIAJ</v>
          </cell>
          <cell r="M1530" t="str">
            <v>East</v>
          </cell>
          <cell r="N1530">
            <v>732125</v>
          </cell>
          <cell r="O1530" t="str">
            <v>19FLFPR3236E1ZY</v>
          </cell>
          <cell r="P1530">
            <v>8927605464</v>
          </cell>
          <cell r="Q1530" t="str">
            <v>Nov'25</v>
          </cell>
          <cell r="R1530">
            <v>2026</v>
          </cell>
          <cell r="S1530"/>
          <cell r="T1530">
            <v>90</v>
          </cell>
          <cell r="U1530">
            <v>0</v>
          </cell>
          <cell r="V1530" t="str">
            <v>Challenger</v>
          </cell>
          <cell r="W1530"/>
          <cell r="X1530"/>
          <cell r="Y1530"/>
          <cell r="Z1530"/>
          <cell r="AA1530"/>
          <cell r="AB1530"/>
          <cell r="AC1530"/>
          <cell r="AD1530"/>
          <cell r="AE1530"/>
          <cell r="AF1530"/>
          <cell r="AG1530"/>
          <cell r="AH1530"/>
          <cell r="AI1530"/>
          <cell r="AJ1530"/>
          <cell r="AK1530"/>
          <cell r="AL1530"/>
          <cell r="AM1530"/>
          <cell r="AO1530"/>
          <cell r="AP1530"/>
          <cell r="AQ1530"/>
          <cell r="AR1530"/>
          <cell r="AS1530">
            <v>10</v>
          </cell>
          <cell r="AU1530"/>
          <cell r="AV1530"/>
          <cell r="AW1530" t="str">
            <v/>
          </cell>
        </row>
        <row r="1531">
          <cell r="A1531">
            <v>1529</v>
          </cell>
          <cell r="B1531">
            <v>2025</v>
          </cell>
          <cell r="C1531"/>
          <cell r="D1531" t="str">
            <v>001fw00000DNxPiAAL</v>
          </cell>
          <cell r="E1531" t="str">
            <v>M/S SHYAM CYCLE STORE</v>
          </cell>
          <cell r="F1531" t="str">
            <v>ODISHA</v>
          </cell>
          <cell r="G1531" t="str">
            <v>NABARANGPUR</v>
          </cell>
          <cell r="H1531">
            <v>0</v>
          </cell>
          <cell r="I1531" t="str">
            <v>SACHDEVA ISPAT PVT LTD</v>
          </cell>
          <cell r="J1531" t="str">
            <v>Amit Behera</v>
          </cell>
          <cell r="K1531"/>
          <cell r="L1531" t="str">
            <v>C12823</v>
          </cell>
          <cell r="M1531" t="str">
            <v>Central</v>
          </cell>
          <cell r="N1531">
            <v>764076</v>
          </cell>
          <cell r="O1531" t="str">
            <v>21APYPS8364N1ZS</v>
          </cell>
          <cell r="P1531">
            <v>9437642966</v>
          </cell>
          <cell r="Q1531" t="str">
            <v>Nov'25</v>
          </cell>
          <cell r="R1531">
            <v>2026</v>
          </cell>
          <cell r="S1531"/>
          <cell r="T1531">
            <v>400</v>
          </cell>
          <cell r="U1531">
            <v>2.0008333333333329E-2</v>
          </cell>
          <cell r="V1531" t="str">
            <v>Alien</v>
          </cell>
          <cell r="W1531"/>
          <cell r="X1531"/>
          <cell r="Y1531"/>
          <cell r="Z1531"/>
          <cell r="AA1531"/>
          <cell r="AB1531"/>
          <cell r="AC1531"/>
          <cell r="AD1531"/>
          <cell r="AE1531"/>
          <cell r="AF1531"/>
          <cell r="AG1531"/>
          <cell r="AH1531"/>
          <cell r="AI1531"/>
          <cell r="AJ1531"/>
          <cell r="AK1531"/>
          <cell r="AL1531"/>
          <cell r="AM1531"/>
          <cell r="AO1531"/>
          <cell r="AP1531"/>
          <cell r="AQ1531"/>
          <cell r="AR1531"/>
          <cell r="AS1531">
            <v>11.73</v>
          </cell>
          <cell r="AT1531">
            <v>12.01</v>
          </cell>
          <cell r="AU1531">
            <v>12</v>
          </cell>
          <cell r="AV1531"/>
          <cell r="AW1531" t="str">
            <v/>
          </cell>
        </row>
        <row r="1532">
          <cell r="A1532">
            <v>1530</v>
          </cell>
          <cell r="B1532">
            <v>2025</v>
          </cell>
          <cell r="C1532"/>
          <cell r="D1532" t="str">
            <v>001J1000006TDs4IAG</v>
          </cell>
          <cell r="E1532" t="str">
            <v>ZAFAR TRADING COMPANY</v>
          </cell>
          <cell r="F1532" t="str">
            <v>BIHAR</v>
          </cell>
          <cell r="G1532" t="str">
            <v>GAYA</v>
          </cell>
          <cell r="H1532" t="str">
            <v>Gaya</v>
          </cell>
          <cell r="I1532" t="str">
            <v>KHARAKIA METALS PRIVATE LIMITED</v>
          </cell>
          <cell r="J1532" t="str">
            <v>Harnish Parmar</v>
          </cell>
          <cell r="K1532"/>
          <cell r="L1532" t="str">
            <v>001J100000VnUoRIAV</v>
          </cell>
          <cell r="M1532" t="str">
            <v>East</v>
          </cell>
          <cell r="N1532">
            <v>823001</v>
          </cell>
          <cell r="O1532" t="str">
            <v>10AACPZ3503D2ZA</v>
          </cell>
          <cell r="P1532">
            <v>9934023959</v>
          </cell>
          <cell r="Q1532" t="str">
            <v>Nov'25</v>
          </cell>
          <cell r="R1532">
            <v>2026</v>
          </cell>
          <cell r="S1532"/>
          <cell r="T1532">
            <v>2000</v>
          </cell>
          <cell r="U1532">
            <v>7.0000000000000001E-3</v>
          </cell>
          <cell r="V1532" t="str">
            <v>Alien</v>
          </cell>
          <cell r="W1532"/>
          <cell r="X1532"/>
          <cell r="Y1532"/>
          <cell r="Z1532"/>
          <cell r="AA1532"/>
          <cell r="AB1532"/>
          <cell r="AC1532"/>
          <cell r="AD1532"/>
          <cell r="AE1532"/>
          <cell r="AF1532"/>
          <cell r="AG1532"/>
          <cell r="AH1532"/>
          <cell r="AI1532"/>
          <cell r="AJ1532"/>
          <cell r="AK1532"/>
          <cell r="AL1532"/>
          <cell r="AM1532"/>
          <cell r="AO1532"/>
          <cell r="AP1532"/>
          <cell r="AQ1532"/>
          <cell r="AR1532"/>
          <cell r="AS1532">
            <v>30.13</v>
          </cell>
          <cell r="AU1532">
            <v>42</v>
          </cell>
          <cell r="AV1532"/>
          <cell r="AW1532" t="str">
            <v/>
          </cell>
        </row>
        <row r="1533">
          <cell r="A1533">
            <v>1531</v>
          </cell>
          <cell r="B1533">
            <v>2025</v>
          </cell>
          <cell r="C1533"/>
          <cell r="D1533" t="str">
            <v>001fw000008ZHscAAG</v>
          </cell>
          <cell r="E1533" t="str">
            <v>GURU KRIPA IRON AND CEMENT STORE</v>
          </cell>
          <cell r="F1533" t="str">
            <v>PUNJAB</v>
          </cell>
          <cell r="G1533" t="str">
            <v>MANSA</v>
          </cell>
          <cell r="H1533">
            <v>0</v>
          </cell>
          <cell r="I1533" t="str">
            <v>RAMDOOT UDHYOG PRIVATE LIMITED</v>
          </cell>
          <cell r="J1533" t="str">
            <v>Sonu Kumar</v>
          </cell>
          <cell r="K1533"/>
          <cell r="L1533" t="str">
            <v>C13168</v>
          </cell>
          <cell r="M1533" t="str">
            <v>North</v>
          </cell>
          <cell r="N1533">
            <v>151505</v>
          </cell>
          <cell r="O1533" t="str">
            <v>03ABDFG0762F1ZW</v>
          </cell>
          <cell r="P1533">
            <v>8284078057</v>
          </cell>
          <cell r="Q1533" t="str">
            <v>Nov'25</v>
          </cell>
          <cell r="R1533">
            <v>2026</v>
          </cell>
          <cell r="S1533"/>
          <cell r="T1533">
            <v>30</v>
          </cell>
          <cell r="U1533">
            <v>0</v>
          </cell>
          <cell r="V1533" t="str">
            <v>Minor</v>
          </cell>
          <cell r="W1533"/>
          <cell r="X1533"/>
          <cell r="Y1533"/>
          <cell r="Z1533"/>
          <cell r="AA1533"/>
          <cell r="AB1533"/>
          <cell r="AC1533"/>
          <cell r="AD1533"/>
          <cell r="AE1533"/>
          <cell r="AF1533"/>
          <cell r="AG1533"/>
          <cell r="AH1533"/>
          <cell r="AI1533"/>
          <cell r="AJ1533"/>
          <cell r="AK1533"/>
          <cell r="AL1533"/>
          <cell r="AM1533"/>
          <cell r="AO1533"/>
          <cell r="AP1533"/>
          <cell r="AQ1533"/>
          <cell r="AR1533"/>
          <cell r="AS1533">
            <v>11.96</v>
          </cell>
          <cell r="AU1533"/>
          <cell r="AV1533"/>
          <cell r="AW1533" t="str">
            <v/>
          </cell>
        </row>
        <row r="1534">
          <cell r="A1534">
            <v>1532</v>
          </cell>
          <cell r="B1534">
            <v>2025</v>
          </cell>
          <cell r="C1534"/>
          <cell r="D1534" t="str">
            <v>001fw00000DfPuEAAV</v>
          </cell>
          <cell r="E1534" t="str">
            <v>DILBAG SINGH AND COMPANY</v>
          </cell>
          <cell r="F1534" t="str">
            <v>HARYANA</v>
          </cell>
          <cell r="G1534" t="str">
            <v>SIRSA</v>
          </cell>
          <cell r="H1534">
            <v>0</v>
          </cell>
          <cell r="I1534" t="str">
            <v>PAL CEMENT AND STEEL PVT. LTD.</v>
          </cell>
          <cell r="J1534" t="str">
            <v>Varun Arora</v>
          </cell>
          <cell r="K1534"/>
          <cell r="L1534" t="str">
            <v>C12827</v>
          </cell>
          <cell r="M1534" t="str">
            <v>North</v>
          </cell>
          <cell r="N1534">
            <v>125055</v>
          </cell>
          <cell r="O1534" t="str">
            <v>06CIOPS2446G2ZX</v>
          </cell>
          <cell r="P1534">
            <v>9050099978</v>
          </cell>
          <cell r="Q1534" t="str">
            <v>Nov'25</v>
          </cell>
          <cell r="R1534">
            <v>2026</v>
          </cell>
          <cell r="S1534"/>
          <cell r="T1534">
            <v>20</v>
          </cell>
          <cell r="U1534">
            <v>0.36650000000000005</v>
          </cell>
          <cell r="V1534" t="str">
            <v>Friendly</v>
          </cell>
          <cell r="W1534"/>
          <cell r="X1534"/>
          <cell r="Y1534"/>
          <cell r="Z1534"/>
          <cell r="AA1534"/>
          <cell r="AB1534"/>
          <cell r="AC1534"/>
          <cell r="AD1534"/>
          <cell r="AE1534"/>
          <cell r="AF1534"/>
          <cell r="AG1534"/>
          <cell r="AH1534"/>
          <cell r="AI1534"/>
          <cell r="AJ1534"/>
          <cell r="AK1534"/>
          <cell r="AL1534"/>
          <cell r="AM1534"/>
          <cell r="AO1534"/>
          <cell r="AP1534"/>
          <cell r="AQ1534"/>
          <cell r="AR1534"/>
          <cell r="AS1534">
            <v>13.5</v>
          </cell>
          <cell r="AT1534">
            <v>9.99</v>
          </cell>
          <cell r="AU1534">
            <v>12</v>
          </cell>
          <cell r="AV1534"/>
          <cell r="AW1534" t="str">
            <v/>
          </cell>
        </row>
        <row r="1535">
          <cell r="A1535">
            <v>1533</v>
          </cell>
          <cell r="B1535">
            <v>2025</v>
          </cell>
          <cell r="C1535"/>
          <cell r="D1535" t="str">
            <v>001fw00000E2I7GAAV</v>
          </cell>
          <cell r="E1535" t="str">
            <v>M/S KRISHNA SALES AND CONTRACTOR</v>
          </cell>
          <cell r="F1535" t="str">
            <v>UTTAR PRADESH</v>
          </cell>
          <cell r="G1535" t="str">
            <v>GAUTAM BUDDHA NAGAR</v>
          </cell>
          <cell r="H1535">
            <v>0</v>
          </cell>
          <cell r="I1535" t="str">
            <v>OPTRIX INFRA LLP</v>
          </cell>
          <cell r="J1535" t="str">
            <v>Dinesh Mohan</v>
          </cell>
          <cell r="K1535"/>
          <cell r="L1535" t="str">
            <v>001J100000PJG7oIAH</v>
          </cell>
          <cell r="M1535" t="str">
            <v>North</v>
          </cell>
          <cell r="N1535">
            <v>201301</v>
          </cell>
          <cell r="O1535" t="str">
            <v>09AITPM3611L1ZR</v>
          </cell>
          <cell r="P1535">
            <v>9149178103</v>
          </cell>
          <cell r="Q1535" t="str">
            <v>Nov'25</v>
          </cell>
          <cell r="R1535">
            <v>2026</v>
          </cell>
          <cell r="S1535"/>
          <cell r="T1535" t="str">
            <v/>
          </cell>
          <cell r="U1535">
            <v>0</v>
          </cell>
          <cell r="V1535" t="str">
            <v>Potential Not updated</v>
          </cell>
          <cell r="W1535"/>
          <cell r="X1535"/>
          <cell r="Y1535"/>
          <cell r="Z1535"/>
          <cell r="AA1535"/>
          <cell r="AB1535"/>
          <cell r="AC1535"/>
          <cell r="AD1535"/>
          <cell r="AE1535"/>
          <cell r="AF1535"/>
          <cell r="AG1535"/>
          <cell r="AH1535"/>
          <cell r="AI1535"/>
          <cell r="AJ1535"/>
          <cell r="AK1535"/>
          <cell r="AL1535"/>
          <cell r="AM1535"/>
          <cell r="AO1535"/>
          <cell r="AP1535"/>
          <cell r="AQ1535"/>
          <cell r="AR1535"/>
          <cell r="AS1535">
            <v>30</v>
          </cell>
          <cell r="AU1535">
            <v>39</v>
          </cell>
          <cell r="AV1535"/>
          <cell r="AW1535" t="str">
            <v/>
          </cell>
        </row>
        <row r="1536">
          <cell r="A1536">
            <v>1534</v>
          </cell>
          <cell r="B1536">
            <v>2025</v>
          </cell>
          <cell r="C1536"/>
          <cell r="D1536" t="str">
            <v>001fw00000E28e9AAB</v>
          </cell>
          <cell r="E1536" t="str">
            <v>M/S  MALL TRADERS</v>
          </cell>
          <cell r="F1536" t="str">
            <v>UTTAR PRADESH</v>
          </cell>
          <cell r="G1536" t="str">
            <v>KUSHI NAGAR</v>
          </cell>
          <cell r="H1536">
            <v>0</v>
          </cell>
          <cell r="I1536" t="str">
            <v>GOBINDGARH IRON LLP</v>
          </cell>
          <cell r="J1536" t="str">
            <v>Mohd Ansari</v>
          </cell>
          <cell r="K1536"/>
          <cell r="L1536" t="str">
            <v>C12817</v>
          </cell>
          <cell r="M1536" t="str">
            <v>North</v>
          </cell>
          <cell r="N1536">
            <v>274304</v>
          </cell>
          <cell r="O1536" t="str">
            <v>09CAEPM5604C1ZZ</v>
          </cell>
          <cell r="P1536">
            <v>9838094655</v>
          </cell>
          <cell r="Q1536" t="str">
            <v>Nov'25</v>
          </cell>
          <cell r="R1536">
            <v>2026</v>
          </cell>
          <cell r="S1536"/>
          <cell r="T1536">
            <v>10</v>
          </cell>
          <cell r="U1536">
            <v>0.33333333333333337</v>
          </cell>
          <cell r="V1536" t="str">
            <v>Friendly</v>
          </cell>
          <cell r="W1536"/>
          <cell r="X1536"/>
          <cell r="Y1536"/>
          <cell r="Z1536"/>
          <cell r="AA1536"/>
          <cell r="AB1536"/>
          <cell r="AC1536"/>
          <cell r="AD1536"/>
          <cell r="AE1536"/>
          <cell r="AF1536"/>
          <cell r="AG1536"/>
          <cell r="AH1536"/>
          <cell r="AI1536"/>
          <cell r="AJ1536"/>
          <cell r="AK1536"/>
          <cell r="AL1536"/>
          <cell r="AM1536"/>
          <cell r="AO1536"/>
          <cell r="AP1536"/>
          <cell r="AQ1536"/>
          <cell r="AR1536"/>
          <cell r="AS1536">
            <v>5</v>
          </cell>
          <cell r="AU1536">
            <v>10</v>
          </cell>
          <cell r="AV1536"/>
          <cell r="AW1536">
            <v>18</v>
          </cell>
        </row>
        <row r="1537">
          <cell r="A1537">
            <v>1535</v>
          </cell>
          <cell r="B1537">
            <v>2025</v>
          </cell>
          <cell r="C1537"/>
          <cell r="D1537" t="str">
            <v>001fw00000AFbuNAAT</v>
          </cell>
          <cell r="E1537" t="str">
            <v>ARIHANT TRADERS</v>
          </cell>
          <cell r="F1537" t="str">
            <v>UTTAR PRADESH</v>
          </cell>
          <cell r="G1537" t="str">
            <v>BALLIA</v>
          </cell>
          <cell r="H1537">
            <v>0</v>
          </cell>
          <cell r="I1537" t="str">
            <v>GOBINDGARH IRON LLP</v>
          </cell>
          <cell r="J1537" t="str">
            <v>Mohd Ansari</v>
          </cell>
          <cell r="K1537"/>
          <cell r="L1537" t="str">
            <v>C12817</v>
          </cell>
          <cell r="M1537" t="str">
            <v>North</v>
          </cell>
          <cell r="N1537">
            <v>277202</v>
          </cell>
          <cell r="O1537" t="str">
            <v>09EXTPS7918K1Z7</v>
          </cell>
          <cell r="P1537">
            <v>8604595094</v>
          </cell>
          <cell r="Q1537" t="str">
            <v>Nov'25</v>
          </cell>
          <cell r="R1537">
            <v>2026</v>
          </cell>
          <cell r="S1537"/>
          <cell r="T1537">
            <v>10</v>
          </cell>
          <cell r="U1537">
            <v>0</v>
          </cell>
          <cell r="V1537" t="str">
            <v>Minor</v>
          </cell>
          <cell r="W1537"/>
          <cell r="X1537"/>
          <cell r="Y1537"/>
          <cell r="Z1537"/>
          <cell r="AA1537"/>
          <cell r="AB1537"/>
          <cell r="AC1537"/>
          <cell r="AD1537"/>
          <cell r="AE1537"/>
          <cell r="AF1537"/>
          <cell r="AG1537"/>
          <cell r="AH1537"/>
          <cell r="AI1537"/>
          <cell r="AJ1537"/>
          <cell r="AK1537"/>
          <cell r="AL1537"/>
          <cell r="AM1537"/>
          <cell r="AO1537"/>
          <cell r="AP1537"/>
          <cell r="AQ1537"/>
          <cell r="AR1537"/>
          <cell r="AS1537">
            <v>5</v>
          </cell>
          <cell r="AU1537"/>
          <cell r="AV1537"/>
          <cell r="AW1537" t="str">
            <v/>
          </cell>
        </row>
        <row r="1538">
          <cell r="A1538">
            <v>1536</v>
          </cell>
          <cell r="B1538">
            <v>2025</v>
          </cell>
          <cell r="C1538"/>
          <cell r="D1538" t="str">
            <v>001J1000007opzbIAA</v>
          </cell>
          <cell r="E1538" t="str">
            <v>M/S RATHORE BUILDING MATERIAL</v>
          </cell>
          <cell r="F1538" t="str">
            <v>UTTAR PRADESH</v>
          </cell>
          <cell r="G1538" t="str">
            <v>AGRA</v>
          </cell>
          <cell r="H1538" t="str">
            <v>Agra</v>
          </cell>
          <cell r="I1538" t="str">
            <v>DINESH STEEL PRIVATE LIMITED</v>
          </cell>
          <cell r="J1538" t="str">
            <v>Pankaj Garg</v>
          </cell>
          <cell r="K1538"/>
          <cell r="L1538" t="str">
            <v>C12820</v>
          </cell>
          <cell r="M1538" t="str">
            <v>North</v>
          </cell>
          <cell r="N1538">
            <v>282006</v>
          </cell>
          <cell r="O1538" t="str">
            <v>09AJIPR6812L1ZM</v>
          </cell>
          <cell r="P1538">
            <v>9719161648</v>
          </cell>
          <cell r="Q1538" t="str">
            <v>Nov'25</v>
          </cell>
          <cell r="R1538">
            <v>2026</v>
          </cell>
          <cell r="S1538"/>
          <cell r="T1538">
            <v>50</v>
          </cell>
          <cell r="U1538">
            <v>0.12666666666666665</v>
          </cell>
          <cell r="V1538" t="str">
            <v>Friendly</v>
          </cell>
          <cell r="W1538"/>
          <cell r="X1538"/>
          <cell r="Y1538"/>
          <cell r="Z1538"/>
          <cell r="AA1538"/>
          <cell r="AB1538"/>
          <cell r="AC1538"/>
          <cell r="AD1538"/>
          <cell r="AE1538"/>
          <cell r="AF1538"/>
          <cell r="AG1538"/>
          <cell r="AH1538"/>
          <cell r="AI1538"/>
          <cell r="AJ1538"/>
          <cell r="AK1538"/>
          <cell r="AL1538"/>
          <cell r="AM1538"/>
          <cell r="AO1538"/>
          <cell r="AP1538"/>
          <cell r="AQ1538"/>
          <cell r="AR1538"/>
          <cell r="AS1538">
            <v>5</v>
          </cell>
          <cell r="AT1538">
            <v>5</v>
          </cell>
          <cell r="AU1538">
            <v>9</v>
          </cell>
          <cell r="AV1538">
            <v>5</v>
          </cell>
          <cell r="AW1538" t="str">
            <v/>
          </cell>
        </row>
        <row r="1539">
          <cell r="A1539">
            <v>1537</v>
          </cell>
          <cell r="B1539">
            <v>2025</v>
          </cell>
          <cell r="C1539"/>
          <cell r="D1539" t="str">
            <v>001fw000006Z8YkAAK</v>
          </cell>
          <cell r="E1539" t="str">
            <v>RADHEY RADHEY BUILDING MATERIAL</v>
          </cell>
          <cell r="F1539" t="str">
            <v>UTTAR PRADESH</v>
          </cell>
          <cell r="G1539" t="str">
            <v>AGRA</v>
          </cell>
          <cell r="H1539">
            <v>0</v>
          </cell>
          <cell r="I1539" t="str">
            <v>DINESH STEEL PRIVATE LIMITED</v>
          </cell>
          <cell r="J1539" t="str">
            <v>Pankaj Garg</v>
          </cell>
          <cell r="K1539"/>
          <cell r="L1539" t="str">
            <v>C12820</v>
          </cell>
          <cell r="M1539" t="str">
            <v>North</v>
          </cell>
          <cell r="N1539">
            <v>283202</v>
          </cell>
          <cell r="O1539" t="str">
            <v>09EEIPR2219C1ZJ</v>
          </cell>
          <cell r="P1539">
            <v>9927256331</v>
          </cell>
          <cell r="Q1539" t="str">
            <v>Nov'25</v>
          </cell>
          <cell r="R1539">
            <v>2026</v>
          </cell>
          <cell r="S1539"/>
          <cell r="T1539">
            <v>35</v>
          </cell>
          <cell r="U1539">
            <v>4.7619047619047623E-2</v>
          </cell>
          <cell r="V1539" t="str">
            <v>Minor</v>
          </cell>
          <cell r="W1539"/>
          <cell r="X1539"/>
          <cell r="Y1539"/>
          <cell r="Z1539"/>
          <cell r="AA1539"/>
          <cell r="AB1539"/>
          <cell r="AC1539"/>
          <cell r="AD1539"/>
          <cell r="AE1539"/>
          <cell r="AF1539"/>
          <cell r="AG1539"/>
          <cell r="AH1539"/>
          <cell r="AI1539"/>
          <cell r="AJ1539"/>
          <cell r="AK1539"/>
          <cell r="AL1539"/>
          <cell r="AM1539"/>
          <cell r="AO1539"/>
          <cell r="AP1539"/>
          <cell r="AQ1539"/>
          <cell r="AR1539"/>
          <cell r="AS1539">
            <v>3</v>
          </cell>
          <cell r="AU1539">
            <v>3</v>
          </cell>
          <cell r="AV1539">
            <v>2</v>
          </cell>
          <cell r="AW1539" t="str">
            <v/>
          </cell>
        </row>
        <row r="1540">
          <cell r="A1540">
            <v>1538</v>
          </cell>
          <cell r="B1540">
            <v>2025</v>
          </cell>
          <cell r="C1540"/>
          <cell r="D1540" t="str">
            <v>001J100000JqqWuIAJ</v>
          </cell>
          <cell r="E1540" t="str">
            <v>Shri Ganesh enterprises - sangam vihar</v>
          </cell>
          <cell r="F1540" t="str">
            <v>DELHI</v>
          </cell>
          <cell r="G1540" t="str">
            <v>SOUTH</v>
          </cell>
          <cell r="H1540">
            <v>0</v>
          </cell>
          <cell r="I1540" t="str">
            <v>MAHENDRA STEELS</v>
          </cell>
          <cell r="J1540" t="str">
            <v>Aman kumar</v>
          </cell>
          <cell r="K1540"/>
          <cell r="L1540" t="str">
            <v>C12832</v>
          </cell>
          <cell r="M1540" t="str">
            <v>North</v>
          </cell>
          <cell r="N1540">
            <v>110080</v>
          </cell>
          <cell r="O1540" t="str">
            <v>07AAGPG6804Q1ZC</v>
          </cell>
          <cell r="P1540">
            <v>9810656053</v>
          </cell>
          <cell r="Q1540" t="str">
            <v>Nov'25</v>
          </cell>
          <cell r="R1540">
            <v>2026</v>
          </cell>
          <cell r="S1540"/>
          <cell r="T1540" t="str">
            <v/>
          </cell>
          <cell r="U1540">
            <v>0</v>
          </cell>
          <cell r="V1540" t="str">
            <v>Potential Not updated</v>
          </cell>
          <cell r="W1540"/>
          <cell r="X1540"/>
          <cell r="Y1540"/>
          <cell r="Z1540"/>
          <cell r="AA1540"/>
          <cell r="AB1540"/>
          <cell r="AC1540"/>
          <cell r="AD1540"/>
          <cell r="AE1540"/>
          <cell r="AF1540"/>
          <cell r="AG1540"/>
          <cell r="AH1540"/>
          <cell r="AI1540"/>
          <cell r="AJ1540"/>
          <cell r="AK1540"/>
          <cell r="AL1540"/>
          <cell r="AM1540"/>
          <cell r="AO1540"/>
          <cell r="AP1540"/>
          <cell r="AQ1540"/>
          <cell r="AR1540"/>
          <cell r="AS1540">
            <v>3</v>
          </cell>
          <cell r="AU1540"/>
          <cell r="AV1540"/>
          <cell r="AW1540" t="str">
            <v/>
          </cell>
        </row>
        <row r="1541">
          <cell r="A1541">
            <v>1539</v>
          </cell>
          <cell r="B1541">
            <v>2025</v>
          </cell>
          <cell r="C1541"/>
          <cell r="D1541" t="str">
            <v>001J1000009Etx8IAC</v>
          </cell>
          <cell r="E1541" t="str">
            <v>NAVEEN ENTERPRISES</v>
          </cell>
          <cell r="F1541" t="str">
            <v>RAJASTHAN</v>
          </cell>
          <cell r="G1541" t="str">
            <v>UDAIPUR</v>
          </cell>
          <cell r="H1541" t="str">
            <v>Girwa</v>
          </cell>
          <cell r="I1541" t="str">
            <v>J P ALLOYS</v>
          </cell>
          <cell r="J1541" t="str">
            <v>Pushpendra Kumar</v>
          </cell>
          <cell r="K1541"/>
          <cell r="L1541" t="str">
            <v>C13188</v>
          </cell>
          <cell r="M1541" t="str">
            <v>North</v>
          </cell>
          <cell r="N1541">
            <v>313001</v>
          </cell>
          <cell r="O1541" t="str">
            <v>08CYVPP2020C1ZG</v>
          </cell>
          <cell r="P1541">
            <v>8233072302</v>
          </cell>
          <cell r="Q1541" t="str">
            <v>Nov'25</v>
          </cell>
          <cell r="R1541">
            <v>2026</v>
          </cell>
          <cell r="S1541"/>
          <cell r="T1541">
            <v>150</v>
          </cell>
          <cell r="U1541">
            <v>1.1111111111111112E-2</v>
          </cell>
          <cell r="V1541" t="str">
            <v>Challenger</v>
          </cell>
          <cell r="W1541"/>
          <cell r="X1541"/>
          <cell r="Y1541"/>
          <cell r="Z1541"/>
          <cell r="AA1541"/>
          <cell r="AB1541"/>
          <cell r="AC1541"/>
          <cell r="AD1541"/>
          <cell r="AE1541"/>
          <cell r="AF1541"/>
          <cell r="AG1541"/>
          <cell r="AH1541"/>
          <cell r="AI1541"/>
          <cell r="AJ1541"/>
          <cell r="AK1541"/>
          <cell r="AL1541"/>
          <cell r="AM1541"/>
          <cell r="AO1541"/>
          <cell r="AP1541"/>
          <cell r="AQ1541"/>
          <cell r="AR1541"/>
          <cell r="AS1541">
            <v>5</v>
          </cell>
          <cell r="AT1541">
            <v>5</v>
          </cell>
          <cell r="AU1541"/>
          <cell r="AV1541"/>
          <cell r="AW1541" t="str">
            <v/>
          </cell>
        </row>
        <row r="1542">
          <cell r="A1542">
            <v>1540</v>
          </cell>
          <cell r="B1542">
            <v>2025</v>
          </cell>
          <cell r="C1542"/>
          <cell r="D1542" t="str">
            <v>001fw00000E4HgYAAV</v>
          </cell>
          <cell r="E1542" t="str">
            <v>MAHABIR AND CO</v>
          </cell>
          <cell r="F1542" t="str">
            <v>ODISHA</v>
          </cell>
          <cell r="G1542" t="str">
            <v>KHORDHA</v>
          </cell>
          <cell r="H1542">
            <v>0</v>
          </cell>
          <cell r="I1542" t="str">
            <v>Niyati Udyog Private Limited</v>
          </cell>
          <cell r="J1542" t="str">
            <v>Bidyut Ranjan Mishra</v>
          </cell>
          <cell r="K1542"/>
          <cell r="L1542" t="str">
            <v>C13293</v>
          </cell>
          <cell r="M1542" t="str">
            <v>Central</v>
          </cell>
          <cell r="N1542">
            <v>751030</v>
          </cell>
          <cell r="O1542" t="str">
            <v>21BFTPM4658B1ZF</v>
          </cell>
          <cell r="P1542">
            <v>9338152928</v>
          </cell>
          <cell r="Q1542" t="str">
            <v>Nov'25</v>
          </cell>
          <cell r="R1542">
            <v>2026</v>
          </cell>
          <cell r="S1542"/>
          <cell r="T1542">
            <v>40</v>
          </cell>
          <cell r="U1542">
            <v>0.17591666666666667</v>
          </cell>
          <cell r="V1542" t="str">
            <v>Friendly</v>
          </cell>
          <cell r="W1542"/>
          <cell r="X1542"/>
          <cell r="Y1542"/>
          <cell r="Z1542"/>
          <cell r="AA1542"/>
          <cell r="AB1542"/>
          <cell r="AC1542"/>
          <cell r="AD1542"/>
          <cell r="AE1542"/>
          <cell r="AF1542"/>
          <cell r="AG1542"/>
          <cell r="AH1542"/>
          <cell r="AI1542"/>
          <cell r="AJ1542"/>
          <cell r="AK1542"/>
          <cell r="AL1542"/>
          <cell r="AM1542"/>
          <cell r="AO1542"/>
          <cell r="AP1542"/>
          <cell r="AQ1542"/>
          <cell r="AR1542"/>
          <cell r="AS1542">
            <v>10.4</v>
          </cell>
          <cell r="AT1542">
            <v>13.37</v>
          </cell>
          <cell r="AU1542">
            <v>4</v>
          </cell>
          <cell r="AV1542">
            <v>3.74</v>
          </cell>
          <cell r="AW1542">
            <v>12</v>
          </cell>
        </row>
        <row r="1543">
          <cell r="A1543">
            <v>1541</v>
          </cell>
          <cell r="B1543">
            <v>2025</v>
          </cell>
          <cell r="C1543"/>
          <cell r="D1543" t="str">
            <v>001J1000002jm6vIAA</v>
          </cell>
          <cell r="E1543" t="str">
            <v>SHANTI AGENCY</v>
          </cell>
          <cell r="F1543" t="str">
            <v>RAJASTHAN</v>
          </cell>
          <cell r="G1543" t="str">
            <v>JALORE</v>
          </cell>
          <cell r="H1543" t="str">
            <v>Ahore</v>
          </cell>
          <cell r="I1543" t="str">
            <v>M R Associates</v>
          </cell>
          <cell r="J1543" t="str">
            <v>Neeraj Sharma</v>
          </cell>
          <cell r="K1543"/>
          <cell r="L1543" t="str">
            <v>C13417</v>
          </cell>
          <cell r="M1543" t="str">
            <v>North</v>
          </cell>
          <cell r="N1543">
            <v>307029</v>
          </cell>
          <cell r="O1543" t="str">
            <v>08EDFPK8407R1Z</v>
          </cell>
          <cell r="P1543">
            <v>9928051414</v>
          </cell>
          <cell r="Q1543" t="str">
            <v>Nov'25</v>
          </cell>
          <cell r="R1543">
            <v>2026</v>
          </cell>
          <cell r="S1543"/>
          <cell r="T1543">
            <v>80</v>
          </cell>
          <cell r="U1543">
            <v>0.29383333333333339</v>
          </cell>
          <cell r="V1543" t="str">
            <v>Star</v>
          </cell>
          <cell r="W1543"/>
          <cell r="X1543"/>
          <cell r="Y1543"/>
          <cell r="Z1543"/>
          <cell r="AA1543"/>
          <cell r="AB1543"/>
          <cell r="AC1543"/>
          <cell r="AD1543"/>
          <cell r="AE1543"/>
          <cell r="AF1543"/>
          <cell r="AG1543"/>
          <cell r="AH1543"/>
          <cell r="AI1543"/>
          <cell r="AJ1543"/>
          <cell r="AK1543"/>
          <cell r="AL1543"/>
          <cell r="AM1543"/>
          <cell r="AO1543"/>
          <cell r="AP1543"/>
          <cell r="AQ1543"/>
          <cell r="AR1543"/>
          <cell r="AS1543">
            <v>20</v>
          </cell>
          <cell r="AT1543">
            <v>45.52</v>
          </cell>
          <cell r="AU1543">
            <v>25</v>
          </cell>
          <cell r="AV1543"/>
          <cell r="AW1543" t="str">
            <v/>
          </cell>
        </row>
        <row r="1544">
          <cell r="A1544">
            <v>1542</v>
          </cell>
          <cell r="B1544">
            <v>2025</v>
          </cell>
          <cell r="C1544"/>
          <cell r="D1544" t="str">
            <v>001J100000VncwGIAR</v>
          </cell>
          <cell r="E1544" t="str">
            <v>PAL CONSTRUCTION</v>
          </cell>
          <cell r="F1544" t="str">
            <v>WEST BENGAL</v>
          </cell>
          <cell r="G1544" t="str">
            <v>MURSHIDABAD</v>
          </cell>
          <cell r="H1544">
            <v>0</v>
          </cell>
          <cell r="I1544" t="str">
            <v>CHANDRA TRADERS</v>
          </cell>
          <cell r="J1544" t="str">
            <v>Shirshendu saha</v>
          </cell>
          <cell r="K1544"/>
          <cell r="L1544" t="str">
            <v>001J100000RyPTBIA3</v>
          </cell>
          <cell r="M1544" t="str">
            <v>East</v>
          </cell>
          <cell r="N1544">
            <v>742103</v>
          </cell>
          <cell r="O1544" t="str">
            <v>19BTJPP6579E1Z0</v>
          </cell>
          <cell r="P1544">
            <v>9143594448</v>
          </cell>
          <cell r="Q1544" t="str">
            <v>Nov'25</v>
          </cell>
          <cell r="R1544">
            <v>2026</v>
          </cell>
          <cell r="S1544"/>
          <cell r="T1544">
            <v>130</v>
          </cell>
          <cell r="U1544">
            <v>0</v>
          </cell>
          <cell r="V1544" t="str">
            <v>Challenger</v>
          </cell>
          <cell r="W1544"/>
          <cell r="X1544"/>
          <cell r="Y1544"/>
          <cell r="Z1544"/>
          <cell r="AA1544"/>
          <cell r="AB1544"/>
          <cell r="AC1544"/>
          <cell r="AD1544"/>
          <cell r="AE1544"/>
          <cell r="AF1544"/>
          <cell r="AG1544"/>
          <cell r="AH1544"/>
          <cell r="AI1544"/>
          <cell r="AJ1544"/>
          <cell r="AK1544"/>
          <cell r="AL1544"/>
          <cell r="AM1544"/>
          <cell r="AO1544"/>
          <cell r="AP1544"/>
          <cell r="AQ1544"/>
          <cell r="AR1544"/>
          <cell r="AS1544">
            <v>10</v>
          </cell>
          <cell r="AU1544"/>
          <cell r="AV1544"/>
          <cell r="AW1544" t="str">
            <v/>
          </cell>
        </row>
        <row r="1545">
          <cell r="A1545">
            <v>1543</v>
          </cell>
          <cell r="B1545">
            <v>2025</v>
          </cell>
          <cell r="C1545"/>
          <cell r="D1545" t="str">
            <v>001J1000002kbgSIAQ</v>
          </cell>
          <cell r="E1545" t="str">
            <v>M L Dutta &amp; sons</v>
          </cell>
          <cell r="F1545">
            <v>0</v>
          </cell>
          <cell r="G1545">
            <v>0</v>
          </cell>
          <cell r="H1545">
            <v>0</v>
          </cell>
          <cell r="I1545" t="str">
            <v>JAI MATA DI STEELS</v>
          </cell>
          <cell r="J1545" t="str">
            <v>Sambit Majumdar</v>
          </cell>
          <cell r="K1545"/>
          <cell r="L1545" t="str">
            <v>001J100000RydNHIA2</v>
          </cell>
          <cell r="M1545" t="str">
            <v>East</v>
          </cell>
          <cell r="N1545">
            <v>0</v>
          </cell>
          <cell r="O1545" t="str">
            <v>19AYRPD0269M1ZV</v>
          </cell>
          <cell r="P1545">
            <v>9674249282</v>
          </cell>
          <cell r="Q1545" t="str">
            <v>Nov'25</v>
          </cell>
          <cell r="R1545">
            <v>2026</v>
          </cell>
          <cell r="S1545"/>
          <cell r="T1545">
            <v>150</v>
          </cell>
          <cell r="U1545">
            <v>0</v>
          </cell>
          <cell r="V1545" t="str">
            <v>Challenger</v>
          </cell>
          <cell r="W1545"/>
          <cell r="X1545"/>
          <cell r="Y1545"/>
          <cell r="Z1545"/>
          <cell r="AA1545"/>
          <cell r="AB1545"/>
          <cell r="AC1545"/>
          <cell r="AD1545"/>
          <cell r="AE1545"/>
          <cell r="AF1545"/>
          <cell r="AG1545"/>
          <cell r="AH1545"/>
          <cell r="AI1545"/>
          <cell r="AJ1545"/>
          <cell r="AK1545"/>
          <cell r="AL1545"/>
          <cell r="AM1545"/>
          <cell r="AO1545"/>
          <cell r="AP1545"/>
          <cell r="AQ1545"/>
          <cell r="AR1545"/>
          <cell r="AS1545">
            <v>30.23</v>
          </cell>
          <cell r="AU1545"/>
          <cell r="AV1545"/>
          <cell r="AW1545" t="str">
            <v/>
          </cell>
        </row>
        <row r="1546">
          <cell r="A1546">
            <v>1544</v>
          </cell>
          <cell r="B1546">
            <v>2025</v>
          </cell>
          <cell r="C1546"/>
          <cell r="D1546" t="str">
            <v>001fw00000CgFrlAAF</v>
          </cell>
          <cell r="E1546" t="str">
            <v>SRI TRADERS</v>
          </cell>
          <cell r="F1546" t="str">
            <v>BIHAR</v>
          </cell>
          <cell r="G1546" t="str">
            <v>MUZAFFARPUR</v>
          </cell>
          <cell r="H1546">
            <v>0</v>
          </cell>
          <cell r="I1546" t="str">
            <v>SUBH NEXTGEN PRIVATE LIMITED</v>
          </cell>
          <cell r="J1546" t="str">
            <v>Punit Kumar</v>
          </cell>
          <cell r="K1546"/>
          <cell r="L1546" t="str">
            <v>001J100000VmM42IAF</v>
          </cell>
          <cell r="M1546" t="str">
            <v>East</v>
          </cell>
          <cell r="N1546">
            <v>842001</v>
          </cell>
          <cell r="O1546" t="str">
            <v>10AKLPR1198R1ZH</v>
          </cell>
          <cell r="P1546">
            <v>9470010841</v>
          </cell>
          <cell r="Q1546" t="str">
            <v>Nov'25</v>
          </cell>
          <cell r="R1546">
            <v>2026</v>
          </cell>
          <cell r="S1546"/>
          <cell r="T1546">
            <v>60</v>
          </cell>
          <cell r="U1546">
            <v>8.8888888888888878E-2</v>
          </cell>
          <cell r="V1546" t="str">
            <v>Challenger</v>
          </cell>
          <cell r="W1546"/>
          <cell r="X1546"/>
          <cell r="Y1546"/>
          <cell r="Z1546"/>
          <cell r="AA1546"/>
          <cell r="AB1546"/>
          <cell r="AC1546"/>
          <cell r="AD1546"/>
          <cell r="AE1546"/>
          <cell r="AF1546"/>
          <cell r="AG1546"/>
          <cell r="AH1546"/>
          <cell r="AI1546"/>
          <cell r="AJ1546"/>
          <cell r="AK1546"/>
          <cell r="AL1546"/>
          <cell r="AM1546"/>
          <cell r="AO1546"/>
          <cell r="AP1546"/>
          <cell r="AQ1546"/>
          <cell r="AR1546"/>
          <cell r="AS1546">
            <v>6</v>
          </cell>
          <cell r="AT1546">
            <v>10</v>
          </cell>
          <cell r="AU1546">
            <v>6</v>
          </cell>
          <cell r="AV1546"/>
          <cell r="AW1546" t="str">
            <v/>
          </cell>
        </row>
        <row r="1547">
          <cell r="A1547">
            <v>1545</v>
          </cell>
          <cell r="B1547">
            <v>2025</v>
          </cell>
          <cell r="C1547"/>
          <cell r="D1547" t="str">
            <v>0015g00001YPk0zAAD</v>
          </cell>
          <cell r="E1547" t="str">
            <v>M/S MAA SAMALESWARI TRADERS</v>
          </cell>
          <cell r="F1547" t="str">
            <v>ODISHA</v>
          </cell>
          <cell r="G1547" t="str">
            <v>BALANGIR</v>
          </cell>
          <cell r="H1547" t="str">
            <v>Balangir</v>
          </cell>
          <cell r="I1547" t="str">
            <v>SACHDEVA ISPAT PVT LTD</v>
          </cell>
          <cell r="J1547" t="str">
            <v>Amit Behera</v>
          </cell>
          <cell r="K1547"/>
          <cell r="L1547" t="str">
            <v>C12823</v>
          </cell>
          <cell r="M1547" t="str">
            <v>Central</v>
          </cell>
          <cell r="N1547">
            <v>767001</v>
          </cell>
          <cell r="O1547" t="str">
            <v>21Aygpp4777k1z0</v>
          </cell>
          <cell r="P1547">
            <v>9438739798</v>
          </cell>
          <cell r="Q1547" t="str">
            <v>Nov'25</v>
          </cell>
          <cell r="R1547">
            <v>2026</v>
          </cell>
          <cell r="S1547"/>
          <cell r="T1547">
            <v>60</v>
          </cell>
          <cell r="U1547">
            <v>0</v>
          </cell>
          <cell r="V1547" t="str">
            <v>Challenger</v>
          </cell>
          <cell r="W1547"/>
          <cell r="X1547"/>
          <cell r="Y1547"/>
          <cell r="Z1547"/>
          <cell r="AA1547"/>
          <cell r="AB1547"/>
          <cell r="AC1547"/>
          <cell r="AD1547"/>
          <cell r="AE1547"/>
          <cell r="AF1547"/>
          <cell r="AG1547"/>
          <cell r="AH1547"/>
          <cell r="AI1547"/>
          <cell r="AJ1547"/>
          <cell r="AK1547"/>
          <cell r="AL1547"/>
          <cell r="AM1547"/>
          <cell r="AO1547"/>
          <cell r="AP1547"/>
          <cell r="AQ1547"/>
          <cell r="AR1547"/>
          <cell r="AS1547">
            <v>12.31</v>
          </cell>
          <cell r="AU1547"/>
          <cell r="AV1547"/>
          <cell r="AW1547">
            <v>12</v>
          </cell>
        </row>
        <row r="1548">
          <cell r="A1548">
            <v>1546</v>
          </cell>
          <cell r="B1548">
            <v>2025</v>
          </cell>
          <cell r="C1548"/>
          <cell r="D1548" t="str">
            <v>0015g00001UBHlHAAX</v>
          </cell>
          <cell r="E1548" t="str">
            <v>MAA DURGA ENTERPRISES</v>
          </cell>
          <cell r="F1548" t="str">
            <v>UTTAR PRADESH</v>
          </cell>
          <cell r="G1548" t="str">
            <v>LUCKNOW</v>
          </cell>
          <cell r="H1548" t="str">
            <v>Lucknow</v>
          </cell>
          <cell r="I1548" t="str">
            <v>SHREE LAKSHMAN ROLLING MILL (INDIA) LLP</v>
          </cell>
          <cell r="J1548" t="str">
            <v>Saurabh singh</v>
          </cell>
          <cell r="K1548"/>
          <cell r="L1548" t="str">
            <v>C12815</v>
          </cell>
          <cell r="M1548" t="str">
            <v>North</v>
          </cell>
          <cell r="N1548">
            <v>226010</v>
          </cell>
          <cell r="O1548">
            <v>0</v>
          </cell>
          <cell r="P1548">
            <v>0</v>
          </cell>
          <cell r="Q1548" t="str">
            <v>Nov'25</v>
          </cell>
          <cell r="R1548">
            <v>2026</v>
          </cell>
          <cell r="S1548"/>
          <cell r="T1548" t="str">
            <v/>
          </cell>
          <cell r="U1548">
            <v>0</v>
          </cell>
          <cell r="V1548" t="str">
            <v>Potential Not updated</v>
          </cell>
          <cell r="W1548"/>
          <cell r="X1548"/>
          <cell r="Y1548"/>
          <cell r="Z1548"/>
          <cell r="AA1548"/>
          <cell r="AB1548"/>
          <cell r="AC1548"/>
          <cell r="AD1548"/>
          <cell r="AE1548"/>
          <cell r="AF1548"/>
          <cell r="AG1548"/>
          <cell r="AH1548"/>
          <cell r="AI1548"/>
          <cell r="AJ1548"/>
          <cell r="AK1548"/>
          <cell r="AL1548"/>
          <cell r="AM1548"/>
          <cell r="AO1548"/>
          <cell r="AP1548"/>
          <cell r="AQ1548"/>
          <cell r="AR1548"/>
          <cell r="AS1548">
            <v>6</v>
          </cell>
          <cell r="AU1548"/>
          <cell r="AV1548"/>
          <cell r="AW1548">
            <v>1</v>
          </cell>
        </row>
        <row r="1549">
          <cell r="A1549">
            <v>1547</v>
          </cell>
          <cell r="B1549">
            <v>2025</v>
          </cell>
          <cell r="C1549"/>
          <cell r="D1549" t="str">
            <v>0015g00001X38fkAAB</v>
          </cell>
          <cell r="E1549" t="str">
            <v>Sharma traders</v>
          </cell>
          <cell r="F1549" t="str">
            <v>UTTARAKHAND</v>
          </cell>
          <cell r="G1549" t="str">
            <v>NAINITAL</v>
          </cell>
          <cell r="H1549" t="str">
            <v>Haldwani</v>
          </cell>
          <cell r="I1549" t="str">
            <v>SHIVA SALES INDIA CORPORATION</v>
          </cell>
          <cell r="J1549" t="str">
            <v>Manoj Yadav</v>
          </cell>
          <cell r="K1549"/>
          <cell r="L1549" t="str">
            <v>C12821</v>
          </cell>
          <cell r="M1549" t="str">
            <v>North</v>
          </cell>
          <cell r="N1549">
            <v>263139</v>
          </cell>
          <cell r="O1549" t="str">
            <v>05AWPPS1717H1ZB</v>
          </cell>
          <cell r="P1549">
            <v>9837173188</v>
          </cell>
          <cell r="Q1549" t="str">
            <v>Nov'25</v>
          </cell>
          <cell r="R1549">
            <v>2026</v>
          </cell>
          <cell r="S1549"/>
          <cell r="T1549" t="str">
            <v/>
          </cell>
          <cell r="U1549">
            <v>0</v>
          </cell>
          <cell r="V1549" t="str">
            <v>Potential Not updated</v>
          </cell>
          <cell r="W1549"/>
          <cell r="X1549"/>
          <cell r="Y1549"/>
          <cell r="Z1549"/>
          <cell r="AA1549"/>
          <cell r="AB1549"/>
          <cell r="AC1549"/>
          <cell r="AD1549"/>
          <cell r="AE1549"/>
          <cell r="AF1549"/>
          <cell r="AG1549"/>
          <cell r="AH1549"/>
          <cell r="AI1549"/>
          <cell r="AJ1549"/>
          <cell r="AK1549"/>
          <cell r="AL1549"/>
          <cell r="AM1549"/>
          <cell r="AO1549"/>
          <cell r="AP1549"/>
          <cell r="AQ1549"/>
          <cell r="AR1549"/>
          <cell r="AS1549">
            <v>11</v>
          </cell>
          <cell r="AU1549"/>
          <cell r="AV1549"/>
          <cell r="AW1549" t="str">
            <v/>
          </cell>
        </row>
        <row r="1550">
          <cell r="A1550">
            <v>1548</v>
          </cell>
          <cell r="B1550">
            <v>2025</v>
          </cell>
          <cell r="C1550"/>
          <cell r="D1550" t="str">
            <v>001fw000007R7z3AAC</v>
          </cell>
          <cell r="E1550" t="str">
            <v>DAKSH ENTERPRISES</v>
          </cell>
          <cell r="F1550" t="str">
            <v>UTTARAKHAND</v>
          </cell>
          <cell r="G1550" t="str">
            <v>NAINITAL</v>
          </cell>
          <cell r="H1550">
            <v>0</v>
          </cell>
          <cell r="I1550" t="str">
            <v>SHIVA SALES INDIA CORPORATION</v>
          </cell>
          <cell r="J1550" t="str">
            <v>Manoj Yadav</v>
          </cell>
          <cell r="K1550"/>
          <cell r="L1550" t="str">
            <v>C12821</v>
          </cell>
          <cell r="M1550" t="str">
            <v>North</v>
          </cell>
          <cell r="N1550">
            <v>263139</v>
          </cell>
          <cell r="O1550" t="str">
            <v>05DDKPM6412G1ZM</v>
          </cell>
          <cell r="P1550">
            <v>8192093083</v>
          </cell>
          <cell r="Q1550" t="str">
            <v>Nov'25</v>
          </cell>
          <cell r="R1550">
            <v>2026</v>
          </cell>
          <cell r="S1550"/>
          <cell r="T1550">
            <v>30</v>
          </cell>
          <cell r="U1550">
            <v>0.1</v>
          </cell>
          <cell r="V1550" t="str">
            <v>Minor</v>
          </cell>
          <cell r="W1550"/>
          <cell r="X1550"/>
          <cell r="Y1550"/>
          <cell r="Z1550"/>
          <cell r="AA1550"/>
          <cell r="AB1550"/>
          <cell r="AC1550"/>
          <cell r="AD1550"/>
          <cell r="AE1550"/>
          <cell r="AF1550"/>
          <cell r="AG1550"/>
          <cell r="AH1550"/>
          <cell r="AI1550"/>
          <cell r="AJ1550"/>
          <cell r="AK1550"/>
          <cell r="AL1550"/>
          <cell r="AM1550"/>
          <cell r="AO1550"/>
          <cell r="AP1550"/>
          <cell r="AQ1550"/>
          <cell r="AR1550"/>
          <cell r="AS1550">
            <v>10</v>
          </cell>
          <cell r="AT1550">
            <v>9</v>
          </cell>
          <cell r="AU1550"/>
          <cell r="AV1550"/>
          <cell r="AW1550" t="str">
            <v/>
          </cell>
        </row>
        <row r="1551">
          <cell r="A1551">
            <v>1549</v>
          </cell>
          <cell r="B1551">
            <v>2025</v>
          </cell>
          <cell r="C1551"/>
          <cell r="D1551" t="str">
            <v>001J1000006KayfIAC</v>
          </cell>
          <cell r="E1551" t="str">
            <v>ARPIT TRADERS</v>
          </cell>
          <cell r="F1551" t="str">
            <v>MADHYA PRADESH</v>
          </cell>
          <cell r="G1551" t="str">
            <v>NEEMUCH</v>
          </cell>
          <cell r="H1551" t="str">
            <v>Manasa</v>
          </cell>
          <cell r="I1551" t="str">
            <v>R. K. ENTERPRISES</v>
          </cell>
          <cell r="J1551" t="str">
            <v>Yogeshwar Richhariya</v>
          </cell>
          <cell r="K1551"/>
          <cell r="L1551" t="str">
            <v>001J1000005ZfroIAC</v>
          </cell>
          <cell r="M1551" t="str">
            <v>Central</v>
          </cell>
          <cell r="N1551">
            <v>458110</v>
          </cell>
          <cell r="O1551" t="str">
            <v>23AENPM0264P1Z5</v>
          </cell>
          <cell r="P1551">
            <v>9425922848</v>
          </cell>
          <cell r="Q1551" t="str">
            <v>Nov'25</v>
          </cell>
          <cell r="R1551">
            <v>2026</v>
          </cell>
          <cell r="S1551"/>
          <cell r="T1551">
            <v>40</v>
          </cell>
          <cell r="U1551">
            <v>0</v>
          </cell>
          <cell r="V1551" t="str">
            <v>Minor</v>
          </cell>
          <cell r="W1551"/>
          <cell r="X1551"/>
          <cell r="Y1551"/>
          <cell r="Z1551"/>
          <cell r="AA1551"/>
          <cell r="AB1551"/>
          <cell r="AC1551"/>
          <cell r="AD1551"/>
          <cell r="AE1551"/>
          <cell r="AF1551"/>
          <cell r="AG1551"/>
          <cell r="AH1551"/>
          <cell r="AI1551"/>
          <cell r="AJ1551"/>
          <cell r="AK1551"/>
          <cell r="AL1551"/>
          <cell r="AM1551"/>
          <cell r="AO1551"/>
          <cell r="AP1551"/>
          <cell r="AQ1551"/>
          <cell r="AR1551"/>
          <cell r="AS1551">
            <v>12.1</v>
          </cell>
          <cell r="AU1551"/>
          <cell r="AV1551"/>
          <cell r="AW1551" t="str">
            <v/>
          </cell>
        </row>
        <row r="1552">
          <cell r="A1552">
            <v>1550</v>
          </cell>
          <cell r="B1552">
            <v>2025</v>
          </cell>
          <cell r="C1552"/>
          <cell r="D1552" t="str">
            <v>001J100000Vnpj7IAB</v>
          </cell>
          <cell r="E1552" t="str">
            <v>M/S. H R HARDWARE</v>
          </cell>
          <cell r="F1552" t="str">
            <v>WEST BENGAL</v>
          </cell>
          <cell r="G1552" t="str">
            <v>MURSHIDABAD</v>
          </cell>
          <cell r="H1552">
            <v>0</v>
          </cell>
          <cell r="I1552" t="str">
            <v>CHANDRA TRADERS</v>
          </cell>
          <cell r="J1552" t="str">
            <v>Shirshendu saha</v>
          </cell>
          <cell r="K1552"/>
          <cell r="L1552" t="str">
            <v>001J100000RyPTBIA3</v>
          </cell>
          <cell r="M1552" t="str">
            <v>East</v>
          </cell>
          <cell r="N1552">
            <v>742187</v>
          </cell>
          <cell r="O1552" t="str">
            <v>19GCGPS5968R1Z4</v>
          </cell>
          <cell r="P1552">
            <v>8967809697</v>
          </cell>
          <cell r="Q1552" t="str">
            <v>Nov'25</v>
          </cell>
          <cell r="R1552">
            <v>2026</v>
          </cell>
          <cell r="S1552"/>
          <cell r="T1552">
            <v>250</v>
          </cell>
          <cell r="U1552">
            <v>0</v>
          </cell>
          <cell r="V1552" t="str">
            <v>Alien</v>
          </cell>
          <cell r="W1552"/>
          <cell r="X1552"/>
          <cell r="Y1552"/>
          <cell r="Z1552"/>
          <cell r="AA1552"/>
          <cell r="AB1552"/>
          <cell r="AC1552"/>
          <cell r="AD1552"/>
          <cell r="AE1552"/>
          <cell r="AF1552"/>
          <cell r="AG1552"/>
          <cell r="AH1552"/>
          <cell r="AI1552"/>
          <cell r="AJ1552"/>
          <cell r="AK1552"/>
          <cell r="AL1552"/>
          <cell r="AM1552"/>
          <cell r="AO1552"/>
          <cell r="AP1552"/>
          <cell r="AQ1552"/>
          <cell r="AR1552"/>
          <cell r="AS1552">
            <v>3</v>
          </cell>
          <cell r="AU1552"/>
          <cell r="AV1552"/>
          <cell r="AW1552" t="str">
            <v/>
          </cell>
        </row>
        <row r="1553">
          <cell r="A1553">
            <v>1551</v>
          </cell>
          <cell r="B1553">
            <v>2025</v>
          </cell>
          <cell r="C1553"/>
          <cell r="D1553" t="str">
            <v>001fw00000E5AOaAAN</v>
          </cell>
          <cell r="E1553" t="str">
            <v>UJALA HARDWARES</v>
          </cell>
          <cell r="F1553" t="str">
            <v>BIHAR</v>
          </cell>
          <cell r="G1553" t="str">
            <v>SAMASTIPUR</v>
          </cell>
          <cell r="H1553">
            <v>0</v>
          </cell>
          <cell r="I1553" t="str">
            <v>MEWARAM MADHUSUDAN PRASAD &amp; SONS</v>
          </cell>
          <cell r="J1553" t="str">
            <v>Praveen Kumar</v>
          </cell>
          <cell r="K1553"/>
          <cell r="L1553" t="str">
            <v>001J100000S01ukIAB</v>
          </cell>
          <cell r="M1553" t="str">
            <v>East</v>
          </cell>
          <cell r="N1553">
            <v>848125</v>
          </cell>
          <cell r="O1553" t="str">
            <v>10CFZPP3575F2Z1</v>
          </cell>
          <cell r="P1553">
            <v>9931030267</v>
          </cell>
          <cell r="Q1553" t="str">
            <v>Nov'25</v>
          </cell>
          <cell r="R1553">
            <v>2026</v>
          </cell>
          <cell r="S1553"/>
          <cell r="T1553">
            <v>320</v>
          </cell>
          <cell r="U1553">
            <v>6.2500000000000003E-3</v>
          </cell>
          <cell r="V1553" t="str">
            <v>Alien</v>
          </cell>
          <cell r="W1553"/>
          <cell r="X1553"/>
          <cell r="Y1553"/>
          <cell r="Z1553"/>
          <cell r="AA1553"/>
          <cell r="AB1553"/>
          <cell r="AC1553"/>
          <cell r="AD1553"/>
          <cell r="AE1553"/>
          <cell r="AF1553"/>
          <cell r="AG1553"/>
          <cell r="AH1553"/>
          <cell r="AI1553"/>
          <cell r="AJ1553"/>
          <cell r="AK1553"/>
          <cell r="AL1553"/>
          <cell r="AM1553"/>
          <cell r="AO1553"/>
          <cell r="AP1553"/>
          <cell r="AQ1553"/>
          <cell r="AR1553"/>
          <cell r="AS1553">
            <v>12</v>
          </cell>
          <cell r="AU1553">
            <v>6</v>
          </cell>
          <cell r="AV1553"/>
          <cell r="AW1553">
            <v>12</v>
          </cell>
        </row>
        <row r="1554">
          <cell r="A1554">
            <v>1552</v>
          </cell>
          <cell r="B1554">
            <v>2025</v>
          </cell>
          <cell r="C1554"/>
          <cell r="D1554" t="str">
            <v>001J100000Vo6eWIAR</v>
          </cell>
          <cell r="E1554" t="str">
            <v>PAUL HARDWARE</v>
          </cell>
          <cell r="F1554" t="str">
            <v>WEST BENGAL</v>
          </cell>
          <cell r="G1554" t="str">
            <v>DARJEELING</v>
          </cell>
          <cell r="H1554">
            <v>0</v>
          </cell>
          <cell r="I1554" t="str">
            <v>SILIGURI BUILDERS STORES</v>
          </cell>
          <cell r="J1554" t="str">
            <v>Abu Hossain</v>
          </cell>
          <cell r="K1554"/>
          <cell r="L1554" t="str">
            <v>001J100000VngoPIAR</v>
          </cell>
          <cell r="M1554" t="str">
            <v>East</v>
          </cell>
          <cell r="N1554">
            <v>734426</v>
          </cell>
          <cell r="O1554" t="str">
            <v>19EWJPP0830G1ZD</v>
          </cell>
          <cell r="P1554">
            <v>7908206325</v>
          </cell>
          <cell r="Q1554" t="str">
            <v>Nov'25</v>
          </cell>
          <cell r="R1554">
            <v>2026</v>
          </cell>
          <cell r="S1554"/>
          <cell r="T1554">
            <v>600</v>
          </cell>
          <cell r="U1554">
            <v>0</v>
          </cell>
          <cell r="V1554" t="str">
            <v>Alien</v>
          </cell>
          <cell r="W1554"/>
          <cell r="X1554"/>
          <cell r="Y1554"/>
          <cell r="Z1554"/>
          <cell r="AA1554"/>
          <cell r="AB1554"/>
          <cell r="AC1554"/>
          <cell r="AD1554"/>
          <cell r="AE1554"/>
          <cell r="AF1554"/>
          <cell r="AG1554"/>
          <cell r="AH1554"/>
          <cell r="AI1554"/>
          <cell r="AJ1554"/>
          <cell r="AK1554"/>
          <cell r="AL1554"/>
          <cell r="AM1554"/>
          <cell r="AO1554"/>
          <cell r="AP1554"/>
          <cell r="AQ1554"/>
          <cell r="AR1554"/>
          <cell r="AS1554">
            <v>4.4000000000000004</v>
          </cell>
          <cell r="AU1554"/>
          <cell r="AV1554"/>
          <cell r="AW1554" t="str">
            <v/>
          </cell>
        </row>
        <row r="1555">
          <cell r="A1555">
            <v>1553</v>
          </cell>
          <cell r="B1555">
            <v>2025</v>
          </cell>
          <cell r="C1555"/>
          <cell r="D1555" t="str">
            <v>001fw00000DjCf5AAF</v>
          </cell>
          <cell r="E1555" t="str">
            <v>M/S A K HARDWARE</v>
          </cell>
          <cell r="F1555" t="str">
            <v>WEST BENGAL</v>
          </cell>
          <cell r="G1555" t="str">
            <v>JALPAIGURI</v>
          </cell>
          <cell r="H1555">
            <v>0</v>
          </cell>
          <cell r="I1555" t="str">
            <v>SILIGURI BUILDERS STORES</v>
          </cell>
          <cell r="J1555" t="str">
            <v>Abu Hossain</v>
          </cell>
          <cell r="K1555"/>
          <cell r="L1555" t="str">
            <v>001J100000VngoPIAR</v>
          </cell>
          <cell r="M1555" t="str">
            <v>East</v>
          </cell>
          <cell r="N1555">
            <v>735134</v>
          </cell>
          <cell r="O1555" t="str">
            <v>19KQVPK0720A1ZR</v>
          </cell>
          <cell r="P1555">
            <v>9800267382</v>
          </cell>
          <cell r="Q1555" t="str">
            <v>Nov'25</v>
          </cell>
          <cell r="R1555">
            <v>2026</v>
          </cell>
          <cell r="S1555"/>
          <cell r="T1555">
            <v>150</v>
          </cell>
          <cell r="U1555">
            <v>1.2711111111111111E-2</v>
          </cell>
          <cell r="V1555" t="str">
            <v>Challenger</v>
          </cell>
          <cell r="W1555"/>
          <cell r="X1555"/>
          <cell r="Y1555"/>
          <cell r="Z1555"/>
          <cell r="AA1555"/>
          <cell r="AB1555"/>
          <cell r="AC1555"/>
          <cell r="AD1555"/>
          <cell r="AE1555"/>
          <cell r="AF1555"/>
          <cell r="AG1555"/>
          <cell r="AH1555"/>
          <cell r="AI1555"/>
          <cell r="AJ1555"/>
          <cell r="AK1555"/>
          <cell r="AL1555"/>
          <cell r="AM1555"/>
          <cell r="AO1555"/>
          <cell r="AP1555"/>
          <cell r="AQ1555"/>
          <cell r="AR1555"/>
          <cell r="AS1555">
            <v>9.5399999999999991</v>
          </cell>
          <cell r="AT1555">
            <v>4.72</v>
          </cell>
          <cell r="AU1555">
            <v>1</v>
          </cell>
          <cell r="AV1555"/>
          <cell r="AW1555" t="str">
            <v/>
          </cell>
        </row>
        <row r="1556">
          <cell r="A1556">
            <v>1554</v>
          </cell>
          <cell r="B1556">
            <v>2025</v>
          </cell>
          <cell r="C1556"/>
          <cell r="D1556" t="str">
            <v>001fw00000Dt6ZxAAJ</v>
          </cell>
          <cell r="E1556" t="str">
            <v>M/S B.S NATURALS OIL INDUSTRIES</v>
          </cell>
          <cell r="F1556" t="str">
            <v>MADHYA PRADESH</v>
          </cell>
          <cell r="G1556" t="str">
            <v>BHIND</v>
          </cell>
          <cell r="H1556">
            <v>0</v>
          </cell>
          <cell r="I1556" t="str">
            <v>SHALIKA ENTERPRISES PRIVATE LIMITED</v>
          </cell>
          <cell r="J1556" t="str">
            <v>Sudhir Garg</v>
          </cell>
          <cell r="K1556"/>
          <cell r="L1556" t="str">
            <v>001fw000003s8lGAAQ</v>
          </cell>
          <cell r="M1556" t="str">
            <v>North</v>
          </cell>
          <cell r="N1556">
            <v>477001</v>
          </cell>
          <cell r="O1556" t="str">
            <v>23ASZPL6704D1ZL</v>
          </cell>
          <cell r="P1556">
            <v>7000535552</v>
          </cell>
          <cell r="Q1556" t="str">
            <v>Nov'25</v>
          </cell>
          <cell r="R1556">
            <v>2026</v>
          </cell>
          <cell r="S1556"/>
          <cell r="T1556" t="str">
            <v/>
          </cell>
          <cell r="U1556">
            <v>0</v>
          </cell>
          <cell r="V1556" t="str">
            <v>Potential Not updated</v>
          </cell>
          <cell r="W1556"/>
          <cell r="X1556"/>
          <cell r="Y1556"/>
          <cell r="Z1556"/>
          <cell r="AA1556"/>
          <cell r="AB1556"/>
          <cell r="AC1556"/>
          <cell r="AD1556"/>
          <cell r="AE1556"/>
          <cell r="AF1556"/>
          <cell r="AG1556"/>
          <cell r="AH1556"/>
          <cell r="AI1556"/>
          <cell r="AJ1556"/>
          <cell r="AK1556"/>
          <cell r="AL1556"/>
          <cell r="AM1556"/>
          <cell r="AO1556"/>
          <cell r="AP1556"/>
          <cell r="AQ1556"/>
          <cell r="AR1556"/>
          <cell r="AS1556">
            <v>12.09</v>
          </cell>
          <cell r="AU1556"/>
          <cell r="AV1556"/>
          <cell r="AW1556" t="str">
            <v/>
          </cell>
        </row>
        <row r="1557">
          <cell r="A1557">
            <v>1555</v>
          </cell>
          <cell r="B1557">
            <v>2025</v>
          </cell>
          <cell r="C1557"/>
          <cell r="D1557" t="str">
            <v>001fw000005mh7vAAA</v>
          </cell>
          <cell r="E1557" t="str">
            <v>PATHAK ENTERPRISES</v>
          </cell>
          <cell r="F1557" t="str">
            <v>MADHYA PRADESH</v>
          </cell>
          <cell r="G1557" t="str">
            <v>BHIND</v>
          </cell>
          <cell r="H1557">
            <v>0</v>
          </cell>
          <cell r="I1557" t="str">
            <v>SHALIKA ENTERPRISES PRIVATE LIMITED</v>
          </cell>
          <cell r="J1557" t="str">
            <v>Sudhir Garg</v>
          </cell>
          <cell r="K1557"/>
          <cell r="L1557" t="str">
            <v>001fw000003s8lGAAQ</v>
          </cell>
          <cell r="M1557" t="str">
            <v>North</v>
          </cell>
          <cell r="N1557">
            <v>477001</v>
          </cell>
          <cell r="O1557" t="str">
            <v>23BIKPP6312F1ZF</v>
          </cell>
          <cell r="P1557">
            <v>9009712379</v>
          </cell>
          <cell r="Q1557" t="str">
            <v>Nov'25</v>
          </cell>
          <cell r="R1557">
            <v>2026</v>
          </cell>
          <cell r="S1557"/>
          <cell r="T1557">
            <v>50</v>
          </cell>
          <cell r="U1557">
            <v>0</v>
          </cell>
          <cell r="V1557" t="str">
            <v>Minor</v>
          </cell>
          <cell r="W1557"/>
          <cell r="X1557"/>
          <cell r="Y1557"/>
          <cell r="Z1557"/>
          <cell r="AA1557"/>
          <cell r="AB1557"/>
          <cell r="AC1557"/>
          <cell r="AD1557"/>
          <cell r="AE1557"/>
          <cell r="AF1557"/>
          <cell r="AG1557"/>
          <cell r="AH1557"/>
          <cell r="AI1557"/>
          <cell r="AJ1557"/>
          <cell r="AK1557"/>
          <cell r="AL1557"/>
          <cell r="AM1557"/>
          <cell r="AO1557"/>
          <cell r="AP1557"/>
          <cell r="AQ1557"/>
          <cell r="AR1557"/>
          <cell r="AS1557">
            <v>18.260000000000002</v>
          </cell>
          <cell r="AU1557"/>
          <cell r="AV1557"/>
          <cell r="AW1557" t="str">
            <v/>
          </cell>
        </row>
        <row r="1558">
          <cell r="A1558">
            <v>1556</v>
          </cell>
          <cell r="B1558"/>
          <cell r="C1558"/>
          <cell r="D1558" t="str">
            <v>001fw00000ENHhfAAH</v>
          </cell>
          <cell r="E1558" t="str">
            <v>M/S DEV STEELS&amp;CEMENT</v>
          </cell>
          <cell r="F1558" t="str">
            <v>UTTARAKHAND</v>
          </cell>
          <cell r="G1558" t="str">
            <v>DEHRADUN</v>
          </cell>
          <cell r="H1558">
            <v>0</v>
          </cell>
          <cell r="I1558" t="str">
            <v>SHIVA SALES INDIA CORPORATION</v>
          </cell>
          <cell r="J1558" t="str">
            <v>Ravi Kumar</v>
          </cell>
          <cell r="K1558"/>
          <cell r="L1558" t="str">
            <v>C12821</v>
          </cell>
          <cell r="M1558" t="str">
            <v>North</v>
          </cell>
          <cell r="N1558">
            <v>249201</v>
          </cell>
          <cell r="O1558" t="str">
            <v>05ABYPG3712A1Z0</v>
          </cell>
          <cell r="P1558">
            <v>8941078131</v>
          </cell>
          <cell r="Q1558" t="str">
            <v>Dec'25</v>
          </cell>
          <cell r="R1558">
            <v>2026</v>
          </cell>
          <cell r="S1558"/>
          <cell r="T1558" t="str">
            <v/>
          </cell>
          <cell r="U1558">
            <v>0</v>
          </cell>
          <cell r="V1558" t="str">
            <v>Potential Not updated</v>
          </cell>
          <cell r="W1558"/>
          <cell r="X1558"/>
          <cell r="Y1558"/>
          <cell r="Z1558"/>
          <cell r="AA1558"/>
          <cell r="AB1558"/>
          <cell r="AC1558"/>
          <cell r="AD1558"/>
          <cell r="AE1558"/>
          <cell r="AF1558"/>
          <cell r="AG1558"/>
          <cell r="AH1558"/>
          <cell r="AI1558"/>
          <cell r="AJ1558"/>
          <cell r="AK1558"/>
          <cell r="AL1558"/>
          <cell r="AM1558"/>
          <cell r="AO1558"/>
          <cell r="AP1558"/>
          <cell r="AQ1558"/>
          <cell r="AR1558"/>
          <cell r="AS1558"/>
          <cell r="AT1558">
            <v>32.75</v>
          </cell>
          <cell r="AU1558"/>
          <cell r="AV1558"/>
          <cell r="AW1558" t="str">
            <v/>
          </cell>
        </row>
        <row r="1559">
          <cell r="A1559">
            <v>1557</v>
          </cell>
          <cell r="B1559"/>
          <cell r="C1559"/>
          <cell r="D1559" t="str">
            <v>0015g00001UBHjUAAX</v>
          </cell>
          <cell r="E1559" t="str">
            <v>Sh.balaji Bldg Material</v>
          </cell>
          <cell r="F1559" t="str">
            <v>HARYANA</v>
          </cell>
          <cell r="G1559" t="str">
            <v>MAHENDRAGARH</v>
          </cell>
          <cell r="H1559" t="str">
            <v>Narnaul</v>
          </cell>
          <cell r="I1559" t="str">
            <v>NIKUNJ UDYOG</v>
          </cell>
          <cell r="J1559" t="str">
            <v>Shiv Shankar Sharma</v>
          </cell>
          <cell r="K1559"/>
          <cell r="L1559" t="str">
            <v>C12828</v>
          </cell>
          <cell r="M1559" t="str">
            <v>North</v>
          </cell>
          <cell r="N1559">
            <v>123001</v>
          </cell>
          <cell r="O1559" t="str">
            <v>06CYZPS6720G1ZQ</v>
          </cell>
          <cell r="P1559">
            <v>9416983727</v>
          </cell>
          <cell r="Q1559" t="str">
            <v>Dec'25</v>
          </cell>
          <cell r="R1559">
            <v>2026</v>
          </cell>
          <cell r="S1559"/>
          <cell r="T1559">
            <v>60</v>
          </cell>
          <cell r="U1559">
            <v>6.1388888888888896E-2</v>
          </cell>
          <cell r="V1559" t="str">
            <v>Challenger</v>
          </cell>
          <cell r="W1559"/>
          <cell r="X1559"/>
          <cell r="Y1559"/>
          <cell r="Z1559"/>
          <cell r="AA1559"/>
          <cell r="AB1559"/>
          <cell r="AC1559"/>
          <cell r="AD1559"/>
          <cell r="AE1559"/>
          <cell r="AF1559"/>
          <cell r="AG1559"/>
          <cell r="AH1559"/>
          <cell r="AI1559"/>
          <cell r="AJ1559"/>
          <cell r="AK1559"/>
          <cell r="AL1559"/>
          <cell r="AM1559"/>
          <cell r="AO1559"/>
          <cell r="AP1559"/>
          <cell r="AQ1559"/>
          <cell r="AR1559"/>
          <cell r="AS1559"/>
          <cell r="AT1559">
            <v>11.05</v>
          </cell>
          <cell r="AU1559"/>
          <cell r="AV1559"/>
          <cell r="AW1559" t="str">
            <v/>
          </cell>
        </row>
        <row r="1560">
          <cell r="A1560">
            <v>1558</v>
          </cell>
          <cell r="B1560"/>
          <cell r="C1560"/>
          <cell r="D1560" t="str">
            <v>001fw000009pU5OAAU</v>
          </cell>
          <cell r="E1560" t="str">
            <v>NA</v>
          </cell>
          <cell r="F1560" t="str">
            <v>HARYANA</v>
          </cell>
          <cell r="G1560" t="str">
            <v>AMBALA</v>
          </cell>
          <cell r="H1560" t="str">
            <v>Ambala Cantt</v>
          </cell>
          <cell r="I1560" t="str">
            <v>RAMDOOT UDHYOG PRIVATE LIMITED</v>
          </cell>
          <cell r="J1560" t="str">
            <v>Deepak Dhiman</v>
          </cell>
          <cell r="K1560"/>
          <cell r="L1560" t="str">
            <v>C13168</v>
          </cell>
          <cell r="M1560" t="str">
            <v>North</v>
          </cell>
          <cell r="N1560">
            <v>134203</v>
          </cell>
          <cell r="O1560" t="str">
            <v>06ADNFS2089R1Z3</v>
          </cell>
          <cell r="P1560">
            <v>8607883842</v>
          </cell>
          <cell r="Q1560" t="str">
            <v>Dec'25</v>
          </cell>
          <cell r="R1560">
            <v>2026</v>
          </cell>
          <cell r="S1560"/>
          <cell r="T1560">
            <v>40</v>
          </cell>
          <cell r="U1560">
            <v>0.10033333333333332</v>
          </cell>
          <cell r="V1560" t="str">
            <v>Friendly</v>
          </cell>
          <cell r="W1560"/>
          <cell r="X1560"/>
          <cell r="Y1560"/>
          <cell r="Z1560"/>
          <cell r="AA1560"/>
          <cell r="AB1560"/>
          <cell r="AC1560"/>
          <cell r="AD1560"/>
          <cell r="AE1560"/>
          <cell r="AF1560"/>
          <cell r="AG1560"/>
          <cell r="AH1560"/>
          <cell r="AI1560"/>
          <cell r="AJ1560"/>
          <cell r="AK1560"/>
          <cell r="AL1560"/>
          <cell r="AM1560"/>
          <cell r="AO1560"/>
          <cell r="AP1560"/>
          <cell r="AQ1560"/>
          <cell r="AR1560"/>
          <cell r="AS1560"/>
          <cell r="AT1560">
            <v>12.04</v>
          </cell>
          <cell r="AU1560"/>
          <cell r="AV1560"/>
          <cell r="AW1560" t="str">
            <v/>
          </cell>
        </row>
        <row r="1561">
          <cell r="A1561">
            <v>1559</v>
          </cell>
          <cell r="B1561"/>
          <cell r="C1561"/>
          <cell r="D1561" t="str">
            <v>001J100000VnWeSIAV</v>
          </cell>
          <cell r="E1561" t="str">
            <v>BAJRANG SALES</v>
          </cell>
          <cell r="F1561" t="str">
            <v>MADHYA PRADESH</v>
          </cell>
          <cell r="G1561" t="str">
            <v>BHOPAL</v>
          </cell>
          <cell r="H1561" t="str">
            <v>Huzur</v>
          </cell>
          <cell r="I1561" t="str">
            <v>Global Steel</v>
          </cell>
          <cell r="J1561" t="str">
            <v>Rubean Luther</v>
          </cell>
          <cell r="K1561"/>
          <cell r="L1561" t="str">
            <v>C13471</v>
          </cell>
          <cell r="M1561" t="str">
            <v>Central</v>
          </cell>
          <cell r="N1561">
            <v>462030</v>
          </cell>
          <cell r="O1561" t="str">
            <v>23BIGPD0242N1ZL</v>
          </cell>
          <cell r="P1561">
            <v>9425999293</v>
          </cell>
          <cell r="Q1561" t="str">
            <v>Dec'25</v>
          </cell>
          <cell r="R1561">
            <v>2026</v>
          </cell>
          <cell r="S1561"/>
          <cell r="T1561">
            <v>150</v>
          </cell>
          <cell r="U1561">
            <v>9.5355555555555555E-2</v>
          </cell>
          <cell r="V1561" t="str">
            <v>Challenger</v>
          </cell>
          <cell r="W1561"/>
          <cell r="X1561"/>
          <cell r="Y1561"/>
          <cell r="Z1561"/>
          <cell r="AA1561"/>
          <cell r="AB1561"/>
          <cell r="AC1561"/>
          <cell r="AD1561"/>
          <cell r="AE1561"/>
          <cell r="AF1561"/>
          <cell r="AG1561"/>
          <cell r="AH1561"/>
          <cell r="AI1561"/>
          <cell r="AJ1561"/>
          <cell r="AK1561"/>
          <cell r="AL1561"/>
          <cell r="AM1561"/>
          <cell r="AO1561"/>
          <cell r="AP1561"/>
          <cell r="AQ1561"/>
          <cell r="AR1561"/>
          <cell r="AS1561"/>
          <cell r="AT1561">
            <v>42.91</v>
          </cell>
          <cell r="AU1561"/>
          <cell r="AV1561"/>
          <cell r="AW1561" t="str">
            <v/>
          </cell>
        </row>
        <row r="1562">
          <cell r="A1562">
            <v>1560</v>
          </cell>
          <cell r="B1562"/>
          <cell r="C1562"/>
          <cell r="D1562" t="str">
            <v>0015g00001X5iwUAAR</v>
          </cell>
          <cell r="E1562" t="str">
            <v>Sanjay Traders Wardha</v>
          </cell>
          <cell r="F1562" t="str">
            <v>MAHARASHTRA</v>
          </cell>
          <cell r="G1562" t="str">
            <v>WARDHA</v>
          </cell>
          <cell r="H1562">
            <v>0</v>
          </cell>
          <cell r="I1562" t="str">
            <v>SSTL (INDIA) PRIVATE LIMITED</v>
          </cell>
          <cell r="J1562" t="str">
            <v>Ekeshwar Sahu</v>
          </cell>
          <cell r="K1562"/>
          <cell r="L1562" t="str">
            <v>C13295</v>
          </cell>
          <cell r="M1562" t="str">
            <v>Central</v>
          </cell>
          <cell r="N1562">
            <v>442001</v>
          </cell>
          <cell r="O1562" t="str">
            <v>27ABPPM7490N1ZN</v>
          </cell>
          <cell r="P1562">
            <v>9422142480</v>
          </cell>
          <cell r="Q1562" t="str">
            <v>Dec'25</v>
          </cell>
          <cell r="R1562">
            <v>2026</v>
          </cell>
          <cell r="S1562"/>
          <cell r="T1562" t="str">
            <v/>
          </cell>
          <cell r="U1562">
            <v>0</v>
          </cell>
          <cell r="V1562" t="str">
            <v>Potential Not updated</v>
          </cell>
          <cell r="W1562"/>
          <cell r="X1562"/>
          <cell r="Y1562"/>
          <cell r="Z1562"/>
          <cell r="AA1562"/>
          <cell r="AB1562"/>
          <cell r="AC1562"/>
          <cell r="AD1562"/>
          <cell r="AE1562"/>
          <cell r="AF1562"/>
          <cell r="AG1562"/>
          <cell r="AH1562"/>
          <cell r="AI1562"/>
          <cell r="AJ1562"/>
          <cell r="AK1562"/>
          <cell r="AL1562"/>
          <cell r="AM1562"/>
          <cell r="AO1562"/>
          <cell r="AP1562"/>
          <cell r="AQ1562"/>
          <cell r="AR1562"/>
          <cell r="AS1562"/>
          <cell r="AT1562">
            <v>20.16</v>
          </cell>
          <cell r="AU1562"/>
          <cell r="AV1562"/>
          <cell r="AW1562" t="str">
            <v/>
          </cell>
        </row>
        <row r="1563">
          <cell r="A1563">
            <v>1561</v>
          </cell>
          <cell r="B1563"/>
          <cell r="C1563"/>
          <cell r="D1563" t="str">
            <v>001fw00000EY6SkAAL</v>
          </cell>
          <cell r="E1563" t="str">
            <v>B.M.K.TRADING</v>
          </cell>
          <cell r="F1563" t="str">
            <v>WEST BENGAL</v>
          </cell>
          <cell r="G1563" t="str">
            <v>JALPAIGURI</v>
          </cell>
          <cell r="H1563">
            <v>0</v>
          </cell>
          <cell r="I1563" t="str">
            <v>SILIGURI BUILDERS STORES</v>
          </cell>
          <cell r="J1563" t="str">
            <v>Abu Hossain</v>
          </cell>
          <cell r="K1563"/>
          <cell r="L1563" t="str">
            <v>001J100000VngoPIAR</v>
          </cell>
          <cell r="M1563" t="str">
            <v>East</v>
          </cell>
          <cell r="N1563">
            <v>735210</v>
          </cell>
          <cell r="O1563" t="str">
            <v>19ABEFB4800C1ZY</v>
          </cell>
          <cell r="P1563">
            <v>9832488444</v>
          </cell>
          <cell r="Q1563" t="str">
            <v>Dec'25</v>
          </cell>
          <cell r="R1563">
            <v>2026</v>
          </cell>
          <cell r="S1563"/>
          <cell r="T1563">
            <v>100</v>
          </cell>
          <cell r="U1563">
            <v>0.09</v>
          </cell>
          <cell r="V1563" t="str">
            <v>Challenger</v>
          </cell>
          <cell r="W1563"/>
          <cell r="X1563"/>
          <cell r="Y1563"/>
          <cell r="Z1563"/>
          <cell r="AA1563"/>
          <cell r="AB1563"/>
          <cell r="AC1563"/>
          <cell r="AD1563"/>
          <cell r="AE1563"/>
          <cell r="AF1563"/>
          <cell r="AG1563"/>
          <cell r="AH1563"/>
          <cell r="AI1563"/>
          <cell r="AJ1563"/>
          <cell r="AK1563"/>
          <cell r="AL1563"/>
          <cell r="AM1563"/>
          <cell r="AO1563"/>
          <cell r="AP1563"/>
          <cell r="AQ1563"/>
          <cell r="AR1563"/>
          <cell r="AS1563"/>
          <cell r="AT1563">
            <v>27</v>
          </cell>
          <cell r="AU1563"/>
          <cell r="AV1563"/>
          <cell r="AW1563" t="str">
            <v/>
          </cell>
        </row>
        <row r="1564">
          <cell r="A1564">
            <v>1562</v>
          </cell>
          <cell r="B1564"/>
          <cell r="C1564"/>
          <cell r="D1564" t="str">
            <v>001fw00000DBkL4AAL</v>
          </cell>
          <cell r="E1564" t="str">
            <v>VEERU FABRICATION &amp; BUILDING MATERIAL</v>
          </cell>
          <cell r="F1564" t="str">
            <v>MADHYA PRADESH</v>
          </cell>
          <cell r="G1564" t="str">
            <v>BHIND</v>
          </cell>
          <cell r="H1564">
            <v>0</v>
          </cell>
          <cell r="I1564" t="str">
            <v>SHALIKA ENTERPRISES PRIVATE LIMITED</v>
          </cell>
          <cell r="J1564" t="str">
            <v>Sudhir Garg</v>
          </cell>
          <cell r="K1564"/>
          <cell r="L1564" t="str">
            <v>001fw000003s8lGAAQ</v>
          </cell>
          <cell r="M1564" t="str">
            <v>North</v>
          </cell>
          <cell r="N1564">
            <v>477660</v>
          </cell>
          <cell r="O1564" t="str">
            <v>23DTXPS4033J1Z4</v>
          </cell>
          <cell r="P1564">
            <v>9826868186</v>
          </cell>
          <cell r="Q1564" t="str">
            <v>Dec'25</v>
          </cell>
          <cell r="R1564">
            <v>2026</v>
          </cell>
          <cell r="S1564"/>
          <cell r="T1564">
            <v>30</v>
          </cell>
          <cell r="U1564">
            <v>0.11288888888888889</v>
          </cell>
          <cell r="V1564" t="str">
            <v>Friendly</v>
          </cell>
          <cell r="W1564"/>
          <cell r="X1564"/>
          <cell r="Y1564"/>
          <cell r="Z1564"/>
          <cell r="AA1564"/>
          <cell r="AB1564"/>
          <cell r="AC1564"/>
          <cell r="AD1564"/>
          <cell r="AE1564"/>
          <cell r="AF1564"/>
          <cell r="AG1564"/>
          <cell r="AH1564"/>
          <cell r="AI1564"/>
          <cell r="AJ1564"/>
          <cell r="AK1564"/>
          <cell r="AL1564"/>
          <cell r="AM1564"/>
          <cell r="AO1564"/>
          <cell r="AP1564"/>
          <cell r="AQ1564"/>
          <cell r="AR1564"/>
          <cell r="AS1564"/>
          <cell r="AT1564">
            <v>10.16</v>
          </cell>
          <cell r="AU1564"/>
          <cell r="AV1564"/>
          <cell r="AW1564" t="str">
            <v/>
          </cell>
        </row>
        <row r="1565">
          <cell r="A1565">
            <v>1563</v>
          </cell>
          <cell r="B1565"/>
          <cell r="C1565"/>
          <cell r="D1565" t="str">
            <v>001fw00000EGpuYAAT</v>
          </cell>
          <cell r="E1565" t="str">
            <v>VIRENDRA CONSTRUCTION CO.</v>
          </cell>
          <cell r="F1565" t="str">
            <v>RAJASTHAN</v>
          </cell>
          <cell r="G1565" t="str">
            <v>JAIPUR</v>
          </cell>
          <cell r="H1565">
            <v>0</v>
          </cell>
          <cell r="I1565" t="str">
            <v>Swastik Tradevision Pvt. Ltd.</v>
          </cell>
          <cell r="J1565" t="str">
            <v>Amit Kumar Sharma</v>
          </cell>
          <cell r="K1565"/>
          <cell r="L1565" t="str">
            <v>C12822</v>
          </cell>
          <cell r="M1565" t="str">
            <v>North</v>
          </cell>
          <cell r="N1565">
            <v>303604</v>
          </cell>
          <cell r="O1565" t="str">
            <v>08ARXPS4159C1Z7</v>
          </cell>
          <cell r="P1565">
            <v>9667727777</v>
          </cell>
          <cell r="Q1565" t="str">
            <v>Dec'25</v>
          </cell>
          <cell r="R1565">
            <v>2026</v>
          </cell>
          <cell r="S1565"/>
          <cell r="T1565">
            <v>15</v>
          </cell>
          <cell r="U1565">
            <v>0.44511111111111112</v>
          </cell>
          <cell r="V1565" t="str">
            <v>Friendly</v>
          </cell>
          <cell r="W1565"/>
          <cell r="X1565"/>
          <cell r="Y1565"/>
          <cell r="Z1565"/>
          <cell r="AA1565"/>
          <cell r="AB1565"/>
          <cell r="AC1565"/>
          <cell r="AD1565"/>
          <cell r="AE1565"/>
          <cell r="AF1565"/>
          <cell r="AG1565"/>
          <cell r="AH1565"/>
          <cell r="AI1565"/>
          <cell r="AJ1565"/>
          <cell r="AK1565"/>
          <cell r="AL1565"/>
          <cell r="AM1565"/>
          <cell r="AO1565"/>
          <cell r="AP1565"/>
          <cell r="AQ1565"/>
          <cell r="AR1565"/>
          <cell r="AS1565"/>
          <cell r="AT1565">
            <v>20.03</v>
          </cell>
          <cell r="AU1565"/>
          <cell r="AV1565"/>
          <cell r="AW1565" t="str">
            <v/>
          </cell>
        </row>
        <row r="1566">
          <cell r="A1566">
            <v>1564</v>
          </cell>
          <cell r="B1566"/>
          <cell r="C1566"/>
          <cell r="D1566" t="str">
            <v>001fw00000EUjvhAAD</v>
          </cell>
          <cell r="E1566" t="str">
            <v>M/S SHRI BALA JI TRADERS</v>
          </cell>
          <cell r="F1566" t="str">
            <v>HARYANA</v>
          </cell>
          <cell r="G1566" t="str">
            <v>JIND</v>
          </cell>
          <cell r="H1566">
            <v>0</v>
          </cell>
          <cell r="I1566" t="str">
            <v>PAL CEMENT AND STEEL PVT. LTD.</v>
          </cell>
          <cell r="J1566" t="str">
            <v>Dinesh Kumar</v>
          </cell>
          <cell r="K1566"/>
          <cell r="L1566" t="str">
            <v>C12827</v>
          </cell>
          <cell r="M1566" t="str">
            <v>North</v>
          </cell>
          <cell r="N1566">
            <v>126102</v>
          </cell>
          <cell r="O1566" t="str">
            <v>06AFXPJ2127H2ZA</v>
          </cell>
          <cell r="P1566">
            <v>9416238613</v>
          </cell>
          <cell r="Q1566" t="str">
            <v>Dec'25</v>
          </cell>
          <cell r="R1566">
            <v>2026</v>
          </cell>
          <cell r="S1566"/>
          <cell r="T1566">
            <v>30</v>
          </cell>
          <cell r="U1566">
            <v>0.13355555555555557</v>
          </cell>
          <cell r="V1566" t="str">
            <v>Friendly</v>
          </cell>
          <cell r="W1566"/>
          <cell r="X1566"/>
          <cell r="Y1566"/>
          <cell r="Z1566"/>
          <cell r="AA1566"/>
          <cell r="AB1566"/>
          <cell r="AC1566"/>
          <cell r="AD1566"/>
          <cell r="AE1566"/>
          <cell r="AF1566"/>
          <cell r="AG1566"/>
          <cell r="AH1566"/>
          <cell r="AI1566"/>
          <cell r="AJ1566"/>
          <cell r="AK1566"/>
          <cell r="AL1566"/>
          <cell r="AM1566"/>
          <cell r="AO1566"/>
          <cell r="AP1566"/>
          <cell r="AQ1566"/>
          <cell r="AR1566"/>
          <cell r="AS1566"/>
          <cell r="AT1566">
            <v>12.02</v>
          </cell>
          <cell r="AU1566"/>
          <cell r="AV1566"/>
          <cell r="AW1566" t="str">
            <v/>
          </cell>
        </row>
        <row r="1567">
          <cell r="A1567">
            <v>1565</v>
          </cell>
          <cell r="B1567"/>
          <cell r="C1567"/>
          <cell r="D1567" t="str">
            <v>001fw00000BuwERAAZ</v>
          </cell>
          <cell r="E1567" t="str">
            <v>JAIN SONS CONSTRUCTION AND HARDWARE</v>
          </cell>
          <cell r="F1567" t="str">
            <v>HIMACHAL PRADESH</v>
          </cell>
          <cell r="G1567" t="str">
            <v>HAMIRPUR</v>
          </cell>
          <cell r="H1567">
            <v>0</v>
          </cell>
          <cell r="I1567" t="str">
            <v>PAL CEMENT AND STEEL PVT. LTD.</v>
          </cell>
          <cell r="J1567" t="str">
            <v>Rahul Gautam</v>
          </cell>
          <cell r="K1567"/>
          <cell r="L1567" t="str">
            <v>C12827</v>
          </cell>
          <cell r="M1567" t="str">
            <v>North</v>
          </cell>
          <cell r="N1567">
            <v>177033</v>
          </cell>
          <cell r="O1567" t="str">
            <v>02AAMFJ8650M1ZY</v>
          </cell>
          <cell r="P1567">
            <v>9418138781</v>
          </cell>
          <cell r="Q1567" t="str">
            <v>Dec'25</v>
          </cell>
          <cell r="R1567">
            <v>2026</v>
          </cell>
          <cell r="S1567"/>
          <cell r="T1567">
            <v>100</v>
          </cell>
          <cell r="U1567">
            <v>4.0066666666666667E-2</v>
          </cell>
          <cell r="V1567" t="str">
            <v>Challenger</v>
          </cell>
          <cell r="W1567"/>
          <cell r="X1567"/>
          <cell r="Y1567"/>
          <cell r="Z1567"/>
          <cell r="AA1567"/>
          <cell r="AB1567"/>
          <cell r="AC1567"/>
          <cell r="AD1567"/>
          <cell r="AE1567"/>
          <cell r="AF1567"/>
          <cell r="AG1567"/>
          <cell r="AH1567"/>
          <cell r="AI1567"/>
          <cell r="AJ1567"/>
          <cell r="AK1567"/>
          <cell r="AL1567"/>
          <cell r="AM1567"/>
          <cell r="AO1567"/>
          <cell r="AP1567"/>
          <cell r="AQ1567"/>
          <cell r="AR1567"/>
          <cell r="AS1567"/>
          <cell r="AT1567">
            <v>12.02</v>
          </cell>
          <cell r="AU1567"/>
          <cell r="AV1567"/>
          <cell r="AW1567" t="str">
            <v/>
          </cell>
        </row>
        <row r="1568">
          <cell r="A1568">
            <v>1566</v>
          </cell>
          <cell r="B1568"/>
          <cell r="C1568"/>
          <cell r="D1568" t="str">
            <v>001fw00000EUkv0AAD</v>
          </cell>
          <cell r="E1568" t="str">
            <v>M/S DASHMESH TRADERS</v>
          </cell>
          <cell r="F1568" t="str">
            <v>RAJASTHAN</v>
          </cell>
          <cell r="G1568" t="str">
            <v>KOTA</v>
          </cell>
          <cell r="H1568" t="str">
            <v>Kota</v>
          </cell>
          <cell r="I1568" t="str">
            <v>Swastik Tradevision Pvt. Ltd.</v>
          </cell>
          <cell r="J1568" t="str">
            <v>Amit Kumar Sharma</v>
          </cell>
          <cell r="K1568"/>
          <cell r="L1568" t="str">
            <v>C12822</v>
          </cell>
          <cell r="M1568" t="str">
            <v>North</v>
          </cell>
          <cell r="N1568">
            <v>324002</v>
          </cell>
          <cell r="O1568" t="str">
            <v>08FPWPS4037H2Z3</v>
          </cell>
          <cell r="P1568">
            <v>9166885115</v>
          </cell>
          <cell r="Q1568" t="str">
            <v>Dec'25</v>
          </cell>
          <cell r="R1568">
            <v>2026</v>
          </cell>
          <cell r="S1568"/>
          <cell r="T1568" t="str">
            <v/>
          </cell>
          <cell r="U1568">
            <v>0</v>
          </cell>
          <cell r="V1568" t="str">
            <v>Potential Not updated</v>
          </cell>
          <cell r="W1568"/>
          <cell r="X1568"/>
          <cell r="Y1568"/>
          <cell r="Z1568"/>
          <cell r="AA1568"/>
          <cell r="AB1568"/>
          <cell r="AC1568"/>
          <cell r="AD1568"/>
          <cell r="AE1568"/>
          <cell r="AF1568"/>
          <cell r="AG1568"/>
          <cell r="AH1568"/>
          <cell r="AI1568"/>
          <cell r="AJ1568"/>
          <cell r="AK1568"/>
          <cell r="AL1568"/>
          <cell r="AM1568"/>
          <cell r="AO1568"/>
          <cell r="AP1568"/>
          <cell r="AQ1568"/>
          <cell r="AR1568"/>
          <cell r="AS1568"/>
          <cell r="AT1568">
            <v>25.08</v>
          </cell>
          <cell r="AU1568"/>
          <cell r="AV1568">
            <v>19.989999999999998</v>
          </cell>
          <cell r="AW1568" t="str">
            <v/>
          </cell>
        </row>
        <row r="1569">
          <cell r="A1569">
            <v>1567</v>
          </cell>
          <cell r="B1569"/>
          <cell r="C1569"/>
          <cell r="D1569" t="str">
            <v>001fw0000066jiCAAQ</v>
          </cell>
          <cell r="E1569" t="str">
            <v>ANIL LOHA BHANDAR ASSOCIATES</v>
          </cell>
          <cell r="F1569" t="str">
            <v>RAJASTHAN</v>
          </cell>
          <cell r="G1569" t="str">
            <v>RAJSAMAND</v>
          </cell>
          <cell r="H1569">
            <v>0</v>
          </cell>
          <cell r="I1569" t="str">
            <v>J P ALLOYS</v>
          </cell>
          <cell r="J1569" t="str">
            <v>Pushpendra Kumar</v>
          </cell>
          <cell r="K1569"/>
          <cell r="L1569" t="str">
            <v>C13188</v>
          </cell>
          <cell r="M1569" t="str">
            <v>North</v>
          </cell>
          <cell r="N1569">
            <v>313329</v>
          </cell>
          <cell r="O1569" t="str">
            <v>08AJIPD0891M1ZX</v>
          </cell>
          <cell r="P1569">
            <v>9413975525</v>
          </cell>
          <cell r="Q1569" t="str">
            <v>Dec'25</v>
          </cell>
          <cell r="R1569">
            <v>2026</v>
          </cell>
          <cell r="S1569"/>
          <cell r="T1569">
            <v>200</v>
          </cell>
          <cell r="U1569">
            <v>4.3333333333333328E-2</v>
          </cell>
          <cell r="V1569" t="str">
            <v>Challenger</v>
          </cell>
          <cell r="W1569"/>
          <cell r="X1569"/>
          <cell r="Y1569"/>
          <cell r="Z1569"/>
          <cell r="AA1569"/>
          <cell r="AB1569"/>
          <cell r="AC1569"/>
          <cell r="AD1569"/>
          <cell r="AE1569"/>
          <cell r="AF1569"/>
          <cell r="AG1569"/>
          <cell r="AH1569"/>
          <cell r="AI1569"/>
          <cell r="AJ1569"/>
          <cell r="AK1569"/>
          <cell r="AL1569"/>
          <cell r="AM1569"/>
          <cell r="AO1569"/>
          <cell r="AP1569"/>
          <cell r="AQ1569"/>
          <cell r="AR1569"/>
          <cell r="AS1569"/>
          <cell r="AT1569">
            <v>26</v>
          </cell>
          <cell r="AU1569"/>
          <cell r="AV1569"/>
          <cell r="AW1569" t="str">
            <v/>
          </cell>
        </row>
        <row r="1570">
          <cell r="A1570">
            <v>1568</v>
          </cell>
          <cell r="B1570"/>
          <cell r="C1570"/>
          <cell r="D1570" t="str">
            <v>001fw00000EaJ4CAAV</v>
          </cell>
          <cell r="E1570" t="str">
            <v>NATIONAL ENTERPRISES</v>
          </cell>
          <cell r="F1570" t="str">
            <v>RAJASTHAN</v>
          </cell>
          <cell r="G1570" t="str">
            <v>CHITTORGARH</v>
          </cell>
          <cell r="H1570">
            <v>0</v>
          </cell>
          <cell r="I1570" t="str">
            <v>Swastik Tradevision Pvt. Ltd.</v>
          </cell>
          <cell r="J1570" t="str">
            <v>Ravi Kumar Kulmi</v>
          </cell>
          <cell r="K1570"/>
          <cell r="L1570" t="str">
            <v>C12822</v>
          </cell>
          <cell r="M1570" t="str">
            <v>North</v>
          </cell>
          <cell r="N1570">
            <v>323307</v>
          </cell>
          <cell r="O1570" t="str">
            <v>08CZFPA0560D1ZY</v>
          </cell>
          <cell r="P1570">
            <v>8239289011</v>
          </cell>
          <cell r="Q1570" t="str">
            <v>Dec'25</v>
          </cell>
          <cell r="R1570">
            <v>2026</v>
          </cell>
          <cell r="S1570"/>
          <cell r="T1570">
            <v>50</v>
          </cell>
          <cell r="U1570">
            <v>0.20106666666666664</v>
          </cell>
          <cell r="V1570" t="str">
            <v>Friendly</v>
          </cell>
          <cell r="W1570"/>
          <cell r="X1570"/>
          <cell r="Y1570"/>
          <cell r="Z1570"/>
          <cell r="AA1570"/>
          <cell r="AB1570"/>
          <cell r="AC1570"/>
          <cell r="AD1570"/>
          <cell r="AE1570"/>
          <cell r="AF1570"/>
          <cell r="AG1570"/>
          <cell r="AH1570"/>
          <cell r="AI1570"/>
          <cell r="AJ1570"/>
          <cell r="AK1570"/>
          <cell r="AL1570"/>
          <cell r="AM1570"/>
          <cell r="AO1570"/>
          <cell r="AP1570"/>
          <cell r="AQ1570"/>
          <cell r="AR1570"/>
          <cell r="AS1570"/>
          <cell r="AT1570">
            <v>30.16</v>
          </cell>
          <cell r="AU1570"/>
          <cell r="AV1570"/>
          <cell r="AW1570" t="str">
            <v/>
          </cell>
        </row>
        <row r="1571">
          <cell r="A1571">
            <v>1569</v>
          </cell>
          <cell r="B1571"/>
          <cell r="C1571"/>
          <cell r="D1571" t="str">
            <v>001J1000002jaoZIAQ</v>
          </cell>
          <cell r="E1571" t="str">
            <v>JAI OM STEELS</v>
          </cell>
          <cell r="F1571" t="str">
            <v>RAJASTHAN</v>
          </cell>
          <cell r="G1571" t="str">
            <v>SIROHI</v>
          </cell>
          <cell r="H1571" t="str">
            <v>Abu Road</v>
          </cell>
          <cell r="I1571" t="str">
            <v>M R Associates</v>
          </cell>
          <cell r="J1571" t="str">
            <v>Neeraj Sharma</v>
          </cell>
          <cell r="K1571"/>
          <cell r="L1571" t="str">
            <v>C13417</v>
          </cell>
          <cell r="M1571" t="str">
            <v>North</v>
          </cell>
          <cell r="N1571">
            <v>307026</v>
          </cell>
          <cell r="O1571" t="str">
            <v>08BEUPK4528L1ZS</v>
          </cell>
          <cell r="P1571">
            <v>9829106555</v>
          </cell>
          <cell r="Q1571" t="str">
            <v>Dec'25</v>
          </cell>
          <cell r="R1571">
            <v>2026</v>
          </cell>
          <cell r="S1571"/>
          <cell r="T1571">
            <v>100</v>
          </cell>
          <cell r="U1571">
            <v>0.30003333333333332</v>
          </cell>
          <cell r="V1571" t="str">
            <v>Star</v>
          </cell>
          <cell r="W1571"/>
          <cell r="X1571"/>
          <cell r="Y1571"/>
          <cell r="Z1571"/>
          <cell r="AA1571"/>
          <cell r="AB1571"/>
          <cell r="AC1571"/>
          <cell r="AD1571"/>
          <cell r="AE1571"/>
          <cell r="AF1571"/>
          <cell r="AG1571"/>
          <cell r="AH1571"/>
          <cell r="AI1571"/>
          <cell r="AJ1571"/>
          <cell r="AK1571"/>
          <cell r="AL1571"/>
          <cell r="AM1571"/>
          <cell r="AO1571"/>
          <cell r="AP1571"/>
          <cell r="AQ1571"/>
          <cell r="AR1571"/>
          <cell r="AS1571"/>
          <cell r="AT1571">
            <v>24.91</v>
          </cell>
          <cell r="AU1571">
            <v>40</v>
          </cell>
          <cell r="AV1571">
            <v>25.1</v>
          </cell>
          <cell r="AW1571">
            <v>25</v>
          </cell>
        </row>
        <row r="1572">
          <cell r="A1572">
            <v>1570</v>
          </cell>
          <cell r="B1572"/>
          <cell r="C1572"/>
          <cell r="D1572" t="str">
            <v>001fw00000EOn4NAAT</v>
          </cell>
          <cell r="E1572" t="str">
            <v>BHUMI INFRA AND DEVELOPERS</v>
          </cell>
          <cell r="F1572" t="str">
            <v>MADHYA PRADESH</v>
          </cell>
          <cell r="G1572" t="str">
            <v>INDORE</v>
          </cell>
          <cell r="H1572">
            <v>0</v>
          </cell>
          <cell r="I1572" t="str">
            <v>R. K. ENTERPRISES</v>
          </cell>
          <cell r="J1572" t="str">
            <v>Yogeshwar Richhariya</v>
          </cell>
          <cell r="K1572"/>
          <cell r="L1572" t="str">
            <v>001J1000005ZfroIAC</v>
          </cell>
          <cell r="M1572" t="str">
            <v>Central</v>
          </cell>
          <cell r="N1572">
            <v>452001</v>
          </cell>
          <cell r="O1572" t="str">
            <v>23DKWPA4483G1ZY</v>
          </cell>
          <cell r="P1572">
            <v>9893454566</v>
          </cell>
          <cell r="Q1572" t="str">
            <v>Dec'25</v>
          </cell>
          <cell r="R1572">
            <v>2026</v>
          </cell>
          <cell r="S1572"/>
          <cell r="T1572">
            <v>100</v>
          </cell>
          <cell r="U1572">
            <v>0.18356666666666666</v>
          </cell>
          <cell r="V1572" t="str">
            <v>Star</v>
          </cell>
          <cell r="W1572"/>
          <cell r="X1572"/>
          <cell r="Y1572"/>
          <cell r="Z1572"/>
          <cell r="AA1572"/>
          <cell r="AB1572"/>
          <cell r="AC1572"/>
          <cell r="AD1572"/>
          <cell r="AE1572"/>
          <cell r="AF1572"/>
          <cell r="AG1572"/>
          <cell r="AH1572"/>
          <cell r="AI1572"/>
          <cell r="AJ1572"/>
          <cell r="AK1572"/>
          <cell r="AL1572"/>
          <cell r="AM1572"/>
          <cell r="AO1572"/>
          <cell r="AP1572"/>
          <cell r="AQ1572"/>
          <cell r="AR1572"/>
          <cell r="AS1572"/>
          <cell r="AT1572">
            <v>54.07</v>
          </cell>
          <cell r="AU1572">
            <v>1</v>
          </cell>
          <cell r="AV1572"/>
          <cell r="AW1572" t="str">
            <v/>
          </cell>
        </row>
        <row r="1573">
          <cell r="A1573">
            <v>1571</v>
          </cell>
          <cell r="B1573"/>
          <cell r="C1573"/>
          <cell r="D1573" t="str">
            <v>001J100000Drb1hIAB</v>
          </cell>
          <cell r="E1573" t="str">
            <v>NAAZ STEEL</v>
          </cell>
          <cell r="F1573" t="str">
            <v>MADHYA PRADESH</v>
          </cell>
          <cell r="G1573" t="str">
            <v>DEWAS</v>
          </cell>
          <cell r="H1573" t="str">
            <v>Dewas</v>
          </cell>
          <cell r="I1573" t="str">
            <v>R. K. ENTERPRISES</v>
          </cell>
          <cell r="J1573" t="str">
            <v>Yogeshwar Richhariya</v>
          </cell>
          <cell r="K1573"/>
          <cell r="L1573" t="str">
            <v>001J1000005ZfroIAC</v>
          </cell>
          <cell r="M1573" t="str">
            <v>Central</v>
          </cell>
          <cell r="N1573">
            <v>455001</v>
          </cell>
          <cell r="O1573" t="str">
            <v>23BDAPJ7575H2ZI</v>
          </cell>
          <cell r="P1573">
            <v>9827594497</v>
          </cell>
          <cell r="Q1573" t="str">
            <v>Dec'25</v>
          </cell>
          <cell r="R1573">
            <v>2026</v>
          </cell>
          <cell r="S1573"/>
          <cell r="T1573">
            <v>100</v>
          </cell>
          <cell r="U1573">
            <v>4.3766666666666669E-2</v>
          </cell>
          <cell r="V1573" t="str">
            <v>Challenger</v>
          </cell>
          <cell r="W1573"/>
          <cell r="X1573"/>
          <cell r="Y1573"/>
          <cell r="Z1573"/>
          <cell r="AA1573"/>
          <cell r="AB1573"/>
          <cell r="AC1573"/>
          <cell r="AD1573"/>
          <cell r="AE1573"/>
          <cell r="AF1573"/>
          <cell r="AG1573"/>
          <cell r="AH1573"/>
          <cell r="AI1573"/>
          <cell r="AJ1573"/>
          <cell r="AK1573"/>
          <cell r="AL1573"/>
          <cell r="AM1573"/>
          <cell r="AO1573"/>
          <cell r="AP1573"/>
          <cell r="AQ1573"/>
          <cell r="AR1573"/>
          <cell r="AS1573"/>
          <cell r="AT1573">
            <v>12.13</v>
          </cell>
          <cell r="AU1573"/>
          <cell r="AV1573">
            <v>1</v>
          </cell>
          <cell r="AW1573" t="str">
            <v/>
          </cell>
        </row>
        <row r="1574">
          <cell r="A1574">
            <v>1572</v>
          </cell>
          <cell r="B1574"/>
          <cell r="C1574"/>
          <cell r="D1574" t="str">
            <v>001fw00000EdKhyAAF</v>
          </cell>
          <cell r="E1574" t="str">
            <v>M/S KAMAL INFRA</v>
          </cell>
          <cell r="F1574" t="str">
            <v>JHARKHAND</v>
          </cell>
          <cell r="G1574" t="str">
            <v>RANCHI</v>
          </cell>
          <cell r="H1574">
            <v>0</v>
          </cell>
          <cell r="I1574" t="str">
            <v>M/s REAL DREAMS ENTERPRISES</v>
          </cell>
          <cell r="J1574" t="str">
            <v>Susmit Kumar</v>
          </cell>
          <cell r="K1574"/>
          <cell r="L1574" t="str">
            <v>001J100000PHe79IAD</v>
          </cell>
          <cell r="M1574" t="str">
            <v>East</v>
          </cell>
          <cell r="N1574">
            <v>834001</v>
          </cell>
          <cell r="O1574" t="str">
            <v>20ADLPK4294Q1Z1</v>
          </cell>
          <cell r="P1574">
            <v>9431103654</v>
          </cell>
          <cell r="Q1574" t="str">
            <v>Dec'25</v>
          </cell>
          <cell r="R1574">
            <v>2026</v>
          </cell>
          <cell r="S1574"/>
          <cell r="T1574">
            <v>100</v>
          </cell>
          <cell r="U1574">
            <v>0.3518</v>
          </cell>
          <cell r="V1574" t="str">
            <v>Star</v>
          </cell>
          <cell r="W1574"/>
          <cell r="X1574"/>
          <cell r="Y1574"/>
          <cell r="Z1574"/>
          <cell r="AA1574"/>
          <cell r="AB1574"/>
          <cell r="AC1574"/>
          <cell r="AD1574"/>
          <cell r="AE1574"/>
          <cell r="AF1574"/>
          <cell r="AG1574"/>
          <cell r="AH1574"/>
          <cell r="AI1574"/>
          <cell r="AJ1574"/>
          <cell r="AK1574"/>
          <cell r="AL1574"/>
          <cell r="AM1574"/>
          <cell r="AO1574"/>
          <cell r="AP1574"/>
          <cell r="AQ1574"/>
          <cell r="AR1574"/>
          <cell r="AS1574"/>
          <cell r="AT1574">
            <v>73.930000000000007</v>
          </cell>
          <cell r="AU1574"/>
          <cell r="AV1574">
            <v>31.61</v>
          </cell>
          <cell r="AW1574" t="str">
            <v/>
          </cell>
        </row>
        <row r="1575">
          <cell r="A1575">
            <v>1573</v>
          </cell>
          <cell r="B1575"/>
          <cell r="C1575"/>
          <cell r="D1575" t="str">
            <v>001fw00000EdJtzAAF</v>
          </cell>
          <cell r="E1575" t="str">
            <v>M/S TARMAL STEEL</v>
          </cell>
          <cell r="F1575" t="str">
            <v>MADHYA PRADESH</v>
          </cell>
          <cell r="G1575" t="str">
            <v>MANDSAUR</v>
          </cell>
          <cell r="H1575">
            <v>0</v>
          </cell>
          <cell r="I1575" t="str">
            <v>R. K. ENTERPRISES</v>
          </cell>
          <cell r="J1575" t="str">
            <v>Yogeshwar Richhariya</v>
          </cell>
          <cell r="K1575"/>
          <cell r="L1575" t="str">
            <v>001J1000005ZfroIAC</v>
          </cell>
          <cell r="M1575" t="str">
            <v>Central</v>
          </cell>
          <cell r="N1575">
            <v>458001</v>
          </cell>
          <cell r="O1575" t="str">
            <v>23AVNPS1357A1ZR</v>
          </cell>
          <cell r="P1575">
            <v>9300718288</v>
          </cell>
          <cell r="Q1575" t="str">
            <v>Dec'25</v>
          </cell>
          <cell r="R1575">
            <v>2026</v>
          </cell>
          <cell r="S1575"/>
          <cell r="T1575">
            <v>100</v>
          </cell>
          <cell r="U1575">
            <v>0.1358</v>
          </cell>
          <cell r="V1575" t="str">
            <v>Star</v>
          </cell>
          <cell r="W1575"/>
          <cell r="X1575"/>
          <cell r="Y1575"/>
          <cell r="Z1575"/>
          <cell r="AA1575"/>
          <cell r="AB1575"/>
          <cell r="AC1575"/>
          <cell r="AD1575"/>
          <cell r="AE1575"/>
          <cell r="AF1575"/>
          <cell r="AG1575"/>
          <cell r="AH1575"/>
          <cell r="AI1575"/>
          <cell r="AJ1575"/>
          <cell r="AK1575"/>
          <cell r="AL1575"/>
          <cell r="AM1575"/>
          <cell r="AO1575"/>
          <cell r="AP1575"/>
          <cell r="AQ1575"/>
          <cell r="AR1575"/>
          <cell r="AS1575"/>
          <cell r="AT1575">
            <v>40.74</v>
          </cell>
          <cell r="AU1575"/>
          <cell r="AV1575"/>
          <cell r="AW1575" t="str">
            <v/>
          </cell>
        </row>
        <row r="1576">
          <cell r="A1576">
            <v>1574</v>
          </cell>
          <cell r="B1576"/>
          <cell r="C1576"/>
          <cell r="D1576" t="str">
            <v>0015g00001c432PAAQ</v>
          </cell>
          <cell r="E1576" t="str">
            <v>GOEL SALES</v>
          </cell>
          <cell r="F1576" t="str">
            <v>DELHI</v>
          </cell>
          <cell r="G1576" t="str">
            <v>NORTH EAST</v>
          </cell>
          <cell r="H1576" t="str">
            <v>Karawal Nagar</v>
          </cell>
          <cell r="I1576" t="str">
            <v>MAHENDRA STEELS</v>
          </cell>
          <cell r="J1576" t="str">
            <v>Aashish Goyal</v>
          </cell>
          <cell r="K1576"/>
          <cell r="L1576" t="str">
            <v>C12832</v>
          </cell>
          <cell r="M1576" t="str">
            <v>North</v>
          </cell>
          <cell r="N1576">
            <v>110094</v>
          </cell>
          <cell r="O1576" t="str">
            <v>07AFLPG6639K1Z0</v>
          </cell>
          <cell r="P1576">
            <v>9910286425</v>
          </cell>
          <cell r="Q1576" t="str">
            <v>Dec'25</v>
          </cell>
          <cell r="R1576">
            <v>2026</v>
          </cell>
          <cell r="S1576"/>
          <cell r="T1576" t="str">
            <v/>
          </cell>
          <cell r="U1576">
            <v>0</v>
          </cell>
          <cell r="V1576" t="str">
            <v>Potential Not updated</v>
          </cell>
          <cell r="W1576"/>
          <cell r="X1576"/>
          <cell r="Y1576"/>
          <cell r="Z1576"/>
          <cell r="AA1576"/>
          <cell r="AB1576"/>
          <cell r="AC1576"/>
          <cell r="AD1576"/>
          <cell r="AE1576"/>
          <cell r="AF1576"/>
          <cell r="AG1576"/>
          <cell r="AH1576"/>
          <cell r="AI1576"/>
          <cell r="AJ1576"/>
          <cell r="AK1576"/>
          <cell r="AL1576"/>
          <cell r="AM1576"/>
          <cell r="AO1576"/>
          <cell r="AP1576"/>
          <cell r="AQ1576"/>
          <cell r="AR1576"/>
          <cell r="AS1576"/>
          <cell r="AT1576">
            <v>10.210000000000001</v>
          </cell>
          <cell r="AU1576"/>
          <cell r="AV1576"/>
          <cell r="AW1576" t="str">
            <v/>
          </cell>
        </row>
        <row r="1577">
          <cell r="A1577">
            <v>1575</v>
          </cell>
          <cell r="B1577"/>
          <cell r="C1577"/>
          <cell r="D1577" t="str">
            <v>001fw00000EbbQMAAZ</v>
          </cell>
          <cell r="E1577" t="str">
            <v>3N COMPOSITE PRODUCTS LLP</v>
          </cell>
          <cell r="F1577" t="str">
            <v>RAJASTHAN</v>
          </cell>
          <cell r="G1577" t="str">
            <v>UDAIPUR</v>
          </cell>
          <cell r="H1577">
            <v>0</v>
          </cell>
          <cell r="I1577" t="str">
            <v>J P ALLOYS</v>
          </cell>
          <cell r="J1577" t="str">
            <v>Amit Kumar Sharma</v>
          </cell>
          <cell r="K1577"/>
          <cell r="L1577" t="str">
            <v>C13188</v>
          </cell>
          <cell r="M1577" t="str">
            <v>North</v>
          </cell>
          <cell r="N1577">
            <v>313001</v>
          </cell>
          <cell r="O1577" t="str">
            <v>08AACFZ3095J1ZP</v>
          </cell>
          <cell r="P1577">
            <v>7303050028</v>
          </cell>
          <cell r="Q1577" t="str">
            <v>Dec'25</v>
          </cell>
          <cell r="R1577">
            <v>2026</v>
          </cell>
          <cell r="S1577"/>
          <cell r="T1577">
            <v>20</v>
          </cell>
          <cell r="U1577">
            <v>0.37383333333333335</v>
          </cell>
          <cell r="V1577" t="str">
            <v>Friendly</v>
          </cell>
          <cell r="W1577"/>
          <cell r="X1577"/>
          <cell r="Y1577"/>
          <cell r="Z1577"/>
          <cell r="AA1577"/>
          <cell r="AB1577"/>
          <cell r="AC1577"/>
          <cell r="AD1577"/>
          <cell r="AE1577"/>
          <cell r="AF1577"/>
          <cell r="AG1577"/>
          <cell r="AH1577"/>
          <cell r="AI1577"/>
          <cell r="AJ1577"/>
          <cell r="AK1577"/>
          <cell r="AL1577"/>
          <cell r="AM1577"/>
          <cell r="AO1577"/>
          <cell r="AP1577"/>
          <cell r="AQ1577"/>
          <cell r="AR1577"/>
          <cell r="AS1577"/>
          <cell r="AT1577">
            <v>22.43</v>
          </cell>
          <cell r="AU1577"/>
          <cell r="AV1577"/>
          <cell r="AW1577" t="str">
            <v/>
          </cell>
        </row>
        <row r="1578">
          <cell r="A1578">
            <v>1576</v>
          </cell>
          <cell r="B1578"/>
          <cell r="C1578"/>
          <cell r="D1578" t="str">
            <v>001fw000005m3O1AAI</v>
          </cell>
          <cell r="E1578" t="str">
            <v>M/S DHULIYAN HARDWARE</v>
          </cell>
          <cell r="F1578" t="str">
            <v>WEST BENGAL</v>
          </cell>
          <cell r="G1578" t="str">
            <v>MURSHIDABAD</v>
          </cell>
          <cell r="H1578">
            <v>0</v>
          </cell>
          <cell r="I1578" t="str">
            <v>CHANDRA TRADERS</v>
          </cell>
          <cell r="J1578" t="str">
            <v>Shirshendu saha</v>
          </cell>
          <cell r="K1578"/>
          <cell r="L1578" t="str">
            <v>001J100000RyPTBIA3</v>
          </cell>
          <cell r="M1578" t="str">
            <v>East</v>
          </cell>
          <cell r="N1578">
            <v>742202</v>
          </cell>
          <cell r="O1578" t="str">
            <v>19BIJPR3906E1Z3</v>
          </cell>
          <cell r="P1578">
            <v>9832711324</v>
          </cell>
          <cell r="Q1578" t="str">
            <v>Dec'25</v>
          </cell>
          <cell r="R1578">
            <v>2026</v>
          </cell>
          <cell r="S1578"/>
          <cell r="T1578">
            <v>30</v>
          </cell>
          <cell r="U1578">
            <v>0.16666666666666666</v>
          </cell>
          <cell r="V1578" t="str">
            <v>Friendly</v>
          </cell>
          <cell r="W1578"/>
          <cell r="X1578"/>
          <cell r="Y1578"/>
          <cell r="Z1578"/>
          <cell r="AA1578"/>
          <cell r="AB1578"/>
          <cell r="AC1578"/>
          <cell r="AD1578"/>
          <cell r="AE1578"/>
          <cell r="AF1578"/>
          <cell r="AG1578"/>
          <cell r="AH1578"/>
          <cell r="AI1578"/>
          <cell r="AJ1578"/>
          <cell r="AK1578"/>
          <cell r="AL1578"/>
          <cell r="AM1578"/>
          <cell r="AO1578"/>
          <cell r="AP1578"/>
          <cell r="AQ1578"/>
          <cell r="AR1578"/>
          <cell r="AS1578"/>
          <cell r="AT1578">
            <v>15</v>
          </cell>
          <cell r="AU1578"/>
          <cell r="AV1578"/>
          <cell r="AW1578">
            <v>10</v>
          </cell>
        </row>
        <row r="1579">
          <cell r="A1579">
            <v>1577</v>
          </cell>
          <cell r="B1579"/>
          <cell r="C1579"/>
          <cell r="D1579" t="str">
            <v>001fw00000DlldWAAR</v>
          </cell>
          <cell r="E1579" t="str">
            <v>M/S GUPTA TRADERS</v>
          </cell>
          <cell r="F1579" t="str">
            <v>WEST BENGAL</v>
          </cell>
          <cell r="G1579" t="str">
            <v>MALDAH</v>
          </cell>
          <cell r="H1579">
            <v>0</v>
          </cell>
          <cell r="I1579" t="str">
            <v>MAHESHWARI TRADERS</v>
          </cell>
          <cell r="J1579" t="str">
            <v>Partha Mondal</v>
          </cell>
          <cell r="K1579"/>
          <cell r="L1579" t="str">
            <v>001J100000Vo7AiIAJ</v>
          </cell>
          <cell r="M1579" t="str">
            <v>East</v>
          </cell>
          <cell r="N1579">
            <v>732139</v>
          </cell>
          <cell r="O1579" t="str">
            <v>19AMVPG5784G1ZB</v>
          </cell>
          <cell r="P1579">
            <v>9735027839</v>
          </cell>
          <cell r="Q1579" t="str">
            <v>Dec'25</v>
          </cell>
          <cell r="R1579">
            <v>2026</v>
          </cell>
          <cell r="S1579"/>
          <cell r="T1579">
            <v>150</v>
          </cell>
          <cell r="U1579">
            <v>3.2222222222222222E-2</v>
          </cell>
          <cell r="V1579" t="str">
            <v>Challenger</v>
          </cell>
          <cell r="W1579"/>
          <cell r="X1579"/>
          <cell r="Y1579"/>
          <cell r="Z1579"/>
          <cell r="AA1579"/>
          <cell r="AB1579"/>
          <cell r="AC1579"/>
          <cell r="AD1579"/>
          <cell r="AE1579"/>
          <cell r="AF1579"/>
          <cell r="AG1579"/>
          <cell r="AH1579"/>
          <cell r="AI1579"/>
          <cell r="AJ1579"/>
          <cell r="AK1579"/>
          <cell r="AL1579"/>
          <cell r="AM1579"/>
          <cell r="AO1579"/>
          <cell r="AP1579"/>
          <cell r="AQ1579"/>
          <cell r="AR1579"/>
          <cell r="AS1579"/>
          <cell r="AT1579">
            <v>6.5</v>
          </cell>
          <cell r="AU1579"/>
          <cell r="AV1579">
            <v>8</v>
          </cell>
          <cell r="AW1579">
            <v>6</v>
          </cell>
        </row>
        <row r="1580">
          <cell r="A1580">
            <v>1578</v>
          </cell>
          <cell r="B1580"/>
          <cell r="C1580"/>
          <cell r="D1580" t="str">
            <v>001J100000VnoKLIAZ</v>
          </cell>
          <cell r="E1580" t="str">
            <v>M/S SUBHAM ENTERPRISES</v>
          </cell>
          <cell r="F1580" t="str">
            <v>ODISHA</v>
          </cell>
          <cell r="G1580" t="str">
            <v>BARGARH</v>
          </cell>
          <cell r="H1580">
            <v>0</v>
          </cell>
          <cell r="I1580" t="str">
            <v>SACHDEVA ISPAT PVT LTD</v>
          </cell>
          <cell r="J1580" t="str">
            <v>Papun Padhan</v>
          </cell>
          <cell r="K1580"/>
          <cell r="L1580" t="str">
            <v>C12823</v>
          </cell>
          <cell r="M1580" t="str">
            <v>Central</v>
          </cell>
          <cell r="N1580">
            <v>768035</v>
          </cell>
          <cell r="O1580" t="str">
            <v>21AWWPP6527H1Z3</v>
          </cell>
          <cell r="P1580">
            <v>9937525292</v>
          </cell>
          <cell r="Q1580" t="str">
            <v>Dec'25</v>
          </cell>
          <cell r="R1580">
            <v>2026</v>
          </cell>
          <cell r="S1580"/>
          <cell r="T1580">
            <v>50</v>
          </cell>
          <cell r="U1580">
            <v>6.6866666666666671E-2</v>
          </cell>
          <cell r="V1580" t="str">
            <v>Minor</v>
          </cell>
          <cell r="W1580"/>
          <cell r="X1580"/>
          <cell r="Y1580"/>
          <cell r="Z1580"/>
          <cell r="AA1580"/>
          <cell r="AB1580"/>
          <cell r="AC1580"/>
          <cell r="AD1580"/>
          <cell r="AE1580"/>
          <cell r="AF1580"/>
          <cell r="AG1580"/>
          <cell r="AH1580"/>
          <cell r="AI1580"/>
          <cell r="AJ1580"/>
          <cell r="AK1580"/>
          <cell r="AL1580"/>
          <cell r="AM1580"/>
          <cell r="AO1580"/>
          <cell r="AP1580"/>
          <cell r="AQ1580"/>
          <cell r="AR1580"/>
          <cell r="AS1580"/>
          <cell r="AT1580">
            <v>10.029999999999999</v>
          </cell>
          <cell r="AU1580"/>
          <cell r="AV1580"/>
          <cell r="AW1580" t="str">
            <v/>
          </cell>
        </row>
        <row r="1581">
          <cell r="A1581">
            <v>1579</v>
          </cell>
          <cell r="B1581"/>
          <cell r="C1581"/>
          <cell r="D1581" t="str">
            <v>001fw00000EkmJNAAZ</v>
          </cell>
          <cell r="E1581" t="str">
            <v>GITA STEEL</v>
          </cell>
          <cell r="F1581" t="str">
            <v>ODISHA</v>
          </cell>
          <cell r="G1581" t="str">
            <v>BOUDH</v>
          </cell>
          <cell r="H1581">
            <v>0</v>
          </cell>
          <cell r="I1581" t="str">
            <v>SACHDEVA ISPAT PVT LTD</v>
          </cell>
          <cell r="J1581" t="str">
            <v>Papun Padhan</v>
          </cell>
          <cell r="K1581"/>
          <cell r="L1581" t="str">
            <v>C12823</v>
          </cell>
          <cell r="M1581" t="str">
            <v>Central</v>
          </cell>
          <cell r="N1581">
            <v>762015</v>
          </cell>
          <cell r="O1581" t="str">
            <v>21ABAFG8309D1ZY</v>
          </cell>
          <cell r="P1581">
            <v>8143229811</v>
          </cell>
          <cell r="Q1581" t="str">
            <v>Dec'25</v>
          </cell>
          <cell r="R1581">
            <v>2026</v>
          </cell>
          <cell r="S1581"/>
          <cell r="T1581">
            <v>200</v>
          </cell>
          <cell r="U1581">
            <v>1.9766666666666665E-2</v>
          </cell>
          <cell r="V1581" t="str">
            <v>Challenger</v>
          </cell>
          <cell r="W1581"/>
          <cell r="X1581"/>
          <cell r="Y1581"/>
          <cell r="Z1581"/>
          <cell r="AA1581"/>
          <cell r="AB1581"/>
          <cell r="AC1581"/>
          <cell r="AD1581"/>
          <cell r="AE1581"/>
          <cell r="AF1581"/>
          <cell r="AG1581"/>
          <cell r="AH1581"/>
          <cell r="AI1581"/>
          <cell r="AJ1581"/>
          <cell r="AK1581"/>
          <cell r="AL1581"/>
          <cell r="AM1581"/>
          <cell r="AO1581"/>
          <cell r="AP1581"/>
          <cell r="AQ1581"/>
          <cell r="AR1581"/>
          <cell r="AS1581"/>
          <cell r="AT1581">
            <v>11.86</v>
          </cell>
          <cell r="AU1581"/>
          <cell r="AV1581"/>
          <cell r="AW1581" t="str">
            <v/>
          </cell>
        </row>
        <row r="1582">
          <cell r="A1582">
            <v>1580</v>
          </cell>
          <cell r="B1582"/>
          <cell r="C1582"/>
          <cell r="D1582" t="str">
            <v>001fw00000F29L9AAJ</v>
          </cell>
          <cell r="E1582" t="str">
            <v>M.R. TRADERS</v>
          </cell>
          <cell r="F1582" t="str">
            <v>HARYANA</v>
          </cell>
          <cell r="G1582" t="str">
            <v>FATEHABAD</v>
          </cell>
          <cell r="H1582">
            <v>0</v>
          </cell>
          <cell r="I1582" t="str">
            <v>PAL CEMENT AND STEEL PVT. LTD.</v>
          </cell>
          <cell r="J1582" t="str">
            <v>Varun Arora</v>
          </cell>
          <cell r="K1582"/>
          <cell r="L1582" t="str">
            <v>C12827</v>
          </cell>
          <cell r="M1582" t="str">
            <v>North</v>
          </cell>
          <cell r="N1582">
            <v>125050</v>
          </cell>
          <cell r="O1582" t="str">
            <v>06AMPPK7585B1ZR</v>
          </cell>
          <cell r="P1582">
            <v>9812328516</v>
          </cell>
          <cell r="Q1582" t="str">
            <v>Dec'25</v>
          </cell>
          <cell r="R1582">
            <v>2026</v>
          </cell>
          <cell r="S1582"/>
          <cell r="T1582">
            <v>10</v>
          </cell>
          <cell r="U1582">
            <v>8.4716666666666676</v>
          </cell>
          <cell r="V1582" t="str">
            <v>Friendly</v>
          </cell>
          <cell r="W1582"/>
          <cell r="X1582"/>
          <cell r="Y1582"/>
          <cell r="Z1582"/>
          <cell r="AA1582"/>
          <cell r="AB1582"/>
          <cell r="AC1582"/>
          <cell r="AD1582"/>
          <cell r="AE1582"/>
          <cell r="AF1582"/>
          <cell r="AG1582"/>
          <cell r="AH1582"/>
          <cell r="AI1582"/>
          <cell r="AJ1582"/>
          <cell r="AK1582"/>
          <cell r="AL1582"/>
          <cell r="AM1582"/>
          <cell r="AO1582"/>
          <cell r="AP1582"/>
          <cell r="AQ1582"/>
          <cell r="AR1582"/>
          <cell r="AS1582"/>
          <cell r="AT1582">
            <v>36.15</v>
          </cell>
          <cell r="AU1582">
            <v>218</v>
          </cell>
          <cell r="AV1582"/>
          <cell r="AW1582">
            <v>54</v>
          </cell>
        </row>
        <row r="1583">
          <cell r="A1583">
            <v>1581</v>
          </cell>
          <cell r="B1583"/>
          <cell r="C1583"/>
          <cell r="D1583" t="str">
            <v>0015g00001f9BzfAAE</v>
          </cell>
          <cell r="E1583" t="str">
            <v>Bharat timber &amp; iron store rawta mor</v>
          </cell>
          <cell r="F1583" t="str">
            <v>DELHI</v>
          </cell>
          <cell r="G1583" t="str">
            <v>SOUTH WEST</v>
          </cell>
          <cell r="H1583" t="str">
            <v>Najafgarh</v>
          </cell>
          <cell r="I1583" t="str">
            <v>MAHENDRA STEELS</v>
          </cell>
          <cell r="J1583" t="str">
            <v>Aman kumar</v>
          </cell>
          <cell r="K1583"/>
          <cell r="L1583" t="str">
            <v>C12832</v>
          </cell>
          <cell r="M1583" t="str">
            <v>North</v>
          </cell>
          <cell r="N1583">
            <v>110073</v>
          </cell>
          <cell r="O1583">
            <v>0</v>
          </cell>
          <cell r="P1583">
            <v>0</v>
          </cell>
          <cell r="Q1583" t="str">
            <v>Dec'25</v>
          </cell>
          <cell r="R1583">
            <v>2026</v>
          </cell>
          <cell r="S1583"/>
          <cell r="T1583">
            <v>100</v>
          </cell>
          <cell r="U1583">
            <v>8.8333333333333333E-2</v>
          </cell>
          <cell r="V1583" t="str">
            <v>Challenger</v>
          </cell>
          <cell r="W1583"/>
          <cell r="X1583"/>
          <cell r="Y1583"/>
          <cell r="Z1583"/>
          <cell r="AA1583"/>
          <cell r="AB1583"/>
          <cell r="AC1583"/>
          <cell r="AD1583"/>
          <cell r="AE1583"/>
          <cell r="AF1583"/>
          <cell r="AG1583"/>
          <cell r="AH1583"/>
          <cell r="AI1583"/>
          <cell r="AJ1583"/>
          <cell r="AK1583"/>
          <cell r="AL1583"/>
          <cell r="AM1583"/>
          <cell r="AO1583"/>
          <cell r="AP1583"/>
          <cell r="AQ1583"/>
          <cell r="AR1583"/>
          <cell r="AS1583"/>
          <cell r="AT1583">
            <v>23.5</v>
          </cell>
          <cell r="AU1583"/>
          <cell r="AV1583">
            <v>3</v>
          </cell>
          <cell r="AW1583" t="str">
            <v/>
          </cell>
        </row>
        <row r="1584">
          <cell r="A1584">
            <v>1582</v>
          </cell>
          <cell r="B1584"/>
          <cell r="C1584"/>
          <cell r="D1584" t="str">
            <v>001fw00000F3y0cAAB</v>
          </cell>
          <cell r="E1584" t="str">
            <v>M/S MANDAL HARDWARE</v>
          </cell>
          <cell r="F1584" t="str">
            <v>WEST BENGAL</v>
          </cell>
          <cell r="G1584" t="str">
            <v>DINAJPUR UTTAR</v>
          </cell>
          <cell r="H1584">
            <v>0</v>
          </cell>
          <cell r="I1584" t="str">
            <v>MAHESHWARI TRADERS</v>
          </cell>
          <cell r="J1584" t="str">
            <v>Partha Mondal</v>
          </cell>
          <cell r="K1584"/>
          <cell r="L1584" t="str">
            <v>001J100000Vo7AiIAJ</v>
          </cell>
          <cell r="M1584" t="str">
            <v>East</v>
          </cell>
          <cell r="N1584">
            <v>733208</v>
          </cell>
          <cell r="O1584" t="str">
            <v>19BYDPM7499D1ZW</v>
          </cell>
          <cell r="P1584">
            <v>9614749920</v>
          </cell>
          <cell r="Q1584" t="str">
            <v>Dec'25</v>
          </cell>
          <cell r="R1584">
            <v>2026</v>
          </cell>
          <cell r="S1584"/>
          <cell r="T1584">
            <v>20</v>
          </cell>
          <cell r="U1584">
            <v>2.0813333333333333</v>
          </cell>
          <cell r="V1584" t="str">
            <v>Friendly</v>
          </cell>
          <cell r="W1584"/>
          <cell r="X1584"/>
          <cell r="Y1584"/>
          <cell r="Z1584"/>
          <cell r="AA1584"/>
          <cell r="AB1584"/>
          <cell r="AC1584"/>
          <cell r="AD1584"/>
          <cell r="AE1584"/>
          <cell r="AF1584"/>
          <cell r="AG1584"/>
          <cell r="AH1584"/>
          <cell r="AI1584"/>
          <cell r="AJ1584"/>
          <cell r="AK1584"/>
          <cell r="AL1584"/>
          <cell r="AM1584"/>
          <cell r="AO1584"/>
          <cell r="AP1584"/>
          <cell r="AQ1584"/>
          <cell r="AR1584"/>
          <cell r="AS1584"/>
          <cell r="AT1584">
            <v>94.88</v>
          </cell>
          <cell r="AU1584">
            <v>25</v>
          </cell>
          <cell r="AV1584">
            <v>5</v>
          </cell>
          <cell r="AW1584" t="str">
            <v/>
          </cell>
        </row>
        <row r="1585">
          <cell r="A1585">
            <v>1583</v>
          </cell>
          <cell r="B1585"/>
          <cell r="C1585"/>
          <cell r="D1585" t="str">
            <v>001fw00000F3V6hAAF</v>
          </cell>
          <cell r="E1585" t="str">
            <v>SHIVA BUILDING MATERIAL</v>
          </cell>
          <cell r="F1585" t="str">
            <v>PUNJAB</v>
          </cell>
          <cell r="G1585" t="str">
            <v>SRI MUKTSAR SAHIB</v>
          </cell>
          <cell r="H1585">
            <v>0</v>
          </cell>
          <cell r="I1585" t="str">
            <v>Tanvi Sales</v>
          </cell>
          <cell r="J1585" t="str">
            <v>Sonu Kumar</v>
          </cell>
          <cell r="K1585"/>
          <cell r="L1585" t="str">
            <v>001J100000Vo0ZgIAJ</v>
          </cell>
          <cell r="M1585" t="str">
            <v>North</v>
          </cell>
          <cell r="N1585">
            <v>152026</v>
          </cell>
          <cell r="O1585" t="str">
            <v>03BKRPG0591A2ZJ</v>
          </cell>
          <cell r="P1585">
            <v>9646765058</v>
          </cell>
          <cell r="Q1585" t="str">
            <v>Dec'25</v>
          </cell>
          <cell r="R1585">
            <v>2026</v>
          </cell>
          <cell r="S1585"/>
          <cell r="T1585">
            <v>40</v>
          </cell>
          <cell r="U1585">
            <v>9.9333333333333329E-2</v>
          </cell>
          <cell r="V1585" t="str">
            <v>Minor</v>
          </cell>
          <cell r="W1585"/>
          <cell r="X1585"/>
          <cell r="Y1585"/>
          <cell r="Z1585"/>
          <cell r="AA1585"/>
          <cell r="AB1585"/>
          <cell r="AC1585"/>
          <cell r="AD1585"/>
          <cell r="AE1585"/>
          <cell r="AF1585"/>
          <cell r="AG1585"/>
          <cell r="AH1585"/>
          <cell r="AI1585"/>
          <cell r="AJ1585"/>
          <cell r="AK1585"/>
          <cell r="AL1585"/>
          <cell r="AM1585"/>
          <cell r="AO1585"/>
          <cell r="AP1585"/>
          <cell r="AQ1585"/>
          <cell r="AR1585"/>
          <cell r="AS1585"/>
          <cell r="AT1585">
            <v>11.92</v>
          </cell>
          <cell r="AU1585"/>
          <cell r="AV1585"/>
          <cell r="AW1585" t="str">
            <v/>
          </cell>
        </row>
        <row r="1586">
          <cell r="A1586">
            <v>1584</v>
          </cell>
          <cell r="B1586"/>
          <cell r="C1586"/>
          <cell r="D1586" t="str">
            <v>001fw00000ClbOeAAJ</v>
          </cell>
          <cell r="E1586" t="str">
            <v>M/S MAA PITAMBRA HARDWARE</v>
          </cell>
          <cell r="F1586" t="str">
            <v>MADHYA PRADESH</v>
          </cell>
          <cell r="G1586" t="str">
            <v>SHIVPURI</v>
          </cell>
          <cell r="H1586">
            <v>0</v>
          </cell>
          <cell r="I1586" t="str">
            <v>SHALIKA ENTERPRISES PRIVATE LIMITED</v>
          </cell>
          <cell r="J1586" t="str">
            <v>Sudhir Garg</v>
          </cell>
          <cell r="K1586"/>
          <cell r="L1586" t="str">
            <v>001fw000003s8lGAAQ</v>
          </cell>
          <cell r="M1586" t="str">
            <v>North</v>
          </cell>
          <cell r="N1586">
            <v>473551</v>
          </cell>
          <cell r="O1586" t="str">
            <v>23CSVPS6315M1ZY</v>
          </cell>
          <cell r="P1586">
            <v>7581081800</v>
          </cell>
          <cell r="Q1586" t="str">
            <v>Dec'25</v>
          </cell>
          <cell r="R1586">
            <v>2026</v>
          </cell>
          <cell r="S1586"/>
          <cell r="T1586">
            <v>75</v>
          </cell>
          <cell r="U1586">
            <v>5.3200000000000004E-2</v>
          </cell>
          <cell r="V1586" t="str">
            <v>Challenger</v>
          </cell>
          <cell r="W1586"/>
          <cell r="X1586"/>
          <cell r="Y1586"/>
          <cell r="Z1586"/>
          <cell r="AA1586"/>
          <cell r="AB1586"/>
          <cell r="AC1586"/>
          <cell r="AD1586"/>
          <cell r="AE1586"/>
          <cell r="AF1586"/>
          <cell r="AG1586"/>
          <cell r="AH1586"/>
          <cell r="AI1586"/>
          <cell r="AJ1586"/>
          <cell r="AK1586"/>
          <cell r="AL1586"/>
          <cell r="AM1586"/>
          <cell r="AO1586"/>
          <cell r="AP1586"/>
          <cell r="AQ1586"/>
          <cell r="AR1586"/>
          <cell r="AS1586"/>
          <cell r="AT1586">
            <v>11.97</v>
          </cell>
          <cell r="AU1586"/>
          <cell r="AV1586"/>
          <cell r="AW1586" t="str">
            <v/>
          </cell>
        </row>
        <row r="1587">
          <cell r="A1587">
            <v>1585</v>
          </cell>
          <cell r="B1587"/>
          <cell r="C1587"/>
          <cell r="D1587" t="str">
            <v>001fw00000FKkhBAAT</v>
          </cell>
          <cell r="E1587" t="str">
            <v>ADARSHA ENTERPRISE</v>
          </cell>
          <cell r="F1587" t="str">
            <v>WEST BENGAL</v>
          </cell>
          <cell r="G1587" t="str">
            <v>MURSHIDABAD</v>
          </cell>
          <cell r="H1587">
            <v>0</v>
          </cell>
          <cell r="I1587" t="str">
            <v>CHANDRA TRADERS</v>
          </cell>
          <cell r="J1587" t="str">
            <v>Shirshendu saha</v>
          </cell>
          <cell r="K1587"/>
          <cell r="L1587" t="str">
            <v>001J100000RyPTBIA3</v>
          </cell>
          <cell r="M1587" t="str">
            <v>East</v>
          </cell>
          <cell r="N1587">
            <v>742302</v>
          </cell>
          <cell r="O1587" t="str">
            <v>19AEHPI9296R1ZA</v>
          </cell>
          <cell r="P1587">
            <v>9732823829</v>
          </cell>
          <cell r="Q1587" t="str">
            <v>Dec'25</v>
          </cell>
          <cell r="R1587">
            <v>2026</v>
          </cell>
          <cell r="S1587"/>
          <cell r="T1587">
            <v>200</v>
          </cell>
          <cell r="U1587">
            <v>5.0000000000000001E-3</v>
          </cell>
          <cell r="V1587" t="str">
            <v>Challenger</v>
          </cell>
          <cell r="W1587"/>
          <cell r="X1587"/>
          <cell r="Y1587"/>
          <cell r="Z1587"/>
          <cell r="AA1587"/>
          <cell r="AB1587"/>
          <cell r="AC1587"/>
          <cell r="AD1587"/>
          <cell r="AE1587"/>
          <cell r="AF1587"/>
          <cell r="AG1587"/>
          <cell r="AH1587"/>
          <cell r="AI1587"/>
          <cell r="AJ1587"/>
          <cell r="AK1587"/>
          <cell r="AL1587"/>
          <cell r="AM1587"/>
          <cell r="AO1587"/>
          <cell r="AP1587"/>
          <cell r="AQ1587"/>
          <cell r="AR1587"/>
          <cell r="AS1587"/>
          <cell r="AT1587">
            <v>3</v>
          </cell>
          <cell r="AU1587"/>
          <cell r="AV1587"/>
          <cell r="AW1587" t="str">
            <v/>
          </cell>
        </row>
        <row r="1588">
          <cell r="A1588">
            <v>1586</v>
          </cell>
          <cell r="B1588"/>
          <cell r="C1588"/>
          <cell r="D1588" t="str">
            <v>001fw00000FFF7qAAH</v>
          </cell>
          <cell r="E1588" t="str">
            <v>RISHABH SALES CORPORATION</v>
          </cell>
          <cell r="F1588" t="str">
            <v>RAJASTHAN</v>
          </cell>
          <cell r="G1588" t="str">
            <v>JAIPUR</v>
          </cell>
          <cell r="H1588">
            <v>0</v>
          </cell>
          <cell r="I1588" t="str">
            <v>J P ALLOYS</v>
          </cell>
          <cell r="J1588" t="str">
            <v>Amit Kumar Sharma</v>
          </cell>
          <cell r="K1588"/>
          <cell r="L1588" t="str">
            <v>C13188</v>
          </cell>
          <cell r="M1588" t="str">
            <v>North</v>
          </cell>
          <cell r="N1588">
            <v>302020</v>
          </cell>
          <cell r="O1588" t="str">
            <v>08AUAPC4971A1Z4</v>
          </cell>
          <cell r="P1588">
            <v>9982300117</v>
          </cell>
          <cell r="Q1588" t="str">
            <v>Dec'25</v>
          </cell>
          <cell r="R1588">
            <v>2026</v>
          </cell>
          <cell r="S1588"/>
          <cell r="T1588">
            <v>100</v>
          </cell>
          <cell r="U1588">
            <v>6.9966666666666663E-2</v>
          </cell>
          <cell r="V1588" t="str">
            <v>Challenger</v>
          </cell>
          <cell r="W1588"/>
          <cell r="X1588"/>
          <cell r="Y1588"/>
          <cell r="Z1588"/>
          <cell r="AA1588"/>
          <cell r="AB1588"/>
          <cell r="AC1588"/>
          <cell r="AD1588"/>
          <cell r="AE1588"/>
          <cell r="AF1588"/>
          <cell r="AG1588"/>
          <cell r="AH1588"/>
          <cell r="AI1588"/>
          <cell r="AJ1588"/>
          <cell r="AK1588"/>
          <cell r="AL1588"/>
          <cell r="AM1588"/>
          <cell r="AO1588"/>
          <cell r="AP1588"/>
          <cell r="AQ1588"/>
          <cell r="AR1588"/>
          <cell r="AS1588"/>
          <cell r="AT1588">
            <v>20.99</v>
          </cell>
          <cell r="AU1588"/>
          <cell r="AV1588"/>
          <cell r="AW1588" t="str">
            <v/>
          </cell>
        </row>
        <row r="1589">
          <cell r="A1589">
            <v>1587</v>
          </cell>
          <cell r="B1589"/>
          <cell r="C1589"/>
          <cell r="D1589" t="str">
            <v>001fw00000FJfjbAAD</v>
          </cell>
          <cell r="E1589" t="str">
            <v>RAJEEV TRADERS</v>
          </cell>
          <cell r="F1589" t="str">
            <v>UTTAR PRADESH</v>
          </cell>
          <cell r="G1589" t="str">
            <v>BAREILLY</v>
          </cell>
          <cell r="H1589">
            <v>0</v>
          </cell>
          <cell r="I1589" t="str">
            <v>Khandelwal Associates</v>
          </cell>
          <cell r="J1589" t="str">
            <v>SHIV KUMAR</v>
          </cell>
          <cell r="K1589"/>
          <cell r="L1589" t="str">
            <v>C12818</v>
          </cell>
          <cell r="M1589" t="str">
            <v>North</v>
          </cell>
          <cell r="N1589">
            <v>243122</v>
          </cell>
          <cell r="O1589" t="str">
            <v>09ABHFR6284P1Z7</v>
          </cell>
          <cell r="P1589">
            <v>9457469318</v>
          </cell>
          <cell r="Q1589" t="str">
            <v>Dec'25</v>
          </cell>
          <cell r="R1589">
            <v>2026</v>
          </cell>
          <cell r="S1589"/>
          <cell r="T1589">
            <v>50</v>
          </cell>
          <cell r="U1589">
            <v>1.3815999999999999</v>
          </cell>
          <cell r="V1589" t="str">
            <v>Friendly</v>
          </cell>
          <cell r="W1589"/>
          <cell r="X1589"/>
          <cell r="Y1589"/>
          <cell r="Z1589"/>
          <cell r="AA1589"/>
          <cell r="AB1589"/>
          <cell r="AC1589"/>
          <cell r="AD1589"/>
          <cell r="AE1589"/>
          <cell r="AF1589"/>
          <cell r="AG1589"/>
          <cell r="AH1589"/>
          <cell r="AI1589"/>
          <cell r="AJ1589"/>
          <cell r="AK1589"/>
          <cell r="AL1589"/>
          <cell r="AM1589"/>
          <cell r="AO1589"/>
          <cell r="AP1589"/>
          <cell r="AQ1589"/>
          <cell r="AR1589"/>
          <cell r="AS1589"/>
          <cell r="AT1589">
            <v>71.239999999999995</v>
          </cell>
          <cell r="AU1589">
            <v>136</v>
          </cell>
          <cell r="AV1589"/>
          <cell r="AW1589">
            <v>4</v>
          </cell>
        </row>
        <row r="1590">
          <cell r="A1590">
            <v>1588</v>
          </cell>
          <cell r="B1590"/>
          <cell r="C1590"/>
          <cell r="D1590" t="str">
            <v>001fw00000FQabxAAD</v>
          </cell>
          <cell r="E1590" t="str">
            <v>BHAI BHAI HARDWARE</v>
          </cell>
          <cell r="F1590" t="str">
            <v>WEST BENGAL</v>
          </cell>
          <cell r="G1590" t="str">
            <v>MALDAH</v>
          </cell>
          <cell r="H1590">
            <v>0</v>
          </cell>
          <cell r="I1590" t="str">
            <v>MAHESHWARI TRADERS</v>
          </cell>
          <cell r="J1590" t="str">
            <v>Partha Mondal</v>
          </cell>
          <cell r="K1590"/>
          <cell r="L1590" t="str">
            <v>001J100000Vo7AiIAJ</v>
          </cell>
          <cell r="M1590" t="str">
            <v>East</v>
          </cell>
          <cell r="N1590">
            <v>732201</v>
          </cell>
          <cell r="O1590" t="str">
            <v>19AYJPK3097N1ZM</v>
          </cell>
          <cell r="P1590">
            <v>9647221925</v>
          </cell>
          <cell r="Q1590" t="str">
            <v>Dec'25</v>
          </cell>
          <cell r="R1590">
            <v>2026</v>
          </cell>
          <cell r="S1590"/>
          <cell r="T1590">
            <v>20</v>
          </cell>
          <cell r="U1590">
            <v>0.13950000000000001</v>
          </cell>
          <cell r="V1590" t="str">
            <v>Friendly</v>
          </cell>
          <cell r="W1590"/>
          <cell r="X1590"/>
          <cell r="Y1590"/>
          <cell r="Z1590"/>
          <cell r="AA1590"/>
          <cell r="AB1590"/>
          <cell r="AC1590"/>
          <cell r="AD1590"/>
          <cell r="AE1590"/>
          <cell r="AF1590"/>
          <cell r="AG1590"/>
          <cell r="AH1590"/>
          <cell r="AI1590"/>
          <cell r="AJ1590"/>
          <cell r="AK1590"/>
          <cell r="AL1590"/>
          <cell r="AM1590"/>
          <cell r="AO1590"/>
          <cell r="AP1590"/>
          <cell r="AQ1590"/>
          <cell r="AR1590"/>
          <cell r="AS1590"/>
          <cell r="AT1590">
            <v>3.37</v>
          </cell>
          <cell r="AU1590"/>
          <cell r="AV1590">
            <v>5</v>
          </cell>
          <cell r="AW1590" t="str">
            <v/>
          </cell>
        </row>
        <row r="1591">
          <cell r="A1591">
            <v>1589</v>
          </cell>
          <cell r="B1591"/>
          <cell r="C1591"/>
          <cell r="D1591" t="str">
            <v>001J100000VnzCLIAZ</v>
          </cell>
          <cell r="E1591" t="str">
            <v>UNIQUE HARDWARE</v>
          </cell>
          <cell r="F1591">
            <v>0</v>
          </cell>
          <cell r="G1591">
            <v>0</v>
          </cell>
          <cell r="H1591">
            <v>0</v>
          </cell>
          <cell r="I1591" t="str">
            <v>CHANDRA TRADERS</v>
          </cell>
          <cell r="J1591" t="str">
            <v>Shirshendu saha</v>
          </cell>
          <cell r="K1591"/>
          <cell r="L1591" t="str">
            <v>001J100000RyPTBIA3</v>
          </cell>
          <cell r="M1591" t="str">
            <v>East</v>
          </cell>
          <cell r="N1591">
            <v>742181</v>
          </cell>
          <cell r="O1591" t="str">
            <v>19BCAPA0610B1ZP</v>
          </cell>
          <cell r="P1591">
            <v>9153068067</v>
          </cell>
          <cell r="Q1591" t="str">
            <v>Dec'25</v>
          </cell>
          <cell r="R1591">
            <v>2026</v>
          </cell>
          <cell r="S1591"/>
          <cell r="T1591">
            <v>30</v>
          </cell>
          <cell r="U1591">
            <v>4.4444444444444439E-2</v>
          </cell>
          <cell r="V1591" t="str">
            <v>Minor</v>
          </cell>
          <cell r="W1591"/>
          <cell r="X1591"/>
          <cell r="Y1591"/>
          <cell r="Z1591"/>
          <cell r="AA1591"/>
          <cell r="AB1591"/>
          <cell r="AC1591"/>
          <cell r="AD1591"/>
          <cell r="AE1591"/>
          <cell r="AF1591"/>
          <cell r="AG1591"/>
          <cell r="AH1591"/>
          <cell r="AI1591"/>
          <cell r="AJ1591"/>
          <cell r="AK1591"/>
          <cell r="AL1591"/>
          <cell r="AM1591"/>
          <cell r="AO1591"/>
          <cell r="AP1591"/>
          <cell r="AQ1591"/>
          <cell r="AR1591"/>
          <cell r="AS1591"/>
          <cell r="AT1591">
            <v>4</v>
          </cell>
          <cell r="AU1591"/>
          <cell r="AV1591"/>
          <cell r="AW1591" t="str">
            <v/>
          </cell>
        </row>
        <row r="1592">
          <cell r="A1592">
            <v>1590</v>
          </cell>
          <cell r="B1592"/>
          <cell r="C1592"/>
          <cell r="D1592" t="str">
            <v>001fw00000FnJotAAF</v>
          </cell>
          <cell r="E1592" t="str">
            <v>MANISH METAL WORKS</v>
          </cell>
          <cell r="F1592" t="str">
            <v>RAJASTHAN</v>
          </cell>
          <cell r="G1592" t="str">
            <v>AJMER</v>
          </cell>
          <cell r="H1592">
            <v>0</v>
          </cell>
          <cell r="I1592" t="str">
            <v>Swastik Tradevision Pvt. Ltd.</v>
          </cell>
          <cell r="J1592" t="str">
            <v>Ravi Kumar Kulmi</v>
          </cell>
          <cell r="K1592"/>
          <cell r="L1592" t="str">
            <v>C12822</v>
          </cell>
          <cell r="M1592" t="str">
            <v>North</v>
          </cell>
          <cell r="N1592">
            <v>305901</v>
          </cell>
          <cell r="O1592" t="str">
            <v>08ABLFM0945J1ZY</v>
          </cell>
          <cell r="P1592">
            <v>8290245884</v>
          </cell>
          <cell r="Q1592" t="str">
            <v>Dec'25</v>
          </cell>
          <cell r="R1592">
            <v>2026</v>
          </cell>
          <cell r="S1592"/>
          <cell r="T1592">
            <v>150</v>
          </cell>
          <cell r="U1592">
            <v>5.5511111111111108E-2</v>
          </cell>
          <cell r="V1592" t="str">
            <v>Challenger</v>
          </cell>
          <cell r="W1592"/>
          <cell r="X1592"/>
          <cell r="Y1592"/>
          <cell r="Z1592"/>
          <cell r="AA1592"/>
          <cell r="AB1592"/>
          <cell r="AC1592"/>
          <cell r="AD1592"/>
          <cell r="AE1592"/>
          <cell r="AF1592"/>
          <cell r="AG1592"/>
          <cell r="AH1592"/>
          <cell r="AI1592"/>
          <cell r="AJ1592"/>
          <cell r="AK1592"/>
          <cell r="AL1592"/>
          <cell r="AM1592"/>
          <cell r="AO1592"/>
          <cell r="AP1592"/>
          <cell r="AQ1592"/>
          <cell r="AR1592"/>
          <cell r="AS1592"/>
          <cell r="AT1592">
            <v>24.98</v>
          </cell>
          <cell r="AU1592"/>
          <cell r="AV1592"/>
          <cell r="AW1592">
            <v>15</v>
          </cell>
        </row>
        <row r="1593">
          <cell r="A1593">
            <v>1591</v>
          </cell>
          <cell r="B1593"/>
          <cell r="C1593"/>
          <cell r="D1593" t="str">
            <v>001fw00000FhnkoAAB</v>
          </cell>
          <cell r="E1593" t="str">
            <v>MAMODIA STEELS</v>
          </cell>
          <cell r="F1593" t="str">
            <v>RAJASTHAN</v>
          </cell>
          <cell r="G1593" t="str">
            <v>JAIPUR</v>
          </cell>
          <cell r="H1593">
            <v>0</v>
          </cell>
          <cell r="I1593" t="str">
            <v>J P ALLOYS</v>
          </cell>
          <cell r="J1593" t="str">
            <v>Amit Kumar Sharma</v>
          </cell>
          <cell r="K1593"/>
          <cell r="L1593" t="str">
            <v>C13188</v>
          </cell>
          <cell r="M1593" t="str">
            <v>North</v>
          </cell>
          <cell r="N1593">
            <v>302031</v>
          </cell>
          <cell r="O1593" t="str">
            <v>08ICUPM8569J1ZA</v>
          </cell>
          <cell r="P1593">
            <v>6376500143</v>
          </cell>
          <cell r="Q1593" t="str">
            <v>Dec'25</v>
          </cell>
          <cell r="R1593">
            <v>2026</v>
          </cell>
          <cell r="S1593"/>
          <cell r="T1593">
            <v>50</v>
          </cell>
          <cell r="U1593">
            <v>0.13333333333333333</v>
          </cell>
          <cell r="V1593" t="str">
            <v>Friendly</v>
          </cell>
          <cell r="W1593"/>
          <cell r="X1593"/>
          <cell r="Y1593"/>
          <cell r="Z1593"/>
          <cell r="AA1593"/>
          <cell r="AB1593"/>
          <cell r="AC1593"/>
          <cell r="AD1593"/>
          <cell r="AE1593"/>
          <cell r="AF1593"/>
          <cell r="AG1593"/>
          <cell r="AH1593"/>
          <cell r="AI1593"/>
          <cell r="AJ1593"/>
          <cell r="AK1593"/>
          <cell r="AL1593"/>
          <cell r="AM1593"/>
          <cell r="AO1593"/>
          <cell r="AP1593"/>
          <cell r="AQ1593"/>
          <cell r="AR1593"/>
          <cell r="AS1593"/>
          <cell r="AT1593">
            <v>20</v>
          </cell>
          <cell r="AU1593"/>
          <cell r="AV1593"/>
          <cell r="AW1593" t="str">
            <v/>
          </cell>
        </row>
        <row r="1594">
          <cell r="A1594">
            <v>1592</v>
          </cell>
          <cell r="B1594"/>
          <cell r="C1594"/>
          <cell r="D1594" t="str">
            <v>001J1000009HCmuIAG</v>
          </cell>
          <cell r="E1594" t="str">
            <v>KHODANIYA STEEL</v>
          </cell>
          <cell r="F1594" t="str">
            <v>RAJASTHAN</v>
          </cell>
          <cell r="G1594" t="str">
            <v>DUNGARPUR</v>
          </cell>
          <cell r="H1594" t="str">
            <v>Sagwara</v>
          </cell>
          <cell r="I1594" t="str">
            <v>J P ALLOYS</v>
          </cell>
          <cell r="J1594" t="str">
            <v>Pushpendra Kumar</v>
          </cell>
          <cell r="K1594"/>
          <cell r="L1594" t="str">
            <v>C13188</v>
          </cell>
          <cell r="M1594" t="str">
            <v>North</v>
          </cell>
          <cell r="N1594">
            <v>314025</v>
          </cell>
          <cell r="O1594" t="str">
            <v>08CBUPK2660M1ZY</v>
          </cell>
          <cell r="P1594">
            <v>9828567553</v>
          </cell>
          <cell r="Q1594" t="str">
            <v>Dec'25</v>
          </cell>
          <cell r="R1594">
            <v>2026</v>
          </cell>
          <cell r="S1594"/>
          <cell r="T1594">
            <v>120</v>
          </cell>
          <cell r="U1594">
            <v>0.15499999999999997</v>
          </cell>
          <cell r="V1594" t="str">
            <v>Star</v>
          </cell>
          <cell r="W1594"/>
          <cell r="X1594"/>
          <cell r="Y1594"/>
          <cell r="Z1594"/>
          <cell r="AA1594"/>
          <cell r="AB1594"/>
          <cell r="AC1594"/>
          <cell r="AD1594"/>
          <cell r="AE1594"/>
          <cell r="AF1594"/>
          <cell r="AG1594"/>
          <cell r="AH1594"/>
          <cell r="AI1594"/>
          <cell r="AJ1594"/>
          <cell r="AK1594"/>
          <cell r="AL1594"/>
          <cell r="AM1594"/>
          <cell r="AO1594"/>
          <cell r="AP1594"/>
          <cell r="AQ1594"/>
          <cell r="AR1594"/>
          <cell r="AS1594"/>
          <cell r="AT1594">
            <v>41.8</v>
          </cell>
          <cell r="AU1594">
            <v>14</v>
          </cell>
          <cell r="AV1594"/>
          <cell r="AW1594" t="str">
            <v/>
          </cell>
        </row>
        <row r="1595">
          <cell r="A1595">
            <v>1593</v>
          </cell>
          <cell r="B1595"/>
          <cell r="C1595"/>
          <cell r="D1595" t="str">
            <v>001fw00000Fr30vAAB</v>
          </cell>
          <cell r="E1595" t="str">
            <v>KRISHNA STEEL</v>
          </cell>
          <cell r="F1595" t="str">
            <v>WEST BENGAL</v>
          </cell>
          <cell r="G1595" t="str">
            <v>KOLKATA</v>
          </cell>
          <cell r="H1595">
            <v>0</v>
          </cell>
          <cell r="I1595" t="str">
            <v>KEDIA PIPES PRIVATE LMITED</v>
          </cell>
          <cell r="J1595" t="str">
            <v>Ragon Poddar</v>
          </cell>
          <cell r="K1595"/>
          <cell r="L1595" t="str">
            <v>001J100000S140JIAR</v>
          </cell>
          <cell r="M1595" t="str">
            <v>East</v>
          </cell>
          <cell r="N1595">
            <v>700039</v>
          </cell>
          <cell r="O1595" t="str">
            <v>19AKFPA2267G1ZD</v>
          </cell>
          <cell r="P1595">
            <v>9331950754</v>
          </cell>
          <cell r="Q1595" t="str">
            <v>Dec'25</v>
          </cell>
          <cell r="R1595">
            <v>2026</v>
          </cell>
          <cell r="S1595"/>
          <cell r="T1595">
            <v>0</v>
          </cell>
          <cell r="U1595">
            <v>0</v>
          </cell>
          <cell r="V1595" t="str">
            <v>Minor</v>
          </cell>
          <cell r="W1595"/>
          <cell r="X1595"/>
          <cell r="Y1595"/>
          <cell r="Z1595"/>
          <cell r="AA1595"/>
          <cell r="AB1595"/>
          <cell r="AC1595"/>
          <cell r="AD1595"/>
          <cell r="AE1595"/>
          <cell r="AF1595"/>
          <cell r="AG1595"/>
          <cell r="AH1595"/>
          <cell r="AI1595"/>
          <cell r="AJ1595"/>
          <cell r="AK1595"/>
          <cell r="AL1595"/>
          <cell r="AM1595"/>
          <cell r="AO1595"/>
          <cell r="AP1595"/>
          <cell r="AQ1595"/>
          <cell r="AR1595"/>
          <cell r="AS1595"/>
          <cell r="AT1595">
            <v>9.83</v>
          </cell>
          <cell r="AU1595"/>
          <cell r="AV1595"/>
          <cell r="AW1595" t="str">
            <v/>
          </cell>
        </row>
        <row r="1596">
          <cell r="A1596">
            <v>1594</v>
          </cell>
          <cell r="B1596"/>
          <cell r="C1596"/>
          <cell r="D1596" t="str">
            <v>001fw00000EGmtVAAT</v>
          </cell>
          <cell r="E1596" t="str">
            <v>M/S AHAN SUPPLIERS AND CONSTRUCTION</v>
          </cell>
          <cell r="F1596" t="str">
            <v>WEST BENGAL</v>
          </cell>
          <cell r="G1596" t="str">
            <v>HOWRAH</v>
          </cell>
          <cell r="H1596">
            <v>0</v>
          </cell>
          <cell r="I1596" t="str">
            <v>NERIUM MULTICOM LLP</v>
          </cell>
          <cell r="J1596" t="str">
            <v>Ragon Poddar</v>
          </cell>
          <cell r="K1596"/>
          <cell r="L1596" t="str">
            <v>001J100000RytAcIAJ</v>
          </cell>
          <cell r="M1596" t="str">
            <v>East</v>
          </cell>
          <cell r="N1596">
            <v>711408</v>
          </cell>
          <cell r="O1596" t="str">
            <v>19BLCPK9445H1ZR</v>
          </cell>
          <cell r="P1596">
            <v>8001426454</v>
          </cell>
          <cell r="Q1596" t="str">
            <v>Dec'25</v>
          </cell>
          <cell r="R1596">
            <v>2026</v>
          </cell>
          <cell r="S1596"/>
          <cell r="T1596">
            <v>20</v>
          </cell>
          <cell r="U1596">
            <v>0.70766666666666667</v>
          </cell>
          <cell r="V1596" t="str">
            <v>Friendly</v>
          </cell>
          <cell r="W1596"/>
          <cell r="X1596"/>
          <cell r="Y1596"/>
          <cell r="Z1596"/>
          <cell r="AA1596"/>
          <cell r="AB1596"/>
          <cell r="AC1596"/>
          <cell r="AD1596"/>
          <cell r="AE1596"/>
          <cell r="AF1596"/>
          <cell r="AG1596"/>
          <cell r="AH1596"/>
          <cell r="AI1596"/>
          <cell r="AJ1596"/>
          <cell r="AK1596"/>
          <cell r="AL1596"/>
          <cell r="AM1596"/>
          <cell r="AO1596"/>
          <cell r="AP1596"/>
          <cell r="AQ1596"/>
          <cell r="AR1596"/>
          <cell r="AS1596"/>
          <cell r="AT1596">
            <v>30.44</v>
          </cell>
          <cell r="AU1596"/>
          <cell r="AV1596">
            <v>12.02</v>
          </cell>
          <cell r="AW1596" t="str">
            <v/>
          </cell>
        </row>
        <row r="1597">
          <cell r="A1597">
            <v>1595</v>
          </cell>
          <cell r="B1597"/>
          <cell r="C1597"/>
          <cell r="D1597" t="str">
            <v>001fw00000Fj4WiAAJ</v>
          </cell>
          <cell r="E1597" t="str">
            <v>ZIAUR RAHAMAN</v>
          </cell>
          <cell r="F1597" t="str">
            <v>WEST BENGAL</v>
          </cell>
          <cell r="G1597" t="str">
            <v>DINAJPUR UTTAR</v>
          </cell>
          <cell r="H1597">
            <v>0</v>
          </cell>
          <cell r="I1597" t="str">
            <v>MAHESHWARI TRADERS</v>
          </cell>
          <cell r="J1597" t="str">
            <v>Partha Mondal</v>
          </cell>
          <cell r="K1597"/>
          <cell r="L1597" t="str">
            <v>001J100000Vo7AiIAJ</v>
          </cell>
          <cell r="M1597" t="str">
            <v>East</v>
          </cell>
          <cell r="N1597">
            <v>733210</v>
          </cell>
          <cell r="O1597" t="str">
            <v>19BPEPR6067J2Z8</v>
          </cell>
          <cell r="P1597">
            <v>9735942545</v>
          </cell>
          <cell r="Q1597" t="str">
            <v>Dec'25</v>
          </cell>
          <cell r="R1597">
            <v>2026</v>
          </cell>
          <cell r="S1597"/>
          <cell r="T1597">
            <v>20</v>
          </cell>
          <cell r="U1597">
            <v>0.16733333333333331</v>
          </cell>
          <cell r="V1597" t="str">
            <v>Friendly</v>
          </cell>
          <cell r="W1597"/>
          <cell r="X1597"/>
          <cell r="Y1597"/>
          <cell r="Z1597"/>
          <cell r="AA1597"/>
          <cell r="AB1597"/>
          <cell r="AC1597"/>
          <cell r="AD1597"/>
          <cell r="AE1597"/>
          <cell r="AF1597"/>
          <cell r="AG1597"/>
          <cell r="AH1597"/>
          <cell r="AI1597"/>
          <cell r="AJ1597"/>
          <cell r="AK1597"/>
          <cell r="AL1597"/>
          <cell r="AM1597"/>
          <cell r="AO1597"/>
          <cell r="AP1597"/>
          <cell r="AQ1597"/>
          <cell r="AR1597"/>
          <cell r="AS1597"/>
          <cell r="AT1597">
            <v>10.039999999999999</v>
          </cell>
          <cell r="AU1597"/>
          <cell r="AV1597"/>
          <cell r="AW1597" t="str">
            <v/>
          </cell>
        </row>
        <row r="1598">
          <cell r="A1598">
            <v>1596</v>
          </cell>
          <cell r="B1598"/>
          <cell r="C1598"/>
          <cell r="D1598" t="str">
            <v>0015g00001dICNAAA4</v>
          </cell>
          <cell r="E1598" t="str">
            <v>MAHADEV TRADERS</v>
          </cell>
          <cell r="F1598" t="str">
            <v>HARYANA</v>
          </cell>
          <cell r="G1598" t="str">
            <v>GURUGRAM</v>
          </cell>
          <cell r="H1598" t="str">
            <v>Sector -45</v>
          </cell>
          <cell r="I1598" t="str">
            <v>NIKUNJ UDYOG</v>
          </cell>
          <cell r="J1598" t="str">
            <v>Shiv Shankar Sharma</v>
          </cell>
          <cell r="K1598"/>
          <cell r="L1598" t="str">
            <v>C12828</v>
          </cell>
          <cell r="M1598" t="str">
            <v>North</v>
          </cell>
          <cell r="N1598">
            <v>122003</v>
          </cell>
          <cell r="O1598" t="str">
            <v>06BBFPB4766D1ZZ</v>
          </cell>
          <cell r="P1598">
            <v>9716186699</v>
          </cell>
          <cell r="Q1598" t="str">
            <v>Dec'25</v>
          </cell>
          <cell r="R1598">
            <v>2026</v>
          </cell>
          <cell r="S1598"/>
          <cell r="T1598">
            <v>70</v>
          </cell>
          <cell r="U1598">
            <v>8.5238095238095224E-2</v>
          </cell>
          <cell r="V1598" t="str">
            <v>Challenger</v>
          </cell>
          <cell r="W1598"/>
          <cell r="X1598"/>
          <cell r="Y1598"/>
          <cell r="Z1598"/>
          <cell r="AA1598"/>
          <cell r="AB1598"/>
          <cell r="AC1598"/>
          <cell r="AD1598"/>
          <cell r="AE1598"/>
          <cell r="AF1598"/>
          <cell r="AG1598"/>
          <cell r="AH1598"/>
          <cell r="AI1598"/>
          <cell r="AJ1598"/>
          <cell r="AK1598"/>
          <cell r="AL1598"/>
          <cell r="AM1598"/>
          <cell r="AO1598"/>
          <cell r="AP1598"/>
          <cell r="AQ1598"/>
          <cell r="AR1598"/>
          <cell r="AS1598"/>
          <cell r="AT1598">
            <v>17.899999999999999</v>
          </cell>
          <cell r="AU1598"/>
          <cell r="AV1598"/>
          <cell r="AW1598" t="str">
            <v/>
          </cell>
        </row>
        <row r="1599">
          <cell r="A1599">
            <v>1597</v>
          </cell>
          <cell r="B1599"/>
          <cell r="C1599"/>
          <cell r="D1599" t="str">
            <v>001fw00000FgZwnAAF</v>
          </cell>
          <cell r="E1599" t="str">
            <v>JAI MATA DI TRADERS</v>
          </cell>
          <cell r="F1599" t="str">
            <v>BIHAR</v>
          </cell>
          <cell r="G1599" t="str">
            <v>KHAGARIA</v>
          </cell>
          <cell r="H1599">
            <v>0</v>
          </cell>
          <cell r="I1599" t="str">
            <v>KHARAKIA METALS PRIVATE LIMITED</v>
          </cell>
          <cell r="J1599" t="str">
            <v>Punit Kumar</v>
          </cell>
          <cell r="K1599"/>
          <cell r="L1599" t="str">
            <v>001J100000VnUoRIAV</v>
          </cell>
          <cell r="M1599" t="str">
            <v>East</v>
          </cell>
          <cell r="N1599">
            <v>852129</v>
          </cell>
          <cell r="O1599" t="str">
            <v>10CAEPK3407M1Z0</v>
          </cell>
          <cell r="P1599">
            <v>8051816324</v>
          </cell>
          <cell r="Q1599" t="str">
            <v>Dec'25</v>
          </cell>
          <cell r="R1599">
            <v>2026</v>
          </cell>
          <cell r="S1599"/>
          <cell r="T1599">
            <v>25</v>
          </cell>
          <cell r="U1599">
            <v>0.24</v>
          </cell>
          <cell r="V1599" t="str">
            <v>Friendly</v>
          </cell>
          <cell r="W1599"/>
          <cell r="X1599"/>
          <cell r="Y1599"/>
          <cell r="Z1599"/>
          <cell r="AA1599"/>
          <cell r="AB1599"/>
          <cell r="AC1599"/>
          <cell r="AD1599"/>
          <cell r="AE1599"/>
          <cell r="AF1599"/>
          <cell r="AG1599"/>
          <cell r="AH1599"/>
          <cell r="AI1599"/>
          <cell r="AJ1599"/>
          <cell r="AK1599"/>
          <cell r="AL1599"/>
          <cell r="AM1599"/>
          <cell r="AO1599"/>
          <cell r="AP1599"/>
          <cell r="AQ1599"/>
          <cell r="AR1599"/>
          <cell r="AS1599"/>
          <cell r="AT1599">
            <v>6</v>
          </cell>
          <cell r="AU1599">
            <v>12</v>
          </cell>
          <cell r="AV1599"/>
          <cell r="AW1599" t="str">
            <v/>
          </cell>
        </row>
        <row r="1600">
          <cell r="A1600">
            <v>1598</v>
          </cell>
          <cell r="B1600"/>
          <cell r="C1600"/>
          <cell r="D1600" t="str">
            <v>001fw0000054aZxAAI</v>
          </cell>
          <cell r="E1600" t="str">
            <v>M/S JINDAL ASSOCIATES</v>
          </cell>
          <cell r="F1600" t="str">
            <v>BIHAR</v>
          </cell>
          <cell r="G1600" t="str">
            <v>PATNA</v>
          </cell>
          <cell r="H1600">
            <v>0</v>
          </cell>
          <cell r="I1600" t="str">
            <v>KHARAKIA METALS PRIVATE LIMITED</v>
          </cell>
          <cell r="J1600" t="str">
            <v>Praveen Kumar</v>
          </cell>
          <cell r="K1600"/>
          <cell r="L1600" t="str">
            <v>001J100000VnUoRIAV</v>
          </cell>
          <cell r="M1600" t="str">
            <v>East</v>
          </cell>
          <cell r="N1600">
            <v>800001</v>
          </cell>
          <cell r="O1600" t="str">
            <v>10AARPA4226H3Z5</v>
          </cell>
          <cell r="P1600">
            <v>9835025550</v>
          </cell>
          <cell r="Q1600" t="str">
            <v>Dec'25</v>
          </cell>
          <cell r="R1600">
            <v>2026</v>
          </cell>
          <cell r="S1600"/>
          <cell r="T1600">
            <v>100</v>
          </cell>
          <cell r="U1600">
            <v>0.08</v>
          </cell>
          <cell r="V1600" t="str">
            <v>Challenger</v>
          </cell>
          <cell r="W1600"/>
          <cell r="X1600"/>
          <cell r="Y1600"/>
          <cell r="Z1600"/>
          <cell r="AA1600"/>
          <cell r="AB1600"/>
          <cell r="AC1600"/>
          <cell r="AD1600"/>
          <cell r="AE1600"/>
          <cell r="AF1600"/>
          <cell r="AG1600"/>
          <cell r="AH1600"/>
          <cell r="AI1600"/>
          <cell r="AJ1600"/>
          <cell r="AK1600"/>
          <cell r="AL1600"/>
          <cell r="AM1600"/>
          <cell r="AO1600"/>
          <cell r="AP1600"/>
          <cell r="AQ1600"/>
          <cell r="AR1600"/>
          <cell r="AS1600"/>
          <cell r="AT1600">
            <v>6</v>
          </cell>
          <cell r="AU1600">
            <v>6</v>
          </cell>
          <cell r="AV1600">
            <v>12</v>
          </cell>
          <cell r="AW1600" t="str">
            <v/>
          </cell>
        </row>
        <row r="1601">
          <cell r="A1601">
            <v>1599</v>
          </cell>
          <cell r="B1601"/>
          <cell r="C1601"/>
          <cell r="D1601" t="str">
            <v>001fw00000G1jBZAAZ</v>
          </cell>
          <cell r="E1601" t="str">
            <v>NAV DURGA TRADING</v>
          </cell>
          <cell r="F1601" t="str">
            <v>BIHAR</v>
          </cell>
          <cell r="G1601" t="str">
            <v>BEGUSARAI</v>
          </cell>
          <cell r="H1601">
            <v>0</v>
          </cell>
          <cell r="I1601" t="str">
            <v>KHARAKIA METALS PRIVATE LIMITED</v>
          </cell>
          <cell r="J1601" t="str">
            <v>Praveen Kumar</v>
          </cell>
          <cell r="K1601"/>
          <cell r="L1601" t="str">
            <v>001J100000VnUoRIAV</v>
          </cell>
          <cell r="M1601" t="str">
            <v>East</v>
          </cell>
          <cell r="N1601">
            <v>848202</v>
          </cell>
          <cell r="O1601" t="str">
            <v>10EBOPK7453N1Z6</v>
          </cell>
          <cell r="P1601">
            <v>6209918643</v>
          </cell>
          <cell r="Q1601" t="str">
            <v>Dec'25</v>
          </cell>
          <cell r="R1601">
            <v>2026</v>
          </cell>
          <cell r="S1601"/>
          <cell r="T1601">
            <v>40</v>
          </cell>
          <cell r="U1601">
            <v>0.1</v>
          </cell>
          <cell r="V1601" t="str">
            <v>Minor</v>
          </cell>
          <cell r="W1601"/>
          <cell r="X1601"/>
          <cell r="Y1601"/>
          <cell r="Z1601"/>
          <cell r="AA1601"/>
          <cell r="AB1601"/>
          <cell r="AC1601"/>
          <cell r="AD1601"/>
          <cell r="AE1601"/>
          <cell r="AF1601"/>
          <cell r="AG1601"/>
          <cell r="AH1601"/>
          <cell r="AI1601"/>
          <cell r="AJ1601"/>
          <cell r="AK1601"/>
          <cell r="AL1601"/>
          <cell r="AM1601"/>
          <cell r="AO1601"/>
          <cell r="AP1601"/>
          <cell r="AQ1601"/>
          <cell r="AR1601"/>
          <cell r="AS1601"/>
          <cell r="AT1601">
            <v>6</v>
          </cell>
          <cell r="AU1601">
            <v>6</v>
          </cell>
          <cell r="AV1601"/>
          <cell r="AW1601" t="str">
            <v/>
          </cell>
        </row>
        <row r="1602">
          <cell r="A1602">
            <v>1600</v>
          </cell>
          <cell r="B1602"/>
          <cell r="C1602"/>
          <cell r="D1602" t="str">
            <v>001fw00000FsPbuAAF</v>
          </cell>
          <cell r="E1602" t="str">
            <v>M/S SHRIRAM SALES CORPORATION</v>
          </cell>
          <cell r="F1602" t="str">
            <v>MADHYA PRADESH</v>
          </cell>
          <cell r="G1602" t="str">
            <v>SHEOPUR</v>
          </cell>
          <cell r="H1602">
            <v>0</v>
          </cell>
          <cell r="I1602" t="str">
            <v>SHALIKA ENTERPRISES PRIVATE LIMITED</v>
          </cell>
          <cell r="J1602" t="str">
            <v>Sudhir Garg</v>
          </cell>
          <cell r="K1602"/>
          <cell r="L1602" t="str">
            <v>001fw000003s8lGAAQ</v>
          </cell>
          <cell r="M1602" t="str">
            <v>North</v>
          </cell>
          <cell r="N1602">
            <v>476337</v>
          </cell>
          <cell r="O1602" t="str">
            <v>23AJBPA1441K1ZV</v>
          </cell>
          <cell r="P1602">
            <v>9753049850</v>
          </cell>
          <cell r="Q1602" t="str">
            <v>Dec'25</v>
          </cell>
          <cell r="R1602">
            <v>2026</v>
          </cell>
          <cell r="S1602"/>
          <cell r="T1602" t="str">
            <v/>
          </cell>
          <cell r="U1602">
            <v>0</v>
          </cell>
          <cell r="V1602" t="str">
            <v>Potential Not updated</v>
          </cell>
          <cell r="W1602"/>
          <cell r="X1602"/>
          <cell r="Y1602"/>
          <cell r="Z1602"/>
          <cell r="AA1602"/>
          <cell r="AB1602"/>
          <cell r="AC1602"/>
          <cell r="AD1602"/>
          <cell r="AE1602"/>
          <cell r="AF1602"/>
          <cell r="AG1602"/>
          <cell r="AH1602"/>
          <cell r="AI1602"/>
          <cell r="AJ1602"/>
          <cell r="AK1602"/>
          <cell r="AL1602"/>
          <cell r="AM1602"/>
          <cell r="AO1602"/>
          <cell r="AP1602"/>
          <cell r="AQ1602"/>
          <cell r="AR1602"/>
          <cell r="AS1602"/>
          <cell r="AT1602">
            <v>12.03</v>
          </cell>
          <cell r="AU1602"/>
          <cell r="AV1602"/>
          <cell r="AW1602" t="str">
            <v/>
          </cell>
        </row>
        <row r="1603">
          <cell r="A1603">
            <v>1601</v>
          </cell>
          <cell r="B1603"/>
          <cell r="C1603"/>
          <cell r="D1603" t="str">
            <v>001J1000007oCleIAE</v>
          </cell>
          <cell r="E1603" t="str">
            <v>Vikas trading company</v>
          </cell>
          <cell r="F1603" t="str">
            <v>MADHYA PRADESH</v>
          </cell>
          <cell r="G1603" t="str">
            <v>SAGAR</v>
          </cell>
          <cell r="H1603" t="str">
            <v>Bina</v>
          </cell>
          <cell r="I1603" t="str">
            <v>Global Steel</v>
          </cell>
          <cell r="J1603" t="str">
            <v>Dharmendra Kumar Yadav</v>
          </cell>
          <cell r="K1603"/>
          <cell r="L1603" t="str">
            <v>C13471</v>
          </cell>
          <cell r="M1603" t="str">
            <v>Central</v>
          </cell>
          <cell r="N1603">
            <v>470113</v>
          </cell>
          <cell r="O1603" t="str">
            <v>23ABZPJ8362L1ZT</v>
          </cell>
          <cell r="P1603">
            <v>9479395151</v>
          </cell>
          <cell r="Q1603" t="str">
            <v>Dec'25</v>
          </cell>
          <cell r="R1603">
            <v>2026</v>
          </cell>
          <cell r="S1603"/>
          <cell r="T1603">
            <v>100</v>
          </cell>
          <cell r="U1603">
            <v>3.9399999999999998E-2</v>
          </cell>
          <cell r="V1603" t="str">
            <v>Challenger</v>
          </cell>
          <cell r="W1603"/>
          <cell r="X1603"/>
          <cell r="Y1603"/>
          <cell r="Z1603"/>
          <cell r="AA1603"/>
          <cell r="AB1603"/>
          <cell r="AC1603"/>
          <cell r="AD1603"/>
          <cell r="AE1603"/>
          <cell r="AF1603"/>
          <cell r="AG1603"/>
          <cell r="AH1603"/>
          <cell r="AI1603"/>
          <cell r="AJ1603"/>
          <cell r="AK1603"/>
          <cell r="AL1603"/>
          <cell r="AM1603"/>
          <cell r="AO1603"/>
          <cell r="AP1603"/>
          <cell r="AQ1603"/>
          <cell r="AR1603"/>
          <cell r="AS1603"/>
          <cell r="AT1603">
            <v>11.82</v>
          </cell>
          <cell r="AU1603"/>
          <cell r="AV1603"/>
          <cell r="AW1603" t="str">
            <v/>
          </cell>
        </row>
        <row r="1604">
          <cell r="A1604">
            <v>1602</v>
          </cell>
          <cell r="B1604"/>
          <cell r="C1604"/>
          <cell r="D1604" t="str">
            <v>001fw000007uzMgAAI</v>
          </cell>
          <cell r="E1604" t="str">
            <v>L K STEEL</v>
          </cell>
          <cell r="F1604" t="str">
            <v>WEST BENGAL</v>
          </cell>
          <cell r="G1604" t="str">
            <v>DINAJPUR UTTAR</v>
          </cell>
          <cell r="H1604">
            <v>0</v>
          </cell>
          <cell r="I1604" t="str">
            <v>MAHESHWARI TRADERS</v>
          </cell>
          <cell r="J1604" t="str">
            <v>Partha Mondal</v>
          </cell>
          <cell r="K1604"/>
          <cell r="L1604" t="str">
            <v>001J100000Vo7AiIAJ</v>
          </cell>
          <cell r="M1604" t="str">
            <v>East</v>
          </cell>
          <cell r="N1604">
            <v>733209</v>
          </cell>
          <cell r="O1604" t="str">
            <v>19AWZPM4453A1Z5</v>
          </cell>
          <cell r="P1604">
            <v>9932394509</v>
          </cell>
          <cell r="Q1604" t="str">
            <v>Dec'25</v>
          </cell>
          <cell r="R1604">
            <v>2026</v>
          </cell>
          <cell r="S1604"/>
          <cell r="T1604">
            <v>35</v>
          </cell>
          <cell r="U1604">
            <v>0.71352380952380956</v>
          </cell>
          <cell r="V1604" t="str">
            <v>Friendly</v>
          </cell>
          <cell r="W1604"/>
          <cell r="X1604"/>
          <cell r="Y1604"/>
          <cell r="Z1604"/>
          <cell r="AA1604"/>
          <cell r="AB1604"/>
          <cell r="AC1604"/>
          <cell r="AD1604"/>
          <cell r="AE1604"/>
          <cell r="AF1604"/>
          <cell r="AG1604"/>
          <cell r="AH1604"/>
          <cell r="AI1604"/>
          <cell r="AJ1604"/>
          <cell r="AK1604"/>
          <cell r="AL1604"/>
          <cell r="AM1604"/>
          <cell r="AO1604"/>
          <cell r="AP1604"/>
          <cell r="AQ1604"/>
          <cell r="AR1604"/>
          <cell r="AS1604"/>
          <cell r="AT1604">
            <v>24.98</v>
          </cell>
          <cell r="AU1604">
            <v>25</v>
          </cell>
          <cell r="AV1604">
            <v>24.94</v>
          </cell>
          <cell r="AW1604">
            <v>10</v>
          </cell>
        </row>
        <row r="1605">
          <cell r="A1605">
            <v>1603</v>
          </cell>
          <cell r="B1605"/>
          <cell r="C1605"/>
          <cell r="D1605" t="str">
            <v>001fw000008xXWQAA2</v>
          </cell>
          <cell r="E1605" t="str">
            <v>KAMTANATH TRADING COMPANY</v>
          </cell>
          <cell r="F1605" t="str">
            <v>MADHYA PRADESH</v>
          </cell>
          <cell r="G1605" t="str">
            <v>MORENA</v>
          </cell>
          <cell r="H1605">
            <v>0</v>
          </cell>
          <cell r="I1605" t="str">
            <v>SHALIKA ENTERPRISES PRIVATE LIMITED</v>
          </cell>
          <cell r="J1605" t="str">
            <v>Swapnil Dahayat</v>
          </cell>
          <cell r="K1605"/>
          <cell r="L1605" t="str">
            <v>001fw000003s8lGAAQ</v>
          </cell>
          <cell r="M1605" t="str">
            <v>North</v>
          </cell>
          <cell r="N1605">
            <v>476001</v>
          </cell>
          <cell r="O1605" t="str">
            <v>23BBJPM4710Q2ZC</v>
          </cell>
          <cell r="P1605">
            <v>9300831093</v>
          </cell>
          <cell r="Q1605" t="str">
            <v>Dec'25</v>
          </cell>
          <cell r="R1605">
            <v>2026</v>
          </cell>
          <cell r="S1605"/>
          <cell r="T1605">
            <v>80</v>
          </cell>
          <cell r="U1605">
            <v>0.13850000000000001</v>
          </cell>
          <cell r="V1605" t="str">
            <v>Star</v>
          </cell>
          <cell r="W1605"/>
          <cell r="X1605"/>
          <cell r="Y1605"/>
          <cell r="Z1605"/>
          <cell r="AA1605"/>
          <cell r="AB1605"/>
          <cell r="AC1605"/>
          <cell r="AD1605"/>
          <cell r="AE1605"/>
          <cell r="AF1605"/>
          <cell r="AG1605"/>
          <cell r="AH1605"/>
          <cell r="AI1605"/>
          <cell r="AJ1605"/>
          <cell r="AK1605"/>
          <cell r="AL1605"/>
          <cell r="AM1605"/>
          <cell r="AO1605"/>
          <cell r="AP1605"/>
          <cell r="AQ1605"/>
          <cell r="AR1605"/>
          <cell r="AS1605"/>
          <cell r="AT1605">
            <v>33.24</v>
          </cell>
          <cell r="AU1605"/>
          <cell r="AV1605"/>
          <cell r="AW1605" t="str">
            <v/>
          </cell>
        </row>
        <row r="1606">
          <cell r="A1606">
            <v>1604</v>
          </cell>
          <cell r="B1606"/>
          <cell r="C1606"/>
          <cell r="D1606" t="str">
            <v>001fw00000G3tYEAAZ</v>
          </cell>
          <cell r="E1606" t="str">
            <v>ANANT STEELS</v>
          </cell>
          <cell r="F1606" t="str">
            <v>RAJASTHAN</v>
          </cell>
          <cell r="G1606" t="str">
            <v>DAUSA</v>
          </cell>
          <cell r="H1606">
            <v>0</v>
          </cell>
          <cell r="I1606" t="str">
            <v>Swastik Tradevision Pvt. Ltd.</v>
          </cell>
          <cell r="J1606" t="str">
            <v>Ravi Kumar Kulmi</v>
          </cell>
          <cell r="K1606"/>
          <cell r="L1606" t="str">
            <v>C12822</v>
          </cell>
          <cell r="M1606" t="str">
            <v>North</v>
          </cell>
          <cell r="N1606">
            <v>303303</v>
          </cell>
          <cell r="O1606" t="str">
            <v>08ACMFA0892N1ZT</v>
          </cell>
          <cell r="P1606">
            <v>7297019466</v>
          </cell>
          <cell r="Q1606" t="str">
            <v>Dec'25</v>
          </cell>
          <cell r="R1606">
            <v>2026</v>
          </cell>
          <cell r="S1606"/>
          <cell r="T1606">
            <v>50</v>
          </cell>
          <cell r="U1606">
            <v>0.13299999999999998</v>
          </cell>
          <cell r="V1606" t="str">
            <v>Friendly</v>
          </cell>
          <cell r="W1606"/>
          <cell r="X1606"/>
          <cell r="Y1606"/>
          <cell r="Z1606"/>
          <cell r="AA1606"/>
          <cell r="AB1606"/>
          <cell r="AC1606"/>
          <cell r="AD1606"/>
          <cell r="AE1606"/>
          <cell r="AF1606"/>
          <cell r="AG1606"/>
          <cell r="AH1606"/>
          <cell r="AI1606"/>
          <cell r="AJ1606"/>
          <cell r="AK1606"/>
          <cell r="AL1606"/>
          <cell r="AM1606"/>
          <cell r="AO1606"/>
          <cell r="AP1606"/>
          <cell r="AQ1606"/>
          <cell r="AR1606"/>
          <cell r="AS1606"/>
          <cell r="AT1606">
            <v>19.95</v>
          </cell>
          <cell r="AU1606"/>
          <cell r="AV1606"/>
          <cell r="AW1606" t="str">
            <v/>
          </cell>
        </row>
        <row r="1607">
          <cell r="A1607">
            <v>1605</v>
          </cell>
          <cell r="B1607"/>
          <cell r="C1607"/>
          <cell r="D1607" t="str">
            <v>0015g00001UBHc1AAH</v>
          </cell>
          <cell r="E1607" t="str">
            <v>M/s. Garg Buildng Store</v>
          </cell>
          <cell r="F1607" t="str">
            <v>Uttar Pradesh</v>
          </cell>
          <cell r="G1607" t="str">
            <v>Bulandshahr</v>
          </cell>
          <cell r="H1607">
            <v>0</v>
          </cell>
          <cell r="I1607" t="str">
            <v>SHASHI STEELS CORPORATION</v>
          </cell>
          <cell r="J1607" t="str">
            <v>Abhijeet Biswas</v>
          </cell>
          <cell r="K1607"/>
          <cell r="L1607" t="str">
            <v>C12816</v>
          </cell>
          <cell r="M1607" t="str">
            <v>North</v>
          </cell>
          <cell r="N1607">
            <v>245401</v>
          </cell>
          <cell r="O1607">
            <v>0</v>
          </cell>
          <cell r="P1607">
            <v>9837429641</v>
          </cell>
          <cell r="Q1607" t="str">
            <v>Dec'25</v>
          </cell>
          <cell r="R1607">
            <v>2026</v>
          </cell>
          <cell r="S1607"/>
          <cell r="T1607" t="str">
            <v/>
          </cell>
          <cell r="U1607">
            <v>0</v>
          </cell>
          <cell r="V1607" t="str">
            <v>Potential Not updated</v>
          </cell>
          <cell r="W1607"/>
          <cell r="X1607"/>
          <cell r="Y1607"/>
          <cell r="Z1607"/>
          <cell r="AA1607"/>
          <cell r="AB1607"/>
          <cell r="AC1607"/>
          <cell r="AD1607"/>
          <cell r="AE1607"/>
          <cell r="AF1607"/>
          <cell r="AG1607"/>
          <cell r="AH1607"/>
          <cell r="AI1607"/>
          <cell r="AJ1607"/>
          <cell r="AK1607"/>
          <cell r="AL1607"/>
          <cell r="AM1607"/>
          <cell r="AO1607"/>
          <cell r="AP1607"/>
          <cell r="AQ1607"/>
          <cell r="AR1607"/>
          <cell r="AS1607"/>
          <cell r="AT1607">
            <v>4</v>
          </cell>
          <cell r="AU1607"/>
          <cell r="AV1607"/>
          <cell r="AW1607" t="str">
            <v/>
          </cell>
        </row>
        <row r="1608">
          <cell r="A1608">
            <v>1606</v>
          </cell>
          <cell r="B1608"/>
          <cell r="C1608"/>
          <cell r="D1608" t="str">
            <v>0015g00001Y4AzWAAV</v>
          </cell>
          <cell r="E1608" t="str">
            <v>Lead - 9910039406</v>
          </cell>
          <cell r="F1608" t="str">
            <v>DELHI</v>
          </cell>
          <cell r="G1608" t="str">
            <v>WEST</v>
          </cell>
          <cell r="H1608" t="str">
            <v>Dwarka</v>
          </cell>
          <cell r="I1608" t="str">
            <v>MAHENDRA STEELS</v>
          </cell>
          <cell r="J1608" t="str">
            <v>Aman kumar</v>
          </cell>
          <cell r="K1608"/>
          <cell r="L1608" t="str">
            <v>C12832</v>
          </cell>
          <cell r="M1608" t="str">
            <v>North</v>
          </cell>
          <cell r="N1608">
            <v>110059</v>
          </cell>
          <cell r="O1608">
            <v>0</v>
          </cell>
          <cell r="P1608">
            <v>0</v>
          </cell>
          <cell r="Q1608" t="str">
            <v>Dec'25</v>
          </cell>
          <cell r="R1608">
            <v>2026</v>
          </cell>
          <cell r="S1608"/>
          <cell r="T1608">
            <v>80</v>
          </cell>
          <cell r="U1608">
            <v>1.2500000000000001E-2</v>
          </cell>
          <cell r="V1608" t="str">
            <v>Challenger</v>
          </cell>
          <cell r="W1608"/>
          <cell r="X1608"/>
          <cell r="Y1608"/>
          <cell r="Z1608"/>
          <cell r="AA1608"/>
          <cell r="AB1608"/>
          <cell r="AC1608"/>
          <cell r="AD1608"/>
          <cell r="AE1608"/>
          <cell r="AF1608"/>
          <cell r="AG1608"/>
          <cell r="AH1608"/>
          <cell r="AI1608"/>
          <cell r="AJ1608"/>
          <cell r="AK1608"/>
          <cell r="AL1608"/>
          <cell r="AM1608"/>
          <cell r="AO1608"/>
          <cell r="AP1608"/>
          <cell r="AQ1608"/>
          <cell r="AR1608"/>
          <cell r="AS1608"/>
          <cell r="AT1608">
            <v>3</v>
          </cell>
          <cell r="AU1608"/>
          <cell r="AV1608"/>
          <cell r="AW1608" t="str">
            <v/>
          </cell>
        </row>
        <row r="1609">
          <cell r="A1609">
            <v>1607</v>
          </cell>
          <cell r="B1609"/>
          <cell r="C1609"/>
          <cell r="D1609" t="str">
            <v>0015g00001dJWExAAO</v>
          </cell>
          <cell r="E1609" t="str">
            <v>Lakhiram Jaikishan Dass</v>
          </cell>
          <cell r="F1609" t="str">
            <v>DELHI</v>
          </cell>
          <cell r="G1609" t="str">
            <v>NORTH WEST</v>
          </cell>
          <cell r="H1609">
            <v>0</v>
          </cell>
          <cell r="I1609" t="str">
            <v>MAHENDRA STEELS</v>
          </cell>
          <cell r="J1609" t="str">
            <v>Aman kumar</v>
          </cell>
          <cell r="K1609"/>
          <cell r="L1609" t="str">
            <v>C12832</v>
          </cell>
          <cell r="M1609" t="str">
            <v>North</v>
          </cell>
          <cell r="N1609">
            <v>110040</v>
          </cell>
          <cell r="O1609" t="str">
            <v>07ajapr7263h1z0</v>
          </cell>
          <cell r="P1609">
            <v>9891409610</v>
          </cell>
          <cell r="Q1609" t="str">
            <v>Dec'25</v>
          </cell>
          <cell r="R1609">
            <v>2026</v>
          </cell>
          <cell r="S1609"/>
          <cell r="T1609" t="str">
            <v/>
          </cell>
          <cell r="U1609">
            <v>0</v>
          </cell>
          <cell r="V1609" t="str">
            <v>Potential Not updated</v>
          </cell>
          <cell r="W1609"/>
          <cell r="X1609"/>
          <cell r="Y1609"/>
          <cell r="Z1609"/>
          <cell r="AA1609"/>
          <cell r="AB1609"/>
          <cell r="AC1609"/>
          <cell r="AD1609"/>
          <cell r="AE1609"/>
          <cell r="AF1609"/>
          <cell r="AG1609"/>
          <cell r="AH1609"/>
          <cell r="AI1609"/>
          <cell r="AJ1609"/>
          <cell r="AK1609"/>
          <cell r="AL1609"/>
          <cell r="AM1609"/>
          <cell r="AO1609"/>
          <cell r="AP1609"/>
          <cell r="AQ1609"/>
          <cell r="AR1609"/>
          <cell r="AS1609"/>
          <cell r="AT1609">
            <v>5</v>
          </cell>
          <cell r="AU1609"/>
          <cell r="AV1609"/>
          <cell r="AW1609" t="str">
            <v/>
          </cell>
        </row>
        <row r="1610">
          <cell r="A1610">
            <v>1608</v>
          </cell>
          <cell r="B1610"/>
          <cell r="C1610"/>
          <cell r="D1610" t="str">
            <v>001fw00000G8mxYAAR</v>
          </cell>
          <cell r="E1610" t="str">
            <v>SHREE RAJESHWAR BUILDING MATERIAL BAGODA</v>
          </cell>
          <cell r="F1610" t="str">
            <v>RAJASTHAN</v>
          </cell>
          <cell r="G1610" t="str">
            <v>JALORE</v>
          </cell>
          <cell r="H1610">
            <v>0</v>
          </cell>
          <cell r="I1610" t="str">
            <v>M R Associates</v>
          </cell>
          <cell r="J1610" t="str">
            <v>Neeraj Sharma</v>
          </cell>
          <cell r="K1610"/>
          <cell r="L1610" t="str">
            <v>C13417</v>
          </cell>
          <cell r="M1610" t="str">
            <v>North</v>
          </cell>
          <cell r="N1610">
            <v>343032</v>
          </cell>
          <cell r="O1610" t="str">
            <v>08ARPPR0418K2ZC</v>
          </cell>
          <cell r="P1610">
            <v>9699504181</v>
          </cell>
          <cell r="Q1610" t="str">
            <v>Dec'25</v>
          </cell>
          <cell r="R1610">
            <v>2026</v>
          </cell>
          <cell r="S1610"/>
          <cell r="T1610">
            <v>50</v>
          </cell>
          <cell r="U1610">
            <v>0.1404</v>
          </cell>
          <cell r="V1610" t="str">
            <v>Friendly</v>
          </cell>
          <cell r="W1610"/>
          <cell r="X1610"/>
          <cell r="Y1610"/>
          <cell r="Z1610"/>
          <cell r="AA1610"/>
          <cell r="AB1610"/>
          <cell r="AC1610"/>
          <cell r="AD1610"/>
          <cell r="AE1610"/>
          <cell r="AF1610"/>
          <cell r="AG1610"/>
          <cell r="AH1610"/>
          <cell r="AI1610"/>
          <cell r="AJ1610"/>
          <cell r="AK1610"/>
          <cell r="AL1610"/>
          <cell r="AM1610"/>
          <cell r="AO1610"/>
          <cell r="AP1610"/>
          <cell r="AQ1610"/>
          <cell r="AR1610"/>
          <cell r="AS1610"/>
          <cell r="AT1610">
            <v>21.06</v>
          </cell>
          <cell r="AU1610"/>
          <cell r="AV1610"/>
          <cell r="AW1610" t="str">
            <v/>
          </cell>
        </row>
        <row r="1611">
          <cell r="A1611">
            <v>1609</v>
          </cell>
          <cell r="B1611"/>
          <cell r="C1611"/>
          <cell r="D1611" t="str">
            <v>001J1000002jQNfIAM</v>
          </cell>
          <cell r="E1611" t="str">
            <v>PUKHRAJ RAM NARAYAN &amp; CO.</v>
          </cell>
          <cell r="F1611" t="str">
            <v>RAJASTHAN</v>
          </cell>
          <cell r="G1611" t="str">
            <v>PALI</v>
          </cell>
          <cell r="H1611" t="str">
            <v>Sumerpur</v>
          </cell>
          <cell r="I1611" t="str">
            <v>M R Associates</v>
          </cell>
          <cell r="J1611" t="str">
            <v>Neeraj Sharma</v>
          </cell>
          <cell r="K1611"/>
          <cell r="L1611" t="str">
            <v>C13417</v>
          </cell>
          <cell r="M1611" t="str">
            <v>North</v>
          </cell>
          <cell r="N1611">
            <v>306902</v>
          </cell>
          <cell r="O1611" t="str">
            <v>08ABKPK5380J1Z9</v>
          </cell>
          <cell r="P1611">
            <v>0</v>
          </cell>
          <cell r="Q1611" t="str">
            <v>Dec'25</v>
          </cell>
          <cell r="R1611">
            <v>2026</v>
          </cell>
          <cell r="S1611"/>
          <cell r="T1611" t="str">
            <v/>
          </cell>
          <cell r="U1611">
            <v>0</v>
          </cell>
          <cell r="V1611" t="str">
            <v>Potential Not updated</v>
          </cell>
          <cell r="W1611"/>
          <cell r="X1611"/>
          <cell r="Y1611"/>
          <cell r="Z1611"/>
          <cell r="AA1611"/>
          <cell r="AB1611"/>
          <cell r="AC1611"/>
          <cell r="AD1611"/>
          <cell r="AE1611"/>
          <cell r="AF1611"/>
          <cell r="AG1611"/>
          <cell r="AH1611"/>
          <cell r="AI1611"/>
          <cell r="AJ1611"/>
          <cell r="AK1611"/>
          <cell r="AL1611"/>
          <cell r="AM1611"/>
          <cell r="AO1611"/>
          <cell r="AP1611"/>
          <cell r="AQ1611"/>
          <cell r="AR1611"/>
          <cell r="AS1611"/>
          <cell r="AT1611">
            <v>25.03</v>
          </cell>
          <cell r="AU1611">
            <v>115</v>
          </cell>
          <cell r="AV1611">
            <v>39.08</v>
          </cell>
          <cell r="AW1611">
            <v>30</v>
          </cell>
        </row>
        <row r="1612">
          <cell r="A1612">
            <v>1610</v>
          </cell>
          <cell r="B1612"/>
          <cell r="C1612"/>
          <cell r="D1612" t="str">
            <v>001fw00000FtbPjAAJ</v>
          </cell>
          <cell r="E1612" t="str">
            <v>MAHADEV TRADING COMPANY</v>
          </cell>
          <cell r="F1612" t="str">
            <v>JAMMU AND KASHMIR</v>
          </cell>
          <cell r="G1612" t="str">
            <v>KATHUA</v>
          </cell>
          <cell r="H1612">
            <v>0</v>
          </cell>
          <cell r="I1612" t="str">
            <v>AGGARWAL TRADERS</v>
          </cell>
          <cell r="J1612" t="str">
            <v>bhanu ayush</v>
          </cell>
          <cell r="K1612"/>
          <cell r="L1612" t="str">
            <v>0015g00001gvNHH</v>
          </cell>
          <cell r="M1612" t="str">
            <v>North</v>
          </cell>
          <cell r="N1612">
            <v>184152</v>
          </cell>
          <cell r="O1612" t="str">
            <v>01DHCPK0178P1ZA</v>
          </cell>
          <cell r="P1612">
            <v>9622303019</v>
          </cell>
          <cell r="Q1612" t="str">
            <v>Dec'25</v>
          </cell>
          <cell r="R1612">
            <v>2026</v>
          </cell>
          <cell r="S1612"/>
          <cell r="T1612">
            <v>10</v>
          </cell>
          <cell r="U1612">
            <v>0.17199999999999999</v>
          </cell>
          <cell r="V1612" t="str">
            <v>Friendly</v>
          </cell>
          <cell r="W1612"/>
          <cell r="X1612"/>
          <cell r="Y1612"/>
          <cell r="Z1612"/>
          <cell r="AA1612"/>
          <cell r="AB1612"/>
          <cell r="AC1612"/>
          <cell r="AD1612"/>
          <cell r="AE1612"/>
          <cell r="AF1612"/>
          <cell r="AG1612"/>
          <cell r="AH1612"/>
          <cell r="AI1612"/>
          <cell r="AJ1612"/>
          <cell r="AK1612"/>
          <cell r="AL1612"/>
          <cell r="AM1612"/>
          <cell r="AO1612"/>
          <cell r="AP1612"/>
          <cell r="AQ1612"/>
          <cell r="AR1612"/>
          <cell r="AS1612"/>
          <cell r="AT1612">
            <v>5.16</v>
          </cell>
          <cell r="AU1612"/>
          <cell r="AV1612"/>
          <cell r="AW1612" t="str">
            <v/>
          </cell>
        </row>
        <row r="1613">
          <cell r="A1613">
            <v>1611</v>
          </cell>
          <cell r="B1613"/>
          <cell r="C1613"/>
          <cell r="D1613" t="str">
            <v>001fw000009TCWyAAO</v>
          </cell>
          <cell r="E1613" t="str">
            <v>AAYSHMAN ENTERPRISES</v>
          </cell>
          <cell r="F1613" t="str">
            <v>BIHAR</v>
          </cell>
          <cell r="G1613" t="str">
            <v>BEGUSARAI</v>
          </cell>
          <cell r="H1613">
            <v>0</v>
          </cell>
          <cell r="I1613" t="str">
            <v>KHARAKIA METALS PRIVATE LIMITED</v>
          </cell>
          <cell r="J1613" t="str">
            <v>Praveen Kumar</v>
          </cell>
          <cell r="K1613"/>
          <cell r="L1613" t="str">
            <v>001J100000VnUoRIAV</v>
          </cell>
          <cell r="M1613" t="str">
            <v>East</v>
          </cell>
          <cell r="N1613">
            <v>851129</v>
          </cell>
          <cell r="O1613" t="str">
            <v>10ICIPK1424C1ZA</v>
          </cell>
          <cell r="P1613">
            <v>9110941019</v>
          </cell>
          <cell r="Q1613" t="str">
            <v>Dec'25</v>
          </cell>
          <cell r="R1613">
            <v>2026</v>
          </cell>
          <cell r="S1613"/>
          <cell r="T1613">
            <v>30</v>
          </cell>
          <cell r="U1613">
            <v>0.2</v>
          </cell>
          <cell r="V1613" t="str">
            <v>Friendly</v>
          </cell>
          <cell r="W1613"/>
          <cell r="X1613"/>
          <cell r="Y1613"/>
          <cell r="Z1613"/>
          <cell r="AA1613"/>
          <cell r="AB1613"/>
          <cell r="AC1613"/>
          <cell r="AD1613"/>
          <cell r="AE1613"/>
          <cell r="AF1613"/>
          <cell r="AG1613"/>
          <cell r="AH1613"/>
          <cell r="AI1613"/>
          <cell r="AJ1613"/>
          <cell r="AK1613"/>
          <cell r="AL1613"/>
          <cell r="AM1613"/>
          <cell r="AO1613"/>
          <cell r="AP1613"/>
          <cell r="AQ1613"/>
          <cell r="AR1613"/>
          <cell r="AS1613"/>
          <cell r="AT1613">
            <v>12</v>
          </cell>
          <cell r="AU1613">
            <v>6</v>
          </cell>
          <cell r="AV1613"/>
          <cell r="AW1613">
            <v>12</v>
          </cell>
        </row>
        <row r="1614">
          <cell r="A1614">
            <v>1612</v>
          </cell>
          <cell r="B1614"/>
          <cell r="C1614"/>
          <cell r="D1614" t="str">
            <v>0015g00001V9vHhAAJ</v>
          </cell>
          <cell r="E1614" t="str">
            <v>Om sales SAHA</v>
          </cell>
          <cell r="F1614" t="str">
            <v>HARYANA</v>
          </cell>
          <cell r="G1614" t="str">
            <v>AMBALA</v>
          </cell>
          <cell r="H1614" t="str">
            <v>Saha</v>
          </cell>
          <cell r="I1614" t="str">
            <v>RAMDOOT UDHYOG PRIVATE LIMITED</v>
          </cell>
          <cell r="J1614" t="str">
            <v>Deepak Dhiman</v>
          </cell>
          <cell r="K1614"/>
          <cell r="L1614" t="str">
            <v>C13168</v>
          </cell>
          <cell r="M1614" t="str">
            <v>North</v>
          </cell>
          <cell r="N1614">
            <v>133104</v>
          </cell>
          <cell r="O1614" t="str">
            <v>06IKUPK3191N2Z6</v>
          </cell>
          <cell r="P1614">
            <v>8168843458</v>
          </cell>
          <cell r="Q1614" t="str">
            <v>Dec'25</v>
          </cell>
          <cell r="R1614">
            <v>2026</v>
          </cell>
          <cell r="S1614"/>
          <cell r="T1614">
            <v>50</v>
          </cell>
          <cell r="U1614">
            <v>7.8733333333333336E-2</v>
          </cell>
          <cell r="V1614" t="str">
            <v>Minor</v>
          </cell>
          <cell r="W1614"/>
          <cell r="X1614"/>
          <cell r="Y1614"/>
          <cell r="Z1614"/>
          <cell r="AA1614"/>
          <cell r="AB1614"/>
          <cell r="AC1614"/>
          <cell r="AD1614"/>
          <cell r="AE1614"/>
          <cell r="AF1614"/>
          <cell r="AG1614"/>
          <cell r="AH1614"/>
          <cell r="AI1614"/>
          <cell r="AJ1614"/>
          <cell r="AK1614"/>
          <cell r="AL1614"/>
          <cell r="AM1614"/>
          <cell r="AO1614"/>
          <cell r="AP1614"/>
          <cell r="AQ1614"/>
          <cell r="AR1614"/>
          <cell r="AS1614"/>
          <cell r="AT1614">
            <v>11.81</v>
          </cell>
          <cell r="AU1614"/>
          <cell r="AV1614"/>
          <cell r="AW1614" t="str">
            <v/>
          </cell>
        </row>
        <row r="1615">
          <cell r="A1615">
            <v>1613</v>
          </cell>
          <cell r="B1615"/>
          <cell r="C1615"/>
          <cell r="D1615" t="str">
            <v>001J1000003mFk9IAE</v>
          </cell>
          <cell r="E1615" t="str">
            <v>GUPTA AND SONS</v>
          </cell>
          <cell r="F1615" t="str">
            <v>MADHYA PRADESH</v>
          </cell>
          <cell r="G1615" t="str">
            <v>INDORE</v>
          </cell>
          <cell r="H1615" t="str">
            <v>Indore</v>
          </cell>
          <cell r="I1615" t="str">
            <v>R. K. ENTERPRISES</v>
          </cell>
          <cell r="J1615" t="str">
            <v>Amit Rochlani</v>
          </cell>
          <cell r="K1615"/>
          <cell r="L1615" t="str">
            <v>001J1000005ZfroIAC</v>
          </cell>
          <cell r="M1615" t="str">
            <v>Central</v>
          </cell>
          <cell r="N1615">
            <v>452001</v>
          </cell>
          <cell r="O1615" t="str">
            <v>23AAFFG3619L1ZF</v>
          </cell>
          <cell r="P1615">
            <v>9826099993</v>
          </cell>
          <cell r="Q1615" t="str">
            <v>Dec'25</v>
          </cell>
          <cell r="R1615">
            <v>2026</v>
          </cell>
          <cell r="S1615"/>
          <cell r="T1615" t="str">
            <v/>
          </cell>
          <cell r="U1615">
            <v>0</v>
          </cell>
          <cell r="V1615" t="str">
            <v>Potential Not updated</v>
          </cell>
          <cell r="W1615"/>
          <cell r="X1615"/>
          <cell r="Y1615"/>
          <cell r="Z1615"/>
          <cell r="AA1615"/>
          <cell r="AB1615"/>
          <cell r="AC1615"/>
          <cell r="AD1615"/>
          <cell r="AE1615"/>
          <cell r="AF1615"/>
          <cell r="AG1615"/>
          <cell r="AH1615"/>
          <cell r="AI1615"/>
          <cell r="AJ1615"/>
          <cell r="AK1615"/>
          <cell r="AL1615"/>
          <cell r="AM1615"/>
          <cell r="AO1615"/>
          <cell r="AP1615"/>
          <cell r="AQ1615"/>
          <cell r="AR1615"/>
          <cell r="AS1615"/>
          <cell r="AT1615">
            <v>5</v>
          </cell>
          <cell r="AU1615"/>
          <cell r="AV1615"/>
          <cell r="AW1615" t="str">
            <v/>
          </cell>
        </row>
        <row r="1616">
          <cell r="A1616">
            <v>1614</v>
          </cell>
          <cell r="B1616"/>
          <cell r="C1616"/>
          <cell r="D1616" t="str">
            <v>001J1000006V8u0IAC</v>
          </cell>
          <cell r="E1616" t="str">
            <v>KHANDELWAL AGENCIES PRIVATE LIMITED</v>
          </cell>
          <cell r="F1616" t="str">
            <v>MADHYA PRADESH</v>
          </cell>
          <cell r="G1616" t="str">
            <v>INDORE</v>
          </cell>
          <cell r="H1616" t="str">
            <v>Indore</v>
          </cell>
          <cell r="I1616" t="str">
            <v>R. K. ENTERPRISES</v>
          </cell>
          <cell r="J1616" t="str">
            <v>Yogeshwar Richhariya</v>
          </cell>
          <cell r="K1616"/>
          <cell r="L1616" t="str">
            <v>001J1000005ZfroIAC</v>
          </cell>
          <cell r="M1616" t="str">
            <v>Central</v>
          </cell>
          <cell r="N1616">
            <v>452020</v>
          </cell>
          <cell r="O1616" t="str">
            <v>23AABCK7095H1ZG</v>
          </cell>
          <cell r="P1616">
            <v>9826024386</v>
          </cell>
          <cell r="Q1616" t="str">
            <v>Dec'25</v>
          </cell>
          <cell r="R1616">
            <v>2026</v>
          </cell>
          <cell r="S1616"/>
          <cell r="T1616">
            <v>20</v>
          </cell>
          <cell r="U1616">
            <v>4.5873333333333335</v>
          </cell>
          <cell r="V1616" t="str">
            <v>Friendly</v>
          </cell>
          <cell r="W1616"/>
          <cell r="X1616"/>
          <cell r="Y1616"/>
          <cell r="Z1616"/>
          <cell r="AA1616"/>
          <cell r="AB1616"/>
          <cell r="AC1616"/>
          <cell r="AD1616"/>
          <cell r="AE1616"/>
          <cell r="AF1616"/>
          <cell r="AG1616"/>
          <cell r="AH1616"/>
          <cell r="AI1616"/>
          <cell r="AJ1616"/>
          <cell r="AK1616"/>
          <cell r="AL1616"/>
          <cell r="AM1616"/>
          <cell r="AO1616"/>
          <cell r="AP1616"/>
          <cell r="AQ1616"/>
          <cell r="AR1616"/>
          <cell r="AS1616"/>
          <cell r="AT1616">
            <v>26.24</v>
          </cell>
          <cell r="AU1616"/>
          <cell r="AV1616">
            <v>249</v>
          </cell>
          <cell r="AW1616">
            <v>26</v>
          </cell>
        </row>
        <row r="1617">
          <cell r="A1617">
            <v>1615</v>
          </cell>
          <cell r="B1617"/>
          <cell r="C1617"/>
          <cell r="D1617" t="str">
            <v>001fw00000GHkd9AAD</v>
          </cell>
          <cell r="E1617" t="str">
            <v>VANSHU STEEL &amp; CEMENT STORE</v>
          </cell>
          <cell r="F1617" t="str">
            <v>HARYANA</v>
          </cell>
          <cell r="G1617" t="str">
            <v>GURUGRAM</v>
          </cell>
          <cell r="H1617">
            <v>0</v>
          </cell>
          <cell r="I1617" t="str">
            <v>NIKUNJ UDYOG</v>
          </cell>
          <cell r="J1617" t="str">
            <v>Shiv Shankar Sharma</v>
          </cell>
          <cell r="K1617"/>
          <cell r="L1617" t="str">
            <v>C12828</v>
          </cell>
          <cell r="M1617" t="str">
            <v>North</v>
          </cell>
          <cell r="N1617">
            <v>122017</v>
          </cell>
          <cell r="O1617" t="str">
            <v>06AOQPN2193F1ZP</v>
          </cell>
          <cell r="P1617">
            <v>7015723544</v>
          </cell>
          <cell r="Q1617" t="str">
            <v>Dec'25</v>
          </cell>
          <cell r="R1617">
            <v>2026</v>
          </cell>
          <cell r="S1617"/>
          <cell r="T1617">
            <v>120</v>
          </cell>
          <cell r="U1617">
            <v>2.9805555555555554E-2</v>
          </cell>
          <cell r="V1617" t="str">
            <v>Challenger</v>
          </cell>
          <cell r="W1617"/>
          <cell r="X1617"/>
          <cell r="Y1617"/>
          <cell r="Z1617"/>
          <cell r="AA1617"/>
          <cell r="AB1617"/>
          <cell r="AC1617"/>
          <cell r="AD1617"/>
          <cell r="AE1617"/>
          <cell r="AF1617"/>
          <cell r="AG1617"/>
          <cell r="AH1617"/>
          <cell r="AI1617"/>
          <cell r="AJ1617"/>
          <cell r="AK1617"/>
          <cell r="AL1617"/>
          <cell r="AM1617"/>
          <cell r="AO1617"/>
          <cell r="AP1617"/>
          <cell r="AQ1617"/>
          <cell r="AR1617"/>
          <cell r="AS1617"/>
          <cell r="AT1617">
            <v>10.73</v>
          </cell>
          <cell r="AU1617"/>
          <cell r="AV1617"/>
          <cell r="AW1617" t="str">
            <v/>
          </cell>
        </row>
        <row r="1618">
          <cell r="A1618">
            <v>1616</v>
          </cell>
          <cell r="B1618"/>
          <cell r="C1618"/>
          <cell r="D1618" t="str">
            <v>001J100000Vl3uMIAR</v>
          </cell>
          <cell r="E1618" t="str">
            <v>GIRDHAR CEMENT COMPANY</v>
          </cell>
          <cell r="F1618" t="str">
            <v>RAJASTHAN</v>
          </cell>
          <cell r="G1618" t="str">
            <v>JALORE</v>
          </cell>
          <cell r="H1618">
            <v>0</v>
          </cell>
          <cell r="I1618" t="str">
            <v>M R Associates</v>
          </cell>
          <cell r="J1618" t="str">
            <v>Neeraj Sharma</v>
          </cell>
          <cell r="K1618"/>
          <cell r="L1618" t="str">
            <v>C13417</v>
          </cell>
          <cell r="M1618" t="str">
            <v>North</v>
          </cell>
          <cell r="N1618">
            <v>343001</v>
          </cell>
          <cell r="O1618" t="str">
            <v>08AANPB4880E1ZP</v>
          </cell>
          <cell r="P1618">
            <v>9414154999</v>
          </cell>
          <cell r="Q1618" t="str">
            <v>Dec'25</v>
          </cell>
          <cell r="R1618">
            <v>2026</v>
          </cell>
          <cell r="S1618"/>
          <cell r="T1618">
            <v>80</v>
          </cell>
          <cell r="U1618">
            <v>6.25E-2</v>
          </cell>
          <cell r="V1618" t="str">
            <v>Challenger</v>
          </cell>
          <cell r="W1618"/>
          <cell r="X1618"/>
          <cell r="Y1618"/>
          <cell r="Z1618"/>
          <cell r="AA1618"/>
          <cell r="AB1618"/>
          <cell r="AC1618"/>
          <cell r="AD1618"/>
          <cell r="AE1618"/>
          <cell r="AF1618"/>
          <cell r="AG1618"/>
          <cell r="AH1618"/>
          <cell r="AI1618"/>
          <cell r="AJ1618"/>
          <cell r="AK1618"/>
          <cell r="AL1618"/>
          <cell r="AM1618"/>
          <cell r="AO1618"/>
          <cell r="AP1618"/>
          <cell r="AQ1618"/>
          <cell r="AR1618"/>
          <cell r="AS1618"/>
          <cell r="AT1618">
            <v>15</v>
          </cell>
          <cell r="AU1618"/>
          <cell r="AV1618"/>
          <cell r="AW1618" t="str">
            <v/>
          </cell>
        </row>
        <row r="1619">
          <cell r="A1619">
            <v>1617</v>
          </cell>
          <cell r="B1619"/>
          <cell r="C1619"/>
          <cell r="D1619" t="str">
            <v>001fw00000GMPTEAA5</v>
          </cell>
          <cell r="E1619" t="str">
            <v>MA TARA HARDWARE</v>
          </cell>
          <cell r="F1619" t="str">
            <v>WEST BENGAL</v>
          </cell>
          <cell r="G1619" t="str">
            <v>PURBA BARDHAMAN</v>
          </cell>
          <cell r="H1619">
            <v>0</v>
          </cell>
          <cell r="I1619" t="str">
            <v>JAI MATA DI STEELS</v>
          </cell>
          <cell r="J1619" t="str">
            <v>Sambit Majumdar</v>
          </cell>
          <cell r="K1619"/>
          <cell r="L1619" t="str">
            <v>001J100000RydNHIA2</v>
          </cell>
          <cell r="M1619" t="str">
            <v>East</v>
          </cell>
          <cell r="N1619">
            <v>713403</v>
          </cell>
          <cell r="O1619" t="str">
            <v>19CDMPS4134C1ZF</v>
          </cell>
          <cell r="P1619">
            <v>9563842474</v>
          </cell>
          <cell r="Q1619" t="str">
            <v>Dec'25</v>
          </cell>
          <cell r="R1619">
            <v>2026</v>
          </cell>
          <cell r="S1619"/>
          <cell r="T1619">
            <v>60</v>
          </cell>
          <cell r="U1619">
            <v>6.7444444444444446E-2</v>
          </cell>
          <cell r="V1619" t="str">
            <v>Challenger</v>
          </cell>
          <cell r="W1619"/>
          <cell r="X1619"/>
          <cell r="Y1619"/>
          <cell r="Z1619"/>
          <cell r="AA1619"/>
          <cell r="AB1619"/>
          <cell r="AC1619"/>
          <cell r="AD1619"/>
          <cell r="AE1619"/>
          <cell r="AF1619"/>
          <cell r="AG1619"/>
          <cell r="AH1619"/>
          <cell r="AI1619"/>
          <cell r="AJ1619"/>
          <cell r="AK1619"/>
          <cell r="AL1619"/>
          <cell r="AM1619"/>
          <cell r="AO1619"/>
          <cell r="AP1619"/>
          <cell r="AQ1619"/>
          <cell r="AR1619"/>
          <cell r="AS1619"/>
          <cell r="AT1619">
            <v>12.14</v>
          </cell>
          <cell r="AU1619"/>
          <cell r="AV1619"/>
          <cell r="AW1619" t="str">
            <v/>
          </cell>
        </row>
        <row r="1620">
          <cell r="A1620">
            <v>1618</v>
          </cell>
          <cell r="B1620"/>
          <cell r="C1620"/>
          <cell r="D1620" t="str">
            <v>001fw00000FEAGdAAP</v>
          </cell>
          <cell r="E1620" t="str">
            <v>ANJALI TRADING COMPANY</v>
          </cell>
          <cell r="F1620" t="str">
            <v>MADHYA PRADESH</v>
          </cell>
          <cell r="G1620" t="str">
            <v>MORENA</v>
          </cell>
          <cell r="H1620">
            <v>0</v>
          </cell>
          <cell r="I1620" t="str">
            <v>SHALIKA ENTERPRISES PRIVATE LIMITED</v>
          </cell>
          <cell r="J1620" t="str">
            <v>Sudhir Garg</v>
          </cell>
          <cell r="K1620"/>
          <cell r="L1620" t="str">
            <v>001fw000003s8lGAAQ</v>
          </cell>
          <cell r="M1620" t="str">
            <v>North</v>
          </cell>
          <cell r="N1620">
            <v>476001</v>
          </cell>
          <cell r="O1620" t="str">
            <v>23AODPG1438B1ZR</v>
          </cell>
          <cell r="P1620">
            <v>9425328922</v>
          </cell>
          <cell r="Q1620" t="str">
            <v>Dec'25</v>
          </cell>
          <cell r="R1620">
            <v>2026</v>
          </cell>
          <cell r="S1620"/>
          <cell r="T1620">
            <v>0</v>
          </cell>
          <cell r="U1620">
            <v>0</v>
          </cell>
          <cell r="V1620" t="str">
            <v>Minor</v>
          </cell>
          <cell r="W1620"/>
          <cell r="X1620"/>
          <cell r="Y1620"/>
          <cell r="Z1620"/>
          <cell r="AA1620"/>
          <cell r="AB1620"/>
          <cell r="AC1620"/>
          <cell r="AD1620"/>
          <cell r="AE1620"/>
          <cell r="AF1620"/>
          <cell r="AG1620"/>
          <cell r="AH1620"/>
          <cell r="AI1620"/>
          <cell r="AJ1620"/>
          <cell r="AK1620"/>
          <cell r="AL1620"/>
          <cell r="AM1620"/>
          <cell r="AO1620"/>
          <cell r="AP1620"/>
          <cell r="AQ1620"/>
          <cell r="AR1620"/>
          <cell r="AS1620"/>
          <cell r="AT1620">
            <v>11.97</v>
          </cell>
          <cell r="AU1620">
            <v>12</v>
          </cell>
          <cell r="AV1620"/>
          <cell r="AW1620">
            <v>48</v>
          </cell>
        </row>
        <row r="1621">
          <cell r="A1621">
            <v>1619</v>
          </cell>
          <cell r="B1621"/>
          <cell r="C1621"/>
          <cell r="D1621" t="str">
            <v>0015g00001daR2YAAU</v>
          </cell>
          <cell r="E1621" t="str">
            <v>Maa Tarini Hardware</v>
          </cell>
          <cell r="F1621" t="str">
            <v>ODISHA</v>
          </cell>
          <cell r="G1621" t="str">
            <v>SUNDARGARH</v>
          </cell>
          <cell r="H1621" t="str">
            <v>Sundargarh</v>
          </cell>
          <cell r="I1621" t="str">
            <v>SACHDEVA ISPAT PVT LTD</v>
          </cell>
          <cell r="J1621" t="str">
            <v>Papun Padhan</v>
          </cell>
          <cell r="K1621"/>
          <cell r="L1621" t="str">
            <v>C12823</v>
          </cell>
          <cell r="M1621" t="str">
            <v>Central</v>
          </cell>
          <cell r="N1621">
            <v>769043</v>
          </cell>
          <cell r="O1621" t="str">
            <v>21CMJPS8793M1Z4</v>
          </cell>
          <cell r="P1621">
            <v>9090320510</v>
          </cell>
          <cell r="Q1621" t="str">
            <v>Dec'25</v>
          </cell>
          <cell r="R1621">
            <v>2026</v>
          </cell>
          <cell r="S1621"/>
          <cell r="T1621">
            <v>10</v>
          </cell>
          <cell r="U1621">
            <v>0.10333333333333335</v>
          </cell>
          <cell r="V1621" t="str">
            <v>Friendly</v>
          </cell>
          <cell r="W1621"/>
          <cell r="X1621"/>
          <cell r="Y1621"/>
          <cell r="Z1621"/>
          <cell r="AA1621"/>
          <cell r="AB1621"/>
          <cell r="AC1621"/>
          <cell r="AD1621"/>
          <cell r="AE1621"/>
          <cell r="AF1621"/>
          <cell r="AG1621"/>
          <cell r="AH1621"/>
          <cell r="AI1621"/>
          <cell r="AJ1621"/>
          <cell r="AK1621"/>
          <cell r="AL1621"/>
          <cell r="AM1621"/>
          <cell r="AO1621"/>
          <cell r="AP1621"/>
          <cell r="AQ1621"/>
          <cell r="AR1621"/>
          <cell r="AS1621"/>
          <cell r="AT1621">
            <v>2.1</v>
          </cell>
          <cell r="AU1621">
            <v>1</v>
          </cell>
          <cell r="AV1621"/>
          <cell r="AW1621" t="str">
            <v/>
          </cell>
        </row>
        <row r="1622">
          <cell r="A1622">
            <v>1620</v>
          </cell>
          <cell r="B1622"/>
          <cell r="C1622"/>
          <cell r="D1622" t="str">
            <v>001fw00000EshRLAAZ</v>
          </cell>
          <cell r="E1622" t="str">
            <v>KUSHWAHA TRADERS</v>
          </cell>
          <cell r="F1622" t="str">
            <v>MADHYA PRADESH</v>
          </cell>
          <cell r="G1622" t="str">
            <v>GWALIOR</v>
          </cell>
          <cell r="H1622">
            <v>0</v>
          </cell>
          <cell r="I1622" t="str">
            <v>SHALIKA ENTERPRISES PRIVATE LIMITED</v>
          </cell>
          <cell r="J1622" t="str">
            <v>Sudhir Garg</v>
          </cell>
          <cell r="K1622"/>
          <cell r="L1622" t="str">
            <v>001fw000003s8lGAAQ</v>
          </cell>
          <cell r="M1622" t="str">
            <v>North</v>
          </cell>
          <cell r="N1622">
            <v>474006</v>
          </cell>
          <cell r="O1622" t="str">
            <v>23BDAPD7286B1Z1</v>
          </cell>
          <cell r="P1622">
            <v>8120911011</v>
          </cell>
          <cell r="Q1622" t="str">
            <v>Dec'25</v>
          </cell>
          <cell r="R1622">
            <v>2026</v>
          </cell>
          <cell r="S1622"/>
          <cell r="T1622">
            <v>30</v>
          </cell>
          <cell r="U1622">
            <v>0.26555555555555554</v>
          </cell>
          <cell r="V1622" t="str">
            <v>Friendly</v>
          </cell>
          <cell r="W1622"/>
          <cell r="X1622"/>
          <cell r="Y1622"/>
          <cell r="Z1622"/>
          <cell r="AA1622"/>
          <cell r="AB1622"/>
          <cell r="AC1622"/>
          <cell r="AD1622"/>
          <cell r="AE1622"/>
          <cell r="AF1622"/>
          <cell r="AG1622"/>
          <cell r="AH1622"/>
          <cell r="AI1622"/>
          <cell r="AJ1622"/>
          <cell r="AK1622"/>
          <cell r="AL1622"/>
          <cell r="AM1622"/>
          <cell r="AO1622"/>
          <cell r="AP1622"/>
          <cell r="AQ1622"/>
          <cell r="AR1622"/>
          <cell r="AS1622"/>
          <cell r="AT1622">
            <v>11.9</v>
          </cell>
          <cell r="AU1622">
            <v>12</v>
          </cell>
          <cell r="AV1622"/>
          <cell r="AW1622" t="str">
            <v/>
          </cell>
        </row>
        <row r="1623">
          <cell r="A1623">
            <v>1621</v>
          </cell>
          <cell r="B1623"/>
          <cell r="C1623"/>
          <cell r="D1623" t="str">
            <v>001J100000Ryeu3IAB</v>
          </cell>
          <cell r="E1623" t="str">
            <v>Vishal traders</v>
          </cell>
          <cell r="F1623" t="str">
            <v>UTTAR PRADESH</v>
          </cell>
          <cell r="G1623" t="str">
            <v>GHAZIABAD</v>
          </cell>
          <cell r="H1623" t="str">
            <v>Ghaziabad</v>
          </cell>
          <cell r="I1623" t="str">
            <v>OPTRIX INFRA LLP</v>
          </cell>
          <cell r="J1623" t="str">
            <v>Dinesh Mohan</v>
          </cell>
          <cell r="K1623"/>
          <cell r="L1623" t="str">
            <v>001J100000PJG7oIAH</v>
          </cell>
          <cell r="M1623" t="str">
            <v>North</v>
          </cell>
          <cell r="N1623">
            <v>201102</v>
          </cell>
          <cell r="O1623" t="str">
            <v>09CUCPP9938G1Z0</v>
          </cell>
          <cell r="P1623">
            <v>9971181315</v>
          </cell>
          <cell r="Q1623" t="str">
            <v>Dec'25</v>
          </cell>
          <cell r="R1623">
            <v>2026</v>
          </cell>
          <cell r="S1623"/>
          <cell r="T1623">
            <v>120</v>
          </cell>
          <cell r="U1623">
            <v>2.222222222222222E-2</v>
          </cell>
          <cell r="V1623" t="str">
            <v>Challenger</v>
          </cell>
          <cell r="W1623"/>
          <cell r="X1623"/>
          <cell r="Y1623"/>
          <cell r="Z1623"/>
          <cell r="AA1623"/>
          <cell r="AB1623"/>
          <cell r="AC1623"/>
          <cell r="AD1623"/>
          <cell r="AE1623"/>
          <cell r="AF1623"/>
          <cell r="AG1623"/>
          <cell r="AH1623"/>
          <cell r="AI1623"/>
          <cell r="AJ1623"/>
          <cell r="AK1623"/>
          <cell r="AL1623"/>
          <cell r="AM1623"/>
          <cell r="AO1623"/>
          <cell r="AP1623"/>
          <cell r="AQ1623"/>
          <cell r="AR1623"/>
          <cell r="AS1623"/>
          <cell r="AT1623">
            <v>4</v>
          </cell>
          <cell r="AU1623">
            <v>4</v>
          </cell>
          <cell r="AV1623"/>
          <cell r="AW1623" t="str">
            <v/>
          </cell>
        </row>
        <row r="1624">
          <cell r="A1624">
            <v>1622</v>
          </cell>
          <cell r="B1624"/>
          <cell r="C1624"/>
          <cell r="D1624" t="str">
            <v>001fw00000GY9fbAAD</v>
          </cell>
          <cell r="E1624" t="str">
            <v>SUMIT STEEL</v>
          </cell>
          <cell r="F1624" t="str">
            <v>WEST BENGAL</v>
          </cell>
          <cell r="G1624" t="str">
            <v>Alipurduar</v>
          </cell>
          <cell r="H1624">
            <v>0</v>
          </cell>
          <cell r="I1624" t="str">
            <v>SILIGURI BUILDERS STORES</v>
          </cell>
          <cell r="J1624" t="str">
            <v>Abu Hossain</v>
          </cell>
          <cell r="K1624"/>
          <cell r="L1624" t="str">
            <v>001J100000VngoPIAR</v>
          </cell>
          <cell r="M1624" t="str">
            <v>East</v>
          </cell>
          <cell r="N1624">
            <v>735204</v>
          </cell>
          <cell r="O1624" t="str">
            <v>19BQCPA2821C1ZJ</v>
          </cell>
          <cell r="P1624">
            <v>9733468522</v>
          </cell>
          <cell r="Q1624" t="str">
            <v>Dec'25</v>
          </cell>
          <cell r="R1624">
            <v>2026</v>
          </cell>
          <cell r="S1624"/>
          <cell r="T1624">
            <v>20</v>
          </cell>
          <cell r="U1624">
            <v>0.27500000000000002</v>
          </cell>
          <cell r="V1624" t="str">
            <v>Friendly</v>
          </cell>
          <cell r="W1624"/>
          <cell r="X1624"/>
          <cell r="Y1624"/>
          <cell r="Z1624"/>
          <cell r="AA1624"/>
          <cell r="AB1624"/>
          <cell r="AC1624"/>
          <cell r="AD1624"/>
          <cell r="AE1624"/>
          <cell r="AF1624"/>
          <cell r="AG1624"/>
          <cell r="AH1624"/>
          <cell r="AI1624"/>
          <cell r="AJ1624"/>
          <cell r="AK1624"/>
          <cell r="AL1624"/>
          <cell r="AM1624"/>
          <cell r="AO1624"/>
          <cell r="AP1624"/>
          <cell r="AQ1624"/>
          <cell r="AR1624"/>
          <cell r="AS1624"/>
          <cell r="AT1624">
            <v>16.5</v>
          </cell>
          <cell r="AU1624"/>
          <cell r="AV1624"/>
          <cell r="AW1624">
            <v>25</v>
          </cell>
        </row>
        <row r="1625">
          <cell r="A1625">
            <v>1623</v>
          </cell>
          <cell r="B1625"/>
          <cell r="C1625"/>
          <cell r="D1625" t="str">
            <v>001fw000002W1KsAAK</v>
          </cell>
          <cell r="E1625" t="str">
            <v>DAUJI BUILDING MATERIAL</v>
          </cell>
          <cell r="F1625" t="str">
            <v>UTTAR PRADESH</v>
          </cell>
          <cell r="G1625" t="str">
            <v>AGRA</v>
          </cell>
          <cell r="H1625">
            <v>0</v>
          </cell>
          <cell r="I1625" t="str">
            <v>DINESH STEEL PRIVATE LIMITED</v>
          </cell>
          <cell r="J1625" t="str">
            <v>Pankaj Garg</v>
          </cell>
          <cell r="K1625"/>
          <cell r="L1625" t="str">
            <v>C12820</v>
          </cell>
          <cell r="M1625" t="str">
            <v>North</v>
          </cell>
          <cell r="N1625">
            <v>283111</v>
          </cell>
          <cell r="O1625" t="str">
            <v>09BIIPS5037E1Z2</v>
          </cell>
          <cell r="P1625">
            <v>99274771521</v>
          </cell>
          <cell r="Q1625" t="str">
            <v>Dec'25</v>
          </cell>
          <cell r="R1625">
            <v>2026</v>
          </cell>
          <cell r="S1625"/>
          <cell r="T1625" t="str">
            <v/>
          </cell>
          <cell r="U1625">
            <v>0</v>
          </cell>
          <cell r="V1625" t="str">
            <v>Potential Not updated</v>
          </cell>
          <cell r="W1625"/>
          <cell r="X1625"/>
          <cell r="Y1625"/>
          <cell r="Z1625"/>
          <cell r="AA1625"/>
          <cell r="AB1625"/>
          <cell r="AC1625"/>
          <cell r="AD1625"/>
          <cell r="AE1625"/>
          <cell r="AF1625"/>
          <cell r="AG1625"/>
          <cell r="AH1625"/>
          <cell r="AI1625"/>
          <cell r="AJ1625"/>
          <cell r="AK1625"/>
          <cell r="AL1625"/>
          <cell r="AM1625"/>
          <cell r="AO1625"/>
          <cell r="AP1625"/>
          <cell r="AQ1625"/>
          <cell r="AR1625"/>
          <cell r="AS1625"/>
          <cell r="AT1625">
            <v>4</v>
          </cell>
          <cell r="AU1625">
            <v>4</v>
          </cell>
          <cell r="AV1625">
            <v>4</v>
          </cell>
          <cell r="AW1625" t="str">
            <v/>
          </cell>
        </row>
        <row r="1626">
          <cell r="A1626">
            <v>1624</v>
          </cell>
          <cell r="B1626"/>
          <cell r="C1626"/>
          <cell r="D1626" t="str">
            <v>001J100000VnfL0IAJ</v>
          </cell>
          <cell r="E1626" t="str">
            <v>M/S. NIRMAN SATHI</v>
          </cell>
          <cell r="F1626" t="str">
            <v>JHARKHAND</v>
          </cell>
          <cell r="G1626" t="str">
            <v>DHANBAD</v>
          </cell>
          <cell r="H1626">
            <v>0</v>
          </cell>
          <cell r="I1626" t="str">
            <v>TIRUPATI SALES</v>
          </cell>
          <cell r="J1626" t="str">
            <v>Debjyoti Lahiri</v>
          </cell>
          <cell r="K1626"/>
          <cell r="L1626" t="str">
            <v>001J100000HllhOIAT</v>
          </cell>
          <cell r="M1626" t="str">
            <v>East</v>
          </cell>
          <cell r="N1626">
            <v>828305</v>
          </cell>
          <cell r="O1626" t="str">
            <v>20TSAPS6627G1ZE</v>
          </cell>
          <cell r="P1626">
            <v>7004763405</v>
          </cell>
          <cell r="Q1626" t="str">
            <v>Dec'25</v>
          </cell>
          <cell r="R1626">
            <v>2026</v>
          </cell>
          <cell r="S1626"/>
          <cell r="T1626">
            <v>25</v>
          </cell>
          <cell r="U1626">
            <v>6.6666666666666666E-2</v>
          </cell>
          <cell r="V1626" t="str">
            <v>Minor</v>
          </cell>
          <cell r="W1626"/>
          <cell r="X1626"/>
          <cell r="Y1626"/>
          <cell r="Z1626"/>
          <cell r="AA1626"/>
          <cell r="AB1626"/>
          <cell r="AC1626"/>
          <cell r="AD1626"/>
          <cell r="AE1626"/>
          <cell r="AF1626"/>
          <cell r="AG1626"/>
          <cell r="AH1626"/>
          <cell r="AI1626"/>
          <cell r="AJ1626"/>
          <cell r="AK1626"/>
          <cell r="AL1626"/>
          <cell r="AM1626"/>
          <cell r="AO1626"/>
          <cell r="AP1626"/>
          <cell r="AQ1626"/>
          <cell r="AR1626"/>
          <cell r="AS1626"/>
          <cell r="AT1626">
            <v>5</v>
          </cell>
          <cell r="AU1626"/>
          <cell r="AV1626"/>
          <cell r="AW1626">
            <v>10</v>
          </cell>
        </row>
        <row r="1627">
          <cell r="A1627">
            <v>1625</v>
          </cell>
          <cell r="B1627"/>
          <cell r="C1627"/>
          <cell r="D1627" t="str">
            <v>001fw000007SMKwAAO</v>
          </cell>
          <cell r="E1627" t="str">
            <v>G AND SONS</v>
          </cell>
          <cell r="F1627" t="str">
            <v>JHARKHAND</v>
          </cell>
          <cell r="G1627" t="str">
            <v>BOKARO</v>
          </cell>
          <cell r="H1627">
            <v>0</v>
          </cell>
          <cell r="I1627" t="str">
            <v>TIRUPATI SALES</v>
          </cell>
          <cell r="J1627" t="str">
            <v>Debjyoti Lahiri</v>
          </cell>
          <cell r="K1627"/>
          <cell r="L1627" t="str">
            <v>001J100000HllhOIAT</v>
          </cell>
          <cell r="M1627" t="str">
            <v>East</v>
          </cell>
          <cell r="N1627">
            <v>829111</v>
          </cell>
          <cell r="O1627" t="str">
            <v>20HUFPK4006Q1ZJ</v>
          </cell>
          <cell r="P1627">
            <v>7004720285</v>
          </cell>
          <cell r="Q1627" t="str">
            <v>Dec'25</v>
          </cell>
          <cell r="R1627">
            <v>2026</v>
          </cell>
          <cell r="S1627"/>
          <cell r="T1627">
            <v>30</v>
          </cell>
          <cell r="U1627">
            <v>0.25622222222222224</v>
          </cell>
          <cell r="V1627" t="str">
            <v>Friendly</v>
          </cell>
          <cell r="W1627"/>
          <cell r="X1627"/>
          <cell r="Y1627"/>
          <cell r="Z1627"/>
          <cell r="AA1627"/>
          <cell r="AB1627"/>
          <cell r="AC1627"/>
          <cell r="AD1627"/>
          <cell r="AE1627"/>
          <cell r="AF1627"/>
          <cell r="AG1627"/>
          <cell r="AH1627"/>
          <cell r="AI1627"/>
          <cell r="AJ1627"/>
          <cell r="AK1627"/>
          <cell r="AL1627"/>
          <cell r="AM1627"/>
          <cell r="AO1627"/>
          <cell r="AP1627"/>
          <cell r="AQ1627"/>
          <cell r="AR1627"/>
          <cell r="AS1627"/>
          <cell r="AT1627">
            <v>10</v>
          </cell>
          <cell r="AU1627"/>
          <cell r="AV1627">
            <v>13.06</v>
          </cell>
          <cell r="AW1627">
            <v>20</v>
          </cell>
        </row>
        <row r="1628">
          <cell r="A1628">
            <v>1626</v>
          </cell>
          <cell r="B1628"/>
          <cell r="C1628"/>
          <cell r="D1628" t="str">
            <v>001fw000001wmq6AAA</v>
          </cell>
          <cell r="E1628" t="str">
            <v>BDG CONCAST</v>
          </cell>
          <cell r="F1628" t="str">
            <v>HARYANA</v>
          </cell>
          <cell r="G1628" t="str">
            <v>SIRSA</v>
          </cell>
          <cell r="H1628">
            <v>0</v>
          </cell>
          <cell r="I1628" t="str">
            <v>PAL CEMENT AND STEEL PVT. LTD.</v>
          </cell>
          <cell r="J1628" t="str">
            <v>Varun Arora</v>
          </cell>
          <cell r="K1628"/>
          <cell r="L1628" t="str">
            <v>C12827</v>
          </cell>
          <cell r="M1628" t="str">
            <v>North</v>
          </cell>
          <cell r="N1628">
            <v>125055</v>
          </cell>
          <cell r="O1628" t="str">
            <v>06AEEPG7535G2ZM</v>
          </cell>
          <cell r="P1628">
            <v>9729832700</v>
          </cell>
          <cell r="Q1628" t="str">
            <v>Dec'25</v>
          </cell>
          <cell r="R1628">
            <v>2026</v>
          </cell>
          <cell r="S1628"/>
          <cell r="T1628">
            <v>100</v>
          </cell>
          <cell r="U1628">
            <v>7.0233333333333328E-2</v>
          </cell>
          <cell r="V1628" t="str">
            <v>Challenger</v>
          </cell>
          <cell r="W1628"/>
          <cell r="X1628"/>
          <cell r="Y1628"/>
          <cell r="Z1628"/>
          <cell r="AA1628"/>
          <cell r="AB1628"/>
          <cell r="AC1628"/>
          <cell r="AD1628"/>
          <cell r="AE1628"/>
          <cell r="AF1628"/>
          <cell r="AG1628"/>
          <cell r="AH1628"/>
          <cell r="AI1628"/>
          <cell r="AJ1628"/>
          <cell r="AK1628"/>
          <cell r="AL1628"/>
          <cell r="AM1628"/>
          <cell r="AO1628"/>
          <cell r="AP1628"/>
          <cell r="AQ1628"/>
          <cell r="AR1628"/>
          <cell r="AS1628"/>
          <cell r="AT1628">
            <v>21.07</v>
          </cell>
          <cell r="AU1628"/>
          <cell r="AV1628"/>
          <cell r="AW1628" t="str">
            <v/>
          </cell>
        </row>
        <row r="1629">
          <cell r="A1629">
            <v>1627</v>
          </cell>
          <cell r="B1629"/>
          <cell r="C1629"/>
          <cell r="D1629" t="str">
            <v>001J1000006Uz5mIAC</v>
          </cell>
          <cell r="E1629" t="str">
            <v>M/S BAJARANG STEEL AND CEMENT</v>
          </cell>
          <cell r="F1629" t="str">
            <v>ODISHA</v>
          </cell>
          <cell r="G1629" t="str">
            <v>CUTTACK</v>
          </cell>
          <cell r="H1629" t="str">
            <v>Cuttack Sadar</v>
          </cell>
          <cell r="I1629" t="str">
            <v>Niyati Udyog Private Limited</v>
          </cell>
          <cell r="J1629" t="str">
            <v>Bidyut Ranjan Mishra</v>
          </cell>
          <cell r="K1629"/>
          <cell r="L1629" t="str">
            <v>C13293</v>
          </cell>
          <cell r="M1629" t="str">
            <v>Central</v>
          </cell>
          <cell r="N1629">
            <v>753003</v>
          </cell>
          <cell r="O1629" t="str">
            <v>21BIJPS7417K1ZY</v>
          </cell>
          <cell r="P1629">
            <v>9937802803</v>
          </cell>
          <cell r="Q1629" t="str">
            <v>Dec'25</v>
          </cell>
          <cell r="R1629">
            <v>2026</v>
          </cell>
          <cell r="S1629"/>
          <cell r="T1629">
            <v>100</v>
          </cell>
          <cell r="U1629">
            <v>2.8233333333333336E-2</v>
          </cell>
          <cell r="V1629" t="str">
            <v>Challenger</v>
          </cell>
          <cell r="W1629"/>
          <cell r="X1629"/>
          <cell r="Y1629"/>
          <cell r="Z1629"/>
          <cell r="AA1629"/>
          <cell r="AB1629"/>
          <cell r="AC1629"/>
          <cell r="AD1629"/>
          <cell r="AE1629"/>
          <cell r="AF1629"/>
          <cell r="AG1629"/>
          <cell r="AH1629"/>
          <cell r="AI1629"/>
          <cell r="AJ1629"/>
          <cell r="AK1629"/>
          <cell r="AL1629"/>
          <cell r="AM1629"/>
          <cell r="AO1629"/>
          <cell r="AP1629"/>
          <cell r="AQ1629"/>
          <cell r="AR1629"/>
          <cell r="AS1629"/>
          <cell r="AT1629">
            <v>2.16</v>
          </cell>
          <cell r="AU1629">
            <v>3</v>
          </cell>
          <cell r="AV1629">
            <v>3.31</v>
          </cell>
          <cell r="AW1629">
            <v>3</v>
          </cell>
        </row>
        <row r="1630">
          <cell r="A1630">
            <v>1628</v>
          </cell>
          <cell r="B1630"/>
          <cell r="C1630"/>
          <cell r="D1630" t="str">
            <v>001J1000007oX5TIAU</v>
          </cell>
          <cell r="E1630" t="str">
            <v>BHOL TRADERS</v>
          </cell>
          <cell r="F1630" t="str">
            <v>ODISHA</v>
          </cell>
          <cell r="G1630" t="str">
            <v>CUTTACK</v>
          </cell>
          <cell r="H1630" t="str">
            <v>Cuttack Sadar</v>
          </cell>
          <cell r="I1630" t="str">
            <v>Niyati Udyog Private Limited</v>
          </cell>
          <cell r="J1630" t="str">
            <v>Bidyut Ranjan Mishra</v>
          </cell>
          <cell r="K1630"/>
          <cell r="L1630" t="str">
            <v>C13293</v>
          </cell>
          <cell r="M1630" t="str">
            <v>Central</v>
          </cell>
          <cell r="N1630">
            <v>754001</v>
          </cell>
          <cell r="O1630" t="str">
            <v>21HARPM4895M1ZR</v>
          </cell>
          <cell r="P1630">
            <v>9861688907</v>
          </cell>
          <cell r="Q1630" t="str">
            <v>Dec'25</v>
          </cell>
          <cell r="R1630">
            <v>2026</v>
          </cell>
          <cell r="S1630"/>
          <cell r="T1630">
            <v>300</v>
          </cell>
          <cell r="U1630">
            <v>1.0766666666666667E-2</v>
          </cell>
          <cell r="V1630" t="str">
            <v>Alien</v>
          </cell>
          <cell r="W1630"/>
          <cell r="X1630"/>
          <cell r="Y1630"/>
          <cell r="Z1630"/>
          <cell r="AA1630"/>
          <cell r="AB1630"/>
          <cell r="AC1630"/>
          <cell r="AD1630"/>
          <cell r="AE1630"/>
          <cell r="AF1630"/>
          <cell r="AG1630"/>
          <cell r="AH1630"/>
          <cell r="AI1630"/>
          <cell r="AJ1630"/>
          <cell r="AK1630"/>
          <cell r="AL1630"/>
          <cell r="AM1630"/>
          <cell r="AO1630"/>
          <cell r="AP1630"/>
          <cell r="AQ1630"/>
          <cell r="AR1630"/>
          <cell r="AS1630"/>
          <cell r="AT1630">
            <v>2.2799999999999998</v>
          </cell>
          <cell r="AU1630">
            <v>3</v>
          </cell>
          <cell r="AV1630">
            <v>4.41</v>
          </cell>
          <cell r="AW1630">
            <v>33</v>
          </cell>
        </row>
        <row r="1631">
          <cell r="A1631">
            <v>1629</v>
          </cell>
          <cell r="B1631"/>
          <cell r="C1631"/>
          <cell r="D1631" t="str">
            <v>001fw00000GbuBhAAJ</v>
          </cell>
          <cell r="E1631" t="str">
            <v>M/S BANAMALI AND SONS CONSTRUCTION</v>
          </cell>
          <cell r="F1631" t="str">
            <v>ODISHA</v>
          </cell>
          <cell r="G1631" t="str">
            <v>CUTTACK</v>
          </cell>
          <cell r="H1631">
            <v>0</v>
          </cell>
          <cell r="I1631" t="str">
            <v>Niyati Udyog Private Limited</v>
          </cell>
          <cell r="J1631" t="str">
            <v>Bidyut Ranjan Mishra</v>
          </cell>
          <cell r="K1631"/>
          <cell r="L1631" t="str">
            <v>C13293</v>
          </cell>
          <cell r="M1631" t="str">
            <v>Central</v>
          </cell>
          <cell r="N1631">
            <v>754004</v>
          </cell>
          <cell r="O1631" t="str">
            <v>21BZNPS2608M1Z1</v>
          </cell>
          <cell r="P1631">
            <v>9438099890</v>
          </cell>
          <cell r="Q1631" t="str">
            <v>Dec'25</v>
          </cell>
          <cell r="R1631">
            <v>2026</v>
          </cell>
          <cell r="S1631"/>
          <cell r="T1631">
            <v>50</v>
          </cell>
          <cell r="U1631">
            <v>0.14313333333333333</v>
          </cell>
          <cell r="V1631" t="str">
            <v>Friendly</v>
          </cell>
          <cell r="W1631"/>
          <cell r="X1631"/>
          <cell r="Y1631"/>
          <cell r="Z1631"/>
          <cell r="AA1631"/>
          <cell r="AB1631"/>
          <cell r="AC1631"/>
          <cell r="AD1631"/>
          <cell r="AE1631"/>
          <cell r="AF1631"/>
          <cell r="AG1631"/>
          <cell r="AH1631"/>
          <cell r="AI1631"/>
          <cell r="AJ1631"/>
          <cell r="AK1631"/>
          <cell r="AL1631"/>
          <cell r="AM1631"/>
          <cell r="AO1631"/>
          <cell r="AP1631"/>
          <cell r="AQ1631"/>
          <cell r="AR1631"/>
          <cell r="AS1631"/>
          <cell r="AT1631">
            <v>21.47</v>
          </cell>
          <cell r="AU1631"/>
          <cell r="AV1631"/>
          <cell r="AW1631" t="str">
            <v/>
          </cell>
        </row>
        <row r="1632">
          <cell r="A1632">
            <v>1630</v>
          </cell>
          <cell r="B1632"/>
          <cell r="C1632"/>
          <cell r="D1632" t="str">
            <v>0015g00001X2AZiAAN</v>
          </cell>
          <cell r="E1632" t="str">
            <v>M/S  AMRIT STEELS</v>
          </cell>
          <cell r="F1632" t="str">
            <v>UTTAR PRADESH</v>
          </cell>
          <cell r="G1632" t="str">
            <v>KANPUR NAGAR</v>
          </cell>
          <cell r="H1632" t="str">
            <v>Lajpat Nagar</v>
          </cell>
          <cell r="I1632" t="str">
            <v>SHREE LAKSHMAN ROLLING MILL (INDIA) LLP</v>
          </cell>
          <cell r="J1632" t="str">
            <v>Saurabh singh</v>
          </cell>
          <cell r="K1632"/>
          <cell r="L1632" t="str">
            <v>C12815</v>
          </cell>
          <cell r="M1632" t="str">
            <v>North</v>
          </cell>
          <cell r="N1632">
            <v>208005</v>
          </cell>
          <cell r="O1632" t="str">
            <v>09ABXPS4657D1ZX</v>
          </cell>
          <cell r="P1632">
            <v>9415051390</v>
          </cell>
          <cell r="Q1632" t="str">
            <v>Dec'25</v>
          </cell>
          <cell r="R1632">
            <v>2026</v>
          </cell>
          <cell r="S1632"/>
          <cell r="T1632">
            <v>90</v>
          </cell>
          <cell r="U1632">
            <v>3.7037037037037034E-3</v>
          </cell>
          <cell r="V1632" t="str">
            <v>Challenger</v>
          </cell>
          <cell r="W1632"/>
          <cell r="X1632"/>
          <cell r="Y1632"/>
          <cell r="Z1632"/>
          <cell r="AA1632"/>
          <cell r="AB1632"/>
          <cell r="AC1632"/>
          <cell r="AD1632"/>
          <cell r="AE1632"/>
          <cell r="AF1632"/>
          <cell r="AG1632"/>
          <cell r="AH1632"/>
          <cell r="AI1632"/>
          <cell r="AJ1632"/>
          <cell r="AK1632"/>
          <cell r="AL1632"/>
          <cell r="AM1632"/>
          <cell r="AO1632"/>
          <cell r="AP1632"/>
          <cell r="AQ1632"/>
          <cell r="AR1632"/>
          <cell r="AS1632"/>
          <cell r="AT1632">
            <v>1</v>
          </cell>
          <cell r="AU1632"/>
          <cell r="AV1632"/>
          <cell r="AW1632" t="str">
            <v/>
          </cell>
        </row>
        <row r="1633">
          <cell r="A1633">
            <v>1631</v>
          </cell>
          <cell r="B1633"/>
          <cell r="C1633"/>
          <cell r="D1633" t="str">
            <v>001J100000VnZq0IAF</v>
          </cell>
          <cell r="E1633" t="str">
            <v>M/S SAMARPAN STEELS &amp; CO.</v>
          </cell>
          <cell r="F1633" t="str">
            <v>UTTAR PRADESH</v>
          </cell>
          <cell r="G1633" t="str">
            <v>KANPUR NAGAR</v>
          </cell>
          <cell r="H1633">
            <v>0</v>
          </cell>
          <cell r="I1633" t="str">
            <v>SHREE LAKSHMAN ROLLING MILL (INDIA) LLP</v>
          </cell>
          <cell r="J1633" t="str">
            <v>Ashutosh Shukla</v>
          </cell>
          <cell r="K1633"/>
          <cell r="L1633" t="str">
            <v>C12815</v>
          </cell>
          <cell r="M1633" t="str">
            <v>North</v>
          </cell>
          <cell r="N1633">
            <v>208001</v>
          </cell>
          <cell r="O1633" t="str">
            <v>09AECPG5861P1ZZ</v>
          </cell>
          <cell r="P1633">
            <v>9670317429</v>
          </cell>
          <cell r="Q1633" t="str">
            <v>Dec'25</v>
          </cell>
          <cell r="R1633">
            <v>2026</v>
          </cell>
          <cell r="S1633"/>
          <cell r="T1633">
            <v>100</v>
          </cell>
          <cell r="U1633">
            <v>4.3533333333333334E-2</v>
          </cell>
          <cell r="V1633" t="str">
            <v>Challenger</v>
          </cell>
          <cell r="W1633"/>
          <cell r="X1633"/>
          <cell r="Y1633"/>
          <cell r="Z1633"/>
          <cell r="AA1633"/>
          <cell r="AB1633"/>
          <cell r="AC1633"/>
          <cell r="AD1633"/>
          <cell r="AE1633"/>
          <cell r="AF1633"/>
          <cell r="AG1633"/>
          <cell r="AH1633"/>
          <cell r="AI1633"/>
          <cell r="AJ1633"/>
          <cell r="AK1633"/>
          <cell r="AL1633"/>
          <cell r="AM1633"/>
          <cell r="AO1633"/>
          <cell r="AP1633"/>
          <cell r="AQ1633"/>
          <cell r="AR1633"/>
          <cell r="AS1633"/>
          <cell r="AT1633">
            <v>13.06</v>
          </cell>
          <cell r="AU1633"/>
          <cell r="AV1633"/>
          <cell r="AW1633" t="str">
            <v/>
          </cell>
        </row>
        <row r="1634">
          <cell r="A1634">
            <v>1632</v>
          </cell>
          <cell r="B1634"/>
          <cell r="C1634"/>
          <cell r="D1634" t="str">
            <v>001fw000007Pr0MAAS</v>
          </cell>
          <cell r="E1634" t="str">
            <v>M/S BASERA TRADERS</v>
          </cell>
          <cell r="F1634" t="str">
            <v>JHARKHAND</v>
          </cell>
          <cell r="G1634" t="str">
            <v>DHANBAD</v>
          </cell>
          <cell r="H1634">
            <v>0</v>
          </cell>
          <cell r="I1634" t="str">
            <v>TIRUPATI SALES</v>
          </cell>
          <cell r="J1634" t="str">
            <v>Debjyoti Lahiri</v>
          </cell>
          <cell r="K1634"/>
          <cell r="L1634" t="str">
            <v>001J100000HllhOIAT</v>
          </cell>
          <cell r="M1634" t="str">
            <v>East</v>
          </cell>
          <cell r="N1634">
            <v>828302</v>
          </cell>
          <cell r="O1634" t="str">
            <v>20AIMPS8740F1Z5</v>
          </cell>
          <cell r="P1634">
            <v>8340212594</v>
          </cell>
          <cell r="Q1634" t="str">
            <v>Dec'25</v>
          </cell>
          <cell r="R1634">
            <v>2026</v>
          </cell>
          <cell r="S1634"/>
          <cell r="T1634">
            <v>25</v>
          </cell>
          <cell r="U1634">
            <v>6.6666666666666666E-2</v>
          </cell>
          <cell r="V1634" t="str">
            <v>Minor</v>
          </cell>
          <cell r="W1634"/>
          <cell r="X1634"/>
          <cell r="Y1634"/>
          <cell r="Z1634"/>
          <cell r="AA1634"/>
          <cell r="AB1634"/>
          <cell r="AC1634"/>
          <cell r="AD1634"/>
          <cell r="AE1634"/>
          <cell r="AF1634"/>
          <cell r="AG1634"/>
          <cell r="AH1634"/>
          <cell r="AI1634"/>
          <cell r="AJ1634"/>
          <cell r="AK1634"/>
          <cell r="AL1634"/>
          <cell r="AM1634"/>
          <cell r="AO1634"/>
          <cell r="AP1634"/>
          <cell r="AQ1634"/>
          <cell r="AR1634"/>
          <cell r="AS1634"/>
          <cell r="AT1634">
            <v>5</v>
          </cell>
          <cell r="AU1634"/>
          <cell r="AV1634"/>
          <cell r="AW1634">
            <v>10</v>
          </cell>
        </row>
        <row r="1635">
          <cell r="A1635">
            <v>1633</v>
          </cell>
          <cell r="B1635"/>
          <cell r="C1635"/>
          <cell r="D1635" t="str">
            <v>001J100000S1eXeIAJ</v>
          </cell>
          <cell r="E1635" t="str">
            <v>LODHI TRADERS</v>
          </cell>
          <cell r="F1635" t="str">
            <v>MADHYA PRADESH</v>
          </cell>
          <cell r="G1635" t="str">
            <v>BHOPAL</v>
          </cell>
          <cell r="H1635" t="str">
            <v>Bhopal</v>
          </cell>
          <cell r="I1635" t="str">
            <v>Global Steel</v>
          </cell>
          <cell r="J1635" t="str">
            <v>Rubean Luther</v>
          </cell>
          <cell r="K1635"/>
          <cell r="L1635" t="str">
            <v>C13471</v>
          </cell>
          <cell r="M1635" t="str">
            <v>Central</v>
          </cell>
          <cell r="N1635">
            <v>462010</v>
          </cell>
          <cell r="O1635" t="str">
            <v>23ALSPL5539N1ZE</v>
          </cell>
          <cell r="P1635">
            <v>8085832199</v>
          </cell>
          <cell r="Q1635" t="str">
            <v>Dec'25</v>
          </cell>
          <cell r="R1635">
            <v>2026</v>
          </cell>
          <cell r="S1635"/>
          <cell r="T1635">
            <v>60</v>
          </cell>
          <cell r="U1635">
            <v>1.6666666666666666E-2</v>
          </cell>
          <cell r="V1635" t="str">
            <v>Challenger</v>
          </cell>
          <cell r="W1635"/>
          <cell r="X1635"/>
          <cell r="Y1635"/>
          <cell r="Z1635"/>
          <cell r="AA1635"/>
          <cell r="AB1635"/>
          <cell r="AC1635"/>
          <cell r="AD1635"/>
          <cell r="AE1635"/>
          <cell r="AF1635"/>
          <cell r="AG1635"/>
          <cell r="AH1635"/>
          <cell r="AI1635"/>
          <cell r="AJ1635"/>
          <cell r="AK1635"/>
          <cell r="AL1635"/>
          <cell r="AM1635"/>
          <cell r="AO1635"/>
          <cell r="AP1635"/>
          <cell r="AQ1635"/>
          <cell r="AR1635"/>
          <cell r="AS1635"/>
          <cell r="AT1635">
            <v>3</v>
          </cell>
          <cell r="AU1635"/>
          <cell r="AV1635"/>
          <cell r="AW1635" t="str">
            <v/>
          </cell>
        </row>
        <row r="1636">
          <cell r="A1636">
            <v>1634</v>
          </cell>
          <cell r="B1636"/>
          <cell r="C1636"/>
          <cell r="D1636" t="str">
            <v>001J1000003k5KBIAY</v>
          </cell>
          <cell r="E1636" t="str">
            <v>Raj Steels</v>
          </cell>
          <cell r="F1636" t="str">
            <v>MADHYA PRADESH</v>
          </cell>
          <cell r="G1636" t="str">
            <v>JABALPUR</v>
          </cell>
          <cell r="H1636" t="str">
            <v>Jabalpur</v>
          </cell>
          <cell r="I1636" t="str">
            <v>Global Steel</v>
          </cell>
          <cell r="J1636" t="str">
            <v>Swapnil Dahayat</v>
          </cell>
          <cell r="K1636"/>
          <cell r="L1636" t="str">
            <v>C13471</v>
          </cell>
          <cell r="M1636" t="str">
            <v>Central</v>
          </cell>
          <cell r="N1636">
            <v>482001</v>
          </cell>
          <cell r="O1636" t="str">
            <v>23ASDRE7654F1Z9</v>
          </cell>
          <cell r="P1636">
            <v>9893007877</v>
          </cell>
          <cell r="Q1636" t="str">
            <v>Dec'25</v>
          </cell>
          <cell r="R1636">
            <v>2026</v>
          </cell>
          <cell r="S1636"/>
          <cell r="T1636">
            <v>15</v>
          </cell>
          <cell r="U1636">
            <v>5.333333333333333E-2</v>
          </cell>
          <cell r="V1636" t="str">
            <v>Minor</v>
          </cell>
          <cell r="W1636"/>
          <cell r="X1636"/>
          <cell r="Y1636"/>
          <cell r="Z1636"/>
          <cell r="AA1636"/>
          <cell r="AB1636"/>
          <cell r="AC1636"/>
          <cell r="AD1636"/>
          <cell r="AE1636"/>
          <cell r="AF1636"/>
          <cell r="AG1636"/>
          <cell r="AH1636"/>
          <cell r="AI1636"/>
          <cell r="AJ1636"/>
          <cell r="AK1636"/>
          <cell r="AL1636"/>
          <cell r="AM1636"/>
          <cell r="AO1636"/>
          <cell r="AP1636"/>
          <cell r="AQ1636"/>
          <cell r="AR1636"/>
          <cell r="AS1636"/>
          <cell r="AT1636">
            <v>2.4</v>
          </cell>
          <cell r="AU1636"/>
          <cell r="AV1636"/>
          <cell r="AW1636" t="str">
            <v/>
          </cell>
        </row>
        <row r="1637">
          <cell r="A1637">
            <v>1635</v>
          </cell>
          <cell r="B1637"/>
          <cell r="C1637"/>
          <cell r="D1637" t="str">
            <v>001J100000TuPXiIAN</v>
          </cell>
          <cell r="E1637" t="str">
            <v>SHRI WAHEGURU STEELS</v>
          </cell>
          <cell r="F1637" t="str">
            <v>MADHYA PRADESH</v>
          </cell>
          <cell r="G1637" t="str">
            <v>BHOPAL</v>
          </cell>
          <cell r="H1637" t="str">
            <v>Bhopal</v>
          </cell>
          <cell r="I1637" t="str">
            <v>Global Steel</v>
          </cell>
          <cell r="J1637" t="str">
            <v>Rubean Luther</v>
          </cell>
          <cell r="K1637"/>
          <cell r="L1637" t="str">
            <v>C13471</v>
          </cell>
          <cell r="M1637" t="str">
            <v>Central</v>
          </cell>
          <cell r="N1637">
            <v>462010</v>
          </cell>
          <cell r="O1637" t="str">
            <v>23CYZPG8077J1ZL</v>
          </cell>
          <cell r="P1637">
            <v>8770714478</v>
          </cell>
          <cell r="Q1637" t="str">
            <v>Dec'25</v>
          </cell>
          <cell r="R1637">
            <v>2026</v>
          </cell>
          <cell r="S1637"/>
          <cell r="T1637">
            <v>150</v>
          </cell>
          <cell r="U1637">
            <v>8.8888888888888889E-3</v>
          </cell>
          <cell r="V1637" t="str">
            <v>Challenger</v>
          </cell>
          <cell r="W1637"/>
          <cell r="X1637"/>
          <cell r="Y1637"/>
          <cell r="Z1637"/>
          <cell r="AA1637"/>
          <cell r="AB1637"/>
          <cell r="AC1637"/>
          <cell r="AD1637"/>
          <cell r="AE1637"/>
          <cell r="AF1637"/>
          <cell r="AG1637"/>
          <cell r="AH1637"/>
          <cell r="AI1637"/>
          <cell r="AJ1637"/>
          <cell r="AK1637"/>
          <cell r="AL1637"/>
          <cell r="AM1637"/>
          <cell r="AO1637"/>
          <cell r="AP1637"/>
          <cell r="AQ1637"/>
          <cell r="AR1637"/>
          <cell r="AS1637"/>
          <cell r="AT1637">
            <v>4</v>
          </cell>
          <cell r="AU1637"/>
          <cell r="AV1637"/>
          <cell r="AW1637" t="str">
            <v/>
          </cell>
        </row>
        <row r="1638">
          <cell r="A1638">
            <v>1636</v>
          </cell>
          <cell r="B1638"/>
          <cell r="C1638"/>
          <cell r="D1638" t="str">
            <v>001fw00000Gct0gAAB</v>
          </cell>
          <cell r="E1638" t="str">
            <v>Lead - 9828440913</v>
          </cell>
          <cell r="F1638" t="str">
            <v>RAJASTHAN</v>
          </cell>
          <cell r="G1638" t="str">
            <v>JAIPUR</v>
          </cell>
          <cell r="H1638">
            <v>0</v>
          </cell>
          <cell r="I1638" t="str">
            <v>Swastik Tradevision Pvt. Ltd.</v>
          </cell>
          <cell r="J1638" t="str">
            <v>Ravi Kumar Kulmi</v>
          </cell>
          <cell r="K1638"/>
          <cell r="L1638" t="str">
            <v>C12822</v>
          </cell>
          <cell r="M1638" t="str">
            <v>North</v>
          </cell>
          <cell r="N1638">
            <v>303338</v>
          </cell>
          <cell r="O1638" t="str">
            <v>08AKRPC0561B1ZJ</v>
          </cell>
          <cell r="P1638">
            <v>9828440913</v>
          </cell>
          <cell r="Q1638" t="str">
            <v>Dec'25</v>
          </cell>
          <cell r="R1638">
            <v>2026</v>
          </cell>
          <cell r="S1638"/>
          <cell r="T1638">
            <v>50</v>
          </cell>
          <cell r="U1638">
            <v>6.6666666666666666E-2</v>
          </cell>
          <cell r="V1638" t="str">
            <v>Minor</v>
          </cell>
          <cell r="W1638"/>
          <cell r="X1638"/>
          <cell r="Y1638"/>
          <cell r="Z1638"/>
          <cell r="AA1638"/>
          <cell r="AB1638"/>
          <cell r="AC1638"/>
          <cell r="AD1638"/>
          <cell r="AE1638"/>
          <cell r="AF1638"/>
          <cell r="AG1638"/>
          <cell r="AH1638"/>
          <cell r="AI1638"/>
          <cell r="AJ1638"/>
          <cell r="AK1638"/>
          <cell r="AL1638"/>
          <cell r="AM1638"/>
          <cell r="AO1638"/>
          <cell r="AP1638"/>
          <cell r="AQ1638"/>
          <cell r="AR1638"/>
          <cell r="AS1638"/>
          <cell r="AT1638">
            <v>10</v>
          </cell>
          <cell r="AU1638"/>
          <cell r="AV1638"/>
          <cell r="AW1638">
            <v>9</v>
          </cell>
        </row>
        <row r="1639">
          <cell r="A1639">
            <v>1637</v>
          </cell>
          <cell r="B1639"/>
          <cell r="C1639"/>
          <cell r="D1639" t="str">
            <v>001J100000VnG6XIAV</v>
          </cell>
          <cell r="E1639" t="str">
            <v>LUXMI CEMENT AGENCY</v>
          </cell>
          <cell r="F1639" t="str">
            <v>PUNJAB</v>
          </cell>
          <cell r="G1639" t="str">
            <v>BARNALA</v>
          </cell>
          <cell r="H1639">
            <v>0</v>
          </cell>
          <cell r="I1639" t="str">
            <v>PAL CEMENT AND STEEL PVT. LTD.</v>
          </cell>
          <cell r="J1639" t="str">
            <v>Abhishek Wadhwa</v>
          </cell>
          <cell r="K1639"/>
          <cell r="L1639" t="str">
            <v>C12827</v>
          </cell>
          <cell r="M1639" t="str">
            <v>North</v>
          </cell>
          <cell r="N1639">
            <v>148106</v>
          </cell>
          <cell r="O1639" t="str">
            <v>03AFWPG1688K1ZY</v>
          </cell>
          <cell r="P1639">
            <v>9815471107</v>
          </cell>
          <cell r="Q1639" t="str">
            <v>Dec'25</v>
          </cell>
          <cell r="R1639">
            <v>2026</v>
          </cell>
          <cell r="S1639"/>
          <cell r="T1639">
            <v>30</v>
          </cell>
          <cell r="U1639">
            <v>0.13422222222222221</v>
          </cell>
          <cell r="V1639" t="str">
            <v>Friendly</v>
          </cell>
          <cell r="W1639"/>
          <cell r="X1639"/>
          <cell r="Y1639"/>
          <cell r="Z1639"/>
          <cell r="AA1639"/>
          <cell r="AB1639"/>
          <cell r="AC1639"/>
          <cell r="AD1639"/>
          <cell r="AE1639"/>
          <cell r="AF1639"/>
          <cell r="AG1639"/>
          <cell r="AH1639"/>
          <cell r="AI1639"/>
          <cell r="AJ1639"/>
          <cell r="AK1639"/>
          <cell r="AL1639"/>
          <cell r="AM1639"/>
          <cell r="AO1639"/>
          <cell r="AP1639"/>
          <cell r="AQ1639"/>
          <cell r="AR1639"/>
          <cell r="AS1639"/>
          <cell r="AT1639">
            <v>12.08</v>
          </cell>
          <cell r="AU1639"/>
          <cell r="AV1639"/>
          <cell r="AW1639" t="str">
            <v/>
          </cell>
        </row>
        <row r="1640">
          <cell r="A1640">
            <v>1638</v>
          </cell>
          <cell r="B1640"/>
          <cell r="C1640"/>
          <cell r="D1640" t="str">
            <v>001J100000RyrlxIAB</v>
          </cell>
          <cell r="E1640" t="str">
            <v>KESHAV TRADING CO.</v>
          </cell>
          <cell r="F1640" t="str">
            <v>PUNJAB</v>
          </cell>
          <cell r="G1640" t="str">
            <v>SANGRUR</v>
          </cell>
          <cell r="H1640">
            <v>0</v>
          </cell>
          <cell r="I1640" t="str">
            <v>RAMDOOT UDHYOG PRIVATE LIMITED</v>
          </cell>
          <cell r="J1640" t="str">
            <v>Abhishek Wadhwa</v>
          </cell>
          <cell r="K1640"/>
          <cell r="L1640" t="str">
            <v>C13168</v>
          </cell>
          <cell r="M1640" t="str">
            <v>North</v>
          </cell>
          <cell r="N1640">
            <v>148031</v>
          </cell>
          <cell r="O1640" t="str">
            <v>03AATFK6272D1Z9</v>
          </cell>
          <cell r="P1640">
            <v>9463670973</v>
          </cell>
          <cell r="Q1640" t="str">
            <v>Jan'26</v>
          </cell>
          <cell r="R1640">
            <v>2026</v>
          </cell>
          <cell r="S1640"/>
          <cell r="T1640">
            <v>30</v>
          </cell>
          <cell r="U1640">
            <v>0.35555555555555551</v>
          </cell>
          <cell r="V1640" t="str">
            <v>Friendly</v>
          </cell>
          <cell r="W1640"/>
          <cell r="X1640"/>
          <cell r="Y1640"/>
          <cell r="Z1640"/>
          <cell r="AA1640"/>
          <cell r="AB1640"/>
          <cell r="AC1640"/>
          <cell r="AD1640"/>
          <cell r="AE1640"/>
          <cell r="AF1640"/>
          <cell r="AG1640"/>
          <cell r="AH1640"/>
          <cell r="AI1640"/>
          <cell r="AJ1640"/>
          <cell r="AK1640"/>
          <cell r="AL1640"/>
          <cell r="AM1640"/>
          <cell r="AO1640"/>
          <cell r="AP1640"/>
          <cell r="AQ1640"/>
          <cell r="AR1640"/>
          <cell r="AS1640"/>
          <cell r="AU1640">
            <v>32</v>
          </cell>
          <cell r="AV1640"/>
          <cell r="AW1640">
            <v>12</v>
          </cell>
        </row>
        <row r="1641">
          <cell r="A1641">
            <v>1639</v>
          </cell>
          <cell r="B1641"/>
          <cell r="C1641"/>
          <cell r="D1641" t="str">
            <v>001J100000RTOAIIA5</v>
          </cell>
          <cell r="E1641" t="str">
            <v>GOPAL TRADERS</v>
          </cell>
          <cell r="F1641" t="str">
            <v>MADHYA PRADESH</v>
          </cell>
          <cell r="G1641" t="str">
            <v>SINGRAULI</v>
          </cell>
          <cell r="H1641" t="str">
            <v>Singrauli</v>
          </cell>
          <cell r="I1641" t="str">
            <v>Global Steel</v>
          </cell>
          <cell r="J1641" t="str">
            <v>Dharmendra Kumar Yadav</v>
          </cell>
          <cell r="K1641"/>
          <cell r="L1641" t="str">
            <v>C13471</v>
          </cell>
          <cell r="M1641" t="str">
            <v>Central</v>
          </cell>
          <cell r="N1641">
            <v>486886</v>
          </cell>
          <cell r="O1641" t="str">
            <v>23AIRPG5308E1ZI</v>
          </cell>
          <cell r="P1641">
            <v>9329293200</v>
          </cell>
          <cell r="Q1641" t="str">
            <v>Jan'26</v>
          </cell>
          <cell r="R1641">
            <v>2026</v>
          </cell>
          <cell r="S1641"/>
          <cell r="T1641">
            <v>400</v>
          </cell>
          <cell r="U1641">
            <v>0.02</v>
          </cell>
          <cell r="V1641" t="str">
            <v>Alien</v>
          </cell>
          <cell r="W1641"/>
          <cell r="X1641"/>
          <cell r="Y1641"/>
          <cell r="Z1641"/>
          <cell r="AA1641"/>
          <cell r="AB1641"/>
          <cell r="AC1641"/>
          <cell r="AD1641"/>
          <cell r="AE1641"/>
          <cell r="AF1641"/>
          <cell r="AG1641"/>
          <cell r="AH1641"/>
          <cell r="AI1641"/>
          <cell r="AJ1641"/>
          <cell r="AK1641"/>
          <cell r="AL1641"/>
          <cell r="AM1641"/>
          <cell r="AO1641"/>
          <cell r="AP1641"/>
          <cell r="AQ1641"/>
          <cell r="AR1641"/>
          <cell r="AS1641"/>
          <cell r="AU1641">
            <v>24</v>
          </cell>
          <cell r="AV1641"/>
          <cell r="AW1641" t="str">
            <v/>
          </cell>
        </row>
        <row r="1642">
          <cell r="A1642">
            <v>1640</v>
          </cell>
          <cell r="B1642"/>
          <cell r="C1642"/>
          <cell r="D1642" t="str">
            <v>001fw00000GLepHAAT</v>
          </cell>
          <cell r="E1642" t="str">
            <v>SHIB SANKAR TRADING</v>
          </cell>
          <cell r="F1642" t="str">
            <v>WEST BENGAL</v>
          </cell>
          <cell r="G1642" t="str">
            <v>BANKURA</v>
          </cell>
          <cell r="H1642">
            <v>0</v>
          </cell>
          <cell r="I1642" t="str">
            <v>JAI MATA DI STEELS</v>
          </cell>
          <cell r="J1642" t="str">
            <v>Sambit Majumdar</v>
          </cell>
          <cell r="K1642"/>
          <cell r="L1642" t="str">
            <v>001J100000RydNHIA2</v>
          </cell>
          <cell r="M1642" t="str">
            <v>East</v>
          </cell>
          <cell r="N1642">
            <v>722146</v>
          </cell>
          <cell r="O1642" t="str">
            <v>19AHAPM6012F1ZO</v>
          </cell>
          <cell r="P1642">
            <v>9883670848</v>
          </cell>
          <cell r="Q1642" t="str">
            <v>Jan'26</v>
          </cell>
          <cell r="R1642">
            <v>2026</v>
          </cell>
          <cell r="S1642"/>
          <cell r="T1642">
            <v>60</v>
          </cell>
          <cell r="U1642">
            <v>0.13333333333333333</v>
          </cell>
          <cell r="V1642" t="str">
            <v>Star</v>
          </cell>
          <cell r="W1642"/>
          <cell r="X1642"/>
          <cell r="Y1642"/>
          <cell r="Z1642"/>
          <cell r="AA1642"/>
          <cell r="AB1642"/>
          <cell r="AC1642"/>
          <cell r="AD1642"/>
          <cell r="AE1642"/>
          <cell r="AF1642"/>
          <cell r="AG1642"/>
          <cell r="AH1642"/>
          <cell r="AI1642"/>
          <cell r="AJ1642"/>
          <cell r="AK1642"/>
          <cell r="AL1642"/>
          <cell r="AM1642"/>
          <cell r="AO1642"/>
          <cell r="AP1642"/>
          <cell r="AQ1642"/>
          <cell r="AR1642"/>
          <cell r="AS1642"/>
          <cell r="AU1642">
            <v>24</v>
          </cell>
          <cell r="AV1642"/>
          <cell r="AW1642" t="str">
            <v/>
          </cell>
        </row>
        <row r="1643">
          <cell r="A1643">
            <v>1641</v>
          </cell>
          <cell r="B1643"/>
          <cell r="C1643"/>
          <cell r="D1643" t="str">
            <v>0015g00001fUMwKAAW</v>
          </cell>
          <cell r="E1643" t="str">
            <v>AGGARWAL STEEL TRADERS</v>
          </cell>
          <cell r="F1643" t="str">
            <v>PUNJAB</v>
          </cell>
          <cell r="G1643" t="str">
            <v>SRI MUKTSAR SAHIB</v>
          </cell>
          <cell r="H1643" t="str">
            <v>Malout</v>
          </cell>
          <cell r="I1643" t="str">
            <v>Tanvi Sales</v>
          </cell>
          <cell r="J1643" t="str">
            <v>Sonu Kumar</v>
          </cell>
          <cell r="K1643"/>
          <cell r="L1643" t="str">
            <v>001J100000Vo0ZgIAJ</v>
          </cell>
          <cell r="M1643" t="str">
            <v>North</v>
          </cell>
          <cell r="N1643">
            <v>152107</v>
          </cell>
          <cell r="O1643" t="str">
            <v>03ABLPK9827B1ZR</v>
          </cell>
          <cell r="P1643">
            <v>9417345842</v>
          </cell>
          <cell r="Q1643" t="str">
            <v>Jan'26</v>
          </cell>
          <cell r="R1643">
            <v>2026</v>
          </cell>
          <cell r="S1643"/>
          <cell r="T1643">
            <v>100</v>
          </cell>
          <cell r="U1643">
            <v>0.04</v>
          </cell>
          <cell r="V1643" t="str">
            <v>Challenger</v>
          </cell>
          <cell r="W1643"/>
          <cell r="X1643"/>
          <cell r="Y1643"/>
          <cell r="Z1643"/>
          <cell r="AA1643"/>
          <cell r="AB1643"/>
          <cell r="AC1643"/>
          <cell r="AD1643"/>
          <cell r="AE1643"/>
          <cell r="AF1643"/>
          <cell r="AG1643"/>
          <cell r="AH1643"/>
          <cell r="AI1643"/>
          <cell r="AJ1643"/>
          <cell r="AK1643"/>
          <cell r="AL1643"/>
          <cell r="AM1643"/>
          <cell r="AO1643"/>
          <cell r="AP1643"/>
          <cell r="AQ1643"/>
          <cell r="AR1643"/>
          <cell r="AS1643"/>
          <cell r="AU1643">
            <v>12</v>
          </cell>
          <cell r="AV1643"/>
          <cell r="AW1643" t="str">
            <v/>
          </cell>
        </row>
        <row r="1644">
          <cell r="A1644">
            <v>1642</v>
          </cell>
          <cell r="B1644"/>
          <cell r="C1644"/>
          <cell r="D1644" t="str">
            <v>001fw00000GHG8oAAH</v>
          </cell>
          <cell r="E1644" t="str">
            <v>GARGI ENTERPRISE</v>
          </cell>
          <cell r="F1644" t="str">
            <v>WEST BENGAL</v>
          </cell>
          <cell r="G1644" t="str">
            <v>24 PARAGANAS NORTH</v>
          </cell>
          <cell r="H1644">
            <v>0</v>
          </cell>
          <cell r="I1644" t="str">
            <v>NERIUM MULTICOM LLP</v>
          </cell>
          <cell r="J1644" t="str">
            <v>Ragon Poddar</v>
          </cell>
          <cell r="K1644"/>
          <cell r="L1644" t="str">
            <v>001J100000RytAcIAJ</v>
          </cell>
          <cell r="M1644" t="str">
            <v>East</v>
          </cell>
          <cell r="N1644">
            <v>743252</v>
          </cell>
          <cell r="O1644" t="str">
            <v>19DPOPS7773Q1ZB</v>
          </cell>
          <cell r="P1644">
            <v>8515949734</v>
          </cell>
          <cell r="Q1644" t="str">
            <v>Jan'26</v>
          </cell>
          <cell r="R1644">
            <v>2026</v>
          </cell>
          <cell r="S1644"/>
          <cell r="T1644">
            <v>10</v>
          </cell>
          <cell r="U1644">
            <v>0.33333333333333337</v>
          </cell>
          <cell r="V1644" t="str">
            <v>Friendly</v>
          </cell>
          <cell r="W1644"/>
          <cell r="X1644"/>
          <cell r="Y1644"/>
          <cell r="Z1644"/>
          <cell r="AA1644"/>
          <cell r="AB1644"/>
          <cell r="AC1644"/>
          <cell r="AD1644"/>
          <cell r="AE1644"/>
          <cell r="AF1644"/>
          <cell r="AG1644"/>
          <cell r="AH1644"/>
          <cell r="AI1644"/>
          <cell r="AJ1644"/>
          <cell r="AK1644"/>
          <cell r="AL1644"/>
          <cell r="AM1644"/>
          <cell r="AO1644"/>
          <cell r="AP1644"/>
          <cell r="AQ1644"/>
          <cell r="AR1644"/>
          <cell r="AS1644"/>
          <cell r="AU1644">
            <v>10</v>
          </cell>
          <cell r="AV1644"/>
          <cell r="AW1644" t="str">
            <v/>
          </cell>
        </row>
        <row r="1645">
          <cell r="A1645">
            <v>1643</v>
          </cell>
          <cell r="B1645"/>
          <cell r="C1645"/>
          <cell r="D1645" t="str">
            <v>001J100000VnRtnIAF</v>
          </cell>
          <cell r="E1645" t="str">
            <v>SRI HANUMAN ENTERPRISES</v>
          </cell>
          <cell r="F1645" t="str">
            <v>WEST BENGAL</v>
          </cell>
          <cell r="G1645" t="str">
            <v>KALIMPONG</v>
          </cell>
          <cell r="H1645">
            <v>0</v>
          </cell>
          <cell r="I1645" t="str">
            <v>SILIGURI BUILDERS STORES</v>
          </cell>
          <cell r="J1645" t="str">
            <v>Abu Hossain</v>
          </cell>
          <cell r="K1645"/>
          <cell r="L1645" t="str">
            <v>001J100000VngoPIAR</v>
          </cell>
          <cell r="M1645" t="str">
            <v>East</v>
          </cell>
          <cell r="N1645">
            <v>734008</v>
          </cell>
          <cell r="O1645" t="str">
            <v>19AJIPJ2511N1Z1</v>
          </cell>
          <cell r="P1645">
            <v>7047088215</v>
          </cell>
          <cell r="Q1645" t="str">
            <v>Jan'26</v>
          </cell>
          <cell r="R1645">
            <v>2026</v>
          </cell>
          <cell r="S1645"/>
          <cell r="T1645">
            <v>350</v>
          </cell>
          <cell r="U1645">
            <v>6.6666666666666671E-3</v>
          </cell>
          <cell r="V1645" t="str">
            <v>Alien</v>
          </cell>
          <cell r="W1645"/>
          <cell r="X1645"/>
          <cell r="Y1645"/>
          <cell r="Z1645"/>
          <cell r="AA1645"/>
          <cell r="AB1645"/>
          <cell r="AC1645"/>
          <cell r="AD1645"/>
          <cell r="AE1645"/>
          <cell r="AF1645"/>
          <cell r="AG1645"/>
          <cell r="AH1645"/>
          <cell r="AI1645"/>
          <cell r="AJ1645"/>
          <cell r="AK1645"/>
          <cell r="AL1645"/>
          <cell r="AM1645"/>
          <cell r="AO1645"/>
          <cell r="AP1645"/>
          <cell r="AQ1645"/>
          <cell r="AR1645"/>
          <cell r="AS1645"/>
          <cell r="AU1645">
            <v>7</v>
          </cell>
          <cell r="AV1645"/>
          <cell r="AW1645" t="str">
            <v/>
          </cell>
        </row>
        <row r="1646">
          <cell r="A1646">
            <v>1644</v>
          </cell>
          <cell r="B1646"/>
          <cell r="C1646"/>
          <cell r="D1646" t="str">
            <v>001fw00000HWAc4AAH</v>
          </cell>
          <cell r="E1646" t="str">
            <v>SAGAR STEEL</v>
          </cell>
          <cell r="F1646" t="str">
            <v>MADHYA PRADESH</v>
          </cell>
          <cell r="G1646" t="str">
            <v>NEEMUCH</v>
          </cell>
          <cell r="H1646">
            <v>0</v>
          </cell>
          <cell r="I1646" t="str">
            <v>R. K. ENTERPRISES</v>
          </cell>
          <cell r="J1646" t="str">
            <v>Yogeshwar Richhariya</v>
          </cell>
          <cell r="K1646"/>
          <cell r="L1646" t="str">
            <v>001J1000005ZfroIAC</v>
          </cell>
          <cell r="M1646" t="str">
            <v>Central</v>
          </cell>
          <cell r="N1646">
            <v>458441</v>
          </cell>
          <cell r="O1646" t="str">
            <v>23APOPH7166K1ZH</v>
          </cell>
          <cell r="P1646">
            <v>7942791264</v>
          </cell>
          <cell r="Q1646" t="str">
            <v>Jan'26</v>
          </cell>
          <cell r="R1646">
            <v>2026</v>
          </cell>
          <cell r="S1646"/>
          <cell r="T1646">
            <v>50</v>
          </cell>
          <cell r="U1646">
            <v>0.13333333333333333</v>
          </cell>
          <cell r="V1646" t="str">
            <v>Friendly</v>
          </cell>
          <cell r="W1646"/>
          <cell r="X1646"/>
          <cell r="Y1646"/>
          <cell r="Z1646"/>
          <cell r="AA1646"/>
          <cell r="AB1646"/>
          <cell r="AC1646"/>
          <cell r="AD1646"/>
          <cell r="AE1646"/>
          <cell r="AF1646"/>
          <cell r="AG1646"/>
          <cell r="AH1646"/>
          <cell r="AI1646"/>
          <cell r="AJ1646"/>
          <cell r="AK1646"/>
          <cell r="AL1646"/>
          <cell r="AM1646"/>
          <cell r="AO1646"/>
          <cell r="AP1646"/>
          <cell r="AQ1646"/>
          <cell r="AR1646"/>
          <cell r="AS1646"/>
          <cell r="AU1646">
            <v>20</v>
          </cell>
          <cell r="AV1646"/>
          <cell r="AW1646" t="str">
            <v/>
          </cell>
        </row>
        <row r="1647">
          <cell r="A1647">
            <v>1645</v>
          </cell>
          <cell r="B1647"/>
          <cell r="C1647"/>
          <cell r="D1647" t="str">
            <v>001fw000005nBQsAAM</v>
          </cell>
          <cell r="E1647" t="str">
            <v>GANESH ENTERPRISE</v>
          </cell>
          <cell r="F1647" t="str">
            <v>WEST BENGAL</v>
          </cell>
          <cell r="G1647" t="str">
            <v>DARJEELING</v>
          </cell>
          <cell r="H1647">
            <v>0</v>
          </cell>
          <cell r="I1647" t="str">
            <v>SILIGURI BUILDERS STORES</v>
          </cell>
          <cell r="J1647" t="str">
            <v>Abu Hossain</v>
          </cell>
          <cell r="K1647"/>
          <cell r="L1647" t="str">
            <v>001J100000VngoPIAR</v>
          </cell>
          <cell r="M1647" t="str">
            <v>East</v>
          </cell>
          <cell r="N1647">
            <v>734013</v>
          </cell>
          <cell r="O1647" t="str">
            <v>19AMHPM9033G1ZT</v>
          </cell>
          <cell r="P1647">
            <v>9932631598</v>
          </cell>
          <cell r="Q1647" t="str">
            <v>Jan'26</v>
          </cell>
          <cell r="R1647">
            <v>2026</v>
          </cell>
          <cell r="S1647"/>
          <cell r="T1647">
            <v>30</v>
          </cell>
          <cell r="U1647">
            <v>0.24444444444444444</v>
          </cell>
          <cell r="V1647" t="str">
            <v>Friendly</v>
          </cell>
          <cell r="W1647"/>
          <cell r="X1647"/>
          <cell r="Y1647"/>
          <cell r="Z1647"/>
          <cell r="AA1647"/>
          <cell r="AB1647"/>
          <cell r="AC1647"/>
          <cell r="AD1647"/>
          <cell r="AE1647"/>
          <cell r="AF1647"/>
          <cell r="AG1647"/>
          <cell r="AH1647"/>
          <cell r="AI1647"/>
          <cell r="AJ1647"/>
          <cell r="AK1647"/>
          <cell r="AL1647"/>
          <cell r="AM1647"/>
          <cell r="AO1647"/>
          <cell r="AP1647"/>
          <cell r="AQ1647"/>
          <cell r="AR1647"/>
          <cell r="AS1647"/>
          <cell r="AU1647">
            <v>12</v>
          </cell>
          <cell r="AV1647">
            <v>10</v>
          </cell>
          <cell r="AW1647" t="str">
            <v/>
          </cell>
        </row>
        <row r="1648">
          <cell r="A1648">
            <v>1646</v>
          </cell>
          <cell r="B1648"/>
          <cell r="C1648"/>
          <cell r="D1648" t="str">
            <v>001fw00000CimN0AAJ</v>
          </cell>
          <cell r="E1648" t="str">
            <v>QUALITY SALES CORPORATION</v>
          </cell>
          <cell r="F1648" t="str">
            <v>MADHYA PRADESH</v>
          </cell>
          <cell r="G1648" t="str">
            <v>INDORE</v>
          </cell>
          <cell r="H1648">
            <v>0</v>
          </cell>
          <cell r="I1648" t="str">
            <v>R. K. ENTERPRISES</v>
          </cell>
          <cell r="J1648" t="str">
            <v>Yogeshwar Richhariya</v>
          </cell>
          <cell r="K1648"/>
          <cell r="L1648" t="str">
            <v>001J1000005ZfroIAC</v>
          </cell>
          <cell r="M1648" t="str">
            <v>Central</v>
          </cell>
          <cell r="N1648">
            <v>453441</v>
          </cell>
          <cell r="O1648" t="str">
            <v>23AJVPK9246J1ZK</v>
          </cell>
          <cell r="P1648">
            <v>7987178315</v>
          </cell>
          <cell r="Q1648" t="str">
            <v>Jan'26</v>
          </cell>
          <cell r="R1648">
            <v>2026</v>
          </cell>
          <cell r="S1648"/>
          <cell r="T1648">
            <v>300</v>
          </cell>
          <cell r="U1648">
            <v>4.6666666666666669E-2</v>
          </cell>
          <cell r="V1648" t="str">
            <v>Alien</v>
          </cell>
          <cell r="W1648"/>
          <cell r="X1648"/>
          <cell r="Y1648"/>
          <cell r="Z1648"/>
          <cell r="AA1648"/>
          <cell r="AB1648"/>
          <cell r="AC1648"/>
          <cell r="AD1648"/>
          <cell r="AE1648"/>
          <cell r="AF1648"/>
          <cell r="AG1648"/>
          <cell r="AH1648"/>
          <cell r="AI1648"/>
          <cell r="AJ1648"/>
          <cell r="AK1648"/>
          <cell r="AL1648"/>
          <cell r="AM1648"/>
          <cell r="AO1648"/>
          <cell r="AP1648"/>
          <cell r="AQ1648"/>
          <cell r="AR1648"/>
          <cell r="AS1648"/>
          <cell r="AU1648">
            <v>42</v>
          </cell>
          <cell r="AV1648"/>
          <cell r="AW1648" t="str">
            <v/>
          </cell>
        </row>
        <row r="1649">
          <cell r="A1649">
            <v>1647</v>
          </cell>
          <cell r="B1649"/>
          <cell r="C1649"/>
          <cell r="D1649" t="str">
            <v>001J100000VlT97IAF</v>
          </cell>
          <cell r="E1649" t="str">
            <v>LOKE NATH BUILDERS</v>
          </cell>
          <cell r="F1649" t="str">
            <v>WEST BENGAL</v>
          </cell>
          <cell r="G1649" t="str">
            <v>MEDINIPUR WEST</v>
          </cell>
          <cell r="H1649">
            <v>0</v>
          </cell>
          <cell r="I1649" t="str">
            <v>NERIUM MULTICOM LLP</v>
          </cell>
          <cell r="J1649" t="str">
            <v>Ragon Poddar</v>
          </cell>
          <cell r="K1649"/>
          <cell r="L1649" t="str">
            <v>001J100000RytAcIAJ</v>
          </cell>
          <cell r="M1649" t="str">
            <v>East</v>
          </cell>
          <cell r="N1649">
            <v>721148</v>
          </cell>
          <cell r="O1649" t="str">
            <v>19AGXPB3829R1ZE</v>
          </cell>
          <cell r="P1649">
            <v>9732727596</v>
          </cell>
          <cell r="Q1649" t="str">
            <v>Jan'26</v>
          </cell>
          <cell r="R1649">
            <v>2026</v>
          </cell>
          <cell r="S1649"/>
          <cell r="T1649">
            <v>20</v>
          </cell>
          <cell r="U1649">
            <v>0.18333333333333332</v>
          </cell>
          <cell r="V1649" t="str">
            <v>Friendly</v>
          </cell>
          <cell r="W1649"/>
          <cell r="X1649"/>
          <cell r="Y1649"/>
          <cell r="Z1649"/>
          <cell r="AA1649"/>
          <cell r="AB1649"/>
          <cell r="AC1649"/>
          <cell r="AD1649"/>
          <cell r="AE1649"/>
          <cell r="AF1649"/>
          <cell r="AG1649"/>
          <cell r="AH1649"/>
          <cell r="AI1649"/>
          <cell r="AJ1649"/>
          <cell r="AK1649"/>
          <cell r="AL1649"/>
          <cell r="AM1649"/>
          <cell r="AO1649"/>
          <cell r="AP1649"/>
          <cell r="AQ1649"/>
          <cell r="AR1649"/>
          <cell r="AS1649"/>
          <cell r="AU1649">
            <v>11</v>
          </cell>
          <cell r="AV1649"/>
          <cell r="AW1649" t="str">
            <v/>
          </cell>
        </row>
        <row r="1650">
          <cell r="A1650">
            <v>1648</v>
          </cell>
          <cell r="B1650"/>
          <cell r="C1650"/>
          <cell r="D1650" t="str">
            <v>001fw00000HVzrsAAD</v>
          </cell>
          <cell r="E1650" t="str">
            <v>M/S SAKSHAM CORPORATE GROUP</v>
          </cell>
          <cell r="F1650" t="str">
            <v>HARYANA</v>
          </cell>
          <cell r="G1650" t="str">
            <v>AMBALA</v>
          </cell>
          <cell r="H1650">
            <v>0</v>
          </cell>
          <cell r="I1650" t="str">
            <v>RAMDOOT UDHYOG PRIVATE LIMITED</v>
          </cell>
          <cell r="J1650" t="str">
            <v>Deepak Dhiman</v>
          </cell>
          <cell r="K1650"/>
          <cell r="L1650" t="str">
            <v>C13168</v>
          </cell>
          <cell r="M1650" t="str">
            <v>North</v>
          </cell>
          <cell r="N1650">
            <v>133001</v>
          </cell>
          <cell r="O1650" t="str">
            <v>06ATPPG2071B1Z2</v>
          </cell>
          <cell r="P1650">
            <v>9996133383</v>
          </cell>
          <cell r="Q1650" t="str">
            <v>Jan'26</v>
          </cell>
          <cell r="R1650">
            <v>2026</v>
          </cell>
          <cell r="S1650"/>
          <cell r="T1650">
            <v>200</v>
          </cell>
          <cell r="U1650">
            <v>0.51921666666666655</v>
          </cell>
          <cell r="V1650" t="str">
            <v>Star</v>
          </cell>
          <cell r="W1650"/>
          <cell r="X1650"/>
          <cell r="Y1650"/>
          <cell r="Z1650"/>
          <cell r="AA1650"/>
          <cell r="AB1650"/>
          <cell r="AC1650"/>
          <cell r="AD1650"/>
          <cell r="AE1650"/>
          <cell r="AF1650"/>
          <cell r="AG1650"/>
          <cell r="AH1650"/>
          <cell r="AI1650"/>
          <cell r="AJ1650"/>
          <cell r="AK1650"/>
          <cell r="AL1650"/>
          <cell r="AM1650"/>
          <cell r="AO1650"/>
          <cell r="AP1650"/>
          <cell r="AQ1650"/>
          <cell r="AR1650"/>
          <cell r="AS1650"/>
          <cell r="AU1650">
            <v>125</v>
          </cell>
          <cell r="AV1650">
            <v>186.53</v>
          </cell>
          <cell r="AW1650">
            <v>54</v>
          </cell>
        </row>
        <row r="1651">
          <cell r="A1651">
            <v>1649</v>
          </cell>
          <cell r="B1651"/>
          <cell r="C1651"/>
          <cell r="D1651" t="str">
            <v>001fw00000HiOjDAAV</v>
          </cell>
          <cell r="E1651" t="str">
            <v>BARNWAL STEELS</v>
          </cell>
          <cell r="F1651" t="str">
            <v>ODISHA</v>
          </cell>
          <cell r="G1651" t="str">
            <v>SUNDARGARH</v>
          </cell>
          <cell r="H1651">
            <v>0</v>
          </cell>
          <cell r="I1651" t="str">
            <v>SACHDEVA ISPAT PVT LTD</v>
          </cell>
          <cell r="J1651" t="str">
            <v>Papun Padhan</v>
          </cell>
          <cell r="K1651"/>
          <cell r="L1651" t="str">
            <v>C12823</v>
          </cell>
          <cell r="M1651" t="str">
            <v>Central</v>
          </cell>
          <cell r="N1651">
            <v>769004</v>
          </cell>
          <cell r="O1651" t="str">
            <v>21AHAPP1007H1Z3</v>
          </cell>
          <cell r="P1651">
            <v>9437042130</v>
          </cell>
          <cell r="Q1651" t="str">
            <v>Jan'26</v>
          </cell>
          <cell r="R1651">
            <v>2026</v>
          </cell>
          <cell r="S1651"/>
          <cell r="T1651" t="str">
            <v/>
          </cell>
          <cell r="U1651">
            <v>0</v>
          </cell>
          <cell r="V1651" t="str">
            <v>Potential Not updated</v>
          </cell>
          <cell r="W1651"/>
          <cell r="X1651"/>
          <cell r="Y1651"/>
          <cell r="Z1651"/>
          <cell r="AA1651"/>
          <cell r="AB1651"/>
          <cell r="AC1651"/>
          <cell r="AD1651"/>
          <cell r="AE1651"/>
          <cell r="AF1651"/>
          <cell r="AG1651"/>
          <cell r="AH1651"/>
          <cell r="AI1651"/>
          <cell r="AJ1651"/>
          <cell r="AK1651"/>
          <cell r="AL1651"/>
          <cell r="AM1651"/>
          <cell r="AO1651"/>
          <cell r="AP1651"/>
          <cell r="AQ1651"/>
          <cell r="AR1651"/>
          <cell r="AS1651"/>
          <cell r="AU1651">
            <v>1</v>
          </cell>
          <cell r="AV1651"/>
          <cell r="AW1651" t="str">
            <v/>
          </cell>
        </row>
        <row r="1652">
          <cell r="A1652">
            <v>1650</v>
          </cell>
          <cell r="B1652"/>
          <cell r="C1652"/>
          <cell r="D1652" t="str">
            <v>001fw00000HTleUAAT</v>
          </cell>
          <cell r="E1652" t="str">
            <v>NEW BALAJI CEMENT STORE</v>
          </cell>
          <cell r="F1652" t="str">
            <v>CHANDIGARH</v>
          </cell>
          <cell r="G1652" t="str">
            <v>CHANDIGARH</v>
          </cell>
          <cell r="H1652">
            <v>0</v>
          </cell>
          <cell r="I1652" t="str">
            <v>PAL CEMENT AND STEEL PVT. LTD.</v>
          </cell>
          <cell r="J1652" t="str">
            <v>Abhishek Wadhwa</v>
          </cell>
          <cell r="K1652"/>
          <cell r="L1652" t="str">
            <v>C12827</v>
          </cell>
          <cell r="M1652" t="str">
            <v>North</v>
          </cell>
          <cell r="N1652">
            <v>160101</v>
          </cell>
          <cell r="O1652" t="str">
            <v>04AIPPK0093A1ZO</v>
          </cell>
          <cell r="P1652">
            <v>9041410301</v>
          </cell>
          <cell r="Q1652" t="str">
            <v>Jan'26</v>
          </cell>
          <cell r="R1652">
            <v>2026</v>
          </cell>
          <cell r="S1652"/>
          <cell r="T1652">
            <v>30</v>
          </cell>
          <cell r="U1652">
            <v>0.11111111111111112</v>
          </cell>
          <cell r="V1652" t="str">
            <v>Friendly</v>
          </cell>
          <cell r="W1652"/>
          <cell r="X1652"/>
          <cell r="Y1652"/>
          <cell r="Z1652"/>
          <cell r="AA1652"/>
          <cell r="AB1652"/>
          <cell r="AC1652"/>
          <cell r="AD1652"/>
          <cell r="AE1652"/>
          <cell r="AF1652"/>
          <cell r="AG1652"/>
          <cell r="AH1652"/>
          <cell r="AI1652"/>
          <cell r="AJ1652"/>
          <cell r="AK1652"/>
          <cell r="AL1652"/>
          <cell r="AM1652"/>
          <cell r="AO1652"/>
          <cell r="AP1652"/>
          <cell r="AQ1652"/>
          <cell r="AR1652"/>
          <cell r="AS1652"/>
          <cell r="AU1652">
            <v>10</v>
          </cell>
          <cell r="AV1652"/>
          <cell r="AW1652" t="str">
            <v/>
          </cell>
        </row>
        <row r="1653">
          <cell r="A1653">
            <v>1651</v>
          </cell>
          <cell r="B1653"/>
          <cell r="C1653"/>
          <cell r="D1653" t="str">
            <v>001fw00000HJ5NBAA1</v>
          </cell>
          <cell r="E1653" t="str">
            <v>M/S MAA KALIKA HARDWARE</v>
          </cell>
          <cell r="F1653" t="str">
            <v>BIHAR</v>
          </cell>
          <cell r="G1653" t="str">
            <v>MADHUBANI</v>
          </cell>
          <cell r="H1653">
            <v>0</v>
          </cell>
          <cell r="I1653" t="str">
            <v>KHARAKIA METALS PRIVATE LIMITED</v>
          </cell>
          <cell r="J1653" t="str">
            <v>Praveen Kumar</v>
          </cell>
          <cell r="K1653"/>
          <cell r="L1653" t="str">
            <v>001J100000VnUoRIAV</v>
          </cell>
          <cell r="M1653" t="str">
            <v>East</v>
          </cell>
          <cell r="N1653">
            <v>847235</v>
          </cell>
          <cell r="O1653" t="str">
            <v>10AUSPJ9754G1ZB</v>
          </cell>
          <cell r="P1653">
            <v>8210719174</v>
          </cell>
          <cell r="Q1653" t="str">
            <v>Jan'26</v>
          </cell>
          <cell r="R1653">
            <v>2026</v>
          </cell>
          <cell r="S1653"/>
          <cell r="T1653">
            <v>100</v>
          </cell>
          <cell r="U1653">
            <v>0.10666666666666666</v>
          </cell>
          <cell r="V1653" t="str">
            <v>Star</v>
          </cell>
          <cell r="W1653"/>
          <cell r="X1653"/>
          <cell r="Y1653"/>
          <cell r="Z1653"/>
          <cell r="AA1653"/>
          <cell r="AB1653"/>
          <cell r="AC1653"/>
          <cell r="AD1653"/>
          <cell r="AE1653"/>
          <cell r="AF1653"/>
          <cell r="AG1653"/>
          <cell r="AH1653"/>
          <cell r="AI1653"/>
          <cell r="AJ1653"/>
          <cell r="AK1653"/>
          <cell r="AL1653"/>
          <cell r="AM1653"/>
          <cell r="AO1653"/>
          <cell r="AP1653"/>
          <cell r="AQ1653"/>
          <cell r="AR1653"/>
          <cell r="AS1653"/>
          <cell r="AU1653">
            <v>32</v>
          </cell>
          <cell r="AV1653"/>
          <cell r="AW1653" t="str">
            <v/>
          </cell>
        </row>
        <row r="1654">
          <cell r="A1654">
            <v>1652</v>
          </cell>
          <cell r="B1654"/>
          <cell r="C1654"/>
          <cell r="D1654" t="str">
            <v>001fw00000HzdkDAAR</v>
          </cell>
          <cell r="E1654" t="str">
            <v>M/S. RAM DAYAL AGRAWAL IRON MERCHANT</v>
          </cell>
          <cell r="F1654" t="str">
            <v>MADHYA PRADESH</v>
          </cell>
          <cell r="G1654" t="str">
            <v>DATIA</v>
          </cell>
          <cell r="H1654">
            <v>0</v>
          </cell>
          <cell r="I1654" t="str">
            <v>SHALIKA ENTERPRISES PRIVATE LIMITED</v>
          </cell>
          <cell r="J1654" t="str">
            <v>Sudhir Garg</v>
          </cell>
          <cell r="K1654"/>
          <cell r="L1654" t="str">
            <v>001fw000003s8lGAAQ</v>
          </cell>
          <cell r="M1654" t="str">
            <v>North</v>
          </cell>
          <cell r="N1654">
            <v>475661</v>
          </cell>
          <cell r="O1654" t="str">
            <v>23AAVPA8483E1ZJ</v>
          </cell>
          <cell r="P1654">
            <v>7415870788</v>
          </cell>
          <cell r="Q1654" t="str">
            <v>Jan'26</v>
          </cell>
          <cell r="R1654">
            <v>2026</v>
          </cell>
          <cell r="S1654"/>
          <cell r="T1654" t="str">
            <v/>
          </cell>
          <cell r="U1654">
            <v>0</v>
          </cell>
          <cell r="V1654" t="str">
            <v>Potential Not updated</v>
          </cell>
          <cell r="W1654"/>
          <cell r="X1654"/>
          <cell r="Y1654"/>
          <cell r="Z1654"/>
          <cell r="AA1654"/>
          <cell r="AB1654"/>
          <cell r="AC1654"/>
          <cell r="AD1654"/>
          <cell r="AE1654"/>
          <cell r="AF1654"/>
          <cell r="AG1654"/>
          <cell r="AH1654"/>
          <cell r="AI1654"/>
          <cell r="AJ1654"/>
          <cell r="AK1654"/>
          <cell r="AL1654"/>
          <cell r="AM1654"/>
          <cell r="AO1654"/>
          <cell r="AP1654"/>
          <cell r="AQ1654"/>
          <cell r="AR1654"/>
          <cell r="AS1654"/>
          <cell r="AU1654">
            <v>39</v>
          </cell>
          <cell r="AV1654"/>
          <cell r="AW1654" t="str">
            <v/>
          </cell>
        </row>
        <row r="1655">
          <cell r="A1655">
            <v>1653</v>
          </cell>
          <cell r="B1655"/>
          <cell r="C1655"/>
          <cell r="D1655" t="str">
            <v>001fw00000ICQytAAH</v>
          </cell>
          <cell r="E1655" t="str">
            <v>SHRUTI VIPARAN CO</v>
          </cell>
          <cell r="F1655" t="str">
            <v>MADHYA PRADESH</v>
          </cell>
          <cell r="G1655" t="str">
            <v>INDORE</v>
          </cell>
          <cell r="H1655">
            <v>0</v>
          </cell>
          <cell r="I1655" t="str">
            <v>R. K. ENTERPRISES</v>
          </cell>
          <cell r="J1655" t="str">
            <v>Yogeshwar Richhariya</v>
          </cell>
          <cell r="K1655"/>
          <cell r="L1655" t="str">
            <v>001J1000005ZfroIAC</v>
          </cell>
          <cell r="M1655" t="str">
            <v>Central</v>
          </cell>
          <cell r="N1655">
            <v>452002</v>
          </cell>
          <cell r="O1655" t="str">
            <v>23FFJPS2474P1ZO</v>
          </cell>
          <cell r="P1655">
            <v>6264664415</v>
          </cell>
          <cell r="Q1655" t="str">
            <v>Jan'26</v>
          </cell>
          <cell r="R1655">
            <v>2026</v>
          </cell>
          <cell r="S1655"/>
          <cell r="T1655" t="str">
            <v/>
          </cell>
          <cell r="U1655">
            <v>0</v>
          </cell>
          <cell r="V1655" t="str">
            <v>Potential Not updated</v>
          </cell>
          <cell r="W1655"/>
          <cell r="X1655"/>
          <cell r="Y1655"/>
          <cell r="Z1655"/>
          <cell r="AA1655"/>
          <cell r="AB1655"/>
          <cell r="AC1655"/>
          <cell r="AD1655"/>
          <cell r="AE1655"/>
          <cell r="AF1655"/>
          <cell r="AG1655"/>
          <cell r="AH1655"/>
          <cell r="AI1655"/>
          <cell r="AJ1655"/>
          <cell r="AK1655"/>
          <cell r="AL1655"/>
          <cell r="AM1655"/>
          <cell r="AO1655"/>
          <cell r="AP1655"/>
          <cell r="AQ1655"/>
          <cell r="AR1655"/>
          <cell r="AS1655"/>
          <cell r="AU1655">
            <v>7</v>
          </cell>
          <cell r="AV1655">
            <v>0.5</v>
          </cell>
          <cell r="AW1655" t="str">
            <v/>
          </cell>
        </row>
        <row r="1656">
          <cell r="A1656">
            <v>1654</v>
          </cell>
          <cell r="B1656"/>
          <cell r="C1656"/>
          <cell r="D1656" t="str">
            <v>001J100000VmhD4IAJ</v>
          </cell>
          <cell r="E1656" t="str">
            <v>OM BUILDING MATERIAL &amp; HARDWARE</v>
          </cell>
          <cell r="F1656" t="str">
            <v>MADHYA PRADESH</v>
          </cell>
          <cell r="G1656" t="str">
            <v>DEWAS</v>
          </cell>
          <cell r="H1656">
            <v>0</v>
          </cell>
          <cell r="I1656" t="str">
            <v>R. K. ENTERPRISES</v>
          </cell>
          <cell r="J1656" t="str">
            <v>Yogeshwar Richhariya</v>
          </cell>
          <cell r="K1656"/>
          <cell r="L1656" t="str">
            <v>001J1000005ZfroIAC</v>
          </cell>
          <cell r="M1656" t="str">
            <v>Central</v>
          </cell>
          <cell r="N1656">
            <v>455001</v>
          </cell>
          <cell r="O1656" t="str">
            <v>23APAPK4449Q1ZK</v>
          </cell>
          <cell r="P1656">
            <v>7247295000</v>
          </cell>
          <cell r="Q1656" t="str">
            <v>Jan'26</v>
          </cell>
          <cell r="R1656">
            <v>2026</v>
          </cell>
          <cell r="S1656"/>
          <cell r="T1656">
            <v>50</v>
          </cell>
          <cell r="U1656">
            <v>1.3333333333333332E-2</v>
          </cell>
          <cell r="V1656" t="str">
            <v>Minor</v>
          </cell>
          <cell r="W1656"/>
          <cell r="X1656"/>
          <cell r="Y1656"/>
          <cell r="Z1656"/>
          <cell r="AA1656"/>
          <cell r="AB1656"/>
          <cell r="AC1656"/>
          <cell r="AD1656"/>
          <cell r="AE1656"/>
          <cell r="AF1656"/>
          <cell r="AG1656"/>
          <cell r="AH1656"/>
          <cell r="AI1656"/>
          <cell r="AJ1656"/>
          <cell r="AK1656"/>
          <cell r="AL1656"/>
          <cell r="AM1656"/>
          <cell r="AO1656"/>
          <cell r="AP1656"/>
          <cell r="AQ1656"/>
          <cell r="AR1656"/>
          <cell r="AS1656"/>
          <cell r="AU1656">
            <v>2</v>
          </cell>
          <cell r="AV1656"/>
          <cell r="AW1656" t="str">
            <v/>
          </cell>
        </row>
        <row r="1657">
          <cell r="A1657">
            <v>1655</v>
          </cell>
          <cell r="B1657"/>
          <cell r="C1657"/>
          <cell r="D1657" t="str">
            <v>001fw00000IB5zhAAD</v>
          </cell>
          <cell r="E1657" t="str">
            <v>HARJAMNA STEELS</v>
          </cell>
          <cell r="F1657" t="str">
            <v>RAJASTHAN</v>
          </cell>
          <cell r="G1657" t="str">
            <v>ALWAR</v>
          </cell>
          <cell r="H1657">
            <v>0</v>
          </cell>
          <cell r="I1657" t="str">
            <v>Swastik Tradevision Pvt. Ltd.</v>
          </cell>
          <cell r="J1657" t="str">
            <v>Ravi Kumar Kulmi</v>
          </cell>
          <cell r="K1657"/>
          <cell r="L1657" t="str">
            <v>C12822</v>
          </cell>
          <cell r="M1657" t="str">
            <v>North</v>
          </cell>
          <cell r="N1657">
            <v>301704</v>
          </cell>
          <cell r="O1657" t="str">
            <v>08DNPPD1663B1Z6</v>
          </cell>
          <cell r="P1657">
            <v>8890003458</v>
          </cell>
          <cell r="Q1657" t="str">
            <v>Jan'26</v>
          </cell>
          <cell r="R1657">
            <v>2026</v>
          </cell>
          <cell r="S1657"/>
          <cell r="T1657" t="str">
            <v/>
          </cell>
          <cell r="U1657">
            <v>0</v>
          </cell>
          <cell r="V1657" t="str">
            <v>Potential Not updated</v>
          </cell>
          <cell r="W1657"/>
          <cell r="X1657"/>
          <cell r="Y1657"/>
          <cell r="Z1657"/>
          <cell r="AA1657"/>
          <cell r="AB1657"/>
          <cell r="AC1657"/>
          <cell r="AD1657"/>
          <cell r="AE1657"/>
          <cell r="AF1657"/>
          <cell r="AG1657"/>
          <cell r="AH1657"/>
          <cell r="AI1657"/>
          <cell r="AJ1657"/>
          <cell r="AK1657"/>
          <cell r="AL1657"/>
          <cell r="AM1657"/>
          <cell r="AO1657"/>
          <cell r="AP1657"/>
          <cell r="AQ1657"/>
          <cell r="AR1657"/>
          <cell r="AS1657"/>
          <cell r="AU1657">
            <v>36</v>
          </cell>
          <cell r="AV1657"/>
          <cell r="AW1657" t="str">
            <v/>
          </cell>
        </row>
        <row r="1658">
          <cell r="A1658">
            <v>1656</v>
          </cell>
          <cell r="B1658"/>
          <cell r="C1658"/>
          <cell r="D1658" t="str">
            <v>001fw00000IPGu2AAH</v>
          </cell>
          <cell r="E1658" t="str">
            <v>GURU NANAK CEMENT STORE</v>
          </cell>
          <cell r="F1658" t="str">
            <v>PUNJAB</v>
          </cell>
          <cell r="G1658" t="str">
            <v>S.A.S Nagar</v>
          </cell>
          <cell r="H1658">
            <v>0</v>
          </cell>
          <cell r="I1658" t="str">
            <v>PAL CEMENT AND STEEL PVT. LTD.</v>
          </cell>
          <cell r="J1658" t="str">
            <v>Abhishek Wadhwa</v>
          </cell>
          <cell r="K1658"/>
          <cell r="L1658" t="str">
            <v>C12827</v>
          </cell>
          <cell r="M1658" t="str">
            <v>North</v>
          </cell>
          <cell r="N1658">
            <v>140901</v>
          </cell>
          <cell r="O1658" t="str">
            <v>03ALMPL8954D1ZY</v>
          </cell>
          <cell r="P1658">
            <v>9729077798</v>
          </cell>
          <cell r="Q1658" t="str">
            <v>Jan'26</v>
          </cell>
          <cell r="R1658">
            <v>2026</v>
          </cell>
          <cell r="S1658"/>
          <cell r="T1658" t="str">
            <v/>
          </cell>
          <cell r="U1658">
            <v>0</v>
          </cell>
          <cell r="V1658" t="str">
            <v>Potential Not updated</v>
          </cell>
          <cell r="W1658"/>
          <cell r="X1658"/>
          <cell r="Y1658"/>
          <cell r="Z1658"/>
          <cell r="AA1658"/>
          <cell r="AB1658"/>
          <cell r="AC1658"/>
          <cell r="AD1658"/>
          <cell r="AE1658"/>
          <cell r="AF1658"/>
          <cell r="AG1658"/>
          <cell r="AH1658"/>
          <cell r="AI1658"/>
          <cell r="AJ1658"/>
          <cell r="AK1658"/>
          <cell r="AL1658"/>
          <cell r="AM1658"/>
          <cell r="AO1658"/>
          <cell r="AP1658"/>
          <cell r="AQ1658"/>
          <cell r="AR1658"/>
          <cell r="AS1658"/>
          <cell r="AU1658">
            <v>10</v>
          </cell>
          <cell r="AV1658"/>
          <cell r="AW1658" t="str">
            <v/>
          </cell>
        </row>
        <row r="1659">
          <cell r="A1659">
            <v>1657</v>
          </cell>
          <cell r="B1659"/>
          <cell r="C1659"/>
          <cell r="D1659" t="str">
            <v>001fw0000065YwtAAE</v>
          </cell>
          <cell r="E1659" t="str">
            <v>CHANDIGARH STEEL CO.</v>
          </cell>
          <cell r="F1659" t="str">
            <v>CHANDIGARH</v>
          </cell>
          <cell r="G1659" t="str">
            <v>CHANDIGARH</v>
          </cell>
          <cell r="H1659">
            <v>0</v>
          </cell>
          <cell r="I1659" t="str">
            <v>PAL CEMENT AND STEEL PVT. LTD.</v>
          </cell>
          <cell r="J1659" t="str">
            <v>Abhishek Wadhwa</v>
          </cell>
          <cell r="K1659"/>
          <cell r="L1659" t="str">
            <v>C12827</v>
          </cell>
          <cell r="M1659" t="str">
            <v>North</v>
          </cell>
          <cell r="N1659">
            <v>160020</v>
          </cell>
          <cell r="O1659" t="str">
            <v>04AAAFC9544M1ZA</v>
          </cell>
          <cell r="P1659">
            <v>9814015640</v>
          </cell>
          <cell r="Q1659" t="str">
            <v>Jan'26</v>
          </cell>
          <cell r="R1659">
            <v>2026</v>
          </cell>
          <cell r="S1659"/>
          <cell r="T1659">
            <v>50</v>
          </cell>
          <cell r="U1659">
            <v>6.6666666666666666E-2</v>
          </cell>
          <cell r="V1659" t="str">
            <v>Minor</v>
          </cell>
          <cell r="W1659"/>
          <cell r="X1659"/>
          <cell r="Y1659"/>
          <cell r="Z1659"/>
          <cell r="AA1659"/>
          <cell r="AB1659"/>
          <cell r="AC1659"/>
          <cell r="AD1659"/>
          <cell r="AE1659"/>
          <cell r="AF1659"/>
          <cell r="AG1659"/>
          <cell r="AH1659"/>
          <cell r="AI1659"/>
          <cell r="AJ1659"/>
          <cell r="AK1659"/>
          <cell r="AL1659"/>
          <cell r="AM1659"/>
          <cell r="AO1659"/>
          <cell r="AP1659"/>
          <cell r="AQ1659"/>
          <cell r="AR1659"/>
          <cell r="AS1659"/>
          <cell r="AU1659">
            <v>10</v>
          </cell>
          <cell r="AV1659"/>
          <cell r="AW1659" t="str">
            <v/>
          </cell>
        </row>
        <row r="1660">
          <cell r="A1660">
            <v>1658</v>
          </cell>
          <cell r="B1660"/>
          <cell r="C1660"/>
          <cell r="D1660" t="str">
            <v>0015g00001W4TjtAAF</v>
          </cell>
          <cell r="E1660" t="str">
            <v>M/S SHRI BALAJI AGENCIES</v>
          </cell>
          <cell r="F1660" t="str">
            <v>HARYANA</v>
          </cell>
          <cell r="G1660" t="str">
            <v>JIND</v>
          </cell>
          <cell r="H1660" t="str">
            <v>Safidon</v>
          </cell>
          <cell r="I1660" t="str">
            <v>PAL CEMENT AND STEEL PVT. LTD.</v>
          </cell>
          <cell r="J1660" t="str">
            <v>Dinesh Kumar</v>
          </cell>
          <cell r="K1660"/>
          <cell r="L1660" t="str">
            <v>C12827</v>
          </cell>
          <cell r="M1660" t="str">
            <v>North</v>
          </cell>
          <cell r="N1660">
            <v>126112</v>
          </cell>
          <cell r="O1660" t="str">
            <v>06AEXPA1756N1Z0</v>
          </cell>
          <cell r="P1660">
            <v>9896256102</v>
          </cell>
          <cell r="Q1660" t="str">
            <v>Jan'26</v>
          </cell>
          <cell r="R1660">
            <v>2026</v>
          </cell>
          <cell r="S1660"/>
          <cell r="T1660">
            <v>25</v>
          </cell>
          <cell r="U1660">
            <v>0.16</v>
          </cell>
          <cell r="V1660" t="str">
            <v>Friendly</v>
          </cell>
          <cell r="W1660"/>
          <cell r="X1660"/>
          <cell r="Y1660"/>
          <cell r="Z1660"/>
          <cell r="AA1660"/>
          <cell r="AB1660"/>
          <cell r="AC1660"/>
          <cell r="AD1660"/>
          <cell r="AE1660"/>
          <cell r="AF1660"/>
          <cell r="AG1660"/>
          <cell r="AH1660"/>
          <cell r="AI1660"/>
          <cell r="AJ1660"/>
          <cell r="AK1660"/>
          <cell r="AL1660"/>
          <cell r="AM1660"/>
          <cell r="AO1660"/>
          <cell r="AP1660"/>
          <cell r="AQ1660"/>
          <cell r="AR1660"/>
          <cell r="AS1660"/>
          <cell r="AU1660">
            <v>12</v>
          </cell>
          <cell r="AV1660"/>
          <cell r="AW1660">
            <v>12.1</v>
          </cell>
        </row>
        <row r="1661">
          <cell r="A1661">
            <v>1659</v>
          </cell>
          <cell r="B1661"/>
          <cell r="C1661"/>
          <cell r="D1661" t="str">
            <v>0015g00001c464aAAA</v>
          </cell>
          <cell r="E1661" t="str">
            <v>B M AGARWAL TRADING PRIVATE LIMITED</v>
          </cell>
          <cell r="F1661" t="str">
            <v>RAJASTHAN</v>
          </cell>
          <cell r="G1661" t="str">
            <v>BARMER</v>
          </cell>
          <cell r="H1661" t="str">
            <v>Barmer</v>
          </cell>
          <cell r="I1661" t="str">
            <v>M R Associates</v>
          </cell>
          <cell r="J1661" t="str">
            <v>Neeraj Sharma</v>
          </cell>
          <cell r="K1661"/>
          <cell r="L1661" t="str">
            <v>C13417</v>
          </cell>
          <cell r="M1661" t="str">
            <v>North</v>
          </cell>
          <cell r="N1661">
            <v>344022</v>
          </cell>
          <cell r="O1661" t="str">
            <v>08AAICB4394H2ZD</v>
          </cell>
          <cell r="P1661">
            <v>9982008398</v>
          </cell>
          <cell r="Q1661" t="str">
            <v>Jan'26</v>
          </cell>
          <cell r="R1661">
            <v>2026</v>
          </cell>
          <cell r="S1661"/>
          <cell r="T1661" t="str">
            <v/>
          </cell>
          <cell r="U1661">
            <v>0</v>
          </cell>
          <cell r="V1661" t="str">
            <v>Potential Not updated</v>
          </cell>
          <cell r="W1661"/>
          <cell r="X1661"/>
          <cell r="Y1661"/>
          <cell r="Z1661"/>
          <cell r="AA1661"/>
          <cell r="AB1661"/>
          <cell r="AC1661"/>
          <cell r="AD1661"/>
          <cell r="AE1661"/>
          <cell r="AF1661"/>
          <cell r="AG1661"/>
          <cell r="AH1661"/>
          <cell r="AI1661"/>
          <cell r="AJ1661"/>
          <cell r="AK1661"/>
          <cell r="AL1661"/>
          <cell r="AM1661"/>
          <cell r="AO1661"/>
          <cell r="AP1661"/>
          <cell r="AQ1661"/>
          <cell r="AR1661"/>
          <cell r="AS1661"/>
          <cell r="AU1661">
            <v>42</v>
          </cell>
          <cell r="AV1661">
            <v>42.35</v>
          </cell>
          <cell r="AW1661">
            <v>42</v>
          </cell>
        </row>
        <row r="1662">
          <cell r="A1662">
            <v>1660</v>
          </cell>
          <cell r="B1662"/>
          <cell r="C1662"/>
          <cell r="D1662" t="str">
            <v>001J1000002kRQwIAM</v>
          </cell>
          <cell r="E1662" t="str">
            <v>M/S KEY ISPAT (P) LTD</v>
          </cell>
          <cell r="F1662" t="str">
            <v>UTTAR PRADESH</v>
          </cell>
          <cell r="G1662" t="str">
            <v>GAUTAM BUDDHA NAGAR</v>
          </cell>
          <cell r="H1662" t="str">
            <v>Noida</v>
          </cell>
          <cell r="I1662" t="str">
            <v>SHASHI STEELS CORPORATION</v>
          </cell>
          <cell r="J1662" t="str">
            <v>Abhijeet Biswas</v>
          </cell>
          <cell r="K1662"/>
          <cell r="L1662" t="str">
            <v>C12816</v>
          </cell>
          <cell r="M1662" t="str">
            <v>North</v>
          </cell>
          <cell r="N1662">
            <v>201301</v>
          </cell>
          <cell r="O1662" t="str">
            <v>09AABCK5322P1Z7</v>
          </cell>
          <cell r="P1662">
            <v>9811226999</v>
          </cell>
          <cell r="Q1662" t="str">
            <v>Jan'26</v>
          </cell>
          <cell r="R1662">
            <v>2026</v>
          </cell>
          <cell r="S1662"/>
          <cell r="T1662">
            <v>500</v>
          </cell>
          <cell r="U1662">
            <v>1.2666666666666666E-2</v>
          </cell>
          <cell r="V1662" t="str">
            <v>Alien</v>
          </cell>
          <cell r="W1662"/>
          <cell r="X1662"/>
          <cell r="Y1662"/>
          <cell r="Z1662"/>
          <cell r="AA1662"/>
          <cell r="AB1662"/>
          <cell r="AC1662"/>
          <cell r="AD1662"/>
          <cell r="AE1662"/>
          <cell r="AF1662"/>
          <cell r="AG1662"/>
          <cell r="AH1662"/>
          <cell r="AI1662"/>
          <cell r="AJ1662"/>
          <cell r="AK1662"/>
          <cell r="AL1662"/>
          <cell r="AM1662"/>
          <cell r="AO1662"/>
          <cell r="AP1662"/>
          <cell r="AQ1662"/>
          <cell r="AR1662"/>
          <cell r="AS1662"/>
          <cell r="AU1662">
            <v>19</v>
          </cell>
          <cell r="AV1662"/>
          <cell r="AW1662" t="str">
            <v/>
          </cell>
        </row>
        <row r="1663">
          <cell r="A1663">
            <v>1661</v>
          </cell>
          <cell r="B1663"/>
          <cell r="C1663"/>
          <cell r="D1663" t="str">
            <v>001J1000005aNhEIAU</v>
          </cell>
          <cell r="E1663" t="str">
            <v>SHREE GANESH BUILDING MATERIAL</v>
          </cell>
          <cell r="F1663" t="str">
            <v>UTTAR PRADESH</v>
          </cell>
          <cell r="G1663" t="str">
            <v>BAREILLY</v>
          </cell>
          <cell r="H1663" t="str">
            <v>Meeraganj</v>
          </cell>
          <cell r="I1663" t="str">
            <v>Khandelwal Associates</v>
          </cell>
          <cell r="J1663" t="str">
            <v>SHIV KUMAR</v>
          </cell>
          <cell r="K1663"/>
          <cell r="L1663" t="str">
            <v>C12818</v>
          </cell>
          <cell r="M1663" t="str">
            <v>North</v>
          </cell>
          <cell r="N1663">
            <v>243506</v>
          </cell>
          <cell r="O1663" t="str">
            <v>09BBQPG5299D1Z7</v>
          </cell>
          <cell r="P1663">
            <v>9716789985</v>
          </cell>
          <cell r="Q1663" t="str">
            <v>Jan'26</v>
          </cell>
          <cell r="R1663">
            <v>2026</v>
          </cell>
          <cell r="S1663"/>
          <cell r="T1663">
            <v>90</v>
          </cell>
          <cell r="U1663">
            <v>3.7037037037037034E-3</v>
          </cell>
          <cell r="V1663" t="str">
            <v>Challenger</v>
          </cell>
          <cell r="W1663"/>
          <cell r="X1663"/>
          <cell r="Y1663"/>
          <cell r="Z1663"/>
          <cell r="AA1663"/>
          <cell r="AB1663"/>
          <cell r="AC1663"/>
          <cell r="AD1663"/>
          <cell r="AE1663"/>
          <cell r="AF1663"/>
          <cell r="AG1663"/>
          <cell r="AH1663"/>
          <cell r="AI1663"/>
          <cell r="AJ1663"/>
          <cell r="AK1663"/>
          <cell r="AL1663"/>
          <cell r="AM1663"/>
          <cell r="AO1663"/>
          <cell r="AP1663"/>
          <cell r="AQ1663"/>
          <cell r="AR1663"/>
          <cell r="AS1663"/>
          <cell r="AU1663">
            <v>1</v>
          </cell>
          <cell r="AV1663"/>
          <cell r="AW1663">
            <v>2</v>
          </cell>
        </row>
        <row r="1664">
          <cell r="A1664">
            <v>1662</v>
          </cell>
          <cell r="B1664"/>
          <cell r="C1664"/>
          <cell r="D1664" t="str">
            <v>001fw00000IfSsPAAV</v>
          </cell>
          <cell r="E1664" t="str">
            <v>M/S PUSHP CONSTRUCTION AND BUILDING MATERIALS</v>
          </cell>
          <cell r="F1664" t="str">
            <v>JAMMU AND KASHMIR</v>
          </cell>
          <cell r="G1664" t="str">
            <v>UDHAMPUR</v>
          </cell>
          <cell r="H1664">
            <v>0</v>
          </cell>
          <cell r="I1664" t="str">
            <v>AGGARWAL TRADERS</v>
          </cell>
          <cell r="J1664" t="str">
            <v>bhanu ayush</v>
          </cell>
          <cell r="K1664"/>
          <cell r="L1664" t="str">
            <v>0015g00001gvNHH</v>
          </cell>
          <cell r="M1664" t="str">
            <v>North</v>
          </cell>
          <cell r="N1664">
            <v>182101</v>
          </cell>
          <cell r="O1664" t="str">
            <v>01IZIPK7867J1ZS</v>
          </cell>
          <cell r="P1664">
            <v>6005718916</v>
          </cell>
          <cell r="Q1664" t="str">
            <v>Jan'26</v>
          </cell>
          <cell r="R1664">
            <v>2026</v>
          </cell>
          <cell r="S1664"/>
          <cell r="T1664" t="str">
            <v/>
          </cell>
          <cell r="U1664">
            <v>0</v>
          </cell>
          <cell r="V1664" t="str">
            <v>Potential Not updated</v>
          </cell>
          <cell r="W1664"/>
          <cell r="X1664"/>
          <cell r="Y1664"/>
          <cell r="Z1664"/>
          <cell r="AA1664"/>
          <cell r="AB1664"/>
          <cell r="AC1664"/>
          <cell r="AD1664"/>
          <cell r="AE1664"/>
          <cell r="AF1664"/>
          <cell r="AG1664"/>
          <cell r="AH1664"/>
          <cell r="AI1664"/>
          <cell r="AJ1664"/>
          <cell r="AK1664"/>
          <cell r="AL1664"/>
          <cell r="AM1664"/>
          <cell r="AO1664"/>
          <cell r="AP1664"/>
          <cell r="AQ1664"/>
          <cell r="AR1664"/>
          <cell r="AS1664"/>
          <cell r="AU1664">
            <v>3</v>
          </cell>
          <cell r="AV1664"/>
          <cell r="AW1664" t="str">
            <v/>
          </cell>
        </row>
        <row r="1665">
          <cell r="A1665">
            <v>1663</v>
          </cell>
          <cell r="B1665"/>
          <cell r="C1665"/>
          <cell r="D1665" t="str">
            <v>001fw00000IV3X7AAL</v>
          </cell>
          <cell r="E1665" t="str">
            <v>SETH SANWALIYA TRADING COMPANY</v>
          </cell>
          <cell r="F1665" t="str">
            <v>RAJASTHAN</v>
          </cell>
          <cell r="G1665" t="str">
            <v>NAGAUR</v>
          </cell>
          <cell r="H1665">
            <v>0</v>
          </cell>
          <cell r="I1665" t="str">
            <v>Swastik Tradevision Pvt. Ltd.</v>
          </cell>
          <cell r="J1665" t="str">
            <v>Ravi Kumar Kulmi</v>
          </cell>
          <cell r="K1665"/>
          <cell r="L1665" t="str">
            <v>C12822</v>
          </cell>
          <cell r="M1665" t="str">
            <v>North</v>
          </cell>
          <cell r="N1665">
            <v>341025</v>
          </cell>
          <cell r="O1665" t="str">
            <v>08FCGPD0626E1Z1</v>
          </cell>
          <cell r="P1665">
            <v>9588944072</v>
          </cell>
          <cell r="Q1665" t="str">
            <v>Jan'26</v>
          </cell>
          <cell r="R1665">
            <v>2026</v>
          </cell>
          <cell r="S1665"/>
          <cell r="T1665" t="str">
            <v/>
          </cell>
          <cell r="U1665">
            <v>0</v>
          </cell>
          <cell r="V1665" t="str">
            <v>Potential Not updated</v>
          </cell>
          <cell r="W1665"/>
          <cell r="X1665"/>
          <cell r="Y1665"/>
          <cell r="Z1665"/>
          <cell r="AA1665"/>
          <cell r="AB1665"/>
          <cell r="AC1665"/>
          <cell r="AD1665"/>
          <cell r="AE1665"/>
          <cell r="AF1665"/>
          <cell r="AG1665"/>
          <cell r="AH1665"/>
          <cell r="AI1665"/>
          <cell r="AJ1665"/>
          <cell r="AK1665"/>
          <cell r="AL1665"/>
          <cell r="AM1665"/>
          <cell r="AO1665"/>
          <cell r="AP1665"/>
          <cell r="AQ1665"/>
          <cell r="AR1665"/>
          <cell r="AS1665"/>
          <cell r="AU1665">
            <v>20</v>
          </cell>
          <cell r="AV1665"/>
          <cell r="AW1665" t="str">
            <v/>
          </cell>
        </row>
        <row r="1666">
          <cell r="A1666">
            <v>1664</v>
          </cell>
          <cell r="B1666"/>
          <cell r="C1666"/>
          <cell r="D1666" t="str">
            <v>001fw00000CfLBHAA3</v>
          </cell>
          <cell r="E1666" t="str">
            <v>SHRI SIDDH TRADERS</v>
          </cell>
          <cell r="F1666" t="str">
            <v>MADHYA PRADESH</v>
          </cell>
          <cell r="G1666" t="str">
            <v>GWALIOR</v>
          </cell>
          <cell r="H1666">
            <v>0</v>
          </cell>
          <cell r="I1666" t="str">
            <v>SHALIKA ENTERPRISES PRIVATE LIMITED</v>
          </cell>
          <cell r="J1666" t="str">
            <v>Sudhir Garg</v>
          </cell>
          <cell r="K1666"/>
          <cell r="L1666" t="str">
            <v>001fw000003s8lGAAQ</v>
          </cell>
          <cell r="M1666" t="str">
            <v>North</v>
          </cell>
          <cell r="N1666">
            <v>474005</v>
          </cell>
          <cell r="O1666" t="str">
            <v>23BMXPS0436E1ZW</v>
          </cell>
          <cell r="P1666">
            <v>9926245499</v>
          </cell>
          <cell r="Q1666" t="str">
            <v>Jan'26</v>
          </cell>
          <cell r="R1666">
            <v>2026</v>
          </cell>
          <cell r="S1666"/>
          <cell r="T1666">
            <v>25</v>
          </cell>
          <cell r="U1666">
            <v>0.24</v>
          </cell>
          <cell r="V1666" t="str">
            <v>Friendly</v>
          </cell>
          <cell r="W1666"/>
          <cell r="X1666"/>
          <cell r="Y1666"/>
          <cell r="Z1666"/>
          <cell r="AA1666"/>
          <cell r="AB1666"/>
          <cell r="AC1666"/>
          <cell r="AD1666"/>
          <cell r="AE1666"/>
          <cell r="AF1666"/>
          <cell r="AG1666"/>
          <cell r="AH1666"/>
          <cell r="AI1666"/>
          <cell r="AJ1666"/>
          <cell r="AK1666"/>
          <cell r="AL1666"/>
          <cell r="AM1666"/>
          <cell r="AO1666"/>
          <cell r="AP1666"/>
          <cell r="AQ1666"/>
          <cell r="AR1666"/>
          <cell r="AS1666"/>
          <cell r="AU1666">
            <v>18</v>
          </cell>
          <cell r="AV1666"/>
          <cell r="AW1666" t="str">
            <v/>
          </cell>
        </row>
        <row r="1667">
          <cell r="A1667">
            <v>1665</v>
          </cell>
          <cell r="B1667"/>
          <cell r="C1667"/>
          <cell r="D1667" t="str">
            <v>001J1000002j8loIAA</v>
          </cell>
          <cell r="E1667" t="str">
            <v>M/S AGGARWAL STEELS</v>
          </cell>
          <cell r="F1667" t="str">
            <v>JAMMU AND KASHMIR</v>
          </cell>
          <cell r="G1667" t="str">
            <v>JAMMU</v>
          </cell>
          <cell r="H1667" t="str">
            <v>Nagrota</v>
          </cell>
          <cell r="I1667" t="str">
            <v>AGGARWAL TRADERS</v>
          </cell>
          <cell r="J1667" t="str">
            <v>bhanu ayush</v>
          </cell>
          <cell r="K1667"/>
          <cell r="L1667" t="str">
            <v>0015g00001gvNHH</v>
          </cell>
          <cell r="M1667" t="str">
            <v>North</v>
          </cell>
          <cell r="N1667">
            <v>181221</v>
          </cell>
          <cell r="O1667" t="str">
            <v>01AASPA5375N1ZG</v>
          </cell>
          <cell r="P1667">
            <v>7889641229</v>
          </cell>
          <cell r="Q1667" t="str">
            <v>Jan'26</v>
          </cell>
          <cell r="R1667">
            <v>2026</v>
          </cell>
          <cell r="S1667"/>
          <cell r="T1667">
            <v>200</v>
          </cell>
          <cell r="U1667">
            <v>3.3333333333333331E-3</v>
          </cell>
          <cell r="V1667" t="str">
            <v>Challenger</v>
          </cell>
          <cell r="W1667"/>
          <cell r="X1667"/>
          <cell r="Y1667"/>
          <cell r="Z1667"/>
          <cell r="AA1667"/>
          <cell r="AB1667"/>
          <cell r="AC1667"/>
          <cell r="AD1667"/>
          <cell r="AE1667"/>
          <cell r="AF1667"/>
          <cell r="AG1667"/>
          <cell r="AH1667"/>
          <cell r="AI1667"/>
          <cell r="AJ1667"/>
          <cell r="AK1667"/>
          <cell r="AL1667"/>
          <cell r="AM1667"/>
          <cell r="AO1667"/>
          <cell r="AP1667"/>
          <cell r="AQ1667"/>
          <cell r="AR1667"/>
          <cell r="AS1667"/>
          <cell r="AU1667">
            <v>2</v>
          </cell>
          <cell r="AV1667"/>
          <cell r="AW1667" t="str">
            <v/>
          </cell>
        </row>
        <row r="1668">
          <cell r="A1668">
            <v>1666</v>
          </cell>
          <cell r="B1668"/>
          <cell r="C1668"/>
          <cell r="D1668" t="str">
            <v>0015g00001ZSuotAAD</v>
          </cell>
          <cell r="E1668" t="str">
            <v>Rahul trading Company</v>
          </cell>
          <cell r="F1668" t="str">
            <v>UTTARAKHAND</v>
          </cell>
          <cell r="G1668" t="str">
            <v>UDAM SINGH NAGAR</v>
          </cell>
          <cell r="H1668" t="str">
            <v>Khatima</v>
          </cell>
          <cell r="I1668" t="str">
            <v>SHIVA SALES INDIA CORPORATION</v>
          </cell>
          <cell r="J1668" t="str">
            <v>Manoj Yadav</v>
          </cell>
          <cell r="K1668"/>
          <cell r="L1668" t="str">
            <v>C12821</v>
          </cell>
          <cell r="M1668" t="str">
            <v>North</v>
          </cell>
          <cell r="N1668">
            <v>262308</v>
          </cell>
          <cell r="O1668" t="str">
            <v>05AIJPG4897L1ZP</v>
          </cell>
          <cell r="P1668">
            <v>9837622291</v>
          </cell>
          <cell r="Q1668" t="str">
            <v>Jan'26</v>
          </cell>
          <cell r="R1668">
            <v>2026</v>
          </cell>
          <cell r="S1668"/>
          <cell r="T1668">
            <v>150</v>
          </cell>
          <cell r="U1668">
            <v>0.11111111111111112</v>
          </cell>
          <cell r="V1668" t="str">
            <v>Star</v>
          </cell>
          <cell r="W1668"/>
          <cell r="X1668"/>
          <cell r="Y1668"/>
          <cell r="Z1668"/>
          <cell r="AA1668"/>
          <cell r="AB1668"/>
          <cell r="AC1668"/>
          <cell r="AD1668"/>
          <cell r="AE1668"/>
          <cell r="AF1668"/>
          <cell r="AG1668"/>
          <cell r="AH1668"/>
          <cell r="AI1668"/>
          <cell r="AJ1668"/>
          <cell r="AK1668"/>
          <cell r="AL1668"/>
          <cell r="AM1668"/>
          <cell r="AO1668"/>
          <cell r="AP1668"/>
          <cell r="AQ1668"/>
          <cell r="AR1668"/>
          <cell r="AS1668"/>
          <cell r="AU1668">
            <v>30</v>
          </cell>
          <cell r="AV1668">
            <v>20</v>
          </cell>
          <cell r="AW1668" t="str">
            <v/>
          </cell>
        </row>
        <row r="1669">
          <cell r="A1669">
            <v>1667</v>
          </cell>
          <cell r="B1669"/>
          <cell r="C1669"/>
          <cell r="D1669" t="str">
            <v>001fw00000Ib6s8AAB</v>
          </cell>
          <cell r="E1669" t="str">
            <v>DESHWAL TRADING COMPANY</v>
          </cell>
          <cell r="F1669" t="str">
            <v>HARYANA</v>
          </cell>
          <cell r="G1669" t="str">
            <v>PALWAL</v>
          </cell>
          <cell r="H1669">
            <v>0</v>
          </cell>
          <cell r="I1669" t="str">
            <v>NIKUNJ UDYOG</v>
          </cell>
          <cell r="J1669" t="str">
            <v>Rahul Chauhan</v>
          </cell>
          <cell r="K1669"/>
          <cell r="L1669" t="str">
            <v>C12828</v>
          </cell>
          <cell r="M1669" t="str">
            <v>North</v>
          </cell>
          <cell r="N1669">
            <v>121102</v>
          </cell>
          <cell r="O1669" t="str">
            <v>06DCKPK5734A1ZT</v>
          </cell>
          <cell r="P1669">
            <v>9056033444</v>
          </cell>
          <cell r="Q1669" t="str">
            <v>Jan'26</v>
          </cell>
          <cell r="R1669">
            <v>2026</v>
          </cell>
          <cell r="S1669"/>
          <cell r="T1669" t="str">
            <v/>
          </cell>
          <cell r="U1669">
            <v>0</v>
          </cell>
          <cell r="V1669" t="str">
            <v>Potential Not updated</v>
          </cell>
          <cell r="W1669"/>
          <cell r="X1669"/>
          <cell r="Y1669"/>
          <cell r="Z1669"/>
          <cell r="AA1669"/>
          <cell r="AB1669"/>
          <cell r="AC1669"/>
          <cell r="AD1669"/>
          <cell r="AE1669"/>
          <cell r="AF1669"/>
          <cell r="AG1669"/>
          <cell r="AH1669"/>
          <cell r="AI1669"/>
          <cell r="AJ1669"/>
          <cell r="AK1669"/>
          <cell r="AL1669"/>
          <cell r="AM1669"/>
          <cell r="AO1669"/>
          <cell r="AP1669"/>
          <cell r="AQ1669"/>
          <cell r="AR1669"/>
          <cell r="AS1669"/>
          <cell r="AU1669">
            <v>2</v>
          </cell>
          <cell r="AV1669"/>
          <cell r="AW1669" t="str">
            <v/>
          </cell>
        </row>
        <row r="1670">
          <cell r="A1670">
            <v>1668</v>
          </cell>
          <cell r="B1670"/>
          <cell r="C1670"/>
          <cell r="D1670" t="str">
            <v>0015g00001cbX8pAAE</v>
          </cell>
          <cell r="E1670" t="str">
            <v>M k traders</v>
          </cell>
          <cell r="F1670" t="str">
            <v>JAMMU AND KASHMIR</v>
          </cell>
          <cell r="G1670" t="str">
            <v>JAMMU</v>
          </cell>
          <cell r="H1670" t="str">
            <v>JAMMU</v>
          </cell>
          <cell r="I1670" t="str">
            <v>AGGARWAL TRADERS</v>
          </cell>
          <cell r="J1670" t="str">
            <v>bhanu ayush</v>
          </cell>
          <cell r="K1670"/>
          <cell r="L1670" t="str">
            <v>0015g00001gvNHH</v>
          </cell>
          <cell r="M1670" t="str">
            <v>North</v>
          </cell>
          <cell r="N1670">
            <v>180020</v>
          </cell>
          <cell r="O1670">
            <v>999999999999999</v>
          </cell>
          <cell r="P1670">
            <v>9469309999</v>
          </cell>
          <cell r="Q1670" t="str">
            <v>Jan'26</v>
          </cell>
          <cell r="R1670">
            <v>2026</v>
          </cell>
          <cell r="S1670"/>
          <cell r="T1670" t="str">
            <v/>
          </cell>
          <cell r="U1670">
            <v>0</v>
          </cell>
          <cell r="V1670" t="str">
            <v>Potential Not updated</v>
          </cell>
          <cell r="W1670"/>
          <cell r="X1670"/>
          <cell r="Y1670"/>
          <cell r="Z1670"/>
          <cell r="AA1670"/>
          <cell r="AB1670"/>
          <cell r="AC1670"/>
          <cell r="AD1670"/>
          <cell r="AE1670"/>
          <cell r="AF1670"/>
          <cell r="AG1670"/>
          <cell r="AH1670"/>
          <cell r="AI1670"/>
          <cell r="AJ1670"/>
          <cell r="AK1670"/>
          <cell r="AL1670"/>
          <cell r="AM1670"/>
          <cell r="AO1670"/>
          <cell r="AP1670"/>
          <cell r="AQ1670"/>
          <cell r="AR1670"/>
          <cell r="AS1670"/>
          <cell r="AU1670">
            <v>8</v>
          </cell>
          <cell r="AV1670">
            <v>12.49</v>
          </cell>
          <cell r="AW1670" t="str">
            <v/>
          </cell>
        </row>
        <row r="1671">
          <cell r="A1671">
            <v>1669</v>
          </cell>
          <cell r="B1671"/>
          <cell r="C1671"/>
          <cell r="D1671" t="str">
            <v>001fw000008L4ldAAC</v>
          </cell>
          <cell r="E1671" t="str">
            <v>VINAY STEELS</v>
          </cell>
          <cell r="F1671" t="str">
            <v>MADHYA PRADESH</v>
          </cell>
          <cell r="G1671" t="str">
            <v>GWALIOR</v>
          </cell>
          <cell r="H1671">
            <v>0</v>
          </cell>
          <cell r="I1671" t="str">
            <v>SHALIKA ENTERPRISES PRIVATE LIMITED</v>
          </cell>
          <cell r="J1671" t="str">
            <v>Sudhir Garg</v>
          </cell>
          <cell r="K1671"/>
          <cell r="L1671" t="str">
            <v>001fw000003s8lGAAQ</v>
          </cell>
          <cell r="M1671" t="str">
            <v>North</v>
          </cell>
          <cell r="N1671">
            <v>474009</v>
          </cell>
          <cell r="O1671" t="str">
            <v>23ATEPG1361P1ZP</v>
          </cell>
          <cell r="P1671">
            <v>9926222337</v>
          </cell>
          <cell r="Q1671" t="str">
            <v>Jan'26</v>
          </cell>
          <cell r="R1671">
            <v>2026</v>
          </cell>
          <cell r="S1671"/>
          <cell r="T1671">
            <v>40</v>
          </cell>
          <cell r="U1671">
            <v>0.44216666666666671</v>
          </cell>
          <cell r="V1671" t="str">
            <v>Friendly</v>
          </cell>
          <cell r="W1671"/>
          <cell r="X1671"/>
          <cell r="Y1671"/>
          <cell r="Z1671"/>
          <cell r="AA1671"/>
          <cell r="AB1671"/>
          <cell r="AC1671"/>
          <cell r="AD1671"/>
          <cell r="AE1671"/>
          <cell r="AF1671"/>
          <cell r="AG1671"/>
          <cell r="AH1671"/>
          <cell r="AI1671"/>
          <cell r="AJ1671"/>
          <cell r="AK1671"/>
          <cell r="AL1671"/>
          <cell r="AM1671"/>
          <cell r="AO1671"/>
          <cell r="AP1671"/>
          <cell r="AQ1671"/>
          <cell r="AR1671"/>
          <cell r="AS1671"/>
          <cell r="AU1671">
            <v>12</v>
          </cell>
          <cell r="AV1671">
            <v>41.06</v>
          </cell>
          <cell r="AW1671">
            <v>82</v>
          </cell>
        </row>
        <row r="1672">
          <cell r="A1672">
            <v>1670</v>
          </cell>
          <cell r="B1672"/>
          <cell r="C1672"/>
          <cell r="D1672" t="str">
            <v>0015g00001cdRe0AAE</v>
          </cell>
          <cell r="E1672" t="str">
            <v>M/S GUPTA IRON STORE</v>
          </cell>
          <cell r="F1672" t="str">
            <v>UTTAR PRADESH</v>
          </cell>
          <cell r="G1672" t="str">
            <v>HAPUR</v>
          </cell>
          <cell r="H1672" t="str">
            <v>Hapur</v>
          </cell>
          <cell r="I1672" t="str">
            <v>SHASHI STEELS CORPORATION</v>
          </cell>
          <cell r="J1672" t="str">
            <v>Abhijeet Biswas</v>
          </cell>
          <cell r="K1672"/>
          <cell r="L1672" t="str">
            <v>C12816</v>
          </cell>
          <cell r="M1672" t="str">
            <v>North</v>
          </cell>
          <cell r="N1672">
            <v>245304</v>
          </cell>
          <cell r="O1672" t="str">
            <v>09AICPG9522F1ZD</v>
          </cell>
          <cell r="P1672">
            <v>9219166881</v>
          </cell>
          <cell r="Q1672" t="str">
            <v>Jan'26</v>
          </cell>
          <cell r="R1672">
            <v>2026</v>
          </cell>
          <cell r="S1672"/>
          <cell r="T1672">
            <v>60</v>
          </cell>
          <cell r="U1672">
            <v>2.222222222222222E-2</v>
          </cell>
          <cell r="V1672" t="str">
            <v>Challenger</v>
          </cell>
          <cell r="W1672"/>
          <cell r="X1672"/>
          <cell r="Y1672"/>
          <cell r="Z1672"/>
          <cell r="AA1672"/>
          <cell r="AB1672"/>
          <cell r="AC1672"/>
          <cell r="AD1672"/>
          <cell r="AE1672"/>
          <cell r="AF1672"/>
          <cell r="AG1672"/>
          <cell r="AH1672"/>
          <cell r="AI1672"/>
          <cell r="AJ1672"/>
          <cell r="AK1672"/>
          <cell r="AL1672"/>
          <cell r="AM1672"/>
          <cell r="AO1672"/>
          <cell r="AP1672"/>
          <cell r="AQ1672"/>
          <cell r="AR1672"/>
          <cell r="AS1672"/>
          <cell r="AU1672">
            <v>4</v>
          </cell>
          <cell r="AV1672"/>
          <cell r="AW1672" t="str">
            <v/>
          </cell>
        </row>
        <row r="1673">
          <cell r="A1673">
            <v>1671</v>
          </cell>
          <cell r="B1673"/>
          <cell r="C1673"/>
          <cell r="D1673" t="str">
            <v>001J100000PJ5E4IAL</v>
          </cell>
          <cell r="E1673" t="str">
            <v>Jypee Engineering Pvt Ltd</v>
          </cell>
          <cell r="F1673" t="str">
            <v>UTTAR PRADESH</v>
          </cell>
          <cell r="G1673" t="str">
            <v>GAUTAM BUDDHA NAGAR</v>
          </cell>
          <cell r="H1673" t="str">
            <v>Jewer</v>
          </cell>
          <cell r="I1673" t="str">
            <v>SHASHI STEELS CORPORATION</v>
          </cell>
          <cell r="J1673" t="str">
            <v>Abhijeet Biswas</v>
          </cell>
          <cell r="K1673"/>
          <cell r="L1673" t="str">
            <v>C12816</v>
          </cell>
          <cell r="M1673" t="str">
            <v>North</v>
          </cell>
          <cell r="N1673">
            <v>203135</v>
          </cell>
          <cell r="O1673" t="str">
            <v>09HJGGT5643G1ZK</v>
          </cell>
          <cell r="P1673">
            <v>9599840451</v>
          </cell>
          <cell r="Q1673" t="str">
            <v>Jan'26</v>
          </cell>
          <cell r="R1673">
            <v>2026</v>
          </cell>
          <cell r="S1673"/>
          <cell r="T1673">
            <v>100</v>
          </cell>
          <cell r="U1673">
            <v>0.01</v>
          </cell>
          <cell r="V1673" t="str">
            <v>Challenger</v>
          </cell>
          <cell r="W1673"/>
          <cell r="X1673"/>
          <cell r="Y1673"/>
          <cell r="Z1673"/>
          <cell r="AA1673"/>
          <cell r="AB1673"/>
          <cell r="AC1673"/>
          <cell r="AD1673"/>
          <cell r="AE1673"/>
          <cell r="AF1673"/>
          <cell r="AG1673"/>
          <cell r="AH1673"/>
          <cell r="AI1673"/>
          <cell r="AJ1673"/>
          <cell r="AK1673"/>
          <cell r="AL1673"/>
          <cell r="AM1673"/>
          <cell r="AO1673"/>
          <cell r="AP1673"/>
          <cell r="AQ1673"/>
          <cell r="AR1673"/>
          <cell r="AS1673"/>
          <cell r="AU1673">
            <v>3</v>
          </cell>
          <cell r="AV1673"/>
          <cell r="AW1673" t="str">
            <v/>
          </cell>
        </row>
        <row r="1674">
          <cell r="A1674">
            <v>1672</v>
          </cell>
          <cell r="B1674"/>
          <cell r="C1674"/>
          <cell r="D1674" t="str">
            <v>0015g00001V9Tj9AAF</v>
          </cell>
          <cell r="E1674" t="str">
            <v>M/S  GOVIND STEEL TRADERS</v>
          </cell>
          <cell r="F1674" t="str">
            <v>UTTAR PRADESH</v>
          </cell>
          <cell r="G1674" t="str">
            <v>GORAKHPUR</v>
          </cell>
          <cell r="H1674" t="str">
            <v>Gorakhpur</v>
          </cell>
          <cell r="I1674" t="str">
            <v>GOBINDGARH IRON LLP</v>
          </cell>
          <cell r="J1674" t="str">
            <v>Mohd Ansari</v>
          </cell>
          <cell r="K1674"/>
          <cell r="L1674" t="str">
            <v>C12817</v>
          </cell>
          <cell r="M1674" t="str">
            <v>North</v>
          </cell>
          <cell r="N1674">
            <v>273014</v>
          </cell>
          <cell r="O1674" t="str">
            <v>09AJKPG9594J1ZE</v>
          </cell>
          <cell r="P1674">
            <v>9554177999</v>
          </cell>
          <cell r="Q1674" t="str">
            <v>Jan'26</v>
          </cell>
          <cell r="R1674">
            <v>2026</v>
          </cell>
          <cell r="S1674"/>
          <cell r="T1674" t="str">
            <v/>
          </cell>
          <cell r="U1674">
            <v>0</v>
          </cell>
          <cell r="V1674" t="str">
            <v>Potential Not updated</v>
          </cell>
          <cell r="W1674"/>
          <cell r="X1674"/>
          <cell r="Y1674"/>
          <cell r="Z1674"/>
          <cell r="AA1674"/>
          <cell r="AB1674"/>
          <cell r="AC1674"/>
          <cell r="AD1674"/>
          <cell r="AE1674"/>
          <cell r="AF1674"/>
          <cell r="AG1674"/>
          <cell r="AH1674"/>
          <cell r="AI1674"/>
          <cell r="AJ1674"/>
          <cell r="AK1674"/>
          <cell r="AL1674"/>
          <cell r="AM1674"/>
          <cell r="AO1674"/>
          <cell r="AP1674"/>
          <cell r="AQ1674"/>
          <cell r="AR1674"/>
          <cell r="AS1674"/>
          <cell r="AU1674">
            <v>45</v>
          </cell>
          <cell r="AV1674"/>
          <cell r="AW1674">
            <v>184</v>
          </cell>
        </row>
        <row r="1675">
          <cell r="A1675">
            <v>1673</v>
          </cell>
          <cell r="B1675"/>
          <cell r="C1675"/>
          <cell r="D1675" t="str">
            <v>0015g00001V9TjEAAV</v>
          </cell>
          <cell r="E1675" t="str">
            <v>Shree Ambay Traders</v>
          </cell>
          <cell r="F1675" t="str">
            <v>UTTAR PRADESH</v>
          </cell>
          <cell r="G1675" t="str">
            <v>DEORIA</v>
          </cell>
          <cell r="H1675" t="str">
            <v>deoria</v>
          </cell>
          <cell r="I1675" t="str">
            <v>GOBINDGARH IRON LLP</v>
          </cell>
          <cell r="J1675" t="str">
            <v>Mohd Ansari</v>
          </cell>
          <cell r="K1675"/>
          <cell r="L1675" t="str">
            <v>C12817</v>
          </cell>
          <cell r="M1675" t="str">
            <v>North</v>
          </cell>
          <cell r="N1675">
            <v>274806</v>
          </cell>
          <cell r="O1675" t="str">
            <v>09AKBPC7529R2ZO</v>
          </cell>
          <cell r="P1675">
            <v>9415827792</v>
          </cell>
          <cell r="Q1675" t="str">
            <v>Jan'26</v>
          </cell>
          <cell r="R1675">
            <v>2026</v>
          </cell>
          <cell r="S1675"/>
          <cell r="T1675">
            <v>50</v>
          </cell>
          <cell r="U1675">
            <v>0.26</v>
          </cell>
          <cell r="V1675" t="str">
            <v>Friendly</v>
          </cell>
          <cell r="W1675"/>
          <cell r="X1675"/>
          <cell r="Y1675"/>
          <cell r="Z1675"/>
          <cell r="AA1675"/>
          <cell r="AB1675"/>
          <cell r="AC1675"/>
          <cell r="AD1675"/>
          <cell r="AE1675"/>
          <cell r="AF1675"/>
          <cell r="AG1675"/>
          <cell r="AH1675"/>
          <cell r="AI1675"/>
          <cell r="AJ1675"/>
          <cell r="AK1675"/>
          <cell r="AL1675"/>
          <cell r="AM1675"/>
          <cell r="AO1675"/>
          <cell r="AP1675"/>
          <cell r="AQ1675"/>
          <cell r="AR1675"/>
          <cell r="AS1675"/>
          <cell r="AU1675">
            <v>39</v>
          </cell>
          <cell r="AV1675"/>
          <cell r="AW1675" t="str">
            <v/>
          </cell>
        </row>
        <row r="1676">
          <cell r="A1676">
            <v>1674</v>
          </cell>
          <cell r="B1676"/>
          <cell r="C1676"/>
          <cell r="D1676" t="str">
            <v>0015g00001dJkgYAAS</v>
          </cell>
          <cell r="E1676" t="str">
            <v>M/S JAISWAL FERTILIZERS</v>
          </cell>
          <cell r="F1676" t="str">
            <v>UTTAR PRADESH</v>
          </cell>
          <cell r="G1676" t="str">
            <v>KUSHI NAGAR</v>
          </cell>
          <cell r="H1676" t="str">
            <v>Gola</v>
          </cell>
          <cell r="I1676" t="str">
            <v>GOBINDGARH IRON LLP</v>
          </cell>
          <cell r="J1676" t="str">
            <v>Abdul Ansari</v>
          </cell>
          <cell r="K1676"/>
          <cell r="L1676" t="str">
            <v>C12817</v>
          </cell>
          <cell r="M1676" t="str">
            <v>North</v>
          </cell>
          <cell r="N1676">
            <v>274304</v>
          </cell>
          <cell r="O1676" t="str">
            <v>09APXPJ6738E1Z9</v>
          </cell>
          <cell r="P1676">
            <v>9838755570</v>
          </cell>
          <cell r="Q1676" t="str">
            <v>Jan'26</v>
          </cell>
          <cell r="R1676">
            <v>2026</v>
          </cell>
          <cell r="S1676"/>
          <cell r="T1676">
            <v>30</v>
          </cell>
          <cell r="U1676">
            <v>0.15555555555555556</v>
          </cell>
          <cell r="V1676" t="str">
            <v>Friendly</v>
          </cell>
          <cell r="W1676"/>
          <cell r="X1676"/>
          <cell r="Y1676"/>
          <cell r="Z1676"/>
          <cell r="AA1676"/>
          <cell r="AB1676"/>
          <cell r="AC1676"/>
          <cell r="AD1676"/>
          <cell r="AE1676"/>
          <cell r="AF1676"/>
          <cell r="AG1676"/>
          <cell r="AH1676"/>
          <cell r="AI1676"/>
          <cell r="AJ1676"/>
          <cell r="AK1676"/>
          <cell r="AL1676"/>
          <cell r="AM1676"/>
          <cell r="AO1676"/>
          <cell r="AP1676"/>
          <cell r="AQ1676"/>
          <cell r="AR1676"/>
          <cell r="AS1676"/>
          <cell r="AU1676">
            <v>14</v>
          </cell>
          <cell r="AV1676"/>
          <cell r="AW1676">
            <v>5</v>
          </cell>
        </row>
        <row r="1677">
          <cell r="A1677">
            <v>1675</v>
          </cell>
          <cell r="B1677"/>
          <cell r="C1677"/>
          <cell r="D1677" t="str">
            <v>001fw00000I75GjAAJ</v>
          </cell>
          <cell r="E1677" t="str">
            <v>GAYATRI TRADERS</v>
          </cell>
          <cell r="F1677" t="str">
            <v>UTTAR PRADESH</v>
          </cell>
          <cell r="G1677" t="str">
            <v>BALLIA</v>
          </cell>
          <cell r="H1677">
            <v>0</v>
          </cell>
          <cell r="I1677" t="str">
            <v>GOBINDGARH IRON LLP</v>
          </cell>
          <cell r="J1677" t="str">
            <v>Divyansh Dhawal</v>
          </cell>
          <cell r="K1677"/>
          <cell r="L1677" t="str">
            <v>C12817</v>
          </cell>
          <cell r="M1677" t="str">
            <v>North</v>
          </cell>
          <cell r="N1677">
            <v>277304</v>
          </cell>
          <cell r="O1677" t="str">
            <v>09AFZPT5153M4Z7</v>
          </cell>
          <cell r="P1677">
            <v>9415337010</v>
          </cell>
          <cell r="Q1677" t="str">
            <v>Jan'26</v>
          </cell>
          <cell r="R1677">
            <v>2026</v>
          </cell>
          <cell r="S1677"/>
          <cell r="T1677" t="str">
            <v/>
          </cell>
          <cell r="U1677">
            <v>0</v>
          </cell>
          <cell r="V1677" t="str">
            <v>Potential Not updated</v>
          </cell>
          <cell r="W1677"/>
          <cell r="X1677"/>
          <cell r="Y1677"/>
          <cell r="Z1677"/>
          <cell r="AA1677"/>
          <cell r="AB1677"/>
          <cell r="AC1677"/>
          <cell r="AD1677"/>
          <cell r="AE1677"/>
          <cell r="AF1677"/>
          <cell r="AG1677"/>
          <cell r="AH1677"/>
          <cell r="AI1677"/>
          <cell r="AJ1677"/>
          <cell r="AK1677"/>
          <cell r="AL1677"/>
          <cell r="AM1677"/>
          <cell r="AO1677"/>
          <cell r="AP1677"/>
          <cell r="AQ1677"/>
          <cell r="AR1677"/>
          <cell r="AS1677"/>
          <cell r="AU1677">
            <v>5</v>
          </cell>
          <cell r="AV1677"/>
          <cell r="AW1677" t="str">
            <v/>
          </cell>
        </row>
        <row r="1678">
          <cell r="A1678">
            <v>1676</v>
          </cell>
          <cell r="B1678"/>
          <cell r="C1678"/>
          <cell r="D1678" t="str">
            <v>001fw00000I7J5CAAV</v>
          </cell>
          <cell r="E1678" t="str">
            <v>M/S SRI GANPATI TRADERS</v>
          </cell>
          <cell r="F1678" t="str">
            <v>UTTAR PRADESH</v>
          </cell>
          <cell r="G1678" t="str">
            <v>BALLIA</v>
          </cell>
          <cell r="H1678">
            <v>0</v>
          </cell>
          <cell r="I1678" t="str">
            <v>GOBINDGARH IRON LLP</v>
          </cell>
          <cell r="J1678" t="str">
            <v>Divyansh Dhawal</v>
          </cell>
          <cell r="K1678"/>
          <cell r="L1678" t="str">
            <v>C12817</v>
          </cell>
          <cell r="M1678" t="str">
            <v>North</v>
          </cell>
          <cell r="N1678">
            <v>221701</v>
          </cell>
          <cell r="O1678" t="str">
            <v>09APOPS8860D1Z8</v>
          </cell>
          <cell r="P1678">
            <v>9415249795</v>
          </cell>
          <cell r="Q1678" t="str">
            <v>Jan'26</v>
          </cell>
          <cell r="R1678">
            <v>2026</v>
          </cell>
          <cell r="S1678"/>
          <cell r="T1678" t="str">
            <v/>
          </cell>
          <cell r="U1678">
            <v>0</v>
          </cell>
          <cell r="V1678" t="str">
            <v>Potential Not updated</v>
          </cell>
          <cell r="W1678"/>
          <cell r="X1678"/>
          <cell r="Y1678"/>
          <cell r="Z1678"/>
          <cell r="AA1678"/>
          <cell r="AB1678"/>
          <cell r="AC1678"/>
          <cell r="AD1678"/>
          <cell r="AE1678"/>
          <cell r="AF1678"/>
          <cell r="AG1678"/>
          <cell r="AH1678"/>
          <cell r="AI1678"/>
          <cell r="AJ1678"/>
          <cell r="AK1678"/>
          <cell r="AL1678"/>
          <cell r="AM1678"/>
          <cell r="AO1678"/>
          <cell r="AP1678"/>
          <cell r="AQ1678"/>
          <cell r="AR1678"/>
          <cell r="AS1678"/>
          <cell r="AU1678">
            <v>15</v>
          </cell>
          <cell r="AV1678"/>
          <cell r="AW1678">
            <v>5</v>
          </cell>
        </row>
        <row r="1679">
          <cell r="A1679">
            <v>1677</v>
          </cell>
          <cell r="B1679"/>
          <cell r="C1679"/>
          <cell r="D1679" t="str">
            <v>001fw000002MgdlAAC</v>
          </cell>
          <cell r="E1679" t="str">
            <v>M/S BABA BUILDING MATERIAL</v>
          </cell>
          <cell r="F1679" t="str">
            <v>UTTAR PRADESH</v>
          </cell>
          <cell r="G1679" t="str">
            <v>DEORIA</v>
          </cell>
          <cell r="H1679">
            <v>0</v>
          </cell>
          <cell r="I1679" t="str">
            <v>GOBINDGARH IRON LLP</v>
          </cell>
          <cell r="J1679" t="str">
            <v>Mohd Ansari</v>
          </cell>
          <cell r="K1679"/>
          <cell r="L1679" t="str">
            <v>C12817</v>
          </cell>
          <cell r="M1679" t="str">
            <v>North</v>
          </cell>
          <cell r="N1679">
            <v>274702</v>
          </cell>
          <cell r="O1679" t="str">
            <v>09BMNPP7534G1ZI</v>
          </cell>
          <cell r="P1679">
            <v>8115551374</v>
          </cell>
          <cell r="Q1679" t="str">
            <v>Jan'26</v>
          </cell>
          <cell r="R1679">
            <v>2026</v>
          </cell>
          <cell r="S1679"/>
          <cell r="T1679">
            <v>5</v>
          </cell>
          <cell r="U1679">
            <v>0.2</v>
          </cell>
          <cell r="V1679" t="str">
            <v>Friendly</v>
          </cell>
          <cell r="W1679"/>
          <cell r="X1679"/>
          <cell r="Y1679"/>
          <cell r="Z1679"/>
          <cell r="AA1679"/>
          <cell r="AB1679"/>
          <cell r="AC1679"/>
          <cell r="AD1679"/>
          <cell r="AE1679"/>
          <cell r="AF1679"/>
          <cell r="AG1679"/>
          <cell r="AH1679"/>
          <cell r="AI1679"/>
          <cell r="AJ1679"/>
          <cell r="AK1679"/>
          <cell r="AL1679"/>
          <cell r="AM1679"/>
          <cell r="AO1679"/>
          <cell r="AP1679"/>
          <cell r="AQ1679"/>
          <cell r="AR1679"/>
          <cell r="AS1679"/>
          <cell r="AU1679">
            <v>3</v>
          </cell>
          <cell r="AV1679"/>
          <cell r="AW1679" t="str">
            <v/>
          </cell>
        </row>
        <row r="1680">
          <cell r="A1680">
            <v>1678</v>
          </cell>
          <cell r="B1680"/>
          <cell r="C1680"/>
          <cell r="D1680" t="str">
            <v>001fw00000EOsdYAAT</v>
          </cell>
          <cell r="E1680" t="str">
            <v>RS BUILDING MATERIALS</v>
          </cell>
          <cell r="F1680" t="str">
            <v>UTTAR PRADESH</v>
          </cell>
          <cell r="G1680" t="str">
            <v>MAHARAJGANJ</v>
          </cell>
          <cell r="H1680">
            <v>0</v>
          </cell>
          <cell r="I1680" t="str">
            <v>GOBINDGARH IRON LLP</v>
          </cell>
          <cell r="J1680" t="str">
            <v>Mohd Ansari</v>
          </cell>
          <cell r="K1680"/>
          <cell r="L1680" t="str">
            <v>C12817</v>
          </cell>
          <cell r="M1680" t="str">
            <v>North</v>
          </cell>
          <cell r="N1680">
            <v>273302</v>
          </cell>
          <cell r="O1680">
            <v>0</v>
          </cell>
          <cell r="P1680">
            <v>0</v>
          </cell>
          <cell r="Q1680" t="str">
            <v>Jan'26</v>
          </cell>
          <cell r="R1680">
            <v>2026</v>
          </cell>
          <cell r="S1680"/>
          <cell r="T1680">
            <v>10</v>
          </cell>
          <cell r="U1680">
            <v>0.73333333333333328</v>
          </cell>
          <cell r="V1680" t="str">
            <v>Friendly</v>
          </cell>
          <cell r="W1680"/>
          <cell r="X1680"/>
          <cell r="Y1680"/>
          <cell r="Z1680"/>
          <cell r="AA1680"/>
          <cell r="AB1680"/>
          <cell r="AC1680"/>
          <cell r="AD1680"/>
          <cell r="AE1680"/>
          <cell r="AF1680"/>
          <cell r="AG1680"/>
          <cell r="AH1680"/>
          <cell r="AI1680"/>
          <cell r="AJ1680"/>
          <cell r="AK1680"/>
          <cell r="AL1680"/>
          <cell r="AM1680"/>
          <cell r="AO1680"/>
          <cell r="AP1680"/>
          <cell r="AQ1680"/>
          <cell r="AR1680"/>
          <cell r="AS1680"/>
          <cell r="AU1680">
            <v>22</v>
          </cell>
          <cell r="AV1680"/>
          <cell r="AW1680">
            <v>18</v>
          </cell>
        </row>
        <row r="1681">
          <cell r="A1681">
            <v>1679</v>
          </cell>
          <cell r="B1681"/>
          <cell r="C1681"/>
          <cell r="D1681" t="str">
            <v>0015g00001X2bq9AAB</v>
          </cell>
          <cell r="E1681" t="str">
            <v>RRY TRADERS</v>
          </cell>
          <cell r="F1681" t="str">
            <v>UTTAR PRADESH</v>
          </cell>
          <cell r="G1681" t="str">
            <v>GORAKHPUR</v>
          </cell>
          <cell r="H1681">
            <v>0</v>
          </cell>
          <cell r="I1681" t="str">
            <v>GOBINDGARH IRON LLP</v>
          </cell>
          <cell r="J1681" t="str">
            <v>Sumit Vermakaushik</v>
          </cell>
          <cell r="K1681"/>
          <cell r="L1681" t="str">
            <v>C12817</v>
          </cell>
          <cell r="M1681" t="str">
            <v>North</v>
          </cell>
          <cell r="N1681">
            <v>0</v>
          </cell>
          <cell r="O1681">
            <v>0</v>
          </cell>
          <cell r="P1681">
            <v>0</v>
          </cell>
          <cell r="Q1681" t="str">
            <v>Jan'26</v>
          </cell>
          <cell r="R1681">
            <v>2026</v>
          </cell>
          <cell r="S1681"/>
          <cell r="T1681" t="str">
            <v/>
          </cell>
          <cell r="U1681">
            <v>0</v>
          </cell>
          <cell r="V1681" t="str">
            <v>Potential Not updated</v>
          </cell>
          <cell r="W1681"/>
          <cell r="X1681"/>
          <cell r="Y1681"/>
          <cell r="Z1681"/>
          <cell r="AA1681"/>
          <cell r="AB1681"/>
          <cell r="AC1681"/>
          <cell r="AD1681"/>
          <cell r="AE1681"/>
          <cell r="AF1681"/>
          <cell r="AG1681"/>
          <cell r="AH1681"/>
          <cell r="AI1681"/>
          <cell r="AJ1681"/>
          <cell r="AK1681"/>
          <cell r="AL1681"/>
          <cell r="AM1681"/>
          <cell r="AO1681"/>
          <cell r="AP1681"/>
          <cell r="AQ1681"/>
          <cell r="AR1681"/>
          <cell r="AS1681"/>
          <cell r="AU1681">
            <v>15</v>
          </cell>
          <cell r="AV1681"/>
          <cell r="AW1681">
            <v>3</v>
          </cell>
        </row>
        <row r="1682">
          <cell r="A1682">
            <v>1680</v>
          </cell>
          <cell r="B1682"/>
          <cell r="C1682"/>
          <cell r="D1682" t="str">
            <v>001fw00000A8rChAAJ</v>
          </cell>
          <cell r="E1682" t="str">
            <v>JAGDISH LOHA UDHYOG</v>
          </cell>
          <cell r="F1682" t="str">
            <v>RAJASTHAN</v>
          </cell>
          <cell r="G1682" t="str">
            <v>PALI</v>
          </cell>
          <cell r="H1682">
            <v>0</v>
          </cell>
          <cell r="I1682" t="str">
            <v>M R Associates</v>
          </cell>
          <cell r="J1682" t="str">
            <v>Neeraj Sharma</v>
          </cell>
          <cell r="K1682"/>
          <cell r="L1682" t="str">
            <v>C13417</v>
          </cell>
          <cell r="M1682" t="str">
            <v>North</v>
          </cell>
          <cell r="N1682">
            <v>306401</v>
          </cell>
          <cell r="O1682">
            <v>0</v>
          </cell>
          <cell r="P1682">
            <v>0</v>
          </cell>
          <cell r="Q1682" t="str">
            <v>Jan'26</v>
          </cell>
          <cell r="R1682">
            <v>2026</v>
          </cell>
          <cell r="S1682"/>
          <cell r="T1682">
            <v>40</v>
          </cell>
          <cell r="U1682">
            <v>6.6666666666666666E-2</v>
          </cell>
          <cell r="V1682" t="str">
            <v>Minor</v>
          </cell>
          <cell r="W1682"/>
          <cell r="X1682"/>
          <cell r="Y1682"/>
          <cell r="Z1682"/>
          <cell r="AA1682"/>
          <cell r="AB1682"/>
          <cell r="AC1682"/>
          <cell r="AD1682"/>
          <cell r="AE1682"/>
          <cell r="AF1682"/>
          <cell r="AG1682"/>
          <cell r="AH1682"/>
          <cell r="AI1682"/>
          <cell r="AJ1682"/>
          <cell r="AK1682"/>
          <cell r="AL1682"/>
          <cell r="AM1682"/>
          <cell r="AO1682"/>
          <cell r="AP1682"/>
          <cell r="AQ1682"/>
          <cell r="AR1682"/>
          <cell r="AS1682"/>
          <cell r="AU1682">
            <v>8</v>
          </cell>
          <cell r="AV1682"/>
          <cell r="AW1682" t="str">
            <v/>
          </cell>
        </row>
        <row r="1683">
          <cell r="A1683">
            <v>1681</v>
          </cell>
          <cell r="B1683"/>
          <cell r="C1683"/>
          <cell r="D1683" t="str">
            <v>0015g00001gvVvhAAE</v>
          </cell>
          <cell r="E1683" t="str">
            <v>CHOUDHARY STEELS</v>
          </cell>
          <cell r="F1683" t="str">
            <v>RAJASTHAN</v>
          </cell>
          <cell r="G1683" t="str">
            <v>JALORE</v>
          </cell>
          <cell r="H1683" t="str">
            <v>Bhinmal</v>
          </cell>
          <cell r="I1683" t="str">
            <v>M R Associates</v>
          </cell>
          <cell r="J1683" t="str">
            <v>Neeraj Sharma</v>
          </cell>
          <cell r="K1683"/>
          <cell r="L1683" t="str">
            <v>C13417</v>
          </cell>
          <cell r="M1683" t="str">
            <v>North</v>
          </cell>
          <cell r="N1683">
            <v>343029</v>
          </cell>
          <cell r="O1683" t="str">
            <v>08ERUPR6917L1ZM</v>
          </cell>
          <cell r="P1683">
            <v>9352364257</v>
          </cell>
          <cell r="Q1683" t="str">
            <v>Jan'26</v>
          </cell>
          <cell r="R1683">
            <v>2026</v>
          </cell>
          <cell r="S1683"/>
          <cell r="T1683">
            <v>270</v>
          </cell>
          <cell r="U1683">
            <v>1.234567901234568E-2</v>
          </cell>
          <cell r="V1683" t="str">
            <v>Alien</v>
          </cell>
          <cell r="W1683"/>
          <cell r="X1683"/>
          <cell r="Y1683"/>
          <cell r="Z1683"/>
          <cell r="AA1683"/>
          <cell r="AB1683"/>
          <cell r="AC1683"/>
          <cell r="AD1683"/>
          <cell r="AE1683"/>
          <cell r="AF1683"/>
          <cell r="AG1683"/>
          <cell r="AH1683"/>
          <cell r="AI1683"/>
          <cell r="AJ1683"/>
          <cell r="AK1683"/>
          <cell r="AL1683"/>
          <cell r="AM1683"/>
          <cell r="AO1683"/>
          <cell r="AP1683"/>
          <cell r="AQ1683"/>
          <cell r="AR1683"/>
          <cell r="AS1683"/>
          <cell r="AU1683">
            <v>10</v>
          </cell>
          <cell r="AV1683"/>
          <cell r="AW1683" t="str">
            <v/>
          </cell>
        </row>
        <row r="1684">
          <cell r="A1684">
            <v>1682</v>
          </cell>
          <cell r="B1684"/>
          <cell r="C1684"/>
          <cell r="D1684" t="str">
            <v>001fw00000BwjmdAAB</v>
          </cell>
          <cell r="E1684" t="str">
            <v>MATA RANI TRADERS</v>
          </cell>
          <cell r="F1684" t="str">
            <v>PUNJAB</v>
          </cell>
          <cell r="G1684" t="str">
            <v>S.A.S Nagar</v>
          </cell>
          <cell r="H1684">
            <v>0</v>
          </cell>
          <cell r="I1684" t="str">
            <v>PAL CEMENT AND STEEL PVT. LTD.</v>
          </cell>
          <cell r="J1684" t="str">
            <v>Abhishek Wadhwa</v>
          </cell>
          <cell r="K1684"/>
          <cell r="L1684" t="str">
            <v>C12827</v>
          </cell>
          <cell r="M1684" t="str">
            <v>North</v>
          </cell>
          <cell r="N1684">
            <v>140307</v>
          </cell>
          <cell r="O1684" t="str">
            <v>03COMPM2288A1Z4</v>
          </cell>
          <cell r="P1684">
            <v>8727842434</v>
          </cell>
          <cell r="Q1684" t="str">
            <v>Jan'26</v>
          </cell>
          <cell r="R1684">
            <v>2026</v>
          </cell>
          <cell r="S1684"/>
          <cell r="T1684">
            <v>50</v>
          </cell>
          <cell r="U1684">
            <v>3.3333333333333333E-2</v>
          </cell>
          <cell r="V1684" t="str">
            <v>Minor</v>
          </cell>
          <cell r="W1684"/>
          <cell r="X1684"/>
          <cell r="Y1684"/>
          <cell r="Z1684"/>
          <cell r="AA1684"/>
          <cell r="AB1684"/>
          <cell r="AC1684"/>
          <cell r="AD1684"/>
          <cell r="AE1684"/>
          <cell r="AF1684"/>
          <cell r="AG1684"/>
          <cell r="AH1684"/>
          <cell r="AI1684"/>
          <cell r="AJ1684"/>
          <cell r="AK1684"/>
          <cell r="AL1684"/>
          <cell r="AM1684"/>
          <cell r="AO1684"/>
          <cell r="AP1684"/>
          <cell r="AQ1684"/>
          <cell r="AR1684"/>
          <cell r="AS1684"/>
          <cell r="AU1684">
            <v>5</v>
          </cell>
          <cell r="AV1684"/>
          <cell r="AW1684" t="str">
            <v/>
          </cell>
        </row>
        <row r="1685">
          <cell r="A1685">
            <v>1683</v>
          </cell>
          <cell r="B1685"/>
          <cell r="C1685"/>
          <cell r="D1685" t="str">
            <v>0015g00001f8BKhAAM</v>
          </cell>
          <cell r="E1685" t="str">
            <v>SINGH BUILDERS</v>
          </cell>
          <cell r="F1685" t="str">
            <v>PUNJAB</v>
          </cell>
          <cell r="G1685" t="str">
            <v>S.A.S Nagar</v>
          </cell>
          <cell r="H1685" t="str">
            <v>S.A.S.Nagar (Mohali)</v>
          </cell>
          <cell r="I1685" t="str">
            <v>PAL CEMENT AND STEEL PVT. LTD.</v>
          </cell>
          <cell r="J1685" t="str">
            <v>Abhishek Wadhwa</v>
          </cell>
          <cell r="K1685"/>
          <cell r="L1685" t="str">
            <v>C12827</v>
          </cell>
          <cell r="M1685" t="str">
            <v>North</v>
          </cell>
          <cell r="N1685">
            <v>140307</v>
          </cell>
          <cell r="O1685" t="str">
            <v>03AFHFS4474E1Z1</v>
          </cell>
          <cell r="P1685">
            <v>9239234000</v>
          </cell>
          <cell r="Q1685" t="str">
            <v>Jan'26</v>
          </cell>
          <cell r="R1685">
            <v>2026</v>
          </cell>
          <cell r="S1685"/>
          <cell r="T1685">
            <v>30</v>
          </cell>
          <cell r="U1685">
            <v>6.6666666666666666E-2</v>
          </cell>
          <cell r="V1685" t="str">
            <v>Minor</v>
          </cell>
          <cell r="W1685"/>
          <cell r="X1685"/>
          <cell r="Y1685"/>
          <cell r="Z1685"/>
          <cell r="AA1685"/>
          <cell r="AB1685"/>
          <cell r="AC1685"/>
          <cell r="AD1685"/>
          <cell r="AE1685"/>
          <cell r="AF1685"/>
          <cell r="AG1685"/>
          <cell r="AH1685"/>
          <cell r="AI1685"/>
          <cell r="AJ1685"/>
          <cell r="AK1685"/>
          <cell r="AL1685"/>
          <cell r="AM1685"/>
          <cell r="AO1685"/>
          <cell r="AP1685"/>
          <cell r="AQ1685"/>
          <cell r="AR1685"/>
          <cell r="AS1685"/>
          <cell r="AU1685">
            <v>6</v>
          </cell>
          <cell r="AV1685"/>
          <cell r="AW1685" t="str">
            <v/>
          </cell>
        </row>
        <row r="1686">
          <cell r="A1686">
            <v>1684</v>
          </cell>
          <cell r="B1686"/>
          <cell r="C1686"/>
          <cell r="D1686" t="str">
            <v>0015g00001eB38GAAS</v>
          </cell>
          <cell r="E1686" t="str">
            <v>JAGDISH TRADERS</v>
          </cell>
          <cell r="F1686" t="str">
            <v>CHANDIGARH</v>
          </cell>
          <cell r="G1686" t="str">
            <v>CHANDIGARH</v>
          </cell>
          <cell r="H1686" t="str">
            <v>Chandigarh</v>
          </cell>
          <cell r="I1686" t="str">
            <v>PAL CEMENT AND STEEL PVT. LTD.</v>
          </cell>
          <cell r="J1686" t="str">
            <v>Abhishek Wadhwa</v>
          </cell>
          <cell r="K1686"/>
          <cell r="L1686" t="str">
            <v>C12827</v>
          </cell>
          <cell r="M1686" t="str">
            <v>North</v>
          </cell>
          <cell r="N1686">
            <v>160030</v>
          </cell>
          <cell r="O1686" t="str">
            <v>04ABGPB9730R1ZC</v>
          </cell>
          <cell r="P1686">
            <v>9779090009</v>
          </cell>
          <cell r="Q1686" t="str">
            <v>Jan'26</v>
          </cell>
          <cell r="R1686">
            <v>2026</v>
          </cell>
          <cell r="S1686"/>
          <cell r="T1686">
            <v>300</v>
          </cell>
          <cell r="U1686">
            <v>3.3333333333333335E-3</v>
          </cell>
          <cell r="V1686" t="str">
            <v>Alien</v>
          </cell>
          <cell r="W1686"/>
          <cell r="X1686"/>
          <cell r="Y1686"/>
          <cell r="Z1686"/>
          <cell r="AA1686"/>
          <cell r="AB1686"/>
          <cell r="AC1686"/>
          <cell r="AD1686"/>
          <cell r="AE1686"/>
          <cell r="AF1686"/>
          <cell r="AG1686"/>
          <cell r="AH1686"/>
          <cell r="AI1686"/>
          <cell r="AJ1686"/>
          <cell r="AK1686"/>
          <cell r="AL1686"/>
          <cell r="AM1686"/>
          <cell r="AO1686"/>
          <cell r="AP1686"/>
          <cell r="AQ1686"/>
          <cell r="AR1686"/>
          <cell r="AS1686"/>
          <cell r="AU1686">
            <v>3</v>
          </cell>
          <cell r="AV1686"/>
          <cell r="AW1686" t="str">
            <v/>
          </cell>
        </row>
        <row r="1687">
          <cell r="A1687">
            <v>1685</v>
          </cell>
          <cell r="B1687"/>
          <cell r="C1687"/>
          <cell r="D1687" t="str">
            <v>001fw00000CrOWlAAN</v>
          </cell>
          <cell r="E1687" t="str">
            <v>M/S.VIJAY STEELS</v>
          </cell>
          <cell r="F1687" t="str">
            <v>Madhya Pradesh</v>
          </cell>
          <cell r="G1687" t="str">
            <v>Ashoknagar</v>
          </cell>
          <cell r="H1687">
            <v>0</v>
          </cell>
          <cell r="I1687" t="str">
            <v>SHALIKA ENTERPRISES PRIVATE LIMITED</v>
          </cell>
          <cell r="J1687" t="str">
            <v>Sudhir Garg</v>
          </cell>
          <cell r="K1687"/>
          <cell r="L1687" t="str">
            <v>001fw000003s8lGAAQ</v>
          </cell>
          <cell r="M1687" t="str">
            <v>North</v>
          </cell>
          <cell r="N1687">
            <v>473333</v>
          </cell>
          <cell r="O1687" t="str">
            <v>23AAVPJ8648L1ZW</v>
          </cell>
          <cell r="P1687">
            <v>9425767940</v>
          </cell>
          <cell r="Q1687" t="str">
            <v>Jan'26</v>
          </cell>
          <cell r="R1687">
            <v>2026</v>
          </cell>
          <cell r="S1687"/>
          <cell r="T1687">
            <v>75</v>
          </cell>
          <cell r="U1687">
            <v>0.36813333333333331</v>
          </cell>
          <cell r="V1687" t="str">
            <v>Star</v>
          </cell>
          <cell r="W1687"/>
          <cell r="X1687"/>
          <cell r="Y1687"/>
          <cell r="Z1687"/>
          <cell r="AA1687"/>
          <cell r="AB1687"/>
          <cell r="AC1687"/>
          <cell r="AD1687"/>
          <cell r="AE1687"/>
          <cell r="AF1687"/>
          <cell r="AG1687"/>
          <cell r="AH1687"/>
          <cell r="AI1687"/>
          <cell r="AJ1687"/>
          <cell r="AK1687"/>
          <cell r="AL1687"/>
          <cell r="AM1687"/>
          <cell r="AO1687"/>
          <cell r="AP1687"/>
          <cell r="AQ1687"/>
          <cell r="AR1687"/>
          <cell r="AS1687"/>
          <cell r="AU1687">
            <v>41</v>
          </cell>
          <cell r="AV1687">
            <v>41.83</v>
          </cell>
          <cell r="AW1687" t="str">
            <v/>
          </cell>
        </row>
        <row r="1688">
          <cell r="A1688">
            <v>1686</v>
          </cell>
          <cell r="B1688"/>
          <cell r="C1688"/>
          <cell r="D1688" t="str">
            <v>0015g00001bcfMyAAI</v>
          </cell>
          <cell r="E1688" t="str">
            <v>AKASH STEELS CO.</v>
          </cell>
          <cell r="F1688" t="str">
            <v>HARYANA</v>
          </cell>
          <cell r="G1688" t="str">
            <v>GURUGRAM</v>
          </cell>
          <cell r="H1688" t="str">
            <v>Arjun Nagar</v>
          </cell>
          <cell r="I1688" t="str">
            <v>NIKUNJ UDYOG</v>
          </cell>
          <cell r="J1688" t="str">
            <v>Shiv Shankar Sharma</v>
          </cell>
          <cell r="K1688"/>
          <cell r="L1688" t="str">
            <v>C12828</v>
          </cell>
          <cell r="M1688" t="str">
            <v>North</v>
          </cell>
          <cell r="N1688">
            <v>122001</v>
          </cell>
          <cell r="O1688" t="str">
            <v>06AEHPA2332N1ZQ</v>
          </cell>
          <cell r="P1688">
            <v>9310159964</v>
          </cell>
          <cell r="Q1688" t="str">
            <v>Jan'26</v>
          </cell>
          <cell r="R1688">
            <v>2026</v>
          </cell>
          <cell r="S1688"/>
          <cell r="T1688">
            <v>80</v>
          </cell>
          <cell r="U1688">
            <v>4.583333333333333E-2</v>
          </cell>
          <cell r="V1688" t="str">
            <v>Challenger</v>
          </cell>
          <cell r="W1688"/>
          <cell r="X1688"/>
          <cell r="Y1688"/>
          <cell r="Z1688"/>
          <cell r="AA1688"/>
          <cell r="AB1688"/>
          <cell r="AC1688"/>
          <cell r="AD1688"/>
          <cell r="AE1688"/>
          <cell r="AF1688"/>
          <cell r="AG1688"/>
          <cell r="AH1688"/>
          <cell r="AI1688"/>
          <cell r="AJ1688"/>
          <cell r="AK1688"/>
          <cell r="AL1688"/>
          <cell r="AM1688"/>
          <cell r="AO1688"/>
          <cell r="AP1688"/>
          <cell r="AQ1688"/>
          <cell r="AR1688"/>
          <cell r="AS1688"/>
          <cell r="AU1688">
            <v>11</v>
          </cell>
          <cell r="AV1688"/>
          <cell r="AW1688" t="str">
            <v/>
          </cell>
        </row>
        <row r="1689">
          <cell r="A1689">
            <v>1687</v>
          </cell>
          <cell r="B1689"/>
          <cell r="C1689"/>
          <cell r="D1689" t="str">
            <v>001J100000JtGrDIAV</v>
          </cell>
          <cell r="E1689" t="str">
            <v>VIJAY SALES CORPORATION</v>
          </cell>
          <cell r="F1689" t="str">
            <v>HARYANA</v>
          </cell>
          <cell r="G1689" t="str">
            <v>GURUGRAM</v>
          </cell>
          <cell r="H1689" t="str">
            <v>Gurugram</v>
          </cell>
          <cell r="I1689" t="str">
            <v>NIKUNJ UDYOG</v>
          </cell>
          <cell r="J1689" t="str">
            <v>Shiv Shankar Sharma</v>
          </cell>
          <cell r="K1689"/>
          <cell r="L1689" t="str">
            <v>C12828</v>
          </cell>
          <cell r="M1689" t="str">
            <v>North</v>
          </cell>
          <cell r="N1689">
            <v>122001</v>
          </cell>
          <cell r="O1689" t="str">
            <v>06COCPS4079B1ZZ</v>
          </cell>
          <cell r="P1689">
            <v>9717041607</v>
          </cell>
          <cell r="Q1689" t="str">
            <v>Jan'26</v>
          </cell>
          <cell r="R1689">
            <v>2026</v>
          </cell>
          <cell r="S1689"/>
          <cell r="T1689">
            <v>70</v>
          </cell>
          <cell r="U1689">
            <v>2.8571428571428571E-2</v>
          </cell>
          <cell r="V1689" t="str">
            <v>Challenger</v>
          </cell>
          <cell r="W1689"/>
          <cell r="X1689"/>
          <cell r="Y1689"/>
          <cell r="Z1689"/>
          <cell r="AA1689"/>
          <cell r="AB1689"/>
          <cell r="AC1689"/>
          <cell r="AD1689"/>
          <cell r="AE1689"/>
          <cell r="AF1689"/>
          <cell r="AG1689"/>
          <cell r="AH1689"/>
          <cell r="AI1689"/>
          <cell r="AJ1689"/>
          <cell r="AK1689"/>
          <cell r="AL1689"/>
          <cell r="AM1689"/>
          <cell r="AO1689"/>
          <cell r="AP1689"/>
          <cell r="AQ1689"/>
          <cell r="AR1689"/>
          <cell r="AS1689"/>
          <cell r="AU1689">
            <v>6</v>
          </cell>
          <cell r="AV1689"/>
          <cell r="AW1689" t="str">
            <v/>
          </cell>
        </row>
        <row r="1690">
          <cell r="A1690">
            <v>1688</v>
          </cell>
          <cell r="B1690"/>
          <cell r="C1690"/>
          <cell r="D1690" t="str">
            <v>0015g00001XKYtZAAX</v>
          </cell>
          <cell r="E1690" t="str">
            <v>Khermai Traders</v>
          </cell>
          <cell r="F1690" t="str">
            <v>MADHYA PRADESH</v>
          </cell>
          <cell r="G1690" t="str">
            <v>JABALPUR</v>
          </cell>
          <cell r="H1690" t="str">
            <v>Jabalpur</v>
          </cell>
          <cell r="I1690" t="str">
            <v>Global Steel</v>
          </cell>
          <cell r="J1690" t="str">
            <v>Swapnil Dahayat</v>
          </cell>
          <cell r="K1690"/>
          <cell r="L1690" t="str">
            <v>C13471</v>
          </cell>
          <cell r="M1690" t="str">
            <v>Central</v>
          </cell>
          <cell r="N1690">
            <v>482002</v>
          </cell>
          <cell r="O1690" t="str">
            <v>23AAQPU3646H1Z8</v>
          </cell>
          <cell r="P1690">
            <v>9425151875</v>
          </cell>
          <cell r="Q1690" t="str">
            <v>Jan'26</v>
          </cell>
          <cell r="R1690">
            <v>2026</v>
          </cell>
          <cell r="S1690"/>
          <cell r="T1690">
            <v>100</v>
          </cell>
          <cell r="U1690">
            <v>6.6666666666666662E-3</v>
          </cell>
          <cell r="V1690" t="str">
            <v>Challenger</v>
          </cell>
          <cell r="W1690"/>
          <cell r="X1690"/>
          <cell r="Y1690"/>
          <cell r="Z1690"/>
          <cell r="AA1690"/>
          <cell r="AB1690"/>
          <cell r="AC1690"/>
          <cell r="AD1690"/>
          <cell r="AE1690"/>
          <cell r="AF1690"/>
          <cell r="AG1690"/>
          <cell r="AH1690"/>
          <cell r="AI1690"/>
          <cell r="AJ1690"/>
          <cell r="AK1690"/>
          <cell r="AL1690"/>
          <cell r="AM1690"/>
          <cell r="AO1690"/>
          <cell r="AP1690"/>
          <cell r="AQ1690"/>
          <cell r="AR1690"/>
          <cell r="AS1690"/>
          <cell r="AU1690">
            <v>2</v>
          </cell>
          <cell r="AV1690"/>
          <cell r="AW1690" t="str">
            <v/>
          </cell>
        </row>
        <row r="1691">
          <cell r="A1691">
            <v>1689</v>
          </cell>
          <cell r="B1691"/>
          <cell r="C1691"/>
          <cell r="D1691" t="str">
            <v>0015g00001UBHjsAAH</v>
          </cell>
          <cell r="E1691" t="str">
            <v>OM Builders</v>
          </cell>
          <cell r="F1691" t="str">
            <v>HARYANA</v>
          </cell>
          <cell r="G1691" t="str">
            <v>GURUGRAM</v>
          </cell>
          <cell r="H1691">
            <v>0</v>
          </cell>
          <cell r="I1691" t="str">
            <v>NIKUNJ UDYOG</v>
          </cell>
          <cell r="J1691" t="str">
            <v>Shiv Shankar Sharma</v>
          </cell>
          <cell r="K1691"/>
          <cell r="L1691" t="str">
            <v>C12828</v>
          </cell>
          <cell r="M1691" t="str">
            <v>North</v>
          </cell>
          <cell r="N1691">
            <v>122017</v>
          </cell>
          <cell r="O1691">
            <v>0</v>
          </cell>
          <cell r="P1691">
            <v>9999665444</v>
          </cell>
          <cell r="Q1691" t="str">
            <v>Jan'26</v>
          </cell>
          <cell r="R1691">
            <v>2026</v>
          </cell>
          <cell r="S1691"/>
          <cell r="T1691" t="str">
            <v/>
          </cell>
          <cell r="U1691">
            <v>0</v>
          </cell>
          <cell r="V1691" t="str">
            <v>Potential Not updated</v>
          </cell>
          <cell r="W1691"/>
          <cell r="X1691"/>
          <cell r="Y1691"/>
          <cell r="Z1691"/>
          <cell r="AA1691"/>
          <cell r="AB1691"/>
          <cell r="AC1691"/>
          <cell r="AD1691"/>
          <cell r="AE1691"/>
          <cell r="AF1691"/>
          <cell r="AG1691"/>
          <cell r="AH1691"/>
          <cell r="AI1691"/>
          <cell r="AJ1691"/>
          <cell r="AK1691"/>
          <cell r="AL1691"/>
          <cell r="AM1691"/>
          <cell r="AO1691"/>
          <cell r="AP1691"/>
          <cell r="AQ1691"/>
          <cell r="AR1691"/>
          <cell r="AS1691"/>
          <cell r="AU1691">
            <v>18</v>
          </cell>
          <cell r="AV1691"/>
          <cell r="AW1691" t="str">
            <v/>
          </cell>
        </row>
        <row r="1692">
          <cell r="A1692">
            <v>1690</v>
          </cell>
          <cell r="B1692"/>
          <cell r="C1692"/>
          <cell r="D1692" t="str">
            <v>001fw00000J1CqcAAF</v>
          </cell>
          <cell r="E1692" t="str">
            <v>NARULA STEEL TRADERS</v>
          </cell>
          <cell r="F1692" t="str">
            <v>HARYANA</v>
          </cell>
          <cell r="G1692" t="str">
            <v>KARNAL</v>
          </cell>
          <cell r="H1692">
            <v>0</v>
          </cell>
          <cell r="I1692" t="str">
            <v>RAMDOOT UDHYOG PRIVATE LIMITED</v>
          </cell>
          <cell r="J1692" t="str">
            <v>Naseem Makkar</v>
          </cell>
          <cell r="K1692"/>
          <cell r="L1692" t="str">
            <v>C13168</v>
          </cell>
          <cell r="M1692" t="str">
            <v>North</v>
          </cell>
          <cell r="N1692">
            <v>132001</v>
          </cell>
          <cell r="O1692" t="str">
            <v>06AAJPN5890Q1ZS</v>
          </cell>
          <cell r="P1692">
            <v>7266982000</v>
          </cell>
          <cell r="Q1692" t="str">
            <v>Jan'26</v>
          </cell>
          <cell r="R1692">
            <v>2026</v>
          </cell>
          <cell r="S1692"/>
          <cell r="T1692" t="str">
            <v/>
          </cell>
          <cell r="U1692">
            <v>0</v>
          </cell>
          <cell r="V1692" t="str">
            <v>Potential Not updated</v>
          </cell>
          <cell r="W1692"/>
          <cell r="X1692"/>
          <cell r="Y1692"/>
          <cell r="Z1692"/>
          <cell r="AA1692"/>
          <cell r="AB1692"/>
          <cell r="AC1692"/>
          <cell r="AD1692"/>
          <cell r="AE1692"/>
          <cell r="AF1692"/>
          <cell r="AG1692"/>
          <cell r="AH1692"/>
          <cell r="AI1692"/>
          <cell r="AJ1692"/>
          <cell r="AK1692"/>
          <cell r="AL1692"/>
          <cell r="AM1692"/>
          <cell r="AO1692"/>
          <cell r="AP1692"/>
          <cell r="AQ1692"/>
          <cell r="AR1692"/>
          <cell r="AS1692"/>
          <cell r="AU1692">
            <v>12</v>
          </cell>
          <cell r="AV1692"/>
          <cell r="AW1692" t="str">
            <v/>
          </cell>
        </row>
        <row r="1693">
          <cell r="A1693">
            <v>1691</v>
          </cell>
          <cell r="B1693"/>
          <cell r="C1693"/>
          <cell r="D1693" t="str">
            <v>001J1000002jlAEIAY</v>
          </cell>
          <cell r="E1693" t="str">
            <v>MAHAVEER SALES CORPORATION</v>
          </cell>
          <cell r="F1693" t="str">
            <v>RAJASTHAN</v>
          </cell>
          <cell r="G1693" t="str">
            <v>JAIPUR</v>
          </cell>
          <cell r="H1693" t="str">
            <v>Jaipur</v>
          </cell>
          <cell r="I1693" t="str">
            <v>J P ALLOYS</v>
          </cell>
          <cell r="J1693" t="str">
            <v>Amit Kumar Sharma</v>
          </cell>
          <cell r="K1693"/>
          <cell r="L1693" t="str">
            <v>C13188</v>
          </cell>
          <cell r="M1693" t="str">
            <v>North</v>
          </cell>
          <cell r="N1693">
            <v>302031</v>
          </cell>
          <cell r="O1693" t="str">
            <v>08ASFPJ5478E1ZK</v>
          </cell>
          <cell r="P1693">
            <v>9460865696</v>
          </cell>
          <cell r="Q1693" t="str">
            <v>Jan'26</v>
          </cell>
          <cell r="R1693">
            <v>2026</v>
          </cell>
          <cell r="S1693"/>
          <cell r="T1693">
            <v>120</v>
          </cell>
          <cell r="U1693">
            <v>5.5555555555555559E-2</v>
          </cell>
          <cell r="V1693" t="str">
            <v>Challenger</v>
          </cell>
          <cell r="W1693"/>
          <cell r="X1693"/>
          <cell r="Y1693"/>
          <cell r="Z1693"/>
          <cell r="AA1693"/>
          <cell r="AB1693"/>
          <cell r="AC1693"/>
          <cell r="AD1693"/>
          <cell r="AE1693"/>
          <cell r="AF1693"/>
          <cell r="AG1693"/>
          <cell r="AH1693"/>
          <cell r="AI1693"/>
          <cell r="AJ1693"/>
          <cell r="AK1693"/>
          <cell r="AL1693"/>
          <cell r="AM1693"/>
          <cell r="AO1693"/>
          <cell r="AP1693"/>
          <cell r="AQ1693"/>
          <cell r="AR1693"/>
          <cell r="AS1693"/>
          <cell r="AU1693">
            <v>20</v>
          </cell>
          <cell r="AV1693"/>
          <cell r="AW1693" t="str">
            <v/>
          </cell>
        </row>
        <row r="1694">
          <cell r="A1694">
            <v>1692</v>
          </cell>
          <cell r="B1694"/>
          <cell r="C1694"/>
          <cell r="D1694" t="str">
            <v>001fw00000J2QJdAAN</v>
          </cell>
          <cell r="E1694" t="str">
            <v>RAMA NAND OM PARKASH</v>
          </cell>
          <cell r="F1694" t="str">
            <v>HARYANA</v>
          </cell>
          <cell r="G1694" t="str">
            <v>CHARKI DADRI</v>
          </cell>
          <cell r="H1694">
            <v>0</v>
          </cell>
          <cell r="I1694" t="str">
            <v>PAL CEMENT AND STEEL PVT. LTD.</v>
          </cell>
          <cell r="J1694" t="str">
            <v>Dinesh Kumar</v>
          </cell>
          <cell r="K1694"/>
          <cell r="L1694" t="str">
            <v>C12827</v>
          </cell>
          <cell r="M1694" t="str">
            <v>North</v>
          </cell>
          <cell r="N1694">
            <v>127306</v>
          </cell>
          <cell r="O1694" t="str">
            <v>06ADBPG0624N1ZT</v>
          </cell>
          <cell r="P1694">
            <v>9812032005</v>
          </cell>
          <cell r="Q1694" t="str">
            <v>Jan'26</v>
          </cell>
          <cell r="R1694">
            <v>2026</v>
          </cell>
          <cell r="S1694"/>
          <cell r="T1694" t="str">
            <v/>
          </cell>
          <cell r="U1694">
            <v>0</v>
          </cell>
          <cell r="V1694" t="str">
            <v>Potential Not updated</v>
          </cell>
          <cell r="W1694"/>
          <cell r="X1694"/>
          <cell r="Y1694"/>
          <cell r="Z1694"/>
          <cell r="AA1694"/>
          <cell r="AB1694"/>
          <cell r="AC1694"/>
          <cell r="AD1694"/>
          <cell r="AE1694"/>
          <cell r="AF1694"/>
          <cell r="AG1694"/>
          <cell r="AH1694"/>
          <cell r="AI1694"/>
          <cell r="AJ1694"/>
          <cell r="AK1694"/>
          <cell r="AL1694"/>
          <cell r="AM1694"/>
          <cell r="AO1694"/>
          <cell r="AP1694"/>
          <cell r="AQ1694"/>
          <cell r="AR1694"/>
          <cell r="AS1694"/>
          <cell r="AU1694">
            <v>15</v>
          </cell>
          <cell r="AV1694">
            <v>24.06</v>
          </cell>
          <cell r="AW1694">
            <v>12</v>
          </cell>
        </row>
        <row r="1695">
          <cell r="A1695">
            <v>1693</v>
          </cell>
          <cell r="B1695"/>
          <cell r="C1695"/>
          <cell r="D1695" t="str">
            <v>0015g00001bcCjOAAU</v>
          </cell>
          <cell r="E1695" t="str">
            <v>K J STEEL</v>
          </cell>
          <cell r="F1695" t="str">
            <v>DELHI</v>
          </cell>
          <cell r="G1695" t="str">
            <v>SOUTH</v>
          </cell>
          <cell r="H1695" t="str">
            <v>Khanpur</v>
          </cell>
          <cell r="I1695" t="str">
            <v>MAHENDRA STEELS</v>
          </cell>
          <cell r="J1695" t="str">
            <v>Aman kumar</v>
          </cell>
          <cell r="K1695"/>
          <cell r="L1695" t="str">
            <v>C12832</v>
          </cell>
          <cell r="M1695" t="str">
            <v>North</v>
          </cell>
          <cell r="N1695">
            <v>110062</v>
          </cell>
          <cell r="O1695" t="str">
            <v>07adfpl3147d1zv</v>
          </cell>
          <cell r="P1695">
            <v>9818340536</v>
          </cell>
          <cell r="Q1695" t="str">
            <v>Jan'26</v>
          </cell>
          <cell r="R1695">
            <v>2026</v>
          </cell>
          <cell r="S1695"/>
          <cell r="T1695">
            <v>80</v>
          </cell>
          <cell r="U1695">
            <v>1.6666666666666666E-2</v>
          </cell>
          <cell r="V1695" t="str">
            <v>Challenger</v>
          </cell>
          <cell r="W1695"/>
          <cell r="X1695"/>
          <cell r="Y1695"/>
          <cell r="Z1695"/>
          <cell r="AA1695"/>
          <cell r="AB1695"/>
          <cell r="AC1695"/>
          <cell r="AD1695"/>
          <cell r="AE1695"/>
          <cell r="AF1695"/>
          <cell r="AG1695"/>
          <cell r="AH1695"/>
          <cell r="AI1695"/>
          <cell r="AJ1695"/>
          <cell r="AK1695"/>
          <cell r="AL1695"/>
          <cell r="AM1695"/>
          <cell r="AO1695"/>
          <cell r="AP1695"/>
          <cell r="AQ1695"/>
          <cell r="AR1695"/>
          <cell r="AS1695"/>
          <cell r="AU1695">
            <v>4</v>
          </cell>
          <cell r="AV1695"/>
          <cell r="AW1695">
            <v>3</v>
          </cell>
        </row>
        <row r="1696">
          <cell r="A1696">
            <v>1694</v>
          </cell>
          <cell r="B1696"/>
          <cell r="C1696"/>
          <cell r="D1696" t="str">
            <v>001J1000007ofQ9IAI</v>
          </cell>
          <cell r="E1696" t="str">
            <v>BIHARI JI BUILDING MATERIAL</v>
          </cell>
          <cell r="F1696" t="str">
            <v>UTTAR PRADESH</v>
          </cell>
          <cell r="G1696" t="str">
            <v>AGRA</v>
          </cell>
          <cell r="H1696">
            <v>0</v>
          </cell>
          <cell r="I1696" t="str">
            <v>DINESH STEEL PRIVATE LIMITED</v>
          </cell>
          <cell r="J1696" t="str">
            <v>Pankaj Garg</v>
          </cell>
          <cell r="K1696"/>
          <cell r="L1696" t="str">
            <v>C12820</v>
          </cell>
          <cell r="M1696" t="str">
            <v>North</v>
          </cell>
          <cell r="N1696">
            <v>282001</v>
          </cell>
          <cell r="O1696" t="str">
            <v>09ADSPF8162B1ZF</v>
          </cell>
          <cell r="P1696">
            <v>9058222972</v>
          </cell>
          <cell r="Q1696" t="str">
            <v>Jan'26</v>
          </cell>
          <cell r="R1696">
            <v>2026</v>
          </cell>
          <cell r="S1696"/>
          <cell r="T1696" t="str">
            <v/>
          </cell>
          <cell r="U1696">
            <v>0</v>
          </cell>
          <cell r="V1696" t="str">
            <v>Potential Not updated</v>
          </cell>
          <cell r="W1696"/>
          <cell r="X1696"/>
          <cell r="Y1696"/>
          <cell r="Z1696"/>
          <cell r="AA1696"/>
          <cell r="AB1696"/>
          <cell r="AC1696"/>
          <cell r="AD1696"/>
          <cell r="AE1696"/>
          <cell r="AF1696"/>
          <cell r="AG1696"/>
          <cell r="AH1696"/>
          <cell r="AI1696"/>
          <cell r="AJ1696"/>
          <cell r="AK1696"/>
          <cell r="AL1696"/>
          <cell r="AM1696"/>
          <cell r="AO1696"/>
          <cell r="AP1696"/>
          <cell r="AQ1696"/>
          <cell r="AR1696"/>
          <cell r="AS1696"/>
          <cell r="AU1696">
            <v>3</v>
          </cell>
          <cell r="AV1696">
            <v>5</v>
          </cell>
          <cell r="AW1696" t="str">
            <v/>
          </cell>
        </row>
        <row r="1697">
          <cell r="A1697">
            <v>1695</v>
          </cell>
          <cell r="B1697"/>
          <cell r="C1697"/>
          <cell r="D1697" t="str">
            <v>001fw00000ChYp9AAF</v>
          </cell>
          <cell r="E1697" t="str">
            <v>M/S AGRAWAL  TRADERS</v>
          </cell>
          <cell r="F1697" t="str">
            <v>UTTAR PRADESH</v>
          </cell>
          <cell r="G1697" t="str">
            <v>HATHRAS</v>
          </cell>
          <cell r="H1697">
            <v>0</v>
          </cell>
          <cell r="I1697" t="str">
            <v>DINESH STEEL PRIVATE LIMITED</v>
          </cell>
          <cell r="J1697" t="str">
            <v>Pankaj Garg</v>
          </cell>
          <cell r="K1697"/>
          <cell r="L1697" t="str">
            <v>C12820</v>
          </cell>
          <cell r="M1697" t="str">
            <v>North</v>
          </cell>
          <cell r="N1697">
            <v>281302</v>
          </cell>
          <cell r="O1697" t="str">
            <v>09AOSPA4533Q1ZB</v>
          </cell>
          <cell r="P1697">
            <v>9536595935</v>
          </cell>
          <cell r="Q1697" t="str">
            <v>Jan'26</v>
          </cell>
          <cell r="R1697">
            <v>2026</v>
          </cell>
          <cell r="S1697"/>
          <cell r="T1697">
            <v>50</v>
          </cell>
          <cell r="U1697">
            <v>1.3333333333333332E-2</v>
          </cell>
          <cell r="V1697" t="str">
            <v>Minor</v>
          </cell>
          <cell r="W1697"/>
          <cell r="X1697"/>
          <cell r="Y1697"/>
          <cell r="Z1697"/>
          <cell r="AA1697"/>
          <cell r="AB1697"/>
          <cell r="AC1697"/>
          <cell r="AD1697"/>
          <cell r="AE1697"/>
          <cell r="AF1697"/>
          <cell r="AG1697"/>
          <cell r="AH1697"/>
          <cell r="AI1697"/>
          <cell r="AJ1697"/>
          <cell r="AK1697"/>
          <cell r="AL1697"/>
          <cell r="AM1697"/>
          <cell r="AO1697"/>
          <cell r="AP1697"/>
          <cell r="AQ1697"/>
          <cell r="AR1697"/>
          <cell r="AS1697"/>
          <cell r="AU1697">
            <v>2</v>
          </cell>
          <cell r="AV1697"/>
          <cell r="AW1697" t="str">
            <v/>
          </cell>
        </row>
        <row r="1698">
          <cell r="A1698">
            <v>1696</v>
          </cell>
          <cell r="B1698"/>
          <cell r="C1698"/>
          <cell r="D1698" t="str">
            <v>001fw00000JHcnYAAT</v>
          </cell>
          <cell r="E1698" t="str">
            <v>M/S VAISHNO ENTERPRISES</v>
          </cell>
          <cell r="F1698" t="str">
            <v>BIHAR</v>
          </cell>
          <cell r="G1698" t="str">
            <v>SAHARSA</v>
          </cell>
          <cell r="H1698">
            <v>0</v>
          </cell>
          <cell r="I1698" t="str">
            <v>KHARAKIA METALS PRIVATE LIMITED</v>
          </cell>
          <cell r="J1698" t="str">
            <v>Praveen Kumar</v>
          </cell>
          <cell r="K1698"/>
          <cell r="L1698" t="str">
            <v>001J100000VnUoRIAV</v>
          </cell>
          <cell r="M1698" t="str">
            <v>East</v>
          </cell>
          <cell r="N1698">
            <v>852201</v>
          </cell>
          <cell r="O1698" t="str">
            <v>10AMIPB4416F2ZT</v>
          </cell>
          <cell r="P1698">
            <v>8271467635</v>
          </cell>
          <cell r="Q1698" t="str">
            <v>Jan'26</v>
          </cell>
          <cell r="R1698">
            <v>2026</v>
          </cell>
          <cell r="S1698"/>
          <cell r="T1698" t="str">
            <v/>
          </cell>
          <cell r="U1698">
            <v>0</v>
          </cell>
          <cell r="V1698" t="str">
            <v>Potential Not updated</v>
          </cell>
          <cell r="W1698"/>
          <cell r="X1698"/>
          <cell r="Y1698"/>
          <cell r="Z1698"/>
          <cell r="AA1698"/>
          <cell r="AB1698"/>
          <cell r="AC1698"/>
          <cell r="AD1698"/>
          <cell r="AE1698"/>
          <cell r="AF1698"/>
          <cell r="AG1698"/>
          <cell r="AH1698"/>
          <cell r="AI1698"/>
          <cell r="AJ1698"/>
          <cell r="AK1698"/>
          <cell r="AL1698"/>
          <cell r="AM1698"/>
          <cell r="AO1698"/>
          <cell r="AP1698"/>
          <cell r="AQ1698"/>
          <cell r="AR1698"/>
          <cell r="AS1698"/>
          <cell r="AU1698">
            <v>6</v>
          </cell>
          <cell r="AV1698">
            <v>6</v>
          </cell>
          <cell r="AW1698" t="str">
            <v/>
          </cell>
        </row>
        <row r="1699">
          <cell r="A1699">
            <v>1697</v>
          </cell>
          <cell r="B1699"/>
          <cell r="C1699"/>
          <cell r="D1699" t="str">
            <v>001fw00000JHbcvAAD</v>
          </cell>
          <cell r="E1699" t="str">
            <v>M/S R A ENTERPRISES</v>
          </cell>
          <cell r="F1699" t="str">
            <v>BIHAR</v>
          </cell>
          <cell r="G1699" t="str">
            <v>SAHARSA</v>
          </cell>
          <cell r="H1699">
            <v>0</v>
          </cell>
          <cell r="I1699" t="str">
            <v>KHARAKIA METALS PRIVATE LIMITED</v>
          </cell>
          <cell r="J1699" t="str">
            <v>Praveen Kumar</v>
          </cell>
          <cell r="K1699"/>
          <cell r="L1699" t="str">
            <v>001J100000VnUoRIAV</v>
          </cell>
          <cell r="M1699" t="str">
            <v>East</v>
          </cell>
          <cell r="N1699">
            <v>852127</v>
          </cell>
          <cell r="O1699" t="str">
            <v>10AJQPA2928J2ZE</v>
          </cell>
          <cell r="P1699">
            <v>9883183024</v>
          </cell>
          <cell r="Q1699" t="str">
            <v>Jan'26</v>
          </cell>
          <cell r="R1699">
            <v>2026</v>
          </cell>
          <cell r="S1699"/>
          <cell r="T1699" t="str">
            <v/>
          </cell>
          <cell r="U1699">
            <v>0</v>
          </cell>
          <cell r="V1699" t="str">
            <v>Potential Not updated</v>
          </cell>
          <cell r="W1699"/>
          <cell r="X1699"/>
          <cell r="Y1699"/>
          <cell r="Z1699"/>
          <cell r="AA1699"/>
          <cell r="AB1699"/>
          <cell r="AC1699"/>
          <cell r="AD1699"/>
          <cell r="AE1699"/>
          <cell r="AF1699"/>
          <cell r="AG1699"/>
          <cell r="AH1699"/>
          <cell r="AI1699"/>
          <cell r="AJ1699"/>
          <cell r="AK1699"/>
          <cell r="AL1699"/>
          <cell r="AM1699"/>
          <cell r="AO1699"/>
          <cell r="AP1699"/>
          <cell r="AQ1699"/>
          <cell r="AR1699"/>
          <cell r="AS1699"/>
          <cell r="AU1699">
            <v>12</v>
          </cell>
          <cell r="AV1699">
            <v>6</v>
          </cell>
          <cell r="AW1699" t="str">
            <v/>
          </cell>
        </row>
        <row r="1700">
          <cell r="A1700">
            <v>1698</v>
          </cell>
          <cell r="B1700"/>
          <cell r="C1700"/>
          <cell r="D1700" t="str">
            <v>001fw00000JHqX7AAL</v>
          </cell>
          <cell r="E1700" t="str">
            <v>M/S JAI DURGA ENTERPRISES</v>
          </cell>
          <cell r="F1700" t="str">
            <v>BIHAR</v>
          </cell>
          <cell r="G1700" t="str">
            <v>GAYA</v>
          </cell>
          <cell r="H1700">
            <v>0</v>
          </cell>
          <cell r="I1700" t="str">
            <v>KHARAKIA METALS PRIVATE LIMITED</v>
          </cell>
          <cell r="J1700" t="str">
            <v>Praveen Kumar</v>
          </cell>
          <cell r="K1700"/>
          <cell r="L1700" t="str">
            <v>001J100000VnUoRIAV</v>
          </cell>
          <cell r="M1700" t="str">
            <v>East</v>
          </cell>
          <cell r="N1700">
            <v>823002</v>
          </cell>
          <cell r="O1700" t="str">
            <v>10AOOPK4583J1ZQ</v>
          </cell>
          <cell r="P1700">
            <v>9097082488</v>
          </cell>
          <cell r="Q1700" t="str">
            <v>Jan'26</v>
          </cell>
          <cell r="R1700">
            <v>2026</v>
          </cell>
          <cell r="S1700"/>
          <cell r="T1700" t="str">
            <v/>
          </cell>
          <cell r="U1700">
            <v>0</v>
          </cell>
          <cell r="V1700" t="str">
            <v>Potential Not updated</v>
          </cell>
          <cell r="W1700"/>
          <cell r="X1700"/>
          <cell r="Y1700"/>
          <cell r="Z1700"/>
          <cell r="AA1700"/>
          <cell r="AB1700"/>
          <cell r="AC1700"/>
          <cell r="AD1700"/>
          <cell r="AE1700"/>
          <cell r="AF1700"/>
          <cell r="AG1700"/>
          <cell r="AH1700"/>
          <cell r="AI1700"/>
          <cell r="AJ1700"/>
          <cell r="AK1700"/>
          <cell r="AL1700"/>
          <cell r="AM1700"/>
          <cell r="AO1700"/>
          <cell r="AP1700"/>
          <cell r="AQ1700"/>
          <cell r="AR1700"/>
          <cell r="AS1700"/>
          <cell r="AU1700">
            <v>12</v>
          </cell>
          <cell r="AV1700"/>
          <cell r="AW1700" t="str">
            <v/>
          </cell>
        </row>
        <row r="1701">
          <cell r="A1701">
            <v>1699</v>
          </cell>
          <cell r="B1701"/>
          <cell r="C1701"/>
          <cell r="D1701" t="str">
            <v>001J100000S1fPBIAZ</v>
          </cell>
          <cell r="E1701" t="str">
            <v>M/S NEETA ENTERPRISE</v>
          </cell>
          <cell r="F1701" t="str">
            <v>HARYANA</v>
          </cell>
          <cell r="G1701" t="str">
            <v>ROHTAK</v>
          </cell>
          <cell r="H1701">
            <v>0</v>
          </cell>
          <cell r="I1701" t="str">
            <v>JAI DURGA STEELS</v>
          </cell>
          <cell r="J1701" t="str">
            <v>Ankur Gupta</v>
          </cell>
          <cell r="K1701"/>
          <cell r="L1701" t="str">
            <v>C12830</v>
          </cell>
          <cell r="M1701" t="str">
            <v>North</v>
          </cell>
          <cell r="N1701">
            <v>124001</v>
          </cell>
          <cell r="O1701" t="str">
            <v>06AMIPN4146J1ZV</v>
          </cell>
          <cell r="P1701">
            <v>8930303334</v>
          </cell>
          <cell r="Q1701" t="str">
            <v>Jan'26</v>
          </cell>
          <cell r="R1701">
            <v>2026</v>
          </cell>
          <cell r="S1701"/>
          <cell r="T1701">
            <v>125</v>
          </cell>
          <cell r="U1701">
            <v>6.4106666666666673E-2</v>
          </cell>
          <cell r="V1701" t="str">
            <v>Challenger</v>
          </cell>
          <cell r="W1701"/>
          <cell r="X1701"/>
          <cell r="Y1701"/>
          <cell r="Z1701"/>
          <cell r="AA1701"/>
          <cell r="AB1701"/>
          <cell r="AC1701"/>
          <cell r="AD1701"/>
          <cell r="AE1701"/>
          <cell r="AF1701"/>
          <cell r="AG1701"/>
          <cell r="AH1701"/>
          <cell r="AI1701"/>
          <cell r="AJ1701"/>
          <cell r="AK1701"/>
          <cell r="AL1701"/>
          <cell r="AM1701"/>
          <cell r="AO1701"/>
          <cell r="AP1701"/>
          <cell r="AQ1701"/>
          <cell r="AR1701"/>
          <cell r="AS1701"/>
          <cell r="AU1701">
            <v>12</v>
          </cell>
          <cell r="AV1701">
            <v>12.04</v>
          </cell>
          <cell r="AW1701">
            <v>24</v>
          </cell>
        </row>
        <row r="1702">
          <cell r="A1702">
            <v>1700</v>
          </cell>
          <cell r="B1702"/>
          <cell r="C1702"/>
          <cell r="D1702" t="str">
            <v>001fw00000IwnR1AAJ</v>
          </cell>
          <cell r="E1702" t="str">
            <v>ANAND STEEL</v>
          </cell>
          <cell r="F1702" t="str">
            <v>MADHYA PRADESH</v>
          </cell>
          <cell r="G1702" t="str">
            <v>SAGAR</v>
          </cell>
          <cell r="H1702">
            <v>0</v>
          </cell>
          <cell r="I1702" t="str">
            <v>Global Steel</v>
          </cell>
          <cell r="J1702" t="str">
            <v>Dharmendra Kumar Yadav</v>
          </cell>
          <cell r="K1702"/>
          <cell r="L1702" t="str">
            <v>C13471</v>
          </cell>
          <cell r="M1702" t="str">
            <v>Central</v>
          </cell>
          <cell r="N1702">
            <v>470002</v>
          </cell>
          <cell r="O1702" t="str">
            <v>23ACBFA4702G1Z2</v>
          </cell>
          <cell r="P1702">
            <v>8770395904</v>
          </cell>
          <cell r="Q1702" t="str">
            <v>Jan'26</v>
          </cell>
          <cell r="R1702">
            <v>2026</v>
          </cell>
          <cell r="S1702"/>
          <cell r="T1702" t="str">
            <v/>
          </cell>
          <cell r="U1702">
            <v>0</v>
          </cell>
          <cell r="V1702" t="str">
            <v>Potential Not updated</v>
          </cell>
          <cell r="W1702"/>
          <cell r="X1702"/>
          <cell r="Y1702"/>
          <cell r="Z1702"/>
          <cell r="AA1702"/>
          <cell r="AB1702"/>
          <cell r="AC1702"/>
          <cell r="AD1702"/>
          <cell r="AE1702"/>
          <cell r="AF1702"/>
          <cell r="AG1702"/>
          <cell r="AH1702"/>
          <cell r="AI1702"/>
          <cell r="AJ1702"/>
          <cell r="AK1702"/>
          <cell r="AL1702"/>
          <cell r="AM1702"/>
          <cell r="AO1702"/>
          <cell r="AP1702"/>
          <cell r="AQ1702"/>
          <cell r="AR1702"/>
          <cell r="AS1702"/>
          <cell r="AU1702">
            <v>39</v>
          </cell>
          <cell r="AV1702">
            <v>41.8</v>
          </cell>
          <cell r="AW1702" t="str">
            <v/>
          </cell>
        </row>
        <row r="1703">
          <cell r="A1703">
            <v>1701</v>
          </cell>
          <cell r="B1703"/>
          <cell r="C1703"/>
          <cell r="D1703" t="str">
            <v>001fw00000J9KxRAAV</v>
          </cell>
          <cell r="E1703" t="str">
            <v>M/S RAJAT ENTERPRISES</v>
          </cell>
          <cell r="F1703" t="str">
            <v>UTTAR PRADESH</v>
          </cell>
          <cell r="G1703" t="str">
            <v>LUCKNOW</v>
          </cell>
          <cell r="H1703">
            <v>0</v>
          </cell>
          <cell r="I1703" t="str">
            <v>SHREE LAKSHMAN ROLLING MILL (INDIA) LLP</v>
          </cell>
          <cell r="J1703" t="str">
            <v>Ashutosh Shukla</v>
          </cell>
          <cell r="K1703"/>
          <cell r="L1703" t="str">
            <v>C12815</v>
          </cell>
          <cell r="M1703" t="str">
            <v>North</v>
          </cell>
          <cell r="N1703">
            <v>226008</v>
          </cell>
          <cell r="O1703" t="str">
            <v>09BHNPS8114G1ZW</v>
          </cell>
          <cell r="P1703">
            <v>7007835616</v>
          </cell>
          <cell r="Q1703" t="str">
            <v>Jan'26</v>
          </cell>
          <cell r="R1703">
            <v>2026</v>
          </cell>
          <cell r="S1703"/>
          <cell r="T1703" t="str">
            <v/>
          </cell>
          <cell r="U1703">
            <v>0</v>
          </cell>
          <cell r="V1703" t="str">
            <v>Potential Not updated</v>
          </cell>
          <cell r="W1703"/>
          <cell r="X1703"/>
          <cell r="Y1703"/>
          <cell r="Z1703"/>
          <cell r="AA1703"/>
          <cell r="AB1703"/>
          <cell r="AC1703"/>
          <cell r="AD1703"/>
          <cell r="AE1703"/>
          <cell r="AF1703"/>
          <cell r="AG1703"/>
          <cell r="AH1703"/>
          <cell r="AI1703"/>
          <cell r="AJ1703"/>
          <cell r="AK1703"/>
          <cell r="AL1703"/>
          <cell r="AM1703"/>
          <cell r="AO1703"/>
          <cell r="AP1703"/>
          <cell r="AQ1703"/>
          <cell r="AR1703"/>
          <cell r="AS1703"/>
          <cell r="AU1703">
            <v>33</v>
          </cell>
          <cell r="AV1703"/>
          <cell r="AW1703" t="str">
            <v/>
          </cell>
        </row>
        <row r="1704">
          <cell r="A1704">
            <v>1702</v>
          </cell>
          <cell r="B1704"/>
          <cell r="C1704"/>
          <cell r="D1704" t="str">
            <v>001fw00000JILFzAAP</v>
          </cell>
          <cell r="E1704" t="str">
            <v>B.SARAN &amp; COMPANY</v>
          </cell>
          <cell r="F1704" t="str">
            <v>UTTARAKHAND</v>
          </cell>
          <cell r="G1704" t="str">
            <v>PITHORAGARH</v>
          </cell>
          <cell r="H1704">
            <v>0</v>
          </cell>
          <cell r="I1704" t="str">
            <v>SHIVA SALES INDIA CORPORATION</v>
          </cell>
          <cell r="J1704" t="str">
            <v>Manoj Yadav</v>
          </cell>
          <cell r="K1704"/>
          <cell r="L1704" t="str">
            <v>C12821</v>
          </cell>
          <cell r="M1704" t="str">
            <v>North</v>
          </cell>
          <cell r="N1704">
            <v>262501</v>
          </cell>
          <cell r="O1704" t="str">
            <v>05AAGFB2112E1ZA</v>
          </cell>
          <cell r="P1704">
            <v>8171163058</v>
          </cell>
          <cell r="Q1704" t="str">
            <v>Jan'26</v>
          </cell>
          <cell r="R1704">
            <v>2026</v>
          </cell>
          <cell r="S1704"/>
          <cell r="T1704" t="str">
            <v/>
          </cell>
          <cell r="U1704">
            <v>0</v>
          </cell>
          <cell r="V1704" t="str">
            <v>Potential Not updated</v>
          </cell>
          <cell r="W1704"/>
          <cell r="X1704"/>
          <cell r="Y1704"/>
          <cell r="Z1704"/>
          <cell r="AA1704"/>
          <cell r="AB1704"/>
          <cell r="AC1704"/>
          <cell r="AD1704"/>
          <cell r="AE1704"/>
          <cell r="AF1704"/>
          <cell r="AG1704"/>
          <cell r="AH1704"/>
          <cell r="AI1704"/>
          <cell r="AJ1704"/>
          <cell r="AK1704"/>
          <cell r="AL1704"/>
          <cell r="AM1704"/>
          <cell r="AO1704"/>
          <cell r="AP1704"/>
          <cell r="AQ1704"/>
          <cell r="AR1704"/>
          <cell r="AS1704"/>
          <cell r="AU1704">
            <v>18</v>
          </cell>
          <cell r="AV1704">
            <v>11</v>
          </cell>
          <cell r="AW1704">
            <v>10</v>
          </cell>
        </row>
        <row r="1705">
          <cell r="A1705">
            <v>1703</v>
          </cell>
          <cell r="B1705"/>
          <cell r="C1705"/>
          <cell r="D1705" t="str">
            <v>0015g00001V9cmrAAB</v>
          </cell>
          <cell r="E1705" t="str">
            <v>R P TRADERS</v>
          </cell>
          <cell r="F1705" t="str">
            <v>UTTAR PRADESH</v>
          </cell>
          <cell r="G1705" t="str">
            <v>KANPUR NAGAR</v>
          </cell>
          <cell r="H1705" t="str">
            <v>Shanti Nagar</v>
          </cell>
          <cell r="I1705" t="str">
            <v>SHREE LAKSHMAN ROLLING MILL (INDIA) LLP</v>
          </cell>
          <cell r="J1705" t="str">
            <v>Ashutosh Shukla</v>
          </cell>
          <cell r="K1705"/>
          <cell r="L1705" t="str">
            <v>C12815</v>
          </cell>
          <cell r="M1705" t="str">
            <v>North</v>
          </cell>
          <cell r="N1705">
            <v>208001</v>
          </cell>
          <cell r="O1705" t="str">
            <v>09AATPG2611C1ZZ</v>
          </cell>
          <cell r="P1705">
            <v>9919197388</v>
          </cell>
          <cell r="Q1705" t="str">
            <v>Jan'26</v>
          </cell>
          <cell r="R1705">
            <v>2026</v>
          </cell>
          <cell r="S1705"/>
          <cell r="T1705">
            <v>600</v>
          </cell>
          <cell r="U1705">
            <v>7.2222222222222219E-3</v>
          </cell>
          <cell r="V1705" t="str">
            <v>Alien</v>
          </cell>
          <cell r="W1705"/>
          <cell r="X1705"/>
          <cell r="Y1705"/>
          <cell r="Z1705"/>
          <cell r="AA1705"/>
          <cell r="AB1705"/>
          <cell r="AC1705"/>
          <cell r="AD1705"/>
          <cell r="AE1705"/>
          <cell r="AF1705"/>
          <cell r="AG1705"/>
          <cell r="AH1705"/>
          <cell r="AI1705"/>
          <cell r="AJ1705"/>
          <cell r="AK1705"/>
          <cell r="AL1705"/>
          <cell r="AM1705"/>
          <cell r="AO1705"/>
          <cell r="AP1705"/>
          <cell r="AQ1705"/>
          <cell r="AR1705"/>
          <cell r="AS1705"/>
          <cell r="AU1705">
            <v>13</v>
          </cell>
          <cell r="AV1705"/>
          <cell r="AW1705" t="str">
            <v/>
          </cell>
        </row>
        <row r="1706">
          <cell r="A1706">
            <v>1704</v>
          </cell>
          <cell r="B1706"/>
          <cell r="C1706"/>
          <cell r="D1706" t="str">
            <v>001fw00000JIjwhAAD</v>
          </cell>
          <cell r="E1706" t="str">
            <v>VINAYAK TRADERS</v>
          </cell>
          <cell r="F1706" t="str">
            <v>UTTARAKHAND</v>
          </cell>
          <cell r="G1706" t="str">
            <v>DEHRADUN</v>
          </cell>
          <cell r="H1706">
            <v>0</v>
          </cell>
          <cell r="I1706" t="str">
            <v>SHIVA SALES INDIA CORPORATION</v>
          </cell>
          <cell r="J1706" t="str">
            <v>Ravi Kumar</v>
          </cell>
          <cell r="K1706"/>
          <cell r="L1706" t="str">
            <v>C12821</v>
          </cell>
          <cell r="M1706" t="str">
            <v>North</v>
          </cell>
          <cell r="N1706">
            <v>248121</v>
          </cell>
          <cell r="O1706" t="str">
            <v>05AETPA3363B2ZV</v>
          </cell>
          <cell r="P1706">
            <v>9897998000</v>
          </cell>
          <cell r="Q1706" t="str">
            <v>Jan'26</v>
          </cell>
          <cell r="R1706">
            <v>2026</v>
          </cell>
          <cell r="S1706"/>
          <cell r="T1706" t="str">
            <v/>
          </cell>
          <cell r="U1706">
            <v>0</v>
          </cell>
          <cell r="V1706" t="str">
            <v>Potential Not updated</v>
          </cell>
          <cell r="W1706"/>
          <cell r="X1706"/>
          <cell r="Y1706"/>
          <cell r="Z1706"/>
          <cell r="AA1706"/>
          <cell r="AB1706"/>
          <cell r="AC1706"/>
          <cell r="AD1706"/>
          <cell r="AE1706"/>
          <cell r="AF1706"/>
          <cell r="AG1706"/>
          <cell r="AH1706"/>
          <cell r="AI1706"/>
          <cell r="AJ1706"/>
          <cell r="AK1706"/>
          <cell r="AL1706"/>
          <cell r="AM1706"/>
          <cell r="AO1706"/>
          <cell r="AP1706"/>
          <cell r="AQ1706"/>
          <cell r="AR1706"/>
          <cell r="AS1706"/>
          <cell r="AU1706">
            <v>10</v>
          </cell>
          <cell r="AV1706">
            <v>2</v>
          </cell>
          <cell r="AW1706" t="str">
            <v/>
          </cell>
        </row>
        <row r="1707">
          <cell r="A1707">
            <v>1705</v>
          </cell>
          <cell r="B1707"/>
          <cell r="C1707"/>
          <cell r="D1707" t="str">
            <v>001fw000007w1CiAAI</v>
          </cell>
          <cell r="E1707" t="str">
            <v>M/S INDIA TRADERS</v>
          </cell>
          <cell r="F1707" t="str">
            <v>UTTAR PRADESH</v>
          </cell>
          <cell r="G1707" t="str">
            <v>SHAHJAHANPUR</v>
          </cell>
          <cell r="H1707">
            <v>0</v>
          </cell>
          <cell r="I1707" t="str">
            <v>Khandelwal Associates</v>
          </cell>
          <cell r="J1707" t="str">
            <v>SHIV KUMAR</v>
          </cell>
          <cell r="K1707"/>
          <cell r="L1707" t="str">
            <v>C12818</v>
          </cell>
          <cell r="M1707" t="str">
            <v>North</v>
          </cell>
          <cell r="N1707">
            <v>242001</v>
          </cell>
          <cell r="O1707" t="str">
            <v>09EEGPK1714F1ZO</v>
          </cell>
          <cell r="P1707">
            <v>9919598358</v>
          </cell>
          <cell r="Q1707" t="str">
            <v>Jan'26</v>
          </cell>
          <cell r="R1707">
            <v>2026</v>
          </cell>
          <cell r="S1707"/>
          <cell r="T1707">
            <v>100</v>
          </cell>
          <cell r="U1707">
            <v>4.3233333333333332E-2</v>
          </cell>
          <cell r="V1707" t="str">
            <v>Challenger</v>
          </cell>
          <cell r="W1707"/>
          <cell r="X1707"/>
          <cell r="Y1707"/>
          <cell r="Z1707"/>
          <cell r="AA1707"/>
          <cell r="AB1707"/>
          <cell r="AC1707"/>
          <cell r="AD1707"/>
          <cell r="AE1707"/>
          <cell r="AF1707"/>
          <cell r="AG1707"/>
          <cell r="AH1707"/>
          <cell r="AI1707"/>
          <cell r="AJ1707"/>
          <cell r="AK1707"/>
          <cell r="AL1707"/>
          <cell r="AM1707"/>
          <cell r="AO1707"/>
          <cell r="AP1707"/>
          <cell r="AQ1707"/>
          <cell r="AR1707"/>
          <cell r="AS1707"/>
          <cell r="AU1707">
            <v>1</v>
          </cell>
          <cell r="AV1707">
            <v>11.97</v>
          </cell>
          <cell r="AW1707">
            <v>8</v>
          </cell>
        </row>
        <row r="1708">
          <cell r="A1708">
            <v>1706</v>
          </cell>
          <cell r="B1708"/>
          <cell r="C1708"/>
          <cell r="D1708" t="str">
            <v>0015g00001eBuygAAC</v>
          </cell>
          <cell r="E1708" t="str">
            <v>Kishan Hardware Store (Shamli)</v>
          </cell>
          <cell r="F1708" t="str">
            <v>UTTAR PRADESH</v>
          </cell>
          <cell r="G1708" t="str">
            <v>SHAMLI</v>
          </cell>
          <cell r="H1708" t="str">
            <v>Shamli</v>
          </cell>
          <cell r="I1708" t="str">
            <v>OPTRIX INFRA LLP</v>
          </cell>
          <cell r="J1708" t="str">
            <v>SHIV KUMAR</v>
          </cell>
          <cell r="K1708"/>
          <cell r="L1708" t="str">
            <v>001J100000PJG7oIAH</v>
          </cell>
          <cell r="M1708" t="str">
            <v>North</v>
          </cell>
          <cell r="N1708">
            <v>247776</v>
          </cell>
          <cell r="O1708" t="str">
            <v>09ACUPG8636J2ZU</v>
          </cell>
          <cell r="P1708">
            <v>9818167761</v>
          </cell>
          <cell r="Q1708" t="str">
            <v>Jan'26</v>
          </cell>
          <cell r="R1708">
            <v>2026</v>
          </cell>
          <cell r="S1708"/>
          <cell r="T1708">
            <v>50</v>
          </cell>
          <cell r="U1708">
            <v>0.02</v>
          </cell>
          <cell r="V1708" t="str">
            <v>Minor</v>
          </cell>
          <cell r="W1708"/>
          <cell r="X1708"/>
          <cell r="Y1708"/>
          <cell r="Z1708"/>
          <cell r="AA1708"/>
          <cell r="AB1708"/>
          <cell r="AC1708"/>
          <cell r="AD1708"/>
          <cell r="AE1708"/>
          <cell r="AF1708"/>
          <cell r="AG1708"/>
          <cell r="AH1708"/>
          <cell r="AI1708"/>
          <cell r="AJ1708"/>
          <cell r="AK1708"/>
          <cell r="AL1708"/>
          <cell r="AM1708"/>
          <cell r="AO1708"/>
          <cell r="AP1708"/>
          <cell r="AQ1708"/>
          <cell r="AR1708"/>
          <cell r="AS1708"/>
          <cell r="AU1708">
            <v>3</v>
          </cell>
          <cell r="AV1708"/>
          <cell r="AW1708" t="str">
            <v/>
          </cell>
        </row>
        <row r="1709">
          <cell r="A1709">
            <v>1707</v>
          </cell>
          <cell r="B1709"/>
          <cell r="C1709"/>
          <cell r="D1709" t="str">
            <v>001fw00000JJRCsAAP</v>
          </cell>
          <cell r="E1709" t="str">
            <v>ASHISH STEEL</v>
          </cell>
          <cell r="F1709" t="str">
            <v>UTTAR PRADESH</v>
          </cell>
          <cell r="G1709" t="str">
            <v>KANPUR NAGAR</v>
          </cell>
          <cell r="H1709">
            <v>0</v>
          </cell>
          <cell r="I1709" t="str">
            <v>SHREE LAKSHMAN ROLLING MILL (INDIA) LLP</v>
          </cell>
          <cell r="J1709" t="str">
            <v>Ashutosh Shukla</v>
          </cell>
          <cell r="K1709"/>
          <cell r="L1709" t="str">
            <v>C12815</v>
          </cell>
          <cell r="M1709" t="str">
            <v>North</v>
          </cell>
          <cell r="N1709">
            <v>208012</v>
          </cell>
          <cell r="O1709" t="str">
            <v>09ALXPK3267D1ZO</v>
          </cell>
          <cell r="P1709">
            <v>9125959981</v>
          </cell>
          <cell r="Q1709" t="str">
            <v>Jan'26</v>
          </cell>
          <cell r="R1709">
            <v>2026</v>
          </cell>
          <cell r="S1709"/>
          <cell r="T1709" t="str">
            <v/>
          </cell>
          <cell r="U1709">
            <v>0</v>
          </cell>
          <cell r="V1709" t="str">
            <v>Potential Not updated</v>
          </cell>
          <cell r="W1709"/>
          <cell r="X1709"/>
          <cell r="Y1709"/>
          <cell r="Z1709"/>
          <cell r="AA1709"/>
          <cell r="AB1709"/>
          <cell r="AC1709"/>
          <cell r="AD1709"/>
          <cell r="AE1709"/>
          <cell r="AF1709"/>
          <cell r="AG1709"/>
          <cell r="AH1709"/>
          <cell r="AI1709"/>
          <cell r="AJ1709"/>
          <cell r="AK1709"/>
          <cell r="AL1709"/>
          <cell r="AM1709"/>
          <cell r="AO1709"/>
          <cell r="AP1709"/>
          <cell r="AQ1709"/>
          <cell r="AR1709"/>
          <cell r="AS1709"/>
          <cell r="AU1709">
            <v>9</v>
          </cell>
          <cell r="AV1709">
            <v>5</v>
          </cell>
          <cell r="AW1709" t="str">
            <v/>
          </cell>
        </row>
        <row r="1710">
          <cell r="A1710">
            <v>1708</v>
          </cell>
          <cell r="B1710"/>
          <cell r="C1710"/>
          <cell r="D1710" t="str">
            <v>001fw00000JJIG5AAP</v>
          </cell>
          <cell r="E1710" t="str">
            <v>M/S HINDUSTAN STEEL SALES</v>
          </cell>
          <cell r="F1710" t="str">
            <v>UTTAR PRADESH</v>
          </cell>
          <cell r="G1710" t="str">
            <v>KANPUR NAGAR</v>
          </cell>
          <cell r="H1710">
            <v>0</v>
          </cell>
          <cell r="I1710" t="str">
            <v>SHREE LAKSHMAN ROLLING MILL (INDIA) LLP</v>
          </cell>
          <cell r="J1710" t="str">
            <v>Ashutosh Shukla</v>
          </cell>
          <cell r="K1710"/>
          <cell r="L1710" t="str">
            <v>C12815</v>
          </cell>
          <cell r="M1710" t="str">
            <v>North</v>
          </cell>
          <cell r="N1710">
            <v>208016</v>
          </cell>
          <cell r="O1710" t="str">
            <v>09ACBPU1733D1ZS</v>
          </cell>
          <cell r="P1710">
            <v>9838142860</v>
          </cell>
          <cell r="Q1710" t="str">
            <v>Jan'26</v>
          </cell>
          <cell r="R1710">
            <v>2026</v>
          </cell>
          <cell r="S1710"/>
          <cell r="T1710" t="str">
            <v/>
          </cell>
          <cell r="U1710">
            <v>0</v>
          </cell>
          <cell r="V1710" t="str">
            <v>Potential Not updated</v>
          </cell>
          <cell r="W1710"/>
          <cell r="X1710"/>
          <cell r="Y1710"/>
          <cell r="Z1710"/>
          <cell r="AA1710"/>
          <cell r="AB1710"/>
          <cell r="AC1710"/>
          <cell r="AD1710"/>
          <cell r="AE1710"/>
          <cell r="AF1710"/>
          <cell r="AG1710"/>
          <cell r="AH1710"/>
          <cell r="AI1710"/>
          <cell r="AJ1710"/>
          <cell r="AK1710"/>
          <cell r="AL1710"/>
          <cell r="AM1710"/>
          <cell r="AO1710"/>
          <cell r="AP1710"/>
          <cell r="AQ1710"/>
          <cell r="AR1710"/>
          <cell r="AS1710"/>
          <cell r="AU1710">
            <v>11</v>
          </cell>
          <cell r="AV1710"/>
          <cell r="AW1710" t="str">
            <v/>
          </cell>
        </row>
        <row r="1711">
          <cell r="A1711">
            <v>1709</v>
          </cell>
          <cell r="B1711"/>
          <cell r="C1711"/>
          <cell r="D1711" t="str">
            <v>001fw000003CQA1AAO</v>
          </cell>
          <cell r="E1711" t="str">
            <v>R. K. STEEL</v>
          </cell>
          <cell r="F1711" t="str">
            <v>WEST BENGAL</v>
          </cell>
          <cell r="G1711" t="str">
            <v>JALPAIGURI</v>
          </cell>
          <cell r="H1711">
            <v>0</v>
          </cell>
          <cell r="I1711" t="str">
            <v>SILIGURI BUILDERS STORES</v>
          </cell>
          <cell r="J1711" t="str">
            <v>Abu Hossain</v>
          </cell>
          <cell r="K1711"/>
          <cell r="L1711" t="str">
            <v>001J100000VngoPIAR</v>
          </cell>
          <cell r="M1711" t="str">
            <v>East</v>
          </cell>
          <cell r="N1711">
            <v>735101</v>
          </cell>
          <cell r="O1711" t="str">
            <v>19AHIPB5626J1Z8</v>
          </cell>
          <cell r="P1711">
            <v>9733400456</v>
          </cell>
          <cell r="Q1711" t="str">
            <v>Jan'26</v>
          </cell>
          <cell r="R1711">
            <v>2026</v>
          </cell>
          <cell r="S1711"/>
          <cell r="T1711">
            <v>90</v>
          </cell>
          <cell r="U1711">
            <v>1.1111111111111112E-2</v>
          </cell>
          <cell r="V1711" t="str">
            <v>Challenger</v>
          </cell>
          <cell r="W1711"/>
          <cell r="X1711"/>
          <cell r="Y1711"/>
          <cell r="Z1711"/>
          <cell r="AA1711"/>
          <cell r="AB1711"/>
          <cell r="AC1711"/>
          <cell r="AD1711"/>
          <cell r="AE1711"/>
          <cell r="AF1711"/>
          <cell r="AG1711"/>
          <cell r="AH1711"/>
          <cell r="AI1711"/>
          <cell r="AJ1711"/>
          <cell r="AK1711"/>
          <cell r="AL1711"/>
          <cell r="AM1711"/>
          <cell r="AO1711"/>
          <cell r="AP1711"/>
          <cell r="AQ1711"/>
          <cell r="AR1711"/>
          <cell r="AS1711"/>
          <cell r="AU1711">
            <v>3</v>
          </cell>
          <cell r="AV1711"/>
          <cell r="AW1711" t="str">
            <v/>
          </cell>
        </row>
        <row r="1712">
          <cell r="A1712">
            <v>1710</v>
          </cell>
          <cell r="B1712"/>
          <cell r="C1712"/>
          <cell r="D1712" t="str">
            <v>001fw00000JKlpRAAT</v>
          </cell>
          <cell r="E1712" t="str">
            <v>KAPILDEO PRASAD</v>
          </cell>
          <cell r="F1712" t="str">
            <v>ODISHA</v>
          </cell>
          <cell r="G1712" t="str">
            <v>SUNDARGARH</v>
          </cell>
          <cell r="H1712">
            <v>0</v>
          </cell>
          <cell r="I1712" t="str">
            <v>SACHDEVA ISPAT PVT LTD</v>
          </cell>
          <cell r="J1712" t="str">
            <v>Papun Padhan</v>
          </cell>
          <cell r="K1712"/>
          <cell r="L1712" t="str">
            <v>C12823</v>
          </cell>
          <cell r="M1712" t="str">
            <v>Central</v>
          </cell>
          <cell r="N1712">
            <v>769001</v>
          </cell>
          <cell r="O1712" t="str">
            <v>21AADFK6119R1Z4</v>
          </cell>
          <cell r="P1712">
            <v>9437100983</v>
          </cell>
          <cell r="Q1712" t="str">
            <v>Jan'26</v>
          </cell>
          <cell r="R1712">
            <v>2026</v>
          </cell>
          <cell r="S1712"/>
          <cell r="T1712" t="str">
            <v/>
          </cell>
          <cell r="U1712">
            <v>0</v>
          </cell>
          <cell r="V1712" t="str">
            <v>Potential Not updated</v>
          </cell>
          <cell r="W1712"/>
          <cell r="X1712"/>
          <cell r="Y1712"/>
          <cell r="Z1712"/>
          <cell r="AA1712"/>
          <cell r="AB1712"/>
          <cell r="AC1712"/>
          <cell r="AD1712"/>
          <cell r="AE1712"/>
          <cell r="AF1712"/>
          <cell r="AG1712"/>
          <cell r="AH1712"/>
          <cell r="AI1712"/>
          <cell r="AJ1712"/>
          <cell r="AK1712"/>
          <cell r="AL1712"/>
          <cell r="AM1712"/>
          <cell r="AO1712"/>
          <cell r="AP1712"/>
          <cell r="AQ1712"/>
          <cell r="AR1712"/>
          <cell r="AS1712"/>
          <cell r="AU1712">
            <v>20</v>
          </cell>
          <cell r="AV1712"/>
          <cell r="AW1712" t="str">
            <v/>
          </cell>
        </row>
        <row r="1713">
          <cell r="A1713">
            <v>1711</v>
          </cell>
          <cell r="B1713"/>
          <cell r="C1713"/>
          <cell r="D1713" t="str">
            <v>001fw00000JEdt2AAD</v>
          </cell>
          <cell r="E1713" t="str">
            <v>M/S KRITI ENTERPRISES</v>
          </cell>
          <cell r="F1713" t="str">
            <v>BIHAR</v>
          </cell>
          <cell r="G1713" t="str">
            <v>GOPALGANJ</v>
          </cell>
          <cell r="H1713">
            <v>0</v>
          </cell>
          <cell r="I1713" t="str">
            <v>SUBH NEXTGEN PRIVATE LIMITED</v>
          </cell>
          <cell r="J1713" t="str">
            <v>Punit Kumar</v>
          </cell>
          <cell r="K1713"/>
          <cell r="L1713" t="str">
            <v>001J100000VmM42IAF</v>
          </cell>
          <cell r="M1713" t="str">
            <v>East</v>
          </cell>
          <cell r="N1713">
            <v>841437</v>
          </cell>
          <cell r="O1713" t="str">
            <v>10EWPPD1731Q1ZE</v>
          </cell>
          <cell r="P1713">
            <v>7363999977</v>
          </cell>
          <cell r="Q1713" t="str">
            <v>Jan'26</v>
          </cell>
          <cell r="R1713">
            <v>2026</v>
          </cell>
          <cell r="S1713"/>
          <cell r="T1713" t="str">
            <v/>
          </cell>
          <cell r="U1713">
            <v>0</v>
          </cell>
          <cell r="V1713" t="str">
            <v>Potential Not updated</v>
          </cell>
          <cell r="W1713"/>
          <cell r="X1713"/>
          <cell r="Y1713"/>
          <cell r="Z1713"/>
          <cell r="AA1713"/>
          <cell r="AB1713"/>
          <cell r="AC1713"/>
          <cell r="AD1713"/>
          <cell r="AE1713"/>
          <cell r="AF1713"/>
          <cell r="AG1713"/>
          <cell r="AH1713"/>
          <cell r="AI1713"/>
          <cell r="AJ1713"/>
          <cell r="AK1713"/>
          <cell r="AL1713"/>
          <cell r="AM1713"/>
          <cell r="AO1713"/>
          <cell r="AP1713"/>
          <cell r="AQ1713"/>
          <cell r="AR1713"/>
          <cell r="AS1713"/>
          <cell r="AU1713">
            <v>12</v>
          </cell>
          <cell r="AV1713"/>
          <cell r="AW1713" t="str">
            <v/>
          </cell>
        </row>
        <row r="1714">
          <cell r="A1714">
            <v>1712</v>
          </cell>
          <cell r="B1714"/>
          <cell r="C1714"/>
          <cell r="D1714" t="str">
            <v>001J100000TuCy9IAF</v>
          </cell>
          <cell r="E1714" t="str">
            <v>MAHAPATRA HARDWARE,FABRICATION AND SPARES</v>
          </cell>
          <cell r="F1714" t="str">
            <v>ODISHA</v>
          </cell>
          <cell r="G1714" t="str">
            <v>NABARANGPUR</v>
          </cell>
          <cell r="H1714" t="str">
            <v>Chandahandi</v>
          </cell>
          <cell r="I1714" t="str">
            <v>SACHDEVA ISPAT PVT LTD</v>
          </cell>
          <cell r="J1714" t="str">
            <v>Amit Behera</v>
          </cell>
          <cell r="K1714"/>
          <cell r="L1714" t="str">
            <v>C12823</v>
          </cell>
          <cell r="M1714" t="str">
            <v>Central</v>
          </cell>
          <cell r="N1714">
            <v>764077</v>
          </cell>
          <cell r="O1714" t="str">
            <v>21BGLPT9969B1ZY</v>
          </cell>
          <cell r="P1714">
            <v>9556624715</v>
          </cell>
          <cell r="Q1714" t="str">
            <v>Jan'26</v>
          </cell>
          <cell r="R1714">
            <v>2026</v>
          </cell>
          <cell r="S1714"/>
          <cell r="T1714">
            <v>50</v>
          </cell>
          <cell r="U1714">
            <v>0.02</v>
          </cell>
          <cell r="V1714" t="str">
            <v>Minor</v>
          </cell>
          <cell r="W1714"/>
          <cell r="X1714"/>
          <cell r="Y1714"/>
          <cell r="Z1714"/>
          <cell r="AA1714"/>
          <cell r="AB1714"/>
          <cell r="AC1714"/>
          <cell r="AD1714"/>
          <cell r="AE1714"/>
          <cell r="AF1714"/>
          <cell r="AG1714"/>
          <cell r="AH1714"/>
          <cell r="AI1714"/>
          <cell r="AJ1714"/>
          <cell r="AK1714"/>
          <cell r="AL1714"/>
          <cell r="AM1714"/>
          <cell r="AO1714"/>
          <cell r="AP1714"/>
          <cell r="AQ1714"/>
          <cell r="AR1714"/>
          <cell r="AS1714"/>
          <cell r="AU1714">
            <v>3</v>
          </cell>
          <cell r="AV1714"/>
          <cell r="AW1714" t="str">
            <v/>
          </cell>
        </row>
        <row r="1715">
          <cell r="A1715">
            <v>1713</v>
          </cell>
          <cell r="B1715"/>
          <cell r="C1715"/>
          <cell r="D1715" t="str">
            <v>001fw00000CkV5BAAV</v>
          </cell>
          <cell r="E1715" t="str">
            <v>SAJED TRADERS</v>
          </cell>
          <cell r="F1715" t="str">
            <v>WEST BENGAL</v>
          </cell>
          <cell r="G1715" t="str">
            <v>MALDAH</v>
          </cell>
          <cell r="H1715">
            <v>0</v>
          </cell>
          <cell r="I1715" t="str">
            <v>MAHESHWARI TRADERS</v>
          </cell>
          <cell r="J1715" t="str">
            <v>Partha Mondal</v>
          </cell>
          <cell r="K1715"/>
          <cell r="L1715" t="str">
            <v>001J100000Vo7AiIAJ</v>
          </cell>
          <cell r="M1715" t="str">
            <v>East</v>
          </cell>
          <cell r="N1715">
            <v>732206</v>
          </cell>
          <cell r="O1715" t="str">
            <v>19BFZPA4895L1ZE</v>
          </cell>
          <cell r="P1715">
            <v>9614259047</v>
          </cell>
          <cell r="Q1715" t="str">
            <v>Jan'26</v>
          </cell>
          <cell r="R1715">
            <v>2026</v>
          </cell>
          <cell r="S1715"/>
          <cell r="T1715">
            <v>25</v>
          </cell>
          <cell r="U1715">
            <v>0.04</v>
          </cell>
          <cell r="V1715" t="str">
            <v>Minor</v>
          </cell>
          <cell r="W1715"/>
          <cell r="X1715"/>
          <cell r="Y1715"/>
          <cell r="Z1715"/>
          <cell r="AA1715"/>
          <cell r="AB1715"/>
          <cell r="AC1715"/>
          <cell r="AD1715"/>
          <cell r="AE1715"/>
          <cell r="AF1715"/>
          <cell r="AG1715"/>
          <cell r="AH1715"/>
          <cell r="AI1715"/>
          <cell r="AJ1715"/>
          <cell r="AK1715"/>
          <cell r="AL1715"/>
          <cell r="AM1715"/>
          <cell r="AO1715"/>
          <cell r="AP1715"/>
          <cell r="AQ1715"/>
          <cell r="AR1715"/>
          <cell r="AS1715"/>
          <cell r="AU1715">
            <v>3</v>
          </cell>
          <cell r="AV1715"/>
          <cell r="AW1715" t="str">
            <v/>
          </cell>
        </row>
        <row r="1716">
          <cell r="A1716">
            <v>1714</v>
          </cell>
          <cell r="B1716"/>
          <cell r="C1716"/>
          <cell r="D1716" t="str">
            <v>001J1000005aGTBIA2</v>
          </cell>
          <cell r="E1716" t="str">
            <v>Bharat Traders</v>
          </cell>
          <cell r="F1716" t="str">
            <v>UTTAR PRADESH</v>
          </cell>
          <cell r="G1716" t="str">
            <v>PRAYAGRAJ</v>
          </cell>
          <cell r="H1716" t="str">
            <v>Allahabad **</v>
          </cell>
          <cell r="I1716" t="str">
            <v>GOBINDGARH IRON LLP</v>
          </cell>
          <cell r="J1716" t="str">
            <v>Mohd Ansari</v>
          </cell>
          <cell r="K1716"/>
          <cell r="L1716" t="str">
            <v>C12817</v>
          </cell>
          <cell r="M1716" t="str">
            <v>North</v>
          </cell>
          <cell r="N1716">
            <v>211001</v>
          </cell>
          <cell r="O1716" t="str">
            <v>09ADBXPG2167P1Z</v>
          </cell>
          <cell r="P1716">
            <v>8299028790</v>
          </cell>
          <cell r="Q1716" t="str">
            <v>Jan'26</v>
          </cell>
          <cell r="R1716">
            <v>2026</v>
          </cell>
          <cell r="S1716"/>
          <cell r="T1716">
            <v>40</v>
          </cell>
          <cell r="U1716">
            <v>4.1666666666666671E-2</v>
          </cell>
          <cell r="V1716" t="str">
            <v>Minor</v>
          </cell>
          <cell r="W1716"/>
          <cell r="X1716"/>
          <cell r="Y1716"/>
          <cell r="Z1716"/>
          <cell r="AA1716"/>
          <cell r="AB1716"/>
          <cell r="AC1716"/>
          <cell r="AD1716"/>
          <cell r="AE1716"/>
          <cell r="AF1716"/>
          <cell r="AG1716"/>
          <cell r="AH1716"/>
          <cell r="AI1716"/>
          <cell r="AJ1716"/>
          <cell r="AK1716"/>
          <cell r="AL1716"/>
          <cell r="AM1716"/>
          <cell r="AO1716"/>
          <cell r="AP1716"/>
          <cell r="AQ1716"/>
          <cell r="AR1716"/>
          <cell r="AS1716"/>
          <cell r="AU1716">
            <v>5</v>
          </cell>
          <cell r="AV1716"/>
          <cell r="AW1716" t="str">
            <v/>
          </cell>
        </row>
        <row r="1717">
          <cell r="A1717">
            <v>1715</v>
          </cell>
          <cell r="B1717"/>
          <cell r="C1717"/>
          <cell r="D1717" t="str">
            <v>001fw00000BFDcxAAH</v>
          </cell>
          <cell r="E1717" t="str">
            <v>PRASAD ENTERPRISE</v>
          </cell>
          <cell r="F1717" t="str">
            <v>WEST BENGAL</v>
          </cell>
          <cell r="G1717" t="str">
            <v>DARJEELING</v>
          </cell>
          <cell r="H1717">
            <v>0</v>
          </cell>
          <cell r="I1717" t="str">
            <v>SILIGURI BUILDERS STORES</v>
          </cell>
          <cell r="J1717" t="str">
            <v>Abu Hossain</v>
          </cell>
          <cell r="K1717"/>
          <cell r="L1717" t="str">
            <v>001J100000VngoPIAR</v>
          </cell>
          <cell r="M1717" t="str">
            <v>East</v>
          </cell>
          <cell r="N1717">
            <v>734003</v>
          </cell>
          <cell r="O1717" t="str">
            <v>19AGRPP4837F1ZT</v>
          </cell>
          <cell r="P1717">
            <v>9832678302</v>
          </cell>
          <cell r="Q1717" t="str">
            <v>Jan'26</v>
          </cell>
          <cell r="R1717">
            <v>2026</v>
          </cell>
          <cell r="S1717"/>
          <cell r="T1717">
            <v>25</v>
          </cell>
          <cell r="U1717">
            <v>0.17333333333333331</v>
          </cell>
          <cell r="V1717" t="str">
            <v>Friendly</v>
          </cell>
          <cell r="W1717"/>
          <cell r="X1717"/>
          <cell r="Y1717"/>
          <cell r="Z1717"/>
          <cell r="AA1717"/>
          <cell r="AB1717"/>
          <cell r="AC1717"/>
          <cell r="AD1717"/>
          <cell r="AE1717"/>
          <cell r="AF1717"/>
          <cell r="AG1717"/>
          <cell r="AH1717"/>
          <cell r="AI1717"/>
          <cell r="AJ1717"/>
          <cell r="AK1717"/>
          <cell r="AL1717"/>
          <cell r="AM1717"/>
          <cell r="AO1717"/>
          <cell r="AP1717"/>
          <cell r="AQ1717"/>
          <cell r="AR1717"/>
          <cell r="AS1717"/>
          <cell r="AU1717">
            <v>13</v>
          </cell>
          <cell r="AV1717"/>
          <cell r="AW1717" t="str">
            <v/>
          </cell>
        </row>
        <row r="1718">
          <cell r="A1718">
            <v>1716</v>
          </cell>
          <cell r="B1718"/>
          <cell r="C1718"/>
          <cell r="D1718" t="str">
            <v>001fw00000LOs83AAD</v>
          </cell>
          <cell r="E1718" t="str">
            <v>M/S CHAUDHRY ENTERPRISES</v>
          </cell>
          <cell r="F1718" t="str">
            <v>UTTARAKHAND</v>
          </cell>
          <cell r="G1718" t="str">
            <v>DEHRADUN</v>
          </cell>
          <cell r="H1718"/>
          <cell r="I1718" t="str">
            <v>SHIVA SALES INDIA CORPORATION</v>
          </cell>
          <cell r="J1718" t="str">
            <v>Ravi Kumar</v>
          </cell>
          <cell r="K1718"/>
          <cell r="L1718" t="str">
            <v>C12821</v>
          </cell>
          <cell r="M1718" t="str">
            <v>North</v>
          </cell>
          <cell r="N1718">
            <v>248001</v>
          </cell>
          <cell r="O1718" t="str">
            <v>05AESPC9468E1Z7</v>
          </cell>
          <cell r="P1718">
            <v>9719055075</v>
          </cell>
          <cell r="Q1718" t="str">
            <v>Feb'26</v>
          </cell>
          <cell r="R1718">
            <v>2026</v>
          </cell>
          <cell r="S1718"/>
          <cell r="T1718" t="str">
            <v/>
          </cell>
          <cell r="U1718">
            <v>0</v>
          </cell>
          <cell r="V1718"/>
          <cell r="W1718"/>
          <cell r="X1718"/>
          <cell r="Y1718"/>
          <cell r="Z1718"/>
          <cell r="AA1718"/>
          <cell r="AB1718"/>
          <cell r="AC1718"/>
          <cell r="AD1718"/>
          <cell r="AE1718"/>
          <cell r="AF1718"/>
          <cell r="AG1718"/>
          <cell r="AH1718"/>
          <cell r="AI1718"/>
          <cell r="AJ1718"/>
          <cell r="AK1718"/>
          <cell r="AL1718"/>
          <cell r="AM1718"/>
          <cell r="AO1718"/>
          <cell r="AP1718"/>
          <cell r="AQ1718"/>
          <cell r="AR1718"/>
          <cell r="AS1718"/>
          <cell r="AU1718"/>
          <cell r="AV1718">
            <v>2</v>
          </cell>
          <cell r="AW1718">
            <v>14</v>
          </cell>
        </row>
        <row r="1719">
          <cell r="A1719">
            <v>1717</v>
          </cell>
          <cell r="B1719"/>
          <cell r="C1719"/>
          <cell r="D1719" t="str">
            <v>001fw00000LSBe9AAH</v>
          </cell>
          <cell r="E1719" t="str">
            <v>SHIV TRADERS</v>
          </cell>
          <cell r="F1719" t="str">
            <v>UTTARAKHAND</v>
          </cell>
          <cell r="G1719" t="str">
            <v>DEHRADUN</v>
          </cell>
          <cell r="H1719"/>
          <cell r="I1719" t="str">
            <v>SHIVA SALES INDIA CORPORATION</v>
          </cell>
          <cell r="J1719" t="str">
            <v>Ravi Kumar</v>
          </cell>
          <cell r="K1719"/>
          <cell r="L1719" t="str">
            <v>C12821</v>
          </cell>
          <cell r="M1719" t="str">
            <v>North</v>
          </cell>
          <cell r="N1719">
            <v>248001</v>
          </cell>
          <cell r="O1719" t="str">
            <v>05FOHPS2695K2Z7</v>
          </cell>
          <cell r="P1719">
            <v>8273300525</v>
          </cell>
          <cell r="Q1719" t="str">
            <v>Feb'26</v>
          </cell>
          <cell r="R1719">
            <v>2026</v>
          </cell>
          <cell r="S1719"/>
          <cell r="T1719" t="str">
            <v/>
          </cell>
          <cell r="U1719">
            <v>0</v>
          </cell>
          <cell r="V1719"/>
          <cell r="W1719"/>
          <cell r="X1719"/>
          <cell r="Y1719"/>
          <cell r="Z1719"/>
          <cell r="AA1719"/>
          <cell r="AB1719"/>
          <cell r="AC1719"/>
          <cell r="AD1719"/>
          <cell r="AE1719"/>
          <cell r="AF1719"/>
          <cell r="AG1719"/>
          <cell r="AH1719"/>
          <cell r="AI1719"/>
          <cell r="AJ1719"/>
          <cell r="AK1719"/>
          <cell r="AL1719"/>
          <cell r="AM1719"/>
          <cell r="AO1719"/>
          <cell r="AP1719"/>
          <cell r="AQ1719"/>
          <cell r="AR1719"/>
          <cell r="AS1719"/>
          <cell r="AU1719"/>
          <cell r="AV1719">
            <v>8</v>
          </cell>
          <cell r="AW1719" t="str">
            <v/>
          </cell>
        </row>
        <row r="1720">
          <cell r="A1720">
            <v>1718</v>
          </cell>
          <cell r="B1720"/>
          <cell r="C1720"/>
          <cell r="D1720" t="str">
            <v>001J100000RyExzIAF</v>
          </cell>
          <cell r="E1720" t="str">
            <v>M/S SUDHIR IRON STORE</v>
          </cell>
          <cell r="F1720" t="str">
            <v>UTTARAKHAND</v>
          </cell>
          <cell r="G1720" t="str">
            <v>DEHRADUN</v>
          </cell>
          <cell r="H1720"/>
          <cell r="I1720" t="str">
            <v>SHIVA SALES INDIA CORPORATION</v>
          </cell>
          <cell r="J1720" t="str">
            <v>Ravi Kumar</v>
          </cell>
          <cell r="K1720"/>
          <cell r="L1720" t="str">
            <v>C12821</v>
          </cell>
          <cell r="M1720" t="str">
            <v>North</v>
          </cell>
          <cell r="N1720">
            <v>249201</v>
          </cell>
          <cell r="O1720" t="str">
            <v>05ACOFS7736B1ZZ</v>
          </cell>
          <cell r="P1720">
            <v>8800542900</v>
          </cell>
          <cell r="Q1720" t="str">
            <v>Feb'26</v>
          </cell>
          <cell r="R1720">
            <v>2026</v>
          </cell>
          <cell r="S1720"/>
          <cell r="T1720">
            <v>150</v>
          </cell>
          <cell r="U1720">
            <v>2.6666666666666668E-2</v>
          </cell>
          <cell r="V1720"/>
          <cell r="W1720"/>
          <cell r="X1720"/>
          <cell r="Y1720"/>
          <cell r="Z1720"/>
          <cell r="AA1720"/>
          <cell r="AB1720"/>
          <cell r="AC1720"/>
          <cell r="AD1720"/>
          <cell r="AE1720"/>
          <cell r="AF1720"/>
          <cell r="AG1720"/>
          <cell r="AH1720"/>
          <cell r="AI1720"/>
          <cell r="AJ1720"/>
          <cell r="AK1720"/>
          <cell r="AL1720"/>
          <cell r="AM1720"/>
          <cell r="AO1720"/>
          <cell r="AP1720"/>
          <cell r="AQ1720"/>
          <cell r="AR1720"/>
          <cell r="AS1720"/>
          <cell r="AU1720"/>
          <cell r="AV1720">
            <v>12</v>
          </cell>
          <cell r="AW1720" t="str">
            <v/>
          </cell>
        </row>
        <row r="1721">
          <cell r="A1721">
            <v>1719</v>
          </cell>
          <cell r="B1721"/>
          <cell r="C1721"/>
          <cell r="D1721" t="str">
            <v>0015g00001gv4pdAAA</v>
          </cell>
          <cell r="E1721" t="str">
            <v>M/S SHRI GANPATI STEELS</v>
          </cell>
          <cell r="F1721" t="str">
            <v>UTTARAKHAND</v>
          </cell>
          <cell r="G1721" t="str">
            <v>UDAM SINGH NAGAR</v>
          </cell>
          <cell r="H1721"/>
          <cell r="I1721" t="str">
            <v>SHIVA SALES INDIA CORPORATION</v>
          </cell>
          <cell r="J1721" t="str">
            <v>Manoj Yadav</v>
          </cell>
          <cell r="K1721"/>
          <cell r="L1721" t="str">
            <v>C12821</v>
          </cell>
          <cell r="M1721" t="str">
            <v>North</v>
          </cell>
          <cell r="N1721">
            <v>263153</v>
          </cell>
          <cell r="O1721" t="str">
            <v>05BXHPK9419A1ZN</v>
          </cell>
          <cell r="P1721">
            <v>9639233000</v>
          </cell>
          <cell r="Q1721" t="str">
            <v>Feb'26</v>
          </cell>
          <cell r="R1721">
            <v>2026</v>
          </cell>
          <cell r="S1721"/>
          <cell r="T1721">
            <v>160</v>
          </cell>
          <cell r="U1721">
            <v>8.5416666666666669E-2</v>
          </cell>
          <cell r="V1721"/>
          <cell r="W1721"/>
          <cell r="X1721"/>
          <cell r="Y1721"/>
          <cell r="Z1721"/>
          <cell r="AA1721"/>
          <cell r="AB1721"/>
          <cell r="AC1721"/>
          <cell r="AD1721"/>
          <cell r="AE1721"/>
          <cell r="AF1721"/>
          <cell r="AG1721"/>
          <cell r="AH1721"/>
          <cell r="AI1721"/>
          <cell r="AJ1721"/>
          <cell r="AK1721"/>
          <cell r="AL1721"/>
          <cell r="AM1721"/>
          <cell r="AO1721"/>
          <cell r="AP1721"/>
          <cell r="AQ1721"/>
          <cell r="AR1721"/>
          <cell r="AS1721"/>
          <cell r="AU1721"/>
          <cell r="AV1721">
            <v>41</v>
          </cell>
          <cell r="AW1721" t="str">
            <v/>
          </cell>
        </row>
        <row r="1722">
          <cell r="A1722">
            <v>1720</v>
          </cell>
          <cell r="B1722"/>
          <cell r="C1722"/>
          <cell r="D1722" t="str">
            <v>0015g00001UBHmCAAX</v>
          </cell>
          <cell r="E1722" t="str">
            <v>Kukreti Steels</v>
          </cell>
          <cell r="F1722" t="str">
            <v>UTTARAKHAND</v>
          </cell>
          <cell r="G1722" t="str">
            <v>PAURI GARHWAL</v>
          </cell>
          <cell r="H1722"/>
          <cell r="I1722" t="str">
            <v>SHIVA SALES INDIA CORPORATION</v>
          </cell>
          <cell r="J1722" t="str">
            <v>Ravi Kumar</v>
          </cell>
          <cell r="K1722"/>
          <cell r="L1722" t="str">
            <v>C12821</v>
          </cell>
          <cell r="M1722" t="str">
            <v>North</v>
          </cell>
          <cell r="N1722">
            <v>246149</v>
          </cell>
          <cell r="O1722">
            <v>0</v>
          </cell>
          <cell r="P1722">
            <v>9719204838</v>
          </cell>
          <cell r="Q1722" t="str">
            <v>Feb'26</v>
          </cell>
          <cell r="R1722">
            <v>2026</v>
          </cell>
          <cell r="S1722"/>
          <cell r="T1722" t="str">
            <v/>
          </cell>
          <cell r="U1722">
            <v>0</v>
          </cell>
          <cell r="V1722"/>
          <cell r="W1722"/>
          <cell r="X1722"/>
          <cell r="Y1722"/>
          <cell r="Z1722"/>
          <cell r="AA1722"/>
          <cell r="AB1722"/>
          <cell r="AC1722"/>
          <cell r="AD1722"/>
          <cell r="AE1722"/>
          <cell r="AF1722"/>
          <cell r="AG1722"/>
          <cell r="AH1722"/>
          <cell r="AI1722"/>
          <cell r="AJ1722"/>
          <cell r="AK1722"/>
          <cell r="AL1722"/>
          <cell r="AM1722"/>
          <cell r="AO1722"/>
          <cell r="AP1722"/>
          <cell r="AQ1722"/>
          <cell r="AR1722"/>
          <cell r="AS1722"/>
          <cell r="AU1722"/>
          <cell r="AV1722">
            <v>5</v>
          </cell>
          <cell r="AW1722" t="str">
            <v/>
          </cell>
        </row>
        <row r="1723">
          <cell r="A1723">
            <v>1721</v>
          </cell>
          <cell r="B1723"/>
          <cell r="C1723"/>
          <cell r="D1723" t="str">
            <v>001J100000VmuFbIAJ</v>
          </cell>
          <cell r="E1723" t="str">
            <v>SHREE SAI TRADERS</v>
          </cell>
          <cell r="F1723" t="str">
            <v>ODISHA</v>
          </cell>
          <cell r="G1723" t="str">
            <v>KORAPUT</v>
          </cell>
          <cell r="H1723"/>
          <cell r="I1723" t="str">
            <v>SACHDEVA ISPAT PVT LTD</v>
          </cell>
          <cell r="J1723" t="str">
            <v>Amit Behera</v>
          </cell>
          <cell r="K1723"/>
          <cell r="L1723" t="str">
            <v>C12823</v>
          </cell>
          <cell r="M1723" t="str">
            <v>North</v>
          </cell>
          <cell r="N1723">
            <v>764056</v>
          </cell>
          <cell r="O1723" t="str">
            <v>21CBTPD8311F1ZX</v>
          </cell>
          <cell r="P1723">
            <v>8249050005</v>
          </cell>
          <cell r="Q1723" t="str">
            <v>Feb'26</v>
          </cell>
          <cell r="R1723">
            <v>2026</v>
          </cell>
          <cell r="S1723"/>
          <cell r="T1723">
            <v>100</v>
          </cell>
          <cell r="U1723">
            <v>0.01</v>
          </cell>
          <cell r="V1723"/>
          <cell r="W1723"/>
          <cell r="X1723"/>
          <cell r="Y1723"/>
          <cell r="Z1723"/>
          <cell r="AA1723"/>
          <cell r="AB1723"/>
          <cell r="AC1723"/>
          <cell r="AD1723"/>
          <cell r="AE1723"/>
          <cell r="AF1723"/>
          <cell r="AG1723"/>
          <cell r="AH1723"/>
          <cell r="AI1723"/>
          <cell r="AJ1723"/>
          <cell r="AK1723"/>
          <cell r="AL1723"/>
          <cell r="AM1723"/>
          <cell r="AO1723"/>
          <cell r="AP1723"/>
          <cell r="AQ1723"/>
          <cell r="AR1723"/>
          <cell r="AS1723"/>
          <cell r="AU1723"/>
          <cell r="AV1723">
            <v>3</v>
          </cell>
          <cell r="AW1723">
            <v>3</v>
          </cell>
        </row>
        <row r="1724">
          <cell r="A1724">
            <v>1722</v>
          </cell>
          <cell r="B1724"/>
          <cell r="C1724"/>
          <cell r="D1724" t="str">
            <v>0015g00001V9yuBAAR</v>
          </cell>
          <cell r="E1724" t="str">
            <v>RAJINDRA STEELS</v>
          </cell>
          <cell r="F1724" t="str">
            <v>DELHI</v>
          </cell>
          <cell r="G1724" t="str">
            <v>WEST</v>
          </cell>
          <cell r="H1724"/>
          <cell r="I1724" t="str">
            <v>MAHENDRA STEELS</v>
          </cell>
          <cell r="J1724" t="str">
            <v>Aman kumar</v>
          </cell>
          <cell r="K1724"/>
          <cell r="L1724" t="str">
            <v>C12832</v>
          </cell>
          <cell r="M1724" t="str">
            <v>North</v>
          </cell>
          <cell r="N1724">
            <v>110027</v>
          </cell>
          <cell r="O1724" t="str">
            <v>07AAEFR1395M1ZS</v>
          </cell>
          <cell r="P1724">
            <v>9871093330</v>
          </cell>
          <cell r="Q1724" t="str">
            <v>Feb'26</v>
          </cell>
          <cell r="R1724">
            <v>2026</v>
          </cell>
          <cell r="S1724"/>
          <cell r="T1724">
            <v>200</v>
          </cell>
          <cell r="U1724">
            <v>5.6933333333333322E-2</v>
          </cell>
          <cell r="V1724"/>
          <cell r="W1724"/>
          <cell r="X1724"/>
          <cell r="Y1724"/>
          <cell r="Z1724"/>
          <cell r="AA1724"/>
          <cell r="AB1724"/>
          <cell r="AC1724"/>
          <cell r="AD1724"/>
          <cell r="AE1724"/>
          <cell r="AF1724"/>
          <cell r="AG1724"/>
          <cell r="AH1724"/>
          <cell r="AI1724"/>
          <cell r="AJ1724"/>
          <cell r="AK1724"/>
          <cell r="AL1724"/>
          <cell r="AM1724"/>
          <cell r="AO1724"/>
          <cell r="AP1724"/>
          <cell r="AQ1724"/>
          <cell r="AR1724"/>
          <cell r="AS1724"/>
          <cell r="AU1724"/>
          <cell r="AV1724">
            <v>34.159999999999997</v>
          </cell>
          <cell r="AW1724">
            <v>16</v>
          </cell>
        </row>
        <row r="1725">
          <cell r="A1725">
            <v>1723</v>
          </cell>
          <cell r="B1725"/>
          <cell r="C1725"/>
          <cell r="D1725" t="str">
            <v>001J1000003mJNtIAM</v>
          </cell>
          <cell r="E1725" t="str">
            <v>ADRASH LOHA BHANDAR</v>
          </cell>
          <cell r="F1725" t="str">
            <v>UTTAR PRADESH</v>
          </cell>
          <cell r="G1725" t="str">
            <v>MAHOBA</v>
          </cell>
          <cell r="H1725"/>
          <cell r="I1725" t="str">
            <v>SHREE LAKSHMAN ROLLING MILL (INDIA) LLP</v>
          </cell>
          <cell r="J1725" t="str">
            <v>Saurabh singh</v>
          </cell>
          <cell r="K1725"/>
          <cell r="L1725" t="str">
            <v>C12815</v>
          </cell>
          <cell r="M1725" t="str">
            <v>North</v>
          </cell>
          <cell r="N1725">
            <v>210427</v>
          </cell>
          <cell r="O1725" t="str">
            <v>09AKTPG1218K1ZW</v>
          </cell>
          <cell r="P1725">
            <v>8090366624</v>
          </cell>
          <cell r="Q1725" t="str">
            <v>Feb'26</v>
          </cell>
          <cell r="R1725">
            <v>2026</v>
          </cell>
          <cell r="S1725"/>
          <cell r="T1725">
            <v>120</v>
          </cell>
          <cell r="U1725">
            <v>2.1666666666666667E-2</v>
          </cell>
          <cell r="V1725"/>
          <cell r="W1725"/>
          <cell r="X1725"/>
          <cell r="Y1725"/>
          <cell r="Z1725"/>
          <cell r="AA1725"/>
          <cell r="AB1725"/>
          <cell r="AC1725"/>
          <cell r="AD1725"/>
          <cell r="AE1725"/>
          <cell r="AF1725"/>
          <cell r="AG1725"/>
          <cell r="AH1725"/>
          <cell r="AI1725"/>
          <cell r="AJ1725"/>
          <cell r="AK1725"/>
          <cell r="AL1725"/>
          <cell r="AM1725"/>
          <cell r="AO1725"/>
          <cell r="AP1725"/>
          <cell r="AQ1725"/>
          <cell r="AR1725"/>
          <cell r="AS1725"/>
          <cell r="AU1725"/>
          <cell r="AV1725">
            <v>7.8</v>
          </cell>
          <cell r="AW1725" t="str">
            <v/>
          </cell>
        </row>
        <row r="1726">
          <cell r="A1726">
            <v>1724</v>
          </cell>
          <cell r="B1726"/>
          <cell r="C1726"/>
          <cell r="D1726" t="str">
            <v>001J1000009H3cAIAS</v>
          </cell>
          <cell r="E1726" t="str">
            <v>S.B.STEELS</v>
          </cell>
          <cell r="F1726" t="str">
            <v>PUNJAB</v>
          </cell>
          <cell r="G1726" t="str">
            <v>LUDHIANA</v>
          </cell>
          <cell r="H1726"/>
          <cell r="I1726" t="str">
            <v>PAL CEMENT AND STEEL PVT. LTD.</v>
          </cell>
          <cell r="J1726" t="str">
            <v>Abhishek Wadhwa</v>
          </cell>
          <cell r="K1726"/>
          <cell r="L1726" t="str">
            <v>C12827</v>
          </cell>
          <cell r="M1726" t="str">
            <v>North</v>
          </cell>
          <cell r="N1726">
            <v>141003</v>
          </cell>
          <cell r="O1726" t="str">
            <v>03AARPC6874H1ZI</v>
          </cell>
          <cell r="P1726">
            <v>9872710101</v>
          </cell>
          <cell r="Q1726" t="str">
            <v>Feb'26</v>
          </cell>
          <cell r="R1726">
            <v>2026</v>
          </cell>
          <cell r="S1726"/>
          <cell r="T1726">
            <v>70</v>
          </cell>
          <cell r="U1726">
            <v>6.6571428571428573E-2</v>
          </cell>
          <cell r="V1726"/>
          <cell r="W1726"/>
          <cell r="X1726"/>
          <cell r="Y1726"/>
          <cell r="Z1726"/>
          <cell r="AA1726"/>
          <cell r="AB1726"/>
          <cell r="AC1726"/>
          <cell r="AD1726"/>
          <cell r="AE1726"/>
          <cell r="AF1726"/>
          <cell r="AG1726"/>
          <cell r="AH1726"/>
          <cell r="AI1726"/>
          <cell r="AJ1726"/>
          <cell r="AK1726"/>
          <cell r="AL1726"/>
          <cell r="AM1726"/>
          <cell r="AO1726"/>
          <cell r="AP1726"/>
          <cell r="AQ1726"/>
          <cell r="AR1726"/>
          <cell r="AS1726"/>
          <cell r="AU1726"/>
          <cell r="AV1726">
            <v>13.98</v>
          </cell>
          <cell r="AW1726" t="str">
            <v/>
          </cell>
        </row>
        <row r="1727">
          <cell r="A1727">
            <v>1725</v>
          </cell>
          <cell r="B1727"/>
          <cell r="C1727"/>
          <cell r="D1727" t="str">
            <v>0015g00001f9CDiAAM</v>
          </cell>
          <cell r="E1727" t="str">
            <v>Deepak Building Material Supplier</v>
          </cell>
          <cell r="F1727" t="str">
            <v>UTTAR PRADESH</v>
          </cell>
          <cell r="G1727" t="str">
            <v>GAUTAM BUDDHA NAGAR</v>
          </cell>
          <cell r="H1727"/>
          <cell r="I1727" t="str">
            <v>SHASHI STEELS CORPORATION</v>
          </cell>
          <cell r="J1727" t="str">
            <v>Abhijeet Biswas</v>
          </cell>
          <cell r="K1727"/>
          <cell r="L1727" t="str">
            <v>C12816</v>
          </cell>
          <cell r="M1727" t="str">
            <v>North</v>
          </cell>
          <cell r="N1727">
            <v>203201</v>
          </cell>
          <cell r="O1727" t="str">
            <v>09AXEPAl4536B1Z</v>
          </cell>
          <cell r="P1727">
            <v>8650025675</v>
          </cell>
          <cell r="Q1727" t="str">
            <v>Feb'26</v>
          </cell>
          <cell r="R1727">
            <v>2026</v>
          </cell>
          <cell r="S1727"/>
          <cell r="T1727">
            <v>100</v>
          </cell>
          <cell r="U1727">
            <v>7.0666666666666664E-3</v>
          </cell>
          <cell r="V1727"/>
          <cell r="W1727"/>
          <cell r="X1727"/>
          <cell r="Y1727"/>
          <cell r="Z1727"/>
          <cell r="AA1727"/>
          <cell r="AB1727"/>
          <cell r="AC1727"/>
          <cell r="AD1727"/>
          <cell r="AE1727"/>
          <cell r="AF1727"/>
          <cell r="AG1727"/>
          <cell r="AH1727"/>
          <cell r="AI1727"/>
          <cell r="AJ1727"/>
          <cell r="AK1727"/>
          <cell r="AL1727"/>
          <cell r="AM1727"/>
          <cell r="AO1727"/>
          <cell r="AP1727"/>
          <cell r="AQ1727"/>
          <cell r="AR1727"/>
          <cell r="AS1727"/>
          <cell r="AU1727"/>
          <cell r="AV1727">
            <v>2.12</v>
          </cell>
          <cell r="AW1727" t="str">
            <v/>
          </cell>
        </row>
        <row r="1728">
          <cell r="A1728">
            <v>1726</v>
          </cell>
          <cell r="B1728"/>
          <cell r="C1728"/>
          <cell r="D1728" t="str">
            <v>0015g00001VC6UfAAL</v>
          </cell>
          <cell r="E1728" t="str">
            <v>Singhal Traders</v>
          </cell>
          <cell r="F1728" t="str">
            <v>UTTAR PRADESH</v>
          </cell>
          <cell r="G1728" t="str">
            <v>GAUTAM BUDDHA NAGAR</v>
          </cell>
          <cell r="H1728"/>
          <cell r="I1728" t="str">
            <v>SHASHI STEELS CORPORATION</v>
          </cell>
          <cell r="J1728" t="str">
            <v>Abhijeet Biswas</v>
          </cell>
          <cell r="K1728"/>
          <cell r="L1728" t="str">
            <v>C12816</v>
          </cell>
          <cell r="M1728" t="str">
            <v>North</v>
          </cell>
          <cell r="N1728">
            <v>201309</v>
          </cell>
          <cell r="O1728" t="str">
            <v>09BCFPK7600A1Z1</v>
          </cell>
          <cell r="P1728">
            <v>9899481210</v>
          </cell>
          <cell r="Q1728" t="str">
            <v>Feb'26</v>
          </cell>
          <cell r="R1728">
            <v>2026</v>
          </cell>
          <cell r="S1728"/>
          <cell r="T1728">
            <v>100</v>
          </cell>
          <cell r="U1728">
            <v>1.2166666666666666E-2</v>
          </cell>
          <cell r="V1728"/>
          <cell r="W1728"/>
          <cell r="X1728"/>
          <cell r="Y1728"/>
          <cell r="Z1728"/>
          <cell r="AA1728"/>
          <cell r="AB1728"/>
          <cell r="AC1728"/>
          <cell r="AD1728"/>
          <cell r="AE1728"/>
          <cell r="AF1728"/>
          <cell r="AG1728"/>
          <cell r="AH1728"/>
          <cell r="AI1728"/>
          <cell r="AJ1728"/>
          <cell r="AK1728"/>
          <cell r="AL1728"/>
          <cell r="AM1728"/>
          <cell r="AO1728"/>
          <cell r="AP1728"/>
          <cell r="AQ1728"/>
          <cell r="AR1728"/>
          <cell r="AS1728"/>
          <cell r="AU1728"/>
          <cell r="AV1728">
            <v>3.65</v>
          </cell>
          <cell r="AW1728" t="str">
            <v/>
          </cell>
        </row>
        <row r="1729">
          <cell r="A1729">
            <v>1727</v>
          </cell>
          <cell r="B1729"/>
          <cell r="C1729"/>
          <cell r="D1729" t="str">
            <v>0015g00001eg0wiAAA</v>
          </cell>
          <cell r="E1729" t="str">
            <v>M/s Surya Kumar Sanjay Kumar</v>
          </cell>
          <cell r="F1729" t="str">
            <v>UTTAR PRADESH</v>
          </cell>
          <cell r="G1729" t="str">
            <v>GHAZIABAD</v>
          </cell>
          <cell r="H1729"/>
          <cell r="I1729" t="str">
            <v>SHASHI STEELS CORPORATION</v>
          </cell>
          <cell r="J1729" t="str">
            <v>SHIV KUMAR</v>
          </cell>
          <cell r="K1729"/>
          <cell r="L1729" t="str">
            <v>C12816</v>
          </cell>
          <cell r="M1729" t="str">
            <v>North</v>
          </cell>
          <cell r="N1729">
            <v>245011</v>
          </cell>
          <cell r="O1729" t="str">
            <v>09CBMPK3136Q1ZZ</v>
          </cell>
          <cell r="P1729">
            <v>9837331389</v>
          </cell>
          <cell r="Q1729" t="str">
            <v>Feb'26</v>
          </cell>
          <cell r="R1729">
            <v>2026</v>
          </cell>
          <cell r="S1729"/>
          <cell r="T1729">
            <v>150</v>
          </cell>
          <cell r="U1729">
            <v>1.4333333333333333E-2</v>
          </cell>
          <cell r="V1729"/>
          <cell r="W1729"/>
          <cell r="X1729"/>
          <cell r="Y1729"/>
          <cell r="Z1729"/>
          <cell r="AA1729"/>
          <cell r="AB1729"/>
          <cell r="AC1729"/>
          <cell r="AD1729"/>
          <cell r="AE1729"/>
          <cell r="AF1729"/>
          <cell r="AG1729"/>
          <cell r="AH1729"/>
          <cell r="AI1729"/>
          <cell r="AJ1729"/>
          <cell r="AK1729"/>
          <cell r="AL1729"/>
          <cell r="AM1729"/>
          <cell r="AO1729"/>
          <cell r="AP1729"/>
          <cell r="AQ1729"/>
          <cell r="AR1729"/>
          <cell r="AS1729"/>
          <cell r="AU1729"/>
          <cell r="AV1729">
            <v>6.45</v>
          </cell>
          <cell r="AW1729" t="str">
            <v/>
          </cell>
        </row>
        <row r="1730">
          <cell r="A1730">
            <v>1728</v>
          </cell>
          <cell r="B1730"/>
          <cell r="C1730"/>
          <cell r="D1730" t="str">
            <v>001fw00000LT0K1AAL</v>
          </cell>
          <cell r="E1730" t="str">
            <v>SHRI SHYAM STEELS</v>
          </cell>
          <cell r="F1730" t="str">
            <v>PUNJAB</v>
          </cell>
          <cell r="G1730" t="str">
            <v>MALERKOTLA</v>
          </cell>
          <cell r="H1730"/>
          <cell r="I1730" t="str">
            <v>PAL CEMENT AND STEEL PVT. LTD.</v>
          </cell>
          <cell r="J1730" t="str">
            <v>Abhishek Wadhwa</v>
          </cell>
          <cell r="K1730"/>
          <cell r="L1730" t="str">
            <v>C12827</v>
          </cell>
          <cell r="M1730" t="str">
            <v>North</v>
          </cell>
          <cell r="N1730">
            <v>148021</v>
          </cell>
          <cell r="O1730" t="str">
            <v>03ATMPR9807M1ZZ</v>
          </cell>
          <cell r="P1730">
            <v>9878429678</v>
          </cell>
          <cell r="Q1730" t="str">
            <v>Feb'26</v>
          </cell>
          <cell r="R1730">
            <v>2026</v>
          </cell>
          <cell r="S1730"/>
          <cell r="T1730" t="str">
            <v/>
          </cell>
          <cell r="U1730">
            <v>0</v>
          </cell>
          <cell r="V1730"/>
          <cell r="W1730"/>
          <cell r="X1730"/>
          <cell r="Y1730"/>
          <cell r="Z1730"/>
          <cell r="AA1730"/>
          <cell r="AB1730"/>
          <cell r="AC1730"/>
          <cell r="AD1730"/>
          <cell r="AE1730"/>
          <cell r="AF1730"/>
          <cell r="AG1730"/>
          <cell r="AH1730"/>
          <cell r="AI1730"/>
          <cell r="AJ1730"/>
          <cell r="AK1730"/>
          <cell r="AL1730"/>
          <cell r="AM1730"/>
          <cell r="AO1730"/>
          <cell r="AP1730"/>
          <cell r="AQ1730"/>
          <cell r="AR1730"/>
          <cell r="AS1730"/>
          <cell r="AU1730"/>
          <cell r="AV1730">
            <v>5</v>
          </cell>
          <cell r="AW1730" t="str">
            <v/>
          </cell>
        </row>
        <row r="1731">
          <cell r="A1731">
            <v>1729</v>
          </cell>
          <cell r="B1731"/>
          <cell r="C1731"/>
          <cell r="D1731" t="str">
            <v>001fw00000KBuWQAA1</v>
          </cell>
          <cell r="E1731" t="str">
            <v>SATYA NARAIN HARI KRISHAN &amp; CO.</v>
          </cell>
          <cell r="F1731" t="str">
            <v>UTTAR PRADESH</v>
          </cell>
          <cell r="G1731" t="str">
            <v>BAREILLY</v>
          </cell>
          <cell r="H1731"/>
          <cell r="I1731" t="str">
            <v>Khandelwal Associates</v>
          </cell>
          <cell r="J1731" t="str">
            <v>SHIV KUMAR</v>
          </cell>
          <cell r="K1731"/>
          <cell r="L1731" t="str">
            <v>C12818</v>
          </cell>
          <cell r="M1731" t="str">
            <v>North</v>
          </cell>
          <cell r="N1731">
            <v>243001</v>
          </cell>
          <cell r="O1731" t="str">
            <v>09AEQPA1352R1Z1</v>
          </cell>
          <cell r="P1731">
            <v>8077754345</v>
          </cell>
          <cell r="Q1731" t="str">
            <v>Feb'26</v>
          </cell>
          <cell r="R1731">
            <v>2026</v>
          </cell>
          <cell r="S1731"/>
          <cell r="T1731" t="str">
            <v/>
          </cell>
          <cell r="U1731">
            <v>0</v>
          </cell>
          <cell r="V1731"/>
          <cell r="W1731"/>
          <cell r="X1731"/>
          <cell r="Y1731"/>
          <cell r="Z1731"/>
          <cell r="AA1731"/>
          <cell r="AB1731"/>
          <cell r="AC1731"/>
          <cell r="AD1731"/>
          <cell r="AE1731"/>
          <cell r="AF1731"/>
          <cell r="AG1731"/>
          <cell r="AH1731"/>
          <cell r="AI1731"/>
          <cell r="AJ1731"/>
          <cell r="AK1731"/>
          <cell r="AL1731"/>
          <cell r="AM1731"/>
          <cell r="AO1731"/>
          <cell r="AP1731"/>
          <cell r="AQ1731"/>
          <cell r="AR1731"/>
          <cell r="AS1731"/>
          <cell r="AU1731"/>
          <cell r="AV1731">
            <v>30.22</v>
          </cell>
          <cell r="AW1731">
            <v>5</v>
          </cell>
        </row>
        <row r="1732">
          <cell r="A1732">
            <v>1730</v>
          </cell>
          <cell r="B1732"/>
          <cell r="C1732"/>
          <cell r="D1732" t="str">
            <v>001fw00000L1b35AAB</v>
          </cell>
          <cell r="E1732" t="str">
            <v>M/S  KAVYA TRADERS</v>
          </cell>
          <cell r="F1732" t="str">
            <v>UTTAR PRADESH</v>
          </cell>
          <cell r="G1732" t="str">
            <v>BAREILLY</v>
          </cell>
          <cell r="H1732"/>
          <cell r="I1732" t="str">
            <v>Khandelwal Associates</v>
          </cell>
          <cell r="J1732" t="str">
            <v>SHIV KUMAR</v>
          </cell>
          <cell r="K1732"/>
          <cell r="L1732" t="str">
            <v>C12818</v>
          </cell>
          <cell r="M1732" t="str">
            <v>North</v>
          </cell>
          <cell r="N1732">
            <v>243502</v>
          </cell>
          <cell r="O1732" t="str">
            <v>09AXDPA2304D1ZA</v>
          </cell>
          <cell r="P1732">
            <v>7417225913</v>
          </cell>
          <cell r="Q1732" t="str">
            <v>Feb'26</v>
          </cell>
          <cell r="R1732">
            <v>2026</v>
          </cell>
          <cell r="S1732"/>
          <cell r="T1732" t="str">
            <v/>
          </cell>
          <cell r="U1732">
            <v>0</v>
          </cell>
          <cell r="V1732"/>
          <cell r="W1732"/>
          <cell r="X1732"/>
          <cell r="Y1732"/>
          <cell r="Z1732"/>
          <cell r="AA1732"/>
          <cell r="AB1732"/>
          <cell r="AC1732"/>
          <cell r="AD1732"/>
          <cell r="AE1732"/>
          <cell r="AF1732"/>
          <cell r="AG1732"/>
          <cell r="AH1732"/>
          <cell r="AI1732"/>
          <cell r="AJ1732"/>
          <cell r="AK1732"/>
          <cell r="AL1732"/>
          <cell r="AM1732"/>
          <cell r="AO1732"/>
          <cell r="AP1732"/>
          <cell r="AQ1732"/>
          <cell r="AR1732"/>
          <cell r="AS1732"/>
          <cell r="AU1732"/>
          <cell r="AV1732">
            <v>103.99</v>
          </cell>
          <cell r="AW1732">
            <v>187</v>
          </cell>
        </row>
        <row r="1733">
          <cell r="A1733">
            <v>1731</v>
          </cell>
          <cell r="B1733"/>
          <cell r="C1733"/>
          <cell r="D1733" t="str">
            <v>0015g00001UBHaNAAX</v>
          </cell>
          <cell r="E1733" t="str">
            <v>MAHASHAKTI STEELS</v>
          </cell>
          <cell r="F1733" t="str">
            <v>HARYANA</v>
          </cell>
          <cell r="G1733" t="str">
            <v>GURUGRAM</v>
          </cell>
          <cell r="H1733"/>
          <cell r="I1733" t="str">
            <v>NIKUNJ UDYOG</v>
          </cell>
          <cell r="J1733" t="str">
            <v>Shiv Shankar Sharma</v>
          </cell>
          <cell r="K1733"/>
          <cell r="L1733" t="str">
            <v>C12828</v>
          </cell>
          <cell r="M1733" t="str">
            <v>North</v>
          </cell>
          <cell r="N1733">
            <v>122001</v>
          </cell>
          <cell r="O1733" t="str">
            <v>06ASMPS2642E1ZO</v>
          </cell>
          <cell r="P1733">
            <v>8586943431</v>
          </cell>
          <cell r="Q1733" t="str">
            <v>Feb'26</v>
          </cell>
          <cell r="R1733">
            <v>2026</v>
          </cell>
          <cell r="S1733"/>
          <cell r="T1733">
            <v>350</v>
          </cell>
          <cell r="U1733">
            <v>9.8095238095238096E-3</v>
          </cell>
          <cell r="V1733"/>
          <cell r="W1733"/>
          <cell r="X1733"/>
          <cell r="Y1733"/>
          <cell r="Z1733"/>
          <cell r="AA1733"/>
          <cell r="AB1733"/>
          <cell r="AC1733"/>
          <cell r="AD1733"/>
          <cell r="AE1733"/>
          <cell r="AF1733"/>
          <cell r="AG1733"/>
          <cell r="AH1733"/>
          <cell r="AI1733"/>
          <cell r="AJ1733"/>
          <cell r="AK1733"/>
          <cell r="AL1733"/>
          <cell r="AM1733"/>
          <cell r="AO1733"/>
          <cell r="AP1733"/>
          <cell r="AQ1733"/>
          <cell r="AR1733"/>
          <cell r="AS1733"/>
          <cell r="AU1733"/>
          <cell r="AV1733">
            <v>10.3</v>
          </cell>
          <cell r="AW1733" t="str">
            <v/>
          </cell>
        </row>
        <row r="1734">
          <cell r="A1734">
            <v>1732</v>
          </cell>
          <cell r="B1734"/>
          <cell r="C1734"/>
          <cell r="D1734" t="str">
            <v>001fw00000JmkTpAAJ</v>
          </cell>
          <cell r="E1734" t="str">
            <v>FAUJI ENTERPRISES</v>
          </cell>
          <cell r="F1734" t="str">
            <v>HARYANA</v>
          </cell>
          <cell r="G1734" t="str">
            <v>ROHTAK</v>
          </cell>
          <cell r="H1734"/>
          <cell r="I1734" t="str">
            <v>JAI DURGA STEELS</v>
          </cell>
          <cell r="J1734" t="str">
            <v>Sunny Bhutani</v>
          </cell>
          <cell r="K1734"/>
          <cell r="L1734" t="str">
            <v>C12830</v>
          </cell>
          <cell r="M1734" t="str">
            <v>North</v>
          </cell>
          <cell r="N1734">
            <v>124001</v>
          </cell>
          <cell r="O1734" t="str">
            <v>06BGKPS2711R1ZT</v>
          </cell>
          <cell r="P1734">
            <v>9601193566</v>
          </cell>
          <cell r="Q1734" t="str">
            <v>Feb'26</v>
          </cell>
          <cell r="R1734">
            <v>2026</v>
          </cell>
          <cell r="S1734"/>
          <cell r="T1734" t="str">
            <v/>
          </cell>
          <cell r="U1734">
            <v>0</v>
          </cell>
          <cell r="V1734"/>
          <cell r="W1734"/>
          <cell r="X1734"/>
          <cell r="Y1734"/>
          <cell r="Z1734"/>
          <cell r="AA1734"/>
          <cell r="AB1734"/>
          <cell r="AC1734"/>
          <cell r="AD1734"/>
          <cell r="AE1734"/>
          <cell r="AF1734"/>
          <cell r="AG1734"/>
          <cell r="AH1734"/>
          <cell r="AI1734"/>
          <cell r="AJ1734"/>
          <cell r="AK1734"/>
          <cell r="AL1734"/>
          <cell r="AM1734"/>
          <cell r="AO1734"/>
          <cell r="AP1734"/>
          <cell r="AQ1734"/>
          <cell r="AR1734"/>
          <cell r="AS1734"/>
          <cell r="AU1734"/>
          <cell r="AV1734">
            <v>12.03</v>
          </cell>
          <cell r="AW1734" t="str">
            <v/>
          </cell>
        </row>
        <row r="1735">
          <cell r="A1735">
            <v>1733</v>
          </cell>
          <cell r="B1735"/>
          <cell r="C1735"/>
          <cell r="D1735" t="str">
            <v>001J100000VnU7tIAF</v>
          </cell>
          <cell r="E1735" t="str">
            <v>HARIOM STEEL INFRA PRIVATE LIMITED</v>
          </cell>
          <cell r="F1735" t="str">
            <v>DELHI</v>
          </cell>
          <cell r="G1735" t="str">
            <v>WEST</v>
          </cell>
          <cell r="H1735"/>
          <cell r="I1735" t="str">
            <v>MAHENDRA STEELS</v>
          </cell>
          <cell r="J1735" t="str">
            <v>Aman kumar</v>
          </cell>
          <cell r="K1735"/>
          <cell r="L1735" t="str">
            <v>C12832</v>
          </cell>
          <cell r="M1735" t="str">
            <v>North</v>
          </cell>
          <cell r="N1735">
            <v>110064</v>
          </cell>
          <cell r="O1735" t="str">
            <v>07AAHCH7554G1ZD</v>
          </cell>
          <cell r="P1735">
            <v>9312236954</v>
          </cell>
          <cell r="Q1735" t="str">
            <v>Feb'26</v>
          </cell>
          <cell r="R1735">
            <v>2026</v>
          </cell>
          <cell r="S1735"/>
          <cell r="T1735">
            <v>1000</v>
          </cell>
          <cell r="U1735">
            <v>1.4126666666666668E-2</v>
          </cell>
          <cell r="V1735"/>
          <cell r="W1735"/>
          <cell r="X1735"/>
          <cell r="Y1735"/>
          <cell r="Z1735"/>
          <cell r="AA1735"/>
          <cell r="AB1735"/>
          <cell r="AC1735"/>
          <cell r="AD1735"/>
          <cell r="AE1735"/>
          <cell r="AF1735"/>
          <cell r="AG1735"/>
          <cell r="AH1735"/>
          <cell r="AI1735"/>
          <cell r="AJ1735"/>
          <cell r="AK1735"/>
          <cell r="AL1735"/>
          <cell r="AM1735"/>
          <cell r="AO1735"/>
          <cell r="AP1735"/>
          <cell r="AQ1735"/>
          <cell r="AR1735"/>
          <cell r="AS1735"/>
          <cell r="AU1735"/>
          <cell r="AV1735">
            <v>42.38</v>
          </cell>
          <cell r="AW1735" t="str">
            <v/>
          </cell>
        </row>
        <row r="1736">
          <cell r="A1736">
            <v>1734</v>
          </cell>
          <cell r="B1736"/>
          <cell r="C1736"/>
          <cell r="D1736" t="str">
            <v>001fw00000JcbGeAAJ</v>
          </cell>
          <cell r="E1736" t="str">
            <v>MUKESH STEELS</v>
          </cell>
          <cell r="F1736" t="str">
            <v>DELHI</v>
          </cell>
          <cell r="G1736" t="str">
            <v>NEW DELHI</v>
          </cell>
          <cell r="H1736"/>
          <cell r="I1736" t="str">
            <v>MAHENDRA STEELS</v>
          </cell>
          <cell r="J1736" t="str">
            <v>Aman kumar</v>
          </cell>
          <cell r="K1736"/>
          <cell r="L1736" t="str">
            <v>C12832</v>
          </cell>
          <cell r="M1736" t="str">
            <v>North</v>
          </cell>
          <cell r="N1736">
            <v>110028</v>
          </cell>
          <cell r="O1736" t="str">
            <v>07AAUPS9783N1Z8</v>
          </cell>
          <cell r="P1736">
            <v>9811110480</v>
          </cell>
          <cell r="Q1736" t="str">
            <v>Feb'26</v>
          </cell>
          <cell r="R1736">
            <v>2026</v>
          </cell>
          <cell r="S1736"/>
          <cell r="T1736" t="str">
            <v/>
          </cell>
          <cell r="U1736">
            <v>0</v>
          </cell>
          <cell r="V1736"/>
          <cell r="W1736"/>
          <cell r="X1736"/>
          <cell r="Y1736"/>
          <cell r="Z1736"/>
          <cell r="AA1736"/>
          <cell r="AB1736"/>
          <cell r="AC1736"/>
          <cell r="AD1736"/>
          <cell r="AE1736"/>
          <cell r="AF1736"/>
          <cell r="AG1736"/>
          <cell r="AH1736"/>
          <cell r="AI1736"/>
          <cell r="AJ1736"/>
          <cell r="AK1736"/>
          <cell r="AL1736"/>
          <cell r="AM1736"/>
          <cell r="AO1736"/>
          <cell r="AP1736"/>
          <cell r="AQ1736"/>
          <cell r="AR1736"/>
          <cell r="AS1736"/>
          <cell r="AU1736"/>
          <cell r="AV1736">
            <v>126.45</v>
          </cell>
          <cell r="AW1736">
            <v>80</v>
          </cell>
        </row>
        <row r="1737">
          <cell r="A1737">
            <v>1735</v>
          </cell>
          <cell r="B1737"/>
          <cell r="C1737"/>
          <cell r="D1737" t="str">
            <v>0015g00001X5dczAAB</v>
          </cell>
          <cell r="E1737" t="str">
            <v>RANJEET TIMBER &amp; STEELS</v>
          </cell>
          <cell r="F1737" t="str">
            <v>DELHI</v>
          </cell>
          <cell r="G1737" t="str">
            <v>NORTH EAST</v>
          </cell>
          <cell r="H1737"/>
          <cell r="I1737" t="str">
            <v>MAHENDRA STEELS</v>
          </cell>
          <cell r="J1737" t="str">
            <v>Aashish Goyal</v>
          </cell>
          <cell r="K1737"/>
          <cell r="L1737" t="str">
            <v>C12832</v>
          </cell>
          <cell r="M1737" t="str">
            <v>North</v>
          </cell>
          <cell r="N1737">
            <v>110094</v>
          </cell>
          <cell r="O1737" t="str">
            <v>07ANYPS2145K1Z9</v>
          </cell>
          <cell r="P1737">
            <v>9910121226</v>
          </cell>
          <cell r="Q1737" t="str">
            <v>Feb'26</v>
          </cell>
          <cell r="R1737">
            <v>2026</v>
          </cell>
          <cell r="S1737"/>
          <cell r="T1737">
            <v>250</v>
          </cell>
          <cell r="U1737">
            <v>4.0000000000000001E-3</v>
          </cell>
          <cell r="V1737"/>
          <cell r="W1737"/>
          <cell r="X1737"/>
          <cell r="Y1737"/>
          <cell r="Z1737"/>
          <cell r="AA1737"/>
          <cell r="AB1737"/>
          <cell r="AC1737"/>
          <cell r="AD1737"/>
          <cell r="AE1737"/>
          <cell r="AF1737"/>
          <cell r="AG1737"/>
          <cell r="AH1737"/>
          <cell r="AI1737"/>
          <cell r="AJ1737"/>
          <cell r="AK1737"/>
          <cell r="AL1737"/>
          <cell r="AM1737"/>
          <cell r="AO1737"/>
          <cell r="AP1737"/>
          <cell r="AQ1737"/>
          <cell r="AR1737"/>
          <cell r="AS1737"/>
          <cell r="AU1737"/>
          <cell r="AV1737">
            <v>3</v>
          </cell>
          <cell r="AW1737" t="str">
            <v/>
          </cell>
        </row>
        <row r="1738">
          <cell r="A1738">
            <v>1736</v>
          </cell>
          <cell r="B1738"/>
          <cell r="C1738"/>
          <cell r="D1738" t="str">
            <v>0015g00001da95vAAA</v>
          </cell>
          <cell r="E1738" t="str">
            <v>ANJALI TRADERS</v>
          </cell>
          <cell r="F1738" t="str">
            <v>RAJASTHAN</v>
          </cell>
          <cell r="G1738" t="str">
            <v>JAIPUR</v>
          </cell>
          <cell r="H1738"/>
          <cell r="I1738" t="str">
            <v>J P ALLOYS</v>
          </cell>
          <cell r="J1738" t="str">
            <v>Amit Kumar Sharma</v>
          </cell>
          <cell r="K1738"/>
          <cell r="L1738" t="str">
            <v>C13188</v>
          </cell>
          <cell r="M1738" t="str">
            <v>North</v>
          </cell>
          <cell r="N1738">
            <v>302029</v>
          </cell>
          <cell r="O1738" t="str">
            <v>08FOYPD6950M1ZY</v>
          </cell>
          <cell r="P1738">
            <v>8302909720</v>
          </cell>
          <cell r="Q1738" t="str">
            <v>Feb'26</v>
          </cell>
          <cell r="R1738">
            <v>2026</v>
          </cell>
          <cell r="S1738"/>
          <cell r="T1738">
            <v>200</v>
          </cell>
          <cell r="U1738">
            <v>5.1033333333333333E-2</v>
          </cell>
          <cell r="V1738"/>
          <cell r="W1738"/>
          <cell r="X1738"/>
          <cell r="Y1738"/>
          <cell r="Z1738"/>
          <cell r="AA1738"/>
          <cell r="AB1738"/>
          <cell r="AC1738"/>
          <cell r="AD1738"/>
          <cell r="AE1738"/>
          <cell r="AF1738"/>
          <cell r="AG1738"/>
          <cell r="AH1738"/>
          <cell r="AI1738"/>
          <cell r="AJ1738"/>
          <cell r="AK1738"/>
          <cell r="AL1738"/>
          <cell r="AM1738"/>
          <cell r="AO1738"/>
          <cell r="AP1738"/>
          <cell r="AQ1738"/>
          <cell r="AR1738"/>
          <cell r="AS1738"/>
          <cell r="AU1738"/>
          <cell r="AV1738">
            <v>30.62</v>
          </cell>
          <cell r="AW1738" t="str">
            <v/>
          </cell>
        </row>
        <row r="1739">
          <cell r="A1739">
            <v>1737</v>
          </cell>
          <cell r="B1739"/>
          <cell r="C1739"/>
          <cell r="D1739" t="str">
            <v>001fw00000KvE4NAAV</v>
          </cell>
          <cell r="E1739" t="str">
            <v>TRADE LINK</v>
          </cell>
          <cell r="F1739" t="str">
            <v>RAJASTHAN</v>
          </cell>
          <cell r="G1739" t="str">
            <v>KOTA</v>
          </cell>
          <cell r="H1739"/>
          <cell r="I1739" t="str">
            <v>J P ALLOYS</v>
          </cell>
          <cell r="J1739" t="str">
            <v>Amit Kumar Sharma</v>
          </cell>
          <cell r="K1739"/>
          <cell r="L1739" t="str">
            <v>C13188</v>
          </cell>
          <cell r="M1739" t="str">
            <v>North</v>
          </cell>
          <cell r="N1739">
            <v>324005</v>
          </cell>
          <cell r="O1739" t="str">
            <v>08ALQPJ6149L1ZE</v>
          </cell>
          <cell r="P1739">
            <v>9414179840</v>
          </cell>
          <cell r="Q1739" t="str">
            <v>Feb'26</v>
          </cell>
          <cell r="R1739">
            <v>2026</v>
          </cell>
          <cell r="S1739"/>
          <cell r="T1739" t="str">
            <v/>
          </cell>
          <cell r="U1739">
            <v>0</v>
          </cell>
          <cell r="V1739"/>
          <cell r="W1739"/>
          <cell r="X1739"/>
          <cell r="Y1739"/>
          <cell r="Z1739"/>
          <cell r="AA1739"/>
          <cell r="AB1739"/>
          <cell r="AC1739"/>
          <cell r="AD1739"/>
          <cell r="AE1739"/>
          <cell r="AF1739"/>
          <cell r="AG1739"/>
          <cell r="AH1739"/>
          <cell r="AI1739"/>
          <cell r="AJ1739"/>
          <cell r="AK1739"/>
          <cell r="AL1739"/>
          <cell r="AM1739"/>
          <cell r="AO1739"/>
          <cell r="AP1739"/>
          <cell r="AQ1739"/>
          <cell r="AR1739"/>
          <cell r="AS1739"/>
          <cell r="AU1739"/>
          <cell r="AV1739">
            <v>38.770000000000003</v>
          </cell>
          <cell r="AW1739" t="str">
            <v/>
          </cell>
        </row>
        <row r="1740">
          <cell r="A1740">
            <v>1738</v>
          </cell>
          <cell r="B1740"/>
          <cell r="C1740"/>
          <cell r="D1740" t="str">
            <v>001fw00000KRXscAAH</v>
          </cell>
          <cell r="E1740" t="str">
            <v>HINDUSTAN ENTERPRISES</v>
          </cell>
          <cell r="F1740" t="str">
            <v>RAJASTHAN</v>
          </cell>
          <cell r="G1740" t="str">
            <v>CHITTORGARH</v>
          </cell>
          <cell r="H1740"/>
          <cell r="I1740" t="str">
            <v>J P ALLOYS</v>
          </cell>
          <cell r="J1740" t="str">
            <v>Ravi Kumar Kulmi</v>
          </cell>
          <cell r="K1740"/>
          <cell r="L1740" t="str">
            <v>C13188</v>
          </cell>
          <cell r="M1740" t="str">
            <v>North</v>
          </cell>
          <cell r="N1740">
            <v>312001</v>
          </cell>
          <cell r="O1740" t="str">
            <v>08BFNPA6541K1Z8</v>
          </cell>
          <cell r="P1740">
            <v>9414210192</v>
          </cell>
          <cell r="Q1740" t="str">
            <v>Feb'26</v>
          </cell>
          <cell r="R1740">
            <v>2026</v>
          </cell>
          <cell r="S1740"/>
          <cell r="T1740" t="str">
            <v/>
          </cell>
          <cell r="U1740">
            <v>0</v>
          </cell>
          <cell r="V1740"/>
          <cell r="W1740"/>
          <cell r="X1740"/>
          <cell r="Y1740"/>
          <cell r="Z1740"/>
          <cell r="AA1740"/>
          <cell r="AB1740"/>
          <cell r="AC1740"/>
          <cell r="AD1740"/>
          <cell r="AE1740"/>
          <cell r="AF1740"/>
          <cell r="AG1740"/>
          <cell r="AH1740"/>
          <cell r="AI1740"/>
          <cell r="AJ1740"/>
          <cell r="AK1740"/>
          <cell r="AL1740"/>
          <cell r="AM1740"/>
          <cell r="AO1740"/>
          <cell r="AP1740"/>
          <cell r="AQ1740"/>
          <cell r="AR1740"/>
          <cell r="AS1740"/>
          <cell r="AU1740"/>
          <cell r="AV1740">
            <v>14.94</v>
          </cell>
          <cell r="AW1740" t="str">
            <v/>
          </cell>
        </row>
        <row r="1741">
          <cell r="A1741">
            <v>1739</v>
          </cell>
          <cell r="B1741"/>
          <cell r="C1741"/>
          <cell r="D1741" t="str">
            <v>001fw00000KN6lyAAD</v>
          </cell>
          <cell r="E1741" t="str">
            <v>RATHI ISPAT</v>
          </cell>
          <cell r="F1741" t="str">
            <v>RAJASTHAN</v>
          </cell>
          <cell r="G1741" t="str">
            <v>JAIPUR</v>
          </cell>
          <cell r="H1741"/>
          <cell r="I1741" t="str">
            <v>J P ALLOYS</v>
          </cell>
          <cell r="J1741" t="str">
            <v>Amit Kumar Sharma</v>
          </cell>
          <cell r="K1741"/>
          <cell r="L1741" t="str">
            <v>C13188</v>
          </cell>
          <cell r="M1741" t="str">
            <v>North</v>
          </cell>
          <cell r="N1741">
            <v>302017</v>
          </cell>
          <cell r="O1741" t="str">
            <v>08BYDPG4458A1ZQ</v>
          </cell>
          <cell r="P1741">
            <v>7300299380</v>
          </cell>
          <cell r="Q1741" t="str">
            <v>Feb'26</v>
          </cell>
          <cell r="R1741">
            <v>2026</v>
          </cell>
          <cell r="S1741"/>
          <cell r="T1741" t="str">
            <v/>
          </cell>
          <cell r="U1741">
            <v>0</v>
          </cell>
          <cell r="V1741"/>
          <cell r="W1741"/>
          <cell r="X1741"/>
          <cell r="Y1741"/>
          <cell r="Z1741"/>
          <cell r="AA1741"/>
          <cell r="AB1741"/>
          <cell r="AC1741"/>
          <cell r="AD1741"/>
          <cell r="AE1741"/>
          <cell r="AF1741"/>
          <cell r="AG1741"/>
          <cell r="AH1741"/>
          <cell r="AI1741"/>
          <cell r="AJ1741"/>
          <cell r="AK1741"/>
          <cell r="AL1741"/>
          <cell r="AM1741"/>
          <cell r="AO1741"/>
          <cell r="AP1741"/>
          <cell r="AQ1741"/>
          <cell r="AR1741"/>
          <cell r="AS1741"/>
          <cell r="AU1741"/>
          <cell r="AV1741">
            <v>301</v>
          </cell>
          <cell r="AW1741">
            <v>101</v>
          </cell>
        </row>
        <row r="1742">
          <cell r="A1742">
            <v>1740</v>
          </cell>
          <cell r="B1742"/>
          <cell r="C1742"/>
          <cell r="D1742" t="str">
            <v>001fw00000KgNrFAAV</v>
          </cell>
          <cell r="E1742" t="str">
            <v>GANPAT RAI &amp; SONS</v>
          </cell>
          <cell r="F1742" t="str">
            <v>HARYANA</v>
          </cell>
          <cell r="G1742" t="str">
            <v>KURUKSHETRA</v>
          </cell>
          <cell r="H1742"/>
          <cell r="I1742" t="str">
            <v>RAMDOOT UDHYOG PRIVATE LIMITED</v>
          </cell>
          <cell r="J1742" t="str">
            <v>Naseem Makkar</v>
          </cell>
          <cell r="K1742"/>
          <cell r="L1742" t="str">
            <v>C13168</v>
          </cell>
          <cell r="M1742" t="str">
            <v>North</v>
          </cell>
          <cell r="N1742">
            <v>136128</v>
          </cell>
          <cell r="O1742" t="str">
            <v>06BAGPG2328J1ZW</v>
          </cell>
          <cell r="P1742">
            <v>9896386878</v>
          </cell>
          <cell r="Q1742" t="str">
            <v>Feb'26</v>
          </cell>
          <cell r="R1742">
            <v>2026</v>
          </cell>
          <cell r="S1742"/>
          <cell r="T1742" t="str">
            <v/>
          </cell>
          <cell r="U1742">
            <v>0</v>
          </cell>
          <cell r="V1742"/>
          <cell r="W1742"/>
          <cell r="X1742"/>
          <cell r="Y1742"/>
          <cell r="Z1742"/>
          <cell r="AA1742"/>
          <cell r="AB1742"/>
          <cell r="AC1742"/>
          <cell r="AD1742"/>
          <cell r="AE1742"/>
          <cell r="AF1742"/>
          <cell r="AG1742"/>
          <cell r="AH1742"/>
          <cell r="AI1742"/>
          <cell r="AJ1742"/>
          <cell r="AK1742"/>
          <cell r="AL1742"/>
          <cell r="AM1742"/>
          <cell r="AO1742"/>
          <cell r="AP1742"/>
          <cell r="AQ1742"/>
          <cell r="AR1742"/>
          <cell r="AS1742"/>
          <cell r="AU1742"/>
          <cell r="AV1742">
            <v>12</v>
          </cell>
          <cell r="AW1742">
            <v>287</v>
          </cell>
        </row>
        <row r="1743">
          <cell r="A1743">
            <v>1741</v>
          </cell>
          <cell r="B1743"/>
          <cell r="C1743"/>
          <cell r="D1743" t="str">
            <v>001fw00000KHNPjAAP</v>
          </cell>
          <cell r="E1743" t="str">
            <v>HAKAM SINGH &amp; CO.</v>
          </cell>
          <cell r="F1743" t="str">
            <v>PUNJAB</v>
          </cell>
          <cell r="G1743" t="str">
            <v>BATHINDA</v>
          </cell>
          <cell r="H1743"/>
          <cell r="I1743" t="str">
            <v>RAMDOOT UDHYOG PRIVATE LIMITED</v>
          </cell>
          <cell r="J1743" t="str">
            <v>Sonu Kumar</v>
          </cell>
          <cell r="K1743"/>
          <cell r="L1743" t="str">
            <v>C13168</v>
          </cell>
          <cell r="M1743" t="str">
            <v>North</v>
          </cell>
          <cell r="N1743">
            <v>151509</v>
          </cell>
          <cell r="O1743" t="str">
            <v>03CLEPS6640B1ZE</v>
          </cell>
          <cell r="P1743">
            <v>9855402121</v>
          </cell>
          <cell r="Q1743" t="str">
            <v>Feb'26</v>
          </cell>
          <cell r="R1743">
            <v>2026</v>
          </cell>
          <cell r="S1743"/>
          <cell r="T1743" t="str">
            <v/>
          </cell>
          <cell r="U1743">
            <v>0</v>
          </cell>
          <cell r="V1743"/>
          <cell r="W1743"/>
          <cell r="X1743"/>
          <cell r="Y1743"/>
          <cell r="Z1743"/>
          <cell r="AA1743"/>
          <cell r="AB1743"/>
          <cell r="AC1743"/>
          <cell r="AD1743"/>
          <cell r="AE1743"/>
          <cell r="AF1743"/>
          <cell r="AG1743"/>
          <cell r="AH1743"/>
          <cell r="AI1743"/>
          <cell r="AJ1743"/>
          <cell r="AK1743"/>
          <cell r="AL1743"/>
          <cell r="AM1743"/>
          <cell r="AO1743"/>
          <cell r="AP1743"/>
          <cell r="AQ1743"/>
          <cell r="AR1743"/>
          <cell r="AS1743"/>
          <cell r="AU1743"/>
          <cell r="AV1743">
            <v>66.16</v>
          </cell>
          <cell r="AW1743" t="str">
            <v/>
          </cell>
        </row>
        <row r="1744">
          <cell r="A1744">
            <v>1742</v>
          </cell>
          <cell r="B1744"/>
          <cell r="C1744"/>
          <cell r="D1744" t="str">
            <v>0015g00001V9uXhAAJ</v>
          </cell>
          <cell r="E1744" t="str">
            <v>RAKESH GUPTA &amp; BROTHERS</v>
          </cell>
          <cell r="F1744" t="str">
            <v>HARYANA</v>
          </cell>
          <cell r="G1744" t="str">
            <v>AMBALA</v>
          </cell>
          <cell r="H1744"/>
          <cell r="I1744" t="str">
            <v>RAMDOOT UDHYOG PRIVATE LIMITED</v>
          </cell>
          <cell r="J1744" t="str">
            <v>Deepak Dhiman</v>
          </cell>
          <cell r="K1744"/>
          <cell r="L1744" t="str">
            <v>C13168</v>
          </cell>
          <cell r="M1744" t="str">
            <v>North</v>
          </cell>
          <cell r="N1744">
            <v>133001</v>
          </cell>
          <cell r="O1744" t="str">
            <v>06AABFR9704M1ZW</v>
          </cell>
          <cell r="P1744">
            <v>9416336589</v>
          </cell>
          <cell r="Q1744" t="str">
            <v>Feb'26</v>
          </cell>
          <cell r="R1744">
            <v>2026</v>
          </cell>
          <cell r="S1744"/>
          <cell r="T1744">
            <v>30</v>
          </cell>
          <cell r="U1744">
            <v>0.11511111111111111</v>
          </cell>
          <cell r="V1744"/>
          <cell r="W1744"/>
          <cell r="X1744"/>
          <cell r="Y1744"/>
          <cell r="Z1744"/>
          <cell r="AA1744"/>
          <cell r="AB1744"/>
          <cell r="AC1744"/>
          <cell r="AD1744"/>
          <cell r="AE1744"/>
          <cell r="AF1744"/>
          <cell r="AG1744"/>
          <cell r="AH1744"/>
          <cell r="AI1744"/>
          <cell r="AJ1744"/>
          <cell r="AK1744"/>
          <cell r="AL1744"/>
          <cell r="AM1744"/>
          <cell r="AO1744"/>
          <cell r="AP1744"/>
          <cell r="AQ1744"/>
          <cell r="AR1744"/>
          <cell r="AS1744"/>
          <cell r="AU1744"/>
          <cell r="AV1744">
            <v>10.36</v>
          </cell>
          <cell r="AW1744" t="str">
            <v/>
          </cell>
        </row>
        <row r="1745">
          <cell r="A1745">
            <v>1743</v>
          </cell>
          <cell r="B1745"/>
          <cell r="C1745"/>
          <cell r="D1745" t="str">
            <v>001fw00000JKrbWAAT</v>
          </cell>
          <cell r="E1745" t="str">
            <v>STEEL CORNER</v>
          </cell>
          <cell r="F1745" t="str">
            <v>ODISHA</v>
          </cell>
          <cell r="G1745" t="str">
            <v>KHORDHA</v>
          </cell>
          <cell r="H1745"/>
          <cell r="I1745" t="str">
            <v>Niyati Udyog Private Limited</v>
          </cell>
          <cell r="J1745" t="str">
            <v>Bidyut Ranjan Mishra</v>
          </cell>
          <cell r="K1745"/>
          <cell r="L1745" t="str">
            <v>C13293</v>
          </cell>
          <cell r="M1745" t="str">
            <v>Central</v>
          </cell>
          <cell r="N1745">
            <v>752101</v>
          </cell>
          <cell r="O1745" t="str">
            <v>21DVIPS5656E1ZF</v>
          </cell>
          <cell r="P1745">
            <v>9861088663</v>
          </cell>
          <cell r="Q1745" t="str">
            <v>Feb'26</v>
          </cell>
          <cell r="R1745">
            <v>2026</v>
          </cell>
          <cell r="S1745"/>
          <cell r="T1745" t="str">
            <v/>
          </cell>
          <cell r="U1745">
            <v>0</v>
          </cell>
          <cell r="V1745"/>
          <cell r="W1745"/>
          <cell r="X1745"/>
          <cell r="Y1745"/>
          <cell r="Z1745"/>
          <cell r="AA1745"/>
          <cell r="AB1745"/>
          <cell r="AC1745"/>
          <cell r="AD1745"/>
          <cell r="AE1745"/>
          <cell r="AF1745"/>
          <cell r="AG1745"/>
          <cell r="AH1745"/>
          <cell r="AI1745"/>
          <cell r="AJ1745"/>
          <cell r="AK1745"/>
          <cell r="AL1745"/>
          <cell r="AM1745"/>
          <cell r="AO1745"/>
          <cell r="AP1745"/>
          <cell r="AQ1745"/>
          <cell r="AR1745"/>
          <cell r="AS1745"/>
          <cell r="AU1745"/>
          <cell r="AV1745">
            <v>10.69</v>
          </cell>
          <cell r="AW1745">
            <v>5</v>
          </cell>
        </row>
        <row r="1746">
          <cell r="A1746">
            <v>1744</v>
          </cell>
          <cell r="B1746"/>
          <cell r="C1746"/>
          <cell r="D1746" t="str">
            <v>001J100000Rysh5IAB</v>
          </cell>
          <cell r="E1746" t="str">
            <v>MAA JOGAMAYA CEMENT STORE</v>
          </cell>
          <cell r="F1746" t="str">
            <v>ODISHA</v>
          </cell>
          <cell r="G1746" t="str">
            <v>PURI</v>
          </cell>
          <cell r="H1746"/>
          <cell r="I1746" t="str">
            <v>Niyati Udyog Private Limited</v>
          </cell>
          <cell r="J1746" t="str">
            <v>Bidyut Ranjan Mishra</v>
          </cell>
          <cell r="K1746"/>
          <cell r="L1746" t="str">
            <v>C13293</v>
          </cell>
          <cell r="M1746" t="str">
            <v>Central</v>
          </cell>
          <cell r="N1746">
            <v>752104</v>
          </cell>
          <cell r="O1746" t="str">
            <v>21AXBPN4191P1Z7</v>
          </cell>
          <cell r="P1746">
            <v>9438080230</v>
          </cell>
          <cell r="Q1746" t="str">
            <v>Feb'26</v>
          </cell>
          <cell r="R1746">
            <v>2026</v>
          </cell>
          <cell r="S1746"/>
          <cell r="T1746">
            <v>100</v>
          </cell>
          <cell r="U1746">
            <v>4.0999999999999995E-3</v>
          </cell>
          <cell r="V1746"/>
          <cell r="W1746"/>
          <cell r="X1746"/>
          <cell r="Y1746"/>
          <cell r="Z1746"/>
          <cell r="AA1746"/>
          <cell r="AB1746"/>
          <cell r="AC1746"/>
          <cell r="AD1746"/>
          <cell r="AE1746"/>
          <cell r="AF1746"/>
          <cell r="AG1746"/>
          <cell r="AH1746"/>
          <cell r="AI1746"/>
          <cell r="AJ1746"/>
          <cell r="AK1746"/>
          <cell r="AL1746"/>
          <cell r="AM1746"/>
          <cell r="AO1746"/>
          <cell r="AP1746"/>
          <cell r="AQ1746"/>
          <cell r="AR1746"/>
          <cell r="AS1746"/>
          <cell r="AU1746"/>
          <cell r="AV1746">
            <v>1.23</v>
          </cell>
          <cell r="AW1746" t="str">
            <v/>
          </cell>
        </row>
        <row r="1747">
          <cell r="A1747">
            <v>1745</v>
          </cell>
          <cell r="B1747"/>
          <cell r="C1747"/>
          <cell r="D1747" t="str">
            <v>0015g00001XM6ZlAAL</v>
          </cell>
          <cell r="E1747" t="str">
            <v>Vasu Traders</v>
          </cell>
          <cell r="F1747" t="str">
            <v>MADHYA PRADESH</v>
          </cell>
          <cell r="G1747" t="str">
            <v>BHOPAL</v>
          </cell>
          <cell r="H1747"/>
          <cell r="I1747" t="str">
            <v>Global Steel</v>
          </cell>
          <cell r="J1747" t="str">
            <v>Rubean Luther</v>
          </cell>
          <cell r="K1747"/>
          <cell r="L1747" t="str">
            <v>C13471</v>
          </cell>
          <cell r="M1747" t="str">
            <v>Central</v>
          </cell>
          <cell r="N1747">
            <v>462045</v>
          </cell>
          <cell r="O1747" t="str">
            <v>23BZRPP4648E1Z1</v>
          </cell>
          <cell r="P1747">
            <v>9754494841</v>
          </cell>
          <cell r="Q1747" t="str">
            <v>Feb'26</v>
          </cell>
          <cell r="R1747">
            <v>2026</v>
          </cell>
          <cell r="S1747"/>
          <cell r="T1747">
            <v>120</v>
          </cell>
          <cell r="U1747">
            <v>4.1666666666666666E-3</v>
          </cell>
          <cell r="V1747"/>
          <cell r="W1747"/>
          <cell r="X1747"/>
          <cell r="Y1747"/>
          <cell r="Z1747"/>
          <cell r="AA1747"/>
          <cell r="AB1747"/>
          <cell r="AC1747"/>
          <cell r="AD1747"/>
          <cell r="AE1747"/>
          <cell r="AF1747"/>
          <cell r="AG1747"/>
          <cell r="AH1747"/>
          <cell r="AI1747"/>
          <cell r="AJ1747"/>
          <cell r="AK1747"/>
          <cell r="AL1747"/>
          <cell r="AM1747"/>
          <cell r="AO1747"/>
          <cell r="AP1747"/>
          <cell r="AQ1747"/>
          <cell r="AR1747"/>
          <cell r="AS1747"/>
          <cell r="AU1747"/>
          <cell r="AV1747">
            <v>1.5</v>
          </cell>
          <cell r="AW1747" t="str">
            <v/>
          </cell>
        </row>
        <row r="1748">
          <cell r="A1748">
            <v>1746</v>
          </cell>
          <cell r="B1748"/>
          <cell r="C1748"/>
          <cell r="D1748" t="str">
            <v>0015g00001X37W1AAJ</v>
          </cell>
          <cell r="E1748" t="str">
            <v>India sales</v>
          </cell>
          <cell r="F1748" t="str">
            <v>MADHYA PRADESH</v>
          </cell>
          <cell r="G1748" t="str">
            <v>BHOPAL</v>
          </cell>
          <cell r="H1748"/>
          <cell r="I1748" t="str">
            <v>Global Steel</v>
          </cell>
          <cell r="J1748" t="str">
            <v>Rubean Luther</v>
          </cell>
          <cell r="K1748"/>
          <cell r="L1748" t="str">
            <v>C13471</v>
          </cell>
          <cell r="M1748" t="str">
            <v>Central</v>
          </cell>
          <cell r="N1748">
            <v>462001</v>
          </cell>
          <cell r="O1748" t="str">
            <v>23AEOPP2963M1ZN</v>
          </cell>
          <cell r="P1748">
            <v>9827091385</v>
          </cell>
          <cell r="Q1748" t="str">
            <v>Feb'26</v>
          </cell>
          <cell r="R1748">
            <v>2026</v>
          </cell>
          <cell r="S1748"/>
          <cell r="T1748" t="str">
            <v/>
          </cell>
          <cell r="U1748">
            <v>0</v>
          </cell>
          <cell r="V1748"/>
          <cell r="W1748"/>
          <cell r="X1748"/>
          <cell r="Y1748"/>
          <cell r="Z1748"/>
          <cell r="AA1748"/>
          <cell r="AB1748"/>
          <cell r="AC1748"/>
          <cell r="AD1748"/>
          <cell r="AE1748"/>
          <cell r="AF1748"/>
          <cell r="AG1748"/>
          <cell r="AH1748"/>
          <cell r="AI1748"/>
          <cell r="AJ1748"/>
          <cell r="AK1748"/>
          <cell r="AL1748"/>
          <cell r="AM1748"/>
          <cell r="AO1748"/>
          <cell r="AP1748"/>
          <cell r="AQ1748"/>
          <cell r="AR1748"/>
          <cell r="AS1748"/>
          <cell r="AU1748"/>
          <cell r="AV1748">
            <v>1</v>
          </cell>
          <cell r="AW1748" t="str">
            <v/>
          </cell>
        </row>
        <row r="1749">
          <cell r="A1749">
            <v>1747</v>
          </cell>
          <cell r="B1749"/>
          <cell r="C1749"/>
          <cell r="D1749" t="str">
            <v>001J100000TsHcuIAF</v>
          </cell>
          <cell r="E1749" t="str">
            <v>JHULELAL BUILDING MATERIAL SUPPLIERS</v>
          </cell>
          <cell r="F1749" t="str">
            <v>MADHYA PRADESH</v>
          </cell>
          <cell r="G1749" t="str">
            <v>BHOPAL</v>
          </cell>
          <cell r="H1749"/>
          <cell r="I1749" t="str">
            <v>Global Steel</v>
          </cell>
          <cell r="J1749" t="str">
            <v>Rubean Luther</v>
          </cell>
          <cell r="K1749"/>
          <cell r="L1749" t="str">
            <v>C13471</v>
          </cell>
          <cell r="M1749" t="str">
            <v>Central</v>
          </cell>
          <cell r="N1749">
            <v>462030</v>
          </cell>
          <cell r="O1749" t="str">
            <v>23AGEPP8379H1Z0</v>
          </cell>
          <cell r="P1749">
            <v>9827014242</v>
          </cell>
          <cell r="Q1749" t="str">
            <v>Feb'26</v>
          </cell>
          <cell r="R1749">
            <v>2026</v>
          </cell>
          <cell r="S1749"/>
          <cell r="T1749">
            <v>150</v>
          </cell>
          <cell r="U1749">
            <v>3.3333333333333335E-3</v>
          </cell>
          <cell r="V1749"/>
          <cell r="W1749"/>
          <cell r="X1749"/>
          <cell r="Y1749"/>
          <cell r="Z1749"/>
          <cell r="AA1749"/>
          <cell r="AB1749"/>
          <cell r="AC1749"/>
          <cell r="AD1749"/>
          <cell r="AE1749"/>
          <cell r="AF1749"/>
          <cell r="AG1749"/>
          <cell r="AH1749"/>
          <cell r="AI1749"/>
          <cell r="AJ1749"/>
          <cell r="AK1749"/>
          <cell r="AL1749"/>
          <cell r="AM1749"/>
          <cell r="AO1749"/>
          <cell r="AP1749"/>
          <cell r="AQ1749"/>
          <cell r="AR1749"/>
          <cell r="AS1749"/>
          <cell r="AU1749"/>
          <cell r="AV1749">
            <v>1.5</v>
          </cell>
          <cell r="AW1749" t="str">
            <v/>
          </cell>
        </row>
        <row r="1750">
          <cell r="A1750">
            <v>1748</v>
          </cell>
          <cell r="B1750"/>
          <cell r="C1750"/>
          <cell r="D1750" t="str">
            <v>001J1000009F4AwIAK</v>
          </cell>
          <cell r="E1750" t="str">
            <v>HALDKAR IRON INDUSTRIES</v>
          </cell>
          <cell r="F1750" t="str">
            <v>MADHYA PRADESH</v>
          </cell>
          <cell r="G1750" t="str">
            <v>KATNI</v>
          </cell>
          <cell r="H1750"/>
          <cell r="I1750" t="str">
            <v>Global Steel</v>
          </cell>
          <cell r="J1750" t="str">
            <v>Dharmendra Kumar Yadav</v>
          </cell>
          <cell r="K1750"/>
          <cell r="L1750" t="str">
            <v>C13471</v>
          </cell>
          <cell r="M1750" t="str">
            <v>Central</v>
          </cell>
          <cell r="N1750">
            <v>483440</v>
          </cell>
          <cell r="O1750" t="str">
            <v>23ALTPH5734N1ZK</v>
          </cell>
          <cell r="P1750">
            <v>9575680555</v>
          </cell>
          <cell r="Q1750" t="str">
            <v>Feb'26</v>
          </cell>
          <cell r="R1750">
            <v>2026</v>
          </cell>
          <cell r="S1750"/>
          <cell r="T1750">
            <v>50</v>
          </cell>
          <cell r="U1750">
            <v>8.6666666666666663E-3</v>
          </cell>
          <cell r="V1750"/>
          <cell r="W1750"/>
          <cell r="X1750"/>
          <cell r="Y1750"/>
          <cell r="Z1750"/>
          <cell r="AA1750"/>
          <cell r="AB1750"/>
          <cell r="AC1750"/>
          <cell r="AD1750"/>
          <cell r="AE1750"/>
          <cell r="AF1750"/>
          <cell r="AG1750"/>
          <cell r="AH1750"/>
          <cell r="AI1750"/>
          <cell r="AJ1750"/>
          <cell r="AK1750"/>
          <cell r="AL1750"/>
          <cell r="AM1750"/>
          <cell r="AO1750"/>
          <cell r="AP1750"/>
          <cell r="AQ1750"/>
          <cell r="AR1750"/>
          <cell r="AS1750"/>
          <cell r="AU1750"/>
          <cell r="AV1750">
            <v>1.3</v>
          </cell>
          <cell r="AW1750">
            <v>2</v>
          </cell>
        </row>
        <row r="1751">
          <cell r="A1751">
            <v>1749</v>
          </cell>
          <cell r="B1751"/>
          <cell r="C1751"/>
          <cell r="D1751" t="str">
            <v>001fw00000L0UzlAAF</v>
          </cell>
          <cell r="E1751" t="str">
            <v>ANANT ASSOCIATES</v>
          </cell>
          <cell r="F1751" t="str">
            <v>MADHYA PRADESH</v>
          </cell>
          <cell r="G1751" t="str">
            <v>JABALPUR</v>
          </cell>
          <cell r="H1751"/>
          <cell r="I1751" t="str">
            <v>Global Steel</v>
          </cell>
          <cell r="J1751" t="str">
            <v>Swapnil Dahayat</v>
          </cell>
          <cell r="K1751"/>
          <cell r="L1751" t="str">
            <v>C13471</v>
          </cell>
          <cell r="M1751" t="str">
            <v>Central</v>
          </cell>
          <cell r="N1751">
            <v>482001</v>
          </cell>
          <cell r="O1751" t="str">
            <v>23AVUPC8123D1ZS</v>
          </cell>
          <cell r="P1751">
            <v>9303638004</v>
          </cell>
          <cell r="Q1751" t="str">
            <v>Feb'26</v>
          </cell>
          <cell r="R1751">
            <v>2026</v>
          </cell>
          <cell r="S1751"/>
          <cell r="T1751" t="str">
            <v/>
          </cell>
          <cell r="U1751">
            <v>0</v>
          </cell>
          <cell r="V1751"/>
          <cell r="W1751"/>
          <cell r="X1751"/>
          <cell r="Y1751"/>
          <cell r="Z1751"/>
          <cell r="AA1751"/>
          <cell r="AB1751"/>
          <cell r="AC1751"/>
          <cell r="AD1751"/>
          <cell r="AE1751"/>
          <cell r="AF1751"/>
          <cell r="AG1751"/>
          <cell r="AH1751"/>
          <cell r="AI1751"/>
          <cell r="AJ1751"/>
          <cell r="AK1751"/>
          <cell r="AL1751"/>
          <cell r="AM1751"/>
          <cell r="AO1751"/>
          <cell r="AP1751"/>
          <cell r="AQ1751"/>
          <cell r="AR1751"/>
          <cell r="AS1751"/>
          <cell r="AU1751"/>
          <cell r="AV1751">
            <v>3.31</v>
          </cell>
          <cell r="AW1751">
            <v>2</v>
          </cell>
        </row>
        <row r="1752">
          <cell r="A1752">
            <v>1750</v>
          </cell>
          <cell r="B1752"/>
          <cell r="C1752"/>
          <cell r="D1752" t="str">
            <v>001J1000005ZUB5IAO</v>
          </cell>
          <cell r="E1752" t="str">
            <v>Vijay Mohan Steel Industries PVT. LTD.</v>
          </cell>
          <cell r="F1752" t="str">
            <v>MADHYA PRADESH</v>
          </cell>
          <cell r="G1752" t="str">
            <v>INDORE</v>
          </cell>
          <cell r="H1752"/>
          <cell r="I1752" t="str">
            <v>R. K. ENTERPRISES</v>
          </cell>
          <cell r="J1752" t="str">
            <v>Yogeshwar Richhariya</v>
          </cell>
          <cell r="K1752"/>
          <cell r="L1752" t="str">
            <v>001J1000005ZfroIAC</v>
          </cell>
          <cell r="M1752" t="str">
            <v>Central</v>
          </cell>
          <cell r="N1752">
            <v>452001</v>
          </cell>
          <cell r="O1752" t="str">
            <v>23ARFTP3456Q1Z3</v>
          </cell>
          <cell r="P1752">
            <v>9424436000</v>
          </cell>
          <cell r="Q1752" t="str">
            <v>Feb'26</v>
          </cell>
          <cell r="R1752">
            <v>2026</v>
          </cell>
          <cell r="S1752"/>
          <cell r="T1752">
            <v>100</v>
          </cell>
          <cell r="U1752">
            <v>2.0878333333333332</v>
          </cell>
          <cell r="V1752"/>
          <cell r="W1752"/>
          <cell r="X1752"/>
          <cell r="Y1752"/>
          <cell r="Z1752"/>
          <cell r="AA1752"/>
          <cell r="AB1752"/>
          <cell r="AC1752"/>
          <cell r="AD1752"/>
          <cell r="AE1752"/>
          <cell r="AF1752"/>
          <cell r="AG1752"/>
          <cell r="AH1752"/>
          <cell r="AI1752"/>
          <cell r="AJ1752"/>
          <cell r="AK1752"/>
          <cell r="AL1752"/>
          <cell r="AM1752"/>
          <cell r="AO1752"/>
          <cell r="AP1752"/>
          <cell r="AQ1752"/>
          <cell r="AR1752"/>
          <cell r="AS1752"/>
          <cell r="AU1752"/>
          <cell r="AV1752">
            <v>626.35</v>
          </cell>
          <cell r="AW1752">
            <v>164</v>
          </cell>
        </row>
        <row r="1753">
          <cell r="A1753">
            <v>1751</v>
          </cell>
          <cell r="B1753"/>
          <cell r="C1753"/>
          <cell r="D1753" t="str">
            <v>001J1000006KXIRIA4</v>
          </cell>
          <cell r="E1753" t="str">
            <v>TARMAL ENTERPRISES</v>
          </cell>
          <cell r="F1753" t="str">
            <v>MADHYA PRADESH</v>
          </cell>
          <cell r="G1753" t="str">
            <v>MANDSAUR</v>
          </cell>
          <cell r="H1753"/>
          <cell r="I1753" t="str">
            <v>R. K. ENTERPRISES</v>
          </cell>
          <cell r="J1753" t="str">
            <v>Yogeshwar Richhariya</v>
          </cell>
          <cell r="K1753"/>
          <cell r="L1753" t="str">
            <v>001J1000005ZfroIAC</v>
          </cell>
          <cell r="M1753" t="str">
            <v>Central</v>
          </cell>
          <cell r="N1753">
            <v>458001</v>
          </cell>
          <cell r="O1753" t="str">
            <v>23BQFPS9613B1ZZ</v>
          </cell>
          <cell r="P1753">
            <v>9425105888</v>
          </cell>
          <cell r="Q1753" t="str">
            <v>Feb'26</v>
          </cell>
          <cell r="R1753">
            <v>2026</v>
          </cell>
          <cell r="S1753"/>
          <cell r="T1753">
            <v>150</v>
          </cell>
          <cell r="U1753">
            <v>9.2088888888888887E-2</v>
          </cell>
          <cell r="V1753"/>
          <cell r="W1753"/>
          <cell r="X1753"/>
          <cell r="Y1753"/>
          <cell r="Z1753"/>
          <cell r="AA1753"/>
          <cell r="AB1753"/>
          <cell r="AC1753"/>
          <cell r="AD1753"/>
          <cell r="AE1753"/>
          <cell r="AF1753"/>
          <cell r="AG1753"/>
          <cell r="AH1753"/>
          <cell r="AI1753"/>
          <cell r="AJ1753"/>
          <cell r="AK1753"/>
          <cell r="AL1753"/>
          <cell r="AM1753"/>
          <cell r="AO1753"/>
          <cell r="AP1753"/>
          <cell r="AQ1753"/>
          <cell r="AR1753"/>
          <cell r="AS1753"/>
          <cell r="AU1753"/>
          <cell r="AV1753">
            <v>41.44</v>
          </cell>
          <cell r="AW1753" t="str">
            <v/>
          </cell>
        </row>
        <row r="1754">
          <cell r="A1754">
            <v>1752</v>
          </cell>
          <cell r="B1754"/>
          <cell r="C1754"/>
          <cell r="D1754" t="str">
            <v>001J100000Ge62uIAB</v>
          </cell>
          <cell r="E1754" t="str">
            <v>P.D. ENTERPRISES</v>
          </cell>
          <cell r="F1754" t="str">
            <v>MADHYA PRADESH</v>
          </cell>
          <cell r="G1754" t="str">
            <v>RAJGARH</v>
          </cell>
          <cell r="H1754"/>
          <cell r="I1754" t="str">
            <v>R. K. ENTERPRISES</v>
          </cell>
          <cell r="J1754" t="str">
            <v>Yogeshwar Richhariya</v>
          </cell>
          <cell r="K1754"/>
          <cell r="L1754" t="str">
            <v>001J1000005ZfroIAC</v>
          </cell>
          <cell r="M1754" t="str">
            <v>Central</v>
          </cell>
          <cell r="N1754">
            <v>465674</v>
          </cell>
          <cell r="O1754" t="str">
            <v>23AJKPA2853Q1Z0</v>
          </cell>
          <cell r="P1754">
            <v>7000487006</v>
          </cell>
          <cell r="Q1754" t="str">
            <v>Feb'26</v>
          </cell>
          <cell r="R1754">
            <v>2026</v>
          </cell>
          <cell r="S1754"/>
          <cell r="T1754" t="str">
            <v/>
          </cell>
          <cell r="U1754">
            <v>0</v>
          </cell>
          <cell r="V1754"/>
          <cell r="W1754"/>
          <cell r="X1754"/>
          <cell r="Y1754"/>
          <cell r="Z1754"/>
          <cell r="AA1754"/>
          <cell r="AB1754"/>
          <cell r="AC1754"/>
          <cell r="AD1754"/>
          <cell r="AE1754"/>
          <cell r="AF1754"/>
          <cell r="AG1754"/>
          <cell r="AH1754"/>
          <cell r="AI1754"/>
          <cell r="AJ1754"/>
          <cell r="AK1754"/>
          <cell r="AL1754"/>
          <cell r="AM1754"/>
          <cell r="AO1754"/>
          <cell r="AP1754"/>
          <cell r="AQ1754"/>
          <cell r="AR1754"/>
          <cell r="AS1754"/>
          <cell r="AU1754"/>
          <cell r="AV1754">
            <v>41.5</v>
          </cell>
          <cell r="AW1754" t="str">
            <v/>
          </cell>
        </row>
        <row r="1755">
          <cell r="A1755">
            <v>1753</v>
          </cell>
          <cell r="B1755"/>
          <cell r="C1755"/>
          <cell r="D1755" t="str">
            <v>001fw000007ARJ6AAO</v>
          </cell>
          <cell r="E1755" t="str">
            <v>BOLD STEEL SUPPLIERS</v>
          </cell>
          <cell r="F1755" t="str">
            <v>MADHYA PRADESH</v>
          </cell>
          <cell r="G1755" t="str">
            <v>RAIPUR</v>
          </cell>
          <cell r="H1755"/>
          <cell r="I1755" t="str">
            <v>R. K. ENTERPRISES</v>
          </cell>
          <cell r="J1755" t="str">
            <v>Yogeshwar Richhariya</v>
          </cell>
          <cell r="K1755"/>
          <cell r="L1755" t="str">
            <v>001J1000005ZfroIAC</v>
          </cell>
          <cell r="M1755" t="str">
            <v>Central</v>
          </cell>
          <cell r="N1755">
            <v>492001</v>
          </cell>
          <cell r="O1755" t="str">
            <v>22ABBFB0382Q1ZG</v>
          </cell>
          <cell r="P1755">
            <v>9575641000</v>
          </cell>
          <cell r="Q1755" t="str">
            <v>Feb'26</v>
          </cell>
          <cell r="R1755">
            <v>2026</v>
          </cell>
          <cell r="S1755"/>
          <cell r="T1755">
            <v>500</v>
          </cell>
          <cell r="U1755">
            <v>2.0066666666666667E-2</v>
          </cell>
          <cell r="V1755"/>
          <cell r="W1755"/>
          <cell r="X1755"/>
          <cell r="Y1755"/>
          <cell r="Z1755"/>
          <cell r="AA1755"/>
          <cell r="AB1755"/>
          <cell r="AC1755"/>
          <cell r="AD1755"/>
          <cell r="AE1755"/>
          <cell r="AF1755"/>
          <cell r="AG1755"/>
          <cell r="AH1755"/>
          <cell r="AI1755"/>
          <cell r="AJ1755"/>
          <cell r="AK1755"/>
          <cell r="AL1755"/>
          <cell r="AM1755"/>
          <cell r="AO1755"/>
          <cell r="AP1755"/>
          <cell r="AQ1755"/>
          <cell r="AR1755"/>
          <cell r="AS1755"/>
          <cell r="AU1755"/>
          <cell r="AV1755">
            <v>30.1</v>
          </cell>
          <cell r="AW1755" t="str">
            <v/>
          </cell>
        </row>
        <row r="1756">
          <cell r="A1756">
            <v>1754</v>
          </cell>
          <cell r="B1756"/>
          <cell r="C1756"/>
          <cell r="D1756" t="str">
            <v>001fw00000LSGDtAAP</v>
          </cell>
          <cell r="E1756" t="str">
            <v>SHRI RANJEET STEELS</v>
          </cell>
          <cell r="F1756" t="str">
            <v>MADHYA PRADESH</v>
          </cell>
          <cell r="G1756" t="str">
            <v>INDORE</v>
          </cell>
          <cell r="H1756"/>
          <cell r="I1756" t="str">
            <v>R. K. ENTERPRISES</v>
          </cell>
          <cell r="J1756" t="str">
            <v>Yogeshwar Richhariya</v>
          </cell>
          <cell r="K1756"/>
          <cell r="L1756" t="str">
            <v>001J1000005ZfroIAC</v>
          </cell>
          <cell r="M1756" t="str">
            <v>Central</v>
          </cell>
          <cell r="N1756">
            <v>453112</v>
          </cell>
          <cell r="O1756" t="str">
            <v>23AOIPV7116E1ZY</v>
          </cell>
          <cell r="P1756">
            <v>9516185000</v>
          </cell>
          <cell r="Q1756" t="str">
            <v>Feb'26</v>
          </cell>
          <cell r="R1756">
            <v>2026</v>
          </cell>
          <cell r="S1756"/>
          <cell r="T1756" t="str">
            <v/>
          </cell>
          <cell r="U1756">
            <v>0</v>
          </cell>
          <cell r="V1756"/>
          <cell r="W1756"/>
          <cell r="X1756"/>
          <cell r="Y1756"/>
          <cell r="Z1756"/>
          <cell r="AA1756"/>
          <cell r="AB1756"/>
          <cell r="AC1756"/>
          <cell r="AD1756"/>
          <cell r="AE1756"/>
          <cell r="AF1756"/>
          <cell r="AG1756"/>
          <cell r="AH1756"/>
          <cell r="AI1756"/>
          <cell r="AJ1756"/>
          <cell r="AK1756"/>
          <cell r="AL1756"/>
          <cell r="AM1756"/>
          <cell r="AO1756"/>
          <cell r="AP1756"/>
          <cell r="AQ1756"/>
          <cell r="AR1756"/>
          <cell r="AS1756"/>
          <cell r="AU1756"/>
          <cell r="AV1756">
            <v>4</v>
          </cell>
          <cell r="AW1756" t="str">
            <v/>
          </cell>
        </row>
        <row r="1757">
          <cell r="A1757">
            <v>1755</v>
          </cell>
          <cell r="B1757"/>
          <cell r="C1757"/>
          <cell r="D1757" t="str">
            <v>0015g00001XKSmhAAH</v>
          </cell>
          <cell r="E1757" t="str">
            <v>AADHYA SALES CORPORATION</v>
          </cell>
          <cell r="F1757" t="str">
            <v>MADHYA PRADESH</v>
          </cell>
          <cell r="G1757" t="str">
            <v>INDORE</v>
          </cell>
          <cell r="H1757"/>
          <cell r="I1757" t="str">
            <v>R. K. ENTERPRISES</v>
          </cell>
          <cell r="J1757" t="str">
            <v>Yogeshwar Richhariya</v>
          </cell>
          <cell r="K1757"/>
          <cell r="L1757" t="str">
            <v>001J1000005ZfroIAC</v>
          </cell>
          <cell r="M1757" t="str">
            <v>Central</v>
          </cell>
          <cell r="N1757">
            <v>452010</v>
          </cell>
          <cell r="O1757" t="str">
            <v>23BITPG0106P1Z6</v>
          </cell>
          <cell r="P1757">
            <v>9713063182</v>
          </cell>
          <cell r="Q1757" t="str">
            <v>Feb'26</v>
          </cell>
          <cell r="R1757">
            <v>2026</v>
          </cell>
          <cell r="S1757"/>
          <cell r="T1757">
            <v>50</v>
          </cell>
          <cell r="U1757">
            <v>6.6666666666666662E-3</v>
          </cell>
          <cell r="V1757"/>
          <cell r="W1757"/>
          <cell r="X1757"/>
          <cell r="Y1757"/>
          <cell r="Z1757"/>
          <cell r="AA1757"/>
          <cell r="AB1757"/>
          <cell r="AC1757"/>
          <cell r="AD1757"/>
          <cell r="AE1757"/>
          <cell r="AF1757"/>
          <cell r="AG1757"/>
          <cell r="AH1757"/>
          <cell r="AI1757"/>
          <cell r="AJ1757"/>
          <cell r="AK1757"/>
          <cell r="AL1757"/>
          <cell r="AM1757"/>
          <cell r="AO1757"/>
          <cell r="AP1757"/>
          <cell r="AQ1757"/>
          <cell r="AR1757"/>
          <cell r="AS1757"/>
          <cell r="AU1757"/>
          <cell r="AV1757">
            <v>1</v>
          </cell>
          <cell r="AW1757" t="str">
            <v/>
          </cell>
        </row>
        <row r="1758">
          <cell r="A1758">
            <v>1756</v>
          </cell>
          <cell r="B1758"/>
          <cell r="C1758"/>
          <cell r="D1758" t="str">
            <v>0015g00001c5pIWAAY</v>
          </cell>
          <cell r="E1758" t="str">
            <v>MAULI ENTERPRISES</v>
          </cell>
          <cell r="F1758" t="str">
            <v>MADHYA PRADESH</v>
          </cell>
          <cell r="G1758" t="str">
            <v>INDORE</v>
          </cell>
          <cell r="H1758"/>
          <cell r="I1758" t="str">
            <v>R. K. ENTERPRISES</v>
          </cell>
          <cell r="J1758" t="str">
            <v>Yogeshwar Richhariya</v>
          </cell>
          <cell r="K1758"/>
          <cell r="L1758" t="str">
            <v>001J1000005ZfroIAC</v>
          </cell>
          <cell r="M1758" t="str">
            <v>Central</v>
          </cell>
          <cell r="N1758">
            <v>452010</v>
          </cell>
          <cell r="O1758" t="str">
            <v>23EATPK2809E1ZP</v>
          </cell>
          <cell r="P1758">
            <v>9753592583</v>
          </cell>
          <cell r="Q1758" t="str">
            <v>Feb'26</v>
          </cell>
          <cell r="R1758">
            <v>2026</v>
          </cell>
          <cell r="S1758"/>
          <cell r="T1758">
            <v>20</v>
          </cell>
          <cell r="U1758">
            <v>8.3333333333333332E-3</v>
          </cell>
          <cell r="V1758"/>
          <cell r="W1758"/>
          <cell r="X1758"/>
          <cell r="Y1758"/>
          <cell r="Z1758"/>
          <cell r="AA1758"/>
          <cell r="AB1758"/>
          <cell r="AC1758"/>
          <cell r="AD1758"/>
          <cell r="AE1758"/>
          <cell r="AF1758"/>
          <cell r="AG1758"/>
          <cell r="AH1758"/>
          <cell r="AI1758"/>
          <cell r="AJ1758"/>
          <cell r="AK1758"/>
          <cell r="AL1758"/>
          <cell r="AM1758"/>
          <cell r="AO1758"/>
          <cell r="AP1758"/>
          <cell r="AQ1758"/>
          <cell r="AR1758"/>
          <cell r="AS1758"/>
          <cell r="AU1758"/>
          <cell r="AV1758">
            <v>0.5</v>
          </cell>
          <cell r="AW1758" t="str">
            <v/>
          </cell>
        </row>
        <row r="1759">
          <cell r="A1759">
            <v>1757</v>
          </cell>
          <cell r="B1759"/>
          <cell r="C1759"/>
          <cell r="D1759" t="str">
            <v>0015g00001NB9ajAAD</v>
          </cell>
          <cell r="E1759" t="str">
            <v>KAKAJI AUTO &amp; AGRO PRIVATE LIMITED</v>
          </cell>
          <cell r="F1759" t="str">
            <v>MADHYA PRADESH</v>
          </cell>
          <cell r="G1759" t="str">
            <v>INDORE</v>
          </cell>
          <cell r="H1759"/>
          <cell r="I1759" t="str">
            <v>R. K. ENTERPRISES</v>
          </cell>
          <cell r="J1759" t="str">
            <v>Yogeshwar Richhariya</v>
          </cell>
          <cell r="K1759"/>
          <cell r="L1759" t="str">
            <v>001J1000005ZfroIAC</v>
          </cell>
          <cell r="M1759" t="str">
            <v>Central</v>
          </cell>
          <cell r="N1759" t="e">
            <v>#N/A</v>
          </cell>
          <cell r="O1759" t="e">
            <v>#N/A</v>
          </cell>
          <cell r="P1759" t="e">
            <v>#N/A</v>
          </cell>
          <cell r="Q1759" t="str">
            <v>Feb'26</v>
          </cell>
          <cell r="R1759">
            <v>2026</v>
          </cell>
          <cell r="S1759"/>
          <cell r="T1759" t="str">
            <v/>
          </cell>
          <cell r="U1759">
            <v>0</v>
          </cell>
          <cell r="V1759"/>
          <cell r="W1759"/>
          <cell r="X1759"/>
          <cell r="Y1759"/>
          <cell r="Z1759"/>
          <cell r="AA1759"/>
          <cell r="AB1759"/>
          <cell r="AC1759"/>
          <cell r="AD1759"/>
          <cell r="AE1759"/>
          <cell r="AF1759"/>
          <cell r="AG1759"/>
          <cell r="AH1759"/>
          <cell r="AI1759"/>
          <cell r="AJ1759"/>
          <cell r="AK1759"/>
          <cell r="AL1759"/>
          <cell r="AM1759"/>
          <cell r="AO1759"/>
          <cell r="AP1759"/>
          <cell r="AQ1759"/>
          <cell r="AR1759"/>
          <cell r="AS1759"/>
          <cell r="AU1759"/>
          <cell r="AV1759">
            <v>15.63</v>
          </cell>
          <cell r="AW1759" t="str">
            <v/>
          </cell>
        </row>
        <row r="1760">
          <cell r="A1760">
            <v>1758</v>
          </cell>
          <cell r="B1760"/>
          <cell r="C1760"/>
          <cell r="D1760" t="str">
            <v>001fw00000J4QFWAA3</v>
          </cell>
          <cell r="E1760" t="str">
            <v>TULSI TRADERS</v>
          </cell>
          <cell r="F1760" t="str">
            <v>ODISHA</v>
          </cell>
          <cell r="G1760" t="str">
            <v>GANJAM</v>
          </cell>
          <cell r="H1760"/>
          <cell r="I1760" t="str">
            <v>GOLDWIN ISPAT PRIVATE LIMITED</v>
          </cell>
          <cell r="J1760" t="str">
            <v>Amit Behera</v>
          </cell>
          <cell r="K1760"/>
          <cell r="L1760" t="str">
            <v>001J1000009FjqalAC</v>
          </cell>
          <cell r="M1760" t="str">
            <v>Central</v>
          </cell>
          <cell r="N1760">
            <v>761110</v>
          </cell>
          <cell r="O1760" t="str">
            <v>21CKSPP5058F1ZX</v>
          </cell>
          <cell r="P1760">
            <v>7894063659</v>
          </cell>
          <cell r="Q1760" t="str">
            <v>Feb'26</v>
          </cell>
          <cell r="R1760">
            <v>2026</v>
          </cell>
          <cell r="S1760"/>
          <cell r="T1760" t="str">
            <v/>
          </cell>
          <cell r="U1760">
            <v>0</v>
          </cell>
          <cell r="V1760"/>
          <cell r="W1760"/>
          <cell r="X1760"/>
          <cell r="Y1760"/>
          <cell r="Z1760"/>
          <cell r="AA1760"/>
          <cell r="AB1760"/>
          <cell r="AC1760"/>
          <cell r="AD1760"/>
          <cell r="AE1760"/>
          <cell r="AF1760"/>
          <cell r="AG1760"/>
          <cell r="AH1760"/>
          <cell r="AI1760"/>
          <cell r="AJ1760"/>
          <cell r="AK1760"/>
          <cell r="AL1760"/>
          <cell r="AM1760"/>
          <cell r="AO1760"/>
          <cell r="AP1760"/>
          <cell r="AQ1760"/>
          <cell r="AR1760"/>
          <cell r="AS1760"/>
          <cell r="AU1760"/>
          <cell r="AV1760">
            <v>11.94</v>
          </cell>
          <cell r="AW1760" t="str">
            <v/>
          </cell>
        </row>
        <row r="1761">
          <cell r="A1761">
            <v>1759</v>
          </cell>
          <cell r="B1761"/>
          <cell r="C1761"/>
          <cell r="D1761" t="str">
            <v>0015g00001HNAwGAAX</v>
          </cell>
          <cell r="E1761" t="str">
            <v>BANKEY BIHARI CONTRACTOR &amp; SUPPLIER'S</v>
          </cell>
          <cell r="F1761" t="str">
            <v>UTTAR PRADESH</v>
          </cell>
          <cell r="G1761" t="str">
            <v>SAMBHAL</v>
          </cell>
          <cell r="H1761"/>
          <cell r="I1761" t="str">
            <v>OPTRIX INFRA LLP</v>
          </cell>
          <cell r="J1761" t="str">
            <v>Dinesh Mohan</v>
          </cell>
          <cell r="K1761"/>
          <cell r="L1761" t="str">
            <v>001J100000PJG7oIAH</v>
          </cell>
          <cell r="M1761" t="str">
            <v>North</v>
          </cell>
          <cell r="N1761">
            <v>244412</v>
          </cell>
          <cell r="O1761" t="str">
            <v>09AQVPJ3532H1ZH</v>
          </cell>
          <cell r="P1761">
            <v>9555112224</v>
          </cell>
          <cell r="Q1761" t="str">
            <v>Feb'26</v>
          </cell>
          <cell r="R1761">
            <v>2026</v>
          </cell>
          <cell r="S1761"/>
          <cell r="T1761" t="str">
            <v/>
          </cell>
          <cell r="U1761">
            <v>0</v>
          </cell>
          <cell r="V1761"/>
          <cell r="W1761"/>
          <cell r="X1761"/>
          <cell r="Y1761"/>
          <cell r="Z1761"/>
          <cell r="AA1761"/>
          <cell r="AB1761"/>
          <cell r="AC1761"/>
          <cell r="AD1761"/>
          <cell r="AE1761"/>
          <cell r="AF1761"/>
          <cell r="AG1761"/>
          <cell r="AH1761"/>
          <cell r="AI1761"/>
          <cell r="AJ1761"/>
          <cell r="AK1761"/>
          <cell r="AL1761"/>
          <cell r="AM1761"/>
          <cell r="AO1761"/>
          <cell r="AP1761"/>
          <cell r="AQ1761"/>
          <cell r="AR1761"/>
          <cell r="AS1761"/>
          <cell r="AU1761"/>
          <cell r="AV1761">
            <v>30</v>
          </cell>
          <cell r="AW1761" t="str">
            <v/>
          </cell>
        </row>
        <row r="1762">
          <cell r="A1762">
            <v>1760</v>
          </cell>
          <cell r="B1762"/>
          <cell r="C1762"/>
          <cell r="D1762" t="str">
            <v>001fw00000LNorIAAT</v>
          </cell>
          <cell r="E1762" t="str">
            <v>SHRI GEETA ENTERPRISES</v>
          </cell>
          <cell r="F1762" t="str">
            <v>UTTAR PRADESH</v>
          </cell>
          <cell r="G1762" t="str">
            <v>GAUTAM BUDDHA NAGAR</v>
          </cell>
          <cell r="H1762"/>
          <cell r="I1762" t="str">
            <v>OPTRIX INFRA LLP</v>
          </cell>
          <cell r="J1762" t="str">
            <v>Dinesh Mohan</v>
          </cell>
          <cell r="K1762"/>
          <cell r="L1762" t="str">
            <v>001J100000PJG7oIAH</v>
          </cell>
          <cell r="M1762" t="str">
            <v>North</v>
          </cell>
          <cell r="N1762">
            <v>201009</v>
          </cell>
          <cell r="O1762" t="str">
            <v>09BBZPP1483P1ZE</v>
          </cell>
          <cell r="P1762">
            <v>9718756105</v>
          </cell>
          <cell r="Q1762" t="str">
            <v>Feb'26</v>
          </cell>
          <cell r="R1762">
            <v>2026</v>
          </cell>
          <cell r="S1762"/>
          <cell r="T1762" t="str">
            <v/>
          </cell>
          <cell r="U1762">
            <v>0</v>
          </cell>
          <cell r="V1762"/>
          <cell r="W1762"/>
          <cell r="X1762"/>
          <cell r="Y1762"/>
          <cell r="Z1762"/>
          <cell r="AA1762"/>
          <cell r="AB1762"/>
          <cell r="AC1762"/>
          <cell r="AD1762"/>
          <cell r="AE1762"/>
          <cell r="AF1762"/>
          <cell r="AG1762"/>
          <cell r="AH1762"/>
          <cell r="AI1762"/>
          <cell r="AJ1762"/>
          <cell r="AK1762"/>
          <cell r="AL1762"/>
          <cell r="AM1762"/>
          <cell r="AO1762"/>
          <cell r="AP1762"/>
          <cell r="AQ1762"/>
          <cell r="AR1762"/>
          <cell r="AS1762"/>
          <cell r="AU1762"/>
          <cell r="AV1762">
            <v>10</v>
          </cell>
          <cell r="AW1762" t="str">
            <v/>
          </cell>
        </row>
        <row r="1763">
          <cell r="A1763">
            <v>1761</v>
          </cell>
          <cell r="B1763"/>
          <cell r="C1763"/>
          <cell r="D1763" t="str">
            <v>001fw00000IfKtFAAV</v>
          </cell>
          <cell r="E1763" t="str">
            <v>MAA BHADRAKALI ENTERPRISE</v>
          </cell>
          <cell r="F1763" t="str">
            <v>WEST BENGAL</v>
          </cell>
          <cell r="G1763" t="str">
            <v>MEDINIPUR EAST</v>
          </cell>
          <cell r="H1763"/>
          <cell r="I1763" t="str">
            <v>NERIUM MULTICOM LLP</v>
          </cell>
          <cell r="J1763" t="str">
            <v>Ragon Poddar</v>
          </cell>
          <cell r="K1763"/>
          <cell r="L1763" t="str">
            <v>001J100000RytAcIAJ</v>
          </cell>
          <cell r="M1763" t="str">
            <v>East</v>
          </cell>
          <cell r="N1763">
            <v>721452</v>
          </cell>
          <cell r="O1763" t="str">
            <v>19BWCPM6544C1ZJ</v>
          </cell>
          <cell r="P1763">
            <v>9563721015</v>
          </cell>
          <cell r="Q1763" t="str">
            <v>Feb'26</v>
          </cell>
          <cell r="R1763">
            <v>2026</v>
          </cell>
          <cell r="S1763"/>
          <cell r="T1763" t="str">
            <v/>
          </cell>
          <cell r="U1763">
            <v>0</v>
          </cell>
          <cell r="V1763"/>
          <cell r="W1763"/>
          <cell r="X1763"/>
          <cell r="Y1763"/>
          <cell r="Z1763"/>
          <cell r="AA1763"/>
          <cell r="AB1763"/>
          <cell r="AC1763"/>
          <cell r="AD1763"/>
          <cell r="AE1763"/>
          <cell r="AF1763"/>
          <cell r="AG1763"/>
          <cell r="AH1763"/>
          <cell r="AI1763"/>
          <cell r="AJ1763"/>
          <cell r="AK1763"/>
          <cell r="AL1763"/>
          <cell r="AM1763"/>
          <cell r="AO1763"/>
          <cell r="AP1763"/>
          <cell r="AQ1763"/>
          <cell r="AR1763"/>
          <cell r="AS1763"/>
          <cell r="AU1763"/>
          <cell r="AV1763">
            <v>5.5</v>
          </cell>
          <cell r="AW1763" t="str">
            <v/>
          </cell>
        </row>
        <row r="1764">
          <cell r="A1764">
            <v>1762</v>
          </cell>
          <cell r="B1764"/>
          <cell r="C1764"/>
          <cell r="D1764" t="str">
            <v>001fw00000IN0GJAA1</v>
          </cell>
          <cell r="E1764" t="str">
            <v>MAITI ENTERPRISE</v>
          </cell>
          <cell r="F1764" t="str">
            <v>WEST BENGAL</v>
          </cell>
          <cell r="G1764" t="str">
            <v>MEDINIPUR EAST</v>
          </cell>
          <cell r="H1764"/>
          <cell r="I1764" t="str">
            <v>NERIUM MULTICOM LLP</v>
          </cell>
          <cell r="J1764" t="str">
            <v>Ragon Poddar</v>
          </cell>
          <cell r="K1764"/>
          <cell r="L1764" t="str">
            <v>001J100000RytAcIAJ</v>
          </cell>
          <cell r="M1764" t="str">
            <v>East</v>
          </cell>
          <cell r="N1764">
            <v>721434</v>
          </cell>
          <cell r="O1764" t="str">
            <v>19AIIPM6268J1ZM</v>
          </cell>
          <cell r="P1764">
            <v>9732727290</v>
          </cell>
          <cell r="Q1764" t="str">
            <v>Feb'26</v>
          </cell>
          <cell r="R1764">
            <v>2026</v>
          </cell>
          <cell r="S1764"/>
          <cell r="T1764" t="str">
            <v/>
          </cell>
          <cell r="U1764">
            <v>0</v>
          </cell>
          <cell r="V1764"/>
          <cell r="W1764"/>
          <cell r="X1764"/>
          <cell r="Y1764"/>
          <cell r="Z1764"/>
          <cell r="AA1764"/>
          <cell r="AB1764"/>
          <cell r="AC1764"/>
          <cell r="AD1764"/>
          <cell r="AE1764"/>
          <cell r="AF1764"/>
          <cell r="AG1764"/>
          <cell r="AH1764"/>
          <cell r="AI1764"/>
          <cell r="AJ1764"/>
          <cell r="AK1764"/>
          <cell r="AL1764"/>
          <cell r="AM1764"/>
          <cell r="AO1764"/>
          <cell r="AP1764"/>
          <cell r="AQ1764"/>
          <cell r="AR1764"/>
          <cell r="AS1764"/>
          <cell r="AU1764"/>
          <cell r="AV1764">
            <v>12.08</v>
          </cell>
          <cell r="AW1764" t="str">
            <v/>
          </cell>
        </row>
        <row r="1765">
          <cell r="A1765">
            <v>1763</v>
          </cell>
          <cell r="B1765"/>
          <cell r="C1765"/>
          <cell r="D1765" t="str">
            <v>001J100000VnVo2IAF</v>
          </cell>
          <cell r="E1765" t="str">
            <v>BHOLANATH BUILDERS</v>
          </cell>
          <cell r="F1765" t="str">
            <v>WEST BENGAL</v>
          </cell>
          <cell r="G1765" t="str">
            <v>24 PARAGANAS NORTH</v>
          </cell>
          <cell r="H1765"/>
          <cell r="I1765" t="str">
            <v>NERIUM MULTICOM LLP</v>
          </cell>
          <cell r="J1765" t="str">
            <v>Ragon Poddar</v>
          </cell>
          <cell r="K1765"/>
          <cell r="L1765" t="str">
            <v>001J100000RytAcIAJ</v>
          </cell>
          <cell r="M1765" t="str">
            <v>East</v>
          </cell>
          <cell r="N1765">
            <v>700113</v>
          </cell>
          <cell r="O1765" t="str">
            <v>19ALHPS3604C1Z8</v>
          </cell>
          <cell r="P1765">
            <v>8910286613</v>
          </cell>
          <cell r="Q1765" t="str">
            <v>Feb'26</v>
          </cell>
          <cell r="R1765">
            <v>2026</v>
          </cell>
          <cell r="S1765"/>
          <cell r="T1765">
            <v>25</v>
          </cell>
          <cell r="U1765">
            <v>0.15866666666666668</v>
          </cell>
          <cell r="V1765"/>
          <cell r="W1765"/>
          <cell r="X1765"/>
          <cell r="Y1765"/>
          <cell r="Z1765"/>
          <cell r="AA1765"/>
          <cell r="AB1765"/>
          <cell r="AC1765"/>
          <cell r="AD1765"/>
          <cell r="AE1765"/>
          <cell r="AF1765"/>
          <cell r="AG1765"/>
          <cell r="AH1765"/>
          <cell r="AI1765"/>
          <cell r="AJ1765"/>
          <cell r="AK1765"/>
          <cell r="AL1765"/>
          <cell r="AM1765"/>
          <cell r="AO1765"/>
          <cell r="AP1765"/>
          <cell r="AQ1765"/>
          <cell r="AR1765"/>
          <cell r="AS1765"/>
          <cell r="AU1765"/>
          <cell r="AV1765">
            <v>11.9</v>
          </cell>
          <cell r="AW1765" t="str">
            <v/>
          </cell>
        </row>
        <row r="1766">
          <cell r="A1766">
            <v>1764</v>
          </cell>
          <cell r="B1766"/>
          <cell r="C1766"/>
          <cell r="D1766" t="str">
            <v>001J100000VlcQXIAZ</v>
          </cell>
          <cell r="E1766" t="str">
            <v>BIHAR TRADERS</v>
          </cell>
          <cell r="F1766" t="str">
            <v>BIHAR</v>
          </cell>
          <cell r="G1766" t="str">
            <v>SIWAN</v>
          </cell>
          <cell r="H1766"/>
          <cell r="I1766" t="str">
            <v>SUBH NEXTGEN PRIVATE LIMITED</v>
          </cell>
          <cell r="J1766" t="str">
            <v>Punit Kumar</v>
          </cell>
          <cell r="K1766"/>
          <cell r="L1766" t="str">
            <v>001J100000VmM42IAF</v>
          </cell>
          <cell r="M1766" t="str">
            <v>East</v>
          </cell>
          <cell r="N1766">
            <v>841226</v>
          </cell>
          <cell r="O1766" t="str">
            <v>10BDHPK2979M1Z9</v>
          </cell>
          <cell r="P1766">
            <v>8825105454</v>
          </cell>
          <cell r="Q1766" t="str">
            <v>Feb'26</v>
          </cell>
          <cell r="R1766">
            <v>2026</v>
          </cell>
          <cell r="S1766"/>
          <cell r="T1766">
            <v>20</v>
          </cell>
          <cell r="U1766">
            <v>0.1</v>
          </cell>
          <cell r="V1766"/>
          <cell r="W1766"/>
          <cell r="X1766"/>
          <cell r="Y1766"/>
          <cell r="Z1766"/>
          <cell r="AA1766"/>
          <cell r="AB1766"/>
          <cell r="AC1766"/>
          <cell r="AD1766"/>
          <cell r="AE1766"/>
          <cell r="AF1766"/>
          <cell r="AG1766"/>
          <cell r="AH1766"/>
          <cell r="AI1766"/>
          <cell r="AJ1766"/>
          <cell r="AK1766"/>
          <cell r="AL1766"/>
          <cell r="AM1766"/>
          <cell r="AO1766"/>
          <cell r="AP1766"/>
          <cell r="AQ1766"/>
          <cell r="AR1766"/>
          <cell r="AS1766"/>
          <cell r="AU1766"/>
          <cell r="AV1766">
            <v>6</v>
          </cell>
          <cell r="AW1766">
            <v>8</v>
          </cell>
        </row>
        <row r="1767">
          <cell r="A1767">
            <v>1765</v>
          </cell>
          <cell r="B1767"/>
          <cell r="C1767"/>
          <cell r="D1767" t="str">
            <v>001fw00000Iwx0XAAR</v>
          </cell>
          <cell r="E1767" t="str">
            <v>PRAKASH TRADERS</v>
          </cell>
          <cell r="F1767" t="str">
            <v>BIHAR</v>
          </cell>
          <cell r="G1767" t="str">
            <v>SIWAN</v>
          </cell>
          <cell r="H1767"/>
          <cell r="I1767" t="str">
            <v>SUBH NEXTGEN PRIVATE LIMITED</v>
          </cell>
          <cell r="J1767" t="str">
            <v>Punit Kumar</v>
          </cell>
          <cell r="K1767"/>
          <cell r="L1767" t="str">
            <v>001J100000VmM42IAF</v>
          </cell>
          <cell r="M1767" t="str">
            <v>East</v>
          </cell>
          <cell r="N1767">
            <v>841232</v>
          </cell>
          <cell r="O1767" t="str">
            <v>10ACGPY8950R1ZQ</v>
          </cell>
          <cell r="P1767">
            <v>9955602613</v>
          </cell>
          <cell r="Q1767" t="str">
            <v>Feb'26</v>
          </cell>
          <cell r="R1767">
            <v>2026</v>
          </cell>
          <cell r="S1767"/>
          <cell r="T1767" t="str">
            <v/>
          </cell>
          <cell r="U1767">
            <v>0</v>
          </cell>
          <cell r="V1767"/>
          <cell r="W1767"/>
          <cell r="X1767"/>
          <cell r="Y1767"/>
          <cell r="Z1767"/>
          <cell r="AA1767"/>
          <cell r="AB1767"/>
          <cell r="AC1767"/>
          <cell r="AD1767"/>
          <cell r="AE1767"/>
          <cell r="AF1767"/>
          <cell r="AG1767"/>
          <cell r="AH1767"/>
          <cell r="AI1767"/>
          <cell r="AJ1767"/>
          <cell r="AK1767"/>
          <cell r="AL1767"/>
          <cell r="AM1767"/>
          <cell r="AO1767"/>
          <cell r="AP1767"/>
          <cell r="AQ1767"/>
          <cell r="AR1767"/>
          <cell r="AS1767"/>
          <cell r="AU1767"/>
          <cell r="AV1767">
            <v>6</v>
          </cell>
          <cell r="AW1767" t="str">
            <v/>
          </cell>
        </row>
        <row r="1768">
          <cell r="A1768">
            <v>1766</v>
          </cell>
          <cell r="B1768"/>
          <cell r="C1768"/>
          <cell r="D1768" t="str">
            <v>001fw00000Gb5PKAAZ</v>
          </cell>
          <cell r="E1768" t="str">
            <v>Lead - 7903576323</v>
          </cell>
          <cell r="F1768" t="str">
            <v>BIHAR</v>
          </cell>
          <cell r="G1768" t="str">
            <v>SIWAN</v>
          </cell>
          <cell r="H1768"/>
          <cell r="I1768" t="str">
            <v>SUBH NEXTGEN PRIVATE LIMITED</v>
          </cell>
          <cell r="J1768" t="str">
            <v>Punit Kumar</v>
          </cell>
          <cell r="K1768"/>
          <cell r="L1768" t="str">
            <v>001J100000VmM42IAF</v>
          </cell>
          <cell r="M1768" t="str">
            <v>East</v>
          </cell>
          <cell r="N1768">
            <v>841227</v>
          </cell>
          <cell r="O1768" t="str">
            <v>10GHLPS0098J1Z0</v>
          </cell>
          <cell r="P1768">
            <v>7903576323</v>
          </cell>
          <cell r="Q1768" t="str">
            <v>Feb'26</v>
          </cell>
          <cell r="R1768">
            <v>2026</v>
          </cell>
          <cell r="S1768"/>
          <cell r="T1768">
            <v>841226</v>
          </cell>
          <cell r="U1768">
            <v>9.9378763851806767E-6</v>
          </cell>
          <cell r="V1768"/>
          <cell r="W1768"/>
          <cell r="X1768"/>
          <cell r="Y1768"/>
          <cell r="Z1768"/>
          <cell r="AA1768"/>
          <cell r="AB1768"/>
          <cell r="AC1768"/>
          <cell r="AD1768"/>
          <cell r="AE1768"/>
          <cell r="AF1768"/>
          <cell r="AG1768"/>
          <cell r="AH1768"/>
          <cell r="AI1768"/>
          <cell r="AJ1768"/>
          <cell r="AK1768"/>
          <cell r="AL1768"/>
          <cell r="AM1768"/>
          <cell r="AO1768"/>
          <cell r="AP1768"/>
          <cell r="AQ1768"/>
          <cell r="AR1768"/>
          <cell r="AS1768"/>
          <cell r="AU1768"/>
          <cell r="AV1768">
            <v>25.08</v>
          </cell>
          <cell r="AW1768" t="str">
            <v/>
          </cell>
        </row>
        <row r="1769">
          <cell r="A1769">
            <v>1767</v>
          </cell>
          <cell r="B1769"/>
          <cell r="C1769"/>
          <cell r="D1769" t="str">
            <v>001fw000008x36zAAA</v>
          </cell>
          <cell r="E1769" t="str">
            <v>JAI MATA DI IRON STORE</v>
          </cell>
          <cell r="F1769" t="str">
            <v>WEST BENGAL</v>
          </cell>
          <cell r="G1769" t="str">
            <v>24 PARAGANAS SOUTH</v>
          </cell>
          <cell r="H1769"/>
          <cell r="I1769" t="str">
            <v>KEDIA PIPES PRIVATE LMITED</v>
          </cell>
          <cell r="J1769" t="str">
            <v>Ragon Poddar</v>
          </cell>
          <cell r="K1769"/>
          <cell r="L1769" t="str">
            <v>001J100000S140JIAR</v>
          </cell>
          <cell r="M1769" t="str">
            <v>East</v>
          </cell>
          <cell r="N1769">
            <v>700103</v>
          </cell>
          <cell r="O1769" t="str">
            <v>19AOEPJ4328N1ZK</v>
          </cell>
          <cell r="P1769">
            <v>9123054189</v>
          </cell>
          <cell r="Q1769" t="str">
            <v>Feb'26</v>
          </cell>
          <cell r="R1769">
            <v>2026</v>
          </cell>
          <cell r="S1769"/>
          <cell r="T1769">
            <v>0</v>
          </cell>
          <cell r="U1769">
            <v>0</v>
          </cell>
          <cell r="V1769"/>
          <cell r="W1769"/>
          <cell r="X1769"/>
          <cell r="Y1769"/>
          <cell r="Z1769"/>
          <cell r="AA1769"/>
          <cell r="AB1769"/>
          <cell r="AC1769"/>
          <cell r="AD1769"/>
          <cell r="AE1769"/>
          <cell r="AF1769"/>
          <cell r="AG1769"/>
          <cell r="AH1769"/>
          <cell r="AI1769"/>
          <cell r="AJ1769"/>
          <cell r="AK1769"/>
          <cell r="AL1769"/>
          <cell r="AM1769"/>
          <cell r="AO1769"/>
          <cell r="AP1769"/>
          <cell r="AQ1769"/>
          <cell r="AR1769"/>
          <cell r="AS1769"/>
          <cell r="AU1769"/>
          <cell r="AV1769">
            <v>7.35</v>
          </cell>
          <cell r="AW1769" t="str">
            <v/>
          </cell>
        </row>
        <row r="1770">
          <cell r="A1770">
            <v>1768</v>
          </cell>
          <cell r="B1770"/>
          <cell r="C1770"/>
          <cell r="D1770" t="str">
            <v>001fw00000Gz3pNAAR</v>
          </cell>
          <cell r="E1770" t="str">
            <v>MAHAMAYA ENTERPRISE</v>
          </cell>
          <cell r="F1770" t="str">
            <v>WEST BENGAL</v>
          </cell>
          <cell r="G1770" t="str">
            <v>MALDAH</v>
          </cell>
          <cell r="H1770"/>
          <cell r="I1770" t="str">
            <v>MAHESHWARI TRADERS</v>
          </cell>
          <cell r="J1770" t="str">
            <v>Partha Mondal</v>
          </cell>
          <cell r="K1770"/>
          <cell r="L1770" t="str">
            <v>001J100000Vo7AiIAJ</v>
          </cell>
          <cell r="M1770" t="str">
            <v>East</v>
          </cell>
          <cell r="N1770">
            <v>732122</v>
          </cell>
          <cell r="O1770" t="str">
            <v>19AGWPM2796B1ZT</v>
          </cell>
          <cell r="P1770">
            <v>9800228317</v>
          </cell>
          <cell r="Q1770" t="str">
            <v>Feb'26</v>
          </cell>
          <cell r="R1770">
            <v>2026</v>
          </cell>
          <cell r="S1770"/>
          <cell r="T1770">
            <v>10</v>
          </cell>
          <cell r="U1770">
            <v>0.1</v>
          </cell>
          <cell r="V1770"/>
          <cell r="W1770"/>
          <cell r="X1770"/>
          <cell r="Y1770"/>
          <cell r="Z1770"/>
          <cell r="AA1770"/>
          <cell r="AB1770"/>
          <cell r="AC1770"/>
          <cell r="AD1770"/>
          <cell r="AE1770"/>
          <cell r="AF1770"/>
          <cell r="AG1770"/>
          <cell r="AH1770"/>
          <cell r="AI1770"/>
          <cell r="AJ1770"/>
          <cell r="AK1770"/>
          <cell r="AL1770"/>
          <cell r="AM1770"/>
          <cell r="AO1770"/>
          <cell r="AP1770"/>
          <cell r="AQ1770"/>
          <cell r="AR1770"/>
          <cell r="AS1770"/>
          <cell r="AU1770"/>
          <cell r="AV1770">
            <v>3</v>
          </cell>
          <cell r="AW1770" t="str">
            <v/>
          </cell>
        </row>
        <row r="1771">
          <cell r="A1771">
            <v>1769</v>
          </cell>
          <cell r="B1771"/>
          <cell r="C1771"/>
          <cell r="D1771" t="str">
            <v>001fw00000LDccsAAD</v>
          </cell>
          <cell r="E1771" t="str">
            <v>MANISH TRADERS</v>
          </cell>
          <cell r="F1771" t="str">
            <v>BIHAR</v>
          </cell>
          <cell r="G1771" t="str">
            <v>SITAMARHI</v>
          </cell>
          <cell r="H1771"/>
          <cell r="I1771" t="str">
            <v>KHARAKIA METALS PRIVATE LIMITED</v>
          </cell>
          <cell r="J1771" t="str">
            <v>Punit Kumar</v>
          </cell>
          <cell r="K1771"/>
          <cell r="L1771" t="str">
            <v>001J100000VnUoRIAV</v>
          </cell>
          <cell r="M1771" t="str">
            <v>East</v>
          </cell>
          <cell r="N1771">
            <v>843302</v>
          </cell>
          <cell r="O1771" t="str">
            <v>10CTZPM1316F2ZS</v>
          </cell>
          <cell r="P1771">
            <v>8092038379</v>
          </cell>
          <cell r="Q1771" t="str">
            <v>Feb'26</v>
          </cell>
          <cell r="R1771">
            <v>2026</v>
          </cell>
          <cell r="S1771"/>
          <cell r="T1771" t="str">
            <v/>
          </cell>
          <cell r="U1771">
            <v>0</v>
          </cell>
          <cell r="V1771"/>
          <cell r="W1771"/>
          <cell r="X1771"/>
          <cell r="Y1771"/>
          <cell r="Z1771"/>
          <cell r="AA1771"/>
          <cell r="AB1771"/>
          <cell r="AC1771"/>
          <cell r="AD1771"/>
          <cell r="AE1771"/>
          <cell r="AF1771"/>
          <cell r="AG1771"/>
          <cell r="AH1771"/>
          <cell r="AI1771"/>
          <cell r="AJ1771"/>
          <cell r="AK1771"/>
          <cell r="AL1771"/>
          <cell r="AM1771"/>
          <cell r="AO1771"/>
          <cell r="AP1771"/>
          <cell r="AQ1771"/>
          <cell r="AR1771"/>
          <cell r="AS1771"/>
          <cell r="AU1771"/>
          <cell r="AV1771">
            <v>12</v>
          </cell>
          <cell r="AW1771" t="str">
            <v/>
          </cell>
        </row>
        <row r="1772">
          <cell r="A1772">
            <v>1770</v>
          </cell>
          <cell r="B1772"/>
          <cell r="C1772"/>
          <cell r="D1772" t="str">
            <v>001fw00000Ky0RTAAZ</v>
          </cell>
          <cell r="E1772" t="str">
            <v>SITAYAN TRADERS</v>
          </cell>
          <cell r="F1772" t="str">
            <v>BIHAR</v>
          </cell>
          <cell r="G1772" t="str">
            <v>SITAMARHI</v>
          </cell>
          <cell r="H1772"/>
          <cell r="I1772" t="str">
            <v>KHARAKIA METALS PRIVATE LIMITED</v>
          </cell>
          <cell r="J1772" t="str">
            <v>Punit Kumar</v>
          </cell>
          <cell r="K1772"/>
          <cell r="L1772" t="str">
            <v>001J100000VnUoRIAV</v>
          </cell>
          <cell r="M1772" t="str">
            <v>East</v>
          </cell>
          <cell r="N1772">
            <v>843302</v>
          </cell>
          <cell r="O1772" t="str">
            <v>10DKZPK9529Q1Z2</v>
          </cell>
          <cell r="P1772">
            <v>8507439444</v>
          </cell>
          <cell r="Q1772" t="str">
            <v>Feb'26</v>
          </cell>
          <cell r="R1772">
            <v>2026</v>
          </cell>
          <cell r="S1772"/>
          <cell r="T1772" t="str">
            <v/>
          </cell>
          <cell r="U1772">
            <v>0</v>
          </cell>
          <cell r="V1772"/>
          <cell r="W1772"/>
          <cell r="X1772"/>
          <cell r="Y1772"/>
          <cell r="Z1772"/>
          <cell r="AA1772"/>
          <cell r="AB1772"/>
          <cell r="AC1772"/>
          <cell r="AD1772"/>
          <cell r="AE1772"/>
          <cell r="AF1772"/>
          <cell r="AG1772"/>
          <cell r="AH1772"/>
          <cell r="AI1772"/>
          <cell r="AJ1772"/>
          <cell r="AK1772"/>
          <cell r="AL1772"/>
          <cell r="AM1772"/>
          <cell r="AO1772"/>
          <cell r="AP1772"/>
          <cell r="AQ1772"/>
          <cell r="AR1772"/>
          <cell r="AS1772"/>
          <cell r="AU1772"/>
          <cell r="AV1772">
            <v>12</v>
          </cell>
          <cell r="AW1772" t="str">
            <v/>
          </cell>
        </row>
        <row r="1773">
          <cell r="A1773">
            <v>1771</v>
          </cell>
          <cell r="B1773"/>
          <cell r="C1773"/>
          <cell r="D1773" t="str">
            <v>001fw00000KuTtSAAV</v>
          </cell>
          <cell r="E1773" t="str">
            <v>M. A. TRADERS</v>
          </cell>
          <cell r="F1773" t="str">
            <v>BIHAR</v>
          </cell>
          <cell r="G1773" t="str">
            <v>DARBHANGA</v>
          </cell>
          <cell r="H1773"/>
          <cell r="I1773" t="str">
            <v>KHARAKIA METALS PRIVATE LIMITED</v>
          </cell>
          <cell r="J1773" t="str">
            <v>Punit Kumar</v>
          </cell>
          <cell r="K1773"/>
          <cell r="L1773" t="str">
            <v>001J100000VnUoRIAV</v>
          </cell>
          <cell r="M1773" t="str">
            <v>East</v>
          </cell>
          <cell r="N1773">
            <v>846004</v>
          </cell>
          <cell r="O1773" t="str">
            <v>10ADYPA0310N1ZW</v>
          </cell>
          <cell r="P1773">
            <v>9821556975</v>
          </cell>
          <cell r="Q1773" t="str">
            <v>Feb'26</v>
          </cell>
          <cell r="R1773">
            <v>2026</v>
          </cell>
          <cell r="S1773"/>
          <cell r="T1773" t="str">
            <v/>
          </cell>
          <cell r="U1773">
            <v>0</v>
          </cell>
          <cell r="V1773"/>
          <cell r="W1773"/>
          <cell r="X1773"/>
          <cell r="Y1773"/>
          <cell r="Z1773"/>
          <cell r="AA1773"/>
          <cell r="AB1773"/>
          <cell r="AC1773"/>
          <cell r="AD1773"/>
          <cell r="AE1773"/>
          <cell r="AF1773"/>
          <cell r="AG1773"/>
          <cell r="AH1773"/>
          <cell r="AI1773"/>
          <cell r="AJ1773"/>
          <cell r="AK1773"/>
          <cell r="AL1773"/>
          <cell r="AM1773"/>
          <cell r="AO1773"/>
          <cell r="AP1773"/>
          <cell r="AQ1773"/>
          <cell r="AR1773"/>
          <cell r="AS1773"/>
          <cell r="AU1773"/>
          <cell r="AV1773">
            <v>12</v>
          </cell>
          <cell r="AW1773">
            <v>25</v>
          </cell>
        </row>
        <row r="1774">
          <cell r="A1774">
            <v>1772</v>
          </cell>
          <cell r="B1774"/>
          <cell r="C1774"/>
          <cell r="D1774" t="str">
            <v>001fw00000FbF97AAF</v>
          </cell>
          <cell r="E1774" t="str">
            <v>SUMAN ENTERPRISES</v>
          </cell>
          <cell r="F1774" t="str">
            <v>BIHAR</v>
          </cell>
          <cell r="G1774" t="str">
            <v>SAHARSA</v>
          </cell>
          <cell r="H1774"/>
          <cell r="I1774" t="str">
            <v>KHARAKIA METALS PRIVATE LIMITED</v>
          </cell>
          <cell r="J1774" t="str">
            <v>Punit Kumar</v>
          </cell>
          <cell r="K1774"/>
          <cell r="L1774" t="str">
            <v>001J100000VnUoRIAV</v>
          </cell>
          <cell r="M1774" t="str">
            <v>East</v>
          </cell>
          <cell r="N1774">
            <v>852124</v>
          </cell>
          <cell r="O1774" t="str">
            <v>10FLXPS0560J1ZP</v>
          </cell>
          <cell r="P1774">
            <v>9771961860</v>
          </cell>
          <cell r="Q1774" t="str">
            <v>Feb'26</v>
          </cell>
          <cell r="R1774">
            <v>2026</v>
          </cell>
          <cell r="S1774"/>
          <cell r="T1774">
            <v>20</v>
          </cell>
          <cell r="U1774">
            <v>0.1</v>
          </cell>
          <cell r="V1774"/>
          <cell r="W1774"/>
          <cell r="X1774"/>
          <cell r="Y1774"/>
          <cell r="Z1774"/>
          <cell r="AA1774"/>
          <cell r="AB1774"/>
          <cell r="AC1774"/>
          <cell r="AD1774"/>
          <cell r="AE1774"/>
          <cell r="AF1774"/>
          <cell r="AG1774"/>
          <cell r="AH1774"/>
          <cell r="AI1774"/>
          <cell r="AJ1774"/>
          <cell r="AK1774"/>
          <cell r="AL1774"/>
          <cell r="AM1774"/>
          <cell r="AO1774"/>
          <cell r="AP1774"/>
          <cell r="AQ1774"/>
          <cell r="AR1774"/>
          <cell r="AS1774"/>
          <cell r="AU1774"/>
          <cell r="AV1774">
            <v>6</v>
          </cell>
          <cell r="AW1774" t="str">
            <v/>
          </cell>
        </row>
        <row r="1775">
          <cell r="A1775">
            <v>1773</v>
          </cell>
          <cell r="B1775"/>
          <cell r="C1775"/>
          <cell r="D1775" t="str">
            <v>001J100000VmCWrIAN</v>
          </cell>
          <cell r="E1775" t="str">
            <v>USMAN KHAN AND SONS</v>
          </cell>
          <cell r="F1775" t="str">
            <v>BIHAR</v>
          </cell>
          <cell r="G1775" t="str">
            <v>ROHTAS</v>
          </cell>
          <cell r="H1775"/>
          <cell r="I1775" t="str">
            <v>KHARAKIA METALS PRIVATE LIMITED</v>
          </cell>
          <cell r="J1775" t="str">
            <v>Praveen Kumar</v>
          </cell>
          <cell r="K1775"/>
          <cell r="L1775" t="str">
            <v>001J100000VnUoRIAV</v>
          </cell>
          <cell r="M1775" t="str">
            <v>East</v>
          </cell>
          <cell r="N1775">
            <v>821307</v>
          </cell>
          <cell r="O1775" t="str">
            <v>10AAFFU4317H1ZK</v>
          </cell>
          <cell r="P1775">
            <v>9304098762</v>
          </cell>
          <cell r="Q1775" t="str">
            <v>Feb'26</v>
          </cell>
          <cell r="R1775">
            <v>2026</v>
          </cell>
          <cell r="S1775"/>
          <cell r="T1775">
            <v>75</v>
          </cell>
          <cell r="U1775">
            <v>0.12</v>
          </cell>
          <cell r="V1775"/>
          <cell r="W1775"/>
          <cell r="X1775"/>
          <cell r="Y1775"/>
          <cell r="Z1775"/>
          <cell r="AA1775"/>
          <cell r="AB1775"/>
          <cell r="AC1775"/>
          <cell r="AD1775"/>
          <cell r="AE1775"/>
          <cell r="AF1775"/>
          <cell r="AG1775"/>
          <cell r="AH1775"/>
          <cell r="AI1775"/>
          <cell r="AJ1775"/>
          <cell r="AK1775"/>
          <cell r="AL1775"/>
          <cell r="AM1775"/>
          <cell r="AO1775"/>
          <cell r="AP1775"/>
          <cell r="AQ1775"/>
          <cell r="AR1775"/>
          <cell r="AS1775"/>
          <cell r="AU1775"/>
          <cell r="AV1775">
            <v>27</v>
          </cell>
          <cell r="AW1775" t="str">
            <v/>
          </cell>
        </row>
        <row r="1776">
          <cell r="A1776">
            <v>1774</v>
          </cell>
          <cell r="B1776"/>
          <cell r="C1776"/>
          <cell r="D1776" t="str">
            <v>001fw00000Kvt16AAB</v>
          </cell>
          <cell r="E1776" t="str">
            <v>SHREE VISHNU STEEL</v>
          </cell>
          <cell r="F1776" t="str">
            <v>BIHAR</v>
          </cell>
          <cell r="G1776" t="str">
            <v>GAYA</v>
          </cell>
          <cell r="H1776"/>
          <cell r="I1776" t="str">
            <v>KHARAKIA METALS PRIVATE LIMITED</v>
          </cell>
          <cell r="J1776" t="str">
            <v>Praveen Kumar</v>
          </cell>
          <cell r="K1776"/>
          <cell r="L1776" t="str">
            <v>001J100000VnUoRIAV</v>
          </cell>
          <cell r="M1776" t="str">
            <v>East</v>
          </cell>
          <cell r="N1776">
            <v>823003</v>
          </cell>
          <cell r="O1776" t="str">
            <v>10ACTFS0605A1ZR</v>
          </cell>
          <cell r="P1776">
            <v>8507803394</v>
          </cell>
          <cell r="Q1776" t="str">
            <v>Feb'26</v>
          </cell>
          <cell r="R1776">
            <v>2026</v>
          </cell>
          <cell r="S1776"/>
          <cell r="T1776" t="str">
            <v/>
          </cell>
          <cell r="U1776">
            <v>0</v>
          </cell>
          <cell r="V1776"/>
          <cell r="W1776"/>
          <cell r="X1776"/>
          <cell r="Y1776"/>
          <cell r="Z1776"/>
          <cell r="AA1776"/>
          <cell r="AB1776"/>
          <cell r="AC1776"/>
          <cell r="AD1776"/>
          <cell r="AE1776"/>
          <cell r="AF1776"/>
          <cell r="AG1776"/>
          <cell r="AH1776"/>
          <cell r="AI1776"/>
          <cell r="AJ1776"/>
          <cell r="AK1776"/>
          <cell r="AL1776"/>
          <cell r="AM1776"/>
          <cell r="AO1776"/>
          <cell r="AP1776"/>
          <cell r="AQ1776"/>
          <cell r="AR1776"/>
          <cell r="AS1776"/>
          <cell r="AU1776"/>
          <cell r="AV1776">
            <v>41.84</v>
          </cell>
          <cell r="AW1776" t="str">
            <v/>
          </cell>
        </row>
        <row r="1777">
          <cell r="A1777">
            <v>1775</v>
          </cell>
          <cell r="B1777"/>
          <cell r="C1777"/>
          <cell r="D1777" t="str">
            <v>001fw00000KgMLgAAN</v>
          </cell>
          <cell r="E1777" t="str">
            <v>BABA LOKENATH H/W STORES</v>
          </cell>
          <cell r="F1777" t="str">
            <v>WEST BENGAL</v>
          </cell>
          <cell r="G1777" t="str">
            <v>JALPAIGURI</v>
          </cell>
          <cell r="H1777"/>
          <cell r="I1777" t="str">
            <v>SILIGURI BUILDERS STORES</v>
          </cell>
          <cell r="J1777" t="str">
            <v>Abu Hossain</v>
          </cell>
          <cell r="K1777"/>
          <cell r="L1777" t="str">
            <v>001J100000VngoPIAR</v>
          </cell>
          <cell r="M1777" t="str">
            <v>East</v>
          </cell>
          <cell r="N1777">
            <v>735233</v>
          </cell>
          <cell r="O1777" t="str">
            <v>19BANPS6782F1ZX</v>
          </cell>
          <cell r="P1777">
            <v>8145712707</v>
          </cell>
          <cell r="Q1777" t="str">
            <v>Feb'26</v>
          </cell>
          <cell r="R1777">
            <v>2026</v>
          </cell>
          <cell r="S1777"/>
          <cell r="T1777" t="str">
            <v/>
          </cell>
          <cell r="U1777">
            <v>0</v>
          </cell>
          <cell r="V1777"/>
          <cell r="W1777"/>
          <cell r="X1777"/>
          <cell r="Y1777"/>
          <cell r="Z1777"/>
          <cell r="AA1777"/>
          <cell r="AB1777"/>
          <cell r="AC1777"/>
          <cell r="AD1777"/>
          <cell r="AE1777"/>
          <cell r="AF1777"/>
          <cell r="AG1777"/>
          <cell r="AH1777"/>
          <cell r="AI1777"/>
          <cell r="AJ1777"/>
          <cell r="AK1777"/>
          <cell r="AL1777"/>
          <cell r="AM1777"/>
          <cell r="AO1777"/>
          <cell r="AP1777"/>
          <cell r="AQ1777"/>
          <cell r="AR1777"/>
          <cell r="AS1777"/>
          <cell r="AU1777"/>
          <cell r="AV1777">
            <v>12</v>
          </cell>
          <cell r="AW1777" t="str">
            <v/>
          </cell>
        </row>
        <row r="1778">
          <cell r="A1778">
            <v>1776</v>
          </cell>
          <cell r="B1778"/>
          <cell r="C1778"/>
          <cell r="D1778" t="str">
            <v>001J100000VnWfzIAF</v>
          </cell>
          <cell r="E1778" t="str">
            <v>LOKENATH ENTERPRISE</v>
          </cell>
          <cell r="F1778" t="str">
            <v>WEST BENGAL</v>
          </cell>
          <cell r="G1778" t="str">
            <v>JALPAIGURI</v>
          </cell>
          <cell r="H1778"/>
          <cell r="I1778" t="str">
            <v>SILIGURI BUILDERS STORES</v>
          </cell>
          <cell r="J1778" t="str">
            <v>Abu Hossain</v>
          </cell>
          <cell r="K1778"/>
          <cell r="L1778" t="str">
            <v>001J100000VngoPIAR</v>
          </cell>
          <cell r="M1778" t="str">
            <v>East</v>
          </cell>
          <cell r="N1778">
            <v>735135</v>
          </cell>
          <cell r="O1778" t="str">
            <v>19AHXPB3658H1ZU</v>
          </cell>
          <cell r="P1778">
            <v>9647795590</v>
          </cell>
          <cell r="Q1778" t="str">
            <v>Feb'26</v>
          </cell>
          <cell r="R1778">
            <v>2026</v>
          </cell>
          <cell r="S1778"/>
          <cell r="T1778">
            <v>250</v>
          </cell>
          <cell r="U1778">
            <v>1.6E-2</v>
          </cell>
          <cell r="V1778"/>
          <cell r="W1778"/>
          <cell r="X1778"/>
          <cell r="Y1778"/>
          <cell r="Z1778"/>
          <cell r="AA1778"/>
          <cell r="AB1778"/>
          <cell r="AC1778"/>
          <cell r="AD1778"/>
          <cell r="AE1778"/>
          <cell r="AF1778"/>
          <cell r="AG1778"/>
          <cell r="AH1778"/>
          <cell r="AI1778"/>
          <cell r="AJ1778"/>
          <cell r="AK1778"/>
          <cell r="AL1778"/>
          <cell r="AM1778"/>
          <cell r="AO1778"/>
          <cell r="AP1778"/>
          <cell r="AQ1778"/>
          <cell r="AR1778"/>
          <cell r="AS1778"/>
          <cell r="AU1778"/>
          <cell r="AV1778">
            <v>12</v>
          </cell>
          <cell r="AW1778" t="str">
            <v/>
          </cell>
        </row>
        <row r="1779">
          <cell r="A1779">
            <v>1777</v>
          </cell>
          <cell r="B1779"/>
          <cell r="C1779"/>
          <cell r="D1779" t="str">
            <v>001fw000007uD9pAAE</v>
          </cell>
          <cell r="E1779" t="str">
            <v>M/S B. M. ENTER PRISES</v>
          </cell>
          <cell r="F1779" t="str">
            <v>MADHYA PRADESH</v>
          </cell>
          <cell r="G1779" t="str">
            <v>MORENA</v>
          </cell>
          <cell r="H1779"/>
          <cell r="I1779" t="str">
            <v>SHALIKA ENTERPRISES PRIVATE LIMITED</v>
          </cell>
          <cell r="J1779" t="str">
            <v>Sudhir Garg</v>
          </cell>
          <cell r="K1779"/>
          <cell r="L1779" t="str">
            <v>001fw000003s8lGAAQ</v>
          </cell>
          <cell r="M1779" t="str">
            <v>North</v>
          </cell>
          <cell r="N1779">
            <v>476001</v>
          </cell>
          <cell r="O1779" t="str">
            <v>23ADBPG2060Q2ZO</v>
          </cell>
          <cell r="P1779">
            <v>9425126219</v>
          </cell>
          <cell r="Q1779" t="str">
            <v>Feb'26</v>
          </cell>
          <cell r="R1779">
            <v>2026</v>
          </cell>
          <cell r="S1779"/>
          <cell r="T1779">
            <v>200</v>
          </cell>
          <cell r="U1779">
            <v>6.9533333333333336E-2</v>
          </cell>
          <cell r="V1779"/>
          <cell r="W1779"/>
          <cell r="X1779"/>
          <cell r="Y1779"/>
          <cell r="Z1779"/>
          <cell r="AA1779"/>
          <cell r="AB1779"/>
          <cell r="AC1779"/>
          <cell r="AD1779"/>
          <cell r="AE1779"/>
          <cell r="AF1779"/>
          <cell r="AG1779"/>
          <cell r="AH1779"/>
          <cell r="AI1779"/>
          <cell r="AJ1779"/>
          <cell r="AK1779"/>
          <cell r="AL1779"/>
          <cell r="AM1779"/>
          <cell r="AO1779"/>
          <cell r="AP1779"/>
          <cell r="AQ1779"/>
          <cell r="AR1779"/>
          <cell r="AS1779"/>
          <cell r="AU1779"/>
          <cell r="AV1779">
            <v>41.72</v>
          </cell>
          <cell r="AW1779" t="str">
            <v/>
          </cell>
        </row>
        <row r="1780">
          <cell r="A1780">
            <v>1778</v>
          </cell>
          <cell r="B1780"/>
          <cell r="C1780"/>
          <cell r="D1780" t="str">
            <v>001J100000VnJVdIAN</v>
          </cell>
          <cell r="E1780" t="str">
            <v>GROVER ENTERPRISES</v>
          </cell>
          <cell r="F1780" t="str">
            <v>PUNJAB</v>
          </cell>
          <cell r="G1780" t="str">
            <v>BATHINDA</v>
          </cell>
          <cell r="H1780"/>
          <cell r="I1780" t="str">
            <v>Tanvi Sales</v>
          </cell>
          <cell r="J1780" t="str">
            <v>Sonu Kumar</v>
          </cell>
          <cell r="K1780"/>
          <cell r="L1780" t="str">
            <v>001J100000Vo0ZgIAJ</v>
          </cell>
          <cell r="M1780" t="str">
            <v>North</v>
          </cell>
          <cell r="N1780">
            <v>151001</v>
          </cell>
          <cell r="O1780" t="str">
            <v>03ABNPG6451D1ZZ</v>
          </cell>
          <cell r="P1780">
            <v>9217730000</v>
          </cell>
          <cell r="Q1780" t="str">
            <v>Feb'26</v>
          </cell>
          <cell r="R1780">
            <v>2026</v>
          </cell>
          <cell r="S1780"/>
          <cell r="T1780">
            <v>200</v>
          </cell>
          <cell r="U1780">
            <v>3.9649999999999998E-2</v>
          </cell>
          <cell r="V1780"/>
          <cell r="W1780"/>
          <cell r="X1780"/>
          <cell r="Y1780"/>
          <cell r="Z1780"/>
          <cell r="AA1780"/>
          <cell r="AB1780"/>
          <cell r="AC1780"/>
          <cell r="AD1780"/>
          <cell r="AE1780"/>
          <cell r="AF1780"/>
          <cell r="AG1780"/>
          <cell r="AH1780"/>
          <cell r="AI1780"/>
          <cell r="AJ1780"/>
          <cell r="AK1780"/>
          <cell r="AL1780"/>
          <cell r="AM1780"/>
          <cell r="AO1780"/>
          <cell r="AP1780"/>
          <cell r="AQ1780"/>
          <cell r="AR1780"/>
          <cell r="AS1780"/>
          <cell r="AU1780"/>
          <cell r="AV1780">
            <v>23.79</v>
          </cell>
          <cell r="AW1780" t="str">
            <v/>
          </cell>
        </row>
        <row r="1781">
          <cell r="A1781">
            <v>1779</v>
          </cell>
          <cell r="B1781"/>
          <cell r="C1781"/>
          <cell r="D1781" t="str">
            <v>001fw00000KUJBVAA5</v>
          </cell>
          <cell r="E1781" t="str">
            <v>KRISHNA INDUSTRIES</v>
          </cell>
          <cell r="F1781" t="str">
            <v>MADHYA PRADESH</v>
          </cell>
          <cell r="G1781" t="str">
            <v>GUNA</v>
          </cell>
          <cell r="H1781"/>
          <cell r="I1781" t="str">
            <v>SHALIKA ENTERPRISES PRIVATE LIMITED</v>
          </cell>
          <cell r="J1781" t="str">
            <v>Sudhir Garg</v>
          </cell>
          <cell r="K1781"/>
          <cell r="L1781" t="str">
            <v>001fw000003s8lGAAQ</v>
          </cell>
          <cell r="M1781" t="str">
            <v>North</v>
          </cell>
          <cell r="N1781">
            <v>473001</v>
          </cell>
          <cell r="O1781" t="str">
            <v>23GANPS9303D1ZK</v>
          </cell>
          <cell r="P1781">
            <v>8959168077</v>
          </cell>
          <cell r="Q1781" t="str">
            <v>Feb'26</v>
          </cell>
          <cell r="R1781">
            <v>2026</v>
          </cell>
          <cell r="S1781"/>
          <cell r="T1781" t="str">
            <v/>
          </cell>
          <cell r="U1781">
            <v>0</v>
          </cell>
          <cell r="V1781"/>
          <cell r="W1781"/>
          <cell r="X1781"/>
          <cell r="Y1781"/>
          <cell r="Z1781"/>
          <cell r="AA1781"/>
          <cell r="AB1781"/>
          <cell r="AC1781"/>
          <cell r="AD1781"/>
          <cell r="AE1781"/>
          <cell r="AF1781"/>
          <cell r="AG1781"/>
          <cell r="AH1781"/>
          <cell r="AI1781"/>
          <cell r="AJ1781"/>
          <cell r="AK1781"/>
          <cell r="AL1781"/>
          <cell r="AM1781"/>
          <cell r="AO1781"/>
          <cell r="AP1781"/>
          <cell r="AQ1781"/>
          <cell r="AR1781"/>
          <cell r="AS1781"/>
          <cell r="AU1781"/>
          <cell r="AV1781">
            <v>41.82</v>
          </cell>
          <cell r="AW1781" t="str">
            <v/>
          </cell>
        </row>
        <row r="1782">
          <cell r="A1782">
            <v>1780</v>
          </cell>
          <cell r="B1782"/>
          <cell r="C1782"/>
          <cell r="D1782" t="str">
            <v>001fw00000KS1yaAAD</v>
          </cell>
          <cell r="E1782" t="str">
            <v>ONX ASSOCIATES</v>
          </cell>
          <cell r="F1782" t="str">
            <v>MADHYA PRADESH</v>
          </cell>
          <cell r="G1782" t="str">
            <v>GWALIOR</v>
          </cell>
          <cell r="H1782"/>
          <cell r="I1782" t="str">
            <v>SHALIKA ENTERPRISES PRIVATE LIMITED</v>
          </cell>
          <cell r="J1782" t="str">
            <v>Sudhir Garg</v>
          </cell>
          <cell r="K1782"/>
          <cell r="L1782" t="str">
            <v>001fw000003s8lGAAQ</v>
          </cell>
          <cell r="M1782" t="str">
            <v>North</v>
          </cell>
          <cell r="N1782">
            <v>474005</v>
          </cell>
          <cell r="O1782" t="str">
            <v>23AAJFO9211A1ZQ</v>
          </cell>
          <cell r="P1782">
            <v>8085974971</v>
          </cell>
          <cell r="Q1782" t="str">
            <v>Feb'26</v>
          </cell>
          <cell r="R1782">
            <v>2026</v>
          </cell>
          <cell r="S1782"/>
          <cell r="T1782" t="str">
            <v/>
          </cell>
          <cell r="U1782">
            <v>0</v>
          </cell>
          <cell r="V1782"/>
          <cell r="W1782"/>
          <cell r="X1782"/>
          <cell r="Y1782"/>
          <cell r="Z1782"/>
          <cell r="AA1782"/>
          <cell r="AB1782"/>
          <cell r="AC1782"/>
          <cell r="AD1782"/>
          <cell r="AE1782"/>
          <cell r="AF1782"/>
          <cell r="AG1782"/>
          <cell r="AH1782"/>
          <cell r="AI1782"/>
          <cell r="AJ1782"/>
          <cell r="AK1782"/>
          <cell r="AL1782"/>
          <cell r="AM1782"/>
          <cell r="AO1782"/>
          <cell r="AP1782"/>
          <cell r="AQ1782"/>
          <cell r="AR1782"/>
          <cell r="AS1782"/>
          <cell r="AU1782"/>
          <cell r="AV1782">
            <v>41.88</v>
          </cell>
          <cell r="AW1782" t="str">
            <v/>
          </cell>
        </row>
        <row r="1783">
          <cell r="A1783">
            <v>1781</v>
          </cell>
          <cell r="B1783"/>
          <cell r="C1783"/>
          <cell r="D1783" t="str">
            <v>001fw00000KSFrqAAH</v>
          </cell>
          <cell r="E1783" t="str">
            <v>SLMG BEVERAGES PRIVATE LIMITED</v>
          </cell>
          <cell r="F1783" t="str">
            <v>MADHYA PRADESH</v>
          </cell>
          <cell r="G1783" t="str">
            <v>MORENA</v>
          </cell>
          <cell r="H1783"/>
          <cell r="I1783" t="str">
            <v>SHALIKA ENTERPRISES PRIVATE LIMITED</v>
          </cell>
          <cell r="J1783" t="str">
            <v>Sudhir Garg</v>
          </cell>
          <cell r="K1783"/>
          <cell r="L1783" t="str">
            <v>001fw000003s8lGAAQ</v>
          </cell>
          <cell r="M1783" t="str">
            <v>North</v>
          </cell>
          <cell r="N1783">
            <v>476001</v>
          </cell>
          <cell r="O1783" t="str">
            <v>23AAYCS4927P1ZD</v>
          </cell>
          <cell r="P1783">
            <v>9548222950</v>
          </cell>
          <cell r="Q1783" t="str">
            <v>Feb'26</v>
          </cell>
          <cell r="R1783">
            <v>2026</v>
          </cell>
          <cell r="S1783"/>
          <cell r="T1783" t="str">
            <v/>
          </cell>
          <cell r="U1783">
            <v>0</v>
          </cell>
          <cell r="V1783"/>
          <cell r="W1783"/>
          <cell r="X1783"/>
          <cell r="Y1783"/>
          <cell r="Z1783"/>
          <cell r="AA1783"/>
          <cell r="AB1783"/>
          <cell r="AC1783"/>
          <cell r="AD1783"/>
          <cell r="AE1783"/>
          <cell r="AF1783"/>
          <cell r="AG1783"/>
          <cell r="AH1783"/>
          <cell r="AI1783"/>
          <cell r="AJ1783"/>
          <cell r="AK1783"/>
          <cell r="AL1783"/>
          <cell r="AM1783"/>
          <cell r="AO1783"/>
          <cell r="AP1783"/>
          <cell r="AQ1783"/>
          <cell r="AR1783"/>
          <cell r="AS1783"/>
          <cell r="AU1783"/>
          <cell r="AV1783">
            <v>45.11</v>
          </cell>
          <cell r="AW1783" t="str">
            <v/>
          </cell>
        </row>
        <row r="1784">
          <cell r="A1784">
            <v>1782</v>
          </cell>
          <cell r="B1784"/>
          <cell r="C1784"/>
          <cell r="D1784" t="str">
            <v>001fw00000IQJkcAAH</v>
          </cell>
          <cell r="E1784" t="str">
            <v>AASTHA TRADER</v>
          </cell>
          <cell r="F1784" t="str">
            <v>RAJASTHAN</v>
          </cell>
          <cell r="G1784" t="str">
            <v>ALWAR</v>
          </cell>
          <cell r="H1784"/>
          <cell r="I1784" t="str">
            <v>Swastik Tradevision Pvt. Ltd.</v>
          </cell>
          <cell r="J1784" t="str">
            <v>Ravi Kumar Kulmi</v>
          </cell>
          <cell r="K1784"/>
          <cell r="L1784" t="str">
            <v>C12822</v>
          </cell>
          <cell r="M1784" t="str">
            <v>North</v>
          </cell>
          <cell r="N1784">
            <v>301705</v>
          </cell>
          <cell r="O1784" t="str">
            <v>08ACAFA9996M1ZK</v>
          </cell>
          <cell r="P1784">
            <v>9828332297</v>
          </cell>
          <cell r="Q1784" t="str">
            <v>Mar'26</v>
          </cell>
          <cell r="R1784">
            <v>2026</v>
          </cell>
          <cell r="S1784"/>
          <cell r="T1784" t="str">
            <v/>
          </cell>
          <cell r="U1784">
            <v>0</v>
          </cell>
          <cell r="V1784"/>
          <cell r="W1784"/>
          <cell r="X1784"/>
          <cell r="Y1784"/>
          <cell r="Z1784"/>
          <cell r="AA1784"/>
          <cell r="AB1784"/>
          <cell r="AC1784"/>
          <cell r="AD1784"/>
          <cell r="AE1784"/>
          <cell r="AF1784"/>
          <cell r="AG1784"/>
          <cell r="AH1784"/>
          <cell r="AI1784"/>
          <cell r="AJ1784"/>
          <cell r="AK1784"/>
          <cell r="AL1784"/>
          <cell r="AM1784"/>
          <cell r="AO1784"/>
          <cell r="AP1784"/>
          <cell r="AQ1784"/>
          <cell r="AR1784"/>
          <cell r="AS1784"/>
          <cell r="AU1784"/>
          <cell r="AV1784"/>
          <cell r="AW1784">
            <v>184</v>
          </cell>
        </row>
        <row r="1785">
          <cell r="A1785">
            <v>1783</v>
          </cell>
          <cell r="B1785"/>
          <cell r="C1785"/>
          <cell r="D1785" t="str">
            <v>001fw00000Ln5wwAAB</v>
          </cell>
          <cell r="E1785" t="str">
            <v>AMBICA TRADERS</v>
          </cell>
          <cell r="F1785" t="str">
            <v>RAJASTHAN</v>
          </cell>
          <cell r="G1785" t="str">
            <v>GANGANAGAR</v>
          </cell>
          <cell r="H1785"/>
          <cell r="I1785" t="str">
            <v>Swastik Tradevision Pvt. Ltd.</v>
          </cell>
          <cell r="J1785" t="str">
            <v>Amit Kumar Sharma</v>
          </cell>
          <cell r="K1785"/>
          <cell r="L1785" t="str">
            <v>C12822</v>
          </cell>
          <cell r="M1785" t="str">
            <v>North</v>
          </cell>
          <cell r="N1785">
            <v>335001</v>
          </cell>
          <cell r="O1785" t="str">
            <v>08CDTPK0701L1ZB</v>
          </cell>
          <cell r="P1785">
            <v>7014232350</v>
          </cell>
          <cell r="Q1785" t="str">
            <v>Mar'26</v>
          </cell>
          <cell r="R1785">
            <v>2026</v>
          </cell>
          <cell r="S1785"/>
          <cell r="T1785" t="str">
            <v/>
          </cell>
          <cell r="U1785">
            <v>0</v>
          </cell>
          <cell r="V1785"/>
          <cell r="W1785"/>
          <cell r="X1785"/>
          <cell r="Y1785"/>
          <cell r="Z1785"/>
          <cell r="AA1785"/>
          <cell r="AB1785"/>
          <cell r="AC1785"/>
          <cell r="AD1785"/>
          <cell r="AE1785"/>
          <cell r="AF1785"/>
          <cell r="AG1785"/>
          <cell r="AH1785"/>
          <cell r="AI1785"/>
          <cell r="AJ1785"/>
          <cell r="AK1785"/>
          <cell r="AL1785"/>
          <cell r="AM1785"/>
          <cell r="AO1785"/>
          <cell r="AP1785"/>
          <cell r="AQ1785"/>
          <cell r="AR1785"/>
          <cell r="AS1785"/>
          <cell r="AU1785"/>
          <cell r="AV1785"/>
          <cell r="AW1785">
            <v>39</v>
          </cell>
        </row>
        <row r="1786">
          <cell r="A1786">
            <v>1784</v>
          </cell>
          <cell r="B1786"/>
          <cell r="C1786"/>
          <cell r="D1786" t="str">
            <v>001fw00000AKLfMAAX</v>
          </cell>
          <cell r="E1786" t="str">
            <v>TIRUPATI STEELS</v>
          </cell>
          <cell r="F1786" t="str">
            <v>RAJASTHAN</v>
          </cell>
          <cell r="G1786" t="str">
            <v>JAIPUR</v>
          </cell>
          <cell r="H1786"/>
          <cell r="I1786" t="str">
            <v>Swastik Tradevision Pvt. Ltd.</v>
          </cell>
          <cell r="J1786" t="str">
            <v>Amit Kumar Sharma</v>
          </cell>
          <cell r="K1786"/>
          <cell r="L1786" t="str">
            <v>C12822</v>
          </cell>
          <cell r="M1786" t="str">
            <v>North</v>
          </cell>
          <cell r="N1786">
            <v>302013</v>
          </cell>
          <cell r="O1786" t="str">
            <v>08BDJPS1824D1ZL</v>
          </cell>
          <cell r="P1786">
            <v>9314416310</v>
          </cell>
          <cell r="Q1786" t="str">
            <v>Mar'26</v>
          </cell>
          <cell r="R1786">
            <v>2026</v>
          </cell>
          <cell r="S1786"/>
          <cell r="T1786">
            <v>100</v>
          </cell>
          <cell r="U1786">
            <v>0</v>
          </cell>
          <cell r="V1786"/>
          <cell r="W1786"/>
          <cell r="X1786"/>
          <cell r="Y1786"/>
          <cell r="Z1786"/>
          <cell r="AA1786"/>
          <cell r="AB1786"/>
          <cell r="AC1786"/>
          <cell r="AD1786"/>
          <cell r="AE1786"/>
          <cell r="AF1786"/>
          <cell r="AG1786"/>
          <cell r="AH1786"/>
          <cell r="AI1786"/>
          <cell r="AJ1786"/>
          <cell r="AK1786"/>
          <cell r="AL1786"/>
          <cell r="AM1786"/>
          <cell r="AO1786"/>
          <cell r="AP1786"/>
          <cell r="AQ1786"/>
          <cell r="AR1786"/>
          <cell r="AS1786"/>
          <cell r="AU1786"/>
          <cell r="AV1786"/>
          <cell r="AW1786">
            <v>46</v>
          </cell>
        </row>
        <row r="1787">
          <cell r="A1787">
            <v>1785</v>
          </cell>
          <cell r="B1787"/>
          <cell r="C1787"/>
          <cell r="D1787" t="str">
            <v>001fw00000MI5PcAAL</v>
          </cell>
          <cell r="E1787" t="str">
            <v>SHREE BALAJI IRON PVT. LTD.</v>
          </cell>
          <cell r="F1787" t="str">
            <v>ODISHA</v>
          </cell>
          <cell r="G1787" t="str">
            <v>SUNDARGARH</v>
          </cell>
          <cell r="H1787"/>
          <cell r="I1787" t="str">
            <v>SACHDEVA ISPAT PVT LTD</v>
          </cell>
          <cell r="J1787" t="str">
            <v>Papun Padhan</v>
          </cell>
          <cell r="K1787"/>
          <cell r="L1787" t="str">
            <v>C12823</v>
          </cell>
          <cell r="M1787" t="str">
            <v>Central</v>
          </cell>
          <cell r="N1787">
            <v>769001</v>
          </cell>
          <cell r="O1787" t="str">
            <v>21AAJCS7230E1ZP</v>
          </cell>
          <cell r="P1787">
            <v>9437040211</v>
          </cell>
          <cell r="Q1787" t="str">
            <v>Mar'26</v>
          </cell>
          <cell r="R1787">
            <v>2026</v>
          </cell>
          <cell r="S1787"/>
          <cell r="T1787" t="str">
            <v/>
          </cell>
          <cell r="U1787">
            <v>0</v>
          </cell>
          <cell r="V1787"/>
          <cell r="W1787"/>
          <cell r="X1787"/>
          <cell r="Y1787"/>
          <cell r="Z1787"/>
          <cell r="AA1787"/>
          <cell r="AB1787"/>
          <cell r="AC1787"/>
          <cell r="AD1787"/>
          <cell r="AE1787"/>
          <cell r="AF1787"/>
          <cell r="AG1787"/>
          <cell r="AH1787"/>
          <cell r="AI1787"/>
          <cell r="AJ1787"/>
          <cell r="AK1787"/>
          <cell r="AL1787"/>
          <cell r="AM1787"/>
          <cell r="AO1787"/>
          <cell r="AP1787"/>
          <cell r="AQ1787"/>
          <cell r="AR1787"/>
          <cell r="AS1787"/>
          <cell r="AU1787"/>
          <cell r="AV1787"/>
          <cell r="AW1787">
            <v>2</v>
          </cell>
        </row>
        <row r="1788">
          <cell r="A1788">
            <v>1786</v>
          </cell>
          <cell r="B1788"/>
          <cell r="C1788"/>
          <cell r="D1788" t="str">
            <v>0015g00001W4hmWAAR</v>
          </cell>
          <cell r="E1788" t="str">
            <v>JAI MAA DURGA BUILDING MATERIAL</v>
          </cell>
          <cell r="F1788" t="str">
            <v>UTTAR PRADESH</v>
          </cell>
          <cell r="G1788" t="str">
            <v>GAUTAM BUDDHA NAGAR</v>
          </cell>
          <cell r="H1788"/>
          <cell r="I1788" t="str">
            <v>SHASHI STEELS CORPORATION</v>
          </cell>
          <cell r="J1788" t="str">
            <v>Abhijeet Biswas</v>
          </cell>
          <cell r="K1788"/>
          <cell r="L1788" t="str">
            <v>C12816</v>
          </cell>
          <cell r="M1788" t="str">
            <v>North</v>
          </cell>
          <cell r="N1788">
            <v>203135</v>
          </cell>
          <cell r="O1788" t="str">
            <v>09CNZPR7006P1ZR</v>
          </cell>
          <cell r="P1788">
            <v>7248041234</v>
          </cell>
          <cell r="Q1788" t="str">
            <v>Mar'26</v>
          </cell>
          <cell r="R1788">
            <v>2026</v>
          </cell>
          <cell r="S1788"/>
          <cell r="T1788">
            <v>150</v>
          </cell>
          <cell r="U1788">
            <v>0</v>
          </cell>
          <cell r="V1788"/>
          <cell r="W1788"/>
          <cell r="X1788"/>
          <cell r="Y1788"/>
          <cell r="Z1788"/>
          <cell r="AA1788"/>
          <cell r="AB1788"/>
          <cell r="AC1788"/>
          <cell r="AD1788"/>
          <cell r="AE1788"/>
          <cell r="AF1788"/>
          <cell r="AG1788"/>
          <cell r="AH1788"/>
          <cell r="AI1788"/>
          <cell r="AJ1788"/>
          <cell r="AK1788"/>
          <cell r="AL1788"/>
          <cell r="AM1788"/>
          <cell r="AO1788"/>
          <cell r="AP1788"/>
          <cell r="AQ1788"/>
          <cell r="AR1788"/>
          <cell r="AS1788"/>
          <cell r="AU1788"/>
          <cell r="AV1788"/>
          <cell r="AW1788">
            <v>26</v>
          </cell>
        </row>
        <row r="1789">
          <cell r="A1789">
            <v>1787</v>
          </cell>
          <cell r="B1789"/>
          <cell r="C1789"/>
          <cell r="D1789" t="str">
            <v>0015g00001V9TjDAAV</v>
          </cell>
          <cell r="E1789" t="str">
            <v>Govind Steels</v>
          </cell>
          <cell r="F1789" t="str">
            <v>UTTAR PRADESH</v>
          </cell>
          <cell r="G1789" t="str">
            <v>DEORIA</v>
          </cell>
          <cell r="H1789"/>
          <cell r="I1789" t="str">
            <v>GOBINDGARH IRON LLP</v>
          </cell>
          <cell r="J1789" t="str">
            <v>Mohd Ansari</v>
          </cell>
          <cell r="K1789"/>
          <cell r="L1789" t="str">
            <v>C12817</v>
          </cell>
          <cell r="M1789" t="str">
            <v>North</v>
          </cell>
          <cell r="N1789">
            <v>0</v>
          </cell>
          <cell r="O1789">
            <v>0</v>
          </cell>
          <cell r="P1789">
            <v>0</v>
          </cell>
          <cell r="Q1789" t="str">
            <v>Mar'26</v>
          </cell>
          <cell r="R1789">
            <v>2026</v>
          </cell>
          <cell r="S1789"/>
          <cell r="T1789" t="str">
            <v/>
          </cell>
          <cell r="U1789">
            <v>0</v>
          </cell>
          <cell r="V1789"/>
          <cell r="W1789"/>
          <cell r="X1789"/>
          <cell r="Y1789"/>
          <cell r="Z1789"/>
          <cell r="AA1789"/>
          <cell r="AB1789"/>
          <cell r="AC1789"/>
          <cell r="AD1789"/>
          <cell r="AE1789"/>
          <cell r="AF1789"/>
          <cell r="AG1789"/>
          <cell r="AH1789"/>
          <cell r="AI1789"/>
          <cell r="AJ1789"/>
          <cell r="AK1789"/>
          <cell r="AL1789"/>
          <cell r="AM1789"/>
          <cell r="AO1789"/>
          <cell r="AP1789"/>
          <cell r="AQ1789"/>
          <cell r="AR1789"/>
          <cell r="AS1789"/>
          <cell r="AU1789"/>
          <cell r="AV1789"/>
          <cell r="AW1789">
            <v>40</v>
          </cell>
        </row>
        <row r="1790">
          <cell r="A1790">
            <v>1788</v>
          </cell>
          <cell r="B1790"/>
          <cell r="C1790"/>
          <cell r="D1790" t="str">
            <v>0015g00001YQPV4AAP</v>
          </cell>
          <cell r="E1790" t="str">
            <v>SHREE GANPATI STEEL</v>
          </cell>
          <cell r="F1790" t="str">
            <v>DELHI</v>
          </cell>
          <cell r="G1790" t="str">
            <v>EAST</v>
          </cell>
          <cell r="H1790"/>
          <cell r="I1790" t="str">
            <v>MAHENDRA STEELS</v>
          </cell>
          <cell r="J1790" t="str">
            <v>Aman kumar</v>
          </cell>
          <cell r="K1790"/>
          <cell r="L1790" t="str">
            <v>C12832</v>
          </cell>
          <cell r="M1790" t="str">
            <v>North</v>
          </cell>
          <cell r="N1790">
            <v>110092</v>
          </cell>
          <cell r="O1790" t="str">
            <v>07AGCPB1503F1ZA</v>
          </cell>
          <cell r="P1790">
            <v>9911646851</v>
          </cell>
          <cell r="Q1790" t="str">
            <v>Mar'26</v>
          </cell>
          <cell r="R1790">
            <v>2026</v>
          </cell>
          <cell r="S1790"/>
          <cell r="T1790">
            <v>300</v>
          </cell>
          <cell r="U1790">
            <v>0</v>
          </cell>
          <cell r="V1790"/>
          <cell r="W1790"/>
          <cell r="X1790"/>
          <cell r="Y1790"/>
          <cell r="Z1790"/>
          <cell r="AA1790"/>
          <cell r="AB1790"/>
          <cell r="AC1790"/>
          <cell r="AD1790"/>
          <cell r="AE1790"/>
          <cell r="AF1790"/>
          <cell r="AG1790"/>
          <cell r="AH1790"/>
          <cell r="AI1790"/>
          <cell r="AJ1790"/>
          <cell r="AK1790"/>
          <cell r="AL1790"/>
          <cell r="AM1790"/>
          <cell r="AO1790"/>
          <cell r="AP1790"/>
          <cell r="AQ1790"/>
          <cell r="AR1790"/>
          <cell r="AS1790"/>
          <cell r="AU1790"/>
          <cell r="AV1790"/>
          <cell r="AW1790">
            <v>22</v>
          </cell>
        </row>
        <row r="1791">
          <cell r="A1791">
            <v>1789</v>
          </cell>
          <cell r="B1791"/>
          <cell r="C1791"/>
          <cell r="D1791" t="str">
            <v>0015g00001XK62kAAD</v>
          </cell>
          <cell r="E1791" t="str">
            <v>SHRI GANESH STEELS</v>
          </cell>
          <cell r="F1791" t="str">
            <v>UTTAR PRADESH</v>
          </cell>
          <cell r="G1791" t="str">
            <v>BAREILLY</v>
          </cell>
          <cell r="H1791"/>
          <cell r="I1791" t="str">
            <v>Khandelwal Associates</v>
          </cell>
          <cell r="J1791" t="str">
            <v>SHIV KUMAR</v>
          </cell>
          <cell r="K1791"/>
          <cell r="L1791" t="str">
            <v>C12818</v>
          </cell>
          <cell r="M1791" t="str">
            <v>North</v>
          </cell>
          <cell r="N1791">
            <v>243001</v>
          </cell>
          <cell r="O1791" t="str">
            <v>09ACBFS1110Q1Z1</v>
          </cell>
          <cell r="P1791">
            <v>9720744449</v>
          </cell>
          <cell r="Q1791" t="str">
            <v>Mar'26</v>
          </cell>
          <cell r="R1791">
            <v>2026</v>
          </cell>
          <cell r="S1791"/>
          <cell r="T1791">
            <v>200</v>
          </cell>
          <cell r="U1791">
            <v>0</v>
          </cell>
          <cell r="V1791"/>
          <cell r="W1791"/>
          <cell r="X1791"/>
          <cell r="Y1791"/>
          <cell r="Z1791"/>
          <cell r="AA1791"/>
          <cell r="AB1791"/>
          <cell r="AC1791"/>
          <cell r="AD1791"/>
          <cell r="AE1791"/>
          <cell r="AF1791"/>
          <cell r="AG1791"/>
          <cell r="AH1791"/>
          <cell r="AI1791"/>
          <cell r="AJ1791"/>
          <cell r="AK1791"/>
          <cell r="AL1791"/>
          <cell r="AM1791"/>
          <cell r="AO1791"/>
          <cell r="AP1791"/>
          <cell r="AQ1791"/>
          <cell r="AR1791"/>
          <cell r="AS1791"/>
          <cell r="AU1791"/>
          <cell r="AV1791"/>
          <cell r="AW1791">
            <v>1</v>
          </cell>
        </row>
        <row r="1792">
          <cell r="A1792">
            <v>1790</v>
          </cell>
          <cell r="B1792"/>
          <cell r="C1792"/>
          <cell r="D1792" t="str">
            <v>001J100000S1IyLIAV</v>
          </cell>
          <cell r="E1792" t="str">
            <v>S K SINGHVI &amp; SONS</v>
          </cell>
          <cell r="F1792" t="str">
            <v>RAJASTHAN</v>
          </cell>
          <cell r="G1792" t="str">
            <v>KOTA</v>
          </cell>
          <cell r="H1792"/>
          <cell r="I1792" t="str">
            <v>J P Alloys</v>
          </cell>
          <cell r="J1792" t="str">
            <v>Amit Kumar Sharma</v>
          </cell>
          <cell r="K1792"/>
          <cell r="L1792" t="str">
            <v>C13188</v>
          </cell>
          <cell r="M1792" t="str">
            <v>North</v>
          </cell>
          <cell r="N1792">
            <v>324005</v>
          </cell>
          <cell r="O1792" t="str">
            <v>08BRJPS9683Q1ZC</v>
          </cell>
          <cell r="P1792">
            <v>8233620000</v>
          </cell>
          <cell r="Q1792" t="str">
            <v>Mar'26</v>
          </cell>
          <cell r="R1792">
            <v>2026</v>
          </cell>
          <cell r="S1792"/>
          <cell r="T1792" t="str">
            <v/>
          </cell>
          <cell r="U1792">
            <v>0</v>
          </cell>
          <cell r="V1792"/>
          <cell r="W1792"/>
          <cell r="X1792"/>
          <cell r="Y1792"/>
          <cell r="Z1792"/>
          <cell r="AA1792"/>
          <cell r="AB1792"/>
          <cell r="AC1792"/>
          <cell r="AD1792"/>
          <cell r="AE1792"/>
          <cell r="AF1792"/>
          <cell r="AG1792"/>
          <cell r="AH1792"/>
          <cell r="AI1792"/>
          <cell r="AJ1792"/>
          <cell r="AK1792"/>
          <cell r="AL1792"/>
          <cell r="AM1792"/>
          <cell r="AO1792"/>
          <cell r="AP1792"/>
          <cell r="AQ1792"/>
          <cell r="AR1792"/>
          <cell r="AS1792"/>
          <cell r="AU1792"/>
          <cell r="AV1792"/>
          <cell r="AW1792">
            <v>20</v>
          </cell>
        </row>
        <row r="1793">
          <cell r="A1793">
            <v>1791</v>
          </cell>
          <cell r="B1793"/>
          <cell r="C1793"/>
          <cell r="D1793" t="str">
            <v>001J100000Vo8uhIAB</v>
          </cell>
          <cell r="E1793" t="str">
            <v>warora ,chita sales</v>
          </cell>
          <cell r="F1793" t="str">
            <v>MAHARASHTRA</v>
          </cell>
          <cell r="G1793" t="str">
            <v>CHANDRAPUR</v>
          </cell>
          <cell r="H1793"/>
          <cell r="I1793" t="str">
            <v>SSTL</v>
          </cell>
          <cell r="J1793" t="str">
            <v>Ekeshwar Sahu</v>
          </cell>
          <cell r="K1793"/>
          <cell r="L1793" t="str">
            <v/>
          </cell>
          <cell r="M1793" t="str">
            <v>Central</v>
          </cell>
          <cell r="N1793">
            <v>442907</v>
          </cell>
          <cell r="O1793" t="str">
            <v>27AASFC4490L1ZR</v>
          </cell>
          <cell r="P1793">
            <v>9011034300</v>
          </cell>
          <cell r="Q1793" t="str">
            <v>Mar'26</v>
          </cell>
          <cell r="R1793">
            <v>2026</v>
          </cell>
          <cell r="S1793"/>
          <cell r="T1793">
            <v>150</v>
          </cell>
          <cell r="U1793">
            <v>0</v>
          </cell>
          <cell r="V1793"/>
          <cell r="W1793"/>
          <cell r="X1793"/>
          <cell r="Y1793"/>
          <cell r="Z1793"/>
          <cell r="AA1793"/>
          <cell r="AB1793"/>
          <cell r="AC1793"/>
          <cell r="AD1793"/>
          <cell r="AE1793"/>
          <cell r="AF1793"/>
          <cell r="AG1793"/>
          <cell r="AH1793"/>
          <cell r="AI1793"/>
          <cell r="AJ1793"/>
          <cell r="AK1793"/>
          <cell r="AL1793"/>
          <cell r="AM1793"/>
          <cell r="AO1793"/>
          <cell r="AP1793"/>
          <cell r="AQ1793"/>
          <cell r="AR1793"/>
          <cell r="AS1793"/>
          <cell r="AU1793"/>
          <cell r="AV1793"/>
          <cell r="AW1793">
            <v>12</v>
          </cell>
        </row>
        <row r="1794">
          <cell r="A1794">
            <v>1792</v>
          </cell>
          <cell r="B1794"/>
          <cell r="C1794"/>
          <cell r="D1794" t="str">
            <v>001fw00000HsHVAAA3</v>
          </cell>
          <cell r="E1794" t="str">
            <v>KALINDI ENTERPRISES</v>
          </cell>
          <cell r="F1794" t="str">
            <v>JHARKHAND</v>
          </cell>
          <cell r="G1794" t="str">
            <v>BOKARO</v>
          </cell>
          <cell r="H1794"/>
          <cell r="I1794" t="str">
            <v>TIRUPATI SALES</v>
          </cell>
          <cell r="J1794" t="str">
            <v>Debjyoti Lahiri</v>
          </cell>
          <cell r="K1794"/>
          <cell r="L1794" t="str">
            <v>001J100000HllhOIAT</v>
          </cell>
          <cell r="M1794" t="str">
            <v>East</v>
          </cell>
          <cell r="N1794">
            <v>829301</v>
          </cell>
          <cell r="O1794" t="str">
            <v>20BMDPK3313E1ZW</v>
          </cell>
          <cell r="P1794">
            <v>9430756163</v>
          </cell>
          <cell r="Q1794" t="str">
            <v>Mar'26</v>
          </cell>
          <cell r="R1794">
            <v>2026</v>
          </cell>
          <cell r="S1794"/>
          <cell r="T1794" t="str">
            <v/>
          </cell>
          <cell r="U1794">
            <v>0</v>
          </cell>
          <cell r="V1794"/>
          <cell r="W1794"/>
          <cell r="X1794"/>
          <cell r="Y1794"/>
          <cell r="Z1794"/>
          <cell r="AA1794"/>
          <cell r="AB1794"/>
          <cell r="AC1794"/>
          <cell r="AD1794"/>
          <cell r="AE1794"/>
          <cell r="AF1794"/>
          <cell r="AG1794"/>
          <cell r="AH1794"/>
          <cell r="AI1794"/>
          <cell r="AJ1794"/>
          <cell r="AK1794"/>
          <cell r="AL1794"/>
          <cell r="AM1794"/>
          <cell r="AO1794"/>
          <cell r="AP1794"/>
          <cell r="AQ1794"/>
          <cell r="AR1794"/>
          <cell r="AS1794"/>
          <cell r="AU1794"/>
          <cell r="AV1794"/>
          <cell r="AW1794">
            <v>10</v>
          </cell>
        </row>
        <row r="1795">
          <cell r="A1795">
            <v>1793</v>
          </cell>
          <cell r="B1795"/>
          <cell r="C1795"/>
          <cell r="D1795" t="str">
            <v>001fw00000E2R2YAAV</v>
          </cell>
          <cell r="E1795" t="str">
            <v>NEW CALCUTTA IRON STORES</v>
          </cell>
          <cell r="F1795" t="str">
            <v>WEST BENGAL</v>
          </cell>
          <cell r="G1795" t="str">
            <v>24 PARAGANAS NORTH</v>
          </cell>
          <cell r="H1795"/>
          <cell r="I1795" t="str">
            <v>NERIUM MULTICOM LLP</v>
          </cell>
          <cell r="J1795" t="str">
            <v>Ragon Poddar</v>
          </cell>
          <cell r="K1795"/>
          <cell r="L1795" t="str">
            <v>001J100000RytAcIAJ</v>
          </cell>
          <cell r="M1795" t="str">
            <v>East</v>
          </cell>
          <cell r="N1795">
            <v>700156</v>
          </cell>
          <cell r="O1795" t="str">
            <v>19ALEPG9874H2ZK</v>
          </cell>
          <cell r="P1795">
            <v>9831027143</v>
          </cell>
          <cell r="Q1795" t="str">
            <v>Mar'26</v>
          </cell>
          <cell r="R1795">
            <v>2026</v>
          </cell>
          <cell r="S1795"/>
          <cell r="T1795">
            <v>30</v>
          </cell>
          <cell r="U1795">
            <v>0</v>
          </cell>
          <cell r="V1795"/>
          <cell r="W1795"/>
          <cell r="X1795"/>
          <cell r="Y1795"/>
          <cell r="Z1795"/>
          <cell r="AA1795"/>
          <cell r="AB1795"/>
          <cell r="AC1795"/>
          <cell r="AD1795"/>
          <cell r="AE1795"/>
          <cell r="AF1795"/>
          <cell r="AG1795"/>
          <cell r="AH1795"/>
          <cell r="AI1795"/>
          <cell r="AJ1795"/>
          <cell r="AK1795"/>
          <cell r="AL1795"/>
          <cell r="AM1795"/>
          <cell r="AO1795"/>
          <cell r="AP1795"/>
          <cell r="AQ1795"/>
          <cell r="AR1795"/>
          <cell r="AS1795"/>
          <cell r="AU1795"/>
          <cell r="AV1795"/>
          <cell r="AW1795">
            <v>12</v>
          </cell>
        </row>
        <row r="1796">
          <cell r="A1796">
            <v>1794</v>
          </cell>
          <cell r="B1796"/>
          <cell r="C1796"/>
          <cell r="D1796" t="str">
            <v>001fw00000LnHbVAAV</v>
          </cell>
          <cell r="E1796" t="str">
            <v>G S CONSTRUCTION</v>
          </cell>
          <cell r="F1796" t="str">
            <v>MADHYA PRADESH</v>
          </cell>
          <cell r="G1796" t="str">
            <v>GWALIOR</v>
          </cell>
          <cell r="H1796"/>
          <cell r="I1796" t="str">
            <v>SHALIKA ENTERPRISES PRIVATE LIMITED</v>
          </cell>
          <cell r="J1796" t="str">
            <v>Sudhir Garg</v>
          </cell>
          <cell r="K1796"/>
          <cell r="L1796" t="str">
            <v>001fw000003s8lGAAQ</v>
          </cell>
          <cell r="M1796" t="str">
            <v>North</v>
          </cell>
          <cell r="N1796">
            <v>474009</v>
          </cell>
          <cell r="O1796" t="str">
            <v>23AAHFG4737F1ZL</v>
          </cell>
          <cell r="P1796">
            <v>8818888820</v>
          </cell>
          <cell r="Q1796" t="str">
            <v>Mar'26</v>
          </cell>
          <cell r="R1796">
            <v>2026</v>
          </cell>
          <cell r="S1796"/>
          <cell r="T1796" t="str">
            <v/>
          </cell>
          <cell r="U1796">
            <v>0</v>
          </cell>
          <cell r="V1796"/>
          <cell r="W1796"/>
          <cell r="X1796"/>
          <cell r="Y1796"/>
          <cell r="Z1796"/>
          <cell r="AA1796"/>
          <cell r="AB1796"/>
          <cell r="AC1796"/>
          <cell r="AD1796"/>
          <cell r="AE1796"/>
          <cell r="AF1796"/>
          <cell r="AG1796"/>
          <cell r="AH1796"/>
          <cell r="AI1796"/>
          <cell r="AJ1796"/>
          <cell r="AK1796"/>
          <cell r="AL1796"/>
          <cell r="AM1796"/>
          <cell r="AO1796"/>
          <cell r="AP1796"/>
          <cell r="AQ1796"/>
          <cell r="AR1796"/>
          <cell r="AS1796"/>
          <cell r="AU1796"/>
          <cell r="AV1796"/>
          <cell r="AW1796">
            <v>12</v>
          </cell>
        </row>
        <row r="1797">
          <cell r="A1797">
            <v>1795</v>
          </cell>
          <cell r="B1797"/>
          <cell r="C1797"/>
          <cell r="D1797" t="str">
            <v>001fw00000MEeFHAA1</v>
          </cell>
          <cell r="E1797" t="str">
            <v>DELHI IRON STORES GGN</v>
          </cell>
          <cell r="F1797" t="str">
            <v>HARYANA</v>
          </cell>
          <cell r="G1797" t="str">
            <v>GURUGRAM</v>
          </cell>
          <cell r="H1797"/>
          <cell r="I1797" t="str">
            <v>NIKUNJ UDYOG</v>
          </cell>
          <cell r="J1797" t="str">
            <v>Shiv Shankar Sharma</v>
          </cell>
          <cell r="K1797"/>
          <cell r="L1797" t="str">
            <v>C12828</v>
          </cell>
          <cell r="M1797" t="str">
            <v>North</v>
          </cell>
          <cell r="N1797">
            <v>122001</v>
          </cell>
          <cell r="O1797" t="str">
            <v>06ADPPA2408N1ZJ</v>
          </cell>
          <cell r="P1797">
            <v>9811124744</v>
          </cell>
          <cell r="Q1797" t="str">
            <v>Mar'26</v>
          </cell>
          <cell r="R1797">
            <v>2026</v>
          </cell>
          <cell r="S1797"/>
          <cell r="T1797" t="str">
            <v/>
          </cell>
          <cell r="U1797">
            <v>0</v>
          </cell>
          <cell r="V1797"/>
          <cell r="W1797"/>
          <cell r="X1797"/>
          <cell r="Y1797"/>
          <cell r="Z1797"/>
          <cell r="AA1797"/>
          <cell r="AB1797"/>
          <cell r="AC1797"/>
          <cell r="AD1797"/>
          <cell r="AE1797"/>
          <cell r="AF1797"/>
          <cell r="AG1797"/>
          <cell r="AH1797"/>
          <cell r="AI1797"/>
          <cell r="AJ1797"/>
          <cell r="AK1797"/>
          <cell r="AL1797"/>
          <cell r="AM1797"/>
          <cell r="AO1797"/>
          <cell r="AP1797"/>
          <cell r="AQ1797"/>
          <cell r="AR1797"/>
          <cell r="AS1797"/>
          <cell r="AU1797"/>
          <cell r="AV1797"/>
          <cell r="AW1797">
            <v>23</v>
          </cell>
        </row>
        <row r="1798">
          <cell r="A1798">
            <v>1796</v>
          </cell>
          <cell r="B1798"/>
          <cell r="C1798"/>
          <cell r="D1798" t="str">
            <v>001fw00000KNJZVAA5</v>
          </cell>
          <cell r="E1798" t="str">
            <v>GOUTAM MAITY</v>
          </cell>
          <cell r="F1798" t="str">
            <v>WEST BENGAL</v>
          </cell>
          <cell r="G1798" t="str">
            <v>MEDINIPUR EAST</v>
          </cell>
          <cell r="H1798"/>
          <cell r="I1798" t="str">
            <v>NERIUM MULTICOM LLP</v>
          </cell>
          <cell r="J1798" t="str">
            <v>Ragon Poddar</v>
          </cell>
          <cell r="K1798"/>
          <cell r="L1798" t="str">
            <v>001J100000RytAcIAJ</v>
          </cell>
          <cell r="M1798" t="str">
            <v>East</v>
          </cell>
          <cell r="N1798">
            <v>721429</v>
          </cell>
          <cell r="O1798" t="str">
            <v>19AKGPM8956P1Z1</v>
          </cell>
          <cell r="P1798">
            <v>9732905526</v>
          </cell>
          <cell r="Q1798" t="str">
            <v>Mar'26</v>
          </cell>
          <cell r="R1798">
            <v>2026</v>
          </cell>
          <cell r="S1798"/>
          <cell r="T1798" t="str">
            <v/>
          </cell>
          <cell r="U1798">
            <v>0</v>
          </cell>
          <cell r="V1798"/>
          <cell r="W1798"/>
          <cell r="X1798"/>
          <cell r="Y1798"/>
          <cell r="Z1798"/>
          <cell r="AA1798"/>
          <cell r="AB1798"/>
          <cell r="AC1798"/>
          <cell r="AD1798"/>
          <cell r="AE1798"/>
          <cell r="AF1798"/>
          <cell r="AG1798"/>
          <cell r="AH1798"/>
          <cell r="AI1798"/>
          <cell r="AJ1798"/>
          <cell r="AK1798"/>
          <cell r="AL1798"/>
          <cell r="AM1798"/>
          <cell r="AO1798"/>
          <cell r="AP1798"/>
          <cell r="AQ1798"/>
          <cell r="AR1798"/>
          <cell r="AS1798"/>
          <cell r="AU1798"/>
          <cell r="AV1798"/>
          <cell r="AW1798">
            <v>25</v>
          </cell>
        </row>
        <row r="1799">
          <cell r="A1799">
            <v>1797</v>
          </cell>
          <cell r="B1799"/>
          <cell r="C1799"/>
          <cell r="D1799" t="str">
            <v>001J100000RT2peIAD</v>
          </cell>
          <cell r="E1799" t="str">
            <v>JAI SHRINATH STEEL</v>
          </cell>
          <cell r="F1799" t="str">
            <v>MADHYA PRADESH</v>
          </cell>
          <cell r="G1799" t="str">
            <v>INDORE</v>
          </cell>
          <cell r="H1799"/>
          <cell r="I1799" t="str">
            <v>R. K. ENTERPRISES</v>
          </cell>
          <cell r="J1799" t="str">
            <v>Yogeshwar Richhariya</v>
          </cell>
          <cell r="K1799"/>
          <cell r="L1799" t="str">
            <v>001J1000005ZfroIAC</v>
          </cell>
          <cell r="M1799" t="str">
            <v>Central</v>
          </cell>
          <cell r="N1799">
            <v>452020</v>
          </cell>
          <cell r="O1799" t="str">
            <v>23AHIPS1181K1Z6</v>
          </cell>
          <cell r="P1799">
            <v>7828001603</v>
          </cell>
          <cell r="Q1799" t="str">
            <v>Mar'26</v>
          </cell>
          <cell r="R1799">
            <v>2026</v>
          </cell>
          <cell r="S1799"/>
          <cell r="T1799">
            <v>300</v>
          </cell>
          <cell r="U1799">
            <v>0</v>
          </cell>
          <cell r="V1799"/>
          <cell r="W1799"/>
          <cell r="X1799"/>
          <cell r="Y1799"/>
          <cell r="Z1799"/>
          <cell r="AA1799"/>
          <cell r="AB1799"/>
          <cell r="AC1799"/>
          <cell r="AD1799"/>
          <cell r="AE1799"/>
          <cell r="AF1799"/>
          <cell r="AG1799"/>
          <cell r="AH1799"/>
          <cell r="AI1799"/>
          <cell r="AJ1799"/>
          <cell r="AK1799"/>
          <cell r="AL1799"/>
          <cell r="AM1799"/>
          <cell r="AO1799"/>
          <cell r="AP1799"/>
          <cell r="AQ1799"/>
          <cell r="AR1799"/>
          <cell r="AS1799"/>
          <cell r="AU1799"/>
          <cell r="AV1799"/>
          <cell r="AW1799">
            <v>8</v>
          </cell>
        </row>
        <row r="1800">
          <cell r="A1800">
            <v>1798</v>
          </cell>
          <cell r="B1800"/>
          <cell r="C1800"/>
          <cell r="D1800" t="str">
            <v>001fw00000MVFRAAA5</v>
          </cell>
          <cell r="E1800" t="str">
            <v>VIJAY HARDWARE STORES</v>
          </cell>
          <cell r="F1800" t="str">
            <v>MADHYA PRADESH</v>
          </cell>
          <cell r="G1800" t="str">
            <v>INDORE</v>
          </cell>
          <cell r="H1800"/>
          <cell r="I1800" t="str">
            <v>R. K. ENTERPRISES</v>
          </cell>
          <cell r="J1800" t="str">
            <v>Yogeshwar Richhariya</v>
          </cell>
          <cell r="K1800"/>
          <cell r="L1800" t="str">
            <v>001J1000005ZfroIAC</v>
          </cell>
          <cell r="M1800" t="str">
            <v>Central</v>
          </cell>
          <cell r="N1800">
            <v>452001</v>
          </cell>
          <cell r="O1800" t="str">
            <v>23AANFV4433B2ZE</v>
          </cell>
          <cell r="P1800">
            <v>9406800285</v>
          </cell>
          <cell r="Q1800" t="str">
            <v>Mar'26</v>
          </cell>
          <cell r="R1800">
            <v>2026</v>
          </cell>
          <cell r="S1800"/>
          <cell r="T1800" t="str">
            <v/>
          </cell>
          <cell r="U1800">
            <v>0</v>
          </cell>
          <cell r="V1800"/>
          <cell r="W1800"/>
          <cell r="X1800"/>
          <cell r="Y1800"/>
          <cell r="Z1800"/>
          <cell r="AA1800"/>
          <cell r="AB1800"/>
          <cell r="AC1800"/>
          <cell r="AD1800"/>
          <cell r="AE1800"/>
          <cell r="AF1800"/>
          <cell r="AG1800"/>
          <cell r="AH1800"/>
          <cell r="AI1800"/>
          <cell r="AJ1800"/>
          <cell r="AK1800"/>
          <cell r="AL1800"/>
          <cell r="AM1800"/>
          <cell r="AO1800"/>
          <cell r="AP1800"/>
          <cell r="AQ1800"/>
          <cell r="AR1800"/>
          <cell r="AS1800"/>
          <cell r="AU1800"/>
          <cell r="AV1800"/>
          <cell r="AW1800">
            <v>2</v>
          </cell>
        </row>
        <row r="1801">
          <cell r="A1801">
            <v>1799</v>
          </cell>
          <cell r="B1801"/>
          <cell r="C1801"/>
          <cell r="D1801" t="str">
            <v>001fw00000MT8APAA1</v>
          </cell>
          <cell r="E1801" t="str">
            <v>OM SHREE ENTERPRISES</v>
          </cell>
          <cell r="F1801" t="str">
            <v>BIHAR</v>
          </cell>
          <cell r="G1801" t="str">
            <v>BEGUSARAI</v>
          </cell>
          <cell r="H1801"/>
          <cell r="I1801" t="str">
            <v>KHARAKIA METALS PRIVATE LIMITED</v>
          </cell>
          <cell r="J1801" t="str">
            <v>Praveen Kumar</v>
          </cell>
          <cell r="K1801"/>
          <cell r="L1801" t="str">
            <v>001J100000VnUoRIAV</v>
          </cell>
          <cell r="M1801" t="str">
            <v>East</v>
          </cell>
          <cell r="N1801">
            <v>851132</v>
          </cell>
          <cell r="O1801" t="str">
            <v>10GDOPK7296F1Z8</v>
          </cell>
          <cell r="P1801">
            <v>8809644423</v>
          </cell>
          <cell r="Q1801" t="str">
            <v>Mar'26</v>
          </cell>
          <cell r="R1801">
            <v>2026</v>
          </cell>
          <cell r="S1801"/>
          <cell r="T1801" t="str">
            <v/>
          </cell>
          <cell r="U1801">
            <v>0</v>
          </cell>
          <cell r="V1801"/>
          <cell r="W1801"/>
          <cell r="X1801"/>
          <cell r="Y1801"/>
          <cell r="Z1801"/>
          <cell r="AA1801"/>
          <cell r="AB1801"/>
          <cell r="AC1801"/>
          <cell r="AD1801"/>
          <cell r="AE1801"/>
          <cell r="AF1801"/>
          <cell r="AG1801"/>
          <cell r="AH1801"/>
          <cell r="AI1801"/>
          <cell r="AJ1801"/>
          <cell r="AK1801"/>
          <cell r="AL1801"/>
          <cell r="AM1801"/>
          <cell r="AO1801"/>
          <cell r="AP1801"/>
          <cell r="AQ1801"/>
          <cell r="AR1801"/>
          <cell r="AS1801"/>
          <cell r="AU1801"/>
          <cell r="AV1801"/>
          <cell r="AW1801">
            <v>12</v>
          </cell>
        </row>
        <row r="1802">
          <cell r="A1802">
            <v>1800</v>
          </cell>
          <cell r="B1802"/>
          <cell r="C1802"/>
          <cell r="D1802" t="str">
            <v>001fw00000MQoULAA1</v>
          </cell>
          <cell r="E1802" t="str">
            <v>ANURAG SALES</v>
          </cell>
          <cell r="F1802" t="str">
            <v>MADHYA PRADESH</v>
          </cell>
          <cell r="G1802" t="str">
            <v>RAIPUR</v>
          </cell>
          <cell r="H1802"/>
          <cell r="I1802" t="str">
            <v>Global Steel</v>
          </cell>
          <cell r="J1802" t="str">
            <v>Swapnil Dahayat</v>
          </cell>
          <cell r="K1802"/>
          <cell r="L1802" t="str">
            <v>C13471</v>
          </cell>
          <cell r="M1802" t="str">
            <v>Central</v>
          </cell>
          <cell r="N1802">
            <v>492099</v>
          </cell>
          <cell r="O1802" t="str">
            <v>22AAEFA0651M1ZS</v>
          </cell>
          <cell r="P1802">
            <v>9425503443</v>
          </cell>
          <cell r="Q1802" t="str">
            <v>Mar'26</v>
          </cell>
          <cell r="R1802">
            <v>2026</v>
          </cell>
          <cell r="S1802"/>
          <cell r="T1802" t="str">
            <v/>
          </cell>
          <cell r="U1802">
            <v>0</v>
          </cell>
          <cell r="V1802"/>
          <cell r="W1802"/>
          <cell r="X1802"/>
          <cell r="Y1802"/>
          <cell r="Z1802"/>
          <cell r="AA1802"/>
          <cell r="AB1802"/>
          <cell r="AC1802"/>
          <cell r="AD1802"/>
          <cell r="AE1802"/>
          <cell r="AF1802"/>
          <cell r="AG1802"/>
          <cell r="AH1802"/>
          <cell r="AI1802"/>
          <cell r="AJ1802"/>
          <cell r="AK1802"/>
          <cell r="AL1802"/>
          <cell r="AM1802"/>
          <cell r="AO1802"/>
          <cell r="AP1802"/>
          <cell r="AQ1802"/>
          <cell r="AR1802"/>
          <cell r="AS1802"/>
          <cell r="AU1802"/>
          <cell r="AV1802"/>
          <cell r="AW1802">
            <v>205</v>
          </cell>
        </row>
        <row r="1803">
          <cell r="A1803">
            <v>1801</v>
          </cell>
          <cell r="B1803"/>
          <cell r="C1803"/>
          <cell r="D1803" t="str">
            <v>001fw00000MUJbiAAH</v>
          </cell>
          <cell r="E1803" t="str">
            <v>MAALAKSHMI DISTRIBUTORS AND LOGISTICS</v>
          </cell>
          <cell r="F1803" t="str">
            <v>MADHYA PRADESH</v>
          </cell>
          <cell r="G1803" t="str">
            <v>KATNI</v>
          </cell>
          <cell r="H1803"/>
          <cell r="I1803" t="str">
            <v>Global Steel</v>
          </cell>
          <cell r="J1803" t="str">
            <v>Dharmendra Kumar Yadav</v>
          </cell>
          <cell r="K1803"/>
          <cell r="L1803" t="str">
            <v>C13471</v>
          </cell>
          <cell r="M1803" t="str">
            <v>Central</v>
          </cell>
          <cell r="N1803">
            <v>483501</v>
          </cell>
          <cell r="O1803" t="str">
            <v>23ACBFM1335R1Z4</v>
          </cell>
          <cell r="P1803">
            <v>8556098117</v>
          </cell>
          <cell r="Q1803" t="str">
            <v>Mar'26</v>
          </cell>
          <cell r="R1803">
            <v>2026</v>
          </cell>
          <cell r="S1803"/>
          <cell r="T1803" t="str">
            <v/>
          </cell>
          <cell r="U1803">
            <v>0</v>
          </cell>
          <cell r="V1803"/>
          <cell r="W1803"/>
          <cell r="X1803"/>
          <cell r="Y1803"/>
          <cell r="Z1803"/>
          <cell r="AA1803"/>
          <cell r="AB1803"/>
          <cell r="AC1803"/>
          <cell r="AD1803"/>
          <cell r="AE1803"/>
          <cell r="AF1803"/>
          <cell r="AG1803"/>
          <cell r="AH1803"/>
          <cell r="AI1803"/>
          <cell r="AJ1803"/>
          <cell r="AK1803"/>
          <cell r="AL1803"/>
          <cell r="AM1803"/>
          <cell r="AO1803"/>
          <cell r="AP1803"/>
          <cell r="AQ1803"/>
          <cell r="AR1803"/>
          <cell r="AS1803"/>
          <cell r="AU1803"/>
          <cell r="AV1803"/>
          <cell r="AW1803">
            <v>1</v>
          </cell>
        </row>
        <row r="1804">
          <cell r="A1804">
            <v>1802</v>
          </cell>
          <cell r="B1804"/>
          <cell r="C1804"/>
          <cell r="D1804" t="str">
            <v>001fw00000Mlvz5AAB</v>
          </cell>
          <cell r="E1804" t="str">
            <v>D R STEELS &amp; ENTERPRISES</v>
          </cell>
          <cell r="F1804" t="str">
            <v>UTTAR PRADESH</v>
          </cell>
          <cell r="G1804" t="str">
            <v>GHAZIABAD</v>
          </cell>
          <cell r="H1804"/>
          <cell r="I1804" t="str">
            <v>OPTRIX INFRA LLP</v>
          </cell>
          <cell r="J1804" t="str">
            <v>Dinesh Mohan</v>
          </cell>
          <cell r="K1804"/>
          <cell r="L1804" t="str">
            <v>001J100000PJG7oIAH</v>
          </cell>
          <cell r="M1804" t="str">
            <v>North</v>
          </cell>
          <cell r="N1804">
            <v>201001</v>
          </cell>
          <cell r="O1804" t="str">
            <v>09AAWFD5778J1ZF</v>
          </cell>
          <cell r="P1804">
            <v>9560470512</v>
          </cell>
          <cell r="Q1804" t="str">
            <v>Mar'26</v>
          </cell>
          <cell r="R1804">
            <v>2026</v>
          </cell>
          <cell r="S1804"/>
          <cell r="T1804" t="str">
            <v/>
          </cell>
          <cell r="U1804">
            <v>0</v>
          </cell>
          <cell r="V1804"/>
          <cell r="W1804"/>
          <cell r="X1804"/>
          <cell r="Y1804"/>
          <cell r="Z1804"/>
          <cell r="AA1804"/>
          <cell r="AB1804"/>
          <cell r="AC1804"/>
          <cell r="AD1804"/>
          <cell r="AE1804"/>
          <cell r="AF1804"/>
          <cell r="AG1804"/>
          <cell r="AH1804"/>
          <cell r="AI1804"/>
          <cell r="AJ1804"/>
          <cell r="AK1804"/>
          <cell r="AL1804"/>
          <cell r="AM1804"/>
          <cell r="AO1804"/>
          <cell r="AP1804"/>
          <cell r="AQ1804"/>
          <cell r="AR1804"/>
          <cell r="AS1804"/>
          <cell r="AU1804"/>
          <cell r="AV1804"/>
          <cell r="AW1804">
            <v>42</v>
          </cell>
        </row>
        <row r="1805">
          <cell r="A1805">
            <v>1803</v>
          </cell>
          <cell r="B1805"/>
          <cell r="C1805"/>
          <cell r="D1805" t="str">
            <v>001fw00000Mn9qKAAR</v>
          </cell>
          <cell r="E1805" t="str">
            <v>ANKIT TRADERS</v>
          </cell>
          <cell r="F1805" t="str">
            <v>BIHAR</v>
          </cell>
          <cell r="G1805" t="str">
            <v>SIWAN</v>
          </cell>
          <cell r="H1805"/>
          <cell r="I1805" t="str">
            <v>SUBH NEXTGEN PRIVATE LIMITED</v>
          </cell>
          <cell r="J1805" t="str">
            <v>Punit Kumar</v>
          </cell>
          <cell r="K1805"/>
          <cell r="L1805" t="str">
            <v>001J100000VmM42IAF</v>
          </cell>
          <cell r="M1805" t="str">
            <v>East</v>
          </cell>
          <cell r="N1805">
            <v>841232</v>
          </cell>
          <cell r="O1805" t="str">
            <v>10AHUPK6949B1ZA</v>
          </cell>
          <cell r="P1805">
            <v>9934836352</v>
          </cell>
          <cell r="Q1805" t="str">
            <v>Mar'26</v>
          </cell>
          <cell r="R1805">
            <v>2026</v>
          </cell>
          <cell r="S1805"/>
          <cell r="T1805" t="str">
            <v/>
          </cell>
          <cell r="U1805">
            <v>0</v>
          </cell>
          <cell r="V1805"/>
          <cell r="W1805"/>
          <cell r="X1805"/>
          <cell r="Y1805"/>
          <cell r="Z1805"/>
          <cell r="AA1805"/>
          <cell r="AB1805"/>
          <cell r="AC1805"/>
          <cell r="AD1805"/>
          <cell r="AE1805"/>
          <cell r="AF1805"/>
          <cell r="AG1805"/>
          <cell r="AH1805"/>
          <cell r="AI1805"/>
          <cell r="AJ1805"/>
          <cell r="AK1805"/>
          <cell r="AL1805"/>
          <cell r="AM1805"/>
          <cell r="AO1805"/>
          <cell r="AP1805"/>
          <cell r="AQ1805"/>
          <cell r="AR1805"/>
          <cell r="AS1805"/>
          <cell r="AU1805"/>
          <cell r="AV1805"/>
          <cell r="AW1805">
            <v>3</v>
          </cell>
        </row>
        <row r="1806">
          <cell r="A1806">
            <v>1804</v>
          </cell>
          <cell r="B1806"/>
          <cell r="C1806"/>
          <cell r="D1806" t="str">
            <v>001fw00000Mn1nwAAB</v>
          </cell>
          <cell r="E1806" t="str">
            <v>GUPTA TRADING CO.</v>
          </cell>
          <cell r="F1806" t="str">
            <v>BIHAR</v>
          </cell>
          <cell r="G1806" t="str">
            <v>SIWAN</v>
          </cell>
          <cell r="H1806"/>
          <cell r="I1806" t="str">
            <v>SUBH NEXTGEN PRIVATE LIMITED</v>
          </cell>
          <cell r="J1806" t="str">
            <v>Punit Kumar</v>
          </cell>
          <cell r="K1806"/>
          <cell r="L1806" t="str">
            <v>001J100000VmM42IAF</v>
          </cell>
          <cell r="M1806" t="str">
            <v>East</v>
          </cell>
          <cell r="N1806">
            <v>841286</v>
          </cell>
          <cell r="O1806" t="str">
            <v>10AEOPG2192K1ZK</v>
          </cell>
          <cell r="P1806">
            <v>9955634744</v>
          </cell>
          <cell r="Q1806" t="str">
            <v>Mar'26</v>
          </cell>
          <cell r="R1806">
            <v>2026</v>
          </cell>
          <cell r="S1806"/>
          <cell r="T1806" t="str">
            <v/>
          </cell>
          <cell r="U1806">
            <v>0</v>
          </cell>
          <cell r="V1806"/>
          <cell r="W1806"/>
          <cell r="X1806"/>
          <cell r="Y1806"/>
          <cell r="Z1806"/>
          <cell r="AA1806"/>
          <cell r="AB1806"/>
          <cell r="AC1806"/>
          <cell r="AD1806"/>
          <cell r="AE1806"/>
          <cell r="AF1806"/>
          <cell r="AG1806"/>
          <cell r="AH1806"/>
          <cell r="AI1806"/>
          <cell r="AJ1806"/>
          <cell r="AK1806"/>
          <cell r="AL1806"/>
          <cell r="AM1806"/>
          <cell r="AO1806"/>
          <cell r="AP1806"/>
          <cell r="AQ1806"/>
          <cell r="AR1806"/>
          <cell r="AS1806"/>
          <cell r="AU1806"/>
          <cell r="AV1806"/>
          <cell r="AW1806">
            <v>4</v>
          </cell>
        </row>
        <row r="1807">
          <cell r="A1807">
            <v>1805</v>
          </cell>
          <cell r="B1807"/>
          <cell r="C1807"/>
          <cell r="D1807" t="str">
            <v>001fw00000MsUnfAAF</v>
          </cell>
          <cell r="E1807" t="str">
            <v>BHARAT STEEL TRADERS</v>
          </cell>
          <cell r="F1807" t="str">
            <v>RAJASTHAN</v>
          </cell>
          <cell r="G1807" t="str">
            <v>JAIPUR</v>
          </cell>
          <cell r="H1807"/>
          <cell r="I1807" t="str">
            <v>J P Alloys</v>
          </cell>
          <cell r="J1807" t="str">
            <v>Amit Kumar Sharma</v>
          </cell>
          <cell r="K1807"/>
          <cell r="L1807" t="str">
            <v>C13188</v>
          </cell>
          <cell r="M1807" t="str">
            <v>North</v>
          </cell>
          <cell r="N1807">
            <v>302015</v>
          </cell>
          <cell r="O1807" t="str">
            <v>08ABAPG1390E1Z4</v>
          </cell>
          <cell r="P1807">
            <v>9829246242</v>
          </cell>
          <cell r="Q1807" t="str">
            <v>Mar'26</v>
          </cell>
          <cell r="R1807">
            <v>2026</v>
          </cell>
          <cell r="S1807"/>
          <cell r="T1807" t="str">
            <v/>
          </cell>
          <cell r="U1807">
            <v>0</v>
          </cell>
          <cell r="V1807"/>
          <cell r="W1807"/>
          <cell r="X1807"/>
          <cell r="Y1807"/>
          <cell r="Z1807"/>
          <cell r="AA1807"/>
          <cell r="AB1807"/>
          <cell r="AC1807"/>
          <cell r="AD1807"/>
          <cell r="AE1807"/>
          <cell r="AF1807"/>
          <cell r="AG1807"/>
          <cell r="AH1807"/>
          <cell r="AI1807"/>
          <cell r="AJ1807"/>
          <cell r="AK1807"/>
          <cell r="AL1807"/>
          <cell r="AM1807"/>
          <cell r="AO1807"/>
          <cell r="AP1807"/>
          <cell r="AQ1807"/>
          <cell r="AR1807"/>
          <cell r="AS1807"/>
          <cell r="AU1807"/>
          <cell r="AV1807"/>
          <cell r="AW1807">
            <v>42</v>
          </cell>
        </row>
        <row r="1808">
          <cell r="A1808">
            <v>1806</v>
          </cell>
          <cell r="B1808"/>
          <cell r="C1808"/>
          <cell r="D1808" t="str">
            <v>001J1000009HD3lIAG</v>
          </cell>
          <cell r="E1808" t="str">
            <v>RAJ STEEL</v>
          </cell>
          <cell r="F1808" t="str">
            <v>RAJASTHAN</v>
          </cell>
          <cell r="G1808" t="str">
            <v>DUNGARPUR</v>
          </cell>
          <cell r="H1808"/>
          <cell r="I1808" t="str">
            <v>J P Alloys</v>
          </cell>
          <cell r="J1808" t="str">
            <v>Pushpendra Kumar</v>
          </cell>
          <cell r="K1808"/>
          <cell r="L1808" t="str">
            <v>C13188</v>
          </cell>
          <cell r="M1808" t="str">
            <v>North</v>
          </cell>
          <cell r="N1808">
            <v>314025</v>
          </cell>
          <cell r="O1808" t="str">
            <v>08AAPPG4539H1ZG</v>
          </cell>
          <cell r="P1808">
            <v>9928599486</v>
          </cell>
          <cell r="Q1808" t="str">
            <v>Mar'26</v>
          </cell>
          <cell r="R1808">
            <v>2026</v>
          </cell>
          <cell r="S1808"/>
          <cell r="T1808">
            <v>200</v>
          </cell>
          <cell r="U1808">
            <v>0</v>
          </cell>
          <cell r="V1808"/>
          <cell r="W1808"/>
          <cell r="X1808"/>
          <cell r="Y1808"/>
          <cell r="Z1808"/>
          <cell r="AA1808"/>
          <cell r="AB1808"/>
          <cell r="AC1808"/>
          <cell r="AD1808"/>
          <cell r="AE1808"/>
          <cell r="AF1808"/>
          <cell r="AG1808"/>
          <cell r="AH1808"/>
          <cell r="AI1808"/>
          <cell r="AJ1808"/>
          <cell r="AK1808"/>
          <cell r="AL1808"/>
          <cell r="AM1808"/>
          <cell r="AO1808"/>
          <cell r="AP1808"/>
          <cell r="AQ1808"/>
          <cell r="AR1808"/>
          <cell r="AS1808"/>
          <cell r="AU1808"/>
          <cell r="AV1808"/>
          <cell r="AW1808">
            <v>81</v>
          </cell>
        </row>
        <row r="1809">
          <cell r="A1809">
            <v>1807</v>
          </cell>
          <cell r="B1809"/>
          <cell r="C1809"/>
          <cell r="D1809" t="str">
            <v>001fw00000Mb38jAAB</v>
          </cell>
          <cell r="E1809" t="str">
            <v>BHAGWATI STEELS AND BUILDING MATERIAL</v>
          </cell>
          <cell r="F1809" t="str">
            <v>UTTAR PRADESH</v>
          </cell>
          <cell r="G1809" t="str">
            <v>MATHURA</v>
          </cell>
          <cell r="H1809"/>
          <cell r="I1809" t="str">
            <v>DINESH STEEL PRIVATE LIMITED</v>
          </cell>
          <cell r="J1809" t="str">
            <v>Paritosh Kaushik</v>
          </cell>
          <cell r="K1809"/>
          <cell r="L1809" t="str">
            <v>C12820</v>
          </cell>
          <cell r="M1809" t="str">
            <v>North</v>
          </cell>
          <cell r="N1809">
            <v>281004</v>
          </cell>
          <cell r="O1809" t="str">
            <v>09ABGFB1980M1Z1</v>
          </cell>
          <cell r="P1809">
            <v>8191820000</v>
          </cell>
          <cell r="Q1809" t="str">
            <v>Mar'26</v>
          </cell>
          <cell r="R1809">
            <v>2026</v>
          </cell>
          <cell r="S1809"/>
          <cell r="T1809" t="str">
            <v/>
          </cell>
          <cell r="U1809">
            <v>0</v>
          </cell>
          <cell r="V1809"/>
          <cell r="W1809"/>
          <cell r="X1809"/>
          <cell r="Y1809"/>
          <cell r="Z1809"/>
          <cell r="AA1809"/>
          <cell r="AB1809"/>
          <cell r="AC1809"/>
          <cell r="AD1809"/>
          <cell r="AE1809"/>
          <cell r="AF1809"/>
          <cell r="AG1809"/>
          <cell r="AH1809"/>
          <cell r="AI1809"/>
          <cell r="AJ1809"/>
          <cell r="AK1809"/>
          <cell r="AL1809"/>
          <cell r="AM1809"/>
          <cell r="AO1809"/>
          <cell r="AP1809"/>
          <cell r="AQ1809"/>
          <cell r="AR1809"/>
          <cell r="AS1809"/>
          <cell r="AU1809"/>
          <cell r="AV1809"/>
          <cell r="AW1809">
            <v>25</v>
          </cell>
        </row>
        <row r="1810">
          <cell r="A1810">
            <v>1808</v>
          </cell>
          <cell r="B1810"/>
          <cell r="C1810"/>
          <cell r="D1810" t="str">
            <v>001J100000VnBH9IAN</v>
          </cell>
          <cell r="E1810" t="str">
            <v>VINAYAK TRADERS</v>
          </cell>
          <cell r="F1810" t="str">
            <v>UTTARAKHAND</v>
          </cell>
          <cell r="G1810" t="str">
            <v>TEHRI GARHWAL</v>
          </cell>
          <cell r="H1810"/>
          <cell r="I1810" t="str">
            <v>SHIVA SALES INDIA CORPORATION</v>
          </cell>
          <cell r="J1810" t="str">
            <v>Ravi Kumar</v>
          </cell>
          <cell r="K1810"/>
          <cell r="L1810" t="str">
            <v>C12821</v>
          </cell>
          <cell r="M1810" t="str">
            <v>North</v>
          </cell>
          <cell r="N1810">
            <v>249201</v>
          </cell>
          <cell r="O1810" t="str">
            <v>05ABKPG6664M2Z7</v>
          </cell>
          <cell r="P1810">
            <v>6396498874</v>
          </cell>
          <cell r="Q1810" t="str">
            <v>Mar'26</v>
          </cell>
          <cell r="R1810">
            <v>2026</v>
          </cell>
          <cell r="S1810"/>
          <cell r="T1810">
            <v>50</v>
          </cell>
          <cell r="U1810">
            <v>0</v>
          </cell>
          <cell r="V1810"/>
          <cell r="W1810"/>
          <cell r="X1810"/>
          <cell r="Y1810"/>
          <cell r="Z1810"/>
          <cell r="AA1810"/>
          <cell r="AB1810"/>
          <cell r="AC1810"/>
          <cell r="AD1810"/>
          <cell r="AE1810"/>
          <cell r="AF1810"/>
          <cell r="AG1810"/>
          <cell r="AH1810"/>
          <cell r="AI1810"/>
          <cell r="AJ1810"/>
          <cell r="AK1810"/>
          <cell r="AL1810"/>
          <cell r="AM1810"/>
          <cell r="AO1810"/>
          <cell r="AP1810"/>
          <cell r="AQ1810"/>
          <cell r="AR1810"/>
          <cell r="AS1810"/>
          <cell r="AU1810"/>
          <cell r="AV1810"/>
          <cell r="AW1810">
            <v>6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es08m0pMiEmO7fTrwICrKBYKsdFXTStIiZq8Jd6r_N3FqTtXmLnpQomrPoA2bqDv" itemId="01QB3RGYCCFPBS54XZSZHLWJIOCMYHCOIM">
      <xxl21:absoluteUrl r:id="rId2"/>
      <xxl21:relativeUrl r:id="rId3"/>
    </xxl21:alternateUrls>
    <sheetNames>
      <sheetName val="Sheet1"/>
      <sheetName val="Sheet2"/>
    </sheetNames>
    <sheetDataSet>
      <sheetData sheetId="0">
        <row r="3">
          <cell r="A3" t="str">
            <v>Sr. No.</v>
          </cell>
          <cell r="B3" t="str">
            <v>Account Sf ID</v>
          </cell>
          <cell r="C3" t="str">
            <v>Name of the Dealer</v>
          </cell>
          <cell r="D3" t="str">
            <v>State</v>
          </cell>
          <cell r="E3" t="str">
            <v>District</v>
          </cell>
          <cell r="F3" t="str">
            <v>Distributor Name</v>
          </cell>
          <cell r="G3" t="str">
            <v>Zone</v>
          </cell>
          <cell r="H3" t="str">
            <v>Count of Lifting</v>
          </cell>
          <cell r="I3" t="str">
            <v>Vol.</v>
          </cell>
          <cell r="J3" t="str">
            <v>Count of Lifting</v>
          </cell>
          <cell r="K3" t="str">
            <v>Vol.</v>
          </cell>
          <cell r="L3" t="str">
            <v>Which trip you can Qualify for FY26</v>
          </cell>
          <cell r="M3" t="str">
            <v>Est. Sales for FY26</v>
          </cell>
        </row>
        <row r="4">
          <cell r="A4">
            <v>1</v>
          </cell>
          <cell r="B4" t="str">
            <v>0015g00001UBHq3AAH</v>
          </cell>
          <cell r="C4" t="str">
            <v>Sarda Traders</v>
          </cell>
          <cell r="D4" t="str">
            <v>Chhattisgarh</v>
          </cell>
          <cell r="E4" t="str">
            <v>Rajnandgaon</v>
          </cell>
          <cell r="F4" t="str">
            <v>MADHYA BHARAT ISPAT PRIVATE LIMITED</v>
          </cell>
          <cell r="G4" t="str">
            <v>Central</v>
          </cell>
          <cell r="H4">
            <v>5</v>
          </cell>
          <cell r="I4">
            <v>312</v>
          </cell>
          <cell r="J4">
            <v>1</v>
          </cell>
          <cell r="K4">
            <v>10</v>
          </cell>
          <cell r="L4" t="str">
            <v>Domestic Trip 1 pax 3N-4D</v>
          </cell>
          <cell r="M4">
            <v>201</v>
          </cell>
        </row>
        <row r="5">
          <cell r="A5">
            <v>2</v>
          </cell>
          <cell r="B5" t="str">
            <v>0015g00001VBqL8AAL</v>
          </cell>
          <cell r="C5" t="str">
            <v>Khandelwal Steel &amp;Timber</v>
          </cell>
          <cell r="D5" t="str">
            <v>Delhi</v>
          </cell>
          <cell r="E5" t="str">
            <v>South Delhi</v>
          </cell>
          <cell r="F5" t="str">
            <v>MAHENDRA STEELS</v>
          </cell>
          <cell r="G5" t="str">
            <v>North</v>
          </cell>
          <cell r="H5">
            <v>8</v>
          </cell>
          <cell r="I5">
            <v>306.91000000000003</v>
          </cell>
          <cell r="J5">
            <v>2</v>
          </cell>
          <cell r="K5">
            <v>72.39</v>
          </cell>
          <cell r="L5" t="str">
            <v>International Trip (1 pax South Asia) 3N-4D</v>
          </cell>
          <cell r="M5">
            <v>300</v>
          </cell>
        </row>
        <row r="6">
          <cell r="A6">
            <v>3</v>
          </cell>
          <cell r="B6" t="str">
            <v>0015g00001ZV7hHAAT</v>
          </cell>
          <cell r="C6" t="str">
            <v>SHREE RAJ SHYAMA JI ENTERPRISES</v>
          </cell>
          <cell r="D6" t="str">
            <v>Delhi</v>
          </cell>
          <cell r="E6" t="str">
            <v>West Delhi</v>
          </cell>
          <cell r="F6" t="str">
            <v>MAHENDRA STEELS</v>
          </cell>
          <cell r="G6" t="str">
            <v>North</v>
          </cell>
          <cell r="H6">
            <v>10</v>
          </cell>
          <cell r="I6">
            <v>301.78499999999997</v>
          </cell>
          <cell r="J6">
            <v>6</v>
          </cell>
          <cell r="K6">
            <v>75.662999999999997</v>
          </cell>
          <cell r="L6" t="str">
            <v>International Trip (1 pax South Asia) 3N-4D</v>
          </cell>
          <cell r="M6">
            <v>300</v>
          </cell>
        </row>
        <row r="7">
          <cell r="A7">
            <v>4</v>
          </cell>
          <cell r="B7" t="str">
            <v>001J1000005aTwPIAU</v>
          </cell>
          <cell r="C7" t="str">
            <v>Ram Dhan Ashok Kumar</v>
          </cell>
          <cell r="D7" t="str">
            <v>Delhi</v>
          </cell>
          <cell r="E7" t="str">
            <v>East Delhi</v>
          </cell>
          <cell r="F7" t="str">
            <v>MAHENDRA STEELS</v>
          </cell>
          <cell r="G7" t="str">
            <v>North</v>
          </cell>
          <cell r="H7">
            <v>11</v>
          </cell>
          <cell r="I7">
            <v>505.66</v>
          </cell>
          <cell r="J7">
            <v>7</v>
          </cell>
          <cell r="K7">
            <v>248.37</v>
          </cell>
          <cell r="L7" t="str">
            <v>International Trip (2 pax South Asia) </v>
          </cell>
          <cell r="M7">
            <v>600</v>
          </cell>
        </row>
        <row r="8">
          <cell r="A8">
            <v>5</v>
          </cell>
          <cell r="B8" t="str">
            <v>0015g00001YO08sAAD</v>
          </cell>
          <cell r="C8" t="str">
            <v>Brijlal Steel Co</v>
          </cell>
          <cell r="D8" t="str">
            <v>Delhi</v>
          </cell>
          <cell r="E8" t="str">
            <v>East Delhi</v>
          </cell>
          <cell r="F8" t="str">
            <v>MAHENDRA STEELS</v>
          </cell>
          <cell r="G8" t="str">
            <v>North</v>
          </cell>
          <cell r="H8">
            <v>12</v>
          </cell>
          <cell r="I8">
            <v>517.53</v>
          </cell>
          <cell r="J8">
            <v>7</v>
          </cell>
          <cell r="K8">
            <v>531.55500000000006</v>
          </cell>
          <cell r="L8" t="str">
            <v>International Trip (2 pax South Asia) 3N-4D + Electric Scooter</v>
          </cell>
          <cell r="M8">
            <v>800</v>
          </cell>
        </row>
        <row r="9">
          <cell r="A9">
            <v>6</v>
          </cell>
          <cell r="B9" t="str">
            <v>001J1000006TlaMIAS</v>
          </cell>
          <cell r="C9" t="str">
            <v>BLS Build Care</v>
          </cell>
          <cell r="D9" t="str">
            <v>Delhi</v>
          </cell>
          <cell r="E9" t="str">
            <v>East DELHI</v>
          </cell>
          <cell r="F9" t="str">
            <v>MAHENDRA STEELS</v>
          </cell>
          <cell r="G9" t="str">
            <v>North</v>
          </cell>
          <cell r="H9">
            <v>3</v>
          </cell>
          <cell r="I9">
            <v>301.88</v>
          </cell>
          <cell r="J9">
            <v>0</v>
          </cell>
          <cell r="K9">
            <v>0</v>
          </cell>
          <cell r="L9" t="str">
            <v>International Trip (1 pax South Asia) 3N-4D</v>
          </cell>
          <cell r="M9">
            <v>300</v>
          </cell>
        </row>
        <row r="10">
          <cell r="A10">
            <v>7</v>
          </cell>
          <cell r="B10" t="str">
            <v>0015g00001Y48d1AAB</v>
          </cell>
          <cell r="C10" t="str">
            <v>LAXMI TIMBER TRADING CO</v>
          </cell>
          <cell r="D10" t="str">
            <v>Delhi</v>
          </cell>
          <cell r="E10" t="str">
            <v>East Delhi</v>
          </cell>
          <cell r="F10" t="str">
            <v>MAHENDRA STEELS</v>
          </cell>
          <cell r="G10" t="str">
            <v>North</v>
          </cell>
          <cell r="H10">
            <v>3</v>
          </cell>
          <cell r="I10">
            <v>302.99</v>
          </cell>
          <cell r="J10">
            <v>2</v>
          </cell>
          <cell r="K10">
            <v>53.76</v>
          </cell>
          <cell r="L10" t="str">
            <v>International Trip (1 pax South Asia) 3N-4D</v>
          </cell>
          <cell r="M10">
            <v>300</v>
          </cell>
        </row>
        <row r="11">
          <cell r="A11">
            <v>8</v>
          </cell>
          <cell r="B11" t="str">
            <v>0015g00001X5nrSAAR</v>
          </cell>
          <cell r="C11" t="str">
            <v>GOEL TRADING CO</v>
          </cell>
          <cell r="D11" t="str">
            <v>Haryana</v>
          </cell>
          <cell r="E11" t="str">
            <v>Rohtak</v>
          </cell>
          <cell r="F11" t="str">
            <v>JAI DURGA STEELS</v>
          </cell>
          <cell r="G11" t="str">
            <v>North</v>
          </cell>
          <cell r="H11">
            <v>12</v>
          </cell>
          <cell r="I11">
            <v>1005</v>
          </cell>
          <cell r="J11">
            <v>7</v>
          </cell>
          <cell r="K11">
            <v>505.01</v>
          </cell>
          <cell r="L11" t="str">
            <v>Luxury International Trip (2 pax Dubai) 3N-4D</v>
          </cell>
          <cell r="M11">
            <v>1250</v>
          </cell>
        </row>
        <row r="12">
          <cell r="A12">
            <v>9</v>
          </cell>
          <cell r="B12" t="str">
            <v>0015g00001V9TgfAAF</v>
          </cell>
          <cell r="C12" t="str">
            <v>KAMYA STEELS PVT LTD</v>
          </cell>
          <cell r="D12" t="str">
            <v>Haryana</v>
          </cell>
          <cell r="E12" t="str">
            <v>Sonipat</v>
          </cell>
          <cell r="F12" t="str">
            <v>JAI DURGA STEELS</v>
          </cell>
          <cell r="G12" t="str">
            <v>North</v>
          </cell>
          <cell r="H12">
            <v>12</v>
          </cell>
          <cell r="I12">
            <v>1003</v>
          </cell>
          <cell r="J12">
            <v>6</v>
          </cell>
          <cell r="K12">
            <v>270.46999999999997</v>
          </cell>
          <cell r="L12" t="str">
            <v>International trip (1 pax Almaty) 3N-4D</v>
          </cell>
          <cell r="M12">
            <v>501</v>
          </cell>
        </row>
        <row r="13">
          <cell r="A13">
            <v>10</v>
          </cell>
          <cell r="B13" t="str">
            <v>0015g00001VBDlGAAX</v>
          </cell>
          <cell r="C13" t="str">
            <v>SHREE KRISHNA BUILDERS</v>
          </cell>
          <cell r="D13" t="str">
            <v>Haryana</v>
          </cell>
          <cell r="E13" t="str">
            <v>Rohtak</v>
          </cell>
          <cell r="F13" t="str">
            <v>JAI DURGA STEELS</v>
          </cell>
          <cell r="G13" t="str">
            <v>North</v>
          </cell>
          <cell r="H13">
            <v>11</v>
          </cell>
          <cell r="I13">
            <v>502</v>
          </cell>
          <cell r="J13">
            <v>0</v>
          </cell>
          <cell r="K13">
            <v>0</v>
          </cell>
          <cell r="L13"/>
        </row>
        <row r="14">
          <cell r="A14">
            <v>11</v>
          </cell>
          <cell r="B14" t="str">
            <v>0015g00001cajQRAAY</v>
          </cell>
          <cell r="C14" t="str">
            <v>SHREE BALAJI IRON STORE</v>
          </cell>
          <cell r="D14" t="str">
            <v>Haryana</v>
          </cell>
          <cell r="E14" t="str">
            <v>Jhajjar</v>
          </cell>
          <cell r="F14" t="str">
            <v>JAI DURGA STEELS</v>
          </cell>
          <cell r="G14" t="str">
            <v>North</v>
          </cell>
          <cell r="H14">
            <v>12</v>
          </cell>
          <cell r="I14">
            <v>510</v>
          </cell>
          <cell r="J14">
            <v>7</v>
          </cell>
          <cell r="K14">
            <v>429.03000000000003</v>
          </cell>
          <cell r="L14" t="str">
            <v>Luxury International Trip (2 pax Dubai) 3N-4D</v>
          </cell>
          <cell r="M14">
            <v>1250</v>
          </cell>
        </row>
        <row r="15">
          <cell r="A15">
            <v>12</v>
          </cell>
          <cell r="B15" t="str">
            <v>0015g00001V9ThBAAV</v>
          </cell>
          <cell r="C15" t="str">
            <v>SOHAN TRADING CO</v>
          </cell>
          <cell r="D15" t="str">
            <v>Haryana</v>
          </cell>
          <cell r="E15" t="str">
            <v>Sonipat</v>
          </cell>
          <cell r="F15" t="str">
            <v>JAI DURGA STEELS</v>
          </cell>
          <cell r="G15" t="str">
            <v>North</v>
          </cell>
          <cell r="H15">
            <v>9</v>
          </cell>
          <cell r="I15">
            <v>502</v>
          </cell>
          <cell r="J15">
            <v>4</v>
          </cell>
          <cell r="K15">
            <v>300.82000000000005</v>
          </cell>
          <cell r="L15" t="str">
            <v>International trip (1 pax Almaty) 3N-4D</v>
          </cell>
          <cell r="M15">
            <v>501</v>
          </cell>
        </row>
        <row r="16">
          <cell r="A16">
            <v>13</v>
          </cell>
          <cell r="B16" t="str">
            <v>0015g00001V9ThmAAF</v>
          </cell>
          <cell r="C16" t="str">
            <v>MOHINDER SINGH AND BROS</v>
          </cell>
          <cell r="D16" t="str">
            <v>Haryana</v>
          </cell>
          <cell r="E16" t="str">
            <v>Rohtak</v>
          </cell>
          <cell r="F16" t="str">
            <v>JAI DURGA STEELS</v>
          </cell>
          <cell r="G16" t="str">
            <v>North</v>
          </cell>
          <cell r="H16">
            <v>11</v>
          </cell>
          <cell r="I16">
            <v>517</v>
          </cell>
          <cell r="J16">
            <v>0</v>
          </cell>
          <cell r="K16">
            <v>0</v>
          </cell>
          <cell r="L16"/>
        </row>
        <row r="17">
          <cell r="A17">
            <v>14</v>
          </cell>
          <cell r="B17" t="str">
            <v>0015g00001V9Ti8AAF</v>
          </cell>
          <cell r="C17" t="str">
            <v>GUPTA TRADING CO</v>
          </cell>
          <cell r="D17" t="str">
            <v>Haryana</v>
          </cell>
          <cell r="E17" t="str">
            <v>Rohtak</v>
          </cell>
          <cell r="F17" t="str">
            <v>JAI DURGA STEELS</v>
          </cell>
          <cell r="G17" t="str">
            <v>North</v>
          </cell>
          <cell r="H17">
            <v>9</v>
          </cell>
          <cell r="I17">
            <v>503</v>
          </cell>
          <cell r="J17">
            <v>7</v>
          </cell>
          <cell r="K17">
            <v>372.63999999999993</v>
          </cell>
          <cell r="L17" t="str">
            <v>International trip (1 pax Almaty) 3N-4D</v>
          </cell>
          <cell r="M17">
            <v>501</v>
          </cell>
        </row>
        <row r="18">
          <cell r="A18">
            <v>15</v>
          </cell>
          <cell r="B18" t="str">
            <v>0015g00001ZW7t5AAD</v>
          </cell>
          <cell r="C18" t="str">
            <v>SURYA TRADING CO</v>
          </cell>
          <cell r="D18" t="str">
            <v>Haryana</v>
          </cell>
          <cell r="E18" t="str">
            <v>Jhajjar</v>
          </cell>
          <cell r="F18" t="str">
            <v>JAI DURGA STEELS</v>
          </cell>
          <cell r="G18" t="str">
            <v>North</v>
          </cell>
          <cell r="H18">
            <v>12</v>
          </cell>
          <cell r="I18">
            <v>501</v>
          </cell>
          <cell r="J18">
            <v>6</v>
          </cell>
          <cell r="K18">
            <v>320.16000000000003</v>
          </cell>
          <cell r="L18" t="str">
            <v>International trip (1 pax Almaty) 3N-4D</v>
          </cell>
          <cell r="M18">
            <v>501</v>
          </cell>
        </row>
        <row r="19">
          <cell r="A19">
            <v>16</v>
          </cell>
          <cell r="B19" t="str">
            <v>0015g00001guoeRAAQ</v>
          </cell>
          <cell r="C19" t="str">
            <v>WORLD DEVELOPERS &amp; BUILDERS</v>
          </cell>
          <cell r="D19" t="str">
            <v>Haryana</v>
          </cell>
          <cell r="E19" t="str">
            <v>Panipat</v>
          </cell>
          <cell r="F19" t="str">
            <v>JAI DURGA STEELS</v>
          </cell>
          <cell r="G19" t="str">
            <v>North</v>
          </cell>
          <cell r="H19">
            <v>11</v>
          </cell>
          <cell r="I19">
            <v>539</v>
          </cell>
          <cell r="J19">
            <v>7</v>
          </cell>
          <cell r="K19">
            <v>849.82</v>
          </cell>
          <cell r="L19" t="str">
            <v>Luxury International Trip (2 pax Dubai) 3N-4D</v>
          </cell>
          <cell r="M19">
            <v>1250</v>
          </cell>
        </row>
        <row r="20">
          <cell r="A20">
            <v>17</v>
          </cell>
          <cell r="B20" t="str">
            <v>0015g00001eBzdWAAS</v>
          </cell>
          <cell r="C20" t="str">
            <v>BABA STEELS</v>
          </cell>
          <cell r="D20" t="str">
            <v>Haryana</v>
          </cell>
          <cell r="E20" t="str">
            <v>Panipat</v>
          </cell>
          <cell r="F20" t="str">
            <v>JAI DURGA STEELS</v>
          </cell>
          <cell r="G20" t="str">
            <v>North</v>
          </cell>
          <cell r="H20">
            <v>10</v>
          </cell>
          <cell r="I20">
            <v>505</v>
          </cell>
          <cell r="J20">
            <v>7</v>
          </cell>
          <cell r="K20">
            <v>691.83999999999992</v>
          </cell>
          <cell r="L20" t="str">
            <v>Luxury International Trip (2 pax Dubai) 3N-4D</v>
          </cell>
          <cell r="M20">
            <v>1250</v>
          </cell>
        </row>
        <row r="21">
          <cell r="A21">
            <v>18</v>
          </cell>
          <cell r="B21" t="str">
            <v>001J100000BPKGwIAP</v>
          </cell>
          <cell r="C21" t="str">
            <v>CH STEELS</v>
          </cell>
          <cell r="D21" t="str">
            <v>Haryana</v>
          </cell>
          <cell r="E21" t="str">
            <v>Jhajjar</v>
          </cell>
          <cell r="F21" t="str">
            <v>JAI DURGA STEELS</v>
          </cell>
          <cell r="G21" t="str">
            <v>North</v>
          </cell>
          <cell r="H21">
            <v>8</v>
          </cell>
          <cell r="I21">
            <v>503</v>
          </cell>
          <cell r="J21">
            <v>7</v>
          </cell>
          <cell r="K21">
            <v>426.84</v>
          </cell>
          <cell r="L21" t="str">
            <v>Luxury International Trip (2 pax Dubai) 3N-4D</v>
          </cell>
          <cell r="M21">
            <v>1250</v>
          </cell>
        </row>
        <row r="22">
          <cell r="A22">
            <v>19</v>
          </cell>
          <cell r="B22" t="str">
            <v>001J1000009FTYMIA4</v>
          </cell>
          <cell r="C22" t="str">
            <v>NIKHIL BUILDING MATERIAL SUPPLIER &amp; TIMBER</v>
          </cell>
          <cell r="D22" t="str">
            <v>Haryana</v>
          </cell>
          <cell r="E22" t="str">
            <v>Sonipat</v>
          </cell>
          <cell r="F22" t="str">
            <v>JAI DURGA STEELS</v>
          </cell>
          <cell r="G22" t="str">
            <v>North</v>
          </cell>
          <cell r="H22">
            <v>4</v>
          </cell>
          <cell r="I22">
            <v>513</v>
          </cell>
          <cell r="J22">
            <v>5</v>
          </cell>
          <cell r="K22">
            <v>397.45000000000005</v>
          </cell>
          <cell r="L22" t="str">
            <v>International trip (1 pax Almaty) 3N-4D</v>
          </cell>
          <cell r="M22">
            <v>501</v>
          </cell>
        </row>
        <row r="23">
          <cell r="A23">
            <v>20</v>
          </cell>
          <cell r="B23" t="str">
            <v>0015g00001UBHaiAAH</v>
          </cell>
          <cell r="C23" t="str">
            <v>SHARMA STEELS &amp; PIPES</v>
          </cell>
          <cell r="D23" t="str">
            <v>Haryana</v>
          </cell>
          <cell r="E23" t="str">
            <v>Rewari</v>
          </cell>
          <cell r="F23" t="str">
            <v>NIKUNJ UDYOG</v>
          </cell>
          <cell r="G23" t="str">
            <v>North</v>
          </cell>
          <cell r="H23">
            <v>12</v>
          </cell>
          <cell r="I23">
            <v>1298.5900000000001</v>
          </cell>
          <cell r="J23">
            <v>7</v>
          </cell>
          <cell r="K23">
            <v>719.08</v>
          </cell>
          <cell r="L23" t="str">
            <v>Luxury International Trip (2 pax Dubai) 3N-4D</v>
          </cell>
          <cell r="M23">
            <v>1400</v>
          </cell>
        </row>
        <row r="24">
          <cell r="A24">
            <v>21</v>
          </cell>
          <cell r="B24" t="str">
            <v>0015g00001UBHaFAAX</v>
          </cell>
          <cell r="C24" t="str">
            <v>DELHI STEEL &amp; CEMENT</v>
          </cell>
          <cell r="D24" t="str">
            <v>Haryana</v>
          </cell>
          <cell r="E24" t="str">
            <v>Gurugram</v>
          </cell>
          <cell r="F24" t="str">
            <v>NIKUNJ UDYOG</v>
          </cell>
          <cell r="G24" t="str">
            <v>North</v>
          </cell>
          <cell r="H24">
            <v>12</v>
          </cell>
          <cell r="I24">
            <v>501.99</v>
          </cell>
          <cell r="J24">
            <v>7</v>
          </cell>
          <cell r="K24">
            <v>277.42</v>
          </cell>
          <cell r="L24" t="str">
            <v>International trip (1 pax Almaty) 3N-4D</v>
          </cell>
          <cell r="M24">
            <v>500</v>
          </cell>
        </row>
        <row r="25">
          <cell r="A25">
            <v>22</v>
          </cell>
          <cell r="B25" t="str">
            <v>0015g00001UBHjbAAH</v>
          </cell>
          <cell r="C25" t="str">
            <v>YADAV IRON STORE</v>
          </cell>
          <cell r="D25" t="str">
            <v>Haryana</v>
          </cell>
          <cell r="E25" t="str">
            <v>Rewari</v>
          </cell>
          <cell r="F25" t="str">
            <v>NIKUNJ UDYOG</v>
          </cell>
          <cell r="G25" t="str">
            <v>North</v>
          </cell>
          <cell r="H25">
            <v>11</v>
          </cell>
          <cell r="I25">
            <v>371.73</v>
          </cell>
          <cell r="J25">
            <v>7</v>
          </cell>
          <cell r="K25">
            <v>369.63</v>
          </cell>
          <cell r="L25" t="str">
            <v>International trip (1 pax Almaty) 3N-4D</v>
          </cell>
          <cell r="M25">
            <v>600</v>
          </cell>
        </row>
        <row r="26">
          <cell r="A26">
            <v>23</v>
          </cell>
          <cell r="B26" t="str">
            <v>001J1000002mNAxIAM</v>
          </cell>
          <cell r="C26" t="str">
            <v>Preeti trade link Pvt Ltd</v>
          </cell>
          <cell r="D26" t="str">
            <v>Haryana</v>
          </cell>
          <cell r="E26" t="str">
            <v>Faridabad</v>
          </cell>
          <cell r="F26" t="str">
            <v>NIKUNJ UDYOG</v>
          </cell>
          <cell r="G26" t="str">
            <v>North</v>
          </cell>
          <cell r="H26">
            <v>11</v>
          </cell>
          <cell r="I26">
            <v>383.495</v>
          </cell>
          <cell r="J26">
            <v>7</v>
          </cell>
          <cell r="K26">
            <v>499.31</v>
          </cell>
          <cell r="L26" t="str">
            <v>International trip (2 pax Almaty) 3N-4D</v>
          </cell>
          <cell r="M26">
            <v>800</v>
          </cell>
        </row>
        <row r="27">
          <cell r="A27">
            <v>24</v>
          </cell>
          <cell r="B27" t="str">
            <v>001J100000AqVaLIAV</v>
          </cell>
          <cell r="C27" t="str">
            <v>Shree Ganesh Steels</v>
          </cell>
          <cell r="D27" t="str">
            <v>Haryana</v>
          </cell>
          <cell r="E27" t="str">
            <v>Fatehabad</v>
          </cell>
          <cell r="F27" t="str">
            <v>PAL CEMENT AND STEEL PVT. LTD.</v>
          </cell>
          <cell r="G27" t="str">
            <v>North</v>
          </cell>
          <cell r="H27">
            <v>8</v>
          </cell>
          <cell r="I27">
            <v>306.2</v>
          </cell>
          <cell r="J27">
            <v>7</v>
          </cell>
          <cell r="K27">
            <v>280.59999999999997</v>
          </cell>
          <cell r="L27" t="str">
            <v>International Trip (1 pax South Asia) 3N-4D</v>
          </cell>
          <cell r="M27">
            <v>500</v>
          </cell>
        </row>
        <row r="28">
          <cell r="A28">
            <v>25</v>
          </cell>
          <cell r="B28" t="str">
            <v>0015g00001XamPUAAZ</v>
          </cell>
          <cell r="C28" t="str">
            <v>Vardhman Steel</v>
          </cell>
          <cell r="D28" t="str">
            <v>Haryana</v>
          </cell>
          <cell r="E28" t="str">
            <v>Jind</v>
          </cell>
          <cell r="F28" t="str">
            <v>PAL CEMENT AND STEEL PVT. LTD.</v>
          </cell>
          <cell r="G28" t="str">
            <v>North</v>
          </cell>
          <cell r="H28">
            <v>10</v>
          </cell>
          <cell r="I28">
            <v>513.38</v>
          </cell>
          <cell r="J28">
            <v>0</v>
          </cell>
          <cell r="K28">
            <v>0</v>
          </cell>
          <cell r="L28"/>
        </row>
        <row r="29">
          <cell r="A29">
            <v>26</v>
          </cell>
          <cell r="B29" t="str">
            <v>0015g00001gv78XAAQ</v>
          </cell>
          <cell r="C29" t="str">
            <v>Balaji Enterprises</v>
          </cell>
          <cell r="D29" t="str">
            <v>Haryana</v>
          </cell>
          <cell r="E29" t="str">
            <v>Sirsa</v>
          </cell>
          <cell r="F29" t="str">
            <v>PAL CEMENT AND STEEL PVT. LTD.</v>
          </cell>
          <cell r="G29" t="str">
            <v>North</v>
          </cell>
          <cell r="H29">
            <v>8</v>
          </cell>
          <cell r="I29">
            <v>425.51</v>
          </cell>
          <cell r="J29">
            <v>0</v>
          </cell>
          <cell r="K29">
            <v>0</v>
          </cell>
          <cell r="L29"/>
        </row>
        <row r="30">
          <cell r="A30">
            <v>27</v>
          </cell>
          <cell r="B30" t="str">
            <v>0015g00001daAIWAA2</v>
          </cell>
          <cell r="C30" t="str">
            <v>Suresh Kumar Bhim Sain</v>
          </cell>
          <cell r="D30" t="str">
            <v>Haryana</v>
          </cell>
          <cell r="E30" t="str">
            <v>Hisar</v>
          </cell>
          <cell r="F30" t="str">
            <v>PAL CEMENT AND STEEL PVT. LTD.</v>
          </cell>
          <cell r="G30" t="str">
            <v>North</v>
          </cell>
          <cell r="H30">
            <v>10</v>
          </cell>
          <cell r="I30">
            <v>500.22</v>
          </cell>
          <cell r="J30">
            <v>6</v>
          </cell>
          <cell r="K30">
            <v>292.62</v>
          </cell>
          <cell r="L30" t="str">
            <v>Luxury International Trip (2 pax Dubai) 3N-4D</v>
          </cell>
          <cell r="M30">
            <v>1250</v>
          </cell>
        </row>
        <row r="31">
          <cell r="A31">
            <v>28</v>
          </cell>
          <cell r="B31" t="str">
            <v>0015g00001dFjdAAAS</v>
          </cell>
          <cell r="C31" t="str">
            <v>Deep Chand and Sons</v>
          </cell>
          <cell r="D31" t="str">
            <v>Haryana</v>
          </cell>
          <cell r="E31" t="str">
            <v>Sirsa</v>
          </cell>
          <cell r="F31" t="str">
            <v>PAL CEMENT AND STEEL PVT. LTD.</v>
          </cell>
          <cell r="G31" t="str">
            <v>North</v>
          </cell>
          <cell r="H31">
            <v>10</v>
          </cell>
          <cell r="I31">
            <v>500.86</v>
          </cell>
          <cell r="J31">
            <v>7</v>
          </cell>
          <cell r="K31">
            <v>149.54</v>
          </cell>
          <cell r="L31" t="str">
            <v>International Trip (1 pax South Asia) 3N-4D</v>
          </cell>
          <cell r="M31">
            <v>500</v>
          </cell>
        </row>
        <row r="32">
          <cell r="A32">
            <v>29</v>
          </cell>
          <cell r="B32" t="str">
            <v>001J10000053TbpIAE</v>
          </cell>
          <cell r="C32" t="str">
            <v>SACHIN TRADING COMPANY</v>
          </cell>
          <cell r="D32" t="str">
            <v>Haryana</v>
          </cell>
          <cell r="E32" t="str">
            <v>Jind</v>
          </cell>
          <cell r="F32" t="str">
            <v>PAL CEMENT AND STEEL PVT. LTD.</v>
          </cell>
          <cell r="G32" t="str">
            <v>North</v>
          </cell>
          <cell r="H32">
            <v>7</v>
          </cell>
          <cell r="I32">
            <v>306.05</v>
          </cell>
          <cell r="J32">
            <v>0</v>
          </cell>
          <cell r="K32">
            <v>0</v>
          </cell>
          <cell r="L32"/>
        </row>
        <row r="33">
          <cell r="A33">
            <v>30</v>
          </cell>
          <cell r="B33" t="str">
            <v>001J1000007o9Z6IAI</v>
          </cell>
          <cell r="C33" t="str">
            <v>DHARMVEER TIMBER &amp; STEEL TRADERS</v>
          </cell>
          <cell r="D33" t="str">
            <v>Haryana</v>
          </cell>
          <cell r="E33" t="str">
            <v>Charkhi Dadri</v>
          </cell>
          <cell r="F33" t="str">
            <v>PAL CEMENT AND STEEL PVT. LTD.</v>
          </cell>
          <cell r="G33" t="str">
            <v>North</v>
          </cell>
          <cell r="H33">
            <v>7</v>
          </cell>
          <cell r="I33">
            <v>501.8</v>
          </cell>
          <cell r="J33">
            <v>6</v>
          </cell>
          <cell r="K33">
            <v>170.22</v>
          </cell>
          <cell r="L33" t="str">
            <v>International Trip (1 pax South Asia) 3N-4D</v>
          </cell>
          <cell r="M33">
            <v>500</v>
          </cell>
        </row>
        <row r="34">
          <cell r="A34">
            <v>31</v>
          </cell>
          <cell r="B34" t="str">
            <v>001J1000007nqyJIAQ</v>
          </cell>
          <cell r="C34" t="str">
            <v>J. K. Iron Store</v>
          </cell>
          <cell r="D34" t="str">
            <v>Haryana</v>
          </cell>
          <cell r="E34" t="str">
            <v>Sirsa</v>
          </cell>
          <cell r="F34" t="str">
            <v>PAL CEMENT AND STEEL PVT. LTD.</v>
          </cell>
          <cell r="G34" t="str">
            <v>North</v>
          </cell>
          <cell r="H34">
            <v>7</v>
          </cell>
          <cell r="I34">
            <v>500.7</v>
          </cell>
          <cell r="J34">
            <v>0</v>
          </cell>
          <cell r="K34">
            <v>0</v>
          </cell>
          <cell r="L34"/>
        </row>
        <row r="35">
          <cell r="A35">
            <v>32</v>
          </cell>
          <cell r="B35" t="str">
            <v>001J1000005ZscxIAC</v>
          </cell>
          <cell r="C35" t="str">
            <v xml:space="preserve">Shree Shyam Trading Company </v>
          </cell>
          <cell r="D35" t="str">
            <v>Haryana</v>
          </cell>
          <cell r="E35" t="str">
            <v>Bhiwani</v>
          </cell>
          <cell r="F35" t="str">
            <v>PAL CEMENT AND STEEL PVT. LTD.</v>
          </cell>
          <cell r="G35" t="str">
            <v>North</v>
          </cell>
          <cell r="H35">
            <v>5</v>
          </cell>
          <cell r="I35">
            <v>300.8</v>
          </cell>
          <cell r="J35">
            <v>6</v>
          </cell>
          <cell r="K35">
            <v>122.13</v>
          </cell>
          <cell r="L35" t="str">
            <v>International Trip (1 pax South Asia) 3N-4D</v>
          </cell>
          <cell r="M35">
            <v>500</v>
          </cell>
        </row>
        <row r="36">
          <cell r="A36">
            <v>33</v>
          </cell>
          <cell r="B36" t="str">
            <v>0015g00001W3BGeAAN</v>
          </cell>
          <cell r="C36" t="str">
            <v>SUBHAM TRADING COMPANY</v>
          </cell>
          <cell r="D36" t="str">
            <v>Haryana</v>
          </cell>
          <cell r="E36" t="str">
            <v>Hisar</v>
          </cell>
          <cell r="F36" t="str">
            <v>PAL CEMENT AND STEEL PVT. LTD.</v>
          </cell>
          <cell r="G36" t="str">
            <v>North</v>
          </cell>
          <cell r="H36">
            <v>8</v>
          </cell>
          <cell r="I36">
            <v>501.63</v>
          </cell>
          <cell r="J36">
            <v>7</v>
          </cell>
          <cell r="K36">
            <v>352.05</v>
          </cell>
          <cell r="L36" t="str">
            <v>Luxury International Trip (2 pax Dubai) 3N-4D</v>
          </cell>
          <cell r="M36">
            <v>1250</v>
          </cell>
        </row>
        <row r="37">
          <cell r="A37">
            <v>34</v>
          </cell>
          <cell r="B37" t="str">
            <v>001J1000003mmqdIAA</v>
          </cell>
          <cell r="C37" t="str">
            <v>JAI BHAWANI STEELS</v>
          </cell>
          <cell r="D37" t="str">
            <v>Haryana</v>
          </cell>
          <cell r="E37" t="str">
            <v>Bhiwani</v>
          </cell>
          <cell r="F37" t="str">
            <v>PAL CEMENT AND STEEL PVT. LTD.</v>
          </cell>
          <cell r="G37" t="str">
            <v>North</v>
          </cell>
          <cell r="H37">
            <v>4</v>
          </cell>
          <cell r="I37">
            <v>301</v>
          </cell>
          <cell r="J37">
            <v>0</v>
          </cell>
          <cell r="K37">
            <v>0</v>
          </cell>
          <cell r="L37"/>
        </row>
        <row r="38">
          <cell r="A38">
            <v>35</v>
          </cell>
          <cell r="B38" t="str">
            <v>0015g00001UBHjgAAH</v>
          </cell>
          <cell r="C38" t="str">
            <v>Gupta Bros</v>
          </cell>
          <cell r="D38" t="str">
            <v>Haryana</v>
          </cell>
          <cell r="E38" t="str">
            <v>Kaithal</v>
          </cell>
          <cell r="F38" t="str">
            <v>RAMDOOT UDHYOG PRIVATE LIMITED</v>
          </cell>
          <cell r="G38" t="str">
            <v>North</v>
          </cell>
          <cell r="H38">
            <v>12</v>
          </cell>
          <cell r="I38">
            <v>499.43</v>
          </cell>
          <cell r="J38">
            <v>7</v>
          </cell>
          <cell r="K38">
            <v>124.08</v>
          </cell>
          <cell r="L38" t="str">
            <v>International Trip (1 pax South Asia) 3N-4D</v>
          </cell>
          <cell r="M38">
            <v>301</v>
          </cell>
        </row>
        <row r="39">
          <cell r="A39">
            <v>36</v>
          </cell>
          <cell r="B39" t="str">
            <v>0015g00001UBHjkAAH</v>
          </cell>
          <cell r="C39" t="str">
            <v>Naveen Kumar pardeep Kumar</v>
          </cell>
          <cell r="D39" t="str">
            <v>Haryana</v>
          </cell>
          <cell r="E39" t="str">
            <v>Kaithal</v>
          </cell>
          <cell r="F39" t="str">
            <v>RAMDOOT UDHYOG PRIVATE LIMITED</v>
          </cell>
          <cell r="G39" t="str">
            <v>North</v>
          </cell>
          <cell r="H39">
            <v>9</v>
          </cell>
          <cell r="I39">
            <v>541.89</v>
          </cell>
          <cell r="J39">
            <v>6</v>
          </cell>
          <cell r="K39">
            <v>338.76000000000005</v>
          </cell>
          <cell r="L39" t="str">
            <v>International trip (2 pax Almaty) 3N-4D</v>
          </cell>
          <cell r="M39">
            <v>751</v>
          </cell>
        </row>
        <row r="40">
          <cell r="A40">
            <v>37</v>
          </cell>
          <cell r="B40" t="str">
            <v>0015g00001f8D8AAAU</v>
          </cell>
          <cell r="C40" t="str">
            <v>Shree Shyam Ji building Material</v>
          </cell>
          <cell r="D40" t="str">
            <v>Haryana</v>
          </cell>
          <cell r="E40" t="str">
            <v>Karnal</v>
          </cell>
          <cell r="F40" t="str">
            <v>RAMDOOT UDHYOG PRIVATE LIMITED</v>
          </cell>
          <cell r="G40" t="str">
            <v>North</v>
          </cell>
          <cell r="H40">
            <v>10</v>
          </cell>
          <cell r="I40">
            <v>307.82</v>
          </cell>
          <cell r="J40">
            <v>6</v>
          </cell>
          <cell r="K40">
            <v>186.57999999999998</v>
          </cell>
          <cell r="L40" t="str">
            <v>International Trip (1 pax South Asia) 3N-4D</v>
          </cell>
          <cell r="M40">
            <v>310</v>
          </cell>
        </row>
        <row r="41">
          <cell r="A41">
            <v>38</v>
          </cell>
          <cell r="B41" t="str">
            <v>0015g00001c4ap5AAA</v>
          </cell>
          <cell r="C41" t="str">
            <v>Goel Trading Co</v>
          </cell>
          <cell r="D41" t="str">
            <v>Haryana</v>
          </cell>
          <cell r="E41" t="str">
            <v>Kurukshetra</v>
          </cell>
          <cell r="F41" t="str">
            <v>RAMDOOT UDHYOG PRIVATE LIMITED</v>
          </cell>
          <cell r="G41" t="str">
            <v>North</v>
          </cell>
          <cell r="H41">
            <v>10</v>
          </cell>
          <cell r="I41">
            <v>856.6400000000001</v>
          </cell>
          <cell r="J41">
            <v>0</v>
          </cell>
          <cell r="K41">
            <v>0</v>
          </cell>
          <cell r="L41"/>
        </row>
        <row r="42">
          <cell r="A42">
            <v>39</v>
          </cell>
          <cell r="B42" t="str">
            <v>0015g00001c2zeUAAQ</v>
          </cell>
          <cell r="C42" t="str">
            <v>Ganpati Sanitory and Building Material</v>
          </cell>
          <cell r="D42" t="str">
            <v>Haryana</v>
          </cell>
          <cell r="E42" t="str">
            <v>Kurukshetra</v>
          </cell>
          <cell r="F42" t="str">
            <v>RAMDOOT UDHYOG PRIVATE LIMITED</v>
          </cell>
          <cell r="G42" t="str">
            <v>North</v>
          </cell>
          <cell r="H42">
            <v>6</v>
          </cell>
          <cell r="I42">
            <v>302.27</v>
          </cell>
          <cell r="J42">
            <v>2</v>
          </cell>
          <cell r="K42">
            <v>26.03</v>
          </cell>
          <cell r="L42" t="str">
            <v>International Trip (1 pax South Asia) 3N-4D</v>
          </cell>
          <cell r="M42">
            <v>301</v>
          </cell>
        </row>
        <row r="43">
          <cell r="A43">
            <v>40</v>
          </cell>
          <cell r="B43" t="str">
            <v>0015g00001e8SJnAAM</v>
          </cell>
          <cell r="C43" t="str">
            <v>Shiv Shakti Sales</v>
          </cell>
          <cell r="D43" t="str">
            <v>Haryana</v>
          </cell>
          <cell r="E43" t="str">
            <v>Kurukshetra</v>
          </cell>
          <cell r="F43" t="str">
            <v>RAMDOOT UDHYOG PRIVATE LIMITED</v>
          </cell>
          <cell r="G43" t="str">
            <v>North</v>
          </cell>
          <cell r="H43">
            <v>10</v>
          </cell>
          <cell r="I43">
            <v>500.36999999999995</v>
          </cell>
          <cell r="J43">
            <v>2</v>
          </cell>
          <cell r="K43">
            <v>26.990000000000002</v>
          </cell>
          <cell r="L43" t="str">
            <v>International Trip (1 pax South Asia) 3N-4D</v>
          </cell>
          <cell r="M43">
            <v>301</v>
          </cell>
        </row>
        <row r="44">
          <cell r="A44">
            <v>41</v>
          </cell>
          <cell r="B44" t="str">
            <v>001J1000005ZLd5IAG</v>
          </cell>
          <cell r="C44" t="str">
            <v>M.K Iron Pvt. Ltd.</v>
          </cell>
          <cell r="D44" t="str">
            <v>Haryana</v>
          </cell>
          <cell r="E44" t="str">
            <v>Panchkula</v>
          </cell>
          <cell r="F44" t="str">
            <v>RAMDOOT UDHYOG PRIVATE LIMITED</v>
          </cell>
          <cell r="G44" t="str">
            <v>North</v>
          </cell>
          <cell r="H44">
            <v>6</v>
          </cell>
          <cell r="I44">
            <v>317.96000000000004</v>
          </cell>
          <cell r="J44">
            <v>0</v>
          </cell>
          <cell r="K44">
            <v>0</v>
          </cell>
          <cell r="L44"/>
        </row>
        <row r="45">
          <cell r="A45">
            <v>42</v>
          </cell>
          <cell r="B45" t="str">
            <v>0015g00001X2P8zAAF</v>
          </cell>
          <cell r="C45" t="str">
            <v>SAINI CEMENT AND BUILDING MATERIAL</v>
          </cell>
          <cell r="D45" t="str">
            <v>Haryana</v>
          </cell>
          <cell r="E45" t="str">
            <v>Panchkula</v>
          </cell>
          <cell r="F45" t="str">
            <v>RAMDOOT UDHYOG PRIVATE LIMITED</v>
          </cell>
          <cell r="G45" t="str">
            <v>North</v>
          </cell>
          <cell r="H45">
            <v>7</v>
          </cell>
          <cell r="I45">
            <v>509.53000000000003</v>
          </cell>
          <cell r="J45">
            <v>3</v>
          </cell>
          <cell r="K45">
            <v>147.97</v>
          </cell>
          <cell r="L45" t="str">
            <v>International Trip (1 pax South Asia) 3N-4D</v>
          </cell>
          <cell r="M45">
            <v>301</v>
          </cell>
        </row>
        <row r="46">
          <cell r="A46">
            <v>43</v>
          </cell>
          <cell r="B46" t="str">
            <v>001J100000CMm7xIAD</v>
          </cell>
          <cell r="C46" t="str">
            <v xml:space="preserve">Bala Ji  Sanitary and hardware store </v>
          </cell>
          <cell r="D46" t="str">
            <v>Haryana</v>
          </cell>
          <cell r="E46" t="str">
            <v>Kurukshetra</v>
          </cell>
          <cell r="F46" t="str">
            <v>RAMDOOT UDHYOG PRIVATE LIMITED</v>
          </cell>
          <cell r="G46" t="str">
            <v>North</v>
          </cell>
          <cell r="H46">
            <v>6</v>
          </cell>
          <cell r="I46">
            <v>731.36</v>
          </cell>
          <cell r="J46">
            <v>4</v>
          </cell>
          <cell r="K46">
            <v>202.29</v>
          </cell>
          <cell r="L46" t="str">
            <v>International trip (2 pax Almaty) 3N-4D</v>
          </cell>
          <cell r="M46">
            <v>751</v>
          </cell>
        </row>
        <row r="47">
          <cell r="A47">
            <v>44</v>
          </cell>
          <cell r="B47" t="str">
            <v>001J1000003mwAWIAY</v>
          </cell>
          <cell r="C47" t="str">
            <v xml:space="preserve">Maa Luxmi Trading Co. </v>
          </cell>
          <cell r="D47" t="str">
            <v>Haryana</v>
          </cell>
          <cell r="E47" t="str">
            <v>Yamunanagar</v>
          </cell>
          <cell r="F47" t="str">
            <v>RAMDOOT UDHYOG PRIVATE LIMITED</v>
          </cell>
          <cell r="G47" t="str">
            <v>North</v>
          </cell>
          <cell r="H47">
            <v>7</v>
          </cell>
          <cell r="I47">
            <v>546.2399999999999</v>
          </cell>
          <cell r="J47">
            <v>0</v>
          </cell>
          <cell r="K47">
            <v>0</v>
          </cell>
          <cell r="L47"/>
        </row>
        <row r="48">
          <cell r="A48">
            <v>45</v>
          </cell>
          <cell r="B48" t="str">
            <v>001J100000CMmEZIA1</v>
          </cell>
          <cell r="C48" t="str">
            <v>Pardeep Building Material store</v>
          </cell>
          <cell r="D48" t="str">
            <v>Haryana</v>
          </cell>
          <cell r="E48" t="str">
            <v>Kaithal</v>
          </cell>
          <cell r="F48" t="str">
            <v>RAMDOOT UDHYOG PRIVATE LIMITED</v>
          </cell>
          <cell r="G48" t="str">
            <v>North</v>
          </cell>
          <cell r="H48">
            <v>6</v>
          </cell>
          <cell r="I48">
            <v>516.08999999999992</v>
          </cell>
          <cell r="J48">
            <v>0</v>
          </cell>
          <cell r="K48">
            <v>0</v>
          </cell>
          <cell r="L48"/>
        </row>
        <row r="49">
          <cell r="A49">
            <v>46</v>
          </cell>
          <cell r="B49" t="str">
            <v>001J1000003lr3eIAA</v>
          </cell>
          <cell r="C49" t="str">
            <v>Sapco india</v>
          </cell>
          <cell r="D49" t="str">
            <v>Jammu</v>
          </cell>
          <cell r="E49" t="str">
            <v>Jammu</v>
          </cell>
          <cell r="F49" t="str">
            <v>AGGARWAL TRADERS</v>
          </cell>
          <cell r="G49" t="str">
            <v>North</v>
          </cell>
          <cell r="H49">
            <v>9</v>
          </cell>
          <cell r="I49">
            <v>468</v>
          </cell>
          <cell r="J49">
            <v>7</v>
          </cell>
          <cell r="K49">
            <v>188.35000000000002</v>
          </cell>
          <cell r="L49" t="str">
            <v>International Trip (1 pax South Asia) 3N-4D</v>
          </cell>
          <cell r="M49">
            <v>301</v>
          </cell>
        </row>
        <row r="50">
          <cell r="A50">
            <v>47</v>
          </cell>
          <cell r="B50" t="str">
            <v>0015g00001Y5xReAAJ</v>
          </cell>
          <cell r="C50" t="str">
            <v>Virat Traders</v>
          </cell>
          <cell r="D50" t="str">
            <v>Madhya Pradesh</v>
          </cell>
          <cell r="E50" t="str">
            <v>Jabalpur</v>
          </cell>
          <cell r="F50" t="str">
            <v>Global Steel</v>
          </cell>
          <cell r="G50" t="str">
            <v>Central</v>
          </cell>
          <cell r="H50">
            <v>11</v>
          </cell>
          <cell r="I50">
            <v>442</v>
          </cell>
          <cell r="J50">
            <v>3</v>
          </cell>
          <cell r="K50">
            <v>55</v>
          </cell>
          <cell r="L50" t="str">
            <v>Domestic Trip 1 pax 3N-4D</v>
          </cell>
          <cell r="M50">
            <v>201</v>
          </cell>
        </row>
        <row r="51">
          <cell r="A51">
            <v>48</v>
          </cell>
          <cell r="B51" t="str">
            <v>0015g00001Y56QuAAJ</v>
          </cell>
          <cell r="C51" t="str">
            <v>Mahul Industries</v>
          </cell>
          <cell r="D51" t="str">
            <v>Madhya Pradesh</v>
          </cell>
          <cell r="E51" t="str">
            <v>Jabalpur</v>
          </cell>
          <cell r="F51" t="str">
            <v>Global Steel</v>
          </cell>
          <cell r="G51" t="str">
            <v>Central</v>
          </cell>
          <cell r="H51">
            <v>6</v>
          </cell>
          <cell r="I51">
            <v>680</v>
          </cell>
          <cell r="J51">
            <v>5</v>
          </cell>
          <cell r="K51">
            <v>494.91</v>
          </cell>
          <cell r="L51" t="str">
            <v>International trip (2 pax Almaty) 3N-4D</v>
          </cell>
          <cell r="M51">
            <v>751</v>
          </cell>
        </row>
        <row r="52">
          <cell r="A52">
            <v>49</v>
          </cell>
          <cell r="B52" t="str">
            <v>001J1000007oJuYIAU</v>
          </cell>
          <cell r="C52" t="str">
            <v>KGN Enterprises</v>
          </cell>
          <cell r="D52" t="str">
            <v>Madhya Pradesh</v>
          </cell>
          <cell r="E52" t="str">
            <v>Chhindwara</v>
          </cell>
          <cell r="F52" t="str">
            <v>Global Steel</v>
          </cell>
          <cell r="G52" t="str">
            <v>Central</v>
          </cell>
          <cell r="H52">
            <v>4</v>
          </cell>
          <cell r="I52">
            <v>416</v>
          </cell>
          <cell r="J52">
            <v>2</v>
          </cell>
          <cell r="K52">
            <v>36</v>
          </cell>
          <cell r="L52" t="str">
            <v>International trip (1 pax Almaty) 3N-4D</v>
          </cell>
          <cell r="M52">
            <v>501</v>
          </cell>
        </row>
        <row r="53">
          <cell r="A53">
            <v>50</v>
          </cell>
          <cell r="B53" t="str">
            <v>0015g00001XM8sxAAD</v>
          </cell>
          <cell r="C53" t="str">
            <v>New Jain Steel</v>
          </cell>
          <cell r="D53" t="str">
            <v>Madhya Pradesh</v>
          </cell>
          <cell r="E53" t="str">
            <v>Indore</v>
          </cell>
          <cell r="F53" t="str">
            <v>R. K. ENTERPRISES</v>
          </cell>
          <cell r="G53" t="str">
            <v>Central</v>
          </cell>
          <cell r="H53">
            <v>11</v>
          </cell>
          <cell r="I53">
            <v>834.85</v>
          </cell>
          <cell r="J53">
            <v>6</v>
          </cell>
          <cell r="K53">
            <v>529.41999999999996</v>
          </cell>
          <cell r="L53" t="str">
            <v>International trip (2 pax Almaty) 3N-4D</v>
          </cell>
          <cell r="M53">
            <v>850</v>
          </cell>
        </row>
        <row r="54">
          <cell r="A54">
            <v>51</v>
          </cell>
          <cell r="B54" t="str">
            <v>0015g00001V9VQ8AAN</v>
          </cell>
          <cell r="C54" t="str">
            <v>Kali Mata Traders</v>
          </cell>
          <cell r="D54" t="str">
            <v>Madhya Pradesh</v>
          </cell>
          <cell r="E54" t="str">
            <v>Indore</v>
          </cell>
          <cell r="F54" t="str">
            <v>R. K. ENTERPRISES</v>
          </cell>
          <cell r="G54" t="str">
            <v>Central</v>
          </cell>
          <cell r="H54">
            <v>1</v>
          </cell>
          <cell r="I54">
            <v>309.45</v>
          </cell>
          <cell r="J54">
            <v>2</v>
          </cell>
          <cell r="K54">
            <v>14.95</v>
          </cell>
          <cell r="L54" t="str">
            <v>International Trip (1 pax South Asia) 3N-4D</v>
          </cell>
          <cell r="M54">
            <v>310</v>
          </cell>
        </row>
        <row r="55">
          <cell r="A55">
            <v>52</v>
          </cell>
          <cell r="B55" t="str">
            <v>001J1000003k14MIAQ</v>
          </cell>
          <cell r="C55" t="str">
            <v>ROHIT IRON STEEL &amp; Pvt. LMT.</v>
          </cell>
          <cell r="D55" t="str">
            <v>Maharashtra</v>
          </cell>
          <cell r="E55" t="str">
            <v>Nagpur</v>
          </cell>
          <cell r="F55" t="str">
            <v>SSTL</v>
          </cell>
          <cell r="G55" t="str">
            <v>Central</v>
          </cell>
          <cell r="H55">
            <v>5</v>
          </cell>
          <cell r="I55">
            <v>1042</v>
          </cell>
          <cell r="J55">
            <v>4</v>
          </cell>
          <cell r="K55">
            <v>889.62</v>
          </cell>
          <cell r="L55" t="str">
            <v>Luxury International Trip (2 pax Dubai) 3N-4D</v>
          </cell>
          <cell r="M55">
            <v>1250</v>
          </cell>
        </row>
        <row r="56">
          <cell r="A56">
            <v>53</v>
          </cell>
          <cell r="B56" t="str">
            <v>001J1000002mDzoIAE</v>
          </cell>
          <cell r="C56" t="str">
            <v>Maruti Commercials</v>
          </cell>
          <cell r="D56" t="str">
            <v>Odisha</v>
          </cell>
          <cell r="E56" t="str">
            <v>Khordha</v>
          </cell>
          <cell r="F56" t="str">
            <v>Niyati Udyog Private Limited</v>
          </cell>
          <cell r="G56" t="str">
            <v>Central</v>
          </cell>
          <cell r="H56">
            <v>6</v>
          </cell>
          <cell r="I56">
            <v>301.76</v>
          </cell>
          <cell r="J56">
            <v>5</v>
          </cell>
          <cell r="K56">
            <v>119</v>
          </cell>
          <cell r="L56" t="str">
            <v>International trip (1 pax Almaty) 3N-4D</v>
          </cell>
          <cell r="M56">
            <v>501</v>
          </cell>
        </row>
        <row r="57">
          <cell r="A57">
            <v>54</v>
          </cell>
          <cell r="B57" t="str">
            <v>001J1000006Up8wIAC</v>
          </cell>
          <cell r="C57" t="str">
            <v>Himanshu steel</v>
          </cell>
          <cell r="D57" t="str">
            <v>Odisha</v>
          </cell>
          <cell r="E57" t="str">
            <v>Khordha</v>
          </cell>
          <cell r="F57" t="str">
            <v>Niyati Udyog Private Limited</v>
          </cell>
          <cell r="G57" t="str">
            <v>Central</v>
          </cell>
          <cell r="H57">
            <v>8</v>
          </cell>
          <cell r="I57">
            <v>502.58799999999997</v>
          </cell>
          <cell r="J57">
            <v>6</v>
          </cell>
          <cell r="K57">
            <v>217.28000000000003</v>
          </cell>
          <cell r="L57" t="str">
            <v>International trip (1 pax Almaty) 3N-4D</v>
          </cell>
          <cell r="M57">
            <v>501</v>
          </cell>
        </row>
        <row r="58">
          <cell r="A58">
            <v>55</v>
          </cell>
          <cell r="B58" t="str">
            <v>001J100000MDX4WIAX</v>
          </cell>
          <cell r="C58" t="str">
            <v>Tirupati Balaji Udyog Pvt. Ltd.</v>
          </cell>
          <cell r="D58" t="str">
            <v>Odisha</v>
          </cell>
          <cell r="E58" t="str">
            <v>Khordha</v>
          </cell>
          <cell r="F58" t="str">
            <v>Niyati Udyog Private Limited</v>
          </cell>
          <cell r="G58" t="str">
            <v>Central</v>
          </cell>
          <cell r="H58">
            <v>2</v>
          </cell>
          <cell r="I58">
            <v>501.79</v>
          </cell>
          <cell r="J58">
            <v>3</v>
          </cell>
          <cell r="K58">
            <v>57.37</v>
          </cell>
          <cell r="L58"/>
          <cell r="M58">
            <v>0</v>
          </cell>
        </row>
        <row r="59">
          <cell r="A59">
            <v>56</v>
          </cell>
          <cell r="B59" t="str">
            <v>0015g00001XauPCAAZ</v>
          </cell>
          <cell r="C59" t="str">
            <v>KALINGA STEELS</v>
          </cell>
          <cell r="D59" t="str">
            <v>Odisha</v>
          </cell>
          <cell r="E59" t="str">
            <v>Sundargarh</v>
          </cell>
          <cell r="F59" t="str">
            <v>SACHDEVA ISPAT PVT LTD</v>
          </cell>
          <cell r="G59" t="str">
            <v>Central</v>
          </cell>
          <cell r="H59">
            <v>10</v>
          </cell>
          <cell r="I59">
            <v>452.45</v>
          </cell>
          <cell r="J59">
            <v>0</v>
          </cell>
          <cell r="K59">
            <v>0</v>
          </cell>
          <cell r="L59" t="str">
            <v>Domestic Trip 1 pax 3N-4D</v>
          </cell>
          <cell r="M59">
            <v>201</v>
          </cell>
        </row>
        <row r="60">
          <cell r="A60">
            <v>57</v>
          </cell>
          <cell r="B60" t="str">
            <v>0015g00001YOLTkAAP</v>
          </cell>
          <cell r="C60" t="str">
            <v>GS Associates</v>
          </cell>
          <cell r="D60" t="str">
            <v>Odisha</v>
          </cell>
          <cell r="E60" t="str">
            <v>Jharsuguda</v>
          </cell>
          <cell r="F60" t="str">
            <v>SACHDEVA ISPAT PVT LTD</v>
          </cell>
          <cell r="G60" t="str">
            <v>Central</v>
          </cell>
          <cell r="H60">
            <v>4</v>
          </cell>
          <cell r="I60">
            <v>345</v>
          </cell>
          <cell r="J60">
            <v>3</v>
          </cell>
          <cell r="K60">
            <v>224.94</v>
          </cell>
          <cell r="L60" t="str">
            <v>International trip (1 pax Almaty) 3N-4D</v>
          </cell>
          <cell r="M60">
            <v>501</v>
          </cell>
        </row>
        <row r="61">
          <cell r="A61">
            <v>58</v>
          </cell>
          <cell r="B61" t="str">
            <v>001J1000002kNw3IAE</v>
          </cell>
          <cell r="C61" t="str">
            <v>Paras steel corporation</v>
          </cell>
          <cell r="D61" t="str">
            <v>Punjab</v>
          </cell>
          <cell r="E61" t="str">
            <v>Jalandhar</v>
          </cell>
          <cell r="F61" t="str">
            <v>MAHAVIR STEEL CORPORATION</v>
          </cell>
          <cell r="G61" t="str">
            <v>North</v>
          </cell>
          <cell r="H61">
            <v>11</v>
          </cell>
          <cell r="I61">
            <v>736.53999999999985</v>
          </cell>
          <cell r="J61">
            <v>5</v>
          </cell>
          <cell r="K61">
            <v>353.72999999999996</v>
          </cell>
          <cell r="L61" t="str">
            <v>International trip (1 pax Almaty) + 1 EV Scooter</v>
          </cell>
          <cell r="M61">
            <v>750</v>
          </cell>
        </row>
        <row r="62">
          <cell r="A62">
            <v>59</v>
          </cell>
          <cell r="B62" t="str">
            <v>001J1000002k0ppIAA</v>
          </cell>
          <cell r="C62" t="str">
            <v>GUPTA IRON STORE</v>
          </cell>
          <cell r="D62" t="str">
            <v>Punjab</v>
          </cell>
          <cell r="E62" t="str">
            <v>Pathankot</v>
          </cell>
          <cell r="F62" t="str">
            <v>MAHAVIR STEEL CORPORATION</v>
          </cell>
          <cell r="G62" t="str">
            <v>North</v>
          </cell>
          <cell r="H62">
            <v>9</v>
          </cell>
          <cell r="I62">
            <v>305.16999999999996</v>
          </cell>
          <cell r="J62">
            <v>6</v>
          </cell>
          <cell r="K62">
            <v>255.4</v>
          </cell>
          <cell r="L62" t="str">
            <v>International trip (1 pax Almaty) 3N-4D</v>
          </cell>
          <cell r="M62">
            <v>500</v>
          </cell>
        </row>
        <row r="63">
          <cell r="A63">
            <v>60</v>
          </cell>
          <cell r="B63" t="str">
            <v>001J1000007nTfNIAU</v>
          </cell>
          <cell r="C63" t="str">
            <v>Rose Builder</v>
          </cell>
          <cell r="D63" t="str">
            <v>Punjab</v>
          </cell>
          <cell r="E63" t="str">
            <v>SAS Nagar</v>
          </cell>
          <cell r="F63" t="str">
            <v>PAL CEMENT AND STEEL PVT. LTD.</v>
          </cell>
          <cell r="G63" t="str">
            <v>North</v>
          </cell>
          <cell r="H63">
            <v>9</v>
          </cell>
          <cell r="I63">
            <v>779.8</v>
          </cell>
          <cell r="J63">
            <v>7</v>
          </cell>
          <cell r="K63">
            <v>1828.5</v>
          </cell>
          <cell r="L63" t="str">
            <v>Luxury International Trip (2 pax Dubai) 3N-4D</v>
          </cell>
          <cell r="M63">
            <v>2500</v>
          </cell>
        </row>
        <row r="64">
          <cell r="A64">
            <v>61</v>
          </cell>
          <cell r="B64" t="str">
            <v>001J1000003nJVpIAM</v>
          </cell>
          <cell r="C64" t="str">
            <v>SHREE BALAJI TRADING CO.</v>
          </cell>
          <cell r="D64" t="str">
            <v>Punjab</v>
          </cell>
          <cell r="E64" t="str">
            <v>SAS Nagar</v>
          </cell>
          <cell r="F64" t="str">
            <v>PAL CEMENT AND STEEL PVT. LTD.</v>
          </cell>
          <cell r="G64" t="str">
            <v>North</v>
          </cell>
          <cell r="H64">
            <v>10</v>
          </cell>
          <cell r="I64">
            <v>652</v>
          </cell>
          <cell r="J64">
            <v>4</v>
          </cell>
          <cell r="K64">
            <v>60.83</v>
          </cell>
          <cell r="L64" t="str">
            <v>International Trip (1 pax South Asia) 3N-4D</v>
          </cell>
          <cell r="M64">
            <v>300</v>
          </cell>
        </row>
        <row r="65">
          <cell r="A65">
            <v>62</v>
          </cell>
          <cell r="B65" t="str">
            <v>001J1000003mJPGIA2</v>
          </cell>
          <cell r="C65" t="str">
            <v>PABBI SALES</v>
          </cell>
          <cell r="D65" t="str">
            <v>Punjab</v>
          </cell>
          <cell r="E65" t="str">
            <v>Ludhiana</v>
          </cell>
          <cell r="F65" t="str">
            <v>PAL CEMENT AND STEEL PVT. LTD.</v>
          </cell>
          <cell r="G65" t="str">
            <v>North</v>
          </cell>
          <cell r="H65">
            <v>8</v>
          </cell>
          <cell r="I65">
            <v>301</v>
          </cell>
          <cell r="J65">
            <v>6</v>
          </cell>
          <cell r="K65">
            <v>93.2</v>
          </cell>
          <cell r="L65" t="str">
            <v>International Trip (1 pax South Asia) 3N-4D</v>
          </cell>
          <cell r="M65">
            <v>300</v>
          </cell>
        </row>
        <row r="66">
          <cell r="A66">
            <v>63</v>
          </cell>
          <cell r="B66" t="str">
            <v>001J1000002JTNXIAQ</v>
          </cell>
          <cell r="C66" t="str">
            <v>KISHORE &amp; COMPANY</v>
          </cell>
          <cell r="D66" t="str">
            <v>Punjab</v>
          </cell>
          <cell r="E66" t="str">
            <v>Fatehgarh Sahib</v>
          </cell>
          <cell r="F66" t="str">
            <v>PAL CEMENT AND STEEL PVT. LTD.</v>
          </cell>
          <cell r="G66" t="str">
            <v>North</v>
          </cell>
          <cell r="H66">
            <v>1</v>
          </cell>
          <cell r="I66">
            <v>361</v>
          </cell>
          <cell r="J66">
            <v>0</v>
          </cell>
          <cell r="K66">
            <v>0</v>
          </cell>
          <cell r="L66" t="str">
            <v>Domestic Trip 1 pax 3N-4D</v>
          </cell>
          <cell r="M66">
            <v>200</v>
          </cell>
        </row>
        <row r="67">
          <cell r="A67">
            <v>64</v>
          </cell>
          <cell r="B67" t="str">
            <v>001J1000002jzaJIAQ</v>
          </cell>
          <cell r="C67" t="str">
            <v>Riddhi enterprises</v>
          </cell>
          <cell r="D67" t="str">
            <v>Punjab</v>
          </cell>
          <cell r="E67" t="str">
            <v>Patiala</v>
          </cell>
          <cell r="F67" t="str">
            <v>RAMDOOT UDHYOG PRIVATE LIMITED</v>
          </cell>
          <cell r="G67" t="str">
            <v>North</v>
          </cell>
          <cell r="H67">
            <v>9</v>
          </cell>
          <cell r="I67">
            <v>549.5</v>
          </cell>
          <cell r="J67">
            <v>6</v>
          </cell>
          <cell r="K67">
            <v>560.81000000000006</v>
          </cell>
          <cell r="L67" t="str">
            <v>Luxury International Trip (2 pax Dubai) 3N-4D</v>
          </cell>
          <cell r="M67">
            <v>1250</v>
          </cell>
        </row>
        <row r="68">
          <cell r="A68">
            <v>65</v>
          </cell>
          <cell r="B68" t="str">
            <v>0015g00001f9COMAA2</v>
          </cell>
          <cell r="C68" t="str">
            <v>SAT PAUL SOOD &amp; SONS</v>
          </cell>
          <cell r="D68" t="str">
            <v>Punjab</v>
          </cell>
          <cell r="E68" t="str">
            <v>Patiala</v>
          </cell>
          <cell r="F68" t="str">
            <v>RAMDOOT UDHYOG PRIVATE LIMITED</v>
          </cell>
          <cell r="G68" t="str">
            <v>North</v>
          </cell>
          <cell r="H68">
            <v>6</v>
          </cell>
          <cell r="I68">
            <v>306</v>
          </cell>
          <cell r="J68">
            <v>7</v>
          </cell>
          <cell r="K68">
            <v>99.360000000000014</v>
          </cell>
          <cell r="L68" t="str">
            <v>International Trip (1 pax South Asia) 3N-4D</v>
          </cell>
          <cell r="M68">
            <v>300</v>
          </cell>
        </row>
        <row r="69">
          <cell r="A69">
            <v>66</v>
          </cell>
          <cell r="B69" t="str">
            <v>0015g00001c4PuPAAU</v>
          </cell>
          <cell r="C69" t="str">
            <v>Rajasthan Commercial Corporation</v>
          </cell>
          <cell r="D69" t="str">
            <v>Rajasthan</v>
          </cell>
          <cell r="E69" t="str">
            <v>Bhilwara</v>
          </cell>
          <cell r="F69" t="str">
            <v>J P ALLOYS</v>
          </cell>
          <cell r="G69" t="str">
            <v>North</v>
          </cell>
          <cell r="H69">
            <v>6</v>
          </cell>
          <cell r="I69">
            <v>305.43</v>
          </cell>
          <cell r="J69">
            <v>5</v>
          </cell>
          <cell r="K69">
            <v>239.03</v>
          </cell>
          <cell r="L69" t="str">
            <v>International Trip (1 pax South Asia) 3N-4D</v>
          </cell>
          <cell r="M69">
            <v>500</v>
          </cell>
        </row>
        <row r="70">
          <cell r="A70">
            <v>67</v>
          </cell>
          <cell r="B70" t="str">
            <v>001J100000JrQgWIAV</v>
          </cell>
          <cell r="C70" t="str">
            <v>Vision Prime Tech Pvt. Ltd.</v>
          </cell>
          <cell r="D70" t="str">
            <v>Rajasthan</v>
          </cell>
          <cell r="E70" t="str">
            <v>Jaipur</v>
          </cell>
          <cell r="F70" t="str">
            <v>J P ALLOYS</v>
          </cell>
          <cell r="G70" t="str">
            <v>North</v>
          </cell>
          <cell r="H70">
            <v>5</v>
          </cell>
          <cell r="I70">
            <v>310.08</v>
          </cell>
          <cell r="J70">
            <v>0</v>
          </cell>
          <cell r="K70">
            <v>0</v>
          </cell>
          <cell r="L70"/>
        </row>
        <row r="71">
          <cell r="A71">
            <v>68</v>
          </cell>
          <cell r="B71" t="str">
            <v>001J100000JrSC0IAN</v>
          </cell>
          <cell r="C71" t="str">
            <v>Jindal Steel &amp; Infra Lines</v>
          </cell>
          <cell r="D71" t="str">
            <v>Rajasthan</v>
          </cell>
          <cell r="E71" t="str">
            <v>Jaipur</v>
          </cell>
          <cell r="F71" t="str">
            <v>J P ALLOYS</v>
          </cell>
          <cell r="G71" t="str">
            <v>North</v>
          </cell>
          <cell r="H71">
            <v>7</v>
          </cell>
          <cell r="I71">
            <v>491</v>
          </cell>
          <cell r="J71">
            <v>6</v>
          </cell>
          <cell r="K71">
            <v>388</v>
          </cell>
          <cell r="L71" t="str">
            <v>International trip (1 pax Almaty) 3N-4D</v>
          </cell>
          <cell r="M71">
            <v>550</v>
          </cell>
        </row>
        <row r="72">
          <cell r="A72">
            <v>69</v>
          </cell>
          <cell r="B72" t="str">
            <v>001J100000JrJwqIAF</v>
          </cell>
          <cell r="C72" t="str">
            <v>JP Steel Tubes And Pipes Pvt. Ltd</v>
          </cell>
          <cell r="D72" t="str">
            <v>Rajasthan</v>
          </cell>
          <cell r="E72" t="str">
            <v>Jaipur</v>
          </cell>
          <cell r="F72" t="str">
            <v>J P ALLOYS</v>
          </cell>
          <cell r="G72" t="str">
            <v>North</v>
          </cell>
          <cell r="H72">
            <v>5</v>
          </cell>
          <cell r="I72">
            <v>512</v>
          </cell>
          <cell r="J72">
            <v>6</v>
          </cell>
          <cell r="K72">
            <v>401</v>
          </cell>
          <cell r="L72" t="str">
            <v>International trip (1 pax Almaty) 3N-4D</v>
          </cell>
          <cell r="M72">
            <v>550</v>
          </cell>
        </row>
        <row r="73">
          <cell r="A73">
            <v>70</v>
          </cell>
          <cell r="B73" t="str">
            <v>0015g00001f8XA2AAM</v>
          </cell>
          <cell r="C73" t="str">
            <v>Aarti Steel</v>
          </cell>
          <cell r="D73" t="str">
            <v>Rajasthan</v>
          </cell>
          <cell r="E73" t="str">
            <v>Jodhpur</v>
          </cell>
          <cell r="F73" t="str">
            <v>M R Associates</v>
          </cell>
          <cell r="G73" t="str">
            <v>North</v>
          </cell>
          <cell r="H73">
            <v>5</v>
          </cell>
          <cell r="I73">
            <v>332</v>
          </cell>
          <cell r="J73">
            <v>2</v>
          </cell>
          <cell r="K73">
            <v>29.97</v>
          </cell>
          <cell r="L73" t="str">
            <v>International trip (1 pax Almaty) 3N-4D</v>
          </cell>
          <cell r="M73">
            <v>550</v>
          </cell>
        </row>
        <row r="74">
          <cell r="A74">
            <v>71</v>
          </cell>
          <cell r="B74" t="str">
            <v>0015g00001f9BXpAAM</v>
          </cell>
          <cell r="C74" t="str">
            <v>Shakti steel</v>
          </cell>
          <cell r="D74" t="str">
            <v>Rajasthan</v>
          </cell>
          <cell r="E74" t="str">
            <v>Jodhpur</v>
          </cell>
          <cell r="F74" t="str">
            <v>M R Associates</v>
          </cell>
          <cell r="G74" t="str">
            <v>North</v>
          </cell>
          <cell r="H74">
            <v>7</v>
          </cell>
          <cell r="I74">
            <v>501.56</v>
          </cell>
          <cell r="J74">
            <v>7</v>
          </cell>
          <cell r="K74">
            <v>414.97999999999996</v>
          </cell>
          <cell r="L74" t="str">
            <v>International Trip (2 pax South Asia) 3N-4D + Electric Scooter</v>
          </cell>
          <cell r="M74">
            <v>751</v>
          </cell>
        </row>
        <row r="75">
          <cell r="A75">
            <v>72</v>
          </cell>
          <cell r="B75" t="str">
            <v>001J1000002keZHIAY</v>
          </cell>
          <cell r="C75" t="str">
            <v>Jugal Industries</v>
          </cell>
          <cell r="D75" t="str">
            <v>Rajasthan</v>
          </cell>
          <cell r="E75" t="str">
            <v>Jaisalmer</v>
          </cell>
          <cell r="F75" t="str">
            <v>M R Associates</v>
          </cell>
          <cell r="G75" t="str">
            <v>North</v>
          </cell>
          <cell r="H75">
            <v>11</v>
          </cell>
          <cell r="I75">
            <v>575.05999999999995</v>
          </cell>
          <cell r="J75">
            <v>1</v>
          </cell>
          <cell r="K75">
            <v>25.06</v>
          </cell>
          <cell r="L75" t="str">
            <v>International trip (1 pax Almaty) 3N-4D</v>
          </cell>
          <cell r="M75">
            <v>500</v>
          </cell>
        </row>
        <row r="76">
          <cell r="A76">
            <v>73</v>
          </cell>
          <cell r="B76" t="str">
            <v>001J100000BadzzIAB</v>
          </cell>
          <cell r="C76" t="str">
            <v>Hinglaj Iron Store</v>
          </cell>
          <cell r="D76" t="str">
            <v>Rajasthan</v>
          </cell>
          <cell r="E76" t="str">
            <v>Barmer</v>
          </cell>
          <cell r="F76" t="str">
            <v>M R Associates</v>
          </cell>
          <cell r="G76" t="str">
            <v>North</v>
          </cell>
          <cell r="H76">
            <v>6</v>
          </cell>
          <cell r="I76">
            <v>321.13</v>
          </cell>
          <cell r="J76">
            <v>6</v>
          </cell>
          <cell r="K76">
            <v>236.53999999999996</v>
          </cell>
          <cell r="L76" t="str">
            <v>International trip (1 pax Almaty) 3N-4D</v>
          </cell>
          <cell r="M76">
            <v>550</v>
          </cell>
        </row>
        <row r="77">
          <cell r="A77">
            <v>74</v>
          </cell>
          <cell r="B77" t="str">
            <v>0015g00001fvEe1AAE</v>
          </cell>
          <cell r="C77" t="str">
            <v>Raj Steels</v>
          </cell>
          <cell r="D77" t="str">
            <v>Rajasthan</v>
          </cell>
          <cell r="E77" t="str">
            <v>Nagaur</v>
          </cell>
          <cell r="F77" t="str">
            <v>Swastik Tradevision Pvt. Ltd.</v>
          </cell>
          <cell r="G77" t="str">
            <v>North</v>
          </cell>
          <cell r="H77">
            <v>9</v>
          </cell>
          <cell r="I77">
            <v>301.16000000000003</v>
          </cell>
          <cell r="J77">
            <v>3</v>
          </cell>
          <cell r="K77">
            <v>80</v>
          </cell>
          <cell r="L77" t="str">
            <v>International trip (1 pax Almaty) 3N-4D</v>
          </cell>
          <cell r="M77">
            <v>350</v>
          </cell>
        </row>
        <row r="78">
          <cell r="A78">
            <v>75</v>
          </cell>
          <cell r="B78" t="str">
            <v>001J100000BahQrIAJ</v>
          </cell>
          <cell r="C78" t="str">
            <v>Shree Steel Associates</v>
          </cell>
          <cell r="D78" t="str">
            <v>Rajasthan</v>
          </cell>
          <cell r="E78" t="str">
            <v>Jaipur</v>
          </cell>
          <cell r="F78" t="str">
            <v>Swastik Tradevision Pvt. Ltd.</v>
          </cell>
          <cell r="G78" t="str">
            <v>North</v>
          </cell>
          <cell r="H78">
            <v>5</v>
          </cell>
          <cell r="I78">
            <v>428.91</v>
          </cell>
          <cell r="J78">
            <v>5</v>
          </cell>
          <cell r="K78">
            <v>821.06999999999994</v>
          </cell>
          <cell r="L78" t="str">
            <v>International Trip (2 pax South Asia) 3N-4D + Electric Scooter</v>
          </cell>
          <cell r="M78">
            <v>1000</v>
          </cell>
        </row>
        <row r="79">
          <cell r="A79">
            <v>76</v>
          </cell>
          <cell r="B79" t="str">
            <v>001J100000RzNrBIAV</v>
          </cell>
          <cell r="C79" t="str">
            <v>KAMAL TRADING COMPANY</v>
          </cell>
          <cell r="D79" t="str">
            <v>Rajasthan</v>
          </cell>
          <cell r="E79" t="str">
            <v>Jaipur</v>
          </cell>
          <cell r="F79" t="str">
            <v>Swastik Tradevision Pvt. Ltd.</v>
          </cell>
          <cell r="G79" t="str">
            <v>North</v>
          </cell>
          <cell r="H79">
            <v>3</v>
          </cell>
          <cell r="I79">
            <v>392.07</v>
          </cell>
          <cell r="J79">
            <v>0</v>
          </cell>
          <cell r="K79">
            <v>0</v>
          </cell>
          <cell r="L79" t="str">
            <v>International Trip (1 pax South Asia) 3N-4D</v>
          </cell>
          <cell r="M79">
            <v>350</v>
          </cell>
        </row>
        <row r="80">
          <cell r="A80">
            <v>77</v>
          </cell>
          <cell r="B80" t="str">
            <v>0015g00001W4TWFAA3</v>
          </cell>
          <cell r="C80" t="str">
            <v>JAI DURGA IRON AND STEEL</v>
          </cell>
          <cell r="D80" t="str">
            <v>Uttar Pradesh</v>
          </cell>
          <cell r="E80" t="str">
            <v>Agra</v>
          </cell>
          <cell r="F80" t="str">
            <v>DINESH STEEL PRIVATE LIMITED</v>
          </cell>
          <cell r="G80" t="str">
            <v>North</v>
          </cell>
          <cell r="H80">
            <v>11</v>
          </cell>
          <cell r="I80">
            <v>771</v>
          </cell>
          <cell r="J80">
            <v>7</v>
          </cell>
          <cell r="K80">
            <v>321.86</v>
          </cell>
          <cell r="L80" t="str">
            <v>Luxury International Trip (2 pax Dubai) 3N-4D</v>
          </cell>
          <cell r="M80">
            <v>1251</v>
          </cell>
        </row>
        <row r="81">
          <cell r="A81">
            <v>78</v>
          </cell>
          <cell r="B81" t="str">
            <v>0015g00001Y3x1EAAR</v>
          </cell>
          <cell r="C81" t="str">
            <v>MEENA STEEL</v>
          </cell>
          <cell r="D81" t="str">
            <v>Uttar Pradesh</v>
          </cell>
          <cell r="E81" t="str">
            <v>Agra</v>
          </cell>
          <cell r="F81" t="str">
            <v>DINESH STEEL PRIVATE LIMITED</v>
          </cell>
          <cell r="G81" t="str">
            <v>North</v>
          </cell>
          <cell r="H81">
            <v>12</v>
          </cell>
          <cell r="I81">
            <v>302</v>
          </cell>
          <cell r="J81">
            <v>7</v>
          </cell>
          <cell r="K81">
            <v>162.29</v>
          </cell>
          <cell r="L81" t="str">
            <v>International trip (1 pax Almaty) 3N-4D</v>
          </cell>
          <cell r="M81">
            <v>501</v>
          </cell>
        </row>
        <row r="82">
          <cell r="A82">
            <v>79</v>
          </cell>
          <cell r="B82" t="str">
            <v>0015g00001caT4XAAU</v>
          </cell>
          <cell r="C82" t="str">
            <v>TIRUPATI INFRA DEVELOPERS</v>
          </cell>
          <cell r="D82" t="str">
            <v>Uttar Pradesh</v>
          </cell>
          <cell r="E82" t="str">
            <v>Varanasi</v>
          </cell>
          <cell r="F82" t="str">
            <v>GLOBAL IRONTRADING PVT. LTD.</v>
          </cell>
          <cell r="G82" t="str">
            <v>North</v>
          </cell>
          <cell r="H82">
            <v>9</v>
          </cell>
          <cell r="I82">
            <v>624.12</v>
          </cell>
          <cell r="J82">
            <v>7</v>
          </cell>
          <cell r="K82">
            <v>554.66999999999996</v>
          </cell>
          <cell r="L82" t="str">
            <v>Luxury International Trip (2 pax Dubai) 3N-4D</v>
          </cell>
          <cell r="M82">
            <v>1251</v>
          </cell>
        </row>
        <row r="83">
          <cell r="A83">
            <v>80</v>
          </cell>
          <cell r="B83" t="str">
            <v>0015g00001RKmdfAAD</v>
          </cell>
          <cell r="C83" t="str">
            <v>Anupam Steel</v>
          </cell>
          <cell r="D83" t="str">
            <v>Uttar Pradesh</v>
          </cell>
          <cell r="E83" t="str">
            <v>Prayagraj</v>
          </cell>
          <cell r="F83" t="str">
            <v>GLOBAL IRONTRADING PVT. LTD.</v>
          </cell>
          <cell r="G83" t="str">
            <v>North</v>
          </cell>
          <cell r="H83">
            <v>6</v>
          </cell>
          <cell r="I83">
            <v>270.92</v>
          </cell>
          <cell r="J83">
            <v>2</v>
          </cell>
          <cell r="K83">
            <v>70</v>
          </cell>
          <cell r="L83" t="str">
            <v>International Trip (1 pax South Asia) 3N-4D</v>
          </cell>
          <cell r="M83">
            <v>301</v>
          </cell>
        </row>
        <row r="84">
          <cell r="A84">
            <v>81</v>
          </cell>
          <cell r="B84" t="str">
            <v>001J100000RyJQuIAN</v>
          </cell>
          <cell r="C84" t="str">
            <v>SKYLine Exchange</v>
          </cell>
          <cell r="D84" t="str">
            <v>Uttar Pradesh</v>
          </cell>
          <cell r="E84" t="str">
            <v>Ghaziabad</v>
          </cell>
          <cell r="F84" t="str">
            <v>OPTRIX Infra LLP</v>
          </cell>
          <cell r="G84" t="str">
            <v>North</v>
          </cell>
          <cell r="H84">
            <v>3</v>
          </cell>
          <cell r="I84">
            <v>412.57</v>
          </cell>
          <cell r="J84">
            <v>7</v>
          </cell>
          <cell r="K84">
            <v>467.51</v>
          </cell>
          <cell r="L84" t="str">
            <v>International Trip (2 pax South Asia) </v>
          </cell>
          <cell r="M84">
            <v>550</v>
          </cell>
        </row>
        <row r="85">
          <cell r="A85">
            <v>82</v>
          </cell>
          <cell r="B85" t="str">
            <v>0015g00001TDCVRAA5</v>
          </cell>
          <cell r="C85" t="str">
            <v>Narendra Steels</v>
          </cell>
          <cell r="D85" t="str">
            <v>Uttar Pradesh</v>
          </cell>
          <cell r="E85" t="str">
            <v>Ghaziabad</v>
          </cell>
          <cell r="F85" t="str">
            <v>OPTRIX Infra LLP</v>
          </cell>
          <cell r="G85" t="str">
            <v>North</v>
          </cell>
          <cell r="H85">
            <v>2</v>
          </cell>
          <cell r="I85">
            <v>539.20000000000005</v>
          </cell>
          <cell r="J85">
            <v>7</v>
          </cell>
          <cell r="K85">
            <v>587.77</v>
          </cell>
          <cell r="L85" t="str">
            <v>International Trip (2 pax South Asia) 3N-4D + Electric Scooter</v>
          </cell>
          <cell r="M85">
            <v>800</v>
          </cell>
        </row>
        <row r="86">
          <cell r="A86">
            <v>83</v>
          </cell>
          <cell r="B86" t="str">
            <v>0015g00001c44kkAAA</v>
          </cell>
          <cell r="C86" t="str">
            <v>Shashi Trading company</v>
          </cell>
          <cell r="D86" t="str">
            <v>Uttar Pradesh</v>
          </cell>
          <cell r="E86" t="str">
            <v>Bulandshahr</v>
          </cell>
          <cell r="F86" t="str">
            <v>SHASHI STEELS CORPORATION</v>
          </cell>
          <cell r="G86" t="str">
            <v>North</v>
          </cell>
          <cell r="H86">
            <v>6</v>
          </cell>
          <cell r="I86">
            <v>319.48</v>
          </cell>
          <cell r="J86">
            <v>7</v>
          </cell>
          <cell r="K86">
            <v>561.5</v>
          </cell>
          <cell r="L86" t="str">
            <v>International Trip (2 pax South Asia) 3N-4D + Electric Scooter</v>
          </cell>
          <cell r="M86">
            <v>1250</v>
          </cell>
        </row>
        <row r="87">
          <cell r="A87">
            <v>84</v>
          </cell>
          <cell r="B87" t="str">
            <v>0015g00001YPVW6AAP</v>
          </cell>
          <cell r="C87" t="str">
            <v>Som Steel Pvt Ltd</v>
          </cell>
          <cell r="D87" t="str">
            <v>Uttar Pradesh</v>
          </cell>
          <cell r="E87" t="str">
            <v>Ghaziabad</v>
          </cell>
          <cell r="F87" t="str">
            <v>SHASHI STEELS CORPORATION</v>
          </cell>
          <cell r="G87" t="str">
            <v>North</v>
          </cell>
          <cell r="H87">
            <v>9</v>
          </cell>
          <cell r="I87">
            <v>594.28300000000002</v>
          </cell>
          <cell r="J87">
            <v>1</v>
          </cell>
          <cell r="K87">
            <v>10</v>
          </cell>
          <cell r="L87" t="str">
            <v>Domestic Trip 1 pax 3N-4D</v>
          </cell>
          <cell r="M87">
            <v>200</v>
          </cell>
        </row>
        <row r="88">
          <cell r="A88">
            <v>85</v>
          </cell>
          <cell r="B88" t="str">
            <v>0015g00001V9SR4AAN</v>
          </cell>
          <cell r="C88" t="str">
            <v>Purvanchal steel</v>
          </cell>
          <cell r="D88" t="str">
            <v>Uttar Pradesh</v>
          </cell>
          <cell r="E88" t="str">
            <v>Gautam Buddh Nagar</v>
          </cell>
          <cell r="F88" t="str">
            <v>SHASHI STEELS CORPORATION</v>
          </cell>
          <cell r="G88" t="str">
            <v>North</v>
          </cell>
          <cell r="H88">
            <v>5</v>
          </cell>
          <cell r="I88">
            <v>335</v>
          </cell>
          <cell r="J88">
            <v>2</v>
          </cell>
          <cell r="K88">
            <v>13.49</v>
          </cell>
          <cell r="L88" t="str">
            <v>Domestic Trip 1 pax 3N-4D</v>
          </cell>
          <cell r="M88">
            <v>200</v>
          </cell>
        </row>
        <row r="89">
          <cell r="A89">
            <v>86</v>
          </cell>
          <cell r="B89" t="str">
            <v>0015g00001UBHlJAAX</v>
          </cell>
          <cell r="C89" t="str">
            <v>RAJ NARAIN SALES CORPORATION</v>
          </cell>
          <cell r="D89" t="str">
            <v>Uttar Pradesh</v>
          </cell>
          <cell r="E89" t="str">
            <v>Etawah</v>
          </cell>
          <cell r="F89" t="str">
            <v>SHREE LAKSHMAN ROLLING MILL (INDIA) LLP</v>
          </cell>
          <cell r="G89" t="str">
            <v>North</v>
          </cell>
          <cell r="H89">
            <v>9</v>
          </cell>
          <cell r="I89">
            <v>1038.365</v>
          </cell>
          <cell r="J89">
            <v>5</v>
          </cell>
          <cell r="K89">
            <v>129.76999999999998</v>
          </cell>
          <cell r="L89" t="str">
            <v>Luxury International Trip (2 pax Dubai) 3N-4D</v>
          </cell>
          <cell r="M89">
            <v>1251</v>
          </cell>
        </row>
        <row r="90">
          <cell r="A90">
            <v>87</v>
          </cell>
          <cell r="B90" t="str">
            <v>0015g00001eAboPAAS</v>
          </cell>
          <cell r="C90" t="str">
            <v>SHYAMA STEEL</v>
          </cell>
          <cell r="D90" t="str">
            <v>Uttar Pradesh</v>
          </cell>
          <cell r="E90" t="str">
            <v>Jalaun</v>
          </cell>
          <cell r="F90" t="str">
            <v>SHREE LAKSHMAN ROLLING MILL (INDIA) LLP</v>
          </cell>
          <cell r="G90" t="str">
            <v>North</v>
          </cell>
          <cell r="H90">
            <v>12</v>
          </cell>
          <cell r="I90">
            <v>306.31</v>
          </cell>
          <cell r="J90">
            <v>5</v>
          </cell>
          <cell r="K90">
            <v>122.4</v>
          </cell>
          <cell r="L90" t="str">
            <v>International trip (1 pax Almaty) 3N-4D</v>
          </cell>
          <cell r="M90">
            <v>510</v>
          </cell>
        </row>
        <row r="91">
          <cell r="A91">
            <v>88</v>
          </cell>
          <cell r="B91" t="str">
            <v>0015g00001UBHlKAAX</v>
          </cell>
          <cell r="C91" t="str">
            <v>OM NARAIN SALES CORPORATION</v>
          </cell>
          <cell r="D91" t="str">
            <v>Uttar Pradesh</v>
          </cell>
          <cell r="E91" t="str">
            <v>Etawah</v>
          </cell>
          <cell r="F91" t="str">
            <v>SHREE LAKSHMAN ROLLING MILL (INDIA) LLP</v>
          </cell>
          <cell r="G91" t="str">
            <v>North</v>
          </cell>
          <cell r="H91">
            <v>6</v>
          </cell>
          <cell r="I91">
            <v>366.19499999999994</v>
          </cell>
          <cell r="J91">
            <v>2</v>
          </cell>
          <cell r="K91">
            <v>89.91</v>
          </cell>
          <cell r="L91" t="str">
            <v>International trip (1 pax Almaty) 3N-4D</v>
          </cell>
          <cell r="M91">
            <v>501</v>
          </cell>
        </row>
        <row r="92">
          <cell r="A92">
            <v>89</v>
          </cell>
          <cell r="B92" t="str">
            <v>0015g00001UBHltAAH</v>
          </cell>
          <cell r="C92" t="str">
            <v>Tarun Traders</v>
          </cell>
          <cell r="D92" t="str">
            <v>Uttarakhand</v>
          </cell>
          <cell r="E92" t="str">
            <v>Dehradun</v>
          </cell>
          <cell r="F92" t="str">
            <v>SHIVA SALES INDIA CORPORATION</v>
          </cell>
          <cell r="G92" t="str">
            <v>North</v>
          </cell>
          <cell r="H92">
            <v>12</v>
          </cell>
          <cell r="I92">
            <v>345</v>
          </cell>
          <cell r="J92">
            <v>2</v>
          </cell>
          <cell r="K92">
            <v>87</v>
          </cell>
          <cell r="L92"/>
        </row>
      </sheetData>
      <sheetData sheetId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mit Kumar" id="{31A26D07-04A4-4996-B1B3-2B478AC05E57}" userId="amit.kumar31@jsw.in" providerId="PeoplePicker"/>
  <person displayName="Kunal Jani" id="{4A89FF51-0104-4163-BB11-9AD1D51E0898}" userId="S::kunal.jani@jsw.in::1a4d6989-6ea7-4c9b-af08-76f41b5aba2f" providerId="AD"/>
  <person displayName="Ajay Swami" id="{72929576-1B9A-4870-92E2-03CF1C69F8AE}" userId="S::ajay.swami1@jsw.in::42d124f7-4bb3-4344-8203-d23785657cba" providerId="AD"/>
  <person displayName="Amit Kumar" id="{37475BB9-405D-4DF5-B6B0-AA8CEED4AB20}" userId="S::amit.kumar31@jsw.in::65a3366d-14cc-41e3-b3c8-ec802c2768c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G1" dT="2025-10-23T07:41:09.45" personId="{4A89FF51-0104-4163-BB11-9AD1D51E0898}" id="{2C5F1139-FE3C-44C6-9E39-26C74FEE6C25}">
    <text>considering H1 sales</text>
  </threadedComment>
  <threadedComment ref="BA88" dT="2025-11-15T07:37:45.04" personId="{37475BB9-405D-4DF5-B6B0-AA8CEED4AB20}" id="{F4EBF88D-C1E5-4196-89FE-1A4E0623929A}">
    <text>Not working on this account and working with 001J100000Vn6xxIAB</text>
  </threadedComment>
  <threadedComment ref="BA206" dT="2025-11-20T05:27:46.23" personId="{37475BB9-405D-4DF5-B6B0-AA8CEED4AB20}" id="{0D52E68E-AEE0-41E7-8EBC-3E6CC269FF43}">
    <text>This account to be merged with Khandelwal Steel.</text>
  </threadedComment>
  <threadedComment ref="BA223" dT="2025-11-20T12:41:02.04" personId="{37475BB9-405D-4DF5-B6B0-AA8CEED4AB20}" id="{AC4FB3F2-7838-4A5A-A3C7-B8DBB4B4F0D8}">
    <text>Subject to availability of 550D</text>
  </threadedComment>
  <threadedComment ref="BA387" dT="2025-11-20T12:45:35.53" personId="{37475BB9-405D-4DF5-B6B0-AA8CEED4AB20}" id="{B14F5637-5F44-4D97-91DC-5E4B9C1E534D}">
    <text>Subject to availability of 550D</text>
  </threadedComment>
  <threadedComment ref="BA394" dT="2025-11-20T12:46:42.89" personId="{37475BB9-405D-4DF5-B6B0-AA8CEED4AB20}" id="{B6B3065F-B860-4DCB-9C94-B96E5B450F7C}">
    <text>550D material required</text>
  </threadedComment>
  <threadedComment ref="BA470" dT="2025-11-18T06:23:25.86" personId="{37475BB9-405D-4DF5-B6B0-AA8CEED4AB20}" id="{6758DD90-2239-4AD9-AAAE-2D171D19981C}">
    <text>Not Zaki's account</text>
  </threadedComment>
  <threadedComment ref="E500" dT="2025-11-19T13:53:47.46" personId="{72929576-1B9A-4870-92E2-03CF1C69F8AE}" id="{052F6F05-3BFA-43BF-A062-6B8F7C90C413}">
    <text>Tagging to be changed to R. K. Enterprises</text>
  </threadedComment>
  <threadedComment ref="G664" dT="2025-11-18T08:50:47.91" personId="{37475BB9-405D-4DF5-B6B0-AA8CEED4AB20}" id="{933A727D-8277-40F8-9930-F2CE784A861B}">
    <text>Not from Central Region</text>
  </threadedComment>
  <threadedComment ref="BA772" dT="2025-11-15T07:59:09.17" personId="{37475BB9-405D-4DF5-B6B0-AA8CEED4AB20}" id="{FE75A95F-F4FF-473F-BDF6-BDCD0A8CB8FA}">
    <text>Sister concern, not doing sales</text>
  </threadedComment>
  <threadedComment ref="BA773" dT="2025-11-15T07:59:54.61" personId="{37475BB9-405D-4DF5-B6B0-AA8CEED4AB20}" id="{6D4DE564-D2A0-4488-BCFA-8D053EB4B8C6}">
    <text>sister concern, not doing sales</text>
  </threadedComment>
  <threadedComment ref="BA802" dT="2025-11-15T07:46:06.90" personId="{37475BB9-405D-4DF5-B6B0-AA8CEED4AB20}" id="{12829E69-5332-4F8F-B3E1-014609930117}">
    <text xml:space="preserve">Not working on this account and working with 001J100000Vn6xxIAB to club the volume </text>
  </threadedComment>
  <threadedComment ref="BA842" dT="2025-11-20T12:49:52.62" personId="{37475BB9-405D-4DF5-B6B0-AA8CEED4AB20}" id="{DA5A03A1-0788-484A-8982-F5F3B88A21C3}">
    <text>550D material req.</text>
  </threadedComment>
  <threadedComment ref="BA1004" dT="2025-11-20T12:52:26.17" personId="{37475BB9-405D-4DF5-B6B0-AA8CEED4AB20}" id="{6B858682-0FE6-4DAC-B0BD-A8ED6ED98141}">
    <text>GS Associate and Odisha Construction to be combined and are Steel trader with hardware shop.</text>
  </threadedComment>
  <threadedComment ref="BA1272" dT="2025-11-15T07:52:48.98" personId="{37475BB9-405D-4DF5-B6B0-AA8CEED4AB20}" id="{E61F08D3-E7EF-400D-A586-5847280E7483}">
    <text>2 accounts, need to merge</text>
  </threadedComment>
  <threadedComment ref="BA1302" dT="2025-11-15T07:53:22.31" personId="{37475BB9-405D-4DF5-B6B0-AA8CEED4AB20}" id="{3161CB9C-940B-488C-88D4-14F9C65D18A6}">
    <text>2 accounts, need to merge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A3" dT="2025-10-23T07:41:09.45" personId="{4A89FF51-0104-4163-BB11-9AD1D51E0898}" id="{5C618944-CCB0-4E40-8032-99069777794A}">
    <text>considering H1 sales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F3" dT="2025-11-10T08:10:08.53" personId="{4A89FF51-0104-4163-BB11-9AD1D51E0898}" id="{0A3AFB55-9C4F-4645-AEF3-7FEF1BBF0BE2}">
    <text>cost per pax</text>
  </threadedComment>
  <threadedComment ref="F4" dT="2025-11-10T08:10:17.39" personId="{4A89FF51-0104-4163-BB11-9AD1D51E0898}" id="{E95D2D17-DD53-407D-995E-1349302FA95F}">
    <text>cost per pax</text>
  </threadedComment>
  <threadedComment ref="AG4" dT="2025-11-10T08:10:08.53" personId="{4A89FF51-0104-4163-BB11-9AD1D51E0898}" id="{A27C2316-F1E0-486F-83AF-038E4DDF5C07}">
    <text>cost per pax</text>
  </threadedComment>
  <threadedComment ref="F5" dT="2025-11-10T08:11:07.94" personId="{4A89FF51-0104-4163-BB11-9AD1D51E0898}" id="{5110B418-2985-4EFB-BF1A-9057602202DF}">
    <text>cost per pax</text>
  </threadedComment>
  <threadedComment ref="AG5" dT="2025-11-10T08:10:17.39" personId="{4A89FF51-0104-4163-BB11-9AD1D51E0898}" id="{8253C85A-5D67-43AA-8F7B-EB6471AC2AD0}">
    <text>cost per pax</text>
  </threadedComment>
  <threadedComment ref="F6" dT="2025-11-10T08:11:30.47" personId="{4A89FF51-0104-4163-BB11-9AD1D51E0898}" id="{F9656C5A-9CC2-4166-90A8-BC30771D6C01}">
    <text>cost includes 1 pax Almaty + EV scooter</text>
  </threadedComment>
  <threadedComment ref="AG6" dT="2025-11-10T08:11:07.94" personId="{4A89FF51-0104-4163-BB11-9AD1D51E0898}" id="{CBFED391-05E1-496D-81D3-E9889992C38E}">
    <text>cost per pax</text>
  </threadedComment>
  <threadedComment ref="F7" dT="2025-11-10T08:11:42.86" personId="{4A89FF51-0104-4163-BB11-9AD1D51E0898}" id="{10D85F8F-1E46-4A6E-8B46-679F17EE6FA9}">
    <text>Cost for 2 pax - Dubai</text>
  </threadedComment>
  <threadedComment ref="AG7" dT="2025-11-10T08:11:30.47" personId="{4A89FF51-0104-4163-BB11-9AD1D51E0898}" id="{8078E984-8DFE-4800-BF8A-BDC8538F9A01}">
    <text>cost includes 1 pax Almaty + EV scooter</text>
  </threadedComment>
  <threadedComment ref="AG8" dT="2025-11-10T08:11:42.86" personId="{4A89FF51-0104-4163-BB11-9AD1D51E0898}" id="{78EAB468-EFE0-488F-82C3-E60AFB027B1E}">
    <text>Cost for 2 pax - Dubai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D3" dT="2025-11-10T08:10:08.53" personId="{4A89FF51-0104-4163-BB11-9AD1D51E0898}" id="{595974DF-906F-4B77-9E06-504A891C9772}">
    <text>cost per pax</text>
  </threadedComment>
  <threadedComment ref="D4" dT="2025-11-10T08:10:17.39" personId="{4A89FF51-0104-4163-BB11-9AD1D51E0898}" id="{98FC0B15-5D99-4BCE-8DE7-713C3FB03388}">
    <text>cost per pax</text>
  </threadedComment>
  <threadedComment ref="D5" dT="2025-11-10T08:11:07.94" personId="{4A89FF51-0104-4163-BB11-9AD1D51E0898}" id="{CE53EA24-B7E0-4FAA-8AF5-D909AB52DF71}">
    <text>cost per pax</text>
  </threadedComment>
  <threadedComment ref="D6" dT="2025-11-10T08:11:30.47" personId="{4A89FF51-0104-4163-BB11-9AD1D51E0898}" id="{11176427-FA37-40A6-95ED-3BB32C5DDD94}">
    <text>cost includes 1 pax Almaty + EV scooter</text>
  </threadedComment>
  <threadedComment ref="D7" dT="2025-11-10T08:11:42.86" personId="{4A89FF51-0104-4163-BB11-9AD1D51E0898}" id="{97449858-C7A2-480D-8799-4C5AC3D3738A}">
    <text>Cost for 2 pax - Dubai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H1" dT="2025-11-18T06:23:32.81" personId="{4A89FF51-0104-4163-BB11-9AD1D51E0898}" id="{318123EE-F939-420E-9C63-881254B82810}">
    <text xml:space="preserve">@Amit Kumar </text>
    <mentions>
      <mention mentionpersonId="{31A26D07-04A4-4996-B1B3-2B478AC05E57}" mentionId="{66DDE3FD-2862-4016-8B6E-E1B09721AF0C}" startIndex="0" length="11"/>
    </mentions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99A1380-B8A1-41AF-95CA-3685D7C893C4}">
  <we:reference id="WA200009404" version="1.0.0.8" store="en-us" storeType="omex"/>
  <we:alternateReferences>
    <we:reference id="WA200009404" version="1.0.0.8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3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D9568-669D-4E53-B90D-F9FD166419E9}">
  <dimension ref="A2:S70"/>
  <sheetViews>
    <sheetView workbookViewId="0">
      <selection activeCell="H28" sqref="H28"/>
    </sheetView>
  </sheetViews>
  <sheetFormatPr defaultRowHeight="15"/>
  <cols>
    <col min="1" max="1" width="21.7109375" bestFit="1" customWidth="1"/>
    <col min="3" max="3" width="14.28515625" bestFit="1" customWidth="1"/>
    <col min="11" max="11" width="41.28515625" bestFit="1" customWidth="1"/>
    <col min="12" max="13" width="26.140625" customWidth="1"/>
    <col min="14" max="14" width="14.28515625" bestFit="1" customWidth="1"/>
  </cols>
  <sheetData>
    <row r="2" spans="1:19">
      <c r="A2" s="1"/>
      <c r="B2" s="1"/>
      <c r="C2" s="1"/>
      <c r="D2" s="1"/>
      <c r="E2" s="1"/>
      <c r="F2" s="1"/>
      <c r="G2" s="1"/>
      <c r="H2" s="1"/>
      <c r="I2" s="1"/>
      <c r="J2" s="1"/>
      <c r="K2" s="37"/>
      <c r="L2" s="1"/>
      <c r="M2" s="1"/>
      <c r="N2" s="1"/>
      <c r="O2" s="1"/>
      <c r="P2" s="1"/>
      <c r="Q2" s="1"/>
      <c r="R2" s="1"/>
      <c r="S2" s="1"/>
    </row>
    <row r="3" spans="1:19">
      <c r="A3" s="2"/>
      <c r="B3" s="2"/>
      <c r="C3" s="2"/>
      <c r="D3" s="259" t="s">
        <v>0</v>
      </c>
      <c r="E3" s="259"/>
      <c r="F3" s="259"/>
      <c r="G3" s="259"/>
      <c r="H3" s="259"/>
      <c r="I3" s="1"/>
      <c r="J3" s="1"/>
      <c r="K3" s="37"/>
      <c r="L3" s="2"/>
      <c r="M3" s="2"/>
      <c r="N3" s="2"/>
      <c r="O3" s="259" t="s">
        <v>0</v>
      </c>
      <c r="P3" s="259"/>
      <c r="Q3" s="259"/>
      <c r="R3" s="259"/>
      <c r="S3" s="259"/>
    </row>
    <row r="4" spans="1:19" ht="26.25" customHeight="1">
      <c r="A4" s="210" t="s">
        <v>1</v>
      </c>
      <c r="B4" s="210" t="s">
        <v>2</v>
      </c>
      <c r="C4" s="210" t="s">
        <v>3</v>
      </c>
      <c r="D4" s="210" t="s">
        <v>4</v>
      </c>
      <c r="E4" s="210" t="s">
        <v>5</v>
      </c>
      <c r="F4" s="210" t="s">
        <v>6</v>
      </c>
      <c r="G4" s="210" t="s">
        <v>7</v>
      </c>
      <c r="H4" s="210" t="s">
        <v>8</v>
      </c>
      <c r="I4" s="1"/>
      <c r="J4" s="1"/>
      <c r="K4" s="212" t="s">
        <v>9</v>
      </c>
      <c r="L4" s="210" t="s">
        <v>1</v>
      </c>
      <c r="M4" s="210" t="s">
        <v>2</v>
      </c>
      <c r="N4" s="210" t="s">
        <v>3</v>
      </c>
      <c r="O4" s="210" t="s">
        <v>4</v>
      </c>
      <c r="P4" s="210" t="s">
        <v>5</v>
      </c>
      <c r="Q4" s="210" t="s">
        <v>6</v>
      </c>
      <c r="R4" s="210" t="s">
        <v>7</v>
      </c>
      <c r="S4" s="210" t="s">
        <v>8</v>
      </c>
    </row>
    <row r="5" spans="1:19">
      <c r="A5" s="211" t="s">
        <v>10</v>
      </c>
      <c r="B5" s="23" t="str">
        <f>IFERROR(VLOOKUP(A5,$L$5:$M$69,2,0),"-")</f>
        <v>Central</v>
      </c>
      <c r="C5" s="24">
        <f>SUMIFS(N$5:N$69,$L$5:$L$69,$A5,$M$5:$M$69,$B5)</f>
        <v>38</v>
      </c>
      <c r="D5" s="24">
        <f>SUMIFS(O$5:O$69,$L$5:$L$69,$A5,$M$5:$M$69,$B5)</f>
        <v>0</v>
      </c>
      <c r="E5" s="24">
        <f>SUMIFS(P$5:P$69,$L$5:$L$69,$A5,$M$5:$M$69,$B5)</f>
        <v>0</v>
      </c>
      <c r="F5" s="24">
        <f>SUMIFS(Q$5:Q$69,$L$5:$L$69,$A5,$M$5:$M$69,$B5)</f>
        <v>0</v>
      </c>
      <c r="G5" s="24">
        <f>SUMIFS(R$5:R$69,$L$5:$L$69,$A5,$M$5:$M$69,$B5)</f>
        <v>0</v>
      </c>
      <c r="H5" s="24">
        <f>SUMIFS(S$5:S$69,$L$5:$L$69,$A5,$M$5:$M$69,$B5)</f>
        <v>0</v>
      </c>
      <c r="I5" s="1"/>
      <c r="J5" s="1"/>
      <c r="K5" s="211" t="s">
        <v>11</v>
      </c>
      <c r="L5" s="23" t="s">
        <v>12</v>
      </c>
      <c r="M5" s="23" t="s">
        <v>13</v>
      </c>
      <c r="N5" s="31">
        <f>COUNTIFS('FY 26_qualification scenario'!$I:$I,DB!$K5,'FY 26_qualification scenario'!$F:$F,DB!$L5,'FY 26_qualification scenario'!$M:$M,DB!$M5)</f>
        <v>34</v>
      </c>
      <c r="O5" s="31">
        <f>COUNTIFS('FY 26_qualification scenario'!$BI:$BI,DB!O$4,'FY 26_qualification scenario'!$I:$I,DB!$K5,'FY 26_qualification scenario'!$F:$F,DB!$L5,'FY 26_qualification scenario'!$M:$M,DB!$M5)</f>
        <v>1</v>
      </c>
      <c r="P5" s="31">
        <f>COUNTIFS('FY 26_qualification scenario'!$BI:$BI,DB!P$4,'FY 26_qualification scenario'!$I:$I,DB!$K5,'FY 26_qualification scenario'!$F:$F,DB!$L5,'FY 26_qualification scenario'!$M:$M,DB!$M5)</f>
        <v>1</v>
      </c>
      <c r="Q5" s="31">
        <f>COUNTIFS('FY 26_qualification scenario'!$BI:$BI,DB!Q$4,'FY 26_qualification scenario'!$I:$I,DB!$K5,'FY 26_qualification scenario'!$F:$F,DB!$L5,'FY 26_qualification scenario'!$M:$M,DB!$M5)</f>
        <v>1</v>
      </c>
      <c r="R5" s="31">
        <f>COUNTIFS('FY 26_qualification scenario'!$BI:$BI,DB!R$4,'FY 26_qualification scenario'!$I:$I,DB!$K5,'FY 26_qualification scenario'!$F:$F,DB!$L5,'FY 26_qualification scenario'!$M:$M,DB!$M5)</f>
        <v>0</v>
      </c>
      <c r="S5" s="31">
        <f>COUNTIFS('FY 26_qualification scenario'!$BI:$BI,DB!S$4,'FY 26_qualification scenario'!$I:$I,DB!$K5,'FY 26_qualification scenario'!$F:$F,DB!$L5,'FY 26_qualification scenario'!$M:$M,DB!$M5)</f>
        <v>0</v>
      </c>
    </row>
    <row r="6" spans="1:19">
      <c r="A6" s="211" t="s">
        <v>14</v>
      </c>
      <c r="B6" s="23" t="str">
        <f>IFERROR(VLOOKUP(A6,$L$5:$M$69,2,0),"-")</f>
        <v>Central</v>
      </c>
      <c r="C6" s="24">
        <f>SUMIFS(N$5:N$69,$L$5:$L$69,$A6,$M$5:$M$69,$B6)</f>
        <v>142</v>
      </c>
      <c r="D6" s="24">
        <f>SUMIFS(O$5:O$69,$L$5:$L$69,$A6,$M$5:$M$69,$B6)</f>
        <v>5</v>
      </c>
      <c r="E6" s="24">
        <f>SUMIFS(P$5:P$69,$L$5:$L$69,$A6,$M$5:$M$69,$B6)</f>
        <v>2</v>
      </c>
      <c r="F6" s="24">
        <f>SUMIFS(Q$5:Q$69,$L$5:$L$69,$A6,$M$5:$M$69,$B6)</f>
        <v>3</v>
      </c>
      <c r="G6" s="24">
        <f>SUMIFS(R$5:R$69,$L$5:$L$69,$A6,$M$5:$M$69,$B6)</f>
        <v>4</v>
      </c>
      <c r="H6" s="24">
        <f>SUMIFS(S$5:S$69,$L$5:$L$69,$A6,$M$5:$M$69,$B6)</f>
        <v>1</v>
      </c>
      <c r="I6" s="1"/>
      <c r="J6" s="1"/>
      <c r="K6" s="211" t="s">
        <v>15</v>
      </c>
      <c r="L6" s="23" t="s">
        <v>16</v>
      </c>
      <c r="M6" s="23" t="s">
        <v>17</v>
      </c>
      <c r="N6" s="31">
        <f>COUNTIFS('FY 26_qualification scenario'!$I:$I,DB!$K6,'FY 26_qualification scenario'!$F:$F,DB!$L6,'FY 26_qualification scenario'!$M:$M,DB!$M6)</f>
        <v>5</v>
      </c>
      <c r="O6" s="31">
        <f>COUNTIFS('FY 26_qualification scenario'!$BI:$BI,DB!O$4,'FY 26_qualification scenario'!$I:$I,DB!$K6,'FY 26_qualification scenario'!$F:$F,DB!$L6,'FY 26_qualification scenario'!$M:$M,DB!$M6)</f>
        <v>0</v>
      </c>
      <c r="P6" s="31">
        <f>COUNTIFS('FY 26_qualification scenario'!$BI:$BI,DB!P$4,'FY 26_qualification scenario'!$I:$I,DB!$K6,'FY 26_qualification scenario'!$F:$F,DB!$L6,'FY 26_qualification scenario'!$M:$M,DB!$M6)</f>
        <v>0</v>
      </c>
      <c r="Q6" s="31">
        <f>COUNTIFS('FY 26_qualification scenario'!$BI:$BI,DB!Q$4,'FY 26_qualification scenario'!$I:$I,DB!$K6,'FY 26_qualification scenario'!$F:$F,DB!$L6,'FY 26_qualification scenario'!$M:$M,DB!$M6)</f>
        <v>0</v>
      </c>
      <c r="R6" s="31">
        <f>COUNTIFS('FY 26_qualification scenario'!$BI:$BI,DB!R$4,'FY 26_qualification scenario'!$I:$I,DB!$K6,'FY 26_qualification scenario'!$F:$F,DB!$L6,'FY 26_qualification scenario'!$M:$M,DB!$M6)</f>
        <v>0</v>
      </c>
      <c r="S6" s="31">
        <f>COUNTIFS('FY 26_qualification scenario'!$BI:$BI,DB!S$4,'FY 26_qualification scenario'!$I:$I,DB!$K6,'FY 26_qualification scenario'!$F:$F,DB!$L6,'FY 26_qualification scenario'!$M:$M,DB!$M6)</f>
        <v>0</v>
      </c>
    </row>
    <row r="7" spans="1:19">
      <c r="A7" s="211" t="s">
        <v>18</v>
      </c>
      <c r="B7" s="23" t="str">
        <f>IFERROR(VLOOKUP(A7,$L$5:$M$69,2,0),"-")</f>
        <v>Central</v>
      </c>
      <c r="C7" s="24">
        <f>SUMIFS(N$5:N$69,$L$5:$L$69,$A7,$M$5:$M$69,$B7)</f>
        <v>136</v>
      </c>
      <c r="D7" s="24">
        <f>SUMIFS(O$5:O$69,$L$5:$L$69,$A7,$M$5:$M$69,$B7)</f>
        <v>1</v>
      </c>
      <c r="E7" s="24">
        <f>SUMIFS(P$5:P$69,$L$5:$L$69,$A7,$M$5:$M$69,$B7)</f>
        <v>5</v>
      </c>
      <c r="F7" s="24">
        <f>SUMIFS(Q$5:Q$69,$L$5:$L$69,$A7,$M$5:$M$69,$B7)</f>
        <v>1</v>
      </c>
      <c r="G7" s="24">
        <f>SUMIFS(R$5:R$69,$L$5:$L$69,$A7,$M$5:$M$69,$B7)</f>
        <v>0</v>
      </c>
      <c r="H7" s="24">
        <f>SUMIFS(S$5:S$69,$L$5:$L$69,$A7,$M$5:$M$69,$B7)</f>
        <v>0</v>
      </c>
      <c r="I7" s="1"/>
      <c r="J7" s="1"/>
      <c r="K7" s="211" t="s">
        <v>19</v>
      </c>
      <c r="L7" s="23" t="s">
        <v>20</v>
      </c>
      <c r="M7" s="23" t="s">
        <v>21</v>
      </c>
      <c r="N7" s="31">
        <f>COUNTIFS('FY 26_qualification scenario'!$I:$I,DB!$K7,'FY 26_qualification scenario'!$F:$F,DB!$L7,'FY 26_qualification scenario'!$M:$M,DB!$M7)</f>
        <v>2</v>
      </c>
      <c r="O7" s="31">
        <f>COUNTIFS('FY 26_qualification scenario'!$BI:$BI,DB!O$4,'FY 26_qualification scenario'!$I:$I,DB!$K7,'FY 26_qualification scenario'!$F:$F,DB!$L7,'FY 26_qualification scenario'!$M:$M,DB!$M7)</f>
        <v>0</v>
      </c>
      <c r="P7" s="31">
        <f>COUNTIFS('FY 26_qualification scenario'!$BI:$BI,DB!P$4,'FY 26_qualification scenario'!$I:$I,DB!$K7,'FY 26_qualification scenario'!$F:$F,DB!$L7,'FY 26_qualification scenario'!$M:$M,DB!$M7)</f>
        <v>0</v>
      </c>
      <c r="Q7" s="31">
        <f>COUNTIFS('FY 26_qualification scenario'!$BI:$BI,DB!Q$4,'FY 26_qualification scenario'!$I:$I,DB!$K7,'FY 26_qualification scenario'!$F:$F,DB!$L7,'FY 26_qualification scenario'!$M:$M,DB!$M7)</f>
        <v>0</v>
      </c>
      <c r="R7" s="31">
        <f>COUNTIFS('FY 26_qualification scenario'!$BI:$BI,DB!R$4,'FY 26_qualification scenario'!$I:$I,DB!$K7,'FY 26_qualification scenario'!$F:$F,DB!$L7,'FY 26_qualification scenario'!$M:$M,DB!$M7)</f>
        <v>0</v>
      </c>
      <c r="S7" s="31">
        <f>COUNTIFS('FY 26_qualification scenario'!$BI:$BI,DB!S$4,'FY 26_qualification scenario'!$I:$I,DB!$K7,'FY 26_qualification scenario'!$F:$F,DB!$L7,'FY 26_qualification scenario'!$M:$M,DB!$M7)</f>
        <v>0</v>
      </c>
    </row>
    <row r="8" spans="1:19">
      <c r="A8" s="211" t="s">
        <v>22</v>
      </c>
      <c r="B8" s="23" t="str">
        <f>IFERROR(VLOOKUP(A8,$L$5:$M$69,2,0),"-")</f>
        <v>Central</v>
      </c>
      <c r="C8" s="24">
        <f>SUMIFS(N$5:N$69,$L$5:$L$69,$A8,$M$5:$M$69,$B8)</f>
        <v>1</v>
      </c>
      <c r="D8" s="24">
        <f>SUMIFS(O$5:O$69,$L$5:$L$69,$A8,$M$5:$M$69,$B8)</f>
        <v>0</v>
      </c>
      <c r="E8" s="24">
        <f>SUMIFS(P$5:P$69,$L$5:$L$69,$A8,$M$5:$M$69,$B8)</f>
        <v>0</v>
      </c>
      <c r="F8" s="24">
        <f>SUMIFS(Q$5:Q$69,$L$5:$L$69,$A8,$M$5:$M$69,$B8)</f>
        <v>0</v>
      </c>
      <c r="G8" s="24">
        <f>SUMIFS(R$5:R$69,$L$5:$L$69,$A8,$M$5:$M$69,$B8)</f>
        <v>0</v>
      </c>
      <c r="H8" s="24">
        <f>SUMIFS(S$5:S$69,$L$5:$L$69,$A8,$M$5:$M$69,$B8)</f>
        <v>0</v>
      </c>
      <c r="I8" s="1"/>
      <c r="J8" s="1"/>
      <c r="K8" s="211" t="s">
        <v>23</v>
      </c>
      <c r="L8" s="23" t="s">
        <v>24</v>
      </c>
      <c r="M8" s="23" t="s">
        <v>13</v>
      </c>
      <c r="N8" s="31">
        <f>COUNTIFS('FY 26_qualification scenario'!$I:$I,DB!$K8,'FY 26_qualification scenario'!$F:$F,DB!$L8,'FY 26_qualification scenario'!$M:$M,DB!$M8)</f>
        <v>1</v>
      </c>
      <c r="O8" s="31">
        <f>COUNTIFS('FY 26_qualification scenario'!$BI:$BI,DB!O$4,'FY 26_qualification scenario'!$I:$I,DB!$K8,'FY 26_qualification scenario'!$F:$F,DB!$L8,'FY 26_qualification scenario'!$M:$M,DB!$M8)</f>
        <v>0</v>
      </c>
      <c r="P8" s="31">
        <f>COUNTIFS('FY 26_qualification scenario'!$BI:$BI,DB!P$4,'FY 26_qualification scenario'!$I:$I,DB!$K8,'FY 26_qualification scenario'!$F:$F,DB!$L8,'FY 26_qualification scenario'!$M:$M,DB!$M8)</f>
        <v>0</v>
      </c>
      <c r="Q8" s="31">
        <f>COUNTIFS('FY 26_qualification scenario'!$BI:$BI,DB!Q$4,'FY 26_qualification scenario'!$I:$I,DB!$K8,'FY 26_qualification scenario'!$F:$F,DB!$L8,'FY 26_qualification scenario'!$M:$M,DB!$M8)</f>
        <v>0</v>
      </c>
      <c r="R8" s="31">
        <f>COUNTIFS('FY 26_qualification scenario'!$BI:$BI,DB!R$4,'FY 26_qualification scenario'!$I:$I,DB!$K8,'FY 26_qualification scenario'!$F:$F,DB!$L8,'FY 26_qualification scenario'!$M:$M,DB!$M8)</f>
        <v>0</v>
      </c>
      <c r="S8" s="31">
        <f>COUNTIFS('FY 26_qualification scenario'!$BI:$BI,DB!S$4,'FY 26_qualification scenario'!$I:$I,DB!$K8,'FY 26_qualification scenario'!$F:$F,DB!$L8,'FY 26_qualification scenario'!$M:$M,DB!$M8)</f>
        <v>0</v>
      </c>
    </row>
    <row r="9" spans="1:19">
      <c r="A9" s="211" t="s">
        <v>16</v>
      </c>
      <c r="B9" s="23" t="str">
        <f>IFERROR(VLOOKUP(A9,$L$5:$M$69,2,0),"-")</f>
        <v>East</v>
      </c>
      <c r="C9" s="24">
        <f>SUMIFS(N$5:N$69,$L$5:$L$69,$A9,$M$5:$M$69,$B9)</f>
        <v>35</v>
      </c>
      <c r="D9" s="24">
        <f>SUMIFS(O$5:O$69,$L$5:$L$69,$A9,$M$5:$M$69,$B9)</f>
        <v>1</v>
      </c>
      <c r="E9" s="24">
        <f>SUMIFS(P$5:P$69,$L$5:$L$69,$A9,$M$5:$M$69,$B9)</f>
        <v>0</v>
      </c>
      <c r="F9" s="24">
        <f>SUMIFS(Q$5:Q$69,$L$5:$L$69,$A9,$M$5:$M$69,$B9)</f>
        <v>0</v>
      </c>
      <c r="G9" s="24">
        <f>SUMIFS(R$5:R$69,$L$5:$L$69,$A9,$M$5:$M$69,$B9)</f>
        <v>0</v>
      </c>
      <c r="H9" s="24">
        <f>SUMIFS(S$5:S$69,$L$5:$L$69,$A9,$M$5:$M$69,$B9)</f>
        <v>0</v>
      </c>
      <c r="I9" s="1"/>
      <c r="J9" s="1"/>
      <c r="K9" s="211" t="s">
        <v>25</v>
      </c>
      <c r="L9" s="23" t="s">
        <v>26</v>
      </c>
      <c r="M9" s="23" t="s">
        <v>17</v>
      </c>
      <c r="N9" s="31">
        <f>COUNTIFS('FY 26_qualification scenario'!$I:$I,DB!$K9,'FY 26_qualification scenario'!$F:$F,DB!$L9,'FY 26_qualification scenario'!$M:$M,DB!$M9)</f>
        <v>26</v>
      </c>
      <c r="O9" s="31">
        <f>COUNTIFS('FY 26_qualification scenario'!$BI:$BI,DB!O$4,'FY 26_qualification scenario'!$I:$I,DB!$K9,'FY 26_qualification scenario'!$F:$F,DB!$L9,'FY 26_qualification scenario'!$M:$M,DB!$M9)</f>
        <v>0</v>
      </c>
      <c r="P9" s="31">
        <f>COUNTIFS('FY 26_qualification scenario'!$BI:$BI,DB!P$4,'FY 26_qualification scenario'!$I:$I,DB!$K9,'FY 26_qualification scenario'!$F:$F,DB!$L9,'FY 26_qualification scenario'!$M:$M,DB!$M9)</f>
        <v>0</v>
      </c>
      <c r="Q9" s="31">
        <f>COUNTIFS('FY 26_qualification scenario'!$BI:$BI,DB!Q$4,'FY 26_qualification scenario'!$I:$I,DB!$K9,'FY 26_qualification scenario'!$F:$F,DB!$L9,'FY 26_qualification scenario'!$M:$M,DB!$M9)</f>
        <v>0</v>
      </c>
      <c r="R9" s="31">
        <f>COUNTIFS('FY 26_qualification scenario'!$BI:$BI,DB!R$4,'FY 26_qualification scenario'!$I:$I,DB!$K9,'FY 26_qualification scenario'!$F:$F,DB!$L9,'FY 26_qualification scenario'!$M:$M,DB!$M9)</f>
        <v>0</v>
      </c>
      <c r="S9" s="31">
        <f>COUNTIFS('FY 26_qualification scenario'!$BI:$BI,DB!S$4,'FY 26_qualification scenario'!$I:$I,DB!$K9,'FY 26_qualification scenario'!$F:$F,DB!$L9,'FY 26_qualification scenario'!$M:$M,DB!$M9)</f>
        <v>0</v>
      </c>
    </row>
    <row r="10" spans="1:19">
      <c r="A10" s="211" t="s">
        <v>26</v>
      </c>
      <c r="B10" s="23" t="str">
        <f>IFERROR(VLOOKUP(A10,$L$5:$M$69,2,0),"-")</f>
        <v>East</v>
      </c>
      <c r="C10" s="24">
        <f>SUMIFS(N$5:N$69,$L$5:$L$69,$A10,$M$5:$M$69,$B10)</f>
        <v>119</v>
      </c>
      <c r="D10" s="24">
        <f>SUMIFS(O$5:O$69,$L$5:$L$69,$A10,$M$5:$M$69,$B10)</f>
        <v>0</v>
      </c>
      <c r="E10" s="24">
        <f>SUMIFS(P$5:P$69,$L$5:$L$69,$A10,$M$5:$M$69,$B10)</f>
        <v>0</v>
      </c>
      <c r="F10" s="24">
        <f>SUMIFS(Q$5:Q$69,$L$5:$L$69,$A10,$M$5:$M$69,$B10)</f>
        <v>0</v>
      </c>
      <c r="G10" s="24">
        <f>SUMIFS(R$5:R$69,$L$5:$L$69,$A10,$M$5:$M$69,$B10)</f>
        <v>0</v>
      </c>
      <c r="H10" s="24">
        <f>SUMIFS(S$5:S$69,$L$5:$L$69,$A10,$M$5:$M$69,$B10)</f>
        <v>0</v>
      </c>
      <c r="I10" s="1"/>
      <c r="J10" s="1"/>
      <c r="K10" s="211" t="s">
        <v>27</v>
      </c>
      <c r="L10" s="23" t="s">
        <v>28</v>
      </c>
      <c r="M10" s="23" t="s">
        <v>13</v>
      </c>
      <c r="N10" s="31">
        <f>COUNTIFS('FY 26_qualification scenario'!$I:$I,DB!$K10,'FY 26_qualification scenario'!$F:$F,DB!$L10,'FY 26_qualification scenario'!$M:$M,DB!$M10)</f>
        <v>45</v>
      </c>
      <c r="O10" s="31">
        <f>COUNTIFS('FY 26_qualification scenario'!$BI:$BI,DB!O$4,'FY 26_qualification scenario'!$I:$I,DB!$K10,'FY 26_qualification scenario'!$F:$F,DB!$L10,'FY 26_qualification scenario'!$M:$M,DB!$M10)</f>
        <v>3</v>
      </c>
      <c r="P10" s="31">
        <f>COUNTIFS('FY 26_qualification scenario'!$BI:$BI,DB!P$4,'FY 26_qualification scenario'!$I:$I,DB!$K10,'FY 26_qualification scenario'!$F:$F,DB!$L10,'FY 26_qualification scenario'!$M:$M,DB!$M10)</f>
        <v>3</v>
      </c>
      <c r="Q10" s="31">
        <f>COUNTIFS('FY 26_qualification scenario'!$BI:$BI,DB!Q$4,'FY 26_qualification scenario'!$I:$I,DB!$K10,'FY 26_qualification scenario'!$F:$F,DB!$L10,'FY 26_qualification scenario'!$M:$M,DB!$M10)</f>
        <v>1</v>
      </c>
      <c r="R10" s="31">
        <f>COUNTIFS('FY 26_qualification scenario'!$BI:$BI,DB!R$4,'FY 26_qualification scenario'!$I:$I,DB!$K10,'FY 26_qualification scenario'!$F:$F,DB!$L10,'FY 26_qualification scenario'!$M:$M,DB!$M10)</f>
        <v>0</v>
      </c>
      <c r="S10" s="31">
        <f>COUNTIFS('FY 26_qualification scenario'!$BI:$BI,DB!S$4,'FY 26_qualification scenario'!$I:$I,DB!$K10,'FY 26_qualification scenario'!$F:$F,DB!$L10,'FY 26_qualification scenario'!$M:$M,DB!$M10)</f>
        <v>0</v>
      </c>
    </row>
    <row r="11" spans="1:19">
      <c r="A11" s="211" t="s">
        <v>29</v>
      </c>
      <c r="B11" s="23" t="str">
        <f>IFERROR(VLOOKUP(A11,$L$5:$M$69,2,0),"-")</f>
        <v>East</v>
      </c>
      <c r="C11" s="24">
        <f>SUMIFS(N$5:N$69,$L$5:$L$69,$A11,$M$5:$M$69,$B11)</f>
        <v>49</v>
      </c>
      <c r="D11" s="24">
        <f>SUMIFS(O$5:O$69,$L$5:$L$69,$A11,$M$5:$M$69,$B11)</f>
        <v>1</v>
      </c>
      <c r="E11" s="24">
        <f>SUMIFS(P$5:P$69,$L$5:$L$69,$A11,$M$5:$M$69,$B11)</f>
        <v>0</v>
      </c>
      <c r="F11" s="24">
        <f>SUMIFS(Q$5:Q$69,$L$5:$L$69,$A11,$M$5:$M$69,$B11)</f>
        <v>0</v>
      </c>
      <c r="G11" s="24">
        <f>SUMIFS(R$5:R$69,$L$5:$L$69,$A11,$M$5:$M$69,$B11)</f>
        <v>0</v>
      </c>
      <c r="H11" s="24">
        <f>SUMIFS(S$5:S$69,$L$5:$L$69,$A11,$M$5:$M$69,$B11)</f>
        <v>0</v>
      </c>
      <c r="I11" s="1"/>
      <c r="J11" s="1"/>
      <c r="K11" s="211" t="s">
        <v>30</v>
      </c>
      <c r="L11" s="23" t="s">
        <v>12</v>
      </c>
      <c r="M11" s="23" t="s">
        <v>13</v>
      </c>
      <c r="N11" s="31">
        <f>COUNTIFS('FY 26_qualification scenario'!$I:$I,DB!$K11,'FY 26_qualification scenario'!$F:$F,DB!$L11,'FY 26_qualification scenario'!$M:$M,DB!$M11)</f>
        <v>1</v>
      </c>
      <c r="O11" s="31">
        <f>COUNTIFS('FY 26_qualification scenario'!$BI:$BI,DB!O$4,'FY 26_qualification scenario'!$I:$I,DB!$K11,'FY 26_qualification scenario'!$F:$F,DB!$L11,'FY 26_qualification scenario'!$M:$M,DB!$M11)</f>
        <v>0</v>
      </c>
      <c r="P11" s="31">
        <f>COUNTIFS('FY 26_qualification scenario'!$BI:$BI,DB!P$4,'FY 26_qualification scenario'!$I:$I,DB!$K11,'FY 26_qualification scenario'!$F:$F,DB!$L11,'FY 26_qualification scenario'!$M:$M,DB!$M11)</f>
        <v>0</v>
      </c>
      <c r="Q11" s="31">
        <f>COUNTIFS('FY 26_qualification scenario'!$BI:$BI,DB!Q$4,'FY 26_qualification scenario'!$I:$I,DB!$K11,'FY 26_qualification scenario'!$F:$F,DB!$L11,'FY 26_qualification scenario'!$M:$M,DB!$M11)</f>
        <v>0</v>
      </c>
      <c r="R11" s="31">
        <f>COUNTIFS('FY 26_qualification scenario'!$BI:$BI,DB!R$4,'FY 26_qualification scenario'!$I:$I,DB!$K11,'FY 26_qualification scenario'!$F:$F,DB!$L11,'FY 26_qualification scenario'!$M:$M,DB!$M11)</f>
        <v>0</v>
      </c>
      <c r="S11" s="31">
        <f>COUNTIFS('FY 26_qualification scenario'!$BI:$BI,DB!S$4,'FY 26_qualification scenario'!$I:$I,DB!$K11,'FY 26_qualification scenario'!$F:$F,DB!$L11,'FY 26_qualification scenario'!$M:$M,DB!$M11)</f>
        <v>0</v>
      </c>
    </row>
    <row r="12" spans="1:19">
      <c r="A12" s="211" t="s">
        <v>31</v>
      </c>
      <c r="B12" s="23" t="str">
        <f>IFERROR(VLOOKUP(A12,$L$5:$M$69,2,0),"-")</f>
        <v>East</v>
      </c>
      <c r="C12" s="24">
        <f>SUMIFS(N$5:N$69,$L$5:$L$69,$A12,$M$5:$M$69,$B12)</f>
        <v>1</v>
      </c>
      <c r="D12" s="24">
        <f>SUMIFS(O$5:O$69,$L$5:$L$69,$A12,$M$5:$M$69,$B12)</f>
        <v>0</v>
      </c>
      <c r="E12" s="24">
        <f>SUMIFS(P$5:P$69,$L$5:$L$69,$A12,$M$5:$M$69,$B12)</f>
        <v>0</v>
      </c>
      <c r="F12" s="24">
        <f>SUMIFS(Q$5:Q$69,$L$5:$L$69,$A12,$M$5:$M$69,$B12)</f>
        <v>0</v>
      </c>
      <c r="G12" s="24">
        <f>SUMIFS(R$5:R$69,$L$5:$L$69,$A12,$M$5:$M$69,$B12)</f>
        <v>0</v>
      </c>
      <c r="H12" s="24">
        <f>SUMIFS(S$5:S$69,$L$5:$L$69,$A12,$M$5:$M$69,$B12)</f>
        <v>0</v>
      </c>
      <c r="I12" s="1"/>
      <c r="J12" s="1"/>
      <c r="K12" s="211" t="s">
        <v>32</v>
      </c>
      <c r="L12" s="23" t="s">
        <v>33</v>
      </c>
      <c r="M12" s="23" t="s">
        <v>13</v>
      </c>
      <c r="N12" s="31">
        <f>COUNTIFS('FY 26_qualification scenario'!$I:$I,DB!$K12,'FY 26_qualification scenario'!$F:$F,DB!$L12,'FY 26_qualification scenario'!$M:$M,DB!$M12)</f>
        <v>7</v>
      </c>
      <c r="O12" s="31">
        <f>COUNTIFS('FY 26_qualification scenario'!$BI:$BI,DB!O$4,'FY 26_qualification scenario'!$I:$I,DB!$K12,'FY 26_qualification scenario'!$F:$F,DB!$L12,'FY 26_qualification scenario'!$M:$M,DB!$M12)</f>
        <v>0</v>
      </c>
      <c r="P12" s="31">
        <f>COUNTIFS('FY 26_qualification scenario'!$BI:$BI,DB!P$4,'FY 26_qualification scenario'!$I:$I,DB!$K12,'FY 26_qualification scenario'!$F:$F,DB!$L12,'FY 26_qualification scenario'!$M:$M,DB!$M12)</f>
        <v>0</v>
      </c>
      <c r="Q12" s="31">
        <f>COUNTIFS('FY 26_qualification scenario'!$BI:$BI,DB!Q$4,'FY 26_qualification scenario'!$I:$I,DB!$K12,'FY 26_qualification scenario'!$F:$F,DB!$L12,'FY 26_qualification scenario'!$M:$M,DB!$M12)</f>
        <v>0</v>
      </c>
      <c r="R12" s="31">
        <f>COUNTIFS('FY 26_qualification scenario'!$BI:$BI,DB!R$4,'FY 26_qualification scenario'!$I:$I,DB!$K12,'FY 26_qualification scenario'!$F:$F,DB!$L12,'FY 26_qualification scenario'!$M:$M,DB!$M12)</f>
        <v>0</v>
      </c>
      <c r="S12" s="31">
        <f>COUNTIFS('FY 26_qualification scenario'!$BI:$BI,DB!S$4,'FY 26_qualification scenario'!$I:$I,DB!$K12,'FY 26_qualification scenario'!$F:$F,DB!$L12,'FY 26_qualification scenario'!$M:$M,DB!$M12)</f>
        <v>0</v>
      </c>
    </row>
    <row r="13" spans="1:19">
      <c r="A13" s="211" t="s">
        <v>14</v>
      </c>
      <c r="B13" s="23" t="s">
        <v>13</v>
      </c>
      <c r="C13" s="24">
        <f>SUMIFS(N$5:N$69,$L$5:$L$69,$A13,$M$5:$M$69,$B13)</f>
        <v>23</v>
      </c>
      <c r="D13" s="24">
        <f>SUMIFS(O$5:O$69,$L$5:$L$69,$A13,$M$5:$M$69,$B13)</f>
        <v>1</v>
      </c>
      <c r="E13" s="24">
        <f>SUMIFS(P$5:P$69,$L$5:$L$69,$A13,$M$5:$M$69,$B13)</f>
        <v>0</v>
      </c>
      <c r="F13" s="24">
        <f>SUMIFS(Q$5:Q$69,$L$5:$L$69,$A13,$M$5:$M$69,$B13)</f>
        <v>0</v>
      </c>
      <c r="G13" s="24">
        <f>SUMIFS(R$5:R$69,$L$5:$L$69,$A13,$M$5:$M$69,$B13)</f>
        <v>0</v>
      </c>
      <c r="H13" s="24">
        <f>SUMIFS(S$5:S$69,$L$5:$L$69,$A13,$M$5:$M$69,$B13)</f>
        <v>0</v>
      </c>
      <c r="I13" s="1"/>
      <c r="J13" s="1"/>
      <c r="K13" s="211" t="s">
        <v>34</v>
      </c>
      <c r="L13" s="23" t="s">
        <v>28</v>
      </c>
      <c r="M13" s="23" t="s">
        <v>13</v>
      </c>
      <c r="N13" s="31">
        <f>COUNTIFS('FY 26_qualification scenario'!$I:$I,DB!$K13,'FY 26_qualification scenario'!$F:$F,DB!$L13,'FY 26_qualification scenario'!$M:$M,DB!$M13)</f>
        <v>26</v>
      </c>
      <c r="O13" s="31">
        <f>COUNTIFS('FY 26_qualification scenario'!$BI:$BI,DB!O$4,'FY 26_qualification scenario'!$I:$I,DB!$K13,'FY 26_qualification scenario'!$F:$F,DB!$L13,'FY 26_qualification scenario'!$M:$M,DB!$M13)</f>
        <v>1</v>
      </c>
      <c r="P13" s="31">
        <f>COUNTIFS('FY 26_qualification scenario'!$BI:$BI,DB!P$4,'FY 26_qualification scenario'!$I:$I,DB!$K13,'FY 26_qualification scenario'!$F:$F,DB!$L13,'FY 26_qualification scenario'!$M:$M,DB!$M13)</f>
        <v>1</v>
      </c>
      <c r="Q13" s="31">
        <f>COUNTIFS('FY 26_qualification scenario'!$BI:$BI,DB!Q$4,'FY 26_qualification scenario'!$I:$I,DB!$K13,'FY 26_qualification scenario'!$F:$F,DB!$L13,'FY 26_qualification scenario'!$M:$M,DB!$M13)</f>
        <v>1</v>
      </c>
      <c r="R13" s="31">
        <f>COUNTIFS('FY 26_qualification scenario'!$BI:$BI,DB!R$4,'FY 26_qualification scenario'!$I:$I,DB!$K13,'FY 26_qualification scenario'!$F:$F,DB!$L13,'FY 26_qualification scenario'!$M:$M,DB!$M13)</f>
        <v>0</v>
      </c>
      <c r="S13" s="31">
        <f>COUNTIFS('FY 26_qualification scenario'!$BI:$BI,DB!S$4,'FY 26_qualification scenario'!$I:$I,DB!$K13,'FY 26_qualification scenario'!$F:$F,DB!$L13,'FY 26_qualification scenario'!$M:$M,DB!$M13)</f>
        <v>0</v>
      </c>
    </row>
    <row r="14" spans="1:19">
      <c r="A14" s="211" t="s">
        <v>12</v>
      </c>
      <c r="B14" s="23" t="str">
        <f>IFERROR(VLOOKUP(A14,$L$5:$M$69,2,0),"-")</f>
        <v>North</v>
      </c>
      <c r="C14" s="24">
        <f>SUMIFS(N$5:N$69,$L$5:$L$69,$A14,$M$5:$M$69,$B14)</f>
        <v>43</v>
      </c>
      <c r="D14" s="24">
        <f>SUMIFS(O$5:O$69,$L$5:$L$69,$A14,$M$5:$M$69,$B14)</f>
        <v>1</v>
      </c>
      <c r="E14" s="24">
        <f>SUMIFS(P$5:P$69,$L$5:$L$69,$A14,$M$5:$M$69,$B14)</f>
        <v>1</v>
      </c>
      <c r="F14" s="24">
        <f>SUMIFS(Q$5:Q$69,$L$5:$L$69,$A14,$M$5:$M$69,$B14)</f>
        <v>1</v>
      </c>
      <c r="G14" s="24">
        <f>SUMIFS(R$5:R$69,$L$5:$L$69,$A14,$M$5:$M$69,$B14)</f>
        <v>0</v>
      </c>
      <c r="H14" s="24">
        <f>SUMIFS(S$5:S$69,$L$5:$L$69,$A14,$M$5:$M$69,$B14)</f>
        <v>0</v>
      </c>
      <c r="I14" s="1"/>
      <c r="J14" s="1"/>
      <c r="K14" s="211" t="s">
        <v>35</v>
      </c>
      <c r="L14" s="23" t="s">
        <v>10</v>
      </c>
      <c r="M14" s="23" t="s">
        <v>36</v>
      </c>
      <c r="N14" s="31">
        <f>COUNTIFS('FY 26_qualification scenario'!$I:$I,DB!$K14,'FY 26_qualification scenario'!$F:$F,DB!$L14,'FY 26_qualification scenario'!$M:$M,DB!$M14)</f>
        <v>4</v>
      </c>
      <c r="O14" s="31">
        <f>COUNTIFS('FY 26_qualification scenario'!$BI:$BI,DB!O$4,'FY 26_qualification scenario'!$I:$I,DB!$K14,'FY 26_qualification scenario'!$F:$F,DB!$L14,'FY 26_qualification scenario'!$M:$M,DB!$M14)</f>
        <v>0</v>
      </c>
      <c r="P14" s="31">
        <f>COUNTIFS('FY 26_qualification scenario'!$BI:$BI,DB!P$4,'FY 26_qualification scenario'!$I:$I,DB!$K14,'FY 26_qualification scenario'!$F:$F,DB!$L14,'FY 26_qualification scenario'!$M:$M,DB!$M14)</f>
        <v>0</v>
      </c>
      <c r="Q14" s="31">
        <f>COUNTIFS('FY 26_qualification scenario'!$BI:$BI,DB!Q$4,'FY 26_qualification scenario'!$I:$I,DB!$K14,'FY 26_qualification scenario'!$F:$F,DB!$L14,'FY 26_qualification scenario'!$M:$M,DB!$M14)</f>
        <v>0</v>
      </c>
      <c r="R14" s="31">
        <f>COUNTIFS('FY 26_qualification scenario'!$BI:$BI,DB!R$4,'FY 26_qualification scenario'!$I:$I,DB!$K14,'FY 26_qualification scenario'!$F:$F,DB!$L14,'FY 26_qualification scenario'!$M:$M,DB!$M14)</f>
        <v>0</v>
      </c>
      <c r="S14" s="31">
        <f>COUNTIFS('FY 26_qualification scenario'!$BI:$BI,DB!S$4,'FY 26_qualification scenario'!$I:$I,DB!$K14,'FY 26_qualification scenario'!$F:$F,DB!$L14,'FY 26_qualification scenario'!$M:$M,DB!$M14)</f>
        <v>0</v>
      </c>
    </row>
    <row r="15" spans="1:19">
      <c r="A15" s="211" t="s">
        <v>24</v>
      </c>
      <c r="B15" s="23" t="str">
        <f>IFERROR(VLOOKUP(A15,$L$5:$M$69,2,0),"-")</f>
        <v>North</v>
      </c>
      <c r="C15" s="24">
        <f>SUMIFS(N$5:N$69,$L$5:$L$69,$A15,$M$5:$M$69,$B15)</f>
        <v>210</v>
      </c>
      <c r="D15" s="24">
        <f>SUMIFS(O$5:O$69,$L$5:$L$69,$A15,$M$5:$M$69,$B15)</f>
        <v>8</v>
      </c>
      <c r="E15" s="24">
        <f>SUMIFS(P$5:P$69,$L$5:$L$69,$A15,$M$5:$M$69,$B15)</f>
        <v>12</v>
      </c>
      <c r="F15" s="24">
        <f>SUMIFS(Q$5:Q$69,$L$5:$L$69,$A15,$M$5:$M$69,$B15)</f>
        <v>3</v>
      </c>
      <c r="G15" s="24">
        <f>SUMIFS(R$5:R$69,$L$5:$L$69,$A15,$M$5:$M$69,$B15)</f>
        <v>7</v>
      </c>
      <c r="H15" s="24">
        <f>SUMIFS(S$5:S$69,$L$5:$L$69,$A15,$M$5:$M$69,$B15)</f>
        <v>0</v>
      </c>
      <c r="I15" s="1"/>
      <c r="J15" s="1"/>
      <c r="K15" s="211" t="s">
        <v>35</v>
      </c>
      <c r="L15" s="23" t="s">
        <v>14</v>
      </c>
      <c r="M15" s="23" t="s">
        <v>36</v>
      </c>
      <c r="N15" s="31">
        <f>COUNTIFS('FY 26_qualification scenario'!$I:$I,DB!$K15,'FY 26_qualification scenario'!$F:$F,DB!$L15,'FY 26_qualification scenario'!$M:$M,DB!$M15)</f>
        <v>71</v>
      </c>
      <c r="O15" s="31">
        <f>COUNTIFS('FY 26_qualification scenario'!$BI:$BI,DB!O$4,'FY 26_qualification scenario'!$I:$I,DB!$K15,'FY 26_qualification scenario'!$F:$F,DB!$L15,'FY 26_qualification scenario'!$M:$M,DB!$M15)</f>
        <v>4</v>
      </c>
      <c r="P15" s="31">
        <f>COUNTIFS('FY 26_qualification scenario'!$BI:$BI,DB!P$4,'FY 26_qualification scenario'!$I:$I,DB!$K15,'FY 26_qualification scenario'!$F:$F,DB!$L15,'FY 26_qualification scenario'!$M:$M,DB!$M15)</f>
        <v>0</v>
      </c>
      <c r="Q15" s="31">
        <f>COUNTIFS('FY 26_qualification scenario'!$BI:$BI,DB!Q$4,'FY 26_qualification scenario'!$I:$I,DB!$K15,'FY 26_qualification scenario'!$F:$F,DB!$L15,'FY 26_qualification scenario'!$M:$M,DB!$M15)</f>
        <v>2</v>
      </c>
      <c r="R15" s="31">
        <f>COUNTIFS('FY 26_qualification scenario'!$BI:$BI,DB!R$4,'FY 26_qualification scenario'!$I:$I,DB!$K15,'FY 26_qualification scenario'!$F:$F,DB!$L15,'FY 26_qualification scenario'!$M:$M,DB!$M15)</f>
        <v>1</v>
      </c>
      <c r="S15" s="31">
        <f>COUNTIFS('FY 26_qualification scenario'!$BI:$BI,DB!S$4,'FY 26_qualification scenario'!$I:$I,DB!$K15,'FY 26_qualification scenario'!$F:$F,DB!$L15,'FY 26_qualification scenario'!$M:$M,DB!$M15)</f>
        <v>0</v>
      </c>
    </row>
    <row r="16" spans="1:19">
      <c r="A16" s="211" t="s">
        <v>28</v>
      </c>
      <c r="B16" s="23" t="str">
        <f>IFERROR(VLOOKUP(A16,$L$5:$M$69,2,0),"-")</f>
        <v>North</v>
      </c>
      <c r="C16" s="24">
        <f>SUMIFS(N$5:N$69,$L$5:$L$69,$A16,$M$5:$M$69,$B16)</f>
        <v>378</v>
      </c>
      <c r="D16" s="24">
        <f>SUMIFS(O$5:O$69,$L$5:$L$69,$A16,$M$5:$M$69,$B16)</f>
        <v>13</v>
      </c>
      <c r="E16" s="24">
        <f>SUMIFS(P$5:P$69,$L$5:$L$69,$A16,$M$5:$M$69,$B16)</f>
        <v>11</v>
      </c>
      <c r="F16" s="24">
        <f>SUMIFS(Q$5:Q$69,$L$5:$L$69,$A16,$M$5:$M$69,$B16)</f>
        <v>2</v>
      </c>
      <c r="G16" s="24">
        <f>SUMIFS(R$5:R$69,$L$5:$L$69,$A16,$M$5:$M$69,$B16)</f>
        <v>8</v>
      </c>
      <c r="H16" s="24">
        <f>SUMIFS(S$5:S$69,$L$5:$L$69,$A16,$M$5:$M$69,$B16)</f>
        <v>1</v>
      </c>
      <c r="I16" s="1"/>
      <c r="J16" s="1"/>
      <c r="K16" s="211" t="s">
        <v>37</v>
      </c>
      <c r="L16" s="23" t="s">
        <v>28</v>
      </c>
      <c r="M16" s="23" t="s">
        <v>13</v>
      </c>
      <c r="N16" s="31">
        <f>COUNTIFS('FY 26_qualification scenario'!$I:$I,DB!$K16,'FY 26_qualification scenario'!$F:$F,DB!$L16,'FY 26_qualification scenario'!$M:$M,DB!$M16)</f>
        <v>67</v>
      </c>
      <c r="O16" s="31">
        <f>COUNTIFS('FY 26_qualification scenario'!$BI:$BI,DB!O$4,'FY 26_qualification scenario'!$I:$I,DB!$K16,'FY 26_qualification scenario'!$F:$F,DB!$L16,'FY 26_qualification scenario'!$M:$M,DB!$M16)</f>
        <v>1</v>
      </c>
      <c r="P16" s="31">
        <f>COUNTIFS('FY 26_qualification scenario'!$BI:$BI,DB!P$4,'FY 26_qualification scenario'!$I:$I,DB!$K16,'FY 26_qualification scenario'!$F:$F,DB!$L16,'FY 26_qualification scenario'!$M:$M,DB!$M16)</f>
        <v>0</v>
      </c>
      <c r="Q16" s="31">
        <f>COUNTIFS('FY 26_qualification scenario'!$BI:$BI,DB!Q$4,'FY 26_qualification scenario'!$I:$I,DB!$K16,'FY 26_qualification scenario'!$F:$F,DB!$L16,'FY 26_qualification scenario'!$M:$M,DB!$M16)</f>
        <v>0</v>
      </c>
      <c r="R16" s="31">
        <f>COUNTIFS('FY 26_qualification scenario'!$BI:$BI,DB!R$4,'FY 26_qualification scenario'!$I:$I,DB!$K16,'FY 26_qualification scenario'!$F:$F,DB!$L16,'FY 26_qualification scenario'!$M:$M,DB!$M16)</f>
        <v>0</v>
      </c>
      <c r="S16" s="31">
        <f>COUNTIFS('FY 26_qualification scenario'!$BI:$BI,DB!S$4,'FY 26_qualification scenario'!$I:$I,DB!$K16,'FY 26_qualification scenario'!$F:$F,DB!$L16,'FY 26_qualification scenario'!$M:$M,DB!$M16)</f>
        <v>0</v>
      </c>
    </row>
    <row r="17" spans="1:19">
      <c r="A17" s="211" t="s">
        <v>33</v>
      </c>
      <c r="B17" s="23" t="str">
        <f>IFERROR(VLOOKUP(A17,$L$5:$M$69,2,0),"-")</f>
        <v>North</v>
      </c>
      <c r="C17" s="24">
        <f>SUMIFS(N$5:N$69,$L$5:$L$69,$A17,$M$5:$M$69,$B17)</f>
        <v>280</v>
      </c>
      <c r="D17" s="24">
        <f>SUMIFS(O$5:O$69,$L$5:$L$69,$A17,$M$5:$M$69,$B17)</f>
        <v>8</v>
      </c>
      <c r="E17" s="24">
        <f>SUMIFS(P$5:P$69,$L$5:$L$69,$A17,$M$5:$M$69,$B17)</f>
        <v>22</v>
      </c>
      <c r="F17" s="24">
        <f>SUMIFS(Q$5:Q$69,$L$5:$L$69,$A17,$M$5:$M$69,$B17)</f>
        <v>13</v>
      </c>
      <c r="G17" s="24">
        <f>SUMIFS(R$5:R$69,$L$5:$L$69,$A17,$M$5:$M$69,$B17)</f>
        <v>19</v>
      </c>
      <c r="H17" s="24">
        <f>SUMIFS(S$5:S$69,$L$5:$L$69,$A17,$M$5:$M$69,$B17)</f>
        <v>5</v>
      </c>
      <c r="I17" s="1"/>
      <c r="J17" s="1"/>
      <c r="K17" s="211" t="s">
        <v>38</v>
      </c>
      <c r="L17" s="23" t="s">
        <v>18</v>
      </c>
      <c r="M17" s="23" t="s">
        <v>36</v>
      </c>
      <c r="N17" s="31">
        <f>COUNTIFS('FY 26_qualification scenario'!$I:$I,DB!$K17,'FY 26_qualification scenario'!$F:$F,DB!$L17,'FY 26_qualification scenario'!$M:$M,DB!$M17)</f>
        <v>6</v>
      </c>
      <c r="O17" s="31">
        <f>COUNTIFS('FY 26_qualification scenario'!$BI:$BI,DB!O$4,'FY 26_qualification scenario'!$I:$I,DB!$K17,'FY 26_qualification scenario'!$F:$F,DB!$L17,'FY 26_qualification scenario'!$M:$M,DB!$M17)</f>
        <v>0</v>
      </c>
      <c r="P17" s="31">
        <f>COUNTIFS('FY 26_qualification scenario'!$BI:$BI,DB!P$4,'FY 26_qualification scenario'!$I:$I,DB!$K17,'FY 26_qualification scenario'!$F:$F,DB!$L17,'FY 26_qualification scenario'!$M:$M,DB!$M17)</f>
        <v>1</v>
      </c>
      <c r="Q17" s="31">
        <f>COUNTIFS('FY 26_qualification scenario'!$BI:$BI,DB!Q$4,'FY 26_qualification scenario'!$I:$I,DB!$K17,'FY 26_qualification scenario'!$F:$F,DB!$L17,'FY 26_qualification scenario'!$M:$M,DB!$M17)</f>
        <v>0</v>
      </c>
      <c r="R17" s="31">
        <f>COUNTIFS('FY 26_qualification scenario'!$BI:$BI,DB!R$4,'FY 26_qualification scenario'!$I:$I,DB!$K17,'FY 26_qualification scenario'!$F:$F,DB!$L17,'FY 26_qualification scenario'!$M:$M,DB!$M17)</f>
        <v>0</v>
      </c>
      <c r="S17" s="31">
        <f>COUNTIFS('FY 26_qualification scenario'!$BI:$BI,DB!S$4,'FY 26_qualification scenario'!$I:$I,DB!$K17,'FY 26_qualification scenario'!$F:$F,DB!$L17,'FY 26_qualification scenario'!$M:$M,DB!$M17)</f>
        <v>0</v>
      </c>
    </row>
    <row r="18" spans="1:19">
      <c r="A18" s="211" t="s">
        <v>39</v>
      </c>
      <c r="B18" s="23" t="str">
        <f>IFERROR(VLOOKUP(A18,$L$5:$M$69,2,0),"-")</f>
        <v>North</v>
      </c>
      <c r="C18" s="24">
        <f>SUMIFS(N$5:N$69,$L$5:$L$69,$A18,$M$5:$M$69,$B18)</f>
        <v>111</v>
      </c>
      <c r="D18" s="24">
        <f>SUMIFS(O$5:O$69,$L$5:$L$69,$A18,$M$5:$M$69,$B18)</f>
        <v>5</v>
      </c>
      <c r="E18" s="24">
        <f>SUMIFS(P$5:P$69,$L$5:$L$69,$A18,$M$5:$M$69,$B18)</f>
        <v>3</v>
      </c>
      <c r="F18" s="24">
        <f>SUMIFS(Q$5:Q$69,$L$5:$L$69,$A18,$M$5:$M$69,$B18)</f>
        <v>0</v>
      </c>
      <c r="G18" s="24">
        <f>SUMIFS(R$5:R$69,$L$5:$L$69,$A18,$M$5:$M$69,$B18)</f>
        <v>1</v>
      </c>
      <c r="H18" s="24">
        <f>SUMIFS(S$5:S$69,$L$5:$L$69,$A18,$M$5:$M$69,$B18)</f>
        <v>1</v>
      </c>
      <c r="I18" s="1"/>
      <c r="J18" s="1"/>
      <c r="K18" s="211" t="s">
        <v>40</v>
      </c>
      <c r="L18" s="23" t="s">
        <v>24</v>
      </c>
      <c r="M18" s="23" t="s">
        <v>13</v>
      </c>
      <c r="N18" s="31">
        <f>COUNTIFS('FY 26_qualification scenario'!$I:$I,DB!$K18,'FY 26_qualification scenario'!$F:$F,DB!$L18,'FY 26_qualification scenario'!$M:$M,DB!$M18)</f>
        <v>72</v>
      </c>
      <c r="O18" s="31">
        <f>COUNTIFS('FY 26_qualification scenario'!$BI:$BI,DB!O$4,'FY 26_qualification scenario'!$I:$I,DB!$K18,'FY 26_qualification scenario'!$F:$F,DB!$L18,'FY 26_qualification scenario'!$M:$M,DB!$M18)</f>
        <v>1</v>
      </c>
      <c r="P18" s="31">
        <f>COUNTIFS('FY 26_qualification scenario'!$BI:$BI,DB!P$4,'FY 26_qualification scenario'!$I:$I,DB!$K18,'FY 26_qualification scenario'!$F:$F,DB!$L18,'FY 26_qualification scenario'!$M:$M,DB!$M18)</f>
        <v>6</v>
      </c>
      <c r="Q18" s="31">
        <f>COUNTIFS('FY 26_qualification scenario'!$BI:$BI,DB!Q$4,'FY 26_qualification scenario'!$I:$I,DB!$K18,'FY 26_qualification scenario'!$F:$F,DB!$L18,'FY 26_qualification scenario'!$M:$M,DB!$M18)</f>
        <v>1</v>
      </c>
      <c r="R18" s="31">
        <f>COUNTIFS('FY 26_qualification scenario'!$BI:$BI,DB!R$4,'FY 26_qualification scenario'!$I:$I,DB!$K18,'FY 26_qualification scenario'!$F:$F,DB!$L18,'FY 26_qualification scenario'!$M:$M,DB!$M18)</f>
        <v>5</v>
      </c>
      <c r="S18" s="31">
        <f>COUNTIFS('FY 26_qualification scenario'!$BI:$BI,DB!S$4,'FY 26_qualification scenario'!$I:$I,DB!$K18,'FY 26_qualification scenario'!$F:$F,DB!$L18,'FY 26_qualification scenario'!$M:$M,DB!$M18)</f>
        <v>0</v>
      </c>
    </row>
    <row r="19" spans="1:19">
      <c r="A19" s="211" t="s">
        <v>41</v>
      </c>
      <c r="B19" s="23" t="str">
        <f>IFERROR(VLOOKUP(A19,$L$5:$M$69,2,0),"-")</f>
        <v>North</v>
      </c>
      <c r="C19" s="24">
        <f>SUMIFS(N$5:N$69,$L$5:$L$69,$A19,$M$5:$M$69,$B19)</f>
        <v>79</v>
      </c>
      <c r="D19" s="24">
        <f>SUMIFS(O$5:O$69,$L$5:$L$69,$A19,$M$5:$M$69,$B19)</f>
        <v>3</v>
      </c>
      <c r="E19" s="24">
        <f>SUMIFS(P$5:P$69,$L$5:$L$69,$A19,$M$5:$M$69,$B19)</f>
        <v>2</v>
      </c>
      <c r="F19" s="24">
        <f>SUMIFS(Q$5:Q$69,$L$5:$L$69,$A19,$M$5:$M$69,$B19)</f>
        <v>2</v>
      </c>
      <c r="G19" s="24">
        <f>SUMIFS(R$5:R$69,$L$5:$L$69,$A19,$M$5:$M$69,$B19)</f>
        <v>1</v>
      </c>
      <c r="H19" s="24">
        <f>SUMIFS(S$5:S$69,$L$5:$L$69,$A19,$M$5:$M$69,$B19)</f>
        <v>1</v>
      </c>
      <c r="I19" s="1"/>
      <c r="J19" s="1"/>
      <c r="K19" s="211" t="s">
        <v>42</v>
      </c>
      <c r="L19" s="23" t="s">
        <v>33</v>
      </c>
      <c r="M19" s="23" t="s">
        <v>13</v>
      </c>
      <c r="N19" s="31">
        <f>COUNTIFS('FY 26_qualification scenario'!$I:$I,DB!$K19,'FY 26_qualification scenario'!$F:$F,DB!$L19,'FY 26_qualification scenario'!$M:$M,DB!$M19)</f>
        <v>45</v>
      </c>
      <c r="O19" s="31">
        <f>COUNTIFS('FY 26_qualification scenario'!$BI:$BI,DB!O$4,'FY 26_qualification scenario'!$I:$I,DB!$K19,'FY 26_qualification scenario'!$F:$F,DB!$L19,'FY 26_qualification scenario'!$M:$M,DB!$M19)</f>
        <v>1</v>
      </c>
      <c r="P19" s="31">
        <f>COUNTIFS('FY 26_qualification scenario'!$BI:$BI,DB!P$4,'FY 26_qualification scenario'!$I:$I,DB!$K19,'FY 26_qualification scenario'!$F:$F,DB!$L19,'FY 26_qualification scenario'!$M:$M,DB!$M19)</f>
        <v>4</v>
      </c>
      <c r="Q19" s="31">
        <f>COUNTIFS('FY 26_qualification scenario'!$BI:$BI,DB!Q$4,'FY 26_qualification scenario'!$I:$I,DB!$K19,'FY 26_qualification scenario'!$F:$F,DB!$L19,'FY 26_qualification scenario'!$M:$M,DB!$M19)</f>
        <v>4</v>
      </c>
      <c r="R19" s="31">
        <f>COUNTIFS('FY 26_qualification scenario'!$BI:$BI,DB!R$4,'FY 26_qualification scenario'!$I:$I,DB!$K19,'FY 26_qualification scenario'!$F:$F,DB!$L19,'FY 26_qualification scenario'!$M:$M,DB!$M19)</f>
        <v>9</v>
      </c>
      <c r="S19" s="31">
        <f>COUNTIFS('FY 26_qualification scenario'!$BI:$BI,DB!S$4,'FY 26_qualification scenario'!$I:$I,DB!$K19,'FY 26_qualification scenario'!$F:$F,DB!$L19,'FY 26_qualification scenario'!$M:$M,DB!$M19)</f>
        <v>2</v>
      </c>
    </row>
    <row r="20" spans="1:19">
      <c r="A20" s="211" t="s">
        <v>43</v>
      </c>
      <c r="B20" s="23" t="str">
        <f>IFERROR(VLOOKUP(A20,$L$5:$M$69,2,0),"-")</f>
        <v>North</v>
      </c>
      <c r="C20" s="24">
        <f>SUMIFS(N$5:N$69,$L$5:$L$69,$A20,$M$5:$M$69,$B20)</f>
        <v>19</v>
      </c>
      <c r="D20" s="24">
        <f>SUMIFS(O$5:O$69,$L$5:$L$69,$A20,$M$5:$M$69,$B20)</f>
        <v>0</v>
      </c>
      <c r="E20" s="24">
        <f>SUMIFS(P$5:P$69,$L$5:$L$69,$A20,$M$5:$M$69,$B20)</f>
        <v>0</v>
      </c>
      <c r="F20" s="24">
        <f>SUMIFS(Q$5:Q$69,$L$5:$L$69,$A20,$M$5:$M$69,$B20)</f>
        <v>0</v>
      </c>
      <c r="G20" s="24">
        <f>SUMIFS(R$5:R$69,$L$5:$L$69,$A20,$M$5:$M$69,$B20)</f>
        <v>1</v>
      </c>
      <c r="H20" s="24">
        <f>SUMIFS(S$5:S$69,$L$5:$L$69,$A20,$M$5:$M$69,$B20)</f>
        <v>0</v>
      </c>
      <c r="I20" s="1"/>
      <c r="J20" s="1"/>
      <c r="K20" s="211" t="s">
        <v>44</v>
      </c>
      <c r="L20" s="23" t="s">
        <v>26</v>
      </c>
      <c r="M20" s="23" t="s">
        <v>17</v>
      </c>
      <c r="N20" s="31">
        <f>COUNTIFS('FY 26_qualification scenario'!$I:$I,DB!$K20,'FY 26_qualification scenario'!$F:$F,DB!$L20,'FY 26_qualification scenario'!$M:$M,DB!$M20)</f>
        <v>8</v>
      </c>
      <c r="O20" s="31">
        <f>COUNTIFS('FY 26_qualification scenario'!$BI:$BI,DB!O$4,'FY 26_qualification scenario'!$I:$I,DB!$K20,'FY 26_qualification scenario'!$F:$F,DB!$L20,'FY 26_qualification scenario'!$M:$M,DB!$M20)</f>
        <v>0</v>
      </c>
      <c r="P20" s="31">
        <f>COUNTIFS('FY 26_qualification scenario'!$BI:$BI,DB!P$4,'FY 26_qualification scenario'!$I:$I,DB!$K20,'FY 26_qualification scenario'!$F:$F,DB!$L20,'FY 26_qualification scenario'!$M:$M,DB!$M20)</f>
        <v>0</v>
      </c>
      <c r="Q20" s="31">
        <f>COUNTIFS('FY 26_qualification scenario'!$BI:$BI,DB!Q$4,'FY 26_qualification scenario'!$I:$I,DB!$K20,'FY 26_qualification scenario'!$F:$F,DB!$L20,'FY 26_qualification scenario'!$M:$M,DB!$M20)</f>
        <v>0</v>
      </c>
      <c r="R20" s="31">
        <f>COUNTIFS('FY 26_qualification scenario'!$BI:$BI,DB!R$4,'FY 26_qualification scenario'!$I:$I,DB!$K20,'FY 26_qualification scenario'!$F:$F,DB!$L20,'FY 26_qualification scenario'!$M:$M,DB!$M20)</f>
        <v>0</v>
      </c>
      <c r="S20" s="31">
        <f>COUNTIFS('FY 26_qualification scenario'!$BI:$BI,DB!S$4,'FY 26_qualification scenario'!$I:$I,DB!$K20,'FY 26_qualification scenario'!$F:$F,DB!$L20,'FY 26_qualification scenario'!$M:$M,DB!$M20)</f>
        <v>0</v>
      </c>
    </row>
    <row r="21" spans="1:19">
      <c r="A21" s="211" t="s">
        <v>45</v>
      </c>
      <c r="B21" s="23" t="str">
        <f>IFERROR(VLOOKUP(A21,$L$5:$M$69,2,0),"-")</f>
        <v>North</v>
      </c>
      <c r="C21" s="24">
        <f>SUMIFS(N$5:N$69,$L$5:$L$69,$A21,$M$5:$M$69,$B21)</f>
        <v>5</v>
      </c>
      <c r="D21" s="24">
        <f>SUMIFS(O$5:O$69,$L$5:$L$69,$A21,$M$5:$M$69,$B21)</f>
        <v>0</v>
      </c>
      <c r="E21" s="24">
        <f>SUMIFS(P$5:P$69,$L$5:$L$69,$A21,$M$5:$M$69,$B21)</f>
        <v>0</v>
      </c>
      <c r="F21" s="24">
        <f>SUMIFS(Q$5:Q$69,$L$5:$L$69,$A21,$M$5:$M$69,$B21)</f>
        <v>0</v>
      </c>
      <c r="G21" s="24">
        <f>SUMIFS(R$5:R$69,$L$5:$L$69,$A21,$M$5:$M$69,$B21)</f>
        <v>0</v>
      </c>
      <c r="H21" s="24">
        <f>SUMIFS(S$5:S$69,$L$5:$L$69,$A21,$M$5:$M$69,$B21)</f>
        <v>0</v>
      </c>
      <c r="I21" s="1"/>
      <c r="J21" s="1"/>
      <c r="K21" s="211" t="s">
        <v>46</v>
      </c>
      <c r="L21" s="23" t="s">
        <v>28</v>
      </c>
      <c r="M21" s="23" t="s">
        <v>13</v>
      </c>
      <c r="N21" s="31">
        <f>COUNTIFS('FY 26_qualification scenario'!$I:$I,DB!$K21,'FY 26_qualification scenario'!$F:$F,DB!$L21,'FY 26_qualification scenario'!$M:$M,DB!$M21)</f>
        <v>4</v>
      </c>
      <c r="O21" s="31">
        <f>COUNTIFS('FY 26_qualification scenario'!$BI:$BI,DB!O$4,'FY 26_qualification scenario'!$I:$I,DB!$K21,'FY 26_qualification scenario'!$F:$F,DB!$L21,'FY 26_qualification scenario'!$M:$M,DB!$M21)</f>
        <v>0</v>
      </c>
      <c r="P21" s="31">
        <f>COUNTIFS('FY 26_qualification scenario'!$BI:$BI,DB!P$4,'FY 26_qualification scenario'!$I:$I,DB!$K21,'FY 26_qualification scenario'!$F:$F,DB!$L21,'FY 26_qualification scenario'!$M:$M,DB!$M21)</f>
        <v>0</v>
      </c>
      <c r="Q21" s="31">
        <f>COUNTIFS('FY 26_qualification scenario'!$BI:$BI,DB!Q$4,'FY 26_qualification scenario'!$I:$I,DB!$K21,'FY 26_qualification scenario'!$F:$F,DB!$L21,'FY 26_qualification scenario'!$M:$M,DB!$M21)</f>
        <v>0</v>
      </c>
      <c r="R21" s="31">
        <f>COUNTIFS('FY 26_qualification scenario'!$BI:$BI,DB!R$4,'FY 26_qualification scenario'!$I:$I,DB!$K21,'FY 26_qualification scenario'!$F:$F,DB!$L21,'FY 26_qualification scenario'!$M:$M,DB!$M21)</f>
        <v>0</v>
      </c>
      <c r="S21" s="31">
        <f>COUNTIFS('FY 26_qualification scenario'!$BI:$BI,DB!S$4,'FY 26_qualification scenario'!$I:$I,DB!$K21,'FY 26_qualification scenario'!$F:$F,DB!$L21,'FY 26_qualification scenario'!$M:$M,DB!$M21)</f>
        <v>0</v>
      </c>
    </row>
    <row r="22" spans="1:19">
      <c r="A22" s="211" t="s">
        <v>47</v>
      </c>
      <c r="B22" s="23" t="str">
        <f>IFERROR(VLOOKUP(A22,$L$5:$M$69,2,0),"-")</f>
        <v>North</v>
      </c>
      <c r="C22" s="24">
        <f>SUMIFS(N$5:N$69,$L$5:$L$69,$A22,$M$5:$M$69,$B22)</f>
        <v>74</v>
      </c>
      <c r="D22" s="24">
        <f>SUMIFS(O$5:O$69,$L$5:$L$69,$A22,$M$5:$M$69,$B22)</f>
        <v>3</v>
      </c>
      <c r="E22" s="24">
        <f>SUMIFS(P$5:P$69,$L$5:$L$69,$A22,$M$5:$M$69,$B22)</f>
        <v>1</v>
      </c>
      <c r="F22" s="24">
        <f>SUMIFS(Q$5:Q$69,$L$5:$L$69,$A22,$M$5:$M$69,$B22)</f>
        <v>0</v>
      </c>
      <c r="G22" s="24">
        <f>SUMIFS(R$5:R$69,$L$5:$L$69,$A22,$M$5:$M$69,$B22)</f>
        <v>0</v>
      </c>
      <c r="H22" s="24">
        <f>SUMIFS(S$5:S$69,$L$5:$L$69,$A22,$M$5:$M$69,$B22)</f>
        <v>0</v>
      </c>
      <c r="I22" s="1"/>
      <c r="J22" s="1"/>
      <c r="K22" s="211" t="s">
        <v>48</v>
      </c>
      <c r="L22" s="23" t="s">
        <v>12</v>
      </c>
      <c r="M22" s="23" t="s">
        <v>13</v>
      </c>
      <c r="N22" s="31">
        <f>COUNTIFS('FY 26_qualification scenario'!$I:$I,DB!$K22,'FY 26_qualification scenario'!$F:$F,DB!$L22,'FY 26_qualification scenario'!$M:$M,DB!$M22)</f>
        <v>2</v>
      </c>
      <c r="O22" s="31">
        <f>COUNTIFS('FY 26_qualification scenario'!$BI:$BI,DB!O$4,'FY 26_qualification scenario'!$I:$I,DB!$K22,'FY 26_qualification scenario'!$F:$F,DB!$L22,'FY 26_qualification scenario'!$M:$M,DB!$M22)</f>
        <v>0</v>
      </c>
      <c r="P22" s="31">
        <f>COUNTIFS('FY 26_qualification scenario'!$BI:$BI,DB!P$4,'FY 26_qualification scenario'!$I:$I,DB!$K22,'FY 26_qualification scenario'!$F:$F,DB!$L22,'FY 26_qualification scenario'!$M:$M,DB!$M22)</f>
        <v>0</v>
      </c>
      <c r="Q22" s="31">
        <f>COUNTIFS('FY 26_qualification scenario'!$BI:$BI,DB!Q$4,'FY 26_qualification scenario'!$I:$I,DB!$K22,'FY 26_qualification scenario'!$F:$F,DB!$L22,'FY 26_qualification scenario'!$M:$M,DB!$M22)</f>
        <v>0</v>
      </c>
      <c r="R22" s="31">
        <f>COUNTIFS('FY 26_qualification scenario'!$BI:$BI,DB!R$4,'FY 26_qualification scenario'!$I:$I,DB!$K22,'FY 26_qualification scenario'!$F:$F,DB!$L22,'FY 26_qualification scenario'!$M:$M,DB!$M22)</f>
        <v>0</v>
      </c>
      <c r="S22" s="31">
        <f>COUNTIFS('FY 26_qualification scenario'!$BI:$BI,DB!S$4,'FY 26_qualification scenario'!$I:$I,DB!$K22,'FY 26_qualification scenario'!$F:$F,DB!$L22,'FY 26_qualification scenario'!$M:$M,DB!$M22)</f>
        <v>0</v>
      </c>
    </row>
    <row r="23" spans="1:19">
      <c r="A23" s="211" t="s">
        <v>20</v>
      </c>
      <c r="B23" s="23" t="str">
        <f>IFERROR(VLOOKUP(A23,$L$5:$M$69,2,0),"-")</f>
        <v>West</v>
      </c>
      <c r="C23" s="24">
        <f>SUMIFS(N$5:N$69,$L$5:$L$69,$A23,$M$5:$M$69,$B23)</f>
        <v>2</v>
      </c>
      <c r="D23" s="24">
        <f>SUMIFS(O$5:O$69,$L$5:$L$69,$A23,$M$5:$M$69,$B23)</f>
        <v>0</v>
      </c>
      <c r="E23" s="24">
        <f>SUMIFS(P$5:P$69,$L$5:$L$69,$A23,$M$5:$M$69,$B23)</f>
        <v>0</v>
      </c>
      <c r="F23" s="24">
        <f>SUMIFS(Q$5:Q$69,$L$5:$L$69,$A23,$M$5:$M$69,$B23)</f>
        <v>0</v>
      </c>
      <c r="G23" s="24">
        <f>SUMIFS(R$5:R$69,$L$5:$L$69,$A23,$M$5:$M$69,$B23)</f>
        <v>0</v>
      </c>
      <c r="H23" s="24">
        <f>SUMIFS(S$5:S$69,$L$5:$L$69,$A23,$M$5:$M$69,$B23)</f>
        <v>0</v>
      </c>
      <c r="I23" s="1"/>
      <c r="J23" s="1"/>
      <c r="K23" s="211" t="s">
        <v>49</v>
      </c>
      <c r="L23" s="23" t="s">
        <v>26</v>
      </c>
      <c r="M23" s="23" t="s">
        <v>17</v>
      </c>
      <c r="N23" s="31">
        <f>COUNTIFS('FY 26_qualification scenario'!$I:$I,DB!$K23,'FY 26_qualification scenario'!$F:$F,DB!$L23,'FY 26_qualification scenario'!$M:$M,DB!$M23)</f>
        <v>12</v>
      </c>
      <c r="O23" s="31">
        <f>COUNTIFS('FY 26_qualification scenario'!$BI:$BI,DB!O$4,'FY 26_qualification scenario'!$I:$I,DB!$K23,'FY 26_qualification scenario'!$F:$F,DB!$L23,'FY 26_qualification scenario'!$M:$M,DB!$M23)</f>
        <v>0</v>
      </c>
      <c r="P23" s="31">
        <f>COUNTIFS('FY 26_qualification scenario'!$BI:$BI,DB!P$4,'FY 26_qualification scenario'!$I:$I,DB!$K23,'FY 26_qualification scenario'!$F:$F,DB!$L23,'FY 26_qualification scenario'!$M:$M,DB!$M23)</f>
        <v>0</v>
      </c>
      <c r="Q23" s="31">
        <f>COUNTIFS('FY 26_qualification scenario'!$BI:$BI,DB!Q$4,'FY 26_qualification scenario'!$I:$I,DB!$K23,'FY 26_qualification scenario'!$F:$F,DB!$L23,'FY 26_qualification scenario'!$M:$M,DB!$M23)</f>
        <v>0</v>
      </c>
      <c r="R23" s="31">
        <f>COUNTIFS('FY 26_qualification scenario'!$BI:$BI,DB!R$4,'FY 26_qualification scenario'!$I:$I,DB!$K23,'FY 26_qualification scenario'!$F:$F,DB!$L23,'FY 26_qualification scenario'!$M:$M,DB!$M23)</f>
        <v>0</v>
      </c>
      <c r="S23" s="31">
        <f>COUNTIFS('FY 26_qualification scenario'!$BI:$BI,DB!S$4,'FY 26_qualification scenario'!$I:$I,DB!$K23,'FY 26_qualification scenario'!$F:$F,DB!$L23,'FY 26_qualification scenario'!$M:$M,DB!$M23)</f>
        <v>0</v>
      </c>
    </row>
    <row r="24" spans="1:19">
      <c r="A24" s="261" t="s">
        <v>50</v>
      </c>
      <c r="B24" s="261"/>
      <c r="C24" s="213">
        <f>SUM(C5:C23)</f>
        <v>1745</v>
      </c>
      <c r="D24" s="213">
        <f>SUM(D5:D23)</f>
        <v>50</v>
      </c>
      <c r="E24" s="213">
        <f>SUM(E5:E23)</f>
        <v>59</v>
      </c>
      <c r="F24" s="213">
        <f>SUM(F5:F23)</f>
        <v>25</v>
      </c>
      <c r="G24" s="213">
        <f>SUM(G5:G23)</f>
        <v>41</v>
      </c>
      <c r="H24" s="213">
        <f>SUM(H5:H23)</f>
        <v>9</v>
      </c>
      <c r="I24" s="1"/>
      <c r="J24" s="1"/>
      <c r="K24" s="211" t="s">
        <v>51</v>
      </c>
      <c r="L24" s="23" t="s">
        <v>28</v>
      </c>
      <c r="M24" s="23" t="s">
        <v>13</v>
      </c>
      <c r="N24" s="31">
        <f>COUNTIFS('FY 26_qualification scenario'!$I:$I,DB!$K24,'FY 26_qualification scenario'!$F:$F,DB!$L24,'FY 26_qualification scenario'!$M:$M,DB!$M24)</f>
        <v>23</v>
      </c>
      <c r="O24" s="31">
        <f>COUNTIFS('FY 26_qualification scenario'!$BI:$BI,DB!O$4,'FY 26_qualification scenario'!$I:$I,DB!$K24,'FY 26_qualification scenario'!$F:$F,DB!$L24,'FY 26_qualification scenario'!$M:$M,DB!$M24)</f>
        <v>3</v>
      </c>
      <c r="P24" s="31">
        <f>COUNTIFS('FY 26_qualification scenario'!$BI:$BI,DB!P$4,'FY 26_qualification scenario'!$I:$I,DB!$K24,'FY 26_qualification scenario'!$F:$F,DB!$L24,'FY 26_qualification scenario'!$M:$M,DB!$M24)</f>
        <v>1</v>
      </c>
      <c r="Q24" s="31">
        <f>COUNTIFS('FY 26_qualification scenario'!$BI:$BI,DB!Q$4,'FY 26_qualification scenario'!$I:$I,DB!$K24,'FY 26_qualification scenario'!$F:$F,DB!$L24,'FY 26_qualification scenario'!$M:$M,DB!$M24)</f>
        <v>0</v>
      </c>
      <c r="R24" s="31">
        <f>COUNTIFS('FY 26_qualification scenario'!$BI:$BI,DB!R$4,'FY 26_qualification scenario'!$I:$I,DB!$K24,'FY 26_qualification scenario'!$F:$F,DB!$L24,'FY 26_qualification scenario'!$M:$M,DB!$M24)</f>
        <v>0</v>
      </c>
      <c r="S24" s="31">
        <f>COUNTIFS('FY 26_qualification scenario'!$BI:$BI,DB!S$4,'FY 26_qualification scenario'!$I:$I,DB!$K24,'FY 26_qualification scenario'!$F:$F,DB!$L24,'FY 26_qualification scenario'!$M:$M,DB!$M24)</f>
        <v>1</v>
      </c>
    </row>
    <row r="25" spans="1:19">
      <c r="A25" s="1"/>
      <c r="B25" s="1"/>
      <c r="C25" s="1"/>
      <c r="D25" s="1"/>
      <c r="E25" s="1"/>
      <c r="F25" s="1"/>
      <c r="G25" s="1"/>
      <c r="H25" s="1"/>
      <c r="I25" s="1"/>
      <c r="J25" s="1"/>
      <c r="K25" s="211" t="s">
        <v>52</v>
      </c>
      <c r="L25" s="23" t="s">
        <v>29</v>
      </c>
      <c r="M25" s="23" t="s">
        <v>17</v>
      </c>
      <c r="N25" s="31">
        <f>COUNTIFS('FY 26_qualification scenario'!$I:$I,DB!$K25,'FY 26_qualification scenario'!$F:$F,DB!$L25,'FY 26_qualification scenario'!$M:$M,DB!$M25)</f>
        <v>23</v>
      </c>
      <c r="O25" s="31">
        <f>COUNTIFS('FY 26_qualification scenario'!$BI:$BI,DB!O$4,'FY 26_qualification scenario'!$I:$I,DB!$K25,'FY 26_qualification scenario'!$F:$F,DB!$L25,'FY 26_qualification scenario'!$M:$M,DB!$M25)</f>
        <v>1</v>
      </c>
      <c r="P25" s="31">
        <f>COUNTIFS('FY 26_qualification scenario'!$BI:$BI,DB!P$4,'FY 26_qualification scenario'!$I:$I,DB!$K25,'FY 26_qualification scenario'!$F:$F,DB!$L25,'FY 26_qualification scenario'!$M:$M,DB!$M25)</f>
        <v>0</v>
      </c>
      <c r="Q25" s="31">
        <f>COUNTIFS('FY 26_qualification scenario'!$BI:$BI,DB!Q$4,'FY 26_qualification scenario'!$I:$I,DB!$K25,'FY 26_qualification scenario'!$F:$F,DB!$L25,'FY 26_qualification scenario'!$M:$M,DB!$M25)</f>
        <v>0</v>
      </c>
      <c r="R25" s="31">
        <f>COUNTIFS('FY 26_qualification scenario'!$BI:$BI,DB!R$4,'FY 26_qualification scenario'!$I:$I,DB!$K25,'FY 26_qualification scenario'!$F:$F,DB!$L25,'FY 26_qualification scenario'!$M:$M,DB!$M25)</f>
        <v>0</v>
      </c>
      <c r="S25" s="31">
        <f>COUNTIFS('FY 26_qualification scenario'!$BI:$BI,DB!S$4,'FY 26_qualification scenario'!$I:$I,DB!$K25,'FY 26_qualification scenario'!$F:$F,DB!$L25,'FY 26_qualification scenario'!$M:$M,DB!$M25)</f>
        <v>0</v>
      </c>
    </row>
    <row r="26" spans="1:19">
      <c r="A26" s="1"/>
      <c r="B26" s="1"/>
      <c r="C26" s="1"/>
      <c r="D26" s="1"/>
      <c r="E26" s="1"/>
      <c r="F26" s="1"/>
      <c r="G26" s="1"/>
      <c r="H26" s="1"/>
      <c r="I26" s="1"/>
      <c r="J26" s="1"/>
      <c r="K26" s="211" t="s">
        <v>53</v>
      </c>
      <c r="L26" s="23" t="s">
        <v>24</v>
      </c>
      <c r="M26" s="23" t="s">
        <v>13</v>
      </c>
      <c r="N26" s="31">
        <f>COUNTIFS('FY 26_qualification scenario'!$I:$I,DB!$K26,'FY 26_qualification scenario'!$F:$F,DB!$L26,'FY 26_qualification scenario'!$M:$M,DB!$M26)</f>
        <v>23</v>
      </c>
      <c r="O26" s="31">
        <f>COUNTIFS('FY 26_qualification scenario'!$BI:$BI,DB!O$4,'FY 26_qualification scenario'!$I:$I,DB!$K26,'FY 26_qualification scenario'!$F:$F,DB!$L26,'FY 26_qualification scenario'!$M:$M,DB!$M26)</f>
        <v>0</v>
      </c>
      <c r="P26" s="31">
        <f>COUNTIFS('FY 26_qualification scenario'!$BI:$BI,DB!P$4,'FY 26_qualification scenario'!$I:$I,DB!$K26,'FY 26_qualification scenario'!$F:$F,DB!$L26,'FY 26_qualification scenario'!$M:$M,DB!$M26)</f>
        <v>0</v>
      </c>
      <c r="Q26" s="31">
        <f>COUNTIFS('FY 26_qualification scenario'!$BI:$BI,DB!Q$4,'FY 26_qualification scenario'!$I:$I,DB!$K26,'FY 26_qualification scenario'!$F:$F,DB!$L26,'FY 26_qualification scenario'!$M:$M,DB!$M26)</f>
        <v>0</v>
      </c>
      <c r="R26" s="31">
        <f>COUNTIFS('FY 26_qualification scenario'!$BI:$BI,DB!R$4,'FY 26_qualification scenario'!$I:$I,DB!$K26,'FY 26_qualification scenario'!$F:$F,DB!$L26,'FY 26_qualification scenario'!$M:$M,DB!$M26)</f>
        <v>0</v>
      </c>
      <c r="S26" s="31">
        <f>COUNTIFS('FY 26_qualification scenario'!$BI:$BI,DB!S$4,'FY 26_qualification scenario'!$I:$I,DB!$K26,'FY 26_qualification scenario'!$F:$F,DB!$L26,'FY 26_qualification scenario'!$M:$M,DB!$M26)</f>
        <v>0</v>
      </c>
    </row>
    <row r="27" spans="1:19">
      <c r="A27" s="1"/>
      <c r="B27" s="1"/>
      <c r="C27" s="1"/>
      <c r="D27" s="1"/>
      <c r="E27" s="1"/>
      <c r="F27" s="1"/>
      <c r="G27" s="1"/>
      <c r="H27" s="1"/>
      <c r="I27" s="1"/>
      <c r="J27" s="1"/>
      <c r="K27" s="211" t="s">
        <v>54</v>
      </c>
      <c r="L27" s="23" t="s">
        <v>10</v>
      </c>
      <c r="M27" s="23" t="s">
        <v>36</v>
      </c>
      <c r="N27" s="31">
        <f>COUNTIFS('FY 26_qualification scenario'!$I:$I,DB!$K27,'FY 26_qualification scenario'!$F:$F,DB!$L27,'FY 26_qualification scenario'!$M:$M,DB!$M27)</f>
        <v>4</v>
      </c>
      <c r="O27" s="31">
        <f>COUNTIFS('FY 26_qualification scenario'!$BI:$BI,DB!O$4,'FY 26_qualification scenario'!$I:$I,DB!$K27,'FY 26_qualification scenario'!$F:$F,DB!$L27,'FY 26_qualification scenario'!$M:$M,DB!$M27)</f>
        <v>0</v>
      </c>
      <c r="P27" s="31">
        <f>COUNTIFS('FY 26_qualification scenario'!$BI:$BI,DB!P$4,'FY 26_qualification scenario'!$I:$I,DB!$K27,'FY 26_qualification scenario'!$F:$F,DB!$L27,'FY 26_qualification scenario'!$M:$M,DB!$M27)</f>
        <v>0</v>
      </c>
      <c r="Q27" s="31">
        <f>COUNTIFS('FY 26_qualification scenario'!$BI:$BI,DB!Q$4,'FY 26_qualification scenario'!$I:$I,DB!$K27,'FY 26_qualification scenario'!$F:$F,DB!$L27,'FY 26_qualification scenario'!$M:$M,DB!$M27)</f>
        <v>0</v>
      </c>
      <c r="R27" s="31">
        <f>COUNTIFS('FY 26_qualification scenario'!$BI:$BI,DB!R$4,'FY 26_qualification scenario'!$I:$I,DB!$K27,'FY 26_qualification scenario'!$F:$F,DB!$L27,'FY 26_qualification scenario'!$M:$M,DB!$M27)</f>
        <v>0</v>
      </c>
      <c r="S27" s="31">
        <f>COUNTIFS('FY 26_qualification scenario'!$BI:$BI,DB!S$4,'FY 26_qualification scenario'!$I:$I,DB!$K27,'FY 26_qualification scenario'!$F:$F,DB!$L27,'FY 26_qualification scenario'!$M:$M,DB!$M27)</f>
        <v>0</v>
      </c>
    </row>
    <row r="28" spans="1:19">
      <c r="A28" s="1"/>
      <c r="B28" s="1"/>
      <c r="C28" s="1"/>
      <c r="D28" s="1"/>
      <c r="E28" s="1"/>
      <c r="F28" s="1"/>
      <c r="G28" s="1"/>
      <c r="H28" s="1"/>
      <c r="I28" s="1"/>
      <c r="J28" s="1"/>
      <c r="K28" s="211" t="s">
        <v>55</v>
      </c>
      <c r="L28" s="23" t="s">
        <v>24</v>
      </c>
      <c r="M28" s="23" t="s">
        <v>13</v>
      </c>
      <c r="N28" s="31">
        <f>COUNTIFS('FY 26_qualification scenario'!$I:$I,DB!$K28,'FY 26_qualification scenario'!$F:$F,DB!$L28,'FY 26_qualification scenario'!$M:$M,DB!$M28)</f>
        <v>42</v>
      </c>
      <c r="O28" s="31">
        <f>COUNTIFS('FY 26_qualification scenario'!$BI:$BI,DB!O$4,'FY 26_qualification scenario'!$I:$I,DB!$K28,'FY 26_qualification scenario'!$F:$F,DB!$L28,'FY 26_qualification scenario'!$M:$M,DB!$M28)</f>
        <v>4</v>
      </c>
      <c r="P28" s="31">
        <f>COUNTIFS('FY 26_qualification scenario'!$BI:$BI,DB!P$4,'FY 26_qualification scenario'!$I:$I,DB!$K28,'FY 26_qualification scenario'!$F:$F,DB!$L28,'FY 26_qualification scenario'!$M:$M,DB!$M28)</f>
        <v>4</v>
      </c>
      <c r="Q28" s="31">
        <f>COUNTIFS('FY 26_qualification scenario'!$BI:$BI,DB!Q$4,'FY 26_qualification scenario'!$I:$I,DB!$K28,'FY 26_qualification scenario'!$F:$F,DB!$L28,'FY 26_qualification scenario'!$M:$M,DB!$M28)</f>
        <v>1</v>
      </c>
      <c r="R28" s="31">
        <f>COUNTIFS('FY 26_qualification scenario'!$BI:$BI,DB!R$4,'FY 26_qualification scenario'!$I:$I,DB!$K28,'FY 26_qualification scenario'!$F:$F,DB!$L28,'FY 26_qualification scenario'!$M:$M,DB!$M28)</f>
        <v>1</v>
      </c>
      <c r="S28" s="31">
        <f>COUNTIFS('FY 26_qualification scenario'!$BI:$BI,DB!S$4,'FY 26_qualification scenario'!$I:$I,DB!$K28,'FY 26_qualification scenario'!$F:$F,DB!$L28,'FY 26_qualification scenario'!$M:$M,DB!$M28)</f>
        <v>0</v>
      </c>
    </row>
    <row r="29" spans="1:19">
      <c r="A29" s="1"/>
      <c r="B29" s="1"/>
      <c r="C29" s="1"/>
      <c r="D29" s="1"/>
      <c r="E29" s="1"/>
      <c r="F29" s="1"/>
      <c r="G29" s="1"/>
      <c r="H29" s="1"/>
      <c r="I29" s="1"/>
      <c r="J29" s="1"/>
      <c r="K29" s="211" t="s">
        <v>56</v>
      </c>
      <c r="L29" s="23" t="s">
        <v>16</v>
      </c>
      <c r="M29" s="23" t="s">
        <v>17</v>
      </c>
      <c r="N29" s="31">
        <f>COUNTIFS('FY 26_qualification scenario'!$I:$I,DB!$K29,'FY 26_qualification scenario'!$F:$F,DB!$L29,'FY 26_qualification scenario'!$M:$M,DB!$M29)</f>
        <v>5</v>
      </c>
      <c r="O29" s="31">
        <f>COUNTIFS('FY 26_qualification scenario'!$BI:$BI,DB!O$4,'FY 26_qualification scenario'!$I:$I,DB!$K29,'FY 26_qualification scenario'!$F:$F,DB!$L29,'FY 26_qualification scenario'!$M:$M,DB!$M29)</f>
        <v>0</v>
      </c>
      <c r="P29" s="31">
        <f>COUNTIFS('FY 26_qualification scenario'!$BI:$BI,DB!P$4,'FY 26_qualification scenario'!$I:$I,DB!$K29,'FY 26_qualification scenario'!$F:$F,DB!$L29,'FY 26_qualification scenario'!$M:$M,DB!$M29)</f>
        <v>0</v>
      </c>
      <c r="Q29" s="31">
        <f>COUNTIFS('FY 26_qualification scenario'!$BI:$BI,DB!Q$4,'FY 26_qualification scenario'!$I:$I,DB!$K29,'FY 26_qualification scenario'!$F:$F,DB!$L29,'FY 26_qualification scenario'!$M:$M,DB!$M29)</f>
        <v>0</v>
      </c>
      <c r="R29" s="31">
        <f>COUNTIFS('FY 26_qualification scenario'!$BI:$BI,DB!R$4,'FY 26_qualification scenario'!$I:$I,DB!$K29,'FY 26_qualification scenario'!$F:$F,DB!$L29,'FY 26_qualification scenario'!$M:$M,DB!$M29)</f>
        <v>0</v>
      </c>
      <c r="S29" s="31">
        <f>COUNTIFS('FY 26_qualification scenario'!$BI:$BI,DB!S$4,'FY 26_qualification scenario'!$I:$I,DB!$K29,'FY 26_qualification scenario'!$F:$F,DB!$L29,'FY 26_qualification scenario'!$M:$M,DB!$M29)</f>
        <v>0</v>
      </c>
    </row>
    <row r="30" spans="1:19">
      <c r="A30" s="1"/>
      <c r="B30" s="1"/>
      <c r="C30" s="1"/>
      <c r="D30" s="1"/>
      <c r="E30" s="1"/>
      <c r="F30" s="1"/>
      <c r="G30" s="1"/>
      <c r="H30" s="1"/>
      <c r="I30" s="1"/>
      <c r="J30" s="1"/>
      <c r="K30" s="211" t="s">
        <v>57</v>
      </c>
      <c r="L30" s="23" t="s">
        <v>16</v>
      </c>
      <c r="M30" s="23" t="s">
        <v>17</v>
      </c>
      <c r="N30" s="31">
        <f>COUNTIFS('FY 26_qualification scenario'!$I:$I,DB!$K30,'FY 26_qualification scenario'!$F:$F,DB!$L30,'FY 26_qualification scenario'!$M:$M,DB!$M30)</f>
        <v>25</v>
      </c>
      <c r="O30" s="31">
        <f>COUNTIFS('FY 26_qualification scenario'!$BI:$BI,DB!O$4,'FY 26_qualification scenario'!$I:$I,DB!$K30,'FY 26_qualification scenario'!$F:$F,DB!$L30,'FY 26_qualification scenario'!$M:$M,DB!$M30)</f>
        <v>1</v>
      </c>
      <c r="P30" s="31">
        <f>COUNTIFS('FY 26_qualification scenario'!$BI:$BI,DB!P$4,'FY 26_qualification scenario'!$I:$I,DB!$K30,'FY 26_qualification scenario'!$F:$F,DB!$L30,'FY 26_qualification scenario'!$M:$M,DB!$M30)</f>
        <v>0</v>
      </c>
      <c r="Q30" s="31">
        <f>COUNTIFS('FY 26_qualification scenario'!$BI:$BI,DB!Q$4,'FY 26_qualification scenario'!$I:$I,DB!$K30,'FY 26_qualification scenario'!$F:$F,DB!$L30,'FY 26_qualification scenario'!$M:$M,DB!$M30)</f>
        <v>0</v>
      </c>
      <c r="R30" s="31">
        <f>COUNTIFS('FY 26_qualification scenario'!$BI:$BI,DB!R$4,'FY 26_qualification scenario'!$I:$I,DB!$K30,'FY 26_qualification scenario'!$F:$F,DB!$L30,'FY 26_qualification scenario'!$M:$M,DB!$M30)</f>
        <v>0</v>
      </c>
      <c r="S30" s="31">
        <f>COUNTIFS('FY 26_qualification scenario'!$BI:$BI,DB!S$4,'FY 26_qualification scenario'!$I:$I,DB!$K30,'FY 26_qualification scenario'!$F:$F,DB!$L30,'FY 26_qualification scenario'!$M:$M,DB!$M30)</f>
        <v>0</v>
      </c>
    </row>
    <row r="31" spans="1:19">
      <c r="A31" s="1"/>
      <c r="B31" s="1"/>
      <c r="C31" s="1"/>
      <c r="D31" s="1"/>
      <c r="E31" s="1"/>
      <c r="F31" s="1"/>
      <c r="G31" s="1"/>
      <c r="H31" s="1"/>
      <c r="I31" s="1"/>
      <c r="J31" s="1"/>
      <c r="K31" s="211" t="s">
        <v>58</v>
      </c>
      <c r="L31" s="23" t="s">
        <v>16</v>
      </c>
      <c r="M31" s="23" t="s">
        <v>17</v>
      </c>
      <c r="N31" s="31">
        <f>COUNTIFS('FY 26_qualification scenario'!$I:$I,DB!$K31,'FY 26_qualification scenario'!$F:$F,DB!$L31,'FY 26_qualification scenario'!$M:$M,DB!$M31)</f>
        <v>0</v>
      </c>
      <c r="O31" s="31">
        <f>COUNTIFS('FY 26_qualification scenario'!$BI:$BI,DB!O$4,'FY 26_qualification scenario'!$I:$I,DB!$K31,'FY 26_qualification scenario'!$F:$F,DB!$L31,'FY 26_qualification scenario'!$M:$M,DB!$M31)</f>
        <v>0</v>
      </c>
      <c r="P31" s="31">
        <f>COUNTIFS('FY 26_qualification scenario'!$BI:$BI,DB!P$4,'FY 26_qualification scenario'!$I:$I,DB!$K31,'FY 26_qualification scenario'!$F:$F,DB!$L31,'FY 26_qualification scenario'!$M:$M,DB!$M31)</f>
        <v>0</v>
      </c>
      <c r="Q31" s="31">
        <f>COUNTIFS('FY 26_qualification scenario'!$BI:$BI,DB!Q$4,'FY 26_qualification scenario'!$I:$I,DB!$K31,'FY 26_qualification scenario'!$F:$F,DB!$L31,'FY 26_qualification scenario'!$M:$M,DB!$M31)</f>
        <v>0</v>
      </c>
      <c r="R31" s="31">
        <f>COUNTIFS('FY 26_qualification scenario'!$BI:$BI,DB!R$4,'FY 26_qualification scenario'!$I:$I,DB!$K31,'FY 26_qualification scenario'!$F:$F,DB!$L31,'FY 26_qualification scenario'!$M:$M,DB!$M31)</f>
        <v>0</v>
      </c>
      <c r="S31" s="31">
        <f>COUNTIFS('FY 26_qualification scenario'!$BI:$BI,DB!S$4,'FY 26_qualification scenario'!$I:$I,DB!$K31,'FY 26_qualification scenario'!$F:$F,DB!$L31,'FY 26_qualification scenario'!$M:$M,DB!$M31)</f>
        <v>0</v>
      </c>
    </row>
    <row r="32" spans="1:19">
      <c r="A32" s="1"/>
      <c r="B32" s="1"/>
      <c r="C32" s="1"/>
      <c r="D32" s="1"/>
      <c r="E32" s="1"/>
      <c r="F32" s="1"/>
      <c r="G32" s="1"/>
      <c r="H32" s="1"/>
      <c r="I32" s="1"/>
      <c r="J32" s="1"/>
      <c r="K32" s="211" t="s">
        <v>59</v>
      </c>
      <c r="L32" s="23" t="s">
        <v>10</v>
      </c>
      <c r="M32" s="23" t="s">
        <v>36</v>
      </c>
      <c r="N32" s="31">
        <f>COUNTIFS('FY 26_qualification scenario'!$I:$I,DB!$K32,'FY 26_qualification scenario'!$F:$F,DB!$L32,'FY 26_qualification scenario'!$M:$M,DB!$M32)</f>
        <v>18</v>
      </c>
      <c r="O32" s="31">
        <f>COUNTIFS('FY 26_qualification scenario'!$BI:$BI,DB!O$4,'FY 26_qualification scenario'!$I:$I,DB!$K32,'FY 26_qualification scenario'!$F:$F,DB!$L32,'FY 26_qualification scenario'!$M:$M,DB!$M32)</f>
        <v>0</v>
      </c>
      <c r="P32" s="31">
        <f>COUNTIFS('FY 26_qualification scenario'!$BI:$BI,DB!P$4,'FY 26_qualification scenario'!$I:$I,DB!$K32,'FY 26_qualification scenario'!$F:$F,DB!$L32,'FY 26_qualification scenario'!$M:$M,DB!$M32)</f>
        <v>0</v>
      </c>
      <c r="Q32" s="31">
        <f>COUNTIFS('FY 26_qualification scenario'!$BI:$BI,DB!Q$4,'FY 26_qualification scenario'!$I:$I,DB!$K32,'FY 26_qualification scenario'!$F:$F,DB!$L32,'FY 26_qualification scenario'!$M:$M,DB!$M32)</f>
        <v>0</v>
      </c>
      <c r="R32" s="31">
        <f>COUNTIFS('FY 26_qualification scenario'!$BI:$BI,DB!R$4,'FY 26_qualification scenario'!$I:$I,DB!$K32,'FY 26_qualification scenario'!$F:$F,DB!$L32,'FY 26_qualification scenario'!$M:$M,DB!$M32)</f>
        <v>0</v>
      </c>
      <c r="S32" s="31">
        <f>COUNTIFS('FY 26_qualification scenario'!$BI:$BI,DB!S$4,'FY 26_qualification scenario'!$I:$I,DB!$K32,'FY 26_qualification scenario'!$F:$F,DB!$L32,'FY 26_qualification scenario'!$M:$M,DB!$M32)</f>
        <v>0</v>
      </c>
    </row>
    <row r="33" spans="1:19">
      <c r="A33" s="1"/>
      <c r="B33" s="1"/>
      <c r="C33" s="1"/>
      <c r="D33" s="1"/>
      <c r="E33" s="1"/>
      <c r="F33" s="1"/>
      <c r="G33" s="1"/>
      <c r="H33" s="1"/>
      <c r="I33" s="1"/>
      <c r="J33" s="1"/>
      <c r="K33" s="211" t="s">
        <v>60</v>
      </c>
      <c r="L33" s="23" t="s">
        <v>39</v>
      </c>
      <c r="M33" s="23" t="s">
        <v>13</v>
      </c>
      <c r="N33" s="31">
        <f>COUNTIFS('FY 26_qualification scenario'!$I:$I,DB!$K33,'FY 26_qualification scenario'!$F:$F,DB!$L33,'FY 26_qualification scenario'!$M:$M,DB!$M33)</f>
        <v>31</v>
      </c>
      <c r="O33" s="31">
        <f>COUNTIFS('FY 26_qualification scenario'!$BI:$BI,DB!O$4,'FY 26_qualification scenario'!$I:$I,DB!$K33,'FY 26_qualification scenario'!$F:$F,DB!$L33,'FY 26_qualification scenario'!$M:$M,DB!$M33)</f>
        <v>1</v>
      </c>
      <c r="P33" s="31">
        <f>COUNTIFS('FY 26_qualification scenario'!$BI:$BI,DB!P$4,'FY 26_qualification scenario'!$I:$I,DB!$K33,'FY 26_qualification scenario'!$F:$F,DB!$L33,'FY 26_qualification scenario'!$M:$M,DB!$M33)</f>
        <v>1</v>
      </c>
      <c r="Q33" s="31">
        <f>COUNTIFS('FY 26_qualification scenario'!$BI:$BI,DB!Q$4,'FY 26_qualification scenario'!$I:$I,DB!$K33,'FY 26_qualification scenario'!$F:$F,DB!$L33,'FY 26_qualification scenario'!$M:$M,DB!$M33)</f>
        <v>0</v>
      </c>
      <c r="R33" s="31">
        <f>COUNTIFS('FY 26_qualification scenario'!$BI:$BI,DB!R$4,'FY 26_qualification scenario'!$I:$I,DB!$K33,'FY 26_qualification scenario'!$F:$F,DB!$L33,'FY 26_qualification scenario'!$M:$M,DB!$M33)</f>
        <v>0</v>
      </c>
      <c r="S33" s="31">
        <f>COUNTIFS('FY 26_qualification scenario'!$BI:$BI,DB!S$4,'FY 26_qualification scenario'!$I:$I,DB!$K33,'FY 26_qualification scenario'!$F:$F,DB!$L33,'FY 26_qualification scenario'!$M:$M,DB!$M33)</f>
        <v>0</v>
      </c>
    </row>
    <row r="34" spans="1:19">
      <c r="A34" s="1"/>
      <c r="B34" s="1"/>
      <c r="C34" s="1"/>
      <c r="D34" s="1"/>
      <c r="E34" s="1"/>
      <c r="F34" s="1"/>
      <c r="G34" s="1"/>
      <c r="H34" s="1"/>
      <c r="I34" s="1"/>
      <c r="J34" s="1"/>
      <c r="K34" s="211" t="s">
        <v>61</v>
      </c>
      <c r="L34" s="23" t="s">
        <v>41</v>
      </c>
      <c r="M34" s="23" t="s">
        <v>13</v>
      </c>
      <c r="N34" s="31">
        <f>COUNTIFS('FY 26_qualification scenario'!$I:$I,DB!$K34,'FY 26_qualification scenario'!$F:$F,DB!$L34,'FY 26_qualification scenario'!$M:$M,DB!$M34)</f>
        <v>79</v>
      </c>
      <c r="O34" s="31">
        <f>COUNTIFS('FY 26_qualification scenario'!$BI:$BI,DB!O$4,'FY 26_qualification scenario'!$I:$I,DB!$K34,'FY 26_qualification scenario'!$F:$F,DB!$L34,'FY 26_qualification scenario'!$M:$M,DB!$M34)</f>
        <v>3</v>
      </c>
      <c r="P34" s="31">
        <f>COUNTIFS('FY 26_qualification scenario'!$BI:$BI,DB!P$4,'FY 26_qualification scenario'!$I:$I,DB!$K34,'FY 26_qualification scenario'!$F:$F,DB!$L34,'FY 26_qualification scenario'!$M:$M,DB!$M34)</f>
        <v>2</v>
      </c>
      <c r="Q34" s="31">
        <f>COUNTIFS('FY 26_qualification scenario'!$BI:$BI,DB!Q$4,'FY 26_qualification scenario'!$I:$I,DB!$K34,'FY 26_qualification scenario'!$F:$F,DB!$L34,'FY 26_qualification scenario'!$M:$M,DB!$M34)</f>
        <v>2</v>
      </c>
      <c r="R34" s="31">
        <f>COUNTIFS('FY 26_qualification scenario'!$BI:$BI,DB!R$4,'FY 26_qualification scenario'!$I:$I,DB!$K34,'FY 26_qualification scenario'!$F:$F,DB!$L34,'FY 26_qualification scenario'!$M:$M,DB!$M34)</f>
        <v>1</v>
      </c>
      <c r="S34" s="31">
        <f>COUNTIFS('FY 26_qualification scenario'!$BI:$BI,DB!S$4,'FY 26_qualification scenario'!$I:$I,DB!$K34,'FY 26_qualification scenario'!$F:$F,DB!$L34,'FY 26_qualification scenario'!$M:$M,DB!$M34)</f>
        <v>1</v>
      </c>
    </row>
    <row r="35" spans="1:19">
      <c r="A35" s="1"/>
      <c r="B35" s="1"/>
      <c r="C35" s="1"/>
      <c r="D35" s="1"/>
      <c r="E35" s="1"/>
      <c r="F35" s="1"/>
      <c r="G35" s="1"/>
      <c r="H35" s="1"/>
      <c r="I35" s="1"/>
      <c r="J35" s="1"/>
      <c r="K35" s="211" t="s">
        <v>62</v>
      </c>
      <c r="L35" s="23" t="s">
        <v>26</v>
      </c>
      <c r="M35" s="23" t="s">
        <v>17</v>
      </c>
      <c r="N35" s="31">
        <f>COUNTIFS('FY 26_qualification scenario'!$I:$I,DB!$K35,'FY 26_qualification scenario'!$F:$F,DB!$L35,'FY 26_qualification scenario'!$M:$M,DB!$M35)</f>
        <v>18</v>
      </c>
      <c r="O35" s="31">
        <f>COUNTIFS('FY 26_qualification scenario'!$BI:$BI,DB!O$4,'FY 26_qualification scenario'!$I:$I,DB!$K35,'FY 26_qualification scenario'!$F:$F,DB!$L35,'FY 26_qualification scenario'!$M:$M,DB!$M35)</f>
        <v>0</v>
      </c>
      <c r="P35" s="31">
        <f>COUNTIFS('FY 26_qualification scenario'!$BI:$BI,DB!P$4,'FY 26_qualification scenario'!$I:$I,DB!$K35,'FY 26_qualification scenario'!$F:$F,DB!$L35,'FY 26_qualification scenario'!$M:$M,DB!$M35)</f>
        <v>0</v>
      </c>
      <c r="Q35" s="31">
        <f>COUNTIFS('FY 26_qualification scenario'!$BI:$BI,DB!Q$4,'FY 26_qualification scenario'!$I:$I,DB!$K35,'FY 26_qualification scenario'!$F:$F,DB!$L35,'FY 26_qualification scenario'!$M:$M,DB!$M35)</f>
        <v>0</v>
      </c>
      <c r="R35" s="31">
        <f>COUNTIFS('FY 26_qualification scenario'!$BI:$BI,DB!R$4,'FY 26_qualification scenario'!$I:$I,DB!$K35,'FY 26_qualification scenario'!$F:$F,DB!$L35,'FY 26_qualification scenario'!$M:$M,DB!$M35)</f>
        <v>0</v>
      </c>
      <c r="S35" s="31">
        <f>COUNTIFS('FY 26_qualification scenario'!$BI:$BI,DB!S$4,'FY 26_qualification scenario'!$I:$I,DB!$K35,'FY 26_qualification scenario'!$F:$F,DB!$L35,'FY 26_qualification scenario'!$M:$M,DB!$M35)</f>
        <v>0</v>
      </c>
    </row>
    <row r="36" spans="1:19">
      <c r="A36" s="1"/>
      <c r="B36" s="1"/>
      <c r="C36" s="1"/>
      <c r="D36" s="1"/>
      <c r="E36" s="1"/>
      <c r="F36" s="1"/>
      <c r="G36" s="1"/>
      <c r="H36" s="1"/>
      <c r="I36" s="1"/>
      <c r="J36" s="1"/>
      <c r="K36" s="211" t="s">
        <v>63</v>
      </c>
      <c r="L36" s="23" t="s">
        <v>29</v>
      </c>
      <c r="M36" s="23" t="s">
        <v>17</v>
      </c>
      <c r="N36" s="31">
        <f>COUNTIFS('FY 26_qualification scenario'!$I:$I,DB!$K36,'FY 26_qualification scenario'!$F:$F,DB!$L36,'FY 26_qualification scenario'!$M:$M,DB!$M36)</f>
        <v>14</v>
      </c>
      <c r="O36" s="31">
        <f>COUNTIFS('FY 26_qualification scenario'!$BI:$BI,DB!O$4,'FY 26_qualification scenario'!$I:$I,DB!$K36,'FY 26_qualification scenario'!$F:$F,DB!$L36,'FY 26_qualification scenario'!$M:$M,DB!$M36)</f>
        <v>0</v>
      </c>
      <c r="P36" s="31">
        <f>COUNTIFS('FY 26_qualification scenario'!$BI:$BI,DB!P$4,'FY 26_qualification scenario'!$I:$I,DB!$K36,'FY 26_qualification scenario'!$F:$F,DB!$L36,'FY 26_qualification scenario'!$M:$M,DB!$M36)</f>
        <v>0</v>
      </c>
      <c r="Q36" s="31">
        <f>COUNTIFS('FY 26_qualification scenario'!$BI:$BI,DB!Q$4,'FY 26_qualification scenario'!$I:$I,DB!$K36,'FY 26_qualification scenario'!$F:$F,DB!$L36,'FY 26_qualification scenario'!$M:$M,DB!$M36)</f>
        <v>0</v>
      </c>
      <c r="R36" s="31">
        <f>COUNTIFS('FY 26_qualification scenario'!$BI:$BI,DB!R$4,'FY 26_qualification scenario'!$I:$I,DB!$K36,'FY 26_qualification scenario'!$F:$F,DB!$L36,'FY 26_qualification scenario'!$M:$M,DB!$M36)</f>
        <v>0</v>
      </c>
      <c r="S36" s="31">
        <f>COUNTIFS('FY 26_qualification scenario'!$BI:$BI,DB!S$4,'FY 26_qualification scenario'!$I:$I,DB!$K36,'FY 26_qualification scenario'!$F:$F,DB!$L36,'FY 26_qualification scenario'!$M:$M,DB!$M36)</f>
        <v>0</v>
      </c>
    </row>
    <row r="37" spans="1:19">
      <c r="A37" s="1"/>
      <c r="B37" s="1"/>
      <c r="C37" s="1"/>
      <c r="D37" s="1"/>
      <c r="E37" s="1"/>
      <c r="F37" s="1"/>
      <c r="G37" s="1"/>
      <c r="H37" s="1"/>
      <c r="I37" s="1"/>
      <c r="J37" s="1"/>
      <c r="K37" s="211" t="s">
        <v>64</v>
      </c>
      <c r="L37" s="23" t="s">
        <v>43</v>
      </c>
      <c r="M37" s="23" t="s">
        <v>13</v>
      </c>
      <c r="N37" s="31">
        <f>COUNTIFS('FY 26_qualification scenario'!$I:$I,DB!$K37,'FY 26_qualification scenario'!$F:$F,DB!$L37,'FY 26_qualification scenario'!$M:$M,DB!$M37)</f>
        <v>14</v>
      </c>
      <c r="O37" s="31">
        <f>COUNTIFS('FY 26_qualification scenario'!$BI:$BI,DB!O$4,'FY 26_qualification scenario'!$I:$I,DB!$K37,'FY 26_qualification scenario'!$F:$F,DB!$L37,'FY 26_qualification scenario'!$M:$M,DB!$M37)</f>
        <v>0</v>
      </c>
      <c r="P37" s="31">
        <f>COUNTIFS('FY 26_qualification scenario'!$BI:$BI,DB!P$4,'FY 26_qualification scenario'!$I:$I,DB!$K37,'FY 26_qualification scenario'!$F:$F,DB!$L37,'FY 26_qualification scenario'!$M:$M,DB!$M37)</f>
        <v>0</v>
      </c>
      <c r="Q37" s="31">
        <f>COUNTIFS('FY 26_qualification scenario'!$BI:$BI,DB!Q$4,'FY 26_qualification scenario'!$I:$I,DB!$K37,'FY 26_qualification scenario'!$F:$F,DB!$L37,'FY 26_qualification scenario'!$M:$M,DB!$M37)</f>
        <v>0</v>
      </c>
      <c r="R37" s="31">
        <f>COUNTIFS('FY 26_qualification scenario'!$BI:$BI,DB!R$4,'FY 26_qualification scenario'!$I:$I,DB!$K37,'FY 26_qualification scenario'!$F:$F,DB!$L37,'FY 26_qualification scenario'!$M:$M,DB!$M37)</f>
        <v>0</v>
      </c>
      <c r="S37" s="31">
        <f>COUNTIFS('FY 26_qualification scenario'!$BI:$BI,DB!S$4,'FY 26_qualification scenario'!$I:$I,DB!$K37,'FY 26_qualification scenario'!$F:$F,DB!$L37,'FY 26_qualification scenario'!$M:$M,DB!$M37)</f>
        <v>0</v>
      </c>
    </row>
    <row r="38" spans="1:19">
      <c r="A38" s="1"/>
      <c r="B38" s="1"/>
      <c r="C38" s="1"/>
      <c r="D38" s="1"/>
      <c r="E38" s="1"/>
      <c r="F38" s="1"/>
      <c r="G38" s="1"/>
      <c r="H38" s="1"/>
      <c r="I38" s="1"/>
      <c r="J38" s="1"/>
      <c r="K38" s="211" t="s">
        <v>65</v>
      </c>
      <c r="L38" s="23" t="s">
        <v>26</v>
      </c>
      <c r="M38" s="23" t="s">
        <v>17</v>
      </c>
      <c r="N38" s="31">
        <f>COUNTIFS('FY 26_qualification scenario'!$I:$I,DB!$K38,'FY 26_qualification scenario'!$F:$F,DB!$L38,'FY 26_qualification scenario'!$M:$M,DB!$M38)</f>
        <v>38</v>
      </c>
      <c r="O38" s="31">
        <f>COUNTIFS('FY 26_qualification scenario'!$BI:$BI,DB!O$4,'FY 26_qualification scenario'!$I:$I,DB!$K38,'FY 26_qualification scenario'!$F:$F,DB!$L38,'FY 26_qualification scenario'!$M:$M,DB!$M38)</f>
        <v>0</v>
      </c>
      <c r="P38" s="31">
        <f>COUNTIFS('FY 26_qualification scenario'!$BI:$BI,DB!P$4,'FY 26_qualification scenario'!$I:$I,DB!$K38,'FY 26_qualification scenario'!$F:$F,DB!$L38,'FY 26_qualification scenario'!$M:$M,DB!$M38)</f>
        <v>0</v>
      </c>
      <c r="Q38" s="31">
        <f>COUNTIFS('FY 26_qualification scenario'!$BI:$BI,DB!Q$4,'FY 26_qualification scenario'!$I:$I,DB!$K38,'FY 26_qualification scenario'!$F:$F,DB!$L38,'FY 26_qualification scenario'!$M:$M,DB!$M38)</f>
        <v>0</v>
      </c>
      <c r="R38" s="31">
        <f>COUNTIFS('FY 26_qualification scenario'!$BI:$BI,DB!R$4,'FY 26_qualification scenario'!$I:$I,DB!$K38,'FY 26_qualification scenario'!$F:$F,DB!$L38,'FY 26_qualification scenario'!$M:$M,DB!$M38)</f>
        <v>0</v>
      </c>
      <c r="S38" s="31">
        <f>COUNTIFS('FY 26_qualification scenario'!$BI:$BI,DB!S$4,'FY 26_qualification scenario'!$I:$I,DB!$K38,'FY 26_qualification scenario'!$F:$F,DB!$L38,'FY 26_qualification scenario'!$M:$M,DB!$M38)</f>
        <v>0</v>
      </c>
    </row>
    <row r="39" spans="1:19">
      <c r="A39" s="1"/>
      <c r="B39" s="1"/>
      <c r="C39" s="1"/>
      <c r="D39" s="1"/>
      <c r="E39" s="1"/>
      <c r="F39" s="1"/>
      <c r="G39" s="1"/>
      <c r="H39" s="1"/>
      <c r="I39" s="1"/>
      <c r="J39" s="1"/>
      <c r="K39" s="211" t="s">
        <v>66</v>
      </c>
      <c r="L39" s="23" t="s">
        <v>33</v>
      </c>
      <c r="M39" s="23" t="s">
        <v>13</v>
      </c>
      <c r="N39" s="31">
        <f>COUNTIFS('FY 26_qualification scenario'!$I:$I,DB!$K39,'FY 26_qualification scenario'!$F:$F,DB!$L39,'FY 26_qualification scenario'!$M:$M,DB!$M39)</f>
        <v>88</v>
      </c>
      <c r="O39" s="31">
        <f>COUNTIFS('FY 26_qualification scenario'!$BI:$BI,DB!O$4,'FY 26_qualification scenario'!$I:$I,DB!$K39,'FY 26_qualification scenario'!$F:$F,DB!$L39,'FY 26_qualification scenario'!$M:$M,DB!$M39)</f>
        <v>3</v>
      </c>
      <c r="P39" s="31">
        <f>COUNTIFS('FY 26_qualification scenario'!$BI:$BI,DB!P$4,'FY 26_qualification scenario'!$I:$I,DB!$K39,'FY 26_qualification scenario'!$F:$F,DB!$L39,'FY 26_qualification scenario'!$M:$M,DB!$M39)</f>
        <v>2</v>
      </c>
      <c r="Q39" s="31">
        <f>COUNTIFS('FY 26_qualification scenario'!$BI:$BI,DB!Q$4,'FY 26_qualification scenario'!$I:$I,DB!$K39,'FY 26_qualification scenario'!$F:$F,DB!$L39,'FY 26_qualification scenario'!$M:$M,DB!$M39)</f>
        <v>4</v>
      </c>
      <c r="R39" s="31">
        <f>COUNTIFS('FY 26_qualification scenario'!$BI:$BI,DB!R$4,'FY 26_qualification scenario'!$I:$I,DB!$K39,'FY 26_qualification scenario'!$F:$F,DB!$L39,'FY 26_qualification scenario'!$M:$M,DB!$M39)</f>
        <v>3</v>
      </c>
      <c r="S39" s="31">
        <f>COUNTIFS('FY 26_qualification scenario'!$BI:$BI,DB!S$4,'FY 26_qualification scenario'!$I:$I,DB!$K39,'FY 26_qualification scenario'!$F:$F,DB!$L39,'FY 26_qualification scenario'!$M:$M,DB!$M39)</f>
        <v>1</v>
      </c>
    </row>
    <row r="40" spans="1:19">
      <c r="A40" s="1"/>
      <c r="B40" s="1"/>
      <c r="C40" s="1"/>
      <c r="D40" s="1"/>
      <c r="E40" s="1"/>
      <c r="F40" s="1"/>
      <c r="G40" s="1"/>
      <c r="H40" s="1"/>
      <c r="I40" s="1"/>
      <c r="J40" s="1"/>
      <c r="K40" s="211" t="s">
        <v>66</v>
      </c>
      <c r="L40" s="23" t="s">
        <v>28</v>
      </c>
      <c r="M40" s="23" t="s">
        <v>13</v>
      </c>
      <c r="N40" s="31">
        <f>COUNTIFS('FY 26_qualification scenario'!$I:$I,DB!$K40,'FY 26_qualification scenario'!$F:$F,DB!$L40,'FY 26_qualification scenario'!$M:$M,DB!$M40)</f>
        <v>2</v>
      </c>
      <c r="O40" s="31">
        <f>COUNTIFS('FY 26_qualification scenario'!$BI:$BI,DB!O$4,'FY 26_qualification scenario'!$I:$I,DB!$K40,'FY 26_qualification scenario'!$F:$F,DB!$L40,'FY 26_qualification scenario'!$M:$M,DB!$M40)</f>
        <v>0</v>
      </c>
      <c r="P40" s="31">
        <f>COUNTIFS('FY 26_qualification scenario'!$BI:$BI,DB!P$4,'FY 26_qualification scenario'!$I:$I,DB!$K40,'FY 26_qualification scenario'!$F:$F,DB!$L40,'FY 26_qualification scenario'!$M:$M,DB!$M40)</f>
        <v>0</v>
      </c>
      <c r="Q40" s="31">
        <f>COUNTIFS('FY 26_qualification scenario'!$BI:$BI,DB!Q$4,'FY 26_qualification scenario'!$I:$I,DB!$K40,'FY 26_qualification scenario'!$F:$F,DB!$L40,'FY 26_qualification scenario'!$M:$M,DB!$M40)</f>
        <v>0</v>
      </c>
      <c r="R40" s="31">
        <f>COUNTIFS('FY 26_qualification scenario'!$BI:$BI,DB!R$4,'FY 26_qualification scenario'!$I:$I,DB!$K40,'FY 26_qualification scenario'!$F:$F,DB!$L40,'FY 26_qualification scenario'!$M:$M,DB!$M40)</f>
        <v>0</v>
      </c>
      <c r="S40" s="31">
        <f>COUNTIFS('FY 26_qualification scenario'!$BI:$BI,DB!S$4,'FY 26_qualification scenario'!$I:$I,DB!$K40,'FY 26_qualification scenario'!$F:$F,DB!$L40,'FY 26_qualification scenario'!$M:$M,DB!$M40)</f>
        <v>0</v>
      </c>
    </row>
    <row r="41" spans="1:19">
      <c r="A41" s="1"/>
      <c r="B41" s="1"/>
      <c r="C41" s="1"/>
      <c r="D41" s="1"/>
      <c r="E41" s="1"/>
      <c r="F41" s="1"/>
      <c r="G41" s="1"/>
      <c r="H41" s="1"/>
      <c r="I41" s="1"/>
      <c r="J41" s="1"/>
      <c r="K41" s="211" t="s">
        <v>67</v>
      </c>
      <c r="L41" s="23" t="s">
        <v>18</v>
      </c>
      <c r="M41" s="23" t="s">
        <v>36</v>
      </c>
      <c r="N41" s="31">
        <f>COUNTIFS('FY 26_qualification scenario'!$I:$I,DB!$K41,'FY 26_qualification scenario'!$F:$F,DB!$L41,'FY 26_qualification scenario'!$M:$M,DB!$M41)</f>
        <v>40</v>
      </c>
      <c r="O41" s="31">
        <f>COUNTIFS('FY 26_qualification scenario'!$BI:$BI,DB!O$4,'FY 26_qualification scenario'!$I:$I,DB!$K41,'FY 26_qualification scenario'!$F:$F,DB!$L41,'FY 26_qualification scenario'!$M:$M,DB!$M41)</f>
        <v>0</v>
      </c>
      <c r="P41" s="31">
        <f>COUNTIFS('FY 26_qualification scenario'!$BI:$BI,DB!P$4,'FY 26_qualification scenario'!$I:$I,DB!$K41,'FY 26_qualification scenario'!$F:$F,DB!$L41,'FY 26_qualification scenario'!$M:$M,DB!$M41)</f>
        <v>3</v>
      </c>
      <c r="Q41" s="31">
        <f>COUNTIFS('FY 26_qualification scenario'!$BI:$BI,DB!Q$4,'FY 26_qualification scenario'!$I:$I,DB!$K41,'FY 26_qualification scenario'!$F:$F,DB!$L41,'FY 26_qualification scenario'!$M:$M,DB!$M41)</f>
        <v>0</v>
      </c>
      <c r="R41" s="31">
        <f>COUNTIFS('FY 26_qualification scenario'!$BI:$BI,DB!R$4,'FY 26_qualification scenario'!$I:$I,DB!$K41,'FY 26_qualification scenario'!$F:$F,DB!$L41,'FY 26_qualification scenario'!$M:$M,DB!$M41)</f>
        <v>0</v>
      </c>
      <c r="S41" s="31">
        <f>COUNTIFS('FY 26_qualification scenario'!$BI:$BI,DB!S$4,'FY 26_qualification scenario'!$I:$I,DB!$K41,'FY 26_qualification scenario'!$F:$F,DB!$L41,'FY 26_qualification scenario'!$M:$M,DB!$M41)</f>
        <v>0</v>
      </c>
    </row>
    <row r="42" spans="1:19">
      <c r="A42" s="1"/>
      <c r="B42" s="1"/>
      <c r="C42" s="1"/>
      <c r="D42" s="1"/>
      <c r="E42" s="1"/>
      <c r="F42" s="1"/>
      <c r="G42" s="1"/>
      <c r="H42" s="1"/>
      <c r="I42" s="1"/>
      <c r="J42" s="1"/>
      <c r="K42" s="211" t="s">
        <v>68</v>
      </c>
      <c r="L42" s="23" t="s">
        <v>28</v>
      </c>
      <c r="M42" s="23" t="s">
        <v>13</v>
      </c>
      <c r="N42" s="31">
        <f>COUNTIFS('FY 26_qualification scenario'!$I:$I,DB!$K42,'FY 26_qualification scenario'!$F:$F,DB!$L42,'FY 26_qualification scenario'!$M:$M,DB!$M42)</f>
        <v>82</v>
      </c>
      <c r="O42" s="31">
        <f>COUNTIFS('FY 26_qualification scenario'!$BI:$BI,DB!O$4,'FY 26_qualification scenario'!$I:$I,DB!$K42,'FY 26_qualification scenario'!$F:$F,DB!$L42,'FY 26_qualification scenario'!$M:$M,DB!$M42)</f>
        <v>1</v>
      </c>
      <c r="P42" s="31">
        <f>COUNTIFS('FY 26_qualification scenario'!$BI:$BI,DB!P$4,'FY 26_qualification scenario'!$I:$I,DB!$K42,'FY 26_qualification scenario'!$F:$F,DB!$L42,'FY 26_qualification scenario'!$M:$M,DB!$M42)</f>
        <v>3</v>
      </c>
      <c r="Q42" s="31">
        <f>COUNTIFS('FY 26_qualification scenario'!$BI:$BI,DB!Q$4,'FY 26_qualification scenario'!$I:$I,DB!$K42,'FY 26_qualification scenario'!$F:$F,DB!$L42,'FY 26_qualification scenario'!$M:$M,DB!$M42)</f>
        <v>0</v>
      </c>
      <c r="R42" s="31">
        <f>COUNTIFS('FY 26_qualification scenario'!$BI:$BI,DB!R$4,'FY 26_qualification scenario'!$I:$I,DB!$K42,'FY 26_qualification scenario'!$F:$F,DB!$L42,'FY 26_qualification scenario'!$M:$M,DB!$M42)</f>
        <v>6</v>
      </c>
      <c r="S42" s="31">
        <f>COUNTIFS('FY 26_qualification scenario'!$BI:$BI,DB!S$4,'FY 26_qualification scenario'!$I:$I,DB!$K42,'FY 26_qualification scenario'!$F:$F,DB!$L42,'FY 26_qualification scenario'!$M:$M,DB!$M42)</f>
        <v>0</v>
      </c>
    </row>
    <row r="43" spans="1:19">
      <c r="A43" s="1"/>
      <c r="B43" s="1"/>
      <c r="C43" s="1"/>
      <c r="D43" s="1"/>
      <c r="E43" s="1"/>
      <c r="F43" s="1"/>
      <c r="G43" s="1"/>
      <c r="H43" s="1"/>
      <c r="I43" s="1"/>
      <c r="J43" s="1"/>
      <c r="K43" s="211" t="s">
        <v>69</v>
      </c>
      <c r="L43" s="23" t="s">
        <v>45</v>
      </c>
      <c r="M43" s="23" t="s">
        <v>13</v>
      </c>
      <c r="N43" s="31">
        <f>COUNTIFS('FY 26_qualification scenario'!$I:$I,DB!$K43,'FY 26_qualification scenario'!$F:$F,DB!$L43,'FY 26_qualification scenario'!$M:$M,DB!$M43)</f>
        <v>5</v>
      </c>
      <c r="O43" s="31">
        <f>COUNTIFS('FY 26_qualification scenario'!$BI:$BI,DB!O$4,'FY 26_qualification scenario'!$I:$I,DB!$K43,'FY 26_qualification scenario'!$F:$F,DB!$L43,'FY 26_qualification scenario'!$M:$M,DB!$M43)</f>
        <v>0</v>
      </c>
      <c r="P43" s="31">
        <f>COUNTIFS('FY 26_qualification scenario'!$BI:$BI,DB!P$4,'FY 26_qualification scenario'!$I:$I,DB!$K43,'FY 26_qualification scenario'!$F:$F,DB!$L43,'FY 26_qualification scenario'!$M:$M,DB!$M43)</f>
        <v>0</v>
      </c>
      <c r="Q43" s="31">
        <f>COUNTIFS('FY 26_qualification scenario'!$BI:$BI,DB!Q$4,'FY 26_qualification scenario'!$I:$I,DB!$K43,'FY 26_qualification scenario'!$F:$F,DB!$L43,'FY 26_qualification scenario'!$M:$M,DB!$M43)</f>
        <v>0</v>
      </c>
      <c r="R43" s="31">
        <f>COUNTIFS('FY 26_qualification scenario'!$BI:$BI,DB!R$4,'FY 26_qualification scenario'!$I:$I,DB!$K43,'FY 26_qualification scenario'!$F:$F,DB!$L43,'FY 26_qualification scenario'!$M:$M,DB!$M43)</f>
        <v>0</v>
      </c>
      <c r="S43" s="31">
        <f>COUNTIFS('FY 26_qualification scenario'!$BI:$BI,DB!S$4,'FY 26_qualification scenario'!$I:$I,DB!$K43,'FY 26_qualification scenario'!$F:$F,DB!$L43,'FY 26_qualification scenario'!$M:$M,DB!$M43)</f>
        <v>0</v>
      </c>
    </row>
    <row r="44" spans="1:19">
      <c r="A44" s="1"/>
      <c r="B44" s="1"/>
      <c r="C44" s="1"/>
      <c r="D44" s="1"/>
      <c r="E44" s="1"/>
      <c r="F44" s="1"/>
      <c r="G44" s="1"/>
      <c r="H44" s="1"/>
      <c r="I44" s="1"/>
      <c r="J44" s="1"/>
      <c r="K44" s="211" t="s">
        <v>69</v>
      </c>
      <c r="L44" s="23" t="s">
        <v>33</v>
      </c>
      <c r="M44" s="23" t="s">
        <v>13</v>
      </c>
      <c r="N44" s="31">
        <f>COUNTIFS('FY 26_qualification scenario'!$I:$I,DB!$K44,'FY 26_qualification scenario'!$F:$F,DB!$L44,'FY 26_qualification scenario'!$M:$M,DB!$M44)</f>
        <v>80</v>
      </c>
      <c r="O44" s="31">
        <f>COUNTIFS('FY 26_qualification scenario'!$BI:$BI,DB!O$4,'FY 26_qualification scenario'!$I:$I,DB!$K44,'FY 26_qualification scenario'!$F:$F,DB!$L44,'FY 26_qualification scenario'!$M:$M,DB!$M44)</f>
        <v>2</v>
      </c>
      <c r="P44" s="31">
        <f>COUNTIFS('FY 26_qualification scenario'!$BI:$BI,DB!P$4,'FY 26_qualification scenario'!$I:$I,DB!$K44,'FY 26_qualification scenario'!$F:$F,DB!$L44,'FY 26_qualification scenario'!$M:$M,DB!$M44)</f>
        <v>10</v>
      </c>
      <c r="Q44" s="31">
        <f>COUNTIFS('FY 26_qualification scenario'!$BI:$BI,DB!Q$4,'FY 26_qualification scenario'!$I:$I,DB!$K44,'FY 26_qualification scenario'!$F:$F,DB!$L44,'FY 26_qualification scenario'!$M:$M,DB!$M44)</f>
        <v>0</v>
      </c>
      <c r="R44" s="31">
        <f>COUNTIFS('FY 26_qualification scenario'!$BI:$BI,DB!R$4,'FY 26_qualification scenario'!$I:$I,DB!$K44,'FY 26_qualification scenario'!$F:$F,DB!$L44,'FY 26_qualification scenario'!$M:$M,DB!$M44)</f>
        <v>6</v>
      </c>
      <c r="S44" s="31">
        <f>COUNTIFS('FY 26_qualification scenario'!$BI:$BI,DB!S$4,'FY 26_qualification scenario'!$I:$I,DB!$K44,'FY 26_qualification scenario'!$F:$F,DB!$L44,'FY 26_qualification scenario'!$M:$M,DB!$M44)</f>
        <v>1</v>
      </c>
    </row>
    <row r="45" spans="1:19">
      <c r="A45" s="1"/>
      <c r="B45" s="1"/>
      <c r="C45" s="1"/>
      <c r="D45" s="1"/>
      <c r="E45" s="1"/>
      <c r="F45" s="1"/>
      <c r="G45" s="1"/>
      <c r="H45" s="1"/>
      <c r="I45" s="1"/>
      <c r="J45" s="1"/>
      <c r="K45" s="211" t="s">
        <v>69</v>
      </c>
      <c r="L45" s="23" t="s">
        <v>43</v>
      </c>
      <c r="M45" s="23" t="s">
        <v>13</v>
      </c>
      <c r="N45" s="31">
        <f>COUNTIFS('FY 26_qualification scenario'!$I:$I,DB!$K45,'FY 26_qualification scenario'!$F:$F,DB!$L45,'FY 26_qualification scenario'!$M:$M,DB!$M45)</f>
        <v>5</v>
      </c>
      <c r="O45" s="31">
        <f>COUNTIFS('FY 26_qualification scenario'!$BI:$BI,DB!O$4,'FY 26_qualification scenario'!$I:$I,DB!$K45,'FY 26_qualification scenario'!$F:$F,DB!$L45,'FY 26_qualification scenario'!$M:$M,DB!$M45)</f>
        <v>0</v>
      </c>
      <c r="P45" s="31">
        <f>COUNTIFS('FY 26_qualification scenario'!$BI:$BI,DB!P$4,'FY 26_qualification scenario'!$I:$I,DB!$K45,'FY 26_qualification scenario'!$F:$F,DB!$L45,'FY 26_qualification scenario'!$M:$M,DB!$M45)</f>
        <v>0</v>
      </c>
      <c r="Q45" s="31">
        <f>COUNTIFS('FY 26_qualification scenario'!$BI:$BI,DB!Q$4,'FY 26_qualification scenario'!$I:$I,DB!$K45,'FY 26_qualification scenario'!$F:$F,DB!$L45,'FY 26_qualification scenario'!$M:$M,DB!$M45)</f>
        <v>0</v>
      </c>
      <c r="R45" s="31">
        <f>COUNTIFS('FY 26_qualification scenario'!$BI:$BI,DB!R$4,'FY 26_qualification scenario'!$I:$I,DB!$K45,'FY 26_qualification scenario'!$F:$F,DB!$L45,'FY 26_qualification scenario'!$M:$M,DB!$M45)</f>
        <v>1</v>
      </c>
      <c r="S45" s="31">
        <f>COUNTIFS('FY 26_qualification scenario'!$BI:$BI,DB!S$4,'FY 26_qualification scenario'!$I:$I,DB!$K45,'FY 26_qualification scenario'!$F:$F,DB!$L45,'FY 26_qualification scenario'!$M:$M,DB!$M45)</f>
        <v>0</v>
      </c>
    </row>
    <row r="46" spans="1:19">
      <c r="A46" s="1"/>
      <c r="B46" s="1"/>
      <c r="C46" s="1"/>
      <c r="D46" s="1"/>
      <c r="E46" s="1"/>
      <c r="F46" s="1"/>
      <c r="G46" s="1"/>
      <c r="H46" s="1"/>
      <c r="I46" s="1"/>
      <c r="J46" s="1"/>
      <c r="K46" s="211" t="s">
        <v>69</v>
      </c>
      <c r="L46" s="23" t="s">
        <v>39</v>
      </c>
      <c r="M46" s="23" t="s">
        <v>13</v>
      </c>
      <c r="N46" s="31">
        <f>COUNTIFS('FY 26_qualification scenario'!$I:$I,DB!$K46,'FY 26_qualification scenario'!$F:$F,DB!$L46,'FY 26_qualification scenario'!$M:$M,DB!$M46)</f>
        <v>34</v>
      </c>
      <c r="O46" s="31">
        <f>COUNTIFS('FY 26_qualification scenario'!$BI:$BI,DB!O$4,'FY 26_qualification scenario'!$I:$I,DB!$K46,'FY 26_qualification scenario'!$F:$F,DB!$L46,'FY 26_qualification scenario'!$M:$M,DB!$M46)</f>
        <v>3</v>
      </c>
      <c r="P46" s="31">
        <f>COUNTIFS('FY 26_qualification scenario'!$BI:$BI,DB!P$4,'FY 26_qualification scenario'!$I:$I,DB!$K46,'FY 26_qualification scenario'!$F:$F,DB!$L46,'FY 26_qualification scenario'!$M:$M,DB!$M46)</f>
        <v>2</v>
      </c>
      <c r="Q46" s="31">
        <f>COUNTIFS('FY 26_qualification scenario'!$BI:$BI,DB!Q$4,'FY 26_qualification scenario'!$I:$I,DB!$K46,'FY 26_qualification scenario'!$F:$F,DB!$L46,'FY 26_qualification scenario'!$M:$M,DB!$M46)</f>
        <v>0</v>
      </c>
      <c r="R46" s="31">
        <f>COUNTIFS('FY 26_qualification scenario'!$BI:$BI,DB!R$4,'FY 26_qualification scenario'!$I:$I,DB!$K46,'FY 26_qualification scenario'!$F:$F,DB!$L46,'FY 26_qualification scenario'!$M:$M,DB!$M46)</f>
        <v>0</v>
      </c>
      <c r="S46" s="31">
        <f>COUNTIFS('FY 26_qualification scenario'!$BI:$BI,DB!S$4,'FY 26_qualification scenario'!$I:$I,DB!$K46,'FY 26_qualification scenario'!$F:$F,DB!$L46,'FY 26_qualification scenario'!$M:$M,DB!$M46)</f>
        <v>1</v>
      </c>
    </row>
    <row r="47" spans="1:19">
      <c r="A47" s="1"/>
      <c r="B47" s="1"/>
      <c r="C47" s="1"/>
      <c r="D47" s="1"/>
      <c r="E47" s="1"/>
      <c r="F47" s="1"/>
      <c r="G47" s="1"/>
      <c r="H47" s="1"/>
      <c r="I47" s="1"/>
      <c r="J47" s="1"/>
      <c r="K47" s="211" t="s">
        <v>70</v>
      </c>
      <c r="L47" s="23" t="s">
        <v>14</v>
      </c>
      <c r="M47" s="23" t="s">
        <v>36</v>
      </c>
      <c r="N47" s="31">
        <f>COUNTIFS('FY 26_qualification scenario'!$I:$I,DB!$K47,'FY 26_qualification scenario'!$F:$F,DB!$L47,'FY 26_qualification scenario'!$M:$M,DB!$M47)</f>
        <v>65</v>
      </c>
      <c r="O47" s="31">
        <f>COUNTIFS('FY 26_qualification scenario'!$BI:$BI,DB!O$4,'FY 26_qualification scenario'!$I:$I,DB!$K47,'FY 26_qualification scenario'!$F:$F,DB!$L47,'FY 26_qualification scenario'!$M:$M,DB!$M47)</f>
        <v>1</v>
      </c>
      <c r="P47" s="31">
        <f>COUNTIFS('FY 26_qualification scenario'!$BI:$BI,DB!P$4,'FY 26_qualification scenario'!$I:$I,DB!$K47,'FY 26_qualification scenario'!$F:$F,DB!$L47,'FY 26_qualification scenario'!$M:$M,DB!$M47)</f>
        <v>2</v>
      </c>
      <c r="Q47" s="31">
        <f>COUNTIFS('FY 26_qualification scenario'!$BI:$BI,DB!Q$4,'FY 26_qualification scenario'!$I:$I,DB!$K47,'FY 26_qualification scenario'!$F:$F,DB!$L47,'FY 26_qualification scenario'!$M:$M,DB!$M47)</f>
        <v>1</v>
      </c>
      <c r="R47" s="31">
        <f>COUNTIFS('FY 26_qualification scenario'!$BI:$BI,DB!R$4,'FY 26_qualification scenario'!$I:$I,DB!$K47,'FY 26_qualification scenario'!$F:$F,DB!$L47,'FY 26_qualification scenario'!$M:$M,DB!$M47)</f>
        <v>3</v>
      </c>
      <c r="S47" s="31">
        <f>COUNTIFS('FY 26_qualification scenario'!$BI:$BI,DB!S$4,'FY 26_qualification scenario'!$I:$I,DB!$K47,'FY 26_qualification scenario'!$F:$F,DB!$L47,'FY 26_qualification scenario'!$M:$M,DB!$M47)</f>
        <v>1</v>
      </c>
    </row>
    <row r="48" spans="1:19">
      <c r="A48" s="1"/>
      <c r="B48" s="1"/>
      <c r="C48" s="1"/>
      <c r="D48" s="1"/>
      <c r="E48" s="1"/>
      <c r="F48" s="1"/>
      <c r="G48" s="1"/>
      <c r="H48" s="1"/>
      <c r="I48" s="1"/>
      <c r="J48" s="1"/>
      <c r="K48" s="211" t="s">
        <v>71</v>
      </c>
      <c r="L48" s="23" t="s">
        <v>33</v>
      </c>
      <c r="M48" s="23" t="s">
        <v>13</v>
      </c>
      <c r="N48" s="31">
        <f>COUNTIFS('FY 26_qualification scenario'!$I:$I,DB!$K48,'FY 26_qualification scenario'!$F:$F,DB!$L48,'FY 26_qualification scenario'!$M:$M,DB!$M48)</f>
        <v>60</v>
      </c>
      <c r="O48" s="31">
        <f>COUNTIFS('FY 26_qualification scenario'!$BI:$BI,DB!O$4,'FY 26_qualification scenario'!$I:$I,DB!$K48,'FY 26_qualification scenario'!$F:$F,DB!$L48,'FY 26_qualification scenario'!$M:$M,DB!$M48)</f>
        <v>2</v>
      </c>
      <c r="P48" s="31">
        <f>COUNTIFS('FY 26_qualification scenario'!$BI:$BI,DB!P$4,'FY 26_qualification scenario'!$I:$I,DB!$K48,'FY 26_qualification scenario'!$F:$F,DB!$L48,'FY 26_qualification scenario'!$M:$M,DB!$M48)</f>
        <v>6</v>
      </c>
      <c r="Q48" s="31">
        <f>COUNTIFS('FY 26_qualification scenario'!$BI:$BI,DB!Q$4,'FY 26_qualification scenario'!$I:$I,DB!$K48,'FY 26_qualification scenario'!$F:$F,DB!$L48,'FY 26_qualification scenario'!$M:$M,DB!$M48)</f>
        <v>5</v>
      </c>
      <c r="R48" s="31">
        <f>COUNTIFS('FY 26_qualification scenario'!$BI:$BI,DB!R$4,'FY 26_qualification scenario'!$I:$I,DB!$K48,'FY 26_qualification scenario'!$F:$F,DB!$L48,'FY 26_qualification scenario'!$M:$M,DB!$M48)</f>
        <v>1</v>
      </c>
      <c r="S48" s="31">
        <f>COUNTIFS('FY 26_qualification scenario'!$BI:$BI,DB!S$4,'FY 26_qualification scenario'!$I:$I,DB!$K48,'FY 26_qualification scenario'!$F:$F,DB!$L48,'FY 26_qualification scenario'!$M:$M,DB!$M48)</f>
        <v>1</v>
      </c>
    </row>
    <row r="49" spans="1:19">
      <c r="A49" s="1"/>
      <c r="B49" s="1"/>
      <c r="C49" s="1"/>
      <c r="D49" s="1"/>
      <c r="E49" s="1"/>
      <c r="F49" s="1"/>
      <c r="G49" s="1"/>
      <c r="H49" s="1"/>
      <c r="I49" s="1"/>
      <c r="J49" s="1"/>
      <c r="K49" s="211" t="s">
        <v>71</v>
      </c>
      <c r="L49" s="23" t="s">
        <v>39</v>
      </c>
      <c r="M49" s="23" t="s">
        <v>13</v>
      </c>
      <c r="N49" s="31">
        <f>COUNTIFS('FY 26_qualification scenario'!$I:$I,DB!$K49,'FY 26_qualification scenario'!$F:$F,DB!$L49,'FY 26_qualification scenario'!$M:$M,DB!$M49)</f>
        <v>32</v>
      </c>
      <c r="O49" s="31">
        <f>COUNTIFS('FY 26_qualification scenario'!$BI:$BI,DB!O$4,'FY 26_qualification scenario'!$I:$I,DB!$K49,'FY 26_qualification scenario'!$F:$F,DB!$L49,'FY 26_qualification scenario'!$M:$M,DB!$M49)</f>
        <v>0</v>
      </c>
      <c r="P49" s="31">
        <f>COUNTIFS('FY 26_qualification scenario'!$BI:$BI,DB!P$4,'FY 26_qualification scenario'!$I:$I,DB!$K49,'FY 26_qualification scenario'!$F:$F,DB!$L49,'FY 26_qualification scenario'!$M:$M,DB!$M49)</f>
        <v>0</v>
      </c>
      <c r="Q49" s="31">
        <f>COUNTIFS('FY 26_qualification scenario'!$BI:$BI,DB!Q$4,'FY 26_qualification scenario'!$I:$I,DB!$K49,'FY 26_qualification scenario'!$F:$F,DB!$L49,'FY 26_qualification scenario'!$M:$M,DB!$M49)</f>
        <v>0</v>
      </c>
      <c r="R49" s="31">
        <f>COUNTIFS('FY 26_qualification scenario'!$BI:$BI,DB!R$4,'FY 26_qualification scenario'!$I:$I,DB!$K49,'FY 26_qualification scenario'!$F:$F,DB!$L49,'FY 26_qualification scenario'!$M:$M,DB!$M49)</f>
        <v>1</v>
      </c>
      <c r="S49" s="31">
        <f>COUNTIFS('FY 26_qualification scenario'!$BI:$BI,DB!S$4,'FY 26_qualification scenario'!$I:$I,DB!$K49,'FY 26_qualification scenario'!$F:$F,DB!$L49,'FY 26_qualification scenario'!$M:$M,DB!$M49)</f>
        <v>0</v>
      </c>
    </row>
    <row r="50" spans="1:19">
      <c r="A50" s="1"/>
      <c r="B50" s="1"/>
      <c r="C50" s="1"/>
      <c r="D50" s="1"/>
      <c r="E50" s="1"/>
      <c r="F50" s="1"/>
      <c r="G50" s="1"/>
      <c r="H50" s="1"/>
      <c r="I50" s="1"/>
      <c r="J50" s="1"/>
      <c r="K50" s="211" t="s">
        <v>72</v>
      </c>
      <c r="L50" s="23" t="s">
        <v>12</v>
      </c>
      <c r="M50" s="23" t="s">
        <v>13</v>
      </c>
      <c r="N50" s="31">
        <f>COUNTIFS('FY 26_qualification scenario'!$I:$I,DB!$K50,'FY 26_qualification scenario'!$F:$F,DB!$L50,'FY 26_qualification scenario'!$M:$M,DB!$M50)</f>
        <v>6</v>
      </c>
      <c r="O50" s="31">
        <f>COUNTIFS('FY 26_qualification scenario'!$BI:$BI,DB!O$4,'FY 26_qualification scenario'!$I:$I,DB!$K50,'FY 26_qualification scenario'!$F:$F,DB!$L50,'FY 26_qualification scenario'!$M:$M,DB!$M50)</f>
        <v>0</v>
      </c>
      <c r="P50" s="31">
        <f>COUNTIFS('FY 26_qualification scenario'!$BI:$BI,DB!P$4,'FY 26_qualification scenario'!$I:$I,DB!$K50,'FY 26_qualification scenario'!$F:$F,DB!$L50,'FY 26_qualification scenario'!$M:$M,DB!$M50)</f>
        <v>0</v>
      </c>
      <c r="Q50" s="31">
        <f>COUNTIFS('FY 26_qualification scenario'!$BI:$BI,DB!Q$4,'FY 26_qualification scenario'!$I:$I,DB!$K50,'FY 26_qualification scenario'!$F:$F,DB!$L50,'FY 26_qualification scenario'!$M:$M,DB!$M50)</f>
        <v>0</v>
      </c>
      <c r="R50" s="31">
        <f>COUNTIFS('FY 26_qualification scenario'!$BI:$BI,DB!R$4,'FY 26_qualification scenario'!$I:$I,DB!$K50,'FY 26_qualification scenario'!$F:$F,DB!$L50,'FY 26_qualification scenario'!$M:$M,DB!$M50)</f>
        <v>0</v>
      </c>
      <c r="S50" s="31">
        <f>COUNTIFS('FY 26_qualification scenario'!$BI:$BI,DB!S$4,'FY 26_qualification scenario'!$I:$I,DB!$K50,'FY 26_qualification scenario'!$F:$F,DB!$L50,'FY 26_qualification scenario'!$M:$M,DB!$M50)</f>
        <v>0</v>
      </c>
    </row>
    <row r="51" spans="1:19">
      <c r="A51" s="1"/>
      <c r="B51" s="1"/>
      <c r="C51" s="1"/>
      <c r="D51" s="1"/>
      <c r="E51" s="1"/>
      <c r="F51" s="1"/>
      <c r="G51" s="1"/>
      <c r="H51" s="1"/>
      <c r="I51" s="1"/>
      <c r="J51" s="1"/>
      <c r="K51" s="211" t="s">
        <v>73</v>
      </c>
      <c r="L51" s="23" t="s">
        <v>18</v>
      </c>
      <c r="M51" s="23" t="s">
        <v>36</v>
      </c>
      <c r="N51" s="31">
        <f>COUNTIFS('FY 26_qualification scenario'!$I:$I,DB!$K51,'FY 26_qualification scenario'!$F:$F,DB!$L51,'FY 26_qualification scenario'!$M:$M,DB!$M51)</f>
        <v>85</v>
      </c>
      <c r="O51" s="31">
        <f>COUNTIFS('FY 26_qualification scenario'!$BI:$BI,DB!O$4,'FY 26_qualification scenario'!$I:$I,DB!$K51,'FY 26_qualification scenario'!$F:$F,DB!$L51,'FY 26_qualification scenario'!$M:$M,DB!$M51)</f>
        <v>1</v>
      </c>
      <c r="P51" s="31">
        <f>COUNTIFS('FY 26_qualification scenario'!$BI:$BI,DB!P$4,'FY 26_qualification scenario'!$I:$I,DB!$K51,'FY 26_qualification scenario'!$F:$F,DB!$L51,'FY 26_qualification scenario'!$M:$M,DB!$M51)</f>
        <v>1</v>
      </c>
      <c r="Q51" s="31">
        <f>COUNTIFS('FY 26_qualification scenario'!$BI:$BI,DB!Q$4,'FY 26_qualification scenario'!$I:$I,DB!$K51,'FY 26_qualification scenario'!$F:$F,DB!$L51,'FY 26_qualification scenario'!$M:$M,DB!$M51)</f>
        <v>1</v>
      </c>
      <c r="R51" s="31">
        <f>COUNTIFS('FY 26_qualification scenario'!$BI:$BI,DB!R$4,'FY 26_qualification scenario'!$I:$I,DB!$K51,'FY 26_qualification scenario'!$F:$F,DB!$L51,'FY 26_qualification scenario'!$M:$M,DB!$M51)</f>
        <v>0</v>
      </c>
      <c r="S51" s="31">
        <f>COUNTIFS('FY 26_qualification scenario'!$BI:$BI,DB!S$4,'FY 26_qualification scenario'!$I:$I,DB!$K51,'FY 26_qualification scenario'!$F:$F,DB!$L51,'FY 26_qualification scenario'!$M:$M,DB!$M51)</f>
        <v>0</v>
      </c>
    </row>
    <row r="52" spans="1:19">
      <c r="A52" s="1"/>
      <c r="B52" s="1"/>
      <c r="C52" s="1"/>
      <c r="D52" s="1"/>
      <c r="E52" s="1"/>
      <c r="F52" s="1"/>
      <c r="G52" s="1"/>
      <c r="H52" s="1"/>
      <c r="I52" s="1"/>
      <c r="J52" s="1"/>
      <c r="K52" s="211" t="s">
        <v>74</v>
      </c>
      <c r="L52" s="23" t="s">
        <v>10</v>
      </c>
      <c r="M52" s="23" t="s">
        <v>36</v>
      </c>
      <c r="N52" s="31">
        <f>COUNTIFS('FY 26_qualification scenario'!$I:$I,DB!$K52,'FY 26_qualification scenario'!$F:$F,DB!$L52,'FY 26_qualification scenario'!$M:$M,DB!$M52)</f>
        <v>1</v>
      </c>
      <c r="O52" s="31">
        <f>COUNTIFS('FY 26_qualification scenario'!$BI:$BI,DB!O$4,'FY 26_qualification scenario'!$I:$I,DB!$K52,'FY 26_qualification scenario'!$F:$F,DB!$L52,'FY 26_qualification scenario'!$M:$M,DB!$M52)</f>
        <v>0</v>
      </c>
      <c r="P52" s="31">
        <f>COUNTIFS('FY 26_qualification scenario'!$BI:$BI,DB!P$4,'FY 26_qualification scenario'!$I:$I,DB!$K52,'FY 26_qualification scenario'!$F:$F,DB!$L52,'FY 26_qualification scenario'!$M:$M,DB!$M52)</f>
        <v>0</v>
      </c>
      <c r="Q52" s="31">
        <f>COUNTIFS('FY 26_qualification scenario'!$BI:$BI,DB!Q$4,'FY 26_qualification scenario'!$I:$I,DB!$K52,'FY 26_qualification scenario'!$F:$F,DB!$L52,'FY 26_qualification scenario'!$M:$M,DB!$M52)</f>
        <v>0</v>
      </c>
      <c r="R52" s="31">
        <f>COUNTIFS('FY 26_qualification scenario'!$BI:$BI,DB!R$4,'FY 26_qualification scenario'!$I:$I,DB!$K52,'FY 26_qualification scenario'!$F:$F,DB!$L52,'FY 26_qualification scenario'!$M:$M,DB!$M52)</f>
        <v>0</v>
      </c>
      <c r="S52" s="31">
        <f>COUNTIFS('FY 26_qualification scenario'!$BI:$BI,DB!S$4,'FY 26_qualification scenario'!$I:$I,DB!$K52,'FY 26_qualification scenario'!$F:$F,DB!$L52,'FY 26_qualification scenario'!$M:$M,DB!$M52)</f>
        <v>0</v>
      </c>
    </row>
    <row r="53" spans="1:19">
      <c r="A53" s="1"/>
      <c r="B53" s="1"/>
      <c r="C53" s="1"/>
      <c r="D53" s="1"/>
      <c r="E53" s="1"/>
      <c r="F53" s="1"/>
      <c r="G53" s="1"/>
      <c r="H53" s="1"/>
      <c r="I53" s="1"/>
      <c r="J53" s="1"/>
      <c r="K53" s="211" t="s">
        <v>74</v>
      </c>
      <c r="L53" s="23" t="s">
        <v>18</v>
      </c>
      <c r="M53" s="23" t="s">
        <v>36</v>
      </c>
      <c r="N53" s="31">
        <f>COUNTIFS('FY 26_qualification scenario'!$I:$I,DB!$K53,'FY 26_qualification scenario'!$F:$F,DB!$L53,'FY 26_qualification scenario'!$M:$M,DB!$M53)</f>
        <v>5</v>
      </c>
      <c r="O53" s="31">
        <f>COUNTIFS('FY 26_qualification scenario'!$BI:$BI,DB!O$4,'FY 26_qualification scenario'!$I:$I,DB!$K53,'FY 26_qualification scenario'!$F:$F,DB!$L53,'FY 26_qualification scenario'!$M:$M,DB!$M53)</f>
        <v>0</v>
      </c>
      <c r="P53" s="31">
        <f>COUNTIFS('FY 26_qualification scenario'!$BI:$BI,DB!P$4,'FY 26_qualification scenario'!$I:$I,DB!$K53,'FY 26_qualification scenario'!$F:$F,DB!$L53,'FY 26_qualification scenario'!$M:$M,DB!$M53)</f>
        <v>0</v>
      </c>
      <c r="Q53" s="31">
        <f>COUNTIFS('FY 26_qualification scenario'!$BI:$BI,DB!Q$4,'FY 26_qualification scenario'!$I:$I,DB!$K53,'FY 26_qualification scenario'!$F:$F,DB!$L53,'FY 26_qualification scenario'!$M:$M,DB!$M53)</f>
        <v>0</v>
      </c>
      <c r="R53" s="31">
        <f>COUNTIFS('FY 26_qualification scenario'!$BI:$BI,DB!R$4,'FY 26_qualification scenario'!$I:$I,DB!$K53,'FY 26_qualification scenario'!$F:$F,DB!$L53,'FY 26_qualification scenario'!$M:$M,DB!$M53)</f>
        <v>0</v>
      </c>
      <c r="S53" s="31">
        <f>COUNTIFS('FY 26_qualification scenario'!$BI:$BI,DB!S$4,'FY 26_qualification scenario'!$I:$I,DB!$K53,'FY 26_qualification scenario'!$F:$F,DB!$L53,'FY 26_qualification scenario'!$M:$M,DB!$M53)</f>
        <v>0</v>
      </c>
    </row>
    <row r="54" spans="1:19">
      <c r="A54" s="1"/>
      <c r="B54" s="1"/>
      <c r="C54" s="1"/>
      <c r="D54" s="1"/>
      <c r="E54" s="1"/>
      <c r="F54" s="1"/>
      <c r="G54" s="1"/>
      <c r="H54" s="1"/>
      <c r="I54" s="1"/>
      <c r="J54" s="1"/>
      <c r="K54" s="211" t="s">
        <v>75</v>
      </c>
      <c r="L54" s="23" t="s">
        <v>14</v>
      </c>
      <c r="M54" s="23" t="s">
        <v>13</v>
      </c>
      <c r="N54" s="31">
        <f>COUNTIFS('FY 26_qualification scenario'!$I:$I,DB!$K54,'FY 26_qualification scenario'!$F:$F,DB!$L54,'FY 26_qualification scenario'!$M:$M,DB!$M54)</f>
        <v>23</v>
      </c>
      <c r="O54" s="31">
        <f>COUNTIFS('FY 26_qualification scenario'!$BI:$BI,DB!O$4,'FY 26_qualification scenario'!$I:$I,DB!$K54,'FY 26_qualification scenario'!$F:$F,DB!$L54,'FY 26_qualification scenario'!$M:$M,DB!$M54)</f>
        <v>1</v>
      </c>
      <c r="P54" s="31">
        <f>COUNTIFS('FY 26_qualification scenario'!$BI:$BI,DB!P$4,'FY 26_qualification scenario'!$I:$I,DB!$K54,'FY 26_qualification scenario'!$F:$F,DB!$L54,'FY 26_qualification scenario'!$M:$M,DB!$M54)</f>
        <v>0</v>
      </c>
      <c r="Q54" s="31">
        <f>COUNTIFS('FY 26_qualification scenario'!$BI:$BI,DB!Q$4,'FY 26_qualification scenario'!$I:$I,DB!$K54,'FY 26_qualification scenario'!$F:$F,DB!$L54,'FY 26_qualification scenario'!$M:$M,DB!$M54)</f>
        <v>0</v>
      </c>
      <c r="R54" s="31">
        <f>COUNTIFS('FY 26_qualification scenario'!$BI:$BI,DB!R$4,'FY 26_qualification scenario'!$I:$I,DB!$K54,'FY 26_qualification scenario'!$F:$F,DB!$L54,'FY 26_qualification scenario'!$M:$M,DB!$M54)</f>
        <v>0</v>
      </c>
      <c r="S54" s="31">
        <f>COUNTIFS('FY 26_qualification scenario'!$BI:$BI,DB!S$4,'FY 26_qualification scenario'!$I:$I,DB!$K54,'FY 26_qualification scenario'!$F:$F,DB!$L54,'FY 26_qualification scenario'!$M:$M,DB!$M54)</f>
        <v>0</v>
      </c>
    </row>
    <row r="55" spans="1:19">
      <c r="A55" s="1"/>
      <c r="B55" s="1"/>
      <c r="C55" s="1"/>
      <c r="D55" s="1"/>
      <c r="E55" s="1"/>
      <c r="F55" s="1"/>
      <c r="G55" s="1"/>
      <c r="H55" s="1"/>
      <c r="I55" s="1"/>
      <c r="J55" s="1"/>
      <c r="K55" s="211" t="s">
        <v>76</v>
      </c>
      <c r="L55" s="23" t="s">
        <v>28</v>
      </c>
      <c r="M55" s="23" t="s">
        <v>13</v>
      </c>
      <c r="N55" s="31">
        <f>COUNTIFS('FY 26_qualification scenario'!$I:$I,DB!$K55,'FY 26_qualification scenario'!$F:$F,DB!$L55,'FY 26_qualification scenario'!$M:$M,DB!$M55)</f>
        <v>54</v>
      </c>
      <c r="O55" s="31">
        <f>COUNTIFS('FY 26_qualification scenario'!$BI:$BI,DB!O$4,'FY 26_qualification scenario'!$I:$I,DB!$K55,'FY 26_qualification scenario'!$F:$F,DB!$L55,'FY 26_qualification scenario'!$M:$M,DB!$M55)</f>
        <v>2</v>
      </c>
      <c r="P55" s="31">
        <f>COUNTIFS('FY 26_qualification scenario'!$BI:$BI,DB!P$4,'FY 26_qualification scenario'!$I:$I,DB!$K55,'FY 26_qualification scenario'!$F:$F,DB!$L55,'FY 26_qualification scenario'!$M:$M,DB!$M55)</f>
        <v>2</v>
      </c>
      <c r="Q55" s="31">
        <f>COUNTIFS('FY 26_qualification scenario'!$BI:$BI,DB!Q$4,'FY 26_qualification scenario'!$I:$I,DB!$K55,'FY 26_qualification scenario'!$F:$F,DB!$L55,'FY 26_qualification scenario'!$M:$M,DB!$M55)</f>
        <v>0</v>
      </c>
      <c r="R55" s="31">
        <f>COUNTIFS('FY 26_qualification scenario'!$BI:$BI,DB!R$4,'FY 26_qualification scenario'!$I:$I,DB!$K55,'FY 26_qualification scenario'!$F:$F,DB!$L55,'FY 26_qualification scenario'!$M:$M,DB!$M55)</f>
        <v>2</v>
      </c>
      <c r="S55" s="31">
        <f>COUNTIFS('FY 26_qualification scenario'!$BI:$BI,DB!S$4,'FY 26_qualification scenario'!$I:$I,DB!$K55,'FY 26_qualification scenario'!$F:$F,DB!$L55,'FY 26_qualification scenario'!$M:$M,DB!$M55)</f>
        <v>0</v>
      </c>
    </row>
    <row r="56" spans="1:19">
      <c r="A56" s="1"/>
      <c r="B56" s="1"/>
      <c r="C56" s="1"/>
      <c r="D56" s="1"/>
      <c r="E56" s="1"/>
      <c r="F56" s="1"/>
      <c r="G56" s="1"/>
      <c r="H56" s="1"/>
      <c r="I56" s="1"/>
      <c r="J56" s="1"/>
      <c r="K56" s="211" t="s">
        <v>77</v>
      </c>
      <c r="L56" s="23" t="s">
        <v>14</v>
      </c>
      <c r="M56" s="23" t="s">
        <v>36</v>
      </c>
      <c r="N56" s="31">
        <f>COUNTIFS('FY 26_qualification scenario'!$I:$I,DB!$K56,'FY 26_qualification scenario'!$F:$F,DB!$L56,'FY 26_qualification scenario'!$M:$M,DB!$M56)</f>
        <v>4</v>
      </c>
      <c r="O56" s="31">
        <f>COUNTIFS('FY 26_qualification scenario'!$BI:$BI,DB!O$4,'FY 26_qualification scenario'!$I:$I,DB!$K56,'FY 26_qualification scenario'!$F:$F,DB!$L56,'FY 26_qualification scenario'!$M:$M,DB!$M56)</f>
        <v>0</v>
      </c>
      <c r="P56" s="31">
        <f>COUNTIFS('FY 26_qualification scenario'!$BI:$BI,DB!P$4,'FY 26_qualification scenario'!$I:$I,DB!$K56,'FY 26_qualification scenario'!$F:$F,DB!$L56,'FY 26_qualification scenario'!$M:$M,DB!$M56)</f>
        <v>0</v>
      </c>
      <c r="Q56" s="31">
        <f>COUNTIFS('FY 26_qualification scenario'!$BI:$BI,DB!Q$4,'FY 26_qualification scenario'!$I:$I,DB!$K56,'FY 26_qualification scenario'!$F:$F,DB!$L56,'FY 26_qualification scenario'!$M:$M,DB!$M56)</f>
        <v>0</v>
      </c>
      <c r="R56" s="31">
        <f>COUNTIFS('FY 26_qualification scenario'!$BI:$BI,DB!R$4,'FY 26_qualification scenario'!$I:$I,DB!$K56,'FY 26_qualification scenario'!$F:$F,DB!$L56,'FY 26_qualification scenario'!$M:$M,DB!$M56)</f>
        <v>0</v>
      </c>
      <c r="S56" s="31">
        <f>COUNTIFS('FY 26_qualification scenario'!$BI:$BI,DB!S$4,'FY 26_qualification scenario'!$I:$I,DB!$K56,'FY 26_qualification scenario'!$F:$F,DB!$L56,'FY 26_qualification scenario'!$M:$M,DB!$M56)</f>
        <v>0</v>
      </c>
    </row>
    <row r="57" spans="1:19">
      <c r="A57" s="1"/>
      <c r="B57" s="1"/>
      <c r="C57" s="1"/>
      <c r="D57" s="1"/>
      <c r="E57" s="1"/>
      <c r="F57" s="1"/>
      <c r="G57" s="1"/>
      <c r="H57" s="1"/>
      <c r="I57" s="1"/>
      <c r="J57" s="1"/>
      <c r="K57" s="211" t="s">
        <v>78</v>
      </c>
      <c r="L57" s="23" t="s">
        <v>28</v>
      </c>
      <c r="M57" s="23" t="s">
        <v>13</v>
      </c>
      <c r="N57" s="31">
        <f>COUNTIFS('FY 26_qualification scenario'!$I:$I,DB!$K57,'FY 26_qualification scenario'!$F:$F,DB!$L57,'FY 26_qualification scenario'!$M:$M,DB!$M57)</f>
        <v>1</v>
      </c>
      <c r="O57" s="31">
        <f>COUNTIFS('FY 26_qualification scenario'!$BI:$BI,DB!O$4,'FY 26_qualification scenario'!$I:$I,DB!$K57,'FY 26_qualification scenario'!$F:$F,DB!$L57,'FY 26_qualification scenario'!$M:$M,DB!$M57)</f>
        <v>0</v>
      </c>
      <c r="P57" s="31">
        <f>COUNTIFS('FY 26_qualification scenario'!$BI:$BI,DB!P$4,'FY 26_qualification scenario'!$I:$I,DB!$K57,'FY 26_qualification scenario'!$F:$F,DB!$L57,'FY 26_qualification scenario'!$M:$M,DB!$M57)</f>
        <v>0</v>
      </c>
      <c r="Q57" s="31">
        <f>COUNTIFS('FY 26_qualification scenario'!$BI:$BI,DB!Q$4,'FY 26_qualification scenario'!$I:$I,DB!$K57,'FY 26_qualification scenario'!$F:$F,DB!$L57,'FY 26_qualification scenario'!$M:$M,DB!$M57)</f>
        <v>0</v>
      </c>
      <c r="R57" s="31">
        <f>COUNTIFS('FY 26_qualification scenario'!$BI:$BI,DB!R$4,'FY 26_qualification scenario'!$I:$I,DB!$K57,'FY 26_qualification scenario'!$F:$F,DB!$L57,'FY 26_qualification scenario'!$M:$M,DB!$M57)</f>
        <v>0</v>
      </c>
      <c r="S57" s="31">
        <f>COUNTIFS('FY 26_qualification scenario'!$BI:$BI,DB!S$4,'FY 26_qualification scenario'!$I:$I,DB!$K57,'FY 26_qualification scenario'!$F:$F,DB!$L57,'FY 26_qualification scenario'!$M:$M,DB!$M57)</f>
        <v>0</v>
      </c>
    </row>
    <row r="58" spans="1:19">
      <c r="A58" s="1"/>
      <c r="B58" s="1"/>
      <c r="C58" s="1"/>
      <c r="D58" s="1"/>
      <c r="E58" s="1"/>
      <c r="F58" s="1"/>
      <c r="G58" s="1"/>
      <c r="H58" s="1"/>
      <c r="I58" s="1"/>
      <c r="J58" s="1"/>
      <c r="K58" s="211" t="s">
        <v>78</v>
      </c>
      <c r="L58" s="23" t="s">
        <v>47</v>
      </c>
      <c r="M58" s="23" t="s">
        <v>13</v>
      </c>
      <c r="N58" s="31">
        <f>COUNTIFS('FY 26_qualification scenario'!$I:$I,DB!$K58,'FY 26_qualification scenario'!$F:$F,DB!$L58,'FY 26_qualification scenario'!$M:$M,DB!$M58)</f>
        <v>74</v>
      </c>
      <c r="O58" s="31">
        <f>COUNTIFS('FY 26_qualification scenario'!$BI:$BI,DB!O$4,'FY 26_qualification scenario'!$I:$I,DB!$K58,'FY 26_qualification scenario'!$F:$F,DB!$L58,'FY 26_qualification scenario'!$M:$M,DB!$M58)</f>
        <v>3</v>
      </c>
      <c r="P58" s="31">
        <f>COUNTIFS('FY 26_qualification scenario'!$BI:$BI,DB!P$4,'FY 26_qualification scenario'!$I:$I,DB!$K58,'FY 26_qualification scenario'!$F:$F,DB!$L58,'FY 26_qualification scenario'!$M:$M,DB!$M58)</f>
        <v>1</v>
      </c>
      <c r="Q58" s="31">
        <f>COUNTIFS('FY 26_qualification scenario'!$BI:$BI,DB!Q$4,'FY 26_qualification scenario'!$I:$I,DB!$K58,'FY 26_qualification scenario'!$F:$F,DB!$L58,'FY 26_qualification scenario'!$M:$M,DB!$M58)</f>
        <v>0</v>
      </c>
      <c r="R58" s="31">
        <f>COUNTIFS('FY 26_qualification scenario'!$BI:$BI,DB!R$4,'FY 26_qualification scenario'!$I:$I,DB!$K58,'FY 26_qualification scenario'!$F:$F,DB!$L58,'FY 26_qualification scenario'!$M:$M,DB!$M58)</f>
        <v>0</v>
      </c>
      <c r="S58" s="31">
        <f>COUNTIFS('FY 26_qualification scenario'!$BI:$BI,DB!S$4,'FY 26_qualification scenario'!$I:$I,DB!$K58,'FY 26_qualification scenario'!$F:$F,DB!$L58,'FY 26_qualification scenario'!$M:$M,DB!$M58)</f>
        <v>0</v>
      </c>
    </row>
    <row r="59" spans="1:19">
      <c r="A59" s="1"/>
      <c r="B59" s="1"/>
      <c r="C59" s="1"/>
      <c r="D59" s="1"/>
      <c r="E59" s="1"/>
      <c r="F59" s="1"/>
      <c r="G59" s="1"/>
      <c r="H59" s="1"/>
      <c r="I59" s="1"/>
      <c r="J59" s="1"/>
      <c r="K59" s="211" t="s">
        <v>79</v>
      </c>
      <c r="L59" s="23" t="s">
        <v>28</v>
      </c>
      <c r="M59" s="23" t="s">
        <v>13</v>
      </c>
      <c r="N59" s="31">
        <f>COUNTIFS('FY 26_qualification scenario'!$I:$I,DB!$K59,'FY 26_qualification scenario'!$F:$F,DB!$L59,'FY 26_qualification scenario'!$M:$M,DB!$M59)</f>
        <v>74</v>
      </c>
      <c r="O59" s="31">
        <f>COUNTIFS('FY 26_qualification scenario'!$BI:$BI,DB!O$4,'FY 26_qualification scenario'!$I:$I,DB!$K59,'FY 26_qualification scenario'!$F:$F,DB!$L59,'FY 26_qualification scenario'!$M:$M,DB!$M59)</f>
        <v>2</v>
      </c>
      <c r="P59" s="31">
        <f>COUNTIFS('FY 26_qualification scenario'!$BI:$BI,DB!P$4,'FY 26_qualification scenario'!$I:$I,DB!$K59,'FY 26_qualification scenario'!$F:$F,DB!$L59,'FY 26_qualification scenario'!$M:$M,DB!$M59)</f>
        <v>1</v>
      </c>
      <c r="Q59" s="31">
        <f>COUNTIFS('FY 26_qualification scenario'!$BI:$BI,DB!Q$4,'FY 26_qualification scenario'!$I:$I,DB!$K59,'FY 26_qualification scenario'!$F:$F,DB!$L59,'FY 26_qualification scenario'!$M:$M,DB!$M59)</f>
        <v>0</v>
      </c>
      <c r="R59" s="31">
        <f>COUNTIFS('FY 26_qualification scenario'!$BI:$BI,DB!R$4,'FY 26_qualification scenario'!$I:$I,DB!$K59,'FY 26_qualification scenario'!$F:$F,DB!$L59,'FY 26_qualification scenario'!$M:$M,DB!$M59)</f>
        <v>0</v>
      </c>
      <c r="S59" s="31">
        <f>COUNTIFS('FY 26_qualification scenario'!$BI:$BI,DB!S$4,'FY 26_qualification scenario'!$I:$I,DB!$K59,'FY 26_qualification scenario'!$F:$F,DB!$L59,'FY 26_qualification scenario'!$M:$M,DB!$M59)</f>
        <v>0</v>
      </c>
    </row>
    <row r="60" spans="1:19">
      <c r="A60" s="1"/>
      <c r="B60" s="1"/>
      <c r="C60" s="1"/>
      <c r="D60" s="1"/>
      <c r="E60" s="1"/>
      <c r="F60" s="1"/>
      <c r="G60" s="1"/>
      <c r="H60" s="1"/>
      <c r="I60" s="1"/>
      <c r="J60" s="1"/>
      <c r="K60" s="211" t="s">
        <v>80</v>
      </c>
      <c r="L60" s="23" t="s">
        <v>10</v>
      </c>
      <c r="M60" s="23" t="s">
        <v>36</v>
      </c>
      <c r="N60" s="31">
        <f>COUNTIFS('FY 26_qualification scenario'!$I:$I,DB!$K60,'FY 26_qualification scenario'!$F:$F,DB!$L60,'FY 26_qualification scenario'!$M:$M,DB!$M60)</f>
        <v>11</v>
      </c>
      <c r="O60" s="31">
        <f>COUNTIFS('FY 26_qualification scenario'!$BI:$BI,DB!O$4,'FY 26_qualification scenario'!$I:$I,DB!$K60,'FY 26_qualification scenario'!$F:$F,DB!$L60,'FY 26_qualification scenario'!$M:$M,DB!$M60)</f>
        <v>0</v>
      </c>
      <c r="P60" s="31">
        <f>COUNTIFS('FY 26_qualification scenario'!$BI:$BI,DB!P$4,'FY 26_qualification scenario'!$I:$I,DB!$K60,'FY 26_qualification scenario'!$F:$F,DB!$L60,'FY 26_qualification scenario'!$M:$M,DB!$M60)</f>
        <v>0</v>
      </c>
      <c r="Q60" s="31">
        <f>COUNTIFS('FY 26_qualification scenario'!$BI:$BI,DB!Q$4,'FY 26_qualification scenario'!$I:$I,DB!$K60,'FY 26_qualification scenario'!$F:$F,DB!$L60,'FY 26_qualification scenario'!$M:$M,DB!$M60)</f>
        <v>0</v>
      </c>
      <c r="R60" s="31">
        <f>COUNTIFS('FY 26_qualification scenario'!$BI:$BI,DB!R$4,'FY 26_qualification scenario'!$I:$I,DB!$K60,'FY 26_qualification scenario'!$F:$F,DB!$L60,'FY 26_qualification scenario'!$M:$M,DB!$M60)</f>
        <v>0</v>
      </c>
      <c r="S60" s="31">
        <f>COUNTIFS('FY 26_qualification scenario'!$BI:$BI,DB!S$4,'FY 26_qualification scenario'!$I:$I,DB!$K60,'FY 26_qualification scenario'!$F:$F,DB!$L60,'FY 26_qualification scenario'!$M:$M,DB!$M60)</f>
        <v>0</v>
      </c>
    </row>
    <row r="61" spans="1:19">
      <c r="A61" s="1"/>
      <c r="B61" s="1"/>
      <c r="C61" s="1"/>
      <c r="D61" s="1"/>
      <c r="E61" s="1"/>
      <c r="F61" s="1"/>
      <c r="G61" s="1"/>
      <c r="H61" s="1"/>
      <c r="I61" s="1"/>
      <c r="J61" s="1"/>
      <c r="K61" s="211" t="s">
        <v>81</v>
      </c>
      <c r="L61" s="23" t="s">
        <v>31</v>
      </c>
      <c r="M61" s="23" t="s">
        <v>17</v>
      </c>
      <c r="N61" s="31">
        <f>COUNTIFS('FY 26_qualification scenario'!$I:$I,DB!$K61,'FY 26_qualification scenario'!$F:$F,DB!$L61,'FY 26_qualification scenario'!$M:$M,DB!$M61)</f>
        <v>1</v>
      </c>
      <c r="O61" s="31">
        <f>COUNTIFS('FY 26_qualification scenario'!$BI:$BI,DB!O$4,'FY 26_qualification scenario'!$I:$I,DB!$K61,'FY 26_qualification scenario'!$F:$F,DB!$L61,'FY 26_qualification scenario'!$M:$M,DB!$M61)</f>
        <v>0</v>
      </c>
      <c r="P61" s="31">
        <f>COUNTIFS('FY 26_qualification scenario'!$BI:$BI,DB!P$4,'FY 26_qualification scenario'!$I:$I,DB!$K61,'FY 26_qualification scenario'!$F:$F,DB!$L61,'FY 26_qualification scenario'!$M:$M,DB!$M61)</f>
        <v>0</v>
      </c>
      <c r="Q61" s="31">
        <f>COUNTIFS('FY 26_qualification scenario'!$BI:$BI,DB!Q$4,'FY 26_qualification scenario'!$I:$I,DB!$K61,'FY 26_qualification scenario'!$F:$F,DB!$L61,'FY 26_qualification scenario'!$M:$M,DB!$M61)</f>
        <v>0</v>
      </c>
      <c r="R61" s="31">
        <f>COUNTIFS('FY 26_qualification scenario'!$BI:$BI,DB!R$4,'FY 26_qualification scenario'!$I:$I,DB!$K61,'FY 26_qualification scenario'!$F:$F,DB!$L61,'FY 26_qualification scenario'!$M:$M,DB!$M61)</f>
        <v>0</v>
      </c>
      <c r="S61" s="31">
        <f>COUNTIFS('FY 26_qualification scenario'!$BI:$BI,DB!S$4,'FY 26_qualification scenario'!$I:$I,DB!$K61,'FY 26_qualification scenario'!$F:$F,DB!$L61,'FY 26_qualification scenario'!$M:$M,DB!$M61)</f>
        <v>0</v>
      </c>
    </row>
    <row r="62" spans="1:19">
      <c r="A62" s="1"/>
      <c r="B62" s="1"/>
      <c r="C62" s="1"/>
      <c r="D62" s="1"/>
      <c r="E62" s="1"/>
      <c r="F62" s="1"/>
      <c r="G62" s="1"/>
      <c r="H62" s="1"/>
      <c r="I62" s="1"/>
      <c r="J62" s="1"/>
      <c r="K62" s="211" t="s">
        <v>81</v>
      </c>
      <c r="L62" s="23" t="s">
        <v>26</v>
      </c>
      <c r="M62" s="23" t="s">
        <v>17</v>
      </c>
      <c r="N62" s="31">
        <f>COUNTIFS('FY 26_qualification scenario'!$I:$I,DB!$K62,'FY 26_qualification scenario'!$F:$F,DB!$L62,'FY 26_qualification scenario'!$M:$M,DB!$M62)</f>
        <v>15</v>
      </c>
      <c r="O62" s="31">
        <f>COUNTIFS('FY 26_qualification scenario'!$BI:$BI,DB!O$4,'FY 26_qualification scenario'!$I:$I,DB!$K62,'FY 26_qualification scenario'!$F:$F,DB!$L62,'FY 26_qualification scenario'!$M:$M,DB!$M62)</f>
        <v>0</v>
      </c>
      <c r="P62" s="31">
        <f>COUNTIFS('FY 26_qualification scenario'!$BI:$BI,DB!P$4,'FY 26_qualification scenario'!$I:$I,DB!$K62,'FY 26_qualification scenario'!$F:$F,DB!$L62,'FY 26_qualification scenario'!$M:$M,DB!$M62)</f>
        <v>0</v>
      </c>
      <c r="Q62" s="31">
        <f>COUNTIFS('FY 26_qualification scenario'!$BI:$BI,DB!Q$4,'FY 26_qualification scenario'!$I:$I,DB!$K62,'FY 26_qualification scenario'!$F:$F,DB!$L62,'FY 26_qualification scenario'!$M:$M,DB!$M62)</f>
        <v>0</v>
      </c>
      <c r="R62" s="31">
        <f>COUNTIFS('FY 26_qualification scenario'!$BI:$BI,DB!R$4,'FY 26_qualification scenario'!$I:$I,DB!$K62,'FY 26_qualification scenario'!$F:$F,DB!$L62,'FY 26_qualification scenario'!$M:$M,DB!$M62)</f>
        <v>0</v>
      </c>
      <c r="S62" s="31">
        <f>COUNTIFS('FY 26_qualification scenario'!$BI:$BI,DB!S$4,'FY 26_qualification scenario'!$I:$I,DB!$K62,'FY 26_qualification scenario'!$F:$F,DB!$L62,'FY 26_qualification scenario'!$M:$M,DB!$M62)</f>
        <v>0</v>
      </c>
    </row>
    <row r="63" spans="1:19">
      <c r="A63" s="1"/>
      <c r="B63" s="1"/>
      <c r="C63" s="1"/>
      <c r="D63" s="1"/>
      <c r="E63" s="1"/>
      <c r="F63" s="1"/>
      <c r="G63" s="1"/>
      <c r="H63" s="1"/>
      <c r="I63" s="1"/>
      <c r="J63" s="1"/>
      <c r="K63" s="211" t="s">
        <v>82</v>
      </c>
      <c r="L63" s="23" t="s">
        <v>26</v>
      </c>
      <c r="M63" s="23" t="s">
        <v>17</v>
      </c>
      <c r="N63" s="31">
        <f>COUNTIFS('FY 26_qualification scenario'!$I:$I,DB!$K63,'FY 26_qualification scenario'!$F:$F,DB!$L63,'FY 26_qualification scenario'!$M:$M,DB!$M63)</f>
        <v>2</v>
      </c>
      <c r="O63" s="31">
        <f>COUNTIFS('FY 26_qualification scenario'!$BI:$BI,DB!O$4,'FY 26_qualification scenario'!$I:$I,DB!$K63,'FY 26_qualification scenario'!$F:$F,DB!$L63,'FY 26_qualification scenario'!$M:$M,DB!$M63)</f>
        <v>0</v>
      </c>
      <c r="P63" s="31">
        <f>COUNTIFS('FY 26_qualification scenario'!$BI:$BI,DB!P$4,'FY 26_qualification scenario'!$I:$I,DB!$K63,'FY 26_qualification scenario'!$F:$F,DB!$L63,'FY 26_qualification scenario'!$M:$M,DB!$M63)</f>
        <v>0</v>
      </c>
      <c r="Q63" s="31">
        <f>COUNTIFS('FY 26_qualification scenario'!$BI:$BI,DB!Q$4,'FY 26_qualification scenario'!$I:$I,DB!$K63,'FY 26_qualification scenario'!$F:$F,DB!$L63,'FY 26_qualification scenario'!$M:$M,DB!$M63)</f>
        <v>0</v>
      </c>
      <c r="R63" s="31">
        <f>COUNTIFS('FY 26_qualification scenario'!$BI:$BI,DB!R$4,'FY 26_qualification scenario'!$I:$I,DB!$K63,'FY 26_qualification scenario'!$F:$F,DB!$L63,'FY 26_qualification scenario'!$M:$M,DB!$M63)</f>
        <v>0</v>
      </c>
      <c r="S63" s="31">
        <f>COUNTIFS('FY 26_qualification scenario'!$BI:$BI,DB!S$4,'FY 26_qualification scenario'!$I:$I,DB!$K63,'FY 26_qualification scenario'!$F:$F,DB!$L63,'FY 26_qualification scenario'!$M:$M,DB!$M63)</f>
        <v>0</v>
      </c>
    </row>
    <row r="64" spans="1:19">
      <c r="A64" s="1"/>
      <c r="B64" s="1"/>
      <c r="C64" s="1"/>
      <c r="D64" s="1"/>
      <c r="E64" s="1"/>
      <c r="F64" s="1"/>
      <c r="G64" s="1"/>
      <c r="H64" s="1"/>
      <c r="I64" s="1"/>
      <c r="J64" s="1"/>
      <c r="K64" s="211" t="s">
        <v>83</v>
      </c>
      <c r="L64" s="23" t="s">
        <v>10</v>
      </c>
      <c r="M64" s="23" t="s">
        <v>36</v>
      </c>
      <c r="N64" s="31">
        <f>COUNTIFS('FY 26_qualification scenario'!$I:$I,DB!$K64,'FY 26_qualification scenario'!$F:$F,DB!$L64,'FY 26_qualification scenario'!$M:$M,DB!$M64)</f>
        <v>0</v>
      </c>
      <c r="O64" s="31">
        <f>COUNTIFS('FY 26_qualification scenario'!$BI:$BI,DB!O$4,'FY 26_qualification scenario'!$I:$I,DB!$K64,'FY 26_qualification scenario'!$F:$F,DB!$L64,'FY 26_qualification scenario'!$M:$M,DB!$M64)</f>
        <v>0</v>
      </c>
      <c r="P64" s="31">
        <f>COUNTIFS('FY 26_qualification scenario'!$BI:$BI,DB!P$4,'FY 26_qualification scenario'!$I:$I,DB!$K64,'FY 26_qualification scenario'!$F:$F,DB!$L64,'FY 26_qualification scenario'!$M:$M,DB!$M64)</f>
        <v>0</v>
      </c>
      <c r="Q64" s="31">
        <f>COUNTIFS('FY 26_qualification scenario'!$BI:$BI,DB!Q$4,'FY 26_qualification scenario'!$I:$I,DB!$K64,'FY 26_qualification scenario'!$F:$F,DB!$L64,'FY 26_qualification scenario'!$M:$M,DB!$M64)</f>
        <v>0</v>
      </c>
      <c r="R64" s="31">
        <f>COUNTIFS('FY 26_qualification scenario'!$BI:$BI,DB!R$4,'FY 26_qualification scenario'!$I:$I,DB!$K64,'FY 26_qualification scenario'!$F:$F,DB!$L64,'FY 26_qualification scenario'!$M:$M,DB!$M64)</f>
        <v>0</v>
      </c>
      <c r="S64" s="31">
        <f>COUNTIFS('FY 26_qualification scenario'!$BI:$BI,DB!S$4,'FY 26_qualification scenario'!$I:$I,DB!$K64,'FY 26_qualification scenario'!$F:$F,DB!$L64,'FY 26_qualification scenario'!$M:$M,DB!$M64)</f>
        <v>0</v>
      </c>
    </row>
    <row r="65" spans="1:19">
      <c r="A65" s="1"/>
      <c r="B65" s="1"/>
      <c r="C65" s="1"/>
      <c r="D65" s="1"/>
      <c r="E65" s="1"/>
      <c r="F65" s="1"/>
      <c r="G65" s="1"/>
      <c r="H65" s="1"/>
      <c r="I65" s="1"/>
      <c r="J65" s="1"/>
      <c r="K65" s="211" t="s">
        <v>83</v>
      </c>
      <c r="L65" s="23" t="s">
        <v>22</v>
      </c>
      <c r="M65" s="23" t="s">
        <v>36</v>
      </c>
      <c r="N65" s="31">
        <f>COUNTIFS('FY 26_qualification scenario'!$I:$I,DB!$K65,'FY 26_qualification scenario'!$F:$F,DB!$L65,'FY 26_qualification scenario'!$M:$M,DB!$M65)</f>
        <v>1</v>
      </c>
      <c r="O65" s="31">
        <f>COUNTIFS('FY 26_qualification scenario'!$BI:$BI,DB!O$4,'FY 26_qualification scenario'!$I:$I,DB!$K65,'FY 26_qualification scenario'!$F:$F,DB!$L65,'FY 26_qualification scenario'!$M:$M,DB!$M65)</f>
        <v>0</v>
      </c>
      <c r="P65" s="31">
        <f>COUNTIFS('FY 26_qualification scenario'!$BI:$BI,DB!P$4,'FY 26_qualification scenario'!$I:$I,DB!$K65,'FY 26_qualification scenario'!$F:$F,DB!$L65,'FY 26_qualification scenario'!$M:$M,DB!$M65)</f>
        <v>0</v>
      </c>
      <c r="Q65" s="31">
        <f>COUNTIFS('FY 26_qualification scenario'!$BI:$BI,DB!Q$4,'FY 26_qualification scenario'!$I:$I,DB!$K65,'FY 26_qualification scenario'!$F:$F,DB!$L65,'FY 26_qualification scenario'!$M:$M,DB!$M65)</f>
        <v>0</v>
      </c>
      <c r="R65" s="31">
        <f>COUNTIFS('FY 26_qualification scenario'!$BI:$BI,DB!R$4,'FY 26_qualification scenario'!$I:$I,DB!$K65,'FY 26_qualification scenario'!$F:$F,DB!$L65,'FY 26_qualification scenario'!$M:$M,DB!$M65)</f>
        <v>0</v>
      </c>
      <c r="S65" s="31">
        <f>COUNTIFS('FY 26_qualification scenario'!$BI:$BI,DB!S$4,'FY 26_qualification scenario'!$I:$I,DB!$K65,'FY 26_qualification scenario'!$F:$F,DB!$L65,'FY 26_qualification scenario'!$M:$M,DB!$M65)</f>
        <v>0</v>
      </c>
    </row>
    <row r="66" spans="1:19">
      <c r="A66" s="1"/>
      <c r="B66" s="1"/>
      <c r="C66" s="1"/>
      <c r="D66" s="1"/>
      <c r="E66" s="1"/>
      <c r="F66" s="1"/>
      <c r="G66" s="1"/>
      <c r="H66" s="1"/>
      <c r="I66" s="1"/>
      <c r="J66" s="1"/>
      <c r="K66" s="211" t="s">
        <v>84</v>
      </c>
      <c r="L66" s="23" t="s">
        <v>29</v>
      </c>
      <c r="M66" s="23" t="s">
        <v>17</v>
      </c>
      <c r="N66" s="31">
        <f>COUNTIFS('FY 26_qualification scenario'!$I:$I,DB!$K66,'FY 26_qualification scenario'!$F:$F,DB!$L66,'FY 26_qualification scenario'!$M:$M,DB!$M66)</f>
        <v>12</v>
      </c>
      <c r="O66" s="31">
        <f>COUNTIFS('FY 26_qualification scenario'!$BI:$BI,DB!O$4,'FY 26_qualification scenario'!$I:$I,DB!$K66,'FY 26_qualification scenario'!$F:$F,DB!$L66,'FY 26_qualification scenario'!$M:$M,DB!$M66)</f>
        <v>0</v>
      </c>
      <c r="P66" s="31">
        <f>COUNTIFS('FY 26_qualification scenario'!$BI:$BI,DB!P$4,'FY 26_qualification scenario'!$I:$I,DB!$K66,'FY 26_qualification scenario'!$F:$F,DB!$L66,'FY 26_qualification scenario'!$M:$M,DB!$M66)</f>
        <v>0</v>
      </c>
      <c r="Q66" s="31">
        <f>COUNTIFS('FY 26_qualification scenario'!$BI:$BI,DB!Q$4,'FY 26_qualification scenario'!$I:$I,DB!$K66,'FY 26_qualification scenario'!$F:$F,DB!$L66,'FY 26_qualification scenario'!$M:$M,DB!$M66)</f>
        <v>0</v>
      </c>
      <c r="R66" s="31">
        <f>COUNTIFS('FY 26_qualification scenario'!$BI:$BI,DB!R$4,'FY 26_qualification scenario'!$I:$I,DB!$K66,'FY 26_qualification scenario'!$F:$F,DB!$L66,'FY 26_qualification scenario'!$M:$M,DB!$M66)</f>
        <v>0</v>
      </c>
      <c r="S66" s="31">
        <f>COUNTIFS('FY 26_qualification scenario'!$BI:$BI,DB!S$4,'FY 26_qualification scenario'!$I:$I,DB!$K66,'FY 26_qualification scenario'!$F:$F,DB!$L66,'FY 26_qualification scenario'!$M:$M,DB!$M66)</f>
        <v>0</v>
      </c>
    </row>
    <row r="67" spans="1:19">
      <c r="A67" s="1"/>
      <c r="B67" s="1"/>
      <c r="C67" s="1"/>
      <c r="D67" s="1"/>
      <c r="E67" s="1"/>
      <c r="F67" s="1"/>
      <c r="G67" s="1"/>
      <c r="H67" s="1"/>
      <c r="I67" s="1"/>
      <c r="J67" s="1"/>
      <c r="K67" s="211" t="s">
        <v>85</v>
      </c>
      <c r="L67" s="23" t="s">
        <v>24</v>
      </c>
      <c r="M67" s="23" t="s">
        <v>13</v>
      </c>
      <c r="N67" s="31">
        <f>COUNTIFS('FY 26_qualification scenario'!$I:$I,DB!$K67,'FY 26_qualification scenario'!$F:$F,DB!$L67,'FY 26_qualification scenario'!$M:$M,DB!$M67)</f>
        <v>72</v>
      </c>
      <c r="O67" s="31">
        <f>COUNTIFS('FY 26_qualification scenario'!$BI:$BI,DB!O$4,'FY 26_qualification scenario'!$I:$I,DB!$K67,'FY 26_qualification scenario'!$F:$F,DB!$L67,'FY 26_qualification scenario'!$M:$M,DB!$M67)</f>
        <v>3</v>
      </c>
      <c r="P67" s="31">
        <f>COUNTIFS('FY 26_qualification scenario'!$BI:$BI,DB!P$4,'FY 26_qualification scenario'!$I:$I,DB!$K67,'FY 26_qualification scenario'!$F:$F,DB!$L67,'FY 26_qualification scenario'!$M:$M,DB!$M67)</f>
        <v>2</v>
      </c>
      <c r="Q67" s="31">
        <f>COUNTIFS('FY 26_qualification scenario'!$BI:$BI,DB!Q$4,'FY 26_qualification scenario'!$I:$I,DB!$K67,'FY 26_qualification scenario'!$F:$F,DB!$L67,'FY 26_qualification scenario'!$M:$M,DB!$M67)</f>
        <v>1</v>
      </c>
      <c r="R67" s="31">
        <f>COUNTIFS('FY 26_qualification scenario'!$BI:$BI,DB!R$4,'FY 26_qualification scenario'!$I:$I,DB!$K67,'FY 26_qualification scenario'!$F:$F,DB!$L67,'FY 26_qualification scenario'!$M:$M,DB!$M67)</f>
        <v>1</v>
      </c>
      <c r="S67" s="31">
        <f>COUNTIFS('FY 26_qualification scenario'!$BI:$BI,DB!S$4,'FY 26_qualification scenario'!$I:$I,DB!$K67,'FY 26_qualification scenario'!$F:$F,DB!$L67,'FY 26_qualification scenario'!$M:$M,DB!$M67)</f>
        <v>0</v>
      </c>
    </row>
    <row r="68" spans="1:19">
      <c r="A68" s="1"/>
      <c r="B68" s="1"/>
      <c r="C68" s="1"/>
      <c r="D68" s="1"/>
      <c r="E68" s="1"/>
      <c r="F68" s="1"/>
      <c r="G68" s="1"/>
      <c r="H68" s="1"/>
      <c r="I68" s="1"/>
      <c r="J68" s="1"/>
      <c r="K68" s="211" t="s">
        <v>86</v>
      </c>
      <c r="L68" s="23" t="s">
        <v>39</v>
      </c>
      <c r="M68" s="23" t="s">
        <v>13</v>
      </c>
      <c r="N68" s="31">
        <f>COUNTIFS('FY 26_qualification scenario'!$I:$I,DB!$K68,'FY 26_qualification scenario'!$F:$F,DB!$L68,'FY 26_qualification scenario'!$M:$M,DB!$M68)</f>
        <v>14</v>
      </c>
      <c r="O68" s="31">
        <f>COUNTIFS('FY 26_qualification scenario'!$BI:$BI,DB!O$4,'FY 26_qualification scenario'!$I:$I,DB!$K68,'FY 26_qualification scenario'!$F:$F,DB!$L68,'FY 26_qualification scenario'!$M:$M,DB!$M68)</f>
        <v>1</v>
      </c>
      <c r="P68" s="31">
        <f>COUNTIFS('FY 26_qualification scenario'!$BI:$BI,DB!P$4,'FY 26_qualification scenario'!$I:$I,DB!$K68,'FY 26_qualification scenario'!$F:$F,DB!$L68,'FY 26_qualification scenario'!$M:$M,DB!$M68)</f>
        <v>0</v>
      </c>
      <c r="Q68" s="31">
        <f>COUNTIFS('FY 26_qualification scenario'!$BI:$BI,DB!Q$4,'FY 26_qualification scenario'!$I:$I,DB!$K68,'FY 26_qualification scenario'!$F:$F,DB!$L68,'FY 26_qualification scenario'!$M:$M,DB!$M68)</f>
        <v>0</v>
      </c>
      <c r="R68" s="31">
        <f>COUNTIFS('FY 26_qualification scenario'!$BI:$BI,DB!R$4,'FY 26_qualification scenario'!$I:$I,DB!$K68,'FY 26_qualification scenario'!$F:$F,DB!$L68,'FY 26_qualification scenario'!$M:$M,DB!$M68)</f>
        <v>0</v>
      </c>
      <c r="S68" s="31">
        <f>COUNTIFS('FY 26_qualification scenario'!$BI:$BI,DB!S$4,'FY 26_qualification scenario'!$I:$I,DB!$K68,'FY 26_qualification scenario'!$F:$F,DB!$L68,'FY 26_qualification scenario'!$M:$M,DB!$M68)</f>
        <v>0</v>
      </c>
    </row>
    <row r="69" spans="1:19">
      <c r="A69" s="1"/>
      <c r="B69" s="1"/>
      <c r="C69" s="1"/>
      <c r="D69" s="1"/>
      <c r="E69" s="1"/>
      <c r="F69" s="1"/>
      <c r="G69" s="1"/>
      <c r="H69" s="1"/>
      <c r="I69" s="1"/>
      <c r="J69" s="1"/>
      <c r="K69" s="211" t="s">
        <v>87</v>
      </c>
      <c r="L69" s="23" t="s">
        <v>14</v>
      </c>
      <c r="M69" s="23" t="s">
        <v>36</v>
      </c>
      <c r="N69" s="31">
        <f>COUNTIFS('FY 26_qualification scenario'!$I:$I,DB!$K69,'FY 26_qualification scenario'!$F:$F,DB!$L69,'FY 26_qualification scenario'!$M:$M,DB!$M69)</f>
        <v>2</v>
      </c>
      <c r="O69" s="31">
        <f>COUNTIFS('FY 26_qualification scenario'!$BI:$BI,DB!O$4,'FY 26_qualification scenario'!$I:$I,DB!$K69,'FY 26_qualification scenario'!$F:$F,DB!$L69,'FY 26_qualification scenario'!$M:$M,DB!$M69)</f>
        <v>0</v>
      </c>
      <c r="P69" s="31">
        <f>COUNTIFS('FY 26_qualification scenario'!$BI:$BI,DB!P$4,'FY 26_qualification scenario'!$I:$I,DB!$K69,'FY 26_qualification scenario'!$F:$F,DB!$L69,'FY 26_qualification scenario'!$M:$M,DB!$M69)</f>
        <v>0</v>
      </c>
      <c r="Q69" s="31">
        <f>COUNTIFS('FY 26_qualification scenario'!$BI:$BI,DB!Q$4,'FY 26_qualification scenario'!$I:$I,DB!$K69,'FY 26_qualification scenario'!$F:$F,DB!$L69,'FY 26_qualification scenario'!$M:$M,DB!$M69)</f>
        <v>0</v>
      </c>
      <c r="R69" s="31">
        <f>COUNTIFS('FY 26_qualification scenario'!$BI:$BI,DB!R$4,'FY 26_qualification scenario'!$I:$I,DB!$K69,'FY 26_qualification scenario'!$F:$F,DB!$L69,'FY 26_qualification scenario'!$M:$M,DB!$M69)</f>
        <v>0</v>
      </c>
      <c r="S69" s="31">
        <f>COUNTIFS('FY 26_qualification scenario'!$BI:$BI,DB!S$4,'FY 26_qualification scenario'!$I:$I,DB!$K69,'FY 26_qualification scenario'!$F:$F,DB!$L69,'FY 26_qualification scenario'!$M:$M,DB!$M69)</f>
        <v>0</v>
      </c>
    </row>
    <row r="70" spans="1:19">
      <c r="A70" s="1"/>
      <c r="B70" s="1"/>
      <c r="C70" s="1"/>
      <c r="D70" s="1"/>
      <c r="E70" s="1"/>
      <c r="F70" s="1"/>
      <c r="G70" s="1"/>
      <c r="H70" s="1"/>
      <c r="I70" s="1"/>
      <c r="J70" s="1"/>
      <c r="K70" s="260" t="s">
        <v>50</v>
      </c>
      <c r="L70" s="261"/>
      <c r="M70" s="261"/>
      <c r="N70" s="214">
        <f>SUM(N5:N69)</f>
        <v>1745</v>
      </c>
      <c r="O70" s="214">
        <f>SUM(O5:O69)</f>
        <v>50</v>
      </c>
      <c r="P70" s="214">
        <f>SUM(P5:P69)</f>
        <v>59</v>
      </c>
      <c r="Q70" s="214">
        <f>SUM(Q5:Q69)</f>
        <v>25</v>
      </c>
      <c r="R70" s="214">
        <f>SUM(R5:R69)</f>
        <v>41</v>
      </c>
      <c r="S70" s="214">
        <f>SUM(S5:S69)</f>
        <v>9</v>
      </c>
    </row>
  </sheetData>
  <sheetProtection sheet="1" objects="1" scenarios="1"/>
  <mergeCells count="4">
    <mergeCell ref="O3:S3"/>
    <mergeCell ref="D3:H3"/>
    <mergeCell ref="K70:M70"/>
    <mergeCell ref="A24:B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40BE4-3039-4ACA-B86E-57B44AB39FD8}">
  <sheetPr filterMode="1"/>
  <dimension ref="A1:EB1799"/>
  <sheetViews>
    <sheetView workbookViewId="0">
      <pane xSplit="5" ySplit="1" topLeftCell="AQ308" activePane="bottomRight" state="frozen"/>
      <selection pane="bottomRight" activeCell="H131" sqref="H131"/>
      <selection pane="bottomLeft"/>
      <selection pane="topRight"/>
    </sheetView>
  </sheetViews>
  <sheetFormatPr defaultColWidth="9.140625" defaultRowHeight="15"/>
  <cols>
    <col min="1" max="1" width="9.7109375" style="2" bestFit="1" customWidth="1"/>
    <col min="2" max="2" width="0" style="2" hidden="1" customWidth="1"/>
    <col min="3" max="3" width="0" style="1" hidden="1" customWidth="1"/>
    <col min="4" max="4" width="23.7109375" style="37" bestFit="1" customWidth="1"/>
    <col min="5" max="5" width="62.7109375" style="37" bestFit="1" customWidth="1"/>
    <col min="6" max="6" width="21.7109375" style="37" bestFit="1" customWidth="1"/>
    <col min="7" max="7" width="24.7109375" style="37" bestFit="1" customWidth="1"/>
    <col min="8" max="8" width="17" style="37" customWidth="1"/>
    <col min="9" max="9" width="41.28515625" style="37" bestFit="1" customWidth="1"/>
    <col min="10" max="10" width="25" style="37" customWidth="1"/>
    <col min="11" max="11" width="24.42578125" style="37" customWidth="1"/>
    <col min="12" max="12" width="21.7109375" style="37" customWidth="1"/>
    <col min="13" max="13" width="7.5703125" style="37" bestFit="1" customWidth="1"/>
    <col min="14" max="14" width="8.5703125" style="2" customWidth="1"/>
    <col min="15" max="15" width="20.140625" style="2" customWidth="1"/>
    <col min="16" max="16" width="16.85546875" style="2" customWidth="1"/>
    <col min="17" max="17" width="15.5703125" style="2" customWidth="1"/>
    <col min="18" max="18" width="16.5703125" style="2" customWidth="1"/>
    <col min="19" max="19" width="10.28515625" style="1" customWidth="1"/>
    <col min="20" max="20" width="16.5703125" style="2" customWidth="1"/>
    <col min="21" max="21" width="12.28515625" style="1" customWidth="1"/>
    <col min="22" max="22" width="24.28515625" style="1" customWidth="1"/>
    <col min="23" max="23" width="9.140625" style="1" customWidth="1"/>
    <col min="24" max="24" width="9.42578125" style="1" customWidth="1"/>
    <col min="25" max="25" width="10" style="1" customWidth="1"/>
    <col min="26" max="26" width="9.42578125" style="1" customWidth="1"/>
    <col min="27" max="27" width="10.140625" style="1" customWidth="1"/>
    <col min="28" max="28" width="9.28515625" style="1" customWidth="1"/>
    <col min="29" max="29" width="8.5703125" style="1" customWidth="1"/>
    <col min="30" max="30" width="9.7109375" style="1" customWidth="1"/>
    <col min="31" max="31" width="9.42578125" style="1" customWidth="1"/>
    <col min="32" max="32" width="9.28515625" style="1" customWidth="1"/>
    <col min="33" max="33" width="9.85546875" style="1" customWidth="1"/>
    <col min="34" max="34" width="9.5703125" style="1" customWidth="1"/>
    <col min="35" max="35" width="9.140625" style="1" customWidth="1"/>
    <col min="36" max="36" width="9.42578125" style="1" customWidth="1"/>
    <col min="37" max="37" width="10" style="1" customWidth="1"/>
    <col min="38" max="38" width="9.5703125" style="1" customWidth="1"/>
    <col min="39" max="39" width="10.140625" style="1" bestFit="1" customWidth="1"/>
    <col min="40" max="40" width="9.28515625" style="1" bestFit="1" customWidth="1"/>
    <col min="41" max="41" width="8.5703125" style="1" bestFit="1" customWidth="1"/>
    <col min="42" max="42" width="9.7109375" style="1" bestFit="1" customWidth="1"/>
    <col min="43" max="43" width="9.42578125" style="14" bestFit="1" customWidth="1"/>
    <col min="44" max="44" width="9.28515625" style="14" customWidth="1"/>
    <col min="45" max="45" width="9.85546875" style="14" customWidth="1"/>
    <col min="46" max="48" width="9.140625" style="14" customWidth="1"/>
    <col min="49" max="50" width="16" style="14" customWidth="1"/>
    <col min="51" max="51" width="11.140625" style="14" customWidth="1"/>
    <col min="52" max="52" width="12" style="14" bestFit="1" customWidth="1"/>
    <col min="53" max="53" width="17" style="14" customWidth="1"/>
    <col min="54" max="54" width="12.5703125" style="14" customWidth="1"/>
    <col min="55" max="55" width="10.5703125" style="14" bestFit="1" customWidth="1"/>
    <col min="56" max="56" width="12.85546875" style="14" customWidth="1"/>
    <col min="57" max="57" width="14.28515625" style="14" customWidth="1"/>
    <col min="58" max="58" width="19.42578125" style="2" customWidth="1"/>
    <col min="59" max="59" width="13" style="14" customWidth="1"/>
    <col min="60" max="61" width="16.5703125" style="2" customWidth="1"/>
    <col min="62" max="62" width="11.42578125" style="2" customWidth="1"/>
    <col min="63" max="64" width="9.140625" style="14" customWidth="1"/>
    <col min="65" max="66" width="10.28515625" style="2" customWidth="1"/>
    <col min="67" max="67" width="9.140625" style="1" customWidth="1"/>
    <col min="68" max="68" width="13.140625" style="1" customWidth="1"/>
    <col min="69" max="69" width="50.140625" style="144" customWidth="1"/>
    <col min="70" max="72" width="9.140625" style="1" customWidth="1"/>
    <col min="73" max="73" width="56.5703125" style="1" customWidth="1"/>
    <col min="74" max="75" width="9.140625" style="1" customWidth="1"/>
    <col min="76" max="76" width="28.28515625" style="1" customWidth="1"/>
    <col min="77" max="77" width="15.42578125" style="1" customWidth="1"/>
    <col min="78" max="78" width="16.5703125" style="1" customWidth="1"/>
    <col min="79" max="79" width="9.140625" style="1" customWidth="1"/>
    <col min="80" max="80" width="14.7109375" style="1" customWidth="1"/>
    <col min="81" max="81" width="13.5703125" style="1" customWidth="1"/>
    <col min="82" max="86" width="9.140625" style="1" customWidth="1"/>
    <col min="87" max="87" width="15.85546875" style="1" customWidth="1"/>
    <col min="88" max="88" width="9.140625" style="1" customWidth="1"/>
    <col min="89" max="89" width="11.85546875" style="1" customWidth="1"/>
    <col min="90" max="98" width="9.140625" style="1"/>
    <col min="99" max="99" width="17.5703125" style="1" bestFit="1" customWidth="1"/>
    <col min="100" max="108" width="9.140625" style="1"/>
    <col min="109" max="109" width="9.7109375" style="1" bestFit="1" customWidth="1"/>
    <col min="110" max="110" width="9.140625" style="1"/>
    <col min="111" max="119" width="9.7109375" style="1" bestFit="1" customWidth="1"/>
    <col min="120" max="128" width="9.140625" style="1"/>
    <col min="129" max="129" width="17.7109375" style="1" bestFit="1" customWidth="1"/>
    <col min="130" max="130" width="16.140625" style="1" bestFit="1" customWidth="1"/>
    <col min="131" max="131" width="21.28515625" style="1" bestFit="1" customWidth="1"/>
    <col min="132" max="132" width="8.7109375" style="1" bestFit="1" customWidth="1"/>
    <col min="133" max="16384" width="9.140625" style="1"/>
  </cols>
  <sheetData>
    <row r="1" spans="1:132" s="3" customFormat="1" ht="45.75">
      <c r="A1" s="173" t="str" cm="1">
        <f t="array" ref="A1:AV1799">'[1]Consol. dealer sales_FY 25 + 26'!$A$2:$AV$1800</f>
        <v>Sr No.</v>
      </c>
      <c r="B1" s="3" t="str">
        <v>Year</v>
      </c>
      <c r="C1" s="3" t="str">
        <v>Retailer Code</v>
      </c>
      <c r="D1" s="38" t="str">
        <v>Account Sf ID</v>
      </c>
      <c r="E1" s="38" t="str">
        <v>Name of the Dealer</v>
      </c>
      <c r="F1" s="38" t="str">
        <v>State</v>
      </c>
      <c r="G1" s="38" t="str">
        <v>District</v>
      </c>
      <c r="H1" s="3" t="str">
        <v>Taluka</v>
      </c>
      <c r="I1" s="38" t="str">
        <v>Distributor Name</v>
      </c>
      <c r="J1" s="38" t="str">
        <v>Account Owner As per SF</v>
      </c>
      <c r="K1" s="38" t="str">
        <v>TM</v>
      </c>
      <c r="L1" s="3" t="str">
        <v>Distributor Code</v>
      </c>
      <c r="M1" s="3" t="str">
        <v>Zone</v>
      </c>
      <c r="N1" s="3" t="str">
        <v>Pin code</v>
      </c>
      <c r="O1" s="3" t="str">
        <v>GST No.</v>
      </c>
      <c r="P1" s="3" t="str">
        <v>Mobile No.</v>
      </c>
      <c r="Q1" s="6" t="str">
        <v>Onboarded Dealer Months</v>
      </c>
      <c r="R1" s="6" t="str">
        <v>Year of Onboarding (FY)</v>
      </c>
      <c r="S1" s="6" t="str">
        <v>Sales FY24</v>
      </c>
      <c r="T1" s="6" t="str">
        <v>Counter Potential / month</v>
      </c>
      <c r="U1" s="6" t="str">
        <v>Share of Business (%)</v>
      </c>
      <c r="V1" s="124" t="str">
        <v>Dealer Segmentation</v>
      </c>
      <c r="W1" s="109">
        <v>45292</v>
      </c>
      <c r="X1" s="109">
        <v>45323</v>
      </c>
      <c r="Y1" s="109">
        <v>45352</v>
      </c>
      <c r="Z1" s="109">
        <v>45383</v>
      </c>
      <c r="AA1" s="109">
        <v>45413</v>
      </c>
      <c r="AB1" s="109">
        <v>45444</v>
      </c>
      <c r="AC1" s="109">
        <v>45474</v>
      </c>
      <c r="AD1" s="109">
        <v>45505</v>
      </c>
      <c r="AE1" s="109">
        <v>45536</v>
      </c>
      <c r="AF1" s="109">
        <v>45566</v>
      </c>
      <c r="AG1" s="109">
        <v>45597</v>
      </c>
      <c r="AH1" s="109">
        <v>45627</v>
      </c>
      <c r="AI1" s="109">
        <v>45658</v>
      </c>
      <c r="AJ1" s="109">
        <v>45689</v>
      </c>
      <c r="AK1" s="109">
        <v>45717</v>
      </c>
      <c r="AL1" s="109">
        <v>45748</v>
      </c>
      <c r="AM1" s="109">
        <v>45778</v>
      </c>
      <c r="AN1" s="109">
        <v>45809</v>
      </c>
      <c r="AO1" s="109">
        <v>45839</v>
      </c>
      <c r="AP1" s="109">
        <v>45870</v>
      </c>
      <c r="AQ1" s="109">
        <v>45901</v>
      </c>
      <c r="AR1" s="109">
        <v>45931</v>
      </c>
      <c r="AS1" s="109">
        <v>45962</v>
      </c>
      <c r="AT1" s="109">
        <v>45992</v>
      </c>
      <c r="AU1" s="109">
        <v>46023</v>
      </c>
      <c r="AV1" s="109">
        <v>46054</v>
      </c>
      <c r="AW1" s="104" t="s">
        <v>88</v>
      </c>
      <c r="AX1" s="104" t="s">
        <v>89</v>
      </c>
      <c r="AY1" s="109" t="s">
        <v>90</v>
      </c>
      <c r="AZ1" s="109" t="s">
        <v>91</v>
      </c>
      <c r="BA1" s="209" t="s">
        <v>92</v>
      </c>
      <c r="BB1" s="209" t="s">
        <v>93</v>
      </c>
      <c r="BC1" s="209" t="s">
        <v>94</v>
      </c>
      <c r="BD1" s="109" t="s">
        <v>95</v>
      </c>
      <c r="BE1" s="104" t="s">
        <v>96</v>
      </c>
      <c r="BF1" s="6" t="s">
        <v>97</v>
      </c>
      <c r="BG1" s="6" t="s">
        <v>98</v>
      </c>
      <c r="BH1" s="6" t="s">
        <v>99</v>
      </c>
      <c r="BI1" s="168" t="s">
        <v>100</v>
      </c>
      <c r="BJ1" s="3" t="s">
        <v>101</v>
      </c>
      <c r="BK1" s="3" t="s">
        <v>102</v>
      </c>
      <c r="BL1" s="3" t="s">
        <v>103</v>
      </c>
      <c r="BM1" s="3" t="s">
        <v>104</v>
      </c>
      <c r="BN1" s="3" t="s">
        <v>105</v>
      </c>
      <c r="BO1" s="3" t="s">
        <v>106</v>
      </c>
      <c r="BP1" s="6" t="s">
        <v>0</v>
      </c>
      <c r="BQ1" s="124" t="s">
        <v>107</v>
      </c>
      <c r="BR1" s="3" t="s">
        <v>103</v>
      </c>
      <c r="BS1" s="3" t="s">
        <v>108</v>
      </c>
      <c r="BT1" s="3" t="s">
        <v>50</v>
      </c>
      <c r="BU1" s="6" t="s">
        <v>109</v>
      </c>
      <c r="BV1" s="3" t="s">
        <v>101</v>
      </c>
      <c r="BX1" s="3" t="s">
        <v>110</v>
      </c>
      <c r="BY1" s="3" t="s">
        <v>111</v>
      </c>
      <c r="BZ1" s="108" t="s">
        <v>112</v>
      </c>
      <c r="CB1" s="3" t="s">
        <v>113</v>
      </c>
      <c r="CC1" s="3" t="s">
        <v>114</v>
      </c>
      <c r="CG1" s="3" t="s">
        <v>115</v>
      </c>
      <c r="CH1" s="94" t="s">
        <v>101</v>
      </c>
      <c r="CI1" s="6" t="s">
        <v>116</v>
      </c>
      <c r="CK1" s="6" t="s">
        <v>117</v>
      </c>
      <c r="CV1" s="207">
        <v>45292</v>
      </c>
      <c r="CW1" s="207">
        <v>45323</v>
      </c>
      <c r="CX1" s="207">
        <v>45352</v>
      </c>
      <c r="CY1" s="207">
        <v>45383</v>
      </c>
      <c r="CZ1" s="207">
        <v>45413</v>
      </c>
      <c r="DA1" s="207">
        <v>45444</v>
      </c>
      <c r="DB1" s="207">
        <v>45474</v>
      </c>
      <c r="DC1" s="207">
        <v>45505</v>
      </c>
      <c r="DD1" s="207">
        <v>45536</v>
      </c>
      <c r="DE1" s="207">
        <v>45566</v>
      </c>
      <c r="DF1" s="207">
        <v>45597</v>
      </c>
      <c r="DG1" s="207">
        <v>45627</v>
      </c>
      <c r="DH1" s="207">
        <v>45658</v>
      </c>
      <c r="DI1" s="207">
        <v>45689</v>
      </c>
      <c r="DJ1" s="207">
        <v>45717</v>
      </c>
      <c r="DK1" s="207">
        <v>45748</v>
      </c>
      <c r="DL1" s="207">
        <v>45778</v>
      </c>
      <c r="DM1" s="207">
        <v>45809</v>
      </c>
      <c r="DN1" s="207">
        <v>45839</v>
      </c>
      <c r="DO1" s="207">
        <v>45870</v>
      </c>
      <c r="DP1" s="207">
        <v>45901</v>
      </c>
      <c r="DQ1" s="207">
        <v>45931</v>
      </c>
      <c r="DR1" s="207">
        <v>45962</v>
      </c>
      <c r="DS1" s="207">
        <v>45992</v>
      </c>
    </row>
    <row r="2" spans="1:132" hidden="1">
      <c r="A2" s="173">
        <v>1</v>
      </c>
      <c r="B2" s="2">
        <v>2023</v>
      </c>
      <c r="C2" s="1" t="str">
        <v>PBTMTR211</v>
      </c>
      <c r="D2" s="37" t="str">
        <v>0015g00001UBHkRAAX</v>
      </c>
      <c r="E2" s="37" t="str">
        <v>M/S SHRI NIRMAL KUMAR JAIN &amp; CO.</v>
      </c>
      <c r="F2" s="37" t="str">
        <v>UTTAR PRADESH</v>
      </c>
      <c r="G2" s="37" t="str">
        <v>KANPUR NAGAR</v>
      </c>
      <c r="H2" s="37" t="str">
        <v>Fazalganj</v>
      </c>
      <c r="I2" s="37" t="str">
        <v>SHREE LAKSHMAN ROLLING MILL (INDIA) LLP</v>
      </c>
      <c r="J2" s="37" t="str">
        <v>Ashutosh Shukla</v>
      </c>
      <c r="K2" s="37" t="str">
        <v>-</v>
      </c>
      <c r="L2" s="37" t="str">
        <v>C12815</v>
      </c>
      <c r="M2" s="37" t="str">
        <v>North</v>
      </c>
      <c r="N2" s="2">
        <v>208012</v>
      </c>
      <c r="O2" s="2" t="str">
        <v>09AAOPJ4618H1ZG</v>
      </c>
      <c r="P2" s="2">
        <v>8808060004</v>
      </c>
      <c r="Q2" s="2" t="str">
        <v>Nov'23</v>
      </c>
      <c r="R2" s="2">
        <v>2024</v>
      </c>
      <c r="S2" s="1">
        <v>296</v>
      </c>
      <c r="T2" s="2">
        <v>1500</v>
      </c>
      <c r="U2" s="12">
        <v>0.19833333333333333</v>
      </c>
      <c r="V2" s="1" t="str">
        <v>Super Star</v>
      </c>
      <c r="W2" s="13">
        <v>95</v>
      </c>
      <c r="X2" s="13">
        <v>96</v>
      </c>
      <c r="Y2" s="13">
        <v>75</v>
      </c>
      <c r="Z2" s="13">
        <v>4</v>
      </c>
      <c r="AA2" s="13">
        <v>263.92500000000001</v>
      </c>
      <c r="AB2" s="13">
        <v>133</v>
      </c>
      <c r="AC2" s="13">
        <v>0</v>
      </c>
      <c r="AD2" s="13">
        <v>394</v>
      </c>
      <c r="AE2" s="13">
        <v>52</v>
      </c>
      <c r="AF2" s="13">
        <v>189</v>
      </c>
      <c r="AG2" s="13">
        <v>90</v>
      </c>
      <c r="AH2" s="13">
        <v>168</v>
      </c>
      <c r="AI2" s="13">
        <v>107.91</v>
      </c>
      <c r="AJ2" s="13">
        <v>568.38</v>
      </c>
      <c r="AK2" s="13">
        <v>596</v>
      </c>
      <c r="AL2" s="13">
        <v>520</v>
      </c>
      <c r="AM2" s="13">
        <v>216</v>
      </c>
      <c r="AN2" s="13">
        <v>137</v>
      </c>
      <c r="AO2" s="13">
        <v>98.81</v>
      </c>
      <c r="AP2" s="13">
        <v>182.48</v>
      </c>
      <c r="AQ2" s="13">
        <v>344.25</v>
      </c>
      <c r="AR2" s="13">
        <v>110.39</v>
      </c>
      <c r="AS2" s="13">
        <v>184</v>
      </c>
      <c r="AT2" s="13">
        <v>270</v>
      </c>
      <c r="AU2" s="13">
        <v>200</v>
      </c>
      <c r="AV2" s="13">
        <v>422.5</v>
      </c>
      <c r="AW2" s="16">
        <f>SUM(AL2:AU2)</f>
        <v>2262.9300000000003</v>
      </c>
      <c r="AX2" s="16">
        <v>3217.86</v>
      </c>
      <c r="AY2" s="10">
        <f>AW2+AX2</f>
        <v>5480.7900000000009</v>
      </c>
      <c r="AZ2" s="10">
        <f>SUM(Z2:AK2)</f>
        <v>2566.2150000000001</v>
      </c>
      <c r="BA2" s="10">
        <v>3400</v>
      </c>
      <c r="BB2" s="10">
        <f>BA2-AW2</f>
        <v>1137.0699999999997</v>
      </c>
      <c r="BC2" s="10">
        <f>IFERROR(BB2/4,0)</f>
        <v>284.26749999999993</v>
      </c>
      <c r="BD2" s="10">
        <f>AY2-AZ2</f>
        <v>2914.5750000000007</v>
      </c>
      <c r="BE2" s="10">
        <f>AZ2-AW2</f>
        <v>303.28499999999985</v>
      </c>
      <c r="BF2" s="2" t="s">
        <v>118</v>
      </c>
      <c r="BG2" s="10">
        <f>AVERAGE(AL2:AS2)</f>
        <v>224.11625000000001</v>
      </c>
      <c r="BH2" s="36" t="s">
        <v>119</v>
      </c>
      <c r="BI2" s="39" t="str">
        <f>IF(BF2="Yes","",
IF(BA2&gt;1250,"E",
IF(BA2&gt;750,"D",
IF(BA2&gt;=500,"C",
IF(BA2&gt;=300,"B",
IF(BA2&gt;=200,"A",
IF(BA2&lt;200,"&lt;200","")))))))</f>
        <v/>
      </c>
      <c r="BJ2" s="39" t="str">
        <f>IF(BF2="Yes","",IF(AY2&gt;1250,"E",IF(AY2&gt;750,"D",
IF(AY2&gt;=500,"C",
IF(AY2&gt;=300,"B",
IF(AY2&gt;=200,"A",
""))))))</f>
        <v/>
      </c>
      <c r="BK2" s="16">
        <f>SUM(AR2:AX2)</f>
        <v>6667.68</v>
      </c>
      <c r="BL2" s="10">
        <f>SUM(AL2:AQ2)</f>
        <v>1498.54</v>
      </c>
      <c r="BM2" s="12">
        <f>IFERROR(BK2/$AY2,"")</f>
        <v>1.2165545477932924</v>
      </c>
      <c r="BN2" s="12">
        <f>IFERROR(BL2/$AY2,"")</f>
        <v>0.27341678845567879</v>
      </c>
      <c r="BO2" s="9">
        <f>SUM(AL2:AS2)</f>
        <v>1792.93</v>
      </c>
      <c r="BP2" s="39" t="str">
        <f>IF(BF2="Yes","",IF(BO2&gt;1250,"E",IF(BO2&gt;750,"D",
IF(BO2&gt;=500,"C",
IF(BO2&gt;=300,"B",
IF(BO2&gt;=200,"A",
""))))))</f>
        <v/>
      </c>
      <c r="BQ2" s="146"/>
      <c r="BR2" s="9">
        <f>SUM(Z2:AE2)</f>
        <v>846.92499999999995</v>
      </c>
      <c r="BS2" s="9">
        <f>SUM(AF2:AK2)</f>
        <v>1719.29</v>
      </c>
      <c r="BT2" s="9">
        <f>SUM(BR2:BS2)</f>
        <v>2566.2150000000001</v>
      </c>
      <c r="BU2" s="9" t="str">
        <f>IFERROR(_xlfn.XLOOKUP(D2,Sheet1!B:B,Sheet1!L:L),"")</f>
        <v/>
      </c>
      <c r="BV2" s="9" t="e">
        <f>_xlfn.XLOOKUP(BU2,Sheet1!S:S,Sheet1!T:T)</f>
        <v>#N/A</v>
      </c>
      <c r="BW2" s="9" t="e">
        <f>_xlfn.XLOOKUP(D2,Sheet1!B:B,Sheet1!M:M)</f>
        <v>#N/A</v>
      </c>
      <c r="BX2" s="9"/>
      <c r="BY2" s="9"/>
      <c r="BZ2" s="108">
        <f>AY2-AW2</f>
        <v>3217.8600000000006</v>
      </c>
      <c r="CB2" s="12">
        <f>AW2/AY2</f>
        <v>0.41288390907150246</v>
      </c>
      <c r="CC2" s="12">
        <f>AX2/AY2</f>
        <v>0.58711609092849748</v>
      </c>
      <c r="CE2" s="75">
        <f>AW2/CB2*CC2</f>
        <v>3217.86</v>
      </c>
      <c r="CG2" s="1" t="str">
        <f>IF(BO2&lt;80,"Below 80",
IF(BO2&lt;=120,"80-120",
IF(BO2&lt;=200,"&gt; 120-200",
IF(BO2&lt;=300,"&gt;200-300",
IF(BO2&lt;=500,"&gt;300-500",
"&gt;500")))))</f>
        <v>&gt;500</v>
      </c>
      <c r="CH2" s="1" t="str">
        <f>IFERROR(_xlfn.XLOOKUP(CG2,Scenario!M:M,Scenario!N:N),"")</f>
        <v>E</v>
      </c>
      <c r="CI2" s="1" t="str">
        <f>IF(BI2="", IF(BA2&gt;=1, "Yes", "No"))</f>
        <v>Yes</v>
      </c>
      <c r="CJ2" s="75">
        <v>3033.86</v>
      </c>
      <c r="CT2" s="1" t="s">
        <v>120</v>
      </c>
      <c r="CU2" s="1" t="s">
        <v>121</v>
      </c>
      <c r="CV2" s="13">
        <f>COUNTIFS($F:$F,$CU2,W:W,"&gt;0")</f>
        <v>15</v>
      </c>
      <c r="CW2" s="13">
        <f>COUNTIFS($F:$F,$CU2,X:X,"&gt;0")</f>
        <v>14</v>
      </c>
      <c r="CX2" s="13">
        <f>COUNTIFS($F:$F,$CU2,Y:Y,"&gt;0")</f>
        <v>13</v>
      </c>
      <c r="CY2" s="13">
        <f>COUNTIFS($F:$F,$CU2,Z:Z,"&gt;0")</f>
        <v>20</v>
      </c>
      <c r="CZ2" s="13">
        <f>COUNTIFS($F:$F,$CU2,AA:AA,"&gt;0")</f>
        <v>28</v>
      </c>
      <c r="DA2" s="13">
        <f>COUNTIFS($F:$F,$CU2,AB:AB,"&gt;0")</f>
        <v>11</v>
      </c>
      <c r="DB2" s="13">
        <f>COUNTIFS($F:$F,$CU2,AC:AC,"&gt;0")</f>
        <v>13</v>
      </c>
      <c r="DC2" s="13">
        <f>COUNTIFS($F:$F,$CU2,AD:AD,"&gt;0")</f>
        <v>14</v>
      </c>
      <c r="DD2" s="13">
        <f>COUNTIFS($F:$F,$CU2,AE:AE,"&gt;0")</f>
        <v>14</v>
      </c>
      <c r="DE2" s="13">
        <f>COUNTIFS($F:$F,$CU2,AF:AF,"&gt;0")</f>
        <v>34</v>
      </c>
      <c r="DF2" s="13">
        <f>COUNTIFS($F:$F,$CU2,AG:AG,"&gt;0")</f>
        <v>19</v>
      </c>
      <c r="DG2" s="13">
        <f>COUNTIFS($F:$F,$CU2,AH:AH,"&gt;0")</f>
        <v>42</v>
      </c>
      <c r="DH2" s="13">
        <f>COUNTIFS($F:$F,$CU2,AI:AI,"&gt;0")</f>
        <v>34</v>
      </c>
      <c r="DI2" s="13">
        <f>COUNTIFS($F:$F,$CU2,AJ:AJ,"&gt;0")</f>
        <v>36</v>
      </c>
      <c r="DJ2" s="13">
        <f>COUNTIFS($F:$F,$CU2,AK:AK,"&gt;0")</f>
        <v>38</v>
      </c>
      <c r="DK2" s="13">
        <f>COUNTIFS($F:$F,$CU2,AL:AL,"&gt;0")</f>
        <v>33</v>
      </c>
      <c r="DL2" s="13">
        <f>COUNTIFS($F:$F,$CU2,AM:AM,"&gt;0")</f>
        <v>30</v>
      </c>
      <c r="DM2" s="13">
        <f>COUNTIFS($F:$F,$CU2,AN:AN,"&gt;0")</f>
        <v>25</v>
      </c>
      <c r="DN2" s="13">
        <f>COUNTIFS($F:$F,$CU2,AO:AO,"&gt;0")</f>
        <v>34</v>
      </c>
      <c r="DO2" s="13">
        <f>COUNTIFS($F:$F,$CU2,AP:AP,"&gt;0")</f>
        <v>23</v>
      </c>
      <c r="DP2" s="13">
        <f>COUNTIFS($F:$F,$CU2,AQ:AQ,"&gt;0")</f>
        <v>27</v>
      </c>
      <c r="DQ2" s="13">
        <f>COUNTIFS($F:$F,$CU2,AR:AR,"&gt;0")</f>
        <v>26</v>
      </c>
      <c r="DY2" s="1" t="s">
        <v>122</v>
      </c>
    </row>
    <row r="3" spans="1:132" hidden="1">
      <c r="A3" s="2">
        <v>2</v>
      </c>
      <c r="B3" s="2">
        <v>2023</v>
      </c>
      <c r="C3" s="1" t="str">
        <v>PBTMTR18</v>
      </c>
      <c r="D3" s="37" t="str">
        <v>0015g00001V9fpAAAR</v>
      </c>
      <c r="E3" s="37" t="str">
        <v>ALLAHABAD IRON AND STEEL COMPANY</v>
      </c>
      <c r="F3" s="37" t="str">
        <v>UTTAR PRADESH</v>
      </c>
      <c r="G3" s="37" t="str">
        <v>PRAYAGRAJ</v>
      </c>
      <c r="H3" s="37" t="str">
        <v>Prayagraj</v>
      </c>
      <c r="I3" s="37" t="str">
        <v>GLOBAL IRONTRADING PVT. LTD.</v>
      </c>
      <c r="J3" s="37" t="str">
        <v>Divyansh Dhawal</v>
      </c>
      <c r="K3" s="37" t="str">
        <v>Varun Arora</v>
      </c>
      <c r="L3" s="37" t="str">
        <v>C12819</v>
      </c>
      <c r="M3" s="37" t="str">
        <v>North</v>
      </c>
      <c r="N3" s="2">
        <v>211008</v>
      </c>
      <c r="O3" s="2" t="str">
        <v>09BDAPS4881H1Z5</v>
      </c>
      <c r="P3" s="2">
        <v>9956563784</v>
      </c>
      <c r="Q3" s="2" t="str">
        <v>Nov'23</v>
      </c>
      <c r="R3" s="2">
        <v>2024</v>
      </c>
      <c r="S3" s="1">
        <v>150</v>
      </c>
      <c r="T3" s="2">
        <v>200</v>
      </c>
      <c r="U3" s="12">
        <v>4.1599999999999998E-2</v>
      </c>
      <c r="V3" s="1" t="str">
        <v>Challenger</v>
      </c>
      <c r="W3" s="13">
        <v>30</v>
      </c>
      <c r="X3" s="13">
        <v>30</v>
      </c>
      <c r="Y3" s="13">
        <v>30</v>
      </c>
      <c r="Z3" s="13">
        <v>30</v>
      </c>
      <c r="AA3" s="13">
        <v>35.04</v>
      </c>
      <c r="AB3" s="13">
        <v>0</v>
      </c>
      <c r="AC3" s="13">
        <v>51</v>
      </c>
      <c r="AD3" s="13">
        <v>0</v>
      </c>
      <c r="AE3" s="13">
        <v>0</v>
      </c>
      <c r="AF3" s="13">
        <v>30</v>
      </c>
      <c r="AG3" s="13">
        <v>0</v>
      </c>
      <c r="AH3" s="13">
        <v>35</v>
      </c>
      <c r="AI3" s="13">
        <v>0</v>
      </c>
      <c r="AJ3" s="13">
        <v>0</v>
      </c>
      <c r="AK3" s="13">
        <v>0</v>
      </c>
      <c r="AL3" s="13">
        <v>0</v>
      </c>
      <c r="AM3" s="13">
        <v>20</v>
      </c>
      <c r="AN3" s="13">
        <v>15</v>
      </c>
      <c r="AO3" s="13">
        <v>25.03</v>
      </c>
      <c r="AP3" s="13">
        <v>0</v>
      </c>
      <c r="AQ3" s="13">
        <v>24.95</v>
      </c>
      <c r="AR3" s="13">
        <v>0</v>
      </c>
      <c r="AS3" s="13">
        <v>25.14</v>
      </c>
      <c r="AT3" s="13">
        <v>24.96</v>
      </c>
      <c r="AU3" s="13">
        <v>0</v>
      </c>
      <c r="AV3" s="13">
        <v>0</v>
      </c>
      <c r="AW3" s="16">
        <f t="shared" ref="AW3:AW66" si="0">SUM(AL3:AU3)</f>
        <v>135.08000000000001</v>
      </c>
      <c r="AX3" s="16">
        <v>216.02</v>
      </c>
      <c r="AY3" s="10">
        <v>301</v>
      </c>
      <c r="AZ3" s="10">
        <f>SUM(Z3:AK3)</f>
        <v>181.04</v>
      </c>
      <c r="BA3" s="10">
        <f>AW3+120</f>
        <v>255.08</v>
      </c>
      <c r="BB3" s="10">
        <f t="shared" ref="BB3:BB66" si="1">BA3-AW3</f>
        <v>120</v>
      </c>
      <c r="BC3" s="10">
        <f t="shared" ref="BC3:BC66" si="2">IFERROR(BB3/4,0)</f>
        <v>30</v>
      </c>
      <c r="BD3" s="10">
        <f t="shared" ref="BD3:BD66" si="3">AY3-AZ3</f>
        <v>119.96000000000001</v>
      </c>
      <c r="BE3" s="10">
        <f>AZ3-AW3</f>
        <v>45.95999999999998</v>
      </c>
      <c r="BF3" s="2" t="s">
        <v>119</v>
      </c>
      <c r="BG3" s="10">
        <f t="shared" ref="BG3:BG66" si="4">AVERAGE(AL3:AS3)</f>
        <v>13.765000000000001</v>
      </c>
      <c r="BH3" s="36" t="s">
        <v>118</v>
      </c>
      <c r="BI3" s="39" t="str">
        <f t="shared" ref="BI3:BI66" si="5">IF(BF3="Yes","",IF(BA3&gt;1250,"E",IF(BA3&gt;750,"D",
IF(BA3&gt;=500,"C",
IF(BA3&gt;=300,"B",
IF(BA3&gt;=200,"A",
""))))))</f>
        <v>A</v>
      </c>
      <c r="BJ3" s="39" t="str">
        <f>IF(BF3="Yes","",IF(AY3&gt;1250,"E",IF(AY3&gt;750,"D",
IF(AY3&gt;=500,"C",
IF(AY3&gt;=300,"B",
IF(AY3&gt;=200,"A",
""))))))</f>
        <v>B</v>
      </c>
      <c r="BK3" s="16">
        <f>SUM(AR3:AX3)</f>
        <v>401.20000000000005</v>
      </c>
      <c r="BL3" s="10">
        <f>SUM(AL3:AQ3)</f>
        <v>84.98</v>
      </c>
      <c r="BM3" s="12">
        <f t="shared" ref="BM3:BN66" si="6">IFERROR(BK3/$AY3,"")</f>
        <v>1.3328903654485051</v>
      </c>
      <c r="BN3" s="12">
        <f t="shared" si="6"/>
        <v>0.28232558139534886</v>
      </c>
      <c r="BO3" s="9">
        <f t="shared" ref="BO3:BO66" si="7">SUM(AL3:AS3)</f>
        <v>110.12</v>
      </c>
      <c r="BP3" s="39" t="str">
        <f t="shared" ref="BP3:BP66" si="8">IF(BF3="Yes","",IF(BO3&gt;1250,"E",IF(BO3&gt;750,"D",
IF(BO3&gt;=500,"C",
IF(BO3&gt;=300,"B",
IF(BO3&gt;=200,"A",
""))))))</f>
        <v/>
      </c>
      <c r="BQ3" s="147"/>
      <c r="BR3" s="9">
        <f t="shared" ref="BR3:BR66" si="9">SUM(Z3:AE3)</f>
        <v>116.03999999999999</v>
      </c>
      <c r="BS3" s="9">
        <f t="shared" ref="BS3:BS66" si="10">SUM(AF3:AK3)</f>
        <v>65</v>
      </c>
      <c r="BT3" s="9">
        <f t="shared" ref="BT3:BT66" si="11">SUM(BR3:BS3)</f>
        <v>181.04</v>
      </c>
      <c r="BU3" s="9" t="str">
        <f>IFERROR(_xlfn.XLOOKUP(D3,Sheet1!B:B,Sheet1!L:L),"")</f>
        <v/>
      </c>
      <c r="BV3" s="9" t="e">
        <f>_xlfn.XLOOKUP(BU3,Sheet1!S:S,Sheet1!T:T)</f>
        <v>#N/A</v>
      </c>
      <c r="BW3" s="9" t="e">
        <f>_xlfn.XLOOKUP(D3,Sheet1!B:B,Sheet1!M:M)</f>
        <v>#N/A</v>
      </c>
      <c r="BX3" s="11" t="s">
        <v>123</v>
      </c>
      <c r="BY3" s="1">
        <v>301</v>
      </c>
      <c r="BZ3" s="108">
        <f>AY3-AW3</f>
        <v>165.92</v>
      </c>
      <c r="CB3" s="12">
        <f>AW3/AY3</f>
        <v>0.44877076411960137</v>
      </c>
      <c r="CC3" s="12">
        <f>AX3/AY3</f>
        <v>0.7176744186046512</v>
      </c>
      <c r="CE3" s="75">
        <f>AW3/CB3*CC3</f>
        <v>216.02</v>
      </c>
      <c r="CG3" s="1" t="str">
        <f>IF(BO3&lt;80,"Below 80",
IF(BO3&lt;=120,"80-120",
IF(BO3&lt;=200,"&gt; 120-200",
IF(BO3&lt;=300,"&gt;200-300",
IF(BO3&lt;=500,"&gt;300-500",
"&gt;500")))))</f>
        <v>80-120</v>
      </c>
      <c r="CH3" s="1" t="str">
        <f>IFERROR(_xlfn.XLOOKUP(CG3,Scenario!M:M,Scenario!N:N),"")</f>
        <v>A</v>
      </c>
      <c r="CI3" s="1" t="b">
        <f t="shared" ref="CI3:CI66" si="12">IF(BI3="", IF(BA3&gt;=1, "Yes", "No"))</f>
        <v>0</v>
      </c>
      <c r="CJ3" s="75">
        <v>190.88</v>
      </c>
      <c r="CT3" s="1" t="s">
        <v>124</v>
      </c>
      <c r="CU3" s="1" t="s">
        <v>121</v>
      </c>
      <c r="CV3" s="13">
        <f>SUMIFS(W:W,$F:$F,$CU3)</f>
        <v>311</v>
      </c>
      <c r="CW3" s="13">
        <f>SUMIFS(X:X,$F:$F,$CU3)</f>
        <v>308</v>
      </c>
      <c r="CX3" s="13">
        <f>SUMIFS(Y:Y,$F:$F,$CU3)</f>
        <v>361</v>
      </c>
      <c r="CY3" s="13">
        <f>SUMIFS(Z:Z,$F:$F,$CU3)</f>
        <v>423</v>
      </c>
      <c r="CZ3" s="13">
        <f>SUMIFS(AA:AA,$F:$F,$CU3)</f>
        <v>782.34</v>
      </c>
      <c r="DA3" s="13">
        <f>SUMIFS(AB:AB,$F:$F,$CU3)</f>
        <v>381</v>
      </c>
      <c r="DB3" s="13">
        <f>SUMIFS(AC:AC,$F:$F,$CU3)</f>
        <v>422.05</v>
      </c>
      <c r="DC3" s="13">
        <f>SUMIFS(AD:AD,$F:$F,$CU3)</f>
        <v>437.53999999999996</v>
      </c>
      <c r="DD3" s="13">
        <f>SUMIFS(AE:AE,$F:$F,$CU3)</f>
        <v>805.29</v>
      </c>
      <c r="DE3" s="13">
        <f>SUMIFS(AF:AF,$F:$F,$CU3)</f>
        <v>1261.1200000000001</v>
      </c>
      <c r="DF3" s="13">
        <f>SUMIFS(AG:AG,$F:$F,$CU3)</f>
        <v>767</v>
      </c>
      <c r="DG3" s="13">
        <f>SUMIFS(AH:AH,$F:$F,$CU3)</f>
        <v>1456.9899999999998</v>
      </c>
      <c r="DH3" s="13">
        <f>SUMIFS(AI:AI,$F:$F,$CU3)</f>
        <v>1279.3</v>
      </c>
      <c r="DI3" s="13">
        <f>SUMIFS(AJ:AJ,$F:$F,$CU3)</f>
        <v>1553.05</v>
      </c>
      <c r="DJ3" s="13">
        <f>SUMIFS(AK:AK,$F:$F,$CU3)</f>
        <v>1609.4900000000002</v>
      </c>
      <c r="DK3" s="13">
        <f>SUMIFS(AL:AL,$F:$F,$CU3)</f>
        <v>1728.83</v>
      </c>
      <c r="DL3" s="13">
        <f>SUMIFS(AM:AM,$F:$F,$CU3)</f>
        <v>1349.04</v>
      </c>
      <c r="DM3" s="13">
        <f>SUMIFS(AN:AN,$F:$F,$CU3)</f>
        <v>1134.5999999999999</v>
      </c>
      <c r="DN3" s="13">
        <f>SUMIFS(AO:AO,$F:$F,$CU3)</f>
        <v>1279.9199999999998</v>
      </c>
      <c r="DO3" s="13">
        <f>SUMIFS(AP:AP,$F:$F,$CU3)</f>
        <v>1064.3699999999999</v>
      </c>
      <c r="DP3" s="13">
        <f>SUMIFS(AQ:AQ,$F:$F,$CU3)</f>
        <v>885.12</v>
      </c>
      <c r="DQ3" s="13">
        <f>SUMIFS(AR:AR,$F:$F,$CU3)</f>
        <v>624.22000000000014</v>
      </c>
      <c r="DY3" s="1" t="s">
        <v>125</v>
      </c>
      <c r="DZ3" s="1" t="s">
        <v>126</v>
      </c>
      <c r="EA3" s="1" t="s">
        <v>127</v>
      </c>
      <c r="EB3" s="1" t="s">
        <v>128</v>
      </c>
    </row>
    <row r="4" spans="1:132" hidden="1">
      <c r="A4" s="2">
        <v>3</v>
      </c>
      <c r="B4" s="2">
        <v>2023</v>
      </c>
      <c r="C4" s="1" t="str">
        <v>PBTMTR01</v>
      </c>
      <c r="D4" s="37" t="str">
        <v>0015g00001W4TWFAA3</v>
      </c>
      <c r="E4" s="37" t="str">
        <v>JAI DURGA IRON &amp; STEEL COMPANY</v>
      </c>
      <c r="F4" s="37" t="str">
        <v>UTTAR PRADESH</v>
      </c>
      <c r="G4" s="37" t="str">
        <v>MATHURA</v>
      </c>
      <c r="H4" s="37" t="str">
        <v>Mathura</v>
      </c>
      <c r="I4" s="37" t="str">
        <v>DINESH STEEL PRIVATE LIMITED</v>
      </c>
      <c r="J4" s="37" t="str">
        <v>Pankaj Garg</v>
      </c>
      <c r="K4" s="37" t="str">
        <v>-</v>
      </c>
      <c r="L4" s="37" t="str">
        <v>C12820</v>
      </c>
      <c r="M4" s="37" t="str">
        <v>North</v>
      </c>
      <c r="N4" s="2">
        <v>281004</v>
      </c>
      <c r="O4" s="2" t="str">
        <v>09AAAFJ8956E1Z4</v>
      </c>
      <c r="P4" s="2">
        <v>9412280141</v>
      </c>
      <c r="Q4" s="2" t="str">
        <v>Nov'23</v>
      </c>
      <c r="R4" s="2">
        <v>2024</v>
      </c>
      <c r="S4" s="1">
        <v>206</v>
      </c>
      <c r="T4" s="2">
        <v>350</v>
      </c>
      <c r="U4" s="12">
        <v>0.23718095238095238</v>
      </c>
      <c r="V4" s="1" t="str">
        <v>Super Star</v>
      </c>
      <c r="W4" s="13">
        <v>34</v>
      </c>
      <c r="X4" s="13">
        <v>77</v>
      </c>
      <c r="Y4" s="13">
        <v>85</v>
      </c>
      <c r="Z4" s="13">
        <v>126</v>
      </c>
      <c r="AA4" s="13">
        <v>62</v>
      </c>
      <c r="AB4" s="13">
        <v>36</v>
      </c>
      <c r="AC4" s="13">
        <v>50</v>
      </c>
      <c r="AD4" s="13">
        <v>0</v>
      </c>
      <c r="AE4" s="13">
        <v>60</v>
      </c>
      <c r="AF4" s="13">
        <v>25</v>
      </c>
      <c r="AG4" s="13">
        <v>58</v>
      </c>
      <c r="AH4" s="13">
        <v>75</v>
      </c>
      <c r="AI4" s="13">
        <v>58</v>
      </c>
      <c r="AJ4" s="13">
        <v>86</v>
      </c>
      <c r="AK4" s="13">
        <v>135</v>
      </c>
      <c r="AL4" s="13">
        <v>20</v>
      </c>
      <c r="AM4" s="13">
        <v>76</v>
      </c>
      <c r="AN4" s="13">
        <v>55</v>
      </c>
      <c r="AO4" s="13">
        <v>56.95</v>
      </c>
      <c r="AP4" s="13">
        <v>42.13</v>
      </c>
      <c r="AQ4" s="13">
        <v>39.79</v>
      </c>
      <c r="AR4" s="13">
        <v>31.99</v>
      </c>
      <c r="AS4" s="13">
        <v>37.96</v>
      </c>
      <c r="AT4" s="13">
        <v>65.03</v>
      </c>
      <c r="AU4" s="13">
        <v>100</v>
      </c>
      <c r="AV4" s="13">
        <v>84.01</v>
      </c>
      <c r="AW4" s="16">
        <f t="shared" si="0"/>
        <v>524.85</v>
      </c>
      <c r="AX4" s="16">
        <v>929.14</v>
      </c>
      <c r="AY4" s="107">
        <f>BW4</f>
        <v>1251</v>
      </c>
      <c r="AZ4" s="10">
        <f>SUM(Z4:AK4)</f>
        <v>771</v>
      </c>
      <c r="BA4" s="10">
        <v>750</v>
      </c>
      <c r="BB4" s="10">
        <f t="shared" si="1"/>
        <v>225.14999999999998</v>
      </c>
      <c r="BC4" s="10">
        <f t="shared" si="2"/>
        <v>56.287499999999994</v>
      </c>
      <c r="BD4" s="10">
        <f t="shared" si="3"/>
        <v>480</v>
      </c>
      <c r="BE4" s="10">
        <f>AZ4-AW4</f>
        <v>246.14999999999998</v>
      </c>
      <c r="BF4" s="2" t="s">
        <v>119</v>
      </c>
      <c r="BG4" s="10">
        <f t="shared" si="4"/>
        <v>44.977499999999999</v>
      </c>
      <c r="BH4" s="36" t="s">
        <v>118</v>
      </c>
      <c r="BI4" s="39" t="str">
        <f t="shared" si="5"/>
        <v>C</v>
      </c>
      <c r="BJ4" s="39" t="str">
        <f t="shared" ref="BJ3:BJ66" si="13">IF(BF4="Yes","",IF(AY4&gt;1250,"E",IF(AY4&gt;750,"D",
IF(AY4&gt;=500,"C",
IF(AY4&gt;=300,"B",
IF(AY4&gt;=200,"A",
""))))))</f>
        <v>E</v>
      </c>
      <c r="BK4" s="16">
        <f>SUM(AR4:AX4)</f>
        <v>1772.98</v>
      </c>
      <c r="BL4" s="10">
        <f>SUM(AL4:AQ4)</f>
        <v>289.87</v>
      </c>
      <c r="BM4" s="12">
        <f t="shared" si="6"/>
        <v>1.4172501998401279</v>
      </c>
      <c r="BN4" s="12">
        <f t="shared" si="6"/>
        <v>0.23171063149480417</v>
      </c>
      <c r="BO4" s="9">
        <f t="shared" si="7"/>
        <v>359.82</v>
      </c>
      <c r="BP4" s="39" t="str">
        <f t="shared" si="8"/>
        <v>B</v>
      </c>
      <c r="BR4" s="9">
        <f t="shared" si="9"/>
        <v>334</v>
      </c>
      <c r="BS4" s="9">
        <f t="shared" si="10"/>
        <v>437</v>
      </c>
      <c r="BT4" s="9">
        <f t="shared" si="11"/>
        <v>771</v>
      </c>
      <c r="BU4" s="9" t="str">
        <f>IFERROR(_xlfn.XLOOKUP(D4,Sheet1!B:B,Sheet1!L:L),"")</f>
        <v>Luxury International Trip (2 pax Dubai) 3N-4D</v>
      </c>
      <c r="BV4" s="9" t="str">
        <f>_xlfn.XLOOKUP(BU4,Sheet1!S:S,Sheet1!T:T)</f>
        <v>E</v>
      </c>
      <c r="BW4" s="9">
        <f>_xlfn.XLOOKUP(D4,Sheet1!B:B,Sheet1!M:M)</f>
        <v>1251</v>
      </c>
      <c r="BX4" s="1" t="s">
        <v>129</v>
      </c>
      <c r="BY4" s="1">
        <v>1251</v>
      </c>
      <c r="BZ4" s="108">
        <f t="shared" ref="BZ3:BZ66" si="14">AY4-AW4</f>
        <v>726.15</v>
      </c>
      <c r="CB4" s="12">
        <f>AW4/AY4</f>
        <v>0.41954436450839333</v>
      </c>
      <c r="CC4" s="12">
        <f>AX4/AY4</f>
        <v>0.74271782573940848</v>
      </c>
      <c r="CD4" s="75">
        <f>AW4*1</f>
        <v>524.85</v>
      </c>
      <c r="CE4" s="75">
        <f>AW4/CB4*CC4</f>
        <v>929.14</v>
      </c>
      <c r="CF4" s="75">
        <f>CD4+AW4</f>
        <v>1049.7</v>
      </c>
      <c r="CG4" s="1" t="str">
        <f>IF(BO4&lt;80,"Below 80",
IF(BO4&lt;=120,"80-120",
IF(BO4&lt;=200,"&gt; 120-200",
IF(BO4&lt;=300,"&gt;200-300",
IF(BO4&lt;=500,"&gt;300-500",
"&gt;500")))))</f>
        <v>&gt;300-500</v>
      </c>
      <c r="CH4" s="1" t="str">
        <f>IFERROR(_xlfn.XLOOKUP(CG4,Scenario!M:M,Scenario!N:N),"")</f>
        <v>D</v>
      </c>
      <c r="CI4" s="1" t="b">
        <f t="shared" si="12"/>
        <v>0</v>
      </c>
      <c r="CJ4" s="75">
        <v>891.18</v>
      </c>
      <c r="CU4" s="1" t="s">
        <v>130</v>
      </c>
      <c r="CV4" s="13">
        <f>CV3/CV2</f>
        <v>20.733333333333334</v>
      </c>
      <c r="CW4" s="13">
        <f t="shared" ref="CW4:DQ4" si="15">CW3/CW2</f>
        <v>22</v>
      </c>
      <c r="CX4" s="13">
        <f t="shared" si="15"/>
        <v>27.76923076923077</v>
      </c>
      <c r="CY4" s="13">
        <f t="shared" si="15"/>
        <v>21.15</v>
      </c>
      <c r="CZ4" s="13">
        <f t="shared" si="15"/>
        <v>27.940714285714286</v>
      </c>
      <c r="DA4" s="13">
        <f t="shared" si="15"/>
        <v>34.636363636363633</v>
      </c>
      <c r="DB4" s="13">
        <f t="shared" si="15"/>
        <v>32.465384615384615</v>
      </c>
      <c r="DC4" s="13">
        <f t="shared" si="15"/>
        <v>31.252857142857142</v>
      </c>
      <c r="DD4" s="13">
        <f t="shared" si="15"/>
        <v>57.520714285714284</v>
      </c>
      <c r="DE4" s="13">
        <f t="shared" si="15"/>
        <v>37.091764705882355</v>
      </c>
      <c r="DF4" s="13">
        <f t="shared" si="15"/>
        <v>40.368421052631582</v>
      </c>
      <c r="DG4" s="13">
        <f t="shared" si="15"/>
        <v>34.690238095238087</v>
      </c>
      <c r="DH4" s="13">
        <f t="shared" si="15"/>
        <v>37.626470588235293</v>
      </c>
      <c r="DI4" s="13">
        <f t="shared" si="15"/>
        <v>43.140277777777776</v>
      </c>
      <c r="DJ4" s="13">
        <f t="shared" si="15"/>
        <v>42.355000000000004</v>
      </c>
      <c r="DK4" s="13">
        <f t="shared" si="15"/>
        <v>52.388787878787873</v>
      </c>
      <c r="DL4" s="13">
        <f t="shared" si="15"/>
        <v>44.967999999999996</v>
      </c>
      <c r="DM4" s="13">
        <f t="shared" si="15"/>
        <v>45.383999999999993</v>
      </c>
      <c r="DN4" s="13">
        <f t="shared" si="15"/>
        <v>37.644705882352937</v>
      </c>
      <c r="DO4" s="13">
        <f t="shared" si="15"/>
        <v>46.276956521739123</v>
      </c>
      <c r="DP4" s="13">
        <f t="shared" si="15"/>
        <v>32.782222222222224</v>
      </c>
      <c r="DQ4" s="13">
        <f t="shared" si="15"/>
        <v>24.008461538461543</v>
      </c>
      <c r="DY4" s="1">
        <v>30</v>
      </c>
      <c r="DZ4" s="1">
        <v>7317.4849999999997</v>
      </c>
      <c r="EA4" s="1">
        <v>243.91616666666667</v>
      </c>
      <c r="EB4" s="1">
        <v>1650000.0000000002</v>
      </c>
    </row>
    <row r="5" spans="1:132" hidden="1">
      <c r="A5" s="2">
        <v>4</v>
      </c>
      <c r="B5" s="2">
        <v>2023</v>
      </c>
      <c r="C5" s="1" t="str">
        <v>PBTMTR02</v>
      </c>
      <c r="D5" s="37" t="str">
        <v>0015g00001ZV4gAAAT</v>
      </c>
      <c r="E5" s="37" t="str">
        <v>CHAUDHARY DAU DAYAL SURESH CHANDRA</v>
      </c>
      <c r="F5" s="37" t="str">
        <v>Uttar Pradesh</v>
      </c>
      <c r="G5" s="37" t="str">
        <v>Mathura</v>
      </c>
      <c r="H5" s="37" t="str">
        <v>Mathura</v>
      </c>
      <c r="I5" s="37" t="str">
        <v>DINESH STEEL PRIVATE LIMITED</v>
      </c>
      <c r="J5" s="37" t="str">
        <v>Pankaj Garg</v>
      </c>
      <c r="K5" s="37" t="str">
        <v>-</v>
      </c>
      <c r="L5" s="37" t="str">
        <v>C12820</v>
      </c>
      <c r="M5" s="37" t="str">
        <v>North</v>
      </c>
      <c r="N5" s="2">
        <v>281002</v>
      </c>
      <c r="O5" s="2" t="str">
        <v>09AHGPG3615C1ZS</v>
      </c>
      <c r="P5" s="2">
        <v>9837094361</v>
      </c>
      <c r="Q5" s="2" t="str">
        <v>Nov'23</v>
      </c>
      <c r="R5" s="2">
        <v>2024</v>
      </c>
      <c r="S5" s="1">
        <v>139</v>
      </c>
      <c r="T5" s="2">
        <v>250</v>
      </c>
      <c r="U5" s="12">
        <v>0.02</v>
      </c>
      <c r="V5" s="1" t="str">
        <v>Alien</v>
      </c>
      <c r="W5" s="13">
        <v>10</v>
      </c>
      <c r="X5" s="13">
        <v>0</v>
      </c>
      <c r="Y5" s="13">
        <v>78</v>
      </c>
      <c r="Z5" s="13">
        <v>10</v>
      </c>
      <c r="AA5" s="13">
        <v>10</v>
      </c>
      <c r="AB5" s="13">
        <v>2</v>
      </c>
      <c r="AC5" s="13">
        <v>0</v>
      </c>
      <c r="AD5" s="13">
        <v>0</v>
      </c>
      <c r="AE5" s="13">
        <v>5</v>
      </c>
      <c r="AF5" s="13">
        <v>5</v>
      </c>
      <c r="AG5" s="13">
        <v>5</v>
      </c>
      <c r="AH5" s="13">
        <v>5</v>
      </c>
      <c r="AI5" s="13">
        <v>8</v>
      </c>
      <c r="AJ5" s="13">
        <v>0</v>
      </c>
      <c r="AK5" s="13">
        <v>0</v>
      </c>
      <c r="AL5" s="13">
        <v>0</v>
      </c>
      <c r="AM5" s="13">
        <v>5</v>
      </c>
      <c r="AN5" s="13">
        <v>0</v>
      </c>
      <c r="AO5" s="13">
        <v>0</v>
      </c>
      <c r="AP5" s="13">
        <v>4</v>
      </c>
      <c r="AQ5" s="13">
        <v>2</v>
      </c>
      <c r="AR5" s="13">
        <v>5</v>
      </c>
      <c r="AS5" s="13">
        <v>5</v>
      </c>
      <c r="AT5" s="13">
        <v>10</v>
      </c>
      <c r="AU5" s="13">
        <v>5</v>
      </c>
      <c r="AV5" s="13">
        <v>0</v>
      </c>
      <c r="AW5" s="16">
        <f t="shared" si="0"/>
        <v>36</v>
      </c>
      <c r="AX5" s="16">
        <v>32</v>
      </c>
      <c r="AY5" s="10">
        <f t="shared" ref="AY3:AY66" si="16">AW5+AX5</f>
        <v>68</v>
      </c>
      <c r="AZ5" s="10">
        <f>SUM(Z5:AK5)</f>
        <v>50</v>
      </c>
      <c r="BA5" s="10">
        <v>50</v>
      </c>
      <c r="BB5" s="10">
        <f t="shared" si="1"/>
        <v>14</v>
      </c>
      <c r="BC5" s="10">
        <f t="shared" si="2"/>
        <v>3.5</v>
      </c>
      <c r="BD5" s="10">
        <f t="shared" si="3"/>
        <v>18</v>
      </c>
      <c r="BE5" s="10">
        <f t="shared" ref="BE5:BE15" si="17">AZ5-AW5</f>
        <v>14</v>
      </c>
      <c r="BF5" s="2" t="s">
        <v>119</v>
      </c>
      <c r="BG5" s="10">
        <f t="shared" si="4"/>
        <v>2.625</v>
      </c>
      <c r="BH5" s="36" t="s">
        <v>118</v>
      </c>
      <c r="BI5" s="39" t="str">
        <f t="shared" si="5"/>
        <v/>
      </c>
      <c r="BJ5" s="39" t="str">
        <f t="shared" si="13"/>
        <v/>
      </c>
      <c r="BK5" s="16">
        <f>SUM(AR5:AX5)</f>
        <v>93</v>
      </c>
      <c r="BL5" s="10">
        <f>SUM(AL5:AQ5)</f>
        <v>11</v>
      </c>
      <c r="BM5" s="12">
        <f t="shared" si="6"/>
        <v>1.3676470588235294</v>
      </c>
      <c r="BN5" s="12">
        <f t="shared" si="6"/>
        <v>0.16176470588235295</v>
      </c>
      <c r="BO5" s="9">
        <f t="shared" si="7"/>
        <v>21</v>
      </c>
      <c r="BP5" s="39" t="str">
        <f t="shared" si="8"/>
        <v/>
      </c>
      <c r="BR5" s="9">
        <f t="shared" si="9"/>
        <v>27</v>
      </c>
      <c r="BS5" s="9">
        <f t="shared" si="10"/>
        <v>23</v>
      </c>
      <c r="BT5" s="9">
        <f t="shared" si="11"/>
        <v>50</v>
      </c>
      <c r="BU5" s="9" t="str">
        <f>IFERROR(_xlfn.XLOOKUP(D5,Sheet1!B:B,Sheet1!L:L),"")</f>
        <v/>
      </c>
      <c r="BV5" s="9" t="e">
        <f>_xlfn.XLOOKUP(BU5,Sheet1!S:S,Sheet1!T:T)</f>
        <v>#N/A</v>
      </c>
      <c r="BW5" s="9" t="e">
        <f>_xlfn.XLOOKUP(D5,Sheet1!B:B,Sheet1!M:M)</f>
        <v>#N/A</v>
      </c>
      <c r="BZ5" s="108">
        <f t="shared" si="14"/>
        <v>32</v>
      </c>
      <c r="CB5" s="12">
        <f>AW5/AY5</f>
        <v>0.52941176470588236</v>
      </c>
      <c r="CC5" s="12">
        <f>AX5/AY5</f>
        <v>0.47058823529411764</v>
      </c>
      <c r="CG5" s="1" t="str">
        <f>IF(BO5&lt;80,"Below 80",
IF(BO5&lt;=120,"80-120",
IF(BO5&lt;=200,"&gt; 120-200",
IF(BO5&lt;=300,"&gt;200-300",
IF(BO5&lt;=500,"&gt;300-500",
"&gt;500")))))</f>
        <v>Below 80</v>
      </c>
      <c r="CH5" s="1" t="str">
        <f>IFERROR(_xlfn.XLOOKUP(CG5,Scenario!M:M,Scenario!N:N),"")</f>
        <v/>
      </c>
      <c r="CI5" s="1" t="str">
        <f t="shared" si="12"/>
        <v>Yes</v>
      </c>
      <c r="CJ5" s="75">
        <v>27</v>
      </c>
      <c r="DY5" s="1">
        <v>39</v>
      </c>
      <c r="DZ5" s="1">
        <v>14900.07</v>
      </c>
      <c r="EA5" s="1">
        <v>382.0530769230769</v>
      </c>
      <c r="EB5" s="1">
        <v>3003000</v>
      </c>
    </row>
    <row r="6" spans="1:132" hidden="1">
      <c r="A6" s="2">
        <v>5</v>
      </c>
      <c r="B6" s="2">
        <v>2023</v>
      </c>
      <c r="C6" s="1" t="str">
        <v>PBTMTR03</v>
      </c>
      <c r="D6" s="37" t="str">
        <v>0015g00001YOMCMAA5</v>
      </c>
      <c r="E6" s="37" t="str">
        <v>M/S AAR DEE DISTRIBUTORS</v>
      </c>
      <c r="F6" s="37" t="str">
        <v>UTTAR PRADESH</v>
      </c>
      <c r="G6" s="37" t="str">
        <v>AGRA</v>
      </c>
      <c r="H6" s="37" t="str">
        <v>Agra</v>
      </c>
      <c r="I6" s="37" t="str">
        <v>DINESH STEEL PRIVATE LIMITED</v>
      </c>
      <c r="J6" s="37" t="str">
        <v>Pankaj Garg</v>
      </c>
      <c r="K6" s="37" t="str">
        <v>-</v>
      </c>
      <c r="L6" s="37" t="str">
        <v>C12820</v>
      </c>
      <c r="M6" s="37" t="str">
        <v>North</v>
      </c>
      <c r="N6" s="2">
        <v>282002</v>
      </c>
      <c r="O6" s="2" t="str">
        <v>09ABHPA0980F1ZX</v>
      </c>
      <c r="P6" s="2">
        <v>8171374107</v>
      </c>
      <c r="Q6" s="2" t="str">
        <v>Nov'23</v>
      </c>
      <c r="R6" s="2">
        <v>2024</v>
      </c>
      <c r="S6" s="1">
        <v>337</v>
      </c>
      <c r="T6" s="2">
        <v>450</v>
      </c>
      <c r="U6" s="12">
        <v>0.10022222222222223</v>
      </c>
      <c r="V6" s="1" t="str">
        <v>Super Star</v>
      </c>
      <c r="W6" s="13">
        <v>40</v>
      </c>
      <c r="X6" s="13">
        <v>116</v>
      </c>
      <c r="Y6" s="13">
        <v>111</v>
      </c>
      <c r="Z6" s="13">
        <v>134</v>
      </c>
      <c r="AA6" s="13">
        <v>55</v>
      </c>
      <c r="AB6" s="13">
        <v>158</v>
      </c>
      <c r="AC6" s="13">
        <v>82</v>
      </c>
      <c r="AD6" s="13">
        <v>60</v>
      </c>
      <c r="AE6" s="13">
        <v>100</v>
      </c>
      <c r="AF6" s="13">
        <v>204</v>
      </c>
      <c r="AG6" s="13">
        <v>77</v>
      </c>
      <c r="AH6" s="13">
        <v>87</v>
      </c>
      <c r="AI6" s="13">
        <v>113</v>
      </c>
      <c r="AJ6" s="13">
        <v>98</v>
      </c>
      <c r="AK6" s="13">
        <v>125</v>
      </c>
      <c r="AL6" s="13">
        <v>245</v>
      </c>
      <c r="AM6" s="13">
        <v>88</v>
      </c>
      <c r="AN6" s="13">
        <v>61</v>
      </c>
      <c r="AO6" s="13">
        <v>54.91</v>
      </c>
      <c r="AP6" s="13">
        <v>82.68</v>
      </c>
      <c r="AQ6" s="13">
        <v>202.14</v>
      </c>
      <c r="AR6" s="13">
        <v>39.950000000000003</v>
      </c>
      <c r="AS6" s="13">
        <v>30.05</v>
      </c>
      <c r="AT6" s="13">
        <v>44.65</v>
      </c>
      <c r="AU6" s="13">
        <v>50</v>
      </c>
      <c r="AV6" s="13">
        <v>40.65</v>
      </c>
      <c r="AW6" s="16">
        <f t="shared" si="0"/>
        <v>898.37999999999988</v>
      </c>
      <c r="AX6" s="16">
        <v>1547.36</v>
      </c>
      <c r="AY6" s="10">
        <f>AW6+AX6</f>
        <v>2445.7399999999998</v>
      </c>
      <c r="AZ6" s="10">
        <f>SUM(Z6:AK6)</f>
        <v>1293</v>
      </c>
      <c r="BA6" s="143">
        <v>1250</v>
      </c>
      <c r="BB6" s="10">
        <f t="shared" si="1"/>
        <v>351.62000000000012</v>
      </c>
      <c r="BC6" s="10">
        <f t="shared" si="2"/>
        <v>87.90500000000003</v>
      </c>
      <c r="BD6" s="10">
        <f t="shared" si="3"/>
        <v>1152.7399999999998</v>
      </c>
      <c r="BE6" s="10">
        <f t="shared" si="17"/>
        <v>394.62000000000012</v>
      </c>
      <c r="BF6" s="2" t="s">
        <v>118</v>
      </c>
      <c r="BG6" s="10">
        <f t="shared" si="4"/>
        <v>100.46624999999999</v>
      </c>
      <c r="BH6" s="36" t="s">
        <v>119</v>
      </c>
      <c r="BI6" s="39" t="str">
        <f t="shared" si="5"/>
        <v/>
      </c>
      <c r="BJ6" s="39" t="str">
        <f t="shared" si="13"/>
        <v/>
      </c>
      <c r="BK6" s="16">
        <f>SUM(AR6:AX6)</f>
        <v>2651.04</v>
      </c>
      <c r="BL6" s="10">
        <f>SUM(AL6:AQ6)</f>
        <v>733.7299999999999</v>
      </c>
      <c r="BM6" s="12">
        <f t="shared" si="6"/>
        <v>1.083941874442909</v>
      </c>
      <c r="BN6" s="12">
        <f t="shared" si="6"/>
        <v>0.3000032709936461</v>
      </c>
      <c r="BO6" s="9">
        <f t="shared" si="7"/>
        <v>803.7299999999999</v>
      </c>
      <c r="BP6" s="39" t="str">
        <f t="shared" si="8"/>
        <v/>
      </c>
      <c r="BQ6" s="144" t="s">
        <v>131</v>
      </c>
      <c r="BR6" s="9">
        <f t="shared" si="9"/>
        <v>589</v>
      </c>
      <c r="BS6" s="9">
        <f t="shared" si="10"/>
        <v>704</v>
      </c>
      <c r="BT6" s="9">
        <f t="shared" si="11"/>
        <v>1293</v>
      </c>
      <c r="BU6" s="9" t="str">
        <f>IFERROR(_xlfn.XLOOKUP(D6,Sheet1!B:B,Sheet1!L:L),"")</f>
        <v/>
      </c>
      <c r="BV6" s="9" t="e">
        <f>_xlfn.XLOOKUP(BU6,Sheet1!S:S,Sheet1!T:T)</f>
        <v>#N/A</v>
      </c>
      <c r="BW6" s="9" t="e">
        <f>_xlfn.XLOOKUP(D6,Sheet1!B:B,Sheet1!M:M)</f>
        <v>#N/A</v>
      </c>
      <c r="BZ6" s="108">
        <f t="shared" si="14"/>
        <v>1547.36</v>
      </c>
      <c r="CB6" s="12">
        <f>AW6/AY6</f>
        <v>0.36732440897233554</v>
      </c>
      <c r="CC6" s="12">
        <f>AX6/AY6</f>
        <v>0.63267559102766446</v>
      </c>
      <c r="CG6" s="1" t="str">
        <f>IF(BO6&lt;80,"Below 80",
IF(BO6&lt;=120,"80-120",
IF(BO6&lt;=200,"&gt; 120-200",
IF(BO6&lt;=300,"&gt;200-300",
IF(BO6&lt;=500,"&gt;300-500",
"&gt;500")))))</f>
        <v>&gt;500</v>
      </c>
      <c r="CH6" s="1" t="str">
        <f>IFERROR(_xlfn.XLOOKUP(CG6,Scenario!M:M,Scenario!N:N),"")</f>
        <v>E</v>
      </c>
      <c r="CI6" s="1" t="str">
        <f t="shared" si="12"/>
        <v>Yes</v>
      </c>
      <c r="CJ6" s="75">
        <v>1517.31</v>
      </c>
      <c r="DY6" s="1">
        <v>11</v>
      </c>
      <c r="DZ6" s="1">
        <v>6424.1950000000006</v>
      </c>
      <c r="EA6" s="1">
        <v>584.01772727272737</v>
      </c>
      <c r="EB6" s="1">
        <v>1210000.0000000002</v>
      </c>
    </row>
    <row r="7" spans="1:132" hidden="1">
      <c r="A7" s="2">
        <v>6</v>
      </c>
      <c r="B7" s="2">
        <v>2023</v>
      </c>
      <c r="C7" s="1" t="str">
        <v>PBTMTR234</v>
      </c>
      <c r="D7" s="37" t="str">
        <v>0015g00001UBHi0AAH</v>
      </c>
      <c r="E7" s="37" t="str">
        <v>RAJ RAJESHWERI IRON &amp; TIMBAR STORE</v>
      </c>
      <c r="F7" s="37" t="str">
        <v>RAJASTHAN</v>
      </c>
      <c r="G7" s="37" t="str">
        <v>KARAULI</v>
      </c>
      <c r="H7" s="37" t="str">
        <v>Karauli</v>
      </c>
      <c r="I7" s="37" t="str">
        <v>Swastik Tradevision Pvt. Ltd.</v>
      </c>
      <c r="J7" s="37" t="str">
        <v>Ravi Kumar Kulmi</v>
      </c>
      <c r="K7" s="37" t="str">
        <v>Ravi Kumar Kulmi</v>
      </c>
      <c r="L7" s="37" t="str">
        <v>C12822</v>
      </c>
      <c r="M7" s="37" t="str">
        <v>North</v>
      </c>
      <c r="N7" s="2">
        <v>322241</v>
      </c>
      <c r="O7" s="2" t="str">
        <v>08AQNPB6135A1Z8</v>
      </c>
      <c r="P7" s="2">
        <v>9887982022</v>
      </c>
      <c r="Q7" s="2" t="str">
        <v>Nov'23</v>
      </c>
      <c r="R7" s="2">
        <v>2024</v>
      </c>
      <c r="S7" s="1">
        <v>50</v>
      </c>
      <c r="T7" s="2">
        <v>270</v>
      </c>
      <c r="U7" s="12">
        <v>0</v>
      </c>
      <c r="V7" s="1" t="str">
        <v>Alien</v>
      </c>
      <c r="W7" s="13">
        <v>20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3">
        <v>0</v>
      </c>
      <c r="AN7" s="13">
        <v>0</v>
      </c>
      <c r="AO7" s="13">
        <v>0</v>
      </c>
      <c r="AP7" s="13">
        <v>0</v>
      </c>
      <c r="AQ7" s="13">
        <v>0</v>
      </c>
      <c r="AR7" s="13">
        <v>0</v>
      </c>
      <c r="AS7" s="13">
        <v>0</v>
      </c>
      <c r="AT7" s="13">
        <v>0</v>
      </c>
      <c r="AU7" s="13">
        <v>0</v>
      </c>
      <c r="AV7" s="13">
        <v>0</v>
      </c>
      <c r="AW7" s="16">
        <f t="shared" si="0"/>
        <v>0</v>
      </c>
      <c r="AX7" s="16">
        <v>0</v>
      </c>
      <c r="AY7" s="10">
        <f t="shared" si="16"/>
        <v>0</v>
      </c>
      <c r="AZ7" s="10">
        <f>SUM(Z7:AK7)</f>
        <v>0</v>
      </c>
      <c r="BA7" s="10"/>
      <c r="BB7" s="10">
        <f t="shared" si="1"/>
        <v>0</v>
      </c>
      <c r="BC7" s="10">
        <f t="shared" si="2"/>
        <v>0</v>
      </c>
      <c r="BD7" s="10">
        <f t="shared" si="3"/>
        <v>0</v>
      </c>
      <c r="BE7" s="10">
        <f t="shared" si="17"/>
        <v>0</v>
      </c>
      <c r="BF7" s="2" t="s">
        <v>119</v>
      </c>
      <c r="BG7" s="10">
        <f t="shared" si="4"/>
        <v>0</v>
      </c>
      <c r="BH7" s="36" t="s">
        <v>118</v>
      </c>
      <c r="BI7" s="39" t="str">
        <f t="shared" si="5"/>
        <v/>
      </c>
      <c r="BJ7" s="39" t="str">
        <f t="shared" si="13"/>
        <v/>
      </c>
      <c r="BK7" s="16">
        <f>SUM(AR7:AX7)</f>
        <v>0</v>
      </c>
      <c r="BL7" s="10">
        <f>SUM(AL7:AQ7)</f>
        <v>0</v>
      </c>
      <c r="BM7" s="12" t="str">
        <f t="shared" si="6"/>
        <v/>
      </c>
      <c r="BN7" s="12" t="str">
        <f t="shared" si="6"/>
        <v/>
      </c>
      <c r="BO7" s="9">
        <f t="shared" si="7"/>
        <v>0</v>
      </c>
      <c r="BP7" s="39" t="str">
        <f t="shared" si="8"/>
        <v/>
      </c>
      <c r="BQ7" s="147"/>
      <c r="BR7" s="9">
        <f t="shared" si="9"/>
        <v>0</v>
      </c>
      <c r="BS7" s="9">
        <f t="shared" si="10"/>
        <v>0</v>
      </c>
      <c r="BT7" s="9">
        <f t="shared" si="11"/>
        <v>0</v>
      </c>
      <c r="BU7" s="9" t="str">
        <f>IFERROR(_xlfn.XLOOKUP(D7,Sheet1!B:B,Sheet1!L:L),"")</f>
        <v/>
      </c>
      <c r="BV7" s="9" t="e">
        <f>_xlfn.XLOOKUP(BU7,Sheet1!S:S,Sheet1!T:T)</f>
        <v>#N/A</v>
      </c>
      <c r="BW7" s="9" t="e">
        <f>_xlfn.XLOOKUP(D7,Sheet1!B:B,Sheet1!M:M)</f>
        <v>#N/A</v>
      </c>
      <c r="BZ7" s="108">
        <f t="shared" si="14"/>
        <v>0</v>
      </c>
      <c r="CB7" s="12"/>
      <c r="CC7" s="12"/>
      <c r="CG7" s="1" t="str">
        <f>IF(BO7&lt;80,"Below 80",
IF(BO7&lt;=120,"80-120",
IF(BO7&lt;=200,"&gt; 120-200",
IF(BO7&lt;=300,"&gt;200-300",
IF(BO7&lt;=500,"&gt;300-500",
"&gt;500")))))</f>
        <v>Below 80</v>
      </c>
      <c r="CH7" s="1" t="str">
        <f>IFERROR(_xlfn.XLOOKUP(CG7,Scenario!M:M,Scenario!N:N),"")</f>
        <v/>
      </c>
      <c r="CI7" s="1" t="str">
        <f t="shared" si="12"/>
        <v>No</v>
      </c>
      <c r="CJ7" s="75">
        <v>0</v>
      </c>
      <c r="CT7" s="1" t="s">
        <v>120</v>
      </c>
      <c r="CU7" s="1" t="s">
        <v>132</v>
      </c>
      <c r="CV7" s="72">
        <f>COUNTIFS($F:$F,$CU7,W:W,"&gt;0")</f>
        <v>3</v>
      </c>
      <c r="CW7" s="72">
        <f>COUNTIFS($F:$F,$CU7,X:X,"&gt;0")</f>
        <v>11</v>
      </c>
      <c r="CX7" s="72">
        <f>COUNTIFS($F:$F,$CU7,Y:Y,"&gt;0")</f>
        <v>12</v>
      </c>
      <c r="CY7" s="72">
        <f>COUNTIFS($F:$F,$CU7,Z:Z,"&gt;0")</f>
        <v>16</v>
      </c>
      <c r="CZ7" s="72">
        <f>COUNTIFS($F:$F,$CU7,AA:AA,"&gt;0")</f>
        <v>26</v>
      </c>
      <c r="DA7" s="72">
        <f>COUNTIFS($F:$F,$CU7,AB:AB,"&gt;0")</f>
        <v>19</v>
      </c>
      <c r="DB7" s="72">
        <f>COUNTIFS($F:$F,$CU7,AC:AC,"&gt;0")</f>
        <v>12</v>
      </c>
      <c r="DC7" s="72">
        <f>COUNTIFS($F:$F,$CU7,AD:AD,"&gt;0")</f>
        <v>10</v>
      </c>
      <c r="DD7" s="72">
        <f>COUNTIFS($F:$F,$CU7,AE:AE,"&gt;0")</f>
        <v>15</v>
      </c>
      <c r="DE7" s="72">
        <f>COUNTIFS($F:$F,$CU7,AF:AF,"&gt;0")</f>
        <v>16</v>
      </c>
      <c r="DF7" s="72">
        <f>COUNTIFS($F:$F,$CU7,AG:AG,"&gt;0")</f>
        <v>13</v>
      </c>
      <c r="DG7" s="72">
        <f>COUNTIFS($F:$F,$CU7,AH:AH,"&gt;0")</f>
        <v>14</v>
      </c>
      <c r="DH7" s="72">
        <f>COUNTIFS($F:$F,$CU7,AI:AI,"&gt;0")</f>
        <v>14</v>
      </c>
      <c r="DI7" s="72">
        <f>COUNTIFS($F:$F,$CU7,AJ:AJ,"&gt;0")</f>
        <v>13</v>
      </c>
      <c r="DJ7" s="72">
        <f>COUNTIFS($F:$F,$CU7,AK:AK,"&gt;0")</f>
        <v>17</v>
      </c>
      <c r="DK7" s="72">
        <f>COUNTIFS($F:$F,$CU7,AL:AL,"&gt;0")</f>
        <v>19</v>
      </c>
      <c r="DL7" s="72">
        <f>COUNTIFS($F:$F,$CU7,AM:AM,"&gt;0")</f>
        <v>15</v>
      </c>
      <c r="DM7" s="72">
        <f>COUNTIFS($F:$F,$CU7,AN:AN,"&gt;0")</f>
        <v>9</v>
      </c>
      <c r="DN7" s="72">
        <f>COUNTIFS($F:$F,$CU7,AO:AO,"&gt;0")</f>
        <v>13</v>
      </c>
      <c r="DO7" s="72">
        <f>COUNTIFS($F:$F,$CU7,AP:AP,"&gt;0")</f>
        <v>21</v>
      </c>
      <c r="DP7" s="72">
        <f>COUNTIFS($F:$F,$CU7,AQ:AQ,"&gt;0")</f>
        <v>19</v>
      </c>
      <c r="DQ7" s="72">
        <f>COUNTIFS($F:$F,$CU7,AR:AR,"&gt;0")</f>
        <v>26</v>
      </c>
      <c r="DY7" s="1">
        <v>7</v>
      </c>
      <c r="DZ7" s="1">
        <v>6049.2999999999993</v>
      </c>
      <c r="EA7" s="1">
        <v>864.1857142857142</v>
      </c>
      <c r="EB7" s="1">
        <v>1694000.0000000002</v>
      </c>
    </row>
    <row r="8" spans="1:132" hidden="1">
      <c r="A8" s="2">
        <v>7</v>
      </c>
      <c r="B8" s="2">
        <v>2023</v>
      </c>
      <c r="C8" s="1" t="str">
        <v>PBTMTR235</v>
      </c>
      <c r="D8" s="37" t="str">
        <v>0015g00001c4Q9rAAE</v>
      </c>
      <c r="E8" s="37" t="str">
        <v>UMA STEEL</v>
      </c>
      <c r="F8" s="37" t="str">
        <v>RAJASTHAN</v>
      </c>
      <c r="G8" s="37" t="str">
        <v>ALWAR</v>
      </c>
      <c r="H8" s="37" t="str">
        <v>Rajgarh</v>
      </c>
      <c r="I8" s="37" t="str">
        <v>Swastik Tradevision Pvt. Ltd.</v>
      </c>
      <c r="J8" s="37" t="str">
        <v>Ravi Kumar Kulmi</v>
      </c>
      <c r="K8" s="37" t="str">
        <v>Ravi Kumar Kulmi</v>
      </c>
      <c r="L8" s="37" t="str">
        <v>C12822</v>
      </c>
      <c r="M8" s="37" t="str">
        <v>North</v>
      </c>
      <c r="N8" s="2">
        <v>301408</v>
      </c>
      <c r="O8" s="2" t="str">
        <v>08ABRPD8244K1Z6</v>
      </c>
      <c r="P8" s="2">
        <v>9664100259</v>
      </c>
      <c r="Q8" s="2" t="str">
        <v>Nov'23</v>
      </c>
      <c r="R8" s="2">
        <v>2024</v>
      </c>
      <c r="S8" s="1">
        <v>55</v>
      </c>
      <c r="T8" s="2">
        <v>1400</v>
      </c>
      <c r="U8" s="12">
        <v>0</v>
      </c>
      <c r="V8" s="1" t="str">
        <v>Alien</v>
      </c>
      <c r="W8" s="13">
        <v>0</v>
      </c>
      <c r="X8" s="13">
        <v>0</v>
      </c>
      <c r="Y8" s="13">
        <v>0</v>
      </c>
      <c r="Z8" s="13">
        <v>0</v>
      </c>
      <c r="AA8" s="13">
        <v>20</v>
      </c>
      <c r="AB8" s="13">
        <v>0</v>
      </c>
      <c r="AC8" s="13">
        <v>0</v>
      </c>
      <c r="AD8" s="13">
        <v>0</v>
      </c>
      <c r="AE8" s="13">
        <v>0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3">
        <v>0</v>
      </c>
      <c r="AN8" s="13">
        <v>0</v>
      </c>
      <c r="AO8" s="13">
        <v>0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  <c r="AW8" s="16">
        <f t="shared" si="0"/>
        <v>0</v>
      </c>
      <c r="AX8" s="16">
        <v>0</v>
      </c>
      <c r="AY8" s="10">
        <f t="shared" si="16"/>
        <v>0</v>
      </c>
      <c r="AZ8" s="10">
        <f>SUM(Z8:AK8)</f>
        <v>20</v>
      </c>
      <c r="BA8" s="10"/>
      <c r="BB8" s="10">
        <f t="shared" si="1"/>
        <v>0</v>
      </c>
      <c r="BC8" s="10">
        <f t="shared" si="2"/>
        <v>0</v>
      </c>
      <c r="BD8" s="10">
        <f t="shared" si="3"/>
        <v>-20</v>
      </c>
      <c r="BE8" s="10">
        <f t="shared" si="17"/>
        <v>20</v>
      </c>
      <c r="BF8" s="2" t="s">
        <v>119</v>
      </c>
      <c r="BG8" s="10">
        <f t="shared" si="4"/>
        <v>0</v>
      </c>
      <c r="BH8" s="36" t="s">
        <v>118</v>
      </c>
      <c r="BI8" s="39" t="str">
        <f t="shared" si="5"/>
        <v/>
      </c>
      <c r="BJ8" s="39" t="str">
        <f t="shared" si="13"/>
        <v/>
      </c>
      <c r="BK8" s="16">
        <f>SUM(AR8:AX8)</f>
        <v>0</v>
      </c>
      <c r="BL8" s="10">
        <f>SUM(AL8:AQ8)</f>
        <v>0</v>
      </c>
      <c r="BM8" s="12" t="str">
        <f t="shared" si="6"/>
        <v/>
      </c>
      <c r="BN8" s="12" t="str">
        <f t="shared" si="6"/>
        <v/>
      </c>
      <c r="BO8" s="9">
        <f t="shared" si="7"/>
        <v>0</v>
      </c>
      <c r="BP8" s="39" t="str">
        <f t="shared" si="8"/>
        <v/>
      </c>
      <c r="BQ8" s="147"/>
      <c r="BR8" s="9">
        <f t="shared" si="9"/>
        <v>20</v>
      </c>
      <c r="BS8" s="9">
        <f t="shared" si="10"/>
        <v>0</v>
      </c>
      <c r="BT8" s="9">
        <f t="shared" si="11"/>
        <v>20</v>
      </c>
      <c r="BU8" s="9" t="str">
        <f>IFERROR(_xlfn.XLOOKUP(D8,Sheet1!B:B,Sheet1!L:L),"")</f>
        <v/>
      </c>
      <c r="BV8" s="9" t="e">
        <f>_xlfn.XLOOKUP(BU8,Sheet1!S:S,Sheet1!T:T)</f>
        <v>#N/A</v>
      </c>
      <c r="BW8" s="9" t="e">
        <f>_xlfn.XLOOKUP(D8,Sheet1!B:B,Sheet1!M:M)</f>
        <v>#N/A</v>
      </c>
      <c r="BZ8" s="108">
        <f t="shared" si="14"/>
        <v>0</v>
      </c>
      <c r="CB8" s="12"/>
      <c r="CC8" s="12"/>
      <c r="CG8" s="1" t="str">
        <f>IF(BO8&lt;80,"Below 80",
IF(BO8&lt;=120,"80-120",
IF(BO8&lt;=200,"&gt; 120-200",
IF(BO8&lt;=300,"&gt;200-300",
IF(BO8&lt;=500,"&gt;300-500",
"&gt;500")))))</f>
        <v>Below 80</v>
      </c>
      <c r="CH8" s="1" t="str">
        <f>IFERROR(_xlfn.XLOOKUP(CG8,Scenario!M:M,Scenario!N:N),"")</f>
        <v/>
      </c>
      <c r="CI8" s="1" t="str">
        <f t="shared" si="12"/>
        <v>No</v>
      </c>
      <c r="CJ8" s="75">
        <v>0</v>
      </c>
      <c r="CT8" s="1" t="s">
        <v>124</v>
      </c>
      <c r="CU8" s="1" t="s">
        <v>132</v>
      </c>
      <c r="CV8" s="72">
        <f>SUMIFS(W:W,$F:$F,$CU8)</f>
        <v>52</v>
      </c>
      <c r="CW8" s="72">
        <f>SUMIFS(X:X,$F:$F,$CU8)</f>
        <v>131</v>
      </c>
      <c r="CX8" s="72">
        <f>SUMIFS(Y:Y,$F:$F,$CU8)</f>
        <v>187</v>
      </c>
      <c r="CY8" s="72">
        <f>SUMIFS(Z:Z,$F:$F,$CU8)</f>
        <v>494.15</v>
      </c>
      <c r="CZ8" s="72">
        <f>SUMIFS(AA:AA,$F:$F,$CU8)</f>
        <v>507.22999999999996</v>
      </c>
      <c r="DA8" s="72">
        <f>SUMIFS(AB:AB,$F:$F,$CU8)</f>
        <v>469.39699999999999</v>
      </c>
      <c r="DB8" s="72">
        <f>SUMIFS(AC:AC,$F:$F,$CU8)</f>
        <v>192.03000000000003</v>
      </c>
      <c r="DC8" s="72">
        <f>SUMIFS(AD:AD,$F:$F,$CU8)</f>
        <v>297.37600000000003</v>
      </c>
      <c r="DD8" s="72">
        <f>SUMIFS(AE:AE,$F:$F,$CU8)</f>
        <v>507.55</v>
      </c>
      <c r="DE8" s="72">
        <f>SUMIFS(AF:AF,$F:$F,$CU8)</f>
        <v>431.96999999999997</v>
      </c>
      <c r="DF8" s="72">
        <f>SUMIFS(AG:AG,$F:$F,$CU8)</f>
        <v>753</v>
      </c>
      <c r="DG8" s="72">
        <f>SUMIFS(AH:AH,$F:$F,$CU8)</f>
        <v>238.64000000000001</v>
      </c>
      <c r="DH8" s="72">
        <f>SUMIFS(AI:AI,$F:$F,$CU8)</f>
        <v>373.5</v>
      </c>
      <c r="DI8" s="72">
        <f>SUMIFS(AJ:AJ,$F:$F,$CU8)</f>
        <v>374.2</v>
      </c>
      <c r="DJ8" s="72">
        <f>SUMIFS(AK:AK,$F:$F,$CU8)</f>
        <v>614.07000000000005</v>
      </c>
      <c r="DK8" s="72">
        <f>SUMIFS(AL:AL,$F:$F,$CU8)</f>
        <v>508.35</v>
      </c>
      <c r="DL8" s="72">
        <f>SUMIFS(AM:AM,$F:$F,$CU8)</f>
        <v>365.5</v>
      </c>
      <c r="DM8" s="72">
        <f>SUMIFS(AN:AN,$F:$F,$CU8)</f>
        <v>432.8</v>
      </c>
      <c r="DN8" s="72">
        <f>SUMIFS(AO:AO,$F:$F,$CU8)</f>
        <v>294.07</v>
      </c>
      <c r="DO8" s="72">
        <f>SUMIFS(AP:AP,$F:$F,$CU8)</f>
        <v>649.99</v>
      </c>
      <c r="DP8" s="72">
        <f>SUMIFS(AQ:AQ,$F:$F,$CU8)</f>
        <v>230.60000000000002</v>
      </c>
      <c r="DQ8" s="72">
        <f>SUMIFS(AR:AR,$F:$F,$CU8)</f>
        <v>306.15000000000009</v>
      </c>
      <c r="DY8" s="1">
        <v>0</v>
      </c>
      <c r="DZ8" s="1">
        <v>0</v>
      </c>
      <c r="EA8" s="1" t="s">
        <v>133</v>
      </c>
      <c r="EB8" s="1">
        <v>0</v>
      </c>
    </row>
    <row r="9" spans="1:132" hidden="1">
      <c r="A9" s="2">
        <v>8</v>
      </c>
      <c r="B9" s="2">
        <v>2023</v>
      </c>
      <c r="C9" s="1" t="str">
        <v>PBTMTR236</v>
      </c>
      <c r="D9" s="37" t="str">
        <v>0015g00001UBHaEAAX</v>
      </c>
      <c r="E9" s="37" t="str">
        <v>SHRI MAHAVEER STEELS</v>
      </c>
      <c r="F9" s="37" t="str">
        <v>RAJASTHAN</v>
      </c>
      <c r="G9" s="37" t="str">
        <v>BHARATPUR</v>
      </c>
      <c r="H9" s="37" t="str">
        <v>Bharatpur</v>
      </c>
      <c r="I9" s="37" t="str">
        <v>Swastik Tradevision Pvt. Ltd.</v>
      </c>
      <c r="J9" s="37" t="str">
        <v>Amit Kumar Sharma</v>
      </c>
      <c r="K9" s="37" t="str">
        <v>Ravi Kumar Kulmi</v>
      </c>
      <c r="L9" s="37" t="str">
        <v>C12822</v>
      </c>
      <c r="M9" s="37" t="str">
        <v>North</v>
      </c>
      <c r="N9" s="2">
        <v>321001</v>
      </c>
      <c r="O9" s="2" t="str">
        <v>08ABFPJ0052R1ZG</v>
      </c>
      <c r="P9" s="2">
        <v>9413012103</v>
      </c>
      <c r="Q9" s="2" t="str">
        <v>Nov'23</v>
      </c>
      <c r="R9" s="2">
        <v>2024</v>
      </c>
      <c r="S9" s="1">
        <v>30</v>
      </c>
      <c r="T9" s="2">
        <v>800</v>
      </c>
      <c r="U9" s="12">
        <v>0</v>
      </c>
      <c r="V9" s="1" t="str">
        <v>Alien</v>
      </c>
      <c r="W9" s="13">
        <v>0</v>
      </c>
      <c r="X9" s="13">
        <v>0</v>
      </c>
      <c r="Y9" s="13">
        <v>0</v>
      </c>
      <c r="Z9" s="13">
        <v>0</v>
      </c>
      <c r="AA9" s="13">
        <v>20.14</v>
      </c>
      <c r="AB9" s="13">
        <v>0</v>
      </c>
      <c r="AC9" s="13">
        <v>0</v>
      </c>
      <c r="AD9" s="13">
        <v>0</v>
      </c>
      <c r="AE9" s="13">
        <v>0</v>
      </c>
      <c r="AF9" s="13">
        <v>0</v>
      </c>
      <c r="AG9" s="13">
        <v>0</v>
      </c>
      <c r="AH9" s="13">
        <v>0</v>
      </c>
      <c r="AI9" s="13">
        <v>0</v>
      </c>
      <c r="AJ9" s="13">
        <v>0</v>
      </c>
      <c r="AK9" s="13">
        <v>0</v>
      </c>
      <c r="AL9" s="13">
        <v>0</v>
      </c>
      <c r="AM9" s="13">
        <v>0</v>
      </c>
      <c r="AN9" s="13">
        <v>0</v>
      </c>
      <c r="AO9" s="13">
        <v>0</v>
      </c>
      <c r="AP9" s="13">
        <v>0</v>
      </c>
      <c r="AQ9" s="13">
        <v>0</v>
      </c>
      <c r="AR9" s="13">
        <v>0</v>
      </c>
      <c r="AS9" s="13">
        <v>0</v>
      </c>
      <c r="AT9" s="13">
        <v>0</v>
      </c>
      <c r="AU9" s="13">
        <v>0</v>
      </c>
      <c r="AV9" s="13">
        <v>0</v>
      </c>
      <c r="AW9" s="16">
        <f t="shared" si="0"/>
        <v>0</v>
      </c>
      <c r="AX9" s="16">
        <v>0</v>
      </c>
      <c r="AY9" s="10">
        <f t="shared" si="16"/>
        <v>0</v>
      </c>
      <c r="AZ9" s="10">
        <f>SUM(Z9:AK9)</f>
        <v>20.14</v>
      </c>
      <c r="BA9" s="10"/>
      <c r="BB9" s="10">
        <f t="shared" si="1"/>
        <v>0</v>
      </c>
      <c r="BC9" s="10">
        <f t="shared" si="2"/>
        <v>0</v>
      </c>
      <c r="BD9" s="10">
        <f t="shared" si="3"/>
        <v>-20.14</v>
      </c>
      <c r="BE9" s="10">
        <f t="shared" si="17"/>
        <v>20.14</v>
      </c>
      <c r="BF9" s="2" t="s">
        <v>119</v>
      </c>
      <c r="BG9" s="10">
        <f t="shared" si="4"/>
        <v>0</v>
      </c>
      <c r="BH9" s="36" t="s">
        <v>118</v>
      </c>
      <c r="BI9" s="39" t="str">
        <f t="shared" si="5"/>
        <v/>
      </c>
      <c r="BJ9" s="39" t="str">
        <f t="shared" si="13"/>
        <v/>
      </c>
      <c r="BK9" s="16">
        <f>SUM(AR9:AX9)</f>
        <v>0</v>
      </c>
      <c r="BL9" s="10">
        <f>SUM(AL9:AQ9)</f>
        <v>0</v>
      </c>
      <c r="BM9" s="12" t="str">
        <f t="shared" si="6"/>
        <v/>
      </c>
      <c r="BN9" s="12" t="str">
        <f t="shared" si="6"/>
        <v/>
      </c>
      <c r="BO9" s="9">
        <f t="shared" si="7"/>
        <v>0</v>
      </c>
      <c r="BP9" s="39" t="str">
        <f t="shared" si="8"/>
        <v/>
      </c>
      <c r="BQ9" s="147"/>
      <c r="BR9" s="9">
        <f t="shared" si="9"/>
        <v>20.14</v>
      </c>
      <c r="BS9" s="9">
        <f t="shared" si="10"/>
        <v>0</v>
      </c>
      <c r="BT9" s="9">
        <f t="shared" si="11"/>
        <v>20.14</v>
      </c>
      <c r="BU9" s="9" t="str">
        <f>IFERROR(_xlfn.XLOOKUP(D9,Sheet1!B:B,Sheet1!L:L),"")</f>
        <v/>
      </c>
      <c r="BV9" s="9" t="e">
        <f>_xlfn.XLOOKUP(BU9,Sheet1!S:S,Sheet1!T:T)</f>
        <v>#N/A</v>
      </c>
      <c r="BW9" s="9" t="e">
        <f>_xlfn.XLOOKUP(D9,Sheet1!B:B,Sheet1!M:M)</f>
        <v>#N/A</v>
      </c>
      <c r="BZ9" s="108">
        <f t="shared" si="14"/>
        <v>0</v>
      </c>
      <c r="CB9" s="12"/>
      <c r="CC9" s="12"/>
      <c r="CG9" s="1" t="str">
        <f>IF(BO9&lt;80,"Below 80",
IF(BO9&lt;=120,"80-120",
IF(BO9&lt;=200,"&gt; 120-200",
IF(BO9&lt;=300,"&gt;200-300",
IF(BO9&lt;=500,"&gt;300-500",
"&gt;500")))))</f>
        <v>Below 80</v>
      </c>
      <c r="CH9" s="1" t="str">
        <f>IFERROR(_xlfn.XLOOKUP(CG9,Scenario!M:M,Scenario!N:N),"")</f>
        <v/>
      </c>
      <c r="CI9" s="1" t="str">
        <f t="shared" si="12"/>
        <v>No</v>
      </c>
      <c r="CJ9" s="75">
        <v>0</v>
      </c>
      <c r="CU9" s="1" t="s">
        <v>130</v>
      </c>
      <c r="CV9" s="72">
        <f>CV8/CV7</f>
        <v>17.333333333333332</v>
      </c>
      <c r="CW9" s="72">
        <f t="shared" ref="CW9:DQ9" si="18">CW8/CW7</f>
        <v>11.909090909090908</v>
      </c>
      <c r="CX9" s="72">
        <f t="shared" si="18"/>
        <v>15.583333333333334</v>
      </c>
      <c r="CY9" s="72">
        <f t="shared" si="18"/>
        <v>30.884374999999999</v>
      </c>
      <c r="CZ9" s="72">
        <f t="shared" si="18"/>
        <v>19.508846153846154</v>
      </c>
      <c r="DA9" s="72">
        <f t="shared" si="18"/>
        <v>24.705105263157893</v>
      </c>
      <c r="DB9" s="72">
        <f t="shared" si="18"/>
        <v>16.002500000000001</v>
      </c>
      <c r="DC9" s="72">
        <f t="shared" si="18"/>
        <v>29.737600000000004</v>
      </c>
      <c r="DD9" s="72">
        <f t="shared" si="18"/>
        <v>33.836666666666666</v>
      </c>
      <c r="DE9" s="72">
        <f t="shared" si="18"/>
        <v>26.998124999999998</v>
      </c>
      <c r="DF9" s="72">
        <f t="shared" si="18"/>
        <v>57.92307692307692</v>
      </c>
      <c r="DG9" s="72">
        <f t="shared" si="18"/>
        <v>17.045714285714286</v>
      </c>
      <c r="DH9" s="72">
        <f t="shared" si="18"/>
        <v>26.678571428571427</v>
      </c>
      <c r="DI9" s="72">
        <f t="shared" si="18"/>
        <v>28.784615384615385</v>
      </c>
      <c r="DJ9" s="72">
        <f t="shared" si="18"/>
        <v>36.121764705882356</v>
      </c>
      <c r="DK9" s="72">
        <f t="shared" si="18"/>
        <v>26.755263157894738</v>
      </c>
      <c r="DL9" s="72">
        <f t="shared" si="18"/>
        <v>24.366666666666667</v>
      </c>
      <c r="DM9" s="72">
        <f t="shared" si="18"/>
        <v>48.088888888888889</v>
      </c>
      <c r="DN9" s="72">
        <f t="shared" si="18"/>
        <v>22.620769230769231</v>
      </c>
      <c r="DO9" s="72">
        <f t="shared" si="18"/>
        <v>30.951904761904764</v>
      </c>
      <c r="DP9" s="72">
        <f t="shared" si="18"/>
        <v>12.13684210526316</v>
      </c>
      <c r="DQ9" s="72">
        <f t="shared" si="18"/>
        <v>11.775000000000004</v>
      </c>
      <c r="DY9" s="1">
        <v>87</v>
      </c>
      <c r="DZ9" s="1">
        <v>34691.050000000003</v>
      </c>
      <c r="EA9" s="1">
        <v>398.74770114942532</v>
      </c>
      <c r="EB9" s="1">
        <v>7557000</v>
      </c>
    </row>
    <row r="10" spans="1:132" hidden="1">
      <c r="A10" s="2">
        <v>9</v>
      </c>
      <c r="B10" s="2">
        <v>2023</v>
      </c>
      <c r="C10" s="1" t="str">
        <v>PBTMTR226</v>
      </c>
      <c r="D10" s="37" t="str">
        <v>0015g00001XIsNwAAL</v>
      </c>
      <c r="E10" s="37" t="str">
        <v>B R TRADERS</v>
      </c>
      <c r="F10" s="37" t="str">
        <v>CHHATTISGARH</v>
      </c>
      <c r="G10" s="37" t="str">
        <v>BILASPUR</v>
      </c>
      <c r="H10" s="37" t="str">
        <v>Bilaspur</v>
      </c>
      <c r="I10" s="37" t="str">
        <v>Shree Resources</v>
      </c>
      <c r="J10" s="37" t="str">
        <v>Saurav Nath</v>
      </c>
      <c r="K10" s="37" t="str">
        <v>Sudhir Tiwari</v>
      </c>
      <c r="L10" s="37" t="str">
        <v/>
      </c>
      <c r="M10" s="37" t="str">
        <v>Central</v>
      </c>
      <c r="N10" s="2">
        <v>495001</v>
      </c>
      <c r="O10" s="2">
        <v>0</v>
      </c>
      <c r="P10" s="2">
        <v>9826133304</v>
      </c>
      <c r="Q10" s="2" t="str">
        <v>Nov'23</v>
      </c>
      <c r="R10" s="2">
        <v>2024</v>
      </c>
      <c r="S10" s="1">
        <v>103</v>
      </c>
      <c r="T10" s="2">
        <v>400</v>
      </c>
      <c r="U10" s="12">
        <v>0</v>
      </c>
      <c r="V10" s="1" t="str">
        <v>Alien</v>
      </c>
      <c r="W10" s="13">
        <v>0</v>
      </c>
      <c r="X10" s="13">
        <v>48</v>
      </c>
      <c r="Y10" s="13">
        <v>30</v>
      </c>
      <c r="Z10" s="13">
        <v>9.58</v>
      </c>
      <c r="AA10" s="13">
        <v>0</v>
      </c>
      <c r="AB10" s="13">
        <v>0</v>
      </c>
      <c r="AC10" s="13">
        <v>22</v>
      </c>
      <c r="AD10" s="13">
        <v>0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0</v>
      </c>
      <c r="AQ10" s="13">
        <v>0</v>
      </c>
      <c r="AR10" s="13">
        <v>0</v>
      </c>
      <c r="AS10" s="13">
        <v>0</v>
      </c>
      <c r="AT10" s="13">
        <v>0</v>
      </c>
      <c r="AU10" s="13">
        <v>0</v>
      </c>
      <c r="AV10" s="13">
        <v>0</v>
      </c>
      <c r="AW10" s="16">
        <f t="shared" si="0"/>
        <v>0</v>
      </c>
      <c r="AX10" s="16">
        <v>0</v>
      </c>
      <c r="AY10" s="10">
        <f t="shared" si="16"/>
        <v>0</v>
      </c>
      <c r="AZ10" s="10">
        <f>SUM(Z10:AK10)</f>
        <v>31.58</v>
      </c>
      <c r="BA10" s="10"/>
      <c r="BB10" s="10">
        <f t="shared" si="1"/>
        <v>0</v>
      </c>
      <c r="BC10" s="10">
        <f t="shared" si="2"/>
        <v>0</v>
      </c>
      <c r="BD10" s="10">
        <f t="shared" si="3"/>
        <v>-31.58</v>
      </c>
      <c r="BE10" s="10">
        <f t="shared" si="17"/>
        <v>31.58</v>
      </c>
      <c r="BF10" s="2" t="s">
        <v>119</v>
      </c>
      <c r="BG10" s="10">
        <f t="shared" si="4"/>
        <v>0</v>
      </c>
      <c r="BH10" s="36" t="s">
        <v>118</v>
      </c>
      <c r="BI10" s="39" t="str">
        <f t="shared" si="5"/>
        <v/>
      </c>
      <c r="BJ10" s="39" t="str">
        <f t="shared" si="13"/>
        <v/>
      </c>
      <c r="BK10" s="16">
        <f>SUM(AR10:AX10)</f>
        <v>0</v>
      </c>
      <c r="BL10" s="10">
        <f>SUM(AL10:AQ10)</f>
        <v>0</v>
      </c>
      <c r="BM10" s="12" t="str">
        <f t="shared" si="6"/>
        <v/>
      </c>
      <c r="BN10" s="12" t="str">
        <f t="shared" si="6"/>
        <v/>
      </c>
      <c r="BO10" s="9">
        <f t="shared" si="7"/>
        <v>0</v>
      </c>
      <c r="BP10" s="39" t="str">
        <f t="shared" si="8"/>
        <v/>
      </c>
      <c r="BQ10" s="147"/>
      <c r="BR10" s="9">
        <f t="shared" si="9"/>
        <v>31.58</v>
      </c>
      <c r="BS10" s="9">
        <f t="shared" si="10"/>
        <v>0</v>
      </c>
      <c r="BT10" s="9">
        <f t="shared" si="11"/>
        <v>31.58</v>
      </c>
      <c r="BU10" s="9" t="str">
        <f>IFERROR(_xlfn.XLOOKUP(D10,Sheet1!B:B,Sheet1!L:L),"")</f>
        <v/>
      </c>
      <c r="BV10" s="9" t="e">
        <f>_xlfn.XLOOKUP(BU10,Sheet1!S:S,Sheet1!T:T)</f>
        <v>#N/A</v>
      </c>
      <c r="BW10" s="9" t="e">
        <f>_xlfn.XLOOKUP(D10,Sheet1!B:B,Sheet1!M:M)</f>
        <v>#N/A</v>
      </c>
      <c r="BZ10" s="108">
        <f t="shared" si="14"/>
        <v>0</v>
      </c>
      <c r="CB10" s="12"/>
      <c r="CC10" s="12"/>
      <c r="CG10" s="1" t="str">
        <f>IF(BO10&lt;80,"Below 80",
IF(BO10&lt;=120,"80-120",
IF(BO10&lt;=200,"&gt; 120-200",
IF(BO10&lt;=300,"&gt;200-300",
IF(BO10&lt;=500,"&gt;300-500",
"&gt;500")))))</f>
        <v>Below 80</v>
      </c>
      <c r="CH10" s="1" t="str">
        <f>IFERROR(_xlfn.XLOOKUP(CG10,Scenario!M:M,Scenario!N:N),"")</f>
        <v/>
      </c>
      <c r="CI10" s="1" t="str">
        <f t="shared" si="12"/>
        <v>No</v>
      </c>
      <c r="CJ10" s="75">
        <v>0</v>
      </c>
    </row>
    <row r="11" spans="1:132" hidden="1">
      <c r="A11" s="2">
        <v>10</v>
      </c>
      <c r="B11" s="2">
        <v>2023</v>
      </c>
      <c r="C11" s="1" t="str">
        <v>PBTMTR92</v>
      </c>
      <c r="D11" s="37" t="str">
        <v>0015g00001X3D2eAAF</v>
      </c>
      <c r="E11" s="37" t="str">
        <v>Kunal hardware</v>
      </c>
      <c r="F11" s="37" t="str">
        <v>CHHATTISGARH</v>
      </c>
      <c r="G11" s="37" t="str">
        <v>SUKMA</v>
      </c>
      <c r="H11" s="37" t="str">
        <v>Sukma</v>
      </c>
      <c r="I11" s="37" t="str">
        <v>MADHYA BHARAT ISPAT PRIVATE LIMITED</v>
      </c>
      <c r="J11" s="37" t="str">
        <v>Saurav Nath</v>
      </c>
      <c r="K11" s="37" t="str">
        <v>Vikash Kumar</v>
      </c>
      <c r="L11" s="37" t="str">
        <v>C12834</v>
      </c>
      <c r="M11" s="37" t="str">
        <v>Central</v>
      </c>
      <c r="N11" s="2">
        <v>494111</v>
      </c>
      <c r="O11" s="2">
        <v>0</v>
      </c>
      <c r="P11" s="2">
        <v>0</v>
      </c>
      <c r="Q11" s="2" t="str">
        <v>Dec'23</v>
      </c>
      <c r="R11" s="2">
        <v>2024</v>
      </c>
      <c r="S11" s="1">
        <v>22</v>
      </c>
      <c r="T11" s="2">
        <v>50</v>
      </c>
      <c r="U11" s="12">
        <v>0</v>
      </c>
      <c r="V11" s="1" t="str">
        <v>Minor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>
        <v>8.2050000000000001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  <c r="AP11" s="13">
        <v>0</v>
      </c>
      <c r="AQ11" s="13">
        <v>0</v>
      </c>
      <c r="AR11" s="13">
        <v>0</v>
      </c>
      <c r="AS11" s="13">
        <v>0</v>
      </c>
      <c r="AT11" s="13">
        <v>0</v>
      </c>
      <c r="AU11" s="13">
        <v>0</v>
      </c>
      <c r="AV11" s="13">
        <v>0</v>
      </c>
      <c r="AW11" s="16">
        <f t="shared" si="0"/>
        <v>0</v>
      </c>
      <c r="AX11" s="16">
        <v>0</v>
      </c>
      <c r="AY11" s="10">
        <f t="shared" si="16"/>
        <v>0</v>
      </c>
      <c r="AZ11" s="10">
        <f>SUM(Z11:AK11)</f>
        <v>8.2050000000000001</v>
      </c>
      <c r="BA11" s="10"/>
      <c r="BB11" s="10">
        <f t="shared" si="1"/>
        <v>0</v>
      </c>
      <c r="BC11" s="10">
        <f t="shared" si="2"/>
        <v>0</v>
      </c>
      <c r="BD11" s="10">
        <f t="shared" si="3"/>
        <v>-8.2050000000000001</v>
      </c>
      <c r="BE11" s="10">
        <f t="shared" si="17"/>
        <v>8.2050000000000001</v>
      </c>
      <c r="BF11" s="2" t="s">
        <v>119</v>
      </c>
      <c r="BG11" s="10">
        <f t="shared" si="4"/>
        <v>0</v>
      </c>
      <c r="BH11" s="36" t="s">
        <v>118</v>
      </c>
      <c r="BI11" s="39" t="str">
        <f t="shared" si="5"/>
        <v/>
      </c>
      <c r="BJ11" s="39" t="str">
        <f t="shared" si="13"/>
        <v/>
      </c>
      <c r="BK11" s="16">
        <f>SUM(AR11:AX11)</f>
        <v>0</v>
      </c>
      <c r="BL11" s="10">
        <f>SUM(AL11:AQ11)</f>
        <v>0</v>
      </c>
      <c r="BM11" s="12" t="str">
        <f t="shared" si="6"/>
        <v/>
      </c>
      <c r="BN11" s="12" t="str">
        <f t="shared" si="6"/>
        <v/>
      </c>
      <c r="BO11" s="9">
        <f t="shared" si="7"/>
        <v>0</v>
      </c>
      <c r="BP11" s="39" t="str">
        <f t="shared" si="8"/>
        <v/>
      </c>
      <c r="BQ11" s="147"/>
      <c r="BR11" s="9">
        <f t="shared" si="9"/>
        <v>8.2050000000000001</v>
      </c>
      <c r="BS11" s="9">
        <f t="shared" si="10"/>
        <v>0</v>
      </c>
      <c r="BT11" s="9">
        <f t="shared" si="11"/>
        <v>8.2050000000000001</v>
      </c>
      <c r="BU11" s="9" t="str">
        <f>IFERROR(_xlfn.XLOOKUP(D11,Sheet1!B:B,Sheet1!L:L),"")</f>
        <v/>
      </c>
      <c r="BV11" s="9" t="e">
        <f>_xlfn.XLOOKUP(BU11,Sheet1!S:S,Sheet1!T:T)</f>
        <v>#N/A</v>
      </c>
      <c r="BW11" s="9" t="e">
        <f>_xlfn.XLOOKUP(D11,Sheet1!B:B,Sheet1!M:M)</f>
        <v>#N/A</v>
      </c>
      <c r="BZ11" s="108">
        <f t="shared" si="14"/>
        <v>0</v>
      </c>
      <c r="CB11" s="12"/>
      <c r="CC11" s="12"/>
      <c r="CG11" s="1" t="str">
        <f>IF(BO11&lt;80,"Below 80",
IF(BO11&lt;=120,"80-120",
IF(BO11&lt;=200,"&gt; 120-200",
IF(BO11&lt;=300,"&gt;200-300",
IF(BO11&lt;=500,"&gt;300-500",
"&gt;500")))))</f>
        <v>Below 80</v>
      </c>
      <c r="CH11" s="1" t="str">
        <f>IFERROR(_xlfn.XLOOKUP(CG11,Scenario!M:M,Scenario!N:N),"")</f>
        <v/>
      </c>
      <c r="CI11" s="1" t="str">
        <f t="shared" si="12"/>
        <v>No</v>
      </c>
      <c r="CJ11" s="75">
        <v>0</v>
      </c>
    </row>
    <row r="12" spans="1:132" hidden="1">
      <c r="A12" s="2">
        <v>11</v>
      </c>
      <c r="B12" s="2">
        <v>2023</v>
      </c>
      <c r="C12" s="1" t="str">
        <v>PBTMTR175</v>
      </c>
      <c r="D12" s="37" t="str">
        <v>0015g00001YPk0yAAD</v>
      </c>
      <c r="E12" s="37" t="str">
        <v>M/s, OMMSHA TILES</v>
      </c>
      <c r="F12" s="37" t="str">
        <v>ODISHA</v>
      </c>
      <c r="G12" s="37" t="str">
        <v>DEOGARH</v>
      </c>
      <c r="H12" s="37" t="str">
        <v>Deogarh</v>
      </c>
      <c r="I12" s="37" t="str">
        <v>SACHDEVA ISPAT PVT LTD</v>
      </c>
      <c r="J12" s="37" t="str">
        <v>Papun Padhan</v>
      </c>
      <c r="K12" s="37" t="str">
        <v>Papun Pradhan</v>
      </c>
      <c r="L12" s="37" t="str">
        <v>C12823</v>
      </c>
      <c r="M12" s="37" t="str">
        <v>Central</v>
      </c>
      <c r="N12" s="2">
        <v>768110</v>
      </c>
      <c r="O12" s="2" t="str">
        <v>21EQYPS7066C2ZB</v>
      </c>
      <c r="P12" s="2">
        <v>9937723811</v>
      </c>
      <c r="Q12" s="2" t="str">
        <v>Nov'23</v>
      </c>
      <c r="R12" s="2">
        <v>2024</v>
      </c>
      <c r="S12" s="1">
        <v>11</v>
      </c>
      <c r="T12" s="2">
        <v>50</v>
      </c>
      <c r="U12" s="12">
        <v>0.01</v>
      </c>
      <c r="V12" s="1" t="str">
        <v>Minor</v>
      </c>
      <c r="W12" s="13">
        <v>5</v>
      </c>
      <c r="X12" s="13">
        <v>0</v>
      </c>
      <c r="Y12" s="13">
        <v>4</v>
      </c>
      <c r="Z12" s="13">
        <v>0</v>
      </c>
      <c r="AA12" s="13">
        <v>3.5</v>
      </c>
      <c r="AB12" s="13">
        <v>0</v>
      </c>
      <c r="AC12" s="13">
        <v>0</v>
      </c>
      <c r="AD12" s="13">
        <v>0</v>
      </c>
      <c r="AE12" s="13">
        <v>2</v>
      </c>
      <c r="AF12" s="13">
        <v>0</v>
      </c>
      <c r="AG12" s="13">
        <v>0</v>
      </c>
      <c r="AH12" s="13">
        <v>0</v>
      </c>
      <c r="AI12" s="13">
        <v>0</v>
      </c>
      <c r="AJ12" s="13">
        <v>1</v>
      </c>
      <c r="AK12" s="13">
        <v>0</v>
      </c>
      <c r="AL12" s="13">
        <v>1</v>
      </c>
      <c r="AM12" s="13">
        <v>0</v>
      </c>
      <c r="AN12" s="13">
        <v>0</v>
      </c>
      <c r="AO12" s="13">
        <v>0</v>
      </c>
      <c r="AP12" s="13">
        <v>0</v>
      </c>
      <c r="AQ12" s="13">
        <v>4.5</v>
      </c>
      <c r="AR12" s="13">
        <v>0</v>
      </c>
      <c r="AS12" s="13">
        <v>5.5</v>
      </c>
      <c r="AT12" s="13">
        <v>0.5</v>
      </c>
      <c r="AU12" s="13">
        <v>1</v>
      </c>
      <c r="AV12" s="13">
        <v>0</v>
      </c>
      <c r="AW12" s="16">
        <f t="shared" si="0"/>
        <v>12.5</v>
      </c>
      <c r="AX12" s="16">
        <v>11</v>
      </c>
      <c r="AY12" s="10">
        <f t="shared" si="16"/>
        <v>23.5</v>
      </c>
      <c r="AZ12" s="10">
        <f>SUM(Z12:AK12)</f>
        <v>6.5</v>
      </c>
      <c r="BA12" s="10">
        <v>50</v>
      </c>
      <c r="BB12" s="10">
        <f t="shared" si="1"/>
        <v>37.5</v>
      </c>
      <c r="BC12" s="10">
        <f t="shared" si="2"/>
        <v>9.375</v>
      </c>
      <c r="BD12" s="10">
        <f t="shared" si="3"/>
        <v>17</v>
      </c>
      <c r="BE12" s="10">
        <f t="shared" si="17"/>
        <v>-6</v>
      </c>
      <c r="BF12" s="2" t="s">
        <v>119</v>
      </c>
      <c r="BG12" s="10">
        <f t="shared" si="4"/>
        <v>1.375</v>
      </c>
      <c r="BH12" s="36" t="s">
        <v>118</v>
      </c>
      <c r="BI12" s="39" t="str">
        <f t="shared" si="5"/>
        <v/>
      </c>
      <c r="BJ12" s="39" t="str">
        <f t="shared" si="13"/>
        <v/>
      </c>
      <c r="BK12" s="16">
        <f>SUM(AR12:AX12)</f>
        <v>30.5</v>
      </c>
      <c r="BL12" s="10">
        <f>SUM(AL12:AQ12)</f>
        <v>5.5</v>
      </c>
      <c r="BM12" s="12">
        <f t="shared" si="6"/>
        <v>1.2978723404255319</v>
      </c>
      <c r="BN12" s="12">
        <f t="shared" si="6"/>
        <v>0.23404255319148937</v>
      </c>
      <c r="BO12" s="9">
        <f t="shared" si="7"/>
        <v>11</v>
      </c>
      <c r="BP12" s="39" t="str">
        <f t="shared" si="8"/>
        <v/>
      </c>
      <c r="BQ12" s="147"/>
      <c r="BR12" s="9">
        <f t="shared" si="9"/>
        <v>5.5</v>
      </c>
      <c r="BS12" s="9">
        <f t="shared" si="10"/>
        <v>1</v>
      </c>
      <c r="BT12" s="9">
        <f t="shared" si="11"/>
        <v>6.5</v>
      </c>
      <c r="BU12" s="9" t="str">
        <f>IFERROR(_xlfn.XLOOKUP(D12,Sheet1!B:B,Sheet1!L:L),"")</f>
        <v/>
      </c>
      <c r="BV12" s="9" t="e">
        <f>_xlfn.XLOOKUP(BU12,Sheet1!S:S,Sheet1!T:T)</f>
        <v>#N/A</v>
      </c>
      <c r="BW12" s="9" t="e">
        <f>_xlfn.XLOOKUP(D12,Sheet1!B:B,Sheet1!M:M)</f>
        <v>#N/A</v>
      </c>
      <c r="BZ12" s="108">
        <f t="shared" si="14"/>
        <v>11</v>
      </c>
      <c r="CB12" s="12">
        <f>AW12/AY12</f>
        <v>0.53191489361702127</v>
      </c>
      <c r="CC12" s="12">
        <f>AX12/AY12</f>
        <v>0.46808510638297873</v>
      </c>
      <c r="CG12" s="1" t="str">
        <f>IF(BO12&lt;80,"Below 80",
IF(BO12&lt;=120,"80-120",
IF(BO12&lt;=200,"&gt; 120-200",
IF(BO12&lt;=300,"&gt;200-300",
IF(BO12&lt;=500,"&gt;300-500",
"&gt;500")))))</f>
        <v>Below 80</v>
      </c>
      <c r="CH12" s="1" t="str">
        <f>IFERROR(_xlfn.XLOOKUP(CG12,Scenario!M:M,Scenario!N:N),"")</f>
        <v/>
      </c>
      <c r="CI12" s="1" t="str">
        <f t="shared" si="12"/>
        <v>Yes</v>
      </c>
      <c r="CJ12" s="75">
        <v>5.5</v>
      </c>
      <c r="DY12" s="1" t="s">
        <v>134</v>
      </c>
      <c r="DZ12" s="1">
        <v>34691.049999999996</v>
      </c>
    </row>
    <row r="13" spans="1:132" hidden="1">
      <c r="A13" s="2">
        <v>12</v>
      </c>
      <c r="B13" s="2">
        <v>2023</v>
      </c>
      <c r="C13" s="1" t="str">
        <v>PBTMTR176</v>
      </c>
      <c r="D13" s="37" t="str">
        <v>0015g00001e9DuKAAU</v>
      </c>
      <c r="E13" s="37" t="str">
        <v>M/S. BISWAKARMA HARDWARE</v>
      </c>
      <c r="F13" s="37" t="str">
        <v>ODISHA</v>
      </c>
      <c r="G13" s="37" t="str">
        <v>KENDUJHAR</v>
      </c>
      <c r="H13" s="37" t="str">
        <v>Kendujhar</v>
      </c>
      <c r="I13" s="37" t="str">
        <v>SACHDEVA ISPAT PVT LTD</v>
      </c>
      <c r="J13" s="37" t="str">
        <v>Sourav Kumar Rana</v>
      </c>
      <c r="K13" s="37" t="str">
        <v>Papun Pradhan</v>
      </c>
      <c r="L13" s="37" t="str">
        <v>C12823</v>
      </c>
      <c r="M13" s="37" t="str">
        <v>Central</v>
      </c>
      <c r="N13" s="2">
        <v>758035</v>
      </c>
      <c r="O13" s="2" t="str">
        <v>21AXHPS5043D1ZS</v>
      </c>
      <c r="P13" s="2">
        <v>9937687238</v>
      </c>
      <c r="Q13" s="2" t="str">
        <v>Dec'23</v>
      </c>
      <c r="R13" s="2">
        <v>2024</v>
      </c>
      <c r="S13" s="1">
        <v>10</v>
      </c>
      <c r="T13" s="2">
        <v>60</v>
      </c>
      <c r="U13" s="12">
        <v>0</v>
      </c>
      <c r="V13" s="1" t="str">
        <v>Challenger</v>
      </c>
      <c r="W13" s="13">
        <v>0</v>
      </c>
      <c r="X13" s="13">
        <v>4</v>
      </c>
      <c r="Y13" s="13">
        <v>0</v>
      </c>
      <c r="Z13" s="13">
        <v>0</v>
      </c>
      <c r="AA13" s="13">
        <v>10.98</v>
      </c>
      <c r="AB13" s="13">
        <v>0</v>
      </c>
      <c r="AC13" s="13">
        <v>0</v>
      </c>
      <c r="AD13" s="13">
        <v>10</v>
      </c>
      <c r="AE13" s="13">
        <v>0</v>
      </c>
      <c r="AF13" s="13">
        <v>0</v>
      </c>
      <c r="AG13" s="13">
        <v>0</v>
      </c>
      <c r="AH13" s="13">
        <v>0</v>
      </c>
      <c r="AI13" s="13">
        <v>6</v>
      </c>
      <c r="AJ13" s="13">
        <v>0</v>
      </c>
      <c r="AK13" s="13">
        <v>0</v>
      </c>
      <c r="AL13" s="13">
        <v>7</v>
      </c>
      <c r="AM13" s="13">
        <v>0</v>
      </c>
      <c r="AN13" s="13">
        <v>0</v>
      </c>
      <c r="AO13" s="13">
        <v>0</v>
      </c>
      <c r="AP13" s="13">
        <v>0</v>
      </c>
      <c r="AQ13" s="13">
        <v>4.2</v>
      </c>
      <c r="AR13" s="13">
        <v>0</v>
      </c>
      <c r="AS13" s="13">
        <v>9</v>
      </c>
      <c r="AT13" s="13">
        <v>0</v>
      </c>
      <c r="AU13" s="13">
        <v>0</v>
      </c>
      <c r="AV13" s="13">
        <v>0</v>
      </c>
      <c r="AW13" s="16">
        <f t="shared" si="0"/>
        <v>20.2</v>
      </c>
      <c r="AX13" s="16">
        <v>22.4</v>
      </c>
      <c r="AY13" s="10">
        <f t="shared" si="16"/>
        <v>42.599999999999994</v>
      </c>
      <c r="AZ13" s="10">
        <f>SUM(Z13:AK13)</f>
        <v>26.98</v>
      </c>
      <c r="BA13" s="10">
        <f>AW13</f>
        <v>20.2</v>
      </c>
      <c r="BB13" s="10">
        <f t="shared" si="1"/>
        <v>0</v>
      </c>
      <c r="BC13" s="10">
        <f t="shared" si="2"/>
        <v>0</v>
      </c>
      <c r="BD13" s="10">
        <f t="shared" si="3"/>
        <v>15.619999999999994</v>
      </c>
      <c r="BE13" s="10">
        <f t="shared" si="17"/>
        <v>6.7800000000000011</v>
      </c>
      <c r="BF13" s="2" t="s">
        <v>119</v>
      </c>
      <c r="BG13" s="10">
        <f t="shared" si="4"/>
        <v>2.5249999999999999</v>
      </c>
      <c r="BH13" s="36" t="s">
        <v>118</v>
      </c>
      <c r="BI13" s="39" t="str">
        <f t="shared" si="5"/>
        <v/>
      </c>
      <c r="BJ13" s="39" t="str">
        <f t="shared" si="13"/>
        <v/>
      </c>
      <c r="BK13" s="16">
        <f>SUM(AR13:AX13)</f>
        <v>51.599999999999994</v>
      </c>
      <c r="BL13" s="10">
        <f>SUM(AL13:AQ13)</f>
        <v>11.2</v>
      </c>
      <c r="BM13" s="12">
        <f t="shared" si="6"/>
        <v>1.2112676056338028</v>
      </c>
      <c r="BN13" s="12">
        <f t="shared" si="6"/>
        <v>0.26291079812206575</v>
      </c>
      <c r="BO13" s="9">
        <f t="shared" si="7"/>
        <v>20.2</v>
      </c>
      <c r="BP13" s="39" t="str">
        <f t="shared" si="8"/>
        <v/>
      </c>
      <c r="BQ13" s="147"/>
      <c r="BR13" s="9">
        <f t="shared" si="9"/>
        <v>20.98</v>
      </c>
      <c r="BS13" s="9">
        <f t="shared" si="10"/>
        <v>6</v>
      </c>
      <c r="BT13" s="9">
        <f t="shared" si="11"/>
        <v>26.98</v>
      </c>
      <c r="BU13" s="9" t="str">
        <f>IFERROR(_xlfn.XLOOKUP(D13,Sheet1!B:B,Sheet1!L:L),"")</f>
        <v/>
      </c>
      <c r="BV13" s="9" t="e">
        <f>_xlfn.XLOOKUP(BU13,Sheet1!S:S,Sheet1!T:T)</f>
        <v>#N/A</v>
      </c>
      <c r="BW13" s="9" t="e">
        <f>_xlfn.XLOOKUP(D13,Sheet1!B:B,Sheet1!M:M)</f>
        <v>#N/A</v>
      </c>
      <c r="BZ13" s="108">
        <f t="shared" si="14"/>
        <v>22.399999999999995</v>
      </c>
      <c r="CB13" s="12">
        <f>AW13/AY13</f>
        <v>0.47417840375586862</v>
      </c>
      <c r="CC13" s="12">
        <f>AX13/AY13</f>
        <v>0.5258215962441315</v>
      </c>
      <c r="CG13" s="1" t="str">
        <f>IF(BO13&lt;80,"Below 80",
IF(BO13&lt;=120,"80-120",
IF(BO13&lt;=200,"&gt; 120-200",
IF(BO13&lt;=300,"&gt;200-300",
IF(BO13&lt;=500,"&gt;300-500",
"&gt;500")))))</f>
        <v>Below 80</v>
      </c>
      <c r="CH13" s="1" t="str">
        <f>IFERROR(_xlfn.XLOOKUP(CG13,Scenario!M:M,Scenario!N:N),"")</f>
        <v/>
      </c>
      <c r="CI13" s="1" t="str">
        <f t="shared" si="12"/>
        <v>Yes</v>
      </c>
      <c r="CJ13" s="75">
        <v>13.399999999999999</v>
      </c>
      <c r="DY13" s="1" t="s">
        <v>135</v>
      </c>
      <c r="DZ13" s="1">
        <v>1.0000000000000002</v>
      </c>
    </row>
    <row r="14" spans="1:132" hidden="1">
      <c r="A14" s="2">
        <v>13</v>
      </c>
      <c r="B14" s="2">
        <v>2023</v>
      </c>
      <c r="C14" s="1" t="str">
        <v>PBTMTR177</v>
      </c>
      <c r="D14" s="37" t="str">
        <v>0015g00001XKXuDAAX</v>
      </c>
      <c r="E14" s="37" t="str">
        <v>Chandra Steel</v>
      </c>
      <c r="F14" s="37" t="str">
        <v>ODISHA</v>
      </c>
      <c r="G14" s="37" t="str">
        <v>SUNDARGARH</v>
      </c>
      <c r="H14" s="37" t="str">
        <v>Sundarpahari</v>
      </c>
      <c r="I14" s="37" t="str">
        <v>SACHDEVA ISPAT PVT LTD</v>
      </c>
      <c r="J14" s="37" t="str">
        <v>Papun Padhan</v>
      </c>
      <c r="K14" s="37" t="str">
        <v>Papun Pradhan</v>
      </c>
      <c r="L14" s="37" t="str">
        <v>C12823</v>
      </c>
      <c r="M14" s="37" t="str">
        <v>Central</v>
      </c>
      <c r="N14" s="2">
        <v>769004</v>
      </c>
      <c r="O14" s="2" t="str">
        <v>21AADCC2469D1Z6</v>
      </c>
      <c r="P14" s="2">
        <v>9437048292</v>
      </c>
      <c r="Q14" s="2" t="str">
        <v>Dec'23</v>
      </c>
      <c r="R14" s="2">
        <v>2024</v>
      </c>
      <c r="S14" s="1">
        <v>32</v>
      </c>
      <c r="T14" s="2">
        <v>50</v>
      </c>
      <c r="U14" s="12">
        <v>0</v>
      </c>
      <c r="V14" s="1" t="str">
        <v>Minor</v>
      </c>
      <c r="W14" s="13">
        <v>7</v>
      </c>
      <c r="X14" s="13">
        <v>3</v>
      </c>
      <c r="Y14" s="13">
        <v>9</v>
      </c>
      <c r="Z14" s="13">
        <v>6.45</v>
      </c>
      <c r="AA14" s="13">
        <v>0</v>
      </c>
      <c r="AB14" s="13">
        <v>0</v>
      </c>
      <c r="AC14" s="13">
        <v>0</v>
      </c>
      <c r="AD14" s="13">
        <v>0</v>
      </c>
      <c r="AE14" s="13">
        <v>0</v>
      </c>
      <c r="AF14" s="13">
        <v>21</v>
      </c>
      <c r="AG14" s="13">
        <v>0</v>
      </c>
      <c r="AH14" s="13">
        <v>32</v>
      </c>
      <c r="AI14" s="13">
        <v>0</v>
      </c>
      <c r="AJ14" s="13">
        <v>0</v>
      </c>
      <c r="AK14" s="13">
        <v>15.7</v>
      </c>
      <c r="AL14" s="13">
        <v>0</v>
      </c>
      <c r="AM14" s="13">
        <v>3</v>
      </c>
      <c r="AN14" s="13">
        <v>0</v>
      </c>
      <c r="AO14" s="13">
        <v>6.2</v>
      </c>
      <c r="AP14" s="13">
        <v>0</v>
      </c>
      <c r="AQ14" s="13">
        <v>0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6">
        <f t="shared" si="0"/>
        <v>9.1999999999999993</v>
      </c>
      <c r="AX14" s="16">
        <v>18.399999999999999</v>
      </c>
      <c r="AY14" s="10">
        <f t="shared" si="16"/>
        <v>27.599999999999998</v>
      </c>
      <c r="AZ14" s="10">
        <f>SUM(Z14:AK14)</f>
        <v>75.150000000000006</v>
      </c>
      <c r="BA14" s="10">
        <v>50</v>
      </c>
      <c r="BB14" s="10">
        <f t="shared" si="1"/>
        <v>40.799999999999997</v>
      </c>
      <c r="BC14" s="10">
        <f t="shared" si="2"/>
        <v>10.199999999999999</v>
      </c>
      <c r="BD14" s="10">
        <f t="shared" si="3"/>
        <v>-47.550000000000011</v>
      </c>
      <c r="BE14" s="10">
        <f t="shared" si="17"/>
        <v>65.95</v>
      </c>
      <c r="BF14" s="2" t="s">
        <v>119</v>
      </c>
      <c r="BG14" s="10">
        <f t="shared" si="4"/>
        <v>1.1499999999999999</v>
      </c>
      <c r="BH14" s="36" t="s">
        <v>118</v>
      </c>
      <c r="BI14" s="39" t="str">
        <f t="shared" si="5"/>
        <v/>
      </c>
      <c r="BJ14" s="39" t="str">
        <f t="shared" si="13"/>
        <v/>
      </c>
      <c r="BK14" s="16">
        <f>SUM(AR14:AX14)</f>
        <v>27.599999999999998</v>
      </c>
      <c r="BL14" s="10">
        <f>SUM(AL14:AQ14)</f>
        <v>9.1999999999999993</v>
      </c>
      <c r="BM14" s="12">
        <f t="shared" si="6"/>
        <v>1</v>
      </c>
      <c r="BN14" s="12">
        <f t="shared" si="6"/>
        <v>0.33333333333333331</v>
      </c>
      <c r="BO14" s="9">
        <f t="shared" si="7"/>
        <v>9.1999999999999993</v>
      </c>
      <c r="BP14" s="39" t="str">
        <f t="shared" si="8"/>
        <v/>
      </c>
      <c r="BQ14" s="147"/>
      <c r="BR14" s="9">
        <f t="shared" si="9"/>
        <v>6.45</v>
      </c>
      <c r="BS14" s="9">
        <f t="shared" si="10"/>
        <v>68.7</v>
      </c>
      <c r="BT14" s="9">
        <f t="shared" si="11"/>
        <v>75.150000000000006</v>
      </c>
      <c r="BU14" s="9" t="str">
        <f>IFERROR(_xlfn.XLOOKUP(D14,Sheet1!B:B,Sheet1!L:L),"")</f>
        <v/>
      </c>
      <c r="BV14" s="9" t="e">
        <f>_xlfn.XLOOKUP(BU14,Sheet1!S:S,Sheet1!T:T)</f>
        <v>#N/A</v>
      </c>
      <c r="BW14" s="9" t="e">
        <f>_xlfn.XLOOKUP(D14,Sheet1!B:B,Sheet1!M:M)</f>
        <v>#N/A</v>
      </c>
      <c r="BZ14" s="108">
        <f t="shared" si="14"/>
        <v>18.399999999999999</v>
      </c>
      <c r="CB14" s="12">
        <f>AW14/AY14</f>
        <v>0.33333333333333331</v>
      </c>
      <c r="CC14" s="12">
        <f>AX14/AY14</f>
        <v>0.66666666666666663</v>
      </c>
      <c r="CG14" s="1" t="str">
        <f>IF(BO14&lt;80,"Below 80",
IF(BO14&lt;=120,"80-120",
IF(BO14&lt;=200,"&gt; 120-200",
IF(BO14&lt;=300,"&gt;200-300",
IF(BO14&lt;=500,"&gt;300-500",
"&gt;500")))))</f>
        <v>Below 80</v>
      </c>
      <c r="CH14" s="1" t="str">
        <f>IFERROR(_xlfn.XLOOKUP(CG14,Scenario!M:M,Scenario!N:N),"")</f>
        <v/>
      </c>
      <c r="CI14" s="1" t="str">
        <f t="shared" si="12"/>
        <v>Yes</v>
      </c>
      <c r="CJ14" s="75">
        <v>18.399999999999999</v>
      </c>
      <c r="DY14" s="1" t="s">
        <v>136</v>
      </c>
      <c r="DZ14" s="1">
        <v>83000</v>
      </c>
    </row>
    <row r="15" spans="1:132" hidden="1">
      <c r="A15" s="2">
        <v>14</v>
      </c>
      <c r="B15" s="2">
        <v>2023</v>
      </c>
      <c r="C15" s="1" t="str">
        <v>PBTMTR178</v>
      </c>
      <c r="D15" s="37" t="str">
        <v>001J1000002in9QIAQ</v>
      </c>
      <c r="E15" s="37" t="str">
        <v>GLOBAL STEEL</v>
      </c>
      <c r="F15" s="37" t="str">
        <v>ODISHA</v>
      </c>
      <c r="G15" s="37" t="str">
        <v>SAMBALPUR</v>
      </c>
      <c r="H15" s="37">
        <v>0</v>
      </c>
      <c r="I15" s="37" t="str">
        <v>SACHDEVA ISPAT PVT LTD</v>
      </c>
      <c r="J15" s="37" t="str">
        <v>Papun Padhan</v>
      </c>
      <c r="K15" s="37" t="str">
        <v>Papun Pradhan</v>
      </c>
      <c r="L15" s="37" t="str">
        <v>C12823</v>
      </c>
      <c r="M15" s="37" t="str">
        <v>Central</v>
      </c>
      <c r="N15" s="2">
        <v>768228</v>
      </c>
      <c r="O15" s="2" t="str">
        <v>21AWRPT5068N2ZO</v>
      </c>
      <c r="P15" s="2">
        <v>7077774769</v>
      </c>
      <c r="Q15" s="2" t="str">
        <v>Dec'23</v>
      </c>
      <c r="R15" s="2">
        <v>2024</v>
      </c>
      <c r="S15" s="1">
        <v>100</v>
      </c>
      <c r="T15" s="2" t="str">
        <v/>
      </c>
      <c r="U15" s="12">
        <v>0</v>
      </c>
      <c r="V15" s="1" t="str">
        <v>Potential Not updated</v>
      </c>
      <c r="W15" s="13">
        <v>40</v>
      </c>
      <c r="X15" s="13">
        <v>0</v>
      </c>
      <c r="Y15" s="13">
        <v>0</v>
      </c>
      <c r="Z15" s="13">
        <v>50.05</v>
      </c>
      <c r="AA15" s="13">
        <v>50.25</v>
      </c>
      <c r="AB15" s="13">
        <v>51</v>
      </c>
      <c r="AC15" s="13">
        <v>30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6">
        <f t="shared" si="0"/>
        <v>0</v>
      </c>
      <c r="AX15" s="16">
        <v>0</v>
      </c>
      <c r="AY15" s="10">
        <f t="shared" si="16"/>
        <v>0</v>
      </c>
      <c r="AZ15" s="10">
        <f>SUM(Z15:AK15)</f>
        <v>181.3</v>
      </c>
      <c r="BA15" s="10">
        <v>0</v>
      </c>
      <c r="BB15" s="10">
        <f t="shared" si="1"/>
        <v>0</v>
      </c>
      <c r="BC15" s="10">
        <f t="shared" si="2"/>
        <v>0</v>
      </c>
      <c r="BD15" s="10">
        <f t="shared" si="3"/>
        <v>-181.3</v>
      </c>
      <c r="BE15" s="10">
        <f t="shared" si="17"/>
        <v>181.3</v>
      </c>
      <c r="BF15" s="2" t="s">
        <v>118</v>
      </c>
      <c r="BG15" s="10">
        <f t="shared" si="4"/>
        <v>0</v>
      </c>
      <c r="BH15" s="36" t="s">
        <v>119</v>
      </c>
      <c r="BI15" s="39" t="str">
        <f t="shared" si="5"/>
        <v/>
      </c>
      <c r="BJ15" s="39" t="str">
        <f t="shared" si="13"/>
        <v/>
      </c>
      <c r="BK15" s="16">
        <f>SUM(AR15:AX15)</f>
        <v>0</v>
      </c>
      <c r="BL15" s="10">
        <f>SUM(AL15:AQ15)</f>
        <v>0</v>
      </c>
      <c r="BM15" s="12" t="str">
        <f t="shared" si="6"/>
        <v/>
      </c>
      <c r="BN15" s="12" t="str">
        <f t="shared" si="6"/>
        <v/>
      </c>
      <c r="BO15" s="9">
        <f t="shared" si="7"/>
        <v>0</v>
      </c>
      <c r="BP15" s="39" t="str">
        <f t="shared" si="8"/>
        <v/>
      </c>
      <c r="BQ15" s="147"/>
      <c r="BR15" s="9">
        <f t="shared" si="9"/>
        <v>181.3</v>
      </c>
      <c r="BS15" s="9">
        <f t="shared" si="10"/>
        <v>0</v>
      </c>
      <c r="BT15" s="9">
        <f t="shared" si="11"/>
        <v>181.3</v>
      </c>
      <c r="BU15" s="9" t="str">
        <f>IFERROR(_xlfn.XLOOKUP(D15,Sheet1!B:B,Sheet1!L:L),"")</f>
        <v/>
      </c>
      <c r="BV15" s="9" t="e">
        <f>_xlfn.XLOOKUP(BU15,Sheet1!S:S,Sheet1!T:T)</f>
        <v>#N/A</v>
      </c>
      <c r="BW15" s="9" t="e">
        <f>_xlfn.XLOOKUP(D15,Sheet1!B:B,Sheet1!M:M)</f>
        <v>#N/A</v>
      </c>
      <c r="BZ15" s="108">
        <f t="shared" si="14"/>
        <v>0</v>
      </c>
      <c r="CB15" s="12"/>
      <c r="CC15" s="12"/>
      <c r="CG15" s="1" t="str">
        <f>IF(BO15&lt;80,"Below 80",
IF(BO15&lt;=120,"80-120",
IF(BO15&lt;=200,"&gt; 120-200",
IF(BO15&lt;=300,"&gt;200-300",
IF(BO15&lt;=500,"&gt;300-500",
"&gt;500")))))</f>
        <v>Below 80</v>
      </c>
      <c r="CH15" s="1" t="str">
        <f>IFERROR(_xlfn.XLOOKUP(CG15,Scenario!M:M,Scenario!N:N),"")</f>
        <v/>
      </c>
      <c r="CI15" s="1" t="str">
        <f t="shared" si="12"/>
        <v>No</v>
      </c>
      <c r="CJ15" s="75">
        <v>0</v>
      </c>
      <c r="DY15" s="1" t="s">
        <v>137</v>
      </c>
      <c r="DZ15" s="1">
        <v>91.048192771084331</v>
      </c>
    </row>
    <row r="16" spans="1:132" hidden="1">
      <c r="A16" s="2">
        <v>15</v>
      </c>
      <c r="B16" s="2">
        <v>2023</v>
      </c>
      <c r="C16" s="1" t="str">
        <v>PBTMTR04</v>
      </c>
      <c r="D16" s="37" t="str">
        <v>0015g00001Y3x1EAAR</v>
      </c>
      <c r="E16" s="37" t="str">
        <v>M/S MEENA STEELS</v>
      </c>
      <c r="F16" s="37" t="str">
        <v>UTTAR PRADESH</v>
      </c>
      <c r="G16" s="37" t="str">
        <v>AGRA</v>
      </c>
      <c r="H16" s="37" t="str">
        <v>Agra</v>
      </c>
      <c r="I16" s="37" t="str">
        <v>DINESH STEEL PRIVATE LIMITED</v>
      </c>
      <c r="J16" s="37" t="str">
        <v>Pankaj Garg</v>
      </c>
      <c r="K16" s="37" t="str">
        <v>-</v>
      </c>
      <c r="L16" s="37" t="str">
        <v>C12820</v>
      </c>
      <c r="M16" s="37" t="str">
        <v>North</v>
      </c>
      <c r="N16" s="2">
        <v>282007</v>
      </c>
      <c r="O16" s="2" t="str">
        <v>09AEAPJ9199R1ZF</v>
      </c>
      <c r="P16" s="2">
        <v>9837021446</v>
      </c>
      <c r="Q16" s="2" t="str">
        <v>Dec'23</v>
      </c>
      <c r="R16" s="2">
        <v>2024</v>
      </c>
      <c r="S16" s="1">
        <v>108</v>
      </c>
      <c r="T16" s="2">
        <v>100</v>
      </c>
      <c r="U16" s="12">
        <v>0.77</v>
      </c>
      <c r="V16" s="1" t="str">
        <v>Star</v>
      </c>
      <c r="W16" s="13">
        <v>11</v>
      </c>
      <c r="X16" s="13">
        <v>25</v>
      </c>
      <c r="Y16" s="13">
        <v>52</v>
      </c>
      <c r="Z16" s="13">
        <v>12</v>
      </c>
      <c r="AA16" s="13">
        <v>17</v>
      </c>
      <c r="AB16" s="13">
        <v>22</v>
      </c>
      <c r="AC16" s="13">
        <v>50</v>
      </c>
      <c r="AD16" s="13">
        <v>25</v>
      </c>
      <c r="AE16" s="13">
        <v>12</v>
      </c>
      <c r="AF16" s="13">
        <v>17</v>
      </c>
      <c r="AG16" s="13">
        <v>16</v>
      </c>
      <c r="AH16" s="13">
        <v>25</v>
      </c>
      <c r="AI16" s="13">
        <v>20</v>
      </c>
      <c r="AJ16" s="13">
        <v>25</v>
      </c>
      <c r="AK16" s="13">
        <v>61</v>
      </c>
      <c r="AL16" s="13">
        <v>30</v>
      </c>
      <c r="AM16" s="13">
        <v>18</v>
      </c>
      <c r="AN16" s="13">
        <v>17</v>
      </c>
      <c r="AO16" s="13">
        <v>12.1</v>
      </c>
      <c r="AP16" s="13">
        <v>28.12</v>
      </c>
      <c r="AQ16" s="13">
        <v>42.11</v>
      </c>
      <c r="AR16" s="13">
        <v>14.96</v>
      </c>
      <c r="AS16" s="13">
        <v>15.01</v>
      </c>
      <c r="AT16" s="13">
        <v>32.020000000000003</v>
      </c>
      <c r="AU16" s="13">
        <v>32</v>
      </c>
      <c r="AV16" s="13">
        <v>166.98</v>
      </c>
      <c r="AW16" s="16">
        <f t="shared" si="0"/>
        <v>241.32</v>
      </c>
      <c r="AX16" s="16">
        <v>338.71000000000004</v>
      </c>
      <c r="AY16" s="107">
        <f>BW16</f>
        <v>501</v>
      </c>
      <c r="AZ16" s="10">
        <f>SUM(Z16:AK16)</f>
        <v>302</v>
      </c>
      <c r="BA16" s="10">
        <v>300</v>
      </c>
      <c r="BB16" s="10">
        <f t="shared" si="1"/>
        <v>58.680000000000007</v>
      </c>
      <c r="BC16" s="10">
        <f t="shared" si="2"/>
        <v>14.670000000000002</v>
      </c>
      <c r="BD16" s="10">
        <f t="shared" si="3"/>
        <v>199</v>
      </c>
      <c r="BE16" s="10">
        <f>AZ16-AW16</f>
        <v>60.680000000000007</v>
      </c>
      <c r="BF16" s="2" t="s">
        <v>119</v>
      </c>
      <c r="BG16" s="10">
        <f t="shared" si="4"/>
        <v>22.162499999999998</v>
      </c>
      <c r="BH16" s="36" t="s">
        <v>118</v>
      </c>
      <c r="BI16" s="39" t="str">
        <f t="shared" si="5"/>
        <v>B</v>
      </c>
      <c r="BJ16" s="39" t="str">
        <f>IF(BF16="Yes","",IF(AY16&gt;1250,"E",IF(AY16&gt;750,"D",
IF(AY16&gt;=500,"C",
IF(AY16&gt;=300,"B",
IF(AY16&gt;=200,"A",
""))))))</f>
        <v>C</v>
      </c>
      <c r="BK16" s="16">
        <f>SUM(AR16:AX16)</f>
        <v>841</v>
      </c>
      <c r="BL16" s="10">
        <f>SUM(AL16:AQ16)</f>
        <v>147.32999999999998</v>
      </c>
      <c r="BM16" s="12">
        <f t="shared" si="6"/>
        <v>1.6786427145708582</v>
      </c>
      <c r="BN16" s="12">
        <f t="shared" si="6"/>
        <v>0.2940718562874251</v>
      </c>
      <c r="BO16" s="9">
        <f t="shared" si="7"/>
        <v>177.29999999999998</v>
      </c>
      <c r="BP16" s="39" t="str">
        <f t="shared" si="8"/>
        <v/>
      </c>
      <c r="BR16" s="9">
        <f t="shared" si="9"/>
        <v>138</v>
      </c>
      <c r="BS16" s="9">
        <f t="shared" si="10"/>
        <v>164</v>
      </c>
      <c r="BT16" s="9">
        <f t="shared" si="11"/>
        <v>302</v>
      </c>
      <c r="BU16" s="9" t="str">
        <f>IFERROR(_xlfn.XLOOKUP(D16,Sheet1!B:B,Sheet1!L:L),"")</f>
        <v>International trip (1 pax Almaty) 3N-4D</v>
      </c>
      <c r="BV16" s="9" t="e">
        <f>_xlfn.XLOOKUP(BU16,Sheet1!S:S,Sheet1!T:T)</f>
        <v>#N/A</v>
      </c>
      <c r="BW16" s="9">
        <f>_xlfn.XLOOKUP(D16,Sheet1!B:B,Sheet1!M:M)</f>
        <v>501</v>
      </c>
      <c r="BX16" s="1" t="s">
        <v>129</v>
      </c>
      <c r="BY16" s="1">
        <v>501</v>
      </c>
      <c r="BZ16" s="108">
        <f t="shared" si="14"/>
        <v>259.68</v>
      </c>
      <c r="CB16" s="12">
        <f>AW16/AY16</f>
        <v>0.48167664670658683</v>
      </c>
      <c r="CC16" s="12">
        <f>AX16/AY16</f>
        <v>0.67606786427145715</v>
      </c>
      <c r="CG16" s="1" t="str">
        <f>IF(BO16&lt;80,"Below 80",
IF(BO16&lt;=120,"80-120",
IF(BO16&lt;=200,"&gt; 120-200",
IF(BO16&lt;=300,"&gt;200-300",
IF(BO16&lt;=500,"&gt;300-500",
"&gt;500")))))</f>
        <v>&gt; 120-200</v>
      </c>
      <c r="CH16" s="1" t="str">
        <f>IFERROR(_xlfn.XLOOKUP(CG16,Scenario!M:M,Scenario!N:N),"")</f>
        <v>B</v>
      </c>
      <c r="CI16" s="1" t="b">
        <f t="shared" si="12"/>
        <v>0</v>
      </c>
      <c r="CJ16" s="75">
        <v>323.70000000000005</v>
      </c>
    </row>
    <row r="17" spans="1:88" ht="27.75" hidden="1">
      <c r="A17" s="2">
        <v>16</v>
      </c>
      <c r="B17" s="2">
        <v>2023</v>
      </c>
      <c r="C17" s="1" t="str">
        <v>PBTMTR05</v>
      </c>
      <c r="D17" s="37" t="str">
        <v>0015g00001ehWMuAAM</v>
      </c>
      <c r="E17" s="37" t="str">
        <v>M/S MITTAL STEELS</v>
      </c>
      <c r="F17" s="37" t="str">
        <v>UTTAR PRADESH</v>
      </c>
      <c r="G17" s="37" t="str">
        <v>AGRA</v>
      </c>
      <c r="H17" s="37" t="str">
        <v>Etmadpur</v>
      </c>
      <c r="I17" s="37" t="str">
        <v>DINESH STEEL PRIVATE LIMITED</v>
      </c>
      <c r="J17" s="37" t="str">
        <v>Pankaj Garg</v>
      </c>
      <c r="K17" s="37" t="str">
        <v>-</v>
      </c>
      <c r="L17" s="37" t="str">
        <v>C12820</v>
      </c>
      <c r="M17" s="37" t="str">
        <v>North</v>
      </c>
      <c r="N17" s="2">
        <v>282005</v>
      </c>
      <c r="O17" s="2" t="str">
        <v>09AFYPM6727P1Z6</v>
      </c>
      <c r="P17" s="2">
        <v>9837163079</v>
      </c>
      <c r="Q17" s="2" t="str">
        <v>Dec'23</v>
      </c>
      <c r="R17" s="2">
        <v>2024</v>
      </c>
      <c r="S17" s="1">
        <v>53</v>
      </c>
      <c r="T17" s="2">
        <v>50</v>
      </c>
      <c r="U17" s="12">
        <v>0</v>
      </c>
      <c r="V17" s="1" t="str">
        <v>Minor</v>
      </c>
      <c r="W17" s="13">
        <v>11</v>
      </c>
      <c r="X17" s="13">
        <v>0</v>
      </c>
      <c r="Y17" s="13">
        <v>30</v>
      </c>
      <c r="Z17" s="13">
        <v>10</v>
      </c>
      <c r="AA17" s="13">
        <v>15</v>
      </c>
      <c r="AB17" s="13">
        <v>3</v>
      </c>
      <c r="AC17" s="13">
        <v>4</v>
      </c>
      <c r="AD17" s="13">
        <v>5</v>
      </c>
      <c r="AE17" s="13">
        <v>5</v>
      </c>
      <c r="AF17" s="13">
        <v>10</v>
      </c>
      <c r="AG17" s="13">
        <v>10</v>
      </c>
      <c r="AH17" s="13">
        <v>5</v>
      </c>
      <c r="AI17" s="13">
        <v>8</v>
      </c>
      <c r="AJ17" s="13">
        <v>10</v>
      </c>
      <c r="AK17" s="13">
        <v>10</v>
      </c>
      <c r="AL17" s="13">
        <v>10</v>
      </c>
      <c r="AM17" s="13">
        <v>10</v>
      </c>
      <c r="AN17" s="13">
        <v>8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6">
        <f t="shared" si="0"/>
        <v>28</v>
      </c>
      <c r="AX17" s="16">
        <v>56</v>
      </c>
      <c r="AY17" s="10">
        <f>AW17+AX17</f>
        <v>84</v>
      </c>
      <c r="AZ17" s="10">
        <f>SUM(Z17:AK17)</f>
        <v>95</v>
      </c>
      <c r="BA17" s="10">
        <v>100</v>
      </c>
      <c r="BB17" s="10">
        <f t="shared" si="1"/>
        <v>72</v>
      </c>
      <c r="BC17" s="10">
        <f t="shared" si="2"/>
        <v>18</v>
      </c>
      <c r="BD17" s="10">
        <f t="shared" si="3"/>
        <v>-11</v>
      </c>
      <c r="BE17" s="10">
        <f t="shared" ref="BE17:BE22" si="19">AZ17-AW17</f>
        <v>67</v>
      </c>
      <c r="BF17" s="2" t="s">
        <v>119</v>
      </c>
      <c r="BG17" s="10">
        <f t="shared" si="4"/>
        <v>3.5</v>
      </c>
      <c r="BH17" s="36" t="s">
        <v>118</v>
      </c>
      <c r="BI17" s="39" t="str">
        <f t="shared" si="5"/>
        <v/>
      </c>
      <c r="BJ17" s="39" t="str">
        <f t="shared" si="13"/>
        <v/>
      </c>
      <c r="BK17" s="16">
        <f>SUM(AR17:AX17)</f>
        <v>84</v>
      </c>
      <c r="BL17" s="10">
        <f>SUM(AL17:AQ17)</f>
        <v>28</v>
      </c>
      <c r="BM17" s="12">
        <f t="shared" si="6"/>
        <v>1</v>
      </c>
      <c r="BN17" s="12">
        <f t="shared" si="6"/>
        <v>0.33333333333333331</v>
      </c>
      <c r="BO17" s="9">
        <f t="shared" si="7"/>
        <v>28</v>
      </c>
      <c r="BP17" s="39" t="str">
        <f t="shared" si="8"/>
        <v/>
      </c>
      <c r="BQ17" s="144" t="s">
        <v>138</v>
      </c>
      <c r="BR17" s="9">
        <f t="shared" si="9"/>
        <v>42</v>
      </c>
      <c r="BS17" s="9">
        <f t="shared" si="10"/>
        <v>53</v>
      </c>
      <c r="BT17" s="9">
        <f t="shared" si="11"/>
        <v>95</v>
      </c>
      <c r="BU17" s="9" t="str">
        <f>IFERROR(_xlfn.XLOOKUP(D17,Sheet1!B:B,Sheet1!L:L),"")</f>
        <v/>
      </c>
      <c r="BV17" s="9" t="e">
        <f>_xlfn.XLOOKUP(BU17,Sheet1!S:S,Sheet1!T:T)</f>
        <v>#N/A</v>
      </c>
      <c r="BW17" s="9" t="e">
        <f>_xlfn.XLOOKUP(D17,Sheet1!B:B,Sheet1!M:M)</f>
        <v>#N/A</v>
      </c>
      <c r="BZ17" s="108">
        <f t="shared" si="14"/>
        <v>56</v>
      </c>
      <c r="CB17" s="12">
        <f>AW17/AY17</f>
        <v>0.33333333333333331</v>
      </c>
      <c r="CC17" s="12">
        <f>AX17/AY17</f>
        <v>0.66666666666666663</v>
      </c>
      <c r="CG17" s="1" t="str">
        <f>IF(BO17&lt;80,"Below 80",
IF(BO17&lt;=120,"80-120",
IF(BO17&lt;=200,"&gt; 120-200",
IF(BO17&lt;=300,"&gt;200-300",
IF(BO17&lt;=500,"&gt;300-500",
"&gt;500")))))</f>
        <v>Below 80</v>
      </c>
      <c r="CH17" s="1" t="str">
        <f>IFERROR(_xlfn.XLOOKUP(CG17,Scenario!M:M,Scenario!N:N),"")</f>
        <v/>
      </c>
      <c r="CI17" s="1" t="str">
        <f t="shared" si="12"/>
        <v>Yes</v>
      </c>
      <c r="CJ17" s="75">
        <v>56</v>
      </c>
    </row>
    <row r="18" spans="1:88" hidden="1">
      <c r="A18" s="2">
        <v>17</v>
      </c>
      <c r="B18" s="2">
        <v>2023</v>
      </c>
      <c r="C18" s="1" t="str">
        <v>PBTMTR06</v>
      </c>
      <c r="D18" s="37" t="str">
        <v>0015g00001XbzInAAJ</v>
      </c>
      <c r="E18" s="37" t="str">
        <v>Dinesh Steel PVT LTD</v>
      </c>
      <c r="F18" s="37" t="str">
        <v>UTTAR PRADESH</v>
      </c>
      <c r="G18" s="37" t="str">
        <v>AGRA</v>
      </c>
      <c r="H18" s="37" t="str">
        <v>Sadar</v>
      </c>
      <c r="I18" s="37" t="str">
        <v>DINESH STEEL PRIVATE LIMITED</v>
      </c>
      <c r="J18" s="37" t="str">
        <v>Pankaj Garg</v>
      </c>
      <c r="K18" s="37" t="str">
        <v>-</v>
      </c>
      <c r="L18" s="37" t="str">
        <v>C12820</v>
      </c>
      <c r="M18" s="37" t="str">
        <v>North</v>
      </c>
      <c r="N18" s="2">
        <v>282002</v>
      </c>
      <c r="O18" s="2">
        <v>0</v>
      </c>
      <c r="P18" s="2">
        <v>0</v>
      </c>
      <c r="Q18" s="2" t="str">
        <v>Dec'23</v>
      </c>
      <c r="R18" s="2">
        <v>2024</v>
      </c>
      <c r="S18" s="1">
        <v>339</v>
      </c>
      <c r="T18" s="2">
        <v>400</v>
      </c>
      <c r="U18" s="12">
        <v>0</v>
      </c>
      <c r="V18" s="1" t="str">
        <v>Alien</v>
      </c>
      <c r="W18" s="13">
        <v>87</v>
      </c>
      <c r="X18" s="13">
        <v>64</v>
      </c>
      <c r="Y18" s="13">
        <v>125</v>
      </c>
      <c r="Z18" s="13">
        <v>26</v>
      </c>
      <c r="AA18" s="13">
        <v>47</v>
      </c>
      <c r="AB18" s="13">
        <v>15</v>
      </c>
      <c r="AC18" s="13">
        <v>30</v>
      </c>
      <c r="AD18" s="13">
        <v>31</v>
      </c>
      <c r="AE18" s="13">
        <v>15</v>
      </c>
      <c r="AF18" s="13">
        <v>25</v>
      </c>
      <c r="AG18" s="13">
        <v>300</v>
      </c>
      <c r="AH18" s="13">
        <v>165</v>
      </c>
      <c r="AI18" s="13">
        <v>350</v>
      </c>
      <c r="AJ18" s="13">
        <v>482</v>
      </c>
      <c r="AK18" s="13">
        <v>500</v>
      </c>
      <c r="AL18" s="13">
        <v>11</v>
      </c>
      <c r="AM18" s="13">
        <v>15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6">
        <f t="shared" si="0"/>
        <v>26</v>
      </c>
      <c r="AX18" s="16">
        <v>52</v>
      </c>
      <c r="AY18" s="10">
        <f t="shared" si="16"/>
        <v>78</v>
      </c>
      <c r="AZ18" s="10">
        <f>SUM(Z18:AK18)</f>
        <v>1986</v>
      </c>
      <c r="BA18" s="10">
        <v>26</v>
      </c>
      <c r="BB18" s="10">
        <f t="shared" si="1"/>
        <v>0</v>
      </c>
      <c r="BC18" s="10">
        <f t="shared" si="2"/>
        <v>0</v>
      </c>
      <c r="BD18" s="10">
        <f t="shared" si="3"/>
        <v>-1908</v>
      </c>
      <c r="BE18" s="10">
        <f t="shared" si="19"/>
        <v>1960</v>
      </c>
      <c r="BF18" s="2" t="s">
        <v>118</v>
      </c>
      <c r="BG18" s="10">
        <f t="shared" si="4"/>
        <v>3.25</v>
      </c>
      <c r="BH18" s="36" t="s">
        <v>119</v>
      </c>
      <c r="BI18" s="39" t="str">
        <f t="shared" si="5"/>
        <v/>
      </c>
      <c r="BJ18" s="39" t="str">
        <f t="shared" si="13"/>
        <v/>
      </c>
      <c r="BK18" s="16">
        <f>SUM(AR18:AX18)</f>
        <v>78</v>
      </c>
      <c r="BL18" s="10">
        <f>SUM(AL18:AQ18)</f>
        <v>26</v>
      </c>
      <c r="BM18" s="12">
        <f t="shared" si="6"/>
        <v>1</v>
      </c>
      <c r="BN18" s="12">
        <f t="shared" si="6"/>
        <v>0.33333333333333331</v>
      </c>
      <c r="BO18" s="9">
        <f t="shared" si="7"/>
        <v>26</v>
      </c>
      <c r="BP18" s="39" t="str">
        <f t="shared" si="8"/>
        <v/>
      </c>
      <c r="BQ18" s="144" t="s">
        <v>139</v>
      </c>
      <c r="BR18" s="9">
        <f t="shared" si="9"/>
        <v>164</v>
      </c>
      <c r="BS18" s="9">
        <f t="shared" si="10"/>
        <v>1822</v>
      </c>
      <c r="BT18" s="9">
        <f t="shared" si="11"/>
        <v>1986</v>
      </c>
      <c r="BU18" s="9" t="str">
        <f>IFERROR(_xlfn.XLOOKUP(D18,Sheet1!B:B,Sheet1!L:L),"")</f>
        <v/>
      </c>
      <c r="BV18" s="9" t="e">
        <f>_xlfn.XLOOKUP(BU18,Sheet1!S:S,Sheet1!T:T)</f>
        <v>#N/A</v>
      </c>
      <c r="BW18" s="9" t="e">
        <f>_xlfn.XLOOKUP(D18,Sheet1!B:B,Sheet1!M:M)</f>
        <v>#N/A</v>
      </c>
      <c r="BZ18" s="108">
        <f t="shared" si="14"/>
        <v>52</v>
      </c>
      <c r="CB18" s="12">
        <f>AW18/AY18</f>
        <v>0.33333333333333331</v>
      </c>
      <c r="CC18" s="12">
        <f>AX18/AY18</f>
        <v>0.66666666666666663</v>
      </c>
      <c r="CG18" s="1" t="str">
        <f>IF(BO18&lt;80,"Below 80",
IF(BO18&lt;=120,"80-120",
IF(BO18&lt;=200,"&gt; 120-200",
IF(BO18&lt;=300,"&gt;200-300",
IF(BO18&lt;=500,"&gt;300-500",
"&gt;500")))))</f>
        <v>Below 80</v>
      </c>
      <c r="CH18" s="1" t="str">
        <f>IFERROR(_xlfn.XLOOKUP(CG18,Scenario!M:M,Scenario!N:N),"")</f>
        <v/>
      </c>
      <c r="CI18" s="1" t="str">
        <f t="shared" si="12"/>
        <v>Yes</v>
      </c>
      <c r="CJ18" s="75">
        <v>52</v>
      </c>
    </row>
    <row r="19" spans="1:88" hidden="1">
      <c r="A19" s="2">
        <v>18</v>
      </c>
      <c r="B19" s="2">
        <v>2023</v>
      </c>
      <c r="C19" s="1" t="str">
        <v>PBTMTR76</v>
      </c>
      <c r="D19" s="37" t="str">
        <v>0015g00001ZWw5CAAT</v>
      </c>
      <c r="E19" s="37" t="str">
        <v>M/S J T STEEL TRADERS</v>
      </c>
      <c r="F19" s="37" t="str">
        <v>UTTAR PRADESH</v>
      </c>
      <c r="G19" s="37" t="str">
        <v>SHAHJAHANPUR</v>
      </c>
      <c r="H19" s="37" t="str">
        <v>Shahjahanpur</v>
      </c>
      <c r="I19" s="37" t="str">
        <v>Khandelwal Associates</v>
      </c>
      <c r="J19" s="37" t="str">
        <v>SHIV KUMAR</v>
      </c>
      <c r="K19" s="37" t="str">
        <v>Ashutosh Shukla</v>
      </c>
      <c r="L19" s="37" t="str">
        <v>C12818</v>
      </c>
      <c r="M19" s="37" t="str">
        <v>North</v>
      </c>
      <c r="N19" s="2">
        <v>242001</v>
      </c>
      <c r="O19" s="2" t="str">
        <v>09AYMPS5514P1ZI</v>
      </c>
      <c r="P19" s="2">
        <v>9648071400</v>
      </c>
      <c r="Q19" s="2" t="str">
        <v>Dec'23</v>
      </c>
      <c r="R19" s="2">
        <v>2024</v>
      </c>
      <c r="S19" s="1">
        <v>18</v>
      </c>
      <c r="T19" s="2">
        <v>200</v>
      </c>
      <c r="U19" s="12">
        <v>0</v>
      </c>
      <c r="V19" s="1" t="str">
        <v>Challenger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0</v>
      </c>
      <c r="AM19" s="13">
        <v>0</v>
      </c>
      <c r="AN19" s="13">
        <v>0</v>
      </c>
      <c r="AO19" s="13">
        <v>0</v>
      </c>
      <c r="AP19" s="13">
        <v>0</v>
      </c>
      <c r="AQ19" s="13">
        <v>0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6">
        <f t="shared" si="0"/>
        <v>0</v>
      </c>
      <c r="AX19" s="16">
        <v>0</v>
      </c>
      <c r="AY19" s="10">
        <f t="shared" si="16"/>
        <v>0</v>
      </c>
      <c r="AZ19" s="10">
        <f>SUM(Z19:AK19)</f>
        <v>0</v>
      </c>
      <c r="BA19" s="10"/>
      <c r="BB19" s="10">
        <f t="shared" si="1"/>
        <v>0</v>
      </c>
      <c r="BC19" s="10">
        <f t="shared" si="2"/>
        <v>0</v>
      </c>
      <c r="BD19" s="10">
        <f t="shared" si="3"/>
        <v>0</v>
      </c>
      <c r="BE19" s="10">
        <f t="shared" si="19"/>
        <v>0</v>
      </c>
      <c r="BF19" s="2" t="s">
        <v>119</v>
      </c>
      <c r="BG19" s="10">
        <f t="shared" si="4"/>
        <v>0</v>
      </c>
      <c r="BH19" s="36" t="s">
        <v>118</v>
      </c>
      <c r="BI19" s="39" t="str">
        <f t="shared" si="5"/>
        <v/>
      </c>
      <c r="BJ19" s="39" t="str">
        <f t="shared" si="13"/>
        <v/>
      </c>
      <c r="BK19" s="16">
        <f>SUM(AR19:AX19)</f>
        <v>0</v>
      </c>
      <c r="BL19" s="10">
        <f>SUM(AL19:AQ19)</f>
        <v>0</v>
      </c>
      <c r="BM19" s="12" t="str">
        <f t="shared" si="6"/>
        <v/>
      </c>
      <c r="BN19" s="12" t="str">
        <f t="shared" si="6"/>
        <v/>
      </c>
      <c r="BO19" s="9">
        <f t="shared" si="7"/>
        <v>0</v>
      </c>
      <c r="BP19" s="39" t="str">
        <f t="shared" si="8"/>
        <v/>
      </c>
      <c r="BQ19" s="147"/>
      <c r="BR19" s="9">
        <f t="shared" si="9"/>
        <v>0</v>
      </c>
      <c r="BS19" s="9">
        <f t="shared" si="10"/>
        <v>0</v>
      </c>
      <c r="BT19" s="9">
        <f t="shared" si="11"/>
        <v>0</v>
      </c>
      <c r="BU19" s="9" t="str">
        <f>IFERROR(_xlfn.XLOOKUP(D19,Sheet1!B:B,Sheet1!L:L),"")</f>
        <v/>
      </c>
      <c r="BV19" s="9" t="e">
        <f>_xlfn.XLOOKUP(BU19,Sheet1!S:S,Sheet1!T:T)</f>
        <v>#N/A</v>
      </c>
      <c r="BW19" s="9" t="e">
        <f>_xlfn.XLOOKUP(D19,Sheet1!B:B,Sheet1!M:M)</f>
        <v>#N/A</v>
      </c>
      <c r="BZ19" s="108">
        <f t="shared" si="14"/>
        <v>0</v>
      </c>
      <c r="CB19" s="12"/>
      <c r="CC19" s="12"/>
      <c r="CG19" s="1" t="str">
        <f>IF(BO19&lt;80,"Below 80",
IF(BO19&lt;=120,"80-120",
IF(BO19&lt;=200,"&gt; 120-200",
IF(BO19&lt;=300,"&gt;200-300",
IF(BO19&lt;=500,"&gt;300-500",
"&gt;500")))))</f>
        <v>Below 80</v>
      </c>
      <c r="CH19" s="1" t="str">
        <f>IFERROR(_xlfn.XLOOKUP(CG19,Scenario!M:M,Scenario!N:N),"")</f>
        <v/>
      </c>
      <c r="CI19" s="1" t="str">
        <f t="shared" si="12"/>
        <v>No</v>
      </c>
      <c r="CJ19" s="75">
        <v>0</v>
      </c>
    </row>
    <row r="20" spans="1:88" hidden="1">
      <c r="A20" s="2">
        <v>19</v>
      </c>
      <c r="B20" s="2">
        <v>2023</v>
      </c>
      <c r="C20" s="1" t="str">
        <v>PBTMTR19</v>
      </c>
      <c r="D20" s="37" t="str">
        <v>0015g00001VBhGCAA1</v>
      </c>
      <c r="E20" s="37" t="str">
        <v>LAKSHMI TRADING COMPANY</v>
      </c>
      <c r="F20" s="37" t="str">
        <v>UTTAR PRADESH</v>
      </c>
      <c r="G20" s="37" t="str">
        <v>PRAYAGRAJ</v>
      </c>
      <c r="H20" s="37" t="str">
        <v>Prayagraj</v>
      </c>
      <c r="I20" s="37" t="str">
        <v>GLOBAL IRONTRADING PVT. LTD.</v>
      </c>
      <c r="J20" s="37" t="str">
        <v>Divyansh Dhawal</v>
      </c>
      <c r="K20" s="37" t="str">
        <v>Varun Arora</v>
      </c>
      <c r="L20" s="37" t="str">
        <v>C12819</v>
      </c>
      <c r="M20" s="37" t="str">
        <v>North</v>
      </c>
      <c r="N20" s="2">
        <v>211002</v>
      </c>
      <c r="O20" s="2" t="str">
        <v>09AAVHA0822P1ZS</v>
      </c>
      <c r="P20" s="2">
        <v>9415032051</v>
      </c>
      <c r="Q20" s="2" t="str">
        <v>Dec'23</v>
      </c>
      <c r="R20" s="2">
        <v>2024</v>
      </c>
      <c r="S20" s="1">
        <v>100</v>
      </c>
      <c r="T20" s="2">
        <v>600</v>
      </c>
      <c r="U20" s="12">
        <v>0</v>
      </c>
      <c r="V20" s="1" t="str">
        <v>Alien</v>
      </c>
      <c r="W20" s="13">
        <v>30</v>
      </c>
      <c r="X20" s="13">
        <v>0</v>
      </c>
      <c r="Y20" s="13">
        <v>40</v>
      </c>
      <c r="Z20" s="13">
        <v>32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0</v>
      </c>
      <c r="AG20" s="13">
        <v>0</v>
      </c>
      <c r="AH20" s="13">
        <v>0</v>
      </c>
      <c r="AI20" s="13">
        <v>0</v>
      </c>
      <c r="AJ20" s="13">
        <v>0</v>
      </c>
      <c r="AK20" s="13">
        <v>0</v>
      </c>
      <c r="AL20" s="13">
        <v>0</v>
      </c>
      <c r="AM20" s="13">
        <v>0</v>
      </c>
      <c r="AN20" s="13">
        <v>0</v>
      </c>
      <c r="AO20" s="13">
        <v>0</v>
      </c>
      <c r="AP20" s="13">
        <v>0</v>
      </c>
      <c r="AQ20" s="13">
        <v>0</v>
      </c>
      <c r="AR20" s="13">
        <v>0</v>
      </c>
      <c r="AS20" s="13">
        <v>0</v>
      </c>
      <c r="AT20" s="13">
        <v>0</v>
      </c>
      <c r="AU20" s="13">
        <v>0</v>
      </c>
      <c r="AV20" s="13">
        <v>0</v>
      </c>
      <c r="AW20" s="16">
        <f t="shared" si="0"/>
        <v>0</v>
      </c>
      <c r="AX20" s="16">
        <v>0</v>
      </c>
      <c r="AY20" s="10">
        <f t="shared" si="16"/>
        <v>0</v>
      </c>
      <c r="AZ20" s="10">
        <f>SUM(Z20:AK20)</f>
        <v>32</v>
      </c>
      <c r="BA20" s="10">
        <v>0</v>
      </c>
      <c r="BB20" s="10">
        <f t="shared" si="1"/>
        <v>0</v>
      </c>
      <c r="BC20" s="10">
        <f t="shared" si="2"/>
        <v>0</v>
      </c>
      <c r="BD20" s="10">
        <f t="shared" si="3"/>
        <v>-32</v>
      </c>
      <c r="BE20" s="10">
        <f t="shared" si="19"/>
        <v>32</v>
      </c>
      <c r="BF20" s="2" t="s">
        <v>119</v>
      </c>
      <c r="BG20" s="10">
        <f t="shared" si="4"/>
        <v>0</v>
      </c>
      <c r="BH20" s="36" t="s">
        <v>118</v>
      </c>
      <c r="BI20" s="39" t="str">
        <f t="shared" si="5"/>
        <v/>
      </c>
      <c r="BJ20" s="39" t="str">
        <f t="shared" si="13"/>
        <v/>
      </c>
      <c r="BK20" s="16">
        <f>SUM(AR20:AX20)</f>
        <v>0</v>
      </c>
      <c r="BL20" s="10">
        <f>SUM(AL20:AQ20)</f>
        <v>0</v>
      </c>
      <c r="BM20" s="12" t="str">
        <f t="shared" si="6"/>
        <v/>
      </c>
      <c r="BN20" s="12" t="str">
        <f t="shared" si="6"/>
        <v/>
      </c>
      <c r="BO20" s="9">
        <f t="shared" si="7"/>
        <v>0</v>
      </c>
      <c r="BP20" s="39" t="str">
        <f t="shared" si="8"/>
        <v/>
      </c>
      <c r="BQ20" s="147"/>
      <c r="BR20" s="9">
        <f t="shared" si="9"/>
        <v>32</v>
      </c>
      <c r="BS20" s="9">
        <f t="shared" si="10"/>
        <v>0</v>
      </c>
      <c r="BT20" s="9">
        <f t="shared" si="11"/>
        <v>32</v>
      </c>
      <c r="BU20" s="9" t="str">
        <f>IFERROR(_xlfn.XLOOKUP(D20,Sheet1!B:B,Sheet1!L:L),"")</f>
        <v/>
      </c>
      <c r="BV20" s="9" t="e">
        <f>_xlfn.XLOOKUP(BU20,Sheet1!S:S,Sheet1!T:T)</f>
        <v>#N/A</v>
      </c>
      <c r="BW20" s="9" t="e">
        <f>_xlfn.XLOOKUP(D20,Sheet1!B:B,Sheet1!M:M)</f>
        <v>#N/A</v>
      </c>
      <c r="BZ20" s="108">
        <f t="shared" si="14"/>
        <v>0</v>
      </c>
      <c r="CB20" s="12"/>
      <c r="CC20" s="12"/>
      <c r="CG20" s="1" t="str">
        <f>IF(BO20&lt;80,"Below 80",
IF(BO20&lt;=120,"80-120",
IF(BO20&lt;=200,"&gt; 120-200",
IF(BO20&lt;=300,"&gt;200-300",
IF(BO20&lt;=500,"&gt;300-500",
"&gt;500")))))</f>
        <v>Below 80</v>
      </c>
      <c r="CH20" s="1" t="str">
        <f>IFERROR(_xlfn.XLOOKUP(CG20,Scenario!M:M,Scenario!N:N),"")</f>
        <v/>
      </c>
      <c r="CI20" s="1" t="str">
        <f t="shared" si="12"/>
        <v>No</v>
      </c>
      <c r="CJ20" s="75">
        <v>0</v>
      </c>
    </row>
    <row r="21" spans="1:88" hidden="1">
      <c r="A21" s="2">
        <v>20</v>
      </c>
      <c r="B21" s="2">
        <v>2023</v>
      </c>
      <c r="C21" s="1" t="str">
        <v>PBTMTR20</v>
      </c>
      <c r="D21" s="37" t="str">
        <v>0015g00001V9dtGAAR</v>
      </c>
      <c r="E21" s="37" t="str">
        <v>SAMRAT CONSTRUCTION COMPANY</v>
      </c>
      <c r="F21" s="37" t="str">
        <v>UTTAR PRADESH</v>
      </c>
      <c r="G21" s="37" t="str">
        <v>PRAYAGRAJ</v>
      </c>
      <c r="H21" s="37" t="str">
        <v>Phulpur</v>
      </c>
      <c r="I21" s="37" t="str">
        <v>GLOBAL IRONTRADING PVT. LTD.</v>
      </c>
      <c r="J21" s="37" t="str">
        <v>Divyansh Dhawal</v>
      </c>
      <c r="K21" s="37" t="str">
        <v>Varun Arora</v>
      </c>
      <c r="L21" s="37" t="str">
        <v>C12819</v>
      </c>
      <c r="M21" s="37" t="str">
        <v>North</v>
      </c>
      <c r="N21" s="2">
        <v>211019</v>
      </c>
      <c r="O21" s="2" t="str">
        <v>09ANKPK2750N1Z1</v>
      </c>
      <c r="P21" s="2">
        <v>9651676023</v>
      </c>
      <c r="Q21" s="2" t="str">
        <v>Dec'23</v>
      </c>
      <c r="R21" s="2">
        <v>2024</v>
      </c>
      <c r="S21" s="1">
        <v>100</v>
      </c>
      <c r="T21" s="2">
        <v>200</v>
      </c>
      <c r="U21" s="12">
        <v>0</v>
      </c>
      <c r="V21" s="1" t="str">
        <v>Challenger</v>
      </c>
      <c r="W21" s="13">
        <v>0</v>
      </c>
      <c r="X21" s="13">
        <v>30</v>
      </c>
      <c r="Y21" s="13">
        <v>40</v>
      </c>
      <c r="Z21" s="13">
        <v>40</v>
      </c>
      <c r="AA21" s="13">
        <v>0</v>
      </c>
      <c r="AB21" s="13">
        <v>0</v>
      </c>
      <c r="AC21" s="13">
        <v>0</v>
      </c>
      <c r="AD21" s="13">
        <v>49.97</v>
      </c>
      <c r="AE21" s="13">
        <v>0</v>
      </c>
      <c r="AF21" s="13">
        <v>0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  <c r="AP21" s="13">
        <v>0</v>
      </c>
      <c r="AQ21" s="13">
        <v>0</v>
      </c>
      <c r="AR21" s="13">
        <v>0</v>
      </c>
      <c r="AS21" s="13">
        <v>0</v>
      </c>
      <c r="AT21" s="13">
        <v>0</v>
      </c>
      <c r="AU21" s="13">
        <v>0</v>
      </c>
      <c r="AV21" s="13">
        <v>0</v>
      </c>
      <c r="AW21" s="16">
        <f t="shared" si="0"/>
        <v>0</v>
      </c>
      <c r="AX21" s="16">
        <v>0</v>
      </c>
      <c r="AY21" s="10">
        <f t="shared" si="16"/>
        <v>0</v>
      </c>
      <c r="AZ21" s="10">
        <f>SUM(Z21:AK21)</f>
        <v>89.97</v>
      </c>
      <c r="BA21" s="10">
        <v>0</v>
      </c>
      <c r="BB21" s="10">
        <f t="shared" si="1"/>
        <v>0</v>
      </c>
      <c r="BC21" s="10">
        <f t="shared" si="2"/>
        <v>0</v>
      </c>
      <c r="BD21" s="10">
        <f t="shared" si="3"/>
        <v>-89.97</v>
      </c>
      <c r="BE21" s="10">
        <f t="shared" si="19"/>
        <v>89.97</v>
      </c>
      <c r="BF21" s="2" t="s">
        <v>119</v>
      </c>
      <c r="BG21" s="10">
        <f t="shared" si="4"/>
        <v>0</v>
      </c>
      <c r="BH21" s="36" t="s">
        <v>118</v>
      </c>
      <c r="BI21" s="39" t="str">
        <f t="shared" si="5"/>
        <v/>
      </c>
      <c r="BJ21" s="39" t="str">
        <f t="shared" si="13"/>
        <v/>
      </c>
      <c r="BK21" s="16">
        <f>SUM(AR21:AX21)</f>
        <v>0</v>
      </c>
      <c r="BL21" s="10">
        <f>SUM(AL21:AQ21)</f>
        <v>0</v>
      </c>
      <c r="BM21" s="12" t="str">
        <f t="shared" si="6"/>
        <v/>
      </c>
      <c r="BN21" s="12" t="str">
        <f t="shared" si="6"/>
        <v/>
      </c>
      <c r="BO21" s="9">
        <f t="shared" si="7"/>
        <v>0</v>
      </c>
      <c r="BP21" s="39" t="str">
        <f t="shared" si="8"/>
        <v/>
      </c>
      <c r="BQ21" s="147"/>
      <c r="BR21" s="9">
        <f t="shared" si="9"/>
        <v>89.97</v>
      </c>
      <c r="BS21" s="9">
        <f t="shared" si="10"/>
        <v>0</v>
      </c>
      <c r="BT21" s="9">
        <f t="shared" si="11"/>
        <v>89.97</v>
      </c>
      <c r="BU21" s="9" t="str">
        <f>IFERROR(_xlfn.XLOOKUP(D21,Sheet1!B:B,Sheet1!L:L),"")</f>
        <v/>
      </c>
      <c r="BV21" s="9" t="e">
        <f>_xlfn.XLOOKUP(BU21,Sheet1!S:S,Sheet1!T:T)</f>
        <v>#N/A</v>
      </c>
      <c r="BW21" s="9" t="e">
        <f>_xlfn.XLOOKUP(D21,Sheet1!B:B,Sheet1!M:M)</f>
        <v>#N/A</v>
      </c>
      <c r="BZ21" s="108">
        <f t="shared" si="14"/>
        <v>0</v>
      </c>
      <c r="CB21" s="12"/>
      <c r="CC21" s="12"/>
      <c r="CG21" s="1" t="str">
        <f>IF(BO21&lt;80,"Below 80",
IF(BO21&lt;=120,"80-120",
IF(BO21&lt;=200,"&gt; 120-200",
IF(BO21&lt;=300,"&gt;200-300",
IF(BO21&lt;=500,"&gt;300-500",
"&gt;500")))))</f>
        <v>Below 80</v>
      </c>
      <c r="CH21" s="1" t="str">
        <f>IFERROR(_xlfn.XLOOKUP(CG21,Scenario!M:M,Scenario!N:N),"")</f>
        <v/>
      </c>
      <c r="CI21" s="1" t="str">
        <f t="shared" si="12"/>
        <v>No</v>
      </c>
      <c r="CJ21" s="75">
        <v>0</v>
      </c>
    </row>
    <row r="22" spans="1:88" hidden="1">
      <c r="A22" s="2">
        <v>21</v>
      </c>
      <c r="B22" s="2">
        <v>2023</v>
      </c>
      <c r="C22" s="1" t="str">
        <v>PBTMTR21</v>
      </c>
      <c r="D22" s="37" t="str">
        <v>0015g00001fuCAzAAM</v>
      </c>
      <c r="E22" s="37" t="str">
        <v>M/S SHIV SHAKTI STEEL</v>
      </c>
      <c r="F22" s="37" t="str">
        <v>UTTAR PRADESH</v>
      </c>
      <c r="G22" s="37" t="str">
        <v>SONBHADRA</v>
      </c>
      <c r="H22" s="37" t="str">
        <v>Robertsganj</v>
      </c>
      <c r="I22" s="37" t="str">
        <v>GLOBAL IRONTRADING PVT. LTD.</v>
      </c>
      <c r="J22" s="37" t="str">
        <v>Divyansh Dhawal</v>
      </c>
      <c r="K22" s="37" t="str">
        <v>Varun Arora</v>
      </c>
      <c r="L22" s="37" t="str">
        <v>C12819</v>
      </c>
      <c r="M22" s="37" t="str">
        <v>North</v>
      </c>
      <c r="N22" s="2">
        <v>231216</v>
      </c>
      <c r="O22" s="2" t="str">
        <v>09AFNPJ4598N1ZF</v>
      </c>
      <c r="P22" s="2">
        <v>9935161777</v>
      </c>
      <c r="Q22" s="2" t="str">
        <v>Dec'23</v>
      </c>
      <c r="R22" s="2">
        <v>2024</v>
      </c>
      <c r="S22" s="1">
        <v>45</v>
      </c>
      <c r="T22" s="2">
        <v>140</v>
      </c>
      <c r="U22" s="12">
        <v>0</v>
      </c>
      <c r="V22" s="1" t="str">
        <v>Challenger</v>
      </c>
      <c r="W22" s="13">
        <v>0</v>
      </c>
      <c r="X22" s="13">
        <v>15</v>
      </c>
      <c r="Y22" s="13">
        <v>0</v>
      </c>
      <c r="Z22" s="13">
        <v>15</v>
      </c>
      <c r="AA22" s="13">
        <v>0</v>
      </c>
      <c r="AB22" s="13">
        <v>0</v>
      </c>
      <c r="AC22" s="13">
        <v>0</v>
      </c>
      <c r="AD22" s="13">
        <v>0</v>
      </c>
      <c r="AE22" s="13">
        <v>5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0</v>
      </c>
      <c r="AL22" s="13">
        <v>0</v>
      </c>
      <c r="AM22" s="13">
        <v>0</v>
      </c>
      <c r="AN22" s="13">
        <v>0</v>
      </c>
      <c r="AO22" s="13">
        <v>0</v>
      </c>
      <c r="AP22" s="13">
        <v>0</v>
      </c>
      <c r="AQ22" s="13">
        <v>0</v>
      </c>
      <c r="AR22" s="13">
        <v>0</v>
      </c>
      <c r="AS22" s="13">
        <v>0</v>
      </c>
      <c r="AT22" s="13">
        <v>0</v>
      </c>
      <c r="AU22" s="13">
        <v>0</v>
      </c>
      <c r="AV22" s="13">
        <v>0</v>
      </c>
      <c r="AW22" s="16">
        <f t="shared" si="0"/>
        <v>0</v>
      </c>
      <c r="AX22" s="16">
        <v>0</v>
      </c>
      <c r="AY22" s="10">
        <f t="shared" si="16"/>
        <v>0</v>
      </c>
      <c r="AZ22" s="10">
        <f>SUM(Z22:AK22)</f>
        <v>20</v>
      </c>
      <c r="BA22" s="10">
        <v>0</v>
      </c>
      <c r="BB22" s="10">
        <f t="shared" si="1"/>
        <v>0</v>
      </c>
      <c r="BC22" s="10">
        <f t="shared" si="2"/>
        <v>0</v>
      </c>
      <c r="BD22" s="10">
        <f t="shared" si="3"/>
        <v>-20</v>
      </c>
      <c r="BE22" s="10">
        <f t="shared" si="19"/>
        <v>20</v>
      </c>
      <c r="BF22" s="2" t="s">
        <v>119</v>
      </c>
      <c r="BG22" s="10">
        <f t="shared" si="4"/>
        <v>0</v>
      </c>
      <c r="BH22" s="36" t="s">
        <v>118</v>
      </c>
      <c r="BI22" s="39" t="str">
        <f t="shared" si="5"/>
        <v/>
      </c>
      <c r="BJ22" s="39" t="str">
        <f t="shared" si="13"/>
        <v/>
      </c>
      <c r="BK22" s="16">
        <f>SUM(AR22:AX22)</f>
        <v>0</v>
      </c>
      <c r="BL22" s="10">
        <f>SUM(AL22:AQ22)</f>
        <v>0</v>
      </c>
      <c r="BM22" s="12" t="str">
        <f t="shared" si="6"/>
        <v/>
      </c>
      <c r="BN22" s="12" t="str">
        <f t="shared" si="6"/>
        <v/>
      </c>
      <c r="BO22" s="9">
        <f t="shared" si="7"/>
        <v>0</v>
      </c>
      <c r="BP22" s="39" t="str">
        <f t="shared" si="8"/>
        <v/>
      </c>
      <c r="BQ22" s="147"/>
      <c r="BR22" s="9">
        <f t="shared" si="9"/>
        <v>20</v>
      </c>
      <c r="BS22" s="9">
        <f t="shared" si="10"/>
        <v>0</v>
      </c>
      <c r="BT22" s="9">
        <f t="shared" si="11"/>
        <v>20</v>
      </c>
      <c r="BU22" s="9" t="str">
        <f>IFERROR(_xlfn.XLOOKUP(D22,Sheet1!B:B,Sheet1!L:L),"")</f>
        <v/>
      </c>
      <c r="BV22" s="9" t="e">
        <f>_xlfn.XLOOKUP(BU22,Sheet1!S:S,Sheet1!T:T)</f>
        <v>#N/A</v>
      </c>
      <c r="BW22" s="9" t="e">
        <f>_xlfn.XLOOKUP(D22,Sheet1!B:B,Sheet1!M:M)</f>
        <v>#N/A</v>
      </c>
      <c r="BZ22" s="108">
        <f t="shared" si="14"/>
        <v>0</v>
      </c>
      <c r="CB22" s="12"/>
      <c r="CC22" s="12"/>
      <c r="CG22" s="1" t="str">
        <f>IF(BO22&lt;80,"Below 80",
IF(BO22&lt;=120,"80-120",
IF(BO22&lt;=200,"&gt; 120-200",
IF(BO22&lt;=300,"&gt;200-300",
IF(BO22&lt;=500,"&gt;300-500",
"&gt;500")))))</f>
        <v>Below 80</v>
      </c>
      <c r="CH22" s="1" t="str">
        <f>IFERROR(_xlfn.XLOOKUP(CG22,Scenario!M:M,Scenario!N:N),"")</f>
        <v/>
      </c>
      <c r="CI22" s="1" t="str">
        <f t="shared" si="12"/>
        <v>No</v>
      </c>
      <c r="CJ22" s="75">
        <v>0</v>
      </c>
    </row>
    <row r="23" spans="1:88" hidden="1">
      <c r="A23" s="2">
        <v>22</v>
      </c>
      <c r="B23" s="2">
        <v>2023</v>
      </c>
      <c r="C23" s="1" t="str">
        <v>PBTMTR22</v>
      </c>
      <c r="D23" s="37" t="str">
        <v>0015g00001caT4XAAU</v>
      </c>
      <c r="E23" s="37" t="str">
        <v>M/S TIRUPATI INFRA DEVLOPERS</v>
      </c>
      <c r="F23" s="37" t="str">
        <v>UTTAR PRADESH</v>
      </c>
      <c r="G23" s="37" t="str">
        <v>VARANASI</v>
      </c>
      <c r="H23" s="37" t="str">
        <v>Rajatalab</v>
      </c>
      <c r="I23" s="37" t="str">
        <v>GLOBAL IRONTRADING PVT. LTD.</v>
      </c>
      <c r="J23" s="37" t="str">
        <v>Divyansh Dhawal</v>
      </c>
      <c r="K23" s="37" t="str">
        <v>Varun Arora</v>
      </c>
      <c r="L23" s="37" t="str">
        <v>C12819</v>
      </c>
      <c r="M23" s="37" t="str">
        <v>North</v>
      </c>
      <c r="N23" s="2">
        <v>221311</v>
      </c>
      <c r="O23" s="2" t="str">
        <v>09FAUPS8239A1Z1</v>
      </c>
      <c r="P23" s="2">
        <v>9918357444</v>
      </c>
      <c r="Q23" s="2" t="str">
        <v>Dec'23</v>
      </c>
      <c r="R23" s="2">
        <v>2024</v>
      </c>
      <c r="S23" s="1">
        <v>343</v>
      </c>
      <c r="T23" s="2">
        <v>150</v>
      </c>
      <c r="U23" s="12">
        <v>0</v>
      </c>
      <c r="V23" s="1" t="str">
        <v>Challenger</v>
      </c>
      <c r="W23" s="13">
        <v>55</v>
      </c>
      <c r="X23" s="13">
        <v>30</v>
      </c>
      <c r="Y23" s="13">
        <v>56</v>
      </c>
      <c r="Z23" s="13">
        <v>35</v>
      </c>
      <c r="AA23" s="13">
        <v>0</v>
      </c>
      <c r="AB23" s="13">
        <v>30</v>
      </c>
      <c r="AC23" s="13">
        <v>0</v>
      </c>
      <c r="AD23" s="13">
        <v>50</v>
      </c>
      <c r="AE23" s="13">
        <v>60</v>
      </c>
      <c r="AF23" s="13">
        <v>35</v>
      </c>
      <c r="AG23" s="13">
        <v>0</v>
      </c>
      <c r="AH23" s="13">
        <v>71</v>
      </c>
      <c r="AI23" s="13">
        <v>65</v>
      </c>
      <c r="AJ23" s="13">
        <v>147</v>
      </c>
      <c r="AK23" s="13">
        <v>131.12</v>
      </c>
      <c r="AL23" s="13">
        <v>131</v>
      </c>
      <c r="AM23" s="13">
        <v>71</v>
      </c>
      <c r="AN23" s="13">
        <v>120</v>
      </c>
      <c r="AO23" s="13">
        <v>59.83</v>
      </c>
      <c r="AP23" s="13">
        <v>94.67</v>
      </c>
      <c r="AQ23" s="13">
        <v>47.93</v>
      </c>
      <c r="AR23" s="13">
        <v>30.24</v>
      </c>
      <c r="AS23" s="13">
        <v>30.15</v>
      </c>
      <c r="AT23" s="13">
        <v>0</v>
      </c>
      <c r="AU23" s="13">
        <v>0</v>
      </c>
      <c r="AV23" s="13">
        <v>0</v>
      </c>
      <c r="AW23" s="16">
        <f t="shared" si="0"/>
        <v>584.81999999999994</v>
      </c>
      <c r="AX23" s="16">
        <v>696.33</v>
      </c>
      <c r="AY23" s="107">
        <f>BW23</f>
        <v>1251</v>
      </c>
      <c r="AZ23" s="10">
        <f>SUM(Z23:AK23)</f>
        <v>624.12</v>
      </c>
      <c r="BA23" s="10">
        <v>1251</v>
      </c>
      <c r="BB23" s="10">
        <f t="shared" si="1"/>
        <v>666.18000000000006</v>
      </c>
      <c r="BC23" s="10">
        <f t="shared" si="2"/>
        <v>166.54500000000002</v>
      </c>
      <c r="BD23" s="10">
        <f t="shared" si="3"/>
        <v>626.88</v>
      </c>
      <c r="BE23" s="10">
        <f>AZ23-AW23</f>
        <v>39.300000000000068</v>
      </c>
      <c r="BF23" s="2" t="s">
        <v>119</v>
      </c>
      <c r="BG23" s="10">
        <f t="shared" si="4"/>
        <v>73.102499999999992</v>
      </c>
      <c r="BH23" s="36" t="s">
        <v>118</v>
      </c>
      <c r="BI23" s="39" t="str">
        <f t="shared" si="5"/>
        <v>E</v>
      </c>
      <c r="BJ23" s="39" t="str">
        <f t="shared" si="13"/>
        <v>E</v>
      </c>
      <c r="BK23" s="16">
        <f>SUM(AR23:AX23)</f>
        <v>1341.54</v>
      </c>
      <c r="BL23" s="10">
        <f>SUM(AL23:AQ23)</f>
        <v>524.42999999999995</v>
      </c>
      <c r="BM23" s="12">
        <f t="shared" si="6"/>
        <v>1.0723741007194245</v>
      </c>
      <c r="BN23" s="12">
        <f t="shared" si="6"/>
        <v>0.41920863309352513</v>
      </c>
      <c r="BO23" s="9">
        <f t="shared" si="7"/>
        <v>584.81999999999994</v>
      </c>
      <c r="BP23" s="39" t="str">
        <f t="shared" si="8"/>
        <v>C</v>
      </c>
      <c r="BQ23" s="147"/>
      <c r="BR23" s="9">
        <f t="shared" si="9"/>
        <v>175</v>
      </c>
      <c r="BS23" s="9">
        <f t="shared" si="10"/>
        <v>449.12</v>
      </c>
      <c r="BT23" s="9">
        <f t="shared" si="11"/>
        <v>624.12</v>
      </c>
      <c r="BU23" s="9" t="str">
        <f>IFERROR(_xlfn.XLOOKUP(D23,Sheet1!B:B,Sheet1!L:L),"")</f>
        <v>Luxury International Trip (2 pax Dubai) 3N-4D</v>
      </c>
      <c r="BV23" s="9" t="str">
        <f>_xlfn.XLOOKUP(BU23,Sheet1!S:S,Sheet1!T:T)</f>
        <v>E</v>
      </c>
      <c r="BW23" s="9">
        <f>_xlfn.XLOOKUP(D23,Sheet1!B:B,Sheet1!M:M)</f>
        <v>1251</v>
      </c>
      <c r="BX23" s="1" t="s">
        <v>129</v>
      </c>
      <c r="BY23" s="1">
        <v>1251</v>
      </c>
      <c r="BZ23" s="108">
        <f t="shared" si="14"/>
        <v>666.18000000000006</v>
      </c>
      <c r="CB23" s="12">
        <f>AW23/AY23</f>
        <v>0.46748201438848913</v>
      </c>
      <c r="CC23" s="12">
        <f>AX23/AY23</f>
        <v>0.55661870503597122</v>
      </c>
      <c r="CD23" s="75">
        <f>AW23*1</f>
        <v>584.81999999999994</v>
      </c>
      <c r="CF23" s="75">
        <f>CD23+AW23</f>
        <v>1169.6399999999999</v>
      </c>
      <c r="CG23" s="1" t="str">
        <f>IF(BO23&lt;80,"Below 80",
IF(BO23&lt;=120,"80-120",
IF(BO23&lt;=200,"&gt; 120-200",
IF(BO23&lt;=300,"&gt;200-300",
IF(BO23&lt;=500,"&gt;300-500",
"&gt;500")))))</f>
        <v>&gt;500</v>
      </c>
      <c r="CH23" s="1" t="str">
        <f>IFERROR(_xlfn.XLOOKUP(CG23,Scenario!M:M,Scenario!N:N),"")</f>
        <v>E</v>
      </c>
      <c r="CI23" s="1" t="b">
        <f t="shared" si="12"/>
        <v>0</v>
      </c>
      <c r="CJ23" s="75">
        <v>666.18000000000006</v>
      </c>
    </row>
    <row r="24" spans="1:88" hidden="1">
      <c r="A24" s="2">
        <v>23</v>
      </c>
      <c r="B24" s="2">
        <v>2023</v>
      </c>
      <c r="C24" s="1" t="str">
        <v>PBTMTR30</v>
      </c>
      <c r="D24" s="37" t="str">
        <v>0015g00001VA0tkAAD</v>
      </c>
      <c r="E24" s="37" t="str">
        <v>MAA SHARDA ENTERPRISES</v>
      </c>
      <c r="F24" s="37" t="str">
        <v>UTTAR PRADESH</v>
      </c>
      <c r="G24" s="37" t="str">
        <v>MAHARAJGANJ</v>
      </c>
      <c r="H24" s="37" t="str">
        <v>Anandapur</v>
      </c>
      <c r="I24" s="37" t="str">
        <v>GOBINDGARH IRON LLP</v>
      </c>
      <c r="J24" s="37" t="str">
        <v>Mohd Ansari</v>
      </c>
      <c r="K24" s="37" t="str">
        <v>-</v>
      </c>
      <c r="L24" s="37" t="str">
        <v>C12817</v>
      </c>
      <c r="M24" s="37" t="str">
        <v>North</v>
      </c>
      <c r="N24" s="2">
        <v>273303</v>
      </c>
      <c r="O24" s="2" t="str">
        <v>09AGWSA3180D1ZE</v>
      </c>
      <c r="P24" s="2">
        <v>9839468611</v>
      </c>
      <c r="Q24" s="2" t="str">
        <v>Dec'23</v>
      </c>
      <c r="R24" s="2">
        <v>2024</v>
      </c>
      <c r="S24" s="1">
        <v>30</v>
      </c>
      <c r="T24" s="2">
        <v>100</v>
      </c>
      <c r="U24" s="12">
        <v>0</v>
      </c>
      <c r="V24" s="1" t="str">
        <v>Challenger</v>
      </c>
      <c r="W24" s="13">
        <v>20</v>
      </c>
      <c r="X24" s="13">
        <v>0</v>
      </c>
      <c r="Y24" s="13">
        <v>0</v>
      </c>
      <c r="Z24" s="13">
        <v>33</v>
      </c>
      <c r="AA24" s="13">
        <v>0</v>
      </c>
      <c r="AB24" s="13">
        <v>0</v>
      </c>
      <c r="AC24" s="13">
        <v>0</v>
      </c>
      <c r="AD24" s="13">
        <v>0</v>
      </c>
      <c r="AE24" s="13">
        <v>0</v>
      </c>
      <c r="AF24" s="13">
        <v>0</v>
      </c>
      <c r="AG24" s="13">
        <v>0</v>
      </c>
      <c r="AH24" s="13">
        <v>0</v>
      </c>
      <c r="AI24" s="13">
        <v>0</v>
      </c>
      <c r="AJ24" s="13">
        <v>0</v>
      </c>
      <c r="AK24" s="13">
        <v>0</v>
      </c>
      <c r="AL24" s="13">
        <v>0</v>
      </c>
      <c r="AM24" s="13">
        <v>0</v>
      </c>
      <c r="AN24" s="13">
        <v>0</v>
      </c>
      <c r="AO24" s="13">
        <v>0</v>
      </c>
      <c r="AP24" s="13">
        <v>0</v>
      </c>
      <c r="AQ24" s="13">
        <v>0</v>
      </c>
      <c r="AR24" s="13">
        <v>0</v>
      </c>
      <c r="AS24" s="13">
        <v>0</v>
      </c>
      <c r="AT24" s="13">
        <v>0</v>
      </c>
      <c r="AU24" s="13">
        <v>0</v>
      </c>
      <c r="AV24" s="13">
        <v>0</v>
      </c>
      <c r="AW24" s="16">
        <f t="shared" si="0"/>
        <v>0</v>
      </c>
      <c r="AX24" s="16">
        <v>0</v>
      </c>
      <c r="AY24" s="10">
        <f t="shared" si="16"/>
        <v>0</v>
      </c>
      <c r="AZ24" s="10">
        <f>SUM(Z24:AK24)</f>
        <v>33</v>
      </c>
      <c r="BA24" s="10">
        <v>0</v>
      </c>
      <c r="BB24" s="10">
        <f t="shared" si="1"/>
        <v>0</v>
      </c>
      <c r="BC24" s="10">
        <f t="shared" si="2"/>
        <v>0</v>
      </c>
      <c r="BD24" s="10">
        <f t="shared" si="3"/>
        <v>-33</v>
      </c>
      <c r="BE24" s="10">
        <f t="shared" ref="BE24:BE31" si="20">AZ24-AW24</f>
        <v>33</v>
      </c>
      <c r="BF24" s="2" t="s">
        <v>119</v>
      </c>
      <c r="BG24" s="10">
        <f t="shared" si="4"/>
        <v>0</v>
      </c>
      <c r="BH24" s="36" t="s">
        <v>118</v>
      </c>
      <c r="BI24" s="39" t="str">
        <f t="shared" si="5"/>
        <v/>
      </c>
      <c r="BJ24" s="39" t="str">
        <f t="shared" si="13"/>
        <v/>
      </c>
      <c r="BK24" s="16">
        <f>SUM(AR24:AX24)</f>
        <v>0</v>
      </c>
      <c r="BL24" s="10">
        <f>SUM(AL24:AQ24)</f>
        <v>0</v>
      </c>
      <c r="BM24" s="12" t="str">
        <f t="shared" si="6"/>
        <v/>
      </c>
      <c r="BN24" s="12" t="str">
        <f t="shared" si="6"/>
        <v/>
      </c>
      <c r="BO24" s="9">
        <f t="shared" si="7"/>
        <v>0</v>
      </c>
      <c r="BP24" s="39" t="str">
        <f t="shared" si="8"/>
        <v/>
      </c>
      <c r="BQ24" s="147"/>
      <c r="BR24" s="9">
        <f t="shared" si="9"/>
        <v>33</v>
      </c>
      <c r="BS24" s="9">
        <f t="shared" si="10"/>
        <v>0</v>
      </c>
      <c r="BT24" s="9">
        <f t="shared" si="11"/>
        <v>33</v>
      </c>
      <c r="BU24" s="9" t="str">
        <f>IFERROR(_xlfn.XLOOKUP(D24,Sheet1!B:B,Sheet1!L:L),"")</f>
        <v/>
      </c>
      <c r="BV24" s="9" t="e">
        <f>_xlfn.XLOOKUP(BU24,Sheet1!S:S,Sheet1!T:T)</f>
        <v>#N/A</v>
      </c>
      <c r="BW24" s="9" t="e">
        <f>_xlfn.XLOOKUP(D24,Sheet1!B:B,Sheet1!M:M)</f>
        <v>#N/A</v>
      </c>
      <c r="BZ24" s="108">
        <f t="shared" si="14"/>
        <v>0</v>
      </c>
      <c r="CB24" s="12"/>
      <c r="CC24" s="12"/>
      <c r="CG24" s="1" t="str">
        <f>IF(BO24&lt;80,"Below 80",
IF(BO24&lt;=120,"80-120",
IF(BO24&lt;=200,"&gt; 120-200",
IF(BO24&lt;=300,"&gt;200-300",
IF(BO24&lt;=500,"&gt;300-500",
"&gt;500")))))</f>
        <v>Below 80</v>
      </c>
      <c r="CH24" s="1" t="str">
        <f>IFERROR(_xlfn.XLOOKUP(CG24,Scenario!M:M,Scenario!N:N),"")</f>
        <v/>
      </c>
      <c r="CI24" s="1" t="str">
        <f t="shared" si="12"/>
        <v>No</v>
      </c>
      <c r="CJ24" s="75">
        <v>0</v>
      </c>
    </row>
    <row r="25" spans="1:88" hidden="1">
      <c r="A25" s="2">
        <v>24</v>
      </c>
      <c r="B25" s="2">
        <v>2023</v>
      </c>
      <c r="C25" s="1" t="str">
        <v>PBTMTR31</v>
      </c>
      <c r="D25" s="37" t="str">
        <v>0015g00001dYmj7AAC</v>
      </c>
      <c r="E25" s="37" t="str">
        <v>M/s ANKUR BUILDING MATERIAL</v>
      </c>
      <c r="F25" s="37" t="str">
        <v>UTTAR PRADESH</v>
      </c>
      <c r="G25" s="37">
        <v>0</v>
      </c>
      <c r="H25" s="37" t="str">
        <v>Khalilabad</v>
      </c>
      <c r="I25" s="37" t="str">
        <v>GOBINDGARH IRON LLP</v>
      </c>
      <c r="J25" s="37" t="str">
        <v>Mohd Ansari</v>
      </c>
      <c r="K25" s="37" t="str">
        <v>-</v>
      </c>
      <c r="L25" s="37" t="str">
        <v>C12817</v>
      </c>
      <c r="M25" s="37" t="str">
        <v>North</v>
      </c>
      <c r="N25" s="2">
        <v>273307</v>
      </c>
      <c r="O25" s="2" t="str">
        <v>09BEDPA3068J1ZK</v>
      </c>
      <c r="P25" s="2">
        <v>9794413130</v>
      </c>
      <c r="Q25" s="2" t="str">
        <v>Dec'23</v>
      </c>
      <c r="R25" s="2">
        <v>2024</v>
      </c>
      <c r="S25" s="1">
        <v>33</v>
      </c>
      <c r="T25" s="2">
        <v>40</v>
      </c>
      <c r="U25" s="12">
        <v>0</v>
      </c>
      <c r="V25" s="1" t="str">
        <v>Minor</v>
      </c>
      <c r="W25" s="13">
        <v>14</v>
      </c>
      <c r="X25" s="13">
        <v>5</v>
      </c>
      <c r="Y25" s="13">
        <v>9</v>
      </c>
      <c r="Z25" s="13">
        <v>7</v>
      </c>
      <c r="AA25" s="13">
        <v>5</v>
      </c>
      <c r="AB25" s="13">
        <v>0</v>
      </c>
      <c r="AC25" s="13">
        <v>0</v>
      </c>
      <c r="AD25" s="13">
        <v>5</v>
      </c>
      <c r="AE25" s="13">
        <v>5</v>
      </c>
      <c r="AF25" s="13">
        <v>5</v>
      </c>
      <c r="AG25" s="13">
        <v>5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6">
        <f t="shared" si="0"/>
        <v>0</v>
      </c>
      <c r="AX25" s="16">
        <v>0</v>
      </c>
      <c r="AY25" s="10">
        <f t="shared" si="16"/>
        <v>0</v>
      </c>
      <c r="AZ25" s="10">
        <f>SUM(Z25:AK25)</f>
        <v>32</v>
      </c>
      <c r="BA25" s="10">
        <v>0</v>
      </c>
      <c r="BB25" s="10">
        <f t="shared" si="1"/>
        <v>0</v>
      </c>
      <c r="BC25" s="10">
        <f t="shared" si="2"/>
        <v>0</v>
      </c>
      <c r="BD25" s="10">
        <f t="shared" si="3"/>
        <v>-32</v>
      </c>
      <c r="BE25" s="10">
        <f t="shared" si="20"/>
        <v>32</v>
      </c>
      <c r="BF25" s="2" t="s">
        <v>119</v>
      </c>
      <c r="BG25" s="10">
        <f t="shared" si="4"/>
        <v>0</v>
      </c>
      <c r="BH25" s="36" t="s">
        <v>118</v>
      </c>
      <c r="BI25" s="39" t="str">
        <f t="shared" si="5"/>
        <v/>
      </c>
      <c r="BJ25" s="39" t="str">
        <f t="shared" si="13"/>
        <v/>
      </c>
      <c r="BK25" s="16">
        <f>SUM(AR25:AX25)</f>
        <v>0</v>
      </c>
      <c r="BL25" s="10">
        <f>SUM(AL25:AQ25)</f>
        <v>0</v>
      </c>
      <c r="BM25" s="12" t="str">
        <f t="shared" si="6"/>
        <v/>
      </c>
      <c r="BN25" s="12" t="str">
        <f t="shared" si="6"/>
        <v/>
      </c>
      <c r="BO25" s="9">
        <f t="shared" si="7"/>
        <v>0</v>
      </c>
      <c r="BP25" s="39" t="str">
        <f t="shared" si="8"/>
        <v/>
      </c>
      <c r="BQ25" s="147"/>
      <c r="BR25" s="9">
        <f t="shared" si="9"/>
        <v>22</v>
      </c>
      <c r="BS25" s="9">
        <f t="shared" si="10"/>
        <v>10</v>
      </c>
      <c r="BT25" s="9">
        <f t="shared" si="11"/>
        <v>32</v>
      </c>
      <c r="BU25" s="9" t="str">
        <f>IFERROR(_xlfn.XLOOKUP(D25,Sheet1!B:B,Sheet1!L:L),"")</f>
        <v/>
      </c>
      <c r="BV25" s="9" t="e">
        <f>_xlfn.XLOOKUP(BU25,Sheet1!S:S,Sheet1!T:T)</f>
        <v>#N/A</v>
      </c>
      <c r="BW25" s="9" t="e">
        <f>_xlfn.XLOOKUP(D25,Sheet1!B:B,Sheet1!M:M)</f>
        <v>#N/A</v>
      </c>
      <c r="BZ25" s="108">
        <f t="shared" si="14"/>
        <v>0</v>
      </c>
      <c r="CB25" s="12"/>
      <c r="CC25" s="12"/>
      <c r="CG25" s="1" t="str">
        <f>IF(BO25&lt;80,"Below 80",
IF(BO25&lt;=120,"80-120",
IF(BO25&lt;=200,"&gt; 120-200",
IF(BO25&lt;=300,"&gt;200-300",
IF(BO25&lt;=500,"&gt;300-500",
"&gt;500")))))</f>
        <v>Below 80</v>
      </c>
      <c r="CH25" s="1" t="str">
        <f>IFERROR(_xlfn.XLOOKUP(CG25,Scenario!M:M,Scenario!N:N),"")</f>
        <v/>
      </c>
      <c r="CI25" s="1" t="str">
        <f t="shared" si="12"/>
        <v>No</v>
      </c>
      <c r="CJ25" s="75">
        <v>0</v>
      </c>
    </row>
    <row r="26" spans="1:88" hidden="1">
      <c r="A26" s="2">
        <v>25</v>
      </c>
      <c r="B26" s="2">
        <v>2023</v>
      </c>
      <c r="C26" s="1" t="str">
        <v>PBTMTR32</v>
      </c>
      <c r="D26" s="37" t="str">
        <v>0015g00001cc8IbAAI</v>
      </c>
      <c r="E26" s="37" t="str">
        <v>AKBUILDERS</v>
      </c>
      <c r="F26" s="37" t="str">
        <v>UTTAR PRADESH</v>
      </c>
      <c r="G26" s="37" t="str">
        <v>SANT KABEER NAGAR</v>
      </c>
      <c r="H26" s="37" t="str">
        <v>Khalilabad</v>
      </c>
      <c r="I26" s="37" t="str">
        <v>GOBINDGARH IRON LLP</v>
      </c>
      <c r="J26" s="37" t="str">
        <v>Mohd Ansari</v>
      </c>
      <c r="K26" s="37" t="str">
        <v>-</v>
      </c>
      <c r="L26" s="37" t="str">
        <v>C12817</v>
      </c>
      <c r="M26" s="37" t="str">
        <v>North</v>
      </c>
      <c r="N26" s="2">
        <v>272175</v>
      </c>
      <c r="O26" s="2" t="str">
        <v>09AK1PN9621Z1</v>
      </c>
      <c r="P26" s="2">
        <v>0</v>
      </c>
      <c r="Q26" s="2" t="str">
        <v>Dec'23</v>
      </c>
      <c r="R26" s="2">
        <v>2024</v>
      </c>
      <c r="S26" s="1">
        <v>51</v>
      </c>
      <c r="T26" s="2">
        <v>45</v>
      </c>
      <c r="U26" s="12">
        <v>0</v>
      </c>
      <c r="V26" s="1" t="str">
        <v>Minor</v>
      </c>
      <c r="W26" s="13">
        <v>15</v>
      </c>
      <c r="X26" s="13">
        <v>15</v>
      </c>
      <c r="Y26" s="13">
        <v>10</v>
      </c>
      <c r="Z26" s="13">
        <v>0</v>
      </c>
      <c r="AA26" s="13">
        <v>0</v>
      </c>
      <c r="AB26" s="13">
        <v>5</v>
      </c>
      <c r="AC26" s="13">
        <v>9</v>
      </c>
      <c r="AD26" s="13">
        <v>10</v>
      </c>
      <c r="AE26" s="13">
        <v>5</v>
      </c>
      <c r="AF26" s="13">
        <v>7</v>
      </c>
      <c r="AG26" s="13">
        <v>5</v>
      </c>
      <c r="AH26" s="13">
        <v>5</v>
      </c>
      <c r="AI26" s="13">
        <v>5</v>
      </c>
      <c r="AJ26" s="13">
        <v>5</v>
      </c>
      <c r="AK26" s="13">
        <v>0</v>
      </c>
      <c r="AL26" s="13">
        <v>0</v>
      </c>
      <c r="AM26" s="13">
        <v>0</v>
      </c>
      <c r="AN26" s="13">
        <v>0</v>
      </c>
      <c r="AO26" s="13">
        <v>0</v>
      </c>
      <c r="AP26" s="13">
        <v>0</v>
      </c>
      <c r="AQ26" s="13">
        <v>0</v>
      </c>
      <c r="AR26" s="13">
        <v>0</v>
      </c>
      <c r="AS26" s="13">
        <v>0</v>
      </c>
      <c r="AT26" s="13">
        <v>0</v>
      </c>
      <c r="AU26" s="13">
        <v>0</v>
      </c>
      <c r="AV26" s="13">
        <v>0</v>
      </c>
      <c r="AW26" s="16">
        <f t="shared" si="0"/>
        <v>0</v>
      </c>
      <c r="AX26" s="16">
        <v>0</v>
      </c>
      <c r="AY26" s="10">
        <f t="shared" si="16"/>
        <v>0</v>
      </c>
      <c r="AZ26" s="10">
        <f>SUM(Z26:AK26)</f>
        <v>56</v>
      </c>
      <c r="BA26" s="10">
        <v>0</v>
      </c>
      <c r="BB26" s="10">
        <f t="shared" si="1"/>
        <v>0</v>
      </c>
      <c r="BC26" s="10">
        <f t="shared" si="2"/>
        <v>0</v>
      </c>
      <c r="BD26" s="10">
        <f t="shared" si="3"/>
        <v>-56</v>
      </c>
      <c r="BE26" s="10">
        <f t="shared" si="20"/>
        <v>56</v>
      </c>
      <c r="BF26" s="2" t="s">
        <v>119</v>
      </c>
      <c r="BG26" s="10">
        <f t="shared" si="4"/>
        <v>0</v>
      </c>
      <c r="BH26" s="36" t="s">
        <v>118</v>
      </c>
      <c r="BI26" s="39" t="str">
        <f t="shared" si="5"/>
        <v/>
      </c>
      <c r="BJ26" s="39" t="str">
        <f t="shared" si="13"/>
        <v/>
      </c>
      <c r="BK26" s="16">
        <f>SUM(AR26:AX26)</f>
        <v>0</v>
      </c>
      <c r="BL26" s="10">
        <f>SUM(AL26:AQ26)</f>
        <v>0</v>
      </c>
      <c r="BM26" s="12" t="str">
        <f t="shared" si="6"/>
        <v/>
      </c>
      <c r="BN26" s="12" t="str">
        <f t="shared" si="6"/>
        <v/>
      </c>
      <c r="BO26" s="9">
        <f t="shared" si="7"/>
        <v>0</v>
      </c>
      <c r="BP26" s="39" t="str">
        <f t="shared" si="8"/>
        <v/>
      </c>
      <c r="BQ26" s="147"/>
      <c r="BR26" s="9">
        <f t="shared" si="9"/>
        <v>29</v>
      </c>
      <c r="BS26" s="9">
        <f t="shared" si="10"/>
        <v>27</v>
      </c>
      <c r="BT26" s="9">
        <f t="shared" si="11"/>
        <v>56</v>
      </c>
      <c r="BU26" s="9" t="str">
        <f>IFERROR(_xlfn.XLOOKUP(D26,Sheet1!B:B,Sheet1!L:L),"")</f>
        <v/>
      </c>
      <c r="BV26" s="9" t="e">
        <f>_xlfn.XLOOKUP(BU26,Sheet1!S:S,Sheet1!T:T)</f>
        <v>#N/A</v>
      </c>
      <c r="BW26" s="9" t="e">
        <f>_xlfn.XLOOKUP(D26,Sheet1!B:B,Sheet1!M:M)</f>
        <v>#N/A</v>
      </c>
      <c r="BZ26" s="108">
        <f t="shared" si="14"/>
        <v>0</v>
      </c>
      <c r="CB26" s="12"/>
      <c r="CC26" s="12"/>
      <c r="CG26" s="1" t="str">
        <f>IF(BO26&lt;80,"Below 80",
IF(BO26&lt;=120,"80-120",
IF(BO26&lt;=200,"&gt; 120-200",
IF(BO26&lt;=300,"&gt;200-300",
IF(BO26&lt;=500,"&gt;300-500",
"&gt;500")))))</f>
        <v>Below 80</v>
      </c>
      <c r="CH26" s="1" t="str">
        <f>IFERROR(_xlfn.XLOOKUP(CG26,Scenario!M:M,Scenario!N:N),"")</f>
        <v/>
      </c>
      <c r="CI26" s="1" t="str">
        <f t="shared" si="12"/>
        <v>No</v>
      </c>
      <c r="CJ26" s="75">
        <v>0</v>
      </c>
    </row>
    <row r="27" spans="1:88" hidden="1">
      <c r="A27" s="2">
        <v>26</v>
      </c>
      <c r="B27" s="2">
        <v>2023</v>
      </c>
      <c r="C27" s="1" t="str">
        <v>PBTMTR33</v>
      </c>
      <c r="D27" s="37" t="str">
        <v>0015g00001VAzKvAAL</v>
      </c>
      <c r="E27" s="37" t="str">
        <v>AASHIRWAD BUILDING MATERIAL</v>
      </c>
      <c r="F27" s="37" t="str">
        <v>UTTAR PRADESH</v>
      </c>
      <c r="G27" s="37" t="str">
        <v>VARANASI</v>
      </c>
      <c r="H27" s="37" t="str">
        <v>Deoria</v>
      </c>
      <c r="I27" s="37" t="str">
        <v>GOBINDGARH IRON LLP</v>
      </c>
      <c r="J27" s="37" t="str">
        <v>Mohd Ansari</v>
      </c>
      <c r="K27" s="37" t="str">
        <v>-</v>
      </c>
      <c r="L27" s="37" t="str">
        <v>C12817</v>
      </c>
      <c r="M27" s="37" t="str">
        <v>North</v>
      </c>
      <c r="N27" s="2">
        <v>221001</v>
      </c>
      <c r="O27" s="2" t="str">
        <v>09ALHPK842181ZA</v>
      </c>
      <c r="P27" s="2">
        <v>0</v>
      </c>
      <c r="Q27" s="2" t="str">
        <v>Dec'23</v>
      </c>
      <c r="R27" s="2">
        <v>2024</v>
      </c>
      <c r="S27" s="1">
        <v>52</v>
      </c>
      <c r="T27" s="2">
        <v>70</v>
      </c>
      <c r="U27" s="12">
        <v>0</v>
      </c>
      <c r="V27" s="1" t="str">
        <v>Challenger</v>
      </c>
      <c r="W27" s="13">
        <v>9</v>
      </c>
      <c r="X27" s="13">
        <v>10</v>
      </c>
      <c r="Y27" s="13">
        <v>10</v>
      </c>
      <c r="Z27" s="13">
        <v>5</v>
      </c>
      <c r="AA27" s="13">
        <v>20</v>
      </c>
      <c r="AB27" s="13">
        <v>20</v>
      </c>
      <c r="AC27" s="13">
        <v>0</v>
      </c>
      <c r="AD27" s="13">
        <v>5</v>
      </c>
      <c r="AE27" s="13">
        <v>5</v>
      </c>
      <c r="AF27" s="13">
        <v>5</v>
      </c>
      <c r="AG27" s="13">
        <v>5</v>
      </c>
      <c r="AH27" s="13">
        <v>5</v>
      </c>
      <c r="AI27" s="13">
        <v>0</v>
      </c>
      <c r="AJ27" s="13">
        <v>0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3">
        <v>0</v>
      </c>
      <c r="AQ27" s="13">
        <v>0</v>
      </c>
      <c r="AR27" s="13">
        <v>0</v>
      </c>
      <c r="AS27" s="13">
        <v>0</v>
      </c>
      <c r="AT27" s="13">
        <v>0</v>
      </c>
      <c r="AU27" s="13">
        <v>0</v>
      </c>
      <c r="AV27" s="13">
        <v>0</v>
      </c>
      <c r="AW27" s="16">
        <f t="shared" si="0"/>
        <v>0</v>
      </c>
      <c r="AX27" s="16">
        <v>0</v>
      </c>
      <c r="AY27" s="10">
        <f t="shared" si="16"/>
        <v>0</v>
      </c>
      <c r="AZ27" s="10">
        <f>SUM(Z27:AK27)</f>
        <v>70</v>
      </c>
      <c r="BA27" s="10">
        <v>0</v>
      </c>
      <c r="BB27" s="10">
        <f t="shared" si="1"/>
        <v>0</v>
      </c>
      <c r="BC27" s="10">
        <f t="shared" si="2"/>
        <v>0</v>
      </c>
      <c r="BD27" s="10">
        <f t="shared" si="3"/>
        <v>-70</v>
      </c>
      <c r="BE27" s="10">
        <f t="shared" si="20"/>
        <v>70</v>
      </c>
      <c r="BF27" s="2" t="s">
        <v>119</v>
      </c>
      <c r="BG27" s="10">
        <f t="shared" si="4"/>
        <v>0</v>
      </c>
      <c r="BH27" s="36" t="s">
        <v>118</v>
      </c>
      <c r="BI27" s="39" t="str">
        <f t="shared" si="5"/>
        <v/>
      </c>
      <c r="BJ27" s="39" t="str">
        <f t="shared" si="13"/>
        <v/>
      </c>
      <c r="BK27" s="16">
        <f>SUM(AR27:AX27)</f>
        <v>0</v>
      </c>
      <c r="BL27" s="10">
        <f>SUM(AL27:AQ27)</f>
        <v>0</v>
      </c>
      <c r="BM27" s="12" t="str">
        <f t="shared" si="6"/>
        <v/>
      </c>
      <c r="BN27" s="12" t="str">
        <f t="shared" si="6"/>
        <v/>
      </c>
      <c r="BO27" s="9">
        <f t="shared" si="7"/>
        <v>0</v>
      </c>
      <c r="BP27" s="39" t="str">
        <f t="shared" si="8"/>
        <v/>
      </c>
      <c r="BQ27" s="147"/>
      <c r="BR27" s="9">
        <f t="shared" si="9"/>
        <v>55</v>
      </c>
      <c r="BS27" s="9">
        <f t="shared" si="10"/>
        <v>15</v>
      </c>
      <c r="BT27" s="9">
        <f t="shared" si="11"/>
        <v>70</v>
      </c>
      <c r="BU27" s="9" t="str">
        <f>IFERROR(_xlfn.XLOOKUP(D27,Sheet1!B:B,Sheet1!L:L),"")</f>
        <v/>
      </c>
      <c r="BV27" s="9" t="e">
        <f>_xlfn.XLOOKUP(BU27,Sheet1!S:S,Sheet1!T:T)</f>
        <v>#N/A</v>
      </c>
      <c r="BW27" s="9" t="e">
        <f>_xlfn.XLOOKUP(D27,Sheet1!B:B,Sheet1!M:M)</f>
        <v>#N/A</v>
      </c>
      <c r="BZ27" s="108">
        <f t="shared" si="14"/>
        <v>0</v>
      </c>
      <c r="CB27" s="12"/>
      <c r="CC27" s="12"/>
      <c r="CG27" s="1" t="str">
        <f>IF(BO27&lt;80,"Below 80",
IF(BO27&lt;=120,"80-120",
IF(BO27&lt;=200,"&gt; 120-200",
IF(BO27&lt;=300,"&gt;200-300",
IF(BO27&lt;=500,"&gt;300-500",
"&gt;500")))))</f>
        <v>Below 80</v>
      </c>
      <c r="CH27" s="1" t="str">
        <f>IFERROR(_xlfn.XLOOKUP(CG27,Scenario!M:M,Scenario!N:N),"")</f>
        <v/>
      </c>
      <c r="CI27" s="1" t="str">
        <f t="shared" si="12"/>
        <v>No</v>
      </c>
      <c r="CJ27" s="75">
        <v>0</v>
      </c>
    </row>
    <row r="28" spans="1:88" hidden="1">
      <c r="A28" s="2">
        <v>27</v>
      </c>
      <c r="B28" s="2">
        <v>2023</v>
      </c>
      <c r="C28" s="1" t="str">
        <v>PBTMTR34</v>
      </c>
      <c r="D28" s="37" t="str">
        <v>001J1000006UavzIAC</v>
      </c>
      <c r="E28" s="37" t="str">
        <v>GOBIND GARG STEEL</v>
      </c>
      <c r="F28" s="37" t="str">
        <v>UTTAR PRADESH</v>
      </c>
      <c r="G28" s="37" t="str">
        <v>JAUNPUR</v>
      </c>
      <c r="H28" s="37" t="str">
        <v>Gorakhpur</v>
      </c>
      <c r="I28" s="37" t="str">
        <v>GOBINDGARH IRON LLP</v>
      </c>
      <c r="J28" s="37" t="str">
        <v>Mohd Ansari</v>
      </c>
      <c r="K28" s="37" t="str">
        <v>-</v>
      </c>
      <c r="L28" s="37" t="str">
        <v>C12817</v>
      </c>
      <c r="M28" s="37" t="str">
        <v>North</v>
      </c>
      <c r="N28" s="2">
        <v>222139</v>
      </c>
      <c r="O28" s="2">
        <v>0</v>
      </c>
      <c r="P28" s="2">
        <v>0</v>
      </c>
      <c r="Q28" s="2" t="str">
        <v>Dec'23</v>
      </c>
      <c r="R28" s="2">
        <v>2024</v>
      </c>
      <c r="S28" s="1">
        <v>108</v>
      </c>
      <c r="T28" s="2">
        <v>100</v>
      </c>
      <c r="U28" s="12">
        <v>0</v>
      </c>
      <c r="V28" s="1" t="str">
        <v>Challenger</v>
      </c>
      <c r="W28" s="13">
        <v>20</v>
      </c>
      <c r="X28" s="13">
        <v>30</v>
      </c>
      <c r="Y28" s="13">
        <v>38</v>
      </c>
      <c r="Z28" s="13">
        <v>20</v>
      </c>
      <c r="AA28" s="13">
        <v>30</v>
      </c>
      <c r="AB28" s="13">
        <v>6</v>
      </c>
      <c r="AC28" s="13">
        <v>10</v>
      </c>
      <c r="AD28" s="13">
        <v>40</v>
      </c>
      <c r="AE28" s="13">
        <v>10</v>
      </c>
      <c r="AF28" s="13">
        <v>9</v>
      </c>
      <c r="AG28" s="13">
        <v>10</v>
      </c>
      <c r="AH28" s="13">
        <v>30</v>
      </c>
      <c r="AI28" s="13">
        <v>64</v>
      </c>
      <c r="AJ28" s="13">
        <v>65</v>
      </c>
      <c r="AK28" s="13">
        <v>170</v>
      </c>
      <c r="AL28" s="13">
        <v>0</v>
      </c>
      <c r="AM28" s="13">
        <v>0</v>
      </c>
      <c r="AN28" s="13">
        <v>0</v>
      </c>
      <c r="AO28" s="13">
        <v>0</v>
      </c>
      <c r="AP28" s="13">
        <v>0</v>
      </c>
      <c r="AQ28" s="13">
        <v>0</v>
      </c>
      <c r="AR28" s="13">
        <v>0</v>
      </c>
      <c r="AS28" s="13">
        <v>0</v>
      </c>
      <c r="AT28" s="13">
        <v>0</v>
      </c>
      <c r="AU28" s="13">
        <v>0</v>
      </c>
      <c r="AV28" s="13">
        <v>0</v>
      </c>
      <c r="AW28" s="16">
        <f t="shared" si="0"/>
        <v>0</v>
      </c>
      <c r="AX28" s="16">
        <v>0</v>
      </c>
      <c r="AY28" s="10">
        <f t="shared" si="16"/>
        <v>0</v>
      </c>
      <c r="AZ28" s="10">
        <f>SUM(Z28:AK28)</f>
        <v>464</v>
      </c>
      <c r="BA28" s="10">
        <v>0</v>
      </c>
      <c r="BB28" s="10">
        <f t="shared" si="1"/>
        <v>0</v>
      </c>
      <c r="BC28" s="10">
        <f t="shared" si="2"/>
        <v>0</v>
      </c>
      <c r="BD28" s="10">
        <f t="shared" si="3"/>
        <v>-464</v>
      </c>
      <c r="BE28" s="10">
        <f t="shared" si="20"/>
        <v>464</v>
      </c>
      <c r="BF28" s="2" t="s">
        <v>118</v>
      </c>
      <c r="BG28" s="10">
        <f t="shared" si="4"/>
        <v>0</v>
      </c>
      <c r="BH28" s="36" t="s">
        <v>119</v>
      </c>
      <c r="BI28" s="39" t="str">
        <f t="shared" si="5"/>
        <v/>
      </c>
      <c r="BJ28" s="39" t="str">
        <f t="shared" si="13"/>
        <v/>
      </c>
      <c r="BK28" s="16">
        <f>SUM(AR28:AX28)</f>
        <v>0</v>
      </c>
      <c r="BL28" s="10">
        <f>SUM(AL28:AQ28)</f>
        <v>0</v>
      </c>
      <c r="BM28" s="12" t="str">
        <f t="shared" si="6"/>
        <v/>
      </c>
      <c r="BN28" s="12" t="str">
        <f t="shared" si="6"/>
        <v/>
      </c>
      <c r="BO28" s="9">
        <f t="shared" si="7"/>
        <v>0</v>
      </c>
      <c r="BP28" s="39" t="str">
        <f t="shared" si="8"/>
        <v/>
      </c>
      <c r="BQ28" s="147"/>
      <c r="BR28" s="9">
        <f t="shared" si="9"/>
        <v>116</v>
      </c>
      <c r="BS28" s="9">
        <f t="shared" si="10"/>
        <v>348</v>
      </c>
      <c r="BT28" s="9">
        <f t="shared" si="11"/>
        <v>464</v>
      </c>
      <c r="BU28" s="9" t="str">
        <f>IFERROR(_xlfn.XLOOKUP(D28,Sheet1!B:B,Sheet1!L:L),"")</f>
        <v/>
      </c>
      <c r="BV28" s="9" t="e">
        <f>_xlfn.XLOOKUP(BU28,Sheet1!S:S,Sheet1!T:T)</f>
        <v>#N/A</v>
      </c>
      <c r="BW28" s="9" t="e">
        <f>_xlfn.XLOOKUP(D28,Sheet1!B:B,Sheet1!M:M)</f>
        <v>#N/A</v>
      </c>
      <c r="BZ28" s="108">
        <f t="shared" si="14"/>
        <v>0</v>
      </c>
      <c r="CB28" s="12"/>
      <c r="CC28" s="12"/>
      <c r="CG28" s="1" t="str">
        <f>IF(BO28&lt;80,"Below 80",
IF(BO28&lt;=120,"80-120",
IF(BO28&lt;=200,"&gt; 120-200",
IF(BO28&lt;=300,"&gt;200-300",
IF(BO28&lt;=500,"&gt;300-500",
"&gt;500")))))</f>
        <v>Below 80</v>
      </c>
      <c r="CH28" s="1" t="str">
        <f>IFERROR(_xlfn.XLOOKUP(CG28,Scenario!M:M,Scenario!N:N),"")</f>
        <v/>
      </c>
      <c r="CI28" s="1" t="str">
        <f t="shared" si="12"/>
        <v>No</v>
      </c>
      <c r="CJ28" s="75">
        <v>0</v>
      </c>
    </row>
    <row r="29" spans="1:88" hidden="1">
      <c r="A29" s="2">
        <v>28</v>
      </c>
      <c r="B29" s="2">
        <v>2023</v>
      </c>
      <c r="C29" s="1" t="str">
        <v>PBTMTR190</v>
      </c>
      <c r="D29" s="37" t="str">
        <v>0015g00001UBHh0AAH</v>
      </c>
      <c r="E29" s="37" t="str">
        <v>P.S Enterprises</v>
      </c>
      <c r="F29" s="37" t="str">
        <v>UTTAR PRADESH</v>
      </c>
      <c r="G29" s="37" t="str">
        <v>GHAZIABAD</v>
      </c>
      <c r="H29" s="37">
        <v>0</v>
      </c>
      <c r="I29" s="37" t="str">
        <v>SHASHI STEELS CORPORATION</v>
      </c>
      <c r="J29" s="37" t="str">
        <v>Abhijeet Biswas</v>
      </c>
      <c r="K29" s="37" t="str">
        <v>Abhijeet Biswas</v>
      </c>
      <c r="L29" s="37" t="str">
        <v>C12816</v>
      </c>
      <c r="M29" s="37" t="str">
        <v>North</v>
      </c>
      <c r="N29" s="2">
        <v>201002</v>
      </c>
      <c r="O29" s="2" t="str">
        <v>09DZYPK438F1ZQ</v>
      </c>
      <c r="P29" s="2">
        <v>9871942109</v>
      </c>
      <c r="Q29" s="2" t="str">
        <v>Dec'23</v>
      </c>
      <c r="R29" s="2">
        <v>2024</v>
      </c>
      <c r="S29" s="1">
        <v>266</v>
      </c>
      <c r="T29" s="2">
        <v>450</v>
      </c>
      <c r="U29" s="12">
        <v>0</v>
      </c>
      <c r="V29" s="1" t="str">
        <v>Alien</v>
      </c>
      <c r="W29" s="13">
        <v>82</v>
      </c>
      <c r="X29" s="13">
        <v>82</v>
      </c>
      <c r="Y29" s="13">
        <v>40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3">
        <v>0</v>
      </c>
      <c r="AM29" s="13">
        <v>0</v>
      </c>
      <c r="AN29" s="13">
        <v>0</v>
      </c>
      <c r="AO29" s="13">
        <v>0</v>
      </c>
      <c r="AP29" s="13">
        <v>0</v>
      </c>
      <c r="AQ29" s="13">
        <v>0</v>
      </c>
      <c r="AR29" s="13">
        <v>0</v>
      </c>
      <c r="AS29" s="13">
        <v>0</v>
      </c>
      <c r="AT29" s="13">
        <v>0</v>
      </c>
      <c r="AU29" s="13">
        <v>0</v>
      </c>
      <c r="AV29" s="13">
        <v>0</v>
      </c>
      <c r="AW29" s="16">
        <f t="shared" si="0"/>
        <v>0</v>
      </c>
      <c r="AX29" s="16">
        <v>0</v>
      </c>
      <c r="AY29" s="10">
        <f t="shared" si="16"/>
        <v>0</v>
      </c>
      <c r="AZ29" s="10">
        <f>SUM(Z29:AK29)</f>
        <v>0</v>
      </c>
      <c r="BA29" s="10"/>
      <c r="BB29" s="10">
        <f t="shared" si="1"/>
        <v>0</v>
      </c>
      <c r="BC29" s="10">
        <f t="shared" si="2"/>
        <v>0</v>
      </c>
      <c r="BD29" s="10">
        <f t="shared" si="3"/>
        <v>0</v>
      </c>
      <c r="BE29" s="10">
        <f t="shared" si="20"/>
        <v>0</v>
      </c>
      <c r="BF29" s="2" t="s">
        <v>119</v>
      </c>
      <c r="BG29" s="10">
        <f t="shared" si="4"/>
        <v>0</v>
      </c>
      <c r="BH29" s="36" t="s">
        <v>118</v>
      </c>
      <c r="BI29" s="39" t="str">
        <f t="shared" si="5"/>
        <v/>
      </c>
      <c r="BJ29" s="39" t="str">
        <f t="shared" si="13"/>
        <v/>
      </c>
      <c r="BK29" s="16">
        <f>SUM(AR29:AX29)</f>
        <v>0</v>
      </c>
      <c r="BL29" s="10">
        <f>SUM(AL29:AQ29)</f>
        <v>0</v>
      </c>
      <c r="BM29" s="12" t="str">
        <f t="shared" si="6"/>
        <v/>
      </c>
      <c r="BN29" s="12" t="str">
        <f t="shared" si="6"/>
        <v/>
      </c>
      <c r="BO29" s="9">
        <f t="shared" si="7"/>
        <v>0</v>
      </c>
      <c r="BP29" s="39" t="str">
        <f t="shared" si="8"/>
        <v/>
      </c>
      <c r="BQ29" s="147"/>
      <c r="BR29" s="9">
        <f t="shared" si="9"/>
        <v>0</v>
      </c>
      <c r="BS29" s="9">
        <f t="shared" si="10"/>
        <v>0</v>
      </c>
      <c r="BT29" s="9">
        <f t="shared" si="11"/>
        <v>0</v>
      </c>
      <c r="BU29" s="9" t="str">
        <f>IFERROR(_xlfn.XLOOKUP(D29,Sheet1!B:B,Sheet1!L:L),"")</f>
        <v/>
      </c>
      <c r="BV29" s="9" t="e">
        <f>_xlfn.XLOOKUP(BU29,Sheet1!S:S,Sheet1!T:T)</f>
        <v>#N/A</v>
      </c>
      <c r="BW29" s="9" t="e">
        <f>_xlfn.XLOOKUP(D29,Sheet1!B:B,Sheet1!M:M)</f>
        <v>#N/A</v>
      </c>
      <c r="BZ29" s="108">
        <f t="shared" si="14"/>
        <v>0</v>
      </c>
      <c r="CB29" s="12"/>
      <c r="CC29" s="12"/>
      <c r="CG29" s="1" t="str">
        <f>IF(BO29&lt;80,"Below 80",
IF(BO29&lt;=120,"80-120",
IF(BO29&lt;=200,"&gt; 120-200",
IF(BO29&lt;=300,"&gt;200-300",
IF(BO29&lt;=500,"&gt;300-500",
"&gt;500")))))</f>
        <v>Below 80</v>
      </c>
      <c r="CH29" s="1" t="str">
        <f>IFERROR(_xlfn.XLOOKUP(CG29,Scenario!M:M,Scenario!N:N),"")</f>
        <v/>
      </c>
      <c r="CI29" s="1" t="str">
        <f t="shared" si="12"/>
        <v>No</v>
      </c>
      <c r="CJ29" s="75">
        <v>0</v>
      </c>
    </row>
    <row r="30" spans="1:88" hidden="1">
      <c r="A30" s="2">
        <v>29</v>
      </c>
      <c r="B30" s="2">
        <v>2023</v>
      </c>
      <c r="C30" s="1" t="str">
        <v>PBTMTR192</v>
      </c>
      <c r="D30" s="37" t="str">
        <v>0015g00001UBHbSAAX</v>
      </c>
      <c r="E30" s="37" t="str">
        <v>KVA Trading Company</v>
      </c>
      <c r="F30" s="37" t="str">
        <v>UTTAR PRADESH</v>
      </c>
      <c r="G30" s="37" t="str">
        <v>GAUTAM BUDDHA NAGAR</v>
      </c>
      <c r="H30" s="37" t="str">
        <v>Ghaziabad</v>
      </c>
      <c r="I30" s="37" t="str">
        <v>SHASHI STEELS CORPORATION</v>
      </c>
      <c r="J30" s="37" t="str">
        <v>Abhijeet Biswas</v>
      </c>
      <c r="K30" s="37" t="str">
        <v>Abhijeet Biswas</v>
      </c>
      <c r="L30" s="37" t="str">
        <v>C12816</v>
      </c>
      <c r="M30" s="37" t="str">
        <v>North</v>
      </c>
      <c r="N30" s="2">
        <v>201009</v>
      </c>
      <c r="O30" s="2" t="str">
        <v>09DFGH6029LZ1</v>
      </c>
      <c r="P30" s="2">
        <v>8882424494</v>
      </c>
      <c r="Q30" s="2" t="str">
        <v>Dec'23</v>
      </c>
      <c r="R30" s="2">
        <v>2024</v>
      </c>
      <c r="S30" s="1">
        <v>217</v>
      </c>
      <c r="T30" s="2">
        <v>450</v>
      </c>
      <c r="U30" s="12">
        <v>5.185185185185185E-2</v>
      </c>
      <c r="V30" s="1" t="str">
        <v>Alien</v>
      </c>
      <c r="W30" s="13">
        <v>6</v>
      </c>
      <c r="X30" s="13">
        <v>30</v>
      </c>
      <c r="Y30" s="13">
        <v>104</v>
      </c>
      <c r="Z30" s="13">
        <v>0</v>
      </c>
      <c r="AA30" s="13">
        <v>0</v>
      </c>
      <c r="AB30" s="13">
        <v>0</v>
      </c>
      <c r="AC30" s="13">
        <v>0</v>
      </c>
      <c r="AD30" s="13">
        <v>0</v>
      </c>
      <c r="AE30" s="13">
        <v>0</v>
      </c>
      <c r="AF30" s="13">
        <v>0</v>
      </c>
      <c r="AG30" s="13">
        <v>0</v>
      </c>
      <c r="AH30" s="13">
        <v>0</v>
      </c>
      <c r="AI30" s="13">
        <v>0</v>
      </c>
      <c r="AJ30" s="13">
        <v>0</v>
      </c>
      <c r="AK30" s="13">
        <v>0</v>
      </c>
      <c r="AL30" s="13">
        <v>0</v>
      </c>
      <c r="AM30" s="13">
        <v>51</v>
      </c>
      <c r="AN30" s="13">
        <v>68.355000000000004</v>
      </c>
      <c r="AO30" s="13">
        <v>62.38</v>
      </c>
      <c r="AP30" s="13">
        <v>3.65</v>
      </c>
      <c r="AQ30" s="13">
        <v>0</v>
      </c>
      <c r="AR30" s="13">
        <v>10</v>
      </c>
      <c r="AS30" s="13">
        <v>36.47</v>
      </c>
      <c r="AT30" s="13">
        <v>0</v>
      </c>
      <c r="AU30" s="13">
        <v>0</v>
      </c>
      <c r="AV30" s="13">
        <v>70</v>
      </c>
      <c r="AW30" s="16">
        <f t="shared" si="0"/>
        <v>231.85500000000002</v>
      </c>
      <c r="AX30" s="16">
        <f>AW30*2</f>
        <v>463.71000000000004</v>
      </c>
      <c r="AY30" s="10">
        <f t="shared" si="16"/>
        <v>695.56500000000005</v>
      </c>
      <c r="AZ30" s="10">
        <f>SUM(Z30:AK30)</f>
        <v>0</v>
      </c>
      <c r="BA30" s="10">
        <v>586.20000000000005</v>
      </c>
      <c r="BB30" s="10">
        <f t="shared" si="1"/>
        <v>354.34500000000003</v>
      </c>
      <c r="BC30" s="10">
        <f t="shared" si="2"/>
        <v>88.586250000000007</v>
      </c>
      <c r="BD30" s="10">
        <f t="shared" si="3"/>
        <v>695.56500000000005</v>
      </c>
      <c r="BE30" s="10">
        <f t="shared" si="20"/>
        <v>-231.85500000000002</v>
      </c>
      <c r="BF30" s="2" t="s">
        <v>119</v>
      </c>
      <c r="BG30" s="10">
        <f t="shared" si="4"/>
        <v>28.981875000000002</v>
      </c>
      <c r="BH30" s="36" t="s">
        <v>118</v>
      </c>
      <c r="BI30" s="39" t="str">
        <f t="shared" si="5"/>
        <v>C</v>
      </c>
      <c r="BJ30" s="39" t="str">
        <f t="shared" si="13"/>
        <v>C</v>
      </c>
      <c r="BK30" s="16">
        <f>SUM(AR30:AX30)</f>
        <v>812.03500000000008</v>
      </c>
      <c r="BL30" s="10">
        <f>SUM(AL30:AQ30)</f>
        <v>185.38500000000002</v>
      </c>
      <c r="BM30" s="12">
        <f t="shared" si="6"/>
        <v>1.1674466081530843</v>
      </c>
      <c r="BN30" s="12">
        <f t="shared" si="6"/>
        <v>0.26652433633089645</v>
      </c>
      <c r="BO30" s="9">
        <f t="shared" si="7"/>
        <v>231.85500000000002</v>
      </c>
      <c r="BP30" s="39" t="str">
        <f t="shared" si="8"/>
        <v>A</v>
      </c>
      <c r="BQ30" s="147"/>
      <c r="BR30" s="9">
        <f t="shared" si="9"/>
        <v>0</v>
      </c>
      <c r="BS30" s="9">
        <f t="shared" si="10"/>
        <v>0</v>
      </c>
      <c r="BT30" s="9">
        <f t="shared" si="11"/>
        <v>0</v>
      </c>
      <c r="BU30" s="9" t="str">
        <f>IFERROR(_xlfn.XLOOKUP(D30,Sheet1!B:B,Sheet1!L:L),"")</f>
        <v/>
      </c>
      <c r="BV30" s="9" t="e">
        <f>_xlfn.XLOOKUP(BU30,Sheet1!S:S,Sheet1!T:T)</f>
        <v>#N/A</v>
      </c>
      <c r="BW30" s="9" t="e">
        <f>_xlfn.XLOOKUP(D30,Sheet1!B:B,Sheet1!M:M)</f>
        <v>#N/A</v>
      </c>
      <c r="BX30" s="11" t="s">
        <v>123</v>
      </c>
      <c r="BZ30" s="108">
        <f t="shared" si="14"/>
        <v>463.71000000000004</v>
      </c>
      <c r="CB30" s="12">
        <f>AW30/AY30</f>
        <v>0.33333333333333331</v>
      </c>
      <c r="CC30" s="12">
        <f>AX30/AY30</f>
        <v>0.66666666666666663</v>
      </c>
      <c r="CG30" s="1" t="str">
        <f>IF(BO30&lt;80,"Below 80",
IF(BO30&lt;=120,"80-120",
IF(BO30&lt;=200,"&gt; 120-200",
IF(BO30&lt;=300,"&gt;200-300",
IF(BO30&lt;=500,"&gt;300-500",
"&gt;500")))))</f>
        <v>&gt;200-300</v>
      </c>
      <c r="CH30" s="1" t="str">
        <f>IFERROR(_xlfn.XLOOKUP(CG30,Scenario!M:M,Scenario!N:N),"")</f>
        <v>C</v>
      </c>
      <c r="CI30" s="1" t="b">
        <f t="shared" si="12"/>
        <v>0</v>
      </c>
      <c r="CJ30" s="75">
        <v>427.24</v>
      </c>
    </row>
    <row r="31" spans="1:88" hidden="1">
      <c r="A31" s="2">
        <v>30</v>
      </c>
      <c r="B31" s="2">
        <v>2023</v>
      </c>
      <c r="C31" s="1" t="str">
        <v>PBTMTR200</v>
      </c>
      <c r="D31" s="37" t="str">
        <v>0015g00001UBHltAAH</v>
      </c>
      <c r="E31" s="37" t="str">
        <v>M/S TARUN TRADERS</v>
      </c>
      <c r="F31" s="37" t="str">
        <v>UTTARAKHAND</v>
      </c>
      <c r="G31" s="37" t="str">
        <v>DEHRADUN</v>
      </c>
      <c r="H31" s="37" t="str">
        <v>Dehradun</v>
      </c>
      <c r="I31" s="37" t="str">
        <v>SHIVA SALES INDIA CORPORATION</v>
      </c>
      <c r="J31" s="37" t="str">
        <v>Ravi Kumar</v>
      </c>
      <c r="K31" s="37" t="str">
        <v>-</v>
      </c>
      <c r="L31" s="37" t="str">
        <v>C12821</v>
      </c>
      <c r="M31" s="37" t="str">
        <v>North</v>
      </c>
      <c r="N31" s="2">
        <v>248003</v>
      </c>
      <c r="O31" s="2" t="str">
        <v>05ANLPS6308R1Z7</v>
      </c>
      <c r="P31" s="2">
        <v>9412054577</v>
      </c>
      <c r="Q31" s="2" t="str">
        <v>Dec'23</v>
      </c>
      <c r="R31" s="2">
        <v>2024</v>
      </c>
      <c r="S31" s="1">
        <v>135</v>
      </c>
      <c r="T31" s="2">
        <v>200</v>
      </c>
      <c r="U31" s="12">
        <v>5.333333333333333E-2</v>
      </c>
      <c r="V31" s="1" t="str">
        <v>Challenger</v>
      </c>
      <c r="W31" s="13">
        <v>16</v>
      </c>
      <c r="X31" s="13">
        <v>71</v>
      </c>
      <c r="Y31" s="13">
        <v>32</v>
      </c>
      <c r="Z31" s="13">
        <v>16</v>
      </c>
      <c r="AA31" s="13">
        <v>22</v>
      </c>
      <c r="AB31" s="13">
        <v>31</v>
      </c>
      <c r="AC31" s="13">
        <v>49</v>
      </c>
      <c r="AD31" s="13">
        <v>40</v>
      </c>
      <c r="AE31" s="13">
        <v>40</v>
      </c>
      <c r="AF31" s="13">
        <v>20</v>
      </c>
      <c r="AG31" s="13">
        <v>9</v>
      </c>
      <c r="AH31" s="13">
        <v>17</v>
      </c>
      <c r="AI31" s="13">
        <v>15</v>
      </c>
      <c r="AJ31" s="13">
        <v>41</v>
      </c>
      <c r="AK31" s="13">
        <v>45</v>
      </c>
      <c r="AL31" s="13">
        <v>30</v>
      </c>
      <c r="AM31" s="13">
        <v>57</v>
      </c>
      <c r="AN31" s="13">
        <v>0</v>
      </c>
      <c r="AO31" s="13">
        <v>0</v>
      </c>
      <c r="AP31" s="13">
        <v>0</v>
      </c>
      <c r="AQ31" s="13">
        <v>0</v>
      </c>
      <c r="AR31" s="13">
        <v>0</v>
      </c>
      <c r="AS31" s="13">
        <v>0</v>
      </c>
      <c r="AT31" s="13">
        <v>0</v>
      </c>
      <c r="AU31" s="13">
        <v>10</v>
      </c>
      <c r="AV31" s="13">
        <v>22</v>
      </c>
      <c r="AW31" s="16">
        <f t="shared" si="0"/>
        <v>97</v>
      </c>
      <c r="AX31" s="16">
        <v>214</v>
      </c>
      <c r="AY31" s="10">
        <v>301</v>
      </c>
      <c r="AZ31" s="10">
        <f>SUM(Z31:AK31)</f>
        <v>345</v>
      </c>
      <c r="BA31" s="10"/>
      <c r="BB31" s="10">
        <f t="shared" si="1"/>
        <v>-97</v>
      </c>
      <c r="BC31" s="10">
        <f t="shared" si="2"/>
        <v>-24.25</v>
      </c>
      <c r="BD31" s="10">
        <f t="shared" si="3"/>
        <v>-44</v>
      </c>
      <c r="BE31" s="10">
        <f t="shared" si="20"/>
        <v>248</v>
      </c>
      <c r="BF31" s="2" t="s">
        <v>119</v>
      </c>
      <c r="BG31" s="10">
        <f t="shared" si="4"/>
        <v>10.875</v>
      </c>
      <c r="BH31" s="36" t="s">
        <v>118</v>
      </c>
      <c r="BI31" s="39" t="str">
        <f t="shared" si="5"/>
        <v/>
      </c>
      <c r="BJ31" s="39" t="str">
        <f t="shared" si="13"/>
        <v>B</v>
      </c>
      <c r="BK31" s="16">
        <f>SUM(AR31:AX31)</f>
        <v>343</v>
      </c>
      <c r="BL31" s="10">
        <f>SUM(AL31:AQ31)</f>
        <v>87</v>
      </c>
      <c r="BM31" s="12">
        <f t="shared" si="6"/>
        <v>1.1395348837209303</v>
      </c>
      <c r="BN31" s="12">
        <f t="shared" si="6"/>
        <v>0.28903654485049834</v>
      </c>
      <c r="BO31" s="9">
        <f t="shared" si="7"/>
        <v>87</v>
      </c>
      <c r="BP31" s="39" t="str">
        <f t="shared" si="8"/>
        <v/>
      </c>
      <c r="BQ31" s="147"/>
      <c r="BR31" s="9">
        <f t="shared" si="9"/>
        <v>198</v>
      </c>
      <c r="BS31" s="9">
        <f t="shared" si="10"/>
        <v>147</v>
      </c>
      <c r="BT31" s="9">
        <f t="shared" si="11"/>
        <v>345</v>
      </c>
      <c r="BU31" s="9">
        <f>IFERROR(_xlfn.XLOOKUP(D31,Sheet1!B:B,Sheet1!L:L),"")</f>
        <v>0</v>
      </c>
      <c r="BV31" s="9" t="e">
        <f>_xlfn.XLOOKUP(BU31,Sheet1!S:S,Sheet1!T:T)</f>
        <v>#N/A</v>
      </c>
      <c r="BW31" s="9">
        <f>_xlfn.XLOOKUP(D31,Sheet1!B:B,Sheet1!M:M)</f>
        <v>0</v>
      </c>
      <c r="BX31" s="11" t="s">
        <v>123</v>
      </c>
      <c r="BY31" s="1">
        <v>301</v>
      </c>
      <c r="BZ31" s="108">
        <f t="shared" si="14"/>
        <v>204</v>
      </c>
      <c r="CB31" s="12">
        <f>AW31/AY31</f>
        <v>0.32225913621262459</v>
      </c>
      <c r="CC31" s="12">
        <f>AX31/AY31</f>
        <v>0.71096345514950166</v>
      </c>
      <c r="CG31" s="1" t="str">
        <f>IF(BO31&lt;80,"Below 80",
IF(BO31&lt;=120,"80-120",
IF(BO31&lt;=200,"&gt; 120-200",
IF(BO31&lt;=300,"&gt;200-300",
IF(BO31&lt;=500,"&gt;300-500",
"&gt;500")))))</f>
        <v>80-120</v>
      </c>
      <c r="CH31" s="1" t="str">
        <f>IFERROR(_xlfn.XLOOKUP(CG31,Scenario!M:M,Scenario!N:N),"")</f>
        <v>A</v>
      </c>
      <c r="CI31" s="1" t="str">
        <f t="shared" si="12"/>
        <v>No</v>
      </c>
      <c r="CJ31" s="75">
        <v>214</v>
      </c>
    </row>
    <row r="32" spans="1:88" ht="34.5" hidden="1" customHeight="1">
      <c r="A32" s="2">
        <v>31</v>
      </c>
      <c r="B32" s="2">
        <v>2023</v>
      </c>
      <c r="C32" s="1" t="str">
        <v>PBTMTR109</v>
      </c>
      <c r="D32" s="37" t="str">
        <v>0015g00001UBHaiAAH</v>
      </c>
      <c r="E32" s="37" t="str">
        <v>SHARMA STEELS AND PIPES</v>
      </c>
      <c r="F32" s="37" t="str">
        <v>HARYANA</v>
      </c>
      <c r="G32" s="37" t="str">
        <v>REWARI</v>
      </c>
      <c r="H32" s="37" t="str">
        <v>Rewari</v>
      </c>
      <c r="I32" s="37" t="str">
        <v>NIKUNJ UDYOG</v>
      </c>
      <c r="J32" s="37" t="str">
        <v>Shiv Shankar Sharma</v>
      </c>
      <c r="K32" s="37" t="str">
        <v>Shiv Shankar Sharma</v>
      </c>
      <c r="L32" s="37" t="str">
        <v>C12828</v>
      </c>
      <c r="M32" s="37" t="str">
        <v>North</v>
      </c>
      <c r="N32" s="2">
        <v>123106</v>
      </c>
      <c r="O32" s="2" t="str">
        <v>06ACBPS4043G1ZT</v>
      </c>
      <c r="P32" s="2">
        <v>9812024665</v>
      </c>
      <c r="Q32" s="2" t="str">
        <v>Dec'23</v>
      </c>
      <c r="R32" s="2">
        <v>2024</v>
      </c>
      <c r="S32" s="1">
        <v>66</v>
      </c>
      <c r="T32" s="2">
        <v>450</v>
      </c>
      <c r="U32" s="12">
        <v>6.5866666666666671E-2</v>
      </c>
      <c r="V32" s="1" t="str">
        <v>Alien</v>
      </c>
      <c r="W32" s="13">
        <v>0</v>
      </c>
      <c r="X32" s="13">
        <v>22</v>
      </c>
      <c r="Y32" s="13">
        <v>24</v>
      </c>
      <c r="Z32" s="13">
        <v>26</v>
      </c>
      <c r="AA32" s="13">
        <v>23.14</v>
      </c>
      <c r="AB32" s="13">
        <v>32</v>
      </c>
      <c r="AC32" s="13">
        <v>23.11</v>
      </c>
      <c r="AD32" s="13">
        <v>20</v>
      </c>
      <c r="AE32" s="13">
        <v>139.5</v>
      </c>
      <c r="AF32" s="13">
        <v>230.84</v>
      </c>
      <c r="AG32" s="13">
        <v>109</v>
      </c>
      <c r="AH32" s="13">
        <v>115</v>
      </c>
      <c r="AI32" s="13">
        <v>125</v>
      </c>
      <c r="AJ32" s="13">
        <v>159</v>
      </c>
      <c r="AK32" s="13">
        <v>296</v>
      </c>
      <c r="AL32" s="13">
        <v>204</v>
      </c>
      <c r="AM32" s="13">
        <v>122</v>
      </c>
      <c r="AN32" s="13">
        <v>101</v>
      </c>
      <c r="AO32" s="13">
        <v>103.36</v>
      </c>
      <c r="AP32" s="13">
        <v>52.36</v>
      </c>
      <c r="AQ32" s="13">
        <v>34.119999999999997</v>
      </c>
      <c r="AR32" s="13">
        <v>102.24</v>
      </c>
      <c r="AS32" s="13">
        <v>125.94</v>
      </c>
      <c r="AT32" s="13">
        <v>20.03</v>
      </c>
      <c r="AU32" s="13">
        <v>36</v>
      </c>
      <c r="AV32" s="13">
        <v>32.89</v>
      </c>
      <c r="AW32" s="16">
        <f t="shared" si="0"/>
        <v>901.05</v>
      </c>
      <c r="AX32" s="16">
        <v>680.92</v>
      </c>
      <c r="AY32" s="107">
        <f t="shared" ref="AY32:AY33" si="21">BW32</f>
        <v>1400</v>
      </c>
      <c r="AZ32" s="10">
        <f>SUM(Z32:AK32)</f>
        <v>1298.5900000000001</v>
      </c>
      <c r="BA32" s="10">
        <v>1300</v>
      </c>
      <c r="BB32" s="10">
        <f t="shared" si="1"/>
        <v>398.95000000000005</v>
      </c>
      <c r="BC32" s="10">
        <f t="shared" si="2"/>
        <v>99.737500000000011</v>
      </c>
      <c r="BD32" s="10">
        <f t="shared" si="3"/>
        <v>101.40999999999985</v>
      </c>
      <c r="BE32" s="10">
        <f t="shared" ref="BE32:BE36" si="22">AZ32-AW32</f>
        <v>397.54000000000019</v>
      </c>
      <c r="BF32" s="2" t="s">
        <v>119</v>
      </c>
      <c r="BG32" s="10">
        <f t="shared" si="4"/>
        <v>105.6275</v>
      </c>
      <c r="BH32" s="36" t="s">
        <v>118</v>
      </c>
      <c r="BI32" s="39" t="str">
        <f t="shared" si="5"/>
        <v>E</v>
      </c>
      <c r="BJ32" s="39" t="str">
        <f t="shared" si="13"/>
        <v>E</v>
      </c>
      <c r="BK32" s="16">
        <f>SUM(AR32:AX32)</f>
        <v>1899.0700000000002</v>
      </c>
      <c r="BL32" s="10">
        <f>SUM(AL32:AQ32)</f>
        <v>616.84</v>
      </c>
      <c r="BM32" s="12">
        <f t="shared" si="6"/>
        <v>1.3564785714285716</v>
      </c>
      <c r="BN32" s="12">
        <f t="shared" si="6"/>
        <v>0.44060000000000005</v>
      </c>
      <c r="BO32" s="9">
        <f t="shared" si="7"/>
        <v>845.02</v>
      </c>
      <c r="BP32" s="39" t="str">
        <f t="shared" si="8"/>
        <v>D</v>
      </c>
      <c r="BQ32" s="147" t="s">
        <v>140</v>
      </c>
      <c r="BR32" s="9">
        <f t="shared" si="9"/>
        <v>263.75</v>
      </c>
      <c r="BS32" s="9">
        <f t="shared" si="10"/>
        <v>1034.8400000000001</v>
      </c>
      <c r="BT32" s="9">
        <f t="shared" si="11"/>
        <v>1298.5900000000001</v>
      </c>
      <c r="BU32" s="9" t="str">
        <f>IFERROR(_xlfn.XLOOKUP(D32,Sheet1!B:B,Sheet1!L:L),"")</f>
        <v>Luxury International Trip (2 pax Dubai) 3N-4D</v>
      </c>
      <c r="BV32" s="9" t="str">
        <f>_xlfn.XLOOKUP(BU32,Sheet1!S:S,Sheet1!T:T)</f>
        <v>E</v>
      </c>
      <c r="BW32" s="9">
        <f>_xlfn.XLOOKUP(D32,Sheet1!B:B,Sheet1!M:M)</f>
        <v>1400</v>
      </c>
      <c r="BX32" s="1" t="s">
        <v>129</v>
      </c>
      <c r="BZ32" s="108">
        <f t="shared" si="14"/>
        <v>498.95000000000005</v>
      </c>
      <c r="CB32" s="12">
        <f>AW32/AY32</f>
        <v>0.64360714285714282</v>
      </c>
      <c r="CC32" s="12">
        <f>AX32/AY32</f>
        <v>0.48637142857142857</v>
      </c>
      <c r="CG32" s="1" t="str">
        <f>IF(BO32&lt;80,"Below 80",
IF(BO32&lt;=120,"80-120",
IF(BO32&lt;=200,"&gt; 120-200",
IF(BO32&lt;=300,"&gt;200-300",
IF(BO32&lt;=500,"&gt;300-500",
"&gt;500")))))</f>
        <v>&gt;500</v>
      </c>
      <c r="CH32" s="1" t="str">
        <f>IFERROR(_xlfn.XLOOKUP(CG32,Scenario!M:M,Scenario!N:N),"")</f>
        <v>E</v>
      </c>
      <c r="CI32" s="1" t="b">
        <f t="shared" si="12"/>
        <v>0</v>
      </c>
      <c r="CJ32" s="75">
        <v>554.98</v>
      </c>
    </row>
    <row r="33" spans="1:89" ht="27.75" hidden="1">
      <c r="A33" s="2">
        <v>32</v>
      </c>
      <c r="B33" s="2">
        <v>2023</v>
      </c>
      <c r="C33" s="1" t="str">
        <v>PBTMTR110</v>
      </c>
      <c r="D33" s="37" t="str">
        <v>0015g00001UBHaFAAX</v>
      </c>
      <c r="E33" s="37" t="str">
        <v>DELHI  STEEL  &amp;  CEMENT</v>
      </c>
      <c r="F33" s="37" t="str">
        <v>HARYANA</v>
      </c>
      <c r="G33" s="37" t="str">
        <v>GURUGRAM</v>
      </c>
      <c r="H33" s="37" t="str">
        <v>Gurugram</v>
      </c>
      <c r="I33" s="37" t="str">
        <v>NIKUNJ UDYOG</v>
      </c>
      <c r="J33" s="37" t="str">
        <v>Shiv Shankar Sharma</v>
      </c>
      <c r="K33" s="37" t="str">
        <v>Shiv Shankar Sharma</v>
      </c>
      <c r="L33" s="37" t="str">
        <v>C12828</v>
      </c>
      <c r="M33" s="37" t="str">
        <v>North</v>
      </c>
      <c r="N33" s="2">
        <v>122001</v>
      </c>
      <c r="O33" s="2" t="str">
        <v>06AAEPK2761J1ZQ</v>
      </c>
      <c r="P33" s="2">
        <v>9810137969</v>
      </c>
      <c r="Q33" s="2" t="str">
        <v>Dec'23</v>
      </c>
      <c r="R33" s="2">
        <v>2024</v>
      </c>
      <c r="S33" s="1">
        <v>50</v>
      </c>
      <c r="T33" s="2">
        <v>500</v>
      </c>
      <c r="U33" s="12">
        <v>5.5753333333333328E-2</v>
      </c>
      <c r="V33" s="1" t="str">
        <v>Alien</v>
      </c>
      <c r="W33" s="13">
        <v>0</v>
      </c>
      <c r="X33" s="13">
        <v>0</v>
      </c>
      <c r="Y33" s="13">
        <v>20</v>
      </c>
      <c r="Z33" s="13">
        <v>12</v>
      </c>
      <c r="AA33" s="13">
        <v>14.98</v>
      </c>
      <c r="AB33" s="13">
        <v>24</v>
      </c>
      <c r="AC33" s="13">
        <v>26.02</v>
      </c>
      <c r="AD33" s="13">
        <v>25</v>
      </c>
      <c r="AE33" s="13">
        <v>40.5</v>
      </c>
      <c r="AF33" s="13">
        <v>55.79</v>
      </c>
      <c r="AG33" s="13">
        <v>52</v>
      </c>
      <c r="AH33" s="13">
        <v>59.7</v>
      </c>
      <c r="AI33" s="13">
        <v>51</v>
      </c>
      <c r="AJ33" s="13">
        <v>58</v>
      </c>
      <c r="AK33" s="13">
        <v>83</v>
      </c>
      <c r="AL33" s="13">
        <v>9</v>
      </c>
      <c r="AM33" s="13">
        <v>51</v>
      </c>
      <c r="AN33" s="13">
        <v>50</v>
      </c>
      <c r="AO33" s="13">
        <v>45.95</v>
      </c>
      <c r="AP33" s="13">
        <v>60.4</v>
      </c>
      <c r="AQ33" s="13">
        <v>35.31</v>
      </c>
      <c r="AR33" s="13">
        <v>25.76</v>
      </c>
      <c r="AS33" s="13">
        <v>42.78</v>
      </c>
      <c r="AT33" s="13">
        <v>20.49</v>
      </c>
      <c r="AU33" s="13">
        <v>12</v>
      </c>
      <c r="AV33" s="13">
        <v>51.14</v>
      </c>
      <c r="AW33" s="16">
        <f t="shared" si="0"/>
        <v>352.69000000000005</v>
      </c>
      <c r="AX33" s="16">
        <v>222.57999999999998</v>
      </c>
      <c r="AY33" s="107">
        <f t="shared" si="21"/>
        <v>500</v>
      </c>
      <c r="AZ33" s="10">
        <f>SUM(Z33:AK33)</f>
        <v>501.99</v>
      </c>
      <c r="BA33" s="10">
        <v>500</v>
      </c>
      <c r="BB33" s="10">
        <f t="shared" si="1"/>
        <v>147.30999999999995</v>
      </c>
      <c r="BC33" s="10">
        <f t="shared" si="2"/>
        <v>36.827499999999986</v>
      </c>
      <c r="BD33" s="10">
        <f t="shared" si="3"/>
        <v>-1.9900000000000091</v>
      </c>
      <c r="BE33" s="10">
        <f t="shared" si="22"/>
        <v>149.29999999999995</v>
      </c>
      <c r="BF33" s="2" t="s">
        <v>119</v>
      </c>
      <c r="BG33" s="10">
        <f t="shared" si="4"/>
        <v>40.025000000000006</v>
      </c>
      <c r="BH33" s="36" t="s">
        <v>118</v>
      </c>
      <c r="BI33" s="39" t="str">
        <f t="shared" si="5"/>
        <v>C</v>
      </c>
      <c r="BJ33" s="39" t="str">
        <f t="shared" si="13"/>
        <v>C</v>
      </c>
      <c r="BK33" s="16">
        <f>SUM(AR33:AX33)</f>
        <v>727.44</v>
      </c>
      <c r="BL33" s="10">
        <f>SUM(AL33:AQ33)</f>
        <v>251.66</v>
      </c>
      <c r="BM33" s="12">
        <f t="shared" si="6"/>
        <v>1.4548800000000002</v>
      </c>
      <c r="BN33" s="12">
        <f t="shared" si="6"/>
        <v>0.50331999999999999</v>
      </c>
      <c r="BO33" s="9">
        <f t="shared" si="7"/>
        <v>320.20000000000005</v>
      </c>
      <c r="BP33" s="39" t="str">
        <f t="shared" si="8"/>
        <v>B</v>
      </c>
      <c r="BQ33" s="147" t="s">
        <v>141</v>
      </c>
      <c r="BR33" s="9">
        <f t="shared" si="9"/>
        <v>142.5</v>
      </c>
      <c r="BS33" s="9">
        <f t="shared" si="10"/>
        <v>359.49</v>
      </c>
      <c r="BT33" s="9">
        <f t="shared" si="11"/>
        <v>501.99</v>
      </c>
      <c r="BU33" s="9" t="str">
        <f>IFERROR(_xlfn.XLOOKUP(D33,Sheet1!B:B,Sheet1!L:L),"")</f>
        <v>International trip (1 pax Almaty) 3N-4D</v>
      </c>
      <c r="BV33" s="9" t="e">
        <f>_xlfn.XLOOKUP(BU33,Sheet1!S:S,Sheet1!T:T)</f>
        <v>#N/A</v>
      </c>
      <c r="BW33" s="9">
        <f>_xlfn.XLOOKUP(D33,Sheet1!B:B,Sheet1!M:M)</f>
        <v>500</v>
      </c>
      <c r="BX33" s="1" t="s">
        <v>129</v>
      </c>
      <c r="BY33" s="1">
        <v>501</v>
      </c>
      <c r="BZ33" s="108">
        <f t="shared" si="14"/>
        <v>147.30999999999995</v>
      </c>
      <c r="CB33" s="12">
        <f>AW33/AY33</f>
        <v>0.70538000000000012</v>
      </c>
      <c r="CC33" s="12">
        <f>AX33/AY33</f>
        <v>0.44515999999999994</v>
      </c>
      <c r="CG33" s="1" t="str">
        <f>IF(BO33&lt;80,"Below 80",
IF(BO33&lt;=120,"80-120",
IF(BO33&lt;=200,"&gt; 120-200",
IF(BO33&lt;=300,"&gt;200-300",
IF(BO33&lt;=500,"&gt;300-500",
"&gt;500")))))</f>
        <v>&gt;300-500</v>
      </c>
      <c r="CH33" s="1" t="str">
        <f>IFERROR(_xlfn.XLOOKUP(CG33,Scenario!M:M,Scenario!N:N),"")</f>
        <v>D</v>
      </c>
      <c r="CI33" s="1" t="b">
        <f t="shared" si="12"/>
        <v>0</v>
      </c>
      <c r="CJ33" s="75">
        <v>179.79999999999998</v>
      </c>
    </row>
    <row r="34" spans="1:89" hidden="1">
      <c r="A34" s="2">
        <v>33</v>
      </c>
      <c r="B34" s="2">
        <v>2023</v>
      </c>
      <c r="C34" s="1" t="str">
        <v>PBTMTR111</v>
      </c>
      <c r="D34" s="37" t="str">
        <v>0015g00001V9NnOAAV</v>
      </c>
      <c r="E34" s="37" t="str">
        <v>BHARAT STEEL</v>
      </c>
      <c r="F34" s="37" t="str">
        <v>HARYANA</v>
      </c>
      <c r="G34" s="37" t="str">
        <v>PALWAL</v>
      </c>
      <c r="H34" s="37" t="str">
        <v>Ballabgarh</v>
      </c>
      <c r="I34" s="37" t="str">
        <v>NIKUNJ UDYOG</v>
      </c>
      <c r="J34" s="37" t="str">
        <v>Rahul Chauhan</v>
      </c>
      <c r="K34" s="37" t="str">
        <v>Shiv Shankar Sharma</v>
      </c>
      <c r="L34" s="37" t="str">
        <v>C12828</v>
      </c>
      <c r="M34" s="37" t="str">
        <v>North</v>
      </c>
      <c r="N34" s="2">
        <v>121004</v>
      </c>
      <c r="O34" s="2" t="str">
        <v>06ANYPK6930C1ZR</v>
      </c>
      <c r="P34" s="2">
        <v>9810802551</v>
      </c>
      <c r="Q34" s="2" t="str">
        <v>Dec'23</v>
      </c>
      <c r="R34" s="2">
        <v>2024</v>
      </c>
      <c r="S34" s="1">
        <v>11</v>
      </c>
      <c r="T34" s="2">
        <v>150</v>
      </c>
      <c r="U34" s="12">
        <v>0</v>
      </c>
      <c r="V34" s="1" t="str">
        <v>Challenger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0</v>
      </c>
      <c r="AG34" s="13">
        <v>0</v>
      </c>
      <c r="AH34" s="13">
        <v>0</v>
      </c>
      <c r="AI34" s="13">
        <v>0</v>
      </c>
      <c r="AJ34" s="13">
        <v>0</v>
      </c>
      <c r="AK34" s="13">
        <v>0</v>
      </c>
      <c r="AL34" s="13">
        <v>0</v>
      </c>
      <c r="AM34" s="13">
        <v>0</v>
      </c>
      <c r="AN34" s="13">
        <v>0</v>
      </c>
      <c r="AO34" s="13">
        <v>0</v>
      </c>
      <c r="AP34" s="13">
        <v>0</v>
      </c>
      <c r="AQ34" s="13">
        <v>0</v>
      </c>
      <c r="AR34" s="13">
        <v>0</v>
      </c>
      <c r="AS34" s="13">
        <v>0</v>
      </c>
      <c r="AT34" s="13">
        <v>0</v>
      </c>
      <c r="AU34" s="13">
        <v>0</v>
      </c>
      <c r="AV34" s="13">
        <v>0</v>
      </c>
      <c r="AW34" s="16">
        <f t="shared" si="0"/>
        <v>0</v>
      </c>
      <c r="AX34" s="16">
        <v>0</v>
      </c>
      <c r="AY34" s="10">
        <f t="shared" si="16"/>
        <v>0</v>
      </c>
      <c r="AZ34" s="10">
        <f>SUM(Z34:AK34)</f>
        <v>0</v>
      </c>
      <c r="BA34" s="10">
        <v>0</v>
      </c>
      <c r="BB34" s="10">
        <f t="shared" si="1"/>
        <v>0</v>
      </c>
      <c r="BC34" s="10">
        <f t="shared" si="2"/>
        <v>0</v>
      </c>
      <c r="BD34" s="10">
        <f t="shared" si="3"/>
        <v>0</v>
      </c>
      <c r="BE34" s="10">
        <f t="shared" si="22"/>
        <v>0</v>
      </c>
      <c r="BF34" s="2" t="s">
        <v>119</v>
      </c>
      <c r="BG34" s="10">
        <f t="shared" si="4"/>
        <v>0</v>
      </c>
      <c r="BH34" s="36" t="s">
        <v>118</v>
      </c>
      <c r="BI34" s="39" t="str">
        <f t="shared" si="5"/>
        <v/>
      </c>
      <c r="BJ34" s="39" t="str">
        <f t="shared" si="13"/>
        <v/>
      </c>
      <c r="BK34" s="16">
        <f>SUM(AR34:AX34)</f>
        <v>0</v>
      </c>
      <c r="BL34" s="10">
        <f>SUM(AL34:AQ34)</f>
        <v>0</v>
      </c>
      <c r="BM34" s="12" t="str">
        <f t="shared" si="6"/>
        <v/>
      </c>
      <c r="BN34" s="12" t="str">
        <f t="shared" si="6"/>
        <v/>
      </c>
      <c r="BO34" s="9">
        <f t="shared" si="7"/>
        <v>0</v>
      </c>
      <c r="BP34" s="39" t="str">
        <f t="shared" si="8"/>
        <v/>
      </c>
      <c r="BQ34" s="147"/>
      <c r="BR34" s="9">
        <f t="shared" si="9"/>
        <v>0</v>
      </c>
      <c r="BS34" s="9">
        <f t="shared" si="10"/>
        <v>0</v>
      </c>
      <c r="BT34" s="9">
        <f t="shared" si="11"/>
        <v>0</v>
      </c>
      <c r="BU34" s="9" t="str">
        <f>IFERROR(_xlfn.XLOOKUP(D34,Sheet1!B:B,Sheet1!L:L),"")</f>
        <v/>
      </c>
      <c r="BV34" s="9" t="e">
        <f>_xlfn.XLOOKUP(BU34,Sheet1!S:S,Sheet1!T:T)</f>
        <v>#N/A</v>
      </c>
      <c r="BW34" s="9" t="e">
        <f>_xlfn.XLOOKUP(D34,Sheet1!B:B,Sheet1!M:M)</f>
        <v>#N/A</v>
      </c>
      <c r="BZ34" s="108">
        <f t="shared" si="14"/>
        <v>0</v>
      </c>
      <c r="CB34" s="12"/>
      <c r="CC34" s="12"/>
      <c r="CG34" s="1" t="str">
        <f>IF(BO34&lt;80,"Below 80",
IF(BO34&lt;=120,"80-120",
IF(BO34&lt;=200,"&gt; 120-200",
IF(BO34&lt;=300,"&gt;200-300",
IF(BO34&lt;=500,"&gt;300-500",
"&gt;500")))))</f>
        <v>Below 80</v>
      </c>
      <c r="CH34" s="1" t="str">
        <f>IFERROR(_xlfn.XLOOKUP(CG34,Scenario!M:M,Scenario!N:N),"")</f>
        <v/>
      </c>
      <c r="CI34" s="1" t="str">
        <f t="shared" si="12"/>
        <v>No</v>
      </c>
      <c r="CJ34" s="75">
        <v>0</v>
      </c>
    </row>
    <row r="35" spans="1:89" ht="27" hidden="1" customHeight="1">
      <c r="A35" s="2">
        <v>34</v>
      </c>
      <c r="B35" s="2">
        <v>2023</v>
      </c>
      <c r="C35" s="1" t="str">
        <v>PBTMTR112</v>
      </c>
      <c r="D35" s="37" t="str">
        <v>0015g00001cZty1AAC</v>
      </c>
      <c r="E35" s="37" t="str">
        <v>BHARDWAJ STEELS</v>
      </c>
      <c r="F35" s="37" t="str">
        <v>HARYANA</v>
      </c>
      <c r="G35" s="37" t="str">
        <v>PALWAL</v>
      </c>
      <c r="H35" s="37" t="str">
        <v>Ballabgarh</v>
      </c>
      <c r="I35" s="37" t="str">
        <v>NIKUNJ UDYOG</v>
      </c>
      <c r="J35" s="37" t="str">
        <v>Rahul Chauhan</v>
      </c>
      <c r="K35" s="37" t="str">
        <v>Shiv Shankar Sharma</v>
      </c>
      <c r="L35" s="37" t="str">
        <v>C12828</v>
      </c>
      <c r="M35" s="37" t="str">
        <v>North</v>
      </c>
      <c r="N35" s="2">
        <v>121004</v>
      </c>
      <c r="O35" s="2" t="str">
        <v>06BOSPS4571K1Z4</v>
      </c>
      <c r="P35" s="2">
        <v>9999371931</v>
      </c>
      <c r="Q35" s="2" t="str">
        <v>Dec'23</v>
      </c>
      <c r="R35" s="2">
        <v>2024</v>
      </c>
      <c r="S35" s="1">
        <v>101</v>
      </c>
      <c r="T35" s="2">
        <v>300</v>
      </c>
      <c r="U35" s="12">
        <v>0</v>
      </c>
      <c r="V35" s="1" t="str">
        <v>Alien</v>
      </c>
      <c r="W35" s="13">
        <v>21</v>
      </c>
      <c r="X35" s="13">
        <v>27</v>
      </c>
      <c r="Y35" s="13">
        <v>35</v>
      </c>
      <c r="Z35" s="13">
        <v>10</v>
      </c>
      <c r="AA35" s="13">
        <v>12.15</v>
      </c>
      <c r="AB35" s="13">
        <v>33</v>
      </c>
      <c r="AC35" s="13">
        <v>0</v>
      </c>
      <c r="AD35" s="13">
        <v>0</v>
      </c>
      <c r="AE35" s="13">
        <v>52</v>
      </c>
      <c r="AF35" s="13">
        <v>0</v>
      </c>
      <c r="AG35" s="13">
        <v>45</v>
      </c>
      <c r="AH35" s="13">
        <v>12</v>
      </c>
      <c r="AI35" s="13">
        <v>45</v>
      </c>
      <c r="AJ35" s="13">
        <v>12</v>
      </c>
      <c r="AK35" s="13">
        <v>0</v>
      </c>
      <c r="AL35" s="13">
        <v>0</v>
      </c>
      <c r="AM35" s="13">
        <v>23</v>
      </c>
      <c r="AN35" s="13">
        <v>0</v>
      </c>
      <c r="AO35" s="13">
        <v>0</v>
      </c>
      <c r="AP35" s="13">
        <v>3.39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  <c r="AV35" s="13">
        <v>0</v>
      </c>
      <c r="AW35" s="16">
        <f t="shared" si="0"/>
        <v>26.39</v>
      </c>
      <c r="AX35" s="16">
        <v>52.78</v>
      </c>
      <c r="AY35" s="10">
        <f t="shared" si="16"/>
        <v>79.17</v>
      </c>
      <c r="AZ35" s="10">
        <f>SUM(Z35:AK35)</f>
        <v>221.15</v>
      </c>
      <c r="BA35" s="10">
        <v>26</v>
      </c>
      <c r="BB35" s="10">
        <f t="shared" si="1"/>
        <v>-0.39000000000000057</v>
      </c>
      <c r="BC35" s="10">
        <f t="shared" si="2"/>
        <v>-9.7500000000000142E-2</v>
      </c>
      <c r="BD35" s="10">
        <f t="shared" si="3"/>
        <v>-141.98000000000002</v>
      </c>
      <c r="BE35" s="10">
        <f t="shared" si="22"/>
        <v>194.76</v>
      </c>
      <c r="BF35" s="2" t="s">
        <v>119</v>
      </c>
      <c r="BG35" s="10">
        <f t="shared" si="4"/>
        <v>3.2987500000000001</v>
      </c>
      <c r="BH35" s="36" t="s">
        <v>118</v>
      </c>
      <c r="BI35" s="39" t="str">
        <f t="shared" si="5"/>
        <v/>
      </c>
      <c r="BJ35" s="39" t="str">
        <f t="shared" si="13"/>
        <v/>
      </c>
      <c r="BK35" s="16">
        <f>SUM(AR35:AX35)</f>
        <v>79.17</v>
      </c>
      <c r="BL35" s="10">
        <f>SUM(AL35:AQ35)</f>
        <v>26.39</v>
      </c>
      <c r="BM35" s="12">
        <f t="shared" si="6"/>
        <v>1</v>
      </c>
      <c r="BN35" s="12">
        <f t="shared" si="6"/>
        <v>0.33333333333333331</v>
      </c>
      <c r="BO35" s="9">
        <f t="shared" si="7"/>
        <v>26.39</v>
      </c>
      <c r="BP35" s="39" t="str">
        <f t="shared" si="8"/>
        <v/>
      </c>
      <c r="BQ35" s="147" t="s">
        <v>142</v>
      </c>
      <c r="BR35" s="9">
        <f t="shared" si="9"/>
        <v>107.15</v>
      </c>
      <c r="BS35" s="9">
        <f t="shared" si="10"/>
        <v>114</v>
      </c>
      <c r="BT35" s="9">
        <f t="shared" si="11"/>
        <v>221.15</v>
      </c>
      <c r="BU35" s="9" t="str">
        <f>IFERROR(_xlfn.XLOOKUP(D35,Sheet1!B:B,Sheet1!L:L),"")</f>
        <v/>
      </c>
      <c r="BV35" s="9" t="e">
        <f>_xlfn.XLOOKUP(BU35,Sheet1!S:S,Sheet1!T:T)</f>
        <v>#N/A</v>
      </c>
      <c r="BW35" s="9" t="e">
        <f>_xlfn.XLOOKUP(D35,Sheet1!B:B,Sheet1!M:M)</f>
        <v>#N/A</v>
      </c>
      <c r="BZ35" s="108">
        <f t="shared" si="14"/>
        <v>52.78</v>
      </c>
      <c r="CB35" s="12">
        <f>AW35/AY35</f>
        <v>0.33333333333333331</v>
      </c>
      <c r="CC35" s="12">
        <f>AX35/AY35</f>
        <v>0.66666666666666663</v>
      </c>
      <c r="CG35" s="1" t="str">
        <f>IF(BO35&lt;80,"Below 80",
IF(BO35&lt;=120,"80-120",
IF(BO35&lt;=200,"&gt; 120-200",
IF(BO35&lt;=300,"&gt;200-300",
IF(BO35&lt;=500,"&gt;300-500",
"&gt;500")))))</f>
        <v>Below 80</v>
      </c>
      <c r="CH35" s="1" t="str">
        <f>IFERROR(_xlfn.XLOOKUP(CG35,Scenario!M:M,Scenario!N:N),"")</f>
        <v/>
      </c>
      <c r="CI35" s="1" t="str">
        <f t="shared" si="12"/>
        <v>Yes</v>
      </c>
      <c r="CJ35" s="75">
        <v>52.78</v>
      </c>
      <c r="CK35" s="1" t="s">
        <v>118</v>
      </c>
    </row>
    <row r="36" spans="1:89" hidden="1">
      <c r="A36" s="2">
        <v>35</v>
      </c>
      <c r="B36" s="2">
        <v>2023</v>
      </c>
      <c r="C36" s="1" t="str">
        <v>PBTMTR113</v>
      </c>
      <c r="D36" s="37" t="str">
        <v>0015g00001UBHadAAH</v>
      </c>
      <c r="E36" s="37" t="str">
        <v>KAKKAR TRADING CO.</v>
      </c>
      <c r="F36" s="37" t="str">
        <v>HARYANA</v>
      </c>
      <c r="G36" s="37" t="str">
        <v>FARIDABAD</v>
      </c>
      <c r="H36" s="37" t="str">
        <v>Faridabad</v>
      </c>
      <c r="I36" s="37" t="str">
        <v>NIKUNJ UDYOG</v>
      </c>
      <c r="J36" s="37" t="str">
        <v>Rahul Chauhan</v>
      </c>
      <c r="K36" s="37" t="str">
        <v>Shiv Shankar Sharma</v>
      </c>
      <c r="L36" s="37" t="str">
        <v>C12828</v>
      </c>
      <c r="M36" s="37" t="str">
        <v>North</v>
      </c>
      <c r="N36" s="2">
        <v>121008</v>
      </c>
      <c r="O36" s="2" t="str">
        <v>06ABGPK3198N1Z5</v>
      </c>
      <c r="P36" s="2">
        <v>9313900248</v>
      </c>
      <c r="Q36" s="2" t="str">
        <v>Dec'23</v>
      </c>
      <c r="R36" s="2">
        <v>2024</v>
      </c>
      <c r="S36" s="1">
        <v>10</v>
      </c>
      <c r="T36" s="2">
        <v>400</v>
      </c>
      <c r="U36" s="12">
        <v>0</v>
      </c>
      <c r="V36" s="1" t="str">
        <v>Alien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13">
        <v>0</v>
      </c>
      <c r="AK36" s="13">
        <v>0</v>
      </c>
      <c r="AL36" s="13">
        <v>0</v>
      </c>
      <c r="AM36" s="13">
        <v>0</v>
      </c>
      <c r="AN36" s="13">
        <v>0</v>
      </c>
      <c r="AO36" s="13">
        <v>0</v>
      </c>
      <c r="AP36" s="13">
        <v>0</v>
      </c>
      <c r="AQ36" s="13">
        <v>0</v>
      </c>
      <c r="AR36" s="13">
        <v>0</v>
      </c>
      <c r="AS36" s="13">
        <v>0</v>
      </c>
      <c r="AT36" s="13">
        <v>0</v>
      </c>
      <c r="AU36" s="13">
        <v>0</v>
      </c>
      <c r="AV36" s="13">
        <v>0</v>
      </c>
      <c r="AW36" s="16">
        <f t="shared" si="0"/>
        <v>0</v>
      </c>
      <c r="AX36" s="16">
        <v>0</v>
      </c>
      <c r="AY36" s="10">
        <f t="shared" si="16"/>
        <v>0</v>
      </c>
      <c r="AZ36" s="10">
        <f>SUM(Z36:AK36)</f>
        <v>0</v>
      </c>
      <c r="BA36" s="10">
        <v>0</v>
      </c>
      <c r="BB36" s="10">
        <f t="shared" si="1"/>
        <v>0</v>
      </c>
      <c r="BC36" s="10">
        <f t="shared" si="2"/>
        <v>0</v>
      </c>
      <c r="BD36" s="10">
        <f t="shared" si="3"/>
        <v>0</v>
      </c>
      <c r="BE36" s="10">
        <f t="shared" si="22"/>
        <v>0</v>
      </c>
      <c r="BF36" s="2" t="s">
        <v>119</v>
      </c>
      <c r="BG36" s="10">
        <f t="shared" si="4"/>
        <v>0</v>
      </c>
      <c r="BH36" s="36" t="s">
        <v>118</v>
      </c>
      <c r="BI36" s="39" t="str">
        <f t="shared" si="5"/>
        <v/>
      </c>
      <c r="BJ36" s="39" t="str">
        <f t="shared" si="13"/>
        <v/>
      </c>
      <c r="BK36" s="16">
        <f>SUM(AR36:AX36)</f>
        <v>0</v>
      </c>
      <c r="BL36" s="10">
        <f>SUM(AL36:AQ36)</f>
        <v>0</v>
      </c>
      <c r="BM36" s="12" t="str">
        <f t="shared" si="6"/>
        <v/>
      </c>
      <c r="BN36" s="12" t="str">
        <f t="shared" si="6"/>
        <v/>
      </c>
      <c r="BO36" s="9">
        <f t="shared" si="7"/>
        <v>0</v>
      </c>
      <c r="BP36" s="39" t="str">
        <f t="shared" si="8"/>
        <v/>
      </c>
      <c r="BQ36" s="147"/>
      <c r="BR36" s="9">
        <f t="shared" si="9"/>
        <v>0</v>
      </c>
      <c r="BS36" s="9">
        <f t="shared" si="10"/>
        <v>0</v>
      </c>
      <c r="BT36" s="9">
        <f t="shared" si="11"/>
        <v>0</v>
      </c>
      <c r="BU36" s="9" t="str">
        <f>IFERROR(_xlfn.XLOOKUP(D36,Sheet1!B:B,Sheet1!L:L),"")</f>
        <v/>
      </c>
      <c r="BV36" s="9" t="e">
        <f>_xlfn.XLOOKUP(BU36,Sheet1!S:S,Sheet1!T:T)</f>
        <v>#N/A</v>
      </c>
      <c r="BW36" s="9" t="e">
        <f>_xlfn.XLOOKUP(D36,Sheet1!B:B,Sheet1!M:M)</f>
        <v>#N/A</v>
      </c>
      <c r="BZ36" s="108">
        <f t="shared" si="14"/>
        <v>0</v>
      </c>
      <c r="CB36" s="12"/>
      <c r="CC36" s="12"/>
      <c r="CG36" s="1" t="str">
        <f>IF(BO36&lt;80,"Below 80",
IF(BO36&lt;=120,"80-120",
IF(BO36&lt;=200,"&gt; 120-200",
IF(BO36&lt;=300,"&gt;200-300",
IF(BO36&lt;=500,"&gt;300-500",
"&gt;500")))))</f>
        <v>Below 80</v>
      </c>
      <c r="CH36" s="1" t="str">
        <f>IFERROR(_xlfn.XLOOKUP(CG36,Scenario!M:M,Scenario!N:N),"")</f>
        <v/>
      </c>
      <c r="CI36" s="1" t="str">
        <f t="shared" si="12"/>
        <v>No</v>
      </c>
      <c r="CJ36" s="75">
        <v>0</v>
      </c>
    </row>
    <row r="37" spans="1:89" hidden="1">
      <c r="A37" s="2">
        <v>36</v>
      </c>
      <c r="B37" s="2">
        <v>2023</v>
      </c>
      <c r="C37" s="1" t="str">
        <v>PBTMTR114</v>
      </c>
      <c r="D37" s="37" t="str">
        <v>0015g00001UBHjbAAH</v>
      </c>
      <c r="E37" s="37" t="str">
        <v>Yadav Iron Store</v>
      </c>
      <c r="F37" s="37" t="str">
        <v>HARYANA</v>
      </c>
      <c r="G37" s="37" t="str">
        <v>REWARI</v>
      </c>
      <c r="H37" s="37" t="str">
        <v>Rewari</v>
      </c>
      <c r="I37" s="37" t="str">
        <v>NIKUNJ UDYOG</v>
      </c>
      <c r="J37" s="37" t="str">
        <v>Shiv Shankar Sharma</v>
      </c>
      <c r="K37" s="37" t="str">
        <v>Shiv Shankar Sharma</v>
      </c>
      <c r="L37" s="37" t="str">
        <v>C12828</v>
      </c>
      <c r="M37" s="37" t="str">
        <v>North</v>
      </c>
      <c r="N37" s="2">
        <v>123401</v>
      </c>
      <c r="O37" s="2" t="str">
        <v>06ANBPK0034AZZ</v>
      </c>
      <c r="P37" s="2">
        <v>9999614635</v>
      </c>
      <c r="Q37" s="2" t="str">
        <v>Dec'23</v>
      </c>
      <c r="R37" s="2">
        <v>2024</v>
      </c>
      <c r="S37" s="1">
        <v>101</v>
      </c>
      <c r="T37" s="2">
        <v>650</v>
      </c>
      <c r="U37" s="12">
        <v>0.1546871794871795</v>
      </c>
      <c r="V37" s="1" t="str">
        <v>Super Star</v>
      </c>
      <c r="W37" s="13">
        <v>15</v>
      </c>
      <c r="X37" s="13">
        <v>24</v>
      </c>
      <c r="Y37" s="13">
        <v>50</v>
      </c>
      <c r="Z37" s="13">
        <v>30</v>
      </c>
      <c r="AA37" s="13">
        <v>15.23</v>
      </c>
      <c r="AB37" s="13">
        <v>12</v>
      </c>
      <c r="AC37" s="13">
        <v>0</v>
      </c>
      <c r="AD37" s="13">
        <v>12</v>
      </c>
      <c r="AE37" s="13">
        <v>18</v>
      </c>
      <c r="AF37" s="13">
        <v>27</v>
      </c>
      <c r="AG37" s="13">
        <v>10</v>
      </c>
      <c r="AH37" s="13">
        <v>52.5</v>
      </c>
      <c r="AI37" s="13">
        <v>63</v>
      </c>
      <c r="AJ37" s="13">
        <v>42</v>
      </c>
      <c r="AK37" s="13">
        <v>90</v>
      </c>
      <c r="AL37" s="13">
        <v>50</v>
      </c>
      <c r="AM37" s="13">
        <v>50</v>
      </c>
      <c r="AN37" s="13">
        <v>71</v>
      </c>
      <c r="AO37" s="13">
        <v>30.02</v>
      </c>
      <c r="AP37" s="13">
        <v>126.62</v>
      </c>
      <c r="AQ37" s="13">
        <v>13.98</v>
      </c>
      <c r="AR37" s="13">
        <v>28.01</v>
      </c>
      <c r="AS37" s="13">
        <v>15.12</v>
      </c>
      <c r="AT37" s="13">
        <v>54</v>
      </c>
      <c r="AU37" s="13">
        <v>99</v>
      </c>
      <c r="AV37" s="13">
        <v>148.63999999999999</v>
      </c>
      <c r="AW37" s="16">
        <f t="shared" si="0"/>
        <v>537.75</v>
      </c>
      <c r="AX37" s="16">
        <v>381.37</v>
      </c>
      <c r="AY37" s="107">
        <v>751</v>
      </c>
      <c r="AZ37" s="10">
        <f>SUM(Z37:AK37)</f>
        <v>371.73</v>
      </c>
      <c r="BA37" s="10">
        <v>600</v>
      </c>
      <c r="BB37" s="10">
        <f t="shared" si="1"/>
        <v>62.25</v>
      </c>
      <c r="BC37" s="10">
        <f t="shared" si="2"/>
        <v>15.5625</v>
      </c>
      <c r="BD37" s="10">
        <f t="shared" si="3"/>
        <v>379.27</v>
      </c>
      <c r="BE37" s="10">
        <f>AZ37-AW37</f>
        <v>-166.01999999999998</v>
      </c>
      <c r="BF37" s="2" t="s">
        <v>119</v>
      </c>
      <c r="BG37" s="10">
        <f t="shared" si="4"/>
        <v>48.09375</v>
      </c>
      <c r="BH37" s="36" t="s">
        <v>118</v>
      </c>
      <c r="BI37" s="39" t="str">
        <f t="shared" si="5"/>
        <v>C</v>
      </c>
      <c r="BJ37" s="39" t="str">
        <f t="shared" si="13"/>
        <v>D</v>
      </c>
      <c r="BK37" s="16">
        <f>SUM(AR37:AX37)</f>
        <v>1263.8899999999999</v>
      </c>
      <c r="BL37" s="10">
        <f>SUM(AL37:AQ37)</f>
        <v>341.62</v>
      </c>
      <c r="BM37" s="12">
        <f t="shared" si="6"/>
        <v>1.6829427430093207</v>
      </c>
      <c r="BN37" s="12">
        <f t="shared" si="6"/>
        <v>0.45488681757656457</v>
      </c>
      <c r="BO37" s="9">
        <f t="shared" si="7"/>
        <v>384.75</v>
      </c>
      <c r="BP37" s="39" t="str">
        <f t="shared" si="8"/>
        <v>B</v>
      </c>
      <c r="BQ37" s="147"/>
      <c r="BR37" s="9">
        <f t="shared" si="9"/>
        <v>87.23</v>
      </c>
      <c r="BS37" s="9">
        <f t="shared" si="10"/>
        <v>284.5</v>
      </c>
      <c r="BT37" s="9">
        <f t="shared" si="11"/>
        <v>371.73</v>
      </c>
      <c r="BU37" s="9" t="str">
        <f>IFERROR(_xlfn.XLOOKUP(D37,Sheet1!B:B,Sheet1!L:L),"")</f>
        <v>International trip (1 pax Almaty) 3N-4D</v>
      </c>
      <c r="BV37" s="9" t="e">
        <f>_xlfn.XLOOKUP(BU37,Sheet1!S:S,Sheet1!T:T)</f>
        <v>#N/A</v>
      </c>
      <c r="BW37" s="9">
        <f>_xlfn.XLOOKUP(D37,Sheet1!B:B,Sheet1!M:M)</f>
        <v>600</v>
      </c>
      <c r="BX37" s="1" t="s">
        <v>129</v>
      </c>
      <c r="BY37" s="1">
        <v>751</v>
      </c>
      <c r="BZ37" s="108">
        <f t="shared" si="14"/>
        <v>213.25</v>
      </c>
      <c r="CB37" s="12">
        <f>AW37/AY37</f>
        <v>0.71604527296937415</v>
      </c>
      <c r="CC37" s="12">
        <f>AX37/AY37</f>
        <v>0.50781624500665778</v>
      </c>
      <c r="CG37" s="1" t="str">
        <f>IF(BO37&lt;80,"Below 80",
IF(BO37&lt;=120,"80-120",
IF(BO37&lt;=200,"&gt; 120-200",
IF(BO37&lt;=300,"&gt;200-300",
IF(BO37&lt;=500,"&gt;300-500",
"&gt;500")))))</f>
        <v>&gt;300-500</v>
      </c>
      <c r="CH37" s="1" t="str">
        <f>IFERROR(_xlfn.XLOOKUP(CG37,Scenario!M:M,Scenario!N:N),"")</f>
        <v>D</v>
      </c>
      <c r="CI37" s="1" t="b">
        <f t="shared" si="12"/>
        <v>0</v>
      </c>
      <c r="CJ37" s="75">
        <v>366.25</v>
      </c>
    </row>
    <row r="38" spans="1:89" hidden="1">
      <c r="A38" s="2">
        <v>37</v>
      </c>
      <c r="B38" s="2">
        <v>2023</v>
      </c>
      <c r="C38" s="1" t="str">
        <v>PBTMTR115</v>
      </c>
      <c r="D38" s="37" t="str">
        <v>0015g00001UBHaHAAX</v>
      </c>
      <c r="E38" s="37" t="str">
        <v>SUDHIR STEEL AND CEMENT</v>
      </c>
      <c r="F38" s="37" t="str">
        <v>HARYANA</v>
      </c>
      <c r="G38" s="37" t="str">
        <v>GURUGRAM</v>
      </c>
      <c r="H38" s="37" t="str">
        <v>Gurugram</v>
      </c>
      <c r="I38" s="37" t="str">
        <v>NIKUNJ UDYOG</v>
      </c>
      <c r="J38" s="37" t="str">
        <v>Shiv Shankar Sharma</v>
      </c>
      <c r="K38" s="37" t="str">
        <v>Shiv Shankar Sharma</v>
      </c>
      <c r="L38" s="37" t="str">
        <v>C12828</v>
      </c>
      <c r="M38" s="37" t="str">
        <v>North</v>
      </c>
      <c r="N38" s="2">
        <v>122001</v>
      </c>
      <c r="O38" s="2">
        <v>0</v>
      </c>
      <c r="P38" s="2">
        <v>0</v>
      </c>
      <c r="Q38" s="2" t="str">
        <v>Dec'23</v>
      </c>
      <c r="R38" s="2">
        <v>2024</v>
      </c>
      <c r="S38" s="1">
        <v>54</v>
      </c>
      <c r="T38" s="2">
        <v>300</v>
      </c>
      <c r="U38" s="12">
        <v>0</v>
      </c>
      <c r="V38" s="1" t="str">
        <v>Alien</v>
      </c>
      <c r="W38" s="13">
        <v>0</v>
      </c>
      <c r="X38" s="13">
        <v>0</v>
      </c>
      <c r="Y38" s="13">
        <v>42</v>
      </c>
      <c r="Z38" s="13">
        <v>0</v>
      </c>
      <c r="AA38" s="13">
        <v>30.21</v>
      </c>
      <c r="AB38" s="13">
        <v>0</v>
      </c>
      <c r="AC38" s="13">
        <v>0</v>
      </c>
      <c r="AD38" s="13">
        <v>0</v>
      </c>
      <c r="AE38" s="13">
        <v>0</v>
      </c>
      <c r="AF38" s="13">
        <v>15</v>
      </c>
      <c r="AG38" s="13">
        <v>0</v>
      </c>
      <c r="AH38" s="13">
        <v>0</v>
      </c>
      <c r="AI38" s="13">
        <v>0</v>
      </c>
      <c r="AJ38" s="13">
        <v>65.7</v>
      </c>
      <c r="AK38" s="13">
        <v>27</v>
      </c>
      <c r="AL38" s="13">
        <v>11</v>
      </c>
      <c r="AM38" s="13">
        <v>0</v>
      </c>
      <c r="AN38" s="13">
        <v>0</v>
      </c>
      <c r="AO38" s="13">
        <v>0</v>
      </c>
      <c r="AP38" s="13">
        <v>0</v>
      </c>
      <c r="AQ38" s="13">
        <v>0</v>
      </c>
      <c r="AR38" s="13">
        <v>0</v>
      </c>
      <c r="AS38" s="13">
        <v>0</v>
      </c>
      <c r="AT38" s="13">
        <v>0</v>
      </c>
      <c r="AU38" s="13">
        <v>0</v>
      </c>
      <c r="AV38" s="13">
        <v>0</v>
      </c>
      <c r="AW38" s="16">
        <f t="shared" si="0"/>
        <v>11</v>
      </c>
      <c r="AX38" s="16">
        <v>22</v>
      </c>
      <c r="AY38" s="10">
        <f t="shared" si="16"/>
        <v>33</v>
      </c>
      <c r="AZ38" s="10">
        <f>SUM(Z38:AK38)</f>
        <v>137.91</v>
      </c>
      <c r="BA38" s="10">
        <v>50</v>
      </c>
      <c r="BB38" s="10">
        <f t="shared" si="1"/>
        <v>39</v>
      </c>
      <c r="BC38" s="10">
        <f t="shared" si="2"/>
        <v>9.75</v>
      </c>
      <c r="BD38" s="10">
        <f t="shared" si="3"/>
        <v>-104.91</v>
      </c>
      <c r="BE38" s="10">
        <f t="shared" ref="BE38:BE45" si="23">AZ38-AW38</f>
        <v>126.91</v>
      </c>
      <c r="BF38" s="2" t="s">
        <v>119</v>
      </c>
      <c r="BG38" s="10">
        <f t="shared" si="4"/>
        <v>1.375</v>
      </c>
      <c r="BH38" s="36" t="s">
        <v>118</v>
      </c>
      <c r="BI38" s="39" t="str">
        <f t="shared" si="5"/>
        <v/>
      </c>
      <c r="BJ38" s="39" t="str">
        <f t="shared" si="13"/>
        <v/>
      </c>
      <c r="BK38" s="16">
        <f>SUM(AR38:AX38)</f>
        <v>33</v>
      </c>
      <c r="BL38" s="10">
        <f>SUM(AL38:AQ38)</f>
        <v>11</v>
      </c>
      <c r="BM38" s="12">
        <f t="shared" si="6"/>
        <v>1</v>
      </c>
      <c r="BN38" s="12">
        <f t="shared" si="6"/>
        <v>0.33333333333333331</v>
      </c>
      <c r="BO38" s="9">
        <f t="shared" si="7"/>
        <v>11</v>
      </c>
      <c r="BP38" s="39" t="str">
        <f t="shared" si="8"/>
        <v/>
      </c>
      <c r="BQ38" s="147"/>
      <c r="BR38" s="9">
        <f t="shared" si="9"/>
        <v>30.21</v>
      </c>
      <c r="BS38" s="9">
        <f t="shared" si="10"/>
        <v>107.7</v>
      </c>
      <c r="BT38" s="9">
        <f t="shared" si="11"/>
        <v>137.91</v>
      </c>
      <c r="BU38" s="9" t="str">
        <f>IFERROR(_xlfn.XLOOKUP(D38,Sheet1!B:B,Sheet1!L:L),"")</f>
        <v/>
      </c>
      <c r="BV38" s="9" t="e">
        <f>_xlfn.XLOOKUP(BU38,Sheet1!S:S,Sheet1!T:T)</f>
        <v>#N/A</v>
      </c>
      <c r="BW38" s="9" t="e">
        <f>_xlfn.XLOOKUP(D38,Sheet1!B:B,Sheet1!M:M)</f>
        <v>#N/A</v>
      </c>
      <c r="BZ38" s="108">
        <f t="shared" si="14"/>
        <v>22</v>
      </c>
      <c r="CB38" s="12">
        <f>AW38/AY38</f>
        <v>0.33333333333333331</v>
      </c>
      <c r="CC38" s="12">
        <f>AX38/AY38</f>
        <v>0.66666666666666663</v>
      </c>
      <c r="CG38" s="1" t="str">
        <f>IF(BO38&lt;80,"Below 80",
IF(BO38&lt;=120,"80-120",
IF(BO38&lt;=200,"&gt; 120-200",
IF(BO38&lt;=300,"&gt;200-300",
IF(BO38&lt;=500,"&gt;300-500",
"&gt;500")))))</f>
        <v>Below 80</v>
      </c>
      <c r="CH38" s="1" t="str">
        <f>IFERROR(_xlfn.XLOOKUP(CG38,Scenario!M:M,Scenario!N:N),"")</f>
        <v/>
      </c>
      <c r="CI38" s="1" t="str">
        <f t="shared" si="12"/>
        <v>Yes</v>
      </c>
      <c r="CJ38" s="75">
        <v>22</v>
      </c>
    </row>
    <row r="39" spans="1:89" hidden="1">
      <c r="A39" s="2">
        <v>38</v>
      </c>
      <c r="B39" s="2">
        <v>2023</v>
      </c>
      <c r="C39" s="1" t="str">
        <v>PBTMTR116</v>
      </c>
      <c r="D39" s="37" t="str">
        <v>0015g00001UBHajAAH</v>
      </c>
      <c r="E39" s="37" t="str">
        <v>BHAGYA STEEL</v>
      </c>
      <c r="F39" s="37" t="str">
        <v>HARYANA</v>
      </c>
      <c r="G39" s="37" t="str">
        <v>FARIDABAD</v>
      </c>
      <c r="H39" s="37" t="str">
        <v>Faridabad</v>
      </c>
      <c r="I39" s="37" t="str">
        <v>NIKUNJ UDYOG</v>
      </c>
      <c r="J39" s="37" t="str">
        <v>Rahul Chauhan</v>
      </c>
      <c r="K39" s="37" t="str">
        <v>Shiv Shankar Sharma</v>
      </c>
      <c r="L39" s="37" t="str">
        <v>C12828</v>
      </c>
      <c r="M39" s="37" t="str">
        <v>North</v>
      </c>
      <c r="N39" s="2">
        <v>121002</v>
      </c>
      <c r="O39" s="2" t="str">
        <v>06BBRPK2883C1ZI</v>
      </c>
      <c r="P39" s="2">
        <v>9870117803</v>
      </c>
      <c r="Q39" s="2" t="str">
        <v>Dec'23</v>
      </c>
      <c r="R39" s="2">
        <v>2024</v>
      </c>
      <c r="S39" s="1">
        <v>12</v>
      </c>
      <c r="T39" s="2">
        <v>250</v>
      </c>
      <c r="U39" s="12">
        <v>0</v>
      </c>
      <c r="V39" s="1" t="str">
        <v>Alien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3">
        <v>0</v>
      </c>
      <c r="AE39" s="13">
        <v>0</v>
      </c>
      <c r="AF39" s="13">
        <v>0</v>
      </c>
      <c r="AG39" s="13">
        <v>0</v>
      </c>
      <c r="AH39" s="13">
        <v>0</v>
      </c>
      <c r="AI39" s="13">
        <v>0</v>
      </c>
      <c r="AJ39" s="13">
        <v>0</v>
      </c>
      <c r="AK39" s="13">
        <v>0</v>
      </c>
      <c r="AL39" s="13">
        <v>0</v>
      </c>
      <c r="AM39" s="13">
        <v>0</v>
      </c>
      <c r="AN39" s="13">
        <v>0</v>
      </c>
      <c r="AO39" s="13">
        <v>0</v>
      </c>
      <c r="AP39" s="13">
        <v>0</v>
      </c>
      <c r="AQ39" s="13">
        <v>0</v>
      </c>
      <c r="AR39" s="13">
        <v>0</v>
      </c>
      <c r="AS39" s="13">
        <v>0</v>
      </c>
      <c r="AT39" s="13">
        <v>0</v>
      </c>
      <c r="AU39" s="13">
        <v>0</v>
      </c>
      <c r="AV39" s="13">
        <v>0</v>
      </c>
      <c r="AW39" s="16">
        <f t="shared" si="0"/>
        <v>0</v>
      </c>
      <c r="AX39" s="16">
        <v>0</v>
      </c>
      <c r="AY39" s="10">
        <f t="shared" si="16"/>
        <v>0</v>
      </c>
      <c r="AZ39" s="10">
        <f>SUM(Z39:AK39)</f>
        <v>0</v>
      </c>
      <c r="BA39" s="10">
        <v>0</v>
      </c>
      <c r="BB39" s="10">
        <f t="shared" si="1"/>
        <v>0</v>
      </c>
      <c r="BC39" s="10">
        <f t="shared" si="2"/>
        <v>0</v>
      </c>
      <c r="BD39" s="10">
        <f t="shared" si="3"/>
        <v>0</v>
      </c>
      <c r="BE39" s="10">
        <f t="shared" si="23"/>
        <v>0</v>
      </c>
      <c r="BF39" s="2" t="s">
        <v>119</v>
      </c>
      <c r="BG39" s="10">
        <f t="shared" si="4"/>
        <v>0</v>
      </c>
      <c r="BH39" s="36" t="s">
        <v>118</v>
      </c>
      <c r="BI39" s="39" t="str">
        <f t="shared" si="5"/>
        <v/>
      </c>
      <c r="BJ39" s="39" t="str">
        <f t="shared" si="13"/>
        <v/>
      </c>
      <c r="BK39" s="16">
        <f>SUM(AR39:AX39)</f>
        <v>0</v>
      </c>
      <c r="BL39" s="10">
        <f>SUM(AL39:AQ39)</f>
        <v>0</v>
      </c>
      <c r="BM39" s="12" t="str">
        <f t="shared" si="6"/>
        <v/>
      </c>
      <c r="BN39" s="12" t="str">
        <f t="shared" si="6"/>
        <v/>
      </c>
      <c r="BO39" s="9">
        <f t="shared" si="7"/>
        <v>0</v>
      </c>
      <c r="BP39" s="39" t="str">
        <f t="shared" si="8"/>
        <v/>
      </c>
      <c r="BQ39" s="147"/>
      <c r="BR39" s="9">
        <f t="shared" si="9"/>
        <v>0</v>
      </c>
      <c r="BS39" s="9">
        <f t="shared" si="10"/>
        <v>0</v>
      </c>
      <c r="BT39" s="9">
        <f t="shared" si="11"/>
        <v>0</v>
      </c>
      <c r="BU39" s="9" t="str">
        <f>IFERROR(_xlfn.XLOOKUP(D39,Sheet1!B:B,Sheet1!L:L),"")</f>
        <v/>
      </c>
      <c r="BV39" s="9" t="e">
        <f>_xlfn.XLOOKUP(BU39,Sheet1!S:S,Sheet1!T:T)</f>
        <v>#N/A</v>
      </c>
      <c r="BW39" s="9" t="e">
        <f>_xlfn.XLOOKUP(D39,Sheet1!B:B,Sheet1!M:M)</f>
        <v>#N/A</v>
      </c>
      <c r="BZ39" s="108">
        <f t="shared" si="14"/>
        <v>0</v>
      </c>
      <c r="CB39" s="12"/>
      <c r="CC39" s="12"/>
      <c r="CG39" s="1" t="str">
        <f>IF(BO39&lt;80,"Below 80",
IF(BO39&lt;=120,"80-120",
IF(BO39&lt;=200,"&gt; 120-200",
IF(BO39&lt;=300,"&gt;200-300",
IF(BO39&lt;=500,"&gt;300-500",
"&gt;500")))))</f>
        <v>Below 80</v>
      </c>
      <c r="CH39" s="1" t="str">
        <f>IFERROR(_xlfn.XLOOKUP(CG39,Scenario!M:M,Scenario!N:N),"")</f>
        <v/>
      </c>
      <c r="CI39" s="1" t="str">
        <f t="shared" si="12"/>
        <v>No</v>
      </c>
      <c r="CJ39" s="75">
        <v>0</v>
      </c>
    </row>
    <row r="40" spans="1:89" ht="27.75" hidden="1">
      <c r="A40" s="2">
        <v>39</v>
      </c>
      <c r="B40" s="2">
        <v>2023</v>
      </c>
      <c r="C40" s="1" t="str">
        <v>PBTMTR117</v>
      </c>
      <c r="D40" s="37" t="str">
        <v>0015g00001UBHafAAH</v>
      </c>
      <c r="E40" s="37" t="str">
        <v>HARI DAYA TRADERS</v>
      </c>
      <c r="F40" s="37" t="str">
        <v>HARYANA</v>
      </c>
      <c r="G40" s="37" t="str">
        <v>GURUGRAM</v>
      </c>
      <c r="H40" s="37" t="str">
        <v>Gurugram</v>
      </c>
      <c r="I40" s="37" t="str">
        <v>NIKUNJ UDYOG</v>
      </c>
      <c r="J40" s="37" t="str">
        <v>Shiv Shankar Sharma</v>
      </c>
      <c r="K40" s="37" t="str">
        <v>Shiv Shankar Sharma</v>
      </c>
      <c r="L40" s="37" t="str">
        <v>C12828</v>
      </c>
      <c r="M40" s="37" t="str">
        <v>North</v>
      </c>
      <c r="N40" s="2">
        <v>122003</v>
      </c>
      <c r="O40" s="2" t="str">
        <v>06ATNPG0870C1ZZ</v>
      </c>
      <c r="P40" s="2">
        <v>9971825952</v>
      </c>
      <c r="Q40" s="2" t="str">
        <v>Dec'23</v>
      </c>
      <c r="R40" s="2">
        <v>2024</v>
      </c>
      <c r="S40" s="1">
        <v>52</v>
      </c>
      <c r="T40" s="2">
        <v>300</v>
      </c>
      <c r="U40" s="12">
        <v>0</v>
      </c>
      <c r="V40" s="1" t="str">
        <v>Alien</v>
      </c>
      <c r="W40" s="13">
        <v>0</v>
      </c>
      <c r="X40" s="13">
        <v>17</v>
      </c>
      <c r="Y40" s="13">
        <v>23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>
        <v>9.35</v>
      </c>
      <c r="AF40" s="13">
        <v>10</v>
      </c>
      <c r="AG40" s="13">
        <v>0</v>
      </c>
      <c r="AH40" s="13">
        <v>0</v>
      </c>
      <c r="AI40" s="13">
        <v>0</v>
      </c>
      <c r="AJ40" s="13">
        <v>0</v>
      </c>
      <c r="AK40" s="13">
        <v>0</v>
      </c>
      <c r="AL40" s="13">
        <v>0</v>
      </c>
      <c r="AM40" s="13">
        <v>10</v>
      </c>
      <c r="AN40" s="13">
        <v>0</v>
      </c>
      <c r="AO40" s="13">
        <v>0</v>
      </c>
      <c r="AP40" s="13">
        <v>0</v>
      </c>
      <c r="AQ40" s="13">
        <v>0</v>
      </c>
      <c r="AR40" s="13">
        <v>0</v>
      </c>
      <c r="AS40" s="13">
        <v>0</v>
      </c>
      <c r="AT40" s="13">
        <v>0</v>
      </c>
      <c r="AU40" s="13">
        <v>0</v>
      </c>
      <c r="AV40" s="13">
        <v>0</v>
      </c>
      <c r="AW40" s="16">
        <f t="shared" si="0"/>
        <v>10</v>
      </c>
      <c r="AX40" s="16">
        <v>20</v>
      </c>
      <c r="AY40" s="10">
        <f t="shared" si="16"/>
        <v>30</v>
      </c>
      <c r="AZ40" s="10">
        <f>SUM(Z40:AK40)</f>
        <v>19.350000000000001</v>
      </c>
      <c r="BA40" s="10">
        <v>30</v>
      </c>
      <c r="BB40" s="10">
        <f t="shared" si="1"/>
        <v>20</v>
      </c>
      <c r="BC40" s="10">
        <f t="shared" si="2"/>
        <v>5</v>
      </c>
      <c r="BD40" s="10">
        <f t="shared" si="3"/>
        <v>10.649999999999999</v>
      </c>
      <c r="BE40" s="10">
        <f t="shared" si="23"/>
        <v>9.3500000000000014</v>
      </c>
      <c r="BF40" s="2" t="s">
        <v>119</v>
      </c>
      <c r="BG40" s="10">
        <f t="shared" si="4"/>
        <v>1.25</v>
      </c>
      <c r="BH40" s="36" t="s">
        <v>118</v>
      </c>
      <c r="BI40" s="39" t="str">
        <f t="shared" si="5"/>
        <v/>
      </c>
      <c r="BJ40" s="39" t="str">
        <f t="shared" si="13"/>
        <v/>
      </c>
      <c r="BK40" s="16">
        <f>SUM(AR40:AX40)</f>
        <v>30</v>
      </c>
      <c r="BL40" s="10">
        <f>SUM(AL40:AQ40)</f>
        <v>10</v>
      </c>
      <c r="BM40" s="12">
        <f t="shared" si="6"/>
        <v>1</v>
      </c>
      <c r="BN40" s="12">
        <f t="shared" si="6"/>
        <v>0.33333333333333331</v>
      </c>
      <c r="BO40" s="9">
        <f t="shared" si="7"/>
        <v>10</v>
      </c>
      <c r="BP40" s="39" t="str">
        <f t="shared" si="8"/>
        <v/>
      </c>
      <c r="BQ40" s="147" t="s">
        <v>143</v>
      </c>
      <c r="BR40" s="9">
        <f t="shared" si="9"/>
        <v>9.35</v>
      </c>
      <c r="BS40" s="9">
        <f t="shared" si="10"/>
        <v>10</v>
      </c>
      <c r="BT40" s="9">
        <f t="shared" si="11"/>
        <v>19.350000000000001</v>
      </c>
      <c r="BU40" s="9" t="str">
        <f>IFERROR(_xlfn.XLOOKUP(D40,Sheet1!B:B,Sheet1!L:L),"")</f>
        <v/>
      </c>
      <c r="BV40" s="9" t="e">
        <f>_xlfn.XLOOKUP(BU40,Sheet1!S:S,Sheet1!T:T)</f>
        <v>#N/A</v>
      </c>
      <c r="BW40" s="9" t="e">
        <f>_xlfn.XLOOKUP(D40,Sheet1!B:B,Sheet1!M:M)</f>
        <v>#N/A</v>
      </c>
      <c r="BZ40" s="108">
        <f t="shared" si="14"/>
        <v>20</v>
      </c>
      <c r="CB40" s="12">
        <f>AW40/AY40</f>
        <v>0.33333333333333331</v>
      </c>
      <c r="CC40" s="12">
        <f>AX40/AY40</f>
        <v>0.66666666666666663</v>
      </c>
      <c r="CG40" s="1" t="str">
        <f>IF(BO40&lt;80,"Below 80",
IF(BO40&lt;=120,"80-120",
IF(BO40&lt;=200,"&gt; 120-200",
IF(BO40&lt;=300,"&gt;200-300",
IF(BO40&lt;=500,"&gt;300-500",
"&gt;500")))))</f>
        <v>Below 80</v>
      </c>
      <c r="CH40" s="1" t="str">
        <f>IFERROR(_xlfn.XLOOKUP(CG40,Scenario!M:M,Scenario!N:N),"")</f>
        <v/>
      </c>
      <c r="CI40" s="1" t="str">
        <f t="shared" si="12"/>
        <v>Yes</v>
      </c>
      <c r="CJ40" s="75">
        <v>20</v>
      </c>
    </row>
    <row r="41" spans="1:89" hidden="1">
      <c r="A41" s="2">
        <v>40</v>
      </c>
      <c r="B41" s="2">
        <v>2023</v>
      </c>
      <c r="C41" s="1" t="str">
        <v>PBTMTR50</v>
      </c>
      <c r="D41" s="37" t="str">
        <v>001J100000RyDBkIAN</v>
      </c>
      <c r="E41" s="37" t="str">
        <v>BAHALGARH STEEL UDYOG</v>
      </c>
      <c r="F41" s="37" t="str">
        <v>HARYANA</v>
      </c>
      <c r="G41" s="37" t="str">
        <v>SONIPAT</v>
      </c>
      <c r="H41" s="37" t="str">
        <v>Sonipat</v>
      </c>
      <c r="I41" s="37" t="str">
        <v>JAI DURGA STEELS</v>
      </c>
      <c r="J41" s="37" t="str">
        <v>Sunny Bhutani</v>
      </c>
      <c r="K41" s="37" t="str">
        <v>Sunny Bhutani</v>
      </c>
      <c r="L41" s="37" t="str">
        <v>C12830</v>
      </c>
      <c r="M41" s="37" t="str">
        <v>North</v>
      </c>
      <c r="N41" s="2">
        <v>131021</v>
      </c>
      <c r="O41" s="2" t="str">
        <v>06AANFB3002A1ZA</v>
      </c>
      <c r="P41" s="2">
        <v>8930049709</v>
      </c>
      <c r="Q41" s="2" t="str">
        <v>Dec'23</v>
      </c>
      <c r="R41" s="2">
        <v>2024</v>
      </c>
      <c r="S41" s="1">
        <v>142</v>
      </c>
      <c r="T41" s="2">
        <v>200</v>
      </c>
      <c r="U41" s="12">
        <v>0.61173333333333324</v>
      </c>
      <c r="V41" s="1" t="str">
        <v>Star</v>
      </c>
      <c r="W41" s="13">
        <v>15</v>
      </c>
      <c r="X41" s="13">
        <v>16</v>
      </c>
      <c r="Y41" s="13">
        <v>18</v>
      </c>
      <c r="Z41" s="13">
        <v>0</v>
      </c>
      <c r="AA41" s="13">
        <v>0</v>
      </c>
      <c r="AB41" s="13">
        <v>0</v>
      </c>
      <c r="AC41" s="13">
        <v>0</v>
      </c>
      <c r="AD41" s="13">
        <v>0</v>
      </c>
      <c r="AE41" s="13">
        <v>0</v>
      </c>
      <c r="AF41" s="13">
        <v>0</v>
      </c>
      <c r="AG41" s="13">
        <v>0</v>
      </c>
      <c r="AH41" s="13">
        <v>51</v>
      </c>
      <c r="AI41" s="13">
        <v>50</v>
      </c>
      <c r="AJ41" s="13">
        <v>0</v>
      </c>
      <c r="AK41" s="13">
        <v>0</v>
      </c>
      <c r="AL41" s="13">
        <v>55</v>
      </c>
      <c r="AM41" s="13">
        <v>51</v>
      </c>
      <c r="AN41" s="13">
        <v>52</v>
      </c>
      <c r="AO41" s="13">
        <v>64</v>
      </c>
      <c r="AP41" s="13">
        <v>51</v>
      </c>
      <c r="AQ41" s="13">
        <v>50.14</v>
      </c>
      <c r="AR41" s="13">
        <v>0</v>
      </c>
      <c r="AS41" s="13">
        <v>42.31</v>
      </c>
      <c r="AT41" s="13">
        <v>42.01</v>
      </c>
      <c r="AU41" s="13">
        <v>0</v>
      </c>
      <c r="AV41" s="13">
        <v>325.02999999999997</v>
      </c>
      <c r="AW41" s="16">
        <f t="shared" si="0"/>
        <v>407.46</v>
      </c>
      <c r="AX41" s="16">
        <f>AW41*2</f>
        <v>814.92</v>
      </c>
      <c r="AY41" s="10">
        <f>AW41+AX41</f>
        <v>1222.3799999999999</v>
      </c>
      <c r="AZ41" s="10">
        <f>SUM(Z41:AK41)</f>
        <v>101</v>
      </c>
      <c r="BA41" s="10">
        <v>750</v>
      </c>
      <c r="BB41" s="10">
        <f t="shared" si="1"/>
        <v>342.54</v>
      </c>
      <c r="BC41" s="10">
        <f t="shared" si="2"/>
        <v>85.635000000000005</v>
      </c>
      <c r="BD41" s="10">
        <f t="shared" si="3"/>
        <v>1121.3799999999999</v>
      </c>
      <c r="BE41" s="10">
        <f t="shared" si="23"/>
        <v>-306.45999999999998</v>
      </c>
      <c r="BF41" s="2" t="s">
        <v>119</v>
      </c>
      <c r="BG41" s="10">
        <f t="shared" si="4"/>
        <v>45.681249999999999</v>
      </c>
      <c r="BH41" s="36" t="s">
        <v>118</v>
      </c>
      <c r="BI41" s="39" t="str">
        <f t="shared" si="5"/>
        <v>C</v>
      </c>
      <c r="BJ41" s="39" t="str">
        <f t="shared" si="13"/>
        <v>D</v>
      </c>
      <c r="BK41" s="16">
        <f>SUM(AR41:AX41)</f>
        <v>1631.73</v>
      </c>
      <c r="BL41" s="10">
        <f>SUM(AL41:AQ41)</f>
        <v>323.14</v>
      </c>
      <c r="BM41" s="12">
        <f t="shared" si="6"/>
        <v>1.3348794973739755</v>
      </c>
      <c r="BN41" s="12">
        <f t="shared" si="6"/>
        <v>0.26435314713918751</v>
      </c>
      <c r="BO41" s="9">
        <f t="shared" si="7"/>
        <v>365.45</v>
      </c>
      <c r="BP41" s="39" t="str">
        <f t="shared" si="8"/>
        <v>B</v>
      </c>
      <c r="BQ41" s="147"/>
      <c r="BR41" s="9">
        <f t="shared" si="9"/>
        <v>0</v>
      </c>
      <c r="BS41" s="9">
        <f t="shared" si="10"/>
        <v>101</v>
      </c>
      <c r="BT41" s="9">
        <f t="shared" si="11"/>
        <v>101</v>
      </c>
      <c r="BU41" s="9" t="str">
        <f>IFERROR(_xlfn.XLOOKUP(D41,Sheet1!B:B,Sheet1!L:L),"")</f>
        <v/>
      </c>
      <c r="BV41" s="9" t="e">
        <f>_xlfn.XLOOKUP(BU41,Sheet1!S:S,Sheet1!T:T)</f>
        <v>#N/A</v>
      </c>
      <c r="BW41" s="9" t="e">
        <f>_xlfn.XLOOKUP(D41,Sheet1!B:B,Sheet1!M:M)</f>
        <v>#N/A</v>
      </c>
      <c r="BX41" s="11" t="s">
        <v>123</v>
      </c>
      <c r="BZ41" s="108">
        <f t="shared" si="14"/>
        <v>814.91999999999985</v>
      </c>
      <c r="CB41" s="12">
        <f>AW41/AY41</f>
        <v>0.33333333333333337</v>
      </c>
      <c r="CC41" s="12">
        <f>AX41/AY41</f>
        <v>0.66666666666666674</v>
      </c>
      <c r="CG41" s="1" t="str">
        <f>IF(BO41&lt;80,"Below 80",
IF(BO41&lt;=120,"80-120",
IF(BO41&lt;=200,"&gt; 120-200",
IF(BO41&lt;=300,"&gt;200-300",
IF(BO41&lt;=500,"&gt;300-500",
"&gt;500")))))</f>
        <v>&gt;300-500</v>
      </c>
      <c r="CH41" s="1" t="str">
        <f>IFERROR(_xlfn.XLOOKUP(CG41,Scenario!M:M,Scenario!N:N),"")</f>
        <v>D</v>
      </c>
      <c r="CI41" s="1" t="b">
        <f t="shared" si="12"/>
        <v>0</v>
      </c>
      <c r="CJ41" s="75">
        <v>688.58999999999992</v>
      </c>
    </row>
    <row r="42" spans="1:89" hidden="1">
      <c r="A42" s="2">
        <v>41</v>
      </c>
      <c r="B42" s="2">
        <v>2023</v>
      </c>
      <c r="C42" s="1" t="str">
        <v>PBTMTR51</v>
      </c>
      <c r="D42" s="37" t="str">
        <v>0015g00001VBDlGAAX</v>
      </c>
      <c r="E42" s="37" t="str">
        <v>SHREE KRISHNA BUILDERS</v>
      </c>
      <c r="F42" s="37" t="str">
        <v>HARYANA</v>
      </c>
      <c r="G42" s="37" t="str">
        <v>ROHTAK</v>
      </c>
      <c r="H42" s="37" t="str">
        <v>Rohtak</v>
      </c>
      <c r="I42" s="37" t="str">
        <v>JAI DURGA STEELS</v>
      </c>
      <c r="J42" s="37" t="str">
        <v>Sunny Bhutani</v>
      </c>
      <c r="K42" s="37" t="str">
        <v>Sunny Bhutani</v>
      </c>
      <c r="L42" s="37" t="str">
        <v>C12830</v>
      </c>
      <c r="M42" s="37" t="str">
        <v>North</v>
      </c>
      <c r="N42" s="2">
        <v>124001</v>
      </c>
      <c r="O42" s="2" t="str">
        <v>06AMZPN4800C1Z0</v>
      </c>
      <c r="P42" s="2">
        <v>9992307868</v>
      </c>
      <c r="Q42" s="2" t="str">
        <v>Dec'23</v>
      </c>
      <c r="R42" s="2">
        <v>2024</v>
      </c>
      <c r="S42" s="1">
        <v>124</v>
      </c>
      <c r="T42" s="2">
        <v>90</v>
      </c>
      <c r="U42" s="12">
        <v>0</v>
      </c>
      <c r="V42" s="1" t="str">
        <v>Challenger</v>
      </c>
      <c r="W42" s="13">
        <v>36</v>
      </c>
      <c r="X42" s="13">
        <v>38</v>
      </c>
      <c r="Y42" s="13">
        <v>10</v>
      </c>
      <c r="Z42" s="13">
        <v>40</v>
      </c>
      <c r="AA42" s="13">
        <v>20</v>
      </c>
      <c r="AB42" s="13">
        <v>30</v>
      </c>
      <c r="AC42" s="13">
        <v>20</v>
      </c>
      <c r="AD42" s="13">
        <v>15</v>
      </c>
      <c r="AE42" s="13">
        <v>15</v>
      </c>
      <c r="AF42" s="13">
        <v>0</v>
      </c>
      <c r="AG42" s="13">
        <v>2</v>
      </c>
      <c r="AH42" s="13">
        <v>55</v>
      </c>
      <c r="AI42" s="13">
        <v>50</v>
      </c>
      <c r="AJ42" s="13">
        <v>185</v>
      </c>
      <c r="AK42" s="13">
        <v>70</v>
      </c>
      <c r="AL42" s="13">
        <v>0</v>
      </c>
      <c r="AM42" s="13">
        <v>0</v>
      </c>
      <c r="AN42" s="13">
        <v>0</v>
      </c>
      <c r="AO42" s="13">
        <v>0</v>
      </c>
      <c r="AP42" s="13">
        <v>0</v>
      </c>
      <c r="AQ42" s="13">
        <v>0</v>
      </c>
      <c r="AR42" s="13">
        <v>0</v>
      </c>
      <c r="AS42" s="13">
        <v>0</v>
      </c>
      <c r="AT42" s="13">
        <v>0</v>
      </c>
      <c r="AU42" s="13">
        <v>0</v>
      </c>
      <c r="AV42" s="13">
        <v>0</v>
      </c>
      <c r="AW42" s="16">
        <f t="shared" si="0"/>
        <v>0</v>
      </c>
      <c r="AX42" s="16">
        <v>0</v>
      </c>
      <c r="AY42" s="10">
        <f t="shared" si="16"/>
        <v>0</v>
      </c>
      <c r="AZ42" s="10">
        <f>SUM(Z42:AK42)</f>
        <v>502</v>
      </c>
      <c r="BA42" s="10">
        <v>0</v>
      </c>
      <c r="BB42" s="10">
        <f t="shared" si="1"/>
        <v>0</v>
      </c>
      <c r="BC42" s="10">
        <f t="shared" si="2"/>
        <v>0</v>
      </c>
      <c r="BD42" s="10">
        <f t="shared" si="3"/>
        <v>-502</v>
      </c>
      <c r="BE42" s="10">
        <f t="shared" si="23"/>
        <v>502</v>
      </c>
      <c r="BF42" s="2" t="s">
        <v>119</v>
      </c>
      <c r="BG42" s="10">
        <f t="shared" si="4"/>
        <v>0</v>
      </c>
      <c r="BH42" s="36" t="s">
        <v>118</v>
      </c>
      <c r="BI42" s="39" t="str">
        <f t="shared" si="5"/>
        <v/>
      </c>
      <c r="BJ42" s="39" t="str">
        <f t="shared" si="13"/>
        <v/>
      </c>
      <c r="BK42" s="16">
        <f>SUM(AR42:AX42)</f>
        <v>0</v>
      </c>
      <c r="BL42" s="10">
        <f>SUM(AL42:AQ42)</f>
        <v>0</v>
      </c>
      <c r="BM42" s="12" t="str">
        <f t="shared" si="6"/>
        <v/>
      </c>
      <c r="BN42" s="12" t="str">
        <f t="shared" si="6"/>
        <v/>
      </c>
      <c r="BO42" s="9">
        <f t="shared" si="7"/>
        <v>0</v>
      </c>
      <c r="BP42" s="39" t="str">
        <f t="shared" si="8"/>
        <v/>
      </c>
      <c r="BQ42" s="147"/>
      <c r="BR42" s="9">
        <f t="shared" si="9"/>
        <v>140</v>
      </c>
      <c r="BS42" s="9">
        <f t="shared" si="10"/>
        <v>362</v>
      </c>
      <c r="BT42" s="9">
        <f t="shared" si="11"/>
        <v>502</v>
      </c>
      <c r="BU42" s="9">
        <f>IFERROR(_xlfn.XLOOKUP(D42,Sheet1!B:B,Sheet1!L:L),"")</f>
        <v>0</v>
      </c>
      <c r="BV42" s="9" t="e">
        <f>_xlfn.XLOOKUP(BU42,Sheet1!S:S,Sheet1!T:T)</f>
        <v>#N/A</v>
      </c>
      <c r="BW42" s="9">
        <f>_xlfn.XLOOKUP(D42,Sheet1!B:B,Sheet1!M:M)</f>
        <v>0</v>
      </c>
      <c r="BZ42" s="108">
        <f t="shared" si="14"/>
        <v>0</v>
      </c>
      <c r="CB42" s="12"/>
      <c r="CC42" s="12"/>
      <c r="CG42" s="1" t="str">
        <f>IF(BO42&lt;80,"Below 80",
IF(BO42&lt;=120,"80-120",
IF(BO42&lt;=200,"&gt; 120-200",
IF(BO42&lt;=300,"&gt;200-300",
IF(BO42&lt;=500,"&gt;300-500",
"&gt;500")))))</f>
        <v>Below 80</v>
      </c>
      <c r="CH42" s="1" t="str">
        <f>IFERROR(_xlfn.XLOOKUP(CG42,Scenario!M:M,Scenario!N:N),"")</f>
        <v/>
      </c>
      <c r="CI42" s="1" t="str">
        <f t="shared" si="12"/>
        <v>No</v>
      </c>
      <c r="CJ42" s="75">
        <v>0</v>
      </c>
    </row>
    <row r="43" spans="1:89" hidden="1">
      <c r="A43" s="2">
        <v>42</v>
      </c>
      <c r="B43" s="2">
        <v>2023</v>
      </c>
      <c r="C43" s="1" t="str">
        <v>PBTMTR52</v>
      </c>
      <c r="D43" s="37" t="str">
        <v>0015g00001V9TgnAAF</v>
      </c>
      <c r="E43" s="37" t="str">
        <v>GUPTA STEELS</v>
      </c>
      <c r="F43" s="37" t="str">
        <v>HARYANA</v>
      </c>
      <c r="G43" s="37" t="str">
        <v>SONIPAT</v>
      </c>
      <c r="H43" s="37" t="str">
        <v>Sonipat</v>
      </c>
      <c r="I43" s="37" t="str">
        <v>JAI DURGA STEELS</v>
      </c>
      <c r="J43" s="37" t="str">
        <v>Sunny Bhutani</v>
      </c>
      <c r="K43" s="37" t="str">
        <v>Sunny Bhutani</v>
      </c>
      <c r="L43" s="37" t="str">
        <v>C12830</v>
      </c>
      <c r="M43" s="37" t="str">
        <v>North</v>
      </c>
      <c r="N43" s="2">
        <v>131001</v>
      </c>
      <c r="O43" s="2" t="str">
        <v>06AAOPG0184F1ZW</v>
      </c>
      <c r="P43" s="2">
        <v>9215541409</v>
      </c>
      <c r="Q43" s="2" t="str">
        <v>Dec'23</v>
      </c>
      <c r="R43" s="2">
        <v>2024</v>
      </c>
      <c r="S43" s="1">
        <v>101</v>
      </c>
      <c r="T43" s="2">
        <v>400</v>
      </c>
      <c r="U43" s="12">
        <v>0</v>
      </c>
      <c r="V43" s="1" t="str">
        <v>Alien</v>
      </c>
      <c r="W43" s="13">
        <v>15</v>
      </c>
      <c r="X43" s="13">
        <v>16</v>
      </c>
      <c r="Y43" s="13">
        <v>30</v>
      </c>
      <c r="Z43" s="13">
        <v>0</v>
      </c>
      <c r="AA43" s="13">
        <v>0</v>
      </c>
      <c r="AB43" s="13">
        <v>0</v>
      </c>
      <c r="AC43" s="13">
        <v>0</v>
      </c>
      <c r="AD43" s="13">
        <v>0</v>
      </c>
      <c r="AE43" s="13">
        <v>0</v>
      </c>
      <c r="AF43" s="13">
        <v>0</v>
      </c>
      <c r="AG43" s="13">
        <v>0</v>
      </c>
      <c r="AH43" s="13">
        <v>0</v>
      </c>
      <c r="AI43" s="13">
        <v>0</v>
      </c>
      <c r="AJ43" s="13">
        <v>0</v>
      </c>
      <c r="AK43" s="13">
        <v>0</v>
      </c>
      <c r="AL43" s="13">
        <v>0</v>
      </c>
      <c r="AM43" s="13">
        <v>0</v>
      </c>
      <c r="AN43" s="13">
        <v>0</v>
      </c>
      <c r="AO43" s="13">
        <v>0</v>
      </c>
      <c r="AP43" s="13">
        <v>0</v>
      </c>
      <c r="AQ43" s="13">
        <v>0</v>
      </c>
      <c r="AR43" s="13">
        <v>0</v>
      </c>
      <c r="AS43" s="13">
        <v>0</v>
      </c>
      <c r="AT43" s="13">
        <v>0</v>
      </c>
      <c r="AU43" s="13">
        <v>0</v>
      </c>
      <c r="AV43" s="13">
        <v>0</v>
      </c>
      <c r="AW43" s="16">
        <f t="shared" si="0"/>
        <v>0</v>
      </c>
      <c r="AX43" s="16">
        <v>0</v>
      </c>
      <c r="AY43" s="10">
        <f t="shared" si="16"/>
        <v>0</v>
      </c>
      <c r="AZ43" s="10">
        <f>SUM(Z43:AK43)</f>
        <v>0</v>
      </c>
      <c r="BA43" s="10">
        <v>0</v>
      </c>
      <c r="BB43" s="10">
        <f t="shared" si="1"/>
        <v>0</v>
      </c>
      <c r="BC43" s="10">
        <f t="shared" si="2"/>
        <v>0</v>
      </c>
      <c r="BD43" s="10">
        <f t="shared" si="3"/>
        <v>0</v>
      </c>
      <c r="BE43" s="10">
        <f t="shared" si="23"/>
        <v>0</v>
      </c>
      <c r="BF43" s="2" t="s">
        <v>119</v>
      </c>
      <c r="BG43" s="10">
        <f t="shared" si="4"/>
        <v>0</v>
      </c>
      <c r="BH43" s="36" t="s">
        <v>118</v>
      </c>
      <c r="BI43" s="39" t="str">
        <f t="shared" si="5"/>
        <v/>
      </c>
      <c r="BJ43" s="39" t="str">
        <f t="shared" si="13"/>
        <v/>
      </c>
      <c r="BK43" s="16">
        <f>SUM(AR43:AX43)</f>
        <v>0</v>
      </c>
      <c r="BL43" s="10">
        <f>SUM(AL43:AQ43)</f>
        <v>0</v>
      </c>
      <c r="BM43" s="12" t="str">
        <f t="shared" si="6"/>
        <v/>
      </c>
      <c r="BN43" s="12" t="str">
        <f t="shared" si="6"/>
        <v/>
      </c>
      <c r="BO43" s="9">
        <f t="shared" si="7"/>
        <v>0</v>
      </c>
      <c r="BP43" s="39" t="str">
        <f t="shared" si="8"/>
        <v/>
      </c>
      <c r="BQ43" s="147"/>
      <c r="BR43" s="9">
        <f t="shared" si="9"/>
        <v>0</v>
      </c>
      <c r="BS43" s="9">
        <f t="shared" si="10"/>
        <v>0</v>
      </c>
      <c r="BT43" s="9">
        <f t="shared" si="11"/>
        <v>0</v>
      </c>
      <c r="BU43" s="9" t="str">
        <f>IFERROR(_xlfn.XLOOKUP(D43,Sheet1!B:B,Sheet1!L:L),"")</f>
        <v/>
      </c>
      <c r="BV43" s="9" t="e">
        <f>_xlfn.XLOOKUP(BU43,Sheet1!S:S,Sheet1!T:T)</f>
        <v>#N/A</v>
      </c>
      <c r="BW43" s="9" t="e">
        <f>_xlfn.XLOOKUP(D43,Sheet1!B:B,Sheet1!M:M)</f>
        <v>#N/A</v>
      </c>
      <c r="BZ43" s="108">
        <f t="shared" si="14"/>
        <v>0</v>
      </c>
      <c r="CB43" s="12"/>
      <c r="CC43" s="12"/>
      <c r="CG43" s="1" t="str">
        <f>IF(BO43&lt;80,"Below 80",
IF(BO43&lt;=120,"80-120",
IF(BO43&lt;=200,"&gt; 120-200",
IF(BO43&lt;=300,"&gt;200-300",
IF(BO43&lt;=500,"&gt;300-500",
"&gt;500")))))</f>
        <v>Below 80</v>
      </c>
      <c r="CH43" s="1" t="str">
        <f>IFERROR(_xlfn.XLOOKUP(CG43,Scenario!M:M,Scenario!N:N),"")</f>
        <v/>
      </c>
      <c r="CI43" s="1" t="str">
        <f t="shared" si="12"/>
        <v>No</v>
      </c>
      <c r="CJ43" s="75">
        <v>0</v>
      </c>
    </row>
    <row r="44" spans="1:89" hidden="1">
      <c r="A44" s="2">
        <v>43</v>
      </c>
      <c r="B44" s="2">
        <v>2023</v>
      </c>
      <c r="C44" s="1" t="str">
        <v>PBTMTR53</v>
      </c>
      <c r="D44" s="37" t="str">
        <v>0015g00001Xaxe2AAB</v>
      </c>
      <c r="E44" s="37" t="str">
        <v>MAA BHAWANI STEELS</v>
      </c>
      <c r="F44" s="37" t="str">
        <v>HARYANA</v>
      </c>
      <c r="G44" s="37" t="str">
        <v>PANIPAT</v>
      </c>
      <c r="H44" s="37" t="str">
        <v>Panipat</v>
      </c>
      <c r="I44" s="37" t="str">
        <v>JAI DURGA STEELS</v>
      </c>
      <c r="J44" s="37" t="str">
        <v>Sunny Bhutani</v>
      </c>
      <c r="K44" s="37" t="str">
        <v>Sunny Bhutani</v>
      </c>
      <c r="L44" s="37" t="str">
        <v>C12830</v>
      </c>
      <c r="M44" s="37" t="str">
        <v>North</v>
      </c>
      <c r="N44" s="2">
        <v>132103</v>
      </c>
      <c r="O44" s="2" t="str">
        <v>06AFEPD3322H1Z1</v>
      </c>
      <c r="P44" s="2">
        <v>9896327600</v>
      </c>
      <c r="Q44" s="2" t="str">
        <v>Dec'23</v>
      </c>
      <c r="R44" s="2">
        <v>2024</v>
      </c>
      <c r="S44" s="1">
        <v>113</v>
      </c>
      <c r="T44" s="2">
        <v>165</v>
      </c>
      <c r="U44" s="12">
        <v>0</v>
      </c>
      <c r="V44" s="1" t="str">
        <v>Challenger</v>
      </c>
      <c r="W44" s="13">
        <v>20</v>
      </c>
      <c r="X44" s="13">
        <v>25</v>
      </c>
      <c r="Y44" s="13">
        <v>28</v>
      </c>
      <c r="Z44" s="13">
        <v>0</v>
      </c>
      <c r="AA44" s="13">
        <v>0</v>
      </c>
      <c r="AB44" s="13">
        <v>0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13">
        <v>0</v>
      </c>
      <c r="AK44" s="13">
        <v>0</v>
      </c>
      <c r="AL44" s="13">
        <v>0</v>
      </c>
      <c r="AM44" s="13">
        <v>0</v>
      </c>
      <c r="AN44" s="13">
        <v>0</v>
      </c>
      <c r="AO44" s="13">
        <v>0</v>
      </c>
      <c r="AP44" s="13">
        <v>0</v>
      </c>
      <c r="AQ44" s="13">
        <v>0</v>
      </c>
      <c r="AR44" s="13">
        <v>0</v>
      </c>
      <c r="AS44" s="13">
        <v>0</v>
      </c>
      <c r="AT44" s="13">
        <v>0</v>
      </c>
      <c r="AU44" s="13">
        <v>0</v>
      </c>
      <c r="AV44" s="13">
        <v>0</v>
      </c>
      <c r="AW44" s="16">
        <f t="shared" si="0"/>
        <v>0</v>
      </c>
      <c r="AX44" s="16">
        <v>0</v>
      </c>
      <c r="AY44" s="10">
        <f t="shared" si="16"/>
        <v>0</v>
      </c>
      <c r="AZ44" s="10">
        <f>SUM(Z44:AK44)</f>
        <v>0</v>
      </c>
      <c r="BA44" s="10">
        <v>0</v>
      </c>
      <c r="BB44" s="10">
        <f t="shared" si="1"/>
        <v>0</v>
      </c>
      <c r="BC44" s="10">
        <f t="shared" si="2"/>
        <v>0</v>
      </c>
      <c r="BD44" s="10">
        <f t="shared" si="3"/>
        <v>0</v>
      </c>
      <c r="BE44" s="10">
        <f t="shared" si="23"/>
        <v>0</v>
      </c>
      <c r="BF44" s="2" t="s">
        <v>119</v>
      </c>
      <c r="BG44" s="10">
        <f t="shared" si="4"/>
        <v>0</v>
      </c>
      <c r="BH44" s="36" t="s">
        <v>118</v>
      </c>
      <c r="BI44" s="39" t="str">
        <f t="shared" si="5"/>
        <v/>
      </c>
      <c r="BJ44" s="39" t="str">
        <f t="shared" si="13"/>
        <v/>
      </c>
      <c r="BK44" s="16">
        <f>SUM(AR44:AX44)</f>
        <v>0</v>
      </c>
      <c r="BL44" s="10">
        <f>SUM(AL44:AQ44)</f>
        <v>0</v>
      </c>
      <c r="BM44" s="12" t="str">
        <f t="shared" si="6"/>
        <v/>
      </c>
      <c r="BN44" s="12" t="str">
        <f t="shared" si="6"/>
        <v/>
      </c>
      <c r="BO44" s="9">
        <f t="shared" si="7"/>
        <v>0</v>
      </c>
      <c r="BP44" s="39" t="str">
        <f t="shared" si="8"/>
        <v/>
      </c>
      <c r="BQ44" s="147"/>
      <c r="BR44" s="9">
        <f t="shared" si="9"/>
        <v>0</v>
      </c>
      <c r="BS44" s="9">
        <f t="shared" si="10"/>
        <v>0</v>
      </c>
      <c r="BT44" s="9">
        <f t="shared" si="11"/>
        <v>0</v>
      </c>
      <c r="BU44" s="9" t="str">
        <f>IFERROR(_xlfn.XLOOKUP(D44,Sheet1!B:B,Sheet1!L:L),"")</f>
        <v/>
      </c>
      <c r="BV44" s="9" t="e">
        <f>_xlfn.XLOOKUP(BU44,Sheet1!S:S,Sheet1!T:T)</f>
        <v>#N/A</v>
      </c>
      <c r="BW44" s="9" t="e">
        <f>_xlfn.XLOOKUP(D44,Sheet1!B:B,Sheet1!M:M)</f>
        <v>#N/A</v>
      </c>
      <c r="BZ44" s="108">
        <f t="shared" si="14"/>
        <v>0</v>
      </c>
      <c r="CB44" s="12"/>
      <c r="CC44" s="12"/>
      <c r="CG44" s="1" t="str">
        <f>IF(BO44&lt;80,"Below 80",
IF(BO44&lt;=120,"80-120",
IF(BO44&lt;=200,"&gt; 120-200",
IF(BO44&lt;=300,"&gt;200-300",
IF(BO44&lt;=500,"&gt;300-500",
"&gt;500")))))</f>
        <v>Below 80</v>
      </c>
      <c r="CH44" s="1" t="str">
        <f>IFERROR(_xlfn.XLOOKUP(CG44,Scenario!M:M,Scenario!N:N),"")</f>
        <v/>
      </c>
      <c r="CI44" s="1" t="str">
        <f t="shared" si="12"/>
        <v>No</v>
      </c>
      <c r="CJ44" s="75">
        <v>0</v>
      </c>
    </row>
    <row r="45" spans="1:89" hidden="1">
      <c r="A45" s="2">
        <v>44</v>
      </c>
      <c r="B45" s="2">
        <v>2023</v>
      </c>
      <c r="C45" s="1" t="str">
        <v>PBTMTR54</v>
      </c>
      <c r="D45" s="37" t="str">
        <v>0015g00001V9Ti1AAF</v>
      </c>
      <c r="E45" s="37" t="str">
        <v>HARYANA IRON STORE</v>
      </c>
      <c r="F45" s="37" t="str">
        <v>HARYANA</v>
      </c>
      <c r="G45" s="37" t="str">
        <v>ROHTAK</v>
      </c>
      <c r="H45" s="37" t="str">
        <v>Meham</v>
      </c>
      <c r="I45" s="37" t="str">
        <v>JAI DURGA STEELS</v>
      </c>
      <c r="J45" s="37" t="str">
        <v>Sunny Bhutani</v>
      </c>
      <c r="K45" s="37" t="str">
        <v>Sunny Bhutani</v>
      </c>
      <c r="L45" s="37" t="str">
        <v>C12830</v>
      </c>
      <c r="M45" s="37" t="str">
        <v>North</v>
      </c>
      <c r="N45" s="2">
        <v>124112</v>
      </c>
      <c r="O45" s="2" t="str">
        <v>06AJBPK8502D1ZO</v>
      </c>
      <c r="P45" s="2">
        <v>9416285792</v>
      </c>
      <c r="Q45" s="2" t="str">
        <v>Dec'23</v>
      </c>
      <c r="R45" s="2">
        <v>2024</v>
      </c>
      <c r="S45" s="1">
        <v>111</v>
      </c>
      <c r="T45" s="2">
        <v>50</v>
      </c>
      <c r="U45" s="12">
        <v>0</v>
      </c>
      <c r="V45" s="1" t="str">
        <v>Minor</v>
      </c>
      <c r="W45" s="13">
        <v>20</v>
      </c>
      <c r="X45" s="13">
        <v>25</v>
      </c>
      <c r="Y45" s="13">
        <v>26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0</v>
      </c>
      <c r="AF45" s="13">
        <v>0</v>
      </c>
      <c r="AG45" s="13">
        <v>0</v>
      </c>
      <c r="AH45" s="13">
        <v>0</v>
      </c>
      <c r="AI45" s="13">
        <v>0</v>
      </c>
      <c r="AJ45" s="13">
        <v>0</v>
      </c>
      <c r="AK45" s="13">
        <v>0</v>
      </c>
      <c r="AL45" s="13">
        <v>0</v>
      </c>
      <c r="AM45" s="13">
        <v>0</v>
      </c>
      <c r="AN45" s="13">
        <v>0</v>
      </c>
      <c r="AO45" s="13">
        <v>0</v>
      </c>
      <c r="AP45" s="13">
        <v>0</v>
      </c>
      <c r="AQ45" s="13">
        <v>0</v>
      </c>
      <c r="AR45" s="13">
        <v>0</v>
      </c>
      <c r="AS45" s="13">
        <v>0</v>
      </c>
      <c r="AT45" s="13">
        <v>0</v>
      </c>
      <c r="AU45" s="13">
        <v>0</v>
      </c>
      <c r="AV45" s="13">
        <v>0</v>
      </c>
      <c r="AW45" s="16">
        <f t="shared" si="0"/>
        <v>0</v>
      </c>
      <c r="AX45" s="16">
        <v>0</v>
      </c>
      <c r="AY45" s="10">
        <f t="shared" si="16"/>
        <v>0</v>
      </c>
      <c r="AZ45" s="10">
        <f>SUM(Z45:AK45)</f>
        <v>0</v>
      </c>
      <c r="BA45" s="10">
        <v>0</v>
      </c>
      <c r="BB45" s="10">
        <f t="shared" si="1"/>
        <v>0</v>
      </c>
      <c r="BC45" s="10">
        <f t="shared" si="2"/>
        <v>0</v>
      </c>
      <c r="BD45" s="10">
        <f t="shared" si="3"/>
        <v>0</v>
      </c>
      <c r="BE45" s="10">
        <f t="shared" si="23"/>
        <v>0</v>
      </c>
      <c r="BF45" s="2" t="s">
        <v>119</v>
      </c>
      <c r="BG45" s="10">
        <f t="shared" si="4"/>
        <v>0</v>
      </c>
      <c r="BH45" s="36" t="s">
        <v>118</v>
      </c>
      <c r="BI45" s="39" t="str">
        <f t="shared" si="5"/>
        <v/>
      </c>
      <c r="BJ45" s="39" t="str">
        <f t="shared" si="13"/>
        <v/>
      </c>
      <c r="BK45" s="16">
        <f>SUM(AR45:AX45)</f>
        <v>0</v>
      </c>
      <c r="BL45" s="10">
        <f>SUM(AL45:AQ45)</f>
        <v>0</v>
      </c>
      <c r="BM45" s="12" t="str">
        <f t="shared" si="6"/>
        <v/>
      </c>
      <c r="BN45" s="12" t="str">
        <f t="shared" si="6"/>
        <v/>
      </c>
      <c r="BO45" s="9">
        <f t="shared" si="7"/>
        <v>0</v>
      </c>
      <c r="BP45" s="39" t="str">
        <f t="shared" si="8"/>
        <v/>
      </c>
      <c r="BQ45" s="147"/>
      <c r="BR45" s="9">
        <f t="shared" si="9"/>
        <v>0</v>
      </c>
      <c r="BS45" s="9">
        <f t="shared" si="10"/>
        <v>0</v>
      </c>
      <c r="BT45" s="9">
        <f t="shared" si="11"/>
        <v>0</v>
      </c>
      <c r="BU45" s="9" t="str">
        <f>IFERROR(_xlfn.XLOOKUP(D45,Sheet1!B:B,Sheet1!L:L),"")</f>
        <v/>
      </c>
      <c r="BV45" s="9" t="e">
        <f>_xlfn.XLOOKUP(BU45,Sheet1!S:S,Sheet1!T:T)</f>
        <v>#N/A</v>
      </c>
      <c r="BW45" s="9" t="e">
        <f>_xlfn.XLOOKUP(D45,Sheet1!B:B,Sheet1!M:M)</f>
        <v>#N/A</v>
      </c>
      <c r="BZ45" s="108">
        <f t="shared" si="14"/>
        <v>0</v>
      </c>
      <c r="CB45" s="12"/>
      <c r="CC45" s="12"/>
      <c r="CG45" s="1" t="str">
        <f>IF(BO45&lt;80,"Below 80",
IF(BO45&lt;=120,"80-120",
IF(BO45&lt;=200,"&gt; 120-200",
IF(BO45&lt;=300,"&gt;200-300",
IF(BO45&lt;=500,"&gt;300-500",
"&gt;500")))))</f>
        <v>Below 80</v>
      </c>
      <c r="CH45" s="1" t="str">
        <f>IFERROR(_xlfn.XLOOKUP(CG45,Scenario!M:M,Scenario!N:N),"")</f>
        <v/>
      </c>
      <c r="CI45" s="1" t="str">
        <f t="shared" si="12"/>
        <v>No</v>
      </c>
      <c r="CJ45" s="75">
        <v>0</v>
      </c>
    </row>
    <row r="46" spans="1:89" hidden="1">
      <c r="A46" s="2">
        <v>45</v>
      </c>
      <c r="B46" s="2">
        <v>2023</v>
      </c>
      <c r="C46" s="1" t="str">
        <v>PBTMTR55</v>
      </c>
      <c r="D46" s="37" t="str">
        <v>0015g00001cajQSAAY</v>
      </c>
      <c r="E46" s="37" t="str">
        <v>SHREE BALAJI IRON STORE</v>
      </c>
      <c r="F46" s="37" t="str">
        <v>HARYANA</v>
      </c>
      <c r="G46" s="37" t="str">
        <v>JHAJJAR</v>
      </c>
      <c r="H46" s="37" t="str">
        <v>Jhajjar</v>
      </c>
      <c r="I46" s="37" t="str">
        <v>JAI DURGA STEELS</v>
      </c>
      <c r="J46" s="37" t="str">
        <v>Sunny Bhutani</v>
      </c>
      <c r="K46" s="37" t="str">
        <v>Sunny Bhutani</v>
      </c>
      <c r="L46" s="37" t="str">
        <v>C12830</v>
      </c>
      <c r="M46" s="37" t="str">
        <v>North</v>
      </c>
      <c r="N46" s="2">
        <v>124103</v>
      </c>
      <c r="O46" s="2" t="str">
        <v>06AADHP2192M1ZW</v>
      </c>
      <c r="P46" s="2">
        <v>9992021299</v>
      </c>
      <c r="Q46" s="2" t="str">
        <v>Dec'23</v>
      </c>
      <c r="R46" s="2">
        <v>2024</v>
      </c>
      <c r="S46" s="1">
        <v>222</v>
      </c>
      <c r="T46" s="2">
        <v>120</v>
      </c>
      <c r="U46" s="12">
        <v>0.46402777777777782</v>
      </c>
      <c r="V46" s="1" t="str">
        <v>Star</v>
      </c>
      <c r="W46" s="13">
        <v>30</v>
      </c>
      <c r="X46" s="13">
        <v>35</v>
      </c>
      <c r="Y46" s="13">
        <v>117</v>
      </c>
      <c r="Z46" s="13">
        <v>32</v>
      </c>
      <c r="AA46" s="13">
        <v>38</v>
      </c>
      <c r="AB46" s="13">
        <v>26</v>
      </c>
      <c r="AC46" s="13">
        <v>50</v>
      </c>
      <c r="AD46" s="13">
        <v>15</v>
      </c>
      <c r="AE46" s="13">
        <v>74</v>
      </c>
      <c r="AF46" s="13">
        <v>12</v>
      </c>
      <c r="AG46" s="13">
        <v>50</v>
      </c>
      <c r="AH46" s="13">
        <v>52</v>
      </c>
      <c r="AI46" s="13">
        <v>60</v>
      </c>
      <c r="AJ46" s="13">
        <v>50</v>
      </c>
      <c r="AK46" s="13">
        <v>51</v>
      </c>
      <c r="AL46" s="13">
        <v>51</v>
      </c>
      <c r="AM46" s="13">
        <v>53</v>
      </c>
      <c r="AN46" s="13">
        <v>51</v>
      </c>
      <c r="AO46" s="13">
        <v>121</v>
      </c>
      <c r="AP46" s="13">
        <v>78.239999999999995</v>
      </c>
      <c r="AQ46" s="13">
        <v>50.17</v>
      </c>
      <c r="AR46" s="13">
        <v>24.62</v>
      </c>
      <c r="AS46" s="13">
        <v>140.66</v>
      </c>
      <c r="AT46" s="13">
        <v>0</v>
      </c>
      <c r="AU46" s="13">
        <v>129</v>
      </c>
      <c r="AV46" s="13">
        <v>38.049999999999997</v>
      </c>
      <c r="AW46" s="16">
        <f t="shared" si="0"/>
        <v>698.69</v>
      </c>
      <c r="AX46" s="16">
        <v>821.97</v>
      </c>
      <c r="AY46" s="107">
        <v>1251</v>
      </c>
      <c r="AZ46" s="10">
        <f>SUM(Z46:AK46)</f>
        <v>510</v>
      </c>
      <c r="BA46" s="10">
        <v>750</v>
      </c>
      <c r="BB46" s="10">
        <f t="shared" si="1"/>
        <v>51.309999999999945</v>
      </c>
      <c r="BC46" s="10">
        <f t="shared" si="2"/>
        <v>12.827499999999986</v>
      </c>
      <c r="BD46" s="10">
        <f t="shared" si="3"/>
        <v>741</v>
      </c>
      <c r="BE46" s="10">
        <f t="shared" ref="BE46:BE52" si="24">AZ46-AW46</f>
        <v>-188.69000000000005</v>
      </c>
      <c r="BF46" s="2" t="s">
        <v>119</v>
      </c>
      <c r="BG46" s="10">
        <f t="shared" si="4"/>
        <v>71.211250000000007</v>
      </c>
      <c r="BH46" s="36" t="s">
        <v>118</v>
      </c>
      <c r="BI46" s="39" t="str">
        <f t="shared" si="5"/>
        <v>C</v>
      </c>
      <c r="BJ46" s="39" t="str">
        <f t="shared" si="13"/>
        <v>E</v>
      </c>
      <c r="BK46" s="16">
        <f>SUM(AR46:AX46)</f>
        <v>1852.99</v>
      </c>
      <c r="BL46" s="10">
        <f>SUM(AL46:AQ46)</f>
        <v>404.41</v>
      </c>
      <c r="BM46" s="12">
        <f t="shared" si="6"/>
        <v>1.4812070343725019</v>
      </c>
      <c r="BN46" s="12">
        <f t="shared" si="6"/>
        <v>0.32326938449240611</v>
      </c>
      <c r="BO46" s="9">
        <f t="shared" si="7"/>
        <v>569.69000000000005</v>
      </c>
      <c r="BP46" s="39" t="str">
        <f t="shared" si="8"/>
        <v>C</v>
      </c>
      <c r="BQ46" s="147" t="s">
        <v>144</v>
      </c>
      <c r="BR46" s="9">
        <f t="shared" si="9"/>
        <v>235</v>
      </c>
      <c r="BS46" s="9">
        <f t="shared" si="10"/>
        <v>275</v>
      </c>
      <c r="BT46" s="9">
        <f t="shared" si="11"/>
        <v>510</v>
      </c>
      <c r="BU46" s="105" t="s">
        <v>145</v>
      </c>
      <c r="BV46" s="9" t="str">
        <f>_xlfn.XLOOKUP(BU46,Sheet1!S:S,Sheet1!T:T)</f>
        <v>E</v>
      </c>
      <c r="BW46" s="9" t="e">
        <f>_xlfn.XLOOKUP(D46,Sheet1!B:B,Sheet1!M:M)</f>
        <v>#N/A</v>
      </c>
      <c r="BX46" s="1" t="s">
        <v>129</v>
      </c>
      <c r="BY46" s="1">
        <v>1251</v>
      </c>
      <c r="BZ46" s="108">
        <f t="shared" si="14"/>
        <v>552.30999999999995</v>
      </c>
      <c r="CB46" s="12">
        <f>AW46/AY46</f>
        <v>0.55850519584332536</v>
      </c>
      <c r="CC46" s="12">
        <f>AX46/AY46</f>
        <v>0.65705035971223025</v>
      </c>
      <c r="CD46" s="75">
        <f>AW46*1</f>
        <v>698.69</v>
      </c>
      <c r="CF46" s="75">
        <f>CD46+AW46</f>
        <v>1397.38</v>
      </c>
      <c r="CG46" s="1" t="str">
        <f>IF(BO46&lt;80,"Below 80",
IF(BO46&lt;=120,"80-120",
IF(BO46&lt;=200,"&gt; 120-200",
IF(BO46&lt;=300,"&gt;200-300",
IF(BO46&lt;=500,"&gt;300-500",
"&gt;500")))))</f>
        <v>&gt;500</v>
      </c>
      <c r="CH46" s="1" t="str">
        <f>IFERROR(_xlfn.XLOOKUP(CG46,Scenario!M:M,Scenario!N:N),"")</f>
        <v>E</v>
      </c>
      <c r="CI46" s="1" t="b">
        <f t="shared" si="12"/>
        <v>0</v>
      </c>
      <c r="CJ46" s="75">
        <v>681.31000000000006</v>
      </c>
    </row>
    <row r="47" spans="1:89" hidden="1">
      <c r="A47" s="2">
        <v>46</v>
      </c>
      <c r="B47" s="2">
        <v>2023</v>
      </c>
      <c r="C47" s="1" t="str">
        <v>PBTMTR56</v>
      </c>
      <c r="D47" s="37" t="str">
        <v>0015g00001guqY4AAI</v>
      </c>
      <c r="E47" s="37" t="str">
        <v>SOHAN TRADING CO.</v>
      </c>
      <c r="F47" s="37" t="str">
        <v>HARYANA</v>
      </c>
      <c r="G47" s="37" t="str">
        <v>SONIPAT</v>
      </c>
      <c r="H47" s="37" t="str">
        <v>Gohana</v>
      </c>
      <c r="I47" s="37" t="str">
        <v>JAI DURGA STEELS</v>
      </c>
      <c r="J47" s="37" t="str">
        <v>Sunny Bhutani</v>
      </c>
      <c r="K47" s="37" t="str">
        <v>Sunny Bhutani</v>
      </c>
      <c r="L47" s="37" t="str">
        <v>C12830</v>
      </c>
      <c r="M47" s="37" t="str">
        <v>North</v>
      </c>
      <c r="N47" s="2">
        <v>131301</v>
      </c>
      <c r="O47" s="2" t="str">
        <v>06AGGPK9893B1Z6</v>
      </c>
      <c r="P47" s="2">
        <v>8168108460</v>
      </c>
      <c r="Q47" s="2" t="str">
        <v>Dec'23</v>
      </c>
      <c r="R47" s="2">
        <v>2024</v>
      </c>
      <c r="S47" s="1">
        <v>180</v>
      </c>
      <c r="T47" s="2">
        <v>100</v>
      </c>
      <c r="U47" s="12">
        <v>1.1031666666666669</v>
      </c>
      <c r="V47" s="1" t="str">
        <v>Star</v>
      </c>
      <c r="W47" s="13">
        <v>71</v>
      </c>
      <c r="X47" s="13">
        <v>10</v>
      </c>
      <c r="Y47" s="13">
        <v>12</v>
      </c>
      <c r="Z47" s="13">
        <v>36</v>
      </c>
      <c r="AA47" s="13">
        <v>18</v>
      </c>
      <c r="AB47" s="13">
        <v>72</v>
      </c>
      <c r="AC47" s="13">
        <v>0</v>
      </c>
      <c r="AD47" s="13">
        <v>35</v>
      </c>
      <c r="AE47" s="13">
        <v>0</v>
      </c>
      <c r="AF47" s="13">
        <v>0</v>
      </c>
      <c r="AG47" s="13">
        <v>50</v>
      </c>
      <c r="AH47" s="13">
        <v>60</v>
      </c>
      <c r="AI47" s="13">
        <v>80</v>
      </c>
      <c r="AJ47" s="13">
        <v>100</v>
      </c>
      <c r="AK47" s="13">
        <v>51</v>
      </c>
      <c r="AL47" s="13">
        <v>0</v>
      </c>
      <c r="AM47" s="13">
        <v>0</v>
      </c>
      <c r="AN47" s="13">
        <v>0</v>
      </c>
      <c r="AO47" s="13">
        <v>99</v>
      </c>
      <c r="AP47" s="13">
        <v>89.86</v>
      </c>
      <c r="AQ47" s="13">
        <v>53.36</v>
      </c>
      <c r="AR47" s="13">
        <v>58.6</v>
      </c>
      <c r="AS47" s="13">
        <v>85.36</v>
      </c>
      <c r="AT47" s="13">
        <v>131.80000000000001</v>
      </c>
      <c r="AU47" s="13">
        <v>117</v>
      </c>
      <c r="AV47" s="13">
        <v>82.15</v>
      </c>
      <c r="AW47" s="16">
        <f t="shared" si="0"/>
        <v>634.98</v>
      </c>
      <c r="AX47" s="16">
        <v>200.17999999999995</v>
      </c>
      <c r="AY47" s="107">
        <v>501</v>
      </c>
      <c r="AZ47" s="10">
        <f>SUM(Z47:AK47)</f>
        <v>502</v>
      </c>
      <c r="BA47" s="10">
        <v>550</v>
      </c>
      <c r="BB47" s="10">
        <f t="shared" si="1"/>
        <v>-84.980000000000018</v>
      </c>
      <c r="BC47" s="10">
        <f t="shared" si="2"/>
        <v>-21.245000000000005</v>
      </c>
      <c r="BD47" s="10">
        <f t="shared" si="3"/>
        <v>-1</v>
      </c>
      <c r="BE47" s="10">
        <f t="shared" si="24"/>
        <v>-132.98000000000002</v>
      </c>
      <c r="BF47" s="2" t="s">
        <v>119</v>
      </c>
      <c r="BG47" s="10">
        <f t="shared" si="4"/>
        <v>48.272500000000008</v>
      </c>
      <c r="BH47" s="36" t="s">
        <v>118</v>
      </c>
      <c r="BI47" s="39" t="str">
        <f t="shared" si="5"/>
        <v>C</v>
      </c>
      <c r="BJ47" s="39" t="str">
        <f t="shared" si="13"/>
        <v>C</v>
      </c>
      <c r="BK47" s="16">
        <f>SUM(AR47:AX47)</f>
        <v>1310.0699999999997</v>
      </c>
      <c r="BL47" s="10">
        <f>SUM(AL47:AQ47)</f>
        <v>242.22000000000003</v>
      </c>
      <c r="BM47" s="12">
        <f t="shared" si="6"/>
        <v>2.6149101796407179</v>
      </c>
      <c r="BN47" s="12">
        <f t="shared" si="6"/>
        <v>0.48347305389221562</v>
      </c>
      <c r="BO47" s="9">
        <f t="shared" si="7"/>
        <v>386.18000000000006</v>
      </c>
      <c r="BP47" s="39" t="str">
        <f t="shared" si="8"/>
        <v>B</v>
      </c>
      <c r="BQ47" s="147"/>
      <c r="BR47" s="9">
        <f t="shared" si="9"/>
        <v>161</v>
      </c>
      <c r="BS47" s="9">
        <f t="shared" si="10"/>
        <v>341</v>
      </c>
      <c r="BT47" s="9">
        <f t="shared" si="11"/>
        <v>502</v>
      </c>
      <c r="BU47" s="105" t="s">
        <v>146</v>
      </c>
      <c r="BV47" s="9" t="e">
        <f>_xlfn.XLOOKUP(BU47,Sheet1!S:S,Sheet1!T:T)</f>
        <v>#N/A</v>
      </c>
      <c r="BW47" s="9" t="e">
        <f>_xlfn.XLOOKUP(D47,Sheet1!B:B,Sheet1!M:M)</f>
        <v>#N/A</v>
      </c>
      <c r="BX47" s="1" t="s">
        <v>129</v>
      </c>
      <c r="BY47" s="1">
        <v>501</v>
      </c>
      <c r="BZ47" s="108">
        <f t="shared" si="14"/>
        <v>-133.98000000000002</v>
      </c>
      <c r="CB47" s="12">
        <f>AW47/AY47</f>
        <v>1.2674251497005988</v>
      </c>
      <c r="CC47" s="12">
        <f>AX47/AY47</f>
        <v>0.39956087824351288</v>
      </c>
      <c r="CG47" s="1" t="str">
        <f>IF(BO47&lt;80,"Below 80",
IF(BO47&lt;=120,"80-120",
IF(BO47&lt;=200,"&gt; 120-200",
IF(BO47&lt;=300,"&gt;200-300",
IF(BO47&lt;=500,"&gt;300-500",
"&gt;500")))))</f>
        <v>&gt;300-500</v>
      </c>
      <c r="CH47" s="1" t="str">
        <f>IFERROR(_xlfn.XLOOKUP(CG47,Scenario!M:M,Scenario!N:N),"")</f>
        <v>D</v>
      </c>
      <c r="CI47" s="1" t="b">
        <f t="shared" si="12"/>
        <v>0</v>
      </c>
      <c r="CJ47" s="75">
        <v>114.81999999999995</v>
      </c>
    </row>
    <row r="48" spans="1:89" hidden="1">
      <c r="A48" s="2">
        <v>47</v>
      </c>
      <c r="B48" s="2">
        <v>2023</v>
      </c>
      <c r="C48" s="1" t="str">
        <v>PBTMTR57</v>
      </c>
      <c r="D48" s="37" t="str">
        <v>0015g00001V9ThzAAF</v>
      </c>
      <c r="E48" s="37" t="str">
        <v>KADIAN TRADING CO.</v>
      </c>
      <c r="F48" s="37" t="str">
        <v>HARYANA</v>
      </c>
      <c r="G48" s="37" t="str">
        <v>ROHTAK</v>
      </c>
      <c r="H48" s="37" t="str">
        <v>Kalanaur</v>
      </c>
      <c r="I48" s="37" t="str">
        <v>JAI DURGA STEELS</v>
      </c>
      <c r="J48" s="37" t="str">
        <v>Sunny Bhutani</v>
      </c>
      <c r="K48" s="37" t="str">
        <v>Sunny Bhutani</v>
      </c>
      <c r="L48" s="37" t="str">
        <v>C12830</v>
      </c>
      <c r="M48" s="37" t="str">
        <v>North</v>
      </c>
      <c r="N48" s="2">
        <v>124113</v>
      </c>
      <c r="O48" s="2" t="str">
        <v>06AOCPK1768D1Z7</v>
      </c>
      <c r="P48" s="2">
        <v>9416179188</v>
      </c>
      <c r="Q48" s="2" t="str">
        <v>Dec'23</v>
      </c>
      <c r="R48" s="2">
        <v>2024</v>
      </c>
      <c r="S48" s="1">
        <v>101</v>
      </c>
      <c r="T48" s="2">
        <v>100</v>
      </c>
      <c r="U48" s="12">
        <v>0</v>
      </c>
      <c r="V48" s="1" t="str">
        <v>Challenger</v>
      </c>
      <c r="W48" s="13">
        <v>12</v>
      </c>
      <c r="X48" s="13">
        <v>35</v>
      </c>
      <c r="Y48" s="13">
        <v>14</v>
      </c>
      <c r="Z48" s="13">
        <v>0</v>
      </c>
      <c r="AA48" s="13">
        <v>0</v>
      </c>
      <c r="AB48" s="13">
        <v>0</v>
      </c>
      <c r="AC48" s="13">
        <v>0</v>
      </c>
      <c r="AD48" s="13">
        <v>0</v>
      </c>
      <c r="AE48" s="13">
        <v>0</v>
      </c>
      <c r="AF48" s="13">
        <v>0</v>
      </c>
      <c r="AG48" s="13">
        <v>0</v>
      </c>
      <c r="AH48" s="13">
        <v>0</v>
      </c>
      <c r="AI48" s="13">
        <v>0</v>
      </c>
      <c r="AJ48" s="13">
        <v>0</v>
      </c>
      <c r="AK48" s="13">
        <v>0</v>
      </c>
      <c r="AL48" s="13">
        <v>0</v>
      </c>
      <c r="AM48" s="13">
        <v>0</v>
      </c>
      <c r="AN48" s="13">
        <v>0</v>
      </c>
      <c r="AO48" s="13">
        <v>0</v>
      </c>
      <c r="AP48" s="13">
        <v>0</v>
      </c>
      <c r="AQ48" s="13">
        <v>0</v>
      </c>
      <c r="AR48" s="13">
        <v>0</v>
      </c>
      <c r="AS48" s="13">
        <v>0</v>
      </c>
      <c r="AT48" s="13">
        <v>0</v>
      </c>
      <c r="AU48" s="13">
        <v>0</v>
      </c>
      <c r="AV48" s="13">
        <v>0</v>
      </c>
      <c r="AW48" s="16">
        <f t="shared" si="0"/>
        <v>0</v>
      </c>
      <c r="AX48" s="16">
        <v>0</v>
      </c>
      <c r="AY48" s="10">
        <f t="shared" si="16"/>
        <v>0</v>
      </c>
      <c r="AZ48" s="10">
        <f>SUM(Z48:AK48)</f>
        <v>0</v>
      </c>
      <c r="BA48" s="10">
        <v>0</v>
      </c>
      <c r="BB48" s="10">
        <f t="shared" si="1"/>
        <v>0</v>
      </c>
      <c r="BC48" s="10">
        <f t="shared" si="2"/>
        <v>0</v>
      </c>
      <c r="BD48" s="10">
        <f t="shared" si="3"/>
        <v>0</v>
      </c>
      <c r="BE48" s="10">
        <f t="shared" si="24"/>
        <v>0</v>
      </c>
      <c r="BF48" s="2" t="s">
        <v>119</v>
      </c>
      <c r="BG48" s="10">
        <f t="shared" si="4"/>
        <v>0</v>
      </c>
      <c r="BH48" s="36" t="s">
        <v>118</v>
      </c>
      <c r="BI48" s="39" t="str">
        <f t="shared" si="5"/>
        <v/>
      </c>
      <c r="BJ48" s="39" t="str">
        <f t="shared" si="13"/>
        <v/>
      </c>
      <c r="BK48" s="16">
        <f>SUM(AR48:AX48)</f>
        <v>0</v>
      </c>
      <c r="BL48" s="10">
        <f>SUM(AL48:AQ48)</f>
        <v>0</v>
      </c>
      <c r="BM48" s="12" t="str">
        <f t="shared" si="6"/>
        <v/>
      </c>
      <c r="BN48" s="12" t="str">
        <f t="shared" si="6"/>
        <v/>
      </c>
      <c r="BO48" s="9">
        <f t="shared" si="7"/>
        <v>0</v>
      </c>
      <c r="BP48" s="39" t="str">
        <f t="shared" si="8"/>
        <v/>
      </c>
      <c r="BQ48" s="147"/>
      <c r="BR48" s="9">
        <f t="shared" si="9"/>
        <v>0</v>
      </c>
      <c r="BS48" s="9">
        <f t="shared" si="10"/>
        <v>0</v>
      </c>
      <c r="BT48" s="9">
        <f t="shared" si="11"/>
        <v>0</v>
      </c>
      <c r="BU48" s="9" t="str">
        <f>IFERROR(_xlfn.XLOOKUP(D48,Sheet1!B:B,Sheet1!L:L),"")</f>
        <v/>
      </c>
      <c r="BV48" s="9" t="e">
        <f>_xlfn.XLOOKUP(BU48,Sheet1!S:S,Sheet1!T:T)</f>
        <v>#N/A</v>
      </c>
      <c r="BW48" s="9" t="e">
        <f>_xlfn.XLOOKUP(D48,Sheet1!B:B,Sheet1!M:M)</f>
        <v>#N/A</v>
      </c>
      <c r="BZ48" s="108">
        <f t="shared" si="14"/>
        <v>0</v>
      </c>
      <c r="CB48" s="12"/>
      <c r="CC48" s="12"/>
      <c r="CG48" s="1" t="str">
        <f>IF(BO48&lt;80,"Below 80",
IF(BO48&lt;=120,"80-120",
IF(BO48&lt;=200,"&gt; 120-200",
IF(BO48&lt;=300,"&gt;200-300",
IF(BO48&lt;=500,"&gt;300-500",
"&gt;500")))))</f>
        <v>Below 80</v>
      </c>
      <c r="CH48" s="1" t="str">
        <f>IFERROR(_xlfn.XLOOKUP(CG48,Scenario!M:M,Scenario!N:N),"")</f>
        <v/>
      </c>
      <c r="CI48" s="1" t="str">
        <f t="shared" si="12"/>
        <v>No</v>
      </c>
      <c r="CJ48" s="75">
        <v>0</v>
      </c>
    </row>
    <row r="49" spans="1:89" hidden="1">
      <c r="A49" s="2">
        <v>48</v>
      </c>
      <c r="B49" s="2">
        <v>2023</v>
      </c>
      <c r="C49" s="1" t="str">
        <v>PBTMTR12</v>
      </c>
      <c r="D49" s="37" t="str">
        <v>0015g00001VBuKaAAL</v>
      </c>
      <c r="E49" s="37" t="str">
        <v>S.S. ENTERPRISES</v>
      </c>
      <c r="F49" s="37" t="str">
        <v>HARYANA</v>
      </c>
      <c r="G49" s="37" t="str">
        <v>YAMUNANAGAR</v>
      </c>
      <c r="H49" s="37" t="str">
        <v>Jagadhri</v>
      </c>
      <c r="I49" s="37" t="str">
        <v>G.C. Steels (India) Pvt. Ltd.</v>
      </c>
      <c r="J49" s="37" t="str">
        <v>Naseem Makkar</v>
      </c>
      <c r="K49" s="37" t="str">
        <v>-</v>
      </c>
      <c r="L49" s="37" t="str">
        <v/>
      </c>
      <c r="M49" s="37" t="str">
        <v>North</v>
      </c>
      <c r="N49" s="2">
        <v>135001</v>
      </c>
      <c r="O49" s="2" t="str">
        <v>06ADCFS7765F1ZU</v>
      </c>
      <c r="P49" s="2">
        <v>9034163881</v>
      </c>
      <c r="Q49" s="2" t="str">
        <v>Dec'23</v>
      </c>
      <c r="R49" s="2">
        <v>2024</v>
      </c>
      <c r="S49" s="1">
        <v>67</v>
      </c>
      <c r="T49" s="2">
        <v>950</v>
      </c>
      <c r="U49" s="12">
        <v>0</v>
      </c>
      <c r="V49" s="1" t="str">
        <v>Alien</v>
      </c>
      <c r="W49" s="13">
        <v>25</v>
      </c>
      <c r="X49" s="13">
        <v>12</v>
      </c>
      <c r="Y49" s="13">
        <v>0</v>
      </c>
      <c r="Z49" s="13">
        <v>10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  <c r="AJ49" s="13">
        <v>0</v>
      </c>
      <c r="AK49" s="13">
        <v>0</v>
      </c>
      <c r="AL49" s="13">
        <v>0</v>
      </c>
      <c r="AM49" s="13">
        <v>0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0</v>
      </c>
      <c r="AT49" s="13">
        <v>0</v>
      </c>
      <c r="AU49" s="13">
        <v>0</v>
      </c>
      <c r="AV49" s="13">
        <v>0</v>
      </c>
      <c r="AW49" s="16">
        <f t="shared" si="0"/>
        <v>0</v>
      </c>
      <c r="AX49" s="16">
        <v>0</v>
      </c>
      <c r="AY49" s="10">
        <f t="shared" si="16"/>
        <v>0</v>
      </c>
      <c r="AZ49" s="10">
        <f>SUM(Z49:AK49)</f>
        <v>10</v>
      </c>
      <c r="BA49" s="10">
        <v>0</v>
      </c>
      <c r="BB49" s="10">
        <f t="shared" si="1"/>
        <v>0</v>
      </c>
      <c r="BC49" s="10">
        <f t="shared" si="2"/>
        <v>0</v>
      </c>
      <c r="BD49" s="10">
        <f t="shared" si="3"/>
        <v>-10</v>
      </c>
      <c r="BE49" s="10">
        <f t="shared" si="24"/>
        <v>10</v>
      </c>
      <c r="BF49" s="2" t="s">
        <v>119</v>
      </c>
      <c r="BG49" s="10">
        <f t="shared" si="4"/>
        <v>0</v>
      </c>
      <c r="BH49" s="36" t="s">
        <v>118</v>
      </c>
      <c r="BI49" s="39" t="str">
        <f t="shared" si="5"/>
        <v/>
      </c>
      <c r="BJ49" s="39" t="str">
        <f t="shared" si="13"/>
        <v/>
      </c>
      <c r="BK49" s="16">
        <f>SUM(AR49:AX49)</f>
        <v>0</v>
      </c>
      <c r="BL49" s="10">
        <f>SUM(AL49:AQ49)</f>
        <v>0</v>
      </c>
      <c r="BM49" s="12" t="str">
        <f t="shared" si="6"/>
        <v/>
      </c>
      <c r="BN49" s="12" t="str">
        <f t="shared" si="6"/>
        <v/>
      </c>
      <c r="BO49" s="9">
        <f t="shared" si="7"/>
        <v>0</v>
      </c>
      <c r="BP49" s="39" t="str">
        <f t="shared" si="8"/>
        <v/>
      </c>
      <c r="BQ49" s="147"/>
      <c r="BR49" s="9">
        <f t="shared" si="9"/>
        <v>10</v>
      </c>
      <c r="BS49" s="9">
        <f t="shared" si="10"/>
        <v>0</v>
      </c>
      <c r="BT49" s="9">
        <f t="shared" si="11"/>
        <v>10</v>
      </c>
      <c r="BU49" s="9" t="str">
        <f>IFERROR(_xlfn.XLOOKUP(D49,Sheet1!B:B,Sheet1!L:L),"")</f>
        <v/>
      </c>
      <c r="BV49" s="9" t="e">
        <f>_xlfn.XLOOKUP(BU49,Sheet1!S:S,Sheet1!T:T)</f>
        <v>#N/A</v>
      </c>
      <c r="BW49" s="9" t="e">
        <f>_xlfn.XLOOKUP(D49,Sheet1!B:B,Sheet1!M:M)</f>
        <v>#N/A</v>
      </c>
      <c r="BZ49" s="108">
        <f t="shared" si="14"/>
        <v>0</v>
      </c>
      <c r="CB49" s="12"/>
      <c r="CC49" s="12"/>
      <c r="CG49" s="1" t="str">
        <f>IF(BO49&lt;80,"Below 80",
IF(BO49&lt;=120,"80-120",
IF(BO49&lt;=200,"&gt; 120-200",
IF(BO49&lt;=300,"&gt;200-300",
IF(BO49&lt;=500,"&gt;300-500",
"&gt;500")))))</f>
        <v>Below 80</v>
      </c>
      <c r="CH49" s="1" t="str">
        <f>IFERROR(_xlfn.XLOOKUP(CG49,Scenario!M:M,Scenario!N:N),"")</f>
        <v/>
      </c>
      <c r="CI49" s="1" t="str">
        <f t="shared" si="12"/>
        <v>No</v>
      </c>
      <c r="CJ49" s="75">
        <v>0</v>
      </c>
    </row>
    <row r="50" spans="1:89" hidden="1">
      <c r="A50" s="2">
        <v>49</v>
      </c>
      <c r="B50" s="2">
        <v>2023</v>
      </c>
      <c r="C50" s="1" t="str">
        <v>PBTMTR13</v>
      </c>
      <c r="D50" s="37" t="str">
        <v>0015g00001VBswjAAD</v>
      </c>
      <c r="E50" s="37" t="str">
        <v>AGGARWAL IRON STORE</v>
      </c>
      <c r="F50" s="37" t="str">
        <v>HARYANA</v>
      </c>
      <c r="G50" s="37" t="str">
        <v>AMBALA</v>
      </c>
      <c r="H50" s="37" t="str">
        <v>Ambala Cantt</v>
      </c>
      <c r="I50" s="37" t="str">
        <v>G.C. Steels (India) Pvt. Ltd.</v>
      </c>
      <c r="J50" s="37" t="str">
        <v>Deepak Dhiman</v>
      </c>
      <c r="K50" s="37" t="str">
        <v>-</v>
      </c>
      <c r="L50" s="37" t="str">
        <v/>
      </c>
      <c r="M50" s="37" t="str">
        <v>North</v>
      </c>
      <c r="N50" s="2">
        <v>133001</v>
      </c>
      <c r="O50" s="2" t="str">
        <v>06AOIPA8696N1Z9</v>
      </c>
      <c r="P50" s="2">
        <v>9416496623</v>
      </c>
      <c r="Q50" s="2" t="str">
        <v>Dec'23</v>
      </c>
      <c r="R50" s="2">
        <v>2024</v>
      </c>
      <c r="S50" s="1">
        <v>130</v>
      </c>
      <c r="T50" s="2">
        <v>150</v>
      </c>
      <c r="U50" s="12">
        <v>0</v>
      </c>
      <c r="V50" s="1" t="str">
        <v>Challenger</v>
      </c>
      <c r="W50" s="13">
        <v>30</v>
      </c>
      <c r="X50" s="13">
        <v>80</v>
      </c>
      <c r="Y50" s="13">
        <v>10</v>
      </c>
      <c r="Z50" s="13">
        <v>10</v>
      </c>
      <c r="AA50" s="13">
        <v>18</v>
      </c>
      <c r="AB50" s="13">
        <v>0</v>
      </c>
      <c r="AC50" s="13">
        <v>0</v>
      </c>
      <c r="AD50" s="13">
        <v>6.5</v>
      </c>
      <c r="AE50" s="13">
        <v>5</v>
      </c>
      <c r="AF50" s="13">
        <v>0</v>
      </c>
      <c r="AG50" s="13">
        <v>0</v>
      </c>
      <c r="AH50" s="13">
        <v>0</v>
      </c>
      <c r="AI50" s="13">
        <v>0</v>
      </c>
      <c r="AJ50" s="13">
        <v>0</v>
      </c>
      <c r="AK50" s="13">
        <v>0</v>
      </c>
      <c r="AL50" s="13">
        <v>0</v>
      </c>
      <c r="AM50" s="13">
        <v>0</v>
      </c>
      <c r="AN50" s="13">
        <v>0</v>
      </c>
      <c r="AO50" s="13">
        <v>0</v>
      </c>
      <c r="AP50" s="13">
        <v>0</v>
      </c>
      <c r="AQ50" s="13">
        <v>0</v>
      </c>
      <c r="AR50" s="13">
        <v>0</v>
      </c>
      <c r="AS50" s="13">
        <v>0</v>
      </c>
      <c r="AT50" s="13">
        <v>0</v>
      </c>
      <c r="AU50" s="13">
        <v>0</v>
      </c>
      <c r="AV50" s="13">
        <v>0</v>
      </c>
      <c r="AW50" s="16">
        <f t="shared" si="0"/>
        <v>0</v>
      </c>
      <c r="AX50" s="16">
        <v>0</v>
      </c>
      <c r="AY50" s="10">
        <f t="shared" si="16"/>
        <v>0</v>
      </c>
      <c r="AZ50" s="10">
        <f>SUM(Z50:AK50)</f>
        <v>39.5</v>
      </c>
      <c r="BA50" s="10">
        <v>0</v>
      </c>
      <c r="BB50" s="10">
        <f t="shared" si="1"/>
        <v>0</v>
      </c>
      <c r="BC50" s="10">
        <f t="shared" si="2"/>
        <v>0</v>
      </c>
      <c r="BD50" s="10">
        <f t="shared" si="3"/>
        <v>-39.5</v>
      </c>
      <c r="BE50" s="10">
        <f t="shared" si="24"/>
        <v>39.5</v>
      </c>
      <c r="BF50" s="2" t="s">
        <v>119</v>
      </c>
      <c r="BG50" s="10">
        <f t="shared" si="4"/>
        <v>0</v>
      </c>
      <c r="BH50" s="36" t="s">
        <v>118</v>
      </c>
      <c r="BI50" s="39" t="str">
        <f t="shared" si="5"/>
        <v/>
      </c>
      <c r="BJ50" s="39" t="str">
        <f t="shared" si="13"/>
        <v/>
      </c>
      <c r="BK50" s="16">
        <f>SUM(AR50:AX50)</f>
        <v>0</v>
      </c>
      <c r="BL50" s="10">
        <f>SUM(AL50:AQ50)</f>
        <v>0</v>
      </c>
      <c r="BM50" s="12" t="str">
        <f t="shared" si="6"/>
        <v/>
      </c>
      <c r="BN50" s="12" t="str">
        <f t="shared" si="6"/>
        <v/>
      </c>
      <c r="BO50" s="9">
        <f t="shared" si="7"/>
        <v>0</v>
      </c>
      <c r="BP50" s="39" t="str">
        <f t="shared" si="8"/>
        <v/>
      </c>
      <c r="BQ50" s="147"/>
      <c r="BR50" s="9">
        <f t="shared" si="9"/>
        <v>39.5</v>
      </c>
      <c r="BS50" s="9">
        <f t="shared" si="10"/>
        <v>0</v>
      </c>
      <c r="BT50" s="9">
        <f t="shared" si="11"/>
        <v>39.5</v>
      </c>
      <c r="BU50" s="9" t="str">
        <f>IFERROR(_xlfn.XLOOKUP(D50,Sheet1!B:B,Sheet1!L:L),"")</f>
        <v/>
      </c>
      <c r="BV50" s="9" t="e">
        <f>_xlfn.XLOOKUP(BU50,Sheet1!S:S,Sheet1!T:T)</f>
        <v>#N/A</v>
      </c>
      <c r="BW50" s="9" t="e">
        <f>_xlfn.XLOOKUP(D50,Sheet1!B:B,Sheet1!M:M)</f>
        <v>#N/A</v>
      </c>
      <c r="BZ50" s="108">
        <f t="shared" si="14"/>
        <v>0</v>
      </c>
      <c r="CB50" s="12"/>
      <c r="CC50" s="12"/>
      <c r="CG50" s="1" t="str">
        <f>IF(BO50&lt;80,"Below 80",
IF(BO50&lt;=120,"80-120",
IF(BO50&lt;=200,"&gt; 120-200",
IF(BO50&lt;=300,"&gt;200-300",
IF(BO50&lt;=500,"&gt;300-500",
"&gt;500")))))</f>
        <v>Below 80</v>
      </c>
      <c r="CH50" s="1" t="str">
        <f>IFERROR(_xlfn.XLOOKUP(CG50,Scenario!M:M,Scenario!N:N),"")</f>
        <v/>
      </c>
      <c r="CI50" s="1" t="str">
        <f t="shared" si="12"/>
        <v>No</v>
      </c>
      <c r="CJ50" s="75">
        <v>0</v>
      </c>
    </row>
    <row r="51" spans="1:89" hidden="1">
      <c r="A51" s="2">
        <v>50</v>
      </c>
      <c r="B51" s="2">
        <v>2023</v>
      </c>
      <c r="C51" s="1" t="str">
        <v>PBTMTR14</v>
      </c>
      <c r="D51" s="37" t="str">
        <v>0015g00001V9wVyAAJ</v>
      </c>
      <c r="E51" s="37" t="str">
        <v>HINDUSTAN IRON AND STEEL TRADERS</v>
      </c>
      <c r="F51" s="37" t="str">
        <v>HARYANA</v>
      </c>
      <c r="G51" s="37" t="str">
        <v>AMBALA</v>
      </c>
      <c r="H51" s="37" t="str">
        <v>Saha</v>
      </c>
      <c r="I51" s="37" t="str">
        <v>G.C. Steels (India) Pvt. Ltd.</v>
      </c>
      <c r="J51" s="37" t="str">
        <v>Deepak Dhiman</v>
      </c>
      <c r="K51" s="37" t="str">
        <v>-</v>
      </c>
      <c r="L51" s="37" t="str">
        <v/>
      </c>
      <c r="M51" s="37" t="str">
        <v>North</v>
      </c>
      <c r="N51" s="2">
        <v>133104</v>
      </c>
      <c r="O51" s="2" t="str">
        <v>06ACUPK3380K1Z3</v>
      </c>
      <c r="P51" s="2">
        <v>9896214851</v>
      </c>
      <c r="Q51" s="2" t="str">
        <v>Dec'23</v>
      </c>
      <c r="R51" s="2">
        <v>2024</v>
      </c>
      <c r="S51" s="1">
        <v>51</v>
      </c>
      <c r="T51" s="2">
        <v>75</v>
      </c>
      <c r="U51" s="12">
        <v>0</v>
      </c>
      <c r="V51" s="1" t="str">
        <v>Challenger</v>
      </c>
      <c r="W51" s="13">
        <v>21</v>
      </c>
      <c r="X51" s="13">
        <v>0</v>
      </c>
      <c r="Y51" s="13">
        <v>21</v>
      </c>
      <c r="Z51" s="13">
        <v>0</v>
      </c>
      <c r="AA51" s="13">
        <v>0</v>
      </c>
      <c r="AB51" s="13">
        <v>0</v>
      </c>
      <c r="AC51" s="13">
        <v>0</v>
      </c>
      <c r="AD51" s="13">
        <v>0</v>
      </c>
      <c r="AE51" s="13">
        <v>0</v>
      </c>
      <c r="AF51" s="13">
        <v>0</v>
      </c>
      <c r="AG51" s="13">
        <v>0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0</v>
      </c>
      <c r="AS51" s="13">
        <v>0</v>
      </c>
      <c r="AT51" s="13">
        <v>0</v>
      </c>
      <c r="AU51" s="13">
        <v>0</v>
      </c>
      <c r="AV51" s="13">
        <v>0</v>
      </c>
      <c r="AW51" s="16">
        <f t="shared" si="0"/>
        <v>0</v>
      </c>
      <c r="AX51" s="16">
        <v>0</v>
      </c>
      <c r="AY51" s="10">
        <f t="shared" si="16"/>
        <v>0</v>
      </c>
      <c r="AZ51" s="10">
        <f>SUM(Z51:AK51)</f>
        <v>0</v>
      </c>
      <c r="BA51" s="10">
        <v>0</v>
      </c>
      <c r="BB51" s="10">
        <f t="shared" si="1"/>
        <v>0</v>
      </c>
      <c r="BC51" s="10">
        <f t="shared" si="2"/>
        <v>0</v>
      </c>
      <c r="BD51" s="10">
        <f t="shared" si="3"/>
        <v>0</v>
      </c>
      <c r="BE51" s="10">
        <f t="shared" si="24"/>
        <v>0</v>
      </c>
      <c r="BF51" s="2" t="s">
        <v>119</v>
      </c>
      <c r="BG51" s="10">
        <f t="shared" si="4"/>
        <v>0</v>
      </c>
      <c r="BH51" s="36" t="s">
        <v>118</v>
      </c>
      <c r="BI51" s="39" t="str">
        <f t="shared" si="5"/>
        <v/>
      </c>
      <c r="BJ51" s="39" t="str">
        <f t="shared" si="13"/>
        <v/>
      </c>
      <c r="BK51" s="16">
        <f>SUM(AR51:AX51)</f>
        <v>0</v>
      </c>
      <c r="BL51" s="10">
        <f>SUM(AL51:AQ51)</f>
        <v>0</v>
      </c>
      <c r="BM51" s="12" t="str">
        <f t="shared" si="6"/>
        <v/>
      </c>
      <c r="BN51" s="12" t="str">
        <f t="shared" si="6"/>
        <v/>
      </c>
      <c r="BO51" s="9">
        <f t="shared" si="7"/>
        <v>0</v>
      </c>
      <c r="BP51" s="39" t="str">
        <f t="shared" si="8"/>
        <v/>
      </c>
      <c r="BQ51" s="147"/>
      <c r="BR51" s="9">
        <f t="shared" si="9"/>
        <v>0</v>
      </c>
      <c r="BS51" s="9">
        <f t="shared" si="10"/>
        <v>0</v>
      </c>
      <c r="BT51" s="9">
        <f t="shared" si="11"/>
        <v>0</v>
      </c>
      <c r="BU51" s="9" t="str">
        <f>IFERROR(_xlfn.XLOOKUP(D51,Sheet1!B:B,Sheet1!L:L),"")</f>
        <v/>
      </c>
      <c r="BV51" s="9" t="e">
        <f>_xlfn.XLOOKUP(BU51,Sheet1!S:S,Sheet1!T:T)</f>
        <v>#N/A</v>
      </c>
      <c r="BW51" s="9" t="e">
        <f>_xlfn.XLOOKUP(D51,Sheet1!B:B,Sheet1!M:M)</f>
        <v>#N/A</v>
      </c>
      <c r="BZ51" s="108">
        <f t="shared" si="14"/>
        <v>0</v>
      </c>
      <c r="CB51" s="12"/>
      <c r="CC51" s="12"/>
      <c r="CG51" s="1" t="str">
        <f>IF(BO51&lt;80,"Below 80",
IF(BO51&lt;=120,"80-120",
IF(BO51&lt;=200,"&gt; 120-200",
IF(BO51&lt;=300,"&gt;200-300",
IF(BO51&lt;=500,"&gt;300-500",
"&gt;500")))))</f>
        <v>Below 80</v>
      </c>
      <c r="CH51" s="1" t="str">
        <f>IFERROR(_xlfn.XLOOKUP(CG51,Scenario!M:M,Scenario!N:N),"")</f>
        <v/>
      </c>
      <c r="CI51" s="1" t="str">
        <f t="shared" si="12"/>
        <v>No</v>
      </c>
      <c r="CJ51" s="75">
        <v>0</v>
      </c>
    </row>
    <row r="52" spans="1:89" hidden="1">
      <c r="A52" s="2">
        <v>51</v>
      </c>
      <c r="B52" s="2">
        <v>2023</v>
      </c>
      <c r="C52" s="1" t="str">
        <v>PBTMTR131</v>
      </c>
      <c r="D52" s="37" t="str">
        <v>0015g00001V9TgRAAV</v>
      </c>
      <c r="E52" s="37" t="str">
        <v>BHARAT TIMBER COMPANY</v>
      </c>
      <c r="F52" s="37" t="str">
        <v>HARYANA</v>
      </c>
      <c r="G52" s="37" t="str">
        <v>CHARKI DADRI</v>
      </c>
      <c r="H52" s="37" t="str">
        <v>Charkhi Dadri</v>
      </c>
      <c r="I52" s="37" t="str">
        <v>PAL CEMENT AND STEEL PVT. LTD.</v>
      </c>
      <c r="J52" s="37" t="str">
        <v>Dinesh Kumar</v>
      </c>
      <c r="K52" s="37" t="str">
        <v>Navneet Pal</v>
      </c>
      <c r="L52" s="37" t="str">
        <v>C12827</v>
      </c>
      <c r="M52" s="37" t="str">
        <v>North</v>
      </c>
      <c r="N52" s="2">
        <v>127306</v>
      </c>
      <c r="O52" s="2" t="str">
        <v>06AIBPS3044B1ZR</v>
      </c>
      <c r="P52" s="2">
        <v>9812980921</v>
      </c>
      <c r="Q52" s="2" t="str">
        <v>Nov'23</v>
      </c>
      <c r="R52" s="2">
        <v>2024</v>
      </c>
      <c r="S52" s="1">
        <v>123</v>
      </c>
      <c r="T52" s="2">
        <v>110</v>
      </c>
      <c r="U52" s="12">
        <v>0</v>
      </c>
      <c r="V52" s="1" t="str">
        <v>Challenger</v>
      </c>
      <c r="W52" s="13">
        <v>46</v>
      </c>
      <c r="X52" s="13">
        <v>47</v>
      </c>
      <c r="Y52" s="13">
        <v>11</v>
      </c>
      <c r="Z52" s="13">
        <v>0</v>
      </c>
      <c r="AA52" s="13">
        <v>0</v>
      </c>
      <c r="AB52" s="13">
        <v>0</v>
      </c>
      <c r="AC52" s="13">
        <v>0</v>
      </c>
      <c r="AD52" s="13">
        <v>0</v>
      </c>
      <c r="AE52" s="13">
        <v>0</v>
      </c>
      <c r="AF52" s="13">
        <v>0</v>
      </c>
      <c r="AG52" s="13">
        <v>0</v>
      </c>
      <c r="AH52" s="13">
        <v>0</v>
      </c>
      <c r="AI52" s="13">
        <v>0</v>
      </c>
      <c r="AJ52" s="13">
        <v>0</v>
      </c>
      <c r="AK52" s="13">
        <v>0</v>
      </c>
      <c r="AL52" s="13">
        <v>0</v>
      </c>
      <c r="AM52" s="13">
        <v>0</v>
      </c>
      <c r="AN52" s="13">
        <v>0</v>
      </c>
      <c r="AO52" s="13">
        <v>0</v>
      </c>
      <c r="AP52" s="13">
        <v>0</v>
      </c>
      <c r="AQ52" s="13">
        <v>0</v>
      </c>
      <c r="AR52" s="13">
        <v>0</v>
      </c>
      <c r="AS52" s="13">
        <v>0</v>
      </c>
      <c r="AT52" s="13">
        <v>0</v>
      </c>
      <c r="AU52" s="13">
        <v>0</v>
      </c>
      <c r="AV52" s="13">
        <v>0</v>
      </c>
      <c r="AW52" s="16">
        <f t="shared" si="0"/>
        <v>0</v>
      </c>
      <c r="AX52" s="16">
        <v>0</v>
      </c>
      <c r="AY52" s="10">
        <f t="shared" si="16"/>
        <v>0</v>
      </c>
      <c r="AZ52" s="10">
        <f>SUM(Z52:AK52)</f>
        <v>0</v>
      </c>
      <c r="BA52" s="10">
        <v>0</v>
      </c>
      <c r="BB52" s="10">
        <f t="shared" si="1"/>
        <v>0</v>
      </c>
      <c r="BC52" s="10">
        <f t="shared" si="2"/>
        <v>0</v>
      </c>
      <c r="BD52" s="10">
        <f t="shared" si="3"/>
        <v>0</v>
      </c>
      <c r="BE52" s="10">
        <f t="shared" si="24"/>
        <v>0</v>
      </c>
      <c r="BF52" s="2" t="s">
        <v>119</v>
      </c>
      <c r="BG52" s="10">
        <f t="shared" si="4"/>
        <v>0</v>
      </c>
      <c r="BH52" s="36" t="s">
        <v>118</v>
      </c>
      <c r="BI52" s="39" t="str">
        <f t="shared" si="5"/>
        <v/>
      </c>
      <c r="BJ52" s="39" t="str">
        <f t="shared" si="13"/>
        <v/>
      </c>
      <c r="BK52" s="16">
        <f>SUM(AR52:AX52)</f>
        <v>0</v>
      </c>
      <c r="BL52" s="10">
        <f>SUM(AL52:AQ52)</f>
        <v>0</v>
      </c>
      <c r="BM52" s="12" t="str">
        <f t="shared" si="6"/>
        <v/>
      </c>
      <c r="BN52" s="12" t="str">
        <f t="shared" si="6"/>
        <v/>
      </c>
      <c r="BO52" s="9">
        <f t="shared" si="7"/>
        <v>0</v>
      </c>
      <c r="BP52" s="39" t="str">
        <f t="shared" si="8"/>
        <v/>
      </c>
      <c r="BQ52" s="147"/>
      <c r="BR52" s="9">
        <f t="shared" si="9"/>
        <v>0</v>
      </c>
      <c r="BS52" s="9">
        <f t="shared" si="10"/>
        <v>0</v>
      </c>
      <c r="BT52" s="9">
        <f t="shared" si="11"/>
        <v>0</v>
      </c>
      <c r="BU52" s="9" t="str">
        <f>IFERROR(_xlfn.XLOOKUP(D52,Sheet1!B:B,Sheet1!L:L),"")</f>
        <v/>
      </c>
      <c r="BV52" s="9" t="e">
        <f>_xlfn.XLOOKUP(BU52,Sheet1!S:S,Sheet1!T:T)</f>
        <v>#N/A</v>
      </c>
      <c r="BW52" s="9" t="e">
        <f>_xlfn.XLOOKUP(D52,Sheet1!B:B,Sheet1!M:M)</f>
        <v>#N/A</v>
      </c>
      <c r="BZ52" s="108">
        <f t="shared" si="14"/>
        <v>0</v>
      </c>
      <c r="CB52" s="12"/>
      <c r="CC52" s="12"/>
      <c r="CG52" s="1" t="str">
        <f>IF(BO52&lt;80,"Below 80",
IF(BO52&lt;=120,"80-120",
IF(BO52&lt;=200,"&gt; 120-200",
IF(BO52&lt;=300,"&gt;200-300",
IF(BO52&lt;=500,"&gt;300-500",
"&gt;500")))))</f>
        <v>Below 80</v>
      </c>
      <c r="CH52" s="1" t="str">
        <f>IFERROR(_xlfn.XLOOKUP(CG52,Scenario!M:M,Scenario!N:N),"")</f>
        <v/>
      </c>
      <c r="CI52" s="1" t="str">
        <f t="shared" si="12"/>
        <v>No</v>
      </c>
      <c r="CJ52" s="75">
        <v>0</v>
      </c>
    </row>
    <row r="53" spans="1:89" hidden="1">
      <c r="A53" s="2">
        <v>52</v>
      </c>
      <c r="B53" s="2">
        <v>2023</v>
      </c>
      <c r="C53" s="1" t="str">
        <v>PBTMTR132</v>
      </c>
      <c r="D53" s="37" t="str">
        <v>001J100000AqVaLIAV</v>
      </c>
      <c r="E53" s="37" t="str">
        <v>SHREE GANESH STEELS</v>
      </c>
      <c r="F53" s="37" t="str">
        <v>HARYANA</v>
      </c>
      <c r="G53" s="37" t="str">
        <v>FATEHABAD</v>
      </c>
      <c r="H53" s="37" t="str">
        <v>Fatehabad</v>
      </c>
      <c r="I53" s="37" t="str">
        <v>PAL CEMENT AND STEEL PVT. LTD.</v>
      </c>
      <c r="J53" s="37" t="str">
        <v>Varun Arora</v>
      </c>
      <c r="K53" s="37" t="str">
        <v>Shubham Gahlot</v>
      </c>
      <c r="L53" s="37" t="str">
        <v>C12827</v>
      </c>
      <c r="M53" s="37" t="str">
        <v>North</v>
      </c>
      <c r="N53" s="2">
        <v>125050</v>
      </c>
      <c r="O53" s="2" t="str">
        <v>06ACHFS1566L1ZR</v>
      </c>
      <c r="P53" s="2">
        <v>9254322222</v>
      </c>
      <c r="Q53" s="2" t="str">
        <v>Nov'23</v>
      </c>
      <c r="R53" s="2">
        <v>2024</v>
      </c>
      <c r="S53" s="1">
        <v>158</v>
      </c>
      <c r="T53" s="2">
        <v>180</v>
      </c>
      <c r="U53" s="12">
        <v>3.1370370370370375E-2</v>
      </c>
      <c r="V53" s="1" t="str">
        <v>Challenger</v>
      </c>
      <c r="W53" s="13">
        <v>11</v>
      </c>
      <c r="X53" s="13">
        <v>12</v>
      </c>
      <c r="Y53" s="13">
        <v>13</v>
      </c>
      <c r="Z53" s="13">
        <v>2</v>
      </c>
      <c r="AA53" s="13">
        <v>2.6</v>
      </c>
      <c r="AB53" s="13">
        <v>0</v>
      </c>
      <c r="AC53" s="13">
        <v>0</v>
      </c>
      <c r="AD53" s="13">
        <v>0</v>
      </c>
      <c r="AE53" s="13">
        <v>55.6</v>
      </c>
      <c r="AF53" s="13">
        <v>51</v>
      </c>
      <c r="AG53" s="13">
        <v>0</v>
      </c>
      <c r="AH53" s="13">
        <v>36</v>
      </c>
      <c r="AI53" s="13">
        <v>51</v>
      </c>
      <c r="AJ53" s="13">
        <v>51</v>
      </c>
      <c r="AK53" s="13">
        <v>57</v>
      </c>
      <c r="AL53" s="13">
        <v>53</v>
      </c>
      <c r="AM53" s="13">
        <v>53</v>
      </c>
      <c r="AN53" s="13">
        <v>25.58</v>
      </c>
      <c r="AO53" s="13">
        <v>121.01</v>
      </c>
      <c r="AP53" s="13">
        <v>15.01</v>
      </c>
      <c r="AQ53" s="13">
        <v>3</v>
      </c>
      <c r="AR53" s="13">
        <v>10</v>
      </c>
      <c r="AS53" s="13">
        <v>5</v>
      </c>
      <c r="AT53" s="13">
        <v>16.940000000000001</v>
      </c>
      <c r="AU53" s="13">
        <v>0</v>
      </c>
      <c r="AV53" s="13">
        <v>0</v>
      </c>
      <c r="AW53" s="16">
        <f t="shared" si="0"/>
        <v>302.53999999999996</v>
      </c>
      <c r="AX53" s="16">
        <v>219.40000000000003</v>
      </c>
      <c r="AY53" s="107">
        <f>BW53</f>
        <v>500</v>
      </c>
      <c r="AZ53" s="10">
        <f>SUM(Z53:AK53)</f>
        <v>306.2</v>
      </c>
      <c r="BA53" s="10">
        <v>550</v>
      </c>
      <c r="BB53" s="10">
        <f t="shared" si="1"/>
        <v>247.46000000000004</v>
      </c>
      <c r="BC53" s="10">
        <f t="shared" si="2"/>
        <v>61.865000000000009</v>
      </c>
      <c r="BD53" s="10">
        <f t="shared" si="3"/>
        <v>193.8</v>
      </c>
      <c r="BE53" s="10">
        <f>AZ53-AW53</f>
        <v>3.660000000000025</v>
      </c>
      <c r="BF53" s="2" t="s">
        <v>119</v>
      </c>
      <c r="BG53" s="10">
        <f t="shared" si="4"/>
        <v>35.699999999999996</v>
      </c>
      <c r="BH53" s="36" t="s">
        <v>118</v>
      </c>
      <c r="BI53" s="39" t="str">
        <f t="shared" si="5"/>
        <v>C</v>
      </c>
      <c r="BJ53" s="39" t="str">
        <f t="shared" si="13"/>
        <v>C</v>
      </c>
      <c r="BK53" s="16">
        <f>SUM(AR53:AX53)</f>
        <v>553.88</v>
      </c>
      <c r="BL53" s="10">
        <f>SUM(AL53:AQ53)</f>
        <v>270.59999999999997</v>
      </c>
      <c r="BM53" s="12">
        <f t="shared" si="6"/>
        <v>1.1077600000000001</v>
      </c>
      <c r="BN53" s="12">
        <f t="shared" si="6"/>
        <v>0.5411999999999999</v>
      </c>
      <c r="BO53" s="9">
        <f t="shared" si="7"/>
        <v>285.59999999999997</v>
      </c>
      <c r="BP53" s="39" t="str">
        <f t="shared" si="8"/>
        <v>A</v>
      </c>
      <c r="BQ53" s="147"/>
      <c r="BR53" s="9">
        <f t="shared" si="9"/>
        <v>60.2</v>
      </c>
      <c r="BS53" s="9">
        <f t="shared" si="10"/>
        <v>246</v>
      </c>
      <c r="BT53" s="9">
        <f t="shared" si="11"/>
        <v>306.2</v>
      </c>
      <c r="BU53" s="9" t="str">
        <f>IFERROR(_xlfn.XLOOKUP(D53,Sheet1!B:B,Sheet1!L:L),"")</f>
        <v>International Trip (1 pax South Asia) 3N-4D</v>
      </c>
      <c r="BV53" s="9" t="str">
        <f>_xlfn.XLOOKUP(BU53,Sheet1!S:S,Sheet1!T:T)</f>
        <v>B</v>
      </c>
      <c r="BW53" s="9">
        <f>_xlfn.XLOOKUP(D53,Sheet1!B:B,Sheet1!M:M)</f>
        <v>500</v>
      </c>
      <c r="BX53" s="1" t="s">
        <v>129</v>
      </c>
      <c r="BY53" s="1">
        <v>501</v>
      </c>
      <c r="BZ53" s="108">
        <f t="shared" si="14"/>
        <v>197.46000000000004</v>
      </c>
      <c r="CB53" s="12">
        <f>AW53/AY53</f>
        <v>0.60507999999999995</v>
      </c>
      <c r="CC53" s="12">
        <f>AX53/AY53</f>
        <v>0.43880000000000008</v>
      </c>
      <c r="CG53" s="1" t="str">
        <f>IF(BO53&lt;80,"Below 80",
IF(BO53&lt;=120,"80-120",
IF(BO53&lt;=200,"&gt; 120-200",
IF(BO53&lt;=300,"&gt;200-300",
IF(BO53&lt;=500,"&gt;300-500",
"&gt;500")))))</f>
        <v>&gt;200-300</v>
      </c>
      <c r="CH53" s="1" t="str">
        <f>IFERROR(_xlfn.XLOOKUP(CG53,Scenario!M:M,Scenario!N:N),"")</f>
        <v>C</v>
      </c>
      <c r="CI53" s="1" t="b">
        <f t="shared" si="12"/>
        <v>0</v>
      </c>
      <c r="CJ53" s="75">
        <v>214.40000000000003</v>
      </c>
    </row>
    <row r="54" spans="1:89" hidden="1">
      <c r="A54" s="2">
        <v>53</v>
      </c>
      <c r="B54" s="2">
        <v>2023</v>
      </c>
      <c r="C54" s="1" t="str">
        <v>PBTMTR133</v>
      </c>
      <c r="D54" s="37" t="str">
        <v>0015g00001c41dNAAQ</v>
      </c>
      <c r="E54" s="37" t="str">
        <v>SHREE GANESH TRADING COMPANY</v>
      </c>
      <c r="F54" s="37" t="str">
        <v>HARYANA</v>
      </c>
      <c r="G54" s="37" t="str">
        <v>FATEHABAD</v>
      </c>
      <c r="H54" s="37" t="str">
        <v>Fatehabad</v>
      </c>
      <c r="I54" s="37" t="str">
        <v>PAL CEMENT AND STEEL PVT. LTD.</v>
      </c>
      <c r="J54" s="37" t="str">
        <v>Varun Arora</v>
      </c>
      <c r="K54" s="37" t="str">
        <v>Shubham Gahlot</v>
      </c>
      <c r="L54" s="37" t="str">
        <v>C12827</v>
      </c>
      <c r="M54" s="37" t="str">
        <v>North</v>
      </c>
      <c r="N54" s="2">
        <v>125050</v>
      </c>
      <c r="O54" s="2">
        <v>0</v>
      </c>
      <c r="P54" s="2">
        <v>0</v>
      </c>
      <c r="Q54" s="2" t="str">
        <v>Nov'23</v>
      </c>
      <c r="R54" s="2">
        <v>2024</v>
      </c>
      <c r="S54" s="1">
        <v>115</v>
      </c>
      <c r="T54" s="2">
        <v>400</v>
      </c>
      <c r="U54" s="12">
        <v>0</v>
      </c>
      <c r="V54" s="1" t="str">
        <v>Alien</v>
      </c>
      <c r="W54" s="13">
        <v>40</v>
      </c>
      <c r="X54" s="13">
        <v>42</v>
      </c>
      <c r="Y54" s="13">
        <v>10</v>
      </c>
      <c r="Z54" s="13">
        <v>0</v>
      </c>
      <c r="AA54" s="13">
        <v>0</v>
      </c>
      <c r="AB54" s="13">
        <v>0</v>
      </c>
      <c r="AC54" s="13">
        <v>0</v>
      </c>
      <c r="AD54" s="13">
        <v>0</v>
      </c>
      <c r="AE54" s="13">
        <v>0</v>
      </c>
      <c r="AF54" s="13">
        <v>0</v>
      </c>
      <c r="AG54" s="13">
        <v>0</v>
      </c>
      <c r="AH54" s="13">
        <v>0</v>
      </c>
      <c r="AI54" s="13">
        <v>0</v>
      </c>
      <c r="AJ54" s="13">
        <v>0</v>
      </c>
      <c r="AK54" s="13">
        <v>0</v>
      </c>
      <c r="AL54" s="13">
        <v>0</v>
      </c>
      <c r="AM54" s="13">
        <v>0</v>
      </c>
      <c r="AN54" s="13">
        <v>0</v>
      </c>
      <c r="AO54" s="13">
        <v>0</v>
      </c>
      <c r="AP54" s="13">
        <v>0</v>
      </c>
      <c r="AQ54" s="13">
        <v>0</v>
      </c>
      <c r="AR54" s="13">
        <v>0</v>
      </c>
      <c r="AS54" s="13">
        <v>0</v>
      </c>
      <c r="AT54" s="13">
        <v>0</v>
      </c>
      <c r="AU54" s="13">
        <v>0</v>
      </c>
      <c r="AV54" s="13">
        <v>0</v>
      </c>
      <c r="AW54" s="16">
        <f t="shared" si="0"/>
        <v>0</v>
      </c>
      <c r="AX54" s="16">
        <v>0</v>
      </c>
      <c r="AY54" s="10">
        <f t="shared" si="16"/>
        <v>0</v>
      </c>
      <c r="AZ54" s="10">
        <f>SUM(Z54:AK54)</f>
        <v>0</v>
      </c>
      <c r="BA54" s="10">
        <v>0</v>
      </c>
      <c r="BB54" s="10">
        <f t="shared" si="1"/>
        <v>0</v>
      </c>
      <c r="BC54" s="10">
        <f t="shared" si="2"/>
        <v>0</v>
      </c>
      <c r="BD54" s="10">
        <f t="shared" si="3"/>
        <v>0</v>
      </c>
      <c r="BE54" s="10">
        <f t="shared" ref="BE54:BE87" si="25">AZ54-AW54</f>
        <v>0</v>
      </c>
      <c r="BF54" s="2" t="s">
        <v>119</v>
      </c>
      <c r="BG54" s="10">
        <f t="shared" si="4"/>
        <v>0</v>
      </c>
      <c r="BH54" s="36" t="s">
        <v>118</v>
      </c>
      <c r="BI54" s="39" t="str">
        <f t="shared" si="5"/>
        <v/>
      </c>
      <c r="BJ54" s="39" t="str">
        <f t="shared" si="13"/>
        <v/>
      </c>
      <c r="BK54" s="16">
        <f>SUM(AR54:AX54)</f>
        <v>0</v>
      </c>
      <c r="BL54" s="10">
        <f>SUM(AL54:AQ54)</f>
        <v>0</v>
      </c>
      <c r="BM54" s="12" t="str">
        <f t="shared" si="6"/>
        <v/>
      </c>
      <c r="BN54" s="12" t="str">
        <f t="shared" si="6"/>
        <v/>
      </c>
      <c r="BO54" s="9">
        <f t="shared" si="7"/>
        <v>0</v>
      </c>
      <c r="BP54" s="39" t="str">
        <f t="shared" si="8"/>
        <v/>
      </c>
      <c r="BQ54" s="147"/>
      <c r="BR54" s="9">
        <f t="shared" si="9"/>
        <v>0</v>
      </c>
      <c r="BS54" s="9">
        <f t="shared" si="10"/>
        <v>0</v>
      </c>
      <c r="BT54" s="9">
        <f t="shared" si="11"/>
        <v>0</v>
      </c>
      <c r="BU54" s="9" t="str">
        <f>IFERROR(_xlfn.XLOOKUP(D54,Sheet1!B:B,Sheet1!L:L),"")</f>
        <v/>
      </c>
      <c r="BV54" s="9" t="e">
        <f>_xlfn.XLOOKUP(BU54,Sheet1!S:S,Sheet1!T:T)</f>
        <v>#N/A</v>
      </c>
      <c r="BW54" s="9" t="e">
        <f>_xlfn.XLOOKUP(D54,Sheet1!B:B,Sheet1!M:M)</f>
        <v>#N/A</v>
      </c>
      <c r="BZ54" s="108">
        <f t="shared" si="14"/>
        <v>0</v>
      </c>
      <c r="CB54" s="12"/>
      <c r="CC54" s="12"/>
      <c r="CG54" s="1" t="str">
        <f>IF(BO54&lt;80,"Below 80",
IF(BO54&lt;=120,"80-120",
IF(BO54&lt;=200,"&gt; 120-200",
IF(BO54&lt;=300,"&gt;200-300",
IF(BO54&lt;=500,"&gt;300-500",
"&gt;500")))))</f>
        <v>Below 80</v>
      </c>
      <c r="CH54" s="1" t="str">
        <f>IFERROR(_xlfn.XLOOKUP(CG54,Scenario!M:M,Scenario!N:N),"")</f>
        <v/>
      </c>
      <c r="CI54" s="1" t="str">
        <f t="shared" si="12"/>
        <v>No</v>
      </c>
      <c r="CJ54" s="75">
        <v>0</v>
      </c>
    </row>
    <row r="55" spans="1:89" hidden="1">
      <c r="A55" s="2">
        <v>54</v>
      </c>
      <c r="B55" s="2">
        <v>2023</v>
      </c>
      <c r="C55" s="1" t="str">
        <v>PBTMTR134</v>
      </c>
      <c r="D55" s="37" t="str">
        <v>001J10000053Tn5IAE</v>
      </c>
      <c r="E55" s="37" t="str">
        <v>SULEKH CHAND MITTAR SAIN JAIN</v>
      </c>
      <c r="F55" s="37" t="str">
        <v>HARYANA</v>
      </c>
      <c r="G55" s="37" t="str">
        <v>JIND</v>
      </c>
      <c r="H55" s="37" t="str">
        <v>Safidon</v>
      </c>
      <c r="I55" s="37" t="str">
        <v>PAL CEMENT AND STEEL PVT. LTD.</v>
      </c>
      <c r="J55" s="37" t="str">
        <v>Dinesh Kumar</v>
      </c>
      <c r="K55" s="37" t="str">
        <v>Navneet Pal</v>
      </c>
      <c r="L55" s="37" t="str">
        <v>C12827</v>
      </c>
      <c r="M55" s="37" t="str">
        <v>North</v>
      </c>
      <c r="N55" s="2">
        <v>126112</v>
      </c>
      <c r="O55" s="2" t="str">
        <v>06AZLPJ3280F1ZE</v>
      </c>
      <c r="P55" s="2">
        <v>9996986665</v>
      </c>
      <c r="Q55" s="2" t="str">
        <v>Nov'23</v>
      </c>
      <c r="R55" s="2">
        <v>2024</v>
      </c>
      <c r="S55" s="1">
        <v>114</v>
      </c>
      <c r="T55" s="2">
        <v>350</v>
      </c>
      <c r="U55" s="12">
        <v>0</v>
      </c>
      <c r="V55" s="1" t="str">
        <v>Alien</v>
      </c>
      <c r="W55" s="13">
        <v>40</v>
      </c>
      <c r="X55" s="13">
        <v>42</v>
      </c>
      <c r="Y55" s="13">
        <v>10</v>
      </c>
      <c r="Z55" s="13">
        <v>18</v>
      </c>
      <c r="AA55" s="13">
        <v>1.5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0</v>
      </c>
      <c r="AT55" s="13">
        <v>0</v>
      </c>
      <c r="AU55" s="13">
        <v>0</v>
      </c>
      <c r="AV55" s="13">
        <v>0</v>
      </c>
      <c r="AW55" s="16">
        <f t="shared" si="0"/>
        <v>0</v>
      </c>
      <c r="AX55" s="16">
        <v>0</v>
      </c>
      <c r="AY55" s="10">
        <f t="shared" si="16"/>
        <v>0</v>
      </c>
      <c r="AZ55" s="10">
        <f>SUM(Z55:AK55)</f>
        <v>19.5</v>
      </c>
      <c r="BA55" s="10">
        <v>50</v>
      </c>
      <c r="BB55" s="10">
        <f t="shared" si="1"/>
        <v>50</v>
      </c>
      <c r="BC55" s="10">
        <f t="shared" si="2"/>
        <v>12.5</v>
      </c>
      <c r="BD55" s="10">
        <f t="shared" si="3"/>
        <v>-19.5</v>
      </c>
      <c r="BE55" s="10">
        <f t="shared" si="25"/>
        <v>19.5</v>
      </c>
      <c r="BF55" s="2" t="s">
        <v>119</v>
      </c>
      <c r="BG55" s="10">
        <f t="shared" si="4"/>
        <v>0</v>
      </c>
      <c r="BH55" s="36" t="s">
        <v>118</v>
      </c>
      <c r="BI55" s="39" t="str">
        <f t="shared" si="5"/>
        <v/>
      </c>
      <c r="BJ55" s="39" t="str">
        <f t="shared" si="13"/>
        <v/>
      </c>
      <c r="BK55" s="16">
        <f>SUM(AR55:AX55)</f>
        <v>0</v>
      </c>
      <c r="BL55" s="10">
        <f>SUM(AL55:AQ55)</f>
        <v>0</v>
      </c>
      <c r="BM55" s="12" t="str">
        <f t="shared" si="6"/>
        <v/>
      </c>
      <c r="BN55" s="12" t="str">
        <f t="shared" si="6"/>
        <v/>
      </c>
      <c r="BO55" s="9">
        <f t="shared" si="7"/>
        <v>0</v>
      </c>
      <c r="BP55" s="39" t="str">
        <f t="shared" si="8"/>
        <v/>
      </c>
      <c r="BQ55" s="147"/>
      <c r="BR55" s="9">
        <f t="shared" si="9"/>
        <v>19.5</v>
      </c>
      <c r="BS55" s="9">
        <f t="shared" si="10"/>
        <v>0</v>
      </c>
      <c r="BT55" s="9">
        <f t="shared" si="11"/>
        <v>19.5</v>
      </c>
      <c r="BU55" s="9" t="str">
        <f>IFERROR(_xlfn.XLOOKUP(D55,Sheet1!B:B,Sheet1!L:L),"")</f>
        <v/>
      </c>
      <c r="BV55" s="9" t="e">
        <f>_xlfn.XLOOKUP(BU55,Sheet1!S:S,Sheet1!T:T)</f>
        <v>#N/A</v>
      </c>
      <c r="BW55" s="9" t="e">
        <f>_xlfn.XLOOKUP(D55,Sheet1!B:B,Sheet1!M:M)</f>
        <v>#N/A</v>
      </c>
      <c r="BZ55" s="108">
        <f t="shared" si="14"/>
        <v>0</v>
      </c>
      <c r="CB55" s="12"/>
      <c r="CC55" s="12"/>
      <c r="CG55" s="1" t="str">
        <f>IF(BO55&lt;80,"Below 80",
IF(BO55&lt;=120,"80-120",
IF(BO55&lt;=200,"&gt; 120-200",
IF(BO55&lt;=300,"&gt;200-300",
IF(BO55&lt;=500,"&gt;300-500",
"&gt;500")))))</f>
        <v>Below 80</v>
      </c>
      <c r="CH55" s="1" t="str">
        <f>IFERROR(_xlfn.XLOOKUP(CG55,Scenario!M:M,Scenario!N:N),"")</f>
        <v/>
      </c>
      <c r="CI55" s="1" t="str">
        <f t="shared" si="12"/>
        <v>Yes</v>
      </c>
      <c r="CJ55" s="75">
        <v>0</v>
      </c>
    </row>
    <row r="56" spans="1:89" hidden="1">
      <c r="A56" s="2">
        <v>55</v>
      </c>
      <c r="B56" s="2">
        <v>2023</v>
      </c>
      <c r="C56" s="1" t="str">
        <v>PBTMTR135</v>
      </c>
      <c r="D56" s="37" t="str">
        <v>0015g00001XamPUAAZ</v>
      </c>
      <c r="E56" s="37" t="str">
        <v>VARDHMAN STEEL</v>
      </c>
      <c r="F56" s="37" t="str">
        <v>HARYANA</v>
      </c>
      <c r="G56" s="37" t="str">
        <v>JIND</v>
      </c>
      <c r="H56" s="37" t="str">
        <v>Jind</v>
      </c>
      <c r="I56" s="37" t="str">
        <v>PAL CEMENT AND STEEL PVT. LTD.</v>
      </c>
      <c r="J56" s="37" t="str">
        <v>Dinesh Kumar</v>
      </c>
      <c r="K56" s="37" t="str">
        <v>Navneet Pal</v>
      </c>
      <c r="L56" s="37" t="str">
        <v>C12827</v>
      </c>
      <c r="M56" s="37" t="str">
        <v>North</v>
      </c>
      <c r="N56" s="2">
        <v>126102</v>
      </c>
      <c r="O56" s="2" t="str">
        <v>06BDUPG3332D1ZR</v>
      </c>
      <c r="P56" s="2">
        <v>9253077099</v>
      </c>
      <c r="Q56" s="2" t="str">
        <v>Nov'23</v>
      </c>
      <c r="R56" s="2">
        <v>2024</v>
      </c>
      <c r="S56" s="1">
        <v>112</v>
      </c>
      <c r="T56" s="2">
        <v>80</v>
      </c>
      <c r="U56" s="12">
        <v>0</v>
      </c>
      <c r="V56" s="1" t="str">
        <v>Challenger</v>
      </c>
      <c r="W56" s="13">
        <v>30</v>
      </c>
      <c r="X56" s="13">
        <v>32</v>
      </c>
      <c r="Y56" s="13">
        <v>10</v>
      </c>
      <c r="Z56" s="13">
        <v>21</v>
      </c>
      <c r="AA56" s="13">
        <v>3.2</v>
      </c>
      <c r="AB56" s="13">
        <v>51</v>
      </c>
      <c r="AC56" s="13">
        <v>50.08</v>
      </c>
      <c r="AD56" s="13">
        <v>50.6</v>
      </c>
      <c r="AE56" s="13">
        <v>0</v>
      </c>
      <c r="AF56" s="13">
        <v>50.5</v>
      </c>
      <c r="AG56" s="13">
        <v>55</v>
      </c>
      <c r="AH56" s="13">
        <v>0</v>
      </c>
      <c r="AI56" s="13">
        <v>52</v>
      </c>
      <c r="AJ56" s="13">
        <v>90</v>
      </c>
      <c r="AK56" s="13">
        <v>90</v>
      </c>
      <c r="AL56" s="13">
        <v>0</v>
      </c>
      <c r="AM56" s="13">
        <v>0</v>
      </c>
      <c r="AN56" s="13">
        <v>0</v>
      </c>
      <c r="AO56" s="13">
        <v>0</v>
      </c>
      <c r="AP56" s="13">
        <v>0</v>
      </c>
      <c r="AQ56" s="13">
        <v>0</v>
      </c>
      <c r="AR56" s="13">
        <v>0</v>
      </c>
      <c r="AS56" s="13">
        <v>0</v>
      </c>
      <c r="AT56" s="13">
        <v>0</v>
      </c>
      <c r="AU56" s="13">
        <v>0</v>
      </c>
      <c r="AV56" s="13">
        <v>0</v>
      </c>
      <c r="AW56" s="16">
        <f t="shared" si="0"/>
        <v>0</v>
      </c>
      <c r="AX56" s="16">
        <v>0</v>
      </c>
      <c r="AY56" s="10">
        <f t="shared" si="16"/>
        <v>0</v>
      </c>
      <c r="AZ56" s="10">
        <f>SUM(Z56:AK56)</f>
        <v>513.38</v>
      </c>
      <c r="BA56" s="10">
        <v>0</v>
      </c>
      <c r="BB56" s="10">
        <f t="shared" si="1"/>
        <v>0</v>
      </c>
      <c r="BC56" s="10">
        <f t="shared" si="2"/>
        <v>0</v>
      </c>
      <c r="BD56" s="10">
        <f t="shared" si="3"/>
        <v>-513.38</v>
      </c>
      <c r="BE56" s="10">
        <f t="shared" si="25"/>
        <v>513.38</v>
      </c>
      <c r="BF56" s="2" t="s">
        <v>119</v>
      </c>
      <c r="BG56" s="10">
        <f t="shared" si="4"/>
        <v>0</v>
      </c>
      <c r="BH56" s="36" t="s">
        <v>118</v>
      </c>
      <c r="BI56" s="39" t="str">
        <f t="shared" si="5"/>
        <v/>
      </c>
      <c r="BJ56" s="39" t="str">
        <f t="shared" si="13"/>
        <v/>
      </c>
      <c r="BK56" s="16">
        <f>SUM(AR56:AX56)</f>
        <v>0</v>
      </c>
      <c r="BL56" s="10">
        <f>SUM(AL56:AQ56)</f>
        <v>0</v>
      </c>
      <c r="BM56" s="12" t="str">
        <f t="shared" si="6"/>
        <v/>
      </c>
      <c r="BN56" s="12" t="str">
        <f t="shared" si="6"/>
        <v/>
      </c>
      <c r="BO56" s="9">
        <f t="shared" si="7"/>
        <v>0</v>
      </c>
      <c r="BP56" s="39" t="str">
        <f t="shared" si="8"/>
        <v/>
      </c>
      <c r="BQ56" s="147"/>
      <c r="BR56" s="9">
        <f t="shared" si="9"/>
        <v>175.88</v>
      </c>
      <c r="BS56" s="9">
        <f t="shared" si="10"/>
        <v>337.5</v>
      </c>
      <c r="BT56" s="9">
        <f t="shared" si="11"/>
        <v>513.38</v>
      </c>
      <c r="BU56" s="9">
        <f>IFERROR(_xlfn.XLOOKUP(D56,Sheet1!B:B,Sheet1!L:L),"")</f>
        <v>0</v>
      </c>
      <c r="BV56" s="9" t="e">
        <f>_xlfn.XLOOKUP(BU56,Sheet1!S:S,Sheet1!T:T)</f>
        <v>#N/A</v>
      </c>
      <c r="BW56" s="9">
        <f>_xlfn.XLOOKUP(D56,Sheet1!B:B,Sheet1!M:M)</f>
        <v>0</v>
      </c>
      <c r="BZ56" s="108">
        <f t="shared" si="14"/>
        <v>0</v>
      </c>
      <c r="CB56" s="12"/>
      <c r="CC56" s="12"/>
      <c r="CG56" s="1" t="str">
        <f>IF(BO56&lt;80,"Below 80",
IF(BO56&lt;=120,"80-120",
IF(BO56&lt;=200,"&gt; 120-200",
IF(BO56&lt;=300,"&gt;200-300",
IF(BO56&lt;=500,"&gt;300-500",
"&gt;500")))))</f>
        <v>Below 80</v>
      </c>
      <c r="CH56" s="1" t="str">
        <f>IFERROR(_xlfn.XLOOKUP(CG56,Scenario!M:M,Scenario!N:N),"")</f>
        <v/>
      </c>
      <c r="CI56" s="1" t="str">
        <f t="shared" si="12"/>
        <v>No</v>
      </c>
      <c r="CJ56" s="75">
        <v>0</v>
      </c>
    </row>
    <row r="57" spans="1:89" hidden="1">
      <c r="A57" s="2">
        <v>56</v>
      </c>
      <c r="B57" s="2">
        <v>2023</v>
      </c>
      <c r="C57" s="1" t="str">
        <v>PBTMTR136</v>
      </c>
      <c r="D57" s="37" t="str">
        <v>0015g00001gv78XAAQ</v>
      </c>
      <c r="E57" s="37" t="str">
        <v>BALAJI ENTERPRISES</v>
      </c>
      <c r="F57" s="37" t="str">
        <v>HARYANA</v>
      </c>
      <c r="G57" s="37" t="str">
        <v>SIRSA</v>
      </c>
      <c r="H57" s="37" t="str">
        <v>Sirsa</v>
      </c>
      <c r="I57" s="37" t="str">
        <v>PAL CEMENT AND STEEL PVT. LTD.</v>
      </c>
      <c r="J57" s="37" t="str">
        <v>Varun Arora</v>
      </c>
      <c r="K57" s="37" t="str">
        <v>Shubham Gahlot</v>
      </c>
      <c r="L57" s="37" t="str">
        <v>C12827</v>
      </c>
      <c r="M57" s="37" t="str">
        <v>North</v>
      </c>
      <c r="N57" s="2">
        <v>125055</v>
      </c>
      <c r="O57" s="2" t="str">
        <v>06BSWPG4392L1ZZ</v>
      </c>
      <c r="P57" s="2" t="str">
        <v>91241 00009</v>
      </c>
      <c r="Q57" s="2" t="str">
        <v>Nov'23</v>
      </c>
      <c r="R57" s="2">
        <v>2024</v>
      </c>
      <c r="S57" s="1">
        <v>175</v>
      </c>
      <c r="T57" s="2">
        <v>50</v>
      </c>
      <c r="U57" s="12">
        <v>0</v>
      </c>
      <c r="V57" s="1" t="str">
        <v>Minor</v>
      </c>
      <c r="W57" s="13">
        <v>30</v>
      </c>
      <c r="X57" s="13">
        <v>35</v>
      </c>
      <c r="Y57" s="13">
        <v>10</v>
      </c>
      <c r="Z57" s="13">
        <v>21</v>
      </c>
      <c r="AA57" s="13">
        <v>30.01</v>
      </c>
      <c r="AB57" s="13">
        <v>75</v>
      </c>
      <c r="AC57" s="13">
        <v>0</v>
      </c>
      <c r="AD57" s="13">
        <v>0</v>
      </c>
      <c r="AE57" s="13">
        <v>0</v>
      </c>
      <c r="AF57" s="13">
        <v>51</v>
      </c>
      <c r="AG57" s="13">
        <v>0</v>
      </c>
      <c r="AH57" s="13">
        <v>37</v>
      </c>
      <c r="AI57" s="13">
        <v>51</v>
      </c>
      <c r="AJ57" s="13">
        <v>91</v>
      </c>
      <c r="AK57" s="13">
        <v>69.5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0</v>
      </c>
      <c r="AU57" s="13">
        <v>0</v>
      </c>
      <c r="AV57" s="13">
        <v>0</v>
      </c>
      <c r="AW57" s="16">
        <f t="shared" si="0"/>
        <v>0</v>
      </c>
      <c r="AX57" s="16">
        <v>0</v>
      </c>
      <c r="AY57" s="10">
        <f t="shared" si="16"/>
        <v>0</v>
      </c>
      <c r="AZ57" s="10">
        <f>SUM(Z57:AK57)</f>
        <v>425.51</v>
      </c>
      <c r="BA57" s="10">
        <v>0</v>
      </c>
      <c r="BB57" s="10">
        <f t="shared" si="1"/>
        <v>0</v>
      </c>
      <c r="BC57" s="10">
        <f t="shared" si="2"/>
        <v>0</v>
      </c>
      <c r="BD57" s="10">
        <f t="shared" si="3"/>
        <v>-425.51</v>
      </c>
      <c r="BE57" s="10">
        <f t="shared" si="25"/>
        <v>425.51</v>
      </c>
      <c r="BF57" s="2" t="s">
        <v>119</v>
      </c>
      <c r="BG57" s="10">
        <f t="shared" si="4"/>
        <v>0</v>
      </c>
      <c r="BH57" s="36" t="s">
        <v>118</v>
      </c>
      <c r="BI57" s="39" t="str">
        <f t="shared" si="5"/>
        <v/>
      </c>
      <c r="BJ57" s="39" t="str">
        <f t="shared" si="13"/>
        <v/>
      </c>
      <c r="BK57" s="16">
        <f>SUM(AR57:AX57)</f>
        <v>0</v>
      </c>
      <c r="BL57" s="10">
        <f>SUM(AL57:AQ57)</f>
        <v>0</v>
      </c>
      <c r="BM57" s="12" t="str">
        <f t="shared" si="6"/>
        <v/>
      </c>
      <c r="BN57" s="12" t="str">
        <f t="shared" si="6"/>
        <v/>
      </c>
      <c r="BO57" s="9">
        <f t="shared" si="7"/>
        <v>0</v>
      </c>
      <c r="BP57" s="39" t="str">
        <f t="shared" si="8"/>
        <v/>
      </c>
      <c r="BQ57" s="147"/>
      <c r="BR57" s="9">
        <f t="shared" si="9"/>
        <v>126.01</v>
      </c>
      <c r="BS57" s="9">
        <f t="shared" si="10"/>
        <v>299.5</v>
      </c>
      <c r="BT57" s="9">
        <f t="shared" si="11"/>
        <v>425.51</v>
      </c>
      <c r="BU57" s="9">
        <f>IFERROR(_xlfn.XLOOKUP(D57,Sheet1!B:B,Sheet1!L:L),"")</f>
        <v>0</v>
      </c>
      <c r="BV57" s="9" t="e">
        <f>_xlfn.XLOOKUP(BU57,Sheet1!S:S,Sheet1!T:T)</f>
        <v>#N/A</v>
      </c>
      <c r="BW57" s="9">
        <f>_xlfn.XLOOKUP(D57,Sheet1!B:B,Sheet1!M:M)</f>
        <v>0</v>
      </c>
      <c r="BZ57" s="108">
        <f t="shared" si="14"/>
        <v>0</v>
      </c>
      <c r="CB57" s="12"/>
      <c r="CC57" s="12"/>
      <c r="CG57" s="1" t="str">
        <f>IF(BO57&lt;80,"Below 80",
IF(BO57&lt;=120,"80-120",
IF(BO57&lt;=200,"&gt; 120-200",
IF(BO57&lt;=300,"&gt;200-300",
IF(BO57&lt;=500,"&gt;300-500",
"&gt;500")))))</f>
        <v>Below 80</v>
      </c>
      <c r="CH57" s="1" t="str">
        <f>IFERROR(_xlfn.XLOOKUP(CG57,Scenario!M:M,Scenario!N:N),"")</f>
        <v/>
      </c>
      <c r="CI57" s="1" t="str">
        <f t="shared" si="12"/>
        <v>No</v>
      </c>
      <c r="CJ57" s="75">
        <v>0</v>
      </c>
    </row>
    <row r="58" spans="1:89" hidden="1">
      <c r="A58" s="2">
        <v>57</v>
      </c>
      <c r="B58" s="2">
        <v>2023</v>
      </c>
      <c r="C58" s="1" t="str">
        <v>PBTMTR137</v>
      </c>
      <c r="D58" s="37" t="str">
        <v>0015g00001VCBrZAAX</v>
      </c>
      <c r="E58" s="37" t="str">
        <v>GANPATI ENTERPRISES</v>
      </c>
      <c r="F58" s="37" t="str">
        <v>HARYANA</v>
      </c>
      <c r="G58" s="37" t="str">
        <v>HISAR</v>
      </c>
      <c r="H58" s="37" t="str">
        <v>Hansi</v>
      </c>
      <c r="I58" s="37" t="str">
        <v>PAL CEMENT AND STEEL PVT. LTD.</v>
      </c>
      <c r="J58" s="37" t="str">
        <v>Dinesh Kumar</v>
      </c>
      <c r="K58" s="37" t="str">
        <v>Navneet Pal</v>
      </c>
      <c r="L58" s="37" t="str">
        <v>C12827</v>
      </c>
      <c r="M58" s="37" t="str">
        <v>North</v>
      </c>
      <c r="N58" s="2">
        <v>125001</v>
      </c>
      <c r="O58" s="2" t="str">
        <v>06EBPPS6458N1ZJ</v>
      </c>
      <c r="P58" s="2">
        <v>9958428844</v>
      </c>
      <c r="Q58" s="2" t="str">
        <v>Dec'23</v>
      </c>
      <c r="R58" s="2">
        <v>2024</v>
      </c>
      <c r="S58" s="1">
        <v>51</v>
      </c>
      <c r="T58" s="2">
        <v>50</v>
      </c>
      <c r="U58" s="12">
        <v>0</v>
      </c>
      <c r="V58" s="1" t="str">
        <v>Minor</v>
      </c>
      <c r="W58" s="13">
        <v>10</v>
      </c>
      <c r="X58" s="13">
        <v>12</v>
      </c>
      <c r="Y58" s="13">
        <v>18</v>
      </c>
      <c r="Z58" s="13">
        <v>5</v>
      </c>
      <c r="AA58" s="13">
        <v>4.7960000000000003</v>
      </c>
      <c r="AB58" s="13">
        <v>0</v>
      </c>
      <c r="AC58" s="13">
        <v>0</v>
      </c>
      <c r="AD58" s="13">
        <v>0</v>
      </c>
      <c r="AE58" s="13">
        <v>0</v>
      </c>
      <c r="AF58" s="13">
        <v>0</v>
      </c>
      <c r="AG58" s="13">
        <v>0</v>
      </c>
      <c r="AH58" s="13">
        <v>0</v>
      </c>
      <c r="AI58" s="13">
        <v>0</v>
      </c>
      <c r="AJ58" s="13">
        <v>0</v>
      </c>
      <c r="AK58" s="13">
        <v>0</v>
      </c>
      <c r="AL58" s="13">
        <v>0</v>
      </c>
      <c r="AM58" s="13">
        <v>0</v>
      </c>
      <c r="AN58" s="13">
        <v>0</v>
      </c>
      <c r="AO58" s="13">
        <v>0</v>
      </c>
      <c r="AP58" s="13">
        <v>0</v>
      </c>
      <c r="AQ58" s="13">
        <v>0</v>
      </c>
      <c r="AR58" s="13">
        <v>0</v>
      </c>
      <c r="AS58" s="13">
        <v>0</v>
      </c>
      <c r="AT58" s="13">
        <v>0</v>
      </c>
      <c r="AU58" s="13">
        <v>0</v>
      </c>
      <c r="AV58" s="13">
        <v>0</v>
      </c>
      <c r="AW58" s="16">
        <f t="shared" si="0"/>
        <v>0</v>
      </c>
      <c r="AX58" s="16">
        <v>0</v>
      </c>
      <c r="AY58" s="10">
        <f t="shared" si="16"/>
        <v>0</v>
      </c>
      <c r="AZ58" s="10">
        <f>SUM(Z58:AK58)</f>
        <v>9.7959999999999994</v>
      </c>
      <c r="BA58" s="10">
        <v>0</v>
      </c>
      <c r="BB58" s="10">
        <f t="shared" si="1"/>
        <v>0</v>
      </c>
      <c r="BC58" s="10">
        <f t="shared" si="2"/>
        <v>0</v>
      </c>
      <c r="BD58" s="10">
        <f t="shared" si="3"/>
        <v>-9.7959999999999994</v>
      </c>
      <c r="BE58" s="10">
        <f t="shared" si="25"/>
        <v>9.7959999999999994</v>
      </c>
      <c r="BF58" s="2" t="s">
        <v>119</v>
      </c>
      <c r="BG58" s="10">
        <f t="shared" si="4"/>
        <v>0</v>
      </c>
      <c r="BH58" s="36" t="s">
        <v>118</v>
      </c>
      <c r="BI58" s="39" t="str">
        <f t="shared" si="5"/>
        <v/>
      </c>
      <c r="BJ58" s="39" t="str">
        <f t="shared" si="13"/>
        <v/>
      </c>
      <c r="BK58" s="16">
        <f>SUM(AR58:AX58)</f>
        <v>0</v>
      </c>
      <c r="BL58" s="10">
        <f>SUM(AL58:AQ58)</f>
        <v>0</v>
      </c>
      <c r="BM58" s="12" t="str">
        <f t="shared" si="6"/>
        <v/>
      </c>
      <c r="BN58" s="12" t="str">
        <f t="shared" si="6"/>
        <v/>
      </c>
      <c r="BO58" s="9">
        <f t="shared" si="7"/>
        <v>0</v>
      </c>
      <c r="BP58" s="39" t="str">
        <f t="shared" si="8"/>
        <v/>
      </c>
      <c r="BQ58" s="147"/>
      <c r="BR58" s="9">
        <f t="shared" si="9"/>
        <v>9.7959999999999994</v>
      </c>
      <c r="BS58" s="9">
        <f t="shared" si="10"/>
        <v>0</v>
      </c>
      <c r="BT58" s="9">
        <f t="shared" si="11"/>
        <v>9.7959999999999994</v>
      </c>
      <c r="BU58" s="9" t="str">
        <f>IFERROR(_xlfn.XLOOKUP(D58,Sheet1!B:B,Sheet1!L:L),"")</f>
        <v/>
      </c>
      <c r="BV58" s="9" t="e">
        <f>_xlfn.XLOOKUP(BU58,Sheet1!S:S,Sheet1!T:T)</f>
        <v>#N/A</v>
      </c>
      <c r="BW58" s="9" t="e">
        <f>_xlfn.XLOOKUP(D58,Sheet1!B:B,Sheet1!M:M)</f>
        <v>#N/A</v>
      </c>
      <c r="BZ58" s="108">
        <f t="shared" si="14"/>
        <v>0</v>
      </c>
      <c r="CB58" s="12"/>
      <c r="CC58" s="12"/>
      <c r="CG58" s="1" t="str">
        <f>IF(BO58&lt;80,"Below 80",
IF(BO58&lt;=120,"80-120",
IF(BO58&lt;=200,"&gt; 120-200",
IF(BO58&lt;=300,"&gt;200-300",
IF(BO58&lt;=500,"&gt;300-500",
"&gt;500")))))</f>
        <v>Below 80</v>
      </c>
      <c r="CH58" s="1" t="str">
        <f>IFERROR(_xlfn.XLOOKUP(CG58,Scenario!M:M,Scenario!N:N),"")</f>
        <v/>
      </c>
      <c r="CI58" s="1" t="str">
        <f t="shared" si="12"/>
        <v>No</v>
      </c>
      <c r="CJ58" s="75">
        <v>0</v>
      </c>
    </row>
    <row r="59" spans="1:89" hidden="1">
      <c r="A59" s="2">
        <v>58</v>
      </c>
      <c r="B59" s="2">
        <v>2023</v>
      </c>
      <c r="C59" s="1" t="str">
        <v>PBTMTR138</v>
      </c>
      <c r="D59" s="37" t="str">
        <v>0015g00001V9TgUAAV</v>
      </c>
      <c r="E59" s="37" t="str">
        <v>MAA DARSHAN TRADING CO.</v>
      </c>
      <c r="F59" s="37" t="str">
        <v>HARYANA</v>
      </c>
      <c r="G59" s="37" t="str">
        <v>HISAR</v>
      </c>
      <c r="H59" s="37" t="str">
        <v>Hansi</v>
      </c>
      <c r="I59" s="37" t="str">
        <v>PAL CEMENT AND STEEL PVT. LTD.</v>
      </c>
      <c r="J59" s="37" t="str">
        <v>Dinesh Kumar</v>
      </c>
      <c r="K59" s="37" t="str">
        <v>Navneet Pal</v>
      </c>
      <c r="L59" s="37" t="str">
        <v>C12827</v>
      </c>
      <c r="M59" s="37" t="str">
        <v>North</v>
      </c>
      <c r="N59" s="2">
        <v>125033</v>
      </c>
      <c r="O59" s="2" t="str">
        <v>06CRHPS9039R1ZP</v>
      </c>
      <c r="P59" s="2">
        <v>9253732625</v>
      </c>
      <c r="Q59" s="2" t="str">
        <v>Dec'23</v>
      </c>
      <c r="R59" s="2">
        <v>2024</v>
      </c>
      <c r="S59" s="1">
        <v>50</v>
      </c>
      <c r="T59" s="2">
        <v>200</v>
      </c>
      <c r="U59" s="12">
        <v>0</v>
      </c>
      <c r="V59" s="1" t="str">
        <v>Challenger</v>
      </c>
      <c r="W59" s="13">
        <v>10</v>
      </c>
      <c r="X59" s="13">
        <v>12</v>
      </c>
      <c r="Y59" s="13">
        <v>18</v>
      </c>
      <c r="Z59" s="13">
        <v>0</v>
      </c>
      <c r="AA59" s="13">
        <v>0</v>
      </c>
      <c r="AB59" s="13">
        <v>0</v>
      </c>
      <c r="AC59" s="13">
        <v>0</v>
      </c>
      <c r="AD59" s="13">
        <v>0</v>
      </c>
      <c r="AE59" s="13">
        <v>0</v>
      </c>
      <c r="AF59" s="13">
        <v>0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0</v>
      </c>
      <c r="AS59" s="13">
        <v>0</v>
      </c>
      <c r="AT59" s="13">
        <v>0</v>
      </c>
      <c r="AU59" s="13">
        <v>0</v>
      </c>
      <c r="AV59" s="13">
        <v>0</v>
      </c>
      <c r="AW59" s="16">
        <f t="shared" si="0"/>
        <v>0</v>
      </c>
      <c r="AX59" s="16">
        <v>0</v>
      </c>
      <c r="AY59" s="10">
        <f t="shared" si="16"/>
        <v>0</v>
      </c>
      <c r="AZ59" s="10">
        <f>SUM(Z59:AK59)</f>
        <v>0</v>
      </c>
      <c r="BA59" s="10">
        <v>0</v>
      </c>
      <c r="BB59" s="10">
        <f t="shared" si="1"/>
        <v>0</v>
      </c>
      <c r="BC59" s="10">
        <f t="shared" si="2"/>
        <v>0</v>
      </c>
      <c r="BD59" s="10">
        <f t="shared" si="3"/>
        <v>0</v>
      </c>
      <c r="BE59" s="10">
        <f t="shared" si="25"/>
        <v>0</v>
      </c>
      <c r="BF59" s="2" t="s">
        <v>119</v>
      </c>
      <c r="BG59" s="10">
        <f t="shared" si="4"/>
        <v>0</v>
      </c>
      <c r="BH59" s="36" t="s">
        <v>118</v>
      </c>
      <c r="BI59" s="39" t="str">
        <f t="shared" si="5"/>
        <v/>
      </c>
      <c r="BJ59" s="39" t="str">
        <f t="shared" si="13"/>
        <v/>
      </c>
      <c r="BK59" s="16">
        <f>SUM(AR59:AX59)</f>
        <v>0</v>
      </c>
      <c r="BL59" s="10">
        <f>SUM(AL59:AQ59)</f>
        <v>0</v>
      </c>
      <c r="BM59" s="12" t="str">
        <f t="shared" si="6"/>
        <v/>
      </c>
      <c r="BN59" s="12" t="str">
        <f t="shared" si="6"/>
        <v/>
      </c>
      <c r="BO59" s="9">
        <f t="shared" si="7"/>
        <v>0</v>
      </c>
      <c r="BP59" s="39" t="str">
        <f t="shared" si="8"/>
        <v/>
      </c>
      <c r="BQ59" s="147"/>
      <c r="BR59" s="9">
        <f t="shared" si="9"/>
        <v>0</v>
      </c>
      <c r="BS59" s="9">
        <f t="shared" si="10"/>
        <v>0</v>
      </c>
      <c r="BT59" s="9">
        <f t="shared" si="11"/>
        <v>0</v>
      </c>
      <c r="BU59" s="9" t="str">
        <f>IFERROR(_xlfn.XLOOKUP(D59,Sheet1!B:B,Sheet1!L:L),"")</f>
        <v/>
      </c>
      <c r="BV59" s="9" t="e">
        <f>_xlfn.XLOOKUP(BU59,Sheet1!S:S,Sheet1!T:T)</f>
        <v>#N/A</v>
      </c>
      <c r="BW59" s="9" t="e">
        <f>_xlfn.XLOOKUP(D59,Sheet1!B:B,Sheet1!M:M)</f>
        <v>#N/A</v>
      </c>
      <c r="BZ59" s="108">
        <f t="shared" si="14"/>
        <v>0</v>
      </c>
      <c r="CB59" s="12"/>
      <c r="CC59" s="12"/>
      <c r="CG59" s="1" t="str">
        <f>IF(BO59&lt;80,"Below 80",
IF(BO59&lt;=120,"80-120",
IF(BO59&lt;=200,"&gt; 120-200",
IF(BO59&lt;=300,"&gt;200-300",
IF(BO59&lt;=500,"&gt;300-500",
"&gt;500")))))</f>
        <v>Below 80</v>
      </c>
      <c r="CH59" s="1" t="str">
        <f>IFERROR(_xlfn.XLOOKUP(CG59,Scenario!M:M,Scenario!N:N),"")</f>
        <v/>
      </c>
      <c r="CI59" s="1" t="str">
        <f t="shared" si="12"/>
        <v>No</v>
      </c>
      <c r="CJ59" s="75">
        <v>0</v>
      </c>
    </row>
    <row r="60" spans="1:89" hidden="1">
      <c r="A60" s="2">
        <v>59</v>
      </c>
      <c r="B60" s="2">
        <v>2023</v>
      </c>
      <c r="C60" s="1" t="str">
        <v>PBTMTR139</v>
      </c>
      <c r="D60" s="37" t="str">
        <v>001J100000F4iokIAB</v>
      </c>
      <c r="E60" s="37" t="str">
        <v>MODERN EDUCATION SOCIETY</v>
      </c>
      <c r="F60" s="37" t="str">
        <v>HARYANA</v>
      </c>
      <c r="G60" s="37" t="str">
        <v>FATEHABAD</v>
      </c>
      <c r="H60" s="37" t="str">
        <v>Tohana</v>
      </c>
      <c r="I60" s="37" t="str">
        <v>PAL CEMENT AND STEEL PVT. LTD.</v>
      </c>
      <c r="J60" s="37" t="str">
        <v>Dinesh Kumar</v>
      </c>
      <c r="K60" s="37" t="str">
        <v>Shubham Gahlot</v>
      </c>
      <c r="L60" s="37" t="str">
        <v>C12827</v>
      </c>
      <c r="M60" s="37" t="str">
        <v>North</v>
      </c>
      <c r="N60" s="2">
        <v>0</v>
      </c>
      <c r="O60" s="2" t="str">
        <v>27AAATM1656J2ZF</v>
      </c>
      <c r="P60" s="2">
        <v>0</v>
      </c>
      <c r="Q60" s="2" t="str">
        <v>Dec'23</v>
      </c>
      <c r="R60" s="2">
        <v>2024</v>
      </c>
      <c r="S60" s="1">
        <v>50</v>
      </c>
      <c r="T60" s="2">
        <v>75</v>
      </c>
      <c r="U60" s="12">
        <v>0</v>
      </c>
      <c r="V60" s="1" t="str">
        <v>Challenger</v>
      </c>
      <c r="W60" s="13">
        <v>11</v>
      </c>
      <c r="X60" s="13">
        <v>13</v>
      </c>
      <c r="Y60" s="13">
        <v>16</v>
      </c>
      <c r="Z60" s="13">
        <v>0</v>
      </c>
      <c r="AA60" s="13">
        <v>0</v>
      </c>
      <c r="AB60" s="13">
        <v>0</v>
      </c>
      <c r="AC60" s="13">
        <v>0</v>
      </c>
      <c r="AD60" s="13">
        <v>0</v>
      </c>
      <c r="AE60" s="13">
        <v>0</v>
      </c>
      <c r="AF60" s="13">
        <v>0</v>
      </c>
      <c r="AG60" s="13">
        <v>0</v>
      </c>
      <c r="AH60" s="13">
        <v>0</v>
      </c>
      <c r="AI60" s="13">
        <v>0</v>
      </c>
      <c r="AJ60" s="13">
        <v>0</v>
      </c>
      <c r="AK60" s="13">
        <v>0</v>
      </c>
      <c r="AL60" s="13">
        <v>0</v>
      </c>
      <c r="AM60" s="13">
        <v>0</v>
      </c>
      <c r="AN60" s="13">
        <v>0</v>
      </c>
      <c r="AO60" s="13">
        <v>0</v>
      </c>
      <c r="AP60" s="13">
        <v>0</v>
      </c>
      <c r="AQ60" s="13">
        <v>0</v>
      </c>
      <c r="AR60" s="13">
        <v>0</v>
      </c>
      <c r="AS60" s="13">
        <v>0</v>
      </c>
      <c r="AT60" s="13">
        <v>0</v>
      </c>
      <c r="AU60" s="13">
        <v>0</v>
      </c>
      <c r="AV60" s="13">
        <v>0</v>
      </c>
      <c r="AW60" s="16">
        <f t="shared" si="0"/>
        <v>0</v>
      </c>
      <c r="AX60" s="16">
        <v>0</v>
      </c>
      <c r="AY60" s="10">
        <f t="shared" si="16"/>
        <v>0</v>
      </c>
      <c r="AZ60" s="10">
        <f>SUM(Z60:AK60)</f>
        <v>0</v>
      </c>
      <c r="BA60" s="10">
        <v>0</v>
      </c>
      <c r="BB60" s="10">
        <f t="shared" si="1"/>
        <v>0</v>
      </c>
      <c r="BC60" s="10">
        <f t="shared" si="2"/>
        <v>0</v>
      </c>
      <c r="BD60" s="10">
        <f t="shared" si="3"/>
        <v>0</v>
      </c>
      <c r="BE60" s="10">
        <f t="shared" si="25"/>
        <v>0</v>
      </c>
      <c r="BF60" s="2" t="s">
        <v>119</v>
      </c>
      <c r="BG60" s="10">
        <f t="shared" si="4"/>
        <v>0</v>
      </c>
      <c r="BH60" s="36" t="s">
        <v>118</v>
      </c>
      <c r="BI60" s="39" t="str">
        <f t="shared" si="5"/>
        <v/>
      </c>
      <c r="BJ60" s="39" t="str">
        <f t="shared" si="13"/>
        <v/>
      </c>
      <c r="BK60" s="16">
        <f>SUM(AR60:AX60)</f>
        <v>0</v>
      </c>
      <c r="BL60" s="10">
        <f>SUM(AL60:AQ60)</f>
        <v>0</v>
      </c>
      <c r="BM60" s="12" t="str">
        <f t="shared" si="6"/>
        <v/>
      </c>
      <c r="BN60" s="12" t="str">
        <f t="shared" si="6"/>
        <v/>
      </c>
      <c r="BO60" s="9">
        <f t="shared" si="7"/>
        <v>0</v>
      </c>
      <c r="BP60" s="39" t="str">
        <f t="shared" si="8"/>
        <v/>
      </c>
      <c r="BQ60" s="147"/>
      <c r="BR60" s="9">
        <f t="shared" si="9"/>
        <v>0</v>
      </c>
      <c r="BS60" s="9">
        <f t="shared" si="10"/>
        <v>0</v>
      </c>
      <c r="BT60" s="9">
        <f t="shared" si="11"/>
        <v>0</v>
      </c>
      <c r="BU60" s="9" t="str">
        <f>IFERROR(_xlfn.XLOOKUP(D60,Sheet1!B:B,Sheet1!L:L),"")</f>
        <v/>
      </c>
      <c r="BV60" s="9" t="e">
        <f>_xlfn.XLOOKUP(BU60,Sheet1!S:S,Sheet1!T:T)</f>
        <v>#N/A</v>
      </c>
      <c r="BW60" s="9" t="e">
        <f>_xlfn.XLOOKUP(D60,Sheet1!B:B,Sheet1!M:M)</f>
        <v>#N/A</v>
      </c>
      <c r="BZ60" s="108">
        <f t="shared" si="14"/>
        <v>0</v>
      </c>
      <c r="CB60" s="12"/>
      <c r="CC60" s="12"/>
      <c r="CG60" s="1" t="str">
        <f>IF(BO60&lt;80,"Below 80",
IF(BO60&lt;=120,"80-120",
IF(BO60&lt;=200,"&gt; 120-200",
IF(BO60&lt;=300,"&gt;200-300",
IF(BO60&lt;=500,"&gt;300-500",
"&gt;500")))))</f>
        <v>Below 80</v>
      </c>
      <c r="CH60" s="1" t="str">
        <f>IFERROR(_xlfn.XLOOKUP(CG60,Scenario!M:M,Scenario!N:N),"")</f>
        <v/>
      </c>
      <c r="CI60" s="1" t="str">
        <f t="shared" si="12"/>
        <v>No</v>
      </c>
      <c r="CJ60" s="75">
        <v>0</v>
      </c>
    </row>
    <row r="61" spans="1:89" hidden="1">
      <c r="A61" s="2">
        <v>60</v>
      </c>
      <c r="B61" s="2">
        <v>2023</v>
      </c>
      <c r="C61" s="1" t="str">
        <v>PBTMTR140</v>
      </c>
      <c r="D61" s="37" t="str">
        <v>0015g00001c41dOAAQ</v>
      </c>
      <c r="E61" s="37" t="str">
        <v>R P Sales Corporation</v>
      </c>
      <c r="F61" s="37" t="str">
        <v>HARYANA</v>
      </c>
      <c r="G61" s="37" t="str">
        <v>SIRSA</v>
      </c>
      <c r="H61" s="37" t="str">
        <v>Malout</v>
      </c>
      <c r="I61" s="37" t="str">
        <v>PAL CEMENT AND STEEL PVT. LTD.</v>
      </c>
      <c r="J61" s="37" t="str">
        <v>Varun Arora</v>
      </c>
      <c r="K61" s="37" t="str">
        <v>Abhishek Wadhwa</v>
      </c>
      <c r="L61" s="37" t="str">
        <v>C12827</v>
      </c>
      <c r="M61" s="37" t="str">
        <v>North</v>
      </c>
      <c r="N61" s="2">
        <v>125055</v>
      </c>
      <c r="O61" s="2">
        <v>0</v>
      </c>
      <c r="P61" s="2">
        <v>7988567070</v>
      </c>
      <c r="Q61" s="2" t="str">
        <v>Dec'23</v>
      </c>
      <c r="R61" s="2">
        <v>2024</v>
      </c>
      <c r="S61" s="1">
        <v>105</v>
      </c>
      <c r="T61" s="2">
        <v>50</v>
      </c>
      <c r="U61" s="12">
        <v>0</v>
      </c>
      <c r="V61" s="1" t="str">
        <v>Minor</v>
      </c>
      <c r="W61" s="13">
        <v>30</v>
      </c>
      <c r="X61" s="13">
        <v>32</v>
      </c>
      <c r="Y61" s="13">
        <v>33</v>
      </c>
      <c r="Z61" s="13">
        <v>29</v>
      </c>
      <c r="AA61" s="13">
        <v>1.4</v>
      </c>
      <c r="AB61" s="13">
        <v>0</v>
      </c>
      <c r="AC61" s="13">
        <v>0</v>
      </c>
      <c r="AD61" s="13">
        <v>0</v>
      </c>
      <c r="AE61" s="13">
        <v>0</v>
      </c>
      <c r="AF61" s="13">
        <v>0</v>
      </c>
      <c r="AG61" s="13">
        <v>0</v>
      </c>
      <c r="AH61" s="13">
        <v>0</v>
      </c>
      <c r="AI61" s="13">
        <v>0</v>
      </c>
      <c r="AJ61" s="13">
        <v>0</v>
      </c>
      <c r="AK61" s="13">
        <v>0</v>
      </c>
      <c r="AL61" s="13">
        <v>0</v>
      </c>
      <c r="AM61" s="13">
        <v>0</v>
      </c>
      <c r="AN61" s="13">
        <v>0</v>
      </c>
      <c r="AO61" s="13">
        <v>0</v>
      </c>
      <c r="AP61" s="13">
        <v>0</v>
      </c>
      <c r="AQ61" s="13">
        <v>0</v>
      </c>
      <c r="AR61" s="13">
        <v>0</v>
      </c>
      <c r="AS61" s="13">
        <v>0</v>
      </c>
      <c r="AT61" s="13">
        <v>0</v>
      </c>
      <c r="AU61" s="13">
        <v>0</v>
      </c>
      <c r="AV61" s="13">
        <v>0</v>
      </c>
      <c r="AW61" s="16">
        <f t="shared" si="0"/>
        <v>0</v>
      </c>
      <c r="AX61" s="16">
        <v>0</v>
      </c>
      <c r="AY61" s="10">
        <f t="shared" si="16"/>
        <v>0</v>
      </c>
      <c r="AZ61" s="10">
        <f>SUM(Z61:AK61)</f>
        <v>30.4</v>
      </c>
      <c r="BA61" s="10">
        <v>0</v>
      </c>
      <c r="BB61" s="10">
        <f t="shared" si="1"/>
        <v>0</v>
      </c>
      <c r="BC61" s="10">
        <f t="shared" si="2"/>
        <v>0</v>
      </c>
      <c r="BD61" s="10">
        <f t="shared" si="3"/>
        <v>-30.4</v>
      </c>
      <c r="BE61" s="10">
        <f t="shared" si="25"/>
        <v>30.4</v>
      </c>
      <c r="BF61" s="2" t="s">
        <v>119</v>
      </c>
      <c r="BG61" s="10">
        <f t="shared" si="4"/>
        <v>0</v>
      </c>
      <c r="BH61" s="36" t="s">
        <v>118</v>
      </c>
      <c r="BI61" s="39" t="str">
        <f t="shared" si="5"/>
        <v/>
      </c>
      <c r="BJ61" s="39" t="str">
        <f t="shared" si="13"/>
        <v/>
      </c>
      <c r="BK61" s="16">
        <f>SUM(AR61:AX61)</f>
        <v>0</v>
      </c>
      <c r="BL61" s="10">
        <f>SUM(AL61:AQ61)</f>
        <v>0</v>
      </c>
      <c r="BM61" s="12" t="str">
        <f t="shared" si="6"/>
        <v/>
      </c>
      <c r="BN61" s="12" t="str">
        <f t="shared" si="6"/>
        <v/>
      </c>
      <c r="BO61" s="9">
        <f t="shared" si="7"/>
        <v>0</v>
      </c>
      <c r="BP61" s="39" t="str">
        <f t="shared" si="8"/>
        <v/>
      </c>
      <c r="BQ61" s="147"/>
      <c r="BR61" s="9">
        <f t="shared" si="9"/>
        <v>30.4</v>
      </c>
      <c r="BS61" s="9">
        <f t="shared" si="10"/>
        <v>0</v>
      </c>
      <c r="BT61" s="9">
        <f t="shared" si="11"/>
        <v>30.4</v>
      </c>
      <c r="BU61" s="9" t="str">
        <f>IFERROR(_xlfn.XLOOKUP(D61,Sheet1!B:B,Sheet1!L:L),"")</f>
        <v/>
      </c>
      <c r="BV61" s="9" t="e">
        <f>_xlfn.XLOOKUP(BU61,Sheet1!S:S,Sheet1!T:T)</f>
        <v>#N/A</v>
      </c>
      <c r="BW61" s="9" t="e">
        <f>_xlfn.XLOOKUP(D61,Sheet1!B:B,Sheet1!M:M)</f>
        <v>#N/A</v>
      </c>
      <c r="BZ61" s="108">
        <f t="shared" si="14"/>
        <v>0</v>
      </c>
      <c r="CB61" s="12"/>
      <c r="CC61" s="12"/>
      <c r="CG61" s="1" t="str">
        <f>IF(BO61&lt;80,"Below 80",
IF(BO61&lt;=120,"80-120",
IF(BO61&lt;=200,"&gt; 120-200",
IF(BO61&lt;=300,"&gt;200-300",
IF(BO61&lt;=500,"&gt;300-500",
"&gt;500")))))</f>
        <v>Below 80</v>
      </c>
      <c r="CH61" s="1" t="str">
        <f>IFERROR(_xlfn.XLOOKUP(CG61,Scenario!M:M,Scenario!N:N),"")</f>
        <v/>
      </c>
      <c r="CI61" s="1" t="str">
        <f t="shared" si="12"/>
        <v>No</v>
      </c>
      <c r="CJ61" s="75">
        <v>0</v>
      </c>
    </row>
    <row r="62" spans="1:89" hidden="1">
      <c r="A62" s="2">
        <v>61</v>
      </c>
      <c r="B62" s="2">
        <v>2023</v>
      </c>
      <c r="C62" s="1" t="str">
        <v>PBTMTR141</v>
      </c>
      <c r="D62" s="37" t="str">
        <v>0015g00001V91N9AAJ</v>
      </c>
      <c r="E62" s="37" t="str">
        <v>SAJJAN KUMAR AND SONS</v>
      </c>
      <c r="F62" s="37" t="str">
        <v>HARYANA</v>
      </c>
      <c r="G62" s="37" t="str">
        <v>HISAR</v>
      </c>
      <c r="H62" s="37" t="str">
        <v>Hisar</v>
      </c>
      <c r="I62" s="37" t="str">
        <v>PAL CEMENT AND STEEL PVT. LTD.</v>
      </c>
      <c r="J62" s="37" t="str">
        <v>Dinesh Kumar</v>
      </c>
      <c r="K62" s="37" t="str">
        <v>Navneet Pal</v>
      </c>
      <c r="L62" s="37" t="str">
        <v>C12827</v>
      </c>
      <c r="M62" s="37" t="str">
        <v>North</v>
      </c>
      <c r="N62" s="2">
        <v>125001</v>
      </c>
      <c r="O62" s="2" t="str">
        <v>06AKFPD1770K1ZA</v>
      </c>
      <c r="P62" s="2">
        <v>9215000505</v>
      </c>
      <c r="Q62" s="2" t="str">
        <v>Dec'23</v>
      </c>
      <c r="R62" s="2">
        <v>2024</v>
      </c>
      <c r="S62" s="1">
        <v>66</v>
      </c>
      <c r="T62" s="2">
        <v>150</v>
      </c>
      <c r="U62" s="12">
        <v>0</v>
      </c>
      <c r="V62" s="1" t="str">
        <v>Challenger</v>
      </c>
      <c r="W62" s="13">
        <v>10</v>
      </c>
      <c r="X62" s="13">
        <v>12</v>
      </c>
      <c r="Y62" s="13">
        <v>12</v>
      </c>
      <c r="Z62" s="13">
        <v>0</v>
      </c>
      <c r="AA62" s="13">
        <v>0</v>
      </c>
      <c r="AB62" s="13">
        <v>0</v>
      </c>
      <c r="AC62" s="13">
        <v>0</v>
      </c>
      <c r="AD62" s="13">
        <v>0</v>
      </c>
      <c r="AE62" s="13">
        <v>0</v>
      </c>
      <c r="AF62" s="13">
        <v>0</v>
      </c>
      <c r="AG62" s="13">
        <v>0</v>
      </c>
      <c r="AH62" s="13">
        <v>0</v>
      </c>
      <c r="AI62" s="13">
        <v>0</v>
      </c>
      <c r="AJ62" s="13">
        <v>0</v>
      </c>
      <c r="AK62" s="13">
        <v>0</v>
      </c>
      <c r="AL62" s="13">
        <v>0</v>
      </c>
      <c r="AM62" s="13">
        <v>0</v>
      </c>
      <c r="AN62" s="13">
        <v>0</v>
      </c>
      <c r="AO62" s="13">
        <v>0</v>
      </c>
      <c r="AP62" s="13">
        <v>0</v>
      </c>
      <c r="AQ62" s="13">
        <v>0</v>
      </c>
      <c r="AR62" s="13">
        <v>0</v>
      </c>
      <c r="AS62" s="13">
        <v>0</v>
      </c>
      <c r="AT62" s="13">
        <v>0</v>
      </c>
      <c r="AU62" s="13">
        <v>0</v>
      </c>
      <c r="AV62" s="13">
        <v>0</v>
      </c>
      <c r="AW62" s="16">
        <f t="shared" si="0"/>
        <v>0</v>
      </c>
      <c r="AX62" s="16">
        <v>0</v>
      </c>
      <c r="AY62" s="10">
        <f t="shared" si="16"/>
        <v>0</v>
      </c>
      <c r="AZ62" s="10">
        <f>SUM(Z62:AK62)</f>
        <v>0</v>
      </c>
      <c r="BA62" s="10">
        <v>0</v>
      </c>
      <c r="BB62" s="10">
        <f t="shared" si="1"/>
        <v>0</v>
      </c>
      <c r="BC62" s="10">
        <f t="shared" si="2"/>
        <v>0</v>
      </c>
      <c r="BD62" s="10">
        <f t="shared" si="3"/>
        <v>0</v>
      </c>
      <c r="BE62" s="10">
        <f t="shared" si="25"/>
        <v>0</v>
      </c>
      <c r="BF62" s="2" t="s">
        <v>119</v>
      </c>
      <c r="BG62" s="10">
        <f t="shared" si="4"/>
        <v>0</v>
      </c>
      <c r="BH62" s="36" t="s">
        <v>118</v>
      </c>
      <c r="BI62" s="39" t="str">
        <f t="shared" si="5"/>
        <v/>
      </c>
      <c r="BJ62" s="39" t="str">
        <f t="shared" si="13"/>
        <v/>
      </c>
      <c r="BK62" s="16">
        <f>SUM(AR62:AX62)</f>
        <v>0</v>
      </c>
      <c r="BL62" s="10">
        <f>SUM(AL62:AQ62)</f>
        <v>0</v>
      </c>
      <c r="BM62" s="12" t="str">
        <f t="shared" si="6"/>
        <v/>
      </c>
      <c r="BN62" s="12" t="str">
        <f t="shared" si="6"/>
        <v/>
      </c>
      <c r="BO62" s="9">
        <f t="shared" si="7"/>
        <v>0</v>
      </c>
      <c r="BP62" s="39" t="str">
        <f t="shared" si="8"/>
        <v/>
      </c>
      <c r="BQ62" s="147"/>
      <c r="BR62" s="9">
        <f t="shared" si="9"/>
        <v>0</v>
      </c>
      <c r="BS62" s="9">
        <f t="shared" si="10"/>
        <v>0</v>
      </c>
      <c r="BT62" s="9">
        <f t="shared" si="11"/>
        <v>0</v>
      </c>
      <c r="BU62" s="9" t="str">
        <f>IFERROR(_xlfn.XLOOKUP(D62,Sheet1!B:B,Sheet1!L:L),"")</f>
        <v/>
      </c>
      <c r="BV62" s="9" t="e">
        <f>_xlfn.XLOOKUP(BU62,Sheet1!S:S,Sheet1!T:T)</f>
        <v>#N/A</v>
      </c>
      <c r="BW62" s="9" t="e">
        <f>_xlfn.XLOOKUP(D62,Sheet1!B:B,Sheet1!M:M)</f>
        <v>#N/A</v>
      </c>
      <c r="BZ62" s="108">
        <f t="shared" si="14"/>
        <v>0</v>
      </c>
      <c r="CB62" s="12"/>
      <c r="CC62" s="12"/>
      <c r="CG62" s="1" t="str">
        <f>IF(BO62&lt;80,"Below 80",
IF(BO62&lt;=120,"80-120",
IF(BO62&lt;=200,"&gt; 120-200",
IF(BO62&lt;=300,"&gt;200-300",
IF(BO62&lt;=500,"&gt;300-500",
"&gt;500")))))</f>
        <v>Below 80</v>
      </c>
      <c r="CH62" s="1" t="str">
        <f>IFERROR(_xlfn.XLOOKUP(CG62,Scenario!M:M,Scenario!N:N),"")</f>
        <v/>
      </c>
      <c r="CI62" s="1" t="str">
        <f t="shared" si="12"/>
        <v>No</v>
      </c>
      <c r="CJ62" s="75">
        <v>0</v>
      </c>
    </row>
    <row r="63" spans="1:89" hidden="1">
      <c r="A63" s="2">
        <v>62</v>
      </c>
      <c r="B63" s="2">
        <v>2023</v>
      </c>
      <c r="C63" s="1" t="str">
        <v>PBTMTR142</v>
      </c>
      <c r="D63" s="37" t="str">
        <v>0015g00001YRULwAAP</v>
      </c>
      <c r="E63" s="37" t="str">
        <v>SALASAR ENTERPRISES</v>
      </c>
      <c r="F63" s="37" t="str">
        <v>HARYANA</v>
      </c>
      <c r="G63" s="37" t="str">
        <v>HISAR</v>
      </c>
      <c r="H63" s="37" t="str">
        <v>Hisar</v>
      </c>
      <c r="I63" s="37" t="str">
        <v>PAL CEMENT AND STEEL PVT. LTD.</v>
      </c>
      <c r="J63" s="37" t="str">
        <v>Dinesh Kumar</v>
      </c>
      <c r="K63" s="37" t="str">
        <v>Navneet Pal</v>
      </c>
      <c r="L63" s="37" t="str">
        <v>C12827</v>
      </c>
      <c r="M63" s="37" t="str">
        <v>North</v>
      </c>
      <c r="N63" s="2">
        <v>125001</v>
      </c>
      <c r="O63" s="2" t="str">
        <v>06AITPG2966N1ZJ</v>
      </c>
      <c r="P63" s="2">
        <v>8168241200</v>
      </c>
      <c r="Q63" s="2" t="str">
        <v>Dec'23</v>
      </c>
      <c r="R63" s="2">
        <v>2024</v>
      </c>
      <c r="S63" s="1">
        <v>101</v>
      </c>
      <c r="T63" s="2">
        <v>130</v>
      </c>
      <c r="U63" s="12">
        <v>0</v>
      </c>
      <c r="V63" s="1" t="str">
        <v>Challenger</v>
      </c>
      <c r="W63" s="13">
        <v>32</v>
      </c>
      <c r="X63" s="13">
        <v>36</v>
      </c>
      <c r="Y63" s="13">
        <v>22</v>
      </c>
      <c r="Z63" s="13">
        <v>5</v>
      </c>
      <c r="AA63" s="13">
        <v>1</v>
      </c>
      <c r="AB63" s="13">
        <v>0</v>
      </c>
      <c r="AC63" s="13">
        <v>0</v>
      </c>
      <c r="AD63" s="13">
        <v>0</v>
      </c>
      <c r="AE63" s="13">
        <v>0</v>
      </c>
      <c r="AF63" s="13">
        <v>0</v>
      </c>
      <c r="AG63" s="13">
        <v>0</v>
      </c>
      <c r="AH63" s="13">
        <v>0</v>
      </c>
      <c r="AI63" s="13">
        <v>0</v>
      </c>
      <c r="AJ63" s="13">
        <v>0</v>
      </c>
      <c r="AK63" s="13">
        <v>0</v>
      </c>
      <c r="AL63" s="13">
        <v>0</v>
      </c>
      <c r="AM63" s="13">
        <v>0</v>
      </c>
      <c r="AN63" s="13">
        <v>0</v>
      </c>
      <c r="AO63" s="13">
        <v>0</v>
      </c>
      <c r="AP63" s="13">
        <v>0</v>
      </c>
      <c r="AQ63" s="13">
        <v>0</v>
      </c>
      <c r="AR63" s="13">
        <v>0</v>
      </c>
      <c r="AS63" s="13">
        <v>0</v>
      </c>
      <c r="AT63" s="13">
        <v>0</v>
      </c>
      <c r="AU63" s="13">
        <v>0</v>
      </c>
      <c r="AV63" s="13">
        <v>0</v>
      </c>
      <c r="AW63" s="16">
        <f t="shared" si="0"/>
        <v>0</v>
      </c>
      <c r="AX63" s="16">
        <v>0</v>
      </c>
      <c r="AY63" s="10">
        <f t="shared" si="16"/>
        <v>0</v>
      </c>
      <c r="AZ63" s="10">
        <f>SUM(Z63:AK63)</f>
        <v>6</v>
      </c>
      <c r="BA63" s="10">
        <v>0</v>
      </c>
      <c r="BB63" s="10">
        <f t="shared" si="1"/>
        <v>0</v>
      </c>
      <c r="BC63" s="10">
        <f t="shared" si="2"/>
        <v>0</v>
      </c>
      <c r="BD63" s="10">
        <f t="shared" si="3"/>
        <v>-6</v>
      </c>
      <c r="BE63" s="10">
        <f t="shared" si="25"/>
        <v>6</v>
      </c>
      <c r="BF63" s="2" t="s">
        <v>119</v>
      </c>
      <c r="BG63" s="10">
        <f t="shared" si="4"/>
        <v>0</v>
      </c>
      <c r="BH63" s="36" t="s">
        <v>118</v>
      </c>
      <c r="BI63" s="39" t="str">
        <f t="shared" si="5"/>
        <v/>
      </c>
      <c r="BJ63" s="39" t="str">
        <f t="shared" si="13"/>
        <v/>
      </c>
      <c r="BK63" s="16">
        <f>SUM(AR63:AX63)</f>
        <v>0</v>
      </c>
      <c r="BL63" s="10">
        <f>SUM(AL63:AQ63)</f>
        <v>0</v>
      </c>
      <c r="BM63" s="12" t="str">
        <f t="shared" si="6"/>
        <v/>
      </c>
      <c r="BN63" s="12" t="str">
        <f t="shared" si="6"/>
        <v/>
      </c>
      <c r="BO63" s="9">
        <f t="shared" si="7"/>
        <v>0</v>
      </c>
      <c r="BP63" s="39" t="str">
        <f t="shared" si="8"/>
        <v/>
      </c>
      <c r="BQ63" s="147"/>
      <c r="BR63" s="9">
        <f t="shared" si="9"/>
        <v>6</v>
      </c>
      <c r="BS63" s="9">
        <f t="shared" si="10"/>
        <v>0</v>
      </c>
      <c r="BT63" s="9">
        <f t="shared" si="11"/>
        <v>6</v>
      </c>
      <c r="BU63" s="9" t="str">
        <f>IFERROR(_xlfn.XLOOKUP(D63,Sheet1!B:B,Sheet1!L:L),"")</f>
        <v/>
      </c>
      <c r="BV63" s="9" t="e">
        <f>_xlfn.XLOOKUP(BU63,Sheet1!S:S,Sheet1!T:T)</f>
        <v>#N/A</v>
      </c>
      <c r="BW63" s="9" t="e">
        <f>_xlfn.XLOOKUP(D63,Sheet1!B:B,Sheet1!M:M)</f>
        <v>#N/A</v>
      </c>
      <c r="BZ63" s="108">
        <f t="shared" si="14"/>
        <v>0</v>
      </c>
      <c r="CB63" s="12"/>
      <c r="CC63" s="12"/>
      <c r="CG63" s="1" t="str">
        <f>IF(BO63&lt;80,"Below 80",
IF(BO63&lt;=120,"80-120",
IF(BO63&lt;=200,"&gt; 120-200",
IF(BO63&lt;=300,"&gt;200-300",
IF(BO63&lt;=500,"&gt;300-500",
"&gt;500")))))</f>
        <v>Below 80</v>
      </c>
      <c r="CH63" s="1" t="str">
        <f>IFERROR(_xlfn.XLOOKUP(CG63,Scenario!M:M,Scenario!N:N),"")</f>
        <v/>
      </c>
      <c r="CI63" s="1" t="str">
        <f t="shared" si="12"/>
        <v>No</v>
      </c>
      <c r="CJ63" s="75">
        <v>0</v>
      </c>
    </row>
    <row r="64" spans="1:89" hidden="1">
      <c r="A64" s="2">
        <v>63</v>
      </c>
      <c r="B64" s="2">
        <v>2023</v>
      </c>
      <c r="C64" s="1" t="str">
        <v>PBTMTR143</v>
      </c>
      <c r="D64" s="37" t="str">
        <v>0015g00001VBvVMAA1</v>
      </c>
      <c r="E64" s="37" t="str">
        <v>SHASHI ENTERPRISES</v>
      </c>
      <c r="F64" s="37" t="str">
        <v>HARYANA</v>
      </c>
      <c r="G64" s="37" t="str">
        <v>HISAR</v>
      </c>
      <c r="H64" s="37" t="str">
        <v>Hisar</v>
      </c>
      <c r="I64" s="37" t="str">
        <v>PAL CEMENT AND STEEL PVT. LTD.</v>
      </c>
      <c r="J64" s="37" t="str">
        <v>Dinesh Kumar</v>
      </c>
      <c r="K64" s="37" t="str">
        <v>Navneet Pal</v>
      </c>
      <c r="L64" s="37" t="str">
        <v>C12827</v>
      </c>
      <c r="M64" s="37" t="str">
        <v>North</v>
      </c>
      <c r="N64" s="2">
        <v>125001</v>
      </c>
      <c r="O64" s="2" t="str">
        <v>06ABFPJ0323D1ZF</v>
      </c>
      <c r="P64" s="2">
        <v>7206141881</v>
      </c>
      <c r="Q64" s="2" t="str">
        <v>Dec'23</v>
      </c>
      <c r="R64" s="2">
        <v>2024</v>
      </c>
      <c r="S64" s="1">
        <v>59</v>
      </c>
      <c r="T64" s="2">
        <v>250</v>
      </c>
      <c r="U64" s="12">
        <v>0</v>
      </c>
      <c r="V64" s="1" t="str">
        <v>Alien</v>
      </c>
      <c r="W64" s="13">
        <v>15</v>
      </c>
      <c r="X64" s="13">
        <v>16</v>
      </c>
      <c r="Y64" s="13">
        <v>17</v>
      </c>
      <c r="Z64" s="13">
        <v>0</v>
      </c>
      <c r="AA64" s="13">
        <v>0</v>
      </c>
      <c r="AB64" s="13">
        <v>0</v>
      </c>
      <c r="AC64" s="13">
        <v>0</v>
      </c>
      <c r="AD64" s="13">
        <v>0</v>
      </c>
      <c r="AE64" s="13">
        <v>0</v>
      </c>
      <c r="AF64" s="13">
        <v>0</v>
      </c>
      <c r="AG64" s="13">
        <v>51</v>
      </c>
      <c r="AH64" s="13">
        <v>0</v>
      </c>
      <c r="AI64" s="13">
        <v>51</v>
      </c>
      <c r="AJ64" s="13">
        <v>69</v>
      </c>
      <c r="AK64" s="13">
        <v>50</v>
      </c>
      <c r="AL64" s="13">
        <v>0</v>
      </c>
      <c r="AM64" s="13">
        <v>0</v>
      </c>
      <c r="AN64" s="13">
        <v>0</v>
      </c>
      <c r="AO64" s="13">
        <v>0</v>
      </c>
      <c r="AP64" s="13">
        <v>0</v>
      </c>
      <c r="AQ64" s="13">
        <v>0</v>
      </c>
      <c r="AR64" s="13">
        <v>0</v>
      </c>
      <c r="AS64" s="13">
        <v>0</v>
      </c>
      <c r="AT64" s="13">
        <v>0</v>
      </c>
      <c r="AU64" s="13">
        <v>0</v>
      </c>
      <c r="AV64" s="13">
        <v>0</v>
      </c>
      <c r="AW64" s="16">
        <f t="shared" si="0"/>
        <v>0</v>
      </c>
      <c r="AX64" s="16">
        <v>0</v>
      </c>
      <c r="AY64" s="10">
        <f t="shared" si="16"/>
        <v>0</v>
      </c>
      <c r="AZ64" s="10">
        <f>SUM(Z64:AK64)</f>
        <v>221</v>
      </c>
      <c r="BA64" s="10">
        <v>0</v>
      </c>
      <c r="BB64" s="10">
        <f t="shared" si="1"/>
        <v>0</v>
      </c>
      <c r="BC64" s="10">
        <f t="shared" si="2"/>
        <v>0</v>
      </c>
      <c r="BD64" s="10">
        <f t="shared" si="3"/>
        <v>-221</v>
      </c>
      <c r="BE64" s="10">
        <f t="shared" si="25"/>
        <v>221</v>
      </c>
      <c r="BF64" s="2" t="s">
        <v>119</v>
      </c>
      <c r="BG64" s="10">
        <f t="shared" si="4"/>
        <v>0</v>
      </c>
      <c r="BH64" s="36" t="s">
        <v>118</v>
      </c>
      <c r="BI64" s="39" t="str">
        <f t="shared" si="5"/>
        <v/>
      </c>
      <c r="BJ64" s="39" t="str">
        <f t="shared" si="13"/>
        <v/>
      </c>
      <c r="BK64" s="16">
        <f>SUM(AR64:AX64)</f>
        <v>0</v>
      </c>
      <c r="BL64" s="10">
        <f>SUM(AL64:AQ64)</f>
        <v>0</v>
      </c>
      <c r="BM64" s="12" t="str">
        <f t="shared" si="6"/>
        <v/>
      </c>
      <c r="BN64" s="12" t="str">
        <f t="shared" si="6"/>
        <v/>
      </c>
      <c r="BO64" s="9">
        <f t="shared" si="7"/>
        <v>0</v>
      </c>
      <c r="BP64" s="39" t="str">
        <f t="shared" si="8"/>
        <v/>
      </c>
      <c r="BQ64" s="147"/>
      <c r="BR64" s="9">
        <f t="shared" si="9"/>
        <v>0</v>
      </c>
      <c r="BS64" s="9">
        <f t="shared" si="10"/>
        <v>221</v>
      </c>
      <c r="BT64" s="9">
        <f t="shared" si="11"/>
        <v>221</v>
      </c>
      <c r="BU64" s="9" t="str">
        <f>IFERROR(_xlfn.XLOOKUP(D64,Sheet1!B:B,Sheet1!L:L),"")</f>
        <v/>
      </c>
      <c r="BV64" s="9" t="e">
        <f>_xlfn.XLOOKUP(BU64,Sheet1!S:S,Sheet1!T:T)</f>
        <v>#N/A</v>
      </c>
      <c r="BW64" s="9" t="e">
        <f>_xlfn.XLOOKUP(D64,Sheet1!B:B,Sheet1!M:M)</f>
        <v>#N/A</v>
      </c>
      <c r="BZ64" s="108">
        <f t="shared" si="14"/>
        <v>0</v>
      </c>
      <c r="CB64" s="12"/>
      <c r="CC64" s="12"/>
      <c r="CG64" s="1" t="str">
        <f>IF(BO64&lt;80,"Below 80",
IF(BO64&lt;=120,"80-120",
IF(BO64&lt;=200,"&gt; 120-200",
IF(BO64&lt;=300,"&gt;200-300",
IF(BO64&lt;=500,"&gt;300-500",
"&gt;500")))))</f>
        <v>Below 80</v>
      </c>
      <c r="CH64" s="1" t="str">
        <f>IFERROR(_xlfn.XLOOKUP(CG64,Scenario!M:M,Scenario!N:N),"")</f>
        <v/>
      </c>
      <c r="CI64" s="1" t="str">
        <f t="shared" si="12"/>
        <v>No</v>
      </c>
      <c r="CJ64" s="75">
        <v>0</v>
      </c>
      <c r="CK64" s="1" t="s">
        <v>118</v>
      </c>
    </row>
    <row r="65" spans="1:88" hidden="1">
      <c r="A65" s="2">
        <v>64</v>
      </c>
      <c r="B65" s="2">
        <v>2023</v>
      </c>
      <c r="C65" s="1" t="str">
        <v>PBTMTR144</v>
      </c>
      <c r="D65" s="37" t="str">
        <v>0015g00001V9TgbAAF</v>
      </c>
      <c r="E65" s="37" t="str">
        <v>SIWANI STEEL TRADERS</v>
      </c>
      <c r="F65" s="37" t="str">
        <v>HARYANA</v>
      </c>
      <c r="G65" s="37" t="str">
        <v>BHIWANI</v>
      </c>
      <c r="H65" s="37" t="str">
        <v>Narnaund</v>
      </c>
      <c r="I65" s="37" t="str">
        <v>PAL CEMENT AND STEEL PVT. LTD.</v>
      </c>
      <c r="J65" s="37" t="str">
        <v>Dinesh Kumar</v>
      </c>
      <c r="K65" s="37" t="str">
        <v>Navneet Pal</v>
      </c>
      <c r="L65" s="37" t="str">
        <v>C12827</v>
      </c>
      <c r="M65" s="37" t="str">
        <v>North</v>
      </c>
      <c r="N65" s="2">
        <v>127046</v>
      </c>
      <c r="O65" s="2" t="str">
        <v>06AHVPS9112K1ZM</v>
      </c>
      <c r="P65" s="2">
        <v>9896000758</v>
      </c>
      <c r="Q65" s="2" t="str">
        <v>Dec'23</v>
      </c>
      <c r="R65" s="2">
        <v>2024</v>
      </c>
      <c r="S65" s="1">
        <v>51</v>
      </c>
      <c r="T65" s="2">
        <v>150</v>
      </c>
      <c r="U65" s="12">
        <v>0</v>
      </c>
      <c r="V65" s="1" t="str">
        <v>Challenger</v>
      </c>
      <c r="W65" s="13">
        <v>10</v>
      </c>
      <c r="X65" s="13">
        <v>15</v>
      </c>
      <c r="Y65" s="13">
        <v>16</v>
      </c>
      <c r="Z65" s="13">
        <v>0</v>
      </c>
      <c r="AA65" s="13">
        <v>0</v>
      </c>
      <c r="AB65" s="13">
        <v>0</v>
      </c>
      <c r="AC65" s="13">
        <v>0</v>
      </c>
      <c r="AD65" s="13">
        <v>0</v>
      </c>
      <c r="AE65" s="13">
        <v>0</v>
      </c>
      <c r="AF65" s="13">
        <v>0</v>
      </c>
      <c r="AG65" s="13">
        <v>0</v>
      </c>
      <c r="AH65" s="13">
        <v>0</v>
      </c>
      <c r="AI65" s="13">
        <v>0</v>
      </c>
      <c r="AJ65" s="13">
        <v>0</v>
      </c>
      <c r="AK65" s="13">
        <v>0</v>
      </c>
      <c r="AL65" s="13">
        <v>0</v>
      </c>
      <c r="AM65" s="13">
        <v>0</v>
      </c>
      <c r="AN65" s="13">
        <v>0</v>
      </c>
      <c r="AO65" s="13">
        <v>0</v>
      </c>
      <c r="AP65" s="13">
        <v>0</v>
      </c>
      <c r="AQ65" s="13">
        <v>0</v>
      </c>
      <c r="AR65" s="13">
        <v>0</v>
      </c>
      <c r="AS65" s="13">
        <v>0</v>
      </c>
      <c r="AT65" s="13">
        <v>0</v>
      </c>
      <c r="AU65" s="13">
        <v>0</v>
      </c>
      <c r="AV65" s="13">
        <v>0</v>
      </c>
      <c r="AW65" s="16">
        <f t="shared" si="0"/>
        <v>0</v>
      </c>
      <c r="AX65" s="16">
        <v>0</v>
      </c>
      <c r="AY65" s="10">
        <f t="shared" si="16"/>
        <v>0</v>
      </c>
      <c r="AZ65" s="10">
        <f>SUM(Z65:AK65)</f>
        <v>0</v>
      </c>
      <c r="BA65" s="10">
        <v>0</v>
      </c>
      <c r="BB65" s="10">
        <f t="shared" si="1"/>
        <v>0</v>
      </c>
      <c r="BC65" s="10">
        <f t="shared" si="2"/>
        <v>0</v>
      </c>
      <c r="BD65" s="10">
        <f t="shared" si="3"/>
        <v>0</v>
      </c>
      <c r="BE65" s="10">
        <f t="shared" si="25"/>
        <v>0</v>
      </c>
      <c r="BF65" s="2" t="s">
        <v>119</v>
      </c>
      <c r="BG65" s="10">
        <f t="shared" si="4"/>
        <v>0</v>
      </c>
      <c r="BH65" s="36" t="s">
        <v>118</v>
      </c>
      <c r="BI65" s="39" t="str">
        <f t="shared" si="5"/>
        <v/>
      </c>
      <c r="BJ65" s="39" t="str">
        <f t="shared" si="13"/>
        <v/>
      </c>
      <c r="BK65" s="16">
        <f>SUM(AR65:AX65)</f>
        <v>0</v>
      </c>
      <c r="BL65" s="10">
        <f>SUM(AL65:AQ65)</f>
        <v>0</v>
      </c>
      <c r="BM65" s="12" t="str">
        <f t="shared" si="6"/>
        <v/>
      </c>
      <c r="BN65" s="12" t="str">
        <f t="shared" si="6"/>
        <v/>
      </c>
      <c r="BO65" s="9">
        <f t="shared" si="7"/>
        <v>0</v>
      </c>
      <c r="BP65" s="39" t="str">
        <f t="shared" si="8"/>
        <v/>
      </c>
      <c r="BQ65" s="147"/>
      <c r="BR65" s="9">
        <f t="shared" si="9"/>
        <v>0</v>
      </c>
      <c r="BS65" s="9">
        <f t="shared" si="10"/>
        <v>0</v>
      </c>
      <c r="BT65" s="9">
        <f t="shared" si="11"/>
        <v>0</v>
      </c>
      <c r="BU65" s="9" t="str">
        <f>IFERROR(_xlfn.XLOOKUP(D65,Sheet1!B:B,Sheet1!L:L),"")</f>
        <v/>
      </c>
      <c r="BV65" s="9" t="e">
        <f>_xlfn.XLOOKUP(BU65,Sheet1!S:S,Sheet1!T:T)</f>
        <v>#N/A</v>
      </c>
      <c r="BW65" s="9" t="e">
        <f>_xlfn.XLOOKUP(D65,Sheet1!B:B,Sheet1!M:M)</f>
        <v>#N/A</v>
      </c>
      <c r="BZ65" s="108">
        <f t="shared" si="14"/>
        <v>0</v>
      </c>
      <c r="CB65" s="12"/>
      <c r="CC65" s="12"/>
      <c r="CG65" s="1" t="str">
        <f>IF(BO65&lt;80,"Below 80",
IF(BO65&lt;=120,"80-120",
IF(BO65&lt;=200,"&gt; 120-200",
IF(BO65&lt;=300,"&gt;200-300",
IF(BO65&lt;=500,"&gt;300-500",
"&gt;500")))))</f>
        <v>Below 80</v>
      </c>
      <c r="CH65" s="1" t="str">
        <f>IFERROR(_xlfn.XLOOKUP(CG65,Scenario!M:M,Scenario!N:N),"")</f>
        <v/>
      </c>
      <c r="CI65" s="1" t="str">
        <f t="shared" si="12"/>
        <v>No</v>
      </c>
      <c r="CJ65" s="75">
        <v>0</v>
      </c>
    </row>
    <row r="66" spans="1:88" hidden="1">
      <c r="A66" s="2">
        <v>65</v>
      </c>
      <c r="B66" s="2">
        <v>2023</v>
      </c>
      <c r="C66" s="1" t="str">
        <v>PBTMTR145</v>
      </c>
      <c r="D66" s="37" t="str">
        <v>001J100000F4j2TIAR</v>
      </c>
      <c r="E66" s="37" t="str">
        <v>SUPREME PACKER</v>
      </c>
      <c r="F66" s="37" t="str">
        <v>HARYANA</v>
      </c>
      <c r="G66" s="37" t="str">
        <v>HISAR</v>
      </c>
      <c r="H66" s="37" t="str">
        <v>Hisar</v>
      </c>
      <c r="I66" s="37" t="str">
        <v>PAL CEMENT AND STEEL PVT. LTD.</v>
      </c>
      <c r="J66" s="37" t="str">
        <v>Dinesh Kumar</v>
      </c>
      <c r="K66" s="37" t="str">
        <v>Navneet Pal</v>
      </c>
      <c r="L66" s="37" t="str">
        <v>C12827</v>
      </c>
      <c r="M66" s="37" t="str">
        <v>North</v>
      </c>
      <c r="N66" s="2">
        <v>0</v>
      </c>
      <c r="O66" s="2" t="str">
        <v>06AARFS7620K1ZO</v>
      </c>
      <c r="P66" s="2">
        <v>0</v>
      </c>
      <c r="Q66" s="2" t="str">
        <v>Dec'23</v>
      </c>
      <c r="R66" s="2">
        <v>2024</v>
      </c>
      <c r="S66" s="1">
        <v>2</v>
      </c>
      <c r="T66" s="2">
        <v>0</v>
      </c>
      <c r="U66" s="12">
        <v>0</v>
      </c>
      <c r="V66" s="1" t="str">
        <v>Minor</v>
      </c>
      <c r="W66" s="13">
        <v>0</v>
      </c>
      <c r="X66" s="13">
        <v>0</v>
      </c>
      <c r="Y66" s="13">
        <v>0</v>
      </c>
      <c r="Z66" s="13">
        <v>0</v>
      </c>
      <c r="AA66" s="13">
        <v>0</v>
      </c>
      <c r="AB66" s="13">
        <v>0</v>
      </c>
      <c r="AC66" s="13">
        <v>0</v>
      </c>
      <c r="AD66" s="13">
        <v>0</v>
      </c>
      <c r="AE66" s="13">
        <v>0</v>
      </c>
      <c r="AF66" s="13">
        <v>0</v>
      </c>
      <c r="AG66" s="13">
        <v>0</v>
      </c>
      <c r="AH66" s="13">
        <v>0</v>
      </c>
      <c r="AI66" s="13">
        <v>0</v>
      </c>
      <c r="AJ66" s="13">
        <v>0</v>
      </c>
      <c r="AK66" s="13">
        <v>0</v>
      </c>
      <c r="AL66" s="13">
        <v>0</v>
      </c>
      <c r="AM66" s="13">
        <v>0</v>
      </c>
      <c r="AN66" s="13">
        <v>0</v>
      </c>
      <c r="AO66" s="13">
        <v>0</v>
      </c>
      <c r="AP66" s="13">
        <v>0</v>
      </c>
      <c r="AQ66" s="13">
        <v>0</v>
      </c>
      <c r="AR66" s="13">
        <v>0</v>
      </c>
      <c r="AS66" s="13">
        <v>0</v>
      </c>
      <c r="AT66" s="13">
        <v>0</v>
      </c>
      <c r="AU66" s="13">
        <v>0</v>
      </c>
      <c r="AV66" s="13">
        <v>0</v>
      </c>
      <c r="AW66" s="16">
        <f t="shared" si="0"/>
        <v>0</v>
      </c>
      <c r="AX66" s="16">
        <v>0</v>
      </c>
      <c r="AY66" s="10">
        <f t="shared" si="16"/>
        <v>0</v>
      </c>
      <c r="AZ66" s="10">
        <f>SUM(Z66:AK66)</f>
        <v>0</v>
      </c>
      <c r="BA66" s="10">
        <v>0</v>
      </c>
      <c r="BB66" s="10">
        <f t="shared" si="1"/>
        <v>0</v>
      </c>
      <c r="BC66" s="10">
        <f t="shared" si="2"/>
        <v>0</v>
      </c>
      <c r="BD66" s="10">
        <f t="shared" si="3"/>
        <v>0</v>
      </c>
      <c r="BE66" s="10">
        <f t="shared" si="25"/>
        <v>0</v>
      </c>
      <c r="BF66" s="2" t="s">
        <v>119</v>
      </c>
      <c r="BG66" s="10">
        <f t="shared" si="4"/>
        <v>0</v>
      </c>
      <c r="BH66" s="36" t="s">
        <v>118</v>
      </c>
      <c r="BI66" s="39" t="str">
        <f t="shared" si="5"/>
        <v/>
      </c>
      <c r="BJ66" s="39" t="str">
        <f t="shared" si="13"/>
        <v/>
      </c>
      <c r="BK66" s="16">
        <f>SUM(AR66:AX66)</f>
        <v>0</v>
      </c>
      <c r="BL66" s="10">
        <f>SUM(AL66:AQ66)</f>
        <v>0</v>
      </c>
      <c r="BM66" s="12" t="str">
        <f t="shared" si="6"/>
        <v/>
      </c>
      <c r="BN66" s="12" t="str">
        <f t="shared" si="6"/>
        <v/>
      </c>
      <c r="BO66" s="9">
        <f t="shared" si="7"/>
        <v>0</v>
      </c>
      <c r="BP66" s="39" t="str">
        <f t="shared" si="8"/>
        <v/>
      </c>
      <c r="BQ66" s="147"/>
      <c r="BR66" s="9">
        <f t="shared" si="9"/>
        <v>0</v>
      </c>
      <c r="BS66" s="9">
        <f t="shared" si="10"/>
        <v>0</v>
      </c>
      <c r="BT66" s="9">
        <f t="shared" si="11"/>
        <v>0</v>
      </c>
      <c r="BU66" s="9" t="str">
        <f>IFERROR(_xlfn.XLOOKUP(D66,Sheet1!B:B,Sheet1!L:L),"")</f>
        <v/>
      </c>
      <c r="BV66" s="9" t="e">
        <f>_xlfn.XLOOKUP(BU66,Sheet1!S:S,Sheet1!T:T)</f>
        <v>#N/A</v>
      </c>
      <c r="BW66" s="9" t="e">
        <f>_xlfn.XLOOKUP(D66,Sheet1!B:B,Sheet1!M:M)</f>
        <v>#N/A</v>
      </c>
      <c r="BZ66" s="108">
        <f t="shared" si="14"/>
        <v>0</v>
      </c>
      <c r="CB66" s="12"/>
      <c r="CC66" s="12"/>
      <c r="CG66" s="1" t="str">
        <f>IF(BO66&lt;80,"Below 80",
IF(BO66&lt;=120,"80-120",
IF(BO66&lt;=200,"&gt; 120-200",
IF(BO66&lt;=300,"&gt;200-300",
IF(BO66&lt;=500,"&gt;300-500",
"&gt;500")))))</f>
        <v>Below 80</v>
      </c>
      <c r="CH66" s="1" t="str">
        <f>IFERROR(_xlfn.XLOOKUP(CG66,Scenario!M:M,Scenario!N:N),"")</f>
        <v/>
      </c>
      <c r="CI66" s="1" t="str">
        <f t="shared" si="12"/>
        <v>No</v>
      </c>
      <c r="CJ66" s="75">
        <v>0</v>
      </c>
    </row>
    <row r="67" spans="1:88" hidden="1">
      <c r="A67" s="2">
        <v>66</v>
      </c>
      <c r="B67" s="2">
        <v>2023</v>
      </c>
      <c r="C67" s="1" t="str">
        <v>PBTMTR146</v>
      </c>
      <c r="D67" s="37">
        <v>0</v>
      </c>
      <c r="E67" s="37" t="str">
        <v>Surya Trading Co,</v>
      </c>
      <c r="F67" s="37" t="str">
        <v>HARYANA</v>
      </c>
      <c r="G67" s="37" t="str">
        <v>HISAR</v>
      </c>
      <c r="H67" s="37" t="str">
        <v>Hisar</v>
      </c>
      <c r="I67" s="37" t="str">
        <v>PAL CEMENT AND STEEL PVT. LTD.</v>
      </c>
      <c r="J67" s="37" t="e">
        <v>#VALUE!</v>
      </c>
      <c r="K67" s="37" t="str">
        <v>Navneet Pal</v>
      </c>
      <c r="L67" s="37" t="str">
        <v>C12827</v>
      </c>
      <c r="M67" s="37" t="str">
        <v>North</v>
      </c>
      <c r="N67" s="2" t="e">
        <v>#VALUE!</v>
      </c>
      <c r="O67" s="2" t="e">
        <v>#VALUE!</v>
      </c>
      <c r="P67" s="2" t="e">
        <v>#VALUE!</v>
      </c>
      <c r="Q67" s="2" t="str">
        <v>Dec'23</v>
      </c>
      <c r="R67" s="2">
        <v>2024</v>
      </c>
      <c r="S67" s="1">
        <v>102</v>
      </c>
      <c r="T67" s="2" t="str">
        <v/>
      </c>
      <c r="U67" s="12">
        <v>0</v>
      </c>
      <c r="V67" s="1" t="str">
        <v>Potential Not updated</v>
      </c>
      <c r="W67" s="13">
        <v>26</v>
      </c>
      <c r="X67" s="13">
        <v>28</v>
      </c>
      <c r="Y67" s="13">
        <v>32</v>
      </c>
      <c r="Z67" s="13">
        <v>18</v>
      </c>
      <c r="AA67" s="13">
        <v>1.6</v>
      </c>
      <c r="AB67" s="13">
        <v>0</v>
      </c>
      <c r="AC67" s="13">
        <v>0</v>
      </c>
      <c r="AD67" s="13">
        <v>0</v>
      </c>
      <c r="AE67" s="13">
        <v>0</v>
      </c>
      <c r="AF67" s="13">
        <v>0</v>
      </c>
      <c r="AG67" s="13">
        <v>0</v>
      </c>
      <c r="AH67" s="13">
        <v>0</v>
      </c>
      <c r="AI67" s="13">
        <v>0</v>
      </c>
      <c r="AJ67" s="13">
        <v>0</v>
      </c>
      <c r="AK67" s="13">
        <v>0</v>
      </c>
      <c r="AL67" s="13">
        <v>0</v>
      </c>
      <c r="AM67" s="13">
        <v>0</v>
      </c>
      <c r="AN67" s="13">
        <v>0</v>
      </c>
      <c r="AO67" s="13">
        <v>0</v>
      </c>
      <c r="AP67" s="13">
        <v>0</v>
      </c>
      <c r="AQ67" s="13">
        <v>0</v>
      </c>
      <c r="AR67" s="13">
        <v>0</v>
      </c>
      <c r="AS67" s="13">
        <v>0</v>
      </c>
      <c r="AT67" s="13">
        <v>0</v>
      </c>
      <c r="AU67" s="13">
        <v>0</v>
      </c>
      <c r="AV67" s="13">
        <v>0</v>
      </c>
      <c r="AW67" s="16">
        <f t="shared" ref="AW67:AW130" si="26">SUM(AL67:AU67)</f>
        <v>0</v>
      </c>
      <c r="AX67" s="16">
        <v>0</v>
      </c>
      <c r="AY67" s="10">
        <f t="shared" ref="AY67:AY130" si="27">AW67+AX67</f>
        <v>0</v>
      </c>
      <c r="AZ67" s="10">
        <f>SUM(Z67:AK67)</f>
        <v>19.600000000000001</v>
      </c>
      <c r="BA67" s="10">
        <v>0</v>
      </c>
      <c r="BB67" s="10">
        <f t="shared" ref="BB67:BB130" si="28">BA67-AW67</f>
        <v>0</v>
      </c>
      <c r="BC67" s="10">
        <f t="shared" ref="BC67:BC130" si="29">IFERROR(BB67/4,0)</f>
        <v>0</v>
      </c>
      <c r="BD67" s="10">
        <f t="shared" ref="BD67:BD130" si="30">AY67-AZ67</f>
        <v>-19.600000000000001</v>
      </c>
      <c r="BE67" s="10">
        <f t="shared" si="25"/>
        <v>19.600000000000001</v>
      </c>
      <c r="BF67" s="2" t="s">
        <v>119</v>
      </c>
      <c r="BG67" s="10">
        <f t="shared" ref="BG67:BG130" si="31">AVERAGE(AL67:AS67)</f>
        <v>0</v>
      </c>
      <c r="BH67" s="36" t="s">
        <v>118</v>
      </c>
      <c r="BI67" s="39" t="str">
        <f t="shared" ref="BI67:BI130" si="32">IF(BF67="Yes","",IF(BA67&gt;1250,"E",IF(BA67&gt;750,"D",
IF(BA67&gt;=500,"C",
IF(BA67&gt;=300,"B",
IF(BA67&gt;=200,"A",
""))))))</f>
        <v/>
      </c>
      <c r="BJ67" s="39" t="str">
        <f t="shared" ref="BJ67:BJ130" si="33">IF(BF67="Yes","",IF(AY67&gt;1250,"E",IF(AY67&gt;750,"D",
IF(AY67&gt;=500,"C",
IF(AY67&gt;=300,"B",
IF(AY67&gt;=200,"A",
""))))))</f>
        <v/>
      </c>
      <c r="BK67" s="16">
        <f>SUM(AR67:AX67)</f>
        <v>0</v>
      </c>
      <c r="BL67" s="10">
        <f>SUM(AL67:AQ67)</f>
        <v>0</v>
      </c>
      <c r="BM67" s="12" t="str">
        <f t="shared" ref="BM67:BN130" si="34">IFERROR(BK67/$AY67,"")</f>
        <v/>
      </c>
      <c r="BN67" s="12" t="str">
        <f t="shared" si="34"/>
        <v/>
      </c>
      <c r="BO67" s="9">
        <f t="shared" ref="BO67:BO130" si="35">SUM(AL67:AS67)</f>
        <v>0</v>
      </c>
      <c r="BP67" s="39" t="str">
        <f t="shared" ref="BP67:BP130" si="36">IF(BF67="Yes","",IF(BO67&gt;1250,"E",IF(BO67&gt;750,"D",
IF(BO67&gt;=500,"C",
IF(BO67&gt;=300,"B",
IF(BO67&gt;=200,"A",
""))))))</f>
        <v/>
      </c>
      <c r="BQ67" s="147"/>
      <c r="BR67" s="9">
        <f t="shared" ref="BR67:BR130" si="37">SUM(Z67:AE67)</f>
        <v>19.600000000000001</v>
      </c>
      <c r="BS67" s="9">
        <f t="shared" ref="BS67:BS130" si="38">SUM(AF67:AK67)</f>
        <v>0</v>
      </c>
      <c r="BT67" s="9">
        <f t="shared" ref="BT67:BT130" si="39">SUM(BR67:BS67)</f>
        <v>19.600000000000001</v>
      </c>
      <c r="BU67" s="9">
        <f>IFERROR(_xlfn.XLOOKUP(D67,Sheet1!B:B,Sheet1!L:L),"")</f>
        <v>0</v>
      </c>
      <c r="BV67" s="9" t="e">
        <f>_xlfn.XLOOKUP(BU67,Sheet1!S:S,Sheet1!T:T)</f>
        <v>#N/A</v>
      </c>
      <c r="BW67" s="9">
        <f>_xlfn.XLOOKUP(D67,Sheet1!B:B,Sheet1!M:M)</f>
        <v>0</v>
      </c>
      <c r="BZ67" s="108">
        <f t="shared" ref="BZ67:BZ130" si="40">AY67-AW67</f>
        <v>0</v>
      </c>
      <c r="CB67" s="12"/>
      <c r="CC67" s="12"/>
      <c r="CG67" s="1" t="str">
        <f>IF(BO67&lt;80,"Below 80",
IF(BO67&lt;=120,"80-120",
IF(BO67&lt;=200,"&gt; 120-200",
IF(BO67&lt;=300,"&gt;200-300",
IF(BO67&lt;=500,"&gt;300-500",
"&gt;500")))))</f>
        <v>Below 80</v>
      </c>
      <c r="CH67" s="1" t="str">
        <f>IFERROR(_xlfn.XLOOKUP(CG67,Scenario!M:M,Scenario!N:N),"")</f>
        <v/>
      </c>
      <c r="CI67" s="1" t="str">
        <f t="shared" ref="CI67:CI130" si="41">IF(BI67="", IF(BA67&gt;=1, "Yes", "No"))</f>
        <v>No</v>
      </c>
      <c r="CJ67" s="75">
        <v>0</v>
      </c>
    </row>
    <row r="68" spans="1:88" hidden="1">
      <c r="A68" s="2">
        <v>67</v>
      </c>
      <c r="B68" s="2">
        <v>2023</v>
      </c>
      <c r="C68" s="1" t="str">
        <v>PBTMTR147</v>
      </c>
      <c r="D68" s="37" t="str">
        <v>0015g00001e8kaNAAQ</v>
      </c>
      <c r="E68" s="37" t="str">
        <v>PAL CEMENT AND STEEL PVT. LTD</v>
      </c>
      <c r="F68" s="37" t="str">
        <v>PUNJAB</v>
      </c>
      <c r="G68" s="37" t="str">
        <v>S.A.S Nagar</v>
      </c>
      <c r="H68" s="37" t="str">
        <v>Hisar</v>
      </c>
      <c r="I68" s="37" t="str">
        <v>PAL CEMENT AND STEEL PVT. LTD.</v>
      </c>
      <c r="J68" s="37" t="str">
        <v>Abhishek Wadhwa</v>
      </c>
      <c r="K68" s="37" t="str">
        <v>Navneet Pal</v>
      </c>
      <c r="L68" s="37" t="str">
        <v>C12827</v>
      </c>
      <c r="M68" s="37" t="str">
        <v>North</v>
      </c>
      <c r="N68" s="2">
        <v>140308</v>
      </c>
      <c r="O68" s="2" t="str">
        <v>03AAGCP3809H1ZM</v>
      </c>
      <c r="P68" s="2">
        <v>9215510500</v>
      </c>
      <c r="Q68" s="2" t="str">
        <v>Dec'23</v>
      </c>
      <c r="R68" s="2">
        <v>2024</v>
      </c>
      <c r="S68" s="1">
        <v>124</v>
      </c>
      <c r="T68" s="2">
        <v>1600</v>
      </c>
      <c r="U68" s="12">
        <v>0</v>
      </c>
      <c r="V68" s="1" t="str">
        <v>Alien</v>
      </c>
      <c r="W68" s="13">
        <v>10</v>
      </c>
      <c r="X68" s="13">
        <v>12</v>
      </c>
      <c r="Y68" s="13">
        <v>12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>
        <v>0</v>
      </c>
      <c r="AF68" s="13">
        <v>0</v>
      </c>
      <c r="AG68" s="13">
        <v>0</v>
      </c>
      <c r="AH68" s="13">
        <v>0</v>
      </c>
      <c r="AI68" s="13">
        <v>0</v>
      </c>
      <c r="AJ68" s="13">
        <v>0</v>
      </c>
      <c r="AK68" s="13">
        <v>0</v>
      </c>
      <c r="AL68" s="13">
        <v>0</v>
      </c>
      <c r="AM68" s="13">
        <v>0</v>
      </c>
      <c r="AN68" s="13">
        <v>0</v>
      </c>
      <c r="AO68" s="13">
        <v>0</v>
      </c>
      <c r="AP68" s="13">
        <v>0</v>
      </c>
      <c r="AQ68" s="13">
        <v>0</v>
      </c>
      <c r="AR68" s="13">
        <v>0</v>
      </c>
      <c r="AS68" s="13">
        <v>0</v>
      </c>
      <c r="AT68" s="13">
        <v>0</v>
      </c>
      <c r="AU68" s="13">
        <v>0</v>
      </c>
      <c r="AV68" s="13">
        <v>0</v>
      </c>
      <c r="AW68" s="16">
        <f t="shared" si="26"/>
        <v>0</v>
      </c>
      <c r="AX68" s="16">
        <v>0</v>
      </c>
      <c r="AY68" s="10">
        <f t="shared" si="27"/>
        <v>0</v>
      </c>
      <c r="AZ68" s="10">
        <f>SUM(Z68:AK68)</f>
        <v>0</v>
      </c>
      <c r="BA68" s="10">
        <v>0</v>
      </c>
      <c r="BB68" s="10">
        <f t="shared" si="28"/>
        <v>0</v>
      </c>
      <c r="BC68" s="10">
        <f t="shared" si="29"/>
        <v>0</v>
      </c>
      <c r="BD68" s="10">
        <f t="shared" si="30"/>
        <v>0</v>
      </c>
      <c r="BE68" s="10">
        <f t="shared" si="25"/>
        <v>0</v>
      </c>
      <c r="BF68" s="2" t="s">
        <v>119</v>
      </c>
      <c r="BG68" s="10">
        <f t="shared" si="31"/>
        <v>0</v>
      </c>
      <c r="BH68" s="36" t="s">
        <v>118</v>
      </c>
      <c r="BI68" s="39" t="str">
        <f t="shared" si="32"/>
        <v/>
      </c>
      <c r="BJ68" s="39" t="str">
        <f t="shared" si="33"/>
        <v/>
      </c>
      <c r="BK68" s="16">
        <f>SUM(AR68:AX68)</f>
        <v>0</v>
      </c>
      <c r="BL68" s="10">
        <f>SUM(AL68:AQ68)</f>
        <v>0</v>
      </c>
      <c r="BM68" s="12" t="str">
        <f t="shared" si="34"/>
        <v/>
      </c>
      <c r="BN68" s="12" t="str">
        <f t="shared" si="34"/>
        <v/>
      </c>
      <c r="BO68" s="9">
        <f t="shared" si="35"/>
        <v>0</v>
      </c>
      <c r="BP68" s="39" t="str">
        <f t="shared" si="36"/>
        <v/>
      </c>
      <c r="BQ68" s="147"/>
      <c r="BR68" s="9">
        <f t="shared" si="37"/>
        <v>0</v>
      </c>
      <c r="BS68" s="9">
        <f t="shared" si="38"/>
        <v>0</v>
      </c>
      <c r="BT68" s="9">
        <f t="shared" si="39"/>
        <v>0</v>
      </c>
      <c r="BU68" s="9" t="str">
        <f>IFERROR(_xlfn.XLOOKUP(D68,Sheet1!B:B,Sheet1!L:L),"")</f>
        <v/>
      </c>
      <c r="BV68" s="9" t="e">
        <f>_xlfn.XLOOKUP(BU68,Sheet1!S:S,Sheet1!T:T)</f>
        <v>#N/A</v>
      </c>
      <c r="BW68" s="9" t="e">
        <f>_xlfn.XLOOKUP(D68,Sheet1!B:B,Sheet1!M:M)</f>
        <v>#N/A</v>
      </c>
      <c r="BZ68" s="108">
        <f t="shared" si="40"/>
        <v>0</v>
      </c>
      <c r="CB68" s="12"/>
      <c r="CC68" s="12"/>
      <c r="CG68" s="1" t="str">
        <f>IF(BO68&lt;80,"Below 80",
IF(BO68&lt;=120,"80-120",
IF(BO68&lt;=200,"&gt; 120-200",
IF(BO68&lt;=300,"&gt;200-300",
IF(BO68&lt;=500,"&gt;300-500",
"&gt;500")))))</f>
        <v>Below 80</v>
      </c>
      <c r="CH68" s="1" t="str">
        <f>IFERROR(_xlfn.XLOOKUP(CG68,Scenario!M:M,Scenario!N:N),"")</f>
        <v/>
      </c>
      <c r="CI68" s="1" t="str">
        <f t="shared" si="41"/>
        <v>No</v>
      </c>
      <c r="CJ68" s="75">
        <v>0</v>
      </c>
    </row>
    <row r="69" spans="1:88" hidden="1">
      <c r="A69" s="2">
        <v>68</v>
      </c>
      <c r="B69" s="2">
        <v>2023</v>
      </c>
      <c r="C69" s="1" t="str">
        <v>PBTMTR148</v>
      </c>
      <c r="D69" s="37" t="str">
        <v>001J100000F4iiqIAB</v>
      </c>
      <c r="E69" s="37" t="str">
        <v>PUSHPA CONSTRUCTION COMPANY</v>
      </c>
      <c r="F69" s="37" t="str">
        <v>HARYANA</v>
      </c>
      <c r="G69" s="37" t="str">
        <v>HISAR</v>
      </c>
      <c r="H69" s="37" t="str">
        <v>Hisar</v>
      </c>
      <c r="I69" s="37" t="str">
        <v>PAL CEMENT AND STEEL PVT. LTD.</v>
      </c>
      <c r="J69" s="37" t="str">
        <v>Dinesh Kumar</v>
      </c>
      <c r="K69" s="37" t="str">
        <v>Navneet Pal</v>
      </c>
      <c r="L69" s="37" t="str">
        <v>C12827</v>
      </c>
      <c r="M69" s="37" t="str">
        <v>North</v>
      </c>
      <c r="N69" s="2">
        <v>125001</v>
      </c>
      <c r="O69" s="2" t="str">
        <v>06BPYPA0200A1ZP</v>
      </c>
      <c r="P69" s="2">
        <v>9518155708</v>
      </c>
      <c r="Q69" s="2" t="str">
        <v>Dec'23</v>
      </c>
      <c r="R69" s="2">
        <v>2024</v>
      </c>
      <c r="S69" s="1">
        <v>121</v>
      </c>
      <c r="T69" s="2">
        <v>50</v>
      </c>
      <c r="U69" s="12">
        <v>3.6198666666666668</v>
      </c>
      <c r="V69" s="1" t="str">
        <v>Friendly</v>
      </c>
      <c r="W69" s="13">
        <v>20</v>
      </c>
      <c r="X69" s="13">
        <v>22</v>
      </c>
      <c r="Y69" s="13">
        <v>10</v>
      </c>
      <c r="Z69" s="13">
        <v>0</v>
      </c>
      <c r="AA69" s="13">
        <v>0</v>
      </c>
      <c r="AB69" s="13">
        <v>0</v>
      </c>
      <c r="AC69" s="13">
        <v>0</v>
      </c>
      <c r="AD69" s="13">
        <v>0</v>
      </c>
      <c r="AE69" s="13">
        <v>0</v>
      </c>
      <c r="AF69" s="13">
        <v>0</v>
      </c>
      <c r="AG69" s="13">
        <v>0</v>
      </c>
      <c r="AH69" s="13">
        <v>0</v>
      </c>
      <c r="AI69" s="13">
        <v>0</v>
      </c>
      <c r="AJ69" s="13">
        <v>0</v>
      </c>
      <c r="AK69" s="13">
        <v>0</v>
      </c>
      <c r="AL69" s="13">
        <v>0</v>
      </c>
      <c r="AM69" s="13">
        <v>0</v>
      </c>
      <c r="AN69" s="13">
        <v>0</v>
      </c>
      <c r="AO69" s="13">
        <v>113.19</v>
      </c>
      <c r="AP69" s="13">
        <v>178.08</v>
      </c>
      <c r="AQ69" s="13">
        <v>135.5</v>
      </c>
      <c r="AR69" s="13">
        <v>51.5</v>
      </c>
      <c r="AS69" s="13">
        <v>81.86</v>
      </c>
      <c r="AT69" s="13">
        <v>265.16000000000003</v>
      </c>
      <c r="AU69" s="13">
        <v>236</v>
      </c>
      <c r="AV69" s="13">
        <v>41.82</v>
      </c>
      <c r="AW69" s="16">
        <f t="shared" si="26"/>
        <v>1061.29</v>
      </c>
      <c r="AX69" s="16">
        <f t="shared" ref="AX69:AX70" si="42">AW69*2</f>
        <v>2122.58</v>
      </c>
      <c r="AY69" s="10">
        <f t="shared" si="27"/>
        <v>3183.87</v>
      </c>
      <c r="AZ69" s="10">
        <f>SUM(Z69:AK69)</f>
        <v>0</v>
      </c>
      <c r="BA69" s="10">
        <v>750</v>
      </c>
      <c r="BB69" s="10">
        <f t="shared" si="28"/>
        <v>-311.28999999999996</v>
      </c>
      <c r="BC69" s="10">
        <f t="shared" si="29"/>
        <v>-77.822499999999991</v>
      </c>
      <c r="BD69" s="10">
        <f t="shared" si="30"/>
        <v>3183.87</v>
      </c>
      <c r="BE69" s="10">
        <f t="shared" si="25"/>
        <v>-1061.29</v>
      </c>
      <c r="BF69" s="2" t="s">
        <v>119</v>
      </c>
      <c r="BG69" s="10">
        <f t="shared" si="31"/>
        <v>70.016249999999999</v>
      </c>
      <c r="BH69" s="36" t="s">
        <v>118</v>
      </c>
      <c r="BI69" s="39" t="str">
        <f t="shared" si="32"/>
        <v>C</v>
      </c>
      <c r="BJ69" s="39" t="str">
        <f t="shared" si="33"/>
        <v>E</v>
      </c>
      <c r="BK69" s="16">
        <f>SUM(AR69:AX69)</f>
        <v>3860.21</v>
      </c>
      <c r="BL69" s="10">
        <f>SUM(AL69:AQ69)</f>
        <v>426.77</v>
      </c>
      <c r="BM69" s="12">
        <f t="shared" si="34"/>
        <v>1.2124270149220917</v>
      </c>
      <c r="BN69" s="12">
        <f t="shared" si="34"/>
        <v>0.13404127681092506</v>
      </c>
      <c r="BO69" s="9">
        <f t="shared" si="35"/>
        <v>560.13</v>
      </c>
      <c r="BP69" s="39" t="str">
        <f t="shared" si="36"/>
        <v>C</v>
      </c>
      <c r="BQ69" s="147" t="s">
        <v>147</v>
      </c>
      <c r="BR69" s="9">
        <f t="shared" si="37"/>
        <v>0</v>
      </c>
      <c r="BS69" s="9">
        <f t="shared" si="38"/>
        <v>0</v>
      </c>
      <c r="BT69" s="9">
        <f t="shared" si="39"/>
        <v>0</v>
      </c>
      <c r="BU69" s="9" t="str">
        <f>IFERROR(_xlfn.XLOOKUP(D69,Sheet1!B:B,Sheet1!L:L),"")</f>
        <v/>
      </c>
      <c r="BV69" s="9" t="e">
        <f>_xlfn.XLOOKUP(BU69,Sheet1!S:S,Sheet1!T:T)</f>
        <v>#N/A</v>
      </c>
      <c r="BW69" s="9" t="e">
        <f>_xlfn.XLOOKUP(D69,Sheet1!B:B,Sheet1!M:M)</f>
        <v>#N/A</v>
      </c>
      <c r="BX69" s="11" t="s">
        <v>123</v>
      </c>
      <c r="BZ69" s="108">
        <f t="shared" si="40"/>
        <v>2122.58</v>
      </c>
      <c r="CB69" s="12">
        <f>AW69/AY69</f>
        <v>0.33333333333333331</v>
      </c>
      <c r="CC69" s="12">
        <f>AX69/AY69</f>
        <v>0.66666666666666663</v>
      </c>
      <c r="CG69" s="1" t="str">
        <f>IF(BO69&lt;80,"Below 80",
IF(BO69&lt;=120,"80-120",
IF(BO69&lt;=200,"&gt; 120-200",
IF(BO69&lt;=300,"&gt;200-300",
IF(BO69&lt;=500,"&gt;300-500",
"&gt;500")))))</f>
        <v>&gt;500</v>
      </c>
      <c r="CH69" s="1" t="str">
        <f>IFERROR(_xlfn.XLOOKUP(CG69,Scenario!M:M,Scenario!N:N),"")</f>
        <v>E</v>
      </c>
      <c r="CI69" s="1" t="b">
        <f t="shared" si="41"/>
        <v>0</v>
      </c>
      <c r="CJ69" s="75">
        <v>1038.4000000000001</v>
      </c>
    </row>
    <row r="70" spans="1:88" hidden="1">
      <c r="A70" s="2">
        <v>69</v>
      </c>
      <c r="B70" s="2">
        <v>2024</v>
      </c>
      <c r="C70" s="1" t="str">
        <v>PBTMTR237</v>
      </c>
      <c r="D70" s="37" t="str">
        <v>0015g00001c4Q9sAAE</v>
      </c>
      <c r="E70" s="37" t="str">
        <v>CHARVIK TRADING COMPANY</v>
      </c>
      <c r="F70" s="37" t="str">
        <v>RAJASTHAN</v>
      </c>
      <c r="G70" s="37" t="str">
        <v>ALWAR</v>
      </c>
      <c r="H70" s="37" t="str">
        <v>Alwar</v>
      </c>
      <c r="I70" s="37" t="str">
        <v>Swastik Tradevision Pvt. Ltd.</v>
      </c>
      <c r="J70" s="37" t="str">
        <v>Ravi Kumar Kulmi</v>
      </c>
      <c r="K70" s="37" t="str">
        <v>Ravi Kumar Kulmi</v>
      </c>
      <c r="L70" s="37" t="str">
        <v>C12822</v>
      </c>
      <c r="M70" s="37" t="str">
        <v>North</v>
      </c>
      <c r="N70" s="2">
        <v>301001</v>
      </c>
      <c r="O70" s="2" t="str">
        <v>08BDXPD6291B1ZB</v>
      </c>
      <c r="P70" s="2">
        <v>8302515922</v>
      </c>
      <c r="Q70" s="2" t="str">
        <v>Feb'24</v>
      </c>
      <c r="R70" s="2">
        <v>2024</v>
      </c>
      <c r="S70" s="1">
        <v>52</v>
      </c>
      <c r="T70" s="2">
        <v>300</v>
      </c>
      <c r="U70" s="12">
        <v>6.1400000000000003E-2</v>
      </c>
      <c r="V70" s="1" t="str">
        <v>Alien</v>
      </c>
      <c r="W70" s="13">
        <v>0</v>
      </c>
      <c r="X70" s="13">
        <v>26</v>
      </c>
      <c r="Y70" s="13">
        <v>26</v>
      </c>
      <c r="Z70" s="13">
        <v>0</v>
      </c>
      <c r="AA70" s="13">
        <v>33.29</v>
      </c>
      <c r="AB70" s="13">
        <v>20</v>
      </c>
      <c r="AC70" s="13">
        <v>0</v>
      </c>
      <c r="AD70" s="13">
        <v>0</v>
      </c>
      <c r="AE70" s="13">
        <v>25</v>
      </c>
      <c r="AF70" s="13">
        <v>0</v>
      </c>
      <c r="AG70" s="13">
        <v>25</v>
      </c>
      <c r="AH70" s="13">
        <v>0</v>
      </c>
      <c r="AI70" s="13">
        <v>25.04</v>
      </c>
      <c r="AJ70" s="13">
        <v>0</v>
      </c>
      <c r="AK70" s="13">
        <v>24.98</v>
      </c>
      <c r="AL70" s="13">
        <v>25</v>
      </c>
      <c r="AM70" s="13">
        <v>0</v>
      </c>
      <c r="AN70" s="13">
        <v>20</v>
      </c>
      <c r="AO70" s="13">
        <v>0</v>
      </c>
      <c r="AP70" s="13">
        <v>25.01</v>
      </c>
      <c r="AQ70" s="13">
        <v>0</v>
      </c>
      <c r="AR70" s="13">
        <v>0</v>
      </c>
      <c r="AS70" s="13">
        <v>0</v>
      </c>
      <c r="AT70" s="13">
        <v>30.14</v>
      </c>
      <c r="AU70" s="13">
        <v>0</v>
      </c>
      <c r="AV70" s="13">
        <v>25.12</v>
      </c>
      <c r="AW70" s="16">
        <f t="shared" si="26"/>
        <v>100.15</v>
      </c>
      <c r="AX70" s="16">
        <f t="shared" si="42"/>
        <v>200.3</v>
      </c>
      <c r="AY70" s="10">
        <f t="shared" si="27"/>
        <v>300.45000000000005</v>
      </c>
      <c r="AZ70" s="10">
        <f>SUM(Z70:AK70)</f>
        <v>153.30999999999997</v>
      </c>
      <c r="BA70" s="10">
        <v>200</v>
      </c>
      <c r="BB70" s="10">
        <f t="shared" si="28"/>
        <v>99.85</v>
      </c>
      <c r="BC70" s="10">
        <f t="shared" si="29"/>
        <v>24.962499999999999</v>
      </c>
      <c r="BD70" s="10">
        <f t="shared" si="30"/>
        <v>147.14000000000007</v>
      </c>
      <c r="BE70" s="10">
        <f t="shared" si="25"/>
        <v>53.159999999999968</v>
      </c>
      <c r="BF70" s="2" t="s">
        <v>119</v>
      </c>
      <c r="BG70" s="10">
        <f t="shared" si="31"/>
        <v>8.7512500000000006</v>
      </c>
      <c r="BH70" s="36" t="s">
        <v>118</v>
      </c>
      <c r="BI70" s="39" t="str">
        <f t="shared" si="32"/>
        <v>A</v>
      </c>
      <c r="BJ70" s="39" t="str">
        <f t="shared" si="33"/>
        <v>B</v>
      </c>
      <c r="BK70" s="16">
        <f>SUM(AR70:AX70)</f>
        <v>355.71000000000004</v>
      </c>
      <c r="BL70" s="10">
        <f>SUM(AL70:AQ70)</f>
        <v>70.010000000000005</v>
      </c>
      <c r="BM70" s="12">
        <f t="shared" si="34"/>
        <v>1.183924113829256</v>
      </c>
      <c r="BN70" s="12">
        <f t="shared" si="34"/>
        <v>0.23301714095523379</v>
      </c>
      <c r="BO70" s="9">
        <f t="shared" si="35"/>
        <v>70.010000000000005</v>
      </c>
      <c r="BP70" s="39" t="str">
        <f t="shared" si="36"/>
        <v/>
      </c>
      <c r="BQ70" s="147"/>
      <c r="BR70" s="9">
        <f t="shared" si="37"/>
        <v>78.289999999999992</v>
      </c>
      <c r="BS70" s="9">
        <f t="shared" si="38"/>
        <v>75.02</v>
      </c>
      <c r="BT70" s="9">
        <f t="shared" si="39"/>
        <v>153.31</v>
      </c>
      <c r="BU70" s="9" t="str">
        <f>IFERROR(_xlfn.XLOOKUP(D70,Sheet1!B:B,Sheet1!L:L),"")</f>
        <v/>
      </c>
      <c r="BV70" s="9" t="e">
        <f>_xlfn.XLOOKUP(BU70,Sheet1!S:S,Sheet1!T:T)</f>
        <v>#N/A</v>
      </c>
      <c r="BW70" s="9" t="e">
        <f>_xlfn.XLOOKUP(D70,Sheet1!B:B,Sheet1!M:M)</f>
        <v>#N/A</v>
      </c>
      <c r="BX70" s="11" t="s">
        <v>123</v>
      </c>
      <c r="BZ70" s="108">
        <f t="shared" si="40"/>
        <v>200.30000000000004</v>
      </c>
      <c r="CB70" s="12">
        <f>AW70/AY70</f>
        <v>0.33333333333333331</v>
      </c>
      <c r="CC70" s="12">
        <f>AX70/AY70</f>
        <v>0.66666666666666663</v>
      </c>
      <c r="CG70" s="1" t="str">
        <f>IF(BO70&lt;80,"Below 80",
IF(BO70&lt;=120,"80-120",
IF(BO70&lt;=200,"&gt; 120-200",
IF(BO70&lt;=300,"&gt;200-300",
IF(BO70&lt;=500,"&gt;300-500",
"&gt;500")))))</f>
        <v>Below 80</v>
      </c>
      <c r="CH70" s="1" t="str">
        <f>IFERROR(_xlfn.XLOOKUP(CG70,Scenario!M:M,Scenario!N:N),"")</f>
        <v/>
      </c>
      <c r="CI70" s="1" t="b">
        <f t="shared" si="41"/>
        <v>0</v>
      </c>
      <c r="CJ70" s="75">
        <v>140.02000000000001</v>
      </c>
    </row>
    <row r="71" spans="1:88" hidden="1">
      <c r="A71" s="2">
        <v>70</v>
      </c>
      <c r="B71" s="2">
        <v>2023</v>
      </c>
      <c r="C71" s="1" t="str">
        <v>PBTMTR238</v>
      </c>
      <c r="D71" s="37" t="str">
        <v>0015g00001YR6NvAAL</v>
      </c>
      <c r="E71" s="37" t="str">
        <v>NARAYAN STEEL</v>
      </c>
      <c r="F71" s="37" t="str">
        <v>RAJASTHAN</v>
      </c>
      <c r="G71" s="37" t="str">
        <v>DAUSA</v>
      </c>
      <c r="H71" s="37" t="str">
        <v>Dausa</v>
      </c>
      <c r="I71" s="37" t="str">
        <v>Swastik Tradevision Pvt. Ltd.</v>
      </c>
      <c r="J71" s="37" t="str">
        <v>Ravi Kumar Kulmi</v>
      </c>
      <c r="K71" s="37" t="str">
        <v>Ravi Kumar Kulmi</v>
      </c>
      <c r="L71" s="37" t="str">
        <v>C12822</v>
      </c>
      <c r="M71" s="37" t="str">
        <v>North</v>
      </c>
      <c r="N71" s="2">
        <v>303326</v>
      </c>
      <c r="O71" s="2" t="str">
        <v>08DTLPK2954L1Z2</v>
      </c>
      <c r="P71" s="2">
        <v>9828746351</v>
      </c>
      <c r="Q71" s="2" t="str">
        <v>Dec'23</v>
      </c>
      <c r="R71" s="2">
        <v>2024</v>
      </c>
      <c r="S71" s="1">
        <v>15</v>
      </c>
      <c r="T71" s="2">
        <v>100</v>
      </c>
      <c r="U71" s="12">
        <v>0</v>
      </c>
      <c r="V71" s="1" t="str">
        <v>Challenger</v>
      </c>
      <c r="W71" s="13">
        <v>0</v>
      </c>
      <c r="X71" s="13">
        <v>0</v>
      </c>
      <c r="Y71" s="13">
        <v>0</v>
      </c>
      <c r="Z71" s="13">
        <v>0</v>
      </c>
      <c r="AA71" s="13">
        <v>0</v>
      </c>
      <c r="AB71" s="13">
        <v>0</v>
      </c>
      <c r="AC71" s="13">
        <v>0</v>
      </c>
      <c r="AD71" s="13">
        <v>0</v>
      </c>
      <c r="AE71" s="13">
        <v>0</v>
      </c>
      <c r="AF71" s="13">
        <v>0</v>
      </c>
      <c r="AG71" s="13">
        <v>0</v>
      </c>
      <c r="AH71" s="13">
        <v>0</v>
      </c>
      <c r="AI71" s="13">
        <v>0</v>
      </c>
      <c r="AJ71" s="13">
        <v>0</v>
      </c>
      <c r="AK71" s="13">
        <v>0</v>
      </c>
      <c r="AL71" s="13">
        <v>0</v>
      </c>
      <c r="AM71" s="13">
        <v>0</v>
      </c>
      <c r="AN71" s="13">
        <v>0</v>
      </c>
      <c r="AO71" s="13">
        <v>0</v>
      </c>
      <c r="AP71" s="13">
        <v>0</v>
      </c>
      <c r="AQ71" s="13">
        <v>0</v>
      </c>
      <c r="AR71" s="13">
        <v>0</v>
      </c>
      <c r="AS71" s="13">
        <v>0</v>
      </c>
      <c r="AT71" s="13">
        <v>0</v>
      </c>
      <c r="AU71" s="13">
        <v>0</v>
      </c>
      <c r="AV71" s="13">
        <v>0</v>
      </c>
      <c r="AW71" s="16">
        <f t="shared" si="26"/>
        <v>0</v>
      </c>
      <c r="AX71" s="16">
        <v>0</v>
      </c>
      <c r="AY71" s="10">
        <f t="shared" si="27"/>
        <v>0</v>
      </c>
      <c r="AZ71" s="10">
        <f>SUM(Z71:AK71)</f>
        <v>0</v>
      </c>
      <c r="BA71" s="10"/>
      <c r="BB71" s="10">
        <f t="shared" si="28"/>
        <v>0</v>
      </c>
      <c r="BC71" s="10">
        <f t="shared" si="29"/>
        <v>0</v>
      </c>
      <c r="BD71" s="10">
        <f t="shared" si="30"/>
        <v>0</v>
      </c>
      <c r="BE71" s="10">
        <f t="shared" si="25"/>
        <v>0</v>
      </c>
      <c r="BF71" s="2" t="s">
        <v>119</v>
      </c>
      <c r="BG71" s="10">
        <f t="shared" si="31"/>
        <v>0</v>
      </c>
      <c r="BH71" s="36" t="s">
        <v>118</v>
      </c>
      <c r="BI71" s="39" t="str">
        <f t="shared" si="32"/>
        <v/>
      </c>
      <c r="BJ71" s="39" t="str">
        <f t="shared" si="33"/>
        <v/>
      </c>
      <c r="BK71" s="16">
        <f>SUM(AR71:AX71)</f>
        <v>0</v>
      </c>
      <c r="BL71" s="10">
        <f>SUM(AL71:AQ71)</f>
        <v>0</v>
      </c>
      <c r="BM71" s="12" t="str">
        <f t="shared" si="34"/>
        <v/>
      </c>
      <c r="BN71" s="12" t="str">
        <f t="shared" si="34"/>
        <v/>
      </c>
      <c r="BO71" s="9">
        <f t="shared" si="35"/>
        <v>0</v>
      </c>
      <c r="BP71" s="39" t="str">
        <f t="shared" si="36"/>
        <v/>
      </c>
      <c r="BQ71" s="147"/>
      <c r="BR71" s="9">
        <f t="shared" si="37"/>
        <v>0</v>
      </c>
      <c r="BS71" s="9">
        <f t="shared" si="38"/>
        <v>0</v>
      </c>
      <c r="BT71" s="9">
        <f t="shared" si="39"/>
        <v>0</v>
      </c>
      <c r="BU71" s="9" t="str">
        <f>IFERROR(_xlfn.XLOOKUP(D71,Sheet1!B:B,Sheet1!L:L),"")</f>
        <v/>
      </c>
      <c r="BV71" s="9" t="e">
        <f>_xlfn.XLOOKUP(BU71,Sheet1!S:S,Sheet1!T:T)</f>
        <v>#N/A</v>
      </c>
      <c r="BW71" s="9" t="e">
        <f>_xlfn.XLOOKUP(D71,Sheet1!B:B,Sheet1!M:M)</f>
        <v>#N/A</v>
      </c>
      <c r="BZ71" s="108">
        <f t="shared" si="40"/>
        <v>0</v>
      </c>
      <c r="CB71" s="12"/>
      <c r="CC71" s="12"/>
      <c r="CG71" s="1" t="str">
        <f>IF(BO71&lt;80,"Below 80",
IF(BO71&lt;=120,"80-120",
IF(BO71&lt;=200,"&gt; 120-200",
IF(BO71&lt;=300,"&gt;200-300",
IF(BO71&lt;=500,"&gt;300-500",
"&gt;500")))))</f>
        <v>Below 80</v>
      </c>
      <c r="CH71" s="1" t="str">
        <f>IFERROR(_xlfn.XLOOKUP(CG71,Scenario!M:M,Scenario!N:N),"")</f>
        <v/>
      </c>
      <c r="CI71" s="1" t="str">
        <f t="shared" si="41"/>
        <v>No</v>
      </c>
      <c r="CJ71" s="75">
        <v>0</v>
      </c>
    </row>
    <row r="72" spans="1:88" hidden="1">
      <c r="A72" s="2">
        <v>71</v>
      </c>
      <c r="B72" s="2">
        <v>2023</v>
      </c>
      <c r="C72" s="1" t="str">
        <v>PBTMTR239</v>
      </c>
      <c r="D72" s="37" t="str">
        <v>0015g00001RL6nkAAD</v>
      </c>
      <c r="E72" s="37" t="str">
        <v>M/S SHRI RAM IRON &amp; HARDWARE STORE</v>
      </c>
      <c r="F72" s="37" t="str">
        <v>RAJASTHAN</v>
      </c>
      <c r="G72" s="37" t="str">
        <v>DAUSA</v>
      </c>
      <c r="H72" s="37" t="str">
        <v>Dausa</v>
      </c>
      <c r="I72" s="37" t="str">
        <v>Swastik Tradevision Pvt. Ltd.</v>
      </c>
      <c r="J72" s="37" t="str">
        <v>Sanjeev Jain</v>
      </c>
      <c r="K72" s="37" t="str">
        <v>Ravi Kumar Kulmi</v>
      </c>
      <c r="L72" s="37" t="str">
        <v>C12822</v>
      </c>
      <c r="M72" s="37" t="str">
        <v>North</v>
      </c>
      <c r="N72" s="2">
        <v>303313</v>
      </c>
      <c r="O72" s="2" t="str">
        <v>08BDIPS6896Q1Z5</v>
      </c>
      <c r="P72" s="2">
        <v>9828746351</v>
      </c>
      <c r="Q72" s="2" t="str">
        <v>Dec'23</v>
      </c>
      <c r="R72" s="2">
        <v>2024</v>
      </c>
      <c r="S72" s="1">
        <v>15</v>
      </c>
      <c r="T72" s="2">
        <v>150</v>
      </c>
      <c r="U72" s="12">
        <v>0</v>
      </c>
      <c r="V72" s="1" t="str">
        <v>Challenger</v>
      </c>
      <c r="W72" s="13">
        <v>0</v>
      </c>
      <c r="X72" s="13">
        <v>0</v>
      </c>
      <c r="Y72" s="13">
        <v>0</v>
      </c>
      <c r="Z72" s="13">
        <v>10</v>
      </c>
      <c r="AA72" s="13">
        <v>0</v>
      </c>
      <c r="AB72" s="13">
        <v>0</v>
      </c>
      <c r="AC72" s="13">
        <v>0</v>
      </c>
      <c r="AD72" s="13">
        <v>0</v>
      </c>
      <c r="AE72" s="13">
        <v>0</v>
      </c>
      <c r="AF72" s="13">
        <v>0</v>
      </c>
      <c r="AG72" s="13">
        <v>0</v>
      </c>
      <c r="AH72" s="13">
        <v>0</v>
      </c>
      <c r="AI72" s="13">
        <v>0</v>
      </c>
      <c r="AJ72" s="13">
        <v>0</v>
      </c>
      <c r="AK72" s="13">
        <v>0</v>
      </c>
      <c r="AL72" s="13">
        <v>0</v>
      </c>
      <c r="AM72" s="13">
        <v>0</v>
      </c>
      <c r="AN72" s="13">
        <v>0</v>
      </c>
      <c r="AO72" s="13">
        <v>0</v>
      </c>
      <c r="AP72" s="13">
        <v>0</v>
      </c>
      <c r="AQ72" s="13">
        <v>0</v>
      </c>
      <c r="AR72" s="13">
        <v>0</v>
      </c>
      <c r="AS72" s="13">
        <v>0</v>
      </c>
      <c r="AT72" s="13">
        <v>0</v>
      </c>
      <c r="AU72" s="13">
        <v>0</v>
      </c>
      <c r="AV72" s="13">
        <v>0</v>
      </c>
      <c r="AW72" s="16">
        <f t="shared" si="26"/>
        <v>0</v>
      </c>
      <c r="AX72" s="16">
        <v>0</v>
      </c>
      <c r="AY72" s="10">
        <f t="shared" si="27"/>
        <v>0</v>
      </c>
      <c r="AZ72" s="10">
        <f>SUM(Z72:AK72)</f>
        <v>10</v>
      </c>
      <c r="BA72" s="10"/>
      <c r="BB72" s="10">
        <f t="shared" si="28"/>
        <v>0</v>
      </c>
      <c r="BC72" s="10">
        <f t="shared" si="29"/>
        <v>0</v>
      </c>
      <c r="BD72" s="10">
        <f t="shared" si="30"/>
        <v>-10</v>
      </c>
      <c r="BE72" s="10">
        <f t="shared" si="25"/>
        <v>10</v>
      </c>
      <c r="BF72" s="2" t="s">
        <v>119</v>
      </c>
      <c r="BG72" s="10">
        <f t="shared" si="31"/>
        <v>0</v>
      </c>
      <c r="BH72" s="36" t="s">
        <v>118</v>
      </c>
      <c r="BI72" s="39" t="str">
        <f t="shared" si="32"/>
        <v/>
      </c>
      <c r="BJ72" s="39" t="str">
        <f t="shared" si="33"/>
        <v/>
      </c>
      <c r="BK72" s="16">
        <f>SUM(AR72:AX72)</f>
        <v>0</v>
      </c>
      <c r="BL72" s="10">
        <f>SUM(AL72:AQ72)</f>
        <v>0</v>
      </c>
      <c r="BM72" s="12" t="str">
        <f t="shared" si="34"/>
        <v/>
      </c>
      <c r="BN72" s="12" t="str">
        <f t="shared" si="34"/>
        <v/>
      </c>
      <c r="BO72" s="9">
        <f t="shared" si="35"/>
        <v>0</v>
      </c>
      <c r="BP72" s="39" t="str">
        <f t="shared" si="36"/>
        <v/>
      </c>
      <c r="BQ72" s="147"/>
      <c r="BR72" s="9">
        <f t="shared" si="37"/>
        <v>10</v>
      </c>
      <c r="BS72" s="9">
        <f t="shared" si="38"/>
        <v>0</v>
      </c>
      <c r="BT72" s="9">
        <f t="shared" si="39"/>
        <v>10</v>
      </c>
      <c r="BU72" s="9" t="str">
        <f>IFERROR(_xlfn.XLOOKUP(D72,Sheet1!B:B,Sheet1!L:L),"")</f>
        <v/>
      </c>
      <c r="BV72" s="9" t="e">
        <f>_xlfn.XLOOKUP(BU72,Sheet1!S:S,Sheet1!T:T)</f>
        <v>#N/A</v>
      </c>
      <c r="BW72" s="9" t="e">
        <f>_xlfn.XLOOKUP(D72,Sheet1!B:B,Sheet1!M:M)</f>
        <v>#N/A</v>
      </c>
      <c r="BZ72" s="108">
        <f t="shared" si="40"/>
        <v>0</v>
      </c>
      <c r="CB72" s="12"/>
      <c r="CC72" s="12"/>
      <c r="CG72" s="1" t="str">
        <f>IF(BO72&lt;80,"Below 80",
IF(BO72&lt;=120,"80-120",
IF(BO72&lt;=200,"&gt; 120-200",
IF(BO72&lt;=300,"&gt;200-300",
IF(BO72&lt;=500,"&gt;300-500",
"&gt;500")))))</f>
        <v>Below 80</v>
      </c>
      <c r="CH72" s="1" t="str">
        <f>IFERROR(_xlfn.XLOOKUP(CG72,Scenario!M:M,Scenario!N:N),"")</f>
        <v/>
      </c>
      <c r="CI72" s="1" t="str">
        <f t="shared" si="41"/>
        <v>No</v>
      </c>
      <c r="CJ72" s="75">
        <v>0</v>
      </c>
    </row>
    <row r="73" spans="1:88" hidden="1">
      <c r="A73" s="2">
        <v>72</v>
      </c>
      <c r="B73" s="2">
        <v>2023</v>
      </c>
      <c r="C73" s="1" t="str">
        <v>PBTMTR240</v>
      </c>
      <c r="D73" s="37" t="str">
        <v>0015g00001UBHhqAAH</v>
      </c>
      <c r="E73" s="37" t="str">
        <v>M/S AGRAWAL BROTHERS MAHWA</v>
      </c>
      <c r="F73" s="37" t="str">
        <v>RAJASTHAN</v>
      </c>
      <c r="G73" s="37" t="str">
        <v>DAUSA</v>
      </c>
      <c r="H73" s="37" t="str">
        <v>Dausa</v>
      </c>
      <c r="I73" s="37" t="str">
        <v>Swastik Tradevision Pvt. Ltd.</v>
      </c>
      <c r="J73" s="37" t="str">
        <v>Ravi Kumar Kulmi</v>
      </c>
      <c r="K73" s="37" t="str">
        <v>Ravi Kumar Kulmi</v>
      </c>
      <c r="L73" s="37" t="str">
        <v>C12822</v>
      </c>
      <c r="M73" s="37" t="str">
        <v>North</v>
      </c>
      <c r="N73" s="2">
        <v>321608</v>
      </c>
      <c r="O73" s="2" t="str">
        <v>08DQKPS7413G1ZG</v>
      </c>
      <c r="P73" s="2">
        <v>7424995905</v>
      </c>
      <c r="Q73" s="2" t="str">
        <v>Dec'23</v>
      </c>
      <c r="R73" s="2">
        <v>2024</v>
      </c>
      <c r="S73" s="1">
        <v>35</v>
      </c>
      <c r="T73" s="2">
        <v>300</v>
      </c>
      <c r="U73" s="12">
        <v>0</v>
      </c>
      <c r="V73" s="1" t="str">
        <v>Alien</v>
      </c>
      <c r="W73" s="13">
        <v>0</v>
      </c>
      <c r="X73" s="13">
        <v>10</v>
      </c>
      <c r="Y73" s="13">
        <v>0</v>
      </c>
      <c r="Z73" s="13">
        <v>0</v>
      </c>
      <c r="AA73" s="13">
        <v>15.97</v>
      </c>
      <c r="AB73" s="13">
        <v>6</v>
      </c>
      <c r="AC73" s="13">
        <v>0</v>
      </c>
      <c r="AD73" s="13">
        <v>0</v>
      </c>
      <c r="AE73" s="13">
        <v>0</v>
      </c>
      <c r="AF73" s="13">
        <v>0</v>
      </c>
      <c r="AG73" s="13">
        <v>0</v>
      </c>
      <c r="AH73" s="13">
        <v>0</v>
      </c>
      <c r="AI73" s="13">
        <v>17.57</v>
      </c>
      <c r="AJ73" s="13">
        <v>0</v>
      </c>
      <c r="AK73" s="13">
        <v>0</v>
      </c>
      <c r="AL73" s="13">
        <v>0</v>
      </c>
      <c r="AM73" s="13">
        <v>0</v>
      </c>
      <c r="AN73" s="13">
        <v>0</v>
      </c>
      <c r="AO73" s="13">
        <v>9.9600000000000009</v>
      </c>
      <c r="AP73" s="13">
        <v>0</v>
      </c>
      <c r="AQ73" s="13">
        <v>0</v>
      </c>
      <c r="AR73" s="13">
        <v>0</v>
      </c>
      <c r="AS73" s="13">
        <v>0</v>
      </c>
      <c r="AT73" s="13">
        <v>0</v>
      </c>
      <c r="AU73" s="13">
        <v>0</v>
      </c>
      <c r="AV73" s="13">
        <v>0</v>
      </c>
      <c r="AW73" s="16">
        <f t="shared" si="26"/>
        <v>9.9600000000000009</v>
      </c>
      <c r="AX73" s="16">
        <v>19.920000000000002</v>
      </c>
      <c r="AY73" s="10">
        <f t="shared" si="27"/>
        <v>29.880000000000003</v>
      </c>
      <c r="AZ73" s="10">
        <f>SUM(Z73:AK73)</f>
        <v>39.54</v>
      </c>
      <c r="BA73" s="10">
        <v>50</v>
      </c>
      <c r="BB73" s="10">
        <f t="shared" si="28"/>
        <v>40.04</v>
      </c>
      <c r="BC73" s="10">
        <f t="shared" si="29"/>
        <v>10.01</v>
      </c>
      <c r="BD73" s="10">
        <f t="shared" si="30"/>
        <v>-9.6599999999999966</v>
      </c>
      <c r="BE73" s="10">
        <f t="shared" si="25"/>
        <v>29.58</v>
      </c>
      <c r="BF73" s="2" t="s">
        <v>119</v>
      </c>
      <c r="BG73" s="10">
        <f t="shared" si="31"/>
        <v>1.2450000000000001</v>
      </c>
      <c r="BH73" s="36" t="s">
        <v>118</v>
      </c>
      <c r="BI73" s="39" t="str">
        <f t="shared" si="32"/>
        <v/>
      </c>
      <c r="BJ73" s="39" t="str">
        <f t="shared" si="33"/>
        <v/>
      </c>
      <c r="BK73" s="16">
        <f>SUM(AR73:AX73)</f>
        <v>29.880000000000003</v>
      </c>
      <c r="BL73" s="10">
        <f>SUM(AL73:AQ73)</f>
        <v>9.9600000000000009</v>
      </c>
      <c r="BM73" s="12">
        <f t="shared" si="34"/>
        <v>1</v>
      </c>
      <c r="BN73" s="12">
        <f t="shared" si="34"/>
        <v>0.33333333333333331</v>
      </c>
      <c r="BO73" s="9">
        <f t="shared" si="35"/>
        <v>9.9600000000000009</v>
      </c>
      <c r="BP73" s="39" t="str">
        <f t="shared" si="36"/>
        <v/>
      </c>
      <c r="BQ73" s="147"/>
      <c r="BR73" s="9">
        <f t="shared" si="37"/>
        <v>21.97</v>
      </c>
      <c r="BS73" s="9">
        <f t="shared" si="38"/>
        <v>17.57</v>
      </c>
      <c r="BT73" s="9">
        <f t="shared" si="39"/>
        <v>39.54</v>
      </c>
      <c r="BU73" s="9" t="str">
        <f>IFERROR(_xlfn.XLOOKUP(D73,Sheet1!B:B,Sheet1!L:L),"")</f>
        <v/>
      </c>
      <c r="BV73" s="9" t="e">
        <f>_xlfn.XLOOKUP(BU73,Sheet1!S:S,Sheet1!T:T)</f>
        <v>#N/A</v>
      </c>
      <c r="BW73" s="9" t="e">
        <f>_xlfn.XLOOKUP(D73,Sheet1!B:B,Sheet1!M:M)</f>
        <v>#N/A</v>
      </c>
      <c r="BZ73" s="108">
        <f t="shared" si="40"/>
        <v>19.920000000000002</v>
      </c>
      <c r="CB73" s="12">
        <f>AW73/AY73</f>
        <v>0.33333333333333331</v>
      </c>
      <c r="CC73" s="12">
        <f>AX73/AY73</f>
        <v>0.66666666666666663</v>
      </c>
      <c r="CG73" s="1" t="str">
        <f>IF(BO73&lt;80,"Below 80",
IF(BO73&lt;=120,"80-120",
IF(BO73&lt;=200,"&gt; 120-200",
IF(BO73&lt;=300,"&gt;200-300",
IF(BO73&lt;=500,"&gt;300-500",
"&gt;500")))))</f>
        <v>Below 80</v>
      </c>
      <c r="CH73" s="1" t="str">
        <f>IFERROR(_xlfn.XLOOKUP(CG73,Scenario!M:M,Scenario!N:N),"")</f>
        <v/>
      </c>
      <c r="CI73" s="1" t="str">
        <f t="shared" si="41"/>
        <v>Yes</v>
      </c>
      <c r="CJ73" s="75">
        <v>19.920000000000002</v>
      </c>
    </row>
    <row r="74" spans="1:88" hidden="1">
      <c r="A74" s="2">
        <v>73</v>
      </c>
      <c r="B74" s="2">
        <v>2023</v>
      </c>
      <c r="C74" s="1" t="str">
        <v>PBTMTR79</v>
      </c>
      <c r="D74" s="37" t="str">
        <v>0015g00001W2scOAAR</v>
      </c>
      <c r="E74" s="37" t="str">
        <v>S.S.TRADING COMPANY</v>
      </c>
      <c r="F74" s="37" t="str">
        <v>RAJASTHAN</v>
      </c>
      <c r="G74" s="37" t="str">
        <v>JAIPUR</v>
      </c>
      <c r="H74" s="37" t="str">
        <v>Jaipur</v>
      </c>
      <c r="I74" s="37" t="str">
        <v>KHUNTETA STEELS</v>
      </c>
      <c r="J74" s="37" t="str">
        <v>Ravi Kumar Kulmi</v>
      </c>
      <c r="K74" s="37" t="str">
        <v>Ravi Kumar Kulmi</v>
      </c>
      <c r="L74" s="37" t="str">
        <v/>
      </c>
      <c r="M74" s="37" t="str">
        <v>North</v>
      </c>
      <c r="N74" s="2">
        <v>302001</v>
      </c>
      <c r="O74" s="2" t="str">
        <v>08ARBPK7018G1ZX</v>
      </c>
      <c r="P74" s="2">
        <v>9829407198</v>
      </c>
      <c r="Q74" s="2" t="str">
        <v>Dec'23</v>
      </c>
      <c r="R74" s="2">
        <v>2024</v>
      </c>
      <c r="S74" s="1">
        <v>21</v>
      </c>
      <c r="T74" s="2">
        <v>500</v>
      </c>
      <c r="U74" s="12">
        <v>0</v>
      </c>
      <c r="V74" s="1" t="str">
        <v>Alien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3">
        <v>0</v>
      </c>
      <c r="AE74" s="13">
        <v>0</v>
      </c>
      <c r="AF74" s="13">
        <v>0</v>
      </c>
      <c r="AG74" s="13">
        <v>0</v>
      </c>
      <c r="AH74" s="13">
        <v>0</v>
      </c>
      <c r="AI74" s="13">
        <v>0</v>
      </c>
      <c r="AJ74" s="13">
        <v>0</v>
      </c>
      <c r="AK74" s="13">
        <v>0</v>
      </c>
      <c r="AL74" s="13">
        <v>0</v>
      </c>
      <c r="AM74" s="13">
        <v>0</v>
      </c>
      <c r="AN74" s="13">
        <v>0</v>
      </c>
      <c r="AO74" s="13">
        <v>0</v>
      </c>
      <c r="AP74" s="13">
        <v>0</v>
      </c>
      <c r="AQ74" s="13">
        <v>0</v>
      </c>
      <c r="AR74" s="13">
        <v>0</v>
      </c>
      <c r="AS74" s="13">
        <v>0</v>
      </c>
      <c r="AT74" s="13">
        <v>0</v>
      </c>
      <c r="AU74" s="13">
        <v>0</v>
      </c>
      <c r="AV74" s="13">
        <v>0</v>
      </c>
      <c r="AW74" s="16">
        <f t="shared" si="26"/>
        <v>0</v>
      </c>
      <c r="AX74" s="16">
        <v>0</v>
      </c>
      <c r="AY74" s="10">
        <f t="shared" si="27"/>
        <v>0</v>
      </c>
      <c r="AZ74" s="10">
        <f>SUM(Z74:AK74)</f>
        <v>0</v>
      </c>
      <c r="BA74" s="10"/>
      <c r="BB74" s="10">
        <f t="shared" si="28"/>
        <v>0</v>
      </c>
      <c r="BC74" s="10">
        <f t="shared" si="29"/>
        <v>0</v>
      </c>
      <c r="BD74" s="10">
        <f t="shared" si="30"/>
        <v>0</v>
      </c>
      <c r="BE74" s="10">
        <f t="shared" si="25"/>
        <v>0</v>
      </c>
      <c r="BF74" s="2" t="s">
        <v>119</v>
      </c>
      <c r="BG74" s="10">
        <f t="shared" si="31"/>
        <v>0</v>
      </c>
      <c r="BH74" s="36" t="s">
        <v>118</v>
      </c>
      <c r="BI74" s="39" t="str">
        <f t="shared" si="32"/>
        <v/>
      </c>
      <c r="BJ74" s="39" t="str">
        <f t="shared" si="33"/>
        <v/>
      </c>
      <c r="BK74" s="16">
        <f>SUM(AR74:AX74)</f>
        <v>0</v>
      </c>
      <c r="BL74" s="10">
        <f>SUM(AL74:AQ74)</f>
        <v>0</v>
      </c>
      <c r="BM74" s="12" t="str">
        <f t="shared" si="34"/>
        <v/>
      </c>
      <c r="BN74" s="12" t="str">
        <f t="shared" si="34"/>
        <v/>
      </c>
      <c r="BO74" s="9">
        <f t="shared" si="35"/>
        <v>0</v>
      </c>
      <c r="BP74" s="39" t="str">
        <f t="shared" si="36"/>
        <v/>
      </c>
      <c r="BQ74" s="147"/>
      <c r="BR74" s="9">
        <f t="shared" si="37"/>
        <v>0</v>
      </c>
      <c r="BS74" s="9">
        <f t="shared" si="38"/>
        <v>0</v>
      </c>
      <c r="BT74" s="9">
        <f t="shared" si="39"/>
        <v>0</v>
      </c>
      <c r="BU74" s="9" t="str">
        <f>IFERROR(_xlfn.XLOOKUP(D74,Sheet1!B:B,Sheet1!L:L),"")</f>
        <v/>
      </c>
      <c r="BV74" s="9" t="e">
        <f>_xlfn.XLOOKUP(BU74,Sheet1!S:S,Sheet1!T:T)</f>
        <v>#N/A</v>
      </c>
      <c r="BW74" s="9" t="e">
        <f>_xlfn.XLOOKUP(D74,Sheet1!B:B,Sheet1!M:M)</f>
        <v>#N/A</v>
      </c>
      <c r="BZ74" s="108">
        <f t="shared" si="40"/>
        <v>0</v>
      </c>
      <c r="CB74" s="12"/>
      <c r="CC74" s="12"/>
      <c r="CG74" s="1" t="str">
        <f>IF(BO74&lt;80,"Below 80",
IF(BO74&lt;=120,"80-120",
IF(BO74&lt;=200,"&gt; 120-200",
IF(BO74&lt;=300,"&gt;200-300",
IF(BO74&lt;=500,"&gt;300-500",
"&gt;500")))))</f>
        <v>Below 80</v>
      </c>
      <c r="CH74" s="1" t="str">
        <f>IFERROR(_xlfn.XLOOKUP(CG74,Scenario!M:M,Scenario!N:N),"")</f>
        <v/>
      </c>
      <c r="CI74" s="1" t="str">
        <f t="shared" si="41"/>
        <v>No</v>
      </c>
      <c r="CJ74" s="75">
        <v>0</v>
      </c>
    </row>
    <row r="75" spans="1:88" hidden="1">
      <c r="A75" s="2">
        <v>74</v>
      </c>
      <c r="B75" s="2">
        <v>2023</v>
      </c>
      <c r="C75" s="1" t="str">
        <v>PBTMTR80</v>
      </c>
      <c r="D75" s="37" t="str">
        <v>0015g00001W2FIMAA3</v>
      </c>
      <c r="E75" s="37" t="str">
        <v>ABHISHEK AGENCIES</v>
      </c>
      <c r="F75" s="37" t="str">
        <v>RAJASTHAN</v>
      </c>
      <c r="G75" s="37" t="str">
        <v>SAWAI MADHOPUR</v>
      </c>
      <c r="H75" s="37">
        <v>0</v>
      </c>
      <c r="I75" s="37" t="str">
        <v>KHUNTETA STEELS</v>
      </c>
      <c r="J75" s="37" t="str">
        <v>Ravi Kumar Kulmi</v>
      </c>
      <c r="K75" s="37" t="str">
        <v>Ravi Kumar Kulmi</v>
      </c>
      <c r="L75" s="37" t="str">
        <v/>
      </c>
      <c r="M75" s="37" t="str">
        <v>North</v>
      </c>
      <c r="N75" s="2">
        <v>322001</v>
      </c>
      <c r="O75" s="2" t="str">
        <v>08ADIPA1162A1ZC</v>
      </c>
      <c r="P75" s="2">
        <v>7023082302</v>
      </c>
      <c r="Q75" s="2" t="str">
        <v>Dec'23</v>
      </c>
      <c r="R75" s="2">
        <v>2024</v>
      </c>
      <c r="S75" s="1">
        <v>20</v>
      </c>
      <c r="T75" s="2">
        <v>100</v>
      </c>
      <c r="U75" s="12">
        <v>0</v>
      </c>
      <c r="V75" s="1" t="str">
        <v>Challenger</v>
      </c>
      <c r="W75" s="13">
        <v>0</v>
      </c>
      <c r="X75" s="13">
        <v>0</v>
      </c>
      <c r="Y75" s="13">
        <v>0</v>
      </c>
      <c r="Z75" s="13">
        <v>0</v>
      </c>
      <c r="AA75" s="13">
        <v>0</v>
      </c>
      <c r="AB75" s="13">
        <v>0</v>
      </c>
      <c r="AC75" s="13">
        <v>0</v>
      </c>
      <c r="AD75" s="13">
        <v>0</v>
      </c>
      <c r="AE75" s="13">
        <v>0</v>
      </c>
      <c r="AF75" s="13">
        <v>0</v>
      </c>
      <c r="AG75" s="13">
        <v>0</v>
      </c>
      <c r="AH75" s="13">
        <v>0</v>
      </c>
      <c r="AI75" s="13">
        <v>0</v>
      </c>
      <c r="AJ75" s="13">
        <v>0</v>
      </c>
      <c r="AK75" s="13">
        <v>0</v>
      </c>
      <c r="AL75" s="13">
        <v>0</v>
      </c>
      <c r="AM75" s="13">
        <v>0</v>
      </c>
      <c r="AN75" s="13">
        <v>0</v>
      </c>
      <c r="AO75" s="13">
        <v>0</v>
      </c>
      <c r="AP75" s="13">
        <v>0</v>
      </c>
      <c r="AQ75" s="13">
        <v>0</v>
      </c>
      <c r="AR75" s="13">
        <v>0</v>
      </c>
      <c r="AS75" s="13">
        <v>0</v>
      </c>
      <c r="AT75" s="13">
        <v>0</v>
      </c>
      <c r="AU75" s="13">
        <v>0</v>
      </c>
      <c r="AV75" s="13">
        <v>0</v>
      </c>
      <c r="AW75" s="16">
        <f t="shared" si="26"/>
        <v>0</v>
      </c>
      <c r="AX75" s="16">
        <v>0</v>
      </c>
      <c r="AY75" s="10">
        <f t="shared" si="27"/>
        <v>0</v>
      </c>
      <c r="AZ75" s="10">
        <f>SUM(Z75:AK75)</f>
        <v>0</v>
      </c>
      <c r="BA75" s="10"/>
      <c r="BB75" s="10">
        <f t="shared" si="28"/>
        <v>0</v>
      </c>
      <c r="BC75" s="10">
        <f t="shared" si="29"/>
        <v>0</v>
      </c>
      <c r="BD75" s="10">
        <f t="shared" si="30"/>
        <v>0</v>
      </c>
      <c r="BE75" s="10">
        <f t="shared" si="25"/>
        <v>0</v>
      </c>
      <c r="BF75" s="2" t="s">
        <v>119</v>
      </c>
      <c r="BG75" s="10">
        <f t="shared" si="31"/>
        <v>0</v>
      </c>
      <c r="BH75" s="36" t="s">
        <v>118</v>
      </c>
      <c r="BI75" s="39" t="str">
        <f t="shared" si="32"/>
        <v/>
      </c>
      <c r="BJ75" s="39" t="str">
        <f t="shared" si="33"/>
        <v/>
      </c>
      <c r="BK75" s="16">
        <f>SUM(AR75:AX75)</f>
        <v>0</v>
      </c>
      <c r="BL75" s="10">
        <f>SUM(AL75:AQ75)</f>
        <v>0</v>
      </c>
      <c r="BM75" s="12" t="str">
        <f t="shared" si="34"/>
        <v/>
      </c>
      <c r="BN75" s="12" t="str">
        <f t="shared" si="34"/>
        <v/>
      </c>
      <c r="BO75" s="9">
        <f t="shared" si="35"/>
        <v>0</v>
      </c>
      <c r="BP75" s="39" t="str">
        <f t="shared" si="36"/>
        <v/>
      </c>
      <c r="BQ75" s="147"/>
      <c r="BR75" s="9">
        <f t="shared" si="37"/>
        <v>0</v>
      </c>
      <c r="BS75" s="9">
        <f t="shared" si="38"/>
        <v>0</v>
      </c>
      <c r="BT75" s="9">
        <f t="shared" si="39"/>
        <v>0</v>
      </c>
      <c r="BU75" s="9" t="str">
        <f>IFERROR(_xlfn.XLOOKUP(D75,Sheet1!B:B,Sheet1!L:L),"")</f>
        <v/>
      </c>
      <c r="BV75" s="9" t="e">
        <f>_xlfn.XLOOKUP(BU75,Sheet1!S:S,Sheet1!T:T)</f>
        <v>#N/A</v>
      </c>
      <c r="BW75" s="9" t="e">
        <f>_xlfn.XLOOKUP(D75,Sheet1!B:B,Sheet1!M:M)</f>
        <v>#N/A</v>
      </c>
      <c r="BZ75" s="108">
        <f t="shared" si="40"/>
        <v>0</v>
      </c>
      <c r="CB75" s="12"/>
      <c r="CC75" s="12"/>
      <c r="CG75" s="1" t="str">
        <f>IF(BO75&lt;80,"Below 80",
IF(BO75&lt;=120,"80-120",
IF(BO75&lt;=200,"&gt; 120-200",
IF(BO75&lt;=300,"&gt;200-300",
IF(BO75&lt;=500,"&gt;300-500",
"&gt;500")))))</f>
        <v>Below 80</v>
      </c>
      <c r="CH75" s="1" t="str">
        <f>IFERROR(_xlfn.XLOOKUP(CG75,Scenario!M:M,Scenario!N:N),"")</f>
        <v/>
      </c>
      <c r="CI75" s="1" t="str">
        <f t="shared" si="41"/>
        <v>No</v>
      </c>
      <c r="CJ75" s="75">
        <v>0</v>
      </c>
    </row>
    <row r="76" spans="1:88" hidden="1">
      <c r="A76" s="2">
        <v>75</v>
      </c>
      <c r="B76" s="2">
        <v>2023</v>
      </c>
      <c r="C76" s="1" t="str">
        <v>PBTMTR81</v>
      </c>
      <c r="D76" s="37" t="str">
        <v>0015g00001X4xqqAAB</v>
      </c>
      <c r="E76" s="37" t="str">
        <v>PAWAN KUMAR KURDA RAM</v>
      </c>
      <c r="F76" s="37" t="str">
        <v>RAJASTHAN</v>
      </c>
      <c r="G76" s="37" t="str">
        <v>JHUNJHUNU</v>
      </c>
      <c r="H76" s="37" t="str">
        <v>Jhunjhunu</v>
      </c>
      <c r="I76" s="37" t="str">
        <v>KHUNTETA STEELS</v>
      </c>
      <c r="J76" s="37" t="str">
        <v>Ravi Kumar Kulmi</v>
      </c>
      <c r="K76" s="37" t="str">
        <v>Ravi Kumar Kulmi</v>
      </c>
      <c r="L76" s="37" t="str">
        <v/>
      </c>
      <c r="M76" s="37" t="str">
        <v>North</v>
      </c>
      <c r="N76" s="2">
        <v>333001</v>
      </c>
      <c r="O76" s="2" t="str">
        <v>08AEEPK5153Q1Z0</v>
      </c>
      <c r="P76" s="2">
        <v>9414403067</v>
      </c>
      <c r="Q76" s="2" t="str">
        <v>Dec'23</v>
      </c>
      <c r="R76" s="2">
        <v>2024</v>
      </c>
      <c r="S76" s="1">
        <v>20</v>
      </c>
      <c r="T76" s="2">
        <v>300</v>
      </c>
      <c r="U76" s="12">
        <v>0</v>
      </c>
      <c r="V76" s="1" t="str">
        <v>Alien</v>
      </c>
      <c r="W76" s="13">
        <v>0</v>
      </c>
      <c r="X76" s="13">
        <v>0</v>
      </c>
      <c r="Y76" s="13">
        <v>0</v>
      </c>
      <c r="Z76" s="13">
        <v>21</v>
      </c>
      <c r="AA76" s="13">
        <v>0</v>
      </c>
      <c r="AB76" s="13">
        <v>0</v>
      </c>
      <c r="AC76" s="13">
        <v>0</v>
      </c>
      <c r="AD76" s="13">
        <v>0</v>
      </c>
      <c r="AE76" s="13">
        <v>0</v>
      </c>
      <c r="AF76" s="13">
        <v>0</v>
      </c>
      <c r="AG76" s="13">
        <v>0</v>
      </c>
      <c r="AH76" s="13">
        <v>0</v>
      </c>
      <c r="AI76" s="13">
        <v>0</v>
      </c>
      <c r="AJ76" s="13">
        <v>0</v>
      </c>
      <c r="AK76" s="13">
        <v>0</v>
      </c>
      <c r="AL76" s="13">
        <v>0</v>
      </c>
      <c r="AM76" s="13">
        <v>0</v>
      </c>
      <c r="AN76" s="13">
        <v>0</v>
      </c>
      <c r="AO76" s="13">
        <v>0</v>
      </c>
      <c r="AP76" s="13">
        <v>0</v>
      </c>
      <c r="AQ76" s="13">
        <v>0</v>
      </c>
      <c r="AR76" s="13">
        <v>0</v>
      </c>
      <c r="AS76" s="13">
        <v>0</v>
      </c>
      <c r="AT76" s="13">
        <v>0</v>
      </c>
      <c r="AU76" s="13">
        <v>0</v>
      </c>
      <c r="AV76" s="13">
        <v>0</v>
      </c>
      <c r="AW76" s="16">
        <f t="shared" si="26"/>
        <v>0</v>
      </c>
      <c r="AX76" s="16">
        <v>0</v>
      </c>
      <c r="AY76" s="10">
        <f t="shared" si="27"/>
        <v>0</v>
      </c>
      <c r="AZ76" s="10">
        <f>SUM(Z76:AK76)</f>
        <v>21</v>
      </c>
      <c r="BA76" s="10"/>
      <c r="BB76" s="10">
        <f t="shared" si="28"/>
        <v>0</v>
      </c>
      <c r="BC76" s="10">
        <f t="shared" si="29"/>
        <v>0</v>
      </c>
      <c r="BD76" s="10">
        <f t="shared" si="30"/>
        <v>-21</v>
      </c>
      <c r="BE76" s="10">
        <f t="shared" si="25"/>
        <v>21</v>
      </c>
      <c r="BF76" s="2" t="s">
        <v>119</v>
      </c>
      <c r="BG76" s="10">
        <f t="shared" si="31"/>
        <v>0</v>
      </c>
      <c r="BH76" s="36" t="s">
        <v>118</v>
      </c>
      <c r="BI76" s="39" t="str">
        <f t="shared" si="32"/>
        <v/>
      </c>
      <c r="BJ76" s="39" t="str">
        <f t="shared" si="33"/>
        <v/>
      </c>
      <c r="BK76" s="16">
        <f>SUM(AR76:AX76)</f>
        <v>0</v>
      </c>
      <c r="BL76" s="10">
        <f>SUM(AL76:AQ76)</f>
        <v>0</v>
      </c>
      <c r="BM76" s="12" t="str">
        <f t="shared" si="34"/>
        <v/>
      </c>
      <c r="BN76" s="12" t="str">
        <f t="shared" si="34"/>
        <v/>
      </c>
      <c r="BO76" s="9">
        <f t="shared" si="35"/>
        <v>0</v>
      </c>
      <c r="BP76" s="39" t="str">
        <f t="shared" si="36"/>
        <v/>
      </c>
      <c r="BQ76" s="147"/>
      <c r="BR76" s="9">
        <f t="shared" si="37"/>
        <v>21</v>
      </c>
      <c r="BS76" s="9">
        <f t="shared" si="38"/>
        <v>0</v>
      </c>
      <c r="BT76" s="9">
        <f t="shared" si="39"/>
        <v>21</v>
      </c>
      <c r="BU76" s="9" t="str">
        <f>IFERROR(_xlfn.XLOOKUP(D76,Sheet1!B:B,Sheet1!L:L),"")</f>
        <v/>
      </c>
      <c r="BV76" s="9" t="e">
        <f>_xlfn.XLOOKUP(BU76,Sheet1!S:S,Sheet1!T:T)</f>
        <v>#N/A</v>
      </c>
      <c r="BW76" s="9" t="e">
        <f>_xlfn.XLOOKUP(D76,Sheet1!B:B,Sheet1!M:M)</f>
        <v>#N/A</v>
      </c>
      <c r="BZ76" s="108">
        <f t="shared" si="40"/>
        <v>0</v>
      </c>
      <c r="CB76" s="12"/>
      <c r="CC76" s="12"/>
      <c r="CG76" s="1" t="str">
        <f>IF(BO76&lt;80,"Below 80",
IF(BO76&lt;=120,"80-120",
IF(BO76&lt;=200,"&gt; 120-200",
IF(BO76&lt;=300,"&gt;200-300",
IF(BO76&lt;=500,"&gt;300-500",
"&gt;500")))))</f>
        <v>Below 80</v>
      </c>
      <c r="CH76" s="1" t="str">
        <f>IFERROR(_xlfn.XLOOKUP(CG76,Scenario!M:M,Scenario!N:N),"")</f>
        <v/>
      </c>
      <c r="CI76" s="1" t="str">
        <f t="shared" si="41"/>
        <v>No</v>
      </c>
      <c r="CJ76" s="75">
        <v>0</v>
      </c>
    </row>
    <row r="77" spans="1:88" hidden="1">
      <c r="A77" s="2">
        <v>76</v>
      </c>
      <c r="B77" s="2">
        <v>2023</v>
      </c>
      <c r="C77" s="1" t="str">
        <v>PBTMTR82</v>
      </c>
      <c r="D77" s="37" t="str">
        <v>0015g00001c2ucrAAA</v>
      </c>
      <c r="E77" s="37" t="str">
        <v>GUPTA IRON STORE</v>
      </c>
      <c r="F77" s="37" t="str">
        <v>RAJASTHAN</v>
      </c>
      <c r="G77" s="37" t="str">
        <v>GANGANAGAR</v>
      </c>
      <c r="H77" s="37" t="str">
        <v>Suratgarh</v>
      </c>
      <c r="I77" s="37" t="str">
        <v>KHUNTETA STEELS</v>
      </c>
      <c r="J77" s="37" t="str">
        <v>Ravi Kumar Kulmi</v>
      </c>
      <c r="K77" s="37" t="str">
        <v>Ravi Kumar Kulmi</v>
      </c>
      <c r="L77" s="37" t="str">
        <v/>
      </c>
      <c r="M77" s="37" t="str">
        <v>North</v>
      </c>
      <c r="N77" s="2">
        <v>335804</v>
      </c>
      <c r="O77" s="2" t="str">
        <v>08ABOPG1656R1ZY</v>
      </c>
      <c r="P77" s="2">
        <v>9351505321</v>
      </c>
      <c r="Q77" s="2" t="str">
        <v>Dec'23</v>
      </c>
      <c r="R77" s="2">
        <v>2024</v>
      </c>
      <c r="S77" s="1">
        <v>21</v>
      </c>
      <c r="T77" s="2">
        <v>100</v>
      </c>
      <c r="U77" s="12">
        <v>0</v>
      </c>
      <c r="V77" s="1" t="str">
        <v>Challenger</v>
      </c>
      <c r="W77" s="13">
        <v>0</v>
      </c>
      <c r="X77" s="13">
        <v>0</v>
      </c>
      <c r="Y77" s="13">
        <v>0</v>
      </c>
      <c r="Z77" s="13">
        <v>0</v>
      </c>
      <c r="AA77" s="13">
        <v>0</v>
      </c>
      <c r="AB77" s="13">
        <v>0</v>
      </c>
      <c r="AC77" s="13">
        <v>0</v>
      </c>
      <c r="AD77" s="13">
        <v>0</v>
      </c>
      <c r="AE77" s="13">
        <v>0</v>
      </c>
      <c r="AF77" s="13">
        <v>0</v>
      </c>
      <c r="AG77" s="13">
        <v>0</v>
      </c>
      <c r="AH77" s="13">
        <v>0</v>
      </c>
      <c r="AI77" s="13">
        <v>0</v>
      </c>
      <c r="AJ77" s="13">
        <v>0</v>
      </c>
      <c r="AK77" s="13">
        <v>0</v>
      </c>
      <c r="AL77" s="13">
        <v>0</v>
      </c>
      <c r="AM77" s="13">
        <v>0</v>
      </c>
      <c r="AN77" s="13">
        <v>0</v>
      </c>
      <c r="AO77" s="13">
        <v>0</v>
      </c>
      <c r="AP77" s="13">
        <v>0</v>
      </c>
      <c r="AQ77" s="13">
        <v>0</v>
      </c>
      <c r="AR77" s="13">
        <v>0</v>
      </c>
      <c r="AS77" s="13">
        <v>0</v>
      </c>
      <c r="AT77" s="13">
        <v>0</v>
      </c>
      <c r="AU77" s="13">
        <v>0</v>
      </c>
      <c r="AV77" s="13">
        <v>0</v>
      </c>
      <c r="AW77" s="16">
        <f t="shared" si="26"/>
        <v>0</v>
      </c>
      <c r="AX77" s="16">
        <v>0</v>
      </c>
      <c r="AY77" s="10">
        <f t="shared" si="27"/>
        <v>0</v>
      </c>
      <c r="AZ77" s="10">
        <f>SUM(Z77:AK77)</f>
        <v>0</v>
      </c>
      <c r="BA77" s="10"/>
      <c r="BB77" s="10">
        <f t="shared" si="28"/>
        <v>0</v>
      </c>
      <c r="BC77" s="10">
        <f t="shared" si="29"/>
        <v>0</v>
      </c>
      <c r="BD77" s="10">
        <f t="shared" si="30"/>
        <v>0</v>
      </c>
      <c r="BE77" s="10">
        <f t="shared" si="25"/>
        <v>0</v>
      </c>
      <c r="BF77" s="2" t="s">
        <v>119</v>
      </c>
      <c r="BG77" s="10">
        <f t="shared" si="31"/>
        <v>0</v>
      </c>
      <c r="BH77" s="36" t="s">
        <v>118</v>
      </c>
      <c r="BI77" s="39" t="str">
        <f t="shared" si="32"/>
        <v/>
      </c>
      <c r="BJ77" s="39" t="str">
        <f t="shared" si="33"/>
        <v/>
      </c>
      <c r="BK77" s="16">
        <f>SUM(AR77:AX77)</f>
        <v>0</v>
      </c>
      <c r="BL77" s="10">
        <f>SUM(AL77:AQ77)</f>
        <v>0</v>
      </c>
      <c r="BM77" s="12" t="str">
        <f t="shared" si="34"/>
        <v/>
      </c>
      <c r="BN77" s="12" t="str">
        <f t="shared" si="34"/>
        <v/>
      </c>
      <c r="BO77" s="9">
        <f t="shared" si="35"/>
        <v>0</v>
      </c>
      <c r="BP77" s="39" t="str">
        <f t="shared" si="36"/>
        <v/>
      </c>
      <c r="BQ77" s="147"/>
      <c r="BR77" s="9">
        <f t="shared" si="37"/>
        <v>0</v>
      </c>
      <c r="BS77" s="9">
        <f t="shared" si="38"/>
        <v>0</v>
      </c>
      <c r="BT77" s="9">
        <f t="shared" si="39"/>
        <v>0</v>
      </c>
      <c r="BU77" s="9" t="str">
        <f>IFERROR(_xlfn.XLOOKUP(D77,Sheet1!B:B,Sheet1!L:L),"")</f>
        <v/>
      </c>
      <c r="BV77" s="9" t="e">
        <f>_xlfn.XLOOKUP(BU77,Sheet1!S:S,Sheet1!T:T)</f>
        <v>#N/A</v>
      </c>
      <c r="BW77" s="9" t="e">
        <f>_xlfn.XLOOKUP(D77,Sheet1!B:B,Sheet1!M:M)</f>
        <v>#N/A</v>
      </c>
      <c r="BZ77" s="108">
        <f t="shared" si="40"/>
        <v>0</v>
      </c>
      <c r="CB77" s="12"/>
      <c r="CC77" s="12"/>
      <c r="CG77" s="1" t="str">
        <f>IF(BO77&lt;80,"Below 80",
IF(BO77&lt;=120,"80-120",
IF(BO77&lt;=200,"&gt; 120-200",
IF(BO77&lt;=300,"&gt;200-300",
IF(BO77&lt;=500,"&gt;300-500",
"&gt;500")))))</f>
        <v>Below 80</v>
      </c>
      <c r="CH77" s="1" t="str">
        <f>IFERROR(_xlfn.XLOOKUP(CG77,Scenario!M:M,Scenario!N:N),"")</f>
        <v/>
      </c>
      <c r="CI77" s="1" t="str">
        <f t="shared" si="41"/>
        <v>No</v>
      </c>
      <c r="CJ77" s="75">
        <v>0</v>
      </c>
    </row>
    <row r="78" spans="1:88" hidden="1">
      <c r="A78" s="2">
        <v>77</v>
      </c>
      <c r="B78" s="2">
        <v>2023</v>
      </c>
      <c r="C78" s="1" t="str">
        <v>PBTMTR83</v>
      </c>
      <c r="D78" s="37" t="str">
        <v>0015g00001bcMczAAE</v>
      </c>
      <c r="E78" s="37" t="str">
        <v>ASHOKA STEELS HMO</v>
      </c>
      <c r="F78" s="37" t="str">
        <v>RAJASTHAN</v>
      </c>
      <c r="G78" s="37" t="str">
        <v>HANUMANGARH</v>
      </c>
      <c r="H78" s="37" t="str">
        <v>Bhadra</v>
      </c>
      <c r="I78" s="37" t="str">
        <v>KHUNTETA STEELS</v>
      </c>
      <c r="J78" s="37" t="str">
        <v>Ravi Kumar Kulmi</v>
      </c>
      <c r="K78" s="37" t="str">
        <v>Ravi Kumar Kulmi</v>
      </c>
      <c r="L78" s="37" t="str">
        <v/>
      </c>
      <c r="M78" s="37" t="str">
        <v>North</v>
      </c>
      <c r="N78" s="2">
        <v>335501</v>
      </c>
      <c r="O78" s="2" t="str">
        <v>08ACCPM2361C1Z1</v>
      </c>
      <c r="P78" s="2">
        <v>9829093048</v>
      </c>
      <c r="Q78" s="2" t="str">
        <v>Dec'23</v>
      </c>
      <c r="R78" s="2">
        <v>2024</v>
      </c>
      <c r="S78" s="1">
        <v>21</v>
      </c>
      <c r="T78" s="2">
        <v>200</v>
      </c>
      <c r="U78" s="12">
        <v>0</v>
      </c>
      <c r="V78" s="1" t="str">
        <v>Challenger</v>
      </c>
      <c r="W78" s="13">
        <v>0</v>
      </c>
      <c r="X78" s="13">
        <v>0</v>
      </c>
      <c r="Y78" s="13">
        <v>0</v>
      </c>
      <c r="Z78" s="13">
        <v>0</v>
      </c>
      <c r="AA78" s="13">
        <v>0</v>
      </c>
      <c r="AB78" s="13">
        <v>0</v>
      </c>
      <c r="AC78" s="13">
        <v>0</v>
      </c>
      <c r="AD78" s="13">
        <v>0</v>
      </c>
      <c r="AE78" s="13">
        <v>0</v>
      </c>
      <c r="AF78" s="13">
        <v>0</v>
      </c>
      <c r="AG78" s="13">
        <v>0</v>
      </c>
      <c r="AH78" s="13">
        <v>0</v>
      </c>
      <c r="AI78" s="13">
        <v>0</v>
      </c>
      <c r="AJ78" s="13">
        <v>0</v>
      </c>
      <c r="AK78" s="13">
        <v>0</v>
      </c>
      <c r="AL78" s="13">
        <v>0</v>
      </c>
      <c r="AM78" s="13">
        <v>0</v>
      </c>
      <c r="AN78" s="13">
        <v>0</v>
      </c>
      <c r="AO78" s="13">
        <v>0</v>
      </c>
      <c r="AP78" s="13">
        <v>0</v>
      </c>
      <c r="AQ78" s="13">
        <v>0</v>
      </c>
      <c r="AR78" s="13">
        <v>0</v>
      </c>
      <c r="AS78" s="13">
        <v>0</v>
      </c>
      <c r="AT78" s="13">
        <v>0</v>
      </c>
      <c r="AU78" s="13">
        <v>0</v>
      </c>
      <c r="AV78" s="13">
        <v>0</v>
      </c>
      <c r="AW78" s="16">
        <f t="shared" si="26"/>
        <v>0</v>
      </c>
      <c r="AX78" s="16">
        <v>0</v>
      </c>
      <c r="AY78" s="10">
        <f t="shared" si="27"/>
        <v>0</v>
      </c>
      <c r="AZ78" s="10">
        <f>SUM(Z78:AK78)</f>
        <v>0</v>
      </c>
      <c r="BA78" s="10"/>
      <c r="BB78" s="10">
        <f t="shared" si="28"/>
        <v>0</v>
      </c>
      <c r="BC78" s="10">
        <f t="shared" si="29"/>
        <v>0</v>
      </c>
      <c r="BD78" s="10">
        <f t="shared" si="30"/>
        <v>0</v>
      </c>
      <c r="BE78" s="10">
        <f t="shared" si="25"/>
        <v>0</v>
      </c>
      <c r="BF78" s="2" t="s">
        <v>119</v>
      </c>
      <c r="BG78" s="10">
        <f t="shared" si="31"/>
        <v>0</v>
      </c>
      <c r="BH78" s="36" t="s">
        <v>118</v>
      </c>
      <c r="BI78" s="39" t="str">
        <f t="shared" si="32"/>
        <v/>
      </c>
      <c r="BJ78" s="39" t="str">
        <f t="shared" si="33"/>
        <v/>
      </c>
      <c r="BK78" s="16">
        <f>SUM(AR78:AX78)</f>
        <v>0</v>
      </c>
      <c r="BL78" s="10">
        <f>SUM(AL78:AQ78)</f>
        <v>0</v>
      </c>
      <c r="BM78" s="12" t="str">
        <f t="shared" si="34"/>
        <v/>
      </c>
      <c r="BN78" s="12" t="str">
        <f t="shared" si="34"/>
        <v/>
      </c>
      <c r="BO78" s="9">
        <f t="shared" si="35"/>
        <v>0</v>
      </c>
      <c r="BP78" s="39" t="str">
        <f t="shared" si="36"/>
        <v/>
      </c>
      <c r="BQ78" s="147"/>
      <c r="BR78" s="9">
        <f t="shared" si="37"/>
        <v>0</v>
      </c>
      <c r="BS78" s="9">
        <f t="shared" si="38"/>
        <v>0</v>
      </c>
      <c r="BT78" s="9">
        <f t="shared" si="39"/>
        <v>0</v>
      </c>
      <c r="BU78" s="9" t="str">
        <f>IFERROR(_xlfn.XLOOKUP(D78,Sheet1!B:B,Sheet1!L:L),"")</f>
        <v/>
      </c>
      <c r="BV78" s="9" t="e">
        <f>_xlfn.XLOOKUP(BU78,Sheet1!S:S,Sheet1!T:T)</f>
        <v>#N/A</v>
      </c>
      <c r="BW78" s="9" t="e">
        <f>_xlfn.XLOOKUP(D78,Sheet1!B:B,Sheet1!M:M)</f>
        <v>#N/A</v>
      </c>
      <c r="BZ78" s="108">
        <f t="shared" si="40"/>
        <v>0</v>
      </c>
      <c r="CB78" s="12"/>
      <c r="CC78" s="12"/>
      <c r="CG78" s="1" t="str">
        <f>IF(BO78&lt;80,"Below 80",
IF(BO78&lt;=120,"80-120",
IF(BO78&lt;=200,"&gt; 120-200",
IF(BO78&lt;=300,"&gt;200-300",
IF(BO78&lt;=500,"&gt;300-500",
"&gt;500")))))</f>
        <v>Below 80</v>
      </c>
      <c r="CH78" s="1" t="str">
        <f>IFERROR(_xlfn.XLOOKUP(CG78,Scenario!M:M,Scenario!N:N),"")</f>
        <v/>
      </c>
      <c r="CI78" s="1" t="str">
        <f t="shared" si="41"/>
        <v>No</v>
      </c>
      <c r="CJ78" s="75">
        <v>0</v>
      </c>
    </row>
    <row r="79" spans="1:88" hidden="1">
      <c r="A79" s="2">
        <v>78</v>
      </c>
      <c r="B79" s="2">
        <v>2023</v>
      </c>
      <c r="C79" s="1" t="str">
        <v>PBTMTR84</v>
      </c>
      <c r="D79" s="37" t="str">
        <v>0015g00001c4PuRAAU</v>
      </c>
      <c r="E79" s="37" t="str">
        <v>B.S. ENTERPRISES</v>
      </c>
      <c r="F79" s="37" t="str">
        <v>RAJASTHAN</v>
      </c>
      <c r="G79" s="37" t="str">
        <v>CHURU</v>
      </c>
      <c r="H79" s="37" t="str">
        <v>Sujangarh</v>
      </c>
      <c r="I79" s="37" t="str">
        <v>KHUNTETA STEELS</v>
      </c>
      <c r="J79" s="37" t="str">
        <v>Amit Kumar Sharma</v>
      </c>
      <c r="K79" s="37" t="str">
        <v>Ravi Kumar Kulmi</v>
      </c>
      <c r="L79" s="37" t="str">
        <v/>
      </c>
      <c r="M79" s="37" t="str">
        <v>North</v>
      </c>
      <c r="N79" s="2">
        <v>331507</v>
      </c>
      <c r="O79" s="2" t="str">
        <v>08AANPT4722D1ZK</v>
      </c>
      <c r="P79" s="2">
        <v>7891431000</v>
      </c>
      <c r="Q79" s="2" t="str">
        <v>Dec'23</v>
      </c>
      <c r="R79" s="2">
        <v>2024</v>
      </c>
      <c r="S79" s="1">
        <v>20</v>
      </c>
      <c r="T79" s="2">
        <v>150</v>
      </c>
      <c r="U79" s="12">
        <v>0</v>
      </c>
      <c r="V79" s="1" t="str">
        <v>Challenger</v>
      </c>
      <c r="W79" s="13">
        <v>0</v>
      </c>
      <c r="X79" s="13">
        <v>0</v>
      </c>
      <c r="Y79" s="13">
        <v>0</v>
      </c>
      <c r="Z79" s="13">
        <v>0</v>
      </c>
      <c r="AA79" s="13">
        <v>0</v>
      </c>
      <c r="AB79" s="13">
        <v>0</v>
      </c>
      <c r="AC79" s="13">
        <v>0</v>
      </c>
      <c r="AD79" s="13">
        <v>0</v>
      </c>
      <c r="AE79" s="13">
        <v>0</v>
      </c>
      <c r="AF79" s="13">
        <v>0</v>
      </c>
      <c r="AG79" s="13">
        <v>0</v>
      </c>
      <c r="AH79" s="13">
        <v>0</v>
      </c>
      <c r="AI79" s="13">
        <v>0</v>
      </c>
      <c r="AJ79" s="13">
        <v>0</v>
      </c>
      <c r="AK79" s="13">
        <v>0</v>
      </c>
      <c r="AL79" s="13">
        <v>0</v>
      </c>
      <c r="AM79" s="13">
        <v>0</v>
      </c>
      <c r="AN79" s="13">
        <v>0</v>
      </c>
      <c r="AO79" s="13">
        <v>0</v>
      </c>
      <c r="AP79" s="13">
        <v>0</v>
      </c>
      <c r="AQ79" s="13">
        <v>0</v>
      </c>
      <c r="AR79" s="13">
        <v>0</v>
      </c>
      <c r="AS79" s="13">
        <v>0</v>
      </c>
      <c r="AT79" s="13">
        <v>0</v>
      </c>
      <c r="AU79" s="13">
        <v>0</v>
      </c>
      <c r="AV79" s="13">
        <v>0</v>
      </c>
      <c r="AW79" s="16">
        <f t="shared" si="26"/>
        <v>0</v>
      </c>
      <c r="AX79" s="16">
        <v>0</v>
      </c>
      <c r="AY79" s="10">
        <f t="shared" si="27"/>
        <v>0</v>
      </c>
      <c r="AZ79" s="10">
        <f>SUM(Z79:AK79)</f>
        <v>0</v>
      </c>
      <c r="BA79" s="10"/>
      <c r="BB79" s="10">
        <f t="shared" si="28"/>
        <v>0</v>
      </c>
      <c r="BC79" s="10">
        <f t="shared" si="29"/>
        <v>0</v>
      </c>
      <c r="BD79" s="10">
        <f t="shared" si="30"/>
        <v>0</v>
      </c>
      <c r="BE79" s="10">
        <f t="shared" si="25"/>
        <v>0</v>
      </c>
      <c r="BF79" s="2" t="s">
        <v>119</v>
      </c>
      <c r="BG79" s="10">
        <f t="shared" si="31"/>
        <v>0</v>
      </c>
      <c r="BH79" s="36" t="s">
        <v>118</v>
      </c>
      <c r="BI79" s="39" t="str">
        <f t="shared" si="32"/>
        <v/>
      </c>
      <c r="BJ79" s="39" t="str">
        <f t="shared" si="33"/>
        <v/>
      </c>
      <c r="BK79" s="16">
        <f>SUM(AR79:AX79)</f>
        <v>0</v>
      </c>
      <c r="BL79" s="10">
        <f>SUM(AL79:AQ79)</f>
        <v>0</v>
      </c>
      <c r="BM79" s="12" t="str">
        <f t="shared" si="34"/>
        <v/>
      </c>
      <c r="BN79" s="12" t="str">
        <f t="shared" si="34"/>
        <v/>
      </c>
      <c r="BO79" s="9">
        <f t="shared" si="35"/>
        <v>0</v>
      </c>
      <c r="BP79" s="39" t="str">
        <f t="shared" si="36"/>
        <v/>
      </c>
      <c r="BQ79" s="147"/>
      <c r="BR79" s="9">
        <f t="shared" si="37"/>
        <v>0</v>
      </c>
      <c r="BS79" s="9">
        <f t="shared" si="38"/>
        <v>0</v>
      </c>
      <c r="BT79" s="9">
        <f t="shared" si="39"/>
        <v>0</v>
      </c>
      <c r="BU79" s="9" t="str">
        <f>IFERROR(_xlfn.XLOOKUP(D79,Sheet1!B:B,Sheet1!L:L),"")</f>
        <v/>
      </c>
      <c r="BV79" s="9" t="e">
        <f>_xlfn.XLOOKUP(BU79,Sheet1!S:S,Sheet1!T:T)</f>
        <v>#N/A</v>
      </c>
      <c r="BW79" s="9" t="e">
        <f>_xlfn.XLOOKUP(D79,Sheet1!B:B,Sheet1!M:M)</f>
        <v>#N/A</v>
      </c>
      <c r="BZ79" s="108">
        <f t="shared" si="40"/>
        <v>0</v>
      </c>
      <c r="CB79" s="12"/>
      <c r="CC79" s="12"/>
      <c r="CG79" s="1" t="str">
        <f>IF(BO79&lt;80,"Below 80",
IF(BO79&lt;=120,"80-120",
IF(BO79&lt;=200,"&gt; 120-200",
IF(BO79&lt;=300,"&gt;200-300",
IF(BO79&lt;=500,"&gt;300-500",
"&gt;500")))))</f>
        <v>Below 80</v>
      </c>
      <c r="CH79" s="1" t="str">
        <f>IFERROR(_xlfn.XLOOKUP(CG79,Scenario!M:M,Scenario!N:N),"")</f>
        <v/>
      </c>
      <c r="CI79" s="1" t="str">
        <f t="shared" si="41"/>
        <v>No</v>
      </c>
      <c r="CJ79" s="75">
        <v>0</v>
      </c>
    </row>
    <row r="80" spans="1:88" hidden="1">
      <c r="A80" s="2">
        <v>79</v>
      </c>
      <c r="B80" s="2">
        <v>2023</v>
      </c>
      <c r="C80" s="1" t="str">
        <v>PBTMTR85</v>
      </c>
      <c r="D80" s="37" t="str">
        <v>001J1000003jdrHIAQ</v>
      </c>
      <c r="E80" s="37" t="str">
        <v>M/S DAMAYANTI INTERNATIONAL STEELS</v>
      </c>
      <c r="F80" s="37" t="str">
        <v>RAJASTHAN</v>
      </c>
      <c r="G80" s="37" t="str">
        <v>JHUNJHUNU</v>
      </c>
      <c r="H80" s="37" t="str">
        <v>Chirawa</v>
      </c>
      <c r="I80" s="37" t="str">
        <v>KHUNTETA STEELS</v>
      </c>
      <c r="J80" s="37" t="str">
        <v>Ravi Kumar Kulmi</v>
      </c>
      <c r="K80" s="37" t="str">
        <v>Ravi Kumar Kulmi</v>
      </c>
      <c r="L80" s="37" t="str">
        <v/>
      </c>
      <c r="M80" s="37" t="str">
        <v>North</v>
      </c>
      <c r="N80" s="2">
        <v>333026</v>
      </c>
      <c r="O80" s="2" t="str">
        <v>08AAPPG1847E1ZP</v>
      </c>
      <c r="P80" s="2">
        <v>9414081157</v>
      </c>
      <c r="Q80" s="2" t="str">
        <v>Dec'23</v>
      </c>
      <c r="R80" s="2">
        <v>2024</v>
      </c>
      <c r="S80" s="1">
        <v>21</v>
      </c>
      <c r="T80" s="2">
        <v>100</v>
      </c>
      <c r="U80" s="12">
        <v>0</v>
      </c>
      <c r="V80" s="1" t="str">
        <v>Challenger</v>
      </c>
      <c r="W80" s="13">
        <v>0</v>
      </c>
      <c r="X80" s="13">
        <v>0</v>
      </c>
      <c r="Y80" s="13">
        <v>0</v>
      </c>
      <c r="Z80" s="13">
        <v>0</v>
      </c>
      <c r="AA80" s="13">
        <v>30</v>
      </c>
      <c r="AB80" s="13">
        <v>0</v>
      </c>
      <c r="AC80" s="13">
        <v>30.15</v>
      </c>
      <c r="AD80" s="13">
        <v>0</v>
      </c>
      <c r="AE80" s="13">
        <v>0</v>
      </c>
      <c r="AF80" s="13">
        <v>0</v>
      </c>
      <c r="AG80" s="13">
        <v>0</v>
      </c>
      <c r="AH80" s="13">
        <v>0</v>
      </c>
      <c r="AI80" s="13">
        <v>0</v>
      </c>
      <c r="AJ80" s="13">
        <v>0</v>
      </c>
      <c r="AK80" s="13">
        <v>0</v>
      </c>
      <c r="AL80" s="13">
        <v>0</v>
      </c>
      <c r="AM80" s="13">
        <v>0</v>
      </c>
      <c r="AN80" s="13">
        <v>0</v>
      </c>
      <c r="AO80" s="13">
        <v>0</v>
      </c>
      <c r="AP80" s="13">
        <v>0</v>
      </c>
      <c r="AQ80" s="13">
        <v>0</v>
      </c>
      <c r="AR80" s="13">
        <v>0</v>
      </c>
      <c r="AS80" s="13">
        <v>0</v>
      </c>
      <c r="AT80" s="13">
        <v>0</v>
      </c>
      <c r="AU80" s="13">
        <v>0</v>
      </c>
      <c r="AV80" s="13">
        <v>0</v>
      </c>
      <c r="AW80" s="16">
        <f t="shared" si="26"/>
        <v>0</v>
      </c>
      <c r="AX80" s="16">
        <v>0</v>
      </c>
      <c r="AY80" s="10">
        <f t="shared" si="27"/>
        <v>0</v>
      </c>
      <c r="AZ80" s="10">
        <f>SUM(Z80:AK80)</f>
        <v>60.15</v>
      </c>
      <c r="BA80" s="10"/>
      <c r="BB80" s="10">
        <f t="shared" si="28"/>
        <v>0</v>
      </c>
      <c r="BC80" s="10">
        <f t="shared" si="29"/>
        <v>0</v>
      </c>
      <c r="BD80" s="10">
        <f t="shared" si="30"/>
        <v>-60.15</v>
      </c>
      <c r="BE80" s="10">
        <f t="shared" si="25"/>
        <v>60.15</v>
      </c>
      <c r="BF80" s="2" t="s">
        <v>119</v>
      </c>
      <c r="BG80" s="10">
        <f t="shared" si="31"/>
        <v>0</v>
      </c>
      <c r="BH80" s="36" t="s">
        <v>118</v>
      </c>
      <c r="BI80" s="39" t="str">
        <f t="shared" si="32"/>
        <v/>
      </c>
      <c r="BJ80" s="39" t="str">
        <f t="shared" si="33"/>
        <v/>
      </c>
      <c r="BK80" s="16">
        <f>SUM(AR80:AX80)</f>
        <v>0</v>
      </c>
      <c r="BL80" s="10">
        <f>SUM(AL80:AQ80)</f>
        <v>0</v>
      </c>
      <c r="BM80" s="12" t="str">
        <f t="shared" si="34"/>
        <v/>
      </c>
      <c r="BN80" s="12" t="str">
        <f t="shared" si="34"/>
        <v/>
      </c>
      <c r="BO80" s="9">
        <f t="shared" si="35"/>
        <v>0</v>
      </c>
      <c r="BP80" s="39" t="str">
        <f t="shared" si="36"/>
        <v/>
      </c>
      <c r="BQ80" s="147"/>
      <c r="BR80" s="9">
        <f t="shared" si="37"/>
        <v>60.15</v>
      </c>
      <c r="BS80" s="9">
        <f t="shared" si="38"/>
        <v>0</v>
      </c>
      <c r="BT80" s="9">
        <f t="shared" si="39"/>
        <v>60.15</v>
      </c>
      <c r="BU80" s="9" t="str">
        <f>IFERROR(_xlfn.XLOOKUP(D80,Sheet1!B:B,Sheet1!L:L),"")</f>
        <v/>
      </c>
      <c r="BV80" s="9" t="e">
        <f>_xlfn.XLOOKUP(BU80,Sheet1!S:S,Sheet1!T:T)</f>
        <v>#N/A</v>
      </c>
      <c r="BW80" s="9" t="e">
        <f>_xlfn.XLOOKUP(D80,Sheet1!B:B,Sheet1!M:M)</f>
        <v>#N/A</v>
      </c>
      <c r="BZ80" s="108">
        <f t="shared" si="40"/>
        <v>0</v>
      </c>
      <c r="CB80" s="12"/>
      <c r="CC80" s="12"/>
      <c r="CG80" s="1" t="str">
        <f>IF(BO80&lt;80,"Below 80",
IF(BO80&lt;=120,"80-120",
IF(BO80&lt;=200,"&gt; 120-200",
IF(BO80&lt;=300,"&gt;200-300",
IF(BO80&lt;=500,"&gt;300-500",
"&gt;500")))))</f>
        <v>Below 80</v>
      </c>
      <c r="CH80" s="1" t="str">
        <f>IFERROR(_xlfn.XLOOKUP(CG80,Scenario!M:M,Scenario!N:N),"")</f>
        <v/>
      </c>
      <c r="CI80" s="1" t="str">
        <f t="shared" si="41"/>
        <v>No</v>
      </c>
      <c r="CJ80" s="75">
        <v>0</v>
      </c>
    </row>
    <row r="81" spans="1:89" hidden="1">
      <c r="A81" s="2">
        <v>80</v>
      </c>
      <c r="B81" s="2">
        <v>2023</v>
      </c>
      <c r="C81" s="1" t="str">
        <v>PBTMTR86</v>
      </c>
      <c r="D81" s="37" t="str">
        <v>001J1000003k8bkIAA</v>
      </c>
      <c r="E81" s="37" t="str">
        <v>INDIAN STEEL</v>
      </c>
      <c r="F81" s="37" t="str">
        <v>RAJASTHAN</v>
      </c>
      <c r="G81" s="37" t="str">
        <v>BIKANER</v>
      </c>
      <c r="H81" s="37" t="str">
        <v>Bikaner</v>
      </c>
      <c r="I81" s="37" t="str">
        <v>KHUNTETA STEELS</v>
      </c>
      <c r="J81" s="37" t="str">
        <v>VIJAY PRAKASH KHUNTETA</v>
      </c>
      <c r="K81" s="37" t="str">
        <v>Ravi Kumar Kulmi</v>
      </c>
      <c r="L81" s="37" t="str">
        <v/>
      </c>
      <c r="M81" s="37" t="str">
        <v>North</v>
      </c>
      <c r="N81" s="2">
        <v>334001</v>
      </c>
      <c r="O81" s="2" t="str">
        <v>08AXUPS3639Q2Z5</v>
      </c>
      <c r="P81" s="2">
        <v>9461473540</v>
      </c>
      <c r="Q81" s="2" t="str">
        <v>Dec'23</v>
      </c>
      <c r="R81" s="2">
        <v>2024</v>
      </c>
      <c r="S81" s="1">
        <v>42</v>
      </c>
      <c r="T81" s="2">
        <v>200</v>
      </c>
      <c r="U81" s="12">
        <v>0</v>
      </c>
      <c r="V81" s="1" t="str">
        <v>Challenger</v>
      </c>
      <c r="W81" s="13">
        <v>0</v>
      </c>
      <c r="X81" s="13">
        <v>21</v>
      </c>
      <c r="Y81" s="13">
        <v>0</v>
      </c>
      <c r="Z81" s="13">
        <v>21</v>
      </c>
      <c r="AA81" s="13">
        <v>0</v>
      </c>
      <c r="AB81" s="13">
        <v>42</v>
      </c>
      <c r="AC81" s="13">
        <v>0</v>
      </c>
      <c r="AD81" s="13">
        <v>0</v>
      </c>
      <c r="AE81" s="13">
        <v>0</v>
      </c>
      <c r="AF81" s="13">
        <v>0</v>
      </c>
      <c r="AG81" s="13">
        <v>0</v>
      </c>
      <c r="AH81" s="13">
        <v>0</v>
      </c>
      <c r="AI81" s="13">
        <v>0</v>
      </c>
      <c r="AJ81" s="13">
        <v>0</v>
      </c>
      <c r="AK81" s="13">
        <v>0</v>
      </c>
      <c r="AL81" s="13">
        <v>0</v>
      </c>
      <c r="AM81" s="13">
        <v>0</v>
      </c>
      <c r="AN81" s="13">
        <v>0</v>
      </c>
      <c r="AO81" s="13">
        <v>0</v>
      </c>
      <c r="AP81" s="13">
        <v>0</v>
      </c>
      <c r="AQ81" s="13">
        <v>0</v>
      </c>
      <c r="AR81" s="13">
        <v>0</v>
      </c>
      <c r="AS81" s="13">
        <v>0</v>
      </c>
      <c r="AT81" s="13">
        <v>0</v>
      </c>
      <c r="AU81" s="13">
        <v>0</v>
      </c>
      <c r="AV81" s="13">
        <v>0</v>
      </c>
      <c r="AW81" s="16">
        <f t="shared" si="26"/>
        <v>0</v>
      </c>
      <c r="AX81" s="16">
        <v>0</v>
      </c>
      <c r="AY81" s="10">
        <f t="shared" si="27"/>
        <v>0</v>
      </c>
      <c r="AZ81" s="10">
        <f>SUM(Z81:AK81)</f>
        <v>63</v>
      </c>
      <c r="BA81" s="10"/>
      <c r="BB81" s="10">
        <f t="shared" si="28"/>
        <v>0</v>
      </c>
      <c r="BC81" s="10">
        <f t="shared" si="29"/>
        <v>0</v>
      </c>
      <c r="BD81" s="10">
        <f t="shared" si="30"/>
        <v>-63</v>
      </c>
      <c r="BE81" s="10">
        <f t="shared" si="25"/>
        <v>63</v>
      </c>
      <c r="BF81" s="2" t="s">
        <v>119</v>
      </c>
      <c r="BG81" s="10">
        <f t="shared" si="31"/>
        <v>0</v>
      </c>
      <c r="BH81" s="36" t="s">
        <v>118</v>
      </c>
      <c r="BI81" s="39" t="str">
        <f t="shared" si="32"/>
        <v/>
      </c>
      <c r="BJ81" s="39" t="str">
        <f t="shared" si="33"/>
        <v/>
      </c>
      <c r="BK81" s="16">
        <f>SUM(AR81:AX81)</f>
        <v>0</v>
      </c>
      <c r="BL81" s="10">
        <f>SUM(AL81:AQ81)</f>
        <v>0</v>
      </c>
      <c r="BM81" s="12" t="str">
        <f t="shared" si="34"/>
        <v/>
      </c>
      <c r="BN81" s="12" t="str">
        <f t="shared" si="34"/>
        <v/>
      </c>
      <c r="BO81" s="9">
        <f t="shared" si="35"/>
        <v>0</v>
      </c>
      <c r="BP81" s="39" t="str">
        <f t="shared" si="36"/>
        <v/>
      </c>
      <c r="BQ81" s="147"/>
      <c r="BR81" s="9">
        <f t="shared" si="37"/>
        <v>63</v>
      </c>
      <c r="BS81" s="9">
        <f t="shared" si="38"/>
        <v>0</v>
      </c>
      <c r="BT81" s="9">
        <f t="shared" si="39"/>
        <v>63</v>
      </c>
      <c r="BU81" s="9" t="str">
        <f>IFERROR(_xlfn.XLOOKUP(D81,Sheet1!B:B,Sheet1!L:L),"")</f>
        <v/>
      </c>
      <c r="BV81" s="9" t="e">
        <f>_xlfn.XLOOKUP(BU81,Sheet1!S:S,Sheet1!T:T)</f>
        <v>#N/A</v>
      </c>
      <c r="BW81" s="9" t="e">
        <f>_xlfn.XLOOKUP(D81,Sheet1!B:B,Sheet1!M:M)</f>
        <v>#N/A</v>
      </c>
      <c r="BZ81" s="108">
        <f t="shared" si="40"/>
        <v>0</v>
      </c>
      <c r="CB81" s="12"/>
      <c r="CC81" s="12"/>
      <c r="CG81" s="1" t="str">
        <f>IF(BO81&lt;80,"Below 80",
IF(BO81&lt;=120,"80-120",
IF(BO81&lt;=200,"&gt; 120-200",
IF(BO81&lt;=300,"&gt;200-300",
IF(BO81&lt;=500,"&gt;300-500",
"&gt;500")))))</f>
        <v>Below 80</v>
      </c>
      <c r="CH81" s="1" t="str">
        <f>IFERROR(_xlfn.XLOOKUP(CG81,Scenario!M:M,Scenario!N:N),"")</f>
        <v/>
      </c>
      <c r="CI81" s="1" t="str">
        <f t="shared" si="41"/>
        <v>No</v>
      </c>
      <c r="CJ81" s="75">
        <v>0</v>
      </c>
    </row>
    <row r="82" spans="1:89" hidden="1">
      <c r="A82" s="2">
        <v>81</v>
      </c>
      <c r="B82" s="2">
        <v>2023</v>
      </c>
      <c r="C82" s="1" t="str">
        <v>PBTMTR66</v>
      </c>
      <c r="D82" s="37" t="str">
        <v>0015g00001YR7n8AAD</v>
      </c>
      <c r="E82" s="37" t="str">
        <v>KHANDELWAL IRON STORE</v>
      </c>
      <c r="F82" s="37" t="str">
        <v>RAJASTHAN</v>
      </c>
      <c r="G82" s="37" t="str">
        <v>JAIPUR</v>
      </c>
      <c r="H82" s="37" t="str">
        <v>Jaipur</v>
      </c>
      <c r="I82" s="37" t="str">
        <v>J P ALLOYS</v>
      </c>
      <c r="J82" s="37" t="str">
        <v>Amit Kumar Sharma</v>
      </c>
      <c r="K82" s="37" t="str">
        <v>Pushpendra Kumar</v>
      </c>
      <c r="L82" s="37" t="str">
        <v>C13188</v>
      </c>
      <c r="M82" s="37" t="str">
        <v>North</v>
      </c>
      <c r="N82" s="2">
        <v>303301</v>
      </c>
      <c r="O82" s="2" t="str">
        <v>08AFFPG3153E1ZU</v>
      </c>
      <c r="P82" s="2">
        <v>9799962227</v>
      </c>
      <c r="Q82" s="2" t="str">
        <v>Dec'23</v>
      </c>
      <c r="R82" s="2">
        <v>2024</v>
      </c>
      <c r="S82" s="1">
        <v>50</v>
      </c>
      <c r="T82" s="2">
        <v>400</v>
      </c>
      <c r="U82" s="12">
        <v>1.6691666666666667E-2</v>
      </c>
      <c r="V82" s="1" t="str">
        <v>Alien</v>
      </c>
      <c r="W82" s="13">
        <v>0</v>
      </c>
      <c r="X82" s="13">
        <v>25</v>
      </c>
      <c r="Y82" s="13">
        <v>0</v>
      </c>
      <c r="Z82" s="13">
        <v>25</v>
      </c>
      <c r="AA82" s="13">
        <v>0</v>
      </c>
      <c r="AB82" s="13">
        <v>0</v>
      </c>
      <c r="AC82" s="13">
        <v>2</v>
      </c>
      <c r="AD82" s="13">
        <v>20</v>
      </c>
      <c r="AE82" s="13">
        <v>0</v>
      </c>
      <c r="AF82" s="13">
        <v>0</v>
      </c>
      <c r="AG82" s="13">
        <v>0</v>
      </c>
      <c r="AH82" s="13">
        <v>0</v>
      </c>
      <c r="AI82" s="13">
        <v>0</v>
      </c>
      <c r="AJ82" s="13">
        <v>0</v>
      </c>
      <c r="AK82" s="13">
        <v>0</v>
      </c>
      <c r="AL82" s="13">
        <v>51</v>
      </c>
      <c r="AM82" s="13">
        <v>0</v>
      </c>
      <c r="AN82" s="13">
        <v>0</v>
      </c>
      <c r="AO82" s="13">
        <v>0</v>
      </c>
      <c r="AP82" s="13">
        <v>0</v>
      </c>
      <c r="AQ82" s="13">
        <v>0</v>
      </c>
      <c r="AR82" s="13">
        <v>0</v>
      </c>
      <c r="AS82" s="13">
        <v>0</v>
      </c>
      <c r="AT82" s="13">
        <v>20.03</v>
      </c>
      <c r="AU82" s="13">
        <v>0</v>
      </c>
      <c r="AV82" s="13">
        <v>0</v>
      </c>
      <c r="AW82" s="16">
        <f t="shared" si="26"/>
        <v>71.03</v>
      </c>
      <c r="AX82" s="16">
        <v>102</v>
      </c>
      <c r="AY82" s="10">
        <f t="shared" si="27"/>
        <v>173.03</v>
      </c>
      <c r="AZ82" s="10">
        <f>SUM(Z82:AK82)</f>
        <v>47</v>
      </c>
      <c r="BA82" s="10">
        <v>0</v>
      </c>
      <c r="BB82" s="10">
        <f t="shared" si="28"/>
        <v>-71.03</v>
      </c>
      <c r="BC82" s="10">
        <f t="shared" si="29"/>
        <v>-17.7575</v>
      </c>
      <c r="BD82" s="10">
        <f t="shared" si="30"/>
        <v>126.03</v>
      </c>
      <c r="BE82" s="10">
        <f t="shared" si="25"/>
        <v>-24.03</v>
      </c>
      <c r="BF82" s="2" t="s">
        <v>119</v>
      </c>
      <c r="BG82" s="10">
        <f t="shared" si="31"/>
        <v>6.375</v>
      </c>
      <c r="BH82" s="36" t="s">
        <v>118</v>
      </c>
      <c r="BI82" s="39" t="str">
        <f t="shared" si="32"/>
        <v/>
      </c>
      <c r="BJ82" s="39" t="str">
        <f t="shared" si="33"/>
        <v/>
      </c>
      <c r="BK82" s="16">
        <f>SUM(AR82:AX82)</f>
        <v>193.06</v>
      </c>
      <c r="BL82" s="10">
        <f>SUM(AL82:AQ82)</f>
        <v>51</v>
      </c>
      <c r="BM82" s="12">
        <f t="shared" si="34"/>
        <v>1.1157602727850662</v>
      </c>
      <c r="BN82" s="12">
        <f t="shared" si="34"/>
        <v>0.29474657573831126</v>
      </c>
      <c r="BO82" s="9">
        <f t="shared" si="35"/>
        <v>51</v>
      </c>
      <c r="BP82" s="39" t="str">
        <f t="shared" si="36"/>
        <v/>
      </c>
      <c r="BQ82" s="147"/>
      <c r="BR82" s="9">
        <f t="shared" si="37"/>
        <v>47</v>
      </c>
      <c r="BS82" s="9">
        <f t="shared" si="38"/>
        <v>0</v>
      </c>
      <c r="BT82" s="9">
        <f t="shared" si="39"/>
        <v>47</v>
      </c>
      <c r="BU82" s="9" t="str">
        <f>IFERROR(_xlfn.XLOOKUP(D82,Sheet1!B:B,Sheet1!L:L),"")</f>
        <v/>
      </c>
      <c r="BV82" s="9" t="e">
        <f>_xlfn.XLOOKUP(BU82,Sheet1!S:S,Sheet1!T:T)</f>
        <v>#N/A</v>
      </c>
      <c r="BW82" s="9" t="e">
        <f>_xlfn.XLOOKUP(D82,Sheet1!B:B,Sheet1!M:M)</f>
        <v>#N/A</v>
      </c>
      <c r="BZ82" s="108">
        <f t="shared" si="40"/>
        <v>102</v>
      </c>
      <c r="CB82" s="12">
        <f>AW82/AY82</f>
        <v>0.41050684852337743</v>
      </c>
      <c r="CC82" s="12">
        <f>AX82/AY82</f>
        <v>0.58949315147662251</v>
      </c>
      <c r="CG82" s="1" t="str">
        <f>IF(BO82&lt;80,"Below 80",
IF(BO82&lt;=120,"80-120",
IF(BO82&lt;=200,"&gt; 120-200",
IF(BO82&lt;=300,"&gt;200-300",
IF(BO82&lt;=500,"&gt;300-500",
"&gt;500")))))</f>
        <v>Below 80</v>
      </c>
      <c r="CH82" s="1" t="str">
        <f>IFERROR(_xlfn.XLOOKUP(CG82,Scenario!M:M,Scenario!N:N),"")</f>
        <v/>
      </c>
      <c r="CI82" s="1" t="str">
        <f t="shared" si="41"/>
        <v>No</v>
      </c>
      <c r="CJ82" s="75">
        <v>102</v>
      </c>
    </row>
    <row r="83" spans="1:89" hidden="1">
      <c r="A83" s="2">
        <v>82</v>
      </c>
      <c r="B83" s="2">
        <v>2023</v>
      </c>
      <c r="C83" s="1" t="str">
        <v>PBTMTR67</v>
      </c>
      <c r="D83" s="37" t="str">
        <v>0015g00001V9RxuAAF</v>
      </c>
      <c r="E83" s="37" t="str">
        <v>Shree Krishna Steel</v>
      </c>
      <c r="F83" s="37" t="str">
        <v>RAJASTHAN</v>
      </c>
      <c r="G83" s="37" t="str">
        <v>JAIPUR</v>
      </c>
      <c r="H83" s="37" t="str">
        <v>Jaipur</v>
      </c>
      <c r="I83" s="37" t="str">
        <v>J P ALLOYS</v>
      </c>
      <c r="J83" s="37" t="str">
        <v>Amit Kumar Sharma</v>
      </c>
      <c r="K83" s="37" t="str">
        <v>Pushpendra Kumar</v>
      </c>
      <c r="L83" s="37" t="str">
        <v>C13188</v>
      </c>
      <c r="M83" s="37" t="str">
        <v>North</v>
      </c>
      <c r="N83" s="2">
        <v>303901</v>
      </c>
      <c r="O83" s="2" t="str">
        <v>08AQWPJ6747R1Z1</v>
      </c>
      <c r="P83" s="2">
        <v>9785009137</v>
      </c>
      <c r="Q83" s="2" t="str">
        <v>Dec'23</v>
      </c>
      <c r="R83" s="2">
        <v>2024</v>
      </c>
      <c r="S83" s="1">
        <v>20</v>
      </c>
      <c r="T83" s="2">
        <v>120</v>
      </c>
      <c r="U83" s="12">
        <v>0</v>
      </c>
      <c r="V83" s="1" t="str">
        <v>Challenger</v>
      </c>
      <c r="W83" s="13">
        <v>0</v>
      </c>
      <c r="X83" s="13">
        <v>0</v>
      </c>
      <c r="Y83" s="13">
        <v>0</v>
      </c>
      <c r="Z83" s="13">
        <v>0</v>
      </c>
      <c r="AA83" s="13">
        <v>0</v>
      </c>
      <c r="AB83" s="13">
        <v>0</v>
      </c>
      <c r="AC83" s="13">
        <v>0</v>
      </c>
      <c r="AD83" s="13">
        <v>0</v>
      </c>
      <c r="AE83" s="13">
        <v>0</v>
      </c>
      <c r="AF83" s="13">
        <v>0</v>
      </c>
      <c r="AG83" s="13">
        <v>0</v>
      </c>
      <c r="AH83" s="13">
        <v>0</v>
      </c>
      <c r="AI83" s="13">
        <v>0</v>
      </c>
      <c r="AJ83" s="13">
        <v>0</v>
      </c>
      <c r="AK83" s="13">
        <v>0</v>
      </c>
      <c r="AL83" s="13">
        <v>0</v>
      </c>
      <c r="AM83" s="13">
        <v>0</v>
      </c>
      <c r="AN83" s="13">
        <v>0</v>
      </c>
      <c r="AO83" s="13">
        <v>0</v>
      </c>
      <c r="AP83" s="13">
        <v>0</v>
      </c>
      <c r="AQ83" s="13">
        <v>0</v>
      </c>
      <c r="AR83" s="13">
        <v>0</v>
      </c>
      <c r="AS83" s="13">
        <v>0</v>
      </c>
      <c r="AT83" s="13">
        <v>0</v>
      </c>
      <c r="AU83" s="13">
        <v>0</v>
      </c>
      <c r="AV83" s="13">
        <v>0</v>
      </c>
      <c r="AW83" s="16">
        <f t="shared" si="26"/>
        <v>0</v>
      </c>
      <c r="AX83" s="16">
        <v>0</v>
      </c>
      <c r="AY83" s="10">
        <f t="shared" si="27"/>
        <v>0</v>
      </c>
      <c r="AZ83" s="10">
        <f>SUM(Z83:AK83)</f>
        <v>0</v>
      </c>
      <c r="BA83" s="10"/>
      <c r="BB83" s="10">
        <f t="shared" si="28"/>
        <v>0</v>
      </c>
      <c r="BC83" s="10">
        <f t="shared" si="29"/>
        <v>0</v>
      </c>
      <c r="BD83" s="10">
        <f t="shared" si="30"/>
        <v>0</v>
      </c>
      <c r="BE83" s="10">
        <f t="shared" si="25"/>
        <v>0</v>
      </c>
      <c r="BF83" s="2" t="s">
        <v>119</v>
      </c>
      <c r="BG83" s="10">
        <f t="shared" si="31"/>
        <v>0</v>
      </c>
      <c r="BH83" s="36" t="s">
        <v>118</v>
      </c>
      <c r="BI83" s="39" t="str">
        <f t="shared" si="32"/>
        <v/>
      </c>
      <c r="BJ83" s="39" t="str">
        <f t="shared" si="33"/>
        <v/>
      </c>
      <c r="BK83" s="16">
        <f>SUM(AR83:AX83)</f>
        <v>0</v>
      </c>
      <c r="BL83" s="10">
        <f>SUM(AL83:AQ83)</f>
        <v>0</v>
      </c>
      <c r="BM83" s="12" t="str">
        <f t="shared" si="34"/>
        <v/>
      </c>
      <c r="BN83" s="12" t="str">
        <f t="shared" si="34"/>
        <v/>
      </c>
      <c r="BO83" s="9">
        <f t="shared" si="35"/>
        <v>0</v>
      </c>
      <c r="BP83" s="39" t="str">
        <f t="shared" si="36"/>
        <v/>
      </c>
      <c r="BQ83" s="147"/>
      <c r="BR83" s="9">
        <f t="shared" si="37"/>
        <v>0</v>
      </c>
      <c r="BS83" s="9">
        <f t="shared" si="38"/>
        <v>0</v>
      </c>
      <c r="BT83" s="9">
        <f t="shared" si="39"/>
        <v>0</v>
      </c>
      <c r="BU83" s="9" t="str">
        <f>IFERROR(_xlfn.XLOOKUP(D83,Sheet1!B:B,Sheet1!L:L),"")</f>
        <v/>
      </c>
      <c r="BV83" s="9" t="e">
        <f>_xlfn.XLOOKUP(BU83,Sheet1!S:S,Sheet1!T:T)</f>
        <v>#N/A</v>
      </c>
      <c r="BW83" s="9" t="e">
        <f>_xlfn.XLOOKUP(D83,Sheet1!B:B,Sheet1!M:M)</f>
        <v>#N/A</v>
      </c>
      <c r="BZ83" s="108">
        <f t="shared" si="40"/>
        <v>0</v>
      </c>
      <c r="CB83" s="12"/>
      <c r="CC83" s="12"/>
      <c r="CG83" s="1" t="str">
        <f>IF(BO83&lt;80,"Below 80",
IF(BO83&lt;=120,"80-120",
IF(BO83&lt;=200,"&gt; 120-200",
IF(BO83&lt;=300,"&gt;200-300",
IF(BO83&lt;=500,"&gt;300-500",
"&gt;500")))))</f>
        <v>Below 80</v>
      </c>
      <c r="CH83" s="1" t="str">
        <f>IFERROR(_xlfn.XLOOKUP(CG83,Scenario!M:M,Scenario!N:N),"")</f>
        <v/>
      </c>
      <c r="CI83" s="1" t="str">
        <f t="shared" si="41"/>
        <v>No</v>
      </c>
      <c r="CJ83" s="75">
        <v>0</v>
      </c>
    </row>
    <row r="84" spans="1:89" hidden="1">
      <c r="A84" s="2">
        <v>83</v>
      </c>
      <c r="B84" s="2">
        <v>2023</v>
      </c>
      <c r="C84" s="1" t="str">
        <v>PBTMTR68</v>
      </c>
      <c r="D84" s="37" t="str">
        <v>0015g00001XcEB4AAN</v>
      </c>
      <c r="E84" s="37" t="str">
        <v>HINDUSTAN STEEL CORPORATION</v>
      </c>
      <c r="F84" s="37" t="str">
        <v>RAJASTHAN</v>
      </c>
      <c r="G84" s="37" t="str">
        <v>JAIPUR</v>
      </c>
      <c r="H84" s="37" t="str">
        <v>Sanganer</v>
      </c>
      <c r="I84" s="37" t="str">
        <v>J P ALLOYS</v>
      </c>
      <c r="J84" s="37" t="str">
        <v>Amit Kumar Sharma</v>
      </c>
      <c r="K84" s="37" t="str">
        <v>Pushpendra Kumar</v>
      </c>
      <c r="L84" s="37" t="str">
        <v>C13188</v>
      </c>
      <c r="M84" s="37" t="str">
        <v>North</v>
      </c>
      <c r="N84" s="2">
        <v>302022</v>
      </c>
      <c r="O84" s="2" t="str">
        <v>08ACIPG1118P1ZH</v>
      </c>
      <c r="P84" s="2">
        <v>9829061068</v>
      </c>
      <c r="Q84" s="2" t="str">
        <v>Dec'23</v>
      </c>
      <c r="R84" s="2">
        <v>2024</v>
      </c>
      <c r="S84" s="1">
        <v>158</v>
      </c>
      <c r="T84" s="2">
        <v>1000</v>
      </c>
      <c r="U84" s="12">
        <v>9.3333333333333341E-3</v>
      </c>
      <c r="V84" s="1" t="str">
        <v>Alien</v>
      </c>
      <c r="W84" s="13">
        <v>0</v>
      </c>
      <c r="X84" s="13">
        <v>60</v>
      </c>
      <c r="Y84" s="13">
        <v>72</v>
      </c>
      <c r="Z84" s="13">
        <v>0</v>
      </c>
      <c r="AA84" s="13">
        <v>0</v>
      </c>
      <c r="AB84" s="13">
        <v>0</v>
      </c>
      <c r="AC84" s="13">
        <v>0</v>
      </c>
      <c r="AD84" s="13">
        <v>0</v>
      </c>
      <c r="AE84" s="13">
        <v>0</v>
      </c>
      <c r="AF84" s="13">
        <v>0</v>
      </c>
      <c r="AG84" s="13">
        <v>0</v>
      </c>
      <c r="AH84" s="13">
        <v>0</v>
      </c>
      <c r="AI84" s="13">
        <v>0</v>
      </c>
      <c r="AJ84" s="13">
        <v>0</v>
      </c>
      <c r="AK84" s="13">
        <v>0</v>
      </c>
      <c r="AL84" s="13">
        <v>0</v>
      </c>
      <c r="AM84" s="13">
        <v>0</v>
      </c>
      <c r="AN84" s="13">
        <v>0</v>
      </c>
      <c r="AO84" s="13">
        <v>0</v>
      </c>
      <c r="AP84" s="13">
        <v>0</v>
      </c>
      <c r="AQ84" s="13">
        <v>0</v>
      </c>
      <c r="AR84" s="13">
        <v>0</v>
      </c>
      <c r="AS84" s="13">
        <v>30.12</v>
      </c>
      <c r="AT84" s="13">
        <v>0</v>
      </c>
      <c r="AU84" s="13">
        <v>28</v>
      </c>
      <c r="AV84" s="13">
        <v>0</v>
      </c>
      <c r="AW84" s="16">
        <f t="shared" si="26"/>
        <v>58.120000000000005</v>
      </c>
      <c r="AX84" s="16">
        <v>0</v>
      </c>
      <c r="AY84" s="10">
        <f t="shared" si="27"/>
        <v>58.120000000000005</v>
      </c>
      <c r="AZ84" s="10">
        <f>SUM(Z84:AK84)</f>
        <v>0</v>
      </c>
      <c r="BA84" s="10"/>
      <c r="BB84" s="10">
        <f t="shared" si="28"/>
        <v>-58.120000000000005</v>
      </c>
      <c r="BC84" s="10">
        <f t="shared" si="29"/>
        <v>-14.530000000000001</v>
      </c>
      <c r="BD84" s="10">
        <f t="shared" si="30"/>
        <v>58.120000000000005</v>
      </c>
      <c r="BE84" s="10">
        <f t="shared" si="25"/>
        <v>-58.120000000000005</v>
      </c>
      <c r="BF84" s="2" t="s">
        <v>119</v>
      </c>
      <c r="BG84" s="10">
        <f t="shared" si="31"/>
        <v>3.7650000000000001</v>
      </c>
      <c r="BH84" s="36" t="s">
        <v>118</v>
      </c>
      <c r="BI84" s="39" t="str">
        <f t="shared" si="32"/>
        <v/>
      </c>
      <c r="BJ84" s="39" t="str">
        <f t="shared" si="33"/>
        <v/>
      </c>
      <c r="BK84" s="16">
        <f>SUM(AR84:AX84)</f>
        <v>116.24000000000001</v>
      </c>
      <c r="BL84" s="10">
        <f>SUM(AL84:AQ84)</f>
        <v>0</v>
      </c>
      <c r="BM84" s="12">
        <f t="shared" si="34"/>
        <v>2</v>
      </c>
      <c r="BN84" s="12">
        <f t="shared" si="34"/>
        <v>0</v>
      </c>
      <c r="BO84" s="9">
        <f t="shared" si="35"/>
        <v>30.12</v>
      </c>
      <c r="BP84" s="39" t="str">
        <f t="shared" si="36"/>
        <v/>
      </c>
      <c r="BQ84" s="147"/>
      <c r="BR84" s="9">
        <f t="shared" si="37"/>
        <v>0</v>
      </c>
      <c r="BS84" s="9">
        <f t="shared" si="38"/>
        <v>0</v>
      </c>
      <c r="BT84" s="9">
        <f t="shared" si="39"/>
        <v>0</v>
      </c>
      <c r="BU84" s="9" t="str">
        <f>IFERROR(_xlfn.XLOOKUP(D84,Sheet1!B:B,Sheet1!L:L),"")</f>
        <v/>
      </c>
      <c r="BV84" s="9" t="e">
        <f>_xlfn.XLOOKUP(BU84,Sheet1!S:S,Sheet1!T:T)</f>
        <v>#N/A</v>
      </c>
      <c r="BW84" s="9" t="e">
        <f>_xlfn.XLOOKUP(D84,Sheet1!B:B,Sheet1!M:M)</f>
        <v>#N/A</v>
      </c>
      <c r="BZ84" s="108">
        <f t="shared" si="40"/>
        <v>0</v>
      </c>
      <c r="CB84" s="12"/>
      <c r="CC84" s="12"/>
      <c r="CG84" s="1" t="str">
        <f>IF(BO84&lt;80,"Below 80",
IF(BO84&lt;=120,"80-120",
IF(BO84&lt;=200,"&gt; 120-200",
IF(BO84&lt;=300,"&gt;200-300",
IF(BO84&lt;=500,"&gt;300-500",
"&gt;500")))))</f>
        <v>Below 80</v>
      </c>
      <c r="CH84" s="1" t="str">
        <f>IFERROR(_xlfn.XLOOKUP(CG84,Scenario!M:M,Scenario!N:N),"")</f>
        <v/>
      </c>
      <c r="CI84" s="1" t="str">
        <f t="shared" si="41"/>
        <v>No</v>
      </c>
      <c r="CJ84" s="75">
        <v>-30.12</v>
      </c>
    </row>
    <row r="85" spans="1:89" hidden="1">
      <c r="A85" s="2">
        <v>84</v>
      </c>
      <c r="B85" s="2">
        <v>2023</v>
      </c>
      <c r="C85" s="1" t="str">
        <v>PBTMTR69</v>
      </c>
      <c r="D85" s="37" t="str">
        <v>0015g00001UBHa3AAH</v>
      </c>
      <c r="E85" s="37" t="str">
        <v>KHANDELWAL STEEL</v>
      </c>
      <c r="F85" s="37" t="str">
        <v>RAJASTHAN</v>
      </c>
      <c r="G85" s="37" t="str">
        <v>JAIPUR</v>
      </c>
      <c r="H85" s="37" t="str">
        <v>Jaipur</v>
      </c>
      <c r="I85" s="37" t="str">
        <v>J P ALLOYS</v>
      </c>
      <c r="J85" s="37" t="str">
        <v>Pushpendra Kumar</v>
      </c>
      <c r="K85" s="37" t="str">
        <v>Pushpendra Kumar</v>
      </c>
      <c r="L85" s="37" t="str">
        <v>C13188</v>
      </c>
      <c r="M85" s="37" t="str">
        <v>North</v>
      </c>
      <c r="N85" s="2">
        <v>302020</v>
      </c>
      <c r="O85" s="2" t="str">
        <v>08BHXPG1522J1Z3</v>
      </c>
      <c r="P85" s="2">
        <v>8107401372</v>
      </c>
      <c r="Q85" s="2" t="str">
        <v>Dec'23</v>
      </c>
      <c r="R85" s="2">
        <v>2024</v>
      </c>
      <c r="S85" s="1">
        <v>84</v>
      </c>
      <c r="T85" s="2">
        <v>400</v>
      </c>
      <c r="U85" s="12">
        <v>0.14351666666666665</v>
      </c>
      <c r="V85" s="1" t="str">
        <v>Super Star</v>
      </c>
      <c r="W85" s="13">
        <v>21</v>
      </c>
      <c r="X85" s="13">
        <v>0</v>
      </c>
      <c r="Y85" s="13">
        <v>43</v>
      </c>
      <c r="Z85" s="13">
        <v>30</v>
      </c>
      <c r="AA85" s="13">
        <v>43.16</v>
      </c>
      <c r="AB85" s="13">
        <v>0</v>
      </c>
      <c r="AC85" s="13">
        <v>0</v>
      </c>
      <c r="AD85" s="13">
        <v>21</v>
      </c>
      <c r="AE85" s="13">
        <v>0</v>
      </c>
      <c r="AF85" s="13">
        <v>0</v>
      </c>
      <c r="AG85" s="13">
        <v>51</v>
      </c>
      <c r="AH85" s="13">
        <v>8</v>
      </c>
      <c r="AI85" s="13">
        <v>11.5</v>
      </c>
      <c r="AJ85" s="13">
        <v>7</v>
      </c>
      <c r="AK85" s="13">
        <v>67</v>
      </c>
      <c r="AL85" s="13">
        <v>0</v>
      </c>
      <c r="AM85" s="13">
        <v>53</v>
      </c>
      <c r="AN85" s="13">
        <v>0</v>
      </c>
      <c r="AO85" s="13">
        <v>0</v>
      </c>
      <c r="AP85" s="13">
        <v>0</v>
      </c>
      <c r="AQ85" s="13">
        <v>0</v>
      </c>
      <c r="AR85" s="13">
        <v>0</v>
      </c>
      <c r="AS85" s="13">
        <v>0</v>
      </c>
      <c r="AT85" s="13">
        <v>71.12</v>
      </c>
      <c r="AU85" s="13">
        <v>51</v>
      </c>
      <c r="AV85" s="13">
        <v>50.1</v>
      </c>
      <c r="AW85" s="16">
        <f t="shared" si="26"/>
        <v>175.12</v>
      </c>
      <c r="AX85" s="16">
        <v>106</v>
      </c>
      <c r="AY85" s="10">
        <f t="shared" si="27"/>
        <v>281.12</v>
      </c>
      <c r="AZ85" s="10">
        <f>SUM(Z85:AK85)</f>
        <v>238.66</v>
      </c>
      <c r="BA85" s="10">
        <v>201</v>
      </c>
      <c r="BB85" s="10">
        <f t="shared" si="28"/>
        <v>25.879999999999995</v>
      </c>
      <c r="BC85" s="10">
        <f t="shared" si="29"/>
        <v>6.4699999999999989</v>
      </c>
      <c r="BD85" s="10">
        <f t="shared" si="30"/>
        <v>42.460000000000008</v>
      </c>
      <c r="BE85" s="10">
        <f t="shared" si="25"/>
        <v>63.539999999999992</v>
      </c>
      <c r="BF85" s="2" t="s">
        <v>119</v>
      </c>
      <c r="BG85" s="10">
        <f t="shared" si="31"/>
        <v>6.625</v>
      </c>
      <c r="BH85" s="36" t="s">
        <v>118</v>
      </c>
      <c r="BI85" s="39" t="str">
        <f t="shared" si="32"/>
        <v>A</v>
      </c>
      <c r="BJ85" s="39" t="str">
        <f t="shared" si="33"/>
        <v>A</v>
      </c>
      <c r="BK85" s="16">
        <f>SUM(AR85:AX85)</f>
        <v>453.34000000000003</v>
      </c>
      <c r="BL85" s="10">
        <f>SUM(AL85:AQ85)</f>
        <v>53</v>
      </c>
      <c r="BM85" s="12">
        <f t="shared" si="34"/>
        <v>1.6126209447922597</v>
      </c>
      <c r="BN85" s="12">
        <f t="shared" si="34"/>
        <v>0.18853158793397837</v>
      </c>
      <c r="BO85" s="9">
        <f t="shared" si="35"/>
        <v>53</v>
      </c>
      <c r="BP85" s="39" t="str">
        <f t="shared" si="36"/>
        <v/>
      </c>
      <c r="BQ85" s="147"/>
      <c r="BR85" s="9">
        <f t="shared" si="37"/>
        <v>94.16</v>
      </c>
      <c r="BS85" s="9">
        <f t="shared" si="38"/>
        <v>144.5</v>
      </c>
      <c r="BT85" s="9">
        <f t="shared" si="39"/>
        <v>238.66</v>
      </c>
      <c r="BU85" s="9" t="str">
        <f>IFERROR(_xlfn.XLOOKUP(D85,Sheet1!B:B,Sheet1!L:L),"")</f>
        <v/>
      </c>
      <c r="BV85" s="9" t="e">
        <f>_xlfn.XLOOKUP(BU85,Sheet1!S:S,Sheet1!T:T)</f>
        <v>#N/A</v>
      </c>
      <c r="BW85" s="9" t="e">
        <f>_xlfn.XLOOKUP(D85,Sheet1!B:B,Sheet1!M:M)</f>
        <v>#N/A</v>
      </c>
      <c r="BZ85" s="108">
        <f t="shared" si="40"/>
        <v>106</v>
      </c>
      <c r="CB85" s="12">
        <f>AW85/AY85</f>
        <v>0.62293682413204321</v>
      </c>
      <c r="CC85" s="12">
        <f>AX85/AY85</f>
        <v>0.37706317586795673</v>
      </c>
      <c r="CG85" s="1" t="str">
        <f>IF(BO85&lt;80,"Below 80",
IF(BO85&lt;=120,"80-120",
IF(BO85&lt;=200,"&gt; 120-200",
IF(BO85&lt;=300,"&gt;200-300",
IF(BO85&lt;=500,"&gt;300-500",
"&gt;500")))))</f>
        <v>Below 80</v>
      </c>
      <c r="CH85" s="1" t="str">
        <f>IFERROR(_xlfn.XLOOKUP(CG85,Scenario!M:M,Scenario!N:N),"")</f>
        <v/>
      </c>
      <c r="CI85" s="1" t="b">
        <f t="shared" si="41"/>
        <v>0</v>
      </c>
      <c r="CJ85" s="75">
        <v>106</v>
      </c>
      <c r="CK85" s="1" t="s">
        <v>118</v>
      </c>
    </row>
    <row r="86" spans="1:89" hidden="1">
      <c r="A86" s="2">
        <v>85</v>
      </c>
      <c r="B86" s="2">
        <v>2023</v>
      </c>
      <c r="C86" s="1" t="str">
        <v>PBTMTR96</v>
      </c>
      <c r="D86" s="37" t="str">
        <v>0015g00001X2LHwAAN</v>
      </c>
      <c r="E86" s="37" t="str">
        <v>Dharam Enterprises</v>
      </c>
      <c r="F86" s="37" t="str">
        <v>DELHI</v>
      </c>
      <c r="G86" s="37" t="str">
        <v>NORTH EAST</v>
      </c>
      <c r="H86" s="37">
        <v>0</v>
      </c>
      <c r="I86" s="37" t="str">
        <v>MAHENDRA STEELS</v>
      </c>
      <c r="J86" s="37" t="str">
        <v>Aashish Goyal</v>
      </c>
      <c r="K86" s="37" t="str">
        <v>Aashish Goyal</v>
      </c>
      <c r="L86" s="37" t="str">
        <v>C12832</v>
      </c>
      <c r="M86" s="37" t="str">
        <v>North</v>
      </c>
      <c r="N86" s="2">
        <v>110053</v>
      </c>
      <c r="O86" s="2" t="str">
        <v>07BAFPP9758L1ZU</v>
      </c>
      <c r="P86" s="2">
        <v>9810909015</v>
      </c>
      <c r="Q86" s="2" t="str">
        <v>Dec'23</v>
      </c>
      <c r="R86" s="2">
        <v>2024</v>
      </c>
      <c r="S86" s="1">
        <v>51</v>
      </c>
      <c r="T86" s="2">
        <v>200</v>
      </c>
      <c r="U86" s="12">
        <v>0</v>
      </c>
      <c r="V86" s="1" t="str">
        <v>Challenger</v>
      </c>
      <c r="W86" s="13">
        <v>10</v>
      </c>
      <c r="X86" s="13">
        <v>10</v>
      </c>
      <c r="Y86" s="13">
        <v>21</v>
      </c>
      <c r="Z86" s="13">
        <v>12</v>
      </c>
      <c r="AA86" s="13">
        <v>0</v>
      </c>
      <c r="AB86" s="13">
        <v>0</v>
      </c>
      <c r="AC86" s="13">
        <v>1</v>
      </c>
      <c r="AD86" s="13">
        <v>0</v>
      </c>
      <c r="AE86" s="13">
        <v>0</v>
      </c>
      <c r="AF86" s="13">
        <v>0</v>
      </c>
      <c r="AG86" s="13">
        <v>0</v>
      </c>
      <c r="AH86" s="13">
        <v>0</v>
      </c>
      <c r="AI86" s="13">
        <v>0</v>
      </c>
      <c r="AJ86" s="13">
        <v>0</v>
      </c>
      <c r="AK86" s="13">
        <v>0</v>
      </c>
      <c r="AL86" s="13">
        <v>0</v>
      </c>
      <c r="AM86" s="13">
        <v>0</v>
      </c>
      <c r="AN86" s="13">
        <v>0</v>
      </c>
      <c r="AO86" s="13">
        <v>0</v>
      </c>
      <c r="AP86" s="13">
        <v>0</v>
      </c>
      <c r="AQ86" s="13">
        <v>0</v>
      </c>
      <c r="AR86" s="13">
        <v>0</v>
      </c>
      <c r="AS86" s="13">
        <v>0</v>
      </c>
      <c r="AT86" s="13">
        <v>0</v>
      </c>
      <c r="AU86" s="13">
        <v>0</v>
      </c>
      <c r="AV86" s="13">
        <v>0</v>
      </c>
      <c r="AW86" s="16">
        <f t="shared" si="26"/>
        <v>0</v>
      </c>
      <c r="AX86" s="16">
        <v>0</v>
      </c>
      <c r="AY86" s="10">
        <f t="shared" si="27"/>
        <v>0</v>
      </c>
      <c r="AZ86" s="10">
        <f>SUM(Z86:AK86)</f>
        <v>13</v>
      </c>
      <c r="BA86" s="10"/>
      <c r="BB86" s="10">
        <f t="shared" si="28"/>
        <v>0</v>
      </c>
      <c r="BC86" s="10">
        <f t="shared" si="29"/>
        <v>0</v>
      </c>
      <c r="BD86" s="10">
        <f t="shared" si="30"/>
        <v>-13</v>
      </c>
      <c r="BE86" s="10">
        <f t="shared" si="25"/>
        <v>13</v>
      </c>
      <c r="BF86" s="2" t="s">
        <v>119</v>
      </c>
      <c r="BG86" s="10">
        <f t="shared" si="31"/>
        <v>0</v>
      </c>
      <c r="BH86" s="36" t="s">
        <v>118</v>
      </c>
      <c r="BI86" s="39" t="str">
        <f t="shared" si="32"/>
        <v/>
      </c>
      <c r="BJ86" s="39" t="str">
        <f t="shared" si="33"/>
        <v/>
      </c>
      <c r="BK86" s="16">
        <f>SUM(AR86:AX86)</f>
        <v>0</v>
      </c>
      <c r="BL86" s="10">
        <f>SUM(AL86:AQ86)</f>
        <v>0</v>
      </c>
      <c r="BM86" s="12" t="str">
        <f t="shared" si="34"/>
        <v/>
      </c>
      <c r="BN86" s="12" t="str">
        <f t="shared" si="34"/>
        <v/>
      </c>
      <c r="BO86" s="9">
        <f t="shared" si="35"/>
        <v>0</v>
      </c>
      <c r="BP86" s="39" t="str">
        <f t="shared" si="36"/>
        <v/>
      </c>
      <c r="BQ86" s="147"/>
      <c r="BR86" s="9">
        <f t="shared" si="37"/>
        <v>13</v>
      </c>
      <c r="BS86" s="9">
        <f t="shared" si="38"/>
        <v>0</v>
      </c>
      <c r="BT86" s="9">
        <f t="shared" si="39"/>
        <v>13</v>
      </c>
      <c r="BU86" s="9" t="str">
        <f>IFERROR(_xlfn.XLOOKUP(D86,Sheet1!B:B,Sheet1!L:L),"")</f>
        <v/>
      </c>
      <c r="BV86" s="9" t="e">
        <f>_xlfn.XLOOKUP(BU86,Sheet1!S:S,Sheet1!T:T)</f>
        <v>#N/A</v>
      </c>
      <c r="BW86" s="9" t="e">
        <f>_xlfn.XLOOKUP(D86,Sheet1!B:B,Sheet1!M:M)</f>
        <v>#N/A</v>
      </c>
      <c r="BZ86" s="108">
        <f t="shared" si="40"/>
        <v>0</v>
      </c>
      <c r="CB86" s="12"/>
      <c r="CC86" s="12"/>
      <c r="CG86" s="1" t="str">
        <f>IF(BO86&lt;80,"Below 80",
IF(BO86&lt;=120,"80-120",
IF(BO86&lt;=200,"&gt; 120-200",
IF(BO86&lt;=300,"&gt;200-300",
IF(BO86&lt;=500,"&gt;300-500",
"&gt;500")))))</f>
        <v>Below 80</v>
      </c>
      <c r="CH86" s="1" t="str">
        <f>IFERROR(_xlfn.XLOOKUP(CG86,Scenario!M:M,Scenario!N:N),"")</f>
        <v/>
      </c>
      <c r="CI86" s="1" t="str">
        <f t="shared" si="41"/>
        <v>No</v>
      </c>
      <c r="CJ86" s="75">
        <v>0</v>
      </c>
    </row>
    <row r="87" spans="1:89" hidden="1">
      <c r="A87" s="2">
        <v>86</v>
      </c>
      <c r="B87" s="2">
        <v>2023</v>
      </c>
      <c r="C87" s="1" t="str">
        <v>PBTMTR97</v>
      </c>
      <c r="D87" s="37" t="str">
        <v>0015g00001W1RHdAAN</v>
      </c>
      <c r="E87" s="37" t="str">
        <v>Mittal Steels - palm</v>
      </c>
      <c r="F87" s="37" t="str">
        <v>DELHI</v>
      </c>
      <c r="G87" s="37" t="str">
        <v>SOUTH WEST</v>
      </c>
      <c r="H87" s="37">
        <v>0</v>
      </c>
      <c r="I87" s="37" t="str">
        <v>MAHENDRA STEELS</v>
      </c>
      <c r="J87" s="37" t="str">
        <v>Aman kumar</v>
      </c>
      <c r="K87" s="37" t="str">
        <v>Aman kumar</v>
      </c>
      <c r="L87" s="37" t="str">
        <v>C12832</v>
      </c>
      <c r="M87" s="37" t="str">
        <v>North</v>
      </c>
      <c r="N87" s="2">
        <v>110045</v>
      </c>
      <c r="O87" s="2" t="str">
        <v>07AAKPM7773L1Zz</v>
      </c>
      <c r="P87" s="2">
        <v>9899777348</v>
      </c>
      <c r="Q87" s="2" t="str">
        <v>Dec'23</v>
      </c>
      <c r="R87" s="2">
        <v>2024</v>
      </c>
      <c r="S87" s="1">
        <v>31</v>
      </c>
      <c r="T87" s="2">
        <v>300</v>
      </c>
      <c r="U87" s="12">
        <v>0</v>
      </c>
      <c r="V87" s="1" t="str">
        <v>Alien</v>
      </c>
      <c r="W87" s="13">
        <v>11</v>
      </c>
      <c r="X87" s="13">
        <v>0</v>
      </c>
      <c r="Y87" s="13">
        <v>0</v>
      </c>
      <c r="Z87" s="13">
        <v>0</v>
      </c>
      <c r="AA87" s="13">
        <v>0</v>
      </c>
      <c r="AB87" s="13">
        <v>0</v>
      </c>
      <c r="AC87" s="13">
        <v>0</v>
      </c>
      <c r="AD87" s="13">
        <v>0</v>
      </c>
      <c r="AE87" s="13">
        <v>0</v>
      </c>
      <c r="AF87" s="13">
        <v>0</v>
      </c>
      <c r="AG87" s="13">
        <v>0</v>
      </c>
      <c r="AH87" s="13">
        <v>0</v>
      </c>
      <c r="AI87" s="13">
        <v>0</v>
      </c>
      <c r="AJ87" s="13">
        <v>0</v>
      </c>
      <c r="AK87" s="13">
        <v>2.4</v>
      </c>
      <c r="AL87" s="13">
        <v>0</v>
      </c>
      <c r="AM87" s="13">
        <v>0</v>
      </c>
      <c r="AN87" s="13">
        <v>0</v>
      </c>
      <c r="AO87" s="13">
        <v>0</v>
      </c>
      <c r="AP87" s="13">
        <v>0</v>
      </c>
      <c r="AQ87" s="13">
        <v>0</v>
      </c>
      <c r="AR87" s="13">
        <v>0</v>
      </c>
      <c r="AS87" s="13">
        <v>0</v>
      </c>
      <c r="AT87" s="13">
        <v>0</v>
      </c>
      <c r="AU87" s="13">
        <v>0</v>
      </c>
      <c r="AV87" s="13">
        <v>0</v>
      </c>
      <c r="AW87" s="16">
        <f t="shared" si="26"/>
        <v>0</v>
      </c>
      <c r="AX87" s="16">
        <v>0</v>
      </c>
      <c r="AY87" s="10">
        <f t="shared" si="27"/>
        <v>0</v>
      </c>
      <c r="AZ87" s="10">
        <f>SUM(Z87:AK87)</f>
        <v>2.4</v>
      </c>
      <c r="BA87" s="10"/>
      <c r="BB87" s="10">
        <f t="shared" si="28"/>
        <v>0</v>
      </c>
      <c r="BC87" s="10">
        <f t="shared" si="29"/>
        <v>0</v>
      </c>
      <c r="BD87" s="10">
        <f t="shared" si="30"/>
        <v>-2.4</v>
      </c>
      <c r="BE87" s="10">
        <f t="shared" si="25"/>
        <v>2.4</v>
      </c>
      <c r="BF87" s="2" t="s">
        <v>119</v>
      </c>
      <c r="BG87" s="10">
        <f t="shared" si="31"/>
        <v>0</v>
      </c>
      <c r="BH87" s="36" t="s">
        <v>118</v>
      </c>
      <c r="BI87" s="39" t="str">
        <f t="shared" si="32"/>
        <v/>
      </c>
      <c r="BJ87" s="39" t="str">
        <f t="shared" si="33"/>
        <v/>
      </c>
      <c r="BK87" s="16">
        <f>SUM(AR87:AX87)</f>
        <v>0</v>
      </c>
      <c r="BL87" s="10">
        <f>SUM(AL87:AQ87)</f>
        <v>0</v>
      </c>
      <c r="BM87" s="12" t="str">
        <f t="shared" si="34"/>
        <v/>
      </c>
      <c r="BN87" s="12" t="str">
        <f t="shared" si="34"/>
        <v/>
      </c>
      <c r="BO87" s="9">
        <f t="shared" si="35"/>
        <v>0</v>
      </c>
      <c r="BP87" s="39" t="str">
        <f t="shared" si="36"/>
        <v/>
      </c>
      <c r="BQ87" s="147"/>
      <c r="BR87" s="9">
        <f t="shared" si="37"/>
        <v>0</v>
      </c>
      <c r="BS87" s="9">
        <f t="shared" si="38"/>
        <v>2.4</v>
      </c>
      <c r="BT87" s="9">
        <f t="shared" si="39"/>
        <v>2.4</v>
      </c>
      <c r="BU87" s="9" t="str">
        <f>IFERROR(_xlfn.XLOOKUP(D87,Sheet1!B:B,Sheet1!L:L),"")</f>
        <v/>
      </c>
      <c r="BV87" s="9" t="e">
        <f>_xlfn.XLOOKUP(BU87,Sheet1!S:S,Sheet1!T:T)</f>
        <v>#N/A</v>
      </c>
      <c r="BW87" s="9" t="e">
        <f>_xlfn.XLOOKUP(D87,Sheet1!B:B,Sheet1!M:M)</f>
        <v>#N/A</v>
      </c>
      <c r="BZ87" s="108">
        <f t="shared" si="40"/>
        <v>0</v>
      </c>
      <c r="CB87" s="12"/>
      <c r="CC87" s="12"/>
      <c r="CG87" s="1" t="str">
        <f>IF(BO87&lt;80,"Below 80",
IF(BO87&lt;=120,"80-120",
IF(BO87&lt;=200,"&gt; 120-200",
IF(BO87&lt;=300,"&gt;200-300",
IF(BO87&lt;=500,"&gt;300-500",
"&gt;500")))))</f>
        <v>Below 80</v>
      </c>
      <c r="CH87" s="1" t="str">
        <f>IFERROR(_xlfn.XLOOKUP(CG87,Scenario!M:M,Scenario!N:N),"")</f>
        <v/>
      </c>
      <c r="CI87" s="1" t="str">
        <f t="shared" si="41"/>
        <v>No</v>
      </c>
      <c r="CJ87" s="75">
        <v>0</v>
      </c>
    </row>
    <row r="88" spans="1:89" hidden="1">
      <c r="A88" s="2">
        <v>87</v>
      </c>
      <c r="B88" s="2">
        <v>2023</v>
      </c>
      <c r="C88" s="1" t="str">
        <v>PBTMTR98</v>
      </c>
      <c r="D88" s="37" t="str">
        <v>0015g00001VBqL8AAL</v>
      </c>
      <c r="E88" s="37" t="str">
        <v>KHANDELWAL STEEL &amp; TIMBER</v>
      </c>
      <c r="F88" s="37" t="str">
        <v>DELHI</v>
      </c>
      <c r="G88" s="37" t="str">
        <v>SOUTH</v>
      </c>
      <c r="H88" s="37">
        <v>0</v>
      </c>
      <c r="I88" s="37" t="str">
        <v>MAHENDRA STEELS</v>
      </c>
      <c r="J88" s="37" t="str">
        <v>Aman kumar</v>
      </c>
      <c r="K88" s="37" t="str">
        <v>Aman kumar</v>
      </c>
      <c r="L88" s="37" t="str">
        <v>C12832</v>
      </c>
      <c r="M88" s="37" t="str">
        <v>North</v>
      </c>
      <c r="N88" s="2">
        <v>110017</v>
      </c>
      <c r="O88" s="2" t="str">
        <v>07AAJPK9438P1ZV</v>
      </c>
      <c r="P88" s="2">
        <v>9899510510</v>
      </c>
      <c r="Q88" s="2" t="str">
        <v>Dec'23</v>
      </c>
      <c r="R88" s="2">
        <v>2024</v>
      </c>
      <c r="S88" s="1">
        <v>104</v>
      </c>
      <c r="T88" s="2">
        <v>400</v>
      </c>
      <c r="U88" s="12">
        <v>0</v>
      </c>
      <c r="V88" s="1" t="str">
        <v>Alien</v>
      </c>
      <c r="W88" s="13">
        <v>0</v>
      </c>
      <c r="X88" s="13">
        <v>55</v>
      </c>
      <c r="Y88" s="13">
        <v>39</v>
      </c>
      <c r="Z88" s="13">
        <v>0</v>
      </c>
      <c r="AA88" s="13">
        <v>62.94</v>
      </c>
      <c r="AB88" s="13">
        <v>24</v>
      </c>
      <c r="AC88" s="13">
        <v>50.11</v>
      </c>
      <c r="AD88" s="13">
        <v>18.05</v>
      </c>
      <c r="AE88" s="13">
        <v>50.7</v>
      </c>
      <c r="AF88" s="13">
        <v>54.06</v>
      </c>
      <c r="AG88" s="13">
        <v>36</v>
      </c>
      <c r="AH88" s="13">
        <v>0</v>
      </c>
      <c r="AI88" s="13">
        <v>0</v>
      </c>
      <c r="AJ88" s="13">
        <v>11.05</v>
      </c>
      <c r="AK88" s="13">
        <v>0</v>
      </c>
      <c r="AL88" s="13">
        <v>57.39</v>
      </c>
      <c r="AM88" s="13">
        <v>15</v>
      </c>
      <c r="AN88" s="13">
        <v>0</v>
      </c>
      <c r="AO88" s="13">
        <v>0</v>
      </c>
      <c r="AP88" s="13">
        <v>0</v>
      </c>
      <c r="AQ88" s="13">
        <v>0</v>
      </c>
      <c r="AR88" s="13">
        <v>0</v>
      </c>
      <c r="AS88" s="13">
        <v>0</v>
      </c>
      <c r="AT88" s="13">
        <v>0</v>
      </c>
      <c r="AU88" s="13">
        <v>0</v>
      </c>
      <c r="AV88" s="13">
        <v>0</v>
      </c>
      <c r="AW88" s="16">
        <f t="shared" si="26"/>
        <v>72.39</v>
      </c>
      <c r="AX88" s="16">
        <v>228.61</v>
      </c>
      <c r="AY88" s="107">
        <v>301</v>
      </c>
      <c r="AZ88" s="10">
        <f>SUM(Z88:AK88)</f>
        <v>306.91000000000003</v>
      </c>
      <c r="BA88" s="10">
        <v>0</v>
      </c>
      <c r="BB88" s="10">
        <f t="shared" si="28"/>
        <v>-72.39</v>
      </c>
      <c r="BC88" s="10">
        <f t="shared" si="29"/>
        <v>-18.0975</v>
      </c>
      <c r="BD88" s="10">
        <f t="shared" si="30"/>
        <v>-5.910000000000025</v>
      </c>
      <c r="BE88" s="10">
        <f>AZ88-AW88</f>
        <v>234.52000000000004</v>
      </c>
      <c r="BF88" s="2" t="s">
        <v>119</v>
      </c>
      <c r="BG88" s="10">
        <f t="shared" si="31"/>
        <v>9.0487500000000001</v>
      </c>
      <c r="BH88" s="36" t="s">
        <v>118</v>
      </c>
      <c r="BI88" s="39" t="str">
        <f t="shared" si="32"/>
        <v/>
      </c>
      <c r="BJ88" s="39" t="str">
        <f t="shared" si="33"/>
        <v>B</v>
      </c>
      <c r="BK88" s="16">
        <f>SUM(AR88:AX88)</f>
        <v>301</v>
      </c>
      <c r="BL88" s="10">
        <f>SUM(AL88:AQ88)</f>
        <v>72.39</v>
      </c>
      <c r="BM88" s="12">
        <f t="shared" si="34"/>
        <v>1</v>
      </c>
      <c r="BN88" s="12">
        <f t="shared" si="34"/>
        <v>0.2404983388704319</v>
      </c>
      <c r="BO88" s="9">
        <f t="shared" si="35"/>
        <v>72.39</v>
      </c>
      <c r="BP88" s="39" t="str">
        <f t="shared" si="36"/>
        <v/>
      </c>
      <c r="BQ88" s="147"/>
      <c r="BR88" s="9">
        <f t="shared" si="37"/>
        <v>205.8</v>
      </c>
      <c r="BS88" s="9">
        <f t="shared" si="38"/>
        <v>101.11</v>
      </c>
      <c r="BT88" s="9">
        <f t="shared" si="39"/>
        <v>306.91000000000003</v>
      </c>
      <c r="BU88" s="9" t="str">
        <f>IFERROR(_xlfn.XLOOKUP(D88,Sheet1!B:B,Sheet1!L:L),"")</f>
        <v>International Trip (1 pax South Asia) 3N-4D</v>
      </c>
      <c r="BV88" s="9" t="str">
        <f>_xlfn.XLOOKUP(BU88,Sheet1!S:S,Sheet1!T:T)</f>
        <v>B</v>
      </c>
      <c r="BW88" s="9">
        <f>_xlfn.XLOOKUP(D88,Sheet1!B:B,Sheet1!M:M)</f>
        <v>300</v>
      </c>
      <c r="BX88" s="1" t="s">
        <v>129</v>
      </c>
      <c r="BY88" s="1">
        <v>301</v>
      </c>
      <c r="BZ88" s="108">
        <f t="shared" si="40"/>
        <v>228.61</v>
      </c>
      <c r="CB88" s="12">
        <f>AW88/AY88</f>
        <v>0.2404983388704319</v>
      </c>
      <c r="CC88" s="12">
        <f>AX88/AY88</f>
        <v>0.75950166112956818</v>
      </c>
      <c r="CG88" s="1" t="str">
        <f>IF(BO88&lt;80,"Below 80",
IF(BO88&lt;=120,"80-120",
IF(BO88&lt;=200,"&gt; 120-200",
IF(BO88&lt;=300,"&gt;200-300",
IF(BO88&lt;=500,"&gt;300-500",
"&gt;500")))))</f>
        <v>Below 80</v>
      </c>
      <c r="CH88" s="1" t="str">
        <f>IFERROR(_xlfn.XLOOKUP(CG88,Scenario!M:M,Scenario!N:N),"")</f>
        <v/>
      </c>
      <c r="CI88" s="1" t="str">
        <f t="shared" si="41"/>
        <v>No</v>
      </c>
      <c r="CJ88" s="75">
        <v>228.61</v>
      </c>
    </row>
    <row r="89" spans="1:89" hidden="1">
      <c r="A89" s="2">
        <v>88</v>
      </c>
      <c r="B89" s="2">
        <v>2023</v>
      </c>
      <c r="C89" s="1" t="str">
        <v>PBTMTR99</v>
      </c>
      <c r="D89" s="37" t="str">
        <v>0015g00001YPRGMAA5</v>
      </c>
      <c r="E89" s="37" t="str">
        <v>Navin kumar Ajay kumar</v>
      </c>
      <c r="F89" s="37" t="str">
        <v>DELHI</v>
      </c>
      <c r="G89" s="37" t="str">
        <v>NEW DELHI</v>
      </c>
      <c r="H89" s="37">
        <v>0</v>
      </c>
      <c r="I89" s="37" t="str">
        <v>MAHENDRA STEELS</v>
      </c>
      <c r="J89" s="37" t="str">
        <v>Aman kumar</v>
      </c>
      <c r="K89" s="37" t="str">
        <v>Aman kumar</v>
      </c>
      <c r="L89" s="37" t="str">
        <v>C12832</v>
      </c>
      <c r="M89" s="37" t="str">
        <v>North</v>
      </c>
      <c r="N89" s="2">
        <v>110028</v>
      </c>
      <c r="O89" s="2" t="str">
        <v>07AASPK3579834</v>
      </c>
      <c r="P89" s="2">
        <v>98102476534</v>
      </c>
      <c r="Q89" s="2" t="str">
        <v>Dec'23</v>
      </c>
      <c r="R89" s="2">
        <v>2024</v>
      </c>
      <c r="S89" s="1">
        <v>165</v>
      </c>
      <c r="T89" s="2">
        <v>400</v>
      </c>
      <c r="U89" s="12">
        <v>0</v>
      </c>
      <c r="V89" s="1" t="str">
        <v>Alien</v>
      </c>
      <c r="W89" s="13">
        <v>21</v>
      </c>
      <c r="X89" s="13">
        <v>30</v>
      </c>
      <c r="Y89" s="13">
        <v>30</v>
      </c>
      <c r="Z89" s="13">
        <v>107</v>
      </c>
      <c r="AA89" s="13">
        <v>29.245000000000001</v>
      </c>
      <c r="AB89" s="13">
        <v>90</v>
      </c>
      <c r="AC89" s="13">
        <v>2.12</v>
      </c>
      <c r="AD89" s="13">
        <v>52.41</v>
      </c>
      <c r="AE89" s="13">
        <v>0</v>
      </c>
      <c r="AF89" s="13">
        <v>27.55</v>
      </c>
      <c r="AG89" s="13">
        <v>84</v>
      </c>
      <c r="AH89" s="13">
        <v>50.03</v>
      </c>
      <c r="AI89" s="13">
        <v>184</v>
      </c>
      <c r="AJ89" s="13">
        <v>0</v>
      </c>
      <c r="AK89" s="13">
        <v>0</v>
      </c>
      <c r="AL89" s="13">
        <v>0</v>
      </c>
      <c r="AM89" s="13">
        <v>0</v>
      </c>
      <c r="AN89" s="13">
        <v>0</v>
      </c>
      <c r="AO89" s="13">
        <v>0</v>
      </c>
      <c r="AP89" s="13">
        <v>0</v>
      </c>
      <c r="AQ89" s="13">
        <v>0</v>
      </c>
      <c r="AR89" s="13">
        <v>0</v>
      </c>
      <c r="AS89" s="13">
        <v>0</v>
      </c>
      <c r="AT89" s="13">
        <v>0</v>
      </c>
      <c r="AU89" s="13">
        <v>0</v>
      </c>
      <c r="AV89" s="13">
        <v>0</v>
      </c>
      <c r="AW89" s="16">
        <f t="shared" si="26"/>
        <v>0</v>
      </c>
      <c r="AX89" s="16">
        <v>0</v>
      </c>
      <c r="AY89" s="10">
        <f t="shared" si="27"/>
        <v>0</v>
      </c>
      <c r="AZ89" s="10">
        <f>SUM(Z89:AK89)</f>
        <v>626.35500000000002</v>
      </c>
      <c r="BA89" s="10"/>
      <c r="BB89" s="10">
        <f t="shared" si="28"/>
        <v>0</v>
      </c>
      <c r="BC89" s="10">
        <f t="shared" si="29"/>
        <v>0</v>
      </c>
      <c r="BD89" s="10">
        <f t="shared" si="30"/>
        <v>-626.35500000000002</v>
      </c>
      <c r="BE89" s="10">
        <f t="shared" ref="BE89:BE152" si="43">AZ89-AW89</f>
        <v>626.35500000000002</v>
      </c>
      <c r="BF89" s="2" t="s">
        <v>118</v>
      </c>
      <c r="BG89" s="10">
        <f t="shared" si="31"/>
        <v>0</v>
      </c>
      <c r="BH89" s="36" t="s">
        <v>119</v>
      </c>
      <c r="BI89" s="39" t="str">
        <f t="shared" si="32"/>
        <v/>
      </c>
      <c r="BJ89" s="39" t="str">
        <f t="shared" si="33"/>
        <v/>
      </c>
      <c r="BK89" s="16">
        <f>SUM(AR89:AX89)</f>
        <v>0</v>
      </c>
      <c r="BL89" s="10">
        <f>SUM(AL89:AQ89)</f>
        <v>0</v>
      </c>
      <c r="BM89" s="12" t="str">
        <f t="shared" si="34"/>
        <v/>
      </c>
      <c r="BN89" s="12" t="str">
        <f t="shared" si="34"/>
        <v/>
      </c>
      <c r="BO89" s="9">
        <f t="shared" si="35"/>
        <v>0</v>
      </c>
      <c r="BP89" s="39" t="str">
        <f t="shared" si="36"/>
        <v/>
      </c>
      <c r="BQ89" s="147"/>
      <c r="BR89" s="9">
        <f t="shared" si="37"/>
        <v>280.77499999999998</v>
      </c>
      <c r="BS89" s="9">
        <f t="shared" si="38"/>
        <v>345.58</v>
      </c>
      <c r="BT89" s="9">
        <f t="shared" si="39"/>
        <v>626.35500000000002</v>
      </c>
      <c r="BU89" s="9" t="str">
        <f>IFERROR(_xlfn.XLOOKUP(D89,Sheet1!B:B,Sheet1!L:L),"")</f>
        <v/>
      </c>
      <c r="BV89" s="9" t="e">
        <f>_xlfn.XLOOKUP(BU89,Sheet1!S:S,Sheet1!T:T)</f>
        <v>#N/A</v>
      </c>
      <c r="BW89" s="9" t="e">
        <f>_xlfn.XLOOKUP(D89,Sheet1!B:B,Sheet1!M:M)</f>
        <v>#N/A</v>
      </c>
      <c r="BZ89" s="108">
        <f t="shared" si="40"/>
        <v>0</v>
      </c>
      <c r="CB89" s="12"/>
      <c r="CC89" s="12"/>
      <c r="CG89" s="1" t="str">
        <f>IF(BO89&lt;80,"Below 80",
IF(BO89&lt;=120,"80-120",
IF(BO89&lt;=200,"&gt; 120-200",
IF(BO89&lt;=300,"&gt;200-300",
IF(BO89&lt;=500,"&gt;300-500",
"&gt;500")))))</f>
        <v>Below 80</v>
      </c>
      <c r="CH89" s="1" t="str">
        <f>IFERROR(_xlfn.XLOOKUP(CG89,Scenario!M:M,Scenario!N:N),"")</f>
        <v/>
      </c>
      <c r="CI89" s="1" t="str">
        <f t="shared" si="41"/>
        <v>No</v>
      </c>
      <c r="CJ89" s="75">
        <v>0</v>
      </c>
    </row>
    <row r="90" spans="1:89" hidden="1">
      <c r="A90" s="2">
        <v>89</v>
      </c>
      <c r="B90" s="2">
        <v>2023</v>
      </c>
      <c r="C90" s="1" t="str">
        <v>PBTMTR100</v>
      </c>
      <c r="D90" s="37" t="str">
        <v>0015g00001X33NEAAZ</v>
      </c>
      <c r="E90" s="37" t="str">
        <v>LAKSHMI SALES CORPORATION</v>
      </c>
      <c r="F90" s="37" t="str">
        <v>DELHI</v>
      </c>
      <c r="G90" s="37" t="str">
        <v>EAST</v>
      </c>
      <c r="H90" s="37">
        <v>0</v>
      </c>
      <c r="I90" s="37" t="str">
        <v>MAHENDRA STEELS</v>
      </c>
      <c r="J90" s="37" t="str">
        <v>Aman kumar</v>
      </c>
      <c r="K90" s="37" t="str">
        <v>Aashish Goyal</v>
      </c>
      <c r="L90" s="37" t="str">
        <v>C12832</v>
      </c>
      <c r="M90" s="37" t="str">
        <v>North</v>
      </c>
      <c r="N90" s="2">
        <v>110092</v>
      </c>
      <c r="O90" s="2" t="str">
        <v>07AUSPS9995A1ZQ</v>
      </c>
      <c r="P90" s="2">
        <v>9811138399</v>
      </c>
      <c r="Q90" s="2" t="str">
        <v>Dec'23</v>
      </c>
      <c r="R90" s="2">
        <v>2024</v>
      </c>
      <c r="S90" s="1">
        <v>62</v>
      </c>
      <c r="T90" s="2">
        <v>700</v>
      </c>
      <c r="U90" s="12">
        <v>0.11605238095238095</v>
      </c>
      <c r="V90" s="1" t="str">
        <v>Super Star</v>
      </c>
      <c r="W90" s="13">
        <v>10</v>
      </c>
      <c r="X90" s="13">
        <v>12</v>
      </c>
      <c r="Y90" s="13">
        <v>30</v>
      </c>
      <c r="Z90" s="13">
        <v>0</v>
      </c>
      <c r="AA90" s="13">
        <v>0</v>
      </c>
      <c r="AB90" s="13">
        <v>0</v>
      </c>
      <c r="AC90" s="13">
        <v>0</v>
      </c>
      <c r="AD90" s="13">
        <v>0</v>
      </c>
      <c r="AE90" s="13">
        <v>5.0999999999999996</v>
      </c>
      <c r="AF90" s="13">
        <v>0</v>
      </c>
      <c r="AG90" s="13">
        <v>0</v>
      </c>
      <c r="AH90" s="13">
        <v>0</v>
      </c>
      <c r="AI90" s="13">
        <v>0</v>
      </c>
      <c r="AJ90" s="13">
        <v>0</v>
      </c>
      <c r="AK90" s="13">
        <v>0</v>
      </c>
      <c r="AL90" s="13">
        <v>30.145</v>
      </c>
      <c r="AM90" s="13">
        <v>0</v>
      </c>
      <c r="AN90" s="13">
        <v>84</v>
      </c>
      <c r="AO90" s="13">
        <v>16.02</v>
      </c>
      <c r="AP90" s="13">
        <v>75.47</v>
      </c>
      <c r="AQ90" s="13">
        <v>20.12</v>
      </c>
      <c r="AR90" s="13">
        <v>11.14</v>
      </c>
      <c r="AS90" s="13">
        <v>10</v>
      </c>
      <c r="AT90" s="13">
        <v>158.91999999999999</v>
      </c>
      <c r="AU90" s="13">
        <v>50</v>
      </c>
      <c r="AV90" s="13">
        <v>34.79</v>
      </c>
      <c r="AW90" s="16">
        <f t="shared" si="26"/>
        <v>455.81499999999994</v>
      </c>
      <c r="AX90" s="16">
        <v>514.10500000000002</v>
      </c>
      <c r="AY90" s="10">
        <v>751</v>
      </c>
      <c r="AZ90" s="10">
        <f>SUM(Z90:AK90)</f>
        <v>5.0999999999999996</v>
      </c>
      <c r="BA90" s="10">
        <v>600</v>
      </c>
      <c r="BB90" s="10">
        <f t="shared" si="28"/>
        <v>144.18500000000006</v>
      </c>
      <c r="BC90" s="10">
        <f t="shared" si="29"/>
        <v>36.046250000000015</v>
      </c>
      <c r="BD90" s="10">
        <f t="shared" si="30"/>
        <v>745.9</v>
      </c>
      <c r="BE90" s="10">
        <f t="shared" si="43"/>
        <v>-450.71499999999992</v>
      </c>
      <c r="BF90" s="2" t="s">
        <v>119</v>
      </c>
      <c r="BG90" s="10">
        <f t="shared" si="31"/>
        <v>30.861874999999998</v>
      </c>
      <c r="BH90" s="36" t="s">
        <v>118</v>
      </c>
      <c r="BI90" s="39" t="str">
        <f t="shared" si="32"/>
        <v>C</v>
      </c>
      <c r="BJ90" s="39" t="str">
        <f t="shared" si="33"/>
        <v>D</v>
      </c>
      <c r="BK90" s="16">
        <f>SUM(AR90:AX90)</f>
        <v>1234.77</v>
      </c>
      <c r="BL90" s="10">
        <f>SUM(AL90:AQ90)</f>
        <v>225.755</v>
      </c>
      <c r="BM90" s="12">
        <f t="shared" si="34"/>
        <v>1.6441677762982689</v>
      </c>
      <c r="BN90" s="12">
        <f t="shared" si="34"/>
        <v>0.30060585885486019</v>
      </c>
      <c r="BO90" s="9">
        <f t="shared" si="35"/>
        <v>246.89499999999998</v>
      </c>
      <c r="BP90" s="39" t="str">
        <f t="shared" si="36"/>
        <v>A</v>
      </c>
      <c r="BQ90" s="147"/>
      <c r="BR90" s="9">
        <f t="shared" si="37"/>
        <v>5.0999999999999996</v>
      </c>
      <c r="BS90" s="9">
        <f t="shared" si="38"/>
        <v>0</v>
      </c>
      <c r="BT90" s="9">
        <f t="shared" si="39"/>
        <v>5.0999999999999996</v>
      </c>
      <c r="BU90" s="9" t="str">
        <f>IFERROR(_xlfn.XLOOKUP(D90,Sheet1!B:B,Sheet1!L:L),"")</f>
        <v/>
      </c>
      <c r="BV90" s="9" t="e">
        <f>_xlfn.XLOOKUP(BU90,Sheet1!S:S,Sheet1!T:T)</f>
        <v>#N/A</v>
      </c>
      <c r="BW90" s="9" t="e">
        <f>_xlfn.XLOOKUP(D90,Sheet1!B:B,Sheet1!M:M)</f>
        <v>#N/A</v>
      </c>
      <c r="BX90" s="11" t="s">
        <v>123</v>
      </c>
      <c r="BY90" s="1">
        <v>751</v>
      </c>
      <c r="BZ90" s="108">
        <f t="shared" si="40"/>
        <v>295.18500000000006</v>
      </c>
      <c r="CB90" s="12">
        <f>AW90/AY90</f>
        <v>0.60694407456724364</v>
      </c>
      <c r="CC90" s="12">
        <f>AX90/AY90</f>
        <v>0.68456058588548607</v>
      </c>
      <c r="CG90" s="1" t="str">
        <f>IF(BO90&lt;80,"Below 80",
IF(BO90&lt;=120,"80-120",
IF(BO90&lt;=200,"&gt; 120-200",
IF(BO90&lt;=300,"&gt;200-300",
IF(BO90&lt;=500,"&gt;300-500",
"&gt;500")))))</f>
        <v>&gt;200-300</v>
      </c>
      <c r="CH90" s="1" t="str">
        <f>IFERROR(_xlfn.XLOOKUP(CG90,Scenario!M:M,Scenario!N:N),"")</f>
        <v>C</v>
      </c>
      <c r="CI90" s="1" t="b">
        <f t="shared" si="41"/>
        <v>0</v>
      </c>
      <c r="CJ90" s="75">
        <v>504.10500000000002</v>
      </c>
    </row>
    <row r="91" spans="1:89" hidden="1">
      <c r="A91" s="2">
        <v>90</v>
      </c>
      <c r="B91" s="2">
        <v>2023</v>
      </c>
      <c r="C91" s="1" t="str">
        <v>PBTMTR101</v>
      </c>
      <c r="D91" s="37" t="str">
        <v>0015g00001Y40L3AAJ</v>
      </c>
      <c r="E91" s="37" t="str">
        <v>GAMUT BUILDCON PRIVATE LIMITED</v>
      </c>
      <c r="F91" s="37" t="str">
        <v>DELHI</v>
      </c>
      <c r="G91" s="37" t="str">
        <v>SOUTH DELHI</v>
      </c>
      <c r="H91" s="37">
        <v>0</v>
      </c>
      <c r="I91" s="37" t="str">
        <v>MAHENDRA STEELS</v>
      </c>
      <c r="J91" s="37" t="str">
        <v>Aman kumar</v>
      </c>
      <c r="K91" s="37" t="str">
        <v>Aman kumar</v>
      </c>
      <c r="L91" s="37" t="str">
        <v>C12832</v>
      </c>
      <c r="M91" s="37" t="str">
        <v>North</v>
      </c>
      <c r="N91" s="2">
        <v>0</v>
      </c>
      <c r="O91" s="2" t="str">
        <v>07AAFCG4068E1ZP</v>
      </c>
      <c r="P91" s="2">
        <v>9711637900</v>
      </c>
      <c r="Q91" s="2" t="str">
        <v>Dec'23</v>
      </c>
      <c r="R91" s="2">
        <v>2024</v>
      </c>
      <c r="S91" s="1">
        <v>30</v>
      </c>
      <c r="T91" s="2">
        <v>150</v>
      </c>
      <c r="U91" s="12">
        <v>0</v>
      </c>
      <c r="V91" s="1" t="str">
        <v>Challenger</v>
      </c>
      <c r="W91" s="13">
        <v>0</v>
      </c>
      <c r="X91" s="13">
        <v>0</v>
      </c>
      <c r="Y91" s="13">
        <v>0</v>
      </c>
      <c r="Z91" s="13">
        <v>0</v>
      </c>
      <c r="AA91" s="13">
        <v>0</v>
      </c>
      <c r="AB91" s="13">
        <v>0</v>
      </c>
      <c r="AC91" s="13">
        <v>0</v>
      </c>
      <c r="AD91" s="13">
        <v>0</v>
      </c>
      <c r="AE91" s="13">
        <v>0</v>
      </c>
      <c r="AF91" s="13">
        <v>0</v>
      </c>
      <c r="AG91" s="13">
        <v>0</v>
      </c>
      <c r="AH91" s="13">
        <v>0</v>
      </c>
      <c r="AI91" s="13">
        <v>0</v>
      </c>
      <c r="AJ91" s="13">
        <v>0</v>
      </c>
      <c r="AK91" s="13">
        <v>0</v>
      </c>
      <c r="AL91" s="13">
        <v>0</v>
      </c>
      <c r="AM91" s="13">
        <v>0</v>
      </c>
      <c r="AN91" s="13">
        <v>0</v>
      </c>
      <c r="AO91" s="13">
        <v>0</v>
      </c>
      <c r="AP91" s="13">
        <v>0</v>
      </c>
      <c r="AQ91" s="13">
        <v>0</v>
      </c>
      <c r="AR91" s="13">
        <v>0</v>
      </c>
      <c r="AS91" s="13">
        <v>0</v>
      </c>
      <c r="AT91" s="13">
        <v>0</v>
      </c>
      <c r="AU91" s="13">
        <v>0</v>
      </c>
      <c r="AV91" s="13">
        <v>0</v>
      </c>
      <c r="AW91" s="16">
        <f t="shared" si="26"/>
        <v>0</v>
      </c>
      <c r="AX91" s="16">
        <v>0</v>
      </c>
      <c r="AY91" s="10">
        <f t="shared" si="27"/>
        <v>0</v>
      </c>
      <c r="AZ91" s="10">
        <f>SUM(Z91:AK91)</f>
        <v>0</v>
      </c>
      <c r="BA91" s="10"/>
      <c r="BB91" s="10">
        <f t="shared" si="28"/>
        <v>0</v>
      </c>
      <c r="BC91" s="10">
        <f t="shared" si="29"/>
        <v>0</v>
      </c>
      <c r="BD91" s="10">
        <f t="shared" si="30"/>
        <v>0</v>
      </c>
      <c r="BE91" s="10">
        <f t="shared" si="43"/>
        <v>0</v>
      </c>
      <c r="BF91" s="2" t="s">
        <v>119</v>
      </c>
      <c r="BG91" s="10">
        <f t="shared" si="31"/>
        <v>0</v>
      </c>
      <c r="BH91" s="36" t="s">
        <v>118</v>
      </c>
      <c r="BI91" s="39" t="str">
        <f t="shared" si="32"/>
        <v/>
      </c>
      <c r="BJ91" s="39" t="str">
        <f t="shared" si="33"/>
        <v/>
      </c>
      <c r="BK91" s="16">
        <f>SUM(AR91:AX91)</f>
        <v>0</v>
      </c>
      <c r="BL91" s="10">
        <f>SUM(AL91:AQ91)</f>
        <v>0</v>
      </c>
      <c r="BM91" s="12" t="str">
        <f t="shared" si="34"/>
        <v/>
      </c>
      <c r="BN91" s="12" t="str">
        <f t="shared" si="34"/>
        <v/>
      </c>
      <c r="BO91" s="9">
        <f t="shared" si="35"/>
        <v>0</v>
      </c>
      <c r="BP91" s="39" t="str">
        <f t="shared" si="36"/>
        <v/>
      </c>
      <c r="BQ91" s="147"/>
      <c r="BR91" s="9">
        <f t="shared" si="37"/>
        <v>0</v>
      </c>
      <c r="BS91" s="9">
        <f t="shared" si="38"/>
        <v>0</v>
      </c>
      <c r="BT91" s="9">
        <f t="shared" si="39"/>
        <v>0</v>
      </c>
      <c r="BU91" s="9" t="str">
        <f>IFERROR(_xlfn.XLOOKUP(D91,Sheet1!B:B,Sheet1!L:L),"")</f>
        <v/>
      </c>
      <c r="BV91" s="9" t="e">
        <f>_xlfn.XLOOKUP(BU91,Sheet1!S:S,Sheet1!T:T)</f>
        <v>#N/A</v>
      </c>
      <c r="BW91" s="9" t="e">
        <f>_xlfn.XLOOKUP(D91,Sheet1!B:B,Sheet1!M:M)</f>
        <v>#N/A</v>
      </c>
      <c r="BZ91" s="108">
        <f t="shared" si="40"/>
        <v>0</v>
      </c>
      <c r="CB91" s="12"/>
      <c r="CC91" s="12"/>
      <c r="CG91" s="1" t="str">
        <f>IF(BO91&lt;80,"Below 80",
IF(BO91&lt;=120,"80-120",
IF(BO91&lt;=200,"&gt; 120-200",
IF(BO91&lt;=300,"&gt;200-300",
IF(BO91&lt;=500,"&gt;300-500",
"&gt;500")))))</f>
        <v>Below 80</v>
      </c>
      <c r="CH91" s="1" t="str">
        <f>IFERROR(_xlfn.XLOOKUP(CG91,Scenario!M:M,Scenario!N:N),"")</f>
        <v/>
      </c>
      <c r="CI91" s="1" t="str">
        <f t="shared" si="41"/>
        <v>No</v>
      </c>
      <c r="CJ91" s="75">
        <v>0</v>
      </c>
    </row>
    <row r="92" spans="1:89" hidden="1">
      <c r="A92" s="2">
        <v>91</v>
      </c>
      <c r="B92" s="2">
        <v>2023</v>
      </c>
      <c r="C92" s="1" t="str">
        <v>PBTMTR212</v>
      </c>
      <c r="D92" s="37" t="str">
        <v>0015g00001UBHkUAAX</v>
      </c>
      <c r="E92" s="37" t="str">
        <v>RP TRADERS</v>
      </c>
      <c r="F92" s="37" t="str">
        <v>UTTAR PRADESH</v>
      </c>
      <c r="G92" s="37" t="str">
        <v>KANPUR NAGAR</v>
      </c>
      <c r="H92" s="37" t="str">
        <v>Kanpur</v>
      </c>
      <c r="I92" s="37" t="str">
        <v>SHREE LAKSHMAN ROLLING MILL (INDIA) LLP</v>
      </c>
      <c r="J92" s="37" t="str">
        <v>Ashutosh Shukla</v>
      </c>
      <c r="K92" s="37" t="str">
        <v>-</v>
      </c>
      <c r="L92" s="37" t="str">
        <v>C12815</v>
      </c>
      <c r="M92" s="37" t="str">
        <v>North</v>
      </c>
      <c r="N92" s="2">
        <v>208007</v>
      </c>
      <c r="O92" s="2">
        <v>0</v>
      </c>
      <c r="P92" s="2">
        <v>9919197388</v>
      </c>
      <c r="Q92" s="2" t="str">
        <v>Nov'23</v>
      </c>
      <c r="R92" s="2">
        <v>2024</v>
      </c>
      <c r="S92" s="1">
        <v>162</v>
      </c>
      <c r="T92" s="2">
        <v>90</v>
      </c>
      <c r="U92" s="12">
        <v>1.8962962962962963E-2</v>
      </c>
      <c r="V92" s="1" t="str">
        <v>Challenger</v>
      </c>
      <c r="W92" s="13">
        <v>72</v>
      </c>
      <c r="X92" s="13">
        <v>0</v>
      </c>
      <c r="Y92" s="13">
        <v>0</v>
      </c>
      <c r="Z92" s="13">
        <v>39</v>
      </c>
      <c r="AA92" s="13">
        <v>0</v>
      </c>
      <c r="AB92" s="13">
        <v>12</v>
      </c>
      <c r="AC92" s="13">
        <v>9.15</v>
      </c>
      <c r="AD92" s="13">
        <v>1</v>
      </c>
      <c r="AE92" s="13">
        <v>0</v>
      </c>
      <c r="AF92" s="13">
        <v>0</v>
      </c>
      <c r="AG92" s="13">
        <v>0</v>
      </c>
      <c r="AH92" s="13">
        <v>0</v>
      </c>
      <c r="AI92" s="13">
        <v>0</v>
      </c>
      <c r="AJ92" s="13">
        <v>0</v>
      </c>
      <c r="AK92" s="13">
        <v>9.75</v>
      </c>
      <c r="AL92" s="13">
        <v>6.72</v>
      </c>
      <c r="AM92" s="13">
        <v>7</v>
      </c>
      <c r="AN92" s="13">
        <v>7</v>
      </c>
      <c r="AO92" s="13">
        <v>0</v>
      </c>
      <c r="AP92" s="13">
        <v>0</v>
      </c>
      <c r="AQ92" s="13">
        <v>0</v>
      </c>
      <c r="AR92" s="13">
        <v>0</v>
      </c>
      <c r="AS92" s="13">
        <v>0</v>
      </c>
      <c r="AT92" s="13">
        <v>5.12</v>
      </c>
      <c r="AU92" s="13">
        <v>0</v>
      </c>
      <c r="AV92" s="13">
        <v>0</v>
      </c>
      <c r="AW92" s="16">
        <f t="shared" si="26"/>
        <v>25.84</v>
      </c>
      <c r="AX92" s="16">
        <v>41.44</v>
      </c>
      <c r="AY92" s="10">
        <f>AW92+AX92</f>
        <v>67.28</v>
      </c>
      <c r="AZ92" s="10">
        <f>SUM(Z92:AK92)</f>
        <v>70.900000000000006</v>
      </c>
      <c r="BA92" s="10">
        <v>50</v>
      </c>
      <c r="BB92" s="10">
        <f t="shared" si="28"/>
        <v>24.16</v>
      </c>
      <c r="BC92" s="10">
        <f t="shared" si="29"/>
        <v>6.04</v>
      </c>
      <c r="BD92" s="10">
        <f t="shared" si="30"/>
        <v>-3.6200000000000045</v>
      </c>
      <c r="BE92" s="10">
        <f t="shared" si="43"/>
        <v>45.06</v>
      </c>
      <c r="BF92" s="2" t="s">
        <v>119</v>
      </c>
      <c r="BG92" s="10">
        <f t="shared" si="31"/>
        <v>2.59</v>
      </c>
      <c r="BH92" s="36" t="s">
        <v>118</v>
      </c>
      <c r="BI92" s="39" t="str">
        <f t="shared" si="32"/>
        <v/>
      </c>
      <c r="BJ92" s="39" t="str">
        <f t="shared" si="33"/>
        <v/>
      </c>
      <c r="BK92" s="16">
        <f>SUM(AR92:AX92)</f>
        <v>72.400000000000006</v>
      </c>
      <c r="BL92" s="10">
        <f>SUM(AL92:AQ92)</f>
        <v>20.72</v>
      </c>
      <c r="BM92" s="12">
        <f t="shared" si="34"/>
        <v>1.076099881093936</v>
      </c>
      <c r="BN92" s="12">
        <f t="shared" si="34"/>
        <v>0.30796670630202139</v>
      </c>
      <c r="BO92" s="9">
        <f t="shared" si="35"/>
        <v>20.72</v>
      </c>
      <c r="BP92" s="39" t="str">
        <f t="shared" si="36"/>
        <v/>
      </c>
      <c r="BQ92" s="147"/>
      <c r="BR92" s="9">
        <f t="shared" si="37"/>
        <v>61.15</v>
      </c>
      <c r="BS92" s="9">
        <f t="shared" si="38"/>
        <v>9.75</v>
      </c>
      <c r="BT92" s="9">
        <f t="shared" si="39"/>
        <v>70.900000000000006</v>
      </c>
      <c r="BU92" s="9" t="str">
        <f>IFERROR(_xlfn.XLOOKUP(D92,Sheet1!B:B,Sheet1!L:L),"")</f>
        <v/>
      </c>
      <c r="BV92" s="9" t="e">
        <f>_xlfn.XLOOKUP(BU92,Sheet1!S:S,Sheet1!T:T)</f>
        <v>#N/A</v>
      </c>
      <c r="BW92" s="9" t="e">
        <f>_xlfn.XLOOKUP(D92,Sheet1!B:B,Sheet1!M:M)</f>
        <v>#N/A</v>
      </c>
      <c r="BZ92" s="108">
        <f>AY92-AW92</f>
        <v>41.44</v>
      </c>
      <c r="CB92" s="12">
        <f>AW92/AY92</f>
        <v>0.38406658739595717</v>
      </c>
      <c r="CC92" s="12">
        <f>AX92/AY92</f>
        <v>0.61593341260404277</v>
      </c>
      <c r="CG92" s="1" t="str">
        <f>IF(BO92&lt;80,"Below 80",
IF(BO92&lt;=120,"80-120",
IF(BO92&lt;=200,"&gt; 120-200",
IF(BO92&lt;=300,"&gt;200-300",
IF(BO92&lt;=500,"&gt;300-500",
"&gt;500")))))</f>
        <v>Below 80</v>
      </c>
      <c r="CH92" s="1" t="str">
        <f>IFERROR(_xlfn.XLOOKUP(CG92,Scenario!M:M,Scenario!N:N),"")</f>
        <v/>
      </c>
      <c r="CI92" s="1" t="str">
        <f t="shared" si="41"/>
        <v>Yes</v>
      </c>
      <c r="CJ92" s="75">
        <v>41.44</v>
      </c>
    </row>
    <row r="93" spans="1:89" s="115" customFormat="1" hidden="1">
      <c r="A93" s="113">
        <v>92</v>
      </c>
      <c r="B93" s="2">
        <v>2023</v>
      </c>
      <c r="C93" s="1" t="str">
        <v>PBTMTR213</v>
      </c>
      <c r="D93" s="114" t="str">
        <v>0015g00001UBHlJAAX</v>
      </c>
      <c r="E93" s="114" t="str">
        <v>RAJ NARAIN SALES CORPN</v>
      </c>
      <c r="F93" s="114" t="str">
        <v>UTTAR PRADESH</v>
      </c>
      <c r="G93" s="114" t="str">
        <v>ETAWAH</v>
      </c>
      <c r="H93" s="37" t="str">
        <v>Etawah</v>
      </c>
      <c r="I93" s="114" t="str">
        <v>SHREE LAKSHMAN ROLLING MILL (INDIA) LLP</v>
      </c>
      <c r="J93" s="37" t="str">
        <v>Ashutosh Shukla</v>
      </c>
      <c r="K93" s="37" t="str">
        <v>-</v>
      </c>
      <c r="L93" s="37" t="str">
        <v>C12815</v>
      </c>
      <c r="M93" s="114" t="str">
        <v>North</v>
      </c>
      <c r="N93" s="2">
        <v>206001</v>
      </c>
      <c r="O93" s="2" t="str">
        <v>09AETPA1685E1ZD</v>
      </c>
      <c r="P93" s="2">
        <v>0</v>
      </c>
      <c r="Q93" s="113" t="str">
        <v>Nov'23</v>
      </c>
      <c r="R93" s="113">
        <v>2024</v>
      </c>
      <c r="S93" s="1">
        <v>664</v>
      </c>
      <c r="T93" s="113">
        <v>550</v>
      </c>
      <c r="U93" s="121">
        <v>0</v>
      </c>
      <c r="V93" s="115" t="str">
        <v>Alien</v>
      </c>
      <c r="W93" s="13">
        <v>211</v>
      </c>
      <c r="X93" s="13">
        <v>216</v>
      </c>
      <c r="Y93" s="13">
        <v>30</v>
      </c>
      <c r="Z93" s="13">
        <v>141</v>
      </c>
      <c r="AA93" s="13">
        <v>180.63</v>
      </c>
      <c r="AB93" s="13">
        <v>130</v>
      </c>
      <c r="AC93" s="13">
        <v>0</v>
      </c>
      <c r="AD93" s="13">
        <v>150</v>
      </c>
      <c r="AE93" s="13">
        <v>120.465</v>
      </c>
      <c r="AF93" s="13">
        <v>145</v>
      </c>
      <c r="AG93" s="13">
        <v>0</v>
      </c>
      <c r="AH93" s="13">
        <v>86</v>
      </c>
      <c r="AI93" s="13">
        <v>60.27</v>
      </c>
      <c r="AJ93" s="13">
        <v>0</v>
      </c>
      <c r="AK93" s="13">
        <v>25</v>
      </c>
      <c r="AL93" s="222">
        <v>32</v>
      </c>
      <c r="AM93" s="222">
        <v>40</v>
      </c>
      <c r="AN93" s="222">
        <v>30</v>
      </c>
      <c r="AO93" s="222">
        <v>20.32</v>
      </c>
      <c r="AP93" s="222">
        <v>0</v>
      </c>
      <c r="AQ93" s="222">
        <v>7.45</v>
      </c>
      <c r="AR93" s="222">
        <v>0</v>
      </c>
      <c r="AS93" s="222">
        <v>0</v>
      </c>
      <c r="AT93" s="222">
        <v>0</v>
      </c>
      <c r="AU93" s="222">
        <v>0</v>
      </c>
      <c r="AV93" s="13">
        <v>0</v>
      </c>
      <c r="AW93" s="16">
        <f t="shared" si="26"/>
        <v>129.76999999999998</v>
      </c>
      <c r="AX93" s="117">
        <v>1121.23</v>
      </c>
      <c r="AY93" s="118">
        <f>BW93</f>
        <v>1251</v>
      </c>
      <c r="AZ93" s="116">
        <f>SUM(Z93:AK93)</f>
        <v>1038.365</v>
      </c>
      <c r="BA93" s="116">
        <v>1200</v>
      </c>
      <c r="BB93" s="10">
        <f t="shared" si="28"/>
        <v>1070.23</v>
      </c>
      <c r="BC93" s="10">
        <f t="shared" si="29"/>
        <v>267.5575</v>
      </c>
      <c r="BD93" s="116">
        <f t="shared" si="30"/>
        <v>212.63499999999999</v>
      </c>
      <c r="BE93" s="116">
        <f t="shared" si="43"/>
        <v>908.59500000000003</v>
      </c>
      <c r="BF93" s="113" t="s">
        <v>119</v>
      </c>
      <c r="BG93" s="10">
        <f t="shared" si="31"/>
        <v>16.221249999999998</v>
      </c>
      <c r="BH93" s="119" t="s">
        <v>118</v>
      </c>
      <c r="BI93" s="39" t="str">
        <f t="shared" si="32"/>
        <v>D</v>
      </c>
      <c r="BJ93" s="120" t="str">
        <f t="shared" si="33"/>
        <v>E</v>
      </c>
      <c r="BK93" s="117">
        <f>SUM(AR93:AX93)</f>
        <v>1251</v>
      </c>
      <c r="BL93" s="116">
        <f>SUM(AL93:AQ93)</f>
        <v>129.76999999999998</v>
      </c>
      <c r="BM93" s="121">
        <f t="shared" si="34"/>
        <v>1</v>
      </c>
      <c r="BN93" s="121">
        <f t="shared" si="34"/>
        <v>0.10373301358912869</v>
      </c>
      <c r="BO93" s="9">
        <f t="shared" si="35"/>
        <v>129.76999999999998</v>
      </c>
      <c r="BP93" s="120" t="str">
        <f t="shared" si="36"/>
        <v/>
      </c>
      <c r="BQ93" s="148"/>
      <c r="BR93" s="122">
        <f t="shared" si="37"/>
        <v>722.09500000000003</v>
      </c>
      <c r="BS93" s="122">
        <f t="shared" si="38"/>
        <v>316.27</v>
      </c>
      <c r="BT93" s="122">
        <f t="shared" si="39"/>
        <v>1038.365</v>
      </c>
      <c r="BU93" s="122" t="str">
        <f>IFERROR(_xlfn.XLOOKUP(D93,Sheet1!B:B,Sheet1!L:L),"")</f>
        <v>Luxury International Trip (2 pax Dubai) 3N-4D</v>
      </c>
      <c r="BV93" s="122" t="str">
        <f>_xlfn.XLOOKUP(BU93,Sheet1!S:S,Sheet1!T:T)</f>
        <v>E</v>
      </c>
      <c r="BW93" s="122">
        <f>_xlfn.XLOOKUP(D93,Sheet1!B:B,Sheet1!M:M)</f>
        <v>1251</v>
      </c>
      <c r="BX93" s="115" t="s">
        <v>129</v>
      </c>
      <c r="BY93" s="115">
        <v>1251</v>
      </c>
      <c r="BZ93" s="123">
        <f>AY93-AW93</f>
        <v>1121.23</v>
      </c>
      <c r="CB93" s="12">
        <f>AW93/AY93</f>
        <v>0.10373301358912869</v>
      </c>
      <c r="CC93" s="12">
        <f>AX93/AY93</f>
        <v>0.89626698641087132</v>
      </c>
      <c r="CD93" s="75">
        <f>AW93*1</f>
        <v>129.76999999999998</v>
      </c>
      <c r="CF93" s="75">
        <f>CD93+AW93</f>
        <v>259.53999999999996</v>
      </c>
      <c r="CG93" s="1" t="str">
        <f>IF(BO93&lt;80,"Below 80",
IF(BO93&lt;=120,"80-120",
IF(BO93&lt;=200,"&gt; 120-200",
IF(BO93&lt;=300,"&gt;200-300",
IF(BO93&lt;=500,"&gt;300-500",
"&gt;500")))))</f>
        <v>&gt; 120-200</v>
      </c>
      <c r="CH93" s="1" t="str">
        <f>IFERROR(_xlfn.XLOOKUP(CG93,Scenario!M:M,Scenario!N:N),"")</f>
        <v>B</v>
      </c>
      <c r="CI93" s="1" t="b">
        <f t="shared" si="41"/>
        <v>0</v>
      </c>
      <c r="CJ93" s="75">
        <v>1121.23</v>
      </c>
      <c r="CK93" s="1"/>
    </row>
    <row r="94" spans="1:89" s="229" customFormat="1" hidden="1">
      <c r="A94" s="228">
        <v>93</v>
      </c>
      <c r="B94" s="228">
        <v>2023</v>
      </c>
      <c r="C94" s="229" t="str">
        <v>PBTMTR214</v>
      </c>
      <c r="D94" s="230" t="str">
        <v>0015g00001XawIOAAZ</v>
      </c>
      <c r="E94" s="230" t="str">
        <v>M/S SHYAMA STEELS</v>
      </c>
      <c r="F94" s="230" t="str">
        <v>UTTAR PRADESH</v>
      </c>
      <c r="G94" s="230" t="str">
        <v>ALIGARH</v>
      </c>
      <c r="H94" s="230" t="str">
        <v>Orai</v>
      </c>
      <c r="I94" s="230" t="str">
        <v>SHREE LAKSHMAN ROLLING MILL (INDIA) LLP</v>
      </c>
      <c r="J94" s="230" t="str">
        <v>Ashutosh Shukla</v>
      </c>
      <c r="K94" s="230" t="str">
        <v>-</v>
      </c>
      <c r="L94" s="230" t="str">
        <v>C12815</v>
      </c>
      <c r="M94" s="230" t="str">
        <v>North</v>
      </c>
      <c r="N94" s="228">
        <v>285001</v>
      </c>
      <c r="O94" s="228" t="str">
        <v>09AIWPG4256G1ZU</v>
      </c>
      <c r="P94" s="228">
        <v>8707280185</v>
      </c>
      <c r="Q94" s="228" t="str">
        <v>Nov'23</v>
      </c>
      <c r="R94" s="228">
        <v>2024</v>
      </c>
      <c r="S94" s="229">
        <v>104</v>
      </c>
      <c r="T94" s="228">
        <v>500</v>
      </c>
      <c r="U94" s="231">
        <v>4.2220000000000001E-2</v>
      </c>
      <c r="V94" s="229" t="str">
        <v>Alien</v>
      </c>
      <c r="W94" s="232">
        <v>27</v>
      </c>
      <c r="X94" s="232">
        <v>30</v>
      </c>
      <c r="Y94" s="232">
        <v>10</v>
      </c>
      <c r="Z94" s="232">
        <v>44</v>
      </c>
      <c r="AA94" s="232">
        <v>9.0500000000000007</v>
      </c>
      <c r="AB94" s="232">
        <v>10</v>
      </c>
      <c r="AC94" s="232">
        <v>18.535</v>
      </c>
      <c r="AD94" s="232">
        <v>3</v>
      </c>
      <c r="AE94" s="232">
        <v>38.9</v>
      </c>
      <c r="AF94" s="232">
        <v>37</v>
      </c>
      <c r="AG94" s="232">
        <v>40</v>
      </c>
      <c r="AH94" s="232">
        <v>40</v>
      </c>
      <c r="AI94" s="232">
        <v>18.105</v>
      </c>
      <c r="AJ94" s="232">
        <v>15.05</v>
      </c>
      <c r="AK94" s="232">
        <v>32.67</v>
      </c>
      <c r="AL94" s="232">
        <v>35</v>
      </c>
      <c r="AM94" s="232">
        <v>30</v>
      </c>
      <c r="AN94" s="232">
        <v>30</v>
      </c>
      <c r="AO94" s="232">
        <v>12.31</v>
      </c>
      <c r="AP94" s="232">
        <v>0</v>
      </c>
      <c r="AQ94" s="232">
        <v>15.09</v>
      </c>
      <c r="AR94" s="232">
        <v>0</v>
      </c>
      <c r="AS94" s="232">
        <v>30.07</v>
      </c>
      <c r="AT94" s="232">
        <v>33.33</v>
      </c>
      <c r="AU94" s="232">
        <v>30</v>
      </c>
      <c r="AV94" s="232">
        <v>0</v>
      </c>
      <c r="AW94" s="16">
        <f t="shared" si="26"/>
        <v>215.8</v>
      </c>
      <c r="AX94" s="233">
        <v>387.6</v>
      </c>
      <c r="AY94" s="227">
        <f>AW94+AX94</f>
        <v>603.40000000000009</v>
      </c>
      <c r="AZ94" s="227">
        <f>SUM(Z94:AK94)</f>
        <v>306.31</v>
      </c>
      <c r="BA94" s="227">
        <v>300</v>
      </c>
      <c r="BB94" s="227">
        <f t="shared" si="28"/>
        <v>84.199999999999989</v>
      </c>
      <c r="BC94" s="227">
        <f t="shared" si="29"/>
        <v>21.049999999999997</v>
      </c>
      <c r="BD94" s="227">
        <f>AY94-AZ94</f>
        <v>297.09000000000009</v>
      </c>
      <c r="BE94" s="227">
        <f t="shared" si="43"/>
        <v>90.509999999999991</v>
      </c>
      <c r="BF94" s="228" t="s">
        <v>119</v>
      </c>
      <c r="BG94" s="227">
        <f t="shared" si="31"/>
        <v>19.05875</v>
      </c>
      <c r="BH94" s="234" t="s">
        <v>118</v>
      </c>
      <c r="BI94" s="235" t="str">
        <f t="shared" si="32"/>
        <v>B</v>
      </c>
      <c r="BJ94" s="235" t="str">
        <f t="shared" si="33"/>
        <v>C</v>
      </c>
      <c r="BK94" s="233">
        <f>SUM(AR94:AX94)</f>
        <v>696.80000000000007</v>
      </c>
      <c r="BL94" s="227">
        <f>SUM(AL94:AQ94)</f>
        <v>122.4</v>
      </c>
      <c r="BM94" s="231">
        <f t="shared" si="34"/>
        <v>1.1547895260192242</v>
      </c>
      <c r="BN94" s="231">
        <f t="shared" si="34"/>
        <v>0.20285051375538612</v>
      </c>
      <c r="BO94" s="236">
        <f t="shared" si="35"/>
        <v>152.47</v>
      </c>
      <c r="BP94" s="235" t="str">
        <f t="shared" si="36"/>
        <v/>
      </c>
      <c r="BQ94" s="237"/>
      <c r="BR94" s="236">
        <f t="shared" si="37"/>
        <v>123.48499999999999</v>
      </c>
      <c r="BS94" s="236">
        <f t="shared" si="38"/>
        <v>182.82499999999999</v>
      </c>
      <c r="BT94" s="236">
        <f t="shared" si="39"/>
        <v>306.30999999999995</v>
      </c>
      <c r="BU94" s="236" t="str">
        <f>IFERROR(_xlfn.XLOOKUP(D94,Sheet1!B:B,Sheet1!L:L),"")</f>
        <v/>
      </c>
      <c r="BV94" s="236" t="e">
        <f>_xlfn.XLOOKUP(BU94,Sheet1!S:S,Sheet1!T:T)</f>
        <v>#N/A</v>
      </c>
      <c r="BW94" s="236" t="e">
        <f>_xlfn.XLOOKUP(D94,Sheet1!B:B,Sheet1!M:M)</f>
        <v>#N/A</v>
      </c>
      <c r="BX94" s="229" t="s">
        <v>129</v>
      </c>
      <c r="BZ94" s="238">
        <f>AY94-AW94</f>
        <v>387.60000000000008</v>
      </c>
      <c r="CB94" s="231">
        <f>AW94/AY94</f>
        <v>0.35764003977461051</v>
      </c>
      <c r="CC94" s="231">
        <f>AX94/AY94</f>
        <v>0.64235996022538944</v>
      </c>
      <c r="CG94" s="229" t="str">
        <f>IF(BO94&lt;80,"Below 80",
IF(BO94&lt;=120,"80-120",
IF(BO94&lt;=200,"&gt; 120-200",
IF(BO94&lt;=300,"&gt;200-300",
IF(BO94&lt;=500,"&gt;300-500",
"&gt;500")))))</f>
        <v>&gt; 120-200</v>
      </c>
      <c r="CH94" s="229" t="str">
        <f>IFERROR(_xlfn.XLOOKUP(CG94,Scenario!M:M,Scenario!N:N),"")</f>
        <v>B</v>
      </c>
      <c r="CI94" s="229" t="b">
        <f t="shared" si="41"/>
        <v>0</v>
      </c>
      <c r="CJ94" s="239">
        <v>357.53000000000003</v>
      </c>
    </row>
    <row r="95" spans="1:89" hidden="1">
      <c r="A95" s="2">
        <v>94</v>
      </c>
      <c r="B95" s="2">
        <v>2023</v>
      </c>
      <c r="C95" s="1" t="str">
        <v>PBTMTR215</v>
      </c>
      <c r="D95" s="37" t="str">
        <v>0015g00001XIjDgAAL</v>
      </c>
      <c r="E95" s="37" t="str">
        <v>M/S RAM STEELS</v>
      </c>
      <c r="F95" s="37" t="str">
        <v>UTTAR PRADESH</v>
      </c>
      <c r="G95" s="37" t="str">
        <v>LUCKNOW</v>
      </c>
      <c r="H95" s="37" t="str">
        <v>Lucknow</v>
      </c>
      <c r="I95" s="37" t="str">
        <v>SHREE LAKSHMAN ROLLING MILL (INDIA) LLP</v>
      </c>
      <c r="J95" s="37" t="str">
        <v>Deepanshu</v>
      </c>
      <c r="K95" s="37" t="str">
        <v>Deepanshu</v>
      </c>
      <c r="L95" s="37" t="str">
        <v>C12815</v>
      </c>
      <c r="M95" s="37" t="str">
        <v>North</v>
      </c>
      <c r="N95" s="2">
        <v>226003</v>
      </c>
      <c r="O95" s="2" t="str">
        <v>09ADWPJ9429M1ZG</v>
      </c>
      <c r="P95" s="2">
        <v>8707485409</v>
      </c>
      <c r="Q95" s="2" t="str">
        <v>Dec'23</v>
      </c>
      <c r="R95" s="2">
        <v>2024</v>
      </c>
      <c r="S95" s="1">
        <v>125</v>
      </c>
      <c r="T95" s="2">
        <v>800</v>
      </c>
      <c r="U95" s="12">
        <v>7.9166666666666656E-3</v>
      </c>
      <c r="V95" s="1" t="str">
        <v>Alien</v>
      </c>
      <c r="W95" s="13">
        <v>30</v>
      </c>
      <c r="X95" s="13">
        <v>35</v>
      </c>
      <c r="Y95" s="13">
        <v>30</v>
      </c>
      <c r="Z95" s="13">
        <v>60</v>
      </c>
      <c r="AA95" s="13">
        <v>0</v>
      </c>
      <c r="AB95" s="13">
        <v>0</v>
      </c>
      <c r="AC95" s="13">
        <v>0</v>
      </c>
      <c r="AD95" s="13">
        <v>9</v>
      </c>
      <c r="AE95" s="13">
        <v>9.0500000000000007</v>
      </c>
      <c r="AF95" s="13">
        <v>3</v>
      </c>
      <c r="AG95" s="13">
        <v>15</v>
      </c>
      <c r="AH95" s="13">
        <v>0</v>
      </c>
      <c r="AI95" s="13">
        <v>10.4</v>
      </c>
      <c r="AJ95" s="13">
        <v>20</v>
      </c>
      <c r="AK95" s="13">
        <v>0</v>
      </c>
      <c r="AL95" s="13">
        <v>0</v>
      </c>
      <c r="AM95" s="13">
        <v>9</v>
      </c>
      <c r="AN95" s="13">
        <v>0</v>
      </c>
      <c r="AO95" s="13">
        <v>0</v>
      </c>
      <c r="AP95" s="13">
        <v>0</v>
      </c>
      <c r="AQ95" s="13">
        <v>7</v>
      </c>
      <c r="AR95" s="13">
        <v>0</v>
      </c>
      <c r="AS95" s="13">
        <v>5</v>
      </c>
      <c r="AT95" s="13">
        <v>19</v>
      </c>
      <c r="AU95" s="13">
        <v>0</v>
      </c>
      <c r="AV95" s="13">
        <v>0</v>
      </c>
      <c r="AW95" s="16">
        <f t="shared" si="26"/>
        <v>40</v>
      </c>
      <c r="AX95" s="16">
        <v>32</v>
      </c>
      <c r="AY95" s="10">
        <f t="shared" si="27"/>
        <v>72</v>
      </c>
      <c r="AZ95" s="10">
        <f>SUM(Z95:AK95)</f>
        <v>126.45</v>
      </c>
      <c r="BA95" s="10">
        <v>200</v>
      </c>
      <c r="BB95" s="10">
        <f t="shared" si="28"/>
        <v>160</v>
      </c>
      <c r="BC95" s="10">
        <f t="shared" si="29"/>
        <v>40</v>
      </c>
      <c r="BD95" s="10">
        <f t="shared" si="30"/>
        <v>-54.45</v>
      </c>
      <c r="BE95" s="10">
        <f t="shared" si="43"/>
        <v>86.45</v>
      </c>
      <c r="BF95" s="2" t="s">
        <v>119</v>
      </c>
      <c r="BG95" s="10">
        <f t="shared" si="31"/>
        <v>2.625</v>
      </c>
      <c r="BH95" s="36" t="s">
        <v>118</v>
      </c>
      <c r="BI95" s="39" t="str">
        <f t="shared" si="32"/>
        <v>A</v>
      </c>
      <c r="BJ95" s="39" t="str">
        <f t="shared" si="33"/>
        <v/>
      </c>
      <c r="BK95" s="16">
        <f>SUM(AR95:AX95)</f>
        <v>96</v>
      </c>
      <c r="BL95" s="10">
        <f>SUM(AL95:AQ95)</f>
        <v>16</v>
      </c>
      <c r="BM95" s="12">
        <f t="shared" si="34"/>
        <v>1.3333333333333333</v>
      </c>
      <c r="BN95" s="12">
        <f t="shared" si="34"/>
        <v>0.22222222222222221</v>
      </c>
      <c r="BO95" s="9">
        <f t="shared" si="35"/>
        <v>21</v>
      </c>
      <c r="BP95" s="39" t="str">
        <f t="shared" si="36"/>
        <v/>
      </c>
      <c r="BQ95" s="147"/>
      <c r="BR95" s="9">
        <f t="shared" si="37"/>
        <v>78.05</v>
      </c>
      <c r="BS95" s="9">
        <f t="shared" si="38"/>
        <v>48.4</v>
      </c>
      <c r="BT95" s="9">
        <f t="shared" si="39"/>
        <v>126.44999999999999</v>
      </c>
      <c r="BU95" s="9" t="str">
        <f>IFERROR(_xlfn.XLOOKUP(D95,Sheet1!B:B,Sheet1!L:L),"")</f>
        <v/>
      </c>
      <c r="BV95" s="9" t="e">
        <f>_xlfn.XLOOKUP(BU95,Sheet1!S:S,Sheet1!T:T)</f>
        <v>#N/A</v>
      </c>
      <c r="BW95" s="9" t="e">
        <f>_xlfn.XLOOKUP(D95,Sheet1!B:B,Sheet1!M:M)</f>
        <v>#N/A</v>
      </c>
      <c r="BZ95" s="108">
        <f t="shared" si="40"/>
        <v>32</v>
      </c>
      <c r="CB95" s="12">
        <f>AW95/AY95</f>
        <v>0.55555555555555558</v>
      </c>
      <c r="CC95" s="12">
        <f>AX95/AY95</f>
        <v>0.44444444444444442</v>
      </c>
      <c r="CG95" s="1" t="str">
        <f>IF(BO95&lt;80,"Below 80",
IF(BO95&lt;=120,"80-120",
IF(BO95&lt;=200,"&gt; 120-200",
IF(BO95&lt;=300,"&gt;200-300",
IF(BO95&lt;=500,"&gt;300-500",
"&gt;500")))))</f>
        <v>Below 80</v>
      </c>
      <c r="CH95" s="1" t="str">
        <f>IFERROR(_xlfn.XLOOKUP(CG95,Scenario!M:M,Scenario!N:N),"")</f>
        <v/>
      </c>
      <c r="CI95" s="1" t="b">
        <f t="shared" si="41"/>
        <v>0</v>
      </c>
      <c r="CJ95" s="75">
        <v>27</v>
      </c>
    </row>
    <row r="96" spans="1:89" s="115" customFormat="1" hidden="1">
      <c r="A96" s="113">
        <v>95</v>
      </c>
      <c r="B96" s="2">
        <v>2023</v>
      </c>
      <c r="C96" s="1" t="str">
        <v>PBTMTR216</v>
      </c>
      <c r="D96" s="114" t="str">
        <v>0015g00001UBHlKAAX</v>
      </c>
      <c r="E96" s="114" t="str">
        <v>M/S OM NARRAYAN SALES CORPORATION</v>
      </c>
      <c r="F96" s="114" t="str">
        <v>UTTAR PRADESH</v>
      </c>
      <c r="G96" s="114" t="str">
        <v>ETAWAH</v>
      </c>
      <c r="H96" s="37" t="str">
        <v>Etawah</v>
      </c>
      <c r="I96" s="114" t="str">
        <v>SHREE LAKSHMAN ROLLING MILL (INDIA) LLP</v>
      </c>
      <c r="J96" s="37" t="str">
        <v>Ashutosh Shukla</v>
      </c>
      <c r="K96" s="37" t="str">
        <v>-</v>
      </c>
      <c r="L96" s="37" t="str">
        <v>C12815</v>
      </c>
      <c r="M96" s="114" t="str">
        <v>North</v>
      </c>
      <c r="N96" s="2">
        <v>206001</v>
      </c>
      <c r="O96" s="2" t="str">
        <v>09AERPA0261N1ZA</v>
      </c>
      <c r="P96" s="2">
        <v>8791474817</v>
      </c>
      <c r="Q96" s="113" t="str">
        <v>Dec'23</v>
      </c>
      <c r="R96" s="113">
        <v>2024</v>
      </c>
      <c r="S96" s="1">
        <v>65</v>
      </c>
      <c r="T96" s="113">
        <v>500</v>
      </c>
      <c r="U96" s="121">
        <v>0</v>
      </c>
      <c r="V96" s="115" t="str">
        <v>Alien</v>
      </c>
      <c r="W96" s="13">
        <v>36</v>
      </c>
      <c r="X96" s="13">
        <v>0</v>
      </c>
      <c r="Y96" s="13">
        <v>0</v>
      </c>
      <c r="Z96" s="13">
        <v>93</v>
      </c>
      <c r="AA96" s="13">
        <v>0</v>
      </c>
      <c r="AB96" s="13">
        <v>0</v>
      </c>
      <c r="AC96" s="13">
        <v>0</v>
      </c>
      <c r="AD96" s="13">
        <v>54</v>
      </c>
      <c r="AE96" s="13">
        <v>55.164999999999999</v>
      </c>
      <c r="AF96" s="13">
        <v>120</v>
      </c>
      <c r="AG96" s="13">
        <v>0</v>
      </c>
      <c r="AH96" s="13">
        <v>9</v>
      </c>
      <c r="AI96" s="13">
        <v>35.03</v>
      </c>
      <c r="AJ96" s="13">
        <v>0</v>
      </c>
      <c r="AK96" s="13">
        <v>0</v>
      </c>
      <c r="AL96" s="222">
        <v>0</v>
      </c>
      <c r="AM96" s="222">
        <v>0</v>
      </c>
      <c r="AN96" s="222">
        <v>60</v>
      </c>
      <c r="AO96" s="222">
        <v>29.91</v>
      </c>
      <c r="AP96" s="222">
        <v>0</v>
      </c>
      <c r="AQ96" s="222">
        <v>0</v>
      </c>
      <c r="AR96" s="222">
        <v>0</v>
      </c>
      <c r="AS96" s="222">
        <v>9</v>
      </c>
      <c r="AT96" s="222">
        <v>0</v>
      </c>
      <c r="AU96" s="222">
        <v>0</v>
      </c>
      <c r="AV96" s="13">
        <v>0</v>
      </c>
      <c r="AW96" s="16">
        <f t="shared" si="26"/>
        <v>98.91</v>
      </c>
      <c r="AX96" s="117">
        <v>411.09000000000003</v>
      </c>
      <c r="AY96" s="118">
        <f>BW96</f>
        <v>501</v>
      </c>
      <c r="AZ96" s="116">
        <f>SUM(Z96:AK96)</f>
        <v>366.19499999999994</v>
      </c>
      <c r="BA96" s="116">
        <v>300</v>
      </c>
      <c r="BB96" s="10">
        <f t="shared" si="28"/>
        <v>201.09</v>
      </c>
      <c r="BC96" s="10">
        <f t="shared" si="29"/>
        <v>50.272500000000001</v>
      </c>
      <c r="BD96" s="116">
        <f t="shared" si="30"/>
        <v>134.80500000000006</v>
      </c>
      <c r="BE96" s="116">
        <f t="shared" si="43"/>
        <v>267.28499999999997</v>
      </c>
      <c r="BF96" s="113" t="s">
        <v>119</v>
      </c>
      <c r="BG96" s="10">
        <f t="shared" si="31"/>
        <v>12.36375</v>
      </c>
      <c r="BH96" s="119" t="s">
        <v>118</v>
      </c>
      <c r="BI96" s="39" t="str">
        <f t="shared" si="32"/>
        <v>B</v>
      </c>
      <c r="BJ96" s="120" t="str">
        <f t="shared" si="33"/>
        <v>C</v>
      </c>
      <c r="BK96" s="117">
        <f>SUM(AR96:AX96)</f>
        <v>519</v>
      </c>
      <c r="BL96" s="116">
        <f>SUM(AL96:AQ96)</f>
        <v>89.91</v>
      </c>
      <c r="BM96" s="121">
        <f t="shared" si="34"/>
        <v>1.0359281437125749</v>
      </c>
      <c r="BN96" s="121">
        <f t="shared" si="34"/>
        <v>0.17946107784431137</v>
      </c>
      <c r="BO96" s="9">
        <f t="shared" si="35"/>
        <v>98.91</v>
      </c>
      <c r="BP96" s="120" t="str">
        <f t="shared" si="36"/>
        <v/>
      </c>
      <c r="BQ96" s="148"/>
      <c r="BR96" s="122">
        <f t="shared" si="37"/>
        <v>202.16499999999999</v>
      </c>
      <c r="BS96" s="122">
        <f t="shared" si="38"/>
        <v>164.03</v>
      </c>
      <c r="BT96" s="122">
        <f t="shared" si="39"/>
        <v>366.19499999999999</v>
      </c>
      <c r="BU96" s="122" t="str">
        <f>IFERROR(_xlfn.XLOOKUP(D96,Sheet1!B:B,Sheet1!L:L),"")</f>
        <v>International trip (1 pax Almaty) 3N-4D</v>
      </c>
      <c r="BV96" s="122" t="e">
        <f>_xlfn.XLOOKUP(BU96,Sheet1!S:S,Sheet1!T:T)</f>
        <v>#N/A</v>
      </c>
      <c r="BW96" s="122">
        <f>_xlfn.XLOOKUP(D96,Sheet1!B:B,Sheet1!M:M)</f>
        <v>501</v>
      </c>
      <c r="BX96" s="115" t="s">
        <v>129</v>
      </c>
      <c r="BY96" s="115">
        <v>501</v>
      </c>
      <c r="BZ96" s="123">
        <f t="shared" si="40"/>
        <v>402.09000000000003</v>
      </c>
      <c r="CB96" s="12">
        <f>AW96/AY96</f>
        <v>0.1974251497005988</v>
      </c>
      <c r="CC96" s="12">
        <f>AX96/AY96</f>
        <v>0.82053892215568869</v>
      </c>
      <c r="CG96" s="1" t="str">
        <f>IF(BO96&lt;80,"Below 80",
IF(BO96&lt;=120,"80-120",
IF(BO96&lt;=200,"&gt; 120-200",
IF(BO96&lt;=300,"&gt;200-300",
IF(BO96&lt;=500,"&gt;300-500",
"&gt;500")))))</f>
        <v>80-120</v>
      </c>
      <c r="CH96" s="1" t="str">
        <f>IFERROR(_xlfn.XLOOKUP(CG96,Scenario!M:M,Scenario!N:N),"")</f>
        <v>A</v>
      </c>
      <c r="CI96" s="1" t="b">
        <f t="shared" si="41"/>
        <v>0</v>
      </c>
      <c r="CJ96" s="75">
        <v>402.09000000000003</v>
      </c>
      <c r="CK96" s="1"/>
    </row>
    <row r="97" spans="1:89" hidden="1">
      <c r="A97" s="2">
        <v>96</v>
      </c>
      <c r="B97" s="2">
        <v>2023</v>
      </c>
      <c r="C97" s="1" t="str">
        <v>PBTMTR217</v>
      </c>
      <c r="D97" s="37" t="str">
        <v>0015g00001XZfqeAAD</v>
      </c>
      <c r="E97" s="37" t="str">
        <v>M/S VARDHMAN STEEL INDUSTRIES</v>
      </c>
      <c r="F97" s="37" t="str">
        <v>UTTAR PRADESH</v>
      </c>
      <c r="G97" s="37" t="str">
        <v>JHANSI</v>
      </c>
      <c r="H97" s="37" t="str">
        <v>Jhansi</v>
      </c>
      <c r="I97" s="37" t="str">
        <v>SHREE LAKSHMAN ROLLING MILL (INDIA) LLP</v>
      </c>
      <c r="J97" s="37" t="str">
        <v>Ashutosh Shukla</v>
      </c>
      <c r="K97" s="37" t="str">
        <v>-</v>
      </c>
      <c r="L97" s="37" t="str">
        <v>C12815</v>
      </c>
      <c r="M97" s="37" t="str">
        <v>North</v>
      </c>
      <c r="N97" s="2">
        <v>284001</v>
      </c>
      <c r="O97" s="2" t="str">
        <v>09ABKPJ5305L1ZF</v>
      </c>
      <c r="P97" s="2">
        <v>7897957110</v>
      </c>
      <c r="Q97" s="2" t="str">
        <v>Dec'23</v>
      </c>
      <c r="R97" s="2">
        <v>2024</v>
      </c>
      <c r="S97" s="1">
        <v>45</v>
      </c>
      <c r="T97" s="2">
        <v>900</v>
      </c>
      <c r="U97" s="12">
        <v>0</v>
      </c>
      <c r="V97" s="1" t="str">
        <v>Alien</v>
      </c>
      <c r="W97" s="13">
        <v>15</v>
      </c>
      <c r="X97" s="13">
        <v>0</v>
      </c>
      <c r="Y97" s="13">
        <v>0</v>
      </c>
      <c r="Z97" s="13">
        <v>30</v>
      </c>
      <c r="AA97" s="13">
        <v>0</v>
      </c>
      <c r="AB97" s="13">
        <v>30</v>
      </c>
      <c r="AC97" s="13">
        <v>0</v>
      </c>
      <c r="AD97" s="13">
        <v>0</v>
      </c>
      <c r="AE97" s="13">
        <v>0</v>
      </c>
      <c r="AF97" s="13">
        <v>30</v>
      </c>
      <c r="AG97" s="13">
        <v>0</v>
      </c>
      <c r="AH97" s="13">
        <v>0</v>
      </c>
      <c r="AI97" s="13">
        <v>34.96</v>
      </c>
      <c r="AJ97" s="13">
        <v>71</v>
      </c>
      <c r="AK97" s="13">
        <v>25.15</v>
      </c>
      <c r="AL97" s="13">
        <v>31.88</v>
      </c>
      <c r="AM97" s="13">
        <v>30</v>
      </c>
      <c r="AN97" s="13">
        <v>0</v>
      </c>
      <c r="AO97" s="13">
        <v>29.61</v>
      </c>
      <c r="AP97" s="13">
        <v>0</v>
      </c>
      <c r="AQ97" s="13">
        <v>35</v>
      </c>
      <c r="AR97" s="13">
        <v>0</v>
      </c>
      <c r="AS97" s="13">
        <v>0</v>
      </c>
      <c r="AT97" s="13">
        <v>0</v>
      </c>
      <c r="AU97" s="13">
        <v>0</v>
      </c>
      <c r="AV97" s="13">
        <v>0</v>
      </c>
      <c r="AW97" s="16">
        <f t="shared" si="26"/>
        <v>126.49</v>
      </c>
      <c r="AX97" s="16">
        <f>AW97*2</f>
        <v>252.98</v>
      </c>
      <c r="AY97" s="10">
        <f t="shared" si="27"/>
        <v>379.46999999999997</v>
      </c>
      <c r="AZ97" s="10">
        <f>SUM(Z97:AK97)</f>
        <v>221.11</v>
      </c>
      <c r="BA97" s="10">
        <v>350</v>
      </c>
      <c r="BB97" s="10">
        <f t="shared" si="28"/>
        <v>223.51</v>
      </c>
      <c r="BC97" s="10">
        <f t="shared" si="29"/>
        <v>55.877499999999998</v>
      </c>
      <c r="BD97" s="10">
        <f t="shared" si="30"/>
        <v>158.35999999999996</v>
      </c>
      <c r="BE97" s="10">
        <f t="shared" si="43"/>
        <v>94.620000000000019</v>
      </c>
      <c r="BF97" s="2" t="s">
        <v>119</v>
      </c>
      <c r="BG97" s="10">
        <f t="shared" si="31"/>
        <v>15.811249999999999</v>
      </c>
      <c r="BH97" s="36" t="s">
        <v>118</v>
      </c>
      <c r="BI97" s="39" t="str">
        <f t="shared" si="32"/>
        <v>B</v>
      </c>
      <c r="BJ97" s="39" t="str">
        <f t="shared" si="33"/>
        <v>B</v>
      </c>
      <c r="BK97" s="16">
        <f>SUM(AR97:AX97)</f>
        <v>379.46999999999997</v>
      </c>
      <c r="BL97" s="10">
        <f>SUM(AL97:AQ97)</f>
        <v>126.49</v>
      </c>
      <c r="BM97" s="12">
        <f t="shared" si="34"/>
        <v>1</v>
      </c>
      <c r="BN97" s="12">
        <f t="shared" si="34"/>
        <v>0.33333333333333337</v>
      </c>
      <c r="BO97" s="9">
        <f t="shared" si="35"/>
        <v>126.49</v>
      </c>
      <c r="BP97" s="39" t="str">
        <f t="shared" si="36"/>
        <v/>
      </c>
      <c r="BQ97" s="147"/>
      <c r="BR97" s="9">
        <f t="shared" si="37"/>
        <v>60</v>
      </c>
      <c r="BS97" s="9">
        <f t="shared" si="38"/>
        <v>161.11000000000001</v>
      </c>
      <c r="BT97" s="9">
        <f t="shared" si="39"/>
        <v>221.11</v>
      </c>
      <c r="BU97" s="9" t="str">
        <f>IFERROR(_xlfn.XLOOKUP(D97,Sheet1!B:B,Sheet1!L:L),"")</f>
        <v/>
      </c>
      <c r="BV97" s="9" t="e">
        <f>_xlfn.XLOOKUP(BU97,Sheet1!S:S,Sheet1!T:T)</f>
        <v>#N/A</v>
      </c>
      <c r="BW97" s="9" t="e">
        <f>_xlfn.XLOOKUP(D97,Sheet1!B:B,Sheet1!M:M)</f>
        <v>#N/A</v>
      </c>
      <c r="BX97" s="11" t="s">
        <v>123</v>
      </c>
      <c r="BZ97" s="108">
        <f t="shared" si="40"/>
        <v>252.97999999999996</v>
      </c>
      <c r="CB97" s="12">
        <f>AW97/AY97</f>
        <v>0.33333333333333337</v>
      </c>
      <c r="CC97" s="12">
        <f>AX97/AY97</f>
        <v>0.66666666666666674</v>
      </c>
      <c r="CG97" s="1" t="str">
        <f>IF(BO97&lt;80,"Below 80",
IF(BO97&lt;=120,"80-120",
IF(BO97&lt;=200,"&gt; 120-200",
IF(BO97&lt;=300,"&gt;200-300",
IF(BO97&lt;=500,"&gt;300-500",
"&gt;500")))))</f>
        <v>&gt; 120-200</v>
      </c>
      <c r="CH97" s="1" t="str">
        <f>IFERROR(_xlfn.XLOOKUP(CG97,Scenario!M:M,Scenario!N:N),"")</f>
        <v>B</v>
      </c>
      <c r="CI97" s="1" t="b">
        <f t="shared" si="41"/>
        <v>0</v>
      </c>
      <c r="CJ97" s="75">
        <v>252.98</v>
      </c>
      <c r="CK97" s="1" t="s">
        <v>118</v>
      </c>
    </row>
    <row r="98" spans="1:89" hidden="1">
      <c r="A98" s="2">
        <v>97</v>
      </c>
      <c r="B98" s="2">
        <v>2023</v>
      </c>
      <c r="C98" s="1" t="str">
        <v>PBTMTR218</v>
      </c>
      <c r="D98" s="37" t="str">
        <v>0015g00001VBCw9AAH</v>
      </c>
      <c r="E98" s="37" t="str">
        <v>VED ENTERPRISES</v>
      </c>
      <c r="F98" s="37" t="str">
        <v>UTTAR PRADESH</v>
      </c>
      <c r="G98" s="37" t="str">
        <v>LUCKNOW</v>
      </c>
      <c r="H98" s="37" t="str">
        <v>Lucknow</v>
      </c>
      <c r="I98" s="37" t="str">
        <v>SHREE LAKSHMAN ROLLING MILL (INDIA) LLP</v>
      </c>
      <c r="J98" s="37" t="str">
        <v>Deepanshu</v>
      </c>
      <c r="K98" s="37" t="str">
        <v>Deepanshu</v>
      </c>
      <c r="L98" s="37" t="str">
        <v>C12815</v>
      </c>
      <c r="M98" s="37" t="str">
        <v>North</v>
      </c>
      <c r="N98" s="2">
        <v>226010</v>
      </c>
      <c r="O98" s="2" t="str">
        <v>09BPIPB9827E1ZR</v>
      </c>
      <c r="P98" s="2">
        <v>7800667710</v>
      </c>
      <c r="Q98" s="2" t="str">
        <v>Dec'23</v>
      </c>
      <c r="R98" s="2">
        <v>2024</v>
      </c>
      <c r="S98" s="1">
        <v>70</v>
      </c>
      <c r="T98" s="2">
        <v>250</v>
      </c>
      <c r="U98" s="12">
        <v>3.7359999999999997E-2</v>
      </c>
      <c r="V98" s="1" t="str">
        <v>Alien</v>
      </c>
      <c r="W98" s="13">
        <v>18</v>
      </c>
      <c r="X98" s="13">
        <v>27</v>
      </c>
      <c r="Y98" s="13">
        <v>17</v>
      </c>
      <c r="Z98" s="13">
        <v>18</v>
      </c>
      <c r="AA98" s="13">
        <v>23.004999999999999</v>
      </c>
      <c r="AB98" s="13">
        <v>35</v>
      </c>
      <c r="AC98" s="13">
        <v>0</v>
      </c>
      <c r="AD98" s="13">
        <v>17</v>
      </c>
      <c r="AE98" s="13">
        <v>3.48</v>
      </c>
      <c r="AF98" s="13">
        <v>18</v>
      </c>
      <c r="AG98" s="13">
        <v>9</v>
      </c>
      <c r="AH98" s="13">
        <v>23</v>
      </c>
      <c r="AI98" s="13">
        <v>12.755000000000001</v>
      </c>
      <c r="AJ98" s="13">
        <v>7</v>
      </c>
      <c r="AK98" s="13">
        <v>42.255000000000003</v>
      </c>
      <c r="AL98" s="13">
        <v>22</v>
      </c>
      <c r="AM98" s="13">
        <v>0</v>
      </c>
      <c r="AN98" s="13">
        <v>15</v>
      </c>
      <c r="AO98" s="13">
        <v>6.07</v>
      </c>
      <c r="AP98" s="13">
        <v>6.95</v>
      </c>
      <c r="AQ98" s="13">
        <v>6.5</v>
      </c>
      <c r="AR98" s="13">
        <v>5</v>
      </c>
      <c r="AS98" s="13">
        <v>55</v>
      </c>
      <c r="AT98" s="13">
        <v>11.02</v>
      </c>
      <c r="AU98" s="13">
        <v>5</v>
      </c>
      <c r="AV98" s="13">
        <v>12</v>
      </c>
      <c r="AW98" s="16">
        <f t="shared" si="26"/>
        <v>132.54000000000002</v>
      </c>
      <c r="AX98" s="16">
        <v>123.04</v>
      </c>
      <c r="AY98" s="10">
        <f t="shared" si="27"/>
        <v>255.58000000000004</v>
      </c>
      <c r="AZ98" s="10">
        <f>SUM(Z98:AK98)</f>
        <v>208.495</v>
      </c>
      <c r="BA98" s="10">
        <v>200</v>
      </c>
      <c r="BB98" s="10">
        <f t="shared" si="28"/>
        <v>67.45999999999998</v>
      </c>
      <c r="BC98" s="10">
        <f t="shared" si="29"/>
        <v>16.864999999999995</v>
      </c>
      <c r="BD98" s="10">
        <f t="shared" si="30"/>
        <v>47.085000000000036</v>
      </c>
      <c r="BE98" s="10">
        <f t="shared" si="43"/>
        <v>75.954999999999984</v>
      </c>
      <c r="BF98" s="2" t="s">
        <v>119</v>
      </c>
      <c r="BG98" s="10">
        <f t="shared" si="31"/>
        <v>14.565000000000001</v>
      </c>
      <c r="BH98" s="36" t="s">
        <v>118</v>
      </c>
      <c r="BI98" s="39" t="str">
        <f t="shared" si="32"/>
        <v>A</v>
      </c>
      <c r="BJ98" s="39" t="str">
        <f t="shared" si="33"/>
        <v>A</v>
      </c>
      <c r="BK98" s="16">
        <f>SUM(AR98:AX98)</f>
        <v>343.6</v>
      </c>
      <c r="BL98" s="10">
        <f>SUM(AL98:AQ98)</f>
        <v>56.52</v>
      </c>
      <c r="BM98" s="12">
        <f t="shared" si="34"/>
        <v>1.3443931450035214</v>
      </c>
      <c r="BN98" s="12">
        <f t="shared" si="34"/>
        <v>0.22114406448078877</v>
      </c>
      <c r="BO98" s="9">
        <f t="shared" si="35"/>
        <v>116.52000000000001</v>
      </c>
      <c r="BP98" s="39" t="str">
        <f t="shared" si="36"/>
        <v/>
      </c>
      <c r="BQ98" s="147" t="s">
        <v>148</v>
      </c>
      <c r="BR98" s="9">
        <f t="shared" si="37"/>
        <v>96.484999999999999</v>
      </c>
      <c r="BS98" s="9">
        <f t="shared" si="38"/>
        <v>112.00999999999999</v>
      </c>
      <c r="BT98" s="9">
        <f t="shared" si="39"/>
        <v>208.495</v>
      </c>
      <c r="BU98" s="9" t="str">
        <f>IFERROR(_xlfn.XLOOKUP(D98,Sheet1!B:B,Sheet1!L:L),"")</f>
        <v/>
      </c>
      <c r="BV98" s="9" t="e">
        <f>_xlfn.XLOOKUP(BU98,Sheet1!S:S,Sheet1!T:T)</f>
        <v>#N/A</v>
      </c>
      <c r="BW98" s="9" t="e">
        <f>_xlfn.XLOOKUP(D98,Sheet1!B:B,Sheet1!M:M)</f>
        <v>#N/A</v>
      </c>
      <c r="BZ98" s="108">
        <f t="shared" si="40"/>
        <v>123.04000000000002</v>
      </c>
      <c r="CB98" s="12">
        <f>AW98/AY98</f>
        <v>0.51858517880898347</v>
      </c>
      <c r="CC98" s="12">
        <f>AX98/AY98</f>
        <v>0.48141482119101647</v>
      </c>
      <c r="CG98" s="1" t="str">
        <f>IF(BO98&lt;80,"Below 80",
IF(BO98&lt;=120,"80-120",
IF(BO98&lt;=200,"&gt; 120-200",
IF(BO98&lt;=300,"&gt;200-300",
IF(BO98&lt;=500,"&gt;300-500",
"&gt;500")))))</f>
        <v>80-120</v>
      </c>
      <c r="CH98" s="1" t="str">
        <f>IFERROR(_xlfn.XLOOKUP(CG98,Scenario!M:M,Scenario!N:N),"")</f>
        <v>A</v>
      </c>
      <c r="CI98" s="1" t="b">
        <f t="shared" si="41"/>
        <v>0</v>
      </c>
      <c r="CJ98" s="75">
        <v>68.040000000000006</v>
      </c>
      <c r="CK98" s="1" t="s">
        <v>118</v>
      </c>
    </row>
    <row r="99" spans="1:89" hidden="1">
      <c r="A99" s="2">
        <v>98</v>
      </c>
      <c r="B99" s="2">
        <v>2023</v>
      </c>
      <c r="C99" s="1" t="str">
        <v>PBTMTR219</v>
      </c>
      <c r="D99" s="37" t="str">
        <v>0015g00001W4WNAAA3</v>
      </c>
      <c r="E99" s="37" t="str">
        <v>VIDHYA IRON STORE</v>
      </c>
      <c r="F99" s="37" t="str">
        <v>UTTAR PRADESH</v>
      </c>
      <c r="G99" s="37" t="str">
        <v>LUCKNOW</v>
      </c>
      <c r="H99" s="37" t="str">
        <v>Sarojini Nagar</v>
      </c>
      <c r="I99" s="37" t="str">
        <v>SHREE LAKSHMAN ROLLING MILL (INDIA) LLP</v>
      </c>
      <c r="J99" s="37" t="str">
        <v>Deepanshu</v>
      </c>
      <c r="K99" s="37" t="str">
        <v>Deepanshu</v>
      </c>
      <c r="L99" s="37" t="str">
        <v>C12815</v>
      </c>
      <c r="M99" s="37" t="str">
        <v>North</v>
      </c>
      <c r="N99" s="2">
        <v>226008</v>
      </c>
      <c r="O99" s="2" t="str">
        <v>09CIJPS1161D2Z8</v>
      </c>
      <c r="P99" s="2">
        <v>7355359972</v>
      </c>
      <c r="Q99" s="2" t="str">
        <v>Dec'23</v>
      </c>
      <c r="R99" s="2">
        <v>2024</v>
      </c>
      <c r="S99" s="1">
        <v>44</v>
      </c>
      <c r="T99" s="2">
        <v>50</v>
      </c>
      <c r="U99" s="12">
        <v>0</v>
      </c>
      <c r="V99" s="1" t="str">
        <v>Minor</v>
      </c>
      <c r="W99" s="13">
        <v>0</v>
      </c>
      <c r="X99" s="13">
        <v>0</v>
      </c>
      <c r="Y99" s="13">
        <v>30</v>
      </c>
      <c r="Z99" s="13">
        <v>0</v>
      </c>
      <c r="AA99" s="13">
        <v>0</v>
      </c>
      <c r="AB99" s="13">
        <v>0</v>
      </c>
      <c r="AC99" s="13">
        <v>0</v>
      </c>
      <c r="AD99" s="13">
        <v>0</v>
      </c>
      <c r="AE99" s="13">
        <v>0</v>
      </c>
      <c r="AF99" s="13">
        <v>0</v>
      </c>
      <c r="AG99" s="13">
        <v>0</v>
      </c>
      <c r="AH99" s="13">
        <v>0</v>
      </c>
      <c r="AI99" s="13">
        <v>0</v>
      </c>
      <c r="AJ99" s="13">
        <v>0</v>
      </c>
      <c r="AK99" s="13">
        <v>0</v>
      </c>
      <c r="AL99" s="13">
        <v>0</v>
      </c>
      <c r="AM99" s="13">
        <v>0</v>
      </c>
      <c r="AN99" s="13">
        <v>0</v>
      </c>
      <c r="AO99" s="13">
        <v>0</v>
      </c>
      <c r="AP99" s="13">
        <v>0</v>
      </c>
      <c r="AQ99" s="13">
        <v>0</v>
      </c>
      <c r="AR99" s="13">
        <v>0</v>
      </c>
      <c r="AS99" s="13">
        <v>0</v>
      </c>
      <c r="AT99" s="13">
        <v>0</v>
      </c>
      <c r="AU99" s="13">
        <v>0</v>
      </c>
      <c r="AV99" s="13">
        <v>0</v>
      </c>
      <c r="AW99" s="16">
        <f t="shared" si="26"/>
        <v>0</v>
      </c>
      <c r="AX99" s="16">
        <v>0</v>
      </c>
      <c r="AY99" s="10">
        <f t="shared" si="27"/>
        <v>0</v>
      </c>
      <c r="AZ99" s="10">
        <f>SUM(Z99:AK99)</f>
        <v>0</v>
      </c>
      <c r="BA99" s="10"/>
      <c r="BB99" s="10">
        <f t="shared" si="28"/>
        <v>0</v>
      </c>
      <c r="BC99" s="10">
        <f t="shared" si="29"/>
        <v>0</v>
      </c>
      <c r="BD99" s="10">
        <f t="shared" si="30"/>
        <v>0</v>
      </c>
      <c r="BE99" s="10">
        <f t="shared" si="43"/>
        <v>0</v>
      </c>
      <c r="BF99" s="2" t="s">
        <v>119</v>
      </c>
      <c r="BG99" s="10">
        <f t="shared" si="31"/>
        <v>0</v>
      </c>
      <c r="BH99" s="36" t="s">
        <v>118</v>
      </c>
      <c r="BI99" s="39" t="str">
        <f t="shared" si="32"/>
        <v/>
      </c>
      <c r="BJ99" s="39" t="str">
        <f t="shared" si="33"/>
        <v/>
      </c>
      <c r="BK99" s="16">
        <f>SUM(AR99:AX99)</f>
        <v>0</v>
      </c>
      <c r="BL99" s="10">
        <f>SUM(AL99:AQ99)</f>
        <v>0</v>
      </c>
      <c r="BM99" s="12" t="str">
        <f t="shared" si="34"/>
        <v/>
      </c>
      <c r="BN99" s="12" t="str">
        <f t="shared" si="34"/>
        <v/>
      </c>
      <c r="BO99" s="9">
        <f t="shared" si="35"/>
        <v>0</v>
      </c>
      <c r="BP99" s="39" t="str">
        <f t="shared" si="36"/>
        <v/>
      </c>
      <c r="BQ99" s="147"/>
      <c r="BR99" s="9">
        <f t="shared" si="37"/>
        <v>0</v>
      </c>
      <c r="BS99" s="9">
        <f t="shared" si="38"/>
        <v>0</v>
      </c>
      <c r="BT99" s="9">
        <f t="shared" si="39"/>
        <v>0</v>
      </c>
      <c r="BU99" s="9" t="str">
        <f>IFERROR(_xlfn.XLOOKUP(D99,Sheet1!B:B,Sheet1!L:L),"")</f>
        <v/>
      </c>
      <c r="BV99" s="9" t="e">
        <f>_xlfn.XLOOKUP(BU99,Sheet1!S:S,Sheet1!T:T)</f>
        <v>#N/A</v>
      </c>
      <c r="BW99" s="9" t="e">
        <f>_xlfn.XLOOKUP(D99,Sheet1!B:B,Sheet1!M:M)</f>
        <v>#N/A</v>
      </c>
      <c r="BZ99" s="108">
        <f t="shared" si="40"/>
        <v>0</v>
      </c>
      <c r="CB99" s="12"/>
      <c r="CC99" s="12"/>
      <c r="CG99" s="1" t="str">
        <f>IF(BO99&lt;80,"Below 80",
IF(BO99&lt;=120,"80-120",
IF(BO99&lt;=200,"&gt; 120-200",
IF(BO99&lt;=300,"&gt;200-300",
IF(BO99&lt;=500,"&gt;300-500",
"&gt;500")))))</f>
        <v>Below 80</v>
      </c>
      <c r="CH99" s="1" t="str">
        <f>IFERROR(_xlfn.XLOOKUP(CG99,Scenario!M:M,Scenario!N:N),"")</f>
        <v/>
      </c>
      <c r="CI99" s="1" t="str">
        <f t="shared" si="41"/>
        <v>No</v>
      </c>
      <c r="CJ99" s="75">
        <v>0</v>
      </c>
    </row>
    <row r="100" spans="1:89" hidden="1">
      <c r="A100" s="2">
        <v>99</v>
      </c>
      <c r="B100" s="2">
        <v>2023</v>
      </c>
      <c r="C100" s="1" t="str">
        <v>PBTMTR227</v>
      </c>
      <c r="D100" s="37">
        <v>0</v>
      </c>
      <c r="E100" s="37" t="str">
        <v>RABIL JAISWAL</v>
      </c>
      <c r="F100" s="37" t="str">
        <v>CHHATTISGARH</v>
      </c>
      <c r="G100" s="37" t="str">
        <v>BILASPUR</v>
      </c>
      <c r="H100" s="37" t="str">
        <v>Hisar</v>
      </c>
      <c r="I100" s="37" t="str">
        <v>Shree Resources</v>
      </c>
      <c r="J100" s="37" t="e">
        <v>#VALUE!</v>
      </c>
      <c r="K100" s="37" t="str">
        <v>Sudhir Tiwari</v>
      </c>
      <c r="L100" s="37" t="str">
        <v/>
      </c>
      <c r="M100" s="37" t="str">
        <v>Central</v>
      </c>
      <c r="N100" s="2" t="e">
        <v>#VALUE!</v>
      </c>
      <c r="O100" s="2" t="e">
        <v>#VALUE!</v>
      </c>
      <c r="P100" s="2" t="e">
        <v>#VALUE!</v>
      </c>
      <c r="Q100" s="2" t="str">
        <v>Dec'23</v>
      </c>
      <c r="R100" s="2">
        <v>2024</v>
      </c>
      <c r="S100" s="1">
        <v>17</v>
      </c>
      <c r="T100" s="2" t="str">
        <v/>
      </c>
      <c r="U100" s="12">
        <v>0</v>
      </c>
      <c r="V100" s="1" t="str">
        <v>Potential Not updated</v>
      </c>
      <c r="W100" s="13">
        <v>0</v>
      </c>
      <c r="X100" s="13">
        <v>0</v>
      </c>
      <c r="Y100" s="13">
        <v>0</v>
      </c>
      <c r="Z100" s="13">
        <v>0</v>
      </c>
      <c r="AA100" s="13">
        <v>0</v>
      </c>
      <c r="AB100" s="13">
        <v>0</v>
      </c>
      <c r="AC100" s="13">
        <v>0</v>
      </c>
      <c r="AD100" s="13">
        <v>0</v>
      </c>
      <c r="AE100" s="13">
        <v>0</v>
      </c>
      <c r="AF100" s="13">
        <v>0</v>
      </c>
      <c r="AG100" s="13">
        <v>0</v>
      </c>
      <c r="AH100" s="13">
        <v>0</v>
      </c>
      <c r="AI100" s="13">
        <v>0</v>
      </c>
      <c r="AJ100" s="13">
        <v>0</v>
      </c>
      <c r="AK100" s="13">
        <v>0</v>
      </c>
      <c r="AL100" s="13">
        <v>0</v>
      </c>
      <c r="AM100" s="13">
        <v>0</v>
      </c>
      <c r="AN100" s="13">
        <v>0</v>
      </c>
      <c r="AO100" s="13">
        <v>0</v>
      </c>
      <c r="AP100" s="13">
        <v>0</v>
      </c>
      <c r="AQ100" s="13">
        <v>0</v>
      </c>
      <c r="AR100" s="13">
        <v>0</v>
      </c>
      <c r="AS100" s="13">
        <v>0</v>
      </c>
      <c r="AT100" s="13">
        <v>0</v>
      </c>
      <c r="AU100" s="13">
        <v>0</v>
      </c>
      <c r="AV100" s="13">
        <v>0</v>
      </c>
      <c r="AW100" s="16">
        <f t="shared" si="26"/>
        <v>0</v>
      </c>
      <c r="AX100" s="16">
        <v>0</v>
      </c>
      <c r="AY100" s="10">
        <f t="shared" si="27"/>
        <v>0</v>
      </c>
      <c r="AZ100" s="10">
        <f>SUM(Z100:AK100)</f>
        <v>0</v>
      </c>
      <c r="BA100" s="10"/>
      <c r="BB100" s="10">
        <f t="shared" si="28"/>
        <v>0</v>
      </c>
      <c r="BC100" s="10">
        <f t="shared" si="29"/>
        <v>0</v>
      </c>
      <c r="BD100" s="10">
        <f t="shared" si="30"/>
        <v>0</v>
      </c>
      <c r="BE100" s="10">
        <f t="shared" si="43"/>
        <v>0</v>
      </c>
      <c r="BF100" s="2" t="s">
        <v>119</v>
      </c>
      <c r="BG100" s="10">
        <f t="shared" si="31"/>
        <v>0</v>
      </c>
      <c r="BH100" s="36" t="s">
        <v>118</v>
      </c>
      <c r="BI100" s="39" t="str">
        <f t="shared" si="32"/>
        <v/>
      </c>
      <c r="BJ100" s="39" t="str">
        <f t="shared" si="33"/>
        <v/>
      </c>
      <c r="BK100" s="16">
        <f>SUM(AR100:AX100)</f>
        <v>0</v>
      </c>
      <c r="BL100" s="10">
        <f>SUM(AL100:AQ100)</f>
        <v>0</v>
      </c>
      <c r="BM100" s="12" t="str">
        <f t="shared" si="34"/>
        <v/>
      </c>
      <c r="BN100" s="12" t="str">
        <f t="shared" si="34"/>
        <v/>
      </c>
      <c r="BO100" s="9">
        <f t="shared" si="35"/>
        <v>0</v>
      </c>
      <c r="BP100" s="39" t="str">
        <f t="shared" si="36"/>
        <v/>
      </c>
      <c r="BQ100" s="147"/>
      <c r="BR100" s="9">
        <f t="shared" si="37"/>
        <v>0</v>
      </c>
      <c r="BS100" s="9">
        <f t="shared" si="38"/>
        <v>0</v>
      </c>
      <c r="BT100" s="9">
        <f t="shared" si="39"/>
        <v>0</v>
      </c>
      <c r="BU100" s="9">
        <f>IFERROR(_xlfn.XLOOKUP(D100,Sheet1!B:B,Sheet1!L:L),"")</f>
        <v>0</v>
      </c>
      <c r="BV100" s="9" t="e">
        <f>_xlfn.XLOOKUP(BU100,Sheet1!S:S,Sheet1!T:T)</f>
        <v>#N/A</v>
      </c>
      <c r="BW100" s="9">
        <f>_xlfn.XLOOKUP(D100,Sheet1!B:B,Sheet1!M:M)</f>
        <v>0</v>
      </c>
      <c r="BZ100" s="108">
        <f t="shared" si="40"/>
        <v>0</v>
      </c>
      <c r="CB100" s="12"/>
      <c r="CC100" s="12"/>
      <c r="CG100" s="1" t="str">
        <f>IF(BO100&lt;80,"Below 80",
IF(BO100&lt;=120,"80-120",
IF(BO100&lt;=200,"&gt; 120-200",
IF(BO100&lt;=300,"&gt;200-300",
IF(BO100&lt;=500,"&gt;300-500",
"&gt;500")))))</f>
        <v>Below 80</v>
      </c>
      <c r="CH100" s="1" t="str">
        <f>IFERROR(_xlfn.XLOOKUP(CG100,Scenario!M:M,Scenario!N:N),"")</f>
        <v/>
      </c>
      <c r="CI100" s="1" t="str">
        <f t="shared" si="41"/>
        <v>No</v>
      </c>
      <c r="CJ100" s="75">
        <v>0</v>
      </c>
    </row>
    <row r="101" spans="1:89" hidden="1">
      <c r="A101" s="2">
        <v>100</v>
      </c>
      <c r="B101" s="2">
        <v>2023</v>
      </c>
      <c r="C101" s="1" t="str">
        <v>PBTMTR228</v>
      </c>
      <c r="D101" s="37">
        <v>0</v>
      </c>
      <c r="E101" s="37" t="str">
        <v>ROHIT SALES</v>
      </c>
      <c r="F101" s="37" t="str">
        <v>CHHATTISGARH</v>
      </c>
      <c r="G101" s="37" t="str">
        <v>RAIPUR</v>
      </c>
      <c r="H101" s="37" t="str">
        <v>Hisar</v>
      </c>
      <c r="I101" s="37" t="str">
        <v>Shree Resources</v>
      </c>
      <c r="J101" s="37" t="e">
        <v>#VALUE!</v>
      </c>
      <c r="K101" s="37" t="str">
        <v>Sudhir Tiwari</v>
      </c>
      <c r="L101" s="37" t="str">
        <v/>
      </c>
      <c r="M101" s="37" t="str">
        <v>Central</v>
      </c>
      <c r="N101" s="2" t="e">
        <v>#VALUE!</v>
      </c>
      <c r="O101" s="2" t="e">
        <v>#VALUE!</v>
      </c>
      <c r="P101" s="2" t="e">
        <v>#VALUE!</v>
      </c>
      <c r="Q101" s="2" t="str">
        <v>Dec'23</v>
      </c>
      <c r="R101" s="2">
        <v>2024</v>
      </c>
      <c r="S101" s="1">
        <v>10</v>
      </c>
      <c r="T101" s="2" t="str">
        <v/>
      </c>
      <c r="U101" s="12">
        <v>0</v>
      </c>
      <c r="V101" s="1" t="str">
        <v>Potential Not updated</v>
      </c>
      <c r="W101" s="13">
        <v>0</v>
      </c>
      <c r="X101" s="13">
        <v>0</v>
      </c>
      <c r="Y101" s="13">
        <v>0</v>
      </c>
      <c r="Z101" s="13">
        <v>0</v>
      </c>
      <c r="AA101" s="13">
        <v>0</v>
      </c>
      <c r="AB101" s="13">
        <v>0</v>
      </c>
      <c r="AC101" s="13">
        <v>0</v>
      </c>
      <c r="AD101" s="13">
        <v>0</v>
      </c>
      <c r="AE101" s="13">
        <v>0</v>
      </c>
      <c r="AF101" s="13">
        <v>0</v>
      </c>
      <c r="AG101" s="13">
        <v>0</v>
      </c>
      <c r="AH101" s="13">
        <v>0</v>
      </c>
      <c r="AI101" s="13">
        <v>0</v>
      </c>
      <c r="AJ101" s="13">
        <v>0</v>
      </c>
      <c r="AK101" s="13">
        <v>0</v>
      </c>
      <c r="AL101" s="13">
        <v>0</v>
      </c>
      <c r="AM101" s="13">
        <v>0</v>
      </c>
      <c r="AN101" s="13">
        <v>0</v>
      </c>
      <c r="AO101" s="13">
        <v>0</v>
      </c>
      <c r="AP101" s="13">
        <v>0</v>
      </c>
      <c r="AQ101" s="13">
        <v>0</v>
      </c>
      <c r="AR101" s="13">
        <v>0</v>
      </c>
      <c r="AS101" s="13">
        <v>0</v>
      </c>
      <c r="AT101" s="13">
        <v>0</v>
      </c>
      <c r="AU101" s="13">
        <v>0</v>
      </c>
      <c r="AV101" s="13">
        <v>0</v>
      </c>
      <c r="AW101" s="16">
        <f t="shared" si="26"/>
        <v>0</v>
      </c>
      <c r="AX101" s="16">
        <v>0</v>
      </c>
      <c r="AY101" s="10">
        <f t="shared" si="27"/>
        <v>0</v>
      </c>
      <c r="AZ101" s="10">
        <f>SUM(Z101:AK101)</f>
        <v>0</v>
      </c>
      <c r="BA101" s="10"/>
      <c r="BB101" s="10">
        <f t="shared" si="28"/>
        <v>0</v>
      </c>
      <c r="BC101" s="10">
        <f t="shared" si="29"/>
        <v>0</v>
      </c>
      <c r="BD101" s="10">
        <f t="shared" si="30"/>
        <v>0</v>
      </c>
      <c r="BE101" s="10">
        <f t="shared" si="43"/>
        <v>0</v>
      </c>
      <c r="BF101" s="2" t="s">
        <v>119</v>
      </c>
      <c r="BG101" s="10">
        <f t="shared" si="31"/>
        <v>0</v>
      </c>
      <c r="BH101" s="36" t="s">
        <v>118</v>
      </c>
      <c r="BI101" s="39" t="str">
        <f t="shared" si="32"/>
        <v/>
      </c>
      <c r="BJ101" s="39" t="str">
        <f t="shared" si="33"/>
        <v/>
      </c>
      <c r="BK101" s="16">
        <f>SUM(AR101:AX101)</f>
        <v>0</v>
      </c>
      <c r="BL101" s="10">
        <f>SUM(AL101:AQ101)</f>
        <v>0</v>
      </c>
      <c r="BM101" s="12" t="str">
        <f t="shared" si="34"/>
        <v/>
      </c>
      <c r="BN101" s="12" t="str">
        <f t="shared" si="34"/>
        <v/>
      </c>
      <c r="BO101" s="9">
        <f t="shared" si="35"/>
        <v>0</v>
      </c>
      <c r="BP101" s="39" t="str">
        <f t="shared" si="36"/>
        <v/>
      </c>
      <c r="BQ101" s="147"/>
      <c r="BR101" s="9">
        <f t="shared" si="37"/>
        <v>0</v>
      </c>
      <c r="BS101" s="9">
        <f t="shared" si="38"/>
        <v>0</v>
      </c>
      <c r="BT101" s="9">
        <f t="shared" si="39"/>
        <v>0</v>
      </c>
      <c r="BU101" s="9">
        <f>IFERROR(_xlfn.XLOOKUP(D101,Sheet1!B:B,Sheet1!L:L),"")</f>
        <v>0</v>
      </c>
      <c r="BV101" s="9" t="e">
        <f>_xlfn.XLOOKUP(BU101,Sheet1!S:S,Sheet1!T:T)</f>
        <v>#N/A</v>
      </c>
      <c r="BW101" s="9">
        <f>_xlfn.XLOOKUP(D101,Sheet1!B:B,Sheet1!M:M)</f>
        <v>0</v>
      </c>
      <c r="BZ101" s="108">
        <f t="shared" si="40"/>
        <v>0</v>
      </c>
      <c r="CB101" s="12"/>
      <c r="CC101" s="12"/>
      <c r="CG101" s="1" t="str">
        <f>IF(BO101&lt;80,"Below 80",
IF(BO101&lt;=120,"80-120",
IF(BO101&lt;=200,"&gt; 120-200",
IF(BO101&lt;=300,"&gt;200-300",
IF(BO101&lt;=500,"&gt;300-500",
"&gt;500")))))</f>
        <v>Below 80</v>
      </c>
      <c r="CH101" s="1" t="str">
        <f>IFERROR(_xlfn.XLOOKUP(CG101,Scenario!M:M,Scenario!N:N),"")</f>
        <v/>
      </c>
      <c r="CI101" s="1" t="str">
        <f t="shared" si="41"/>
        <v>No</v>
      </c>
      <c r="CJ101" s="75">
        <v>0</v>
      </c>
    </row>
    <row r="102" spans="1:89" hidden="1">
      <c r="A102" s="2">
        <v>101</v>
      </c>
      <c r="B102" s="2">
        <v>2024</v>
      </c>
      <c r="C102" s="1" t="str">
        <v>PBTMTR58</v>
      </c>
      <c r="D102" s="37" t="str">
        <v>0015g00001X5nrSAAR</v>
      </c>
      <c r="E102" s="37" t="str">
        <v>GOEL TRADING CO</v>
      </c>
      <c r="F102" s="37" t="str">
        <v>HARYANA</v>
      </c>
      <c r="G102" s="37" t="str">
        <v>ROHTAK</v>
      </c>
      <c r="H102" s="37" t="str">
        <v>Rohtak</v>
      </c>
      <c r="I102" s="37" t="str">
        <v>JAI DURGA STEELS</v>
      </c>
      <c r="J102" s="37" t="str">
        <v>Sunny Bhutani</v>
      </c>
      <c r="K102" s="37" t="str">
        <v>Sunny Bhutani</v>
      </c>
      <c r="L102" s="37" t="str">
        <v>C12830</v>
      </c>
      <c r="M102" s="37" t="str">
        <v>North</v>
      </c>
      <c r="N102" s="2">
        <v>124001</v>
      </c>
      <c r="O102" s="2" t="str">
        <v>06CZMPA3079G2ZC</v>
      </c>
      <c r="P102" s="2">
        <v>8569819835</v>
      </c>
      <c r="Q102" s="2" t="str">
        <v>Jan'24</v>
      </c>
      <c r="R102" s="2">
        <v>2024</v>
      </c>
      <c r="S102" s="1">
        <v>107</v>
      </c>
      <c r="T102" s="2">
        <v>350</v>
      </c>
      <c r="U102" s="12">
        <v>0.40776190476190477</v>
      </c>
      <c r="V102" s="1" t="str">
        <v>Super Star</v>
      </c>
      <c r="W102" s="13">
        <v>85</v>
      </c>
      <c r="X102" s="13">
        <v>10</v>
      </c>
      <c r="Y102" s="13">
        <v>12</v>
      </c>
      <c r="Z102" s="13">
        <v>54</v>
      </c>
      <c r="AA102" s="13">
        <v>24</v>
      </c>
      <c r="AB102" s="13">
        <v>48</v>
      </c>
      <c r="AC102" s="13">
        <v>50</v>
      </c>
      <c r="AD102" s="13">
        <v>50</v>
      </c>
      <c r="AE102" s="13">
        <v>66</v>
      </c>
      <c r="AF102" s="13">
        <v>50</v>
      </c>
      <c r="AG102" s="13">
        <v>51</v>
      </c>
      <c r="AH102" s="13">
        <v>52</v>
      </c>
      <c r="AI102" s="13">
        <v>51</v>
      </c>
      <c r="AJ102" s="13">
        <v>229</v>
      </c>
      <c r="AK102" s="13">
        <v>280</v>
      </c>
      <c r="AL102" s="13">
        <v>132</v>
      </c>
      <c r="AM102" s="13">
        <v>52</v>
      </c>
      <c r="AN102" s="13">
        <v>77</v>
      </c>
      <c r="AO102" s="13">
        <v>86.75</v>
      </c>
      <c r="AP102" s="13">
        <v>55.09</v>
      </c>
      <c r="AQ102" s="13">
        <v>62.14</v>
      </c>
      <c r="AR102" s="13">
        <v>40.03</v>
      </c>
      <c r="AS102" s="13">
        <v>38.99</v>
      </c>
      <c r="AT102" s="13">
        <v>372.12</v>
      </c>
      <c r="AU102" s="13">
        <v>44</v>
      </c>
      <c r="AV102" s="13">
        <v>12.03</v>
      </c>
      <c r="AW102" s="16">
        <f t="shared" si="26"/>
        <v>960.12</v>
      </c>
      <c r="AX102" s="16">
        <v>745.99</v>
      </c>
      <c r="AY102" s="107">
        <v>1251</v>
      </c>
      <c r="AZ102" s="10">
        <f>SUM(Z102:AK102)</f>
        <v>1005</v>
      </c>
      <c r="BA102" s="10">
        <v>1250</v>
      </c>
      <c r="BB102" s="10">
        <f t="shared" si="28"/>
        <v>289.88</v>
      </c>
      <c r="BC102" s="10">
        <f t="shared" si="29"/>
        <v>72.47</v>
      </c>
      <c r="BD102" s="10">
        <f t="shared" si="30"/>
        <v>246</v>
      </c>
      <c r="BE102" s="10">
        <f t="shared" si="43"/>
        <v>44.879999999999995</v>
      </c>
      <c r="BF102" s="2" t="s">
        <v>119</v>
      </c>
      <c r="BG102" s="10">
        <f t="shared" si="31"/>
        <v>68</v>
      </c>
      <c r="BH102" s="36" t="s">
        <v>118</v>
      </c>
      <c r="BI102" s="39" t="str">
        <f t="shared" si="32"/>
        <v>D</v>
      </c>
      <c r="BJ102" s="39" t="str">
        <f t="shared" si="33"/>
        <v>E</v>
      </c>
      <c r="BK102" s="16">
        <f>SUM(AR102:AX102)</f>
        <v>2213.2799999999997</v>
      </c>
      <c r="BL102" s="10">
        <f>SUM(AL102:AQ102)</f>
        <v>464.98</v>
      </c>
      <c r="BM102" s="12">
        <f t="shared" si="34"/>
        <v>1.7692086330935251</v>
      </c>
      <c r="BN102" s="12">
        <f t="shared" si="34"/>
        <v>0.37168665067945644</v>
      </c>
      <c r="BO102" s="9">
        <f t="shared" si="35"/>
        <v>544</v>
      </c>
      <c r="BP102" s="39" t="str">
        <f t="shared" si="36"/>
        <v>C</v>
      </c>
      <c r="BQ102" s="147"/>
      <c r="BR102" s="9">
        <f t="shared" si="37"/>
        <v>292</v>
      </c>
      <c r="BS102" s="9">
        <f t="shared" si="38"/>
        <v>713</v>
      </c>
      <c r="BT102" s="9">
        <f t="shared" si="39"/>
        <v>1005</v>
      </c>
      <c r="BU102" s="9" t="str">
        <f>IFERROR(_xlfn.XLOOKUP(D102,Sheet1!B:B,Sheet1!L:L),"")</f>
        <v>Luxury International Trip (2 pax Dubai) 3N-4D</v>
      </c>
      <c r="BV102" s="9" t="str">
        <f>_xlfn.XLOOKUP(BU102,Sheet1!S:S,Sheet1!T:T)</f>
        <v>E</v>
      </c>
      <c r="BW102" s="9">
        <f>_xlfn.XLOOKUP(D102,Sheet1!B:B,Sheet1!M:M)</f>
        <v>1250</v>
      </c>
      <c r="BX102" s="1" t="s">
        <v>129</v>
      </c>
      <c r="BY102" s="1">
        <v>1251</v>
      </c>
      <c r="BZ102" s="108">
        <f t="shared" si="40"/>
        <v>290.88</v>
      </c>
      <c r="CB102" s="12">
        <f>AW102/AY102</f>
        <v>0.76748201438848918</v>
      </c>
      <c r="CC102" s="12">
        <f>AX102/AY102</f>
        <v>0.59631494804156671</v>
      </c>
      <c r="CD102" s="75">
        <f t="shared" ref="CD102:CD103" si="44">AW102*1</f>
        <v>960.12</v>
      </c>
      <c r="CF102" s="75">
        <f t="shared" ref="CF102:CF103" si="45">CD102+AW102</f>
        <v>1920.24</v>
      </c>
      <c r="CG102" s="1" t="str">
        <f>IF(BO102&lt;80,"Below 80",
IF(BO102&lt;=120,"80-120",
IF(BO102&lt;=200,"&gt; 120-200",
IF(BO102&lt;=300,"&gt;200-300",
IF(BO102&lt;=500,"&gt;300-500",
"&gt;500")))))</f>
        <v>&gt;500</v>
      </c>
      <c r="CH102" s="1" t="str">
        <f>IFERROR(_xlfn.XLOOKUP(CG102,Scenario!M:M,Scenario!N:N),"")</f>
        <v>E</v>
      </c>
      <c r="CI102" s="1" t="b">
        <f t="shared" si="41"/>
        <v>0</v>
      </c>
      <c r="CJ102" s="75">
        <v>707</v>
      </c>
    </row>
    <row r="103" spans="1:89" hidden="1">
      <c r="A103" s="2">
        <v>102</v>
      </c>
      <c r="B103" s="2">
        <v>2024</v>
      </c>
      <c r="C103" s="1" t="str">
        <v>PBTMTR59</v>
      </c>
      <c r="D103" s="37" t="str">
        <v>0015g00001VA77GAAT</v>
      </c>
      <c r="E103" s="37" t="str">
        <v>SHREE SHYAM STEEL</v>
      </c>
      <c r="F103" s="37" t="str">
        <v>HARYANA</v>
      </c>
      <c r="G103" s="37" t="str">
        <v>SONIPAT</v>
      </c>
      <c r="H103" s="37" t="str">
        <v>Kharkhoda</v>
      </c>
      <c r="I103" s="37" t="str">
        <v>JAI DURGA STEELS</v>
      </c>
      <c r="J103" s="37" t="str">
        <v>Sunny Bhutani</v>
      </c>
      <c r="K103" s="37" t="str">
        <v>Sunny Bhutani</v>
      </c>
      <c r="L103" s="37" t="str">
        <v>C12830</v>
      </c>
      <c r="M103" s="37" t="str">
        <v>North</v>
      </c>
      <c r="N103" s="2">
        <v>131402</v>
      </c>
      <c r="O103" s="2" t="str">
        <v>06DXWPK7699D1ZK</v>
      </c>
      <c r="P103" s="2">
        <v>8199017850</v>
      </c>
      <c r="Q103" s="2" t="str">
        <v>Jan'24</v>
      </c>
      <c r="R103" s="2">
        <v>2024</v>
      </c>
      <c r="S103" s="1">
        <v>101</v>
      </c>
      <c r="T103" s="2">
        <v>200</v>
      </c>
      <c r="U103" s="12">
        <v>0.51370000000000005</v>
      </c>
      <c r="V103" s="1" t="str">
        <v>Star</v>
      </c>
      <c r="W103" s="13">
        <v>17</v>
      </c>
      <c r="X103" s="13">
        <v>40</v>
      </c>
      <c r="Y103" s="13">
        <v>44</v>
      </c>
      <c r="Z103" s="13">
        <v>30</v>
      </c>
      <c r="AA103" s="13">
        <v>29</v>
      </c>
      <c r="AB103" s="13">
        <v>24</v>
      </c>
      <c r="AC103" s="13">
        <v>0</v>
      </c>
      <c r="AD103" s="13">
        <v>15</v>
      </c>
      <c r="AE103" s="13">
        <v>50</v>
      </c>
      <c r="AF103" s="13">
        <v>0</v>
      </c>
      <c r="AG103" s="13">
        <v>12</v>
      </c>
      <c r="AH103" s="13">
        <v>0</v>
      </c>
      <c r="AI103" s="13">
        <v>0</v>
      </c>
      <c r="AJ103" s="13">
        <v>0</v>
      </c>
      <c r="AK103" s="13">
        <v>50</v>
      </c>
      <c r="AL103" s="13">
        <v>52</v>
      </c>
      <c r="AM103" s="13">
        <v>51</v>
      </c>
      <c r="AN103" s="13">
        <v>81</v>
      </c>
      <c r="AO103" s="13">
        <v>52.03</v>
      </c>
      <c r="AP103" s="13">
        <v>80.36</v>
      </c>
      <c r="AQ103" s="13">
        <v>53.06</v>
      </c>
      <c r="AR103" s="13">
        <v>32.56</v>
      </c>
      <c r="AS103" s="13">
        <v>23.99</v>
      </c>
      <c r="AT103" s="13">
        <v>51.18</v>
      </c>
      <c r="AU103" s="13">
        <v>233</v>
      </c>
      <c r="AV103" s="13">
        <v>24.04</v>
      </c>
      <c r="AW103" s="16">
        <f t="shared" si="26"/>
        <v>710.18000000000006</v>
      </c>
      <c r="AX103" s="16">
        <f>AW103</f>
        <v>710.18000000000006</v>
      </c>
      <c r="AY103" s="10">
        <f>AW103+AX103</f>
        <v>1420.3600000000001</v>
      </c>
      <c r="AZ103" s="10">
        <f>SUM(Z103:AK103)</f>
        <v>210</v>
      </c>
      <c r="BA103" s="10">
        <v>750</v>
      </c>
      <c r="BB103" s="10">
        <f t="shared" si="28"/>
        <v>39.819999999999936</v>
      </c>
      <c r="BC103" s="10">
        <f t="shared" si="29"/>
        <v>9.9549999999999841</v>
      </c>
      <c r="BD103" s="10">
        <f t="shared" si="30"/>
        <v>1210.3600000000001</v>
      </c>
      <c r="BE103" s="10">
        <f t="shared" si="43"/>
        <v>-500.18000000000006</v>
      </c>
      <c r="BF103" s="2" t="s">
        <v>119</v>
      </c>
      <c r="BG103" s="10">
        <f t="shared" si="31"/>
        <v>53.25</v>
      </c>
      <c r="BH103" s="36" t="s">
        <v>118</v>
      </c>
      <c r="BI103" s="39" t="str">
        <f t="shared" si="32"/>
        <v>C</v>
      </c>
      <c r="BJ103" s="39" t="str">
        <f t="shared" si="33"/>
        <v>E</v>
      </c>
      <c r="BK103" s="16">
        <f>SUM(AR103:AX103)</f>
        <v>1785.13</v>
      </c>
      <c r="BL103" s="10">
        <f>SUM(AL103:AQ103)</f>
        <v>369.45</v>
      </c>
      <c r="BM103" s="12">
        <f t="shared" si="34"/>
        <v>1.256815173617956</v>
      </c>
      <c r="BN103" s="12">
        <f t="shared" si="34"/>
        <v>0.26011011292911651</v>
      </c>
      <c r="BO103" s="9">
        <f t="shared" si="35"/>
        <v>426</v>
      </c>
      <c r="BP103" s="39" t="str">
        <f t="shared" si="36"/>
        <v>B</v>
      </c>
      <c r="BQ103" s="147"/>
      <c r="BR103" s="9">
        <f t="shared" si="37"/>
        <v>148</v>
      </c>
      <c r="BS103" s="9">
        <f t="shared" si="38"/>
        <v>62</v>
      </c>
      <c r="BT103" s="9">
        <f t="shared" si="39"/>
        <v>210</v>
      </c>
      <c r="BU103" s="9" t="str">
        <f>IFERROR(_xlfn.XLOOKUP(D103,Sheet1!B:B,Sheet1!L:L),"")</f>
        <v/>
      </c>
      <c r="BV103" s="9" t="e">
        <f>_xlfn.XLOOKUP(BU103,Sheet1!S:S,Sheet1!T:T)</f>
        <v>#N/A</v>
      </c>
      <c r="BW103" s="9" t="e">
        <f>_xlfn.XLOOKUP(D103,Sheet1!B:B,Sheet1!M:M)</f>
        <v>#N/A</v>
      </c>
      <c r="BX103" s="11" t="s">
        <v>123</v>
      </c>
      <c r="BY103" s="1">
        <v>1251</v>
      </c>
      <c r="BZ103" s="108">
        <f t="shared" si="40"/>
        <v>710.18000000000006</v>
      </c>
      <c r="CB103" s="12">
        <f>AW103/AY103</f>
        <v>0.5</v>
      </c>
      <c r="CC103" s="12">
        <f>AX103/AY103</f>
        <v>0.5</v>
      </c>
      <c r="CD103" s="75">
        <f t="shared" si="44"/>
        <v>710.18000000000006</v>
      </c>
      <c r="CF103" s="75">
        <f t="shared" si="45"/>
        <v>1420.3600000000001</v>
      </c>
      <c r="CG103" s="1" t="str">
        <f>IF(BO103&lt;80,"Below 80",
IF(BO103&lt;=120,"80-120",
IF(BO103&lt;=200,"&gt; 120-200",
IF(BO103&lt;=300,"&gt;200-300",
IF(BO103&lt;=500,"&gt;300-500",
"&gt;500")))))</f>
        <v>&gt;300-500</v>
      </c>
      <c r="CH103" s="1" t="str">
        <f>IFERROR(_xlfn.XLOOKUP(CG103,Scenario!M:M,Scenario!N:N),"")</f>
        <v>D</v>
      </c>
      <c r="CI103" s="1" t="b">
        <f t="shared" si="41"/>
        <v>0</v>
      </c>
      <c r="CJ103" s="75">
        <v>402.01</v>
      </c>
      <c r="CK103" s="1" t="s">
        <v>118</v>
      </c>
    </row>
    <row r="104" spans="1:89" hidden="1">
      <c r="A104" s="2">
        <v>103</v>
      </c>
      <c r="B104" s="2">
        <v>2024</v>
      </c>
      <c r="C104" s="1" t="str">
        <v>PBTMTR60</v>
      </c>
      <c r="D104" s="37" t="str">
        <v>0015g00001V9ThmAAF</v>
      </c>
      <c r="E104" s="37" t="str">
        <v>MOHINDER SINGH &amp; BROS</v>
      </c>
      <c r="F104" s="37" t="str">
        <v>HARYANA</v>
      </c>
      <c r="G104" s="37" t="str">
        <v>ROHTAK</v>
      </c>
      <c r="H104" s="37" t="str">
        <v>Rohtak</v>
      </c>
      <c r="I104" s="37" t="str">
        <v>JAI DURGA STEELS</v>
      </c>
      <c r="J104" s="37" t="str">
        <v>Sunny Bhutani</v>
      </c>
      <c r="K104" s="37" t="str">
        <v>Sunny Bhutani</v>
      </c>
      <c r="L104" s="37" t="str">
        <v>C12830</v>
      </c>
      <c r="M104" s="37" t="str">
        <v>North</v>
      </c>
      <c r="N104" s="2">
        <v>124001</v>
      </c>
      <c r="O104" s="2" t="str">
        <v>06AABFM5545M1Z2</v>
      </c>
      <c r="P104" s="2">
        <v>9813143004</v>
      </c>
      <c r="Q104" s="2" t="str">
        <v>Jan'24</v>
      </c>
      <c r="R104" s="2">
        <v>2024</v>
      </c>
      <c r="S104" s="1">
        <v>101</v>
      </c>
      <c r="T104" s="2">
        <v>350</v>
      </c>
      <c r="U104" s="12">
        <v>0</v>
      </c>
      <c r="V104" s="1" t="str">
        <v>Alien</v>
      </c>
      <c r="W104" s="13">
        <v>25</v>
      </c>
      <c r="X104" s="13">
        <v>50</v>
      </c>
      <c r="Y104" s="13">
        <v>26</v>
      </c>
      <c r="Z104" s="13">
        <v>30</v>
      </c>
      <c r="AA104" s="13">
        <v>50</v>
      </c>
      <c r="AB104" s="13">
        <v>46</v>
      </c>
      <c r="AC104" s="13">
        <v>25</v>
      </c>
      <c r="AD104" s="13">
        <v>75</v>
      </c>
      <c r="AE104" s="13">
        <v>55</v>
      </c>
      <c r="AF104" s="13">
        <v>36</v>
      </c>
      <c r="AG104" s="13">
        <v>68</v>
      </c>
      <c r="AH104" s="13">
        <v>52</v>
      </c>
      <c r="AI104" s="13">
        <v>55</v>
      </c>
      <c r="AJ104" s="13">
        <v>0</v>
      </c>
      <c r="AK104" s="13">
        <v>25</v>
      </c>
      <c r="AL104" s="13">
        <v>0</v>
      </c>
      <c r="AM104" s="13">
        <v>0</v>
      </c>
      <c r="AN104" s="13">
        <v>0</v>
      </c>
      <c r="AO104" s="13">
        <v>0</v>
      </c>
      <c r="AP104" s="13">
        <v>0</v>
      </c>
      <c r="AQ104" s="13">
        <v>0</v>
      </c>
      <c r="AR104" s="13">
        <v>0</v>
      </c>
      <c r="AS104" s="13">
        <v>0</v>
      </c>
      <c r="AT104" s="13">
        <v>0</v>
      </c>
      <c r="AU104" s="13">
        <v>0</v>
      </c>
      <c r="AV104" s="13">
        <v>0</v>
      </c>
      <c r="AW104" s="16">
        <f t="shared" si="26"/>
        <v>0</v>
      </c>
      <c r="AX104" s="16">
        <v>0</v>
      </c>
      <c r="AY104" s="10">
        <f t="shared" si="27"/>
        <v>0</v>
      </c>
      <c r="AZ104" s="10">
        <f>SUM(Z104:AK104)</f>
        <v>517</v>
      </c>
      <c r="BA104" s="10">
        <v>0</v>
      </c>
      <c r="BB104" s="10">
        <f t="shared" si="28"/>
        <v>0</v>
      </c>
      <c r="BC104" s="10">
        <f t="shared" si="29"/>
        <v>0</v>
      </c>
      <c r="BD104" s="10">
        <f t="shared" si="30"/>
        <v>-517</v>
      </c>
      <c r="BE104" s="10">
        <f t="shared" si="43"/>
        <v>517</v>
      </c>
      <c r="BF104" s="2" t="s">
        <v>119</v>
      </c>
      <c r="BG104" s="10">
        <f t="shared" si="31"/>
        <v>0</v>
      </c>
      <c r="BH104" s="36" t="s">
        <v>118</v>
      </c>
      <c r="BI104" s="39" t="str">
        <f t="shared" si="32"/>
        <v/>
      </c>
      <c r="BJ104" s="39" t="str">
        <f t="shared" si="33"/>
        <v/>
      </c>
      <c r="BK104" s="16">
        <f>SUM(AR104:AX104)</f>
        <v>0</v>
      </c>
      <c r="BL104" s="10">
        <f>SUM(AL104:AQ104)</f>
        <v>0</v>
      </c>
      <c r="BM104" s="12" t="str">
        <f t="shared" si="34"/>
        <v/>
      </c>
      <c r="BN104" s="12" t="str">
        <f t="shared" si="34"/>
        <v/>
      </c>
      <c r="BO104" s="9">
        <f t="shared" si="35"/>
        <v>0</v>
      </c>
      <c r="BP104" s="39" t="str">
        <f t="shared" si="36"/>
        <v/>
      </c>
      <c r="BQ104" s="147"/>
      <c r="BR104" s="9">
        <f t="shared" si="37"/>
        <v>281</v>
      </c>
      <c r="BS104" s="9">
        <f t="shared" si="38"/>
        <v>236</v>
      </c>
      <c r="BT104" s="9">
        <f t="shared" si="39"/>
        <v>517</v>
      </c>
      <c r="BU104" s="9">
        <f>IFERROR(_xlfn.XLOOKUP(D104,Sheet1!B:B,Sheet1!L:L),"")</f>
        <v>0</v>
      </c>
      <c r="BV104" s="9" t="e">
        <f>_xlfn.XLOOKUP(BU104,Sheet1!S:S,Sheet1!T:T)</f>
        <v>#N/A</v>
      </c>
      <c r="BW104" s="9">
        <f>_xlfn.XLOOKUP(D104,Sheet1!B:B,Sheet1!M:M)</f>
        <v>0</v>
      </c>
      <c r="BZ104" s="108">
        <f t="shared" si="40"/>
        <v>0</v>
      </c>
      <c r="CB104" s="12"/>
      <c r="CC104" s="12"/>
      <c r="CG104" s="1" t="str">
        <f>IF(BO104&lt;80,"Below 80",
IF(BO104&lt;=120,"80-120",
IF(BO104&lt;=200,"&gt; 120-200",
IF(BO104&lt;=300,"&gt;200-300",
IF(BO104&lt;=500,"&gt;300-500",
"&gt;500")))))</f>
        <v>Below 80</v>
      </c>
      <c r="CH104" s="1" t="str">
        <f>IFERROR(_xlfn.XLOOKUP(CG104,Scenario!M:M,Scenario!N:N),"")</f>
        <v/>
      </c>
      <c r="CI104" s="1" t="str">
        <f t="shared" si="41"/>
        <v>No</v>
      </c>
      <c r="CJ104" s="75">
        <v>0</v>
      </c>
    </row>
    <row r="105" spans="1:89" hidden="1">
      <c r="A105" s="2">
        <v>104</v>
      </c>
      <c r="B105" s="2">
        <v>2024</v>
      </c>
      <c r="C105" s="1" t="str">
        <v>PBTMTR61</v>
      </c>
      <c r="D105" s="37" t="str">
        <v>0015g00001V9Ti8AAF</v>
      </c>
      <c r="E105" s="37" t="str">
        <v>GUPTA TRADING CO.</v>
      </c>
      <c r="F105" s="37" t="str">
        <v>HARYANA</v>
      </c>
      <c r="G105" s="37" t="str">
        <v>JHAJJAR</v>
      </c>
      <c r="H105" s="37" t="str">
        <v>Sampla</v>
      </c>
      <c r="I105" s="37" t="str">
        <v>JAI DURGA STEELS</v>
      </c>
      <c r="J105" s="37" t="str">
        <v>Sunny Bhutani</v>
      </c>
      <c r="K105" s="37" t="str">
        <v>Sunny Bhutani</v>
      </c>
      <c r="L105" s="37" t="str">
        <v>C12830</v>
      </c>
      <c r="M105" s="37" t="str">
        <v>North</v>
      </c>
      <c r="N105" s="2">
        <v>124501</v>
      </c>
      <c r="O105" s="2" t="str">
        <v>06AEWPG5782R1ZD</v>
      </c>
      <c r="P105" s="2">
        <v>9813163243</v>
      </c>
      <c r="Q105" s="2" t="str">
        <v>Jan'24</v>
      </c>
      <c r="R105" s="2">
        <v>2024</v>
      </c>
      <c r="S105" s="1">
        <v>100</v>
      </c>
      <c r="T105" s="2">
        <v>140</v>
      </c>
      <c r="U105" s="12">
        <v>0.91080952380952385</v>
      </c>
      <c r="V105" s="1" t="str">
        <v>Star</v>
      </c>
      <c r="W105" s="13">
        <v>24</v>
      </c>
      <c r="X105" s="13">
        <v>50</v>
      </c>
      <c r="Y105" s="13">
        <v>26</v>
      </c>
      <c r="Z105" s="13">
        <v>30</v>
      </c>
      <c r="AA105" s="13">
        <v>24</v>
      </c>
      <c r="AB105" s="13">
        <v>22</v>
      </c>
      <c r="AC105" s="13">
        <v>15</v>
      </c>
      <c r="AD105" s="13">
        <v>0</v>
      </c>
      <c r="AE105" s="13">
        <v>50</v>
      </c>
      <c r="AF105" s="13">
        <v>10</v>
      </c>
      <c r="AG105" s="13">
        <v>15</v>
      </c>
      <c r="AH105" s="13">
        <v>0</v>
      </c>
      <c r="AI105" s="13">
        <v>0</v>
      </c>
      <c r="AJ105" s="13">
        <v>2</v>
      </c>
      <c r="AK105" s="13">
        <v>335</v>
      </c>
      <c r="AL105" s="13">
        <v>51</v>
      </c>
      <c r="AM105" s="13">
        <v>50.1</v>
      </c>
      <c r="AN105" s="13">
        <v>102</v>
      </c>
      <c r="AO105" s="13">
        <v>47.55</v>
      </c>
      <c r="AP105" s="13">
        <v>59.65</v>
      </c>
      <c r="AQ105" s="13">
        <v>50.27</v>
      </c>
      <c r="AR105" s="13">
        <v>12.07</v>
      </c>
      <c r="AS105" s="13">
        <v>11.97</v>
      </c>
      <c r="AT105" s="13">
        <v>93.67</v>
      </c>
      <c r="AU105" s="13">
        <v>12</v>
      </c>
      <c r="AV105" s="13">
        <v>276.87</v>
      </c>
      <c r="AW105" s="16">
        <f t="shared" si="26"/>
        <v>490.28</v>
      </c>
      <c r="AX105" s="16">
        <v>128.36000000000007</v>
      </c>
      <c r="AY105" s="107">
        <f>BW105</f>
        <v>501</v>
      </c>
      <c r="AZ105" s="10">
        <f>SUM(Z105:AK105)</f>
        <v>503</v>
      </c>
      <c r="BA105" s="10">
        <v>500</v>
      </c>
      <c r="BB105" s="10">
        <f t="shared" si="28"/>
        <v>9.7200000000000273</v>
      </c>
      <c r="BC105" s="10">
        <f t="shared" si="29"/>
        <v>2.4300000000000068</v>
      </c>
      <c r="BD105" s="10">
        <f t="shared" si="30"/>
        <v>-2</v>
      </c>
      <c r="BE105" s="10">
        <f t="shared" si="43"/>
        <v>12.720000000000027</v>
      </c>
      <c r="BF105" s="2" t="s">
        <v>119</v>
      </c>
      <c r="BG105" s="10">
        <f t="shared" si="31"/>
        <v>48.076249999999995</v>
      </c>
      <c r="BH105" s="36" t="s">
        <v>118</v>
      </c>
      <c r="BI105" s="39" t="str">
        <f t="shared" si="32"/>
        <v>C</v>
      </c>
      <c r="BJ105" s="39" t="str">
        <f t="shared" si="33"/>
        <v>C</v>
      </c>
      <c r="BK105" s="16">
        <f>SUM(AR105:AX105)</f>
        <v>1025.22</v>
      </c>
      <c r="BL105" s="10">
        <f>SUM(AL105:AQ105)</f>
        <v>360.56999999999994</v>
      </c>
      <c r="BM105" s="12">
        <f t="shared" si="34"/>
        <v>2.0463473053892218</v>
      </c>
      <c r="BN105" s="12">
        <f t="shared" si="34"/>
        <v>0.71970059880239512</v>
      </c>
      <c r="BO105" s="9">
        <f t="shared" si="35"/>
        <v>384.60999999999996</v>
      </c>
      <c r="BP105" s="39" t="str">
        <f t="shared" si="36"/>
        <v>B</v>
      </c>
      <c r="BQ105" s="147" t="s">
        <v>149</v>
      </c>
      <c r="BR105" s="9">
        <f t="shared" si="37"/>
        <v>141</v>
      </c>
      <c r="BS105" s="9">
        <f t="shared" si="38"/>
        <v>362</v>
      </c>
      <c r="BT105" s="9">
        <f t="shared" si="39"/>
        <v>503</v>
      </c>
      <c r="BU105" s="9" t="str">
        <f>IFERROR(_xlfn.XLOOKUP(D105,Sheet1!B:B,Sheet1!L:L),"")</f>
        <v>International trip (1 pax Almaty) 3N-4D</v>
      </c>
      <c r="BV105" s="9" t="e">
        <f>_xlfn.XLOOKUP(BU105,Sheet1!S:S,Sheet1!T:T)</f>
        <v>#N/A</v>
      </c>
      <c r="BW105" s="9">
        <f>_xlfn.XLOOKUP(D105,Sheet1!B:B,Sheet1!M:M)</f>
        <v>501</v>
      </c>
      <c r="BX105" s="1" t="s">
        <v>129</v>
      </c>
      <c r="BY105" s="1">
        <v>501</v>
      </c>
      <c r="BZ105" s="108">
        <f t="shared" si="40"/>
        <v>10.720000000000027</v>
      </c>
      <c r="CB105" s="12">
        <f>AW105/AY105</f>
        <v>0.97860279441117759</v>
      </c>
      <c r="CC105" s="12">
        <f>AX105/AY105</f>
        <v>0.25620758483033945</v>
      </c>
      <c r="CG105" s="1" t="str">
        <f>IF(BO105&lt;80,"Below 80",
IF(BO105&lt;=120,"80-120",
IF(BO105&lt;=200,"&gt; 120-200",
IF(BO105&lt;=300,"&gt;200-300",
IF(BO105&lt;=500,"&gt;300-500",
"&gt;500")))))</f>
        <v>&gt;300-500</v>
      </c>
      <c r="CH105" s="1" t="str">
        <f>IFERROR(_xlfn.XLOOKUP(CG105,Scenario!M:M,Scenario!N:N),"")</f>
        <v>D</v>
      </c>
      <c r="CI105" s="1" t="b">
        <f t="shared" si="41"/>
        <v>0</v>
      </c>
      <c r="CJ105" s="75">
        <v>116.39000000000007</v>
      </c>
    </row>
    <row r="106" spans="1:89" hidden="1">
      <c r="A106" s="2">
        <v>105</v>
      </c>
      <c r="B106" s="2">
        <v>2024</v>
      </c>
      <c r="C106" s="1" t="str">
        <v>PBTMTR62</v>
      </c>
      <c r="D106" s="37" t="str">
        <v>0015g00001V9Th1AAF</v>
      </c>
      <c r="E106" s="37" t="str">
        <v>RAM KISHORE SACHIN KUMAR</v>
      </c>
      <c r="F106" s="37" t="str">
        <v>HARYANA</v>
      </c>
      <c r="G106" s="37" t="str">
        <v>SONIPAT</v>
      </c>
      <c r="H106" s="37" t="str">
        <v>Rai</v>
      </c>
      <c r="I106" s="37" t="str">
        <v>JAI DURGA STEELS</v>
      </c>
      <c r="J106" s="37" t="str">
        <v>Sunny Bhutani</v>
      </c>
      <c r="K106" s="37" t="str">
        <v>Sunny Bhutani</v>
      </c>
      <c r="L106" s="37" t="str">
        <v>C12830</v>
      </c>
      <c r="M106" s="37" t="str">
        <v>North</v>
      </c>
      <c r="N106" s="2">
        <v>131028</v>
      </c>
      <c r="O106" s="2" t="str">
        <v>06AGZPM4817G1ZX</v>
      </c>
      <c r="P106" s="2">
        <v>9891067929</v>
      </c>
      <c r="Q106" s="2" t="str">
        <v>Jan'24</v>
      </c>
      <c r="R106" s="2">
        <v>2024</v>
      </c>
      <c r="S106" s="1">
        <v>101</v>
      </c>
      <c r="T106" s="2">
        <v>120</v>
      </c>
      <c r="U106" s="12">
        <v>0</v>
      </c>
      <c r="V106" s="1" t="str">
        <v>Challenger</v>
      </c>
      <c r="W106" s="13">
        <v>25</v>
      </c>
      <c r="X106" s="13">
        <v>35</v>
      </c>
      <c r="Y106" s="13">
        <v>41</v>
      </c>
      <c r="Z106" s="13">
        <v>0</v>
      </c>
      <c r="AA106" s="13">
        <v>0</v>
      </c>
      <c r="AB106" s="13">
        <v>0</v>
      </c>
      <c r="AC106" s="13">
        <v>0</v>
      </c>
      <c r="AD106" s="13">
        <v>0</v>
      </c>
      <c r="AE106" s="13">
        <v>0</v>
      </c>
      <c r="AF106" s="13">
        <v>0</v>
      </c>
      <c r="AG106" s="13">
        <v>0</v>
      </c>
      <c r="AH106" s="13">
        <v>0</v>
      </c>
      <c r="AI106" s="13">
        <v>0</v>
      </c>
      <c r="AJ106" s="13">
        <v>0</v>
      </c>
      <c r="AK106" s="13">
        <v>0</v>
      </c>
      <c r="AL106" s="13">
        <v>0</v>
      </c>
      <c r="AM106" s="13">
        <v>0</v>
      </c>
      <c r="AN106" s="13">
        <v>0</v>
      </c>
      <c r="AO106" s="13">
        <v>0</v>
      </c>
      <c r="AP106" s="13">
        <v>0</v>
      </c>
      <c r="AQ106" s="13">
        <v>0</v>
      </c>
      <c r="AR106" s="13">
        <v>0</v>
      </c>
      <c r="AS106" s="13">
        <v>0</v>
      </c>
      <c r="AT106" s="13">
        <v>0</v>
      </c>
      <c r="AU106" s="13">
        <v>0</v>
      </c>
      <c r="AV106" s="13">
        <v>0</v>
      </c>
      <c r="AW106" s="16">
        <f t="shared" si="26"/>
        <v>0</v>
      </c>
      <c r="AX106" s="16">
        <v>0</v>
      </c>
      <c r="AY106" s="10">
        <f t="shared" si="27"/>
        <v>0</v>
      </c>
      <c r="AZ106" s="10">
        <f>SUM(Z106:AK106)</f>
        <v>0</v>
      </c>
      <c r="BA106" s="10">
        <v>0</v>
      </c>
      <c r="BB106" s="10">
        <f t="shared" si="28"/>
        <v>0</v>
      </c>
      <c r="BC106" s="10">
        <f t="shared" si="29"/>
        <v>0</v>
      </c>
      <c r="BD106" s="10">
        <f t="shared" si="30"/>
        <v>0</v>
      </c>
      <c r="BE106" s="10">
        <f t="shared" si="43"/>
        <v>0</v>
      </c>
      <c r="BF106" s="2" t="s">
        <v>119</v>
      </c>
      <c r="BG106" s="10">
        <f t="shared" si="31"/>
        <v>0</v>
      </c>
      <c r="BH106" s="36" t="s">
        <v>118</v>
      </c>
      <c r="BI106" s="39" t="str">
        <f t="shared" si="32"/>
        <v/>
      </c>
      <c r="BJ106" s="39" t="str">
        <f t="shared" si="33"/>
        <v/>
      </c>
      <c r="BK106" s="16">
        <f>SUM(AR106:AX106)</f>
        <v>0</v>
      </c>
      <c r="BL106" s="10">
        <f>SUM(AL106:AQ106)</f>
        <v>0</v>
      </c>
      <c r="BM106" s="12" t="str">
        <f t="shared" si="34"/>
        <v/>
      </c>
      <c r="BN106" s="12" t="str">
        <f t="shared" si="34"/>
        <v/>
      </c>
      <c r="BO106" s="9">
        <f t="shared" si="35"/>
        <v>0</v>
      </c>
      <c r="BP106" s="39" t="str">
        <f t="shared" si="36"/>
        <v/>
      </c>
      <c r="BQ106" s="147"/>
      <c r="BR106" s="9">
        <f t="shared" si="37"/>
        <v>0</v>
      </c>
      <c r="BS106" s="9">
        <f t="shared" si="38"/>
        <v>0</v>
      </c>
      <c r="BT106" s="9">
        <f t="shared" si="39"/>
        <v>0</v>
      </c>
      <c r="BU106" s="9" t="str">
        <f>IFERROR(_xlfn.XLOOKUP(D106,Sheet1!B:B,Sheet1!L:L),"")</f>
        <v/>
      </c>
      <c r="BV106" s="9" t="e">
        <f>_xlfn.XLOOKUP(BU106,Sheet1!S:S,Sheet1!T:T)</f>
        <v>#N/A</v>
      </c>
      <c r="BW106" s="9" t="e">
        <f>_xlfn.XLOOKUP(D106,Sheet1!B:B,Sheet1!M:M)</f>
        <v>#N/A</v>
      </c>
      <c r="BZ106" s="108">
        <f t="shared" si="40"/>
        <v>0</v>
      </c>
      <c r="CB106" s="12"/>
      <c r="CC106" s="12"/>
      <c r="CG106" s="1" t="str">
        <f>IF(BO106&lt;80,"Below 80",
IF(BO106&lt;=120,"80-120",
IF(BO106&lt;=200,"&gt; 120-200",
IF(BO106&lt;=300,"&gt;200-300",
IF(BO106&lt;=500,"&gt;300-500",
"&gt;500")))))</f>
        <v>Below 80</v>
      </c>
      <c r="CH106" s="1" t="str">
        <f>IFERROR(_xlfn.XLOOKUP(CG106,Scenario!M:M,Scenario!N:N),"")</f>
        <v/>
      </c>
      <c r="CI106" s="1" t="str">
        <f t="shared" si="41"/>
        <v>No</v>
      </c>
      <c r="CJ106" s="75">
        <v>0</v>
      </c>
    </row>
    <row r="107" spans="1:89" hidden="1">
      <c r="A107" s="2">
        <v>106</v>
      </c>
      <c r="B107" s="2">
        <v>2024</v>
      </c>
      <c r="C107" s="1" t="str">
        <v>PBTMTR63</v>
      </c>
      <c r="D107" s="37" t="str">
        <v>0015g00001ZW7t5AAD</v>
      </c>
      <c r="E107" s="37" t="str">
        <v>SURYA TRADING CO</v>
      </c>
      <c r="F107" s="37" t="str">
        <v>HARYANA</v>
      </c>
      <c r="G107" s="37" t="str">
        <v>JHAJJAR</v>
      </c>
      <c r="H107" s="37" t="str">
        <v>Bahadurgarh</v>
      </c>
      <c r="I107" s="37" t="str">
        <v>JAI DURGA STEELS</v>
      </c>
      <c r="J107" s="37" t="str">
        <v>Sunny Bhutani</v>
      </c>
      <c r="K107" s="37" t="str">
        <v>Sunny Bhutani</v>
      </c>
      <c r="L107" s="37" t="str">
        <v>C12830</v>
      </c>
      <c r="M107" s="37" t="str">
        <v>North</v>
      </c>
      <c r="N107" s="2">
        <v>124507</v>
      </c>
      <c r="O107" s="2" t="str">
        <v>06CHUPK2672M1ZM</v>
      </c>
      <c r="P107" s="2">
        <v>9416054661</v>
      </c>
      <c r="Q107" s="2" t="str">
        <v>Jan'24</v>
      </c>
      <c r="R107" s="2">
        <v>2024</v>
      </c>
      <c r="S107" s="1">
        <v>101</v>
      </c>
      <c r="T107" s="2">
        <v>320</v>
      </c>
      <c r="U107" s="12">
        <v>0</v>
      </c>
      <c r="V107" s="1" t="str">
        <v>Alien</v>
      </c>
      <c r="W107" s="13">
        <v>20</v>
      </c>
      <c r="X107" s="13">
        <v>35</v>
      </c>
      <c r="Y107" s="13">
        <v>46</v>
      </c>
      <c r="Z107" s="13">
        <v>30</v>
      </c>
      <c r="AA107" s="13">
        <v>21</v>
      </c>
      <c r="AB107" s="13">
        <v>25</v>
      </c>
      <c r="AC107" s="13">
        <v>20</v>
      </c>
      <c r="AD107" s="13">
        <v>15</v>
      </c>
      <c r="AE107" s="13">
        <v>3</v>
      </c>
      <c r="AF107" s="13">
        <v>50</v>
      </c>
      <c r="AG107" s="13">
        <v>15</v>
      </c>
      <c r="AH107" s="13">
        <v>51</v>
      </c>
      <c r="AI107" s="13">
        <v>51</v>
      </c>
      <c r="AJ107" s="13">
        <v>150</v>
      </c>
      <c r="AK107" s="13">
        <v>70</v>
      </c>
      <c r="AL107" s="13">
        <v>52</v>
      </c>
      <c r="AM107" s="13">
        <v>53</v>
      </c>
      <c r="AN107" s="13">
        <v>51</v>
      </c>
      <c r="AO107" s="13">
        <v>95.37</v>
      </c>
      <c r="AP107" s="13">
        <v>66.790000000000006</v>
      </c>
      <c r="AQ107" s="13">
        <v>2</v>
      </c>
      <c r="AR107" s="13">
        <v>0</v>
      </c>
      <c r="AS107" s="13">
        <v>0</v>
      </c>
      <c r="AT107" s="13">
        <v>0</v>
      </c>
      <c r="AU107" s="13">
        <v>0</v>
      </c>
      <c r="AV107" s="13">
        <v>0</v>
      </c>
      <c r="AW107" s="16">
        <f t="shared" si="26"/>
        <v>320.16000000000003</v>
      </c>
      <c r="AX107" s="16">
        <v>180.83999999999997</v>
      </c>
      <c r="AY107" s="107">
        <f>BW107</f>
        <v>501</v>
      </c>
      <c r="AZ107" s="10">
        <f>SUM(Z107:AK107)</f>
        <v>501</v>
      </c>
      <c r="BA107" s="10">
        <v>500</v>
      </c>
      <c r="BB107" s="10">
        <f t="shared" si="28"/>
        <v>179.83999999999997</v>
      </c>
      <c r="BC107" s="10">
        <f t="shared" si="29"/>
        <v>44.959999999999994</v>
      </c>
      <c r="BD107" s="10">
        <f t="shared" si="30"/>
        <v>0</v>
      </c>
      <c r="BE107" s="10">
        <f t="shared" si="43"/>
        <v>180.83999999999997</v>
      </c>
      <c r="BF107" s="2" t="s">
        <v>119</v>
      </c>
      <c r="BG107" s="10">
        <f t="shared" si="31"/>
        <v>40.020000000000003</v>
      </c>
      <c r="BH107" s="36" t="s">
        <v>118</v>
      </c>
      <c r="BI107" s="39" t="str">
        <f t="shared" si="32"/>
        <v>C</v>
      </c>
      <c r="BJ107" s="39" t="str">
        <f t="shared" si="33"/>
        <v>C</v>
      </c>
      <c r="BK107" s="16">
        <f>SUM(AR107:AX107)</f>
        <v>501</v>
      </c>
      <c r="BL107" s="10">
        <f>SUM(AL107:AQ107)</f>
        <v>320.16000000000003</v>
      </c>
      <c r="BM107" s="12">
        <f t="shared" si="34"/>
        <v>1</v>
      </c>
      <c r="BN107" s="12">
        <f t="shared" si="34"/>
        <v>0.6390419161676647</v>
      </c>
      <c r="BO107" s="9">
        <f t="shared" si="35"/>
        <v>320.16000000000003</v>
      </c>
      <c r="BP107" s="39" t="str">
        <f t="shared" si="36"/>
        <v>B</v>
      </c>
      <c r="BQ107" s="147"/>
      <c r="BR107" s="9">
        <f t="shared" si="37"/>
        <v>114</v>
      </c>
      <c r="BS107" s="9">
        <f t="shared" si="38"/>
        <v>387</v>
      </c>
      <c r="BT107" s="9">
        <f t="shared" si="39"/>
        <v>501</v>
      </c>
      <c r="BU107" s="9" t="str">
        <f>IFERROR(_xlfn.XLOOKUP(D107,Sheet1!B:B,Sheet1!L:L),"")</f>
        <v>International trip (1 pax Almaty) 3N-4D</v>
      </c>
      <c r="BV107" s="9" t="e">
        <f>_xlfn.XLOOKUP(BU107,Sheet1!S:S,Sheet1!T:T)</f>
        <v>#N/A</v>
      </c>
      <c r="BW107" s="9">
        <f>_xlfn.XLOOKUP(D107,Sheet1!B:B,Sheet1!M:M)</f>
        <v>501</v>
      </c>
      <c r="BX107" s="1" t="s">
        <v>129</v>
      </c>
      <c r="BY107" s="1">
        <v>501</v>
      </c>
      <c r="BZ107" s="108">
        <f t="shared" si="40"/>
        <v>180.83999999999997</v>
      </c>
      <c r="CB107" s="12">
        <f>AW107/AY107</f>
        <v>0.6390419161676647</v>
      </c>
      <c r="CC107" s="12">
        <f>AX107/AY107</f>
        <v>0.3609580838323353</v>
      </c>
      <c r="CG107" s="1" t="str">
        <f>IF(BO107&lt;80,"Below 80",
IF(BO107&lt;=120,"80-120",
IF(BO107&lt;=200,"&gt; 120-200",
IF(BO107&lt;=300,"&gt;200-300",
IF(BO107&lt;=500,"&gt;300-500",
"&gt;500")))))</f>
        <v>&gt;300-500</v>
      </c>
      <c r="CH107" s="1" t="str">
        <f>IFERROR(_xlfn.XLOOKUP(CG107,Scenario!M:M,Scenario!N:N),"")</f>
        <v>D</v>
      </c>
      <c r="CI107" s="1" t="b">
        <f t="shared" si="41"/>
        <v>0</v>
      </c>
      <c r="CJ107" s="75">
        <v>180.83999999999997</v>
      </c>
    </row>
    <row r="108" spans="1:89" hidden="1">
      <c r="A108" s="2">
        <v>107</v>
      </c>
      <c r="B108" s="2">
        <v>2024</v>
      </c>
      <c r="C108" s="1" t="str">
        <v>PBTMTR64</v>
      </c>
      <c r="D108" s="37" t="str">
        <v>0015g00001c2WzOAAU</v>
      </c>
      <c r="E108" s="37" t="str">
        <v>SHAKTI STEEL TRADERS</v>
      </c>
      <c r="F108" s="37" t="str">
        <v>HARYANA</v>
      </c>
      <c r="G108" s="37" t="str">
        <v>PANIPAT</v>
      </c>
      <c r="H108" s="37" t="str">
        <v>Panipat</v>
      </c>
      <c r="I108" s="37" t="str">
        <v>JAI DURGA STEELS</v>
      </c>
      <c r="J108" s="37" t="str">
        <v>Sunny Bhutani</v>
      </c>
      <c r="K108" s="37" t="str">
        <v>Sunny Bhutani</v>
      </c>
      <c r="L108" s="37" t="str">
        <v>C12830</v>
      </c>
      <c r="M108" s="37" t="str">
        <v>North</v>
      </c>
      <c r="N108" s="2">
        <v>132103</v>
      </c>
      <c r="O108" s="2" t="str">
        <v>06AEFPG4049A1Z3</v>
      </c>
      <c r="P108" s="2">
        <v>9215802700</v>
      </c>
      <c r="Q108" s="2" t="str">
        <v>Jan'24</v>
      </c>
      <c r="R108" s="2">
        <v>2024</v>
      </c>
      <c r="S108" s="1">
        <v>101</v>
      </c>
      <c r="T108" s="2">
        <v>300</v>
      </c>
      <c r="U108" s="12">
        <v>0</v>
      </c>
      <c r="V108" s="1" t="str">
        <v>Alien</v>
      </c>
      <c r="W108" s="13">
        <v>15</v>
      </c>
      <c r="X108" s="13">
        <v>40</v>
      </c>
      <c r="Y108" s="13">
        <v>46</v>
      </c>
      <c r="Z108" s="13">
        <v>0</v>
      </c>
      <c r="AA108" s="13">
        <v>0</v>
      </c>
      <c r="AB108" s="13">
        <v>0</v>
      </c>
      <c r="AC108" s="13">
        <v>0</v>
      </c>
      <c r="AD108" s="13">
        <v>0</v>
      </c>
      <c r="AE108" s="13">
        <v>0</v>
      </c>
      <c r="AF108" s="13">
        <v>0</v>
      </c>
      <c r="AG108" s="13">
        <v>0</v>
      </c>
      <c r="AH108" s="13">
        <v>0</v>
      </c>
      <c r="AI108" s="13">
        <v>0</v>
      </c>
      <c r="AJ108" s="13">
        <v>0</v>
      </c>
      <c r="AK108" s="13">
        <v>0</v>
      </c>
      <c r="AL108" s="13">
        <v>0</v>
      </c>
      <c r="AM108" s="13">
        <v>0</v>
      </c>
      <c r="AN108" s="13">
        <v>0</v>
      </c>
      <c r="AO108" s="13">
        <v>0</v>
      </c>
      <c r="AP108" s="13">
        <v>0</v>
      </c>
      <c r="AQ108" s="13">
        <v>0</v>
      </c>
      <c r="AR108" s="13">
        <v>0</v>
      </c>
      <c r="AS108" s="13">
        <v>0</v>
      </c>
      <c r="AT108" s="13">
        <v>0</v>
      </c>
      <c r="AU108" s="13">
        <v>0</v>
      </c>
      <c r="AV108" s="13">
        <v>0</v>
      </c>
      <c r="AW108" s="16">
        <f t="shared" si="26"/>
        <v>0</v>
      </c>
      <c r="AX108" s="16">
        <v>0</v>
      </c>
      <c r="AY108" s="10">
        <f t="shared" si="27"/>
        <v>0</v>
      </c>
      <c r="AZ108" s="10">
        <f>SUM(Z108:AK108)</f>
        <v>0</v>
      </c>
      <c r="BA108" s="10">
        <v>0</v>
      </c>
      <c r="BB108" s="10">
        <f t="shared" si="28"/>
        <v>0</v>
      </c>
      <c r="BC108" s="10">
        <f t="shared" si="29"/>
        <v>0</v>
      </c>
      <c r="BD108" s="10">
        <f t="shared" si="30"/>
        <v>0</v>
      </c>
      <c r="BE108" s="10">
        <f t="shared" si="43"/>
        <v>0</v>
      </c>
      <c r="BF108" s="2" t="s">
        <v>119</v>
      </c>
      <c r="BG108" s="10">
        <f t="shared" si="31"/>
        <v>0</v>
      </c>
      <c r="BH108" s="36" t="s">
        <v>118</v>
      </c>
      <c r="BI108" s="39" t="str">
        <f t="shared" si="32"/>
        <v/>
      </c>
      <c r="BJ108" s="39" t="str">
        <f t="shared" si="33"/>
        <v/>
      </c>
      <c r="BK108" s="16">
        <f>SUM(AR108:AX108)</f>
        <v>0</v>
      </c>
      <c r="BL108" s="10">
        <f>SUM(AL108:AQ108)</f>
        <v>0</v>
      </c>
      <c r="BM108" s="12" t="str">
        <f t="shared" si="34"/>
        <v/>
      </c>
      <c r="BN108" s="12" t="str">
        <f t="shared" si="34"/>
        <v/>
      </c>
      <c r="BO108" s="9">
        <f t="shared" si="35"/>
        <v>0</v>
      </c>
      <c r="BP108" s="39" t="str">
        <f t="shared" si="36"/>
        <v/>
      </c>
      <c r="BQ108" s="147"/>
      <c r="BR108" s="9">
        <f t="shared" si="37"/>
        <v>0</v>
      </c>
      <c r="BS108" s="9">
        <f t="shared" si="38"/>
        <v>0</v>
      </c>
      <c r="BT108" s="9">
        <f t="shared" si="39"/>
        <v>0</v>
      </c>
      <c r="BU108" s="9" t="str">
        <f>IFERROR(_xlfn.XLOOKUP(D108,Sheet1!B:B,Sheet1!L:L),"")</f>
        <v/>
      </c>
      <c r="BV108" s="9" t="e">
        <f>_xlfn.XLOOKUP(BU108,Sheet1!S:S,Sheet1!T:T)</f>
        <v>#N/A</v>
      </c>
      <c r="BW108" s="9" t="e">
        <f>_xlfn.XLOOKUP(D108,Sheet1!B:B,Sheet1!M:M)</f>
        <v>#N/A</v>
      </c>
      <c r="BZ108" s="108">
        <f t="shared" si="40"/>
        <v>0</v>
      </c>
      <c r="CB108" s="12"/>
      <c r="CC108" s="12"/>
      <c r="CG108" s="1" t="str">
        <f>IF(BO108&lt;80,"Below 80",
IF(BO108&lt;=120,"80-120",
IF(BO108&lt;=200,"&gt; 120-200",
IF(BO108&lt;=300,"&gt;200-300",
IF(BO108&lt;=500,"&gt;300-500",
"&gt;500")))))</f>
        <v>Below 80</v>
      </c>
      <c r="CH108" s="1" t="str">
        <f>IFERROR(_xlfn.XLOOKUP(CG108,Scenario!M:M,Scenario!N:N),"")</f>
        <v/>
      </c>
      <c r="CI108" s="1" t="str">
        <f t="shared" si="41"/>
        <v>No</v>
      </c>
      <c r="CJ108" s="75">
        <v>0</v>
      </c>
    </row>
    <row r="109" spans="1:89" hidden="1">
      <c r="A109" s="2">
        <v>108</v>
      </c>
      <c r="B109" s="2">
        <v>2024</v>
      </c>
      <c r="C109" s="1" t="str">
        <v>PBTMTR70</v>
      </c>
      <c r="D109" s="37" t="str">
        <v>0015g00001bacLCAAY</v>
      </c>
      <c r="E109" s="37" t="str">
        <v>RAJDHANI STEELS</v>
      </c>
      <c r="F109" s="37" t="str">
        <v>RAJASTHAN</v>
      </c>
      <c r="G109" s="37" t="str">
        <v>JAIPUR</v>
      </c>
      <c r="H109" s="37" t="str">
        <v>Jaipur</v>
      </c>
      <c r="I109" s="37" t="str">
        <v>J P ALLOYS</v>
      </c>
      <c r="J109" s="37" t="str">
        <v>Amit Kumar Sharma</v>
      </c>
      <c r="K109" s="37" t="str">
        <v>Pushpendra Kumar</v>
      </c>
      <c r="L109" s="37" t="str">
        <v>C13188</v>
      </c>
      <c r="M109" s="37" t="str">
        <v>North</v>
      </c>
      <c r="N109" s="2">
        <v>302017</v>
      </c>
      <c r="O109" s="2" t="str">
        <v>08AKMPP4848F1ZP</v>
      </c>
      <c r="P109" s="2">
        <v>9829113998</v>
      </c>
      <c r="Q109" s="2" t="str">
        <v>Jan'24</v>
      </c>
      <c r="R109" s="2">
        <v>2024</v>
      </c>
      <c r="S109" s="1">
        <v>51</v>
      </c>
      <c r="T109" s="2">
        <v>300</v>
      </c>
      <c r="U109" s="12">
        <v>0</v>
      </c>
      <c r="V109" s="1" t="str">
        <v>Alien</v>
      </c>
      <c r="W109" s="13">
        <v>25</v>
      </c>
      <c r="X109" s="13">
        <v>0</v>
      </c>
      <c r="Y109" s="13">
        <v>26</v>
      </c>
      <c r="Z109" s="13">
        <v>20</v>
      </c>
      <c r="AA109" s="13">
        <v>0</v>
      </c>
      <c r="AB109" s="13">
        <v>0</v>
      </c>
      <c r="AC109" s="13">
        <v>0</v>
      </c>
      <c r="AD109" s="13">
        <v>0</v>
      </c>
      <c r="AE109" s="13">
        <v>0</v>
      </c>
      <c r="AF109" s="13">
        <v>0</v>
      </c>
      <c r="AG109" s="13">
        <v>0</v>
      </c>
      <c r="AH109" s="13">
        <v>0</v>
      </c>
      <c r="AI109" s="13">
        <v>0</v>
      </c>
      <c r="AJ109" s="13">
        <v>0</v>
      </c>
      <c r="AK109" s="13">
        <v>0</v>
      </c>
      <c r="AL109" s="13">
        <v>0</v>
      </c>
      <c r="AM109" s="13">
        <v>0</v>
      </c>
      <c r="AN109" s="13">
        <v>0</v>
      </c>
      <c r="AO109" s="13">
        <v>0</v>
      </c>
      <c r="AP109" s="13">
        <v>0</v>
      </c>
      <c r="AQ109" s="13">
        <v>0</v>
      </c>
      <c r="AR109" s="13">
        <v>0</v>
      </c>
      <c r="AS109" s="13">
        <v>0</v>
      </c>
      <c r="AT109" s="13">
        <v>0</v>
      </c>
      <c r="AU109" s="13">
        <v>0</v>
      </c>
      <c r="AV109" s="13">
        <v>0</v>
      </c>
      <c r="AW109" s="16">
        <f t="shared" si="26"/>
        <v>0</v>
      </c>
      <c r="AX109" s="16">
        <v>0</v>
      </c>
      <c r="AY109" s="10">
        <f t="shared" si="27"/>
        <v>0</v>
      </c>
      <c r="AZ109" s="10">
        <f>SUM(Z109:AK109)</f>
        <v>20</v>
      </c>
      <c r="BA109" s="10"/>
      <c r="BB109" s="10">
        <f t="shared" si="28"/>
        <v>0</v>
      </c>
      <c r="BC109" s="10">
        <f t="shared" si="29"/>
        <v>0</v>
      </c>
      <c r="BD109" s="10">
        <f t="shared" si="30"/>
        <v>-20</v>
      </c>
      <c r="BE109" s="10">
        <f t="shared" si="43"/>
        <v>20</v>
      </c>
      <c r="BF109" s="2" t="s">
        <v>119</v>
      </c>
      <c r="BG109" s="10">
        <f t="shared" si="31"/>
        <v>0</v>
      </c>
      <c r="BH109" s="36" t="s">
        <v>118</v>
      </c>
      <c r="BI109" s="39" t="str">
        <f t="shared" si="32"/>
        <v/>
      </c>
      <c r="BJ109" s="39" t="str">
        <f t="shared" si="33"/>
        <v/>
      </c>
      <c r="BK109" s="16">
        <f>SUM(AR109:AX109)</f>
        <v>0</v>
      </c>
      <c r="BL109" s="10">
        <f>SUM(AL109:AQ109)</f>
        <v>0</v>
      </c>
      <c r="BM109" s="12" t="str">
        <f t="shared" si="34"/>
        <v/>
      </c>
      <c r="BN109" s="12" t="str">
        <f t="shared" si="34"/>
        <v/>
      </c>
      <c r="BO109" s="9">
        <f t="shared" si="35"/>
        <v>0</v>
      </c>
      <c r="BP109" s="39" t="str">
        <f t="shared" si="36"/>
        <v/>
      </c>
      <c r="BQ109" s="147"/>
      <c r="BR109" s="9">
        <f t="shared" si="37"/>
        <v>20</v>
      </c>
      <c r="BS109" s="9">
        <f t="shared" si="38"/>
        <v>0</v>
      </c>
      <c r="BT109" s="9">
        <f t="shared" si="39"/>
        <v>20</v>
      </c>
      <c r="BU109" s="9" t="str">
        <f>IFERROR(_xlfn.XLOOKUP(D109,Sheet1!B:B,Sheet1!L:L),"")</f>
        <v/>
      </c>
      <c r="BV109" s="9" t="e">
        <f>_xlfn.XLOOKUP(BU109,Sheet1!S:S,Sheet1!T:T)</f>
        <v>#N/A</v>
      </c>
      <c r="BW109" s="9" t="e">
        <f>_xlfn.XLOOKUP(D109,Sheet1!B:B,Sheet1!M:M)</f>
        <v>#N/A</v>
      </c>
      <c r="BZ109" s="108">
        <f t="shared" si="40"/>
        <v>0</v>
      </c>
      <c r="CB109" s="12"/>
      <c r="CC109" s="12"/>
      <c r="CG109" s="1" t="str">
        <f>IF(BO109&lt;80,"Below 80",
IF(BO109&lt;=120,"80-120",
IF(BO109&lt;=200,"&gt; 120-200",
IF(BO109&lt;=300,"&gt;200-300",
IF(BO109&lt;=500,"&gt;300-500",
"&gt;500")))))</f>
        <v>Below 80</v>
      </c>
      <c r="CH109" s="1" t="str">
        <f>IFERROR(_xlfn.XLOOKUP(CG109,Scenario!M:M,Scenario!N:N),"")</f>
        <v/>
      </c>
      <c r="CI109" s="1" t="str">
        <f t="shared" si="41"/>
        <v>No</v>
      </c>
      <c r="CJ109" s="75">
        <v>0</v>
      </c>
    </row>
    <row r="110" spans="1:89" hidden="1">
      <c r="A110" s="2">
        <v>109</v>
      </c>
      <c r="B110" s="2">
        <v>2024</v>
      </c>
      <c r="C110" s="1" t="str">
        <v>PBTMTR71</v>
      </c>
      <c r="D110" s="37" t="str">
        <v>0015g00001c4PuPAAU</v>
      </c>
      <c r="E110" s="37" t="str">
        <v>RAJASTHAN COMMERCIAL CORPORATION</v>
      </c>
      <c r="F110" s="37" t="str">
        <v>RAJASTHAN</v>
      </c>
      <c r="G110" s="37" t="str">
        <v>BHILWARA</v>
      </c>
      <c r="H110" s="37" t="str">
        <v>Bhilwara</v>
      </c>
      <c r="I110" s="37" t="str">
        <v>J P ALLOYS</v>
      </c>
      <c r="J110" s="37" t="str">
        <v>Pushpendra Kumar</v>
      </c>
      <c r="K110" s="37" t="str">
        <v>Pushpendra Kumar</v>
      </c>
      <c r="L110" s="37" t="str">
        <v>C13188</v>
      </c>
      <c r="M110" s="37" t="str">
        <v>North</v>
      </c>
      <c r="N110" s="2">
        <v>311001</v>
      </c>
      <c r="O110" s="2" t="str">
        <v>08ABJFR0951K1ZV</v>
      </c>
      <c r="P110" s="2">
        <v>9351555501</v>
      </c>
      <c r="Q110" s="2" t="str">
        <v>Jan'24</v>
      </c>
      <c r="R110" s="2">
        <v>2024</v>
      </c>
      <c r="S110" s="1">
        <v>20</v>
      </c>
      <c r="T110" s="2">
        <v>300</v>
      </c>
      <c r="U110" s="12">
        <v>4.777777777777778E-2</v>
      </c>
      <c r="V110" s="1" t="str">
        <v>Alien</v>
      </c>
      <c r="W110" s="13">
        <v>20</v>
      </c>
      <c r="X110" s="13">
        <v>0</v>
      </c>
      <c r="Y110" s="13">
        <v>0</v>
      </c>
      <c r="Z110" s="13">
        <v>31</v>
      </c>
      <c r="AA110" s="13">
        <v>0</v>
      </c>
      <c r="AB110" s="13">
        <v>0</v>
      </c>
      <c r="AC110" s="13">
        <v>51.51</v>
      </c>
      <c r="AD110" s="13">
        <v>0</v>
      </c>
      <c r="AE110" s="13">
        <v>0</v>
      </c>
      <c r="AF110" s="13">
        <v>0</v>
      </c>
      <c r="AG110" s="13">
        <v>54</v>
      </c>
      <c r="AH110" s="13">
        <v>52</v>
      </c>
      <c r="AI110" s="13">
        <v>66.92</v>
      </c>
      <c r="AJ110" s="13">
        <v>50</v>
      </c>
      <c r="AK110" s="13">
        <v>0</v>
      </c>
      <c r="AL110" s="13">
        <v>51</v>
      </c>
      <c r="AM110" s="13">
        <v>52</v>
      </c>
      <c r="AN110" s="13">
        <v>86</v>
      </c>
      <c r="AO110" s="13">
        <v>25.02</v>
      </c>
      <c r="AP110" s="13">
        <v>0</v>
      </c>
      <c r="AQ110" s="13">
        <v>25.01</v>
      </c>
      <c r="AR110" s="13">
        <v>0</v>
      </c>
      <c r="AS110" s="13">
        <v>20.02</v>
      </c>
      <c r="AT110" s="13">
        <v>25</v>
      </c>
      <c r="AU110" s="13">
        <v>18</v>
      </c>
      <c r="AV110" s="13">
        <v>0</v>
      </c>
      <c r="AW110" s="16">
        <f t="shared" si="26"/>
        <v>302.05</v>
      </c>
      <c r="AX110" s="16">
        <v>260.97000000000003</v>
      </c>
      <c r="AY110" s="107">
        <f>BW110</f>
        <v>500</v>
      </c>
      <c r="AZ110" s="10">
        <f>SUM(Z110:AK110)</f>
        <v>305.43</v>
      </c>
      <c r="BA110" s="10">
        <v>501</v>
      </c>
      <c r="BB110" s="10">
        <f t="shared" si="28"/>
        <v>198.95</v>
      </c>
      <c r="BC110" s="10">
        <f t="shared" si="29"/>
        <v>49.737499999999997</v>
      </c>
      <c r="BD110" s="10">
        <f t="shared" si="30"/>
        <v>194.57</v>
      </c>
      <c r="BE110" s="10">
        <f t="shared" si="43"/>
        <v>3.3799999999999955</v>
      </c>
      <c r="BF110" s="2" t="s">
        <v>119</v>
      </c>
      <c r="BG110" s="10">
        <f t="shared" si="31"/>
        <v>32.381250000000001</v>
      </c>
      <c r="BH110" s="36" t="s">
        <v>118</v>
      </c>
      <c r="BI110" s="39" t="str">
        <f t="shared" si="32"/>
        <v>C</v>
      </c>
      <c r="BJ110" s="39" t="str">
        <f t="shared" si="33"/>
        <v>C</v>
      </c>
      <c r="BK110" s="16">
        <f>SUM(AR110:AX110)</f>
        <v>626.04</v>
      </c>
      <c r="BL110" s="10">
        <f>SUM(AL110:AQ110)</f>
        <v>239.03</v>
      </c>
      <c r="BM110" s="12">
        <f t="shared" si="34"/>
        <v>1.2520799999999999</v>
      </c>
      <c r="BN110" s="12">
        <f t="shared" si="34"/>
        <v>0.47805999999999998</v>
      </c>
      <c r="BO110" s="9">
        <f t="shared" si="35"/>
        <v>259.05</v>
      </c>
      <c r="BP110" s="39" t="str">
        <f t="shared" si="36"/>
        <v>A</v>
      </c>
      <c r="BQ110" s="147"/>
      <c r="BR110" s="9">
        <f t="shared" si="37"/>
        <v>82.509999999999991</v>
      </c>
      <c r="BS110" s="9">
        <f t="shared" si="38"/>
        <v>222.92000000000002</v>
      </c>
      <c r="BT110" s="9">
        <f t="shared" si="39"/>
        <v>305.43</v>
      </c>
      <c r="BU110" s="9" t="str">
        <f>IFERROR(_xlfn.XLOOKUP(D110,Sheet1!B:B,Sheet1!L:L),"")</f>
        <v>International Trip (1 pax South Asia) 3N-4D</v>
      </c>
      <c r="BV110" s="9" t="str">
        <f>_xlfn.XLOOKUP(BU110,Sheet1!S:S,Sheet1!T:T)</f>
        <v>B</v>
      </c>
      <c r="BW110" s="9">
        <f>_xlfn.XLOOKUP(D110,Sheet1!B:B,Sheet1!M:M)</f>
        <v>500</v>
      </c>
      <c r="BX110" s="1" t="s">
        <v>129</v>
      </c>
      <c r="BY110" s="1">
        <v>501</v>
      </c>
      <c r="BZ110" s="108">
        <f t="shared" si="40"/>
        <v>197.95</v>
      </c>
      <c r="CB110" s="12">
        <f>AW110/AY110</f>
        <v>0.60409999999999997</v>
      </c>
      <c r="CC110" s="12">
        <f>AX110/AY110</f>
        <v>0.52194000000000007</v>
      </c>
      <c r="CG110" s="1" t="str">
        <f>IF(BO110&lt;80,"Below 80",
IF(BO110&lt;=120,"80-120",
IF(BO110&lt;=200,"&gt; 120-200",
IF(BO110&lt;=300,"&gt;200-300",
IF(BO110&lt;=500,"&gt;300-500",
"&gt;500")))))</f>
        <v>&gt;200-300</v>
      </c>
      <c r="CH110" s="1" t="str">
        <f>IFERROR(_xlfn.XLOOKUP(CG110,Scenario!M:M,Scenario!N:N),"")</f>
        <v>C</v>
      </c>
      <c r="CI110" s="1" t="b">
        <f t="shared" si="41"/>
        <v>0</v>
      </c>
      <c r="CJ110" s="75">
        <v>240.95000000000002</v>
      </c>
    </row>
    <row r="111" spans="1:89" hidden="1">
      <c r="A111" s="2">
        <v>110</v>
      </c>
      <c r="B111" s="2">
        <v>2024</v>
      </c>
      <c r="C111" s="1" t="str">
        <v>PBTMTR15</v>
      </c>
      <c r="D111" s="37" t="str">
        <v>0015g00001VBq98AAD</v>
      </c>
      <c r="E111" s="37" t="str">
        <v>AGGARWAL TRADERS</v>
      </c>
      <c r="F111" s="37" t="str">
        <v>HARYANA</v>
      </c>
      <c r="G111" s="37" t="str">
        <v>AMBALA</v>
      </c>
      <c r="H111" s="37" t="str">
        <v>Barara</v>
      </c>
      <c r="I111" s="37" t="str">
        <v>G.C. Steels (India) Pvt. Ltd.</v>
      </c>
      <c r="J111" s="37" t="str">
        <v>Deepak Dhiman</v>
      </c>
      <c r="K111" s="37" t="str">
        <v>-</v>
      </c>
      <c r="L111" s="37" t="str">
        <v/>
      </c>
      <c r="M111" s="37" t="str">
        <v>North</v>
      </c>
      <c r="N111" s="2">
        <v>133202</v>
      </c>
      <c r="O111" s="2" t="str">
        <v>06AWEPK8320R1Z2</v>
      </c>
      <c r="P111" s="2">
        <v>9416365982</v>
      </c>
      <c r="Q111" s="2" t="str">
        <v>Jan'24</v>
      </c>
      <c r="R111" s="2">
        <v>2024</v>
      </c>
      <c r="S111" s="1">
        <v>81</v>
      </c>
      <c r="T111" s="2">
        <v>125</v>
      </c>
      <c r="U111" s="12">
        <v>0</v>
      </c>
      <c r="V111" s="1" t="str">
        <v>Challenger</v>
      </c>
      <c r="W111" s="13">
        <v>40</v>
      </c>
      <c r="X111" s="13">
        <v>0</v>
      </c>
      <c r="Y111" s="13">
        <v>42</v>
      </c>
      <c r="Z111" s="13">
        <v>17</v>
      </c>
      <c r="AA111" s="13">
        <v>33</v>
      </c>
      <c r="AB111" s="13">
        <v>5</v>
      </c>
      <c r="AC111" s="13">
        <v>7.05</v>
      </c>
      <c r="AD111" s="13">
        <v>5</v>
      </c>
      <c r="AE111" s="13">
        <v>3</v>
      </c>
      <c r="AF111" s="13">
        <v>0</v>
      </c>
      <c r="AG111" s="13">
        <v>0</v>
      </c>
      <c r="AH111" s="13">
        <v>0</v>
      </c>
      <c r="AI111" s="13">
        <v>0</v>
      </c>
      <c r="AJ111" s="13">
        <v>0</v>
      </c>
      <c r="AK111" s="13">
        <v>0</v>
      </c>
      <c r="AL111" s="13">
        <v>0</v>
      </c>
      <c r="AM111" s="13">
        <v>0</v>
      </c>
      <c r="AN111" s="13">
        <v>0</v>
      </c>
      <c r="AO111" s="13">
        <v>0</v>
      </c>
      <c r="AP111" s="13">
        <v>0</v>
      </c>
      <c r="AQ111" s="13">
        <v>0</v>
      </c>
      <c r="AR111" s="13">
        <v>0</v>
      </c>
      <c r="AS111" s="13">
        <v>0</v>
      </c>
      <c r="AT111" s="13">
        <v>0</v>
      </c>
      <c r="AU111" s="13">
        <v>0</v>
      </c>
      <c r="AV111" s="13">
        <v>0</v>
      </c>
      <c r="AW111" s="16">
        <f t="shared" si="26"/>
        <v>0</v>
      </c>
      <c r="AX111" s="16">
        <v>0</v>
      </c>
      <c r="AY111" s="10">
        <f t="shared" si="27"/>
        <v>0</v>
      </c>
      <c r="AZ111" s="10">
        <f>SUM(Z111:AK111)</f>
        <v>70.05</v>
      </c>
      <c r="BA111" s="10">
        <v>0</v>
      </c>
      <c r="BB111" s="10">
        <f t="shared" si="28"/>
        <v>0</v>
      </c>
      <c r="BC111" s="10">
        <f t="shared" si="29"/>
        <v>0</v>
      </c>
      <c r="BD111" s="10">
        <f t="shared" si="30"/>
        <v>-70.05</v>
      </c>
      <c r="BE111" s="10">
        <f t="shared" si="43"/>
        <v>70.05</v>
      </c>
      <c r="BF111" s="2" t="s">
        <v>119</v>
      </c>
      <c r="BG111" s="10">
        <f t="shared" si="31"/>
        <v>0</v>
      </c>
      <c r="BH111" s="36" t="s">
        <v>118</v>
      </c>
      <c r="BI111" s="39" t="str">
        <f t="shared" si="32"/>
        <v/>
      </c>
      <c r="BJ111" s="39" t="str">
        <f t="shared" si="33"/>
        <v/>
      </c>
      <c r="BK111" s="16">
        <f>SUM(AR111:AX111)</f>
        <v>0</v>
      </c>
      <c r="BL111" s="10">
        <f>SUM(AL111:AQ111)</f>
        <v>0</v>
      </c>
      <c r="BM111" s="12" t="str">
        <f t="shared" si="34"/>
        <v/>
      </c>
      <c r="BN111" s="12" t="str">
        <f t="shared" si="34"/>
        <v/>
      </c>
      <c r="BO111" s="9">
        <f t="shared" si="35"/>
        <v>0</v>
      </c>
      <c r="BP111" s="39" t="str">
        <f t="shared" si="36"/>
        <v/>
      </c>
      <c r="BQ111" s="147"/>
      <c r="BR111" s="9">
        <f t="shared" si="37"/>
        <v>70.05</v>
      </c>
      <c r="BS111" s="9">
        <f t="shared" si="38"/>
        <v>0</v>
      </c>
      <c r="BT111" s="9">
        <f t="shared" si="39"/>
        <v>70.05</v>
      </c>
      <c r="BU111" s="9" t="str">
        <f>IFERROR(_xlfn.XLOOKUP(D111,Sheet1!B:B,Sheet1!L:L),"")</f>
        <v/>
      </c>
      <c r="BV111" s="9" t="e">
        <f>_xlfn.XLOOKUP(BU111,Sheet1!S:S,Sheet1!T:T)</f>
        <v>#N/A</v>
      </c>
      <c r="BW111" s="9" t="e">
        <f>_xlfn.XLOOKUP(D111,Sheet1!B:B,Sheet1!M:M)</f>
        <v>#N/A</v>
      </c>
      <c r="BZ111" s="108">
        <f t="shared" si="40"/>
        <v>0</v>
      </c>
      <c r="CB111" s="12"/>
      <c r="CC111" s="12"/>
      <c r="CG111" s="1" t="str">
        <f>IF(BO111&lt;80,"Below 80",
IF(BO111&lt;=120,"80-120",
IF(BO111&lt;=200,"&gt; 120-200",
IF(BO111&lt;=300,"&gt;200-300",
IF(BO111&lt;=500,"&gt;300-500",
"&gt;500")))))</f>
        <v>Below 80</v>
      </c>
      <c r="CH111" s="1" t="str">
        <f>IFERROR(_xlfn.XLOOKUP(CG111,Scenario!M:M,Scenario!N:N),"")</f>
        <v/>
      </c>
      <c r="CI111" s="1" t="str">
        <f t="shared" si="41"/>
        <v>No</v>
      </c>
      <c r="CJ111" s="75">
        <v>0</v>
      </c>
    </row>
    <row r="112" spans="1:89" hidden="1">
      <c r="A112" s="2">
        <v>111</v>
      </c>
      <c r="B112" s="2">
        <v>2024</v>
      </c>
      <c r="C112" s="1" t="str">
        <v>PBTMTR16</v>
      </c>
      <c r="D112" s="37" t="str">
        <v>0015g00001c4apKAAQ</v>
      </c>
      <c r="E112" s="37" t="str">
        <v>J.K. Industries SHEHZADPUR</v>
      </c>
      <c r="F112" s="37" t="str">
        <v>HARYANA</v>
      </c>
      <c r="G112" s="37" t="str">
        <v>AMBALA</v>
      </c>
      <c r="H112" s="37" t="str">
        <v>Naraingarh</v>
      </c>
      <c r="I112" s="37" t="str">
        <v>G.C. Steels (India) Pvt. Ltd.</v>
      </c>
      <c r="J112" s="37" t="str">
        <v>Deepak Dhiman</v>
      </c>
      <c r="K112" s="37" t="str">
        <v>-</v>
      </c>
      <c r="L112" s="37" t="str">
        <v/>
      </c>
      <c r="M112" s="37" t="str">
        <v>North</v>
      </c>
      <c r="N112" s="2">
        <v>134202</v>
      </c>
      <c r="O112" s="2" t="str">
        <v>06AJZPD4011A1Zk</v>
      </c>
      <c r="P112" s="2">
        <v>7404299391</v>
      </c>
      <c r="Q112" s="2" t="str">
        <v>Jan'24</v>
      </c>
      <c r="R112" s="2">
        <v>2024</v>
      </c>
      <c r="S112" s="1">
        <v>52</v>
      </c>
      <c r="T112" s="2">
        <v>35</v>
      </c>
      <c r="U112" s="12">
        <v>0</v>
      </c>
      <c r="V112" s="1" t="str">
        <v>Minor</v>
      </c>
      <c r="W112" s="13">
        <v>24</v>
      </c>
      <c r="X112" s="13">
        <v>12</v>
      </c>
      <c r="Y112" s="13">
        <v>16</v>
      </c>
      <c r="Z112" s="13">
        <v>12</v>
      </c>
      <c r="AA112" s="13">
        <v>25.1</v>
      </c>
      <c r="AB112" s="13">
        <v>15</v>
      </c>
      <c r="AC112" s="13">
        <v>5.05</v>
      </c>
      <c r="AD112" s="13">
        <v>5.5</v>
      </c>
      <c r="AE112" s="13">
        <v>5</v>
      </c>
      <c r="AF112" s="13">
        <v>0</v>
      </c>
      <c r="AG112" s="13">
        <v>0</v>
      </c>
      <c r="AH112" s="13">
        <v>0</v>
      </c>
      <c r="AI112" s="13">
        <v>0</v>
      </c>
      <c r="AJ112" s="13">
        <v>0</v>
      </c>
      <c r="AK112" s="13">
        <v>0</v>
      </c>
      <c r="AL112" s="13">
        <v>0</v>
      </c>
      <c r="AM112" s="13">
        <v>0</v>
      </c>
      <c r="AN112" s="13">
        <v>0</v>
      </c>
      <c r="AO112" s="13">
        <v>0</v>
      </c>
      <c r="AP112" s="13">
        <v>0</v>
      </c>
      <c r="AQ112" s="13">
        <v>0</v>
      </c>
      <c r="AR112" s="13">
        <v>0</v>
      </c>
      <c r="AS112" s="13">
        <v>0</v>
      </c>
      <c r="AT112" s="13">
        <v>0</v>
      </c>
      <c r="AU112" s="13">
        <v>0</v>
      </c>
      <c r="AV112" s="13">
        <v>0</v>
      </c>
      <c r="AW112" s="16">
        <f t="shared" si="26"/>
        <v>0</v>
      </c>
      <c r="AX112" s="16">
        <v>0</v>
      </c>
      <c r="AY112" s="10">
        <f t="shared" si="27"/>
        <v>0</v>
      </c>
      <c r="AZ112" s="10">
        <f>SUM(Z112:AK112)</f>
        <v>67.650000000000006</v>
      </c>
      <c r="BA112" s="10">
        <v>0</v>
      </c>
      <c r="BB112" s="10">
        <f t="shared" si="28"/>
        <v>0</v>
      </c>
      <c r="BC112" s="10">
        <f t="shared" si="29"/>
        <v>0</v>
      </c>
      <c r="BD112" s="10">
        <f t="shared" si="30"/>
        <v>-67.650000000000006</v>
      </c>
      <c r="BE112" s="10">
        <f t="shared" si="43"/>
        <v>67.650000000000006</v>
      </c>
      <c r="BF112" s="2" t="s">
        <v>119</v>
      </c>
      <c r="BG112" s="10">
        <f t="shared" si="31"/>
        <v>0</v>
      </c>
      <c r="BH112" s="36" t="s">
        <v>118</v>
      </c>
      <c r="BI112" s="39" t="str">
        <f t="shared" si="32"/>
        <v/>
      </c>
      <c r="BJ112" s="39" t="str">
        <f t="shared" si="33"/>
        <v/>
      </c>
      <c r="BK112" s="16">
        <f>SUM(AR112:AX112)</f>
        <v>0</v>
      </c>
      <c r="BL112" s="10">
        <f>SUM(AL112:AQ112)</f>
        <v>0</v>
      </c>
      <c r="BM112" s="12" t="str">
        <f t="shared" si="34"/>
        <v/>
      </c>
      <c r="BN112" s="12" t="str">
        <f t="shared" si="34"/>
        <v/>
      </c>
      <c r="BO112" s="9">
        <f t="shared" si="35"/>
        <v>0</v>
      </c>
      <c r="BP112" s="39" t="str">
        <f t="shared" si="36"/>
        <v/>
      </c>
      <c r="BQ112" s="147"/>
      <c r="BR112" s="9">
        <f t="shared" si="37"/>
        <v>67.650000000000006</v>
      </c>
      <c r="BS112" s="9">
        <f t="shared" si="38"/>
        <v>0</v>
      </c>
      <c r="BT112" s="9">
        <f t="shared" si="39"/>
        <v>67.650000000000006</v>
      </c>
      <c r="BU112" s="9" t="str">
        <f>IFERROR(_xlfn.XLOOKUP(D112,Sheet1!B:B,Sheet1!L:L),"")</f>
        <v/>
      </c>
      <c r="BV112" s="9" t="e">
        <f>_xlfn.XLOOKUP(BU112,Sheet1!S:S,Sheet1!T:T)</f>
        <v>#N/A</v>
      </c>
      <c r="BW112" s="9" t="e">
        <f>_xlfn.XLOOKUP(D112,Sheet1!B:B,Sheet1!M:M)</f>
        <v>#N/A</v>
      </c>
      <c r="BZ112" s="108">
        <f t="shared" si="40"/>
        <v>0</v>
      </c>
      <c r="CB112" s="12"/>
      <c r="CC112" s="12"/>
      <c r="CG112" s="1" t="str">
        <f>IF(BO112&lt;80,"Below 80",
IF(BO112&lt;=120,"80-120",
IF(BO112&lt;=200,"&gt; 120-200",
IF(BO112&lt;=300,"&gt;200-300",
IF(BO112&lt;=500,"&gt;300-500",
"&gt;500")))))</f>
        <v>Below 80</v>
      </c>
      <c r="CH112" s="1" t="str">
        <f>IFERROR(_xlfn.XLOOKUP(CG112,Scenario!M:M,Scenario!N:N),"")</f>
        <v/>
      </c>
      <c r="CI112" s="1" t="str">
        <f t="shared" si="41"/>
        <v>No</v>
      </c>
      <c r="CJ112" s="75">
        <v>0</v>
      </c>
    </row>
    <row r="113" spans="1:88" hidden="1">
      <c r="A113" s="2">
        <v>112</v>
      </c>
      <c r="B113" s="2">
        <v>2024</v>
      </c>
      <c r="C113" s="1" t="str">
        <v>PBTMTR87</v>
      </c>
      <c r="D113" s="37" t="str">
        <v>0015g00001W4WpRAAV</v>
      </c>
      <c r="E113" s="37" t="str">
        <v>GSB ROYAL ROOFING INDUSTRY</v>
      </c>
      <c r="F113" s="37" t="str">
        <v>RAJASTHAN</v>
      </c>
      <c r="G113" s="37" t="str">
        <v>SIKAR</v>
      </c>
      <c r="H113" s="37">
        <v>0</v>
      </c>
      <c r="I113" s="37" t="str">
        <v>KHUNTETA STEELS</v>
      </c>
      <c r="J113" s="37" t="str">
        <v>Ravi Kumar Kulmi</v>
      </c>
      <c r="K113" s="37" t="str">
        <v>Ravi Kumar Kulmi</v>
      </c>
      <c r="L113" s="37" t="str">
        <v/>
      </c>
      <c r="M113" s="37" t="str">
        <v>North</v>
      </c>
      <c r="N113" s="2">
        <v>332702</v>
      </c>
      <c r="O113" s="2" t="str">
        <v>08AAZFG4371M1ZI</v>
      </c>
      <c r="P113" s="2">
        <v>9694242407</v>
      </c>
      <c r="Q113" s="2" t="str">
        <v>Jan'24</v>
      </c>
      <c r="R113" s="2">
        <v>2024</v>
      </c>
      <c r="S113" s="1">
        <v>31</v>
      </c>
      <c r="T113" s="2">
        <v>30</v>
      </c>
      <c r="U113" s="12">
        <v>0</v>
      </c>
      <c r="V113" s="1" t="str">
        <v>Minor</v>
      </c>
      <c r="W113" s="13">
        <v>31</v>
      </c>
      <c r="X113" s="13">
        <v>0</v>
      </c>
      <c r="Y113" s="13">
        <v>0</v>
      </c>
      <c r="Z113" s="13">
        <v>0</v>
      </c>
      <c r="AA113" s="13">
        <v>0</v>
      </c>
      <c r="AB113" s="13">
        <v>0</v>
      </c>
      <c r="AC113" s="13">
        <v>0</v>
      </c>
      <c r="AD113" s="13">
        <v>0</v>
      </c>
      <c r="AE113" s="13">
        <v>0</v>
      </c>
      <c r="AF113" s="13">
        <v>0</v>
      </c>
      <c r="AG113" s="13">
        <v>0</v>
      </c>
      <c r="AH113" s="13">
        <v>0</v>
      </c>
      <c r="AI113" s="13">
        <v>0</v>
      </c>
      <c r="AJ113" s="13">
        <v>0</v>
      </c>
      <c r="AK113" s="13">
        <v>0</v>
      </c>
      <c r="AL113" s="13">
        <v>0</v>
      </c>
      <c r="AM113" s="13">
        <v>0</v>
      </c>
      <c r="AN113" s="13">
        <v>0</v>
      </c>
      <c r="AO113" s="13">
        <v>0</v>
      </c>
      <c r="AP113" s="13">
        <v>0</v>
      </c>
      <c r="AQ113" s="13">
        <v>0</v>
      </c>
      <c r="AR113" s="13">
        <v>0</v>
      </c>
      <c r="AS113" s="13">
        <v>0</v>
      </c>
      <c r="AT113" s="13">
        <v>0</v>
      </c>
      <c r="AU113" s="13">
        <v>0</v>
      </c>
      <c r="AV113" s="13">
        <v>0</v>
      </c>
      <c r="AW113" s="16">
        <f t="shared" si="26"/>
        <v>0</v>
      </c>
      <c r="AX113" s="16">
        <v>0</v>
      </c>
      <c r="AY113" s="10">
        <f t="shared" si="27"/>
        <v>0</v>
      </c>
      <c r="AZ113" s="10">
        <f>SUM(Z113:AK113)</f>
        <v>0</v>
      </c>
      <c r="BA113" s="10"/>
      <c r="BB113" s="10">
        <f t="shared" si="28"/>
        <v>0</v>
      </c>
      <c r="BC113" s="10">
        <f t="shared" si="29"/>
        <v>0</v>
      </c>
      <c r="BD113" s="10">
        <f t="shared" si="30"/>
        <v>0</v>
      </c>
      <c r="BE113" s="10">
        <f t="shared" si="43"/>
        <v>0</v>
      </c>
      <c r="BF113" s="2" t="s">
        <v>119</v>
      </c>
      <c r="BG113" s="10">
        <f t="shared" si="31"/>
        <v>0</v>
      </c>
      <c r="BH113" s="36" t="s">
        <v>118</v>
      </c>
      <c r="BI113" s="39" t="str">
        <f t="shared" si="32"/>
        <v/>
      </c>
      <c r="BJ113" s="39" t="str">
        <f t="shared" si="33"/>
        <v/>
      </c>
      <c r="BK113" s="16">
        <f>SUM(AR113:AX113)</f>
        <v>0</v>
      </c>
      <c r="BL113" s="10">
        <f>SUM(AL113:AQ113)</f>
        <v>0</v>
      </c>
      <c r="BM113" s="12" t="str">
        <f t="shared" si="34"/>
        <v/>
      </c>
      <c r="BN113" s="12" t="str">
        <f t="shared" si="34"/>
        <v/>
      </c>
      <c r="BO113" s="9">
        <f t="shared" si="35"/>
        <v>0</v>
      </c>
      <c r="BP113" s="39" t="str">
        <f t="shared" si="36"/>
        <v/>
      </c>
      <c r="BQ113" s="147"/>
      <c r="BR113" s="9">
        <f t="shared" si="37"/>
        <v>0</v>
      </c>
      <c r="BS113" s="9">
        <f t="shared" si="38"/>
        <v>0</v>
      </c>
      <c r="BT113" s="9">
        <f t="shared" si="39"/>
        <v>0</v>
      </c>
      <c r="BU113" s="9" t="str">
        <f>IFERROR(_xlfn.XLOOKUP(D113,Sheet1!B:B,Sheet1!L:L),"")</f>
        <v/>
      </c>
      <c r="BV113" s="9" t="e">
        <f>_xlfn.XLOOKUP(BU113,Sheet1!S:S,Sheet1!T:T)</f>
        <v>#N/A</v>
      </c>
      <c r="BW113" s="9" t="e">
        <f>_xlfn.XLOOKUP(D113,Sheet1!B:B,Sheet1!M:M)</f>
        <v>#N/A</v>
      </c>
      <c r="BZ113" s="108">
        <f t="shared" si="40"/>
        <v>0</v>
      </c>
      <c r="CB113" s="12"/>
      <c r="CC113" s="12"/>
      <c r="CG113" s="1" t="str">
        <f>IF(BO113&lt;80,"Below 80",
IF(BO113&lt;=120,"80-120",
IF(BO113&lt;=200,"&gt; 120-200",
IF(BO113&lt;=300,"&gt;200-300",
IF(BO113&lt;=500,"&gt;300-500",
"&gt;500")))))</f>
        <v>Below 80</v>
      </c>
      <c r="CH113" s="1" t="str">
        <f>IFERROR(_xlfn.XLOOKUP(CG113,Scenario!M:M,Scenario!N:N),"")</f>
        <v/>
      </c>
      <c r="CI113" s="1" t="str">
        <f t="shared" si="41"/>
        <v>No</v>
      </c>
      <c r="CJ113" s="75">
        <v>0</v>
      </c>
    </row>
    <row r="114" spans="1:88" hidden="1">
      <c r="A114" s="2">
        <v>113</v>
      </c>
      <c r="B114" s="2">
        <v>2024</v>
      </c>
      <c r="C114" s="1" t="str">
        <v>PBTMTR88</v>
      </c>
      <c r="D114" s="37" t="str">
        <v>0015g00001bceVCAAY</v>
      </c>
      <c r="E114" s="37" t="str">
        <v>JAI HANUMAN IRON STORE</v>
      </c>
      <c r="F114" s="37" t="str">
        <v>RAJASTHAN</v>
      </c>
      <c r="G114" s="37" t="str">
        <v>GANGANAGAR</v>
      </c>
      <c r="H114" s="37">
        <v>0</v>
      </c>
      <c r="I114" s="37" t="str">
        <v>KHUNTETA STEELS</v>
      </c>
      <c r="J114" s="37" t="str">
        <v>Ravi Kumar Kulmi</v>
      </c>
      <c r="K114" s="37" t="str">
        <v>Ravi Kumar Kulmi</v>
      </c>
      <c r="L114" s="37" t="str">
        <v/>
      </c>
      <c r="M114" s="37" t="str">
        <v>North</v>
      </c>
      <c r="N114" s="2">
        <v>335001</v>
      </c>
      <c r="O114" s="2" t="str">
        <v>08ALXPJ1331K1ZR</v>
      </c>
      <c r="P114" s="2">
        <v>9928221103</v>
      </c>
      <c r="Q114" s="2" t="str">
        <v>Jan'24</v>
      </c>
      <c r="R114" s="2">
        <v>2024</v>
      </c>
      <c r="S114" s="1">
        <v>21</v>
      </c>
      <c r="T114" s="2">
        <v>100</v>
      </c>
      <c r="U114" s="12">
        <v>0</v>
      </c>
      <c r="V114" s="1" t="str">
        <v>Challenger</v>
      </c>
      <c r="W114" s="13">
        <v>21</v>
      </c>
      <c r="X114" s="13">
        <v>0</v>
      </c>
      <c r="Y114" s="13">
        <v>0</v>
      </c>
      <c r="Z114" s="13">
        <v>0</v>
      </c>
      <c r="AA114" s="13">
        <v>0</v>
      </c>
      <c r="AB114" s="13">
        <v>0</v>
      </c>
      <c r="AC114" s="13">
        <v>0</v>
      </c>
      <c r="AD114" s="13">
        <v>0</v>
      </c>
      <c r="AE114" s="13">
        <v>0</v>
      </c>
      <c r="AF114" s="13">
        <v>0</v>
      </c>
      <c r="AG114" s="13">
        <v>0</v>
      </c>
      <c r="AH114" s="13">
        <v>0</v>
      </c>
      <c r="AI114" s="13">
        <v>0</v>
      </c>
      <c r="AJ114" s="13">
        <v>0</v>
      </c>
      <c r="AK114" s="13">
        <v>0</v>
      </c>
      <c r="AL114" s="13">
        <v>0</v>
      </c>
      <c r="AM114" s="13">
        <v>0</v>
      </c>
      <c r="AN114" s="13">
        <v>0</v>
      </c>
      <c r="AO114" s="13">
        <v>0</v>
      </c>
      <c r="AP114" s="13">
        <v>0</v>
      </c>
      <c r="AQ114" s="13">
        <v>0</v>
      </c>
      <c r="AR114" s="13">
        <v>0</v>
      </c>
      <c r="AS114" s="13">
        <v>0</v>
      </c>
      <c r="AT114" s="13">
        <v>0</v>
      </c>
      <c r="AU114" s="13">
        <v>0</v>
      </c>
      <c r="AV114" s="13">
        <v>0</v>
      </c>
      <c r="AW114" s="16">
        <f t="shared" si="26"/>
        <v>0</v>
      </c>
      <c r="AX114" s="16">
        <v>0</v>
      </c>
      <c r="AY114" s="10">
        <f t="shared" si="27"/>
        <v>0</v>
      </c>
      <c r="AZ114" s="10">
        <f>SUM(Z114:AK114)</f>
        <v>0</v>
      </c>
      <c r="BA114" s="10"/>
      <c r="BB114" s="10">
        <f t="shared" si="28"/>
        <v>0</v>
      </c>
      <c r="BC114" s="10">
        <f t="shared" si="29"/>
        <v>0</v>
      </c>
      <c r="BD114" s="10">
        <f t="shared" si="30"/>
        <v>0</v>
      </c>
      <c r="BE114" s="10">
        <f t="shared" si="43"/>
        <v>0</v>
      </c>
      <c r="BF114" s="2" t="s">
        <v>119</v>
      </c>
      <c r="BG114" s="10">
        <f t="shared" si="31"/>
        <v>0</v>
      </c>
      <c r="BH114" s="36" t="s">
        <v>118</v>
      </c>
      <c r="BI114" s="39" t="str">
        <f t="shared" si="32"/>
        <v/>
      </c>
      <c r="BJ114" s="39" t="str">
        <f t="shared" si="33"/>
        <v/>
      </c>
      <c r="BK114" s="16">
        <f>SUM(AR114:AX114)</f>
        <v>0</v>
      </c>
      <c r="BL114" s="10">
        <f>SUM(AL114:AQ114)</f>
        <v>0</v>
      </c>
      <c r="BM114" s="12" t="str">
        <f t="shared" si="34"/>
        <v/>
      </c>
      <c r="BN114" s="12" t="str">
        <f t="shared" si="34"/>
        <v/>
      </c>
      <c r="BO114" s="9">
        <f t="shared" si="35"/>
        <v>0</v>
      </c>
      <c r="BP114" s="39" t="str">
        <f t="shared" si="36"/>
        <v/>
      </c>
      <c r="BQ114" s="147"/>
      <c r="BR114" s="9">
        <f t="shared" si="37"/>
        <v>0</v>
      </c>
      <c r="BS114" s="9">
        <f t="shared" si="38"/>
        <v>0</v>
      </c>
      <c r="BT114" s="9">
        <f t="shared" si="39"/>
        <v>0</v>
      </c>
      <c r="BU114" s="9" t="str">
        <f>IFERROR(_xlfn.XLOOKUP(D114,Sheet1!B:B,Sheet1!L:L),"")</f>
        <v/>
      </c>
      <c r="BV114" s="9" t="e">
        <f>_xlfn.XLOOKUP(BU114,Sheet1!S:S,Sheet1!T:T)</f>
        <v>#N/A</v>
      </c>
      <c r="BW114" s="9" t="e">
        <f>_xlfn.XLOOKUP(D114,Sheet1!B:B,Sheet1!M:M)</f>
        <v>#N/A</v>
      </c>
      <c r="BZ114" s="108">
        <f t="shared" si="40"/>
        <v>0</v>
      </c>
      <c r="CB114" s="12"/>
      <c r="CC114" s="12"/>
      <c r="CG114" s="1" t="str">
        <f>IF(BO114&lt;80,"Below 80",
IF(BO114&lt;=120,"80-120",
IF(BO114&lt;=200,"&gt; 120-200",
IF(BO114&lt;=300,"&gt;200-300",
IF(BO114&lt;=500,"&gt;300-500",
"&gt;500")))))</f>
        <v>Below 80</v>
      </c>
      <c r="CH114" s="1" t="str">
        <f>IFERROR(_xlfn.XLOOKUP(CG114,Scenario!M:M,Scenario!N:N),"")</f>
        <v/>
      </c>
      <c r="CI114" s="1" t="str">
        <f t="shared" si="41"/>
        <v>No</v>
      </c>
      <c r="CJ114" s="75">
        <v>0</v>
      </c>
    </row>
    <row r="115" spans="1:88" hidden="1">
      <c r="A115" s="2">
        <v>114</v>
      </c>
      <c r="B115" s="2">
        <v>2024</v>
      </c>
      <c r="C115" s="1" t="str">
        <v>PBTMTR89</v>
      </c>
      <c r="D115" s="37" t="str">
        <v>0015g00001X4KICAA3</v>
      </c>
      <c r="E115" s="37" t="str">
        <v>SHREE GANESH IRON STORE</v>
      </c>
      <c r="F115" s="37" t="str">
        <v>RAJASTHAN</v>
      </c>
      <c r="G115" s="37" t="str">
        <v>SIKAR</v>
      </c>
      <c r="H115" s="37">
        <v>0</v>
      </c>
      <c r="I115" s="37" t="str">
        <v>KHUNTETA STEELS</v>
      </c>
      <c r="J115" s="37" t="str">
        <v>Ravi Kumar Kulmi</v>
      </c>
      <c r="K115" s="37" t="str">
        <v>Ravi Kumar Kulmi</v>
      </c>
      <c r="L115" s="37" t="str">
        <v/>
      </c>
      <c r="M115" s="37" t="str">
        <v>North</v>
      </c>
      <c r="N115" s="2">
        <v>332719</v>
      </c>
      <c r="O115" s="2" t="str">
        <v>08FTLPM5423E1ZJ</v>
      </c>
      <c r="P115" s="2">
        <v>8441962887</v>
      </c>
      <c r="Q115" s="2" t="str">
        <v>Jan'24</v>
      </c>
      <c r="R115" s="2">
        <v>2024</v>
      </c>
      <c r="S115" s="1">
        <v>21</v>
      </c>
      <c r="T115" s="2">
        <v>50</v>
      </c>
      <c r="U115" s="12">
        <v>0</v>
      </c>
      <c r="V115" s="1" t="str">
        <v>Minor</v>
      </c>
      <c r="W115" s="13">
        <v>21</v>
      </c>
      <c r="X115" s="13">
        <v>0</v>
      </c>
      <c r="Y115" s="13">
        <v>0</v>
      </c>
      <c r="Z115" s="13">
        <v>0</v>
      </c>
      <c r="AA115" s="13">
        <v>0</v>
      </c>
      <c r="AB115" s="13">
        <v>0</v>
      </c>
      <c r="AC115" s="13">
        <v>0</v>
      </c>
      <c r="AD115" s="13">
        <v>0</v>
      </c>
      <c r="AE115" s="13">
        <v>0</v>
      </c>
      <c r="AF115" s="13">
        <v>0</v>
      </c>
      <c r="AG115" s="13">
        <v>0</v>
      </c>
      <c r="AH115" s="13">
        <v>20.059999999999999</v>
      </c>
      <c r="AI115" s="13">
        <v>0</v>
      </c>
      <c r="AJ115" s="13">
        <v>0</v>
      </c>
      <c r="AK115" s="13">
        <v>0</v>
      </c>
      <c r="AL115" s="13">
        <v>0</v>
      </c>
      <c r="AM115" s="13">
        <v>0</v>
      </c>
      <c r="AN115" s="13">
        <v>0</v>
      </c>
      <c r="AO115" s="13">
        <v>0</v>
      </c>
      <c r="AP115" s="13">
        <v>0</v>
      </c>
      <c r="AQ115" s="13">
        <v>0</v>
      </c>
      <c r="AR115" s="13">
        <v>0</v>
      </c>
      <c r="AS115" s="13">
        <v>0</v>
      </c>
      <c r="AT115" s="13">
        <v>0</v>
      </c>
      <c r="AU115" s="13">
        <v>0</v>
      </c>
      <c r="AV115" s="13">
        <v>0</v>
      </c>
      <c r="AW115" s="16">
        <f t="shared" si="26"/>
        <v>0</v>
      </c>
      <c r="AX115" s="16">
        <v>0</v>
      </c>
      <c r="AY115" s="10">
        <f t="shared" si="27"/>
        <v>0</v>
      </c>
      <c r="AZ115" s="10">
        <f>SUM(Z115:AK115)</f>
        <v>20.059999999999999</v>
      </c>
      <c r="BA115" s="10"/>
      <c r="BB115" s="10">
        <f t="shared" si="28"/>
        <v>0</v>
      </c>
      <c r="BC115" s="10">
        <f t="shared" si="29"/>
        <v>0</v>
      </c>
      <c r="BD115" s="10">
        <f t="shared" si="30"/>
        <v>-20.059999999999999</v>
      </c>
      <c r="BE115" s="10">
        <f t="shared" si="43"/>
        <v>20.059999999999999</v>
      </c>
      <c r="BF115" s="2" t="s">
        <v>119</v>
      </c>
      <c r="BG115" s="10">
        <f t="shared" si="31"/>
        <v>0</v>
      </c>
      <c r="BH115" s="36" t="s">
        <v>118</v>
      </c>
      <c r="BI115" s="39" t="str">
        <f t="shared" si="32"/>
        <v/>
      </c>
      <c r="BJ115" s="39" t="str">
        <f t="shared" si="33"/>
        <v/>
      </c>
      <c r="BK115" s="16">
        <f>SUM(AR115:AX115)</f>
        <v>0</v>
      </c>
      <c r="BL115" s="10">
        <f>SUM(AL115:AQ115)</f>
        <v>0</v>
      </c>
      <c r="BM115" s="12" t="str">
        <f t="shared" si="34"/>
        <v/>
      </c>
      <c r="BN115" s="12" t="str">
        <f t="shared" si="34"/>
        <v/>
      </c>
      <c r="BO115" s="9">
        <f t="shared" si="35"/>
        <v>0</v>
      </c>
      <c r="BP115" s="39" t="str">
        <f t="shared" si="36"/>
        <v/>
      </c>
      <c r="BQ115" s="147"/>
      <c r="BR115" s="9">
        <f t="shared" si="37"/>
        <v>0</v>
      </c>
      <c r="BS115" s="9">
        <f t="shared" si="38"/>
        <v>20.059999999999999</v>
      </c>
      <c r="BT115" s="9">
        <f t="shared" si="39"/>
        <v>20.059999999999999</v>
      </c>
      <c r="BU115" s="9" t="str">
        <f>IFERROR(_xlfn.XLOOKUP(D115,Sheet1!B:B,Sheet1!L:L),"")</f>
        <v/>
      </c>
      <c r="BV115" s="9" t="e">
        <f>_xlfn.XLOOKUP(BU115,Sheet1!S:S,Sheet1!T:T)</f>
        <v>#N/A</v>
      </c>
      <c r="BW115" s="9" t="e">
        <f>_xlfn.XLOOKUP(D115,Sheet1!B:B,Sheet1!M:M)</f>
        <v>#N/A</v>
      </c>
      <c r="BZ115" s="108">
        <f t="shared" si="40"/>
        <v>0</v>
      </c>
      <c r="CB115" s="12"/>
      <c r="CC115" s="12"/>
      <c r="CG115" s="1" t="str">
        <f>IF(BO115&lt;80,"Below 80",
IF(BO115&lt;=120,"80-120",
IF(BO115&lt;=200,"&gt; 120-200",
IF(BO115&lt;=300,"&gt;200-300",
IF(BO115&lt;=500,"&gt;300-500",
"&gt;500")))))</f>
        <v>Below 80</v>
      </c>
      <c r="CH115" s="1" t="str">
        <f>IFERROR(_xlfn.XLOOKUP(CG115,Scenario!M:M,Scenario!N:N),"")</f>
        <v/>
      </c>
      <c r="CI115" s="1" t="str">
        <f t="shared" si="41"/>
        <v>No</v>
      </c>
      <c r="CJ115" s="75">
        <v>0</v>
      </c>
    </row>
    <row r="116" spans="1:88" hidden="1">
      <c r="A116" s="2">
        <v>115</v>
      </c>
      <c r="B116" s="2">
        <v>2024</v>
      </c>
      <c r="C116" s="1" t="str">
        <v>PBTMTR90</v>
      </c>
      <c r="D116" s="37" t="str">
        <v>0015g00001c4QiwAAE</v>
      </c>
      <c r="E116" s="37" t="str">
        <v>POONIA STEELS</v>
      </c>
      <c r="F116" s="37" t="str">
        <v>RAJASTHAN</v>
      </c>
      <c r="G116" s="37" t="str">
        <v>JHUNJHUNU</v>
      </c>
      <c r="H116" s="37" t="str">
        <v>Nawalgarh</v>
      </c>
      <c r="I116" s="37" t="str">
        <v>KHUNTETA STEELS</v>
      </c>
      <c r="J116" s="37" t="str">
        <v>Amit Kumar Sharma</v>
      </c>
      <c r="K116" s="37" t="str">
        <v>Ravi Kumar Kulmi</v>
      </c>
      <c r="L116" s="37" t="str">
        <v/>
      </c>
      <c r="M116" s="37" t="str">
        <v>North</v>
      </c>
      <c r="N116" s="2">
        <v>333042</v>
      </c>
      <c r="O116" s="2" t="str">
        <v>08CTNPP8459E1ZZ</v>
      </c>
      <c r="P116" s="2">
        <v>9680522222</v>
      </c>
      <c r="Q116" s="2" t="str">
        <v>Jan'24</v>
      </c>
      <c r="R116" s="2">
        <v>2024</v>
      </c>
      <c r="S116" s="1">
        <v>21</v>
      </c>
      <c r="T116" s="2">
        <v>100</v>
      </c>
      <c r="U116" s="12">
        <v>0</v>
      </c>
      <c r="V116" s="1" t="str">
        <v>Challenger</v>
      </c>
      <c r="W116" s="13">
        <v>21</v>
      </c>
      <c r="X116" s="13">
        <v>0</v>
      </c>
      <c r="Y116" s="13">
        <v>0</v>
      </c>
      <c r="Z116" s="13">
        <v>0</v>
      </c>
      <c r="AA116" s="13">
        <v>0</v>
      </c>
      <c r="AB116" s="13">
        <v>0</v>
      </c>
      <c r="AC116" s="13">
        <v>0</v>
      </c>
      <c r="AD116" s="13">
        <v>0</v>
      </c>
      <c r="AE116" s="13">
        <v>0</v>
      </c>
      <c r="AF116" s="13">
        <v>0</v>
      </c>
      <c r="AG116" s="13">
        <v>0</v>
      </c>
      <c r="AH116" s="13">
        <v>0</v>
      </c>
      <c r="AI116" s="13">
        <v>0</v>
      </c>
      <c r="AJ116" s="13">
        <v>0</v>
      </c>
      <c r="AK116" s="13">
        <v>0</v>
      </c>
      <c r="AL116" s="13">
        <v>0</v>
      </c>
      <c r="AM116" s="13">
        <v>0</v>
      </c>
      <c r="AN116" s="13">
        <v>0</v>
      </c>
      <c r="AO116" s="13">
        <v>0</v>
      </c>
      <c r="AP116" s="13">
        <v>0</v>
      </c>
      <c r="AQ116" s="13">
        <v>0</v>
      </c>
      <c r="AR116" s="13">
        <v>0</v>
      </c>
      <c r="AS116" s="13">
        <v>0</v>
      </c>
      <c r="AT116" s="13">
        <v>0</v>
      </c>
      <c r="AU116" s="13">
        <v>0</v>
      </c>
      <c r="AV116" s="13">
        <v>0</v>
      </c>
      <c r="AW116" s="16">
        <f t="shared" si="26"/>
        <v>0</v>
      </c>
      <c r="AX116" s="16">
        <v>0</v>
      </c>
      <c r="AY116" s="10">
        <f t="shared" si="27"/>
        <v>0</v>
      </c>
      <c r="AZ116" s="10">
        <f>SUM(Z116:AK116)</f>
        <v>0</v>
      </c>
      <c r="BA116" s="10"/>
      <c r="BB116" s="10">
        <f t="shared" si="28"/>
        <v>0</v>
      </c>
      <c r="BC116" s="10">
        <f t="shared" si="29"/>
        <v>0</v>
      </c>
      <c r="BD116" s="10">
        <f t="shared" si="30"/>
        <v>0</v>
      </c>
      <c r="BE116" s="10">
        <f t="shared" si="43"/>
        <v>0</v>
      </c>
      <c r="BF116" s="2" t="s">
        <v>119</v>
      </c>
      <c r="BG116" s="10">
        <f t="shared" si="31"/>
        <v>0</v>
      </c>
      <c r="BH116" s="36" t="s">
        <v>118</v>
      </c>
      <c r="BI116" s="39" t="str">
        <f t="shared" si="32"/>
        <v/>
      </c>
      <c r="BJ116" s="39" t="str">
        <f t="shared" si="33"/>
        <v/>
      </c>
      <c r="BK116" s="16">
        <f>SUM(AR116:AX116)</f>
        <v>0</v>
      </c>
      <c r="BL116" s="10">
        <f>SUM(AL116:AQ116)</f>
        <v>0</v>
      </c>
      <c r="BM116" s="12" t="str">
        <f t="shared" si="34"/>
        <v/>
      </c>
      <c r="BN116" s="12" t="str">
        <f t="shared" si="34"/>
        <v/>
      </c>
      <c r="BO116" s="9">
        <f t="shared" si="35"/>
        <v>0</v>
      </c>
      <c r="BP116" s="39" t="str">
        <f t="shared" si="36"/>
        <v/>
      </c>
      <c r="BQ116" s="147"/>
      <c r="BR116" s="9">
        <f t="shared" si="37"/>
        <v>0</v>
      </c>
      <c r="BS116" s="9">
        <f t="shared" si="38"/>
        <v>0</v>
      </c>
      <c r="BT116" s="9">
        <f t="shared" si="39"/>
        <v>0</v>
      </c>
      <c r="BU116" s="9" t="str">
        <f>IFERROR(_xlfn.XLOOKUP(D116,Sheet1!B:B,Sheet1!L:L),"")</f>
        <v/>
      </c>
      <c r="BV116" s="9" t="e">
        <f>_xlfn.XLOOKUP(BU116,Sheet1!S:S,Sheet1!T:T)</f>
        <v>#N/A</v>
      </c>
      <c r="BW116" s="9" t="e">
        <f>_xlfn.XLOOKUP(D116,Sheet1!B:B,Sheet1!M:M)</f>
        <v>#N/A</v>
      </c>
      <c r="BZ116" s="108">
        <f t="shared" si="40"/>
        <v>0</v>
      </c>
      <c r="CB116" s="12"/>
      <c r="CC116" s="12"/>
      <c r="CG116" s="1" t="str">
        <f>IF(BO116&lt;80,"Below 80",
IF(BO116&lt;=120,"80-120",
IF(BO116&lt;=200,"&gt; 120-200",
IF(BO116&lt;=300,"&gt;200-300",
IF(BO116&lt;=500,"&gt;300-500",
"&gt;500")))))</f>
        <v>Below 80</v>
      </c>
      <c r="CH116" s="1" t="str">
        <f>IFERROR(_xlfn.XLOOKUP(CG116,Scenario!M:M,Scenario!N:N),"")</f>
        <v/>
      </c>
      <c r="CI116" s="1" t="str">
        <f t="shared" si="41"/>
        <v>No</v>
      </c>
      <c r="CJ116" s="75">
        <v>0</v>
      </c>
    </row>
    <row r="117" spans="1:88" hidden="1">
      <c r="A117" s="2">
        <v>116</v>
      </c>
      <c r="B117" s="2">
        <v>2024</v>
      </c>
      <c r="C117" s="1" t="str">
        <v>PBTMTR35</v>
      </c>
      <c r="D117" s="37" t="str">
        <v>0015g00001ccqJtAAI</v>
      </c>
      <c r="E117" s="37" t="str">
        <v>YUVRAJ TRADERS</v>
      </c>
      <c r="F117" s="37" t="str">
        <v>UTTAR PRADESH</v>
      </c>
      <c r="G117" s="37" t="str">
        <v>MAU</v>
      </c>
      <c r="H117" s="37" t="str">
        <v>Mau</v>
      </c>
      <c r="I117" s="37" t="str">
        <v>GOBINDGARH IRON LLP</v>
      </c>
      <c r="J117" s="37" t="str">
        <v>Mohd Ansari</v>
      </c>
      <c r="K117" s="37" t="str">
        <v>-</v>
      </c>
      <c r="L117" s="37" t="str">
        <v>C12817</v>
      </c>
      <c r="M117" s="37" t="str">
        <v>North</v>
      </c>
      <c r="N117" s="2">
        <v>276403</v>
      </c>
      <c r="O117" s="2" t="str">
        <v>09AYOPC9983C1ZY</v>
      </c>
      <c r="P117" s="2">
        <v>8960692535</v>
      </c>
      <c r="Q117" s="2" t="str">
        <v>Jan'24</v>
      </c>
      <c r="R117" s="2">
        <v>2024</v>
      </c>
      <c r="S117" s="1">
        <v>20</v>
      </c>
      <c r="T117" s="2">
        <v>30</v>
      </c>
      <c r="U117" s="12">
        <v>8.8888888888888878E-2</v>
      </c>
      <c r="V117" s="1" t="str">
        <v>Minor</v>
      </c>
      <c r="W117" s="13">
        <v>20</v>
      </c>
      <c r="X117" s="13">
        <v>0</v>
      </c>
      <c r="Y117" s="13">
        <v>0</v>
      </c>
      <c r="Z117" s="13">
        <v>0</v>
      </c>
      <c r="AA117" s="13">
        <v>10</v>
      </c>
      <c r="AB117" s="13">
        <v>0</v>
      </c>
      <c r="AC117" s="13">
        <v>0</v>
      </c>
      <c r="AD117" s="13">
        <v>5</v>
      </c>
      <c r="AE117" s="13">
        <v>5</v>
      </c>
      <c r="AF117" s="13">
        <v>0</v>
      </c>
      <c r="AG117" s="13">
        <v>0</v>
      </c>
      <c r="AH117" s="13">
        <v>0</v>
      </c>
      <c r="AI117" s="13">
        <v>8</v>
      </c>
      <c r="AJ117" s="13">
        <v>0</v>
      </c>
      <c r="AK117" s="13">
        <v>0</v>
      </c>
      <c r="AL117" s="13">
        <v>0</v>
      </c>
      <c r="AM117" s="13">
        <v>0</v>
      </c>
      <c r="AN117" s="13">
        <v>0</v>
      </c>
      <c r="AO117" s="13">
        <v>0</v>
      </c>
      <c r="AP117" s="13">
        <v>30.1</v>
      </c>
      <c r="AQ117" s="13">
        <v>3</v>
      </c>
      <c r="AR117" s="13">
        <v>0</v>
      </c>
      <c r="AS117" s="13">
        <v>0</v>
      </c>
      <c r="AT117" s="13">
        <v>0</v>
      </c>
      <c r="AU117" s="13">
        <v>8</v>
      </c>
      <c r="AV117" s="13">
        <v>0</v>
      </c>
      <c r="AW117" s="16">
        <f t="shared" si="26"/>
        <v>41.1</v>
      </c>
      <c r="AX117" s="16">
        <v>66.2</v>
      </c>
      <c r="AY117" s="10">
        <f t="shared" si="27"/>
        <v>107.30000000000001</v>
      </c>
      <c r="AZ117" s="10">
        <f>SUM(Z117:AK117)</f>
        <v>28</v>
      </c>
      <c r="BA117" s="10">
        <f>AY117</f>
        <v>107.30000000000001</v>
      </c>
      <c r="BB117" s="10">
        <f t="shared" si="28"/>
        <v>66.200000000000017</v>
      </c>
      <c r="BC117" s="10">
        <f t="shared" si="29"/>
        <v>16.550000000000004</v>
      </c>
      <c r="BD117" s="10">
        <f t="shared" si="30"/>
        <v>79.300000000000011</v>
      </c>
      <c r="BE117" s="10">
        <f t="shared" si="43"/>
        <v>-13.100000000000001</v>
      </c>
      <c r="BF117" s="2" t="s">
        <v>119</v>
      </c>
      <c r="BG117" s="10">
        <f t="shared" si="31"/>
        <v>4.1375000000000002</v>
      </c>
      <c r="BH117" s="36" t="s">
        <v>118</v>
      </c>
      <c r="BI117" s="39" t="str">
        <f t="shared" si="32"/>
        <v/>
      </c>
      <c r="BJ117" s="39" t="str">
        <f t="shared" si="33"/>
        <v/>
      </c>
      <c r="BK117" s="16">
        <f>SUM(AR117:AX117)</f>
        <v>115.30000000000001</v>
      </c>
      <c r="BL117" s="10">
        <f>SUM(AL117:AQ117)</f>
        <v>33.1</v>
      </c>
      <c r="BM117" s="12">
        <f t="shared" si="34"/>
        <v>1.0745573159366262</v>
      </c>
      <c r="BN117" s="12">
        <f t="shared" si="34"/>
        <v>0.30848089468779122</v>
      </c>
      <c r="BO117" s="9">
        <f t="shared" si="35"/>
        <v>33.1</v>
      </c>
      <c r="BP117" s="39" t="str">
        <f t="shared" si="36"/>
        <v/>
      </c>
      <c r="BQ117" s="147"/>
      <c r="BR117" s="9">
        <f t="shared" si="37"/>
        <v>20</v>
      </c>
      <c r="BS117" s="9">
        <f t="shared" si="38"/>
        <v>8</v>
      </c>
      <c r="BT117" s="9">
        <f t="shared" si="39"/>
        <v>28</v>
      </c>
      <c r="BU117" s="9" t="str">
        <f>IFERROR(_xlfn.XLOOKUP(D117,Sheet1!B:B,Sheet1!L:L),"")</f>
        <v/>
      </c>
      <c r="BV117" s="9" t="e">
        <f>_xlfn.XLOOKUP(BU117,Sheet1!S:S,Sheet1!T:T)</f>
        <v>#N/A</v>
      </c>
      <c r="BW117" s="9" t="e">
        <f>_xlfn.XLOOKUP(D117,Sheet1!B:B,Sheet1!M:M)</f>
        <v>#N/A</v>
      </c>
      <c r="BZ117" s="108">
        <f t="shared" si="40"/>
        <v>66.200000000000017</v>
      </c>
      <c r="CB117" s="12">
        <f>AW117/AY117</f>
        <v>0.38303821062441751</v>
      </c>
      <c r="CC117" s="12">
        <f>AX117/AY117</f>
        <v>0.61696178937558244</v>
      </c>
      <c r="CG117" s="1" t="str">
        <f>IF(BO117&lt;80,"Below 80",
IF(BO117&lt;=120,"80-120",
IF(BO117&lt;=200,"&gt; 120-200",
IF(BO117&lt;=300,"&gt;200-300",
IF(BO117&lt;=500,"&gt;300-500",
"&gt;500")))))</f>
        <v>Below 80</v>
      </c>
      <c r="CH117" s="1" t="str">
        <f>IFERROR(_xlfn.XLOOKUP(CG117,Scenario!M:M,Scenario!N:N),"")</f>
        <v/>
      </c>
      <c r="CI117" s="1" t="str">
        <f t="shared" si="41"/>
        <v>Yes</v>
      </c>
      <c r="CJ117" s="75">
        <v>66.2</v>
      </c>
    </row>
    <row r="118" spans="1:88" hidden="1">
      <c r="A118" s="2">
        <v>117</v>
      </c>
      <c r="B118" s="2">
        <v>2024</v>
      </c>
      <c r="C118" s="1" t="str">
        <v>PBTMTR36</v>
      </c>
      <c r="D118" s="37" t="str">
        <v>0015g00001VBy8CAAT</v>
      </c>
      <c r="E118" s="37" t="str">
        <v>SHRIRAM BUILDING MATERIAL</v>
      </c>
      <c r="F118" s="37" t="str">
        <v>UTTAR PRADESH</v>
      </c>
      <c r="G118" s="37" t="str">
        <v>MAU</v>
      </c>
      <c r="H118" s="37" t="str">
        <v>Mau</v>
      </c>
      <c r="I118" s="37" t="str">
        <v>GOBINDGARH IRON LLP</v>
      </c>
      <c r="J118" s="37" t="str">
        <v>Mohd Ansari</v>
      </c>
      <c r="K118" s="37" t="str">
        <v>-</v>
      </c>
      <c r="L118" s="37" t="str">
        <v>C12817</v>
      </c>
      <c r="M118" s="37" t="str">
        <v>North</v>
      </c>
      <c r="N118" s="2">
        <v>275102</v>
      </c>
      <c r="O118" s="2" t="str">
        <v>09AYOPS7334R1Z6</v>
      </c>
      <c r="P118" s="2">
        <v>0</v>
      </c>
      <c r="Q118" s="2" t="str">
        <v>Jan'24</v>
      </c>
      <c r="R118" s="2">
        <v>2024</v>
      </c>
      <c r="S118" s="1">
        <v>14</v>
      </c>
      <c r="T118" s="2">
        <v>20</v>
      </c>
      <c r="U118" s="12">
        <v>0</v>
      </c>
      <c r="V118" s="1" t="str">
        <v>Minor</v>
      </c>
      <c r="W118" s="13">
        <v>5</v>
      </c>
      <c r="X118" s="13">
        <v>0</v>
      </c>
      <c r="Y118" s="13">
        <v>9</v>
      </c>
      <c r="Z118" s="13">
        <v>20</v>
      </c>
      <c r="AA118" s="13">
        <v>5</v>
      </c>
      <c r="AB118" s="13">
        <v>0</v>
      </c>
      <c r="AC118" s="13">
        <v>5</v>
      </c>
      <c r="AD118" s="13">
        <v>5</v>
      </c>
      <c r="AE118" s="13">
        <v>5</v>
      </c>
      <c r="AF118" s="13">
        <v>0</v>
      </c>
      <c r="AG118" s="13">
        <v>0</v>
      </c>
      <c r="AH118" s="13">
        <v>0</v>
      </c>
      <c r="AI118" s="13">
        <v>0</v>
      </c>
      <c r="AJ118" s="13">
        <v>0</v>
      </c>
      <c r="AK118" s="13">
        <v>0</v>
      </c>
      <c r="AL118" s="13">
        <v>0</v>
      </c>
      <c r="AM118" s="13">
        <v>0</v>
      </c>
      <c r="AN118" s="13">
        <v>0</v>
      </c>
      <c r="AO118" s="13">
        <v>0</v>
      </c>
      <c r="AP118" s="13">
        <v>0</v>
      </c>
      <c r="AQ118" s="13">
        <v>0</v>
      </c>
      <c r="AR118" s="13">
        <v>0</v>
      </c>
      <c r="AS118" s="13">
        <v>0</v>
      </c>
      <c r="AT118" s="13">
        <v>0</v>
      </c>
      <c r="AU118" s="13">
        <v>0</v>
      </c>
      <c r="AV118" s="13">
        <v>0</v>
      </c>
      <c r="AW118" s="16">
        <f t="shared" si="26"/>
        <v>0</v>
      </c>
      <c r="AX118" s="16">
        <v>0</v>
      </c>
      <c r="AY118" s="10">
        <f t="shared" si="27"/>
        <v>0</v>
      </c>
      <c r="AZ118" s="10">
        <f>SUM(Z118:AK118)</f>
        <v>40</v>
      </c>
      <c r="BA118" s="10">
        <v>0</v>
      </c>
      <c r="BB118" s="10">
        <f t="shared" si="28"/>
        <v>0</v>
      </c>
      <c r="BC118" s="10">
        <f t="shared" si="29"/>
        <v>0</v>
      </c>
      <c r="BD118" s="10">
        <f t="shared" si="30"/>
        <v>-40</v>
      </c>
      <c r="BE118" s="10">
        <f t="shared" si="43"/>
        <v>40</v>
      </c>
      <c r="BF118" s="2" t="s">
        <v>119</v>
      </c>
      <c r="BG118" s="10">
        <f t="shared" si="31"/>
        <v>0</v>
      </c>
      <c r="BH118" s="36" t="s">
        <v>118</v>
      </c>
      <c r="BI118" s="39" t="str">
        <f t="shared" si="32"/>
        <v/>
      </c>
      <c r="BJ118" s="39" t="str">
        <f t="shared" si="33"/>
        <v/>
      </c>
      <c r="BK118" s="16">
        <f>SUM(AR118:AX118)</f>
        <v>0</v>
      </c>
      <c r="BL118" s="10">
        <f>SUM(AL118:AQ118)</f>
        <v>0</v>
      </c>
      <c r="BM118" s="12" t="str">
        <f t="shared" si="34"/>
        <v/>
      </c>
      <c r="BN118" s="12" t="str">
        <f t="shared" si="34"/>
        <v/>
      </c>
      <c r="BO118" s="9">
        <f t="shared" si="35"/>
        <v>0</v>
      </c>
      <c r="BP118" s="39" t="str">
        <f t="shared" si="36"/>
        <v/>
      </c>
      <c r="BQ118" s="147"/>
      <c r="BR118" s="9">
        <f t="shared" si="37"/>
        <v>40</v>
      </c>
      <c r="BS118" s="9">
        <f t="shared" si="38"/>
        <v>0</v>
      </c>
      <c r="BT118" s="9">
        <f t="shared" si="39"/>
        <v>40</v>
      </c>
      <c r="BU118" s="9" t="str">
        <f>IFERROR(_xlfn.XLOOKUP(D118,Sheet1!B:B,Sheet1!L:L),"")</f>
        <v/>
      </c>
      <c r="BV118" s="9" t="e">
        <f>_xlfn.XLOOKUP(BU118,Sheet1!S:S,Sheet1!T:T)</f>
        <v>#N/A</v>
      </c>
      <c r="BW118" s="9" t="e">
        <f>_xlfn.XLOOKUP(D118,Sheet1!B:B,Sheet1!M:M)</f>
        <v>#N/A</v>
      </c>
      <c r="BZ118" s="108">
        <f t="shared" si="40"/>
        <v>0</v>
      </c>
      <c r="CB118" s="12"/>
      <c r="CC118" s="12"/>
      <c r="CG118" s="1" t="str">
        <f>IF(BO118&lt;80,"Below 80",
IF(BO118&lt;=120,"80-120",
IF(BO118&lt;=200,"&gt; 120-200",
IF(BO118&lt;=300,"&gt;200-300",
IF(BO118&lt;=500,"&gt;300-500",
"&gt;500")))))</f>
        <v>Below 80</v>
      </c>
      <c r="CH118" s="1" t="str">
        <f>IFERROR(_xlfn.XLOOKUP(CG118,Scenario!M:M,Scenario!N:N),"")</f>
        <v/>
      </c>
      <c r="CI118" s="1" t="str">
        <f t="shared" si="41"/>
        <v>No</v>
      </c>
      <c r="CJ118" s="75">
        <v>0</v>
      </c>
    </row>
    <row r="119" spans="1:88" hidden="1">
      <c r="A119" s="2">
        <v>118</v>
      </c>
      <c r="B119" s="2">
        <v>2024</v>
      </c>
      <c r="C119" s="1" t="str">
        <v>PBTMTR37</v>
      </c>
      <c r="D119" s="37" t="str">
        <v>0015g00001V9ffqAAB</v>
      </c>
      <c r="E119" s="37" t="str">
        <v>GARG AND ASSOCIATES</v>
      </c>
      <c r="F119" s="37" t="str">
        <v>UTTAR PRADESH</v>
      </c>
      <c r="G119" s="37" t="str">
        <v>GORAKHPUR</v>
      </c>
      <c r="H119" s="37" t="str">
        <v>Gorakhpur</v>
      </c>
      <c r="I119" s="37" t="str">
        <v>GOBINDGARH IRON LLP</v>
      </c>
      <c r="J119" s="37" t="str">
        <v>Mohd Ansari</v>
      </c>
      <c r="K119" s="37" t="str">
        <v>-</v>
      </c>
      <c r="L119" s="37" t="str">
        <v>C12817</v>
      </c>
      <c r="M119" s="37" t="str">
        <v>North</v>
      </c>
      <c r="N119" s="2">
        <v>273209</v>
      </c>
      <c r="O119" s="2" t="str">
        <v>09AANFG4646F1Z5</v>
      </c>
      <c r="P119" s="2">
        <v>0</v>
      </c>
      <c r="Q119" s="2" t="str">
        <v>Dec'23</v>
      </c>
      <c r="R119" s="2">
        <v>2024</v>
      </c>
      <c r="S119" s="1">
        <v>107</v>
      </c>
      <c r="T119" s="2">
        <v>100</v>
      </c>
      <c r="U119" s="12">
        <v>0.81</v>
      </c>
      <c r="V119" s="1" t="str">
        <v>Star</v>
      </c>
      <c r="W119" s="13">
        <v>30</v>
      </c>
      <c r="X119" s="13">
        <v>20</v>
      </c>
      <c r="Y119" s="13">
        <v>37</v>
      </c>
      <c r="Z119" s="13">
        <v>30</v>
      </c>
      <c r="AA119" s="13">
        <v>20</v>
      </c>
      <c r="AB119" s="13">
        <v>9</v>
      </c>
      <c r="AC119" s="13">
        <v>9</v>
      </c>
      <c r="AD119" s="13">
        <v>0</v>
      </c>
      <c r="AE119" s="13">
        <v>10</v>
      </c>
      <c r="AF119" s="13">
        <v>30</v>
      </c>
      <c r="AG119" s="13">
        <v>92</v>
      </c>
      <c r="AH119" s="13">
        <v>35</v>
      </c>
      <c r="AI119" s="13">
        <v>0</v>
      </c>
      <c r="AJ119" s="13">
        <v>70</v>
      </c>
      <c r="AK119" s="13">
        <v>69</v>
      </c>
      <c r="AL119" s="13">
        <v>20</v>
      </c>
      <c r="AM119" s="13">
        <v>55</v>
      </c>
      <c r="AN119" s="13">
        <v>51</v>
      </c>
      <c r="AO119" s="13">
        <v>55</v>
      </c>
      <c r="AP119" s="13">
        <v>96</v>
      </c>
      <c r="AQ119" s="13">
        <v>95</v>
      </c>
      <c r="AR119" s="13">
        <v>30</v>
      </c>
      <c r="AS119" s="13">
        <v>54</v>
      </c>
      <c r="AT119" s="13">
        <v>0</v>
      </c>
      <c r="AU119" s="13">
        <v>243</v>
      </c>
      <c r="AV119" s="13">
        <v>0</v>
      </c>
      <c r="AW119" s="16">
        <f t="shared" si="26"/>
        <v>699</v>
      </c>
      <c r="AX119" s="16">
        <v>804</v>
      </c>
      <c r="AY119" s="10">
        <v>1251</v>
      </c>
      <c r="AZ119" s="10">
        <f>SUM(Z119:AK119)</f>
        <v>374</v>
      </c>
      <c r="BA119" s="10">
        <f>AW119+500</f>
        <v>1199</v>
      </c>
      <c r="BB119" s="10">
        <f t="shared" si="28"/>
        <v>500</v>
      </c>
      <c r="BC119" s="10">
        <f t="shared" si="29"/>
        <v>125</v>
      </c>
      <c r="BD119" s="10">
        <f t="shared" si="30"/>
        <v>877</v>
      </c>
      <c r="BE119" s="10">
        <f t="shared" si="43"/>
        <v>-325</v>
      </c>
      <c r="BF119" s="2" t="s">
        <v>118</v>
      </c>
      <c r="BG119" s="10">
        <f t="shared" si="31"/>
        <v>57</v>
      </c>
      <c r="BH119" s="36" t="s">
        <v>119</v>
      </c>
      <c r="BI119" s="39" t="str">
        <f t="shared" si="32"/>
        <v/>
      </c>
      <c r="BJ119" s="39" t="str">
        <f t="shared" si="33"/>
        <v/>
      </c>
      <c r="BK119" s="16">
        <f>SUM(AR119:AX119)</f>
        <v>1830</v>
      </c>
      <c r="BL119" s="10">
        <f>SUM(AL119:AQ119)</f>
        <v>372</v>
      </c>
      <c r="BM119" s="12">
        <f t="shared" si="34"/>
        <v>1.4628297362110312</v>
      </c>
      <c r="BN119" s="12">
        <f t="shared" si="34"/>
        <v>0.29736211031175058</v>
      </c>
      <c r="BO119" s="9">
        <f t="shared" si="35"/>
        <v>456</v>
      </c>
      <c r="BP119" s="39" t="str">
        <f t="shared" si="36"/>
        <v/>
      </c>
      <c r="BQ119" s="147"/>
      <c r="BR119" s="9">
        <f t="shared" si="37"/>
        <v>78</v>
      </c>
      <c r="BS119" s="9">
        <f t="shared" si="38"/>
        <v>296</v>
      </c>
      <c r="BT119" s="9">
        <f t="shared" si="39"/>
        <v>374</v>
      </c>
      <c r="BU119" s="9" t="str">
        <f>IFERROR(_xlfn.XLOOKUP(D119,Sheet1!B:B,Sheet1!L:L),"")</f>
        <v/>
      </c>
      <c r="BV119" s="9" t="e">
        <f>_xlfn.XLOOKUP(BU119,Sheet1!S:S,Sheet1!T:T)</f>
        <v>#N/A</v>
      </c>
      <c r="BW119" s="9" t="e">
        <f>_xlfn.XLOOKUP(D119,Sheet1!B:B,Sheet1!M:M)</f>
        <v>#N/A</v>
      </c>
      <c r="BY119" s="1">
        <v>1251</v>
      </c>
      <c r="BZ119" s="108">
        <f t="shared" si="40"/>
        <v>552</v>
      </c>
      <c r="CB119" s="12">
        <f>AW119/AY119</f>
        <v>0.55875299760191843</v>
      </c>
      <c r="CC119" s="12">
        <f>AX119/AY119</f>
        <v>0.64268585131894485</v>
      </c>
      <c r="CG119" s="1" t="str">
        <f>IF(BO119&lt;80,"Below 80",
IF(BO119&lt;=120,"80-120",
IF(BO119&lt;=200,"&gt; 120-200",
IF(BO119&lt;=300,"&gt;200-300",
IF(BO119&lt;=500,"&gt;300-500",
"&gt;500")))))</f>
        <v>&gt;300-500</v>
      </c>
      <c r="CH119" s="1" t="str">
        <f>IFERROR(_xlfn.XLOOKUP(CG119,Scenario!M:M,Scenario!N:N),"")</f>
        <v>D</v>
      </c>
      <c r="CI119" s="1" t="str">
        <f t="shared" si="41"/>
        <v>Yes</v>
      </c>
      <c r="CJ119" s="75">
        <v>750</v>
      </c>
    </row>
    <row r="120" spans="1:88" hidden="1">
      <c r="A120" s="2">
        <v>119</v>
      </c>
      <c r="B120" s="2">
        <v>2024</v>
      </c>
      <c r="C120" s="1" t="str">
        <v>PBTMTR38</v>
      </c>
      <c r="D120" s="37" t="str">
        <v>001J1000005ZPVbIAO</v>
      </c>
      <c r="E120" s="37" t="str">
        <v>M/S GOVIND STEELS</v>
      </c>
      <c r="F120" s="37" t="str">
        <v>UTTAR PRADESH</v>
      </c>
      <c r="G120" s="37" t="str">
        <v>GORAKHPUR</v>
      </c>
      <c r="H120" s="37" t="str">
        <v>Gorakhpur</v>
      </c>
      <c r="I120" s="37" t="str">
        <v>GOBINDGARH IRON LLP</v>
      </c>
      <c r="J120" s="37" t="str">
        <v>Mohd Ansari</v>
      </c>
      <c r="K120" s="37" t="str">
        <v>-</v>
      </c>
      <c r="L120" s="37" t="str">
        <v>C12817</v>
      </c>
      <c r="M120" s="37" t="str">
        <v>North</v>
      </c>
      <c r="N120" s="2">
        <v>273010</v>
      </c>
      <c r="O120" s="2" t="str">
        <v>09AIPPG8185R1Z2</v>
      </c>
      <c r="P120" s="2">
        <v>7376198160</v>
      </c>
      <c r="Q120" s="2" t="str">
        <v>Dec'23</v>
      </c>
      <c r="R120" s="2">
        <v>2024</v>
      </c>
      <c r="S120" s="1">
        <v>114</v>
      </c>
      <c r="T120" s="2">
        <v>100</v>
      </c>
      <c r="U120" s="12">
        <v>0</v>
      </c>
      <c r="V120" s="1" t="str">
        <v>Challenger</v>
      </c>
      <c r="W120" s="13">
        <v>30</v>
      </c>
      <c r="X120" s="13">
        <v>20</v>
      </c>
      <c r="Y120" s="13">
        <v>34</v>
      </c>
      <c r="Z120" s="13">
        <v>20</v>
      </c>
      <c r="AA120" s="13">
        <v>20</v>
      </c>
      <c r="AB120" s="13">
        <v>82</v>
      </c>
      <c r="AC120" s="13">
        <v>6</v>
      </c>
      <c r="AD120" s="13">
        <v>0</v>
      </c>
      <c r="AE120" s="13">
        <v>5</v>
      </c>
      <c r="AF120" s="13">
        <v>5</v>
      </c>
      <c r="AG120" s="13">
        <v>80</v>
      </c>
      <c r="AH120" s="13">
        <v>30</v>
      </c>
      <c r="AI120" s="13">
        <v>65</v>
      </c>
      <c r="AJ120" s="13">
        <v>50</v>
      </c>
      <c r="AK120" s="13">
        <v>120</v>
      </c>
      <c r="AL120" s="13">
        <v>20</v>
      </c>
      <c r="AM120" s="13">
        <v>60</v>
      </c>
      <c r="AN120" s="13">
        <v>25</v>
      </c>
      <c r="AO120" s="13">
        <v>0</v>
      </c>
      <c r="AP120" s="13">
        <v>0</v>
      </c>
      <c r="AQ120" s="13">
        <v>0</v>
      </c>
      <c r="AR120" s="13">
        <v>0</v>
      </c>
      <c r="AS120" s="13">
        <v>0</v>
      </c>
      <c r="AT120" s="13">
        <v>0</v>
      </c>
      <c r="AU120" s="13">
        <v>0</v>
      </c>
      <c r="AV120" s="13">
        <v>0</v>
      </c>
      <c r="AW120" s="16">
        <f t="shared" si="26"/>
        <v>105</v>
      </c>
      <c r="AX120" s="16">
        <v>210</v>
      </c>
      <c r="AY120" s="10">
        <f t="shared" si="27"/>
        <v>315</v>
      </c>
      <c r="AZ120" s="10">
        <f>SUM(Z120:AK120)</f>
        <v>483</v>
      </c>
      <c r="BA120" s="10">
        <v>105</v>
      </c>
      <c r="BB120" s="10">
        <f t="shared" si="28"/>
        <v>0</v>
      </c>
      <c r="BC120" s="10">
        <f t="shared" si="29"/>
        <v>0</v>
      </c>
      <c r="BD120" s="10">
        <f t="shared" si="30"/>
        <v>-168</v>
      </c>
      <c r="BE120" s="10">
        <f t="shared" si="43"/>
        <v>378</v>
      </c>
      <c r="BF120" s="2" t="s">
        <v>118</v>
      </c>
      <c r="BG120" s="10">
        <f t="shared" si="31"/>
        <v>13.125</v>
      </c>
      <c r="BH120" s="36" t="s">
        <v>119</v>
      </c>
      <c r="BI120" s="39" t="str">
        <f t="shared" si="32"/>
        <v/>
      </c>
      <c r="BJ120" s="39" t="str">
        <f t="shared" si="33"/>
        <v/>
      </c>
      <c r="BK120" s="16">
        <f>SUM(AR120:AX120)</f>
        <v>315</v>
      </c>
      <c r="BL120" s="10">
        <f>SUM(AL120:AQ120)</f>
        <v>105</v>
      </c>
      <c r="BM120" s="12">
        <f t="shared" si="34"/>
        <v>1</v>
      </c>
      <c r="BN120" s="12">
        <f t="shared" si="34"/>
        <v>0.33333333333333331</v>
      </c>
      <c r="BO120" s="9">
        <f t="shared" si="35"/>
        <v>105</v>
      </c>
      <c r="BP120" s="39" t="str">
        <f t="shared" si="36"/>
        <v/>
      </c>
      <c r="BQ120" s="147"/>
      <c r="BR120" s="9">
        <f t="shared" si="37"/>
        <v>133</v>
      </c>
      <c r="BS120" s="9">
        <f t="shared" si="38"/>
        <v>350</v>
      </c>
      <c r="BT120" s="9">
        <f t="shared" si="39"/>
        <v>483</v>
      </c>
      <c r="BU120" s="9" t="str">
        <f>IFERROR(_xlfn.XLOOKUP(D120,Sheet1!B:B,Sheet1!L:L),"")</f>
        <v/>
      </c>
      <c r="BV120" s="9" t="e">
        <f>_xlfn.XLOOKUP(BU120,Sheet1!S:S,Sheet1!T:T)</f>
        <v>#N/A</v>
      </c>
      <c r="BW120" s="9" t="e">
        <f>_xlfn.XLOOKUP(D120,Sheet1!B:B,Sheet1!M:M)</f>
        <v>#N/A</v>
      </c>
      <c r="BZ120" s="108">
        <f t="shared" si="40"/>
        <v>210</v>
      </c>
      <c r="CB120" s="12">
        <f>AW120/AY120</f>
        <v>0.33333333333333331</v>
      </c>
      <c r="CC120" s="12">
        <f>AX120/AY120</f>
        <v>0.66666666666666663</v>
      </c>
      <c r="CG120" s="1" t="str">
        <f>IF(BO120&lt;80,"Below 80",
IF(BO120&lt;=120,"80-120",
IF(BO120&lt;=200,"&gt; 120-200",
IF(BO120&lt;=300,"&gt;200-300",
IF(BO120&lt;=500,"&gt;300-500",
"&gt;500")))))</f>
        <v>80-120</v>
      </c>
      <c r="CH120" s="1" t="str">
        <f>IFERROR(_xlfn.XLOOKUP(CG120,Scenario!M:M,Scenario!N:N),"")</f>
        <v>A</v>
      </c>
      <c r="CI120" s="1" t="str">
        <f t="shared" si="41"/>
        <v>Yes</v>
      </c>
      <c r="CJ120" s="75">
        <v>210</v>
      </c>
    </row>
    <row r="121" spans="1:88" hidden="1">
      <c r="A121" s="2">
        <v>120</v>
      </c>
      <c r="B121" s="2">
        <v>2024</v>
      </c>
      <c r="C121" s="1" t="str">
        <v>PBTMTR163</v>
      </c>
      <c r="D121" s="37" t="str">
        <v>0015g00001UBHjgAAH</v>
      </c>
      <c r="E121" s="37" t="str">
        <v>GUPTA BROS &amp; CO.</v>
      </c>
      <c r="F121" s="37" t="str">
        <v>HARYANA</v>
      </c>
      <c r="G121" s="37" t="str">
        <v>KAITHAL</v>
      </c>
      <c r="H121" s="37" t="str">
        <v>Kaithal</v>
      </c>
      <c r="I121" s="37" t="str">
        <v>RAMDOOT UDHYOG PRIVATE LIMITED</v>
      </c>
      <c r="J121" s="37" t="str">
        <v>Naseem Makkar</v>
      </c>
      <c r="K121" s="37" t="str">
        <v>Naseem Makkar</v>
      </c>
      <c r="L121" s="37" t="str">
        <v>C13168</v>
      </c>
      <c r="M121" s="37" t="str">
        <v>North</v>
      </c>
      <c r="N121" s="2">
        <v>136027</v>
      </c>
      <c r="O121" s="2" t="str">
        <v>06AADFG0964E1ZQ</v>
      </c>
      <c r="P121" s="2">
        <v>9416323332</v>
      </c>
      <c r="Q121" s="2" t="str">
        <v>Dec'23</v>
      </c>
      <c r="R121" s="2">
        <v>2024</v>
      </c>
      <c r="S121" s="1">
        <v>106</v>
      </c>
      <c r="T121" s="2">
        <v>250</v>
      </c>
      <c r="U121" s="12">
        <v>6.404E-2</v>
      </c>
      <c r="V121" s="1" t="str">
        <v>Alien</v>
      </c>
      <c r="W121" s="13">
        <v>27</v>
      </c>
      <c r="X121" s="13">
        <v>18</v>
      </c>
      <c r="Y121" s="13">
        <v>15</v>
      </c>
      <c r="Z121" s="13">
        <v>20</v>
      </c>
      <c r="AA121" s="13">
        <v>36.04</v>
      </c>
      <c r="AB121" s="13">
        <v>12</v>
      </c>
      <c r="AC121" s="13">
        <v>30</v>
      </c>
      <c r="AD121" s="13">
        <v>15.25</v>
      </c>
      <c r="AE121" s="13">
        <v>53.18</v>
      </c>
      <c r="AF121" s="13">
        <v>65.73</v>
      </c>
      <c r="AG121" s="13">
        <v>46.94</v>
      </c>
      <c r="AH121" s="13">
        <v>69.3</v>
      </c>
      <c r="AI121" s="13">
        <v>42.05</v>
      </c>
      <c r="AJ121" s="13">
        <v>12</v>
      </c>
      <c r="AK121" s="13">
        <v>96.94</v>
      </c>
      <c r="AL121" s="13">
        <v>32.880000000000003</v>
      </c>
      <c r="AM121" s="13">
        <v>30</v>
      </c>
      <c r="AN121" s="13">
        <v>12</v>
      </c>
      <c r="AO121" s="13">
        <v>11.97</v>
      </c>
      <c r="AP121" s="13">
        <v>12</v>
      </c>
      <c r="AQ121" s="13">
        <v>13.22</v>
      </c>
      <c r="AR121" s="13">
        <v>12.01</v>
      </c>
      <c r="AS121" s="13">
        <v>11.99</v>
      </c>
      <c r="AT121" s="13">
        <v>11.98</v>
      </c>
      <c r="AU121" s="13">
        <v>18</v>
      </c>
      <c r="AV121" s="13">
        <v>18.05</v>
      </c>
      <c r="AW121" s="16">
        <f t="shared" si="26"/>
        <v>166.04999999999998</v>
      </c>
      <c r="AX121" s="16">
        <v>176.92000000000002</v>
      </c>
      <c r="AY121" s="107">
        <f>BW121</f>
        <v>301</v>
      </c>
      <c r="AZ121" s="10">
        <f>SUM(Z121:AK121)</f>
        <v>499.43</v>
      </c>
      <c r="BA121" s="10">
        <v>300</v>
      </c>
      <c r="BB121" s="10">
        <f t="shared" si="28"/>
        <v>133.95000000000002</v>
      </c>
      <c r="BC121" s="10">
        <f t="shared" si="29"/>
        <v>33.487500000000004</v>
      </c>
      <c r="BD121" s="10">
        <f t="shared" si="30"/>
        <v>-198.43</v>
      </c>
      <c r="BE121" s="10">
        <f t="shared" si="43"/>
        <v>333.38</v>
      </c>
      <c r="BF121" s="2" t="s">
        <v>119</v>
      </c>
      <c r="BG121" s="10">
        <f t="shared" si="31"/>
        <v>17.008749999999999</v>
      </c>
      <c r="BH121" s="36" t="s">
        <v>118</v>
      </c>
      <c r="BI121" s="39" t="str">
        <f t="shared" si="32"/>
        <v>B</v>
      </c>
      <c r="BJ121" s="39" t="str">
        <f t="shared" si="33"/>
        <v>B</v>
      </c>
      <c r="BK121" s="16">
        <f>SUM(AR121:AX121)</f>
        <v>415</v>
      </c>
      <c r="BL121" s="10">
        <f>SUM(AL121:AQ121)</f>
        <v>112.07</v>
      </c>
      <c r="BM121" s="12">
        <f t="shared" si="34"/>
        <v>1.3787375415282392</v>
      </c>
      <c r="BN121" s="12">
        <f t="shared" si="34"/>
        <v>0.37232558139534883</v>
      </c>
      <c r="BO121" s="9">
        <f t="shared" si="35"/>
        <v>136.07</v>
      </c>
      <c r="BP121" s="39" t="str">
        <f t="shared" si="36"/>
        <v/>
      </c>
      <c r="BQ121" s="147"/>
      <c r="BR121" s="9">
        <f t="shared" si="37"/>
        <v>166.47</v>
      </c>
      <c r="BS121" s="9">
        <f t="shared" si="38"/>
        <v>332.96</v>
      </c>
      <c r="BT121" s="9">
        <f t="shared" si="39"/>
        <v>499.42999999999995</v>
      </c>
      <c r="BU121" s="9" t="str">
        <f>IFERROR(_xlfn.XLOOKUP(D121,Sheet1!B:B,Sheet1!L:L),"")</f>
        <v>International Trip (1 pax South Asia) 3N-4D</v>
      </c>
      <c r="BV121" s="9" t="str">
        <f>_xlfn.XLOOKUP(BU121,Sheet1!S:S,Sheet1!T:T)</f>
        <v>B</v>
      </c>
      <c r="BW121" s="9">
        <f>_xlfn.XLOOKUP(D121,Sheet1!B:B,Sheet1!M:M)</f>
        <v>301</v>
      </c>
      <c r="BX121" s="1" t="s">
        <v>129</v>
      </c>
      <c r="BY121" s="1">
        <v>301</v>
      </c>
      <c r="BZ121" s="108">
        <f t="shared" si="40"/>
        <v>134.95000000000002</v>
      </c>
      <c r="CB121" s="12">
        <f>AW121/AY121</f>
        <v>0.5516611295681062</v>
      </c>
      <c r="CC121" s="12">
        <f>AX121/AY121</f>
        <v>0.58777408637873763</v>
      </c>
      <c r="CG121" s="1" t="str">
        <f>IF(BO121&lt;80,"Below 80",
IF(BO121&lt;=120,"80-120",
IF(BO121&lt;=200,"&gt; 120-200",
IF(BO121&lt;=300,"&gt;200-300",
IF(BO121&lt;=500,"&gt;300-500",
"&gt;500")))))</f>
        <v>&gt; 120-200</v>
      </c>
      <c r="CH121" s="1" t="str">
        <f>IFERROR(_xlfn.XLOOKUP(CG121,Scenario!M:M,Scenario!N:N),"")</f>
        <v>B</v>
      </c>
      <c r="CI121" s="1" t="b">
        <f t="shared" si="41"/>
        <v>0</v>
      </c>
      <c r="CJ121" s="75">
        <v>164.93</v>
      </c>
    </row>
    <row r="122" spans="1:88" hidden="1">
      <c r="A122" s="2">
        <v>121</v>
      </c>
      <c r="B122" s="2">
        <v>2024</v>
      </c>
      <c r="C122" s="1" t="str">
        <v>PBTMTR164</v>
      </c>
      <c r="D122" s="37" t="str">
        <v>0015g00001eBMi2AAG</v>
      </c>
      <c r="E122" s="37" t="str">
        <v>SHIV TRADERS</v>
      </c>
      <c r="F122" s="37" t="str">
        <v>HARYANA</v>
      </c>
      <c r="G122" s="37" t="str">
        <v>KAITHAL</v>
      </c>
      <c r="H122" s="37" t="str">
        <v>Siwan</v>
      </c>
      <c r="I122" s="37" t="str">
        <v>RAMDOOT UDHYOG PRIVATE LIMITED</v>
      </c>
      <c r="J122" s="37" t="str">
        <v>Naseem Makkar</v>
      </c>
      <c r="K122" s="37" t="str">
        <v>Naseem Makkar</v>
      </c>
      <c r="L122" s="37" t="str">
        <v>C13168</v>
      </c>
      <c r="M122" s="37" t="str">
        <v>North</v>
      </c>
      <c r="N122" s="2">
        <v>136034</v>
      </c>
      <c r="O122" s="2" t="str">
        <v>06BGDPK8647P2ZO</v>
      </c>
      <c r="P122" s="2">
        <v>9034827876</v>
      </c>
      <c r="Q122" s="2" t="str">
        <v>Dec'23</v>
      </c>
      <c r="R122" s="2">
        <v>2024</v>
      </c>
      <c r="S122" s="1">
        <v>57</v>
      </c>
      <c r="T122" s="2">
        <v>150</v>
      </c>
      <c r="U122" s="12">
        <v>0</v>
      </c>
      <c r="V122" s="1" t="str">
        <v>Challenger</v>
      </c>
      <c r="W122" s="13">
        <v>12</v>
      </c>
      <c r="X122" s="13">
        <v>20</v>
      </c>
      <c r="Y122" s="13">
        <v>0</v>
      </c>
      <c r="Z122" s="13">
        <v>9</v>
      </c>
      <c r="AA122" s="13">
        <v>10.050000000000001</v>
      </c>
      <c r="AB122" s="13">
        <v>0</v>
      </c>
      <c r="AC122" s="13">
        <v>0</v>
      </c>
      <c r="AD122" s="13">
        <v>0</v>
      </c>
      <c r="AE122" s="13">
        <v>0</v>
      </c>
      <c r="AF122" s="13">
        <v>0</v>
      </c>
      <c r="AG122" s="13">
        <v>0</v>
      </c>
      <c r="AH122" s="13">
        <v>0</v>
      </c>
      <c r="AI122" s="13">
        <v>0</v>
      </c>
      <c r="AJ122" s="13">
        <v>0</v>
      </c>
      <c r="AK122" s="13">
        <v>0</v>
      </c>
      <c r="AL122" s="13">
        <v>0</v>
      </c>
      <c r="AM122" s="13">
        <v>0</v>
      </c>
      <c r="AN122" s="13">
        <v>0</v>
      </c>
      <c r="AO122" s="13">
        <v>0</v>
      </c>
      <c r="AP122" s="13">
        <v>0</v>
      </c>
      <c r="AQ122" s="13">
        <v>0</v>
      </c>
      <c r="AR122" s="13">
        <v>0</v>
      </c>
      <c r="AS122" s="13">
        <v>0</v>
      </c>
      <c r="AT122" s="13">
        <v>0</v>
      </c>
      <c r="AU122" s="13">
        <v>0</v>
      </c>
      <c r="AV122" s="13">
        <v>0</v>
      </c>
      <c r="AW122" s="16">
        <f t="shared" si="26"/>
        <v>0</v>
      </c>
      <c r="AX122" s="16">
        <v>0</v>
      </c>
      <c r="AY122" s="10">
        <f t="shared" si="27"/>
        <v>0</v>
      </c>
      <c r="AZ122" s="10">
        <f>SUM(Z122:AK122)</f>
        <v>19.05</v>
      </c>
      <c r="BA122" s="10">
        <v>0</v>
      </c>
      <c r="BB122" s="10">
        <f t="shared" si="28"/>
        <v>0</v>
      </c>
      <c r="BC122" s="10">
        <f t="shared" si="29"/>
        <v>0</v>
      </c>
      <c r="BD122" s="10">
        <f t="shared" si="30"/>
        <v>-19.05</v>
      </c>
      <c r="BE122" s="10">
        <f t="shared" si="43"/>
        <v>19.05</v>
      </c>
      <c r="BF122" s="2" t="s">
        <v>119</v>
      </c>
      <c r="BG122" s="10">
        <f t="shared" si="31"/>
        <v>0</v>
      </c>
      <c r="BH122" s="36" t="s">
        <v>118</v>
      </c>
      <c r="BI122" s="39" t="str">
        <f t="shared" si="32"/>
        <v/>
      </c>
      <c r="BJ122" s="39" t="str">
        <f t="shared" si="33"/>
        <v/>
      </c>
      <c r="BK122" s="16">
        <f>SUM(AR122:AX122)</f>
        <v>0</v>
      </c>
      <c r="BL122" s="10">
        <f>SUM(AL122:AQ122)</f>
        <v>0</v>
      </c>
      <c r="BM122" s="12" t="str">
        <f t="shared" si="34"/>
        <v/>
      </c>
      <c r="BN122" s="12" t="str">
        <f t="shared" si="34"/>
        <v/>
      </c>
      <c r="BO122" s="9">
        <f t="shared" si="35"/>
        <v>0</v>
      </c>
      <c r="BP122" s="39" t="str">
        <f t="shared" si="36"/>
        <v/>
      </c>
      <c r="BQ122" s="147"/>
      <c r="BR122" s="9">
        <f t="shared" si="37"/>
        <v>19.05</v>
      </c>
      <c r="BS122" s="9">
        <f t="shared" si="38"/>
        <v>0</v>
      </c>
      <c r="BT122" s="9">
        <f t="shared" si="39"/>
        <v>19.05</v>
      </c>
      <c r="BU122" s="9" t="str">
        <f>IFERROR(_xlfn.XLOOKUP(D122,Sheet1!B:B,Sheet1!L:L),"")</f>
        <v/>
      </c>
      <c r="BV122" s="9" t="e">
        <f>_xlfn.XLOOKUP(BU122,Sheet1!S:S,Sheet1!T:T)</f>
        <v>#N/A</v>
      </c>
      <c r="BW122" s="9" t="e">
        <f>_xlfn.XLOOKUP(D122,Sheet1!B:B,Sheet1!M:M)</f>
        <v>#N/A</v>
      </c>
      <c r="BZ122" s="108">
        <f t="shared" si="40"/>
        <v>0</v>
      </c>
      <c r="CB122" s="12"/>
      <c r="CC122" s="12"/>
      <c r="CG122" s="1" t="str">
        <f>IF(BO122&lt;80,"Below 80",
IF(BO122&lt;=120,"80-120",
IF(BO122&lt;=200,"&gt; 120-200",
IF(BO122&lt;=300,"&gt;200-300",
IF(BO122&lt;=500,"&gt;300-500",
"&gt;500")))))</f>
        <v>Below 80</v>
      </c>
      <c r="CH122" s="1" t="str">
        <f>IFERROR(_xlfn.XLOOKUP(CG122,Scenario!M:M,Scenario!N:N),"")</f>
        <v/>
      </c>
      <c r="CI122" s="1" t="str">
        <f t="shared" si="41"/>
        <v>No</v>
      </c>
      <c r="CJ122" s="75">
        <v>0</v>
      </c>
    </row>
    <row r="123" spans="1:88" hidden="1">
      <c r="A123" s="2">
        <v>122</v>
      </c>
      <c r="B123" s="2">
        <v>2024</v>
      </c>
      <c r="C123" s="1" t="str">
        <v>PBTMTR165</v>
      </c>
      <c r="D123" s="37" t="str">
        <v>0015g00001X5dTOAAZ</v>
      </c>
      <c r="E123" s="37" t="str">
        <v>KOHLI SALES CORP.</v>
      </c>
      <c r="F123" s="37" t="str">
        <v>HARYANA</v>
      </c>
      <c r="G123" s="37" t="str">
        <v>KURUKSHETRA</v>
      </c>
      <c r="H123" s="37" t="str">
        <v>Thanesar</v>
      </c>
      <c r="I123" s="37" t="str">
        <v>RAMDOOT UDHYOG PRIVATE LIMITED</v>
      </c>
      <c r="J123" s="37" t="str">
        <v>Naseem Makkar</v>
      </c>
      <c r="K123" s="37" t="str">
        <v>Naseem Makkar</v>
      </c>
      <c r="L123" s="37" t="str">
        <v>C13168</v>
      </c>
      <c r="M123" s="37" t="str">
        <v>North</v>
      </c>
      <c r="N123" s="2">
        <v>136118</v>
      </c>
      <c r="O123" s="2" t="str">
        <v>06AAAFK7967N1ZP</v>
      </c>
      <c r="P123" s="2">
        <v>9896100023</v>
      </c>
      <c r="Q123" s="2" t="str">
        <v>Dec'23</v>
      </c>
      <c r="R123" s="2">
        <v>2024</v>
      </c>
      <c r="S123" s="1">
        <v>117</v>
      </c>
      <c r="T123" s="2">
        <v>150</v>
      </c>
      <c r="U123" s="12">
        <v>0</v>
      </c>
      <c r="V123" s="1" t="str">
        <v>Challenger</v>
      </c>
      <c r="W123" s="13">
        <v>12</v>
      </c>
      <c r="X123" s="13">
        <v>33</v>
      </c>
      <c r="Y123" s="13">
        <v>42</v>
      </c>
      <c r="Z123" s="13">
        <v>0</v>
      </c>
      <c r="AA123" s="13">
        <v>0</v>
      </c>
      <c r="AB123" s="13">
        <v>0</v>
      </c>
      <c r="AC123" s="13">
        <v>0</v>
      </c>
      <c r="AD123" s="13">
        <v>0</v>
      </c>
      <c r="AE123" s="13">
        <v>0</v>
      </c>
      <c r="AF123" s="13">
        <v>0</v>
      </c>
      <c r="AG123" s="13">
        <v>0</v>
      </c>
      <c r="AH123" s="13">
        <v>0</v>
      </c>
      <c r="AI123" s="13">
        <v>0</v>
      </c>
      <c r="AJ123" s="13">
        <v>0</v>
      </c>
      <c r="AK123" s="13">
        <v>0</v>
      </c>
      <c r="AL123" s="13">
        <v>0</v>
      </c>
      <c r="AM123" s="13">
        <v>0</v>
      </c>
      <c r="AN123" s="13">
        <v>0</v>
      </c>
      <c r="AO123" s="13">
        <v>0</v>
      </c>
      <c r="AP123" s="13">
        <v>0</v>
      </c>
      <c r="AQ123" s="13">
        <v>0</v>
      </c>
      <c r="AR123" s="13">
        <v>0</v>
      </c>
      <c r="AS123" s="13">
        <v>0</v>
      </c>
      <c r="AT123" s="13">
        <v>0</v>
      </c>
      <c r="AU123" s="13">
        <v>0</v>
      </c>
      <c r="AV123" s="13">
        <v>0</v>
      </c>
      <c r="AW123" s="16">
        <f t="shared" si="26"/>
        <v>0</v>
      </c>
      <c r="AX123" s="16">
        <v>0</v>
      </c>
      <c r="AY123" s="10">
        <f t="shared" si="27"/>
        <v>0</v>
      </c>
      <c r="AZ123" s="10">
        <f>SUM(Z123:AK123)</f>
        <v>0</v>
      </c>
      <c r="BA123" s="10">
        <v>0</v>
      </c>
      <c r="BB123" s="10">
        <f t="shared" si="28"/>
        <v>0</v>
      </c>
      <c r="BC123" s="10">
        <f t="shared" si="29"/>
        <v>0</v>
      </c>
      <c r="BD123" s="10">
        <f t="shared" si="30"/>
        <v>0</v>
      </c>
      <c r="BE123" s="10">
        <f t="shared" si="43"/>
        <v>0</v>
      </c>
      <c r="BF123" s="2" t="s">
        <v>119</v>
      </c>
      <c r="BG123" s="10">
        <f t="shared" si="31"/>
        <v>0</v>
      </c>
      <c r="BH123" s="36" t="s">
        <v>118</v>
      </c>
      <c r="BI123" s="39" t="str">
        <f t="shared" si="32"/>
        <v/>
      </c>
      <c r="BJ123" s="39" t="str">
        <f t="shared" si="33"/>
        <v/>
      </c>
      <c r="BK123" s="16">
        <f>SUM(AR123:AX123)</f>
        <v>0</v>
      </c>
      <c r="BL123" s="10">
        <f>SUM(AL123:AQ123)</f>
        <v>0</v>
      </c>
      <c r="BM123" s="12" t="str">
        <f t="shared" si="34"/>
        <v/>
      </c>
      <c r="BN123" s="12" t="str">
        <f t="shared" si="34"/>
        <v/>
      </c>
      <c r="BO123" s="9">
        <f t="shared" si="35"/>
        <v>0</v>
      </c>
      <c r="BP123" s="39" t="str">
        <f t="shared" si="36"/>
        <v/>
      </c>
      <c r="BQ123" s="147"/>
      <c r="BR123" s="9">
        <f t="shared" si="37"/>
        <v>0</v>
      </c>
      <c r="BS123" s="9">
        <f t="shared" si="38"/>
        <v>0</v>
      </c>
      <c r="BT123" s="9">
        <f t="shared" si="39"/>
        <v>0</v>
      </c>
      <c r="BU123" s="9" t="str">
        <f>IFERROR(_xlfn.XLOOKUP(D123,Sheet1!B:B,Sheet1!L:L),"")</f>
        <v/>
      </c>
      <c r="BV123" s="9" t="e">
        <f>_xlfn.XLOOKUP(BU123,Sheet1!S:S,Sheet1!T:T)</f>
        <v>#N/A</v>
      </c>
      <c r="BW123" s="9" t="e">
        <f>_xlfn.XLOOKUP(D123,Sheet1!B:B,Sheet1!M:M)</f>
        <v>#N/A</v>
      </c>
      <c r="BZ123" s="108">
        <f t="shared" si="40"/>
        <v>0</v>
      </c>
      <c r="CB123" s="12"/>
      <c r="CC123" s="12"/>
      <c r="CG123" s="1" t="str">
        <f>IF(BO123&lt;80,"Below 80",
IF(BO123&lt;=120,"80-120",
IF(BO123&lt;=200,"&gt; 120-200",
IF(BO123&lt;=300,"&gt;200-300",
IF(BO123&lt;=500,"&gt;300-500",
"&gt;500")))))</f>
        <v>Below 80</v>
      </c>
      <c r="CH123" s="1" t="str">
        <f>IFERROR(_xlfn.XLOOKUP(CG123,Scenario!M:M,Scenario!N:N),"")</f>
        <v/>
      </c>
      <c r="CI123" s="1" t="str">
        <f t="shared" si="41"/>
        <v>No</v>
      </c>
      <c r="CJ123" s="75">
        <v>0</v>
      </c>
    </row>
    <row r="124" spans="1:88" hidden="1">
      <c r="A124" s="2">
        <v>123</v>
      </c>
      <c r="B124" s="2">
        <v>2024</v>
      </c>
      <c r="C124" s="1" t="str">
        <v>PBTMTR166</v>
      </c>
      <c r="D124" s="37" t="str">
        <v>0015g00001W29W5AAJ</v>
      </c>
      <c r="E124" s="37" t="str">
        <v>GANESH BUILDING MATERIAL</v>
      </c>
      <c r="F124" s="37" t="str">
        <v>HARYANA</v>
      </c>
      <c r="G124" s="37" t="str">
        <v>KURUKSHETRA</v>
      </c>
      <c r="H124" s="37" t="str">
        <v>Pehowa</v>
      </c>
      <c r="I124" s="37" t="str">
        <v>RAMDOOT UDHYOG PRIVATE LIMITED</v>
      </c>
      <c r="J124" s="37" t="str">
        <v>Naseem Makkar</v>
      </c>
      <c r="K124" s="37" t="str">
        <v>Naseem Makkar</v>
      </c>
      <c r="L124" s="37" t="str">
        <v>C13168</v>
      </c>
      <c r="M124" s="37" t="str">
        <v>North</v>
      </c>
      <c r="N124" s="2">
        <v>136128</v>
      </c>
      <c r="O124" s="2" t="str">
        <v>06AINPG5728Q2ZK</v>
      </c>
      <c r="P124" s="2">
        <v>8607100081</v>
      </c>
      <c r="Q124" s="2" t="str">
        <v>Dec'23</v>
      </c>
      <c r="R124" s="2">
        <v>2024</v>
      </c>
      <c r="S124" s="1">
        <v>75</v>
      </c>
      <c r="T124" s="2">
        <v>80</v>
      </c>
      <c r="U124" s="12">
        <v>0</v>
      </c>
      <c r="V124" s="1" t="str">
        <v>Challenger</v>
      </c>
      <c r="W124" s="13">
        <v>11</v>
      </c>
      <c r="X124" s="13">
        <v>0</v>
      </c>
      <c r="Y124" s="13">
        <v>55</v>
      </c>
      <c r="Z124" s="13">
        <v>0</v>
      </c>
      <c r="AA124" s="13">
        <v>0</v>
      </c>
      <c r="AB124" s="13">
        <v>0</v>
      </c>
      <c r="AC124" s="13">
        <v>0</v>
      </c>
      <c r="AD124" s="13">
        <v>0</v>
      </c>
      <c r="AE124" s="13">
        <v>0</v>
      </c>
      <c r="AF124" s="13">
        <v>0</v>
      </c>
      <c r="AG124" s="13">
        <v>0</v>
      </c>
      <c r="AH124" s="13">
        <v>0</v>
      </c>
      <c r="AI124" s="13">
        <v>0</v>
      </c>
      <c r="AJ124" s="13">
        <v>0</v>
      </c>
      <c r="AK124" s="13">
        <v>0</v>
      </c>
      <c r="AL124" s="13">
        <v>0</v>
      </c>
      <c r="AM124" s="13">
        <v>0</v>
      </c>
      <c r="AN124" s="13">
        <v>0</v>
      </c>
      <c r="AO124" s="13">
        <v>0</v>
      </c>
      <c r="AP124" s="13">
        <v>0</v>
      </c>
      <c r="AQ124" s="13">
        <v>0</v>
      </c>
      <c r="AR124" s="13">
        <v>0</v>
      </c>
      <c r="AS124" s="13">
        <v>0</v>
      </c>
      <c r="AT124" s="13">
        <v>0</v>
      </c>
      <c r="AU124" s="13">
        <v>0</v>
      </c>
      <c r="AV124" s="13">
        <v>0</v>
      </c>
      <c r="AW124" s="16">
        <f t="shared" si="26"/>
        <v>0</v>
      </c>
      <c r="AX124" s="16">
        <v>0</v>
      </c>
      <c r="AY124" s="10">
        <f t="shared" si="27"/>
        <v>0</v>
      </c>
      <c r="AZ124" s="10">
        <f>SUM(Z124:AK124)</f>
        <v>0</v>
      </c>
      <c r="BA124" s="10">
        <v>0</v>
      </c>
      <c r="BB124" s="10">
        <f t="shared" si="28"/>
        <v>0</v>
      </c>
      <c r="BC124" s="10">
        <f t="shared" si="29"/>
        <v>0</v>
      </c>
      <c r="BD124" s="10">
        <f t="shared" si="30"/>
        <v>0</v>
      </c>
      <c r="BE124" s="10">
        <f t="shared" si="43"/>
        <v>0</v>
      </c>
      <c r="BF124" s="2" t="s">
        <v>119</v>
      </c>
      <c r="BG124" s="10">
        <f t="shared" si="31"/>
        <v>0</v>
      </c>
      <c r="BH124" s="36" t="s">
        <v>118</v>
      </c>
      <c r="BI124" s="39" t="str">
        <f t="shared" si="32"/>
        <v/>
      </c>
      <c r="BJ124" s="39" t="str">
        <f t="shared" si="33"/>
        <v/>
      </c>
      <c r="BK124" s="16">
        <f>SUM(AR124:AX124)</f>
        <v>0</v>
      </c>
      <c r="BL124" s="10">
        <f>SUM(AL124:AQ124)</f>
        <v>0</v>
      </c>
      <c r="BM124" s="12" t="str">
        <f t="shared" si="34"/>
        <v/>
      </c>
      <c r="BN124" s="12" t="str">
        <f t="shared" si="34"/>
        <v/>
      </c>
      <c r="BO124" s="9">
        <f t="shared" si="35"/>
        <v>0</v>
      </c>
      <c r="BP124" s="39" t="str">
        <f t="shared" si="36"/>
        <v/>
      </c>
      <c r="BQ124" s="147"/>
      <c r="BR124" s="9">
        <f t="shared" si="37"/>
        <v>0</v>
      </c>
      <c r="BS124" s="9">
        <f t="shared" si="38"/>
        <v>0</v>
      </c>
      <c r="BT124" s="9">
        <f t="shared" si="39"/>
        <v>0</v>
      </c>
      <c r="BU124" s="9" t="str">
        <f>IFERROR(_xlfn.XLOOKUP(D124,Sheet1!B:B,Sheet1!L:L),"")</f>
        <v/>
      </c>
      <c r="BV124" s="9" t="e">
        <f>_xlfn.XLOOKUP(BU124,Sheet1!S:S,Sheet1!T:T)</f>
        <v>#N/A</v>
      </c>
      <c r="BW124" s="9" t="e">
        <f>_xlfn.XLOOKUP(D124,Sheet1!B:B,Sheet1!M:M)</f>
        <v>#N/A</v>
      </c>
      <c r="BZ124" s="108">
        <f t="shared" si="40"/>
        <v>0</v>
      </c>
      <c r="CB124" s="12"/>
      <c r="CC124" s="12"/>
      <c r="CG124" s="1" t="str">
        <f>IF(BO124&lt;80,"Below 80",
IF(BO124&lt;=120,"80-120",
IF(BO124&lt;=200,"&gt; 120-200",
IF(BO124&lt;=300,"&gt;200-300",
IF(BO124&lt;=500,"&gt;300-500",
"&gt;500")))))</f>
        <v>Below 80</v>
      </c>
      <c r="CH124" s="1" t="str">
        <f>IFERROR(_xlfn.XLOOKUP(CG124,Scenario!M:M,Scenario!N:N),"")</f>
        <v/>
      </c>
      <c r="CI124" s="1" t="str">
        <f t="shared" si="41"/>
        <v>No</v>
      </c>
      <c r="CJ124" s="75">
        <v>0</v>
      </c>
    </row>
    <row r="125" spans="1:88" hidden="1">
      <c r="A125" s="2">
        <v>124</v>
      </c>
      <c r="B125" s="2">
        <v>2024</v>
      </c>
      <c r="C125" s="1" t="str">
        <v>PBTMTR167</v>
      </c>
      <c r="D125" s="37" t="str">
        <v>0015g00001UBHjkAAH</v>
      </c>
      <c r="E125" s="37" t="str">
        <v>NAVEEN KUMAR PARDEEP KUMAR</v>
      </c>
      <c r="F125" s="37" t="str">
        <v>HARYANA</v>
      </c>
      <c r="G125" s="37" t="str">
        <v>KAITHAL</v>
      </c>
      <c r="H125" s="37" t="str">
        <v>Pundri</v>
      </c>
      <c r="I125" s="37" t="str">
        <v>RAMDOOT UDHYOG PRIVATE LIMITED</v>
      </c>
      <c r="J125" s="37" t="str">
        <v>Naseem Makkar</v>
      </c>
      <c r="K125" s="37" t="str">
        <v>Naseem Makkar</v>
      </c>
      <c r="L125" s="37" t="str">
        <v>C13168</v>
      </c>
      <c r="M125" s="37" t="str">
        <v>North</v>
      </c>
      <c r="N125" s="2">
        <v>136042</v>
      </c>
      <c r="O125" s="2" t="str">
        <v>06AOZPR0651M2Z5</v>
      </c>
      <c r="P125" s="2">
        <v>9896481404</v>
      </c>
      <c r="Q125" s="2" t="str">
        <v>Dec'23</v>
      </c>
      <c r="R125" s="2">
        <v>2024</v>
      </c>
      <c r="S125" s="1">
        <v>104</v>
      </c>
      <c r="T125" s="2">
        <v>160</v>
      </c>
      <c r="U125" s="12">
        <v>0.268125</v>
      </c>
      <c r="V125" s="1" t="str">
        <v>Star</v>
      </c>
      <c r="W125" s="13">
        <v>62</v>
      </c>
      <c r="X125" s="13">
        <v>0</v>
      </c>
      <c r="Y125" s="13">
        <v>0</v>
      </c>
      <c r="Z125" s="13">
        <v>71</v>
      </c>
      <c r="AA125" s="13">
        <v>64.930000000000007</v>
      </c>
      <c r="AB125" s="13">
        <v>15</v>
      </c>
      <c r="AC125" s="13">
        <v>15.23</v>
      </c>
      <c r="AD125" s="13">
        <v>27.51</v>
      </c>
      <c r="AE125" s="13">
        <v>0</v>
      </c>
      <c r="AF125" s="13">
        <v>84.66</v>
      </c>
      <c r="AG125" s="13">
        <v>0</v>
      </c>
      <c r="AH125" s="13">
        <v>81.12</v>
      </c>
      <c r="AI125" s="13">
        <v>117.44</v>
      </c>
      <c r="AJ125" s="13">
        <v>65</v>
      </c>
      <c r="AK125" s="13">
        <v>0</v>
      </c>
      <c r="AL125" s="13">
        <v>12.07</v>
      </c>
      <c r="AM125" s="13">
        <v>102</v>
      </c>
      <c r="AN125" s="13">
        <v>75</v>
      </c>
      <c r="AO125" s="13">
        <v>12</v>
      </c>
      <c r="AP125" s="13">
        <v>96.15</v>
      </c>
      <c r="AQ125" s="13">
        <v>41.54</v>
      </c>
      <c r="AR125" s="13">
        <v>0</v>
      </c>
      <c r="AS125" s="13">
        <v>12.04</v>
      </c>
      <c r="AT125" s="13">
        <v>0</v>
      </c>
      <c r="AU125" s="13">
        <v>12</v>
      </c>
      <c r="AV125" s="13">
        <v>116.7</v>
      </c>
      <c r="AW125" s="16">
        <f t="shared" si="26"/>
        <v>362.80000000000007</v>
      </c>
      <c r="AX125" s="16">
        <v>412.23999999999995</v>
      </c>
      <c r="AY125" s="107">
        <f t="shared" ref="AY125:AY126" si="46">BW125</f>
        <v>751</v>
      </c>
      <c r="AZ125" s="10">
        <f>SUM(Z125:AK125)</f>
        <v>541.89</v>
      </c>
      <c r="BA125" s="10">
        <v>750</v>
      </c>
      <c r="BB125" s="10">
        <f t="shared" si="28"/>
        <v>387.19999999999993</v>
      </c>
      <c r="BC125" s="10">
        <f t="shared" si="29"/>
        <v>96.799999999999983</v>
      </c>
      <c r="BD125" s="10">
        <f t="shared" si="30"/>
        <v>209.11</v>
      </c>
      <c r="BE125" s="10">
        <f t="shared" si="43"/>
        <v>179.08999999999992</v>
      </c>
      <c r="BF125" s="2" t="s">
        <v>119</v>
      </c>
      <c r="BG125" s="10">
        <f t="shared" si="31"/>
        <v>43.850000000000009</v>
      </c>
      <c r="BH125" s="36" t="s">
        <v>118</v>
      </c>
      <c r="BI125" s="39" t="str">
        <f t="shared" si="32"/>
        <v>C</v>
      </c>
      <c r="BJ125" s="39" t="str">
        <f t="shared" si="33"/>
        <v>D</v>
      </c>
      <c r="BK125" s="16">
        <f>SUM(AR125:AX125)</f>
        <v>915.78</v>
      </c>
      <c r="BL125" s="10">
        <f>SUM(AL125:AQ125)</f>
        <v>338.76000000000005</v>
      </c>
      <c r="BM125" s="12">
        <f t="shared" si="34"/>
        <v>1.2194141145139814</v>
      </c>
      <c r="BN125" s="12">
        <f t="shared" si="34"/>
        <v>0.4510785619174435</v>
      </c>
      <c r="BO125" s="9">
        <f t="shared" si="35"/>
        <v>350.80000000000007</v>
      </c>
      <c r="BP125" s="39" t="str">
        <f t="shared" si="36"/>
        <v>B</v>
      </c>
      <c r="BQ125" s="147" t="s">
        <v>150</v>
      </c>
      <c r="BR125" s="9">
        <f t="shared" si="37"/>
        <v>193.67</v>
      </c>
      <c r="BS125" s="9">
        <f t="shared" si="38"/>
        <v>348.22</v>
      </c>
      <c r="BT125" s="9">
        <f t="shared" si="39"/>
        <v>541.89</v>
      </c>
      <c r="BU125" s="9" t="str">
        <f>IFERROR(_xlfn.XLOOKUP(D125,Sheet1!B:B,Sheet1!L:L),"")</f>
        <v>International trip (2 pax Almaty) 3N-4D</v>
      </c>
      <c r="BV125" s="9" t="e">
        <f>_xlfn.XLOOKUP(BU125,Sheet1!S:S,Sheet1!T:T)</f>
        <v>#N/A</v>
      </c>
      <c r="BW125" s="9">
        <f>_xlfn.XLOOKUP(D125,Sheet1!B:B,Sheet1!M:M)</f>
        <v>751</v>
      </c>
      <c r="BX125" s="1" t="s">
        <v>129</v>
      </c>
      <c r="BY125" s="1">
        <v>751</v>
      </c>
      <c r="BZ125" s="108">
        <f t="shared" si="40"/>
        <v>388.19999999999993</v>
      </c>
      <c r="CB125" s="12">
        <f>AW125/AY125</f>
        <v>0.48308921438082564</v>
      </c>
      <c r="CC125" s="12">
        <f>AX125/AY125</f>
        <v>0.54892143808255656</v>
      </c>
      <c r="CG125" s="1" t="str">
        <f>IF(BO125&lt;80,"Below 80",
IF(BO125&lt;=120,"80-120",
IF(BO125&lt;=200,"&gt; 120-200",
IF(BO125&lt;=300,"&gt;200-300",
IF(BO125&lt;=500,"&gt;300-500",
"&gt;500")))))</f>
        <v>&gt;300-500</v>
      </c>
      <c r="CH125" s="1" t="str">
        <f>IFERROR(_xlfn.XLOOKUP(CG125,Scenario!M:M,Scenario!N:N),"")</f>
        <v>D</v>
      </c>
      <c r="CI125" s="1" t="b">
        <f t="shared" si="41"/>
        <v>0</v>
      </c>
      <c r="CJ125" s="75">
        <v>400.19999999999993</v>
      </c>
    </row>
    <row r="126" spans="1:88" hidden="1">
      <c r="A126" s="2">
        <v>125</v>
      </c>
      <c r="B126" s="2">
        <v>2024</v>
      </c>
      <c r="C126" s="1" t="str">
        <v>PBTMTR168</v>
      </c>
      <c r="D126" s="37" t="str">
        <v>0015g00001f8D8AAAU</v>
      </c>
      <c r="E126" s="37" t="str">
        <v>SHREE SHYAM JEE BUILDING MATERIAL STORE</v>
      </c>
      <c r="F126" s="37" t="str">
        <v>HARYANA</v>
      </c>
      <c r="G126" s="37" t="str">
        <v>KARNAL</v>
      </c>
      <c r="H126" s="37" t="str">
        <v>Nilokheri</v>
      </c>
      <c r="I126" s="37" t="str">
        <v>RAMDOOT UDHYOG PRIVATE LIMITED</v>
      </c>
      <c r="J126" s="37" t="str">
        <v>Naseem Makkar</v>
      </c>
      <c r="K126" s="37" t="str">
        <v>Naseem Makkar</v>
      </c>
      <c r="L126" s="37" t="str">
        <v>C13168</v>
      </c>
      <c r="M126" s="37" t="str">
        <v>North</v>
      </c>
      <c r="N126" s="2">
        <v>132157</v>
      </c>
      <c r="O126" s="2" t="str">
        <v>06AUCPA8146R1ZA</v>
      </c>
      <c r="P126" s="2">
        <v>9996336543</v>
      </c>
      <c r="Q126" s="2" t="str">
        <v>Dec'23</v>
      </c>
      <c r="R126" s="2">
        <v>2024</v>
      </c>
      <c r="S126" s="1">
        <v>57</v>
      </c>
      <c r="T126" s="2">
        <v>170</v>
      </c>
      <c r="U126" s="12">
        <v>0.11782352941176469</v>
      </c>
      <c r="V126" s="1" t="str">
        <v>Star</v>
      </c>
      <c r="W126" s="13">
        <v>11</v>
      </c>
      <c r="X126" s="13">
        <v>12</v>
      </c>
      <c r="Y126" s="13">
        <v>0</v>
      </c>
      <c r="Z126" s="13">
        <v>13</v>
      </c>
      <c r="AA126" s="13">
        <v>12.02</v>
      </c>
      <c r="AB126" s="13">
        <v>28</v>
      </c>
      <c r="AC126" s="13">
        <v>0</v>
      </c>
      <c r="AD126" s="13">
        <v>12.25</v>
      </c>
      <c r="AE126" s="13">
        <v>11.96</v>
      </c>
      <c r="AF126" s="13">
        <v>36.369999999999997</v>
      </c>
      <c r="AG126" s="13">
        <v>0</v>
      </c>
      <c r="AH126" s="13">
        <v>12.06</v>
      </c>
      <c r="AI126" s="13">
        <v>11.97</v>
      </c>
      <c r="AJ126" s="13">
        <v>24</v>
      </c>
      <c r="AK126" s="13">
        <v>146.19</v>
      </c>
      <c r="AL126" s="13">
        <v>24.66</v>
      </c>
      <c r="AM126" s="13">
        <v>44</v>
      </c>
      <c r="AN126" s="13">
        <v>12</v>
      </c>
      <c r="AO126" s="13">
        <v>37.130000000000003</v>
      </c>
      <c r="AP126" s="13">
        <v>0</v>
      </c>
      <c r="AQ126" s="13">
        <v>12.1</v>
      </c>
      <c r="AR126" s="13">
        <v>56.69</v>
      </c>
      <c r="AS126" s="13">
        <v>12.04</v>
      </c>
      <c r="AT126" s="13">
        <v>12.02</v>
      </c>
      <c r="AU126" s="13">
        <v>24</v>
      </c>
      <c r="AV126" s="13">
        <v>24.07</v>
      </c>
      <c r="AW126" s="16">
        <f t="shared" si="26"/>
        <v>234.64</v>
      </c>
      <c r="AX126" s="16">
        <v>123.42000000000002</v>
      </c>
      <c r="AY126" s="107">
        <f t="shared" si="46"/>
        <v>310</v>
      </c>
      <c r="AZ126" s="10">
        <f>SUM(Z126:AK126)</f>
        <v>307.82</v>
      </c>
      <c r="BA126" s="10">
        <v>300</v>
      </c>
      <c r="BB126" s="10">
        <f t="shared" si="28"/>
        <v>65.360000000000014</v>
      </c>
      <c r="BC126" s="10">
        <f t="shared" si="29"/>
        <v>16.340000000000003</v>
      </c>
      <c r="BD126" s="10">
        <f t="shared" si="30"/>
        <v>2.1800000000000068</v>
      </c>
      <c r="BE126" s="10">
        <f t="shared" si="43"/>
        <v>73.180000000000007</v>
      </c>
      <c r="BF126" s="2" t="s">
        <v>119</v>
      </c>
      <c r="BG126" s="10">
        <f t="shared" si="31"/>
        <v>24.827499999999997</v>
      </c>
      <c r="BH126" s="36" t="s">
        <v>118</v>
      </c>
      <c r="BI126" s="39" t="str">
        <f t="shared" si="32"/>
        <v>B</v>
      </c>
      <c r="BJ126" s="39" t="str">
        <f t="shared" si="33"/>
        <v>B</v>
      </c>
      <c r="BK126" s="16">
        <f>SUM(AR126:AX126)</f>
        <v>486.88</v>
      </c>
      <c r="BL126" s="10">
        <f>SUM(AL126:AQ126)</f>
        <v>129.88999999999999</v>
      </c>
      <c r="BM126" s="12">
        <f t="shared" si="34"/>
        <v>1.5705806451612903</v>
      </c>
      <c r="BN126" s="12">
        <f t="shared" si="34"/>
        <v>0.41899999999999998</v>
      </c>
      <c r="BO126" s="9">
        <f t="shared" si="35"/>
        <v>198.61999999999998</v>
      </c>
      <c r="BP126" s="39" t="str">
        <f t="shared" si="36"/>
        <v/>
      </c>
      <c r="BQ126" s="147"/>
      <c r="BR126" s="9">
        <f t="shared" si="37"/>
        <v>77.22999999999999</v>
      </c>
      <c r="BS126" s="9">
        <f t="shared" si="38"/>
        <v>230.59</v>
      </c>
      <c r="BT126" s="9">
        <f t="shared" si="39"/>
        <v>307.82</v>
      </c>
      <c r="BU126" s="9" t="str">
        <f>IFERROR(_xlfn.XLOOKUP(D126,Sheet1!B:B,Sheet1!L:L),"")</f>
        <v>International Trip (1 pax South Asia) 3N-4D</v>
      </c>
      <c r="BV126" s="9" t="str">
        <f>_xlfn.XLOOKUP(BU126,Sheet1!S:S,Sheet1!T:T)</f>
        <v>B</v>
      </c>
      <c r="BW126" s="9">
        <f>_xlfn.XLOOKUP(D126,Sheet1!B:B,Sheet1!M:M)</f>
        <v>310</v>
      </c>
      <c r="BX126" s="1" t="s">
        <v>129</v>
      </c>
      <c r="BZ126" s="108">
        <f t="shared" si="40"/>
        <v>75.360000000000014</v>
      </c>
      <c r="CB126" s="12">
        <f>AW126/AY126</f>
        <v>0.75690322580645153</v>
      </c>
      <c r="CC126" s="12">
        <f>AX126/AY126</f>
        <v>0.39812903225806456</v>
      </c>
      <c r="CG126" s="1" t="str">
        <f>IF(BO126&lt;80,"Below 80",
IF(BO126&lt;=120,"80-120",
IF(BO126&lt;=200,"&gt; 120-200",
IF(BO126&lt;=300,"&gt;200-300",
IF(BO126&lt;=500,"&gt;300-500",
"&gt;500")))))</f>
        <v>&gt; 120-200</v>
      </c>
      <c r="CH126" s="1" t="str">
        <f>IFERROR(_xlfn.XLOOKUP(CG126,Scenario!M:M,Scenario!N:N),"")</f>
        <v>B</v>
      </c>
      <c r="CI126" s="1" t="b">
        <f t="shared" si="41"/>
        <v>0</v>
      </c>
      <c r="CJ126" s="75">
        <v>111.38000000000002</v>
      </c>
    </row>
    <row r="127" spans="1:88" hidden="1">
      <c r="A127" s="2">
        <v>126</v>
      </c>
      <c r="B127" s="2">
        <v>2024</v>
      </c>
      <c r="C127" s="1" t="str">
        <v>PBTMTR169</v>
      </c>
      <c r="D127" s="37" t="str">
        <v>0015g00001Y4GtzAAF</v>
      </c>
      <c r="E127" s="37" t="str">
        <v>BANSAL BUILDING MATERIALS</v>
      </c>
      <c r="F127" s="37" t="str">
        <v>HARYANA</v>
      </c>
      <c r="G127" s="37" t="str">
        <v>KARNAL</v>
      </c>
      <c r="H127" s="37" t="str">
        <v>Nilokheri</v>
      </c>
      <c r="I127" s="37" t="str">
        <v>RAMDOOT UDHYOG PRIVATE LIMITED</v>
      </c>
      <c r="J127" s="37" t="str">
        <v>Naseem Makkar</v>
      </c>
      <c r="K127" s="37" t="str">
        <v>Naseem Makkar</v>
      </c>
      <c r="L127" s="37" t="str">
        <v>C13168</v>
      </c>
      <c r="M127" s="37" t="str">
        <v>North</v>
      </c>
      <c r="N127" s="2">
        <v>132116</v>
      </c>
      <c r="O127" s="2" t="str">
        <v>06ABBFB9198G1Z7</v>
      </c>
      <c r="P127" s="2">
        <v>9034596573</v>
      </c>
      <c r="Q127" s="2" t="str">
        <v>Dec'23</v>
      </c>
      <c r="R127" s="2">
        <v>2024</v>
      </c>
      <c r="S127" s="1">
        <v>51</v>
      </c>
      <c r="T127" s="2">
        <v>70</v>
      </c>
      <c r="U127" s="12">
        <v>0</v>
      </c>
      <c r="V127" s="1" t="str">
        <v>Challenger</v>
      </c>
      <c r="W127" s="13">
        <v>10</v>
      </c>
      <c r="X127" s="13">
        <v>21</v>
      </c>
      <c r="Y127" s="13">
        <v>9</v>
      </c>
      <c r="Z127" s="13">
        <v>0</v>
      </c>
      <c r="AA127" s="13">
        <v>0</v>
      </c>
      <c r="AB127" s="13">
        <v>0</v>
      </c>
      <c r="AC127" s="13">
        <v>0</v>
      </c>
      <c r="AD127" s="13">
        <v>0</v>
      </c>
      <c r="AE127" s="13">
        <v>0</v>
      </c>
      <c r="AF127" s="13">
        <v>0</v>
      </c>
      <c r="AG127" s="13">
        <v>0</v>
      </c>
      <c r="AH127" s="13">
        <v>0</v>
      </c>
      <c r="AI127" s="13">
        <v>0</v>
      </c>
      <c r="AJ127" s="13">
        <v>0</v>
      </c>
      <c r="AK127" s="13">
        <v>0</v>
      </c>
      <c r="AL127" s="13">
        <v>0</v>
      </c>
      <c r="AM127" s="13">
        <v>23.1</v>
      </c>
      <c r="AN127" s="13">
        <v>23</v>
      </c>
      <c r="AO127" s="13">
        <v>0</v>
      </c>
      <c r="AP127" s="13">
        <v>12.05</v>
      </c>
      <c r="AQ127" s="13">
        <v>0</v>
      </c>
      <c r="AR127" s="13">
        <v>12.02</v>
      </c>
      <c r="AS127" s="13">
        <v>11.98</v>
      </c>
      <c r="AT127" s="13">
        <v>0</v>
      </c>
      <c r="AU127" s="13">
        <v>0</v>
      </c>
      <c r="AV127" s="13">
        <v>0</v>
      </c>
      <c r="AW127" s="16">
        <f t="shared" si="26"/>
        <v>82.15</v>
      </c>
      <c r="AX127" s="16">
        <f>AW127*2</f>
        <v>164.3</v>
      </c>
      <c r="AY127" s="10">
        <f t="shared" si="27"/>
        <v>246.45000000000002</v>
      </c>
      <c r="AZ127" s="10">
        <f>SUM(Z127:AK127)</f>
        <v>0</v>
      </c>
      <c r="BA127" s="10">
        <v>200</v>
      </c>
      <c r="BB127" s="10">
        <f t="shared" si="28"/>
        <v>117.85</v>
      </c>
      <c r="BC127" s="10">
        <f t="shared" si="29"/>
        <v>29.462499999999999</v>
      </c>
      <c r="BD127" s="10">
        <f t="shared" si="30"/>
        <v>246.45000000000002</v>
      </c>
      <c r="BE127" s="10">
        <f t="shared" si="43"/>
        <v>-82.15</v>
      </c>
      <c r="BF127" s="2" t="s">
        <v>119</v>
      </c>
      <c r="BG127" s="10">
        <f t="shared" si="31"/>
        <v>10.268750000000001</v>
      </c>
      <c r="BH127" s="36" t="s">
        <v>118</v>
      </c>
      <c r="BI127" s="39" t="str">
        <f t="shared" si="32"/>
        <v>A</v>
      </c>
      <c r="BJ127" s="39" t="str">
        <f t="shared" si="33"/>
        <v>A</v>
      </c>
      <c r="BK127" s="16">
        <f>SUM(AR127:AX127)</f>
        <v>270.45000000000005</v>
      </c>
      <c r="BL127" s="10">
        <f>SUM(AL127:AQ127)</f>
        <v>58.150000000000006</v>
      </c>
      <c r="BM127" s="12">
        <f t="shared" si="34"/>
        <v>1.0973828362751066</v>
      </c>
      <c r="BN127" s="12">
        <f t="shared" si="34"/>
        <v>0.23595049705822682</v>
      </c>
      <c r="BO127" s="9">
        <f t="shared" si="35"/>
        <v>82.15</v>
      </c>
      <c r="BP127" s="39" t="str">
        <f t="shared" si="36"/>
        <v/>
      </c>
      <c r="BQ127" s="147"/>
      <c r="BR127" s="9">
        <f t="shared" si="37"/>
        <v>0</v>
      </c>
      <c r="BS127" s="9">
        <f t="shared" si="38"/>
        <v>0</v>
      </c>
      <c r="BT127" s="9">
        <f t="shared" si="39"/>
        <v>0</v>
      </c>
      <c r="BU127" s="9" t="str">
        <f>IFERROR(_xlfn.XLOOKUP(D127,Sheet1!B:B,Sheet1!L:L),"")</f>
        <v/>
      </c>
      <c r="BV127" s="9" t="e">
        <f>_xlfn.XLOOKUP(BU127,Sheet1!S:S,Sheet1!T:T)</f>
        <v>#N/A</v>
      </c>
      <c r="BW127" s="9" t="e">
        <f>_xlfn.XLOOKUP(D127,Sheet1!B:B,Sheet1!M:M)</f>
        <v>#N/A</v>
      </c>
      <c r="BX127" s="11" t="s">
        <v>123</v>
      </c>
      <c r="BZ127" s="108">
        <f t="shared" si="40"/>
        <v>164.3</v>
      </c>
      <c r="CB127" s="12">
        <f>AW127/AY127</f>
        <v>0.33333333333333331</v>
      </c>
      <c r="CC127" s="12">
        <f>AX127/AY127</f>
        <v>0.66666666666666663</v>
      </c>
      <c r="CG127" s="1" t="str">
        <f>IF(BO127&lt;80,"Below 80",
IF(BO127&lt;=120,"80-120",
IF(BO127&lt;=200,"&gt; 120-200",
IF(BO127&lt;=300,"&gt;200-300",
IF(BO127&lt;=500,"&gt;300-500",
"&gt;500")))))</f>
        <v>80-120</v>
      </c>
      <c r="CH127" s="1" t="str">
        <f>IFERROR(_xlfn.XLOOKUP(CG127,Scenario!M:M,Scenario!N:N),"")</f>
        <v>A</v>
      </c>
      <c r="CI127" s="1" t="b">
        <f t="shared" si="41"/>
        <v>0</v>
      </c>
      <c r="CJ127" s="75">
        <v>152.32000000000002</v>
      </c>
    </row>
    <row r="128" spans="1:88" hidden="1">
      <c r="A128" s="2">
        <v>127</v>
      </c>
      <c r="B128" s="2">
        <v>2024</v>
      </c>
      <c r="C128" s="1" t="str">
        <v>PBTMTR170</v>
      </c>
      <c r="D128" s="37" t="str">
        <v>0015g00001ZU9mmAAD</v>
      </c>
      <c r="E128" s="37" t="str">
        <v>RAHUL TRADERS</v>
      </c>
      <c r="F128" s="37" t="str">
        <v>HARYANA</v>
      </c>
      <c r="G128" s="37" t="str">
        <v>KARNAL</v>
      </c>
      <c r="H128" s="37" t="str">
        <v>Karnal</v>
      </c>
      <c r="I128" s="37" t="str">
        <v>RAMDOOT UDHYOG PRIVATE LIMITED</v>
      </c>
      <c r="J128" s="37" t="str">
        <v>Naseem Makkar</v>
      </c>
      <c r="K128" s="37" t="str">
        <v>Naseem Makkar</v>
      </c>
      <c r="L128" s="37" t="str">
        <v>C13168</v>
      </c>
      <c r="M128" s="37" t="str">
        <v>North</v>
      </c>
      <c r="N128" s="2">
        <v>132001</v>
      </c>
      <c r="O128" s="2" t="str">
        <v>06AETPA5248P2ZW</v>
      </c>
      <c r="P128" s="2" t="str">
        <v>+91 98969 42020</v>
      </c>
      <c r="Q128" s="2" t="str">
        <v>Dec'23</v>
      </c>
      <c r="R128" s="2">
        <v>2024</v>
      </c>
      <c r="S128" s="1">
        <v>110</v>
      </c>
      <c r="T128" s="2">
        <v>400</v>
      </c>
      <c r="U128" s="12">
        <v>0</v>
      </c>
      <c r="V128" s="1" t="str">
        <v>Alien</v>
      </c>
      <c r="W128" s="13">
        <v>11</v>
      </c>
      <c r="X128" s="13">
        <v>31</v>
      </c>
      <c r="Y128" s="13">
        <v>41</v>
      </c>
      <c r="Z128" s="13">
        <v>49</v>
      </c>
      <c r="AA128" s="13">
        <v>0</v>
      </c>
      <c r="AB128" s="13">
        <v>4</v>
      </c>
      <c r="AC128" s="13">
        <v>0</v>
      </c>
      <c r="AD128" s="13">
        <v>0</v>
      </c>
      <c r="AE128" s="13">
        <v>0</v>
      </c>
      <c r="AF128" s="13">
        <v>0</v>
      </c>
      <c r="AG128" s="13">
        <v>0</v>
      </c>
      <c r="AH128" s="13">
        <v>0</v>
      </c>
      <c r="AI128" s="13">
        <v>0</v>
      </c>
      <c r="AJ128" s="13">
        <v>0</v>
      </c>
      <c r="AK128" s="13">
        <v>0</v>
      </c>
      <c r="AL128" s="13">
        <v>0</v>
      </c>
      <c r="AM128" s="13">
        <v>0</v>
      </c>
      <c r="AN128" s="13">
        <v>0</v>
      </c>
      <c r="AO128" s="13">
        <v>0</v>
      </c>
      <c r="AP128" s="13">
        <v>0</v>
      </c>
      <c r="AQ128" s="13">
        <v>0</v>
      </c>
      <c r="AR128" s="13">
        <v>0</v>
      </c>
      <c r="AS128" s="13">
        <v>0</v>
      </c>
      <c r="AT128" s="13">
        <v>0</v>
      </c>
      <c r="AU128" s="13">
        <v>0</v>
      </c>
      <c r="AV128" s="13">
        <v>0</v>
      </c>
      <c r="AW128" s="16">
        <f t="shared" si="26"/>
        <v>0</v>
      </c>
      <c r="AX128" s="16">
        <v>0</v>
      </c>
      <c r="AY128" s="10">
        <f t="shared" si="27"/>
        <v>0</v>
      </c>
      <c r="AZ128" s="10">
        <f>SUM(Z128:AK128)</f>
        <v>53</v>
      </c>
      <c r="BA128" s="10">
        <v>0</v>
      </c>
      <c r="BB128" s="10">
        <f t="shared" si="28"/>
        <v>0</v>
      </c>
      <c r="BC128" s="10">
        <f t="shared" si="29"/>
        <v>0</v>
      </c>
      <c r="BD128" s="10">
        <f t="shared" si="30"/>
        <v>-53</v>
      </c>
      <c r="BE128" s="10">
        <f t="shared" si="43"/>
        <v>53</v>
      </c>
      <c r="BF128" s="2" t="s">
        <v>119</v>
      </c>
      <c r="BG128" s="10">
        <f t="shared" si="31"/>
        <v>0</v>
      </c>
      <c r="BH128" s="36" t="s">
        <v>118</v>
      </c>
      <c r="BI128" s="39" t="str">
        <f t="shared" si="32"/>
        <v/>
      </c>
      <c r="BJ128" s="39" t="str">
        <f t="shared" si="33"/>
        <v/>
      </c>
      <c r="BK128" s="16">
        <f>SUM(AR128:AX128)</f>
        <v>0</v>
      </c>
      <c r="BL128" s="10">
        <f>SUM(AL128:AQ128)</f>
        <v>0</v>
      </c>
      <c r="BM128" s="12" t="str">
        <f t="shared" si="34"/>
        <v/>
      </c>
      <c r="BN128" s="12" t="str">
        <f t="shared" si="34"/>
        <v/>
      </c>
      <c r="BO128" s="9">
        <f t="shared" si="35"/>
        <v>0</v>
      </c>
      <c r="BP128" s="39" t="str">
        <f t="shared" si="36"/>
        <v/>
      </c>
      <c r="BQ128" s="147"/>
      <c r="BR128" s="9">
        <f t="shared" si="37"/>
        <v>53</v>
      </c>
      <c r="BS128" s="9">
        <f t="shared" si="38"/>
        <v>0</v>
      </c>
      <c r="BT128" s="9">
        <f t="shared" si="39"/>
        <v>53</v>
      </c>
      <c r="BU128" s="9" t="str">
        <f>IFERROR(_xlfn.XLOOKUP(D128,Sheet1!B:B,Sheet1!L:L),"")</f>
        <v/>
      </c>
      <c r="BV128" s="9" t="e">
        <f>_xlfn.XLOOKUP(BU128,Sheet1!S:S,Sheet1!T:T)</f>
        <v>#N/A</v>
      </c>
      <c r="BW128" s="9" t="e">
        <f>_xlfn.XLOOKUP(D128,Sheet1!B:B,Sheet1!M:M)</f>
        <v>#N/A</v>
      </c>
      <c r="BZ128" s="108">
        <f t="shared" si="40"/>
        <v>0</v>
      </c>
      <c r="CB128" s="12"/>
      <c r="CC128" s="12"/>
      <c r="CG128" s="1" t="str">
        <f>IF(BO128&lt;80,"Below 80",
IF(BO128&lt;=120,"80-120",
IF(BO128&lt;=200,"&gt; 120-200",
IF(BO128&lt;=300,"&gt;200-300",
IF(BO128&lt;=500,"&gt;300-500",
"&gt;500")))))</f>
        <v>Below 80</v>
      </c>
      <c r="CH128" s="1" t="str">
        <f>IFERROR(_xlfn.XLOOKUP(CG128,Scenario!M:M,Scenario!N:N),"")</f>
        <v/>
      </c>
      <c r="CI128" s="1" t="str">
        <f t="shared" si="41"/>
        <v>No</v>
      </c>
      <c r="CJ128" s="75">
        <v>0</v>
      </c>
    </row>
    <row r="129" spans="1:89" hidden="1">
      <c r="A129" s="2">
        <v>128</v>
      </c>
      <c r="B129" s="2">
        <v>2024</v>
      </c>
      <c r="C129" s="1" t="str">
        <v>PBTMTR171</v>
      </c>
      <c r="D129" s="37" t="str">
        <v>0015g00001RJqYvAAL</v>
      </c>
      <c r="E129" s="37" t="str">
        <v>Shri Ganesh Trading Co, SIWAN Kaithal</v>
      </c>
      <c r="F129" s="37" t="str">
        <v>HARYANA</v>
      </c>
      <c r="G129" s="37" t="str">
        <v>KAITHAL</v>
      </c>
      <c r="H129" s="37" t="str">
        <v>Siwan</v>
      </c>
      <c r="I129" s="37" t="str">
        <v>RAMDOOT UDHYOG PRIVATE LIMITED</v>
      </c>
      <c r="J129" s="37" t="str">
        <v>Naseem Makkar</v>
      </c>
      <c r="K129" s="37" t="str">
        <v>Naseem Makkar</v>
      </c>
      <c r="L129" s="37" t="str">
        <v>C13168</v>
      </c>
      <c r="M129" s="37" t="str">
        <v>North</v>
      </c>
      <c r="N129" s="2">
        <v>136033</v>
      </c>
      <c r="O129" s="2" t="str">
        <v>06COIPP0434B1ZC</v>
      </c>
      <c r="P129" s="2">
        <v>9466788807</v>
      </c>
      <c r="Q129" s="2" t="str">
        <v>Jan'24</v>
      </c>
      <c r="R129" s="2">
        <v>2024</v>
      </c>
      <c r="S129" s="1">
        <v>10</v>
      </c>
      <c r="T129" s="2">
        <v>100</v>
      </c>
      <c r="U129" s="12">
        <v>0</v>
      </c>
      <c r="V129" s="1" t="str">
        <v>Challenger</v>
      </c>
      <c r="W129" s="13">
        <v>10</v>
      </c>
      <c r="X129" s="13">
        <v>0</v>
      </c>
      <c r="Y129" s="13">
        <v>0</v>
      </c>
      <c r="Z129" s="13">
        <v>0</v>
      </c>
      <c r="AA129" s="13">
        <v>0</v>
      </c>
      <c r="AB129" s="13">
        <v>0</v>
      </c>
      <c r="AC129" s="13">
        <v>0</v>
      </c>
      <c r="AD129" s="13">
        <v>10.1</v>
      </c>
      <c r="AE129" s="13">
        <v>52.55</v>
      </c>
      <c r="AF129" s="13">
        <v>0</v>
      </c>
      <c r="AG129" s="13">
        <v>0</v>
      </c>
      <c r="AH129" s="13">
        <v>0</v>
      </c>
      <c r="AI129" s="13">
        <v>0</v>
      </c>
      <c r="AJ129" s="13">
        <v>0</v>
      </c>
      <c r="AK129" s="13">
        <v>0</v>
      </c>
      <c r="AL129" s="13">
        <v>0</v>
      </c>
      <c r="AM129" s="13">
        <v>0</v>
      </c>
      <c r="AN129" s="13">
        <v>0</v>
      </c>
      <c r="AO129" s="13">
        <v>0</v>
      </c>
      <c r="AP129" s="13">
        <v>0</v>
      </c>
      <c r="AQ129" s="13">
        <v>0</v>
      </c>
      <c r="AR129" s="13">
        <v>0</v>
      </c>
      <c r="AS129" s="13">
        <v>0</v>
      </c>
      <c r="AT129" s="13">
        <v>0</v>
      </c>
      <c r="AU129" s="13">
        <v>0</v>
      </c>
      <c r="AV129" s="13">
        <v>0</v>
      </c>
      <c r="AW129" s="16">
        <f t="shared" si="26"/>
        <v>0</v>
      </c>
      <c r="AX129" s="16">
        <v>0</v>
      </c>
      <c r="AY129" s="10">
        <f t="shared" si="27"/>
        <v>0</v>
      </c>
      <c r="AZ129" s="10">
        <f>SUM(Z129:AK129)</f>
        <v>62.65</v>
      </c>
      <c r="BA129" s="10">
        <v>0</v>
      </c>
      <c r="BB129" s="10">
        <f t="shared" si="28"/>
        <v>0</v>
      </c>
      <c r="BC129" s="10">
        <f t="shared" si="29"/>
        <v>0</v>
      </c>
      <c r="BD129" s="10">
        <f t="shared" si="30"/>
        <v>-62.65</v>
      </c>
      <c r="BE129" s="10">
        <f t="shared" si="43"/>
        <v>62.65</v>
      </c>
      <c r="BF129" s="2" t="s">
        <v>119</v>
      </c>
      <c r="BG129" s="10">
        <f t="shared" si="31"/>
        <v>0</v>
      </c>
      <c r="BH129" s="36" t="s">
        <v>118</v>
      </c>
      <c r="BI129" s="39" t="str">
        <f t="shared" si="32"/>
        <v/>
      </c>
      <c r="BJ129" s="39" t="str">
        <f t="shared" si="33"/>
        <v/>
      </c>
      <c r="BK129" s="16">
        <f>SUM(AR129:AX129)</f>
        <v>0</v>
      </c>
      <c r="BL129" s="10">
        <f>SUM(AL129:AQ129)</f>
        <v>0</v>
      </c>
      <c r="BM129" s="12" t="str">
        <f t="shared" si="34"/>
        <v/>
      </c>
      <c r="BN129" s="12" t="str">
        <f t="shared" si="34"/>
        <v/>
      </c>
      <c r="BO129" s="9">
        <f t="shared" si="35"/>
        <v>0</v>
      </c>
      <c r="BP129" s="39" t="str">
        <f t="shared" si="36"/>
        <v/>
      </c>
      <c r="BQ129" s="147"/>
      <c r="BR129" s="9">
        <f t="shared" si="37"/>
        <v>62.65</v>
      </c>
      <c r="BS129" s="9">
        <f t="shared" si="38"/>
        <v>0</v>
      </c>
      <c r="BT129" s="9">
        <f t="shared" si="39"/>
        <v>62.65</v>
      </c>
      <c r="BU129" s="9" t="str">
        <f>IFERROR(_xlfn.XLOOKUP(D129,Sheet1!B:B,Sheet1!L:L),"")</f>
        <v/>
      </c>
      <c r="BV129" s="9" t="e">
        <f>_xlfn.XLOOKUP(BU129,Sheet1!S:S,Sheet1!T:T)</f>
        <v>#N/A</v>
      </c>
      <c r="BW129" s="9" t="e">
        <f>_xlfn.XLOOKUP(D129,Sheet1!B:B,Sheet1!M:M)</f>
        <v>#N/A</v>
      </c>
      <c r="BZ129" s="108">
        <f t="shared" si="40"/>
        <v>0</v>
      </c>
      <c r="CB129" s="12"/>
      <c r="CC129" s="12"/>
      <c r="CG129" s="1" t="str">
        <f>IF(BO129&lt;80,"Below 80",
IF(BO129&lt;=120,"80-120",
IF(BO129&lt;=200,"&gt; 120-200",
IF(BO129&lt;=300,"&gt;200-300",
IF(BO129&lt;=500,"&gt;300-500",
"&gt;500")))))</f>
        <v>Below 80</v>
      </c>
      <c r="CH129" s="1" t="str">
        <f>IFERROR(_xlfn.XLOOKUP(CG129,Scenario!M:M,Scenario!N:N),"")</f>
        <v/>
      </c>
      <c r="CI129" s="1" t="str">
        <f t="shared" si="41"/>
        <v>No</v>
      </c>
      <c r="CJ129" s="75">
        <v>0</v>
      </c>
    </row>
    <row r="130" spans="1:89" hidden="1">
      <c r="A130" s="2">
        <v>129</v>
      </c>
      <c r="B130" s="2">
        <v>2024</v>
      </c>
      <c r="C130" s="1" t="str">
        <v>PBTMTR172</v>
      </c>
      <c r="D130" s="37" t="str">
        <v>0015g00001ZU8bLAAT</v>
      </c>
      <c r="E130" s="37" t="str">
        <v>BANSAL CEMENT STORE</v>
      </c>
      <c r="F130" s="37" t="str">
        <v>HARYANA</v>
      </c>
      <c r="G130" s="37" t="str">
        <v>KARNAL</v>
      </c>
      <c r="H130" s="37" t="str">
        <v>Assandh</v>
      </c>
      <c r="I130" s="37" t="str">
        <v>RAMDOOT UDHYOG PRIVATE LIMITED</v>
      </c>
      <c r="J130" s="37" t="str">
        <v>Naseem Makkar</v>
      </c>
      <c r="K130" s="37" t="str">
        <v>Naseem Makkar</v>
      </c>
      <c r="L130" s="37" t="str">
        <v>C13168</v>
      </c>
      <c r="M130" s="37" t="str">
        <v>North</v>
      </c>
      <c r="N130" s="2">
        <v>132039</v>
      </c>
      <c r="O130" s="2" t="str">
        <v>06AQLPK0460F1Z3</v>
      </c>
      <c r="P130" s="2">
        <v>9991572081</v>
      </c>
      <c r="Q130" s="2" t="str">
        <v>Jan'24</v>
      </c>
      <c r="R130" s="2">
        <v>2024</v>
      </c>
      <c r="S130" s="1">
        <v>58</v>
      </c>
      <c r="T130" s="2">
        <v>110</v>
      </c>
      <c r="U130" s="12">
        <v>0</v>
      </c>
      <c r="V130" s="1" t="str">
        <v>Challenger</v>
      </c>
      <c r="W130" s="13">
        <v>10</v>
      </c>
      <c r="X130" s="13">
        <v>16</v>
      </c>
      <c r="Y130" s="13">
        <v>32</v>
      </c>
      <c r="Z130" s="13">
        <v>15</v>
      </c>
      <c r="AA130" s="13">
        <v>24.18</v>
      </c>
      <c r="AB130" s="13">
        <v>12</v>
      </c>
      <c r="AC130" s="13">
        <v>15</v>
      </c>
      <c r="AD130" s="13">
        <v>10.050000000000001</v>
      </c>
      <c r="AE130" s="13">
        <v>25.22</v>
      </c>
      <c r="AF130" s="13">
        <v>15.08</v>
      </c>
      <c r="AG130" s="13">
        <v>0</v>
      </c>
      <c r="AH130" s="13">
        <v>0</v>
      </c>
      <c r="AI130" s="13">
        <v>0</v>
      </c>
      <c r="AJ130" s="13">
        <v>0</v>
      </c>
      <c r="AK130" s="13">
        <v>0</v>
      </c>
      <c r="AL130" s="13">
        <v>0</v>
      </c>
      <c r="AM130" s="13">
        <v>0</v>
      </c>
      <c r="AN130" s="13">
        <v>0</v>
      </c>
      <c r="AO130" s="13">
        <v>0</v>
      </c>
      <c r="AP130" s="13">
        <v>0</v>
      </c>
      <c r="AQ130" s="13">
        <v>0</v>
      </c>
      <c r="AR130" s="13">
        <v>0</v>
      </c>
      <c r="AS130" s="13">
        <v>0</v>
      </c>
      <c r="AT130" s="13">
        <v>0</v>
      </c>
      <c r="AU130" s="13">
        <v>0</v>
      </c>
      <c r="AV130" s="13">
        <v>0</v>
      </c>
      <c r="AW130" s="16">
        <f t="shared" si="26"/>
        <v>0</v>
      </c>
      <c r="AX130" s="16">
        <v>0</v>
      </c>
      <c r="AY130" s="10">
        <f t="shared" si="27"/>
        <v>0</v>
      </c>
      <c r="AZ130" s="10">
        <f>SUM(Z130:AK130)</f>
        <v>116.53</v>
      </c>
      <c r="BA130" s="10">
        <v>0</v>
      </c>
      <c r="BB130" s="10">
        <f t="shared" si="28"/>
        <v>0</v>
      </c>
      <c r="BC130" s="10">
        <f t="shared" si="29"/>
        <v>0</v>
      </c>
      <c r="BD130" s="10">
        <f t="shared" si="30"/>
        <v>-116.53</v>
      </c>
      <c r="BE130" s="10">
        <f t="shared" si="43"/>
        <v>116.53</v>
      </c>
      <c r="BF130" s="2" t="s">
        <v>119</v>
      </c>
      <c r="BG130" s="10">
        <f t="shared" si="31"/>
        <v>0</v>
      </c>
      <c r="BH130" s="36" t="s">
        <v>118</v>
      </c>
      <c r="BI130" s="39" t="str">
        <f t="shared" si="32"/>
        <v/>
      </c>
      <c r="BJ130" s="39" t="str">
        <f t="shared" si="33"/>
        <v/>
      </c>
      <c r="BK130" s="16">
        <f>SUM(AR130:AX130)</f>
        <v>0</v>
      </c>
      <c r="BL130" s="10">
        <f>SUM(AL130:AQ130)</f>
        <v>0</v>
      </c>
      <c r="BM130" s="12" t="str">
        <f t="shared" si="34"/>
        <v/>
      </c>
      <c r="BN130" s="12" t="str">
        <f t="shared" si="34"/>
        <v/>
      </c>
      <c r="BO130" s="9">
        <f t="shared" si="35"/>
        <v>0</v>
      </c>
      <c r="BP130" s="39" t="str">
        <f t="shared" si="36"/>
        <v/>
      </c>
      <c r="BQ130" s="147"/>
      <c r="BR130" s="9">
        <f t="shared" si="37"/>
        <v>101.45</v>
      </c>
      <c r="BS130" s="9">
        <f t="shared" si="38"/>
        <v>15.08</v>
      </c>
      <c r="BT130" s="9">
        <f t="shared" si="39"/>
        <v>116.53</v>
      </c>
      <c r="BU130" s="9" t="str">
        <f>IFERROR(_xlfn.XLOOKUP(D130,Sheet1!B:B,Sheet1!L:L),"")</f>
        <v/>
      </c>
      <c r="BV130" s="9" t="e">
        <f>_xlfn.XLOOKUP(BU130,Sheet1!S:S,Sheet1!T:T)</f>
        <v>#N/A</v>
      </c>
      <c r="BW130" s="9" t="e">
        <f>_xlfn.XLOOKUP(D130,Sheet1!B:B,Sheet1!M:M)</f>
        <v>#N/A</v>
      </c>
      <c r="BZ130" s="108">
        <f t="shared" si="40"/>
        <v>0</v>
      </c>
      <c r="CB130" s="12"/>
      <c r="CC130" s="12"/>
      <c r="CG130" s="1" t="str">
        <f>IF(BO130&lt;80,"Below 80",
IF(BO130&lt;=120,"80-120",
IF(BO130&lt;=200,"&gt; 120-200",
IF(BO130&lt;=300,"&gt;200-300",
IF(BO130&lt;=500,"&gt;300-500",
"&gt;500")))))</f>
        <v>Below 80</v>
      </c>
      <c r="CH130" s="1" t="str">
        <f>IFERROR(_xlfn.XLOOKUP(CG130,Scenario!M:M,Scenario!N:N),"")</f>
        <v/>
      </c>
      <c r="CI130" s="1" t="str">
        <f t="shared" si="41"/>
        <v>No</v>
      </c>
      <c r="CJ130" s="75">
        <v>0</v>
      </c>
    </row>
    <row r="131" spans="1:89" hidden="1">
      <c r="A131" s="2">
        <v>130</v>
      </c>
      <c r="B131" s="2">
        <v>2024</v>
      </c>
      <c r="C131" s="1" t="str">
        <v>PBTMTR173</v>
      </c>
      <c r="D131" s="37" t="str">
        <v>0015g00001c4ap5AAA</v>
      </c>
      <c r="E131" s="37" t="str">
        <v>GOYAL TRADING COMPANY</v>
      </c>
      <c r="F131" s="37" t="str">
        <v>HARYANA</v>
      </c>
      <c r="G131" s="37" t="str">
        <v>KURUKSHETRA</v>
      </c>
      <c r="H131" s="37" t="str">
        <v>Pehowa</v>
      </c>
      <c r="I131" s="37" t="str">
        <v>RAMDOOT UDHYOG PRIVATE LIMITED</v>
      </c>
      <c r="J131" s="37" t="str">
        <v>Naseem Makkar</v>
      </c>
      <c r="K131" s="37" t="str">
        <v>Naseem Makkar</v>
      </c>
      <c r="L131" s="37" t="str">
        <v>C13168</v>
      </c>
      <c r="M131" s="37" t="str">
        <v>North</v>
      </c>
      <c r="N131" s="2">
        <v>136128</v>
      </c>
      <c r="O131" s="2" t="str">
        <v>06AKVPG6333R1ZC</v>
      </c>
      <c r="P131" s="2">
        <v>7206608344</v>
      </c>
      <c r="Q131" s="2" t="str">
        <v>Jan'24</v>
      </c>
      <c r="R131" s="2">
        <v>2024</v>
      </c>
      <c r="S131" s="1">
        <v>326</v>
      </c>
      <c r="T131" s="2">
        <v>170</v>
      </c>
      <c r="U131" s="12">
        <v>0</v>
      </c>
      <c r="V131" s="1" t="str">
        <v>Challenger</v>
      </c>
      <c r="W131" s="13">
        <v>143</v>
      </c>
      <c r="X131" s="13">
        <v>148</v>
      </c>
      <c r="Y131" s="13">
        <v>36</v>
      </c>
      <c r="Z131" s="13">
        <v>85</v>
      </c>
      <c r="AA131" s="13">
        <v>93.45</v>
      </c>
      <c r="AB131" s="13">
        <v>68</v>
      </c>
      <c r="AC131" s="13">
        <v>51.55</v>
      </c>
      <c r="AD131" s="13">
        <v>28.1</v>
      </c>
      <c r="AE131" s="13">
        <v>60.72</v>
      </c>
      <c r="AF131" s="13">
        <v>79.31</v>
      </c>
      <c r="AG131" s="13">
        <v>83.42</v>
      </c>
      <c r="AH131" s="13">
        <v>104.84</v>
      </c>
      <c r="AI131" s="13">
        <v>0</v>
      </c>
      <c r="AJ131" s="13">
        <v>0</v>
      </c>
      <c r="AK131" s="13">
        <v>202.25</v>
      </c>
      <c r="AL131" s="13">
        <v>0</v>
      </c>
      <c r="AM131" s="13">
        <v>0</v>
      </c>
      <c r="AN131" s="13">
        <v>0</v>
      </c>
      <c r="AO131" s="13">
        <v>0</v>
      </c>
      <c r="AP131" s="13">
        <v>0</v>
      </c>
      <c r="AQ131" s="13">
        <v>0</v>
      </c>
      <c r="AR131" s="13">
        <v>0</v>
      </c>
      <c r="AS131" s="13">
        <v>0</v>
      </c>
      <c r="AT131" s="13">
        <v>0</v>
      </c>
      <c r="AU131" s="13">
        <v>0</v>
      </c>
      <c r="AV131" s="13">
        <v>0</v>
      </c>
      <c r="AW131" s="16">
        <f t="shared" ref="AW131:AW194" si="47">SUM(AL131:AU131)</f>
        <v>0</v>
      </c>
      <c r="AX131" s="16">
        <v>0</v>
      </c>
      <c r="AY131" s="10">
        <f t="shared" ref="AY131:AY194" si="48">AW131+AX131</f>
        <v>0</v>
      </c>
      <c r="AZ131" s="10">
        <f>SUM(Z131:AK131)</f>
        <v>856.6400000000001</v>
      </c>
      <c r="BA131" s="10">
        <v>50</v>
      </c>
      <c r="BB131" s="10">
        <f t="shared" ref="BB131:BB194" si="49">BA131-AW131</f>
        <v>50</v>
      </c>
      <c r="BC131" s="10">
        <f t="shared" ref="BC131:BC194" si="50">IFERROR(BB131/4,0)</f>
        <v>12.5</v>
      </c>
      <c r="BD131" s="10">
        <f t="shared" ref="BD131:BD194" si="51">AY131-AZ131</f>
        <v>-856.6400000000001</v>
      </c>
      <c r="BE131" s="10">
        <f t="shared" si="43"/>
        <v>856.6400000000001</v>
      </c>
      <c r="BF131" s="2" t="s">
        <v>119</v>
      </c>
      <c r="BG131" s="10">
        <f t="shared" ref="BG131:BG194" si="52">AVERAGE(AL131:AS131)</f>
        <v>0</v>
      </c>
      <c r="BH131" s="36" t="s">
        <v>118</v>
      </c>
      <c r="BI131" s="39" t="str">
        <f t="shared" ref="BI131:BI194" si="53">IF(BF131="Yes","",IF(BA131&gt;1250,"E",IF(BA131&gt;750,"D",
IF(BA131&gt;=500,"C",
IF(BA131&gt;=300,"B",
IF(BA131&gt;=200,"A",
""))))))</f>
        <v/>
      </c>
      <c r="BJ131" s="39" t="str">
        <f t="shared" ref="BJ131:BJ194" si="54">IF(BF131="Yes","",IF(AY131&gt;1250,"E",IF(AY131&gt;750,"D",
IF(AY131&gt;=500,"C",
IF(AY131&gt;=300,"B",
IF(AY131&gt;=200,"A",
""))))))</f>
        <v/>
      </c>
      <c r="BK131" s="16">
        <f>SUM(AR131:AX131)</f>
        <v>0</v>
      </c>
      <c r="BL131" s="10">
        <f>SUM(AL131:AQ131)</f>
        <v>0</v>
      </c>
      <c r="BM131" s="12" t="str">
        <f t="shared" ref="BM131:BN194" si="55">IFERROR(BK131/$AY131,"")</f>
        <v/>
      </c>
      <c r="BN131" s="12" t="str">
        <f t="shared" si="55"/>
        <v/>
      </c>
      <c r="BO131" s="9">
        <f t="shared" ref="BO131:BO194" si="56">SUM(AL131:AS131)</f>
        <v>0</v>
      </c>
      <c r="BP131" s="39" t="str">
        <f t="shared" ref="BP131:BP194" si="57">IF(BF131="Yes","",IF(BO131&gt;1250,"E",IF(BO131&gt;750,"D",
IF(BO131&gt;=500,"C",
IF(BO131&gt;=300,"B",
IF(BO131&gt;=200,"A",
""))))))</f>
        <v/>
      </c>
      <c r="BQ131" s="147"/>
      <c r="BR131" s="9">
        <f t="shared" ref="BR131:BR194" si="58">SUM(Z131:AE131)</f>
        <v>386.82000000000005</v>
      </c>
      <c r="BS131" s="9">
        <f t="shared" ref="BS131:BS194" si="59">SUM(AF131:AK131)</f>
        <v>469.82000000000005</v>
      </c>
      <c r="BT131" s="9">
        <f t="shared" ref="BT131:BT194" si="60">SUM(BR131:BS131)</f>
        <v>856.6400000000001</v>
      </c>
      <c r="BU131" s="9">
        <f>IFERROR(_xlfn.XLOOKUP(D131,Sheet1!B:B,Sheet1!L:L),"")</f>
        <v>0</v>
      </c>
      <c r="BV131" s="9" t="e">
        <f>_xlfn.XLOOKUP(BU131,Sheet1!S:S,Sheet1!T:T)</f>
        <v>#N/A</v>
      </c>
      <c r="BW131" s="9">
        <f>_xlfn.XLOOKUP(D131,Sheet1!B:B,Sheet1!M:M)</f>
        <v>0</v>
      </c>
      <c r="BZ131" s="108">
        <f t="shared" ref="BZ131:BZ194" si="61">AY131-AW131</f>
        <v>0</v>
      </c>
      <c r="CB131" s="12"/>
      <c r="CC131" s="12"/>
      <c r="CG131" s="1" t="str">
        <f>IF(BO131&lt;80,"Below 80",
IF(BO131&lt;=120,"80-120",
IF(BO131&lt;=200,"&gt; 120-200",
IF(BO131&lt;=300,"&gt;200-300",
IF(BO131&lt;=500,"&gt;300-500",
"&gt;500")))))</f>
        <v>Below 80</v>
      </c>
      <c r="CH131" s="1" t="str">
        <f>IFERROR(_xlfn.XLOOKUP(CG131,Scenario!M:M,Scenario!N:N),"")</f>
        <v/>
      </c>
      <c r="CI131" s="1" t="str">
        <f t="shared" ref="CI131:CI194" si="62">IF(BI131="", IF(BA131&gt;=1, "Yes", "No"))</f>
        <v>Yes</v>
      </c>
      <c r="CJ131" s="75">
        <v>0</v>
      </c>
    </row>
    <row r="132" spans="1:89" hidden="1">
      <c r="A132" s="2">
        <v>131</v>
      </c>
      <c r="B132" s="2">
        <v>2024</v>
      </c>
      <c r="C132" s="1" t="str">
        <v>PBTMTR174</v>
      </c>
      <c r="D132" s="37" t="str">
        <v>0015g00001c2zeUAAQ</v>
      </c>
      <c r="E132" s="37" t="str">
        <v>GANPATI SANITARY AND BUILDING MATERIAL STORE</v>
      </c>
      <c r="F132" s="37" t="str">
        <v>HARYANA</v>
      </c>
      <c r="G132" s="37" t="str">
        <v>KURUKSHETRA</v>
      </c>
      <c r="H132" s="37" t="str">
        <v>Pehowa</v>
      </c>
      <c r="I132" s="37" t="str">
        <v>RAMDOOT UDHYOG PRIVATE LIMITED</v>
      </c>
      <c r="J132" s="37" t="str">
        <v>Naseem Makkar</v>
      </c>
      <c r="K132" s="37" t="str">
        <v>Naseem Makkar</v>
      </c>
      <c r="L132" s="37" t="str">
        <v>C13168</v>
      </c>
      <c r="M132" s="37" t="str">
        <v>North</v>
      </c>
      <c r="N132" s="2">
        <v>136128</v>
      </c>
      <c r="O132" s="2" t="str">
        <v>06AYVPG4648R1ZE</v>
      </c>
      <c r="P132" s="2">
        <v>9896658557</v>
      </c>
      <c r="Q132" s="2" t="str">
        <v>Jan'24</v>
      </c>
      <c r="R132" s="2">
        <v>2024</v>
      </c>
      <c r="S132" s="1">
        <v>63</v>
      </c>
      <c r="T132" s="2">
        <v>180</v>
      </c>
      <c r="U132" s="12">
        <v>3.337037037037037E-2</v>
      </c>
      <c r="V132" s="1" t="str">
        <v>Challenger</v>
      </c>
      <c r="W132" s="13">
        <v>20</v>
      </c>
      <c r="X132" s="13">
        <v>15</v>
      </c>
      <c r="Y132" s="13">
        <v>28</v>
      </c>
      <c r="Z132" s="13">
        <v>13</v>
      </c>
      <c r="AA132" s="13">
        <v>0</v>
      </c>
      <c r="AB132" s="13">
        <v>12</v>
      </c>
      <c r="AC132" s="13">
        <v>0</v>
      </c>
      <c r="AD132" s="13">
        <v>12</v>
      </c>
      <c r="AE132" s="13">
        <v>0</v>
      </c>
      <c r="AF132" s="13">
        <v>54.48</v>
      </c>
      <c r="AG132" s="13">
        <v>0</v>
      </c>
      <c r="AH132" s="13">
        <v>108.94</v>
      </c>
      <c r="AI132" s="13">
        <v>101.85</v>
      </c>
      <c r="AJ132" s="13">
        <v>0</v>
      </c>
      <c r="AK132" s="13">
        <v>0</v>
      </c>
      <c r="AL132" s="13">
        <v>0</v>
      </c>
      <c r="AM132" s="13">
        <v>0</v>
      </c>
      <c r="AN132" s="13">
        <v>13</v>
      </c>
      <c r="AO132" s="13">
        <v>0</v>
      </c>
      <c r="AP132" s="13">
        <v>13.03</v>
      </c>
      <c r="AQ132" s="13">
        <v>0</v>
      </c>
      <c r="AR132" s="13">
        <v>0</v>
      </c>
      <c r="AS132" s="13">
        <v>0</v>
      </c>
      <c r="AT132" s="13">
        <v>18.02</v>
      </c>
      <c r="AU132" s="13">
        <v>0</v>
      </c>
      <c r="AV132" s="13">
        <v>0</v>
      </c>
      <c r="AW132" s="16">
        <f t="shared" si="47"/>
        <v>44.05</v>
      </c>
      <c r="AX132" s="16">
        <v>274.97000000000003</v>
      </c>
      <c r="AY132" s="107">
        <f>BW132</f>
        <v>301</v>
      </c>
      <c r="AZ132" s="10">
        <f>SUM(Z132:AK132)</f>
        <v>302.27</v>
      </c>
      <c r="BA132" s="10">
        <f>AW132+100</f>
        <v>144.05000000000001</v>
      </c>
      <c r="BB132" s="10">
        <f t="shared" si="49"/>
        <v>100.00000000000001</v>
      </c>
      <c r="BC132" s="10">
        <f t="shared" si="50"/>
        <v>25.000000000000004</v>
      </c>
      <c r="BD132" s="10">
        <f t="shared" si="51"/>
        <v>-1.2699999999999818</v>
      </c>
      <c r="BE132" s="10">
        <f t="shared" si="43"/>
        <v>258.21999999999997</v>
      </c>
      <c r="BF132" s="2" t="s">
        <v>119</v>
      </c>
      <c r="BG132" s="10">
        <f t="shared" si="52"/>
        <v>3.2537500000000001</v>
      </c>
      <c r="BH132" s="36" t="s">
        <v>118</v>
      </c>
      <c r="BI132" s="39" t="str">
        <f t="shared" si="53"/>
        <v/>
      </c>
      <c r="BJ132" s="39" t="str">
        <f t="shared" si="54"/>
        <v>B</v>
      </c>
      <c r="BK132" s="16">
        <f>SUM(AR132:AX132)</f>
        <v>337.04</v>
      </c>
      <c r="BL132" s="10">
        <f>SUM(AL132:AQ132)</f>
        <v>26.03</v>
      </c>
      <c r="BM132" s="12">
        <f t="shared" si="55"/>
        <v>1.1197342192691031</v>
      </c>
      <c r="BN132" s="12">
        <f t="shared" si="55"/>
        <v>8.6478405315614626E-2</v>
      </c>
      <c r="BO132" s="9">
        <f t="shared" si="56"/>
        <v>26.03</v>
      </c>
      <c r="BP132" s="39" t="str">
        <f t="shared" si="57"/>
        <v/>
      </c>
      <c r="BQ132" s="147"/>
      <c r="BR132" s="9">
        <f t="shared" si="58"/>
        <v>37</v>
      </c>
      <c r="BS132" s="9">
        <f t="shared" si="59"/>
        <v>265.27</v>
      </c>
      <c r="BT132" s="9">
        <f t="shared" si="60"/>
        <v>302.27</v>
      </c>
      <c r="BU132" s="9" t="str">
        <f>IFERROR(_xlfn.XLOOKUP(D132,Sheet1!B:B,Sheet1!L:L),"")</f>
        <v>International Trip (1 pax South Asia) 3N-4D</v>
      </c>
      <c r="BV132" s="9" t="str">
        <f>_xlfn.XLOOKUP(BU132,Sheet1!S:S,Sheet1!T:T)</f>
        <v>B</v>
      </c>
      <c r="BW132" s="9">
        <f>_xlfn.XLOOKUP(D132,Sheet1!B:B,Sheet1!M:M)</f>
        <v>301</v>
      </c>
      <c r="BX132" s="1" t="s">
        <v>129</v>
      </c>
      <c r="BY132" s="1">
        <v>301</v>
      </c>
      <c r="BZ132" s="108">
        <f t="shared" si="61"/>
        <v>256.95</v>
      </c>
      <c r="CB132" s="12">
        <f>AW132/AY132</f>
        <v>0.14634551495016609</v>
      </c>
      <c r="CC132" s="12">
        <f>AX132/AY132</f>
        <v>0.91352159468438543</v>
      </c>
      <c r="CG132" s="1" t="str">
        <f>IF(BO132&lt;80,"Below 80",
IF(BO132&lt;=120,"80-120",
IF(BO132&lt;=200,"&gt; 120-200",
IF(BO132&lt;=300,"&gt;200-300",
IF(BO132&lt;=500,"&gt;300-500",
"&gt;500")))))</f>
        <v>Below 80</v>
      </c>
      <c r="CH132" s="1" t="str">
        <f>IFERROR(_xlfn.XLOOKUP(CG132,Scenario!M:M,Scenario!N:N),"")</f>
        <v/>
      </c>
      <c r="CI132" s="1" t="str">
        <f t="shared" si="62"/>
        <v>Yes</v>
      </c>
      <c r="CJ132" s="75">
        <v>274.97000000000003</v>
      </c>
    </row>
    <row r="133" spans="1:89" hidden="1">
      <c r="A133" s="2">
        <v>132</v>
      </c>
      <c r="B133" s="2">
        <v>2024</v>
      </c>
      <c r="C133" s="1" t="str">
        <v>PBTMTR102</v>
      </c>
      <c r="D133" s="37" t="str">
        <v>0015g00001YQFpdAAH</v>
      </c>
      <c r="E133" s="37" t="str">
        <v>EKTA STEEL</v>
      </c>
      <c r="F133" s="37" t="str">
        <v>DELHI</v>
      </c>
      <c r="G133" s="37" t="str">
        <v>SOUTH</v>
      </c>
      <c r="H133" s="37">
        <v>0</v>
      </c>
      <c r="I133" s="37" t="str">
        <v>MAHENDRA STEELS</v>
      </c>
      <c r="J133" s="37" t="str">
        <v>Aman kumar</v>
      </c>
      <c r="K133" s="37" t="str">
        <v>Aman kumar</v>
      </c>
      <c r="L133" s="37" t="str">
        <v>C12832</v>
      </c>
      <c r="M133" s="37" t="str">
        <v>North</v>
      </c>
      <c r="N133" s="2">
        <v>110044</v>
      </c>
      <c r="O133" s="2" t="str">
        <v>07AMRPJ8765C1ZM</v>
      </c>
      <c r="P133" s="2">
        <v>8826446975</v>
      </c>
      <c r="Q133" s="2" t="str">
        <v>Jan'24</v>
      </c>
      <c r="R133" s="2">
        <v>2024</v>
      </c>
      <c r="S133" s="1">
        <v>20</v>
      </c>
      <c r="T133" s="2">
        <v>200</v>
      </c>
      <c r="U133" s="12">
        <v>0</v>
      </c>
      <c r="V133" s="1" t="str">
        <v>Challenger</v>
      </c>
      <c r="W133" s="13">
        <v>10</v>
      </c>
      <c r="X133" s="13">
        <v>10</v>
      </c>
      <c r="Y133" s="13">
        <v>0</v>
      </c>
      <c r="Z133" s="13">
        <v>10</v>
      </c>
      <c r="AA133" s="13">
        <v>0</v>
      </c>
      <c r="AB133" s="13">
        <v>0</v>
      </c>
      <c r="AC133" s="13">
        <v>2</v>
      </c>
      <c r="AD133" s="13">
        <v>0</v>
      </c>
      <c r="AE133" s="13">
        <v>0</v>
      </c>
      <c r="AF133" s="13">
        <v>10.01</v>
      </c>
      <c r="AG133" s="13">
        <v>0</v>
      </c>
      <c r="AH133" s="13">
        <v>0</v>
      </c>
      <c r="AI133" s="13">
        <v>0</v>
      </c>
      <c r="AJ133" s="13">
        <v>0</v>
      </c>
      <c r="AK133" s="13">
        <v>0</v>
      </c>
      <c r="AL133" s="13">
        <v>0</v>
      </c>
      <c r="AM133" s="13">
        <v>0</v>
      </c>
      <c r="AN133" s="13">
        <v>0</v>
      </c>
      <c r="AO133" s="13">
        <v>11.57</v>
      </c>
      <c r="AP133" s="13">
        <v>0</v>
      </c>
      <c r="AQ133" s="13">
        <v>2</v>
      </c>
      <c r="AR133" s="13">
        <v>0</v>
      </c>
      <c r="AS133" s="13">
        <v>0</v>
      </c>
      <c r="AT133" s="13">
        <v>0</v>
      </c>
      <c r="AU133" s="13">
        <v>0</v>
      </c>
      <c r="AV133" s="13">
        <v>0</v>
      </c>
      <c r="AW133" s="16">
        <f t="shared" si="47"/>
        <v>13.57</v>
      </c>
      <c r="AX133" s="16">
        <v>27.14</v>
      </c>
      <c r="AY133" s="10">
        <f t="shared" si="48"/>
        <v>40.71</v>
      </c>
      <c r="AZ133" s="10">
        <f>SUM(Z133:AK133)</f>
        <v>22.009999999999998</v>
      </c>
      <c r="BA133" s="10">
        <v>40</v>
      </c>
      <c r="BB133" s="10">
        <f t="shared" si="49"/>
        <v>26.43</v>
      </c>
      <c r="BC133" s="10">
        <f t="shared" si="50"/>
        <v>6.6074999999999999</v>
      </c>
      <c r="BD133" s="10">
        <f t="shared" si="51"/>
        <v>18.700000000000003</v>
      </c>
      <c r="BE133" s="10">
        <f t="shared" si="43"/>
        <v>8.4399999999999977</v>
      </c>
      <c r="BF133" s="2" t="s">
        <v>119</v>
      </c>
      <c r="BG133" s="10">
        <f t="shared" si="52"/>
        <v>1.69625</v>
      </c>
      <c r="BH133" s="36" t="s">
        <v>118</v>
      </c>
      <c r="BI133" s="39" t="str">
        <f t="shared" si="53"/>
        <v/>
      </c>
      <c r="BJ133" s="39" t="str">
        <f t="shared" si="54"/>
        <v/>
      </c>
      <c r="BK133" s="16">
        <f>SUM(AR133:AX133)</f>
        <v>40.71</v>
      </c>
      <c r="BL133" s="10">
        <f>SUM(AL133:AQ133)</f>
        <v>13.57</v>
      </c>
      <c r="BM133" s="12">
        <f t="shared" si="55"/>
        <v>1</v>
      </c>
      <c r="BN133" s="12">
        <f t="shared" si="55"/>
        <v>0.33333333333333331</v>
      </c>
      <c r="BO133" s="9">
        <f t="shared" si="56"/>
        <v>13.57</v>
      </c>
      <c r="BP133" s="39" t="str">
        <f t="shared" si="57"/>
        <v/>
      </c>
      <c r="BQ133" s="147"/>
      <c r="BR133" s="9">
        <f t="shared" si="58"/>
        <v>12</v>
      </c>
      <c r="BS133" s="9">
        <f t="shared" si="59"/>
        <v>10.01</v>
      </c>
      <c r="BT133" s="9">
        <f t="shared" si="60"/>
        <v>22.009999999999998</v>
      </c>
      <c r="BU133" s="9" t="str">
        <f>IFERROR(_xlfn.XLOOKUP(D133,Sheet1!B:B,Sheet1!L:L),"")</f>
        <v/>
      </c>
      <c r="BV133" s="9" t="e">
        <f>_xlfn.XLOOKUP(BU133,Sheet1!S:S,Sheet1!T:T)</f>
        <v>#N/A</v>
      </c>
      <c r="BW133" s="9" t="e">
        <f>_xlfn.XLOOKUP(D133,Sheet1!B:B,Sheet1!M:M)</f>
        <v>#N/A</v>
      </c>
      <c r="BZ133" s="108">
        <f t="shared" si="61"/>
        <v>27.14</v>
      </c>
      <c r="CB133" s="12">
        <f>AW133/AY133</f>
        <v>0.33333333333333331</v>
      </c>
      <c r="CC133" s="12">
        <f>AX133/AY133</f>
        <v>0.66666666666666663</v>
      </c>
      <c r="CG133" s="1" t="str">
        <f>IF(BO133&lt;80,"Below 80",
IF(BO133&lt;=120,"80-120",
IF(BO133&lt;=200,"&gt; 120-200",
IF(BO133&lt;=300,"&gt;200-300",
IF(BO133&lt;=500,"&gt;300-500",
"&gt;500")))))</f>
        <v>Below 80</v>
      </c>
      <c r="CH133" s="1" t="str">
        <f>IFERROR(_xlfn.XLOOKUP(CG133,Scenario!M:M,Scenario!N:N),"")</f>
        <v/>
      </c>
      <c r="CI133" s="1" t="str">
        <f t="shared" si="62"/>
        <v>Yes</v>
      </c>
      <c r="CJ133" s="75">
        <v>27.14</v>
      </c>
    </row>
    <row r="134" spans="1:89" hidden="1">
      <c r="A134" s="2">
        <v>133</v>
      </c>
      <c r="B134" s="2">
        <v>2024</v>
      </c>
      <c r="C134" s="1" t="str">
        <v>PBTMTR103</v>
      </c>
      <c r="D134" s="37" t="str">
        <v>0015g00001ZV7hHAAT</v>
      </c>
      <c r="E134" s="37" t="str">
        <v>SHREE RAJ SHYAMAJI ENTERPRISES</v>
      </c>
      <c r="F134" s="37" t="str">
        <v>DELHI</v>
      </c>
      <c r="G134" s="37" t="str">
        <v>NEW DELHI</v>
      </c>
      <c r="H134" s="37">
        <v>0</v>
      </c>
      <c r="I134" s="37" t="str">
        <v>MAHENDRA STEELS</v>
      </c>
      <c r="J134" s="37" t="str">
        <v>Aman kumar</v>
      </c>
      <c r="K134" s="37" t="str">
        <v>Aman kumar</v>
      </c>
      <c r="L134" s="37" t="str">
        <v>C12832</v>
      </c>
      <c r="M134" s="37" t="str">
        <v>North</v>
      </c>
      <c r="N134" s="2">
        <v>110028</v>
      </c>
      <c r="O134" s="2" t="str">
        <v>07AERPG3314C1ZV</v>
      </c>
      <c r="P134" s="2">
        <v>9873636655</v>
      </c>
      <c r="Q134" s="2" t="str">
        <v>Jan'24</v>
      </c>
      <c r="R134" s="2">
        <v>2024</v>
      </c>
      <c r="S134" s="1">
        <v>51</v>
      </c>
      <c r="T134" s="2">
        <v>600</v>
      </c>
      <c r="U134" s="12">
        <v>9.1077777777777785E-2</v>
      </c>
      <c r="V134" s="1" t="str">
        <v>Alien</v>
      </c>
      <c r="W134" s="13">
        <v>10</v>
      </c>
      <c r="X134" s="13">
        <v>22</v>
      </c>
      <c r="Y134" s="13">
        <v>19</v>
      </c>
      <c r="Z134" s="13">
        <v>0</v>
      </c>
      <c r="AA134" s="13">
        <v>19.14</v>
      </c>
      <c r="AB134" s="13">
        <v>11</v>
      </c>
      <c r="AC134" s="13">
        <v>1.895</v>
      </c>
      <c r="AD134" s="13">
        <v>0</v>
      </c>
      <c r="AE134" s="13">
        <v>2.1</v>
      </c>
      <c r="AF134" s="13">
        <v>5.9</v>
      </c>
      <c r="AG134" s="13">
        <v>36</v>
      </c>
      <c r="AH134" s="13">
        <v>32.81</v>
      </c>
      <c r="AI134" s="13">
        <v>22.44</v>
      </c>
      <c r="AJ134" s="13">
        <v>25.5</v>
      </c>
      <c r="AK134" s="13">
        <v>145</v>
      </c>
      <c r="AL134" s="13">
        <v>21.523</v>
      </c>
      <c r="AM134" s="13">
        <v>13</v>
      </c>
      <c r="AN134" s="13">
        <v>16</v>
      </c>
      <c r="AO134" s="13">
        <v>12.11</v>
      </c>
      <c r="AP134" s="13">
        <v>0</v>
      </c>
      <c r="AQ134" s="13">
        <v>1</v>
      </c>
      <c r="AR134" s="13">
        <v>12.03</v>
      </c>
      <c r="AS134" s="13">
        <v>57.01</v>
      </c>
      <c r="AT134" s="13">
        <v>41.88</v>
      </c>
      <c r="AU134" s="13">
        <v>110</v>
      </c>
      <c r="AV134" s="13">
        <v>12.06</v>
      </c>
      <c r="AW134" s="16">
        <f t="shared" si="47"/>
        <v>284.553</v>
      </c>
      <c r="AX134" s="16">
        <v>224.33699999999999</v>
      </c>
      <c r="AY134" s="107">
        <f>BW134</f>
        <v>300</v>
      </c>
      <c r="AZ134" s="10">
        <f>SUM(Z134:AK134)</f>
        <v>301.78499999999997</v>
      </c>
      <c r="BA134" s="10">
        <v>300</v>
      </c>
      <c r="BB134" s="10">
        <f t="shared" si="49"/>
        <v>15.447000000000003</v>
      </c>
      <c r="BC134" s="10">
        <f t="shared" si="50"/>
        <v>3.8617500000000007</v>
      </c>
      <c r="BD134" s="10">
        <f t="shared" si="51"/>
        <v>-1.7849999999999682</v>
      </c>
      <c r="BE134" s="10">
        <f t="shared" si="43"/>
        <v>17.231999999999971</v>
      </c>
      <c r="BF134" s="2" t="s">
        <v>119</v>
      </c>
      <c r="BG134" s="10">
        <f t="shared" si="52"/>
        <v>16.584125</v>
      </c>
      <c r="BH134" s="36" t="s">
        <v>118</v>
      </c>
      <c r="BI134" s="39" t="str">
        <f t="shared" si="53"/>
        <v>B</v>
      </c>
      <c r="BJ134" s="39" t="str">
        <f t="shared" si="54"/>
        <v>B</v>
      </c>
      <c r="BK134" s="16">
        <f>SUM(AR134:AX134)</f>
        <v>741.87</v>
      </c>
      <c r="BL134" s="10">
        <f>SUM(AL134:AQ134)</f>
        <v>63.632999999999996</v>
      </c>
      <c r="BM134" s="12">
        <f t="shared" si="55"/>
        <v>2.4729000000000001</v>
      </c>
      <c r="BN134" s="12">
        <f t="shared" si="55"/>
        <v>0.21210999999999999</v>
      </c>
      <c r="BO134" s="9">
        <f t="shared" si="56"/>
        <v>132.673</v>
      </c>
      <c r="BP134" s="39" t="str">
        <f t="shared" si="57"/>
        <v/>
      </c>
      <c r="BQ134" s="147"/>
      <c r="BR134" s="9">
        <f t="shared" si="58"/>
        <v>34.135000000000005</v>
      </c>
      <c r="BS134" s="9">
        <f t="shared" si="59"/>
        <v>267.64999999999998</v>
      </c>
      <c r="BT134" s="9">
        <f t="shared" si="60"/>
        <v>301.78499999999997</v>
      </c>
      <c r="BU134" s="9" t="str">
        <f>IFERROR(_xlfn.XLOOKUP(D134,Sheet1!B:B,Sheet1!L:L),"")</f>
        <v>International Trip (1 pax South Asia) 3N-4D</v>
      </c>
      <c r="BV134" s="9" t="str">
        <f>_xlfn.XLOOKUP(BU134,Sheet1!S:S,Sheet1!T:T)</f>
        <v>B</v>
      </c>
      <c r="BW134" s="9">
        <f>_xlfn.XLOOKUP(D134,Sheet1!B:B,Sheet1!M:M)</f>
        <v>300</v>
      </c>
      <c r="BX134" s="1" t="s">
        <v>129</v>
      </c>
      <c r="BY134" s="1">
        <v>301</v>
      </c>
      <c r="BZ134" s="108">
        <f t="shared" si="61"/>
        <v>15.447000000000003</v>
      </c>
      <c r="CB134" s="12">
        <f>AW134/AY134</f>
        <v>0.94850999999999996</v>
      </c>
      <c r="CC134" s="12">
        <f>AX134/AY134</f>
        <v>0.74778999999999995</v>
      </c>
      <c r="CG134" s="1" t="str">
        <f>IF(BO134&lt;80,"Below 80",
IF(BO134&lt;=120,"80-120",
IF(BO134&lt;=200,"&gt; 120-200",
IF(BO134&lt;=300,"&gt;200-300",
IF(BO134&lt;=500,"&gt;300-500",
"&gt;500")))))</f>
        <v>&gt; 120-200</v>
      </c>
      <c r="CH134" s="1" t="str">
        <f>IFERROR(_xlfn.XLOOKUP(CG134,Scenario!M:M,Scenario!N:N),"")</f>
        <v>B</v>
      </c>
      <c r="CI134" s="1" t="b">
        <f t="shared" si="62"/>
        <v>0</v>
      </c>
      <c r="CJ134" s="75">
        <v>167.327</v>
      </c>
    </row>
    <row r="135" spans="1:89" hidden="1">
      <c r="A135" s="2">
        <v>134</v>
      </c>
      <c r="B135" s="2">
        <v>2024</v>
      </c>
      <c r="C135" s="1" t="str">
        <v>PBTMTR118</v>
      </c>
      <c r="D135" s="37" t="str">
        <v>0015g00001UBHk2AAH</v>
      </c>
      <c r="E135" s="37" t="str">
        <v>Ashu steel traders</v>
      </c>
      <c r="F135" s="37" t="str">
        <v>HARYANA</v>
      </c>
      <c r="G135" s="37" t="str">
        <v>FARIDABAD</v>
      </c>
      <c r="H135" s="37" t="str">
        <v>Faridabad</v>
      </c>
      <c r="I135" s="37" t="str">
        <v>NIKUNJ UDYOG</v>
      </c>
      <c r="J135" s="37" t="str">
        <v>Rahul Chauhan</v>
      </c>
      <c r="K135" s="37" t="str">
        <v>Shiv Shankar Sharma</v>
      </c>
      <c r="L135" s="37" t="str">
        <v>C12828</v>
      </c>
      <c r="M135" s="37" t="str">
        <v>North</v>
      </c>
      <c r="N135" s="2">
        <v>121001</v>
      </c>
      <c r="O135" s="2" t="str">
        <v>06DZGPS2666C1ZD</v>
      </c>
      <c r="P135" s="2">
        <v>9999005224</v>
      </c>
      <c r="Q135" s="2" t="str">
        <v>Jan'24</v>
      </c>
      <c r="R135" s="2">
        <v>2024</v>
      </c>
      <c r="S135" s="1">
        <v>51</v>
      </c>
      <c r="T135" s="2">
        <v>240</v>
      </c>
      <c r="U135" s="12">
        <v>0</v>
      </c>
      <c r="V135" s="1" t="str">
        <v>Alien</v>
      </c>
      <c r="W135" s="13">
        <v>35</v>
      </c>
      <c r="X135" s="13">
        <v>10</v>
      </c>
      <c r="Y135" s="13">
        <v>6</v>
      </c>
      <c r="Z135" s="13">
        <v>0</v>
      </c>
      <c r="AA135" s="13">
        <v>0</v>
      </c>
      <c r="AB135" s="13">
        <v>0</v>
      </c>
      <c r="AC135" s="13">
        <v>0</v>
      </c>
      <c r="AD135" s="13">
        <v>0</v>
      </c>
      <c r="AE135" s="13">
        <v>0</v>
      </c>
      <c r="AF135" s="13">
        <v>0</v>
      </c>
      <c r="AG135" s="13">
        <v>0</v>
      </c>
      <c r="AH135" s="13">
        <v>0</v>
      </c>
      <c r="AI135" s="13">
        <v>0</v>
      </c>
      <c r="AJ135" s="13">
        <v>0</v>
      </c>
      <c r="AK135" s="13">
        <v>0</v>
      </c>
      <c r="AL135" s="13">
        <v>0</v>
      </c>
      <c r="AM135" s="13">
        <v>0</v>
      </c>
      <c r="AN135" s="13">
        <v>0</v>
      </c>
      <c r="AO135" s="13">
        <v>0</v>
      </c>
      <c r="AP135" s="13">
        <v>0</v>
      </c>
      <c r="AQ135" s="13">
        <v>0</v>
      </c>
      <c r="AR135" s="13">
        <v>0</v>
      </c>
      <c r="AS135" s="13">
        <v>0</v>
      </c>
      <c r="AT135" s="13">
        <v>0</v>
      </c>
      <c r="AU135" s="13">
        <v>0</v>
      </c>
      <c r="AV135" s="13">
        <v>0</v>
      </c>
      <c r="AW135" s="16">
        <f t="shared" si="47"/>
        <v>0</v>
      </c>
      <c r="AX135" s="16">
        <v>0</v>
      </c>
      <c r="AY135" s="10">
        <f t="shared" si="48"/>
        <v>0</v>
      </c>
      <c r="AZ135" s="10">
        <f>SUM(Z135:AK135)</f>
        <v>0</v>
      </c>
      <c r="BA135" s="10">
        <v>0</v>
      </c>
      <c r="BB135" s="10">
        <f t="shared" si="49"/>
        <v>0</v>
      </c>
      <c r="BC135" s="10">
        <f t="shared" si="50"/>
        <v>0</v>
      </c>
      <c r="BD135" s="10">
        <f t="shared" si="51"/>
        <v>0</v>
      </c>
      <c r="BE135" s="10">
        <f t="shared" si="43"/>
        <v>0</v>
      </c>
      <c r="BF135" s="2" t="s">
        <v>119</v>
      </c>
      <c r="BG135" s="10">
        <f t="shared" si="52"/>
        <v>0</v>
      </c>
      <c r="BH135" s="36" t="s">
        <v>118</v>
      </c>
      <c r="BI135" s="39" t="str">
        <f t="shared" si="53"/>
        <v/>
      </c>
      <c r="BJ135" s="39" t="str">
        <f t="shared" si="54"/>
        <v/>
      </c>
      <c r="BK135" s="16">
        <f>SUM(AR135:AX135)</f>
        <v>0</v>
      </c>
      <c r="BL135" s="10">
        <f>SUM(AL135:AQ135)</f>
        <v>0</v>
      </c>
      <c r="BM135" s="12" t="str">
        <f t="shared" si="55"/>
        <v/>
      </c>
      <c r="BN135" s="12" t="str">
        <f t="shared" si="55"/>
        <v/>
      </c>
      <c r="BO135" s="9">
        <f t="shared" si="56"/>
        <v>0</v>
      </c>
      <c r="BP135" s="39" t="str">
        <f t="shared" si="57"/>
        <v/>
      </c>
      <c r="BQ135" s="147"/>
      <c r="BR135" s="9">
        <f t="shared" si="58"/>
        <v>0</v>
      </c>
      <c r="BS135" s="9">
        <f t="shared" si="59"/>
        <v>0</v>
      </c>
      <c r="BT135" s="9">
        <f t="shared" si="60"/>
        <v>0</v>
      </c>
      <c r="BU135" s="9" t="str">
        <f>IFERROR(_xlfn.XLOOKUP(D135,Sheet1!B:B,Sheet1!L:L),"")</f>
        <v/>
      </c>
      <c r="BV135" s="9" t="e">
        <f>_xlfn.XLOOKUP(BU135,Sheet1!S:S,Sheet1!T:T)</f>
        <v>#N/A</v>
      </c>
      <c r="BW135" s="9" t="e">
        <f>_xlfn.XLOOKUP(D135,Sheet1!B:B,Sheet1!M:M)</f>
        <v>#N/A</v>
      </c>
      <c r="BZ135" s="108">
        <f t="shared" si="61"/>
        <v>0</v>
      </c>
      <c r="CB135" s="12"/>
      <c r="CC135" s="12"/>
      <c r="CG135" s="1" t="str">
        <f>IF(BO135&lt;80,"Below 80",
IF(BO135&lt;=120,"80-120",
IF(BO135&lt;=200,"&gt; 120-200",
IF(BO135&lt;=300,"&gt;200-300",
IF(BO135&lt;=500,"&gt;300-500",
"&gt;500")))))</f>
        <v>Below 80</v>
      </c>
      <c r="CH135" s="1" t="str">
        <f>IFERROR(_xlfn.XLOOKUP(CG135,Scenario!M:M,Scenario!N:N),"")</f>
        <v/>
      </c>
      <c r="CI135" s="1" t="str">
        <f t="shared" si="62"/>
        <v>No</v>
      </c>
      <c r="CJ135" s="75">
        <v>0</v>
      </c>
    </row>
    <row r="136" spans="1:89" hidden="1">
      <c r="A136" s="2">
        <v>135</v>
      </c>
      <c r="B136" s="2">
        <v>2024</v>
      </c>
      <c r="C136" s="1" t="str">
        <v>PBTMTR119</v>
      </c>
      <c r="D136" s="37" t="str">
        <v>0015g00001bYr77AAC</v>
      </c>
      <c r="E136" s="37" t="str">
        <v>GUPTA STEEL TRADERS</v>
      </c>
      <c r="F136" s="37" t="str">
        <v>HARYANA</v>
      </c>
      <c r="G136" s="37" t="str">
        <v>MAHENDRAGARH</v>
      </c>
      <c r="H136" s="37" t="str">
        <v>Narnaul</v>
      </c>
      <c r="I136" s="37" t="str">
        <v>NIKUNJ UDYOG</v>
      </c>
      <c r="J136" s="37" t="str">
        <v>Shiv Shankar Sharma</v>
      </c>
      <c r="K136" s="37" t="str">
        <v>Shiv Shankar Sharma</v>
      </c>
      <c r="L136" s="37" t="str">
        <v>C12828</v>
      </c>
      <c r="M136" s="37" t="str">
        <v>North</v>
      </c>
      <c r="N136" s="2">
        <v>123001</v>
      </c>
      <c r="O136" s="2" t="str">
        <v>06AFSPM4584L1ZN</v>
      </c>
      <c r="P136" s="2">
        <v>9812467895</v>
      </c>
      <c r="Q136" s="2" t="str">
        <v>Jan'24</v>
      </c>
      <c r="R136" s="2">
        <v>2024</v>
      </c>
      <c r="S136" s="1">
        <v>54</v>
      </c>
      <c r="T136" s="2">
        <v>160</v>
      </c>
      <c r="U136" s="12">
        <v>0</v>
      </c>
      <c r="V136" s="1" t="str">
        <v>Challenger</v>
      </c>
      <c r="W136" s="13">
        <v>10</v>
      </c>
      <c r="X136" s="13">
        <v>24</v>
      </c>
      <c r="Y136" s="13">
        <v>19</v>
      </c>
      <c r="Z136" s="13">
        <v>0</v>
      </c>
      <c r="AA136" s="13">
        <v>0</v>
      </c>
      <c r="AB136" s="13">
        <v>0</v>
      </c>
      <c r="AC136" s="13">
        <v>0</v>
      </c>
      <c r="AD136" s="13">
        <v>15</v>
      </c>
      <c r="AE136" s="13">
        <v>0</v>
      </c>
      <c r="AF136" s="13">
        <v>0</v>
      </c>
      <c r="AG136" s="13">
        <v>0</v>
      </c>
      <c r="AH136" s="13">
        <v>0</v>
      </c>
      <c r="AI136" s="13">
        <v>0</v>
      </c>
      <c r="AJ136" s="13">
        <v>0</v>
      </c>
      <c r="AK136" s="13">
        <v>0</v>
      </c>
      <c r="AL136" s="13">
        <v>0</v>
      </c>
      <c r="AM136" s="13">
        <v>0</v>
      </c>
      <c r="AN136" s="13">
        <v>0</v>
      </c>
      <c r="AO136" s="13">
        <v>0</v>
      </c>
      <c r="AP136" s="13">
        <v>0</v>
      </c>
      <c r="AQ136" s="13">
        <v>0</v>
      </c>
      <c r="AR136" s="13">
        <v>0</v>
      </c>
      <c r="AS136" s="13">
        <v>0</v>
      </c>
      <c r="AT136" s="13">
        <v>0</v>
      </c>
      <c r="AU136" s="13">
        <v>0</v>
      </c>
      <c r="AV136" s="13">
        <v>0</v>
      </c>
      <c r="AW136" s="16">
        <f t="shared" si="47"/>
        <v>0</v>
      </c>
      <c r="AX136" s="16">
        <v>0</v>
      </c>
      <c r="AY136" s="10">
        <f t="shared" si="48"/>
        <v>0</v>
      </c>
      <c r="AZ136" s="10">
        <f>SUM(Z136:AK136)</f>
        <v>15</v>
      </c>
      <c r="BA136" s="10">
        <v>0</v>
      </c>
      <c r="BB136" s="10">
        <f t="shared" si="49"/>
        <v>0</v>
      </c>
      <c r="BC136" s="10">
        <f t="shared" si="50"/>
        <v>0</v>
      </c>
      <c r="BD136" s="10">
        <f t="shared" si="51"/>
        <v>-15</v>
      </c>
      <c r="BE136" s="10">
        <f t="shared" si="43"/>
        <v>15</v>
      </c>
      <c r="BF136" s="2" t="s">
        <v>119</v>
      </c>
      <c r="BG136" s="10">
        <f t="shared" si="52"/>
        <v>0</v>
      </c>
      <c r="BH136" s="36" t="s">
        <v>118</v>
      </c>
      <c r="BI136" s="39" t="str">
        <f t="shared" si="53"/>
        <v/>
      </c>
      <c r="BJ136" s="39" t="str">
        <f t="shared" si="54"/>
        <v/>
      </c>
      <c r="BK136" s="16">
        <f>SUM(AR136:AX136)</f>
        <v>0</v>
      </c>
      <c r="BL136" s="10">
        <f>SUM(AL136:AQ136)</f>
        <v>0</v>
      </c>
      <c r="BM136" s="12" t="str">
        <f t="shared" si="55"/>
        <v/>
      </c>
      <c r="BN136" s="12" t="str">
        <f t="shared" si="55"/>
        <v/>
      </c>
      <c r="BO136" s="9">
        <f t="shared" si="56"/>
        <v>0</v>
      </c>
      <c r="BP136" s="39" t="str">
        <f t="shared" si="57"/>
        <v/>
      </c>
      <c r="BQ136" s="147"/>
      <c r="BR136" s="9">
        <f t="shared" si="58"/>
        <v>15</v>
      </c>
      <c r="BS136" s="9">
        <f t="shared" si="59"/>
        <v>0</v>
      </c>
      <c r="BT136" s="9">
        <f t="shared" si="60"/>
        <v>15</v>
      </c>
      <c r="BU136" s="9" t="str">
        <f>IFERROR(_xlfn.XLOOKUP(D136,Sheet1!B:B,Sheet1!L:L),"")</f>
        <v/>
      </c>
      <c r="BV136" s="9" t="e">
        <f>_xlfn.XLOOKUP(BU136,Sheet1!S:S,Sheet1!T:T)</f>
        <v>#N/A</v>
      </c>
      <c r="BW136" s="9" t="e">
        <f>_xlfn.XLOOKUP(D136,Sheet1!B:B,Sheet1!M:M)</f>
        <v>#N/A</v>
      </c>
      <c r="BZ136" s="108">
        <f t="shared" si="61"/>
        <v>0</v>
      </c>
      <c r="CB136" s="12"/>
      <c r="CC136" s="12"/>
      <c r="CG136" s="1" t="str">
        <f>IF(BO136&lt;80,"Below 80",
IF(BO136&lt;=120,"80-120",
IF(BO136&lt;=200,"&gt; 120-200",
IF(BO136&lt;=300,"&gt;200-300",
IF(BO136&lt;=500,"&gt;300-500",
"&gt;500")))))</f>
        <v>Below 80</v>
      </c>
      <c r="CH136" s="1" t="str">
        <f>IFERROR(_xlfn.XLOOKUP(CG136,Scenario!M:M,Scenario!N:N),"")</f>
        <v/>
      </c>
      <c r="CI136" s="1" t="str">
        <f t="shared" si="62"/>
        <v>No</v>
      </c>
      <c r="CJ136" s="75">
        <v>0</v>
      </c>
    </row>
    <row r="137" spans="1:89" hidden="1">
      <c r="A137" s="2">
        <v>136</v>
      </c>
      <c r="B137" s="2">
        <v>2024</v>
      </c>
      <c r="C137" s="1" t="str">
        <v>PBTMTR120</v>
      </c>
      <c r="D137" s="37" t="str">
        <v>001J1000003ll8FIAQ</v>
      </c>
      <c r="E137" s="37" t="str">
        <v>DELHI STEEL</v>
      </c>
      <c r="F137" s="37" t="str">
        <v>HARYANA</v>
      </c>
      <c r="G137" s="37" t="str">
        <v>FARIDABAD</v>
      </c>
      <c r="H137" s="37" t="str">
        <v>Faridabad</v>
      </c>
      <c r="I137" s="37" t="str">
        <v>NIKUNJ UDYOG</v>
      </c>
      <c r="J137" s="37" t="str">
        <v>Rahul Chauhan</v>
      </c>
      <c r="K137" s="37" t="str">
        <v>Shiv Shankar Sharma</v>
      </c>
      <c r="L137" s="37" t="str">
        <v>C12828</v>
      </c>
      <c r="M137" s="37" t="str">
        <v>North</v>
      </c>
      <c r="N137" s="2">
        <v>121001</v>
      </c>
      <c r="O137" s="2" t="str">
        <v>06AMVPB3186B1Z5</v>
      </c>
      <c r="P137" s="2">
        <v>9810373656</v>
      </c>
      <c r="Q137" s="2" t="str">
        <v>Jan'24</v>
      </c>
      <c r="R137" s="2">
        <v>2024</v>
      </c>
      <c r="S137" s="1">
        <v>21</v>
      </c>
      <c r="T137" s="2">
        <v>220</v>
      </c>
      <c r="U137" s="12">
        <v>0.26531818181818179</v>
      </c>
      <c r="V137" s="1" t="str">
        <v>Super Star</v>
      </c>
      <c r="W137" s="13">
        <v>10</v>
      </c>
      <c r="X137" s="13">
        <v>0</v>
      </c>
      <c r="Y137" s="13">
        <v>12</v>
      </c>
      <c r="Z137" s="13">
        <v>0</v>
      </c>
      <c r="AA137" s="13">
        <v>0</v>
      </c>
      <c r="AB137" s="13">
        <v>22</v>
      </c>
      <c r="AC137" s="13">
        <v>9.02</v>
      </c>
      <c r="AD137" s="13">
        <v>27.5</v>
      </c>
      <c r="AE137" s="13">
        <v>10</v>
      </c>
      <c r="AF137" s="13">
        <v>2.5</v>
      </c>
      <c r="AG137" s="13">
        <v>10</v>
      </c>
      <c r="AH137" s="13">
        <v>19</v>
      </c>
      <c r="AI137" s="13">
        <v>18</v>
      </c>
      <c r="AJ137" s="13">
        <v>83.5</v>
      </c>
      <c r="AK137" s="13">
        <v>41</v>
      </c>
      <c r="AL137" s="13">
        <v>184</v>
      </c>
      <c r="AM137" s="13">
        <v>51</v>
      </c>
      <c r="AN137" s="13">
        <v>185</v>
      </c>
      <c r="AO137" s="13">
        <v>236.38</v>
      </c>
      <c r="AP137" s="13">
        <v>57.62</v>
      </c>
      <c r="AQ137" s="13">
        <v>56.79</v>
      </c>
      <c r="AR137" s="13">
        <v>166.23</v>
      </c>
      <c r="AS137" s="13">
        <v>84.91</v>
      </c>
      <c r="AT137" s="13">
        <v>71.209999999999994</v>
      </c>
      <c r="AU137" s="13">
        <v>65</v>
      </c>
      <c r="AV137" s="13">
        <v>38.9</v>
      </c>
      <c r="AW137" s="16">
        <f t="shared" si="47"/>
        <v>1158.1399999999999</v>
      </c>
      <c r="AX137" s="16">
        <f>AW137*2</f>
        <v>2316.2799999999997</v>
      </c>
      <c r="AY137" s="10">
        <f t="shared" si="48"/>
        <v>3474.4199999999996</v>
      </c>
      <c r="AZ137" s="10">
        <f>SUM(Z137:AK137)</f>
        <v>242.51999999999998</v>
      </c>
      <c r="BA137" s="10">
        <v>1300</v>
      </c>
      <c r="BB137" s="10">
        <f t="shared" si="49"/>
        <v>141.86000000000013</v>
      </c>
      <c r="BC137" s="10">
        <f t="shared" si="50"/>
        <v>35.465000000000032</v>
      </c>
      <c r="BD137" s="10">
        <f t="shared" si="51"/>
        <v>3231.8999999999996</v>
      </c>
      <c r="BE137" s="10">
        <f t="shared" si="43"/>
        <v>-915.61999999999989</v>
      </c>
      <c r="BF137" s="2" t="s">
        <v>119</v>
      </c>
      <c r="BG137" s="10">
        <f t="shared" si="52"/>
        <v>127.74124999999999</v>
      </c>
      <c r="BH137" s="36" t="s">
        <v>118</v>
      </c>
      <c r="BI137" s="39" t="str">
        <f t="shared" si="53"/>
        <v>E</v>
      </c>
      <c r="BJ137" s="39" t="str">
        <f t="shared" si="54"/>
        <v>E</v>
      </c>
      <c r="BK137" s="16">
        <f>SUM(AR137:AX137)</f>
        <v>3900.6699999999996</v>
      </c>
      <c r="BL137" s="10">
        <f>SUM(AL137:AQ137)</f>
        <v>770.79</v>
      </c>
      <c r="BM137" s="12">
        <f t="shared" si="55"/>
        <v>1.1226823469816545</v>
      </c>
      <c r="BN137" s="12">
        <f t="shared" si="55"/>
        <v>0.22184709965979935</v>
      </c>
      <c r="BO137" s="9">
        <f t="shared" si="56"/>
        <v>1021.93</v>
      </c>
      <c r="BP137" s="39" t="str">
        <f t="shared" si="57"/>
        <v>D</v>
      </c>
      <c r="BQ137" s="147"/>
      <c r="BR137" s="9">
        <f t="shared" si="58"/>
        <v>68.52</v>
      </c>
      <c r="BS137" s="9">
        <f t="shared" si="59"/>
        <v>174</v>
      </c>
      <c r="BT137" s="9">
        <f t="shared" si="60"/>
        <v>242.51999999999998</v>
      </c>
      <c r="BU137" s="9" t="str">
        <f>IFERROR(_xlfn.XLOOKUP(D137,Sheet1!B:B,Sheet1!L:L),"")</f>
        <v/>
      </c>
      <c r="BV137" s="9" t="e">
        <f>_xlfn.XLOOKUP(BU137,Sheet1!S:S,Sheet1!T:T)</f>
        <v>#N/A</v>
      </c>
      <c r="BW137" s="9" t="e">
        <f>_xlfn.XLOOKUP(D137,Sheet1!B:B,Sheet1!M:M)</f>
        <v>#N/A</v>
      </c>
      <c r="BX137" s="11" t="s">
        <v>123</v>
      </c>
      <c r="BZ137" s="108">
        <f t="shared" si="61"/>
        <v>2316.2799999999997</v>
      </c>
      <c r="CB137" s="12">
        <f>AW137/AY137</f>
        <v>0.33333333333333331</v>
      </c>
      <c r="CC137" s="12">
        <f>AX137/AY137</f>
        <v>0.66666666666666663</v>
      </c>
      <c r="CG137" s="1" t="str">
        <f>IF(BO137&lt;80,"Below 80",
IF(BO137&lt;=120,"80-120",
IF(BO137&lt;=200,"&gt; 120-200",
IF(BO137&lt;=300,"&gt;200-300",
IF(BO137&lt;=500,"&gt;300-500",
"&gt;500")))))</f>
        <v>&gt;500</v>
      </c>
      <c r="CH137" s="1" t="str">
        <f>IFERROR(_xlfn.XLOOKUP(CG137,Scenario!M:M,Scenario!N:N),"")</f>
        <v>E</v>
      </c>
      <c r="CI137" s="1" t="b">
        <f t="shared" si="62"/>
        <v>0</v>
      </c>
      <c r="CJ137" s="75">
        <v>1958.9499999999998</v>
      </c>
      <c r="CK137" s="1" t="s">
        <v>118</v>
      </c>
    </row>
    <row r="138" spans="1:89" hidden="1">
      <c r="A138" s="2">
        <v>137</v>
      </c>
      <c r="B138" s="2">
        <v>2024</v>
      </c>
      <c r="C138" s="1" t="str">
        <v>PBTMTR121</v>
      </c>
      <c r="D138" s="37" t="str">
        <v>0015g00001V9Nj3AAF</v>
      </c>
      <c r="E138" s="37" t="str">
        <v>LAKSHAY STEELS</v>
      </c>
      <c r="F138" s="37" t="str">
        <v>HARYANA</v>
      </c>
      <c r="G138" s="37" t="str">
        <v>PALWAL</v>
      </c>
      <c r="H138" s="37" t="str">
        <v>Ballabgarh</v>
      </c>
      <c r="I138" s="37" t="str">
        <v>NIKUNJ UDYOG</v>
      </c>
      <c r="J138" s="37" t="str">
        <v>Rahul Chauhan</v>
      </c>
      <c r="K138" s="37" t="str">
        <v>Shiv Shankar Sharma</v>
      </c>
      <c r="L138" s="37" t="str">
        <v>C12828</v>
      </c>
      <c r="M138" s="37" t="str">
        <v>North</v>
      </c>
      <c r="N138" s="2">
        <v>121004</v>
      </c>
      <c r="O138" s="2" t="str">
        <v>06HCGPK4970J1Z6</v>
      </c>
      <c r="P138" s="2">
        <v>9718000371</v>
      </c>
      <c r="Q138" s="2" t="str">
        <v>Jan'24</v>
      </c>
      <c r="R138" s="2">
        <v>2024</v>
      </c>
      <c r="S138" s="1">
        <v>15</v>
      </c>
      <c r="T138" s="2">
        <v>370</v>
      </c>
      <c r="U138" s="12">
        <v>0</v>
      </c>
      <c r="V138" s="1" t="str">
        <v>Alien</v>
      </c>
      <c r="W138" s="13">
        <v>15</v>
      </c>
      <c r="X138" s="13">
        <v>0</v>
      </c>
      <c r="Y138" s="13">
        <v>0</v>
      </c>
      <c r="Z138" s="13">
        <v>12</v>
      </c>
      <c r="AA138" s="13">
        <v>0</v>
      </c>
      <c r="AB138" s="13">
        <v>0</v>
      </c>
      <c r="AC138" s="13">
        <v>0</v>
      </c>
      <c r="AD138" s="13">
        <v>0</v>
      </c>
      <c r="AE138" s="13">
        <v>0</v>
      </c>
      <c r="AF138" s="13">
        <v>0</v>
      </c>
      <c r="AG138" s="13">
        <v>0</v>
      </c>
      <c r="AH138" s="13">
        <v>0</v>
      </c>
      <c r="AI138" s="13">
        <v>0</v>
      </c>
      <c r="AJ138" s="13">
        <v>0</v>
      </c>
      <c r="AK138" s="13">
        <v>0</v>
      </c>
      <c r="AL138" s="13">
        <v>0</v>
      </c>
      <c r="AM138" s="13">
        <v>0</v>
      </c>
      <c r="AN138" s="13">
        <v>0</v>
      </c>
      <c r="AO138" s="13">
        <v>0</v>
      </c>
      <c r="AP138" s="13">
        <v>0</v>
      </c>
      <c r="AQ138" s="13">
        <v>0</v>
      </c>
      <c r="AR138" s="13">
        <v>0</v>
      </c>
      <c r="AS138" s="13">
        <v>0</v>
      </c>
      <c r="AT138" s="13">
        <v>0</v>
      </c>
      <c r="AU138" s="13">
        <v>0</v>
      </c>
      <c r="AV138" s="13">
        <v>0</v>
      </c>
      <c r="AW138" s="16">
        <f t="shared" si="47"/>
        <v>0</v>
      </c>
      <c r="AX138" s="16">
        <v>0</v>
      </c>
      <c r="AY138" s="10">
        <f t="shared" si="48"/>
        <v>0</v>
      </c>
      <c r="AZ138" s="10">
        <f>SUM(Z138:AK138)</f>
        <v>12</v>
      </c>
      <c r="BA138" s="10">
        <v>0</v>
      </c>
      <c r="BB138" s="10">
        <f t="shared" si="49"/>
        <v>0</v>
      </c>
      <c r="BC138" s="10">
        <f t="shared" si="50"/>
        <v>0</v>
      </c>
      <c r="BD138" s="10">
        <f t="shared" si="51"/>
        <v>-12</v>
      </c>
      <c r="BE138" s="10">
        <f t="shared" si="43"/>
        <v>12</v>
      </c>
      <c r="BF138" s="2" t="s">
        <v>119</v>
      </c>
      <c r="BG138" s="10">
        <f t="shared" si="52"/>
        <v>0</v>
      </c>
      <c r="BH138" s="36" t="s">
        <v>118</v>
      </c>
      <c r="BI138" s="39" t="str">
        <f t="shared" si="53"/>
        <v/>
      </c>
      <c r="BJ138" s="39" t="str">
        <f t="shared" si="54"/>
        <v/>
      </c>
      <c r="BK138" s="16">
        <f>SUM(AR138:AX138)</f>
        <v>0</v>
      </c>
      <c r="BL138" s="10">
        <f>SUM(AL138:AQ138)</f>
        <v>0</v>
      </c>
      <c r="BM138" s="12" t="str">
        <f t="shared" si="55"/>
        <v/>
      </c>
      <c r="BN138" s="12" t="str">
        <f t="shared" si="55"/>
        <v/>
      </c>
      <c r="BO138" s="9">
        <f t="shared" si="56"/>
        <v>0</v>
      </c>
      <c r="BP138" s="39" t="str">
        <f t="shared" si="57"/>
        <v/>
      </c>
      <c r="BQ138" s="147"/>
      <c r="BR138" s="9">
        <f t="shared" si="58"/>
        <v>12</v>
      </c>
      <c r="BS138" s="9">
        <f t="shared" si="59"/>
        <v>0</v>
      </c>
      <c r="BT138" s="9">
        <f t="shared" si="60"/>
        <v>12</v>
      </c>
      <c r="BU138" s="9" t="str">
        <f>IFERROR(_xlfn.XLOOKUP(D138,Sheet1!B:B,Sheet1!L:L),"")</f>
        <v/>
      </c>
      <c r="BV138" s="9" t="e">
        <f>_xlfn.XLOOKUP(BU138,Sheet1!S:S,Sheet1!T:T)</f>
        <v>#N/A</v>
      </c>
      <c r="BW138" s="9" t="e">
        <f>_xlfn.XLOOKUP(D138,Sheet1!B:B,Sheet1!M:M)</f>
        <v>#N/A</v>
      </c>
      <c r="BZ138" s="108">
        <f t="shared" si="61"/>
        <v>0</v>
      </c>
      <c r="CB138" s="12"/>
      <c r="CC138" s="12"/>
      <c r="CG138" s="1" t="str">
        <f>IF(BO138&lt;80,"Below 80",
IF(BO138&lt;=120,"80-120",
IF(BO138&lt;=200,"&gt; 120-200",
IF(BO138&lt;=300,"&gt;200-300",
IF(BO138&lt;=500,"&gt;300-500",
"&gt;500")))))</f>
        <v>Below 80</v>
      </c>
      <c r="CH138" s="1" t="str">
        <f>IFERROR(_xlfn.XLOOKUP(CG138,Scenario!M:M,Scenario!N:N),"")</f>
        <v/>
      </c>
      <c r="CI138" s="1" t="str">
        <f t="shared" si="62"/>
        <v>No</v>
      </c>
      <c r="CJ138" s="75">
        <v>0</v>
      </c>
    </row>
    <row r="139" spans="1:89" hidden="1">
      <c r="A139" s="2">
        <v>138</v>
      </c>
      <c r="B139" s="2">
        <v>2024</v>
      </c>
      <c r="C139" s="1" t="str">
        <v>PBTMTR122</v>
      </c>
      <c r="D139" s="37" t="str">
        <v>0015g00001UBHahAAH</v>
      </c>
      <c r="E139" s="37" t="str">
        <v>YADAV STEEL &amp; TIMBER MERCHANT</v>
      </c>
      <c r="F139" s="37" t="str">
        <v>HARYANA</v>
      </c>
      <c r="G139" s="37" t="str">
        <v>GURUGRAM</v>
      </c>
      <c r="H139" s="37" t="str">
        <v>Farrukhnagar</v>
      </c>
      <c r="I139" s="37" t="str">
        <v>NIKUNJ UDYOG</v>
      </c>
      <c r="J139" s="37" t="str">
        <v>Shiv Shankar Sharma</v>
      </c>
      <c r="K139" s="37" t="str">
        <v>Shiv Shankar Sharma</v>
      </c>
      <c r="L139" s="37" t="str">
        <v>C12828</v>
      </c>
      <c r="M139" s="37" t="str">
        <v>North</v>
      </c>
      <c r="N139" s="2">
        <v>122506</v>
      </c>
      <c r="O139" s="2" t="str">
        <v>06ADDPY4388F1Z5</v>
      </c>
      <c r="P139" s="2">
        <v>9541537700</v>
      </c>
      <c r="Q139" s="2" t="str">
        <v>Jan'24</v>
      </c>
      <c r="R139" s="2">
        <v>2024</v>
      </c>
      <c r="S139" s="1">
        <v>12</v>
      </c>
      <c r="T139" s="2">
        <v>160</v>
      </c>
      <c r="U139" s="12">
        <v>9.6541666666666665E-2</v>
      </c>
      <c r="V139" s="1" t="str">
        <v>Challenger</v>
      </c>
      <c r="W139" s="13">
        <v>12</v>
      </c>
      <c r="X139" s="13">
        <v>0</v>
      </c>
      <c r="Y139" s="13">
        <v>0</v>
      </c>
      <c r="Z139" s="13">
        <v>0</v>
      </c>
      <c r="AA139" s="13">
        <v>0</v>
      </c>
      <c r="AB139" s="13">
        <v>10</v>
      </c>
      <c r="AC139" s="13">
        <v>10</v>
      </c>
      <c r="AD139" s="13">
        <v>0</v>
      </c>
      <c r="AE139" s="13">
        <v>0</v>
      </c>
      <c r="AF139" s="13">
        <v>0</v>
      </c>
      <c r="AG139" s="13">
        <v>0</v>
      </c>
      <c r="AH139" s="13">
        <v>10</v>
      </c>
      <c r="AI139" s="13">
        <v>10</v>
      </c>
      <c r="AJ139" s="13">
        <v>0</v>
      </c>
      <c r="AK139" s="13">
        <v>10</v>
      </c>
      <c r="AL139" s="13">
        <v>10</v>
      </c>
      <c r="AM139" s="13">
        <v>10</v>
      </c>
      <c r="AN139" s="13">
        <v>10</v>
      </c>
      <c r="AO139" s="13">
        <v>0</v>
      </c>
      <c r="AP139" s="13">
        <v>10</v>
      </c>
      <c r="AQ139" s="13">
        <v>0</v>
      </c>
      <c r="AR139" s="13">
        <v>0</v>
      </c>
      <c r="AS139" s="13">
        <v>0</v>
      </c>
      <c r="AT139" s="13">
        <v>23.34</v>
      </c>
      <c r="AU139" s="13">
        <v>11</v>
      </c>
      <c r="AV139" s="13">
        <v>12</v>
      </c>
      <c r="AW139" s="16">
        <f t="shared" si="47"/>
        <v>74.34</v>
      </c>
      <c r="AX139" s="16">
        <v>80</v>
      </c>
      <c r="AY139" s="10">
        <f t="shared" si="48"/>
        <v>154.34</v>
      </c>
      <c r="AZ139" s="10">
        <f>SUM(Z139:AK139)</f>
        <v>50</v>
      </c>
      <c r="BA139" s="10">
        <v>80</v>
      </c>
      <c r="BB139" s="10">
        <f t="shared" si="49"/>
        <v>5.6599999999999966</v>
      </c>
      <c r="BC139" s="10">
        <f t="shared" si="50"/>
        <v>1.4149999999999991</v>
      </c>
      <c r="BD139" s="10">
        <f t="shared" si="51"/>
        <v>104.34</v>
      </c>
      <c r="BE139" s="10">
        <f t="shared" si="43"/>
        <v>-24.340000000000003</v>
      </c>
      <c r="BF139" s="2" t="s">
        <v>119</v>
      </c>
      <c r="BG139" s="10">
        <f t="shared" si="52"/>
        <v>5</v>
      </c>
      <c r="BH139" s="36" t="s">
        <v>118</v>
      </c>
      <c r="BI139" s="39" t="str">
        <f t="shared" si="53"/>
        <v/>
      </c>
      <c r="BJ139" s="39" t="str">
        <f t="shared" si="54"/>
        <v/>
      </c>
      <c r="BK139" s="16">
        <f>SUM(AR139:AX139)</f>
        <v>200.68</v>
      </c>
      <c r="BL139" s="10">
        <f>SUM(AL139:AQ139)</f>
        <v>40</v>
      </c>
      <c r="BM139" s="12">
        <f t="shared" si="55"/>
        <v>1.3002462096669691</v>
      </c>
      <c r="BN139" s="12">
        <f t="shared" si="55"/>
        <v>0.25916807049371515</v>
      </c>
      <c r="BO139" s="9">
        <f t="shared" si="56"/>
        <v>40</v>
      </c>
      <c r="BP139" s="39" t="str">
        <f t="shared" si="57"/>
        <v/>
      </c>
      <c r="BQ139" s="147"/>
      <c r="BR139" s="9">
        <f t="shared" si="58"/>
        <v>20</v>
      </c>
      <c r="BS139" s="9">
        <f t="shared" si="59"/>
        <v>30</v>
      </c>
      <c r="BT139" s="9">
        <f t="shared" si="60"/>
        <v>50</v>
      </c>
      <c r="BU139" s="9" t="str">
        <f>IFERROR(_xlfn.XLOOKUP(D139,Sheet1!B:B,Sheet1!L:L),"")</f>
        <v/>
      </c>
      <c r="BV139" s="9" t="e">
        <f>_xlfn.XLOOKUP(BU139,Sheet1!S:S,Sheet1!T:T)</f>
        <v>#N/A</v>
      </c>
      <c r="BW139" s="9" t="e">
        <f>_xlfn.XLOOKUP(D139,Sheet1!B:B,Sheet1!M:M)</f>
        <v>#N/A</v>
      </c>
      <c r="BZ139" s="108">
        <f t="shared" si="61"/>
        <v>80</v>
      </c>
      <c r="CB139" s="12">
        <f>AW139/AY139</f>
        <v>0.48166385901256964</v>
      </c>
      <c r="CC139" s="12">
        <f>AX139/AY139</f>
        <v>0.5183361409874303</v>
      </c>
      <c r="CG139" s="1" t="str">
        <f>IF(BO139&lt;80,"Below 80",
IF(BO139&lt;=120,"80-120",
IF(BO139&lt;=200,"&gt; 120-200",
IF(BO139&lt;=300,"&gt;200-300",
IF(BO139&lt;=500,"&gt;300-500",
"&gt;500")))))</f>
        <v>Below 80</v>
      </c>
      <c r="CH139" s="1" t="str">
        <f>IFERROR(_xlfn.XLOOKUP(CG139,Scenario!M:M,Scenario!N:N),"")</f>
        <v/>
      </c>
      <c r="CI139" s="1" t="str">
        <f t="shared" si="62"/>
        <v>Yes</v>
      </c>
      <c r="CJ139" s="75">
        <v>80</v>
      </c>
    </row>
    <row r="140" spans="1:89" hidden="1">
      <c r="A140" s="2">
        <v>139</v>
      </c>
      <c r="B140" s="2">
        <v>2024</v>
      </c>
      <c r="C140" s="1" t="str">
        <v>PBTMTR123</v>
      </c>
      <c r="D140" s="37" t="str">
        <v>0015g00001UBHjWAAX</v>
      </c>
      <c r="E140" s="37" t="str">
        <v>Kedarnath &amp; Company</v>
      </c>
      <c r="F140" s="37" t="str">
        <v>HARYANA</v>
      </c>
      <c r="G140" s="37" t="str">
        <v>MAHENDRAGARH</v>
      </c>
      <c r="H140" s="37" t="str">
        <v>Narnaul</v>
      </c>
      <c r="I140" s="37" t="str">
        <v>NIKUNJ UDYOG</v>
      </c>
      <c r="J140" s="37" t="str">
        <v>Shiv Shankar Sharma</v>
      </c>
      <c r="K140" s="37" t="str">
        <v>Shiv Shankar Sharma</v>
      </c>
      <c r="L140" s="37" t="str">
        <v>C12828</v>
      </c>
      <c r="M140" s="37" t="str">
        <v>North</v>
      </c>
      <c r="N140" s="2">
        <v>123001</v>
      </c>
      <c r="O140" s="2">
        <v>0</v>
      </c>
      <c r="P140" s="2">
        <v>9416065041</v>
      </c>
      <c r="Q140" s="2" t="str">
        <v>Jan'24</v>
      </c>
      <c r="R140" s="2">
        <v>2024</v>
      </c>
      <c r="S140" s="1">
        <v>10</v>
      </c>
      <c r="T140" s="2">
        <v>125</v>
      </c>
      <c r="U140" s="12">
        <v>0</v>
      </c>
      <c r="V140" s="1" t="str">
        <v>Challenger</v>
      </c>
      <c r="W140" s="13">
        <v>10</v>
      </c>
      <c r="X140" s="13">
        <v>0</v>
      </c>
      <c r="Y140" s="13">
        <v>0</v>
      </c>
      <c r="Z140" s="13">
        <v>0</v>
      </c>
      <c r="AA140" s="13">
        <v>0</v>
      </c>
      <c r="AB140" s="13">
        <v>0</v>
      </c>
      <c r="AC140" s="13">
        <v>0</v>
      </c>
      <c r="AD140" s="13">
        <v>0</v>
      </c>
      <c r="AE140" s="13">
        <v>0</v>
      </c>
      <c r="AF140" s="13">
        <v>0</v>
      </c>
      <c r="AG140" s="13">
        <v>0</v>
      </c>
      <c r="AH140" s="13">
        <v>0</v>
      </c>
      <c r="AI140" s="13">
        <v>0</v>
      </c>
      <c r="AJ140" s="13">
        <v>0</v>
      </c>
      <c r="AK140" s="13">
        <v>0</v>
      </c>
      <c r="AL140" s="13">
        <v>0</v>
      </c>
      <c r="AM140" s="13">
        <v>0</v>
      </c>
      <c r="AN140" s="13">
        <v>0</v>
      </c>
      <c r="AO140" s="13">
        <v>0</v>
      </c>
      <c r="AP140" s="13">
        <v>0</v>
      </c>
      <c r="AQ140" s="13">
        <v>0</v>
      </c>
      <c r="AR140" s="13">
        <v>0</v>
      </c>
      <c r="AS140" s="13">
        <v>0</v>
      </c>
      <c r="AT140" s="13">
        <v>0</v>
      </c>
      <c r="AU140" s="13">
        <v>0</v>
      </c>
      <c r="AV140" s="13">
        <v>0</v>
      </c>
      <c r="AW140" s="16">
        <f t="shared" si="47"/>
        <v>0</v>
      </c>
      <c r="AX140" s="16">
        <v>0</v>
      </c>
      <c r="AY140" s="10">
        <f t="shared" si="48"/>
        <v>0</v>
      </c>
      <c r="AZ140" s="10">
        <f>SUM(Z140:AK140)</f>
        <v>0</v>
      </c>
      <c r="BA140" s="10">
        <v>0</v>
      </c>
      <c r="BB140" s="10">
        <f t="shared" si="49"/>
        <v>0</v>
      </c>
      <c r="BC140" s="10">
        <f t="shared" si="50"/>
        <v>0</v>
      </c>
      <c r="BD140" s="10">
        <f t="shared" si="51"/>
        <v>0</v>
      </c>
      <c r="BE140" s="10">
        <f t="shared" si="43"/>
        <v>0</v>
      </c>
      <c r="BF140" s="2" t="s">
        <v>119</v>
      </c>
      <c r="BG140" s="10">
        <f t="shared" si="52"/>
        <v>0</v>
      </c>
      <c r="BH140" s="36" t="s">
        <v>118</v>
      </c>
      <c r="BI140" s="39" t="str">
        <f t="shared" si="53"/>
        <v/>
      </c>
      <c r="BJ140" s="39" t="str">
        <f t="shared" si="54"/>
        <v/>
      </c>
      <c r="BK140" s="16">
        <f>SUM(AR140:AX140)</f>
        <v>0</v>
      </c>
      <c r="BL140" s="10">
        <f>SUM(AL140:AQ140)</f>
        <v>0</v>
      </c>
      <c r="BM140" s="12" t="str">
        <f t="shared" si="55"/>
        <v/>
      </c>
      <c r="BN140" s="12" t="str">
        <f t="shared" si="55"/>
        <v/>
      </c>
      <c r="BO140" s="9">
        <f t="shared" si="56"/>
        <v>0</v>
      </c>
      <c r="BP140" s="39" t="str">
        <f t="shared" si="57"/>
        <v/>
      </c>
      <c r="BQ140" s="147"/>
      <c r="BR140" s="9">
        <f t="shared" si="58"/>
        <v>0</v>
      </c>
      <c r="BS140" s="9">
        <f t="shared" si="59"/>
        <v>0</v>
      </c>
      <c r="BT140" s="9">
        <f t="shared" si="60"/>
        <v>0</v>
      </c>
      <c r="BU140" s="9" t="str">
        <f>IFERROR(_xlfn.XLOOKUP(D140,Sheet1!B:B,Sheet1!L:L),"")</f>
        <v/>
      </c>
      <c r="BV140" s="9" t="e">
        <f>_xlfn.XLOOKUP(BU140,Sheet1!S:S,Sheet1!T:T)</f>
        <v>#N/A</v>
      </c>
      <c r="BW140" s="9" t="e">
        <f>_xlfn.XLOOKUP(D140,Sheet1!B:B,Sheet1!M:M)</f>
        <v>#N/A</v>
      </c>
      <c r="BZ140" s="108">
        <f t="shared" si="61"/>
        <v>0</v>
      </c>
      <c r="CB140" s="12"/>
      <c r="CC140" s="12"/>
      <c r="CG140" s="1" t="str">
        <f>IF(BO140&lt;80,"Below 80",
IF(BO140&lt;=120,"80-120",
IF(BO140&lt;=200,"&gt; 120-200",
IF(BO140&lt;=300,"&gt;200-300",
IF(BO140&lt;=500,"&gt;300-500",
"&gt;500")))))</f>
        <v>Below 80</v>
      </c>
      <c r="CH140" s="1" t="str">
        <f>IFERROR(_xlfn.XLOOKUP(CG140,Scenario!M:M,Scenario!N:N),"")</f>
        <v/>
      </c>
      <c r="CI140" s="1" t="str">
        <f t="shared" si="62"/>
        <v>No</v>
      </c>
      <c r="CJ140" s="75">
        <v>0</v>
      </c>
    </row>
    <row r="141" spans="1:89" hidden="1">
      <c r="A141" s="2">
        <v>140</v>
      </c>
      <c r="B141" s="2">
        <v>2024</v>
      </c>
      <c r="C141" s="1" t="str">
        <v>PBTMTR193</v>
      </c>
      <c r="D141" s="37" t="str">
        <v>0015g00001W4hKVAAZ</v>
      </c>
      <c r="E141" s="37" t="str">
        <v>TULA RAM OM PRAKASH</v>
      </c>
      <c r="F141" s="37" t="str">
        <v>UTTAR PRADESH</v>
      </c>
      <c r="G141" s="37" t="str">
        <v>GAUTAM BUDDHA NAGAR</v>
      </c>
      <c r="H141" s="37">
        <v>0</v>
      </c>
      <c r="I141" s="37" t="str">
        <v>SHASHI STEELS CORPORATION</v>
      </c>
      <c r="J141" s="37" t="str">
        <v>Abhijeet Biswas</v>
      </c>
      <c r="K141" s="37" t="str">
        <v>Abhijeet Biswas</v>
      </c>
      <c r="L141" s="37" t="str">
        <v>C12816</v>
      </c>
      <c r="M141" s="37" t="str">
        <v>North</v>
      </c>
      <c r="N141" s="2">
        <v>203135</v>
      </c>
      <c r="O141" s="2" t="str">
        <v>09AEMPP8209G1Z3</v>
      </c>
      <c r="P141" s="2">
        <v>9528383263</v>
      </c>
      <c r="Q141" s="2" t="str">
        <v>Jan'24</v>
      </c>
      <c r="R141" s="2">
        <v>2024</v>
      </c>
      <c r="S141" s="1">
        <v>148</v>
      </c>
      <c r="T141" s="2">
        <v>300</v>
      </c>
      <c r="U141" s="12">
        <v>0</v>
      </c>
      <c r="V141" s="1" t="str">
        <v>Alien</v>
      </c>
      <c r="W141" s="13">
        <v>61</v>
      </c>
      <c r="X141" s="13">
        <v>61</v>
      </c>
      <c r="Y141" s="13">
        <v>26</v>
      </c>
      <c r="Z141" s="13">
        <v>0</v>
      </c>
      <c r="AA141" s="13">
        <v>0</v>
      </c>
      <c r="AB141" s="13">
        <v>0</v>
      </c>
      <c r="AC141" s="13">
        <v>3.14</v>
      </c>
      <c r="AD141" s="13">
        <v>0</v>
      </c>
      <c r="AE141" s="13">
        <v>0</v>
      </c>
      <c r="AF141" s="13">
        <v>0</v>
      </c>
      <c r="AG141" s="13">
        <v>0</v>
      </c>
      <c r="AH141" s="13">
        <v>0</v>
      </c>
      <c r="AI141" s="13">
        <v>0</v>
      </c>
      <c r="AJ141" s="13">
        <v>0</v>
      </c>
      <c r="AK141" s="13">
        <v>0</v>
      </c>
      <c r="AL141" s="13">
        <v>0</v>
      </c>
      <c r="AM141" s="13">
        <v>0</v>
      </c>
      <c r="AN141" s="13">
        <v>0</v>
      </c>
      <c r="AO141" s="13">
        <v>0</v>
      </c>
      <c r="AP141" s="13">
        <v>0</v>
      </c>
      <c r="AQ141" s="13">
        <v>0</v>
      </c>
      <c r="AR141" s="13">
        <v>0</v>
      </c>
      <c r="AS141" s="13">
        <v>0</v>
      </c>
      <c r="AT141" s="13">
        <v>0</v>
      </c>
      <c r="AU141" s="13">
        <v>0</v>
      </c>
      <c r="AV141" s="13">
        <v>0</v>
      </c>
      <c r="AW141" s="16">
        <f t="shared" si="47"/>
        <v>0</v>
      </c>
      <c r="AX141" s="16">
        <v>0</v>
      </c>
      <c r="AY141" s="10">
        <f t="shared" si="48"/>
        <v>0</v>
      </c>
      <c r="AZ141" s="10">
        <f>SUM(Z141:AK141)</f>
        <v>3.14</v>
      </c>
      <c r="BA141" s="10"/>
      <c r="BB141" s="10">
        <f t="shared" si="49"/>
        <v>0</v>
      </c>
      <c r="BC141" s="10">
        <f t="shared" si="50"/>
        <v>0</v>
      </c>
      <c r="BD141" s="10">
        <f t="shared" si="51"/>
        <v>-3.14</v>
      </c>
      <c r="BE141" s="10">
        <f t="shared" si="43"/>
        <v>3.14</v>
      </c>
      <c r="BF141" s="2" t="s">
        <v>119</v>
      </c>
      <c r="BG141" s="10">
        <f t="shared" si="52"/>
        <v>0</v>
      </c>
      <c r="BH141" s="36" t="s">
        <v>118</v>
      </c>
      <c r="BI141" s="39" t="str">
        <f t="shared" si="53"/>
        <v/>
      </c>
      <c r="BJ141" s="39" t="str">
        <f t="shared" si="54"/>
        <v/>
      </c>
      <c r="BK141" s="16">
        <f>SUM(AR141:AX141)</f>
        <v>0</v>
      </c>
      <c r="BL141" s="10">
        <f>SUM(AL141:AQ141)</f>
        <v>0</v>
      </c>
      <c r="BM141" s="12" t="str">
        <f t="shared" si="55"/>
        <v/>
      </c>
      <c r="BN141" s="12" t="str">
        <f t="shared" si="55"/>
        <v/>
      </c>
      <c r="BO141" s="9">
        <f t="shared" si="56"/>
        <v>0</v>
      </c>
      <c r="BP141" s="39" t="str">
        <f t="shared" si="57"/>
        <v/>
      </c>
      <c r="BQ141" s="147"/>
      <c r="BR141" s="9">
        <f t="shared" si="58"/>
        <v>3.14</v>
      </c>
      <c r="BS141" s="9">
        <f t="shared" si="59"/>
        <v>0</v>
      </c>
      <c r="BT141" s="9">
        <f t="shared" si="60"/>
        <v>3.14</v>
      </c>
      <c r="BU141" s="9" t="str">
        <f>IFERROR(_xlfn.XLOOKUP(D141,Sheet1!B:B,Sheet1!L:L),"")</f>
        <v/>
      </c>
      <c r="BV141" s="9" t="e">
        <f>_xlfn.XLOOKUP(BU141,Sheet1!S:S,Sheet1!T:T)</f>
        <v>#N/A</v>
      </c>
      <c r="BW141" s="9" t="e">
        <f>_xlfn.XLOOKUP(D141,Sheet1!B:B,Sheet1!M:M)</f>
        <v>#N/A</v>
      </c>
      <c r="BZ141" s="108">
        <f t="shared" si="61"/>
        <v>0</v>
      </c>
      <c r="CB141" s="12"/>
      <c r="CC141" s="12"/>
      <c r="CG141" s="1" t="str">
        <f>IF(BO141&lt;80,"Below 80",
IF(BO141&lt;=120,"80-120",
IF(BO141&lt;=200,"&gt; 120-200",
IF(BO141&lt;=300,"&gt;200-300",
IF(BO141&lt;=500,"&gt;300-500",
"&gt;500")))))</f>
        <v>Below 80</v>
      </c>
      <c r="CH141" s="1" t="str">
        <f>IFERROR(_xlfn.XLOOKUP(CG141,Scenario!M:M,Scenario!N:N),"")</f>
        <v/>
      </c>
      <c r="CI141" s="1" t="str">
        <f t="shared" si="62"/>
        <v>No</v>
      </c>
      <c r="CJ141" s="75">
        <v>0</v>
      </c>
    </row>
    <row r="142" spans="1:89" hidden="1">
      <c r="A142" s="2">
        <v>141</v>
      </c>
      <c r="B142" s="2">
        <v>2024</v>
      </c>
      <c r="C142" s="1" t="str">
        <v>PBTMTR194</v>
      </c>
      <c r="D142" s="37" t="str">
        <v>0015g00001W31YrAAJ</v>
      </c>
      <c r="E142" s="37" t="str">
        <v>M/S SHIV IRON STORE</v>
      </c>
      <c r="F142" s="37" t="str">
        <v>UTTAR PRADESH</v>
      </c>
      <c r="G142" s="37" t="str">
        <v>GAUTAM BUDDHA NAGAR</v>
      </c>
      <c r="H142" s="37" t="str">
        <v>Noida</v>
      </c>
      <c r="I142" s="37" t="str">
        <v>SHASHI STEELS CORPORATION</v>
      </c>
      <c r="J142" s="37" t="str">
        <v>Abhijeet Biswas</v>
      </c>
      <c r="K142" s="37" t="str">
        <v>Abhijeet Biswas</v>
      </c>
      <c r="L142" s="37" t="str">
        <v>C12816</v>
      </c>
      <c r="M142" s="37" t="str">
        <v>North</v>
      </c>
      <c r="N142" s="2">
        <v>201301</v>
      </c>
      <c r="O142" s="2" t="str">
        <v>09AEBPP7363L1ZY</v>
      </c>
      <c r="P142" s="2">
        <v>9871333309</v>
      </c>
      <c r="Q142" s="2" t="str">
        <v>Jan'24</v>
      </c>
      <c r="R142" s="2">
        <v>2024</v>
      </c>
      <c r="S142" s="1">
        <v>125</v>
      </c>
      <c r="T142" s="2">
        <v>200</v>
      </c>
      <c r="U142" s="12">
        <v>0.02</v>
      </c>
      <c r="V142" s="1" t="str">
        <v>Challenger</v>
      </c>
      <c r="W142" s="13">
        <v>40</v>
      </c>
      <c r="X142" s="13">
        <v>53</v>
      </c>
      <c r="Y142" s="13">
        <v>32</v>
      </c>
      <c r="Z142" s="13">
        <v>36</v>
      </c>
      <c r="AA142" s="13">
        <v>0</v>
      </c>
      <c r="AB142" s="13">
        <v>0</v>
      </c>
      <c r="AC142" s="13">
        <v>5</v>
      </c>
      <c r="AD142" s="13">
        <v>0</v>
      </c>
      <c r="AE142" s="13">
        <v>0</v>
      </c>
      <c r="AF142" s="13">
        <v>0</v>
      </c>
      <c r="AG142" s="13">
        <v>0</v>
      </c>
      <c r="AH142" s="13">
        <v>0</v>
      </c>
      <c r="AI142" s="13">
        <v>0</v>
      </c>
      <c r="AJ142" s="13">
        <v>0</v>
      </c>
      <c r="AK142" s="13">
        <v>0</v>
      </c>
      <c r="AL142" s="13">
        <v>57</v>
      </c>
      <c r="AM142" s="13">
        <v>2</v>
      </c>
      <c r="AN142" s="13">
        <v>0</v>
      </c>
      <c r="AO142" s="13">
        <v>0</v>
      </c>
      <c r="AP142" s="13">
        <v>0</v>
      </c>
      <c r="AQ142" s="13">
        <v>0</v>
      </c>
      <c r="AR142" s="13">
        <v>10.73</v>
      </c>
      <c r="AS142" s="13">
        <v>10.6</v>
      </c>
      <c r="AT142" s="13">
        <v>0</v>
      </c>
      <c r="AU142" s="13">
        <v>12</v>
      </c>
      <c r="AV142" s="13">
        <v>0</v>
      </c>
      <c r="AW142" s="16">
        <f t="shared" si="47"/>
        <v>92.33</v>
      </c>
      <c r="AX142" s="16">
        <f>AW142*2</f>
        <v>184.66</v>
      </c>
      <c r="AY142" s="10">
        <f t="shared" si="48"/>
        <v>276.99</v>
      </c>
      <c r="AZ142" s="10">
        <f>SUM(Z142:AK142)</f>
        <v>41</v>
      </c>
      <c r="BA142" s="10">
        <v>209.2</v>
      </c>
      <c r="BB142" s="10">
        <f t="shared" si="49"/>
        <v>116.86999999999999</v>
      </c>
      <c r="BC142" s="10">
        <f t="shared" si="50"/>
        <v>29.217499999999998</v>
      </c>
      <c r="BD142" s="10">
        <f t="shared" si="51"/>
        <v>235.99</v>
      </c>
      <c r="BE142" s="10">
        <f t="shared" si="43"/>
        <v>-51.33</v>
      </c>
      <c r="BF142" s="2" t="s">
        <v>119</v>
      </c>
      <c r="BG142" s="10">
        <f t="shared" si="52"/>
        <v>10.04125</v>
      </c>
      <c r="BH142" s="36" t="s">
        <v>118</v>
      </c>
      <c r="BI142" s="39" t="str">
        <f t="shared" si="53"/>
        <v>A</v>
      </c>
      <c r="BJ142" s="39" t="str">
        <f t="shared" si="54"/>
        <v>A</v>
      </c>
      <c r="BK142" s="16">
        <f>SUM(AR142:AX142)</f>
        <v>310.32</v>
      </c>
      <c r="BL142" s="10">
        <f>SUM(AL142:AQ142)</f>
        <v>59</v>
      </c>
      <c r="BM142" s="12">
        <f t="shared" si="55"/>
        <v>1.1203292537636738</v>
      </c>
      <c r="BN142" s="12">
        <f t="shared" si="55"/>
        <v>0.21300407956965955</v>
      </c>
      <c r="BO142" s="9">
        <f t="shared" si="56"/>
        <v>80.33</v>
      </c>
      <c r="BP142" s="39" t="str">
        <f t="shared" si="57"/>
        <v/>
      </c>
      <c r="BQ142" s="147"/>
      <c r="BR142" s="9">
        <f t="shared" si="58"/>
        <v>41</v>
      </c>
      <c r="BS142" s="9">
        <f t="shared" si="59"/>
        <v>0</v>
      </c>
      <c r="BT142" s="9">
        <f t="shared" si="60"/>
        <v>41</v>
      </c>
      <c r="BU142" s="9" t="str">
        <f>IFERROR(_xlfn.XLOOKUP(D142,Sheet1!B:B,Sheet1!L:L),"")</f>
        <v/>
      </c>
      <c r="BV142" s="9" t="e">
        <f>_xlfn.XLOOKUP(BU142,Sheet1!S:S,Sheet1!T:T)</f>
        <v>#N/A</v>
      </c>
      <c r="BW142" s="9" t="e">
        <f>_xlfn.XLOOKUP(D142,Sheet1!B:B,Sheet1!M:M)</f>
        <v>#N/A</v>
      </c>
      <c r="BX142" s="11" t="s">
        <v>123</v>
      </c>
      <c r="BZ142" s="108">
        <f t="shared" si="61"/>
        <v>184.66000000000003</v>
      </c>
      <c r="CB142" s="12">
        <f>AW142/AY142</f>
        <v>0.33333333333333331</v>
      </c>
      <c r="CC142" s="12">
        <f>AX142/AY142</f>
        <v>0.66666666666666663</v>
      </c>
      <c r="CG142" s="1" t="str">
        <f>IF(BO142&lt;80,"Below 80",
IF(BO142&lt;=120,"80-120",
IF(BO142&lt;=200,"&gt; 120-200",
IF(BO142&lt;=300,"&gt;200-300",
IF(BO142&lt;=500,"&gt;300-500",
"&gt;500")))))</f>
        <v>80-120</v>
      </c>
      <c r="CH142" s="1" t="str">
        <f>IFERROR(_xlfn.XLOOKUP(CG142,Scenario!M:M,Scenario!N:N),"")</f>
        <v>A</v>
      </c>
      <c r="CI142" s="1" t="b">
        <f t="shared" si="62"/>
        <v>0</v>
      </c>
      <c r="CJ142" s="75">
        <v>150.06</v>
      </c>
    </row>
    <row r="143" spans="1:89" hidden="1">
      <c r="A143" s="2">
        <v>142</v>
      </c>
      <c r="B143" s="2">
        <v>2024</v>
      </c>
      <c r="C143" s="1" t="str">
        <v>PBTMTR201</v>
      </c>
      <c r="D143" s="37" t="str">
        <v>0015g00001UBHlnAAH</v>
      </c>
      <c r="E143" s="37" t="str">
        <v>Jain Hardware &amp; Sanitary Store</v>
      </c>
      <c r="F143" s="37" t="str">
        <v>UTTARAKHAND</v>
      </c>
      <c r="G143" s="37" t="str">
        <v>DEHRADUN</v>
      </c>
      <c r="H143" s="37" t="str">
        <v>Dehradun</v>
      </c>
      <c r="I143" s="37" t="str">
        <v>SHIVA SALES INDIA CORPORATION</v>
      </c>
      <c r="J143" s="37" t="str">
        <v>Ravi Kumar</v>
      </c>
      <c r="K143" s="37" t="str">
        <v>-</v>
      </c>
      <c r="L143" s="37" t="str">
        <v>C12821</v>
      </c>
      <c r="M143" s="37" t="str">
        <v>North</v>
      </c>
      <c r="N143" s="2">
        <v>248001</v>
      </c>
      <c r="O143" s="2" t="str">
        <v>05AFLPJ3563M1Z4</v>
      </c>
      <c r="P143" s="2">
        <v>9897031783</v>
      </c>
      <c r="Q143" s="2" t="str">
        <v>Jan'24</v>
      </c>
      <c r="R143" s="2">
        <v>2024</v>
      </c>
      <c r="S143" s="1">
        <v>15</v>
      </c>
      <c r="T143" s="2">
        <v>350</v>
      </c>
      <c r="U143" s="12">
        <v>4.7619047619047623E-3</v>
      </c>
      <c r="V143" s="1" t="str">
        <v>Alien</v>
      </c>
      <c r="W143" s="13">
        <v>15</v>
      </c>
      <c r="X143" s="13">
        <v>0</v>
      </c>
      <c r="Y143" s="13">
        <v>0</v>
      </c>
      <c r="Z143" s="13">
        <v>12</v>
      </c>
      <c r="AA143" s="13">
        <v>0</v>
      </c>
      <c r="AB143" s="13">
        <v>0</v>
      </c>
      <c r="AC143" s="13">
        <v>0</v>
      </c>
      <c r="AD143" s="13">
        <v>0</v>
      </c>
      <c r="AE143" s="13">
        <v>0</v>
      </c>
      <c r="AF143" s="13">
        <v>7</v>
      </c>
      <c r="AG143" s="13">
        <v>12</v>
      </c>
      <c r="AH143" s="13">
        <v>11</v>
      </c>
      <c r="AI143" s="13">
        <v>11</v>
      </c>
      <c r="AJ143" s="13">
        <v>6</v>
      </c>
      <c r="AK143" s="13">
        <v>8</v>
      </c>
      <c r="AL143" s="13">
        <v>18</v>
      </c>
      <c r="AM143" s="13">
        <v>5</v>
      </c>
      <c r="AN143" s="13">
        <v>14</v>
      </c>
      <c r="AO143" s="13">
        <v>0</v>
      </c>
      <c r="AP143" s="13">
        <v>0</v>
      </c>
      <c r="AQ143" s="13">
        <v>5</v>
      </c>
      <c r="AR143" s="13">
        <v>0</v>
      </c>
      <c r="AS143" s="13">
        <v>5</v>
      </c>
      <c r="AT143" s="13">
        <v>5</v>
      </c>
      <c r="AU143" s="13">
        <v>0</v>
      </c>
      <c r="AV143" s="13">
        <v>0</v>
      </c>
      <c r="AW143" s="16">
        <f t="shared" si="47"/>
        <v>52</v>
      </c>
      <c r="AX143" s="16">
        <v>84</v>
      </c>
      <c r="AY143" s="10">
        <f t="shared" si="48"/>
        <v>136</v>
      </c>
      <c r="AZ143" s="10">
        <f>SUM(Z143:AK143)</f>
        <v>67</v>
      </c>
      <c r="BA143" s="10">
        <v>100</v>
      </c>
      <c r="BB143" s="10">
        <f t="shared" si="49"/>
        <v>48</v>
      </c>
      <c r="BC143" s="10">
        <f t="shared" si="50"/>
        <v>12</v>
      </c>
      <c r="BD143" s="10">
        <f t="shared" si="51"/>
        <v>69</v>
      </c>
      <c r="BE143" s="10">
        <f t="shared" si="43"/>
        <v>15</v>
      </c>
      <c r="BF143" s="2" t="s">
        <v>119</v>
      </c>
      <c r="BG143" s="10">
        <f t="shared" si="52"/>
        <v>5.875</v>
      </c>
      <c r="BH143" s="36" t="s">
        <v>118</v>
      </c>
      <c r="BI143" s="39" t="str">
        <f t="shared" si="53"/>
        <v/>
      </c>
      <c r="BJ143" s="39" t="str">
        <f t="shared" si="54"/>
        <v/>
      </c>
      <c r="BK143" s="16">
        <f>SUM(AR143:AX143)</f>
        <v>146</v>
      </c>
      <c r="BL143" s="10">
        <f>SUM(AL143:AQ143)</f>
        <v>42</v>
      </c>
      <c r="BM143" s="12">
        <f t="shared" si="55"/>
        <v>1.0735294117647058</v>
      </c>
      <c r="BN143" s="12">
        <f t="shared" si="55"/>
        <v>0.30882352941176472</v>
      </c>
      <c r="BO143" s="9">
        <f t="shared" si="56"/>
        <v>47</v>
      </c>
      <c r="BP143" s="39" t="str">
        <f t="shared" si="57"/>
        <v/>
      </c>
      <c r="BQ143" s="147" t="s">
        <v>151</v>
      </c>
      <c r="BR143" s="9">
        <f t="shared" si="58"/>
        <v>12</v>
      </c>
      <c r="BS143" s="9">
        <f t="shared" si="59"/>
        <v>55</v>
      </c>
      <c r="BT143" s="9">
        <f t="shared" si="60"/>
        <v>67</v>
      </c>
      <c r="BU143" s="9" t="str">
        <f>IFERROR(_xlfn.XLOOKUP(D143,Sheet1!B:B,Sheet1!L:L),"")</f>
        <v/>
      </c>
      <c r="BV143" s="9" t="e">
        <f>_xlfn.XLOOKUP(BU143,Sheet1!S:S,Sheet1!T:T)</f>
        <v>#N/A</v>
      </c>
      <c r="BW143" s="9" t="e">
        <f>_xlfn.XLOOKUP(D143,Sheet1!B:B,Sheet1!M:M)</f>
        <v>#N/A</v>
      </c>
      <c r="BZ143" s="108">
        <f t="shared" si="61"/>
        <v>84</v>
      </c>
      <c r="CB143" s="12">
        <f>AW143/AY143</f>
        <v>0.38235294117647056</v>
      </c>
      <c r="CC143" s="12">
        <f>AX143/AY143</f>
        <v>0.61764705882352944</v>
      </c>
      <c r="CG143" s="1" t="str">
        <f>IF(BO143&lt;80,"Below 80",
IF(BO143&lt;=120,"80-120",
IF(BO143&lt;=200,"&gt; 120-200",
IF(BO143&lt;=300,"&gt;200-300",
IF(BO143&lt;=500,"&gt;300-500",
"&gt;500")))))</f>
        <v>Below 80</v>
      </c>
      <c r="CH143" s="1" t="str">
        <f>IFERROR(_xlfn.XLOOKUP(CG143,Scenario!M:M,Scenario!N:N),"")</f>
        <v/>
      </c>
      <c r="CI143" s="1" t="str">
        <f t="shared" si="62"/>
        <v>Yes</v>
      </c>
      <c r="CJ143" s="75">
        <v>79</v>
      </c>
    </row>
    <row r="144" spans="1:89" hidden="1">
      <c r="A144" s="2">
        <v>143</v>
      </c>
      <c r="B144" s="2">
        <v>2024</v>
      </c>
      <c r="C144" s="1" t="str">
        <v>PBTMTR202</v>
      </c>
      <c r="D144" s="37" t="str">
        <v>0015g00001X2NYXAA3</v>
      </c>
      <c r="E144" s="37" t="str">
        <v>M/S VISHAL IRON STORE</v>
      </c>
      <c r="F144" s="37" t="str">
        <v>UTTARAKHAND</v>
      </c>
      <c r="G144" s="37" t="str">
        <v>NAINITAL</v>
      </c>
      <c r="H144" s="37" t="str">
        <v>Haldwani</v>
      </c>
      <c r="I144" s="37" t="str">
        <v>SHIVA SALES INDIA CORPORATION</v>
      </c>
      <c r="J144" s="37" t="str">
        <v>Manoj Yadav</v>
      </c>
      <c r="K144" s="37" t="str">
        <v>Manoj Yadav</v>
      </c>
      <c r="L144" s="37" t="str">
        <v>C12821</v>
      </c>
      <c r="M144" s="37" t="str">
        <v>North</v>
      </c>
      <c r="N144" s="2">
        <v>263139</v>
      </c>
      <c r="O144" s="2" t="str">
        <v>05ACYPT1349M1ZR</v>
      </c>
      <c r="P144" s="2">
        <v>9759130027</v>
      </c>
      <c r="Q144" s="2" t="str">
        <v>Jan'24</v>
      </c>
      <c r="R144" s="2">
        <v>2024</v>
      </c>
      <c r="S144" s="1">
        <v>61</v>
      </c>
      <c r="T144" s="2">
        <v>300</v>
      </c>
      <c r="U144" s="12">
        <v>0</v>
      </c>
      <c r="V144" s="1" t="str">
        <v>Alien</v>
      </c>
      <c r="W144" s="13">
        <v>15</v>
      </c>
      <c r="X144" s="13">
        <v>31</v>
      </c>
      <c r="Y144" s="13">
        <v>15</v>
      </c>
      <c r="Z144" s="13">
        <v>20</v>
      </c>
      <c r="AA144" s="13">
        <v>20</v>
      </c>
      <c r="AB144" s="13">
        <v>17</v>
      </c>
      <c r="AC144" s="13">
        <v>20</v>
      </c>
      <c r="AD144" s="13">
        <v>0</v>
      </c>
      <c r="AE144" s="13">
        <v>0</v>
      </c>
      <c r="AF144" s="13">
        <v>0</v>
      </c>
      <c r="AG144" s="13">
        <v>7</v>
      </c>
      <c r="AH144" s="13">
        <v>4</v>
      </c>
      <c r="AI144" s="13">
        <v>0</v>
      </c>
      <c r="AJ144" s="13">
        <v>0</v>
      </c>
      <c r="AK144" s="13">
        <v>0</v>
      </c>
      <c r="AL144" s="13">
        <v>0</v>
      </c>
      <c r="AM144" s="13">
        <v>0</v>
      </c>
      <c r="AN144" s="13">
        <v>0</v>
      </c>
      <c r="AO144" s="13">
        <v>0</v>
      </c>
      <c r="AP144" s="13">
        <v>0</v>
      </c>
      <c r="AQ144" s="13">
        <v>0</v>
      </c>
      <c r="AR144" s="13">
        <v>0</v>
      </c>
      <c r="AS144" s="13">
        <v>0</v>
      </c>
      <c r="AT144" s="13">
        <v>0</v>
      </c>
      <c r="AU144" s="13">
        <v>0</v>
      </c>
      <c r="AV144" s="13">
        <v>0</v>
      </c>
      <c r="AW144" s="16">
        <f t="shared" si="47"/>
        <v>0</v>
      </c>
      <c r="AX144" s="16">
        <v>0</v>
      </c>
      <c r="AY144" s="10">
        <f t="shared" si="48"/>
        <v>0</v>
      </c>
      <c r="AZ144" s="10">
        <f>SUM(Z144:AK144)</f>
        <v>88</v>
      </c>
      <c r="BA144" s="10"/>
      <c r="BB144" s="10">
        <f t="shared" si="49"/>
        <v>0</v>
      </c>
      <c r="BC144" s="10">
        <f t="shared" si="50"/>
        <v>0</v>
      </c>
      <c r="BD144" s="10">
        <f t="shared" si="51"/>
        <v>-88</v>
      </c>
      <c r="BE144" s="10">
        <f t="shared" si="43"/>
        <v>88</v>
      </c>
      <c r="BF144" s="2" t="s">
        <v>119</v>
      </c>
      <c r="BG144" s="10">
        <f t="shared" si="52"/>
        <v>0</v>
      </c>
      <c r="BH144" s="36" t="s">
        <v>118</v>
      </c>
      <c r="BI144" s="39" t="str">
        <f t="shared" si="53"/>
        <v/>
      </c>
      <c r="BJ144" s="39" t="str">
        <f t="shared" si="54"/>
        <v/>
      </c>
      <c r="BK144" s="16">
        <f>SUM(AR144:AX144)</f>
        <v>0</v>
      </c>
      <c r="BL144" s="10">
        <f>SUM(AL144:AQ144)</f>
        <v>0</v>
      </c>
      <c r="BM144" s="12" t="str">
        <f t="shared" si="55"/>
        <v/>
      </c>
      <c r="BN144" s="12" t="str">
        <f t="shared" si="55"/>
        <v/>
      </c>
      <c r="BO144" s="9">
        <f t="shared" si="56"/>
        <v>0</v>
      </c>
      <c r="BP144" s="39" t="str">
        <f t="shared" si="57"/>
        <v/>
      </c>
      <c r="BQ144" s="147"/>
      <c r="BR144" s="9">
        <f t="shared" si="58"/>
        <v>77</v>
      </c>
      <c r="BS144" s="9">
        <f t="shared" si="59"/>
        <v>11</v>
      </c>
      <c r="BT144" s="9">
        <f t="shared" si="60"/>
        <v>88</v>
      </c>
      <c r="BU144" s="9" t="str">
        <f>IFERROR(_xlfn.XLOOKUP(D144,Sheet1!B:B,Sheet1!L:L),"")</f>
        <v/>
      </c>
      <c r="BV144" s="9" t="e">
        <f>_xlfn.XLOOKUP(BU144,Sheet1!S:S,Sheet1!T:T)</f>
        <v>#N/A</v>
      </c>
      <c r="BW144" s="9" t="e">
        <f>_xlfn.XLOOKUP(D144,Sheet1!B:B,Sheet1!M:M)</f>
        <v>#N/A</v>
      </c>
      <c r="BZ144" s="108">
        <f t="shared" si="61"/>
        <v>0</v>
      </c>
      <c r="CB144" s="12"/>
      <c r="CC144" s="12"/>
      <c r="CG144" s="1" t="str">
        <f>IF(BO144&lt;80,"Below 80",
IF(BO144&lt;=120,"80-120",
IF(BO144&lt;=200,"&gt; 120-200",
IF(BO144&lt;=300,"&gt;200-300",
IF(BO144&lt;=500,"&gt;300-500",
"&gt;500")))))</f>
        <v>Below 80</v>
      </c>
      <c r="CH144" s="1" t="str">
        <f>IFERROR(_xlfn.XLOOKUP(CG144,Scenario!M:M,Scenario!N:N),"")</f>
        <v/>
      </c>
      <c r="CI144" s="1" t="str">
        <f t="shared" si="62"/>
        <v>No</v>
      </c>
      <c r="CJ144" s="75">
        <v>0</v>
      </c>
    </row>
    <row r="145" spans="1:89" ht="27.75" hidden="1">
      <c r="A145" s="2">
        <v>144</v>
      </c>
      <c r="B145" s="2">
        <v>2024</v>
      </c>
      <c r="C145" s="1" t="str">
        <v>PBTMTR203</v>
      </c>
      <c r="D145" s="37" t="str">
        <v>0015g00001W2w7FAAR</v>
      </c>
      <c r="E145" s="37" t="str">
        <v>M/S BHAGWATI IRON STORE</v>
      </c>
      <c r="F145" s="37" t="str">
        <v>UTTARAKHAND</v>
      </c>
      <c r="G145" s="37" t="str">
        <v>NAINITAL</v>
      </c>
      <c r="H145" s="37" t="str">
        <v>Haldwani</v>
      </c>
      <c r="I145" s="37" t="str">
        <v>SHIVA SALES INDIA CORPORATION</v>
      </c>
      <c r="J145" s="37" t="str">
        <v>Manoj Yadav</v>
      </c>
      <c r="K145" s="37" t="str">
        <v>Manoj Yadav</v>
      </c>
      <c r="L145" s="37" t="str">
        <v>C12821</v>
      </c>
      <c r="M145" s="37" t="str">
        <v>North</v>
      </c>
      <c r="N145" s="2">
        <v>263139</v>
      </c>
      <c r="O145" s="2" t="str">
        <v>05AAFFB8212L1ZJ</v>
      </c>
      <c r="P145" s="2">
        <v>9837049677</v>
      </c>
      <c r="Q145" s="2" t="str">
        <v>Jan'24</v>
      </c>
      <c r="R145" s="2">
        <v>2024</v>
      </c>
      <c r="S145" s="1">
        <v>75</v>
      </c>
      <c r="T145" s="2">
        <v>400</v>
      </c>
      <c r="U145" s="12">
        <v>4.2558333333333337E-2</v>
      </c>
      <c r="V145" s="1" t="str">
        <v>Alien</v>
      </c>
      <c r="W145" s="13">
        <v>15</v>
      </c>
      <c r="X145" s="13">
        <v>22</v>
      </c>
      <c r="Y145" s="13">
        <v>38</v>
      </c>
      <c r="Z145" s="13">
        <v>26</v>
      </c>
      <c r="AA145" s="13">
        <v>25</v>
      </c>
      <c r="AB145" s="13">
        <v>0</v>
      </c>
      <c r="AC145" s="13">
        <v>27</v>
      </c>
      <c r="AD145" s="13">
        <v>15</v>
      </c>
      <c r="AE145" s="13">
        <v>5</v>
      </c>
      <c r="AF145" s="13">
        <v>0</v>
      </c>
      <c r="AG145" s="13">
        <v>0</v>
      </c>
      <c r="AH145" s="13">
        <v>31</v>
      </c>
      <c r="AI145" s="13">
        <v>20</v>
      </c>
      <c r="AJ145" s="13">
        <v>19</v>
      </c>
      <c r="AK145" s="13">
        <v>27</v>
      </c>
      <c r="AL145" s="13">
        <v>36</v>
      </c>
      <c r="AM145" s="13">
        <v>39</v>
      </c>
      <c r="AN145" s="13">
        <v>10</v>
      </c>
      <c r="AO145" s="13">
        <v>34.96</v>
      </c>
      <c r="AP145" s="13">
        <v>15.01</v>
      </c>
      <c r="AQ145" s="13">
        <v>0</v>
      </c>
      <c r="AR145" s="13">
        <v>12</v>
      </c>
      <c r="AS145" s="13">
        <v>0</v>
      </c>
      <c r="AT145" s="13">
        <v>15.07</v>
      </c>
      <c r="AU145" s="13">
        <v>21</v>
      </c>
      <c r="AV145" s="13">
        <v>15</v>
      </c>
      <c r="AW145" s="16">
        <f t="shared" si="47"/>
        <v>183.04</v>
      </c>
      <c r="AX145" s="16">
        <v>354.03</v>
      </c>
      <c r="AY145" s="10">
        <v>501</v>
      </c>
      <c r="AZ145" s="10">
        <f>SUM(Z145:AK145)</f>
        <v>195</v>
      </c>
      <c r="BA145" s="10">
        <v>300</v>
      </c>
      <c r="BB145" s="10">
        <f t="shared" si="49"/>
        <v>116.96000000000001</v>
      </c>
      <c r="BC145" s="10">
        <f t="shared" si="50"/>
        <v>29.240000000000002</v>
      </c>
      <c r="BD145" s="10">
        <f t="shared" si="51"/>
        <v>306</v>
      </c>
      <c r="BE145" s="10">
        <f t="shared" si="43"/>
        <v>11.960000000000008</v>
      </c>
      <c r="BF145" s="2" t="s">
        <v>119</v>
      </c>
      <c r="BG145" s="10">
        <f t="shared" si="52"/>
        <v>18.37125</v>
      </c>
      <c r="BH145" s="36" t="s">
        <v>118</v>
      </c>
      <c r="BI145" s="39" t="str">
        <f t="shared" si="53"/>
        <v>B</v>
      </c>
      <c r="BJ145" s="39" t="str">
        <f t="shared" si="54"/>
        <v>C</v>
      </c>
      <c r="BK145" s="16">
        <f>SUM(AR145:AX145)</f>
        <v>600.14</v>
      </c>
      <c r="BL145" s="10">
        <f>SUM(AL145:AQ145)</f>
        <v>134.97</v>
      </c>
      <c r="BM145" s="12">
        <f t="shared" si="55"/>
        <v>1.197884231536926</v>
      </c>
      <c r="BN145" s="12">
        <f t="shared" si="55"/>
        <v>0.26940119760479042</v>
      </c>
      <c r="BO145" s="9">
        <f t="shared" si="56"/>
        <v>146.97</v>
      </c>
      <c r="BP145" s="39" t="str">
        <f t="shared" si="57"/>
        <v/>
      </c>
      <c r="BQ145" s="147" t="s">
        <v>152</v>
      </c>
      <c r="BR145" s="9">
        <f t="shared" si="58"/>
        <v>98</v>
      </c>
      <c r="BS145" s="9">
        <f t="shared" si="59"/>
        <v>97</v>
      </c>
      <c r="BT145" s="9">
        <f t="shared" si="60"/>
        <v>195</v>
      </c>
      <c r="BU145" s="9" t="str">
        <f>IFERROR(_xlfn.XLOOKUP(D145,Sheet1!B:B,Sheet1!L:L),"")</f>
        <v/>
      </c>
      <c r="BV145" s="9" t="e">
        <f>_xlfn.XLOOKUP(BU145,Sheet1!S:S,Sheet1!T:T)</f>
        <v>#N/A</v>
      </c>
      <c r="BW145" s="9" t="e">
        <f>_xlfn.XLOOKUP(D145,Sheet1!B:B,Sheet1!M:M)</f>
        <v>#N/A</v>
      </c>
      <c r="BX145" s="11" t="s">
        <v>123</v>
      </c>
      <c r="BY145" s="1">
        <v>501</v>
      </c>
      <c r="BZ145" s="108">
        <f t="shared" si="61"/>
        <v>317.96000000000004</v>
      </c>
      <c r="CB145" s="12">
        <f>AW145/AY145</f>
        <v>0.36534930139720556</v>
      </c>
      <c r="CC145" s="12">
        <f>AX145/AY145</f>
        <v>0.70664670658682627</v>
      </c>
      <c r="CG145" s="1" t="str">
        <f>IF(BO145&lt;80,"Below 80",
IF(BO145&lt;=120,"80-120",
IF(BO145&lt;=200,"&gt; 120-200",
IF(BO145&lt;=300,"&gt;200-300",
IF(BO145&lt;=500,"&gt;300-500",
"&gt;500")))))</f>
        <v>&gt; 120-200</v>
      </c>
      <c r="CH145" s="1" t="str">
        <f>IFERROR(_xlfn.XLOOKUP(CG145,Scenario!M:M,Scenario!N:N),"")</f>
        <v>B</v>
      </c>
      <c r="CI145" s="1" t="b">
        <f t="shared" si="62"/>
        <v>0</v>
      </c>
      <c r="CJ145" s="75">
        <v>354.03</v>
      </c>
    </row>
    <row r="146" spans="1:89" hidden="1">
      <c r="A146" s="2">
        <v>145</v>
      </c>
      <c r="B146" s="2">
        <v>2024</v>
      </c>
      <c r="C146" s="1" t="str">
        <v>PBTMTR204</v>
      </c>
      <c r="D146" s="37" t="str">
        <v>0015g00001YRb7KAAT</v>
      </c>
      <c r="E146" s="37" t="str">
        <v>Narayana Traders</v>
      </c>
      <c r="F146" s="37" t="str">
        <v>UTTARAKHAND</v>
      </c>
      <c r="G146" s="37" t="str">
        <v>NAINITAL</v>
      </c>
      <c r="H146" s="37" t="str">
        <v>Haldwani</v>
      </c>
      <c r="I146" s="37" t="str">
        <v>SHIVA SALES INDIA CORPORATION</v>
      </c>
      <c r="J146" s="37" t="str">
        <v>Ravi Kumar</v>
      </c>
      <c r="K146" s="37" t="str">
        <v>Manoj Yadav</v>
      </c>
      <c r="L146" s="37" t="str">
        <v>C12821</v>
      </c>
      <c r="M146" s="37" t="str">
        <v>North</v>
      </c>
      <c r="N146" s="2">
        <v>0</v>
      </c>
      <c r="O146" s="2">
        <v>0</v>
      </c>
      <c r="P146" s="2">
        <v>8394947000</v>
      </c>
      <c r="Q146" s="2" t="str">
        <v>Jan'24</v>
      </c>
      <c r="R146" s="2">
        <v>2024</v>
      </c>
      <c r="S146" s="1">
        <v>9</v>
      </c>
      <c r="T146" s="2">
        <v>15</v>
      </c>
      <c r="U146" s="12">
        <v>0</v>
      </c>
      <c r="V146" s="1" t="str">
        <v>Minor</v>
      </c>
      <c r="W146" s="13">
        <v>9</v>
      </c>
      <c r="X146" s="13">
        <v>0</v>
      </c>
      <c r="Y146" s="13">
        <v>0</v>
      </c>
      <c r="Z146" s="13">
        <v>8</v>
      </c>
      <c r="AA146" s="13">
        <v>0</v>
      </c>
      <c r="AB146" s="13">
        <v>0</v>
      </c>
      <c r="AC146" s="13">
        <v>0</v>
      </c>
      <c r="AD146" s="13">
        <v>0</v>
      </c>
      <c r="AE146" s="13">
        <v>0</v>
      </c>
      <c r="AF146" s="13">
        <v>0</v>
      </c>
      <c r="AG146" s="13">
        <v>0</v>
      </c>
      <c r="AH146" s="13">
        <v>0</v>
      </c>
      <c r="AI146" s="13">
        <v>0</v>
      </c>
      <c r="AJ146" s="13">
        <v>0</v>
      </c>
      <c r="AK146" s="13">
        <v>0</v>
      </c>
      <c r="AL146" s="13">
        <v>0</v>
      </c>
      <c r="AM146" s="13">
        <v>0</v>
      </c>
      <c r="AN146" s="13">
        <v>0</v>
      </c>
      <c r="AO146" s="13">
        <v>0</v>
      </c>
      <c r="AP146" s="13">
        <v>0</v>
      </c>
      <c r="AQ146" s="13">
        <v>0</v>
      </c>
      <c r="AR146" s="13">
        <v>0</v>
      </c>
      <c r="AS146" s="13">
        <v>0</v>
      </c>
      <c r="AT146" s="13">
        <v>0</v>
      </c>
      <c r="AU146" s="13">
        <v>0</v>
      </c>
      <c r="AV146" s="13">
        <v>0</v>
      </c>
      <c r="AW146" s="16">
        <f t="shared" si="47"/>
        <v>0</v>
      </c>
      <c r="AX146" s="16">
        <v>0</v>
      </c>
      <c r="AY146" s="10">
        <f t="shared" si="48"/>
        <v>0</v>
      </c>
      <c r="AZ146" s="10">
        <f>SUM(Z146:AK146)</f>
        <v>8</v>
      </c>
      <c r="BA146" s="10"/>
      <c r="BB146" s="10">
        <f t="shared" si="49"/>
        <v>0</v>
      </c>
      <c r="BC146" s="10">
        <f t="shared" si="50"/>
        <v>0</v>
      </c>
      <c r="BD146" s="10">
        <f t="shared" si="51"/>
        <v>-8</v>
      </c>
      <c r="BE146" s="10">
        <f t="shared" si="43"/>
        <v>8</v>
      </c>
      <c r="BF146" s="2" t="s">
        <v>119</v>
      </c>
      <c r="BG146" s="10">
        <f t="shared" si="52"/>
        <v>0</v>
      </c>
      <c r="BH146" s="36" t="s">
        <v>118</v>
      </c>
      <c r="BI146" s="39" t="str">
        <f t="shared" si="53"/>
        <v/>
      </c>
      <c r="BJ146" s="39" t="str">
        <f t="shared" si="54"/>
        <v/>
      </c>
      <c r="BK146" s="16">
        <f>SUM(AR146:AX146)</f>
        <v>0</v>
      </c>
      <c r="BL146" s="10">
        <f>SUM(AL146:AQ146)</f>
        <v>0</v>
      </c>
      <c r="BM146" s="12" t="str">
        <f t="shared" si="55"/>
        <v/>
      </c>
      <c r="BN146" s="12" t="str">
        <f t="shared" si="55"/>
        <v/>
      </c>
      <c r="BO146" s="9">
        <f t="shared" si="56"/>
        <v>0</v>
      </c>
      <c r="BP146" s="39" t="str">
        <f t="shared" si="57"/>
        <v/>
      </c>
      <c r="BQ146" s="147"/>
      <c r="BR146" s="9">
        <f t="shared" si="58"/>
        <v>8</v>
      </c>
      <c r="BS146" s="9">
        <f t="shared" si="59"/>
        <v>0</v>
      </c>
      <c r="BT146" s="9">
        <f t="shared" si="60"/>
        <v>8</v>
      </c>
      <c r="BU146" s="9" t="str">
        <f>IFERROR(_xlfn.XLOOKUP(D146,Sheet1!B:B,Sheet1!L:L),"")</f>
        <v/>
      </c>
      <c r="BV146" s="9" t="e">
        <f>_xlfn.XLOOKUP(BU146,Sheet1!S:S,Sheet1!T:T)</f>
        <v>#N/A</v>
      </c>
      <c r="BW146" s="9" t="e">
        <f>_xlfn.XLOOKUP(D146,Sheet1!B:B,Sheet1!M:M)</f>
        <v>#N/A</v>
      </c>
      <c r="BZ146" s="108">
        <f t="shared" si="61"/>
        <v>0</v>
      </c>
      <c r="CB146" s="12"/>
      <c r="CC146" s="12"/>
      <c r="CG146" s="1" t="str">
        <f>IF(BO146&lt;80,"Below 80",
IF(BO146&lt;=120,"80-120",
IF(BO146&lt;=200,"&gt; 120-200",
IF(BO146&lt;=300,"&gt;200-300",
IF(BO146&lt;=500,"&gt;300-500",
"&gt;500")))))</f>
        <v>Below 80</v>
      </c>
      <c r="CH146" s="1" t="str">
        <f>IFERROR(_xlfn.XLOOKUP(CG146,Scenario!M:M,Scenario!N:N),"")</f>
        <v/>
      </c>
      <c r="CI146" s="1" t="str">
        <f t="shared" si="62"/>
        <v>No</v>
      </c>
      <c r="CJ146" s="75">
        <v>0</v>
      </c>
    </row>
    <row r="147" spans="1:89" hidden="1">
      <c r="A147" s="2">
        <v>146</v>
      </c>
      <c r="B147" s="2">
        <v>2024</v>
      </c>
      <c r="C147" s="1" t="str">
        <v>PBTMTR205</v>
      </c>
      <c r="D147" s="37" t="str">
        <v>0015g00001W4F4CAAV</v>
      </c>
      <c r="E147" s="37" t="str">
        <v>M/S MATIYAL TRADERS</v>
      </c>
      <c r="F147" s="37" t="str">
        <v>UTTARAKHAND</v>
      </c>
      <c r="G147" s="37" t="str">
        <v>NAINITAL</v>
      </c>
      <c r="H147" s="37" t="str">
        <v>Haldwani</v>
      </c>
      <c r="I147" s="37" t="str">
        <v>SHIVA SALES INDIA CORPORATION</v>
      </c>
      <c r="J147" s="37" t="str">
        <v>Manoj Yadav</v>
      </c>
      <c r="K147" s="37" t="str">
        <v>Manoj Yadav</v>
      </c>
      <c r="L147" s="37" t="str">
        <v>C12821</v>
      </c>
      <c r="M147" s="37" t="str">
        <v>North</v>
      </c>
      <c r="N147" s="2">
        <v>263139</v>
      </c>
      <c r="O147" s="2" t="str">
        <v>05COYPP7308J1Z7</v>
      </c>
      <c r="P147" s="2">
        <v>9927993035</v>
      </c>
      <c r="Q147" s="2" t="str">
        <v>Jan'24</v>
      </c>
      <c r="R147" s="2">
        <v>2024</v>
      </c>
      <c r="S147" s="1">
        <v>45</v>
      </c>
      <c r="T147" s="2">
        <v>40</v>
      </c>
      <c r="U147" s="12">
        <v>0</v>
      </c>
      <c r="V147" s="1" t="str">
        <v>Minor</v>
      </c>
      <c r="W147" s="13">
        <v>8</v>
      </c>
      <c r="X147" s="13">
        <v>21</v>
      </c>
      <c r="Y147" s="13">
        <v>17</v>
      </c>
      <c r="Z147" s="13">
        <v>0</v>
      </c>
      <c r="AA147" s="13">
        <v>0</v>
      </c>
      <c r="AB147" s="13">
        <v>8</v>
      </c>
      <c r="AC147" s="13">
        <v>0</v>
      </c>
      <c r="AD147" s="13">
        <v>7</v>
      </c>
      <c r="AE147" s="13">
        <v>0</v>
      </c>
      <c r="AF147" s="13">
        <v>0</v>
      </c>
      <c r="AG147" s="13">
        <v>0</v>
      </c>
      <c r="AH147" s="13">
        <v>3</v>
      </c>
      <c r="AI147" s="13">
        <v>0</v>
      </c>
      <c r="AJ147" s="13">
        <v>0</v>
      </c>
      <c r="AK147" s="13">
        <v>0</v>
      </c>
      <c r="AL147" s="13">
        <v>0</v>
      </c>
      <c r="AM147" s="13">
        <v>0</v>
      </c>
      <c r="AN147" s="13">
        <v>0</v>
      </c>
      <c r="AO147" s="13">
        <v>0</v>
      </c>
      <c r="AP147" s="13">
        <v>0</v>
      </c>
      <c r="AQ147" s="13">
        <v>0</v>
      </c>
      <c r="AR147" s="13">
        <v>0</v>
      </c>
      <c r="AS147" s="13">
        <v>0</v>
      </c>
      <c r="AT147" s="13">
        <v>0</v>
      </c>
      <c r="AU147" s="13">
        <v>0</v>
      </c>
      <c r="AV147" s="13">
        <v>0</v>
      </c>
      <c r="AW147" s="16">
        <f t="shared" si="47"/>
        <v>0</v>
      </c>
      <c r="AX147" s="16">
        <v>0</v>
      </c>
      <c r="AY147" s="10">
        <f t="shared" si="48"/>
        <v>0</v>
      </c>
      <c r="AZ147" s="10">
        <f>SUM(Z147:AK147)</f>
        <v>18</v>
      </c>
      <c r="BA147" s="10"/>
      <c r="BB147" s="10">
        <f t="shared" si="49"/>
        <v>0</v>
      </c>
      <c r="BC147" s="10">
        <f t="shared" si="50"/>
        <v>0</v>
      </c>
      <c r="BD147" s="10">
        <f t="shared" si="51"/>
        <v>-18</v>
      </c>
      <c r="BE147" s="10">
        <f t="shared" si="43"/>
        <v>18</v>
      </c>
      <c r="BF147" s="2" t="s">
        <v>119</v>
      </c>
      <c r="BG147" s="10">
        <f t="shared" si="52"/>
        <v>0</v>
      </c>
      <c r="BH147" s="36" t="s">
        <v>118</v>
      </c>
      <c r="BI147" s="39" t="str">
        <f t="shared" si="53"/>
        <v/>
      </c>
      <c r="BJ147" s="39" t="str">
        <f t="shared" si="54"/>
        <v/>
      </c>
      <c r="BK147" s="16">
        <f>SUM(AR147:AX147)</f>
        <v>0</v>
      </c>
      <c r="BL147" s="10">
        <f>SUM(AL147:AQ147)</f>
        <v>0</v>
      </c>
      <c r="BM147" s="12" t="str">
        <f t="shared" si="55"/>
        <v/>
      </c>
      <c r="BN147" s="12" t="str">
        <f t="shared" si="55"/>
        <v/>
      </c>
      <c r="BO147" s="9">
        <f t="shared" si="56"/>
        <v>0</v>
      </c>
      <c r="BP147" s="39" t="str">
        <f t="shared" si="57"/>
        <v/>
      </c>
      <c r="BQ147" s="147"/>
      <c r="BR147" s="9">
        <f t="shared" si="58"/>
        <v>15</v>
      </c>
      <c r="BS147" s="9">
        <f t="shared" si="59"/>
        <v>3</v>
      </c>
      <c r="BT147" s="9">
        <f t="shared" si="60"/>
        <v>18</v>
      </c>
      <c r="BU147" s="9" t="str">
        <f>IFERROR(_xlfn.XLOOKUP(D147,Sheet1!B:B,Sheet1!L:L),"")</f>
        <v/>
      </c>
      <c r="BV147" s="9" t="e">
        <f>_xlfn.XLOOKUP(BU147,Sheet1!S:S,Sheet1!T:T)</f>
        <v>#N/A</v>
      </c>
      <c r="BW147" s="9" t="e">
        <f>_xlfn.XLOOKUP(D147,Sheet1!B:B,Sheet1!M:M)</f>
        <v>#N/A</v>
      </c>
      <c r="BZ147" s="108">
        <f t="shared" si="61"/>
        <v>0</v>
      </c>
      <c r="CB147" s="12"/>
      <c r="CC147" s="12"/>
      <c r="CG147" s="1" t="str">
        <f>IF(BO147&lt;80,"Below 80",
IF(BO147&lt;=120,"80-120",
IF(BO147&lt;=200,"&gt; 120-200",
IF(BO147&lt;=300,"&gt;200-300",
IF(BO147&lt;=500,"&gt;300-500",
"&gt;500")))))</f>
        <v>Below 80</v>
      </c>
      <c r="CH147" s="1" t="str">
        <f>IFERROR(_xlfn.XLOOKUP(CG147,Scenario!M:M,Scenario!N:N),"")</f>
        <v/>
      </c>
      <c r="CI147" s="1" t="str">
        <f t="shared" si="62"/>
        <v>No</v>
      </c>
      <c r="CJ147" s="75">
        <v>0</v>
      </c>
    </row>
    <row r="148" spans="1:89" hidden="1">
      <c r="A148" s="2">
        <v>147</v>
      </c>
      <c r="B148" s="2">
        <v>2024</v>
      </c>
      <c r="C148" s="1" t="str">
        <v>PBTMTR206</v>
      </c>
      <c r="D148" s="37" t="str">
        <v>0015g00001ZSqymAAD</v>
      </c>
      <c r="E148" s="37" t="str">
        <v>Madaan Steels</v>
      </c>
      <c r="F148" s="37" t="str">
        <v>UTTARAKHAND</v>
      </c>
      <c r="G148" s="37" t="str">
        <v>UDAM SINGH NAGAR</v>
      </c>
      <c r="H148" s="37" t="str">
        <v>Kichha</v>
      </c>
      <c r="I148" s="37" t="str">
        <v>SHIVA SALES INDIA CORPORATION</v>
      </c>
      <c r="J148" s="37" t="str">
        <v>Ravi Kumar</v>
      </c>
      <c r="K148" s="37" t="str">
        <v>Manoj Yadav</v>
      </c>
      <c r="L148" s="37" t="str">
        <v>C12821</v>
      </c>
      <c r="M148" s="37" t="str">
        <v>North</v>
      </c>
      <c r="N148" s="2">
        <v>0</v>
      </c>
      <c r="O148" s="2">
        <v>0</v>
      </c>
      <c r="P148" s="2">
        <v>8408818737</v>
      </c>
      <c r="Q148" s="2" t="str">
        <v>Jan'24</v>
      </c>
      <c r="R148" s="2">
        <v>2024</v>
      </c>
      <c r="S148" s="1">
        <v>11</v>
      </c>
      <c r="T148" s="2">
        <v>200</v>
      </c>
      <c r="U148" s="12">
        <v>0</v>
      </c>
      <c r="V148" s="1" t="str">
        <v>Challenger</v>
      </c>
      <c r="W148" s="13">
        <v>11</v>
      </c>
      <c r="X148" s="13">
        <v>0</v>
      </c>
      <c r="Y148" s="13">
        <v>0</v>
      </c>
      <c r="Z148" s="13">
        <v>0</v>
      </c>
      <c r="AA148" s="13">
        <v>0</v>
      </c>
      <c r="AB148" s="13">
        <v>0</v>
      </c>
      <c r="AC148" s="13">
        <v>0</v>
      </c>
      <c r="AD148" s="13">
        <v>0</v>
      </c>
      <c r="AE148" s="13">
        <v>0</v>
      </c>
      <c r="AF148" s="13">
        <v>0</v>
      </c>
      <c r="AG148" s="13">
        <v>0</v>
      </c>
      <c r="AH148" s="13">
        <v>0</v>
      </c>
      <c r="AI148" s="13">
        <v>0</v>
      </c>
      <c r="AJ148" s="13">
        <v>0</v>
      </c>
      <c r="AK148" s="13">
        <v>0</v>
      </c>
      <c r="AL148" s="13">
        <v>0</v>
      </c>
      <c r="AM148" s="13">
        <v>0</v>
      </c>
      <c r="AN148" s="13">
        <v>0</v>
      </c>
      <c r="AO148" s="13">
        <v>0</v>
      </c>
      <c r="AP148" s="13">
        <v>0</v>
      </c>
      <c r="AQ148" s="13">
        <v>0</v>
      </c>
      <c r="AR148" s="13">
        <v>0</v>
      </c>
      <c r="AS148" s="13">
        <v>0</v>
      </c>
      <c r="AT148" s="13">
        <v>0</v>
      </c>
      <c r="AU148" s="13">
        <v>0</v>
      </c>
      <c r="AV148" s="13">
        <v>0</v>
      </c>
      <c r="AW148" s="16">
        <f t="shared" si="47"/>
        <v>0</v>
      </c>
      <c r="AX148" s="16">
        <v>0</v>
      </c>
      <c r="AY148" s="10">
        <f t="shared" si="48"/>
        <v>0</v>
      </c>
      <c r="AZ148" s="10">
        <f>SUM(Z148:AK148)</f>
        <v>0</v>
      </c>
      <c r="BA148" s="10"/>
      <c r="BB148" s="10">
        <f t="shared" si="49"/>
        <v>0</v>
      </c>
      <c r="BC148" s="10">
        <f t="shared" si="50"/>
        <v>0</v>
      </c>
      <c r="BD148" s="10">
        <f t="shared" si="51"/>
        <v>0</v>
      </c>
      <c r="BE148" s="10">
        <f t="shared" si="43"/>
        <v>0</v>
      </c>
      <c r="BF148" s="2" t="s">
        <v>119</v>
      </c>
      <c r="BG148" s="10">
        <f t="shared" si="52"/>
        <v>0</v>
      </c>
      <c r="BH148" s="36" t="s">
        <v>118</v>
      </c>
      <c r="BI148" s="39" t="str">
        <f t="shared" si="53"/>
        <v/>
      </c>
      <c r="BJ148" s="39" t="str">
        <f t="shared" si="54"/>
        <v/>
      </c>
      <c r="BK148" s="16">
        <f>SUM(AR148:AX148)</f>
        <v>0</v>
      </c>
      <c r="BL148" s="10">
        <f>SUM(AL148:AQ148)</f>
        <v>0</v>
      </c>
      <c r="BM148" s="12" t="str">
        <f t="shared" si="55"/>
        <v/>
      </c>
      <c r="BN148" s="12" t="str">
        <f t="shared" si="55"/>
        <v/>
      </c>
      <c r="BO148" s="9">
        <f t="shared" si="56"/>
        <v>0</v>
      </c>
      <c r="BP148" s="39" t="str">
        <f t="shared" si="57"/>
        <v/>
      </c>
      <c r="BQ148" s="147"/>
      <c r="BR148" s="9">
        <f t="shared" si="58"/>
        <v>0</v>
      </c>
      <c r="BS148" s="9">
        <f t="shared" si="59"/>
        <v>0</v>
      </c>
      <c r="BT148" s="9">
        <f t="shared" si="60"/>
        <v>0</v>
      </c>
      <c r="BU148" s="9" t="str">
        <f>IFERROR(_xlfn.XLOOKUP(D148,Sheet1!B:B,Sheet1!L:L),"")</f>
        <v/>
      </c>
      <c r="BV148" s="9" t="e">
        <f>_xlfn.XLOOKUP(BU148,Sheet1!S:S,Sheet1!T:T)</f>
        <v>#N/A</v>
      </c>
      <c r="BW148" s="9" t="e">
        <f>_xlfn.XLOOKUP(D148,Sheet1!B:B,Sheet1!M:M)</f>
        <v>#N/A</v>
      </c>
      <c r="BZ148" s="108">
        <f t="shared" si="61"/>
        <v>0</v>
      </c>
      <c r="CB148" s="12"/>
      <c r="CC148" s="12"/>
      <c r="CG148" s="1" t="str">
        <f>IF(BO148&lt;80,"Below 80",
IF(BO148&lt;=120,"80-120",
IF(BO148&lt;=200,"&gt; 120-200",
IF(BO148&lt;=300,"&gt;200-300",
IF(BO148&lt;=500,"&gt;300-500",
"&gt;500")))))</f>
        <v>Below 80</v>
      </c>
      <c r="CH148" s="1" t="str">
        <f>IFERROR(_xlfn.XLOOKUP(CG148,Scenario!M:M,Scenario!N:N),"")</f>
        <v/>
      </c>
      <c r="CI148" s="1" t="str">
        <f t="shared" si="62"/>
        <v>No</v>
      </c>
      <c r="CJ148" s="75">
        <v>0</v>
      </c>
    </row>
    <row r="149" spans="1:89" hidden="1">
      <c r="A149" s="2">
        <v>148</v>
      </c>
      <c r="B149" s="2">
        <v>2024</v>
      </c>
      <c r="C149" s="1" t="str">
        <v>PBTMTR233</v>
      </c>
      <c r="D149" s="37" t="str">
        <v>001J1000006VKeXIAW</v>
      </c>
      <c r="E149" s="37" t="str">
        <v>ARUNPRABHA ENTERPRISES PRIVATE LIMITED</v>
      </c>
      <c r="F149" s="37" t="str">
        <v>UTTAR PRADESH</v>
      </c>
      <c r="G149" s="37" t="str">
        <v>MUZAFFARNAGAR</v>
      </c>
      <c r="H149" s="37" t="str">
        <v>Muzaffarnagar</v>
      </c>
      <c r="I149" s="37" t="str">
        <v>OPTRIX INFRA LLP</v>
      </c>
      <c r="J149" s="37" t="str">
        <v>SHIV KUMAR</v>
      </c>
      <c r="K149" s="37" t="str">
        <v>Shiv Kumar</v>
      </c>
      <c r="L149" s="37" t="str">
        <v>001J100000PJG7oIAH</v>
      </c>
      <c r="M149" s="37" t="str">
        <v>North</v>
      </c>
      <c r="N149" s="2">
        <v>251003</v>
      </c>
      <c r="O149" s="2" t="str">
        <v>09AAGCA8437Q1ZW</v>
      </c>
      <c r="P149" s="2">
        <v>9634901483</v>
      </c>
      <c r="Q149" s="2" t="str">
        <v>Jan'24</v>
      </c>
      <c r="R149" s="2">
        <v>2024</v>
      </c>
      <c r="S149" s="1">
        <v>21</v>
      </c>
      <c r="T149" s="2">
        <v>40</v>
      </c>
      <c r="U149" s="12">
        <v>0</v>
      </c>
      <c r="V149" s="1" t="str">
        <v>Minor</v>
      </c>
      <c r="W149" s="13">
        <v>21</v>
      </c>
      <c r="X149" s="13">
        <v>0</v>
      </c>
      <c r="Y149" s="13">
        <v>0</v>
      </c>
      <c r="Z149" s="13">
        <v>0</v>
      </c>
      <c r="AA149" s="13">
        <v>48</v>
      </c>
      <c r="AB149" s="13">
        <v>15</v>
      </c>
      <c r="AC149" s="13">
        <v>0</v>
      </c>
      <c r="AD149" s="13">
        <v>0</v>
      </c>
      <c r="AE149" s="13">
        <v>72</v>
      </c>
      <c r="AF149" s="13">
        <v>66</v>
      </c>
      <c r="AG149" s="13">
        <v>0</v>
      </c>
      <c r="AH149" s="13">
        <v>0</v>
      </c>
      <c r="AI149" s="13">
        <v>5</v>
      </c>
      <c r="AJ149" s="13">
        <v>0</v>
      </c>
      <c r="AK149" s="13">
        <v>0</v>
      </c>
      <c r="AL149" s="13">
        <v>0</v>
      </c>
      <c r="AM149" s="13">
        <v>0</v>
      </c>
      <c r="AN149" s="13">
        <v>0</v>
      </c>
      <c r="AO149" s="13">
        <v>0</v>
      </c>
      <c r="AP149" s="13">
        <v>0</v>
      </c>
      <c r="AQ149" s="13">
        <v>0</v>
      </c>
      <c r="AR149" s="13">
        <v>0</v>
      </c>
      <c r="AS149" s="13">
        <v>0</v>
      </c>
      <c r="AT149" s="13">
        <v>0</v>
      </c>
      <c r="AU149" s="13">
        <v>0</v>
      </c>
      <c r="AV149" s="13">
        <v>0</v>
      </c>
      <c r="AW149" s="16">
        <f t="shared" si="47"/>
        <v>0</v>
      </c>
      <c r="AX149" s="16">
        <v>0</v>
      </c>
      <c r="AY149" s="10">
        <f t="shared" si="48"/>
        <v>0</v>
      </c>
      <c r="AZ149" s="10">
        <f>SUM(Z149:AK149)</f>
        <v>206</v>
      </c>
      <c r="BA149" s="10"/>
      <c r="BB149" s="10">
        <f t="shared" si="49"/>
        <v>0</v>
      </c>
      <c r="BC149" s="10">
        <f t="shared" si="50"/>
        <v>0</v>
      </c>
      <c r="BD149" s="10">
        <f t="shared" si="51"/>
        <v>-206</v>
      </c>
      <c r="BE149" s="10">
        <f t="shared" si="43"/>
        <v>206</v>
      </c>
      <c r="BF149" s="2" t="s">
        <v>119</v>
      </c>
      <c r="BG149" s="10">
        <f t="shared" si="52"/>
        <v>0</v>
      </c>
      <c r="BH149" s="36" t="s">
        <v>118</v>
      </c>
      <c r="BI149" s="39" t="str">
        <f t="shared" si="53"/>
        <v/>
      </c>
      <c r="BJ149" s="39" t="str">
        <f t="shared" si="54"/>
        <v/>
      </c>
      <c r="BK149" s="16">
        <f>SUM(AR149:AX149)</f>
        <v>0</v>
      </c>
      <c r="BL149" s="10">
        <f>SUM(AL149:AQ149)</f>
        <v>0</v>
      </c>
      <c r="BM149" s="12" t="str">
        <f t="shared" si="55"/>
        <v/>
      </c>
      <c r="BN149" s="12" t="str">
        <f t="shared" si="55"/>
        <v/>
      </c>
      <c r="BO149" s="9">
        <f t="shared" si="56"/>
        <v>0</v>
      </c>
      <c r="BP149" s="39" t="str">
        <f t="shared" si="57"/>
        <v/>
      </c>
      <c r="BQ149" s="147"/>
      <c r="BR149" s="9">
        <f t="shared" si="58"/>
        <v>135</v>
      </c>
      <c r="BS149" s="9">
        <f t="shared" si="59"/>
        <v>71</v>
      </c>
      <c r="BT149" s="9">
        <f t="shared" si="60"/>
        <v>206</v>
      </c>
      <c r="BU149" s="9" t="str">
        <f>IFERROR(_xlfn.XLOOKUP(D149,Sheet1!B:B,Sheet1!L:L),"")</f>
        <v/>
      </c>
      <c r="BV149" s="9" t="e">
        <f>_xlfn.XLOOKUP(BU149,Sheet1!S:S,Sheet1!T:T)</f>
        <v>#N/A</v>
      </c>
      <c r="BW149" s="9" t="e">
        <f>_xlfn.XLOOKUP(D149,Sheet1!B:B,Sheet1!M:M)</f>
        <v>#N/A</v>
      </c>
      <c r="BZ149" s="108">
        <f t="shared" si="61"/>
        <v>0</v>
      </c>
      <c r="CB149" s="12"/>
      <c r="CC149" s="12"/>
      <c r="CG149" s="1" t="str">
        <f>IF(BO149&lt;80,"Below 80",
IF(BO149&lt;=120,"80-120",
IF(BO149&lt;=200,"&gt; 120-200",
IF(BO149&lt;=300,"&gt;200-300",
IF(BO149&lt;=500,"&gt;300-500",
"&gt;500")))))</f>
        <v>Below 80</v>
      </c>
      <c r="CH149" s="1" t="str">
        <f>IFERROR(_xlfn.XLOOKUP(CG149,Scenario!M:M,Scenario!N:N),"")</f>
        <v/>
      </c>
      <c r="CI149" s="1" t="str">
        <f t="shared" si="62"/>
        <v>No</v>
      </c>
      <c r="CJ149" s="75">
        <v>0</v>
      </c>
      <c r="CK149" s="1" t="s">
        <v>118</v>
      </c>
    </row>
    <row r="150" spans="1:89" hidden="1">
      <c r="A150" s="2">
        <v>149</v>
      </c>
      <c r="B150" s="2">
        <v>2024</v>
      </c>
      <c r="C150" s="1" t="str">
        <v>PBTMTR241</v>
      </c>
      <c r="D150" s="37" t="str">
        <v>0015g00001f6kOtAAI</v>
      </c>
      <c r="E150" s="37" t="str">
        <v>PANSARI STEELS</v>
      </c>
      <c r="F150" s="37" t="str">
        <v>RAJASTHAN</v>
      </c>
      <c r="G150" s="37" t="str">
        <v>JAIPUR</v>
      </c>
      <c r="H150" s="37" t="str">
        <v>Jaipur</v>
      </c>
      <c r="I150" s="37" t="str">
        <v>Swastik Tradevision Pvt. Ltd.</v>
      </c>
      <c r="J150" s="37" t="str">
        <v>Sanjeev Jain</v>
      </c>
      <c r="K150" s="37" t="str">
        <v>Ravi Kumar Kulmi</v>
      </c>
      <c r="L150" s="37" t="str">
        <v>C12822</v>
      </c>
      <c r="M150" s="37" t="str">
        <v>North</v>
      </c>
      <c r="N150" s="2">
        <v>303106</v>
      </c>
      <c r="O150" s="2" t="str">
        <v>08AAWFP7815N1Z7</v>
      </c>
      <c r="P150" s="2">
        <v>9602819798</v>
      </c>
      <c r="Q150" s="2" t="str">
        <v>Jan'24</v>
      </c>
      <c r="R150" s="2">
        <v>2024</v>
      </c>
      <c r="S150" s="1">
        <v>20</v>
      </c>
      <c r="T150" s="2">
        <v>300</v>
      </c>
      <c r="U150" s="12">
        <v>0</v>
      </c>
      <c r="V150" s="1" t="str">
        <v>Alien</v>
      </c>
      <c r="W150" s="13">
        <v>20</v>
      </c>
      <c r="X150" s="13">
        <v>0</v>
      </c>
      <c r="Y150" s="13">
        <v>0</v>
      </c>
      <c r="Z150" s="13">
        <v>25</v>
      </c>
      <c r="AA150" s="13">
        <v>25.2</v>
      </c>
      <c r="AB150" s="13">
        <v>0</v>
      </c>
      <c r="AC150" s="13">
        <v>0</v>
      </c>
      <c r="AD150" s="13">
        <v>0</v>
      </c>
      <c r="AE150" s="13">
        <v>0</v>
      </c>
      <c r="AF150" s="13">
        <v>0</v>
      </c>
      <c r="AG150" s="13">
        <v>0</v>
      </c>
      <c r="AH150" s="13">
        <v>0</v>
      </c>
      <c r="AI150" s="13">
        <v>0</v>
      </c>
      <c r="AJ150" s="13">
        <v>0</v>
      </c>
      <c r="AK150" s="13">
        <v>0</v>
      </c>
      <c r="AL150" s="13">
        <v>0</v>
      </c>
      <c r="AM150" s="13">
        <v>0</v>
      </c>
      <c r="AN150" s="13">
        <v>0</v>
      </c>
      <c r="AO150" s="13">
        <v>0</v>
      </c>
      <c r="AP150" s="13">
        <v>0</v>
      </c>
      <c r="AQ150" s="13">
        <v>0</v>
      </c>
      <c r="AR150" s="13">
        <v>0</v>
      </c>
      <c r="AS150" s="13">
        <v>0</v>
      </c>
      <c r="AT150" s="13">
        <v>0</v>
      </c>
      <c r="AU150" s="13">
        <v>0</v>
      </c>
      <c r="AV150" s="13">
        <v>0</v>
      </c>
      <c r="AW150" s="16">
        <f t="shared" si="47"/>
        <v>0</v>
      </c>
      <c r="AX150" s="16">
        <v>0</v>
      </c>
      <c r="AY150" s="10">
        <f t="shared" si="48"/>
        <v>0</v>
      </c>
      <c r="AZ150" s="10">
        <f>SUM(Z150:AK150)</f>
        <v>50.2</v>
      </c>
      <c r="BA150" s="10"/>
      <c r="BB150" s="10">
        <f t="shared" si="49"/>
        <v>0</v>
      </c>
      <c r="BC150" s="10">
        <f t="shared" si="50"/>
        <v>0</v>
      </c>
      <c r="BD150" s="10">
        <f t="shared" si="51"/>
        <v>-50.2</v>
      </c>
      <c r="BE150" s="10">
        <f t="shared" si="43"/>
        <v>50.2</v>
      </c>
      <c r="BF150" s="2" t="s">
        <v>119</v>
      </c>
      <c r="BG150" s="10">
        <f t="shared" si="52"/>
        <v>0</v>
      </c>
      <c r="BH150" s="36" t="s">
        <v>118</v>
      </c>
      <c r="BI150" s="39" t="str">
        <f t="shared" si="53"/>
        <v/>
      </c>
      <c r="BJ150" s="39" t="str">
        <f t="shared" si="54"/>
        <v/>
      </c>
      <c r="BK150" s="16">
        <f>SUM(AR150:AX150)</f>
        <v>0</v>
      </c>
      <c r="BL150" s="10">
        <f>SUM(AL150:AQ150)</f>
        <v>0</v>
      </c>
      <c r="BM150" s="12" t="str">
        <f t="shared" si="55"/>
        <v/>
      </c>
      <c r="BN150" s="12" t="str">
        <f t="shared" si="55"/>
        <v/>
      </c>
      <c r="BO150" s="9">
        <f t="shared" si="56"/>
        <v>0</v>
      </c>
      <c r="BP150" s="39" t="str">
        <f t="shared" si="57"/>
        <v/>
      </c>
      <c r="BQ150" s="147"/>
      <c r="BR150" s="9">
        <f t="shared" si="58"/>
        <v>50.2</v>
      </c>
      <c r="BS150" s="9">
        <f t="shared" si="59"/>
        <v>0</v>
      </c>
      <c r="BT150" s="9">
        <f t="shared" si="60"/>
        <v>50.2</v>
      </c>
      <c r="BU150" s="9" t="str">
        <f>IFERROR(_xlfn.XLOOKUP(D150,Sheet1!B:B,Sheet1!L:L),"")</f>
        <v/>
      </c>
      <c r="BV150" s="9" t="e">
        <f>_xlfn.XLOOKUP(BU150,Sheet1!S:S,Sheet1!T:T)</f>
        <v>#N/A</v>
      </c>
      <c r="BW150" s="9" t="e">
        <f>_xlfn.XLOOKUP(D150,Sheet1!B:B,Sheet1!M:M)</f>
        <v>#N/A</v>
      </c>
      <c r="BZ150" s="108">
        <f t="shared" si="61"/>
        <v>0</v>
      </c>
      <c r="CB150" s="12"/>
      <c r="CC150" s="12"/>
      <c r="CG150" s="1" t="str">
        <f>IF(BO150&lt;80,"Below 80",
IF(BO150&lt;=120,"80-120",
IF(BO150&lt;=200,"&gt; 120-200",
IF(BO150&lt;=300,"&gt;200-300",
IF(BO150&lt;=500,"&gt;300-500",
"&gt;500")))))</f>
        <v>Below 80</v>
      </c>
      <c r="CH150" s="1" t="str">
        <f>IFERROR(_xlfn.XLOOKUP(CG150,Scenario!M:M,Scenario!N:N),"")</f>
        <v/>
      </c>
      <c r="CI150" s="1" t="str">
        <f t="shared" si="62"/>
        <v>No</v>
      </c>
      <c r="CJ150" s="75">
        <v>0</v>
      </c>
    </row>
    <row r="151" spans="1:89" hidden="1">
      <c r="A151" s="2">
        <v>150</v>
      </c>
      <c r="B151" s="2">
        <v>2024</v>
      </c>
      <c r="C151" s="1" t="str">
        <v>PBTMTR242</v>
      </c>
      <c r="D151" s="37" t="str">
        <v>0015g00001RL7Y6AAL</v>
      </c>
      <c r="E151" s="37" t="str">
        <v>MAHESHWARI STEELS</v>
      </c>
      <c r="F151" s="37" t="str">
        <v>RAJASTHAN</v>
      </c>
      <c r="G151" s="37" t="str">
        <v>AJMER</v>
      </c>
      <c r="H151" s="37" t="str">
        <v>Kishangarh</v>
      </c>
      <c r="I151" s="37" t="str">
        <v>Swastik Tradevision Pvt. Ltd.</v>
      </c>
      <c r="J151" s="37" t="str">
        <v>Sanjeev Jain</v>
      </c>
      <c r="K151" s="37" t="str">
        <v>Ravi Kumar Kulmi</v>
      </c>
      <c r="L151" s="37" t="str">
        <v>C12822</v>
      </c>
      <c r="M151" s="37" t="str">
        <v>North</v>
      </c>
      <c r="N151" s="2">
        <v>305801</v>
      </c>
      <c r="O151" s="2" t="str">
        <v>08DHOPB4593M1ZO</v>
      </c>
      <c r="P151" s="2">
        <v>9116766123</v>
      </c>
      <c r="Q151" s="2" t="str">
        <v>Jan'24</v>
      </c>
      <c r="R151" s="2">
        <v>2024</v>
      </c>
      <c r="S151" s="1">
        <v>20</v>
      </c>
      <c r="T151" s="2">
        <v>150</v>
      </c>
      <c r="U151" s="12">
        <v>0</v>
      </c>
      <c r="V151" s="1" t="str">
        <v>Challenger</v>
      </c>
      <c r="W151" s="13">
        <v>20</v>
      </c>
      <c r="X151" s="13">
        <v>0</v>
      </c>
      <c r="Y151" s="13">
        <v>0</v>
      </c>
      <c r="Z151" s="13">
        <v>21</v>
      </c>
      <c r="AA151" s="13">
        <v>0</v>
      </c>
      <c r="AB151" s="13">
        <v>0</v>
      </c>
      <c r="AC151" s="13">
        <v>0</v>
      </c>
      <c r="AD151" s="13">
        <v>20</v>
      </c>
      <c r="AE151" s="13">
        <v>0</v>
      </c>
      <c r="AF151" s="13">
        <v>0</v>
      </c>
      <c r="AG151" s="13">
        <v>0</v>
      </c>
      <c r="AH151" s="13">
        <v>20.010000000000002</v>
      </c>
      <c r="AI151" s="13">
        <v>0</v>
      </c>
      <c r="AJ151" s="13">
        <v>0</v>
      </c>
      <c r="AK151" s="13">
        <v>0</v>
      </c>
      <c r="AL151" s="13">
        <v>0</v>
      </c>
      <c r="AM151" s="13">
        <v>0</v>
      </c>
      <c r="AN151" s="13">
        <v>0</v>
      </c>
      <c r="AO151" s="13">
        <v>0</v>
      </c>
      <c r="AP151" s="13">
        <v>0</v>
      </c>
      <c r="AQ151" s="13">
        <v>0</v>
      </c>
      <c r="AR151" s="13">
        <v>0</v>
      </c>
      <c r="AS151" s="13">
        <v>0</v>
      </c>
      <c r="AT151" s="13">
        <v>0</v>
      </c>
      <c r="AU151" s="13">
        <v>0</v>
      </c>
      <c r="AV151" s="13">
        <v>0</v>
      </c>
      <c r="AW151" s="16">
        <f t="shared" si="47"/>
        <v>0</v>
      </c>
      <c r="AX151" s="16">
        <v>0</v>
      </c>
      <c r="AY151" s="10">
        <f t="shared" si="48"/>
        <v>0</v>
      </c>
      <c r="AZ151" s="10">
        <f>SUM(Z151:AK151)</f>
        <v>61.010000000000005</v>
      </c>
      <c r="BA151" s="10"/>
      <c r="BB151" s="10">
        <f t="shared" si="49"/>
        <v>0</v>
      </c>
      <c r="BC151" s="10">
        <f t="shared" si="50"/>
        <v>0</v>
      </c>
      <c r="BD151" s="10">
        <f t="shared" si="51"/>
        <v>-61.010000000000005</v>
      </c>
      <c r="BE151" s="10">
        <f t="shared" si="43"/>
        <v>61.010000000000005</v>
      </c>
      <c r="BF151" s="2" t="s">
        <v>119</v>
      </c>
      <c r="BG151" s="10">
        <f t="shared" si="52"/>
        <v>0</v>
      </c>
      <c r="BH151" s="36" t="s">
        <v>118</v>
      </c>
      <c r="BI151" s="39" t="str">
        <f t="shared" si="53"/>
        <v/>
      </c>
      <c r="BJ151" s="39" t="str">
        <f t="shared" si="54"/>
        <v/>
      </c>
      <c r="BK151" s="16">
        <f>SUM(AR151:AX151)</f>
        <v>0</v>
      </c>
      <c r="BL151" s="10">
        <f>SUM(AL151:AQ151)</f>
        <v>0</v>
      </c>
      <c r="BM151" s="12" t="str">
        <f t="shared" si="55"/>
        <v/>
      </c>
      <c r="BN151" s="12" t="str">
        <f t="shared" si="55"/>
        <v/>
      </c>
      <c r="BO151" s="9">
        <f t="shared" si="56"/>
        <v>0</v>
      </c>
      <c r="BP151" s="39" t="str">
        <f t="shared" si="57"/>
        <v/>
      </c>
      <c r="BQ151" s="147"/>
      <c r="BR151" s="9">
        <f t="shared" si="58"/>
        <v>41</v>
      </c>
      <c r="BS151" s="9">
        <f t="shared" si="59"/>
        <v>20.010000000000002</v>
      </c>
      <c r="BT151" s="9">
        <f t="shared" si="60"/>
        <v>61.010000000000005</v>
      </c>
      <c r="BU151" s="9" t="str">
        <f>IFERROR(_xlfn.XLOOKUP(D151,Sheet1!B:B,Sheet1!L:L),"")</f>
        <v/>
      </c>
      <c r="BV151" s="9" t="e">
        <f>_xlfn.XLOOKUP(BU151,Sheet1!S:S,Sheet1!T:T)</f>
        <v>#N/A</v>
      </c>
      <c r="BW151" s="9" t="e">
        <f>_xlfn.XLOOKUP(D151,Sheet1!B:B,Sheet1!M:M)</f>
        <v>#N/A</v>
      </c>
      <c r="BZ151" s="108">
        <f t="shared" si="61"/>
        <v>0</v>
      </c>
      <c r="CB151" s="12"/>
      <c r="CC151" s="12"/>
      <c r="CG151" s="1" t="str">
        <f>IF(BO151&lt;80,"Below 80",
IF(BO151&lt;=120,"80-120",
IF(BO151&lt;=200,"&gt; 120-200",
IF(BO151&lt;=300,"&gt;200-300",
IF(BO151&lt;=500,"&gt;300-500",
"&gt;500")))))</f>
        <v>Below 80</v>
      </c>
      <c r="CH151" s="1" t="str">
        <f>IFERROR(_xlfn.XLOOKUP(CG151,Scenario!M:M,Scenario!N:N),"")</f>
        <v/>
      </c>
      <c r="CI151" s="1" t="str">
        <f t="shared" si="62"/>
        <v>No</v>
      </c>
      <c r="CJ151" s="75">
        <v>0</v>
      </c>
    </row>
    <row r="152" spans="1:89" hidden="1">
      <c r="A152" s="2">
        <v>151</v>
      </c>
      <c r="B152" s="2">
        <v>2024</v>
      </c>
      <c r="C152" s="1" t="str">
        <v>PBTMTR243</v>
      </c>
      <c r="D152" s="37" t="str">
        <v>0015g00001c4Pw1AAE</v>
      </c>
      <c r="E152" s="37" t="str">
        <v>KUSHAGRA IRON AND INDUSTRIES</v>
      </c>
      <c r="F152" s="37" t="str">
        <v>RAJASTHAN</v>
      </c>
      <c r="G152" s="37" t="str">
        <v>SAWAI MADHOPUR</v>
      </c>
      <c r="H152" s="37">
        <v>0</v>
      </c>
      <c r="I152" s="37" t="str">
        <v>Swastik Tradevision Pvt. Ltd.</v>
      </c>
      <c r="J152" s="37" t="str">
        <v>Ravi Kumar Kulmi</v>
      </c>
      <c r="K152" s="37" t="str">
        <v>Ravi Kumar Kulmi</v>
      </c>
      <c r="L152" s="37" t="str">
        <v>C12822</v>
      </c>
      <c r="M152" s="37" t="str">
        <v>North</v>
      </c>
      <c r="N152" s="2">
        <v>322001</v>
      </c>
      <c r="O152" s="2" t="str">
        <v>08AIEPM0320M1ZE</v>
      </c>
      <c r="P152" s="2">
        <v>7014410019</v>
      </c>
      <c r="Q152" s="2" t="str">
        <v>Jan'24</v>
      </c>
      <c r="R152" s="2">
        <v>2024</v>
      </c>
      <c r="S152" s="1">
        <v>66</v>
      </c>
      <c r="T152" s="2">
        <v>400</v>
      </c>
      <c r="U152" s="12">
        <v>0</v>
      </c>
      <c r="V152" s="1" t="str">
        <v>Alien</v>
      </c>
      <c r="W152" s="13">
        <v>21</v>
      </c>
      <c r="X152" s="13">
        <v>22</v>
      </c>
      <c r="Y152" s="13">
        <v>23</v>
      </c>
      <c r="Z152" s="13">
        <v>0</v>
      </c>
      <c r="AA152" s="13">
        <v>0</v>
      </c>
      <c r="AB152" s="13">
        <v>0</v>
      </c>
      <c r="AC152" s="13">
        <v>0</v>
      </c>
      <c r="AD152" s="13">
        <v>0</v>
      </c>
      <c r="AE152" s="13">
        <v>20</v>
      </c>
      <c r="AF152" s="13">
        <v>0</v>
      </c>
      <c r="AG152" s="13">
        <v>0</v>
      </c>
      <c r="AH152" s="13">
        <v>20.13</v>
      </c>
      <c r="AI152" s="13">
        <v>0</v>
      </c>
      <c r="AJ152" s="13">
        <v>0</v>
      </c>
      <c r="AK152" s="13">
        <v>0</v>
      </c>
      <c r="AL152" s="13">
        <v>0</v>
      </c>
      <c r="AM152" s="13">
        <v>0</v>
      </c>
      <c r="AN152" s="13">
        <v>0</v>
      </c>
      <c r="AO152" s="13">
        <v>0</v>
      </c>
      <c r="AP152" s="13">
        <v>0</v>
      </c>
      <c r="AQ152" s="13">
        <v>0</v>
      </c>
      <c r="AR152" s="13">
        <v>0</v>
      </c>
      <c r="AS152" s="13">
        <v>0</v>
      </c>
      <c r="AT152" s="13">
        <v>0</v>
      </c>
      <c r="AU152" s="13">
        <v>0</v>
      </c>
      <c r="AV152" s="13">
        <v>0</v>
      </c>
      <c r="AW152" s="16">
        <f t="shared" si="47"/>
        <v>0</v>
      </c>
      <c r="AX152" s="16">
        <v>0</v>
      </c>
      <c r="AY152" s="10">
        <f t="shared" si="48"/>
        <v>0</v>
      </c>
      <c r="AZ152" s="10">
        <f>SUM(Z152:AK152)</f>
        <v>40.129999999999995</v>
      </c>
      <c r="BA152" s="10"/>
      <c r="BB152" s="10">
        <f t="shared" si="49"/>
        <v>0</v>
      </c>
      <c r="BC152" s="10">
        <f t="shared" si="50"/>
        <v>0</v>
      </c>
      <c r="BD152" s="10">
        <f t="shared" si="51"/>
        <v>-40.129999999999995</v>
      </c>
      <c r="BE152" s="10">
        <f t="shared" si="43"/>
        <v>40.129999999999995</v>
      </c>
      <c r="BF152" s="2" t="s">
        <v>119</v>
      </c>
      <c r="BG152" s="10">
        <f t="shared" si="52"/>
        <v>0</v>
      </c>
      <c r="BH152" s="36" t="s">
        <v>118</v>
      </c>
      <c r="BI152" s="39" t="str">
        <f t="shared" si="53"/>
        <v/>
      </c>
      <c r="BJ152" s="39" t="str">
        <f t="shared" si="54"/>
        <v/>
      </c>
      <c r="BK152" s="16">
        <f>SUM(AR152:AX152)</f>
        <v>0</v>
      </c>
      <c r="BL152" s="10">
        <f>SUM(AL152:AQ152)</f>
        <v>0</v>
      </c>
      <c r="BM152" s="12" t="str">
        <f t="shared" si="55"/>
        <v/>
      </c>
      <c r="BN152" s="12" t="str">
        <f t="shared" si="55"/>
        <v/>
      </c>
      <c r="BO152" s="9">
        <f t="shared" si="56"/>
        <v>0</v>
      </c>
      <c r="BP152" s="39" t="str">
        <f t="shared" si="57"/>
        <v/>
      </c>
      <c r="BQ152" s="147"/>
      <c r="BR152" s="9">
        <f t="shared" si="58"/>
        <v>20</v>
      </c>
      <c r="BS152" s="9">
        <f t="shared" si="59"/>
        <v>20.13</v>
      </c>
      <c r="BT152" s="9">
        <f t="shared" si="60"/>
        <v>40.129999999999995</v>
      </c>
      <c r="BU152" s="9" t="str">
        <f>IFERROR(_xlfn.XLOOKUP(D152,Sheet1!B:B,Sheet1!L:L),"")</f>
        <v/>
      </c>
      <c r="BV152" s="9" t="e">
        <f>_xlfn.XLOOKUP(BU152,Sheet1!S:S,Sheet1!T:T)</f>
        <v>#N/A</v>
      </c>
      <c r="BW152" s="9" t="e">
        <f>_xlfn.XLOOKUP(D152,Sheet1!B:B,Sheet1!M:M)</f>
        <v>#N/A</v>
      </c>
      <c r="BZ152" s="108">
        <f t="shared" si="61"/>
        <v>0</v>
      </c>
      <c r="CB152" s="12"/>
      <c r="CC152" s="12"/>
      <c r="CG152" s="1" t="str">
        <f>IF(BO152&lt;80,"Below 80",
IF(BO152&lt;=120,"80-120",
IF(BO152&lt;=200,"&gt; 120-200",
IF(BO152&lt;=300,"&gt;200-300",
IF(BO152&lt;=500,"&gt;300-500",
"&gt;500")))))</f>
        <v>Below 80</v>
      </c>
      <c r="CH152" s="1" t="str">
        <f>IFERROR(_xlfn.XLOOKUP(CG152,Scenario!M:M,Scenario!N:N),"")</f>
        <v/>
      </c>
      <c r="CI152" s="1" t="str">
        <f t="shared" si="62"/>
        <v>No</v>
      </c>
      <c r="CJ152" s="75">
        <v>0</v>
      </c>
    </row>
    <row r="153" spans="1:89" hidden="1">
      <c r="A153" s="2">
        <v>152</v>
      </c>
      <c r="B153" s="2">
        <v>2024</v>
      </c>
      <c r="C153" s="1" t="str">
        <v>PBTMTR244</v>
      </c>
      <c r="D153" s="37" t="str">
        <v>0015g00001X4x5kAAB</v>
      </c>
      <c r="E153" s="37" t="str">
        <v>R k iron  works</v>
      </c>
      <c r="F153" s="37" t="str">
        <v>RAJASTHAN</v>
      </c>
      <c r="G153" s="37" t="str">
        <v>SAWAI MADHOPUR</v>
      </c>
      <c r="H153" s="37">
        <v>0</v>
      </c>
      <c r="I153" s="37" t="str">
        <v>Swastik Tradevision Pvt. Ltd.</v>
      </c>
      <c r="J153" s="37" t="str">
        <v>Amit Kumar Sharma</v>
      </c>
      <c r="K153" s="37" t="str">
        <v>Ravi Kumar Kulmi</v>
      </c>
      <c r="L153" s="37" t="str">
        <v>C12822</v>
      </c>
      <c r="M153" s="37" t="str">
        <v>North</v>
      </c>
      <c r="N153" s="2">
        <v>322201</v>
      </c>
      <c r="O153" s="2" t="str">
        <v>08AHUPK9578NZZ</v>
      </c>
      <c r="P153" s="2">
        <v>9414032081</v>
      </c>
      <c r="Q153" s="2" t="str">
        <v>Jan'24</v>
      </c>
      <c r="R153" s="2">
        <v>2024</v>
      </c>
      <c r="S153" s="1">
        <v>13</v>
      </c>
      <c r="T153" s="2">
        <v>100</v>
      </c>
      <c r="U153" s="12">
        <v>0</v>
      </c>
      <c r="V153" s="1" t="str">
        <v>Challenger</v>
      </c>
      <c r="W153" s="13">
        <v>13</v>
      </c>
      <c r="X153" s="13">
        <v>0</v>
      </c>
      <c r="Y153" s="13">
        <v>0</v>
      </c>
      <c r="Z153" s="13">
        <v>22</v>
      </c>
      <c r="AA153" s="13">
        <v>0</v>
      </c>
      <c r="AB153" s="13">
        <v>0</v>
      </c>
      <c r="AC153" s="13">
        <v>0</v>
      </c>
      <c r="AD153" s="13">
        <v>0</v>
      </c>
      <c r="AE153" s="13">
        <v>0</v>
      </c>
      <c r="AF153" s="13">
        <v>0</v>
      </c>
      <c r="AG153" s="13">
        <v>0</v>
      </c>
      <c r="AH153" s="13">
        <v>0</v>
      </c>
      <c r="AI153" s="13">
        <v>0</v>
      </c>
      <c r="AJ153" s="13">
        <v>0</v>
      </c>
      <c r="AK153" s="13">
        <v>0</v>
      </c>
      <c r="AL153" s="13">
        <v>0</v>
      </c>
      <c r="AM153" s="13">
        <v>0</v>
      </c>
      <c r="AN153" s="13">
        <v>0</v>
      </c>
      <c r="AO153" s="13">
        <v>0</v>
      </c>
      <c r="AP153" s="13">
        <v>0</v>
      </c>
      <c r="AQ153" s="13">
        <v>0</v>
      </c>
      <c r="AR153" s="13">
        <v>0</v>
      </c>
      <c r="AS153" s="13">
        <v>0</v>
      </c>
      <c r="AT153" s="13">
        <v>0</v>
      </c>
      <c r="AU153" s="13">
        <v>0</v>
      </c>
      <c r="AV153" s="13">
        <v>0</v>
      </c>
      <c r="AW153" s="16">
        <f t="shared" si="47"/>
        <v>0</v>
      </c>
      <c r="AX153" s="16">
        <v>0</v>
      </c>
      <c r="AY153" s="10">
        <f t="shared" si="48"/>
        <v>0</v>
      </c>
      <c r="AZ153" s="10">
        <f>SUM(Z153:AK153)</f>
        <v>22</v>
      </c>
      <c r="BA153" s="10"/>
      <c r="BB153" s="10">
        <f t="shared" si="49"/>
        <v>0</v>
      </c>
      <c r="BC153" s="10">
        <f t="shared" si="50"/>
        <v>0</v>
      </c>
      <c r="BD153" s="10">
        <f t="shared" si="51"/>
        <v>-22</v>
      </c>
      <c r="BE153" s="10">
        <f t="shared" ref="BE153:BE216" si="63">AZ153-AW153</f>
        <v>22</v>
      </c>
      <c r="BF153" s="2" t="s">
        <v>119</v>
      </c>
      <c r="BG153" s="10">
        <f t="shared" si="52"/>
        <v>0</v>
      </c>
      <c r="BH153" s="36" t="s">
        <v>118</v>
      </c>
      <c r="BI153" s="39" t="str">
        <f t="shared" si="53"/>
        <v/>
      </c>
      <c r="BJ153" s="39" t="str">
        <f t="shared" si="54"/>
        <v/>
      </c>
      <c r="BK153" s="16">
        <f>SUM(AR153:AX153)</f>
        <v>0</v>
      </c>
      <c r="BL153" s="10">
        <f>SUM(AL153:AQ153)</f>
        <v>0</v>
      </c>
      <c r="BM153" s="12" t="str">
        <f t="shared" si="55"/>
        <v/>
      </c>
      <c r="BN153" s="12" t="str">
        <f t="shared" si="55"/>
        <v/>
      </c>
      <c r="BO153" s="9">
        <f t="shared" si="56"/>
        <v>0</v>
      </c>
      <c r="BP153" s="39" t="str">
        <f t="shared" si="57"/>
        <v/>
      </c>
      <c r="BQ153" s="147"/>
      <c r="BR153" s="9">
        <f t="shared" si="58"/>
        <v>22</v>
      </c>
      <c r="BS153" s="9">
        <f t="shared" si="59"/>
        <v>0</v>
      </c>
      <c r="BT153" s="9">
        <f t="shared" si="60"/>
        <v>22</v>
      </c>
      <c r="BU153" s="9" t="str">
        <f>IFERROR(_xlfn.XLOOKUP(D153,Sheet1!B:B,Sheet1!L:L),"")</f>
        <v/>
      </c>
      <c r="BV153" s="9" t="e">
        <f>_xlfn.XLOOKUP(BU153,Sheet1!S:S,Sheet1!T:T)</f>
        <v>#N/A</v>
      </c>
      <c r="BW153" s="9" t="e">
        <f>_xlfn.XLOOKUP(D153,Sheet1!B:B,Sheet1!M:M)</f>
        <v>#N/A</v>
      </c>
      <c r="BZ153" s="108">
        <f t="shared" si="61"/>
        <v>0</v>
      </c>
      <c r="CB153" s="12"/>
      <c r="CC153" s="12"/>
      <c r="CG153" s="1" t="str">
        <f>IF(BO153&lt;80,"Below 80",
IF(BO153&lt;=120,"80-120",
IF(BO153&lt;=200,"&gt; 120-200",
IF(BO153&lt;=300,"&gt;200-300",
IF(BO153&lt;=500,"&gt;300-500",
"&gt;500")))))</f>
        <v>Below 80</v>
      </c>
      <c r="CH153" s="1" t="str">
        <f>IFERROR(_xlfn.XLOOKUP(CG153,Scenario!M:M,Scenario!N:N),"")</f>
        <v/>
      </c>
      <c r="CI153" s="1" t="str">
        <f t="shared" si="62"/>
        <v>No</v>
      </c>
      <c r="CJ153" s="75">
        <v>0</v>
      </c>
    </row>
    <row r="154" spans="1:89" hidden="1">
      <c r="A154" s="2">
        <v>153</v>
      </c>
      <c r="B154" s="2">
        <v>2024</v>
      </c>
      <c r="C154" s="1" t="str">
        <v>PBTMTR245</v>
      </c>
      <c r="D154" s="37" t="str">
        <v>0015g00001YRTc4AAH</v>
      </c>
      <c r="E154" s="37" t="str">
        <v>R K STEEL</v>
      </c>
      <c r="F154" s="37" t="str">
        <v>RAJASTHAN</v>
      </c>
      <c r="G154" s="37" t="str">
        <v>KARAULI</v>
      </c>
      <c r="H154" s="37">
        <v>0</v>
      </c>
      <c r="I154" s="37" t="str">
        <v>Swastik Tradevision Pvt. Ltd.</v>
      </c>
      <c r="J154" s="37" t="str">
        <v>Ravi Kumar Kulmi</v>
      </c>
      <c r="K154" s="37" t="str">
        <v>Ravi Kumar Kulmi</v>
      </c>
      <c r="L154" s="37" t="str">
        <v>C12822</v>
      </c>
      <c r="M154" s="37" t="str">
        <v>North</v>
      </c>
      <c r="N154" s="2">
        <v>322219</v>
      </c>
      <c r="O154" s="2" t="str">
        <v>08CLXPM4752M1Z3</v>
      </c>
      <c r="P154" s="2">
        <v>9660447114</v>
      </c>
      <c r="Q154" s="2" t="str">
        <v>Jan'24</v>
      </c>
      <c r="R154" s="2">
        <v>2024</v>
      </c>
      <c r="S154" s="1">
        <v>35</v>
      </c>
      <c r="T154" s="2">
        <v>550</v>
      </c>
      <c r="U154" s="12">
        <v>0</v>
      </c>
      <c r="V154" s="1" t="str">
        <v>Alien</v>
      </c>
      <c r="W154" s="13">
        <v>27</v>
      </c>
      <c r="X154" s="13">
        <v>0</v>
      </c>
      <c r="Y154" s="13">
        <v>8</v>
      </c>
      <c r="Z154" s="13">
        <v>0</v>
      </c>
      <c r="AA154" s="13">
        <v>0</v>
      </c>
      <c r="AB154" s="13">
        <v>0</v>
      </c>
      <c r="AC154" s="13">
        <v>0</v>
      </c>
      <c r="AD154" s="13">
        <v>0</v>
      </c>
      <c r="AE154" s="13">
        <v>0</v>
      </c>
      <c r="AF154" s="13">
        <v>0</v>
      </c>
      <c r="AG154" s="13">
        <v>0</v>
      </c>
      <c r="AH154" s="13">
        <v>0</v>
      </c>
      <c r="AI154" s="13">
        <v>0</v>
      </c>
      <c r="AJ154" s="13">
        <v>0</v>
      </c>
      <c r="AK154" s="13">
        <v>0</v>
      </c>
      <c r="AL154" s="13">
        <v>0</v>
      </c>
      <c r="AM154" s="13">
        <v>0</v>
      </c>
      <c r="AN154" s="13">
        <v>0</v>
      </c>
      <c r="AO154" s="13">
        <v>0</v>
      </c>
      <c r="AP154" s="13">
        <v>0</v>
      </c>
      <c r="AQ154" s="13">
        <v>0</v>
      </c>
      <c r="AR154" s="13">
        <v>0</v>
      </c>
      <c r="AS154" s="13">
        <v>0</v>
      </c>
      <c r="AT154" s="13">
        <v>0</v>
      </c>
      <c r="AU154" s="13">
        <v>0</v>
      </c>
      <c r="AV154" s="13">
        <v>0</v>
      </c>
      <c r="AW154" s="16">
        <f t="shared" si="47"/>
        <v>0</v>
      </c>
      <c r="AX154" s="16">
        <v>0</v>
      </c>
      <c r="AY154" s="10">
        <f t="shared" si="48"/>
        <v>0</v>
      </c>
      <c r="AZ154" s="10">
        <f>SUM(Z154:AK154)</f>
        <v>0</v>
      </c>
      <c r="BA154" s="10"/>
      <c r="BB154" s="10">
        <f t="shared" si="49"/>
        <v>0</v>
      </c>
      <c r="BC154" s="10">
        <f t="shared" si="50"/>
        <v>0</v>
      </c>
      <c r="BD154" s="10">
        <f t="shared" si="51"/>
        <v>0</v>
      </c>
      <c r="BE154" s="10">
        <f t="shared" si="63"/>
        <v>0</v>
      </c>
      <c r="BF154" s="2" t="s">
        <v>119</v>
      </c>
      <c r="BG154" s="10">
        <f t="shared" si="52"/>
        <v>0</v>
      </c>
      <c r="BH154" s="36" t="s">
        <v>118</v>
      </c>
      <c r="BI154" s="39" t="str">
        <f t="shared" si="53"/>
        <v/>
      </c>
      <c r="BJ154" s="39" t="str">
        <f t="shared" si="54"/>
        <v/>
      </c>
      <c r="BK154" s="16">
        <f>SUM(AR154:AX154)</f>
        <v>0</v>
      </c>
      <c r="BL154" s="10">
        <f>SUM(AL154:AQ154)</f>
        <v>0</v>
      </c>
      <c r="BM154" s="12" t="str">
        <f t="shared" si="55"/>
        <v/>
      </c>
      <c r="BN154" s="12" t="str">
        <f t="shared" si="55"/>
        <v/>
      </c>
      <c r="BO154" s="9">
        <f t="shared" si="56"/>
        <v>0</v>
      </c>
      <c r="BP154" s="39" t="str">
        <f t="shared" si="57"/>
        <v/>
      </c>
      <c r="BQ154" s="147"/>
      <c r="BR154" s="9">
        <f t="shared" si="58"/>
        <v>0</v>
      </c>
      <c r="BS154" s="9">
        <f t="shared" si="59"/>
        <v>0</v>
      </c>
      <c r="BT154" s="9">
        <f t="shared" si="60"/>
        <v>0</v>
      </c>
      <c r="BU154" s="9" t="str">
        <f>IFERROR(_xlfn.XLOOKUP(D154,Sheet1!B:B,Sheet1!L:L),"")</f>
        <v/>
      </c>
      <c r="BV154" s="9" t="e">
        <f>_xlfn.XLOOKUP(BU154,Sheet1!S:S,Sheet1!T:T)</f>
        <v>#N/A</v>
      </c>
      <c r="BW154" s="9" t="e">
        <f>_xlfn.XLOOKUP(D154,Sheet1!B:B,Sheet1!M:M)</f>
        <v>#N/A</v>
      </c>
      <c r="BZ154" s="108">
        <f t="shared" si="61"/>
        <v>0</v>
      </c>
      <c r="CB154" s="12"/>
      <c r="CC154" s="12"/>
      <c r="CG154" s="1" t="str">
        <f>IF(BO154&lt;80,"Below 80",
IF(BO154&lt;=120,"80-120",
IF(BO154&lt;=200,"&gt; 120-200",
IF(BO154&lt;=300,"&gt;200-300",
IF(BO154&lt;=500,"&gt;300-500",
"&gt;500")))))</f>
        <v>Below 80</v>
      </c>
      <c r="CH154" s="1" t="str">
        <f>IFERROR(_xlfn.XLOOKUP(CG154,Scenario!M:M,Scenario!N:N),"")</f>
        <v/>
      </c>
      <c r="CI154" s="1" t="str">
        <f t="shared" si="62"/>
        <v>No</v>
      </c>
      <c r="CJ154" s="75">
        <v>0</v>
      </c>
    </row>
    <row r="155" spans="1:89" hidden="1">
      <c r="A155" s="2">
        <v>154</v>
      </c>
      <c r="B155" s="2">
        <v>2024</v>
      </c>
      <c r="C155" s="1" t="str">
        <v>PBTMTR246</v>
      </c>
      <c r="D155" s="37" t="str">
        <v>0015g00001bZLqcAAG</v>
      </c>
      <c r="E155" s="37" t="str">
        <v>JAGDAMBA AGENCY</v>
      </c>
      <c r="F155" s="37" t="str">
        <v>RAJASTHAN</v>
      </c>
      <c r="G155" s="37" t="str">
        <v>DAUSA</v>
      </c>
      <c r="H155" s="37" t="str">
        <v>Dausa</v>
      </c>
      <c r="I155" s="37" t="str">
        <v>Swastik Tradevision Pvt. Ltd.</v>
      </c>
      <c r="J155" s="37" t="str">
        <v>Amit Kumar Sharma</v>
      </c>
      <c r="K155" s="37" t="str">
        <v>Ravi Kumar Kulmi</v>
      </c>
      <c r="L155" s="37" t="str">
        <v>C12822</v>
      </c>
      <c r="M155" s="37" t="str">
        <v>North</v>
      </c>
      <c r="N155" s="2">
        <v>303503</v>
      </c>
      <c r="O155" s="2" t="str">
        <v>08KITPS9932N1ZP</v>
      </c>
      <c r="P155" s="2">
        <v>9694523346</v>
      </c>
      <c r="Q155" s="2" t="str">
        <v>Jan'24</v>
      </c>
      <c r="R155" s="2">
        <v>2024</v>
      </c>
      <c r="S155" s="1">
        <v>10</v>
      </c>
      <c r="T155" s="2">
        <v>90</v>
      </c>
      <c r="U155" s="12">
        <v>0</v>
      </c>
      <c r="V155" s="1" t="str">
        <v>Challenger</v>
      </c>
      <c r="W155" s="13">
        <v>10</v>
      </c>
      <c r="X155" s="13">
        <v>0</v>
      </c>
      <c r="Y155" s="13">
        <v>0</v>
      </c>
      <c r="Z155" s="13">
        <v>0</v>
      </c>
      <c r="AA155" s="13">
        <v>16.38</v>
      </c>
      <c r="AB155" s="13">
        <v>0</v>
      </c>
      <c r="AC155" s="13">
        <v>0</v>
      </c>
      <c r="AD155" s="13">
        <v>0</v>
      </c>
      <c r="AE155" s="13">
        <v>0</v>
      </c>
      <c r="AF155" s="13">
        <v>0</v>
      </c>
      <c r="AG155" s="13">
        <v>0</v>
      </c>
      <c r="AH155" s="13">
        <v>0</v>
      </c>
      <c r="AI155" s="13">
        <v>0</v>
      </c>
      <c r="AJ155" s="13">
        <v>0</v>
      </c>
      <c r="AK155" s="13">
        <v>0</v>
      </c>
      <c r="AL155" s="13">
        <v>0</v>
      </c>
      <c r="AM155" s="13">
        <v>0</v>
      </c>
      <c r="AN155" s="13">
        <v>0</v>
      </c>
      <c r="AO155" s="13">
        <v>0</v>
      </c>
      <c r="AP155" s="13">
        <v>0</v>
      </c>
      <c r="AQ155" s="13">
        <v>0</v>
      </c>
      <c r="AR155" s="13">
        <v>0</v>
      </c>
      <c r="AS155" s="13">
        <v>0</v>
      </c>
      <c r="AT155" s="13">
        <v>0</v>
      </c>
      <c r="AU155" s="13">
        <v>0</v>
      </c>
      <c r="AV155" s="13">
        <v>0</v>
      </c>
      <c r="AW155" s="16">
        <f t="shared" si="47"/>
        <v>0</v>
      </c>
      <c r="AX155" s="16">
        <v>0</v>
      </c>
      <c r="AY155" s="10">
        <f t="shared" si="48"/>
        <v>0</v>
      </c>
      <c r="AZ155" s="10">
        <f>SUM(Z155:AK155)</f>
        <v>16.38</v>
      </c>
      <c r="BA155" s="10"/>
      <c r="BB155" s="10">
        <f t="shared" si="49"/>
        <v>0</v>
      </c>
      <c r="BC155" s="10">
        <f t="shared" si="50"/>
        <v>0</v>
      </c>
      <c r="BD155" s="10">
        <f t="shared" si="51"/>
        <v>-16.38</v>
      </c>
      <c r="BE155" s="10">
        <f t="shared" si="63"/>
        <v>16.38</v>
      </c>
      <c r="BF155" s="2" t="s">
        <v>119</v>
      </c>
      <c r="BG155" s="10">
        <f t="shared" si="52"/>
        <v>0</v>
      </c>
      <c r="BH155" s="36" t="s">
        <v>118</v>
      </c>
      <c r="BI155" s="39" t="str">
        <f t="shared" si="53"/>
        <v/>
      </c>
      <c r="BJ155" s="39" t="str">
        <f t="shared" si="54"/>
        <v/>
      </c>
      <c r="BK155" s="16">
        <f>SUM(AR155:AX155)</f>
        <v>0</v>
      </c>
      <c r="BL155" s="10">
        <f>SUM(AL155:AQ155)</f>
        <v>0</v>
      </c>
      <c r="BM155" s="12" t="str">
        <f t="shared" si="55"/>
        <v/>
      </c>
      <c r="BN155" s="12" t="str">
        <f t="shared" si="55"/>
        <v/>
      </c>
      <c r="BO155" s="9">
        <f t="shared" si="56"/>
        <v>0</v>
      </c>
      <c r="BP155" s="39" t="str">
        <f t="shared" si="57"/>
        <v/>
      </c>
      <c r="BQ155" s="147"/>
      <c r="BR155" s="9">
        <f t="shared" si="58"/>
        <v>16.38</v>
      </c>
      <c r="BS155" s="9">
        <f t="shared" si="59"/>
        <v>0</v>
      </c>
      <c r="BT155" s="9">
        <f t="shared" si="60"/>
        <v>16.38</v>
      </c>
      <c r="BU155" s="9" t="str">
        <f>IFERROR(_xlfn.XLOOKUP(D155,Sheet1!B:B,Sheet1!L:L),"")</f>
        <v/>
      </c>
      <c r="BV155" s="9" t="e">
        <f>_xlfn.XLOOKUP(BU155,Sheet1!S:S,Sheet1!T:T)</f>
        <v>#N/A</v>
      </c>
      <c r="BW155" s="9" t="e">
        <f>_xlfn.XLOOKUP(D155,Sheet1!B:B,Sheet1!M:M)</f>
        <v>#N/A</v>
      </c>
      <c r="BZ155" s="108">
        <f t="shared" si="61"/>
        <v>0</v>
      </c>
      <c r="CB155" s="12"/>
      <c r="CC155" s="12"/>
      <c r="CG155" s="1" t="str">
        <f>IF(BO155&lt;80,"Below 80",
IF(BO155&lt;=120,"80-120",
IF(BO155&lt;=200,"&gt; 120-200",
IF(BO155&lt;=300,"&gt;200-300",
IF(BO155&lt;=500,"&gt;300-500",
"&gt;500")))))</f>
        <v>Below 80</v>
      </c>
      <c r="CH155" s="1" t="str">
        <f>IFERROR(_xlfn.XLOOKUP(CG155,Scenario!M:M,Scenario!N:N),"")</f>
        <v/>
      </c>
      <c r="CI155" s="1" t="str">
        <f t="shared" si="62"/>
        <v>No</v>
      </c>
      <c r="CJ155" s="75">
        <v>0</v>
      </c>
    </row>
    <row r="156" spans="1:89" hidden="1">
      <c r="A156" s="2">
        <v>155</v>
      </c>
      <c r="B156" s="2">
        <v>2024</v>
      </c>
      <c r="C156" s="1" t="str">
        <v>PBTMTR247</v>
      </c>
      <c r="D156" s="37" t="str">
        <v>0015g00001UBH4fAAH</v>
      </c>
      <c r="E156" s="37" t="str">
        <v>Swastik tradevision</v>
      </c>
      <c r="F156" s="37" t="str">
        <v>RAJASTHAN</v>
      </c>
      <c r="G156" s="37" t="str">
        <v>JAIPUR</v>
      </c>
      <c r="H156" s="37">
        <v>0</v>
      </c>
      <c r="I156" s="37" t="str">
        <v>Swastik Tradevision Pvt. Ltd.</v>
      </c>
      <c r="J156" s="37" t="e">
        <v>#VALUE!</v>
      </c>
      <c r="K156" s="37" t="str">
        <v>Ravi Kumar Kulmi</v>
      </c>
      <c r="L156" s="37" t="str">
        <v>C12822</v>
      </c>
      <c r="M156" s="37" t="str">
        <v>North</v>
      </c>
      <c r="N156" s="2" t="e">
        <v>#VALUE!</v>
      </c>
      <c r="O156" s="2" t="e">
        <v>#VALUE!</v>
      </c>
      <c r="P156" s="2" t="e">
        <v>#VALUE!</v>
      </c>
      <c r="Q156" s="2" t="str">
        <v>Jan'24</v>
      </c>
      <c r="R156" s="2">
        <v>2024</v>
      </c>
      <c r="S156" s="1">
        <v>20</v>
      </c>
      <c r="T156" s="2">
        <v>2000</v>
      </c>
      <c r="U156" s="12">
        <v>0</v>
      </c>
      <c r="V156" s="1" t="str">
        <v>Alien</v>
      </c>
      <c r="W156" s="13">
        <v>20</v>
      </c>
      <c r="X156" s="13">
        <v>0</v>
      </c>
      <c r="Y156" s="13">
        <v>0</v>
      </c>
      <c r="Z156" s="13">
        <v>0</v>
      </c>
      <c r="AA156" s="13">
        <v>0</v>
      </c>
      <c r="AB156" s="13">
        <v>0</v>
      </c>
      <c r="AC156" s="13">
        <v>0</v>
      </c>
      <c r="AD156" s="13">
        <v>0</v>
      </c>
      <c r="AE156" s="13">
        <v>0</v>
      </c>
      <c r="AF156" s="13">
        <v>0</v>
      </c>
      <c r="AG156" s="13">
        <v>0</v>
      </c>
      <c r="AH156" s="13">
        <v>0</v>
      </c>
      <c r="AI156" s="13">
        <v>0</v>
      </c>
      <c r="AJ156" s="13">
        <v>0</v>
      </c>
      <c r="AK156" s="13">
        <v>0</v>
      </c>
      <c r="AL156" s="13">
        <v>0</v>
      </c>
      <c r="AM156" s="13">
        <v>0</v>
      </c>
      <c r="AN156" s="13">
        <v>0</v>
      </c>
      <c r="AO156" s="13">
        <v>0</v>
      </c>
      <c r="AP156" s="13">
        <v>0</v>
      </c>
      <c r="AQ156" s="13">
        <v>0</v>
      </c>
      <c r="AR156" s="13">
        <v>0</v>
      </c>
      <c r="AS156" s="13">
        <v>0</v>
      </c>
      <c r="AT156" s="13">
        <v>0</v>
      </c>
      <c r="AU156" s="13">
        <v>0</v>
      </c>
      <c r="AV156" s="13">
        <v>0</v>
      </c>
      <c r="AW156" s="16">
        <f t="shared" si="47"/>
        <v>0</v>
      </c>
      <c r="AX156" s="16">
        <v>0</v>
      </c>
      <c r="AY156" s="10">
        <f t="shared" si="48"/>
        <v>0</v>
      </c>
      <c r="AZ156" s="10">
        <f>SUM(Z156:AK156)</f>
        <v>0</v>
      </c>
      <c r="BA156" s="10"/>
      <c r="BB156" s="10">
        <f t="shared" si="49"/>
        <v>0</v>
      </c>
      <c r="BC156" s="10">
        <f t="shared" si="50"/>
        <v>0</v>
      </c>
      <c r="BD156" s="10">
        <f t="shared" si="51"/>
        <v>0</v>
      </c>
      <c r="BE156" s="10">
        <f t="shared" si="63"/>
        <v>0</v>
      </c>
      <c r="BF156" s="2" t="s">
        <v>119</v>
      </c>
      <c r="BG156" s="10">
        <f t="shared" si="52"/>
        <v>0</v>
      </c>
      <c r="BH156" s="36" t="s">
        <v>118</v>
      </c>
      <c r="BI156" s="39" t="str">
        <f t="shared" si="53"/>
        <v/>
      </c>
      <c r="BJ156" s="39" t="str">
        <f t="shared" si="54"/>
        <v/>
      </c>
      <c r="BK156" s="16">
        <f>SUM(AR156:AX156)</f>
        <v>0</v>
      </c>
      <c r="BL156" s="10">
        <f>SUM(AL156:AQ156)</f>
        <v>0</v>
      </c>
      <c r="BM156" s="12" t="str">
        <f t="shared" si="55"/>
        <v/>
      </c>
      <c r="BN156" s="12" t="str">
        <f t="shared" si="55"/>
        <v/>
      </c>
      <c r="BO156" s="9">
        <f t="shared" si="56"/>
        <v>0</v>
      </c>
      <c r="BP156" s="39" t="str">
        <f t="shared" si="57"/>
        <v/>
      </c>
      <c r="BQ156" s="147"/>
      <c r="BR156" s="9">
        <f t="shared" si="58"/>
        <v>0</v>
      </c>
      <c r="BS156" s="9">
        <f t="shared" si="59"/>
        <v>0</v>
      </c>
      <c r="BT156" s="9">
        <f t="shared" si="60"/>
        <v>0</v>
      </c>
      <c r="BU156" s="9" t="str">
        <f>IFERROR(_xlfn.XLOOKUP(D156,Sheet1!B:B,Sheet1!L:L),"")</f>
        <v/>
      </c>
      <c r="BV156" s="9" t="e">
        <f>_xlfn.XLOOKUP(BU156,Sheet1!S:S,Sheet1!T:T)</f>
        <v>#N/A</v>
      </c>
      <c r="BW156" s="9" t="e">
        <f>_xlfn.XLOOKUP(D156,Sheet1!B:B,Sheet1!M:M)</f>
        <v>#N/A</v>
      </c>
      <c r="BZ156" s="108">
        <f t="shared" si="61"/>
        <v>0</v>
      </c>
      <c r="CB156" s="12"/>
      <c r="CC156" s="12"/>
      <c r="CG156" s="1" t="str">
        <f>IF(BO156&lt;80,"Below 80",
IF(BO156&lt;=120,"80-120",
IF(BO156&lt;=200,"&gt; 120-200",
IF(BO156&lt;=300,"&gt;200-300",
IF(BO156&lt;=500,"&gt;300-500",
"&gt;500")))))</f>
        <v>Below 80</v>
      </c>
      <c r="CH156" s="1" t="str">
        <f>IFERROR(_xlfn.XLOOKUP(CG156,Scenario!M:M,Scenario!N:N),"")</f>
        <v/>
      </c>
      <c r="CI156" s="1" t="str">
        <f t="shared" si="62"/>
        <v>No</v>
      </c>
      <c r="CJ156" s="75">
        <v>0</v>
      </c>
    </row>
    <row r="157" spans="1:89" hidden="1">
      <c r="A157" s="2">
        <v>156</v>
      </c>
      <c r="B157" s="2">
        <v>2024</v>
      </c>
      <c r="C157" s="1" t="str">
        <v>PBTMTR07</v>
      </c>
      <c r="D157" s="37" t="str">
        <v>0015g00001YOSO6AAP</v>
      </c>
      <c r="E157" s="37" t="str">
        <v>M/S MAA CHAMUNDA STEEL TRADERS</v>
      </c>
      <c r="F157" s="37" t="str">
        <v>UTTAR PRADESH</v>
      </c>
      <c r="G157" s="37" t="str">
        <v>AGRA</v>
      </c>
      <c r="H157" s="37" t="str">
        <v>Sadar</v>
      </c>
      <c r="I157" s="37" t="str">
        <v>DINESH STEEL PRIVATE LIMITED</v>
      </c>
      <c r="J157" s="37" t="str">
        <v>Pankaj Garg</v>
      </c>
      <c r="K157" s="37" t="str">
        <v>-</v>
      </c>
      <c r="L157" s="37" t="str">
        <v>C12820</v>
      </c>
      <c r="M157" s="37" t="str">
        <v>North</v>
      </c>
      <c r="N157" s="2">
        <v>282010</v>
      </c>
      <c r="O157" s="2" t="str">
        <v>09ADXPJ0456F1Z9</v>
      </c>
      <c r="P157" s="2">
        <v>7983512894</v>
      </c>
      <c r="Q157" s="2" t="str">
        <v>Jan'24</v>
      </c>
      <c r="R157" s="2">
        <v>2024</v>
      </c>
      <c r="S157" s="1">
        <v>65</v>
      </c>
      <c r="T157" s="2">
        <v>130</v>
      </c>
      <c r="U157" s="12">
        <v>5.1282051282051287E-2</v>
      </c>
      <c r="V157" s="1" t="str">
        <v>Challenger</v>
      </c>
      <c r="W157" s="13">
        <v>17</v>
      </c>
      <c r="X157" s="13">
        <v>10</v>
      </c>
      <c r="Y157" s="13">
        <v>38</v>
      </c>
      <c r="Z157" s="13">
        <v>12</v>
      </c>
      <c r="AA157" s="13">
        <v>20</v>
      </c>
      <c r="AB157" s="13">
        <v>20</v>
      </c>
      <c r="AC157" s="13">
        <v>5</v>
      </c>
      <c r="AD157" s="13">
        <v>0</v>
      </c>
      <c r="AE157" s="13">
        <v>20</v>
      </c>
      <c r="AF157" s="13">
        <v>0</v>
      </c>
      <c r="AG157" s="13">
        <v>0</v>
      </c>
      <c r="AH157" s="13">
        <v>5</v>
      </c>
      <c r="AI157" s="13">
        <v>9</v>
      </c>
      <c r="AJ157" s="13">
        <v>7</v>
      </c>
      <c r="AK157" s="13">
        <v>8</v>
      </c>
      <c r="AL157" s="13">
        <v>10</v>
      </c>
      <c r="AM157" s="13">
        <v>5</v>
      </c>
      <c r="AN157" s="13">
        <v>6</v>
      </c>
      <c r="AO157" s="13">
        <v>5</v>
      </c>
      <c r="AP157" s="13">
        <v>5</v>
      </c>
      <c r="AQ157" s="13">
        <v>5</v>
      </c>
      <c r="AR157" s="13">
        <v>5</v>
      </c>
      <c r="AS157" s="13">
        <v>5</v>
      </c>
      <c r="AT157" s="13">
        <v>10</v>
      </c>
      <c r="AU157" s="13">
        <v>5</v>
      </c>
      <c r="AV157" s="13">
        <v>5</v>
      </c>
      <c r="AW157" s="16">
        <f t="shared" si="47"/>
        <v>61</v>
      </c>
      <c r="AX157" s="16">
        <v>82</v>
      </c>
      <c r="AY157" s="10">
        <f t="shared" si="48"/>
        <v>143</v>
      </c>
      <c r="AZ157" s="10">
        <f>SUM(Z157:AK157)</f>
        <v>106</v>
      </c>
      <c r="BA157" s="10">
        <v>150</v>
      </c>
      <c r="BB157" s="10">
        <f t="shared" si="49"/>
        <v>89</v>
      </c>
      <c r="BC157" s="10">
        <f t="shared" si="50"/>
        <v>22.25</v>
      </c>
      <c r="BD157" s="10">
        <f t="shared" si="51"/>
        <v>37</v>
      </c>
      <c r="BE157" s="10">
        <f t="shared" si="63"/>
        <v>45</v>
      </c>
      <c r="BF157" s="2" t="s">
        <v>119</v>
      </c>
      <c r="BG157" s="10">
        <f t="shared" si="52"/>
        <v>5.75</v>
      </c>
      <c r="BH157" s="36" t="s">
        <v>118</v>
      </c>
      <c r="BI157" s="39" t="str">
        <f t="shared" si="53"/>
        <v/>
      </c>
      <c r="BJ157" s="39" t="str">
        <f t="shared" si="54"/>
        <v/>
      </c>
      <c r="BK157" s="16">
        <f>SUM(AR157:AX157)</f>
        <v>173</v>
      </c>
      <c r="BL157" s="10">
        <f>SUM(AL157:AQ157)</f>
        <v>36</v>
      </c>
      <c r="BM157" s="12">
        <f t="shared" si="55"/>
        <v>1.2097902097902098</v>
      </c>
      <c r="BN157" s="12">
        <f t="shared" si="55"/>
        <v>0.25174825174825177</v>
      </c>
      <c r="BO157" s="9">
        <f t="shared" si="56"/>
        <v>46</v>
      </c>
      <c r="BP157" s="39" t="str">
        <f t="shared" si="57"/>
        <v/>
      </c>
      <c r="BR157" s="9">
        <f t="shared" si="58"/>
        <v>77</v>
      </c>
      <c r="BS157" s="9">
        <f t="shared" si="59"/>
        <v>29</v>
      </c>
      <c r="BT157" s="9">
        <f t="shared" si="60"/>
        <v>106</v>
      </c>
      <c r="BU157" s="9" t="str">
        <f>IFERROR(_xlfn.XLOOKUP(D157,Sheet1!B:B,Sheet1!L:L),"")</f>
        <v/>
      </c>
      <c r="BV157" s="9" t="e">
        <f>_xlfn.XLOOKUP(BU157,Sheet1!S:S,Sheet1!T:T)</f>
        <v>#N/A</v>
      </c>
      <c r="BW157" s="9" t="e">
        <f>_xlfn.XLOOKUP(D157,Sheet1!B:B,Sheet1!M:M)</f>
        <v>#N/A</v>
      </c>
      <c r="BZ157" s="108">
        <f t="shared" si="61"/>
        <v>82</v>
      </c>
      <c r="CB157" s="12">
        <f>AW157/AY157</f>
        <v>0.42657342657342656</v>
      </c>
      <c r="CC157" s="12">
        <f>AX157/AY157</f>
        <v>0.57342657342657344</v>
      </c>
      <c r="CG157" s="1" t="str">
        <f>IF(BO157&lt;80,"Below 80",
IF(BO157&lt;=120,"80-120",
IF(BO157&lt;=200,"&gt; 120-200",
IF(BO157&lt;=300,"&gt;200-300",
IF(BO157&lt;=500,"&gt;300-500",
"&gt;500")))))</f>
        <v>Below 80</v>
      </c>
      <c r="CH157" s="1" t="str">
        <f>IFERROR(_xlfn.XLOOKUP(CG157,Scenario!M:M,Scenario!N:N),"")</f>
        <v/>
      </c>
      <c r="CI157" s="1" t="str">
        <f t="shared" si="62"/>
        <v>Yes</v>
      </c>
      <c r="CJ157" s="75">
        <v>77</v>
      </c>
    </row>
    <row r="158" spans="1:89" hidden="1">
      <c r="A158" s="2">
        <v>157</v>
      </c>
      <c r="B158" s="2">
        <v>2024</v>
      </c>
      <c r="C158" s="1" t="str">
        <v>PBTMTR08</v>
      </c>
      <c r="D158" s="37" t="str">
        <v>0015g00001YOWRjAAP</v>
      </c>
      <c r="E158" s="37" t="str">
        <v>M/S GOYAL STEELS</v>
      </c>
      <c r="F158" s="37" t="str">
        <v>UTTAR PRADESH</v>
      </c>
      <c r="G158" s="37" t="str">
        <v>AGRA</v>
      </c>
      <c r="H158" s="37" t="str">
        <v>Kheragarh</v>
      </c>
      <c r="I158" s="37" t="str">
        <v>DINESH STEEL PRIVATE LIMITED</v>
      </c>
      <c r="J158" s="37" t="str">
        <v>Pankaj Garg</v>
      </c>
      <c r="K158" s="37" t="str">
        <v>-</v>
      </c>
      <c r="L158" s="37" t="str">
        <v>C12820</v>
      </c>
      <c r="M158" s="37" t="str">
        <v>North</v>
      </c>
      <c r="N158" s="2">
        <v>282001</v>
      </c>
      <c r="O158" s="2" t="str">
        <v>09AANFG1817A1ZO</v>
      </c>
      <c r="P158" s="2">
        <v>9719344044</v>
      </c>
      <c r="Q158" s="2" t="str">
        <v>Jan'24</v>
      </c>
      <c r="R158" s="2">
        <v>2024</v>
      </c>
      <c r="S158" s="1">
        <v>130</v>
      </c>
      <c r="T158" s="2">
        <v>150</v>
      </c>
      <c r="U158" s="12">
        <v>5.3333333333333337E-2</v>
      </c>
      <c r="V158" s="1" t="str">
        <v>Challenger</v>
      </c>
      <c r="W158" s="13">
        <v>34</v>
      </c>
      <c r="X158" s="13">
        <v>36</v>
      </c>
      <c r="Y158" s="13">
        <v>60</v>
      </c>
      <c r="Z158" s="13">
        <v>30</v>
      </c>
      <c r="AA158" s="13">
        <v>17</v>
      </c>
      <c r="AB158" s="13">
        <v>5</v>
      </c>
      <c r="AC158" s="13">
        <v>17</v>
      </c>
      <c r="AD158" s="13">
        <v>0</v>
      </c>
      <c r="AE158" s="13">
        <v>15</v>
      </c>
      <c r="AF158" s="13">
        <v>0</v>
      </c>
      <c r="AG158" s="13">
        <v>0</v>
      </c>
      <c r="AH158" s="13">
        <v>17</v>
      </c>
      <c r="AI158" s="13">
        <v>6</v>
      </c>
      <c r="AJ158" s="13">
        <v>10</v>
      </c>
      <c r="AK158" s="13">
        <v>7</v>
      </c>
      <c r="AL158" s="13">
        <v>10</v>
      </c>
      <c r="AM158" s="13">
        <v>10</v>
      </c>
      <c r="AN158" s="13">
        <v>7</v>
      </c>
      <c r="AO158" s="13">
        <v>5</v>
      </c>
      <c r="AP158" s="13">
        <v>5</v>
      </c>
      <c r="AQ158" s="13">
        <v>5</v>
      </c>
      <c r="AR158" s="13">
        <v>5</v>
      </c>
      <c r="AS158" s="13">
        <v>5</v>
      </c>
      <c r="AT158" s="13">
        <v>10</v>
      </c>
      <c r="AU158" s="13">
        <v>9</v>
      </c>
      <c r="AV158" s="13">
        <v>5</v>
      </c>
      <c r="AW158" s="16">
        <f t="shared" si="47"/>
        <v>71</v>
      </c>
      <c r="AX158" s="16">
        <v>94</v>
      </c>
      <c r="AY158" s="10">
        <f t="shared" si="48"/>
        <v>165</v>
      </c>
      <c r="AZ158" s="10">
        <f>SUM(Z158:AK158)</f>
        <v>124</v>
      </c>
      <c r="BA158" s="10">
        <v>150</v>
      </c>
      <c r="BB158" s="10">
        <f t="shared" si="49"/>
        <v>79</v>
      </c>
      <c r="BC158" s="10">
        <f t="shared" si="50"/>
        <v>19.75</v>
      </c>
      <c r="BD158" s="10">
        <f t="shared" si="51"/>
        <v>41</v>
      </c>
      <c r="BE158" s="10">
        <f t="shared" si="63"/>
        <v>53</v>
      </c>
      <c r="BF158" s="2" t="s">
        <v>119</v>
      </c>
      <c r="BG158" s="10">
        <f t="shared" si="52"/>
        <v>6.5</v>
      </c>
      <c r="BH158" s="36" t="s">
        <v>118</v>
      </c>
      <c r="BI158" s="39" t="str">
        <f t="shared" si="53"/>
        <v/>
      </c>
      <c r="BJ158" s="39" t="str">
        <f t="shared" si="54"/>
        <v/>
      </c>
      <c r="BK158" s="16">
        <f>SUM(AR158:AX158)</f>
        <v>199</v>
      </c>
      <c r="BL158" s="10">
        <f>SUM(AL158:AQ158)</f>
        <v>42</v>
      </c>
      <c r="BM158" s="12">
        <f t="shared" si="55"/>
        <v>1.2060606060606061</v>
      </c>
      <c r="BN158" s="12">
        <f t="shared" si="55"/>
        <v>0.25454545454545452</v>
      </c>
      <c r="BO158" s="9">
        <f t="shared" si="56"/>
        <v>52</v>
      </c>
      <c r="BP158" s="39" t="str">
        <f t="shared" si="57"/>
        <v/>
      </c>
      <c r="BR158" s="9">
        <f t="shared" si="58"/>
        <v>84</v>
      </c>
      <c r="BS158" s="9">
        <f t="shared" si="59"/>
        <v>40</v>
      </c>
      <c r="BT158" s="9">
        <f t="shared" si="60"/>
        <v>124</v>
      </c>
      <c r="BU158" s="9" t="str">
        <f>IFERROR(_xlfn.XLOOKUP(D158,Sheet1!B:B,Sheet1!L:L),"")</f>
        <v/>
      </c>
      <c r="BV158" s="9" t="e">
        <f>_xlfn.XLOOKUP(BU158,Sheet1!S:S,Sheet1!T:T)</f>
        <v>#N/A</v>
      </c>
      <c r="BW158" s="9" t="e">
        <f>_xlfn.XLOOKUP(D158,Sheet1!B:B,Sheet1!M:M)</f>
        <v>#N/A</v>
      </c>
      <c r="BZ158" s="108">
        <f t="shared" si="61"/>
        <v>94</v>
      </c>
      <c r="CB158" s="12">
        <f>AW158/AY158</f>
        <v>0.4303030303030303</v>
      </c>
      <c r="CC158" s="12">
        <f>AX158/AY158</f>
        <v>0.5696969696969697</v>
      </c>
      <c r="CG158" s="1" t="str">
        <f>IF(BO158&lt;80,"Below 80",
IF(BO158&lt;=120,"80-120",
IF(BO158&lt;=200,"&gt; 120-200",
IF(BO158&lt;=300,"&gt;200-300",
IF(BO158&lt;=500,"&gt;300-500",
"&gt;500")))))</f>
        <v>Below 80</v>
      </c>
      <c r="CH158" s="1" t="str">
        <f>IFERROR(_xlfn.XLOOKUP(CG158,Scenario!M:M,Scenario!N:N),"")</f>
        <v/>
      </c>
      <c r="CI158" s="1" t="str">
        <f t="shared" si="62"/>
        <v>Yes</v>
      </c>
      <c r="CJ158" s="75">
        <v>89</v>
      </c>
    </row>
    <row r="159" spans="1:89" hidden="1">
      <c r="A159" s="2">
        <v>158</v>
      </c>
      <c r="B159" s="2">
        <v>2024</v>
      </c>
      <c r="C159" s="1" t="str">
        <v>PBTMTR09</v>
      </c>
      <c r="D159" s="37" t="str">
        <v>0015g00001X43VyAAJ</v>
      </c>
      <c r="E159" s="37" t="str">
        <v>M/S BANSI IRON STORE</v>
      </c>
      <c r="F159" s="37" t="str">
        <v>UTTAR PRADESH</v>
      </c>
      <c r="G159" s="37" t="str">
        <v>AGRA</v>
      </c>
      <c r="H159" s="37" t="str">
        <v>Kheragarh</v>
      </c>
      <c r="I159" s="37" t="str">
        <v>DINESH STEEL PRIVATE LIMITED</v>
      </c>
      <c r="J159" s="37" t="str">
        <v>Pankaj Garg</v>
      </c>
      <c r="K159" s="37" t="str">
        <v>-</v>
      </c>
      <c r="L159" s="37" t="str">
        <v>C12820</v>
      </c>
      <c r="M159" s="37" t="str">
        <v>North</v>
      </c>
      <c r="N159" s="2">
        <v>283121</v>
      </c>
      <c r="O159" s="2" t="str">
        <v>09CFHPK0395C1ZI</v>
      </c>
      <c r="P159" s="2">
        <v>9456275717</v>
      </c>
      <c r="Q159" s="2" t="str">
        <v>Jan'24</v>
      </c>
      <c r="R159" s="2">
        <v>2024</v>
      </c>
      <c r="S159" s="1">
        <v>19</v>
      </c>
      <c r="T159" s="2">
        <v>60</v>
      </c>
      <c r="U159" s="12">
        <v>0.11111111111111112</v>
      </c>
      <c r="V159" s="1" t="str">
        <v>Star</v>
      </c>
      <c r="W159" s="13">
        <v>17</v>
      </c>
      <c r="X159" s="13">
        <v>0</v>
      </c>
      <c r="Y159" s="13">
        <v>2</v>
      </c>
      <c r="Z159" s="13">
        <v>16</v>
      </c>
      <c r="AA159" s="13">
        <v>12</v>
      </c>
      <c r="AB159" s="13">
        <v>0</v>
      </c>
      <c r="AC159" s="13">
        <v>0</v>
      </c>
      <c r="AD159" s="13">
        <v>5</v>
      </c>
      <c r="AE159" s="13">
        <v>12</v>
      </c>
      <c r="AF159" s="13">
        <v>0</v>
      </c>
      <c r="AG159" s="13">
        <v>0</v>
      </c>
      <c r="AH159" s="13">
        <v>0</v>
      </c>
      <c r="AI159" s="13">
        <v>0</v>
      </c>
      <c r="AJ159" s="13">
        <v>12</v>
      </c>
      <c r="AK159" s="13">
        <v>0</v>
      </c>
      <c r="AL159" s="13">
        <v>5</v>
      </c>
      <c r="AM159" s="13">
        <v>7</v>
      </c>
      <c r="AN159" s="13">
        <v>4</v>
      </c>
      <c r="AO159" s="13">
        <v>5</v>
      </c>
      <c r="AP159" s="13">
        <v>5</v>
      </c>
      <c r="AQ159" s="13">
        <v>4</v>
      </c>
      <c r="AR159" s="13">
        <v>3</v>
      </c>
      <c r="AS159" s="13">
        <v>3</v>
      </c>
      <c r="AT159" s="13">
        <v>10</v>
      </c>
      <c r="AU159" s="13">
        <v>5</v>
      </c>
      <c r="AV159" s="13">
        <v>5</v>
      </c>
      <c r="AW159" s="16">
        <f t="shared" si="47"/>
        <v>51</v>
      </c>
      <c r="AX159" s="16">
        <v>66</v>
      </c>
      <c r="AY159" s="10">
        <f t="shared" si="48"/>
        <v>117</v>
      </c>
      <c r="AZ159" s="10">
        <f>SUM(Z159:AK159)</f>
        <v>57</v>
      </c>
      <c r="BA159" s="10">
        <v>100</v>
      </c>
      <c r="BB159" s="10">
        <f t="shared" si="49"/>
        <v>49</v>
      </c>
      <c r="BC159" s="10">
        <f t="shared" si="50"/>
        <v>12.25</v>
      </c>
      <c r="BD159" s="10">
        <f t="shared" si="51"/>
        <v>60</v>
      </c>
      <c r="BE159" s="10">
        <f t="shared" si="63"/>
        <v>6</v>
      </c>
      <c r="BF159" s="2" t="s">
        <v>119</v>
      </c>
      <c r="BG159" s="10">
        <f t="shared" si="52"/>
        <v>4.5</v>
      </c>
      <c r="BH159" s="36" t="s">
        <v>118</v>
      </c>
      <c r="BI159" s="39" t="str">
        <f t="shared" si="53"/>
        <v/>
      </c>
      <c r="BJ159" s="39" t="str">
        <f t="shared" si="54"/>
        <v/>
      </c>
      <c r="BK159" s="16">
        <f>SUM(AR159:AX159)</f>
        <v>143</v>
      </c>
      <c r="BL159" s="10">
        <f>SUM(AL159:AQ159)</f>
        <v>30</v>
      </c>
      <c r="BM159" s="12">
        <f t="shared" si="55"/>
        <v>1.2222222222222223</v>
      </c>
      <c r="BN159" s="12">
        <f t="shared" si="55"/>
        <v>0.25641025641025639</v>
      </c>
      <c r="BO159" s="9">
        <f t="shared" si="56"/>
        <v>36</v>
      </c>
      <c r="BP159" s="39" t="str">
        <f t="shared" si="57"/>
        <v/>
      </c>
      <c r="BR159" s="9">
        <f t="shared" si="58"/>
        <v>45</v>
      </c>
      <c r="BS159" s="9">
        <f t="shared" si="59"/>
        <v>12</v>
      </c>
      <c r="BT159" s="9">
        <f t="shared" si="60"/>
        <v>57</v>
      </c>
      <c r="BU159" s="9" t="str">
        <f>IFERROR(_xlfn.XLOOKUP(D159,Sheet1!B:B,Sheet1!L:L),"")</f>
        <v/>
      </c>
      <c r="BV159" s="9" t="e">
        <f>_xlfn.XLOOKUP(BU159,Sheet1!S:S,Sheet1!T:T)</f>
        <v>#N/A</v>
      </c>
      <c r="BW159" s="9" t="e">
        <f>_xlfn.XLOOKUP(D159,Sheet1!B:B,Sheet1!M:M)</f>
        <v>#N/A</v>
      </c>
      <c r="BZ159" s="108">
        <f t="shared" si="61"/>
        <v>66</v>
      </c>
      <c r="CB159" s="12">
        <f>AW159/AY159</f>
        <v>0.4358974358974359</v>
      </c>
      <c r="CC159" s="12">
        <f>AX159/AY159</f>
        <v>0.5641025641025641</v>
      </c>
      <c r="CG159" s="1" t="str">
        <f>IF(BO159&lt;80,"Below 80",
IF(BO159&lt;=120,"80-120",
IF(BO159&lt;=200,"&gt; 120-200",
IF(BO159&lt;=300,"&gt;200-300",
IF(BO159&lt;=500,"&gt;300-500",
"&gt;500")))))</f>
        <v>Below 80</v>
      </c>
      <c r="CH159" s="1" t="str">
        <f>IFERROR(_xlfn.XLOOKUP(CG159,Scenario!M:M,Scenario!N:N),"")</f>
        <v/>
      </c>
      <c r="CI159" s="1" t="str">
        <f t="shared" si="62"/>
        <v>Yes</v>
      </c>
      <c r="CJ159" s="75">
        <v>63</v>
      </c>
    </row>
    <row r="160" spans="1:89" ht="27.75" hidden="1">
      <c r="A160" s="2">
        <v>159</v>
      </c>
      <c r="B160" s="2">
        <v>2024</v>
      </c>
      <c r="C160" s="1" t="str">
        <v>PBTMTR10</v>
      </c>
      <c r="D160" s="37" t="str">
        <v>0015g00001YPfV5AAL</v>
      </c>
      <c r="E160" s="37" t="str">
        <v>RAMA STEEL CEMENT</v>
      </c>
      <c r="F160" s="37" t="str">
        <v>UTTAR PRADESH</v>
      </c>
      <c r="G160" s="37" t="str">
        <v>AGRA</v>
      </c>
      <c r="H160" s="37" t="str">
        <v>Fatehabad</v>
      </c>
      <c r="I160" s="37" t="str">
        <v>DINESH STEEL PRIVATE LIMITED</v>
      </c>
      <c r="J160" s="37" t="str">
        <v>Pankaj Garg</v>
      </c>
      <c r="K160" s="37" t="str">
        <v>-</v>
      </c>
      <c r="L160" s="37" t="str">
        <v>C12820</v>
      </c>
      <c r="M160" s="37" t="str">
        <v>North</v>
      </c>
      <c r="N160" s="2">
        <v>282001</v>
      </c>
      <c r="O160" s="2" t="str">
        <v>09CHHPG5337A1ZM</v>
      </c>
      <c r="P160" s="2">
        <v>9719800111</v>
      </c>
      <c r="Q160" s="2" t="str">
        <v>Jan'24</v>
      </c>
      <c r="R160" s="2">
        <v>2024</v>
      </c>
      <c r="S160" s="1">
        <v>59</v>
      </c>
      <c r="T160" s="2">
        <v>250</v>
      </c>
      <c r="U160" s="12">
        <v>1.0666666666666666E-2</v>
      </c>
      <c r="V160" s="1" t="str">
        <v>Alien</v>
      </c>
      <c r="W160" s="13">
        <v>17</v>
      </c>
      <c r="X160" s="13">
        <v>20</v>
      </c>
      <c r="Y160" s="13">
        <v>22</v>
      </c>
      <c r="Z160" s="13">
        <v>12</v>
      </c>
      <c r="AA160" s="13">
        <v>7</v>
      </c>
      <c r="AB160" s="13">
        <v>0</v>
      </c>
      <c r="AC160" s="13">
        <v>0</v>
      </c>
      <c r="AD160" s="13">
        <v>0</v>
      </c>
      <c r="AE160" s="13">
        <v>0</v>
      </c>
      <c r="AF160" s="13">
        <v>0</v>
      </c>
      <c r="AG160" s="13">
        <v>0</v>
      </c>
      <c r="AH160" s="13">
        <v>0</v>
      </c>
      <c r="AI160" s="13">
        <v>0</v>
      </c>
      <c r="AJ160" s="13">
        <v>0</v>
      </c>
      <c r="AK160" s="13">
        <v>0</v>
      </c>
      <c r="AL160" s="13">
        <v>0</v>
      </c>
      <c r="AM160" s="13">
        <v>0</v>
      </c>
      <c r="AN160" s="13">
        <v>0</v>
      </c>
      <c r="AO160" s="13">
        <v>0</v>
      </c>
      <c r="AP160" s="13">
        <v>0</v>
      </c>
      <c r="AQ160" s="13">
        <v>0</v>
      </c>
      <c r="AR160" s="13">
        <v>0</v>
      </c>
      <c r="AS160" s="13">
        <v>0</v>
      </c>
      <c r="AT160" s="13">
        <v>8</v>
      </c>
      <c r="AU160" s="13">
        <v>0</v>
      </c>
      <c r="AV160" s="13">
        <v>0</v>
      </c>
      <c r="AW160" s="16">
        <f t="shared" si="47"/>
        <v>8</v>
      </c>
      <c r="AX160" s="16">
        <v>0</v>
      </c>
      <c r="AY160" s="10">
        <f t="shared" si="48"/>
        <v>8</v>
      </c>
      <c r="AZ160" s="10">
        <f>SUM(Z160:AK160)</f>
        <v>19</v>
      </c>
      <c r="BA160" s="10">
        <v>0</v>
      </c>
      <c r="BB160" s="10">
        <f t="shared" si="49"/>
        <v>-8</v>
      </c>
      <c r="BC160" s="10">
        <f t="shared" si="50"/>
        <v>-2</v>
      </c>
      <c r="BD160" s="10">
        <f t="shared" si="51"/>
        <v>-11</v>
      </c>
      <c r="BE160" s="10">
        <f t="shared" si="63"/>
        <v>11</v>
      </c>
      <c r="BF160" s="2" t="s">
        <v>119</v>
      </c>
      <c r="BG160" s="10">
        <f t="shared" si="52"/>
        <v>0</v>
      </c>
      <c r="BH160" s="36" t="s">
        <v>118</v>
      </c>
      <c r="BI160" s="39" t="str">
        <f t="shared" si="53"/>
        <v/>
      </c>
      <c r="BJ160" s="39" t="str">
        <f t="shared" si="54"/>
        <v/>
      </c>
      <c r="BK160" s="16">
        <f>SUM(AR160:AX160)</f>
        <v>16</v>
      </c>
      <c r="BL160" s="10">
        <f>SUM(AL160:AQ160)</f>
        <v>0</v>
      </c>
      <c r="BM160" s="12">
        <f t="shared" si="55"/>
        <v>2</v>
      </c>
      <c r="BN160" s="12">
        <f t="shared" si="55"/>
        <v>0</v>
      </c>
      <c r="BO160" s="9">
        <f t="shared" si="56"/>
        <v>0</v>
      </c>
      <c r="BP160" s="39" t="str">
        <f t="shared" si="57"/>
        <v/>
      </c>
      <c r="BQ160" s="144" t="s">
        <v>153</v>
      </c>
      <c r="BR160" s="9">
        <f t="shared" si="58"/>
        <v>19</v>
      </c>
      <c r="BS160" s="9">
        <f t="shared" si="59"/>
        <v>0</v>
      </c>
      <c r="BT160" s="9">
        <f t="shared" si="60"/>
        <v>19</v>
      </c>
      <c r="BU160" s="9" t="str">
        <f>IFERROR(_xlfn.XLOOKUP(D160,Sheet1!B:B,Sheet1!L:L),"")</f>
        <v/>
      </c>
      <c r="BV160" s="9" t="e">
        <f>_xlfn.XLOOKUP(BU160,Sheet1!S:S,Sheet1!T:T)</f>
        <v>#N/A</v>
      </c>
      <c r="BW160" s="9" t="e">
        <f>_xlfn.XLOOKUP(D160,Sheet1!B:B,Sheet1!M:M)</f>
        <v>#N/A</v>
      </c>
      <c r="BZ160" s="108">
        <f t="shared" si="61"/>
        <v>0</v>
      </c>
      <c r="CB160" s="12"/>
      <c r="CC160" s="12"/>
      <c r="CG160" s="1" t="str">
        <f>IF(BO160&lt;80,"Below 80",
IF(BO160&lt;=120,"80-120",
IF(BO160&lt;=200,"&gt; 120-200",
IF(BO160&lt;=300,"&gt;200-300",
IF(BO160&lt;=500,"&gt;300-500",
"&gt;500")))))</f>
        <v>Below 80</v>
      </c>
      <c r="CH160" s="1" t="str">
        <f>IFERROR(_xlfn.XLOOKUP(CG160,Scenario!M:M,Scenario!N:N),"")</f>
        <v/>
      </c>
      <c r="CI160" s="1" t="str">
        <f t="shared" si="62"/>
        <v>No</v>
      </c>
      <c r="CJ160" s="75">
        <v>0</v>
      </c>
    </row>
    <row r="161" spans="1:89" hidden="1">
      <c r="A161" s="2">
        <v>160</v>
      </c>
      <c r="B161" s="2">
        <v>2024</v>
      </c>
      <c r="C161" s="1" t="str">
        <v>PBTMTR77</v>
      </c>
      <c r="D161" s="37" t="str">
        <v>0015g00001XK1qJAAT</v>
      </c>
      <c r="E161" s="37" t="str">
        <v>M/S NAVEEN TRADERS</v>
      </c>
      <c r="F161" s="37" t="str">
        <v>UTTAR PRADESH</v>
      </c>
      <c r="G161" s="37" t="str">
        <v>BAREILLY</v>
      </c>
      <c r="H161" s="37" t="str">
        <v>Bareilly</v>
      </c>
      <c r="I161" s="37" t="str">
        <v>Khandelwal Associates</v>
      </c>
      <c r="J161" s="37" t="str">
        <v>SHIV KUMAR</v>
      </c>
      <c r="K161" s="37" t="str">
        <v>Ashutosh Shukla</v>
      </c>
      <c r="L161" s="37" t="str">
        <v>C12818</v>
      </c>
      <c r="M161" s="37" t="str">
        <v>North</v>
      </c>
      <c r="N161" s="2">
        <v>243001</v>
      </c>
      <c r="O161" s="2" t="str">
        <v>09ABZPA3629B1ZN</v>
      </c>
      <c r="P161" s="2">
        <v>9927041007</v>
      </c>
      <c r="Q161" s="2" t="str">
        <v>Jan'24</v>
      </c>
      <c r="R161" s="2">
        <v>2024</v>
      </c>
      <c r="S161" s="1">
        <v>33</v>
      </c>
      <c r="T161" s="2">
        <v>320</v>
      </c>
      <c r="U161" s="12">
        <v>0.15936458333333334</v>
      </c>
      <c r="V161" s="1" t="str">
        <v>Super Star</v>
      </c>
      <c r="W161" s="13">
        <v>33</v>
      </c>
      <c r="X161" s="13">
        <v>0</v>
      </c>
      <c r="Y161" s="13">
        <v>0</v>
      </c>
      <c r="Z161" s="13">
        <v>0</v>
      </c>
      <c r="AA161" s="13">
        <v>0</v>
      </c>
      <c r="AB161" s="13">
        <v>0</v>
      </c>
      <c r="AC161" s="13">
        <v>0</v>
      </c>
      <c r="AD161" s="13">
        <v>0</v>
      </c>
      <c r="AE161" s="13">
        <v>2</v>
      </c>
      <c r="AF161" s="13">
        <v>1</v>
      </c>
      <c r="AG161" s="13">
        <v>1</v>
      </c>
      <c r="AH161" s="13">
        <v>1</v>
      </c>
      <c r="AI161" s="13">
        <v>0</v>
      </c>
      <c r="AJ161" s="13">
        <v>1</v>
      </c>
      <c r="AK161" s="13">
        <v>1</v>
      </c>
      <c r="AL161" s="13">
        <v>0</v>
      </c>
      <c r="AM161" s="13">
        <v>10</v>
      </c>
      <c r="AN161" s="13">
        <v>10</v>
      </c>
      <c r="AO161" s="13">
        <v>10</v>
      </c>
      <c r="AP161" s="13">
        <v>0</v>
      </c>
      <c r="AQ161" s="13">
        <v>10</v>
      </c>
      <c r="AR161" s="13">
        <v>2.5</v>
      </c>
      <c r="AS161" s="13">
        <v>5</v>
      </c>
      <c r="AT161" s="13">
        <v>6</v>
      </c>
      <c r="AU161" s="13">
        <v>90</v>
      </c>
      <c r="AV161" s="13">
        <v>56.99</v>
      </c>
      <c r="AW161" s="16">
        <f t="shared" si="47"/>
        <v>143.5</v>
      </c>
      <c r="AX161" s="16">
        <v>85</v>
      </c>
      <c r="AY161" s="10">
        <f t="shared" si="48"/>
        <v>228.5</v>
      </c>
      <c r="AZ161" s="10">
        <f>SUM(Z161:AK161)</f>
        <v>7</v>
      </c>
      <c r="BA161" s="10">
        <v>100</v>
      </c>
      <c r="BB161" s="10">
        <f t="shared" si="49"/>
        <v>-43.5</v>
      </c>
      <c r="BC161" s="10">
        <f t="shared" si="50"/>
        <v>-10.875</v>
      </c>
      <c r="BD161" s="10">
        <f t="shared" si="51"/>
        <v>221.5</v>
      </c>
      <c r="BE161" s="10">
        <f t="shared" si="63"/>
        <v>-136.5</v>
      </c>
      <c r="BF161" s="2" t="s">
        <v>119</v>
      </c>
      <c r="BG161" s="10">
        <f t="shared" si="52"/>
        <v>5.9375</v>
      </c>
      <c r="BH161" s="36" t="s">
        <v>118</v>
      </c>
      <c r="BI161" s="39" t="str">
        <f t="shared" si="53"/>
        <v/>
      </c>
      <c r="BJ161" s="39" t="str">
        <f t="shared" si="54"/>
        <v>A</v>
      </c>
      <c r="BK161" s="16">
        <f>SUM(AR161:AX161)</f>
        <v>388.99</v>
      </c>
      <c r="BL161" s="10">
        <f>SUM(AL161:AQ161)</f>
        <v>40</v>
      </c>
      <c r="BM161" s="12">
        <f t="shared" si="55"/>
        <v>1.7023632385120351</v>
      </c>
      <c r="BN161" s="12">
        <f t="shared" si="55"/>
        <v>0.17505470459518599</v>
      </c>
      <c r="BO161" s="9">
        <f t="shared" si="56"/>
        <v>47.5</v>
      </c>
      <c r="BP161" s="39" t="str">
        <f t="shared" si="57"/>
        <v/>
      </c>
      <c r="BQ161" s="147"/>
      <c r="BR161" s="9">
        <f t="shared" si="58"/>
        <v>2</v>
      </c>
      <c r="BS161" s="9">
        <f t="shared" si="59"/>
        <v>5</v>
      </c>
      <c r="BT161" s="9">
        <f t="shared" si="60"/>
        <v>7</v>
      </c>
      <c r="BU161" s="9" t="str">
        <f>IFERROR(_xlfn.XLOOKUP(D161,Sheet1!B:B,Sheet1!L:L),"")</f>
        <v/>
      </c>
      <c r="BV161" s="9" t="e">
        <f>_xlfn.XLOOKUP(BU161,Sheet1!S:S,Sheet1!T:T)</f>
        <v>#N/A</v>
      </c>
      <c r="BW161" s="9" t="e">
        <f>_xlfn.XLOOKUP(D161,Sheet1!B:B,Sheet1!M:M)</f>
        <v>#N/A</v>
      </c>
      <c r="BZ161" s="108">
        <f t="shared" si="61"/>
        <v>85</v>
      </c>
      <c r="CB161" s="12">
        <f>AW161/AY161</f>
        <v>0.62800875273522971</v>
      </c>
      <c r="CC161" s="12">
        <f>AX161/AY161</f>
        <v>0.37199124726477023</v>
      </c>
      <c r="CG161" s="1" t="str">
        <f>IF(BO161&lt;80,"Below 80",
IF(BO161&lt;=120,"80-120",
IF(BO161&lt;=200,"&gt; 120-200",
IF(BO161&lt;=300,"&gt;200-300",
IF(BO161&lt;=500,"&gt;300-500",
"&gt;500")))))</f>
        <v>Below 80</v>
      </c>
      <c r="CH161" s="1" t="str">
        <f>IFERROR(_xlfn.XLOOKUP(CG161,Scenario!M:M,Scenario!N:N),"")</f>
        <v/>
      </c>
      <c r="CI161" s="1" t="str">
        <f t="shared" si="62"/>
        <v>Yes</v>
      </c>
      <c r="CJ161" s="75">
        <v>80</v>
      </c>
    </row>
    <row r="162" spans="1:89" hidden="1">
      <c r="A162" s="2">
        <v>161</v>
      </c>
      <c r="B162" s="2">
        <v>2024</v>
      </c>
      <c r="C162" s="1" t="str">
        <v>PBTMTR220</v>
      </c>
      <c r="D162" s="37" t="str">
        <v>0015g00001eBT7oAAG</v>
      </c>
      <c r="E162" s="37" t="str">
        <v>M/S SHRI RAM ENTERPRISES</v>
      </c>
      <c r="F162" s="37" t="str">
        <v>UTTAR PRADESH</v>
      </c>
      <c r="G162" s="37" t="str">
        <v>AYODHYA</v>
      </c>
      <c r="H162" s="37" t="str">
        <v>Bikapur</v>
      </c>
      <c r="I162" s="37" t="str">
        <v>SHREE LAKSHMAN ROLLING MILL (INDIA) LLP</v>
      </c>
      <c r="J162" s="37" t="str">
        <v>Deepanshu</v>
      </c>
      <c r="K162" s="37" t="str">
        <v>Deepanshu</v>
      </c>
      <c r="L162" s="37" t="str">
        <v>C12815</v>
      </c>
      <c r="M162" s="37" t="str">
        <v>North</v>
      </c>
      <c r="N162" s="2">
        <v>224001</v>
      </c>
      <c r="O162" s="2" t="str">
        <v>09AOSPG4830L1ZF</v>
      </c>
      <c r="P162" s="2">
        <v>9452489499</v>
      </c>
      <c r="Q162" s="2" t="str">
        <v>Jan'24</v>
      </c>
      <c r="R162" s="2">
        <v>2024</v>
      </c>
      <c r="S162" s="1">
        <v>8</v>
      </c>
      <c r="T162" s="2">
        <v>600</v>
      </c>
      <c r="U162" s="12">
        <v>1.6655555555555555E-2</v>
      </c>
      <c r="V162" s="1" t="str">
        <v>Alien</v>
      </c>
      <c r="W162" s="13">
        <v>8</v>
      </c>
      <c r="X162" s="13">
        <v>0</v>
      </c>
      <c r="Y162" s="13">
        <v>0</v>
      </c>
      <c r="Z162" s="13">
        <v>10</v>
      </c>
      <c r="AA162" s="13">
        <v>0</v>
      </c>
      <c r="AB162" s="13">
        <v>0</v>
      </c>
      <c r="AC162" s="13">
        <v>0</v>
      </c>
      <c r="AD162" s="13">
        <v>40.18</v>
      </c>
      <c r="AE162" s="13">
        <v>0</v>
      </c>
      <c r="AF162" s="13">
        <v>40</v>
      </c>
      <c r="AG162" s="13">
        <v>0</v>
      </c>
      <c r="AH162" s="13">
        <v>36</v>
      </c>
      <c r="AI162" s="13">
        <v>0</v>
      </c>
      <c r="AJ162" s="13">
        <v>35</v>
      </c>
      <c r="AK162" s="13">
        <v>40.375</v>
      </c>
      <c r="AL162" s="13">
        <v>0</v>
      </c>
      <c r="AM162" s="13">
        <v>0</v>
      </c>
      <c r="AN162" s="13">
        <v>0</v>
      </c>
      <c r="AO162" s="13">
        <v>34.68</v>
      </c>
      <c r="AP162" s="13">
        <v>0</v>
      </c>
      <c r="AQ162" s="13">
        <v>0</v>
      </c>
      <c r="AR162" s="13">
        <v>5.04</v>
      </c>
      <c r="AS162" s="13">
        <v>29.79</v>
      </c>
      <c r="AT162" s="13">
        <v>29.98</v>
      </c>
      <c r="AU162" s="13">
        <v>0</v>
      </c>
      <c r="AV162" s="13">
        <v>0</v>
      </c>
      <c r="AW162" s="16">
        <f t="shared" si="47"/>
        <v>99.49</v>
      </c>
      <c r="AX162" s="16">
        <v>79.44</v>
      </c>
      <c r="AY162" s="10">
        <f t="shared" si="48"/>
        <v>178.93</v>
      </c>
      <c r="AZ162" s="10">
        <f>SUM(Z162:AK162)</f>
        <v>201.55500000000001</v>
      </c>
      <c r="BA162" s="10">
        <v>200</v>
      </c>
      <c r="BB162" s="10">
        <f t="shared" si="49"/>
        <v>100.51</v>
      </c>
      <c r="BC162" s="10">
        <f t="shared" si="50"/>
        <v>25.127500000000001</v>
      </c>
      <c r="BD162" s="10">
        <f t="shared" si="51"/>
        <v>-22.625</v>
      </c>
      <c r="BE162" s="10">
        <f t="shared" si="63"/>
        <v>102.06500000000001</v>
      </c>
      <c r="BF162" s="2" t="s">
        <v>119</v>
      </c>
      <c r="BG162" s="10">
        <f t="shared" si="52"/>
        <v>8.6887499999999989</v>
      </c>
      <c r="BH162" s="36" t="s">
        <v>118</v>
      </c>
      <c r="BI162" s="39" t="str">
        <f t="shared" si="53"/>
        <v>A</v>
      </c>
      <c r="BJ162" s="39" t="str">
        <f t="shared" si="54"/>
        <v/>
      </c>
      <c r="BK162" s="16">
        <f>SUM(AR162:AX162)</f>
        <v>243.74</v>
      </c>
      <c r="BL162" s="10">
        <f>SUM(AL162:AQ162)</f>
        <v>34.68</v>
      </c>
      <c r="BM162" s="12">
        <f t="shared" si="55"/>
        <v>1.3622086849605992</v>
      </c>
      <c r="BN162" s="12">
        <f t="shared" si="55"/>
        <v>0.19381881182585367</v>
      </c>
      <c r="BO162" s="9">
        <f t="shared" si="56"/>
        <v>69.509999999999991</v>
      </c>
      <c r="BP162" s="39" t="str">
        <f t="shared" si="57"/>
        <v/>
      </c>
      <c r="BQ162" s="147"/>
      <c r="BR162" s="9">
        <f t="shared" si="58"/>
        <v>50.18</v>
      </c>
      <c r="BS162" s="9">
        <f t="shared" si="59"/>
        <v>151.375</v>
      </c>
      <c r="BT162" s="9">
        <f t="shared" si="60"/>
        <v>201.55500000000001</v>
      </c>
      <c r="BU162" s="9" t="str">
        <f>IFERROR(_xlfn.XLOOKUP(D162,Sheet1!B:B,Sheet1!L:L),"")</f>
        <v/>
      </c>
      <c r="BV162" s="9" t="e">
        <f>_xlfn.XLOOKUP(BU162,Sheet1!S:S,Sheet1!T:T)</f>
        <v>#N/A</v>
      </c>
      <c r="BW162" s="9" t="e">
        <f>_xlfn.XLOOKUP(D162,Sheet1!B:B,Sheet1!M:M)</f>
        <v>#N/A</v>
      </c>
      <c r="BZ162" s="108">
        <f t="shared" si="61"/>
        <v>79.440000000000012</v>
      </c>
      <c r="CB162" s="12">
        <f>AW162/AY162</f>
        <v>0.5560274967864528</v>
      </c>
      <c r="CC162" s="12">
        <f>AX162/AY162</f>
        <v>0.44397250321354714</v>
      </c>
      <c r="CG162" s="1" t="str">
        <f>IF(BO162&lt;80,"Below 80",
IF(BO162&lt;=120,"80-120",
IF(BO162&lt;=200,"&gt; 120-200",
IF(BO162&lt;=300,"&gt;200-300",
IF(BO162&lt;=500,"&gt;300-500",
"&gt;500")))))</f>
        <v>Below 80</v>
      </c>
      <c r="CH162" s="1" t="str">
        <f>IFERROR(_xlfn.XLOOKUP(CG162,Scenario!M:M,Scenario!N:N),"")</f>
        <v/>
      </c>
      <c r="CI162" s="1" t="b">
        <f t="shared" si="62"/>
        <v>0</v>
      </c>
      <c r="CJ162" s="75">
        <v>49.65</v>
      </c>
      <c r="CK162" s="1" t="s">
        <v>118</v>
      </c>
    </row>
    <row r="163" spans="1:89" hidden="1">
      <c r="A163" s="2">
        <v>162</v>
      </c>
      <c r="B163" s="2">
        <v>2024</v>
      </c>
      <c r="C163" s="1" t="str">
        <v>PBTMTR221</v>
      </c>
      <c r="D163" s="37" t="str">
        <v>001J100000EpC7fIAF</v>
      </c>
      <c r="E163" s="37" t="str">
        <v>M/S KESARWANI STEELS &amp; SAINETERY</v>
      </c>
      <c r="F163" s="37" t="str">
        <v>UTTAR PRADESH</v>
      </c>
      <c r="G163" s="37" t="str">
        <v>BALRAMPUR</v>
      </c>
      <c r="H163" s="37" t="str">
        <v>Balrampur</v>
      </c>
      <c r="I163" s="37" t="str">
        <v>SHREE LAKSHMAN ROLLING MILL (INDIA) LLP</v>
      </c>
      <c r="J163" s="37" t="str">
        <v>Deepanshu</v>
      </c>
      <c r="K163" s="37" t="str">
        <v>Deepanshu</v>
      </c>
      <c r="L163" s="37" t="str">
        <v>C12815</v>
      </c>
      <c r="M163" s="37" t="str">
        <v>North</v>
      </c>
      <c r="N163" s="2">
        <v>271201</v>
      </c>
      <c r="O163" s="2" t="str">
        <v>09AAAHU5964K1ZI</v>
      </c>
      <c r="P163" s="2">
        <v>7905070278</v>
      </c>
      <c r="Q163" s="2" t="str">
        <v>Jan'24</v>
      </c>
      <c r="R163" s="2">
        <v>2024</v>
      </c>
      <c r="S163" s="1">
        <v>10</v>
      </c>
      <c r="T163" s="2">
        <v>150</v>
      </c>
      <c r="U163" s="12">
        <v>0</v>
      </c>
      <c r="V163" s="1" t="str">
        <v>Challenger</v>
      </c>
      <c r="W163" s="13">
        <v>10</v>
      </c>
      <c r="X163" s="13">
        <v>0</v>
      </c>
      <c r="Y163" s="13">
        <v>0</v>
      </c>
      <c r="Z163" s="13">
        <v>0</v>
      </c>
      <c r="AA163" s="13">
        <v>0</v>
      </c>
      <c r="AB163" s="13">
        <v>0</v>
      </c>
      <c r="AC163" s="13">
        <v>0</v>
      </c>
      <c r="AD163" s="13">
        <v>0</v>
      </c>
      <c r="AE163" s="13">
        <v>0</v>
      </c>
      <c r="AF163" s="13">
        <v>0</v>
      </c>
      <c r="AG163" s="13">
        <v>4</v>
      </c>
      <c r="AH163" s="13">
        <v>0</v>
      </c>
      <c r="AI163" s="13">
        <v>8.83</v>
      </c>
      <c r="AJ163" s="13">
        <v>0</v>
      </c>
      <c r="AK163" s="13">
        <v>0</v>
      </c>
      <c r="AL163" s="13">
        <v>0</v>
      </c>
      <c r="AM163" s="13">
        <v>0</v>
      </c>
      <c r="AN163" s="13">
        <v>0</v>
      </c>
      <c r="AO163" s="13">
        <v>0</v>
      </c>
      <c r="AP163" s="13">
        <v>0</v>
      </c>
      <c r="AQ163" s="13">
        <v>0</v>
      </c>
      <c r="AR163" s="13">
        <v>10</v>
      </c>
      <c r="AS163" s="13">
        <v>0</v>
      </c>
      <c r="AT163" s="13">
        <v>0</v>
      </c>
      <c r="AU163" s="13">
        <v>0</v>
      </c>
      <c r="AV163" s="13">
        <v>0</v>
      </c>
      <c r="AW163" s="16">
        <f t="shared" si="47"/>
        <v>10</v>
      </c>
      <c r="AX163" s="16">
        <v>20</v>
      </c>
      <c r="AY163" s="10">
        <f t="shared" si="48"/>
        <v>30</v>
      </c>
      <c r="AZ163" s="10">
        <f>SUM(Z163:AK163)</f>
        <v>12.83</v>
      </c>
      <c r="BA163" s="10">
        <v>50</v>
      </c>
      <c r="BB163" s="10">
        <f t="shared" si="49"/>
        <v>40</v>
      </c>
      <c r="BC163" s="10">
        <f t="shared" si="50"/>
        <v>10</v>
      </c>
      <c r="BD163" s="10">
        <f t="shared" si="51"/>
        <v>17.170000000000002</v>
      </c>
      <c r="BE163" s="10">
        <f t="shared" si="63"/>
        <v>2.83</v>
      </c>
      <c r="BF163" s="2" t="s">
        <v>119</v>
      </c>
      <c r="BG163" s="10">
        <f t="shared" si="52"/>
        <v>1.25</v>
      </c>
      <c r="BH163" s="36" t="s">
        <v>118</v>
      </c>
      <c r="BI163" s="39" t="str">
        <f t="shared" si="53"/>
        <v/>
      </c>
      <c r="BJ163" s="39" t="str">
        <f t="shared" si="54"/>
        <v/>
      </c>
      <c r="BK163" s="16">
        <f>SUM(AR163:AX163)</f>
        <v>40</v>
      </c>
      <c r="BL163" s="10">
        <f>SUM(AL163:AQ163)</f>
        <v>0</v>
      </c>
      <c r="BM163" s="12">
        <f t="shared" si="55"/>
        <v>1.3333333333333333</v>
      </c>
      <c r="BN163" s="12">
        <f t="shared" si="55"/>
        <v>0</v>
      </c>
      <c r="BO163" s="9">
        <f t="shared" si="56"/>
        <v>10</v>
      </c>
      <c r="BP163" s="39" t="str">
        <f t="shared" si="57"/>
        <v/>
      </c>
      <c r="BQ163" s="147"/>
      <c r="BR163" s="9">
        <f t="shared" si="58"/>
        <v>0</v>
      </c>
      <c r="BS163" s="9">
        <f t="shared" si="59"/>
        <v>12.83</v>
      </c>
      <c r="BT163" s="9">
        <f t="shared" si="60"/>
        <v>12.83</v>
      </c>
      <c r="BU163" s="9" t="str">
        <f>IFERROR(_xlfn.XLOOKUP(D163,Sheet1!B:B,Sheet1!L:L),"")</f>
        <v/>
      </c>
      <c r="BV163" s="9" t="e">
        <f>_xlfn.XLOOKUP(BU163,Sheet1!S:S,Sheet1!T:T)</f>
        <v>#N/A</v>
      </c>
      <c r="BW163" s="9" t="e">
        <f>_xlfn.XLOOKUP(D163,Sheet1!B:B,Sheet1!M:M)</f>
        <v>#N/A</v>
      </c>
      <c r="BZ163" s="108">
        <f t="shared" si="61"/>
        <v>20</v>
      </c>
      <c r="CB163" s="12">
        <f>AW163/AY163</f>
        <v>0.33333333333333331</v>
      </c>
      <c r="CC163" s="12">
        <f>AX163/AY163</f>
        <v>0.66666666666666663</v>
      </c>
      <c r="CG163" s="1" t="str">
        <f>IF(BO163&lt;80,"Below 80",
IF(BO163&lt;=120,"80-120",
IF(BO163&lt;=200,"&gt; 120-200",
IF(BO163&lt;=300,"&gt;200-300",
IF(BO163&lt;=500,"&gt;300-500",
"&gt;500")))))</f>
        <v>Below 80</v>
      </c>
      <c r="CH163" s="1" t="str">
        <f>IFERROR(_xlfn.XLOOKUP(CG163,Scenario!M:M,Scenario!N:N),"")</f>
        <v/>
      </c>
      <c r="CI163" s="1" t="str">
        <f t="shared" si="62"/>
        <v>Yes</v>
      </c>
      <c r="CJ163" s="75">
        <v>20</v>
      </c>
    </row>
    <row r="164" spans="1:89" hidden="1">
      <c r="A164" s="2">
        <v>163</v>
      </c>
      <c r="B164" s="2">
        <v>2024</v>
      </c>
      <c r="C164" s="1" t="str">
        <v>PBTMTR222</v>
      </c>
      <c r="D164" s="37" t="str">
        <v>0015g00001c4h82AAA</v>
      </c>
      <c r="E164" s="37" t="str">
        <v>Adarsh Loha Bhandar</v>
      </c>
      <c r="F164" s="37" t="str">
        <v>UTTAR PRADESH</v>
      </c>
      <c r="G164" s="37" t="str">
        <v>MAHOBA</v>
      </c>
      <c r="H164" s="37" t="str">
        <v>Mahoba</v>
      </c>
      <c r="I164" s="37" t="str">
        <v>SHREE LAKSHMAN ROLLING MILL (INDIA) LLP</v>
      </c>
      <c r="J164" s="37" t="str">
        <v>Ashutosh Shukla</v>
      </c>
      <c r="K164" s="37" t="str">
        <v>-</v>
      </c>
      <c r="L164" s="37" t="str">
        <v>C12815</v>
      </c>
      <c r="M164" s="37" t="str">
        <v>North</v>
      </c>
      <c r="N164" s="2">
        <v>210421</v>
      </c>
      <c r="O164" s="2">
        <v>0</v>
      </c>
      <c r="P164" s="2">
        <v>9415145111</v>
      </c>
      <c r="Q164" s="2" t="str">
        <v>Jan'24</v>
      </c>
      <c r="R164" s="2">
        <v>2024</v>
      </c>
      <c r="S164" s="1">
        <v>10</v>
      </c>
      <c r="T164" s="2">
        <v>100</v>
      </c>
      <c r="U164" s="12">
        <v>0</v>
      </c>
      <c r="V164" s="1" t="str">
        <v>Challenger</v>
      </c>
      <c r="W164" s="13">
        <v>4</v>
      </c>
      <c r="X164" s="13">
        <v>0</v>
      </c>
      <c r="Y164" s="13">
        <v>6</v>
      </c>
      <c r="Z164" s="13">
        <v>0</v>
      </c>
      <c r="AA164" s="13">
        <v>0</v>
      </c>
      <c r="AB164" s="13">
        <v>0</v>
      </c>
      <c r="AC164" s="13">
        <v>0</v>
      </c>
      <c r="AD164" s="13">
        <v>0</v>
      </c>
      <c r="AE164" s="13">
        <v>0</v>
      </c>
      <c r="AF164" s="13">
        <v>0</v>
      </c>
      <c r="AG164" s="13">
        <v>0</v>
      </c>
      <c r="AH164" s="13">
        <v>0</v>
      </c>
      <c r="AI164" s="13">
        <v>0</v>
      </c>
      <c r="AJ164" s="13">
        <v>0</v>
      </c>
      <c r="AK164" s="13">
        <v>0</v>
      </c>
      <c r="AL164" s="13">
        <v>0</v>
      </c>
      <c r="AM164" s="13">
        <v>0</v>
      </c>
      <c r="AN164" s="13">
        <v>5</v>
      </c>
      <c r="AO164" s="13">
        <v>0</v>
      </c>
      <c r="AP164" s="13">
        <v>0</v>
      </c>
      <c r="AQ164" s="13">
        <v>0</v>
      </c>
      <c r="AR164" s="13">
        <v>0</v>
      </c>
      <c r="AS164" s="13">
        <v>0</v>
      </c>
      <c r="AT164" s="13">
        <v>0</v>
      </c>
      <c r="AU164" s="13">
        <v>0</v>
      </c>
      <c r="AV164" s="13">
        <v>0</v>
      </c>
      <c r="AW164" s="16">
        <f t="shared" si="47"/>
        <v>5</v>
      </c>
      <c r="AX164" s="16">
        <v>10</v>
      </c>
      <c r="AY164" s="10">
        <f t="shared" si="48"/>
        <v>15</v>
      </c>
      <c r="AZ164" s="10">
        <f>SUM(Z164:AK164)</f>
        <v>0</v>
      </c>
      <c r="BA164" s="10"/>
      <c r="BB164" s="10">
        <f t="shared" si="49"/>
        <v>-5</v>
      </c>
      <c r="BC164" s="10">
        <f t="shared" si="50"/>
        <v>-1.25</v>
      </c>
      <c r="BD164" s="10">
        <f t="shared" si="51"/>
        <v>15</v>
      </c>
      <c r="BE164" s="10">
        <f t="shared" si="63"/>
        <v>-5</v>
      </c>
      <c r="BF164" s="2" t="s">
        <v>119</v>
      </c>
      <c r="BG164" s="10">
        <f t="shared" si="52"/>
        <v>0.625</v>
      </c>
      <c r="BH164" s="36" t="s">
        <v>118</v>
      </c>
      <c r="BI164" s="39" t="str">
        <f t="shared" si="53"/>
        <v/>
      </c>
      <c r="BJ164" s="39" t="str">
        <f t="shared" si="54"/>
        <v/>
      </c>
      <c r="BK164" s="16">
        <f>SUM(AR164:AX164)</f>
        <v>15</v>
      </c>
      <c r="BL164" s="10">
        <f>SUM(AL164:AQ164)</f>
        <v>5</v>
      </c>
      <c r="BM164" s="12">
        <f t="shared" si="55"/>
        <v>1</v>
      </c>
      <c r="BN164" s="12">
        <f t="shared" si="55"/>
        <v>0.33333333333333331</v>
      </c>
      <c r="BO164" s="9">
        <f t="shared" si="56"/>
        <v>5</v>
      </c>
      <c r="BP164" s="39" t="str">
        <f t="shared" si="57"/>
        <v/>
      </c>
      <c r="BQ164" s="147"/>
      <c r="BR164" s="9">
        <f t="shared" si="58"/>
        <v>0</v>
      </c>
      <c r="BS164" s="9">
        <f t="shared" si="59"/>
        <v>0</v>
      </c>
      <c r="BT164" s="9">
        <f t="shared" si="60"/>
        <v>0</v>
      </c>
      <c r="BU164" s="9" t="str">
        <f>IFERROR(_xlfn.XLOOKUP(D164,Sheet1!B:B,Sheet1!L:L),"")</f>
        <v/>
      </c>
      <c r="BV164" s="9" t="e">
        <f>_xlfn.XLOOKUP(BU164,Sheet1!S:S,Sheet1!T:T)</f>
        <v>#N/A</v>
      </c>
      <c r="BW164" s="9" t="e">
        <f>_xlfn.XLOOKUP(D164,Sheet1!B:B,Sheet1!M:M)</f>
        <v>#N/A</v>
      </c>
      <c r="BZ164" s="108">
        <f t="shared" si="61"/>
        <v>10</v>
      </c>
      <c r="CB164" s="12">
        <f>AW164/AY164</f>
        <v>0.33333333333333331</v>
      </c>
      <c r="CC164" s="12">
        <f>AX164/AY164</f>
        <v>0.66666666666666663</v>
      </c>
      <c r="CG164" s="1" t="str">
        <f>IF(BO164&lt;80,"Below 80",
IF(BO164&lt;=120,"80-120",
IF(BO164&lt;=200,"&gt; 120-200",
IF(BO164&lt;=300,"&gt;200-300",
IF(BO164&lt;=500,"&gt;300-500",
"&gt;500")))))</f>
        <v>Below 80</v>
      </c>
      <c r="CH164" s="1" t="str">
        <f>IFERROR(_xlfn.XLOOKUP(CG164,Scenario!M:M,Scenario!N:N),"")</f>
        <v/>
      </c>
      <c r="CI164" s="1" t="str">
        <f t="shared" si="62"/>
        <v>No</v>
      </c>
      <c r="CJ164" s="75">
        <v>10</v>
      </c>
    </row>
    <row r="165" spans="1:89" hidden="1">
      <c r="A165" s="2">
        <v>164</v>
      </c>
      <c r="B165" s="2">
        <v>2024</v>
      </c>
      <c r="C165" s="1" t="str">
        <v>PBTMTR149</v>
      </c>
      <c r="D165" s="37" t="str">
        <v>0015g00001V9TgJAAV</v>
      </c>
      <c r="E165" s="37" t="str">
        <v>BANSAL IRON STORE</v>
      </c>
      <c r="F165" s="37" t="str">
        <v>HARYANA</v>
      </c>
      <c r="G165" s="37" t="str">
        <v>JIND</v>
      </c>
      <c r="H165" s="37" t="str">
        <v>Jind</v>
      </c>
      <c r="I165" s="37" t="str">
        <v>PAL CEMENT AND STEEL PVT. LTD.</v>
      </c>
      <c r="J165" s="37" t="str">
        <v>Dinesh Kumar</v>
      </c>
      <c r="K165" s="37" t="str">
        <v>Navneet Pal</v>
      </c>
      <c r="L165" s="37" t="str">
        <v>C12827</v>
      </c>
      <c r="M165" s="37" t="str">
        <v>North</v>
      </c>
      <c r="N165" s="2">
        <v>126102</v>
      </c>
      <c r="O165" s="2" t="str">
        <v>06AEUPB4646K1Z5</v>
      </c>
      <c r="P165" s="2">
        <v>9215757197</v>
      </c>
      <c r="Q165" s="2" t="str">
        <v>Jan'24</v>
      </c>
      <c r="R165" s="2">
        <v>2024</v>
      </c>
      <c r="S165" s="1">
        <v>76</v>
      </c>
      <c r="T165" s="2">
        <v>100</v>
      </c>
      <c r="U165" s="12">
        <v>0</v>
      </c>
      <c r="V165" s="1" t="str">
        <v>Challenger</v>
      </c>
      <c r="W165" s="13">
        <v>24</v>
      </c>
      <c r="X165" s="13">
        <v>25</v>
      </c>
      <c r="Y165" s="13">
        <v>27</v>
      </c>
      <c r="Z165" s="13">
        <v>0</v>
      </c>
      <c r="AA165" s="13">
        <v>0</v>
      </c>
      <c r="AB165" s="13">
        <v>0</v>
      </c>
      <c r="AC165" s="13">
        <v>0</v>
      </c>
      <c r="AD165" s="13">
        <v>0</v>
      </c>
      <c r="AE165" s="13">
        <v>0</v>
      </c>
      <c r="AF165" s="13">
        <v>0</v>
      </c>
      <c r="AG165" s="13">
        <v>0</v>
      </c>
      <c r="AH165" s="13">
        <v>0</v>
      </c>
      <c r="AI165" s="13">
        <v>0</v>
      </c>
      <c r="AJ165" s="13">
        <v>0</v>
      </c>
      <c r="AK165" s="13">
        <v>0</v>
      </c>
      <c r="AL165" s="13">
        <v>0</v>
      </c>
      <c r="AM165" s="13">
        <v>0</v>
      </c>
      <c r="AN165" s="13">
        <v>0</v>
      </c>
      <c r="AO165" s="13">
        <v>0</v>
      </c>
      <c r="AP165" s="13">
        <v>0</v>
      </c>
      <c r="AQ165" s="13">
        <v>0</v>
      </c>
      <c r="AR165" s="13">
        <v>0</v>
      </c>
      <c r="AS165" s="13">
        <v>0</v>
      </c>
      <c r="AT165" s="13">
        <v>0</v>
      </c>
      <c r="AU165" s="13">
        <v>0</v>
      </c>
      <c r="AV165" s="13">
        <v>0</v>
      </c>
      <c r="AW165" s="16">
        <f t="shared" si="47"/>
        <v>0</v>
      </c>
      <c r="AX165" s="16">
        <v>0</v>
      </c>
      <c r="AY165" s="10">
        <f t="shared" si="48"/>
        <v>0</v>
      </c>
      <c r="AZ165" s="10">
        <f>SUM(Z165:AK165)</f>
        <v>0</v>
      </c>
      <c r="BA165" s="10">
        <v>0</v>
      </c>
      <c r="BB165" s="10">
        <f t="shared" si="49"/>
        <v>0</v>
      </c>
      <c r="BC165" s="10">
        <f t="shared" si="50"/>
        <v>0</v>
      </c>
      <c r="BD165" s="10">
        <f t="shared" si="51"/>
        <v>0</v>
      </c>
      <c r="BE165" s="10">
        <f t="shared" si="63"/>
        <v>0</v>
      </c>
      <c r="BF165" s="2" t="s">
        <v>119</v>
      </c>
      <c r="BG165" s="10">
        <f t="shared" si="52"/>
        <v>0</v>
      </c>
      <c r="BH165" s="36" t="s">
        <v>118</v>
      </c>
      <c r="BI165" s="39" t="str">
        <f t="shared" si="53"/>
        <v/>
      </c>
      <c r="BJ165" s="39" t="str">
        <f t="shared" si="54"/>
        <v/>
      </c>
      <c r="BK165" s="16">
        <f>SUM(AR165:AX165)</f>
        <v>0</v>
      </c>
      <c r="BL165" s="10">
        <f>SUM(AL165:AQ165)</f>
        <v>0</v>
      </c>
      <c r="BM165" s="12" t="str">
        <f t="shared" si="55"/>
        <v/>
      </c>
      <c r="BN165" s="12" t="str">
        <f t="shared" si="55"/>
        <v/>
      </c>
      <c r="BO165" s="9">
        <f t="shared" si="56"/>
        <v>0</v>
      </c>
      <c r="BP165" s="39" t="str">
        <f t="shared" si="57"/>
        <v/>
      </c>
      <c r="BQ165" s="147"/>
      <c r="BR165" s="9">
        <f t="shared" si="58"/>
        <v>0</v>
      </c>
      <c r="BS165" s="9">
        <f t="shared" si="59"/>
        <v>0</v>
      </c>
      <c r="BT165" s="9">
        <f t="shared" si="60"/>
        <v>0</v>
      </c>
      <c r="BU165" s="9" t="str">
        <f>IFERROR(_xlfn.XLOOKUP(D165,Sheet1!B:B,Sheet1!L:L),"")</f>
        <v/>
      </c>
      <c r="BV165" s="9" t="e">
        <f>_xlfn.XLOOKUP(BU165,Sheet1!S:S,Sheet1!T:T)</f>
        <v>#N/A</v>
      </c>
      <c r="BW165" s="9" t="e">
        <f>_xlfn.XLOOKUP(D165,Sheet1!B:B,Sheet1!M:M)</f>
        <v>#N/A</v>
      </c>
      <c r="BZ165" s="108">
        <f t="shared" si="61"/>
        <v>0</v>
      </c>
      <c r="CB165" s="12"/>
      <c r="CC165" s="12"/>
      <c r="CG165" s="1" t="str">
        <f>IF(BO165&lt;80,"Below 80",
IF(BO165&lt;=120,"80-120",
IF(BO165&lt;=200,"&gt; 120-200",
IF(BO165&lt;=300,"&gt;200-300",
IF(BO165&lt;=500,"&gt;300-500",
"&gt;500")))))</f>
        <v>Below 80</v>
      </c>
      <c r="CH165" s="1" t="str">
        <f>IFERROR(_xlfn.XLOOKUP(CG165,Scenario!M:M,Scenario!N:N),"")</f>
        <v/>
      </c>
      <c r="CI165" s="1" t="str">
        <f t="shared" si="62"/>
        <v>No</v>
      </c>
      <c r="CJ165" s="75">
        <v>0</v>
      </c>
    </row>
    <row r="166" spans="1:89" hidden="1">
      <c r="A166" s="2">
        <v>165</v>
      </c>
      <c r="B166" s="2">
        <v>2024</v>
      </c>
      <c r="C166" s="1" t="str">
        <v>PBTMTR150</v>
      </c>
      <c r="D166" s="37" t="str">
        <v>001J100000Baf4VIAR</v>
      </c>
      <c r="E166" s="37" t="str">
        <v>GANPATI TRADING CO.</v>
      </c>
      <c r="F166" s="37" t="str">
        <v>HARYANA</v>
      </c>
      <c r="G166" s="37" t="str">
        <v>HISAR</v>
      </c>
      <c r="H166" s="37" t="str">
        <v>Hansi</v>
      </c>
      <c r="I166" s="37" t="str">
        <v>PAL CEMENT AND STEEL PVT. LTD.</v>
      </c>
      <c r="J166" s="37" t="str">
        <v>Mayank Arya</v>
      </c>
      <c r="K166" s="37" t="str">
        <v>Navneet Pal</v>
      </c>
      <c r="L166" s="37" t="str">
        <v>C12827</v>
      </c>
      <c r="M166" s="37" t="str">
        <v>North</v>
      </c>
      <c r="N166" s="2">
        <v>125006</v>
      </c>
      <c r="O166" s="2" t="str">
        <v>06JIVPS5814N1Z3</v>
      </c>
      <c r="P166" s="2">
        <v>7015765477</v>
      </c>
      <c r="Q166" s="2" t="str">
        <v>Jan'24</v>
      </c>
      <c r="R166" s="2">
        <v>2024</v>
      </c>
      <c r="S166" s="1">
        <v>50</v>
      </c>
      <c r="T166" s="2">
        <v>30</v>
      </c>
      <c r="U166" s="12">
        <v>0</v>
      </c>
      <c r="V166" s="1" t="str">
        <v>Minor</v>
      </c>
      <c r="W166" s="13">
        <v>15</v>
      </c>
      <c r="X166" s="13">
        <v>16</v>
      </c>
      <c r="Y166" s="13">
        <v>19</v>
      </c>
      <c r="Z166" s="13">
        <v>0</v>
      </c>
      <c r="AA166" s="13">
        <v>0</v>
      </c>
      <c r="AB166" s="13">
        <v>0</v>
      </c>
      <c r="AC166" s="13">
        <v>0</v>
      </c>
      <c r="AD166" s="13">
        <v>0</v>
      </c>
      <c r="AE166" s="13">
        <v>51</v>
      </c>
      <c r="AF166" s="13">
        <v>0</v>
      </c>
      <c r="AG166" s="13">
        <v>0</v>
      </c>
      <c r="AH166" s="13">
        <v>0</v>
      </c>
      <c r="AI166" s="13">
        <v>0</v>
      </c>
      <c r="AJ166" s="13">
        <v>0</v>
      </c>
      <c r="AK166" s="13">
        <v>0</v>
      </c>
      <c r="AL166" s="13">
        <v>0</v>
      </c>
      <c r="AM166" s="13">
        <v>0</v>
      </c>
      <c r="AN166" s="13">
        <v>0</v>
      </c>
      <c r="AO166" s="13">
        <v>0</v>
      </c>
      <c r="AP166" s="13">
        <v>0</v>
      </c>
      <c r="AQ166" s="13">
        <v>0</v>
      </c>
      <c r="AR166" s="13">
        <v>0</v>
      </c>
      <c r="AS166" s="13">
        <v>0</v>
      </c>
      <c r="AT166" s="13">
        <v>0</v>
      </c>
      <c r="AU166" s="13">
        <v>0</v>
      </c>
      <c r="AV166" s="13">
        <v>0</v>
      </c>
      <c r="AW166" s="16">
        <f t="shared" si="47"/>
        <v>0</v>
      </c>
      <c r="AX166" s="16">
        <v>0</v>
      </c>
      <c r="AY166" s="10">
        <f t="shared" si="48"/>
        <v>0</v>
      </c>
      <c r="AZ166" s="10">
        <f>SUM(Z166:AK166)</f>
        <v>51</v>
      </c>
      <c r="BA166" s="10">
        <v>0</v>
      </c>
      <c r="BB166" s="10">
        <f t="shared" si="49"/>
        <v>0</v>
      </c>
      <c r="BC166" s="10">
        <f t="shared" si="50"/>
        <v>0</v>
      </c>
      <c r="BD166" s="10">
        <f t="shared" si="51"/>
        <v>-51</v>
      </c>
      <c r="BE166" s="10">
        <f t="shared" si="63"/>
        <v>51</v>
      </c>
      <c r="BF166" s="2" t="s">
        <v>119</v>
      </c>
      <c r="BG166" s="10">
        <f t="shared" si="52"/>
        <v>0</v>
      </c>
      <c r="BH166" s="36" t="s">
        <v>118</v>
      </c>
      <c r="BI166" s="39" t="str">
        <f t="shared" si="53"/>
        <v/>
      </c>
      <c r="BJ166" s="39" t="str">
        <f t="shared" si="54"/>
        <v/>
      </c>
      <c r="BK166" s="16">
        <f>SUM(AR166:AX166)</f>
        <v>0</v>
      </c>
      <c r="BL166" s="10">
        <f>SUM(AL166:AQ166)</f>
        <v>0</v>
      </c>
      <c r="BM166" s="12" t="str">
        <f t="shared" si="55"/>
        <v/>
      </c>
      <c r="BN166" s="12" t="str">
        <f t="shared" si="55"/>
        <v/>
      </c>
      <c r="BO166" s="9">
        <f t="shared" si="56"/>
        <v>0</v>
      </c>
      <c r="BP166" s="39" t="str">
        <f t="shared" si="57"/>
        <v/>
      </c>
      <c r="BQ166" s="147"/>
      <c r="BR166" s="9">
        <f t="shared" si="58"/>
        <v>51</v>
      </c>
      <c r="BS166" s="9">
        <f t="shared" si="59"/>
        <v>0</v>
      </c>
      <c r="BT166" s="9">
        <f t="shared" si="60"/>
        <v>51</v>
      </c>
      <c r="BU166" s="9" t="str">
        <f>IFERROR(_xlfn.XLOOKUP(D166,Sheet1!B:B,Sheet1!L:L),"")</f>
        <v/>
      </c>
      <c r="BV166" s="9" t="e">
        <f>_xlfn.XLOOKUP(BU166,Sheet1!S:S,Sheet1!T:T)</f>
        <v>#N/A</v>
      </c>
      <c r="BW166" s="9" t="e">
        <f>_xlfn.XLOOKUP(D166,Sheet1!B:B,Sheet1!M:M)</f>
        <v>#N/A</v>
      </c>
      <c r="BZ166" s="108">
        <f t="shared" si="61"/>
        <v>0</v>
      </c>
      <c r="CB166" s="12"/>
      <c r="CC166" s="12"/>
      <c r="CG166" s="1" t="str">
        <f>IF(BO166&lt;80,"Below 80",
IF(BO166&lt;=120,"80-120",
IF(BO166&lt;=200,"&gt; 120-200",
IF(BO166&lt;=300,"&gt;200-300",
IF(BO166&lt;=500,"&gt;300-500",
"&gt;500")))))</f>
        <v>Below 80</v>
      </c>
      <c r="CH166" s="1" t="str">
        <f>IFERROR(_xlfn.XLOOKUP(CG166,Scenario!M:M,Scenario!N:N),"")</f>
        <v/>
      </c>
      <c r="CI166" s="1" t="str">
        <f t="shared" si="62"/>
        <v>No</v>
      </c>
      <c r="CJ166" s="75">
        <v>0</v>
      </c>
    </row>
    <row r="167" spans="1:89" ht="27.75" hidden="1">
      <c r="A167" s="2">
        <v>166</v>
      </c>
      <c r="B167" s="2">
        <v>2024</v>
      </c>
      <c r="C167" s="1" t="str">
        <v>PBTMTR151</v>
      </c>
      <c r="D167" s="37" t="str">
        <v>0015g00001dJV5pAAG</v>
      </c>
      <c r="E167" s="37" t="str">
        <v>JAI DURGA TRADING CO.</v>
      </c>
      <c r="F167" s="37" t="str">
        <v>HARYANA</v>
      </c>
      <c r="G167" s="37" t="str">
        <v>FATEHABAD</v>
      </c>
      <c r="H167" s="37" t="str">
        <v>Dabwali</v>
      </c>
      <c r="I167" s="37" t="str">
        <v>PAL CEMENT AND STEEL PVT. LTD.</v>
      </c>
      <c r="J167" s="37" t="str">
        <v>Varun Arora</v>
      </c>
      <c r="K167" s="37" t="str">
        <v>Shubham Gahlot</v>
      </c>
      <c r="L167" s="37" t="str">
        <v>C12827</v>
      </c>
      <c r="M167" s="37" t="str">
        <v>North</v>
      </c>
      <c r="N167" s="2">
        <v>125120</v>
      </c>
      <c r="O167" s="2" t="str">
        <v>06AGCPB8595P1ZT</v>
      </c>
      <c r="P167" s="2">
        <v>7015807599</v>
      </c>
      <c r="Q167" s="2" t="str">
        <v>Jan'24</v>
      </c>
      <c r="R167" s="2">
        <v>2024</v>
      </c>
      <c r="S167" s="1">
        <v>50</v>
      </c>
      <c r="T167" s="2">
        <v>150</v>
      </c>
      <c r="U167" s="12">
        <v>0</v>
      </c>
      <c r="V167" s="1" t="str">
        <v>Challenger</v>
      </c>
      <c r="W167" s="13">
        <v>11</v>
      </c>
      <c r="X167" s="13">
        <v>13</v>
      </c>
      <c r="Y167" s="13">
        <v>26</v>
      </c>
      <c r="Z167" s="13">
        <v>5</v>
      </c>
      <c r="AA167" s="13">
        <v>7</v>
      </c>
      <c r="AB167" s="13">
        <v>0</v>
      </c>
      <c r="AC167" s="13">
        <v>0</v>
      </c>
      <c r="AD167" s="13">
        <v>0</v>
      </c>
      <c r="AE167" s="13">
        <v>0</v>
      </c>
      <c r="AF167" s="13">
        <v>0</v>
      </c>
      <c r="AG167" s="13">
        <v>0</v>
      </c>
      <c r="AH167" s="13">
        <v>0</v>
      </c>
      <c r="AI167" s="13">
        <v>0</v>
      </c>
      <c r="AJ167" s="13">
        <v>0</v>
      </c>
      <c r="AK167" s="13">
        <v>0</v>
      </c>
      <c r="AL167" s="13">
        <v>0</v>
      </c>
      <c r="AM167" s="13">
        <v>0</v>
      </c>
      <c r="AN167" s="13">
        <v>0</v>
      </c>
      <c r="AO167" s="13">
        <v>11.23</v>
      </c>
      <c r="AP167" s="13">
        <v>1</v>
      </c>
      <c r="AQ167" s="13">
        <v>2</v>
      </c>
      <c r="AR167" s="13">
        <v>0</v>
      </c>
      <c r="AS167" s="13">
        <v>0</v>
      </c>
      <c r="AT167" s="13">
        <v>0</v>
      </c>
      <c r="AU167" s="13">
        <v>0</v>
      </c>
      <c r="AV167" s="13">
        <v>0</v>
      </c>
      <c r="AW167" s="16">
        <f t="shared" si="47"/>
        <v>14.23</v>
      </c>
      <c r="AX167" s="16">
        <v>28.46</v>
      </c>
      <c r="AY167" s="10">
        <f t="shared" si="48"/>
        <v>42.69</v>
      </c>
      <c r="AZ167" s="10">
        <f>SUM(Z167:AK167)</f>
        <v>12</v>
      </c>
      <c r="BA167" s="10">
        <v>14</v>
      </c>
      <c r="BB167" s="10">
        <f t="shared" si="49"/>
        <v>-0.23000000000000043</v>
      </c>
      <c r="BC167" s="10">
        <f t="shared" si="50"/>
        <v>-5.7500000000000107E-2</v>
      </c>
      <c r="BD167" s="10">
        <f t="shared" si="51"/>
        <v>30.689999999999998</v>
      </c>
      <c r="BE167" s="10">
        <f t="shared" si="63"/>
        <v>-2.2300000000000004</v>
      </c>
      <c r="BF167" s="2" t="s">
        <v>119</v>
      </c>
      <c r="BG167" s="10">
        <f t="shared" si="52"/>
        <v>1.7787500000000001</v>
      </c>
      <c r="BH167" s="36" t="s">
        <v>118</v>
      </c>
      <c r="BI167" s="39" t="str">
        <f t="shared" si="53"/>
        <v/>
      </c>
      <c r="BJ167" s="39" t="str">
        <f t="shared" si="54"/>
        <v/>
      </c>
      <c r="BK167" s="16">
        <f>SUM(AR167:AX167)</f>
        <v>42.69</v>
      </c>
      <c r="BL167" s="10">
        <f>SUM(AL167:AQ167)</f>
        <v>14.23</v>
      </c>
      <c r="BM167" s="12">
        <f t="shared" si="55"/>
        <v>1</v>
      </c>
      <c r="BN167" s="12">
        <f t="shared" si="55"/>
        <v>0.33333333333333337</v>
      </c>
      <c r="BO167" s="9">
        <f t="shared" si="56"/>
        <v>14.23</v>
      </c>
      <c r="BP167" s="39" t="str">
        <f t="shared" si="57"/>
        <v/>
      </c>
      <c r="BQ167" s="147" t="s">
        <v>154</v>
      </c>
      <c r="BR167" s="9">
        <f t="shared" si="58"/>
        <v>12</v>
      </c>
      <c r="BS167" s="9">
        <f t="shared" si="59"/>
        <v>0</v>
      </c>
      <c r="BT167" s="9">
        <f t="shared" si="60"/>
        <v>12</v>
      </c>
      <c r="BU167" s="9" t="str">
        <f>IFERROR(_xlfn.XLOOKUP(D167,Sheet1!B:B,Sheet1!L:L),"")</f>
        <v/>
      </c>
      <c r="BV167" s="9" t="e">
        <f>_xlfn.XLOOKUP(BU167,Sheet1!S:S,Sheet1!T:T)</f>
        <v>#N/A</v>
      </c>
      <c r="BW167" s="9" t="e">
        <f>_xlfn.XLOOKUP(D167,Sheet1!B:B,Sheet1!M:M)</f>
        <v>#N/A</v>
      </c>
      <c r="BZ167" s="108">
        <f t="shared" si="61"/>
        <v>28.459999999999997</v>
      </c>
      <c r="CB167" s="12">
        <f>AW167/AY167</f>
        <v>0.33333333333333337</v>
      </c>
      <c r="CC167" s="12">
        <f>AX167/AY167</f>
        <v>0.66666666666666674</v>
      </c>
      <c r="CG167" s="1" t="str">
        <f>IF(BO167&lt;80,"Below 80",
IF(BO167&lt;=120,"80-120",
IF(BO167&lt;=200,"&gt; 120-200",
IF(BO167&lt;=300,"&gt;200-300",
IF(BO167&lt;=500,"&gt;300-500",
"&gt;500")))))</f>
        <v>Below 80</v>
      </c>
      <c r="CH167" s="1" t="str">
        <f>IFERROR(_xlfn.XLOOKUP(CG167,Scenario!M:M,Scenario!N:N),"")</f>
        <v/>
      </c>
      <c r="CI167" s="1" t="str">
        <f t="shared" si="62"/>
        <v>Yes</v>
      </c>
      <c r="CJ167" s="75">
        <v>28.46</v>
      </c>
    </row>
    <row r="168" spans="1:89" hidden="1">
      <c r="A168" s="2">
        <v>167</v>
      </c>
      <c r="B168" s="2">
        <v>2024</v>
      </c>
      <c r="C168" s="1" t="str">
        <v>PBTMTR152</v>
      </c>
      <c r="D168" s="37" t="str">
        <v>0015g00001eBhwUAAS</v>
      </c>
      <c r="E168" s="37" t="str">
        <v>SHREE KAPI BUILDING MATERIAL</v>
      </c>
      <c r="F168" s="37" t="str">
        <v>HARYANA</v>
      </c>
      <c r="G168" s="37" t="str">
        <v>HISAR</v>
      </c>
      <c r="H168" s="37" t="str">
        <v>Uklana</v>
      </c>
      <c r="I168" s="37" t="str">
        <v>PAL CEMENT AND STEEL PVT. LTD.</v>
      </c>
      <c r="J168" s="37" t="str">
        <v>Dinesh Kumar</v>
      </c>
      <c r="K168" s="37" t="str">
        <v>Navneet Pal</v>
      </c>
      <c r="L168" s="37" t="str">
        <v>C12827</v>
      </c>
      <c r="M168" s="37" t="str">
        <v>North</v>
      </c>
      <c r="N168" s="2">
        <v>125001</v>
      </c>
      <c r="O168" s="2" t="str">
        <v>06ATIPP5442N1Z6</v>
      </c>
      <c r="P168" s="2">
        <v>9812624237</v>
      </c>
      <c r="Q168" s="2" t="str">
        <v>Jan'24</v>
      </c>
      <c r="R168" s="2">
        <v>2024</v>
      </c>
      <c r="S168" s="1">
        <v>100</v>
      </c>
      <c r="T168" s="2">
        <v>20</v>
      </c>
      <c r="U168" s="12">
        <v>0</v>
      </c>
      <c r="V168" s="1" t="str">
        <v>Minor</v>
      </c>
      <c r="W168" s="13">
        <v>30</v>
      </c>
      <c r="X168" s="13">
        <v>32</v>
      </c>
      <c r="Y168" s="13">
        <v>38</v>
      </c>
      <c r="Z168" s="13">
        <v>13</v>
      </c>
      <c r="AA168" s="13">
        <v>0.99</v>
      </c>
      <c r="AB168" s="13">
        <v>0</v>
      </c>
      <c r="AC168" s="13">
        <v>0</v>
      </c>
      <c r="AD168" s="13">
        <v>0</v>
      </c>
      <c r="AE168" s="13">
        <v>0</v>
      </c>
      <c r="AF168" s="13">
        <v>0</v>
      </c>
      <c r="AG168" s="13">
        <v>0</v>
      </c>
      <c r="AH168" s="13">
        <v>0</v>
      </c>
      <c r="AI168" s="13">
        <v>0</v>
      </c>
      <c r="AJ168" s="13">
        <v>0</v>
      </c>
      <c r="AK168" s="13">
        <v>0</v>
      </c>
      <c r="AL168" s="13">
        <v>0</v>
      </c>
      <c r="AM168" s="13">
        <v>0</v>
      </c>
      <c r="AN168" s="13">
        <v>0</v>
      </c>
      <c r="AO168" s="13">
        <v>0</v>
      </c>
      <c r="AP168" s="13">
        <v>0</v>
      </c>
      <c r="AQ168" s="13">
        <v>0</v>
      </c>
      <c r="AR168" s="13">
        <v>0</v>
      </c>
      <c r="AS168" s="13">
        <v>0</v>
      </c>
      <c r="AT168" s="13">
        <v>0</v>
      </c>
      <c r="AU168" s="13">
        <v>0</v>
      </c>
      <c r="AV168" s="13">
        <v>0</v>
      </c>
      <c r="AW168" s="16">
        <f t="shared" si="47"/>
        <v>0</v>
      </c>
      <c r="AX168" s="16">
        <v>0</v>
      </c>
      <c r="AY168" s="10">
        <f t="shared" si="48"/>
        <v>0</v>
      </c>
      <c r="AZ168" s="10">
        <f>SUM(Z168:AK168)</f>
        <v>13.99</v>
      </c>
      <c r="BA168" s="10">
        <v>0</v>
      </c>
      <c r="BB168" s="10">
        <f t="shared" si="49"/>
        <v>0</v>
      </c>
      <c r="BC168" s="10">
        <f t="shared" si="50"/>
        <v>0</v>
      </c>
      <c r="BD168" s="10">
        <f t="shared" si="51"/>
        <v>-13.99</v>
      </c>
      <c r="BE168" s="10">
        <f t="shared" si="63"/>
        <v>13.99</v>
      </c>
      <c r="BF168" s="2" t="s">
        <v>119</v>
      </c>
      <c r="BG168" s="10">
        <f t="shared" si="52"/>
        <v>0</v>
      </c>
      <c r="BH168" s="36" t="s">
        <v>118</v>
      </c>
      <c r="BI168" s="39" t="str">
        <f t="shared" si="53"/>
        <v/>
      </c>
      <c r="BJ168" s="39" t="str">
        <f t="shared" si="54"/>
        <v/>
      </c>
      <c r="BK168" s="16">
        <f>SUM(AR168:AX168)</f>
        <v>0</v>
      </c>
      <c r="BL168" s="10">
        <f>SUM(AL168:AQ168)</f>
        <v>0</v>
      </c>
      <c r="BM168" s="12" t="str">
        <f t="shared" si="55"/>
        <v/>
      </c>
      <c r="BN168" s="12" t="str">
        <f t="shared" si="55"/>
        <v/>
      </c>
      <c r="BO168" s="9">
        <f t="shared" si="56"/>
        <v>0</v>
      </c>
      <c r="BP168" s="39" t="str">
        <f t="shared" si="57"/>
        <v/>
      </c>
      <c r="BQ168" s="147"/>
      <c r="BR168" s="9">
        <f t="shared" si="58"/>
        <v>13.99</v>
      </c>
      <c r="BS168" s="9">
        <f t="shared" si="59"/>
        <v>0</v>
      </c>
      <c r="BT168" s="9">
        <f t="shared" si="60"/>
        <v>13.99</v>
      </c>
      <c r="BU168" s="9" t="str">
        <f>IFERROR(_xlfn.XLOOKUP(D168,Sheet1!B:B,Sheet1!L:L),"")</f>
        <v/>
      </c>
      <c r="BV168" s="9" t="e">
        <f>_xlfn.XLOOKUP(BU168,Sheet1!S:S,Sheet1!T:T)</f>
        <v>#N/A</v>
      </c>
      <c r="BW168" s="9" t="e">
        <f>_xlfn.XLOOKUP(D168,Sheet1!B:B,Sheet1!M:M)</f>
        <v>#N/A</v>
      </c>
      <c r="BZ168" s="108">
        <f t="shared" si="61"/>
        <v>0</v>
      </c>
      <c r="CB168" s="12"/>
      <c r="CC168" s="12"/>
      <c r="CG168" s="1" t="str">
        <f>IF(BO168&lt;80,"Below 80",
IF(BO168&lt;=120,"80-120",
IF(BO168&lt;=200,"&gt; 120-200",
IF(BO168&lt;=300,"&gt;200-300",
IF(BO168&lt;=500,"&gt;300-500",
"&gt;500")))))</f>
        <v>Below 80</v>
      </c>
      <c r="CH168" s="1" t="str">
        <f>IFERROR(_xlfn.XLOOKUP(CG168,Scenario!M:M,Scenario!N:N),"")</f>
        <v/>
      </c>
      <c r="CI168" s="1" t="str">
        <f t="shared" si="62"/>
        <v>No</v>
      </c>
      <c r="CJ168" s="75">
        <v>0</v>
      </c>
    </row>
    <row r="169" spans="1:89" hidden="1">
      <c r="A169" s="2">
        <v>168</v>
      </c>
      <c r="B169" s="2">
        <v>2024</v>
      </c>
      <c r="C169" s="1" t="str">
        <v>PBTMTR153</v>
      </c>
      <c r="D169" s="37" t="str">
        <v>0015g00001XapNZAAZ</v>
      </c>
      <c r="E169" s="37" t="str">
        <v>M/S MITTAL IRON STORE</v>
      </c>
      <c r="F169" s="37" t="str">
        <v>HARYANA</v>
      </c>
      <c r="G169" s="37" t="str">
        <v>SIRSA</v>
      </c>
      <c r="H169" s="37" t="str">
        <v>Ellenabad</v>
      </c>
      <c r="I169" s="37" t="str">
        <v>PAL CEMENT AND STEEL PVT. LTD.</v>
      </c>
      <c r="J169" s="37" t="str">
        <v>Varun Arora</v>
      </c>
      <c r="K169" s="37" t="str">
        <v>Shubham Gahlot</v>
      </c>
      <c r="L169" s="37" t="str">
        <v>C12827</v>
      </c>
      <c r="M169" s="37" t="str">
        <v>North</v>
      </c>
      <c r="N169" s="2">
        <v>125102</v>
      </c>
      <c r="O169" s="2" t="str">
        <v>06AJCPM0499G2Z6</v>
      </c>
      <c r="P169" s="2">
        <v>9354188857</v>
      </c>
      <c r="Q169" s="2" t="str">
        <v>Jan'24</v>
      </c>
      <c r="R169" s="2">
        <v>2024</v>
      </c>
      <c r="S169" s="1">
        <v>52</v>
      </c>
      <c r="T169" s="2">
        <v>200</v>
      </c>
      <c r="U169" s="12">
        <v>0</v>
      </c>
      <c r="V169" s="1" t="str">
        <v>Challenger</v>
      </c>
      <c r="W169" s="13">
        <v>20</v>
      </c>
      <c r="X169" s="13">
        <v>22</v>
      </c>
      <c r="Y169" s="13">
        <v>10</v>
      </c>
      <c r="Z169" s="13">
        <v>0</v>
      </c>
      <c r="AA169" s="13">
        <v>0</v>
      </c>
      <c r="AB169" s="13">
        <v>0</v>
      </c>
      <c r="AC169" s="13">
        <v>0</v>
      </c>
      <c r="AD169" s="13">
        <v>0</v>
      </c>
      <c r="AE169" s="13">
        <v>0</v>
      </c>
      <c r="AF169" s="13">
        <v>0</v>
      </c>
      <c r="AG169" s="13">
        <v>0</v>
      </c>
      <c r="AH169" s="13">
        <v>0</v>
      </c>
      <c r="AI169" s="13">
        <v>0</v>
      </c>
      <c r="AJ169" s="13">
        <v>0</v>
      </c>
      <c r="AK169" s="13">
        <v>0</v>
      </c>
      <c r="AL169" s="13">
        <v>0</v>
      </c>
      <c r="AM169" s="13">
        <v>0</v>
      </c>
      <c r="AN169" s="13">
        <v>0</v>
      </c>
      <c r="AO169" s="13">
        <v>0</v>
      </c>
      <c r="AP169" s="13">
        <v>0</v>
      </c>
      <c r="AQ169" s="13">
        <v>0</v>
      </c>
      <c r="AR169" s="13">
        <v>0</v>
      </c>
      <c r="AS169" s="13">
        <v>0</v>
      </c>
      <c r="AT169" s="13">
        <v>0</v>
      </c>
      <c r="AU169" s="13">
        <v>0</v>
      </c>
      <c r="AV169" s="13">
        <v>0</v>
      </c>
      <c r="AW169" s="16">
        <f t="shared" si="47"/>
        <v>0</v>
      </c>
      <c r="AX169" s="16">
        <v>0</v>
      </c>
      <c r="AY169" s="10">
        <f t="shared" si="48"/>
        <v>0</v>
      </c>
      <c r="AZ169" s="10">
        <f>SUM(Z169:AK169)</f>
        <v>0</v>
      </c>
      <c r="BA169" s="10">
        <v>0</v>
      </c>
      <c r="BB169" s="10">
        <f t="shared" si="49"/>
        <v>0</v>
      </c>
      <c r="BC169" s="10">
        <f t="shared" si="50"/>
        <v>0</v>
      </c>
      <c r="BD169" s="10">
        <f t="shared" si="51"/>
        <v>0</v>
      </c>
      <c r="BE169" s="10">
        <f t="shared" si="63"/>
        <v>0</v>
      </c>
      <c r="BF169" s="2" t="s">
        <v>119</v>
      </c>
      <c r="BG169" s="10">
        <f t="shared" si="52"/>
        <v>0</v>
      </c>
      <c r="BH169" s="36" t="s">
        <v>118</v>
      </c>
      <c r="BI169" s="39" t="str">
        <f t="shared" si="53"/>
        <v/>
      </c>
      <c r="BJ169" s="39" t="str">
        <f t="shared" si="54"/>
        <v/>
      </c>
      <c r="BK169" s="16">
        <f>SUM(AR169:AX169)</f>
        <v>0</v>
      </c>
      <c r="BL169" s="10">
        <f>SUM(AL169:AQ169)</f>
        <v>0</v>
      </c>
      <c r="BM169" s="12" t="str">
        <f t="shared" si="55"/>
        <v/>
      </c>
      <c r="BN169" s="12" t="str">
        <f t="shared" si="55"/>
        <v/>
      </c>
      <c r="BO169" s="9">
        <f t="shared" si="56"/>
        <v>0</v>
      </c>
      <c r="BP169" s="39" t="str">
        <f t="shared" si="57"/>
        <v/>
      </c>
      <c r="BQ169" s="147"/>
      <c r="BR169" s="9">
        <f t="shared" si="58"/>
        <v>0</v>
      </c>
      <c r="BS169" s="9">
        <f t="shared" si="59"/>
        <v>0</v>
      </c>
      <c r="BT169" s="9">
        <f t="shared" si="60"/>
        <v>0</v>
      </c>
      <c r="BU169" s="9" t="str">
        <f>IFERROR(_xlfn.XLOOKUP(D169,Sheet1!B:B,Sheet1!L:L),"")</f>
        <v/>
      </c>
      <c r="BV169" s="9" t="e">
        <f>_xlfn.XLOOKUP(BU169,Sheet1!S:S,Sheet1!T:T)</f>
        <v>#N/A</v>
      </c>
      <c r="BW169" s="9" t="e">
        <f>_xlfn.XLOOKUP(D169,Sheet1!B:B,Sheet1!M:M)</f>
        <v>#N/A</v>
      </c>
      <c r="BZ169" s="108">
        <f t="shared" si="61"/>
        <v>0</v>
      </c>
      <c r="CB169" s="12"/>
      <c r="CC169" s="12"/>
      <c r="CG169" s="1" t="str">
        <f>IF(BO169&lt;80,"Below 80",
IF(BO169&lt;=120,"80-120",
IF(BO169&lt;=200,"&gt; 120-200",
IF(BO169&lt;=300,"&gt;200-300",
IF(BO169&lt;=500,"&gt;300-500",
"&gt;500")))))</f>
        <v>Below 80</v>
      </c>
      <c r="CH169" s="1" t="str">
        <f>IFERROR(_xlfn.XLOOKUP(CG169,Scenario!M:M,Scenario!N:N),"")</f>
        <v/>
      </c>
      <c r="CI169" s="1" t="str">
        <f t="shared" si="62"/>
        <v>No</v>
      </c>
      <c r="CJ169" s="75">
        <v>0</v>
      </c>
    </row>
    <row r="170" spans="1:89" hidden="1">
      <c r="A170" s="2">
        <v>169</v>
      </c>
      <c r="B170" s="2">
        <v>2024</v>
      </c>
      <c r="C170" s="1" t="str">
        <v>PBTMTR154</v>
      </c>
      <c r="D170" s="37" t="str">
        <v>0015g00001cacz9AAA</v>
      </c>
      <c r="E170" s="37" t="str">
        <v>Shree Shyam steel</v>
      </c>
      <c r="F170" s="37" t="str">
        <v>HARYANA</v>
      </c>
      <c r="G170" s="37" t="str">
        <v>SIRSA</v>
      </c>
      <c r="H170" s="37" t="str">
        <v>Sirsa</v>
      </c>
      <c r="I170" s="37" t="str">
        <v>PAL CEMENT AND STEEL PVT. LTD.</v>
      </c>
      <c r="J170" s="37" t="str">
        <v>Varun Arora</v>
      </c>
      <c r="K170" s="37" t="str">
        <v>Shubham Gahlot</v>
      </c>
      <c r="L170" s="37" t="str">
        <v>C12827</v>
      </c>
      <c r="M170" s="37" t="str">
        <v>North</v>
      </c>
      <c r="N170" s="2">
        <v>125058</v>
      </c>
      <c r="O170" s="2" t="str">
        <v>06CCMPV2847N1ZA</v>
      </c>
      <c r="P170" s="2">
        <v>9992686828</v>
      </c>
      <c r="Q170" s="2" t="str">
        <v>Jan'24</v>
      </c>
      <c r="R170" s="2">
        <v>2024</v>
      </c>
      <c r="S170" s="1">
        <v>51</v>
      </c>
      <c r="T170" s="2">
        <v>45</v>
      </c>
      <c r="U170" s="12">
        <v>0</v>
      </c>
      <c r="V170" s="1" t="str">
        <v>Minor</v>
      </c>
      <c r="W170" s="13">
        <v>12</v>
      </c>
      <c r="X170" s="13">
        <v>16</v>
      </c>
      <c r="Y170" s="13">
        <v>23</v>
      </c>
      <c r="Z170" s="13">
        <v>6</v>
      </c>
      <c r="AA170" s="13">
        <v>8.0500000000000007</v>
      </c>
      <c r="AB170" s="13">
        <v>0</v>
      </c>
      <c r="AC170" s="13">
        <v>0</v>
      </c>
      <c r="AD170" s="13">
        <v>0</v>
      </c>
      <c r="AE170" s="13">
        <v>0</v>
      </c>
      <c r="AF170" s="13">
        <v>0</v>
      </c>
      <c r="AG170" s="13">
        <v>0</v>
      </c>
      <c r="AH170" s="13">
        <v>0</v>
      </c>
      <c r="AI170" s="13">
        <v>0</v>
      </c>
      <c r="AJ170" s="13">
        <v>0</v>
      </c>
      <c r="AK170" s="13">
        <v>0</v>
      </c>
      <c r="AL170" s="13">
        <v>0</v>
      </c>
      <c r="AM170" s="13">
        <v>0</v>
      </c>
      <c r="AN170" s="13">
        <v>0</v>
      </c>
      <c r="AO170" s="13">
        <v>0</v>
      </c>
      <c r="AP170" s="13">
        <v>0</v>
      </c>
      <c r="AQ170" s="13">
        <v>0</v>
      </c>
      <c r="AR170" s="13">
        <v>0</v>
      </c>
      <c r="AS170" s="13">
        <v>0</v>
      </c>
      <c r="AT170" s="13">
        <v>0</v>
      </c>
      <c r="AU170" s="13">
        <v>0</v>
      </c>
      <c r="AV170" s="13">
        <v>0</v>
      </c>
      <c r="AW170" s="16">
        <f t="shared" si="47"/>
        <v>0</v>
      </c>
      <c r="AX170" s="16">
        <v>0</v>
      </c>
      <c r="AY170" s="10">
        <f t="shared" si="48"/>
        <v>0</v>
      </c>
      <c r="AZ170" s="10">
        <f>SUM(Z170:AK170)</f>
        <v>14.05</v>
      </c>
      <c r="BA170" s="10">
        <v>0</v>
      </c>
      <c r="BB170" s="10">
        <f t="shared" si="49"/>
        <v>0</v>
      </c>
      <c r="BC170" s="10">
        <f t="shared" si="50"/>
        <v>0</v>
      </c>
      <c r="BD170" s="10">
        <f t="shared" si="51"/>
        <v>-14.05</v>
      </c>
      <c r="BE170" s="10">
        <f t="shared" si="63"/>
        <v>14.05</v>
      </c>
      <c r="BF170" s="2" t="s">
        <v>119</v>
      </c>
      <c r="BG170" s="10">
        <f t="shared" si="52"/>
        <v>0</v>
      </c>
      <c r="BH170" s="36" t="s">
        <v>118</v>
      </c>
      <c r="BI170" s="39" t="str">
        <f t="shared" si="53"/>
        <v/>
      </c>
      <c r="BJ170" s="39" t="str">
        <f t="shared" si="54"/>
        <v/>
      </c>
      <c r="BK170" s="16">
        <f>SUM(AR170:AX170)</f>
        <v>0</v>
      </c>
      <c r="BL170" s="10">
        <f>SUM(AL170:AQ170)</f>
        <v>0</v>
      </c>
      <c r="BM170" s="12" t="str">
        <f t="shared" si="55"/>
        <v/>
      </c>
      <c r="BN170" s="12" t="str">
        <f t="shared" si="55"/>
        <v/>
      </c>
      <c r="BO170" s="9">
        <f t="shared" si="56"/>
        <v>0</v>
      </c>
      <c r="BP170" s="39" t="str">
        <f t="shared" si="57"/>
        <v/>
      </c>
      <c r="BQ170" s="147"/>
      <c r="BR170" s="9">
        <f t="shared" si="58"/>
        <v>14.05</v>
      </c>
      <c r="BS170" s="9">
        <f t="shared" si="59"/>
        <v>0</v>
      </c>
      <c r="BT170" s="9">
        <f t="shared" si="60"/>
        <v>14.05</v>
      </c>
      <c r="BU170" s="9" t="str">
        <f>IFERROR(_xlfn.XLOOKUP(D170,Sheet1!B:B,Sheet1!L:L),"")</f>
        <v/>
      </c>
      <c r="BV170" s="9" t="e">
        <f>_xlfn.XLOOKUP(BU170,Sheet1!S:S,Sheet1!T:T)</f>
        <v>#N/A</v>
      </c>
      <c r="BW170" s="9" t="e">
        <f>_xlfn.XLOOKUP(D170,Sheet1!B:B,Sheet1!M:M)</f>
        <v>#N/A</v>
      </c>
      <c r="BZ170" s="108">
        <f t="shared" si="61"/>
        <v>0</v>
      </c>
      <c r="CB170" s="12"/>
      <c r="CC170" s="12"/>
      <c r="CG170" s="1" t="str">
        <f>IF(BO170&lt;80,"Below 80",
IF(BO170&lt;=120,"80-120",
IF(BO170&lt;=200,"&gt; 120-200",
IF(BO170&lt;=300,"&gt;200-300",
IF(BO170&lt;=500,"&gt;300-500",
"&gt;500")))))</f>
        <v>Below 80</v>
      </c>
      <c r="CH170" s="1" t="str">
        <f>IFERROR(_xlfn.XLOOKUP(CG170,Scenario!M:M,Scenario!N:N),"")</f>
        <v/>
      </c>
      <c r="CI170" s="1" t="str">
        <f t="shared" si="62"/>
        <v>No</v>
      </c>
      <c r="CJ170" s="75">
        <v>0</v>
      </c>
    </row>
    <row r="171" spans="1:89" hidden="1">
      <c r="A171" s="2">
        <v>170</v>
      </c>
      <c r="B171" s="2">
        <v>2024</v>
      </c>
      <c r="C171" s="1" t="str">
        <v>PBTMTR155</v>
      </c>
      <c r="D171" s="37" t="str">
        <v>0015g00001XcEuLAAV</v>
      </c>
      <c r="E171" s="37" t="str">
        <v>RAJENDRA CEMENT STORE</v>
      </c>
      <c r="F171" s="37" t="str">
        <v>HARYANA</v>
      </c>
      <c r="G171" s="37" t="str">
        <v>HISAR</v>
      </c>
      <c r="H171" s="37" t="str">
        <v>Barwala</v>
      </c>
      <c r="I171" s="37" t="str">
        <v>PAL CEMENT AND STEEL PVT. LTD.</v>
      </c>
      <c r="J171" s="37" t="str">
        <v>Dinesh Kumar</v>
      </c>
      <c r="K171" s="37" t="str">
        <v>Navneet Pal</v>
      </c>
      <c r="L171" s="37" t="str">
        <v>C12827</v>
      </c>
      <c r="M171" s="37" t="str">
        <v>North</v>
      </c>
      <c r="N171" s="2">
        <v>125052</v>
      </c>
      <c r="O171" s="2" t="str">
        <v>06ANJPK5810C1ZD</v>
      </c>
      <c r="P171" s="2">
        <v>9416273120</v>
      </c>
      <c r="Q171" s="2" t="str">
        <v>Jan'24</v>
      </c>
      <c r="R171" s="2">
        <v>2024</v>
      </c>
      <c r="S171" s="1">
        <v>50</v>
      </c>
      <c r="T171" s="2">
        <v>60</v>
      </c>
      <c r="U171" s="12">
        <v>0</v>
      </c>
      <c r="V171" s="1" t="str">
        <v>Challenger</v>
      </c>
      <c r="W171" s="13">
        <v>15</v>
      </c>
      <c r="X171" s="13">
        <v>16</v>
      </c>
      <c r="Y171" s="13">
        <v>19</v>
      </c>
      <c r="Z171" s="13">
        <v>5</v>
      </c>
      <c r="AA171" s="13">
        <v>1.5</v>
      </c>
      <c r="AB171" s="13">
        <v>0</v>
      </c>
      <c r="AC171" s="13">
        <v>0</v>
      </c>
      <c r="AD171" s="13">
        <v>0</v>
      </c>
      <c r="AE171" s="13">
        <v>0</v>
      </c>
      <c r="AF171" s="13">
        <v>0</v>
      </c>
      <c r="AG171" s="13">
        <v>0</v>
      </c>
      <c r="AH171" s="13">
        <v>0</v>
      </c>
      <c r="AI171" s="13">
        <v>0</v>
      </c>
      <c r="AJ171" s="13">
        <v>0</v>
      </c>
      <c r="AK171" s="13">
        <v>0</v>
      </c>
      <c r="AL171" s="13">
        <v>0</v>
      </c>
      <c r="AM171" s="13">
        <v>0</v>
      </c>
      <c r="AN171" s="13">
        <v>0</v>
      </c>
      <c r="AO171" s="13">
        <v>0</v>
      </c>
      <c r="AP171" s="13">
        <v>0</v>
      </c>
      <c r="AQ171" s="13">
        <v>0</v>
      </c>
      <c r="AR171" s="13">
        <v>0</v>
      </c>
      <c r="AS171" s="13">
        <v>0</v>
      </c>
      <c r="AT171" s="13">
        <v>0</v>
      </c>
      <c r="AU171" s="13">
        <v>0</v>
      </c>
      <c r="AV171" s="13">
        <v>0</v>
      </c>
      <c r="AW171" s="16">
        <f t="shared" si="47"/>
        <v>0</v>
      </c>
      <c r="AX171" s="16">
        <v>0</v>
      </c>
      <c r="AY171" s="10">
        <f t="shared" si="48"/>
        <v>0</v>
      </c>
      <c r="AZ171" s="10">
        <f>SUM(Z171:AK171)</f>
        <v>6.5</v>
      </c>
      <c r="BA171" s="10">
        <v>0</v>
      </c>
      <c r="BB171" s="10">
        <f t="shared" si="49"/>
        <v>0</v>
      </c>
      <c r="BC171" s="10">
        <f t="shared" si="50"/>
        <v>0</v>
      </c>
      <c r="BD171" s="10">
        <f t="shared" si="51"/>
        <v>-6.5</v>
      </c>
      <c r="BE171" s="10">
        <f t="shared" si="63"/>
        <v>6.5</v>
      </c>
      <c r="BF171" s="2" t="s">
        <v>119</v>
      </c>
      <c r="BG171" s="10">
        <f t="shared" si="52"/>
        <v>0</v>
      </c>
      <c r="BH171" s="36" t="s">
        <v>118</v>
      </c>
      <c r="BI171" s="39" t="str">
        <f t="shared" si="53"/>
        <v/>
      </c>
      <c r="BJ171" s="39" t="str">
        <f t="shared" si="54"/>
        <v/>
      </c>
      <c r="BK171" s="16">
        <f>SUM(AR171:AX171)</f>
        <v>0</v>
      </c>
      <c r="BL171" s="10">
        <f>SUM(AL171:AQ171)</f>
        <v>0</v>
      </c>
      <c r="BM171" s="12" t="str">
        <f t="shared" si="55"/>
        <v/>
      </c>
      <c r="BN171" s="12" t="str">
        <f t="shared" si="55"/>
        <v/>
      </c>
      <c r="BO171" s="9">
        <f t="shared" si="56"/>
        <v>0</v>
      </c>
      <c r="BP171" s="39" t="str">
        <f t="shared" si="57"/>
        <v/>
      </c>
      <c r="BQ171" s="147"/>
      <c r="BR171" s="9">
        <f t="shared" si="58"/>
        <v>6.5</v>
      </c>
      <c r="BS171" s="9">
        <f t="shared" si="59"/>
        <v>0</v>
      </c>
      <c r="BT171" s="9">
        <f t="shared" si="60"/>
        <v>6.5</v>
      </c>
      <c r="BU171" s="9" t="str">
        <f>IFERROR(_xlfn.XLOOKUP(D171,Sheet1!B:B,Sheet1!L:L),"")</f>
        <v/>
      </c>
      <c r="BV171" s="9" t="e">
        <f>_xlfn.XLOOKUP(BU171,Sheet1!S:S,Sheet1!T:T)</f>
        <v>#N/A</v>
      </c>
      <c r="BW171" s="9" t="e">
        <f>_xlfn.XLOOKUP(D171,Sheet1!B:B,Sheet1!M:M)</f>
        <v>#N/A</v>
      </c>
      <c r="BZ171" s="108">
        <f t="shared" si="61"/>
        <v>0</v>
      </c>
      <c r="CB171" s="12"/>
      <c r="CC171" s="12"/>
      <c r="CG171" s="1" t="str">
        <f>IF(BO171&lt;80,"Below 80",
IF(BO171&lt;=120,"80-120",
IF(BO171&lt;=200,"&gt; 120-200",
IF(BO171&lt;=300,"&gt;200-300",
IF(BO171&lt;=500,"&gt;300-500",
"&gt;500")))))</f>
        <v>Below 80</v>
      </c>
      <c r="CH171" s="1" t="str">
        <f>IFERROR(_xlfn.XLOOKUP(CG171,Scenario!M:M,Scenario!N:N),"")</f>
        <v/>
      </c>
      <c r="CI171" s="1" t="str">
        <f t="shared" si="62"/>
        <v>No</v>
      </c>
      <c r="CJ171" s="75">
        <v>0</v>
      </c>
    </row>
    <row r="172" spans="1:89" hidden="1">
      <c r="A172" s="2">
        <v>171</v>
      </c>
      <c r="B172" s="2">
        <v>2024</v>
      </c>
      <c r="C172" s="1" t="str">
        <v>PBTMTR229</v>
      </c>
      <c r="D172" s="37" t="str">
        <v>0015g00001UBHsTAAX</v>
      </c>
      <c r="E172" s="37" t="str">
        <v>LOHA TRADER</v>
      </c>
      <c r="F172" s="37" t="str">
        <v>CHHATTISGARH</v>
      </c>
      <c r="G172" s="37" t="str">
        <v>BALODA BAZAR</v>
      </c>
      <c r="H172" s="37" t="str">
        <v>Bhatapara</v>
      </c>
      <c r="I172" s="37" t="str">
        <v>Shree Resources</v>
      </c>
      <c r="J172" s="37" t="str">
        <v>Vikash Kumar</v>
      </c>
      <c r="K172" s="37" t="str">
        <v>Sudhir Tiwari</v>
      </c>
      <c r="L172" s="37" t="str">
        <v/>
      </c>
      <c r="M172" s="37" t="str">
        <v>Central</v>
      </c>
      <c r="N172" s="2">
        <v>0</v>
      </c>
      <c r="O172" s="2">
        <v>0</v>
      </c>
      <c r="P172" s="2">
        <v>9406117000</v>
      </c>
      <c r="Q172" s="2" t="str">
        <v>Jan'24</v>
      </c>
      <c r="R172" s="2">
        <v>2024</v>
      </c>
      <c r="S172" s="1">
        <v>11</v>
      </c>
      <c r="T172" s="2">
        <v>250</v>
      </c>
      <c r="U172" s="12">
        <v>0</v>
      </c>
      <c r="V172" s="1" t="str">
        <v>Alien</v>
      </c>
      <c r="W172" s="13">
        <v>11</v>
      </c>
      <c r="X172" s="13">
        <v>0</v>
      </c>
      <c r="Y172" s="13">
        <v>0</v>
      </c>
      <c r="Z172" s="13">
        <v>0</v>
      </c>
      <c r="AA172" s="13">
        <v>0</v>
      </c>
      <c r="AB172" s="13">
        <v>0</v>
      </c>
      <c r="AC172" s="13">
        <v>0</v>
      </c>
      <c r="AD172" s="13">
        <v>0</v>
      </c>
      <c r="AE172" s="13">
        <v>0</v>
      </c>
      <c r="AF172" s="13">
        <v>0</v>
      </c>
      <c r="AG172" s="13">
        <v>0</v>
      </c>
      <c r="AH172" s="13">
        <v>0</v>
      </c>
      <c r="AI172" s="13">
        <v>0</v>
      </c>
      <c r="AJ172" s="13">
        <v>0</v>
      </c>
      <c r="AK172" s="13">
        <v>0</v>
      </c>
      <c r="AL172" s="13">
        <v>0</v>
      </c>
      <c r="AM172" s="13">
        <v>0</v>
      </c>
      <c r="AN172" s="13">
        <v>0</v>
      </c>
      <c r="AO172" s="13">
        <v>0</v>
      </c>
      <c r="AP172" s="13">
        <v>0</v>
      </c>
      <c r="AQ172" s="13">
        <v>0</v>
      </c>
      <c r="AR172" s="13">
        <v>0</v>
      </c>
      <c r="AS172" s="13">
        <v>0</v>
      </c>
      <c r="AT172" s="13">
        <v>0</v>
      </c>
      <c r="AU172" s="13">
        <v>0</v>
      </c>
      <c r="AV172" s="13">
        <v>0</v>
      </c>
      <c r="AW172" s="16">
        <f t="shared" si="47"/>
        <v>0</v>
      </c>
      <c r="AX172" s="16">
        <v>0</v>
      </c>
      <c r="AY172" s="10">
        <f t="shared" si="48"/>
        <v>0</v>
      </c>
      <c r="AZ172" s="10">
        <f>SUM(Z172:AK172)</f>
        <v>0</v>
      </c>
      <c r="BA172" s="10"/>
      <c r="BB172" s="10">
        <f t="shared" si="49"/>
        <v>0</v>
      </c>
      <c r="BC172" s="10">
        <f t="shared" si="50"/>
        <v>0</v>
      </c>
      <c r="BD172" s="10">
        <f t="shared" si="51"/>
        <v>0</v>
      </c>
      <c r="BE172" s="10">
        <f t="shared" si="63"/>
        <v>0</v>
      </c>
      <c r="BF172" s="2" t="s">
        <v>119</v>
      </c>
      <c r="BG172" s="10">
        <f t="shared" si="52"/>
        <v>0</v>
      </c>
      <c r="BH172" s="36" t="s">
        <v>118</v>
      </c>
      <c r="BI172" s="39" t="str">
        <f t="shared" si="53"/>
        <v/>
      </c>
      <c r="BJ172" s="39" t="str">
        <f t="shared" si="54"/>
        <v/>
      </c>
      <c r="BK172" s="16">
        <f>SUM(AR172:AX172)</f>
        <v>0</v>
      </c>
      <c r="BL172" s="10">
        <f>SUM(AL172:AQ172)</f>
        <v>0</v>
      </c>
      <c r="BM172" s="12" t="str">
        <f t="shared" si="55"/>
        <v/>
      </c>
      <c r="BN172" s="12" t="str">
        <f t="shared" si="55"/>
        <v/>
      </c>
      <c r="BO172" s="9">
        <f t="shared" si="56"/>
        <v>0</v>
      </c>
      <c r="BP172" s="39" t="str">
        <f t="shared" si="57"/>
        <v/>
      </c>
      <c r="BQ172" s="147"/>
      <c r="BR172" s="9">
        <f t="shared" si="58"/>
        <v>0</v>
      </c>
      <c r="BS172" s="9">
        <f t="shared" si="59"/>
        <v>0</v>
      </c>
      <c r="BT172" s="9">
        <f t="shared" si="60"/>
        <v>0</v>
      </c>
      <c r="BU172" s="9" t="str">
        <f>IFERROR(_xlfn.XLOOKUP(D172,Sheet1!B:B,Sheet1!L:L),"")</f>
        <v/>
      </c>
      <c r="BV172" s="9" t="e">
        <f>_xlfn.XLOOKUP(BU172,Sheet1!S:S,Sheet1!T:T)</f>
        <v>#N/A</v>
      </c>
      <c r="BW172" s="9" t="e">
        <f>_xlfn.XLOOKUP(D172,Sheet1!B:B,Sheet1!M:M)</f>
        <v>#N/A</v>
      </c>
      <c r="BZ172" s="108">
        <f t="shared" si="61"/>
        <v>0</v>
      </c>
      <c r="CB172" s="12"/>
      <c r="CC172" s="12"/>
      <c r="CG172" s="1" t="str">
        <f>IF(BO172&lt;80,"Below 80",
IF(BO172&lt;=120,"80-120",
IF(BO172&lt;=200,"&gt; 120-200",
IF(BO172&lt;=300,"&gt;200-300",
IF(BO172&lt;=500,"&gt;300-500",
"&gt;500")))))</f>
        <v>Below 80</v>
      </c>
      <c r="CH172" s="1" t="str">
        <f>IFERROR(_xlfn.XLOOKUP(CG172,Scenario!M:M,Scenario!N:N),"")</f>
        <v/>
      </c>
      <c r="CI172" s="1" t="str">
        <f t="shared" si="62"/>
        <v>No</v>
      </c>
      <c r="CJ172" s="75">
        <v>0</v>
      </c>
    </row>
    <row r="173" spans="1:89" hidden="1">
      <c r="A173" s="2">
        <v>172</v>
      </c>
      <c r="B173" s="2">
        <v>2024</v>
      </c>
      <c r="C173" s="1" t="str">
        <v>PBTMTR230</v>
      </c>
      <c r="D173" s="37" t="str">
        <v>0015g00001caBoUAAU</v>
      </c>
      <c r="E173" s="37" t="str">
        <v>SHYAM STEEL TRADERS</v>
      </c>
      <c r="F173" s="37" t="str">
        <v>CHHATTISGARH</v>
      </c>
      <c r="G173" s="37" t="str">
        <v>BILASPUR</v>
      </c>
      <c r="H173" s="37" t="str">
        <v>Bilaspur</v>
      </c>
      <c r="I173" s="37" t="str">
        <v>Shree Resources</v>
      </c>
      <c r="J173" s="37" t="str">
        <v>Vikash Kumar</v>
      </c>
      <c r="K173" s="37" t="str">
        <v>Sudhir Tiwari</v>
      </c>
      <c r="L173" s="37" t="str">
        <v/>
      </c>
      <c r="M173" s="37" t="str">
        <v>Central</v>
      </c>
      <c r="N173" s="2">
        <v>495001</v>
      </c>
      <c r="O173" s="2" t="str">
        <v>22AARFS0713P1ZW</v>
      </c>
      <c r="P173" s="2">
        <v>9425227444</v>
      </c>
      <c r="Q173" s="2" t="str">
        <v>Jan'24</v>
      </c>
      <c r="R173" s="2">
        <v>2024</v>
      </c>
      <c r="S173" s="1">
        <v>10</v>
      </c>
      <c r="T173" s="2">
        <v>200</v>
      </c>
      <c r="U173" s="12">
        <v>0</v>
      </c>
      <c r="V173" s="1" t="str">
        <v>Challenger</v>
      </c>
      <c r="W173" s="13">
        <v>10</v>
      </c>
      <c r="X173" s="13">
        <v>0</v>
      </c>
      <c r="Y173" s="13">
        <v>0</v>
      </c>
      <c r="Z173" s="13">
        <v>0</v>
      </c>
      <c r="AA173" s="13">
        <v>0</v>
      </c>
      <c r="AB173" s="13">
        <v>0</v>
      </c>
      <c r="AC173" s="13">
        <v>0</v>
      </c>
      <c r="AD173" s="13">
        <v>0</v>
      </c>
      <c r="AE173" s="13">
        <v>0</v>
      </c>
      <c r="AF173" s="13">
        <v>0</v>
      </c>
      <c r="AG173" s="13">
        <v>0</v>
      </c>
      <c r="AH173" s="13">
        <v>0</v>
      </c>
      <c r="AI173" s="13">
        <v>0</v>
      </c>
      <c r="AJ173" s="13">
        <v>0</v>
      </c>
      <c r="AK173" s="13">
        <v>0</v>
      </c>
      <c r="AL173" s="13">
        <v>0</v>
      </c>
      <c r="AM173" s="13">
        <v>0</v>
      </c>
      <c r="AN173" s="13">
        <v>0</v>
      </c>
      <c r="AO173" s="13">
        <v>0</v>
      </c>
      <c r="AP173" s="13">
        <v>0</v>
      </c>
      <c r="AQ173" s="13">
        <v>0</v>
      </c>
      <c r="AR173" s="13">
        <v>0</v>
      </c>
      <c r="AS173" s="13">
        <v>0</v>
      </c>
      <c r="AT173" s="13">
        <v>0</v>
      </c>
      <c r="AU173" s="13">
        <v>0</v>
      </c>
      <c r="AV173" s="13">
        <v>0</v>
      </c>
      <c r="AW173" s="16">
        <f t="shared" si="47"/>
        <v>0</v>
      </c>
      <c r="AX173" s="16">
        <v>0</v>
      </c>
      <c r="AY173" s="10">
        <f t="shared" si="48"/>
        <v>0</v>
      </c>
      <c r="AZ173" s="10">
        <f>SUM(Z173:AK173)</f>
        <v>0</v>
      </c>
      <c r="BA173" s="10"/>
      <c r="BB173" s="10">
        <f t="shared" si="49"/>
        <v>0</v>
      </c>
      <c r="BC173" s="10">
        <f t="shared" si="50"/>
        <v>0</v>
      </c>
      <c r="BD173" s="10">
        <f t="shared" si="51"/>
        <v>0</v>
      </c>
      <c r="BE173" s="10">
        <f t="shared" si="63"/>
        <v>0</v>
      </c>
      <c r="BF173" s="2" t="s">
        <v>119</v>
      </c>
      <c r="BG173" s="10">
        <f t="shared" si="52"/>
        <v>0</v>
      </c>
      <c r="BH173" s="36" t="s">
        <v>118</v>
      </c>
      <c r="BI173" s="39" t="str">
        <f t="shared" si="53"/>
        <v/>
      </c>
      <c r="BJ173" s="39" t="str">
        <f t="shared" si="54"/>
        <v/>
      </c>
      <c r="BK173" s="16">
        <f>SUM(AR173:AX173)</f>
        <v>0</v>
      </c>
      <c r="BL173" s="10">
        <f>SUM(AL173:AQ173)</f>
        <v>0</v>
      </c>
      <c r="BM173" s="12" t="str">
        <f t="shared" si="55"/>
        <v/>
      </c>
      <c r="BN173" s="12" t="str">
        <f t="shared" si="55"/>
        <v/>
      </c>
      <c r="BO173" s="9">
        <f t="shared" si="56"/>
        <v>0</v>
      </c>
      <c r="BP173" s="39" t="str">
        <f t="shared" si="57"/>
        <v/>
      </c>
      <c r="BQ173" s="147"/>
      <c r="BR173" s="9">
        <f t="shared" si="58"/>
        <v>0</v>
      </c>
      <c r="BS173" s="9">
        <f t="shared" si="59"/>
        <v>0</v>
      </c>
      <c r="BT173" s="9">
        <f t="shared" si="60"/>
        <v>0</v>
      </c>
      <c r="BU173" s="9" t="str">
        <f>IFERROR(_xlfn.XLOOKUP(D173,Sheet1!B:B,Sheet1!L:L),"")</f>
        <v/>
      </c>
      <c r="BV173" s="9" t="e">
        <f>_xlfn.XLOOKUP(BU173,Sheet1!S:S,Sheet1!T:T)</f>
        <v>#N/A</v>
      </c>
      <c r="BW173" s="9" t="e">
        <f>_xlfn.XLOOKUP(D173,Sheet1!B:B,Sheet1!M:M)</f>
        <v>#N/A</v>
      </c>
      <c r="BZ173" s="108">
        <f t="shared" si="61"/>
        <v>0</v>
      </c>
      <c r="CB173" s="12"/>
      <c r="CC173" s="12"/>
      <c r="CG173" s="1" t="str">
        <f>IF(BO173&lt;80,"Below 80",
IF(BO173&lt;=120,"80-120",
IF(BO173&lt;=200,"&gt; 120-200",
IF(BO173&lt;=300,"&gt;200-300",
IF(BO173&lt;=500,"&gt;300-500",
"&gt;500")))))</f>
        <v>Below 80</v>
      </c>
      <c r="CH173" s="1" t="str">
        <f>IFERROR(_xlfn.XLOOKUP(CG173,Scenario!M:M,Scenario!N:N),"")</f>
        <v/>
      </c>
      <c r="CI173" s="1" t="str">
        <f t="shared" si="62"/>
        <v>No</v>
      </c>
      <c r="CJ173" s="75">
        <v>0</v>
      </c>
    </row>
    <row r="174" spans="1:89" hidden="1">
      <c r="A174" s="2">
        <v>173</v>
      </c>
      <c r="B174" s="2">
        <v>2024</v>
      </c>
      <c r="C174" s="1" t="str">
        <v>PBTMTR196</v>
      </c>
      <c r="D174" s="37" t="str">
        <v>0015g00001XM8sxAAD</v>
      </c>
      <c r="E174" s="37" t="str">
        <v>NEW JAIN STEEL</v>
      </c>
      <c r="F174" s="37" t="str">
        <v>MADHYA PRADESH</v>
      </c>
      <c r="G174" s="37" t="str">
        <v>INDORE</v>
      </c>
      <c r="H174" s="37" t="str">
        <v>Indore</v>
      </c>
      <c r="I174" s="37" t="str">
        <v>R. K. ENTERPRISES</v>
      </c>
      <c r="J174" s="37" t="str">
        <v>Yogeshwar Richhariya</v>
      </c>
      <c r="K174" s="37" t="str">
        <v>Yogeshwar Richhariya</v>
      </c>
      <c r="L174" s="37" t="str">
        <v>001J1000005ZfroIAC</v>
      </c>
      <c r="M174" s="37" t="str">
        <v>Central</v>
      </c>
      <c r="N174" s="2">
        <v>452016</v>
      </c>
      <c r="O174" s="2" t="str">
        <v>23CEBPJ4689D1ZM</v>
      </c>
      <c r="P174" s="2">
        <v>9926062562</v>
      </c>
      <c r="Q174" s="2" t="str">
        <v>Jan'24</v>
      </c>
      <c r="R174" s="2">
        <v>2024</v>
      </c>
      <c r="S174" s="1">
        <v>100</v>
      </c>
      <c r="T174" s="2">
        <v>1000</v>
      </c>
      <c r="U174" s="12">
        <v>7.1190000000000003E-2</v>
      </c>
      <c r="V174" s="1" t="str">
        <v>Alien</v>
      </c>
      <c r="W174" s="13">
        <v>25</v>
      </c>
      <c r="X174" s="13">
        <v>30</v>
      </c>
      <c r="Y174" s="13">
        <v>45</v>
      </c>
      <c r="Z174" s="13">
        <v>93</v>
      </c>
      <c r="AA174" s="13">
        <v>90</v>
      </c>
      <c r="AB174" s="13">
        <v>25</v>
      </c>
      <c r="AC174" s="13">
        <v>0</v>
      </c>
      <c r="AD174" s="13">
        <v>76</v>
      </c>
      <c r="AE174" s="13">
        <v>25</v>
      </c>
      <c r="AF174" s="13">
        <v>100</v>
      </c>
      <c r="AG174" s="13">
        <v>50</v>
      </c>
      <c r="AH174" s="13">
        <v>50</v>
      </c>
      <c r="AI174" s="13">
        <v>50</v>
      </c>
      <c r="AJ174" s="13">
        <v>175.25</v>
      </c>
      <c r="AK174" s="13">
        <v>100.6</v>
      </c>
      <c r="AL174" s="13">
        <v>25</v>
      </c>
      <c r="AM174" s="13">
        <v>50.4</v>
      </c>
      <c r="AN174" s="13">
        <v>105</v>
      </c>
      <c r="AO174" s="13">
        <v>90.26</v>
      </c>
      <c r="AP174" s="13">
        <v>115.41</v>
      </c>
      <c r="AQ174" s="13">
        <v>143.75</v>
      </c>
      <c r="AR174" s="13">
        <v>0</v>
      </c>
      <c r="AS174" s="13">
        <v>0</v>
      </c>
      <c r="AT174" s="13">
        <v>0</v>
      </c>
      <c r="AU174" s="13">
        <v>118</v>
      </c>
      <c r="AV174" s="13">
        <v>95.57</v>
      </c>
      <c r="AW174" s="16">
        <f t="shared" si="47"/>
        <v>647.82000000000005</v>
      </c>
      <c r="AX174" s="16">
        <v>320.58000000000004</v>
      </c>
      <c r="AY174" s="107">
        <f>BW174</f>
        <v>850</v>
      </c>
      <c r="AZ174" s="10">
        <f>SUM(Z174:AK174)</f>
        <v>834.85</v>
      </c>
      <c r="BA174" s="10">
        <v>750</v>
      </c>
      <c r="BB174" s="10">
        <f t="shared" si="49"/>
        <v>102.17999999999995</v>
      </c>
      <c r="BC174" s="10">
        <f t="shared" si="50"/>
        <v>25.544999999999987</v>
      </c>
      <c r="BD174" s="10">
        <f t="shared" si="51"/>
        <v>15.149999999999977</v>
      </c>
      <c r="BE174" s="10">
        <f t="shared" si="63"/>
        <v>187.02999999999997</v>
      </c>
      <c r="BF174" s="2" t="s">
        <v>119</v>
      </c>
      <c r="BG174" s="10">
        <f t="shared" si="52"/>
        <v>66.227500000000006</v>
      </c>
      <c r="BH174" s="36" t="s">
        <v>118</v>
      </c>
      <c r="BI174" s="39" t="str">
        <f t="shared" si="53"/>
        <v>C</v>
      </c>
      <c r="BJ174" s="39" t="str">
        <f t="shared" si="54"/>
        <v>D</v>
      </c>
      <c r="BK174" s="16">
        <f>SUM(AR174:AX174)</f>
        <v>1181.9700000000003</v>
      </c>
      <c r="BL174" s="10">
        <f>SUM(AL174:AQ174)</f>
        <v>529.82000000000005</v>
      </c>
      <c r="BM174" s="12">
        <f t="shared" si="55"/>
        <v>1.390552941176471</v>
      </c>
      <c r="BN174" s="12">
        <f t="shared" si="55"/>
        <v>0.62331764705882364</v>
      </c>
      <c r="BO174" s="9">
        <f t="shared" si="56"/>
        <v>529.82000000000005</v>
      </c>
      <c r="BP174" s="39" t="str">
        <f t="shared" si="57"/>
        <v>C</v>
      </c>
      <c r="BQ174" s="147"/>
      <c r="BR174" s="9">
        <f t="shared" si="58"/>
        <v>309</v>
      </c>
      <c r="BS174" s="9">
        <f t="shared" si="59"/>
        <v>525.85</v>
      </c>
      <c r="BT174" s="9">
        <f t="shared" si="60"/>
        <v>834.85</v>
      </c>
      <c r="BU174" s="9" t="str">
        <f>IFERROR(_xlfn.XLOOKUP(D174,Sheet1!B:B,Sheet1!L:L),"")</f>
        <v>International trip (2 pax Almaty) 3N-4D</v>
      </c>
      <c r="BV174" s="9" t="e">
        <f>_xlfn.XLOOKUP(BU174,Sheet1!S:S,Sheet1!T:T)</f>
        <v>#N/A</v>
      </c>
      <c r="BW174" s="9">
        <f>_xlfn.XLOOKUP(D174,Sheet1!B:B,Sheet1!M:M)</f>
        <v>850</v>
      </c>
      <c r="BX174" s="1" t="s">
        <v>129</v>
      </c>
      <c r="BZ174" s="108">
        <f t="shared" si="61"/>
        <v>202.17999999999995</v>
      </c>
      <c r="CB174" s="12">
        <f>AW174/AY174</f>
        <v>0.76214117647058832</v>
      </c>
      <c r="CC174" s="12">
        <f>AX174/AY174</f>
        <v>0.37715294117647064</v>
      </c>
      <c r="CG174" s="1" t="str">
        <f>IF(BO174&lt;80,"Below 80",
IF(BO174&lt;=120,"80-120",
IF(BO174&lt;=200,"&gt; 120-200",
IF(BO174&lt;=300,"&gt;200-300",
IF(BO174&lt;=500,"&gt;300-500",
"&gt;500")))))</f>
        <v>&gt;500</v>
      </c>
      <c r="CH174" s="1" t="str">
        <f>IFERROR(_xlfn.XLOOKUP(CG174,Scenario!M:M,Scenario!N:N),"")</f>
        <v>E</v>
      </c>
      <c r="CI174" s="1" t="b">
        <f t="shared" si="62"/>
        <v>0</v>
      </c>
      <c r="CJ174" s="75">
        <v>320.58000000000004</v>
      </c>
    </row>
    <row r="175" spans="1:89" hidden="1">
      <c r="A175" s="2">
        <v>174</v>
      </c>
      <c r="B175" s="2">
        <v>2024</v>
      </c>
      <c r="C175" s="1" t="str">
        <v>PBTMTR17</v>
      </c>
      <c r="D175" s="37" t="str">
        <v>0015g00001UBH4oAAH</v>
      </c>
      <c r="E175" s="37" t="str">
        <v>G.C Steels (India) Pvt Ltd (self)</v>
      </c>
      <c r="F175" s="37" t="str">
        <v>HARYANA</v>
      </c>
      <c r="G175" s="37" t="str">
        <v>AMBALA</v>
      </c>
      <c r="H175" s="37" t="str">
        <v>Ambala</v>
      </c>
      <c r="I175" s="37" t="str">
        <v>RAMDOOT UDHYOG PRIVATE LIMITED</v>
      </c>
      <c r="J175" s="37" t="e">
        <v>#VALUE!</v>
      </c>
      <c r="K175" s="37" t="str">
        <v>-</v>
      </c>
      <c r="L175" s="37" t="str">
        <v>C13168</v>
      </c>
      <c r="M175" s="37" t="str">
        <v>North</v>
      </c>
      <c r="N175" s="2" t="e">
        <v>#VALUE!</v>
      </c>
      <c r="O175" s="2" t="e">
        <v>#VALUE!</v>
      </c>
      <c r="P175" s="2" t="e">
        <v>#VALUE!</v>
      </c>
      <c r="Q175" s="2" t="str">
        <v>Feb'24</v>
      </c>
      <c r="R175" s="2">
        <v>2024</v>
      </c>
      <c r="S175" s="1">
        <v>106</v>
      </c>
      <c r="T175" s="2">
        <v>700</v>
      </c>
      <c r="U175" s="12">
        <v>0</v>
      </c>
      <c r="V175" s="1" t="str">
        <v>Alien</v>
      </c>
      <c r="W175" s="13">
        <v>0</v>
      </c>
      <c r="X175" s="13">
        <v>80</v>
      </c>
      <c r="Y175" s="13">
        <v>26</v>
      </c>
      <c r="Z175" s="13">
        <v>75</v>
      </c>
      <c r="AA175" s="13">
        <v>122.56</v>
      </c>
      <c r="AB175" s="13">
        <v>74</v>
      </c>
      <c r="AC175" s="13">
        <v>71.400000000000006</v>
      </c>
      <c r="AD175" s="13">
        <v>66.2</v>
      </c>
      <c r="AE175" s="13">
        <v>50</v>
      </c>
      <c r="AF175" s="13">
        <v>0</v>
      </c>
      <c r="AG175" s="13">
        <v>0</v>
      </c>
      <c r="AH175" s="13">
        <v>0</v>
      </c>
      <c r="AI175" s="13">
        <v>24.89</v>
      </c>
      <c r="AJ175" s="13">
        <v>0</v>
      </c>
      <c r="AK175" s="13">
        <v>0</v>
      </c>
      <c r="AL175" s="13">
        <v>8</v>
      </c>
      <c r="AM175" s="13">
        <v>0</v>
      </c>
      <c r="AN175" s="13">
        <v>0</v>
      </c>
      <c r="AO175" s="13">
        <v>0</v>
      </c>
      <c r="AP175" s="13">
        <v>0</v>
      </c>
      <c r="AQ175" s="13">
        <v>0</v>
      </c>
      <c r="AR175" s="13">
        <v>0</v>
      </c>
      <c r="AS175" s="13">
        <v>0</v>
      </c>
      <c r="AT175" s="13">
        <v>0</v>
      </c>
      <c r="AU175" s="13">
        <v>0</v>
      </c>
      <c r="AV175" s="13">
        <v>0</v>
      </c>
      <c r="AW175" s="16">
        <f t="shared" si="47"/>
        <v>8</v>
      </c>
      <c r="AX175" s="16">
        <v>16</v>
      </c>
      <c r="AY175" s="10">
        <f t="shared" si="48"/>
        <v>24</v>
      </c>
      <c r="AZ175" s="10">
        <f>SUM(Z175:AK175)</f>
        <v>484.05</v>
      </c>
      <c r="BA175" s="10">
        <f>AW175</f>
        <v>8</v>
      </c>
      <c r="BB175" s="10">
        <f t="shared" si="49"/>
        <v>0</v>
      </c>
      <c r="BC175" s="10">
        <f t="shared" si="50"/>
        <v>0</v>
      </c>
      <c r="BD175" s="10">
        <f t="shared" si="51"/>
        <v>-460.05</v>
      </c>
      <c r="BE175" s="10">
        <f t="shared" si="63"/>
        <v>476.05</v>
      </c>
      <c r="BF175" s="2" t="s">
        <v>119</v>
      </c>
      <c r="BG175" s="10">
        <f t="shared" si="52"/>
        <v>1</v>
      </c>
      <c r="BH175" s="36" t="s">
        <v>118</v>
      </c>
      <c r="BI175" s="39" t="str">
        <f t="shared" si="53"/>
        <v/>
      </c>
      <c r="BJ175" s="39" t="str">
        <f t="shared" si="54"/>
        <v/>
      </c>
      <c r="BK175" s="16">
        <f>SUM(AR175:AX175)</f>
        <v>24</v>
      </c>
      <c r="BL175" s="10">
        <f>SUM(AL175:AQ175)</f>
        <v>8</v>
      </c>
      <c r="BM175" s="12">
        <f t="shared" si="55"/>
        <v>1</v>
      </c>
      <c r="BN175" s="12">
        <f t="shared" si="55"/>
        <v>0.33333333333333331</v>
      </c>
      <c r="BO175" s="9">
        <f t="shared" si="56"/>
        <v>8</v>
      </c>
      <c r="BP175" s="39" t="str">
        <f t="shared" si="57"/>
        <v/>
      </c>
      <c r="BQ175" s="147"/>
      <c r="BR175" s="9">
        <f t="shared" si="58"/>
        <v>459.16</v>
      </c>
      <c r="BS175" s="9">
        <f t="shared" si="59"/>
        <v>24.89</v>
      </c>
      <c r="BT175" s="9">
        <f t="shared" si="60"/>
        <v>484.05</v>
      </c>
      <c r="BU175" s="9" t="str">
        <f>IFERROR(_xlfn.XLOOKUP(D175,Sheet1!B:B,Sheet1!L:L),"")</f>
        <v/>
      </c>
      <c r="BV175" s="9" t="e">
        <f>_xlfn.XLOOKUP(BU175,Sheet1!S:S,Sheet1!T:T)</f>
        <v>#N/A</v>
      </c>
      <c r="BW175" s="9" t="e">
        <f>_xlfn.XLOOKUP(D175,Sheet1!B:B,Sheet1!M:M)</f>
        <v>#N/A</v>
      </c>
      <c r="BZ175" s="108">
        <f t="shared" si="61"/>
        <v>16</v>
      </c>
      <c r="CB175" s="12">
        <f>AW175/AY175</f>
        <v>0.33333333333333331</v>
      </c>
      <c r="CC175" s="12">
        <f>AX175/AY175</f>
        <v>0.66666666666666663</v>
      </c>
      <c r="CG175" s="1" t="str">
        <f>IF(BO175&lt;80,"Below 80",
IF(BO175&lt;=120,"80-120",
IF(BO175&lt;=200,"&gt; 120-200",
IF(BO175&lt;=300,"&gt;200-300",
IF(BO175&lt;=500,"&gt;300-500",
"&gt;500")))))</f>
        <v>Below 80</v>
      </c>
      <c r="CH175" s="1" t="str">
        <f>IFERROR(_xlfn.XLOOKUP(CG175,Scenario!M:M,Scenario!N:N),"")</f>
        <v/>
      </c>
      <c r="CI175" s="1" t="str">
        <f t="shared" si="62"/>
        <v>Yes</v>
      </c>
      <c r="CJ175" s="75">
        <v>16</v>
      </c>
    </row>
    <row r="176" spans="1:89" hidden="1">
      <c r="A176" s="2">
        <v>175</v>
      </c>
      <c r="B176" s="2">
        <v>2024</v>
      </c>
      <c r="C176" s="1" t="str">
        <v>PBTMTR65</v>
      </c>
      <c r="D176" s="37" t="str">
        <v>0015g00001V9ThjAAF</v>
      </c>
      <c r="E176" s="37" t="str">
        <v>ABHI TRADERS</v>
      </c>
      <c r="F176" s="37" t="str">
        <v>HARYANA</v>
      </c>
      <c r="G176" s="37" t="str">
        <v>ROHTAK</v>
      </c>
      <c r="H176" s="37" t="str">
        <v>Rohtak</v>
      </c>
      <c r="I176" s="37" t="str">
        <v>JAI DURGA STEELS</v>
      </c>
      <c r="J176" s="37" t="str">
        <v>Sunny Bhutani</v>
      </c>
      <c r="K176" s="37" t="str">
        <v>Sunny Bhutani</v>
      </c>
      <c r="L176" s="37" t="str">
        <v>C12830</v>
      </c>
      <c r="M176" s="37" t="str">
        <v>North</v>
      </c>
      <c r="N176" s="2">
        <v>124001</v>
      </c>
      <c r="O176" s="2">
        <v>0</v>
      </c>
      <c r="P176" s="2">
        <v>9215993001</v>
      </c>
      <c r="Q176" s="2" t="str">
        <v>Feb'24</v>
      </c>
      <c r="R176" s="2">
        <v>2024</v>
      </c>
      <c r="S176" s="1">
        <v>101</v>
      </c>
      <c r="T176" s="2">
        <v>150</v>
      </c>
      <c r="U176" s="12">
        <v>0</v>
      </c>
      <c r="V176" s="1" t="str">
        <v>Challenger</v>
      </c>
      <c r="W176" s="13">
        <v>0</v>
      </c>
      <c r="X176" s="13">
        <v>45</v>
      </c>
      <c r="Y176" s="13">
        <v>56</v>
      </c>
      <c r="Z176" s="13">
        <v>30</v>
      </c>
      <c r="AA176" s="13">
        <v>12</v>
      </c>
      <c r="AB176" s="13">
        <v>9</v>
      </c>
      <c r="AC176" s="13">
        <v>20</v>
      </c>
      <c r="AD176" s="13">
        <v>0</v>
      </c>
      <c r="AE176" s="13">
        <v>0</v>
      </c>
      <c r="AF176" s="13">
        <v>0</v>
      </c>
      <c r="AG176" s="13">
        <v>0</v>
      </c>
      <c r="AH176" s="13">
        <v>0</v>
      </c>
      <c r="AI176" s="13">
        <v>0</v>
      </c>
      <c r="AJ176" s="13">
        <v>0</v>
      </c>
      <c r="AK176" s="13">
        <v>0</v>
      </c>
      <c r="AL176" s="13">
        <v>0</v>
      </c>
      <c r="AM176" s="13">
        <v>0</v>
      </c>
      <c r="AN176" s="13">
        <v>0</v>
      </c>
      <c r="AO176" s="13">
        <v>0</v>
      </c>
      <c r="AP176" s="13">
        <v>0</v>
      </c>
      <c r="AQ176" s="13">
        <v>0</v>
      </c>
      <c r="AR176" s="13">
        <v>0</v>
      </c>
      <c r="AS176" s="13">
        <v>0</v>
      </c>
      <c r="AT176" s="13">
        <v>0</v>
      </c>
      <c r="AU176" s="13">
        <v>0</v>
      </c>
      <c r="AV176" s="13">
        <v>0</v>
      </c>
      <c r="AW176" s="16">
        <f t="shared" si="47"/>
        <v>0</v>
      </c>
      <c r="AX176" s="16">
        <v>0</v>
      </c>
      <c r="AY176" s="10">
        <f t="shared" si="48"/>
        <v>0</v>
      </c>
      <c r="AZ176" s="10">
        <f>SUM(Z176:AK176)</f>
        <v>71</v>
      </c>
      <c r="BA176" s="10">
        <v>0</v>
      </c>
      <c r="BB176" s="10">
        <f t="shared" si="49"/>
        <v>0</v>
      </c>
      <c r="BC176" s="10">
        <f t="shared" si="50"/>
        <v>0</v>
      </c>
      <c r="BD176" s="10">
        <f t="shared" si="51"/>
        <v>-71</v>
      </c>
      <c r="BE176" s="10">
        <f t="shared" si="63"/>
        <v>71</v>
      </c>
      <c r="BF176" s="2" t="s">
        <v>119</v>
      </c>
      <c r="BG176" s="10">
        <f t="shared" si="52"/>
        <v>0</v>
      </c>
      <c r="BH176" s="36" t="s">
        <v>118</v>
      </c>
      <c r="BI176" s="39" t="str">
        <f t="shared" si="53"/>
        <v/>
      </c>
      <c r="BJ176" s="39" t="str">
        <f t="shared" si="54"/>
        <v/>
      </c>
      <c r="BK176" s="16">
        <f>SUM(AR176:AX176)</f>
        <v>0</v>
      </c>
      <c r="BL176" s="10">
        <f>SUM(AL176:AQ176)</f>
        <v>0</v>
      </c>
      <c r="BM176" s="12" t="str">
        <f t="shared" si="55"/>
        <v/>
      </c>
      <c r="BN176" s="12" t="str">
        <f t="shared" si="55"/>
        <v/>
      </c>
      <c r="BO176" s="9">
        <f t="shared" si="56"/>
        <v>0</v>
      </c>
      <c r="BP176" s="39" t="str">
        <f t="shared" si="57"/>
        <v/>
      </c>
      <c r="BQ176" s="147"/>
      <c r="BR176" s="9">
        <f t="shared" si="58"/>
        <v>71</v>
      </c>
      <c r="BS176" s="9">
        <f t="shared" si="59"/>
        <v>0</v>
      </c>
      <c r="BT176" s="9">
        <f t="shared" si="60"/>
        <v>71</v>
      </c>
      <c r="BU176" s="9" t="str">
        <f>IFERROR(_xlfn.XLOOKUP(D176,Sheet1!B:B,Sheet1!L:L),"")</f>
        <v/>
      </c>
      <c r="BV176" s="9" t="e">
        <f>_xlfn.XLOOKUP(BU176,Sheet1!S:S,Sheet1!T:T)</f>
        <v>#N/A</v>
      </c>
      <c r="BW176" s="9" t="e">
        <f>_xlfn.XLOOKUP(D176,Sheet1!B:B,Sheet1!M:M)</f>
        <v>#N/A</v>
      </c>
      <c r="BZ176" s="108">
        <f t="shared" si="61"/>
        <v>0</v>
      </c>
      <c r="CB176" s="12"/>
      <c r="CC176" s="12"/>
      <c r="CG176" s="1" t="str">
        <f>IF(BO176&lt;80,"Below 80",
IF(BO176&lt;=120,"80-120",
IF(BO176&lt;=200,"&gt; 120-200",
IF(BO176&lt;=300,"&gt;200-300",
IF(BO176&lt;=500,"&gt;300-500",
"&gt;500")))))</f>
        <v>Below 80</v>
      </c>
      <c r="CH176" s="1" t="str">
        <f>IFERROR(_xlfn.XLOOKUP(CG176,Scenario!M:M,Scenario!N:N),"")</f>
        <v/>
      </c>
      <c r="CI176" s="1" t="str">
        <f t="shared" si="62"/>
        <v>No</v>
      </c>
      <c r="CJ176" s="75">
        <v>0</v>
      </c>
    </row>
    <row r="177" spans="1:89" hidden="1">
      <c r="A177" s="2">
        <v>176</v>
      </c>
      <c r="B177" s="2">
        <v>2024</v>
      </c>
      <c r="C177" s="1" t="str">
        <v>PBTMTR104</v>
      </c>
      <c r="D177" s="37" t="str">
        <v>0015g00001bapjBAAQ</v>
      </c>
      <c r="E177" s="37" t="str">
        <v>AGGARWAL TRADERS</v>
      </c>
      <c r="F177" s="37" t="str">
        <v>DELHI</v>
      </c>
      <c r="G177" s="37" t="str">
        <v>EAST</v>
      </c>
      <c r="H177" s="37">
        <v>0</v>
      </c>
      <c r="I177" s="37" t="str">
        <v>MAHENDRA STEELS</v>
      </c>
      <c r="J177" s="37" t="str">
        <v>Aashish Goyal</v>
      </c>
      <c r="K177" s="37" t="str">
        <v>Aashish Goyal</v>
      </c>
      <c r="L177" s="37" t="str">
        <v>C12832</v>
      </c>
      <c r="M177" s="37" t="str">
        <v>North</v>
      </c>
      <c r="N177" s="2">
        <v>110091</v>
      </c>
      <c r="O177" s="2" t="str">
        <v>07ALDPM0375J1Z2</v>
      </c>
      <c r="P177" s="2">
        <v>9811052700</v>
      </c>
      <c r="Q177" s="2" t="str">
        <v>Feb'24</v>
      </c>
      <c r="R177" s="2">
        <v>2024</v>
      </c>
      <c r="S177" s="1">
        <v>5</v>
      </c>
      <c r="T177" s="2">
        <v>200</v>
      </c>
      <c r="U177" s="12">
        <v>0</v>
      </c>
      <c r="V177" s="1" t="str">
        <v>Challenger</v>
      </c>
      <c r="W177" s="13">
        <v>0</v>
      </c>
      <c r="X177" s="13">
        <v>5</v>
      </c>
      <c r="Y177" s="13">
        <v>0</v>
      </c>
      <c r="Z177" s="13">
        <v>0</v>
      </c>
      <c r="AA177" s="13">
        <v>0</v>
      </c>
      <c r="AB177" s="13">
        <v>0</v>
      </c>
      <c r="AC177" s="13">
        <v>0</v>
      </c>
      <c r="AD177" s="13">
        <v>0</v>
      </c>
      <c r="AE177" s="13">
        <v>2.5</v>
      </c>
      <c r="AF177" s="13">
        <v>0</v>
      </c>
      <c r="AG177" s="13">
        <v>0</v>
      </c>
      <c r="AH177" s="13">
        <v>0</v>
      </c>
      <c r="AI177" s="13">
        <v>0</v>
      </c>
      <c r="AJ177" s="13">
        <v>0</v>
      </c>
      <c r="AK177" s="13">
        <v>0</v>
      </c>
      <c r="AL177" s="13">
        <v>0</v>
      </c>
      <c r="AM177" s="13">
        <v>0</v>
      </c>
      <c r="AN177" s="13">
        <v>0</v>
      </c>
      <c r="AO177" s="13">
        <v>0</v>
      </c>
      <c r="AP177" s="13">
        <v>0</v>
      </c>
      <c r="AQ177" s="13">
        <v>0</v>
      </c>
      <c r="AR177" s="13">
        <v>0</v>
      </c>
      <c r="AS177" s="13">
        <v>0</v>
      </c>
      <c r="AT177" s="13">
        <v>0</v>
      </c>
      <c r="AU177" s="13">
        <v>0</v>
      </c>
      <c r="AV177" s="13">
        <v>0</v>
      </c>
      <c r="AW177" s="16">
        <f t="shared" si="47"/>
        <v>0</v>
      </c>
      <c r="AX177" s="16">
        <v>0</v>
      </c>
      <c r="AY177" s="10">
        <f t="shared" si="48"/>
        <v>0</v>
      </c>
      <c r="AZ177" s="10">
        <f>SUM(Z177:AK177)</f>
        <v>2.5</v>
      </c>
      <c r="BA177" s="10"/>
      <c r="BB177" s="10">
        <f t="shared" si="49"/>
        <v>0</v>
      </c>
      <c r="BC177" s="10">
        <f t="shared" si="50"/>
        <v>0</v>
      </c>
      <c r="BD177" s="10">
        <f t="shared" si="51"/>
        <v>-2.5</v>
      </c>
      <c r="BE177" s="10">
        <f t="shared" si="63"/>
        <v>2.5</v>
      </c>
      <c r="BF177" s="2" t="s">
        <v>119</v>
      </c>
      <c r="BG177" s="10">
        <f t="shared" si="52"/>
        <v>0</v>
      </c>
      <c r="BH177" s="36" t="s">
        <v>118</v>
      </c>
      <c r="BI177" s="39" t="str">
        <f t="shared" si="53"/>
        <v/>
      </c>
      <c r="BJ177" s="39" t="str">
        <f t="shared" si="54"/>
        <v/>
      </c>
      <c r="BK177" s="16">
        <f>SUM(AR177:AX177)</f>
        <v>0</v>
      </c>
      <c r="BL177" s="10">
        <f>SUM(AL177:AQ177)</f>
        <v>0</v>
      </c>
      <c r="BM177" s="12" t="str">
        <f t="shared" si="55"/>
        <v/>
      </c>
      <c r="BN177" s="12" t="str">
        <f t="shared" si="55"/>
        <v/>
      </c>
      <c r="BO177" s="9">
        <f t="shared" si="56"/>
        <v>0</v>
      </c>
      <c r="BP177" s="39" t="str">
        <f t="shared" si="57"/>
        <v/>
      </c>
      <c r="BQ177" s="147"/>
      <c r="BR177" s="9">
        <f t="shared" si="58"/>
        <v>2.5</v>
      </c>
      <c r="BS177" s="9">
        <f t="shared" si="59"/>
        <v>0</v>
      </c>
      <c r="BT177" s="9">
        <f t="shared" si="60"/>
        <v>2.5</v>
      </c>
      <c r="BU177" s="9" t="str">
        <f>IFERROR(_xlfn.XLOOKUP(D177,Sheet1!B:B,Sheet1!L:L),"")</f>
        <v/>
      </c>
      <c r="BV177" s="9" t="e">
        <f>_xlfn.XLOOKUP(BU177,Sheet1!S:S,Sheet1!T:T)</f>
        <v>#N/A</v>
      </c>
      <c r="BW177" s="9" t="e">
        <f>_xlfn.XLOOKUP(D177,Sheet1!B:B,Sheet1!M:M)</f>
        <v>#N/A</v>
      </c>
      <c r="BZ177" s="108">
        <f t="shared" si="61"/>
        <v>0</v>
      </c>
      <c r="CB177" s="12"/>
      <c r="CC177" s="12"/>
      <c r="CG177" s="1" t="str">
        <f>IF(BO177&lt;80,"Below 80",
IF(BO177&lt;=120,"80-120",
IF(BO177&lt;=200,"&gt; 120-200",
IF(BO177&lt;=300,"&gt;200-300",
IF(BO177&lt;=500,"&gt;300-500",
"&gt;500")))))</f>
        <v>Below 80</v>
      </c>
      <c r="CH177" s="1" t="str">
        <f>IFERROR(_xlfn.XLOOKUP(CG177,Scenario!M:M,Scenario!N:N),"")</f>
        <v/>
      </c>
      <c r="CI177" s="1" t="str">
        <f t="shared" si="62"/>
        <v>No</v>
      </c>
      <c r="CJ177" s="75">
        <v>0</v>
      </c>
    </row>
    <row r="178" spans="1:89" hidden="1">
      <c r="A178" s="2">
        <v>177</v>
      </c>
      <c r="B178" s="2">
        <v>2024</v>
      </c>
      <c r="C178" s="1" t="str">
        <v>PBTMTR105</v>
      </c>
      <c r="D178" s="37" t="str">
        <v>0015g00001VAiB8AAL</v>
      </c>
      <c r="E178" s="37" t="str">
        <v>RAJDHANI SALES CORPORATION</v>
      </c>
      <c r="F178" s="37" t="str">
        <v>DELHI</v>
      </c>
      <c r="G178" s="37" t="str">
        <v>SOUTH</v>
      </c>
      <c r="H178" s="37">
        <v>0</v>
      </c>
      <c r="I178" s="37" t="str">
        <v>MAHENDRA STEELS</v>
      </c>
      <c r="J178" s="37" t="str">
        <v>Aman kumar</v>
      </c>
      <c r="K178" s="37" t="str">
        <v>Aman kumar</v>
      </c>
      <c r="L178" s="37" t="str">
        <v>C12832</v>
      </c>
      <c r="M178" s="37" t="str">
        <v>North</v>
      </c>
      <c r="N178" s="2">
        <v>110030</v>
      </c>
      <c r="O178" s="2" t="str">
        <v>07ADRPG1123A1Z6</v>
      </c>
      <c r="P178" s="2">
        <v>9811588914</v>
      </c>
      <c r="Q178" s="2" t="str">
        <v>Feb'24</v>
      </c>
      <c r="R178" s="2">
        <v>2024</v>
      </c>
      <c r="S178" s="1">
        <v>101</v>
      </c>
      <c r="T178" s="2">
        <v>650</v>
      </c>
      <c r="U178" s="12">
        <v>6.1138461538461544E-2</v>
      </c>
      <c r="V178" s="1" t="str">
        <v>Alien</v>
      </c>
      <c r="W178" s="13">
        <v>0</v>
      </c>
      <c r="X178" s="13">
        <v>25</v>
      </c>
      <c r="Y178" s="13">
        <v>76</v>
      </c>
      <c r="Z178" s="13">
        <v>62</v>
      </c>
      <c r="AA178" s="13">
        <v>49.56</v>
      </c>
      <c r="AB178" s="13">
        <v>30</v>
      </c>
      <c r="AC178" s="13">
        <v>50.05</v>
      </c>
      <c r="AD178" s="13">
        <v>35.26</v>
      </c>
      <c r="AE178" s="13">
        <v>0</v>
      </c>
      <c r="AF178" s="13">
        <v>0</v>
      </c>
      <c r="AG178" s="13">
        <v>0</v>
      </c>
      <c r="AH178" s="13">
        <v>0</v>
      </c>
      <c r="AI178" s="13">
        <v>0</v>
      </c>
      <c r="AJ178" s="13">
        <v>0</v>
      </c>
      <c r="AK178" s="13">
        <v>0</v>
      </c>
      <c r="AL178" s="13">
        <v>0</v>
      </c>
      <c r="AM178" s="13">
        <v>0</v>
      </c>
      <c r="AN178" s="13">
        <v>0</v>
      </c>
      <c r="AO178" s="13">
        <v>0</v>
      </c>
      <c r="AP178" s="13">
        <v>0</v>
      </c>
      <c r="AQ178" s="13">
        <v>0</v>
      </c>
      <c r="AR178" s="13">
        <v>0</v>
      </c>
      <c r="AS178" s="13">
        <v>0</v>
      </c>
      <c r="AT178" s="13">
        <v>24.07</v>
      </c>
      <c r="AU178" s="13">
        <v>37</v>
      </c>
      <c r="AV178" s="13">
        <v>58.15</v>
      </c>
      <c r="AW178" s="16">
        <f t="shared" si="47"/>
        <v>61.07</v>
      </c>
      <c r="AX178" s="16">
        <v>0</v>
      </c>
      <c r="AY178" s="10">
        <f t="shared" si="48"/>
        <v>61.07</v>
      </c>
      <c r="AZ178" s="10">
        <f>SUM(Z178:AK178)</f>
        <v>226.87</v>
      </c>
      <c r="BA178" s="10"/>
      <c r="BB178" s="10">
        <f t="shared" si="49"/>
        <v>-61.07</v>
      </c>
      <c r="BC178" s="10">
        <f t="shared" si="50"/>
        <v>-15.2675</v>
      </c>
      <c r="BD178" s="10">
        <f t="shared" si="51"/>
        <v>-165.8</v>
      </c>
      <c r="BE178" s="10">
        <f t="shared" si="63"/>
        <v>165.8</v>
      </c>
      <c r="BF178" s="2" t="s">
        <v>119</v>
      </c>
      <c r="BG178" s="10">
        <f t="shared" si="52"/>
        <v>0</v>
      </c>
      <c r="BH178" s="36" t="s">
        <v>118</v>
      </c>
      <c r="BI178" s="39" t="str">
        <f t="shared" si="53"/>
        <v/>
      </c>
      <c r="BJ178" s="39" t="str">
        <f t="shared" si="54"/>
        <v/>
      </c>
      <c r="BK178" s="16">
        <f>SUM(AR178:AX178)</f>
        <v>180.29</v>
      </c>
      <c r="BL178" s="10">
        <f>SUM(AL178:AQ178)</f>
        <v>0</v>
      </c>
      <c r="BM178" s="12">
        <f t="shared" si="55"/>
        <v>2.9521860160471589</v>
      </c>
      <c r="BN178" s="12">
        <f t="shared" si="55"/>
        <v>0</v>
      </c>
      <c r="BO178" s="9">
        <f t="shared" si="56"/>
        <v>0</v>
      </c>
      <c r="BP178" s="39" t="str">
        <f t="shared" si="57"/>
        <v/>
      </c>
      <c r="BQ178" s="147"/>
      <c r="BR178" s="9">
        <f t="shared" si="58"/>
        <v>226.87</v>
      </c>
      <c r="BS178" s="9">
        <f t="shared" si="59"/>
        <v>0</v>
      </c>
      <c r="BT178" s="9">
        <f t="shared" si="60"/>
        <v>226.87</v>
      </c>
      <c r="BU178" s="9" t="str">
        <f>IFERROR(_xlfn.XLOOKUP(D178,Sheet1!B:B,Sheet1!L:L),"")</f>
        <v/>
      </c>
      <c r="BV178" s="9" t="e">
        <f>_xlfn.XLOOKUP(BU178,Sheet1!S:S,Sheet1!T:T)</f>
        <v>#N/A</v>
      </c>
      <c r="BW178" s="9" t="e">
        <f>_xlfn.XLOOKUP(D178,Sheet1!B:B,Sheet1!M:M)</f>
        <v>#N/A</v>
      </c>
      <c r="BZ178" s="108">
        <f t="shared" si="61"/>
        <v>0</v>
      </c>
      <c r="CB178" s="12"/>
      <c r="CC178" s="12"/>
      <c r="CG178" s="1" t="str">
        <f>IF(BO178&lt;80,"Below 80",
IF(BO178&lt;=120,"80-120",
IF(BO178&lt;=200,"&gt; 120-200",
IF(BO178&lt;=300,"&gt;200-300",
IF(BO178&lt;=500,"&gt;300-500",
"&gt;500")))))</f>
        <v>Below 80</v>
      </c>
      <c r="CH178" s="1" t="str">
        <f>IFERROR(_xlfn.XLOOKUP(CG178,Scenario!M:M,Scenario!N:N),"")</f>
        <v/>
      </c>
      <c r="CI178" s="1" t="str">
        <f t="shared" si="62"/>
        <v>No</v>
      </c>
      <c r="CJ178" s="75">
        <v>0</v>
      </c>
      <c r="CK178" s="1" t="s">
        <v>118</v>
      </c>
    </row>
    <row r="179" spans="1:89" hidden="1">
      <c r="A179" s="2">
        <v>178</v>
      </c>
      <c r="B179" s="2">
        <v>2024</v>
      </c>
      <c r="C179" s="1" t="str">
        <v>PBTMTR106</v>
      </c>
      <c r="D179" s="37" t="str">
        <v>0015g00001VBuDUAA1</v>
      </c>
      <c r="E179" s="37" t="str">
        <v>nil</v>
      </c>
      <c r="F179" s="37" t="str">
        <v>DELHI</v>
      </c>
      <c r="G179" s="37" t="str">
        <v>NEW DELHI</v>
      </c>
      <c r="H179" s="37">
        <v>0</v>
      </c>
      <c r="I179" s="37" t="str">
        <v>MAHENDRA STEELS</v>
      </c>
      <c r="J179" s="37" t="str">
        <v>Aman kumar</v>
      </c>
      <c r="K179" s="37" t="str">
        <v>Aman kumar</v>
      </c>
      <c r="L179" s="37" t="str">
        <v>C12832</v>
      </c>
      <c r="M179" s="37" t="str">
        <v>North</v>
      </c>
      <c r="N179" s="2">
        <v>110070</v>
      </c>
      <c r="O179" s="2" t="str">
        <v>07AAGFJ9595D1ZZ</v>
      </c>
      <c r="P179" s="2">
        <v>8700261345</v>
      </c>
      <c r="Q179" s="2" t="str">
        <v>Feb'24</v>
      </c>
      <c r="R179" s="2">
        <v>2024</v>
      </c>
      <c r="S179" s="1">
        <v>6</v>
      </c>
      <c r="T179" s="2">
        <v>200</v>
      </c>
      <c r="U179" s="12">
        <v>0</v>
      </c>
      <c r="V179" s="1" t="str">
        <v>Challenger</v>
      </c>
      <c r="W179" s="13">
        <v>0</v>
      </c>
      <c r="X179" s="13">
        <v>6</v>
      </c>
      <c r="Y179" s="13">
        <v>0</v>
      </c>
      <c r="Z179" s="13">
        <v>0</v>
      </c>
      <c r="AA179" s="13">
        <v>0</v>
      </c>
      <c r="AB179" s="13">
        <v>0</v>
      </c>
      <c r="AC179" s="13">
        <v>0</v>
      </c>
      <c r="AD179" s="13">
        <v>0</v>
      </c>
      <c r="AE179" s="13">
        <v>0</v>
      </c>
      <c r="AF179" s="13">
        <v>0</v>
      </c>
      <c r="AG179" s="13">
        <v>0</v>
      </c>
      <c r="AH179" s="13">
        <v>0</v>
      </c>
      <c r="AI179" s="13">
        <v>0</v>
      </c>
      <c r="AJ179" s="13">
        <v>0</v>
      </c>
      <c r="AK179" s="13">
        <v>0</v>
      </c>
      <c r="AL179" s="13">
        <v>0</v>
      </c>
      <c r="AM179" s="13">
        <v>0</v>
      </c>
      <c r="AN179" s="13">
        <v>0</v>
      </c>
      <c r="AO179" s="13">
        <v>0</v>
      </c>
      <c r="AP179" s="13">
        <v>0</v>
      </c>
      <c r="AQ179" s="13">
        <v>0</v>
      </c>
      <c r="AR179" s="13">
        <v>0</v>
      </c>
      <c r="AS179" s="13">
        <v>0</v>
      </c>
      <c r="AT179" s="13">
        <v>0</v>
      </c>
      <c r="AU179" s="13">
        <v>0</v>
      </c>
      <c r="AV179" s="13">
        <v>0</v>
      </c>
      <c r="AW179" s="16">
        <f t="shared" si="47"/>
        <v>0</v>
      </c>
      <c r="AX179" s="16">
        <v>0</v>
      </c>
      <c r="AY179" s="10">
        <f t="shared" si="48"/>
        <v>0</v>
      </c>
      <c r="AZ179" s="10">
        <f>SUM(Z179:AK179)</f>
        <v>0</v>
      </c>
      <c r="BA179" s="10"/>
      <c r="BB179" s="10">
        <f t="shared" si="49"/>
        <v>0</v>
      </c>
      <c r="BC179" s="10">
        <f t="shared" si="50"/>
        <v>0</v>
      </c>
      <c r="BD179" s="10">
        <f t="shared" si="51"/>
        <v>0</v>
      </c>
      <c r="BE179" s="10">
        <f t="shared" si="63"/>
        <v>0</v>
      </c>
      <c r="BF179" s="2" t="s">
        <v>119</v>
      </c>
      <c r="BG179" s="10">
        <f t="shared" si="52"/>
        <v>0</v>
      </c>
      <c r="BH179" s="36" t="s">
        <v>118</v>
      </c>
      <c r="BI179" s="39" t="str">
        <f t="shared" si="53"/>
        <v/>
      </c>
      <c r="BJ179" s="39" t="str">
        <f t="shared" si="54"/>
        <v/>
      </c>
      <c r="BK179" s="16">
        <f>SUM(AR179:AX179)</f>
        <v>0</v>
      </c>
      <c r="BL179" s="10">
        <f>SUM(AL179:AQ179)</f>
        <v>0</v>
      </c>
      <c r="BM179" s="12" t="str">
        <f t="shared" si="55"/>
        <v/>
      </c>
      <c r="BN179" s="12" t="str">
        <f t="shared" si="55"/>
        <v/>
      </c>
      <c r="BO179" s="9">
        <f t="shared" si="56"/>
        <v>0</v>
      </c>
      <c r="BP179" s="39" t="str">
        <f t="shared" si="57"/>
        <v/>
      </c>
      <c r="BQ179" s="147"/>
      <c r="BR179" s="9">
        <f t="shared" si="58"/>
        <v>0</v>
      </c>
      <c r="BS179" s="9">
        <f t="shared" si="59"/>
        <v>0</v>
      </c>
      <c r="BT179" s="9">
        <f t="shared" si="60"/>
        <v>0</v>
      </c>
      <c r="BU179" s="9" t="str">
        <f>IFERROR(_xlfn.XLOOKUP(D179,Sheet1!B:B,Sheet1!L:L),"")</f>
        <v/>
      </c>
      <c r="BV179" s="9" t="e">
        <f>_xlfn.XLOOKUP(BU179,Sheet1!S:S,Sheet1!T:T)</f>
        <v>#N/A</v>
      </c>
      <c r="BW179" s="9" t="e">
        <f>_xlfn.XLOOKUP(D179,Sheet1!B:B,Sheet1!M:M)</f>
        <v>#N/A</v>
      </c>
      <c r="BZ179" s="108">
        <f t="shared" si="61"/>
        <v>0</v>
      </c>
      <c r="CB179" s="12"/>
      <c r="CC179" s="12"/>
      <c r="CG179" s="1" t="str">
        <f>IF(BO179&lt;80,"Below 80",
IF(BO179&lt;=120,"80-120",
IF(BO179&lt;=200,"&gt; 120-200",
IF(BO179&lt;=300,"&gt;200-300",
IF(BO179&lt;=500,"&gt;300-500",
"&gt;500")))))</f>
        <v>Below 80</v>
      </c>
      <c r="CH179" s="1" t="str">
        <f>IFERROR(_xlfn.XLOOKUP(CG179,Scenario!M:M,Scenario!N:N),"")</f>
        <v/>
      </c>
      <c r="CI179" s="1" t="str">
        <f t="shared" si="62"/>
        <v>No</v>
      </c>
      <c r="CJ179" s="75">
        <v>0</v>
      </c>
    </row>
    <row r="180" spans="1:89" hidden="1">
      <c r="A180" s="2">
        <v>179</v>
      </c>
      <c r="B180" s="2">
        <v>2024</v>
      </c>
      <c r="C180" s="1" t="str">
        <v>PBTMTR107</v>
      </c>
      <c r="D180" s="37" t="str">
        <v>0015g00001W2qHbAAJ</v>
      </c>
      <c r="E180" s="37" t="str">
        <v>SAINI PAINT &amp; HARDWARE STORE</v>
      </c>
      <c r="F180" s="37" t="str">
        <v>DELHI</v>
      </c>
      <c r="G180" s="37" t="str">
        <v>SOUTH WEST</v>
      </c>
      <c r="H180" s="37">
        <v>0</v>
      </c>
      <c r="I180" s="37" t="str">
        <v>MAHENDRA STEELS</v>
      </c>
      <c r="J180" s="37" t="str">
        <v>Aman kumar</v>
      </c>
      <c r="K180" s="37" t="str">
        <v>Aman kumar</v>
      </c>
      <c r="L180" s="37" t="str">
        <v>C12832</v>
      </c>
      <c r="M180" s="37" t="str">
        <v>North</v>
      </c>
      <c r="N180" s="2">
        <v>110077</v>
      </c>
      <c r="O180" s="2" t="str">
        <v>07ALZPS8417M1ZX</v>
      </c>
      <c r="P180" s="2">
        <v>8377870113</v>
      </c>
      <c r="Q180" s="2" t="str">
        <v>Feb'24</v>
      </c>
      <c r="R180" s="2">
        <v>2024</v>
      </c>
      <c r="S180" s="1">
        <v>10</v>
      </c>
      <c r="T180" s="2">
        <v>350</v>
      </c>
      <c r="U180" s="12">
        <v>0</v>
      </c>
      <c r="V180" s="1" t="str">
        <v>Alien</v>
      </c>
      <c r="W180" s="13">
        <v>0</v>
      </c>
      <c r="X180" s="13">
        <v>10</v>
      </c>
      <c r="Y180" s="13">
        <v>0</v>
      </c>
      <c r="Z180" s="13">
        <v>10</v>
      </c>
      <c r="AA180" s="13">
        <v>10.44</v>
      </c>
      <c r="AB180" s="13">
        <v>0</v>
      </c>
      <c r="AC180" s="13">
        <v>0</v>
      </c>
      <c r="AD180" s="13">
        <v>0</v>
      </c>
      <c r="AE180" s="13">
        <v>5.05</v>
      </c>
      <c r="AF180" s="13">
        <v>0</v>
      </c>
      <c r="AG180" s="13">
        <v>0</v>
      </c>
      <c r="AH180" s="13">
        <v>0</v>
      </c>
      <c r="AI180" s="13">
        <v>0</v>
      </c>
      <c r="AJ180" s="13">
        <v>0</v>
      </c>
      <c r="AK180" s="13">
        <v>0</v>
      </c>
      <c r="AL180" s="13">
        <v>0</v>
      </c>
      <c r="AM180" s="13">
        <v>0</v>
      </c>
      <c r="AN180" s="13">
        <v>0</v>
      </c>
      <c r="AO180" s="13">
        <v>0</v>
      </c>
      <c r="AP180" s="13">
        <v>0</v>
      </c>
      <c r="AQ180" s="13">
        <v>0</v>
      </c>
      <c r="AR180" s="13">
        <v>0</v>
      </c>
      <c r="AS180" s="13">
        <v>0</v>
      </c>
      <c r="AT180" s="13">
        <v>0</v>
      </c>
      <c r="AU180" s="13">
        <v>0</v>
      </c>
      <c r="AV180" s="13">
        <v>0</v>
      </c>
      <c r="AW180" s="16">
        <f t="shared" si="47"/>
        <v>0</v>
      </c>
      <c r="AX180" s="16">
        <v>0</v>
      </c>
      <c r="AY180" s="10">
        <f t="shared" si="48"/>
        <v>0</v>
      </c>
      <c r="AZ180" s="10">
        <f>SUM(Z180:AK180)</f>
        <v>25.49</v>
      </c>
      <c r="BA180" s="10"/>
      <c r="BB180" s="10">
        <f t="shared" si="49"/>
        <v>0</v>
      </c>
      <c r="BC180" s="10">
        <f t="shared" si="50"/>
        <v>0</v>
      </c>
      <c r="BD180" s="10">
        <f t="shared" si="51"/>
        <v>-25.49</v>
      </c>
      <c r="BE180" s="10">
        <f t="shared" si="63"/>
        <v>25.49</v>
      </c>
      <c r="BF180" s="2" t="s">
        <v>119</v>
      </c>
      <c r="BG180" s="10">
        <f t="shared" si="52"/>
        <v>0</v>
      </c>
      <c r="BH180" s="36" t="s">
        <v>118</v>
      </c>
      <c r="BI180" s="39" t="str">
        <f t="shared" si="53"/>
        <v/>
      </c>
      <c r="BJ180" s="39" t="str">
        <f t="shared" si="54"/>
        <v/>
      </c>
      <c r="BK180" s="16">
        <f>SUM(AR180:AX180)</f>
        <v>0</v>
      </c>
      <c r="BL180" s="10">
        <f>SUM(AL180:AQ180)</f>
        <v>0</v>
      </c>
      <c r="BM180" s="12" t="str">
        <f t="shared" si="55"/>
        <v/>
      </c>
      <c r="BN180" s="12" t="str">
        <f t="shared" si="55"/>
        <v/>
      </c>
      <c r="BO180" s="9">
        <f t="shared" si="56"/>
        <v>0</v>
      </c>
      <c r="BP180" s="39" t="str">
        <f t="shared" si="57"/>
        <v/>
      </c>
      <c r="BQ180" s="147"/>
      <c r="BR180" s="9">
        <f t="shared" si="58"/>
        <v>25.49</v>
      </c>
      <c r="BS180" s="9">
        <f t="shared" si="59"/>
        <v>0</v>
      </c>
      <c r="BT180" s="9">
        <f t="shared" si="60"/>
        <v>25.49</v>
      </c>
      <c r="BU180" s="9" t="str">
        <f>IFERROR(_xlfn.XLOOKUP(D180,Sheet1!B:B,Sheet1!L:L),"")</f>
        <v/>
      </c>
      <c r="BV180" s="9" t="e">
        <f>_xlfn.XLOOKUP(BU180,Sheet1!S:S,Sheet1!T:T)</f>
        <v>#N/A</v>
      </c>
      <c r="BW180" s="9" t="e">
        <f>_xlfn.XLOOKUP(D180,Sheet1!B:B,Sheet1!M:M)</f>
        <v>#N/A</v>
      </c>
      <c r="BZ180" s="108">
        <f t="shared" si="61"/>
        <v>0</v>
      </c>
      <c r="CB180" s="12"/>
      <c r="CC180" s="12"/>
      <c r="CG180" s="1" t="str">
        <f>IF(BO180&lt;80,"Below 80",
IF(BO180&lt;=120,"80-120",
IF(BO180&lt;=200,"&gt; 120-200",
IF(BO180&lt;=300,"&gt;200-300",
IF(BO180&lt;=500,"&gt;300-500",
"&gt;500")))))</f>
        <v>Below 80</v>
      </c>
      <c r="CH180" s="1" t="str">
        <f>IFERROR(_xlfn.XLOOKUP(CG180,Scenario!M:M,Scenario!N:N),"")</f>
        <v/>
      </c>
      <c r="CI180" s="1" t="str">
        <f t="shared" si="62"/>
        <v>No</v>
      </c>
      <c r="CJ180" s="75">
        <v>0</v>
      </c>
    </row>
    <row r="181" spans="1:89" hidden="1">
      <c r="A181" s="2">
        <v>180</v>
      </c>
      <c r="B181" s="2">
        <v>2024</v>
      </c>
      <c r="C181" s="1" t="str">
        <v>PBTMTR108</v>
      </c>
      <c r="D181" s="37" t="str">
        <v>0015g00001V9ywRAAR</v>
      </c>
      <c r="E181" s="37" t="str">
        <v>GOEL BROS.</v>
      </c>
      <c r="F181" s="37" t="str">
        <v>DELHI</v>
      </c>
      <c r="G181" s="37" t="str">
        <v>WEST</v>
      </c>
      <c r="H181" s="37">
        <v>0</v>
      </c>
      <c r="I181" s="37" t="str">
        <v>MAHENDRA STEELS</v>
      </c>
      <c r="J181" s="37" t="str">
        <v>Aman kumar</v>
      </c>
      <c r="K181" s="37" t="str">
        <v>Aman kumar</v>
      </c>
      <c r="L181" s="37" t="str">
        <v>C12832</v>
      </c>
      <c r="M181" s="37" t="str">
        <v>North</v>
      </c>
      <c r="N181" s="2">
        <v>110059</v>
      </c>
      <c r="O181" s="2" t="str">
        <v>07AMZPG7276R1ZQ</v>
      </c>
      <c r="P181" s="2">
        <v>9311389225</v>
      </c>
      <c r="Q181" s="2" t="str">
        <v>Feb'24</v>
      </c>
      <c r="R181" s="2">
        <v>2024</v>
      </c>
      <c r="S181" s="1">
        <v>21</v>
      </c>
      <c r="T181" s="2">
        <v>350</v>
      </c>
      <c r="U181" s="12">
        <v>0</v>
      </c>
      <c r="V181" s="1" t="str">
        <v>Alien</v>
      </c>
      <c r="W181" s="13">
        <v>0</v>
      </c>
      <c r="X181" s="13">
        <v>10</v>
      </c>
      <c r="Y181" s="13">
        <v>11</v>
      </c>
      <c r="Z181" s="13">
        <v>8</v>
      </c>
      <c r="AA181" s="13">
        <v>10.52</v>
      </c>
      <c r="AB181" s="13">
        <v>0</v>
      </c>
      <c r="AC181" s="13">
        <v>0</v>
      </c>
      <c r="AD181" s="13">
        <v>0</v>
      </c>
      <c r="AE181" s="13">
        <v>0</v>
      </c>
      <c r="AF181" s="13">
        <v>0</v>
      </c>
      <c r="AG181" s="13">
        <v>0</v>
      </c>
      <c r="AH181" s="13">
        <v>0</v>
      </c>
      <c r="AI181" s="13">
        <v>0</v>
      </c>
      <c r="AJ181" s="13">
        <v>0</v>
      </c>
      <c r="AK181" s="13">
        <v>0</v>
      </c>
      <c r="AL181" s="13">
        <v>0</v>
      </c>
      <c r="AM181" s="13">
        <v>0</v>
      </c>
      <c r="AN181" s="13">
        <v>0</v>
      </c>
      <c r="AO181" s="13">
        <v>0</v>
      </c>
      <c r="AP181" s="13">
        <v>0</v>
      </c>
      <c r="AQ181" s="13">
        <v>0</v>
      </c>
      <c r="AR181" s="13">
        <v>0</v>
      </c>
      <c r="AS181" s="13">
        <v>0</v>
      </c>
      <c r="AT181" s="13">
        <v>0</v>
      </c>
      <c r="AU181" s="13">
        <v>0</v>
      </c>
      <c r="AV181" s="13">
        <v>0</v>
      </c>
      <c r="AW181" s="16">
        <f t="shared" si="47"/>
        <v>0</v>
      </c>
      <c r="AX181" s="16">
        <v>0</v>
      </c>
      <c r="AY181" s="10">
        <f t="shared" si="48"/>
        <v>0</v>
      </c>
      <c r="AZ181" s="10">
        <f>SUM(Z181:AK181)</f>
        <v>18.52</v>
      </c>
      <c r="BA181" s="10"/>
      <c r="BB181" s="10">
        <f t="shared" si="49"/>
        <v>0</v>
      </c>
      <c r="BC181" s="10">
        <f t="shared" si="50"/>
        <v>0</v>
      </c>
      <c r="BD181" s="10">
        <f t="shared" si="51"/>
        <v>-18.52</v>
      </c>
      <c r="BE181" s="10">
        <f t="shared" si="63"/>
        <v>18.52</v>
      </c>
      <c r="BF181" s="2" t="s">
        <v>119</v>
      </c>
      <c r="BG181" s="10">
        <f t="shared" si="52"/>
        <v>0</v>
      </c>
      <c r="BH181" s="36" t="s">
        <v>118</v>
      </c>
      <c r="BI181" s="39" t="str">
        <f t="shared" si="53"/>
        <v/>
      </c>
      <c r="BJ181" s="39" t="str">
        <f t="shared" si="54"/>
        <v/>
      </c>
      <c r="BK181" s="16">
        <f>SUM(AR181:AX181)</f>
        <v>0</v>
      </c>
      <c r="BL181" s="10">
        <f>SUM(AL181:AQ181)</f>
        <v>0</v>
      </c>
      <c r="BM181" s="12" t="str">
        <f t="shared" si="55"/>
        <v/>
      </c>
      <c r="BN181" s="12" t="str">
        <f t="shared" si="55"/>
        <v/>
      </c>
      <c r="BO181" s="9">
        <f t="shared" si="56"/>
        <v>0</v>
      </c>
      <c r="BP181" s="39" t="str">
        <f t="shared" si="57"/>
        <v/>
      </c>
      <c r="BQ181" s="147"/>
      <c r="BR181" s="9">
        <f t="shared" si="58"/>
        <v>18.52</v>
      </c>
      <c r="BS181" s="9">
        <f t="shared" si="59"/>
        <v>0</v>
      </c>
      <c r="BT181" s="9">
        <f t="shared" si="60"/>
        <v>18.52</v>
      </c>
      <c r="BU181" s="9" t="str">
        <f>IFERROR(_xlfn.XLOOKUP(D181,Sheet1!B:B,Sheet1!L:L),"")</f>
        <v/>
      </c>
      <c r="BV181" s="9" t="e">
        <f>_xlfn.XLOOKUP(BU181,Sheet1!S:S,Sheet1!T:T)</f>
        <v>#N/A</v>
      </c>
      <c r="BW181" s="9" t="e">
        <f>_xlfn.XLOOKUP(D181,Sheet1!B:B,Sheet1!M:M)</f>
        <v>#N/A</v>
      </c>
      <c r="BZ181" s="108">
        <f t="shared" si="61"/>
        <v>0</v>
      </c>
      <c r="CB181" s="12"/>
      <c r="CC181" s="12"/>
      <c r="CG181" s="1" t="str">
        <f>IF(BO181&lt;80,"Below 80",
IF(BO181&lt;=120,"80-120",
IF(BO181&lt;=200,"&gt; 120-200",
IF(BO181&lt;=300,"&gt;200-300",
IF(BO181&lt;=500,"&gt;300-500",
"&gt;500")))))</f>
        <v>Below 80</v>
      </c>
      <c r="CH181" s="1" t="str">
        <f>IFERROR(_xlfn.XLOOKUP(CG181,Scenario!M:M,Scenario!N:N),"")</f>
        <v/>
      </c>
      <c r="CI181" s="1" t="str">
        <f t="shared" si="62"/>
        <v>No</v>
      </c>
      <c r="CJ181" s="75">
        <v>0</v>
      </c>
    </row>
    <row r="182" spans="1:89" hidden="1">
      <c r="A182" s="2">
        <v>181</v>
      </c>
      <c r="B182" s="2">
        <v>2024</v>
      </c>
      <c r="C182" s="1" t="str">
        <v>PBTMTR39</v>
      </c>
      <c r="D182" s="37" t="str">
        <v>001J100000BdFHtIAN</v>
      </c>
      <c r="E182" s="37" t="str">
        <v>M/S SHIR AMBEY TRADERS</v>
      </c>
      <c r="F182" s="37" t="str">
        <v>UTTAR PRADESH</v>
      </c>
      <c r="G182" s="37" t="str">
        <v>DEORIA</v>
      </c>
      <c r="H182" s="37" t="str">
        <v>Deoria</v>
      </c>
      <c r="I182" s="37" t="str">
        <v>GOBINDGARH IRON LLP</v>
      </c>
      <c r="J182" s="37" t="str">
        <v>Mohd Ansari</v>
      </c>
      <c r="K182" s="37" t="str">
        <v>-</v>
      </c>
      <c r="L182" s="37" t="str">
        <v>C12817</v>
      </c>
      <c r="M182" s="37" t="str">
        <v>North</v>
      </c>
      <c r="N182" s="2">
        <v>274001</v>
      </c>
      <c r="O182" s="2" t="str">
        <v>09BDIPS9799G1ZG</v>
      </c>
      <c r="P182" s="2">
        <v>9415827791</v>
      </c>
      <c r="Q182" s="2" t="str">
        <v>Dec'23</v>
      </c>
      <c r="R182" s="2">
        <v>2024</v>
      </c>
      <c r="S182" s="1">
        <v>39</v>
      </c>
      <c r="T182" s="2">
        <v>50</v>
      </c>
      <c r="U182" s="12">
        <v>8.6666666666666656E-2</v>
      </c>
      <c r="V182" s="1" t="str">
        <v>Minor</v>
      </c>
      <c r="W182" s="13">
        <v>11</v>
      </c>
      <c r="X182" s="13">
        <v>9</v>
      </c>
      <c r="Y182" s="13">
        <v>9</v>
      </c>
      <c r="Z182" s="13">
        <v>0</v>
      </c>
      <c r="AA182" s="13">
        <v>0</v>
      </c>
      <c r="AB182" s="13">
        <v>0</v>
      </c>
      <c r="AC182" s="13">
        <v>5</v>
      </c>
      <c r="AD182" s="13">
        <v>10</v>
      </c>
      <c r="AE182" s="13">
        <v>10</v>
      </c>
      <c r="AF182" s="13">
        <v>19</v>
      </c>
      <c r="AG182" s="13">
        <v>35</v>
      </c>
      <c r="AH182" s="13">
        <v>20</v>
      </c>
      <c r="AI182" s="13">
        <v>18</v>
      </c>
      <c r="AJ182" s="13">
        <v>53</v>
      </c>
      <c r="AK182" s="13">
        <v>22</v>
      </c>
      <c r="AL182" s="13">
        <v>25</v>
      </c>
      <c r="AM182" s="13">
        <v>0</v>
      </c>
      <c r="AN182" s="13">
        <v>0</v>
      </c>
      <c r="AO182" s="13">
        <v>28</v>
      </c>
      <c r="AP182" s="13">
        <v>35</v>
      </c>
      <c r="AQ182" s="13">
        <v>12</v>
      </c>
      <c r="AR182" s="13">
        <v>18</v>
      </c>
      <c r="AS182" s="13">
        <v>23</v>
      </c>
      <c r="AT182" s="13">
        <v>13</v>
      </c>
      <c r="AU182" s="13">
        <v>0</v>
      </c>
      <c r="AV182" s="13">
        <v>0</v>
      </c>
      <c r="AW182" s="16">
        <f t="shared" si="47"/>
        <v>154</v>
      </c>
      <c r="AX182" s="16">
        <f>AW182*2</f>
        <v>308</v>
      </c>
      <c r="AY182" s="10">
        <f t="shared" si="48"/>
        <v>462</v>
      </c>
      <c r="AZ182" s="10">
        <f>SUM(Z182:AK182)</f>
        <v>192</v>
      </c>
      <c r="BA182" s="10">
        <f>AW182+125</f>
        <v>279</v>
      </c>
      <c r="BB182" s="10">
        <f t="shared" si="49"/>
        <v>125</v>
      </c>
      <c r="BC182" s="10">
        <f t="shared" si="50"/>
        <v>31.25</v>
      </c>
      <c r="BD182" s="10">
        <f t="shared" si="51"/>
        <v>270</v>
      </c>
      <c r="BE182" s="10">
        <f t="shared" si="63"/>
        <v>38</v>
      </c>
      <c r="BF182" s="2" t="s">
        <v>119</v>
      </c>
      <c r="BG182" s="10">
        <f t="shared" si="52"/>
        <v>17.625</v>
      </c>
      <c r="BH182" s="36" t="s">
        <v>118</v>
      </c>
      <c r="BI182" s="39" t="str">
        <f t="shared" si="53"/>
        <v>A</v>
      </c>
      <c r="BJ182" s="39" t="str">
        <f t="shared" si="54"/>
        <v>B</v>
      </c>
      <c r="BK182" s="16">
        <f>SUM(AR182:AX182)</f>
        <v>516</v>
      </c>
      <c r="BL182" s="10">
        <f>SUM(AL182:AQ182)</f>
        <v>100</v>
      </c>
      <c r="BM182" s="12">
        <f t="shared" si="55"/>
        <v>1.1168831168831168</v>
      </c>
      <c r="BN182" s="12">
        <f t="shared" si="55"/>
        <v>0.21645021645021645</v>
      </c>
      <c r="BO182" s="9">
        <f t="shared" si="56"/>
        <v>141</v>
      </c>
      <c r="BP182" s="39" t="str">
        <f t="shared" si="57"/>
        <v/>
      </c>
      <c r="BQ182" s="147"/>
      <c r="BR182" s="9">
        <f t="shared" si="58"/>
        <v>25</v>
      </c>
      <c r="BS182" s="9">
        <f t="shared" si="59"/>
        <v>167</v>
      </c>
      <c r="BT182" s="9">
        <f t="shared" si="60"/>
        <v>192</v>
      </c>
      <c r="BU182" s="9" t="str">
        <f>IFERROR(_xlfn.XLOOKUP(D182,Sheet1!B:B,Sheet1!L:L),"")</f>
        <v/>
      </c>
      <c r="BV182" s="9" t="e">
        <f>_xlfn.XLOOKUP(BU182,Sheet1!S:S,Sheet1!T:T)</f>
        <v>#N/A</v>
      </c>
      <c r="BW182" s="9" t="e">
        <f>_xlfn.XLOOKUP(D182,Sheet1!B:B,Sheet1!M:M)</f>
        <v>#N/A</v>
      </c>
      <c r="BX182" s="11" t="s">
        <v>123</v>
      </c>
      <c r="BZ182" s="108">
        <f t="shared" si="61"/>
        <v>308</v>
      </c>
      <c r="CB182" s="12">
        <f>AW182/AY182</f>
        <v>0.33333333333333331</v>
      </c>
      <c r="CC182" s="12">
        <f>AX182/AY182</f>
        <v>0.66666666666666663</v>
      </c>
      <c r="CG182" s="1" t="str">
        <f>IF(BO182&lt;80,"Below 80",
IF(BO182&lt;=120,"80-120",
IF(BO182&lt;=200,"&gt; 120-200",
IF(BO182&lt;=300,"&gt;200-300",
IF(BO182&lt;=500,"&gt;300-500",
"&gt;500")))))</f>
        <v>&gt; 120-200</v>
      </c>
      <c r="CH182" s="1" t="str">
        <f>IFERROR(_xlfn.XLOOKUP(CG182,Scenario!M:M,Scenario!N:N),"")</f>
        <v>B</v>
      </c>
      <c r="CI182" s="1" t="b">
        <f t="shared" si="62"/>
        <v>0</v>
      </c>
      <c r="CJ182" s="75">
        <v>259</v>
      </c>
    </row>
    <row r="183" spans="1:89" hidden="1">
      <c r="A183" s="2">
        <v>182</v>
      </c>
      <c r="B183" s="2">
        <v>2024</v>
      </c>
      <c r="C183" s="1" t="str">
        <v>PBTMTR40</v>
      </c>
      <c r="D183" s="37" t="str">
        <v>0015g00001YQTjDAAX</v>
      </c>
      <c r="E183" s="37" t="str">
        <v>TANUSH IRON STORE</v>
      </c>
      <c r="F183" s="37" t="str">
        <v>UTTAR PRADESH</v>
      </c>
      <c r="G183" s="37" t="str">
        <v>AZAMGARH</v>
      </c>
      <c r="H183" s="37" t="str">
        <v>Azamgarh</v>
      </c>
      <c r="I183" s="37" t="str">
        <v>GOBINDGARH IRON LLP</v>
      </c>
      <c r="J183" s="37" t="str">
        <v>Mohd Ansari</v>
      </c>
      <c r="K183" s="37" t="str">
        <v>-</v>
      </c>
      <c r="L183" s="37" t="str">
        <v>C12817</v>
      </c>
      <c r="M183" s="37" t="str">
        <v>North</v>
      </c>
      <c r="N183" s="2">
        <v>276001</v>
      </c>
      <c r="O183" s="2" t="str">
        <v>09AJKPG9594JIZE</v>
      </c>
      <c r="P183" s="2">
        <v>8303918413</v>
      </c>
      <c r="Q183" s="2" t="str">
        <v>Jan'24</v>
      </c>
      <c r="R183" s="2">
        <v>2024</v>
      </c>
      <c r="S183" s="1">
        <v>13</v>
      </c>
      <c r="T183" s="2">
        <v>30</v>
      </c>
      <c r="U183" s="12">
        <v>0</v>
      </c>
      <c r="V183" s="1" t="str">
        <v>Minor</v>
      </c>
      <c r="W183" s="13">
        <v>3</v>
      </c>
      <c r="X183" s="13">
        <v>7</v>
      </c>
      <c r="Y183" s="13">
        <v>3</v>
      </c>
      <c r="Z183" s="13">
        <v>5</v>
      </c>
      <c r="AA183" s="13">
        <v>0</v>
      </c>
      <c r="AB183" s="13">
        <v>0</v>
      </c>
      <c r="AC183" s="13">
        <v>0</v>
      </c>
      <c r="AD183" s="13">
        <v>0</v>
      </c>
      <c r="AE183" s="13">
        <v>10</v>
      </c>
      <c r="AF183" s="13">
        <v>0</v>
      </c>
      <c r="AG183" s="13">
        <v>0</v>
      </c>
      <c r="AH183" s="13">
        <v>5</v>
      </c>
      <c r="AI183" s="13">
        <v>0</v>
      </c>
      <c r="AJ183" s="13">
        <v>0</v>
      </c>
      <c r="AK183" s="13">
        <v>0</v>
      </c>
      <c r="AL183" s="13">
        <v>0</v>
      </c>
      <c r="AM183" s="13">
        <v>0</v>
      </c>
      <c r="AN183" s="13">
        <v>0</v>
      </c>
      <c r="AO183" s="13">
        <v>0</v>
      </c>
      <c r="AP183" s="13">
        <v>0</v>
      </c>
      <c r="AQ183" s="13">
        <v>0</v>
      </c>
      <c r="AR183" s="13">
        <v>0</v>
      </c>
      <c r="AS183" s="13">
        <v>0</v>
      </c>
      <c r="AT183" s="13">
        <v>0</v>
      </c>
      <c r="AU183" s="13">
        <v>0</v>
      </c>
      <c r="AV183" s="13">
        <v>0</v>
      </c>
      <c r="AW183" s="16">
        <f t="shared" si="47"/>
        <v>0</v>
      </c>
      <c r="AX183" s="16">
        <v>0</v>
      </c>
      <c r="AY183" s="10">
        <f t="shared" si="48"/>
        <v>0</v>
      </c>
      <c r="AZ183" s="10">
        <f>SUM(Z183:AK183)</f>
        <v>20</v>
      </c>
      <c r="BA183" s="10">
        <v>0</v>
      </c>
      <c r="BB183" s="10">
        <f t="shared" si="49"/>
        <v>0</v>
      </c>
      <c r="BC183" s="10">
        <f t="shared" si="50"/>
        <v>0</v>
      </c>
      <c r="BD183" s="10">
        <f t="shared" si="51"/>
        <v>-20</v>
      </c>
      <c r="BE183" s="10">
        <f t="shared" si="63"/>
        <v>20</v>
      </c>
      <c r="BF183" s="2" t="s">
        <v>119</v>
      </c>
      <c r="BG183" s="10">
        <f t="shared" si="52"/>
        <v>0</v>
      </c>
      <c r="BH183" s="36" t="s">
        <v>118</v>
      </c>
      <c r="BI183" s="39" t="str">
        <f t="shared" si="53"/>
        <v/>
      </c>
      <c r="BJ183" s="39" t="str">
        <f t="shared" si="54"/>
        <v/>
      </c>
      <c r="BK183" s="16">
        <f>SUM(AR183:AX183)</f>
        <v>0</v>
      </c>
      <c r="BL183" s="10">
        <f>SUM(AL183:AQ183)</f>
        <v>0</v>
      </c>
      <c r="BM183" s="12" t="str">
        <f t="shared" si="55"/>
        <v/>
      </c>
      <c r="BN183" s="12" t="str">
        <f t="shared" si="55"/>
        <v/>
      </c>
      <c r="BO183" s="9">
        <f t="shared" si="56"/>
        <v>0</v>
      </c>
      <c r="BP183" s="39" t="str">
        <f t="shared" si="57"/>
        <v/>
      </c>
      <c r="BQ183" s="147"/>
      <c r="BR183" s="9">
        <f t="shared" si="58"/>
        <v>15</v>
      </c>
      <c r="BS183" s="9">
        <f t="shared" si="59"/>
        <v>5</v>
      </c>
      <c r="BT183" s="9">
        <f t="shared" si="60"/>
        <v>20</v>
      </c>
      <c r="BU183" s="9" t="str">
        <f>IFERROR(_xlfn.XLOOKUP(D183,Sheet1!B:B,Sheet1!L:L),"")</f>
        <v/>
      </c>
      <c r="BV183" s="9" t="e">
        <f>_xlfn.XLOOKUP(BU183,Sheet1!S:S,Sheet1!T:T)</f>
        <v>#N/A</v>
      </c>
      <c r="BW183" s="9" t="e">
        <f>_xlfn.XLOOKUP(D183,Sheet1!B:B,Sheet1!M:M)</f>
        <v>#N/A</v>
      </c>
      <c r="BZ183" s="108">
        <f t="shared" si="61"/>
        <v>0</v>
      </c>
      <c r="CB183" s="12"/>
      <c r="CC183" s="12"/>
      <c r="CG183" s="1" t="str">
        <f>IF(BO183&lt;80,"Below 80",
IF(BO183&lt;=120,"80-120",
IF(BO183&lt;=200,"&gt; 120-200",
IF(BO183&lt;=300,"&gt;200-300",
IF(BO183&lt;=500,"&gt;300-500",
"&gt;500")))))</f>
        <v>Below 80</v>
      </c>
      <c r="CH183" s="1" t="str">
        <f>IFERROR(_xlfn.XLOOKUP(CG183,Scenario!M:M,Scenario!N:N),"")</f>
        <v/>
      </c>
      <c r="CI183" s="1" t="str">
        <f t="shared" si="62"/>
        <v>No</v>
      </c>
      <c r="CJ183" s="75">
        <v>0</v>
      </c>
    </row>
    <row r="184" spans="1:89" hidden="1">
      <c r="A184" s="2">
        <v>183</v>
      </c>
      <c r="B184" s="2">
        <v>2024</v>
      </c>
      <c r="C184" s="1" t="str">
        <v>PBTMTR41</v>
      </c>
      <c r="D184" s="37" t="str">
        <v>0015g00001V9Tj2AAF</v>
      </c>
      <c r="E184" s="37" t="str">
        <v>M/S CHAURASIA TRADERS</v>
      </c>
      <c r="F184" s="37" t="str">
        <v>UTTAR PRADESH</v>
      </c>
      <c r="G184" s="37" t="str">
        <v>PRAYAGRAJ</v>
      </c>
      <c r="H184" s="37" t="str">
        <v>Maharajganj</v>
      </c>
      <c r="I184" s="37" t="str">
        <v>GOBINDGARH IRON LLP</v>
      </c>
      <c r="J184" s="37" t="str">
        <v>Mohd Ansari</v>
      </c>
      <c r="K184" s="37" t="str">
        <v>-</v>
      </c>
      <c r="L184" s="37" t="str">
        <v>C12817</v>
      </c>
      <c r="M184" s="37" t="str">
        <v>North</v>
      </c>
      <c r="N184" s="2">
        <v>211011</v>
      </c>
      <c r="O184" s="2" t="str">
        <v>09BDKPJ1702N1ZD</v>
      </c>
      <c r="P184" s="2">
        <v>9415325383</v>
      </c>
      <c r="Q184" s="2" t="str">
        <v>Dec'23</v>
      </c>
      <c r="R184" s="2">
        <v>2024</v>
      </c>
      <c r="S184" s="1">
        <v>13</v>
      </c>
      <c r="T184" s="2">
        <v>30</v>
      </c>
      <c r="U184" s="12">
        <v>0</v>
      </c>
      <c r="V184" s="1" t="str">
        <v>Minor</v>
      </c>
      <c r="W184" s="13">
        <v>0</v>
      </c>
      <c r="X184" s="13">
        <v>0</v>
      </c>
      <c r="Y184" s="13">
        <v>0</v>
      </c>
      <c r="Z184" s="13">
        <v>0</v>
      </c>
      <c r="AA184" s="13">
        <v>0</v>
      </c>
      <c r="AB184" s="13">
        <v>0</v>
      </c>
      <c r="AC184" s="13">
        <v>10</v>
      </c>
      <c r="AD184" s="13">
        <v>5</v>
      </c>
      <c r="AE184" s="13">
        <v>0</v>
      </c>
      <c r="AF184" s="13">
        <v>0</v>
      </c>
      <c r="AG184" s="13">
        <v>0</v>
      </c>
      <c r="AH184" s="13">
        <v>0</v>
      </c>
      <c r="AI184" s="13">
        <v>0</v>
      </c>
      <c r="AJ184" s="13">
        <v>0</v>
      </c>
      <c r="AK184" s="13">
        <v>0</v>
      </c>
      <c r="AL184" s="13">
        <v>0</v>
      </c>
      <c r="AM184" s="13">
        <v>0</v>
      </c>
      <c r="AN184" s="13">
        <v>0</v>
      </c>
      <c r="AO184" s="13">
        <v>0</v>
      </c>
      <c r="AP184" s="13">
        <v>0</v>
      </c>
      <c r="AQ184" s="13">
        <v>0</v>
      </c>
      <c r="AR184" s="13">
        <v>0</v>
      </c>
      <c r="AS184" s="13">
        <v>0</v>
      </c>
      <c r="AT184" s="13">
        <v>0</v>
      </c>
      <c r="AU184" s="13">
        <v>0</v>
      </c>
      <c r="AV184" s="13">
        <v>0</v>
      </c>
      <c r="AW184" s="16">
        <f t="shared" si="47"/>
        <v>0</v>
      </c>
      <c r="AX184" s="16">
        <v>0</v>
      </c>
      <c r="AY184" s="10">
        <f t="shared" si="48"/>
        <v>0</v>
      </c>
      <c r="AZ184" s="10">
        <f>SUM(Z184:AK184)</f>
        <v>15</v>
      </c>
      <c r="BA184" s="10">
        <v>0</v>
      </c>
      <c r="BB184" s="10">
        <f t="shared" si="49"/>
        <v>0</v>
      </c>
      <c r="BC184" s="10">
        <f t="shared" si="50"/>
        <v>0</v>
      </c>
      <c r="BD184" s="10">
        <f t="shared" si="51"/>
        <v>-15</v>
      </c>
      <c r="BE184" s="10">
        <f t="shared" si="63"/>
        <v>15</v>
      </c>
      <c r="BF184" s="2" t="s">
        <v>119</v>
      </c>
      <c r="BG184" s="10">
        <f t="shared" si="52"/>
        <v>0</v>
      </c>
      <c r="BH184" s="36" t="s">
        <v>118</v>
      </c>
      <c r="BI184" s="39" t="str">
        <f t="shared" si="53"/>
        <v/>
      </c>
      <c r="BJ184" s="39" t="str">
        <f t="shared" si="54"/>
        <v/>
      </c>
      <c r="BK184" s="16">
        <f>SUM(AR184:AX184)</f>
        <v>0</v>
      </c>
      <c r="BL184" s="10">
        <f>SUM(AL184:AQ184)</f>
        <v>0</v>
      </c>
      <c r="BM184" s="12" t="str">
        <f t="shared" si="55"/>
        <v/>
      </c>
      <c r="BN184" s="12" t="str">
        <f t="shared" si="55"/>
        <v/>
      </c>
      <c r="BO184" s="9">
        <f t="shared" si="56"/>
        <v>0</v>
      </c>
      <c r="BP184" s="39" t="str">
        <f t="shared" si="57"/>
        <v/>
      </c>
      <c r="BQ184" s="147"/>
      <c r="BR184" s="9">
        <f t="shared" si="58"/>
        <v>15</v>
      </c>
      <c r="BS184" s="9">
        <f t="shared" si="59"/>
        <v>0</v>
      </c>
      <c r="BT184" s="9">
        <f t="shared" si="60"/>
        <v>15</v>
      </c>
      <c r="BU184" s="9" t="str">
        <f>IFERROR(_xlfn.XLOOKUP(D184,Sheet1!B:B,Sheet1!L:L),"")</f>
        <v/>
      </c>
      <c r="BV184" s="9" t="e">
        <f>_xlfn.XLOOKUP(BU184,Sheet1!S:S,Sheet1!T:T)</f>
        <v>#N/A</v>
      </c>
      <c r="BW184" s="9" t="e">
        <f>_xlfn.XLOOKUP(D184,Sheet1!B:B,Sheet1!M:M)</f>
        <v>#N/A</v>
      </c>
      <c r="BZ184" s="108">
        <f t="shared" si="61"/>
        <v>0</v>
      </c>
      <c r="CB184" s="12"/>
      <c r="CC184" s="12"/>
      <c r="CG184" s="1" t="str">
        <f>IF(BO184&lt;80,"Below 80",
IF(BO184&lt;=120,"80-120",
IF(BO184&lt;=200,"&gt; 120-200",
IF(BO184&lt;=300,"&gt;200-300",
IF(BO184&lt;=500,"&gt;300-500",
"&gt;500")))))</f>
        <v>Below 80</v>
      </c>
      <c r="CH184" s="1" t="str">
        <f>IFERROR(_xlfn.XLOOKUP(CG184,Scenario!M:M,Scenario!N:N),"")</f>
        <v/>
      </c>
      <c r="CI184" s="1" t="str">
        <f t="shared" si="62"/>
        <v>No</v>
      </c>
      <c r="CJ184" s="75">
        <v>0</v>
      </c>
    </row>
    <row r="185" spans="1:89" hidden="1">
      <c r="A185" s="2">
        <v>184</v>
      </c>
      <c r="B185" s="2">
        <v>2024</v>
      </c>
      <c r="C185" s="1" t="str">
        <v>PBTMTR42</v>
      </c>
      <c r="D185" s="37" t="str">
        <v>0015g00001e8SsNAAU</v>
      </c>
      <c r="E185" s="37" t="str">
        <v>M/S SHOBHIT ENTERPRISES</v>
      </c>
      <c r="F185" s="37" t="str">
        <v>UTTAR PRADESH</v>
      </c>
      <c r="G185" s="37" t="str">
        <v>PRAYAGRAJ</v>
      </c>
      <c r="H185" s="37" t="str">
        <v>Khalilabad</v>
      </c>
      <c r="I185" s="37" t="str">
        <v>GOBINDGARH IRON LLP</v>
      </c>
      <c r="J185" s="37" t="str">
        <v>Mohd Ansari</v>
      </c>
      <c r="K185" s="37" t="str">
        <v>-</v>
      </c>
      <c r="L185" s="37" t="str">
        <v>C12817</v>
      </c>
      <c r="M185" s="37" t="str">
        <v>North</v>
      </c>
      <c r="N185" s="2">
        <v>211001</v>
      </c>
      <c r="O185" s="2" t="str">
        <v>09ADNPT1465A1ZG</v>
      </c>
      <c r="P185" s="2">
        <v>0</v>
      </c>
      <c r="Q185" s="2" t="str">
        <v>Mar'24</v>
      </c>
      <c r="R185" s="2">
        <v>2024</v>
      </c>
      <c r="S185" s="1">
        <v>19</v>
      </c>
      <c r="T185" s="2">
        <v>40</v>
      </c>
      <c r="U185" s="12">
        <v>0</v>
      </c>
      <c r="V185" s="1" t="str">
        <v>Minor</v>
      </c>
      <c r="W185" s="13">
        <v>0</v>
      </c>
      <c r="X185" s="13">
        <v>0</v>
      </c>
      <c r="Y185" s="13">
        <v>19</v>
      </c>
      <c r="Z185" s="13">
        <v>5</v>
      </c>
      <c r="AA185" s="13">
        <v>5</v>
      </c>
      <c r="AB185" s="13">
        <v>0</v>
      </c>
      <c r="AC185" s="13">
        <v>0</v>
      </c>
      <c r="AD185" s="13">
        <v>5</v>
      </c>
      <c r="AE185" s="13">
        <v>5</v>
      </c>
      <c r="AF185" s="13">
        <v>0</v>
      </c>
      <c r="AG185" s="13">
        <v>0</v>
      </c>
      <c r="AH185" s="13">
        <v>0</v>
      </c>
      <c r="AI185" s="13">
        <v>0</v>
      </c>
      <c r="AJ185" s="13">
        <v>0</v>
      </c>
      <c r="AK185" s="13">
        <v>0</v>
      </c>
      <c r="AL185" s="13">
        <v>0</v>
      </c>
      <c r="AM185" s="13">
        <v>0</v>
      </c>
      <c r="AN185" s="13">
        <v>0</v>
      </c>
      <c r="AO185" s="13">
        <v>0</v>
      </c>
      <c r="AP185" s="13">
        <v>0</v>
      </c>
      <c r="AQ185" s="13">
        <v>0</v>
      </c>
      <c r="AR185" s="13">
        <v>0</v>
      </c>
      <c r="AS185" s="13">
        <v>0</v>
      </c>
      <c r="AT185" s="13">
        <v>0</v>
      </c>
      <c r="AU185" s="13">
        <v>0</v>
      </c>
      <c r="AV185" s="13">
        <v>0</v>
      </c>
      <c r="AW185" s="16">
        <f t="shared" si="47"/>
        <v>0</v>
      </c>
      <c r="AX185" s="16">
        <v>0</v>
      </c>
      <c r="AY185" s="10">
        <f t="shared" si="48"/>
        <v>0</v>
      </c>
      <c r="AZ185" s="10">
        <f>SUM(Z185:AK185)</f>
        <v>20</v>
      </c>
      <c r="BA185" s="10">
        <v>0</v>
      </c>
      <c r="BB185" s="10">
        <f t="shared" si="49"/>
        <v>0</v>
      </c>
      <c r="BC185" s="10">
        <f t="shared" si="50"/>
        <v>0</v>
      </c>
      <c r="BD185" s="10">
        <f t="shared" si="51"/>
        <v>-20</v>
      </c>
      <c r="BE185" s="10">
        <f t="shared" si="63"/>
        <v>20</v>
      </c>
      <c r="BF185" s="2" t="s">
        <v>119</v>
      </c>
      <c r="BG185" s="10">
        <f t="shared" si="52"/>
        <v>0</v>
      </c>
      <c r="BH185" s="36" t="s">
        <v>118</v>
      </c>
      <c r="BI185" s="39" t="str">
        <f t="shared" si="53"/>
        <v/>
      </c>
      <c r="BJ185" s="39" t="str">
        <f t="shared" si="54"/>
        <v/>
      </c>
      <c r="BK185" s="16">
        <f>SUM(AR185:AX185)</f>
        <v>0</v>
      </c>
      <c r="BL185" s="10">
        <f>SUM(AL185:AQ185)</f>
        <v>0</v>
      </c>
      <c r="BM185" s="12" t="str">
        <f t="shared" si="55"/>
        <v/>
      </c>
      <c r="BN185" s="12" t="str">
        <f t="shared" si="55"/>
        <v/>
      </c>
      <c r="BO185" s="9">
        <f t="shared" si="56"/>
        <v>0</v>
      </c>
      <c r="BP185" s="39" t="str">
        <f t="shared" si="57"/>
        <v/>
      </c>
      <c r="BQ185" s="147"/>
      <c r="BR185" s="9">
        <f t="shared" si="58"/>
        <v>20</v>
      </c>
      <c r="BS185" s="9">
        <f t="shared" si="59"/>
        <v>0</v>
      </c>
      <c r="BT185" s="9">
        <f t="shared" si="60"/>
        <v>20</v>
      </c>
      <c r="BU185" s="9" t="str">
        <f>IFERROR(_xlfn.XLOOKUP(D185,Sheet1!B:B,Sheet1!L:L),"")</f>
        <v/>
      </c>
      <c r="BV185" s="9" t="e">
        <f>_xlfn.XLOOKUP(BU185,Sheet1!S:S,Sheet1!T:T)</f>
        <v>#N/A</v>
      </c>
      <c r="BW185" s="9" t="e">
        <f>_xlfn.XLOOKUP(D185,Sheet1!B:B,Sheet1!M:M)</f>
        <v>#N/A</v>
      </c>
      <c r="BZ185" s="108">
        <f t="shared" si="61"/>
        <v>0</v>
      </c>
      <c r="CB185" s="12"/>
      <c r="CC185" s="12"/>
      <c r="CG185" s="1" t="str">
        <f>IF(BO185&lt;80,"Below 80",
IF(BO185&lt;=120,"80-120",
IF(BO185&lt;=200,"&gt; 120-200",
IF(BO185&lt;=300,"&gt;200-300",
IF(BO185&lt;=500,"&gt;300-500",
"&gt;500")))))</f>
        <v>Below 80</v>
      </c>
      <c r="CH185" s="1" t="str">
        <f>IFERROR(_xlfn.XLOOKUP(CG185,Scenario!M:M,Scenario!N:N),"")</f>
        <v/>
      </c>
      <c r="CI185" s="1" t="str">
        <f t="shared" si="62"/>
        <v>No</v>
      </c>
      <c r="CJ185" s="75">
        <v>0</v>
      </c>
    </row>
    <row r="186" spans="1:89" hidden="1">
      <c r="A186" s="2">
        <v>185</v>
      </c>
      <c r="B186" s="2">
        <v>2024</v>
      </c>
      <c r="C186" s="1" t="str">
        <v>PBTMTR43</v>
      </c>
      <c r="D186" s="37" t="str">
        <v>001J1000009HF31IAG</v>
      </c>
      <c r="E186" s="37" t="str">
        <v>M/S VISHAL CEMENT AGENCY</v>
      </c>
      <c r="F186" s="37" t="str">
        <v>UTTAR PRADESH</v>
      </c>
      <c r="G186" s="37" t="str">
        <v>AZAMGARH</v>
      </c>
      <c r="H186" s="37" t="str">
        <v>Ghosi</v>
      </c>
      <c r="I186" s="37" t="str">
        <v>GOBINDGARH IRON LLP</v>
      </c>
      <c r="J186" s="37" t="str">
        <v>Mohd Ansari</v>
      </c>
      <c r="K186" s="37" t="str">
        <v>-</v>
      </c>
      <c r="L186" s="37" t="str">
        <v>C12817</v>
      </c>
      <c r="M186" s="37" t="str">
        <v>North</v>
      </c>
      <c r="N186" s="2">
        <v>276001</v>
      </c>
      <c r="O186" s="2" t="str">
        <v>09AXZPR6507P1Z5</v>
      </c>
      <c r="P186" s="2">
        <v>9919802323</v>
      </c>
      <c r="Q186" s="2" t="str">
        <v>Jan'24</v>
      </c>
      <c r="R186" s="2">
        <v>2024</v>
      </c>
      <c r="S186" s="1">
        <v>17</v>
      </c>
      <c r="T186" s="2">
        <v>40</v>
      </c>
      <c r="U186" s="12">
        <v>7.4999999999999997E-2</v>
      </c>
      <c r="V186" s="1" t="str">
        <v>Minor</v>
      </c>
      <c r="W186" s="13">
        <v>3</v>
      </c>
      <c r="X186" s="13">
        <v>8</v>
      </c>
      <c r="Y186" s="13">
        <v>6</v>
      </c>
      <c r="Z186" s="13">
        <v>0</v>
      </c>
      <c r="AA186" s="13">
        <v>5</v>
      </c>
      <c r="AB186" s="13">
        <v>0</v>
      </c>
      <c r="AC186" s="13">
        <v>0</v>
      </c>
      <c r="AD186" s="13">
        <v>0</v>
      </c>
      <c r="AE186" s="13">
        <v>5</v>
      </c>
      <c r="AF186" s="13">
        <v>5</v>
      </c>
      <c r="AG186" s="13">
        <v>5</v>
      </c>
      <c r="AH186" s="13">
        <v>5</v>
      </c>
      <c r="AI186" s="13">
        <v>0</v>
      </c>
      <c r="AJ186" s="13">
        <v>0</v>
      </c>
      <c r="AK186" s="13">
        <v>0</v>
      </c>
      <c r="AL186" s="13">
        <v>0</v>
      </c>
      <c r="AM186" s="13">
        <v>0</v>
      </c>
      <c r="AN186" s="13">
        <v>0</v>
      </c>
      <c r="AO186" s="13">
        <v>0</v>
      </c>
      <c r="AP186" s="13">
        <v>0</v>
      </c>
      <c r="AQ186" s="13">
        <v>0</v>
      </c>
      <c r="AR186" s="13">
        <v>0</v>
      </c>
      <c r="AS186" s="13">
        <v>0</v>
      </c>
      <c r="AT186" s="13">
        <v>0</v>
      </c>
      <c r="AU186" s="13">
        <v>9</v>
      </c>
      <c r="AV186" s="13">
        <v>0</v>
      </c>
      <c r="AW186" s="16">
        <f t="shared" si="47"/>
        <v>9</v>
      </c>
      <c r="AX186" s="16">
        <v>0</v>
      </c>
      <c r="AY186" s="10">
        <f t="shared" si="48"/>
        <v>9</v>
      </c>
      <c r="AZ186" s="10">
        <f>SUM(Z186:AK186)</f>
        <v>25</v>
      </c>
      <c r="BA186" s="10">
        <v>0</v>
      </c>
      <c r="BB186" s="10">
        <f t="shared" si="49"/>
        <v>-9</v>
      </c>
      <c r="BC186" s="10">
        <f t="shared" si="50"/>
        <v>-2.25</v>
      </c>
      <c r="BD186" s="10">
        <f t="shared" si="51"/>
        <v>-16</v>
      </c>
      <c r="BE186" s="10">
        <f t="shared" si="63"/>
        <v>16</v>
      </c>
      <c r="BF186" s="2" t="s">
        <v>119</v>
      </c>
      <c r="BG186" s="10">
        <f t="shared" si="52"/>
        <v>0</v>
      </c>
      <c r="BH186" s="36" t="s">
        <v>118</v>
      </c>
      <c r="BI186" s="39" t="str">
        <f t="shared" si="53"/>
        <v/>
      </c>
      <c r="BJ186" s="39" t="str">
        <f t="shared" si="54"/>
        <v/>
      </c>
      <c r="BK186" s="16">
        <f>SUM(AR186:AX186)</f>
        <v>18</v>
      </c>
      <c r="BL186" s="10">
        <f>SUM(AL186:AQ186)</f>
        <v>0</v>
      </c>
      <c r="BM186" s="12">
        <f t="shared" si="55"/>
        <v>2</v>
      </c>
      <c r="BN186" s="12">
        <f t="shared" si="55"/>
        <v>0</v>
      </c>
      <c r="BO186" s="9">
        <f t="shared" si="56"/>
        <v>0</v>
      </c>
      <c r="BP186" s="39" t="str">
        <f t="shared" si="57"/>
        <v/>
      </c>
      <c r="BQ186" s="147"/>
      <c r="BR186" s="9">
        <f t="shared" si="58"/>
        <v>10</v>
      </c>
      <c r="BS186" s="9">
        <f t="shared" si="59"/>
        <v>15</v>
      </c>
      <c r="BT186" s="9">
        <f t="shared" si="60"/>
        <v>25</v>
      </c>
      <c r="BU186" s="9" t="str">
        <f>IFERROR(_xlfn.XLOOKUP(D186,Sheet1!B:B,Sheet1!L:L),"")</f>
        <v/>
      </c>
      <c r="BV186" s="9" t="e">
        <f>_xlfn.XLOOKUP(BU186,Sheet1!S:S,Sheet1!T:T)</f>
        <v>#N/A</v>
      </c>
      <c r="BW186" s="9" t="e">
        <f>_xlfn.XLOOKUP(D186,Sheet1!B:B,Sheet1!M:M)</f>
        <v>#N/A</v>
      </c>
      <c r="BZ186" s="108">
        <f t="shared" si="61"/>
        <v>0</v>
      </c>
      <c r="CB186" s="12"/>
      <c r="CC186" s="12"/>
      <c r="CG186" s="1" t="str">
        <f>IF(BO186&lt;80,"Below 80",
IF(BO186&lt;=120,"80-120",
IF(BO186&lt;=200,"&gt; 120-200",
IF(BO186&lt;=300,"&gt;200-300",
IF(BO186&lt;=500,"&gt;300-500",
"&gt;500")))))</f>
        <v>Below 80</v>
      </c>
      <c r="CH186" s="1" t="str">
        <f>IFERROR(_xlfn.XLOOKUP(CG186,Scenario!M:M,Scenario!N:N),"")</f>
        <v/>
      </c>
      <c r="CI186" s="1" t="str">
        <f t="shared" si="62"/>
        <v>No</v>
      </c>
      <c r="CJ186" s="75">
        <v>0</v>
      </c>
    </row>
    <row r="187" spans="1:89" hidden="1">
      <c r="A187" s="2">
        <v>186</v>
      </c>
      <c r="B187" s="2">
        <v>2024</v>
      </c>
      <c r="C187" s="1" t="str">
        <v>PBTMTR44</v>
      </c>
      <c r="D187" s="37" t="str">
        <v>001J1000002mckGIAQ</v>
      </c>
      <c r="E187" s="37" t="str">
        <v>ADAMYA ENTERPRISES</v>
      </c>
      <c r="F187" s="37" t="str">
        <v>UTTAR PRADESH</v>
      </c>
      <c r="G187" s="37" t="str">
        <v>RAE BARELI</v>
      </c>
      <c r="H187" s="37" t="str">
        <v>Ballia</v>
      </c>
      <c r="I187" s="37" t="str">
        <v>GOBINDGARH IRON LLP</v>
      </c>
      <c r="J187" s="37" t="str">
        <v>Mohd Ansari</v>
      </c>
      <c r="K187" s="37" t="str">
        <v>-</v>
      </c>
      <c r="L187" s="37" t="str">
        <v>C12817</v>
      </c>
      <c r="M187" s="37" t="str">
        <v>North</v>
      </c>
      <c r="N187" s="2">
        <v>229001</v>
      </c>
      <c r="O187" s="2" t="str">
        <v>09ANUPA9660K1Z9</v>
      </c>
      <c r="P187" s="2">
        <v>8382902755</v>
      </c>
      <c r="Q187" s="2" t="str">
        <v>Feb'24</v>
      </c>
      <c r="R187" s="2">
        <v>2024</v>
      </c>
      <c r="S187" s="1">
        <v>16</v>
      </c>
      <c r="T187" s="2">
        <v>40</v>
      </c>
      <c r="U187" s="12">
        <v>0</v>
      </c>
      <c r="V187" s="1" t="str">
        <v>Minor</v>
      </c>
      <c r="W187" s="13">
        <v>0</v>
      </c>
      <c r="X187" s="13">
        <v>13</v>
      </c>
      <c r="Y187" s="13">
        <v>3</v>
      </c>
      <c r="Z187" s="13">
        <v>5</v>
      </c>
      <c r="AA187" s="13">
        <v>10</v>
      </c>
      <c r="AB187" s="13">
        <v>5</v>
      </c>
      <c r="AC187" s="13">
        <v>4</v>
      </c>
      <c r="AD187" s="13">
        <v>5</v>
      </c>
      <c r="AE187" s="13">
        <v>5</v>
      </c>
      <c r="AF187" s="13">
        <v>0</v>
      </c>
      <c r="AG187" s="13">
        <v>0</v>
      </c>
      <c r="AH187" s="13">
        <v>5</v>
      </c>
      <c r="AI187" s="13">
        <v>0</v>
      </c>
      <c r="AJ187" s="13">
        <v>0</v>
      </c>
      <c r="AK187" s="13">
        <v>0</v>
      </c>
      <c r="AL187" s="13">
        <v>0</v>
      </c>
      <c r="AM187" s="13">
        <v>0</v>
      </c>
      <c r="AN187" s="13">
        <v>0</v>
      </c>
      <c r="AO187" s="13">
        <v>0</v>
      </c>
      <c r="AP187" s="13">
        <v>0</v>
      </c>
      <c r="AQ187" s="13">
        <v>0</v>
      </c>
      <c r="AR187" s="13">
        <v>0</v>
      </c>
      <c r="AS187" s="13">
        <v>0</v>
      </c>
      <c r="AT187" s="13">
        <v>0</v>
      </c>
      <c r="AU187" s="13">
        <v>0</v>
      </c>
      <c r="AV187" s="13">
        <v>0</v>
      </c>
      <c r="AW187" s="16">
        <f t="shared" si="47"/>
        <v>0</v>
      </c>
      <c r="AX187" s="16">
        <v>0</v>
      </c>
      <c r="AY187" s="10">
        <f t="shared" si="48"/>
        <v>0</v>
      </c>
      <c r="AZ187" s="10">
        <f>SUM(Z187:AK187)</f>
        <v>39</v>
      </c>
      <c r="BA187" s="10">
        <v>0</v>
      </c>
      <c r="BB187" s="10">
        <f t="shared" si="49"/>
        <v>0</v>
      </c>
      <c r="BC187" s="10">
        <f t="shared" si="50"/>
        <v>0</v>
      </c>
      <c r="BD187" s="10">
        <f t="shared" si="51"/>
        <v>-39</v>
      </c>
      <c r="BE187" s="10">
        <f t="shared" si="63"/>
        <v>39</v>
      </c>
      <c r="BF187" s="2" t="s">
        <v>119</v>
      </c>
      <c r="BG187" s="10">
        <f t="shared" si="52"/>
        <v>0</v>
      </c>
      <c r="BH187" s="36" t="s">
        <v>118</v>
      </c>
      <c r="BI187" s="39" t="str">
        <f t="shared" si="53"/>
        <v/>
      </c>
      <c r="BJ187" s="39" t="str">
        <f t="shared" si="54"/>
        <v/>
      </c>
      <c r="BK187" s="16">
        <f>SUM(AR187:AX187)</f>
        <v>0</v>
      </c>
      <c r="BL187" s="10">
        <f>SUM(AL187:AQ187)</f>
        <v>0</v>
      </c>
      <c r="BM187" s="12" t="str">
        <f t="shared" si="55"/>
        <v/>
      </c>
      <c r="BN187" s="12" t="str">
        <f t="shared" si="55"/>
        <v/>
      </c>
      <c r="BO187" s="9">
        <f t="shared" si="56"/>
        <v>0</v>
      </c>
      <c r="BP187" s="39" t="str">
        <f t="shared" si="57"/>
        <v/>
      </c>
      <c r="BQ187" s="147"/>
      <c r="BR187" s="9">
        <f t="shared" si="58"/>
        <v>34</v>
      </c>
      <c r="BS187" s="9">
        <f t="shared" si="59"/>
        <v>5</v>
      </c>
      <c r="BT187" s="9">
        <f t="shared" si="60"/>
        <v>39</v>
      </c>
      <c r="BU187" s="9" t="str">
        <f>IFERROR(_xlfn.XLOOKUP(D187,Sheet1!B:B,Sheet1!L:L),"")</f>
        <v/>
      </c>
      <c r="BV187" s="9" t="e">
        <f>_xlfn.XLOOKUP(BU187,Sheet1!S:S,Sheet1!T:T)</f>
        <v>#N/A</v>
      </c>
      <c r="BW187" s="9" t="e">
        <f>_xlfn.XLOOKUP(D187,Sheet1!B:B,Sheet1!M:M)</f>
        <v>#N/A</v>
      </c>
      <c r="BZ187" s="108">
        <f t="shared" si="61"/>
        <v>0</v>
      </c>
      <c r="CB187" s="12"/>
      <c r="CC187" s="12"/>
      <c r="CG187" s="1" t="str">
        <f>IF(BO187&lt;80,"Below 80",
IF(BO187&lt;=120,"80-120",
IF(BO187&lt;=200,"&gt; 120-200",
IF(BO187&lt;=300,"&gt;200-300",
IF(BO187&lt;=500,"&gt;300-500",
"&gt;500")))))</f>
        <v>Below 80</v>
      </c>
      <c r="CH187" s="1" t="str">
        <f>IFERROR(_xlfn.XLOOKUP(CG187,Scenario!M:M,Scenario!N:N),"")</f>
        <v/>
      </c>
      <c r="CI187" s="1" t="str">
        <f t="shared" si="62"/>
        <v>No</v>
      </c>
      <c r="CJ187" s="75">
        <v>0</v>
      </c>
    </row>
    <row r="188" spans="1:89" hidden="1">
      <c r="A188" s="2">
        <v>187</v>
      </c>
      <c r="B188" s="2">
        <v>2024</v>
      </c>
      <c r="C188" s="1" t="str">
        <v>PBTMTR45</v>
      </c>
      <c r="D188" s="37" t="str">
        <v>0015g00001cZxC3AAK</v>
      </c>
      <c r="E188" s="37" t="str">
        <v>BHARAT TRADERS</v>
      </c>
      <c r="F188" s="37" t="str">
        <v>UTTAR PRADESH</v>
      </c>
      <c r="G188" s="37" t="str">
        <v>MAU</v>
      </c>
      <c r="H188" s="37" t="str">
        <v>Mau</v>
      </c>
      <c r="I188" s="37" t="str">
        <v>GOBINDGARH IRON LLP</v>
      </c>
      <c r="J188" s="37" t="e">
        <v>#VALUE!</v>
      </c>
      <c r="K188" s="37" t="str">
        <v>-</v>
      </c>
      <c r="L188" s="37" t="str">
        <v>C12817</v>
      </c>
      <c r="M188" s="37" t="str">
        <v>North</v>
      </c>
      <c r="N188" s="2" t="e">
        <v>#VALUE!</v>
      </c>
      <c r="O188" s="2" t="e">
        <v>#VALUE!</v>
      </c>
      <c r="P188" s="2" t="e">
        <v>#VALUE!</v>
      </c>
      <c r="Q188" s="2" t="str">
        <v>Feb'24</v>
      </c>
      <c r="R188" s="2">
        <v>2024</v>
      </c>
      <c r="S188" s="1">
        <v>10</v>
      </c>
      <c r="T188" s="2" t="str">
        <v/>
      </c>
      <c r="U188" s="12">
        <v>0</v>
      </c>
      <c r="V188" s="1" t="str">
        <v>Potential Not updated</v>
      </c>
      <c r="W188" s="13">
        <v>0</v>
      </c>
      <c r="X188" s="13">
        <v>5</v>
      </c>
      <c r="Y188" s="13">
        <v>5</v>
      </c>
      <c r="Z188" s="13">
        <v>0</v>
      </c>
      <c r="AA188" s="13">
        <v>5</v>
      </c>
      <c r="AB188" s="13">
        <v>9</v>
      </c>
      <c r="AC188" s="13">
        <v>0</v>
      </c>
      <c r="AD188" s="13">
        <v>0</v>
      </c>
      <c r="AE188" s="13">
        <v>5</v>
      </c>
      <c r="AF188" s="13">
        <v>5</v>
      </c>
      <c r="AG188" s="13">
        <v>9</v>
      </c>
      <c r="AH188" s="13">
        <v>5</v>
      </c>
      <c r="AI188" s="13">
        <v>0</v>
      </c>
      <c r="AJ188" s="13">
        <v>0</v>
      </c>
      <c r="AK188" s="13">
        <v>0</v>
      </c>
      <c r="AL188" s="13">
        <v>0</v>
      </c>
      <c r="AM188" s="13">
        <v>0</v>
      </c>
      <c r="AN188" s="13">
        <v>0</v>
      </c>
      <c r="AO188" s="13">
        <v>0</v>
      </c>
      <c r="AP188" s="13">
        <v>0</v>
      </c>
      <c r="AQ188" s="13">
        <v>0</v>
      </c>
      <c r="AR188" s="13">
        <v>0</v>
      </c>
      <c r="AS188" s="13">
        <v>0</v>
      </c>
      <c r="AT188" s="13">
        <v>0</v>
      </c>
      <c r="AU188" s="13">
        <v>0</v>
      </c>
      <c r="AV188" s="13">
        <v>0</v>
      </c>
      <c r="AW188" s="16">
        <f t="shared" si="47"/>
        <v>0</v>
      </c>
      <c r="AX188" s="16">
        <v>0</v>
      </c>
      <c r="AY188" s="10">
        <f t="shared" si="48"/>
        <v>0</v>
      </c>
      <c r="AZ188" s="10">
        <f>SUM(Z188:AK188)</f>
        <v>38</v>
      </c>
      <c r="BA188" s="10">
        <v>0</v>
      </c>
      <c r="BB188" s="10">
        <f t="shared" si="49"/>
        <v>0</v>
      </c>
      <c r="BC188" s="10">
        <f t="shared" si="50"/>
        <v>0</v>
      </c>
      <c r="BD188" s="10">
        <f t="shared" si="51"/>
        <v>-38</v>
      </c>
      <c r="BE188" s="10">
        <f t="shared" si="63"/>
        <v>38</v>
      </c>
      <c r="BF188" s="2" t="s">
        <v>119</v>
      </c>
      <c r="BG188" s="10">
        <f t="shared" si="52"/>
        <v>0</v>
      </c>
      <c r="BH188" s="36" t="s">
        <v>118</v>
      </c>
      <c r="BI188" s="39" t="str">
        <f t="shared" si="53"/>
        <v/>
      </c>
      <c r="BJ188" s="39" t="str">
        <f t="shared" si="54"/>
        <v/>
      </c>
      <c r="BK188" s="16">
        <f>SUM(AR188:AX188)</f>
        <v>0</v>
      </c>
      <c r="BL188" s="10">
        <f>SUM(AL188:AQ188)</f>
        <v>0</v>
      </c>
      <c r="BM188" s="12" t="str">
        <f t="shared" si="55"/>
        <v/>
      </c>
      <c r="BN188" s="12" t="str">
        <f t="shared" si="55"/>
        <v/>
      </c>
      <c r="BO188" s="9">
        <f t="shared" si="56"/>
        <v>0</v>
      </c>
      <c r="BP188" s="39" t="str">
        <f t="shared" si="57"/>
        <v/>
      </c>
      <c r="BQ188" s="147"/>
      <c r="BR188" s="9">
        <f t="shared" si="58"/>
        <v>19</v>
      </c>
      <c r="BS188" s="9">
        <f t="shared" si="59"/>
        <v>19</v>
      </c>
      <c r="BT188" s="9">
        <f t="shared" si="60"/>
        <v>38</v>
      </c>
      <c r="BU188" s="9" t="str">
        <f>IFERROR(_xlfn.XLOOKUP(D188,Sheet1!B:B,Sheet1!L:L),"")</f>
        <v/>
      </c>
      <c r="BV188" s="9" t="e">
        <f>_xlfn.XLOOKUP(BU188,Sheet1!S:S,Sheet1!T:T)</f>
        <v>#N/A</v>
      </c>
      <c r="BW188" s="9" t="e">
        <f>_xlfn.XLOOKUP(D188,Sheet1!B:B,Sheet1!M:M)</f>
        <v>#N/A</v>
      </c>
      <c r="BZ188" s="108">
        <f t="shared" si="61"/>
        <v>0</v>
      </c>
      <c r="CB188" s="12"/>
      <c r="CC188" s="12"/>
      <c r="CG188" s="1" t="str">
        <f>IF(BO188&lt;80,"Below 80",
IF(BO188&lt;=120,"80-120",
IF(BO188&lt;=200,"&gt; 120-200",
IF(BO188&lt;=300,"&gt;200-300",
IF(BO188&lt;=500,"&gt;300-500",
"&gt;500")))))</f>
        <v>Below 80</v>
      </c>
      <c r="CH188" s="1" t="str">
        <f>IFERROR(_xlfn.XLOOKUP(CG188,Scenario!M:M,Scenario!N:N),"")</f>
        <v/>
      </c>
      <c r="CI188" s="1" t="str">
        <f t="shared" si="62"/>
        <v>No</v>
      </c>
      <c r="CJ188" s="75">
        <v>0</v>
      </c>
    </row>
    <row r="189" spans="1:89" hidden="1">
      <c r="A189" s="2">
        <v>188</v>
      </c>
      <c r="B189" s="2">
        <v>2024</v>
      </c>
      <c r="C189" s="1" t="str">
        <v>PBTMTR46</v>
      </c>
      <c r="D189" s="37" t="str">
        <v>0015g00001V9Tj0AAF</v>
      </c>
      <c r="E189" s="37" t="str">
        <v>M/S SHREE HANUMAT BHARATGAS</v>
      </c>
      <c r="F189" s="37" t="str">
        <v>UTTAR PRADESH</v>
      </c>
      <c r="G189" s="37" t="str">
        <v>VARANASI</v>
      </c>
      <c r="H189" s="37" t="str">
        <v>Ballia</v>
      </c>
      <c r="I189" s="37" t="str">
        <v>GOBINDGARH IRON LLP</v>
      </c>
      <c r="J189" s="37" t="str">
        <v>Mohd Ansari</v>
      </c>
      <c r="K189" s="37" t="str">
        <v>-</v>
      </c>
      <c r="L189" s="37" t="str">
        <v>C12817</v>
      </c>
      <c r="M189" s="37" t="str">
        <v>North</v>
      </c>
      <c r="N189" s="2">
        <v>221001</v>
      </c>
      <c r="O189" s="2" t="str">
        <v>09EHDPK7491D2Z2</v>
      </c>
      <c r="P189" s="2">
        <v>8738996300</v>
      </c>
      <c r="Q189" s="2" t="str">
        <v>Feb'24</v>
      </c>
      <c r="R189" s="2">
        <v>2024</v>
      </c>
      <c r="S189" s="1">
        <v>5</v>
      </c>
      <c r="T189" s="2">
        <v>30</v>
      </c>
      <c r="U189" s="12">
        <v>0</v>
      </c>
      <c r="V189" s="1" t="str">
        <v>Minor</v>
      </c>
      <c r="W189" s="13">
        <v>0</v>
      </c>
      <c r="X189" s="13">
        <v>5</v>
      </c>
      <c r="Y189" s="13">
        <v>0</v>
      </c>
      <c r="Z189" s="13">
        <v>0</v>
      </c>
      <c r="AA189" s="13">
        <v>0</v>
      </c>
      <c r="AB189" s="13">
        <v>0</v>
      </c>
      <c r="AC189" s="13">
        <v>0</v>
      </c>
      <c r="AD189" s="13">
        <v>0</v>
      </c>
      <c r="AE189" s="13">
        <v>5</v>
      </c>
      <c r="AF189" s="13">
        <v>0</v>
      </c>
      <c r="AG189" s="13">
        <v>0</v>
      </c>
      <c r="AH189" s="13">
        <v>0</v>
      </c>
      <c r="AI189" s="13">
        <v>0</v>
      </c>
      <c r="AJ189" s="13">
        <v>0</v>
      </c>
      <c r="AK189" s="13">
        <v>0</v>
      </c>
      <c r="AL189" s="13">
        <v>0</v>
      </c>
      <c r="AM189" s="13">
        <v>0</v>
      </c>
      <c r="AN189" s="13">
        <v>0</v>
      </c>
      <c r="AO189" s="13">
        <v>0</v>
      </c>
      <c r="AP189" s="13">
        <v>0</v>
      </c>
      <c r="AQ189" s="13">
        <v>0</v>
      </c>
      <c r="AR189" s="13">
        <v>0</v>
      </c>
      <c r="AS189" s="13">
        <v>0</v>
      </c>
      <c r="AT189" s="13">
        <v>0</v>
      </c>
      <c r="AU189" s="13">
        <v>0</v>
      </c>
      <c r="AV189" s="13">
        <v>0</v>
      </c>
      <c r="AW189" s="16">
        <f t="shared" si="47"/>
        <v>0</v>
      </c>
      <c r="AX189" s="16">
        <v>0</v>
      </c>
      <c r="AY189" s="10">
        <f t="shared" si="48"/>
        <v>0</v>
      </c>
      <c r="AZ189" s="10">
        <f>SUM(Z189:AK189)</f>
        <v>5</v>
      </c>
      <c r="BA189" s="10">
        <v>0</v>
      </c>
      <c r="BB189" s="10">
        <f t="shared" si="49"/>
        <v>0</v>
      </c>
      <c r="BC189" s="10">
        <f t="shared" si="50"/>
        <v>0</v>
      </c>
      <c r="BD189" s="10">
        <f t="shared" si="51"/>
        <v>-5</v>
      </c>
      <c r="BE189" s="10">
        <f t="shared" si="63"/>
        <v>5</v>
      </c>
      <c r="BF189" s="2" t="s">
        <v>119</v>
      </c>
      <c r="BG189" s="10">
        <f t="shared" si="52"/>
        <v>0</v>
      </c>
      <c r="BH189" s="36" t="s">
        <v>118</v>
      </c>
      <c r="BI189" s="39" t="str">
        <f t="shared" si="53"/>
        <v/>
      </c>
      <c r="BJ189" s="39" t="str">
        <f t="shared" si="54"/>
        <v/>
      </c>
      <c r="BK189" s="16">
        <f>SUM(AR189:AX189)</f>
        <v>0</v>
      </c>
      <c r="BL189" s="10">
        <f>SUM(AL189:AQ189)</f>
        <v>0</v>
      </c>
      <c r="BM189" s="12" t="str">
        <f t="shared" si="55"/>
        <v/>
      </c>
      <c r="BN189" s="12" t="str">
        <f t="shared" si="55"/>
        <v/>
      </c>
      <c r="BO189" s="9">
        <f t="shared" si="56"/>
        <v>0</v>
      </c>
      <c r="BP189" s="39" t="str">
        <f t="shared" si="57"/>
        <v/>
      </c>
      <c r="BQ189" s="147"/>
      <c r="BR189" s="9">
        <f t="shared" si="58"/>
        <v>5</v>
      </c>
      <c r="BS189" s="9">
        <f t="shared" si="59"/>
        <v>0</v>
      </c>
      <c r="BT189" s="9">
        <f t="shared" si="60"/>
        <v>5</v>
      </c>
      <c r="BU189" s="9" t="str">
        <f>IFERROR(_xlfn.XLOOKUP(D189,Sheet1!B:B,Sheet1!L:L),"")</f>
        <v/>
      </c>
      <c r="BV189" s="9" t="e">
        <f>_xlfn.XLOOKUP(BU189,Sheet1!S:S,Sheet1!T:T)</f>
        <v>#N/A</v>
      </c>
      <c r="BW189" s="9" t="e">
        <f>_xlfn.XLOOKUP(D189,Sheet1!B:B,Sheet1!M:M)</f>
        <v>#N/A</v>
      </c>
      <c r="BZ189" s="108">
        <f t="shared" si="61"/>
        <v>0</v>
      </c>
      <c r="CB189" s="12"/>
      <c r="CC189" s="12"/>
      <c r="CG189" s="1" t="str">
        <f>IF(BO189&lt;80,"Below 80",
IF(BO189&lt;=120,"80-120",
IF(BO189&lt;=200,"&gt; 120-200",
IF(BO189&lt;=300,"&gt;200-300",
IF(BO189&lt;=500,"&gt;300-500",
"&gt;500")))))</f>
        <v>Below 80</v>
      </c>
      <c r="CH189" s="1" t="str">
        <f>IFERROR(_xlfn.XLOOKUP(CG189,Scenario!M:M,Scenario!N:N),"")</f>
        <v/>
      </c>
      <c r="CI189" s="1" t="str">
        <f t="shared" si="62"/>
        <v>No</v>
      </c>
      <c r="CJ189" s="75">
        <v>0</v>
      </c>
    </row>
    <row r="190" spans="1:89" hidden="1">
      <c r="A190" s="2">
        <v>189</v>
      </c>
      <c r="B190" s="2">
        <v>2024</v>
      </c>
      <c r="C190" s="1" t="str">
        <v>PBTMTR47</v>
      </c>
      <c r="D190" s="37" t="str">
        <v>0015g00001V9TjQAAV</v>
      </c>
      <c r="E190" s="37" t="str">
        <v>M/S SHIVA TRADERS</v>
      </c>
      <c r="F190" s="37" t="str">
        <v>UTTAR PRADESH</v>
      </c>
      <c r="G190" s="37" t="str">
        <v>LUCKNOW</v>
      </c>
      <c r="H190" s="37" t="str">
        <v>Ballia</v>
      </c>
      <c r="I190" s="37" t="str">
        <v>GOBINDGARH IRON LLP</v>
      </c>
      <c r="J190" s="37" t="str">
        <v>Mohd Ansari</v>
      </c>
      <c r="K190" s="37" t="str">
        <v>-</v>
      </c>
      <c r="L190" s="37" t="str">
        <v>C12817</v>
      </c>
      <c r="M190" s="37" t="str">
        <v>North</v>
      </c>
      <c r="N190" s="2">
        <v>226016</v>
      </c>
      <c r="O190" s="2" t="str">
        <v>09CKOPK0038C1ZC</v>
      </c>
      <c r="P190" s="2">
        <v>9415388875</v>
      </c>
      <c r="Q190" s="2" t="str">
        <v>Feb'24</v>
      </c>
      <c r="R190" s="2">
        <v>2024</v>
      </c>
      <c r="S190" s="1">
        <v>18</v>
      </c>
      <c r="T190" s="2">
        <v>30</v>
      </c>
      <c r="U190" s="12">
        <v>0</v>
      </c>
      <c r="V190" s="1" t="str">
        <v>Minor</v>
      </c>
      <c r="W190" s="13">
        <v>0</v>
      </c>
      <c r="X190" s="13">
        <v>9</v>
      </c>
      <c r="Y190" s="13">
        <v>9</v>
      </c>
      <c r="Z190" s="13">
        <v>10</v>
      </c>
      <c r="AA190" s="13">
        <v>5</v>
      </c>
      <c r="AB190" s="13">
        <v>0</v>
      </c>
      <c r="AC190" s="13">
        <v>0</v>
      </c>
      <c r="AD190" s="13">
        <v>5</v>
      </c>
      <c r="AE190" s="13">
        <v>5</v>
      </c>
      <c r="AF190" s="13">
        <v>5</v>
      </c>
      <c r="AG190" s="13">
        <v>3</v>
      </c>
      <c r="AH190" s="13">
        <v>0</v>
      </c>
      <c r="AI190" s="13">
        <v>2</v>
      </c>
      <c r="AJ190" s="13">
        <v>0</v>
      </c>
      <c r="AK190" s="13">
        <v>0</v>
      </c>
      <c r="AL190" s="13">
        <v>0</v>
      </c>
      <c r="AM190" s="13">
        <v>0</v>
      </c>
      <c r="AN190" s="13">
        <v>0</v>
      </c>
      <c r="AO190" s="13">
        <v>0</v>
      </c>
      <c r="AP190" s="13">
        <v>0</v>
      </c>
      <c r="AQ190" s="13">
        <v>0</v>
      </c>
      <c r="AR190" s="13">
        <v>0</v>
      </c>
      <c r="AS190" s="13">
        <v>0</v>
      </c>
      <c r="AT190" s="13">
        <v>0</v>
      </c>
      <c r="AU190" s="13">
        <v>0</v>
      </c>
      <c r="AV190" s="13">
        <v>0</v>
      </c>
      <c r="AW190" s="16">
        <f t="shared" si="47"/>
        <v>0</v>
      </c>
      <c r="AX190" s="16">
        <v>0</v>
      </c>
      <c r="AY190" s="10">
        <f t="shared" si="48"/>
        <v>0</v>
      </c>
      <c r="AZ190" s="10">
        <f>SUM(Z190:AK190)</f>
        <v>35</v>
      </c>
      <c r="BA190" s="10">
        <v>0</v>
      </c>
      <c r="BB190" s="10">
        <f t="shared" si="49"/>
        <v>0</v>
      </c>
      <c r="BC190" s="10">
        <f t="shared" si="50"/>
        <v>0</v>
      </c>
      <c r="BD190" s="10">
        <f t="shared" si="51"/>
        <v>-35</v>
      </c>
      <c r="BE190" s="10">
        <f t="shared" si="63"/>
        <v>35</v>
      </c>
      <c r="BF190" s="2" t="s">
        <v>119</v>
      </c>
      <c r="BG190" s="10">
        <f t="shared" si="52"/>
        <v>0</v>
      </c>
      <c r="BH190" s="36" t="s">
        <v>118</v>
      </c>
      <c r="BI190" s="39" t="str">
        <f t="shared" si="53"/>
        <v/>
      </c>
      <c r="BJ190" s="39" t="str">
        <f t="shared" si="54"/>
        <v/>
      </c>
      <c r="BK190" s="16">
        <f>SUM(AR190:AX190)</f>
        <v>0</v>
      </c>
      <c r="BL190" s="10">
        <f>SUM(AL190:AQ190)</f>
        <v>0</v>
      </c>
      <c r="BM190" s="12" t="str">
        <f t="shared" si="55"/>
        <v/>
      </c>
      <c r="BN190" s="12" t="str">
        <f t="shared" si="55"/>
        <v/>
      </c>
      <c r="BO190" s="9">
        <f t="shared" si="56"/>
        <v>0</v>
      </c>
      <c r="BP190" s="39" t="str">
        <f t="shared" si="57"/>
        <v/>
      </c>
      <c r="BQ190" s="147"/>
      <c r="BR190" s="9">
        <f t="shared" si="58"/>
        <v>25</v>
      </c>
      <c r="BS190" s="9">
        <f t="shared" si="59"/>
        <v>10</v>
      </c>
      <c r="BT190" s="9">
        <f t="shared" si="60"/>
        <v>35</v>
      </c>
      <c r="BU190" s="9" t="str">
        <f>IFERROR(_xlfn.XLOOKUP(D190,Sheet1!B:B,Sheet1!L:L),"")</f>
        <v/>
      </c>
      <c r="BV190" s="9" t="e">
        <f>_xlfn.XLOOKUP(BU190,Sheet1!S:S,Sheet1!T:T)</f>
        <v>#N/A</v>
      </c>
      <c r="BW190" s="9" t="e">
        <f>_xlfn.XLOOKUP(D190,Sheet1!B:B,Sheet1!M:M)</f>
        <v>#N/A</v>
      </c>
      <c r="BZ190" s="108">
        <f t="shared" si="61"/>
        <v>0</v>
      </c>
      <c r="CB190" s="12"/>
      <c r="CC190" s="12"/>
      <c r="CG190" s="1" t="str">
        <f>IF(BO190&lt;80,"Below 80",
IF(BO190&lt;=120,"80-120",
IF(BO190&lt;=200,"&gt; 120-200",
IF(BO190&lt;=300,"&gt;200-300",
IF(BO190&lt;=500,"&gt;300-500",
"&gt;500")))))</f>
        <v>Below 80</v>
      </c>
      <c r="CH190" s="1" t="str">
        <f>IFERROR(_xlfn.XLOOKUP(CG190,Scenario!M:M,Scenario!N:N),"")</f>
        <v/>
      </c>
      <c r="CI190" s="1" t="str">
        <f t="shared" si="62"/>
        <v>No</v>
      </c>
      <c r="CJ190" s="75">
        <v>0</v>
      </c>
    </row>
    <row r="191" spans="1:89" hidden="1">
      <c r="A191" s="2">
        <v>190</v>
      </c>
      <c r="B191" s="2">
        <v>2024</v>
      </c>
      <c r="C191" s="1" t="str">
        <v>PBTMTR48</v>
      </c>
      <c r="D191" s="37" t="str">
        <v>001J1000006Ux1TIAS</v>
      </c>
      <c r="E191" s="37" t="str">
        <v>M/S RAJ SHREE TRADERS</v>
      </c>
      <c r="F191" s="37" t="str">
        <v>UTTAR PRADESH</v>
      </c>
      <c r="G191" s="37" t="str">
        <v>BALLIA</v>
      </c>
      <c r="H191" s="37" t="str">
        <v>Ballia</v>
      </c>
      <c r="I191" s="37" t="str">
        <v>GOBINDGARH IRON LLP</v>
      </c>
      <c r="J191" s="37" t="str">
        <v>Mohd Ansari</v>
      </c>
      <c r="K191" s="37" t="str">
        <v>-</v>
      </c>
      <c r="L191" s="37" t="str">
        <v>C12817</v>
      </c>
      <c r="M191" s="37" t="str">
        <v>North</v>
      </c>
      <c r="N191" s="2">
        <v>277208</v>
      </c>
      <c r="O191" s="2" t="str">
        <v>09DTIPK9054G1Z9</v>
      </c>
      <c r="P191" s="2">
        <v>9839070693</v>
      </c>
      <c r="Q191" s="2" t="str">
        <v>Feb'24</v>
      </c>
      <c r="R191" s="2">
        <v>2024</v>
      </c>
      <c r="S191" s="1">
        <v>8</v>
      </c>
      <c r="T191" s="2">
        <v>30</v>
      </c>
      <c r="U191" s="12">
        <v>0</v>
      </c>
      <c r="V191" s="1" t="str">
        <v>Minor</v>
      </c>
      <c r="W191" s="13">
        <v>0</v>
      </c>
      <c r="X191" s="13">
        <v>8</v>
      </c>
      <c r="Y191" s="13">
        <v>0</v>
      </c>
      <c r="Z191" s="13">
        <v>0</v>
      </c>
      <c r="AA191" s="13">
        <v>0</v>
      </c>
      <c r="AB191" s="13">
        <v>0</v>
      </c>
      <c r="AC191" s="13">
        <v>0</v>
      </c>
      <c r="AD191" s="13">
        <v>0</v>
      </c>
      <c r="AE191" s="13">
        <v>5</v>
      </c>
      <c r="AF191" s="13">
        <v>5</v>
      </c>
      <c r="AG191" s="13">
        <v>0</v>
      </c>
      <c r="AH191" s="13">
        <v>0</v>
      </c>
      <c r="AI191" s="13">
        <v>0</v>
      </c>
      <c r="AJ191" s="13">
        <v>0</v>
      </c>
      <c r="AK191" s="13">
        <v>0</v>
      </c>
      <c r="AL191" s="13">
        <v>0</v>
      </c>
      <c r="AM191" s="13">
        <v>0</v>
      </c>
      <c r="AN191" s="13">
        <v>0</v>
      </c>
      <c r="AO191" s="13">
        <v>0</v>
      </c>
      <c r="AP191" s="13">
        <v>0</v>
      </c>
      <c r="AQ191" s="13">
        <v>0</v>
      </c>
      <c r="AR191" s="13">
        <v>0</v>
      </c>
      <c r="AS191" s="13">
        <v>0</v>
      </c>
      <c r="AT191" s="13">
        <v>0</v>
      </c>
      <c r="AU191" s="13">
        <v>0</v>
      </c>
      <c r="AV191" s="13">
        <v>0</v>
      </c>
      <c r="AW191" s="16">
        <f t="shared" si="47"/>
        <v>0</v>
      </c>
      <c r="AX191" s="16">
        <v>0</v>
      </c>
      <c r="AY191" s="10">
        <f t="shared" si="48"/>
        <v>0</v>
      </c>
      <c r="AZ191" s="10">
        <f>SUM(Z191:AK191)</f>
        <v>10</v>
      </c>
      <c r="BA191" s="10">
        <v>0</v>
      </c>
      <c r="BB191" s="10">
        <f t="shared" si="49"/>
        <v>0</v>
      </c>
      <c r="BC191" s="10">
        <f t="shared" si="50"/>
        <v>0</v>
      </c>
      <c r="BD191" s="10">
        <f t="shared" si="51"/>
        <v>-10</v>
      </c>
      <c r="BE191" s="10">
        <f t="shared" si="63"/>
        <v>10</v>
      </c>
      <c r="BF191" s="2" t="s">
        <v>119</v>
      </c>
      <c r="BG191" s="10">
        <f t="shared" si="52"/>
        <v>0</v>
      </c>
      <c r="BH191" s="36" t="s">
        <v>118</v>
      </c>
      <c r="BI191" s="39" t="str">
        <f t="shared" si="53"/>
        <v/>
      </c>
      <c r="BJ191" s="39" t="str">
        <f t="shared" si="54"/>
        <v/>
      </c>
      <c r="BK191" s="16">
        <f>SUM(AR191:AX191)</f>
        <v>0</v>
      </c>
      <c r="BL191" s="10">
        <f>SUM(AL191:AQ191)</f>
        <v>0</v>
      </c>
      <c r="BM191" s="12" t="str">
        <f t="shared" si="55"/>
        <v/>
      </c>
      <c r="BN191" s="12" t="str">
        <f t="shared" si="55"/>
        <v/>
      </c>
      <c r="BO191" s="9">
        <f t="shared" si="56"/>
        <v>0</v>
      </c>
      <c r="BP191" s="39" t="str">
        <f t="shared" si="57"/>
        <v/>
      </c>
      <c r="BQ191" s="147"/>
      <c r="BR191" s="9">
        <f t="shared" si="58"/>
        <v>5</v>
      </c>
      <c r="BS191" s="9">
        <f t="shared" si="59"/>
        <v>5</v>
      </c>
      <c r="BT191" s="9">
        <f t="shared" si="60"/>
        <v>10</v>
      </c>
      <c r="BU191" s="9" t="str">
        <f>IFERROR(_xlfn.XLOOKUP(D191,Sheet1!B:B,Sheet1!L:L),"")</f>
        <v/>
      </c>
      <c r="BV191" s="9" t="e">
        <f>_xlfn.XLOOKUP(BU191,Sheet1!S:S,Sheet1!T:T)</f>
        <v>#N/A</v>
      </c>
      <c r="BW191" s="9" t="e">
        <f>_xlfn.XLOOKUP(D191,Sheet1!B:B,Sheet1!M:M)</f>
        <v>#N/A</v>
      </c>
      <c r="BZ191" s="108">
        <f t="shared" si="61"/>
        <v>0</v>
      </c>
      <c r="CB191" s="12"/>
      <c r="CC191" s="12"/>
      <c r="CG191" s="1" t="str">
        <f>IF(BO191&lt;80,"Below 80",
IF(BO191&lt;=120,"80-120",
IF(BO191&lt;=200,"&gt; 120-200",
IF(BO191&lt;=300,"&gt;200-300",
IF(BO191&lt;=500,"&gt;300-500",
"&gt;500")))))</f>
        <v>Below 80</v>
      </c>
      <c r="CH191" s="1" t="str">
        <f>IFERROR(_xlfn.XLOOKUP(CG191,Scenario!M:M,Scenario!N:N),"")</f>
        <v/>
      </c>
      <c r="CI191" s="1" t="str">
        <f t="shared" si="62"/>
        <v>No</v>
      </c>
      <c r="CJ191" s="75">
        <v>0</v>
      </c>
    </row>
    <row r="192" spans="1:89" hidden="1">
      <c r="A192" s="2">
        <v>191</v>
      </c>
      <c r="B192" s="2">
        <v>2024</v>
      </c>
      <c r="C192" s="1" t="str">
        <v>PBTMTR49</v>
      </c>
      <c r="D192" s="37" t="str">
        <v>001J1000005Zft7IAC</v>
      </c>
      <c r="E192" s="37" t="str">
        <v>M/S R.K. BUILDING MATERIAL</v>
      </c>
      <c r="F192" s="37" t="str">
        <v>UTTAR PRADESH</v>
      </c>
      <c r="G192" s="37" t="str">
        <v>VARANASI</v>
      </c>
      <c r="H192" s="37" t="str">
        <v>Mau</v>
      </c>
      <c r="I192" s="37" t="str">
        <v>GOBINDGARH IRON LLP</v>
      </c>
      <c r="J192" s="37" t="str">
        <v>Mohd Ansari</v>
      </c>
      <c r="K192" s="37" t="str">
        <v>-</v>
      </c>
      <c r="L192" s="37" t="str">
        <v>C12817</v>
      </c>
      <c r="M192" s="37" t="str">
        <v>North</v>
      </c>
      <c r="N192" s="2">
        <v>221011</v>
      </c>
      <c r="O192" s="2" t="str">
        <v>09DKCPS0982N1ZF</v>
      </c>
      <c r="P192" s="2">
        <v>0</v>
      </c>
      <c r="Q192" s="2" t="str">
        <v>Feb'24</v>
      </c>
      <c r="R192" s="2">
        <v>2024</v>
      </c>
      <c r="S192" s="1">
        <v>5</v>
      </c>
      <c r="T192" s="2">
        <v>30</v>
      </c>
      <c r="U192" s="12">
        <v>0</v>
      </c>
      <c r="V192" s="1" t="str">
        <v>Minor</v>
      </c>
      <c r="W192" s="13">
        <v>0</v>
      </c>
      <c r="X192" s="13">
        <v>5</v>
      </c>
      <c r="Y192" s="13">
        <v>0</v>
      </c>
      <c r="Z192" s="13">
        <v>5</v>
      </c>
      <c r="AA192" s="13">
        <v>0</v>
      </c>
      <c r="AB192" s="13">
        <v>0</v>
      </c>
      <c r="AC192" s="13">
        <v>0</v>
      </c>
      <c r="AD192" s="13">
        <v>5</v>
      </c>
      <c r="AE192" s="13">
        <v>5</v>
      </c>
      <c r="AF192" s="13">
        <v>5</v>
      </c>
      <c r="AG192" s="13">
        <v>0</v>
      </c>
      <c r="AH192" s="13">
        <v>0</v>
      </c>
      <c r="AI192" s="13">
        <v>0</v>
      </c>
      <c r="AJ192" s="13">
        <v>0</v>
      </c>
      <c r="AK192" s="13">
        <v>0</v>
      </c>
      <c r="AL192" s="13">
        <v>0</v>
      </c>
      <c r="AM192" s="13">
        <v>0</v>
      </c>
      <c r="AN192" s="13">
        <v>0</v>
      </c>
      <c r="AO192" s="13">
        <v>0</v>
      </c>
      <c r="AP192" s="13">
        <v>0</v>
      </c>
      <c r="AQ192" s="13">
        <v>0</v>
      </c>
      <c r="AR192" s="13">
        <v>0</v>
      </c>
      <c r="AS192" s="13">
        <v>0</v>
      </c>
      <c r="AT192" s="13">
        <v>0</v>
      </c>
      <c r="AU192" s="13">
        <v>0</v>
      </c>
      <c r="AV192" s="13">
        <v>0</v>
      </c>
      <c r="AW192" s="16">
        <f t="shared" si="47"/>
        <v>0</v>
      </c>
      <c r="AX192" s="16">
        <v>0</v>
      </c>
      <c r="AY192" s="10">
        <f t="shared" si="48"/>
        <v>0</v>
      </c>
      <c r="AZ192" s="10">
        <f>SUM(Z192:AK192)</f>
        <v>20</v>
      </c>
      <c r="BA192" s="10">
        <v>0</v>
      </c>
      <c r="BB192" s="10">
        <f t="shared" si="49"/>
        <v>0</v>
      </c>
      <c r="BC192" s="10">
        <f t="shared" si="50"/>
        <v>0</v>
      </c>
      <c r="BD192" s="10">
        <f t="shared" si="51"/>
        <v>-20</v>
      </c>
      <c r="BE192" s="10">
        <f t="shared" si="63"/>
        <v>20</v>
      </c>
      <c r="BF192" s="2" t="s">
        <v>119</v>
      </c>
      <c r="BG192" s="10">
        <f t="shared" si="52"/>
        <v>0</v>
      </c>
      <c r="BH192" s="36" t="s">
        <v>118</v>
      </c>
      <c r="BI192" s="39" t="str">
        <f t="shared" si="53"/>
        <v/>
      </c>
      <c r="BJ192" s="39" t="str">
        <f t="shared" si="54"/>
        <v/>
      </c>
      <c r="BK192" s="16">
        <f>SUM(AR192:AX192)</f>
        <v>0</v>
      </c>
      <c r="BL192" s="10">
        <f>SUM(AL192:AQ192)</f>
        <v>0</v>
      </c>
      <c r="BM192" s="12" t="str">
        <f t="shared" si="55"/>
        <v/>
      </c>
      <c r="BN192" s="12" t="str">
        <f t="shared" si="55"/>
        <v/>
      </c>
      <c r="BO192" s="9">
        <f t="shared" si="56"/>
        <v>0</v>
      </c>
      <c r="BP192" s="39" t="str">
        <f t="shared" si="57"/>
        <v/>
      </c>
      <c r="BQ192" s="147"/>
      <c r="BR192" s="9">
        <f t="shared" si="58"/>
        <v>15</v>
      </c>
      <c r="BS192" s="9">
        <f t="shared" si="59"/>
        <v>5</v>
      </c>
      <c r="BT192" s="9">
        <f t="shared" si="60"/>
        <v>20</v>
      </c>
      <c r="BU192" s="9" t="str">
        <f>IFERROR(_xlfn.XLOOKUP(D192,Sheet1!B:B,Sheet1!L:L),"")</f>
        <v/>
      </c>
      <c r="BV192" s="9" t="e">
        <f>_xlfn.XLOOKUP(BU192,Sheet1!S:S,Sheet1!T:T)</f>
        <v>#N/A</v>
      </c>
      <c r="BW192" s="9" t="e">
        <f>_xlfn.XLOOKUP(D192,Sheet1!B:B,Sheet1!M:M)</f>
        <v>#N/A</v>
      </c>
      <c r="BZ192" s="108">
        <f t="shared" si="61"/>
        <v>0</v>
      </c>
      <c r="CB192" s="12"/>
      <c r="CC192" s="12"/>
      <c r="CG192" s="1" t="str">
        <f>IF(BO192&lt;80,"Below 80",
IF(BO192&lt;=120,"80-120",
IF(BO192&lt;=200,"&gt; 120-200",
IF(BO192&lt;=300,"&gt;200-300",
IF(BO192&lt;=500,"&gt;300-500",
"&gt;500")))))</f>
        <v>Below 80</v>
      </c>
      <c r="CH192" s="1" t="str">
        <f>IFERROR(_xlfn.XLOOKUP(CG192,Scenario!M:M,Scenario!N:N),"")</f>
        <v/>
      </c>
      <c r="CI192" s="1" t="str">
        <f t="shared" si="62"/>
        <v>No</v>
      </c>
      <c r="CJ192" s="75">
        <v>0</v>
      </c>
    </row>
    <row r="193" spans="1:89" s="115" customFormat="1" hidden="1">
      <c r="A193" s="113">
        <v>192</v>
      </c>
      <c r="B193" s="2">
        <v>2024</v>
      </c>
      <c r="C193" s="1" t="str">
        <v>PBTMTR156</v>
      </c>
      <c r="D193" s="114" t="str">
        <v>0015g00001daAIWAA2</v>
      </c>
      <c r="E193" s="114" t="str">
        <v>SURESH KUMAR BHIM SAIN</v>
      </c>
      <c r="F193" s="114" t="str">
        <v>HARYANA</v>
      </c>
      <c r="G193" s="114" t="str">
        <v>HISAR</v>
      </c>
      <c r="H193" s="37" t="str">
        <v>Hisar</v>
      </c>
      <c r="I193" s="114" t="str">
        <v>PAL CEMENT AND STEEL PVT. LTD.</v>
      </c>
      <c r="J193" s="37" t="str">
        <v>Dinesh Kumar</v>
      </c>
      <c r="K193" s="37" t="str">
        <v>Navneet Pal</v>
      </c>
      <c r="L193" s="37" t="str">
        <v>C12827</v>
      </c>
      <c r="M193" s="114" t="str">
        <v>North</v>
      </c>
      <c r="N193" s="2">
        <v>125001</v>
      </c>
      <c r="O193" s="2" t="str">
        <v>06ABHPB0621L1Z3</v>
      </c>
      <c r="P193" s="2">
        <v>9812118318</v>
      </c>
      <c r="Q193" s="113" t="str">
        <v>Feb'24</v>
      </c>
      <c r="R193" s="113">
        <v>2024</v>
      </c>
      <c r="S193" s="1">
        <v>101</v>
      </c>
      <c r="T193" s="113">
        <v>600</v>
      </c>
      <c r="U193" s="121">
        <v>1.4466666666666666E-2</v>
      </c>
      <c r="V193" s="115" t="str">
        <v>Alien</v>
      </c>
      <c r="W193" s="13">
        <v>0</v>
      </c>
      <c r="X193" s="13">
        <v>28</v>
      </c>
      <c r="Y193" s="13">
        <v>73</v>
      </c>
      <c r="Z193" s="13">
        <v>5</v>
      </c>
      <c r="AA193" s="13">
        <v>25.16</v>
      </c>
      <c r="AB193" s="13">
        <v>0</v>
      </c>
      <c r="AC193" s="13">
        <v>50.06</v>
      </c>
      <c r="AD193" s="13">
        <v>0</v>
      </c>
      <c r="AE193" s="13">
        <v>52.5</v>
      </c>
      <c r="AF193" s="13">
        <v>51</v>
      </c>
      <c r="AG193" s="13">
        <v>51</v>
      </c>
      <c r="AH193" s="13">
        <v>36</v>
      </c>
      <c r="AI193" s="13">
        <v>107</v>
      </c>
      <c r="AJ193" s="13">
        <v>60</v>
      </c>
      <c r="AK193" s="13">
        <v>62.5</v>
      </c>
      <c r="AL193" s="222">
        <v>52</v>
      </c>
      <c r="AM193" s="222">
        <v>119</v>
      </c>
      <c r="AN193" s="222">
        <v>25.59</v>
      </c>
      <c r="AO193" s="222">
        <v>90.03</v>
      </c>
      <c r="AP193" s="222">
        <v>3</v>
      </c>
      <c r="AQ193" s="222">
        <v>3</v>
      </c>
      <c r="AR193" s="222">
        <v>0</v>
      </c>
      <c r="AS193" s="222">
        <v>0</v>
      </c>
      <c r="AT193" s="222">
        <v>26.04</v>
      </c>
      <c r="AU193" s="222">
        <v>0</v>
      </c>
      <c r="AV193" s="13">
        <v>0</v>
      </c>
      <c r="AW193" s="16">
        <f t="shared" si="47"/>
        <v>318.66000000000003</v>
      </c>
      <c r="AX193" s="117">
        <v>958.38</v>
      </c>
      <c r="AY193" s="118">
        <v>1251</v>
      </c>
      <c r="AZ193" s="116">
        <f>SUM(Z193:AK193)</f>
        <v>500.22</v>
      </c>
      <c r="BA193" s="116">
        <v>750</v>
      </c>
      <c r="BB193" s="10">
        <f t="shared" si="49"/>
        <v>431.34</v>
      </c>
      <c r="BC193" s="10">
        <f t="shared" si="50"/>
        <v>107.83499999999999</v>
      </c>
      <c r="BD193" s="116">
        <f t="shared" si="51"/>
        <v>750.78</v>
      </c>
      <c r="BE193" s="116">
        <f t="shared" si="63"/>
        <v>181.56</v>
      </c>
      <c r="BF193" s="113" t="s">
        <v>119</v>
      </c>
      <c r="BG193" s="10">
        <f t="shared" si="52"/>
        <v>36.577500000000001</v>
      </c>
      <c r="BH193" s="119" t="s">
        <v>118</v>
      </c>
      <c r="BI193" s="39" t="str">
        <f t="shared" si="53"/>
        <v>C</v>
      </c>
      <c r="BJ193" s="120" t="str">
        <f t="shared" si="54"/>
        <v>E</v>
      </c>
      <c r="BK193" s="117">
        <f>SUM(AR193:AX193)</f>
        <v>1303.08</v>
      </c>
      <c r="BL193" s="116">
        <f>SUM(AL193:AQ193)</f>
        <v>292.62</v>
      </c>
      <c r="BM193" s="121">
        <f t="shared" si="55"/>
        <v>1.0416306954436449</v>
      </c>
      <c r="BN193" s="121">
        <f t="shared" si="55"/>
        <v>0.23390887290167867</v>
      </c>
      <c r="BO193" s="9">
        <f t="shared" si="56"/>
        <v>292.62</v>
      </c>
      <c r="BP193" s="120" t="str">
        <f t="shared" si="57"/>
        <v>A</v>
      </c>
      <c r="BQ193" s="148"/>
      <c r="BR193" s="122">
        <f t="shared" si="58"/>
        <v>132.72</v>
      </c>
      <c r="BS193" s="122">
        <f t="shared" si="59"/>
        <v>367.5</v>
      </c>
      <c r="BT193" s="122">
        <f t="shared" si="60"/>
        <v>500.22</v>
      </c>
      <c r="BU193" s="122" t="str">
        <f>IFERROR(_xlfn.XLOOKUP(D193,Sheet1!B:B,Sheet1!L:L),"")</f>
        <v>Luxury International Trip (2 pax Dubai) 3N-4D</v>
      </c>
      <c r="BV193" s="122" t="str">
        <f>_xlfn.XLOOKUP(BU193,Sheet1!S:S,Sheet1!T:T)</f>
        <v>E</v>
      </c>
      <c r="BW193" s="122">
        <f>_xlfn.XLOOKUP(D193,Sheet1!B:B,Sheet1!M:M)</f>
        <v>1250</v>
      </c>
      <c r="BX193" s="115" t="s">
        <v>129</v>
      </c>
      <c r="BY193" s="115">
        <v>1251</v>
      </c>
      <c r="BZ193" s="123">
        <f t="shared" si="61"/>
        <v>932.33999999999992</v>
      </c>
      <c r="CB193" s="12">
        <f>AW193/AY193</f>
        <v>0.2547242206235012</v>
      </c>
      <c r="CC193" s="12">
        <f>AX193/AY193</f>
        <v>0.76609112709832139</v>
      </c>
      <c r="CD193" s="75">
        <f>AW193*1</f>
        <v>318.66000000000003</v>
      </c>
      <c r="CF193" s="75">
        <f>CD193+AW193</f>
        <v>637.32000000000005</v>
      </c>
      <c r="CG193" s="1" t="str">
        <f>IF(BO193&lt;80,"Below 80",
IF(BO193&lt;=120,"80-120",
IF(BO193&lt;=200,"&gt; 120-200",
IF(BO193&lt;=300,"&gt;200-300",
IF(BO193&lt;=500,"&gt;300-500",
"&gt;500")))))</f>
        <v>&gt;200-300</v>
      </c>
      <c r="CH193" s="1" t="str">
        <f>IFERROR(_xlfn.XLOOKUP(CG193,Scenario!M:M,Scenario!N:N),"")</f>
        <v>C</v>
      </c>
      <c r="CI193" s="1" t="b">
        <f t="shared" si="62"/>
        <v>0</v>
      </c>
      <c r="CJ193" s="75">
        <v>958.38</v>
      </c>
      <c r="CK193" s="1"/>
    </row>
    <row r="194" spans="1:89" hidden="1">
      <c r="A194" s="2">
        <v>193</v>
      </c>
      <c r="B194" s="2">
        <v>2024</v>
      </c>
      <c r="C194" s="1" t="str">
        <v>PBTMTR157</v>
      </c>
      <c r="D194" s="37" t="str">
        <v>001J100000F4iolIAB</v>
      </c>
      <c r="E194" s="37" t="str">
        <v>PARBHU DAYAL AND SONS</v>
      </c>
      <c r="F194" s="37" t="str">
        <v>HARYANA</v>
      </c>
      <c r="G194" s="37" t="str">
        <v>HISAR</v>
      </c>
      <c r="H194" s="37" t="str">
        <v>Uklana</v>
      </c>
      <c r="I194" s="37" t="str">
        <v>PAL CEMENT AND STEEL PVT. LTD.</v>
      </c>
      <c r="J194" s="37" t="str">
        <v>Dinesh Kumar</v>
      </c>
      <c r="K194" s="37" t="str">
        <v>Navneet Pal</v>
      </c>
      <c r="L194" s="37" t="str">
        <v>C12827</v>
      </c>
      <c r="M194" s="37" t="str">
        <v>North</v>
      </c>
      <c r="N194" s="2">
        <v>0</v>
      </c>
      <c r="O194" s="2">
        <v>0</v>
      </c>
      <c r="P194" s="2">
        <v>0</v>
      </c>
      <c r="Q194" s="2" t="str">
        <v>Feb'24</v>
      </c>
      <c r="R194" s="2">
        <v>2024</v>
      </c>
      <c r="S194" s="1">
        <v>23</v>
      </c>
      <c r="T194" s="2">
        <v>50</v>
      </c>
      <c r="U194" s="12">
        <v>1.4344666666666666</v>
      </c>
      <c r="V194" s="1" t="str">
        <v>Friendly</v>
      </c>
      <c r="W194" s="13">
        <v>0</v>
      </c>
      <c r="X194" s="13">
        <v>23</v>
      </c>
      <c r="Y194" s="13">
        <v>0</v>
      </c>
      <c r="Z194" s="13">
        <v>0</v>
      </c>
      <c r="AA194" s="13">
        <v>0</v>
      </c>
      <c r="AB194" s="13">
        <v>0</v>
      </c>
      <c r="AC194" s="13">
        <v>0</v>
      </c>
      <c r="AD194" s="13">
        <v>0</v>
      </c>
      <c r="AE194" s="13">
        <v>0</v>
      </c>
      <c r="AF194" s="13">
        <v>0</v>
      </c>
      <c r="AG194" s="13">
        <v>0</v>
      </c>
      <c r="AH194" s="13">
        <v>0</v>
      </c>
      <c r="AI194" s="13">
        <v>0</v>
      </c>
      <c r="AJ194" s="13">
        <v>0</v>
      </c>
      <c r="AK194" s="13">
        <v>0</v>
      </c>
      <c r="AL194" s="13">
        <v>0</v>
      </c>
      <c r="AM194" s="13">
        <v>0</v>
      </c>
      <c r="AN194" s="13">
        <v>0</v>
      </c>
      <c r="AO194" s="13">
        <v>89.2</v>
      </c>
      <c r="AP194" s="13">
        <v>151.15</v>
      </c>
      <c r="AQ194" s="13">
        <v>154.21</v>
      </c>
      <c r="AR194" s="13">
        <v>83.45</v>
      </c>
      <c r="AS194" s="13">
        <v>117.07</v>
      </c>
      <c r="AT194" s="13">
        <v>83.77</v>
      </c>
      <c r="AU194" s="13">
        <v>66</v>
      </c>
      <c r="AV194" s="13">
        <v>65.400000000000006</v>
      </c>
      <c r="AW194" s="16">
        <f t="shared" si="47"/>
        <v>744.85</v>
      </c>
      <c r="AX194" s="16">
        <f>AW194*2</f>
        <v>1489.7</v>
      </c>
      <c r="AY194" s="10">
        <f t="shared" si="48"/>
        <v>2234.5500000000002</v>
      </c>
      <c r="AZ194" s="10">
        <f>SUM(Z194:AK194)</f>
        <v>0</v>
      </c>
      <c r="BA194" s="10">
        <v>1250</v>
      </c>
      <c r="BB194" s="10">
        <f t="shared" si="49"/>
        <v>505.15</v>
      </c>
      <c r="BC194" s="10">
        <f t="shared" si="50"/>
        <v>126.28749999999999</v>
      </c>
      <c r="BD194" s="10">
        <f t="shared" si="51"/>
        <v>2234.5500000000002</v>
      </c>
      <c r="BE194" s="10">
        <f t="shared" si="63"/>
        <v>-744.85</v>
      </c>
      <c r="BF194" s="2" t="s">
        <v>119</v>
      </c>
      <c r="BG194" s="10">
        <f t="shared" si="52"/>
        <v>74.385000000000005</v>
      </c>
      <c r="BH194" s="36" t="s">
        <v>118</v>
      </c>
      <c r="BI194" s="39" t="str">
        <f t="shared" si="53"/>
        <v>D</v>
      </c>
      <c r="BJ194" s="39" t="str">
        <f t="shared" si="54"/>
        <v>E</v>
      </c>
      <c r="BK194" s="16">
        <f>SUM(AR194:AX194)</f>
        <v>2650.24</v>
      </c>
      <c r="BL194" s="10">
        <f>SUM(AL194:AQ194)</f>
        <v>394.56000000000006</v>
      </c>
      <c r="BM194" s="12">
        <f t="shared" si="55"/>
        <v>1.1860285068582039</v>
      </c>
      <c r="BN194" s="12">
        <f t="shared" si="55"/>
        <v>0.1765724642545479</v>
      </c>
      <c r="BO194" s="9">
        <f t="shared" si="56"/>
        <v>595.08000000000004</v>
      </c>
      <c r="BP194" s="39" t="str">
        <f t="shared" si="57"/>
        <v>C</v>
      </c>
      <c r="BQ194" s="147"/>
      <c r="BR194" s="9">
        <f t="shared" si="58"/>
        <v>0</v>
      </c>
      <c r="BS194" s="9">
        <f t="shared" si="59"/>
        <v>0</v>
      </c>
      <c r="BT194" s="9">
        <f t="shared" si="60"/>
        <v>0</v>
      </c>
      <c r="BU194" s="9" t="str">
        <f>IFERROR(_xlfn.XLOOKUP(D194,Sheet1!B:B,Sheet1!L:L),"")</f>
        <v/>
      </c>
      <c r="BV194" s="9" t="e">
        <f>_xlfn.XLOOKUP(BU194,Sheet1!S:S,Sheet1!T:T)</f>
        <v>#N/A</v>
      </c>
      <c r="BW194" s="9" t="e">
        <f>_xlfn.XLOOKUP(D194,Sheet1!B:B,Sheet1!M:M)</f>
        <v>#N/A</v>
      </c>
      <c r="BX194" s="11" t="s">
        <v>123</v>
      </c>
      <c r="BZ194" s="108">
        <f t="shared" si="61"/>
        <v>1489.7000000000003</v>
      </c>
      <c r="CB194" s="12">
        <f>AW194/AY194</f>
        <v>0.33333333333333331</v>
      </c>
      <c r="CC194" s="12">
        <f>AX194/AY194</f>
        <v>0.66666666666666663</v>
      </c>
      <c r="CG194" s="1" t="str">
        <f>IF(BO194&lt;80,"Below 80",
IF(BO194&lt;=120,"80-120",
IF(BO194&lt;=200,"&gt; 120-200",
IF(BO194&lt;=300,"&gt;200-300",
IF(BO194&lt;=500,"&gt;300-500",
"&gt;500")))))</f>
        <v>&gt;500</v>
      </c>
      <c r="CH194" s="1" t="str">
        <f>IFERROR(_xlfn.XLOOKUP(CG194,Scenario!M:M,Scenario!N:N),"")</f>
        <v>E</v>
      </c>
      <c r="CI194" s="1" t="b">
        <f t="shared" si="62"/>
        <v>0</v>
      </c>
      <c r="CJ194" s="75">
        <v>1073.0900000000001</v>
      </c>
    </row>
    <row r="195" spans="1:89" hidden="1">
      <c r="A195" s="2">
        <v>194</v>
      </c>
      <c r="B195" s="2">
        <v>2024</v>
      </c>
      <c r="C195" s="1" t="str">
        <v>PBTMTR158</v>
      </c>
      <c r="D195" s="37" t="str">
        <v>001J1000007nTfNIAU</v>
      </c>
      <c r="E195" s="37" t="str">
        <v>ROSE BUILDER</v>
      </c>
      <c r="F195" s="37" t="str">
        <v>PUNJAB</v>
      </c>
      <c r="G195" s="37" t="str">
        <v>S.A.S Nagar</v>
      </c>
      <c r="H195" s="37" t="str">
        <v>Mohali</v>
      </c>
      <c r="I195" s="37" t="str">
        <v>PAL CEMENT AND STEEL PVT. LTD.</v>
      </c>
      <c r="J195" s="37" t="str">
        <v>Abhishek Wadhwa</v>
      </c>
      <c r="K195" s="37" t="str">
        <v>Abhishek Wadhwa</v>
      </c>
      <c r="L195" s="37" t="str">
        <v>C12827</v>
      </c>
      <c r="M195" s="37" t="str">
        <v>North</v>
      </c>
      <c r="N195" s="2">
        <v>140308</v>
      </c>
      <c r="O195" s="2" t="str">
        <v>03DTRPA3563D1ZY</v>
      </c>
      <c r="P195" s="2">
        <v>8909990000</v>
      </c>
      <c r="Q195" s="2" t="str">
        <v>Feb'24</v>
      </c>
      <c r="R195" s="2">
        <v>2024</v>
      </c>
      <c r="S195" s="1">
        <v>75</v>
      </c>
      <c r="T195" s="2">
        <v>400</v>
      </c>
      <c r="U195" s="12">
        <v>0.08</v>
      </c>
      <c r="V195" s="1" t="str">
        <v>Alien</v>
      </c>
      <c r="W195" s="13">
        <v>0</v>
      </c>
      <c r="X195" s="13">
        <v>65</v>
      </c>
      <c r="Y195" s="13">
        <v>10</v>
      </c>
      <c r="Z195" s="13">
        <v>0</v>
      </c>
      <c r="AA195" s="13">
        <v>0</v>
      </c>
      <c r="AB195" s="13">
        <v>0</v>
      </c>
      <c r="AC195" s="13">
        <v>67</v>
      </c>
      <c r="AD195" s="13">
        <v>92</v>
      </c>
      <c r="AE195" s="13">
        <v>50.3</v>
      </c>
      <c r="AF195" s="13">
        <v>92</v>
      </c>
      <c r="AG195" s="13">
        <v>50</v>
      </c>
      <c r="AH195" s="13">
        <v>214</v>
      </c>
      <c r="AI195" s="13">
        <v>108.5</v>
      </c>
      <c r="AJ195" s="13">
        <v>55</v>
      </c>
      <c r="AK195" s="13">
        <v>51</v>
      </c>
      <c r="AL195" s="13">
        <v>175</v>
      </c>
      <c r="AM195" s="13">
        <v>298</v>
      </c>
      <c r="AN195" s="13">
        <v>374</v>
      </c>
      <c r="AO195" s="13">
        <v>438.68</v>
      </c>
      <c r="AP195" s="13">
        <v>267.63</v>
      </c>
      <c r="AQ195" s="13">
        <v>200.3</v>
      </c>
      <c r="AR195" s="13">
        <v>74.89</v>
      </c>
      <c r="AS195" s="13">
        <v>28</v>
      </c>
      <c r="AT195" s="13">
        <v>68</v>
      </c>
      <c r="AU195" s="13">
        <v>25</v>
      </c>
      <c r="AV195" s="13">
        <v>3</v>
      </c>
      <c r="AW195" s="16">
        <f t="shared" ref="AW195:AW258" si="64">SUM(AL195:AU195)</f>
        <v>1949.5</v>
      </c>
      <c r="AX195" s="16">
        <v>3657</v>
      </c>
      <c r="AY195" s="10">
        <f>BW195</f>
        <v>2500</v>
      </c>
      <c r="AZ195" s="10">
        <f>SUM(Z195:AK195)</f>
        <v>779.8</v>
      </c>
      <c r="BA195" s="10">
        <v>2500</v>
      </c>
      <c r="BB195" s="10">
        <f t="shared" ref="BB195:BB258" si="65">BA195-AW195</f>
        <v>550.5</v>
      </c>
      <c r="BC195" s="10">
        <f t="shared" ref="BC195:BC258" si="66">IFERROR(BB195/4,0)</f>
        <v>137.625</v>
      </c>
      <c r="BD195" s="10">
        <f t="shared" ref="BD195:BD258" si="67">AY195-AZ195</f>
        <v>1720.2</v>
      </c>
      <c r="BE195" s="10">
        <f t="shared" si="63"/>
        <v>-1169.7</v>
      </c>
      <c r="BF195" s="2" t="s">
        <v>118</v>
      </c>
      <c r="BG195" s="10">
        <f t="shared" ref="BG195:BG258" si="68">AVERAGE(AL195:AS195)</f>
        <v>232.0625</v>
      </c>
      <c r="BH195" s="36" t="s">
        <v>119</v>
      </c>
      <c r="BI195" s="39" t="str">
        <f t="shared" ref="BI195:BI258" si="69">IF(BF195="Yes","",IF(BA195&gt;1250,"E",IF(BA195&gt;750,"D",
IF(BA195&gt;=500,"C",
IF(BA195&gt;=300,"B",
IF(BA195&gt;=200,"A",
""))))))</f>
        <v/>
      </c>
      <c r="BJ195" s="39" t="str">
        <f t="shared" ref="BJ195:BJ258" si="70">IF(BF195="Yes","",IF(AY195&gt;1250,"E",IF(AY195&gt;750,"D",
IF(AY195&gt;=500,"C",
IF(AY195&gt;=300,"B",
IF(AY195&gt;=200,"A",
""))))))</f>
        <v/>
      </c>
      <c r="BK195" s="16">
        <f>SUM(AR195:AX195)</f>
        <v>5805.3899999999994</v>
      </c>
      <c r="BL195" s="10">
        <f>SUM(AL195:AQ195)</f>
        <v>1753.61</v>
      </c>
      <c r="BM195" s="12">
        <f t="shared" ref="BM195:BN258" si="71">IFERROR(BK195/$AY195,"")</f>
        <v>2.3221559999999997</v>
      </c>
      <c r="BN195" s="12">
        <f t="shared" si="71"/>
        <v>0.70144399999999996</v>
      </c>
      <c r="BO195" s="9">
        <f t="shared" ref="BO195:BO258" si="72">SUM(AL195:AS195)</f>
        <v>1856.5</v>
      </c>
      <c r="BP195" s="39" t="str">
        <f t="shared" ref="BP195:BP258" si="73">IF(BF195="Yes","",IF(BO195&gt;1250,"E",IF(BO195&gt;750,"D",
IF(BO195&gt;=500,"C",
IF(BO195&gt;=300,"B",
IF(BO195&gt;=200,"A",
""))))))</f>
        <v/>
      </c>
      <c r="BQ195" s="147"/>
      <c r="BR195" s="9">
        <f t="shared" ref="BR195:BR258" si="74">SUM(Z195:AE195)</f>
        <v>209.3</v>
      </c>
      <c r="BS195" s="9">
        <f t="shared" ref="BS195:BS258" si="75">SUM(AF195:AK195)</f>
        <v>570.5</v>
      </c>
      <c r="BT195" s="9">
        <f t="shared" ref="BT195:BT258" si="76">SUM(BR195:BS195)</f>
        <v>779.8</v>
      </c>
      <c r="BU195" s="9"/>
      <c r="BV195" s="9">
        <f>_xlfn.XLOOKUP(BU195,Sheet1!S:S,Sheet1!T:T)</f>
        <v>0</v>
      </c>
      <c r="BW195" s="9">
        <f>_xlfn.XLOOKUP(D195,Sheet1!B:B,Sheet1!M:M)</f>
        <v>2500</v>
      </c>
      <c r="BZ195" s="108">
        <f t="shared" ref="BZ195:BZ258" si="77">AY195-AW195</f>
        <v>550.5</v>
      </c>
      <c r="CB195" s="12">
        <f>AW195/AY195</f>
        <v>0.77980000000000005</v>
      </c>
      <c r="CC195" s="12">
        <f>AX195/AY195</f>
        <v>1.4628000000000001</v>
      </c>
      <c r="CG195" s="1" t="str">
        <f>IF(BO195&lt;80,"Below 80",
IF(BO195&lt;=120,"80-120",
IF(BO195&lt;=200,"&gt; 120-200",
IF(BO195&lt;=300,"&gt;200-300",
IF(BO195&lt;=500,"&gt;300-500",
"&gt;500")))))</f>
        <v>&gt;500</v>
      </c>
      <c r="CH195" s="1" t="str">
        <f>IFERROR(_xlfn.XLOOKUP(CG195,Scenario!M:M,Scenario!N:N),"")</f>
        <v>E</v>
      </c>
      <c r="CI195" s="1" t="str">
        <f t="shared" ref="CI195:CI258" si="78">IF(BI195="", IF(BA195&gt;=1, "Yes", "No"))</f>
        <v>Yes</v>
      </c>
      <c r="CJ195" s="75">
        <v>3629</v>
      </c>
    </row>
    <row r="196" spans="1:89" hidden="1">
      <c r="A196" s="2">
        <v>195</v>
      </c>
      <c r="B196" s="2">
        <v>2024</v>
      </c>
      <c r="C196" s="1" t="str">
        <v>PBTMTR159</v>
      </c>
      <c r="D196" s="37" t="str">
        <v>001J1000002jBT9IAM</v>
      </c>
      <c r="E196" s="37" t="str">
        <v>Soni Cement Store</v>
      </c>
      <c r="F196" s="37" t="str">
        <v>HARYANA</v>
      </c>
      <c r="G196" s="37" t="str">
        <v>HISAR</v>
      </c>
      <c r="H196" s="37" t="str">
        <v>Hansi</v>
      </c>
      <c r="I196" s="37" t="str">
        <v>PAL CEMENT AND STEEL PVT. LTD.</v>
      </c>
      <c r="J196" s="37" t="str">
        <v>Dinesh Kumar</v>
      </c>
      <c r="K196" s="37" t="str">
        <v>Navneet Pal</v>
      </c>
      <c r="L196" s="37" t="str">
        <v>C12827</v>
      </c>
      <c r="M196" s="37" t="str">
        <v>North</v>
      </c>
      <c r="N196" s="2">
        <v>125033</v>
      </c>
      <c r="O196" s="2" t="str">
        <v>06AAGPV5309L1ZQ</v>
      </c>
      <c r="P196" s="2">
        <v>7015708719</v>
      </c>
      <c r="Q196" s="2" t="str">
        <v>Feb'24</v>
      </c>
      <c r="R196" s="2">
        <v>2024</v>
      </c>
      <c r="S196" s="1">
        <v>51</v>
      </c>
      <c r="T196" s="2">
        <v>100</v>
      </c>
      <c r="U196" s="12">
        <v>0</v>
      </c>
      <c r="V196" s="1" t="str">
        <v>Challenger</v>
      </c>
      <c r="W196" s="13">
        <v>0</v>
      </c>
      <c r="X196" s="13">
        <v>25</v>
      </c>
      <c r="Y196" s="13">
        <v>26</v>
      </c>
      <c r="Z196" s="13">
        <v>5</v>
      </c>
      <c r="AA196" s="13">
        <v>4.8250000000000002</v>
      </c>
      <c r="AB196" s="13">
        <v>0</v>
      </c>
      <c r="AC196" s="13">
        <v>0</v>
      </c>
      <c r="AD196" s="13">
        <v>0</v>
      </c>
      <c r="AE196" s="13">
        <v>0</v>
      </c>
      <c r="AF196" s="13">
        <v>0</v>
      </c>
      <c r="AG196" s="13">
        <v>0</v>
      </c>
      <c r="AH196" s="13">
        <v>0</v>
      </c>
      <c r="AI196" s="13">
        <v>0</v>
      </c>
      <c r="AJ196" s="13">
        <v>0</v>
      </c>
      <c r="AK196" s="13">
        <v>0</v>
      </c>
      <c r="AL196" s="13">
        <v>0</v>
      </c>
      <c r="AM196" s="13">
        <v>0</v>
      </c>
      <c r="AN196" s="13">
        <v>0</v>
      </c>
      <c r="AO196" s="13">
        <v>0</v>
      </c>
      <c r="AP196" s="13">
        <v>0</v>
      </c>
      <c r="AQ196" s="13">
        <v>0</v>
      </c>
      <c r="AR196" s="13">
        <v>0</v>
      </c>
      <c r="AS196" s="13">
        <v>0</v>
      </c>
      <c r="AT196" s="13">
        <v>0</v>
      </c>
      <c r="AU196" s="13">
        <v>0</v>
      </c>
      <c r="AV196" s="13">
        <v>0</v>
      </c>
      <c r="AW196" s="16">
        <f t="shared" si="64"/>
        <v>0</v>
      </c>
      <c r="AX196" s="16">
        <v>0</v>
      </c>
      <c r="AY196" s="10">
        <f t="shared" ref="AY195:AY258" si="79">AW196+AX196</f>
        <v>0</v>
      </c>
      <c r="AZ196" s="10">
        <f>SUM(Z196:AK196)</f>
        <v>9.8249999999999993</v>
      </c>
      <c r="BA196" s="10">
        <v>0</v>
      </c>
      <c r="BB196" s="10">
        <f t="shared" si="65"/>
        <v>0</v>
      </c>
      <c r="BC196" s="10">
        <f t="shared" si="66"/>
        <v>0</v>
      </c>
      <c r="BD196" s="10">
        <f t="shared" si="67"/>
        <v>-9.8249999999999993</v>
      </c>
      <c r="BE196" s="10">
        <f t="shared" si="63"/>
        <v>9.8249999999999993</v>
      </c>
      <c r="BF196" s="2" t="s">
        <v>119</v>
      </c>
      <c r="BG196" s="10">
        <f t="shared" si="68"/>
        <v>0</v>
      </c>
      <c r="BH196" s="36" t="s">
        <v>118</v>
      </c>
      <c r="BI196" s="39" t="str">
        <f t="shared" si="69"/>
        <v/>
      </c>
      <c r="BJ196" s="39" t="str">
        <f t="shared" si="70"/>
        <v/>
      </c>
      <c r="BK196" s="16">
        <f>SUM(AR196:AX196)</f>
        <v>0</v>
      </c>
      <c r="BL196" s="10">
        <f>SUM(AL196:AQ196)</f>
        <v>0</v>
      </c>
      <c r="BM196" s="12" t="str">
        <f t="shared" si="71"/>
        <v/>
      </c>
      <c r="BN196" s="12" t="str">
        <f t="shared" si="71"/>
        <v/>
      </c>
      <c r="BO196" s="9">
        <f t="shared" si="72"/>
        <v>0</v>
      </c>
      <c r="BP196" s="39" t="str">
        <f t="shared" si="73"/>
        <v/>
      </c>
      <c r="BQ196" s="147"/>
      <c r="BR196" s="9">
        <f t="shared" si="74"/>
        <v>9.8249999999999993</v>
      </c>
      <c r="BS196" s="9">
        <f t="shared" si="75"/>
        <v>0</v>
      </c>
      <c r="BT196" s="9">
        <f t="shared" si="76"/>
        <v>9.8249999999999993</v>
      </c>
      <c r="BU196" s="9" t="str">
        <f>IFERROR(_xlfn.XLOOKUP(D196,Sheet1!B:B,Sheet1!L:L),"")</f>
        <v/>
      </c>
      <c r="BV196" s="9" t="e">
        <f>_xlfn.XLOOKUP(BU196,Sheet1!S:S,Sheet1!T:T)</f>
        <v>#N/A</v>
      </c>
      <c r="BW196" s="9" t="e">
        <f>_xlfn.XLOOKUP(D196,Sheet1!B:B,Sheet1!M:M)</f>
        <v>#N/A</v>
      </c>
      <c r="BZ196" s="108">
        <f t="shared" si="77"/>
        <v>0</v>
      </c>
      <c r="CB196" s="12"/>
      <c r="CC196" s="12"/>
      <c r="CG196" s="1" t="str">
        <f>IF(BO196&lt;80,"Below 80",
IF(BO196&lt;=120,"80-120",
IF(BO196&lt;=200,"&gt; 120-200",
IF(BO196&lt;=300,"&gt;200-300",
IF(BO196&lt;=500,"&gt;300-500",
"&gt;500")))))</f>
        <v>Below 80</v>
      </c>
      <c r="CH196" s="1" t="str">
        <f>IFERROR(_xlfn.XLOOKUP(CG196,Scenario!M:M,Scenario!N:N),"")</f>
        <v/>
      </c>
      <c r="CI196" s="1" t="str">
        <f t="shared" si="78"/>
        <v>No</v>
      </c>
      <c r="CJ196" s="75">
        <v>0</v>
      </c>
    </row>
    <row r="197" spans="1:89" hidden="1">
      <c r="A197" s="2">
        <v>196</v>
      </c>
      <c r="B197" s="2">
        <v>2024</v>
      </c>
      <c r="C197" s="1" t="str">
        <v>PBTMTR160</v>
      </c>
      <c r="D197" s="37" t="str">
        <v>0015g00001XalwlAAB</v>
      </c>
      <c r="E197" s="37" t="str">
        <v>ROSHAN LAL GOURI SHANKER</v>
      </c>
      <c r="F197" s="37" t="str">
        <v>HARYANA</v>
      </c>
      <c r="G197" s="37" t="str">
        <v>CHARKI DADRI</v>
      </c>
      <c r="H197" s="37" t="str">
        <v>Badhra</v>
      </c>
      <c r="I197" s="37" t="str">
        <v>PAL CEMENT AND STEEL PVT. LTD.</v>
      </c>
      <c r="J197" s="37" t="str">
        <v>Dinesh Kumar</v>
      </c>
      <c r="K197" s="37" t="str">
        <v>Navneet Pal</v>
      </c>
      <c r="L197" s="37" t="str">
        <v>C12827</v>
      </c>
      <c r="M197" s="37" t="str">
        <v>North</v>
      </c>
      <c r="N197" s="2">
        <v>127306</v>
      </c>
      <c r="O197" s="2" t="str">
        <v>06AEGPK1703G1ZZ</v>
      </c>
      <c r="P197" s="2">
        <v>9354832707</v>
      </c>
      <c r="Q197" s="2" t="str">
        <v>Feb'24</v>
      </c>
      <c r="R197" s="2">
        <v>2024</v>
      </c>
      <c r="S197" s="1">
        <v>15</v>
      </c>
      <c r="T197" s="2">
        <v>250</v>
      </c>
      <c r="U197" s="12">
        <v>0</v>
      </c>
      <c r="V197" s="1" t="str">
        <v>Alien</v>
      </c>
      <c r="W197" s="13">
        <v>0</v>
      </c>
      <c r="X197" s="13">
        <v>15</v>
      </c>
      <c r="Y197" s="13">
        <v>0</v>
      </c>
      <c r="Z197" s="13">
        <v>15</v>
      </c>
      <c r="AA197" s="13">
        <v>1</v>
      </c>
      <c r="AB197" s="13">
        <v>0</v>
      </c>
      <c r="AC197" s="13">
        <v>0</v>
      </c>
      <c r="AD197" s="13">
        <v>0</v>
      </c>
      <c r="AE197" s="13">
        <v>0</v>
      </c>
      <c r="AF197" s="13">
        <v>0</v>
      </c>
      <c r="AG197" s="13">
        <v>0</v>
      </c>
      <c r="AH197" s="13">
        <v>0</v>
      </c>
      <c r="AI197" s="13">
        <v>0</v>
      </c>
      <c r="AJ197" s="13">
        <v>0</v>
      </c>
      <c r="AK197" s="13">
        <v>0</v>
      </c>
      <c r="AL197" s="13">
        <v>0</v>
      </c>
      <c r="AM197" s="13">
        <v>0</v>
      </c>
      <c r="AN197" s="13">
        <v>0</v>
      </c>
      <c r="AO197" s="13">
        <v>0</v>
      </c>
      <c r="AP197" s="13">
        <v>0</v>
      </c>
      <c r="AQ197" s="13">
        <v>0</v>
      </c>
      <c r="AR197" s="13">
        <v>0</v>
      </c>
      <c r="AS197" s="13">
        <v>0</v>
      </c>
      <c r="AT197" s="13">
        <v>0</v>
      </c>
      <c r="AU197" s="13">
        <v>0</v>
      </c>
      <c r="AV197" s="13">
        <v>0</v>
      </c>
      <c r="AW197" s="16">
        <f t="shared" si="64"/>
        <v>0</v>
      </c>
      <c r="AX197" s="16">
        <v>0</v>
      </c>
      <c r="AY197" s="10">
        <f t="shared" si="79"/>
        <v>0</v>
      </c>
      <c r="AZ197" s="10">
        <f>SUM(Z197:AK197)</f>
        <v>16</v>
      </c>
      <c r="BA197" s="10">
        <v>0</v>
      </c>
      <c r="BB197" s="10">
        <f t="shared" si="65"/>
        <v>0</v>
      </c>
      <c r="BC197" s="10">
        <f t="shared" si="66"/>
        <v>0</v>
      </c>
      <c r="BD197" s="10">
        <f t="shared" si="67"/>
        <v>-16</v>
      </c>
      <c r="BE197" s="10">
        <f t="shared" si="63"/>
        <v>16</v>
      </c>
      <c r="BF197" s="2" t="s">
        <v>119</v>
      </c>
      <c r="BG197" s="10">
        <f t="shared" si="68"/>
        <v>0</v>
      </c>
      <c r="BH197" s="36" t="s">
        <v>118</v>
      </c>
      <c r="BI197" s="39" t="str">
        <f t="shared" si="69"/>
        <v/>
      </c>
      <c r="BJ197" s="39" t="str">
        <f t="shared" si="70"/>
        <v/>
      </c>
      <c r="BK197" s="16">
        <f>SUM(AR197:AX197)</f>
        <v>0</v>
      </c>
      <c r="BL197" s="10">
        <f>SUM(AL197:AQ197)</f>
        <v>0</v>
      </c>
      <c r="BM197" s="12" t="str">
        <f t="shared" si="71"/>
        <v/>
      </c>
      <c r="BN197" s="12" t="str">
        <f t="shared" si="71"/>
        <v/>
      </c>
      <c r="BO197" s="9">
        <f t="shared" si="72"/>
        <v>0</v>
      </c>
      <c r="BP197" s="39" t="str">
        <f t="shared" si="73"/>
        <v/>
      </c>
      <c r="BQ197" s="147"/>
      <c r="BR197" s="9">
        <f t="shared" si="74"/>
        <v>16</v>
      </c>
      <c r="BS197" s="9">
        <f t="shared" si="75"/>
        <v>0</v>
      </c>
      <c r="BT197" s="9">
        <f t="shared" si="76"/>
        <v>16</v>
      </c>
      <c r="BU197" s="9" t="str">
        <f>IFERROR(_xlfn.XLOOKUP(D197,Sheet1!B:B,Sheet1!L:L),"")</f>
        <v/>
      </c>
      <c r="BV197" s="9" t="e">
        <f>_xlfn.XLOOKUP(BU197,Sheet1!S:S,Sheet1!T:T)</f>
        <v>#N/A</v>
      </c>
      <c r="BW197" s="9" t="e">
        <f>_xlfn.XLOOKUP(D197,Sheet1!B:B,Sheet1!M:M)</f>
        <v>#N/A</v>
      </c>
      <c r="BZ197" s="108">
        <f t="shared" si="77"/>
        <v>0</v>
      </c>
      <c r="CB197" s="12"/>
      <c r="CC197" s="12"/>
      <c r="CG197" s="1" t="str">
        <f>IF(BO197&lt;80,"Below 80",
IF(BO197&lt;=120,"80-120",
IF(BO197&lt;=200,"&gt; 120-200",
IF(BO197&lt;=300,"&gt;200-300",
IF(BO197&lt;=500,"&gt;300-500",
"&gt;500")))))</f>
        <v>Below 80</v>
      </c>
      <c r="CH197" s="1" t="str">
        <f>IFERROR(_xlfn.XLOOKUP(CG197,Scenario!M:M,Scenario!N:N),"")</f>
        <v/>
      </c>
      <c r="CI197" s="1" t="str">
        <f t="shared" si="78"/>
        <v>No</v>
      </c>
      <c r="CJ197" s="75">
        <v>0</v>
      </c>
    </row>
    <row r="198" spans="1:89" hidden="1">
      <c r="A198" s="2">
        <v>197</v>
      </c>
      <c r="B198" s="2">
        <v>2024</v>
      </c>
      <c r="C198" s="1" t="str">
        <v>PBTMTR161</v>
      </c>
      <c r="D198" s="37" t="str">
        <v>0015g00001dFjdAAAS</v>
      </c>
      <c r="E198" s="37" t="str">
        <v>DEEP CHAND &amp; SONS</v>
      </c>
      <c r="F198" s="37" t="str">
        <v>HARYANA</v>
      </c>
      <c r="G198" s="37" t="str">
        <v>SIRSA</v>
      </c>
      <c r="H198" s="37" t="str">
        <v>Rania</v>
      </c>
      <c r="I198" s="37" t="str">
        <v>PAL CEMENT AND STEEL PVT. LTD.</v>
      </c>
      <c r="J198" s="37" t="str">
        <v>Varun Arora</v>
      </c>
      <c r="K198" s="37" t="str">
        <v>Shubham Gahlot</v>
      </c>
      <c r="L198" s="37" t="str">
        <v>C12827</v>
      </c>
      <c r="M198" s="37" t="str">
        <v>North</v>
      </c>
      <c r="N198" s="2">
        <v>125076</v>
      </c>
      <c r="O198" s="2" t="str">
        <v>06AFCPJ8244E1ZO</v>
      </c>
      <c r="P198" s="2">
        <v>9802100057</v>
      </c>
      <c r="Q198" s="2" t="str">
        <v>Feb'24</v>
      </c>
      <c r="R198" s="2">
        <v>2024</v>
      </c>
      <c r="S198" s="1">
        <v>18</v>
      </c>
      <c r="T198" s="2">
        <v>160</v>
      </c>
      <c r="U198" s="12">
        <v>0.88433333333333342</v>
      </c>
      <c r="V198" s="1" t="str">
        <v>Star</v>
      </c>
      <c r="W198" s="13">
        <v>0</v>
      </c>
      <c r="X198" s="13">
        <v>18</v>
      </c>
      <c r="Y198" s="13">
        <v>0</v>
      </c>
      <c r="Z198" s="13">
        <v>39</v>
      </c>
      <c r="AA198" s="13">
        <v>12.14</v>
      </c>
      <c r="AB198" s="13">
        <v>1.9</v>
      </c>
      <c r="AC198" s="13">
        <v>50.02</v>
      </c>
      <c r="AD198" s="13">
        <v>0</v>
      </c>
      <c r="AE198" s="13">
        <v>57.8</v>
      </c>
      <c r="AF198" s="13">
        <v>0</v>
      </c>
      <c r="AG198" s="13">
        <v>51</v>
      </c>
      <c r="AH198" s="13">
        <v>35</v>
      </c>
      <c r="AI198" s="13">
        <v>51</v>
      </c>
      <c r="AJ198" s="13">
        <v>102</v>
      </c>
      <c r="AK198" s="13">
        <v>101</v>
      </c>
      <c r="AL198" s="13">
        <v>12</v>
      </c>
      <c r="AM198" s="13">
        <v>53</v>
      </c>
      <c r="AN198" s="13">
        <v>25.58</v>
      </c>
      <c r="AO198" s="13">
        <v>16.04</v>
      </c>
      <c r="AP198" s="13">
        <v>3</v>
      </c>
      <c r="AQ198" s="13">
        <v>15.97</v>
      </c>
      <c r="AR198" s="13">
        <v>23.95</v>
      </c>
      <c r="AS198" s="13">
        <v>23.89</v>
      </c>
      <c r="AT198" s="13">
        <v>169.13</v>
      </c>
      <c r="AU198" s="13">
        <v>138</v>
      </c>
      <c r="AV198" s="13">
        <v>117.35</v>
      </c>
      <c r="AW198" s="16">
        <f t="shared" si="64"/>
        <v>480.56</v>
      </c>
      <c r="AX198" s="16">
        <v>350.46000000000004</v>
      </c>
      <c r="AY198" s="107">
        <f>BW198</f>
        <v>500</v>
      </c>
      <c r="AZ198" s="10">
        <f>SUM(Z198:AK198)</f>
        <v>500.86</v>
      </c>
      <c r="BA198" s="10">
        <v>300</v>
      </c>
      <c r="BB198" s="10">
        <f t="shared" si="65"/>
        <v>-180.56</v>
      </c>
      <c r="BC198" s="10">
        <f t="shared" si="66"/>
        <v>-45.14</v>
      </c>
      <c r="BD198" s="10">
        <f t="shared" si="67"/>
        <v>-0.86000000000001364</v>
      </c>
      <c r="BE198" s="10">
        <f t="shared" si="63"/>
        <v>20.300000000000011</v>
      </c>
      <c r="BF198" s="2" t="s">
        <v>119</v>
      </c>
      <c r="BG198" s="10">
        <f t="shared" si="68"/>
        <v>21.678750000000001</v>
      </c>
      <c r="BH198" s="36" t="s">
        <v>118</v>
      </c>
      <c r="BI198" s="39" t="str">
        <f t="shared" si="69"/>
        <v>B</v>
      </c>
      <c r="BJ198" s="39" t="str">
        <f t="shared" si="70"/>
        <v>C</v>
      </c>
      <c r="BK198" s="16">
        <f>SUM(AR198:AX198)</f>
        <v>1303.3400000000001</v>
      </c>
      <c r="BL198" s="10">
        <f>SUM(AL198:AQ198)</f>
        <v>125.59</v>
      </c>
      <c r="BM198" s="12">
        <f t="shared" si="71"/>
        <v>2.6066800000000003</v>
      </c>
      <c r="BN198" s="12">
        <f t="shared" si="71"/>
        <v>0.25118000000000001</v>
      </c>
      <c r="BO198" s="9">
        <f t="shared" si="72"/>
        <v>173.43</v>
      </c>
      <c r="BP198" s="39" t="str">
        <f t="shared" si="73"/>
        <v/>
      </c>
      <c r="BQ198" s="147"/>
      <c r="BR198" s="9">
        <f t="shared" si="74"/>
        <v>160.86000000000001</v>
      </c>
      <c r="BS198" s="9">
        <f t="shared" si="75"/>
        <v>340</v>
      </c>
      <c r="BT198" s="9">
        <f t="shared" si="76"/>
        <v>500.86</v>
      </c>
      <c r="BU198" s="9" t="str">
        <f>IFERROR(_xlfn.XLOOKUP(D198,Sheet1!B:B,Sheet1!L:L),"")</f>
        <v>International Trip (1 pax South Asia) 3N-4D</v>
      </c>
      <c r="BV198" s="9" t="str">
        <f>_xlfn.XLOOKUP(BU198,Sheet1!S:S,Sheet1!T:T)</f>
        <v>B</v>
      </c>
      <c r="BW198" s="9">
        <f>_xlfn.XLOOKUP(D198,Sheet1!B:B,Sheet1!M:M)</f>
        <v>500</v>
      </c>
      <c r="BX198" s="1" t="s">
        <v>129</v>
      </c>
      <c r="BY198" s="1">
        <v>501</v>
      </c>
      <c r="BZ198" s="108">
        <f t="shared" si="77"/>
        <v>19.439999999999998</v>
      </c>
      <c r="CB198" s="12">
        <f>AW198/AY198</f>
        <v>0.96111999999999997</v>
      </c>
      <c r="CC198" s="12">
        <f>AX198/AY198</f>
        <v>0.7009200000000001</v>
      </c>
      <c r="CG198" s="1" t="str">
        <f>IF(BO198&lt;80,"Below 80",
IF(BO198&lt;=120,"80-120",
IF(BO198&lt;=200,"&gt; 120-200",
IF(BO198&lt;=300,"&gt;200-300",
IF(BO198&lt;=500,"&gt;300-500",
"&gt;500")))))</f>
        <v>&gt; 120-200</v>
      </c>
      <c r="CH198" s="1" t="str">
        <f>IFERROR(_xlfn.XLOOKUP(CG198,Scenario!M:M,Scenario!N:N),"")</f>
        <v>B</v>
      </c>
      <c r="CI198" s="1" t="b">
        <f t="shared" si="78"/>
        <v>0</v>
      </c>
      <c r="CJ198" s="75">
        <v>326.57000000000005</v>
      </c>
    </row>
    <row r="199" spans="1:89" hidden="1">
      <c r="A199" s="2">
        <v>198</v>
      </c>
      <c r="B199" s="2">
        <v>2024</v>
      </c>
      <c r="C199" s="1" t="str">
        <v>PBTMTR162</v>
      </c>
      <c r="D199" s="37" t="str">
        <v>0015g00001VAKQbAAP</v>
      </c>
      <c r="E199" s="37" t="str">
        <v>Bhagirath Mal Pawan Kumar</v>
      </c>
      <c r="F199" s="37" t="str">
        <v>HARYANA</v>
      </c>
      <c r="G199" s="37" t="str">
        <v>BHIWANI</v>
      </c>
      <c r="H199" s="37" t="str">
        <v>bhiwani</v>
      </c>
      <c r="I199" s="37" t="str">
        <v>PAL CEMENT AND STEEL PVT. LTD.</v>
      </c>
      <c r="J199" s="37" t="str">
        <v>Dinesh Kumar</v>
      </c>
      <c r="K199" s="37" t="str">
        <v>Navneet Pal</v>
      </c>
      <c r="L199" s="37" t="str">
        <v>C12827</v>
      </c>
      <c r="M199" s="37" t="str">
        <v>North</v>
      </c>
      <c r="N199" s="2">
        <v>127021</v>
      </c>
      <c r="O199" s="2" t="str">
        <v>06ADCPB9578R1ZA</v>
      </c>
      <c r="P199" s="2">
        <v>9416350464</v>
      </c>
      <c r="Q199" s="2" t="str">
        <v>Feb'24</v>
      </c>
      <c r="R199" s="2">
        <v>2024</v>
      </c>
      <c r="S199" s="1">
        <v>15</v>
      </c>
      <c r="T199" s="2">
        <v>200</v>
      </c>
      <c r="U199" s="12">
        <v>0</v>
      </c>
      <c r="V199" s="1" t="str">
        <v>Challenger</v>
      </c>
      <c r="W199" s="13">
        <v>0</v>
      </c>
      <c r="X199" s="13">
        <v>15</v>
      </c>
      <c r="Y199" s="13">
        <v>0</v>
      </c>
      <c r="Z199" s="13">
        <v>0</v>
      </c>
      <c r="AA199" s="13">
        <v>12.17</v>
      </c>
      <c r="AB199" s="13">
        <v>0</v>
      </c>
      <c r="AC199" s="13">
        <v>0</v>
      </c>
      <c r="AD199" s="13">
        <v>0</v>
      </c>
      <c r="AE199" s="13">
        <v>0</v>
      </c>
      <c r="AF199" s="13">
        <v>0</v>
      </c>
      <c r="AG199" s="13">
        <v>0</v>
      </c>
      <c r="AH199" s="13">
        <v>0</v>
      </c>
      <c r="AI199" s="13">
        <v>0</v>
      </c>
      <c r="AJ199" s="13">
        <v>0</v>
      </c>
      <c r="AK199" s="13">
        <v>0</v>
      </c>
      <c r="AL199" s="13">
        <v>0</v>
      </c>
      <c r="AM199" s="13">
        <v>0</v>
      </c>
      <c r="AN199" s="13">
        <v>0</v>
      </c>
      <c r="AO199" s="13">
        <v>0</v>
      </c>
      <c r="AP199" s="13">
        <v>0</v>
      </c>
      <c r="AQ199" s="13">
        <v>0</v>
      </c>
      <c r="AR199" s="13">
        <v>0</v>
      </c>
      <c r="AS199" s="13">
        <v>0</v>
      </c>
      <c r="AT199" s="13">
        <v>0</v>
      </c>
      <c r="AU199" s="13">
        <v>0</v>
      </c>
      <c r="AV199" s="13">
        <v>0</v>
      </c>
      <c r="AW199" s="16">
        <f t="shared" si="64"/>
        <v>0</v>
      </c>
      <c r="AX199" s="16">
        <v>0</v>
      </c>
      <c r="AY199" s="10">
        <f t="shared" si="79"/>
        <v>0</v>
      </c>
      <c r="AZ199" s="10">
        <f>SUM(Z199:AK199)</f>
        <v>12.17</v>
      </c>
      <c r="BA199" s="10">
        <v>0</v>
      </c>
      <c r="BB199" s="10">
        <f t="shared" si="65"/>
        <v>0</v>
      </c>
      <c r="BC199" s="10">
        <f t="shared" si="66"/>
        <v>0</v>
      </c>
      <c r="BD199" s="10">
        <f t="shared" si="67"/>
        <v>-12.17</v>
      </c>
      <c r="BE199" s="10">
        <f t="shared" si="63"/>
        <v>12.17</v>
      </c>
      <c r="BF199" s="2" t="s">
        <v>119</v>
      </c>
      <c r="BG199" s="10">
        <f t="shared" si="68"/>
        <v>0</v>
      </c>
      <c r="BH199" s="36" t="s">
        <v>118</v>
      </c>
      <c r="BI199" s="39" t="str">
        <f t="shared" si="69"/>
        <v/>
      </c>
      <c r="BJ199" s="39" t="str">
        <f t="shared" si="70"/>
        <v/>
      </c>
      <c r="BK199" s="16">
        <f>SUM(AR199:AX199)</f>
        <v>0</v>
      </c>
      <c r="BL199" s="10">
        <f>SUM(AL199:AQ199)</f>
        <v>0</v>
      </c>
      <c r="BM199" s="12" t="str">
        <f t="shared" si="71"/>
        <v/>
      </c>
      <c r="BN199" s="12" t="str">
        <f t="shared" si="71"/>
        <v/>
      </c>
      <c r="BO199" s="9">
        <f t="shared" si="72"/>
        <v>0</v>
      </c>
      <c r="BP199" s="39" t="str">
        <f t="shared" si="73"/>
        <v/>
      </c>
      <c r="BQ199" s="147"/>
      <c r="BR199" s="9">
        <f t="shared" si="74"/>
        <v>12.17</v>
      </c>
      <c r="BS199" s="9">
        <f t="shared" si="75"/>
        <v>0</v>
      </c>
      <c r="BT199" s="9">
        <f t="shared" si="76"/>
        <v>12.17</v>
      </c>
      <c r="BU199" s="9" t="str">
        <f>IFERROR(_xlfn.XLOOKUP(D199,Sheet1!B:B,Sheet1!L:L),"")</f>
        <v/>
      </c>
      <c r="BV199" s="9" t="e">
        <f>_xlfn.XLOOKUP(BU199,Sheet1!S:S,Sheet1!T:T)</f>
        <v>#N/A</v>
      </c>
      <c r="BW199" s="9" t="e">
        <f>_xlfn.XLOOKUP(D199,Sheet1!B:B,Sheet1!M:M)</f>
        <v>#N/A</v>
      </c>
      <c r="BZ199" s="108">
        <f t="shared" si="77"/>
        <v>0</v>
      </c>
      <c r="CB199" s="12"/>
      <c r="CC199" s="12"/>
      <c r="CG199" s="1" t="str">
        <f>IF(BO199&lt;80,"Below 80",
IF(BO199&lt;=120,"80-120",
IF(BO199&lt;=200,"&gt; 120-200",
IF(BO199&lt;=300,"&gt;200-300",
IF(BO199&lt;=500,"&gt;300-500",
"&gt;500")))))</f>
        <v>Below 80</v>
      </c>
      <c r="CH199" s="1" t="str">
        <f>IFERROR(_xlfn.XLOOKUP(CG199,Scenario!M:M,Scenario!N:N),"")</f>
        <v/>
      </c>
      <c r="CI199" s="1" t="str">
        <f t="shared" si="78"/>
        <v>No</v>
      </c>
      <c r="CJ199" s="75">
        <v>0</v>
      </c>
    </row>
    <row r="200" spans="1:89" hidden="1">
      <c r="A200" s="2">
        <v>199</v>
      </c>
      <c r="B200" s="2">
        <v>2024</v>
      </c>
      <c r="C200" s="1" t="str">
        <v>PBTMTR23</v>
      </c>
      <c r="D200" s="37" t="str">
        <v>0015g00001V9eDYAAZ</v>
      </c>
      <c r="E200" s="37" t="str">
        <v>M/S - BAU SAHAB ENTERPRISES</v>
      </c>
      <c r="F200" s="37" t="str">
        <v>UTTAR PRADESH</v>
      </c>
      <c r="G200" s="37" t="str">
        <v>CHANDAULI</v>
      </c>
      <c r="H200" s="37" t="str">
        <v>Chandauli</v>
      </c>
      <c r="I200" s="37" t="str">
        <v>GLOBAL IRONTRADING PVT. LTD.</v>
      </c>
      <c r="J200" s="37" t="str">
        <v>Divyansh Dhawal</v>
      </c>
      <c r="K200" s="37" t="str">
        <v>Varun Arora</v>
      </c>
      <c r="L200" s="37" t="str">
        <v>C12819</v>
      </c>
      <c r="M200" s="37" t="str">
        <v>North</v>
      </c>
      <c r="N200" s="2">
        <v>232101</v>
      </c>
      <c r="O200" s="2" t="str">
        <v>09GKOPS6510P1Z4</v>
      </c>
      <c r="P200" s="2">
        <v>8303359139</v>
      </c>
      <c r="Q200" s="2" t="str">
        <v>Feb'24</v>
      </c>
      <c r="R200" s="2">
        <v>2024</v>
      </c>
      <c r="S200" s="1">
        <v>20</v>
      </c>
      <c r="T200" s="2">
        <v>10</v>
      </c>
      <c r="U200" s="12">
        <v>0</v>
      </c>
      <c r="V200" s="1" t="str">
        <v>Minor</v>
      </c>
      <c r="W200" s="13">
        <v>0</v>
      </c>
      <c r="X200" s="13">
        <v>10</v>
      </c>
      <c r="Y200" s="13">
        <v>10</v>
      </c>
      <c r="Z200" s="13">
        <v>0</v>
      </c>
      <c r="AA200" s="13">
        <v>0</v>
      </c>
      <c r="AB200" s="13">
        <v>0</v>
      </c>
      <c r="AC200" s="13">
        <v>0</v>
      </c>
      <c r="AD200" s="13">
        <v>0</v>
      </c>
      <c r="AE200" s="13">
        <v>0</v>
      </c>
      <c r="AF200" s="13">
        <v>0</v>
      </c>
      <c r="AG200" s="13">
        <v>0</v>
      </c>
      <c r="AH200" s="13">
        <v>0</v>
      </c>
      <c r="AI200" s="13">
        <v>0</v>
      </c>
      <c r="AJ200" s="13">
        <v>0</v>
      </c>
      <c r="AK200" s="13">
        <v>0</v>
      </c>
      <c r="AL200" s="13">
        <v>0</v>
      </c>
      <c r="AM200" s="13">
        <v>0</v>
      </c>
      <c r="AN200" s="13">
        <v>0</v>
      </c>
      <c r="AO200" s="13">
        <v>0</v>
      </c>
      <c r="AP200" s="13">
        <v>0</v>
      </c>
      <c r="AQ200" s="13">
        <v>0</v>
      </c>
      <c r="AR200" s="13">
        <v>0</v>
      </c>
      <c r="AS200" s="13">
        <v>0</v>
      </c>
      <c r="AT200" s="13">
        <v>0</v>
      </c>
      <c r="AU200" s="13">
        <v>0</v>
      </c>
      <c r="AV200" s="13">
        <v>0</v>
      </c>
      <c r="AW200" s="16">
        <f t="shared" si="64"/>
        <v>0</v>
      </c>
      <c r="AX200" s="16">
        <v>0</v>
      </c>
      <c r="AY200" s="10">
        <f t="shared" si="79"/>
        <v>0</v>
      </c>
      <c r="AZ200" s="10">
        <f>SUM(Z200:AK200)</f>
        <v>0</v>
      </c>
      <c r="BA200" s="10">
        <v>0</v>
      </c>
      <c r="BB200" s="10">
        <f t="shared" si="65"/>
        <v>0</v>
      </c>
      <c r="BC200" s="10">
        <f t="shared" si="66"/>
        <v>0</v>
      </c>
      <c r="BD200" s="10">
        <f t="shared" si="67"/>
        <v>0</v>
      </c>
      <c r="BE200" s="10">
        <f t="shared" si="63"/>
        <v>0</v>
      </c>
      <c r="BF200" s="2" t="s">
        <v>119</v>
      </c>
      <c r="BG200" s="10">
        <f t="shared" si="68"/>
        <v>0</v>
      </c>
      <c r="BH200" s="36" t="s">
        <v>118</v>
      </c>
      <c r="BI200" s="39" t="str">
        <f t="shared" si="69"/>
        <v/>
      </c>
      <c r="BJ200" s="39" t="str">
        <f t="shared" si="70"/>
        <v/>
      </c>
      <c r="BK200" s="16">
        <f>SUM(AR200:AX200)</f>
        <v>0</v>
      </c>
      <c r="BL200" s="10">
        <f>SUM(AL200:AQ200)</f>
        <v>0</v>
      </c>
      <c r="BM200" s="12" t="str">
        <f t="shared" si="71"/>
        <v/>
      </c>
      <c r="BN200" s="12" t="str">
        <f t="shared" si="71"/>
        <v/>
      </c>
      <c r="BO200" s="9">
        <f t="shared" si="72"/>
        <v>0</v>
      </c>
      <c r="BP200" s="39" t="str">
        <f t="shared" si="73"/>
        <v/>
      </c>
      <c r="BQ200" s="147"/>
      <c r="BR200" s="9">
        <f t="shared" si="74"/>
        <v>0</v>
      </c>
      <c r="BS200" s="9">
        <f t="shared" si="75"/>
        <v>0</v>
      </c>
      <c r="BT200" s="9">
        <f t="shared" si="76"/>
        <v>0</v>
      </c>
      <c r="BU200" s="9" t="str">
        <f>IFERROR(_xlfn.XLOOKUP(D200,Sheet1!B:B,Sheet1!L:L),"")</f>
        <v/>
      </c>
      <c r="BV200" s="9" t="e">
        <f>_xlfn.XLOOKUP(BU200,Sheet1!S:S,Sheet1!T:T)</f>
        <v>#N/A</v>
      </c>
      <c r="BW200" s="9" t="e">
        <f>_xlfn.XLOOKUP(D200,Sheet1!B:B,Sheet1!M:M)</f>
        <v>#N/A</v>
      </c>
      <c r="BZ200" s="108">
        <f t="shared" si="77"/>
        <v>0</v>
      </c>
      <c r="CB200" s="12"/>
      <c r="CC200" s="12"/>
      <c r="CG200" s="1" t="str">
        <f>IF(BO200&lt;80,"Below 80",
IF(BO200&lt;=120,"80-120",
IF(BO200&lt;=200,"&gt; 120-200",
IF(BO200&lt;=300,"&gt;200-300",
IF(BO200&lt;=500,"&gt;300-500",
"&gt;500")))))</f>
        <v>Below 80</v>
      </c>
      <c r="CH200" s="1" t="str">
        <f>IFERROR(_xlfn.XLOOKUP(CG200,Scenario!M:M,Scenario!N:N),"")</f>
        <v/>
      </c>
      <c r="CI200" s="1" t="str">
        <f t="shared" si="78"/>
        <v>No</v>
      </c>
      <c r="CJ200" s="75">
        <v>0</v>
      </c>
    </row>
    <row r="201" spans="1:89" hidden="1">
      <c r="A201" s="2">
        <v>200</v>
      </c>
      <c r="B201" s="2">
        <v>2024</v>
      </c>
      <c r="C201" s="1" t="str">
        <v>PBTMTR24</v>
      </c>
      <c r="D201" s="37" t="str">
        <v>001J1000002iyocIAA</v>
      </c>
      <c r="E201" s="37" t="str">
        <v>M/S KEERTIKA CEMENT &amp; STEEL</v>
      </c>
      <c r="F201" s="37" t="str">
        <v>UTTAR PRADESH</v>
      </c>
      <c r="G201" s="37" t="str">
        <v>VARANASI</v>
      </c>
      <c r="H201" s="37" t="str">
        <v>Varanasi</v>
      </c>
      <c r="I201" s="37" t="str">
        <v>GLOBAL IRONTRADING PVT. LTD.</v>
      </c>
      <c r="J201" s="37" t="str">
        <v>Divyansh Dhawal</v>
      </c>
      <c r="K201" s="37" t="str">
        <v>Varun Arora</v>
      </c>
      <c r="L201" s="37" t="str">
        <v>C12819</v>
      </c>
      <c r="M201" s="37" t="str">
        <v>North</v>
      </c>
      <c r="N201" s="2">
        <v>221004</v>
      </c>
      <c r="O201" s="2" t="str">
        <v>09AKSPT4497Q2ZK</v>
      </c>
      <c r="P201" s="2">
        <v>6390885885</v>
      </c>
      <c r="Q201" s="2" t="str">
        <v>Feb'24</v>
      </c>
      <c r="R201" s="2">
        <v>2024</v>
      </c>
      <c r="S201" s="1">
        <v>11</v>
      </c>
      <c r="T201" s="2">
        <v>20</v>
      </c>
      <c r="U201" s="12">
        <v>0</v>
      </c>
      <c r="V201" s="1" t="str">
        <v>Minor</v>
      </c>
      <c r="W201" s="13">
        <v>0</v>
      </c>
      <c r="X201" s="13">
        <v>5</v>
      </c>
      <c r="Y201" s="13">
        <v>6</v>
      </c>
      <c r="Z201" s="13">
        <v>5</v>
      </c>
      <c r="AA201" s="13">
        <v>0</v>
      </c>
      <c r="AB201" s="13">
        <v>0</v>
      </c>
      <c r="AC201" s="13">
        <v>0</v>
      </c>
      <c r="AD201" s="13">
        <v>0</v>
      </c>
      <c r="AE201" s="13">
        <v>0</v>
      </c>
      <c r="AF201" s="13">
        <v>0</v>
      </c>
      <c r="AG201" s="13">
        <v>0</v>
      </c>
      <c r="AH201" s="13">
        <v>0</v>
      </c>
      <c r="AI201" s="13">
        <v>0</v>
      </c>
      <c r="AJ201" s="13">
        <v>0</v>
      </c>
      <c r="AK201" s="13">
        <v>0</v>
      </c>
      <c r="AL201" s="13">
        <v>0</v>
      </c>
      <c r="AM201" s="13">
        <v>0</v>
      </c>
      <c r="AN201" s="13">
        <v>0</v>
      </c>
      <c r="AO201" s="13">
        <v>0</v>
      </c>
      <c r="AP201" s="13">
        <v>0</v>
      </c>
      <c r="AQ201" s="13">
        <v>0</v>
      </c>
      <c r="AR201" s="13">
        <v>0</v>
      </c>
      <c r="AS201" s="13">
        <v>0</v>
      </c>
      <c r="AT201" s="13">
        <v>0</v>
      </c>
      <c r="AU201" s="13">
        <v>0</v>
      </c>
      <c r="AV201" s="13">
        <v>0</v>
      </c>
      <c r="AW201" s="16">
        <f t="shared" si="64"/>
        <v>0</v>
      </c>
      <c r="AX201" s="16">
        <v>0</v>
      </c>
      <c r="AY201" s="10">
        <f t="shared" si="79"/>
        <v>0</v>
      </c>
      <c r="AZ201" s="10">
        <f>SUM(Z201:AK201)</f>
        <v>5</v>
      </c>
      <c r="BA201" s="10">
        <v>0</v>
      </c>
      <c r="BB201" s="10">
        <f t="shared" si="65"/>
        <v>0</v>
      </c>
      <c r="BC201" s="10">
        <f t="shared" si="66"/>
        <v>0</v>
      </c>
      <c r="BD201" s="10">
        <f t="shared" si="67"/>
        <v>-5</v>
      </c>
      <c r="BE201" s="10">
        <f t="shared" si="63"/>
        <v>5</v>
      </c>
      <c r="BF201" s="2" t="s">
        <v>119</v>
      </c>
      <c r="BG201" s="10">
        <f t="shared" si="68"/>
        <v>0</v>
      </c>
      <c r="BH201" s="36" t="s">
        <v>118</v>
      </c>
      <c r="BI201" s="39" t="str">
        <f t="shared" si="69"/>
        <v/>
      </c>
      <c r="BJ201" s="39" t="str">
        <f t="shared" si="70"/>
        <v/>
      </c>
      <c r="BK201" s="16">
        <f>SUM(AR201:AX201)</f>
        <v>0</v>
      </c>
      <c r="BL201" s="10">
        <f>SUM(AL201:AQ201)</f>
        <v>0</v>
      </c>
      <c r="BM201" s="12" t="str">
        <f t="shared" si="71"/>
        <v/>
      </c>
      <c r="BN201" s="12" t="str">
        <f t="shared" si="71"/>
        <v/>
      </c>
      <c r="BO201" s="9">
        <f t="shared" si="72"/>
        <v>0</v>
      </c>
      <c r="BP201" s="39" t="str">
        <f t="shared" si="73"/>
        <v/>
      </c>
      <c r="BQ201" s="147"/>
      <c r="BR201" s="9">
        <f t="shared" si="74"/>
        <v>5</v>
      </c>
      <c r="BS201" s="9">
        <f t="shared" si="75"/>
        <v>0</v>
      </c>
      <c r="BT201" s="9">
        <f t="shared" si="76"/>
        <v>5</v>
      </c>
      <c r="BU201" s="9" t="str">
        <f>IFERROR(_xlfn.XLOOKUP(D201,Sheet1!B:B,Sheet1!L:L),"")</f>
        <v/>
      </c>
      <c r="BV201" s="9" t="e">
        <f>_xlfn.XLOOKUP(BU201,Sheet1!S:S,Sheet1!T:T)</f>
        <v>#N/A</v>
      </c>
      <c r="BW201" s="9" t="e">
        <f>_xlfn.XLOOKUP(D201,Sheet1!B:B,Sheet1!M:M)</f>
        <v>#N/A</v>
      </c>
      <c r="BZ201" s="108">
        <f t="shared" si="77"/>
        <v>0</v>
      </c>
      <c r="CB201" s="12"/>
      <c r="CC201" s="12"/>
      <c r="CG201" s="1" t="str">
        <f>IF(BO201&lt;80,"Below 80",
IF(BO201&lt;=120,"80-120",
IF(BO201&lt;=200,"&gt; 120-200",
IF(BO201&lt;=300,"&gt;200-300",
IF(BO201&lt;=500,"&gt;300-500",
"&gt;500")))))</f>
        <v>Below 80</v>
      </c>
      <c r="CH201" s="1" t="str">
        <f>IFERROR(_xlfn.XLOOKUP(CG201,Scenario!M:M,Scenario!N:N),"")</f>
        <v/>
      </c>
      <c r="CI201" s="1" t="str">
        <f t="shared" si="78"/>
        <v>No</v>
      </c>
      <c r="CJ201" s="75">
        <v>0</v>
      </c>
    </row>
    <row r="202" spans="1:89" hidden="1">
      <c r="A202" s="2">
        <v>201</v>
      </c>
      <c r="B202" s="2">
        <v>2024</v>
      </c>
      <c r="C202" s="1" t="str">
        <v>PBTMTR25</v>
      </c>
      <c r="D202" s="37" t="str">
        <v>001J1000002kQNEIA2</v>
      </c>
      <c r="E202" s="37" t="str">
        <v>AGRAWAL IRON</v>
      </c>
      <c r="F202" s="37" t="str">
        <v>UTTAR PRADESH</v>
      </c>
      <c r="G202" s="37" t="str">
        <v>CHANDAULI</v>
      </c>
      <c r="H202" s="37" t="str">
        <v>Varanasi</v>
      </c>
      <c r="I202" s="37" t="str">
        <v>GLOBAL IRONTRADING PVT. LTD.</v>
      </c>
      <c r="J202" s="37" t="str">
        <v>Divyansh Dhawal</v>
      </c>
      <c r="K202" s="37" t="str">
        <v>Varun Arora</v>
      </c>
      <c r="L202" s="37" t="str">
        <v>C12819</v>
      </c>
      <c r="M202" s="37" t="str">
        <v>North</v>
      </c>
      <c r="N202" s="2">
        <v>232101</v>
      </c>
      <c r="O202" s="2" t="str">
        <v>09ASZPA1015C1Z2</v>
      </c>
      <c r="P202" s="2">
        <v>9415227977</v>
      </c>
      <c r="Q202" s="2" t="str">
        <v>Feb'24</v>
      </c>
      <c r="R202" s="2">
        <v>2024</v>
      </c>
      <c r="S202" s="1">
        <v>11</v>
      </c>
      <c r="T202" s="2">
        <v>100</v>
      </c>
      <c r="U202" s="12">
        <v>0</v>
      </c>
      <c r="V202" s="1" t="str">
        <v>Challenger</v>
      </c>
      <c r="W202" s="13">
        <v>0</v>
      </c>
      <c r="X202" s="13">
        <v>5</v>
      </c>
      <c r="Y202" s="13">
        <v>6</v>
      </c>
      <c r="Z202" s="13">
        <v>0</v>
      </c>
      <c r="AA202" s="13">
        <v>0</v>
      </c>
      <c r="AB202" s="13">
        <v>0</v>
      </c>
      <c r="AC202" s="13">
        <v>0</v>
      </c>
      <c r="AD202" s="13">
        <v>0</v>
      </c>
      <c r="AE202" s="13">
        <v>0</v>
      </c>
      <c r="AF202" s="13">
        <v>0</v>
      </c>
      <c r="AG202" s="13">
        <v>0</v>
      </c>
      <c r="AH202" s="13">
        <v>0</v>
      </c>
      <c r="AI202" s="13">
        <v>0</v>
      </c>
      <c r="AJ202" s="13">
        <v>0</v>
      </c>
      <c r="AK202" s="13">
        <v>0</v>
      </c>
      <c r="AL202" s="13">
        <v>0</v>
      </c>
      <c r="AM202" s="13">
        <v>0</v>
      </c>
      <c r="AN202" s="13">
        <v>0</v>
      </c>
      <c r="AO202" s="13">
        <v>0</v>
      </c>
      <c r="AP202" s="13">
        <v>0</v>
      </c>
      <c r="AQ202" s="13">
        <v>0</v>
      </c>
      <c r="AR202" s="13">
        <v>0</v>
      </c>
      <c r="AS202" s="13">
        <v>0</v>
      </c>
      <c r="AT202" s="13">
        <v>0</v>
      </c>
      <c r="AU202" s="13">
        <v>0</v>
      </c>
      <c r="AV202" s="13">
        <v>0</v>
      </c>
      <c r="AW202" s="16">
        <f t="shared" si="64"/>
        <v>0</v>
      </c>
      <c r="AX202" s="16">
        <v>0</v>
      </c>
      <c r="AY202" s="10">
        <f t="shared" si="79"/>
        <v>0</v>
      </c>
      <c r="AZ202" s="10">
        <f>SUM(Z202:AK202)</f>
        <v>0</v>
      </c>
      <c r="BA202" s="10">
        <v>0</v>
      </c>
      <c r="BB202" s="10">
        <f t="shared" si="65"/>
        <v>0</v>
      </c>
      <c r="BC202" s="10">
        <f t="shared" si="66"/>
        <v>0</v>
      </c>
      <c r="BD202" s="10">
        <f t="shared" si="67"/>
        <v>0</v>
      </c>
      <c r="BE202" s="10">
        <f t="shared" si="63"/>
        <v>0</v>
      </c>
      <c r="BF202" s="2" t="s">
        <v>119</v>
      </c>
      <c r="BG202" s="10">
        <f t="shared" si="68"/>
        <v>0</v>
      </c>
      <c r="BH202" s="36" t="s">
        <v>118</v>
      </c>
      <c r="BI202" s="39" t="str">
        <f t="shared" si="69"/>
        <v/>
      </c>
      <c r="BJ202" s="39" t="str">
        <f t="shared" si="70"/>
        <v/>
      </c>
      <c r="BK202" s="16">
        <f>SUM(AR202:AX202)</f>
        <v>0</v>
      </c>
      <c r="BL202" s="10">
        <f>SUM(AL202:AQ202)</f>
        <v>0</v>
      </c>
      <c r="BM202" s="12" t="str">
        <f t="shared" si="71"/>
        <v/>
      </c>
      <c r="BN202" s="12" t="str">
        <f t="shared" si="71"/>
        <v/>
      </c>
      <c r="BO202" s="9">
        <f t="shared" si="72"/>
        <v>0</v>
      </c>
      <c r="BP202" s="39" t="str">
        <f t="shared" si="73"/>
        <v/>
      </c>
      <c r="BQ202" s="147"/>
      <c r="BR202" s="9">
        <f t="shared" si="74"/>
        <v>0</v>
      </c>
      <c r="BS202" s="9">
        <f t="shared" si="75"/>
        <v>0</v>
      </c>
      <c r="BT202" s="9">
        <f t="shared" si="76"/>
        <v>0</v>
      </c>
      <c r="BU202" s="9" t="str">
        <f>IFERROR(_xlfn.XLOOKUP(D202,Sheet1!B:B,Sheet1!L:L),"")</f>
        <v/>
      </c>
      <c r="BV202" s="9" t="e">
        <f>_xlfn.XLOOKUP(BU202,Sheet1!S:S,Sheet1!T:T)</f>
        <v>#N/A</v>
      </c>
      <c r="BW202" s="9" t="e">
        <f>_xlfn.XLOOKUP(D202,Sheet1!B:B,Sheet1!M:M)</f>
        <v>#N/A</v>
      </c>
      <c r="BZ202" s="108">
        <f t="shared" si="77"/>
        <v>0</v>
      </c>
      <c r="CB202" s="12"/>
      <c r="CC202" s="12"/>
      <c r="CG202" s="1" t="str">
        <f>IF(BO202&lt;80,"Below 80",
IF(BO202&lt;=120,"80-120",
IF(BO202&lt;=200,"&gt; 120-200",
IF(BO202&lt;=300,"&gt;200-300",
IF(BO202&lt;=500,"&gt;300-500",
"&gt;500")))))</f>
        <v>Below 80</v>
      </c>
      <c r="CH202" s="1" t="str">
        <f>IFERROR(_xlfn.XLOOKUP(CG202,Scenario!M:M,Scenario!N:N),"")</f>
        <v/>
      </c>
      <c r="CI202" s="1" t="str">
        <f t="shared" si="78"/>
        <v>No</v>
      </c>
      <c r="CJ202" s="75">
        <v>0</v>
      </c>
    </row>
    <row r="203" spans="1:89" hidden="1">
      <c r="A203" s="2">
        <v>202</v>
      </c>
      <c r="B203" s="2">
        <v>2024</v>
      </c>
      <c r="C203" s="1" t="str">
        <v>PBTMTR26</v>
      </c>
      <c r="D203" s="37" t="str">
        <v>0015g00001X5C5bAAF</v>
      </c>
      <c r="E203" s="37" t="str">
        <v>M/S JAISWAL STEEL TRADERS</v>
      </c>
      <c r="F203" s="37" t="str">
        <v>UTTAR PRADESH</v>
      </c>
      <c r="G203" s="37" t="str">
        <v>BHADOHI</v>
      </c>
      <c r="H203" s="37" t="str">
        <v>Bhadohi</v>
      </c>
      <c r="I203" s="37" t="str">
        <v>GLOBAL IRONTRADING PVT. LTD.</v>
      </c>
      <c r="J203" s="37" t="str">
        <v>Divyansh Dhawal</v>
      </c>
      <c r="K203" s="37" t="str">
        <v>Varun Arora</v>
      </c>
      <c r="L203" s="37" t="str">
        <v>C12819</v>
      </c>
      <c r="M203" s="37" t="str">
        <v>North</v>
      </c>
      <c r="N203" s="2">
        <v>221303</v>
      </c>
      <c r="O203" s="2" t="str">
        <v>09ADHPJ2638K1ZA</v>
      </c>
      <c r="P203" s="2">
        <v>9415446559</v>
      </c>
      <c r="Q203" s="2" t="str">
        <v>Feb'24</v>
      </c>
      <c r="R203" s="2">
        <v>2024</v>
      </c>
      <c r="S203" s="1">
        <v>11</v>
      </c>
      <c r="T203" s="2">
        <v>75</v>
      </c>
      <c r="U203" s="12">
        <v>0</v>
      </c>
      <c r="V203" s="1" t="str">
        <v>Challenger</v>
      </c>
      <c r="W203" s="13">
        <v>0</v>
      </c>
      <c r="X203" s="13">
        <v>5</v>
      </c>
      <c r="Y203" s="13">
        <v>6</v>
      </c>
      <c r="Z203" s="13">
        <v>0</v>
      </c>
      <c r="AA203" s="13">
        <v>0</v>
      </c>
      <c r="AB203" s="13">
        <v>0</v>
      </c>
      <c r="AC203" s="13">
        <v>0</v>
      </c>
      <c r="AD203" s="13">
        <v>0</v>
      </c>
      <c r="AE203" s="13">
        <v>0</v>
      </c>
      <c r="AF203" s="13">
        <v>0</v>
      </c>
      <c r="AG203" s="13">
        <v>0</v>
      </c>
      <c r="AH203" s="13">
        <v>0</v>
      </c>
      <c r="AI203" s="13">
        <v>0</v>
      </c>
      <c r="AJ203" s="13">
        <v>0</v>
      </c>
      <c r="AK203" s="13">
        <v>0</v>
      </c>
      <c r="AL203" s="13">
        <v>0</v>
      </c>
      <c r="AM203" s="13">
        <v>0</v>
      </c>
      <c r="AN203" s="13">
        <v>0</v>
      </c>
      <c r="AO203" s="13">
        <v>0</v>
      </c>
      <c r="AP203" s="13">
        <v>0</v>
      </c>
      <c r="AQ203" s="13">
        <v>0</v>
      </c>
      <c r="AR203" s="13">
        <v>0</v>
      </c>
      <c r="AS203" s="13">
        <v>0</v>
      </c>
      <c r="AT203" s="13">
        <v>0</v>
      </c>
      <c r="AU203" s="13">
        <v>0</v>
      </c>
      <c r="AV203" s="13">
        <v>0</v>
      </c>
      <c r="AW203" s="16">
        <f t="shared" si="64"/>
        <v>0</v>
      </c>
      <c r="AX203" s="16">
        <v>0</v>
      </c>
      <c r="AY203" s="10">
        <f t="shared" si="79"/>
        <v>0</v>
      </c>
      <c r="AZ203" s="10">
        <f>SUM(Z203:AK203)</f>
        <v>0</v>
      </c>
      <c r="BA203" s="10">
        <v>0</v>
      </c>
      <c r="BB203" s="10">
        <f t="shared" si="65"/>
        <v>0</v>
      </c>
      <c r="BC203" s="10">
        <f t="shared" si="66"/>
        <v>0</v>
      </c>
      <c r="BD203" s="10">
        <f t="shared" si="67"/>
        <v>0</v>
      </c>
      <c r="BE203" s="10">
        <f t="shared" si="63"/>
        <v>0</v>
      </c>
      <c r="BF203" s="2" t="s">
        <v>119</v>
      </c>
      <c r="BG203" s="10">
        <f t="shared" si="68"/>
        <v>0</v>
      </c>
      <c r="BH203" s="36" t="s">
        <v>118</v>
      </c>
      <c r="BI203" s="39" t="str">
        <f t="shared" si="69"/>
        <v/>
      </c>
      <c r="BJ203" s="39" t="str">
        <f t="shared" si="70"/>
        <v/>
      </c>
      <c r="BK203" s="16">
        <f>SUM(AR203:AX203)</f>
        <v>0</v>
      </c>
      <c r="BL203" s="10">
        <f>SUM(AL203:AQ203)</f>
        <v>0</v>
      </c>
      <c r="BM203" s="12" t="str">
        <f t="shared" si="71"/>
        <v/>
      </c>
      <c r="BN203" s="12" t="str">
        <f t="shared" si="71"/>
        <v/>
      </c>
      <c r="BO203" s="9">
        <f t="shared" si="72"/>
        <v>0</v>
      </c>
      <c r="BP203" s="39" t="str">
        <f t="shared" si="73"/>
        <v/>
      </c>
      <c r="BQ203" s="147"/>
      <c r="BR203" s="9">
        <f t="shared" si="74"/>
        <v>0</v>
      </c>
      <c r="BS203" s="9">
        <f t="shared" si="75"/>
        <v>0</v>
      </c>
      <c r="BT203" s="9">
        <f t="shared" si="76"/>
        <v>0</v>
      </c>
      <c r="BU203" s="9" t="str">
        <f>IFERROR(_xlfn.XLOOKUP(D203,Sheet1!B:B,Sheet1!L:L),"")</f>
        <v/>
      </c>
      <c r="BV203" s="9" t="e">
        <f>_xlfn.XLOOKUP(BU203,Sheet1!S:S,Sheet1!T:T)</f>
        <v>#N/A</v>
      </c>
      <c r="BW203" s="9" t="e">
        <f>_xlfn.XLOOKUP(D203,Sheet1!B:B,Sheet1!M:M)</f>
        <v>#N/A</v>
      </c>
      <c r="BZ203" s="108">
        <f t="shared" si="77"/>
        <v>0</v>
      </c>
      <c r="CB203" s="12"/>
      <c r="CC203" s="12"/>
      <c r="CG203" s="1" t="str">
        <f>IF(BO203&lt;80,"Below 80",
IF(BO203&lt;=120,"80-120",
IF(BO203&lt;=200,"&gt; 120-200",
IF(BO203&lt;=300,"&gt;200-300",
IF(BO203&lt;=500,"&gt;300-500",
"&gt;500")))))</f>
        <v>Below 80</v>
      </c>
      <c r="CH203" s="1" t="str">
        <f>IFERROR(_xlfn.XLOOKUP(CG203,Scenario!M:M,Scenario!N:N),"")</f>
        <v/>
      </c>
      <c r="CI203" s="1" t="str">
        <f t="shared" si="78"/>
        <v>No</v>
      </c>
      <c r="CJ203" s="75">
        <v>0</v>
      </c>
    </row>
    <row r="204" spans="1:89" hidden="1">
      <c r="A204" s="2">
        <v>203</v>
      </c>
      <c r="B204" s="2">
        <v>2024</v>
      </c>
      <c r="C204" s="1" t="str">
        <v>PBTMTR124</v>
      </c>
      <c r="D204" s="37" t="str">
        <v>0015g00001bZ90AAAS</v>
      </c>
      <c r="E204" s="37" t="str">
        <v>PRASHANT TRADING COMPANY</v>
      </c>
      <c r="F204" s="37" t="str">
        <v>HARYANA</v>
      </c>
      <c r="G204" s="37" t="str">
        <v>MAHENDRAGARH</v>
      </c>
      <c r="H204" s="37" t="str">
        <v>Ateli</v>
      </c>
      <c r="I204" s="37" t="str">
        <v>NIKUNJ UDYOG</v>
      </c>
      <c r="J204" s="37" t="str">
        <v>Shiv Shankar Sharma</v>
      </c>
      <c r="K204" s="37" t="str">
        <v>Shiv Shankar Sharma</v>
      </c>
      <c r="L204" s="37" t="str">
        <v>C12828</v>
      </c>
      <c r="M204" s="37" t="str">
        <v>North</v>
      </c>
      <c r="N204" s="2">
        <v>123021</v>
      </c>
      <c r="O204" s="2" t="str">
        <v>06AAKFP5481E1Z4</v>
      </c>
      <c r="P204" s="2">
        <v>9896163645</v>
      </c>
      <c r="Q204" s="2" t="str">
        <v>Feb'24</v>
      </c>
      <c r="R204" s="2">
        <v>2024</v>
      </c>
      <c r="S204" s="1">
        <v>52</v>
      </c>
      <c r="T204" s="2">
        <v>300</v>
      </c>
      <c r="U204" s="12">
        <v>3.1099999999999999E-2</v>
      </c>
      <c r="V204" s="1" t="str">
        <v>Alien</v>
      </c>
      <c r="W204" s="13">
        <v>0</v>
      </c>
      <c r="X204" s="13">
        <v>25</v>
      </c>
      <c r="Y204" s="13">
        <v>27</v>
      </c>
      <c r="Z204" s="13">
        <v>0</v>
      </c>
      <c r="AA204" s="13">
        <v>10.17</v>
      </c>
      <c r="AB204" s="13">
        <v>0</v>
      </c>
      <c r="AC204" s="13">
        <v>0</v>
      </c>
      <c r="AD204" s="13">
        <v>0</v>
      </c>
      <c r="AE204" s="13">
        <v>0</v>
      </c>
      <c r="AF204" s="13">
        <v>0</v>
      </c>
      <c r="AG204" s="13">
        <v>0</v>
      </c>
      <c r="AH204" s="13">
        <v>0</v>
      </c>
      <c r="AI204" s="13">
        <v>10</v>
      </c>
      <c r="AJ204" s="13">
        <v>12.1</v>
      </c>
      <c r="AK204" s="13">
        <v>12</v>
      </c>
      <c r="AL204" s="13">
        <v>24</v>
      </c>
      <c r="AM204" s="13">
        <v>0</v>
      </c>
      <c r="AN204" s="13">
        <v>12</v>
      </c>
      <c r="AO204" s="13">
        <v>12.07</v>
      </c>
      <c r="AP204" s="13">
        <v>15.03</v>
      </c>
      <c r="AQ204" s="13">
        <v>0</v>
      </c>
      <c r="AR204" s="13">
        <v>15.03</v>
      </c>
      <c r="AS204" s="13">
        <v>0</v>
      </c>
      <c r="AT204" s="13">
        <v>12.99</v>
      </c>
      <c r="AU204" s="13">
        <v>15</v>
      </c>
      <c r="AV204" s="13">
        <v>0</v>
      </c>
      <c r="AW204" s="16">
        <f t="shared" si="64"/>
        <v>106.11999999999999</v>
      </c>
      <c r="AX204" s="16">
        <f>AW204*2</f>
        <v>212.23999999999998</v>
      </c>
      <c r="AY204" s="10">
        <f t="shared" si="79"/>
        <v>318.35999999999996</v>
      </c>
      <c r="AZ204" s="10">
        <f>SUM(Z204:AK204)</f>
        <v>44.27</v>
      </c>
      <c r="BA204" s="10">
        <v>150</v>
      </c>
      <c r="BB204" s="10">
        <f t="shared" si="65"/>
        <v>43.88000000000001</v>
      </c>
      <c r="BC204" s="10">
        <f t="shared" si="66"/>
        <v>10.970000000000002</v>
      </c>
      <c r="BD204" s="10">
        <f t="shared" si="67"/>
        <v>274.08999999999997</v>
      </c>
      <c r="BE204" s="10">
        <f t="shared" si="63"/>
        <v>-61.849999999999987</v>
      </c>
      <c r="BF204" s="2" t="s">
        <v>119</v>
      </c>
      <c r="BG204" s="10">
        <f t="shared" si="68"/>
        <v>9.7662499999999994</v>
      </c>
      <c r="BH204" s="36" t="s">
        <v>118</v>
      </c>
      <c r="BI204" s="39" t="str">
        <f t="shared" si="69"/>
        <v/>
      </c>
      <c r="BJ204" s="39" t="str">
        <f t="shared" si="70"/>
        <v>B</v>
      </c>
      <c r="BK204" s="16">
        <f>SUM(AR204:AX204)</f>
        <v>361.38</v>
      </c>
      <c r="BL204" s="10">
        <f>SUM(AL204:AQ204)</f>
        <v>63.1</v>
      </c>
      <c r="BM204" s="12">
        <f t="shared" si="71"/>
        <v>1.1351300414624954</v>
      </c>
      <c r="BN204" s="12">
        <f t="shared" si="71"/>
        <v>0.19820329187083807</v>
      </c>
      <c r="BO204" s="9">
        <f t="shared" si="72"/>
        <v>78.13</v>
      </c>
      <c r="BP204" s="39" t="str">
        <f t="shared" si="73"/>
        <v/>
      </c>
      <c r="BQ204" s="147" t="s">
        <v>155</v>
      </c>
      <c r="BR204" s="9">
        <f t="shared" si="74"/>
        <v>10.17</v>
      </c>
      <c r="BS204" s="9">
        <f t="shared" si="75"/>
        <v>34.1</v>
      </c>
      <c r="BT204" s="9">
        <f t="shared" si="76"/>
        <v>44.27</v>
      </c>
      <c r="BU204" s="9" t="str">
        <f>IFERROR(_xlfn.XLOOKUP(D204,Sheet1!B:B,Sheet1!L:L),"")</f>
        <v/>
      </c>
      <c r="BV204" s="9" t="e">
        <f>_xlfn.XLOOKUP(BU204,Sheet1!S:S,Sheet1!T:T)</f>
        <v>#N/A</v>
      </c>
      <c r="BW204" s="9" t="e">
        <f>_xlfn.XLOOKUP(D204,Sheet1!B:B,Sheet1!M:M)</f>
        <v>#N/A</v>
      </c>
      <c r="BX204" s="11" t="s">
        <v>123</v>
      </c>
      <c r="BZ204" s="108">
        <f t="shared" si="77"/>
        <v>212.23999999999995</v>
      </c>
      <c r="CB204" s="12">
        <f>AW204/AY204</f>
        <v>0.33333333333333337</v>
      </c>
      <c r="CC204" s="12">
        <f>AX204/AY204</f>
        <v>0.66666666666666674</v>
      </c>
      <c r="CG204" s="1" t="str">
        <f>IF(BO204&lt;80,"Below 80",
IF(BO204&lt;=120,"80-120",
IF(BO204&lt;=200,"&gt; 120-200",
IF(BO204&lt;=300,"&gt;200-300",
IF(BO204&lt;=500,"&gt;300-500",
"&gt;500")))))</f>
        <v>Below 80</v>
      </c>
      <c r="CH204" s="1" t="str">
        <f>IFERROR(_xlfn.XLOOKUP(CG204,Scenario!M:M,Scenario!N:N),"")</f>
        <v/>
      </c>
      <c r="CI204" s="1" t="str">
        <f t="shared" si="78"/>
        <v>Yes</v>
      </c>
      <c r="CJ204" s="75">
        <v>156.26</v>
      </c>
    </row>
    <row r="205" spans="1:89" hidden="1">
      <c r="A205" s="2">
        <v>204</v>
      </c>
      <c r="B205" s="2">
        <v>2024</v>
      </c>
      <c r="C205" s="1" t="str">
        <v>PBTMTR125</v>
      </c>
      <c r="D205" s="37" t="str">
        <v>0015g00001UBHjQAAX</v>
      </c>
      <c r="E205" s="37" t="str">
        <v>PANNA LAL STEEL TRADERS</v>
      </c>
      <c r="F205" s="37" t="str">
        <v>HARYANA</v>
      </c>
      <c r="G205" s="37" t="str">
        <v>GURUGRAM</v>
      </c>
      <c r="H205" s="37" t="str">
        <v>Gurugram</v>
      </c>
      <c r="I205" s="37" t="str">
        <v>NIKUNJ UDYOG</v>
      </c>
      <c r="J205" s="37" t="str">
        <v>Shiv Shankar Sharma</v>
      </c>
      <c r="K205" s="37" t="str">
        <v>Shiv Shankar Sharma</v>
      </c>
      <c r="L205" s="37" t="str">
        <v>C12828</v>
      </c>
      <c r="M205" s="37" t="str">
        <v>North</v>
      </c>
      <c r="N205" s="2">
        <v>122001</v>
      </c>
      <c r="O205" s="2" t="str">
        <v>06AAWPK4701G1ZN</v>
      </c>
      <c r="P205" s="2">
        <v>9873173844</v>
      </c>
      <c r="Q205" s="2" t="str">
        <v>Feb'24</v>
      </c>
      <c r="R205" s="2">
        <v>2024</v>
      </c>
      <c r="S205" s="1">
        <v>12</v>
      </c>
      <c r="T205" s="2">
        <v>160</v>
      </c>
      <c r="U205" s="12">
        <v>1.2500000000000001E-2</v>
      </c>
      <c r="V205" s="1" t="str">
        <v>Challenger</v>
      </c>
      <c r="W205" s="13">
        <v>0</v>
      </c>
      <c r="X205" s="13">
        <v>12</v>
      </c>
      <c r="Y205" s="13">
        <v>0</v>
      </c>
      <c r="Z205" s="13">
        <v>0</v>
      </c>
      <c r="AA205" s="13">
        <v>0</v>
      </c>
      <c r="AB205" s="13">
        <v>0</v>
      </c>
      <c r="AC205" s="13">
        <v>28</v>
      </c>
      <c r="AD205" s="13">
        <v>0</v>
      </c>
      <c r="AE205" s="13">
        <v>0</v>
      </c>
      <c r="AF205" s="13">
        <v>5</v>
      </c>
      <c r="AG205" s="13">
        <v>0</v>
      </c>
      <c r="AH205" s="13">
        <v>0</v>
      </c>
      <c r="AI205" s="13">
        <v>3</v>
      </c>
      <c r="AJ205" s="13">
        <v>5</v>
      </c>
      <c r="AK205" s="13">
        <v>0</v>
      </c>
      <c r="AL205" s="13">
        <v>0</v>
      </c>
      <c r="AM205" s="13">
        <v>4</v>
      </c>
      <c r="AN205" s="13">
        <v>0</v>
      </c>
      <c r="AO205" s="13">
        <v>2.9</v>
      </c>
      <c r="AP205" s="13">
        <v>0</v>
      </c>
      <c r="AQ205" s="13">
        <v>3.2</v>
      </c>
      <c r="AR205" s="13">
        <v>0</v>
      </c>
      <c r="AS205" s="13">
        <v>0</v>
      </c>
      <c r="AT205" s="13">
        <v>0</v>
      </c>
      <c r="AU205" s="13">
        <v>6</v>
      </c>
      <c r="AV205" s="13">
        <v>0</v>
      </c>
      <c r="AW205" s="16">
        <f t="shared" si="64"/>
        <v>16.100000000000001</v>
      </c>
      <c r="AX205" s="16">
        <v>20.200000000000003</v>
      </c>
      <c r="AY205" s="10">
        <f t="shared" si="79"/>
        <v>36.300000000000004</v>
      </c>
      <c r="AZ205" s="10">
        <f>SUM(Z205:AK205)</f>
        <v>41</v>
      </c>
      <c r="BA205" s="10">
        <v>25</v>
      </c>
      <c r="BB205" s="10">
        <f t="shared" si="65"/>
        <v>8.8999999999999986</v>
      </c>
      <c r="BC205" s="10">
        <f t="shared" si="66"/>
        <v>2.2249999999999996</v>
      </c>
      <c r="BD205" s="10">
        <f t="shared" si="67"/>
        <v>-4.6999999999999957</v>
      </c>
      <c r="BE205" s="10">
        <f t="shared" si="63"/>
        <v>24.9</v>
      </c>
      <c r="BF205" s="2" t="s">
        <v>119</v>
      </c>
      <c r="BG205" s="10">
        <f t="shared" si="68"/>
        <v>1.2625000000000002</v>
      </c>
      <c r="BH205" s="36" t="s">
        <v>118</v>
      </c>
      <c r="BI205" s="39" t="str">
        <f t="shared" si="69"/>
        <v/>
      </c>
      <c r="BJ205" s="39" t="str">
        <f t="shared" si="70"/>
        <v/>
      </c>
      <c r="BK205" s="16">
        <f>SUM(AR205:AX205)</f>
        <v>42.300000000000004</v>
      </c>
      <c r="BL205" s="10">
        <f>SUM(AL205:AQ205)</f>
        <v>10.100000000000001</v>
      </c>
      <c r="BM205" s="12">
        <f t="shared" si="71"/>
        <v>1.165289256198347</v>
      </c>
      <c r="BN205" s="12">
        <f t="shared" si="71"/>
        <v>0.27823691460055094</v>
      </c>
      <c r="BO205" s="9">
        <f t="shared" si="72"/>
        <v>10.100000000000001</v>
      </c>
      <c r="BP205" s="39" t="str">
        <f t="shared" si="73"/>
        <v/>
      </c>
      <c r="BQ205" s="147"/>
      <c r="BR205" s="9">
        <f t="shared" si="74"/>
        <v>28</v>
      </c>
      <c r="BS205" s="9">
        <f t="shared" si="75"/>
        <v>13</v>
      </c>
      <c r="BT205" s="9">
        <f t="shared" si="76"/>
        <v>41</v>
      </c>
      <c r="BU205" s="9" t="str">
        <f>IFERROR(_xlfn.XLOOKUP(D205,Sheet1!B:B,Sheet1!L:L),"")</f>
        <v/>
      </c>
      <c r="BV205" s="9" t="e">
        <f>_xlfn.XLOOKUP(BU205,Sheet1!S:S,Sheet1!T:T)</f>
        <v>#N/A</v>
      </c>
      <c r="BW205" s="9" t="e">
        <f>_xlfn.XLOOKUP(D205,Sheet1!B:B,Sheet1!M:M)</f>
        <v>#N/A</v>
      </c>
      <c r="BZ205" s="108">
        <f t="shared" si="77"/>
        <v>20.200000000000003</v>
      </c>
      <c r="CB205" s="12">
        <f>AW205/AY205</f>
        <v>0.44352617079889806</v>
      </c>
      <c r="CC205" s="12">
        <f>AX205/AY205</f>
        <v>0.55647382920110189</v>
      </c>
      <c r="CG205" s="1" t="str">
        <f>IF(BO205&lt;80,"Below 80",
IF(BO205&lt;=120,"80-120",
IF(BO205&lt;=200,"&gt; 120-200",
IF(BO205&lt;=300,"&gt;200-300",
IF(BO205&lt;=500,"&gt;300-500",
"&gt;500")))))</f>
        <v>Below 80</v>
      </c>
      <c r="CH205" s="1" t="str">
        <f>IFERROR(_xlfn.XLOOKUP(CG205,Scenario!M:M,Scenario!N:N),"")</f>
        <v/>
      </c>
      <c r="CI205" s="1" t="str">
        <f t="shared" si="78"/>
        <v>Yes</v>
      </c>
      <c r="CJ205" s="75">
        <v>20.200000000000003</v>
      </c>
    </row>
    <row r="206" spans="1:89" hidden="1">
      <c r="A206" s="2">
        <v>205</v>
      </c>
      <c r="B206" s="2">
        <v>2024</v>
      </c>
      <c r="C206" s="1" t="str">
        <v>PBTMTR126</v>
      </c>
      <c r="D206" s="37" t="str">
        <v>0015g00001gvLhiAAE</v>
      </c>
      <c r="E206" s="37" t="str">
        <v>KHANDELWAL GROUP PVT LTD</v>
      </c>
      <c r="F206" s="37" t="str">
        <v>HARYANA</v>
      </c>
      <c r="G206" s="37" t="str">
        <v>GURUGRAM</v>
      </c>
      <c r="H206" s="37" t="str">
        <v>Gurugram</v>
      </c>
      <c r="I206" s="37" t="str">
        <v>NIKUNJ UDYOG</v>
      </c>
      <c r="J206" s="37" t="str">
        <v>Shiv Shankar Sharma</v>
      </c>
      <c r="K206" s="37" t="str">
        <v>Shiv Shankar Sharma</v>
      </c>
      <c r="L206" s="37" t="str">
        <v>C12828</v>
      </c>
      <c r="M206" s="37" t="str">
        <v>North</v>
      </c>
      <c r="N206" s="2">
        <v>122001</v>
      </c>
      <c r="O206" s="2" t="str">
        <v>06AAECK6059N1Z2</v>
      </c>
      <c r="P206" s="2">
        <v>9990006391</v>
      </c>
      <c r="Q206" s="2" t="str">
        <v>Feb'24</v>
      </c>
      <c r="R206" s="2">
        <v>2024</v>
      </c>
      <c r="S206" s="1">
        <v>54</v>
      </c>
      <c r="T206" s="2">
        <v>3600</v>
      </c>
      <c r="U206" s="12">
        <v>0</v>
      </c>
      <c r="V206" s="1" t="str">
        <v>Alien</v>
      </c>
      <c r="W206" s="13">
        <v>0</v>
      </c>
      <c r="X206" s="13">
        <v>25</v>
      </c>
      <c r="Y206" s="13">
        <v>29</v>
      </c>
      <c r="Z206" s="13">
        <v>43</v>
      </c>
      <c r="AA206" s="13">
        <v>15.14</v>
      </c>
      <c r="AB206" s="13">
        <v>0</v>
      </c>
      <c r="AC206" s="13">
        <v>0</v>
      </c>
      <c r="AD206" s="13">
        <v>36</v>
      </c>
      <c r="AE206" s="13">
        <v>27</v>
      </c>
      <c r="AF206" s="13">
        <v>0</v>
      </c>
      <c r="AG206" s="13">
        <v>0</v>
      </c>
      <c r="AH206" s="13">
        <v>0</v>
      </c>
      <c r="AI206" s="13">
        <v>55</v>
      </c>
      <c r="AJ206" s="13">
        <v>11</v>
      </c>
      <c r="AK206" s="13">
        <v>23</v>
      </c>
      <c r="AL206" s="13">
        <v>50</v>
      </c>
      <c r="AM206" s="13">
        <v>94</v>
      </c>
      <c r="AN206" s="13">
        <v>110</v>
      </c>
      <c r="AO206" s="13">
        <v>0</v>
      </c>
      <c r="AP206" s="13">
        <v>0</v>
      </c>
      <c r="AQ206" s="13">
        <v>0</v>
      </c>
      <c r="AR206" s="13">
        <v>0</v>
      </c>
      <c r="AS206" s="13">
        <v>0</v>
      </c>
      <c r="AT206" s="13">
        <v>0</v>
      </c>
      <c r="AU206" s="13">
        <v>0</v>
      </c>
      <c r="AV206" s="13">
        <v>0</v>
      </c>
      <c r="AW206" s="16">
        <f t="shared" si="64"/>
        <v>254</v>
      </c>
      <c r="AX206" s="16">
        <f>AW206*2</f>
        <v>508</v>
      </c>
      <c r="AY206" s="10">
        <f t="shared" si="79"/>
        <v>762</v>
      </c>
      <c r="AZ206" s="10">
        <f>SUM(Z206:AK206)</f>
        <v>210.14</v>
      </c>
      <c r="BA206" s="10">
        <v>0</v>
      </c>
      <c r="BB206" s="10">
        <f t="shared" si="65"/>
        <v>-254</v>
      </c>
      <c r="BC206" s="10">
        <f t="shared" si="66"/>
        <v>-63.5</v>
      </c>
      <c r="BD206" s="10">
        <f t="shared" si="67"/>
        <v>551.86</v>
      </c>
      <c r="BE206" s="10">
        <f t="shared" si="63"/>
        <v>-43.860000000000014</v>
      </c>
      <c r="BF206" s="2" t="s">
        <v>119</v>
      </c>
      <c r="BG206" s="10">
        <f t="shared" si="68"/>
        <v>31.75</v>
      </c>
      <c r="BH206" s="36" t="s">
        <v>118</v>
      </c>
      <c r="BI206" s="39" t="str">
        <f t="shared" si="69"/>
        <v/>
      </c>
      <c r="BJ206" s="39" t="str">
        <f t="shared" si="70"/>
        <v>D</v>
      </c>
      <c r="BK206" s="16">
        <f>SUM(AR206:AX206)</f>
        <v>762</v>
      </c>
      <c r="BL206" s="10">
        <f>SUM(AL206:AQ206)</f>
        <v>254</v>
      </c>
      <c r="BM206" s="12">
        <f t="shared" si="71"/>
        <v>1</v>
      </c>
      <c r="BN206" s="12">
        <f t="shared" si="71"/>
        <v>0.33333333333333331</v>
      </c>
      <c r="BO206" s="9">
        <f t="shared" si="72"/>
        <v>254</v>
      </c>
      <c r="BP206" s="39" t="str">
        <f t="shared" si="73"/>
        <v>A</v>
      </c>
      <c r="BQ206" s="147"/>
      <c r="BR206" s="9">
        <f t="shared" si="74"/>
        <v>121.14</v>
      </c>
      <c r="BS206" s="9">
        <f t="shared" si="75"/>
        <v>89</v>
      </c>
      <c r="BT206" s="9">
        <f t="shared" si="76"/>
        <v>210.14</v>
      </c>
      <c r="BU206" s="9" t="str">
        <f>IFERROR(_xlfn.XLOOKUP(D206,Sheet1!B:B,Sheet1!L:L),"")</f>
        <v/>
      </c>
      <c r="BV206" s="9" t="e">
        <f>_xlfn.XLOOKUP(BU206,Sheet1!S:S,Sheet1!T:T)</f>
        <v>#N/A</v>
      </c>
      <c r="BW206" s="9" t="e">
        <f>_xlfn.XLOOKUP(D206,Sheet1!B:B,Sheet1!M:M)</f>
        <v>#N/A</v>
      </c>
      <c r="BX206" s="11" t="s">
        <v>123</v>
      </c>
      <c r="BZ206" s="108">
        <f t="shared" si="77"/>
        <v>508</v>
      </c>
      <c r="CB206" s="12">
        <f>AW206/AY206</f>
        <v>0.33333333333333331</v>
      </c>
      <c r="CC206" s="12">
        <f>AX206/AY206</f>
        <v>0.66666666666666663</v>
      </c>
      <c r="CG206" s="1" t="str">
        <f>IF(BO206&lt;80,"Below 80",
IF(BO206&lt;=120,"80-120",
IF(BO206&lt;=200,"&gt; 120-200",
IF(BO206&lt;=300,"&gt;200-300",
IF(BO206&lt;=500,"&gt;300-500",
"&gt;500")))))</f>
        <v>&gt;200-300</v>
      </c>
      <c r="CH206" s="1" t="str">
        <f>IFERROR(_xlfn.XLOOKUP(CG206,Scenario!M:M,Scenario!N:N),"")</f>
        <v>C</v>
      </c>
      <c r="CI206" s="1" t="str">
        <f t="shared" si="78"/>
        <v>No</v>
      </c>
      <c r="CJ206" s="75">
        <v>508</v>
      </c>
      <c r="CK206" s="1" t="s">
        <v>118</v>
      </c>
    </row>
    <row r="207" spans="1:89" hidden="1">
      <c r="A207" s="2">
        <v>206</v>
      </c>
      <c r="B207" s="2">
        <v>2024</v>
      </c>
      <c r="C207" s="1" t="str">
        <v>PBTMTR127</v>
      </c>
      <c r="D207" s="37" t="str">
        <v>0015g00001UBHjRAAX</v>
      </c>
      <c r="E207" s="37" t="str">
        <v>ASHANAND ROSHAN LAL (P) LTD.</v>
      </c>
      <c r="F207" s="37" t="str">
        <v>HARYANA</v>
      </c>
      <c r="G207" s="37" t="str">
        <v>GURUGRAM</v>
      </c>
      <c r="H207" s="37" t="str">
        <v>Gurugram</v>
      </c>
      <c r="I207" s="37" t="str">
        <v>NIKUNJ UDYOG</v>
      </c>
      <c r="J207" s="37" t="str">
        <v>Shiv Shankar Sharma</v>
      </c>
      <c r="K207" s="37" t="str">
        <v>Shiv Shankar Sharma</v>
      </c>
      <c r="L207" s="37" t="str">
        <v>C12828</v>
      </c>
      <c r="M207" s="37" t="str">
        <v>North</v>
      </c>
      <c r="N207" s="2">
        <v>122001</v>
      </c>
      <c r="O207" s="2" t="str">
        <v>06AAACA7914N1ZI</v>
      </c>
      <c r="P207" s="2">
        <v>9811711507</v>
      </c>
      <c r="Q207" s="2" t="str">
        <v>Feb'24</v>
      </c>
      <c r="R207" s="2">
        <v>2024</v>
      </c>
      <c r="S207" s="1">
        <v>127</v>
      </c>
      <c r="T207" s="2">
        <v>300</v>
      </c>
      <c r="U207" s="12">
        <v>0</v>
      </c>
      <c r="V207" s="1" t="str">
        <v>Alien</v>
      </c>
      <c r="W207" s="13">
        <v>0</v>
      </c>
      <c r="X207" s="13">
        <v>70</v>
      </c>
      <c r="Y207" s="13">
        <v>57</v>
      </c>
      <c r="Z207" s="13">
        <v>33</v>
      </c>
      <c r="AA207" s="13">
        <v>40.185000000000002</v>
      </c>
      <c r="AB207" s="13">
        <v>7</v>
      </c>
      <c r="AC207" s="13">
        <v>0</v>
      </c>
      <c r="AD207" s="13">
        <v>61.5</v>
      </c>
      <c r="AE207" s="13">
        <v>51</v>
      </c>
      <c r="AF207" s="13">
        <v>0</v>
      </c>
      <c r="AG207" s="13">
        <v>0</v>
      </c>
      <c r="AH207" s="13">
        <v>10.7</v>
      </c>
      <c r="AI207" s="13">
        <v>0</v>
      </c>
      <c r="AJ207" s="13">
        <v>0</v>
      </c>
      <c r="AK207" s="13">
        <v>0</v>
      </c>
      <c r="AL207" s="13">
        <v>10</v>
      </c>
      <c r="AM207" s="13">
        <v>0</v>
      </c>
      <c r="AN207" s="13">
        <v>0</v>
      </c>
      <c r="AO207" s="13">
        <v>0</v>
      </c>
      <c r="AP207" s="13">
        <v>0</v>
      </c>
      <c r="AQ207" s="13">
        <v>0</v>
      </c>
      <c r="AR207" s="13">
        <v>0</v>
      </c>
      <c r="AS207" s="13">
        <v>0</v>
      </c>
      <c r="AT207" s="13">
        <v>0</v>
      </c>
      <c r="AU207" s="13">
        <v>0</v>
      </c>
      <c r="AV207" s="13">
        <v>0</v>
      </c>
      <c r="AW207" s="16">
        <f t="shared" si="64"/>
        <v>10</v>
      </c>
      <c r="AX207" s="16">
        <v>20</v>
      </c>
      <c r="AY207" s="10">
        <f t="shared" si="79"/>
        <v>30</v>
      </c>
      <c r="AZ207" s="10">
        <f>SUM(Z207:AK207)</f>
        <v>203.38499999999999</v>
      </c>
      <c r="BA207" s="10">
        <v>50</v>
      </c>
      <c r="BB207" s="10">
        <f t="shared" si="65"/>
        <v>40</v>
      </c>
      <c r="BC207" s="10">
        <f t="shared" si="66"/>
        <v>10</v>
      </c>
      <c r="BD207" s="10">
        <f t="shared" si="67"/>
        <v>-173.38499999999999</v>
      </c>
      <c r="BE207" s="10">
        <f t="shared" si="63"/>
        <v>193.38499999999999</v>
      </c>
      <c r="BF207" s="2" t="s">
        <v>119</v>
      </c>
      <c r="BG207" s="10">
        <f t="shared" si="68"/>
        <v>1.25</v>
      </c>
      <c r="BH207" s="36" t="s">
        <v>118</v>
      </c>
      <c r="BI207" s="39" t="str">
        <f t="shared" si="69"/>
        <v/>
      </c>
      <c r="BJ207" s="39" t="str">
        <f t="shared" si="70"/>
        <v/>
      </c>
      <c r="BK207" s="16">
        <f>SUM(AR207:AX207)</f>
        <v>30</v>
      </c>
      <c r="BL207" s="10">
        <f>SUM(AL207:AQ207)</f>
        <v>10</v>
      </c>
      <c r="BM207" s="12">
        <f t="shared" si="71"/>
        <v>1</v>
      </c>
      <c r="BN207" s="12">
        <f t="shared" si="71"/>
        <v>0.33333333333333331</v>
      </c>
      <c r="BO207" s="9">
        <f t="shared" si="72"/>
        <v>10</v>
      </c>
      <c r="BP207" s="39" t="str">
        <f t="shared" si="73"/>
        <v/>
      </c>
      <c r="BQ207" s="147" t="s">
        <v>156</v>
      </c>
      <c r="BR207" s="9">
        <f t="shared" si="74"/>
        <v>192.685</v>
      </c>
      <c r="BS207" s="9">
        <f t="shared" si="75"/>
        <v>10.7</v>
      </c>
      <c r="BT207" s="9">
        <f t="shared" si="76"/>
        <v>203.38499999999999</v>
      </c>
      <c r="BU207" s="9" t="str">
        <f>IFERROR(_xlfn.XLOOKUP(D207,Sheet1!B:B,Sheet1!L:L),"")</f>
        <v/>
      </c>
      <c r="BV207" s="9" t="e">
        <f>_xlfn.XLOOKUP(BU207,Sheet1!S:S,Sheet1!T:T)</f>
        <v>#N/A</v>
      </c>
      <c r="BW207" s="9" t="e">
        <f>_xlfn.XLOOKUP(D207,Sheet1!B:B,Sheet1!M:M)</f>
        <v>#N/A</v>
      </c>
      <c r="BZ207" s="108">
        <f t="shared" si="77"/>
        <v>20</v>
      </c>
      <c r="CB207" s="12">
        <f>AW207/AY207</f>
        <v>0.33333333333333331</v>
      </c>
      <c r="CC207" s="12">
        <f>AX207/AY207</f>
        <v>0.66666666666666663</v>
      </c>
      <c r="CG207" s="1" t="str">
        <f>IF(BO207&lt;80,"Below 80",
IF(BO207&lt;=120,"80-120",
IF(BO207&lt;=200,"&gt; 120-200",
IF(BO207&lt;=300,"&gt;200-300",
IF(BO207&lt;=500,"&gt;300-500",
"&gt;500")))))</f>
        <v>Below 80</v>
      </c>
      <c r="CH207" s="1" t="str">
        <f>IFERROR(_xlfn.XLOOKUP(CG207,Scenario!M:M,Scenario!N:N),"")</f>
        <v/>
      </c>
      <c r="CI207" s="1" t="str">
        <f t="shared" si="78"/>
        <v>Yes</v>
      </c>
      <c r="CJ207" s="75">
        <v>20</v>
      </c>
      <c r="CK207" s="1" t="s">
        <v>118</v>
      </c>
    </row>
    <row r="208" spans="1:89" hidden="1">
      <c r="A208" s="2">
        <v>207</v>
      </c>
      <c r="B208" s="2">
        <v>2024</v>
      </c>
      <c r="C208" s="1" t="str">
        <v>PBTMTR128</v>
      </c>
      <c r="D208" s="37" t="str">
        <v>0015g00001UBHjZAAX</v>
      </c>
      <c r="E208" s="37" t="str">
        <v>R.K. TRADERS</v>
      </c>
      <c r="F208" s="37" t="str">
        <v>HARYANA</v>
      </c>
      <c r="G208" s="37" t="str">
        <v>REWARI</v>
      </c>
      <c r="H208" s="37" t="str">
        <v>Rewari</v>
      </c>
      <c r="I208" s="37" t="str">
        <v>NIKUNJ UDYOG</v>
      </c>
      <c r="J208" s="37" t="str">
        <v>Shiv Shankar Sharma</v>
      </c>
      <c r="K208" s="37" t="str">
        <v>Shiv Shankar Sharma</v>
      </c>
      <c r="L208" s="37" t="str">
        <v>C12828</v>
      </c>
      <c r="M208" s="37" t="str">
        <v>North</v>
      </c>
      <c r="N208" s="2">
        <v>123106</v>
      </c>
      <c r="O208" s="2" t="str">
        <v>06ALQPK9487J1Z6</v>
      </c>
      <c r="P208" s="2">
        <v>9992460999</v>
      </c>
      <c r="Q208" s="2" t="str">
        <v>Feb'24</v>
      </c>
      <c r="R208" s="2">
        <v>2024</v>
      </c>
      <c r="S208" s="1">
        <v>5</v>
      </c>
      <c r="T208" s="2">
        <v>208</v>
      </c>
      <c r="U208" s="12">
        <v>0</v>
      </c>
      <c r="V208" s="1" t="str">
        <v>Alien</v>
      </c>
      <c r="W208" s="13">
        <v>0</v>
      </c>
      <c r="X208" s="13">
        <v>5</v>
      </c>
      <c r="Y208" s="13">
        <v>0</v>
      </c>
      <c r="Z208" s="13">
        <v>0</v>
      </c>
      <c r="AA208" s="13">
        <v>0</v>
      </c>
      <c r="AB208" s="13">
        <v>0</v>
      </c>
      <c r="AC208" s="13">
        <v>0</v>
      </c>
      <c r="AD208" s="13">
        <v>0</v>
      </c>
      <c r="AE208" s="13">
        <v>0</v>
      </c>
      <c r="AF208" s="13">
        <v>0</v>
      </c>
      <c r="AG208" s="13">
        <v>0</v>
      </c>
      <c r="AH208" s="13">
        <v>0</v>
      </c>
      <c r="AI208" s="13">
        <v>0</v>
      </c>
      <c r="AJ208" s="13">
        <v>0</v>
      </c>
      <c r="AK208" s="13">
        <v>0</v>
      </c>
      <c r="AL208" s="13">
        <v>0</v>
      </c>
      <c r="AM208" s="13">
        <v>0</v>
      </c>
      <c r="AN208" s="13">
        <v>0</v>
      </c>
      <c r="AO208" s="13">
        <v>0</v>
      </c>
      <c r="AP208" s="13">
        <v>0</v>
      </c>
      <c r="AQ208" s="13">
        <v>3.05</v>
      </c>
      <c r="AR208" s="13">
        <v>10.050000000000001</v>
      </c>
      <c r="AS208" s="13">
        <v>0</v>
      </c>
      <c r="AT208" s="13">
        <v>0</v>
      </c>
      <c r="AU208" s="13">
        <v>0</v>
      </c>
      <c r="AV208" s="13">
        <v>0</v>
      </c>
      <c r="AW208" s="16">
        <f t="shared" si="64"/>
        <v>13.100000000000001</v>
      </c>
      <c r="AX208" s="16">
        <v>26.200000000000003</v>
      </c>
      <c r="AY208" s="10">
        <f t="shared" si="79"/>
        <v>39.300000000000004</v>
      </c>
      <c r="AZ208" s="10">
        <f>SUM(Z208:AK208)</f>
        <v>0</v>
      </c>
      <c r="BA208" s="10">
        <v>30</v>
      </c>
      <c r="BB208" s="10">
        <f t="shared" si="65"/>
        <v>16.899999999999999</v>
      </c>
      <c r="BC208" s="10">
        <f t="shared" si="66"/>
        <v>4.2249999999999996</v>
      </c>
      <c r="BD208" s="10">
        <f t="shared" si="67"/>
        <v>39.300000000000004</v>
      </c>
      <c r="BE208" s="10">
        <f t="shared" si="63"/>
        <v>-13.100000000000001</v>
      </c>
      <c r="BF208" s="2" t="s">
        <v>119</v>
      </c>
      <c r="BG208" s="10">
        <f t="shared" si="68"/>
        <v>1.6375000000000002</v>
      </c>
      <c r="BH208" s="36" t="s">
        <v>118</v>
      </c>
      <c r="BI208" s="39" t="str">
        <f t="shared" si="69"/>
        <v/>
      </c>
      <c r="BJ208" s="39" t="str">
        <f t="shared" si="70"/>
        <v/>
      </c>
      <c r="BK208" s="16">
        <f>SUM(AR208:AX208)</f>
        <v>49.350000000000009</v>
      </c>
      <c r="BL208" s="10">
        <f>SUM(AL208:AQ208)</f>
        <v>3.05</v>
      </c>
      <c r="BM208" s="12">
        <f t="shared" si="71"/>
        <v>1.2557251908396947</v>
      </c>
      <c r="BN208" s="12">
        <f t="shared" si="71"/>
        <v>7.7608142493638663E-2</v>
      </c>
      <c r="BO208" s="9">
        <f t="shared" si="72"/>
        <v>13.100000000000001</v>
      </c>
      <c r="BP208" s="39" t="str">
        <f t="shared" si="73"/>
        <v/>
      </c>
      <c r="BQ208" s="147"/>
      <c r="BR208" s="9">
        <f t="shared" si="74"/>
        <v>0</v>
      </c>
      <c r="BS208" s="9">
        <f t="shared" si="75"/>
        <v>0</v>
      </c>
      <c r="BT208" s="9">
        <f t="shared" si="76"/>
        <v>0</v>
      </c>
      <c r="BU208" s="9" t="str">
        <f>IFERROR(_xlfn.XLOOKUP(D208,Sheet1!B:B,Sheet1!L:L),"")</f>
        <v/>
      </c>
      <c r="BV208" s="9" t="e">
        <f>_xlfn.XLOOKUP(BU208,Sheet1!S:S,Sheet1!T:T)</f>
        <v>#N/A</v>
      </c>
      <c r="BW208" s="9" t="e">
        <f>_xlfn.XLOOKUP(D208,Sheet1!B:B,Sheet1!M:M)</f>
        <v>#N/A</v>
      </c>
      <c r="BZ208" s="108">
        <f t="shared" si="77"/>
        <v>26.200000000000003</v>
      </c>
      <c r="CB208" s="12">
        <f>AW208/AY208</f>
        <v>0.33333333333333331</v>
      </c>
      <c r="CC208" s="12">
        <f>AX208/AY208</f>
        <v>0.66666666666666663</v>
      </c>
      <c r="CG208" s="1" t="str">
        <f>IF(BO208&lt;80,"Below 80",
IF(BO208&lt;=120,"80-120",
IF(BO208&lt;=200,"&gt; 120-200",
IF(BO208&lt;=300,"&gt;200-300",
IF(BO208&lt;=500,"&gt;300-500",
"&gt;500")))))</f>
        <v>Below 80</v>
      </c>
      <c r="CH208" s="1" t="str">
        <f>IFERROR(_xlfn.XLOOKUP(CG208,Scenario!M:M,Scenario!N:N),"")</f>
        <v/>
      </c>
      <c r="CI208" s="1" t="str">
        <f t="shared" si="78"/>
        <v>Yes</v>
      </c>
      <c r="CJ208" s="75">
        <v>26.200000000000003</v>
      </c>
    </row>
    <row r="209" spans="1:89" hidden="1">
      <c r="A209" s="2">
        <v>208</v>
      </c>
      <c r="B209" s="2">
        <v>2024</v>
      </c>
      <c r="C209" s="1" t="str">
        <v>PBTMTR129</v>
      </c>
      <c r="D209" s="37" t="str">
        <v>0015g00001UBHaTAAX</v>
      </c>
      <c r="E209" s="37" t="str">
        <v>PROMPT</v>
      </c>
      <c r="F209" s="37" t="str">
        <v>HARYANA</v>
      </c>
      <c r="G209" s="37" t="str">
        <v>GURUGRAM</v>
      </c>
      <c r="H209" s="37" t="str">
        <v>Gurugram</v>
      </c>
      <c r="I209" s="37" t="str">
        <v>NIKUNJ UDYOG</v>
      </c>
      <c r="J209" s="37" t="str">
        <v>Shiv Shankar Sharma</v>
      </c>
      <c r="K209" s="37" t="str">
        <v>Shiv Shankar Sharma</v>
      </c>
      <c r="L209" s="37" t="str">
        <v>C12828</v>
      </c>
      <c r="M209" s="37" t="str">
        <v>North</v>
      </c>
      <c r="N209" s="2">
        <v>122001</v>
      </c>
      <c r="O209" s="2" t="str">
        <v>06AAJPK4203E1Z7</v>
      </c>
      <c r="P209" s="2">
        <v>9313268996</v>
      </c>
      <c r="Q209" s="2" t="str">
        <v>Feb'24</v>
      </c>
      <c r="R209" s="2">
        <v>2024</v>
      </c>
      <c r="S209" s="1">
        <v>115</v>
      </c>
      <c r="T209" s="2">
        <v>220</v>
      </c>
      <c r="U209" s="12">
        <v>0.11557575757575757</v>
      </c>
      <c r="V209" s="1" t="str">
        <v>Super Star</v>
      </c>
      <c r="W209" s="13">
        <v>0</v>
      </c>
      <c r="X209" s="13">
        <v>79</v>
      </c>
      <c r="Y209" s="13">
        <v>36</v>
      </c>
      <c r="Z209" s="13">
        <v>0</v>
      </c>
      <c r="AA209" s="13">
        <v>6.14</v>
      </c>
      <c r="AB209" s="13">
        <v>0</v>
      </c>
      <c r="AC209" s="13">
        <v>0</v>
      </c>
      <c r="AD209" s="13">
        <v>0</v>
      </c>
      <c r="AE209" s="13">
        <v>0</v>
      </c>
      <c r="AF209" s="13">
        <v>5</v>
      </c>
      <c r="AG209" s="13">
        <v>0</v>
      </c>
      <c r="AH209" s="13">
        <v>0</v>
      </c>
      <c r="AI209" s="13">
        <v>0</v>
      </c>
      <c r="AJ209" s="13">
        <v>0</v>
      </c>
      <c r="AK209" s="13">
        <v>0</v>
      </c>
      <c r="AL209" s="13">
        <v>0</v>
      </c>
      <c r="AM209" s="13">
        <v>9</v>
      </c>
      <c r="AN209" s="13">
        <v>0</v>
      </c>
      <c r="AO209" s="13">
        <v>0</v>
      </c>
      <c r="AP209" s="13">
        <v>9.68</v>
      </c>
      <c r="AQ209" s="13">
        <v>50.1</v>
      </c>
      <c r="AR209" s="13">
        <v>13.86</v>
      </c>
      <c r="AS209" s="13">
        <v>0</v>
      </c>
      <c r="AT209" s="13">
        <v>9.7799999999999994</v>
      </c>
      <c r="AU209" s="13">
        <v>13</v>
      </c>
      <c r="AV209" s="13">
        <v>53.5</v>
      </c>
      <c r="AW209" s="16">
        <f t="shared" si="64"/>
        <v>105.42</v>
      </c>
      <c r="AX209" s="16">
        <f>AW209*2</f>
        <v>210.84</v>
      </c>
      <c r="AY209" s="10">
        <f t="shared" si="79"/>
        <v>316.26</v>
      </c>
      <c r="AZ209" s="10">
        <f>SUM(Z209:AK209)</f>
        <v>11.14</v>
      </c>
      <c r="BA209" s="10">
        <v>200</v>
      </c>
      <c r="BB209" s="10">
        <f t="shared" si="65"/>
        <v>94.58</v>
      </c>
      <c r="BC209" s="10">
        <f t="shared" si="66"/>
        <v>23.645</v>
      </c>
      <c r="BD209" s="10">
        <f t="shared" si="67"/>
        <v>305.12</v>
      </c>
      <c r="BE209" s="10">
        <f t="shared" si="63"/>
        <v>-94.28</v>
      </c>
      <c r="BF209" s="2" t="s">
        <v>119</v>
      </c>
      <c r="BG209" s="10">
        <f t="shared" si="68"/>
        <v>10.33</v>
      </c>
      <c r="BH209" s="36" t="s">
        <v>118</v>
      </c>
      <c r="BI209" s="39" t="str">
        <f t="shared" si="69"/>
        <v>A</v>
      </c>
      <c r="BJ209" s="39" t="str">
        <f t="shared" si="70"/>
        <v>B</v>
      </c>
      <c r="BK209" s="16">
        <f>SUM(AR209:AX209)</f>
        <v>406.4</v>
      </c>
      <c r="BL209" s="10">
        <f>SUM(AL209:AQ209)</f>
        <v>68.78</v>
      </c>
      <c r="BM209" s="12">
        <f t="shared" si="71"/>
        <v>1.2850186555365839</v>
      </c>
      <c r="BN209" s="12">
        <f t="shared" si="71"/>
        <v>0.21747928919243661</v>
      </c>
      <c r="BO209" s="9">
        <f t="shared" si="72"/>
        <v>82.64</v>
      </c>
      <c r="BP209" s="39" t="str">
        <f t="shared" si="73"/>
        <v/>
      </c>
      <c r="BQ209" s="147"/>
      <c r="BR209" s="9">
        <f t="shared" si="74"/>
        <v>6.14</v>
      </c>
      <c r="BS209" s="9">
        <f t="shared" si="75"/>
        <v>5</v>
      </c>
      <c r="BT209" s="9">
        <f t="shared" si="76"/>
        <v>11.14</v>
      </c>
      <c r="BU209" s="9" t="str">
        <f>IFERROR(_xlfn.XLOOKUP(D209,Sheet1!B:B,Sheet1!L:L),"")</f>
        <v/>
      </c>
      <c r="BV209" s="9" t="e">
        <f>_xlfn.XLOOKUP(BU209,Sheet1!S:S,Sheet1!T:T)</f>
        <v>#N/A</v>
      </c>
      <c r="BW209" s="9" t="e">
        <f>_xlfn.XLOOKUP(D209,Sheet1!B:B,Sheet1!M:M)</f>
        <v>#N/A</v>
      </c>
      <c r="BX209" s="11" t="s">
        <v>123</v>
      </c>
      <c r="BZ209" s="108">
        <f t="shared" si="77"/>
        <v>210.83999999999997</v>
      </c>
      <c r="CB209" s="12">
        <f>AW209/AY209</f>
        <v>0.33333333333333337</v>
      </c>
      <c r="CC209" s="12">
        <f>AX209/AY209</f>
        <v>0.66666666666666674</v>
      </c>
      <c r="CG209" s="1" t="str">
        <f>IF(BO209&lt;80,"Below 80",
IF(BO209&lt;=120,"80-120",
IF(BO209&lt;=200,"&gt; 120-200",
IF(BO209&lt;=300,"&gt;200-300",
IF(BO209&lt;=500,"&gt;300-500",
"&gt;500")))))</f>
        <v>80-120</v>
      </c>
      <c r="CH209" s="1" t="str">
        <f>IFERROR(_xlfn.XLOOKUP(CG209,Scenario!M:M,Scenario!N:N),"")</f>
        <v>A</v>
      </c>
      <c r="CI209" s="1" t="b">
        <f t="shared" si="78"/>
        <v>0</v>
      </c>
      <c r="CJ209" s="75">
        <v>165.28</v>
      </c>
    </row>
    <row r="210" spans="1:89" hidden="1">
      <c r="A210" s="2">
        <v>209</v>
      </c>
      <c r="B210" s="2">
        <v>2024</v>
      </c>
      <c r="C210" s="1" t="str">
        <v>PBTMTR130</v>
      </c>
      <c r="D210" s="37" t="str">
        <v>0015g00001UBHaMAAX</v>
      </c>
      <c r="E210" s="37" t="str">
        <v>AKSHAY UDYOG</v>
      </c>
      <c r="F210" s="37" t="str">
        <v>HARYANA</v>
      </c>
      <c r="G210" s="37" t="str">
        <v>GURUGRAM</v>
      </c>
      <c r="H210" s="37" t="str">
        <v>Gurugram</v>
      </c>
      <c r="I210" s="37" t="str">
        <v>NIKUNJ UDYOG</v>
      </c>
      <c r="J210" s="37" t="str">
        <v>Shiv Shankar Sharma</v>
      </c>
      <c r="K210" s="37" t="str">
        <v>Shiv Shankar Sharma</v>
      </c>
      <c r="L210" s="37" t="str">
        <v>C12828</v>
      </c>
      <c r="M210" s="37" t="str">
        <v>North</v>
      </c>
      <c r="N210" s="2">
        <v>122001</v>
      </c>
      <c r="O210" s="2" t="str">
        <v>06AABPL5261H1ZW</v>
      </c>
      <c r="P210" s="2">
        <v>9810294909</v>
      </c>
      <c r="Q210" s="2" t="str">
        <v>Feb'24</v>
      </c>
      <c r="R210" s="2">
        <v>2024</v>
      </c>
      <c r="S210" s="1">
        <v>100</v>
      </c>
      <c r="T210" s="2">
        <v>225</v>
      </c>
      <c r="U210" s="12">
        <v>9.1881481481481481E-2</v>
      </c>
      <c r="V210" s="1" t="str">
        <v>Alien</v>
      </c>
      <c r="W210" s="13">
        <v>0</v>
      </c>
      <c r="X210" s="13">
        <v>64</v>
      </c>
      <c r="Y210" s="13">
        <v>37</v>
      </c>
      <c r="Z210" s="13">
        <v>0</v>
      </c>
      <c r="AA210" s="13">
        <v>0</v>
      </c>
      <c r="AB210" s="13">
        <v>0</v>
      </c>
      <c r="AC210" s="13">
        <v>5</v>
      </c>
      <c r="AD210" s="13">
        <v>0</v>
      </c>
      <c r="AE210" s="13">
        <v>0</v>
      </c>
      <c r="AF210" s="13">
        <v>5</v>
      </c>
      <c r="AG210" s="13">
        <v>0</v>
      </c>
      <c r="AH210" s="13">
        <v>10</v>
      </c>
      <c r="AI210" s="13">
        <v>0</v>
      </c>
      <c r="AJ210" s="13">
        <v>20</v>
      </c>
      <c r="AK210" s="13">
        <v>20</v>
      </c>
      <c r="AL210" s="13">
        <v>20</v>
      </c>
      <c r="AM210" s="13">
        <v>47</v>
      </c>
      <c r="AN210" s="13">
        <v>36</v>
      </c>
      <c r="AO210" s="13">
        <v>40.97</v>
      </c>
      <c r="AP210" s="13">
        <v>20.059999999999999</v>
      </c>
      <c r="AQ210" s="13">
        <v>10.029999999999999</v>
      </c>
      <c r="AR210" s="13">
        <v>31.06</v>
      </c>
      <c r="AS210" s="13">
        <v>21</v>
      </c>
      <c r="AT210" s="13">
        <v>20.99</v>
      </c>
      <c r="AU210" s="13">
        <v>11</v>
      </c>
      <c r="AV210" s="13">
        <v>30.03</v>
      </c>
      <c r="AW210" s="16">
        <f t="shared" si="64"/>
        <v>258.11</v>
      </c>
      <c r="AX210" s="16">
        <v>545.88</v>
      </c>
      <c r="AY210" s="10">
        <v>751</v>
      </c>
      <c r="AZ210" s="10">
        <f>SUM(Z210:AK210)</f>
        <v>60</v>
      </c>
      <c r="BA210" s="10">
        <v>350</v>
      </c>
      <c r="BB210" s="10">
        <f t="shared" si="65"/>
        <v>91.889999999999986</v>
      </c>
      <c r="BC210" s="10">
        <f t="shared" si="66"/>
        <v>22.972499999999997</v>
      </c>
      <c r="BD210" s="10">
        <f t="shared" si="67"/>
        <v>691</v>
      </c>
      <c r="BE210" s="10">
        <f t="shared" si="63"/>
        <v>-198.11</v>
      </c>
      <c r="BF210" s="2" t="s">
        <v>119</v>
      </c>
      <c r="BG210" s="10">
        <f t="shared" si="68"/>
        <v>28.265000000000001</v>
      </c>
      <c r="BH210" s="36" t="s">
        <v>118</v>
      </c>
      <c r="BI210" s="39" t="str">
        <f t="shared" si="69"/>
        <v>B</v>
      </c>
      <c r="BJ210" s="39" t="str">
        <f t="shared" si="70"/>
        <v>D</v>
      </c>
      <c r="BK210" s="16">
        <f>SUM(AR210:AX210)</f>
        <v>918.06999999999994</v>
      </c>
      <c r="BL210" s="10">
        <f>SUM(AL210:AQ210)</f>
        <v>174.06</v>
      </c>
      <c r="BM210" s="12">
        <f t="shared" si="71"/>
        <v>1.2224633821571238</v>
      </c>
      <c r="BN210" s="12">
        <f t="shared" si="71"/>
        <v>0.23177097203728361</v>
      </c>
      <c r="BO210" s="9">
        <f t="shared" si="72"/>
        <v>226.12</v>
      </c>
      <c r="BP210" s="39" t="str">
        <f t="shared" si="73"/>
        <v>A</v>
      </c>
      <c r="BQ210" s="147" t="s">
        <v>157</v>
      </c>
      <c r="BR210" s="9">
        <f t="shared" si="74"/>
        <v>5</v>
      </c>
      <c r="BS210" s="9">
        <f t="shared" si="75"/>
        <v>55</v>
      </c>
      <c r="BT210" s="9">
        <f t="shared" si="76"/>
        <v>60</v>
      </c>
      <c r="BU210" s="9" t="str">
        <f>IFERROR(_xlfn.XLOOKUP(D210,Sheet1!B:B,Sheet1!L:L),"")</f>
        <v/>
      </c>
      <c r="BV210" s="9" t="e">
        <f>_xlfn.XLOOKUP(BU210,Sheet1!S:S,Sheet1!T:T)</f>
        <v>#N/A</v>
      </c>
      <c r="BW210" s="9" t="e">
        <f>_xlfn.XLOOKUP(D210,Sheet1!B:B,Sheet1!M:M)</f>
        <v>#N/A</v>
      </c>
      <c r="BX210" s="11" t="s">
        <v>123</v>
      </c>
      <c r="BY210" s="1">
        <v>751</v>
      </c>
      <c r="BZ210" s="108">
        <f t="shared" si="77"/>
        <v>492.89</v>
      </c>
      <c r="CB210" s="12">
        <f>AW210/AY210</f>
        <v>0.34368841544607193</v>
      </c>
      <c r="CC210" s="12">
        <f>AX210/AY210</f>
        <v>0.72687083888149129</v>
      </c>
      <c r="CG210" s="1" t="str">
        <f>IF(BO210&lt;80,"Below 80",
IF(BO210&lt;=120,"80-120",
IF(BO210&lt;=200,"&gt; 120-200",
IF(BO210&lt;=300,"&gt;200-300",
IF(BO210&lt;=500,"&gt;300-500",
"&gt;500")))))</f>
        <v>&gt;200-300</v>
      </c>
      <c r="CH210" s="1" t="str">
        <f>IFERROR(_xlfn.XLOOKUP(CG210,Scenario!M:M,Scenario!N:N),"")</f>
        <v>C</v>
      </c>
      <c r="CI210" s="1" t="b">
        <f t="shared" si="78"/>
        <v>0</v>
      </c>
      <c r="CJ210" s="75">
        <v>524.88</v>
      </c>
    </row>
    <row r="211" spans="1:89" hidden="1">
      <c r="A211" s="2">
        <v>210</v>
      </c>
      <c r="B211" s="2">
        <v>2024</v>
      </c>
      <c r="C211" s="1" t="str">
        <v>PBTMTR195</v>
      </c>
      <c r="D211" s="37" t="str">
        <v>0015g00001cdRBQAA2</v>
      </c>
      <c r="E211" s="37" t="str">
        <v>M/S JAI ENTERPRISES</v>
      </c>
      <c r="F211" s="37" t="str">
        <v>UTTAR PRADESH</v>
      </c>
      <c r="G211" s="37" t="str">
        <v>HAPUR</v>
      </c>
      <c r="H211" s="37" t="str">
        <v>Hapur</v>
      </c>
      <c r="I211" s="37" t="str">
        <v>SHASHI STEELS CORPORATION</v>
      </c>
      <c r="J211" s="37" t="str">
        <v>Abhijeet Biswas</v>
      </c>
      <c r="K211" s="37" t="str">
        <v>Abhijeet Biswas</v>
      </c>
      <c r="L211" s="37" t="str">
        <v>C12816</v>
      </c>
      <c r="M211" s="37" t="str">
        <v>North</v>
      </c>
      <c r="N211" s="2">
        <v>245304</v>
      </c>
      <c r="O211" s="2" t="str">
        <v>09ANQPG1270R1ZB</v>
      </c>
      <c r="P211" s="2">
        <v>7500243549</v>
      </c>
      <c r="Q211" s="2" t="str">
        <v>Feb'24</v>
      </c>
      <c r="R211" s="2">
        <v>2024</v>
      </c>
      <c r="S211" s="1">
        <v>103</v>
      </c>
      <c r="T211" s="2">
        <v>220</v>
      </c>
      <c r="U211" s="12">
        <v>0</v>
      </c>
      <c r="V211" s="1" t="str">
        <v>Alien</v>
      </c>
      <c r="W211" s="13">
        <v>0</v>
      </c>
      <c r="X211" s="13">
        <v>63</v>
      </c>
      <c r="Y211" s="13">
        <v>40</v>
      </c>
      <c r="Z211" s="13">
        <v>0</v>
      </c>
      <c r="AA211" s="13">
        <v>0</v>
      </c>
      <c r="AB211" s="13">
        <v>0</v>
      </c>
      <c r="AC211" s="13">
        <v>3.13</v>
      </c>
      <c r="AD211" s="13">
        <v>0</v>
      </c>
      <c r="AE211" s="13">
        <v>0</v>
      </c>
      <c r="AF211" s="13">
        <v>7</v>
      </c>
      <c r="AG211" s="13">
        <v>0</v>
      </c>
      <c r="AH211" s="13">
        <v>0</v>
      </c>
      <c r="AI211" s="13">
        <v>0</v>
      </c>
      <c r="AJ211" s="13">
        <v>0</v>
      </c>
      <c r="AK211" s="13">
        <v>0</v>
      </c>
      <c r="AL211" s="13">
        <v>0</v>
      </c>
      <c r="AM211" s="13">
        <v>0</v>
      </c>
      <c r="AN211" s="13">
        <v>0</v>
      </c>
      <c r="AO211" s="13">
        <v>0</v>
      </c>
      <c r="AP211" s="13">
        <v>0</v>
      </c>
      <c r="AQ211" s="13">
        <v>0</v>
      </c>
      <c r="AR211" s="13">
        <v>0</v>
      </c>
      <c r="AS211" s="13">
        <v>0</v>
      </c>
      <c r="AT211" s="13">
        <v>0</v>
      </c>
      <c r="AU211" s="13">
        <v>0</v>
      </c>
      <c r="AV211" s="13">
        <v>0</v>
      </c>
      <c r="AW211" s="16">
        <f t="shared" si="64"/>
        <v>0</v>
      </c>
      <c r="AX211" s="16">
        <v>0</v>
      </c>
      <c r="AY211" s="10">
        <f t="shared" si="79"/>
        <v>0</v>
      </c>
      <c r="AZ211" s="10">
        <f>SUM(Z211:AK211)</f>
        <v>10.129999999999999</v>
      </c>
      <c r="BA211" s="10"/>
      <c r="BB211" s="10">
        <f t="shared" si="65"/>
        <v>0</v>
      </c>
      <c r="BC211" s="10">
        <f t="shared" si="66"/>
        <v>0</v>
      </c>
      <c r="BD211" s="10">
        <f t="shared" si="67"/>
        <v>-10.129999999999999</v>
      </c>
      <c r="BE211" s="10">
        <f t="shared" si="63"/>
        <v>10.129999999999999</v>
      </c>
      <c r="BF211" s="2" t="s">
        <v>119</v>
      </c>
      <c r="BG211" s="10">
        <f t="shared" si="68"/>
        <v>0</v>
      </c>
      <c r="BH211" s="36" t="s">
        <v>118</v>
      </c>
      <c r="BI211" s="39" t="str">
        <f t="shared" si="69"/>
        <v/>
      </c>
      <c r="BJ211" s="39" t="str">
        <f t="shared" si="70"/>
        <v/>
      </c>
      <c r="BK211" s="16">
        <f>SUM(AR211:AX211)</f>
        <v>0</v>
      </c>
      <c r="BL211" s="10">
        <f>SUM(AL211:AQ211)</f>
        <v>0</v>
      </c>
      <c r="BM211" s="12" t="str">
        <f t="shared" si="71"/>
        <v/>
      </c>
      <c r="BN211" s="12" t="str">
        <f t="shared" si="71"/>
        <v/>
      </c>
      <c r="BO211" s="9">
        <f t="shared" si="72"/>
        <v>0</v>
      </c>
      <c r="BP211" s="39" t="str">
        <f t="shared" si="73"/>
        <v/>
      </c>
      <c r="BQ211" s="147"/>
      <c r="BR211" s="9">
        <f t="shared" si="74"/>
        <v>3.13</v>
      </c>
      <c r="BS211" s="9">
        <f t="shared" si="75"/>
        <v>7</v>
      </c>
      <c r="BT211" s="9">
        <f t="shared" si="76"/>
        <v>10.129999999999999</v>
      </c>
      <c r="BU211" s="9" t="str">
        <f>IFERROR(_xlfn.XLOOKUP(D211,Sheet1!B:B,Sheet1!L:L),"")</f>
        <v/>
      </c>
      <c r="BV211" s="9" t="e">
        <f>_xlfn.XLOOKUP(BU211,Sheet1!S:S,Sheet1!T:T)</f>
        <v>#N/A</v>
      </c>
      <c r="BW211" s="9" t="e">
        <f>_xlfn.XLOOKUP(D211,Sheet1!B:B,Sheet1!M:M)</f>
        <v>#N/A</v>
      </c>
      <c r="BZ211" s="108">
        <f t="shared" si="77"/>
        <v>0</v>
      </c>
      <c r="CB211" s="12"/>
      <c r="CC211" s="12"/>
      <c r="CG211" s="1" t="str">
        <f>IF(BO211&lt;80,"Below 80",
IF(BO211&lt;=120,"80-120",
IF(BO211&lt;=200,"&gt; 120-200",
IF(BO211&lt;=300,"&gt;200-300",
IF(BO211&lt;=500,"&gt;300-500",
"&gt;500")))))</f>
        <v>Below 80</v>
      </c>
      <c r="CH211" s="1" t="str">
        <f>IFERROR(_xlfn.XLOOKUP(CG211,Scenario!M:M,Scenario!N:N),"")</f>
        <v/>
      </c>
      <c r="CI211" s="1" t="str">
        <f t="shared" si="78"/>
        <v>No</v>
      </c>
      <c r="CJ211" s="75">
        <v>0</v>
      </c>
    </row>
    <row r="212" spans="1:89" hidden="1">
      <c r="A212" s="2">
        <v>211</v>
      </c>
      <c r="B212" s="2">
        <v>2024</v>
      </c>
      <c r="C212" s="1" t="str">
        <v>PBTMTR207</v>
      </c>
      <c r="D212" s="37" t="str">
        <v>0015g00001W4e1iAAB</v>
      </c>
      <c r="E212" s="37" t="str">
        <v>M/S B.K.G. TRADERS</v>
      </c>
      <c r="F212" s="37" t="str">
        <v>UTTARAKHAND</v>
      </c>
      <c r="G212" s="37" t="str">
        <v>NAINITAL</v>
      </c>
      <c r="H212" s="37" t="str">
        <v>Haldwani</v>
      </c>
      <c r="I212" s="37" t="str">
        <v>SHIVA SALES INDIA CORPORATION</v>
      </c>
      <c r="J212" s="37" t="str">
        <v>Manoj Yadav</v>
      </c>
      <c r="K212" s="37" t="str">
        <v>Manoj Yadav</v>
      </c>
      <c r="L212" s="37" t="str">
        <v>C12821</v>
      </c>
      <c r="M212" s="37" t="str">
        <v>North</v>
      </c>
      <c r="N212" s="2">
        <v>263126</v>
      </c>
      <c r="O212" s="2" t="str">
        <v>05ABJPP5740J1ZF</v>
      </c>
      <c r="P212" s="2">
        <v>9927155077</v>
      </c>
      <c r="Q212" s="2" t="str">
        <v>Feb'24</v>
      </c>
      <c r="R212" s="2">
        <v>2024</v>
      </c>
      <c r="S212" s="1">
        <v>17</v>
      </c>
      <c r="T212" s="2">
        <v>160</v>
      </c>
      <c r="U212" s="12">
        <v>1.2500000000000001E-2</v>
      </c>
      <c r="V212" s="1" t="str">
        <v>Challenger</v>
      </c>
      <c r="W212" s="13">
        <v>0</v>
      </c>
      <c r="X212" s="13">
        <v>9</v>
      </c>
      <c r="Y212" s="13">
        <v>8</v>
      </c>
      <c r="Z212" s="13">
        <v>5</v>
      </c>
      <c r="AA212" s="13">
        <v>4</v>
      </c>
      <c r="AB212" s="13">
        <v>8</v>
      </c>
      <c r="AC212" s="13">
        <v>0</v>
      </c>
      <c r="AD212" s="13">
        <v>10</v>
      </c>
      <c r="AE212" s="13">
        <v>0</v>
      </c>
      <c r="AF212" s="13">
        <v>21</v>
      </c>
      <c r="AG212" s="13">
        <v>0</v>
      </c>
      <c r="AH212" s="13">
        <v>15</v>
      </c>
      <c r="AI212" s="13">
        <v>24.5</v>
      </c>
      <c r="AJ212" s="13">
        <v>0</v>
      </c>
      <c r="AK212" s="13">
        <v>21</v>
      </c>
      <c r="AL212" s="13">
        <v>14</v>
      </c>
      <c r="AM212" s="13">
        <v>13</v>
      </c>
      <c r="AN212" s="13">
        <v>5</v>
      </c>
      <c r="AO212" s="13">
        <v>6</v>
      </c>
      <c r="AP212" s="13">
        <v>0</v>
      </c>
      <c r="AQ212" s="13">
        <v>0</v>
      </c>
      <c r="AR212" s="13">
        <v>8.1999999999999993</v>
      </c>
      <c r="AS212" s="13">
        <v>9.3000000000000007</v>
      </c>
      <c r="AT212" s="13">
        <v>0</v>
      </c>
      <c r="AU212" s="13">
        <v>0</v>
      </c>
      <c r="AV212" s="13">
        <v>6</v>
      </c>
      <c r="AW212" s="16">
        <f t="shared" si="64"/>
        <v>55.5</v>
      </c>
      <c r="AX212" s="16">
        <v>92.4</v>
      </c>
      <c r="AY212" s="10">
        <f t="shared" si="79"/>
        <v>147.9</v>
      </c>
      <c r="AZ212" s="10">
        <f>SUM(Z212:AK212)</f>
        <v>108.5</v>
      </c>
      <c r="BA212" s="10">
        <v>200</v>
      </c>
      <c r="BB212" s="10">
        <f t="shared" si="65"/>
        <v>144.5</v>
      </c>
      <c r="BC212" s="10">
        <f t="shared" si="66"/>
        <v>36.125</v>
      </c>
      <c r="BD212" s="10">
        <f t="shared" si="67"/>
        <v>39.400000000000006</v>
      </c>
      <c r="BE212" s="10">
        <f t="shared" si="63"/>
        <v>53</v>
      </c>
      <c r="BF212" s="2" t="s">
        <v>119</v>
      </c>
      <c r="BG212" s="10">
        <f t="shared" si="68"/>
        <v>6.9375</v>
      </c>
      <c r="BH212" s="36" t="s">
        <v>118</v>
      </c>
      <c r="BI212" s="39" t="str">
        <f t="shared" si="69"/>
        <v>A</v>
      </c>
      <c r="BJ212" s="39" t="str">
        <f t="shared" si="70"/>
        <v/>
      </c>
      <c r="BK212" s="16">
        <f>SUM(AR212:AX212)</f>
        <v>171.4</v>
      </c>
      <c r="BL212" s="10">
        <f>SUM(AL212:AQ212)</f>
        <v>38</v>
      </c>
      <c r="BM212" s="12">
        <f t="shared" si="71"/>
        <v>1.1588911426639621</v>
      </c>
      <c r="BN212" s="12">
        <f t="shared" si="71"/>
        <v>0.25693035835023664</v>
      </c>
      <c r="BO212" s="9">
        <f t="shared" si="72"/>
        <v>55.5</v>
      </c>
      <c r="BP212" s="39" t="str">
        <f t="shared" si="73"/>
        <v/>
      </c>
      <c r="BQ212" s="147"/>
      <c r="BR212" s="9">
        <f t="shared" si="74"/>
        <v>27</v>
      </c>
      <c r="BS212" s="9">
        <f t="shared" si="75"/>
        <v>81.5</v>
      </c>
      <c r="BT212" s="9">
        <f t="shared" si="76"/>
        <v>108.5</v>
      </c>
      <c r="BU212" s="9" t="str">
        <f>IFERROR(_xlfn.XLOOKUP(D212,Sheet1!B:B,Sheet1!L:L),"")</f>
        <v/>
      </c>
      <c r="BV212" s="9" t="e">
        <f>_xlfn.XLOOKUP(BU212,Sheet1!S:S,Sheet1!T:T)</f>
        <v>#N/A</v>
      </c>
      <c r="BW212" s="9" t="e">
        <f>_xlfn.XLOOKUP(D212,Sheet1!B:B,Sheet1!M:M)</f>
        <v>#N/A</v>
      </c>
      <c r="BZ212" s="108">
        <f t="shared" si="77"/>
        <v>92.4</v>
      </c>
      <c r="CB212" s="12">
        <f>AW212/AY212</f>
        <v>0.37525354969574037</v>
      </c>
      <c r="CC212" s="12">
        <f>AX212/AY212</f>
        <v>0.62474645030425968</v>
      </c>
      <c r="CG212" s="1" t="str">
        <f>IF(BO212&lt;80,"Below 80",
IF(BO212&lt;=120,"80-120",
IF(BO212&lt;=200,"&gt; 120-200",
IF(BO212&lt;=300,"&gt;200-300",
IF(BO212&lt;=500,"&gt;300-500",
"&gt;500")))))</f>
        <v>Below 80</v>
      </c>
      <c r="CH212" s="1" t="str">
        <f>IFERROR(_xlfn.XLOOKUP(CG212,Scenario!M:M,Scenario!N:N),"")</f>
        <v/>
      </c>
      <c r="CI212" s="1" t="b">
        <f t="shared" si="78"/>
        <v>0</v>
      </c>
      <c r="CJ212" s="75">
        <v>83.100000000000009</v>
      </c>
    </row>
    <row r="213" spans="1:89" hidden="1">
      <c r="A213" s="2">
        <v>212</v>
      </c>
      <c r="B213" s="2">
        <v>2024</v>
      </c>
      <c r="C213" s="1" t="str">
        <v>PBTMTR208</v>
      </c>
      <c r="D213" s="37" t="str">
        <v>0015g00001UBHluAAH</v>
      </c>
      <c r="E213" s="37" t="str">
        <v>M/S GUPTA JI TRADERS CEMENT STORE</v>
      </c>
      <c r="F213" s="37" t="str">
        <v>UTTARAKHAND</v>
      </c>
      <c r="G213" s="37" t="str">
        <v>HARIDWAR</v>
      </c>
      <c r="H213" s="37" t="str">
        <v>Haridwar</v>
      </c>
      <c r="I213" s="37" t="str">
        <v>SHIVA SALES INDIA CORPORATION</v>
      </c>
      <c r="J213" s="37" t="str">
        <v>Ravi Kumar</v>
      </c>
      <c r="K213" s="37" t="str">
        <v>Gaurav Bhardwaj</v>
      </c>
      <c r="L213" s="37" t="str">
        <v>C12821</v>
      </c>
      <c r="M213" s="37" t="str">
        <v>North</v>
      </c>
      <c r="N213" s="2">
        <v>249208</v>
      </c>
      <c r="O213" s="2" t="str">
        <v>05AXRPG5394D1ZA</v>
      </c>
      <c r="P213" s="2">
        <v>9319040898</v>
      </c>
      <c r="Q213" s="2" t="str">
        <v>Feb'24</v>
      </c>
      <c r="R213" s="2">
        <v>2024</v>
      </c>
      <c r="S213" s="1">
        <v>30</v>
      </c>
      <c r="T213" s="2">
        <v>100</v>
      </c>
      <c r="U213" s="12">
        <v>0</v>
      </c>
      <c r="V213" s="1" t="str">
        <v>Challenger</v>
      </c>
      <c r="W213" s="13">
        <v>0</v>
      </c>
      <c r="X213" s="13">
        <v>15</v>
      </c>
      <c r="Y213" s="13">
        <v>15</v>
      </c>
      <c r="Z213" s="13">
        <v>36</v>
      </c>
      <c r="AA213" s="13">
        <v>30</v>
      </c>
      <c r="AB213" s="13">
        <v>15</v>
      </c>
      <c r="AC213" s="13">
        <v>19</v>
      </c>
      <c r="AD213" s="13">
        <v>0</v>
      </c>
      <c r="AE213" s="13">
        <v>0</v>
      </c>
      <c r="AF213" s="13">
        <v>0</v>
      </c>
      <c r="AG213" s="13">
        <v>0</v>
      </c>
      <c r="AH213" s="13">
        <v>0</v>
      </c>
      <c r="AI213" s="13">
        <v>4.7</v>
      </c>
      <c r="AJ213" s="13">
        <v>6.5</v>
      </c>
      <c r="AK213" s="13">
        <v>0</v>
      </c>
      <c r="AL213" s="13">
        <v>0</v>
      </c>
      <c r="AM213" s="13">
        <v>8</v>
      </c>
      <c r="AN213" s="13">
        <v>3</v>
      </c>
      <c r="AO213" s="13">
        <v>6</v>
      </c>
      <c r="AP213" s="13">
        <v>4</v>
      </c>
      <c r="AQ213" s="13">
        <v>2.5</v>
      </c>
      <c r="AR213" s="13">
        <v>0</v>
      </c>
      <c r="AS213" s="13">
        <v>0</v>
      </c>
      <c r="AT213" s="13">
        <v>0</v>
      </c>
      <c r="AU213" s="13">
        <v>0</v>
      </c>
      <c r="AV213" s="13">
        <v>0</v>
      </c>
      <c r="AW213" s="16">
        <f t="shared" si="64"/>
        <v>23.5</v>
      </c>
      <c r="AX213" s="16">
        <v>47</v>
      </c>
      <c r="AY213" s="10">
        <f t="shared" si="79"/>
        <v>70.5</v>
      </c>
      <c r="AZ213" s="10">
        <f>SUM(Z213:AK213)</f>
        <v>111.2</v>
      </c>
      <c r="BA213" s="10">
        <v>75</v>
      </c>
      <c r="BB213" s="10">
        <f t="shared" si="65"/>
        <v>51.5</v>
      </c>
      <c r="BC213" s="10">
        <f t="shared" si="66"/>
        <v>12.875</v>
      </c>
      <c r="BD213" s="10">
        <f t="shared" si="67"/>
        <v>-40.700000000000003</v>
      </c>
      <c r="BE213" s="10">
        <f t="shared" si="63"/>
        <v>87.7</v>
      </c>
      <c r="BF213" s="2" t="s">
        <v>119</v>
      </c>
      <c r="BG213" s="10">
        <f t="shared" si="68"/>
        <v>2.9375</v>
      </c>
      <c r="BH213" s="36" t="s">
        <v>118</v>
      </c>
      <c r="BI213" s="39" t="str">
        <f t="shared" si="69"/>
        <v/>
      </c>
      <c r="BJ213" s="39" t="str">
        <f t="shared" si="70"/>
        <v/>
      </c>
      <c r="BK213" s="16">
        <f>SUM(AR213:AX213)</f>
        <v>70.5</v>
      </c>
      <c r="BL213" s="10">
        <f>SUM(AL213:AQ213)</f>
        <v>23.5</v>
      </c>
      <c r="BM213" s="12">
        <f t="shared" si="71"/>
        <v>1</v>
      </c>
      <c r="BN213" s="12">
        <f t="shared" si="71"/>
        <v>0.33333333333333331</v>
      </c>
      <c r="BO213" s="9">
        <f t="shared" si="72"/>
        <v>23.5</v>
      </c>
      <c r="BP213" s="39" t="str">
        <f t="shared" si="73"/>
        <v/>
      </c>
      <c r="BQ213" s="147" t="s">
        <v>158</v>
      </c>
      <c r="BR213" s="9">
        <f t="shared" si="74"/>
        <v>100</v>
      </c>
      <c r="BS213" s="9">
        <f t="shared" si="75"/>
        <v>11.2</v>
      </c>
      <c r="BT213" s="9">
        <f t="shared" si="76"/>
        <v>111.2</v>
      </c>
      <c r="BU213" s="9" t="str">
        <f>IFERROR(_xlfn.XLOOKUP(D213,Sheet1!B:B,Sheet1!L:L),"")</f>
        <v/>
      </c>
      <c r="BV213" s="9" t="e">
        <f>_xlfn.XLOOKUP(BU213,Sheet1!S:S,Sheet1!T:T)</f>
        <v>#N/A</v>
      </c>
      <c r="BW213" s="9" t="e">
        <f>_xlfn.XLOOKUP(D213,Sheet1!B:B,Sheet1!M:M)</f>
        <v>#N/A</v>
      </c>
      <c r="BZ213" s="108">
        <f t="shared" si="77"/>
        <v>47</v>
      </c>
      <c r="CB213" s="12">
        <f>AW213/AY213</f>
        <v>0.33333333333333331</v>
      </c>
      <c r="CC213" s="12">
        <f>AX213/AY213</f>
        <v>0.66666666666666663</v>
      </c>
      <c r="CG213" s="1" t="str">
        <f>IF(BO213&lt;80,"Below 80",
IF(BO213&lt;=120,"80-120",
IF(BO213&lt;=200,"&gt; 120-200",
IF(BO213&lt;=300,"&gt;200-300",
IF(BO213&lt;=500,"&gt;300-500",
"&gt;500")))))</f>
        <v>Below 80</v>
      </c>
      <c r="CH213" s="1" t="str">
        <f>IFERROR(_xlfn.XLOOKUP(CG213,Scenario!M:M,Scenario!N:N),"")</f>
        <v/>
      </c>
      <c r="CI213" s="1" t="str">
        <f t="shared" si="78"/>
        <v>Yes</v>
      </c>
      <c r="CJ213" s="75">
        <v>47</v>
      </c>
    </row>
    <row r="214" spans="1:89" hidden="1">
      <c r="A214" s="2">
        <v>213</v>
      </c>
      <c r="B214" s="2">
        <v>2024</v>
      </c>
      <c r="C214" s="1" t="str">
        <v>PBTMTR209</v>
      </c>
      <c r="D214" s="37" t="str">
        <v>0015g00001ZSpD9AAL</v>
      </c>
      <c r="E214" s="37" t="str">
        <v>Shri ganpati steel</v>
      </c>
      <c r="F214" s="37" t="str">
        <v>UTTARAKHAND</v>
      </c>
      <c r="G214" s="37" t="str">
        <v>UDAM SINGH NAGAR</v>
      </c>
      <c r="H214" s="37" t="str">
        <v>Rudrapur</v>
      </c>
      <c r="I214" s="37" t="str">
        <v>SHIVA SALES INDIA CORPORATION</v>
      </c>
      <c r="J214" s="37" t="str">
        <v>Manoj Yadav</v>
      </c>
      <c r="K214" s="37" t="str">
        <v>Manoj Yadav</v>
      </c>
      <c r="L214" s="37" t="str">
        <v>C12821</v>
      </c>
      <c r="M214" s="37" t="str">
        <v>North</v>
      </c>
      <c r="N214" s="2">
        <v>263153</v>
      </c>
      <c r="O214" s="2">
        <v>0</v>
      </c>
      <c r="P214" s="2" t="str">
        <v>96392 33000</v>
      </c>
      <c r="Q214" s="2" t="str">
        <v>Feb'24</v>
      </c>
      <c r="R214" s="2">
        <v>2024</v>
      </c>
      <c r="S214" s="1">
        <v>9</v>
      </c>
      <c r="T214" s="2">
        <v>100</v>
      </c>
      <c r="U214" s="12">
        <v>0</v>
      </c>
      <c r="V214" s="1" t="str">
        <v>Challenger</v>
      </c>
      <c r="W214" s="13">
        <v>0</v>
      </c>
      <c r="X214" s="13">
        <v>9</v>
      </c>
      <c r="Y214" s="13">
        <v>0</v>
      </c>
      <c r="Z214" s="13">
        <v>0</v>
      </c>
      <c r="AA214" s="13">
        <v>40</v>
      </c>
      <c r="AB214" s="13">
        <v>0</v>
      </c>
      <c r="AC214" s="13">
        <v>0</v>
      </c>
      <c r="AD214" s="13">
        <v>0</v>
      </c>
      <c r="AE214" s="13">
        <v>25</v>
      </c>
      <c r="AF214" s="13">
        <v>0</v>
      </c>
      <c r="AG214" s="13">
        <v>0</v>
      </c>
      <c r="AH214" s="13">
        <v>0</v>
      </c>
      <c r="AI214" s="13">
        <v>0</v>
      </c>
      <c r="AJ214" s="13">
        <v>0</v>
      </c>
      <c r="AK214" s="13">
        <v>0</v>
      </c>
      <c r="AL214" s="13">
        <v>0</v>
      </c>
      <c r="AM214" s="13">
        <v>0</v>
      </c>
      <c r="AN214" s="13">
        <v>0</v>
      </c>
      <c r="AO214" s="13">
        <v>0</v>
      </c>
      <c r="AP214" s="13">
        <v>0</v>
      </c>
      <c r="AQ214" s="13">
        <v>0</v>
      </c>
      <c r="AR214" s="13">
        <v>0</v>
      </c>
      <c r="AS214" s="13">
        <v>0</v>
      </c>
      <c r="AT214" s="13">
        <v>0</v>
      </c>
      <c r="AU214" s="13">
        <v>0</v>
      </c>
      <c r="AV214" s="13">
        <v>0</v>
      </c>
      <c r="AW214" s="16">
        <f t="shared" si="64"/>
        <v>0</v>
      </c>
      <c r="AX214" s="16">
        <v>0</v>
      </c>
      <c r="AY214" s="10">
        <f t="shared" si="79"/>
        <v>0</v>
      </c>
      <c r="AZ214" s="10">
        <f>SUM(Z214:AK214)</f>
        <v>65</v>
      </c>
      <c r="BA214" s="10"/>
      <c r="BB214" s="10">
        <f t="shared" si="65"/>
        <v>0</v>
      </c>
      <c r="BC214" s="10">
        <f t="shared" si="66"/>
        <v>0</v>
      </c>
      <c r="BD214" s="10">
        <f t="shared" si="67"/>
        <v>-65</v>
      </c>
      <c r="BE214" s="10">
        <f t="shared" si="63"/>
        <v>65</v>
      </c>
      <c r="BF214" s="2" t="s">
        <v>119</v>
      </c>
      <c r="BG214" s="10">
        <f t="shared" si="68"/>
        <v>0</v>
      </c>
      <c r="BH214" s="36" t="s">
        <v>118</v>
      </c>
      <c r="BI214" s="39" t="str">
        <f t="shared" si="69"/>
        <v/>
      </c>
      <c r="BJ214" s="39" t="str">
        <f t="shared" si="70"/>
        <v/>
      </c>
      <c r="BK214" s="16">
        <f>SUM(AR214:AX214)</f>
        <v>0</v>
      </c>
      <c r="BL214" s="10">
        <f>SUM(AL214:AQ214)</f>
        <v>0</v>
      </c>
      <c r="BM214" s="12" t="str">
        <f t="shared" si="71"/>
        <v/>
      </c>
      <c r="BN214" s="12" t="str">
        <f t="shared" si="71"/>
        <v/>
      </c>
      <c r="BO214" s="9">
        <f t="shared" si="72"/>
        <v>0</v>
      </c>
      <c r="BP214" s="39" t="str">
        <f t="shared" si="73"/>
        <v/>
      </c>
      <c r="BQ214" s="147"/>
      <c r="BR214" s="9">
        <f t="shared" si="74"/>
        <v>65</v>
      </c>
      <c r="BS214" s="9">
        <f t="shared" si="75"/>
        <v>0</v>
      </c>
      <c r="BT214" s="9">
        <f t="shared" si="76"/>
        <v>65</v>
      </c>
      <c r="BU214" s="9" t="str">
        <f>IFERROR(_xlfn.XLOOKUP(D214,Sheet1!B:B,Sheet1!L:L),"")</f>
        <v/>
      </c>
      <c r="BV214" s="9" t="e">
        <f>_xlfn.XLOOKUP(BU214,Sheet1!S:S,Sheet1!T:T)</f>
        <v>#N/A</v>
      </c>
      <c r="BW214" s="9" t="e">
        <f>_xlfn.XLOOKUP(D214,Sheet1!B:B,Sheet1!M:M)</f>
        <v>#N/A</v>
      </c>
      <c r="BZ214" s="108">
        <f t="shared" si="77"/>
        <v>0</v>
      </c>
      <c r="CB214" s="12"/>
      <c r="CC214" s="12"/>
      <c r="CG214" s="1" t="str">
        <f>IF(BO214&lt;80,"Below 80",
IF(BO214&lt;=120,"80-120",
IF(BO214&lt;=200,"&gt; 120-200",
IF(BO214&lt;=300,"&gt;200-300",
IF(BO214&lt;=500,"&gt;300-500",
"&gt;500")))))</f>
        <v>Below 80</v>
      </c>
      <c r="CH214" s="1" t="str">
        <f>IFERROR(_xlfn.XLOOKUP(CG214,Scenario!M:M,Scenario!N:N),"")</f>
        <v/>
      </c>
      <c r="CI214" s="1" t="str">
        <f t="shared" si="78"/>
        <v>No</v>
      </c>
      <c r="CJ214" s="75">
        <v>0</v>
      </c>
    </row>
    <row r="215" spans="1:89" hidden="1">
      <c r="A215" s="2">
        <v>214</v>
      </c>
      <c r="B215" s="2">
        <v>2024</v>
      </c>
      <c r="C215" s="1" t="str">
        <v>PBTMTR210</v>
      </c>
      <c r="D215" s="37" t="str">
        <v>0015g00001UBHlzAAH</v>
      </c>
      <c r="E215" s="37" t="str">
        <v>J H Enterprises HALD NEW</v>
      </c>
      <c r="F215" s="37" t="str">
        <v>UTTARAKHAND</v>
      </c>
      <c r="G215" s="37" t="str">
        <v>NAINITAL</v>
      </c>
      <c r="H215" s="37" t="str">
        <v>Haldwani</v>
      </c>
      <c r="I215" s="37" t="str">
        <v>SHIVA SALES INDIA CORPORATION</v>
      </c>
      <c r="J215" s="37" t="str">
        <v>Ravi Kumar</v>
      </c>
      <c r="K215" s="37" t="str">
        <v>Manoj Yadav</v>
      </c>
      <c r="L215" s="37" t="str">
        <v>C12821</v>
      </c>
      <c r="M215" s="37" t="str">
        <v>North</v>
      </c>
      <c r="N215" s="2">
        <v>0</v>
      </c>
      <c r="O215" s="2">
        <v>0</v>
      </c>
      <c r="P215" s="2">
        <v>7351841441</v>
      </c>
      <c r="Q215" s="2" t="str">
        <v>Feb'24</v>
      </c>
      <c r="R215" s="2">
        <v>2024</v>
      </c>
      <c r="S215" s="1">
        <v>38</v>
      </c>
      <c r="T215" s="2">
        <v>20</v>
      </c>
      <c r="U215" s="12">
        <v>0</v>
      </c>
      <c r="V215" s="1" t="str">
        <v>Minor</v>
      </c>
      <c r="W215" s="13">
        <v>0</v>
      </c>
      <c r="X215" s="13">
        <v>21</v>
      </c>
      <c r="Y215" s="13">
        <v>18</v>
      </c>
      <c r="Z215" s="13">
        <v>0</v>
      </c>
      <c r="AA215" s="13">
        <v>0</v>
      </c>
      <c r="AB215" s="13">
        <v>3</v>
      </c>
      <c r="AC215" s="13">
        <v>6</v>
      </c>
      <c r="AD215" s="13">
        <v>0</v>
      </c>
      <c r="AE215" s="13">
        <v>0</v>
      </c>
      <c r="AF215" s="13">
        <v>0</v>
      </c>
      <c r="AG215" s="13">
        <v>0</v>
      </c>
      <c r="AH215" s="13">
        <v>0</v>
      </c>
      <c r="AI215" s="13">
        <v>0</v>
      </c>
      <c r="AJ215" s="13">
        <v>0</v>
      </c>
      <c r="AK215" s="13">
        <v>0</v>
      </c>
      <c r="AL215" s="13">
        <v>0</v>
      </c>
      <c r="AM215" s="13">
        <v>0</v>
      </c>
      <c r="AN215" s="13">
        <v>0</v>
      </c>
      <c r="AO215" s="13">
        <v>0</v>
      </c>
      <c r="AP215" s="13">
        <v>0</v>
      </c>
      <c r="AQ215" s="13">
        <v>0</v>
      </c>
      <c r="AR215" s="13">
        <v>0</v>
      </c>
      <c r="AS215" s="13">
        <v>0</v>
      </c>
      <c r="AT215" s="13">
        <v>0</v>
      </c>
      <c r="AU215" s="13">
        <v>0</v>
      </c>
      <c r="AV215" s="13">
        <v>0</v>
      </c>
      <c r="AW215" s="16">
        <f t="shared" si="64"/>
        <v>0</v>
      </c>
      <c r="AX215" s="16">
        <v>0</v>
      </c>
      <c r="AY215" s="10">
        <f t="shared" si="79"/>
        <v>0</v>
      </c>
      <c r="AZ215" s="10">
        <f>SUM(Z215:AK215)</f>
        <v>9</v>
      </c>
      <c r="BA215" s="10"/>
      <c r="BB215" s="10">
        <f t="shared" si="65"/>
        <v>0</v>
      </c>
      <c r="BC215" s="10">
        <f t="shared" si="66"/>
        <v>0</v>
      </c>
      <c r="BD215" s="10">
        <f t="shared" si="67"/>
        <v>-9</v>
      </c>
      <c r="BE215" s="10">
        <f t="shared" si="63"/>
        <v>9</v>
      </c>
      <c r="BF215" s="2" t="s">
        <v>119</v>
      </c>
      <c r="BG215" s="10">
        <f t="shared" si="68"/>
        <v>0</v>
      </c>
      <c r="BH215" s="36" t="s">
        <v>118</v>
      </c>
      <c r="BI215" s="39" t="str">
        <f t="shared" si="69"/>
        <v/>
      </c>
      <c r="BJ215" s="39" t="str">
        <f t="shared" si="70"/>
        <v/>
      </c>
      <c r="BK215" s="16">
        <f>SUM(AR215:AX215)</f>
        <v>0</v>
      </c>
      <c r="BL215" s="10">
        <f>SUM(AL215:AQ215)</f>
        <v>0</v>
      </c>
      <c r="BM215" s="12" t="str">
        <f t="shared" si="71"/>
        <v/>
      </c>
      <c r="BN215" s="12" t="str">
        <f t="shared" si="71"/>
        <v/>
      </c>
      <c r="BO215" s="9">
        <f t="shared" si="72"/>
        <v>0</v>
      </c>
      <c r="BP215" s="39" t="str">
        <f t="shared" si="73"/>
        <v/>
      </c>
      <c r="BQ215" s="147"/>
      <c r="BR215" s="9">
        <f t="shared" si="74"/>
        <v>9</v>
      </c>
      <c r="BS215" s="9">
        <f t="shared" si="75"/>
        <v>0</v>
      </c>
      <c r="BT215" s="9">
        <f t="shared" si="76"/>
        <v>9</v>
      </c>
      <c r="BU215" s="9" t="str">
        <f>IFERROR(_xlfn.XLOOKUP(D215,Sheet1!B:B,Sheet1!L:L),"")</f>
        <v/>
      </c>
      <c r="BV215" s="9" t="e">
        <f>_xlfn.XLOOKUP(BU215,Sheet1!S:S,Sheet1!T:T)</f>
        <v>#N/A</v>
      </c>
      <c r="BW215" s="9" t="e">
        <f>_xlfn.XLOOKUP(D215,Sheet1!B:B,Sheet1!M:M)</f>
        <v>#N/A</v>
      </c>
      <c r="BZ215" s="108">
        <f t="shared" si="77"/>
        <v>0</v>
      </c>
      <c r="CB215" s="12"/>
      <c r="CC215" s="12"/>
      <c r="CG215" s="1" t="str">
        <f>IF(BO215&lt;80,"Below 80",
IF(BO215&lt;=120,"80-120",
IF(BO215&lt;=200,"&gt; 120-200",
IF(BO215&lt;=300,"&gt;200-300",
IF(BO215&lt;=500,"&gt;300-500",
"&gt;500")))))</f>
        <v>Below 80</v>
      </c>
      <c r="CH215" s="1" t="str">
        <f>IFERROR(_xlfn.XLOOKUP(CG215,Scenario!M:M,Scenario!N:N),"")</f>
        <v/>
      </c>
      <c r="CI215" s="1" t="str">
        <f t="shared" si="78"/>
        <v>No</v>
      </c>
      <c r="CJ215" s="75">
        <v>0</v>
      </c>
    </row>
    <row r="216" spans="1:89" hidden="1">
      <c r="A216" s="2">
        <v>215</v>
      </c>
      <c r="B216" s="2">
        <v>2024</v>
      </c>
      <c r="C216" s="1" t="str">
        <v>PBTMTR78</v>
      </c>
      <c r="D216" s="37" t="str">
        <v>0015g00001cdDsDAAU</v>
      </c>
      <c r="E216" s="37" t="str">
        <v>M/S KHANDELWAL BATH DECOR</v>
      </c>
      <c r="F216" s="37" t="str">
        <v>UTTAR PRADESH</v>
      </c>
      <c r="G216" s="37" t="str">
        <v>BAREILLY</v>
      </c>
      <c r="H216" s="37" t="str">
        <v>Bareilly</v>
      </c>
      <c r="I216" s="37" t="str">
        <v>Khandelwal Associates</v>
      </c>
      <c r="J216" s="37" t="str">
        <v>SHIV KUMAR</v>
      </c>
      <c r="K216" s="37" t="str">
        <v>Ashutosh Shukla</v>
      </c>
      <c r="L216" s="37" t="str">
        <v>C12818</v>
      </c>
      <c r="M216" s="37" t="str">
        <v>North</v>
      </c>
      <c r="N216" s="2">
        <v>243122</v>
      </c>
      <c r="O216" s="2" t="str">
        <v>09AANFK4882F1ZV</v>
      </c>
      <c r="P216" s="2">
        <v>9927040091</v>
      </c>
      <c r="Q216" s="2" t="str">
        <v>Feb'24</v>
      </c>
      <c r="R216" s="2">
        <v>2024</v>
      </c>
      <c r="S216" s="1">
        <v>37</v>
      </c>
      <c r="T216" s="2">
        <v>320</v>
      </c>
      <c r="U216" s="12">
        <v>0.22541666666666668</v>
      </c>
      <c r="V216" s="1" t="str">
        <v>Super Star</v>
      </c>
      <c r="W216" s="13">
        <v>0</v>
      </c>
      <c r="X216" s="13">
        <v>18</v>
      </c>
      <c r="Y216" s="13">
        <v>19</v>
      </c>
      <c r="Z216" s="13">
        <v>103</v>
      </c>
      <c r="AA216" s="13">
        <v>7</v>
      </c>
      <c r="AB216" s="13">
        <v>14</v>
      </c>
      <c r="AC216" s="13">
        <v>32</v>
      </c>
      <c r="AD216" s="13">
        <v>0</v>
      </c>
      <c r="AE216" s="13">
        <v>3</v>
      </c>
      <c r="AF216" s="13">
        <v>1</v>
      </c>
      <c r="AG216" s="13">
        <v>1</v>
      </c>
      <c r="AH216" s="13">
        <v>0</v>
      </c>
      <c r="AI216" s="13">
        <v>10</v>
      </c>
      <c r="AJ216" s="13">
        <v>1</v>
      </c>
      <c r="AK216" s="13">
        <v>75</v>
      </c>
      <c r="AL216" s="13">
        <v>55</v>
      </c>
      <c r="AM216" s="13">
        <v>64</v>
      </c>
      <c r="AN216" s="13">
        <v>94</v>
      </c>
      <c r="AO216" s="13">
        <v>379.75</v>
      </c>
      <c r="AP216" s="13">
        <v>100.23</v>
      </c>
      <c r="AQ216" s="13">
        <v>100.11</v>
      </c>
      <c r="AR216" s="13">
        <v>205.93</v>
      </c>
      <c r="AS216" s="13">
        <v>197.78</v>
      </c>
      <c r="AT216" s="13">
        <v>206.4</v>
      </c>
      <c r="AU216" s="13">
        <v>10</v>
      </c>
      <c r="AV216" s="13">
        <v>0</v>
      </c>
      <c r="AW216" s="16">
        <f t="shared" si="64"/>
        <v>1413.2</v>
      </c>
      <c r="AX216" s="16">
        <v>1998.04</v>
      </c>
      <c r="AY216" s="10">
        <f t="shared" si="79"/>
        <v>3411.24</v>
      </c>
      <c r="AZ216" s="10">
        <f>SUM(Z216:AK216)</f>
        <v>247</v>
      </c>
      <c r="BA216" s="10">
        <v>1250</v>
      </c>
      <c r="BB216" s="10">
        <f t="shared" si="65"/>
        <v>-163.20000000000005</v>
      </c>
      <c r="BC216" s="10">
        <f t="shared" si="66"/>
        <v>-40.800000000000011</v>
      </c>
      <c r="BD216" s="10">
        <f t="shared" si="67"/>
        <v>3164.24</v>
      </c>
      <c r="BE216" s="10">
        <f t="shared" si="63"/>
        <v>-1166.2</v>
      </c>
      <c r="BF216" s="2" t="s">
        <v>118</v>
      </c>
      <c r="BG216" s="10">
        <f t="shared" si="68"/>
        <v>149.6</v>
      </c>
      <c r="BH216" s="36" t="s">
        <v>119</v>
      </c>
      <c r="BI216" s="39" t="str">
        <f t="shared" si="69"/>
        <v/>
      </c>
      <c r="BJ216" s="39" t="str">
        <f t="shared" si="70"/>
        <v/>
      </c>
      <c r="BK216" s="16">
        <f>SUM(AR216:AX216)</f>
        <v>4031.35</v>
      </c>
      <c r="BL216" s="10">
        <f>SUM(AL216:AQ216)</f>
        <v>793.09</v>
      </c>
      <c r="BM216" s="12">
        <f t="shared" si="71"/>
        <v>1.1817843364876115</v>
      </c>
      <c r="BN216" s="12">
        <f t="shared" si="71"/>
        <v>0.23249316963919281</v>
      </c>
      <c r="BO216" s="9">
        <f t="shared" si="72"/>
        <v>1196.8</v>
      </c>
      <c r="BP216" s="39" t="str">
        <f t="shared" si="73"/>
        <v/>
      </c>
      <c r="BQ216" s="147"/>
      <c r="BR216" s="9">
        <f t="shared" si="74"/>
        <v>159</v>
      </c>
      <c r="BS216" s="9">
        <f t="shared" si="75"/>
        <v>88</v>
      </c>
      <c r="BT216" s="9">
        <f t="shared" si="76"/>
        <v>247</v>
      </c>
      <c r="BU216" s="9" t="str">
        <f>IFERROR(_xlfn.XLOOKUP(D216,Sheet1!B:B,Sheet1!L:L),"")</f>
        <v/>
      </c>
      <c r="BV216" s="9" t="e">
        <f>_xlfn.XLOOKUP(BU216,Sheet1!S:S,Sheet1!T:T)</f>
        <v>#N/A</v>
      </c>
      <c r="BW216" s="9" t="e">
        <f>_xlfn.XLOOKUP(D216,Sheet1!B:B,Sheet1!M:M)</f>
        <v>#N/A</v>
      </c>
      <c r="BZ216" s="108">
        <f t="shared" si="77"/>
        <v>1998.0399999999997</v>
      </c>
      <c r="CB216" s="12">
        <f>AW216/AY216</f>
        <v>0.41427750612680436</v>
      </c>
      <c r="CC216" s="12">
        <f>AX216/AY216</f>
        <v>0.58572249387319575</v>
      </c>
      <c r="CG216" s="1" t="str">
        <f>IF(BO216&lt;80,"Below 80",
IF(BO216&lt;=120,"80-120",
IF(BO216&lt;=200,"&gt; 120-200",
IF(BO216&lt;=300,"&gt;200-300",
IF(BO216&lt;=500,"&gt;300-500",
"&gt;500")))))</f>
        <v>&gt;500</v>
      </c>
      <c r="CH216" s="1" t="str">
        <f>IFERROR(_xlfn.XLOOKUP(CG216,Scenario!M:M,Scenario!N:N),"")</f>
        <v>E</v>
      </c>
      <c r="CI216" s="1" t="str">
        <f t="shared" si="78"/>
        <v>Yes</v>
      </c>
      <c r="CJ216" s="75">
        <v>1800.26</v>
      </c>
    </row>
    <row r="217" spans="1:89" hidden="1">
      <c r="A217" s="2">
        <v>216</v>
      </c>
      <c r="B217" s="2">
        <v>2024</v>
      </c>
      <c r="C217" s="1" t="str">
        <v>PBTMTR11</v>
      </c>
      <c r="D217" s="37" t="str">
        <v>0015g00001dHdPPAA0</v>
      </c>
      <c r="E217" s="37" t="str">
        <v>M/S ARVIND TRADERS</v>
      </c>
      <c r="F217" s="37" t="str">
        <v>UTTAR PRADESH</v>
      </c>
      <c r="G217" s="37" t="str">
        <v>AGRA</v>
      </c>
      <c r="H217" s="37" t="str">
        <v>Kheragarh</v>
      </c>
      <c r="I217" s="37" t="str">
        <v>DINESH STEEL PRIVATE LIMITED</v>
      </c>
      <c r="J217" s="37" t="str">
        <v>Pankaj Garg</v>
      </c>
      <c r="K217" s="37" t="str">
        <v>-</v>
      </c>
      <c r="L217" s="37" t="str">
        <v>C12820</v>
      </c>
      <c r="M217" s="37" t="str">
        <v>North</v>
      </c>
      <c r="N217" s="2">
        <v>283115</v>
      </c>
      <c r="O217" s="2" t="str">
        <v>09ADFPA8583N1ZZ</v>
      </c>
      <c r="P217" s="2">
        <v>9639888089</v>
      </c>
      <c r="Q217" s="2" t="str">
        <v>Feb'24</v>
      </c>
      <c r="R217" s="2">
        <v>2024</v>
      </c>
      <c r="S217" s="1">
        <v>20</v>
      </c>
      <c r="T217" s="2">
        <v>100</v>
      </c>
      <c r="U217" s="12">
        <v>0.16693333333333332</v>
      </c>
      <c r="V217" s="1" t="str">
        <v>Star</v>
      </c>
      <c r="W217" s="13">
        <v>0</v>
      </c>
      <c r="X217" s="13">
        <v>17</v>
      </c>
      <c r="Y217" s="13">
        <v>3</v>
      </c>
      <c r="Z217" s="13">
        <v>17</v>
      </c>
      <c r="AA217" s="13">
        <v>8</v>
      </c>
      <c r="AB217" s="13">
        <v>27</v>
      </c>
      <c r="AC217" s="13">
        <v>0</v>
      </c>
      <c r="AD217" s="13">
        <v>17.05</v>
      </c>
      <c r="AE217" s="13">
        <v>0</v>
      </c>
      <c r="AF217" s="13">
        <v>0</v>
      </c>
      <c r="AG217" s="13">
        <v>17</v>
      </c>
      <c r="AH217" s="13">
        <v>17</v>
      </c>
      <c r="AI217" s="13">
        <v>0</v>
      </c>
      <c r="AJ217" s="13">
        <v>0</v>
      </c>
      <c r="AK217" s="13">
        <v>0</v>
      </c>
      <c r="AL217" s="13">
        <v>17</v>
      </c>
      <c r="AM217" s="13">
        <v>10</v>
      </c>
      <c r="AN217" s="13">
        <v>7</v>
      </c>
      <c r="AO217" s="13">
        <v>22.17</v>
      </c>
      <c r="AP217" s="13">
        <v>16.84</v>
      </c>
      <c r="AQ217" s="13">
        <v>5</v>
      </c>
      <c r="AR217" s="13">
        <v>16.96</v>
      </c>
      <c r="AS217" s="13">
        <v>4</v>
      </c>
      <c r="AT217" s="13">
        <v>18.03</v>
      </c>
      <c r="AU217" s="13">
        <v>15</v>
      </c>
      <c r="AV217" s="13">
        <v>17.05</v>
      </c>
      <c r="AW217" s="16">
        <f t="shared" si="64"/>
        <v>132</v>
      </c>
      <c r="AX217" s="16">
        <v>206.03</v>
      </c>
      <c r="AY217" s="10">
        <v>301</v>
      </c>
      <c r="AZ217" s="10">
        <f>SUM(Z217:AK217)</f>
        <v>103.05</v>
      </c>
      <c r="BA217" s="10">
        <v>200</v>
      </c>
      <c r="BB217" s="10">
        <f t="shared" si="65"/>
        <v>68</v>
      </c>
      <c r="BC217" s="10">
        <f t="shared" si="66"/>
        <v>17</v>
      </c>
      <c r="BD217" s="10">
        <f t="shared" si="67"/>
        <v>197.95</v>
      </c>
      <c r="BE217" s="10">
        <f t="shared" ref="BE217:BE280" si="80">AZ217-AW217</f>
        <v>-28.950000000000003</v>
      </c>
      <c r="BF217" s="2" t="s">
        <v>119</v>
      </c>
      <c r="BG217" s="10">
        <f t="shared" si="68"/>
        <v>12.37125</v>
      </c>
      <c r="BH217" s="36" t="s">
        <v>118</v>
      </c>
      <c r="BI217" s="39" t="str">
        <f t="shared" si="69"/>
        <v>A</v>
      </c>
      <c r="BJ217" s="39" t="str">
        <f t="shared" si="70"/>
        <v>B</v>
      </c>
      <c r="BK217" s="16">
        <f>SUM(AR217:AX217)</f>
        <v>409.07000000000005</v>
      </c>
      <c r="BL217" s="10">
        <f>SUM(AL217:AQ217)</f>
        <v>78.010000000000005</v>
      </c>
      <c r="BM217" s="12">
        <f t="shared" si="71"/>
        <v>1.3590365448504984</v>
      </c>
      <c r="BN217" s="12">
        <f t="shared" si="71"/>
        <v>0.25916943521594688</v>
      </c>
      <c r="BO217" s="9">
        <f t="shared" si="72"/>
        <v>98.97</v>
      </c>
      <c r="BP217" s="39" t="str">
        <f t="shared" si="73"/>
        <v/>
      </c>
      <c r="BR217" s="9">
        <f t="shared" si="74"/>
        <v>69.05</v>
      </c>
      <c r="BS217" s="9">
        <f t="shared" si="75"/>
        <v>34</v>
      </c>
      <c r="BT217" s="9">
        <f t="shared" si="76"/>
        <v>103.05</v>
      </c>
      <c r="BU217" s="9" t="str">
        <f>IFERROR(_xlfn.XLOOKUP(D217,Sheet1!B:B,Sheet1!L:L),"")</f>
        <v/>
      </c>
      <c r="BV217" s="9" t="e">
        <f>_xlfn.XLOOKUP(BU217,Sheet1!S:S,Sheet1!T:T)</f>
        <v>#N/A</v>
      </c>
      <c r="BW217" s="9" t="e">
        <f>_xlfn.XLOOKUP(D217,Sheet1!B:B,Sheet1!M:M)</f>
        <v>#N/A</v>
      </c>
      <c r="BX217" s="11" t="s">
        <v>123</v>
      </c>
      <c r="BY217" s="1">
        <v>301</v>
      </c>
      <c r="BZ217" s="108">
        <f t="shared" si="77"/>
        <v>169</v>
      </c>
      <c r="CB217" s="12">
        <f>AW217/AY217</f>
        <v>0.43853820598006643</v>
      </c>
      <c r="CC217" s="12">
        <f>AX217/AY217</f>
        <v>0.68448504983388703</v>
      </c>
      <c r="CG217" s="1" t="str">
        <f>IF(BO217&lt;80,"Below 80",
IF(BO217&lt;=120,"80-120",
IF(BO217&lt;=200,"&gt; 120-200",
IF(BO217&lt;=300,"&gt;200-300",
IF(BO217&lt;=500,"&gt;300-500",
"&gt;500")))))</f>
        <v>80-120</v>
      </c>
      <c r="CH217" s="1" t="str">
        <f>IFERROR(_xlfn.XLOOKUP(CG217,Scenario!M:M,Scenario!N:N),"")</f>
        <v>A</v>
      </c>
      <c r="CI217" s="1" t="b">
        <f t="shared" si="78"/>
        <v>0</v>
      </c>
      <c r="CJ217" s="75">
        <v>202.03</v>
      </c>
    </row>
    <row r="218" spans="1:89" hidden="1">
      <c r="A218" s="2">
        <v>217</v>
      </c>
      <c r="B218" s="2">
        <v>2024</v>
      </c>
      <c r="C218" s="1" t="str">
        <v>PBTMTR223</v>
      </c>
      <c r="D218" s="37" t="str">
        <v>0015g00001VB9V0AAL</v>
      </c>
      <c r="E218" s="37" t="str">
        <v>M/S HARSH CALCUTTA STEELS</v>
      </c>
      <c r="F218" s="37" t="str">
        <v>UTTAR PRADESH</v>
      </c>
      <c r="G218" s="37" t="str">
        <v>BARABANKI</v>
      </c>
      <c r="H218" s="37" t="str">
        <v>Nawabganj</v>
      </c>
      <c r="I218" s="37" t="str">
        <v>SHREE LAKSHMAN ROLLING MILL (INDIA) LLP</v>
      </c>
      <c r="J218" s="37" t="str">
        <v>Deepanshu</v>
      </c>
      <c r="K218" s="37" t="str">
        <v>Deepanshu</v>
      </c>
      <c r="L218" s="37" t="str">
        <v>C12815</v>
      </c>
      <c r="M218" s="37" t="str">
        <v>North</v>
      </c>
      <c r="N218" s="2">
        <v>225001</v>
      </c>
      <c r="O218" s="2" t="str">
        <v>09AARPJ6268N1ZQ</v>
      </c>
      <c r="P218" s="2">
        <v>9415141006</v>
      </c>
      <c r="Q218" s="2" t="str">
        <v>Feb'24</v>
      </c>
      <c r="R218" s="2">
        <v>2024</v>
      </c>
      <c r="S218" s="1">
        <v>12</v>
      </c>
      <c r="T218" s="2">
        <v>310</v>
      </c>
      <c r="U218" s="12">
        <v>0</v>
      </c>
      <c r="V218" s="1" t="str">
        <v>Alien</v>
      </c>
      <c r="W218" s="13">
        <v>0</v>
      </c>
      <c r="X218" s="13">
        <v>12</v>
      </c>
      <c r="Y218" s="13">
        <v>0</v>
      </c>
      <c r="Z218" s="13">
        <v>0</v>
      </c>
      <c r="AA218" s="13">
        <v>0</v>
      </c>
      <c r="AB218" s="13">
        <v>0</v>
      </c>
      <c r="AC218" s="13">
        <v>0</v>
      </c>
      <c r="AD218" s="13">
        <v>0</v>
      </c>
      <c r="AE218" s="13">
        <v>0</v>
      </c>
      <c r="AF218" s="13">
        <v>0</v>
      </c>
      <c r="AG218" s="13">
        <v>0</v>
      </c>
      <c r="AH218" s="13">
        <v>0</v>
      </c>
      <c r="AI218" s="13">
        <v>0</v>
      </c>
      <c r="AJ218" s="13">
        <v>0</v>
      </c>
      <c r="AK218" s="13">
        <v>0</v>
      </c>
      <c r="AL218" s="13">
        <v>0</v>
      </c>
      <c r="AM218" s="13">
        <v>0</v>
      </c>
      <c r="AN218" s="13">
        <v>0</v>
      </c>
      <c r="AO218" s="13">
        <v>0</v>
      </c>
      <c r="AP218" s="13">
        <v>0</v>
      </c>
      <c r="AQ218" s="13">
        <v>0</v>
      </c>
      <c r="AR218" s="13">
        <v>0</v>
      </c>
      <c r="AS218" s="13">
        <v>0</v>
      </c>
      <c r="AT218" s="13">
        <v>0</v>
      </c>
      <c r="AU218" s="13">
        <v>0</v>
      </c>
      <c r="AV218" s="13">
        <v>0</v>
      </c>
      <c r="AW218" s="16">
        <f t="shared" si="64"/>
        <v>0</v>
      </c>
      <c r="AX218" s="16">
        <v>0</v>
      </c>
      <c r="AY218" s="10">
        <f t="shared" si="79"/>
        <v>0</v>
      </c>
      <c r="AZ218" s="10">
        <f>SUM(Z218:AK218)</f>
        <v>0</v>
      </c>
      <c r="BA218" s="10"/>
      <c r="BB218" s="10">
        <f t="shared" si="65"/>
        <v>0</v>
      </c>
      <c r="BC218" s="10">
        <f t="shared" si="66"/>
        <v>0</v>
      </c>
      <c r="BD218" s="10">
        <f t="shared" si="67"/>
        <v>0</v>
      </c>
      <c r="BE218" s="10">
        <f t="shared" si="80"/>
        <v>0</v>
      </c>
      <c r="BF218" s="2" t="s">
        <v>119</v>
      </c>
      <c r="BG218" s="10">
        <f t="shared" si="68"/>
        <v>0</v>
      </c>
      <c r="BH218" s="36" t="s">
        <v>118</v>
      </c>
      <c r="BI218" s="39" t="str">
        <f t="shared" si="69"/>
        <v/>
      </c>
      <c r="BJ218" s="39" t="str">
        <f t="shared" si="70"/>
        <v/>
      </c>
      <c r="BK218" s="16">
        <f>SUM(AR218:AX218)</f>
        <v>0</v>
      </c>
      <c r="BL218" s="10">
        <f>SUM(AL218:AQ218)</f>
        <v>0</v>
      </c>
      <c r="BM218" s="12" t="str">
        <f t="shared" si="71"/>
        <v/>
      </c>
      <c r="BN218" s="12" t="str">
        <f t="shared" si="71"/>
        <v/>
      </c>
      <c r="BO218" s="9">
        <f t="shared" si="72"/>
        <v>0</v>
      </c>
      <c r="BP218" s="39" t="str">
        <f t="shared" si="73"/>
        <v/>
      </c>
      <c r="BQ218" s="147"/>
      <c r="BR218" s="9">
        <f t="shared" si="74"/>
        <v>0</v>
      </c>
      <c r="BS218" s="9">
        <f t="shared" si="75"/>
        <v>0</v>
      </c>
      <c r="BT218" s="9">
        <f t="shared" si="76"/>
        <v>0</v>
      </c>
      <c r="BU218" s="9" t="str">
        <f>IFERROR(_xlfn.XLOOKUP(D218,Sheet1!B:B,Sheet1!L:L),"")</f>
        <v/>
      </c>
      <c r="BV218" s="9" t="e">
        <f>_xlfn.XLOOKUP(BU218,Sheet1!S:S,Sheet1!T:T)</f>
        <v>#N/A</v>
      </c>
      <c r="BW218" s="9" t="e">
        <f>_xlfn.XLOOKUP(D218,Sheet1!B:B,Sheet1!M:M)</f>
        <v>#N/A</v>
      </c>
      <c r="BZ218" s="108">
        <f t="shared" si="77"/>
        <v>0</v>
      </c>
      <c r="CB218" s="12"/>
      <c r="CC218" s="12"/>
      <c r="CG218" s="1" t="str">
        <f>IF(BO218&lt;80,"Below 80",
IF(BO218&lt;=120,"80-120",
IF(BO218&lt;=200,"&gt; 120-200",
IF(BO218&lt;=300,"&gt;200-300",
IF(BO218&lt;=500,"&gt;300-500",
"&gt;500")))))</f>
        <v>Below 80</v>
      </c>
      <c r="CH218" s="1" t="str">
        <f>IFERROR(_xlfn.XLOOKUP(CG218,Scenario!M:M,Scenario!N:N),"")</f>
        <v/>
      </c>
      <c r="CI218" s="1" t="str">
        <f t="shared" si="78"/>
        <v>No</v>
      </c>
      <c r="CJ218" s="75">
        <v>0</v>
      </c>
    </row>
    <row r="219" spans="1:89" hidden="1">
      <c r="A219" s="2">
        <v>218</v>
      </c>
      <c r="B219" s="2">
        <v>2024</v>
      </c>
      <c r="C219" s="1" t="str">
        <v>PBTMTR224</v>
      </c>
      <c r="D219" s="37" t="str">
        <v>001J100000F4EJEIA3</v>
      </c>
      <c r="E219" s="37" t="str">
        <v>Govind Enterprises</v>
      </c>
      <c r="F219" s="37" t="str">
        <v>UTTAR PRADESH</v>
      </c>
      <c r="G219" s="37" t="str">
        <v>KANPUR NAGAR</v>
      </c>
      <c r="H219" s="37" t="str">
        <v>Kanpur</v>
      </c>
      <c r="I219" s="37" t="str">
        <v>SHREE LAKSHMAN ROLLING MILL (INDIA) LLP</v>
      </c>
      <c r="J219" s="37" t="str">
        <v>Ashutosh Shukla</v>
      </c>
      <c r="K219" s="37" t="str">
        <v>-</v>
      </c>
      <c r="L219" s="37" t="str">
        <v>C12815</v>
      </c>
      <c r="M219" s="37" t="str">
        <v>North</v>
      </c>
      <c r="N219" s="2">
        <v>208011</v>
      </c>
      <c r="O219" s="2" t="str">
        <v>09AFVPG6831P1Z1</v>
      </c>
      <c r="P219" s="2">
        <v>9415334051</v>
      </c>
      <c r="Q219" s="2" t="str">
        <v>Feb'24</v>
      </c>
      <c r="R219" s="2">
        <v>2024</v>
      </c>
      <c r="S219" s="1">
        <v>38</v>
      </c>
      <c r="T219" s="2">
        <v>75</v>
      </c>
      <c r="U219" s="12">
        <v>0</v>
      </c>
      <c r="V219" s="1" t="str">
        <v>Challenger</v>
      </c>
      <c r="W219" s="13">
        <v>0</v>
      </c>
      <c r="X219" s="13">
        <v>38</v>
      </c>
      <c r="Y219" s="13">
        <v>0</v>
      </c>
      <c r="Z219" s="13">
        <v>17</v>
      </c>
      <c r="AA219" s="13">
        <v>0</v>
      </c>
      <c r="AB219" s="13">
        <v>0</v>
      </c>
      <c r="AC219" s="13">
        <v>0</v>
      </c>
      <c r="AD219" s="13">
        <v>0</v>
      </c>
      <c r="AE219" s="13">
        <v>0</v>
      </c>
      <c r="AF219" s="13">
        <v>0</v>
      </c>
      <c r="AG219" s="13">
        <v>0</v>
      </c>
      <c r="AH219" s="13">
        <v>0</v>
      </c>
      <c r="AI219" s="13">
        <v>0</v>
      </c>
      <c r="AJ219" s="13">
        <v>0</v>
      </c>
      <c r="AK219" s="13">
        <v>0</v>
      </c>
      <c r="AL219" s="13">
        <v>0</v>
      </c>
      <c r="AM219" s="13">
        <v>0</v>
      </c>
      <c r="AN219" s="13">
        <v>0</v>
      </c>
      <c r="AO219" s="13">
        <v>0</v>
      </c>
      <c r="AP219" s="13">
        <v>0</v>
      </c>
      <c r="AQ219" s="13">
        <v>0</v>
      </c>
      <c r="AR219" s="13">
        <v>0</v>
      </c>
      <c r="AS219" s="13">
        <v>0</v>
      </c>
      <c r="AT219" s="13">
        <v>0</v>
      </c>
      <c r="AU219" s="13">
        <v>0</v>
      </c>
      <c r="AV219" s="13">
        <v>0</v>
      </c>
      <c r="AW219" s="16">
        <f t="shared" si="64"/>
        <v>0</v>
      </c>
      <c r="AX219" s="16">
        <v>0</v>
      </c>
      <c r="AY219" s="10">
        <f t="shared" si="79"/>
        <v>0</v>
      </c>
      <c r="AZ219" s="10">
        <f>SUM(Z219:AK219)</f>
        <v>17</v>
      </c>
      <c r="BA219" s="10"/>
      <c r="BB219" s="10">
        <f t="shared" si="65"/>
        <v>0</v>
      </c>
      <c r="BC219" s="10">
        <f t="shared" si="66"/>
        <v>0</v>
      </c>
      <c r="BD219" s="10">
        <f t="shared" si="67"/>
        <v>-17</v>
      </c>
      <c r="BE219" s="10">
        <f t="shared" si="80"/>
        <v>17</v>
      </c>
      <c r="BF219" s="2" t="s">
        <v>119</v>
      </c>
      <c r="BG219" s="10">
        <f t="shared" si="68"/>
        <v>0</v>
      </c>
      <c r="BH219" s="36" t="s">
        <v>118</v>
      </c>
      <c r="BI219" s="39" t="str">
        <f t="shared" si="69"/>
        <v/>
      </c>
      <c r="BJ219" s="39" t="str">
        <f t="shared" si="70"/>
        <v/>
      </c>
      <c r="BK219" s="16">
        <f>SUM(AR219:AX219)</f>
        <v>0</v>
      </c>
      <c r="BL219" s="10">
        <f>SUM(AL219:AQ219)</f>
        <v>0</v>
      </c>
      <c r="BM219" s="12" t="str">
        <f t="shared" si="71"/>
        <v/>
      </c>
      <c r="BN219" s="12" t="str">
        <f t="shared" si="71"/>
        <v/>
      </c>
      <c r="BO219" s="9">
        <f t="shared" si="72"/>
        <v>0</v>
      </c>
      <c r="BP219" s="39" t="str">
        <f t="shared" si="73"/>
        <v/>
      </c>
      <c r="BQ219" s="147"/>
      <c r="BR219" s="9">
        <f t="shared" si="74"/>
        <v>17</v>
      </c>
      <c r="BS219" s="9">
        <f t="shared" si="75"/>
        <v>0</v>
      </c>
      <c r="BT219" s="9">
        <f t="shared" si="76"/>
        <v>17</v>
      </c>
      <c r="BU219" s="9" t="str">
        <f>IFERROR(_xlfn.XLOOKUP(D219,Sheet1!B:B,Sheet1!L:L),"")</f>
        <v/>
      </c>
      <c r="BV219" s="9" t="e">
        <f>_xlfn.XLOOKUP(BU219,Sheet1!S:S,Sheet1!T:T)</f>
        <v>#N/A</v>
      </c>
      <c r="BW219" s="9" t="e">
        <f>_xlfn.XLOOKUP(D219,Sheet1!B:B,Sheet1!M:M)</f>
        <v>#N/A</v>
      </c>
      <c r="BZ219" s="108">
        <f t="shared" si="77"/>
        <v>0</v>
      </c>
      <c r="CB219" s="12"/>
      <c r="CC219" s="12"/>
      <c r="CG219" s="1" t="str">
        <f>IF(BO219&lt;80,"Below 80",
IF(BO219&lt;=120,"80-120",
IF(BO219&lt;=200,"&gt; 120-200",
IF(BO219&lt;=300,"&gt;200-300",
IF(BO219&lt;=500,"&gt;300-500",
"&gt;500")))))</f>
        <v>Below 80</v>
      </c>
      <c r="CH219" s="1" t="str">
        <f>IFERROR(_xlfn.XLOOKUP(CG219,Scenario!M:M,Scenario!N:N),"")</f>
        <v/>
      </c>
      <c r="CI219" s="1" t="str">
        <f t="shared" si="78"/>
        <v>No</v>
      </c>
      <c r="CJ219" s="75">
        <v>0</v>
      </c>
    </row>
    <row r="220" spans="1:89" hidden="1">
      <c r="A220" s="2">
        <v>219</v>
      </c>
      <c r="B220" s="2">
        <v>2024</v>
      </c>
      <c r="C220" s="1" t="str">
        <v>PBTMTR225</v>
      </c>
      <c r="D220" s="37" t="str">
        <v>0015g00001f8xACAAY</v>
      </c>
      <c r="E220" s="37" t="str">
        <v>M/S TRIPATHI TRADERS</v>
      </c>
      <c r="F220" s="37" t="str">
        <v>UTTAR PRADESH</v>
      </c>
      <c r="G220" s="37" t="str">
        <v>AURAIYA</v>
      </c>
      <c r="H220" s="37" t="str">
        <v>Auraiya</v>
      </c>
      <c r="I220" s="37" t="str">
        <v>SHREE LAKSHMAN ROLLING MILL (INDIA) LLP</v>
      </c>
      <c r="J220" s="37" t="str">
        <v>Ashutosh Shukla</v>
      </c>
      <c r="K220" s="37" t="str">
        <v>-</v>
      </c>
      <c r="L220" s="37" t="str">
        <v>C12815</v>
      </c>
      <c r="M220" s="37" t="str">
        <v>North</v>
      </c>
      <c r="N220" s="2">
        <v>206244</v>
      </c>
      <c r="O220" s="2" t="str">
        <v>09ADLPT5962E1Z0</v>
      </c>
      <c r="P220" s="2">
        <v>9219380251</v>
      </c>
      <c r="Q220" s="2" t="str">
        <v>Feb'24</v>
      </c>
      <c r="R220" s="2">
        <v>2024</v>
      </c>
      <c r="S220" s="1">
        <v>6</v>
      </c>
      <c r="T220" s="2">
        <v>160</v>
      </c>
      <c r="U220" s="12">
        <v>0</v>
      </c>
      <c r="V220" s="1" t="str">
        <v>Challenger</v>
      </c>
      <c r="W220" s="13">
        <v>0</v>
      </c>
      <c r="X220" s="13">
        <v>6</v>
      </c>
      <c r="Y220" s="13">
        <v>0</v>
      </c>
      <c r="Z220" s="13">
        <v>0</v>
      </c>
      <c r="AA220" s="13">
        <v>0</v>
      </c>
      <c r="AB220" s="13">
        <v>7</v>
      </c>
      <c r="AC220" s="13">
        <v>0</v>
      </c>
      <c r="AD220" s="13">
        <v>12</v>
      </c>
      <c r="AE220" s="13">
        <v>0</v>
      </c>
      <c r="AF220" s="13">
        <v>0</v>
      </c>
      <c r="AG220" s="13">
        <v>0</v>
      </c>
      <c r="AH220" s="13">
        <v>0</v>
      </c>
      <c r="AI220" s="13">
        <v>0</v>
      </c>
      <c r="AJ220" s="13">
        <v>0</v>
      </c>
      <c r="AK220" s="13">
        <v>0</v>
      </c>
      <c r="AL220" s="13">
        <v>0</v>
      </c>
      <c r="AM220" s="13">
        <v>0</v>
      </c>
      <c r="AN220" s="13">
        <v>0</v>
      </c>
      <c r="AO220" s="13">
        <v>0</v>
      </c>
      <c r="AP220" s="13">
        <v>0</v>
      </c>
      <c r="AQ220" s="13">
        <v>0</v>
      </c>
      <c r="AR220" s="13">
        <v>0</v>
      </c>
      <c r="AS220" s="13">
        <v>0</v>
      </c>
      <c r="AT220" s="13">
        <v>0</v>
      </c>
      <c r="AU220" s="13">
        <v>0</v>
      </c>
      <c r="AV220" s="13">
        <v>0</v>
      </c>
      <c r="AW220" s="16">
        <f t="shared" si="64"/>
        <v>0</v>
      </c>
      <c r="AX220" s="16">
        <v>0</v>
      </c>
      <c r="AY220" s="10">
        <f t="shared" si="79"/>
        <v>0</v>
      </c>
      <c r="AZ220" s="10">
        <f>SUM(Z220:AK220)</f>
        <v>19</v>
      </c>
      <c r="BA220" s="10"/>
      <c r="BB220" s="10">
        <f t="shared" si="65"/>
        <v>0</v>
      </c>
      <c r="BC220" s="10">
        <f t="shared" si="66"/>
        <v>0</v>
      </c>
      <c r="BD220" s="10">
        <f t="shared" si="67"/>
        <v>-19</v>
      </c>
      <c r="BE220" s="10">
        <f t="shared" si="80"/>
        <v>19</v>
      </c>
      <c r="BF220" s="2" t="s">
        <v>119</v>
      </c>
      <c r="BG220" s="10">
        <f t="shared" si="68"/>
        <v>0</v>
      </c>
      <c r="BH220" s="36" t="s">
        <v>118</v>
      </c>
      <c r="BI220" s="39" t="str">
        <f t="shared" si="69"/>
        <v/>
      </c>
      <c r="BJ220" s="39" t="str">
        <f t="shared" si="70"/>
        <v/>
      </c>
      <c r="BK220" s="16">
        <f>SUM(AR220:AX220)</f>
        <v>0</v>
      </c>
      <c r="BL220" s="10">
        <f>SUM(AL220:AQ220)</f>
        <v>0</v>
      </c>
      <c r="BM220" s="12" t="str">
        <f t="shared" si="71"/>
        <v/>
      </c>
      <c r="BN220" s="12" t="str">
        <f t="shared" si="71"/>
        <v/>
      </c>
      <c r="BO220" s="9">
        <f t="shared" si="72"/>
        <v>0</v>
      </c>
      <c r="BP220" s="39" t="str">
        <f t="shared" si="73"/>
        <v/>
      </c>
      <c r="BQ220" s="147"/>
      <c r="BR220" s="9">
        <f t="shared" si="74"/>
        <v>19</v>
      </c>
      <c r="BS220" s="9">
        <f t="shared" si="75"/>
        <v>0</v>
      </c>
      <c r="BT220" s="9">
        <f t="shared" si="76"/>
        <v>19</v>
      </c>
      <c r="BU220" s="9" t="str">
        <f>IFERROR(_xlfn.XLOOKUP(D220,Sheet1!B:B,Sheet1!L:L),"")</f>
        <v/>
      </c>
      <c r="BV220" s="9" t="e">
        <f>_xlfn.XLOOKUP(BU220,Sheet1!S:S,Sheet1!T:T)</f>
        <v>#N/A</v>
      </c>
      <c r="BW220" s="9" t="e">
        <f>_xlfn.XLOOKUP(D220,Sheet1!B:B,Sheet1!M:M)</f>
        <v>#N/A</v>
      </c>
      <c r="BZ220" s="108">
        <f t="shared" si="77"/>
        <v>0</v>
      </c>
      <c r="CB220" s="12"/>
      <c r="CC220" s="12"/>
      <c r="CG220" s="1" t="str">
        <f>IF(BO220&lt;80,"Below 80",
IF(BO220&lt;=120,"80-120",
IF(BO220&lt;=200,"&gt; 120-200",
IF(BO220&lt;=300,"&gt;200-300",
IF(BO220&lt;=500,"&gt;300-500",
"&gt;500")))))</f>
        <v>Below 80</v>
      </c>
      <c r="CH220" s="1" t="str">
        <f>IFERROR(_xlfn.XLOOKUP(CG220,Scenario!M:M,Scenario!N:N),"")</f>
        <v/>
      </c>
      <c r="CI220" s="1" t="str">
        <f t="shared" si="78"/>
        <v>No</v>
      </c>
      <c r="CJ220" s="75">
        <v>0</v>
      </c>
    </row>
    <row r="221" spans="1:89" hidden="1">
      <c r="A221" s="2">
        <v>220</v>
      </c>
      <c r="B221" s="2">
        <v>2024</v>
      </c>
      <c r="C221" s="1" t="str">
        <v>PBTMTR179</v>
      </c>
      <c r="D221" s="37" t="str">
        <v>001J100000EpBfHIAV</v>
      </c>
      <c r="E221" s="37" t="str">
        <v>BAJRANG STEEL</v>
      </c>
      <c r="F221" s="37" t="str">
        <v>ODISHA</v>
      </c>
      <c r="G221" s="37" t="str">
        <v>KENDUJHAR</v>
      </c>
      <c r="H221" s="37">
        <v>0</v>
      </c>
      <c r="I221" s="37" t="str">
        <v>SACHDEVA ISPAT PVT LTD</v>
      </c>
      <c r="J221" s="37" t="str">
        <v>Papun Padhan</v>
      </c>
      <c r="K221" s="37" t="str">
        <v>Papun Pradhan</v>
      </c>
      <c r="L221" s="37" t="str">
        <v>C12823</v>
      </c>
      <c r="M221" s="37" t="str">
        <v>Central</v>
      </c>
      <c r="N221" s="2">
        <v>758034</v>
      </c>
      <c r="O221" s="2" t="str">
        <v>21AFGPJ1334R1ZG</v>
      </c>
      <c r="P221" s="2">
        <v>9437197283</v>
      </c>
      <c r="Q221" s="2" t="str">
        <v>Feb'24</v>
      </c>
      <c r="R221" s="2">
        <v>2024</v>
      </c>
      <c r="S221" s="1">
        <v>18</v>
      </c>
      <c r="T221" s="2">
        <v>50</v>
      </c>
      <c r="U221" s="12">
        <v>3.3333333333333333E-2</v>
      </c>
      <c r="V221" s="1" t="str">
        <v>Minor</v>
      </c>
      <c r="W221" s="13">
        <v>0</v>
      </c>
      <c r="X221" s="13">
        <v>10</v>
      </c>
      <c r="Y221" s="13">
        <v>8</v>
      </c>
      <c r="Z221" s="13">
        <v>17.899999999999999</v>
      </c>
      <c r="AA221" s="13">
        <v>3.1</v>
      </c>
      <c r="AB221" s="13">
        <v>20</v>
      </c>
      <c r="AC221" s="13">
        <v>4.84</v>
      </c>
      <c r="AD221" s="13">
        <v>0</v>
      </c>
      <c r="AE221" s="13">
        <v>10</v>
      </c>
      <c r="AF221" s="13">
        <v>5</v>
      </c>
      <c r="AG221" s="13">
        <v>0</v>
      </c>
      <c r="AH221" s="13">
        <v>9.1999999999999993</v>
      </c>
      <c r="AI221" s="13">
        <v>0</v>
      </c>
      <c r="AJ221" s="13">
        <v>7</v>
      </c>
      <c r="AK221" s="13">
        <v>11.5</v>
      </c>
      <c r="AL221" s="13">
        <v>6</v>
      </c>
      <c r="AM221" s="13">
        <v>6</v>
      </c>
      <c r="AN221" s="13">
        <v>0</v>
      </c>
      <c r="AO221" s="13">
        <v>0</v>
      </c>
      <c r="AP221" s="13">
        <v>0</v>
      </c>
      <c r="AQ221" s="13">
        <v>0</v>
      </c>
      <c r="AR221" s="13">
        <v>10</v>
      </c>
      <c r="AS221" s="13">
        <v>0</v>
      </c>
      <c r="AT221" s="13">
        <v>0</v>
      </c>
      <c r="AU221" s="13">
        <v>5</v>
      </c>
      <c r="AV221" s="13">
        <v>0</v>
      </c>
      <c r="AW221" s="16">
        <f t="shared" si="64"/>
        <v>27</v>
      </c>
      <c r="AX221" s="16">
        <v>44</v>
      </c>
      <c r="AY221" s="10">
        <f t="shared" si="79"/>
        <v>71</v>
      </c>
      <c r="AZ221" s="10">
        <f>SUM(Z221:AK221)</f>
        <v>88.54</v>
      </c>
      <c r="BA221" s="10">
        <v>60</v>
      </c>
      <c r="BB221" s="10">
        <f t="shared" si="65"/>
        <v>33</v>
      </c>
      <c r="BC221" s="10">
        <f t="shared" si="66"/>
        <v>8.25</v>
      </c>
      <c r="BD221" s="10">
        <f t="shared" si="67"/>
        <v>-17.540000000000006</v>
      </c>
      <c r="BE221" s="10">
        <f t="shared" si="80"/>
        <v>61.540000000000006</v>
      </c>
      <c r="BF221" s="2" t="s">
        <v>119</v>
      </c>
      <c r="BG221" s="10">
        <f t="shared" si="68"/>
        <v>2.75</v>
      </c>
      <c r="BH221" s="36" t="s">
        <v>118</v>
      </c>
      <c r="BI221" s="39" t="str">
        <f t="shared" si="69"/>
        <v/>
      </c>
      <c r="BJ221" s="39" t="str">
        <f t="shared" si="70"/>
        <v/>
      </c>
      <c r="BK221" s="16">
        <f>SUM(AR221:AX221)</f>
        <v>86</v>
      </c>
      <c r="BL221" s="10">
        <f>SUM(AL221:AQ221)</f>
        <v>12</v>
      </c>
      <c r="BM221" s="12">
        <f t="shared" si="71"/>
        <v>1.2112676056338028</v>
      </c>
      <c r="BN221" s="12">
        <f t="shared" si="71"/>
        <v>0.16901408450704225</v>
      </c>
      <c r="BO221" s="9">
        <f t="shared" si="72"/>
        <v>22</v>
      </c>
      <c r="BP221" s="39" t="str">
        <f t="shared" si="73"/>
        <v/>
      </c>
      <c r="BQ221" s="147"/>
      <c r="BR221" s="9">
        <f t="shared" si="74"/>
        <v>55.84</v>
      </c>
      <c r="BS221" s="9">
        <f t="shared" si="75"/>
        <v>32.700000000000003</v>
      </c>
      <c r="BT221" s="9">
        <f t="shared" si="76"/>
        <v>88.54</v>
      </c>
      <c r="BU221" s="9" t="str">
        <f>IFERROR(_xlfn.XLOOKUP(D221,Sheet1!B:B,Sheet1!L:L),"")</f>
        <v/>
      </c>
      <c r="BV221" s="9" t="e">
        <f>_xlfn.XLOOKUP(BU221,Sheet1!S:S,Sheet1!T:T)</f>
        <v>#N/A</v>
      </c>
      <c r="BW221" s="9" t="e">
        <f>_xlfn.XLOOKUP(D221,Sheet1!B:B,Sheet1!M:M)</f>
        <v>#N/A</v>
      </c>
      <c r="BZ221" s="108">
        <f t="shared" si="77"/>
        <v>44</v>
      </c>
      <c r="CB221" s="12">
        <f>AW221/AY221</f>
        <v>0.38028169014084506</v>
      </c>
      <c r="CC221" s="12">
        <f>AX221/AY221</f>
        <v>0.61971830985915488</v>
      </c>
      <c r="CG221" s="1" t="str">
        <f>IF(BO221&lt;80,"Below 80",
IF(BO221&lt;=120,"80-120",
IF(BO221&lt;=200,"&gt; 120-200",
IF(BO221&lt;=300,"&gt;200-300",
IF(BO221&lt;=500,"&gt;300-500",
"&gt;500")))))</f>
        <v>Below 80</v>
      </c>
      <c r="CH221" s="1" t="str">
        <f>IFERROR(_xlfn.XLOOKUP(CG221,Scenario!M:M,Scenario!N:N),"")</f>
        <v/>
      </c>
      <c r="CI221" s="1" t="str">
        <f t="shared" si="78"/>
        <v>Yes</v>
      </c>
      <c r="CJ221" s="75">
        <v>44</v>
      </c>
    </row>
    <row r="222" spans="1:89" hidden="1">
      <c r="A222" s="2">
        <v>221</v>
      </c>
      <c r="B222" s="2">
        <v>2024</v>
      </c>
      <c r="C222" s="1" t="str">
        <v>PBTMTR180</v>
      </c>
      <c r="D222" s="37" t="str">
        <v>0015g00001bbbTnAAI</v>
      </c>
      <c r="E222" s="37" t="str">
        <v>Biswakarma Steel</v>
      </c>
      <c r="F222" s="37" t="str">
        <v>ODISHA</v>
      </c>
      <c r="G222" s="37" t="str">
        <v>SUNDARGARH</v>
      </c>
      <c r="H222" s="37" t="str">
        <v>Sundargarh</v>
      </c>
      <c r="I222" s="37" t="str">
        <v>SACHDEVA ISPAT PVT LTD</v>
      </c>
      <c r="J222" s="37" t="str">
        <v>Papun Padhan</v>
      </c>
      <c r="K222" s="37" t="str">
        <v>Papun Pradhan</v>
      </c>
      <c r="L222" s="37" t="str">
        <v>C12823</v>
      </c>
      <c r="M222" s="37" t="str">
        <v>Central</v>
      </c>
      <c r="N222" s="2">
        <v>770033</v>
      </c>
      <c r="O222" s="2">
        <v>0</v>
      </c>
      <c r="P222" s="2">
        <v>9937328805</v>
      </c>
      <c r="Q222" s="2" t="str">
        <v>Feb'24</v>
      </c>
      <c r="R222" s="2">
        <v>2024</v>
      </c>
      <c r="S222" s="1">
        <v>3</v>
      </c>
      <c r="T222" s="2">
        <v>80</v>
      </c>
      <c r="U222" s="12">
        <v>0</v>
      </c>
      <c r="V222" s="1" t="str">
        <v>Challenger</v>
      </c>
      <c r="W222" s="13">
        <v>0</v>
      </c>
      <c r="X222" s="13">
        <v>3</v>
      </c>
      <c r="Y222" s="13">
        <v>0</v>
      </c>
      <c r="Z222" s="13">
        <v>0</v>
      </c>
      <c r="AA222" s="13">
        <v>0</v>
      </c>
      <c r="AB222" s="13">
        <v>0</v>
      </c>
      <c r="AC222" s="13">
        <v>0</v>
      </c>
      <c r="AD222" s="13">
        <v>0</v>
      </c>
      <c r="AE222" s="13">
        <v>0</v>
      </c>
      <c r="AF222" s="13">
        <v>0</v>
      </c>
      <c r="AG222" s="13">
        <v>0</v>
      </c>
      <c r="AH222" s="13">
        <v>0</v>
      </c>
      <c r="AI222" s="13">
        <v>0</v>
      </c>
      <c r="AJ222" s="13">
        <v>0</v>
      </c>
      <c r="AK222" s="13">
        <v>0</v>
      </c>
      <c r="AL222" s="13">
        <v>0</v>
      </c>
      <c r="AM222" s="13">
        <v>0</v>
      </c>
      <c r="AN222" s="13">
        <v>0</v>
      </c>
      <c r="AO222" s="13">
        <v>0</v>
      </c>
      <c r="AP222" s="13">
        <v>0</v>
      </c>
      <c r="AQ222" s="13">
        <v>0</v>
      </c>
      <c r="AR222" s="13">
        <v>0</v>
      </c>
      <c r="AS222" s="13">
        <v>0</v>
      </c>
      <c r="AT222" s="13">
        <v>0</v>
      </c>
      <c r="AU222" s="13">
        <v>0</v>
      </c>
      <c r="AV222" s="13">
        <v>0</v>
      </c>
      <c r="AW222" s="16">
        <f t="shared" si="64"/>
        <v>0</v>
      </c>
      <c r="AX222" s="16">
        <v>0</v>
      </c>
      <c r="AY222" s="10">
        <f t="shared" si="79"/>
        <v>0</v>
      </c>
      <c r="AZ222" s="10">
        <f>SUM(Z222:AK222)</f>
        <v>0</v>
      </c>
      <c r="BA222" s="10">
        <v>0</v>
      </c>
      <c r="BB222" s="10">
        <f t="shared" si="65"/>
        <v>0</v>
      </c>
      <c r="BC222" s="10">
        <f t="shared" si="66"/>
        <v>0</v>
      </c>
      <c r="BD222" s="10">
        <f t="shared" si="67"/>
        <v>0</v>
      </c>
      <c r="BE222" s="10">
        <f t="shared" si="80"/>
        <v>0</v>
      </c>
      <c r="BF222" s="2" t="s">
        <v>119</v>
      </c>
      <c r="BG222" s="10">
        <f t="shared" si="68"/>
        <v>0</v>
      </c>
      <c r="BH222" s="36" t="s">
        <v>118</v>
      </c>
      <c r="BI222" s="39" t="str">
        <f t="shared" si="69"/>
        <v/>
      </c>
      <c r="BJ222" s="39" t="str">
        <f t="shared" si="70"/>
        <v/>
      </c>
      <c r="BK222" s="16">
        <f>SUM(AR222:AX222)</f>
        <v>0</v>
      </c>
      <c r="BL222" s="10">
        <f>SUM(AL222:AQ222)</f>
        <v>0</v>
      </c>
      <c r="BM222" s="12" t="str">
        <f t="shared" si="71"/>
        <v/>
      </c>
      <c r="BN222" s="12" t="str">
        <f t="shared" si="71"/>
        <v/>
      </c>
      <c r="BO222" s="9">
        <f t="shared" si="72"/>
        <v>0</v>
      </c>
      <c r="BP222" s="39" t="str">
        <f t="shared" si="73"/>
        <v/>
      </c>
      <c r="BQ222" s="147"/>
      <c r="BR222" s="9">
        <f t="shared" si="74"/>
        <v>0</v>
      </c>
      <c r="BS222" s="9">
        <f t="shared" si="75"/>
        <v>0</v>
      </c>
      <c r="BT222" s="9">
        <f t="shared" si="76"/>
        <v>0</v>
      </c>
      <c r="BU222" s="9" t="str">
        <f>IFERROR(_xlfn.XLOOKUP(D222,Sheet1!B:B,Sheet1!L:L),"")</f>
        <v/>
      </c>
      <c r="BV222" s="9" t="e">
        <f>_xlfn.XLOOKUP(BU222,Sheet1!S:S,Sheet1!T:T)</f>
        <v>#N/A</v>
      </c>
      <c r="BW222" s="9" t="e">
        <f>_xlfn.XLOOKUP(D222,Sheet1!B:B,Sheet1!M:M)</f>
        <v>#N/A</v>
      </c>
      <c r="BZ222" s="108">
        <f t="shared" si="77"/>
        <v>0</v>
      </c>
      <c r="CB222" s="12"/>
      <c r="CC222" s="12"/>
      <c r="CG222" s="1" t="str">
        <f>IF(BO222&lt;80,"Below 80",
IF(BO222&lt;=120,"80-120",
IF(BO222&lt;=200,"&gt; 120-200",
IF(BO222&lt;=300,"&gt;200-300",
IF(BO222&lt;=500,"&gt;300-500",
"&gt;500")))))</f>
        <v>Below 80</v>
      </c>
      <c r="CH222" s="1" t="str">
        <f>IFERROR(_xlfn.XLOOKUP(CG222,Scenario!M:M,Scenario!N:N),"")</f>
        <v/>
      </c>
      <c r="CI222" s="1" t="str">
        <f t="shared" si="78"/>
        <v>No</v>
      </c>
      <c r="CJ222" s="75">
        <v>0</v>
      </c>
    </row>
    <row r="223" spans="1:89" s="115" customFormat="1" hidden="1">
      <c r="A223" s="113">
        <v>222</v>
      </c>
      <c r="B223" s="2">
        <v>2024</v>
      </c>
      <c r="C223" s="1" t="str">
        <v>PBTMTR181</v>
      </c>
      <c r="D223" s="114" t="str">
        <v>0015g00001XauPCAAZ</v>
      </c>
      <c r="E223" s="114" t="str">
        <v>KALINGA STEELS</v>
      </c>
      <c r="F223" s="114" t="str">
        <v>ODISHA</v>
      </c>
      <c r="G223" s="114" t="str">
        <v>SUNDARGARH</v>
      </c>
      <c r="H223" s="37" t="str">
        <v>Sundargarh</v>
      </c>
      <c r="I223" s="114" t="str">
        <v>SACHDEVA ISPAT PVT LTD</v>
      </c>
      <c r="J223" s="37" t="str">
        <v>Papun Padhan</v>
      </c>
      <c r="K223" s="37" t="str">
        <v>Papun Pradhan</v>
      </c>
      <c r="L223" s="37" t="str">
        <v>C12823</v>
      </c>
      <c r="M223" s="114" t="str">
        <v>Central</v>
      </c>
      <c r="N223" s="2">
        <v>770001</v>
      </c>
      <c r="O223" s="2" t="str">
        <v>21AEIPA7151C1Z9</v>
      </c>
      <c r="P223" s="2">
        <v>9437043124</v>
      </c>
      <c r="Q223" s="113" t="str">
        <v>Feb'24</v>
      </c>
      <c r="R223" s="113">
        <v>2024</v>
      </c>
      <c r="S223" s="1">
        <v>107</v>
      </c>
      <c r="T223" s="113">
        <v>150</v>
      </c>
      <c r="U223" s="121">
        <v>0</v>
      </c>
      <c r="V223" s="115" t="str">
        <v>Challenger</v>
      </c>
      <c r="W223" s="13">
        <v>0</v>
      </c>
      <c r="X223" s="13">
        <v>53</v>
      </c>
      <c r="Y223" s="13">
        <v>54</v>
      </c>
      <c r="Z223" s="13">
        <v>131.13999999999999</v>
      </c>
      <c r="AA223" s="13">
        <v>50.31</v>
      </c>
      <c r="AB223" s="13">
        <v>25</v>
      </c>
      <c r="AC223" s="13">
        <v>25</v>
      </c>
      <c r="AD223" s="13">
        <v>0</v>
      </c>
      <c r="AE223" s="13">
        <v>29</v>
      </c>
      <c r="AF223" s="13">
        <v>25</v>
      </c>
      <c r="AG223" s="13">
        <v>65</v>
      </c>
      <c r="AH223" s="13">
        <v>0</v>
      </c>
      <c r="AI223" s="13">
        <v>52</v>
      </c>
      <c r="AJ223" s="13">
        <v>24</v>
      </c>
      <c r="AK223" s="13">
        <v>26</v>
      </c>
      <c r="AL223" s="222">
        <v>0</v>
      </c>
      <c r="AM223" s="222">
        <v>0</v>
      </c>
      <c r="AN223" s="222">
        <v>0</v>
      </c>
      <c r="AO223" s="222">
        <v>0</v>
      </c>
      <c r="AP223" s="222">
        <v>0</v>
      </c>
      <c r="AQ223" s="222">
        <v>0</v>
      </c>
      <c r="AR223" s="222">
        <v>0</v>
      </c>
      <c r="AS223" s="222">
        <v>0</v>
      </c>
      <c r="AT223" s="222">
        <v>0</v>
      </c>
      <c r="AU223" s="222">
        <v>0</v>
      </c>
      <c r="AV223" s="13">
        <v>0</v>
      </c>
      <c r="AW223" s="16">
        <f t="shared" si="64"/>
        <v>0</v>
      </c>
      <c r="AX223" s="117">
        <v>201</v>
      </c>
      <c r="AY223" s="118">
        <f>BW223</f>
        <v>201</v>
      </c>
      <c r="AZ223" s="116">
        <f>SUM(Z223:AK223)</f>
        <v>452.45</v>
      </c>
      <c r="BA223" s="116">
        <v>50</v>
      </c>
      <c r="BB223" s="10">
        <f t="shared" si="65"/>
        <v>50</v>
      </c>
      <c r="BC223" s="10">
        <f t="shared" si="66"/>
        <v>12.5</v>
      </c>
      <c r="BD223" s="116">
        <f t="shared" si="67"/>
        <v>-251.45</v>
      </c>
      <c r="BE223" s="116">
        <f t="shared" si="80"/>
        <v>452.45</v>
      </c>
      <c r="BF223" s="113" t="s">
        <v>119</v>
      </c>
      <c r="BG223" s="10">
        <f t="shared" si="68"/>
        <v>0</v>
      </c>
      <c r="BH223" s="119" t="s">
        <v>118</v>
      </c>
      <c r="BI223" s="39" t="str">
        <f t="shared" si="69"/>
        <v/>
      </c>
      <c r="BJ223" s="120" t="str">
        <f t="shared" si="70"/>
        <v>A</v>
      </c>
      <c r="BK223" s="117">
        <f>SUM(AR223:AX223)</f>
        <v>201</v>
      </c>
      <c r="BL223" s="116">
        <f>SUM(AL223:AQ223)</f>
        <v>0</v>
      </c>
      <c r="BM223" s="121">
        <f t="shared" si="71"/>
        <v>1</v>
      </c>
      <c r="BN223" s="121">
        <f t="shared" si="71"/>
        <v>0</v>
      </c>
      <c r="BO223" s="9">
        <f t="shared" si="72"/>
        <v>0</v>
      </c>
      <c r="BP223" s="120" t="str">
        <f t="shared" si="73"/>
        <v/>
      </c>
      <c r="BQ223" s="148"/>
      <c r="BR223" s="122">
        <f t="shared" si="74"/>
        <v>260.45</v>
      </c>
      <c r="BS223" s="122">
        <f t="shared" si="75"/>
        <v>192</v>
      </c>
      <c r="BT223" s="122">
        <f t="shared" si="76"/>
        <v>452.45</v>
      </c>
      <c r="BU223" s="122" t="str">
        <f>IFERROR(_xlfn.XLOOKUP(D223,Sheet1!B:B,Sheet1!L:L),"")</f>
        <v>Domestic Trip 1 pax 3N-4D</v>
      </c>
      <c r="BV223" s="122" t="str">
        <f>_xlfn.XLOOKUP(BU223,Sheet1!S:S,Sheet1!T:T)</f>
        <v>A</v>
      </c>
      <c r="BW223" s="122">
        <f>_xlfn.XLOOKUP(D223,Sheet1!B:B,Sheet1!M:M)</f>
        <v>201</v>
      </c>
      <c r="BX223" s="115" t="s">
        <v>129</v>
      </c>
      <c r="BZ223" s="123">
        <f t="shared" si="77"/>
        <v>201</v>
      </c>
      <c r="CB223" s="12">
        <f>AW223/AY223</f>
        <v>0</v>
      </c>
      <c r="CC223" s="12">
        <f>AX223/AY223</f>
        <v>1</v>
      </c>
      <c r="CG223" s="1" t="str">
        <f>IF(BO223&lt;80,"Below 80",
IF(BO223&lt;=120,"80-120",
IF(BO223&lt;=200,"&gt; 120-200",
IF(BO223&lt;=300,"&gt;200-300",
IF(BO223&lt;=500,"&gt;300-500",
"&gt;500")))))</f>
        <v>Below 80</v>
      </c>
      <c r="CH223" s="1" t="str">
        <f>IFERROR(_xlfn.XLOOKUP(CG223,Scenario!M:M,Scenario!N:N),"")</f>
        <v/>
      </c>
      <c r="CI223" s="1" t="str">
        <f t="shared" si="78"/>
        <v>Yes</v>
      </c>
      <c r="CJ223" s="75">
        <v>201</v>
      </c>
      <c r="CK223" s="1"/>
    </row>
    <row r="224" spans="1:89" hidden="1">
      <c r="A224" s="2">
        <v>223</v>
      </c>
      <c r="B224" s="2">
        <v>2024</v>
      </c>
      <c r="C224" s="1" t="str">
        <v>PBTMTR182</v>
      </c>
      <c r="D224" s="37" t="str">
        <v>0015g00001UBHkCAAX</v>
      </c>
      <c r="E224" s="37" t="str">
        <v>MANINI TRADING CO</v>
      </c>
      <c r="F224" s="37" t="str">
        <v>ODISHA</v>
      </c>
      <c r="G224" s="37" t="str">
        <v>JHARSUGUDA</v>
      </c>
      <c r="H224" s="37" t="str">
        <v>Sundargarh</v>
      </c>
      <c r="I224" s="37" t="str">
        <v>SACHDEVA ISPAT PVT LTD</v>
      </c>
      <c r="J224" s="37" t="str">
        <v>Papun Padhan</v>
      </c>
      <c r="K224" s="37" t="str">
        <v>Papun Pradhan</v>
      </c>
      <c r="L224" s="37" t="str">
        <v>C12823</v>
      </c>
      <c r="M224" s="37" t="str">
        <v>Central</v>
      </c>
      <c r="N224" s="2">
        <v>768203</v>
      </c>
      <c r="O224" s="2" t="str">
        <v>21AIVPP6625P1ZG</v>
      </c>
      <c r="P224" s="2">
        <v>9437057121</v>
      </c>
      <c r="Q224" s="2" t="str">
        <v>Feb'24</v>
      </c>
      <c r="R224" s="2">
        <v>2024</v>
      </c>
      <c r="S224" s="1">
        <v>16</v>
      </c>
      <c r="T224" s="2">
        <v>200</v>
      </c>
      <c r="U224" s="12">
        <v>1.7500000000000002E-2</v>
      </c>
      <c r="V224" s="1" t="str">
        <v>Challenger</v>
      </c>
      <c r="W224" s="13">
        <v>0</v>
      </c>
      <c r="X224" s="13">
        <v>16</v>
      </c>
      <c r="Y224" s="13">
        <v>0</v>
      </c>
      <c r="Z224" s="13">
        <v>50.69</v>
      </c>
      <c r="AA224" s="13">
        <v>50.29</v>
      </c>
      <c r="AB224" s="13">
        <v>0</v>
      </c>
      <c r="AC224" s="13">
        <v>0</v>
      </c>
      <c r="AD224" s="13">
        <v>25</v>
      </c>
      <c r="AE224" s="13">
        <v>100</v>
      </c>
      <c r="AF224" s="13">
        <v>0</v>
      </c>
      <c r="AG224" s="13">
        <v>0</v>
      </c>
      <c r="AH224" s="13">
        <v>0</v>
      </c>
      <c r="AI224" s="13">
        <v>0</v>
      </c>
      <c r="AJ224" s="13">
        <v>0</v>
      </c>
      <c r="AK224" s="13">
        <v>0</v>
      </c>
      <c r="AL224" s="13">
        <v>0</v>
      </c>
      <c r="AM224" s="13">
        <v>0</v>
      </c>
      <c r="AN224" s="13">
        <v>0</v>
      </c>
      <c r="AO224" s="13">
        <v>0</v>
      </c>
      <c r="AP224" s="13">
        <v>0</v>
      </c>
      <c r="AQ224" s="13">
        <v>0</v>
      </c>
      <c r="AR224" s="13">
        <v>0</v>
      </c>
      <c r="AS224" s="13">
        <v>5</v>
      </c>
      <c r="AT224" s="13">
        <v>10.5</v>
      </c>
      <c r="AU224" s="13">
        <v>0</v>
      </c>
      <c r="AV224" s="13">
        <v>0</v>
      </c>
      <c r="AW224" s="16">
        <f t="shared" si="64"/>
        <v>15.5</v>
      </c>
      <c r="AX224" s="16">
        <v>0</v>
      </c>
      <c r="AY224" s="10">
        <f t="shared" si="79"/>
        <v>15.5</v>
      </c>
      <c r="AZ224" s="10">
        <f>SUM(Z224:AK224)</f>
        <v>225.98</v>
      </c>
      <c r="BA224" s="10">
        <v>30</v>
      </c>
      <c r="BB224" s="10">
        <f t="shared" si="65"/>
        <v>14.5</v>
      </c>
      <c r="BC224" s="10">
        <f t="shared" si="66"/>
        <v>3.625</v>
      </c>
      <c r="BD224" s="10">
        <f t="shared" si="67"/>
        <v>-210.48</v>
      </c>
      <c r="BE224" s="10">
        <f t="shared" si="80"/>
        <v>210.48</v>
      </c>
      <c r="BF224" s="2" t="s">
        <v>119</v>
      </c>
      <c r="BG224" s="10">
        <f t="shared" si="68"/>
        <v>0.625</v>
      </c>
      <c r="BH224" s="36" t="s">
        <v>118</v>
      </c>
      <c r="BI224" s="39" t="str">
        <f t="shared" si="69"/>
        <v/>
      </c>
      <c r="BJ224" s="39" t="str">
        <f t="shared" si="70"/>
        <v/>
      </c>
      <c r="BK224" s="16">
        <f>SUM(AR224:AX224)</f>
        <v>31</v>
      </c>
      <c r="BL224" s="10">
        <f>SUM(AL224:AQ224)</f>
        <v>0</v>
      </c>
      <c r="BM224" s="12">
        <f t="shared" si="71"/>
        <v>2</v>
      </c>
      <c r="BN224" s="12">
        <f t="shared" si="71"/>
        <v>0</v>
      </c>
      <c r="BO224" s="9">
        <f t="shared" si="72"/>
        <v>5</v>
      </c>
      <c r="BP224" s="39" t="str">
        <f t="shared" si="73"/>
        <v/>
      </c>
      <c r="BQ224" s="147"/>
      <c r="BR224" s="9">
        <f t="shared" si="74"/>
        <v>225.98</v>
      </c>
      <c r="BS224" s="9">
        <f t="shared" si="75"/>
        <v>0</v>
      </c>
      <c r="BT224" s="9">
        <f t="shared" si="76"/>
        <v>225.98</v>
      </c>
      <c r="BU224" s="9" t="str">
        <f>IFERROR(_xlfn.XLOOKUP(D224,Sheet1!B:B,Sheet1!L:L),"")</f>
        <v/>
      </c>
      <c r="BV224" s="9" t="e">
        <f>_xlfn.XLOOKUP(BU224,Sheet1!S:S,Sheet1!T:T)</f>
        <v>#N/A</v>
      </c>
      <c r="BW224" s="9" t="e">
        <f>_xlfn.XLOOKUP(D224,Sheet1!B:B,Sheet1!M:M)</f>
        <v>#N/A</v>
      </c>
      <c r="BZ224" s="108">
        <f t="shared" si="77"/>
        <v>0</v>
      </c>
      <c r="CB224" s="12"/>
      <c r="CC224" s="12"/>
      <c r="CG224" s="1" t="str">
        <f>IF(BO224&lt;80,"Below 80",
IF(BO224&lt;=120,"80-120",
IF(BO224&lt;=200,"&gt; 120-200",
IF(BO224&lt;=300,"&gt;200-300",
IF(BO224&lt;=500,"&gt;300-500",
"&gt;500")))))</f>
        <v>Below 80</v>
      </c>
      <c r="CH224" s="1" t="str">
        <f>IFERROR(_xlfn.XLOOKUP(CG224,Scenario!M:M,Scenario!N:N),"")</f>
        <v/>
      </c>
      <c r="CI224" s="1" t="str">
        <f t="shared" si="78"/>
        <v>Yes</v>
      </c>
      <c r="CJ224" s="75">
        <v>-5</v>
      </c>
      <c r="CK224" s="1" t="s">
        <v>118</v>
      </c>
    </row>
    <row r="225" spans="1:89" hidden="1">
      <c r="A225" s="2">
        <v>224</v>
      </c>
      <c r="B225" s="2">
        <v>2024</v>
      </c>
      <c r="C225" s="1" t="str">
        <v>PBTMTR183</v>
      </c>
      <c r="D225" s="37" t="str">
        <v>001J100000EpC5ZIAV</v>
      </c>
      <c r="E225" s="37" t="str">
        <v>M/S CHOUDHARY STEEL</v>
      </c>
      <c r="F225" s="37" t="str">
        <v>JHARKHAND</v>
      </c>
      <c r="G225" s="37" t="str">
        <v>SIMDEGA</v>
      </c>
      <c r="H225" s="37" t="str">
        <v>Simdega</v>
      </c>
      <c r="I225" s="37" t="str">
        <v>SACHDEVA ISPAT PVT LTD</v>
      </c>
      <c r="J225" s="37" t="str">
        <v>Papun Padhan</v>
      </c>
      <c r="K225" s="37" t="str">
        <v>Papun Pradhan</v>
      </c>
      <c r="L225" s="37" t="str">
        <v>C12823</v>
      </c>
      <c r="M225" s="37" t="str">
        <v>Central</v>
      </c>
      <c r="N225" s="2">
        <v>835223</v>
      </c>
      <c r="O225" s="2" t="str">
        <v>20ACNPC3541P1ZN</v>
      </c>
      <c r="P225" s="2">
        <v>9431327741</v>
      </c>
      <c r="Q225" s="2" t="str">
        <v>Feb'24</v>
      </c>
      <c r="R225" s="2">
        <v>2024</v>
      </c>
      <c r="S225" s="1">
        <v>4</v>
      </c>
      <c r="T225" s="2">
        <v>50</v>
      </c>
      <c r="U225" s="12">
        <v>0</v>
      </c>
      <c r="V225" s="1" t="str">
        <v>Minor</v>
      </c>
      <c r="W225" s="13">
        <v>0</v>
      </c>
      <c r="X225" s="13">
        <v>4</v>
      </c>
      <c r="Y225" s="13">
        <v>0</v>
      </c>
      <c r="Z225" s="13">
        <v>0</v>
      </c>
      <c r="AA225" s="13">
        <v>0</v>
      </c>
      <c r="AB225" s="13">
        <v>0</v>
      </c>
      <c r="AC225" s="13">
        <v>0</v>
      </c>
      <c r="AD225" s="13">
        <v>0</v>
      </c>
      <c r="AE225" s="13">
        <v>11</v>
      </c>
      <c r="AF225" s="13">
        <v>0</v>
      </c>
      <c r="AG225" s="13">
        <v>0</v>
      </c>
      <c r="AH225" s="13">
        <v>0</v>
      </c>
      <c r="AI225" s="13">
        <v>0</v>
      </c>
      <c r="AJ225" s="13">
        <v>0</v>
      </c>
      <c r="AK225" s="13">
        <v>0</v>
      </c>
      <c r="AL225" s="13">
        <v>0</v>
      </c>
      <c r="AM225" s="13">
        <v>0</v>
      </c>
      <c r="AN225" s="13">
        <v>0</v>
      </c>
      <c r="AO225" s="13">
        <v>0</v>
      </c>
      <c r="AP225" s="13">
        <v>0</v>
      </c>
      <c r="AQ225" s="13">
        <v>0</v>
      </c>
      <c r="AR225" s="13">
        <v>0</v>
      </c>
      <c r="AS225" s="13">
        <v>0</v>
      </c>
      <c r="AT225" s="13">
        <v>0</v>
      </c>
      <c r="AU225" s="13">
        <v>0</v>
      </c>
      <c r="AV225" s="13">
        <v>0</v>
      </c>
      <c r="AW225" s="16">
        <f t="shared" si="64"/>
        <v>0</v>
      </c>
      <c r="AX225" s="16">
        <v>0</v>
      </c>
      <c r="AY225" s="10">
        <f t="shared" si="79"/>
        <v>0</v>
      </c>
      <c r="AZ225" s="10">
        <f>SUM(Z225:AK225)</f>
        <v>11</v>
      </c>
      <c r="BA225" s="10">
        <v>5</v>
      </c>
      <c r="BB225" s="10">
        <f t="shared" si="65"/>
        <v>5</v>
      </c>
      <c r="BC225" s="10">
        <f t="shared" si="66"/>
        <v>1.25</v>
      </c>
      <c r="BD225" s="10">
        <f t="shared" si="67"/>
        <v>-11</v>
      </c>
      <c r="BE225" s="10">
        <f t="shared" si="80"/>
        <v>11</v>
      </c>
      <c r="BF225" s="2" t="s">
        <v>119</v>
      </c>
      <c r="BG225" s="10">
        <f t="shared" si="68"/>
        <v>0</v>
      </c>
      <c r="BH225" s="36" t="s">
        <v>118</v>
      </c>
      <c r="BI225" s="39" t="str">
        <f t="shared" si="69"/>
        <v/>
      </c>
      <c r="BJ225" s="39" t="str">
        <f t="shared" si="70"/>
        <v/>
      </c>
      <c r="BK225" s="16">
        <f>SUM(AR225:AX225)</f>
        <v>0</v>
      </c>
      <c r="BL225" s="10">
        <f>SUM(AL225:AQ225)</f>
        <v>0</v>
      </c>
      <c r="BM225" s="12" t="str">
        <f t="shared" si="71"/>
        <v/>
      </c>
      <c r="BN225" s="12" t="str">
        <f t="shared" si="71"/>
        <v/>
      </c>
      <c r="BO225" s="9">
        <f t="shared" si="72"/>
        <v>0</v>
      </c>
      <c r="BP225" s="39" t="str">
        <f t="shared" si="73"/>
        <v/>
      </c>
      <c r="BQ225" s="147"/>
      <c r="BR225" s="9">
        <f t="shared" si="74"/>
        <v>11</v>
      </c>
      <c r="BS225" s="9">
        <f t="shared" si="75"/>
        <v>0</v>
      </c>
      <c r="BT225" s="9">
        <f t="shared" si="76"/>
        <v>11</v>
      </c>
      <c r="BU225" s="9" t="str">
        <f>IFERROR(_xlfn.XLOOKUP(D225,Sheet1!B:B,Sheet1!L:L),"")</f>
        <v/>
      </c>
      <c r="BV225" s="9" t="e">
        <f>_xlfn.XLOOKUP(BU225,Sheet1!S:S,Sheet1!T:T)</f>
        <v>#N/A</v>
      </c>
      <c r="BW225" s="9" t="e">
        <f>_xlfn.XLOOKUP(D225,Sheet1!B:B,Sheet1!M:M)</f>
        <v>#N/A</v>
      </c>
      <c r="BZ225" s="108">
        <f t="shared" si="77"/>
        <v>0</v>
      </c>
      <c r="CB225" s="12"/>
      <c r="CC225" s="12"/>
      <c r="CG225" s="1" t="str">
        <f>IF(BO225&lt;80,"Below 80",
IF(BO225&lt;=120,"80-120",
IF(BO225&lt;=200,"&gt; 120-200",
IF(BO225&lt;=300,"&gt;200-300",
IF(BO225&lt;=500,"&gt;300-500",
"&gt;500")))))</f>
        <v>Below 80</v>
      </c>
      <c r="CH225" s="1" t="str">
        <f>IFERROR(_xlfn.XLOOKUP(CG225,Scenario!M:M,Scenario!N:N),"")</f>
        <v/>
      </c>
      <c r="CI225" s="1" t="str">
        <f t="shared" si="78"/>
        <v>Yes</v>
      </c>
      <c r="CJ225" s="75">
        <v>0</v>
      </c>
    </row>
    <row r="226" spans="1:89" hidden="1">
      <c r="A226" s="2">
        <v>225</v>
      </c>
      <c r="B226" s="2">
        <v>2024</v>
      </c>
      <c r="C226" s="1" t="str">
        <v>PBTMTR184</v>
      </c>
      <c r="D226" s="37">
        <v>0</v>
      </c>
      <c r="E226" s="37" t="str">
        <v>MITTAL INDUSTRIES</v>
      </c>
      <c r="F226" s="37" t="str">
        <v>ODISHA</v>
      </c>
      <c r="G226" s="37" t="str">
        <v>SUNDARGARH</v>
      </c>
      <c r="H226" s="37" t="str">
        <v>Hisar</v>
      </c>
      <c r="I226" s="37" t="str">
        <v>SACHDEVA ISPAT PVT LTD</v>
      </c>
      <c r="J226" s="37" t="e">
        <v>#VALUE!</v>
      </c>
      <c r="K226" s="37" t="str">
        <v>Papun Pradhan</v>
      </c>
      <c r="L226" s="37" t="str">
        <v>C12823</v>
      </c>
      <c r="M226" s="37" t="str">
        <v>Central</v>
      </c>
      <c r="N226" s="2" t="e">
        <v>#VALUE!</v>
      </c>
      <c r="O226" s="2" t="e">
        <v>#VALUE!</v>
      </c>
      <c r="P226" s="2" t="e">
        <v>#VALUE!</v>
      </c>
      <c r="Q226" s="2" t="str">
        <v>Feb'24</v>
      </c>
      <c r="R226" s="2">
        <v>2024</v>
      </c>
      <c r="S226" s="1">
        <v>3</v>
      </c>
      <c r="T226" s="2" t="str">
        <v/>
      </c>
      <c r="U226" s="12">
        <v>0</v>
      </c>
      <c r="V226" s="1" t="str">
        <v>Potential Not updated</v>
      </c>
      <c r="W226" s="13">
        <v>0</v>
      </c>
      <c r="X226" s="13">
        <v>3</v>
      </c>
      <c r="Y226" s="13">
        <v>0</v>
      </c>
      <c r="Z226" s="13">
        <v>0</v>
      </c>
      <c r="AA226" s="13">
        <v>0</v>
      </c>
      <c r="AB226" s="13">
        <v>0</v>
      </c>
      <c r="AC226" s="13">
        <v>0</v>
      </c>
      <c r="AD226" s="13">
        <v>0</v>
      </c>
      <c r="AE226" s="13">
        <v>0</v>
      </c>
      <c r="AF226" s="13">
        <v>0</v>
      </c>
      <c r="AG226" s="13">
        <v>0</v>
      </c>
      <c r="AH226" s="13">
        <v>0</v>
      </c>
      <c r="AI226" s="13">
        <v>0</v>
      </c>
      <c r="AJ226" s="13">
        <v>0</v>
      </c>
      <c r="AK226" s="13">
        <v>0</v>
      </c>
      <c r="AL226" s="13">
        <v>0</v>
      </c>
      <c r="AM226" s="13">
        <v>0</v>
      </c>
      <c r="AN226" s="13">
        <v>0</v>
      </c>
      <c r="AO226" s="13">
        <v>0</v>
      </c>
      <c r="AP226" s="13">
        <v>0</v>
      </c>
      <c r="AQ226" s="13">
        <v>0</v>
      </c>
      <c r="AR226" s="13">
        <v>0</v>
      </c>
      <c r="AS226" s="13">
        <v>0</v>
      </c>
      <c r="AT226" s="13">
        <v>0</v>
      </c>
      <c r="AU226" s="13">
        <v>0</v>
      </c>
      <c r="AV226" s="13">
        <v>0</v>
      </c>
      <c r="AW226" s="16">
        <f t="shared" si="64"/>
        <v>0</v>
      </c>
      <c r="AX226" s="16">
        <v>0</v>
      </c>
      <c r="AY226" s="10">
        <f t="shared" si="79"/>
        <v>0</v>
      </c>
      <c r="AZ226" s="10">
        <f>SUM(Z226:AK226)</f>
        <v>0</v>
      </c>
      <c r="BA226" s="10">
        <v>0</v>
      </c>
      <c r="BB226" s="10">
        <f t="shared" si="65"/>
        <v>0</v>
      </c>
      <c r="BC226" s="10">
        <f t="shared" si="66"/>
        <v>0</v>
      </c>
      <c r="BD226" s="10">
        <f t="shared" si="67"/>
        <v>0</v>
      </c>
      <c r="BE226" s="10">
        <f t="shared" si="80"/>
        <v>0</v>
      </c>
      <c r="BF226" s="2" t="s">
        <v>119</v>
      </c>
      <c r="BG226" s="10">
        <f t="shared" si="68"/>
        <v>0</v>
      </c>
      <c r="BH226" s="36" t="s">
        <v>118</v>
      </c>
      <c r="BI226" s="39" t="str">
        <f t="shared" si="69"/>
        <v/>
      </c>
      <c r="BJ226" s="39" t="str">
        <f t="shared" si="70"/>
        <v/>
      </c>
      <c r="BK226" s="16">
        <f>SUM(AR226:AX226)</f>
        <v>0</v>
      </c>
      <c r="BL226" s="10">
        <f>SUM(AL226:AQ226)</f>
        <v>0</v>
      </c>
      <c r="BM226" s="12" t="str">
        <f t="shared" si="71"/>
        <v/>
      </c>
      <c r="BN226" s="12" t="str">
        <f t="shared" si="71"/>
        <v/>
      </c>
      <c r="BO226" s="9">
        <f t="shared" si="72"/>
        <v>0</v>
      </c>
      <c r="BP226" s="39" t="str">
        <f t="shared" si="73"/>
        <v/>
      </c>
      <c r="BQ226" s="147"/>
      <c r="BR226" s="9">
        <f t="shared" si="74"/>
        <v>0</v>
      </c>
      <c r="BS226" s="9">
        <f t="shared" si="75"/>
        <v>0</v>
      </c>
      <c r="BT226" s="9">
        <f t="shared" si="76"/>
        <v>0</v>
      </c>
      <c r="BU226" s="9">
        <f>IFERROR(_xlfn.XLOOKUP(D226,Sheet1!B:B,Sheet1!L:L),"")</f>
        <v>0</v>
      </c>
      <c r="BV226" s="9" t="e">
        <f>_xlfn.XLOOKUP(BU226,Sheet1!S:S,Sheet1!T:T)</f>
        <v>#N/A</v>
      </c>
      <c r="BW226" s="9">
        <f>_xlfn.XLOOKUP(D226,Sheet1!B:B,Sheet1!M:M)</f>
        <v>0</v>
      </c>
      <c r="BZ226" s="108">
        <f t="shared" si="77"/>
        <v>0</v>
      </c>
      <c r="CB226" s="12"/>
      <c r="CC226" s="12"/>
      <c r="CG226" s="1" t="str">
        <f>IF(BO226&lt;80,"Below 80",
IF(BO226&lt;=120,"80-120",
IF(BO226&lt;=200,"&gt; 120-200",
IF(BO226&lt;=300,"&gt;200-300",
IF(BO226&lt;=500,"&gt;300-500",
"&gt;500")))))</f>
        <v>Below 80</v>
      </c>
      <c r="CH226" s="1" t="str">
        <f>IFERROR(_xlfn.XLOOKUP(CG226,Scenario!M:M,Scenario!N:N),"")</f>
        <v/>
      </c>
      <c r="CI226" s="1" t="str">
        <f t="shared" si="78"/>
        <v>No</v>
      </c>
      <c r="CJ226" s="75">
        <v>0</v>
      </c>
    </row>
    <row r="227" spans="1:89" hidden="1">
      <c r="A227" s="2">
        <v>226</v>
      </c>
      <c r="B227" s="2">
        <v>2024</v>
      </c>
      <c r="C227" s="1" t="str">
        <v>PBTMTR185</v>
      </c>
      <c r="D227" s="37" t="str">
        <v>0015g00001UBHkDAAX</v>
      </c>
      <c r="E227" s="37" t="str">
        <v>M/S. RAJ KUMAR AGRAWALLA</v>
      </c>
      <c r="F227" s="37" t="str">
        <v>ODISHA</v>
      </c>
      <c r="G227" s="37" t="str">
        <v>BOUDH</v>
      </c>
      <c r="H227" s="37" t="str">
        <v>Boudh</v>
      </c>
      <c r="I227" s="37" t="str">
        <v>SACHDEVA ISPAT PVT LTD</v>
      </c>
      <c r="J227" s="37" t="str">
        <v>Bidyut Ranjan Mishra</v>
      </c>
      <c r="K227" s="37" t="str">
        <v>Papun Pradhan</v>
      </c>
      <c r="L227" s="37" t="str">
        <v>C12823</v>
      </c>
      <c r="M227" s="37" t="str">
        <v>Central</v>
      </c>
      <c r="N227" s="2">
        <v>762014</v>
      </c>
      <c r="O227" s="2" t="str">
        <v>21ADMPA5151B1ZD</v>
      </c>
      <c r="P227" s="2">
        <v>9777299555</v>
      </c>
      <c r="Q227" s="2" t="str">
        <v>Feb'24</v>
      </c>
      <c r="R227" s="2">
        <v>2024</v>
      </c>
      <c r="S227" s="1">
        <v>25</v>
      </c>
      <c r="T227" s="2">
        <v>300</v>
      </c>
      <c r="U227" s="12">
        <v>0</v>
      </c>
      <c r="V227" s="1" t="str">
        <v>Alien</v>
      </c>
      <c r="W227" s="13">
        <v>0</v>
      </c>
      <c r="X227" s="13">
        <v>25</v>
      </c>
      <c r="Y227" s="13">
        <v>0</v>
      </c>
      <c r="Z227" s="13">
        <v>30.02</v>
      </c>
      <c r="AA227" s="13">
        <v>30.17</v>
      </c>
      <c r="AB227" s="13">
        <v>0</v>
      </c>
      <c r="AC227" s="13">
        <v>0</v>
      </c>
      <c r="AD227" s="13">
        <v>0</v>
      </c>
      <c r="AE227" s="13">
        <v>30</v>
      </c>
      <c r="AF227" s="13">
        <v>0</v>
      </c>
      <c r="AG227" s="13">
        <v>30</v>
      </c>
      <c r="AH227" s="13">
        <v>0</v>
      </c>
      <c r="AI227" s="13">
        <v>25</v>
      </c>
      <c r="AJ227" s="13">
        <v>0</v>
      </c>
      <c r="AK227" s="13">
        <v>0</v>
      </c>
      <c r="AL227" s="13">
        <v>0</v>
      </c>
      <c r="AM227" s="13">
        <v>0</v>
      </c>
      <c r="AN227" s="13">
        <v>0</v>
      </c>
      <c r="AO227" s="13">
        <v>0</v>
      </c>
      <c r="AP227" s="13">
        <v>28.79</v>
      </c>
      <c r="AQ227" s="13">
        <v>0</v>
      </c>
      <c r="AR227" s="13">
        <v>0</v>
      </c>
      <c r="AS227" s="13">
        <v>0</v>
      </c>
      <c r="AT227" s="13">
        <v>0</v>
      </c>
      <c r="AU227" s="13">
        <v>0</v>
      </c>
      <c r="AV227" s="13">
        <v>0</v>
      </c>
      <c r="AW227" s="16">
        <f t="shared" si="64"/>
        <v>28.79</v>
      </c>
      <c r="AX227" s="16">
        <v>57.58</v>
      </c>
      <c r="AY227" s="10">
        <f t="shared" si="79"/>
        <v>86.37</v>
      </c>
      <c r="AZ227" s="10">
        <f>SUM(Z227:AK227)</f>
        <v>145.19</v>
      </c>
      <c r="BA227" s="10">
        <f>AW227</f>
        <v>28.79</v>
      </c>
      <c r="BB227" s="10">
        <f t="shared" si="65"/>
        <v>0</v>
      </c>
      <c r="BC227" s="10">
        <f t="shared" si="66"/>
        <v>0</v>
      </c>
      <c r="BD227" s="10">
        <f t="shared" si="67"/>
        <v>-58.819999999999993</v>
      </c>
      <c r="BE227" s="10">
        <f t="shared" si="80"/>
        <v>116.4</v>
      </c>
      <c r="BF227" s="2" t="s">
        <v>119</v>
      </c>
      <c r="BG227" s="10">
        <f t="shared" si="68"/>
        <v>3.5987499999999999</v>
      </c>
      <c r="BH227" s="36" t="s">
        <v>118</v>
      </c>
      <c r="BI227" s="39" t="str">
        <f t="shared" si="69"/>
        <v/>
      </c>
      <c r="BJ227" s="39" t="str">
        <f t="shared" si="70"/>
        <v/>
      </c>
      <c r="BK227" s="16">
        <f>SUM(AR227:AX227)</f>
        <v>86.37</v>
      </c>
      <c r="BL227" s="10">
        <f>SUM(AL227:AQ227)</f>
        <v>28.79</v>
      </c>
      <c r="BM227" s="12">
        <f t="shared" si="71"/>
        <v>1</v>
      </c>
      <c r="BN227" s="12">
        <f t="shared" si="71"/>
        <v>0.33333333333333331</v>
      </c>
      <c r="BO227" s="9">
        <f t="shared" si="72"/>
        <v>28.79</v>
      </c>
      <c r="BP227" s="39" t="str">
        <f t="shared" si="73"/>
        <v/>
      </c>
      <c r="BQ227" s="147"/>
      <c r="BR227" s="9">
        <f t="shared" si="74"/>
        <v>90.19</v>
      </c>
      <c r="BS227" s="9">
        <f t="shared" si="75"/>
        <v>55</v>
      </c>
      <c r="BT227" s="9">
        <f t="shared" si="76"/>
        <v>145.19</v>
      </c>
      <c r="BU227" s="9" t="str">
        <f>IFERROR(_xlfn.XLOOKUP(D227,Sheet1!B:B,Sheet1!L:L),"")</f>
        <v/>
      </c>
      <c r="BV227" s="9" t="e">
        <f>_xlfn.XLOOKUP(BU227,Sheet1!S:S,Sheet1!T:T)</f>
        <v>#N/A</v>
      </c>
      <c r="BW227" s="9" t="e">
        <f>_xlfn.XLOOKUP(D227,Sheet1!B:B,Sheet1!M:M)</f>
        <v>#N/A</v>
      </c>
      <c r="BZ227" s="108">
        <f t="shared" si="77"/>
        <v>57.580000000000005</v>
      </c>
      <c r="CB227" s="12">
        <f>AW227/AY227</f>
        <v>0.33333333333333331</v>
      </c>
      <c r="CC227" s="12">
        <f>AX227/AY227</f>
        <v>0.66666666666666663</v>
      </c>
      <c r="CG227" s="1" t="str">
        <f>IF(BO227&lt;80,"Below 80",
IF(BO227&lt;=120,"80-120",
IF(BO227&lt;=200,"&gt; 120-200",
IF(BO227&lt;=300,"&gt;200-300",
IF(BO227&lt;=500,"&gt;300-500",
"&gt;500")))))</f>
        <v>Below 80</v>
      </c>
      <c r="CH227" s="1" t="str">
        <f>IFERROR(_xlfn.XLOOKUP(CG227,Scenario!M:M,Scenario!N:N),"")</f>
        <v/>
      </c>
      <c r="CI227" s="1" t="str">
        <f t="shared" si="78"/>
        <v>Yes</v>
      </c>
      <c r="CJ227" s="75">
        <v>57.58</v>
      </c>
    </row>
    <row r="228" spans="1:89" hidden="1">
      <c r="A228" s="2">
        <v>227</v>
      </c>
      <c r="B228" s="2">
        <v>2024</v>
      </c>
      <c r="C228" s="1" t="str">
        <v>PBTMTR186</v>
      </c>
      <c r="D228" s="37" t="str">
        <v>0015g00001YOHRQAA5</v>
      </c>
      <c r="E228" s="37" t="str">
        <v>SHREE RAM AGENCY</v>
      </c>
      <c r="F228" s="37" t="str">
        <v>ODISHA</v>
      </c>
      <c r="G228" s="37" t="str">
        <v>JHARSUGUDA</v>
      </c>
      <c r="H228" s="37" t="str">
        <v>Jharsuguda</v>
      </c>
      <c r="I228" s="37" t="str">
        <v>SACHDEVA ISPAT PVT LTD</v>
      </c>
      <c r="J228" s="37" t="str">
        <v>Papun Padhan</v>
      </c>
      <c r="K228" s="37" t="str">
        <v>Papun Pradhan</v>
      </c>
      <c r="L228" s="37" t="str">
        <v>C12823</v>
      </c>
      <c r="M228" s="37" t="str">
        <v>Central</v>
      </c>
      <c r="N228" s="2">
        <v>768201</v>
      </c>
      <c r="O228" s="2" t="str">
        <v>21BWWPP0064N1Z1</v>
      </c>
      <c r="P228" s="2">
        <v>9438157011</v>
      </c>
      <c r="Q228" s="2" t="str">
        <v>Feb'24</v>
      </c>
      <c r="R228" s="2">
        <v>2024</v>
      </c>
      <c r="S228" s="1">
        <v>6</v>
      </c>
      <c r="T228" s="2">
        <v>100</v>
      </c>
      <c r="U228" s="12">
        <v>0</v>
      </c>
      <c r="V228" s="1" t="str">
        <v>Challenger</v>
      </c>
      <c r="W228" s="13">
        <v>0</v>
      </c>
      <c r="X228" s="13">
        <v>3</v>
      </c>
      <c r="Y228" s="13">
        <v>3</v>
      </c>
      <c r="Z228" s="13">
        <v>0</v>
      </c>
      <c r="AA228" s="13">
        <v>9.39</v>
      </c>
      <c r="AB228" s="13">
        <v>0</v>
      </c>
      <c r="AC228" s="13">
        <v>3.27</v>
      </c>
      <c r="AD228" s="13">
        <v>15</v>
      </c>
      <c r="AE228" s="13">
        <v>10</v>
      </c>
      <c r="AF228" s="13">
        <v>0</v>
      </c>
      <c r="AG228" s="13">
        <v>0</v>
      </c>
      <c r="AH228" s="13">
        <v>0</v>
      </c>
      <c r="AI228" s="13">
        <v>0</v>
      </c>
      <c r="AJ228" s="13">
        <v>0</v>
      </c>
      <c r="AK228" s="13">
        <v>0</v>
      </c>
      <c r="AL228" s="13">
        <v>0</v>
      </c>
      <c r="AM228" s="13">
        <v>0</v>
      </c>
      <c r="AN228" s="13">
        <v>0</v>
      </c>
      <c r="AO228" s="13">
        <v>0</v>
      </c>
      <c r="AP228" s="13">
        <v>0</v>
      </c>
      <c r="AQ228" s="13">
        <v>0</v>
      </c>
      <c r="AR228" s="13">
        <v>0</v>
      </c>
      <c r="AS228" s="13">
        <v>0</v>
      </c>
      <c r="AT228" s="13">
        <v>0</v>
      </c>
      <c r="AU228" s="13">
        <v>0</v>
      </c>
      <c r="AV228" s="13">
        <v>0</v>
      </c>
      <c r="AW228" s="16">
        <f t="shared" si="64"/>
        <v>0</v>
      </c>
      <c r="AX228" s="16">
        <v>0</v>
      </c>
      <c r="AY228" s="10">
        <f t="shared" si="79"/>
        <v>0</v>
      </c>
      <c r="AZ228" s="10">
        <f>SUM(Z228:AK228)</f>
        <v>37.659999999999997</v>
      </c>
      <c r="BA228" s="10">
        <v>20</v>
      </c>
      <c r="BB228" s="10">
        <f t="shared" si="65"/>
        <v>20</v>
      </c>
      <c r="BC228" s="10">
        <f t="shared" si="66"/>
        <v>5</v>
      </c>
      <c r="BD228" s="10">
        <f t="shared" si="67"/>
        <v>-37.659999999999997</v>
      </c>
      <c r="BE228" s="10">
        <f t="shared" si="80"/>
        <v>37.659999999999997</v>
      </c>
      <c r="BF228" s="2" t="s">
        <v>119</v>
      </c>
      <c r="BG228" s="10">
        <f t="shared" si="68"/>
        <v>0</v>
      </c>
      <c r="BH228" s="36" t="s">
        <v>118</v>
      </c>
      <c r="BI228" s="39" t="str">
        <f t="shared" si="69"/>
        <v/>
      </c>
      <c r="BJ228" s="39" t="str">
        <f t="shared" si="70"/>
        <v/>
      </c>
      <c r="BK228" s="16">
        <f>SUM(AR228:AX228)</f>
        <v>0</v>
      </c>
      <c r="BL228" s="10">
        <f>SUM(AL228:AQ228)</f>
        <v>0</v>
      </c>
      <c r="BM228" s="12" t="str">
        <f t="shared" si="71"/>
        <v/>
      </c>
      <c r="BN228" s="12" t="str">
        <f t="shared" si="71"/>
        <v/>
      </c>
      <c r="BO228" s="9">
        <f t="shared" si="72"/>
        <v>0</v>
      </c>
      <c r="BP228" s="39" t="str">
        <f t="shared" si="73"/>
        <v/>
      </c>
      <c r="BQ228" s="147"/>
      <c r="BR228" s="9">
        <f t="shared" si="74"/>
        <v>37.659999999999997</v>
      </c>
      <c r="BS228" s="9">
        <f t="shared" si="75"/>
        <v>0</v>
      </c>
      <c r="BT228" s="9">
        <f t="shared" si="76"/>
        <v>37.659999999999997</v>
      </c>
      <c r="BU228" s="9" t="str">
        <f>IFERROR(_xlfn.XLOOKUP(D228,Sheet1!B:B,Sheet1!L:L),"")</f>
        <v/>
      </c>
      <c r="BV228" s="9" t="e">
        <f>_xlfn.XLOOKUP(BU228,Sheet1!S:S,Sheet1!T:T)</f>
        <v>#N/A</v>
      </c>
      <c r="BW228" s="9" t="e">
        <f>_xlfn.XLOOKUP(D228,Sheet1!B:B,Sheet1!M:M)</f>
        <v>#N/A</v>
      </c>
      <c r="BZ228" s="108">
        <f t="shared" si="77"/>
        <v>0</v>
      </c>
      <c r="CB228" s="12"/>
      <c r="CC228" s="12"/>
      <c r="CG228" s="1" t="str">
        <f>IF(BO228&lt;80,"Below 80",
IF(BO228&lt;=120,"80-120",
IF(BO228&lt;=200,"&gt; 120-200",
IF(BO228&lt;=300,"&gt;200-300",
IF(BO228&lt;=500,"&gt;300-500",
"&gt;500")))))</f>
        <v>Below 80</v>
      </c>
      <c r="CH228" s="1" t="str">
        <f>IFERROR(_xlfn.XLOOKUP(CG228,Scenario!M:M,Scenario!N:N),"")</f>
        <v/>
      </c>
      <c r="CI228" s="1" t="str">
        <f t="shared" si="78"/>
        <v>Yes</v>
      </c>
      <c r="CJ228" s="75">
        <v>0</v>
      </c>
    </row>
    <row r="229" spans="1:89" hidden="1">
      <c r="A229" s="2">
        <v>228</v>
      </c>
      <c r="B229" s="2">
        <v>2024</v>
      </c>
      <c r="C229" s="1" t="str">
        <v>PBTMTR187</v>
      </c>
      <c r="D229" s="37" t="str">
        <v>0015g00001UBHkEAAX</v>
      </c>
      <c r="E229" s="37" t="str">
        <v>M/S. SHREE MANGALAM IRON AND STEEL TRADERS</v>
      </c>
      <c r="F229" s="37" t="str">
        <v>ODISHA</v>
      </c>
      <c r="G229" s="37" t="str">
        <v>SUNDARGARH</v>
      </c>
      <c r="H229" s="37" t="str">
        <v>Sundargarh</v>
      </c>
      <c r="I229" s="37" t="str">
        <v>SACHDEVA ISPAT PVT LTD</v>
      </c>
      <c r="J229" s="37" t="str">
        <v>Papun Padhan</v>
      </c>
      <c r="K229" s="37" t="str">
        <v>Papun Pradhan</v>
      </c>
      <c r="L229" s="37" t="str">
        <v>C12823</v>
      </c>
      <c r="M229" s="37" t="str">
        <v>Central</v>
      </c>
      <c r="N229" s="2">
        <v>769004</v>
      </c>
      <c r="O229" s="2" t="str">
        <v>21AAVPA4009Q1ZK</v>
      </c>
      <c r="P229" s="2">
        <v>9438154538</v>
      </c>
      <c r="Q229" s="2" t="str">
        <v>Feb'24</v>
      </c>
      <c r="R229" s="2">
        <v>2024</v>
      </c>
      <c r="S229" s="1">
        <v>3</v>
      </c>
      <c r="T229" s="2">
        <v>300</v>
      </c>
      <c r="U229" s="12">
        <v>0</v>
      </c>
      <c r="V229" s="1" t="str">
        <v>Alien</v>
      </c>
      <c r="W229" s="13">
        <v>0</v>
      </c>
      <c r="X229" s="13">
        <v>3</v>
      </c>
      <c r="Y229" s="13">
        <v>0</v>
      </c>
      <c r="Z229" s="13">
        <v>0</v>
      </c>
      <c r="AA229" s="13">
        <v>0</v>
      </c>
      <c r="AB229" s="13">
        <v>0</v>
      </c>
      <c r="AC229" s="13">
        <v>0</v>
      </c>
      <c r="AD229" s="13">
        <v>0</v>
      </c>
      <c r="AE229" s="13">
        <v>0</v>
      </c>
      <c r="AF229" s="13">
        <v>0</v>
      </c>
      <c r="AG229" s="13">
        <v>6</v>
      </c>
      <c r="AH229" s="13">
        <v>0.24</v>
      </c>
      <c r="AI229" s="13">
        <v>0</v>
      </c>
      <c r="AJ229" s="13">
        <v>0</v>
      </c>
      <c r="AK229" s="13">
        <v>3</v>
      </c>
      <c r="AL229" s="13">
        <v>1</v>
      </c>
      <c r="AM229" s="13">
        <v>0</v>
      </c>
      <c r="AN229" s="13">
        <v>0</v>
      </c>
      <c r="AO229" s="13">
        <v>0</v>
      </c>
      <c r="AP229" s="13">
        <v>0</v>
      </c>
      <c r="AQ229" s="13">
        <v>0</v>
      </c>
      <c r="AR229" s="13">
        <v>0</v>
      </c>
      <c r="AS229" s="13">
        <v>0</v>
      </c>
      <c r="AT229" s="13">
        <v>0</v>
      </c>
      <c r="AU229" s="13">
        <v>0</v>
      </c>
      <c r="AV229" s="13">
        <v>0</v>
      </c>
      <c r="AW229" s="16">
        <f t="shared" si="64"/>
        <v>1</v>
      </c>
      <c r="AX229" s="16">
        <v>2</v>
      </c>
      <c r="AY229" s="10">
        <f t="shared" si="79"/>
        <v>3</v>
      </c>
      <c r="AZ229" s="10">
        <f>SUM(Z229:AK229)</f>
        <v>9.24</v>
      </c>
      <c r="BA229" s="10">
        <v>20</v>
      </c>
      <c r="BB229" s="10">
        <f t="shared" si="65"/>
        <v>19</v>
      </c>
      <c r="BC229" s="10">
        <f t="shared" si="66"/>
        <v>4.75</v>
      </c>
      <c r="BD229" s="10">
        <f t="shared" si="67"/>
        <v>-6.24</v>
      </c>
      <c r="BE229" s="10">
        <f t="shared" si="80"/>
        <v>8.24</v>
      </c>
      <c r="BF229" s="2" t="s">
        <v>119</v>
      </c>
      <c r="BG229" s="10">
        <f t="shared" si="68"/>
        <v>0.125</v>
      </c>
      <c r="BH229" s="36" t="s">
        <v>118</v>
      </c>
      <c r="BI229" s="39" t="str">
        <f t="shared" si="69"/>
        <v/>
      </c>
      <c r="BJ229" s="39" t="str">
        <f t="shared" si="70"/>
        <v/>
      </c>
      <c r="BK229" s="16">
        <f>SUM(AR229:AX229)</f>
        <v>3</v>
      </c>
      <c r="BL229" s="10">
        <f>SUM(AL229:AQ229)</f>
        <v>1</v>
      </c>
      <c r="BM229" s="12">
        <f t="shared" si="71"/>
        <v>1</v>
      </c>
      <c r="BN229" s="12">
        <f t="shared" si="71"/>
        <v>0.33333333333333331</v>
      </c>
      <c r="BO229" s="9">
        <f t="shared" si="72"/>
        <v>1</v>
      </c>
      <c r="BP229" s="39" t="str">
        <f t="shared" si="73"/>
        <v/>
      </c>
      <c r="BQ229" s="147"/>
      <c r="BR229" s="9">
        <f t="shared" si="74"/>
        <v>0</v>
      </c>
      <c r="BS229" s="9">
        <f t="shared" si="75"/>
        <v>9.24</v>
      </c>
      <c r="BT229" s="9">
        <f t="shared" si="76"/>
        <v>9.24</v>
      </c>
      <c r="BU229" s="9" t="str">
        <f>IFERROR(_xlfn.XLOOKUP(D229,Sheet1!B:B,Sheet1!L:L),"")</f>
        <v/>
      </c>
      <c r="BV229" s="9" t="e">
        <f>_xlfn.XLOOKUP(BU229,Sheet1!S:S,Sheet1!T:T)</f>
        <v>#N/A</v>
      </c>
      <c r="BW229" s="9" t="e">
        <f>_xlfn.XLOOKUP(D229,Sheet1!B:B,Sheet1!M:M)</f>
        <v>#N/A</v>
      </c>
      <c r="BZ229" s="108">
        <f t="shared" si="77"/>
        <v>2</v>
      </c>
      <c r="CB229" s="12">
        <f>AW229/AY229</f>
        <v>0.33333333333333331</v>
      </c>
      <c r="CC229" s="12">
        <f>AX229/AY229</f>
        <v>0.66666666666666663</v>
      </c>
      <c r="CG229" s="1" t="str">
        <f>IF(BO229&lt;80,"Below 80",
IF(BO229&lt;=120,"80-120",
IF(BO229&lt;=200,"&gt; 120-200",
IF(BO229&lt;=300,"&gt;200-300",
IF(BO229&lt;=500,"&gt;300-500",
"&gt;500")))))</f>
        <v>Below 80</v>
      </c>
      <c r="CH229" s="1" t="str">
        <f>IFERROR(_xlfn.XLOOKUP(CG229,Scenario!M:M,Scenario!N:N),"")</f>
        <v/>
      </c>
      <c r="CI229" s="1" t="str">
        <f t="shared" si="78"/>
        <v>Yes</v>
      </c>
      <c r="CJ229" s="75">
        <v>2</v>
      </c>
    </row>
    <row r="230" spans="1:89" hidden="1">
      <c r="A230" s="2">
        <v>229</v>
      </c>
      <c r="B230" s="2">
        <v>2024</v>
      </c>
      <c r="C230" s="1" t="str">
        <v>PBTMTR188</v>
      </c>
      <c r="D230" s="37" t="str">
        <v>0015g00001UBH4gAAH</v>
      </c>
      <c r="E230" s="37" t="str">
        <v>SACHDEVA ISPAT PRIVATE LIMITED</v>
      </c>
      <c r="F230" s="37" t="str">
        <v>ODISHA</v>
      </c>
      <c r="G230" s="37" t="str">
        <v>Sundergarh</v>
      </c>
      <c r="H230" s="37">
        <v>0</v>
      </c>
      <c r="I230" s="37" t="str">
        <v>SACHDEVA ISPAT PVT LTD</v>
      </c>
      <c r="J230" s="37" t="e">
        <v>#VALUE!</v>
      </c>
      <c r="K230" s="37" t="str">
        <v>Papun Pradhan</v>
      </c>
      <c r="L230" s="37" t="str">
        <v>C12823</v>
      </c>
      <c r="M230" s="37" t="str">
        <v>Central</v>
      </c>
      <c r="N230" s="2" t="e">
        <v>#VALUE!</v>
      </c>
      <c r="O230" s="2" t="e">
        <v>#VALUE!</v>
      </c>
      <c r="P230" s="2" t="e">
        <v>#VALUE!</v>
      </c>
      <c r="Q230" s="2" t="str">
        <v>Feb'24</v>
      </c>
      <c r="R230" s="2">
        <v>2024</v>
      </c>
      <c r="S230" s="1">
        <v>8</v>
      </c>
      <c r="T230" s="2">
        <v>40</v>
      </c>
      <c r="U230" s="12">
        <v>0</v>
      </c>
      <c r="V230" s="1" t="str">
        <v>Minor</v>
      </c>
      <c r="W230" s="13">
        <v>0</v>
      </c>
      <c r="X230" s="13">
        <v>8</v>
      </c>
      <c r="Y230" s="13">
        <v>0</v>
      </c>
      <c r="Z230" s="13">
        <v>2.2000000000000002</v>
      </c>
      <c r="AA230" s="13">
        <v>0</v>
      </c>
      <c r="AB230" s="13">
        <v>0</v>
      </c>
      <c r="AC230" s="13">
        <v>0</v>
      </c>
      <c r="AD230" s="13">
        <v>0</v>
      </c>
      <c r="AE230" s="13">
        <v>0</v>
      </c>
      <c r="AF230" s="13">
        <v>0</v>
      </c>
      <c r="AG230" s="13">
        <v>0</v>
      </c>
      <c r="AH230" s="13">
        <v>0</v>
      </c>
      <c r="AI230" s="13">
        <v>0</v>
      </c>
      <c r="AJ230" s="13">
        <v>0</v>
      </c>
      <c r="AK230" s="13">
        <v>0</v>
      </c>
      <c r="AL230" s="13">
        <v>0</v>
      </c>
      <c r="AM230" s="13">
        <v>0</v>
      </c>
      <c r="AN230" s="13">
        <v>0</v>
      </c>
      <c r="AO230" s="13">
        <v>0</v>
      </c>
      <c r="AP230" s="13">
        <v>0</v>
      </c>
      <c r="AQ230" s="13">
        <v>0</v>
      </c>
      <c r="AR230" s="13">
        <v>0</v>
      </c>
      <c r="AS230" s="13">
        <v>0</v>
      </c>
      <c r="AT230" s="13">
        <v>0</v>
      </c>
      <c r="AU230" s="13">
        <v>0</v>
      </c>
      <c r="AV230" s="13">
        <v>0</v>
      </c>
      <c r="AW230" s="16">
        <f t="shared" si="64"/>
        <v>0</v>
      </c>
      <c r="AX230" s="16">
        <v>0</v>
      </c>
      <c r="AY230" s="10">
        <f t="shared" si="79"/>
        <v>0</v>
      </c>
      <c r="AZ230" s="10">
        <f>SUM(Z230:AK230)</f>
        <v>2.2000000000000002</v>
      </c>
      <c r="BA230" s="10">
        <v>50</v>
      </c>
      <c r="BB230" s="10">
        <f t="shared" si="65"/>
        <v>50</v>
      </c>
      <c r="BC230" s="10">
        <f t="shared" si="66"/>
        <v>12.5</v>
      </c>
      <c r="BD230" s="10">
        <f t="shared" si="67"/>
        <v>-2.2000000000000002</v>
      </c>
      <c r="BE230" s="10">
        <f t="shared" si="80"/>
        <v>2.2000000000000002</v>
      </c>
      <c r="BF230" s="2" t="s">
        <v>119</v>
      </c>
      <c r="BG230" s="10">
        <f t="shared" si="68"/>
        <v>0</v>
      </c>
      <c r="BH230" s="36" t="s">
        <v>118</v>
      </c>
      <c r="BI230" s="39" t="str">
        <f t="shared" si="69"/>
        <v/>
      </c>
      <c r="BJ230" s="39" t="str">
        <f t="shared" si="70"/>
        <v/>
      </c>
      <c r="BK230" s="16">
        <f>SUM(AR230:AX230)</f>
        <v>0</v>
      </c>
      <c r="BL230" s="10">
        <f>SUM(AL230:AQ230)</f>
        <v>0</v>
      </c>
      <c r="BM230" s="12" t="str">
        <f t="shared" si="71"/>
        <v/>
      </c>
      <c r="BN230" s="12" t="str">
        <f t="shared" si="71"/>
        <v/>
      </c>
      <c r="BO230" s="9">
        <f t="shared" si="72"/>
        <v>0</v>
      </c>
      <c r="BP230" s="39" t="str">
        <f t="shared" si="73"/>
        <v/>
      </c>
      <c r="BQ230" s="147"/>
      <c r="BR230" s="9">
        <f t="shared" si="74"/>
        <v>2.2000000000000002</v>
      </c>
      <c r="BS230" s="9">
        <f t="shared" si="75"/>
        <v>0</v>
      </c>
      <c r="BT230" s="9">
        <f t="shared" si="76"/>
        <v>2.2000000000000002</v>
      </c>
      <c r="BU230" s="9" t="str">
        <f>IFERROR(_xlfn.XLOOKUP(D230,Sheet1!B:B,Sheet1!L:L),"")</f>
        <v/>
      </c>
      <c r="BV230" s="9" t="e">
        <f>_xlfn.XLOOKUP(BU230,Sheet1!S:S,Sheet1!T:T)</f>
        <v>#N/A</v>
      </c>
      <c r="BW230" s="9" t="e">
        <f>_xlfn.XLOOKUP(D230,Sheet1!B:B,Sheet1!M:M)</f>
        <v>#N/A</v>
      </c>
      <c r="BZ230" s="108">
        <f t="shared" si="77"/>
        <v>0</v>
      </c>
      <c r="CB230" s="12"/>
      <c r="CC230" s="12"/>
      <c r="CG230" s="1" t="str">
        <f>IF(BO230&lt;80,"Below 80",
IF(BO230&lt;=120,"80-120",
IF(BO230&lt;=200,"&gt; 120-200",
IF(BO230&lt;=300,"&gt;200-300",
IF(BO230&lt;=500,"&gt;300-500",
"&gt;500")))))</f>
        <v>Below 80</v>
      </c>
      <c r="CH230" s="1" t="str">
        <f>IFERROR(_xlfn.XLOOKUP(CG230,Scenario!M:M,Scenario!N:N),"")</f>
        <v/>
      </c>
      <c r="CI230" s="1" t="str">
        <f t="shared" si="78"/>
        <v>Yes</v>
      </c>
      <c r="CJ230" s="75">
        <v>0</v>
      </c>
    </row>
    <row r="231" spans="1:89" hidden="1">
      <c r="A231" s="2">
        <v>230</v>
      </c>
      <c r="B231" s="2">
        <v>2024</v>
      </c>
      <c r="C231" s="1" t="str">
        <v>PBTMTR231</v>
      </c>
      <c r="D231" s="37">
        <v>0</v>
      </c>
      <c r="E231" s="37" t="str">
        <v>Anurag Sales</v>
      </c>
      <c r="F231" s="37" t="str">
        <v>CHHATTISGARH</v>
      </c>
      <c r="G231" s="37" t="str">
        <v>RAIPUR</v>
      </c>
      <c r="H231" s="37" t="str">
        <v>Hisar</v>
      </c>
      <c r="I231" s="37" t="str">
        <v>Shree Resources</v>
      </c>
      <c r="J231" s="37" t="e">
        <v>#VALUE!</v>
      </c>
      <c r="K231" s="37" t="str">
        <v>Sudhir Tiwari</v>
      </c>
      <c r="L231" s="37" t="str">
        <v/>
      </c>
      <c r="M231" s="37" t="str">
        <v>Central</v>
      </c>
      <c r="N231" s="2" t="e">
        <v>#VALUE!</v>
      </c>
      <c r="O231" s="2" t="e">
        <v>#VALUE!</v>
      </c>
      <c r="P231" s="2" t="e">
        <v>#VALUE!</v>
      </c>
      <c r="Q231" s="2" t="str">
        <v>Feb'24</v>
      </c>
      <c r="R231" s="2">
        <v>2024</v>
      </c>
      <c r="S231" s="1">
        <v>65</v>
      </c>
      <c r="T231" s="2" t="str">
        <v/>
      </c>
      <c r="U231" s="12">
        <v>0</v>
      </c>
      <c r="V231" s="1" t="str">
        <v>Potential Not updated</v>
      </c>
      <c r="W231" s="13">
        <v>0</v>
      </c>
      <c r="X231" s="13">
        <v>40</v>
      </c>
      <c r="Y231" s="13">
        <v>25</v>
      </c>
      <c r="Z231" s="13">
        <v>0</v>
      </c>
      <c r="AA231" s="13">
        <v>0</v>
      </c>
      <c r="AB231" s="13">
        <v>0</v>
      </c>
      <c r="AC231" s="13">
        <v>0</v>
      </c>
      <c r="AD231" s="13">
        <v>0</v>
      </c>
      <c r="AE231" s="13">
        <v>0</v>
      </c>
      <c r="AF231" s="13">
        <v>0</v>
      </c>
      <c r="AG231" s="13">
        <v>0</v>
      </c>
      <c r="AH231" s="13">
        <v>0</v>
      </c>
      <c r="AI231" s="13">
        <v>0</v>
      </c>
      <c r="AJ231" s="13">
        <v>0</v>
      </c>
      <c r="AK231" s="13">
        <v>0</v>
      </c>
      <c r="AL231" s="13">
        <v>0</v>
      </c>
      <c r="AM231" s="13">
        <v>0</v>
      </c>
      <c r="AN231" s="13">
        <v>0</v>
      </c>
      <c r="AO231" s="13">
        <v>0</v>
      </c>
      <c r="AP231" s="13">
        <v>0</v>
      </c>
      <c r="AQ231" s="13">
        <v>0</v>
      </c>
      <c r="AR231" s="13">
        <v>0</v>
      </c>
      <c r="AS231" s="13">
        <v>0</v>
      </c>
      <c r="AT231" s="13">
        <v>0</v>
      </c>
      <c r="AU231" s="13">
        <v>0</v>
      </c>
      <c r="AV231" s="13">
        <v>0</v>
      </c>
      <c r="AW231" s="16">
        <f t="shared" si="64"/>
        <v>0</v>
      </c>
      <c r="AX231" s="16">
        <v>0</v>
      </c>
      <c r="AY231" s="10">
        <f t="shared" si="79"/>
        <v>0</v>
      </c>
      <c r="AZ231" s="10">
        <f>SUM(Z231:AK231)</f>
        <v>0</v>
      </c>
      <c r="BA231" s="10"/>
      <c r="BB231" s="10">
        <f t="shared" si="65"/>
        <v>0</v>
      </c>
      <c r="BC231" s="10">
        <f t="shared" si="66"/>
        <v>0</v>
      </c>
      <c r="BD231" s="10">
        <f t="shared" si="67"/>
        <v>0</v>
      </c>
      <c r="BE231" s="10">
        <f t="shared" si="80"/>
        <v>0</v>
      </c>
      <c r="BF231" s="2" t="s">
        <v>119</v>
      </c>
      <c r="BG231" s="10">
        <f t="shared" si="68"/>
        <v>0</v>
      </c>
      <c r="BH231" s="36" t="s">
        <v>118</v>
      </c>
      <c r="BI231" s="39" t="str">
        <f t="shared" si="69"/>
        <v/>
      </c>
      <c r="BJ231" s="39" t="str">
        <f t="shared" si="70"/>
        <v/>
      </c>
      <c r="BK231" s="16">
        <f>SUM(AR231:AX231)</f>
        <v>0</v>
      </c>
      <c r="BL231" s="10">
        <f>SUM(AL231:AQ231)</f>
        <v>0</v>
      </c>
      <c r="BM231" s="12" t="str">
        <f t="shared" si="71"/>
        <v/>
      </c>
      <c r="BN231" s="12" t="str">
        <f t="shared" si="71"/>
        <v/>
      </c>
      <c r="BO231" s="9">
        <f t="shared" si="72"/>
        <v>0</v>
      </c>
      <c r="BP231" s="39" t="str">
        <f t="shared" si="73"/>
        <v/>
      </c>
      <c r="BQ231" s="147"/>
      <c r="BR231" s="9">
        <f t="shared" si="74"/>
        <v>0</v>
      </c>
      <c r="BS231" s="9">
        <f t="shared" si="75"/>
        <v>0</v>
      </c>
      <c r="BT231" s="9">
        <f t="shared" si="76"/>
        <v>0</v>
      </c>
      <c r="BU231" s="9">
        <f>IFERROR(_xlfn.XLOOKUP(D231,Sheet1!B:B,Sheet1!L:L),"")</f>
        <v>0</v>
      </c>
      <c r="BV231" s="9" t="e">
        <f>_xlfn.XLOOKUP(BU231,Sheet1!S:S,Sheet1!T:T)</f>
        <v>#N/A</v>
      </c>
      <c r="BW231" s="9">
        <f>_xlfn.XLOOKUP(D231,Sheet1!B:B,Sheet1!M:M)</f>
        <v>0</v>
      </c>
      <c r="BZ231" s="108">
        <f t="shared" si="77"/>
        <v>0</v>
      </c>
      <c r="CB231" s="12"/>
      <c r="CC231" s="12"/>
      <c r="CG231" s="1" t="str">
        <f>IF(BO231&lt;80,"Below 80",
IF(BO231&lt;=120,"80-120",
IF(BO231&lt;=200,"&gt; 120-200",
IF(BO231&lt;=300,"&gt;200-300",
IF(BO231&lt;=500,"&gt;300-500",
"&gt;500")))))</f>
        <v>Below 80</v>
      </c>
      <c r="CH231" s="1" t="str">
        <f>IFERROR(_xlfn.XLOOKUP(CG231,Scenario!M:M,Scenario!N:N),"")</f>
        <v/>
      </c>
      <c r="CI231" s="1" t="str">
        <f t="shared" si="78"/>
        <v>No</v>
      </c>
      <c r="CJ231" s="75">
        <v>0</v>
      </c>
    </row>
    <row r="232" spans="1:89" hidden="1">
      <c r="A232" s="2">
        <v>231</v>
      </c>
      <c r="B232" s="2">
        <v>2024</v>
      </c>
      <c r="C232" s="1" t="str">
        <v>PBTMTR232</v>
      </c>
      <c r="D232" s="37" t="str">
        <v>0015g00001UBHtbAAH</v>
      </c>
      <c r="E232" s="37" t="str">
        <v>SAKET ENTERPRISES</v>
      </c>
      <c r="F232" s="37" t="str">
        <v>CHHATTISGARH</v>
      </c>
      <c r="G232" s="37" t="str">
        <v>Gaurella Pendra Marwahi</v>
      </c>
      <c r="H232" s="37" t="str">
        <v>Pendra</v>
      </c>
      <c r="I232" s="37" t="str">
        <v>Shree Resources</v>
      </c>
      <c r="J232" s="37" t="str">
        <v>Vikash Kumar</v>
      </c>
      <c r="K232" s="37" t="str">
        <v>Sudhir Tiwari</v>
      </c>
      <c r="L232" s="37" t="str">
        <v/>
      </c>
      <c r="M232" s="37" t="str">
        <v>Central</v>
      </c>
      <c r="N232" s="2">
        <v>495119</v>
      </c>
      <c r="O232" s="2">
        <v>0</v>
      </c>
      <c r="P232" s="2">
        <v>9425226192</v>
      </c>
      <c r="Q232" s="2" t="str">
        <v>Feb'24</v>
      </c>
      <c r="R232" s="2">
        <v>2024</v>
      </c>
      <c r="S232" s="1">
        <v>13</v>
      </c>
      <c r="T232" s="2">
        <v>80</v>
      </c>
      <c r="U232" s="12">
        <v>0</v>
      </c>
      <c r="V232" s="1" t="str">
        <v>Challenger</v>
      </c>
      <c r="W232" s="13">
        <v>0</v>
      </c>
      <c r="X232" s="13">
        <v>13</v>
      </c>
      <c r="Y232" s="13">
        <v>0</v>
      </c>
      <c r="Z232" s="13">
        <v>0</v>
      </c>
      <c r="AA232" s="13">
        <v>0</v>
      </c>
      <c r="AB232" s="13">
        <v>0</v>
      </c>
      <c r="AC232" s="13">
        <v>0</v>
      </c>
      <c r="AD232" s="13">
        <v>0</v>
      </c>
      <c r="AE232" s="13">
        <v>0</v>
      </c>
      <c r="AF232" s="13">
        <v>0</v>
      </c>
      <c r="AG232" s="13">
        <v>0</v>
      </c>
      <c r="AH232" s="13">
        <v>0</v>
      </c>
      <c r="AI232" s="13">
        <v>0</v>
      </c>
      <c r="AJ232" s="13">
        <v>0</v>
      </c>
      <c r="AK232" s="13">
        <v>0</v>
      </c>
      <c r="AL232" s="13">
        <v>0</v>
      </c>
      <c r="AM232" s="13">
        <v>0</v>
      </c>
      <c r="AN232" s="13">
        <v>0</v>
      </c>
      <c r="AO232" s="13">
        <v>0</v>
      </c>
      <c r="AP232" s="13">
        <v>0</v>
      </c>
      <c r="AQ232" s="13">
        <v>0</v>
      </c>
      <c r="AR232" s="13">
        <v>0</v>
      </c>
      <c r="AS232" s="13">
        <v>0</v>
      </c>
      <c r="AT232" s="13">
        <v>0</v>
      </c>
      <c r="AU232" s="13">
        <v>0</v>
      </c>
      <c r="AV232" s="13">
        <v>0</v>
      </c>
      <c r="AW232" s="16">
        <f t="shared" si="64"/>
        <v>0</v>
      </c>
      <c r="AX232" s="16">
        <v>0</v>
      </c>
      <c r="AY232" s="10">
        <f t="shared" si="79"/>
        <v>0</v>
      </c>
      <c r="AZ232" s="10">
        <f>SUM(Z232:AK232)</f>
        <v>0</v>
      </c>
      <c r="BA232" s="10"/>
      <c r="BB232" s="10">
        <f t="shared" si="65"/>
        <v>0</v>
      </c>
      <c r="BC232" s="10">
        <f t="shared" si="66"/>
        <v>0</v>
      </c>
      <c r="BD232" s="10">
        <f t="shared" si="67"/>
        <v>0</v>
      </c>
      <c r="BE232" s="10">
        <f t="shared" si="80"/>
        <v>0</v>
      </c>
      <c r="BF232" s="2" t="s">
        <v>119</v>
      </c>
      <c r="BG232" s="10">
        <f t="shared" si="68"/>
        <v>0</v>
      </c>
      <c r="BH232" s="36" t="s">
        <v>118</v>
      </c>
      <c r="BI232" s="39" t="str">
        <f t="shared" si="69"/>
        <v/>
      </c>
      <c r="BJ232" s="39" t="str">
        <f t="shared" si="70"/>
        <v/>
      </c>
      <c r="BK232" s="16">
        <f>SUM(AR232:AX232)</f>
        <v>0</v>
      </c>
      <c r="BL232" s="10">
        <f>SUM(AL232:AQ232)</f>
        <v>0</v>
      </c>
      <c r="BM232" s="12" t="str">
        <f t="shared" si="71"/>
        <v/>
      </c>
      <c r="BN232" s="12" t="str">
        <f t="shared" si="71"/>
        <v/>
      </c>
      <c r="BO232" s="9">
        <f t="shared" si="72"/>
        <v>0</v>
      </c>
      <c r="BP232" s="39" t="str">
        <f t="shared" si="73"/>
        <v/>
      </c>
      <c r="BQ232" s="147"/>
      <c r="BR232" s="9">
        <f t="shared" si="74"/>
        <v>0</v>
      </c>
      <c r="BS232" s="9">
        <f t="shared" si="75"/>
        <v>0</v>
      </c>
      <c r="BT232" s="9">
        <f t="shared" si="76"/>
        <v>0</v>
      </c>
      <c r="BU232" s="9" t="str">
        <f>IFERROR(_xlfn.XLOOKUP(D232,Sheet1!B:B,Sheet1!L:L),"")</f>
        <v/>
      </c>
      <c r="BV232" s="9" t="e">
        <f>_xlfn.XLOOKUP(BU232,Sheet1!S:S,Sheet1!T:T)</f>
        <v>#N/A</v>
      </c>
      <c r="BW232" s="9" t="e">
        <f>_xlfn.XLOOKUP(D232,Sheet1!B:B,Sheet1!M:M)</f>
        <v>#N/A</v>
      </c>
      <c r="BZ232" s="108">
        <f t="shared" si="77"/>
        <v>0</v>
      </c>
      <c r="CB232" s="12"/>
      <c r="CC232" s="12"/>
      <c r="CG232" s="1" t="str">
        <f>IF(BO232&lt;80,"Below 80",
IF(BO232&lt;=120,"80-120",
IF(BO232&lt;=200,"&gt; 120-200",
IF(BO232&lt;=300,"&gt;200-300",
IF(BO232&lt;=500,"&gt;300-500",
"&gt;500")))))</f>
        <v>Below 80</v>
      </c>
      <c r="CH232" s="1" t="str">
        <f>IFERROR(_xlfn.XLOOKUP(CG232,Scenario!M:M,Scenario!N:N),"")</f>
        <v/>
      </c>
      <c r="CI232" s="1" t="str">
        <f t="shared" si="78"/>
        <v>No</v>
      </c>
      <c r="CJ232" s="75">
        <v>0</v>
      </c>
    </row>
    <row r="233" spans="1:89" s="115" customFormat="1" hidden="1">
      <c r="A233" s="113">
        <v>232</v>
      </c>
      <c r="B233" s="2">
        <v>2024</v>
      </c>
      <c r="C233" s="1" t="str">
        <v>PBTMTR248</v>
      </c>
      <c r="D233" s="114" t="str">
        <v>0015g00001fvEe1AAE</v>
      </c>
      <c r="E233" s="114" t="str">
        <v>Raj steel</v>
      </c>
      <c r="F233" s="114" t="str">
        <v>RAJASTHAN</v>
      </c>
      <c r="G233" s="114" t="str">
        <v>NAGAUR</v>
      </c>
      <c r="H233" s="37">
        <v>0</v>
      </c>
      <c r="I233" s="114" t="str">
        <v>Swastik Tradevision Pvt. Ltd.</v>
      </c>
      <c r="J233" s="37" t="str">
        <v>Ravi Kumar Kulmi</v>
      </c>
      <c r="K233" s="37" t="str">
        <v>Ravi Kumar Kulmi</v>
      </c>
      <c r="L233" s="37" t="str">
        <v>C12822</v>
      </c>
      <c r="M233" s="114" t="str">
        <v>North</v>
      </c>
      <c r="N233" s="2">
        <v>341001</v>
      </c>
      <c r="O233" s="2" t="str">
        <v>08AACPL9499Z1Z5</v>
      </c>
      <c r="P233" s="2">
        <v>9214018500</v>
      </c>
      <c r="Q233" s="113" t="str">
        <v>Feb'24</v>
      </c>
      <c r="R233" s="113">
        <v>2024</v>
      </c>
      <c r="S233" s="1">
        <v>42</v>
      </c>
      <c r="T233" s="113">
        <v>100</v>
      </c>
      <c r="U233" s="121">
        <v>0</v>
      </c>
      <c r="V233" s="115" t="str">
        <v>Challenger</v>
      </c>
      <c r="W233" s="13">
        <v>0</v>
      </c>
      <c r="X233" s="13">
        <v>20</v>
      </c>
      <c r="Y233" s="13">
        <v>22</v>
      </c>
      <c r="Z233" s="13">
        <v>22</v>
      </c>
      <c r="AA233" s="13">
        <v>21</v>
      </c>
      <c r="AB233" s="13">
        <v>0</v>
      </c>
      <c r="AC233" s="13">
        <v>53.14</v>
      </c>
      <c r="AD233" s="13">
        <v>0</v>
      </c>
      <c r="AE233" s="13">
        <v>20</v>
      </c>
      <c r="AF233" s="13">
        <v>20.100000000000001</v>
      </c>
      <c r="AG233" s="13">
        <v>0</v>
      </c>
      <c r="AH233" s="13">
        <v>20.02</v>
      </c>
      <c r="AI233" s="13">
        <v>42.09</v>
      </c>
      <c r="AJ233" s="13">
        <v>19.95</v>
      </c>
      <c r="AK233" s="13">
        <v>82.86</v>
      </c>
      <c r="AL233" s="222">
        <v>0</v>
      </c>
      <c r="AM233" s="222">
        <v>0</v>
      </c>
      <c r="AN233" s="222">
        <v>0</v>
      </c>
      <c r="AO233" s="222">
        <v>0</v>
      </c>
      <c r="AP233" s="222">
        <v>0</v>
      </c>
      <c r="AQ233" s="222">
        <v>0</v>
      </c>
      <c r="AR233" s="222">
        <v>0</v>
      </c>
      <c r="AS233" s="222">
        <v>0</v>
      </c>
      <c r="AT233" s="222">
        <v>0</v>
      </c>
      <c r="AU233" s="222">
        <v>0</v>
      </c>
      <c r="AV233" s="13">
        <v>0</v>
      </c>
      <c r="AW233" s="16">
        <f t="shared" si="64"/>
        <v>0</v>
      </c>
      <c r="AX233" s="117">
        <v>270</v>
      </c>
      <c r="AY233" s="118">
        <f>BW233</f>
        <v>350</v>
      </c>
      <c r="AZ233" s="116">
        <f>SUM(Z233:AK233)</f>
        <v>301.16000000000003</v>
      </c>
      <c r="BA233" s="116"/>
      <c r="BB233" s="10">
        <f t="shared" si="65"/>
        <v>0</v>
      </c>
      <c r="BC233" s="10">
        <f t="shared" si="66"/>
        <v>0</v>
      </c>
      <c r="BD233" s="116">
        <f t="shared" si="67"/>
        <v>48.839999999999975</v>
      </c>
      <c r="BE233" s="116">
        <f t="shared" si="80"/>
        <v>301.16000000000003</v>
      </c>
      <c r="BF233" s="113" t="s">
        <v>119</v>
      </c>
      <c r="BG233" s="10">
        <f t="shared" si="68"/>
        <v>0</v>
      </c>
      <c r="BH233" s="119" t="s">
        <v>118</v>
      </c>
      <c r="BI233" s="39" t="str">
        <f t="shared" si="69"/>
        <v/>
      </c>
      <c r="BJ233" s="120" t="str">
        <f t="shared" si="70"/>
        <v>B</v>
      </c>
      <c r="BK233" s="117">
        <f>SUM(AR233:AX233)</f>
        <v>270</v>
      </c>
      <c r="BL233" s="116">
        <f>SUM(AL233:AQ233)</f>
        <v>0</v>
      </c>
      <c r="BM233" s="121">
        <f t="shared" si="71"/>
        <v>0.77142857142857146</v>
      </c>
      <c r="BN233" s="121">
        <f t="shared" si="71"/>
        <v>0</v>
      </c>
      <c r="BO233" s="9">
        <f t="shared" si="72"/>
        <v>0</v>
      </c>
      <c r="BP233" s="120" t="str">
        <f t="shared" si="73"/>
        <v/>
      </c>
      <c r="BQ233" s="148"/>
      <c r="BR233" s="122">
        <f t="shared" si="74"/>
        <v>116.14</v>
      </c>
      <c r="BS233" s="122">
        <f t="shared" si="75"/>
        <v>185.02</v>
      </c>
      <c r="BT233" s="122">
        <f t="shared" si="76"/>
        <v>301.16000000000003</v>
      </c>
      <c r="BU233" s="122" t="str">
        <f>IFERROR(_xlfn.XLOOKUP(D233,Sheet1!B:B,Sheet1!L:L),"")</f>
        <v>International trip (1 pax Almaty) 3N-4D</v>
      </c>
      <c r="BV233" s="122" t="e">
        <f>_xlfn.XLOOKUP(BU233,Sheet1!S:S,Sheet1!T:T)</f>
        <v>#N/A</v>
      </c>
      <c r="BW233" s="122">
        <f>_xlfn.XLOOKUP(D233,Sheet1!B:B,Sheet1!M:M)</f>
        <v>350</v>
      </c>
      <c r="BX233" s="115" t="s">
        <v>129</v>
      </c>
      <c r="BZ233" s="123">
        <f t="shared" si="77"/>
        <v>350</v>
      </c>
      <c r="CB233" s="12">
        <f>AW233/AY233</f>
        <v>0</v>
      </c>
      <c r="CC233" s="12">
        <f>AX233/AY233</f>
        <v>0.77142857142857146</v>
      </c>
      <c r="CG233" s="1" t="str">
        <f>IF(BO233&lt;80,"Below 80",
IF(BO233&lt;=120,"80-120",
IF(BO233&lt;=200,"&gt; 120-200",
IF(BO233&lt;=300,"&gt;200-300",
IF(BO233&lt;=500,"&gt;300-500",
"&gt;500")))))</f>
        <v>Below 80</v>
      </c>
      <c r="CH233" s="1" t="str">
        <f>IFERROR(_xlfn.XLOOKUP(CG233,Scenario!M:M,Scenario!N:N),"")</f>
        <v/>
      </c>
      <c r="CI233" s="1" t="str">
        <f t="shared" si="78"/>
        <v>No</v>
      </c>
      <c r="CJ233" s="75">
        <v>270</v>
      </c>
      <c r="CK233" s="1"/>
    </row>
    <row r="234" spans="1:89" hidden="1">
      <c r="A234" s="2">
        <v>233</v>
      </c>
      <c r="B234" s="2">
        <v>2024</v>
      </c>
      <c r="C234" s="1" t="str">
        <v>PBTMTR249</v>
      </c>
      <c r="D234" s="37" t="str">
        <v>0015g00001ZUI8uAAH</v>
      </c>
      <c r="E234" s="37" t="str">
        <v>BALAJI ENTERPRISES</v>
      </c>
      <c r="F234" s="37" t="str">
        <v>RAJASTHAN</v>
      </c>
      <c r="G234" s="37" t="str">
        <v>AJMER</v>
      </c>
      <c r="H234" s="37" t="str">
        <v>Nasirabad</v>
      </c>
      <c r="I234" s="37" t="str">
        <v>Swastik Tradevision Pvt. Ltd.</v>
      </c>
      <c r="J234" s="37" t="str">
        <v>Ravi Kumar Kulmi</v>
      </c>
      <c r="K234" s="37" t="str">
        <v>Ravi Kumar Kulmi</v>
      </c>
      <c r="L234" s="37" t="str">
        <v>C12822</v>
      </c>
      <c r="M234" s="37" t="str">
        <v>North</v>
      </c>
      <c r="N234" s="2">
        <v>305624</v>
      </c>
      <c r="O234" s="2" t="str">
        <v>08AAKFB0752G1ZM</v>
      </c>
      <c r="P234" s="2">
        <v>9214431617</v>
      </c>
      <c r="Q234" s="2" t="str">
        <v>Feb'24</v>
      </c>
      <c r="R234" s="2">
        <v>2024</v>
      </c>
      <c r="S234" s="1">
        <v>40</v>
      </c>
      <c r="T234" s="2">
        <v>150</v>
      </c>
      <c r="U234" s="12">
        <v>0</v>
      </c>
      <c r="V234" s="1" t="str">
        <v>Challenger</v>
      </c>
      <c r="W234" s="13">
        <v>0</v>
      </c>
      <c r="X234" s="13">
        <v>20</v>
      </c>
      <c r="Y234" s="13">
        <v>20</v>
      </c>
      <c r="Z234" s="13">
        <v>0</v>
      </c>
      <c r="AA234" s="13">
        <v>29.85</v>
      </c>
      <c r="AB234" s="13">
        <v>0</v>
      </c>
      <c r="AC234" s="13">
        <v>0</v>
      </c>
      <c r="AD234" s="13">
        <v>0</v>
      </c>
      <c r="AE234" s="13">
        <v>0</v>
      </c>
      <c r="AF234" s="13">
        <v>0</v>
      </c>
      <c r="AG234" s="13">
        <v>0</v>
      </c>
      <c r="AH234" s="13">
        <v>0</v>
      </c>
      <c r="AI234" s="13">
        <v>0</v>
      </c>
      <c r="AJ234" s="13">
        <v>0</v>
      </c>
      <c r="AK234" s="13">
        <v>0</v>
      </c>
      <c r="AL234" s="13">
        <v>0</v>
      </c>
      <c r="AM234" s="13">
        <v>0</v>
      </c>
      <c r="AN234" s="13">
        <v>112</v>
      </c>
      <c r="AO234" s="13">
        <v>0</v>
      </c>
      <c r="AP234" s="13">
        <v>0</v>
      </c>
      <c r="AQ234" s="13">
        <v>0</v>
      </c>
      <c r="AR234" s="13">
        <v>0</v>
      </c>
      <c r="AS234" s="13">
        <v>0</v>
      </c>
      <c r="AT234" s="13">
        <v>0</v>
      </c>
      <c r="AU234" s="13">
        <v>0</v>
      </c>
      <c r="AV234" s="13">
        <v>0</v>
      </c>
      <c r="AW234" s="16">
        <f t="shared" si="64"/>
        <v>112</v>
      </c>
      <c r="AX234" s="16">
        <f>AW234*2</f>
        <v>224</v>
      </c>
      <c r="AY234" s="10">
        <f t="shared" si="79"/>
        <v>336</v>
      </c>
      <c r="AZ234" s="10">
        <f>SUM(Z234:AK234)</f>
        <v>29.85</v>
      </c>
      <c r="BA234" s="10">
        <v>112</v>
      </c>
      <c r="BB234" s="10">
        <f t="shared" si="65"/>
        <v>0</v>
      </c>
      <c r="BC234" s="10">
        <f t="shared" si="66"/>
        <v>0</v>
      </c>
      <c r="BD234" s="10">
        <f t="shared" si="67"/>
        <v>306.14999999999998</v>
      </c>
      <c r="BE234" s="10">
        <f t="shared" si="80"/>
        <v>-82.15</v>
      </c>
      <c r="BF234" s="2" t="s">
        <v>119</v>
      </c>
      <c r="BG234" s="10">
        <f t="shared" si="68"/>
        <v>14</v>
      </c>
      <c r="BH234" s="36" t="s">
        <v>118</v>
      </c>
      <c r="BI234" s="39" t="str">
        <f t="shared" si="69"/>
        <v/>
      </c>
      <c r="BJ234" s="39" t="str">
        <f t="shared" si="70"/>
        <v>B</v>
      </c>
      <c r="BK234" s="16">
        <f>SUM(AR234:AX234)</f>
        <v>336</v>
      </c>
      <c r="BL234" s="10">
        <f>SUM(AL234:AQ234)</f>
        <v>112</v>
      </c>
      <c r="BM234" s="12">
        <f t="shared" si="71"/>
        <v>1</v>
      </c>
      <c r="BN234" s="12">
        <f t="shared" si="71"/>
        <v>0.33333333333333331</v>
      </c>
      <c r="BO234" s="9">
        <f t="shared" si="72"/>
        <v>112</v>
      </c>
      <c r="BP234" s="39" t="str">
        <f t="shared" si="73"/>
        <v/>
      </c>
      <c r="BQ234" s="147"/>
      <c r="BR234" s="9">
        <f t="shared" si="74"/>
        <v>29.85</v>
      </c>
      <c r="BS234" s="9">
        <f t="shared" si="75"/>
        <v>0</v>
      </c>
      <c r="BT234" s="9">
        <f t="shared" si="76"/>
        <v>29.85</v>
      </c>
      <c r="BU234" s="9" t="str">
        <f>IFERROR(_xlfn.XLOOKUP(D234,Sheet1!B:B,Sheet1!L:L),"")</f>
        <v/>
      </c>
      <c r="BV234" s="9" t="e">
        <f>_xlfn.XLOOKUP(BU234,Sheet1!S:S,Sheet1!T:T)</f>
        <v>#N/A</v>
      </c>
      <c r="BW234" s="9" t="e">
        <f>_xlfn.XLOOKUP(D234,Sheet1!B:B,Sheet1!M:M)</f>
        <v>#N/A</v>
      </c>
      <c r="BX234" s="11" t="s">
        <v>123</v>
      </c>
      <c r="BZ234" s="108">
        <f t="shared" si="77"/>
        <v>224</v>
      </c>
      <c r="CB234" s="12">
        <f>AW234/AY234</f>
        <v>0.33333333333333331</v>
      </c>
      <c r="CC234" s="12">
        <f>AX234/AY234</f>
        <v>0.66666666666666663</v>
      </c>
      <c r="CG234" s="1" t="str">
        <f>IF(BO234&lt;80,"Below 80",
IF(BO234&lt;=120,"80-120",
IF(BO234&lt;=200,"&gt; 120-200",
IF(BO234&lt;=300,"&gt;200-300",
IF(BO234&lt;=500,"&gt;300-500",
"&gt;500")))))</f>
        <v>80-120</v>
      </c>
      <c r="CH234" s="1" t="str">
        <f>IFERROR(_xlfn.XLOOKUP(CG234,Scenario!M:M,Scenario!N:N),"")</f>
        <v>A</v>
      </c>
      <c r="CI234" s="1" t="str">
        <f t="shared" si="78"/>
        <v>Yes</v>
      </c>
      <c r="CJ234" s="75">
        <v>224</v>
      </c>
    </row>
    <row r="235" spans="1:89" hidden="1">
      <c r="A235" s="2">
        <v>234</v>
      </c>
      <c r="B235" s="2">
        <v>2024</v>
      </c>
      <c r="C235" s="1" t="str">
        <v>PBTMTR250</v>
      </c>
      <c r="D235" s="37" t="str">
        <v>001J1000002j7K0IAI</v>
      </c>
      <c r="E235" s="37" t="str">
        <v>VIVEK TRADERS</v>
      </c>
      <c r="F235" s="37" t="str">
        <v>RAJASTHAN</v>
      </c>
      <c r="G235" s="37" t="str">
        <v>KARAULI</v>
      </c>
      <c r="H235" s="37" t="str">
        <v>Hindaun</v>
      </c>
      <c r="I235" s="37" t="str">
        <v>Swastik Tradevision Pvt. Ltd.</v>
      </c>
      <c r="J235" s="37" t="str">
        <v>Sanjeev Jain</v>
      </c>
      <c r="K235" s="37" t="str">
        <v>Ravi Kumar Kulmi</v>
      </c>
      <c r="L235" s="37" t="str">
        <v>C12822</v>
      </c>
      <c r="M235" s="37" t="str">
        <v>North</v>
      </c>
      <c r="N235" s="2">
        <v>322230</v>
      </c>
      <c r="O235" s="2" t="str">
        <v>08BOPPG8768B1ZJ</v>
      </c>
      <c r="P235" s="2">
        <v>9530485100</v>
      </c>
      <c r="Q235" s="2" t="str">
        <v>Feb'24</v>
      </c>
      <c r="R235" s="2">
        <v>2024</v>
      </c>
      <c r="S235" s="1">
        <v>13</v>
      </c>
      <c r="T235" s="2">
        <v>200</v>
      </c>
      <c r="U235" s="12">
        <v>0</v>
      </c>
      <c r="V235" s="1" t="str">
        <v>Challenger</v>
      </c>
      <c r="W235" s="13">
        <v>0</v>
      </c>
      <c r="X235" s="13">
        <v>13</v>
      </c>
      <c r="Y235" s="13">
        <v>0</v>
      </c>
      <c r="Z235" s="13">
        <v>0</v>
      </c>
      <c r="AA235" s="13">
        <v>14.09</v>
      </c>
      <c r="AB235" s="13">
        <v>0</v>
      </c>
      <c r="AC235" s="13">
        <v>18.02</v>
      </c>
      <c r="AD235" s="13">
        <v>0</v>
      </c>
      <c r="AE235" s="13">
        <v>0</v>
      </c>
      <c r="AF235" s="13">
        <v>20.13</v>
      </c>
      <c r="AG235" s="13">
        <v>0</v>
      </c>
      <c r="AH235" s="13">
        <v>0</v>
      </c>
      <c r="AI235" s="13">
        <v>20.07</v>
      </c>
      <c r="AJ235" s="13">
        <v>19.989999999999998</v>
      </c>
      <c r="AK235" s="13">
        <v>39.92</v>
      </c>
      <c r="AL235" s="13">
        <v>0</v>
      </c>
      <c r="AM235" s="13">
        <v>0</v>
      </c>
      <c r="AN235" s="13">
        <v>0</v>
      </c>
      <c r="AO235" s="13">
        <v>0</v>
      </c>
      <c r="AP235" s="13">
        <v>0</v>
      </c>
      <c r="AQ235" s="13">
        <v>0</v>
      </c>
      <c r="AR235" s="13">
        <v>0</v>
      </c>
      <c r="AS235" s="13">
        <v>0</v>
      </c>
      <c r="AT235" s="13">
        <v>0</v>
      </c>
      <c r="AU235" s="13">
        <v>0</v>
      </c>
      <c r="AV235" s="13">
        <v>0</v>
      </c>
      <c r="AW235" s="16">
        <f t="shared" si="64"/>
        <v>0</v>
      </c>
      <c r="AX235" s="16">
        <v>0</v>
      </c>
      <c r="AY235" s="10">
        <f t="shared" si="79"/>
        <v>0</v>
      </c>
      <c r="AZ235" s="10">
        <f>SUM(Z235:AK235)</f>
        <v>132.22</v>
      </c>
      <c r="BA235" s="10"/>
      <c r="BB235" s="10">
        <f t="shared" si="65"/>
        <v>0</v>
      </c>
      <c r="BC235" s="10">
        <f t="shared" si="66"/>
        <v>0</v>
      </c>
      <c r="BD235" s="10">
        <f t="shared" si="67"/>
        <v>-132.22</v>
      </c>
      <c r="BE235" s="10">
        <f t="shared" si="80"/>
        <v>132.22</v>
      </c>
      <c r="BF235" s="2" t="s">
        <v>119</v>
      </c>
      <c r="BG235" s="10">
        <f t="shared" si="68"/>
        <v>0</v>
      </c>
      <c r="BH235" s="36" t="s">
        <v>118</v>
      </c>
      <c r="BI235" s="39" t="str">
        <f t="shared" si="69"/>
        <v/>
      </c>
      <c r="BJ235" s="39" t="str">
        <f t="shared" si="70"/>
        <v/>
      </c>
      <c r="BK235" s="16">
        <f>SUM(AR235:AX235)</f>
        <v>0</v>
      </c>
      <c r="BL235" s="10">
        <f>SUM(AL235:AQ235)</f>
        <v>0</v>
      </c>
      <c r="BM235" s="12" t="str">
        <f t="shared" si="71"/>
        <v/>
      </c>
      <c r="BN235" s="12" t="str">
        <f t="shared" si="71"/>
        <v/>
      </c>
      <c r="BO235" s="9">
        <f t="shared" si="72"/>
        <v>0</v>
      </c>
      <c r="BP235" s="39" t="str">
        <f t="shared" si="73"/>
        <v/>
      </c>
      <c r="BQ235" s="147"/>
      <c r="BR235" s="9">
        <f t="shared" si="74"/>
        <v>32.11</v>
      </c>
      <c r="BS235" s="9">
        <f t="shared" si="75"/>
        <v>100.11</v>
      </c>
      <c r="BT235" s="9">
        <f t="shared" si="76"/>
        <v>132.22</v>
      </c>
      <c r="BU235" s="9" t="str">
        <f>IFERROR(_xlfn.XLOOKUP(D235,Sheet1!B:B,Sheet1!L:L),"")</f>
        <v/>
      </c>
      <c r="BV235" s="9" t="e">
        <f>_xlfn.XLOOKUP(BU235,Sheet1!S:S,Sheet1!T:T)</f>
        <v>#N/A</v>
      </c>
      <c r="BW235" s="9" t="e">
        <f>_xlfn.XLOOKUP(D235,Sheet1!B:B,Sheet1!M:M)</f>
        <v>#N/A</v>
      </c>
      <c r="BZ235" s="108">
        <f t="shared" si="77"/>
        <v>0</v>
      </c>
      <c r="CB235" s="12"/>
      <c r="CC235" s="12"/>
      <c r="CG235" s="1" t="str">
        <f>IF(BO235&lt;80,"Below 80",
IF(BO235&lt;=120,"80-120",
IF(BO235&lt;=200,"&gt; 120-200",
IF(BO235&lt;=300,"&gt;200-300",
IF(BO235&lt;=500,"&gt;300-500",
"&gt;500")))))</f>
        <v>Below 80</v>
      </c>
      <c r="CH235" s="1" t="str">
        <f>IFERROR(_xlfn.XLOOKUP(CG235,Scenario!M:M,Scenario!N:N),"")</f>
        <v/>
      </c>
      <c r="CI235" s="1" t="str">
        <f t="shared" si="78"/>
        <v>No</v>
      </c>
      <c r="CJ235" s="75">
        <v>0</v>
      </c>
    </row>
    <row r="236" spans="1:89" hidden="1">
      <c r="A236" s="2">
        <v>235</v>
      </c>
      <c r="B236" s="2">
        <v>2024</v>
      </c>
      <c r="C236" s="1" t="str">
        <v>PBTMTR72</v>
      </c>
      <c r="D236" s="37" t="str">
        <v>0015g00001c4QAzAAM</v>
      </c>
      <c r="E236" s="37" t="str">
        <v>GANPATI STEELS</v>
      </c>
      <c r="F236" s="37" t="str">
        <v>RAJASTHAN</v>
      </c>
      <c r="G236" s="37" t="str">
        <v>JAIPUR</v>
      </c>
      <c r="H236" s="37" t="str">
        <v>Jaipur</v>
      </c>
      <c r="I236" s="37" t="str">
        <v>J P ALLOYS</v>
      </c>
      <c r="J236" s="37" t="str">
        <v>Amit Kumar Sharma</v>
      </c>
      <c r="K236" s="37" t="str">
        <v>Pushpendra Kumar</v>
      </c>
      <c r="L236" s="37" t="str">
        <v>C13188</v>
      </c>
      <c r="M236" s="37" t="str">
        <v>North</v>
      </c>
      <c r="N236" s="2">
        <v>302020</v>
      </c>
      <c r="O236" s="2" t="str">
        <v>08AJBPJ3881G1Z7</v>
      </c>
      <c r="P236" s="2">
        <v>9799007722</v>
      </c>
      <c r="Q236" s="2" t="str">
        <v>Feb'24</v>
      </c>
      <c r="R236" s="2">
        <v>2024</v>
      </c>
      <c r="S236" s="1">
        <v>16</v>
      </c>
      <c r="T236" s="2">
        <v>100</v>
      </c>
      <c r="U236" s="12">
        <v>0</v>
      </c>
      <c r="V236" s="1" t="str">
        <v>Challenger</v>
      </c>
      <c r="W236" s="13">
        <v>0</v>
      </c>
      <c r="X236" s="13">
        <v>16</v>
      </c>
      <c r="Y236" s="13">
        <v>0</v>
      </c>
      <c r="Z236" s="13">
        <v>0</v>
      </c>
      <c r="AA236" s="13">
        <v>0</v>
      </c>
      <c r="AB236" s="13">
        <v>0</v>
      </c>
      <c r="AC236" s="13">
        <v>0</v>
      </c>
      <c r="AD236" s="13">
        <v>0</v>
      </c>
      <c r="AE236" s="13">
        <v>0</v>
      </c>
      <c r="AF236" s="13">
        <v>0</v>
      </c>
      <c r="AG236" s="13">
        <v>0</v>
      </c>
      <c r="AH236" s="13">
        <v>0</v>
      </c>
      <c r="AI236" s="13">
        <v>0</v>
      </c>
      <c r="AJ236" s="13">
        <v>0</v>
      </c>
      <c r="AK236" s="13">
        <v>0</v>
      </c>
      <c r="AL236" s="13">
        <v>0</v>
      </c>
      <c r="AM236" s="13">
        <v>0</v>
      </c>
      <c r="AN236" s="13">
        <v>0</v>
      </c>
      <c r="AO236" s="13">
        <v>0</v>
      </c>
      <c r="AP236" s="13">
        <v>0</v>
      </c>
      <c r="AQ236" s="13">
        <v>0</v>
      </c>
      <c r="AR236" s="13">
        <v>0</v>
      </c>
      <c r="AS236" s="13">
        <v>0</v>
      </c>
      <c r="AT236" s="13">
        <v>0</v>
      </c>
      <c r="AU236" s="13">
        <v>0</v>
      </c>
      <c r="AV236" s="13">
        <v>0</v>
      </c>
      <c r="AW236" s="16">
        <f t="shared" si="64"/>
        <v>0</v>
      </c>
      <c r="AX236" s="16">
        <v>0</v>
      </c>
      <c r="AY236" s="10">
        <f t="shared" si="79"/>
        <v>0</v>
      </c>
      <c r="AZ236" s="10">
        <f>SUM(Z236:AK236)</f>
        <v>0</v>
      </c>
      <c r="BA236" s="10"/>
      <c r="BB236" s="10">
        <f t="shared" si="65"/>
        <v>0</v>
      </c>
      <c r="BC236" s="10">
        <f t="shared" si="66"/>
        <v>0</v>
      </c>
      <c r="BD236" s="10">
        <f t="shared" si="67"/>
        <v>0</v>
      </c>
      <c r="BE236" s="10">
        <f t="shared" si="80"/>
        <v>0</v>
      </c>
      <c r="BF236" s="2" t="s">
        <v>119</v>
      </c>
      <c r="BG236" s="10">
        <f t="shared" si="68"/>
        <v>0</v>
      </c>
      <c r="BH236" s="36" t="s">
        <v>118</v>
      </c>
      <c r="BI236" s="39" t="str">
        <f t="shared" si="69"/>
        <v/>
      </c>
      <c r="BJ236" s="39" t="str">
        <f t="shared" si="70"/>
        <v/>
      </c>
      <c r="BK236" s="16">
        <f>SUM(AR236:AX236)</f>
        <v>0</v>
      </c>
      <c r="BL236" s="10">
        <f>SUM(AL236:AQ236)</f>
        <v>0</v>
      </c>
      <c r="BM236" s="12" t="str">
        <f t="shared" si="71"/>
        <v/>
      </c>
      <c r="BN236" s="12" t="str">
        <f t="shared" si="71"/>
        <v/>
      </c>
      <c r="BO236" s="9">
        <f t="shared" si="72"/>
        <v>0</v>
      </c>
      <c r="BP236" s="39" t="str">
        <f t="shared" si="73"/>
        <v/>
      </c>
      <c r="BQ236" s="147"/>
      <c r="BR236" s="9">
        <f t="shared" si="74"/>
        <v>0</v>
      </c>
      <c r="BS236" s="9">
        <f t="shared" si="75"/>
        <v>0</v>
      </c>
      <c r="BT236" s="9">
        <f t="shared" si="76"/>
        <v>0</v>
      </c>
      <c r="BU236" s="9" t="str">
        <f>IFERROR(_xlfn.XLOOKUP(D236,Sheet1!B:B,Sheet1!L:L),"")</f>
        <v/>
      </c>
      <c r="BV236" s="9" t="e">
        <f>_xlfn.XLOOKUP(BU236,Sheet1!S:S,Sheet1!T:T)</f>
        <v>#N/A</v>
      </c>
      <c r="BW236" s="9" t="e">
        <f>_xlfn.XLOOKUP(D236,Sheet1!B:B,Sheet1!M:M)</f>
        <v>#N/A</v>
      </c>
      <c r="BZ236" s="108">
        <f t="shared" si="77"/>
        <v>0</v>
      </c>
      <c r="CB236" s="12"/>
      <c r="CC236" s="12"/>
      <c r="CG236" s="1" t="str">
        <f>IF(BO236&lt;80,"Below 80",
IF(BO236&lt;=120,"80-120",
IF(BO236&lt;=200,"&gt; 120-200",
IF(BO236&lt;=300,"&gt;200-300",
IF(BO236&lt;=500,"&gt;300-500",
"&gt;500")))))</f>
        <v>Below 80</v>
      </c>
      <c r="CH236" s="1" t="str">
        <f>IFERROR(_xlfn.XLOOKUP(CG236,Scenario!M:M,Scenario!N:N),"")</f>
        <v/>
      </c>
      <c r="CI236" s="1" t="str">
        <f t="shared" si="78"/>
        <v>No</v>
      </c>
      <c r="CJ236" s="75">
        <v>0</v>
      </c>
    </row>
    <row r="237" spans="1:89" hidden="1">
      <c r="A237" s="2">
        <v>236</v>
      </c>
      <c r="B237" s="2">
        <v>2024</v>
      </c>
      <c r="C237" s="1" t="str">
        <v>PBTMTR73</v>
      </c>
      <c r="D237" s="37" t="str">
        <v>0015g00001c4PuQAAU</v>
      </c>
      <c r="E237" s="37" t="str">
        <v>RAJ STEEL TRADERS</v>
      </c>
      <c r="F237" s="37" t="str">
        <v>RAJASTHAN</v>
      </c>
      <c r="G237" s="37" t="str">
        <v>JAIPUR</v>
      </c>
      <c r="H237" s="37" t="str">
        <v>Jaipur</v>
      </c>
      <c r="I237" s="37" t="str">
        <v>J P ALLOYS</v>
      </c>
      <c r="J237" s="37" t="str">
        <v>Amit Kumar Sharma</v>
      </c>
      <c r="K237" s="37" t="str">
        <v>Pushpendra Kumar</v>
      </c>
      <c r="L237" s="37" t="str">
        <v>C13188</v>
      </c>
      <c r="M237" s="37" t="str">
        <v>North</v>
      </c>
      <c r="N237" s="2">
        <v>302031</v>
      </c>
      <c r="O237" s="2" t="str">
        <v>08AHXPG0806C1ZI</v>
      </c>
      <c r="P237" s="2">
        <v>9314407010</v>
      </c>
      <c r="Q237" s="2" t="str">
        <v>Feb'24</v>
      </c>
      <c r="R237" s="2">
        <v>2024</v>
      </c>
      <c r="S237" s="1">
        <v>14</v>
      </c>
      <c r="T237" s="2">
        <v>100</v>
      </c>
      <c r="U237" s="12">
        <v>0</v>
      </c>
      <c r="V237" s="1" t="str">
        <v>Challenger</v>
      </c>
      <c r="W237" s="13">
        <v>0</v>
      </c>
      <c r="X237" s="13">
        <v>14</v>
      </c>
      <c r="Y237" s="13">
        <v>0</v>
      </c>
      <c r="Z237" s="13">
        <v>13</v>
      </c>
      <c r="AA237" s="13">
        <v>13</v>
      </c>
      <c r="AB237" s="13">
        <v>0</v>
      </c>
      <c r="AC237" s="13">
        <v>0</v>
      </c>
      <c r="AD237" s="13">
        <v>0</v>
      </c>
      <c r="AE237" s="13">
        <v>0</v>
      </c>
      <c r="AF237" s="13">
        <v>0</v>
      </c>
      <c r="AG237" s="13">
        <v>0</v>
      </c>
      <c r="AH237" s="13">
        <v>0</v>
      </c>
      <c r="AI237" s="13">
        <v>0</v>
      </c>
      <c r="AJ237" s="13">
        <v>0</v>
      </c>
      <c r="AK237" s="13">
        <v>0</v>
      </c>
      <c r="AL237" s="13">
        <v>0</v>
      </c>
      <c r="AM237" s="13">
        <v>0</v>
      </c>
      <c r="AN237" s="13">
        <v>0</v>
      </c>
      <c r="AO237" s="13">
        <v>0</v>
      </c>
      <c r="AP237" s="13">
        <v>0</v>
      </c>
      <c r="AQ237" s="13">
        <v>0</v>
      </c>
      <c r="AR237" s="13">
        <v>0</v>
      </c>
      <c r="AS237" s="13">
        <v>0</v>
      </c>
      <c r="AT237" s="13">
        <v>0</v>
      </c>
      <c r="AU237" s="13">
        <v>0</v>
      </c>
      <c r="AV237" s="13">
        <v>0</v>
      </c>
      <c r="AW237" s="16">
        <f t="shared" si="64"/>
        <v>0</v>
      </c>
      <c r="AX237" s="16">
        <v>0</v>
      </c>
      <c r="AY237" s="10">
        <f t="shared" si="79"/>
        <v>0</v>
      </c>
      <c r="AZ237" s="10">
        <f>SUM(Z237:AK237)</f>
        <v>26</v>
      </c>
      <c r="BA237" s="10"/>
      <c r="BB237" s="10">
        <f t="shared" si="65"/>
        <v>0</v>
      </c>
      <c r="BC237" s="10">
        <f t="shared" si="66"/>
        <v>0</v>
      </c>
      <c r="BD237" s="10">
        <f t="shared" si="67"/>
        <v>-26</v>
      </c>
      <c r="BE237" s="10">
        <f t="shared" si="80"/>
        <v>26</v>
      </c>
      <c r="BF237" s="2" t="s">
        <v>119</v>
      </c>
      <c r="BG237" s="10">
        <f t="shared" si="68"/>
        <v>0</v>
      </c>
      <c r="BH237" s="36" t="s">
        <v>118</v>
      </c>
      <c r="BI237" s="39" t="str">
        <f t="shared" si="69"/>
        <v/>
      </c>
      <c r="BJ237" s="39" t="str">
        <f t="shared" si="70"/>
        <v/>
      </c>
      <c r="BK237" s="16">
        <f>SUM(AR237:AX237)</f>
        <v>0</v>
      </c>
      <c r="BL237" s="10">
        <f>SUM(AL237:AQ237)</f>
        <v>0</v>
      </c>
      <c r="BM237" s="12" t="str">
        <f t="shared" si="71"/>
        <v/>
      </c>
      <c r="BN237" s="12" t="str">
        <f t="shared" si="71"/>
        <v/>
      </c>
      <c r="BO237" s="9">
        <f t="shared" si="72"/>
        <v>0</v>
      </c>
      <c r="BP237" s="39" t="str">
        <f t="shared" si="73"/>
        <v/>
      </c>
      <c r="BQ237" s="147"/>
      <c r="BR237" s="9">
        <f t="shared" si="74"/>
        <v>26</v>
      </c>
      <c r="BS237" s="9">
        <f t="shared" si="75"/>
        <v>0</v>
      </c>
      <c r="BT237" s="9">
        <f t="shared" si="76"/>
        <v>26</v>
      </c>
      <c r="BU237" s="9" t="str">
        <f>IFERROR(_xlfn.XLOOKUP(D237,Sheet1!B:B,Sheet1!L:L),"")</f>
        <v/>
      </c>
      <c r="BV237" s="9" t="e">
        <f>_xlfn.XLOOKUP(BU237,Sheet1!S:S,Sheet1!T:T)</f>
        <v>#N/A</v>
      </c>
      <c r="BW237" s="9" t="e">
        <f>_xlfn.XLOOKUP(D237,Sheet1!B:B,Sheet1!M:M)</f>
        <v>#N/A</v>
      </c>
      <c r="BZ237" s="108">
        <f t="shared" si="77"/>
        <v>0</v>
      </c>
      <c r="CB237" s="12"/>
      <c r="CC237" s="12"/>
      <c r="CG237" s="1" t="str">
        <f>IF(BO237&lt;80,"Below 80",
IF(BO237&lt;=120,"80-120",
IF(BO237&lt;=200,"&gt; 120-200",
IF(BO237&lt;=300,"&gt;200-300",
IF(BO237&lt;=500,"&gt;300-500",
"&gt;500")))))</f>
        <v>Below 80</v>
      </c>
      <c r="CH237" s="1" t="str">
        <f>IFERROR(_xlfn.XLOOKUP(CG237,Scenario!M:M,Scenario!N:N),"")</f>
        <v/>
      </c>
      <c r="CI237" s="1" t="str">
        <f t="shared" si="78"/>
        <v>No</v>
      </c>
      <c r="CJ237" s="75">
        <v>0</v>
      </c>
    </row>
    <row r="238" spans="1:89" hidden="1">
      <c r="A238" s="2">
        <v>237</v>
      </c>
      <c r="B238" s="2">
        <v>2024</v>
      </c>
      <c r="C238" s="1" t="str">
        <v>PBTMTR74</v>
      </c>
      <c r="D238" s="37" t="str">
        <v>0015g00001XIm7eAAD</v>
      </c>
      <c r="E238" s="37" t="str">
        <v>RATHI TRADERS</v>
      </c>
      <c r="F238" s="37" t="str">
        <v>RAJASTHAN</v>
      </c>
      <c r="G238" s="37" t="str">
        <v>JAIPUR</v>
      </c>
      <c r="H238" s="37" t="str">
        <v>Jaipur</v>
      </c>
      <c r="I238" s="37" t="str">
        <v>J P ALLOYS</v>
      </c>
      <c r="J238" s="37" t="str">
        <v>Amit Kumar Sharma</v>
      </c>
      <c r="K238" s="37" t="str">
        <v>Pushpendra Kumar</v>
      </c>
      <c r="L238" s="37" t="str">
        <v>C13188</v>
      </c>
      <c r="M238" s="37" t="str">
        <v>North</v>
      </c>
      <c r="N238" s="2">
        <v>302017</v>
      </c>
      <c r="O238" s="2" t="str">
        <v>08AIIPG3188M1ZS</v>
      </c>
      <c r="P238" s="2">
        <v>9929098420</v>
      </c>
      <c r="Q238" s="2" t="str">
        <v>Feb'24</v>
      </c>
      <c r="R238" s="2">
        <v>2024</v>
      </c>
      <c r="S238" s="1">
        <v>21</v>
      </c>
      <c r="T238" s="2">
        <v>100</v>
      </c>
      <c r="U238" s="12">
        <v>0</v>
      </c>
      <c r="V238" s="1" t="str">
        <v>Challenger</v>
      </c>
      <c r="W238" s="13">
        <v>0</v>
      </c>
      <c r="X238" s="13">
        <v>21</v>
      </c>
      <c r="Y238" s="13">
        <v>0</v>
      </c>
      <c r="Z238" s="13">
        <v>0</v>
      </c>
      <c r="AA238" s="13">
        <v>0</v>
      </c>
      <c r="AB238" s="13">
        <v>0</v>
      </c>
      <c r="AC238" s="13">
        <v>0</v>
      </c>
      <c r="AD238" s="13">
        <v>0</v>
      </c>
      <c r="AE238" s="13">
        <v>0</v>
      </c>
      <c r="AF238" s="13">
        <v>0</v>
      </c>
      <c r="AG238" s="13">
        <v>0</v>
      </c>
      <c r="AH238" s="13">
        <v>0</v>
      </c>
      <c r="AI238" s="13">
        <v>0</v>
      </c>
      <c r="AJ238" s="13">
        <v>0</v>
      </c>
      <c r="AK238" s="13">
        <v>0</v>
      </c>
      <c r="AL238" s="13">
        <v>0</v>
      </c>
      <c r="AM238" s="13">
        <v>0</v>
      </c>
      <c r="AN238" s="13">
        <v>0</v>
      </c>
      <c r="AO238" s="13">
        <v>0</v>
      </c>
      <c r="AP238" s="13">
        <v>0</v>
      </c>
      <c r="AQ238" s="13">
        <v>0</v>
      </c>
      <c r="AR238" s="13">
        <v>0</v>
      </c>
      <c r="AS238" s="13">
        <v>0</v>
      </c>
      <c r="AT238" s="13">
        <v>0</v>
      </c>
      <c r="AU238" s="13">
        <v>0</v>
      </c>
      <c r="AV238" s="13">
        <v>0</v>
      </c>
      <c r="AW238" s="16">
        <f t="shared" si="64"/>
        <v>0</v>
      </c>
      <c r="AX238" s="16">
        <v>0</v>
      </c>
      <c r="AY238" s="10">
        <f t="shared" si="79"/>
        <v>0</v>
      </c>
      <c r="AZ238" s="10">
        <f>SUM(Z238:AK238)</f>
        <v>0</v>
      </c>
      <c r="BA238" s="10"/>
      <c r="BB238" s="10">
        <f t="shared" si="65"/>
        <v>0</v>
      </c>
      <c r="BC238" s="10">
        <f t="shared" si="66"/>
        <v>0</v>
      </c>
      <c r="BD238" s="10">
        <f t="shared" si="67"/>
        <v>0</v>
      </c>
      <c r="BE238" s="10">
        <f t="shared" si="80"/>
        <v>0</v>
      </c>
      <c r="BF238" s="2" t="s">
        <v>119</v>
      </c>
      <c r="BG238" s="10">
        <f t="shared" si="68"/>
        <v>0</v>
      </c>
      <c r="BH238" s="36" t="s">
        <v>118</v>
      </c>
      <c r="BI238" s="39" t="str">
        <f t="shared" si="69"/>
        <v/>
      </c>
      <c r="BJ238" s="39" t="str">
        <f t="shared" si="70"/>
        <v/>
      </c>
      <c r="BK238" s="16">
        <f>SUM(AR238:AX238)</f>
        <v>0</v>
      </c>
      <c r="BL238" s="10">
        <f>SUM(AL238:AQ238)</f>
        <v>0</v>
      </c>
      <c r="BM238" s="12" t="str">
        <f t="shared" si="71"/>
        <v/>
      </c>
      <c r="BN238" s="12" t="str">
        <f t="shared" si="71"/>
        <v/>
      </c>
      <c r="BO238" s="9">
        <f t="shared" si="72"/>
        <v>0</v>
      </c>
      <c r="BP238" s="39" t="str">
        <f t="shared" si="73"/>
        <v/>
      </c>
      <c r="BQ238" s="147"/>
      <c r="BR238" s="9">
        <f t="shared" si="74"/>
        <v>0</v>
      </c>
      <c r="BS238" s="9">
        <f t="shared" si="75"/>
        <v>0</v>
      </c>
      <c r="BT238" s="9">
        <f t="shared" si="76"/>
        <v>0</v>
      </c>
      <c r="BU238" s="9" t="str">
        <f>IFERROR(_xlfn.XLOOKUP(D238,Sheet1!B:B,Sheet1!L:L),"")</f>
        <v/>
      </c>
      <c r="BV238" s="9" t="e">
        <f>_xlfn.XLOOKUP(BU238,Sheet1!S:S,Sheet1!T:T)</f>
        <v>#N/A</v>
      </c>
      <c r="BW238" s="9" t="e">
        <f>_xlfn.XLOOKUP(D238,Sheet1!B:B,Sheet1!M:M)</f>
        <v>#N/A</v>
      </c>
      <c r="BZ238" s="108">
        <f t="shared" si="77"/>
        <v>0</v>
      </c>
      <c r="CB238" s="12"/>
      <c r="CC238" s="12"/>
      <c r="CG238" s="1" t="str">
        <f>IF(BO238&lt;80,"Below 80",
IF(BO238&lt;=120,"80-120",
IF(BO238&lt;=200,"&gt; 120-200",
IF(BO238&lt;=300,"&gt;200-300",
IF(BO238&lt;=500,"&gt;300-500",
"&gt;500")))))</f>
        <v>Below 80</v>
      </c>
      <c r="CH238" s="1" t="str">
        <f>IFERROR(_xlfn.XLOOKUP(CG238,Scenario!M:M,Scenario!N:N),"")</f>
        <v/>
      </c>
      <c r="CI238" s="1" t="str">
        <f t="shared" si="78"/>
        <v>No</v>
      </c>
      <c r="CJ238" s="75">
        <v>0</v>
      </c>
    </row>
    <row r="239" spans="1:89" hidden="1">
      <c r="A239" s="2">
        <v>238</v>
      </c>
      <c r="B239" s="2">
        <v>2024</v>
      </c>
      <c r="C239" s="1" t="str">
        <v>PBTMTR75</v>
      </c>
      <c r="D239" s="37" t="str">
        <v>0015g00001bbfPWAAY</v>
      </c>
      <c r="E239" s="37" t="str">
        <v>TAMBI STEELS</v>
      </c>
      <c r="F239" s="37" t="str">
        <v>RAJASTHAN</v>
      </c>
      <c r="G239" s="37" t="str">
        <v>JAIPUR</v>
      </c>
      <c r="H239" s="37" t="str">
        <v>Sanganer</v>
      </c>
      <c r="I239" s="37" t="str">
        <v>J P ALLOYS</v>
      </c>
      <c r="J239" s="37" t="str">
        <v>Amit Kumar Sharma</v>
      </c>
      <c r="K239" s="37" t="str">
        <v>Pushpendra Kumar</v>
      </c>
      <c r="L239" s="37" t="str">
        <v>C13188</v>
      </c>
      <c r="M239" s="37" t="str">
        <v>North</v>
      </c>
      <c r="N239" s="2">
        <v>302029</v>
      </c>
      <c r="O239" s="2" t="str">
        <v>08AAGPT4113K1ZJ</v>
      </c>
      <c r="P239" s="2">
        <v>9829134976</v>
      </c>
      <c r="Q239" s="2" t="str">
        <v>Feb'24</v>
      </c>
      <c r="R239" s="2">
        <v>2024</v>
      </c>
      <c r="S239" s="1">
        <v>20</v>
      </c>
      <c r="T239" s="2">
        <v>100</v>
      </c>
      <c r="U239" s="12">
        <v>0</v>
      </c>
      <c r="V239" s="1" t="str">
        <v>Challenger</v>
      </c>
      <c r="W239" s="13">
        <v>0</v>
      </c>
      <c r="X239" s="13">
        <v>20</v>
      </c>
      <c r="Y239" s="13">
        <v>0</v>
      </c>
      <c r="Z239" s="13">
        <v>0</v>
      </c>
      <c r="AA239" s="13">
        <v>0</v>
      </c>
      <c r="AB239" s="13">
        <v>0</v>
      </c>
      <c r="AC239" s="13">
        <v>0</v>
      </c>
      <c r="AD239" s="13">
        <v>0</v>
      </c>
      <c r="AE239" s="13">
        <v>0</v>
      </c>
      <c r="AF239" s="13">
        <v>0</v>
      </c>
      <c r="AG239" s="13">
        <v>0</v>
      </c>
      <c r="AH239" s="13">
        <v>0</v>
      </c>
      <c r="AI239" s="13">
        <v>0</v>
      </c>
      <c r="AJ239" s="13">
        <v>0</v>
      </c>
      <c r="AK239" s="13">
        <v>0</v>
      </c>
      <c r="AL239" s="13">
        <v>0</v>
      </c>
      <c r="AM239" s="13">
        <v>0</v>
      </c>
      <c r="AN239" s="13">
        <v>0</v>
      </c>
      <c r="AO239" s="13">
        <v>0</v>
      </c>
      <c r="AP239" s="13">
        <v>0</v>
      </c>
      <c r="AQ239" s="13">
        <v>0</v>
      </c>
      <c r="AR239" s="13">
        <v>0</v>
      </c>
      <c r="AS239" s="13">
        <v>0</v>
      </c>
      <c r="AT239" s="13">
        <v>0</v>
      </c>
      <c r="AU239" s="13">
        <v>0</v>
      </c>
      <c r="AV239" s="13">
        <v>0</v>
      </c>
      <c r="AW239" s="16">
        <f t="shared" si="64"/>
        <v>0</v>
      </c>
      <c r="AX239" s="16">
        <v>0</v>
      </c>
      <c r="AY239" s="10">
        <f t="shared" si="79"/>
        <v>0</v>
      </c>
      <c r="AZ239" s="10">
        <f>SUM(Z239:AK239)</f>
        <v>0</v>
      </c>
      <c r="BA239" s="10"/>
      <c r="BB239" s="10">
        <f t="shared" si="65"/>
        <v>0</v>
      </c>
      <c r="BC239" s="10">
        <f t="shared" si="66"/>
        <v>0</v>
      </c>
      <c r="BD239" s="10">
        <f t="shared" si="67"/>
        <v>0</v>
      </c>
      <c r="BE239" s="10">
        <f t="shared" si="80"/>
        <v>0</v>
      </c>
      <c r="BF239" s="2" t="s">
        <v>119</v>
      </c>
      <c r="BG239" s="10">
        <f t="shared" si="68"/>
        <v>0</v>
      </c>
      <c r="BH239" s="36" t="s">
        <v>118</v>
      </c>
      <c r="BI239" s="39" t="str">
        <f t="shared" si="69"/>
        <v/>
      </c>
      <c r="BJ239" s="39" t="str">
        <f t="shared" si="70"/>
        <v/>
      </c>
      <c r="BK239" s="16">
        <f>SUM(AR239:AX239)</f>
        <v>0</v>
      </c>
      <c r="BL239" s="10">
        <f>SUM(AL239:AQ239)</f>
        <v>0</v>
      </c>
      <c r="BM239" s="12" t="str">
        <f t="shared" si="71"/>
        <v/>
      </c>
      <c r="BN239" s="12" t="str">
        <f t="shared" si="71"/>
        <v/>
      </c>
      <c r="BO239" s="9">
        <f t="shared" si="72"/>
        <v>0</v>
      </c>
      <c r="BP239" s="39" t="str">
        <f t="shared" si="73"/>
        <v/>
      </c>
      <c r="BQ239" s="147"/>
      <c r="BR239" s="9">
        <f t="shared" si="74"/>
        <v>0</v>
      </c>
      <c r="BS239" s="9">
        <f t="shared" si="75"/>
        <v>0</v>
      </c>
      <c r="BT239" s="9">
        <f t="shared" si="76"/>
        <v>0</v>
      </c>
      <c r="BU239" s="9" t="str">
        <f>IFERROR(_xlfn.XLOOKUP(D239,Sheet1!B:B,Sheet1!L:L),"")</f>
        <v/>
      </c>
      <c r="BV239" s="9" t="e">
        <f>_xlfn.XLOOKUP(BU239,Sheet1!S:S,Sheet1!T:T)</f>
        <v>#N/A</v>
      </c>
      <c r="BW239" s="9" t="e">
        <f>_xlfn.XLOOKUP(D239,Sheet1!B:B,Sheet1!M:M)</f>
        <v>#N/A</v>
      </c>
      <c r="BZ239" s="108">
        <f t="shared" si="77"/>
        <v>0</v>
      </c>
      <c r="CB239" s="12"/>
      <c r="CC239" s="12"/>
      <c r="CG239" s="1" t="str">
        <f>IF(BO239&lt;80,"Below 80",
IF(BO239&lt;=120,"80-120",
IF(BO239&lt;=200,"&gt; 120-200",
IF(BO239&lt;=300,"&gt;200-300",
IF(BO239&lt;=500,"&gt;300-500",
"&gt;500")))))</f>
        <v>Below 80</v>
      </c>
      <c r="CH239" s="1" t="str">
        <f>IFERROR(_xlfn.XLOOKUP(CG239,Scenario!M:M,Scenario!N:N),"")</f>
        <v/>
      </c>
      <c r="CI239" s="1" t="str">
        <f t="shared" si="78"/>
        <v>No</v>
      </c>
      <c r="CJ239" s="75">
        <v>0</v>
      </c>
    </row>
    <row r="240" spans="1:89" hidden="1">
      <c r="A240" s="2">
        <v>239</v>
      </c>
      <c r="B240" s="2">
        <v>2024</v>
      </c>
      <c r="C240" s="1" t="str">
        <v>PBTMTR91</v>
      </c>
      <c r="D240" s="37" t="str">
        <v>0015g00001W36GdAAJ</v>
      </c>
      <c r="E240" s="37" t="str">
        <v>DAYAL IRON STORE</v>
      </c>
      <c r="F240" s="37" t="str">
        <v>RAJASTHAN</v>
      </c>
      <c r="G240" s="37" t="str">
        <v>SIKAR</v>
      </c>
      <c r="H240" s="37">
        <v>0</v>
      </c>
      <c r="I240" s="37" t="str">
        <v>KHUNTETA STEELS</v>
      </c>
      <c r="J240" s="37" t="str">
        <v>Ravi Kumar Kulmi</v>
      </c>
      <c r="K240" s="37" t="str">
        <v>Ravi Kumar Kulmi</v>
      </c>
      <c r="L240" s="37" t="str">
        <v/>
      </c>
      <c r="M240" s="37" t="str">
        <v>North</v>
      </c>
      <c r="N240" s="2">
        <v>0</v>
      </c>
      <c r="O240" s="2" t="str">
        <v>08BKSPK5917K1ZG</v>
      </c>
      <c r="P240" s="2">
        <v>9413526637</v>
      </c>
      <c r="Q240" s="2" t="str">
        <v>Feb'24</v>
      </c>
      <c r="R240" s="2">
        <v>2024</v>
      </c>
      <c r="S240" s="1">
        <v>20</v>
      </c>
      <c r="T240" s="2">
        <v>100</v>
      </c>
      <c r="U240" s="12">
        <v>0</v>
      </c>
      <c r="V240" s="1" t="str">
        <v>Challenger</v>
      </c>
      <c r="W240" s="13">
        <v>0</v>
      </c>
      <c r="X240" s="13">
        <v>20</v>
      </c>
      <c r="Y240" s="13">
        <v>0</v>
      </c>
      <c r="Z240" s="13">
        <v>0</v>
      </c>
      <c r="AA240" s="13">
        <v>0</v>
      </c>
      <c r="AB240" s="13">
        <v>0</v>
      </c>
      <c r="AC240" s="13">
        <v>0</v>
      </c>
      <c r="AD240" s="13">
        <v>0</v>
      </c>
      <c r="AE240" s="13">
        <v>0</v>
      </c>
      <c r="AF240" s="13">
        <v>0</v>
      </c>
      <c r="AG240" s="13">
        <v>0</v>
      </c>
      <c r="AH240" s="13">
        <v>0</v>
      </c>
      <c r="AI240" s="13">
        <v>0</v>
      </c>
      <c r="AJ240" s="13">
        <v>0</v>
      </c>
      <c r="AK240" s="13">
        <v>0</v>
      </c>
      <c r="AL240" s="13">
        <v>0</v>
      </c>
      <c r="AM240" s="13">
        <v>0</v>
      </c>
      <c r="AN240" s="13">
        <v>0</v>
      </c>
      <c r="AO240" s="13">
        <v>0</v>
      </c>
      <c r="AP240" s="13">
        <v>0</v>
      </c>
      <c r="AQ240" s="13">
        <v>0</v>
      </c>
      <c r="AR240" s="13">
        <v>0</v>
      </c>
      <c r="AS240" s="13">
        <v>0</v>
      </c>
      <c r="AT240" s="13">
        <v>0</v>
      </c>
      <c r="AU240" s="13">
        <v>0</v>
      </c>
      <c r="AV240" s="13">
        <v>0</v>
      </c>
      <c r="AW240" s="16">
        <f t="shared" si="64"/>
        <v>0</v>
      </c>
      <c r="AX240" s="16">
        <v>0</v>
      </c>
      <c r="AY240" s="10">
        <f t="shared" si="79"/>
        <v>0</v>
      </c>
      <c r="AZ240" s="10">
        <f>SUM(Z240:AK240)</f>
        <v>0</v>
      </c>
      <c r="BA240" s="10"/>
      <c r="BB240" s="10">
        <f t="shared" si="65"/>
        <v>0</v>
      </c>
      <c r="BC240" s="10">
        <f t="shared" si="66"/>
        <v>0</v>
      </c>
      <c r="BD240" s="10">
        <f t="shared" si="67"/>
        <v>0</v>
      </c>
      <c r="BE240" s="10">
        <f t="shared" si="80"/>
        <v>0</v>
      </c>
      <c r="BF240" s="2" t="s">
        <v>119</v>
      </c>
      <c r="BG240" s="10">
        <f t="shared" si="68"/>
        <v>0</v>
      </c>
      <c r="BH240" s="36" t="s">
        <v>118</v>
      </c>
      <c r="BI240" s="39" t="str">
        <f t="shared" si="69"/>
        <v/>
      </c>
      <c r="BJ240" s="39" t="str">
        <f t="shared" si="70"/>
        <v/>
      </c>
      <c r="BK240" s="16">
        <f>SUM(AR240:AX240)</f>
        <v>0</v>
      </c>
      <c r="BL240" s="10">
        <f>SUM(AL240:AQ240)</f>
        <v>0</v>
      </c>
      <c r="BM240" s="12" t="str">
        <f t="shared" si="71"/>
        <v/>
      </c>
      <c r="BN240" s="12" t="str">
        <f t="shared" si="71"/>
        <v/>
      </c>
      <c r="BO240" s="9">
        <f t="shared" si="72"/>
        <v>0</v>
      </c>
      <c r="BP240" s="39" t="str">
        <f t="shared" si="73"/>
        <v/>
      </c>
      <c r="BQ240" s="147"/>
      <c r="BR240" s="9">
        <f t="shared" si="74"/>
        <v>0</v>
      </c>
      <c r="BS240" s="9">
        <f t="shared" si="75"/>
        <v>0</v>
      </c>
      <c r="BT240" s="9">
        <f t="shared" si="76"/>
        <v>0</v>
      </c>
      <c r="BU240" s="9" t="str">
        <f>IFERROR(_xlfn.XLOOKUP(D240,Sheet1!B:B,Sheet1!L:L),"")</f>
        <v/>
      </c>
      <c r="BV240" s="9" t="e">
        <f>_xlfn.XLOOKUP(BU240,Sheet1!S:S,Sheet1!T:T)</f>
        <v>#N/A</v>
      </c>
      <c r="BW240" s="9" t="e">
        <f>_xlfn.XLOOKUP(D240,Sheet1!B:B,Sheet1!M:M)</f>
        <v>#N/A</v>
      </c>
      <c r="BZ240" s="108">
        <f t="shared" si="77"/>
        <v>0</v>
      </c>
      <c r="CB240" s="12"/>
      <c r="CC240" s="12"/>
      <c r="CG240" s="1" t="str">
        <f>IF(BO240&lt;80,"Below 80",
IF(BO240&lt;=120,"80-120",
IF(BO240&lt;=200,"&gt; 120-200",
IF(BO240&lt;=300,"&gt;200-300",
IF(BO240&lt;=500,"&gt;300-500",
"&gt;500")))))</f>
        <v>Below 80</v>
      </c>
      <c r="CH240" s="1" t="str">
        <f>IFERROR(_xlfn.XLOOKUP(CG240,Scenario!M:M,Scenario!N:N),"")</f>
        <v/>
      </c>
      <c r="CI240" s="1" t="str">
        <f t="shared" si="78"/>
        <v>No</v>
      </c>
      <c r="CJ240" s="75">
        <v>0</v>
      </c>
    </row>
    <row r="241" spans="1:88" hidden="1">
      <c r="A241" s="2">
        <v>240</v>
      </c>
      <c r="B241" s="2">
        <v>2024</v>
      </c>
      <c r="C241" s="1" t="str">
        <v>PBTMTR27</v>
      </c>
      <c r="D241" s="37" t="str">
        <v>0015g00001Y5xReAAJ</v>
      </c>
      <c r="E241" s="37" t="str">
        <v>VIRAT TRADERS</v>
      </c>
      <c r="F241" s="37" t="str">
        <v>MADHYA PRADESH</v>
      </c>
      <c r="G241" s="37" t="str">
        <v>JABALPUR</v>
      </c>
      <c r="H241" s="37" t="str">
        <v>Jabalpur</v>
      </c>
      <c r="I241" s="37" t="str">
        <v>Global Steel</v>
      </c>
      <c r="J241" s="37" t="str">
        <v>Swapnil Dahayat</v>
      </c>
      <c r="K241" s="37" t="str">
        <v>-</v>
      </c>
      <c r="L241" s="37" t="str">
        <v>C13471</v>
      </c>
      <c r="M241" s="37" t="str">
        <v>Central</v>
      </c>
      <c r="N241" s="2">
        <v>482001</v>
      </c>
      <c r="O241" s="2" t="str">
        <v>23AOBPD2435B2ZW</v>
      </c>
      <c r="P241" s="2">
        <v>9926335333</v>
      </c>
      <c r="Q241" s="2" t="str">
        <v>Feb'24</v>
      </c>
      <c r="R241" s="2">
        <v>2024</v>
      </c>
      <c r="S241" s="1">
        <v>139</v>
      </c>
      <c r="T241" s="2">
        <v>180</v>
      </c>
      <c r="U241" s="12">
        <v>1.1111111111111112E-2</v>
      </c>
      <c r="V241" s="1" t="str">
        <v>Challenger</v>
      </c>
      <c r="W241" s="13">
        <v>0</v>
      </c>
      <c r="X241" s="13">
        <v>139</v>
      </c>
      <c r="Y241" s="13">
        <v>0</v>
      </c>
      <c r="Z241" s="13">
        <v>87</v>
      </c>
      <c r="AA241" s="13">
        <v>85</v>
      </c>
      <c r="AB241" s="13">
        <v>144</v>
      </c>
      <c r="AC241" s="13">
        <v>1</v>
      </c>
      <c r="AD241" s="13">
        <v>19</v>
      </c>
      <c r="AE241" s="13">
        <v>2</v>
      </c>
      <c r="AF241" s="13">
        <v>32</v>
      </c>
      <c r="AG241" s="13">
        <v>57</v>
      </c>
      <c r="AH241" s="13">
        <v>4</v>
      </c>
      <c r="AI241" s="13">
        <v>1</v>
      </c>
      <c r="AJ241" s="13">
        <v>10</v>
      </c>
      <c r="AK241" s="13">
        <v>0</v>
      </c>
      <c r="AL241" s="13">
        <v>0</v>
      </c>
      <c r="AM241" s="13">
        <v>30</v>
      </c>
      <c r="AN241" s="13">
        <v>15</v>
      </c>
      <c r="AO241" s="13">
        <v>0</v>
      </c>
      <c r="AP241" s="13">
        <v>10</v>
      </c>
      <c r="AQ241" s="13">
        <v>0</v>
      </c>
      <c r="AR241" s="13">
        <v>0</v>
      </c>
      <c r="AS241" s="13">
        <v>6.57</v>
      </c>
      <c r="AT241" s="13">
        <v>0</v>
      </c>
      <c r="AU241" s="13">
        <v>6</v>
      </c>
      <c r="AV241" s="13">
        <v>0</v>
      </c>
      <c r="AW241" s="16">
        <f t="shared" si="64"/>
        <v>67.569999999999993</v>
      </c>
      <c r="AX241" s="16">
        <v>146</v>
      </c>
      <c r="AY241" s="107">
        <f>BW241</f>
        <v>201</v>
      </c>
      <c r="AZ241" s="10">
        <f>SUM(Z241:AK241)</f>
        <v>442</v>
      </c>
      <c r="BA241" s="10">
        <f>AY241</f>
        <v>201</v>
      </c>
      <c r="BB241" s="10">
        <f t="shared" si="65"/>
        <v>133.43</v>
      </c>
      <c r="BC241" s="10">
        <f t="shared" si="66"/>
        <v>33.357500000000002</v>
      </c>
      <c r="BD241" s="10">
        <f t="shared" si="67"/>
        <v>-241</v>
      </c>
      <c r="BE241" s="10">
        <f t="shared" si="80"/>
        <v>374.43</v>
      </c>
      <c r="BF241" s="2" t="s">
        <v>119</v>
      </c>
      <c r="BG241" s="10">
        <f t="shared" si="68"/>
        <v>7.69625</v>
      </c>
      <c r="BH241" s="36" t="s">
        <v>118</v>
      </c>
      <c r="BI241" s="39" t="str">
        <f t="shared" si="69"/>
        <v>A</v>
      </c>
      <c r="BJ241" s="39" t="str">
        <f t="shared" si="70"/>
        <v>A</v>
      </c>
      <c r="BK241" s="16">
        <f>SUM(AR241:AX241)</f>
        <v>226.14</v>
      </c>
      <c r="BL241" s="10">
        <f>SUM(AL241:AQ241)</f>
        <v>55</v>
      </c>
      <c r="BM241" s="12">
        <f t="shared" si="71"/>
        <v>1.1250746268656715</v>
      </c>
      <c r="BN241" s="12">
        <f t="shared" si="71"/>
        <v>0.27363184079601988</v>
      </c>
      <c r="BO241" s="9">
        <f t="shared" si="72"/>
        <v>61.57</v>
      </c>
      <c r="BP241" s="39" t="str">
        <f t="shared" si="73"/>
        <v/>
      </c>
      <c r="BQ241" s="147"/>
      <c r="BR241" s="9">
        <f t="shared" si="74"/>
        <v>338</v>
      </c>
      <c r="BS241" s="9">
        <f t="shared" si="75"/>
        <v>104</v>
      </c>
      <c r="BT241" s="9">
        <f t="shared" si="76"/>
        <v>442</v>
      </c>
      <c r="BU241" s="9" t="str">
        <f>IFERROR(_xlfn.XLOOKUP(D241,Sheet1!B:B,Sheet1!L:L),"")</f>
        <v>Domestic Trip 1 pax 3N-4D</v>
      </c>
      <c r="BV241" s="9" t="str">
        <f>_xlfn.XLOOKUP(BU241,Sheet1!S:S,Sheet1!T:T)</f>
        <v>A</v>
      </c>
      <c r="BW241" s="9">
        <f>_xlfn.XLOOKUP(D241,Sheet1!B:B,Sheet1!M:M)</f>
        <v>201</v>
      </c>
      <c r="BX241" s="1" t="s">
        <v>129</v>
      </c>
      <c r="BZ241" s="108">
        <f t="shared" si="77"/>
        <v>133.43</v>
      </c>
      <c r="CB241" s="12">
        <f>AW241/AY241</f>
        <v>0.33616915422885568</v>
      </c>
      <c r="CC241" s="12">
        <f>AX241/AY241</f>
        <v>0.72636815920398012</v>
      </c>
      <c r="CG241" s="1" t="str">
        <f>IF(BO241&lt;80,"Below 80",
IF(BO241&lt;=120,"80-120",
IF(BO241&lt;=200,"&gt; 120-200",
IF(BO241&lt;=300,"&gt;200-300",
IF(BO241&lt;=500,"&gt;300-500",
"&gt;500")))))</f>
        <v>Below 80</v>
      </c>
      <c r="CH241" s="1" t="str">
        <f>IFERROR(_xlfn.XLOOKUP(CG241,Scenario!M:M,Scenario!N:N),"")</f>
        <v/>
      </c>
      <c r="CI241" s="1" t="b">
        <f t="shared" si="78"/>
        <v>0</v>
      </c>
      <c r="CJ241" s="75">
        <v>139.43</v>
      </c>
    </row>
    <row r="242" spans="1:88" hidden="1">
      <c r="A242" s="2">
        <v>241</v>
      </c>
      <c r="B242" s="2">
        <v>2024</v>
      </c>
      <c r="C242" s="1" t="str">
        <v>PBTMTR28</v>
      </c>
      <c r="D242" s="37" t="str">
        <v>0015g00001XIgjiAAD</v>
      </c>
      <c r="E242" s="37" t="str">
        <v>SATYA MULTII TRADDING COMPANY JABALPUR</v>
      </c>
      <c r="F242" s="37" t="str">
        <v>MADHYA PRADESH</v>
      </c>
      <c r="G242" s="37" t="str">
        <v>JABALPUR</v>
      </c>
      <c r="H242" s="37" t="str">
        <v>Jabalpur</v>
      </c>
      <c r="I242" s="37" t="str">
        <v>Global Steel</v>
      </c>
      <c r="J242" s="37" t="str">
        <v>Swapnil Dahayat</v>
      </c>
      <c r="K242" s="37" t="str">
        <v>-</v>
      </c>
      <c r="L242" s="37" t="str">
        <v>C13471</v>
      </c>
      <c r="M242" s="37" t="str">
        <v>Central</v>
      </c>
      <c r="N242" s="2">
        <v>482003</v>
      </c>
      <c r="O242" s="2" t="str">
        <v>23AEHPD4837R2Z4</v>
      </c>
      <c r="P242" s="2">
        <v>9425152585</v>
      </c>
      <c r="Q242" s="2" t="str">
        <v>Feb'24</v>
      </c>
      <c r="R242" s="2">
        <v>2024</v>
      </c>
      <c r="S242" s="1">
        <v>57</v>
      </c>
      <c r="T242" s="2">
        <v>150</v>
      </c>
      <c r="U242" s="12">
        <v>0</v>
      </c>
      <c r="V242" s="1" t="str">
        <v>Challenger</v>
      </c>
      <c r="W242" s="13">
        <v>0</v>
      </c>
      <c r="X242" s="13">
        <v>52</v>
      </c>
      <c r="Y242" s="13">
        <v>5</v>
      </c>
      <c r="Z242" s="13">
        <v>0</v>
      </c>
      <c r="AA242" s="13">
        <v>0</v>
      </c>
      <c r="AB242" s="13">
        <v>0</v>
      </c>
      <c r="AC242" s="13">
        <v>0</v>
      </c>
      <c r="AD242" s="13">
        <v>0</v>
      </c>
      <c r="AE242" s="13">
        <v>0</v>
      </c>
      <c r="AF242" s="13">
        <v>0</v>
      </c>
      <c r="AG242" s="13">
        <v>35</v>
      </c>
      <c r="AH242" s="13">
        <v>0</v>
      </c>
      <c r="AI242" s="13">
        <v>1</v>
      </c>
      <c r="AJ242" s="13">
        <v>0</v>
      </c>
      <c r="AK242" s="13">
        <v>0</v>
      </c>
      <c r="AL242" s="13">
        <v>0</v>
      </c>
      <c r="AM242" s="13">
        <v>0</v>
      </c>
      <c r="AN242" s="13">
        <v>0</v>
      </c>
      <c r="AO242" s="13">
        <v>0</v>
      </c>
      <c r="AP242" s="13">
        <v>0</v>
      </c>
      <c r="AQ242" s="13">
        <v>0</v>
      </c>
      <c r="AR242" s="13">
        <v>0</v>
      </c>
      <c r="AS242" s="13">
        <v>0</v>
      </c>
      <c r="AT242" s="13">
        <v>0</v>
      </c>
      <c r="AU242" s="13">
        <v>0</v>
      </c>
      <c r="AV242" s="13">
        <v>0</v>
      </c>
      <c r="AW242" s="16">
        <f t="shared" si="64"/>
        <v>0</v>
      </c>
      <c r="AX242" s="16">
        <v>0</v>
      </c>
      <c r="AY242" s="10">
        <f t="shared" si="79"/>
        <v>0</v>
      </c>
      <c r="AZ242" s="10">
        <f>SUM(Z242:AK242)</f>
        <v>36</v>
      </c>
      <c r="BA242" s="10">
        <v>0</v>
      </c>
      <c r="BB242" s="10">
        <f t="shared" si="65"/>
        <v>0</v>
      </c>
      <c r="BC242" s="10">
        <f t="shared" si="66"/>
        <v>0</v>
      </c>
      <c r="BD242" s="10">
        <f t="shared" si="67"/>
        <v>-36</v>
      </c>
      <c r="BE242" s="10">
        <f t="shared" si="80"/>
        <v>36</v>
      </c>
      <c r="BF242" s="2" t="s">
        <v>119</v>
      </c>
      <c r="BG242" s="10">
        <f t="shared" si="68"/>
        <v>0</v>
      </c>
      <c r="BH242" s="36" t="s">
        <v>118</v>
      </c>
      <c r="BI242" s="39" t="str">
        <f t="shared" si="69"/>
        <v/>
      </c>
      <c r="BJ242" s="39" t="str">
        <f t="shared" si="70"/>
        <v/>
      </c>
      <c r="BK242" s="16">
        <f>SUM(AR242:AX242)</f>
        <v>0</v>
      </c>
      <c r="BL242" s="10">
        <f>SUM(AL242:AQ242)</f>
        <v>0</v>
      </c>
      <c r="BM242" s="12" t="str">
        <f t="shared" si="71"/>
        <v/>
      </c>
      <c r="BN242" s="12" t="str">
        <f t="shared" si="71"/>
        <v/>
      </c>
      <c r="BO242" s="9">
        <f t="shared" si="72"/>
        <v>0</v>
      </c>
      <c r="BP242" s="39" t="str">
        <f t="shared" si="73"/>
        <v/>
      </c>
      <c r="BQ242" s="147"/>
      <c r="BR242" s="9">
        <f t="shared" si="74"/>
        <v>0</v>
      </c>
      <c r="BS242" s="9">
        <f t="shared" si="75"/>
        <v>36</v>
      </c>
      <c r="BT242" s="9">
        <f t="shared" si="76"/>
        <v>36</v>
      </c>
      <c r="BU242" s="9" t="str">
        <f>IFERROR(_xlfn.XLOOKUP(D242,Sheet1!B:B,Sheet1!L:L),"")</f>
        <v/>
      </c>
      <c r="BV242" s="9" t="e">
        <f>_xlfn.XLOOKUP(BU242,Sheet1!S:S,Sheet1!T:T)</f>
        <v>#N/A</v>
      </c>
      <c r="BW242" s="9" t="e">
        <f>_xlfn.XLOOKUP(D242,Sheet1!B:B,Sheet1!M:M)</f>
        <v>#N/A</v>
      </c>
      <c r="BZ242" s="108">
        <f t="shared" si="77"/>
        <v>0</v>
      </c>
      <c r="CB242" s="12"/>
      <c r="CC242" s="12"/>
      <c r="CG242" s="1" t="str">
        <f>IF(BO242&lt;80,"Below 80",
IF(BO242&lt;=120,"80-120",
IF(BO242&lt;=200,"&gt; 120-200",
IF(BO242&lt;=300,"&gt;200-300",
IF(BO242&lt;=500,"&gt;300-500",
"&gt;500")))))</f>
        <v>Below 80</v>
      </c>
      <c r="CH242" s="1" t="str">
        <f>IFERROR(_xlfn.XLOOKUP(CG242,Scenario!M:M,Scenario!N:N),"")</f>
        <v/>
      </c>
      <c r="CI242" s="1" t="str">
        <f t="shared" si="78"/>
        <v>No</v>
      </c>
      <c r="CJ242" s="75">
        <v>0</v>
      </c>
    </row>
    <row r="243" spans="1:88" hidden="1">
      <c r="A243" s="2">
        <v>242</v>
      </c>
      <c r="B243" s="2">
        <v>2024</v>
      </c>
      <c r="C243" s="1" t="str">
        <v>PBTMTR29</v>
      </c>
      <c r="D243" s="37" t="str">
        <v>0015g00001YRDiqAAH</v>
      </c>
      <c r="E243" s="37" t="str">
        <v>M/S ADINATH STEELS</v>
      </c>
      <c r="F243" s="37" t="str">
        <v>MADHYA PRADESH</v>
      </c>
      <c r="G243" s="37" t="str">
        <v>JABALPUR</v>
      </c>
      <c r="H243" s="37" t="str">
        <v>Jabalpur</v>
      </c>
      <c r="I243" s="37" t="str">
        <v>Global Steel</v>
      </c>
      <c r="J243" s="37" t="str">
        <v>Swapnil Dahayat</v>
      </c>
      <c r="K243" s="37" t="str">
        <v>-</v>
      </c>
      <c r="L243" s="37" t="str">
        <v>C13471</v>
      </c>
      <c r="M243" s="37" t="str">
        <v>Central</v>
      </c>
      <c r="N243" s="2">
        <v>482001</v>
      </c>
      <c r="O243" s="2" t="str">
        <v>23ACHPJ0898C1ZT</v>
      </c>
      <c r="P243" s="2">
        <v>9425154680</v>
      </c>
      <c r="Q243" s="2" t="str">
        <v>Feb'24</v>
      </c>
      <c r="R243" s="2">
        <v>2024</v>
      </c>
      <c r="S243" s="1">
        <v>11</v>
      </c>
      <c r="T243" s="2">
        <v>230</v>
      </c>
      <c r="U243" s="12">
        <v>1.1565217391304349E-2</v>
      </c>
      <c r="V243" s="1" t="str">
        <v>Alien</v>
      </c>
      <c r="W243" s="13">
        <v>0</v>
      </c>
      <c r="X243" s="13">
        <v>11</v>
      </c>
      <c r="Y243" s="13">
        <v>0</v>
      </c>
      <c r="Z243" s="13">
        <v>0</v>
      </c>
      <c r="AA243" s="13">
        <v>0</v>
      </c>
      <c r="AB243" s="13">
        <v>0</v>
      </c>
      <c r="AC243" s="13">
        <v>0</v>
      </c>
      <c r="AD243" s="13">
        <v>0</v>
      </c>
      <c r="AE243" s="13">
        <v>0</v>
      </c>
      <c r="AF243" s="13">
        <v>0</v>
      </c>
      <c r="AG243" s="13">
        <v>0</v>
      </c>
      <c r="AH243" s="13">
        <v>0</v>
      </c>
      <c r="AI243" s="13">
        <v>0</v>
      </c>
      <c r="AJ243" s="13">
        <v>0</v>
      </c>
      <c r="AK243" s="13">
        <v>0</v>
      </c>
      <c r="AL243" s="13">
        <v>4</v>
      </c>
      <c r="AM243" s="13">
        <v>0</v>
      </c>
      <c r="AN243" s="13">
        <v>14</v>
      </c>
      <c r="AO243" s="13">
        <v>10</v>
      </c>
      <c r="AP243" s="13">
        <v>1</v>
      </c>
      <c r="AQ243" s="13">
        <v>15.02</v>
      </c>
      <c r="AR243" s="13">
        <v>1.02</v>
      </c>
      <c r="AS243" s="13">
        <v>0</v>
      </c>
      <c r="AT243" s="13">
        <v>0.6</v>
      </c>
      <c r="AU243" s="13">
        <v>3</v>
      </c>
      <c r="AV243" s="13">
        <v>4.38</v>
      </c>
      <c r="AW243" s="16">
        <f t="shared" si="64"/>
        <v>48.64</v>
      </c>
      <c r="AX243" s="16">
        <v>90.08</v>
      </c>
      <c r="AY243" s="10">
        <f t="shared" si="79"/>
        <v>138.72</v>
      </c>
      <c r="AZ243" s="10">
        <f>SUM(Z243:AK243)</f>
        <v>0</v>
      </c>
      <c r="BA243" s="10">
        <v>200</v>
      </c>
      <c r="BB243" s="10">
        <f t="shared" si="65"/>
        <v>151.36000000000001</v>
      </c>
      <c r="BC243" s="10">
        <f t="shared" si="66"/>
        <v>37.840000000000003</v>
      </c>
      <c r="BD243" s="10">
        <f t="shared" si="67"/>
        <v>138.72</v>
      </c>
      <c r="BE243" s="10">
        <f t="shared" si="80"/>
        <v>-48.64</v>
      </c>
      <c r="BF243" s="2" t="s">
        <v>119</v>
      </c>
      <c r="BG243" s="10">
        <f t="shared" si="68"/>
        <v>5.63</v>
      </c>
      <c r="BH243" s="36" t="s">
        <v>118</v>
      </c>
      <c r="BI243" s="39" t="str">
        <f t="shared" si="69"/>
        <v>A</v>
      </c>
      <c r="BJ243" s="39" t="str">
        <f t="shared" si="70"/>
        <v/>
      </c>
      <c r="BK243" s="16">
        <f>SUM(AR243:AX243)</f>
        <v>147.72</v>
      </c>
      <c r="BL243" s="10">
        <f>SUM(AL243:AQ243)</f>
        <v>44.019999999999996</v>
      </c>
      <c r="BM243" s="12">
        <f t="shared" si="71"/>
        <v>1.064878892733564</v>
      </c>
      <c r="BN243" s="12">
        <f t="shared" si="71"/>
        <v>0.31732987312572086</v>
      </c>
      <c r="BO243" s="9">
        <f t="shared" si="72"/>
        <v>45.04</v>
      </c>
      <c r="BP243" s="39" t="str">
        <f t="shared" si="73"/>
        <v/>
      </c>
      <c r="BQ243" s="147"/>
      <c r="BR243" s="9">
        <f t="shared" si="74"/>
        <v>0</v>
      </c>
      <c r="BS243" s="9">
        <f t="shared" si="75"/>
        <v>0</v>
      </c>
      <c r="BT243" s="9">
        <f t="shared" si="76"/>
        <v>0</v>
      </c>
      <c r="BU243" s="9" t="str">
        <f>IFERROR(_xlfn.XLOOKUP(D243,Sheet1!B:B,Sheet1!L:L),"")</f>
        <v/>
      </c>
      <c r="BV243" s="9" t="e">
        <f>_xlfn.XLOOKUP(BU243,Sheet1!S:S,Sheet1!T:T)</f>
        <v>#N/A</v>
      </c>
      <c r="BW243" s="9" t="e">
        <f>_xlfn.XLOOKUP(D243,Sheet1!B:B,Sheet1!M:M)</f>
        <v>#N/A</v>
      </c>
      <c r="BZ243" s="108">
        <f t="shared" si="77"/>
        <v>90.08</v>
      </c>
      <c r="CB243" s="12">
        <f>AW243/AY243</f>
        <v>0.35063437139561709</v>
      </c>
      <c r="CC243" s="12">
        <f>AX243/AY243</f>
        <v>0.64936562860438296</v>
      </c>
      <c r="CG243" s="1" t="str">
        <f>IF(BO243&lt;80,"Below 80",
IF(BO243&lt;=120,"80-120",
IF(BO243&lt;=200,"&gt; 120-200",
IF(BO243&lt;=300,"&gt;200-300",
IF(BO243&lt;=500,"&gt;300-500",
"&gt;500")))))</f>
        <v>Below 80</v>
      </c>
      <c r="CH243" s="1" t="str">
        <f>IFERROR(_xlfn.XLOOKUP(CG243,Scenario!M:M,Scenario!N:N),"")</f>
        <v/>
      </c>
      <c r="CI243" s="1" t="b">
        <f t="shared" si="78"/>
        <v>0</v>
      </c>
      <c r="CJ243" s="75">
        <v>90.08</v>
      </c>
    </row>
    <row r="244" spans="1:88" hidden="1">
      <c r="A244" s="2">
        <v>243</v>
      </c>
      <c r="B244" s="2">
        <v>2024</v>
      </c>
      <c r="C244" s="1" t="str">
        <v>PBTMTR93</v>
      </c>
      <c r="D244" s="37" t="str">
        <v>0015g00001UBHsrAAH</v>
      </c>
      <c r="E244" s="37" t="str">
        <v>BABA TRADER</v>
      </c>
      <c r="F244" s="37" t="str">
        <v>CHHATTISGARH</v>
      </c>
      <c r="G244" s="37" t="str">
        <v>BASTAR</v>
      </c>
      <c r="H244" s="37" t="str">
        <v>Jagdalpur</v>
      </c>
      <c r="I244" s="37" t="str">
        <v>MADHYA BHARAT ISPAT PRIVATE LIMITED</v>
      </c>
      <c r="J244" s="37" t="str">
        <v>Vikash Kumar</v>
      </c>
      <c r="K244" s="37" t="str">
        <v>Vikash Kumar</v>
      </c>
      <c r="L244" s="37" t="str">
        <v>C12834</v>
      </c>
      <c r="M244" s="37" t="str">
        <v>Central</v>
      </c>
      <c r="N244" s="2">
        <v>494001</v>
      </c>
      <c r="O244" s="2" t="str">
        <v>22ATFB7941C1Z1</v>
      </c>
      <c r="P244" s="2">
        <v>8959888686</v>
      </c>
      <c r="Q244" s="2" t="str">
        <v>Feb'24</v>
      </c>
      <c r="R244" s="2">
        <v>2024</v>
      </c>
      <c r="S244" s="1">
        <v>50</v>
      </c>
      <c r="T244" s="2">
        <v>375</v>
      </c>
      <c r="U244" s="12">
        <v>0</v>
      </c>
      <c r="V244" s="1" t="str">
        <v>Alien</v>
      </c>
      <c r="W244" s="13">
        <v>0</v>
      </c>
      <c r="X244" s="13">
        <v>30</v>
      </c>
      <c r="Y244" s="13">
        <v>20</v>
      </c>
      <c r="Z244" s="13">
        <v>0</v>
      </c>
      <c r="AA244" s="13">
        <v>0</v>
      </c>
      <c r="AB244" s="13">
        <v>0</v>
      </c>
      <c r="AC244" s="13">
        <v>0</v>
      </c>
      <c r="AD244" s="13">
        <v>0</v>
      </c>
      <c r="AE244" s="13">
        <v>0</v>
      </c>
      <c r="AF244" s="13">
        <v>0</v>
      </c>
      <c r="AG244" s="13">
        <v>0</v>
      </c>
      <c r="AH244" s="13">
        <v>0</v>
      </c>
      <c r="AI244" s="13">
        <v>0</v>
      </c>
      <c r="AJ244" s="13">
        <v>0</v>
      </c>
      <c r="AK244" s="13">
        <v>0</v>
      </c>
      <c r="AL244" s="13">
        <v>0</v>
      </c>
      <c r="AM244" s="13">
        <v>0</v>
      </c>
      <c r="AN244" s="13">
        <v>0</v>
      </c>
      <c r="AO244" s="13">
        <v>0</v>
      </c>
      <c r="AP244" s="13">
        <v>0</v>
      </c>
      <c r="AQ244" s="13">
        <v>0</v>
      </c>
      <c r="AR244" s="13">
        <v>0</v>
      </c>
      <c r="AS244" s="13">
        <v>0</v>
      </c>
      <c r="AT244" s="13">
        <v>0</v>
      </c>
      <c r="AU244" s="13">
        <v>0</v>
      </c>
      <c r="AV244" s="13">
        <v>0</v>
      </c>
      <c r="AW244" s="16">
        <f t="shared" si="64"/>
        <v>0</v>
      </c>
      <c r="AX244" s="16">
        <v>0</v>
      </c>
      <c r="AY244" s="10">
        <f t="shared" si="79"/>
        <v>0</v>
      </c>
      <c r="AZ244" s="10">
        <f>SUM(Z244:AK244)</f>
        <v>0</v>
      </c>
      <c r="BA244" s="10"/>
      <c r="BB244" s="10">
        <f t="shared" si="65"/>
        <v>0</v>
      </c>
      <c r="BC244" s="10">
        <f t="shared" si="66"/>
        <v>0</v>
      </c>
      <c r="BD244" s="10">
        <f t="shared" si="67"/>
        <v>0</v>
      </c>
      <c r="BE244" s="10">
        <f t="shared" si="80"/>
        <v>0</v>
      </c>
      <c r="BF244" s="2" t="s">
        <v>119</v>
      </c>
      <c r="BG244" s="10">
        <f t="shared" si="68"/>
        <v>0</v>
      </c>
      <c r="BH244" s="36" t="s">
        <v>118</v>
      </c>
      <c r="BI244" s="39" t="str">
        <f t="shared" si="69"/>
        <v/>
      </c>
      <c r="BJ244" s="39" t="str">
        <f t="shared" si="70"/>
        <v/>
      </c>
      <c r="BK244" s="16">
        <f>SUM(AR244:AX244)</f>
        <v>0</v>
      </c>
      <c r="BL244" s="10">
        <f>SUM(AL244:AQ244)</f>
        <v>0</v>
      </c>
      <c r="BM244" s="12" t="str">
        <f t="shared" si="71"/>
        <v/>
      </c>
      <c r="BN244" s="12" t="str">
        <f t="shared" si="71"/>
        <v/>
      </c>
      <c r="BO244" s="9">
        <f t="shared" si="72"/>
        <v>0</v>
      </c>
      <c r="BP244" s="39" t="str">
        <f t="shared" si="73"/>
        <v/>
      </c>
      <c r="BQ244" s="147"/>
      <c r="BR244" s="9">
        <f t="shared" si="74"/>
        <v>0</v>
      </c>
      <c r="BS244" s="9">
        <f t="shared" si="75"/>
        <v>0</v>
      </c>
      <c r="BT244" s="9">
        <f t="shared" si="76"/>
        <v>0</v>
      </c>
      <c r="BU244" s="9" t="str">
        <f>IFERROR(_xlfn.XLOOKUP(D244,Sheet1!B:B,Sheet1!L:L),"")</f>
        <v/>
      </c>
      <c r="BV244" s="9" t="e">
        <f>_xlfn.XLOOKUP(BU244,Sheet1!S:S,Sheet1!T:T)</f>
        <v>#N/A</v>
      </c>
      <c r="BW244" s="9" t="e">
        <f>_xlfn.XLOOKUP(D244,Sheet1!B:B,Sheet1!M:M)</f>
        <v>#N/A</v>
      </c>
      <c r="BZ244" s="108">
        <f t="shared" si="77"/>
        <v>0</v>
      </c>
      <c r="CB244" s="12"/>
      <c r="CC244" s="12"/>
      <c r="CG244" s="1" t="str">
        <f>IF(BO244&lt;80,"Below 80",
IF(BO244&lt;=120,"80-120",
IF(BO244&lt;=200,"&gt; 120-200",
IF(BO244&lt;=300,"&gt;200-300",
IF(BO244&lt;=500,"&gt;300-500",
"&gt;500")))))</f>
        <v>Below 80</v>
      </c>
      <c r="CH244" s="1" t="str">
        <f>IFERROR(_xlfn.XLOOKUP(CG244,Scenario!M:M,Scenario!N:N),"")</f>
        <v/>
      </c>
      <c r="CI244" s="1" t="str">
        <f t="shared" si="78"/>
        <v>No</v>
      </c>
      <c r="CJ244" s="75">
        <v>0</v>
      </c>
    </row>
    <row r="245" spans="1:88" hidden="1">
      <c r="A245" s="2">
        <v>244</v>
      </c>
      <c r="B245" s="2">
        <v>2024</v>
      </c>
      <c r="C245" s="1" t="str">
        <v>PBTMTR94</v>
      </c>
      <c r="D245" s="37" t="str">
        <v>0015g00001c5qPKAAY</v>
      </c>
      <c r="E245" s="37">
        <v>0</v>
      </c>
      <c r="F245" s="37">
        <v>0</v>
      </c>
      <c r="G245" s="37">
        <v>0</v>
      </c>
      <c r="H245" s="37" t="str">
        <v>Raipur</v>
      </c>
      <c r="I245" s="37" t="str">
        <v>MADHYA BHARAT ISPAT PRIVATE LIMITED</v>
      </c>
      <c r="J245" s="37" t="e">
        <v>#VALUE!</v>
      </c>
      <c r="K245" s="37" t="str">
        <v>Vikash Kumar</v>
      </c>
      <c r="L245" s="37" t="str">
        <v>C12834</v>
      </c>
      <c r="M245" s="37" t="str">
        <v>Central</v>
      </c>
      <c r="N245" s="2" t="e">
        <v>#VALUE!</v>
      </c>
      <c r="O245" s="2" t="e">
        <v>#VALUE!</v>
      </c>
      <c r="P245" s="2" t="e">
        <v>#VALUE!</v>
      </c>
      <c r="Q245" s="2" t="str">
        <v>Feb'24</v>
      </c>
      <c r="R245" s="2">
        <v>2024</v>
      </c>
      <c r="S245" s="1">
        <v>6</v>
      </c>
      <c r="T245" s="2">
        <v>20</v>
      </c>
      <c r="U245" s="12">
        <v>0</v>
      </c>
      <c r="V245" s="1" t="str">
        <v>Minor</v>
      </c>
      <c r="W245" s="13">
        <v>0</v>
      </c>
      <c r="X245" s="13">
        <v>6</v>
      </c>
      <c r="Y245" s="13">
        <v>0</v>
      </c>
      <c r="Z245" s="13">
        <v>0</v>
      </c>
      <c r="AA245" s="13">
        <v>0</v>
      </c>
      <c r="AB245" s="13">
        <v>0</v>
      </c>
      <c r="AC245" s="13">
        <v>5</v>
      </c>
      <c r="AD245" s="13">
        <v>0</v>
      </c>
      <c r="AE245" s="13">
        <v>0</v>
      </c>
      <c r="AF245" s="13">
        <v>0</v>
      </c>
      <c r="AG245" s="13">
        <v>0</v>
      </c>
      <c r="AH245" s="13">
        <v>0</v>
      </c>
      <c r="AI245" s="13">
        <v>0</v>
      </c>
      <c r="AJ245" s="13">
        <v>0</v>
      </c>
      <c r="AK245" s="13">
        <v>0</v>
      </c>
      <c r="AL245" s="13">
        <v>0</v>
      </c>
      <c r="AM245" s="13">
        <v>0</v>
      </c>
      <c r="AN245" s="13">
        <v>0</v>
      </c>
      <c r="AO245" s="13">
        <v>0</v>
      </c>
      <c r="AP245" s="13">
        <v>0</v>
      </c>
      <c r="AQ245" s="13">
        <v>0</v>
      </c>
      <c r="AR245" s="13">
        <v>0</v>
      </c>
      <c r="AS245" s="13">
        <v>0</v>
      </c>
      <c r="AT245" s="13">
        <v>0</v>
      </c>
      <c r="AU245" s="13">
        <v>0</v>
      </c>
      <c r="AV245" s="13">
        <v>0</v>
      </c>
      <c r="AW245" s="16">
        <f t="shared" si="64"/>
        <v>0</v>
      </c>
      <c r="AX245" s="16">
        <v>0</v>
      </c>
      <c r="AY245" s="10">
        <f t="shared" si="79"/>
        <v>0</v>
      </c>
      <c r="AZ245" s="10">
        <f>SUM(Z245:AK245)</f>
        <v>5</v>
      </c>
      <c r="BA245" s="10"/>
      <c r="BB245" s="10">
        <f t="shared" si="65"/>
        <v>0</v>
      </c>
      <c r="BC245" s="10">
        <f t="shared" si="66"/>
        <v>0</v>
      </c>
      <c r="BD245" s="10">
        <f t="shared" si="67"/>
        <v>-5</v>
      </c>
      <c r="BE245" s="10">
        <f t="shared" si="80"/>
        <v>5</v>
      </c>
      <c r="BF245" s="2" t="s">
        <v>119</v>
      </c>
      <c r="BG245" s="10">
        <f t="shared" si="68"/>
        <v>0</v>
      </c>
      <c r="BH245" s="36" t="s">
        <v>118</v>
      </c>
      <c r="BI245" s="39" t="str">
        <f t="shared" si="69"/>
        <v/>
      </c>
      <c r="BJ245" s="39" t="str">
        <f t="shared" si="70"/>
        <v/>
      </c>
      <c r="BK245" s="16">
        <f>SUM(AR245:AX245)</f>
        <v>0</v>
      </c>
      <c r="BL245" s="10">
        <f>SUM(AL245:AQ245)</f>
        <v>0</v>
      </c>
      <c r="BM245" s="12" t="str">
        <f t="shared" si="71"/>
        <v/>
      </c>
      <c r="BN245" s="12" t="str">
        <f t="shared" si="71"/>
        <v/>
      </c>
      <c r="BO245" s="9">
        <f t="shared" si="72"/>
        <v>0</v>
      </c>
      <c r="BP245" s="39" t="str">
        <f t="shared" si="73"/>
        <v/>
      </c>
      <c r="BQ245" s="147"/>
      <c r="BR245" s="9">
        <f t="shared" si="74"/>
        <v>5</v>
      </c>
      <c r="BS245" s="9">
        <f t="shared" si="75"/>
        <v>0</v>
      </c>
      <c r="BT245" s="9">
        <f t="shared" si="76"/>
        <v>5</v>
      </c>
      <c r="BU245" s="9" t="str">
        <f>IFERROR(_xlfn.XLOOKUP(D245,Sheet1!B:B,Sheet1!L:L),"")</f>
        <v/>
      </c>
      <c r="BV245" s="9" t="e">
        <f>_xlfn.XLOOKUP(BU245,Sheet1!S:S,Sheet1!T:T)</f>
        <v>#N/A</v>
      </c>
      <c r="BW245" s="9" t="e">
        <f>_xlfn.XLOOKUP(D245,Sheet1!B:B,Sheet1!M:M)</f>
        <v>#N/A</v>
      </c>
      <c r="BZ245" s="108">
        <f t="shared" si="77"/>
        <v>0</v>
      </c>
      <c r="CB245" s="12"/>
      <c r="CC245" s="12"/>
      <c r="CG245" s="1" t="str">
        <f>IF(BO245&lt;80,"Below 80",
IF(BO245&lt;=120,"80-120",
IF(BO245&lt;=200,"&gt; 120-200",
IF(BO245&lt;=300,"&gt;200-300",
IF(BO245&lt;=500,"&gt;300-500",
"&gt;500")))))</f>
        <v>Below 80</v>
      </c>
      <c r="CH245" s="1" t="str">
        <f>IFERROR(_xlfn.XLOOKUP(CG245,Scenario!M:M,Scenario!N:N),"")</f>
        <v/>
      </c>
      <c r="CI245" s="1" t="str">
        <f t="shared" si="78"/>
        <v>No</v>
      </c>
      <c r="CJ245" s="75">
        <v>0</v>
      </c>
    </row>
    <row r="246" spans="1:88" hidden="1">
      <c r="A246" s="2">
        <v>245</v>
      </c>
      <c r="B246" s="2">
        <v>2024</v>
      </c>
      <c r="C246" s="1" t="str">
        <v>PBTMTR95</v>
      </c>
      <c r="D246" s="37" t="str">
        <v>0015g00001UBH4rAAH</v>
      </c>
      <c r="E246" s="37" t="str">
        <v>MADHYA BHARAT ISPAT PRIVATE LIMITED</v>
      </c>
      <c r="F246" s="37" t="str">
        <v>CHHATTISGARH</v>
      </c>
      <c r="G246" s="37" t="str">
        <v>RAIPUR</v>
      </c>
      <c r="H246" s="37" t="str">
        <v>Raipur</v>
      </c>
      <c r="I246" s="37" t="str">
        <v>MADHYA BHARAT ISPAT PRIVATE LIMITED</v>
      </c>
      <c r="J246" s="37" t="e">
        <v>#VALUE!</v>
      </c>
      <c r="K246" s="37" t="str">
        <v>Vikash Kumar</v>
      </c>
      <c r="L246" s="37" t="str">
        <v>C12834</v>
      </c>
      <c r="M246" s="37" t="str">
        <v>Central</v>
      </c>
      <c r="N246" s="2" t="e">
        <v>#VALUE!</v>
      </c>
      <c r="O246" s="2" t="e">
        <v>#VALUE!</v>
      </c>
      <c r="P246" s="2" t="e">
        <v>#VALUE!</v>
      </c>
      <c r="Q246" s="2" t="str">
        <v>Feb'24</v>
      </c>
      <c r="R246" s="2">
        <v>2024</v>
      </c>
      <c r="S246" s="1">
        <v>4</v>
      </c>
      <c r="T246" s="2">
        <v>20</v>
      </c>
      <c r="U246" s="12">
        <v>0</v>
      </c>
      <c r="V246" s="1" t="str">
        <v>Minor</v>
      </c>
      <c r="W246" s="13">
        <v>0</v>
      </c>
      <c r="X246" s="13">
        <v>4</v>
      </c>
      <c r="Y246" s="13">
        <v>0</v>
      </c>
      <c r="Z246" s="13">
        <v>0</v>
      </c>
      <c r="AA246" s="13">
        <v>0</v>
      </c>
      <c r="AB246" s="13">
        <v>0</v>
      </c>
      <c r="AC246" s="13">
        <v>0</v>
      </c>
      <c r="AD246" s="13">
        <v>0</v>
      </c>
      <c r="AE246" s="13">
        <v>0</v>
      </c>
      <c r="AF246" s="13">
        <v>0</v>
      </c>
      <c r="AG246" s="13">
        <v>0</v>
      </c>
      <c r="AH246" s="13">
        <v>0</v>
      </c>
      <c r="AI246" s="13">
        <v>0</v>
      </c>
      <c r="AJ246" s="13">
        <v>0</v>
      </c>
      <c r="AK246" s="13">
        <v>0</v>
      </c>
      <c r="AL246" s="13">
        <v>0</v>
      </c>
      <c r="AM246" s="13">
        <v>0</v>
      </c>
      <c r="AN246" s="13">
        <v>0</v>
      </c>
      <c r="AO246" s="13">
        <v>0</v>
      </c>
      <c r="AP246" s="13">
        <v>0</v>
      </c>
      <c r="AQ246" s="13">
        <v>0</v>
      </c>
      <c r="AR246" s="13">
        <v>0</v>
      </c>
      <c r="AS246" s="13">
        <v>0</v>
      </c>
      <c r="AT246" s="13">
        <v>0</v>
      </c>
      <c r="AU246" s="13">
        <v>0</v>
      </c>
      <c r="AV246" s="13">
        <v>0</v>
      </c>
      <c r="AW246" s="16">
        <f t="shared" si="64"/>
        <v>0</v>
      </c>
      <c r="AX246" s="16">
        <v>0</v>
      </c>
      <c r="AY246" s="10">
        <f t="shared" si="79"/>
        <v>0</v>
      </c>
      <c r="AZ246" s="10">
        <f>SUM(Z246:AK246)</f>
        <v>0</v>
      </c>
      <c r="BA246" s="10"/>
      <c r="BB246" s="10">
        <f t="shared" si="65"/>
        <v>0</v>
      </c>
      <c r="BC246" s="10">
        <f t="shared" si="66"/>
        <v>0</v>
      </c>
      <c r="BD246" s="10">
        <f t="shared" si="67"/>
        <v>0</v>
      </c>
      <c r="BE246" s="10">
        <f t="shared" si="80"/>
        <v>0</v>
      </c>
      <c r="BF246" s="2" t="s">
        <v>119</v>
      </c>
      <c r="BG246" s="10">
        <f t="shared" si="68"/>
        <v>0</v>
      </c>
      <c r="BH246" s="36" t="s">
        <v>118</v>
      </c>
      <c r="BI246" s="39" t="str">
        <f t="shared" si="69"/>
        <v/>
      </c>
      <c r="BJ246" s="39" t="str">
        <f t="shared" si="70"/>
        <v/>
      </c>
      <c r="BK246" s="16">
        <f>SUM(AR246:AX246)</f>
        <v>0</v>
      </c>
      <c r="BL246" s="10">
        <f>SUM(AL246:AQ246)</f>
        <v>0</v>
      </c>
      <c r="BM246" s="12" t="str">
        <f t="shared" si="71"/>
        <v/>
      </c>
      <c r="BN246" s="12" t="str">
        <f t="shared" si="71"/>
        <v/>
      </c>
      <c r="BO246" s="9">
        <f t="shared" si="72"/>
        <v>0</v>
      </c>
      <c r="BP246" s="39" t="str">
        <f t="shared" si="73"/>
        <v/>
      </c>
      <c r="BQ246" s="147"/>
      <c r="BR246" s="9">
        <f t="shared" si="74"/>
        <v>0</v>
      </c>
      <c r="BS246" s="9">
        <f t="shared" si="75"/>
        <v>0</v>
      </c>
      <c r="BT246" s="9">
        <f t="shared" si="76"/>
        <v>0</v>
      </c>
      <c r="BU246" s="9" t="str">
        <f>IFERROR(_xlfn.XLOOKUP(D246,Sheet1!B:B,Sheet1!L:L),"")</f>
        <v/>
      </c>
      <c r="BV246" s="9" t="e">
        <f>_xlfn.XLOOKUP(BU246,Sheet1!S:S,Sheet1!T:T)</f>
        <v>#N/A</v>
      </c>
      <c r="BW246" s="9" t="e">
        <f>_xlfn.XLOOKUP(D246,Sheet1!B:B,Sheet1!M:M)</f>
        <v>#N/A</v>
      </c>
      <c r="BZ246" s="108">
        <f t="shared" si="77"/>
        <v>0</v>
      </c>
      <c r="CB246" s="12"/>
      <c r="CC246" s="12"/>
      <c r="CG246" s="1" t="str">
        <f>IF(BO246&lt;80,"Below 80",
IF(BO246&lt;=120,"80-120",
IF(BO246&lt;=200,"&gt; 120-200",
IF(BO246&lt;=300,"&gt;200-300",
IF(BO246&lt;=500,"&gt;300-500",
"&gt;500")))))</f>
        <v>Below 80</v>
      </c>
      <c r="CH246" s="1" t="str">
        <f>IFERROR(_xlfn.XLOOKUP(CG246,Scenario!M:M,Scenario!N:N),"")</f>
        <v/>
      </c>
      <c r="CI246" s="1" t="str">
        <f t="shared" si="78"/>
        <v>No</v>
      </c>
      <c r="CJ246" s="75">
        <v>0</v>
      </c>
    </row>
    <row r="247" spans="1:88" hidden="1">
      <c r="A247" s="2">
        <v>246</v>
      </c>
      <c r="B247" s="2">
        <v>2024</v>
      </c>
      <c r="C247" s="1" t="str">
        <v>PBTMTR251</v>
      </c>
      <c r="D247" s="37" t="str">
        <v>001J1000002ieDFIAY</v>
      </c>
      <c r="E247" s="37" t="str">
        <v>RADHE MADHAV STEELS</v>
      </c>
      <c r="F247" s="37" t="str">
        <v>MADHYA PRADESH</v>
      </c>
      <c r="G247" s="37" t="str">
        <v>INDORE</v>
      </c>
      <c r="H247" s="37" t="str">
        <v>Bhopal</v>
      </c>
      <c r="I247" s="37" t="str">
        <v>Urbanspan Infrastructure Pvt Ltd</v>
      </c>
      <c r="J247" s="37" t="str">
        <v>Deepesh Gupta</v>
      </c>
      <c r="K247" s="37" t="str">
        <v>-</v>
      </c>
      <c r="L247" s="37" t="str">
        <v/>
      </c>
      <c r="M247" s="37" t="str">
        <v>Central</v>
      </c>
      <c r="N247" s="2">
        <v>452009</v>
      </c>
      <c r="O247" s="2" t="str">
        <v>23AARFR1388R1ZA</v>
      </c>
      <c r="P247" s="2">
        <v>8837426046</v>
      </c>
      <c r="Q247" s="2" t="str">
        <v>Feb'24</v>
      </c>
      <c r="R247" s="2">
        <v>2024</v>
      </c>
      <c r="S247" s="1">
        <v>75</v>
      </c>
      <c r="T247" s="2">
        <v>300</v>
      </c>
      <c r="U247" s="12">
        <v>0</v>
      </c>
      <c r="V247" s="1" t="str">
        <v>Alien</v>
      </c>
      <c r="W247" s="13">
        <v>0</v>
      </c>
      <c r="X247" s="13">
        <v>75</v>
      </c>
      <c r="Y247" s="13">
        <v>0</v>
      </c>
      <c r="Z247" s="13">
        <v>0</v>
      </c>
      <c r="AA247" s="13">
        <v>0</v>
      </c>
      <c r="AB247" s="13">
        <v>0</v>
      </c>
      <c r="AC247" s="13">
        <v>0</v>
      </c>
      <c r="AD247" s="13">
        <v>0</v>
      </c>
      <c r="AE247" s="13">
        <v>0</v>
      </c>
      <c r="AF247" s="13">
        <v>0</v>
      </c>
      <c r="AG247" s="13">
        <v>0</v>
      </c>
      <c r="AH247" s="13">
        <v>0</v>
      </c>
      <c r="AI247" s="13">
        <v>0</v>
      </c>
      <c r="AJ247" s="13">
        <v>0</v>
      </c>
      <c r="AK247" s="13">
        <v>0</v>
      </c>
      <c r="AL247" s="13">
        <v>0</v>
      </c>
      <c r="AM247" s="13">
        <v>0</v>
      </c>
      <c r="AN247" s="13">
        <v>0</v>
      </c>
      <c r="AO247" s="13">
        <v>0</v>
      </c>
      <c r="AP247" s="13">
        <v>0</v>
      </c>
      <c r="AQ247" s="13">
        <v>0</v>
      </c>
      <c r="AR247" s="13">
        <v>0</v>
      </c>
      <c r="AS247" s="13">
        <v>0</v>
      </c>
      <c r="AT247" s="13">
        <v>0</v>
      </c>
      <c r="AU247" s="13">
        <v>0</v>
      </c>
      <c r="AV247" s="13">
        <v>0</v>
      </c>
      <c r="AW247" s="16">
        <f t="shared" si="64"/>
        <v>0</v>
      </c>
      <c r="AX247" s="16">
        <v>0</v>
      </c>
      <c r="AY247" s="10">
        <f t="shared" si="79"/>
        <v>0</v>
      </c>
      <c r="AZ247" s="10">
        <f>SUM(Z247:AK247)</f>
        <v>0</v>
      </c>
      <c r="BA247" s="10"/>
      <c r="BB247" s="10">
        <f t="shared" si="65"/>
        <v>0</v>
      </c>
      <c r="BC247" s="10">
        <f t="shared" si="66"/>
        <v>0</v>
      </c>
      <c r="BD247" s="10">
        <f t="shared" si="67"/>
        <v>0</v>
      </c>
      <c r="BE247" s="10">
        <f t="shared" si="80"/>
        <v>0</v>
      </c>
      <c r="BF247" s="2" t="s">
        <v>119</v>
      </c>
      <c r="BG247" s="10">
        <f t="shared" si="68"/>
        <v>0</v>
      </c>
      <c r="BH247" s="36" t="s">
        <v>118</v>
      </c>
      <c r="BI247" s="39" t="str">
        <f t="shared" si="69"/>
        <v/>
      </c>
      <c r="BJ247" s="39" t="str">
        <f t="shared" si="70"/>
        <v/>
      </c>
      <c r="BK247" s="16">
        <f>SUM(AR247:AX247)</f>
        <v>0</v>
      </c>
      <c r="BL247" s="10">
        <f>SUM(AL247:AQ247)</f>
        <v>0</v>
      </c>
      <c r="BM247" s="12" t="str">
        <f t="shared" si="71"/>
        <v/>
      </c>
      <c r="BN247" s="12" t="str">
        <f t="shared" si="71"/>
        <v/>
      </c>
      <c r="BO247" s="9">
        <f t="shared" si="72"/>
        <v>0</v>
      </c>
      <c r="BP247" s="39" t="str">
        <f t="shared" si="73"/>
        <v/>
      </c>
      <c r="BQ247" s="147"/>
      <c r="BR247" s="9">
        <f t="shared" si="74"/>
        <v>0</v>
      </c>
      <c r="BS247" s="9">
        <f t="shared" si="75"/>
        <v>0</v>
      </c>
      <c r="BT247" s="9">
        <f t="shared" si="76"/>
        <v>0</v>
      </c>
      <c r="BU247" s="9" t="str">
        <f>IFERROR(_xlfn.XLOOKUP(D247,Sheet1!B:B,Sheet1!L:L),"")</f>
        <v/>
      </c>
      <c r="BV247" s="9" t="e">
        <f>_xlfn.XLOOKUP(BU247,Sheet1!S:S,Sheet1!T:T)</f>
        <v>#N/A</v>
      </c>
      <c r="BW247" s="9" t="e">
        <f>_xlfn.XLOOKUP(D247,Sheet1!B:B,Sheet1!M:M)</f>
        <v>#N/A</v>
      </c>
      <c r="BZ247" s="108">
        <f t="shared" si="77"/>
        <v>0</v>
      </c>
      <c r="CB247" s="12"/>
      <c r="CC247" s="12"/>
      <c r="CG247" s="1" t="str">
        <f>IF(BO247&lt;80,"Below 80",
IF(BO247&lt;=120,"80-120",
IF(BO247&lt;=200,"&gt; 120-200",
IF(BO247&lt;=300,"&gt;200-300",
IF(BO247&lt;=500,"&gt;300-500",
"&gt;500")))))</f>
        <v>Below 80</v>
      </c>
      <c r="CH247" s="1" t="str">
        <f>IFERROR(_xlfn.XLOOKUP(CG247,Scenario!M:M,Scenario!N:N),"")</f>
        <v/>
      </c>
      <c r="CI247" s="1" t="str">
        <f t="shared" si="78"/>
        <v>No</v>
      </c>
      <c r="CJ247" s="75">
        <v>0</v>
      </c>
    </row>
    <row r="248" spans="1:88" hidden="1">
      <c r="A248" s="2">
        <v>247</v>
      </c>
      <c r="B248" s="2">
        <v>2024</v>
      </c>
      <c r="C248" s="1" t="str">
        <v>PBTMTR197</v>
      </c>
      <c r="D248" s="37" t="str">
        <v>0015g00001X5nJ5AAJ</v>
      </c>
      <c r="E248" s="37" t="str">
        <v>Foziya enterprises &amp; Traders</v>
      </c>
      <c r="F248" s="37" t="str">
        <v>MADHYA PRADESH</v>
      </c>
      <c r="G248" s="37" t="str">
        <v>INDORE</v>
      </c>
      <c r="H248" s="37" t="str">
        <v>Indore</v>
      </c>
      <c r="I248" s="37" t="str">
        <v>R. K. ENTERPRISES</v>
      </c>
      <c r="J248" s="37" t="str">
        <v>Yogeshwar Richhariya</v>
      </c>
      <c r="K248" s="37" t="str">
        <v>Yogeshwar Richhariya</v>
      </c>
      <c r="L248" s="37" t="str">
        <v>001J1000005ZfroIAC</v>
      </c>
      <c r="M248" s="37" t="str">
        <v>Central</v>
      </c>
      <c r="N248" s="2">
        <v>453441</v>
      </c>
      <c r="O248" s="2" t="str">
        <v>23AABCJ0895R1ZR</v>
      </c>
      <c r="P248" s="2">
        <v>8871696678</v>
      </c>
      <c r="Q248" s="2" t="str">
        <v>Feb'24</v>
      </c>
      <c r="R248" s="2">
        <v>2024</v>
      </c>
      <c r="S248" s="1">
        <v>11</v>
      </c>
      <c r="T248" s="2">
        <v>100</v>
      </c>
      <c r="U248" s="12">
        <v>2.4E-2</v>
      </c>
      <c r="V248" s="1" t="str">
        <v>Challenger</v>
      </c>
      <c r="W248" s="13">
        <v>0</v>
      </c>
      <c r="X248" s="13">
        <v>11</v>
      </c>
      <c r="Y248" s="13">
        <v>0</v>
      </c>
      <c r="Z248" s="13">
        <v>0</v>
      </c>
      <c r="AA248" s="13">
        <v>15</v>
      </c>
      <c r="AB248" s="13">
        <v>0</v>
      </c>
      <c r="AC248" s="13">
        <v>0</v>
      </c>
      <c r="AD248" s="13">
        <v>0</v>
      </c>
      <c r="AE248" s="13">
        <v>0</v>
      </c>
      <c r="AF248" s="13">
        <v>0</v>
      </c>
      <c r="AG248" s="13">
        <v>0</v>
      </c>
      <c r="AH248" s="13">
        <v>0</v>
      </c>
      <c r="AI248" s="13">
        <v>5.07</v>
      </c>
      <c r="AJ248" s="13">
        <v>0</v>
      </c>
      <c r="AK248" s="13">
        <v>0</v>
      </c>
      <c r="AL248" s="13">
        <v>0</v>
      </c>
      <c r="AM248" s="13">
        <v>0</v>
      </c>
      <c r="AN248" s="13">
        <v>0</v>
      </c>
      <c r="AO248" s="13">
        <v>12.8</v>
      </c>
      <c r="AP248" s="13">
        <v>3</v>
      </c>
      <c r="AQ248" s="13">
        <v>1.1000000000000001</v>
      </c>
      <c r="AR248" s="13">
        <v>3</v>
      </c>
      <c r="AS248" s="13">
        <v>13.13</v>
      </c>
      <c r="AT248" s="13">
        <v>3.2</v>
      </c>
      <c r="AU248" s="13">
        <v>2</v>
      </c>
      <c r="AV248" s="13">
        <v>2</v>
      </c>
      <c r="AW248" s="16">
        <f t="shared" si="64"/>
        <v>38.230000000000004</v>
      </c>
      <c r="AX248" s="16">
        <v>39.800000000000004</v>
      </c>
      <c r="AY248" s="10">
        <f t="shared" si="79"/>
        <v>78.03</v>
      </c>
      <c r="AZ248" s="10">
        <f>SUM(Z248:AK248)</f>
        <v>20.07</v>
      </c>
      <c r="BA248" s="10">
        <v>100</v>
      </c>
      <c r="BB248" s="10">
        <f t="shared" si="65"/>
        <v>61.769999999999996</v>
      </c>
      <c r="BC248" s="10">
        <f t="shared" si="66"/>
        <v>15.442499999999999</v>
      </c>
      <c r="BD248" s="10">
        <f t="shared" si="67"/>
        <v>57.96</v>
      </c>
      <c r="BE248" s="10">
        <f t="shared" si="80"/>
        <v>-18.160000000000004</v>
      </c>
      <c r="BF248" s="2" t="s">
        <v>119</v>
      </c>
      <c r="BG248" s="10">
        <f t="shared" si="68"/>
        <v>4.1287500000000001</v>
      </c>
      <c r="BH248" s="36" t="s">
        <v>118</v>
      </c>
      <c r="BI248" s="39" t="str">
        <f t="shared" si="69"/>
        <v/>
      </c>
      <c r="BJ248" s="39" t="str">
        <f t="shared" si="70"/>
        <v/>
      </c>
      <c r="BK248" s="16">
        <f>SUM(AR248:AX248)</f>
        <v>101.36000000000001</v>
      </c>
      <c r="BL248" s="10">
        <f>SUM(AL248:AQ248)</f>
        <v>16.900000000000002</v>
      </c>
      <c r="BM248" s="12">
        <f t="shared" si="71"/>
        <v>1.2989875688837629</v>
      </c>
      <c r="BN248" s="12">
        <f t="shared" si="71"/>
        <v>0.21658336537229272</v>
      </c>
      <c r="BO248" s="9">
        <f t="shared" si="72"/>
        <v>33.03</v>
      </c>
      <c r="BP248" s="39" t="str">
        <f t="shared" si="73"/>
        <v/>
      </c>
      <c r="BQ248" s="147"/>
      <c r="BR248" s="9">
        <f t="shared" si="74"/>
        <v>15</v>
      </c>
      <c r="BS248" s="9">
        <f t="shared" si="75"/>
        <v>5.07</v>
      </c>
      <c r="BT248" s="9">
        <f t="shared" si="76"/>
        <v>20.07</v>
      </c>
      <c r="BU248" s="9" t="str">
        <f>IFERROR(_xlfn.XLOOKUP(D248,Sheet1!B:B,Sheet1!L:L),"")</f>
        <v/>
      </c>
      <c r="BV248" s="9" t="e">
        <f>_xlfn.XLOOKUP(BU248,Sheet1!S:S,Sheet1!T:T)</f>
        <v>#N/A</v>
      </c>
      <c r="BW248" s="9" t="e">
        <f>_xlfn.XLOOKUP(D248,Sheet1!B:B,Sheet1!M:M)</f>
        <v>#N/A</v>
      </c>
      <c r="BZ248" s="108">
        <f t="shared" si="77"/>
        <v>39.799999999999997</v>
      </c>
      <c r="CB248" s="12">
        <f>AW248/AY248</f>
        <v>0.48993976675637579</v>
      </c>
      <c r="CC248" s="12">
        <f>AX248/AY248</f>
        <v>0.51006023324362426</v>
      </c>
      <c r="CG248" s="1" t="str">
        <f>IF(BO248&lt;80,"Below 80",
IF(BO248&lt;=120,"80-120",
IF(BO248&lt;=200,"&gt; 120-200",
IF(BO248&lt;=300,"&gt;200-300",
IF(BO248&lt;=500,"&gt;300-500",
"&gt;500")))))</f>
        <v>Below 80</v>
      </c>
      <c r="CH248" s="1" t="str">
        <f>IFERROR(_xlfn.XLOOKUP(CG248,Scenario!M:M,Scenario!N:N),"")</f>
        <v/>
      </c>
      <c r="CI248" s="1" t="str">
        <f t="shared" si="78"/>
        <v>Yes</v>
      </c>
      <c r="CJ248" s="75">
        <v>26.67</v>
      </c>
    </row>
    <row r="249" spans="1:88" hidden="1">
      <c r="A249" s="2">
        <v>248</v>
      </c>
      <c r="B249" s="2">
        <v>2024</v>
      </c>
      <c r="C249" s="1" t="str">
        <v>PBTMTR198</v>
      </c>
      <c r="D249" s="37" t="str">
        <v>0015g00001XKC4TAAX</v>
      </c>
      <c r="E249" s="37" t="str">
        <v>STEEL HOUSE &amp; HARDWARE</v>
      </c>
      <c r="F249" s="37" t="str">
        <v>MADHYA PRADESH</v>
      </c>
      <c r="G249" s="37" t="str">
        <v>INDORE</v>
      </c>
      <c r="H249" s="37" t="str">
        <v>Indore</v>
      </c>
      <c r="I249" s="37" t="str">
        <v>R. K. ENTERPRISES</v>
      </c>
      <c r="J249" s="37" t="str">
        <v>Yogeshwar Richhariya</v>
      </c>
      <c r="K249" s="37" t="str">
        <v>Yogeshwar Richhariya</v>
      </c>
      <c r="L249" s="37" t="str">
        <v>001J1000005ZfroIAC</v>
      </c>
      <c r="M249" s="37" t="str">
        <v>Central</v>
      </c>
      <c r="N249" s="2">
        <v>452020</v>
      </c>
      <c r="O249" s="2" t="str">
        <v>23ACSFS2346B1Z9</v>
      </c>
      <c r="P249" s="2">
        <v>9893282121</v>
      </c>
      <c r="Q249" s="2" t="str">
        <v>Feb'24</v>
      </c>
      <c r="R249" s="2">
        <v>2024</v>
      </c>
      <c r="S249" s="1">
        <v>15</v>
      </c>
      <c r="T249" s="2">
        <v>300</v>
      </c>
      <c r="U249" s="12">
        <v>1.1111111111111111E-3</v>
      </c>
      <c r="V249" s="1" t="str">
        <v>Alien</v>
      </c>
      <c r="W249" s="13">
        <v>0</v>
      </c>
      <c r="X249" s="13">
        <v>15</v>
      </c>
      <c r="Y249" s="13">
        <v>0</v>
      </c>
      <c r="Z249" s="13">
        <v>0</v>
      </c>
      <c r="AA249" s="13">
        <v>0</v>
      </c>
      <c r="AB249" s="13">
        <v>0</v>
      </c>
      <c r="AC249" s="13">
        <v>0</v>
      </c>
      <c r="AD249" s="13">
        <v>0</v>
      </c>
      <c r="AE249" s="13">
        <v>0</v>
      </c>
      <c r="AF249" s="13">
        <v>0</v>
      </c>
      <c r="AG249" s="13">
        <v>0</v>
      </c>
      <c r="AH249" s="13">
        <v>0</v>
      </c>
      <c r="AI249" s="13">
        <v>0</v>
      </c>
      <c r="AJ249" s="13">
        <v>1.7350000000000001</v>
      </c>
      <c r="AK249" s="13">
        <v>4.3550000000000004</v>
      </c>
      <c r="AL249" s="13">
        <v>0</v>
      </c>
      <c r="AM249" s="13">
        <v>0</v>
      </c>
      <c r="AN249" s="13">
        <v>0</v>
      </c>
      <c r="AO249" s="13">
        <v>0</v>
      </c>
      <c r="AP249" s="13">
        <v>0</v>
      </c>
      <c r="AQ249" s="13">
        <v>1</v>
      </c>
      <c r="AR249" s="13">
        <v>2</v>
      </c>
      <c r="AS249" s="13">
        <v>0</v>
      </c>
      <c r="AT249" s="13">
        <v>0</v>
      </c>
      <c r="AU249" s="13">
        <v>1</v>
      </c>
      <c r="AV249" s="13">
        <v>0</v>
      </c>
      <c r="AW249" s="16">
        <f t="shared" si="64"/>
        <v>4</v>
      </c>
      <c r="AX249" s="16">
        <v>6</v>
      </c>
      <c r="AY249" s="10">
        <f t="shared" si="79"/>
        <v>10</v>
      </c>
      <c r="AZ249" s="10">
        <f>SUM(Z249:AK249)</f>
        <v>6.0900000000000007</v>
      </c>
      <c r="BA249" s="10">
        <v>9</v>
      </c>
      <c r="BB249" s="10">
        <f t="shared" si="65"/>
        <v>5</v>
      </c>
      <c r="BC249" s="10">
        <f t="shared" si="66"/>
        <v>1.25</v>
      </c>
      <c r="BD249" s="10">
        <f t="shared" si="67"/>
        <v>3.9099999999999993</v>
      </c>
      <c r="BE249" s="10">
        <f t="shared" si="80"/>
        <v>2.0900000000000007</v>
      </c>
      <c r="BF249" s="2" t="s">
        <v>119</v>
      </c>
      <c r="BG249" s="10">
        <f t="shared" si="68"/>
        <v>0.375</v>
      </c>
      <c r="BH249" s="36" t="s">
        <v>118</v>
      </c>
      <c r="BI249" s="39" t="str">
        <f t="shared" si="69"/>
        <v/>
      </c>
      <c r="BJ249" s="39" t="str">
        <f t="shared" si="70"/>
        <v/>
      </c>
      <c r="BK249" s="16">
        <f>SUM(AR249:AX249)</f>
        <v>13</v>
      </c>
      <c r="BL249" s="10">
        <f>SUM(AL249:AQ249)</f>
        <v>1</v>
      </c>
      <c r="BM249" s="12">
        <f t="shared" si="71"/>
        <v>1.3</v>
      </c>
      <c r="BN249" s="12">
        <f t="shared" si="71"/>
        <v>0.1</v>
      </c>
      <c r="BO249" s="9">
        <f t="shared" si="72"/>
        <v>3</v>
      </c>
      <c r="BP249" s="39" t="str">
        <f t="shared" si="73"/>
        <v/>
      </c>
      <c r="BQ249" s="147"/>
      <c r="BR249" s="9">
        <f t="shared" si="74"/>
        <v>0</v>
      </c>
      <c r="BS249" s="9">
        <f t="shared" si="75"/>
        <v>6.0900000000000007</v>
      </c>
      <c r="BT249" s="9">
        <f t="shared" si="76"/>
        <v>6.0900000000000007</v>
      </c>
      <c r="BU249" s="9" t="str">
        <f>IFERROR(_xlfn.XLOOKUP(D249,Sheet1!B:B,Sheet1!L:L),"")</f>
        <v/>
      </c>
      <c r="BV249" s="9" t="e">
        <f>_xlfn.XLOOKUP(BU249,Sheet1!S:S,Sheet1!T:T)</f>
        <v>#N/A</v>
      </c>
      <c r="BW249" s="9" t="e">
        <f>_xlfn.XLOOKUP(D249,Sheet1!B:B,Sheet1!M:M)</f>
        <v>#N/A</v>
      </c>
      <c r="BZ249" s="108">
        <f t="shared" si="77"/>
        <v>6</v>
      </c>
      <c r="CB249" s="12">
        <f>AW249/AY249</f>
        <v>0.4</v>
      </c>
      <c r="CC249" s="12">
        <f>AX249/AY249</f>
        <v>0.6</v>
      </c>
      <c r="CG249" s="1" t="str">
        <f>IF(BO249&lt;80,"Below 80",
IF(BO249&lt;=120,"80-120",
IF(BO249&lt;=200,"&gt; 120-200",
IF(BO249&lt;=300,"&gt;200-300",
IF(BO249&lt;=500,"&gt;300-500",
"&gt;500")))))</f>
        <v>Below 80</v>
      </c>
      <c r="CH249" s="1" t="str">
        <f>IFERROR(_xlfn.XLOOKUP(CG249,Scenario!M:M,Scenario!N:N),"")</f>
        <v/>
      </c>
      <c r="CI249" s="1" t="str">
        <f t="shared" si="78"/>
        <v>Yes</v>
      </c>
      <c r="CJ249" s="75">
        <v>6</v>
      </c>
    </row>
    <row r="250" spans="1:88" hidden="1">
      <c r="A250" s="2">
        <v>249</v>
      </c>
      <c r="B250" s="2">
        <v>2024</v>
      </c>
      <c r="C250" s="1" t="str">
        <v>PBTMTR199</v>
      </c>
      <c r="D250" s="37" t="str">
        <v>001J1000003mm34IAA</v>
      </c>
      <c r="E250" s="37" t="str">
        <v>M/S GARG AGENCY</v>
      </c>
      <c r="F250" s="37" t="str">
        <v>MADHYA PRADESH</v>
      </c>
      <c r="G250" s="37" t="str">
        <v>INDORE</v>
      </c>
      <c r="H250" s="37" t="str">
        <v>Indore</v>
      </c>
      <c r="I250" s="37" t="str">
        <v>SHIV STEEL CORPORATION</v>
      </c>
      <c r="J250" s="37" t="str">
        <v>Yogeshwar Richhariya</v>
      </c>
      <c r="K250" s="37" t="str">
        <v>Yogeshwar Richhariya</v>
      </c>
      <c r="L250" s="37" t="str">
        <v/>
      </c>
      <c r="M250" s="37" t="str">
        <v>Central</v>
      </c>
      <c r="N250" s="2">
        <v>452011</v>
      </c>
      <c r="O250" s="2" t="str">
        <v>23AEBPA9811N1ZM</v>
      </c>
      <c r="P250" s="2">
        <v>9425060755</v>
      </c>
      <c r="Q250" s="2" t="str">
        <v>Feb'24</v>
      </c>
      <c r="R250" s="2">
        <v>2024</v>
      </c>
      <c r="S250" s="1">
        <v>128</v>
      </c>
      <c r="T250" s="2">
        <v>600</v>
      </c>
      <c r="U250" s="12">
        <v>0</v>
      </c>
      <c r="V250" s="1" t="str">
        <v>Alien</v>
      </c>
      <c r="W250" s="13">
        <v>0</v>
      </c>
      <c r="X250" s="13">
        <v>88</v>
      </c>
      <c r="Y250" s="13">
        <v>40</v>
      </c>
      <c r="Z250" s="13">
        <v>0</v>
      </c>
      <c r="AA250" s="13">
        <v>0</v>
      </c>
      <c r="AB250" s="13">
        <v>0</v>
      </c>
      <c r="AC250" s="13">
        <v>0</v>
      </c>
      <c r="AD250" s="13">
        <v>0</v>
      </c>
      <c r="AE250" s="13">
        <v>0</v>
      </c>
      <c r="AF250" s="13">
        <v>0</v>
      </c>
      <c r="AG250" s="13">
        <v>0</v>
      </c>
      <c r="AH250" s="13">
        <v>0</v>
      </c>
      <c r="AI250" s="13">
        <v>0</v>
      </c>
      <c r="AJ250" s="13">
        <v>0</v>
      </c>
      <c r="AK250" s="13">
        <v>0</v>
      </c>
      <c r="AL250" s="13">
        <v>0</v>
      </c>
      <c r="AM250" s="13">
        <v>0</v>
      </c>
      <c r="AN250" s="13">
        <v>0</v>
      </c>
      <c r="AO250" s="13">
        <v>0</v>
      </c>
      <c r="AP250" s="13">
        <v>0</v>
      </c>
      <c r="AQ250" s="13">
        <v>0</v>
      </c>
      <c r="AR250" s="13">
        <v>0</v>
      </c>
      <c r="AS250" s="13">
        <v>0</v>
      </c>
      <c r="AT250" s="13">
        <v>0</v>
      </c>
      <c r="AU250" s="13">
        <v>0</v>
      </c>
      <c r="AV250" s="13">
        <v>0</v>
      </c>
      <c r="AW250" s="16">
        <f t="shared" si="64"/>
        <v>0</v>
      </c>
      <c r="AX250" s="16">
        <v>0</v>
      </c>
      <c r="AY250" s="10">
        <f t="shared" si="79"/>
        <v>0</v>
      </c>
      <c r="AZ250" s="10">
        <f>SUM(Z250:AK250)</f>
        <v>0</v>
      </c>
      <c r="BA250" s="10"/>
      <c r="BB250" s="10">
        <f t="shared" si="65"/>
        <v>0</v>
      </c>
      <c r="BC250" s="10">
        <f t="shared" si="66"/>
        <v>0</v>
      </c>
      <c r="BD250" s="10">
        <f t="shared" si="67"/>
        <v>0</v>
      </c>
      <c r="BE250" s="10">
        <f t="shared" si="80"/>
        <v>0</v>
      </c>
      <c r="BF250" s="2" t="s">
        <v>119</v>
      </c>
      <c r="BG250" s="10">
        <f t="shared" si="68"/>
        <v>0</v>
      </c>
      <c r="BH250" s="36" t="s">
        <v>118</v>
      </c>
      <c r="BI250" s="39" t="str">
        <f t="shared" si="69"/>
        <v/>
      </c>
      <c r="BJ250" s="39" t="str">
        <f t="shared" si="70"/>
        <v/>
      </c>
      <c r="BK250" s="16">
        <f>SUM(AR250:AX250)</f>
        <v>0</v>
      </c>
      <c r="BL250" s="10">
        <f>SUM(AL250:AQ250)</f>
        <v>0</v>
      </c>
      <c r="BM250" s="12" t="str">
        <f t="shared" si="71"/>
        <v/>
      </c>
      <c r="BN250" s="12" t="str">
        <f t="shared" si="71"/>
        <v/>
      </c>
      <c r="BO250" s="9">
        <f t="shared" si="72"/>
        <v>0</v>
      </c>
      <c r="BP250" s="39" t="str">
        <f t="shared" si="73"/>
        <v/>
      </c>
      <c r="BQ250" s="147"/>
      <c r="BR250" s="9">
        <f t="shared" si="74"/>
        <v>0</v>
      </c>
      <c r="BS250" s="9">
        <f t="shared" si="75"/>
        <v>0</v>
      </c>
      <c r="BT250" s="9">
        <f t="shared" si="76"/>
        <v>0</v>
      </c>
      <c r="BU250" s="9" t="str">
        <f>IFERROR(_xlfn.XLOOKUP(D250,Sheet1!B:B,Sheet1!L:L),"")</f>
        <v/>
      </c>
      <c r="BV250" s="9" t="e">
        <f>_xlfn.XLOOKUP(BU250,Sheet1!S:S,Sheet1!T:T)</f>
        <v>#N/A</v>
      </c>
      <c r="BW250" s="9" t="e">
        <f>_xlfn.XLOOKUP(D250,Sheet1!B:B,Sheet1!M:M)</f>
        <v>#N/A</v>
      </c>
      <c r="BZ250" s="108">
        <f t="shared" si="77"/>
        <v>0</v>
      </c>
      <c r="CB250" s="12"/>
      <c r="CC250" s="12"/>
      <c r="CG250" s="1" t="str">
        <f>IF(BO250&lt;80,"Below 80",
IF(BO250&lt;=120,"80-120",
IF(BO250&lt;=200,"&gt; 120-200",
IF(BO250&lt;=300,"&gt;200-300",
IF(BO250&lt;=500,"&gt;300-500",
"&gt;500")))))</f>
        <v>Below 80</v>
      </c>
      <c r="CH250" s="1" t="str">
        <f>IFERROR(_xlfn.XLOOKUP(CG250,Scenario!M:M,Scenario!N:N),"")</f>
        <v/>
      </c>
      <c r="CI250" s="1" t="str">
        <f t="shared" si="78"/>
        <v>No</v>
      </c>
      <c r="CJ250" s="75">
        <v>0</v>
      </c>
    </row>
    <row r="251" spans="1:88" hidden="1">
      <c r="A251" s="2">
        <v>250</v>
      </c>
      <c r="B251" s="2">
        <v>2024</v>
      </c>
      <c r="C251" s="1" t="str">
        <v>PBTMTR252</v>
      </c>
      <c r="D251" s="37" t="str">
        <v>0015g00001c4cCmAAI</v>
      </c>
      <c r="E251" s="37" t="str">
        <v>S. A. CEMENT CO.</v>
      </c>
      <c r="F251" s="37" t="str">
        <v>HARYANA</v>
      </c>
      <c r="G251" s="37" t="str">
        <v>KARNAL</v>
      </c>
      <c r="H251" s="37" t="str">
        <v>Indri</v>
      </c>
      <c r="I251" s="37" t="str">
        <v>RAMDOOT UDHYOG PRIVATE LIMITED</v>
      </c>
      <c r="J251" s="37" t="str">
        <v>Naseem Makkar</v>
      </c>
      <c r="K251" s="37" t="str">
        <v>Naseem Makkar</v>
      </c>
      <c r="L251" s="37" t="str">
        <v>C13168</v>
      </c>
      <c r="M251" s="37" t="str">
        <v>North</v>
      </c>
      <c r="N251" s="2">
        <v>132041</v>
      </c>
      <c r="O251" s="2" t="str">
        <v>06AFKPH2088E1ZK</v>
      </c>
      <c r="P251" s="2">
        <v>9416109369</v>
      </c>
      <c r="Q251" s="2" t="str">
        <v>Mar'24</v>
      </c>
      <c r="R251" s="2">
        <v>2024</v>
      </c>
      <c r="S251" s="1">
        <v>10</v>
      </c>
      <c r="T251" s="2">
        <v>70</v>
      </c>
      <c r="U251" s="12">
        <v>0</v>
      </c>
      <c r="V251" s="1" t="str">
        <v>Challenger</v>
      </c>
      <c r="W251" s="13">
        <v>0</v>
      </c>
      <c r="X251" s="13">
        <v>0</v>
      </c>
      <c r="Y251" s="13">
        <v>10</v>
      </c>
      <c r="Z251" s="13">
        <v>23</v>
      </c>
      <c r="AA251" s="13">
        <v>12.13</v>
      </c>
      <c r="AB251" s="13">
        <v>17</v>
      </c>
      <c r="AC251" s="13">
        <v>9.98</v>
      </c>
      <c r="AD251" s="13">
        <v>0</v>
      </c>
      <c r="AE251" s="13">
        <v>0</v>
      </c>
      <c r="AF251" s="13">
        <v>0</v>
      </c>
      <c r="AG251" s="13">
        <v>0</v>
      </c>
      <c r="AH251" s="13">
        <v>0</v>
      </c>
      <c r="AI251" s="13">
        <v>0</v>
      </c>
      <c r="AJ251" s="13">
        <v>0</v>
      </c>
      <c r="AK251" s="13">
        <v>0</v>
      </c>
      <c r="AL251" s="13">
        <v>0</v>
      </c>
      <c r="AM251" s="13">
        <v>0</v>
      </c>
      <c r="AN251" s="13">
        <v>0</v>
      </c>
      <c r="AO251" s="13">
        <v>0</v>
      </c>
      <c r="AP251" s="13">
        <v>0</v>
      </c>
      <c r="AQ251" s="13">
        <v>0</v>
      </c>
      <c r="AR251" s="13">
        <v>0</v>
      </c>
      <c r="AS251" s="13">
        <v>0</v>
      </c>
      <c r="AT251" s="13">
        <v>0</v>
      </c>
      <c r="AU251" s="13">
        <v>0</v>
      </c>
      <c r="AV251" s="13">
        <v>0</v>
      </c>
      <c r="AW251" s="16">
        <f t="shared" si="64"/>
        <v>0</v>
      </c>
      <c r="AX251" s="16">
        <v>0</v>
      </c>
      <c r="AY251" s="10">
        <f t="shared" si="79"/>
        <v>0</v>
      </c>
      <c r="AZ251" s="10">
        <f>SUM(Z251:AK251)</f>
        <v>62.11</v>
      </c>
      <c r="BA251" s="10">
        <v>0</v>
      </c>
      <c r="BB251" s="10">
        <f t="shared" si="65"/>
        <v>0</v>
      </c>
      <c r="BC251" s="10">
        <f t="shared" si="66"/>
        <v>0</v>
      </c>
      <c r="BD251" s="10">
        <f t="shared" si="67"/>
        <v>-62.11</v>
      </c>
      <c r="BE251" s="10">
        <f t="shared" si="80"/>
        <v>62.11</v>
      </c>
      <c r="BF251" s="2" t="s">
        <v>119</v>
      </c>
      <c r="BG251" s="10">
        <f t="shared" si="68"/>
        <v>0</v>
      </c>
      <c r="BH251" s="36" t="s">
        <v>118</v>
      </c>
      <c r="BI251" s="39" t="str">
        <f t="shared" si="69"/>
        <v/>
      </c>
      <c r="BJ251" s="39" t="str">
        <f t="shared" si="70"/>
        <v/>
      </c>
      <c r="BK251" s="16">
        <f>SUM(AR251:AX251)</f>
        <v>0</v>
      </c>
      <c r="BL251" s="10">
        <f>SUM(AL251:AQ251)</f>
        <v>0</v>
      </c>
      <c r="BM251" s="12" t="str">
        <f t="shared" si="71"/>
        <v/>
      </c>
      <c r="BN251" s="12" t="str">
        <f t="shared" si="71"/>
        <v/>
      </c>
      <c r="BO251" s="9">
        <f t="shared" si="72"/>
        <v>0</v>
      </c>
      <c r="BP251" s="39" t="str">
        <f t="shared" si="73"/>
        <v/>
      </c>
      <c r="BQ251" s="147"/>
      <c r="BR251" s="9">
        <f t="shared" si="74"/>
        <v>62.11</v>
      </c>
      <c r="BS251" s="9">
        <f t="shared" si="75"/>
        <v>0</v>
      </c>
      <c r="BT251" s="9">
        <f t="shared" si="76"/>
        <v>62.11</v>
      </c>
      <c r="BU251" s="9" t="str">
        <f>IFERROR(_xlfn.XLOOKUP(D251,Sheet1!B:B,Sheet1!L:L),"")</f>
        <v/>
      </c>
      <c r="BV251" s="9" t="e">
        <f>_xlfn.XLOOKUP(BU251,Sheet1!S:S,Sheet1!T:T)</f>
        <v>#N/A</v>
      </c>
      <c r="BW251" s="9" t="e">
        <f>_xlfn.XLOOKUP(D251,Sheet1!B:B,Sheet1!M:M)</f>
        <v>#N/A</v>
      </c>
      <c r="BZ251" s="108">
        <f t="shared" si="77"/>
        <v>0</v>
      </c>
      <c r="CB251" s="12"/>
      <c r="CC251" s="12"/>
      <c r="CG251" s="1" t="str">
        <f>IF(BO251&lt;80,"Below 80",
IF(BO251&lt;=120,"80-120",
IF(BO251&lt;=200,"&gt; 120-200",
IF(BO251&lt;=300,"&gt;200-300",
IF(BO251&lt;=500,"&gt;300-500",
"&gt;500")))))</f>
        <v>Below 80</v>
      </c>
      <c r="CH251" s="1" t="str">
        <f>IFERROR(_xlfn.XLOOKUP(CG251,Scenario!M:M,Scenario!N:N),"")</f>
        <v/>
      </c>
      <c r="CI251" s="1" t="str">
        <f t="shared" si="78"/>
        <v>No</v>
      </c>
      <c r="CJ251" s="75">
        <v>0</v>
      </c>
    </row>
    <row r="252" spans="1:88" hidden="1">
      <c r="A252" s="2">
        <v>251</v>
      </c>
      <c r="B252" s="2">
        <v>2024</v>
      </c>
      <c r="C252" s="1" t="str">
        <v>PBTMTR253</v>
      </c>
      <c r="D252" s="37" t="str">
        <v>0015g00001dXxfBAAS</v>
      </c>
      <c r="E252" s="37" t="str">
        <v>MUNSHI RAM HARI RAM</v>
      </c>
      <c r="F252" s="37" t="str">
        <v>HARYANA</v>
      </c>
      <c r="G252" s="37" t="str">
        <v>KAITHAL</v>
      </c>
      <c r="H252" s="37" t="str">
        <v>Kaithal</v>
      </c>
      <c r="I252" s="37" t="str">
        <v>RAMDOOT UDHYOG PRIVATE LIMITED</v>
      </c>
      <c r="J252" s="37" t="str">
        <v>Naseem Makkar</v>
      </c>
      <c r="K252" s="37" t="str">
        <v>Naseem Makkar</v>
      </c>
      <c r="L252" s="37" t="str">
        <v>C13168</v>
      </c>
      <c r="M252" s="37" t="str">
        <v>North</v>
      </c>
      <c r="N252" s="2">
        <v>136027</v>
      </c>
      <c r="O252" s="2" t="str">
        <v>06AAAFC5672L1ZB</v>
      </c>
      <c r="P252" s="2">
        <v>8690911111</v>
      </c>
      <c r="Q252" s="2" t="str">
        <v>Mar'24</v>
      </c>
      <c r="R252" s="2">
        <v>2024</v>
      </c>
      <c r="S252" s="1">
        <v>190</v>
      </c>
      <c r="T252" s="2">
        <v>500</v>
      </c>
      <c r="U252" s="12">
        <v>0</v>
      </c>
      <c r="V252" s="1" t="str">
        <v>Alien</v>
      </c>
      <c r="W252" s="13">
        <v>0</v>
      </c>
      <c r="X252" s="13">
        <v>0</v>
      </c>
      <c r="Y252" s="13">
        <v>190</v>
      </c>
      <c r="Z252" s="13">
        <v>0</v>
      </c>
      <c r="AA252" s="13">
        <v>0</v>
      </c>
      <c r="AB252" s="13">
        <v>0</v>
      </c>
      <c r="AC252" s="13">
        <v>0</v>
      </c>
      <c r="AD252" s="13">
        <v>0</v>
      </c>
      <c r="AE252" s="13">
        <v>0</v>
      </c>
      <c r="AF252" s="13">
        <v>0</v>
      </c>
      <c r="AG252" s="13">
        <v>0</v>
      </c>
      <c r="AH252" s="13">
        <v>0</v>
      </c>
      <c r="AI252" s="13">
        <v>0</v>
      </c>
      <c r="AJ252" s="13">
        <v>0</v>
      </c>
      <c r="AK252" s="13">
        <v>0</v>
      </c>
      <c r="AL252" s="13">
        <v>0</v>
      </c>
      <c r="AM252" s="13">
        <v>0</v>
      </c>
      <c r="AN252" s="13">
        <v>0</v>
      </c>
      <c r="AO252" s="13">
        <v>0</v>
      </c>
      <c r="AP252" s="13">
        <v>0</v>
      </c>
      <c r="AQ252" s="13">
        <v>0</v>
      </c>
      <c r="AR252" s="13">
        <v>0</v>
      </c>
      <c r="AS252" s="13">
        <v>0</v>
      </c>
      <c r="AT252" s="13">
        <v>0</v>
      </c>
      <c r="AU252" s="13">
        <v>0</v>
      </c>
      <c r="AV252" s="13">
        <v>0</v>
      </c>
      <c r="AW252" s="16">
        <f t="shared" si="64"/>
        <v>0</v>
      </c>
      <c r="AX252" s="16">
        <v>0</v>
      </c>
      <c r="AY252" s="10">
        <f t="shared" si="79"/>
        <v>0</v>
      </c>
      <c r="AZ252" s="10">
        <f>SUM(Z252:AK252)</f>
        <v>0</v>
      </c>
      <c r="BA252" s="10">
        <v>0</v>
      </c>
      <c r="BB252" s="10">
        <f t="shared" si="65"/>
        <v>0</v>
      </c>
      <c r="BC252" s="10">
        <f t="shared" si="66"/>
        <v>0</v>
      </c>
      <c r="BD252" s="10">
        <f t="shared" si="67"/>
        <v>0</v>
      </c>
      <c r="BE252" s="10">
        <f t="shared" si="80"/>
        <v>0</v>
      </c>
      <c r="BF252" s="2" t="s">
        <v>119</v>
      </c>
      <c r="BG252" s="10">
        <f t="shared" si="68"/>
        <v>0</v>
      </c>
      <c r="BH252" s="36" t="s">
        <v>118</v>
      </c>
      <c r="BI252" s="39" t="str">
        <f t="shared" si="69"/>
        <v/>
      </c>
      <c r="BJ252" s="39" t="str">
        <f t="shared" si="70"/>
        <v/>
      </c>
      <c r="BK252" s="16">
        <f>SUM(AR252:AX252)</f>
        <v>0</v>
      </c>
      <c r="BL252" s="10">
        <f>SUM(AL252:AQ252)</f>
        <v>0</v>
      </c>
      <c r="BM252" s="12" t="str">
        <f t="shared" si="71"/>
        <v/>
      </c>
      <c r="BN252" s="12" t="str">
        <f t="shared" si="71"/>
        <v/>
      </c>
      <c r="BO252" s="9">
        <f t="shared" si="72"/>
        <v>0</v>
      </c>
      <c r="BP252" s="39" t="str">
        <f t="shared" si="73"/>
        <v/>
      </c>
      <c r="BQ252" s="147"/>
      <c r="BR252" s="9">
        <f t="shared" si="74"/>
        <v>0</v>
      </c>
      <c r="BS252" s="9">
        <f t="shared" si="75"/>
        <v>0</v>
      </c>
      <c r="BT252" s="9">
        <f t="shared" si="76"/>
        <v>0</v>
      </c>
      <c r="BU252" s="9" t="str">
        <f>IFERROR(_xlfn.XLOOKUP(D252,Sheet1!B:B,Sheet1!L:L),"")</f>
        <v/>
      </c>
      <c r="BV252" s="9" t="e">
        <f>_xlfn.XLOOKUP(BU252,Sheet1!S:S,Sheet1!T:T)</f>
        <v>#N/A</v>
      </c>
      <c r="BW252" s="9" t="e">
        <f>_xlfn.XLOOKUP(D252,Sheet1!B:B,Sheet1!M:M)</f>
        <v>#N/A</v>
      </c>
      <c r="BZ252" s="108">
        <f t="shared" si="77"/>
        <v>0</v>
      </c>
      <c r="CB252" s="12"/>
      <c r="CC252" s="12"/>
      <c r="CG252" s="1" t="str">
        <f>IF(BO252&lt;80,"Below 80",
IF(BO252&lt;=120,"80-120",
IF(BO252&lt;=200,"&gt; 120-200",
IF(BO252&lt;=300,"&gt;200-300",
IF(BO252&lt;=500,"&gt;300-500",
"&gt;500")))))</f>
        <v>Below 80</v>
      </c>
      <c r="CH252" s="1" t="str">
        <f>IFERROR(_xlfn.XLOOKUP(CG252,Scenario!M:M,Scenario!N:N),"")</f>
        <v/>
      </c>
      <c r="CI252" s="1" t="str">
        <f t="shared" si="78"/>
        <v>No</v>
      </c>
      <c r="CJ252" s="75">
        <v>0</v>
      </c>
    </row>
    <row r="253" spans="1:88" hidden="1">
      <c r="A253" s="2">
        <v>252</v>
      </c>
      <c r="B253" s="2">
        <v>2024</v>
      </c>
      <c r="C253" s="1" t="str">
        <v>PBTMTR254</v>
      </c>
      <c r="D253" s="37" t="str">
        <v>001J100000EpGt5IAF</v>
      </c>
      <c r="E253" s="37" t="str">
        <v>M/S RAKESH KUMAR GUPTA</v>
      </c>
      <c r="F253" s="37" t="str">
        <v>ODISHA</v>
      </c>
      <c r="G253" s="37" t="str">
        <v>SUNDARGARH</v>
      </c>
      <c r="H253" s="37" t="str">
        <v>Hisar</v>
      </c>
      <c r="I253" s="37" t="str">
        <v>SACHDEVA ISPAT PVT LTD</v>
      </c>
      <c r="J253" s="37" t="str">
        <v>Papun Padhan</v>
      </c>
      <c r="K253" s="37" t="str">
        <v>Papun Pradhan</v>
      </c>
      <c r="L253" s="37" t="str">
        <v>C12823</v>
      </c>
      <c r="M253" s="37" t="str">
        <v>Central</v>
      </c>
      <c r="N253" s="2">
        <v>769001</v>
      </c>
      <c r="O253" s="2" t="str">
        <v>20AMVPG2294H1ZZ</v>
      </c>
      <c r="P253" s="2">
        <v>9937344605</v>
      </c>
      <c r="Q253" s="2" t="str">
        <v>Mar'24</v>
      </c>
      <c r="R253" s="2">
        <v>2024</v>
      </c>
      <c r="S253" s="1">
        <v>2</v>
      </c>
      <c r="T253" s="2" t="str">
        <v/>
      </c>
      <c r="U253" s="12">
        <v>0</v>
      </c>
      <c r="V253" s="1" t="str">
        <v>Potential Not updated</v>
      </c>
      <c r="W253" s="13">
        <v>0</v>
      </c>
      <c r="X253" s="13">
        <v>0</v>
      </c>
      <c r="Y253" s="13">
        <v>2</v>
      </c>
      <c r="Z253" s="13">
        <v>0</v>
      </c>
      <c r="AA253" s="13">
        <v>4.83</v>
      </c>
      <c r="AB253" s="13">
        <v>0</v>
      </c>
      <c r="AC253" s="13">
        <v>0</v>
      </c>
      <c r="AD253" s="13">
        <v>0</v>
      </c>
      <c r="AE253" s="13">
        <v>0</v>
      </c>
      <c r="AF253" s="13">
        <v>0</v>
      </c>
      <c r="AG253" s="13">
        <v>0</v>
      </c>
      <c r="AH253" s="13">
        <v>0</v>
      </c>
      <c r="AI253" s="13">
        <v>0</v>
      </c>
      <c r="AJ253" s="13">
        <v>0</v>
      </c>
      <c r="AK253" s="13">
        <v>0</v>
      </c>
      <c r="AL253" s="13">
        <v>0</v>
      </c>
      <c r="AM253" s="13">
        <v>0</v>
      </c>
      <c r="AN253" s="13">
        <v>0</v>
      </c>
      <c r="AO253" s="13">
        <v>0</v>
      </c>
      <c r="AP253" s="13">
        <v>0</v>
      </c>
      <c r="AQ253" s="13">
        <v>0</v>
      </c>
      <c r="AR253" s="13">
        <v>0</v>
      </c>
      <c r="AS253" s="13">
        <v>0</v>
      </c>
      <c r="AT253" s="13">
        <v>0</v>
      </c>
      <c r="AU253" s="13">
        <v>0</v>
      </c>
      <c r="AV253" s="13">
        <v>0</v>
      </c>
      <c r="AW253" s="16">
        <f t="shared" si="64"/>
        <v>0</v>
      </c>
      <c r="AX253" s="16">
        <v>0</v>
      </c>
      <c r="AY253" s="10">
        <f t="shared" si="79"/>
        <v>0</v>
      </c>
      <c r="AZ253" s="10">
        <f>SUM(Z253:AK253)</f>
        <v>4.83</v>
      </c>
      <c r="BA253" s="10">
        <v>0</v>
      </c>
      <c r="BB253" s="10">
        <f t="shared" si="65"/>
        <v>0</v>
      </c>
      <c r="BC253" s="10">
        <f t="shared" si="66"/>
        <v>0</v>
      </c>
      <c r="BD253" s="10">
        <f t="shared" si="67"/>
        <v>-4.83</v>
      </c>
      <c r="BE253" s="10">
        <f t="shared" si="80"/>
        <v>4.83</v>
      </c>
      <c r="BF253" s="2" t="s">
        <v>119</v>
      </c>
      <c r="BG253" s="10">
        <f t="shared" si="68"/>
        <v>0</v>
      </c>
      <c r="BH253" s="36" t="s">
        <v>118</v>
      </c>
      <c r="BI253" s="39" t="str">
        <f t="shared" si="69"/>
        <v/>
      </c>
      <c r="BJ253" s="39" t="str">
        <f t="shared" si="70"/>
        <v/>
      </c>
      <c r="BK253" s="16">
        <f>SUM(AR253:AX253)</f>
        <v>0</v>
      </c>
      <c r="BL253" s="10">
        <f>SUM(AL253:AQ253)</f>
        <v>0</v>
      </c>
      <c r="BM253" s="12" t="str">
        <f t="shared" si="71"/>
        <v/>
      </c>
      <c r="BN253" s="12" t="str">
        <f t="shared" si="71"/>
        <v/>
      </c>
      <c r="BO253" s="9">
        <f t="shared" si="72"/>
        <v>0</v>
      </c>
      <c r="BP253" s="39" t="str">
        <f t="shared" si="73"/>
        <v/>
      </c>
      <c r="BQ253" s="147"/>
      <c r="BR253" s="9">
        <f t="shared" si="74"/>
        <v>4.83</v>
      </c>
      <c r="BS253" s="9">
        <f t="shared" si="75"/>
        <v>0</v>
      </c>
      <c r="BT253" s="9">
        <f t="shared" si="76"/>
        <v>4.83</v>
      </c>
      <c r="BU253" s="9" t="str">
        <f>IFERROR(_xlfn.XLOOKUP(D253,Sheet1!B:B,Sheet1!L:L),"")</f>
        <v/>
      </c>
      <c r="BV253" s="9" t="e">
        <f>_xlfn.XLOOKUP(BU253,Sheet1!S:S,Sheet1!T:T)</f>
        <v>#N/A</v>
      </c>
      <c r="BW253" s="9" t="e">
        <f>_xlfn.XLOOKUP(D253,Sheet1!B:B,Sheet1!M:M)</f>
        <v>#N/A</v>
      </c>
      <c r="BZ253" s="108">
        <f t="shared" si="77"/>
        <v>0</v>
      </c>
      <c r="CB253" s="12"/>
      <c r="CC253" s="12"/>
      <c r="CG253" s="1" t="str">
        <f>IF(BO253&lt;80,"Below 80",
IF(BO253&lt;=120,"80-120",
IF(BO253&lt;=200,"&gt; 120-200",
IF(BO253&lt;=300,"&gt;200-300",
IF(BO253&lt;=500,"&gt;300-500",
"&gt;500")))))</f>
        <v>Below 80</v>
      </c>
      <c r="CH253" s="1" t="str">
        <f>IFERROR(_xlfn.XLOOKUP(CG253,Scenario!M:M,Scenario!N:N),"")</f>
        <v/>
      </c>
      <c r="CI253" s="1" t="str">
        <f t="shared" si="78"/>
        <v>No</v>
      </c>
      <c r="CJ253" s="75">
        <v>0</v>
      </c>
    </row>
    <row r="254" spans="1:88" hidden="1">
      <c r="A254" s="2">
        <v>253</v>
      </c>
      <c r="B254" s="2">
        <v>2024</v>
      </c>
      <c r="C254" s="1" t="str">
        <v>PBTMTR255</v>
      </c>
      <c r="D254" s="37" t="str">
        <v>0015g00001cdjD8AAI</v>
      </c>
      <c r="E254" s="37" t="str">
        <v>SRI BALAJI STEELS</v>
      </c>
      <c r="F254" s="37" t="str">
        <v>ODISHA</v>
      </c>
      <c r="G254" s="37" t="str">
        <v>SUNDARGARH</v>
      </c>
      <c r="H254" s="37" t="str">
        <v>Sundargarh</v>
      </c>
      <c r="I254" s="37" t="str">
        <v>SACHDEVA ISPAT PVT LTD</v>
      </c>
      <c r="J254" s="37" t="str">
        <v>Papun Padhan</v>
      </c>
      <c r="K254" s="37" t="str">
        <v>Papun Pradhan</v>
      </c>
      <c r="L254" s="37" t="str">
        <v>C12823</v>
      </c>
      <c r="M254" s="37" t="str">
        <v>Central</v>
      </c>
      <c r="N254" s="2">
        <v>769004</v>
      </c>
      <c r="O254" s="2" t="str">
        <v>21ABIPM3689C1ZS</v>
      </c>
      <c r="P254" s="2">
        <v>9437023514</v>
      </c>
      <c r="Q254" s="2" t="str">
        <v>Mar'24</v>
      </c>
      <c r="R254" s="2">
        <v>2024</v>
      </c>
      <c r="S254" s="1">
        <v>30</v>
      </c>
      <c r="T254" s="2">
        <v>50</v>
      </c>
      <c r="U254" s="12">
        <v>3.3333333333333333E-2</v>
      </c>
      <c r="V254" s="1" t="str">
        <v>Minor</v>
      </c>
      <c r="W254" s="13">
        <v>0</v>
      </c>
      <c r="X254" s="13">
        <v>0</v>
      </c>
      <c r="Y254" s="13">
        <v>30</v>
      </c>
      <c r="Z254" s="13">
        <v>0</v>
      </c>
      <c r="AA254" s="13">
        <v>28.2</v>
      </c>
      <c r="AB254" s="13">
        <v>0</v>
      </c>
      <c r="AC254" s="13">
        <v>30</v>
      </c>
      <c r="AD254" s="13">
        <v>9.2100000000000009</v>
      </c>
      <c r="AE254" s="13">
        <v>35</v>
      </c>
      <c r="AF254" s="13">
        <v>22</v>
      </c>
      <c r="AG254" s="13">
        <v>5</v>
      </c>
      <c r="AH254" s="13">
        <v>13.5</v>
      </c>
      <c r="AI254" s="13">
        <v>3</v>
      </c>
      <c r="AJ254" s="13">
        <v>7.5</v>
      </c>
      <c r="AK254" s="13">
        <v>0</v>
      </c>
      <c r="AL254" s="13">
        <v>7</v>
      </c>
      <c r="AM254" s="13">
        <v>12</v>
      </c>
      <c r="AN254" s="13">
        <v>0</v>
      </c>
      <c r="AO254" s="13">
        <v>0</v>
      </c>
      <c r="AP254" s="13">
        <v>0</v>
      </c>
      <c r="AQ254" s="13">
        <v>0</v>
      </c>
      <c r="AR254" s="13">
        <v>0.5</v>
      </c>
      <c r="AS254" s="13">
        <v>0</v>
      </c>
      <c r="AT254" s="13">
        <v>0</v>
      </c>
      <c r="AU254" s="13">
        <v>2</v>
      </c>
      <c r="AV254" s="13">
        <v>3</v>
      </c>
      <c r="AW254" s="16">
        <f t="shared" si="64"/>
        <v>21.5</v>
      </c>
      <c r="AX254" s="16">
        <v>39</v>
      </c>
      <c r="AY254" s="10">
        <f t="shared" si="79"/>
        <v>60.5</v>
      </c>
      <c r="AZ254" s="10">
        <f>SUM(Z254:AK254)</f>
        <v>153.41</v>
      </c>
      <c r="BA254" s="10">
        <v>40</v>
      </c>
      <c r="BB254" s="10">
        <f t="shared" si="65"/>
        <v>18.5</v>
      </c>
      <c r="BC254" s="10">
        <f t="shared" si="66"/>
        <v>4.625</v>
      </c>
      <c r="BD254" s="10">
        <f t="shared" si="67"/>
        <v>-92.91</v>
      </c>
      <c r="BE254" s="10">
        <f t="shared" si="80"/>
        <v>131.91</v>
      </c>
      <c r="BF254" s="2" t="s">
        <v>119</v>
      </c>
      <c r="BG254" s="10">
        <f t="shared" si="68"/>
        <v>2.4375</v>
      </c>
      <c r="BH254" s="36" t="s">
        <v>118</v>
      </c>
      <c r="BI254" s="39" t="str">
        <f t="shared" si="69"/>
        <v/>
      </c>
      <c r="BJ254" s="39" t="str">
        <f t="shared" si="70"/>
        <v/>
      </c>
      <c r="BK254" s="16">
        <f>SUM(AR254:AX254)</f>
        <v>66</v>
      </c>
      <c r="BL254" s="10">
        <f>SUM(AL254:AQ254)</f>
        <v>19</v>
      </c>
      <c r="BM254" s="12">
        <f t="shared" si="71"/>
        <v>1.0909090909090908</v>
      </c>
      <c r="BN254" s="12">
        <f t="shared" si="71"/>
        <v>0.31404958677685951</v>
      </c>
      <c r="BO254" s="9">
        <f t="shared" si="72"/>
        <v>19.5</v>
      </c>
      <c r="BP254" s="39" t="str">
        <f t="shared" si="73"/>
        <v/>
      </c>
      <c r="BQ254" s="147"/>
      <c r="BR254" s="9">
        <f t="shared" si="74"/>
        <v>102.41</v>
      </c>
      <c r="BS254" s="9">
        <f t="shared" si="75"/>
        <v>51</v>
      </c>
      <c r="BT254" s="9">
        <f t="shared" si="76"/>
        <v>153.41</v>
      </c>
      <c r="BU254" s="9" t="str">
        <f>IFERROR(_xlfn.XLOOKUP(D254,Sheet1!B:B,Sheet1!L:L),"")</f>
        <v/>
      </c>
      <c r="BV254" s="9" t="e">
        <f>_xlfn.XLOOKUP(BU254,Sheet1!S:S,Sheet1!T:T)</f>
        <v>#N/A</v>
      </c>
      <c r="BW254" s="9" t="e">
        <f>_xlfn.XLOOKUP(D254,Sheet1!B:B,Sheet1!M:M)</f>
        <v>#N/A</v>
      </c>
      <c r="BZ254" s="108">
        <f t="shared" si="77"/>
        <v>39</v>
      </c>
      <c r="CB254" s="12">
        <f>AW254/AY254</f>
        <v>0.35537190082644626</v>
      </c>
      <c r="CC254" s="12">
        <f>AX254/AY254</f>
        <v>0.64462809917355368</v>
      </c>
      <c r="CG254" s="1" t="str">
        <f>IF(BO254&lt;80,"Below 80",
IF(BO254&lt;=120,"80-120",
IF(BO254&lt;=200,"&gt; 120-200",
IF(BO254&lt;=300,"&gt;200-300",
IF(BO254&lt;=500,"&gt;300-500",
"&gt;500")))))</f>
        <v>Below 80</v>
      </c>
      <c r="CH254" s="1" t="str">
        <f>IFERROR(_xlfn.XLOOKUP(CG254,Scenario!M:M,Scenario!N:N),"")</f>
        <v/>
      </c>
      <c r="CI254" s="1" t="str">
        <f t="shared" si="78"/>
        <v>Yes</v>
      </c>
      <c r="CJ254" s="75">
        <v>39</v>
      </c>
    </row>
    <row r="255" spans="1:88" hidden="1">
      <c r="A255" s="2">
        <v>254</v>
      </c>
      <c r="B255" s="2">
        <v>2024</v>
      </c>
      <c r="C255" s="1" t="str">
        <v>PBTMTR256</v>
      </c>
      <c r="D255" s="37" t="str">
        <v>001J100000DorKGIAZ</v>
      </c>
      <c r="E255" s="37" t="str">
        <v>ROURKELA STEEL CORPORATION</v>
      </c>
      <c r="F255" s="37" t="str">
        <v>ODISHA</v>
      </c>
      <c r="G255" s="37" t="str">
        <v>SUNDARGARH</v>
      </c>
      <c r="H255" s="37">
        <v>0</v>
      </c>
      <c r="I255" s="37" t="str">
        <v>SACHDEVA ISPAT PVT LTD</v>
      </c>
      <c r="J255" s="37" t="str">
        <v>Papun Padhan</v>
      </c>
      <c r="K255" s="37" t="str">
        <v>Papun Pradhan</v>
      </c>
      <c r="L255" s="37" t="str">
        <v>C12823</v>
      </c>
      <c r="M255" s="37" t="str">
        <v>Central</v>
      </c>
      <c r="N255" s="2">
        <v>769001</v>
      </c>
      <c r="O255" s="2" t="str">
        <v>21AFVPK1014Q1Z9</v>
      </c>
      <c r="P255" s="2">
        <v>9861204801</v>
      </c>
      <c r="Q255" s="2" t="str">
        <v>Mar'24</v>
      </c>
      <c r="R255" s="2">
        <v>2024</v>
      </c>
      <c r="S255" s="1">
        <v>12</v>
      </c>
      <c r="T255" s="2">
        <v>100</v>
      </c>
      <c r="U255" s="12">
        <v>0</v>
      </c>
      <c r="V255" s="1" t="str">
        <v>Challenger</v>
      </c>
      <c r="W255" s="13">
        <v>0</v>
      </c>
      <c r="X255" s="13">
        <v>0</v>
      </c>
      <c r="Y255" s="13">
        <v>12</v>
      </c>
      <c r="Z255" s="13">
        <v>8.9600000000000009</v>
      </c>
      <c r="AA255" s="13">
        <v>29.47</v>
      </c>
      <c r="AB255" s="13">
        <v>27</v>
      </c>
      <c r="AC255" s="13">
        <v>2.76</v>
      </c>
      <c r="AD255" s="13">
        <v>8.5</v>
      </c>
      <c r="AE255" s="13">
        <v>0</v>
      </c>
      <c r="AF255" s="13">
        <v>8</v>
      </c>
      <c r="AG255" s="13">
        <v>8</v>
      </c>
      <c r="AH255" s="13">
        <v>7.7</v>
      </c>
      <c r="AI255" s="13">
        <v>49.5</v>
      </c>
      <c r="AJ255" s="13">
        <v>0</v>
      </c>
      <c r="AK255" s="13">
        <v>4.5</v>
      </c>
      <c r="AL255" s="13">
        <v>0</v>
      </c>
      <c r="AM255" s="13">
        <v>1.5</v>
      </c>
      <c r="AN255" s="13">
        <v>0</v>
      </c>
      <c r="AO255" s="13">
        <v>0</v>
      </c>
      <c r="AP255" s="13">
        <v>0</v>
      </c>
      <c r="AQ255" s="13">
        <v>0</v>
      </c>
      <c r="AR255" s="13">
        <v>0</v>
      </c>
      <c r="AS255" s="13">
        <v>0</v>
      </c>
      <c r="AT255" s="13">
        <v>0</v>
      </c>
      <c r="AU255" s="13">
        <v>0</v>
      </c>
      <c r="AV255" s="13">
        <v>0</v>
      </c>
      <c r="AW255" s="16">
        <f t="shared" si="64"/>
        <v>1.5</v>
      </c>
      <c r="AX255" s="16">
        <v>3</v>
      </c>
      <c r="AY255" s="10">
        <f t="shared" si="79"/>
        <v>4.5</v>
      </c>
      <c r="AZ255" s="10">
        <f>SUM(Z255:AK255)</f>
        <v>154.39000000000001</v>
      </c>
      <c r="BA255" s="10">
        <v>40</v>
      </c>
      <c r="BB255" s="10">
        <f t="shared" si="65"/>
        <v>38.5</v>
      </c>
      <c r="BC255" s="10">
        <f t="shared" si="66"/>
        <v>9.625</v>
      </c>
      <c r="BD255" s="10">
        <f t="shared" si="67"/>
        <v>-149.89000000000001</v>
      </c>
      <c r="BE255" s="10">
        <f t="shared" si="80"/>
        <v>152.89000000000001</v>
      </c>
      <c r="BF255" s="2" t="s">
        <v>119</v>
      </c>
      <c r="BG255" s="10">
        <f t="shared" si="68"/>
        <v>0.1875</v>
      </c>
      <c r="BH255" s="36" t="s">
        <v>118</v>
      </c>
      <c r="BI255" s="39" t="str">
        <f t="shared" si="69"/>
        <v/>
      </c>
      <c r="BJ255" s="39" t="str">
        <f t="shared" si="70"/>
        <v/>
      </c>
      <c r="BK255" s="16">
        <f>SUM(AR255:AX255)</f>
        <v>4.5</v>
      </c>
      <c r="BL255" s="10">
        <f>SUM(AL255:AQ255)</f>
        <v>1.5</v>
      </c>
      <c r="BM255" s="12">
        <f t="shared" si="71"/>
        <v>1</v>
      </c>
      <c r="BN255" s="12">
        <f t="shared" si="71"/>
        <v>0.33333333333333331</v>
      </c>
      <c r="BO255" s="9">
        <f t="shared" si="72"/>
        <v>1.5</v>
      </c>
      <c r="BP255" s="39" t="str">
        <f t="shared" si="73"/>
        <v/>
      </c>
      <c r="BQ255" s="147"/>
      <c r="BR255" s="9">
        <f t="shared" si="74"/>
        <v>76.690000000000012</v>
      </c>
      <c r="BS255" s="9">
        <f t="shared" si="75"/>
        <v>77.7</v>
      </c>
      <c r="BT255" s="9">
        <f t="shared" si="76"/>
        <v>154.39000000000001</v>
      </c>
      <c r="BU255" s="9" t="str">
        <f>IFERROR(_xlfn.XLOOKUP(D255,Sheet1!B:B,Sheet1!L:L),"")</f>
        <v/>
      </c>
      <c r="BV255" s="9" t="e">
        <f>_xlfn.XLOOKUP(BU255,Sheet1!S:S,Sheet1!T:T)</f>
        <v>#N/A</v>
      </c>
      <c r="BW255" s="9" t="e">
        <f>_xlfn.XLOOKUP(D255,Sheet1!B:B,Sheet1!M:M)</f>
        <v>#N/A</v>
      </c>
      <c r="BZ255" s="108">
        <f t="shared" si="77"/>
        <v>3</v>
      </c>
      <c r="CB255" s="12">
        <f>AW255/AY255</f>
        <v>0.33333333333333331</v>
      </c>
      <c r="CC255" s="12">
        <f>AX255/AY255</f>
        <v>0.66666666666666663</v>
      </c>
      <c r="CG255" s="1" t="str">
        <f>IF(BO255&lt;80,"Below 80",
IF(BO255&lt;=120,"80-120",
IF(BO255&lt;=200,"&gt; 120-200",
IF(BO255&lt;=300,"&gt;200-300",
IF(BO255&lt;=500,"&gt;300-500",
"&gt;500")))))</f>
        <v>Below 80</v>
      </c>
      <c r="CH255" s="1" t="str">
        <f>IFERROR(_xlfn.XLOOKUP(CG255,Scenario!M:M,Scenario!N:N),"")</f>
        <v/>
      </c>
      <c r="CI255" s="1" t="str">
        <f t="shared" si="78"/>
        <v>Yes</v>
      </c>
      <c r="CJ255" s="75">
        <v>3</v>
      </c>
    </row>
    <row r="256" spans="1:88" hidden="1">
      <c r="A256" s="2">
        <v>255</v>
      </c>
      <c r="B256" s="2">
        <v>2024</v>
      </c>
      <c r="C256" s="1" t="str">
        <v>PBTMTR257</v>
      </c>
      <c r="D256" s="37" t="str">
        <v>0015g00001fuKIRAA2</v>
      </c>
      <c r="E256" s="37" t="str">
        <v>SOURAV ISPAT UDYOG</v>
      </c>
      <c r="F256" s="37" t="str">
        <v>ODISHA</v>
      </c>
      <c r="G256" s="37" t="str">
        <v>SUNDARGARH</v>
      </c>
      <c r="H256" s="37" t="str">
        <v>Sundargarh</v>
      </c>
      <c r="I256" s="37" t="str">
        <v>SACHDEVA ISPAT PVT LTD</v>
      </c>
      <c r="J256" s="37" t="str">
        <v>Papun Padhan</v>
      </c>
      <c r="K256" s="37" t="str">
        <v>Papun Pradhan</v>
      </c>
      <c r="L256" s="37" t="str">
        <v>C12823</v>
      </c>
      <c r="M256" s="37" t="str">
        <v>Central</v>
      </c>
      <c r="N256" s="2">
        <v>769004</v>
      </c>
      <c r="O256" s="2" t="str">
        <v>21AYQPM9778D1ZX</v>
      </c>
      <c r="P256" s="2">
        <v>9437037527</v>
      </c>
      <c r="Q256" s="2" t="str">
        <v>Mar'24</v>
      </c>
      <c r="R256" s="2">
        <v>2024</v>
      </c>
      <c r="S256" s="1">
        <v>11</v>
      </c>
      <c r="T256" s="2">
        <v>30</v>
      </c>
      <c r="U256" s="12">
        <v>2.222222222222222E-2</v>
      </c>
      <c r="V256" s="1" t="str">
        <v>Minor</v>
      </c>
      <c r="W256" s="13">
        <v>0</v>
      </c>
      <c r="X256" s="13">
        <v>0</v>
      </c>
      <c r="Y256" s="13">
        <v>11</v>
      </c>
      <c r="Z256" s="13">
        <v>13.99</v>
      </c>
      <c r="AA256" s="13">
        <v>0</v>
      </c>
      <c r="AB256" s="13">
        <v>0</v>
      </c>
      <c r="AC256" s="13">
        <v>6.02</v>
      </c>
      <c r="AD256" s="13">
        <v>0</v>
      </c>
      <c r="AE256" s="13">
        <v>0</v>
      </c>
      <c r="AF256" s="13">
        <v>0</v>
      </c>
      <c r="AG256" s="13">
        <v>0</v>
      </c>
      <c r="AH256" s="13">
        <v>0</v>
      </c>
      <c r="AI256" s="13">
        <v>0</v>
      </c>
      <c r="AJ256" s="13">
        <v>24</v>
      </c>
      <c r="AK256" s="13">
        <v>0</v>
      </c>
      <c r="AL256" s="13">
        <v>0</v>
      </c>
      <c r="AM256" s="13">
        <v>0</v>
      </c>
      <c r="AN256" s="13">
        <v>0</v>
      </c>
      <c r="AO256" s="13">
        <v>0</v>
      </c>
      <c r="AP256" s="13">
        <v>0</v>
      </c>
      <c r="AQ256" s="13">
        <v>0</v>
      </c>
      <c r="AR256" s="13">
        <v>0</v>
      </c>
      <c r="AS256" s="13">
        <v>0</v>
      </c>
      <c r="AT256" s="13">
        <v>0</v>
      </c>
      <c r="AU256" s="13">
        <v>2</v>
      </c>
      <c r="AV256" s="13">
        <v>0</v>
      </c>
      <c r="AW256" s="16">
        <f t="shared" si="64"/>
        <v>2</v>
      </c>
      <c r="AX256" s="16">
        <v>0</v>
      </c>
      <c r="AY256" s="10">
        <f t="shared" si="79"/>
        <v>2</v>
      </c>
      <c r="AZ256" s="10">
        <f>SUM(Z256:AK256)</f>
        <v>44.01</v>
      </c>
      <c r="BA256" s="10">
        <v>20</v>
      </c>
      <c r="BB256" s="10">
        <f t="shared" si="65"/>
        <v>18</v>
      </c>
      <c r="BC256" s="10">
        <f t="shared" si="66"/>
        <v>4.5</v>
      </c>
      <c r="BD256" s="10">
        <f t="shared" si="67"/>
        <v>-42.01</v>
      </c>
      <c r="BE256" s="10">
        <f t="shared" si="80"/>
        <v>42.01</v>
      </c>
      <c r="BF256" s="2" t="s">
        <v>119</v>
      </c>
      <c r="BG256" s="10">
        <f t="shared" si="68"/>
        <v>0</v>
      </c>
      <c r="BH256" s="36" t="s">
        <v>118</v>
      </c>
      <c r="BI256" s="39" t="str">
        <f t="shared" si="69"/>
        <v/>
      </c>
      <c r="BJ256" s="39" t="str">
        <f t="shared" si="70"/>
        <v/>
      </c>
      <c r="BK256" s="16">
        <f>SUM(AR256:AX256)</f>
        <v>4</v>
      </c>
      <c r="BL256" s="10">
        <f>SUM(AL256:AQ256)</f>
        <v>0</v>
      </c>
      <c r="BM256" s="12">
        <f t="shared" si="71"/>
        <v>2</v>
      </c>
      <c r="BN256" s="12">
        <f t="shared" si="71"/>
        <v>0</v>
      </c>
      <c r="BO256" s="9">
        <f t="shared" si="72"/>
        <v>0</v>
      </c>
      <c r="BP256" s="39" t="str">
        <f t="shared" si="73"/>
        <v/>
      </c>
      <c r="BQ256" s="147"/>
      <c r="BR256" s="9">
        <f t="shared" si="74"/>
        <v>20.009999999999998</v>
      </c>
      <c r="BS256" s="9">
        <f t="shared" si="75"/>
        <v>24</v>
      </c>
      <c r="BT256" s="9">
        <f t="shared" si="76"/>
        <v>44.01</v>
      </c>
      <c r="BU256" s="9" t="str">
        <f>IFERROR(_xlfn.XLOOKUP(D256,Sheet1!B:B,Sheet1!L:L),"")</f>
        <v/>
      </c>
      <c r="BV256" s="9" t="e">
        <f>_xlfn.XLOOKUP(BU256,Sheet1!S:S,Sheet1!T:T)</f>
        <v>#N/A</v>
      </c>
      <c r="BW256" s="9" t="e">
        <f>_xlfn.XLOOKUP(D256,Sheet1!B:B,Sheet1!M:M)</f>
        <v>#N/A</v>
      </c>
      <c r="BZ256" s="108">
        <f t="shared" si="77"/>
        <v>0</v>
      </c>
      <c r="CB256" s="12"/>
      <c r="CC256" s="12"/>
      <c r="CG256" s="1" t="str">
        <f>IF(BO256&lt;80,"Below 80",
IF(BO256&lt;=120,"80-120",
IF(BO256&lt;=200,"&gt; 120-200",
IF(BO256&lt;=300,"&gt;200-300",
IF(BO256&lt;=500,"&gt;300-500",
"&gt;500")))))</f>
        <v>Below 80</v>
      </c>
      <c r="CH256" s="1" t="str">
        <f>IFERROR(_xlfn.XLOOKUP(CG256,Scenario!M:M,Scenario!N:N),"")</f>
        <v/>
      </c>
      <c r="CI256" s="1" t="str">
        <f t="shared" si="78"/>
        <v>Yes</v>
      </c>
      <c r="CJ256" s="75">
        <v>0</v>
      </c>
    </row>
    <row r="257" spans="1:88" hidden="1">
      <c r="A257" s="2">
        <v>256</v>
      </c>
      <c r="B257" s="2">
        <v>2024</v>
      </c>
      <c r="C257" s="1" t="str">
        <v>PBTMTR258</v>
      </c>
      <c r="D257" s="37" t="str">
        <v>001J100000Cm1fqIAB</v>
      </c>
      <c r="E257" s="37" t="str">
        <v>VIJAY FABRICATING MATERIALS</v>
      </c>
      <c r="F257" s="37" t="str">
        <v>ODISHA</v>
      </c>
      <c r="G257" s="37" t="str">
        <v>GAJAPATI</v>
      </c>
      <c r="H257" s="37" t="str">
        <v>Sundargarh</v>
      </c>
      <c r="I257" s="37" t="str">
        <v>SACHDEVA ISPAT PVT LTD</v>
      </c>
      <c r="J257" s="37" t="str">
        <v>Papun Padhan</v>
      </c>
      <c r="K257" s="37" t="str">
        <v>Papun Pradhan</v>
      </c>
      <c r="L257" s="37" t="str">
        <v>C12823</v>
      </c>
      <c r="M257" s="37" t="str">
        <v>Central</v>
      </c>
      <c r="N257" s="2">
        <v>761207</v>
      </c>
      <c r="O257" s="2" t="str">
        <v>21AHXPB1094P1ZY</v>
      </c>
      <c r="P257" s="2">
        <v>9949792979</v>
      </c>
      <c r="Q257" s="2" t="str">
        <v>Mar'24</v>
      </c>
      <c r="R257" s="2">
        <v>2024</v>
      </c>
      <c r="S257" s="1">
        <v>3</v>
      </c>
      <c r="T257" s="2">
        <v>20</v>
      </c>
      <c r="U257" s="12">
        <v>0</v>
      </c>
      <c r="V257" s="1" t="str">
        <v>Minor</v>
      </c>
      <c r="W257" s="13">
        <v>0</v>
      </c>
      <c r="X257" s="13">
        <v>0</v>
      </c>
      <c r="Y257" s="13">
        <v>3</v>
      </c>
      <c r="Z257" s="13">
        <v>0</v>
      </c>
      <c r="AA257" s="13">
        <v>4</v>
      </c>
      <c r="AB257" s="13">
        <v>3</v>
      </c>
      <c r="AC257" s="13">
        <v>4.1500000000000004</v>
      </c>
      <c r="AD257" s="13">
        <v>0</v>
      </c>
      <c r="AE257" s="13">
        <v>0</v>
      </c>
      <c r="AF257" s="13">
        <v>0</v>
      </c>
      <c r="AG257" s="13">
        <v>0</v>
      </c>
      <c r="AH257" s="13">
        <v>0</v>
      </c>
      <c r="AI257" s="13">
        <v>0</v>
      </c>
      <c r="AJ257" s="13">
        <v>0</v>
      </c>
      <c r="AK257" s="13">
        <v>0</v>
      </c>
      <c r="AL257" s="13">
        <v>0</v>
      </c>
      <c r="AM257" s="13">
        <v>0</v>
      </c>
      <c r="AN257" s="13">
        <v>0</v>
      </c>
      <c r="AO257" s="13">
        <v>0</v>
      </c>
      <c r="AP257" s="13">
        <v>0</v>
      </c>
      <c r="AQ257" s="13">
        <v>0</v>
      </c>
      <c r="AR257" s="13">
        <v>0</v>
      </c>
      <c r="AS257" s="13">
        <v>0</v>
      </c>
      <c r="AT257" s="13">
        <v>0</v>
      </c>
      <c r="AU257" s="13">
        <v>0</v>
      </c>
      <c r="AV257" s="13">
        <v>0</v>
      </c>
      <c r="AW257" s="16">
        <f t="shared" si="64"/>
        <v>0</v>
      </c>
      <c r="AX257" s="16">
        <v>0</v>
      </c>
      <c r="AY257" s="10">
        <f t="shared" si="79"/>
        <v>0</v>
      </c>
      <c r="AZ257" s="10">
        <f>SUM(Z257:AK257)</f>
        <v>11.15</v>
      </c>
      <c r="BA257" s="10">
        <v>0</v>
      </c>
      <c r="BB257" s="10">
        <f t="shared" si="65"/>
        <v>0</v>
      </c>
      <c r="BC257" s="10">
        <f t="shared" si="66"/>
        <v>0</v>
      </c>
      <c r="BD257" s="10">
        <f t="shared" si="67"/>
        <v>-11.15</v>
      </c>
      <c r="BE257" s="10">
        <f t="shared" si="80"/>
        <v>11.15</v>
      </c>
      <c r="BF257" s="2" t="s">
        <v>119</v>
      </c>
      <c r="BG257" s="10">
        <f t="shared" si="68"/>
        <v>0</v>
      </c>
      <c r="BH257" s="36" t="s">
        <v>118</v>
      </c>
      <c r="BI257" s="39" t="str">
        <f t="shared" si="69"/>
        <v/>
      </c>
      <c r="BJ257" s="39" t="str">
        <f t="shared" si="70"/>
        <v/>
      </c>
      <c r="BK257" s="16">
        <f>SUM(AR257:AX257)</f>
        <v>0</v>
      </c>
      <c r="BL257" s="10">
        <f>SUM(AL257:AQ257)</f>
        <v>0</v>
      </c>
      <c r="BM257" s="12" t="str">
        <f t="shared" si="71"/>
        <v/>
      </c>
      <c r="BN257" s="12" t="str">
        <f t="shared" si="71"/>
        <v/>
      </c>
      <c r="BO257" s="9">
        <f t="shared" si="72"/>
        <v>0</v>
      </c>
      <c r="BP257" s="39" t="str">
        <f t="shared" si="73"/>
        <v/>
      </c>
      <c r="BQ257" s="147"/>
      <c r="BR257" s="9">
        <f t="shared" si="74"/>
        <v>11.15</v>
      </c>
      <c r="BS257" s="9">
        <f t="shared" si="75"/>
        <v>0</v>
      </c>
      <c r="BT257" s="9">
        <f t="shared" si="76"/>
        <v>11.15</v>
      </c>
      <c r="BU257" s="9" t="str">
        <f>IFERROR(_xlfn.XLOOKUP(D257,Sheet1!B:B,Sheet1!L:L),"")</f>
        <v/>
      </c>
      <c r="BV257" s="9" t="e">
        <f>_xlfn.XLOOKUP(BU257,Sheet1!S:S,Sheet1!T:T)</f>
        <v>#N/A</v>
      </c>
      <c r="BW257" s="9" t="e">
        <f>_xlfn.XLOOKUP(D257,Sheet1!B:B,Sheet1!M:M)</f>
        <v>#N/A</v>
      </c>
      <c r="BZ257" s="108">
        <f t="shared" si="77"/>
        <v>0</v>
      </c>
      <c r="CB257" s="12"/>
      <c r="CC257" s="12"/>
      <c r="CG257" s="1" t="str">
        <f>IF(BO257&lt;80,"Below 80",
IF(BO257&lt;=120,"80-120",
IF(BO257&lt;=200,"&gt; 120-200",
IF(BO257&lt;=300,"&gt;200-300",
IF(BO257&lt;=500,"&gt;300-500",
"&gt;500")))))</f>
        <v>Below 80</v>
      </c>
      <c r="CH257" s="1" t="str">
        <f>IFERROR(_xlfn.XLOOKUP(CG257,Scenario!M:M,Scenario!N:N),"")</f>
        <v/>
      </c>
      <c r="CI257" s="1" t="str">
        <f t="shared" si="78"/>
        <v>No</v>
      </c>
      <c r="CJ257" s="75">
        <v>0</v>
      </c>
    </row>
    <row r="258" spans="1:88" hidden="1">
      <c r="A258" s="2">
        <v>257</v>
      </c>
      <c r="B258" s="2">
        <v>2024</v>
      </c>
      <c r="C258" s="1" t="str">
        <v>PBTMTR259</v>
      </c>
      <c r="D258" s="37">
        <v>0</v>
      </c>
      <c r="E258" s="37" t="str">
        <v>Trisha Udyog</v>
      </c>
      <c r="F258" s="37" t="str">
        <v>ODISHA</v>
      </c>
      <c r="G258" s="37" t="str">
        <v>SUNDARGARH</v>
      </c>
      <c r="H258" s="37" t="str">
        <v>Hisar</v>
      </c>
      <c r="I258" s="37" t="str">
        <v>SACHDEVA ISPAT PVT LTD</v>
      </c>
      <c r="J258" s="37" t="e">
        <v>#VALUE!</v>
      </c>
      <c r="K258" s="37" t="str">
        <v>Papun Pradhan</v>
      </c>
      <c r="L258" s="37" t="str">
        <v>C12823</v>
      </c>
      <c r="M258" s="37" t="str">
        <v>Central</v>
      </c>
      <c r="N258" s="2" t="e">
        <v>#VALUE!</v>
      </c>
      <c r="O258" s="2" t="e">
        <v>#VALUE!</v>
      </c>
      <c r="P258" s="2" t="e">
        <v>#VALUE!</v>
      </c>
      <c r="Q258" s="2" t="str">
        <v>Mar'24</v>
      </c>
      <c r="R258" s="2">
        <v>2024</v>
      </c>
      <c r="S258" s="1">
        <v>1</v>
      </c>
      <c r="T258" s="2" t="str">
        <v/>
      </c>
      <c r="U258" s="12">
        <v>0</v>
      </c>
      <c r="V258" s="1" t="str">
        <v>Potential Not updated</v>
      </c>
      <c r="W258" s="13">
        <v>0</v>
      </c>
      <c r="X258" s="13">
        <v>0</v>
      </c>
      <c r="Y258" s="13">
        <v>1</v>
      </c>
      <c r="Z258" s="13">
        <v>0</v>
      </c>
      <c r="AA258" s="13">
        <v>0</v>
      </c>
      <c r="AB258" s="13">
        <v>0</v>
      </c>
      <c r="AC258" s="13">
        <v>0</v>
      </c>
      <c r="AD258" s="13">
        <v>0</v>
      </c>
      <c r="AE258" s="13">
        <v>0</v>
      </c>
      <c r="AF258" s="13">
        <v>0</v>
      </c>
      <c r="AG258" s="13">
        <v>0</v>
      </c>
      <c r="AH258" s="13">
        <v>0</v>
      </c>
      <c r="AI258" s="13">
        <v>0</v>
      </c>
      <c r="AJ258" s="13">
        <v>0</v>
      </c>
      <c r="AK258" s="13">
        <v>0</v>
      </c>
      <c r="AL258" s="13">
        <v>0</v>
      </c>
      <c r="AM258" s="13">
        <v>0</v>
      </c>
      <c r="AN258" s="13">
        <v>0</v>
      </c>
      <c r="AO258" s="13">
        <v>0</v>
      </c>
      <c r="AP258" s="13">
        <v>0</v>
      </c>
      <c r="AQ258" s="13">
        <v>0</v>
      </c>
      <c r="AR258" s="13">
        <v>0</v>
      </c>
      <c r="AS258" s="13">
        <v>0</v>
      </c>
      <c r="AT258" s="13">
        <v>0</v>
      </c>
      <c r="AU258" s="13">
        <v>0</v>
      </c>
      <c r="AV258" s="13">
        <v>0</v>
      </c>
      <c r="AW258" s="16">
        <f t="shared" si="64"/>
        <v>0</v>
      </c>
      <c r="AX258" s="16">
        <v>0</v>
      </c>
      <c r="AY258" s="10">
        <f t="shared" si="79"/>
        <v>0</v>
      </c>
      <c r="AZ258" s="10">
        <f>SUM(Z258:AK258)</f>
        <v>0</v>
      </c>
      <c r="BA258" s="10">
        <v>0</v>
      </c>
      <c r="BB258" s="10">
        <f t="shared" si="65"/>
        <v>0</v>
      </c>
      <c r="BC258" s="10">
        <f t="shared" si="66"/>
        <v>0</v>
      </c>
      <c r="BD258" s="10">
        <f t="shared" si="67"/>
        <v>0</v>
      </c>
      <c r="BE258" s="10">
        <f t="shared" si="80"/>
        <v>0</v>
      </c>
      <c r="BF258" s="2" t="s">
        <v>119</v>
      </c>
      <c r="BG258" s="10">
        <f t="shared" si="68"/>
        <v>0</v>
      </c>
      <c r="BH258" s="36" t="s">
        <v>118</v>
      </c>
      <c r="BI258" s="39" t="str">
        <f t="shared" si="69"/>
        <v/>
      </c>
      <c r="BJ258" s="39" t="str">
        <f t="shared" si="70"/>
        <v/>
      </c>
      <c r="BK258" s="16">
        <f>SUM(AR258:AX258)</f>
        <v>0</v>
      </c>
      <c r="BL258" s="10">
        <f>SUM(AL258:AQ258)</f>
        <v>0</v>
      </c>
      <c r="BM258" s="12" t="str">
        <f t="shared" si="71"/>
        <v/>
      </c>
      <c r="BN258" s="12" t="str">
        <f t="shared" si="71"/>
        <v/>
      </c>
      <c r="BO258" s="9">
        <f t="shared" si="72"/>
        <v>0</v>
      </c>
      <c r="BP258" s="39" t="str">
        <f t="shared" si="73"/>
        <v/>
      </c>
      <c r="BQ258" s="147"/>
      <c r="BR258" s="9">
        <f t="shared" si="74"/>
        <v>0</v>
      </c>
      <c r="BS258" s="9">
        <f t="shared" si="75"/>
        <v>0</v>
      </c>
      <c r="BT258" s="9">
        <f t="shared" si="76"/>
        <v>0</v>
      </c>
      <c r="BU258" s="9">
        <f>IFERROR(_xlfn.XLOOKUP(D258,Sheet1!B:B,Sheet1!L:L),"")</f>
        <v>0</v>
      </c>
      <c r="BV258" s="9" t="e">
        <f>_xlfn.XLOOKUP(BU258,Sheet1!S:S,Sheet1!T:T)</f>
        <v>#N/A</v>
      </c>
      <c r="BW258" s="9">
        <f>_xlfn.XLOOKUP(D258,Sheet1!B:B,Sheet1!M:M)</f>
        <v>0</v>
      </c>
      <c r="BZ258" s="108">
        <f t="shared" si="77"/>
        <v>0</v>
      </c>
      <c r="CB258" s="12"/>
      <c r="CC258" s="12"/>
      <c r="CG258" s="1" t="str">
        <f>IF(BO258&lt;80,"Below 80",
IF(BO258&lt;=120,"80-120",
IF(BO258&lt;=200,"&gt; 120-200",
IF(BO258&lt;=300,"&gt;200-300",
IF(BO258&lt;=500,"&gt;300-500",
"&gt;500")))))</f>
        <v>Below 80</v>
      </c>
      <c r="CH258" s="1" t="str">
        <f>IFERROR(_xlfn.XLOOKUP(CG258,Scenario!M:M,Scenario!N:N),"")</f>
        <v/>
      </c>
      <c r="CI258" s="1" t="str">
        <f t="shared" si="78"/>
        <v>No</v>
      </c>
      <c r="CJ258" s="75">
        <v>0</v>
      </c>
    </row>
    <row r="259" spans="1:88" hidden="1">
      <c r="A259" s="2">
        <v>258</v>
      </c>
      <c r="B259" s="2">
        <v>2024</v>
      </c>
      <c r="C259" s="1" t="str">
        <v>PBTMTR260</v>
      </c>
      <c r="D259" s="37" t="str">
        <v>0015g00001YOLTkAAP</v>
      </c>
      <c r="E259" s="37" t="str">
        <v>G.S ASSOCIATES</v>
      </c>
      <c r="F259" s="37" t="str">
        <v>ODISHA</v>
      </c>
      <c r="G259" s="37" t="str">
        <v>JHARSUGUDA</v>
      </c>
      <c r="H259" s="37" t="str">
        <v>Jharsuguda</v>
      </c>
      <c r="I259" s="37" t="str">
        <v>SACHDEVA ISPAT PVT LTD</v>
      </c>
      <c r="J259" s="37" t="str">
        <v>Papun Padhan</v>
      </c>
      <c r="K259" s="37" t="str">
        <v>Papun Pradhan</v>
      </c>
      <c r="L259" s="37" t="str">
        <v>C12823</v>
      </c>
      <c r="M259" s="37" t="str">
        <v>Central</v>
      </c>
      <c r="N259" s="2">
        <v>768201</v>
      </c>
      <c r="O259" s="2" t="str">
        <v>21AAYHS7498J1Z3</v>
      </c>
      <c r="P259" s="2">
        <v>0</v>
      </c>
      <c r="Q259" s="2" t="str">
        <v>Mar'24</v>
      </c>
      <c r="R259" s="2">
        <v>2024</v>
      </c>
      <c r="S259" s="1">
        <v>50</v>
      </c>
      <c r="T259" s="2">
        <v>100</v>
      </c>
      <c r="U259" s="12">
        <v>0</v>
      </c>
      <c r="V259" s="1" t="str">
        <v>Challenger</v>
      </c>
      <c r="W259" s="13">
        <v>0</v>
      </c>
      <c r="X259" s="13">
        <v>0</v>
      </c>
      <c r="Y259" s="13">
        <v>50</v>
      </c>
      <c r="Z259" s="13">
        <v>0</v>
      </c>
      <c r="AA259" s="13">
        <v>0</v>
      </c>
      <c r="AB259" s="13">
        <v>0</v>
      </c>
      <c r="AC259" s="13">
        <v>0</v>
      </c>
      <c r="AD259" s="13">
        <v>0</v>
      </c>
      <c r="AE259" s="13">
        <v>0</v>
      </c>
      <c r="AF259" s="13">
        <v>0</v>
      </c>
      <c r="AG259" s="13">
        <v>40</v>
      </c>
      <c r="AH259" s="13">
        <v>0</v>
      </c>
      <c r="AI259" s="13">
        <v>120</v>
      </c>
      <c r="AJ259" s="13">
        <v>160</v>
      </c>
      <c r="AK259" s="13">
        <v>25</v>
      </c>
      <c r="AL259" s="13">
        <v>119</v>
      </c>
      <c r="AM259" s="13">
        <v>64</v>
      </c>
      <c r="AN259" s="13">
        <v>0</v>
      </c>
      <c r="AO259" s="13">
        <v>0</v>
      </c>
      <c r="AP259" s="13">
        <v>0</v>
      </c>
      <c r="AQ259" s="13">
        <v>41.94</v>
      </c>
      <c r="AR259" s="13">
        <v>0</v>
      </c>
      <c r="AS259" s="13">
        <v>0</v>
      </c>
      <c r="AT259" s="13">
        <v>0</v>
      </c>
      <c r="AU259" s="13">
        <v>0</v>
      </c>
      <c r="AV259" s="13">
        <v>0</v>
      </c>
      <c r="AW259" s="16">
        <f t="shared" ref="AW259:AW322" si="81">SUM(AL259:AU259)</f>
        <v>224.94</v>
      </c>
      <c r="AX259" s="16">
        <v>276.06</v>
      </c>
      <c r="AY259" s="107">
        <f>BW259</f>
        <v>501</v>
      </c>
      <c r="AZ259" s="10">
        <f>SUM(Z259:AK259)</f>
        <v>345</v>
      </c>
      <c r="BA259" s="10">
        <f>AW259</f>
        <v>224.94</v>
      </c>
      <c r="BB259" s="10">
        <f t="shared" ref="BB259:BB322" si="82">BA259-AW259</f>
        <v>0</v>
      </c>
      <c r="BC259" s="10">
        <f t="shared" ref="BC259:BC322" si="83">IFERROR(BB259/4,0)</f>
        <v>0</v>
      </c>
      <c r="BD259" s="10">
        <f t="shared" ref="BD259:BD322" si="84">AY259-AZ259</f>
        <v>156</v>
      </c>
      <c r="BE259" s="10">
        <f t="shared" si="80"/>
        <v>120.06</v>
      </c>
      <c r="BF259" s="2" t="s">
        <v>119</v>
      </c>
      <c r="BG259" s="10">
        <f t="shared" ref="BG259:BG322" si="85">AVERAGE(AL259:AS259)</f>
        <v>28.1175</v>
      </c>
      <c r="BH259" s="36" t="s">
        <v>118</v>
      </c>
      <c r="BI259" s="39" t="str">
        <f t="shared" ref="BI259:BI322" si="86">IF(BF259="Yes","",IF(BA259&gt;1250,"E",IF(BA259&gt;750,"D",
IF(BA259&gt;=500,"C",
IF(BA259&gt;=300,"B",
IF(BA259&gt;=200,"A",
""))))))</f>
        <v>A</v>
      </c>
      <c r="BJ259" s="39" t="str">
        <f t="shared" ref="BJ259:BJ322" si="87">IF(BF259="Yes","",IF(AY259&gt;1250,"E",IF(AY259&gt;750,"D",
IF(AY259&gt;=500,"C",
IF(AY259&gt;=300,"B",
IF(AY259&gt;=200,"A",
""))))))</f>
        <v>C</v>
      </c>
      <c r="BK259" s="16">
        <f>SUM(AR259:AX259)</f>
        <v>501</v>
      </c>
      <c r="BL259" s="10">
        <f>SUM(AL259:AQ259)</f>
        <v>224.94</v>
      </c>
      <c r="BM259" s="12">
        <f t="shared" ref="BM259:BN322" si="88">IFERROR(BK259/$AY259,"")</f>
        <v>1</v>
      </c>
      <c r="BN259" s="12">
        <f t="shared" si="88"/>
        <v>0.44898203592814373</v>
      </c>
      <c r="BO259" s="9">
        <f t="shared" ref="BO259:BO322" si="89">SUM(AL259:AS259)</f>
        <v>224.94</v>
      </c>
      <c r="BP259" s="39" t="str">
        <f t="shared" ref="BP259:BP322" si="90">IF(BF259="Yes","",IF(BO259&gt;1250,"E",IF(BO259&gt;750,"D",
IF(BO259&gt;=500,"C",
IF(BO259&gt;=300,"B",
IF(BO259&gt;=200,"A",
""))))))</f>
        <v>A</v>
      </c>
      <c r="BQ259" s="147"/>
      <c r="BR259" s="9">
        <f t="shared" ref="BR259:BR322" si="91">SUM(Z259:AE259)</f>
        <v>0</v>
      </c>
      <c r="BS259" s="9">
        <f t="shared" ref="BS259:BS322" si="92">SUM(AF259:AK259)</f>
        <v>345</v>
      </c>
      <c r="BT259" s="9">
        <f t="shared" ref="BT259:BT322" si="93">SUM(BR259:BS259)</f>
        <v>345</v>
      </c>
      <c r="BU259" s="9" t="str">
        <f>IFERROR(_xlfn.XLOOKUP(D259,Sheet1!B:B,Sheet1!L:L),"")</f>
        <v>International trip (1 pax Almaty) 3N-4D</v>
      </c>
      <c r="BV259" s="9" t="e">
        <f>_xlfn.XLOOKUP(BU259,Sheet1!S:S,Sheet1!T:T)</f>
        <v>#N/A</v>
      </c>
      <c r="BW259" s="9">
        <f>_xlfn.XLOOKUP(D259,Sheet1!B:B,Sheet1!M:M)</f>
        <v>501</v>
      </c>
      <c r="BX259" s="1" t="s">
        <v>129</v>
      </c>
      <c r="BY259" s="1">
        <v>501</v>
      </c>
      <c r="BZ259" s="108">
        <f t="shared" ref="BZ259:BZ322" si="94">AY259-AW259</f>
        <v>276.06</v>
      </c>
      <c r="CB259" s="12">
        <f>AW259/AY259</f>
        <v>0.44898203592814373</v>
      </c>
      <c r="CC259" s="12">
        <f>AX259/AY259</f>
        <v>0.55101796407185633</v>
      </c>
      <c r="CG259" s="1" t="str">
        <f>IF(BO259&lt;80,"Below 80",
IF(BO259&lt;=120,"80-120",
IF(BO259&lt;=200,"&gt; 120-200",
IF(BO259&lt;=300,"&gt;200-300",
IF(BO259&lt;=500,"&gt;300-500",
"&gt;500")))))</f>
        <v>&gt;200-300</v>
      </c>
      <c r="CH259" s="1" t="str">
        <f>IFERROR(_xlfn.XLOOKUP(CG259,Scenario!M:M,Scenario!N:N),"")</f>
        <v>C</v>
      </c>
      <c r="CI259" s="1" t="b">
        <f t="shared" ref="CI259:CI322" si="95">IF(BI259="", IF(BA259&gt;=1, "Yes", "No"))</f>
        <v>0</v>
      </c>
      <c r="CJ259" s="75">
        <v>276.06</v>
      </c>
    </row>
    <row r="260" spans="1:88" hidden="1">
      <c r="A260" s="2">
        <v>259</v>
      </c>
      <c r="B260" s="2">
        <v>2024</v>
      </c>
      <c r="C260" s="1" t="str">
        <v>PBTMTR261</v>
      </c>
      <c r="D260" s="37" t="str">
        <v>0015g00001ejzlTAAQ</v>
      </c>
      <c r="E260" s="37" t="str">
        <v>Vishnu kumar vimal kumar</v>
      </c>
      <c r="F260" s="37" t="str">
        <v>UTTAR PRADESH</v>
      </c>
      <c r="G260" s="37" t="str">
        <v>PRAYAGRAJ</v>
      </c>
      <c r="H260" s="37" t="str">
        <v>Prayagraj</v>
      </c>
      <c r="I260" s="37" t="str">
        <v>GLOBAL IRONTRADING PVT. LTD.</v>
      </c>
      <c r="J260" s="37" t="str">
        <v>Divyansh Dhawal</v>
      </c>
      <c r="K260" s="37" t="str">
        <v>Varun Arora</v>
      </c>
      <c r="L260" s="37" t="str">
        <v>C12819</v>
      </c>
      <c r="M260" s="37" t="str">
        <v>North</v>
      </c>
      <c r="N260" s="2">
        <v>211001</v>
      </c>
      <c r="O260" s="2" t="str">
        <v>09BKUPK817E1ZE</v>
      </c>
      <c r="P260" s="2">
        <v>9369853098</v>
      </c>
      <c r="Q260" s="2" t="str">
        <v>Mar'24</v>
      </c>
      <c r="R260" s="2">
        <v>2024</v>
      </c>
      <c r="S260" s="1">
        <v>10</v>
      </c>
      <c r="T260" s="2">
        <v>150</v>
      </c>
      <c r="U260" s="12">
        <v>0</v>
      </c>
      <c r="V260" s="1" t="str">
        <v>Challenger</v>
      </c>
      <c r="W260" s="13">
        <v>0</v>
      </c>
      <c r="X260" s="13">
        <v>0</v>
      </c>
      <c r="Y260" s="13">
        <v>10</v>
      </c>
      <c r="Z260" s="13">
        <v>30</v>
      </c>
      <c r="AA260" s="13">
        <v>0</v>
      </c>
      <c r="AB260" s="13">
        <v>0</v>
      </c>
      <c r="AC260" s="13">
        <v>0</v>
      </c>
      <c r="AD260" s="13">
        <v>0</v>
      </c>
      <c r="AE260" s="13">
        <v>0</v>
      </c>
      <c r="AF260" s="13">
        <v>0</v>
      </c>
      <c r="AG260" s="13">
        <v>0</v>
      </c>
      <c r="AH260" s="13">
        <v>0</v>
      </c>
      <c r="AI260" s="13">
        <v>0</v>
      </c>
      <c r="AJ260" s="13">
        <v>0</v>
      </c>
      <c r="AK260" s="13">
        <v>0</v>
      </c>
      <c r="AL260" s="13">
        <v>0</v>
      </c>
      <c r="AM260" s="13">
        <v>0</v>
      </c>
      <c r="AN260" s="13">
        <v>0</v>
      </c>
      <c r="AO260" s="13">
        <v>0</v>
      </c>
      <c r="AP260" s="13">
        <v>0</v>
      </c>
      <c r="AQ260" s="13">
        <v>0</v>
      </c>
      <c r="AR260" s="13">
        <v>0</v>
      </c>
      <c r="AS260" s="13">
        <v>0</v>
      </c>
      <c r="AT260" s="13">
        <v>0</v>
      </c>
      <c r="AU260" s="13">
        <v>0</v>
      </c>
      <c r="AV260" s="13">
        <v>0</v>
      </c>
      <c r="AW260" s="16">
        <f t="shared" si="81"/>
        <v>0</v>
      </c>
      <c r="AX260" s="16">
        <v>0</v>
      </c>
      <c r="AY260" s="10">
        <f t="shared" ref="AY259:AY322" si="96">AW260+AX260</f>
        <v>0</v>
      </c>
      <c r="AZ260" s="10">
        <f>SUM(Z260:AK260)</f>
        <v>30</v>
      </c>
      <c r="BA260" s="10">
        <v>0</v>
      </c>
      <c r="BB260" s="10">
        <f t="shared" si="82"/>
        <v>0</v>
      </c>
      <c r="BC260" s="10">
        <f t="shared" si="83"/>
        <v>0</v>
      </c>
      <c r="BD260" s="10">
        <f t="shared" si="84"/>
        <v>-30</v>
      </c>
      <c r="BE260" s="10">
        <f t="shared" si="80"/>
        <v>30</v>
      </c>
      <c r="BF260" s="2" t="s">
        <v>119</v>
      </c>
      <c r="BG260" s="10">
        <f t="shared" si="85"/>
        <v>0</v>
      </c>
      <c r="BH260" s="36" t="s">
        <v>118</v>
      </c>
      <c r="BI260" s="39" t="str">
        <f t="shared" si="86"/>
        <v/>
      </c>
      <c r="BJ260" s="39" t="str">
        <f t="shared" si="87"/>
        <v/>
      </c>
      <c r="BK260" s="16">
        <f>SUM(AR260:AX260)</f>
        <v>0</v>
      </c>
      <c r="BL260" s="10">
        <f>SUM(AL260:AQ260)</f>
        <v>0</v>
      </c>
      <c r="BM260" s="12" t="str">
        <f t="shared" si="88"/>
        <v/>
      </c>
      <c r="BN260" s="12" t="str">
        <f t="shared" si="88"/>
        <v/>
      </c>
      <c r="BO260" s="9">
        <f t="shared" si="89"/>
        <v>0</v>
      </c>
      <c r="BP260" s="39" t="str">
        <f t="shared" si="90"/>
        <v/>
      </c>
      <c r="BQ260" s="147"/>
      <c r="BR260" s="9">
        <f t="shared" si="91"/>
        <v>30</v>
      </c>
      <c r="BS260" s="9">
        <f t="shared" si="92"/>
        <v>0</v>
      </c>
      <c r="BT260" s="9">
        <f t="shared" si="93"/>
        <v>30</v>
      </c>
      <c r="BU260" s="9" t="str">
        <f>IFERROR(_xlfn.XLOOKUP(D260,Sheet1!B:B,Sheet1!L:L),"")</f>
        <v/>
      </c>
      <c r="BV260" s="9" t="e">
        <f>_xlfn.XLOOKUP(BU260,Sheet1!S:S,Sheet1!T:T)</f>
        <v>#N/A</v>
      </c>
      <c r="BW260" s="9" t="e">
        <f>_xlfn.XLOOKUP(D260,Sheet1!B:B,Sheet1!M:M)</f>
        <v>#N/A</v>
      </c>
      <c r="BZ260" s="108">
        <f t="shared" si="94"/>
        <v>0</v>
      </c>
      <c r="CB260" s="12"/>
      <c r="CC260" s="12"/>
      <c r="CG260" s="1" t="str">
        <f>IF(BO260&lt;80,"Below 80",
IF(BO260&lt;=120,"80-120",
IF(BO260&lt;=200,"&gt; 120-200",
IF(BO260&lt;=300,"&gt;200-300",
IF(BO260&lt;=500,"&gt;300-500",
"&gt;500")))))</f>
        <v>Below 80</v>
      </c>
      <c r="CH260" s="1" t="str">
        <f>IFERROR(_xlfn.XLOOKUP(CG260,Scenario!M:M,Scenario!N:N),"")</f>
        <v/>
      </c>
      <c r="CI260" s="1" t="str">
        <f t="shared" si="95"/>
        <v>No</v>
      </c>
      <c r="CJ260" s="75">
        <v>0</v>
      </c>
    </row>
    <row r="261" spans="1:88" hidden="1">
      <c r="A261" s="2">
        <v>260</v>
      </c>
      <c r="B261" s="2">
        <v>2024</v>
      </c>
      <c r="C261" s="1" t="str">
        <v>PBTMTR262</v>
      </c>
      <c r="D261" s="37" t="str">
        <v>001J1000007oivgIAA</v>
      </c>
      <c r="E261" s="37" t="str">
        <v>M/S PRAGYA LOHA BHANDAR</v>
      </c>
      <c r="F261" s="37" t="str">
        <v>UTTAR PRADESH</v>
      </c>
      <c r="G261" s="37" t="str">
        <v>BASTI</v>
      </c>
      <c r="H261" s="37" t="str">
        <v>Basti</v>
      </c>
      <c r="I261" s="37" t="str">
        <v>GOBINDGARH IRON LLP</v>
      </c>
      <c r="J261" s="37" t="str">
        <v>Mohd Ansari</v>
      </c>
      <c r="K261" s="37" t="str">
        <v>-</v>
      </c>
      <c r="L261" s="37" t="str">
        <v>C12817</v>
      </c>
      <c r="M261" s="37" t="str">
        <v>North</v>
      </c>
      <c r="N261" s="2">
        <v>272001</v>
      </c>
      <c r="O261" s="2" t="str">
        <v>09BBSPD1263N1Z7</v>
      </c>
      <c r="P261" s="2">
        <v>0</v>
      </c>
      <c r="Q261" s="2" t="str">
        <v>Mar'24</v>
      </c>
      <c r="R261" s="2">
        <v>2024</v>
      </c>
      <c r="S261" s="1">
        <v>21</v>
      </c>
      <c r="T261" s="2">
        <v>40</v>
      </c>
      <c r="U261" s="12">
        <v>0</v>
      </c>
      <c r="V261" s="1" t="str">
        <v>Minor</v>
      </c>
      <c r="W261" s="13">
        <v>0</v>
      </c>
      <c r="X261" s="13">
        <v>0</v>
      </c>
      <c r="Y261" s="13">
        <v>21</v>
      </c>
      <c r="Z261" s="13">
        <v>10</v>
      </c>
      <c r="AA261" s="13">
        <v>5</v>
      </c>
      <c r="AB261" s="13">
        <v>0</v>
      </c>
      <c r="AC261" s="13">
        <v>0</v>
      </c>
      <c r="AD261" s="13">
        <v>5</v>
      </c>
      <c r="AE261" s="13">
        <v>0</v>
      </c>
      <c r="AF261" s="13">
        <v>0</v>
      </c>
      <c r="AG261" s="13">
        <v>0</v>
      </c>
      <c r="AH261" s="13">
        <v>0</v>
      </c>
      <c r="AI261" s="13">
        <v>0</v>
      </c>
      <c r="AJ261" s="13">
        <v>0</v>
      </c>
      <c r="AK261" s="13">
        <v>0</v>
      </c>
      <c r="AL261" s="13">
        <v>0</v>
      </c>
      <c r="AM261" s="13">
        <v>0</v>
      </c>
      <c r="AN261" s="13">
        <v>0</v>
      </c>
      <c r="AO261" s="13">
        <v>0</v>
      </c>
      <c r="AP261" s="13">
        <v>0</v>
      </c>
      <c r="AQ261" s="13">
        <v>0</v>
      </c>
      <c r="AR261" s="13">
        <v>0</v>
      </c>
      <c r="AS261" s="13">
        <v>0</v>
      </c>
      <c r="AT261" s="13">
        <v>0</v>
      </c>
      <c r="AU261" s="13">
        <v>0</v>
      </c>
      <c r="AV261" s="13">
        <v>0</v>
      </c>
      <c r="AW261" s="16">
        <f t="shared" si="81"/>
        <v>0</v>
      </c>
      <c r="AX261" s="16">
        <v>0</v>
      </c>
      <c r="AY261" s="10">
        <f t="shared" si="96"/>
        <v>0</v>
      </c>
      <c r="AZ261" s="10">
        <f>SUM(Z261:AK261)</f>
        <v>20</v>
      </c>
      <c r="BA261" s="10">
        <v>0</v>
      </c>
      <c r="BB261" s="10">
        <f t="shared" si="82"/>
        <v>0</v>
      </c>
      <c r="BC261" s="10">
        <f t="shared" si="83"/>
        <v>0</v>
      </c>
      <c r="BD261" s="10">
        <f t="shared" si="84"/>
        <v>-20</v>
      </c>
      <c r="BE261" s="10">
        <f t="shared" si="80"/>
        <v>20</v>
      </c>
      <c r="BF261" s="2" t="s">
        <v>119</v>
      </c>
      <c r="BG261" s="10">
        <f t="shared" si="85"/>
        <v>0</v>
      </c>
      <c r="BH261" s="36" t="s">
        <v>118</v>
      </c>
      <c r="BI261" s="39" t="str">
        <f t="shared" si="86"/>
        <v/>
      </c>
      <c r="BJ261" s="39" t="str">
        <f t="shared" si="87"/>
        <v/>
      </c>
      <c r="BK261" s="16">
        <f>SUM(AR261:AX261)</f>
        <v>0</v>
      </c>
      <c r="BL261" s="10">
        <f>SUM(AL261:AQ261)</f>
        <v>0</v>
      </c>
      <c r="BM261" s="12" t="str">
        <f t="shared" si="88"/>
        <v/>
      </c>
      <c r="BN261" s="12" t="str">
        <f t="shared" si="88"/>
        <v/>
      </c>
      <c r="BO261" s="9">
        <f t="shared" si="89"/>
        <v>0</v>
      </c>
      <c r="BP261" s="39" t="str">
        <f t="shared" si="90"/>
        <v/>
      </c>
      <c r="BQ261" s="147"/>
      <c r="BR261" s="9">
        <f t="shared" si="91"/>
        <v>20</v>
      </c>
      <c r="BS261" s="9">
        <f t="shared" si="92"/>
        <v>0</v>
      </c>
      <c r="BT261" s="9">
        <f t="shared" si="93"/>
        <v>20</v>
      </c>
      <c r="BU261" s="9" t="str">
        <f>IFERROR(_xlfn.XLOOKUP(D261,Sheet1!B:B,Sheet1!L:L),"")</f>
        <v/>
      </c>
      <c r="BV261" s="9" t="e">
        <f>_xlfn.XLOOKUP(BU261,Sheet1!S:S,Sheet1!T:T)</f>
        <v>#N/A</v>
      </c>
      <c r="BW261" s="9" t="e">
        <f>_xlfn.XLOOKUP(D261,Sheet1!B:B,Sheet1!M:M)</f>
        <v>#N/A</v>
      </c>
      <c r="BZ261" s="108">
        <f t="shared" si="94"/>
        <v>0</v>
      </c>
      <c r="CB261" s="12"/>
      <c r="CC261" s="12"/>
      <c r="CG261" s="1" t="str">
        <f>IF(BO261&lt;80,"Below 80",
IF(BO261&lt;=120,"80-120",
IF(BO261&lt;=200,"&gt; 120-200",
IF(BO261&lt;=300,"&gt;200-300",
IF(BO261&lt;=500,"&gt;300-500",
"&gt;500")))))</f>
        <v>Below 80</v>
      </c>
      <c r="CH261" s="1" t="str">
        <f>IFERROR(_xlfn.XLOOKUP(CG261,Scenario!M:M,Scenario!N:N),"")</f>
        <v/>
      </c>
      <c r="CI261" s="1" t="str">
        <f t="shared" si="95"/>
        <v>No</v>
      </c>
      <c r="CJ261" s="75">
        <v>0</v>
      </c>
    </row>
    <row r="262" spans="1:88" hidden="1">
      <c r="A262" s="2">
        <v>261</v>
      </c>
      <c r="B262" s="2">
        <v>2024</v>
      </c>
      <c r="C262" s="1" t="str">
        <v>PBTMTR263</v>
      </c>
      <c r="D262" s="37" t="str">
        <v>0015g00001bbg4DAAQ</v>
      </c>
      <c r="E262" s="37" t="str">
        <v>K S ENTERPRISES</v>
      </c>
      <c r="F262" s="37" t="str">
        <v>UTTAR PRADESH</v>
      </c>
      <c r="G262" s="37" t="str">
        <v>BALLIA</v>
      </c>
      <c r="H262" s="37" t="str">
        <v>Ballia</v>
      </c>
      <c r="I262" s="37" t="str">
        <v>GOBINDGARH IRON LLP</v>
      </c>
      <c r="J262" s="37" t="str">
        <v>Mohd Ansari</v>
      </c>
      <c r="K262" s="37" t="str">
        <v>-</v>
      </c>
      <c r="L262" s="37" t="str">
        <v>C12817</v>
      </c>
      <c r="M262" s="37" t="str">
        <v>North</v>
      </c>
      <c r="N262" s="2">
        <v>277001</v>
      </c>
      <c r="O262" s="2" t="str">
        <v>09AXEPP8779Q1Z4</v>
      </c>
      <c r="P262" s="2">
        <v>0</v>
      </c>
      <c r="Q262" s="2" t="str">
        <v>Mar'24</v>
      </c>
      <c r="R262" s="2">
        <v>2024</v>
      </c>
      <c r="S262" s="1">
        <v>9</v>
      </c>
      <c r="T262" s="2">
        <v>40</v>
      </c>
      <c r="U262" s="12">
        <v>0</v>
      </c>
      <c r="V262" s="1" t="str">
        <v>Minor</v>
      </c>
      <c r="W262" s="13">
        <v>0</v>
      </c>
      <c r="X262" s="13">
        <v>0</v>
      </c>
      <c r="Y262" s="13">
        <v>9</v>
      </c>
      <c r="Z262" s="13">
        <v>5</v>
      </c>
      <c r="AA262" s="13">
        <v>0</v>
      </c>
      <c r="AB262" s="13">
        <v>0</v>
      </c>
      <c r="AC262" s="13">
        <v>3</v>
      </c>
      <c r="AD262" s="13">
        <v>0</v>
      </c>
      <c r="AE262" s="13">
        <v>5</v>
      </c>
      <c r="AF262" s="13">
        <v>5</v>
      </c>
      <c r="AG262" s="13">
        <v>0</v>
      </c>
      <c r="AH262" s="13">
        <v>0</v>
      </c>
      <c r="AI262" s="13">
        <v>0</v>
      </c>
      <c r="AJ262" s="13">
        <v>0</v>
      </c>
      <c r="AK262" s="13">
        <v>0</v>
      </c>
      <c r="AL262" s="13">
        <v>0</v>
      </c>
      <c r="AM262" s="13">
        <v>0</v>
      </c>
      <c r="AN262" s="13">
        <v>0</v>
      </c>
      <c r="AO262" s="13">
        <v>0</v>
      </c>
      <c r="AP262" s="13">
        <v>0</v>
      </c>
      <c r="AQ262" s="13">
        <v>0</v>
      </c>
      <c r="AR262" s="13">
        <v>0</v>
      </c>
      <c r="AS262" s="13">
        <v>0</v>
      </c>
      <c r="AT262" s="13">
        <v>0</v>
      </c>
      <c r="AU262" s="13">
        <v>0</v>
      </c>
      <c r="AV262" s="13">
        <v>0</v>
      </c>
      <c r="AW262" s="16">
        <f t="shared" si="81"/>
        <v>0</v>
      </c>
      <c r="AX262" s="16">
        <v>0</v>
      </c>
      <c r="AY262" s="10">
        <f t="shared" si="96"/>
        <v>0</v>
      </c>
      <c r="AZ262" s="10">
        <f>SUM(Z262:AK262)</f>
        <v>18</v>
      </c>
      <c r="BA262" s="10">
        <v>0</v>
      </c>
      <c r="BB262" s="10">
        <f t="shared" si="82"/>
        <v>0</v>
      </c>
      <c r="BC262" s="10">
        <f t="shared" si="83"/>
        <v>0</v>
      </c>
      <c r="BD262" s="10">
        <f t="shared" si="84"/>
        <v>-18</v>
      </c>
      <c r="BE262" s="10">
        <f t="shared" si="80"/>
        <v>18</v>
      </c>
      <c r="BF262" s="2" t="s">
        <v>119</v>
      </c>
      <c r="BG262" s="10">
        <f t="shared" si="85"/>
        <v>0</v>
      </c>
      <c r="BH262" s="36" t="s">
        <v>118</v>
      </c>
      <c r="BI262" s="39" t="str">
        <f t="shared" si="86"/>
        <v/>
      </c>
      <c r="BJ262" s="39" t="str">
        <f t="shared" si="87"/>
        <v/>
      </c>
      <c r="BK262" s="16">
        <f>SUM(AR262:AX262)</f>
        <v>0</v>
      </c>
      <c r="BL262" s="10">
        <f>SUM(AL262:AQ262)</f>
        <v>0</v>
      </c>
      <c r="BM262" s="12" t="str">
        <f t="shared" si="88"/>
        <v/>
      </c>
      <c r="BN262" s="12" t="str">
        <f t="shared" si="88"/>
        <v/>
      </c>
      <c r="BO262" s="9">
        <f t="shared" si="89"/>
        <v>0</v>
      </c>
      <c r="BP262" s="39" t="str">
        <f t="shared" si="90"/>
        <v/>
      </c>
      <c r="BQ262" s="147"/>
      <c r="BR262" s="9">
        <f t="shared" si="91"/>
        <v>13</v>
      </c>
      <c r="BS262" s="9">
        <f t="shared" si="92"/>
        <v>5</v>
      </c>
      <c r="BT262" s="9">
        <f t="shared" si="93"/>
        <v>18</v>
      </c>
      <c r="BU262" s="9" t="str">
        <f>IFERROR(_xlfn.XLOOKUP(D262,Sheet1!B:B,Sheet1!L:L),"")</f>
        <v/>
      </c>
      <c r="BV262" s="9" t="e">
        <f>_xlfn.XLOOKUP(BU262,Sheet1!S:S,Sheet1!T:T)</f>
        <v>#N/A</v>
      </c>
      <c r="BW262" s="9" t="e">
        <f>_xlfn.XLOOKUP(D262,Sheet1!B:B,Sheet1!M:M)</f>
        <v>#N/A</v>
      </c>
      <c r="BZ262" s="108">
        <f t="shared" si="94"/>
        <v>0</v>
      </c>
      <c r="CB262" s="12"/>
      <c r="CC262" s="12"/>
      <c r="CG262" s="1" t="str">
        <f>IF(BO262&lt;80,"Below 80",
IF(BO262&lt;=120,"80-120",
IF(BO262&lt;=200,"&gt; 120-200",
IF(BO262&lt;=300,"&gt;200-300",
IF(BO262&lt;=500,"&gt;300-500",
"&gt;500")))))</f>
        <v>Below 80</v>
      </c>
      <c r="CH262" s="1" t="str">
        <f>IFERROR(_xlfn.XLOOKUP(CG262,Scenario!M:M,Scenario!N:N),"")</f>
        <v/>
      </c>
      <c r="CI262" s="1" t="str">
        <f t="shared" si="95"/>
        <v>No</v>
      </c>
      <c r="CJ262" s="75">
        <v>0</v>
      </c>
    </row>
    <row r="263" spans="1:88" hidden="1">
      <c r="A263" s="2">
        <v>262</v>
      </c>
      <c r="B263" s="2">
        <v>2024</v>
      </c>
      <c r="C263" s="1" t="str">
        <v>PBTMTR264</v>
      </c>
      <c r="D263" s="37" t="str">
        <v>001J1000003jrK9IAI</v>
      </c>
      <c r="E263" s="37" t="str">
        <v>Jaiswal traders</v>
      </c>
      <c r="F263" s="37" t="str">
        <v>UTTAR PRADESH</v>
      </c>
      <c r="G263" s="37" t="str">
        <v>GORAKHPUR</v>
      </c>
      <c r="H263" s="37" t="str">
        <v>Ballia</v>
      </c>
      <c r="I263" s="37" t="str">
        <v>GOBINDGARH IRON LLP</v>
      </c>
      <c r="J263" s="37" t="str">
        <v>Mohd Ansari</v>
      </c>
      <c r="K263" s="37" t="str">
        <v>-</v>
      </c>
      <c r="L263" s="37" t="str">
        <v>C12817</v>
      </c>
      <c r="M263" s="37" t="str">
        <v>North</v>
      </c>
      <c r="N263" s="2">
        <v>273003</v>
      </c>
      <c r="O263" s="2" t="str">
        <v>09AARFR0225M1ZS</v>
      </c>
      <c r="P263" s="2">
        <v>9435647897</v>
      </c>
      <c r="Q263" s="2" t="str">
        <v>Mar'24</v>
      </c>
      <c r="R263" s="2">
        <v>2024</v>
      </c>
      <c r="S263" s="1">
        <v>9</v>
      </c>
      <c r="T263" s="2">
        <v>40</v>
      </c>
      <c r="U263" s="12">
        <v>0</v>
      </c>
      <c r="V263" s="1" t="str">
        <v>Minor</v>
      </c>
      <c r="W263" s="13">
        <v>0</v>
      </c>
      <c r="X263" s="13">
        <v>0</v>
      </c>
      <c r="Y263" s="13">
        <v>9</v>
      </c>
      <c r="Z263" s="13">
        <v>0</v>
      </c>
      <c r="AA263" s="13">
        <v>5</v>
      </c>
      <c r="AB263" s="13">
        <v>10</v>
      </c>
      <c r="AC263" s="13">
        <v>0</v>
      </c>
      <c r="AD263" s="13">
        <v>5</v>
      </c>
      <c r="AE263" s="13">
        <v>5</v>
      </c>
      <c r="AF263" s="13">
        <v>20</v>
      </c>
      <c r="AG263" s="13">
        <v>5</v>
      </c>
      <c r="AH263" s="13">
        <v>10</v>
      </c>
      <c r="AI263" s="13">
        <v>0</v>
      </c>
      <c r="AJ263" s="13">
        <v>0</v>
      </c>
      <c r="AK263" s="13">
        <v>10</v>
      </c>
      <c r="AL263" s="13">
        <v>0</v>
      </c>
      <c r="AM263" s="13">
        <v>0</v>
      </c>
      <c r="AN263" s="13">
        <v>5</v>
      </c>
      <c r="AO263" s="13">
        <v>0</v>
      </c>
      <c r="AP263" s="13">
        <v>0</v>
      </c>
      <c r="AQ263" s="13">
        <v>0</v>
      </c>
      <c r="AR263" s="13">
        <v>0</v>
      </c>
      <c r="AS263" s="13">
        <v>0</v>
      </c>
      <c r="AT263" s="13">
        <v>0</v>
      </c>
      <c r="AU263" s="13">
        <v>0</v>
      </c>
      <c r="AV263" s="13">
        <v>0</v>
      </c>
      <c r="AW263" s="16">
        <f t="shared" si="81"/>
        <v>5</v>
      </c>
      <c r="AX263" s="16">
        <v>10</v>
      </c>
      <c r="AY263" s="10">
        <f t="shared" si="96"/>
        <v>15</v>
      </c>
      <c r="AZ263" s="10">
        <f>SUM(Z263:AK263)</f>
        <v>70</v>
      </c>
      <c r="BA263" s="10">
        <v>15</v>
      </c>
      <c r="BB263" s="10">
        <f t="shared" si="82"/>
        <v>10</v>
      </c>
      <c r="BC263" s="10">
        <f t="shared" si="83"/>
        <v>2.5</v>
      </c>
      <c r="BD263" s="10">
        <f t="shared" si="84"/>
        <v>-55</v>
      </c>
      <c r="BE263" s="10">
        <f t="shared" si="80"/>
        <v>65</v>
      </c>
      <c r="BF263" s="2" t="s">
        <v>119</v>
      </c>
      <c r="BG263" s="10">
        <f t="shared" si="85"/>
        <v>0.625</v>
      </c>
      <c r="BH263" s="36" t="s">
        <v>118</v>
      </c>
      <c r="BI263" s="39" t="str">
        <f t="shared" si="86"/>
        <v/>
      </c>
      <c r="BJ263" s="39" t="str">
        <f t="shared" si="87"/>
        <v/>
      </c>
      <c r="BK263" s="16">
        <f>SUM(AR263:AX263)</f>
        <v>15</v>
      </c>
      <c r="BL263" s="10">
        <f>SUM(AL263:AQ263)</f>
        <v>5</v>
      </c>
      <c r="BM263" s="12">
        <f t="shared" si="88"/>
        <v>1</v>
      </c>
      <c r="BN263" s="12">
        <f t="shared" si="88"/>
        <v>0.33333333333333331</v>
      </c>
      <c r="BO263" s="9">
        <f t="shared" si="89"/>
        <v>5</v>
      </c>
      <c r="BP263" s="39" t="str">
        <f t="shared" si="90"/>
        <v/>
      </c>
      <c r="BQ263" s="147"/>
      <c r="BR263" s="9">
        <f t="shared" si="91"/>
        <v>25</v>
      </c>
      <c r="BS263" s="9">
        <f t="shared" si="92"/>
        <v>45</v>
      </c>
      <c r="BT263" s="9">
        <f t="shared" si="93"/>
        <v>70</v>
      </c>
      <c r="BU263" s="9" t="str">
        <f>IFERROR(_xlfn.XLOOKUP(D263,Sheet1!B:B,Sheet1!L:L),"")</f>
        <v/>
      </c>
      <c r="BV263" s="9" t="e">
        <f>_xlfn.XLOOKUP(BU263,Sheet1!S:S,Sheet1!T:T)</f>
        <v>#N/A</v>
      </c>
      <c r="BW263" s="9" t="e">
        <f>_xlfn.XLOOKUP(D263,Sheet1!B:B,Sheet1!M:M)</f>
        <v>#N/A</v>
      </c>
      <c r="BZ263" s="108">
        <f t="shared" si="94"/>
        <v>10</v>
      </c>
      <c r="CB263" s="12">
        <f>AW263/AY263</f>
        <v>0.33333333333333331</v>
      </c>
      <c r="CC263" s="12">
        <f>AX263/AY263</f>
        <v>0.66666666666666663</v>
      </c>
      <c r="CG263" s="1" t="str">
        <f>IF(BO263&lt;80,"Below 80",
IF(BO263&lt;=120,"80-120",
IF(BO263&lt;=200,"&gt; 120-200",
IF(BO263&lt;=300,"&gt;200-300",
IF(BO263&lt;=500,"&gt;300-500",
"&gt;500")))))</f>
        <v>Below 80</v>
      </c>
      <c r="CH263" s="1" t="str">
        <f>IFERROR(_xlfn.XLOOKUP(CG263,Scenario!M:M,Scenario!N:N),"")</f>
        <v/>
      </c>
      <c r="CI263" s="1" t="str">
        <f t="shared" si="95"/>
        <v>Yes</v>
      </c>
      <c r="CJ263" s="75">
        <v>10</v>
      </c>
    </row>
    <row r="264" spans="1:88" hidden="1">
      <c r="A264" s="2">
        <v>263</v>
      </c>
      <c r="B264" s="2">
        <v>2024</v>
      </c>
      <c r="C264" s="1" t="str">
        <v>PBTMTR265</v>
      </c>
      <c r="D264" s="37" t="str">
        <v>0015g00001fud2dAAA</v>
      </c>
      <c r="E264" s="37" t="str">
        <v>RADHIKA TRADERS</v>
      </c>
      <c r="F264" s="37" t="str">
        <v>UTTAR PRADESH</v>
      </c>
      <c r="G264" s="37" t="str">
        <v>AZAMGARH</v>
      </c>
      <c r="H264" s="37" t="str">
        <v>Akbarpur</v>
      </c>
      <c r="I264" s="37" t="str">
        <v>SHREE LAKSHMAN ROLLING MILL (INDIA) LLP</v>
      </c>
      <c r="J264" s="37" t="str">
        <v>Deepanshu</v>
      </c>
      <c r="K264" s="37" t="str">
        <v>Deepanshu</v>
      </c>
      <c r="L264" s="37" t="str">
        <v>C12815</v>
      </c>
      <c r="M264" s="37" t="str">
        <v>North</v>
      </c>
      <c r="N264" s="2">
        <v>223225</v>
      </c>
      <c r="O264" s="2" t="str">
        <v>09ATHPC7994D1ZE</v>
      </c>
      <c r="P264" s="2">
        <v>8299339707</v>
      </c>
      <c r="Q264" s="2" t="str">
        <v>Mar'24</v>
      </c>
      <c r="R264" s="2">
        <v>2024</v>
      </c>
      <c r="S264" s="1">
        <v>14</v>
      </c>
      <c r="T264" s="2">
        <v>300</v>
      </c>
      <c r="U264" s="12">
        <v>0</v>
      </c>
      <c r="V264" s="1" t="str">
        <v>Alien</v>
      </c>
      <c r="W264" s="13">
        <v>0</v>
      </c>
      <c r="X264" s="13">
        <v>0</v>
      </c>
      <c r="Y264" s="13">
        <v>14</v>
      </c>
      <c r="Z264" s="13">
        <v>0</v>
      </c>
      <c r="AA264" s="13">
        <v>0</v>
      </c>
      <c r="AB264" s="13">
        <v>0</v>
      </c>
      <c r="AC264" s="13">
        <v>0</v>
      </c>
      <c r="AD264" s="13">
        <v>0</v>
      </c>
      <c r="AE264" s="13">
        <v>0</v>
      </c>
      <c r="AF264" s="13">
        <v>0</v>
      </c>
      <c r="AG264" s="13">
        <v>0</v>
      </c>
      <c r="AH264" s="13">
        <v>0</v>
      </c>
      <c r="AI264" s="13">
        <v>0</v>
      </c>
      <c r="AJ264" s="13">
        <v>0</v>
      </c>
      <c r="AK264" s="13">
        <v>0</v>
      </c>
      <c r="AL264" s="13">
        <v>0</v>
      </c>
      <c r="AM264" s="13">
        <v>0</v>
      </c>
      <c r="AN264" s="13">
        <v>0</v>
      </c>
      <c r="AO264" s="13">
        <v>0</v>
      </c>
      <c r="AP264" s="13">
        <v>0</v>
      </c>
      <c r="AQ264" s="13">
        <v>0</v>
      </c>
      <c r="AR264" s="13">
        <v>0</v>
      </c>
      <c r="AS264" s="13">
        <v>0</v>
      </c>
      <c r="AT264" s="13">
        <v>0</v>
      </c>
      <c r="AU264" s="13">
        <v>0</v>
      </c>
      <c r="AV264" s="13">
        <v>0</v>
      </c>
      <c r="AW264" s="16">
        <f t="shared" si="81"/>
        <v>0</v>
      </c>
      <c r="AX264" s="16">
        <v>0</v>
      </c>
      <c r="AY264" s="10">
        <f t="shared" si="96"/>
        <v>0</v>
      </c>
      <c r="AZ264" s="10">
        <f>SUM(Z264:AK264)</f>
        <v>0</v>
      </c>
      <c r="BA264" s="10"/>
      <c r="BB264" s="10">
        <f t="shared" si="82"/>
        <v>0</v>
      </c>
      <c r="BC264" s="10">
        <f t="shared" si="83"/>
        <v>0</v>
      </c>
      <c r="BD264" s="10">
        <f t="shared" si="84"/>
        <v>0</v>
      </c>
      <c r="BE264" s="10">
        <f t="shared" si="80"/>
        <v>0</v>
      </c>
      <c r="BF264" s="2" t="s">
        <v>119</v>
      </c>
      <c r="BG264" s="10">
        <f t="shared" si="85"/>
        <v>0</v>
      </c>
      <c r="BH264" s="36" t="s">
        <v>118</v>
      </c>
      <c r="BI264" s="39" t="str">
        <f t="shared" si="86"/>
        <v/>
      </c>
      <c r="BJ264" s="39" t="str">
        <f t="shared" si="87"/>
        <v/>
      </c>
      <c r="BK264" s="16">
        <f>SUM(AR264:AX264)</f>
        <v>0</v>
      </c>
      <c r="BL264" s="10">
        <f>SUM(AL264:AQ264)</f>
        <v>0</v>
      </c>
      <c r="BM264" s="12" t="str">
        <f t="shared" si="88"/>
        <v/>
      </c>
      <c r="BN264" s="12" t="str">
        <f t="shared" si="88"/>
        <v/>
      </c>
      <c r="BO264" s="9">
        <f t="shared" si="89"/>
        <v>0</v>
      </c>
      <c r="BP264" s="39" t="str">
        <f t="shared" si="90"/>
        <v/>
      </c>
      <c r="BQ264" s="147"/>
      <c r="BR264" s="9">
        <f t="shared" si="91"/>
        <v>0</v>
      </c>
      <c r="BS264" s="9">
        <f t="shared" si="92"/>
        <v>0</v>
      </c>
      <c r="BT264" s="9">
        <f t="shared" si="93"/>
        <v>0</v>
      </c>
      <c r="BU264" s="9" t="str">
        <f>IFERROR(_xlfn.XLOOKUP(D264,Sheet1!B:B,Sheet1!L:L),"")</f>
        <v/>
      </c>
      <c r="BV264" s="9" t="e">
        <f>_xlfn.XLOOKUP(BU264,Sheet1!S:S,Sheet1!T:T)</f>
        <v>#N/A</v>
      </c>
      <c r="BW264" s="9" t="e">
        <f>_xlfn.XLOOKUP(D264,Sheet1!B:B,Sheet1!M:M)</f>
        <v>#N/A</v>
      </c>
      <c r="BZ264" s="108">
        <f t="shared" si="94"/>
        <v>0</v>
      </c>
      <c r="CB264" s="12"/>
      <c r="CC264" s="12"/>
      <c r="CG264" s="1" t="str">
        <f>IF(BO264&lt;80,"Below 80",
IF(BO264&lt;=120,"80-120",
IF(BO264&lt;=200,"&gt; 120-200",
IF(BO264&lt;=300,"&gt;200-300",
IF(BO264&lt;=500,"&gt;300-500",
"&gt;500")))))</f>
        <v>Below 80</v>
      </c>
      <c r="CH264" s="1" t="str">
        <f>IFERROR(_xlfn.XLOOKUP(CG264,Scenario!M:M,Scenario!N:N),"")</f>
        <v/>
      </c>
      <c r="CI264" s="1" t="str">
        <f t="shared" si="95"/>
        <v>No</v>
      </c>
      <c r="CJ264" s="75">
        <v>0</v>
      </c>
    </row>
    <row r="265" spans="1:88" hidden="1">
      <c r="A265" s="2">
        <v>264</v>
      </c>
      <c r="B265" s="2">
        <v>2024</v>
      </c>
      <c r="C265" s="1" t="str">
        <v>PBTMTR266</v>
      </c>
      <c r="D265" s="37" t="str">
        <v>0015g00001fx5itAAA</v>
      </c>
      <c r="E265" s="37" t="str">
        <v>DURGESH IRON STORE</v>
      </c>
      <c r="F265" s="37" t="str">
        <v>RAJASTHAN</v>
      </c>
      <c r="G265" s="37" t="str">
        <v>SIKAR</v>
      </c>
      <c r="H265" s="37">
        <v>0</v>
      </c>
      <c r="I265" s="37" t="str">
        <v>KHUNTETA STEELS</v>
      </c>
      <c r="J265" s="37" t="str">
        <v>Amit Kumar Sharma</v>
      </c>
      <c r="K265" s="37" t="str">
        <v>Ravi Kumar Kulmi</v>
      </c>
      <c r="L265" s="37" t="str">
        <v/>
      </c>
      <c r="M265" s="37" t="str">
        <v>North</v>
      </c>
      <c r="N265" s="2">
        <v>332703</v>
      </c>
      <c r="O265" s="2" t="str">
        <v>08AGMPL5381K1ZT</v>
      </c>
      <c r="P265" s="2">
        <v>9983405005</v>
      </c>
      <c r="Q265" s="2" t="str">
        <v>Mar'24</v>
      </c>
      <c r="R265" s="2">
        <v>2024</v>
      </c>
      <c r="S265" s="1">
        <v>21</v>
      </c>
      <c r="T265" s="2">
        <v>300</v>
      </c>
      <c r="U265" s="12">
        <v>0</v>
      </c>
      <c r="V265" s="1" t="str">
        <v>Alien</v>
      </c>
      <c r="W265" s="13">
        <v>0</v>
      </c>
      <c r="X265" s="13">
        <v>0</v>
      </c>
      <c r="Y265" s="13">
        <v>21</v>
      </c>
      <c r="Z265" s="13">
        <v>0</v>
      </c>
      <c r="AA265" s="13">
        <v>0</v>
      </c>
      <c r="AB265" s="13">
        <v>0</v>
      </c>
      <c r="AC265" s="13">
        <v>0</v>
      </c>
      <c r="AD265" s="13">
        <v>0</v>
      </c>
      <c r="AE265" s="13">
        <v>0</v>
      </c>
      <c r="AF265" s="13">
        <v>0</v>
      </c>
      <c r="AG265" s="13">
        <v>0</v>
      </c>
      <c r="AH265" s="13">
        <v>0</v>
      </c>
      <c r="AI265" s="13">
        <v>0</v>
      </c>
      <c r="AJ265" s="13">
        <v>0</v>
      </c>
      <c r="AK265" s="13">
        <v>0</v>
      </c>
      <c r="AL265" s="13">
        <v>0</v>
      </c>
      <c r="AM265" s="13">
        <v>0</v>
      </c>
      <c r="AN265" s="13">
        <v>0</v>
      </c>
      <c r="AO265" s="13">
        <v>0</v>
      </c>
      <c r="AP265" s="13">
        <v>0</v>
      </c>
      <c r="AQ265" s="13">
        <v>0</v>
      </c>
      <c r="AR265" s="13">
        <v>0</v>
      </c>
      <c r="AS265" s="13">
        <v>0</v>
      </c>
      <c r="AT265" s="13">
        <v>0</v>
      </c>
      <c r="AU265" s="13">
        <v>0</v>
      </c>
      <c r="AV265" s="13">
        <v>0</v>
      </c>
      <c r="AW265" s="16">
        <f t="shared" si="81"/>
        <v>0</v>
      </c>
      <c r="AX265" s="16">
        <v>0</v>
      </c>
      <c r="AY265" s="10">
        <f t="shared" si="96"/>
        <v>0</v>
      </c>
      <c r="AZ265" s="10">
        <f>SUM(Z265:AK265)</f>
        <v>0</v>
      </c>
      <c r="BA265" s="10"/>
      <c r="BB265" s="10">
        <f t="shared" si="82"/>
        <v>0</v>
      </c>
      <c r="BC265" s="10">
        <f t="shared" si="83"/>
        <v>0</v>
      </c>
      <c r="BD265" s="10">
        <f t="shared" si="84"/>
        <v>0</v>
      </c>
      <c r="BE265" s="10">
        <f t="shared" si="80"/>
        <v>0</v>
      </c>
      <c r="BF265" s="2" t="s">
        <v>119</v>
      </c>
      <c r="BG265" s="10">
        <f t="shared" si="85"/>
        <v>0</v>
      </c>
      <c r="BH265" s="36" t="s">
        <v>118</v>
      </c>
      <c r="BI265" s="39" t="str">
        <f t="shared" si="86"/>
        <v/>
      </c>
      <c r="BJ265" s="39" t="str">
        <f t="shared" si="87"/>
        <v/>
      </c>
      <c r="BK265" s="16">
        <f>SUM(AR265:AX265)</f>
        <v>0</v>
      </c>
      <c r="BL265" s="10">
        <f>SUM(AL265:AQ265)</f>
        <v>0</v>
      </c>
      <c r="BM265" s="12" t="str">
        <f t="shared" si="88"/>
        <v/>
      </c>
      <c r="BN265" s="12" t="str">
        <f t="shared" si="88"/>
        <v/>
      </c>
      <c r="BO265" s="9">
        <f t="shared" si="89"/>
        <v>0</v>
      </c>
      <c r="BP265" s="39" t="str">
        <f t="shared" si="90"/>
        <v/>
      </c>
      <c r="BQ265" s="147"/>
      <c r="BR265" s="9">
        <f t="shared" si="91"/>
        <v>0</v>
      </c>
      <c r="BS265" s="9">
        <f t="shared" si="92"/>
        <v>0</v>
      </c>
      <c r="BT265" s="9">
        <f t="shared" si="93"/>
        <v>0</v>
      </c>
      <c r="BU265" s="9" t="str">
        <f>IFERROR(_xlfn.XLOOKUP(D265,Sheet1!B:B,Sheet1!L:L),"")</f>
        <v/>
      </c>
      <c r="BV265" s="9" t="e">
        <f>_xlfn.XLOOKUP(BU265,Sheet1!S:S,Sheet1!T:T)</f>
        <v>#N/A</v>
      </c>
      <c r="BW265" s="9" t="e">
        <f>_xlfn.XLOOKUP(D265,Sheet1!B:B,Sheet1!M:M)</f>
        <v>#N/A</v>
      </c>
      <c r="BZ265" s="108">
        <f t="shared" si="94"/>
        <v>0</v>
      </c>
      <c r="CB265" s="12"/>
      <c r="CC265" s="12"/>
      <c r="CG265" s="1" t="str">
        <f>IF(BO265&lt;80,"Below 80",
IF(BO265&lt;=120,"80-120",
IF(BO265&lt;=200,"&gt; 120-200",
IF(BO265&lt;=300,"&gt;200-300",
IF(BO265&lt;=500,"&gt;300-500",
"&gt;500")))))</f>
        <v>Below 80</v>
      </c>
      <c r="CH265" s="1" t="str">
        <f>IFERROR(_xlfn.XLOOKUP(CG265,Scenario!M:M,Scenario!N:N),"")</f>
        <v/>
      </c>
      <c r="CI265" s="1" t="str">
        <f t="shared" si="95"/>
        <v>No</v>
      </c>
      <c r="CJ265" s="75">
        <v>0</v>
      </c>
    </row>
    <row r="266" spans="1:88" hidden="1">
      <c r="A266" s="2">
        <v>265</v>
      </c>
      <c r="B266" s="2">
        <v>2024</v>
      </c>
      <c r="C266" s="1" t="str">
        <v>PBTMTR267</v>
      </c>
      <c r="D266" s="37" t="str">
        <v>0015g00001YRRpBAAX</v>
      </c>
      <c r="E266" s="37" t="str">
        <v>SHRI GANESH ENTERPRISES</v>
      </c>
      <c r="F266" s="37" t="str">
        <v>RAJASTHAN</v>
      </c>
      <c r="G266" s="37" t="str">
        <v>TONK</v>
      </c>
      <c r="H266" s="37" t="str">
        <v>Tonk</v>
      </c>
      <c r="I266" s="37" t="str">
        <v>J P ALLOYS</v>
      </c>
      <c r="J266" s="37" t="str">
        <v>Ravi Kumar Kulmi</v>
      </c>
      <c r="K266" s="37" t="str">
        <v>Pushpendra Kumar</v>
      </c>
      <c r="L266" s="37" t="str">
        <v>C13188</v>
      </c>
      <c r="M266" s="37" t="str">
        <v>North</v>
      </c>
      <c r="N266" s="2">
        <v>304001</v>
      </c>
      <c r="O266" s="2" t="str">
        <v>08CCOPB45451ZQ</v>
      </c>
      <c r="P266" s="2">
        <v>7737368129</v>
      </c>
      <c r="Q266" s="2" t="str">
        <v>Mar'24</v>
      </c>
      <c r="R266" s="2">
        <v>2024</v>
      </c>
      <c r="S266" s="1">
        <v>20</v>
      </c>
      <c r="T266" s="2">
        <v>100</v>
      </c>
      <c r="U266" s="12">
        <v>0</v>
      </c>
      <c r="V266" s="1" t="str">
        <v>Challenger</v>
      </c>
      <c r="W266" s="13">
        <v>0</v>
      </c>
      <c r="X266" s="13">
        <v>0</v>
      </c>
      <c r="Y266" s="13">
        <v>20</v>
      </c>
      <c r="Z266" s="13">
        <v>0</v>
      </c>
      <c r="AA266" s="13">
        <v>0</v>
      </c>
      <c r="AB266" s="13">
        <v>0</v>
      </c>
      <c r="AC266" s="13">
        <v>0</v>
      </c>
      <c r="AD266" s="13">
        <v>0</v>
      </c>
      <c r="AE266" s="13">
        <v>0</v>
      </c>
      <c r="AF266" s="13">
        <v>20</v>
      </c>
      <c r="AG266" s="13">
        <v>0</v>
      </c>
      <c r="AH266" s="13">
        <v>7</v>
      </c>
      <c r="AI266" s="13">
        <v>0</v>
      </c>
      <c r="AJ266" s="13">
        <v>0</v>
      </c>
      <c r="AK266" s="13">
        <v>0</v>
      </c>
      <c r="AL266" s="13">
        <v>0</v>
      </c>
      <c r="AM266" s="13">
        <v>0</v>
      </c>
      <c r="AN266" s="13">
        <v>0</v>
      </c>
      <c r="AO266" s="13">
        <v>0</v>
      </c>
      <c r="AP266" s="13">
        <v>0</v>
      </c>
      <c r="AQ266" s="13">
        <v>0</v>
      </c>
      <c r="AR266" s="13">
        <v>0</v>
      </c>
      <c r="AS266" s="13">
        <v>0</v>
      </c>
      <c r="AT266" s="13">
        <v>0</v>
      </c>
      <c r="AU266" s="13">
        <v>0</v>
      </c>
      <c r="AV266" s="13">
        <v>0</v>
      </c>
      <c r="AW266" s="16">
        <f t="shared" si="81"/>
        <v>0</v>
      </c>
      <c r="AX266" s="16">
        <v>0</v>
      </c>
      <c r="AY266" s="10">
        <f t="shared" si="96"/>
        <v>0</v>
      </c>
      <c r="AZ266" s="10">
        <f>SUM(Z266:AK266)</f>
        <v>27</v>
      </c>
      <c r="BA266" s="10"/>
      <c r="BB266" s="10">
        <f t="shared" si="82"/>
        <v>0</v>
      </c>
      <c r="BC266" s="10">
        <f t="shared" si="83"/>
        <v>0</v>
      </c>
      <c r="BD266" s="10">
        <f t="shared" si="84"/>
        <v>-27</v>
      </c>
      <c r="BE266" s="10">
        <f t="shared" si="80"/>
        <v>27</v>
      </c>
      <c r="BF266" s="2" t="s">
        <v>119</v>
      </c>
      <c r="BG266" s="10">
        <f t="shared" si="85"/>
        <v>0</v>
      </c>
      <c r="BH266" s="36" t="s">
        <v>118</v>
      </c>
      <c r="BI266" s="39" t="str">
        <f t="shared" si="86"/>
        <v/>
      </c>
      <c r="BJ266" s="39" t="str">
        <f t="shared" si="87"/>
        <v/>
      </c>
      <c r="BK266" s="16">
        <f>SUM(AR266:AX266)</f>
        <v>0</v>
      </c>
      <c r="BL266" s="10">
        <f>SUM(AL266:AQ266)</f>
        <v>0</v>
      </c>
      <c r="BM266" s="12" t="str">
        <f t="shared" si="88"/>
        <v/>
      </c>
      <c r="BN266" s="12" t="str">
        <f t="shared" si="88"/>
        <v/>
      </c>
      <c r="BO266" s="9">
        <f t="shared" si="89"/>
        <v>0</v>
      </c>
      <c r="BP266" s="39" t="str">
        <f t="shared" si="90"/>
        <v/>
      </c>
      <c r="BQ266" s="147"/>
      <c r="BR266" s="9">
        <f t="shared" si="91"/>
        <v>0</v>
      </c>
      <c r="BS266" s="9">
        <f t="shared" si="92"/>
        <v>27</v>
      </c>
      <c r="BT266" s="9">
        <f t="shared" si="93"/>
        <v>27</v>
      </c>
      <c r="BU266" s="9" t="str">
        <f>IFERROR(_xlfn.XLOOKUP(D266,Sheet1!B:B,Sheet1!L:L),"")</f>
        <v/>
      </c>
      <c r="BV266" s="9" t="e">
        <f>_xlfn.XLOOKUP(BU266,Sheet1!S:S,Sheet1!T:T)</f>
        <v>#N/A</v>
      </c>
      <c r="BW266" s="9" t="e">
        <f>_xlfn.XLOOKUP(D266,Sheet1!B:B,Sheet1!M:M)</f>
        <v>#N/A</v>
      </c>
      <c r="BZ266" s="108">
        <f t="shared" si="94"/>
        <v>0</v>
      </c>
      <c r="CB266" s="12"/>
      <c r="CC266" s="12"/>
      <c r="CG266" s="1" t="str">
        <f>IF(BO266&lt;80,"Below 80",
IF(BO266&lt;=120,"80-120",
IF(BO266&lt;=200,"&gt; 120-200",
IF(BO266&lt;=300,"&gt;200-300",
IF(BO266&lt;=500,"&gt;300-500",
"&gt;500")))))</f>
        <v>Below 80</v>
      </c>
      <c r="CH266" s="1" t="str">
        <f>IFERROR(_xlfn.XLOOKUP(CG266,Scenario!M:M,Scenario!N:N),"")</f>
        <v/>
      </c>
      <c r="CI266" s="1" t="str">
        <f t="shared" si="95"/>
        <v>No</v>
      </c>
      <c r="CJ266" s="75">
        <v>0</v>
      </c>
    </row>
    <row r="267" spans="1:88" hidden="1">
      <c r="A267" s="2">
        <v>266</v>
      </c>
      <c r="B267" s="2">
        <v>2024</v>
      </c>
      <c r="C267" s="1" t="str">
        <v>PBTMTR268</v>
      </c>
      <c r="D267" s="37" t="str">
        <v>001J1000005aTwPIAU</v>
      </c>
      <c r="E267" s="37" t="str">
        <v>RAM DHAN ASHOK KUMAR</v>
      </c>
      <c r="F267" s="37" t="str">
        <v>DELHI</v>
      </c>
      <c r="G267" s="37" t="str">
        <v>SHAHDARA</v>
      </c>
      <c r="H267" s="37">
        <v>0</v>
      </c>
      <c r="I267" s="37" t="str">
        <v>MAHENDRA STEELS</v>
      </c>
      <c r="J267" s="37" t="str">
        <v>Aman kumar</v>
      </c>
      <c r="K267" s="37" t="str">
        <v>Aashish Goyal</v>
      </c>
      <c r="L267" s="37" t="str">
        <v>C12832</v>
      </c>
      <c r="M267" s="37" t="str">
        <v>North</v>
      </c>
      <c r="N267" s="2">
        <v>110032</v>
      </c>
      <c r="O267" s="2" t="str">
        <v>07AICPA1404E1Z8</v>
      </c>
      <c r="P267" s="2">
        <v>8588808705</v>
      </c>
      <c r="Q267" s="2" t="str">
        <v>Mar'24</v>
      </c>
      <c r="R267" s="2">
        <v>2024</v>
      </c>
      <c r="S267" s="1">
        <v>10</v>
      </c>
      <c r="T267" s="2">
        <v>300</v>
      </c>
      <c r="U267" s="12">
        <v>0.10734444444444445</v>
      </c>
      <c r="V267" s="1" t="str">
        <v>Super Star</v>
      </c>
      <c r="W267" s="13">
        <v>0</v>
      </c>
      <c r="X267" s="13">
        <v>0</v>
      </c>
      <c r="Y267" s="13">
        <v>10</v>
      </c>
      <c r="Z267" s="13">
        <v>15</v>
      </c>
      <c r="AA267" s="13">
        <v>21</v>
      </c>
      <c r="AB267" s="13">
        <v>39</v>
      </c>
      <c r="AC267" s="13">
        <v>15</v>
      </c>
      <c r="AD267" s="13">
        <v>10.119999999999999</v>
      </c>
      <c r="AE267" s="13">
        <v>0</v>
      </c>
      <c r="AF267" s="13">
        <v>91.07</v>
      </c>
      <c r="AG267" s="13">
        <v>51</v>
      </c>
      <c r="AH267" s="13">
        <v>50.23</v>
      </c>
      <c r="AI267" s="13">
        <v>53.24</v>
      </c>
      <c r="AJ267" s="13">
        <v>125</v>
      </c>
      <c r="AK267" s="13">
        <v>35</v>
      </c>
      <c r="AL267" s="13">
        <v>97.73</v>
      </c>
      <c r="AM267" s="13">
        <v>34</v>
      </c>
      <c r="AN267" s="13">
        <v>51</v>
      </c>
      <c r="AO267" s="13">
        <v>7.48</v>
      </c>
      <c r="AP267" s="13">
        <v>9.94</v>
      </c>
      <c r="AQ267" s="13">
        <v>15.97</v>
      </c>
      <c r="AR267" s="13">
        <v>32.25</v>
      </c>
      <c r="AS267" s="13">
        <v>0</v>
      </c>
      <c r="AT267" s="13">
        <v>31.53</v>
      </c>
      <c r="AU267" s="13">
        <v>35</v>
      </c>
      <c r="AV267" s="13">
        <v>30.08</v>
      </c>
      <c r="AW267" s="16">
        <f t="shared" si="81"/>
        <v>314.89999999999998</v>
      </c>
      <c r="AX267" s="16">
        <v>351.63</v>
      </c>
      <c r="AY267" s="107">
        <f>BW267</f>
        <v>600</v>
      </c>
      <c r="AZ267" s="10">
        <f>SUM(Z267:AK267)</f>
        <v>505.66</v>
      </c>
      <c r="BA267" s="10">
        <v>600</v>
      </c>
      <c r="BB267" s="10">
        <f t="shared" si="82"/>
        <v>285.10000000000002</v>
      </c>
      <c r="BC267" s="10">
        <f t="shared" si="83"/>
        <v>71.275000000000006</v>
      </c>
      <c r="BD267" s="10">
        <f t="shared" si="84"/>
        <v>94.339999999999975</v>
      </c>
      <c r="BE267" s="10">
        <f t="shared" si="80"/>
        <v>190.76000000000005</v>
      </c>
      <c r="BF267" s="2" t="s">
        <v>119</v>
      </c>
      <c r="BG267" s="10">
        <f t="shared" si="85"/>
        <v>31.046250000000001</v>
      </c>
      <c r="BH267" s="36" t="s">
        <v>118</v>
      </c>
      <c r="BI267" s="39" t="str">
        <f t="shared" si="86"/>
        <v>C</v>
      </c>
      <c r="BJ267" s="39" t="str">
        <f t="shared" si="87"/>
        <v>C</v>
      </c>
      <c r="BK267" s="16">
        <f>SUM(AR267:AX267)</f>
        <v>795.39</v>
      </c>
      <c r="BL267" s="10">
        <f>SUM(AL267:AQ267)</f>
        <v>216.12</v>
      </c>
      <c r="BM267" s="12">
        <f t="shared" si="88"/>
        <v>1.32565</v>
      </c>
      <c r="BN267" s="12">
        <f t="shared" si="88"/>
        <v>0.36020000000000002</v>
      </c>
      <c r="BO267" s="9">
        <f t="shared" si="89"/>
        <v>248.37</v>
      </c>
      <c r="BP267" s="39" t="str">
        <f t="shared" si="90"/>
        <v>A</v>
      </c>
      <c r="BQ267" s="147"/>
      <c r="BR267" s="9">
        <f t="shared" si="91"/>
        <v>100.12</v>
      </c>
      <c r="BS267" s="9">
        <f t="shared" si="92"/>
        <v>405.53999999999996</v>
      </c>
      <c r="BT267" s="9">
        <f t="shared" si="93"/>
        <v>505.65999999999997</v>
      </c>
      <c r="BU267" s="9" t="str">
        <f>IFERROR(_xlfn.XLOOKUP(D267,Sheet1!B:B,Sheet1!L:L),"")</f>
        <v>International Trip (2 pax South Asia) </v>
      </c>
      <c r="BV267" s="9" t="e">
        <f>_xlfn.XLOOKUP(BU267,Sheet1!S:S,Sheet1!T:T)</f>
        <v>#N/A</v>
      </c>
      <c r="BW267" s="9">
        <f>_xlfn.XLOOKUP(D267,Sheet1!B:B,Sheet1!M:M)</f>
        <v>600</v>
      </c>
      <c r="BX267" s="1" t="s">
        <v>129</v>
      </c>
      <c r="BY267" s="1">
        <v>751</v>
      </c>
      <c r="BZ267" s="108">
        <f t="shared" si="94"/>
        <v>285.10000000000002</v>
      </c>
      <c r="CB267" s="12">
        <f>AW267/AY267</f>
        <v>0.52483333333333326</v>
      </c>
      <c r="CC267" s="12">
        <f>AX267/AY267</f>
        <v>0.58604999999999996</v>
      </c>
      <c r="CG267" s="1" t="str">
        <f>IF(BO267&lt;80,"Below 80",
IF(BO267&lt;=120,"80-120",
IF(BO267&lt;=200,"&gt; 120-200",
IF(BO267&lt;=300,"&gt;200-300",
IF(BO267&lt;=500,"&gt;300-500",
"&gt;500")))))</f>
        <v>&gt;200-300</v>
      </c>
      <c r="CH267" s="1" t="str">
        <f>IFERROR(_xlfn.XLOOKUP(CG267,Scenario!M:M,Scenario!N:N),"")</f>
        <v>C</v>
      </c>
      <c r="CI267" s="1" t="b">
        <f t="shared" si="95"/>
        <v>0</v>
      </c>
      <c r="CJ267" s="75">
        <v>351.63</v>
      </c>
    </row>
    <row r="268" spans="1:88" hidden="1">
      <c r="A268" s="2">
        <v>267</v>
      </c>
      <c r="B268" s="2">
        <v>2024</v>
      </c>
      <c r="C268" s="1" t="str">
        <v>PBTMTR269</v>
      </c>
      <c r="D268" s="37" t="str">
        <v>0015g00001W4OZDAA3</v>
      </c>
      <c r="E268" s="37" t="str">
        <v>RAHAT CEMENT AGENCY</v>
      </c>
      <c r="F268" s="37" t="str">
        <v>DELHI</v>
      </c>
      <c r="G268" s="37" t="str">
        <v>NORTH</v>
      </c>
      <c r="H268" s="37">
        <v>0</v>
      </c>
      <c r="I268" s="37" t="str">
        <v>MAHENDRA STEELS</v>
      </c>
      <c r="J268" s="37" t="str">
        <v>Aashish Goyal</v>
      </c>
      <c r="K268" s="37" t="str">
        <v>Aashish Goyal</v>
      </c>
      <c r="L268" s="37" t="str">
        <v>C12832</v>
      </c>
      <c r="M268" s="37" t="str">
        <v>North</v>
      </c>
      <c r="N268" s="2">
        <v>110084</v>
      </c>
      <c r="O268" s="2" t="str">
        <v>07CDDPS3090N1Z1</v>
      </c>
      <c r="P268" s="2">
        <v>9971086258</v>
      </c>
      <c r="Q268" s="2" t="str">
        <v>Mar'24</v>
      </c>
      <c r="R268" s="2">
        <v>2024</v>
      </c>
      <c r="S268" s="1">
        <v>13</v>
      </c>
      <c r="T268" s="2">
        <v>100</v>
      </c>
      <c r="U268" s="12">
        <v>0</v>
      </c>
      <c r="V268" s="1" t="str">
        <v>Challenger</v>
      </c>
      <c r="W268" s="13">
        <v>0</v>
      </c>
      <c r="X268" s="13">
        <v>0</v>
      </c>
      <c r="Y268" s="13">
        <v>13</v>
      </c>
      <c r="Z268" s="13">
        <v>10</v>
      </c>
      <c r="AA268" s="13">
        <v>9.7799999999999994</v>
      </c>
      <c r="AB268" s="13">
        <v>6</v>
      </c>
      <c r="AC268" s="13">
        <v>2</v>
      </c>
      <c r="AD268" s="13">
        <v>5.56</v>
      </c>
      <c r="AE268" s="13">
        <v>2.15</v>
      </c>
      <c r="AF268" s="13">
        <v>10.93</v>
      </c>
      <c r="AG268" s="13">
        <v>0</v>
      </c>
      <c r="AH268" s="13">
        <v>0</v>
      </c>
      <c r="AI268" s="13">
        <v>0</v>
      </c>
      <c r="AJ268" s="13">
        <v>0</v>
      </c>
      <c r="AK268" s="13">
        <v>0</v>
      </c>
      <c r="AL268" s="13">
        <v>0</v>
      </c>
      <c r="AM268" s="13">
        <v>0</v>
      </c>
      <c r="AN268" s="13">
        <v>0</v>
      </c>
      <c r="AO268" s="13">
        <v>0</v>
      </c>
      <c r="AP268" s="13">
        <v>0</v>
      </c>
      <c r="AQ268" s="13">
        <v>0</v>
      </c>
      <c r="AR268" s="13">
        <v>0</v>
      </c>
      <c r="AS268" s="13">
        <v>0</v>
      </c>
      <c r="AT268" s="13">
        <v>0</v>
      </c>
      <c r="AU268" s="13">
        <v>0</v>
      </c>
      <c r="AV268" s="13">
        <v>0</v>
      </c>
      <c r="AW268" s="16">
        <f t="shared" si="81"/>
        <v>0</v>
      </c>
      <c r="AX268" s="16">
        <v>0</v>
      </c>
      <c r="AY268" s="10">
        <f t="shared" si="96"/>
        <v>0</v>
      </c>
      <c r="AZ268" s="10">
        <f>SUM(Z268:AK268)</f>
        <v>46.42</v>
      </c>
      <c r="BA268" s="10"/>
      <c r="BB268" s="10">
        <f t="shared" si="82"/>
        <v>0</v>
      </c>
      <c r="BC268" s="10">
        <f t="shared" si="83"/>
        <v>0</v>
      </c>
      <c r="BD268" s="10">
        <f t="shared" si="84"/>
        <v>-46.42</v>
      </c>
      <c r="BE268" s="10">
        <f t="shared" si="80"/>
        <v>46.42</v>
      </c>
      <c r="BF268" s="2" t="s">
        <v>119</v>
      </c>
      <c r="BG268" s="10">
        <f t="shared" si="85"/>
        <v>0</v>
      </c>
      <c r="BH268" s="36" t="s">
        <v>118</v>
      </c>
      <c r="BI268" s="39" t="str">
        <f t="shared" si="86"/>
        <v/>
      </c>
      <c r="BJ268" s="39" t="str">
        <f t="shared" si="87"/>
        <v/>
      </c>
      <c r="BK268" s="16">
        <f>SUM(AR268:AX268)</f>
        <v>0</v>
      </c>
      <c r="BL268" s="10">
        <f>SUM(AL268:AQ268)</f>
        <v>0</v>
      </c>
      <c r="BM268" s="12" t="str">
        <f t="shared" si="88"/>
        <v/>
      </c>
      <c r="BN268" s="12" t="str">
        <f t="shared" si="88"/>
        <v/>
      </c>
      <c r="BO268" s="9">
        <f t="shared" si="89"/>
        <v>0</v>
      </c>
      <c r="BP268" s="39" t="str">
        <f t="shared" si="90"/>
        <v/>
      </c>
      <c r="BQ268" s="147"/>
      <c r="BR268" s="9">
        <f t="shared" si="91"/>
        <v>35.49</v>
      </c>
      <c r="BS268" s="9">
        <f t="shared" si="92"/>
        <v>10.93</v>
      </c>
      <c r="BT268" s="9">
        <f t="shared" si="93"/>
        <v>46.42</v>
      </c>
      <c r="BU268" s="9" t="str">
        <f>IFERROR(_xlfn.XLOOKUP(D268,Sheet1!B:B,Sheet1!L:L),"")</f>
        <v/>
      </c>
      <c r="BV268" s="9" t="e">
        <f>_xlfn.XLOOKUP(BU268,Sheet1!S:S,Sheet1!T:T)</f>
        <v>#N/A</v>
      </c>
      <c r="BW268" s="9" t="e">
        <f>_xlfn.XLOOKUP(D268,Sheet1!B:B,Sheet1!M:M)</f>
        <v>#N/A</v>
      </c>
      <c r="BZ268" s="108">
        <f t="shared" si="94"/>
        <v>0</v>
      </c>
      <c r="CB268" s="12"/>
      <c r="CC268" s="12"/>
      <c r="CG268" s="1" t="str">
        <f>IF(BO268&lt;80,"Below 80",
IF(BO268&lt;=120,"80-120",
IF(BO268&lt;=200,"&gt; 120-200",
IF(BO268&lt;=300,"&gt;200-300",
IF(BO268&lt;=500,"&gt;300-500",
"&gt;500")))))</f>
        <v>Below 80</v>
      </c>
      <c r="CH268" s="1" t="str">
        <f>IFERROR(_xlfn.XLOOKUP(CG268,Scenario!M:M,Scenario!N:N),"")</f>
        <v/>
      </c>
      <c r="CI268" s="1" t="str">
        <f t="shared" si="95"/>
        <v>No</v>
      </c>
      <c r="CJ268" s="75">
        <v>0</v>
      </c>
    </row>
    <row r="269" spans="1:88" hidden="1">
      <c r="A269" s="2">
        <v>268</v>
      </c>
      <c r="B269" s="2">
        <v>2024</v>
      </c>
      <c r="C269" s="1" t="str">
        <v>PBTMTR270</v>
      </c>
      <c r="D269" s="37" t="str">
        <v>0015g00001XItQQAA1</v>
      </c>
      <c r="E269" s="37" t="str">
        <v>AGGARWAL CEMENT TRADERS</v>
      </c>
      <c r="F269" s="37" t="str">
        <v>DELHI</v>
      </c>
      <c r="G269" s="37" t="str">
        <v>NORTH WEST</v>
      </c>
      <c r="H269" s="37">
        <v>0</v>
      </c>
      <c r="I269" s="37" t="str">
        <v>MAHENDRA STEELS</v>
      </c>
      <c r="J269" s="37" t="str">
        <v>Aman kumar</v>
      </c>
      <c r="K269" s="37" t="str">
        <v>Aashish Goyal</v>
      </c>
      <c r="L269" s="37" t="str">
        <v>C12832</v>
      </c>
      <c r="M269" s="37" t="str">
        <v>North</v>
      </c>
      <c r="N269" s="2">
        <v>110086</v>
      </c>
      <c r="O269" s="2" t="str">
        <v>07AZHPG9311J1ZA</v>
      </c>
      <c r="P269" s="2">
        <v>9716637646</v>
      </c>
      <c r="Q269" s="2" t="str">
        <v>Mar'24</v>
      </c>
      <c r="R269" s="2">
        <v>2024</v>
      </c>
      <c r="S269" s="1">
        <v>12</v>
      </c>
      <c r="T269" s="2">
        <v>200</v>
      </c>
      <c r="U269" s="12">
        <v>0</v>
      </c>
      <c r="V269" s="1" t="str">
        <v>Challenger</v>
      </c>
      <c r="W269" s="13">
        <v>0</v>
      </c>
      <c r="X269" s="13">
        <v>0</v>
      </c>
      <c r="Y269" s="13">
        <v>12</v>
      </c>
      <c r="Z269" s="13">
        <v>20</v>
      </c>
      <c r="AA269" s="13">
        <v>6.8849999999999998</v>
      </c>
      <c r="AB269" s="13">
        <v>24</v>
      </c>
      <c r="AC269" s="13">
        <v>0</v>
      </c>
      <c r="AD269" s="13">
        <v>5.71</v>
      </c>
      <c r="AE269" s="13">
        <v>2.5</v>
      </c>
      <c r="AF269" s="13">
        <v>1</v>
      </c>
      <c r="AG269" s="13">
        <v>0</v>
      </c>
      <c r="AH269" s="13">
        <v>0</v>
      </c>
      <c r="AI269" s="13">
        <v>0</v>
      </c>
      <c r="AJ269" s="13">
        <v>0</v>
      </c>
      <c r="AK269" s="13">
        <v>0</v>
      </c>
      <c r="AL269" s="13">
        <v>0</v>
      </c>
      <c r="AM269" s="13">
        <v>0</v>
      </c>
      <c r="AN269" s="13">
        <v>0</v>
      </c>
      <c r="AO269" s="13">
        <v>0</v>
      </c>
      <c r="AP269" s="13">
        <v>0</v>
      </c>
      <c r="AQ269" s="13">
        <v>0</v>
      </c>
      <c r="AR269" s="13">
        <v>0</v>
      </c>
      <c r="AS269" s="13">
        <v>0</v>
      </c>
      <c r="AT269" s="13">
        <v>0</v>
      </c>
      <c r="AU269" s="13">
        <v>0</v>
      </c>
      <c r="AV269" s="13">
        <v>0</v>
      </c>
      <c r="AW269" s="16">
        <f t="shared" si="81"/>
        <v>0</v>
      </c>
      <c r="AX269" s="16">
        <v>0</v>
      </c>
      <c r="AY269" s="10">
        <f t="shared" si="96"/>
        <v>0</v>
      </c>
      <c r="AZ269" s="10">
        <f>SUM(Z269:AK269)</f>
        <v>60.094999999999999</v>
      </c>
      <c r="BA269" s="10"/>
      <c r="BB269" s="10">
        <f t="shared" si="82"/>
        <v>0</v>
      </c>
      <c r="BC269" s="10">
        <f t="shared" si="83"/>
        <v>0</v>
      </c>
      <c r="BD269" s="10">
        <f t="shared" si="84"/>
        <v>-60.094999999999999</v>
      </c>
      <c r="BE269" s="10">
        <f t="shared" si="80"/>
        <v>60.094999999999999</v>
      </c>
      <c r="BF269" s="2" t="s">
        <v>119</v>
      </c>
      <c r="BG269" s="10">
        <f t="shared" si="85"/>
        <v>0</v>
      </c>
      <c r="BH269" s="36" t="s">
        <v>118</v>
      </c>
      <c r="BI269" s="39" t="str">
        <f t="shared" si="86"/>
        <v/>
      </c>
      <c r="BJ269" s="39" t="str">
        <f t="shared" si="87"/>
        <v/>
      </c>
      <c r="BK269" s="16">
        <f>SUM(AR269:AX269)</f>
        <v>0</v>
      </c>
      <c r="BL269" s="10">
        <f>SUM(AL269:AQ269)</f>
        <v>0</v>
      </c>
      <c r="BM269" s="12" t="str">
        <f t="shared" si="88"/>
        <v/>
      </c>
      <c r="BN269" s="12" t="str">
        <f t="shared" si="88"/>
        <v/>
      </c>
      <c r="BO269" s="9">
        <f t="shared" si="89"/>
        <v>0</v>
      </c>
      <c r="BP269" s="39" t="str">
        <f t="shared" si="90"/>
        <v/>
      </c>
      <c r="BQ269" s="147"/>
      <c r="BR269" s="9">
        <f t="shared" si="91"/>
        <v>59.094999999999999</v>
      </c>
      <c r="BS269" s="9">
        <f t="shared" si="92"/>
        <v>1</v>
      </c>
      <c r="BT269" s="9">
        <f t="shared" si="93"/>
        <v>60.094999999999999</v>
      </c>
      <c r="BU269" s="9" t="str">
        <f>IFERROR(_xlfn.XLOOKUP(D269,Sheet1!B:B,Sheet1!L:L),"")</f>
        <v/>
      </c>
      <c r="BV269" s="9" t="e">
        <f>_xlfn.XLOOKUP(BU269,Sheet1!S:S,Sheet1!T:T)</f>
        <v>#N/A</v>
      </c>
      <c r="BW269" s="9" t="e">
        <f>_xlfn.XLOOKUP(D269,Sheet1!B:B,Sheet1!M:M)</f>
        <v>#N/A</v>
      </c>
      <c r="BZ269" s="108">
        <f t="shared" si="94"/>
        <v>0</v>
      </c>
      <c r="CB269" s="12"/>
      <c r="CC269" s="12"/>
      <c r="CG269" s="1" t="str">
        <f>IF(BO269&lt;80,"Below 80",
IF(BO269&lt;=120,"80-120",
IF(BO269&lt;=200,"&gt; 120-200",
IF(BO269&lt;=300,"&gt;200-300",
IF(BO269&lt;=500,"&gt;300-500",
"&gt;500")))))</f>
        <v>Below 80</v>
      </c>
      <c r="CH269" s="1" t="str">
        <f>IFERROR(_xlfn.XLOOKUP(CG269,Scenario!M:M,Scenario!N:N),"")</f>
        <v/>
      </c>
      <c r="CI269" s="1" t="str">
        <f t="shared" si="95"/>
        <v>No</v>
      </c>
      <c r="CJ269" s="75">
        <v>0</v>
      </c>
    </row>
    <row r="270" spans="1:88" hidden="1">
      <c r="A270" s="2">
        <v>269</v>
      </c>
      <c r="B270" s="2">
        <v>2024</v>
      </c>
      <c r="C270" s="1" t="str">
        <v>PBTMTR271</v>
      </c>
      <c r="D270" s="37" t="str">
        <v>0015g00001YRCR3AAP</v>
      </c>
      <c r="E270" s="37" t="str">
        <v>GIRSA STEEL</v>
      </c>
      <c r="F270" s="37" t="str">
        <v>DELHI</v>
      </c>
      <c r="G270" s="37" t="str">
        <v>SOUTH WEST</v>
      </c>
      <c r="H270" s="37">
        <v>0</v>
      </c>
      <c r="I270" s="37" t="str">
        <v>MAHENDRA STEELS</v>
      </c>
      <c r="J270" s="37" t="str">
        <v>Aman kumar</v>
      </c>
      <c r="K270" s="37" t="str">
        <v>Aman kumar</v>
      </c>
      <c r="L270" s="37" t="str">
        <v>C12832</v>
      </c>
      <c r="M270" s="37" t="str">
        <v>North</v>
      </c>
      <c r="N270" s="2">
        <v>110071</v>
      </c>
      <c r="O270" s="2" t="str">
        <v>07CKXPR2312F2ZW</v>
      </c>
      <c r="P270" s="2">
        <v>9910025174</v>
      </c>
      <c r="Q270" s="2" t="str">
        <v>Mar'24</v>
      </c>
      <c r="R270" s="2">
        <v>2024</v>
      </c>
      <c r="S270" s="1">
        <v>3</v>
      </c>
      <c r="T270" s="2">
        <v>300</v>
      </c>
      <c r="U270" s="12">
        <v>0</v>
      </c>
      <c r="V270" s="1" t="str">
        <v>Alien</v>
      </c>
      <c r="W270" s="13">
        <v>0</v>
      </c>
      <c r="X270" s="13">
        <v>0</v>
      </c>
      <c r="Y270" s="13">
        <v>3</v>
      </c>
      <c r="Z270" s="13">
        <v>15</v>
      </c>
      <c r="AA270" s="13">
        <v>0</v>
      </c>
      <c r="AB270" s="13">
        <v>0</v>
      </c>
      <c r="AC270" s="13">
        <v>0</v>
      </c>
      <c r="AD270" s="13">
        <v>0</v>
      </c>
      <c r="AE270" s="13">
        <v>10</v>
      </c>
      <c r="AF270" s="13">
        <v>10</v>
      </c>
      <c r="AG270" s="13">
        <v>0</v>
      </c>
      <c r="AH270" s="13">
        <v>0</v>
      </c>
      <c r="AI270" s="13">
        <v>0</v>
      </c>
      <c r="AJ270" s="13">
        <v>0</v>
      </c>
      <c r="AK270" s="13">
        <v>0</v>
      </c>
      <c r="AL270" s="13">
        <v>0</v>
      </c>
      <c r="AM270" s="13">
        <v>0</v>
      </c>
      <c r="AN270" s="13">
        <v>0</v>
      </c>
      <c r="AO270" s="13">
        <v>0</v>
      </c>
      <c r="AP270" s="13">
        <v>0</v>
      </c>
      <c r="AQ270" s="13">
        <v>0</v>
      </c>
      <c r="AR270" s="13">
        <v>0</v>
      </c>
      <c r="AS270" s="13">
        <v>0</v>
      </c>
      <c r="AT270" s="13">
        <v>0</v>
      </c>
      <c r="AU270" s="13">
        <v>0</v>
      </c>
      <c r="AV270" s="13">
        <v>0</v>
      </c>
      <c r="AW270" s="16">
        <f t="shared" si="81"/>
        <v>0</v>
      </c>
      <c r="AX270" s="16">
        <v>0</v>
      </c>
      <c r="AY270" s="10">
        <f t="shared" si="96"/>
        <v>0</v>
      </c>
      <c r="AZ270" s="10">
        <f>SUM(Z270:AK270)</f>
        <v>35</v>
      </c>
      <c r="BA270" s="10"/>
      <c r="BB270" s="10">
        <f t="shared" si="82"/>
        <v>0</v>
      </c>
      <c r="BC270" s="10">
        <f t="shared" si="83"/>
        <v>0</v>
      </c>
      <c r="BD270" s="10">
        <f t="shared" si="84"/>
        <v>-35</v>
      </c>
      <c r="BE270" s="10">
        <f t="shared" si="80"/>
        <v>35</v>
      </c>
      <c r="BF270" s="2" t="s">
        <v>119</v>
      </c>
      <c r="BG270" s="10">
        <f t="shared" si="85"/>
        <v>0</v>
      </c>
      <c r="BH270" s="36" t="s">
        <v>118</v>
      </c>
      <c r="BI270" s="39" t="str">
        <f t="shared" si="86"/>
        <v/>
      </c>
      <c r="BJ270" s="39" t="str">
        <f t="shared" si="87"/>
        <v/>
      </c>
      <c r="BK270" s="16">
        <f>SUM(AR270:AX270)</f>
        <v>0</v>
      </c>
      <c r="BL270" s="10">
        <f>SUM(AL270:AQ270)</f>
        <v>0</v>
      </c>
      <c r="BM270" s="12" t="str">
        <f t="shared" si="88"/>
        <v/>
      </c>
      <c r="BN270" s="12" t="str">
        <f t="shared" si="88"/>
        <v/>
      </c>
      <c r="BO270" s="9">
        <f t="shared" si="89"/>
        <v>0</v>
      </c>
      <c r="BP270" s="39" t="str">
        <f t="shared" si="90"/>
        <v/>
      </c>
      <c r="BQ270" s="147"/>
      <c r="BR270" s="9">
        <f t="shared" si="91"/>
        <v>25</v>
      </c>
      <c r="BS270" s="9">
        <f t="shared" si="92"/>
        <v>10</v>
      </c>
      <c r="BT270" s="9">
        <f t="shared" si="93"/>
        <v>35</v>
      </c>
      <c r="BU270" s="9" t="str">
        <f>IFERROR(_xlfn.XLOOKUP(D270,Sheet1!B:B,Sheet1!L:L),"")</f>
        <v/>
      </c>
      <c r="BV270" s="9" t="e">
        <f>_xlfn.XLOOKUP(BU270,Sheet1!S:S,Sheet1!T:T)</f>
        <v>#N/A</v>
      </c>
      <c r="BW270" s="9" t="e">
        <f>_xlfn.XLOOKUP(D270,Sheet1!B:B,Sheet1!M:M)</f>
        <v>#N/A</v>
      </c>
      <c r="BZ270" s="108">
        <f t="shared" si="94"/>
        <v>0</v>
      </c>
      <c r="CB270" s="12"/>
      <c r="CC270" s="12"/>
      <c r="CG270" s="1" t="str">
        <f>IF(BO270&lt;80,"Below 80",
IF(BO270&lt;=120,"80-120",
IF(BO270&lt;=200,"&gt; 120-200",
IF(BO270&lt;=300,"&gt;200-300",
IF(BO270&lt;=500,"&gt;300-500",
"&gt;500")))))</f>
        <v>Below 80</v>
      </c>
      <c r="CH270" s="1" t="str">
        <f>IFERROR(_xlfn.XLOOKUP(CG270,Scenario!M:M,Scenario!N:N),"")</f>
        <v/>
      </c>
      <c r="CI270" s="1" t="str">
        <f t="shared" si="95"/>
        <v>No</v>
      </c>
      <c r="CJ270" s="75">
        <v>0</v>
      </c>
    </row>
    <row r="271" spans="1:88" hidden="1">
      <c r="A271" s="2">
        <v>270</v>
      </c>
      <c r="B271" s="2">
        <v>2024</v>
      </c>
      <c r="C271" s="1" t="str">
        <v>PBTMTR272</v>
      </c>
      <c r="D271" s="37" t="str">
        <v>0015g00001V9KbtAAF</v>
      </c>
      <c r="E271" s="37" t="str">
        <v>MANGLA STEEL</v>
      </c>
      <c r="F271" s="37" t="str">
        <v>HARYANA</v>
      </c>
      <c r="G271" s="37" t="str">
        <v>PALWAL</v>
      </c>
      <c r="H271" s="37" t="str">
        <v>Palwal</v>
      </c>
      <c r="I271" s="37" t="str">
        <v>NIKUNJ UDYOG</v>
      </c>
      <c r="J271" s="37" t="str">
        <v>Shiv Shankar Sharma</v>
      </c>
      <c r="K271" s="37" t="str">
        <v>Shiv Shankar Sharma</v>
      </c>
      <c r="L271" s="37" t="str">
        <v>C12828</v>
      </c>
      <c r="M271" s="37" t="str">
        <v>North</v>
      </c>
      <c r="N271" s="2">
        <v>121102</v>
      </c>
      <c r="O271" s="2" t="str">
        <v>06ABFPM8034Q1Z5</v>
      </c>
      <c r="P271" s="2">
        <v>9215740025</v>
      </c>
      <c r="Q271" s="2" t="str">
        <v>Mar'24</v>
      </c>
      <c r="R271" s="2">
        <v>2024</v>
      </c>
      <c r="S271" s="1">
        <v>10</v>
      </c>
      <c r="T271" s="2">
        <v>140</v>
      </c>
      <c r="U271" s="12">
        <v>7.1428571428571426E-3</v>
      </c>
      <c r="V271" s="1" t="str">
        <v>Challenger</v>
      </c>
      <c r="W271" s="13">
        <v>0</v>
      </c>
      <c r="X271" s="13">
        <v>0</v>
      </c>
      <c r="Y271" s="13">
        <v>10</v>
      </c>
      <c r="Z271" s="13">
        <v>0</v>
      </c>
      <c r="AA271" s="13">
        <v>0</v>
      </c>
      <c r="AB271" s="13">
        <v>0</v>
      </c>
      <c r="AC271" s="13">
        <v>0</v>
      </c>
      <c r="AD271" s="13">
        <v>0</v>
      </c>
      <c r="AE271" s="13">
        <v>5</v>
      </c>
      <c r="AF271" s="13">
        <v>5</v>
      </c>
      <c r="AG271" s="13">
        <v>1</v>
      </c>
      <c r="AH271" s="13">
        <v>9.1</v>
      </c>
      <c r="AI271" s="13">
        <v>0</v>
      </c>
      <c r="AJ271" s="13">
        <v>0</v>
      </c>
      <c r="AK271" s="13">
        <v>1.5</v>
      </c>
      <c r="AL271" s="13">
        <v>0</v>
      </c>
      <c r="AM271" s="13">
        <v>6</v>
      </c>
      <c r="AN271" s="13">
        <v>3</v>
      </c>
      <c r="AO271" s="13">
        <v>0</v>
      </c>
      <c r="AP271" s="13">
        <v>0</v>
      </c>
      <c r="AQ271" s="13">
        <v>2.9</v>
      </c>
      <c r="AR271" s="13">
        <v>7.29</v>
      </c>
      <c r="AS271" s="13">
        <v>1.4</v>
      </c>
      <c r="AT271" s="13">
        <v>3</v>
      </c>
      <c r="AU271" s="13">
        <v>0</v>
      </c>
      <c r="AV271" s="13">
        <v>0</v>
      </c>
      <c r="AW271" s="16">
        <f t="shared" si="81"/>
        <v>23.59</v>
      </c>
      <c r="AX271" s="16">
        <v>38.380000000000003</v>
      </c>
      <c r="AY271" s="10">
        <f t="shared" si="96"/>
        <v>61.97</v>
      </c>
      <c r="AZ271" s="10">
        <f>SUM(Z271:AK271)</f>
        <v>21.6</v>
      </c>
      <c r="BA271" s="10">
        <v>50</v>
      </c>
      <c r="BB271" s="10">
        <f t="shared" si="82"/>
        <v>26.41</v>
      </c>
      <c r="BC271" s="10">
        <f t="shared" si="83"/>
        <v>6.6025</v>
      </c>
      <c r="BD271" s="10">
        <f t="shared" si="84"/>
        <v>40.369999999999997</v>
      </c>
      <c r="BE271" s="10">
        <f t="shared" si="80"/>
        <v>-1.9899999999999984</v>
      </c>
      <c r="BF271" s="2" t="s">
        <v>119</v>
      </c>
      <c r="BG271" s="10">
        <f t="shared" si="85"/>
        <v>2.57375</v>
      </c>
      <c r="BH271" s="36" t="s">
        <v>118</v>
      </c>
      <c r="BI271" s="39" t="str">
        <f t="shared" si="86"/>
        <v/>
      </c>
      <c r="BJ271" s="39" t="str">
        <f t="shared" si="87"/>
        <v/>
      </c>
      <c r="BK271" s="16">
        <f>SUM(AR271:AX271)</f>
        <v>73.66</v>
      </c>
      <c r="BL271" s="10">
        <f>SUM(AL271:AQ271)</f>
        <v>11.9</v>
      </c>
      <c r="BM271" s="12">
        <f t="shared" si="88"/>
        <v>1.1886396643537196</v>
      </c>
      <c r="BN271" s="12">
        <f t="shared" si="88"/>
        <v>0.19202840083911571</v>
      </c>
      <c r="BO271" s="9">
        <f t="shared" si="89"/>
        <v>20.59</v>
      </c>
      <c r="BP271" s="39" t="str">
        <f t="shared" si="90"/>
        <v/>
      </c>
      <c r="BQ271" s="147"/>
      <c r="BR271" s="9">
        <f t="shared" si="91"/>
        <v>5</v>
      </c>
      <c r="BS271" s="9">
        <f t="shared" si="92"/>
        <v>16.600000000000001</v>
      </c>
      <c r="BT271" s="9">
        <f t="shared" si="93"/>
        <v>21.6</v>
      </c>
      <c r="BU271" s="9" t="str">
        <f>IFERROR(_xlfn.XLOOKUP(D271,Sheet1!B:B,Sheet1!L:L),"")</f>
        <v/>
      </c>
      <c r="BV271" s="9" t="e">
        <f>_xlfn.XLOOKUP(BU271,Sheet1!S:S,Sheet1!T:T)</f>
        <v>#N/A</v>
      </c>
      <c r="BW271" s="9" t="e">
        <f>_xlfn.XLOOKUP(D271,Sheet1!B:B,Sheet1!M:M)</f>
        <v>#N/A</v>
      </c>
      <c r="BZ271" s="108">
        <f t="shared" si="94"/>
        <v>38.379999999999995</v>
      </c>
      <c r="CB271" s="12">
        <f>AW271/AY271</f>
        <v>0.38066806519283525</v>
      </c>
      <c r="CC271" s="12">
        <f>AX271/AY271</f>
        <v>0.61933193480716486</v>
      </c>
      <c r="CG271" s="1" t="str">
        <f>IF(BO271&lt;80,"Below 80",
IF(BO271&lt;=120,"80-120",
IF(BO271&lt;=200,"&gt; 120-200",
IF(BO271&lt;=300,"&gt;200-300",
IF(BO271&lt;=500,"&gt;300-500",
"&gt;500")))))</f>
        <v>Below 80</v>
      </c>
      <c r="CH271" s="1" t="str">
        <f>IFERROR(_xlfn.XLOOKUP(CG271,Scenario!M:M,Scenario!N:N),"")</f>
        <v/>
      </c>
      <c r="CI271" s="1" t="str">
        <f t="shared" si="95"/>
        <v>Yes</v>
      </c>
      <c r="CJ271" s="75">
        <v>36.980000000000004</v>
      </c>
    </row>
    <row r="272" spans="1:88" hidden="1">
      <c r="A272" s="2">
        <v>271</v>
      </c>
      <c r="B272" s="2">
        <v>2024</v>
      </c>
      <c r="C272" s="1" t="str">
        <v>PBTMTR274</v>
      </c>
      <c r="D272" s="37" t="str">
        <v>0015g00001c44kkAAA</v>
      </c>
      <c r="E272" s="37" t="str">
        <v>M/S SHASHI TRADING COMPANY</v>
      </c>
      <c r="F272" s="37" t="str">
        <v>UTTAR PRADESH</v>
      </c>
      <c r="G272" s="37" t="str">
        <v>HATHRAS</v>
      </c>
      <c r="H272" s="37" t="str">
        <v>Bulandshahr</v>
      </c>
      <c r="I272" s="37" t="str">
        <v>SHASHI STEELS CORPORATION</v>
      </c>
      <c r="J272" s="37" t="str">
        <v>Abhijeet Biswas</v>
      </c>
      <c r="K272" s="37" t="str">
        <v>Abhijeet Biswas</v>
      </c>
      <c r="L272" s="37" t="str">
        <v>C12816</v>
      </c>
      <c r="M272" s="37" t="str">
        <v>North</v>
      </c>
      <c r="N272" s="2">
        <v>203001</v>
      </c>
      <c r="O272" s="2" t="str">
        <v>09ATWPG5854B1ZC</v>
      </c>
      <c r="P272" s="2">
        <v>9897024250</v>
      </c>
      <c r="Q272" s="2" t="str">
        <v>Mar'24</v>
      </c>
      <c r="R272" s="2">
        <v>2024</v>
      </c>
      <c r="S272" s="1">
        <v>7</v>
      </c>
      <c r="T272" s="2">
        <v>800</v>
      </c>
      <c r="U272" s="12">
        <v>0.10632083333333334</v>
      </c>
      <c r="V272" s="1" t="str">
        <v>Super Star</v>
      </c>
      <c r="W272" s="13">
        <v>0</v>
      </c>
      <c r="X272" s="13">
        <v>0</v>
      </c>
      <c r="Y272" s="13">
        <v>7</v>
      </c>
      <c r="Z272" s="13">
        <v>5</v>
      </c>
      <c r="AA272" s="13">
        <v>0</v>
      </c>
      <c r="AB272" s="13">
        <v>0</v>
      </c>
      <c r="AC272" s="13">
        <v>4</v>
      </c>
      <c r="AD272" s="13">
        <v>0</v>
      </c>
      <c r="AE272" s="13">
        <v>0</v>
      </c>
      <c r="AF272" s="13">
        <v>57</v>
      </c>
      <c r="AG272" s="13">
        <v>0</v>
      </c>
      <c r="AH272" s="13">
        <v>0</v>
      </c>
      <c r="AI272" s="13">
        <v>58.48</v>
      </c>
      <c r="AJ272" s="13">
        <v>60</v>
      </c>
      <c r="AK272" s="13">
        <v>135</v>
      </c>
      <c r="AL272" s="13">
        <v>62</v>
      </c>
      <c r="AM272" s="13">
        <v>108</v>
      </c>
      <c r="AN272" s="13">
        <v>211</v>
      </c>
      <c r="AO272" s="13">
        <v>50.53</v>
      </c>
      <c r="AP272" s="13">
        <v>2.12</v>
      </c>
      <c r="AQ272" s="13">
        <v>95.15</v>
      </c>
      <c r="AR272" s="13">
        <v>32.700000000000003</v>
      </c>
      <c r="AS272" s="13">
        <v>115.19</v>
      </c>
      <c r="AT272" s="13">
        <v>51.77</v>
      </c>
      <c r="AU272" s="13">
        <v>83</v>
      </c>
      <c r="AV272" s="13">
        <v>120.4</v>
      </c>
      <c r="AW272" s="16">
        <f t="shared" si="81"/>
        <v>811.46</v>
      </c>
      <c r="AX272" s="16">
        <v>689.5</v>
      </c>
      <c r="AY272" s="107">
        <v>1251</v>
      </c>
      <c r="AZ272" s="10">
        <f>SUM(Z272:AK272)</f>
        <v>319.48</v>
      </c>
      <c r="BA272" s="10">
        <v>1251</v>
      </c>
      <c r="BB272" s="10">
        <f t="shared" si="82"/>
        <v>439.53999999999996</v>
      </c>
      <c r="BC272" s="10">
        <f t="shared" si="83"/>
        <v>109.88499999999999</v>
      </c>
      <c r="BD272" s="10">
        <f t="shared" si="84"/>
        <v>931.52</v>
      </c>
      <c r="BE272" s="10">
        <f t="shared" si="80"/>
        <v>-491.98</v>
      </c>
      <c r="BF272" s="2" t="s">
        <v>119</v>
      </c>
      <c r="BG272" s="10">
        <f t="shared" si="85"/>
        <v>84.586250000000007</v>
      </c>
      <c r="BH272" s="36" t="s">
        <v>118</v>
      </c>
      <c r="BI272" s="39" t="str">
        <f t="shared" si="86"/>
        <v>E</v>
      </c>
      <c r="BJ272" s="39" t="str">
        <f>IF(BF272="Yes","",IF(AY272&gt;1250,"E",IF(AY272&gt;750,"D",
IF(AY272&gt;=500,"C",
IF(AY272&gt;=300,"B",
IF(AY272&gt;=200,"A",
""))))))</f>
        <v>E</v>
      </c>
      <c r="BK272" s="16">
        <f>SUM(AR272:AX272)</f>
        <v>1904.02</v>
      </c>
      <c r="BL272" s="10">
        <f>SUM(AL272:AQ272)</f>
        <v>528.79999999999995</v>
      </c>
      <c r="BM272" s="12">
        <f t="shared" si="88"/>
        <v>1.5219984012789769</v>
      </c>
      <c r="BN272" s="12">
        <f t="shared" si="88"/>
        <v>0.42270183852917664</v>
      </c>
      <c r="BO272" s="9">
        <f t="shared" si="89"/>
        <v>676.69</v>
      </c>
      <c r="BP272" s="39" t="str">
        <f t="shared" si="90"/>
        <v>C</v>
      </c>
      <c r="BQ272" s="147"/>
      <c r="BR272" s="9">
        <f t="shared" si="91"/>
        <v>9</v>
      </c>
      <c r="BS272" s="9">
        <f t="shared" si="92"/>
        <v>310.48</v>
      </c>
      <c r="BT272" s="9">
        <f t="shared" si="93"/>
        <v>319.48</v>
      </c>
      <c r="BU272" s="9" t="str">
        <f>IFERROR(_xlfn.XLOOKUP(D272,Sheet1!B:B,Sheet1!L:L),"")</f>
        <v>International Trip (2 pax South Asia) 3N-4D + Electric Scooter</v>
      </c>
      <c r="BV272" s="9" t="e">
        <f>_xlfn.XLOOKUP(BU272,Sheet1!S:S,Sheet1!T:T)</f>
        <v>#N/A</v>
      </c>
      <c r="BW272" s="9">
        <f>_xlfn.XLOOKUP(D272,Sheet1!B:B,Sheet1!M:M)</f>
        <v>1250</v>
      </c>
      <c r="BX272" s="1" t="s">
        <v>129</v>
      </c>
      <c r="BY272" s="1">
        <v>1251</v>
      </c>
      <c r="BZ272" s="108">
        <f t="shared" si="94"/>
        <v>439.53999999999996</v>
      </c>
      <c r="CB272" s="12">
        <f>AW272/AY272</f>
        <v>0.64864908073541172</v>
      </c>
      <c r="CC272" s="12">
        <f>AX272/AY272</f>
        <v>0.55115907274180653</v>
      </c>
      <c r="CD272" s="75">
        <f>AW272*1</f>
        <v>811.46</v>
      </c>
      <c r="CF272" s="75">
        <f>CD272+AW272</f>
        <v>1622.92</v>
      </c>
      <c r="CG272" s="1" t="str">
        <f>IF(BO272&lt;80,"Below 80",
IF(BO272&lt;=120,"80-120",
IF(BO272&lt;=200,"&gt; 120-200",
IF(BO272&lt;=300,"&gt;200-300",
IF(BO272&lt;=500,"&gt;300-500",
"&gt;500")))))</f>
        <v>&gt;500</v>
      </c>
      <c r="CH272" s="1" t="str">
        <f>IFERROR(_xlfn.XLOOKUP(CG272,Scenario!M:M,Scenario!N:N),"")</f>
        <v>E</v>
      </c>
      <c r="CI272" s="1" t="b">
        <f t="shared" si="95"/>
        <v>0</v>
      </c>
      <c r="CJ272" s="75">
        <v>574.30999999999995</v>
      </c>
    </row>
    <row r="273" spans="1:88" hidden="1">
      <c r="A273" s="2">
        <v>272</v>
      </c>
      <c r="B273" s="2">
        <v>2024</v>
      </c>
      <c r="C273" s="1" t="str">
        <v>PBTMTR275</v>
      </c>
      <c r="D273" s="37" t="str">
        <v>001J100000DrX2KIAV</v>
      </c>
      <c r="E273" s="37" t="str">
        <v>AGARWAL STEEL CORPORATION</v>
      </c>
      <c r="F273" s="37" t="str">
        <v>RAJASTHAN</v>
      </c>
      <c r="G273" s="37" t="str">
        <v>KARAULI</v>
      </c>
      <c r="H273" s="37">
        <v>0</v>
      </c>
      <c r="I273" s="37" t="str">
        <v>Swastik Tradevision Pvt. Ltd.</v>
      </c>
      <c r="J273" s="37" t="str">
        <v>Ravi Kumar Kulmi</v>
      </c>
      <c r="K273" s="37" t="str">
        <v>Ravi Kumar Kulmi</v>
      </c>
      <c r="L273" s="37" t="str">
        <v>C12822</v>
      </c>
      <c r="M273" s="37" t="str">
        <v>North</v>
      </c>
      <c r="N273" s="2">
        <v>322218</v>
      </c>
      <c r="O273" s="2" t="str">
        <v>08AMEPA8768K1ZM</v>
      </c>
      <c r="P273" s="2">
        <v>9983496270</v>
      </c>
      <c r="Q273" s="2" t="str">
        <v>Mar'24</v>
      </c>
      <c r="R273" s="2">
        <v>2024</v>
      </c>
      <c r="S273" s="1">
        <v>10</v>
      </c>
      <c r="T273" s="2">
        <v>50</v>
      </c>
      <c r="U273" s="12">
        <v>0</v>
      </c>
      <c r="V273" s="1" t="str">
        <v>Minor</v>
      </c>
      <c r="W273" s="13">
        <v>0</v>
      </c>
      <c r="X273" s="13">
        <v>0</v>
      </c>
      <c r="Y273" s="13">
        <v>10</v>
      </c>
      <c r="Z273" s="13">
        <v>0</v>
      </c>
      <c r="AA273" s="13">
        <v>0</v>
      </c>
      <c r="AB273" s="13">
        <v>0</v>
      </c>
      <c r="AC273" s="13">
        <v>0</v>
      </c>
      <c r="AD273" s="13">
        <v>0</v>
      </c>
      <c r="AE273" s="13">
        <v>0</v>
      </c>
      <c r="AF273" s="13">
        <v>0</v>
      </c>
      <c r="AG273" s="13">
        <v>0</v>
      </c>
      <c r="AH273" s="13">
        <v>0</v>
      </c>
      <c r="AI273" s="13">
        <v>0</v>
      </c>
      <c r="AJ273" s="13">
        <v>0</v>
      </c>
      <c r="AK273" s="13">
        <v>0</v>
      </c>
      <c r="AL273" s="13">
        <v>0</v>
      </c>
      <c r="AM273" s="13">
        <v>0</v>
      </c>
      <c r="AN273" s="13">
        <v>0</v>
      </c>
      <c r="AO273" s="13">
        <v>0</v>
      </c>
      <c r="AP273" s="13">
        <v>0</v>
      </c>
      <c r="AQ273" s="13">
        <v>0</v>
      </c>
      <c r="AR273" s="13">
        <v>0</v>
      </c>
      <c r="AS273" s="13">
        <v>0</v>
      </c>
      <c r="AT273" s="13">
        <v>0</v>
      </c>
      <c r="AU273" s="13">
        <v>0</v>
      </c>
      <c r="AV273" s="13">
        <v>0</v>
      </c>
      <c r="AW273" s="16">
        <f t="shared" si="81"/>
        <v>0</v>
      </c>
      <c r="AX273" s="16">
        <v>0</v>
      </c>
      <c r="AY273" s="10">
        <f t="shared" si="96"/>
        <v>0</v>
      </c>
      <c r="AZ273" s="10">
        <f>SUM(Z273:AK273)</f>
        <v>0</v>
      </c>
      <c r="BA273" s="10"/>
      <c r="BB273" s="10">
        <f t="shared" si="82"/>
        <v>0</v>
      </c>
      <c r="BC273" s="10">
        <f t="shared" si="83"/>
        <v>0</v>
      </c>
      <c r="BD273" s="10">
        <f t="shared" si="84"/>
        <v>0</v>
      </c>
      <c r="BE273" s="10">
        <f t="shared" si="80"/>
        <v>0</v>
      </c>
      <c r="BF273" s="2" t="s">
        <v>119</v>
      </c>
      <c r="BG273" s="10">
        <f t="shared" si="85"/>
        <v>0</v>
      </c>
      <c r="BH273" s="36" t="s">
        <v>118</v>
      </c>
      <c r="BI273" s="39" t="str">
        <f t="shared" si="86"/>
        <v/>
      </c>
      <c r="BJ273" s="39" t="str">
        <f t="shared" si="87"/>
        <v/>
      </c>
      <c r="BK273" s="16">
        <f>SUM(AR273:AX273)</f>
        <v>0</v>
      </c>
      <c r="BL273" s="10">
        <f>SUM(AL273:AQ273)</f>
        <v>0</v>
      </c>
      <c r="BM273" s="12" t="str">
        <f t="shared" si="88"/>
        <v/>
      </c>
      <c r="BN273" s="12" t="str">
        <f t="shared" si="88"/>
        <v/>
      </c>
      <c r="BO273" s="9">
        <f t="shared" si="89"/>
        <v>0</v>
      </c>
      <c r="BP273" s="39" t="str">
        <f t="shared" si="90"/>
        <v/>
      </c>
      <c r="BQ273" s="147"/>
      <c r="BR273" s="9">
        <f t="shared" si="91"/>
        <v>0</v>
      </c>
      <c r="BS273" s="9">
        <f t="shared" si="92"/>
        <v>0</v>
      </c>
      <c r="BT273" s="9">
        <f t="shared" si="93"/>
        <v>0</v>
      </c>
      <c r="BU273" s="9" t="str">
        <f>IFERROR(_xlfn.XLOOKUP(D273,Sheet1!B:B,Sheet1!L:L),"")</f>
        <v/>
      </c>
      <c r="BV273" s="9" t="e">
        <f>_xlfn.XLOOKUP(BU273,Sheet1!S:S,Sheet1!T:T)</f>
        <v>#N/A</v>
      </c>
      <c r="BW273" s="9" t="e">
        <f>_xlfn.XLOOKUP(D273,Sheet1!B:B,Sheet1!M:M)</f>
        <v>#N/A</v>
      </c>
      <c r="BZ273" s="108">
        <f t="shared" si="94"/>
        <v>0</v>
      </c>
      <c r="CB273" s="12"/>
      <c r="CC273" s="12"/>
      <c r="CG273" s="1" t="str">
        <f>IF(BO273&lt;80,"Below 80",
IF(BO273&lt;=120,"80-120",
IF(BO273&lt;=200,"&gt; 120-200",
IF(BO273&lt;=300,"&gt;200-300",
IF(BO273&lt;=500,"&gt;300-500",
"&gt;500")))))</f>
        <v>Below 80</v>
      </c>
      <c r="CH273" s="1" t="str">
        <f>IFERROR(_xlfn.XLOOKUP(CG273,Scenario!M:M,Scenario!N:N),"")</f>
        <v/>
      </c>
      <c r="CI273" s="1" t="str">
        <f t="shared" si="95"/>
        <v>No</v>
      </c>
      <c r="CJ273" s="75">
        <v>0</v>
      </c>
    </row>
    <row r="274" spans="1:88" hidden="1">
      <c r="A274" s="2">
        <v>273</v>
      </c>
      <c r="B274" s="2">
        <v>2024</v>
      </c>
      <c r="C274" s="1" t="str">
        <v>PBTMTR276</v>
      </c>
      <c r="D274" s="37" t="str">
        <v>0015g00001fvEIVAA2</v>
      </c>
      <c r="E274" s="37" t="str">
        <v>VEER TEJA BUILDING MATERIAL</v>
      </c>
      <c r="F274" s="37" t="str">
        <v>RAJASTHAN</v>
      </c>
      <c r="G274" s="37" t="str">
        <v>NAGAUR</v>
      </c>
      <c r="H274" s="37">
        <v>0</v>
      </c>
      <c r="I274" s="37" t="str">
        <v>Swastik Tradevision Pvt. Ltd.</v>
      </c>
      <c r="J274" s="37" t="str">
        <v>Neeraj Sharma</v>
      </c>
      <c r="K274" s="37" t="str">
        <v>Ravi Kumar Kulmi</v>
      </c>
      <c r="L274" s="37" t="str">
        <v>C12822</v>
      </c>
      <c r="M274" s="37" t="str">
        <v>North</v>
      </c>
      <c r="N274" s="2">
        <v>341001</v>
      </c>
      <c r="O274" s="2" t="str">
        <v>08FNGPB3768A1Z7</v>
      </c>
      <c r="P274" s="2">
        <v>9672846573</v>
      </c>
      <c r="Q274" s="2" t="str">
        <v>Mar'24</v>
      </c>
      <c r="R274" s="2">
        <v>2024</v>
      </c>
      <c r="S274" s="1">
        <v>20</v>
      </c>
      <c r="T274" s="2">
        <v>300</v>
      </c>
      <c r="U274" s="12">
        <v>0</v>
      </c>
      <c r="V274" s="1" t="str">
        <v>Alien</v>
      </c>
      <c r="W274" s="13">
        <v>0</v>
      </c>
      <c r="X274" s="13">
        <v>0</v>
      </c>
      <c r="Y274" s="13">
        <v>20</v>
      </c>
      <c r="Z274" s="13">
        <v>0</v>
      </c>
      <c r="AA274" s="13">
        <v>19.98</v>
      </c>
      <c r="AB274" s="13">
        <v>0</v>
      </c>
      <c r="AC274" s="13">
        <v>0</v>
      </c>
      <c r="AD274" s="13">
        <v>25</v>
      </c>
      <c r="AE274" s="13">
        <v>25</v>
      </c>
      <c r="AF274" s="13">
        <v>36.020000000000003</v>
      </c>
      <c r="AG274" s="13">
        <v>25</v>
      </c>
      <c r="AH274" s="13">
        <v>25</v>
      </c>
      <c r="AI274" s="13">
        <v>0</v>
      </c>
      <c r="AJ274" s="13">
        <v>0</v>
      </c>
      <c r="AK274" s="13">
        <v>0</v>
      </c>
      <c r="AL274" s="13">
        <v>0</v>
      </c>
      <c r="AM274" s="13">
        <v>0</v>
      </c>
      <c r="AN274" s="13">
        <v>0</v>
      </c>
      <c r="AO274" s="13">
        <v>0</v>
      </c>
      <c r="AP274" s="13">
        <v>0</v>
      </c>
      <c r="AQ274" s="13">
        <v>0</v>
      </c>
      <c r="AR274" s="13">
        <v>0</v>
      </c>
      <c r="AS274" s="13">
        <v>0</v>
      </c>
      <c r="AT274" s="13">
        <v>0</v>
      </c>
      <c r="AU274" s="13">
        <v>0</v>
      </c>
      <c r="AV274" s="13">
        <v>0</v>
      </c>
      <c r="AW274" s="16">
        <f t="shared" si="81"/>
        <v>0</v>
      </c>
      <c r="AX274" s="16">
        <v>0</v>
      </c>
      <c r="AY274" s="10">
        <f t="shared" si="96"/>
        <v>0</v>
      </c>
      <c r="AZ274" s="10">
        <f>SUM(Z274:AK274)</f>
        <v>156</v>
      </c>
      <c r="BA274" s="10"/>
      <c r="BB274" s="10">
        <f t="shared" si="82"/>
        <v>0</v>
      </c>
      <c r="BC274" s="10">
        <f t="shared" si="83"/>
        <v>0</v>
      </c>
      <c r="BD274" s="10">
        <f t="shared" si="84"/>
        <v>-156</v>
      </c>
      <c r="BE274" s="10">
        <f t="shared" si="80"/>
        <v>156</v>
      </c>
      <c r="BF274" s="2" t="s">
        <v>119</v>
      </c>
      <c r="BG274" s="10">
        <f t="shared" si="85"/>
        <v>0</v>
      </c>
      <c r="BH274" s="36" t="s">
        <v>118</v>
      </c>
      <c r="BI274" s="39" t="str">
        <f t="shared" si="86"/>
        <v/>
      </c>
      <c r="BJ274" s="39" t="str">
        <f t="shared" si="87"/>
        <v/>
      </c>
      <c r="BK274" s="16">
        <f>SUM(AR274:AX274)</f>
        <v>0</v>
      </c>
      <c r="BL274" s="10">
        <f>SUM(AL274:AQ274)</f>
        <v>0</v>
      </c>
      <c r="BM274" s="12" t="str">
        <f t="shared" si="88"/>
        <v/>
      </c>
      <c r="BN274" s="12" t="str">
        <f t="shared" si="88"/>
        <v/>
      </c>
      <c r="BO274" s="9">
        <f t="shared" si="89"/>
        <v>0</v>
      </c>
      <c r="BP274" s="39" t="str">
        <f t="shared" si="90"/>
        <v/>
      </c>
      <c r="BQ274" s="147"/>
      <c r="BR274" s="9">
        <f t="shared" si="91"/>
        <v>69.98</v>
      </c>
      <c r="BS274" s="9">
        <f t="shared" si="92"/>
        <v>86.02000000000001</v>
      </c>
      <c r="BT274" s="9">
        <f t="shared" si="93"/>
        <v>156</v>
      </c>
      <c r="BU274" s="9" t="str">
        <f>IFERROR(_xlfn.XLOOKUP(D274,Sheet1!B:B,Sheet1!L:L),"")</f>
        <v/>
      </c>
      <c r="BV274" s="9" t="e">
        <f>_xlfn.XLOOKUP(BU274,Sheet1!S:S,Sheet1!T:T)</f>
        <v>#N/A</v>
      </c>
      <c r="BW274" s="9" t="e">
        <f>_xlfn.XLOOKUP(D274,Sheet1!B:B,Sheet1!M:M)</f>
        <v>#N/A</v>
      </c>
      <c r="BZ274" s="108">
        <f t="shared" si="94"/>
        <v>0</v>
      </c>
      <c r="CB274" s="12"/>
      <c r="CC274" s="12"/>
      <c r="CG274" s="1" t="str">
        <f>IF(BO274&lt;80,"Below 80",
IF(BO274&lt;=120,"80-120",
IF(BO274&lt;=200,"&gt; 120-200",
IF(BO274&lt;=300,"&gt;200-300",
IF(BO274&lt;=500,"&gt;300-500",
"&gt;500")))))</f>
        <v>Below 80</v>
      </c>
      <c r="CH274" s="1" t="str">
        <f>IFERROR(_xlfn.XLOOKUP(CG274,Scenario!M:M,Scenario!N:N),"")</f>
        <v/>
      </c>
      <c r="CI274" s="1" t="str">
        <f t="shared" si="95"/>
        <v>No</v>
      </c>
      <c r="CJ274" s="75">
        <v>0</v>
      </c>
    </row>
    <row r="275" spans="1:88" hidden="1">
      <c r="A275" s="2">
        <v>274</v>
      </c>
      <c r="B275" s="2">
        <v>2024</v>
      </c>
      <c r="C275" s="1" t="str">
        <v>PBTMTR277</v>
      </c>
      <c r="D275" s="37" t="str">
        <v>001J100000BahQrIAJ</v>
      </c>
      <c r="E275" s="37" t="str">
        <v>SHREE STEEL ASSOCIATES</v>
      </c>
      <c r="F275" s="37" t="str">
        <v>RAJASTHAN</v>
      </c>
      <c r="G275" s="37" t="str">
        <v>JAIPUR</v>
      </c>
      <c r="H275" s="37" t="str">
        <v>Jaipur</v>
      </c>
      <c r="I275" s="37" t="str">
        <v>Swastik Tradevision Pvt. Ltd.</v>
      </c>
      <c r="J275" s="37" t="str">
        <v>Ravi Kumar Kulmi</v>
      </c>
      <c r="K275" s="37" t="str">
        <v>Ravi Kumar Kulmi</v>
      </c>
      <c r="L275" s="37" t="str">
        <v>C12822</v>
      </c>
      <c r="M275" s="37" t="str">
        <v>North</v>
      </c>
      <c r="N275" s="2">
        <v>302013</v>
      </c>
      <c r="O275" s="2" t="str">
        <v>08AAPFS0547R1ZC</v>
      </c>
      <c r="P275" s="2">
        <v>7300199426</v>
      </c>
      <c r="Q275" s="2" t="str">
        <v>Mar'24</v>
      </c>
      <c r="R275" s="2">
        <v>2024</v>
      </c>
      <c r="S275" s="1">
        <v>50</v>
      </c>
      <c r="T275" s="2">
        <v>400</v>
      </c>
      <c r="U275" s="12">
        <v>0</v>
      </c>
      <c r="V275" s="1" t="str">
        <v>Alien</v>
      </c>
      <c r="W275" s="13">
        <v>0</v>
      </c>
      <c r="X275" s="13">
        <v>0</v>
      </c>
      <c r="Y275" s="13">
        <v>50</v>
      </c>
      <c r="Z275" s="13">
        <v>0</v>
      </c>
      <c r="AA275" s="13">
        <v>0</v>
      </c>
      <c r="AB275" s="13">
        <v>0</v>
      </c>
      <c r="AC275" s="13">
        <v>0</v>
      </c>
      <c r="AD275" s="13">
        <v>0</v>
      </c>
      <c r="AE275" s="13">
        <v>69</v>
      </c>
      <c r="AF275" s="13">
        <v>0</v>
      </c>
      <c r="AG275" s="13">
        <v>0</v>
      </c>
      <c r="AH275" s="13">
        <v>84.92</v>
      </c>
      <c r="AI275" s="13">
        <v>40.11</v>
      </c>
      <c r="AJ275" s="13">
        <v>154.21</v>
      </c>
      <c r="AK275" s="13">
        <v>80.67</v>
      </c>
      <c r="AL275" s="13">
        <v>251</v>
      </c>
      <c r="AM275" s="13">
        <v>145</v>
      </c>
      <c r="AN275" s="13">
        <v>0</v>
      </c>
      <c r="AO275" s="13">
        <v>229.51</v>
      </c>
      <c r="AP275" s="13">
        <v>127.03</v>
      </c>
      <c r="AQ275" s="13">
        <v>0</v>
      </c>
      <c r="AR275" s="13">
        <v>68.53</v>
      </c>
      <c r="AS275" s="13">
        <v>0</v>
      </c>
      <c r="AT275" s="13">
        <v>0</v>
      </c>
      <c r="AU275" s="13">
        <v>0</v>
      </c>
      <c r="AV275" s="13">
        <v>0</v>
      </c>
      <c r="AW275" s="16">
        <f t="shared" si="81"/>
        <v>821.06999999999994</v>
      </c>
      <c r="AX275" s="16">
        <v>429.93000000000006</v>
      </c>
      <c r="AY275" s="107">
        <v>1251</v>
      </c>
      <c r="AZ275" s="10">
        <f>SUM(Z275:AK275)</f>
        <v>428.91</v>
      </c>
      <c r="BA275" s="10">
        <v>1300</v>
      </c>
      <c r="BB275" s="10">
        <f t="shared" si="82"/>
        <v>478.93000000000006</v>
      </c>
      <c r="BC275" s="10">
        <f t="shared" si="83"/>
        <v>119.73250000000002</v>
      </c>
      <c r="BD275" s="10">
        <f t="shared" si="84"/>
        <v>822.08999999999992</v>
      </c>
      <c r="BE275" s="10">
        <f t="shared" si="80"/>
        <v>-392.15999999999991</v>
      </c>
      <c r="BF275" s="2" t="s">
        <v>119</v>
      </c>
      <c r="BG275" s="10">
        <f t="shared" si="85"/>
        <v>102.63374999999999</v>
      </c>
      <c r="BH275" s="36" t="s">
        <v>118</v>
      </c>
      <c r="BI275" s="39" t="str">
        <f t="shared" si="86"/>
        <v>E</v>
      </c>
      <c r="BJ275" s="39" t="str">
        <f t="shared" si="87"/>
        <v>E</v>
      </c>
      <c r="BK275" s="16">
        <f>SUM(AR275:AX275)</f>
        <v>1319.53</v>
      </c>
      <c r="BL275" s="10">
        <f>SUM(AL275:AQ275)</f>
        <v>752.54</v>
      </c>
      <c r="BM275" s="12">
        <f t="shared" si="88"/>
        <v>1.0547801758593125</v>
      </c>
      <c r="BN275" s="12">
        <f t="shared" si="88"/>
        <v>0.60155075939248603</v>
      </c>
      <c r="BO275" s="9">
        <f t="shared" si="89"/>
        <v>821.06999999999994</v>
      </c>
      <c r="BP275" s="39" t="str">
        <f t="shared" si="90"/>
        <v>D</v>
      </c>
      <c r="BQ275" s="147"/>
      <c r="BR275" s="9">
        <f t="shared" si="91"/>
        <v>69</v>
      </c>
      <c r="BS275" s="9">
        <f t="shared" si="92"/>
        <v>359.91</v>
      </c>
      <c r="BT275" s="9">
        <f t="shared" si="93"/>
        <v>428.91</v>
      </c>
      <c r="BU275" s="9" t="str">
        <f>IFERROR(_xlfn.XLOOKUP(D275,Sheet1!B:B,Sheet1!L:L),"")</f>
        <v>International Trip (2 pax South Asia) 3N-4D + Electric Scooter</v>
      </c>
      <c r="BV275" s="9" t="e">
        <f>_xlfn.XLOOKUP(BU275,Sheet1!S:S,Sheet1!T:T)</f>
        <v>#N/A</v>
      </c>
      <c r="BW275" s="9">
        <f>_xlfn.XLOOKUP(D275,Sheet1!B:B,Sheet1!M:M)</f>
        <v>1000</v>
      </c>
      <c r="BX275" s="1" t="s">
        <v>129</v>
      </c>
      <c r="BY275" s="1">
        <v>1251</v>
      </c>
      <c r="BZ275" s="108">
        <f t="shared" si="94"/>
        <v>429.93000000000006</v>
      </c>
      <c r="CB275" s="12">
        <f>AW275/AY275</f>
        <v>0.65633093525179853</v>
      </c>
      <c r="CC275" s="12">
        <f>AX275/AY275</f>
        <v>0.34366906474820147</v>
      </c>
      <c r="CD275" s="75">
        <f>AW275*1</f>
        <v>821.06999999999994</v>
      </c>
      <c r="CF275" s="75">
        <f>CD275+AW275</f>
        <v>1642.1399999999999</v>
      </c>
      <c r="CG275" s="1" t="str">
        <f>IF(BO275&lt;80,"Below 80",
IF(BO275&lt;=120,"80-120",
IF(BO275&lt;=200,"&gt; 120-200",
IF(BO275&lt;=300,"&gt;200-300",
IF(BO275&lt;=500,"&gt;300-500",
"&gt;500")))))</f>
        <v>&gt;500</v>
      </c>
      <c r="CH275" s="1" t="str">
        <f>IFERROR(_xlfn.XLOOKUP(CG275,Scenario!M:M,Scenario!N:N),"")</f>
        <v>E</v>
      </c>
      <c r="CI275" s="1" t="b">
        <f t="shared" si="95"/>
        <v>0</v>
      </c>
      <c r="CJ275" s="75">
        <v>429.93000000000006</v>
      </c>
    </row>
    <row r="276" spans="1:88" hidden="1">
      <c r="A276" s="2">
        <v>275</v>
      </c>
      <c r="B276" s="2">
        <v>2024</v>
      </c>
      <c r="C276" s="1" t="str">
        <v>PBTMTR278</v>
      </c>
      <c r="D276" s="37" t="str">
        <v>0015g00001cbM2FAAU</v>
      </c>
      <c r="E276" s="37" t="str">
        <v>UTTAM CHAND &amp; SONS</v>
      </c>
      <c r="F276" s="37" t="str">
        <v>HIMACHAL PRADESH</v>
      </c>
      <c r="G276" s="37" t="str">
        <v>KANGRA</v>
      </c>
      <c r="H276" s="37">
        <v>0</v>
      </c>
      <c r="I276" s="37" t="str">
        <v>MONAD PROFILES</v>
      </c>
      <c r="J276" s="37" t="str">
        <v>Rahul Gautam</v>
      </c>
      <c r="K276" s="37" t="str">
        <v>kapil vaidya</v>
      </c>
      <c r="L276" s="37" t="str">
        <v/>
      </c>
      <c r="M276" s="37" t="str">
        <v>North</v>
      </c>
      <c r="N276" s="2">
        <v>176209</v>
      </c>
      <c r="O276" s="2" t="str">
        <v>02AGSPD4609C2ZU</v>
      </c>
      <c r="P276" s="2">
        <v>9418080474</v>
      </c>
      <c r="Q276" s="2" t="str">
        <v>Mar'24</v>
      </c>
      <c r="R276" s="2">
        <v>2024</v>
      </c>
      <c r="S276" s="1">
        <v>17</v>
      </c>
      <c r="T276" s="2">
        <v>100</v>
      </c>
      <c r="U276" s="12">
        <v>0</v>
      </c>
      <c r="V276" s="1" t="str">
        <v>Challenger</v>
      </c>
      <c r="W276" s="13">
        <v>0</v>
      </c>
      <c r="X276" s="13">
        <v>0</v>
      </c>
      <c r="Y276" s="13">
        <v>17</v>
      </c>
      <c r="Z276" s="13">
        <v>0</v>
      </c>
      <c r="AA276" s="13">
        <v>0</v>
      </c>
      <c r="AB276" s="13">
        <v>0</v>
      </c>
      <c r="AC276" s="13">
        <v>0</v>
      </c>
      <c r="AD276" s="13">
        <v>0</v>
      </c>
      <c r="AE276" s="13">
        <v>0</v>
      </c>
      <c r="AF276" s="13">
        <v>0</v>
      </c>
      <c r="AG276" s="13">
        <v>0</v>
      </c>
      <c r="AH276" s="13">
        <v>0</v>
      </c>
      <c r="AI276" s="13">
        <v>0</v>
      </c>
      <c r="AJ276" s="13">
        <v>0</v>
      </c>
      <c r="AK276" s="13">
        <v>0</v>
      </c>
      <c r="AL276" s="13">
        <v>0</v>
      </c>
      <c r="AM276" s="13">
        <v>0</v>
      </c>
      <c r="AN276" s="13">
        <v>0</v>
      </c>
      <c r="AO276" s="13">
        <v>0</v>
      </c>
      <c r="AP276" s="13">
        <v>0</v>
      </c>
      <c r="AQ276" s="13">
        <v>0</v>
      </c>
      <c r="AR276" s="13">
        <v>0</v>
      </c>
      <c r="AS276" s="13">
        <v>0</v>
      </c>
      <c r="AT276" s="13">
        <v>0</v>
      </c>
      <c r="AU276" s="13">
        <v>0</v>
      </c>
      <c r="AV276" s="13">
        <v>0</v>
      </c>
      <c r="AW276" s="16">
        <f t="shared" si="81"/>
        <v>0</v>
      </c>
      <c r="AX276" s="16">
        <v>0</v>
      </c>
      <c r="AY276" s="10">
        <f t="shared" si="96"/>
        <v>0</v>
      </c>
      <c r="AZ276" s="10">
        <f>SUM(Z276:AK276)</f>
        <v>0</v>
      </c>
      <c r="BA276" s="10"/>
      <c r="BB276" s="10">
        <f t="shared" si="82"/>
        <v>0</v>
      </c>
      <c r="BC276" s="10">
        <f t="shared" si="83"/>
        <v>0</v>
      </c>
      <c r="BD276" s="10">
        <f t="shared" si="84"/>
        <v>0</v>
      </c>
      <c r="BE276" s="10">
        <f t="shared" si="80"/>
        <v>0</v>
      </c>
      <c r="BF276" s="2" t="s">
        <v>119</v>
      </c>
      <c r="BG276" s="10">
        <f t="shared" si="85"/>
        <v>0</v>
      </c>
      <c r="BH276" s="36" t="s">
        <v>118</v>
      </c>
      <c r="BI276" s="39" t="str">
        <f t="shared" si="86"/>
        <v/>
      </c>
      <c r="BJ276" s="39" t="str">
        <f t="shared" si="87"/>
        <v/>
      </c>
      <c r="BK276" s="16">
        <f>SUM(AR276:AX276)</f>
        <v>0</v>
      </c>
      <c r="BL276" s="10">
        <f>SUM(AL276:AQ276)</f>
        <v>0</v>
      </c>
      <c r="BM276" s="12" t="str">
        <f t="shared" si="88"/>
        <v/>
      </c>
      <c r="BN276" s="12" t="str">
        <f t="shared" si="88"/>
        <v/>
      </c>
      <c r="BO276" s="9">
        <f t="shared" si="89"/>
        <v>0</v>
      </c>
      <c r="BP276" s="39" t="str">
        <f t="shared" si="90"/>
        <v/>
      </c>
      <c r="BQ276" s="147"/>
      <c r="BR276" s="9">
        <f t="shared" si="91"/>
        <v>0</v>
      </c>
      <c r="BS276" s="9">
        <f t="shared" si="92"/>
        <v>0</v>
      </c>
      <c r="BT276" s="9">
        <f t="shared" si="93"/>
        <v>0</v>
      </c>
      <c r="BU276" s="9" t="str">
        <f>IFERROR(_xlfn.XLOOKUP(D276,Sheet1!B:B,Sheet1!L:L),"")</f>
        <v/>
      </c>
      <c r="BV276" s="9" t="e">
        <f>_xlfn.XLOOKUP(BU276,Sheet1!S:S,Sheet1!T:T)</f>
        <v>#N/A</v>
      </c>
      <c r="BW276" s="9" t="e">
        <f>_xlfn.XLOOKUP(D276,Sheet1!B:B,Sheet1!M:M)</f>
        <v>#N/A</v>
      </c>
      <c r="BZ276" s="108">
        <f t="shared" si="94"/>
        <v>0</v>
      </c>
      <c r="CB276" s="12"/>
      <c r="CC276" s="12"/>
      <c r="CG276" s="1" t="str">
        <f>IF(BO276&lt;80,"Below 80",
IF(BO276&lt;=120,"80-120",
IF(BO276&lt;=200,"&gt; 120-200",
IF(BO276&lt;=300,"&gt;200-300",
IF(BO276&lt;=500,"&gt;300-500",
"&gt;500")))))</f>
        <v>Below 80</v>
      </c>
      <c r="CH276" s="1" t="str">
        <f>IFERROR(_xlfn.XLOOKUP(CG276,Scenario!M:M,Scenario!N:N),"")</f>
        <v/>
      </c>
      <c r="CI276" s="1" t="str">
        <f t="shared" si="95"/>
        <v>No</v>
      </c>
      <c r="CJ276" s="75">
        <v>0</v>
      </c>
    </row>
    <row r="277" spans="1:88" hidden="1">
      <c r="A277" s="2">
        <v>276</v>
      </c>
      <c r="B277" s="2">
        <v>2024</v>
      </c>
      <c r="C277" s="1" t="str">
        <v>PBTMTR279</v>
      </c>
      <c r="D277" s="37" t="str">
        <v>0015g00001dJmnSAAS</v>
      </c>
      <c r="E277" s="37" t="str">
        <v>MADAN LAL &amp; SONS</v>
      </c>
      <c r="F277" s="37" t="str">
        <v>HIMACHAL PRADESH</v>
      </c>
      <c r="G277" s="37" t="str">
        <v>MANDI</v>
      </c>
      <c r="H277" s="37" t="str">
        <v>Sadar</v>
      </c>
      <c r="I277" s="37" t="str">
        <v>MONAD PROFILES</v>
      </c>
      <c r="J277" s="37" t="str">
        <v>Rahul Gautam</v>
      </c>
      <c r="K277" s="37" t="str">
        <v>kapil vaidya</v>
      </c>
      <c r="L277" s="37" t="str">
        <v/>
      </c>
      <c r="M277" s="37" t="str">
        <v>North</v>
      </c>
      <c r="N277" s="2">
        <v>175008</v>
      </c>
      <c r="O277" s="2" t="str">
        <v>02CGNPK6954Q1ZM</v>
      </c>
      <c r="P277" s="2">
        <v>8278772323</v>
      </c>
      <c r="Q277" s="2" t="str">
        <v>Mar'24</v>
      </c>
      <c r="R277" s="2">
        <v>2024</v>
      </c>
      <c r="S277" s="1">
        <v>15</v>
      </c>
      <c r="T277" s="2">
        <v>50</v>
      </c>
      <c r="U277" s="12">
        <v>0</v>
      </c>
      <c r="V277" s="1" t="str">
        <v>Minor</v>
      </c>
      <c r="W277" s="13">
        <v>0</v>
      </c>
      <c r="X277" s="13">
        <v>0</v>
      </c>
      <c r="Y277" s="13">
        <v>15</v>
      </c>
      <c r="Z277" s="13">
        <v>0</v>
      </c>
      <c r="AA277" s="13">
        <v>0</v>
      </c>
      <c r="AB277" s="13">
        <v>0</v>
      </c>
      <c r="AC277" s="13">
        <v>0</v>
      </c>
      <c r="AD277" s="13">
        <v>0</v>
      </c>
      <c r="AE277" s="13">
        <v>0</v>
      </c>
      <c r="AF277" s="13">
        <v>0</v>
      </c>
      <c r="AG277" s="13">
        <v>0</v>
      </c>
      <c r="AH277" s="13">
        <v>0</v>
      </c>
      <c r="AI277" s="13">
        <v>0</v>
      </c>
      <c r="AJ277" s="13">
        <v>0</v>
      </c>
      <c r="AK277" s="13">
        <v>0</v>
      </c>
      <c r="AL277" s="13">
        <v>0</v>
      </c>
      <c r="AM277" s="13">
        <v>0</v>
      </c>
      <c r="AN277" s="13">
        <v>0</v>
      </c>
      <c r="AO277" s="13">
        <v>0</v>
      </c>
      <c r="AP277" s="13">
        <v>0</v>
      </c>
      <c r="AQ277" s="13">
        <v>0</v>
      </c>
      <c r="AR277" s="13">
        <v>0</v>
      </c>
      <c r="AS277" s="13">
        <v>0</v>
      </c>
      <c r="AT277" s="13">
        <v>0</v>
      </c>
      <c r="AU277" s="13">
        <v>0</v>
      </c>
      <c r="AV277" s="13">
        <v>0</v>
      </c>
      <c r="AW277" s="16">
        <f t="shared" si="81"/>
        <v>0</v>
      </c>
      <c r="AX277" s="16">
        <v>0</v>
      </c>
      <c r="AY277" s="10">
        <f t="shared" si="96"/>
        <v>0</v>
      </c>
      <c r="AZ277" s="10">
        <f>SUM(Z277:AK277)</f>
        <v>0</v>
      </c>
      <c r="BA277" s="10"/>
      <c r="BB277" s="10">
        <f t="shared" si="82"/>
        <v>0</v>
      </c>
      <c r="BC277" s="10">
        <f t="shared" si="83"/>
        <v>0</v>
      </c>
      <c r="BD277" s="10">
        <f t="shared" si="84"/>
        <v>0</v>
      </c>
      <c r="BE277" s="10">
        <f t="shared" si="80"/>
        <v>0</v>
      </c>
      <c r="BF277" s="2" t="s">
        <v>119</v>
      </c>
      <c r="BG277" s="10">
        <f t="shared" si="85"/>
        <v>0</v>
      </c>
      <c r="BH277" s="36" t="s">
        <v>118</v>
      </c>
      <c r="BI277" s="39" t="str">
        <f t="shared" si="86"/>
        <v/>
      </c>
      <c r="BJ277" s="39" t="str">
        <f t="shared" si="87"/>
        <v/>
      </c>
      <c r="BK277" s="16">
        <f>SUM(AR277:AX277)</f>
        <v>0</v>
      </c>
      <c r="BL277" s="10">
        <f>SUM(AL277:AQ277)</f>
        <v>0</v>
      </c>
      <c r="BM277" s="12" t="str">
        <f t="shared" si="88"/>
        <v/>
      </c>
      <c r="BN277" s="12" t="str">
        <f t="shared" si="88"/>
        <v/>
      </c>
      <c r="BO277" s="9">
        <f t="shared" si="89"/>
        <v>0</v>
      </c>
      <c r="BP277" s="39" t="str">
        <f t="shared" si="90"/>
        <v/>
      </c>
      <c r="BQ277" s="147"/>
      <c r="BR277" s="9">
        <f t="shared" si="91"/>
        <v>0</v>
      </c>
      <c r="BS277" s="9">
        <f t="shared" si="92"/>
        <v>0</v>
      </c>
      <c r="BT277" s="9">
        <f t="shared" si="93"/>
        <v>0</v>
      </c>
      <c r="BU277" s="9" t="str">
        <f>IFERROR(_xlfn.XLOOKUP(D277,Sheet1!B:B,Sheet1!L:L),"")</f>
        <v/>
      </c>
      <c r="BV277" s="9" t="e">
        <f>_xlfn.XLOOKUP(BU277,Sheet1!S:S,Sheet1!T:T)</f>
        <v>#N/A</v>
      </c>
      <c r="BW277" s="9" t="e">
        <f>_xlfn.XLOOKUP(D277,Sheet1!B:B,Sheet1!M:M)</f>
        <v>#N/A</v>
      </c>
      <c r="BZ277" s="108">
        <f t="shared" si="94"/>
        <v>0</v>
      </c>
      <c r="CB277" s="12"/>
      <c r="CC277" s="12"/>
      <c r="CG277" s="1" t="str">
        <f>IF(BO277&lt;80,"Below 80",
IF(BO277&lt;=120,"80-120",
IF(BO277&lt;=200,"&gt; 120-200",
IF(BO277&lt;=300,"&gt;200-300",
IF(BO277&lt;=500,"&gt;300-500",
"&gt;500")))))</f>
        <v>Below 80</v>
      </c>
      <c r="CH277" s="1" t="str">
        <f>IFERROR(_xlfn.XLOOKUP(CG277,Scenario!M:M,Scenario!N:N),"")</f>
        <v/>
      </c>
      <c r="CI277" s="1" t="str">
        <f t="shared" si="95"/>
        <v>No</v>
      </c>
      <c r="CJ277" s="75">
        <v>0</v>
      </c>
    </row>
    <row r="278" spans="1:88" hidden="1">
      <c r="A278" s="2">
        <v>277</v>
      </c>
      <c r="B278" s="2">
        <v>2024</v>
      </c>
      <c r="C278" s="1" t="str">
        <v>PBTMTR280</v>
      </c>
      <c r="D278" s="37" t="str">
        <v>0015g00001dHZzFAAW</v>
      </c>
      <c r="E278" s="37" t="str">
        <v>THE MAJHERNA CO OP AGRICULTURAL SERVICE SOCIETY</v>
      </c>
      <c r="F278" s="37" t="str">
        <v>HIMACHAL PRADESH</v>
      </c>
      <c r="G278" s="37" t="str">
        <v>KANGRA</v>
      </c>
      <c r="H278" s="37">
        <v>0</v>
      </c>
      <c r="I278" s="37" t="str">
        <v>MONAD PROFILES</v>
      </c>
      <c r="J278" s="37" t="str">
        <v>Rahul Gautam</v>
      </c>
      <c r="K278" s="37" t="str">
        <v>kapil vaidya</v>
      </c>
      <c r="L278" s="37" t="str">
        <v/>
      </c>
      <c r="M278" s="37" t="str">
        <v>North</v>
      </c>
      <c r="N278" s="2">
        <v>176063</v>
      </c>
      <c r="O278" s="2" t="str">
        <v>02AAGAT3565J1ZE</v>
      </c>
      <c r="P278" s="2">
        <v>9816102751</v>
      </c>
      <c r="Q278" s="2" t="str">
        <v>Mar'24</v>
      </c>
      <c r="R278" s="2">
        <v>2024</v>
      </c>
      <c r="S278" s="1">
        <v>17</v>
      </c>
      <c r="T278" s="2">
        <v>30</v>
      </c>
      <c r="U278" s="12">
        <v>0</v>
      </c>
      <c r="V278" s="1" t="str">
        <v>Minor</v>
      </c>
      <c r="W278" s="13">
        <v>0</v>
      </c>
      <c r="X278" s="13">
        <v>0</v>
      </c>
      <c r="Y278" s="13">
        <v>17</v>
      </c>
      <c r="Z278" s="13">
        <v>11.86</v>
      </c>
      <c r="AA278" s="13">
        <v>0</v>
      </c>
      <c r="AB278" s="13">
        <v>0</v>
      </c>
      <c r="AC278" s="13">
        <v>0</v>
      </c>
      <c r="AD278" s="13">
        <v>0</v>
      </c>
      <c r="AE278" s="13">
        <v>0</v>
      </c>
      <c r="AF278" s="13">
        <v>0</v>
      </c>
      <c r="AG278" s="13">
        <v>16</v>
      </c>
      <c r="AH278" s="13">
        <v>0</v>
      </c>
      <c r="AI278" s="13">
        <v>0</v>
      </c>
      <c r="AJ278" s="13">
        <v>0</v>
      </c>
      <c r="AK278" s="13">
        <v>0</v>
      </c>
      <c r="AL278" s="13">
        <v>0</v>
      </c>
      <c r="AM278" s="13">
        <v>0</v>
      </c>
      <c r="AN278" s="13">
        <v>0</v>
      </c>
      <c r="AO278" s="13">
        <v>0</v>
      </c>
      <c r="AP278" s="13">
        <v>0</v>
      </c>
      <c r="AQ278" s="13">
        <v>0</v>
      </c>
      <c r="AR278" s="13">
        <v>0</v>
      </c>
      <c r="AS278" s="13">
        <v>0</v>
      </c>
      <c r="AT278" s="13">
        <v>0</v>
      </c>
      <c r="AU278" s="13">
        <v>0</v>
      </c>
      <c r="AV278" s="13">
        <v>0</v>
      </c>
      <c r="AW278" s="16">
        <f t="shared" si="81"/>
        <v>0</v>
      </c>
      <c r="AX278" s="16">
        <v>0</v>
      </c>
      <c r="AY278" s="10">
        <f t="shared" si="96"/>
        <v>0</v>
      </c>
      <c r="AZ278" s="10">
        <f>SUM(Z278:AK278)</f>
        <v>27.86</v>
      </c>
      <c r="BA278" s="10"/>
      <c r="BB278" s="10">
        <f t="shared" si="82"/>
        <v>0</v>
      </c>
      <c r="BC278" s="10">
        <f t="shared" si="83"/>
        <v>0</v>
      </c>
      <c r="BD278" s="10">
        <f t="shared" si="84"/>
        <v>-27.86</v>
      </c>
      <c r="BE278" s="10">
        <f t="shared" si="80"/>
        <v>27.86</v>
      </c>
      <c r="BF278" s="2" t="s">
        <v>119</v>
      </c>
      <c r="BG278" s="10">
        <f t="shared" si="85"/>
        <v>0</v>
      </c>
      <c r="BH278" s="36" t="s">
        <v>118</v>
      </c>
      <c r="BI278" s="39" t="str">
        <f t="shared" si="86"/>
        <v/>
      </c>
      <c r="BJ278" s="39" t="str">
        <f t="shared" si="87"/>
        <v/>
      </c>
      <c r="BK278" s="16">
        <f>SUM(AR278:AX278)</f>
        <v>0</v>
      </c>
      <c r="BL278" s="10">
        <f>SUM(AL278:AQ278)</f>
        <v>0</v>
      </c>
      <c r="BM278" s="12" t="str">
        <f t="shared" si="88"/>
        <v/>
      </c>
      <c r="BN278" s="12" t="str">
        <f t="shared" si="88"/>
        <v/>
      </c>
      <c r="BO278" s="9">
        <f t="shared" si="89"/>
        <v>0</v>
      </c>
      <c r="BP278" s="39" t="str">
        <f t="shared" si="90"/>
        <v/>
      </c>
      <c r="BQ278" s="147"/>
      <c r="BR278" s="9">
        <f t="shared" si="91"/>
        <v>11.86</v>
      </c>
      <c r="BS278" s="9">
        <f t="shared" si="92"/>
        <v>16</v>
      </c>
      <c r="BT278" s="9">
        <f t="shared" si="93"/>
        <v>27.86</v>
      </c>
      <c r="BU278" s="9" t="str">
        <f>IFERROR(_xlfn.XLOOKUP(D278,Sheet1!B:B,Sheet1!L:L),"")</f>
        <v/>
      </c>
      <c r="BV278" s="9" t="e">
        <f>_xlfn.XLOOKUP(BU278,Sheet1!S:S,Sheet1!T:T)</f>
        <v>#N/A</v>
      </c>
      <c r="BW278" s="9" t="e">
        <f>_xlfn.XLOOKUP(D278,Sheet1!B:B,Sheet1!M:M)</f>
        <v>#N/A</v>
      </c>
      <c r="BZ278" s="108">
        <f t="shared" si="94"/>
        <v>0</v>
      </c>
      <c r="CB278" s="12"/>
      <c r="CC278" s="12"/>
      <c r="CG278" s="1" t="str">
        <f>IF(BO278&lt;80,"Below 80",
IF(BO278&lt;=120,"80-120",
IF(BO278&lt;=200,"&gt; 120-200",
IF(BO278&lt;=300,"&gt;200-300",
IF(BO278&lt;=500,"&gt;300-500",
"&gt;500")))))</f>
        <v>Below 80</v>
      </c>
      <c r="CH278" s="1" t="str">
        <f>IFERROR(_xlfn.XLOOKUP(CG278,Scenario!M:M,Scenario!N:N),"")</f>
        <v/>
      </c>
      <c r="CI278" s="1" t="str">
        <f t="shared" si="95"/>
        <v>No</v>
      </c>
      <c r="CJ278" s="75">
        <v>0</v>
      </c>
    </row>
    <row r="279" spans="1:88" hidden="1">
      <c r="A279" s="2">
        <v>278</v>
      </c>
      <c r="B279" s="2">
        <v>2024</v>
      </c>
      <c r="C279" s="1" t="str">
        <v>PBTMTR281</v>
      </c>
      <c r="D279" s="37" t="str">
        <v>001J100000CMmsIIAT</v>
      </c>
      <c r="E279" s="37" t="str">
        <v>M/S GYAN TRADERS PROP AJIT KUMAR JAIN</v>
      </c>
      <c r="F279" s="37" t="str">
        <v>MADHYA PRADESH</v>
      </c>
      <c r="G279" s="37" t="str">
        <v>CHHATARPUR</v>
      </c>
      <c r="H279" s="37">
        <v>0</v>
      </c>
      <c r="I279" s="37" t="str">
        <v>Global Steel</v>
      </c>
      <c r="J279" s="37" t="str">
        <v>Swapnil Dahayat</v>
      </c>
      <c r="K279" s="37" t="str">
        <v>-</v>
      </c>
      <c r="L279" s="37" t="str">
        <v>C13471</v>
      </c>
      <c r="M279" s="37" t="str">
        <v>Central</v>
      </c>
      <c r="N279" s="2">
        <v>471201</v>
      </c>
      <c r="O279" s="2" t="str">
        <v>23AAUPJ6515B1ZW</v>
      </c>
      <c r="P279" s="2">
        <v>9425144179</v>
      </c>
      <c r="Q279" s="2" t="str">
        <v>Mar'24</v>
      </c>
      <c r="R279" s="2">
        <v>2024</v>
      </c>
      <c r="S279" s="1">
        <v>60</v>
      </c>
      <c r="T279" s="2">
        <v>30</v>
      </c>
      <c r="U279" s="12">
        <v>0</v>
      </c>
      <c r="V279" s="1" t="str">
        <v>Minor</v>
      </c>
      <c r="W279" s="13">
        <v>0</v>
      </c>
      <c r="X279" s="13">
        <v>0</v>
      </c>
      <c r="Y279" s="13">
        <v>60</v>
      </c>
      <c r="Z279" s="13">
        <v>0</v>
      </c>
      <c r="AA279" s="13">
        <v>0</v>
      </c>
      <c r="AB279" s="13">
        <v>0</v>
      </c>
      <c r="AC279" s="13">
        <v>0</v>
      </c>
      <c r="AD279" s="13">
        <v>0</v>
      </c>
      <c r="AE279" s="13">
        <v>0</v>
      </c>
      <c r="AF279" s="13">
        <v>0</v>
      </c>
      <c r="AG279" s="13">
        <v>0</v>
      </c>
      <c r="AH279" s="13">
        <v>0</v>
      </c>
      <c r="AI279" s="13">
        <v>0</v>
      </c>
      <c r="AJ279" s="13">
        <v>0</v>
      </c>
      <c r="AK279" s="13">
        <v>0</v>
      </c>
      <c r="AL279" s="13">
        <v>0</v>
      </c>
      <c r="AM279" s="13">
        <v>0</v>
      </c>
      <c r="AN279" s="13">
        <v>0</v>
      </c>
      <c r="AO279" s="13">
        <v>0</v>
      </c>
      <c r="AP279" s="13">
        <v>0</v>
      </c>
      <c r="AQ279" s="13">
        <v>0</v>
      </c>
      <c r="AR279" s="13">
        <v>0</v>
      </c>
      <c r="AS279" s="13">
        <v>0</v>
      </c>
      <c r="AT279" s="13">
        <v>0</v>
      </c>
      <c r="AU279" s="13">
        <v>0</v>
      </c>
      <c r="AV279" s="13">
        <v>0</v>
      </c>
      <c r="AW279" s="16">
        <f t="shared" si="81"/>
        <v>0</v>
      </c>
      <c r="AX279" s="16">
        <v>0</v>
      </c>
      <c r="AY279" s="10">
        <f t="shared" si="96"/>
        <v>0</v>
      </c>
      <c r="AZ279" s="10">
        <f>SUM(Z279:AK279)</f>
        <v>0</v>
      </c>
      <c r="BA279" s="10">
        <v>50</v>
      </c>
      <c r="BB279" s="10">
        <f t="shared" si="82"/>
        <v>50</v>
      </c>
      <c r="BC279" s="10">
        <f t="shared" si="83"/>
        <v>12.5</v>
      </c>
      <c r="BD279" s="10">
        <f t="shared" si="84"/>
        <v>0</v>
      </c>
      <c r="BE279" s="10">
        <f t="shared" si="80"/>
        <v>0</v>
      </c>
      <c r="BF279" s="2" t="s">
        <v>119</v>
      </c>
      <c r="BG279" s="10">
        <f t="shared" si="85"/>
        <v>0</v>
      </c>
      <c r="BH279" s="36" t="s">
        <v>118</v>
      </c>
      <c r="BI279" s="39" t="str">
        <f t="shared" si="86"/>
        <v/>
      </c>
      <c r="BJ279" s="39" t="str">
        <f t="shared" si="87"/>
        <v/>
      </c>
      <c r="BK279" s="16">
        <f>SUM(AR279:AX279)</f>
        <v>0</v>
      </c>
      <c r="BL279" s="10">
        <f>SUM(AL279:AQ279)</f>
        <v>0</v>
      </c>
      <c r="BM279" s="12" t="str">
        <f t="shared" si="88"/>
        <v/>
      </c>
      <c r="BN279" s="12" t="str">
        <f t="shared" si="88"/>
        <v/>
      </c>
      <c r="BO279" s="9">
        <f t="shared" si="89"/>
        <v>0</v>
      </c>
      <c r="BP279" s="39" t="str">
        <f t="shared" si="90"/>
        <v/>
      </c>
      <c r="BQ279" s="147"/>
      <c r="BR279" s="9">
        <f t="shared" si="91"/>
        <v>0</v>
      </c>
      <c r="BS279" s="9">
        <f t="shared" si="92"/>
        <v>0</v>
      </c>
      <c r="BT279" s="9">
        <f t="shared" si="93"/>
        <v>0</v>
      </c>
      <c r="BU279" s="9" t="str">
        <f>IFERROR(_xlfn.XLOOKUP(D279,Sheet1!B:B,Sheet1!L:L),"")</f>
        <v/>
      </c>
      <c r="BV279" s="9" t="e">
        <f>_xlfn.XLOOKUP(BU279,Sheet1!S:S,Sheet1!T:T)</f>
        <v>#N/A</v>
      </c>
      <c r="BW279" s="9" t="e">
        <f>_xlfn.XLOOKUP(D279,Sheet1!B:B,Sheet1!M:M)</f>
        <v>#N/A</v>
      </c>
      <c r="BZ279" s="108">
        <f t="shared" si="94"/>
        <v>0</v>
      </c>
      <c r="CB279" s="12"/>
      <c r="CC279" s="12"/>
      <c r="CG279" s="1" t="str">
        <f>IF(BO279&lt;80,"Below 80",
IF(BO279&lt;=120,"80-120",
IF(BO279&lt;=200,"&gt; 120-200",
IF(BO279&lt;=300,"&gt;200-300",
IF(BO279&lt;=500,"&gt;300-500",
"&gt;500")))))</f>
        <v>Below 80</v>
      </c>
      <c r="CH279" s="1" t="str">
        <f>IFERROR(_xlfn.XLOOKUP(CG279,Scenario!M:M,Scenario!N:N),"")</f>
        <v/>
      </c>
      <c r="CI279" s="1" t="str">
        <f t="shared" si="95"/>
        <v>Yes</v>
      </c>
      <c r="CJ279" s="75">
        <v>0</v>
      </c>
    </row>
    <row r="280" spans="1:88" hidden="1">
      <c r="A280" s="2">
        <v>279</v>
      </c>
      <c r="B280" s="2">
        <v>2024</v>
      </c>
      <c r="C280" s="1" t="str">
        <v>PBTMTR282</v>
      </c>
      <c r="D280" s="37" t="str">
        <v>0015g00001Y56QuAAJ</v>
      </c>
      <c r="E280" s="37" t="str">
        <v>MAHUL INDUSTRIES</v>
      </c>
      <c r="F280" s="37" t="str">
        <v>MADHYA PRADESH</v>
      </c>
      <c r="G280" s="37" t="str">
        <v>JABALPUR</v>
      </c>
      <c r="H280" s="37" t="str">
        <v>Jabalpur</v>
      </c>
      <c r="I280" s="37" t="str">
        <v>Global Steel</v>
      </c>
      <c r="J280" s="37" t="str">
        <v>Swapnil Dahayat</v>
      </c>
      <c r="K280" s="37" t="str">
        <v>-</v>
      </c>
      <c r="L280" s="37" t="str">
        <v>C13471</v>
      </c>
      <c r="M280" s="37" t="str">
        <v>Central</v>
      </c>
      <c r="N280" s="2">
        <v>482001</v>
      </c>
      <c r="O280" s="2" t="str">
        <v>23ADTPM3254G1ZG</v>
      </c>
      <c r="P280" s="2">
        <v>9425154799</v>
      </c>
      <c r="Q280" s="2" t="str">
        <v>Mar'24</v>
      </c>
      <c r="R280" s="2">
        <v>2024</v>
      </c>
      <c r="S280" s="1">
        <v>187</v>
      </c>
      <c r="T280" s="2">
        <v>600</v>
      </c>
      <c r="U280" s="12">
        <v>0</v>
      </c>
      <c r="V280" s="1" t="str">
        <v>Alien</v>
      </c>
      <c r="W280" s="13">
        <v>0</v>
      </c>
      <c r="X280" s="13">
        <v>0</v>
      </c>
      <c r="Y280" s="13">
        <v>187</v>
      </c>
      <c r="Z280" s="13">
        <v>291</v>
      </c>
      <c r="AA280" s="13">
        <v>163</v>
      </c>
      <c r="AB280" s="13">
        <v>200</v>
      </c>
      <c r="AC280" s="13">
        <v>18</v>
      </c>
      <c r="AD280" s="13">
        <v>0</v>
      </c>
      <c r="AE280" s="13">
        <v>2</v>
      </c>
      <c r="AF280" s="13">
        <v>0</v>
      </c>
      <c r="AG280" s="13">
        <v>0</v>
      </c>
      <c r="AH280" s="13">
        <v>0</v>
      </c>
      <c r="AI280" s="13">
        <v>0</v>
      </c>
      <c r="AJ280" s="13">
        <v>6</v>
      </c>
      <c r="AK280" s="13">
        <v>0</v>
      </c>
      <c r="AL280" s="13">
        <v>40</v>
      </c>
      <c r="AM280" s="13">
        <v>210</v>
      </c>
      <c r="AN280" s="13">
        <v>157</v>
      </c>
      <c r="AO280" s="13">
        <v>41.86</v>
      </c>
      <c r="AP280" s="13">
        <v>46.05</v>
      </c>
      <c r="AQ280" s="13">
        <v>0</v>
      </c>
      <c r="AR280" s="13">
        <v>0</v>
      </c>
      <c r="AS280" s="13">
        <v>0</v>
      </c>
      <c r="AT280" s="13">
        <v>0</v>
      </c>
      <c r="AU280" s="13">
        <v>0</v>
      </c>
      <c r="AV280" s="13">
        <v>0</v>
      </c>
      <c r="AW280" s="16">
        <f t="shared" si="81"/>
        <v>494.91</v>
      </c>
      <c r="AX280" s="16">
        <v>256.08999999999997</v>
      </c>
      <c r="AY280" s="107">
        <f>BW280</f>
        <v>751</v>
      </c>
      <c r="AZ280" s="10">
        <f>SUM(Z280:AK280)</f>
        <v>680</v>
      </c>
      <c r="BA280" s="10">
        <f>AY280</f>
        <v>751</v>
      </c>
      <c r="BB280" s="10">
        <f t="shared" si="82"/>
        <v>256.08999999999997</v>
      </c>
      <c r="BC280" s="10">
        <f t="shared" si="83"/>
        <v>64.022499999999994</v>
      </c>
      <c r="BD280" s="10">
        <f t="shared" si="84"/>
        <v>71</v>
      </c>
      <c r="BE280" s="10">
        <f t="shared" si="80"/>
        <v>185.08999999999997</v>
      </c>
      <c r="BF280" s="2" t="s">
        <v>119</v>
      </c>
      <c r="BG280" s="10">
        <f t="shared" si="85"/>
        <v>61.863750000000003</v>
      </c>
      <c r="BH280" s="36" t="s">
        <v>118</v>
      </c>
      <c r="BI280" s="39" t="str">
        <f t="shared" si="86"/>
        <v>D</v>
      </c>
      <c r="BJ280" s="39" t="str">
        <f t="shared" si="87"/>
        <v>D</v>
      </c>
      <c r="BK280" s="16">
        <f>SUM(AR280:AX280)</f>
        <v>751</v>
      </c>
      <c r="BL280" s="10">
        <f>SUM(AL280:AQ280)</f>
        <v>494.91</v>
      </c>
      <c r="BM280" s="12">
        <f t="shared" si="88"/>
        <v>1</v>
      </c>
      <c r="BN280" s="12">
        <f t="shared" si="88"/>
        <v>0.65900133155792284</v>
      </c>
      <c r="BO280" s="9">
        <f t="shared" si="89"/>
        <v>494.91</v>
      </c>
      <c r="BP280" s="39" t="str">
        <f t="shared" si="90"/>
        <v>B</v>
      </c>
      <c r="BQ280" s="147" t="s">
        <v>159</v>
      </c>
      <c r="BR280" s="9">
        <f t="shared" si="91"/>
        <v>674</v>
      </c>
      <c r="BS280" s="9">
        <f t="shared" si="92"/>
        <v>6</v>
      </c>
      <c r="BT280" s="9">
        <f t="shared" si="93"/>
        <v>680</v>
      </c>
      <c r="BU280" s="9" t="str">
        <f>IFERROR(_xlfn.XLOOKUP(D280,Sheet1!B:B,Sheet1!L:L),"")</f>
        <v>International trip (2 pax Almaty) 3N-4D</v>
      </c>
      <c r="BV280" s="9" t="e">
        <f>_xlfn.XLOOKUP(BU280,Sheet1!S:S,Sheet1!T:T)</f>
        <v>#N/A</v>
      </c>
      <c r="BW280" s="9">
        <f>_xlfn.XLOOKUP(D280,Sheet1!B:B,Sheet1!M:M)</f>
        <v>751</v>
      </c>
      <c r="BX280" s="1" t="s">
        <v>129</v>
      </c>
      <c r="BY280" s="1">
        <v>751</v>
      </c>
      <c r="BZ280" s="108">
        <f t="shared" si="94"/>
        <v>256.08999999999997</v>
      </c>
      <c r="CB280" s="12">
        <f>AW280/AY280</f>
        <v>0.65900133155792284</v>
      </c>
      <c r="CC280" s="12">
        <f>AX280/AY280</f>
        <v>0.34099866844207721</v>
      </c>
      <c r="CG280" s="1" t="str">
        <f>IF(BO280&lt;80,"Below 80",
IF(BO280&lt;=120,"80-120",
IF(BO280&lt;=200,"&gt; 120-200",
IF(BO280&lt;=300,"&gt;200-300",
IF(BO280&lt;=500,"&gt;300-500",
"&gt;500")))))</f>
        <v>&gt;300-500</v>
      </c>
      <c r="CH280" s="1" t="str">
        <f>IFERROR(_xlfn.XLOOKUP(CG280,Scenario!M:M,Scenario!N:N),"")</f>
        <v>D</v>
      </c>
      <c r="CI280" s="1" t="b">
        <f t="shared" si="95"/>
        <v>0</v>
      </c>
      <c r="CJ280" s="75">
        <v>256.08999999999997</v>
      </c>
    </row>
    <row r="281" spans="1:88" hidden="1">
      <c r="A281" s="2">
        <v>280</v>
      </c>
      <c r="B281" s="2">
        <v>2024</v>
      </c>
      <c r="C281" s="1" t="str">
        <v>PBTMTR283</v>
      </c>
      <c r="D281" s="37">
        <v>0</v>
      </c>
      <c r="E281" s="37" t="str">
        <v>Parshuram Associates</v>
      </c>
      <c r="F281" s="37" t="str">
        <v>MADHYA PRADESH</v>
      </c>
      <c r="G281" s="37" t="str">
        <v>BALAGHAT</v>
      </c>
      <c r="H281" s="37" t="str">
        <v>Hisar</v>
      </c>
      <c r="I281" s="37" t="str">
        <v>Global Steel</v>
      </c>
      <c r="J281" s="37" t="e">
        <v>#VALUE!</v>
      </c>
      <c r="K281" s="37" t="str">
        <v>-</v>
      </c>
      <c r="L281" s="37" t="str">
        <v>C13471</v>
      </c>
      <c r="M281" s="37" t="str">
        <v>Central</v>
      </c>
      <c r="N281" s="2" t="e">
        <v>#VALUE!</v>
      </c>
      <c r="O281" s="2" t="e">
        <v>#VALUE!</v>
      </c>
      <c r="P281" s="2" t="e">
        <v>#VALUE!</v>
      </c>
      <c r="Q281" s="2" t="str">
        <v>Mar'24</v>
      </c>
      <c r="R281" s="2">
        <v>2024</v>
      </c>
      <c r="S281" s="1">
        <v>85</v>
      </c>
      <c r="T281" s="2" t="str">
        <v/>
      </c>
      <c r="U281" s="12">
        <v>0</v>
      </c>
      <c r="V281" s="1" t="str">
        <v>Potential Not updated</v>
      </c>
      <c r="W281" s="13">
        <v>0</v>
      </c>
      <c r="X281" s="13">
        <v>0</v>
      </c>
      <c r="Y281" s="13">
        <v>85</v>
      </c>
      <c r="Z281" s="13">
        <v>0</v>
      </c>
      <c r="AA281" s="13">
        <v>0</v>
      </c>
      <c r="AB281" s="13">
        <v>0</v>
      </c>
      <c r="AC281" s="13">
        <v>0</v>
      </c>
      <c r="AD281" s="13">
        <v>0</v>
      </c>
      <c r="AE281" s="13">
        <v>0</v>
      </c>
      <c r="AF281" s="13">
        <v>0</v>
      </c>
      <c r="AG281" s="13">
        <v>0</v>
      </c>
      <c r="AH281" s="13">
        <v>0</v>
      </c>
      <c r="AI281" s="13">
        <v>0</v>
      </c>
      <c r="AJ281" s="13">
        <v>0</v>
      </c>
      <c r="AK281" s="13">
        <v>0</v>
      </c>
      <c r="AL281" s="13">
        <v>0</v>
      </c>
      <c r="AM281" s="13">
        <v>0</v>
      </c>
      <c r="AN281" s="13">
        <v>0</v>
      </c>
      <c r="AO281" s="13">
        <v>0</v>
      </c>
      <c r="AP281" s="13">
        <v>0</v>
      </c>
      <c r="AQ281" s="13">
        <v>0</v>
      </c>
      <c r="AR281" s="13">
        <v>0</v>
      </c>
      <c r="AS281" s="13">
        <v>0</v>
      </c>
      <c r="AT281" s="13">
        <v>0</v>
      </c>
      <c r="AU281" s="13">
        <v>0</v>
      </c>
      <c r="AV281" s="13">
        <v>0</v>
      </c>
      <c r="AW281" s="16">
        <f t="shared" si="81"/>
        <v>0</v>
      </c>
      <c r="AX281" s="16">
        <v>0</v>
      </c>
      <c r="AY281" s="10">
        <f t="shared" si="96"/>
        <v>0</v>
      </c>
      <c r="AZ281" s="10">
        <f>SUM(Z281:AK281)</f>
        <v>0</v>
      </c>
      <c r="BA281" s="10">
        <v>0</v>
      </c>
      <c r="BB281" s="10">
        <f t="shared" si="82"/>
        <v>0</v>
      </c>
      <c r="BC281" s="10">
        <f t="shared" si="83"/>
        <v>0</v>
      </c>
      <c r="BD281" s="10">
        <f t="shared" si="84"/>
        <v>0</v>
      </c>
      <c r="BE281" s="10">
        <f t="shared" ref="BE281:BE344" si="97">AZ281-AW281</f>
        <v>0</v>
      </c>
      <c r="BF281" s="2" t="s">
        <v>119</v>
      </c>
      <c r="BG281" s="10">
        <f t="shared" si="85"/>
        <v>0</v>
      </c>
      <c r="BH281" s="36" t="s">
        <v>118</v>
      </c>
      <c r="BI281" s="39" t="str">
        <f t="shared" si="86"/>
        <v/>
      </c>
      <c r="BJ281" s="39" t="str">
        <f t="shared" si="87"/>
        <v/>
      </c>
      <c r="BK281" s="16">
        <f>SUM(AR281:AX281)</f>
        <v>0</v>
      </c>
      <c r="BL281" s="10">
        <f>SUM(AL281:AQ281)</f>
        <v>0</v>
      </c>
      <c r="BM281" s="12" t="str">
        <f t="shared" si="88"/>
        <v/>
      </c>
      <c r="BN281" s="12" t="str">
        <f t="shared" si="88"/>
        <v/>
      </c>
      <c r="BO281" s="9">
        <f t="shared" si="89"/>
        <v>0</v>
      </c>
      <c r="BP281" s="39" t="str">
        <f t="shared" si="90"/>
        <v/>
      </c>
      <c r="BQ281" s="147"/>
      <c r="BR281" s="9">
        <f t="shared" si="91"/>
        <v>0</v>
      </c>
      <c r="BS281" s="9">
        <f t="shared" si="92"/>
        <v>0</v>
      </c>
      <c r="BT281" s="9">
        <f t="shared" si="93"/>
        <v>0</v>
      </c>
      <c r="BU281" s="9">
        <f>IFERROR(_xlfn.XLOOKUP(D281,Sheet1!B:B,Sheet1!L:L),"")</f>
        <v>0</v>
      </c>
      <c r="BV281" s="9" t="e">
        <f>_xlfn.XLOOKUP(BU281,Sheet1!S:S,Sheet1!T:T)</f>
        <v>#N/A</v>
      </c>
      <c r="BW281" s="9">
        <f>_xlfn.XLOOKUP(D281,Sheet1!B:B,Sheet1!M:M)</f>
        <v>0</v>
      </c>
      <c r="BZ281" s="108">
        <f t="shared" si="94"/>
        <v>0</v>
      </c>
      <c r="CB281" s="12"/>
      <c r="CC281" s="12"/>
      <c r="CG281" s="1" t="str">
        <f>IF(BO281&lt;80,"Below 80",
IF(BO281&lt;=120,"80-120",
IF(BO281&lt;=200,"&gt; 120-200",
IF(BO281&lt;=300,"&gt;200-300",
IF(BO281&lt;=500,"&gt;300-500",
"&gt;500")))))</f>
        <v>Below 80</v>
      </c>
      <c r="CH281" s="1" t="str">
        <f>IFERROR(_xlfn.XLOOKUP(CG281,Scenario!M:M,Scenario!N:N),"")</f>
        <v/>
      </c>
      <c r="CI281" s="1" t="str">
        <f t="shared" si="95"/>
        <v>No</v>
      </c>
      <c r="CJ281" s="75">
        <v>0</v>
      </c>
    </row>
    <row r="282" spans="1:88" hidden="1">
      <c r="A282" s="2">
        <v>281</v>
      </c>
      <c r="B282" s="2">
        <v>2024</v>
      </c>
      <c r="C282" s="1" t="str">
        <v>PBTMTR284</v>
      </c>
      <c r="D282" s="37" t="str">
        <v>0015g00001eB946AAC</v>
      </c>
      <c r="E282" s="37" t="str">
        <v>Nirman 2</v>
      </c>
      <c r="F282" s="37" t="str">
        <v>MADHYA PRADESH</v>
      </c>
      <c r="G282" s="37" t="str">
        <v>DAMOH</v>
      </c>
      <c r="H282" s="37" t="str">
        <v>Damoh</v>
      </c>
      <c r="I282" s="37" t="str">
        <v>Global Steel</v>
      </c>
      <c r="J282" s="37" t="str">
        <v>Dharmendra Kumar Yadav</v>
      </c>
      <c r="K282" s="37" t="str">
        <v>-</v>
      </c>
      <c r="L282" s="37" t="str">
        <v>C13471</v>
      </c>
      <c r="M282" s="37" t="str">
        <v>Central</v>
      </c>
      <c r="N282" s="2">
        <v>470661</v>
      </c>
      <c r="O282" s="2" t="str">
        <v>23BCVDN9109C1ZV</v>
      </c>
      <c r="P282" s="2">
        <v>9406536111</v>
      </c>
      <c r="Q282" s="2" t="str">
        <v>Mar'24</v>
      </c>
      <c r="R282" s="2">
        <v>2024</v>
      </c>
      <c r="S282" s="1">
        <v>60</v>
      </c>
      <c r="T282" s="2">
        <v>30</v>
      </c>
      <c r="U282" s="12">
        <v>0</v>
      </c>
      <c r="V282" s="1" t="str">
        <v>Minor</v>
      </c>
      <c r="W282" s="13">
        <v>0</v>
      </c>
      <c r="X282" s="13">
        <v>0</v>
      </c>
      <c r="Y282" s="13">
        <v>60</v>
      </c>
      <c r="Z282" s="13">
        <v>0</v>
      </c>
      <c r="AA282" s="13">
        <v>0</v>
      </c>
      <c r="AB282" s="13">
        <v>0</v>
      </c>
      <c r="AC282" s="13">
        <v>0</v>
      </c>
      <c r="AD282" s="13">
        <v>0</v>
      </c>
      <c r="AE282" s="13">
        <v>0</v>
      </c>
      <c r="AF282" s="13">
        <v>0</v>
      </c>
      <c r="AG282" s="13">
        <v>10</v>
      </c>
      <c r="AH282" s="13">
        <v>0</v>
      </c>
      <c r="AI282" s="13">
        <v>0</v>
      </c>
      <c r="AJ282" s="13">
        <v>0</v>
      </c>
      <c r="AK282" s="13">
        <v>0</v>
      </c>
      <c r="AL282" s="13">
        <v>0</v>
      </c>
      <c r="AM282" s="13">
        <v>0</v>
      </c>
      <c r="AN282" s="13">
        <v>0</v>
      </c>
      <c r="AO282" s="13">
        <v>0</v>
      </c>
      <c r="AP282" s="13">
        <v>0</v>
      </c>
      <c r="AQ282" s="13">
        <v>0</v>
      </c>
      <c r="AR282" s="13">
        <v>0</v>
      </c>
      <c r="AS282" s="13">
        <v>0</v>
      </c>
      <c r="AT282" s="13">
        <v>0</v>
      </c>
      <c r="AU282" s="13">
        <v>0</v>
      </c>
      <c r="AV282" s="13">
        <v>0</v>
      </c>
      <c r="AW282" s="16">
        <f t="shared" si="81"/>
        <v>0</v>
      </c>
      <c r="AX282" s="16">
        <v>0</v>
      </c>
      <c r="AY282" s="10">
        <f t="shared" si="96"/>
        <v>0</v>
      </c>
      <c r="AZ282" s="10">
        <f>SUM(Z282:AK282)</f>
        <v>10</v>
      </c>
      <c r="BA282" s="10">
        <v>0</v>
      </c>
      <c r="BB282" s="10">
        <f t="shared" si="82"/>
        <v>0</v>
      </c>
      <c r="BC282" s="10">
        <f t="shared" si="83"/>
        <v>0</v>
      </c>
      <c r="BD282" s="10">
        <f t="shared" si="84"/>
        <v>-10</v>
      </c>
      <c r="BE282" s="10">
        <f t="shared" si="97"/>
        <v>10</v>
      </c>
      <c r="BF282" s="2" t="s">
        <v>119</v>
      </c>
      <c r="BG282" s="10">
        <f t="shared" si="85"/>
        <v>0</v>
      </c>
      <c r="BH282" s="36" t="s">
        <v>118</v>
      </c>
      <c r="BI282" s="39" t="str">
        <f t="shared" si="86"/>
        <v/>
      </c>
      <c r="BJ282" s="39" t="str">
        <f t="shared" si="87"/>
        <v/>
      </c>
      <c r="BK282" s="16">
        <f>SUM(AR282:AX282)</f>
        <v>0</v>
      </c>
      <c r="BL282" s="10">
        <f>SUM(AL282:AQ282)</f>
        <v>0</v>
      </c>
      <c r="BM282" s="12" t="str">
        <f t="shared" si="88"/>
        <v/>
      </c>
      <c r="BN282" s="12" t="str">
        <f t="shared" si="88"/>
        <v/>
      </c>
      <c r="BO282" s="9">
        <f t="shared" si="89"/>
        <v>0</v>
      </c>
      <c r="BP282" s="39" t="str">
        <f t="shared" si="90"/>
        <v/>
      </c>
      <c r="BQ282" s="147"/>
      <c r="BR282" s="9">
        <f t="shared" si="91"/>
        <v>0</v>
      </c>
      <c r="BS282" s="9">
        <f t="shared" si="92"/>
        <v>10</v>
      </c>
      <c r="BT282" s="9">
        <f t="shared" si="93"/>
        <v>10</v>
      </c>
      <c r="BU282" s="9" t="str">
        <f>IFERROR(_xlfn.XLOOKUP(D282,Sheet1!B:B,Sheet1!L:L),"")</f>
        <v/>
      </c>
      <c r="BV282" s="9" t="e">
        <f>_xlfn.XLOOKUP(BU282,Sheet1!S:S,Sheet1!T:T)</f>
        <v>#N/A</v>
      </c>
      <c r="BW282" s="9" t="e">
        <f>_xlfn.XLOOKUP(D282,Sheet1!B:B,Sheet1!M:M)</f>
        <v>#N/A</v>
      </c>
      <c r="BZ282" s="108">
        <f t="shared" si="94"/>
        <v>0</v>
      </c>
      <c r="CB282" s="12"/>
      <c r="CC282" s="12"/>
      <c r="CG282" s="1" t="str">
        <f>IF(BO282&lt;80,"Below 80",
IF(BO282&lt;=120,"80-120",
IF(BO282&lt;=200,"&gt; 120-200",
IF(BO282&lt;=300,"&gt;200-300",
IF(BO282&lt;=500,"&gt;300-500",
"&gt;500")))))</f>
        <v>Below 80</v>
      </c>
      <c r="CH282" s="1" t="str">
        <f>IFERROR(_xlfn.XLOOKUP(CG282,Scenario!M:M,Scenario!N:N),"")</f>
        <v/>
      </c>
      <c r="CI282" s="1" t="str">
        <f t="shared" si="95"/>
        <v>No</v>
      </c>
      <c r="CJ282" s="75">
        <v>0</v>
      </c>
    </row>
    <row r="283" spans="1:88" hidden="1">
      <c r="A283" s="2">
        <v>282</v>
      </c>
      <c r="B283" s="2">
        <v>2024</v>
      </c>
      <c r="C283" s="1" t="str">
        <v>PBTMTR285</v>
      </c>
      <c r="D283" s="37" t="str">
        <v>0015g00001dFkSPAA0</v>
      </c>
      <c r="E283" s="37" t="str">
        <v>MALVIYA TRADERS</v>
      </c>
      <c r="F283" s="37" t="str">
        <v>MADHYA PRADESH</v>
      </c>
      <c r="G283" s="37" t="str">
        <v>JABALPUR</v>
      </c>
      <c r="H283" s="37" t="str">
        <v>Jabalpur</v>
      </c>
      <c r="I283" s="37" t="str">
        <v>Global Steel</v>
      </c>
      <c r="J283" s="37" t="str">
        <v>Swapnil Dahayat</v>
      </c>
      <c r="K283" s="37" t="str">
        <v>-</v>
      </c>
      <c r="L283" s="37" t="str">
        <v>C13471</v>
      </c>
      <c r="M283" s="37" t="str">
        <v>Central</v>
      </c>
      <c r="N283" s="2">
        <v>482001</v>
      </c>
      <c r="O283" s="2" t="str">
        <v>23AFMPM5997H1ZV</v>
      </c>
      <c r="P283" s="2">
        <v>9826122876</v>
      </c>
      <c r="Q283" s="2" t="str">
        <v>Mar'24</v>
      </c>
      <c r="R283" s="2">
        <v>2024</v>
      </c>
      <c r="S283" s="1">
        <v>5</v>
      </c>
      <c r="T283" s="2">
        <v>60</v>
      </c>
      <c r="U283" s="12">
        <v>2.4444444444444446E-2</v>
      </c>
      <c r="V283" s="1" t="str">
        <v>Challenger</v>
      </c>
      <c r="W283" s="13">
        <v>0</v>
      </c>
      <c r="X283" s="13">
        <v>0</v>
      </c>
      <c r="Y283" s="13">
        <v>5</v>
      </c>
      <c r="Z283" s="13">
        <v>0</v>
      </c>
      <c r="AA283" s="13">
        <v>0</v>
      </c>
      <c r="AB283" s="13">
        <v>0</v>
      </c>
      <c r="AC283" s="13">
        <v>0</v>
      </c>
      <c r="AD283" s="13">
        <v>0</v>
      </c>
      <c r="AE283" s="13">
        <v>0</v>
      </c>
      <c r="AF283" s="13">
        <v>0</v>
      </c>
      <c r="AG283" s="13">
        <v>0</v>
      </c>
      <c r="AH283" s="13">
        <v>1</v>
      </c>
      <c r="AI283" s="13">
        <v>0</v>
      </c>
      <c r="AJ283" s="13">
        <v>0</v>
      </c>
      <c r="AK283" s="13">
        <v>0</v>
      </c>
      <c r="AL283" s="13">
        <v>0</v>
      </c>
      <c r="AM283" s="13">
        <v>0</v>
      </c>
      <c r="AN283" s="13">
        <v>1</v>
      </c>
      <c r="AO283" s="13">
        <v>1</v>
      </c>
      <c r="AP283" s="13">
        <v>1</v>
      </c>
      <c r="AQ283" s="13">
        <v>0</v>
      </c>
      <c r="AR283" s="13">
        <v>0.84</v>
      </c>
      <c r="AS283" s="13">
        <v>0</v>
      </c>
      <c r="AT283" s="13">
        <v>2.4</v>
      </c>
      <c r="AU283" s="13">
        <v>2</v>
      </c>
      <c r="AV283" s="13">
        <v>0</v>
      </c>
      <c r="AW283" s="16">
        <f t="shared" si="81"/>
        <v>8.24</v>
      </c>
      <c r="AX283" s="16">
        <v>7.68</v>
      </c>
      <c r="AY283" s="10">
        <f t="shared" si="96"/>
        <v>15.92</v>
      </c>
      <c r="AZ283" s="10">
        <f>SUM(Z283:AK283)</f>
        <v>1</v>
      </c>
      <c r="BA283" s="10">
        <v>25</v>
      </c>
      <c r="BB283" s="10">
        <f t="shared" si="82"/>
        <v>16.759999999999998</v>
      </c>
      <c r="BC283" s="10">
        <f t="shared" si="83"/>
        <v>4.1899999999999995</v>
      </c>
      <c r="BD283" s="10">
        <f t="shared" si="84"/>
        <v>14.92</v>
      </c>
      <c r="BE283" s="10">
        <f t="shared" si="97"/>
        <v>-7.24</v>
      </c>
      <c r="BF283" s="2" t="s">
        <v>119</v>
      </c>
      <c r="BG283" s="10">
        <f t="shared" si="85"/>
        <v>0.48</v>
      </c>
      <c r="BH283" s="36" t="s">
        <v>118</v>
      </c>
      <c r="BI283" s="39" t="str">
        <f t="shared" si="86"/>
        <v/>
      </c>
      <c r="BJ283" s="39" t="str">
        <f t="shared" si="87"/>
        <v/>
      </c>
      <c r="BK283" s="16">
        <f>SUM(AR283:AX283)</f>
        <v>21.16</v>
      </c>
      <c r="BL283" s="10">
        <f>SUM(AL283:AQ283)</f>
        <v>3</v>
      </c>
      <c r="BM283" s="12">
        <f t="shared" si="88"/>
        <v>1.329145728643216</v>
      </c>
      <c r="BN283" s="12">
        <f t="shared" si="88"/>
        <v>0.18844221105527639</v>
      </c>
      <c r="BO283" s="9">
        <f t="shared" si="89"/>
        <v>3.84</v>
      </c>
      <c r="BP283" s="39" t="str">
        <f t="shared" si="90"/>
        <v/>
      </c>
      <c r="BQ283" s="147"/>
      <c r="BR283" s="9">
        <f t="shared" si="91"/>
        <v>0</v>
      </c>
      <c r="BS283" s="9">
        <f t="shared" si="92"/>
        <v>1</v>
      </c>
      <c r="BT283" s="9">
        <f t="shared" si="93"/>
        <v>1</v>
      </c>
      <c r="BU283" s="9" t="str">
        <f>IFERROR(_xlfn.XLOOKUP(D283,Sheet1!B:B,Sheet1!L:L),"")</f>
        <v/>
      </c>
      <c r="BV283" s="9" t="e">
        <f>_xlfn.XLOOKUP(BU283,Sheet1!S:S,Sheet1!T:T)</f>
        <v>#N/A</v>
      </c>
      <c r="BW283" s="9" t="e">
        <f>_xlfn.XLOOKUP(D283,Sheet1!B:B,Sheet1!M:M)</f>
        <v>#N/A</v>
      </c>
      <c r="BZ283" s="108">
        <f t="shared" si="94"/>
        <v>7.68</v>
      </c>
      <c r="CB283" s="12">
        <f>AW283/AY283</f>
        <v>0.51758793969849248</v>
      </c>
      <c r="CC283" s="12">
        <f>AX283/AY283</f>
        <v>0.48241206030150752</v>
      </c>
      <c r="CG283" s="1" t="str">
        <f>IF(BO283&lt;80,"Below 80",
IF(BO283&lt;=120,"80-120",
IF(BO283&lt;=200,"&gt; 120-200",
IF(BO283&lt;=300,"&gt;200-300",
IF(BO283&lt;=500,"&gt;300-500",
"&gt;500")))))</f>
        <v>Below 80</v>
      </c>
      <c r="CH283" s="1" t="str">
        <f>IFERROR(_xlfn.XLOOKUP(CG283,Scenario!M:M,Scenario!N:N),"")</f>
        <v/>
      </c>
      <c r="CI283" s="1" t="str">
        <f t="shared" si="95"/>
        <v>Yes</v>
      </c>
      <c r="CJ283" s="75">
        <v>7.68</v>
      </c>
    </row>
    <row r="284" spans="1:88" hidden="1">
      <c r="A284" s="2">
        <v>283</v>
      </c>
      <c r="B284" s="2">
        <v>2024</v>
      </c>
      <c r="C284" s="1" t="str">
        <v>PBTMTR286</v>
      </c>
      <c r="D284" s="37" t="str">
        <v>0015g00001Y5x6hAAB</v>
      </c>
      <c r="E284" s="37" t="str">
        <v>BHADAWAR BUILDING MATERIAL SUPPLIER</v>
      </c>
      <c r="F284" s="37" t="str">
        <v>MADHYA PRADESH</v>
      </c>
      <c r="G284" s="37" t="str">
        <v>GWALIOR</v>
      </c>
      <c r="H284" s="37" t="str">
        <v>Gwalior</v>
      </c>
      <c r="I284" s="37" t="str">
        <v>Urbanspan Infrastructure Pvt Ltd</v>
      </c>
      <c r="J284" s="37" t="str">
        <v>Sudhir Garg</v>
      </c>
      <c r="K284" s="37" t="str">
        <v>-</v>
      </c>
      <c r="L284" s="37" t="str">
        <v/>
      </c>
      <c r="M284" s="37" t="str">
        <v>Central</v>
      </c>
      <c r="N284" s="2">
        <v>474001</v>
      </c>
      <c r="O284" s="2" t="str">
        <v>23AKNPB3176D1ZJ</v>
      </c>
      <c r="P284" s="2">
        <v>9926214353</v>
      </c>
      <c r="Q284" s="2" t="str">
        <v>Mar'24</v>
      </c>
      <c r="R284" s="2">
        <v>2024</v>
      </c>
      <c r="S284" s="1">
        <v>30</v>
      </c>
      <c r="T284" s="2">
        <v>300</v>
      </c>
      <c r="U284" s="12">
        <v>0</v>
      </c>
      <c r="V284" s="1" t="str">
        <v>Alien</v>
      </c>
      <c r="W284" s="13">
        <v>0</v>
      </c>
      <c r="X284" s="13">
        <v>0</v>
      </c>
      <c r="Y284" s="13">
        <v>30</v>
      </c>
      <c r="Z284" s="13">
        <v>0</v>
      </c>
      <c r="AA284" s="13">
        <v>0</v>
      </c>
      <c r="AB284" s="13">
        <v>0</v>
      </c>
      <c r="AC284" s="13">
        <v>0</v>
      </c>
      <c r="AD284" s="13">
        <v>0</v>
      </c>
      <c r="AE284" s="13">
        <v>0</v>
      </c>
      <c r="AF284" s="13">
        <v>0</v>
      </c>
      <c r="AG284" s="13">
        <v>0</v>
      </c>
      <c r="AH284" s="13">
        <v>0</v>
      </c>
      <c r="AI284" s="13">
        <v>0</v>
      </c>
      <c r="AJ284" s="13">
        <v>0</v>
      </c>
      <c r="AK284" s="13">
        <v>0</v>
      </c>
      <c r="AL284" s="13">
        <v>0</v>
      </c>
      <c r="AM284" s="13">
        <v>0</v>
      </c>
      <c r="AN284" s="13">
        <v>0</v>
      </c>
      <c r="AO284" s="13">
        <v>0</v>
      </c>
      <c r="AP284" s="13">
        <v>0</v>
      </c>
      <c r="AQ284" s="13">
        <v>0</v>
      </c>
      <c r="AR284" s="13">
        <v>0</v>
      </c>
      <c r="AS284" s="13">
        <v>0</v>
      </c>
      <c r="AT284" s="13">
        <v>0</v>
      </c>
      <c r="AU284" s="13">
        <v>0</v>
      </c>
      <c r="AV284" s="13">
        <v>0</v>
      </c>
      <c r="AW284" s="16">
        <f t="shared" si="81"/>
        <v>0</v>
      </c>
      <c r="AX284" s="16">
        <v>0</v>
      </c>
      <c r="AY284" s="10">
        <f t="shared" si="96"/>
        <v>0</v>
      </c>
      <c r="AZ284" s="10">
        <f>SUM(Z284:AK284)</f>
        <v>0</v>
      </c>
      <c r="BA284" s="10"/>
      <c r="BB284" s="10">
        <f t="shared" si="82"/>
        <v>0</v>
      </c>
      <c r="BC284" s="10">
        <f t="shared" si="83"/>
        <v>0</v>
      </c>
      <c r="BD284" s="10">
        <f t="shared" si="84"/>
        <v>0</v>
      </c>
      <c r="BE284" s="10">
        <f t="shared" si="97"/>
        <v>0</v>
      </c>
      <c r="BF284" s="2" t="s">
        <v>119</v>
      </c>
      <c r="BG284" s="10">
        <f t="shared" si="85"/>
        <v>0</v>
      </c>
      <c r="BH284" s="36" t="s">
        <v>118</v>
      </c>
      <c r="BI284" s="39" t="str">
        <f t="shared" si="86"/>
        <v/>
      </c>
      <c r="BJ284" s="39" t="str">
        <f t="shared" si="87"/>
        <v/>
      </c>
      <c r="BK284" s="16">
        <f>SUM(AR284:AX284)</f>
        <v>0</v>
      </c>
      <c r="BL284" s="10">
        <f>SUM(AL284:AQ284)</f>
        <v>0</v>
      </c>
      <c r="BM284" s="12" t="str">
        <f t="shared" si="88"/>
        <v/>
      </c>
      <c r="BN284" s="12" t="str">
        <f t="shared" si="88"/>
        <v/>
      </c>
      <c r="BO284" s="9">
        <f t="shared" si="89"/>
        <v>0</v>
      </c>
      <c r="BP284" s="39" t="str">
        <f t="shared" si="90"/>
        <v/>
      </c>
      <c r="BQ284" s="147"/>
      <c r="BR284" s="9">
        <f t="shared" si="91"/>
        <v>0</v>
      </c>
      <c r="BS284" s="9">
        <f t="shared" si="92"/>
        <v>0</v>
      </c>
      <c r="BT284" s="9">
        <f t="shared" si="93"/>
        <v>0</v>
      </c>
      <c r="BU284" s="9" t="str">
        <f>IFERROR(_xlfn.XLOOKUP(D284,Sheet1!B:B,Sheet1!L:L),"")</f>
        <v/>
      </c>
      <c r="BV284" s="9" t="e">
        <f>_xlfn.XLOOKUP(BU284,Sheet1!S:S,Sheet1!T:T)</f>
        <v>#N/A</v>
      </c>
      <c r="BW284" s="9" t="e">
        <f>_xlfn.XLOOKUP(D284,Sheet1!B:B,Sheet1!M:M)</f>
        <v>#N/A</v>
      </c>
      <c r="BZ284" s="108">
        <f t="shared" si="94"/>
        <v>0</v>
      </c>
      <c r="CB284" s="12"/>
      <c r="CC284" s="12"/>
      <c r="CG284" s="1" t="str">
        <f>IF(BO284&lt;80,"Below 80",
IF(BO284&lt;=120,"80-120",
IF(BO284&lt;=200,"&gt; 120-200",
IF(BO284&lt;=300,"&gt;200-300",
IF(BO284&lt;=500,"&gt;300-500",
"&gt;500")))))</f>
        <v>Below 80</v>
      </c>
      <c r="CH284" s="1" t="str">
        <f>IFERROR(_xlfn.XLOOKUP(CG284,Scenario!M:M,Scenario!N:N),"")</f>
        <v/>
      </c>
      <c r="CI284" s="1" t="str">
        <f t="shared" si="95"/>
        <v>No</v>
      </c>
      <c r="CJ284" s="75">
        <v>0</v>
      </c>
    </row>
    <row r="285" spans="1:88" hidden="1">
      <c r="A285" s="2">
        <v>284</v>
      </c>
      <c r="B285" s="2">
        <v>2024</v>
      </c>
      <c r="C285" s="1" t="str">
        <v>PBTMTR287</v>
      </c>
      <c r="D285" s="37" t="str">
        <v>0015g00001UBHnYAAX</v>
      </c>
      <c r="E285" s="37" t="str">
        <v>RAJ TRADERS</v>
      </c>
      <c r="F285" s="37" t="str">
        <v>MADHYA PRADESH</v>
      </c>
      <c r="G285" s="37" t="str">
        <v>RAISEN</v>
      </c>
      <c r="H285" s="37" t="str">
        <v>Bhopal</v>
      </c>
      <c r="I285" s="37" t="str">
        <v>Global Steel</v>
      </c>
      <c r="J285" s="37" t="str">
        <v>Rubean Luther</v>
      </c>
      <c r="K285" s="37" t="str">
        <v>-</v>
      </c>
      <c r="L285" s="37" t="str">
        <v>C13471</v>
      </c>
      <c r="M285" s="37" t="str">
        <v>Central</v>
      </c>
      <c r="N285" s="2">
        <v>462046</v>
      </c>
      <c r="O285" s="2" t="str">
        <v>23AIOPP2763M1ZQ</v>
      </c>
      <c r="P285" s="2">
        <v>9826593141</v>
      </c>
      <c r="Q285" s="2" t="str">
        <v>Mar'24</v>
      </c>
      <c r="R285" s="2">
        <v>2024</v>
      </c>
      <c r="S285" s="1">
        <v>31</v>
      </c>
      <c r="T285" s="2">
        <v>1250</v>
      </c>
      <c r="U285" s="12">
        <v>0</v>
      </c>
      <c r="V285" s="1" t="str">
        <v>Alien</v>
      </c>
      <c r="W285" s="13">
        <v>0</v>
      </c>
      <c r="X285" s="13">
        <v>0</v>
      </c>
      <c r="Y285" s="13">
        <v>31</v>
      </c>
      <c r="Z285" s="13">
        <v>0</v>
      </c>
      <c r="AA285" s="13">
        <v>0</v>
      </c>
      <c r="AB285" s="13">
        <v>0</v>
      </c>
      <c r="AC285" s="13">
        <v>35</v>
      </c>
      <c r="AD285" s="13">
        <v>0</v>
      </c>
      <c r="AE285" s="13">
        <v>0</v>
      </c>
      <c r="AF285" s="13">
        <v>0</v>
      </c>
      <c r="AG285" s="13">
        <v>0</v>
      </c>
      <c r="AH285" s="13">
        <v>0</v>
      </c>
      <c r="AI285" s="13">
        <v>0</v>
      </c>
      <c r="AJ285" s="13">
        <v>0</v>
      </c>
      <c r="AK285" s="13">
        <v>0</v>
      </c>
      <c r="AL285" s="13">
        <v>0</v>
      </c>
      <c r="AM285" s="13">
        <v>0</v>
      </c>
      <c r="AN285" s="13">
        <v>40</v>
      </c>
      <c r="AO285" s="13">
        <v>0</v>
      </c>
      <c r="AP285" s="13">
        <v>0</v>
      </c>
      <c r="AQ285" s="13">
        <v>0</v>
      </c>
      <c r="AR285" s="13">
        <v>0</v>
      </c>
      <c r="AS285" s="13">
        <v>0</v>
      </c>
      <c r="AT285" s="13">
        <v>0</v>
      </c>
      <c r="AU285" s="13">
        <v>0</v>
      </c>
      <c r="AV285" s="13">
        <v>0</v>
      </c>
      <c r="AW285" s="16">
        <f t="shared" si="81"/>
        <v>40</v>
      </c>
      <c r="AX285" s="16">
        <v>80</v>
      </c>
      <c r="AY285" s="10">
        <f t="shared" si="96"/>
        <v>120</v>
      </c>
      <c r="AZ285" s="10">
        <f>SUM(Z285:AK285)</f>
        <v>35</v>
      </c>
      <c r="BA285" s="10">
        <v>150</v>
      </c>
      <c r="BB285" s="10">
        <f t="shared" si="82"/>
        <v>110</v>
      </c>
      <c r="BC285" s="10">
        <f t="shared" si="83"/>
        <v>27.5</v>
      </c>
      <c r="BD285" s="10">
        <f t="shared" si="84"/>
        <v>85</v>
      </c>
      <c r="BE285" s="10">
        <f t="shared" si="97"/>
        <v>-5</v>
      </c>
      <c r="BF285" s="2" t="s">
        <v>119</v>
      </c>
      <c r="BG285" s="10">
        <f t="shared" si="85"/>
        <v>5</v>
      </c>
      <c r="BH285" s="36" t="s">
        <v>118</v>
      </c>
      <c r="BI285" s="39" t="str">
        <f t="shared" si="86"/>
        <v/>
      </c>
      <c r="BJ285" s="39" t="str">
        <f t="shared" si="87"/>
        <v/>
      </c>
      <c r="BK285" s="16">
        <f>SUM(AR285:AX285)</f>
        <v>120</v>
      </c>
      <c r="BL285" s="10">
        <f>SUM(AL285:AQ285)</f>
        <v>40</v>
      </c>
      <c r="BM285" s="12">
        <f t="shared" si="88"/>
        <v>1</v>
      </c>
      <c r="BN285" s="12">
        <f t="shared" si="88"/>
        <v>0.33333333333333331</v>
      </c>
      <c r="BO285" s="9">
        <f t="shared" si="89"/>
        <v>40</v>
      </c>
      <c r="BP285" s="39" t="str">
        <f t="shared" si="90"/>
        <v/>
      </c>
      <c r="BQ285" s="147" t="s">
        <v>160</v>
      </c>
      <c r="BR285" s="9">
        <f t="shared" si="91"/>
        <v>35</v>
      </c>
      <c r="BS285" s="9">
        <f t="shared" si="92"/>
        <v>0</v>
      </c>
      <c r="BT285" s="9">
        <f t="shared" si="93"/>
        <v>35</v>
      </c>
      <c r="BU285" s="9" t="str">
        <f>IFERROR(_xlfn.XLOOKUP(D285,Sheet1!B:B,Sheet1!L:L),"")</f>
        <v/>
      </c>
      <c r="BV285" s="9" t="e">
        <f>_xlfn.XLOOKUP(BU285,Sheet1!S:S,Sheet1!T:T)</f>
        <v>#N/A</v>
      </c>
      <c r="BW285" s="9" t="e">
        <f>_xlfn.XLOOKUP(D285,Sheet1!B:B,Sheet1!M:M)</f>
        <v>#N/A</v>
      </c>
      <c r="BZ285" s="108">
        <f t="shared" si="94"/>
        <v>80</v>
      </c>
      <c r="CB285" s="12">
        <f>AW285/AY285</f>
        <v>0.33333333333333331</v>
      </c>
      <c r="CC285" s="12">
        <f>AX285/AY285</f>
        <v>0.66666666666666663</v>
      </c>
      <c r="CG285" s="1" t="str">
        <f>IF(BO285&lt;80,"Below 80",
IF(BO285&lt;=120,"80-120",
IF(BO285&lt;=200,"&gt; 120-200",
IF(BO285&lt;=300,"&gt;200-300",
IF(BO285&lt;=500,"&gt;300-500",
"&gt;500")))))</f>
        <v>Below 80</v>
      </c>
      <c r="CH285" s="1" t="str">
        <f>IFERROR(_xlfn.XLOOKUP(CG285,Scenario!M:M,Scenario!N:N),"")</f>
        <v/>
      </c>
      <c r="CI285" s="1" t="str">
        <f t="shared" si="95"/>
        <v>Yes</v>
      </c>
      <c r="CJ285" s="75">
        <v>80</v>
      </c>
    </row>
    <row r="286" spans="1:88" hidden="1">
      <c r="A286" s="2">
        <v>285</v>
      </c>
      <c r="B286" s="2">
        <v>2024</v>
      </c>
      <c r="C286" s="1" t="str">
        <v>PBTMTR288</v>
      </c>
      <c r="D286" s="37" t="str">
        <v>0015g00001UBHq3AAH</v>
      </c>
      <c r="E286" s="37" t="str">
        <v>SARDA TRADERS</v>
      </c>
      <c r="F286" s="37" t="str">
        <v>CHHATTISGARH</v>
      </c>
      <c r="G286" s="37" t="str">
        <v>RAJNANDGAON</v>
      </c>
      <c r="H286" s="37" t="str">
        <v>Rajnandgaon</v>
      </c>
      <c r="I286" s="37" t="str">
        <v>MADHYA BHARAT ISPAT PRIVATE LIMITED</v>
      </c>
      <c r="J286" s="37" t="str">
        <v>Vikash Kumar</v>
      </c>
      <c r="K286" s="37" t="str">
        <v>Vikash Kumar</v>
      </c>
      <c r="L286" s="37" t="str">
        <v>C12834</v>
      </c>
      <c r="M286" s="37" t="str">
        <v>Central</v>
      </c>
      <c r="N286" s="2">
        <v>491441</v>
      </c>
      <c r="O286" s="2" t="str">
        <v>22AAGHN4618D1ZL</v>
      </c>
      <c r="P286" s="2">
        <v>9827107246</v>
      </c>
      <c r="Q286" s="2" t="str">
        <v>Mar'24</v>
      </c>
      <c r="R286" s="2">
        <v>2024</v>
      </c>
      <c r="S286" s="1">
        <v>10</v>
      </c>
      <c r="T286" s="2">
        <v>400</v>
      </c>
      <c r="U286" s="12">
        <v>0</v>
      </c>
      <c r="V286" s="1" t="str">
        <v>Alien</v>
      </c>
      <c r="W286" s="13">
        <v>0</v>
      </c>
      <c r="X286" s="13">
        <v>0</v>
      </c>
      <c r="Y286" s="13">
        <v>10</v>
      </c>
      <c r="Z286" s="13">
        <v>70</v>
      </c>
      <c r="AA286" s="13">
        <v>92</v>
      </c>
      <c r="AB286" s="13">
        <v>30</v>
      </c>
      <c r="AC286" s="13">
        <v>0</v>
      </c>
      <c r="AD286" s="13">
        <v>0</v>
      </c>
      <c r="AE286" s="13">
        <v>50</v>
      </c>
      <c r="AF286" s="13">
        <v>70</v>
      </c>
      <c r="AG286" s="13">
        <v>0</v>
      </c>
      <c r="AH286" s="13">
        <v>0</v>
      </c>
      <c r="AI286" s="13">
        <v>0</v>
      </c>
      <c r="AJ286" s="13">
        <v>0</v>
      </c>
      <c r="AK286" s="13">
        <v>0</v>
      </c>
      <c r="AL286" s="13">
        <v>10</v>
      </c>
      <c r="AM286" s="13">
        <v>0</v>
      </c>
      <c r="AN286" s="13">
        <v>0</v>
      </c>
      <c r="AO286" s="13">
        <v>0</v>
      </c>
      <c r="AP286" s="13">
        <v>0</v>
      </c>
      <c r="AQ286" s="13">
        <v>0</v>
      </c>
      <c r="AR286" s="13">
        <v>0</v>
      </c>
      <c r="AS286" s="13">
        <v>0</v>
      </c>
      <c r="AT286" s="13">
        <v>0</v>
      </c>
      <c r="AU286" s="13">
        <v>0</v>
      </c>
      <c r="AV286" s="13">
        <v>0</v>
      </c>
      <c r="AW286" s="16">
        <f t="shared" si="81"/>
        <v>10</v>
      </c>
      <c r="AX286" s="16">
        <v>191</v>
      </c>
      <c r="AY286" s="107">
        <f>BW286</f>
        <v>201</v>
      </c>
      <c r="AZ286" s="10">
        <f>SUM(Z286:AK286)</f>
        <v>312</v>
      </c>
      <c r="BA286" s="10"/>
      <c r="BB286" s="10">
        <f t="shared" si="82"/>
        <v>-10</v>
      </c>
      <c r="BC286" s="10">
        <f t="shared" si="83"/>
        <v>-2.5</v>
      </c>
      <c r="BD286" s="10">
        <f t="shared" si="84"/>
        <v>-111</v>
      </c>
      <c r="BE286" s="10">
        <f t="shared" si="97"/>
        <v>302</v>
      </c>
      <c r="BF286" s="2" t="s">
        <v>119</v>
      </c>
      <c r="BG286" s="10">
        <f t="shared" si="85"/>
        <v>1.25</v>
      </c>
      <c r="BH286" s="36" t="s">
        <v>118</v>
      </c>
      <c r="BI286" s="39" t="str">
        <f t="shared" si="86"/>
        <v/>
      </c>
      <c r="BJ286" s="39" t="str">
        <f t="shared" si="87"/>
        <v>A</v>
      </c>
      <c r="BK286" s="16">
        <f>SUM(AR286:AX286)</f>
        <v>201</v>
      </c>
      <c r="BL286" s="10">
        <f>SUM(AL286:AQ286)</f>
        <v>10</v>
      </c>
      <c r="BM286" s="12">
        <f t="shared" si="88"/>
        <v>1</v>
      </c>
      <c r="BN286" s="12">
        <f t="shared" si="88"/>
        <v>4.975124378109453E-2</v>
      </c>
      <c r="BO286" s="9">
        <f t="shared" si="89"/>
        <v>10</v>
      </c>
      <c r="BP286" s="39" t="str">
        <f t="shared" si="90"/>
        <v/>
      </c>
      <c r="BQ286" s="147"/>
      <c r="BR286" s="9">
        <f t="shared" si="91"/>
        <v>242</v>
      </c>
      <c r="BS286" s="9">
        <f t="shared" si="92"/>
        <v>70</v>
      </c>
      <c r="BT286" s="9">
        <f t="shared" si="93"/>
        <v>312</v>
      </c>
      <c r="BU286" s="9" t="str">
        <f>IFERROR(_xlfn.XLOOKUP(D286,Sheet1!B:B,Sheet1!L:L),"")</f>
        <v>Domestic Trip 1 pax 3N-4D</v>
      </c>
      <c r="BV286" s="9" t="str">
        <f>_xlfn.XLOOKUP(BU286,Sheet1!S:S,Sheet1!T:T)</f>
        <v>A</v>
      </c>
      <c r="BW286" s="9">
        <f>_xlfn.XLOOKUP(D286,Sheet1!B:B,Sheet1!M:M)</f>
        <v>201</v>
      </c>
      <c r="BX286" s="1" t="s">
        <v>129</v>
      </c>
      <c r="BZ286" s="108">
        <f t="shared" si="94"/>
        <v>191</v>
      </c>
      <c r="CB286" s="12">
        <f>AW286/AY286</f>
        <v>4.975124378109453E-2</v>
      </c>
      <c r="CC286" s="12">
        <f>AX286/AY286</f>
        <v>0.95024875621890548</v>
      </c>
      <c r="CG286" s="1" t="str">
        <f>IF(BO286&lt;80,"Below 80",
IF(BO286&lt;=120,"80-120",
IF(BO286&lt;=200,"&gt; 120-200",
IF(BO286&lt;=300,"&gt;200-300",
IF(BO286&lt;=500,"&gt;300-500",
"&gt;500")))))</f>
        <v>Below 80</v>
      </c>
      <c r="CH286" s="1" t="str">
        <f>IFERROR(_xlfn.XLOOKUP(CG286,Scenario!M:M,Scenario!N:N),"")</f>
        <v/>
      </c>
      <c r="CI286" s="1" t="str">
        <f t="shared" si="95"/>
        <v>No</v>
      </c>
      <c r="CJ286" s="75">
        <v>191</v>
      </c>
    </row>
    <row r="287" spans="1:88" hidden="1">
      <c r="A287" s="2">
        <v>286</v>
      </c>
      <c r="B287" s="2">
        <v>2024</v>
      </c>
      <c r="C287" s="1" t="str">
        <v>PBTMTR289</v>
      </c>
      <c r="D287" s="37" t="str">
        <v>001J1000002mPgaIAE</v>
      </c>
      <c r="E287" s="37" t="str">
        <v>BASANT TRADING COMPANY</v>
      </c>
      <c r="F287" s="37" t="str">
        <v>CHHATTISGARH</v>
      </c>
      <c r="G287" s="37" t="str">
        <v>BALRAMPUR</v>
      </c>
      <c r="H287" s="37" t="str">
        <v>Ramanujganj</v>
      </c>
      <c r="I287" s="37" t="str">
        <v>Shree Resources</v>
      </c>
      <c r="J287" s="37" t="str">
        <v>Sudhir Tiwari</v>
      </c>
      <c r="K287" s="37" t="str">
        <v>Sudhir Tiwari</v>
      </c>
      <c r="L287" s="37" t="str">
        <v/>
      </c>
      <c r="M287" s="37" t="str">
        <v>Central</v>
      </c>
      <c r="N287" s="2">
        <v>497220</v>
      </c>
      <c r="O287" s="2">
        <v>0</v>
      </c>
      <c r="P287" s="2">
        <v>9691783716</v>
      </c>
      <c r="Q287" s="2" t="str">
        <v>Mar'24</v>
      </c>
      <c r="R287" s="2">
        <v>2024</v>
      </c>
      <c r="S287" s="1">
        <v>25</v>
      </c>
      <c r="T287" s="2">
        <v>270</v>
      </c>
      <c r="U287" s="12">
        <v>0</v>
      </c>
      <c r="V287" s="1" t="str">
        <v>Alien</v>
      </c>
      <c r="W287" s="13">
        <v>0</v>
      </c>
      <c r="X287" s="13">
        <v>0</v>
      </c>
      <c r="Y287" s="13">
        <v>25</v>
      </c>
      <c r="Z287" s="13">
        <v>30.13</v>
      </c>
      <c r="AA287" s="13">
        <v>0</v>
      </c>
      <c r="AB287" s="13">
        <v>0</v>
      </c>
      <c r="AC287" s="13">
        <v>0</v>
      </c>
      <c r="AD287" s="13">
        <v>0</v>
      </c>
      <c r="AE287" s="13">
        <v>0</v>
      </c>
      <c r="AF287" s="13">
        <v>0</v>
      </c>
      <c r="AG287" s="13">
        <v>0</v>
      </c>
      <c r="AH287" s="13">
        <v>0</v>
      </c>
      <c r="AI287" s="13">
        <v>0</v>
      </c>
      <c r="AJ287" s="13">
        <v>0</v>
      </c>
      <c r="AK287" s="13">
        <v>0</v>
      </c>
      <c r="AL287" s="13">
        <v>0</v>
      </c>
      <c r="AM287" s="13">
        <v>0</v>
      </c>
      <c r="AN287" s="13">
        <v>0</v>
      </c>
      <c r="AO287" s="13">
        <v>0</v>
      </c>
      <c r="AP287" s="13">
        <v>0</v>
      </c>
      <c r="AQ287" s="13">
        <v>0</v>
      </c>
      <c r="AR287" s="13">
        <v>0</v>
      </c>
      <c r="AS287" s="13">
        <v>0</v>
      </c>
      <c r="AT287" s="13">
        <v>0</v>
      </c>
      <c r="AU287" s="13">
        <v>0</v>
      </c>
      <c r="AV287" s="13">
        <v>0</v>
      </c>
      <c r="AW287" s="16">
        <f t="shared" si="81"/>
        <v>0</v>
      </c>
      <c r="AX287" s="16">
        <v>0</v>
      </c>
      <c r="AY287" s="10">
        <f t="shared" si="96"/>
        <v>0</v>
      </c>
      <c r="AZ287" s="10">
        <f>SUM(Z287:AK287)</f>
        <v>30.13</v>
      </c>
      <c r="BA287" s="10"/>
      <c r="BB287" s="10">
        <f t="shared" si="82"/>
        <v>0</v>
      </c>
      <c r="BC287" s="10">
        <f t="shared" si="83"/>
        <v>0</v>
      </c>
      <c r="BD287" s="10">
        <f t="shared" si="84"/>
        <v>-30.13</v>
      </c>
      <c r="BE287" s="10">
        <f t="shared" si="97"/>
        <v>30.13</v>
      </c>
      <c r="BF287" s="2" t="s">
        <v>119</v>
      </c>
      <c r="BG287" s="10">
        <f t="shared" si="85"/>
        <v>0</v>
      </c>
      <c r="BH287" s="36" t="s">
        <v>118</v>
      </c>
      <c r="BI287" s="39" t="str">
        <f t="shared" si="86"/>
        <v/>
      </c>
      <c r="BJ287" s="39" t="str">
        <f t="shared" si="87"/>
        <v/>
      </c>
      <c r="BK287" s="16">
        <f>SUM(AR287:AX287)</f>
        <v>0</v>
      </c>
      <c r="BL287" s="10">
        <f>SUM(AL287:AQ287)</f>
        <v>0</v>
      </c>
      <c r="BM287" s="12" t="str">
        <f t="shared" si="88"/>
        <v/>
      </c>
      <c r="BN287" s="12" t="str">
        <f t="shared" si="88"/>
        <v/>
      </c>
      <c r="BO287" s="9">
        <f t="shared" si="89"/>
        <v>0</v>
      </c>
      <c r="BP287" s="39" t="str">
        <f t="shared" si="90"/>
        <v/>
      </c>
      <c r="BQ287" s="147"/>
      <c r="BR287" s="9">
        <f t="shared" si="91"/>
        <v>30.13</v>
      </c>
      <c r="BS287" s="9">
        <f t="shared" si="92"/>
        <v>0</v>
      </c>
      <c r="BT287" s="9">
        <f t="shared" si="93"/>
        <v>30.13</v>
      </c>
      <c r="BU287" s="9" t="str">
        <f>IFERROR(_xlfn.XLOOKUP(D287,Sheet1!B:B,Sheet1!L:L),"")</f>
        <v/>
      </c>
      <c r="BV287" s="9" t="e">
        <f>_xlfn.XLOOKUP(BU287,Sheet1!S:S,Sheet1!T:T)</f>
        <v>#N/A</v>
      </c>
      <c r="BW287" s="9" t="e">
        <f>_xlfn.XLOOKUP(D287,Sheet1!B:B,Sheet1!M:M)</f>
        <v>#N/A</v>
      </c>
      <c r="BZ287" s="108">
        <f t="shared" si="94"/>
        <v>0</v>
      </c>
      <c r="CB287" s="12"/>
      <c r="CC287" s="12"/>
      <c r="CG287" s="1" t="str">
        <f>IF(BO287&lt;80,"Below 80",
IF(BO287&lt;=120,"80-120",
IF(BO287&lt;=200,"&gt; 120-200",
IF(BO287&lt;=300,"&gt;200-300",
IF(BO287&lt;=500,"&gt;300-500",
"&gt;500")))))</f>
        <v>Below 80</v>
      </c>
      <c r="CH287" s="1" t="str">
        <f>IFERROR(_xlfn.XLOOKUP(CG287,Scenario!M:M,Scenario!N:N),"")</f>
        <v/>
      </c>
      <c r="CI287" s="1" t="str">
        <f t="shared" si="95"/>
        <v>No</v>
      </c>
      <c r="CJ287" s="75">
        <v>0</v>
      </c>
    </row>
    <row r="288" spans="1:88" hidden="1">
      <c r="A288" s="2">
        <v>287</v>
      </c>
      <c r="B288" s="2">
        <v>2024</v>
      </c>
      <c r="C288" s="1" t="str">
        <v>PBTMTR290</v>
      </c>
      <c r="D288" s="37" t="str">
        <v>001J1000003n5DwIAI</v>
      </c>
      <c r="E288" s="37" t="str">
        <v>M/S PANDEY TRADING COMPANY</v>
      </c>
      <c r="F288" s="37" t="str">
        <v>UTTAR PRADESH</v>
      </c>
      <c r="G288" s="37" t="str">
        <v>GONDA</v>
      </c>
      <c r="H288" s="37" t="str">
        <v>Gonda</v>
      </c>
      <c r="I288" s="37" t="str">
        <v>SHREE LAKSHMAN ROLLING MILL (INDIA) LLP</v>
      </c>
      <c r="J288" s="37" t="str">
        <v>Deepanshu</v>
      </c>
      <c r="K288" s="37" t="str">
        <v>Deepanshu</v>
      </c>
      <c r="L288" s="37" t="str">
        <v>C12815</v>
      </c>
      <c r="M288" s="37" t="str">
        <v>North</v>
      </c>
      <c r="N288" s="2">
        <v>271003</v>
      </c>
      <c r="O288" s="2" t="str">
        <v>09BWMPT7715C1Z4</v>
      </c>
      <c r="P288" s="2">
        <v>9140988843</v>
      </c>
      <c r="Q288" s="2" t="str">
        <v>Apr'24</v>
      </c>
      <c r="R288" s="2">
        <v>2025</v>
      </c>
      <c r="S288" s="1">
        <v>0</v>
      </c>
      <c r="T288" s="2">
        <v>150</v>
      </c>
      <c r="U288" s="12">
        <v>0</v>
      </c>
      <c r="V288" s="1" t="str">
        <v>Challenger</v>
      </c>
      <c r="W288" s="13">
        <v>0</v>
      </c>
      <c r="X288" s="13">
        <v>0</v>
      </c>
      <c r="Y288" s="13">
        <v>0</v>
      </c>
      <c r="Z288" s="13">
        <v>34</v>
      </c>
      <c r="AA288" s="13">
        <v>0</v>
      </c>
      <c r="AB288" s="13">
        <v>0</v>
      </c>
      <c r="AC288" s="13">
        <v>0</v>
      </c>
      <c r="AD288" s="13">
        <v>0</v>
      </c>
      <c r="AE288" s="13">
        <v>0</v>
      </c>
      <c r="AF288" s="13">
        <v>0</v>
      </c>
      <c r="AG288" s="13">
        <v>0</v>
      </c>
      <c r="AH288" s="13">
        <v>28</v>
      </c>
      <c r="AI288" s="13">
        <v>0</v>
      </c>
      <c r="AJ288" s="13">
        <v>0</v>
      </c>
      <c r="AK288" s="13">
        <v>0</v>
      </c>
      <c r="AL288" s="13">
        <v>0</v>
      </c>
      <c r="AM288" s="13">
        <v>0</v>
      </c>
      <c r="AN288" s="13">
        <v>0</v>
      </c>
      <c r="AO288" s="13">
        <v>0</v>
      </c>
      <c r="AP288" s="13">
        <v>0</v>
      </c>
      <c r="AQ288" s="13">
        <v>30.41</v>
      </c>
      <c r="AR288" s="13">
        <v>0</v>
      </c>
      <c r="AS288" s="13">
        <v>0</v>
      </c>
      <c r="AT288" s="13">
        <v>0</v>
      </c>
      <c r="AU288" s="13">
        <v>0</v>
      </c>
      <c r="AV288" s="13">
        <v>0</v>
      </c>
      <c r="AW288" s="16">
        <f t="shared" si="81"/>
        <v>30.41</v>
      </c>
      <c r="AX288" s="16">
        <v>60.82</v>
      </c>
      <c r="AY288" s="10">
        <f t="shared" si="96"/>
        <v>91.23</v>
      </c>
      <c r="AZ288" s="10">
        <f>SUM(Z288:AK288)</f>
        <v>62</v>
      </c>
      <c r="BA288" s="10">
        <v>200</v>
      </c>
      <c r="BB288" s="10">
        <f t="shared" si="82"/>
        <v>169.59</v>
      </c>
      <c r="BC288" s="10">
        <f t="shared" si="83"/>
        <v>42.397500000000001</v>
      </c>
      <c r="BD288" s="10">
        <f t="shared" si="84"/>
        <v>29.230000000000004</v>
      </c>
      <c r="BE288" s="10">
        <f t="shared" si="97"/>
        <v>31.59</v>
      </c>
      <c r="BF288" s="2" t="s">
        <v>119</v>
      </c>
      <c r="BG288" s="10">
        <f t="shared" si="85"/>
        <v>3.80125</v>
      </c>
      <c r="BH288" s="36" t="s">
        <v>118</v>
      </c>
      <c r="BI288" s="39" t="str">
        <f t="shared" si="86"/>
        <v>A</v>
      </c>
      <c r="BJ288" s="39" t="str">
        <f t="shared" si="87"/>
        <v/>
      </c>
      <c r="BK288" s="16">
        <f>SUM(AR288:AX288)</f>
        <v>91.23</v>
      </c>
      <c r="BL288" s="10">
        <f>SUM(AL288:AQ288)</f>
        <v>30.41</v>
      </c>
      <c r="BM288" s="12">
        <f t="shared" si="88"/>
        <v>1</v>
      </c>
      <c r="BN288" s="12">
        <f t="shared" si="88"/>
        <v>0.33333333333333331</v>
      </c>
      <c r="BO288" s="9">
        <f t="shared" si="89"/>
        <v>30.41</v>
      </c>
      <c r="BP288" s="39" t="str">
        <f t="shared" si="90"/>
        <v/>
      </c>
      <c r="BQ288" s="147"/>
      <c r="BR288" s="9">
        <f t="shared" si="91"/>
        <v>34</v>
      </c>
      <c r="BS288" s="9">
        <f t="shared" si="92"/>
        <v>28</v>
      </c>
      <c r="BT288" s="9">
        <f t="shared" si="93"/>
        <v>62</v>
      </c>
      <c r="BU288" s="9" t="str">
        <f>IFERROR(_xlfn.XLOOKUP(D288,Sheet1!B:B,Sheet1!L:L),"")</f>
        <v/>
      </c>
      <c r="BV288" s="9" t="e">
        <f>_xlfn.XLOOKUP(BU288,Sheet1!S:S,Sheet1!T:T)</f>
        <v>#N/A</v>
      </c>
      <c r="BW288" s="9" t="e">
        <f>_xlfn.XLOOKUP(D288,Sheet1!B:B,Sheet1!M:M)</f>
        <v>#N/A</v>
      </c>
      <c r="BZ288" s="108">
        <f t="shared" si="94"/>
        <v>60.820000000000007</v>
      </c>
      <c r="CB288" s="12">
        <f>AW288/AY288</f>
        <v>0.33333333333333331</v>
      </c>
      <c r="CC288" s="12">
        <f>AX288/AY288</f>
        <v>0.66666666666666663</v>
      </c>
      <c r="CG288" s="1" t="str">
        <f>IF(BO288&lt;80,"Below 80",
IF(BO288&lt;=120,"80-120",
IF(BO288&lt;=200,"&gt; 120-200",
IF(BO288&lt;=300,"&gt;200-300",
IF(BO288&lt;=500,"&gt;300-500",
"&gt;500")))))</f>
        <v>Below 80</v>
      </c>
      <c r="CH288" s="1" t="str">
        <f>IFERROR(_xlfn.XLOOKUP(CG288,Scenario!M:M,Scenario!N:N),"")</f>
        <v/>
      </c>
      <c r="CI288" s="1" t="b">
        <f t="shared" si="95"/>
        <v>0</v>
      </c>
      <c r="CJ288" s="75">
        <v>60.82</v>
      </c>
    </row>
    <row r="289" spans="1:89" hidden="1">
      <c r="A289" s="2">
        <v>288</v>
      </c>
      <c r="B289" s="2">
        <v>2024</v>
      </c>
      <c r="C289" s="1" t="str">
        <v>PBTMTR291</v>
      </c>
      <c r="D289" s="37" t="str">
        <v>001J1000003mwkPIAQ</v>
      </c>
      <c r="E289" s="37" t="str">
        <v>M/S JAVED TRADERS</v>
      </c>
      <c r="F289" s="37" t="str">
        <v>UTTAR PRADESH</v>
      </c>
      <c r="G289" s="37" t="str">
        <v>BALRAMPUR</v>
      </c>
      <c r="H289" s="37" t="str">
        <v>Utraula</v>
      </c>
      <c r="I289" s="37" t="str">
        <v>SHREE LAKSHMAN ROLLING MILL (INDIA) LLP</v>
      </c>
      <c r="J289" s="37" t="str">
        <v>Deepanshu</v>
      </c>
      <c r="K289" s="37" t="str">
        <v>Deepanshu</v>
      </c>
      <c r="L289" s="37" t="str">
        <v>C12815</v>
      </c>
      <c r="M289" s="37" t="str">
        <v>North</v>
      </c>
      <c r="N289" s="2">
        <v>271604</v>
      </c>
      <c r="O289" s="2" t="str">
        <v>09AOHPA5836P1ZG</v>
      </c>
      <c r="P289" s="2">
        <v>9839293626</v>
      </c>
      <c r="Q289" s="2" t="str">
        <v>Apr'24</v>
      </c>
      <c r="R289" s="2">
        <v>2025</v>
      </c>
      <c r="S289" s="1">
        <v>0</v>
      </c>
      <c r="T289" s="2">
        <v>100</v>
      </c>
      <c r="U289" s="12">
        <v>0</v>
      </c>
      <c r="V289" s="1" t="str">
        <v>Challenger</v>
      </c>
      <c r="W289" s="13">
        <v>0</v>
      </c>
      <c r="X289" s="13">
        <v>0</v>
      </c>
      <c r="Y289" s="13">
        <v>0</v>
      </c>
      <c r="Z289" s="13">
        <v>18</v>
      </c>
      <c r="AA289" s="13">
        <v>0</v>
      </c>
      <c r="AB289" s="13">
        <v>0</v>
      </c>
      <c r="AC289" s="13">
        <v>0</v>
      </c>
      <c r="AD289" s="13">
        <v>0</v>
      </c>
      <c r="AE289" s="13">
        <v>0</v>
      </c>
      <c r="AF289" s="13">
        <v>0</v>
      </c>
      <c r="AG289" s="13">
        <v>0</v>
      </c>
      <c r="AH289" s="13">
        <v>0</v>
      </c>
      <c r="AI289" s="13">
        <v>0</v>
      </c>
      <c r="AJ289" s="13">
        <v>0</v>
      </c>
      <c r="AK289" s="13">
        <v>0</v>
      </c>
      <c r="AL289" s="13">
        <v>0</v>
      </c>
      <c r="AM289" s="13">
        <v>0</v>
      </c>
      <c r="AN289" s="13">
        <v>0</v>
      </c>
      <c r="AO289" s="13">
        <v>0</v>
      </c>
      <c r="AP289" s="13">
        <v>0</v>
      </c>
      <c r="AQ289" s="13">
        <v>0</v>
      </c>
      <c r="AR289" s="13">
        <v>0</v>
      </c>
      <c r="AS289" s="13">
        <v>0</v>
      </c>
      <c r="AT289" s="13">
        <v>0</v>
      </c>
      <c r="AU289" s="13">
        <v>0</v>
      </c>
      <c r="AV289" s="13">
        <v>0</v>
      </c>
      <c r="AW289" s="16">
        <f t="shared" si="81"/>
        <v>0</v>
      </c>
      <c r="AX289" s="16">
        <v>0</v>
      </c>
      <c r="AY289" s="10">
        <f t="shared" si="96"/>
        <v>0</v>
      </c>
      <c r="AZ289" s="10">
        <f>SUM(Z289:AK289)</f>
        <v>18</v>
      </c>
      <c r="BA289" s="10"/>
      <c r="BB289" s="10">
        <f t="shared" si="82"/>
        <v>0</v>
      </c>
      <c r="BC289" s="10">
        <f t="shared" si="83"/>
        <v>0</v>
      </c>
      <c r="BD289" s="10">
        <f t="shared" si="84"/>
        <v>-18</v>
      </c>
      <c r="BE289" s="10">
        <f t="shared" si="97"/>
        <v>18</v>
      </c>
      <c r="BF289" s="2" t="s">
        <v>119</v>
      </c>
      <c r="BG289" s="10">
        <f t="shared" si="85"/>
        <v>0</v>
      </c>
      <c r="BH289" s="36" t="s">
        <v>118</v>
      </c>
      <c r="BI289" s="39" t="str">
        <f t="shared" si="86"/>
        <v/>
      </c>
      <c r="BJ289" s="39" t="str">
        <f t="shared" si="87"/>
        <v/>
      </c>
      <c r="BK289" s="16">
        <f>SUM(AR289:AX289)</f>
        <v>0</v>
      </c>
      <c r="BL289" s="10">
        <f>SUM(AL289:AQ289)</f>
        <v>0</v>
      </c>
      <c r="BM289" s="12" t="str">
        <f t="shared" si="88"/>
        <v/>
      </c>
      <c r="BN289" s="12" t="str">
        <f t="shared" si="88"/>
        <v/>
      </c>
      <c r="BO289" s="9">
        <f t="shared" si="89"/>
        <v>0</v>
      </c>
      <c r="BP289" s="39" t="str">
        <f t="shared" si="90"/>
        <v/>
      </c>
      <c r="BQ289" s="147"/>
      <c r="BR289" s="9">
        <f t="shared" si="91"/>
        <v>18</v>
      </c>
      <c r="BS289" s="9">
        <f t="shared" si="92"/>
        <v>0</v>
      </c>
      <c r="BT289" s="9">
        <f t="shared" si="93"/>
        <v>18</v>
      </c>
      <c r="BU289" s="9" t="str">
        <f>IFERROR(_xlfn.XLOOKUP(D289,Sheet1!B:B,Sheet1!L:L),"")</f>
        <v/>
      </c>
      <c r="BV289" s="9" t="e">
        <f>_xlfn.XLOOKUP(BU289,Sheet1!S:S,Sheet1!T:T)</f>
        <v>#N/A</v>
      </c>
      <c r="BW289" s="9" t="e">
        <f>_xlfn.XLOOKUP(D289,Sheet1!B:B,Sheet1!M:M)</f>
        <v>#N/A</v>
      </c>
      <c r="BZ289" s="108">
        <f t="shared" si="94"/>
        <v>0</v>
      </c>
      <c r="CB289" s="12"/>
      <c r="CC289" s="12"/>
      <c r="CG289" s="1" t="str">
        <f>IF(BO289&lt;80,"Below 80",
IF(BO289&lt;=120,"80-120",
IF(BO289&lt;=200,"&gt; 120-200",
IF(BO289&lt;=300,"&gt;200-300",
IF(BO289&lt;=500,"&gt;300-500",
"&gt;500")))))</f>
        <v>Below 80</v>
      </c>
      <c r="CH289" s="1" t="str">
        <f>IFERROR(_xlfn.XLOOKUP(CG289,Scenario!M:M,Scenario!N:N),"")</f>
        <v/>
      </c>
      <c r="CI289" s="1" t="str">
        <f t="shared" si="95"/>
        <v>No</v>
      </c>
      <c r="CJ289" s="75">
        <v>0</v>
      </c>
    </row>
    <row r="290" spans="1:89" hidden="1">
      <c r="A290" s="2">
        <v>289</v>
      </c>
      <c r="B290" s="2">
        <v>2024</v>
      </c>
      <c r="C290" s="1" t="str">
        <v>PBTMTR292</v>
      </c>
      <c r="D290" s="37" t="str">
        <v>0015g00001futLLAAY</v>
      </c>
      <c r="E290" s="37" t="str">
        <v>M/S SHRI IRON STORE.</v>
      </c>
      <c r="F290" s="37" t="str">
        <v>UTTAR PRADESH</v>
      </c>
      <c r="G290" s="37" t="str">
        <v>AMBEDKAR NAGAR</v>
      </c>
      <c r="H290" s="37" t="str">
        <v>Tanda</v>
      </c>
      <c r="I290" s="37" t="str">
        <v>SHREE LAKSHMAN ROLLING MILL (INDIA) LLP</v>
      </c>
      <c r="J290" s="37" t="str">
        <v>Deepanshu</v>
      </c>
      <c r="K290" s="37" t="str">
        <v>Deepanshu</v>
      </c>
      <c r="L290" s="37" t="str">
        <v>C12815</v>
      </c>
      <c r="M290" s="37" t="str">
        <v>North</v>
      </c>
      <c r="N290" s="2">
        <v>224190</v>
      </c>
      <c r="O290" s="2" t="str">
        <v>09AJAPV0642A1ZL</v>
      </c>
      <c r="P290" s="2">
        <v>7897515435</v>
      </c>
      <c r="Q290" s="2" t="str">
        <v>Apr'24</v>
      </c>
      <c r="R290" s="2">
        <v>2025</v>
      </c>
      <c r="S290" s="1">
        <v>0</v>
      </c>
      <c r="T290" s="2">
        <v>50</v>
      </c>
      <c r="U290" s="12">
        <v>0</v>
      </c>
      <c r="V290" s="1" t="str">
        <v>Minor</v>
      </c>
      <c r="W290" s="13">
        <v>0</v>
      </c>
      <c r="X290" s="13">
        <v>0</v>
      </c>
      <c r="Y290" s="13">
        <v>0</v>
      </c>
      <c r="Z290" s="13">
        <v>10</v>
      </c>
      <c r="AA290" s="13">
        <v>0</v>
      </c>
      <c r="AB290" s="13">
        <v>0</v>
      </c>
      <c r="AC290" s="13">
        <v>0</v>
      </c>
      <c r="AD290" s="13">
        <v>0</v>
      </c>
      <c r="AE290" s="13">
        <v>0</v>
      </c>
      <c r="AF290" s="13">
        <v>0</v>
      </c>
      <c r="AG290" s="13">
        <v>0</v>
      </c>
      <c r="AH290" s="13">
        <v>0</v>
      </c>
      <c r="AI290" s="13">
        <v>0</v>
      </c>
      <c r="AJ290" s="13">
        <v>0</v>
      </c>
      <c r="AK290" s="13">
        <v>0</v>
      </c>
      <c r="AL290" s="13">
        <v>0</v>
      </c>
      <c r="AM290" s="13">
        <v>0</v>
      </c>
      <c r="AN290" s="13">
        <v>0</v>
      </c>
      <c r="AO290" s="13">
        <v>0</v>
      </c>
      <c r="AP290" s="13">
        <v>0</v>
      </c>
      <c r="AQ290" s="13">
        <v>0</v>
      </c>
      <c r="AR290" s="13">
        <v>0</v>
      </c>
      <c r="AS290" s="13">
        <v>0</v>
      </c>
      <c r="AT290" s="13">
        <v>0</v>
      </c>
      <c r="AU290" s="13">
        <v>0</v>
      </c>
      <c r="AV290" s="13">
        <v>0</v>
      </c>
      <c r="AW290" s="16">
        <f t="shared" si="81"/>
        <v>0</v>
      </c>
      <c r="AX290" s="16">
        <v>0</v>
      </c>
      <c r="AY290" s="10">
        <f t="shared" si="96"/>
        <v>0</v>
      </c>
      <c r="AZ290" s="10">
        <f>SUM(Z290:AK290)</f>
        <v>10</v>
      </c>
      <c r="BA290" s="10"/>
      <c r="BB290" s="10">
        <f t="shared" si="82"/>
        <v>0</v>
      </c>
      <c r="BC290" s="10">
        <f t="shared" si="83"/>
        <v>0</v>
      </c>
      <c r="BD290" s="10">
        <f t="shared" si="84"/>
        <v>-10</v>
      </c>
      <c r="BE290" s="10">
        <f t="shared" si="97"/>
        <v>10</v>
      </c>
      <c r="BF290" s="2" t="s">
        <v>119</v>
      </c>
      <c r="BG290" s="10">
        <f t="shared" si="85"/>
        <v>0</v>
      </c>
      <c r="BH290" s="36" t="s">
        <v>118</v>
      </c>
      <c r="BI290" s="39" t="str">
        <f t="shared" si="86"/>
        <v/>
      </c>
      <c r="BJ290" s="39" t="str">
        <f t="shared" si="87"/>
        <v/>
      </c>
      <c r="BK290" s="16">
        <f>SUM(AR290:AX290)</f>
        <v>0</v>
      </c>
      <c r="BL290" s="10">
        <f>SUM(AL290:AQ290)</f>
        <v>0</v>
      </c>
      <c r="BM290" s="12" t="str">
        <f t="shared" si="88"/>
        <v/>
      </c>
      <c r="BN290" s="12" t="str">
        <f t="shared" si="88"/>
        <v/>
      </c>
      <c r="BO290" s="9">
        <f t="shared" si="89"/>
        <v>0</v>
      </c>
      <c r="BP290" s="39" t="str">
        <f t="shared" si="90"/>
        <v/>
      </c>
      <c r="BQ290" s="147"/>
      <c r="BR290" s="9">
        <f t="shared" si="91"/>
        <v>10</v>
      </c>
      <c r="BS290" s="9">
        <f t="shared" si="92"/>
        <v>0</v>
      </c>
      <c r="BT290" s="9">
        <f t="shared" si="93"/>
        <v>10</v>
      </c>
      <c r="BU290" s="9" t="str">
        <f>IFERROR(_xlfn.XLOOKUP(D290,Sheet1!B:B,Sheet1!L:L),"")</f>
        <v/>
      </c>
      <c r="BV290" s="9" t="e">
        <f>_xlfn.XLOOKUP(BU290,Sheet1!S:S,Sheet1!T:T)</f>
        <v>#N/A</v>
      </c>
      <c r="BW290" s="9" t="e">
        <f>_xlfn.XLOOKUP(D290,Sheet1!B:B,Sheet1!M:M)</f>
        <v>#N/A</v>
      </c>
      <c r="BZ290" s="108">
        <f t="shared" si="94"/>
        <v>0</v>
      </c>
      <c r="CB290" s="12"/>
      <c r="CC290" s="12"/>
      <c r="CG290" s="1" t="str">
        <f>IF(BO290&lt;80,"Below 80",
IF(BO290&lt;=120,"80-120",
IF(BO290&lt;=200,"&gt; 120-200",
IF(BO290&lt;=300,"&gt;200-300",
IF(BO290&lt;=500,"&gt;300-500",
"&gt;500")))))</f>
        <v>Below 80</v>
      </c>
      <c r="CH290" s="1" t="str">
        <f>IFERROR(_xlfn.XLOOKUP(CG290,Scenario!M:M,Scenario!N:N),"")</f>
        <v/>
      </c>
      <c r="CI290" s="1" t="str">
        <f t="shared" si="95"/>
        <v>No</v>
      </c>
      <c r="CJ290" s="75">
        <v>0</v>
      </c>
    </row>
    <row r="291" spans="1:89" hidden="1">
      <c r="A291" s="2">
        <v>290</v>
      </c>
      <c r="B291" s="2">
        <v>2024</v>
      </c>
      <c r="C291" s="1" t="str">
        <v>PBTMTR293</v>
      </c>
      <c r="D291" s="37" t="str">
        <v>0015g00001ZW7loAAD</v>
      </c>
      <c r="E291" s="37" t="str">
        <v>Shree Balaji steel</v>
      </c>
      <c r="F291" s="37" t="str">
        <v>RAJASTHAN</v>
      </c>
      <c r="G291" s="37" t="str">
        <v>JAIPUR</v>
      </c>
      <c r="H291" s="37" t="str">
        <v>Jaipur</v>
      </c>
      <c r="I291" s="37" t="str">
        <v>J P ALLOYS</v>
      </c>
      <c r="J291" s="37" t="str">
        <v>Ravi Kumar Kulmi</v>
      </c>
      <c r="K291" s="37" t="str">
        <v>Pushpendra Kumar</v>
      </c>
      <c r="L291" s="37" t="str">
        <v>C13188</v>
      </c>
      <c r="M291" s="37" t="str">
        <v>North</v>
      </c>
      <c r="N291" s="2">
        <v>303007</v>
      </c>
      <c r="O291" s="2" t="str">
        <v>08ARPPK0550P1Z9</v>
      </c>
      <c r="P291" s="2">
        <v>9929999344</v>
      </c>
      <c r="Q291" s="2" t="str">
        <v>Apr'24</v>
      </c>
      <c r="R291" s="2">
        <v>2025</v>
      </c>
      <c r="S291" s="1">
        <v>0</v>
      </c>
      <c r="T291" s="2">
        <v>200</v>
      </c>
      <c r="U291" s="12">
        <v>0</v>
      </c>
      <c r="V291" s="1" t="str">
        <v>Challenger</v>
      </c>
      <c r="W291" s="13">
        <v>0</v>
      </c>
      <c r="X291" s="13">
        <v>0</v>
      </c>
      <c r="Y291" s="13">
        <v>0</v>
      </c>
      <c r="Z291" s="13">
        <v>20</v>
      </c>
      <c r="AA291" s="13">
        <v>0</v>
      </c>
      <c r="AB291" s="13">
        <v>0</v>
      </c>
      <c r="AC291" s="13">
        <v>0</v>
      </c>
      <c r="AD291" s="13">
        <v>0</v>
      </c>
      <c r="AE291" s="13">
        <v>0</v>
      </c>
      <c r="AF291" s="13">
        <v>10</v>
      </c>
      <c r="AG291" s="13">
        <v>0</v>
      </c>
      <c r="AH291" s="13">
        <v>0</v>
      </c>
      <c r="AI291" s="13">
        <v>0</v>
      </c>
      <c r="AJ291" s="13">
        <v>0</v>
      </c>
      <c r="AK291" s="13">
        <v>0</v>
      </c>
      <c r="AL291" s="13">
        <v>51</v>
      </c>
      <c r="AM291" s="13">
        <v>51</v>
      </c>
      <c r="AN291" s="13">
        <v>0</v>
      </c>
      <c r="AO291" s="13">
        <v>0</v>
      </c>
      <c r="AP291" s="13">
        <v>0</v>
      </c>
      <c r="AQ291" s="13">
        <v>0</v>
      </c>
      <c r="AR291" s="13">
        <v>0</v>
      </c>
      <c r="AS291" s="13">
        <v>0</v>
      </c>
      <c r="AT291" s="13">
        <v>0</v>
      </c>
      <c r="AU291" s="13">
        <v>0</v>
      </c>
      <c r="AV291" s="13">
        <v>0</v>
      </c>
      <c r="AW291" s="16">
        <f t="shared" si="81"/>
        <v>102</v>
      </c>
      <c r="AX291" s="16">
        <f>AW291*2</f>
        <v>204</v>
      </c>
      <c r="AY291" s="10">
        <f t="shared" si="96"/>
        <v>306</v>
      </c>
      <c r="AZ291" s="10">
        <f>SUM(Z291:AK291)</f>
        <v>30</v>
      </c>
      <c r="BA291" s="10">
        <v>201</v>
      </c>
      <c r="BB291" s="10">
        <f t="shared" si="82"/>
        <v>99</v>
      </c>
      <c r="BC291" s="10">
        <f t="shared" si="83"/>
        <v>24.75</v>
      </c>
      <c r="BD291" s="10">
        <f t="shared" si="84"/>
        <v>276</v>
      </c>
      <c r="BE291" s="10">
        <f t="shared" si="97"/>
        <v>-72</v>
      </c>
      <c r="BF291" s="2" t="s">
        <v>119</v>
      </c>
      <c r="BG291" s="10">
        <f t="shared" si="85"/>
        <v>12.75</v>
      </c>
      <c r="BH291" s="36" t="s">
        <v>118</v>
      </c>
      <c r="BI291" s="39" t="str">
        <f t="shared" si="86"/>
        <v>A</v>
      </c>
      <c r="BJ291" s="39" t="str">
        <f t="shared" si="87"/>
        <v>B</v>
      </c>
      <c r="BK291" s="16">
        <f>SUM(AR291:AX291)</f>
        <v>306</v>
      </c>
      <c r="BL291" s="10">
        <f>SUM(AL291:AQ291)</f>
        <v>102</v>
      </c>
      <c r="BM291" s="12">
        <f t="shared" si="88"/>
        <v>1</v>
      </c>
      <c r="BN291" s="12">
        <f t="shared" si="88"/>
        <v>0.33333333333333331</v>
      </c>
      <c r="BO291" s="9">
        <f t="shared" si="89"/>
        <v>102</v>
      </c>
      <c r="BP291" s="39" t="str">
        <f t="shared" si="90"/>
        <v/>
      </c>
      <c r="BQ291" s="147"/>
      <c r="BR291" s="9">
        <f t="shared" si="91"/>
        <v>20</v>
      </c>
      <c r="BS291" s="9">
        <f t="shared" si="92"/>
        <v>10</v>
      </c>
      <c r="BT291" s="9">
        <f t="shared" si="93"/>
        <v>30</v>
      </c>
      <c r="BU291" s="9" t="str">
        <f>IFERROR(_xlfn.XLOOKUP(D291,Sheet1!B:B,Sheet1!L:L),"")</f>
        <v/>
      </c>
      <c r="BV291" s="9" t="e">
        <f>_xlfn.XLOOKUP(BU291,Sheet1!S:S,Sheet1!T:T)</f>
        <v>#N/A</v>
      </c>
      <c r="BW291" s="9" t="e">
        <f>_xlfn.XLOOKUP(D291,Sheet1!B:B,Sheet1!M:M)</f>
        <v>#N/A</v>
      </c>
      <c r="BX291" s="11" t="s">
        <v>123</v>
      </c>
      <c r="BZ291" s="108">
        <f t="shared" si="94"/>
        <v>204</v>
      </c>
      <c r="CB291" s="12">
        <f>AW291/AY291</f>
        <v>0.33333333333333331</v>
      </c>
      <c r="CC291" s="12">
        <f>AX291/AY291</f>
        <v>0.66666666666666663</v>
      </c>
      <c r="CG291" s="1" t="str">
        <f>IF(BO291&lt;80,"Below 80",
IF(BO291&lt;=120,"80-120",
IF(BO291&lt;=200,"&gt; 120-200",
IF(BO291&lt;=300,"&gt;200-300",
IF(BO291&lt;=500,"&gt;300-500",
"&gt;500")))))</f>
        <v>80-120</v>
      </c>
      <c r="CH291" s="1" t="str">
        <f>IFERROR(_xlfn.XLOOKUP(CG291,Scenario!M:M,Scenario!N:N),"")</f>
        <v>A</v>
      </c>
      <c r="CI291" s="1" t="b">
        <f t="shared" si="95"/>
        <v>0</v>
      </c>
      <c r="CJ291" s="75">
        <v>204</v>
      </c>
    </row>
    <row r="292" spans="1:89" hidden="1">
      <c r="A292" s="2">
        <v>291</v>
      </c>
      <c r="B292" s="2">
        <v>2024</v>
      </c>
      <c r="C292" s="1" t="str">
        <v>PBTMTR294</v>
      </c>
      <c r="D292" s="37" t="str">
        <v>0015g00001fupWoAAI</v>
      </c>
      <c r="E292" s="37" t="str">
        <v>GANESHAAY ENTERPRISES</v>
      </c>
      <c r="F292" s="37" t="str">
        <v>RAJASTHAN</v>
      </c>
      <c r="G292" s="37" t="str">
        <v>RAJSAMAND</v>
      </c>
      <c r="H292" s="37" t="str">
        <v>Rajsamand</v>
      </c>
      <c r="I292" s="37" t="str">
        <v>J P ALLOYS</v>
      </c>
      <c r="J292" s="37" t="str">
        <v>Amit Kumar Sharma</v>
      </c>
      <c r="K292" s="37" t="str">
        <v>Pushpendra Kumar</v>
      </c>
      <c r="L292" s="37" t="str">
        <v>C13188</v>
      </c>
      <c r="M292" s="37" t="str">
        <v>North</v>
      </c>
      <c r="N292" s="2">
        <v>313324</v>
      </c>
      <c r="O292" s="2" t="str">
        <v>08FQPPS6696G1ZQ</v>
      </c>
      <c r="P292" s="2">
        <v>9636700848</v>
      </c>
      <c r="Q292" s="2" t="str">
        <v>Apr'24</v>
      </c>
      <c r="R292" s="2">
        <v>2025</v>
      </c>
      <c r="S292" s="1">
        <v>0</v>
      </c>
      <c r="T292" s="2">
        <v>80</v>
      </c>
      <c r="U292" s="12">
        <v>0</v>
      </c>
      <c r="V292" s="1" t="str">
        <v>Challenger</v>
      </c>
      <c r="W292" s="13">
        <v>0</v>
      </c>
      <c r="X292" s="13">
        <v>0</v>
      </c>
      <c r="Y292" s="13">
        <v>0</v>
      </c>
      <c r="Z292" s="13">
        <v>20</v>
      </c>
      <c r="AA292" s="13">
        <v>0</v>
      </c>
      <c r="AB292" s="13">
        <v>0</v>
      </c>
      <c r="AC292" s="13">
        <v>0</v>
      </c>
      <c r="AD292" s="13">
        <v>0</v>
      </c>
      <c r="AE292" s="13">
        <v>0</v>
      </c>
      <c r="AF292" s="13">
        <v>10</v>
      </c>
      <c r="AG292" s="13">
        <v>0</v>
      </c>
      <c r="AH292" s="13">
        <v>52</v>
      </c>
      <c r="AI292" s="13">
        <v>0</v>
      </c>
      <c r="AJ292" s="13">
        <v>0</v>
      </c>
      <c r="AK292" s="13">
        <v>0</v>
      </c>
      <c r="AL292" s="13">
        <v>0</v>
      </c>
      <c r="AM292" s="13">
        <v>0</v>
      </c>
      <c r="AN292" s="13">
        <v>0</v>
      </c>
      <c r="AO292" s="13">
        <v>0</v>
      </c>
      <c r="AP292" s="13">
        <v>0</v>
      </c>
      <c r="AQ292" s="13">
        <v>0</v>
      </c>
      <c r="AR292" s="13">
        <v>0</v>
      </c>
      <c r="AS292" s="13">
        <v>0</v>
      </c>
      <c r="AT292" s="13">
        <v>0</v>
      </c>
      <c r="AU292" s="13">
        <v>0</v>
      </c>
      <c r="AV292" s="13">
        <v>0</v>
      </c>
      <c r="AW292" s="16">
        <f t="shared" si="81"/>
        <v>0</v>
      </c>
      <c r="AX292" s="16">
        <v>0</v>
      </c>
      <c r="AY292" s="10">
        <f t="shared" si="96"/>
        <v>0</v>
      </c>
      <c r="AZ292" s="10">
        <f>SUM(Z292:AK292)</f>
        <v>82</v>
      </c>
      <c r="BA292" s="10"/>
      <c r="BB292" s="10">
        <f t="shared" si="82"/>
        <v>0</v>
      </c>
      <c r="BC292" s="10">
        <f t="shared" si="83"/>
        <v>0</v>
      </c>
      <c r="BD292" s="10">
        <f t="shared" si="84"/>
        <v>-82</v>
      </c>
      <c r="BE292" s="10">
        <f t="shared" si="97"/>
        <v>82</v>
      </c>
      <c r="BF292" s="2" t="s">
        <v>119</v>
      </c>
      <c r="BG292" s="10">
        <f t="shared" si="85"/>
        <v>0</v>
      </c>
      <c r="BH292" s="36" t="s">
        <v>118</v>
      </c>
      <c r="BI292" s="39" t="str">
        <f t="shared" si="86"/>
        <v/>
      </c>
      <c r="BJ292" s="39" t="str">
        <f t="shared" si="87"/>
        <v/>
      </c>
      <c r="BK292" s="16">
        <f>SUM(AR292:AX292)</f>
        <v>0</v>
      </c>
      <c r="BL292" s="10">
        <f>SUM(AL292:AQ292)</f>
        <v>0</v>
      </c>
      <c r="BM292" s="12" t="str">
        <f t="shared" si="88"/>
        <v/>
      </c>
      <c r="BN292" s="12" t="str">
        <f t="shared" si="88"/>
        <v/>
      </c>
      <c r="BO292" s="9">
        <f t="shared" si="89"/>
        <v>0</v>
      </c>
      <c r="BP292" s="39" t="str">
        <f t="shared" si="90"/>
        <v/>
      </c>
      <c r="BQ292" s="147"/>
      <c r="BR292" s="9">
        <f t="shared" si="91"/>
        <v>20</v>
      </c>
      <c r="BS292" s="9">
        <f t="shared" si="92"/>
        <v>62</v>
      </c>
      <c r="BT292" s="9">
        <f t="shared" si="93"/>
        <v>82</v>
      </c>
      <c r="BU292" s="9" t="str">
        <f>IFERROR(_xlfn.XLOOKUP(D292,Sheet1!B:B,Sheet1!L:L),"")</f>
        <v/>
      </c>
      <c r="BV292" s="9" t="e">
        <f>_xlfn.XLOOKUP(BU292,Sheet1!S:S,Sheet1!T:T)</f>
        <v>#N/A</v>
      </c>
      <c r="BW292" s="9" t="e">
        <f>_xlfn.XLOOKUP(D292,Sheet1!B:B,Sheet1!M:M)</f>
        <v>#N/A</v>
      </c>
      <c r="BZ292" s="108">
        <f t="shared" si="94"/>
        <v>0</v>
      </c>
      <c r="CB292" s="12"/>
      <c r="CC292" s="12"/>
      <c r="CG292" s="1" t="str">
        <f>IF(BO292&lt;80,"Below 80",
IF(BO292&lt;=120,"80-120",
IF(BO292&lt;=200,"&gt; 120-200",
IF(BO292&lt;=300,"&gt;200-300",
IF(BO292&lt;=500,"&gt;300-500",
"&gt;500")))))</f>
        <v>Below 80</v>
      </c>
      <c r="CH292" s="1" t="str">
        <f>IFERROR(_xlfn.XLOOKUP(CG292,Scenario!M:M,Scenario!N:N),"")</f>
        <v/>
      </c>
      <c r="CI292" s="1" t="str">
        <f t="shared" si="95"/>
        <v>No</v>
      </c>
      <c r="CJ292" s="75">
        <v>0</v>
      </c>
    </row>
    <row r="293" spans="1:89" hidden="1">
      <c r="A293" s="2">
        <v>292</v>
      </c>
      <c r="B293" s="2">
        <v>2024</v>
      </c>
      <c r="C293" s="1" t="str">
        <v>PBTMTR295</v>
      </c>
      <c r="D293" s="37" t="str">
        <v>0015g00001eBRW9AAO</v>
      </c>
      <c r="E293" s="37" t="str">
        <v>NITESH SALES CORPORATION</v>
      </c>
      <c r="F293" s="37" t="str">
        <v>RAJASTHAN</v>
      </c>
      <c r="G293" s="37" t="str">
        <v>JAIPUR</v>
      </c>
      <c r="H293" s="37" t="str">
        <v>Jaipur</v>
      </c>
      <c r="I293" s="37" t="str">
        <v>J P ALLOYS</v>
      </c>
      <c r="J293" s="37" t="str">
        <v>Ravi Kumar Kulmi</v>
      </c>
      <c r="K293" s="37" t="str">
        <v>Pushpendra Kumar</v>
      </c>
      <c r="L293" s="37" t="str">
        <v>C13188</v>
      </c>
      <c r="M293" s="37" t="str">
        <v>North</v>
      </c>
      <c r="N293" s="2">
        <v>303905</v>
      </c>
      <c r="O293" s="2" t="str">
        <v>08BWRPR0287G1ZY</v>
      </c>
      <c r="P293" s="2">
        <v>9414036326</v>
      </c>
      <c r="Q293" s="2" t="str">
        <v>Apr'24</v>
      </c>
      <c r="R293" s="2">
        <v>2025</v>
      </c>
      <c r="S293" s="1">
        <v>0</v>
      </c>
      <c r="T293" s="2">
        <v>100</v>
      </c>
      <c r="U293" s="12">
        <v>0</v>
      </c>
      <c r="V293" s="1" t="str">
        <v>Challenger</v>
      </c>
      <c r="W293" s="13">
        <v>0</v>
      </c>
      <c r="X293" s="13">
        <v>0</v>
      </c>
      <c r="Y293" s="13">
        <v>0</v>
      </c>
      <c r="Z293" s="13">
        <v>13</v>
      </c>
      <c r="AA293" s="13">
        <v>24.14</v>
      </c>
      <c r="AB293" s="13">
        <v>0</v>
      </c>
      <c r="AC293" s="13">
        <v>16</v>
      </c>
      <c r="AD293" s="13">
        <v>0</v>
      </c>
      <c r="AE293" s="13">
        <v>0</v>
      </c>
      <c r="AF293" s="13">
        <v>0</v>
      </c>
      <c r="AG293" s="13">
        <v>0</v>
      </c>
      <c r="AH293" s="13">
        <v>0</v>
      </c>
      <c r="AI293" s="13">
        <v>0</v>
      </c>
      <c r="AJ293" s="13">
        <v>0</v>
      </c>
      <c r="AK293" s="13">
        <v>0</v>
      </c>
      <c r="AL293" s="13">
        <v>0</v>
      </c>
      <c r="AM293" s="13">
        <v>0</v>
      </c>
      <c r="AN293" s="13">
        <v>0</v>
      </c>
      <c r="AO293" s="13">
        <v>0</v>
      </c>
      <c r="AP293" s="13">
        <v>0</v>
      </c>
      <c r="AQ293" s="13">
        <v>0</v>
      </c>
      <c r="AR293" s="13">
        <v>0</v>
      </c>
      <c r="AS293" s="13">
        <v>0</v>
      </c>
      <c r="AT293" s="13">
        <v>0</v>
      </c>
      <c r="AU293" s="13">
        <v>0</v>
      </c>
      <c r="AV293" s="13">
        <v>0</v>
      </c>
      <c r="AW293" s="16">
        <f t="shared" si="81"/>
        <v>0</v>
      </c>
      <c r="AX293" s="16">
        <v>0</v>
      </c>
      <c r="AY293" s="10">
        <f t="shared" si="96"/>
        <v>0</v>
      </c>
      <c r="AZ293" s="10">
        <f>SUM(Z293:AK293)</f>
        <v>53.14</v>
      </c>
      <c r="BA293" s="10"/>
      <c r="BB293" s="10">
        <f t="shared" si="82"/>
        <v>0</v>
      </c>
      <c r="BC293" s="10">
        <f t="shared" si="83"/>
        <v>0</v>
      </c>
      <c r="BD293" s="10">
        <f t="shared" si="84"/>
        <v>-53.14</v>
      </c>
      <c r="BE293" s="10">
        <f t="shared" si="97"/>
        <v>53.14</v>
      </c>
      <c r="BF293" s="2" t="s">
        <v>119</v>
      </c>
      <c r="BG293" s="10">
        <f t="shared" si="85"/>
        <v>0</v>
      </c>
      <c r="BH293" s="36" t="s">
        <v>118</v>
      </c>
      <c r="BI293" s="39" t="str">
        <f t="shared" si="86"/>
        <v/>
      </c>
      <c r="BJ293" s="39" t="str">
        <f t="shared" si="87"/>
        <v/>
      </c>
      <c r="BK293" s="16">
        <f>SUM(AR293:AX293)</f>
        <v>0</v>
      </c>
      <c r="BL293" s="10">
        <f>SUM(AL293:AQ293)</f>
        <v>0</v>
      </c>
      <c r="BM293" s="12" t="str">
        <f t="shared" si="88"/>
        <v/>
      </c>
      <c r="BN293" s="12" t="str">
        <f t="shared" si="88"/>
        <v/>
      </c>
      <c r="BO293" s="9">
        <f t="shared" si="89"/>
        <v>0</v>
      </c>
      <c r="BP293" s="39" t="str">
        <f t="shared" si="90"/>
        <v/>
      </c>
      <c r="BQ293" s="147"/>
      <c r="BR293" s="9">
        <f t="shared" si="91"/>
        <v>53.14</v>
      </c>
      <c r="BS293" s="9">
        <f t="shared" si="92"/>
        <v>0</v>
      </c>
      <c r="BT293" s="9">
        <f t="shared" si="93"/>
        <v>53.14</v>
      </c>
      <c r="BU293" s="9" t="str">
        <f>IFERROR(_xlfn.XLOOKUP(D293,Sheet1!B:B,Sheet1!L:L),"")</f>
        <v/>
      </c>
      <c r="BV293" s="9" t="e">
        <f>_xlfn.XLOOKUP(BU293,Sheet1!S:S,Sheet1!T:T)</f>
        <v>#N/A</v>
      </c>
      <c r="BW293" s="9" t="e">
        <f>_xlfn.XLOOKUP(D293,Sheet1!B:B,Sheet1!M:M)</f>
        <v>#N/A</v>
      </c>
      <c r="BZ293" s="108">
        <f t="shared" si="94"/>
        <v>0</v>
      </c>
      <c r="CB293" s="12"/>
      <c r="CC293" s="12"/>
      <c r="CG293" s="1" t="str">
        <f>IF(BO293&lt;80,"Below 80",
IF(BO293&lt;=120,"80-120",
IF(BO293&lt;=200,"&gt; 120-200",
IF(BO293&lt;=300,"&gt;200-300",
IF(BO293&lt;=500,"&gt;300-500",
"&gt;500")))))</f>
        <v>Below 80</v>
      </c>
      <c r="CH293" s="1" t="str">
        <f>IFERROR(_xlfn.XLOOKUP(CG293,Scenario!M:M,Scenario!N:N),"")</f>
        <v/>
      </c>
      <c r="CI293" s="1" t="str">
        <f t="shared" si="95"/>
        <v>No</v>
      </c>
      <c r="CJ293" s="75">
        <v>0</v>
      </c>
    </row>
    <row r="294" spans="1:89" hidden="1">
      <c r="A294" s="2">
        <v>293</v>
      </c>
      <c r="B294" s="2">
        <v>2024</v>
      </c>
      <c r="C294" s="1" t="str">
        <v>PBTMTR296</v>
      </c>
      <c r="D294" s="37" t="str">
        <v>0015g00001ggEdxAAE</v>
      </c>
      <c r="E294" s="37" t="str">
        <v>SITA IRON STORE</v>
      </c>
      <c r="F294" s="37" t="str">
        <v>HARYANA</v>
      </c>
      <c r="G294" s="37" t="str">
        <v>PANCHKULA</v>
      </c>
      <c r="H294" s="37" t="str">
        <v>Panchkula</v>
      </c>
      <c r="I294" s="37" t="str">
        <v>G.C. Steels (India) Pvt. Ltd.</v>
      </c>
      <c r="J294" s="37" t="str">
        <v>Sushant Abrol</v>
      </c>
      <c r="K294" s="37" t="str">
        <v>-</v>
      </c>
      <c r="L294" s="37" t="str">
        <v/>
      </c>
      <c r="M294" s="37" t="str">
        <v>North</v>
      </c>
      <c r="N294" s="2">
        <v>134109</v>
      </c>
      <c r="O294" s="2" t="str">
        <v>06ABCPK9568J1Z7</v>
      </c>
      <c r="P294" s="2">
        <v>9542000003</v>
      </c>
      <c r="Q294" s="2" t="str">
        <v>Apr'24</v>
      </c>
      <c r="R294" s="2">
        <v>2025</v>
      </c>
      <c r="S294" s="1">
        <v>0</v>
      </c>
      <c r="T294" s="2">
        <v>100</v>
      </c>
      <c r="U294" s="12">
        <v>0</v>
      </c>
      <c r="V294" s="1" t="str">
        <v>Challenger</v>
      </c>
      <c r="W294" s="13">
        <v>0</v>
      </c>
      <c r="X294" s="13">
        <v>0</v>
      </c>
      <c r="Y294" s="13">
        <v>0</v>
      </c>
      <c r="Z294" s="13">
        <v>11</v>
      </c>
      <c r="AA294" s="13">
        <v>0</v>
      </c>
      <c r="AB294" s="13">
        <v>0</v>
      </c>
      <c r="AC294" s="13">
        <v>0</v>
      </c>
      <c r="AD294" s="13">
        <v>0</v>
      </c>
      <c r="AE294" s="13">
        <v>0</v>
      </c>
      <c r="AF294" s="13">
        <v>0</v>
      </c>
      <c r="AG294" s="13">
        <v>0</v>
      </c>
      <c r="AH294" s="13">
        <v>0</v>
      </c>
      <c r="AI294" s="13">
        <v>0</v>
      </c>
      <c r="AJ294" s="13">
        <v>0</v>
      </c>
      <c r="AK294" s="13">
        <v>0</v>
      </c>
      <c r="AL294" s="13">
        <v>0</v>
      </c>
      <c r="AM294" s="13">
        <v>0</v>
      </c>
      <c r="AN294" s="13">
        <v>0</v>
      </c>
      <c r="AO294" s="13">
        <v>0</v>
      </c>
      <c r="AP294" s="13">
        <v>0</v>
      </c>
      <c r="AQ294" s="13">
        <v>0</v>
      </c>
      <c r="AR294" s="13">
        <v>0</v>
      </c>
      <c r="AS294" s="13">
        <v>0</v>
      </c>
      <c r="AT294" s="13">
        <v>0</v>
      </c>
      <c r="AU294" s="13">
        <v>0</v>
      </c>
      <c r="AV294" s="13">
        <v>0</v>
      </c>
      <c r="AW294" s="16">
        <f t="shared" si="81"/>
        <v>0</v>
      </c>
      <c r="AX294" s="16">
        <v>0</v>
      </c>
      <c r="AY294" s="10">
        <f t="shared" si="96"/>
        <v>0</v>
      </c>
      <c r="AZ294" s="10">
        <f>SUM(Z294:AK294)</f>
        <v>11</v>
      </c>
      <c r="BA294" s="10">
        <v>0</v>
      </c>
      <c r="BB294" s="10">
        <f t="shared" si="82"/>
        <v>0</v>
      </c>
      <c r="BC294" s="10">
        <f t="shared" si="83"/>
        <v>0</v>
      </c>
      <c r="BD294" s="10">
        <f t="shared" si="84"/>
        <v>-11</v>
      </c>
      <c r="BE294" s="10">
        <f t="shared" si="97"/>
        <v>11</v>
      </c>
      <c r="BF294" s="2" t="s">
        <v>119</v>
      </c>
      <c r="BG294" s="10">
        <f t="shared" si="85"/>
        <v>0</v>
      </c>
      <c r="BH294" s="36" t="s">
        <v>118</v>
      </c>
      <c r="BI294" s="39" t="str">
        <f t="shared" si="86"/>
        <v/>
      </c>
      <c r="BJ294" s="39" t="str">
        <f t="shared" si="87"/>
        <v/>
      </c>
      <c r="BK294" s="16">
        <f>SUM(AR294:AX294)</f>
        <v>0</v>
      </c>
      <c r="BL294" s="10">
        <f>SUM(AL294:AQ294)</f>
        <v>0</v>
      </c>
      <c r="BM294" s="12" t="str">
        <f t="shared" si="88"/>
        <v/>
      </c>
      <c r="BN294" s="12" t="str">
        <f t="shared" si="88"/>
        <v/>
      </c>
      <c r="BO294" s="9">
        <f t="shared" si="89"/>
        <v>0</v>
      </c>
      <c r="BP294" s="39" t="str">
        <f t="shared" si="90"/>
        <v/>
      </c>
      <c r="BQ294" s="147"/>
      <c r="BR294" s="9">
        <f t="shared" si="91"/>
        <v>11</v>
      </c>
      <c r="BS294" s="9">
        <f t="shared" si="92"/>
        <v>0</v>
      </c>
      <c r="BT294" s="9">
        <f t="shared" si="93"/>
        <v>11</v>
      </c>
      <c r="BU294" s="9" t="str">
        <f>IFERROR(_xlfn.XLOOKUP(D294,Sheet1!B:B,Sheet1!L:L),"")</f>
        <v/>
      </c>
      <c r="BV294" s="9" t="e">
        <f>_xlfn.XLOOKUP(BU294,Sheet1!S:S,Sheet1!T:T)</f>
        <v>#N/A</v>
      </c>
      <c r="BW294" s="9" t="e">
        <f>_xlfn.XLOOKUP(D294,Sheet1!B:B,Sheet1!M:M)</f>
        <v>#N/A</v>
      </c>
      <c r="BZ294" s="108">
        <f t="shared" si="94"/>
        <v>0</v>
      </c>
      <c r="CB294" s="12"/>
      <c r="CC294" s="12"/>
      <c r="CG294" s="1" t="str">
        <f>IF(BO294&lt;80,"Below 80",
IF(BO294&lt;=120,"80-120",
IF(BO294&lt;=200,"&gt; 120-200",
IF(BO294&lt;=300,"&gt;200-300",
IF(BO294&lt;=500,"&gt;300-500",
"&gt;500")))))</f>
        <v>Below 80</v>
      </c>
      <c r="CH294" s="1" t="str">
        <f>IFERROR(_xlfn.XLOOKUP(CG294,Scenario!M:M,Scenario!N:N),"")</f>
        <v/>
      </c>
      <c r="CI294" s="1" t="str">
        <f t="shared" si="95"/>
        <v>No</v>
      </c>
      <c r="CJ294" s="75">
        <v>0</v>
      </c>
    </row>
    <row r="295" spans="1:89" hidden="1">
      <c r="A295" s="2">
        <v>294</v>
      </c>
      <c r="B295" s="2">
        <v>2024</v>
      </c>
      <c r="C295" s="1" t="str">
        <v>PBTMTR297</v>
      </c>
      <c r="D295" s="37" t="str">
        <v>0015g00001f7c6SAAQ</v>
      </c>
      <c r="E295" s="37" t="str">
        <v>JAI MATA DI ENTERPRISES</v>
      </c>
      <c r="F295" s="37" t="str">
        <v>UTTAR PRADESH</v>
      </c>
      <c r="G295" s="37" t="str">
        <v>AGRA</v>
      </c>
      <c r="H295" s="37" t="str">
        <v>Fatehabad</v>
      </c>
      <c r="I295" s="37" t="str">
        <v>DINESH STEEL PRIVATE LIMITED</v>
      </c>
      <c r="J295" s="37" t="str">
        <v>Pankaj Garg</v>
      </c>
      <c r="K295" s="37" t="str">
        <v>-</v>
      </c>
      <c r="L295" s="37" t="str">
        <v>C12820</v>
      </c>
      <c r="M295" s="37" t="str">
        <v>North</v>
      </c>
      <c r="N295" s="2">
        <v>283111</v>
      </c>
      <c r="O295" s="2" t="str">
        <v>09BYGPA1970C1ZS</v>
      </c>
      <c r="P295" s="2">
        <v>8791110122</v>
      </c>
      <c r="Q295" s="2" t="str">
        <v>Apr'24</v>
      </c>
      <c r="R295" s="2">
        <v>2025</v>
      </c>
      <c r="S295" s="1">
        <v>0</v>
      </c>
      <c r="T295" s="2">
        <v>40</v>
      </c>
      <c r="U295" s="12">
        <v>0.15</v>
      </c>
      <c r="V295" s="1" t="str">
        <v>Friendly</v>
      </c>
      <c r="W295" s="13">
        <v>0</v>
      </c>
      <c r="X295" s="13">
        <v>0</v>
      </c>
      <c r="Y295" s="13">
        <v>0</v>
      </c>
      <c r="Z295" s="13">
        <v>17</v>
      </c>
      <c r="AA295" s="13">
        <v>7</v>
      </c>
      <c r="AB295" s="13">
        <v>5</v>
      </c>
      <c r="AC295" s="13">
        <v>4</v>
      </c>
      <c r="AD295" s="13">
        <v>15</v>
      </c>
      <c r="AE295" s="13">
        <v>5</v>
      </c>
      <c r="AF295" s="13">
        <v>5</v>
      </c>
      <c r="AG295" s="13">
        <v>5</v>
      </c>
      <c r="AH295" s="13">
        <v>0</v>
      </c>
      <c r="AI295" s="13">
        <v>7</v>
      </c>
      <c r="AJ295" s="13">
        <v>10</v>
      </c>
      <c r="AK295" s="13">
        <v>0</v>
      </c>
      <c r="AL295" s="13">
        <v>5</v>
      </c>
      <c r="AM295" s="13">
        <v>10</v>
      </c>
      <c r="AN295" s="13">
        <v>3</v>
      </c>
      <c r="AO295" s="13">
        <v>4</v>
      </c>
      <c r="AP295" s="13">
        <v>4</v>
      </c>
      <c r="AQ295" s="13">
        <v>3</v>
      </c>
      <c r="AR295" s="13">
        <v>5</v>
      </c>
      <c r="AS295" s="13">
        <v>3</v>
      </c>
      <c r="AT295" s="13">
        <v>8</v>
      </c>
      <c r="AU295" s="13">
        <v>5</v>
      </c>
      <c r="AV295" s="13">
        <v>5</v>
      </c>
      <c r="AW295" s="16">
        <f t="shared" si="81"/>
        <v>50</v>
      </c>
      <c r="AX295" s="16">
        <v>68</v>
      </c>
      <c r="AY295" s="10">
        <f t="shared" si="96"/>
        <v>118</v>
      </c>
      <c r="AZ295" s="10">
        <f>SUM(Z295:AK295)</f>
        <v>80</v>
      </c>
      <c r="BA295" s="10">
        <v>100</v>
      </c>
      <c r="BB295" s="10">
        <f t="shared" si="82"/>
        <v>50</v>
      </c>
      <c r="BC295" s="10">
        <f t="shared" si="83"/>
        <v>12.5</v>
      </c>
      <c r="BD295" s="10">
        <f t="shared" si="84"/>
        <v>38</v>
      </c>
      <c r="BE295" s="10">
        <f t="shared" si="97"/>
        <v>30</v>
      </c>
      <c r="BF295" s="2" t="s">
        <v>119</v>
      </c>
      <c r="BG295" s="10">
        <f t="shared" si="85"/>
        <v>4.625</v>
      </c>
      <c r="BH295" s="36" t="s">
        <v>118</v>
      </c>
      <c r="BI295" s="39" t="str">
        <f t="shared" si="86"/>
        <v/>
      </c>
      <c r="BJ295" s="39" t="str">
        <f t="shared" si="87"/>
        <v/>
      </c>
      <c r="BK295" s="16">
        <f>SUM(AR295:AX295)</f>
        <v>144</v>
      </c>
      <c r="BL295" s="10">
        <f>SUM(AL295:AQ295)</f>
        <v>29</v>
      </c>
      <c r="BM295" s="12">
        <f t="shared" si="88"/>
        <v>1.2203389830508475</v>
      </c>
      <c r="BN295" s="12">
        <f t="shared" si="88"/>
        <v>0.24576271186440679</v>
      </c>
      <c r="BO295" s="9">
        <f t="shared" si="89"/>
        <v>37</v>
      </c>
      <c r="BP295" s="39" t="str">
        <f t="shared" si="90"/>
        <v/>
      </c>
      <c r="BR295" s="9">
        <f t="shared" si="91"/>
        <v>53</v>
      </c>
      <c r="BS295" s="9">
        <f t="shared" si="92"/>
        <v>27</v>
      </c>
      <c r="BT295" s="9">
        <f t="shared" si="93"/>
        <v>80</v>
      </c>
      <c r="BU295" s="9" t="str">
        <f>IFERROR(_xlfn.XLOOKUP(D295,Sheet1!B:B,Sheet1!L:L),"")</f>
        <v/>
      </c>
      <c r="BV295" s="9" t="e">
        <f>_xlfn.XLOOKUP(BU295,Sheet1!S:S,Sheet1!T:T)</f>
        <v>#N/A</v>
      </c>
      <c r="BW295" s="9" t="e">
        <f>_xlfn.XLOOKUP(D295,Sheet1!B:B,Sheet1!M:M)</f>
        <v>#N/A</v>
      </c>
      <c r="BZ295" s="108">
        <f t="shared" si="94"/>
        <v>68</v>
      </c>
      <c r="CB295" s="12">
        <f>AW295/AY295</f>
        <v>0.42372881355932202</v>
      </c>
      <c r="CC295" s="12">
        <f>AX295/AY295</f>
        <v>0.57627118644067798</v>
      </c>
      <c r="CG295" s="1" t="str">
        <f>IF(BO295&lt;80,"Below 80",
IF(BO295&lt;=120,"80-120",
IF(BO295&lt;=200,"&gt; 120-200",
IF(BO295&lt;=300,"&gt;200-300",
IF(BO295&lt;=500,"&gt;300-500",
"&gt;500")))))</f>
        <v>Below 80</v>
      </c>
      <c r="CH295" s="1" t="str">
        <f>IFERROR(_xlfn.XLOOKUP(CG295,Scenario!M:M,Scenario!N:N),"")</f>
        <v/>
      </c>
      <c r="CI295" s="1" t="str">
        <f t="shared" si="95"/>
        <v>Yes</v>
      </c>
      <c r="CJ295" s="75">
        <v>65</v>
      </c>
    </row>
    <row r="296" spans="1:89" hidden="1">
      <c r="A296" s="2">
        <v>295</v>
      </c>
      <c r="B296" s="2">
        <v>2024</v>
      </c>
      <c r="C296" s="1" t="str">
        <v>PBTMTR298</v>
      </c>
      <c r="D296" s="37" t="str">
        <v>0015g00001ZSwmiAAD</v>
      </c>
      <c r="E296" s="37" t="str">
        <v>M/S JAY SHRI RAM TRADERS</v>
      </c>
      <c r="F296" s="37" t="str">
        <v>UTTAR PRADESH</v>
      </c>
      <c r="G296" s="37" t="str">
        <v>Kasganj</v>
      </c>
      <c r="H296" s="37" t="str">
        <v>Kasganj</v>
      </c>
      <c r="I296" s="37" t="str">
        <v>DINESH STEEL PRIVATE LIMITED</v>
      </c>
      <c r="J296" s="37" t="str">
        <v>Pawan Kumar</v>
      </c>
      <c r="K296" s="37" t="str">
        <v>Dharamveer Sagar</v>
      </c>
      <c r="L296" s="37" t="str">
        <v>C12820</v>
      </c>
      <c r="M296" s="37" t="str">
        <v>North</v>
      </c>
      <c r="N296" s="2">
        <v>207123</v>
      </c>
      <c r="O296" s="2" t="str">
        <v>09BVJPA6680D1ZK</v>
      </c>
      <c r="P296" s="2">
        <v>7017038079</v>
      </c>
      <c r="Q296" s="2" t="str">
        <v>Apr'24</v>
      </c>
      <c r="R296" s="2">
        <v>2025</v>
      </c>
      <c r="S296" s="1">
        <v>0</v>
      </c>
      <c r="T296" s="2">
        <v>100</v>
      </c>
      <c r="U296" s="12">
        <v>0</v>
      </c>
      <c r="V296" s="1" t="str">
        <v>Challenger</v>
      </c>
      <c r="W296" s="13">
        <v>0</v>
      </c>
      <c r="X296" s="13">
        <v>0</v>
      </c>
      <c r="Y296" s="13">
        <v>0</v>
      </c>
      <c r="Z296" s="13">
        <v>16</v>
      </c>
      <c r="AA296" s="13">
        <v>0</v>
      </c>
      <c r="AB296" s="13">
        <v>0</v>
      </c>
      <c r="AC296" s="13">
        <v>0</v>
      </c>
      <c r="AD296" s="13">
        <v>0</v>
      </c>
      <c r="AE296" s="13">
        <v>0</v>
      </c>
      <c r="AF296" s="13">
        <v>0</v>
      </c>
      <c r="AG296" s="13">
        <v>0</v>
      </c>
      <c r="AH296" s="13">
        <v>0</v>
      </c>
      <c r="AI296" s="13">
        <v>10</v>
      </c>
      <c r="AJ296" s="13">
        <v>0</v>
      </c>
      <c r="AK296" s="13">
        <v>0</v>
      </c>
      <c r="AL296" s="13">
        <v>0</v>
      </c>
      <c r="AM296" s="13">
        <v>0</v>
      </c>
      <c r="AN296" s="13">
        <v>0</v>
      </c>
      <c r="AO296" s="13">
        <v>0</v>
      </c>
      <c r="AP296" s="13">
        <v>0</v>
      </c>
      <c r="AQ296" s="13">
        <v>0</v>
      </c>
      <c r="AR296" s="13">
        <v>0</v>
      </c>
      <c r="AS296" s="13">
        <v>0</v>
      </c>
      <c r="AT296" s="13">
        <v>0</v>
      </c>
      <c r="AU296" s="13">
        <v>0</v>
      </c>
      <c r="AV296" s="13">
        <v>0</v>
      </c>
      <c r="AW296" s="16">
        <f t="shared" si="81"/>
        <v>0</v>
      </c>
      <c r="AX296" s="16">
        <v>0</v>
      </c>
      <c r="AY296" s="10">
        <f t="shared" si="96"/>
        <v>0</v>
      </c>
      <c r="AZ296" s="10">
        <f>SUM(Z296:AK296)</f>
        <v>26</v>
      </c>
      <c r="BA296" s="10">
        <v>0</v>
      </c>
      <c r="BB296" s="10">
        <f t="shared" si="82"/>
        <v>0</v>
      </c>
      <c r="BC296" s="10">
        <f t="shared" si="83"/>
        <v>0</v>
      </c>
      <c r="BD296" s="10">
        <f t="shared" si="84"/>
        <v>-26</v>
      </c>
      <c r="BE296" s="10">
        <f t="shared" si="97"/>
        <v>26</v>
      </c>
      <c r="BF296" s="2" t="s">
        <v>119</v>
      </c>
      <c r="BG296" s="10">
        <f t="shared" si="85"/>
        <v>0</v>
      </c>
      <c r="BH296" s="36" t="s">
        <v>118</v>
      </c>
      <c r="BI296" s="39" t="str">
        <f t="shared" si="86"/>
        <v/>
      </c>
      <c r="BJ296" s="39" t="str">
        <f t="shared" si="87"/>
        <v/>
      </c>
      <c r="BK296" s="16">
        <f>SUM(AR296:AX296)</f>
        <v>0</v>
      </c>
      <c r="BL296" s="10">
        <f>SUM(AL296:AQ296)</f>
        <v>0</v>
      </c>
      <c r="BM296" s="12" t="str">
        <f t="shared" si="88"/>
        <v/>
      </c>
      <c r="BN296" s="12" t="str">
        <f t="shared" si="88"/>
        <v/>
      </c>
      <c r="BO296" s="9">
        <f t="shared" si="89"/>
        <v>0</v>
      </c>
      <c r="BP296" s="39" t="str">
        <f t="shared" si="90"/>
        <v/>
      </c>
      <c r="BR296" s="9">
        <f t="shared" si="91"/>
        <v>16</v>
      </c>
      <c r="BS296" s="9">
        <f t="shared" si="92"/>
        <v>10</v>
      </c>
      <c r="BT296" s="9">
        <f t="shared" si="93"/>
        <v>26</v>
      </c>
      <c r="BU296" s="9" t="str">
        <f>IFERROR(_xlfn.XLOOKUP(D296,Sheet1!B:B,Sheet1!L:L),"")</f>
        <v/>
      </c>
      <c r="BV296" s="9" t="e">
        <f>_xlfn.XLOOKUP(BU296,Sheet1!S:S,Sheet1!T:T)</f>
        <v>#N/A</v>
      </c>
      <c r="BW296" s="9" t="e">
        <f>_xlfn.XLOOKUP(D296,Sheet1!B:B,Sheet1!M:M)</f>
        <v>#N/A</v>
      </c>
      <c r="BZ296" s="108">
        <f t="shared" si="94"/>
        <v>0</v>
      </c>
      <c r="CB296" s="12"/>
      <c r="CC296" s="12"/>
      <c r="CG296" s="1" t="str">
        <f>IF(BO296&lt;80,"Below 80",
IF(BO296&lt;=120,"80-120",
IF(BO296&lt;=200,"&gt; 120-200",
IF(BO296&lt;=300,"&gt;200-300",
IF(BO296&lt;=500,"&gt;300-500",
"&gt;500")))))</f>
        <v>Below 80</v>
      </c>
      <c r="CH296" s="1" t="str">
        <f>IFERROR(_xlfn.XLOOKUP(CG296,Scenario!M:M,Scenario!N:N),"")</f>
        <v/>
      </c>
      <c r="CI296" s="1" t="str">
        <f t="shared" si="95"/>
        <v>No</v>
      </c>
      <c r="CJ296" s="75">
        <v>0</v>
      </c>
    </row>
    <row r="297" spans="1:89" hidden="1">
      <c r="A297" s="2">
        <v>296</v>
      </c>
      <c r="B297" s="2">
        <v>2024</v>
      </c>
      <c r="C297" s="1" t="str">
        <v>PBTMTR299</v>
      </c>
      <c r="D297" s="37" t="str">
        <v>0015g00001Y4TWUAA3</v>
      </c>
      <c r="E297" s="37" t="str">
        <v>MAHENDRA IRON STORE</v>
      </c>
      <c r="F297" s="37" t="str">
        <v>UTTAR PRADESH</v>
      </c>
      <c r="G297" s="37" t="str">
        <v>HATHRAS</v>
      </c>
      <c r="H297" s="37" t="str">
        <v>Hathras</v>
      </c>
      <c r="I297" s="37" t="str">
        <v>DINESH STEEL PRIVATE LIMITED</v>
      </c>
      <c r="J297" s="37" t="str">
        <v>Pawan Kumar</v>
      </c>
      <c r="K297" s="37" t="str">
        <v>Dharamveer Sagar</v>
      </c>
      <c r="L297" s="37" t="str">
        <v>C12820</v>
      </c>
      <c r="M297" s="37" t="str">
        <v>North</v>
      </c>
      <c r="N297" s="2">
        <v>204101</v>
      </c>
      <c r="O297" s="2" t="str">
        <v>09AEXPJ5817R1ZB</v>
      </c>
      <c r="P297" s="2">
        <v>9837400255</v>
      </c>
      <c r="Q297" s="2" t="str">
        <v>Apr'24</v>
      </c>
      <c r="R297" s="2">
        <v>2025</v>
      </c>
      <c r="S297" s="1">
        <v>0</v>
      </c>
      <c r="T297" s="2">
        <v>300</v>
      </c>
      <c r="U297" s="12">
        <v>0.13905555555555557</v>
      </c>
      <c r="V297" s="1" t="str">
        <v>Super Star</v>
      </c>
      <c r="W297" s="13">
        <v>0</v>
      </c>
      <c r="X297" s="13">
        <v>0</v>
      </c>
      <c r="Y297" s="13">
        <v>0</v>
      </c>
      <c r="Z297" s="13">
        <v>17</v>
      </c>
      <c r="AA297" s="13">
        <v>34</v>
      </c>
      <c r="AB297" s="13">
        <v>5</v>
      </c>
      <c r="AC297" s="13">
        <v>0</v>
      </c>
      <c r="AD297" s="13">
        <v>15</v>
      </c>
      <c r="AE297" s="13">
        <v>5</v>
      </c>
      <c r="AF297" s="13">
        <v>15</v>
      </c>
      <c r="AG297" s="13">
        <v>21</v>
      </c>
      <c r="AH297" s="13">
        <v>28</v>
      </c>
      <c r="AI297" s="13">
        <v>7</v>
      </c>
      <c r="AJ297" s="13">
        <v>0</v>
      </c>
      <c r="AK297" s="13">
        <v>55</v>
      </c>
      <c r="AL297" s="13">
        <v>16</v>
      </c>
      <c r="AM297" s="13">
        <v>12</v>
      </c>
      <c r="AN297" s="13">
        <v>16</v>
      </c>
      <c r="AO297" s="13">
        <v>31.91</v>
      </c>
      <c r="AP297" s="13">
        <v>5</v>
      </c>
      <c r="AQ297" s="13">
        <v>19.809999999999999</v>
      </c>
      <c r="AR297" s="13">
        <v>5</v>
      </c>
      <c r="AS297" s="13">
        <v>19.96</v>
      </c>
      <c r="AT297" s="13">
        <v>67.22</v>
      </c>
      <c r="AU297" s="13">
        <v>38</v>
      </c>
      <c r="AV297" s="13">
        <v>19.93</v>
      </c>
      <c r="AW297" s="16">
        <f t="shared" si="81"/>
        <v>230.9</v>
      </c>
      <c r="AX297" s="16">
        <f>AW297*2</f>
        <v>461.8</v>
      </c>
      <c r="AY297" s="10">
        <f t="shared" si="96"/>
        <v>692.7</v>
      </c>
      <c r="AZ297" s="10">
        <f>SUM(Z297:AK297)</f>
        <v>202</v>
      </c>
      <c r="BA297" s="10">
        <v>200</v>
      </c>
      <c r="BB297" s="10">
        <f t="shared" si="82"/>
        <v>-30.900000000000006</v>
      </c>
      <c r="BC297" s="10">
        <f t="shared" si="83"/>
        <v>-7.7250000000000014</v>
      </c>
      <c r="BD297" s="10">
        <f t="shared" si="84"/>
        <v>490.70000000000005</v>
      </c>
      <c r="BE297" s="10">
        <f t="shared" si="97"/>
        <v>-28.900000000000006</v>
      </c>
      <c r="BF297" s="2" t="s">
        <v>119</v>
      </c>
      <c r="BG297" s="10">
        <f t="shared" si="85"/>
        <v>15.71</v>
      </c>
      <c r="BH297" s="36" t="s">
        <v>118</v>
      </c>
      <c r="BI297" s="39" t="str">
        <f t="shared" si="86"/>
        <v>A</v>
      </c>
      <c r="BJ297" s="39" t="str">
        <f t="shared" si="87"/>
        <v>C</v>
      </c>
      <c r="BK297" s="16">
        <f>SUM(AR297:AX297)</f>
        <v>842.81</v>
      </c>
      <c r="BL297" s="10">
        <f>SUM(AL297:AQ297)</f>
        <v>100.72</v>
      </c>
      <c r="BM297" s="12">
        <f t="shared" si="88"/>
        <v>1.2167027573264038</v>
      </c>
      <c r="BN297" s="12">
        <f t="shared" si="88"/>
        <v>0.14540204994947306</v>
      </c>
      <c r="BO297" s="9">
        <f t="shared" si="89"/>
        <v>125.68</v>
      </c>
      <c r="BP297" s="39" t="str">
        <f t="shared" si="90"/>
        <v/>
      </c>
      <c r="BR297" s="9">
        <f t="shared" si="91"/>
        <v>76</v>
      </c>
      <c r="BS297" s="9">
        <f t="shared" si="92"/>
        <v>126</v>
      </c>
      <c r="BT297" s="9">
        <f t="shared" si="93"/>
        <v>202</v>
      </c>
      <c r="BU297" s="9" t="str">
        <f>IFERROR(_xlfn.XLOOKUP(D297,Sheet1!B:B,Sheet1!L:L),"")</f>
        <v/>
      </c>
      <c r="BV297" s="9" t="e">
        <f>_xlfn.XLOOKUP(BU297,Sheet1!S:S,Sheet1!T:T)</f>
        <v>#N/A</v>
      </c>
      <c r="BW297" s="9" t="e">
        <f>_xlfn.XLOOKUP(D297,Sheet1!B:B,Sheet1!M:M)</f>
        <v>#N/A</v>
      </c>
      <c r="BX297" s="11" t="s">
        <v>123</v>
      </c>
      <c r="BZ297" s="108">
        <f t="shared" si="94"/>
        <v>461.80000000000007</v>
      </c>
      <c r="CB297" s="12">
        <f>AW297/AY297</f>
        <v>0.33333333333333331</v>
      </c>
      <c r="CC297" s="12">
        <f>AX297/AY297</f>
        <v>0.66666666666666663</v>
      </c>
      <c r="CG297" s="1" t="str">
        <f>IF(BO297&lt;80,"Below 80",
IF(BO297&lt;=120,"80-120",
IF(BO297&lt;=200,"&gt; 120-200",
IF(BO297&lt;=300,"&gt;200-300",
IF(BO297&lt;=500,"&gt;300-500",
"&gt;500")))))</f>
        <v>&gt; 120-200</v>
      </c>
      <c r="CH297" s="1" t="str">
        <f>IFERROR(_xlfn.XLOOKUP(CG297,Scenario!M:M,Scenario!N:N),"")</f>
        <v>B</v>
      </c>
      <c r="CI297" s="1" t="b">
        <f t="shared" si="95"/>
        <v>0</v>
      </c>
      <c r="CJ297" s="75">
        <v>231.4</v>
      </c>
      <c r="CK297" s="1" t="s">
        <v>118</v>
      </c>
    </row>
    <row r="298" spans="1:89" hidden="1">
      <c r="A298" s="2">
        <v>297</v>
      </c>
      <c r="B298" s="2">
        <v>2024</v>
      </c>
      <c r="C298" s="1" t="str">
        <v>PBTMTR300</v>
      </c>
      <c r="D298" s="37" t="str">
        <v>001J1000006V9I2IAK</v>
      </c>
      <c r="E298" s="37" t="str">
        <v>RAKESH BUILDING MATERIAL</v>
      </c>
      <c r="F298" s="37" t="str">
        <v>UTTAR PRADESH</v>
      </c>
      <c r="G298" s="37" t="str">
        <v>AGRA</v>
      </c>
      <c r="H298" s="37" t="str">
        <v>Fatehabad</v>
      </c>
      <c r="I298" s="37" t="str">
        <v>DINESH STEEL PRIVATE LIMITED</v>
      </c>
      <c r="J298" s="37" t="str">
        <v>Pankaj Garg</v>
      </c>
      <c r="K298" s="37" t="str">
        <v>-</v>
      </c>
      <c r="L298" s="37" t="str">
        <v>C12820</v>
      </c>
      <c r="M298" s="37" t="str">
        <v>North</v>
      </c>
      <c r="N298" s="2">
        <v>282001</v>
      </c>
      <c r="O298" s="2" t="str">
        <v>09KFAPS3312J1Z7</v>
      </c>
      <c r="P298" s="2">
        <v>9557356466</v>
      </c>
      <c r="Q298" s="2" t="str">
        <v>Apr'24</v>
      </c>
      <c r="R298" s="2">
        <v>2025</v>
      </c>
      <c r="S298" s="1">
        <v>0</v>
      </c>
      <c r="T298" s="2">
        <v>100</v>
      </c>
      <c r="U298" s="12">
        <v>0.1</v>
      </c>
      <c r="V298" s="1" t="str">
        <v>Star</v>
      </c>
      <c r="W298" s="13">
        <v>0</v>
      </c>
      <c r="X298" s="13">
        <v>0</v>
      </c>
      <c r="Y298" s="13">
        <v>0</v>
      </c>
      <c r="Z298" s="13">
        <v>18</v>
      </c>
      <c r="AA298" s="13">
        <v>8</v>
      </c>
      <c r="AB298" s="13">
        <v>6</v>
      </c>
      <c r="AC298" s="13">
        <v>0</v>
      </c>
      <c r="AD298" s="13">
        <v>15.05</v>
      </c>
      <c r="AE298" s="13">
        <v>5</v>
      </c>
      <c r="AF298" s="13">
        <v>15</v>
      </c>
      <c r="AG298" s="13">
        <v>28</v>
      </c>
      <c r="AH298" s="13">
        <v>0</v>
      </c>
      <c r="AI298" s="13">
        <v>40</v>
      </c>
      <c r="AJ298" s="13">
        <v>15</v>
      </c>
      <c r="AK298" s="13">
        <v>52</v>
      </c>
      <c r="AL298" s="13">
        <v>0</v>
      </c>
      <c r="AM298" s="13">
        <v>10</v>
      </c>
      <c r="AN298" s="13">
        <v>7</v>
      </c>
      <c r="AO298" s="13">
        <v>5</v>
      </c>
      <c r="AP298" s="13">
        <v>3</v>
      </c>
      <c r="AQ298" s="13">
        <v>4</v>
      </c>
      <c r="AR298" s="13">
        <v>15.08</v>
      </c>
      <c r="AS298" s="13">
        <v>5</v>
      </c>
      <c r="AT298" s="13">
        <v>8</v>
      </c>
      <c r="AU298" s="13">
        <v>16</v>
      </c>
      <c r="AV298" s="13">
        <v>6</v>
      </c>
      <c r="AW298" s="16">
        <f t="shared" si="81"/>
        <v>73.08</v>
      </c>
      <c r="AX298" s="16">
        <v>88.16</v>
      </c>
      <c r="AY298" s="10">
        <f t="shared" si="96"/>
        <v>161.24</v>
      </c>
      <c r="AZ298" s="10">
        <f>SUM(Z298:AK298)</f>
        <v>202.05</v>
      </c>
      <c r="BA298" s="10">
        <v>200</v>
      </c>
      <c r="BB298" s="10">
        <f t="shared" si="82"/>
        <v>126.92</v>
      </c>
      <c r="BC298" s="10">
        <f t="shared" si="83"/>
        <v>31.73</v>
      </c>
      <c r="BD298" s="10">
        <f t="shared" si="84"/>
        <v>-40.81</v>
      </c>
      <c r="BE298" s="10">
        <f t="shared" si="97"/>
        <v>128.97000000000003</v>
      </c>
      <c r="BF298" s="2" t="s">
        <v>119</v>
      </c>
      <c r="BG298" s="10">
        <f t="shared" si="85"/>
        <v>6.1349999999999998</v>
      </c>
      <c r="BH298" s="36" t="s">
        <v>118</v>
      </c>
      <c r="BI298" s="39" t="str">
        <f t="shared" si="86"/>
        <v>A</v>
      </c>
      <c r="BJ298" s="39" t="str">
        <f t="shared" si="87"/>
        <v/>
      </c>
      <c r="BK298" s="16">
        <f>SUM(AR298:AX298)</f>
        <v>211.32</v>
      </c>
      <c r="BL298" s="10">
        <f>SUM(AL298:AQ298)</f>
        <v>29</v>
      </c>
      <c r="BM298" s="12">
        <f t="shared" si="88"/>
        <v>1.3105929049863556</v>
      </c>
      <c r="BN298" s="12">
        <f t="shared" si="88"/>
        <v>0.17985611510791366</v>
      </c>
      <c r="BO298" s="9">
        <f t="shared" si="89"/>
        <v>49.08</v>
      </c>
      <c r="BP298" s="39" t="str">
        <f t="shared" si="90"/>
        <v/>
      </c>
      <c r="BQ298" s="144" t="s">
        <v>161</v>
      </c>
      <c r="BR298" s="9">
        <f t="shared" si="91"/>
        <v>52.05</v>
      </c>
      <c r="BS298" s="9">
        <f t="shared" si="92"/>
        <v>150</v>
      </c>
      <c r="BT298" s="9">
        <f t="shared" si="93"/>
        <v>202.05</v>
      </c>
      <c r="BU298" s="9" t="str">
        <f>IFERROR(_xlfn.XLOOKUP(D298,Sheet1!B:B,Sheet1!L:L),"")</f>
        <v/>
      </c>
      <c r="BV298" s="9" t="e">
        <f>_xlfn.XLOOKUP(BU298,Sheet1!S:S,Sheet1!T:T)</f>
        <v>#N/A</v>
      </c>
      <c r="BW298" s="9" t="e">
        <f>_xlfn.XLOOKUP(D298,Sheet1!B:B,Sheet1!M:M)</f>
        <v>#N/A</v>
      </c>
      <c r="BZ298" s="108">
        <f t="shared" si="94"/>
        <v>88.160000000000011</v>
      </c>
      <c r="CB298" s="12">
        <f>AW298/AY298</f>
        <v>0.4532374100719424</v>
      </c>
      <c r="CC298" s="12">
        <f>AX298/AY298</f>
        <v>0.54676258992805749</v>
      </c>
      <c r="CG298" s="1" t="str">
        <f>IF(BO298&lt;80,"Below 80",
IF(BO298&lt;=120,"80-120",
IF(BO298&lt;=200,"&gt; 120-200",
IF(BO298&lt;=300,"&gt;200-300",
IF(BO298&lt;=500,"&gt;300-500",
"&gt;500")))))</f>
        <v>Below 80</v>
      </c>
      <c r="CH298" s="1" t="str">
        <f>IFERROR(_xlfn.XLOOKUP(CG298,Scenario!M:M,Scenario!N:N),"")</f>
        <v/>
      </c>
      <c r="CI298" s="1" t="b">
        <f t="shared" si="95"/>
        <v>0</v>
      </c>
      <c r="CJ298" s="75">
        <v>83.16</v>
      </c>
      <c r="CK298" s="1" t="s">
        <v>118</v>
      </c>
    </row>
    <row r="299" spans="1:89" hidden="1">
      <c r="A299" s="2">
        <v>298</v>
      </c>
      <c r="B299" s="2">
        <v>2024</v>
      </c>
      <c r="C299" s="1" t="str">
        <v>PBTMTR301</v>
      </c>
      <c r="D299" s="37" t="str">
        <v>0015g00001YRScvAAH</v>
      </c>
      <c r="E299" s="37" t="str">
        <v>KAMYA STEELS PRIVATE LIMITED</v>
      </c>
      <c r="F299" s="37" t="str">
        <v>HARYANA</v>
      </c>
      <c r="G299" s="37" t="str">
        <v>SONIPAT</v>
      </c>
      <c r="H299" s="37" t="str">
        <v>Sonipat</v>
      </c>
      <c r="I299" s="37" t="str">
        <v>JAI DURGA STEELS</v>
      </c>
      <c r="J299" s="37" t="str">
        <v>Sunny Bhutani</v>
      </c>
      <c r="K299" s="37" t="str">
        <v>Sunny Bhutani</v>
      </c>
      <c r="L299" s="37" t="str">
        <v>C12830</v>
      </c>
      <c r="M299" s="37" t="str">
        <v>North</v>
      </c>
      <c r="N299" s="2">
        <v>131001</v>
      </c>
      <c r="O299" s="2" t="str">
        <v>06AAKCK3141P1Z7</v>
      </c>
      <c r="P299" s="2">
        <v>9813650113</v>
      </c>
      <c r="Q299" s="2" t="str">
        <v>Apr'24</v>
      </c>
      <c r="R299" s="2">
        <v>2025</v>
      </c>
      <c r="S299" s="1">
        <v>0</v>
      </c>
      <c r="T299" s="2">
        <v>200</v>
      </c>
      <c r="U299" s="12">
        <v>2.0083333333333332E-2</v>
      </c>
      <c r="V299" s="1" t="str">
        <v>Challenger</v>
      </c>
      <c r="W299" s="13">
        <v>0</v>
      </c>
      <c r="X299" s="13">
        <v>0</v>
      </c>
      <c r="Y299" s="13">
        <v>0</v>
      </c>
      <c r="Z299" s="13">
        <v>54</v>
      </c>
      <c r="AA299" s="13">
        <v>90</v>
      </c>
      <c r="AB299" s="13">
        <v>96</v>
      </c>
      <c r="AC299" s="13">
        <v>57</v>
      </c>
      <c r="AD299" s="13">
        <v>104</v>
      </c>
      <c r="AE299" s="13">
        <v>89</v>
      </c>
      <c r="AF299" s="13">
        <v>117</v>
      </c>
      <c r="AG299" s="13">
        <v>92</v>
      </c>
      <c r="AH299" s="13">
        <v>66</v>
      </c>
      <c r="AI299" s="13">
        <v>51</v>
      </c>
      <c r="AJ299" s="13">
        <v>51</v>
      </c>
      <c r="AK299" s="13">
        <v>136</v>
      </c>
      <c r="AL299" s="13">
        <v>119</v>
      </c>
      <c r="AM299" s="13">
        <v>50.1</v>
      </c>
      <c r="AN299" s="13">
        <v>50.3</v>
      </c>
      <c r="AO299" s="13">
        <v>24.06</v>
      </c>
      <c r="AP299" s="13">
        <v>25.01</v>
      </c>
      <c r="AQ299" s="13">
        <v>2</v>
      </c>
      <c r="AR299" s="13">
        <v>0</v>
      </c>
      <c r="AS299" s="13">
        <v>0</v>
      </c>
      <c r="AT299" s="13">
        <v>0</v>
      </c>
      <c r="AU299" s="13">
        <v>0</v>
      </c>
      <c r="AV299" s="13">
        <v>12.05</v>
      </c>
      <c r="AW299" s="16">
        <f t="shared" si="81"/>
        <v>270.46999999999997</v>
      </c>
      <c r="AX299" s="16">
        <v>230.53000000000003</v>
      </c>
      <c r="AY299" s="125">
        <v>501</v>
      </c>
      <c r="AZ299" s="10">
        <f>SUM(Z299:AK299)</f>
        <v>1003</v>
      </c>
      <c r="BA299" s="10">
        <v>500</v>
      </c>
      <c r="BB299" s="10">
        <f t="shared" si="82"/>
        <v>229.53000000000003</v>
      </c>
      <c r="BC299" s="10">
        <f t="shared" si="83"/>
        <v>57.382500000000007</v>
      </c>
      <c r="BD299" s="10">
        <f t="shared" si="84"/>
        <v>-502</v>
      </c>
      <c r="BE299" s="10">
        <f t="shared" si="97"/>
        <v>732.53</v>
      </c>
      <c r="BF299" s="2" t="s">
        <v>119</v>
      </c>
      <c r="BG299" s="10">
        <f t="shared" si="85"/>
        <v>33.808749999999996</v>
      </c>
      <c r="BH299" s="36" t="s">
        <v>118</v>
      </c>
      <c r="BI299" s="39" t="str">
        <f t="shared" si="86"/>
        <v>C</v>
      </c>
      <c r="BJ299" s="39" t="str">
        <f t="shared" si="87"/>
        <v>C</v>
      </c>
      <c r="BK299" s="16">
        <f>SUM(AR299:AX299)</f>
        <v>513.04999999999995</v>
      </c>
      <c r="BL299" s="10">
        <f>SUM(AL299:AQ299)</f>
        <v>270.46999999999997</v>
      </c>
      <c r="BM299" s="12">
        <f t="shared" si="88"/>
        <v>1.0240518962075846</v>
      </c>
      <c r="BN299" s="12">
        <f t="shared" si="88"/>
        <v>0.5398602794411177</v>
      </c>
      <c r="BO299" s="9">
        <f t="shared" si="89"/>
        <v>270.46999999999997</v>
      </c>
      <c r="BP299" s="39" t="str">
        <f t="shared" si="90"/>
        <v>A</v>
      </c>
      <c r="BQ299" s="147" t="s">
        <v>162</v>
      </c>
      <c r="BR299" s="9">
        <f t="shared" si="91"/>
        <v>490</v>
      </c>
      <c r="BS299" s="9">
        <f t="shared" si="92"/>
        <v>513</v>
      </c>
      <c r="BT299" s="9">
        <f t="shared" si="93"/>
        <v>1003</v>
      </c>
      <c r="BU299" s="105" t="s">
        <v>146</v>
      </c>
      <c r="BV299" s="9" t="e">
        <f>_xlfn.XLOOKUP(BU299,Sheet1!S:S,Sheet1!T:T)</f>
        <v>#N/A</v>
      </c>
      <c r="BW299" s="9" t="e">
        <f>_xlfn.XLOOKUP(D299,Sheet1!B:B,Sheet1!M:M)</f>
        <v>#N/A</v>
      </c>
      <c r="BX299" s="1" t="s">
        <v>129</v>
      </c>
      <c r="BY299" s="1">
        <v>501</v>
      </c>
      <c r="BZ299" s="108">
        <f t="shared" si="94"/>
        <v>230.53000000000003</v>
      </c>
      <c r="CB299" s="12">
        <f>AW299/AY299</f>
        <v>0.5398602794411177</v>
      </c>
      <c r="CC299" s="12">
        <f>AX299/AY299</f>
        <v>0.4601397205588823</v>
      </c>
      <c r="CG299" s="1" t="str">
        <f>IF(BO299&lt;80,"Below 80",
IF(BO299&lt;=120,"80-120",
IF(BO299&lt;=200,"&gt; 120-200",
IF(BO299&lt;=300,"&gt;200-300",
IF(BO299&lt;=500,"&gt;300-500",
"&gt;500")))))</f>
        <v>&gt;200-300</v>
      </c>
      <c r="CH299" s="1" t="str">
        <f>IFERROR(_xlfn.XLOOKUP(CG299,Scenario!M:M,Scenario!N:N),"")</f>
        <v>C</v>
      </c>
      <c r="CI299" s="1" t="b">
        <f t="shared" si="95"/>
        <v>0</v>
      </c>
      <c r="CJ299" s="75">
        <v>230.53000000000003</v>
      </c>
    </row>
    <row r="300" spans="1:89" hidden="1">
      <c r="A300" s="2">
        <v>299</v>
      </c>
      <c r="B300" s="2">
        <v>2024</v>
      </c>
      <c r="C300" s="1" t="str">
        <v>PBTMTR302</v>
      </c>
      <c r="D300" s="37" t="str">
        <v>0015g00001e8RrDAAU</v>
      </c>
      <c r="E300" s="37" t="str">
        <v>CHIKARA CEMENT STORE</v>
      </c>
      <c r="F300" s="37" t="str">
        <v>HARYANA</v>
      </c>
      <c r="G300" s="37" t="str">
        <v>SONIPAT</v>
      </c>
      <c r="H300" s="37" t="str">
        <v>Ganaur</v>
      </c>
      <c r="I300" s="37" t="str">
        <v>JAI DURGA STEELS</v>
      </c>
      <c r="J300" s="37" t="str">
        <v>Sunny Bhutani</v>
      </c>
      <c r="K300" s="37" t="str">
        <v>Sunny Bhutani</v>
      </c>
      <c r="L300" s="37" t="str">
        <v>C12830</v>
      </c>
      <c r="M300" s="37" t="str">
        <v>North</v>
      </c>
      <c r="N300" s="2">
        <v>131101</v>
      </c>
      <c r="O300" s="2" t="str">
        <v>06ACVPC0013A1ZF</v>
      </c>
      <c r="P300" s="2">
        <v>9416012568</v>
      </c>
      <c r="Q300" s="2" t="str">
        <v>Apr'24</v>
      </c>
      <c r="R300" s="2">
        <v>2025</v>
      </c>
      <c r="S300" s="1">
        <v>0</v>
      </c>
      <c r="T300" s="2">
        <v>180</v>
      </c>
      <c r="U300" s="12">
        <v>0</v>
      </c>
      <c r="V300" s="1" t="str">
        <v>Challenger</v>
      </c>
      <c r="W300" s="13">
        <v>0</v>
      </c>
      <c r="X300" s="13">
        <v>0</v>
      </c>
      <c r="Y300" s="13">
        <v>0</v>
      </c>
      <c r="Z300" s="13">
        <v>30</v>
      </c>
      <c r="AA300" s="13">
        <v>51</v>
      </c>
      <c r="AB300" s="13">
        <v>5</v>
      </c>
      <c r="AC300" s="13">
        <v>0</v>
      </c>
      <c r="AD300" s="13">
        <v>0</v>
      </c>
      <c r="AE300" s="13">
        <v>0</v>
      </c>
      <c r="AF300" s="13">
        <v>0</v>
      </c>
      <c r="AG300" s="13">
        <v>0</v>
      </c>
      <c r="AH300" s="13">
        <v>0</v>
      </c>
      <c r="AI300" s="13">
        <v>0</v>
      </c>
      <c r="AJ300" s="13">
        <v>0</v>
      </c>
      <c r="AK300" s="13">
        <v>0</v>
      </c>
      <c r="AL300" s="13">
        <v>0</v>
      </c>
      <c r="AM300" s="13">
        <v>0</v>
      </c>
      <c r="AN300" s="13">
        <v>0</v>
      </c>
      <c r="AO300" s="13">
        <v>0</v>
      </c>
      <c r="AP300" s="13">
        <v>0</v>
      </c>
      <c r="AQ300" s="13">
        <v>0</v>
      </c>
      <c r="AR300" s="13">
        <v>0</v>
      </c>
      <c r="AS300" s="13">
        <v>0</v>
      </c>
      <c r="AT300" s="13">
        <v>0</v>
      </c>
      <c r="AU300" s="13">
        <v>0</v>
      </c>
      <c r="AV300" s="13">
        <v>0</v>
      </c>
      <c r="AW300" s="16">
        <f t="shared" si="81"/>
        <v>0</v>
      </c>
      <c r="AX300" s="16">
        <v>0</v>
      </c>
      <c r="AY300" s="10">
        <f t="shared" si="96"/>
        <v>0</v>
      </c>
      <c r="AZ300" s="10">
        <f>SUM(Z300:AK300)</f>
        <v>86</v>
      </c>
      <c r="BA300" s="10">
        <v>0</v>
      </c>
      <c r="BB300" s="10">
        <f t="shared" si="82"/>
        <v>0</v>
      </c>
      <c r="BC300" s="10">
        <f t="shared" si="83"/>
        <v>0</v>
      </c>
      <c r="BD300" s="10">
        <f t="shared" si="84"/>
        <v>-86</v>
      </c>
      <c r="BE300" s="10">
        <f t="shared" si="97"/>
        <v>86</v>
      </c>
      <c r="BF300" s="2" t="s">
        <v>119</v>
      </c>
      <c r="BG300" s="10">
        <f t="shared" si="85"/>
        <v>0</v>
      </c>
      <c r="BH300" s="36" t="s">
        <v>118</v>
      </c>
      <c r="BI300" s="39" t="str">
        <f t="shared" si="86"/>
        <v/>
      </c>
      <c r="BJ300" s="39" t="str">
        <f t="shared" si="87"/>
        <v/>
      </c>
      <c r="BK300" s="16">
        <f>SUM(AR300:AX300)</f>
        <v>0</v>
      </c>
      <c r="BL300" s="10">
        <f>SUM(AL300:AQ300)</f>
        <v>0</v>
      </c>
      <c r="BM300" s="12" t="str">
        <f t="shared" si="88"/>
        <v/>
      </c>
      <c r="BN300" s="12" t="str">
        <f t="shared" si="88"/>
        <v/>
      </c>
      <c r="BO300" s="9">
        <f t="shared" si="89"/>
        <v>0</v>
      </c>
      <c r="BP300" s="39" t="str">
        <f t="shared" si="90"/>
        <v/>
      </c>
      <c r="BQ300" s="147"/>
      <c r="BR300" s="9">
        <f t="shared" si="91"/>
        <v>86</v>
      </c>
      <c r="BS300" s="9">
        <f t="shared" si="92"/>
        <v>0</v>
      </c>
      <c r="BT300" s="9">
        <f t="shared" si="93"/>
        <v>86</v>
      </c>
      <c r="BU300" s="9" t="str">
        <f>IFERROR(_xlfn.XLOOKUP(D300,Sheet1!B:B,Sheet1!L:L),"")</f>
        <v/>
      </c>
      <c r="BV300" s="9" t="e">
        <f>_xlfn.XLOOKUP(BU300,Sheet1!S:S,Sheet1!T:T)</f>
        <v>#N/A</v>
      </c>
      <c r="BW300" s="9" t="e">
        <f>_xlfn.XLOOKUP(D300,Sheet1!B:B,Sheet1!M:M)</f>
        <v>#N/A</v>
      </c>
      <c r="BZ300" s="108">
        <f t="shared" si="94"/>
        <v>0</v>
      </c>
      <c r="CB300" s="12"/>
      <c r="CC300" s="12"/>
      <c r="CG300" s="1" t="str">
        <f>IF(BO300&lt;80,"Below 80",
IF(BO300&lt;=120,"80-120",
IF(BO300&lt;=200,"&gt; 120-200",
IF(BO300&lt;=300,"&gt;200-300",
IF(BO300&lt;=500,"&gt;300-500",
"&gt;500")))))</f>
        <v>Below 80</v>
      </c>
      <c r="CH300" s="1" t="str">
        <f>IFERROR(_xlfn.XLOOKUP(CG300,Scenario!M:M,Scenario!N:N),"")</f>
        <v/>
      </c>
      <c r="CI300" s="1" t="str">
        <f t="shared" si="95"/>
        <v>No</v>
      </c>
      <c r="CJ300" s="75">
        <v>0</v>
      </c>
    </row>
    <row r="301" spans="1:89" hidden="1">
      <c r="A301" s="2">
        <v>300</v>
      </c>
      <c r="B301" s="2">
        <v>2024</v>
      </c>
      <c r="C301" s="1" t="str">
        <v>PBTMTR303</v>
      </c>
      <c r="D301" s="37" t="str">
        <v>0015g00001guoeRAAQ</v>
      </c>
      <c r="E301" s="37" t="str">
        <v>WORLD DEVELOPERS &amp; BUILDERS</v>
      </c>
      <c r="F301" s="37" t="str">
        <v>HARYANA</v>
      </c>
      <c r="G301" s="37" t="str">
        <v>PANCHKULA</v>
      </c>
      <c r="H301" s="37" t="str">
        <v>Israna</v>
      </c>
      <c r="I301" s="37" t="str">
        <v>JAI DURGA STEELS</v>
      </c>
      <c r="J301" s="37" t="str">
        <v>Sunny Bhutani</v>
      </c>
      <c r="K301" s="37" t="str">
        <v>Sunny Bhutani</v>
      </c>
      <c r="L301" s="37" t="str">
        <v>C12830</v>
      </c>
      <c r="M301" s="37" t="str">
        <v>North</v>
      </c>
      <c r="N301" s="2">
        <v>134114</v>
      </c>
      <c r="O301" s="2" t="str">
        <v>06BLGPG8057B1ZC</v>
      </c>
      <c r="P301" s="2">
        <v>9915914196</v>
      </c>
      <c r="Q301" s="2" t="str">
        <v>Apr'24</v>
      </c>
      <c r="R301" s="2">
        <v>2025</v>
      </c>
      <c r="S301" s="1">
        <v>0</v>
      </c>
      <c r="T301" s="2">
        <v>200</v>
      </c>
      <c r="U301" s="12">
        <v>0.48025000000000007</v>
      </c>
      <c r="V301" s="1" t="str">
        <v>Star</v>
      </c>
      <c r="W301" s="13">
        <v>0</v>
      </c>
      <c r="X301" s="13">
        <v>0</v>
      </c>
      <c r="Y301" s="13">
        <v>0</v>
      </c>
      <c r="Z301" s="13">
        <v>80</v>
      </c>
      <c r="AA301" s="13">
        <v>80</v>
      </c>
      <c r="AB301" s="13">
        <v>83</v>
      </c>
      <c r="AC301" s="13">
        <v>50</v>
      </c>
      <c r="AD301" s="13">
        <v>15</v>
      </c>
      <c r="AE301" s="13">
        <v>60</v>
      </c>
      <c r="AF301" s="13">
        <v>60</v>
      </c>
      <c r="AG301" s="13">
        <v>51</v>
      </c>
      <c r="AH301" s="13">
        <v>3</v>
      </c>
      <c r="AI301" s="13">
        <v>55</v>
      </c>
      <c r="AJ301" s="13">
        <v>0</v>
      </c>
      <c r="AK301" s="13">
        <v>2</v>
      </c>
      <c r="AL301" s="13">
        <v>52</v>
      </c>
      <c r="AM301" s="13">
        <v>51</v>
      </c>
      <c r="AN301" s="13">
        <v>163</v>
      </c>
      <c r="AO301" s="13">
        <v>300.74</v>
      </c>
      <c r="AP301" s="13">
        <v>69.36</v>
      </c>
      <c r="AQ301" s="13">
        <v>85.24</v>
      </c>
      <c r="AR301" s="13">
        <v>128.47999999999999</v>
      </c>
      <c r="AS301" s="13">
        <v>105.07</v>
      </c>
      <c r="AT301" s="13">
        <v>18.989999999999998</v>
      </c>
      <c r="AU301" s="13">
        <v>0</v>
      </c>
      <c r="AV301" s="13">
        <v>269.16000000000003</v>
      </c>
      <c r="AW301" s="16">
        <f t="shared" si="81"/>
        <v>973.88000000000011</v>
      </c>
      <c r="AX301" s="16">
        <v>401.17999999999995</v>
      </c>
      <c r="AY301" s="107">
        <v>1251</v>
      </c>
      <c r="AZ301" s="10">
        <f>SUM(Z301:AK301)</f>
        <v>539</v>
      </c>
      <c r="BA301" s="10">
        <v>1250</v>
      </c>
      <c r="BB301" s="10">
        <f t="shared" si="82"/>
        <v>276.11999999999989</v>
      </c>
      <c r="BC301" s="10">
        <f t="shared" si="83"/>
        <v>69.029999999999973</v>
      </c>
      <c r="BD301" s="10">
        <f t="shared" si="84"/>
        <v>712</v>
      </c>
      <c r="BE301" s="10">
        <f t="shared" si="97"/>
        <v>-434.88000000000011</v>
      </c>
      <c r="BF301" s="2" t="s">
        <v>119</v>
      </c>
      <c r="BG301" s="10">
        <f t="shared" si="85"/>
        <v>119.36125000000001</v>
      </c>
      <c r="BH301" s="36" t="s">
        <v>118</v>
      </c>
      <c r="BI301" s="39" t="str">
        <f t="shared" si="86"/>
        <v>D</v>
      </c>
      <c r="BJ301" s="39" t="str">
        <f t="shared" si="87"/>
        <v>E</v>
      </c>
      <c r="BK301" s="16">
        <f>SUM(AR301:AX301)</f>
        <v>1896.7600000000002</v>
      </c>
      <c r="BL301" s="10">
        <f>SUM(AL301:AQ301)</f>
        <v>721.34</v>
      </c>
      <c r="BM301" s="12">
        <f t="shared" si="88"/>
        <v>1.5161950439648284</v>
      </c>
      <c r="BN301" s="12">
        <f t="shared" si="88"/>
        <v>0.57661071143085529</v>
      </c>
      <c r="BO301" s="9">
        <f t="shared" si="89"/>
        <v>954.8900000000001</v>
      </c>
      <c r="BP301" s="39" t="str">
        <f t="shared" si="90"/>
        <v>D</v>
      </c>
      <c r="BQ301" s="147" t="s">
        <v>163</v>
      </c>
      <c r="BR301" s="9">
        <f t="shared" si="91"/>
        <v>368</v>
      </c>
      <c r="BS301" s="9">
        <f t="shared" si="92"/>
        <v>171</v>
      </c>
      <c r="BT301" s="9">
        <f t="shared" si="93"/>
        <v>539</v>
      </c>
      <c r="BU301" s="9" t="str">
        <f>IFERROR(_xlfn.XLOOKUP(D301,Sheet1!B:B,Sheet1!L:L),"")</f>
        <v>Luxury International Trip (2 pax Dubai) 3N-4D</v>
      </c>
      <c r="BV301" s="9" t="str">
        <f>_xlfn.XLOOKUP(BU301,Sheet1!S:S,Sheet1!T:T)</f>
        <v>E</v>
      </c>
      <c r="BW301" s="9">
        <f>_xlfn.XLOOKUP(D301,Sheet1!B:B,Sheet1!M:M)</f>
        <v>1250</v>
      </c>
      <c r="BX301" s="1" t="s">
        <v>129</v>
      </c>
      <c r="BY301" s="1">
        <v>1251</v>
      </c>
      <c r="BZ301" s="108">
        <f t="shared" si="94"/>
        <v>277.11999999999989</v>
      </c>
      <c r="CB301" s="12">
        <f>AW301/AY301</f>
        <v>0.77848121502797774</v>
      </c>
      <c r="CC301" s="12">
        <f>AX301/AY301</f>
        <v>0.32068745003996796</v>
      </c>
      <c r="CD301" s="75">
        <f>AW301*1</f>
        <v>973.88000000000011</v>
      </c>
      <c r="CF301" s="75">
        <f>CD301+AW301</f>
        <v>1947.7600000000002</v>
      </c>
      <c r="CG301" s="1" t="str">
        <f>IF(BO301&lt;80,"Below 80",
IF(BO301&lt;=120,"80-120",
IF(BO301&lt;=200,"&gt; 120-200",
IF(BO301&lt;=300,"&gt;200-300",
IF(BO301&lt;=500,"&gt;300-500",
"&gt;500")))))</f>
        <v>&gt;500</v>
      </c>
      <c r="CH301" s="1" t="str">
        <f>IFERROR(_xlfn.XLOOKUP(CG301,Scenario!M:M,Scenario!N:N),"")</f>
        <v>E</v>
      </c>
      <c r="CI301" s="1" t="b">
        <f t="shared" si="95"/>
        <v>0</v>
      </c>
      <c r="CJ301" s="75">
        <v>296.10999999999996</v>
      </c>
    </row>
    <row r="302" spans="1:89" hidden="1">
      <c r="A302" s="2">
        <v>301</v>
      </c>
      <c r="B302" s="2">
        <v>2024</v>
      </c>
      <c r="C302" s="1" t="str">
        <v>PBTMTR304</v>
      </c>
      <c r="D302" s="37" t="str">
        <v>0015g00001RKjTCAA1</v>
      </c>
      <c r="E302" s="37" t="str">
        <v>Shree Bala Ji Steel</v>
      </c>
      <c r="F302" s="37" t="str">
        <v>HARYANA</v>
      </c>
      <c r="G302" s="37" t="str">
        <v>SONIPAT</v>
      </c>
      <c r="H302" s="37" t="str">
        <v>Sonipat</v>
      </c>
      <c r="I302" s="37" t="str">
        <v>JAI DURGA STEELS</v>
      </c>
      <c r="J302" s="37" t="str">
        <v>Sunny Bhutani</v>
      </c>
      <c r="K302" s="37" t="str">
        <v>Sunny Bhutani</v>
      </c>
      <c r="L302" s="37" t="str">
        <v>C12830</v>
      </c>
      <c r="M302" s="37" t="str">
        <v>North</v>
      </c>
      <c r="N302" s="2">
        <v>131001</v>
      </c>
      <c r="O302" s="2" t="str">
        <v>06HEFPS5480Q1Z1</v>
      </c>
      <c r="P302" s="2">
        <v>9813482860</v>
      </c>
      <c r="Q302" s="2" t="str">
        <v>Apr'24</v>
      </c>
      <c r="R302" s="2">
        <v>2025</v>
      </c>
      <c r="S302" s="1">
        <v>0</v>
      </c>
      <c r="T302" s="2">
        <v>120</v>
      </c>
      <c r="U302" s="12">
        <v>0</v>
      </c>
      <c r="V302" s="1" t="str">
        <v>Challenger</v>
      </c>
      <c r="W302" s="13">
        <v>0</v>
      </c>
      <c r="X302" s="13">
        <v>0</v>
      </c>
      <c r="Y302" s="13">
        <v>0</v>
      </c>
      <c r="Z302" s="13">
        <v>30</v>
      </c>
      <c r="AA302" s="13">
        <v>0</v>
      </c>
      <c r="AB302" s="13">
        <v>0</v>
      </c>
      <c r="AC302" s="13">
        <v>0</v>
      </c>
      <c r="AD302" s="13">
        <v>0</v>
      </c>
      <c r="AE302" s="13">
        <v>0</v>
      </c>
      <c r="AF302" s="13">
        <v>0</v>
      </c>
      <c r="AG302" s="13">
        <v>0</v>
      </c>
      <c r="AH302" s="13">
        <v>0</v>
      </c>
      <c r="AI302" s="13">
        <v>0</v>
      </c>
      <c r="AJ302" s="13">
        <v>0</v>
      </c>
      <c r="AK302" s="13">
        <v>0</v>
      </c>
      <c r="AL302" s="13">
        <v>0</v>
      </c>
      <c r="AM302" s="13">
        <v>0</v>
      </c>
      <c r="AN302" s="13">
        <v>0</v>
      </c>
      <c r="AO302" s="13">
        <v>0</v>
      </c>
      <c r="AP302" s="13">
        <v>0</v>
      </c>
      <c r="AQ302" s="13">
        <v>0</v>
      </c>
      <c r="AR302" s="13">
        <v>0</v>
      </c>
      <c r="AS302" s="13">
        <v>0</v>
      </c>
      <c r="AT302" s="13">
        <v>0</v>
      </c>
      <c r="AU302" s="13">
        <v>0</v>
      </c>
      <c r="AV302" s="13">
        <v>0</v>
      </c>
      <c r="AW302" s="16">
        <f t="shared" si="81"/>
        <v>0</v>
      </c>
      <c r="AX302" s="16">
        <v>0</v>
      </c>
      <c r="AY302" s="10">
        <f t="shared" si="96"/>
        <v>0</v>
      </c>
      <c r="AZ302" s="10">
        <f>SUM(Z302:AK302)</f>
        <v>30</v>
      </c>
      <c r="BA302" s="10">
        <v>0</v>
      </c>
      <c r="BB302" s="10">
        <f t="shared" si="82"/>
        <v>0</v>
      </c>
      <c r="BC302" s="10">
        <f t="shared" si="83"/>
        <v>0</v>
      </c>
      <c r="BD302" s="10">
        <f t="shared" si="84"/>
        <v>-30</v>
      </c>
      <c r="BE302" s="10">
        <f t="shared" si="97"/>
        <v>30</v>
      </c>
      <c r="BF302" s="2" t="s">
        <v>119</v>
      </c>
      <c r="BG302" s="10">
        <f t="shared" si="85"/>
        <v>0</v>
      </c>
      <c r="BH302" s="36" t="s">
        <v>118</v>
      </c>
      <c r="BI302" s="39" t="str">
        <f t="shared" si="86"/>
        <v/>
      </c>
      <c r="BJ302" s="39" t="str">
        <f t="shared" si="87"/>
        <v/>
      </c>
      <c r="BK302" s="16">
        <f>SUM(AR302:AX302)</f>
        <v>0</v>
      </c>
      <c r="BL302" s="10">
        <f>SUM(AL302:AQ302)</f>
        <v>0</v>
      </c>
      <c r="BM302" s="12" t="str">
        <f t="shared" si="88"/>
        <v/>
      </c>
      <c r="BN302" s="12" t="str">
        <f t="shared" si="88"/>
        <v/>
      </c>
      <c r="BO302" s="9">
        <f t="shared" si="89"/>
        <v>0</v>
      </c>
      <c r="BP302" s="39" t="str">
        <f t="shared" si="90"/>
        <v/>
      </c>
      <c r="BQ302" s="147"/>
      <c r="BR302" s="9">
        <f t="shared" si="91"/>
        <v>30</v>
      </c>
      <c r="BS302" s="9">
        <f t="shared" si="92"/>
        <v>0</v>
      </c>
      <c r="BT302" s="9">
        <f t="shared" si="93"/>
        <v>30</v>
      </c>
      <c r="BU302" s="9" t="str">
        <f>IFERROR(_xlfn.XLOOKUP(D302,Sheet1!B:B,Sheet1!L:L),"")</f>
        <v/>
      </c>
      <c r="BV302" s="9" t="e">
        <f>_xlfn.XLOOKUP(BU302,Sheet1!S:S,Sheet1!T:T)</f>
        <v>#N/A</v>
      </c>
      <c r="BW302" s="9" t="e">
        <f>_xlfn.XLOOKUP(D302,Sheet1!B:B,Sheet1!M:M)</f>
        <v>#N/A</v>
      </c>
      <c r="BZ302" s="108">
        <f t="shared" si="94"/>
        <v>0</v>
      </c>
      <c r="CB302" s="12"/>
      <c r="CC302" s="12"/>
      <c r="CG302" s="1" t="str">
        <f>IF(BO302&lt;80,"Below 80",
IF(BO302&lt;=120,"80-120",
IF(BO302&lt;=200,"&gt; 120-200",
IF(BO302&lt;=300,"&gt;200-300",
IF(BO302&lt;=500,"&gt;300-500",
"&gt;500")))))</f>
        <v>Below 80</v>
      </c>
      <c r="CH302" s="1" t="str">
        <f>IFERROR(_xlfn.XLOOKUP(CG302,Scenario!M:M,Scenario!N:N),"")</f>
        <v/>
      </c>
      <c r="CI302" s="1" t="str">
        <f t="shared" si="95"/>
        <v>No</v>
      </c>
      <c r="CJ302" s="75">
        <v>0</v>
      </c>
    </row>
    <row r="303" spans="1:89" hidden="1">
      <c r="A303" s="2">
        <v>302</v>
      </c>
      <c r="B303" s="2">
        <v>2024</v>
      </c>
      <c r="C303" s="1" t="str">
        <v>PBTMTR305</v>
      </c>
      <c r="D303" s="37" t="str">
        <v>0015g00001UBHgyAAH</v>
      </c>
      <c r="E303" s="37" t="str">
        <v>Mukesh Brother</v>
      </c>
      <c r="F303" s="37" t="str">
        <v>UTTAR PRADESH</v>
      </c>
      <c r="G303" s="37" t="str">
        <v>GHAZIABAD</v>
      </c>
      <c r="H303" s="37" t="str">
        <v>Ghaziabad</v>
      </c>
      <c r="I303" s="37" t="str">
        <v>K P ENTERPRISES</v>
      </c>
      <c r="J303" s="37" t="str">
        <v>Aashish Goyal</v>
      </c>
      <c r="K303" s="37" t="str">
        <v>Abhijeet Biswas</v>
      </c>
      <c r="L303" s="37" t="str">
        <v/>
      </c>
      <c r="M303" s="37" t="str">
        <v>North</v>
      </c>
      <c r="N303" s="2">
        <v>201001</v>
      </c>
      <c r="O303" s="2">
        <v>0</v>
      </c>
      <c r="P303" s="2">
        <v>0</v>
      </c>
      <c r="Q303" s="2" t="str">
        <v>Apr'24</v>
      </c>
      <c r="R303" s="2">
        <v>2025</v>
      </c>
      <c r="S303" s="1">
        <v>0</v>
      </c>
      <c r="T303" s="2">
        <v>450</v>
      </c>
      <c r="U303" s="12">
        <v>0</v>
      </c>
      <c r="V303" s="1" t="str">
        <v>Alien</v>
      </c>
      <c r="W303" s="13">
        <v>0</v>
      </c>
      <c r="X303" s="13">
        <v>0</v>
      </c>
      <c r="Y303" s="13">
        <v>0</v>
      </c>
      <c r="Z303" s="13">
        <v>21</v>
      </c>
      <c r="AA303" s="13">
        <v>30</v>
      </c>
      <c r="AB303" s="13">
        <v>9</v>
      </c>
      <c r="AC303" s="13">
        <v>10</v>
      </c>
      <c r="AD303" s="13">
        <v>0</v>
      </c>
      <c r="AE303" s="13">
        <v>0</v>
      </c>
      <c r="AF303" s="13">
        <v>0</v>
      </c>
      <c r="AG303" s="13">
        <v>0</v>
      </c>
      <c r="AH303" s="13">
        <v>0</v>
      </c>
      <c r="AI303" s="13">
        <v>0</v>
      </c>
      <c r="AJ303" s="13">
        <v>0</v>
      </c>
      <c r="AK303" s="13">
        <v>0</v>
      </c>
      <c r="AL303" s="13">
        <v>0</v>
      </c>
      <c r="AM303" s="13">
        <v>0</v>
      </c>
      <c r="AN303" s="13">
        <v>0</v>
      </c>
      <c r="AO303" s="13">
        <v>0</v>
      </c>
      <c r="AP303" s="13">
        <v>0</v>
      </c>
      <c r="AQ303" s="13">
        <v>0</v>
      </c>
      <c r="AR303" s="13">
        <v>0</v>
      </c>
      <c r="AS303" s="13">
        <v>0</v>
      </c>
      <c r="AT303" s="13">
        <v>0</v>
      </c>
      <c r="AU303" s="13">
        <v>0</v>
      </c>
      <c r="AV303" s="13">
        <v>0</v>
      </c>
      <c r="AW303" s="16">
        <f t="shared" si="81"/>
        <v>0</v>
      </c>
      <c r="AX303" s="16">
        <v>0</v>
      </c>
      <c r="AY303" s="10">
        <f t="shared" si="96"/>
        <v>0</v>
      </c>
      <c r="AZ303" s="10">
        <f>SUM(Z303:AK303)</f>
        <v>70</v>
      </c>
      <c r="BA303" s="10"/>
      <c r="BB303" s="10">
        <f t="shared" si="82"/>
        <v>0</v>
      </c>
      <c r="BC303" s="10">
        <f t="shared" si="83"/>
        <v>0</v>
      </c>
      <c r="BD303" s="10">
        <f t="shared" si="84"/>
        <v>-70</v>
      </c>
      <c r="BE303" s="10">
        <f t="shared" si="97"/>
        <v>70</v>
      </c>
      <c r="BF303" s="2" t="s">
        <v>119</v>
      </c>
      <c r="BG303" s="10">
        <f t="shared" si="85"/>
        <v>0</v>
      </c>
      <c r="BH303" s="36" t="s">
        <v>118</v>
      </c>
      <c r="BI303" s="39" t="str">
        <f t="shared" si="86"/>
        <v/>
      </c>
      <c r="BJ303" s="39" t="str">
        <f t="shared" si="87"/>
        <v/>
      </c>
      <c r="BK303" s="16">
        <f>SUM(AR303:AX303)</f>
        <v>0</v>
      </c>
      <c r="BL303" s="10">
        <f>SUM(AL303:AQ303)</f>
        <v>0</v>
      </c>
      <c r="BM303" s="12" t="str">
        <f t="shared" si="88"/>
        <v/>
      </c>
      <c r="BN303" s="12" t="str">
        <f t="shared" si="88"/>
        <v/>
      </c>
      <c r="BO303" s="9">
        <f t="shared" si="89"/>
        <v>0</v>
      </c>
      <c r="BP303" s="39" t="str">
        <f t="shared" si="90"/>
        <v/>
      </c>
      <c r="BQ303" s="147"/>
      <c r="BR303" s="9">
        <f t="shared" si="91"/>
        <v>70</v>
      </c>
      <c r="BS303" s="9">
        <f t="shared" si="92"/>
        <v>0</v>
      </c>
      <c r="BT303" s="9">
        <f t="shared" si="93"/>
        <v>70</v>
      </c>
      <c r="BU303" s="9" t="str">
        <f>IFERROR(_xlfn.XLOOKUP(D303,Sheet1!B:B,Sheet1!L:L),"")</f>
        <v/>
      </c>
      <c r="BV303" s="9" t="e">
        <f>_xlfn.XLOOKUP(BU303,Sheet1!S:S,Sheet1!T:T)</f>
        <v>#N/A</v>
      </c>
      <c r="BW303" s="9" t="e">
        <f>_xlfn.XLOOKUP(D303,Sheet1!B:B,Sheet1!M:M)</f>
        <v>#N/A</v>
      </c>
      <c r="BZ303" s="108">
        <f t="shared" si="94"/>
        <v>0</v>
      </c>
      <c r="CB303" s="12"/>
      <c r="CC303" s="12"/>
      <c r="CG303" s="1" t="str">
        <f>IF(BO303&lt;80,"Below 80",
IF(BO303&lt;=120,"80-120",
IF(BO303&lt;=200,"&gt; 120-200",
IF(BO303&lt;=300,"&gt;200-300",
IF(BO303&lt;=500,"&gt;300-500",
"&gt;500")))))</f>
        <v>Below 80</v>
      </c>
      <c r="CH303" s="1" t="str">
        <f>IFERROR(_xlfn.XLOOKUP(CG303,Scenario!M:M,Scenario!N:N),"")</f>
        <v/>
      </c>
      <c r="CI303" s="1" t="str">
        <f t="shared" si="95"/>
        <v>No</v>
      </c>
      <c r="CJ303" s="75">
        <v>0</v>
      </c>
    </row>
    <row r="304" spans="1:89" hidden="1">
      <c r="A304" s="2">
        <v>303</v>
      </c>
      <c r="B304" s="2">
        <v>2024</v>
      </c>
      <c r="C304" s="1" t="str">
        <v>PBTMTR306</v>
      </c>
      <c r="D304" s="37" t="str">
        <v>0015g00001UBHhJAAX</v>
      </c>
      <c r="E304" s="37" t="str">
        <v>Rajdhani sales corporation</v>
      </c>
      <c r="F304" s="37" t="str">
        <v>UTTAR PRADESH</v>
      </c>
      <c r="G304" s="37" t="str">
        <v>DEORIA</v>
      </c>
      <c r="H304" s="37">
        <v>0</v>
      </c>
      <c r="I304" s="37" t="str">
        <v>K P ENTERPRISES</v>
      </c>
      <c r="J304" s="37" t="str">
        <v>Aashish Goyal</v>
      </c>
      <c r="K304" s="37" t="str">
        <v>Abhijeet Biswas</v>
      </c>
      <c r="L304" s="37" t="str">
        <v/>
      </c>
      <c r="M304" s="37" t="str">
        <v>North</v>
      </c>
      <c r="N304" s="2">
        <v>274001</v>
      </c>
      <c r="O304" s="2" t="str">
        <v>09AHBPG7969G1Z</v>
      </c>
      <c r="P304" s="2">
        <v>9891433979</v>
      </c>
      <c r="Q304" s="2" t="str">
        <v>Apr'24</v>
      </c>
      <c r="R304" s="2">
        <v>2025</v>
      </c>
      <c r="S304" s="1">
        <v>0</v>
      </c>
      <c r="T304" s="2">
        <v>200</v>
      </c>
      <c r="U304" s="12">
        <v>0</v>
      </c>
      <c r="V304" s="1" t="str">
        <v>Challenger</v>
      </c>
      <c r="W304" s="13">
        <v>0</v>
      </c>
      <c r="X304" s="13">
        <v>0</v>
      </c>
      <c r="Y304" s="13">
        <v>0</v>
      </c>
      <c r="Z304" s="13">
        <v>14</v>
      </c>
      <c r="AA304" s="13">
        <v>12</v>
      </c>
      <c r="AB304" s="13">
        <v>0</v>
      </c>
      <c r="AC304" s="13">
        <v>0</v>
      </c>
      <c r="AD304" s="13">
        <v>0</v>
      </c>
      <c r="AE304" s="13">
        <v>0</v>
      </c>
      <c r="AF304" s="13">
        <v>0</v>
      </c>
      <c r="AG304" s="13">
        <v>0</v>
      </c>
      <c r="AH304" s="13">
        <v>0</v>
      </c>
      <c r="AI304" s="13">
        <v>0</v>
      </c>
      <c r="AJ304" s="13">
        <v>0</v>
      </c>
      <c r="AK304" s="13">
        <v>0</v>
      </c>
      <c r="AL304" s="13">
        <v>0</v>
      </c>
      <c r="AM304" s="13">
        <v>0</v>
      </c>
      <c r="AN304" s="13">
        <v>0</v>
      </c>
      <c r="AO304" s="13">
        <v>0</v>
      </c>
      <c r="AP304" s="13">
        <v>0</v>
      </c>
      <c r="AQ304" s="13">
        <v>0</v>
      </c>
      <c r="AR304" s="13">
        <v>0</v>
      </c>
      <c r="AS304" s="13">
        <v>0</v>
      </c>
      <c r="AT304" s="13">
        <v>0</v>
      </c>
      <c r="AU304" s="13">
        <v>0</v>
      </c>
      <c r="AV304" s="13">
        <v>0</v>
      </c>
      <c r="AW304" s="16">
        <f t="shared" si="81"/>
        <v>0</v>
      </c>
      <c r="AX304" s="16">
        <v>0</v>
      </c>
      <c r="AY304" s="10">
        <f t="shared" si="96"/>
        <v>0</v>
      </c>
      <c r="AZ304" s="10">
        <f>SUM(Z304:AK304)</f>
        <v>26</v>
      </c>
      <c r="BA304" s="10"/>
      <c r="BB304" s="10">
        <f t="shared" si="82"/>
        <v>0</v>
      </c>
      <c r="BC304" s="10">
        <f t="shared" si="83"/>
        <v>0</v>
      </c>
      <c r="BD304" s="10">
        <f t="shared" si="84"/>
        <v>-26</v>
      </c>
      <c r="BE304" s="10">
        <f t="shared" si="97"/>
        <v>26</v>
      </c>
      <c r="BF304" s="2" t="s">
        <v>119</v>
      </c>
      <c r="BG304" s="10">
        <f t="shared" si="85"/>
        <v>0</v>
      </c>
      <c r="BH304" s="36" t="s">
        <v>118</v>
      </c>
      <c r="BI304" s="39" t="str">
        <f t="shared" si="86"/>
        <v/>
      </c>
      <c r="BJ304" s="39" t="str">
        <f t="shared" si="87"/>
        <v/>
      </c>
      <c r="BK304" s="16">
        <f>SUM(AR304:AX304)</f>
        <v>0</v>
      </c>
      <c r="BL304" s="10">
        <f>SUM(AL304:AQ304)</f>
        <v>0</v>
      </c>
      <c r="BM304" s="12" t="str">
        <f t="shared" si="88"/>
        <v/>
      </c>
      <c r="BN304" s="12" t="str">
        <f t="shared" si="88"/>
        <v/>
      </c>
      <c r="BO304" s="9">
        <f t="shared" si="89"/>
        <v>0</v>
      </c>
      <c r="BP304" s="39" t="str">
        <f t="shared" si="90"/>
        <v/>
      </c>
      <c r="BQ304" s="147"/>
      <c r="BR304" s="9">
        <f t="shared" si="91"/>
        <v>26</v>
      </c>
      <c r="BS304" s="9">
        <f t="shared" si="92"/>
        <v>0</v>
      </c>
      <c r="BT304" s="9">
        <f t="shared" si="93"/>
        <v>26</v>
      </c>
      <c r="BU304" s="9" t="str">
        <f>IFERROR(_xlfn.XLOOKUP(D304,Sheet1!B:B,Sheet1!L:L),"")</f>
        <v/>
      </c>
      <c r="BV304" s="9" t="e">
        <f>_xlfn.XLOOKUP(BU304,Sheet1!S:S,Sheet1!T:T)</f>
        <v>#N/A</v>
      </c>
      <c r="BW304" s="9" t="e">
        <f>_xlfn.XLOOKUP(D304,Sheet1!B:B,Sheet1!M:M)</f>
        <v>#N/A</v>
      </c>
      <c r="BZ304" s="108">
        <f t="shared" si="94"/>
        <v>0</v>
      </c>
      <c r="CB304" s="12"/>
      <c r="CC304" s="12"/>
      <c r="CG304" s="1" t="str">
        <f>IF(BO304&lt;80,"Below 80",
IF(BO304&lt;=120,"80-120",
IF(BO304&lt;=200,"&gt; 120-200",
IF(BO304&lt;=300,"&gt;200-300",
IF(BO304&lt;=500,"&gt;300-500",
"&gt;500")))))</f>
        <v>Below 80</v>
      </c>
      <c r="CH304" s="1" t="str">
        <f>IFERROR(_xlfn.XLOOKUP(CG304,Scenario!M:M,Scenario!N:N),"")</f>
        <v/>
      </c>
      <c r="CI304" s="1" t="str">
        <f t="shared" si="95"/>
        <v>No</v>
      </c>
      <c r="CJ304" s="75">
        <v>0</v>
      </c>
    </row>
    <row r="305" spans="1:89" hidden="1">
      <c r="A305" s="2">
        <v>304</v>
      </c>
      <c r="B305" s="2">
        <v>2024</v>
      </c>
      <c r="C305" s="1" t="str">
        <v>PBTMTR307</v>
      </c>
      <c r="D305" s="37" t="str">
        <v>0015g00001c4iWUAAY</v>
      </c>
      <c r="E305" s="37" t="str">
        <v>SHYAM STEEL &amp; CEMENT AGENCY</v>
      </c>
      <c r="F305" s="37" t="str">
        <v>UTTAR PRADESH</v>
      </c>
      <c r="G305" s="37" t="str">
        <v>MEERUT</v>
      </c>
      <c r="H305" s="37" t="str">
        <v>Meerut</v>
      </c>
      <c r="I305" s="37" t="str">
        <v>K P ENTERPRISES</v>
      </c>
      <c r="J305" s="37" t="str">
        <v>SHIV KUMAR</v>
      </c>
      <c r="K305" s="37" t="str">
        <v>Abhijeet Biswas</v>
      </c>
      <c r="L305" s="37" t="str">
        <v/>
      </c>
      <c r="M305" s="37" t="str">
        <v>North</v>
      </c>
      <c r="N305" s="2">
        <v>250002</v>
      </c>
      <c r="O305" s="2" t="str">
        <v>09AATPG2653C1ZP</v>
      </c>
      <c r="P305" s="2">
        <v>9917140006</v>
      </c>
      <c r="Q305" s="2" t="str">
        <v>Apr'24</v>
      </c>
      <c r="R305" s="2">
        <v>2025</v>
      </c>
      <c r="S305" s="1">
        <v>0</v>
      </c>
      <c r="T305" s="2">
        <v>300</v>
      </c>
      <c r="U305" s="12">
        <v>0</v>
      </c>
      <c r="V305" s="1" t="str">
        <v>Alien</v>
      </c>
      <c r="W305" s="13">
        <v>0</v>
      </c>
      <c r="X305" s="13">
        <v>0</v>
      </c>
      <c r="Y305" s="13">
        <v>0</v>
      </c>
      <c r="Z305" s="13">
        <v>35</v>
      </c>
      <c r="AA305" s="13">
        <v>0</v>
      </c>
      <c r="AB305" s="13">
        <v>0</v>
      </c>
      <c r="AC305" s="13">
        <v>0</v>
      </c>
      <c r="AD305" s="13">
        <v>0</v>
      </c>
      <c r="AE305" s="13">
        <v>0</v>
      </c>
      <c r="AF305" s="13">
        <v>0</v>
      </c>
      <c r="AG305" s="13">
        <v>0</v>
      </c>
      <c r="AH305" s="13">
        <v>0</v>
      </c>
      <c r="AI305" s="13">
        <v>0</v>
      </c>
      <c r="AJ305" s="13">
        <v>0</v>
      </c>
      <c r="AK305" s="13">
        <v>0</v>
      </c>
      <c r="AL305" s="13">
        <v>0</v>
      </c>
      <c r="AM305" s="13">
        <v>0</v>
      </c>
      <c r="AN305" s="13">
        <v>0</v>
      </c>
      <c r="AO305" s="13">
        <v>0</v>
      </c>
      <c r="AP305" s="13">
        <v>0</v>
      </c>
      <c r="AQ305" s="13">
        <v>0</v>
      </c>
      <c r="AR305" s="13">
        <v>0</v>
      </c>
      <c r="AS305" s="13">
        <v>0</v>
      </c>
      <c r="AT305" s="13">
        <v>0</v>
      </c>
      <c r="AU305" s="13">
        <v>0</v>
      </c>
      <c r="AV305" s="13">
        <v>0</v>
      </c>
      <c r="AW305" s="16">
        <f t="shared" si="81"/>
        <v>0</v>
      </c>
      <c r="AX305" s="16">
        <v>0</v>
      </c>
      <c r="AY305" s="10">
        <f t="shared" si="96"/>
        <v>0</v>
      </c>
      <c r="AZ305" s="10">
        <f>SUM(Z305:AK305)</f>
        <v>35</v>
      </c>
      <c r="BA305" s="10"/>
      <c r="BB305" s="10">
        <f t="shared" si="82"/>
        <v>0</v>
      </c>
      <c r="BC305" s="10">
        <f t="shared" si="83"/>
        <v>0</v>
      </c>
      <c r="BD305" s="10">
        <f t="shared" si="84"/>
        <v>-35</v>
      </c>
      <c r="BE305" s="10">
        <f t="shared" si="97"/>
        <v>35</v>
      </c>
      <c r="BF305" s="2" t="s">
        <v>119</v>
      </c>
      <c r="BG305" s="10">
        <f t="shared" si="85"/>
        <v>0</v>
      </c>
      <c r="BH305" s="36" t="s">
        <v>118</v>
      </c>
      <c r="BI305" s="39" t="str">
        <f t="shared" si="86"/>
        <v/>
      </c>
      <c r="BJ305" s="39" t="str">
        <f t="shared" si="87"/>
        <v/>
      </c>
      <c r="BK305" s="16">
        <f>SUM(AR305:AX305)</f>
        <v>0</v>
      </c>
      <c r="BL305" s="10">
        <f>SUM(AL305:AQ305)</f>
        <v>0</v>
      </c>
      <c r="BM305" s="12" t="str">
        <f t="shared" si="88"/>
        <v/>
      </c>
      <c r="BN305" s="12" t="str">
        <f t="shared" si="88"/>
        <v/>
      </c>
      <c r="BO305" s="9">
        <f t="shared" si="89"/>
        <v>0</v>
      </c>
      <c r="BP305" s="39" t="str">
        <f t="shared" si="90"/>
        <v/>
      </c>
      <c r="BQ305" s="147"/>
      <c r="BR305" s="9">
        <f t="shared" si="91"/>
        <v>35</v>
      </c>
      <c r="BS305" s="9">
        <f t="shared" si="92"/>
        <v>0</v>
      </c>
      <c r="BT305" s="9">
        <f t="shared" si="93"/>
        <v>35</v>
      </c>
      <c r="BU305" s="9" t="str">
        <f>IFERROR(_xlfn.XLOOKUP(D305,Sheet1!B:B,Sheet1!L:L),"")</f>
        <v/>
      </c>
      <c r="BV305" s="9" t="e">
        <f>_xlfn.XLOOKUP(BU305,Sheet1!S:S,Sheet1!T:T)</f>
        <v>#N/A</v>
      </c>
      <c r="BW305" s="9" t="e">
        <f>_xlfn.XLOOKUP(D305,Sheet1!B:B,Sheet1!M:M)</f>
        <v>#N/A</v>
      </c>
      <c r="BZ305" s="108">
        <f t="shared" si="94"/>
        <v>0</v>
      </c>
      <c r="CB305" s="12"/>
      <c r="CC305" s="12"/>
      <c r="CG305" s="1" t="str">
        <f>IF(BO305&lt;80,"Below 80",
IF(BO305&lt;=120,"80-120",
IF(BO305&lt;=200,"&gt; 120-200",
IF(BO305&lt;=300,"&gt;200-300",
IF(BO305&lt;=500,"&gt;300-500",
"&gt;500")))))</f>
        <v>Below 80</v>
      </c>
      <c r="CH305" s="1" t="str">
        <f>IFERROR(_xlfn.XLOOKUP(CG305,Scenario!M:M,Scenario!N:N),"")</f>
        <v/>
      </c>
      <c r="CI305" s="1" t="str">
        <f t="shared" si="95"/>
        <v>No</v>
      </c>
      <c r="CJ305" s="75">
        <v>0</v>
      </c>
    </row>
    <row r="306" spans="1:89" hidden="1">
      <c r="A306" s="2">
        <v>305</v>
      </c>
      <c r="B306" s="2">
        <v>2024</v>
      </c>
      <c r="C306" s="1" t="str">
        <v>PBTMTR308</v>
      </c>
      <c r="D306" s="37" t="str">
        <v>001J1000002jU6MIAU</v>
      </c>
      <c r="E306" s="37" t="str">
        <v>K P ENTERPRISES</v>
      </c>
      <c r="F306" s="37" t="str">
        <v>UTTAR PRADESH</v>
      </c>
      <c r="G306" s="37" t="str">
        <v>GHAZIABAD</v>
      </c>
      <c r="H306" s="37">
        <v>0</v>
      </c>
      <c r="I306" s="37" t="str">
        <v>K P ENTERPRISES</v>
      </c>
      <c r="J306" s="37" t="e">
        <v>#VALUE!</v>
      </c>
      <c r="K306" s="37" t="str">
        <v>Abhijeet Biswas</v>
      </c>
      <c r="L306" s="37" t="str">
        <v/>
      </c>
      <c r="M306" s="37" t="str">
        <v>North</v>
      </c>
      <c r="N306" s="2" t="e">
        <v>#VALUE!</v>
      </c>
      <c r="O306" s="2" t="e">
        <v>#VALUE!</v>
      </c>
      <c r="P306" s="2" t="e">
        <v>#VALUE!</v>
      </c>
      <c r="Q306" s="2" t="str">
        <v>Apr'24</v>
      </c>
      <c r="R306" s="2">
        <v>2025</v>
      </c>
      <c r="S306" s="1">
        <v>0</v>
      </c>
      <c r="T306" s="2">
        <v>100</v>
      </c>
      <c r="U306" s="12">
        <v>0</v>
      </c>
      <c r="V306" s="1" t="str">
        <v>Challenger</v>
      </c>
      <c r="W306" s="13">
        <v>0</v>
      </c>
      <c r="X306" s="13">
        <v>0</v>
      </c>
      <c r="Y306" s="13">
        <v>0</v>
      </c>
      <c r="Z306" s="13">
        <v>10</v>
      </c>
      <c r="AA306" s="13">
        <v>0</v>
      </c>
      <c r="AB306" s="13">
        <v>0</v>
      </c>
      <c r="AC306" s="13">
        <v>0</v>
      </c>
      <c r="AD306" s="13">
        <v>0</v>
      </c>
      <c r="AE306" s="13">
        <v>0</v>
      </c>
      <c r="AF306" s="13">
        <v>0</v>
      </c>
      <c r="AG306" s="13">
        <v>0</v>
      </c>
      <c r="AH306" s="13">
        <v>0</v>
      </c>
      <c r="AI306" s="13">
        <v>0</v>
      </c>
      <c r="AJ306" s="13">
        <v>0</v>
      </c>
      <c r="AK306" s="13">
        <v>0</v>
      </c>
      <c r="AL306" s="13">
        <v>0</v>
      </c>
      <c r="AM306" s="13">
        <v>0</v>
      </c>
      <c r="AN306" s="13">
        <v>0</v>
      </c>
      <c r="AO306" s="13">
        <v>0</v>
      </c>
      <c r="AP306" s="13">
        <v>0</v>
      </c>
      <c r="AQ306" s="13">
        <v>0</v>
      </c>
      <c r="AR306" s="13">
        <v>0</v>
      </c>
      <c r="AS306" s="13">
        <v>0</v>
      </c>
      <c r="AT306" s="13">
        <v>0</v>
      </c>
      <c r="AU306" s="13">
        <v>0</v>
      </c>
      <c r="AV306" s="13">
        <v>0</v>
      </c>
      <c r="AW306" s="16">
        <f t="shared" si="81"/>
        <v>0</v>
      </c>
      <c r="AX306" s="16">
        <v>0</v>
      </c>
      <c r="AY306" s="10">
        <f t="shared" si="96"/>
        <v>0</v>
      </c>
      <c r="AZ306" s="10">
        <f>SUM(Z306:AK306)</f>
        <v>10</v>
      </c>
      <c r="BA306" s="10"/>
      <c r="BB306" s="10">
        <f t="shared" si="82"/>
        <v>0</v>
      </c>
      <c r="BC306" s="10">
        <f t="shared" si="83"/>
        <v>0</v>
      </c>
      <c r="BD306" s="10">
        <f t="shared" si="84"/>
        <v>-10</v>
      </c>
      <c r="BE306" s="10">
        <f t="shared" si="97"/>
        <v>10</v>
      </c>
      <c r="BF306" s="2" t="s">
        <v>119</v>
      </c>
      <c r="BG306" s="10">
        <f t="shared" si="85"/>
        <v>0</v>
      </c>
      <c r="BH306" s="36" t="s">
        <v>118</v>
      </c>
      <c r="BI306" s="39" t="str">
        <f t="shared" si="86"/>
        <v/>
      </c>
      <c r="BJ306" s="39" t="str">
        <f t="shared" si="87"/>
        <v/>
      </c>
      <c r="BK306" s="16">
        <f>SUM(AR306:AX306)</f>
        <v>0</v>
      </c>
      <c r="BL306" s="10">
        <f>SUM(AL306:AQ306)</f>
        <v>0</v>
      </c>
      <c r="BM306" s="12" t="str">
        <f t="shared" si="88"/>
        <v/>
      </c>
      <c r="BN306" s="12" t="str">
        <f t="shared" si="88"/>
        <v/>
      </c>
      <c r="BO306" s="9">
        <f t="shared" si="89"/>
        <v>0</v>
      </c>
      <c r="BP306" s="39" t="str">
        <f t="shared" si="90"/>
        <v/>
      </c>
      <c r="BQ306" s="147"/>
      <c r="BR306" s="9">
        <f t="shared" si="91"/>
        <v>10</v>
      </c>
      <c r="BS306" s="9">
        <f t="shared" si="92"/>
        <v>0</v>
      </c>
      <c r="BT306" s="9">
        <f t="shared" si="93"/>
        <v>10</v>
      </c>
      <c r="BU306" s="9" t="str">
        <f>IFERROR(_xlfn.XLOOKUP(D306,Sheet1!B:B,Sheet1!L:L),"")</f>
        <v/>
      </c>
      <c r="BV306" s="9" t="e">
        <f>_xlfn.XLOOKUP(BU306,Sheet1!S:S,Sheet1!T:T)</f>
        <v>#N/A</v>
      </c>
      <c r="BW306" s="9" t="e">
        <f>_xlfn.XLOOKUP(D306,Sheet1!B:B,Sheet1!M:M)</f>
        <v>#N/A</v>
      </c>
      <c r="BZ306" s="108">
        <f t="shared" si="94"/>
        <v>0</v>
      </c>
      <c r="CB306" s="12"/>
      <c r="CC306" s="12"/>
      <c r="CG306" s="1" t="str">
        <f>IF(BO306&lt;80,"Below 80",
IF(BO306&lt;=120,"80-120",
IF(BO306&lt;=200,"&gt; 120-200",
IF(BO306&lt;=300,"&gt;200-300",
IF(BO306&lt;=500,"&gt;300-500",
"&gt;500")))))</f>
        <v>Below 80</v>
      </c>
      <c r="CH306" s="1" t="str">
        <f>IFERROR(_xlfn.XLOOKUP(CG306,Scenario!M:M,Scenario!N:N),"")</f>
        <v/>
      </c>
      <c r="CI306" s="1" t="str">
        <f t="shared" si="95"/>
        <v>No</v>
      </c>
      <c r="CJ306" s="75">
        <v>0</v>
      </c>
    </row>
    <row r="307" spans="1:89" hidden="1">
      <c r="A307" s="2">
        <v>306</v>
      </c>
      <c r="B307" s="2">
        <v>2024</v>
      </c>
      <c r="C307" s="1" t="str">
        <v>PBTMTR309</v>
      </c>
      <c r="D307" s="37" t="str">
        <v>001J1000003jf8MIAQ</v>
      </c>
      <c r="E307" s="37" t="str">
        <v>R B TRADERS</v>
      </c>
      <c r="F307" s="37" t="str">
        <v>RAJASTHAN</v>
      </c>
      <c r="G307" s="37" t="str">
        <v>GANGANAGAR</v>
      </c>
      <c r="H307" s="37" t="str">
        <v>Ganganagar</v>
      </c>
      <c r="I307" s="37" t="str">
        <v>Swastik Tradevision Pvt. Ltd.</v>
      </c>
      <c r="J307" s="37" t="str">
        <v>Ravi Kumar Kulmi</v>
      </c>
      <c r="K307" s="37" t="str">
        <v>Ravi Kumar Kulmi</v>
      </c>
      <c r="L307" s="37" t="str">
        <v>C12822</v>
      </c>
      <c r="M307" s="37" t="str">
        <v>North</v>
      </c>
      <c r="N307" s="2">
        <v>335001</v>
      </c>
      <c r="O307" s="2" t="str">
        <v>08AAWFR6726Q2ZY</v>
      </c>
      <c r="P307" s="2">
        <v>7023333704</v>
      </c>
      <c r="Q307" s="2" t="str">
        <v>Apr'24</v>
      </c>
      <c r="R307" s="2">
        <v>2025</v>
      </c>
      <c r="S307" s="1">
        <v>0</v>
      </c>
      <c r="T307" s="2">
        <v>150</v>
      </c>
      <c r="U307" s="12">
        <v>0.26108888888888887</v>
      </c>
      <c r="V307" s="1" t="str">
        <v>Star</v>
      </c>
      <c r="W307" s="13">
        <v>0</v>
      </c>
      <c r="X307" s="13">
        <v>0</v>
      </c>
      <c r="Y307" s="13">
        <v>0</v>
      </c>
      <c r="Z307" s="13">
        <v>31</v>
      </c>
      <c r="AA307" s="13">
        <v>21</v>
      </c>
      <c r="AB307" s="13">
        <v>21</v>
      </c>
      <c r="AC307" s="13">
        <v>22.13</v>
      </c>
      <c r="AD307" s="13">
        <v>0</v>
      </c>
      <c r="AE307" s="13">
        <v>21.15</v>
      </c>
      <c r="AF307" s="13">
        <v>20.010000000000002</v>
      </c>
      <c r="AG307" s="13">
        <v>20</v>
      </c>
      <c r="AH307" s="13">
        <v>20.04</v>
      </c>
      <c r="AI307" s="13">
        <v>20.05</v>
      </c>
      <c r="AJ307" s="13">
        <v>27.03</v>
      </c>
      <c r="AK307" s="13">
        <v>21.02</v>
      </c>
      <c r="AL307" s="13">
        <v>0</v>
      </c>
      <c r="AM307" s="13">
        <v>20.04</v>
      </c>
      <c r="AN307" s="13">
        <v>21</v>
      </c>
      <c r="AO307" s="13">
        <v>24.18</v>
      </c>
      <c r="AP307" s="13">
        <v>0</v>
      </c>
      <c r="AQ307" s="13">
        <v>0</v>
      </c>
      <c r="AR307" s="13">
        <v>23.96</v>
      </c>
      <c r="AS307" s="13">
        <v>0</v>
      </c>
      <c r="AT307" s="13">
        <v>25.15</v>
      </c>
      <c r="AU307" s="13">
        <v>25</v>
      </c>
      <c r="AV307" s="13">
        <v>67.34</v>
      </c>
      <c r="AW307" s="16">
        <f t="shared" si="81"/>
        <v>139.33000000000001</v>
      </c>
      <c r="AX307" s="16">
        <v>211.82</v>
      </c>
      <c r="AY307" s="10">
        <v>301</v>
      </c>
      <c r="AZ307" s="10">
        <f>SUM(Z307:AK307)</f>
        <v>244.43</v>
      </c>
      <c r="BA307" s="10">
        <v>200</v>
      </c>
      <c r="BB307" s="10">
        <f t="shared" si="82"/>
        <v>60.669999999999987</v>
      </c>
      <c r="BC307" s="10">
        <f t="shared" si="83"/>
        <v>15.167499999999997</v>
      </c>
      <c r="BD307" s="10">
        <f t="shared" si="84"/>
        <v>56.569999999999993</v>
      </c>
      <c r="BE307" s="10">
        <f t="shared" si="97"/>
        <v>105.1</v>
      </c>
      <c r="BF307" s="2" t="s">
        <v>119</v>
      </c>
      <c r="BG307" s="10">
        <f t="shared" si="85"/>
        <v>11.147500000000001</v>
      </c>
      <c r="BH307" s="36" t="s">
        <v>118</v>
      </c>
      <c r="BI307" s="39" t="str">
        <f t="shared" si="86"/>
        <v>A</v>
      </c>
      <c r="BJ307" s="39" t="str">
        <f t="shared" si="87"/>
        <v>B</v>
      </c>
      <c r="BK307" s="16">
        <f>SUM(AR307:AX307)</f>
        <v>492.59999999999997</v>
      </c>
      <c r="BL307" s="10">
        <f>SUM(AL307:AQ307)</f>
        <v>65.22</v>
      </c>
      <c r="BM307" s="12">
        <f t="shared" si="88"/>
        <v>1.6365448504983389</v>
      </c>
      <c r="BN307" s="12">
        <f t="shared" si="88"/>
        <v>0.21667774086378738</v>
      </c>
      <c r="BO307" s="9">
        <f t="shared" si="89"/>
        <v>89.18</v>
      </c>
      <c r="BP307" s="39" t="str">
        <f t="shared" si="90"/>
        <v/>
      </c>
      <c r="BQ307" s="147"/>
      <c r="BR307" s="9">
        <f t="shared" si="91"/>
        <v>116.28</v>
      </c>
      <c r="BS307" s="9">
        <f t="shared" si="92"/>
        <v>128.15</v>
      </c>
      <c r="BT307" s="9">
        <f t="shared" si="93"/>
        <v>244.43</v>
      </c>
      <c r="BU307" s="9" t="str">
        <f>IFERROR(_xlfn.XLOOKUP(D307,Sheet1!B:B,Sheet1!L:L),"")</f>
        <v/>
      </c>
      <c r="BV307" s="9" t="e">
        <f>_xlfn.XLOOKUP(BU307,Sheet1!S:S,Sheet1!T:T)</f>
        <v>#N/A</v>
      </c>
      <c r="BW307" s="9" t="e">
        <f>_xlfn.XLOOKUP(D307,Sheet1!B:B,Sheet1!M:M)</f>
        <v>#N/A</v>
      </c>
      <c r="BX307" s="11" t="s">
        <v>123</v>
      </c>
      <c r="BY307" s="1">
        <v>301</v>
      </c>
      <c r="BZ307" s="108">
        <f t="shared" si="94"/>
        <v>161.66999999999999</v>
      </c>
      <c r="CB307" s="12">
        <f>AW307/AY307</f>
        <v>0.46289036544850504</v>
      </c>
      <c r="CC307" s="12">
        <f>AX307/AY307</f>
        <v>0.70372093023255811</v>
      </c>
      <c r="CG307" s="1" t="str">
        <f>IF(BO307&lt;80,"Below 80",
IF(BO307&lt;=120,"80-120",
IF(BO307&lt;=200,"&gt; 120-200",
IF(BO307&lt;=300,"&gt;200-300",
IF(BO307&lt;=500,"&gt;300-500",
"&gt;500")))))</f>
        <v>80-120</v>
      </c>
      <c r="CH307" s="1" t="str">
        <f>IFERROR(_xlfn.XLOOKUP(CG307,Scenario!M:M,Scenario!N:N),"")</f>
        <v>A</v>
      </c>
      <c r="CI307" s="1" t="b">
        <f t="shared" si="95"/>
        <v>0</v>
      </c>
      <c r="CJ307" s="75">
        <v>211.82</v>
      </c>
      <c r="CK307" s="1" t="s">
        <v>118</v>
      </c>
    </row>
    <row r="308" spans="1:89">
      <c r="A308" s="2">
        <v>307</v>
      </c>
      <c r="B308" s="2">
        <v>2024</v>
      </c>
      <c r="C308" s="1" t="str">
        <v>PBTMTR310</v>
      </c>
      <c r="D308" s="37" t="str">
        <v>0015g00001f8XA2AAM</v>
      </c>
      <c r="E308" s="37" t="str">
        <v>AARTI STEEL</v>
      </c>
      <c r="F308" s="37" t="str">
        <v>RAJASTHAN</v>
      </c>
      <c r="G308" s="37" t="str">
        <v>JODHPUR</v>
      </c>
      <c r="H308" s="37" t="str">
        <v>Jodhpur</v>
      </c>
      <c r="I308" s="37" t="str">
        <v>M R Associates</v>
      </c>
      <c r="J308" s="37" t="str">
        <v>Neeraj Sharma</v>
      </c>
      <c r="K308" s="37" t="str">
        <v>Neeraj Sharma</v>
      </c>
      <c r="L308" s="37" t="str">
        <v>C13417</v>
      </c>
      <c r="M308" s="37" t="str">
        <v>North</v>
      </c>
      <c r="N308" s="2">
        <v>342001</v>
      </c>
      <c r="O308" s="2" t="str">
        <v>08AMMPP9151B1ZV</v>
      </c>
      <c r="P308" s="2">
        <v>7737918615</v>
      </c>
      <c r="Q308" s="2" t="str">
        <v>Apr'24</v>
      </c>
      <c r="R308" s="2">
        <v>2025</v>
      </c>
      <c r="S308" s="1">
        <v>0</v>
      </c>
      <c r="T308" s="2">
        <v>300</v>
      </c>
      <c r="U308" s="12">
        <v>7.5555555555555556E-2</v>
      </c>
      <c r="V308" s="1" t="str">
        <v>Alien</v>
      </c>
      <c r="W308" s="13">
        <v>0</v>
      </c>
      <c r="X308" s="13">
        <v>0</v>
      </c>
      <c r="Y308" s="13">
        <v>0</v>
      </c>
      <c r="Z308" s="13">
        <v>25</v>
      </c>
      <c r="AA308" s="13">
        <v>0</v>
      </c>
      <c r="AB308" s="13">
        <v>0</v>
      </c>
      <c r="AC308" s="13">
        <v>0</v>
      </c>
      <c r="AD308" s="13">
        <v>0</v>
      </c>
      <c r="AE308" s="13">
        <v>0</v>
      </c>
      <c r="AF308" s="13">
        <v>0</v>
      </c>
      <c r="AG308" s="13">
        <v>0</v>
      </c>
      <c r="AH308" s="13">
        <v>51</v>
      </c>
      <c r="AI308" s="13">
        <v>71</v>
      </c>
      <c r="AJ308" s="13">
        <v>50</v>
      </c>
      <c r="AK308" s="13">
        <v>135</v>
      </c>
      <c r="AL308" s="13">
        <v>0</v>
      </c>
      <c r="AM308" s="13">
        <v>0</v>
      </c>
      <c r="AN308" s="13">
        <v>0</v>
      </c>
      <c r="AO308" s="13">
        <v>3</v>
      </c>
      <c r="AP308" s="13">
        <v>0</v>
      </c>
      <c r="AQ308" s="13">
        <v>0</v>
      </c>
      <c r="AR308" s="13">
        <v>26.97</v>
      </c>
      <c r="AS308" s="13">
        <v>99.88</v>
      </c>
      <c r="AT308" s="13">
        <v>24.99</v>
      </c>
      <c r="AU308" s="13">
        <v>28</v>
      </c>
      <c r="AV308" s="13">
        <v>15.01</v>
      </c>
      <c r="AW308" s="16">
        <f t="shared" si="81"/>
        <v>182.84</v>
      </c>
      <c r="AX308" s="16">
        <v>520.03</v>
      </c>
      <c r="AY308" s="107">
        <f>BW308</f>
        <v>550</v>
      </c>
      <c r="AZ308" s="10">
        <f>SUM(Z308:AK308)</f>
        <v>332</v>
      </c>
      <c r="BA308" s="10">
        <v>500</v>
      </c>
      <c r="BB308" s="10">
        <f t="shared" si="82"/>
        <v>317.15999999999997</v>
      </c>
      <c r="BC308" s="10">
        <f t="shared" si="83"/>
        <v>79.289999999999992</v>
      </c>
      <c r="BD308" s="10">
        <f t="shared" si="84"/>
        <v>218</v>
      </c>
      <c r="BE308" s="10">
        <f t="shared" si="97"/>
        <v>149.16</v>
      </c>
      <c r="BF308" s="2" t="s">
        <v>119</v>
      </c>
      <c r="BG308" s="10">
        <f t="shared" si="85"/>
        <v>16.231249999999999</v>
      </c>
      <c r="BH308" s="36" t="s">
        <v>118</v>
      </c>
      <c r="BI308" s="39" t="str">
        <f t="shared" si="86"/>
        <v>C</v>
      </c>
      <c r="BJ308" s="39" t="str">
        <f t="shared" si="87"/>
        <v>C</v>
      </c>
      <c r="BK308" s="16">
        <f>SUM(AR308:AX308)</f>
        <v>897.72</v>
      </c>
      <c r="BL308" s="10">
        <f>SUM(AL308:AQ308)</f>
        <v>3</v>
      </c>
      <c r="BM308" s="12">
        <f t="shared" si="88"/>
        <v>1.6322181818181818</v>
      </c>
      <c r="BN308" s="12">
        <f t="shared" si="88"/>
        <v>5.454545454545455E-3</v>
      </c>
      <c r="BO308" s="9">
        <f t="shared" si="89"/>
        <v>129.85</v>
      </c>
      <c r="BP308" s="39" t="str">
        <f t="shared" si="90"/>
        <v/>
      </c>
      <c r="BQ308" s="147"/>
      <c r="BR308" s="9">
        <f t="shared" si="91"/>
        <v>25</v>
      </c>
      <c r="BS308" s="9">
        <f t="shared" si="92"/>
        <v>307</v>
      </c>
      <c r="BT308" s="9">
        <f t="shared" si="93"/>
        <v>332</v>
      </c>
      <c r="BU308" s="9" t="str">
        <f>IFERROR(_xlfn.XLOOKUP(D308,Sheet1!B:B,Sheet1!L:L),"")</f>
        <v>International trip (1 pax Almaty) 3N-4D</v>
      </c>
      <c r="BV308" s="9" t="e">
        <f>_xlfn.XLOOKUP(BU308,Sheet1!S:S,Sheet1!T:T)</f>
        <v>#N/A</v>
      </c>
      <c r="BW308" s="9">
        <f>_xlfn.XLOOKUP(D308,Sheet1!B:B,Sheet1!M:M)</f>
        <v>550</v>
      </c>
      <c r="BX308" s="1" t="s">
        <v>129</v>
      </c>
      <c r="BZ308" s="108">
        <f t="shared" si="94"/>
        <v>367.15999999999997</v>
      </c>
      <c r="CB308" s="12">
        <f>AW308/AY308</f>
        <v>0.33243636363636364</v>
      </c>
      <c r="CC308" s="12">
        <f>AX308/AY308</f>
        <v>0.94550909090909085</v>
      </c>
      <c r="CG308" s="1" t="str">
        <f>IF(BO308&lt;80,"Below 80",
IF(BO308&lt;=120,"80-120",
IF(BO308&lt;=200,"&gt; 120-200",
IF(BO308&lt;=300,"&gt;200-300",
IF(BO308&lt;=500,"&gt;300-500",
"&gt;500")))))</f>
        <v>&gt; 120-200</v>
      </c>
      <c r="CH308" s="1" t="str">
        <f>IFERROR(_xlfn.XLOOKUP(CG308,Scenario!M:M,Scenario!N:N),"")</f>
        <v>B</v>
      </c>
      <c r="CI308" s="1" t="b">
        <f t="shared" si="95"/>
        <v>0</v>
      </c>
      <c r="CJ308" s="75">
        <v>420.15</v>
      </c>
    </row>
    <row r="309" spans="1:89" hidden="1">
      <c r="A309" s="2">
        <v>308</v>
      </c>
      <c r="B309" s="2">
        <v>2024</v>
      </c>
      <c r="C309" s="1" t="str">
        <v>PBTMTR311</v>
      </c>
      <c r="D309" s="37" t="str">
        <v>0015g00001V9yizAAB</v>
      </c>
      <c r="E309" s="37" t="str">
        <v>LAXMI STEEL</v>
      </c>
      <c r="F309" s="37" t="str">
        <v>DELHI</v>
      </c>
      <c r="G309" s="37" t="str">
        <v>WEST</v>
      </c>
      <c r="H309" s="37">
        <v>0</v>
      </c>
      <c r="I309" s="37" t="str">
        <v>MAHENDRA STEELS</v>
      </c>
      <c r="J309" s="37" t="str">
        <v>Aman kumar</v>
      </c>
      <c r="K309" s="37" t="str">
        <v>Aman kumar</v>
      </c>
      <c r="L309" s="37" t="str">
        <v>C12832</v>
      </c>
      <c r="M309" s="37" t="str">
        <v>North</v>
      </c>
      <c r="N309" s="2">
        <v>110059</v>
      </c>
      <c r="O309" s="2" t="str">
        <v>07BDAPG0538H1ZZ</v>
      </c>
      <c r="P309" s="2">
        <v>9717254029</v>
      </c>
      <c r="Q309" s="2" t="str">
        <v>Apr'24</v>
      </c>
      <c r="R309" s="2">
        <v>2025</v>
      </c>
      <c r="S309" s="1">
        <v>0</v>
      </c>
      <c r="T309" s="2">
        <v>250</v>
      </c>
      <c r="U309" s="12">
        <v>0</v>
      </c>
      <c r="V309" s="1" t="str">
        <v>Alien</v>
      </c>
      <c r="W309" s="13">
        <v>0</v>
      </c>
      <c r="X309" s="13">
        <v>0</v>
      </c>
      <c r="Y309" s="13">
        <v>0</v>
      </c>
      <c r="Z309" s="13">
        <v>10</v>
      </c>
      <c r="AA309" s="13">
        <v>0</v>
      </c>
      <c r="AB309" s="13">
        <v>0</v>
      </c>
      <c r="AC309" s="13">
        <v>0</v>
      </c>
      <c r="AD309" s="13">
        <v>0</v>
      </c>
      <c r="AE309" s="13">
        <v>0</v>
      </c>
      <c r="AF309" s="13">
        <v>0</v>
      </c>
      <c r="AG309" s="13">
        <v>0</v>
      </c>
      <c r="AH309" s="13">
        <v>0</v>
      </c>
      <c r="AI309" s="13">
        <v>0</v>
      </c>
      <c r="AJ309" s="13">
        <v>0</v>
      </c>
      <c r="AK309" s="13">
        <v>0</v>
      </c>
      <c r="AL309" s="13">
        <v>0</v>
      </c>
      <c r="AM309" s="13">
        <v>0</v>
      </c>
      <c r="AN309" s="13">
        <v>0</v>
      </c>
      <c r="AO309" s="13">
        <v>0</v>
      </c>
      <c r="AP309" s="13">
        <v>0</v>
      </c>
      <c r="AQ309" s="13">
        <v>0</v>
      </c>
      <c r="AR309" s="13">
        <v>0</v>
      </c>
      <c r="AS309" s="13">
        <v>0</v>
      </c>
      <c r="AT309" s="13">
        <v>0</v>
      </c>
      <c r="AU309" s="13">
        <v>0</v>
      </c>
      <c r="AV309" s="13">
        <v>0</v>
      </c>
      <c r="AW309" s="16">
        <f t="shared" si="81"/>
        <v>0</v>
      </c>
      <c r="AX309" s="16">
        <v>0</v>
      </c>
      <c r="AY309" s="10">
        <f t="shared" si="96"/>
        <v>0</v>
      </c>
      <c r="AZ309" s="10">
        <f>SUM(Z309:AK309)</f>
        <v>10</v>
      </c>
      <c r="BA309" s="10"/>
      <c r="BB309" s="10">
        <f t="shared" si="82"/>
        <v>0</v>
      </c>
      <c r="BC309" s="10">
        <f t="shared" si="83"/>
        <v>0</v>
      </c>
      <c r="BD309" s="10">
        <f t="shared" si="84"/>
        <v>-10</v>
      </c>
      <c r="BE309" s="10">
        <f t="shared" si="97"/>
        <v>10</v>
      </c>
      <c r="BF309" s="2" t="s">
        <v>119</v>
      </c>
      <c r="BG309" s="10">
        <f t="shared" si="85"/>
        <v>0</v>
      </c>
      <c r="BH309" s="36" t="s">
        <v>118</v>
      </c>
      <c r="BI309" s="39" t="str">
        <f t="shared" si="86"/>
        <v/>
      </c>
      <c r="BJ309" s="39" t="str">
        <f t="shared" si="87"/>
        <v/>
      </c>
      <c r="BK309" s="16">
        <f>SUM(AR309:AX309)</f>
        <v>0</v>
      </c>
      <c r="BL309" s="10">
        <f>SUM(AL309:AQ309)</f>
        <v>0</v>
      </c>
      <c r="BM309" s="12" t="str">
        <f t="shared" si="88"/>
        <v/>
      </c>
      <c r="BN309" s="12" t="str">
        <f t="shared" si="88"/>
        <v/>
      </c>
      <c r="BO309" s="9">
        <f t="shared" si="89"/>
        <v>0</v>
      </c>
      <c r="BP309" s="39" t="str">
        <f t="shared" si="90"/>
        <v/>
      </c>
      <c r="BQ309" s="147"/>
      <c r="BR309" s="9">
        <f t="shared" si="91"/>
        <v>10</v>
      </c>
      <c r="BS309" s="9">
        <f t="shared" si="92"/>
        <v>0</v>
      </c>
      <c r="BT309" s="9">
        <f t="shared" si="93"/>
        <v>10</v>
      </c>
      <c r="BU309" s="9" t="str">
        <f>IFERROR(_xlfn.XLOOKUP(D309,Sheet1!B:B,Sheet1!L:L),"")</f>
        <v/>
      </c>
      <c r="BV309" s="9" t="e">
        <f>_xlfn.XLOOKUP(BU309,Sheet1!S:S,Sheet1!T:T)</f>
        <v>#N/A</v>
      </c>
      <c r="BW309" s="9" t="e">
        <f>_xlfn.XLOOKUP(D309,Sheet1!B:B,Sheet1!M:M)</f>
        <v>#N/A</v>
      </c>
      <c r="BZ309" s="108">
        <f t="shared" si="94"/>
        <v>0</v>
      </c>
      <c r="CB309" s="12"/>
      <c r="CC309" s="12"/>
      <c r="CG309" s="1" t="str">
        <f>IF(BO309&lt;80,"Below 80",
IF(BO309&lt;=120,"80-120",
IF(BO309&lt;=200,"&gt; 120-200",
IF(BO309&lt;=300,"&gt;200-300",
IF(BO309&lt;=500,"&gt;300-500",
"&gt;500")))))</f>
        <v>Below 80</v>
      </c>
      <c r="CH309" s="1" t="str">
        <f>IFERROR(_xlfn.XLOOKUP(CG309,Scenario!M:M,Scenario!N:N),"")</f>
        <v/>
      </c>
      <c r="CI309" s="1" t="str">
        <f t="shared" si="95"/>
        <v>No</v>
      </c>
      <c r="CJ309" s="75">
        <v>0</v>
      </c>
    </row>
    <row r="310" spans="1:89" hidden="1">
      <c r="A310" s="2">
        <v>309</v>
      </c>
      <c r="B310" s="2">
        <v>2024</v>
      </c>
      <c r="C310" s="1" t="str">
        <v>PBTMTR312</v>
      </c>
      <c r="D310" s="37" t="str">
        <v>0015g00001eBJBeAAO</v>
      </c>
      <c r="E310" s="37" t="str">
        <v>SHIV GANGA TRADING CO.</v>
      </c>
      <c r="F310" s="37" t="str">
        <v>DELHI</v>
      </c>
      <c r="G310" s="37" t="str">
        <v>SOUTH WEST</v>
      </c>
      <c r="H310" s="37">
        <v>0</v>
      </c>
      <c r="I310" s="37" t="str">
        <v>MAHENDRA STEELS</v>
      </c>
      <c r="J310" s="37" t="str">
        <v>Aman kumar</v>
      </c>
      <c r="K310" s="37" t="str">
        <v>Aman kumar</v>
      </c>
      <c r="L310" s="37" t="str">
        <v>C12832</v>
      </c>
      <c r="M310" s="37" t="str">
        <v>North</v>
      </c>
      <c r="N310" s="2">
        <v>110075</v>
      </c>
      <c r="O310" s="2" t="str">
        <v>07AEPFS5540E1ZU</v>
      </c>
      <c r="P310" s="2">
        <v>9899503105</v>
      </c>
      <c r="Q310" s="2" t="str">
        <v>Apr'24</v>
      </c>
      <c r="R310" s="2">
        <v>2025</v>
      </c>
      <c r="S310" s="1">
        <v>0</v>
      </c>
      <c r="T310" s="2">
        <v>50</v>
      </c>
      <c r="U310" s="12">
        <v>0</v>
      </c>
      <c r="V310" s="1" t="str">
        <v>Minor</v>
      </c>
      <c r="W310" s="13">
        <v>0</v>
      </c>
      <c r="X310" s="13">
        <v>0</v>
      </c>
      <c r="Y310" s="13">
        <v>0</v>
      </c>
      <c r="Z310" s="13">
        <v>12</v>
      </c>
      <c r="AA310" s="13">
        <v>0</v>
      </c>
      <c r="AB310" s="13">
        <v>10</v>
      </c>
      <c r="AC310" s="13">
        <v>15</v>
      </c>
      <c r="AD310" s="13">
        <v>0</v>
      </c>
      <c r="AE310" s="13">
        <v>0</v>
      </c>
      <c r="AF310" s="13">
        <v>0</v>
      </c>
      <c r="AG310" s="13">
        <v>0</v>
      </c>
      <c r="AH310" s="13">
        <v>0</v>
      </c>
      <c r="AI310" s="13">
        <v>0</v>
      </c>
      <c r="AJ310" s="13">
        <v>0</v>
      </c>
      <c r="AK310" s="13">
        <v>0</v>
      </c>
      <c r="AL310" s="13">
        <v>0</v>
      </c>
      <c r="AM310" s="13">
        <v>0</v>
      </c>
      <c r="AN310" s="13">
        <v>0</v>
      </c>
      <c r="AO310" s="13">
        <v>0</v>
      </c>
      <c r="AP310" s="13">
        <v>0</v>
      </c>
      <c r="AQ310" s="13">
        <v>0</v>
      </c>
      <c r="AR310" s="13">
        <v>0</v>
      </c>
      <c r="AS310" s="13">
        <v>0</v>
      </c>
      <c r="AT310" s="13">
        <v>0</v>
      </c>
      <c r="AU310" s="13">
        <v>0</v>
      </c>
      <c r="AV310" s="13">
        <v>0</v>
      </c>
      <c r="AW310" s="16">
        <f t="shared" si="81"/>
        <v>0</v>
      </c>
      <c r="AX310" s="16">
        <v>0</v>
      </c>
      <c r="AY310" s="10">
        <f t="shared" si="96"/>
        <v>0</v>
      </c>
      <c r="AZ310" s="10">
        <f>SUM(Z310:AK310)</f>
        <v>37</v>
      </c>
      <c r="BA310" s="10"/>
      <c r="BB310" s="10">
        <f t="shared" si="82"/>
        <v>0</v>
      </c>
      <c r="BC310" s="10">
        <f t="shared" si="83"/>
        <v>0</v>
      </c>
      <c r="BD310" s="10">
        <f t="shared" si="84"/>
        <v>-37</v>
      </c>
      <c r="BE310" s="10">
        <f t="shared" si="97"/>
        <v>37</v>
      </c>
      <c r="BF310" s="2" t="s">
        <v>119</v>
      </c>
      <c r="BG310" s="10">
        <f t="shared" si="85"/>
        <v>0</v>
      </c>
      <c r="BH310" s="36" t="s">
        <v>118</v>
      </c>
      <c r="BI310" s="39" t="str">
        <f t="shared" si="86"/>
        <v/>
      </c>
      <c r="BJ310" s="39" t="str">
        <f t="shared" si="87"/>
        <v/>
      </c>
      <c r="BK310" s="16">
        <f>SUM(AR310:AX310)</f>
        <v>0</v>
      </c>
      <c r="BL310" s="10">
        <f>SUM(AL310:AQ310)</f>
        <v>0</v>
      </c>
      <c r="BM310" s="12" t="str">
        <f t="shared" si="88"/>
        <v/>
      </c>
      <c r="BN310" s="12" t="str">
        <f t="shared" si="88"/>
        <v/>
      </c>
      <c r="BO310" s="9">
        <f t="shared" si="89"/>
        <v>0</v>
      </c>
      <c r="BP310" s="39" t="str">
        <f t="shared" si="90"/>
        <v/>
      </c>
      <c r="BQ310" s="147"/>
      <c r="BR310" s="9">
        <f t="shared" si="91"/>
        <v>37</v>
      </c>
      <c r="BS310" s="9">
        <f t="shared" si="92"/>
        <v>0</v>
      </c>
      <c r="BT310" s="9">
        <f t="shared" si="93"/>
        <v>37</v>
      </c>
      <c r="BU310" s="9" t="str">
        <f>IFERROR(_xlfn.XLOOKUP(D310,Sheet1!B:B,Sheet1!L:L),"")</f>
        <v/>
      </c>
      <c r="BV310" s="9" t="e">
        <f>_xlfn.XLOOKUP(BU310,Sheet1!S:S,Sheet1!T:T)</f>
        <v>#N/A</v>
      </c>
      <c r="BW310" s="9" t="e">
        <f>_xlfn.XLOOKUP(D310,Sheet1!B:B,Sheet1!M:M)</f>
        <v>#N/A</v>
      </c>
      <c r="BZ310" s="108">
        <f t="shared" si="94"/>
        <v>0</v>
      </c>
      <c r="CB310" s="12"/>
      <c r="CC310" s="12"/>
      <c r="CG310" s="1" t="str">
        <f>IF(BO310&lt;80,"Below 80",
IF(BO310&lt;=120,"80-120",
IF(BO310&lt;=200,"&gt; 120-200",
IF(BO310&lt;=300,"&gt;200-300",
IF(BO310&lt;=500,"&gt;300-500",
"&gt;500")))))</f>
        <v>Below 80</v>
      </c>
      <c r="CH310" s="1" t="str">
        <f>IFERROR(_xlfn.XLOOKUP(CG310,Scenario!M:M,Scenario!N:N),"")</f>
        <v/>
      </c>
      <c r="CI310" s="1" t="str">
        <f t="shared" si="95"/>
        <v>No</v>
      </c>
      <c r="CJ310" s="75">
        <v>0</v>
      </c>
    </row>
    <row r="311" spans="1:89" hidden="1">
      <c r="A311" s="2">
        <v>310</v>
      </c>
      <c r="B311" s="2">
        <v>2024</v>
      </c>
      <c r="C311" s="1" t="str">
        <v>PBTMTR313</v>
      </c>
      <c r="D311" s="37" t="str">
        <v>0015g00001bc1YdAAI</v>
      </c>
      <c r="E311" s="37" t="str">
        <v>WELLCARE BUSINESS SOLUTIONS PRIVATE LIMITED</v>
      </c>
      <c r="F311" s="37" t="str">
        <v>DELHI</v>
      </c>
      <c r="G311" s="37" t="str">
        <v>SOUTH</v>
      </c>
      <c r="H311" s="37">
        <v>0</v>
      </c>
      <c r="I311" s="37" t="str">
        <v>MAHENDRA STEELS</v>
      </c>
      <c r="J311" s="37" t="str">
        <v>Aman kumar</v>
      </c>
      <c r="K311" s="37" t="str">
        <v>Aman kumar</v>
      </c>
      <c r="L311" s="37" t="str">
        <v>C12832</v>
      </c>
      <c r="M311" s="37" t="str">
        <v>North</v>
      </c>
      <c r="N311" s="2">
        <v>110047</v>
      </c>
      <c r="O311" s="2" t="str">
        <v>07AACCW0214B2Z1</v>
      </c>
      <c r="P311" s="2">
        <v>9818846107</v>
      </c>
      <c r="Q311" s="2" t="str">
        <v>Apr'24</v>
      </c>
      <c r="R311" s="2">
        <v>2025</v>
      </c>
      <c r="S311" s="1">
        <v>0</v>
      </c>
      <c r="T311" s="2">
        <v>200</v>
      </c>
      <c r="U311" s="12">
        <v>0</v>
      </c>
      <c r="V311" s="1" t="str">
        <v>Challenger</v>
      </c>
      <c r="W311" s="13">
        <v>0</v>
      </c>
      <c r="X311" s="13">
        <v>0</v>
      </c>
      <c r="Y311" s="13">
        <v>0</v>
      </c>
      <c r="Z311" s="13">
        <v>3</v>
      </c>
      <c r="AA311" s="13">
        <v>0</v>
      </c>
      <c r="AB311" s="13">
        <v>0</v>
      </c>
      <c r="AC311" s="13">
        <v>0</v>
      </c>
      <c r="AD311" s="13">
        <v>0</v>
      </c>
      <c r="AE311" s="13">
        <v>0</v>
      </c>
      <c r="AF311" s="13">
        <v>0</v>
      </c>
      <c r="AG311" s="13">
        <v>0</v>
      </c>
      <c r="AH311" s="13">
        <v>0</v>
      </c>
      <c r="AI311" s="13">
        <v>0</v>
      </c>
      <c r="AJ311" s="13">
        <v>0</v>
      </c>
      <c r="AK311" s="13">
        <v>0</v>
      </c>
      <c r="AL311" s="13">
        <v>0</v>
      </c>
      <c r="AM311" s="13">
        <v>0</v>
      </c>
      <c r="AN311" s="13">
        <v>0</v>
      </c>
      <c r="AO311" s="13">
        <v>0</v>
      </c>
      <c r="AP311" s="13">
        <v>0</v>
      </c>
      <c r="AQ311" s="13">
        <v>0</v>
      </c>
      <c r="AR311" s="13">
        <v>0</v>
      </c>
      <c r="AS311" s="13">
        <v>0</v>
      </c>
      <c r="AT311" s="13">
        <v>0</v>
      </c>
      <c r="AU311" s="13">
        <v>0</v>
      </c>
      <c r="AV311" s="13">
        <v>0</v>
      </c>
      <c r="AW311" s="16">
        <f t="shared" si="81"/>
        <v>0</v>
      </c>
      <c r="AX311" s="16">
        <v>0</v>
      </c>
      <c r="AY311" s="10">
        <f t="shared" si="96"/>
        <v>0</v>
      </c>
      <c r="AZ311" s="10">
        <f>SUM(Z311:AK311)</f>
        <v>3</v>
      </c>
      <c r="BA311" s="10"/>
      <c r="BB311" s="10">
        <f t="shared" si="82"/>
        <v>0</v>
      </c>
      <c r="BC311" s="10">
        <f t="shared" si="83"/>
        <v>0</v>
      </c>
      <c r="BD311" s="10">
        <f t="shared" si="84"/>
        <v>-3</v>
      </c>
      <c r="BE311" s="10">
        <f t="shared" si="97"/>
        <v>3</v>
      </c>
      <c r="BF311" s="2" t="s">
        <v>119</v>
      </c>
      <c r="BG311" s="10">
        <f t="shared" si="85"/>
        <v>0</v>
      </c>
      <c r="BH311" s="36" t="s">
        <v>118</v>
      </c>
      <c r="BI311" s="39" t="str">
        <f t="shared" si="86"/>
        <v/>
      </c>
      <c r="BJ311" s="39" t="str">
        <f t="shared" si="87"/>
        <v/>
      </c>
      <c r="BK311" s="16">
        <f>SUM(AR311:AX311)</f>
        <v>0</v>
      </c>
      <c r="BL311" s="10">
        <f>SUM(AL311:AQ311)</f>
        <v>0</v>
      </c>
      <c r="BM311" s="12" t="str">
        <f t="shared" si="88"/>
        <v/>
      </c>
      <c r="BN311" s="12" t="str">
        <f t="shared" si="88"/>
        <v/>
      </c>
      <c r="BO311" s="9">
        <f t="shared" si="89"/>
        <v>0</v>
      </c>
      <c r="BP311" s="39" t="str">
        <f t="shared" si="90"/>
        <v/>
      </c>
      <c r="BQ311" s="147"/>
      <c r="BR311" s="9">
        <f t="shared" si="91"/>
        <v>3</v>
      </c>
      <c r="BS311" s="9">
        <f t="shared" si="92"/>
        <v>0</v>
      </c>
      <c r="BT311" s="9">
        <f t="shared" si="93"/>
        <v>3</v>
      </c>
      <c r="BU311" s="9" t="str">
        <f>IFERROR(_xlfn.XLOOKUP(D311,Sheet1!B:B,Sheet1!L:L),"")</f>
        <v/>
      </c>
      <c r="BV311" s="9" t="e">
        <f>_xlfn.XLOOKUP(BU311,Sheet1!S:S,Sheet1!T:T)</f>
        <v>#N/A</v>
      </c>
      <c r="BW311" s="9" t="e">
        <f>_xlfn.XLOOKUP(D311,Sheet1!B:B,Sheet1!M:M)</f>
        <v>#N/A</v>
      </c>
      <c r="BZ311" s="108">
        <f t="shared" si="94"/>
        <v>0</v>
      </c>
      <c r="CB311" s="12"/>
      <c r="CC311" s="12"/>
      <c r="CG311" s="1" t="str">
        <f>IF(BO311&lt;80,"Below 80",
IF(BO311&lt;=120,"80-120",
IF(BO311&lt;=200,"&gt; 120-200",
IF(BO311&lt;=300,"&gt;200-300",
IF(BO311&lt;=500,"&gt;300-500",
"&gt;500")))))</f>
        <v>Below 80</v>
      </c>
      <c r="CH311" s="1" t="str">
        <f>IFERROR(_xlfn.XLOOKUP(CG311,Scenario!M:M,Scenario!N:N),"")</f>
        <v/>
      </c>
      <c r="CI311" s="1" t="str">
        <f t="shared" si="95"/>
        <v>No</v>
      </c>
      <c r="CJ311" s="75">
        <v>0</v>
      </c>
    </row>
    <row r="312" spans="1:89" hidden="1">
      <c r="A312" s="2">
        <v>311</v>
      </c>
      <c r="B312" s="2">
        <v>2024</v>
      </c>
      <c r="C312" s="1" t="str">
        <v>PBTMTR314</v>
      </c>
      <c r="D312" s="37" t="str">
        <v>0015g00001bZCQPAA4</v>
      </c>
      <c r="E312" s="37" t="str">
        <v>Jagdamba steel and cement</v>
      </c>
      <c r="F312" s="37" t="str">
        <v>DELHI</v>
      </c>
      <c r="G312" s="37" t="str">
        <v>SOUTH WEST</v>
      </c>
      <c r="H312" s="37">
        <v>0</v>
      </c>
      <c r="I312" s="37" t="str">
        <v>MAHENDRA STEELS</v>
      </c>
      <c r="J312" s="37" t="str">
        <v>Aman kumar</v>
      </c>
      <c r="K312" s="37" t="str">
        <v>Aman kumar</v>
      </c>
      <c r="L312" s="37" t="str">
        <v>C12832</v>
      </c>
      <c r="M312" s="37" t="str">
        <v>North</v>
      </c>
      <c r="N312" s="2">
        <v>110043</v>
      </c>
      <c r="O312" s="2" t="str">
        <v>07AWEPA1070A1Zh</v>
      </c>
      <c r="P312" s="2">
        <v>8802316300</v>
      </c>
      <c r="Q312" s="2" t="str">
        <v>Apr'24</v>
      </c>
      <c r="R312" s="2">
        <v>2025</v>
      </c>
      <c r="S312" s="1">
        <v>0</v>
      </c>
      <c r="T312" s="2">
        <v>200</v>
      </c>
      <c r="U312" s="12">
        <v>0</v>
      </c>
      <c r="V312" s="1" t="str">
        <v>Challenger</v>
      </c>
      <c r="W312" s="13">
        <v>0</v>
      </c>
      <c r="X312" s="13">
        <v>0</v>
      </c>
      <c r="Y312" s="13">
        <v>0</v>
      </c>
      <c r="Z312" s="13">
        <v>10</v>
      </c>
      <c r="AA312" s="13">
        <v>0</v>
      </c>
      <c r="AB312" s="13">
        <v>0</v>
      </c>
      <c r="AC312" s="13">
        <v>2.0099999999999998</v>
      </c>
      <c r="AD312" s="13">
        <v>0</v>
      </c>
      <c r="AE312" s="13">
        <v>0</v>
      </c>
      <c r="AF312" s="13">
        <v>0</v>
      </c>
      <c r="AG312" s="13">
        <v>6</v>
      </c>
      <c r="AH312" s="13">
        <v>6.8360000000000003</v>
      </c>
      <c r="AI312" s="13">
        <v>4.2249999999999996</v>
      </c>
      <c r="AJ312" s="13">
        <v>1.1299999999999999</v>
      </c>
      <c r="AK312" s="13">
        <v>0</v>
      </c>
      <c r="AL312" s="13">
        <v>0</v>
      </c>
      <c r="AM312" s="13">
        <v>5</v>
      </c>
      <c r="AN312" s="13">
        <v>0</v>
      </c>
      <c r="AO312" s="13">
        <v>7</v>
      </c>
      <c r="AP312" s="13">
        <v>0</v>
      </c>
      <c r="AQ312" s="13">
        <v>0</v>
      </c>
      <c r="AR312" s="13">
        <v>0</v>
      </c>
      <c r="AS312" s="13">
        <v>0</v>
      </c>
      <c r="AT312" s="13">
        <v>0</v>
      </c>
      <c r="AU312" s="13">
        <v>0</v>
      </c>
      <c r="AV312" s="13">
        <v>0</v>
      </c>
      <c r="AW312" s="16">
        <f t="shared" si="81"/>
        <v>12</v>
      </c>
      <c r="AX312" s="16">
        <v>24</v>
      </c>
      <c r="AY312" s="10">
        <f t="shared" si="96"/>
        <v>36</v>
      </c>
      <c r="AZ312" s="10">
        <f>SUM(Z312:AK312)</f>
        <v>30.200999999999997</v>
      </c>
      <c r="BA312" s="10">
        <v>36</v>
      </c>
      <c r="BB312" s="10">
        <f t="shared" si="82"/>
        <v>24</v>
      </c>
      <c r="BC312" s="10">
        <f t="shared" si="83"/>
        <v>6</v>
      </c>
      <c r="BD312" s="10">
        <f t="shared" si="84"/>
        <v>5.799000000000003</v>
      </c>
      <c r="BE312" s="10">
        <f t="shared" si="97"/>
        <v>18.200999999999997</v>
      </c>
      <c r="BF312" s="2" t="s">
        <v>119</v>
      </c>
      <c r="BG312" s="10">
        <f t="shared" si="85"/>
        <v>1.5</v>
      </c>
      <c r="BH312" s="36" t="s">
        <v>118</v>
      </c>
      <c r="BI312" s="39" t="str">
        <f t="shared" si="86"/>
        <v/>
      </c>
      <c r="BJ312" s="39" t="str">
        <f t="shared" si="87"/>
        <v/>
      </c>
      <c r="BK312" s="16">
        <f>SUM(AR312:AX312)</f>
        <v>36</v>
      </c>
      <c r="BL312" s="10">
        <f>SUM(AL312:AQ312)</f>
        <v>12</v>
      </c>
      <c r="BM312" s="12">
        <f t="shared" si="88"/>
        <v>1</v>
      </c>
      <c r="BN312" s="12">
        <f t="shared" si="88"/>
        <v>0.33333333333333331</v>
      </c>
      <c r="BO312" s="9">
        <f t="shared" si="89"/>
        <v>12</v>
      </c>
      <c r="BP312" s="39" t="str">
        <f t="shared" si="90"/>
        <v/>
      </c>
      <c r="BQ312" s="147"/>
      <c r="BR312" s="9">
        <f t="shared" si="91"/>
        <v>12.01</v>
      </c>
      <c r="BS312" s="9">
        <f t="shared" si="92"/>
        <v>18.190999999999999</v>
      </c>
      <c r="BT312" s="9">
        <f t="shared" si="93"/>
        <v>30.201000000000001</v>
      </c>
      <c r="BU312" s="9" t="str">
        <f>IFERROR(_xlfn.XLOOKUP(D312,Sheet1!B:B,Sheet1!L:L),"")</f>
        <v/>
      </c>
      <c r="BV312" s="9" t="e">
        <f>_xlfn.XLOOKUP(BU312,Sheet1!S:S,Sheet1!T:T)</f>
        <v>#N/A</v>
      </c>
      <c r="BW312" s="9" t="e">
        <f>_xlfn.XLOOKUP(D312,Sheet1!B:B,Sheet1!M:M)</f>
        <v>#N/A</v>
      </c>
      <c r="BZ312" s="108">
        <f t="shared" si="94"/>
        <v>24</v>
      </c>
      <c r="CB312" s="12">
        <f>AW312/AY312</f>
        <v>0.33333333333333331</v>
      </c>
      <c r="CC312" s="12">
        <f>AX312/AY312</f>
        <v>0.66666666666666663</v>
      </c>
      <c r="CG312" s="1" t="str">
        <f>IF(BO312&lt;80,"Below 80",
IF(BO312&lt;=120,"80-120",
IF(BO312&lt;=200,"&gt; 120-200",
IF(BO312&lt;=300,"&gt;200-300",
IF(BO312&lt;=500,"&gt;300-500",
"&gt;500")))))</f>
        <v>Below 80</v>
      </c>
      <c r="CH312" s="1" t="str">
        <f>IFERROR(_xlfn.XLOOKUP(CG312,Scenario!M:M,Scenario!N:N),"")</f>
        <v/>
      </c>
      <c r="CI312" s="1" t="str">
        <f t="shared" si="95"/>
        <v>Yes</v>
      </c>
      <c r="CJ312" s="75">
        <v>24</v>
      </c>
    </row>
    <row r="313" spans="1:89" hidden="1">
      <c r="A313" s="2">
        <v>312</v>
      </c>
      <c r="B313" s="2">
        <v>2024</v>
      </c>
      <c r="C313" s="1" t="str">
        <v>PBTMTR315</v>
      </c>
      <c r="D313" s="37" t="str">
        <v>001J1000007oMDhIAM</v>
      </c>
      <c r="E313" s="37" t="str">
        <v>BRIJ LAL STEELCON CO</v>
      </c>
      <c r="F313" s="37" t="str">
        <v>DELHI</v>
      </c>
      <c r="G313" s="37" t="str">
        <v>SHAHDARA</v>
      </c>
      <c r="H313" s="37">
        <v>0</v>
      </c>
      <c r="I313" s="37" t="str">
        <v>MAHENDRA STEELS</v>
      </c>
      <c r="J313" s="37" t="str">
        <v>Aman kumar</v>
      </c>
      <c r="K313" s="37" t="str">
        <v>Aashish Goyal</v>
      </c>
      <c r="L313" s="37" t="str">
        <v>C12832</v>
      </c>
      <c r="M313" s="37" t="str">
        <v>North</v>
      </c>
      <c r="N313" s="2">
        <v>110051</v>
      </c>
      <c r="O313" s="2" t="str">
        <v>07AAWFB2448K1ZY</v>
      </c>
      <c r="P313" s="2">
        <v>9810034107</v>
      </c>
      <c r="Q313" s="2" t="str">
        <v>Apr'24</v>
      </c>
      <c r="R313" s="2">
        <v>2025</v>
      </c>
      <c r="S313" s="1">
        <v>0</v>
      </c>
      <c r="T313" s="2">
        <v>300</v>
      </c>
      <c r="U313" s="12">
        <v>0.36657777777777784</v>
      </c>
      <c r="V313" s="1" t="str">
        <v>Super Star</v>
      </c>
      <c r="W313" s="13">
        <v>0</v>
      </c>
      <c r="X313" s="13">
        <v>0</v>
      </c>
      <c r="Y313" s="13">
        <v>0</v>
      </c>
      <c r="Z313" s="13">
        <v>12</v>
      </c>
      <c r="AA313" s="13">
        <v>59.69</v>
      </c>
      <c r="AB313" s="13">
        <v>62</v>
      </c>
      <c r="AC313" s="13">
        <v>50.01</v>
      </c>
      <c r="AD313" s="13">
        <v>51.1</v>
      </c>
      <c r="AE313" s="13">
        <v>61.07</v>
      </c>
      <c r="AF313" s="13">
        <v>51.08</v>
      </c>
      <c r="AG313" s="13">
        <v>51</v>
      </c>
      <c r="AH313" s="13">
        <v>50.47</v>
      </c>
      <c r="AI313" s="13">
        <v>54.11</v>
      </c>
      <c r="AJ313" s="13">
        <v>10</v>
      </c>
      <c r="AK313" s="13">
        <v>5</v>
      </c>
      <c r="AL313" s="13">
        <v>71.724999999999994</v>
      </c>
      <c r="AM313" s="13">
        <v>83</v>
      </c>
      <c r="AN313" s="13">
        <v>116</v>
      </c>
      <c r="AO313" s="13">
        <v>109</v>
      </c>
      <c r="AP313" s="13">
        <v>31.93</v>
      </c>
      <c r="AQ313" s="13">
        <v>61.88</v>
      </c>
      <c r="AR313" s="13">
        <v>58.02</v>
      </c>
      <c r="AS313" s="13">
        <v>196.56</v>
      </c>
      <c r="AT313" s="13">
        <v>67.09</v>
      </c>
      <c r="AU313" s="13">
        <v>120</v>
      </c>
      <c r="AV313" s="13">
        <v>142.83000000000001</v>
      </c>
      <c r="AW313" s="16">
        <f t="shared" si="81"/>
        <v>915.20500000000004</v>
      </c>
      <c r="AX313" s="16">
        <v>268.44499999999994</v>
      </c>
      <c r="AY313" s="125">
        <v>800</v>
      </c>
      <c r="AZ313" s="10">
        <f>SUM(Z313:AK313)</f>
        <v>517.53</v>
      </c>
      <c r="BA313" s="10">
        <v>800</v>
      </c>
      <c r="BB313" s="10">
        <f t="shared" si="82"/>
        <v>-115.20500000000004</v>
      </c>
      <c r="BC313" s="10">
        <f t="shared" si="83"/>
        <v>-28.80125000000001</v>
      </c>
      <c r="BD313" s="10">
        <f t="shared" si="84"/>
        <v>282.47000000000003</v>
      </c>
      <c r="BE313" s="10">
        <f t="shared" si="97"/>
        <v>-397.67500000000007</v>
      </c>
      <c r="BF313" s="2" t="s">
        <v>119</v>
      </c>
      <c r="BG313" s="10">
        <f t="shared" si="85"/>
        <v>91.014375000000001</v>
      </c>
      <c r="BH313" s="36" t="s">
        <v>118</v>
      </c>
      <c r="BI313" s="39" t="str">
        <f t="shared" si="86"/>
        <v>D</v>
      </c>
      <c r="BJ313" s="39" t="str">
        <f t="shared" si="87"/>
        <v>D</v>
      </c>
      <c r="BK313" s="16">
        <f>SUM(AR313:AX313)</f>
        <v>1768.1499999999999</v>
      </c>
      <c r="BL313" s="10">
        <f>SUM(AL313:AQ313)</f>
        <v>473.53500000000003</v>
      </c>
      <c r="BM313" s="12">
        <f t="shared" si="88"/>
        <v>2.2101875</v>
      </c>
      <c r="BN313" s="12">
        <f t="shared" si="88"/>
        <v>0.59191875000000005</v>
      </c>
      <c r="BO313" s="9">
        <f t="shared" si="89"/>
        <v>728.11500000000001</v>
      </c>
      <c r="BP313" s="39" t="str">
        <f t="shared" si="90"/>
        <v>C</v>
      </c>
      <c r="BQ313" s="147"/>
      <c r="BR313" s="9">
        <f t="shared" si="91"/>
        <v>295.87</v>
      </c>
      <c r="BS313" s="9">
        <f t="shared" si="92"/>
        <v>221.66000000000003</v>
      </c>
      <c r="BT313" s="9">
        <f t="shared" si="93"/>
        <v>517.53</v>
      </c>
      <c r="BU313" s="105" t="s">
        <v>164</v>
      </c>
      <c r="BV313" s="9" t="e">
        <f>_xlfn.XLOOKUP(BU313,Sheet1!S:S,Sheet1!T:T)</f>
        <v>#N/A</v>
      </c>
      <c r="BW313" s="9" t="e">
        <f>_xlfn.XLOOKUP(D313,Sheet1!B:B,Sheet1!M:M)</f>
        <v>#N/A</v>
      </c>
      <c r="BX313" s="1" t="s">
        <v>129</v>
      </c>
      <c r="BZ313" s="108">
        <f t="shared" si="94"/>
        <v>-115.20500000000004</v>
      </c>
      <c r="CB313" s="12">
        <f>AW313/AY313</f>
        <v>1.1440062500000001</v>
      </c>
      <c r="CC313" s="12">
        <f>AX313/AY313</f>
        <v>0.33555624999999994</v>
      </c>
      <c r="CG313" s="1" t="str">
        <f>IF(BO313&lt;80,"Below 80",
IF(BO313&lt;=120,"80-120",
IF(BO313&lt;=200,"&gt; 120-200",
IF(BO313&lt;=300,"&gt;200-300",
IF(BO313&lt;=500,"&gt;300-500",
"&gt;500")))))</f>
        <v>&gt;500</v>
      </c>
      <c r="CH313" s="1" t="str">
        <f>IFERROR(_xlfn.XLOOKUP(CG313,Scenario!M:M,Scenario!N:N),"")</f>
        <v>E</v>
      </c>
      <c r="CI313" s="1" t="b">
        <f t="shared" si="95"/>
        <v>0</v>
      </c>
      <c r="CJ313" s="75">
        <v>71.884999999999934</v>
      </c>
    </row>
    <row r="314" spans="1:89" hidden="1">
      <c r="A314" s="2">
        <v>313</v>
      </c>
      <c r="B314" s="2">
        <v>2024</v>
      </c>
      <c r="C314" s="1" t="str">
        <v>PBTMTR316</v>
      </c>
      <c r="D314" s="37">
        <v>0</v>
      </c>
      <c r="E314" s="37" t="str">
        <v>PCR BUILDTECH</v>
      </c>
      <c r="F314" s="37" t="str">
        <v>HARYANA</v>
      </c>
      <c r="G314" s="37" t="str">
        <v>GURUGRAM</v>
      </c>
      <c r="H314" s="37" t="str">
        <v>Hisar</v>
      </c>
      <c r="I314" s="37" t="str">
        <v>NIKUNJ UDYOG</v>
      </c>
      <c r="J314" s="37" t="e">
        <v>#VALUE!</v>
      </c>
      <c r="K314" s="37" t="str">
        <v>Shiv Shankar Sharma</v>
      </c>
      <c r="L314" s="37" t="str">
        <v>C12828</v>
      </c>
      <c r="M314" s="37" t="str">
        <v>North</v>
      </c>
      <c r="N314" s="2" t="e">
        <v>#VALUE!</v>
      </c>
      <c r="O314" s="2" t="e">
        <v>#VALUE!</v>
      </c>
      <c r="P314" s="2" t="e">
        <v>#VALUE!</v>
      </c>
      <c r="Q314" s="2" t="str">
        <v>Apr'24</v>
      </c>
      <c r="R314" s="2">
        <v>2025</v>
      </c>
      <c r="S314" s="1">
        <v>0</v>
      </c>
      <c r="T314" s="2" t="str">
        <v/>
      </c>
      <c r="U314" s="12">
        <v>0</v>
      </c>
      <c r="V314" s="1" t="str">
        <v>Potential Not updated</v>
      </c>
      <c r="W314" s="13">
        <v>0</v>
      </c>
      <c r="X314" s="13">
        <v>0</v>
      </c>
      <c r="Y314" s="13">
        <v>0</v>
      </c>
      <c r="Z314" s="13">
        <v>76</v>
      </c>
      <c r="AA314" s="13">
        <v>0</v>
      </c>
      <c r="AB314" s="13">
        <v>0</v>
      </c>
      <c r="AC314" s="13">
        <v>0</v>
      </c>
      <c r="AD314" s="13">
        <v>0</v>
      </c>
      <c r="AE314" s="13">
        <v>0</v>
      </c>
      <c r="AF314" s="13">
        <v>0</v>
      </c>
      <c r="AG314" s="13">
        <v>0</v>
      </c>
      <c r="AH314" s="13">
        <v>0</v>
      </c>
      <c r="AI314" s="13">
        <v>0</v>
      </c>
      <c r="AJ314" s="13">
        <v>0</v>
      </c>
      <c r="AK314" s="13">
        <v>0</v>
      </c>
      <c r="AL314" s="13">
        <v>0</v>
      </c>
      <c r="AM314" s="13">
        <v>0</v>
      </c>
      <c r="AN314" s="13">
        <v>0</v>
      </c>
      <c r="AO314" s="13">
        <v>0</v>
      </c>
      <c r="AP314" s="13">
        <v>0</v>
      </c>
      <c r="AQ314" s="13">
        <v>0</v>
      </c>
      <c r="AR314" s="13">
        <v>0</v>
      </c>
      <c r="AS314" s="13">
        <v>0</v>
      </c>
      <c r="AT314" s="13">
        <v>0</v>
      </c>
      <c r="AU314" s="13">
        <v>0</v>
      </c>
      <c r="AV314" s="13">
        <v>0</v>
      </c>
      <c r="AW314" s="16">
        <f t="shared" si="81"/>
        <v>0</v>
      </c>
      <c r="AX314" s="16">
        <v>0</v>
      </c>
      <c r="AY314" s="10">
        <f t="shared" si="96"/>
        <v>0</v>
      </c>
      <c r="AZ314" s="10">
        <f>SUM(Z314:AK314)</f>
        <v>76</v>
      </c>
      <c r="BA314" s="10">
        <v>0</v>
      </c>
      <c r="BB314" s="10">
        <f t="shared" si="82"/>
        <v>0</v>
      </c>
      <c r="BC314" s="10">
        <f t="shared" si="83"/>
        <v>0</v>
      </c>
      <c r="BD314" s="10">
        <f t="shared" si="84"/>
        <v>-76</v>
      </c>
      <c r="BE314" s="10">
        <f t="shared" si="97"/>
        <v>76</v>
      </c>
      <c r="BF314" s="2" t="s">
        <v>119</v>
      </c>
      <c r="BG314" s="10">
        <f t="shared" si="85"/>
        <v>0</v>
      </c>
      <c r="BH314" s="36" t="s">
        <v>118</v>
      </c>
      <c r="BI314" s="39" t="str">
        <f t="shared" si="86"/>
        <v/>
      </c>
      <c r="BJ314" s="39" t="str">
        <f t="shared" si="87"/>
        <v/>
      </c>
      <c r="BK314" s="16">
        <f>SUM(AR314:AX314)</f>
        <v>0</v>
      </c>
      <c r="BL314" s="10">
        <f>SUM(AL314:AQ314)</f>
        <v>0</v>
      </c>
      <c r="BM314" s="12" t="str">
        <f t="shared" si="88"/>
        <v/>
      </c>
      <c r="BN314" s="12" t="str">
        <f t="shared" si="88"/>
        <v/>
      </c>
      <c r="BO314" s="9">
        <f t="shared" si="89"/>
        <v>0</v>
      </c>
      <c r="BP314" s="39" t="str">
        <f t="shared" si="90"/>
        <v/>
      </c>
      <c r="BQ314" s="147"/>
      <c r="BR314" s="9">
        <f t="shared" si="91"/>
        <v>76</v>
      </c>
      <c r="BS314" s="9">
        <f t="shared" si="92"/>
        <v>0</v>
      </c>
      <c r="BT314" s="9">
        <f t="shared" si="93"/>
        <v>76</v>
      </c>
      <c r="BU314" s="9">
        <f>IFERROR(_xlfn.XLOOKUP(D314,Sheet1!B:B,Sheet1!L:L),"")</f>
        <v>0</v>
      </c>
      <c r="BV314" s="9" t="e">
        <f>_xlfn.XLOOKUP(BU314,Sheet1!S:S,Sheet1!T:T)</f>
        <v>#N/A</v>
      </c>
      <c r="BW314" s="9">
        <f>_xlfn.XLOOKUP(D314,Sheet1!B:B,Sheet1!M:M)</f>
        <v>0</v>
      </c>
      <c r="BZ314" s="108">
        <f t="shared" si="94"/>
        <v>0</v>
      </c>
      <c r="CB314" s="12"/>
      <c r="CC314" s="12"/>
      <c r="CG314" s="1" t="str">
        <f>IF(BO314&lt;80,"Below 80",
IF(BO314&lt;=120,"80-120",
IF(BO314&lt;=200,"&gt; 120-200",
IF(BO314&lt;=300,"&gt;200-300",
IF(BO314&lt;=500,"&gt;300-500",
"&gt;500")))))</f>
        <v>Below 80</v>
      </c>
      <c r="CH314" s="1" t="str">
        <f>IFERROR(_xlfn.XLOOKUP(CG314,Scenario!M:M,Scenario!N:N),"")</f>
        <v/>
      </c>
      <c r="CI314" s="1" t="str">
        <f t="shared" si="95"/>
        <v>No</v>
      </c>
      <c r="CJ314" s="75">
        <v>0</v>
      </c>
    </row>
    <row r="315" spans="1:89" hidden="1">
      <c r="A315" s="2">
        <v>314</v>
      </c>
      <c r="B315" s="2">
        <v>2024</v>
      </c>
      <c r="C315" s="1" t="str">
        <v>PBTMTR317</v>
      </c>
      <c r="D315" s="37" t="str">
        <v>0015g00001E7NqMAAV</v>
      </c>
      <c r="E315" s="37" t="str">
        <v>ASK STEELS LLP</v>
      </c>
      <c r="F315" s="37">
        <v>0</v>
      </c>
      <c r="G315" s="37">
        <v>0</v>
      </c>
      <c r="H315" s="37" t="str">
        <v>Ballabgarh</v>
      </c>
      <c r="I315" s="37" t="str">
        <v>NIKUNJ UDYOG</v>
      </c>
      <c r="J315" s="37" t="str">
        <v>Sai Saranya Alamuri</v>
      </c>
      <c r="K315" s="37" t="str">
        <v>Shiv Shankar Sharma</v>
      </c>
      <c r="L315" s="37" t="str">
        <v>C12828</v>
      </c>
      <c r="M315" s="37" t="str">
        <v>North</v>
      </c>
      <c r="N315" s="2">
        <v>0</v>
      </c>
      <c r="O315" s="2" t="str">
        <v>06ABUFA5865E1Z3</v>
      </c>
      <c r="P315" s="2">
        <v>8054097696</v>
      </c>
      <c r="Q315" s="2" t="str">
        <v>Apr'24</v>
      </c>
      <c r="R315" s="2">
        <v>2025</v>
      </c>
      <c r="S315" s="1">
        <v>0</v>
      </c>
      <c r="T315" s="2">
        <v>200</v>
      </c>
      <c r="U315" s="12">
        <v>0</v>
      </c>
      <c r="V315" s="1" t="str">
        <v>Challenger</v>
      </c>
      <c r="W315" s="13">
        <v>0</v>
      </c>
      <c r="X315" s="13">
        <v>0</v>
      </c>
      <c r="Y315" s="13">
        <v>0</v>
      </c>
      <c r="Z315" s="13">
        <v>25</v>
      </c>
      <c r="AA315" s="13">
        <v>0</v>
      </c>
      <c r="AB315" s="13">
        <v>0</v>
      </c>
      <c r="AC315" s="13">
        <v>0</v>
      </c>
      <c r="AD315" s="13">
        <v>0</v>
      </c>
      <c r="AE315" s="13">
        <v>0</v>
      </c>
      <c r="AF315" s="13">
        <v>0</v>
      </c>
      <c r="AG315" s="13">
        <v>0</v>
      </c>
      <c r="AH315" s="13">
        <v>0</v>
      </c>
      <c r="AI315" s="13">
        <v>0</v>
      </c>
      <c r="AJ315" s="13">
        <v>0</v>
      </c>
      <c r="AK315" s="13">
        <v>0</v>
      </c>
      <c r="AL315" s="13">
        <v>0</v>
      </c>
      <c r="AM315" s="13">
        <v>0</v>
      </c>
      <c r="AN315" s="13">
        <v>0</v>
      </c>
      <c r="AO315" s="13">
        <v>0</v>
      </c>
      <c r="AP315" s="13">
        <v>0</v>
      </c>
      <c r="AQ315" s="13">
        <v>0</v>
      </c>
      <c r="AR315" s="13">
        <v>0</v>
      </c>
      <c r="AS315" s="13">
        <v>0</v>
      </c>
      <c r="AT315" s="13">
        <v>0</v>
      </c>
      <c r="AU315" s="13">
        <v>0</v>
      </c>
      <c r="AV315" s="13">
        <v>0</v>
      </c>
      <c r="AW315" s="16">
        <f t="shared" si="81"/>
        <v>0</v>
      </c>
      <c r="AX315" s="16">
        <v>0</v>
      </c>
      <c r="AY315" s="10">
        <f t="shared" si="96"/>
        <v>0</v>
      </c>
      <c r="AZ315" s="10">
        <f>SUM(Z315:AK315)</f>
        <v>25</v>
      </c>
      <c r="BA315" s="10">
        <v>0</v>
      </c>
      <c r="BB315" s="10">
        <f t="shared" si="82"/>
        <v>0</v>
      </c>
      <c r="BC315" s="10">
        <f t="shared" si="83"/>
        <v>0</v>
      </c>
      <c r="BD315" s="10">
        <f t="shared" si="84"/>
        <v>-25</v>
      </c>
      <c r="BE315" s="10">
        <f t="shared" si="97"/>
        <v>25</v>
      </c>
      <c r="BF315" s="2" t="s">
        <v>119</v>
      </c>
      <c r="BG315" s="10">
        <f t="shared" si="85"/>
        <v>0</v>
      </c>
      <c r="BH315" s="36" t="s">
        <v>118</v>
      </c>
      <c r="BI315" s="39" t="str">
        <f t="shared" si="86"/>
        <v/>
      </c>
      <c r="BJ315" s="39" t="str">
        <f t="shared" si="87"/>
        <v/>
      </c>
      <c r="BK315" s="16">
        <f>SUM(AR315:AX315)</f>
        <v>0</v>
      </c>
      <c r="BL315" s="10">
        <f>SUM(AL315:AQ315)</f>
        <v>0</v>
      </c>
      <c r="BM315" s="12" t="str">
        <f t="shared" si="88"/>
        <v/>
      </c>
      <c r="BN315" s="12" t="str">
        <f t="shared" si="88"/>
        <v/>
      </c>
      <c r="BO315" s="9">
        <f t="shared" si="89"/>
        <v>0</v>
      </c>
      <c r="BP315" s="39" t="str">
        <f t="shared" si="90"/>
        <v/>
      </c>
      <c r="BQ315" s="147"/>
      <c r="BR315" s="9">
        <f t="shared" si="91"/>
        <v>25</v>
      </c>
      <c r="BS315" s="9">
        <f t="shared" si="92"/>
        <v>0</v>
      </c>
      <c r="BT315" s="9">
        <f t="shared" si="93"/>
        <v>25</v>
      </c>
      <c r="BU315" s="9" t="str">
        <f>IFERROR(_xlfn.XLOOKUP(D315,Sheet1!B:B,Sheet1!L:L),"")</f>
        <v/>
      </c>
      <c r="BV315" s="9" t="e">
        <f>_xlfn.XLOOKUP(BU315,Sheet1!S:S,Sheet1!T:T)</f>
        <v>#N/A</v>
      </c>
      <c r="BW315" s="9" t="e">
        <f>_xlfn.XLOOKUP(D315,Sheet1!B:B,Sheet1!M:M)</f>
        <v>#N/A</v>
      </c>
      <c r="BZ315" s="108">
        <f t="shared" si="94"/>
        <v>0</v>
      </c>
      <c r="CB315" s="12"/>
      <c r="CC315" s="12"/>
      <c r="CG315" s="1" t="str">
        <f>IF(BO315&lt;80,"Below 80",
IF(BO315&lt;=120,"80-120",
IF(BO315&lt;=200,"&gt; 120-200",
IF(BO315&lt;=300,"&gt;200-300",
IF(BO315&lt;=500,"&gt;300-500",
"&gt;500")))))</f>
        <v>Below 80</v>
      </c>
      <c r="CH315" s="1" t="str">
        <f>IFERROR(_xlfn.XLOOKUP(CG315,Scenario!M:M,Scenario!N:N),"")</f>
        <v/>
      </c>
      <c r="CI315" s="1" t="str">
        <f t="shared" si="95"/>
        <v>No</v>
      </c>
      <c r="CJ315" s="75">
        <v>0</v>
      </c>
    </row>
    <row r="316" spans="1:89" hidden="1">
      <c r="A316" s="2">
        <v>315</v>
      </c>
      <c r="B316" s="2">
        <v>2024</v>
      </c>
      <c r="C316" s="1" t="str">
        <v>PBTMTR318</v>
      </c>
      <c r="D316" s="37" t="str">
        <v>0015g00001da95cAAA</v>
      </c>
      <c r="E316" s="37" t="str">
        <v>GHORRELA BUILDING METERIALS</v>
      </c>
      <c r="F316" s="37" t="str">
        <v>HARYANA</v>
      </c>
      <c r="G316" s="37" t="str">
        <v>SIRSA</v>
      </c>
      <c r="H316" s="37" t="str">
        <v>Sirsa</v>
      </c>
      <c r="I316" s="37" t="str">
        <v>PAL CEMENT AND STEEL PVT. LTD.</v>
      </c>
      <c r="J316" s="37" t="str">
        <v>Varun Arora</v>
      </c>
      <c r="K316" s="37" t="str">
        <v>Shubham Gahlot</v>
      </c>
      <c r="L316" s="37" t="str">
        <v>C12827</v>
      </c>
      <c r="M316" s="37" t="str">
        <v>North</v>
      </c>
      <c r="N316" s="2">
        <v>125102</v>
      </c>
      <c r="O316" s="2" t="str">
        <v>08AMTPK5453E1ZQ</v>
      </c>
      <c r="P316" s="2">
        <v>9416253662</v>
      </c>
      <c r="Q316" s="2" t="str">
        <v>Apr'24</v>
      </c>
      <c r="R316" s="2">
        <v>2025</v>
      </c>
      <c r="S316" s="1">
        <v>0</v>
      </c>
      <c r="T316" s="2">
        <v>40</v>
      </c>
      <c r="U316" s="12">
        <v>0</v>
      </c>
      <c r="V316" s="1" t="str">
        <v>Minor</v>
      </c>
      <c r="W316" s="13">
        <v>0</v>
      </c>
      <c r="X316" s="13">
        <v>0</v>
      </c>
      <c r="Y316" s="13">
        <v>0</v>
      </c>
      <c r="Z316" s="13">
        <v>11</v>
      </c>
      <c r="AA316" s="13">
        <v>12</v>
      </c>
      <c r="AB316" s="13">
        <v>0</v>
      </c>
      <c r="AC316" s="13">
        <v>0</v>
      </c>
      <c r="AD316" s="13">
        <v>0</v>
      </c>
      <c r="AE316" s="13">
        <v>0</v>
      </c>
      <c r="AF316" s="13">
        <v>0</v>
      </c>
      <c r="AG316" s="13">
        <v>0</v>
      </c>
      <c r="AH316" s="13">
        <v>0</v>
      </c>
      <c r="AI316" s="13">
        <v>0</v>
      </c>
      <c r="AJ316" s="13">
        <v>0</v>
      </c>
      <c r="AK316" s="13">
        <v>0</v>
      </c>
      <c r="AL316" s="13">
        <v>0</v>
      </c>
      <c r="AM316" s="13">
        <v>0</v>
      </c>
      <c r="AN316" s="13">
        <v>0</v>
      </c>
      <c r="AO316" s="13">
        <v>0</v>
      </c>
      <c r="AP316" s="13">
        <v>0</v>
      </c>
      <c r="AQ316" s="13">
        <v>0</v>
      </c>
      <c r="AR316" s="13">
        <v>0</v>
      </c>
      <c r="AS316" s="13">
        <v>0</v>
      </c>
      <c r="AT316" s="13">
        <v>0</v>
      </c>
      <c r="AU316" s="13">
        <v>0</v>
      </c>
      <c r="AV316" s="13">
        <v>0</v>
      </c>
      <c r="AW316" s="16">
        <f t="shared" si="81"/>
        <v>0</v>
      </c>
      <c r="AX316" s="16">
        <v>0</v>
      </c>
      <c r="AY316" s="10">
        <f t="shared" si="96"/>
        <v>0</v>
      </c>
      <c r="AZ316" s="10">
        <f>SUM(Z316:AK316)</f>
        <v>23</v>
      </c>
      <c r="BA316" s="10">
        <v>0</v>
      </c>
      <c r="BB316" s="10">
        <f t="shared" si="82"/>
        <v>0</v>
      </c>
      <c r="BC316" s="10">
        <f t="shared" si="83"/>
        <v>0</v>
      </c>
      <c r="BD316" s="10">
        <f t="shared" si="84"/>
        <v>-23</v>
      </c>
      <c r="BE316" s="10">
        <f t="shared" si="97"/>
        <v>23</v>
      </c>
      <c r="BF316" s="2" t="s">
        <v>119</v>
      </c>
      <c r="BG316" s="10">
        <f t="shared" si="85"/>
        <v>0</v>
      </c>
      <c r="BH316" s="36" t="s">
        <v>118</v>
      </c>
      <c r="BI316" s="39" t="str">
        <f t="shared" si="86"/>
        <v/>
      </c>
      <c r="BJ316" s="39" t="str">
        <f t="shared" si="87"/>
        <v/>
      </c>
      <c r="BK316" s="16">
        <f>SUM(AR316:AX316)</f>
        <v>0</v>
      </c>
      <c r="BL316" s="10">
        <f>SUM(AL316:AQ316)</f>
        <v>0</v>
      </c>
      <c r="BM316" s="12" t="str">
        <f t="shared" si="88"/>
        <v/>
      </c>
      <c r="BN316" s="12" t="str">
        <f t="shared" si="88"/>
        <v/>
      </c>
      <c r="BO316" s="9">
        <f t="shared" si="89"/>
        <v>0</v>
      </c>
      <c r="BP316" s="39" t="str">
        <f t="shared" si="90"/>
        <v/>
      </c>
      <c r="BQ316" s="147"/>
      <c r="BR316" s="9">
        <f t="shared" si="91"/>
        <v>23</v>
      </c>
      <c r="BS316" s="9">
        <f t="shared" si="92"/>
        <v>0</v>
      </c>
      <c r="BT316" s="9">
        <f t="shared" si="93"/>
        <v>23</v>
      </c>
      <c r="BU316" s="9" t="str">
        <f>IFERROR(_xlfn.XLOOKUP(D316,Sheet1!B:B,Sheet1!L:L),"")</f>
        <v/>
      </c>
      <c r="BV316" s="9" t="e">
        <f>_xlfn.XLOOKUP(BU316,Sheet1!S:S,Sheet1!T:T)</f>
        <v>#N/A</v>
      </c>
      <c r="BW316" s="9" t="e">
        <f>_xlfn.XLOOKUP(D316,Sheet1!B:B,Sheet1!M:M)</f>
        <v>#N/A</v>
      </c>
      <c r="BZ316" s="108">
        <f t="shared" si="94"/>
        <v>0</v>
      </c>
      <c r="CB316" s="12"/>
      <c r="CC316" s="12"/>
      <c r="CG316" s="1" t="str">
        <f>IF(BO316&lt;80,"Below 80",
IF(BO316&lt;=120,"80-120",
IF(BO316&lt;=200,"&gt; 120-200",
IF(BO316&lt;=300,"&gt;200-300",
IF(BO316&lt;=500,"&gt;300-500",
"&gt;500")))))</f>
        <v>Below 80</v>
      </c>
      <c r="CH316" s="1" t="str">
        <f>IFERROR(_xlfn.XLOOKUP(CG316,Scenario!M:M,Scenario!N:N),"")</f>
        <v/>
      </c>
      <c r="CI316" s="1" t="str">
        <f t="shared" si="95"/>
        <v>No</v>
      </c>
      <c r="CJ316" s="75">
        <v>0</v>
      </c>
    </row>
    <row r="317" spans="1:89" hidden="1">
      <c r="A317" s="2">
        <v>316</v>
      </c>
      <c r="B317" s="2">
        <v>2024</v>
      </c>
      <c r="C317" s="1" t="str">
        <v>PBTMTR319</v>
      </c>
      <c r="D317" s="37" t="str">
        <v>0015g00001caTuiAAE</v>
      </c>
      <c r="E317" s="37" t="str">
        <v>Kaushik Trading Company</v>
      </c>
      <c r="F317" s="37" t="str">
        <v>HARYANA</v>
      </c>
      <c r="G317" s="37" t="str">
        <v>HISAR</v>
      </c>
      <c r="H317" s="37" t="str">
        <v>Narnaund</v>
      </c>
      <c r="I317" s="37" t="str">
        <v>PAL CEMENT AND STEEL PVT. LTD.</v>
      </c>
      <c r="J317" s="37" t="str">
        <v>Dinesh Kumar</v>
      </c>
      <c r="K317" s="37" t="str">
        <v>Navneet Pal</v>
      </c>
      <c r="L317" s="37" t="str">
        <v>C12827</v>
      </c>
      <c r="M317" s="37" t="str">
        <v>North</v>
      </c>
      <c r="N317" s="2">
        <v>125039</v>
      </c>
      <c r="O317" s="2" t="str">
        <v>06BSEP5713K1ZA</v>
      </c>
      <c r="P317" s="2">
        <v>9996604304</v>
      </c>
      <c r="Q317" s="2" t="str">
        <v>Apr'24</v>
      </c>
      <c r="R317" s="2">
        <v>2025</v>
      </c>
      <c r="S317" s="1">
        <v>0</v>
      </c>
      <c r="T317" s="2">
        <v>20</v>
      </c>
      <c r="U317" s="12">
        <v>0</v>
      </c>
      <c r="V317" s="1" t="str">
        <v>Minor</v>
      </c>
      <c r="W317" s="13">
        <v>0</v>
      </c>
      <c r="X317" s="13">
        <v>0</v>
      </c>
      <c r="Y317" s="13">
        <v>0</v>
      </c>
      <c r="Z317" s="13">
        <v>12</v>
      </c>
      <c r="AA317" s="13">
        <v>0.9</v>
      </c>
      <c r="AB317" s="13">
        <v>0</v>
      </c>
      <c r="AC317" s="13">
        <v>0</v>
      </c>
      <c r="AD317" s="13">
        <v>0</v>
      </c>
      <c r="AE317" s="13">
        <v>0</v>
      </c>
      <c r="AF317" s="13">
        <v>0</v>
      </c>
      <c r="AG317" s="13">
        <v>0</v>
      </c>
      <c r="AH317" s="13">
        <v>0</v>
      </c>
      <c r="AI317" s="13">
        <v>0</v>
      </c>
      <c r="AJ317" s="13">
        <v>0</v>
      </c>
      <c r="AK317" s="13">
        <v>0</v>
      </c>
      <c r="AL317" s="13">
        <v>0</v>
      </c>
      <c r="AM317" s="13">
        <v>0</v>
      </c>
      <c r="AN317" s="13">
        <v>0</v>
      </c>
      <c r="AO317" s="13">
        <v>0</v>
      </c>
      <c r="AP317" s="13">
        <v>0</v>
      </c>
      <c r="AQ317" s="13">
        <v>0</v>
      </c>
      <c r="AR317" s="13">
        <v>0</v>
      </c>
      <c r="AS317" s="13">
        <v>0</v>
      </c>
      <c r="AT317" s="13">
        <v>0</v>
      </c>
      <c r="AU317" s="13">
        <v>0</v>
      </c>
      <c r="AV317" s="13">
        <v>0</v>
      </c>
      <c r="AW317" s="16">
        <f t="shared" si="81"/>
        <v>0</v>
      </c>
      <c r="AX317" s="16">
        <v>0</v>
      </c>
      <c r="AY317" s="10">
        <f t="shared" si="96"/>
        <v>0</v>
      </c>
      <c r="AZ317" s="10">
        <f>SUM(Z317:AK317)</f>
        <v>12.9</v>
      </c>
      <c r="BA317" s="10">
        <v>0</v>
      </c>
      <c r="BB317" s="10">
        <f t="shared" si="82"/>
        <v>0</v>
      </c>
      <c r="BC317" s="10">
        <f t="shared" si="83"/>
        <v>0</v>
      </c>
      <c r="BD317" s="10">
        <f t="shared" si="84"/>
        <v>-12.9</v>
      </c>
      <c r="BE317" s="10">
        <f t="shared" si="97"/>
        <v>12.9</v>
      </c>
      <c r="BF317" s="2" t="s">
        <v>119</v>
      </c>
      <c r="BG317" s="10">
        <f t="shared" si="85"/>
        <v>0</v>
      </c>
      <c r="BH317" s="36" t="s">
        <v>118</v>
      </c>
      <c r="BI317" s="39" t="str">
        <f t="shared" si="86"/>
        <v/>
      </c>
      <c r="BJ317" s="39" t="str">
        <f t="shared" si="87"/>
        <v/>
      </c>
      <c r="BK317" s="16">
        <f>SUM(AR317:AX317)</f>
        <v>0</v>
      </c>
      <c r="BL317" s="10">
        <f>SUM(AL317:AQ317)</f>
        <v>0</v>
      </c>
      <c r="BM317" s="12" t="str">
        <f t="shared" si="88"/>
        <v/>
      </c>
      <c r="BN317" s="12" t="str">
        <f t="shared" si="88"/>
        <v/>
      </c>
      <c r="BO317" s="9">
        <f t="shared" si="89"/>
        <v>0</v>
      </c>
      <c r="BP317" s="39" t="str">
        <f t="shared" si="90"/>
        <v/>
      </c>
      <c r="BQ317" s="147"/>
      <c r="BR317" s="9">
        <f t="shared" si="91"/>
        <v>12.9</v>
      </c>
      <c r="BS317" s="9">
        <f t="shared" si="92"/>
        <v>0</v>
      </c>
      <c r="BT317" s="9">
        <f t="shared" si="93"/>
        <v>12.9</v>
      </c>
      <c r="BU317" s="9" t="str">
        <f>IFERROR(_xlfn.XLOOKUP(D317,Sheet1!B:B,Sheet1!L:L),"")</f>
        <v/>
      </c>
      <c r="BV317" s="9" t="e">
        <f>_xlfn.XLOOKUP(BU317,Sheet1!S:S,Sheet1!T:T)</f>
        <v>#N/A</v>
      </c>
      <c r="BW317" s="9" t="e">
        <f>_xlfn.XLOOKUP(D317,Sheet1!B:B,Sheet1!M:M)</f>
        <v>#N/A</v>
      </c>
      <c r="BZ317" s="108">
        <f t="shared" si="94"/>
        <v>0</v>
      </c>
      <c r="CB317" s="12"/>
      <c r="CC317" s="12"/>
      <c r="CG317" s="1" t="str">
        <f>IF(BO317&lt;80,"Below 80",
IF(BO317&lt;=120,"80-120",
IF(BO317&lt;=200,"&gt; 120-200",
IF(BO317&lt;=300,"&gt;200-300",
IF(BO317&lt;=500,"&gt;300-500",
"&gt;500")))))</f>
        <v>Below 80</v>
      </c>
      <c r="CH317" s="1" t="str">
        <f>IFERROR(_xlfn.XLOOKUP(CG317,Scenario!M:M,Scenario!N:N),"")</f>
        <v/>
      </c>
      <c r="CI317" s="1" t="str">
        <f t="shared" si="95"/>
        <v>No</v>
      </c>
      <c r="CJ317" s="75">
        <v>0</v>
      </c>
    </row>
    <row r="318" spans="1:89" hidden="1">
      <c r="A318" s="2">
        <v>317</v>
      </c>
      <c r="B318" s="2">
        <v>2024</v>
      </c>
      <c r="C318" s="1" t="str">
        <v>PBTMTR320</v>
      </c>
      <c r="D318" s="37" t="str">
        <v>001J1000003jcmAIAQ</v>
      </c>
      <c r="E318" s="37" t="str">
        <v>KISSAN TRADING CO.</v>
      </c>
      <c r="F318" s="37" t="str">
        <v>HARYANA</v>
      </c>
      <c r="G318" s="37" t="str">
        <v>BHIWANI</v>
      </c>
      <c r="H318" s="37" t="str">
        <v>Siwani</v>
      </c>
      <c r="I318" s="37" t="str">
        <v>PAL CEMENT AND STEEL PVT. LTD.</v>
      </c>
      <c r="J318" s="37" t="str">
        <v>Vikram Nain</v>
      </c>
      <c r="K318" s="37" t="str">
        <v>Navneet Pal</v>
      </c>
      <c r="L318" s="37" t="str">
        <v>C12827</v>
      </c>
      <c r="M318" s="37" t="str">
        <v>North</v>
      </c>
      <c r="N318" s="2">
        <v>127040</v>
      </c>
      <c r="O318" s="2" t="str">
        <v>06CTDPS6923G1ZH</v>
      </c>
      <c r="P318" s="2">
        <v>9416532401</v>
      </c>
      <c r="Q318" s="2" t="str">
        <v>Apr'24</v>
      </c>
      <c r="R318" s="2">
        <v>2025</v>
      </c>
      <c r="S318" s="1">
        <v>0</v>
      </c>
      <c r="T318" s="2">
        <v>50</v>
      </c>
      <c r="U318" s="12">
        <v>0</v>
      </c>
      <c r="V318" s="1" t="str">
        <v>Minor</v>
      </c>
      <c r="W318" s="13">
        <v>0</v>
      </c>
      <c r="X318" s="13">
        <v>0</v>
      </c>
      <c r="Y318" s="13">
        <v>0</v>
      </c>
      <c r="Z318" s="13">
        <v>12</v>
      </c>
      <c r="AA318" s="13">
        <v>0.89</v>
      </c>
      <c r="AB318" s="13">
        <v>0</v>
      </c>
      <c r="AC318" s="13">
        <v>0</v>
      </c>
      <c r="AD318" s="13">
        <v>0</v>
      </c>
      <c r="AE318" s="13">
        <v>0</v>
      </c>
      <c r="AF318" s="13">
        <v>0</v>
      </c>
      <c r="AG318" s="13">
        <v>0</v>
      </c>
      <c r="AH318" s="13">
        <v>0</v>
      </c>
      <c r="AI318" s="13">
        <v>0</v>
      </c>
      <c r="AJ318" s="13">
        <v>0</v>
      </c>
      <c r="AK318" s="13">
        <v>0</v>
      </c>
      <c r="AL318" s="13">
        <v>0</v>
      </c>
      <c r="AM318" s="13">
        <v>0</v>
      </c>
      <c r="AN318" s="13">
        <v>0</v>
      </c>
      <c r="AO318" s="13">
        <v>0</v>
      </c>
      <c r="AP318" s="13">
        <v>0</v>
      </c>
      <c r="AQ318" s="13">
        <v>0</v>
      </c>
      <c r="AR318" s="13">
        <v>0</v>
      </c>
      <c r="AS318" s="13">
        <v>0</v>
      </c>
      <c r="AT318" s="13">
        <v>0</v>
      </c>
      <c r="AU318" s="13">
        <v>0</v>
      </c>
      <c r="AV318" s="13">
        <v>0</v>
      </c>
      <c r="AW318" s="16">
        <f t="shared" si="81"/>
        <v>0</v>
      </c>
      <c r="AX318" s="16">
        <v>0</v>
      </c>
      <c r="AY318" s="10">
        <f t="shared" si="96"/>
        <v>0</v>
      </c>
      <c r="AZ318" s="10">
        <f>SUM(Z318:AK318)</f>
        <v>12.89</v>
      </c>
      <c r="BA318" s="10">
        <v>0</v>
      </c>
      <c r="BB318" s="10">
        <f t="shared" si="82"/>
        <v>0</v>
      </c>
      <c r="BC318" s="10">
        <f t="shared" si="83"/>
        <v>0</v>
      </c>
      <c r="BD318" s="10">
        <f t="shared" si="84"/>
        <v>-12.89</v>
      </c>
      <c r="BE318" s="10">
        <f t="shared" si="97"/>
        <v>12.89</v>
      </c>
      <c r="BF318" s="2" t="s">
        <v>119</v>
      </c>
      <c r="BG318" s="10">
        <f t="shared" si="85"/>
        <v>0</v>
      </c>
      <c r="BH318" s="36" t="s">
        <v>118</v>
      </c>
      <c r="BI318" s="39" t="str">
        <f t="shared" si="86"/>
        <v/>
      </c>
      <c r="BJ318" s="39" t="str">
        <f t="shared" si="87"/>
        <v/>
      </c>
      <c r="BK318" s="16">
        <f>SUM(AR318:AX318)</f>
        <v>0</v>
      </c>
      <c r="BL318" s="10">
        <f>SUM(AL318:AQ318)</f>
        <v>0</v>
      </c>
      <c r="BM318" s="12" t="str">
        <f t="shared" si="88"/>
        <v/>
      </c>
      <c r="BN318" s="12" t="str">
        <f t="shared" si="88"/>
        <v/>
      </c>
      <c r="BO318" s="9">
        <f t="shared" si="89"/>
        <v>0</v>
      </c>
      <c r="BP318" s="39" t="str">
        <f t="shared" si="90"/>
        <v/>
      </c>
      <c r="BQ318" s="147"/>
      <c r="BR318" s="9">
        <f t="shared" si="91"/>
        <v>12.89</v>
      </c>
      <c r="BS318" s="9">
        <f t="shared" si="92"/>
        <v>0</v>
      </c>
      <c r="BT318" s="9">
        <f t="shared" si="93"/>
        <v>12.89</v>
      </c>
      <c r="BU318" s="9" t="str">
        <f>IFERROR(_xlfn.XLOOKUP(D318,Sheet1!B:B,Sheet1!L:L),"")</f>
        <v/>
      </c>
      <c r="BV318" s="9" t="e">
        <f>_xlfn.XLOOKUP(BU318,Sheet1!S:S,Sheet1!T:T)</f>
        <v>#N/A</v>
      </c>
      <c r="BW318" s="9" t="e">
        <f>_xlfn.XLOOKUP(D318,Sheet1!B:B,Sheet1!M:M)</f>
        <v>#N/A</v>
      </c>
      <c r="BZ318" s="108">
        <f t="shared" si="94"/>
        <v>0</v>
      </c>
      <c r="CB318" s="12"/>
      <c r="CC318" s="12"/>
      <c r="CG318" s="1" t="str">
        <f>IF(BO318&lt;80,"Below 80",
IF(BO318&lt;=120,"80-120",
IF(BO318&lt;=200,"&gt; 120-200",
IF(BO318&lt;=300,"&gt;200-300",
IF(BO318&lt;=500,"&gt;300-500",
"&gt;500")))))</f>
        <v>Below 80</v>
      </c>
      <c r="CH318" s="1" t="str">
        <f>IFERROR(_xlfn.XLOOKUP(CG318,Scenario!M:M,Scenario!N:N),"")</f>
        <v/>
      </c>
      <c r="CI318" s="1" t="str">
        <f t="shared" si="95"/>
        <v>No</v>
      </c>
      <c r="CJ318" s="75">
        <v>0</v>
      </c>
    </row>
    <row r="319" spans="1:89" hidden="1">
      <c r="A319" s="2">
        <v>318</v>
      </c>
      <c r="B319" s="2">
        <v>2024</v>
      </c>
      <c r="C319" s="1" t="str">
        <v>PBTMTR321</v>
      </c>
      <c r="D319" s="37" t="str">
        <v>001J1000009FxDLIA0</v>
      </c>
      <c r="E319" s="37" t="str">
        <v>LOHIA CEMENTO SHOP</v>
      </c>
      <c r="F319" s="37" t="str">
        <v>HARYANA</v>
      </c>
      <c r="G319" s="37" t="str">
        <v>JIND</v>
      </c>
      <c r="H319" s="37" t="str">
        <v>Julana</v>
      </c>
      <c r="I319" s="37" t="str">
        <v>PAL CEMENT AND STEEL PVT. LTD.</v>
      </c>
      <c r="J319" s="37" t="str">
        <v>Dinesh Kumar</v>
      </c>
      <c r="K319" s="37" t="str">
        <v>Navneet Pal</v>
      </c>
      <c r="L319" s="37" t="str">
        <v>C12827</v>
      </c>
      <c r="M319" s="37" t="str">
        <v>North</v>
      </c>
      <c r="N319" s="2">
        <v>126102</v>
      </c>
      <c r="O319" s="2" t="str">
        <v>06BLOPS2125Q1ZG</v>
      </c>
      <c r="P319" s="2">
        <v>9215790257</v>
      </c>
      <c r="Q319" s="2" t="str">
        <v>Apr'24</v>
      </c>
      <c r="R319" s="2">
        <v>2025</v>
      </c>
      <c r="S319" s="1">
        <v>0</v>
      </c>
      <c r="T319" s="2">
        <v>150</v>
      </c>
      <c r="U319" s="12">
        <v>0</v>
      </c>
      <c r="V319" s="1" t="str">
        <v>Challenger</v>
      </c>
      <c r="W319" s="13">
        <v>0</v>
      </c>
      <c r="X319" s="13">
        <v>0</v>
      </c>
      <c r="Y319" s="13">
        <v>0</v>
      </c>
      <c r="Z319" s="13">
        <v>15</v>
      </c>
      <c r="AA319" s="13">
        <v>14.99</v>
      </c>
      <c r="AB319" s="13">
        <v>0</v>
      </c>
      <c r="AC319" s="13">
        <v>0</v>
      </c>
      <c r="AD319" s="13">
        <v>0</v>
      </c>
      <c r="AE319" s="13">
        <v>0</v>
      </c>
      <c r="AF319" s="13">
        <v>0</v>
      </c>
      <c r="AG319" s="13">
        <v>0</v>
      </c>
      <c r="AH319" s="13">
        <v>0</v>
      </c>
      <c r="AI319" s="13">
        <v>0</v>
      </c>
      <c r="AJ319" s="13">
        <v>0</v>
      </c>
      <c r="AK319" s="13">
        <v>0</v>
      </c>
      <c r="AL319" s="13">
        <v>0</v>
      </c>
      <c r="AM319" s="13">
        <v>0</v>
      </c>
      <c r="AN319" s="13">
        <v>0</v>
      </c>
      <c r="AO319" s="13">
        <v>0</v>
      </c>
      <c r="AP319" s="13">
        <v>0</v>
      </c>
      <c r="AQ319" s="13">
        <v>0</v>
      </c>
      <c r="AR319" s="13">
        <v>0</v>
      </c>
      <c r="AS319" s="13">
        <v>0</v>
      </c>
      <c r="AT319" s="13">
        <v>0</v>
      </c>
      <c r="AU319" s="13">
        <v>0</v>
      </c>
      <c r="AV319" s="13">
        <v>0</v>
      </c>
      <c r="AW319" s="16">
        <f t="shared" si="81"/>
        <v>0</v>
      </c>
      <c r="AX319" s="16">
        <v>0</v>
      </c>
      <c r="AY319" s="10">
        <f t="shared" si="96"/>
        <v>0</v>
      </c>
      <c r="AZ319" s="10">
        <f>SUM(Z319:AK319)</f>
        <v>29.990000000000002</v>
      </c>
      <c r="BA319" s="10">
        <v>0</v>
      </c>
      <c r="BB319" s="10">
        <f t="shared" si="82"/>
        <v>0</v>
      </c>
      <c r="BC319" s="10">
        <f t="shared" si="83"/>
        <v>0</v>
      </c>
      <c r="BD319" s="10">
        <f t="shared" si="84"/>
        <v>-29.990000000000002</v>
      </c>
      <c r="BE319" s="10">
        <f t="shared" si="97"/>
        <v>29.990000000000002</v>
      </c>
      <c r="BF319" s="2" t="s">
        <v>119</v>
      </c>
      <c r="BG319" s="10">
        <f t="shared" si="85"/>
        <v>0</v>
      </c>
      <c r="BH319" s="36" t="s">
        <v>118</v>
      </c>
      <c r="BI319" s="39" t="str">
        <f t="shared" si="86"/>
        <v/>
      </c>
      <c r="BJ319" s="39" t="str">
        <f t="shared" si="87"/>
        <v/>
      </c>
      <c r="BK319" s="16">
        <f>SUM(AR319:AX319)</f>
        <v>0</v>
      </c>
      <c r="BL319" s="10">
        <f>SUM(AL319:AQ319)</f>
        <v>0</v>
      </c>
      <c r="BM319" s="12" t="str">
        <f t="shared" si="88"/>
        <v/>
      </c>
      <c r="BN319" s="12" t="str">
        <f t="shared" si="88"/>
        <v/>
      </c>
      <c r="BO319" s="9">
        <f t="shared" si="89"/>
        <v>0</v>
      </c>
      <c r="BP319" s="39" t="str">
        <f t="shared" si="90"/>
        <v/>
      </c>
      <c r="BQ319" s="147"/>
      <c r="BR319" s="9">
        <f t="shared" si="91"/>
        <v>29.990000000000002</v>
      </c>
      <c r="BS319" s="9">
        <f t="shared" si="92"/>
        <v>0</v>
      </c>
      <c r="BT319" s="9">
        <f t="shared" si="93"/>
        <v>29.990000000000002</v>
      </c>
      <c r="BU319" s="9" t="str">
        <f>IFERROR(_xlfn.XLOOKUP(D319,Sheet1!B:B,Sheet1!L:L),"")</f>
        <v/>
      </c>
      <c r="BV319" s="9" t="e">
        <f>_xlfn.XLOOKUP(BU319,Sheet1!S:S,Sheet1!T:T)</f>
        <v>#N/A</v>
      </c>
      <c r="BW319" s="9" t="e">
        <f>_xlfn.XLOOKUP(D319,Sheet1!B:B,Sheet1!M:M)</f>
        <v>#N/A</v>
      </c>
      <c r="BZ319" s="108">
        <f t="shared" si="94"/>
        <v>0</v>
      </c>
      <c r="CB319" s="12"/>
      <c r="CC319" s="12"/>
      <c r="CG319" s="1" t="str">
        <f>IF(BO319&lt;80,"Below 80",
IF(BO319&lt;=120,"80-120",
IF(BO319&lt;=200,"&gt; 120-200",
IF(BO319&lt;=300,"&gt;200-300",
IF(BO319&lt;=500,"&gt;300-500",
"&gt;500")))))</f>
        <v>Below 80</v>
      </c>
      <c r="CH319" s="1" t="str">
        <f>IFERROR(_xlfn.XLOOKUP(CG319,Scenario!M:M,Scenario!N:N),"")</f>
        <v/>
      </c>
      <c r="CI319" s="1" t="str">
        <f t="shared" si="95"/>
        <v>No</v>
      </c>
      <c r="CJ319" s="75">
        <v>0</v>
      </c>
    </row>
    <row r="320" spans="1:89" hidden="1">
      <c r="A320" s="2">
        <v>319</v>
      </c>
      <c r="B320" s="2">
        <v>2024</v>
      </c>
      <c r="C320" s="1" t="str">
        <v>PBTMTR322</v>
      </c>
      <c r="D320" s="37" t="str">
        <v>0015g00001YPYtbAAH</v>
      </c>
      <c r="E320" s="37" t="str">
        <v>Shree Balaji Cement Store</v>
      </c>
      <c r="F320" s="37" t="str">
        <v>HARYANA</v>
      </c>
      <c r="G320" s="37" t="str">
        <v>HISAR</v>
      </c>
      <c r="H320" s="37" t="str">
        <v>Hisar</v>
      </c>
      <c r="I320" s="37" t="str">
        <v>PAL CEMENT AND STEEL PVT. LTD.</v>
      </c>
      <c r="J320" s="37" t="str">
        <v>Dinesh Kumar</v>
      </c>
      <c r="K320" s="37" t="str">
        <v>Navneet Pal</v>
      </c>
      <c r="L320" s="37" t="str">
        <v>C12827</v>
      </c>
      <c r="M320" s="37" t="str">
        <v>North</v>
      </c>
      <c r="N320" s="2">
        <v>125037</v>
      </c>
      <c r="O320" s="2">
        <v>0</v>
      </c>
      <c r="P320" s="2">
        <v>9992556562</v>
      </c>
      <c r="Q320" s="2" t="str">
        <v>Apr'24</v>
      </c>
      <c r="R320" s="2">
        <v>2025</v>
      </c>
      <c r="S320" s="1">
        <v>0</v>
      </c>
      <c r="T320" s="2">
        <v>15</v>
      </c>
      <c r="U320" s="12">
        <v>0</v>
      </c>
      <c r="V320" s="1" t="str">
        <v>Minor</v>
      </c>
      <c r="W320" s="13">
        <v>0</v>
      </c>
      <c r="X320" s="13">
        <v>0</v>
      </c>
      <c r="Y320" s="13">
        <v>0</v>
      </c>
      <c r="Z320" s="13">
        <v>12</v>
      </c>
      <c r="AA320" s="13">
        <v>0.76</v>
      </c>
      <c r="AB320" s="13">
        <v>0</v>
      </c>
      <c r="AC320" s="13">
        <v>0</v>
      </c>
      <c r="AD320" s="13">
        <v>0</v>
      </c>
      <c r="AE320" s="13">
        <v>0</v>
      </c>
      <c r="AF320" s="13">
        <v>0</v>
      </c>
      <c r="AG320" s="13">
        <v>0</v>
      </c>
      <c r="AH320" s="13">
        <v>0</v>
      </c>
      <c r="AI320" s="13">
        <v>0</v>
      </c>
      <c r="AJ320" s="13">
        <v>0</v>
      </c>
      <c r="AK320" s="13">
        <v>0</v>
      </c>
      <c r="AL320" s="13">
        <v>0</v>
      </c>
      <c r="AM320" s="13">
        <v>0</v>
      </c>
      <c r="AN320" s="13">
        <v>0</v>
      </c>
      <c r="AO320" s="13">
        <v>0</v>
      </c>
      <c r="AP320" s="13">
        <v>0</v>
      </c>
      <c r="AQ320" s="13">
        <v>0</v>
      </c>
      <c r="AR320" s="13">
        <v>0</v>
      </c>
      <c r="AS320" s="13">
        <v>0</v>
      </c>
      <c r="AT320" s="13">
        <v>0</v>
      </c>
      <c r="AU320" s="13">
        <v>0</v>
      </c>
      <c r="AV320" s="13">
        <v>0</v>
      </c>
      <c r="AW320" s="16">
        <f t="shared" si="81"/>
        <v>0</v>
      </c>
      <c r="AX320" s="16">
        <v>0</v>
      </c>
      <c r="AY320" s="10">
        <f t="shared" si="96"/>
        <v>0</v>
      </c>
      <c r="AZ320" s="10">
        <f>SUM(Z320:AK320)</f>
        <v>12.76</v>
      </c>
      <c r="BA320" s="10">
        <v>0</v>
      </c>
      <c r="BB320" s="10">
        <f t="shared" si="82"/>
        <v>0</v>
      </c>
      <c r="BC320" s="10">
        <f t="shared" si="83"/>
        <v>0</v>
      </c>
      <c r="BD320" s="10">
        <f t="shared" si="84"/>
        <v>-12.76</v>
      </c>
      <c r="BE320" s="10">
        <f t="shared" si="97"/>
        <v>12.76</v>
      </c>
      <c r="BF320" s="2" t="s">
        <v>119</v>
      </c>
      <c r="BG320" s="10">
        <f t="shared" si="85"/>
        <v>0</v>
      </c>
      <c r="BH320" s="36" t="s">
        <v>118</v>
      </c>
      <c r="BI320" s="39" t="str">
        <f t="shared" si="86"/>
        <v/>
      </c>
      <c r="BJ320" s="39" t="str">
        <f t="shared" si="87"/>
        <v/>
      </c>
      <c r="BK320" s="16">
        <f>SUM(AR320:AX320)</f>
        <v>0</v>
      </c>
      <c r="BL320" s="10">
        <f>SUM(AL320:AQ320)</f>
        <v>0</v>
      </c>
      <c r="BM320" s="12" t="str">
        <f t="shared" si="88"/>
        <v/>
      </c>
      <c r="BN320" s="12" t="str">
        <f t="shared" si="88"/>
        <v/>
      </c>
      <c r="BO320" s="9">
        <f t="shared" si="89"/>
        <v>0</v>
      </c>
      <c r="BP320" s="39" t="str">
        <f t="shared" si="90"/>
        <v/>
      </c>
      <c r="BQ320" s="147"/>
      <c r="BR320" s="9">
        <f t="shared" si="91"/>
        <v>12.76</v>
      </c>
      <c r="BS320" s="9">
        <f t="shared" si="92"/>
        <v>0</v>
      </c>
      <c r="BT320" s="9">
        <f t="shared" si="93"/>
        <v>12.76</v>
      </c>
      <c r="BU320" s="9" t="str">
        <f>IFERROR(_xlfn.XLOOKUP(D320,Sheet1!B:B,Sheet1!L:L),"")</f>
        <v/>
      </c>
      <c r="BV320" s="9" t="e">
        <f>_xlfn.XLOOKUP(BU320,Sheet1!S:S,Sheet1!T:T)</f>
        <v>#N/A</v>
      </c>
      <c r="BW320" s="9" t="e">
        <f>_xlfn.XLOOKUP(D320,Sheet1!B:B,Sheet1!M:M)</f>
        <v>#N/A</v>
      </c>
      <c r="BZ320" s="108">
        <f t="shared" si="94"/>
        <v>0</v>
      </c>
      <c r="CB320" s="12"/>
      <c r="CC320" s="12"/>
      <c r="CG320" s="1" t="str">
        <f>IF(BO320&lt;80,"Below 80",
IF(BO320&lt;=120,"80-120",
IF(BO320&lt;=200,"&gt; 120-200",
IF(BO320&lt;=300,"&gt;200-300",
IF(BO320&lt;=500,"&gt;300-500",
"&gt;500")))))</f>
        <v>Below 80</v>
      </c>
      <c r="CH320" s="1" t="str">
        <f>IFERROR(_xlfn.XLOOKUP(CG320,Scenario!M:M,Scenario!N:N),"")</f>
        <v/>
      </c>
      <c r="CI320" s="1" t="str">
        <f t="shared" si="95"/>
        <v>No</v>
      </c>
      <c r="CJ320" s="75">
        <v>0</v>
      </c>
    </row>
    <row r="321" spans="1:88" hidden="1">
      <c r="A321" s="2">
        <v>320</v>
      </c>
      <c r="B321" s="2">
        <v>2024</v>
      </c>
      <c r="C321" s="1" t="str">
        <v>PBTMTR323</v>
      </c>
      <c r="D321" s="37" t="str">
        <v>0015g00001dXrI5AAK</v>
      </c>
      <c r="E321" s="37" t="str">
        <v>SURESH GUPTA AND SONS</v>
      </c>
      <c r="F321" s="37" t="str">
        <v>HARYANA</v>
      </c>
      <c r="G321" s="37" t="str">
        <v>SIRSA</v>
      </c>
      <c r="H321" s="37" t="str">
        <v>Dabwali</v>
      </c>
      <c r="I321" s="37" t="str">
        <v>PAL CEMENT AND STEEL PVT. LTD.</v>
      </c>
      <c r="J321" s="37" t="str">
        <v>Varun Arora</v>
      </c>
      <c r="K321" s="37" t="str">
        <v>Shubham Gahlot</v>
      </c>
      <c r="L321" s="37" t="str">
        <v>C12827</v>
      </c>
      <c r="M321" s="37" t="str">
        <v>North</v>
      </c>
      <c r="N321" s="2">
        <v>125201</v>
      </c>
      <c r="O321" s="2" t="str">
        <v>06ARZPG3162F2ZL</v>
      </c>
      <c r="P321" s="2">
        <v>9416135394</v>
      </c>
      <c r="Q321" s="2" t="str">
        <v>Apr'24</v>
      </c>
      <c r="R321" s="2">
        <v>2025</v>
      </c>
      <c r="S321" s="1">
        <v>0</v>
      </c>
      <c r="T321" s="2">
        <v>20</v>
      </c>
      <c r="U321" s="12">
        <v>0</v>
      </c>
      <c r="V321" s="1" t="str">
        <v>Minor</v>
      </c>
      <c r="W321" s="13">
        <v>0</v>
      </c>
      <c r="X321" s="13">
        <v>0</v>
      </c>
      <c r="Y321" s="13">
        <v>0</v>
      </c>
      <c r="Z321" s="13">
        <v>12</v>
      </c>
      <c r="AA321" s="13">
        <v>1.6</v>
      </c>
      <c r="AB321" s="13">
        <v>0</v>
      </c>
      <c r="AC321" s="13">
        <v>0</v>
      </c>
      <c r="AD321" s="13">
        <v>0</v>
      </c>
      <c r="AE321" s="13">
        <v>0</v>
      </c>
      <c r="AF321" s="13">
        <v>0</v>
      </c>
      <c r="AG321" s="13">
        <v>0</v>
      </c>
      <c r="AH321" s="13">
        <v>0</v>
      </c>
      <c r="AI321" s="13">
        <v>0</v>
      </c>
      <c r="AJ321" s="13">
        <v>0</v>
      </c>
      <c r="AK321" s="13">
        <v>0</v>
      </c>
      <c r="AL321" s="13">
        <v>0</v>
      </c>
      <c r="AM321" s="13">
        <v>0</v>
      </c>
      <c r="AN321" s="13">
        <v>0</v>
      </c>
      <c r="AO321" s="13">
        <v>0</v>
      </c>
      <c r="AP321" s="13">
        <v>0</v>
      </c>
      <c r="AQ321" s="13">
        <v>0</v>
      </c>
      <c r="AR321" s="13">
        <v>0</v>
      </c>
      <c r="AS321" s="13">
        <v>0</v>
      </c>
      <c r="AT321" s="13">
        <v>0</v>
      </c>
      <c r="AU321" s="13">
        <v>0</v>
      </c>
      <c r="AV321" s="13">
        <v>0</v>
      </c>
      <c r="AW321" s="16">
        <f t="shared" si="81"/>
        <v>0</v>
      </c>
      <c r="AX321" s="16">
        <v>0</v>
      </c>
      <c r="AY321" s="10">
        <f t="shared" si="96"/>
        <v>0</v>
      </c>
      <c r="AZ321" s="10">
        <f>SUM(Z321:AK321)</f>
        <v>13.6</v>
      </c>
      <c r="BA321" s="10">
        <v>0</v>
      </c>
      <c r="BB321" s="10">
        <f t="shared" si="82"/>
        <v>0</v>
      </c>
      <c r="BC321" s="10">
        <f t="shared" si="83"/>
        <v>0</v>
      </c>
      <c r="BD321" s="10">
        <f t="shared" si="84"/>
        <v>-13.6</v>
      </c>
      <c r="BE321" s="10">
        <f t="shared" si="97"/>
        <v>13.6</v>
      </c>
      <c r="BF321" s="2" t="s">
        <v>119</v>
      </c>
      <c r="BG321" s="10">
        <f t="shared" si="85"/>
        <v>0</v>
      </c>
      <c r="BH321" s="36" t="s">
        <v>118</v>
      </c>
      <c r="BI321" s="39" t="str">
        <f t="shared" si="86"/>
        <v/>
      </c>
      <c r="BJ321" s="39" t="str">
        <f t="shared" si="87"/>
        <v/>
      </c>
      <c r="BK321" s="16">
        <f>SUM(AR321:AX321)</f>
        <v>0</v>
      </c>
      <c r="BL321" s="10">
        <f>SUM(AL321:AQ321)</f>
        <v>0</v>
      </c>
      <c r="BM321" s="12" t="str">
        <f t="shared" si="88"/>
        <v/>
      </c>
      <c r="BN321" s="12" t="str">
        <f t="shared" si="88"/>
        <v/>
      </c>
      <c r="BO321" s="9">
        <f t="shared" si="89"/>
        <v>0</v>
      </c>
      <c r="BP321" s="39" t="str">
        <f t="shared" si="90"/>
        <v/>
      </c>
      <c r="BQ321" s="147"/>
      <c r="BR321" s="9">
        <f t="shared" si="91"/>
        <v>13.6</v>
      </c>
      <c r="BS321" s="9">
        <f t="shared" si="92"/>
        <v>0</v>
      </c>
      <c r="BT321" s="9">
        <f t="shared" si="93"/>
        <v>13.6</v>
      </c>
      <c r="BU321" s="9" t="str">
        <f>IFERROR(_xlfn.XLOOKUP(D321,Sheet1!B:B,Sheet1!L:L),"")</f>
        <v/>
      </c>
      <c r="BV321" s="9" t="e">
        <f>_xlfn.XLOOKUP(BU321,Sheet1!S:S,Sheet1!T:T)</f>
        <v>#N/A</v>
      </c>
      <c r="BW321" s="9" t="e">
        <f>_xlfn.XLOOKUP(D321,Sheet1!B:B,Sheet1!M:M)</f>
        <v>#N/A</v>
      </c>
      <c r="BZ321" s="108">
        <f t="shared" si="94"/>
        <v>0</v>
      </c>
      <c r="CB321" s="12"/>
      <c r="CC321" s="12"/>
      <c r="CG321" s="1" t="str">
        <f>IF(BO321&lt;80,"Below 80",
IF(BO321&lt;=120,"80-120",
IF(BO321&lt;=200,"&gt; 120-200",
IF(BO321&lt;=300,"&gt;200-300",
IF(BO321&lt;=500,"&gt;300-500",
"&gt;500")))))</f>
        <v>Below 80</v>
      </c>
      <c r="CH321" s="1" t="str">
        <f>IFERROR(_xlfn.XLOOKUP(CG321,Scenario!M:M,Scenario!N:N),"")</f>
        <v/>
      </c>
      <c r="CI321" s="1" t="str">
        <f t="shared" si="95"/>
        <v>No</v>
      </c>
      <c r="CJ321" s="75">
        <v>0</v>
      </c>
    </row>
    <row r="322" spans="1:88" hidden="1">
      <c r="A322" s="2">
        <v>321</v>
      </c>
      <c r="B322" s="2">
        <v>2024</v>
      </c>
      <c r="C322" s="1" t="str">
        <v>PBTMTR324</v>
      </c>
      <c r="D322" s="37" t="str">
        <v>001J1000003mHJkIAM</v>
      </c>
      <c r="E322" s="37" t="str">
        <v>Jai Maa DURGA SHAKTI BUIDING MATERIAL</v>
      </c>
      <c r="F322" s="37" t="str">
        <v>UTTAR PRADESH</v>
      </c>
      <c r="G322" s="37" t="str">
        <v>DEORIA</v>
      </c>
      <c r="H322" s="37" t="str">
        <v>Ballia</v>
      </c>
      <c r="I322" s="37" t="str">
        <v>GOBINDGARH IRON LLP</v>
      </c>
      <c r="J322" s="37" t="str">
        <v>Mohd Ansari</v>
      </c>
      <c r="K322" s="37" t="str">
        <v>-</v>
      </c>
      <c r="L322" s="37" t="str">
        <v>C12817</v>
      </c>
      <c r="M322" s="37" t="str">
        <v>North</v>
      </c>
      <c r="N322" s="2">
        <v>274001</v>
      </c>
      <c r="O322" s="2" t="str">
        <v>09AMTPY333201ZV</v>
      </c>
      <c r="P322" s="2">
        <v>0</v>
      </c>
      <c r="Q322" s="2" t="str">
        <v>Apr'24</v>
      </c>
      <c r="R322" s="2">
        <v>2025</v>
      </c>
      <c r="S322" s="1">
        <v>0</v>
      </c>
      <c r="T322" s="2">
        <v>30</v>
      </c>
      <c r="U322" s="12">
        <v>0</v>
      </c>
      <c r="V322" s="1" t="str">
        <v>Minor</v>
      </c>
      <c r="W322" s="13">
        <v>0</v>
      </c>
      <c r="X322" s="13">
        <v>0</v>
      </c>
      <c r="Y322" s="13">
        <v>0</v>
      </c>
      <c r="Z322" s="13">
        <v>5</v>
      </c>
      <c r="AA322" s="13">
        <v>5</v>
      </c>
      <c r="AB322" s="13">
        <v>0</v>
      </c>
      <c r="AC322" s="13">
        <v>0</v>
      </c>
      <c r="AD322" s="13">
        <v>0</v>
      </c>
      <c r="AE322" s="13">
        <v>5</v>
      </c>
      <c r="AF322" s="13">
        <v>5</v>
      </c>
      <c r="AG322" s="13">
        <v>0</v>
      </c>
      <c r="AH322" s="13">
        <v>0</v>
      </c>
      <c r="AI322" s="13">
        <v>0</v>
      </c>
      <c r="AJ322" s="13">
        <v>0</v>
      </c>
      <c r="AK322" s="13">
        <v>0</v>
      </c>
      <c r="AL322" s="13">
        <v>0</v>
      </c>
      <c r="AM322" s="13">
        <v>0</v>
      </c>
      <c r="AN322" s="13">
        <v>0</v>
      </c>
      <c r="AO322" s="13">
        <v>0</v>
      </c>
      <c r="AP322" s="13">
        <v>0</v>
      </c>
      <c r="AQ322" s="13">
        <v>0</v>
      </c>
      <c r="AR322" s="13">
        <v>0</v>
      </c>
      <c r="AS322" s="13">
        <v>0</v>
      </c>
      <c r="AT322" s="13">
        <v>0</v>
      </c>
      <c r="AU322" s="13">
        <v>0</v>
      </c>
      <c r="AV322" s="13">
        <v>0</v>
      </c>
      <c r="AW322" s="16">
        <f t="shared" si="81"/>
        <v>0</v>
      </c>
      <c r="AX322" s="16">
        <v>0</v>
      </c>
      <c r="AY322" s="10">
        <f t="shared" si="96"/>
        <v>0</v>
      </c>
      <c r="AZ322" s="10">
        <f>SUM(Z322:AK322)</f>
        <v>20</v>
      </c>
      <c r="BA322" s="10">
        <v>0</v>
      </c>
      <c r="BB322" s="10">
        <f t="shared" si="82"/>
        <v>0</v>
      </c>
      <c r="BC322" s="10">
        <f t="shared" si="83"/>
        <v>0</v>
      </c>
      <c r="BD322" s="10">
        <f t="shared" si="84"/>
        <v>-20</v>
      </c>
      <c r="BE322" s="10">
        <f t="shared" si="97"/>
        <v>20</v>
      </c>
      <c r="BF322" s="2" t="s">
        <v>119</v>
      </c>
      <c r="BG322" s="10">
        <f t="shared" si="85"/>
        <v>0</v>
      </c>
      <c r="BH322" s="36" t="s">
        <v>118</v>
      </c>
      <c r="BI322" s="39" t="str">
        <f t="shared" si="86"/>
        <v/>
      </c>
      <c r="BJ322" s="39" t="str">
        <f t="shared" si="87"/>
        <v/>
      </c>
      <c r="BK322" s="16">
        <f>SUM(AR322:AX322)</f>
        <v>0</v>
      </c>
      <c r="BL322" s="10">
        <f>SUM(AL322:AQ322)</f>
        <v>0</v>
      </c>
      <c r="BM322" s="12" t="str">
        <f t="shared" si="88"/>
        <v/>
      </c>
      <c r="BN322" s="12" t="str">
        <f t="shared" si="88"/>
        <v/>
      </c>
      <c r="BO322" s="9">
        <f t="shared" si="89"/>
        <v>0</v>
      </c>
      <c r="BP322" s="39" t="str">
        <f t="shared" si="90"/>
        <v/>
      </c>
      <c r="BQ322" s="147"/>
      <c r="BR322" s="9">
        <f t="shared" si="91"/>
        <v>15</v>
      </c>
      <c r="BS322" s="9">
        <f t="shared" si="92"/>
        <v>5</v>
      </c>
      <c r="BT322" s="9">
        <f t="shared" si="93"/>
        <v>20</v>
      </c>
      <c r="BU322" s="9" t="str">
        <f>IFERROR(_xlfn.XLOOKUP(D322,Sheet1!B:B,Sheet1!L:L),"")</f>
        <v/>
      </c>
      <c r="BV322" s="9" t="e">
        <f>_xlfn.XLOOKUP(BU322,Sheet1!S:S,Sheet1!T:T)</f>
        <v>#N/A</v>
      </c>
      <c r="BW322" s="9" t="e">
        <f>_xlfn.XLOOKUP(D322,Sheet1!B:B,Sheet1!M:M)</f>
        <v>#N/A</v>
      </c>
      <c r="BZ322" s="108">
        <f t="shared" si="94"/>
        <v>0</v>
      </c>
      <c r="CB322" s="12"/>
      <c r="CC322" s="12"/>
      <c r="CG322" s="1" t="str">
        <f>IF(BO322&lt;80,"Below 80",
IF(BO322&lt;=120,"80-120",
IF(BO322&lt;=200,"&gt; 120-200",
IF(BO322&lt;=300,"&gt;200-300",
IF(BO322&lt;=500,"&gt;300-500",
"&gt;500")))))</f>
        <v>Below 80</v>
      </c>
      <c r="CH322" s="1" t="str">
        <f>IFERROR(_xlfn.XLOOKUP(CG322,Scenario!M:M,Scenario!N:N),"")</f>
        <v/>
      </c>
      <c r="CI322" s="1" t="str">
        <f t="shared" si="95"/>
        <v>No</v>
      </c>
      <c r="CJ322" s="75">
        <v>0</v>
      </c>
    </row>
    <row r="323" spans="1:88" hidden="1">
      <c r="A323" s="2">
        <v>322</v>
      </c>
      <c r="B323" s="2">
        <v>2024</v>
      </c>
      <c r="C323" s="1" t="str">
        <v>PBTMTR325</v>
      </c>
      <c r="D323" s="37" t="str">
        <v>0015g00001dFmhAAAS</v>
      </c>
      <c r="E323" s="37" t="str">
        <v>M/S MADHESHIYA TRADERS</v>
      </c>
      <c r="F323" s="37" t="str">
        <v>UTTAR PRADESH</v>
      </c>
      <c r="G323" s="37" t="str">
        <v>KUSHI NAGAR</v>
      </c>
      <c r="H323" s="37" t="str">
        <v>Padrauna</v>
      </c>
      <c r="I323" s="37" t="str">
        <v>GOBINDGARH IRON LLP</v>
      </c>
      <c r="J323" s="37" t="str">
        <v>Mohd Ansari</v>
      </c>
      <c r="K323" s="37" t="str">
        <v>-</v>
      </c>
      <c r="L323" s="37" t="str">
        <v>C12817</v>
      </c>
      <c r="M323" s="37" t="str">
        <v>North</v>
      </c>
      <c r="N323" s="2">
        <v>0</v>
      </c>
      <c r="O323" s="2" t="str">
        <v>09AJAPC0020H1Z2</v>
      </c>
      <c r="P323" s="2">
        <v>0</v>
      </c>
      <c r="Q323" s="2" t="str">
        <v>Apr'24</v>
      </c>
      <c r="R323" s="2">
        <v>2025</v>
      </c>
      <c r="S323" s="1">
        <v>0</v>
      </c>
      <c r="T323" s="2">
        <v>35</v>
      </c>
      <c r="U323" s="12">
        <v>0</v>
      </c>
      <c r="V323" s="1" t="str">
        <v>Minor</v>
      </c>
      <c r="W323" s="13">
        <v>0</v>
      </c>
      <c r="X323" s="13">
        <v>0</v>
      </c>
      <c r="Y323" s="13">
        <v>0</v>
      </c>
      <c r="Z323" s="13">
        <v>5</v>
      </c>
      <c r="AA323" s="13">
        <v>5</v>
      </c>
      <c r="AB323" s="13">
        <v>0</v>
      </c>
      <c r="AC323" s="13">
        <v>5</v>
      </c>
      <c r="AD323" s="13">
        <v>0</v>
      </c>
      <c r="AE323" s="13">
        <v>0</v>
      </c>
      <c r="AF323" s="13">
        <v>0</v>
      </c>
      <c r="AG323" s="13">
        <v>0</v>
      </c>
      <c r="AH323" s="13">
        <v>0</v>
      </c>
      <c r="AI323" s="13">
        <v>0</v>
      </c>
      <c r="AJ323" s="13">
        <v>0</v>
      </c>
      <c r="AK323" s="13">
        <v>0</v>
      </c>
      <c r="AL323" s="13">
        <v>0</v>
      </c>
      <c r="AM323" s="13">
        <v>0</v>
      </c>
      <c r="AN323" s="13">
        <v>0</v>
      </c>
      <c r="AO323" s="13">
        <v>0</v>
      </c>
      <c r="AP323" s="13">
        <v>0</v>
      </c>
      <c r="AQ323" s="13">
        <v>0</v>
      </c>
      <c r="AR323" s="13">
        <v>0</v>
      </c>
      <c r="AS323" s="13">
        <v>0</v>
      </c>
      <c r="AT323" s="13">
        <v>0</v>
      </c>
      <c r="AU323" s="13">
        <v>0</v>
      </c>
      <c r="AV323" s="13">
        <v>0</v>
      </c>
      <c r="AW323" s="16">
        <f t="shared" ref="AW323:AW386" si="98">SUM(AL323:AU323)</f>
        <v>0</v>
      </c>
      <c r="AX323" s="16">
        <v>0</v>
      </c>
      <c r="AY323" s="10">
        <f t="shared" ref="AY323:AY386" si="99">AW323+AX323</f>
        <v>0</v>
      </c>
      <c r="AZ323" s="10">
        <f>SUM(Z323:AK323)</f>
        <v>15</v>
      </c>
      <c r="BA323" s="10">
        <v>0</v>
      </c>
      <c r="BB323" s="10">
        <f t="shared" ref="BB323:BB386" si="100">BA323-AW323</f>
        <v>0</v>
      </c>
      <c r="BC323" s="10">
        <f t="shared" ref="BC323:BC386" si="101">IFERROR(BB323/4,0)</f>
        <v>0</v>
      </c>
      <c r="BD323" s="10">
        <f t="shared" ref="BD323:BD386" si="102">AY323-AZ323</f>
        <v>-15</v>
      </c>
      <c r="BE323" s="10">
        <f t="shared" si="97"/>
        <v>15</v>
      </c>
      <c r="BF323" s="2" t="s">
        <v>119</v>
      </c>
      <c r="BG323" s="10">
        <f t="shared" ref="BG323:BG386" si="103">AVERAGE(AL323:AS323)</f>
        <v>0</v>
      </c>
      <c r="BH323" s="36" t="s">
        <v>118</v>
      </c>
      <c r="BI323" s="39" t="str">
        <f t="shared" ref="BI323:BI386" si="104">IF(BF323="Yes","",IF(BA323&gt;1250,"E",IF(BA323&gt;750,"D",
IF(BA323&gt;=500,"C",
IF(BA323&gt;=300,"B",
IF(BA323&gt;=200,"A",
""))))))</f>
        <v/>
      </c>
      <c r="BJ323" s="39" t="str">
        <f t="shared" ref="BJ323:BJ386" si="105">IF(BF323="Yes","",IF(AY323&gt;1250,"E",IF(AY323&gt;750,"D",
IF(AY323&gt;=500,"C",
IF(AY323&gt;=300,"B",
IF(AY323&gt;=200,"A",
""))))))</f>
        <v/>
      </c>
      <c r="BK323" s="16">
        <f>SUM(AR323:AX323)</f>
        <v>0</v>
      </c>
      <c r="BL323" s="10">
        <f>SUM(AL323:AQ323)</f>
        <v>0</v>
      </c>
      <c r="BM323" s="12" t="str">
        <f t="shared" ref="BM323:BN386" si="106">IFERROR(BK323/$AY323,"")</f>
        <v/>
      </c>
      <c r="BN323" s="12" t="str">
        <f t="shared" si="106"/>
        <v/>
      </c>
      <c r="BO323" s="9">
        <f t="shared" ref="BO323:BO386" si="107">SUM(AL323:AS323)</f>
        <v>0</v>
      </c>
      <c r="BP323" s="39" t="str">
        <f t="shared" ref="BP323:BP386" si="108">IF(BF323="Yes","",IF(BO323&gt;1250,"E",IF(BO323&gt;750,"D",
IF(BO323&gt;=500,"C",
IF(BO323&gt;=300,"B",
IF(BO323&gt;=200,"A",
""))))))</f>
        <v/>
      </c>
      <c r="BQ323" s="147"/>
      <c r="BR323" s="9">
        <f t="shared" ref="BR323:BR386" si="109">SUM(Z323:AE323)</f>
        <v>15</v>
      </c>
      <c r="BS323" s="9">
        <f t="shared" ref="BS323:BS386" si="110">SUM(AF323:AK323)</f>
        <v>0</v>
      </c>
      <c r="BT323" s="9">
        <f t="shared" ref="BT323:BT386" si="111">SUM(BR323:BS323)</f>
        <v>15</v>
      </c>
      <c r="BU323" s="9" t="str">
        <f>IFERROR(_xlfn.XLOOKUP(D323,Sheet1!B:B,Sheet1!L:L),"")</f>
        <v/>
      </c>
      <c r="BV323" s="9" t="e">
        <f>_xlfn.XLOOKUP(BU323,Sheet1!S:S,Sheet1!T:T)</f>
        <v>#N/A</v>
      </c>
      <c r="BW323" s="9" t="e">
        <f>_xlfn.XLOOKUP(D323,Sheet1!B:B,Sheet1!M:M)</f>
        <v>#N/A</v>
      </c>
      <c r="BZ323" s="108">
        <f t="shared" ref="BZ323:BZ386" si="112">AY323-AW323</f>
        <v>0</v>
      </c>
      <c r="CB323" s="12"/>
      <c r="CC323" s="12"/>
      <c r="CG323" s="1" t="str">
        <f>IF(BO323&lt;80,"Below 80",
IF(BO323&lt;=120,"80-120",
IF(BO323&lt;=200,"&gt; 120-200",
IF(BO323&lt;=300,"&gt;200-300",
IF(BO323&lt;=500,"&gt;300-500",
"&gt;500")))))</f>
        <v>Below 80</v>
      </c>
      <c r="CH323" s="1" t="str">
        <f>IFERROR(_xlfn.XLOOKUP(CG323,Scenario!M:M,Scenario!N:N),"")</f>
        <v/>
      </c>
      <c r="CI323" s="1" t="str">
        <f t="shared" ref="CI323:CI386" si="113">IF(BI323="", IF(BA323&gt;=1, "Yes", "No"))</f>
        <v>No</v>
      </c>
      <c r="CJ323" s="75">
        <v>0</v>
      </c>
    </row>
    <row r="324" spans="1:88" hidden="1">
      <c r="A324" s="2">
        <v>323</v>
      </c>
      <c r="B324" s="2">
        <v>2024</v>
      </c>
      <c r="C324" s="1" t="str">
        <v>PBTMTR326</v>
      </c>
      <c r="D324" s="37" t="str">
        <v>001J100000BP8hBIAT</v>
      </c>
      <c r="E324" s="37" t="str">
        <v>M/S SINGH BUILDING MATERIALS</v>
      </c>
      <c r="F324" s="37" t="str">
        <v>UTTAR PRADESH</v>
      </c>
      <c r="G324" s="37" t="str">
        <v>KUSHI NAGAR</v>
      </c>
      <c r="H324" s="37" t="str">
        <v>Kasya</v>
      </c>
      <c r="I324" s="37" t="str">
        <v>GOBINDGARH IRON LLP</v>
      </c>
      <c r="J324" s="37" t="str">
        <v>Mohd Ansari</v>
      </c>
      <c r="K324" s="37" t="str">
        <v>-</v>
      </c>
      <c r="L324" s="37" t="str">
        <v>C12817</v>
      </c>
      <c r="M324" s="37" t="str">
        <v>North</v>
      </c>
      <c r="N324" s="2">
        <v>214402</v>
      </c>
      <c r="O324" s="2" t="str">
        <v>09MFKPS5990C1ZM</v>
      </c>
      <c r="P324" s="2">
        <v>8069033839</v>
      </c>
      <c r="Q324" s="2" t="str">
        <v>Apr'24</v>
      </c>
      <c r="R324" s="2">
        <v>2025</v>
      </c>
      <c r="S324" s="1">
        <v>0</v>
      </c>
      <c r="T324" s="2">
        <v>30</v>
      </c>
      <c r="U324" s="12">
        <v>0</v>
      </c>
      <c r="V324" s="1" t="str">
        <v>Minor</v>
      </c>
      <c r="W324" s="13">
        <v>0</v>
      </c>
      <c r="X324" s="13">
        <v>0</v>
      </c>
      <c r="Y324" s="13">
        <v>0</v>
      </c>
      <c r="Z324" s="13">
        <v>4</v>
      </c>
      <c r="AA324" s="13">
        <v>0</v>
      </c>
      <c r="AB324" s="13">
        <v>0</v>
      </c>
      <c r="AC324" s="13">
        <v>0</v>
      </c>
      <c r="AD324" s="13">
        <v>0</v>
      </c>
      <c r="AE324" s="13">
        <v>0</v>
      </c>
      <c r="AF324" s="13">
        <v>0</v>
      </c>
      <c r="AG324" s="13">
        <v>0</v>
      </c>
      <c r="AH324" s="13">
        <v>0</v>
      </c>
      <c r="AI324" s="13">
        <v>0</v>
      </c>
      <c r="AJ324" s="13">
        <v>0</v>
      </c>
      <c r="AK324" s="13">
        <v>0</v>
      </c>
      <c r="AL324" s="13">
        <v>0</v>
      </c>
      <c r="AM324" s="13">
        <v>0</v>
      </c>
      <c r="AN324" s="13">
        <v>0</v>
      </c>
      <c r="AO324" s="13">
        <v>0</v>
      </c>
      <c r="AP324" s="13">
        <v>0</v>
      </c>
      <c r="AQ324" s="13">
        <v>0</v>
      </c>
      <c r="AR324" s="13">
        <v>0</v>
      </c>
      <c r="AS324" s="13">
        <v>0</v>
      </c>
      <c r="AT324" s="13">
        <v>0</v>
      </c>
      <c r="AU324" s="13">
        <v>0</v>
      </c>
      <c r="AV324" s="13">
        <v>0</v>
      </c>
      <c r="AW324" s="16">
        <f t="shared" si="98"/>
        <v>0</v>
      </c>
      <c r="AX324" s="16">
        <v>0</v>
      </c>
      <c r="AY324" s="10">
        <f t="shared" si="99"/>
        <v>0</v>
      </c>
      <c r="AZ324" s="10">
        <f>SUM(Z324:AK324)</f>
        <v>4</v>
      </c>
      <c r="BA324" s="10">
        <v>0</v>
      </c>
      <c r="BB324" s="10">
        <f t="shared" si="100"/>
        <v>0</v>
      </c>
      <c r="BC324" s="10">
        <f t="shared" si="101"/>
        <v>0</v>
      </c>
      <c r="BD324" s="10">
        <f t="shared" si="102"/>
        <v>-4</v>
      </c>
      <c r="BE324" s="10">
        <f t="shared" si="97"/>
        <v>4</v>
      </c>
      <c r="BF324" s="2" t="s">
        <v>119</v>
      </c>
      <c r="BG324" s="10">
        <f t="shared" si="103"/>
        <v>0</v>
      </c>
      <c r="BH324" s="36" t="s">
        <v>118</v>
      </c>
      <c r="BI324" s="39" t="str">
        <f t="shared" si="104"/>
        <v/>
      </c>
      <c r="BJ324" s="39" t="str">
        <f t="shared" si="105"/>
        <v/>
      </c>
      <c r="BK324" s="16">
        <f>SUM(AR324:AX324)</f>
        <v>0</v>
      </c>
      <c r="BL324" s="10">
        <f>SUM(AL324:AQ324)</f>
        <v>0</v>
      </c>
      <c r="BM324" s="12" t="str">
        <f t="shared" si="106"/>
        <v/>
      </c>
      <c r="BN324" s="12" t="str">
        <f t="shared" si="106"/>
        <v/>
      </c>
      <c r="BO324" s="9">
        <f t="shared" si="107"/>
        <v>0</v>
      </c>
      <c r="BP324" s="39" t="str">
        <f t="shared" si="108"/>
        <v/>
      </c>
      <c r="BQ324" s="147"/>
      <c r="BR324" s="9">
        <f t="shared" si="109"/>
        <v>4</v>
      </c>
      <c r="BS324" s="9">
        <f t="shared" si="110"/>
        <v>0</v>
      </c>
      <c r="BT324" s="9">
        <f t="shared" si="111"/>
        <v>4</v>
      </c>
      <c r="BU324" s="9" t="str">
        <f>IFERROR(_xlfn.XLOOKUP(D324,Sheet1!B:B,Sheet1!L:L),"")</f>
        <v/>
      </c>
      <c r="BV324" s="9" t="e">
        <f>_xlfn.XLOOKUP(BU324,Sheet1!S:S,Sheet1!T:T)</f>
        <v>#N/A</v>
      </c>
      <c r="BW324" s="9" t="e">
        <f>_xlfn.XLOOKUP(D324,Sheet1!B:B,Sheet1!M:M)</f>
        <v>#N/A</v>
      </c>
      <c r="BZ324" s="108">
        <f t="shared" si="112"/>
        <v>0</v>
      </c>
      <c r="CB324" s="12"/>
      <c r="CC324" s="12"/>
      <c r="CG324" s="1" t="str">
        <f>IF(BO324&lt;80,"Below 80",
IF(BO324&lt;=120,"80-120",
IF(BO324&lt;=200,"&gt; 120-200",
IF(BO324&lt;=300,"&gt;200-300",
IF(BO324&lt;=500,"&gt;300-500",
"&gt;500")))))</f>
        <v>Below 80</v>
      </c>
      <c r="CH324" s="1" t="str">
        <f>IFERROR(_xlfn.XLOOKUP(CG324,Scenario!M:M,Scenario!N:N),"")</f>
        <v/>
      </c>
      <c r="CI324" s="1" t="str">
        <f t="shared" si="113"/>
        <v>No</v>
      </c>
      <c r="CJ324" s="75">
        <v>0</v>
      </c>
    </row>
    <row r="325" spans="1:88" hidden="1">
      <c r="A325" s="2">
        <v>324</v>
      </c>
      <c r="B325" s="2">
        <v>2024</v>
      </c>
      <c r="C325" s="1" t="str">
        <v>PBTMTR327</v>
      </c>
      <c r="D325" s="37" t="str">
        <v>001J1000005ZLK1IAO</v>
      </c>
      <c r="E325" s="37" t="str">
        <v>Poorvanchal trading co</v>
      </c>
      <c r="F325" s="37" t="str">
        <v>UTTAR PRADESH</v>
      </c>
      <c r="G325" s="37" t="str">
        <v>DEORIA</v>
      </c>
      <c r="H325" s="37" t="str">
        <v>Mau</v>
      </c>
      <c r="I325" s="37" t="str">
        <v>GOBINDGARH IRON LLP</v>
      </c>
      <c r="J325" s="37" t="str">
        <v>Mohd Ansari</v>
      </c>
      <c r="K325" s="37" t="str">
        <v>-</v>
      </c>
      <c r="L325" s="37" t="str">
        <v>C12817</v>
      </c>
      <c r="M325" s="37" t="str">
        <v>North</v>
      </c>
      <c r="N325" s="2">
        <v>274001</v>
      </c>
      <c r="O325" s="2">
        <v>0</v>
      </c>
      <c r="P325" s="2">
        <v>0</v>
      </c>
      <c r="Q325" s="2" t="str">
        <v>Apr'24</v>
      </c>
      <c r="R325" s="2">
        <v>2025</v>
      </c>
      <c r="S325" s="1">
        <v>0</v>
      </c>
      <c r="T325" s="2">
        <v>30</v>
      </c>
      <c r="U325" s="12">
        <v>0</v>
      </c>
      <c r="V325" s="1" t="str">
        <v>Minor</v>
      </c>
      <c r="W325" s="13">
        <v>0</v>
      </c>
      <c r="X325" s="13">
        <v>0</v>
      </c>
      <c r="Y325" s="13">
        <v>0</v>
      </c>
      <c r="Z325" s="13">
        <v>6</v>
      </c>
      <c r="AA325" s="13">
        <v>0</v>
      </c>
      <c r="AB325" s="13">
        <v>0</v>
      </c>
      <c r="AC325" s="13">
        <v>0</v>
      </c>
      <c r="AD325" s="13">
        <v>0</v>
      </c>
      <c r="AE325" s="13">
        <v>5</v>
      </c>
      <c r="AF325" s="13">
        <v>3</v>
      </c>
      <c r="AG325" s="13">
        <v>0</v>
      </c>
      <c r="AH325" s="13">
        <v>0</v>
      </c>
      <c r="AI325" s="13">
        <v>0</v>
      </c>
      <c r="AJ325" s="13">
        <v>0</v>
      </c>
      <c r="AK325" s="13">
        <v>0</v>
      </c>
      <c r="AL325" s="13">
        <v>0</v>
      </c>
      <c r="AM325" s="13">
        <v>0</v>
      </c>
      <c r="AN325" s="13">
        <v>0</v>
      </c>
      <c r="AO325" s="13">
        <v>0</v>
      </c>
      <c r="AP325" s="13">
        <v>0</v>
      </c>
      <c r="AQ325" s="13">
        <v>0</v>
      </c>
      <c r="AR325" s="13">
        <v>0</v>
      </c>
      <c r="AS325" s="13">
        <v>0</v>
      </c>
      <c r="AT325" s="13">
        <v>0</v>
      </c>
      <c r="AU325" s="13">
        <v>0</v>
      </c>
      <c r="AV325" s="13">
        <v>0</v>
      </c>
      <c r="AW325" s="16">
        <f t="shared" si="98"/>
        <v>0</v>
      </c>
      <c r="AX325" s="16">
        <v>0</v>
      </c>
      <c r="AY325" s="10">
        <f t="shared" si="99"/>
        <v>0</v>
      </c>
      <c r="AZ325" s="10">
        <f>SUM(Z325:AK325)</f>
        <v>14</v>
      </c>
      <c r="BA325" s="10">
        <v>0</v>
      </c>
      <c r="BB325" s="10">
        <f t="shared" si="100"/>
        <v>0</v>
      </c>
      <c r="BC325" s="10">
        <f t="shared" si="101"/>
        <v>0</v>
      </c>
      <c r="BD325" s="10">
        <f t="shared" si="102"/>
        <v>-14</v>
      </c>
      <c r="BE325" s="10">
        <f t="shared" si="97"/>
        <v>14</v>
      </c>
      <c r="BF325" s="2" t="s">
        <v>119</v>
      </c>
      <c r="BG325" s="10">
        <f t="shared" si="103"/>
        <v>0</v>
      </c>
      <c r="BH325" s="36" t="s">
        <v>118</v>
      </c>
      <c r="BI325" s="39" t="str">
        <f t="shared" si="104"/>
        <v/>
      </c>
      <c r="BJ325" s="39" t="str">
        <f t="shared" si="105"/>
        <v/>
      </c>
      <c r="BK325" s="16">
        <f>SUM(AR325:AX325)</f>
        <v>0</v>
      </c>
      <c r="BL325" s="10">
        <f>SUM(AL325:AQ325)</f>
        <v>0</v>
      </c>
      <c r="BM325" s="12" t="str">
        <f t="shared" si="106"/>
        <v/>
      </c>
      <c r="BN325" s="12" t="str">
        <f t="shared" si="106"/>
        <v/>
      </c>
      <c r="BO325" s="9">
        <f t="shared" si="107"/>
        <v>0</v>
      </c>
      <c r="BP325" s="39" t="str">
        <f t="shared" si="108"/>
        <v/>
      </c>
      <c r="BQ325" s="147"/>
      <c r="BR325" s="9">
        <f t="shared" si="109"/>
        <v>11</v>
      </c>
      <c r="BS325" s="9">
        <f t="shared" si="110"/>
        <v>3</v>
      </c>
      <c r="BT325" s="9">
        <f t="shared" si="111"/>
        <v>14</v>
      </c>
      <c r="BU325" s="9" t="str">
        <f>IFERROR(_xlfn.XLOOKUP(D325,Sheet1!B:B,Sheet1!L:L),"")</f>
        <v/>
      </c>
      <c r="BV325" s="9" t="e">
        <f>_xlfn.XLOOKUP(BU325,Sheet1!S:S,Sheet1!T:T)</f>
        <v>#N/A</v>
      </c>
      <c r="BW325" s="9" t="e">
        <f>_xlfn.XLOOKUP(D325,Sheet1!B:B,Sheet1!M:M)</f>
        <v>#N/A</v>
      </c>
      <c r="BZ325" s="108">
        <f t="shared" si="112"/>
        <v>0</v>
      </c>
      <c r="CB325" s="12"/>
      <c r="CC325" s="12"/>
      <c r="CG325" s="1" t="str">
        <f>IF(BO325&lt;80,"Below 80",
IF(BO325&lt;=120,"80-120",
IF(BO325&lt;=200,"&gt; 120-200",
IF(BO325&lt;=300,"&gt;200-300",
IF(BO325&lt;=500,"&gt;300-500",
"&gt;500")))))</f>
        <v>Below 80</v>
      </c>
      <c r="CH325" s="1" t="str">
        <f>IFERROR(_xlfn.XLOOKUP(CG325,Scenario!M:M,Scenario!N:N),"")</f>
        <v/>
      </c>
      <c r="CI325" s="1" t="str">
        <f t="shared" si="113"/>
        <v>No</v>
      </c>
      <c r="CJ325" s="75">
        <v>0</v>
      </c>
    </row>
    <row r="326" spans="1:88" hidden="1">
      <c r="A326" s="2">
        <v>325</v>
      </c>
      <c r="B326" s="2">
        <v>2024</v>
      </c>
      <c r="C326" s="1" t="str">
        <v>PBTMTR328</v>
      </c>
      <c r="D326" s="37" t="str">
        <v>0015g00001e8kaNAAQ</v>
      </c>
      <c r="E326" s="37" t="str">
        <v>PAL CEMENT AND STEEL PVT. LTD</v>
      </c>
      <c r="F326" s="37" t="str">
        <v>PUNJAB</v>
      </c>
      <c r="G326" s="37" t="str">
        <v>S.A.S Nagar</v>
      </c>
      <c r="H326" s="37" t="str">
        <v>Mohali</v>
      </c>
      <c r="I326" s="37" t="str">
        <v>PAL CEMENT AND STEEL PVT. LTD.</v>
      </c>
      <c r="J326" s="37" t="str">
        <v>Abhishek Wadhwa</v>
      </c>
      <c r="K326" s="37" t="str">
        <v>Abhishek Wadhwa</v>
      </c>
      <c r="L326" s="37" t="str">
        <v>C12827</v>
      </c>
      <c r="M326" s="37" t="str">
        <v>North</v>
      </c>
      <c r="N326" s="2">
        <v>140308</v>
      </c>
      <c r="O326" s="2" t="str">
        <v>03AAGCP3809H1ZM</v>
      </c>
      <c r="P326" s="2">
        <v>9215510500</v>
      </c>
      <c r="Q326" s="2" t="str">
        <v>Apr'24</v>
      </c>
      <c r="R326" s="2">
        <v>2025</v>
      </c>
      <c r="S326" s="1">
        <v>158</v>
      </c>
      <c r="T326" s="2">
        <v>1600</v>
      </c>
      <c r="U326" s="12">
        <v>0</v>
      </c>
      <c r="V326" s="1" t="str">
        <v>Alien</v>
      </c>
      <c r="W326" s="13">
        <v>0</v>
      </c>
      <c r="X326" s="13">
        <v>0</v>
      </c>
      <c r="Y326" s="13">
        <v>0</v>
      </c>
      <c r="Z326" s="13">
        <v>55</v>
      </c>
      <c r="AA326" s="13">
        <v>103</v>
      </c>
      <c r="AB326" s="13">
        <v>64</v>
      </c>
      <c r="AC326" s="13">
        <v>0</v>
      </c>
      <c r="AD326" s="13">
        <v>0</v>
      </c>
      <c r="AE326" s="13">
        <v>0</v>
      </c>
      <c r="AF326" s="13">
        <v>0</v>
      </c>
      <c r="AG326" s="13">
        <v>0</v>
      </c>
      <c r="AH326" s="13">
        <v>0</v>
      </c>
      <c r="AI326" s="13">
        <v>0</v>
      </c>
      <c r="AJ326" s="13">
        <v>0</v>
      </c>
      <c r="AK326" s="13">
        <v>0</v>
      </c>
      <c r="AL326" s="13">
        <v>0</v>
      </c>
      <c r="AM326" s="13">
        <v>0</v>
      </c>
      <c r="AN326" s="13">
        <v>0</v>
      </c>
      <c r="AO326" s="13">
        <v>0</v>
      </c>
      <c r="AP326" s="13">
        <v>0</v>
      </c>
      <c r="AQ326" s="13">
        <v>0</v>
      </c>
      <c r="AR326" s="13">
        <v>0</v>
      </c>
      <c r="AS326" s="13">
        <v>0</v>
      </c>
      <c r="AT326" s="13">
        <v>0</v>
      </c>
      <c r="AU326" s="13">
        <v>0</v>
      </c>
      <c r="AV326" s="13">
        <v>0</v>
      </c>
      <c r="AW326" s="16">
        <f t="shared" si="98"/>
        <v>0</v>
      </c>
      <c r="AX326" s="16">
        <v>0</v>
      </c>
      <c r="AY326" s="10">
        <f t="shared" si="99"/>
        <v>0</v>
      </c>
      <c r="AZ326" s="10">
        <f>SUM(Z326:AK326)</f>
        <v>222</v>
      </c>
      <c r="BA326" s="10">
        <v>0</v>
      </c>
      <c r="BB326" s="10">
        <f t="shared" si="100"/>
        <v>0</v>
      </c>
      <c r="BC326" s="10">
        <f t="shared" si="101"/>
        <v>0</v>
      </c>
      <c r="BD326" s="10">
        <f t="shared" si="102"/>
        <v>-222</v>
      </c>
      <c r="BE326" s="10">
        <f t="shared" si="97"/>
        <v>222</v>
      </c>
      <c r="BF326" s="2" t="s">
        <v>118</v>
      </c>
      <c r="BG326" s="10">
        <f t="shared" si="103"/>
        <v>0</v>
      </c>
      <c r="BH326" s="36" t="s">
        <v>119</v>
      </c>
      <c r="BI326" s="39" t="str">
        <f t="shared" si="104"/>
        <v/>
      </c>
      <c r="BJ326" s="39" t="str">
        <f t="shared" si="105"/>
        <v/>
      </c>
      <c r="BK326" s="16">
        <f>SUM(AR326:AX326)</f>
        <v>0</v>
      </c>
      <c r="BL326" s="10">
        <f>SUM(AL326:AQ326)</f>
        <v>0</v>
      </c>
      <c r="BM326" s="12" t="str">
        <f t="shared" si="106"/>
        <v/>
      </c>
      <c r="BN326" s="12" t="str">
        <f t="shared" si="106"/>
        <v/>
      </c>
      <c r="BO326" s="9">
        <f t="shared" si="107"/>
        <v>0</v>
      </c>
      <c r="BP326" s="39" t="str">
        <f t="shared" si="108"/>
        <v/>
      </c>
      <c r="BQ326" s="147"/>
      <c r="BR326" s="9">
        <f t="shared" si="109"/>
        <v>222</v>
      </c>
      <c r="BS326" s="9">
        <f t="shared" si="110"/>
        <v>0</v>
      </c>
      <c r="BT326" s="9">
        <f t="shared" si="111"/>
        <v>222</v>
      </c>
      <c r="BU326" s="9" t="str">
        <f>IFERROR(_xlfn.XLOOKUP(D326,Sheet1!B:B,Sheet1!L:L),"")</f>
        <v/>
      </c>
      <c r="BV326" s="9" t="e">
        <f>_xlfn.XLOOKUP(BU326,Sheet1!S:S,Sheet1!T:T)</f>
        <v>#N/A</v>
      </c>
      <c r="BW326" s="9" t="e">
        <f>_xlfn.XLOOKUP(D326,Sheet1!B:B,Sheet1!M:M)</f>
        <v>#N/A</v>
      </c>
      <c r="BZ326" s="108">
        <f t="shared" si="112"/>
        <v>0</v>
      </c>
      <c r="CB326" s="12"/>
      <c r="CC326" s="12"/>
      <c r="CG326" s="1" t="str">
        <f>IF(BO326&lt;80,"Below 80",
IF(BO326&lt;=120,"80-120",
IF(BO326&lt;=200,"&gt; 120-200",
IF(BO326&lt;=300,"&gt;200-300",
IF(BO326&lt;=500,"&gt;300-500",
"&gt;500")))))</f>
        <v>Below 80</v>
      </c>
      <c r="CH326" s="1" t="str">
        <f>IFERROR(_xlfn.XLOOKUP(CG326,Scenario!M:M,Scenario!N:N),"")</f>
        <v/>
      </c>
      <c r="CI326" s="1" t="str">
        <f t="shared" si="113"/>
        <v>No</v>
      </c>
      <c r="CJ326" s="75">
        <v>0</v>
      </c>
    </row>
    <row r="327" spans="1:88" hidden="1">
      <c r="A327" s="2">
        <v>326</v>
      </c>
      <c r="B327" s="2">
        <v>2024</v>
      </c>
      <c r="C327" s="1">
        <v>0</v>
      </c>
      <c r="D327" s="37" t="str">
        <v>001J100000Cm3r9IAB</v>
      </c>
      <c r="E327" s="37" t="str">
        <v>SHREE RAM ENTERPRISES</v>
      </c>
      <c r="F327" s="37" t="str">
        <v>PUNJAB</v>
      </c>
      <c r="G327" s="37" t="str">
        <v>SANGRUR</v>
      </c>
      <c r="H327" s="37" t="str">
        <v>Sangrur</v>
      </c>
      <c r="I327" s="37" t="str">
        <v>RAMDOOT UDHYOG PRIVATE LIMITED</v>
      </c>
      <c r="J327" s="37" t="str">
        <v>Abhishek Wadhwa</v>
      </c>
      <c r="K327" s="37" t="str">
        <v>Abhishek Wadhwa</v>
      </c>
      <c r="L327" s="37" t="str">
        <v>C13168</v>
      </c>
      <c r="M327" s="37" t="str">
        <v>North</v>
      </c>
      <c r="N327" s="2">
        <v>148035</v>
      </c>
      <c r="O327" s="2" t="str">
        <v>03ACZPG8713B1ZO</v>
      </c>
      <c r="P327" s="2">
        <v>7973946702</v>
      </c>
      <c r="Q327" s="2" t="str">
        <v>Sep'24</v>
      </c>
      <c r="R327" s="2">
        <v>2025</v>
      </c>
      <c r="S327" s="1">
        <v>0</v>
      </c>
      <c r="T327" s="2">
        <v>100</v>
      </c>
      <c r="U327" s="12">
        <v>0</v>
      </c>
      <c r="V327" s="1" t="str">
        <v>Challenger</v>
      </c>
      <c r="W327" s="13">
        <v>0</v>
      </c>
      <c r="X327" s="13">
        <v>0</v>
      </c>
      <c r="Y327" s="13">
        <v>0</v>
      </c>
      <c r="Z327" s="13">
        <v>0</v>
      </c>
      <c r="AA327" s="13">
        <v>0</v>
      </c>
      <c r="AB327" s="13">
        <v>0</v>
      </c>
      <c r="AC327" s="13">
        <v>0</v>
      </c>
      <c r="AD327" s="13">
        <v>0</v>
      </c>
      <c r="AE327" s="13">
        <v>12</v>
      </c>
      <c r="AF327" s="13">
        <v>0</v>
      </c>
      <c r="AG327" s="13">
        <v>12</v>
      </c>
      <c r="AH327" s="13">
        <v>0</v>
      </c>
      <c r="AI327" s="13">
        <v>0</v>
      </c>
      <c r="AJ327" s="13">
        <v>0</v>
      </c>
      <c r="AK327" s="13">
        <v>0</v>
      </c>
      <c r="AL327" s="13">
        <v>0</v>
      </c>
      <c r="AM327" s="13">
        <v>0</v>
      </c>
      <c r="AN327" s="13">
        <v>0</v>
      </c>
      <c r="AO327" s="13">
        <v>0</v>
      </c>
      <c r="AP327" s="13">
        <v>0</v>
      </c>
      <c r="AQ327" s="13">
        <v>0</v>
      </c>
      <c r="AR327" s="13">
        <v>0</v>
      </c>
      <c r="AS327" s="13">
        <v>0</v>
      </c>
      <c r="AT327" s="13">
        <v>0</v>
      </c>
      <c r="AU327" s="13">
        <v>0</v>
      </c>
      <c r="AV327" s="13">
        <v>0</v>
      </c>
      <c r="AW327" s="16">
        <f t="shared" si="98"/>
        <v>0</v>
      </c>
      <c r="AX327" s="16">
        <v>0</v>
      </c>
      <c r="AY327" s="10">
        <f t="shared" si="99"/>
        <v>0</v>
      </c>
      <c r="AZ327" s="10">
        <f>SUM(Z327:AK327)</f>
        <v>24</v>
      </c>
      <c r="BA327" s="10">
        <v>24</v>
      </c>
      <c r="BB327" s="10">
        <f t="shared" si="100"/>
        <v>24</v>
      </c>
      <c r="BC327" s="10">
        <f t="shared" si="101"/>
        <v>6</v>
      </c>
      <c r="BD327" s="10">
        <f t="shared" si="102"/>
        <v>-24</v>
      </c>
      <c r="BE327" s="10">
        <f t="shared" si="97"/>
        <v>24</v>
      </c>
      <c r="BF327" s="2" t="s">
        <v>119</v>
      </c>
      <c r="BG327" s="10">
        <f t="shared" si="103"/>
        <v>0</v>
      </c>
      <c r="BH327" s="36" t="s">
        <v>118</v>
      </c>
      <c r="BI327" s="39" t="str">
        <f t="shared" si="104"/>
        <v/>
      </c>
      <c r="BJ327" s="39" t="str">
        <f t="shared" si="105"/>
        <v/>
      </c>
      <c r="BK327" s="16">
        <f>SUM(AR327:AX327)</f>
        <v>0</v>
      </c>
      <c r="BL327" s="10">
        <f>SUM(AL327:AQ327)</f>
        <v>0</v>
      </c>
      <c r="BM327" s="12" t="str">
        <f t="shared" si="106"/>
        <v/>
      </c>
      <c r="BN327" s="12" t="str">
        <f t="shared" si="106"/>
        <v/>
      </c>
      <c r="BO327" s="9">
        <f t="shared" si="107"/>
        <v>0</v>
      </c>
      <c r="BP327" s="39" t="str">
        <f t="shared" si="108"/>
        <v/>
      </c>
      <c r="BQ327" s="147"/>
      <c r="BR327" s="9">
        <f t="shared" si="109"/>
        <v>12</v>
      </c>
      <c r="BS327" s="9">
        <f t="shared" si="110"/>
        <v>12</v>
      </c>
      <c r="BT327" s="9">
        <f t="shared" si="111"/>
        <v>24</v>
      </c>
      <c r="BU327" s="9" t="str">
        <f>IFERROR(_xlfn.XLOOKUP(D327,Sheet1!B:B,Sheet1!L:L),"")</f>
        <v/>
      </c>
      <c r="BV327" s="9" t="e">
        <f>_xlfn.XLOOKUP(BU327,Sheet1!S:S,Sheet1!T:T)</f>
        <v>#N/A</v>
      </c>
      <c r="BW327" s="9" t="e">
        <f>_xlfn.XLOOKUP(D327,Sheet1!B:B,Sheet1!M:M)</f>
        <v>#N/A</v>
      </c>
      <c r="BZ327" s="108">
        <f t="shared" si="112"/>
        <v>0</v>
      </c>
      <c r="CB327" s="12"/>
      <c r="CC327" s="12"/>
      <c r="CG327" s="1" t="str">
        <f>IF(BO327&lt;80,"Below 80",
IF(BO327&lt;=120,"80-120",
IF(BO327&lt;=200,"&gt; 120-200",
IF(BO327&lt;=300,"&gt;200-300",
IF(BO327&lt;=500,"&gt;300-500",
"&gt;500")))))</f>
        <v>Below 80</v>
      </c>
      <c r="CH327" s="1" t="str">
        <f>IFERROR(_xlfn.XLOOKUP(CG327,Scenario!M:M,Scenario!N:N),"")</f>
        <v/>
      </c>
      <c r="CI327" s="1" t="str">
        <f t="shared" si="113"/>
        <v>Yes</v>
      </c>
      <c r="CJ327" s="75">
        <v>0</v>
      </c>
    </row>
    <row r="328" spans="1:88" hidden="1">
      <c r="A328" s="2">
        <v>327</v>
      </c>
      <c r="B328" s="2">
        <v>2024</v>
      </c>
      <c r="C328" s="1" t="str">
        <v>PBTMTR330</v>
      </c>
      <c r="D328" s="37" t="str">
        <v>0015g00001e8SJnAAM</v>
      </c>
      <c r="E328" s="37" t="str">
        <v>SHREE SHIV SHAKTI SALES</v>
      </c>
      <c r="F328" s="37" t="str">
        <v>HARYANA</v>
      </c>
      <c r="G328" s="37" t="str">
        <v>KURUKSHETRA</v>
      </c>
      <c r="H328" s="37" t="str">
        <v>Thanesar</v>
      </c>
      <c r="I328" s="37" t="str">
        <v>RAMDOOT UDHYOG PRIVATE LIMITED</v>
      </c>
      <c r="J328" s="37" t="str">
        <v>Naseem Makkar</v>
      </c>
      <c r="K328" s="37" t="str">
        <v>Naseem Makkar</v>
      </c>
      <c r="L328" s="37" t="str">
        <v>C13168</v>
      </c>
      <c r="M328" s="37" t="str">
        <v>North</v>
      </c>
      <c r="N328" s="2">
        <v>136118</v>
      </c>
      <c r="O328" s="2" t="str">
        <v>06ABRFS5932R1Z5</v>
      </c>
      <c r="P328" s="2">
        <v>9896765818</v>
      </c>
      <c r="Q328" s="2" t="str">
        <v>Apr'24</v>
      </c>
      <c r="R328" s="2">
        <v>2025</v>
      </c>
      <c r="S328" s="1">
        <v>0</v>
      </c>
      <c r="T328" s="2">
        <v>250</v>
      </c>
      <c r="U328" s="12">
        <v>0.33826666666666666</v>
      </c>
      <c r="V328" s="1" t="str">
        <v>Super Star</v>
      </c>
      <c r="W328" s="13">
        <v>0</v>
      </c>
      <c r="X328" s="13">
        <v>0</v>
      </c>
      <c r="Y328" s="13">
        <v>0</v>
      </c>
      <c r="Z328" s="13">
        <v>25</v>
      </c>
      <c r="AA328" s="13">
        <v>30.11</v>
      </c>
      <c r="AB328" s="13">
        <v>59</v>
      </c>
      <c r="AC328" s="13">
        <v>27.11</v>
      </c>
      <c r="AD328" s="13">
        <v>15</v>
      </c>
      <c r="AE328" s="13">
        <v>56.15</v>
      </c>
      <c r="AF328" s="13">
        <v>57.53</v>
      </c>
      <c r="AG328" s="13">
        <v>35.06</v>
      </c>
      <c r="AH328" s="13">
        <v>0</v>
      </c>
      <c r="AI328" s="13">
        <v>75.64</v>
      </c>
      <c r="AJ328" s="13">
        <v>0</v>
      </c>
      <c r="AK328" s="13">
        <v>119.77</v>
      </c>
      <c r="AL328" s="13">
        <v>14.98</v>
      </c>
      <c r="AM328" s="13">
        <v>12.01</v>
      </c>
      <c r="AN328" s="13">
        <v>0</v>
      </c>
      <c r="AO328" s="13">
        <v>0</v>
      </c>
      <c r="AP328" s="13">
        <v>0</v>
      </c>
      <c r="AQ328" s="13">
        <v>0</v>
      </c>
      <c r="AR328" s="13">
        <v>0</v>
      </c>
      <c r="AS328" s="13">
        <v>68.849999999999994</v>
      </c>
      <c r="AT328" s="13">
        <v>170.7</v>
      </c>
      <c r="AU328" s="13">
        <v>83</v>
      </c>
      <c r="AV328" s="13">
        <v>0</v>
      </c>
      <c r="AW328" s="16">
        <f t="shared" si="98"/>
        <v>349.53999999999996</v>
      </c>
      <c r="AX328" s="16">
        <v>274.01</v>
      </c>
      <c r="AY328" s="107">
        <f>BW328</f>
        <v>301</v>
      </c>
      <c r="AZ328" s="10">
        <f>SUM(Z328:AK328)</f>
        <v>500.36999999999995</v>
      </c>
      <c r="BA328" s="10">
        <f>AY328</f>
        <v>301</v>
      </c>
      <c r="BB328" s="10">
        <f t="shared" si="100"/>
        <v>-48.539999999999964</v>
      </c>
      <c r="BC328" s="10">
        <f t="shared" si="101"/>
        <v>-12.134999999999991</v>
      </c>
      <c r="BD328" s="10">
        <f t="shared" si="102"/>
        <v>-199.36999999999995</v>
      </c>
      <c r="BE328" s="10">
        <f t="shared" si="97"/>
        <v>150.82999999999998</v>
      </c>
      <c r="BF328" s="2" t="s">
        <v>119</v>
      </c>
      <c r="BG328" s="10">
        <f t="shared" si="103"/>
        <v>11.98</v>
      </c>
      <c r="BH328" s="36" t="s">
        <v>118</v>
      </c>
      <c r="BI328" s="39" t="str">
        <f t="shared" si="104"/>
        <v>B</v>
      </c>
      <c r="BJ328" s="39" t="str">
        <f t="shared" si="105"/>
        <v>B</v>
      </c>
      <c r="BK328" s="16">
        <f>SUM(AR328:AX328)</f>
        <v>946.09999999999991</v>
      </c>
      <c r="BL328" s="10">
        <f>SUM(AL328:AQ328)</f>
        <v>26.990000000000002</v>
      </c>
      <c r="BM328" s="12">
        <f t="shared" si="106"/>
        <v>3.1431893687707637</v>
      </c>
      <c r="BN328" s="12">
        <f t="shared" si="106"/>
        <v>8.9667774086378743E-2</v>
      </c>
      <c r="BO328" s="9">
        <f t="shared" si="107"/>
        <v>95.84</v>
      </c>
      <c r="BP328" s="39" t="str">
        <f t="shared" si="108"/>
        <v/>
      </c>
      <c r="BQ328" s="147"/>
      <c r="BR328" s="9">
        <f t="shared" si="109"/>
        <v>212.37</v>
      </c>
      <c r="BS328" s="9">
        <f t="shared" si="110"/>
        <v>288</v>
      </c>
      <c r="BT328" s="9">
        <f t="shared" si="111"/>
        <v>500.37</v>
      </c>
      <c r="BU328" s="9" t="str">
        <f>IFERROR(_xlfn.XLOOKUP(D328,Sheet1!B:B,Sheet1!L:L),"")</f>
        <v>International Trip (1 pax South Asia) 3N-4D</v>
      </c>
      <c r="BV328" s="9" t="str">
        <f>_xlfn.XLOOKUP(BU328,Sheet1!S:S,Sheet1!T:T)</f>
        <v>B</v>
      </c>
      <c r="BW328" s="9">
        <f>_xlfn.XLOOKUP(D328,Sheet1!B:B,Sheet1!M:M)</f>
        <v>301</v>
      </c>
      <c r="BX328" s="1" t="s">
        <v>129</v>
      </c>
      <c r="BY328" s="1">
        <v>301</v>
      </c>
      <c r="BZ328" s="108">
        <f t="shared" si="112"/>
        <v>-48.539999999999964</v>
      </c>
      <c r="CB328" s="12">
        <f>AW328/AY328</f>
        <v>1.1612624584717606</v>
      </c>
      <c r="CC328" s="12">
        <f>AX328/AY328</f>
        <v>0.91033222591362128</v>
      </c>
      <c r="CG328" s="1" t="str">
        <f>IF(BO328&lt;80,"Below 80",
IF(BO328&lt;=120,"80-120",
IF(BO328&lt;=200,"&gt; 120-200",
IF(BO328&lt;=300,"&gt;200-300",
IF(BO328&lt;=500,"&gt;300-500",
"&gt;500")))))</f>
        <v>80-120</v>
      </c>
      <c r="CH328" s="1" t="str">
        <f>IFERROR(_xlfn.XLOOKUP(CG328,Scenario!M:M,Scenario!N:N),"")</f>
        <v>A</v>
      </c>
      <c r="CI328" s="1" t="b">
        <f t="shared" si="113"/>
        <v>0</v>
      </c>
      <c r="CJ328" s="75">
        <v>205.16</v>
      </c>
    </row>
    <row r="329" spans="1:88" hidden="1">
      <c r="A329" s="2">
        <v>328</v>
      </c>
      <c r="B329" s="2">
        <v>2024</v>
      </c>
      <c r="C329" s="1" t="str">
        <v>PBTMTR331</v>
      </c>
      <c r="D329" s="37" t="str">
        <v>001J1000002jzCGIAY</v>
      </c>
      <c r="E329" s="37" t="str">
        <v>MAHESH IRON STORE</v>
      </c>
      <c r="F329" s="37" t="str">
        <v>RAJASTHAN</v>
      </c>
      <c r="G329" s="37" t="str">
        <v>ALWAR</v>
      </c>
      <c r="H329" s="37" t="str">
        <v>Alwar</v>
      </c>
      <c r="I329" s="37" t="str">
        <v>Swastik Tradevision Pvt. Ltd.</v>
      </c>
      <c r="J329" s="37" t="str">
        <v>Amit Kumar Sharma</v>
      </c>
      <c r="K329" s="37" t="str">
        <v>Ravi Kumar Kulmi</v>
      </c>
      <c r="L329" s="37" t="str">
        <v>C12822</v>
      </c>
      <c r="M329" s="37" t="str">
        <v>North</v>
      </c>
      <c r="N329" s="2">
        <v>301406</v>
      </c>
      <c r="O329" s="2" t="str">
        <v>08AIXPG9126E1ZW</v>
      </c>
      <c r="P329" s="2">
        <v>7023594417</v>
      </c>
      <c r="Q329" s="2" t="str">
        <v>Apr'24</v>
      </c>
      <c r="R329" s="2">
        <v>2025</v>
      </c>
      <c r="S329" s="1">
        <v>0</v>
      </c>
      <c r="T329" s="2">
        <v>100</v>
      </c>
      <c r="U329" s="12">
        <v>0</v>
      </c>
      <c r="V329" s="1" t="str">
        <v>Challenger</v>
      </c>
      <c r="W329" s="13">
        <v>0</v>
      </c>
      <c r="X329" s="13">
        <v>0</v>
      </c>
      <c r="Y329" s="13">
        <v>0</v>
      </c>
      <c r="Z329" s="13">
        <v>20</v>
      </c>
      <c r="AA329" s="13">
        <v>0</v>
      </c>
      <c r="AB329" s="13">
        <v>0</v>
      </c>
      <c r="AC329" s="13">
        <v>0</v>
      </c>
      <c r="AD329" s="13">
        <v>0</v>
      </c>
      <c r="AE329" s="13">
        <v>0</v>
      </c>
      <c r="AF329" s="13">
        <v>0</v>
      </c>
      <c r="AG329" s="13">
        <v>0</v>
      </c>
      <c r="AH329" s="13">
        <v>0</v>
      </c>
      <c r="AI329" s="13">
        <v>0</v>
      </c>
      <c r="AJ329" s="13">
        <v>0</v>
      </c>
      <c r="AK329" s="13">
        <v>0</v>
      </c>
      <c r="AL329" s="13">
        <v>0</v>
      </c>
      <c r="AM329" s="13">
        <v>0</v>
      </c>
      <c r="AN329" s="13">
        <v>0</v>
      </c>
      <c r="AO329" s="13">
        <v>0</v>
      </c>
      <c r="AP329" s="13">
        <v>0</v>
      </c>
      <c r="AQ329" s="13">
        <v>0</v>
      </c>
      <c r="AR329" s="13">
        <v>0</v>
      </c>
      <c r="AS329" s="13">
        <v>0</v>
      </c>
      <c r="AT329" s="13">
        <v>0</v>
      </c>
      <c r="AU329" s="13">
        <v>0</v>
      </c>
      <c r="AV329" s="13">
        <v>0</v>
      </c>
      <c r="AW329" s="16">
        <f t="shared" si="98"/>
        <v>0</v>
      </c>
      <c r="AX329" s="16">
        <v>0</v>
      </c>
      <c r="AY329" s="10">
        <f t="shared" si="99"/>
        <v>0</v>
      </c>
      <c r="AZ329" s="10">
        <f>SUM(Z329:AK329)</f>
        <v>20</v>
      </c>
      <c r="BA329" s="10"/>
      <c r="BB329" s="10">
        <f t="shared" si="100"/>
        <v>0</v>
      </c>
      <c r="BC329" s="10">
        <f t="shared" si="101"/>
        <v>0</v>
      </c>
      <c r="BD329" s="10">
        <f t="shared" si="102"/>
        <v>-20</v>
      </c>
      <c r="BE329" s="10">
        <f t="shared" si="97"/>
        <v>20</v>
      </c>
      <c r="BF329" s="2" t="s">
        <v>119</v>
      </c>
      <c r="BG329" s="10">
        <f t="shared" si="103"/>
        <v>0</v>
      </c>
      <c r="BH329" s="36" t="s">
        <v>118</v>
      </c>
      <c r="BI329" s="39" t="str">
        <f t="shared" si="104"/>
        <v/>
      </c>
      <c r="BJ329" s="39" t="str">
        <f t="shared" si="105"/>
        <v/>
      </c>
      <c r="BK329" s="16">
        <f>SUM(AR329:AX329)</f>
        <v>0</v>
      </c>
      <c r="BL329" s="10">
        <f>SUM(AL329:AQ329)</f>
        <v>0</v>
      </c>
      <c r="BM329" s="12" t="str">
        <f t="shared" si="106"/>
        <v/>
      </c>
      <c r="BN329" s="12" t="str">
        <f t="shared" si="106"/>
        <v/>
      </c>
      <c r="BO329" s="9">
        <f t="shared" si="107"/>
        <v>0</v>
      </c>
      <c r="BP329" s="39" t="str">
        <f t="shared" si="108"/>
        <v/>
      </c>
      <c r="BQ329" s="147"/>
      <c r="BR329" s="9">
        <f t="shared" si="109"/>
        <v>20</v>
      </c>
      <c r="BS329" s="9">
        <f t="shared" si="110"/>
        <v>0</v>
      </c>
      <c r="BT329" s="9">
        <f t="shared" si="111"/>
        <v>20</v>
      </c>
      <c r="BU329" s="9" t="str">
        <f>IFERROR(_xlfn.XLOOKUP(D329,Sheet1!B:B,Sheet1!L:L),"")</f>
        <v/>
      </c>
      <c r="BV329" s="9" t="e">
        <f>_xlfn.XLOOKUP(BU329,Sheet1!S:S,Sheet1!T:T)</f>
        <v>#N/A</v>
      </c>
      <c r="BW329" s="9" t="e">
        <f>_xlfn.XLOOKUP(D329,Sheet1!B:B,Sheet1!M:M)</f>
        <v>#N/A</v>
      </c>
      <c r="BZ329" s="108">
        <f t="shared" si="112"/>
        <v>0</v>
      </c>
      <c r="CB329" s="12"/>
      <c r="CC329" s="12"/>
      <c r="CG329" s="1" t="str">
        <f>IF(BO329&lt;80,"Below 80",
IF(BO329&lt;=120,"80-120",
IF(BO329&lt;=200,"&gt; 120-200",
IF(BO329&lt;=300,"&gt;200-300",
IF(BO329&lt;=500,"&gt;300-500",
"&gt;500")))))</f>
        <v>Below 80</v>
      </c>
      <c r="CH329" s="1" t="str">
        <f>IFERROR(_xlfn.XLOOKUP(CG329,Scenario!M:M,Scenario!N:N),"")</f>
        <v/>
      </c>
      <c r="CI329" s="1" t="str">
        <f t="shared" si="113"/>
        <v>No</v>
      </c>
      <c r="CJ329" s="75">
        <v>0</v>
      </c>
    </row>
    <row r="330" spans="1:88" hidden="1">
      <c r="A330" s="2">
        <v>329</v>
      </c>
      <c r="B330" s="2">
        <v>2024</v>
      </c>
      <c r="C330" s="1" t="str">
        <v>PBTMTR332</v>
      </c>
      <c r="D330" s="37" t="str">
        <v>0015g00001RL7wNAAT</v>
      </c>
      <c r="E330" s="37" t="str">
        <v>GANPATI STEEL</v>
      </c>
      <c r="F330" s="37" t="str">
        <v>RAJASTHAN</v>
      </c>
      <c r="G330" s="37" t="str">
        <v>DAUSA</v>
      </c>
      <c r="H330" s="37" t="str">
        <v>Dausa</v>
      </c>
      <c r="I330" s="37" t="str">
        <v>Swastik Tradevision Pvt. Ltd.</v>
      </c>
      <c r="J330" s="37" t="str">
        <v>Sanjeev Jain</v>
      </c>
      <c r="K330" s="37" t="str">
        <v>Ravi Kumar Kulmi</v>
      </c>
      <c r="L330" s="37" t="str">
        <v>C12822</v>
      </c>
      <c r="M330" s="37" t="str">
        <v>North</v>
      </c>
      <c r="N330" s="2">
        <v>303303</v>
      </c>
      <c r="O330" s="2" t="str">
        <v>08RXEPS9001M1ZL</v>
      </c>
      <c r="P330" s="2">
        <v>9414415030</v>
      </c>
      <c r="Q330" s="2" t="str">
        <v>Apr'24</v>
      </c>
      <c r="R330" s="2">
        <v>2025</v>
      </c>
      <c r="S330" s="1">
        <v>0</v>
      </c>
      <c r="T330" s="2">
        <v>100</v>
      </c>
      <c r="U330" s="12">
        <v>0</v>
      </c>
      <c r="V330" s="1" t="str">
        <v>Challenger</v>
      </c>
      <c r="W330" s="13">
        <v>0</v>
      </c>
      <c r="X330" s="13">
        <v>0</v>
      </c>
      <c r="Y330" s="13">
        <v>0</v>
      </c>
      <c r="Z330" s="13">
        <v>20</v>
      </c>
      <c r="AA330" s="13">
        <v>0</v>
      </c>
      <c r="AB330" s="13">
        <v>0</v>
      </c>
      <c r="AC330" s="13">
        <v>0</v>
      </c>
      <c r="AD330" s="13">
        <v>0</v>
      </c>
      <c r="AE330" s="13">
        <v>20</v>
      </c>
      <c r="AF330" s="13">
        <v>0</v>
      </c>
      <c r="AG330" s="13">
        <v>0</v>
      </c>
      <c r="AH330" s="13">
        <v>0</v>
      </c>
      <c r="AI330" s="13">
        <v>0</v>
      </c>
      <c r="AJ330" s="13">
        <v>0</v>
      </c>
      <c r="AK330" s="13">
        <v>0</v>
      </c>
      <c r="AL330" s="13">
        <v>0</v>
      </c>
      <c r="AM330" s="13">
        <v>0</v>
      </c>
      <c r="AN330" s="13">
        <v>0</v>
      </c>
      <c r="AO330" s="13">
        <v>0</v>
      </c>
      <c r="AP330" s="13">
        <v>0</v>
      </c>
      <c r="AQ330" s="13">
        <v>0</v>
      </c>
      <c r="AR330" s="13">
        <v>0</v>
      </c>
      <c r="AS330" s="13">
        <v>0</v>
      </c>
      <c r="AT330" s="13">
        <v>0</v>
      </c>
      <c r="AU330" s="13">
        <v>0</v>
      </c>
      <c r="AV330" s="13">
        <v>0</v>
      </c>
      <c r="AW330" s="16">
        <f t="shared" si="98"/>
        <v>0</v>
      </c>
      <c r="AX330" s="16">
        <v>0</v>
      </c>
      <c r="AY330" s="10">
        <f t="shared" si="99"/>
        <v>0</v>
      </c>
      <c r="AZ330" s="10">
        <f>SUM(Z330:AK330)</f>
        <v>40</v>
      </c>
      <c r="BA330" s="10"/>
      <c r="BB330" s="10">
        <f t="shared" si="100"/>
        <v>0</v>
      </c>
      <c r="BC330" s="10">
        <f t="shared" si="101"/>
        <v>0</v>
      </c>
      <c r="BD330" s="10">
        <f t="shared" si="102"/>
        <v>-40</v>
      </c>
      <c r="BE330" s="10">
        <f t="shared" si="97"/>
        <v>40</v>
      </c>
      <c r="BF330" s="2" t="s">
        <v>119</v>
      </c>
      <c r="BG330" s="10">
        <f t="shared" si="103"/>
        <v>0</v>
      </c>
      <c r="BH330" s="36" t="s">
        <v>118</v>
      </c>
      <c r="BI330" s="39" t="str">
        <f t="shared" si="104"/>
        <v/>
      </c>
      <c r="BJ330" s="39" t="str">
        <f t="shared" si="105"/>
        <v/>
      </c>
      <c r="BK330" s="16">
        <f>SUM(AR330:AX330)</f>
        <v>0</v>
      </c>
      <c r="BL330" s="10">
        <f>SUM(AL330:AQ330)</f>
        <v>0</v>
      </c>
      <c r="BM330" s="12" t="str">
        <f t="shared" si="106"/>
        <v/>
      </c>
      <c r="BN330" s="12" t="str">
        <f t="shared" si="106"/>
        <v/>
      </c>
      <c r="BO330" s="9">
        <f t="shared" si="107"/>
        <v>0</v>
      </c>
      <c r="BP330" s="39" t="str">
        <f t="shared" si="108"/>
        <v/>
      </c>
      <c r="BQ330" s="147"/>
      <c r="BR330" s="9">
        <f t="shared" si="109"/>
        <v>40</v>
      </c>
      <c r="BS330" s="9">
        <f t="shared" si="110"/>
        <v>0</v>
      </c>
      <c r="BT330" s="9">
        <f t="shared" si="111"/>
        <v>40</v>
      </c>
      <c r="BU330" s="9" t="str">
        <f>IFERROR(_xlfn.XLOOKUP(D330,Sheet1!B:B,Sheet1!L:L),"")</f>
        <v/>
      </c>
      <c r="BV330" s="9" t="e">
        <f>_xlfn.XLOOKUP(BU330,Sheet1!S:S,Sheet1!T:T)</f>
        <v>#N/A</v>
      </c>
      <c r="BW330" s="9" t="e">
        <f>_xlfn.XLOOKUP(D330,Sheet1!B:B,Sheet1!M:M)</f>
        <v>#N/A</v>
      </c>
      <c r="BZ330" s="108">
        <f t="shared" si="112"/>
        <v>0</v>
      </c>
      <c r="CB330" s="12"/>
      <c r="CC330" s="12"/>
      <c r="CG330" s="1" t="str">
        <f>IF(BO330&lt;80,"Below 80",
IF(BO330&lt;=120,"80-120",
IF(BO330&lt;=200,"&gt; 120-200",
IF(BO330&lt;=300,"&gt;200-300",
IF(BO330&lt;=500,"&gt;300-500",
"&gt;500")))))</f>
        <v>Below 80</v>
      </c>
      <c r="CH330" s="1" t="str">
        <f>IFERROR(_xlfn.XLOOKUP(CG330,Scenario!M:M,Scenario!N:N),"")</f>
        <v/>
      </c>
      <c r="CI330" s="1" t="str">
        <f t="shared" si="113"/>
        <v>No</v>
      </c>
      <c r="CJ330" s="75">
        <v>0</v>
      </c>
    </row>
    <row r="331" spans="1:88" hidden="1">
      <c r="A331" s="2">
        <v>330</v>
      </c>
      <c r="B331" s="2">
        <v>2024</v>
      </c>
      <c r="C331" s="1" t="str">
        <v>PBTMTR333</v>
      </c>
      <c r="D331" s="37" t="str">
        <v>001J1000006KfPxIAK</v>
      </c>
      <c r="E331" s="37" t="str">
        <v>LAXMI IRON STORE</v>
      </c>
      <c r="F331" s="37" t="str">
        <v>RAJASTHAN</v>
      </c>
      <c r="G331" s="37" t="str">
        <v>DAUSA</v>
      </c>
      <c r="H331" s="37">
        <v>0</v>
      </c>
      <c r="I331" s="37" t="str">
        <v>Swastik Tradevision Pvt. Ltd.</v>
      </c>
      <c r="J331" s="37" t="str">
        <v>Sanjeev Jain</v>
      </c>
      <c r="K331" s="37" t="str">
        <v>Ravi Kumar Kulmi</v>
      </c>
      <c r="L331" s="37" t="str">
        <v>C12822</v>
      </c>
      <c r="M331" s="37" t="str">
        <v>North</v>
      </c>
      <c r="N331" s="2">
        <v>303327</v>
      </c>
      <c r="O331" s="2" t="str">
        <v>08NRNPS5566J1ZK</v>
      </c>
      <c r="P331" s="2">
        <v>8078670655</v>
      </c>
      <c r="Q331" s="2" t="str">
        <v>Apr'24</v>
      </c>
      <c r="R331" s="2">
        <v>2025</v>
      </c>
      <c r="S331" s="1">
        <v>0</v>
      </c>
      <c r="T331" s="2">
        <v>100</v>
      </c>
      <c r="U331" s="12">
        <v>0</v>
      </c>
      <c r="V331" s="1" t="str">
        <v>Challenger</v>
      </c>
      <c r="W331" s="13">
        <v>0</v>
      </c>
      <c r="X331" s="13">
        <v>0</v>
      </c>
      <c r="Y331" s="13">
        <v>0</v>
      </c>
      <c r="Z331" s="13">
        <v>13</v>
      </c>
      <c r="AA331" s="13">
        <v>0</v>
      </c>
      <c r="AB331" s="13">
        <v>0</v>
      </c>
      <c r="AC331" s="13">
        <v>0</v>
      </c>
      <c r="AD331" s="13">
        <v>0</v>
      </c>
      <c r="AE331" s="13">
        <v>0</v>
      </c>
      <c r="AF331" s="13">
        <v>0</v>
      </c>
      <c r="AG331" s="13">
        <v>0</v>
      </c>
      <c r="AH331" s="13">
        <v>0</v>
      </c>
      <c r="AI331" s="13">
        <v>0</v>
      </c>
      <c r="AJ331" s="13">
        <v>0</v>
      </c>
      <c r="AK331" s="13">
        <v>0</v>
      </c>
      <c r="AL331" s="13">
        <v>0</v>
      </c>
      <c r="AM331" s="13">
        <v>0</v>
      </c>
      <c r="AN331" s="13">
        <v>0</v>
      </c>
      <c r="AO331" s="13">
        <v>0</v>
      </c>
      <c r="AP331" s="13">
        <v>0</v>
      </c>
      <c r="AQ331" s="13">
        <v>0</v>
      </c>
      <c r="AR331" s="13">
        <v>0</v>
      </c>
      <c r="AS331" s="13">
        <v>0</v>
      </c>
      <c r="AT331" s="13">
        <v>0</v>
      </c>
      <c r="AU331" s="13">
        <v>0</v>
      </c>
      <c r="AV331" s="13">
        <v>0</v>
      </c>
      <c r="AW331" s="16">
        <f t="shared" si="98"/>
        <v>0</v>
      </c>
      <c r="AX331" s="16">
        <v>0</v>
      </c>
      <c r="AY331" s="10">
        <f t="shared" si="99"/>
        <v>0</v>
      </c>
      <c r="AZ331" s="10">
        <f>SUM(Z331:AK331)</f>
        <v>13</v>
      </c>
      <c r="BA331" s="10"/>
      <c r="BB331" s="10">
        <f t="shared" si="100"/>
        <v>0</v>
      </c>
      <c r="BC331" s="10">
        <f t="shared" si="101"/>
        <v>0</v>
      </c>
      <c r="BD331" s="10">
        <f t="shared" si="102"/>
        <v>-13</v>
      </c>
      <c r="BE331" s="10">
        <f t="shared" si="97"/>
        <v>13</v>
      </c>
      <c r="BF331" s="2" t="s">
        <v>119</v>
      </c>
      <c r="BG331" s="10">
        <f t="shared" si="103"/>
        <v>0</v>
      </c>
      <c r="BH331" s="36" t="s">
        <v>118</v>
      </c>
      <c r="BI331" s="39" t="str">
        <f t="shared" si="104"/>
        <v/>
      </c>
      <c r="BJ331" s="39" t="str">
        <f t="shared" si="105"/>
        <v/>
      </c>
      <c r="BK331" s="16">
        <f>SUM(AR331:AX331)</f>
        <v>0</v>
      </c>
      <c r="BL331" s="10">
        <f>SUM(AL331:AQ331)</f>
        <v>0</v>
      </c>
      <c r="BM331" s="12" t="str">
        <f t="shared" si="106"/>
        <v/>
      </c>
      <c r="BN331" s="12" t="str">
        <f t="shared" si="106"/>
        <v/>
      </c>
      <c r="BO331" s="9">
        <f t="shared" si="107"/>
        <v>0</v>
      </c>
      <c r="BP331" s="39" t="str">
        <f t="shared" si="108"/>
        <v/>
      </c>
      <c r="BQ331" s="147"/>
      <c r="BR331" s="9">
        <f t="shared" si="109"/>
        <v>13</v>
      </c>
      <c r="BS331" s="9">
        <f t="shared" si="110"/>
        <v>0</v>
      </c>
      <c r="BT331" s="9">
        <f t="shared" si="111"/>
        <v>13</v>
      </c>
      <c r="BU331" s="9" t="str">
        <f>IFERROR(_xlfn.XLOOKUP(D331,Sheet1!B:B,Sheet1!L:L),"")</f>
        <v/>
      </c>
      <c r="BV331" s="9" t="e">
        <f>_xlfn.XLOOKUP(BU331,Sheet1!S:S,Sheet1!T:T)</f>
        <v>#N/A</v>
      </c>
      <c r="BW331" s="9" t="e">
        <f>_xlfn.XLOOKUP(D331,Sheet1!B:B,Sheet1!M:M)</f>
        <v>#N/A</v>
      </c>
      <c r="BZ331" s="108">
        <f t="shared" si="112"/>
        <v>0</v>
      </c>
      <c r="CB331" s="12"/>
      <c r="CC331" s="12"/>
      <c r="CG331" s="1" t="str">
        <f>IF(BO331&lt;80,"Below 80",
IF(BO331&lt;=120,"80-120",
IF(BO331&lt;=200,"&gt; 120-200",
IF(BO331&lt;=300,"&gt;200-300",
IF(BO331&lt;=500,"&gt;300-500",
"&gt;500")))))</f>
        <v>Below 80</v>
      </c>
      <c r="CH331" s="1" t="str">
        <f>IFERROR(_xlfn.XLOOKUP(CG331,Scenario!M:M,Scenario!N:N),"")</f>
        <v/>
      </c>
      <c r="CI331" s="1" t="str">
        <f t="shared" si="113"/>
        <v>No</v>
      </c>
      <c r="CJ331" s="75">
        <v>0</v>
      </c>
    </row>
    <row r="332" spans="1:88" hidden="1">
      <c r="A332" s="2">
        <v>331</v>
      </c>
      <c r="B332" s="2">
        <v>2024</v>
      </c>
      <c r="C332" s="1" t="str">
        <v>PBTMTR334</v>
      </c>
      <c r="D332" s="37" t="str">
        <v>0015g00001bczw0AAA</v>
      </c>
      <c r="E332" s="37" t="str">
        <v>RAJASTHAN STEEL TRADERS</v>
      </c>
      <c r="F332" s="37" t="str">
        <v>RAJASTHAN</v>
      </c>
      <c r="G332" s="37" t="str">
        <v>JAIPUR</v>
      </c>
      <c r="H332" s="37" t="str">
        <v>Jaipur</v>
      </c>
      <c r="I332" s="37" t="str">
        <v>Swastik Tradevision Pvt. Ltd.</v>
      </c>
      <c r="J332" s="37" t="str">
        <v>Amit Kumar Sharma</v>
      </c>
      <c r="K332" s="37" t="str">
        <v>Ravi Kumar Kulmi</v>
      </c>
      <c r="L332" s="37" t="str">
        <v>C12822</v>
      </c>
      <c r="M332" s="37" t="str">
        <v>North</v>
      </c>
      <c r="N332" s="2">
        <v>302012</v>
      </c>
      <c r="O332" s="2" t="str">
        <v>08DAKPK7300A1Z3</v>
      </c>
      <c r="P332" s="2">
        <v>9057221030</v>
      </c>
      <c r="Q332" s="2" t="str">
        <v>Apr'24</v>
      </c>
      <c r="R332" s="2">
        <v>2025</v>
      </c>
      <c r="S332" s="1">
        <v>0</v>
      </c>
      <c r="T332" s="2">
        <v>300</v>
      </c>
      <c r="U332" s="12">
        <v>0</v>
      </c>
      <c r="V332" s="1" t="str">
        <v>Alien</v>
      </c>
      <c r="W332" s="13">
        <v>0</v>
      </c>
      <c r="X332" s="13">
        <v>0</v>
      </c>
      <c r="Y332" s="13">
        <v>0</v>
      </c>
      <c r="Z332" s="13">
        <v>0</v>
      </c>
      <c r="AA332" s="13">
        <v>0</v>
      </c>
      <c r="AB332" s="13">
        <v>0</v>
      </c>
      <c r="AC332" s="13">
        <v>0</v>
      </c>
      <c r="AD332" s="13">
        <v>0</v>
      </c>
      <c r="AE332" s="13">
        <v>0</v>
      </c>
      <c r="AF332" s="13">
        <v>0</v>
      </c>
      <c r="AG332" s="13">
        <v>0</v>
      </c>
      <c r="AH332" s="13">
        <v>0</v>
      </c>
      <c r="AI332" s="13">
        <v>0</v>
      </c>
      <c r="AJ332" s="13">
        <v>0</v>
      </c>
      <c r="AK332" s="13">
        <v>0</v>
      </c>
      <c r="AL332" s="13">
        <v>0</v>
      </c>
      <c r="AM332" s="13">
        <v>0</v>
      </c>
      <c r="AN332" s="13">
        <v>0</v>
      </c>
      <c r="AO332" s="13">
        <v>0</v>
      </c>
      <c r="AP332" s="13">
        <v>0</v>
      </c>
      <c r="AQ332" s="13">
        <v>0</v>
      </c>
      <c r="AR332" s="13">
        <v>0</v>
      </c>
      <c r="AS332" s="13">
        <v>0</v>
      </c>
      <c r="AT332" s="13">
        <v>0</v>
      </c>
      <c r="AU332" s="13">
        <v>0</v>
      </c>
      <c r="AV332" s="13">
        <v>0</v>
      </c>
      <c r="AW332" s="16">
        <f t="shared" si="98"/>
        <v>0</v>
      </c>
      <c r="AX332" s="16">
        <v>0</v>
      </c>
      <c r="AY332" s="10">
        <f t="shared" si="99"/>
        <v>0</v>
      </c>
      <c r="AZ332" s="10">
        <f>SUM(Z332:AK332)</f>
        <v>0</v>
      </c>
      <c r="BA332" s="10"/>
      <c r="BB332" s="10">
        <f t="shared" si="100"/>
        <v>0</v>
      </c>
      <c r="BC332" s="10">
        <f t="shared" si="101"/>
        <v>0</v>
      </c>
      <c r="BD332" s="10">
        <f t="shared" si="102"/>
        <v>0</v>
      </c>
      <c r="BE332" s="10">
        <f t="shared" si="97"/>
        <v>0</v>
      </c>
      <c r="BF332" s="2" t="s">
        <v>119</v>
      </c>
      <c r="BG332" s="10">
        <f t="shared" si="103"/>
        <v>0</v>
      </c>
      <c r="BH332" s="36" t="s">
        <v>118</v>
      </c>
      <c r="BI332" s="39" t="str">
        <f t="shared" si="104"/>
        <v/>
      </c>
      <c r="BJ332" s="39" t="str">
        <f t="shared" si="105"/>
        <v/>
      </c>
      <c r="BK332" s="16">
        <f>SUM(AR332:AX332)</f>
        <v>0</v>
      </c>
      <c r="BL332" s="10">
        <f>SUM(AL332:AQ332)</f>
        <v>0</v>
      </c>
      <c r="BM332" s="12" t="str">
        <f t="shared" si="106"/>
        <v/>
      </c>
      <c r="BN332" s="12" t="str">
        <f t="shared" si="106"/>
        <v/>
      </c>
      <c r="BO332" s="9">
        <f t="shared" si="107"/>
        <v>0</v>
      </c>
      <c r="BP332" s="39" t="str">
        <f t="shared" si="108"/>
        <v/>
      </c>
      <c r="BQ332" s="147"/>
      <c r="BR332" s="9">
        <f t="shared" si="109"/>
        <v>0</v>
      </c>
      <c r="BS332" s="9">
        <f t="shared" si="110"/>
        <v>0</v>
      </c>
      <c r="BT332" s="9">
        <f t="shared" si="111"/>
        <v>0</v>
      </c>
      <c r="BU332" s="9" t="str">
        <f>IFERROR(_xlfn.XLOOKUP(D332,Sheet1!B:B,Sheet1!L:L),"")</f>
        <v/>
      </c>
      <c r="BV332" s="9" t="e">
        <f>_xlfn.XLOOKUP(BU332,Sheet1!S:S,Sheet1!T:T)</f>
        <v>#N/A</v>
      </c>
      <c r="BW332" s="9" t="e">
        <f>_xlfn.XLOOKUP(D332,Sheet1!B:B,Sheet1!M:M)</f>
        <v>#N/A</v>
      </c>
      <c r="BZ332" s="108">
        <f t="shared" si="112"/>
        <v>0</v>
      </c>
      <c r="CB332" s="12"/>
      <c r="CC332" s="12"/>
      <c r="CG332" s="1" t="str">
        <f>IF(BO332&lt;80,"Below 80",
IF(BO332&lt;=120,"80-120",
IF(BO332&lt;=200,"&gt; 120-200",
IF(BO332&lt;=300,"&gt;200-300",
IF(BO332&lt;=500,"&gt;300-500",
"&gt;500")))))</f>
        <v>Below 80</v>
      </c>
      <c r="CH332" s="1" t="str">
        <f>IFERROR(_xlfn.XLOOKUP(CG332,Scenario!M:M,Scenario!N:N),"")</f>
        <v/>
      </c>
      <c r="CI332" s="1" t="str">
        <f t="shared" si="113"/>
        <v>No</v>
      </c>
      <c r="CJ332" s="75">
        <v>0</v>
      </c>
    </row>
    <row r="333" spans="1:88" hidden="1">
      <c r="A333" s="2">
        <v>332</v>
      </c>
      <c r="B333" s="2">
        <v>2024</v>
      </c>
      <c r="C333" s="1" t="str">
        <v>PBTMTR335</v>
      </c>
      <c r="D333" s="37" t="str">
        <v>0015g00001X5m2KAAR</v>
      </c>
      <c r="E333" s="37" t="str">
        <v>THOMPSON ISPAT STEEL UDYOG</v>
      </c>
      <c r="F333" s="37" t="str">
        <v>UTTAR PRADESH</v>
      </c>
      <c r="G333" s="37" t="str">
        <v>GAUTAM BUDDHA NAGAR</v>
      </c>
      <c r="H333" s="37">
        <v>0</v>
      </c>
      <c r="I333" s="37" t="str">
        <v>SHASHI STEELS CORPORATION</v>
      </c>
      <c r="J333" s="37" t="str">
        <v>Abhijeet Biswas</v>
      </c>
      <c r="K333" s="37" t="str">
        <v>Abhijeet Biswas</v>
      </c>
      <c r="L333" s="37" t="str">
        <v>C12816</v>
      </c>
      <c r="M333" s="37" t="str">
        <v>North</v>
      </c>
      <c r="N333" s="2">
        <v>201306</v>
      </c>
      <c r="O333" s="2" t="str">
        <v>09AAAPO7080N2Z5</v>
      </c>
      <c r="P333" s="2">
        <v>8750412299</v>
      </c>
      <c r="Q333" s="2" t="str">
        <v>Apr'24</v>
      </c>
      <c r="R333" s="2">
        <v>2025</v>
      </c>
      <c r="S333" s="1">
        <v>0</v>
      </c>
      <c r="T333" s="2">
        <v>150</v>
      </c>
      <c r="U333" s="12">
        <v>0</v>
      </c>
      <c r="V333" s="1" t="str">
        <v>Challenger</v>
      </c>
      <c r="W333" s="13">
        <v>0</v>
      </c>
      <c r="X333" s="13">
        <v>0</v>
      </c>
      <c r="Y333" s="13">
        <v>0</v>
      </c>
      <c r="Z333" s="13">
        <v>11</v>
      </c>
      <c r="AA333" s="13">
        <v>15.04</v>
      </c>
      <c r="AB333" s="13">
        <v>0</v>
      </c>
      <c r="AC333" s="13">
        <v>0</v>
      </c>
      <c r="AD333" s="13">
        <v>0</v>
      </c>
      <c r="AE333" s="13">
        <v>0</v>
      </c>
      <c r="AF333" s="13">
        <v>0</v>
      </c>
      <c r="AG333" s="13">
        <v>0</v>
      </c>
      <c r="AH333" s="13">
        <v>0</v>
      </c>
      <c r="AI333" s="13">
        <v>0</v>
      </c>
      <c r="AJ333" s="13">
        <v>0</v>
      </c>
      <c r="AK333" s="13">
        <v>0</v>
      </c>
      <c r="AL333" s="13">
        <v>52</v>
      </c>
      <c r="AM333" s="13">
        <v>7</v>
      </c>
      <c r="AN333" s="13">
        <v>0</v>
      </c>
      <c r="AO333" s="13">
        <v>0</v>
      </c>
      <c r="AP333" s="13">
        <v>0</v>
      </c>
      <c r="AQ333" s="13">
        <v>0</v>
      </c>
      <c r="AR333" s="13">
        <v>0</v>
      </c>
      <c r="AS333" s="13">
        <v>0</v>
      </c>
      <c r="AT333" s="13">
        <v>0</v>
      </c>
      <c r="AU333" s="13">
        <v>0</v>
      </c>
      <c r="AV333" s="13">
        <v>0</v>
      </c>
      <c r="AW333" s="16">
        <f t="shared" si="98"/>
        <v>59</v>
      </c>
      <c r="AX333" s="16">
        <v>118</v>
      </c>
      <c r="AY333" s="10">
        <f t="shared" si="99"/>
        <v>177</v>
      </c>
      <c r="AZ333" s="10">
        <f>SUM(Z333:AK333)</f>
        <v>26.04</v>
      </c>
      <c r="BA333" s="10">
        <v>59</v>
      </c>
      <c r="BB333" s="10">
        <f t="shared" si="100"/>
        <v>0</v>
      </c>
      <c r="BC333" s="10">
        <f t="shared" si="101"/>
        <v>0</v>
      </c>
      <c r="BD333" s="10">
        <f t="shared" si="102"/>
        <v>150.96</v>
      </c>
      <c r="BE333" s="10">
        <f t="shared" si="97"/>
        <v>-32.96</v>
      </c>
      <c r="BF333" s="2" t="s">
        <v>119</v>
      </c>
      <c r="BG333" s="10">
        <f t="shared" si="103"/>
        <v>7.375</v>
      </c>
      <c r="BH333" s="36" t="s">
        <v>118</v>
      </c>
      <c r="BI333" s="39" t="str">
        <f t="shared" si="104"/>
        <v/>
      </c>
      <c r="BJ333" s="39" t="str">
        <f t="shared" si="105"/>
        <v/>
      </c>
      <c r="BK333" s="16">
        <f>SUM(AR333:AX333)</f>
        <v>177</v>
      </c>
      <c r="BL333" s="10">
        <f>SUM(AL333:AQ333)</f>
        <v>59</v>
      </c>
      <c r="BM333" s="12">
        <f t="shared" si="106"/>
        <v>1</v>
      </c>
      <c r="BN333" s="12">
        <f t="shared" si="106"/>
        <v>0.33333333333333331</v>
      </c>
      <c r="BO333" s="9">
        <f t="shared" si="107"/>
        <v>59</v>
      </c>
      <c r="BP333" s="39" t="str">
        <f t="shared" si="108"/>
        <v/>
      </c>
      <c r="BQ333" s="147"/>
      <c r="BR333" s="9">
        <f t="shared" si="109"/>
        <v>26.04</v>
      </c>
      <c r="BS333" s="9">
        <f t="shared" si="110"/>
        <v>0</v>
      </c>
      <c r="BT333" s="9">
        <f t="shared" si="111"/>
        <v>26.04</v>
      </c>
      <c r="BU333" s="9" t="str">
        <f>IFERROR(_xlfn.XLOOKUP(D333,Sheet1!B:B,Sheet1!L:L),"")</f>
        <v/>
      </c>
      <c r="BV333" s="9" t="e">
        <f>_xlfn.XLOOKUP(BU333,Sheet1!S:S,Sheet1!T:T)</f>
        <v>#N/A</v>
      </c>
      <c r="BW333" s="9" t="e">
        <f>_xlfn.XLOOKUP(D333,Sheet1!B:B,Sheet1!M:M)</f>
        <v>#N/A</v>
      </c>
      <c r="BZ333" s="108">
        <f t="shared" si="112"/>
        <v>118</v>
      </c>
      <c r="CB333" s="12">
        <f>AW333/AY333</f>
        <v>0.33333333333333331</v>
      </c>
      <c r="CC333" s="12">
        <f>AX333/AY333</f>
        <v>0.66666666666666663</v>
      </c>
      <c r="CG333" s="1" t="str">
        <f>IF(BO333&lt;80,"Below 80",
IF(BO333&lt;=120,"80-120",
IF(BO333&lt;=200,"&gt; 120-200",
IF(BO333&lt;=300,"&gt;200-300",
IF(BO333&lt;=500,"&gt;300-500",
"&gt;500")))))</f>
        <v>Below 80</v>
      </c>
      <c r="CH333" s="1" t="str">
        <f>IFERROR(_xlfn.XLOOKUP(CG333,Scenario!M:M,Scenario!N:N),"")</f>
        <v/>
      </c>
      <c r="CI333" s="1" t="str">
        <f t="shared" si="113"/>
        <v>Yes</v>
      </c>
      <c r="CJ333" s="75">
        <v>118</v>
      </c>
    </row>
    <row r="334" spans="1:88" hidden="1">
      <c r="A334" s="2">
        <v>333</v>
      </c>
      <c r="B334" s="2">
        <v>2024</v>
      </c>
      <c r="C334" s="1" t="str">
        <v>PBTMTR336</v>
      </c>
      <c r="D334" s="37" t="str">
        <v>0015g00001YPVW6AAP</v>
      </c>
      <c r="E334" s="37" t="str">
        <v>P S ENTERPRISES</v>
      </c>
      <c r="F334" s="37" t="str">
        <v>UTTAR PRADESH</v>
      </c>
      <c r="G334" s="37" t="str">
        <v>GHAZIABAD</v>
      </c>
      <c r="H334" s="37" t="str">
        <v>Ghaziabad</v>
      </c>
      <c r="I334" s="37" t="str">
        <v>SHASHI STEELS CORPORATION</v>
      </c>
      <c r="J334" s="37" t="str">
        <v>Abhijeet Biswas</v>
      </c>
      <c r="K334" s="37" t="str">
        <v>Abhijeet Biswas</v>
      </c>
      <c r="L334" s="37" t="str">
        <v>C12816</v>
      </c>
      <c r="M334" s="37" t="str">
        <v>North</v>
      </c>
      <c r="N334" s="2">
        <v>201001</v>
      </c>
      <c r="O334" s="2" t="str">
        <v>09DZYPK4338F1ZQ</v>
      </c>
      <c r="P334" s="2">
        <v>9953580209</v>
      </c>
      <c r="Q334" s="2" t="str">
        <v>Apr'24</v>
      </c>
      <c r="R334" s="2">
        <v>2025</v>
      </c>
      <c r="S334" s="1">
        <v>0</v>
      </c>
      <c r="T334" s="2">
        <v>400</v>
      </c>
      <c r="U334" s="12">
        <v>0</v>
      </c>
      <c r="V334" s="1" t="str">
        <v>Alien</v>
      </c>
      <c r="W334" s="13">
        <v>0</v>
      </c>
      <c r="X334" s="13">
        <v>0</v>
      </c>
      <c r="Y334" s="13">
        <v>6</v>
      </c>
      <c r="Z334" s="13">
        <v>5</v>
      </c>
      <c r="AA334" s="13">
        <v>70.283000000000001</v>
      </c>
      <c r="AB334" s="13">
        <v>130</v>
      </c>
      <c r="AC334" s="13">
        <v>139</v>
      </c>
      <c r="AD334" s="13">
        <v>0</v>
      </c>
      <c r="AE334" s="13">
        <v>36</v>
      </c>
      <c r="AF334" s="13">
        <v>15</v>
      </c>
      <c r="AG334" s="13">
        <v>0</v>
      </c>
      <c r="AH334" s="13">
        <v>0</v>
      </c>
      <c r="AI334" s="13">
        <v>58</v>
      </c>
      <c r="AJ334" s="13">
        <v>81</v>
      </c>
      <c r="AK334" s="13">
        <v>60</v>
      </c>
      <c r="AL334" s="13">
        <v>0</v>
      </c>
      <c r="AM334" s="13">
        <v>0</v>
      </c>
      <c r="AN334" s="13">
        <v>10</v>
      </c>
      <c r="AO334" s="13">
        <v>0</v>
      </c>
      <c r="AP334" s="13">
        <v>0</v>
      </c>
      <c r="AQ334" s="13">
        <v>0</v>
      </c>
      <c r="AR334" s="13">
        <v>0</v>
      </c>
      <c r="AS334" s="13">
        <v>0</v>
      </c>
      <c r="AT334" s="13">
        <v>0</v>
      </c>
      <c r="AU334" s="13">
        <v>0</v>
      </c>
      <c r="AV334" s="13">
        <v>0</v>
      </c>
      <c r="AW334" s="16">
        <f t="shared" si="98"/>
        <v>10</v>
      </c>
      <c r="AX334" s="16">
        <v>190</v>
      </c>
      <c r="AY334" s="107">
        <f>BW334</f>
        <v>200</v>
      </c>
      <c r="AZ334" s="10">
        <f>SUM(Z334:AK334)</f>
        <v>594.28300000000002</v>
      </c>
      <c r="BA334" s="10">
        <v>10</v>
      </c>
      <c r="BB334" s="10">
        <f t="shared" si="100"/>
        <v>0</v>
      </c>
      <c r="BC334" s="10">
        <f t="shared" si="101"/>
        <v>0</v>
      </c>
      <c r="BD334" s="10">
        <f t="shared" si="102"/>
        <v>-394.28300000000002</v>
      </c>
      <c r="BE334" s="10">
        <f t="shared" si="97"/>
        <v>584.28300000000002</v>
      </c>
      <c r="BF334" s="2" t="s">
        <v>119</v>
      </c>
      <c r="BG334" s="10">
        <f t="shared" si="103"/>
        <v>1.25</v>
      </c>
      <c r="BH334" s="36" t="s">
        <v>118</v>
      </c>
      <c r="BI334" s="39" t="str">
        <f t="shared" si="104"/>
        <v/>
      </c>
      <c r="BJ334" s="39" t="str">
        <f t="shared" si="105"/>
        <v>A</v>
      </c>
      <c r="BK334" s="16">
        <f>SUM(AR334:AX334)</f>
        <v>200</v>
      </c>
      <c r="BL334" s="10">
        <f>SUM(AL334:AQ334)</f>
        <v>10</v>
      </c>
      <c r="BM334" s="12">
        <f t="shared" si="106"/>
        <v>1</v>
      </c>
      <c r="BN334" s="12">
        <f t="shared" si="106"/>
        <v>0.05</v>
      </c>
      <c r="BO334" s="9">
        <f t="shared" si="107"/>
        <v>10</v>
      </c>
      <c r="BP334" s="39" t="str">
        <f t="shared" si="108"/>
        <v/>
      </c>
      <c r="BQ334" s="147"/>
      <c r="BR334" s="9">
        <f t="shared" si="109"/>
        <v>380.28300000000002</v>
      </c>
      <c r="BS334" s="9">
        <f t="shared" si="110"/>
        <v>214</v>
      </c>
      <c r="BT334" s="9">
        <f t="shared" si="111"/>
        <v>594.28300000000002</v>
      </c>
      <c r="BU334" s="9" t="str">
        <f>IFERROR(_xlfn.XLOOKUP(D334,Sheet1!B:B,Sheet1!L:L),"")</f>
        <v>Domestic Trip 1 pax 3N-4D</v>
      </c>
      <c r="BV334" s="9" t="str">
        <f>_xlfn.XLOOKUP(BU334,Sheet1!S:S,Sheet1!T:T)</f>
        <v>A</v>
      </c>
      <c r="BW334" s="9">
        <f>_xlfn.XLOOKUP(D334,Sheet1!B:B,Sheet1!M:M)</f>
        <v>200</v>
      </c>
      <c r="BX334" s="1" t="s">
        <v>129</v>
      </c>
      <c r="BZ334" s="108">
        <f t="shared" si="112"/>
        <v>190</v>
      </c>
      <c r="CB334" s="12">
        <f>AW334/AY334</f>
        <v>0.05</v>
      </c>
      <c r="CC334" s="12">
        <f>AX334/AY334</f>
        <v>0.95</v>
      </c>
      <c r="CG334" s="1" t="str">
        <f>IF(BO334&lt;80,"Below 80",
IF(BO334&lt;=120,"80-120",
IF(BO334&lt;=200,"&gt; 120-200",
IF(BO334&lt;=300,"&gt;200-300",
IF(BO334&lt;=500,"&gt;300-500",
"&gt;500")))))</f>
        <v>Below 80</v>
      </c>
      <c r="CH334" s="1" t="str">
        <f>IFERROR(_xlfn.XLOOKUP(CG334,Scenario!M:M,Scenario!N:N),"")</f>
        <v/>
      </c>
      <c r="CI334" s="1" t="str">
        <f t="shared" si="113"/>
        <v>Yes</v>
      </c>
      <c r="CJ334" s="75">
        <v>190</v>
      </c>
    </row>
    <row r="335" spans="1:88" hidden="1">
      <c r="A335" s="2">
        <v>334</v>
      </c>
      <c r="B335" s="2">
        <v>2024</v>
      </c>
      <c r="C335" s="1" t="str">
        <v>PBTMTR337</v>
      </c>
      <c r="D335" s="37" t="str">
        <v>0015g00001V9SP8AAN</v>
      </c>
      <c r="E335" s="37" t="str">
        <v>M/S BANSAL STEEL SHOP</v>
      </c>
      <c r="F335" s="37" t="str">
        <v>UTTAR PRADESH</v>
      </c>
      <c r="G335" s="37" t="str">
        <v>GAUTAM BUDDHA NAGAR</v>
      </c>
      <c r="H335" s="37" t="str">
        <v>Noida</v>
      </c>
      <c r="I335" s="37" t="str">
        <v>SHASHI STEELS CORPORATION</v>
      </c>
      <c r="J335" s="37" t="str">
        <v>Abhijeet Biswas</v>
      </c>
      <c r="K335" s="37" t="str">
        <v>Abhijeet Biswas</v>
      </c>
      <c r="L335" s="37" t="str">
        <v>C12816</v>
      </c>
      <c r="M335" s="37" t="str">
        <v>North</v>
      </c>
      <c r="N335" s="2">
        <v>201301</v>
      </c>
      <c r="O335" s="2" t="str">
        <v>09CAVPS2518A1ZH</v>
      </c>
      <c r="P335" s="2">
        <v>8826071926</v>
      </c>
      <c r="Q335" s="2" t="str">
        <v>Apr'24</v>
      </c>
      <c r="R335" s="2">
        <v>2025</v>
      </c>
      <c r="S335" s="1">
        <v>0</v>
      </c>
      <c r="T335" s="2">
        <v>200</v>
      </c>
      <c r="U335" s="12">
        <v>5.0000000000000001E-3</v>
      </c>
      <c r="V335" s="1" t="str">
        <v>Challenger</v>
      </c>
      <c r="W335" s="13">
        <v>0</v>
      </c>
      <c r="X335" s="13">
        <v>0</v>
      </c>
      <c r="Y335" s="13">
        <v>0</v>
      </c>
      <c r="Z335" s="13">
        <v>14</v>
      </c>
      <c r="AA335" s="13">
        <v>0</v>
      </c>
      <c r="AB335" s="13">
        <v>0</v>
      </c>
      <c r="AC335" s="13">
        <v>5</v>
      </c>
      <c r="AD335" s="13">
        <v>5.4850000000000003</v>
      </c>
      <c r="AE335" s="13">
        <v>0</v>
      </c>
      <c r="AF335" s="13">
        <v>8</v>
      </c>
      <c r="AG335" s="13">
        <v>7</v>
      </c>
      <c r="AH335" s="13">
        <v>0</v>
      </c>
      <c r="AI335" s="13">
        <v>0</v>
      </c>
      <c r="AJ335" s="13">
        <v>0</v>
      </c>
      <c r="AK335" s="13">
        <v>0</v>
      </c>
      <c r="AL335" s="13">
        <v>0</v>
      </c>
      <c r="AM335" s="13">
        <v>3</v>
      </c>
      <c r="AN335" s="13">
        <v>0</v>
      </c>
      <c r="AO335" s="13">
        <v>0</v>
      </c>
      <c r="AP335" s="13">
        <v>0</v>
      </c>
      <c r="AQ335" s="13">
        <v>0</v>
      </c>
      <c r="AR335" s="13">
        <v>17.47</v>
      </c>
      <c r="AS335" s="13">
        <v>10.4</v>
      </c>
      <c r="AT335" s="13">
        <v>3</v>
      </c>
      <c r="AU335" s="13">
        <v>0</v>
      </c>
      <c r="AV335" s="13">
        <v>0</v>
      </c>
      <c r="AW335" s="16">
        <f t="shared" si="98"/>
        <v>33.869999999999997</v>
      </c>
      <c r="AX335" s="16">
        <v>40.94</v>
      </c>
      <c r="AY335" s="10">
        <f t="shared" si="99"/>
        <v>74.81</v>
      </c>
      <c r="AZ335" s="10">
        <f>SUM(Z335:AK335)</f>
        <v>39.484999999999999</v>
      </c>
      <c r="BA335" s="10">
        <v>61.4</v>
      </c>
      <c r="BB335" s="10">
        <f t="shared" si="100"/>
        <v>27.53</v>
      </c>
      <c r="BC335" s="10">
        <f t="shared" si="101"/>
        <v>6.8825000000000003</v>
      </c>
      <c r="BD335" s="10">
        <f t="shared" si="102"/>
        <v>35.325000000000003</v>
      </c>
      <c r="BE335" s="10">
        <f t="shared" si="97"/>
        <v>5.615000000000002</v>
      </c>
      <c r="BF335" s="2" t="s">
        <v>119</v>
      </c>
      <c r="BG335" s="10">
        <f t="shared" si="103"/>
        <v>3.8587499999999997</v>
      </c>
      <c r="BH335" s="36" t="s">
        <v>118</v>
      </c>
      <c r="BI335" s="39" t="str">
        <f t="shared" si="104"/>
        <v/>
      </c>
      <c r="BJ335" s="39" t="str">
        <f t="shared" si="105"/>
        <v/>
      </c>
      <c r="BK335" s="16">
        <f>SUM(AR335:AX335)</f>
        <v>105.67999999999999</v>
      </c>
      <c r="BL335" s="10">
        <f>SUM(AL335:AQ335)</f>
        <v>3</v>
      </c>
      <c r="BM335" s="12">
        <f t="shared" si="106"/>
        <v>1.4126453682662745</v>
      </c>
      <c r="BN335" s="12">
        <f t="shared" si="106"/>
        <v>4.0101590696430954E-2</v>
      </c>
      <c r="BO335" s="9">
        <f t="shared" si="107"/>
        <v>30.869999999999997</v>
      </c>
      <c r="BP335" s="39" t="str">
        <f t="shared" si="108"/>
        <v/>
      </c>
      <c r="BQ335" s="147"/>
      <c r="BR335" s="9">
        <f t="shared" si="109"/>
        <v>24.484999999999999</v>
      </c>
      <c r="BS335" s="9">
        <f t="shared" si="110"/>
        <v>15</v>
      </c>
      <c r="BT335" s="9">
        <f t="shared" si="111"/>
        <v>39.484999999999999</v>
      </c>
      <c r="BU335" s="9" t="str">
        <f>IFERROR(_xlfn.XLOOKUP(D335,Sheet1!B:B,Sheet1!L:L),"")</f>
        <v/>
      </c>
      <c r="BV335" s="9" t="e">
        <f>_xlfn.XLOOKUP(BU335,Sheet1!S:S,Sheet1!T:T)</f>
        <v>#N/A</v>
      </c>
      <c r="BW335" s="9" t="e">
        <f>_xlfn.XLOOKUP(D335,Sheet1!B:B,Sheet1!M:M)</f>
        <v>#N/A</v>
      </c>
      <c r="BZ335" s="108">
        <f t="shared" si="112"/>
        <v>40.940000000000005</v>
      </c>
      <c r="CB335" s="12">
        <f>AW335/AY335</f>
        <v>0.45274695896270545</v>
      </c>
      <c r="CC335" s="12">
        <f>AX335/AY335</f>
        <v>0.54725304103729444</v>
      </c>
      <c r="CG335" s="1" t="str">
        <f>IF(BO335&lt;80,"Below 80",
IF(BO335&lt;=120,"80-120",
IF(BO335&lt;=200,"&gt; 120-200",
IF(BO335&lt;=300,"&gt;200-300",
IF(BO335&lt;=500,"&gt;300-500",
"&gt;500")))))</f>
        <v>Below 80</v>
      </c>
      <c r="CH335" s="1" t="str">
        <f>IFERROR(_xlfn.XLOOKUP(CG335,Scenario!M:M,Scenario!N:N),"")</f>
        <v/>
      </c>
      <c r="CI335" s="1" t="str">
        <f t="shared" si="113"/>
        <v>Yes</v>
      </c>
      <c r="CJ335" s="75">
        <v>30.54</v>
      </c>
    </row>
    <row r="336" spans="1:88" hidden="1">
      <c r="A336" s="2">
        <v>335</v>
      </c>
      <c r="B336" s="2">
        <v>2024</v>
      </c>
      <c r="C336" s="1" t="str">
        <v>PBTMTR338</v>
      </c>
      <c r="D336" s="37" t="str">
        <v>0015g00001UBHgoAAH</v>
      </c>
      <c r="E336" s="37" t="str">
        <v>Shashi Steels Corporation</v>
      </c>
      <c r="F336" s="37" t="str">
        <v>UTTAR PRADESH</v>
      </c>
      <c r="G336" s="37" t="str">
        <v>GAUTAM BUDDHA NAGAR</v>
      </c>
      <c r="H336" s="37" t="str">
        <v>Ghaziabad</v>
      </c>
      <c r="I336" s="37" t="str">
        <v>SHASHI STEELS CORPORATION</v>
      </c>
      <c r="J336" s="37" t="str">
        <v>Abhijeet Biswas</v>
      </c>
      <c r="K336" s="37" t="str">
        <v>Abhijeet Biswas</v>
      </c>
      <c r="L336" s="37" t="str">
        <v>C12816</v>
      </c>
      <c r="M336" s="37" t="str">
        <v>North</v>
      </c>
      <c r="N336" s="2">
        <v>201009</v>
      </c>
      <c r="O336" s="2" t="str">
        <v>09GFDR6089U1Z0</v>
      </c>
      <c r="P336" s="2">
        <v>8448067779</v>
      </c>
      <c r="Q336" s="2" t="str">
        <v>Apr'24</v>
      </c>
      <c r="R336" s="2">
        <v>2025</v>
      </c>
      <c r="S336" s="1">
        <v>0</v>
      </c>
      <c r="T336" s="2">
        <v>1000</v>
      </c>
      <c r="U336" s="12">
        <v>7.2980000000000003E-2</v>
      </c>
      <c r="V336" s="1" t="str">
        <v>Alien</v>
      </c>
      <c r="W336" s="13">
        <v>0</v>
      </c>
      <c r="X336" s="13">
        <v>0</v>
      </c>
      <c r="Y336" s="13">
        <v>0</v>
      </c>
      <c r="Z336" s="13">
        <v>15</v>
      </c>
      <c r="AA336" s="13">
        <v>22</v>
      </c>
      <c r="AB336" s="13">
        <v>0</v>
      </c>
      <c r="AC336" s="13">
        <v>6</v>
      </c>
      <c r="AD336" s="13">
        <v>0</v>
      </c>
      <c r="AE336" s="13">
        <v>0</v>
      </c>
      <c r="AF336" s="13">
        <v>0</v>
      </c>
      <c r="AG336" s="13">
        <v>0</v>
      </c>
      <c r="AH336" s="13">
        <v>0</v>
      </c>
      <c r="AI336" s="13">
        <v>93.265000000000001</v>
      </c>
      <c r="AJ336" s="13">
        <v>154</v>
      </c>
      <c r="AK336" s="13">
        <v>216</v>
      </c>
      <c r="AL336" s="13">
        <v>254</v>
      </c>
      <c r="AM336" s="13">
        <v>216</v>
      </c>
      <c r="AN336" s="13">
        <v>65</v>
      </c>
      <c r="AO336" s="13">
        <v>288.05</v>
      </c>
      <c r="AP336" s="13">
        <v>176.69</v>
      </c>
      <c r="AQ336" s="13">
        <v>300</v>
      </c>
      <c r="AR336" s="13">
        <v>40.51</v>
      </c>
      <c r="AS336" s="13">
        <v>119.05</v>
      </c>
      <c r="AT336" s="13">
        <v>15</v>
      </c>
      <c r="AU336" s="13">
        <v>69</v>
      </c>
      <c r="AV336" s="13">
        <v>134.94</v>
      </c>
      <c r="AW336" s="16">
        <f t="shared" si="98"/>
        <v>1543.3</v>
      </c>
      <c r="AX336" s="16">
        <v>2680.5</v>
      </c>
      <c r="AY336" s="10">
        <f t="shared" si="99"/>
        <v>4223.8</v>
      </c>
      <c r="AZ336" s="10">
        <f>SUM(Z336:AK336)</f>
        <v>506.26499999999999</v>
      </c>
      <c r="BA336" s="10">
        <v>2540</v>
      </c>
      <c r="BB336" s="10">
        <f t="shared" si="100"/>
        <v>996.7</v>
      </c>
      <c r="BC336" s="10">
        <f t="shared" si="101"/>
        <v>249.17500000000001</v>
      </c>
      <c r="BD336" s="10">
        <f t="shared" si="102"/>
        <v>3717.5350000000003</v>
      </c>
      <c r="BE336" s="10">
        <f t="shared" si="97"/>
        <v>-1037.0349999999999</v>
      </c>
      <c r="BF336" s="2" t="s">
        <v>118</v>
      </c>
      <c r="BG336" s="10">
        <f t="shared" si="103"/>
        <v>182.41249999999999</v>
      </c>
      <c r="BH336" s="36" t="s">
        <v>119</v>
      </c>
      <c r="BI336" s="39" t="str">
        <f t="shared" si="104"/>
        <v/>
      </c>
      <c r="BJ336" s="39" t="str">
        <f t="shared" si="105"/>
        <v/>
      </c>
      <c r="BK336" s="16">
        <f>SUM(AR336:AX336)</f>
        <v>4602.3</v>
      </c>
      <c r="BL336" s="10">
        <f>SUM(AL336:AQ336)</f>
        <v>1299.74</v>
      </c>
      <c r="BM336" s="12">
        <f t="shared" si="106"/>
        <v>1.0896112505326956</v>
      </c>
      <c r="BN336" s="12">
        <f t="shared" si="106"/>
        <v>0.30771816847388606</v>
      </c>
      <c r="BO336" s="9">
        <f t="shared" si="107"/>
        <v>1459.3</v>
      </c>
      <c r="BP336" s="39" t="str">
        <f t="shared" si="108"/>
        <v/>
      </c>
      <c r="BQ336" s="147"/>
      <c r="BR336" s="9">
        <f t="shared" si="109"/>
        <v>43</v>
      </c>
      <c r="BS336" s="9">
        <f t="shared" si="110"/>
        <v>463.26499999999999</v>
      </c>
      <c r="BT336" s="9">
        <f t="shared" si="111"/>
        <v>506.26499999999999</v>
      </c>
      <c r="BU336" s="9" t="str">
        <f>IFERROR(_xlfn.XLOOKUP(D336,Sheet1!B:B,Sheet1!L:L),"")</f>
        <v/>
      </c>
      <c r="BV336" s="9" t="e">
        <f>_xlfn.XLOOKUP(BU336,Sheet1!S:S,Sheet1!T:T)</f>
        <v>#N/A</v>
      </c>
      <c r="BW336" s="9" t="e">
        <f>_xlfn.XLOOKUP(D336,Sheet1!B:B,Sheet1!M:M)</f>
        <v>#N/A</v>
      </c>
      <c r="BZ336" s="108">
        <f t="shared" si="112"/>
        <v>2680.5</v>
      </c>
      <c r="CB336" s="12">
        <f>AW336/AY336</f>
        <v>0.36538188361191343</v>
      </c>
      <c r="CC336" s="12">
        <f>AX336/AY336</f>
        <v>0.63461811638808652</v>
      </c>
      <c r="CG336" s="1" t="str">
        <f>IF(BO336&lt;80,"Below 80",
IF(BO336&lt;=120,"80-120",
IF(BO336&lt;=200,"&gt; 120-200",
IF(BO336&lt;=300,"&gt;200-300",
IF(BO336&lt;=500,"&gt;300-500",
"&gt;500")))))</f>
        <v>&gt;500</v>
      </c>
      <c r="CH336" s="1" t="str">
        <f>IFERROR(_xlfn.XLOOKUP(CG336,Scenario!M:M,Scenario!N:N),"")</f>
        <v>E</v>
      </c>
      <c r="CI336" s="1" t="str">
        <f t="shared" si="113"/>
        <v>Yes</v>
      </c>
      <c r="CJ336" s="75">
        <v>2561.4499999999998</v>
      </c>
    </row>
    <row r="337" spans="1:89" hidden="1">
      <c r="A337" s="2">
        <v>336</v>
      </c>
      <c r="B337" s="2">
        <v>2024</v>
      </c>
      <c r="C337" s="1" t="str">
        <v>PBTMTR344</v>
      </c>
      <c r="D337" s="37" t="str">
        <v>0015g00001f8GS1AAM</v>
      </c>
      <c r="E337" s="37" t="str">
        <v>KRISHNA TRADERS</v>
      </c>
      <c r="F337" s="37" t="str">
        <v>CHHATTISGARH</v>
      </c>
      <c r="G337" s="37" t="str">
        <v>RAIGARH</v>
      </c>
      <c r="H337" s="37" t="str">
        <v>Raigarh</v>
      </c>
      <c r="I337" s="37" t="str">
        <v>Shree Resources</v>
      </c>
      <c r="J337" s="37" t="str">
        <v>Sudhir Tiwari</v>
      </c>
      <c r="K337" s="37" t="str">
        <v>Sudhir Tiwari</v>
      </c>
      <c r="L337" s="37" t="str">
        <v/>
      </c>
      <c r="M337" s="37" t="str">
        <v>Central</v>
      </c>
      <c r="N337" s="2">
        <v>496440</v>
      </c>
      <c r="O337" s="2" t="str">
        <v>22CRIPP1871P1Z9</v>
      </c>
      <c r="P337" s="2">
        <v>7987546368</v>
      </c>
      <c r="Q337" s="2" t="str">
        <v>Apr'24</v>
      </c>
      <c r="R337" s="2">
        <v>2025</v>
      </c>
      <c r="S337" s="1">
        <v>0</v>
      </c>
      <c r="T337" s="2">
        <v>40</v>
      </c>
      <c r="U337" s="12">
        <v>0</v>
      </c>
      <c r="V337" s="1" t="str">
        <v>Minor</v>
      </c>
      <c r="W337" s="13">
        <v>0</v>
      </c>
      <c r="X337" s="13">
        <v>0</v>
      </c>
      <c r="Y337" s="13">
        <v>0</v>
      </c>
      <c r="Z337" s="13">
        <v>15.26</v>
      </c>
      <c r="AA337" s="13">
        <v>0</v>
      </c>
      <c r="AB337" s="13">
        <v>0</v>
      </c>
      <c r="AC337" s="13">
        <v>0</v>
      </c>
      <c r="AD337" s="13">
        <v>0</v>
      </c>
      <c r="AE337" s="13">
        <v>0</v>
      </c>
      <c r="AF337" s="13">
        <v>0</v>
      </c>
      <c r="AG337" s="13">
        <v>0</v>
      </c>
      <c r="AH337" s="13">
        <v>0</v>
      </c>
      <c r="AI337" s="13">
        <v>0</v>
      </c>
      <c r="AJ337" s="13">
        <v>0</v>
      </c>
      <c r="AK337" s="13">
        <v>0</v>
      </c>
      <c r="AL337" s="13">
        <v>0</v>
      </c>
      <c r="AM337" s="13">
        <v>0</v>
      </c>
      <c r="AN337" s="13">
        <v>0</v>
      </c>
      <c r="AO337" s="13">
        <v>0</v>
      </c>
      <c r="AP337" s="13">
        <v>0</v>
      </c>
      <c r="AQ337" s="13">
        <v>0</v>
      </c>
      <c r="AR337" s="13">
        <v>0</v>
      </c>
      <c r="AS337" s="13">
        <v>0</v>
      </c>
      <c r="AT337" s="13">
        <v>0</v>
      </c>
      <c r="AU337" s="13">
        <v>0</v>
      </c>
      <c r="AV337" s="13">
        <v>0</v>
      </c>
      <c r="AW337" s="16">
        <f t="shared" si="98"/>
        <v>0</v>
      </c>
      <c r="AX337" s="16">
        <v>0</v>
      </c>
      <c r="AY337" s="10">
        <f t="shared" si="99"/>
        <v>0</v>
      </c>
      <c r="AZ337" s="10">
        <f>SUM(Z337:AK337)</f>
        <v>15.26</v>
      </c>
      <c r="BA337" s="10"/>
      <c r="BB337" s="10">
        <f t="shared" si="100"/>
        <v>0</v>
      </c>
      <c r="BC337" s="10">
        <f t="shared" si="101"/>
        <v>0</v>
      </c>
      <c r="BD337" s="10">
        <f t="shared" si="102"/>
        <v>-15.26</v>
      </c>
      <c r="BE337" s="10">
        <f t="shared" si="97"/>
        <v>15.26</v>
      </c>
      <c r="BF337" s="2" t="s">
        <v>119</v>
      </c>
      <c r="BG337" s="10">
        <f t="shared" si="103"/>
        <v>0</v>
      </c>
      <c r="BH337" s="36" t="s">
        <v>118</v>
      </c>
      <c r="BI337" s="39" t="str">
        <f t="shared" si="104"/>
        <v/>
      </c>
      <c r="BJ337" s="39" t="str">
        <f t="shared" si="105"/>
        <v/>
      </c>
      <c r="BK337" s="16">
        <f>SUM(AR337:AX337)</f>
        <v>0</v>
      </c>
      <c r="BL337" s="10">
        <f>SUM(AL337:AQ337)</f>
        <v>0</v>
      </c>
      <c r="BM337" s="12" t="str">
        <f t="shared" si="106"/>
        <v/>
      </c>
      <c r="BN337" s="12" t="str">
        <f t="shared" si="106"/>
        <v/>
      </c>
      <c r="BO337" s="9">
        <f t="shared" si="107"/>
        <v>0</v>
      </c>
      <c r="BP337" s="39" t="str">
        <f t="shared" si="108"/>
        <v/>
      </c>
      <c r="BQ337" s="147"/>
      <c r="BR337" s="9">
        <f t="shared" si="109"/>
        <v>15.26</v>
      </c>
      <c r="BS337" s="9">
        <f t="shared" si="110"/>
        <v>0</v>
      </c>
      <c r="BT337" s="9">
        <f t="shared" si="111"/>
        <v>15.26</v>
      </c>
      <c r="BU337" s="9" t="str">
        <f>IFERROR(_xlfn.XLOOKUP(D337,Sheet1!B:B,Sheet1!L:L),"")</f>
        <v/>
      </c>
      <c r="BV337" s="9" t="e">
        <f>_xlfn.XLOOKUP(BU337,Sheet1!S:S,Sheet1!T:T)</f>
        <v>#N/A</v>
      </c>
      <c r="BW337" s="9" t="e">
        <f>_xlfn.XLOOKUP(D337,Sheet1!B:B,Sheet1!M:M)</f>
        <v>#N/A</v>
      </c>
      <c r="BZ337" s="108">
        <f t="shared" si="112"/>
        <v>0</v>
      </c>
      <c r="CB337" s="12"/>
      <c r="CC337" s="12"/>
      <c r="CG337" s="1" t="str">
        <f>IF(BO337&lt;80,"Below 80",
IF(BO337&lt;=120,"80-120",
IF(BO337&lt;=200,"&gt; 120-200",
IF(BO337&lt;=300,"&gt;200-300",
IF(BO337&lt;=500,"&gt;300-500",
"&gt;500")))))</f>
        <v>Below 80</v>
      </c>
      <c r="CH337" s="1" t="str">
        <f>IFERROR(_xlfn.XLOOKUP(CG337,Scenario!M:M,Scenario!N:N),"")</f>
        <v/>
      </c>
      <c r="CI337" s="1" t="str">
        <f t="shared" si="113"/>
        <v>No</v>
      </c>
      <c r="CJ337" s="75">
        <v>0</v>
      </c>
    </row>
    <row r="338" spans="1:89" hidden="1">
      <c r="A338" s="2">
        <v>337</v>
      </c>
      <c r="B338" s="2">
        <v>2024</v>
      </c>
      <c r="C338" s="1" t="str">
        <v>PBTMTR345</v>
      </c>
      <c r="D338" s="37" t="str">
        <v>001J1000003mA4GIAU</v>
      </c>
      <c r="E338" s="37" t="str">
        <v>VINAY TRADERS</v>
      </c>
      <c r="F338" s="37" t="str">
        <v>CHHATTISGARH</v>
      </c>
      <c r="G338" s="37" t="str">
        <v>JANJGIR-CHAMPA</v>
      </c>
      <c r="H338" s="37" t="str">
        <v>Raigarh</v>
      </c>
      <c r="I338" s="37" t="str">
        <v>Shree Resources</v>
      </c>
      <c r="J338" s="37" t="str">
        <v>Sudhir Tiwari</v>
      </c>
      <c r="K338" s="37" t="str">
        <v>Sudhir Tiwari</v>
      </c>
      <c r="L338" s="37" t="str">
        <v/>
      </c>
      <c r="M338" s="37" t="str">
        <v>Central</v>
      </c>
      <c r="N338" s="2">
        <v>495688</v>
      </c>
      <c r="O338" s="2" t="str">
        <v>22CCAPM9206Q1ZC</v>
      </c>
      <c r="P338" s="2">
        <v>9522836680</v>
      </c>
      <c r="Q338" s="2" t="str">
        <v>Apr'24</v>
      </c>
      <c r="R338" s="2">
        <v>2025</v>
      </c>
      <c r="S338" s="1">
        <v>0</v>
      </c>
      <c r="T338" s="2">
        <v>40</v>
      </c>
      <c r="U338" s="12">
        <v>0</v>
      </c>
      <c r="V338" s="1" t="str">
        <v>Minor</v>
      </c>
      <c r="W338" s="13">
        <v>0</v>
      </c>
      <c r="X338" s="13">
        <v>0</v>
      </c>
      <c r="Y338" s="13">
        <v>0</v>
      </c>
      <c r="Z338" s="13">
        <v>15.145</v>
      </c>
      <c r="AA338" s="13">
        <v>0</v>
      </c>
      <c r="AB338" s="13">
        <v>0</v>
      </c>
      <c r="AC338" s="13">
        <v>2</v>
      </c>
      <c r="AD338" s="13">
        <v>0</v>
      </c>
      <c r="AE338" s="13">
        <v>0</v>
      </c>
      <c r="AF338" s="13">
        <v>0</v>
      </c>
      <c r="AG338" s="13">
        <v>0</v>
      </c>
      <c r="AH338" s="13">
        <v>0</v>
      </c>
      <c r="AI338" s="13">
        <v>0</v>
      </c>
      <c r="AJ338" s="13">
        <v>0</v>
      </c>
      <c r="AK338" s="13">
        <v>0</v>
      </c>
      <c r="AL338" s="13">
        <v>0</v>
      </c>
      <c r="AM338" s="13">
        <v>0</v>
      </c>
      <c r="AN338" s="13">
        <v>0</v>
      </c>
      <c r="AO338" s="13">
        <v>0</v>
      </c>
      <c r="AP338" s="13">
        <v>0</v>
      </c>
      <c r="AQ338" s="13">
        <v>0</v>
      </c>
      <c r="AR338" s="13">
        <v>0</v>
      </c>
      <c r="AS338" s="13">
        <v>0</v>
      </c>
      <c r="AT338" s="13">
        <v>0</v>
      </c>
      <c r="AU338" s="13">
        <v>0</v>
      </c>
      <c r="AV338" s="13">
        <v>0</v>
      </c>
      <c r="AW338" s="16">
        <f t="shared" si="98"/>
        <v>0</v>
      </c>
      <c r="AX338" s="16">
        <v>0</v>
      </c>
      <c r="AY338" s="10">
        <f t="shared" si="99"/>
        <v>0</v>
      </c>
      <c r="AZ338" s="10">
        <f>SUM(Z338:AK338)</f>
        <v>17.145</v>
      </c>
      <c r="BA338" s="10"/>
      <c r="BB338" s="10">
        <f t="shared" si="100"/>
        <v>0</v>
      </c>
      <c r="BC338" s="10">
        <f t="shared" si="101"/>
        <v>0</v>
      </c>
      <c r="BD338" s="10">
        <f t="shared" si="102"/>
        <v>-17.145</v>
      </c>
      <c r="BE338" s="10">
        <f t="shared" si="97"/>
        <v>17.145</v>
      </c>
      <c r="BF338" s="2" t="s">
        <v>119</v>
      </c>
      <c r="BG338" s="10">
        <f t="shared" si="103"/>
        <v>0</v>
      </c>
      <c r="BH338" s="36" t="s">
        <v>118</v>
      </c>
      <c r="BI338" s="39" t="str">
        <f t="shared" si="104"/>
        <v/>
      </c>
      <c r="BJ338" s="39" t="str">
        <f t="shared" si="105"/>
        <v/>
      </c>
      <c r="BK338" s="16">
        <f>SUM(AR338:AX338)</f>
        <v>0</v>
      </c>
      <c r="BL338" s="10">
        <f>SUM(AL338:AQ338)</f>
        <v>0</v>
      </c>
      <c r="BM338" s="12" t="str">
        <f t="shared" si="106"/>
        <v/>
      </c>
      <c r="BN338" s="12" t="str">
        <f t="shared" si="106"/>
        <v/>
      </c>
      <c r="BO338" s="9">
        <f t="shared" si="107"/>
        <v>0</v>
      </c>
      <c r="BP338" s="39" t="str">
        <f t="shared" si="108"/>
        <v/>
      </c>
      <c r="BQ338" s="147"/>
      <c r="BR338" s="9">
        <f t="shared" si="109"/>
        <v>17.145</v>
      </c>
      <c r="BS338" s="9">
        <f t="shared" si="110"/>
        <v>0</v>
      </c>
      <c r="BT338" s="9">
        <f t="shared" si="111"/>
        <v>17.145</v>
      </c>
      <c r="BU338" s="9" t="str">
        <f>IFERROR(_xlfn.XLOOKUP(D338,Sheet1!B:B,Sheet1!L:L),"")</f>
        <v/>
      </c>
      <c r="BV338" s="9" t="e">
        <f>_xlfn.XLOOKUP(BU338,Sheet1!S:S,Sheet1!T:T)</f>
        <v>#N/A</v>
      </c>
      <c r="BW338" s="9" t="e">
        <f>_xlfn.XLOOKUP(D338,Sheet1!B:B,Sheet1!M:M)</f>
        <v>#N/A</v>
      </c>
      <c r="BZ338" s="108">
        <f t="shared" si="112"/>
        <v>0</v>
      </c>
      <c r="CB338" s="12"/>
      <c r="CC338" s="12"/>
      <c r="CG338" s="1" t="str">
        <f>IF(BO338&lt;80,"Below 80",
IF(BO338&lt;=120,"80-120",
IF(BO338&lt;=200,"&gt; 120-200",
IF(BO338&lt;=300,"&gt;200-300",
IF(BO338&lt;=500,"&gt;300-500",
"&gt;500")))))</f>
        <v>Below 80</v>
      </c>
      <c r="CH338" s="1" t="str">
        <f>IFERROR(_xlfn.XLOOKUP(CG338,Scenario!M:M,Scenario!N:N),"")</f>
        <v/>
      </c>
      <c r="CI338" s="1" t="str">
        <f t="shared" si="113"/>
        <v>No</v>
      </c>
      <c r="CJ338" s="75">
        <v>0</v>
      </c>
    </row>
    <row r="339" spans="1:89" hidden="1">
      <c r="A339" s="2">
        <v>338</v>
      </c>
      <c r="B339" s="2">
        <v>2024</v>
      </c>
      <c r="C339" s="1" t="str">
        <v>PBTMTR346</v>
      </c>
      <c r="D339" s="37" t="str">
        <v>0015g00001dIUXsAAO</v>
      </c>
      <c r="E339" s="37" t="str">
        <v>Bhagwati Loha Bhandar</v>
      </c>
      <c r="F339" s="37" t="str">
        <v>CHHATTISGARH</v>
      </c>
      <c r="G339" s="37" t="str">
        <v>KANKER</v>
      </c>
      <c r="H339" s="37" t="str">
        <v>Kanker</v>
      </c>
      <c r="I339" s="37" t="str">
        <v>MADHYA BHARAT ISPAT PRIVATE LIMITED</v>
      </c>
      <c r="J339" s="37" t="str">
        <v>Vikash Kumar</v>
      </c>
      <c r="K339" s="37" t="str">
        <v>Vikash Kumar</v>
      </c>
      <c r="L339" s="37" t="str">
        <v>C12834</v>
      </c>
      <c r="M339" s="37" t="str">
        <v>Central</v>
      </c>
      <c r="N339" s="2">
        <v>494670</v>
      </c>
      <c r="O339" s="2" t="str">
        <v>22APLPC9494G1ZA</v>
      </c>
      <c r="P339" s="2">
        <v>9617061498</v>
      </c>
      <c r="Q339" s="2" t="str">
        <v>Apr'24</v>
      </c>
      <c r="R339" s="2">
        <v>2025</v>
      </c>
      <c r="S339" s="1">
        <v>0</v>
      </c>
      <c r="T339" s="2">
        <v>280</v>
      </c>
      <c r="U339" s="12">
        <v>0</v>
      </c>
      <c r="V339" s="1" t="str">
        <v>Alien</v>
      </c>
      <c r="W339" s="13">
        <v>0</v>
      </c>
      <c r="X339" s="13">
        <v>0</v>
      </c>
      <c r="Y339" s="13">
        <v>0</v>
      </c>
      <c r="Z339" s="13">
        <v>19.95</v>
      </c>
      <c r="AA339" s="13">
        <v>0</v>
      </c>
      <c r="AB339" s="13">
        <v>0</v>
      </c>
      <c r="AC339" s="13">
        <v>0</v>
      </c>
      <c r="AD339" s="13">
        <v>0</v>
      </c>
      <c r="AE339" s="13">
        <v>0</v>
      </c>
      <c r="AF339" s="13">
        <v>0</v>
      </c>
      <c r="AG339" s="13">
        <v>0</v>
      </c>
      <c r="AH339" s="13">
        <v>0</v>
      </c>
      <c r="AI339" s="13">
        <v>0</v>
      </c>
      <c r="AJ339" s="13">
        <v>0</v>
      </c>
      <c r="AK339" s="13">
        <v>0</v>
      </c>
      <c r="AL339" s="13">
        <v>0</v>
      </c>
      <c r="AM339" s="13">
        <v>0</v>
      </c>
      <c r="AN339" s="13">
        <v>0</v>
      </c>
      <c r="AO339" s="13">
        <v>0</v>
      </c>
      <c r="AP339" s="13">
        <v>0</v>
      </c>
      <c r="AQ339" s="13">
        <v>0</v>
      </c>
      <c r="AR339" s="13">
        <v>0</v>
      </c>
      <c r="AS339" s="13">
        <v>0</v>
      </c>
      <c r="AT339" s="13">
        <v>0</v>
      </c>
      <c r="AU339" s="13">
        <v>0</v>
      </c>
      <c r="AV339" s="13">
        <v>0</v>
      </c>
      <c r="AW339" s="16">
        <f t="shared" si="98"/>
        <v>0</v>
      </c>
      <c r="AX339" s="16">
        <v>0</v>
      </c>
      <c r="AY339" s="10">
        <f t="shared" si="99"/>
        <v>0</v>
      </c>
      <c r="AZ339" s="10">
        <f>SUM(Z339:AK339)</f>
        <v>19.95</v>
      </c>
      <c r="BA339" s="10"/>
      <c r="BB339" s="10">
        <f t="shared" si="100"/>
        <v>0</v>
      </c>
      <c r="BC339" s="10">
        <f t="shared" si="101"/>
        <v>0</v>
      </c>
      <c r="BD339" s="10">
        <f t="shared" si="102"/>
        <v>-19.95</v>
      </c>
      <c r="BE339" s="10">
        <f t="shared" si="97"/>
        <v>19.95</v>
      </c>
      <c r="BF339" s="2" t="s">
        <v>119</v>
      </c>
      <c r="BG339" s="10">
        <f t="shared" si="103"/>
        <v>0</v>
      </c>
      <c r="BH339" s="36" t="s">
        <v>118</v>
      </c>
      <c r="BI339" s="39" t="str">
        <f t="shared" si="104"/>
        <v/>
      </c>
      <c r="BJ339" s="39" t="str">
        <f t="shared" si="105"/>
        <v/>
      </c>
      <c r="BK339" s="16">
        <f>SUM(AR339:AX339)</f>
        <v>0</v>
      </c>
      <c r="BL339" s="10">
        <f>SUM(AL339:AQ339)</f>
        <v>0</v>
      </c>
      <c r="BM339" s="12" t="str">
        <f t="shared" si="106"/>
        <v/>
      </c>
      <c r="BN339" s="12" t="str">
        <f t="shared" si="106"/>
        <v/>
      </c>
      <c r="BO339" s="9">
        <f t="shared" si="107"/>
        <v>0</v>
      </c>
      <c r="BP339" s="39" t="str">
        <f t="shared" si="108"/>
        <v/>
      </c>
      <c r="BQ339" s="147"/>
      <c r="BR339" s="9">
        <f t="shared" si="109"/>
        <v>19.95</v>
      </c>
      <c r="BS339" s="9">
        <f t="shared" si="110"/>
        <v>0</v>
      </c>
      <c r="BT339" s="9">
        <f t="shared" si="111"/>
        <v>19.95</v>
      </c>
      <c r="BU339" s="9" t="str">
        <f>IFERROR(_xlfn.XLOOKUP(D339,Sheet1!B:B,Sheet1!L:L),"")</f>
        <v/>
      </c>
      <c r="BV339" s="9" t="e">
        <f>_xlfn.XLOOKUP(BU339,Sheet1!S:S,Sheet1!T:T)</f>
        <v>#N/A</v>
      </c>
      <c r="BW339" s="9" t="e">
        <f>_xlfn.XLOOKUP(D339,Sheet1!B:B,Sheet1!M:M)</f>
        <v>#N/A</v>
      </c>
      <c r="BZ339" s="108">
        <f t="shared" si="112"/>
        <v>0</v>
      </c>
      <c r="CB339" s="12"/>
      <c r="CC339" s="12"/>
      <c r="CG339" s="1" t="str">
        <f>IF(BO339&lt;80,"Below 80",
IF(BO339&lt;=120,"80-120",
IF(BO339&lt;=200,"&gt; 120-200",
IF(BO339&lt;=300,"&gt;200-300",
IF(BO339&lt;=500,"&gt;300-500",
"&gt;500")))))</f>
        <v>Below 80</v>
      </c>
      <c r="CH339" s="1" t="str">
        <f>IFERROR(_xlfn.XLOOKUP(CG339,Scenario!M:M,Scenario!N:N),"")</f>
        <v/>
      </c>
      <c r="CI339" s="1" t="str">
        <f t="shared" si="113"/>
        <v>No</v>
      </c>
      <c r="CJ339" s="75">
        <v>0</v>
      </c>
    </row>
    <row r="340" spans="1:89" hidden="1">
      <c r="A340" s="2">
        <v>339</v>
      </c>
      <c r="B340" s="2">
        <v>2024</v>
      </c>
      <c r="C340" s="1" t="str">
        <v>PBTMTR347</v>
      </c>
      <c r="D340" s="37" t="str">
        <v>001J100000Dp9WXIAZ</v>
      </c>
      <c r="E340" s="37" t="str">
        <v>SHRI SAI ROLLED PRODUCTS PRIVATE LIMITED</v>
      </c>
      <c r="F340" s="37" t="str">
        <v>CHHATTISGARH</v>
      </c>
      <c r="G340" s="37" t="str">
        <v>RAIPUR</v>
      </c>
      <c r="H340" s="37" t="str">
        <v>Raipur</v>
      </c>
      <c r="I340" s="37" t="str">
        <v>MADHYA BHARAT ISPAT PRIVATE LIMITED</v>
      </c>
      <c r="J340" s="37" t="str">
        <v>Saurav Nath</v>
      </c>
      <c r="K340" s="37" t="str">
        <v>Vikash Kumar</v>
      </c>
      <c r="L340" s="37" t="str">
        <v>C12834</v>
      </c>
      <c r="M340" s="37" t="str">
        <v>Central</v>
      </c>
      <c r="N340" s="2">
        <v>492001</v>
      </c>
      <c r="O340" s="2" t="str">
        <v>22AAMCS8655E1Z5</v>
      </c>
      <c r="P340" s="2">
        <v>8883222221</v>
      </c>
      <c r="Q340" s="2" t="str">
        <v>Apr'24</v>
      </c>
      <c r="R340" s="2">
        <v>2025</v>
      </c>
      <c r="S340" s="1">
        <v>0</v>
      </c>
      <c r="T340" s="2">
        <v>40</v>
      </c>
      <c r="U340" s="12">
        <v>0</v>
      </c>
      <c r="V340" s="1" t="str">
        <v>Minor</v>
      </c>
      <c r="W340" s="13">
        <v>0</v>
      </c>
      <c r="X340" s="13">
        <v>0</v>
      </c>
      <c r="Y340" s="13">
        <v>0</v>
      </c>
      <c r="Z340" s="13">
        <v>10</v>
      </c>
      <c r="AA340" s="13">
        <v>0</v>
      </c>
      <c r="AB340" s="13">
        <v>0</v>
      </c>
      <c r="AC340" s="13">
        <v>0</v>
      </c>
      <c r="AD340" s="13">
        <v>0</v>
      </c>
      <c r="AE340" s="13">
        <v>30</v>
      </c>
      <c r="AF340" s="13">
        <v>0</v>
      </c>
      <c r="AG340" s="13">
        <v>0</v>
      </c>
      <c r="AH340" s="13">
        <v>0</v>
      </c>
      <c r="AI340" s="13">
        <v>0</v>
      </c>
      <c r="AJ340" s="13">
        <v>0</v>
      </c>
      <c r="AK340" s="13">
        <v>0</v>
      </c>
      <c r="AL340" s="13">
        <v>0</v>
      </c>
      <c r="AM340" s="13">
        <v>0</v>
      </c>
      <c r="AN340" s="13">
        <v>0</v>
      </c>
      <c r="AO340" s="13">
        <v>0</v>
      </c>
      <c r="AP340" s="13">
        <v>0</v>
      </c>
      <c r="AQ340" s="13">
        <v>0</v>
      </c>
      <c r="AR340" s="13">
        <v>0</v>
      </c>
      <c r="AS340" s="13">
        <v>0</v>
      </c>
      <c r="AT340" s="13">
        <v>0</v>
      </c>
      <c r="AU340" s="13">
        <v>0</v>
      </c>
      <c r="AV340" s="13">
        <v>0</v>
      </c>
      <c r="AW340" s="16">
        <f t="shared" si="98"/>
        <v>0</v>
      </c>
      <c r="AX340" s="16">
        <v>0</v>
      </c>
      <c r="AY340" s="10">
        <f t="shared" si="99"/>
        <v>0</v>
      </c>
      <c r="AZ340" s="10">
        <f>SUM(Z340:AK340)</f>
        <v>40</v>
      </c>
      <c r="BA340" s="10"/>
      <c r="BB340" s="10">
        <f t="shared" si="100"/>
        <v>0</v>
      </c>
      <c r="BC340" s="10">
        <f t="shared" si="101"/>
        <v>0</v>
      </c>
      <c r="BD340" s="10">
        <f t="shared" si="102"/>
        <v>-40</v>
      </c>
      <c r="BE340" s="10">
        <f t="shared" si="97"/>
        <v>40</v>
      </c>
      <c r="BF340" s="2" t="s">
        <v>119</v>
      </c>
      <c r="BG340" s="10">
        <f t="shared" si="103"/>
        <v>0</v>
      </c>
      <c r="BH340" s="36" t="s">
        <v>118</v>
      </c>
      <c r="BI340" s="39" t="str">
        <f t="shared" si="104"/>
        <v/>
      </c>
      <c r="BJ340" s="39" t="str">
        <f t="shared" si="105"/>
        <v/>
      </c>
      <c r="BK340" s="16">
        <f>SUM(AR340:AX340)</f>
        <v>0</v>
      </c>
      <c r="BL340" s="10">
        <f>SUM(AL340:AQ340)</f>
        <v>0</v>
      </c>
      <c r="BM340" s="12" t="str">
        <f t="shared" si="106"/>
        <v/>
      </c>
      <c r="BN340" s="12" t="str">
        <f t="shared" si="106"/>
        <v/>
      </c>
      <c r="BO340" s="9">
        <f t="shared" si="107"/>
        <v>0</v>
      </c>
      <c r="BP340" s="39" t="str">
        <f t="shared" si="108"/>
        <v/>
      </c>
      <c r="BQ340" s="147"/>
      <c r="BR340" s="9">
        <f t="shared" si="109"/>
        <v>40</v>
      </c>
      <c r="BS340" s="9">
        <f t="shared" si="110"/>
        <v>0</v>
      </c>
      <c r="BT340" s="9">
        <f t="shared" si="111"/>
        <v>40</v>
      </c>
      <c r="BU340" s="9" t="str">
        <f>IFERROR(_xlfn.XLOOKUP(D340,Sheet1!B:B,Sheet1!L:L),"")</f>
        <v/>
      </c>
      <c r="BV340" s="9" t="e">
        <f>_xlfn.XLOOKUP(BU340,Sheet1!S:S,Sheet1!T:T)</f>
        <v>#N/A</v>
      </c>
      <c r="BW340" s="9" t="e">
        <f>_xlfn.XLOOKUP(D340,Sheet1!B:B,Sheet1!M:M)</f>
        <v>#N/A</v>
      </c>
      <c r="BZ340" s="108">
        <f t="shared" si="112"/>
        <v>0</v>
      </c>
      <c r="CB340" s="12"/>
      <c r="CC340" s="12"/>
      <c r="CG340" s="1" t="str">
        <f>IF(BO340&lt;80,"Below 80",
IF(BO340&lt;=120,"80-120",
IF(BO340&lt;=200,"&gt; 120-200",
IF(BO340&lt;=300,"&gt;200-300",
IF(BO340&lt;=500,"&gt;300-500",
"&gt;500")))))</f>
        <v>Below 80</v>
      </c>
      <c r="CH340" s="1" t="str">
        <f>IFERROR(_xlfn.XLOOKUP(CG340,Scenario!M:M,Scenario!N:N),"")</f>
        <v/>
      </c>
      <c r="CI340" s="1" t="str">
        <f t="shared" si="113"/>
        <v>No</v>
      </c>
      <c r="CJ340" s="75">
        <v>0</v>
      </c>
    </row>
    <row r="341" spans="1:89" hidden="1">
      <c r="A341" s="2">
        <v>340</v>
      </c>
      <c r="B341" s="2">
        <v>2024</v>
      </c>
      <c r="C341" s="1" t="str">
        <v>PBTMTR349</v>
      </c>
      <c r="D341" s="37" t="str">
        <v>0015g00001UBHsuAAH</v>
      </c>
      <c r="E341" s="37" t="str">
        <v>JAYANTILAL MANILAL</v>
      </c>
      <c r="F341" s="37" t="str">
        <v>CHHATTISGARH</v>
      </c>
      <c r="G341" s="37" t="str">
        <v>KONDAGAON</v>
      </c>
      <c r="H341" s="37" t="str">
        <v>Kondagaon</v>
      </c>
      <c r="I341" s="37" t="str">
        <v>MADHYA BHARAT ISPAT PRIVATE LIMITED</v>
      </c>
      <c r="J341" s="37" t="str">
        <v>Vikash Kumar</v>
      </c>
      <c r="K341" s="37" t="str">
        <v>Vikash Kumar</v>
      </c>
      <c r="L341" s="37" t="str">
        <v>C12834</v>
      </c>
      <c r="M341" s="37" t="str">
        <v>Central</v>
      </c>
      <c r="N341" s="2">
        <v>494226</v>
      </c>
      <c r="O341" s="2" t="str">
        <v>22AAKFJ7422M1Z6</v>
      </c>
      <c r="P341" s="2">
        <v>7000915230</v>
      </c>
      <c r="Q341" s="2" t="str">
        <v>Apr'24</v>
      </c>
      <c r="R341" s="2">
        <v>2025</v>
      </c>
      <c r="S341" s="1">
        <v>0</v>
      </c>
      <c r="T341" s="2">
        <v>200</v>
      </c>
      <c r="U341" s="12">
        <v>0</v>
      </c>
      <c r="V341" s="1" t="str">
        <v>Challenger</v>
      </c>
      <c r="W341" s="13">
        <v>0</v>
      </c>
      <c r="X341" s="13">
        <v>0</v>
      </c>
      <c r="Y341" s="13">
        <v>0</v>
      </c>
      <c r="Z341" s="13">
        <v>20</v>
      </c>
      <c r="AA341" s="13">
        <v>0</v>
      </c>
      <c r="AB341" s="13">
        <v>0</v>
      </c>
      <c r="AC341" s="13">
        <v>0</v>
      </c>
      <c r="AD341" s="13">
        <v>0</v>
      </c>
      <c r="AE341" s="13">
        <v>0</v>
      </c>
      <c r="AF341" s="13">
        <v>0</v>
      </c>
      <c r="AG341" s="13">
        <v>0</v>
      </c>
      <c r="AH341" s="13">
        <v>0</v>
      </c>
      <c r="AI341" s="13">
        <v>0</v>
      </c>
      <c r="AJ341" s="13">
        <v>0</v>
      </c>
      <c r="AK341" s="13">
        <v>0</v>
      </c>
      <c r="AL341" s="13">
        <v>0</v>
      </c>
      <c r="AM341" s="13">
        <v>0</v>
      </c>
      <c r="AN341" s="13">
        <v>0</v>
      </c>
      <c r="AO341" s="13">
        <v>0</v>
      </c>
      <c r="AP341" s="13">
        <v>0</v>
      </c>
      <c r="AQ341" s="13">
        <v>0</v>
      </c>
      <c r="AR341" s="13">
        <v>0</v>
      </c>
      <c r="AS341" s="13">
        <v>0</v>
      </c>
      <c r="AT341" s="13">
        <v>0</v>
      </c>
      <c r="AU341" s="13">
        <v>0</v>
      </c>
      <c r="AV341" s="13">
        <v>0</v>
      </c>
      <c r="AW341" s="16">
        <f t="shared" si="98"/>
        <v>0</v>
      </c>
      <c r="AX341" s="16">
        <v>0</v>
      </c>
      <c r="AY341" s="10">
        <f t="shared" si="99"/>
        <v>0</v>
      </c>
      <c r="AZ341" s="10">
        <f>SUM(Z341:AK341)</f>
        <v>20</v>
      </c>
      <c r="BA341" s="10"/>
      <c r="BB341" s="10">
        <f t="shared" si="100"/>
        <v>0</v>
      </c>
      <c r="BC341" s="10">
        <f t="shared" si="101"/>
        <v>0</v>
      </c>
      <c r="BD341" s="10">
        <f t="shared" si="102"/>
        <v>-20</v>
      </c>
      <c r="BE341" s="10">
        <f t="shared" si="97"/>
        <v>20</v>
      </c>
      <c r="BF341" s="2" t="s">
        <v>119</v>
      </c>
      <c r="BG341" s="10">
        <f t="shared" si="103"/>
        <v>0</v>
      </c>
      <c r="BH341" s="36" t="s">
        <v>118</v>
      </c>
      <c r="BI341" s="39" t="str">
        <f t="shared" si="104"/>
        <v/>
      </c>
      <c r="BJ341" s="39" t="str">
        <f t="shared" si="105"/>
        <v/>
      </c>
      <c r="BK341" s="16">
        <f>SUM(AR341:AX341)</f>
        <v>0</v>
      </c>
      <c r="BL341" s="10">
        <f>SUM(AL341:AQ341)</f>
        <v>0</v>
      </c>
      <c r="BM341" s="12" t="str">
        <f t="shared" si="106"/>
        <v/>
      </c>
      <c r="BN341" s="12" t="str">
        <f t="shared" si="106"/>
        <v/>
      </c>
      <c r="BO341" s="9">
        <f t="shared" si="107"/>
        <v>0</v>
      </c>
      <c r="BP341" s="39" t="str">
        <f t="shared" si="108"/>
        <v/>
      </c>
      <c r="BQ341" s="147"/>
      <c r="BR341" s="9">
        <f t="shared" si="109"/>
        <v>20</v>
      </c>
      <c r="BS341" s="9">
        <f t="shared" si="110"/>
        <v>0</v>
      </c>
      <c r="BT341" s="9">
        <f t="shared" si="111"/>
        <v>20</v>
      </c>
      <c r="BU341" s="9" t="str">
        <f>IFERROR(_xlfn.XLOOKUP(D341,Sheet1!B:B,Sheet1!L:L),"")</f>
        <v/>
      </c>
      <c r="BV341" s="9" t="e">
        <f>_xlfn.XLOOKUP(BU341,Sheet1!S:S,Sheet1!T:T)</f>
        <v>#N/A</v>
      </c>
      <c r="BW341" s="9" t="e">
        <f>_xlfn.XLOOKUP(D341,Sheet1!B:B,Sheet1!M:M)</f>
        <v>#N/A</v>
      </c>
      <c r="BZ341" s="108">
        <f t="shared" si="112"/>
        <v>0</v>
      </c>
      <c r="CB341" s="12"/>
      <c r="CC341" s="12"/>
      <c r="CG341" s="1" t="str">
        <f>IF(BO341&lt;80,"Below 80",
IF(BO341&lt;=120,"80-120",
IF(BO341&lt;=200,"&gt; 120-200",
IF(BO341&lt;=300,"&gt;200-300",
IF(BO341&lt;=500,"&gt;300-500",
"&gt;500")))))</f>
        <v>Below 80</v>
      </c>
      <c r="CH341" s="1" t="str">
        <f>IFERROR(_xlfn.XLOOKUP(CG341,Scenario!M:M,Scenario!N:N),"")</f>
        <v/>
      </c>
      <c r="CI341" s="1" t="str">
        <f t="shared" si="113"/>
        <v>No</v>
      </c>
      <c r="CJ341" s="75">
        <v>0</v>
      </c>
    </row>
    <row r="342" spans="1:89" hidden="1">
      <c r="A342" s="2">
        <v>341</v>
      </c>
      <c r="B342" s="2">
        <v>2024</v>
      </c>
      <c r="C342" s="1" t="str">
        <v>PBTMTR370</v>
      </c>
      <c r="D342" s="37" t="str">
        <v>0015g00001gfWgqAAE</v>
      </c>
      <c r="E342" s="37" t="str">
        <v>Gyan Cement House</v>
      </c>
      <c r="F342" s="37" t="str">
        <v>MADHYA PRADESH</v>
      </c>
      <c r="G342" s="37" t="str">
        <v>SIDHI</v>
      </c>
      <c r="H342" s="37">
        <v>0</v>
      </c>
      <c r="I342" s="37" t="str">
        <v>Global Steel</v>
      </c>
      <c r="J342" s="37" t="str">
        <v>Dharmendra Kumar Yadav</v>
      </c>
      <c r="K342" s="37" t="str">
        <v>-</v>
      </c>
      <c r="L342" s="37" t="str">
        <v>C13471</v>
      </c>
      <c r="M342" s="37" t="str">
        <v>Central</v>
      </c>
      <c r="N342" s="2">
        <v>486661</v>
      </c>
      <c r="O342" s="2">
        <v>0</v>
      </c>
      <c r="P342" s="2">
        <v>0</v>
      </c>
      <c r="Q342" s="2" t="str">
        <v>Apr'24</v>
      </c>
      <c r="R342" s="2">
        <v>2025</v>
      </c>
      <c r="S342" s="1">
        <v>0</v>
      </c>
      <c r="T342" s="2">
        <v>500</v>
      </c>
      <c r="U342" s="12">
        <v>0</v>
      </c>
      <c r="V342" s="1" t="str">
        <v>Alien</v>
      </c>
      <c r="W342" s="13">
        <v>0</v>
      </c>
      <c r="X342" s="13">
        <v>0</v>
      </c>
      <c r="Y342" s="13">
        <v>0</v>
      </c>
      <c r="Z342" s="13">
        <v>33.5</v>
      </c>
      <c r="AA342" s="13">
        <v>32</v>
      </c>
      <c r="AB342" s="13">
        <v>12</v>
      </c>
      <c r="AC342" s="13">
        <v>0</v>
      </c>
      <c r="AD342" s="13">
        <v>0</v>
      </c>
      <c r="AE342" s="13">
        <v>0</v>
      </c>
      <c r="AF342" s="13">
        <v>0</v>
      </c>
      <c r="AG342" s="13">
        <v>0</v>
      </c>
      <c r="AH342" s="13">
        <v>0</v>
      </c>
      <c r="AI342" s="13">
        <v>0</v>
      </c>
      <c r="AJ342" s="13">
        <v>25</v>
      </c>
      <c r="AK342" s="13">
        <v>0</v>
      </c>
      <c r="AL342" s="13">
        <v>0</v>
      </c>
      <c r="AM342" s="13">
        <v>0</v>
      </c>
      <c r="AN342" s="13">
        <v>0</v>
      </c>
      <c r="AO342" s="13">
        <v>0</v>
      </c>
      <c r="AP342" s="13">
        <v>0</v>
      </c>
      <c r="AQ342" s="13">
        <v>0</v>
      </c>
      <c r="AR342" s="13">
        <v>0</v>
      </c>
      <c r="AS342" s="13">
        <v>0</v>
      </c>
      <c r="AT342" s="13">
        <v>0</v>
      </c>
      <c r="AU342" s="13">
        <v>0</v>
      </c>
      <c r="AV342" s="13">
        <v>0</v>
      </c>
      <c r="AW342" s="16">
        <f t="shared" si="98"/>
        <v>0</v>
      </c>
      <c r="AX342" s="16">
        <v>0</v>
      </c>
      <c r="AY342" s="10">
        <f t="shared" si="99"/>
        <v>0</v>
      </c>
      <c r="AZ342" s="10">
        <f>SUM(Z342:AK342)</f>
        <v>102.5</v>
      </c>
      <c r="BA342" s="10">
        <v>50</v>
      </c>
      <c r="BB342" s="10">
        <f t="shared" si="100"/>
        <v>50</v>
      </c>
      <c r="BC342" s="10">
        <f t="shared" si="101"/>
        <v>12.5</v>
      </c>
      <c r="BD342" s="10">
        <f t="shared" si="102"/>
        <v>-102.5</v>
      </c>
      <c r="BE342" s="10">
        <f t="shared" si="97"/>
        <v>102.5</v>
      </c>
      <c r="BF342" s="2" t="s">
        <v>119</v>
      </c>
      <c r="BG342" s="10">
        <f t="shared" si="103"/>
        <v>0</v>
      </c>
      <c r="BH342" s="36" t="s">
        <v>118</v>
      </c>
      <c r="BI342" s="39" t="str">
        <f t="shared" si="104"/>
        <v/>
      </c>
      <c r="BJ342" s="39" t="str">
        <f t="shared" si="105"/>
        <v/>
      </c>
      <c r="BK342" s="16">
        <f>SUM(AR342:AX342)</f>
        <v>0</v>
      </c>
      <c r="BL342" s="10">
        <f>SUM(AL342:AQ342)</f>
        <v>0</v>
      </c>
      <c r="BM342" s="12" t="str">
        <f t="shared" si="106"/>
        <v/>
      </c>
      <c r="BN342" s="12" t="str">
        <f t="shared" si="106"/>
        <v/>
      </c>
      <c r="BO342" s="9">
        <f t="shared" si="107"/>
        <v>0</v>
      </c>
      <c r="BP342" s="39" t="str">
        <f t="shared" si="108"/>
        <v/>
      </c>
      <c r="BQ342" s="147" t="s">
        <v>165</v>
      </c>
      <c r="BR342" s="9">
        <f t="shared" si="109"/>
        <v>77.5</v>
      </c>
      <c r="BS342" s="9">
        <f t="shared" si="110"/>
        <v>25</v>
      </c>
      <c r="BT342" s="9">
        <f t="shared" si="111"/>
        <v>102.5</v>
      </c>
      <c r="BU342" s="9" t="str">
        <f>IFERROR(_xlfn.XLOOKUP(D342,Sheet1!B:B,Sheet1!L:L),"")</f>
        <v/>
      </c>
      <c r="BV342" s="9" t="e">
        <f>_xlfn.XLOOKUP(BU342,Sheet1!S:S,Sheet1!T:T)</f>
        <v>#N/A</v>
      </c>
      <c r="BW342" s="9" t="e">
        <f>_xlfn.XLOOKUP(D342,Sheet1!B:B,Sheet1!M:M)</f>
        <v>#N/A</v>
      </c>
      <c r="BZ342" s="108">
        <f t="shared" si="112"/>
        <v>0</v>
      </c>
      <c r="CB342" s="12"/>
      <c r="CC342" s="12"/>
      <c r="CG342" s="1" t="str">
        <f>IF(BO342&lt;80,"Below 80",
IF(BO342&lt;=120,"80-120",
IF(BO342&lt;=200,"&gt; 120-200",
IF(BO342&lt;=300,"&gt;200-300",
IF(BO342&lt;=500,"&gt;300-500",
"&gt;500")))))</f>
        <v>Below 80</v>
      </c>
      <c r="CH342" s="1" t="str">
        <f>IFERROR(_xlfn.XLOOKUP(CG342,Scenario!M:M,Scenario!N:N),"")</f>
        <v/>
      </c>
      <c r="CI342" s="1" t="str">
        <f t="shared" si="113"/>
        <v>Yes</v>
      </c>
      <c r="CJ342" s="75">
        <v>0</v>
      </c>
    </row>
    <row r="343" spans="1:89" hidden="1">
      <c r="A343" s="2">
        <v>342</v>
      </c>
      <c r="B343" s="2">
        <v>2024</v>
      </c>
      <c r="C343" s="1" t="str">
        <v>PBTMTR381</v>
      </c>
      <c r="D343" s="37" t="str">
        <v>001J100000EpGnRIAV</v>
      </c>
      <c r="E343" s="37" t="str">
        <v>HOME WORLD</v>
      </c>
      <c r="F343" s="37" t="str">
        <v>ODISHA</v>
      </c>
      <c r="G343" s="37" t="str">
        <v>SUNDARGARH</v>
      </c>
      <c r="H343" s="37" t="str">
        <v>Sundargarh</v>
      </c>
      <c r="I343" s="37" t="str">
        <v>SACHDEVA ISPAT PVT LTD</v>
      </c>
      <c r="J343" s="37" t="str">
        <v>Papun Padhan</v>
      </c>
      <c r="K343" s="37" t="str">
        <v>Papun Pradhan</v>
      </c>
      <c r="L343" s="37" t="str">
        <v>C12823</v>
      </c>
      <c r="M343" s="37" t="str">
        <v>Central</v>
      </c>
      <c r="N343" s="2">
        <v>769001</v>
      </c>
      <c r="O343" s="2" t="str">
        <v>21AHKPA9487G2Z9</v>
      </c>
      <c r="P343" s="2">
        <v>9437961913</v>
      </c>
      <c r="Q343" s="2" t="str">
        <v>Apr'24</v>
      </c>
      <c r="R343" s="2">
        <v>2025</v>
      </c>
      <c r="S343" s="1">
        <v>0</v>
      </c>
      <c r="T343" s="2">
        <v>50</v>
      </c>
      <c r="U343" s="12">
        <v>6.6666666666666662E-3</v>
      </c>
      <c r="V343" s="1" t="str">
        <v>Minor</v>
      </c>
      <c r="W343" s="13">
        <v>0</v>
      </c>
      <c r="X343" s="13">
        <v>0</v>
      </c>
      <c r="Y343" s="13">
        <v>0</v>
      </c>
      <c r="Z343" s="13">
        <v>13.65</v>
      </c>
      <c r="AA343" s="13">
        <v>6.67</v>
      </c>
      <c r="AB343" s="13">
        <v>0</v>
      </c>
      <c r="AC343" s="13">
        <v>0</v>
      </c>
      <c r="AD343" s="13">
        <v>0</v>
      </c>
      <c r="AE343" s="13">
        <v>0</v>
      </c>
      <c r="AF343" s="13">
        <v>0</v>
      </c>
      <c r="AG343" s="13">
        <v>0</v>
      </c>
      <c r="AH343" s="13">
        <v>0</v>
      </c>
      <c r="AI343" s="13">
        <v>0</v>
      </c>
      <c r="AJ343" s="13">
        <v>0</v>
      </c>
      <c r="AK343" s="13">
        <v>0</v>
      </c>
      <c r="AL343" s="13">
        <v>0</v>
      </c>
      <c r="AM343" s="13">
        <v>0</v>
      </c>
      <c r="AN343" s="13">
        <v>5</v>
      </c>
      <c r="AO343" s="13">
        <v>0</v>
      </c>
      <c r="AP343" s="13">
        <v>1</v>
      </c>
      <c r="AQ343" s="13">
        <v>0</v>
      </c>
      <c r="AR343" s="13">
        <v>0</v>
      </c>
      <c r="AS343" s="13">
        <v>1</v>
      </c>
      <c r="AT343" s="13">
        <v>0</v>
      </c>
      <c r="AU343" s="13">
        <v>1</v>
      </c>
      <c r="AV343" s="13">
        <v>0</v>
      </c>
      <c r="AW343" s="16">
        <f t="shared" si="98"/>
        <v>8</v>
      </c>
      <c r="AX343" s="16">
        <v>12</v>
      </c>
      <c r="AY343" s="10">
        <f t="shared" si="99"/>
        <v>20</v>
      </c>
      <c r="AZ343" s="10">
        <f>SUM(Z343:AK343)</f>
        <v>20.32</v>
      </c>
      <c r="BA343" s="10">
        <v>30</v>
      </c>
      <c r="BB343" s="10">
        <f t="shared" si="100"/>
        <v>22</v>
      </c>
      <c r="BC343" s="10">
        <f t="shared" si="101"/>
        <v>5.5</v>
      </c>
      <c r="BD343" s="10">
        <f t="shared" si="102"/>
        <v>-0.32000000000000028</v>
      </c>
      <c r="BE343" s="10">
        <f t="shared" si="97"/>
        <v>12.32</v>
      </c>
      <c r="BF343" s="2" t="s">
        <v>119</v>
      </c>
      <c r="BG343" s="10">
        <f t="shared" si="103"/>
        <v>0.875</v>
      </c>
      <c r="BH343" s="36" t="s">
        <v>118</v>
      </c>
      <c r="BI343" s="39" t="str">
        <f t="shared" si="104"/>
        <v/>
      </c>
      <c r="BJ343" s="39" t="str">
        <f t="shared" si="105"/>
        <v/>
      </c>
      <c r="BK343" s="16">
        <f>SUM(AR343:AX343)</f>
        <v>22</v>
      </c>
      <c r="BL343" s="10">
        <f>SUM(AL343:AQ343)</f>
        <v>6</v>
      </c>
      <c r="BM343" s="12">
        <f t="shared" si="106"/>
        <v>1.1000000000000001</v>
      </c>
      <c r="BN343" s="12">
        <f t="shared" si="106"/>
        <v>0.3</v>
      </c>
      <c r="BO343" s="9">
        <f t="shared" si="107"/>
        <v>7</v>
      </c>
      <c r="BP343" s="39" t="str">
        <f t="shared" si="108"/>
        <v/>
      </c>
      <c r="BQ343" s="147"/>
      <c r="BR343" s="9">
        <f t="shared" si="109"/>
        <v>20.32</v>
      </c>
      <c r="BS343" s="9">
        <f t="shared" si="110"/>
        <v>0</v>
      </c>
      <c r="BT343" s="9">
        <f t="shared" si="111"/>
        <v>20.32</v>
      </c>
      <c r="BU343" s="9" t="str">
        <f>IFERROR(_xlfn.XLOOKUP(D343,Sheet1!B:B,Sheet1!L:L),"")</f>
        <v/>
      </c>
      <c r="BV343" s="9" t="e">
        <f>_xlfn.XLOOKUP(BU343,Sheet1!S:S,Sheet1!T:T)</f>
        <v>#N/A</v>
      </c>
      <c r="BW343" s="9" t="e">
        <f>_xlfn.XLOOKUP(D343,Sheet1!B:B,Sheet1!M:M)</f>
        <v>#N/A</v>
      </c>
      <c r="BZ343" s="108">
        <f t="shared" si="112"/>
        <v>12</v>
      </c>
      <c r="CB343" s="12">
        <f>AW343/AY343</f>
        <v>0.4</v>
      </c>
      <c r="CC343" s="12">
        <f>AX343/AY343</f>
        <v>0.6</v>
      </c>
      <c r="CG343" s="1" t="str">
        <f>IF(BO343&lt;80,"Below 80",
IF(BO343&lt;=120,"80-120",
IF(BO343&lt;=200,"&gt; 120-200",
IF(BO343&lt;=300,"&gt;200-300",
IF(BO343&lt;=500,"&gt;300-500",
"&gt;500")))))</f>
        <v>Below 80</v>
      </c>
      <c r="CH343" s="1" t="str">
        <f>IFERROR(_xlfn.XLOOKUP(CG343,Scenario!M:M,Scenario!N:N),"")</f>
        <v/>
      </c>
      <c r="CI343" s="1" t="str">
        <f t="shared" si="113"/>
        <v>Yes</v>
      </c>
      <c r="CJ343" s="75">
        <v>11</v>
      </c>
    </row>
    <row r="344" spans="1:89" hidden="1">
      <c r="A344" s="2">
        <v>343</v>
      </c>
      <c r="B344" s="2">
        <v>2024</v>
      </c>
      <c r="C344" s="1" t="str">
        <v>PBTMTR382</v>
      </c>
      <c r="D344" s="37" t="str">
        <v>001J100000F4f12IAB</v>
      </c>
      <c r="E344" s="37" t="str">
        <v>RUDRA TRADING CO.</v>
      </c>
      <c r="F344" s="37" t="str">
        <v>ODISHA</v>
      </c>
      <c r="G344" s="37" t="str">
        <v>SUNDARGARH</v>
      </c>
      <c r="H344" s="37" t="str">
        <v>Sundargarh</v>
      </c>
      <c r="I344" s="37" t="str">
        <v>SACHDEVA ISPAT PVT LTD</v>
      </c>
      <c r="J344" s="37" t="str">
        <v>Papun Padhan</v>
      </c>
      <c r="K344" s="37" t="str">
        <v>Papun Pradhan</v>
      </c>
      <c r="L344" s="37" t="str">
        <v>C12823</v>
      </c>
      <c r="M344" s="37" t="str">
        <v>Central</v>
      </c>
      <c r="N344" s="2">
        <v>769001</v>
      </c>
      <c r="O344" s="2" t="str">
        <v>21AKYPK9602J1ZR</v>
      </c>
      <c r="P344" s="2">
        <v>9437568923</v>
      </c>
      <c r="Q344" s="2" t="str">
        <v>Apr'24</v>
      </c>
      <c r="R344" s="2">
        <v>2025</v>
      </c>
      <c r="S344" s="1">
        <v>0</v>
      </c>
      <c r="T344" s="2">
        <v>30</v>
      </c>
      <c r="U344" s="12">
        <v>0</v>
      </c>
      <c r="V344" s="1" t="str">
        <v>Minor</v>
      </c>
      <c r="W344" s="13">
        <v>0</v>
      </c>
      <c r="X344" s="13">
        <v>0</v>
      </c>
      <c r="Y344" s="13">
        <v>0</v>
      </c>
      <c r="Z344" s="13">
        <v>3.36</v>
      </c>
      <c r="AA344" s="13">
        <v>0</v>
      </c>
      <c r="AB344" s="13">
        <v>0</v>
      </c>
      <c r="AC344" s="13">
        <v>0</v>
      </c>
      <c r="AD344" s="13">
        <v>0</v>
      </c>
      <c r="AE344" s="13">
        <v>0</v>
      </c>
      <c r="AF344" s="13">
        <v>0</v>
      </c>
      <c r="AG344" s="13">
        <v>0</v>
      </c>
      <c r="AH344" s="13">
        <v>0</v>
      </c>
      <c r="AI344" s="13">
        <v>0</v>
      </c>
      <c r="AJ344" s="13">
        <v>0</v>
      </c>
      <c r="AK344" s="13">
        <v>0</v>
      </c>
      <c r="AL344" s="13">
        <v>0</v>
      </c>
      <c r="AM344" s="13">
        <v>0</v>
      </c>
      <c r="AN344" s="13">
        <v>0</v>
      </c>
      <c r="AO344" s="13">
        <v>0</v>
      </c>
      <c r="AP344" s="13">
        <v>0</v>
      </c>
      <c r="AQ344" s="13">
        <v>0</v>
      </c>
      <c r="AR344" s="13">
        <v>0</v>
      </c>
      <c r="AS344" s="13">
        <v>0</v>
      </c>
      <c r="AT344" s="13">
        <v>0</v>
      </c>
      <c r="AU344" s="13">
        <v>0</v>
      </c>
      <c r="AV344" s="13">
        <v>0</v>
      </c>
      <c r="AW344" s="16">
        <f t="shared" si="98"/>
        <v>0</v>
      </c>
      <c r="AX344" s="16">
        <v>0</v>
      </c>
      <c r="AY344" s="10">
        <f t="shared" si="99"/>
        <v>0</v>
      </c>
      <c r="AZ344" s="10">
        <f>SUM(Z344:AK344)</f>
        <v>3.36</v>
      </c>
      <c r="BA344" s="10">
        <v>0</v>
      </c>
      <c r="BB344" s="10">
        <f t="shared" si="100"/>
        <v>0</v>
      </c>
      <c r="BC344" s="10">
        <f t="shared" si="101"/>
        <v>0</v>
      </c>
      <c r="BD344" s="10">
        <f t="shared" si="102"/>
        <v>-3.36</v>
      </c>
      <c r="BE344" s="10">
        <f t="shared" si="97"/>
        <v>3.36</v>
      </c>
      <c r="BF344" s="2" t="s">
        <v>119</v>
      </c>
      <c r="BG344" s="10">
        <f t="shared" si="103"/>
        <v>0</v>
      </c>
      <c r="BH344" s="36" t="s">
        <v>118</v>
      </c>
      <c r="BI344" s="39" t="str">
        <f t="shared" si="104"/>
        <v/>
      </c>
      <c r="BJ344" s="39" t="str">
        <f t="shared" si="105"/>
        <v/>
      </c>
      <c r="BK344" s="16">
        <f>SUM(AR344:AX344)</f>
        <v>0</v>
      </c>
      <c r="BL344" s="10">
        <f>SUM(AL344:AQ344)</f>
        <v>0</v>
      </c>
      <c r="BM344" s="12" t="str">
        <f t="shared" si="106"/>
        <v/>
      </c>
      <c r="BN344" s="12" t="str">
        <f t="shared" si="106"/>
        <v/>
      </c>
      <c r="BO344" s="9">
        <f t="shared" si="107"/>
        <v>0</v>
      </c>
      <c r="BP344" s="39" t="str">
        <f t="shared" si="108"/>
        <v/>
      </c>
      <c r="BQ344" s="147"/>
      <c r="BR344" s="9">
        <f t="shared" si="109"/>
        <v>3.36</v>
      </c>
      <c r="BS344" s="9">
        <f t="shared" si="110"/>
        <v>0</v>
      </c>
      <c r="BT344" s="9">
        <f t="shared" si="111"/>
        <v>3.36</v>
      </c>
      <c r="BU344" s="9" t="str">
        <f>IFERROR(_xlfn.XLOOKUP(D344,Sheet1!B:B,Sheet1!L:L),"")</f>
        <v/>
      </c>
      <c r="BV344" s="9" t="e">
        <f>_xlfn.XLOOKUP(BU344,Sheet1!S:S,Sheet1!T:T)</f>
        <v>#N/A</v>
      </c>
      <c r="BW344" s="9" t="e">
        <f>_xlfn.XLOOKUP(D344,Sheet1!B:B,Sheet1!M:M)</f>
        <v>#N/A</v>
      </c>
      <c r="BZ344" s="108">
        <f t="shared" si="112"/>
        <v>0</v>
      </c>
      <c r="CB344" s="12"/>
      <c r="CC344" s="12"/>
      <c r="CG344" s="1" t="str">
        <f>IF(BO344&lt;80,"Below 80",
IF(BO344&lt;=120,"80-120",
IF(BO344&lt;=200,"&gt; 120-200",
IF(BO344&lt;=300,"&gt;200-300",
IF(BO344&lt;=500,"&gt;300-500",
"&gt;500")))))</f>
        <v>Below 80</v>
      </c>
      <c r="CH344" s="1" t="str">
        <f>IFERROR(_xlfn.XLOOKUP(CG344,Scenario!M:M,Scenario!N:N),"")</f>
        <v/>
      </c>
      <c r="CI344" s="1" t="str">
        <f t="shared" si="113"/>
        <v>No</v>
      </c>
      <c r="CJ344" s="75">
        <v>0</v>
      </c>
    </row>
    <row r="345" spans="1:89" hidden="1">
      <c r="A345" s="2">
        <v>344</v>
      </c>
      <c r="B345" s="2">
        <v>2024</v>
      </c>
      <c r="C345" s="1" t="str">
        <v>PBTMTR383</v>
      </c>
      <c r="D345" s="37" t="str">
        <v>001J100000EpH14IAF</v>
      </c>
      <c r="E345" s="37" t="str">
        <v>SUMITRA DEVI STEEL</v>
      </c>
      <c r="F345" s="37" t="str">
        <v>ODISHA</v>
      </c>
      <c r="G345" s="37" t="str">
        <v>SUNDARGARH</v>
      </c>
      <c r="H345" s="37" t="str">
        <v>Sundargarh</v>
      </c>
      <c r="I345" s="37" t="str">
        <v>SACHDEVA ISPAT PVT LTD</v>
      </c>
      <c r="J345" s="37" t="str">
        <v>Papun Padhan</v>
      </c>
      <c r="K345" s="37" t="str">
        <v>Papun Pradhan</v>
      </c>
      <c r="L345" s="37" t="str">
        <v>C12823</v>
      </c>
      <c r="M345" s="37" t="str">
        <v>Central</v>
      </c>
      <c r="N345" s="2">
        <v>769001</v>
      </c>
      <c r="O345" s="2" t="str">
        <v>21BVTPS6421C1ZL</v>
      </c>
      <c r="P345" s="2">
        <v>9437021124</v>
      </c>
      <c r="Q345" s="2" t="str">
        <v>Apr'24</v>
      </c>
      <c r="R345" s="2">
        <v>2025</v>
      </c>
      <c r="S345" s="1">
        <v>0</v>
      </c>
      <c r="T345" s="2">
        <v>30</v>
      </c>
      <c r="U345" s="12">
        <v>0</v>
      </c>
      <c r="V345" s="1" t="str">
        <v>Minor</v>
      </c>
      <c r="W345" s="13">
        <v>0</v>
      </c>
      <c r="X345" s="13">
        <v>0</v>
      </c>
      <c r="Y345" s="13">
        <v>0</v>
      </c>
      <c r="Z345" s="13">
        <v>30.74</v>
      </c>
      <c r="AA345" s="13">
        <v>0</v>
      </c>
      <c r="AB345" s="13">
        <v>0</v>
      </c>
      <c r="AC345" s="13">
        <v>0</v>
      </c>
      <c r="AD345" s="13">
        <v>0</v>
      </c>
      <c r="AE345" s="13">
        <v>0</v>
      </c>
      <c r="AF345" s="13">
        <v>0</v>
      </c>
      <c r="AG345" s="13">
        <v>0</v>
      </c>
      <c r="AH345" s="13">
        <v>0</v>
      </c>
      <c r="AI345" s="13">
        <v>0</v>
      </c>
      <c r="AJ345" s="13">
        <v>0</v>
      </c>
      <c r="AK345" s="13">
        <v>0</v>
      </c>
      <c r="AL345" s="13">
        <v>0</v>
      </c>
      <c r="AM345" s="13">
        <v>0</v>
      </c>
      <c r="AN345" s="13">
        <v>0</v>
      </c>
      <c r="AO345" s="13">
        <v>0</v>
      </c>
      <c r="AP345" s="13">
        <v>0</v>
      </c>
      <c r="AQ345" s="13">
        <v>0</v>
      </c>
      <c r="AR345" s="13">
        <v>0</v>
      </c>
      <c r="AS345" s="13">
        <v>0</v>
      </c>
      <c r="AT345" s="13">
        <v>0</v>
      </c>
      <c r="AU345" s="13">
        <v>0</v>
      </c>
      <c r="AV345" s="13">
        <v>0</v>
      </c>
      <c r="AW345" s="16">
        <f t="shared" si="98"/>
        <v>0</v>
      </c>
      <c r="AX345" s="16">
        <v>0</v>
      </c>
      <c r="AY345" s="10">
        <f t="shared" si="99"/>
        <v>0</v>
      </c>
      <c r="AZ345" s="10">
        <f>SUM(Z345:AK345)</f>
        <v>30.74</v>
      </c>
      <c r="BA345" s="10">
        <v>0</v>
      </c>
      <c r="BB345" s="10">
        <f t="shared" si="100"/>
        <v>0</v>
      </c>
      <c r="BC345" s="10">
        <f t="shared" si="101"/>
        <v>0</v>
      </c>
      <c r="BD345" s="10">
        <f t="shared" si="102"/>
        <v>-30.74</v>
      </c>
      <c r="BE345" s="10">
        <f t="shared" ref="BE345:BE408" si="114">AZ345-AW345</f>
        <v>30.74</v>
      </c>
      <c r="BF345" s="2" t="s">
        <v>119</v>
      </c>
      <c r="BG345" s="10">
        <f t="shared" si="103"/>
        <v>0</v>
      </c>
      <c r="BH345" s="36" t="s">
        <v>118</v>
      </c>
      <c r="BI345" s="39" t="str">
        <f t="shared" si="104"/>
        <v/>
      </c>
      <c r="BJ345" s="39" t="str">
        <f t="shared" si="105"/>
        <v/>
      </c>
      <c r="BK345" s="16">
        <f>SUM(AR345:AX345)</f>
        <v>0</v>
      </c>
      <c r="BL345" s="10">
        <f>SUM(AL345:AQ345)</f>
        <v>0</v>
      </c>
      <c r="BM345" s="12" t="str">
        <f t="shared" si="106"/>
        <v/>
      </c>
      <c r="BN345" s="12" t="str">
        <f t="shared" si="106"/>
        <v/>
      </c>
      <c r="BO345" s="9">
        <f t="shared" si="107"/>
        <v>0</v>
      </c>
      <c r="BP345" s="39" t="str">
        <f t="shared" si="108"/>
        <v/>
      </c>
      <c r="BQ345" s="147"/>
      <c r="BR345" s="9">
        <f t="shared" si="109"/>
        <v>30.74</v>
      </c>
      <c r="BS345" s="9">
        <f t="shared" si="110"/>
        <v>0</v>
      </c>
      <c r="BT345" s="9">
        <f t="shared" si="111"/>
        <v>30.74</v>
      </c>
      <c r="BU345" s="9" t="str">
        <f>IFERROR(_xlfn.XLOOKUP(D345,Sheet1!B:B,Sheet1!L:L),"")</f>
        <v/>
      </c>
      <c r="BV345" s="9" t="e">
        <f>_xlfn.XLOOKUP(BU345,Sheet1!S:S,Sheet1!T:T)</f>
        <v>#N/A</v>
      </c>
      <c r="BW345" s="9" t="e">
        <f>_xlfn.XLOOKUP(D345,Sheet1!B:B,Sheet1!M:M)</f>
        <v>#N/A</v>
      </c>
      <c r="BZ345" s="108">
        <f t="shared" si="112"/>
        <v>0</v>
      </c>
      <c r="CB345" s="12"/>
      <c r="CC345" s="12"/>
      <c r="CG345" s="1" t="str">
        <f>IF(BO345&lt;80,"Below 80",
IF(BO345&lt;=120,"80-120",
IF(BO345&lt;=200,"&gt; 120-200",
IF(BO345&lt;=300,"&gt;200-300",
IF(BO345&lt;=500,"&gt;300-500",
"&gt;500")))))</f>
        <v>Below 80</v>
      </c>
      <c r="CH345" s="1" t="str">
        <f>IFERROR(_xlfn.XLOOKUP(CG345,Scenario!M:M,Scenario!N:N),"")</f>
        <v/>
      </c>
      <c r="CI345" s="1" t="str">
        <f t="shared" si="113"/>
        <v>No</v>
      </c>
      <c r="CJ345" s="75">
        <v>0</v>
      </c>
    </row>
    <row r="346" spans="1:89" hidden="1">
      <c r="A346" s="2">
        <v>345</v>
      </c>
      <c r="B346" s="2">
        <v>2024</v>
      </c>
      <c r="C346" s="1" t="str">
        <v>PBTMTR395</v>
      </c>
      <c r="D346" s="37" t="str">
        <v>001J1000003mtzkIAA</v>
      </c>
      <c r="E346" s="37" t="str">
        <v>R.K.General Store</v>
      </c>
      <c r="F346" s="37" t="str">
        <v>ODISHA</v>
      </c>
      <c r="G346" s="37" t="str">
        <v>MALKANGIRI</v>
      </c>
      <c r="H346" s="37" t="str">
        <v>Malkangiri</v>
      </c>
      <c r="I346" s="37" t="str">
        <v>Sahu Brothers</v>
      </c>
      <c r="J346" s="37" t="str">
        <v>Amit Behera</v>
      </c>
      <c r="K346" s="37" t="str">
        <v>-</v>
      </c>
      <c r="L346" s="37" t="str">
        <v/>
      </c>
      <c r="M346" s="37" t="str">
        <v>Central</v>
      </c>
      <c r="N346" s="2">
        <v>764051</v>
      </c>
      <c r="O346" s="2" t="str">
        <v>21AIVPP6148H1ZV</v>
      </c>
      <c r="P346" s="2">
        <v>9437821327</v>
      </c>
      <c r="Q346" s="2" t="str">
        <v>Apr'24</v>
      </c>
      <c r="R346" s="2">
        <v>2025</v>
      </c>
      <c r="S346" s="1">
        <v>0</v>
      </c>
      <c r="T346" s="2">
        <v>100</v>
      </c>
      <c r="U346" s="12">
        <v>0</v>
      </c>
      <c r="V346" s="1" t="str">
        <v>Challenger</v>
      </c>
      <c r="W346" s="13">
        <v>0</v>
      </c>
      <c r="X346" s="13">
        <v>0</v>
      </c>
      <c r="Y346" s="13">
        <v>0</v>
      </c>
      <c r="Z346" s="13">
        <v>30</v>
      </c>
      <c r="AA346" s="13">
        <v>0</v>
      </c>
      <c r="AB346" s="13">
        <v>0</v>
      </c>
      <c r="AC346" s="13">
        <v>0</v>
      </c>
      <c r="AD346" s="13">
        <v>0</v>
      </c>
      <c r="AE346" s="13">
        <v>0</v>
      </c>
      <c r="AF346" s="13">
        <v>0</v>
      </c>
      <c r="AG346" s="13">
        <v>0</v>
      </c>
      <c r="AH346" s="13">
        <v>0</v>
      </c>
      <c r="AI346" s="13">
        <v>0</v>
      </c>
      <c r="AJ346" s="13">
        <v>0</v>
      </c>
      <c r="AK346" s="13">
        <v>0</v>
      </c>
      <c r="AL346" s="13">
        <v>0</v>
      </c>
      <c r="AM346" s="13">
        <v>0</v>
      </c>
      <c r="AN346" s="13">
        <v>0</v>
      </c>
      <c r="AO346" s="13">
        <v>0</v>
      </c>
      <c r="AP346" s="13">
        <v>0</v>
      </c>
      <c r="AQ346" s="13">
        <v>0</v>
      </c>
      <c r="AR346" s="13">
        <v>0</v>
      </c>
      <c r="AS346" s="13">
        <v>0</v>
      </c>
      <c r="AT346" s="13">
        <v>0</v>
      </c>
      <c r="AU346" s="13">
        <v>0</v>
      </c>
      <c r="AV346" s="13">
        <v>0</v>
      </c>
      <c r="AW346" s="16">
        <f t="shared" si="98"/>
        <v>0</v>
      </c>
      <c r="AX346" s="16">
        <v>0</v>
      </c>
      <c r="AY346" s="10">
        <f t="shared" si="99"/>
        <v>0</v>
      </c>
      <c r="AZ346" s="10">
        <f>SUM(Z346:AK346)</f>
        <v>30</v>
      </c>
      <c r="BA346" s="10">
        <v>0</v>
      </c>
      <c r="BB346" s="10">
        <f t="shared" si="100"/>
        <v>0</v>
      </c>
      <c r="BC346" s="10">
        <f t="shared" si="101"/>
        <v>0</v>
      </c>
      <c r="BD346" s="10">
        <f t="shared" si="102"/>
        <v>-30</v>
      </c>
      <c r="BE346" s="10">
        <f t="shared" si="114"/>
        <v>30</v>
      </c>
      <c r="BF346" s="2" t="s">
        <v>119</v>
      </c>
      <c r="BG346" s="10">
        <f t="shared" si="103"/>
        <v>0</v>
      </c>
      <c r="BH346" s="36" t="s">
        <v>118</v>
      </c>
      <c r="BI346" s="39" t="str">
        <f t="shared" si="104"/>
        <v/>
      </c>
      <c r="BJ346" s="39" t="str">
        <f t="shared" si="105"/>
        <v/>
      </c>
      <c r="BK346" s="16">
        <f>SUM(AR346:AX346)</f>
        <v>0</v>
      </c>
      <c r="BL346" s="10">
        <f>SUM(AL346:AQ346)</f>
        <v>0</v>
      </c>
      <c r="BM346" s="12" t="str">
        <f t="shared" si="106"/>
        <v/>
      </c>
      <c r="BN346" s="12" t="str">
        <f t="shared" si="106"/>
        <v/>
      </c>
      <c r="BO346" s="9">
        <f t="shared" si="107"/>
        <v>0</v>
      </c>
      <c r="BP346" s="39" t="str">
        <f t="shared" si="108"/>
        <v/>
      </c>
      <c r="BQ346" s="147"/>
      <c r="BR346" s="9">
        <f t="shared" si="109"/>
        <v>30</v>
      </c>
      <c r="BS346" s="9">
        <f t="shared" si="110"/>
        <v>0</v>
      </c>
      <c r="BT346" s="9">
        <f t="shared" si="111"/>
        <v>30</v>
      </c>
      <c r="BU346" s="9" t="str">
        <f>IFERROR(_xlfn.XLOOKUP(D346,Sheet1!B:B,Sheet1!L:L),"")</f>
        <v/>
      </c>
      <c r="BV346" s="9" t="e">
        <f>_xlfn.XLOOKUP(BU346,Sheet1!S:S,Sheet1!T:T)</f>
        <v>#N/A</v>
      </c>
      <c r="BW346" s="9" t="e">
        <f>_xlfn.XLOOKUP(D346,Sheet1!B:B,Sheet1!M:M)</f>
        <v>#N/A</v>
      </c>
      <c r="BZ346" s="108">
        <f t="shared" si="112"/>
        <v>0</v>
      </c>
      <c r="CB346" s="12"/>
      <c r="CC346" s="12"/>
      <c r="CG346" s="1" t="str">
        <f>IF(BO346&lt;80,"Below 80",
IF(BO346&lt;=120,"80-120",
IF(BO346&lt;=200,"&gt; 120-200",
IF(BO346&lt;=300,"&gt;200-300",
IF(BO346&lt;=500,"&gt;300-500",
"&gt;500")))))</f>
        <v>Below 80</v>
      </c>
      <c r="CH346" s="1" t="str">
        <f>IFERROR(_xlfn.XLOOKUP(CG346,Scenario!M:M,Scenario!N:N),"")</f>
        <v/>
      </c>
      <c r="CI346" s="1" t="str">
        <f t="shared" si="113"/>
        <v>No</v>
      </c>
      <c r="CJ346" s="75">
        <v>0</v>
      </c>
    </row>
    <row r="347" spans="1:89" hidden="1">
      <c r="A347" s="2">
        <v>346</v>
      </c>
      <c r="B347" s="2">
        <v>2024</v>
      </c>
      <c r="C347" s="1" t="str">
        <v>PBTMTR396</v>
      </c>
      <c r="D347" s="37" t="str">
        <v>001J1000003mUW7IAM</v>
      </c>
      <c r="E347" s="37" t="str">
        <v>BIJAYALAKSHMI TRADERS</v>
      </c>
      <c r="F347" s="37" t="str">
        <v>ODISHA</v>
      </c>
      <c r="G347" s="37" t="str">
        <v>KORAPUT</v>
      </c>
      <c r="H347" s="37" t="str">
        <v>Borigumma</v>
      </c>
      <c r="I347" s="37" t="str">
        <v>SACHDEVA ISPAT PVT LTD</v>
      </c>
      <c r="J347" s="37" t="str">
        <v>Amit Behera</v>
      </c>
      <c r="K347" s="37" t="str">
        <v>-</v>
      </c>
      <c r="L347" s="37" t="str">
        <v>C12823</v>
      </c>
      <c r="M347" s="37" t="str">
        <v>Central</v>
      </c>
      <c r="N347" s="2">
        <v>764056</v>
      </c>
      <c r="O347" s="2" t="str">
        <v>21CVNPP8608K1Z3</v>
      </c>
      <c r="P347" s="2">
        <v>7978509293</v>
      </c>
      <c r="Q347" s="2" t="str">
        <v>Apr'24</v>
      </c>
      <c r="R347" s="2">
        <v>2025</v>
      </c>
      <c r="S347" s="1">
        <v>0</v>
      </c>
      <c r="T347" s="2">
        <v>110</v>
      </c>
      <c r="U347" s="12">
        <v>7.6242424242424237E-2</v>
      </c>
      <c r="V347" s="1" t="str">
        <v>Challenger</v>
      </c>
      <c r="W347" s="13">
        <v>0</v>
      </c>
      <c r="X347" s="13">
        <v>0</v>
      </c>
      <c r="Y347" s="13">
        <v>0</v>
      </c>
      <c r="Z347" s="13">
        <v>20</v>
      </c>
      <c r="AA347" s="13">
        <v>0</v>
      </c>
      <c r="AB347" s="13">
        <v>30</v>
      </c>
      <c r="AC347" s="13">
        <v>0</v>
      </c>
      <c r="AD347" s="13">
        <v>0</v>
      </c>
      <c r="AE347" s="13">
        <v>0</v>
      </c>
      <c r="AF347" s="13">
        <v>0</v>
      </c>
      <c r="AG347" s="13">
        <v>0</v>
      </c>
      <c r="AH347" s="13">
        <v>0</v>
      </c>
      <c r="AI347" s="13">
        <v>0</v>
      </c>
      <c r="AJ347" s="13">
        <v>0</v>
      </c>
      <c r="AK347" s="13">
        <v>0</v>
      </c>
      <c r="AL347" s="13">
        <v>0</v>
      </c>
      <c r="AM347" s="13">
        <v>0</v>
      </c>
      <c r="AN347" s="13">
        <v>0</v>
      </c>
      <c r="AO347" s="13">
        <v>0</v>
      </c>
      <c r="AP347" s="13">
        <v>0</v>
      </c>
      <c r="AQ347" s="13">
        <v>0</v>
      </c>
      <c r="AR347" s="13">
        <v>20.059999999999999</v>
      </c>
      <c r="AS347" s="13">
        <v>0</v>
      </c>
      <c r="AT347" s="13">
        <v>25.16</v>
      </c>
      <c r="AU347" s="13">
        <v>0</v>
      </c>
      <c r="AV347" s="13">
        <v>0</v>
      </c>
      <c r="AW347" s="16">
        <f t="shared" si="98"/>
        <v>45.22</v>
      </c>
      <c r="AX347" s="16">
        <v>40.119999999999997</v>
      </c>
      <c r="AY347" s="10">
        <f t="shared" si="99"/>
        <v>85.34</v>
      </c>
      <c r="AZ347" s="10">
        <f>SUM(Z347:AK347)</f>
        <v>50</v>
      </c>
      <c r="BA347" s="10">
        <v>50</v>
      </c>
      <c r="BB347" s="10">
        <f t="shared" si="100"/>
        <v>4.7800000000000011</v>
      </c>
      <c r="BC347" s="10">
        <f t="shared" si="101"/>
        <v>1.1950000000000003</v>
      </c>
      <c r="BD347" s="10">
        <f t="shared" si="102"/>
        <v>35.340000000000003</v>
      </c>
      <c r="BE347" s="10">
        <f t="shared" si="114"/>
        <v>4.7800000000000011</v>
      </c>
      <c r="BF347" s="2" t="s">
        <v>119</v>
      </c>
      <c r="BG347" s="10">
        <f t="shared" si="103"/>
        <v>2.5074999999999998</v>
      </c>
      <c r="BH347" s="36" t="s">
        <v>118</v>
      </c>
      <c r="BI347" s="39" t="str">
        <f t="shared" si="104"/>
        <v/>
      </c>
      <c r="BJ347" s="39" t="str">
        <f t="shared" si="105"/>
        <v/>
      </c>
      <c r="BK347" s="16">
        <f>SUM(AR347:AX347)</f>
        <v>130.56</v>
      </c>
      <c r="BL347" s="10">
        <f>SUM(AL347:AQ347)</f>
        <v>0</v>
      </c>
      <c r="BM347" s="12">
        <f t="shared" si="106"/>
        <v>1.5298804780876494</v>
      </c>
      <c r="BN347" s="12">
        <f t="shared" si="106"/>
        <v>0</v>
      </c>
      <c r="BO347" s="9">
        <f t="shared" si="107"/>
        <v>20.059999999999999</v>
      </c>
      <c r="BP347" s="39" t="str">
        <f t="shared" si="108"/>
        <v/>
      </c>
      <c r="BQ347" s="147"/>
      <c r="BR347" s="9">
        <f t="shared" si="109"/>
        <v>50</v>
      </c>
      <c r="BS347" s="9">
        <f t="shared" si="110"/>
        <v>0</v>
      </c>
      <c r="BT347" s="9">
        <f t="shared" si="111"/>
        <v>50</v>
      </c>
      <c r="BU347" s="9" t="str">
        <f>IFERROR(_xlfn.XLOOKUP(D347,Sheet1!B:B,Sheet1!L:L),"")</f>
        <v/>
      </c>
      <c r="BV347" s="9" t="e">
        <f>_xlfn.XLOOKUP(BU347,Sheet1!S:S,Sheet1!T:T)</f>
        <v>#N/A</v>
      </c>
      <c r="BW347" s="9" t="e">
        <f>_xlfn.XLOOKUP(D347,Sheet1!B:B,Sheet1!M:M)</f>
        <v>#N/A</v>
      </c>
      <c r="BZ347" s="108">
        <f t="shared" si="112"/>
        <v>40.120000000000005</v>
      </c>
      <c r="CB347" s="12">
        <f>AW347/AY347</f>
        <v>0.52988047808764938</v>
      </c>
      <c r="CC347" s="12">
        <f>AX347/AY347</f>
        <v>0.47011952191235057</v>
      </c>
      <c r="CG347" s="1" t="str">
        <f>IF(BO347&lt;80,"Below 80",
IF(BO347&lt;=120,"80-120",
IF(BO347&lt;=200,"&gt; 120-200",
IF(BO347&lt;=300,"&gt;200-300",
IF(BO347&lt;=500,"&gt;300-500",
"&gt;500")))))</f>
        <v>Below 80</v>
      </c>
      <c r="CH347" s="1" t="str">
        <f>IFERROR(_xlfn.XLOOKUP(CG347,Scenario!M:M,Scenario!N:N),"")</f>
        <v/>
      </c>
      <c r="CI347" s="1" t="str">
        <f t="shared" si="113"/>
        <v>Yes</v>
      </c>
      <c r="CJ347" s="75">
        <v>40.119999999999997</v>
      </c>
    </row>
    <row r="348" spans="1:89" hidden="1">
      <c r="A348" s="2">
        <v>347</v>
      </c>
      <c r="B348" s="2">
        <v>2024</v>
      </c>
      <c r="C348" s="1" t="str">
        <v>PBTMTR397</v>
      </c>
      <c r="D348" s="37" t="str">
        <v>001J1000003mdXmIAI</v>
      </c>
      <c r="E348" s="37" t="str">
        <v>Maa TaraTarini Traders</v>
      </c>
      <c r="F348" s="37" t="str">
        <v>ODISHA</v>
      </c>
      <c r="G348" s="37" t="str">
        <v>NABARANGPUR</v>
      </c>
      <c r="H348" s="37" t="str">
        <v>Jharigam</v>
      </c>
      <c r="I348" s="37" t="str">
        <v>Sahu Brothers</v>
      </c>
      <c r="J348" s="37" t="str">
        <v>Amit Behera</v>
      </c>
      <c r="K348" s="37" t="str">
        <v>-</v>
      </c>
      <c r="L348" s="37" t="str">
        <v/>
      </c>
      <c r="M348" s="37" t="str">
        <v>Central</v>
      </c>
      <c r="N348" s="2">
        <v>764076</v>
      </c>
      <c r="O348" s="2" t="str">
        <v>21CAQPP8484H1Z4</v>
      </c>
      <c r="P348" s="2">
        <v>9938056291</v>
      </c>
      <c r="Q348" s="2" t="str">
        <v>Apr'24</v>
      </c>
      <c r="R348" s="2">
        <v>2025</v>
      </c>
      <c r="S348" s="1">
        <v>0</v>
      </c>
      <c r="T348" s="2">
        <v>50</v>
      </c>
      <c r="U348" s="12">
        <v>0</v>
      </c>
      <c r="V348" s="1" t="str">
        <v>Minor</v>
      </c>
      <c r="W348" s="13">
        <v>0</v>
      </c>
      <c r="X348" s="13">
        <v>0</v>
      </c>
      <c r="Y348" s="13">
        <v>0</v>
      </c>
      <c r="Z348" s="13">
        <v>25</v>
      </c>
      <c r="AA348" s="13">
        <v>0</v>
      </c>
      <c r="AB348" s="13">
        <v>0</v>
      </c>
      <c r="AC348" s="13">
        <v>0</v>
      </c>
      <c r="AD348" s="13">
        <v>0</v>
      </c>
      <c r="AE348" s="13">
        <v>0</v>
      </c>
      <c r="AF348" s="13">
        <v>0</v>
      </c>
      <c r="AG348" s="13">
        <v>0</v>
      </c>
      <c r="AH348" s="13">
        <v>0</v>
      </c>
      <c r="AI348" s="13">
        <v>0</v>
      </c>
      <c r="AJ348" s="13">
        <v>0</v>
      </c>
      <c r="AK348" s="13">
        <v>0</v>
      </c>
      <c r="AL348" s="13">
        <v>0</v>
      </c>
      <c r="AM348" s="13">
        <v>0</v>
      </c>
      <c r="AN348" s="13">
        <v>0</v>
      </c>
      <c r="AO348" s="13">
        <v>0</v>
      </c>
      <c r="AP348" s="13">
        <v>0</v>
      </c>
      <c r="AQ348" s="13">
        <v>0</v>
      </c>
      <c r="AR348" s="13">
        <v>0</v>
      </c>
      <c r="AS348" s="13">
        <v>0</v>
      </c>
      <c r="AT348" s="13">
        <v>0</v>
      </c>
      <c r="AU348" s="13">
        <v>0</v>
      </c>
      <c r="AV348" s="13">
        <v>0</v>
      </c>
      <c r="AW348" s="16">
        <f t="shared" si="98"/>
        <v>0</v>
      </c>
      <c r="AX348" s="16">
        <v>0</v>
      </c>
      <c r="AY348" s="10">
        <f t="shared" si="99"/>
        <v>0</v>
      </c>
      <c r="AZ348" s="10">
        <f>SUM(Z348:AK348)</f>
        <v>25</v>
      </c>
      <c r="BA348" s="10">
        <v>0</v>
      </c>
      <c r="BB348" s="10">
        <f t="shared" si="100"/>
        <v>0</v>
      </c>
      <c r="BC348" s="10">
        <f t="shared" si="101"/>
        <v>0</v>
      </c>
      <c r="BD348" s="10">
        <f t="shared" si="102"/>
        <v>-25</v>
      </c>
      <c r="BE348" s="10">
        <f t="shared" si="114"/>
        <v>25</v>
      </c>
      <c r="BF348" s="2" t="s">
        <v>119</v>
      </c>
      <c r="BG348" s="10">
        <f t="shared" si="103"/>
        <v>0</v>
      </c>
      <c r="BH348" s="36" t="s">
        <v>118</v>
      </c>
      <c r="BI348" s="39" t="str">
        <f t="shared" si="104"/>
        <v/>
      </c>
      <c r="BJ348" s="39" t="str">
        <f t="shared" si="105"/>
        <v/>
      </c>
      <c r="BK348" s="16">
        <f>SUM(AR348:AX348)</f>
        <v>0</v>
      </c>
      <c r="BL348" s="10">
        <f>SUM(AL348:AQ348)</f>
        <v>0</v>
      </c>
      <c r="BM348" s="12" t="str">
        <f t="shared" si="106"/>
        <v/>
      </c>
      <c r="BN348" s="12" t="str">
        <f t="shared" si="106"/>
        <v/>
      </c>
      <c r="BO348" s="9">
        <f t="shared" si="107"/>
        <v>0</v>
      </c>
      <c r="BP348" s="39" t="str">
        <f t="shared" si="108"/>
        <v/>
      </c>
      <c r="BQ348" s="147"/>
      <c r="BR348" s="9">
        <f t="shared" si="109"/>
        <v>25</v>
      </c>
      <c r="BS348" s="9">
        <f t="shared" si="110"/>
        <v>0</v>
      </c>
      <c r="BT348" s="9">
        <f t="shared" si="111"/>
        <v>25</v>
      </c>
      <c r="BU348" s="9" t="str">
        <f>IFERROR(_xlfn.XLOOKUP(D348,Sheet1!B:B,Sheet1!L:L),"")</f>
        <v/>
      </c>
      <c r="BV348" s="9" t="e">
        <f>_xlfn.XLOOKUP(BU348,Sheet1!S:S,Sheet1!T:T)</f>
        <v>#N/A</v>
      </c>
      <c r="BW348" s="9" t="e">
        <f>_xlfn.XLOOKUP(D348,Sheet1!B:B,Sheet1!M:M)</f>
        <v>#N/A</v>
      </c>
      <c r="BZ348" s="108">
        <f t="shared" si="112"/>
        <v>0</v>
      </c>
      <c r="CB348" s="12"/>
      <c r="CC348" s="12"/>
      <c r="CG348" s="1" t="str">
        <f>IF(BO348&lt;80,"Below 80",
IF(BO348&lt;=120,"80-120",
IF(BO348&lt;=200,"&gt; 120-200",
IF(BO348&lt;=300,"&gt;200-300",
IF(BO348&lt;=500,"&gt;300-500",
"&gt;500")))))</f>
        <v>Below 80</v>
      </c>
      <c r="CH348" s="1" t="str">
        <f>IFERROR(_xlfn.XLOOKUP(CG348,Scenario!M:M,Scenario!N:N),"")</f>
        <v/>
      </c>
      <c r="CI348" s="1" t="str">
        <f t="shared" si="113"/>
        <v>No</v>
      </c>
      <c r="CJ348" s="75">
        <v>0</v>
      </c>
    </row>
    <row r="349" spans="1:89" hidden="1">
      <c r="A349" s="2">
        <v>348</v>
      </c>
      <c r="B349" s="2">
        <v>2024</v>
      </c>
      <c r="C349" s="1" t="str">
        <v>PBTMTR398</v>
      </c>
      <c r="D349" s="37" t="str">
        <v>001J1000002juZzIAI</v>
      </c>
      <c r="E349" s="37" t="str">
        <v>SAHU BROTHERS ISPAT BHANDAR</v>
      </c>
      <c r="F349" s="37" t="str">
        <v>ODISHA</v>
      </c>
      <c r="G349" s="37" t="str">
        <v>GANJAM</v>
      </c>
      <c r="H349" s="37" t="str">
        <v>Berhampur</v>
      </c>
      <c r="I349" s="37" t="str">
        <v>Sahu Brothers</v>
      </c>
      <c r="J349" s="37" t="str">
        <v>Nabeen Chandra Sahu</v>
      </c>
      <c r="K349" s="37" t="str">
        <v>-</v>
      </c>
      <c r="L349" s="37" t="str">
        <v/>
      </c>
      <c r="M349" s="37" t="str">
        <v>Central</v>
      </c>
      <c r="N349" s="2">
        <v>760003</v>
      </c>
      <c r="O349" s="2" t="str">
        <v>21AAAAS5561P1Z9</v>
      </c>
      <c r="P349" s="2">
        <v>8018080080</v>
      </c>
      <c r="Q349" s="2" t="str">
        <v>Apr'24</v>
      </c>
      <c r="R349" s="2">
        <v>2025</v>
      </c>
      <c r="S349" s="1">
        <v>0</v>
      </c>
      <c r="T349" s="2">
        <v>100</v>
      </c>
      <c r="U349" s="12">
        <v>0</v>
      </c>
      <c r="V349" s="1" t="str">
        <v>Challenger</v>
      </c>
      <c r="W349" s="13">
        <v>0</v>
      </c>
      <c r="X349" s="13">
        <v>0</v>
      </c>
      <c r="Y349" s="13">
        <v>0</v>
      </c>
      <c r="Z349" s="13">
        <v>60</v>
      </c>
      <c r="AA349" s="13">
        <v>0</v>
      </c>
      <c r="AB349" s="13">
        <v>0</v>
      </c>
      <c r="AC349" s="13">
        <v>0</v>
      </c>
      <c r="AD349" s="13">
        <v>0</v>
      </c>
      <c r="AE349" s="13">
        <v>0</v>
      </c>
      <c r="AF349" s="13">
        <v>0</v>
      </c>
      <c r="AG349" s="13">
        <v>0</v>
      </c>
      <c r="AH349" s="13">
        <v>0</v>
      </c>
      <c r="AI349" s="13">
        <v>0</v>
      </c>
      <c r="AJ349" s="13">
        <v>0</v>
      </c>
      <c r="AK349" s="13">
        <v>0</v>
      </c>
      <c r="AL349" s="13">
        <v>0</v>
      </c>
      <c r="AM349" s="13">
        <v>0</v>
      </c>
      <c r="AN349" s="13">
        <v>0</v>
      </c>
      <c r="AO349" s="13">
        <v>0</v>
      </c>
      <c r="AP349" s="13">
        <v>0</v>
      </c>
      <c r="AQ349" s="13">
        <v>0</v>
      </c>
      <c r="AR349" s="13">
        <v>0</v>
      </c>
      <c r="AS349" s="13">
        <v>0</v>
      </c>
      <c r="AT349" s="13">
        <v>0</v>
      </c>
      <c r="AU349" s="13">
        <v>0</v>
      </c>
      <c r="AV349" s="13">
        <v>0</v>
      </c>
      <c r="AW349" s="16">
        <f t="shared" si="98"/>
        <v>0</v>
      </c>
      <c r="AX349" s="16">
        <v>0</v>
      </c>
      <c r="AY349" s="10">
        <f t="shared" si="99"/>
        <v>0</v>
      </c>
      <c r="AZ349" s="10">
        <f>SUM(Z349:AK349)</f>
        <v>60</v>
      </c>
      <c r="BA349" s="10">
        <v>0</v>
      </c>
      <c r="BB349" s="10">
        <f t="shared" si="100"/>
        <v>0</v>
      </c>
      <c r="BC349" s="10">
        <f t="shared" si="101"/>
        <v>0</v>
      </c>
      <c r="BD349" s="10">
        <f t="shared" si="102"/>
        <v>-60</v>
      </c>
      <c r="BE349" s="10">
        <f t="shared" si="114"/>
        <v>60</v>
      </c>
      <c r="BF349" s="2" t="s">
        <v>119</v>
      </c>
      <c r="BG349" s="10">
        <f t="shared" si="103"/>
        <v>0</v>
      </c>
      <c r="BH349" s="36" t="s">
        <v>118</v>
      </c>
      <c r="BI349" s="39" t="str">
        <f t="shared" si="104"/>
        <v/>
      </c>
      <c r="BJ349" s="39" t="str">
        <f t="shared" si="105"/>
        <v/>
      </c>
      <c r="BK349" s="16">
        <f>SUM(AR349:AX349)</f>
        <v>0</v>
      </c>
      <c r="BL349" s="10">
        <f>SUM(AL349:AQ349)</f>
        <v>0</v>
      </c>
      <c r="BM349" s="12" t="str">
        <f t="shared" si="106"/>
        <v/>
      </c>
      <c r="BN349" s="12" t="str">
        <f t="shared" si="106"/>
        <v/>
      </c>
      <c r="BO349" s="9">
        <f t="shared" si="107"/>
        <v>0</v>
      </c>
      <c r="BP349" s="39" t="str">
        <f t="shared" si="108"/>
        <v/>
      </c>
      <c r="BQ349" s="147"/>
      <c r="BR349" s="9">
        <f t="shared" si="109"/>
        <v>60</v>
      </c>
      <c r="BS349" s="9">
        <f t="shared" si="110"/>
        <v>0</v>
      </c>
      <c r="BT349" s="9">
        <f t="shared" si="111"/>
        <v>60</v>
      </c>
      <c r="BU349" s="9" t="str">
        <f>IFERROR(_xlfn.XLOOKUP(D349,Sheet1!B:B,Sheet1!L:L),"")</f>
        <v/>
      </c>
      <c r="BV349" s="9" t="e">
        <f>_xlfn.XLOOKUP(BU349,Sheet1!S:S,Sheet1!T:T)</f>
        <v>#N/A</v>
      </c>
      <c r="BW349" s="9" t="e">
        <f>_xlfn.XLOOKUP(D349,Sheet1!B:B,Sheet1!M:M)</f>
        <v>#N/A</v>
      </c>
      <c r="BZ349" s="108">
        <f t="shared" si="112"/>
        <v>0</v>
      </c>
      <c r="CB349" s="12"/>
      <c r="CC349" s="12"/>
      <c r="CG349" s="1" t="str">
        <f>IF(BO349&lt;80,"Below 80",
IF(BO349&lt;=120,"80-120",
IF(BO349&lt;=200,"&gt; 120-200",
IF(BO349&lt;=300,"&gt;200-300",
IF(BO349&lt;=500,"&gt;300-500",
"&gt;500")))))</f>
        <v>Below 80</v>
      </c>
      <c r="CH349" s="1" t="str">
        <f>IFERROR(_xlfn.XLOOKUP(CG349,Scenario!M:M,Scenario!N:N),"")</f>
        <v/>
      </c>
      <c r="CI349" s="1" t="str">
        <f t="shared" si="113"/>
        <v>No</v>
      </c>
      <c r="CJ349" s="75">
        <v>0</v>
      </c>
    </row>
    <row r="350" spans="1:89" hidden="1">
      <c r="A350" s="2">
        <v>349</v>
      </c>
      <c r="B350" s="2">
        <v>2024</v>
      </c>
      <c r="C350" s="1" t="str">
        <v>PBTMTR404</v>
      </c>
      <c r="D350" s="37" t="str">
        <v>001J1000002jlxXIAQ</v>
      </c>
      <c r="E350" s="37" t="str">
        <v>SHRI VEER TRADING COMPANY</v>
      </c>
      <c r="F350" s="37" t="str">
        <v>MADHYA PRADESH</v>
      </c>
      <c r="G350" s="37" t="str">
        <v>BHOPAL</v>
      </c>
      <c r="H350" s="37" t="str">
        <v>Bhopal</v>
      </c>
      <c r="I350" s="37" t="str">
        <v>Global Steel</v>
      </c>
      <c r="J350" s="37" t="str">
        <v>Rubean Luther</v>
      </c>
      <c r="K350" s="37" t="str">
        <v>-</v>
      </c>
      <c r="L350" s="37" t="str">
        <v>C13471</v>
      </c>
      <c r="M350" s="37" t="str">
        <v>Central</v>
      </c>
      <c r="N350" s="2">
        <v>462001</v>
      </c>
      <c r="O350" s="2" t="str">
        <v>23BCTPG8191E1ZD</v>
      </c>
      <c r="P350" s="2">
        <v>9893007282</v>
      </c>
      <c r="Q350" s="2" t="str">
        <v>Apr'24</v>
      </c>
      <c r="R350" s="2">
        <v>2025</v>
      </c>
      <c r="S350" s="1">
        <v>0</v>
      </c>
      <c r="T350" s="2">
        <v>800</v>
      </c>
      <c r="U350" s="12">
        <v>0</v>
      </c>
      <c r="V350" s="1" t="str">
        <v>Alien</v>
      </c>
      <c r="W350" s="13">
        <v>0</v>
      </c>
      <c r="X350" s="13">
        <v>0</v>
      </c>
      <c r="Y350" s="13">
        <v>0</v>
      </c>
      <c r="Z350" s="13">
        <v>100</v>
      </c>
      <c r="AA350" s="13">
        <v>90</v>
      </c>
      <c r="AB350" s="13">
        <v>0</v>
      </c>
      <c r="AC350" s="13">
        <v>0</v>
      </c>
      <c r="AD350" s="13">
        <v>0</v>
      </c>
      <c r="AE350" s="13">
        <v>0</v>
      </c>
      <c r="AF350" s="13">
        <v>0</v>
      </c>
      <c r="AG350" s="13">
        <v>0</v>
      </c>
      <c r="AH350" s="13">
        <v>57</v>
      </c>
      <c r="AI350" s="13">
        <v>28</v>
      </c>
      <c r="AJ350" s="13">
        <v>0</v>
      </c>
      <c r="AK350" s="13">
        <v>0</v>
      </c>
      <c r="AL350" s="13">
        <v>50</v>
      </c>
      <c r="AM350" s="13">
        <v>0</v>
      </c>
      <c r="AN350" s="13">
        <v>0</v>
      </c>
      <c r="AO350" s="13">
        <v>0</v>
      </c>
      <c r="AP350" s="13">
        <v>0</v>
      </c>
      <c r="AQ350" s="13">
        <v>0</v>
      </c>
      <c r="AR350" s="13">
        <v>0</v>
      </c>
      <c r="AS350" s="13">
        <v>0</v>
      </c>
      <c r="AT350" s="13">
        <v>0</v>
      </c>
      <c r="AU350" s="13">
        <v>0</v>
      </c>
      <c r="AV350" s="13">
        <v>0</v>
      </c>
      <c r="AW350" s="16">
        <f t="shared" si="98"/>
        <v>50</v>
      </c>
      <c r="AX350" s="16">
        <v>100</v>
      </c>
      <c r="AY350" s="10">
        <f t="shared" si="99"/>
        <v>150</v>
      </c>
      <c r="AZ350" s="10">
        <f>SUM(Z350:AK350)</f>
        <v>275</v>
      </c>
      <c r="BA350" s="10">
        <v>150</v>
      </c>
      <c r="BB350" s="10">
        <f t="shared" si="100"/>
        <v>100</v>
      </c>
      <c r="BC350" s="10">
        <f t="shared" si="101"/>
        <v>25</v>
      </c>
      <c r="BD350" s="10">
        <f t="shared" si="102"/>
        <v>-125</v>
      </c>
      <c r="BE350" s="10">
        <f t="shared" si="114"/>
        <v>225</v>
      </c>
      <c r="BF350" s="2" t="s">
        <v>119</v>
      </c>
      <c r="BG350" s="10">
        <f t="shared" si="103"/>
        <v>6.25</v>
      </c>
      <c r="BH350" s="36" t="s">
        <v>118</v>
      </c>
      <c r="BI350" s="39" t="str">
        <f t="shared" si="104"/>
        <v/>
      </c>
      <c r="BJ350" s="39" t="str">
        <f t="shared" si="105"/>
        <v/>
      </c>
      <c r="BK350" s="16">
        <f>SUM(AR350:AX350)</f>
        <v>150</v>
      </c>
      <c r="BL350" s="10">
        <f>SUM(AL350:AQ350)</f>
        <v>50</v>
      </c>
      <c r="BM350" s="12">
        <f t="shared" si="106"/>
        <v>1</v>
      </c>
      <c r="BN350" s="12">
        <f t="shared" si="106"/>
        <v>0.33333333333333331</v>
      </c>
      <c r="BO350" s="9">
        <f t="shared" si="107"/>
        <v>50</v>
      </c>
      <c r="BP350" s="39" t="str">
        <f t="shared" si="108"/>
        <v/>
      </c>
      <c r="BQ350" s="147" t="s">
        <v>160</v>
      </c>
      <c r="BR350" s="9">
        <f t="shared" si="109"/>
        <v>190</v>
      </c>
      <c r="BS350" s="9">
        <f t="shared" si="110"/>
        <v>85</v>
      </c>
      <c r="BT350" s="9">
        <f t="shared" si="111"/>
        <v>275</v>
      </c>
      <c r="BU350" s="9" t="str">
        <f>IFERROR(_xlfn.XLOOKUP(D350,Sheet1!B:B,Sheet1!L:L),"")</f>
        <v/>
      </c>
      <c r="BV350" s="9" t="e">
        <f>_xlfn.XLOOKUP(BU350,Sheet1!S:S,Sheet1!T:T)</f>
        <v>#N/A</v>
      </c>
      <c r="BW350" s="9" t="e">
        <f>_xlfn.XLOOKUP(D350,Sheet1!B:B,Sheet1!M:M)</f>
        <v>#N/A</v>
      </c>
      <c r="BZ350" s="108">
        <f t="shared" si="112"/>
        <v>100</v>
      </c>
      <c r="CB350" s="12">
        <f>AW350/AY350</f>
        <v>0.33333333333333331</v>
      </c>
      <c r="CC350" s="12">
        <f>AX350/AY350</f>
        <v>0.66666666666666663</v>
      </c>
      <c r="CG350" s="1" t="str">
        <f>IF(BO350&lt;80,"Below 80",
IF(BO350&lt;=120,"80-120",
IF(BO350&lt;=200,"&gt; 120-200",
IF(BO350&lt;=300,"&gt;200-300",
IF(BO350&lt;=500,"&gt;300-500",
"&gt;500")))))</f>
        <v>Below 80</v>
      </c>
      <c r="CH350" s="1" t="str">
        <f>IFERROR(_xlfn.XLOOKUP(CG350,Scenario!M:M,Scenario!N:N),"")</f>
        <v/>
      </c>
      <c r="CI350" s="1" t="str">
        <f t="shared" si="113"/>
        <v>Yes</v>
      </c>
      <c r="CJ350" s="75">
        <v>100</v>
      </c>
      <c r="CK350" s="1" t="s">
        <v>118</v>
      </c>
    </row>
    <row r="351" spans="1:89" hidden="1">
      <c r="A351" s="2">
        <v>350</v>
      </c>
      <c r="B351" s="2">
        <v>2024</v>
      </c>
      <c r="C351" s="1" t="str">
        <v>PBTMTR416</v>
      </c>
      <c r="D351" s="37" t="str">
        <v>0015g00001dITeLAAW</v>
      </c>
      <c r="E351" s="37" t="str">
        <v>THE BALDHAR CO OPERATIVE AGRICULTURAL SERVICE SOCIETY LTD</v>
      </c>
      <c r="F351" s="37" t="str">
        <v>HIMACHAL PRADESH</v>
      </c>
      <c r="G351" s="37" t="str">
        <v>KANGRA</v>
      </c>
      <c r="H351" s="37">
        <v>0</v>
      </c>
      <c r="I351" s="37" t="str">
        <v>MONAD PROFILES</v>
      </c>
      <c r="J351" s="37" t="str">
        <v>Rahul Gautam</v>
      </c>
      <c r="K351" s="37" t="str">
        <v>kapil vaidya</v>
      </c>
      <c r="L351" s="37" t="str">
        <v/>
      </c>
      <c r="M351" s="37" t="str">
        <v>North</v>
      </c>
      <c r="N351" s="2">
        <v>176047</v>
      </c>
      <c r="O351" s="2" t="str">
        <v>02AACAT7389L1Z0</v>
      </c>
      <c r="P351" s="2">
        <v>9816395870</v>
      </c>
      <c r="Q351" s="2" t="str">
        <v>Apr'24</v>
      </c>
      <c r="R351" s="2">
        <v>2025</v>
      </c>
      <c r="S351" s="1">
        <v>0</v>
      </c>
      <c r="T351" s="2">
        <v>30</v>
      </c>
      <c r="U351" s="12">
        <v>0</v>
      </c>
      <c r="V351" s="1" t="str">
        <v>Minor</v>
      </c>
      <c r="W351" s="13">
        <v>0</v>
      </c>
      <c r="X351" s="13">
        <v>0</v>
      </c>
      <c r="Y351" s="13">
        <v>0</v>
      </c>
      <c r="Z351" s="13">
        <v>12</v>
      </c>
      <c r="AA351" s="13">
        <v>0</v>
      </c>
      <c r="AB351" s="13">
        <v>0</v>
      </c>
      <c r="AC351" s="13">
        <v>0</v>
      </c>
      <c r="AD351" s="13">
        <v>0</v>
      </c>
      <c r="AE351" s="13">
        <v>0</v>
      </c>
      <c r="AF351" s="13">
        <v>0</v>
      </c>
      <c r="AG351" s="13">
        <v>0</v>
      </c>
      <c r="AH351" s="13">
        <v>0</v>
      </c>
      <c r="AI351" s="13">
        <v>0</v>
      </c>
      <c r="AJ351" s="13">
        <v>0</v>
      </c>
      <c r="AK351" s="13">
        <v>0</v>
      </c>
      <c r="AL351" s="13">
        <v>0</v>
      </c>
      <c r="AM351" s="13">
        <v>0</v>
      </c>
      <c r="AN351" s="13">
        <v>0</v>
      </c>
      <c r="AO351" s="13">
        <v>0</v>
      </c>
      <c r="AP351" s="13">
        <v>0</v>
      </c>
      <c r="AQ351" s="13">
        <v>0</v>
      </c>
      <c r="AR351" s="13">
        <v>0</v>
      </c>
      <c r="AS351" s="13">
        <v>0</v>
      </c>
      <c r="AT351" s="13">
        <v>0</v>
      </c>
      <c r="AU351" s="13">
        <v>0</v>
      </c>
      <c r="AV351" s="13">
        <v>0</v>
      </c>
      <c r="AW351" s="16">
        <f t="shared" si="98"/>
        <v>0</v>
      </c>
      <c r="AX351" s="16">
        <v>0</v>
      </c>
      <c r="AY351" s="10">
        <f t="shared" si="99"/>
        <v>0</v>
      </c>
      <c r="AZ351" s="10">
        <f>SUM(Z351:AK351)</f>
        <v>12</v>
      </c>
      <c r="BA351" s="10"/>
      <c r="BB351" s="10">
        <f t="shared" si="100"/>
        <v>0</v>
      </c>
      <c r="BC351" s="10">
        <f t="shared" si="101"/>
        <v>0</v>
      </c>
      <c r="BD351" s="10">
        <f t="shared" si="102"/>
        <v>-12</v>
      </c>
      <c r="BE351" s="10">
        <f t="shared" si="114"/>
        <v>12</v>
      </c>
      <c r="BF351" s="2" t="s">
        <v>119</v>
      </c>
      <c r="BG351" s="10">
        <f t="shared" si="103"/>
        <v>0</v>
      </c>
      <c r="BH351" s="36" t="s">
        <v>118</v>
      </c>
      <c r="BI351" s="39" t="str">
        <f t="shared" si="104"/>
        <v/>
      </c>
      <c r="BJ351" s="39" t="str">
        <f t="shared" si="105"/>
        <v/>
      </c>
      <c r="BK351" s="16">
        <f>SUM(AR351:AX351)</f>
        <v>0</v>
      </c>
      <c r="BL351" s="10">
        <f>SUM(AL351:AQ351)</f>
        <v>0</v>
      </c>
      <c r="BM351" s="12" t="str">
        <f t="shared" si="106"/>
        <v/>
      </c>
      <c r="BN351" s="12" t="str">
        <f t="shared" si="106"/>
        <v/>
      </c>
      <c r="BO351" s="9">
        <f t="shared" si="107"/>
        <v>0</v>
      </c>
      <c r="BP351" s="39" t="str">
        <f t="shared" si="108"/>
        <v/>
      </c>
      <c r="BQ351" s="147"/>
      <c r="BR351" s="9">
        <f t="shared" si="109"/>
        <v>12</v>
      </c>
      <c r="BS351" s="9">
        <f t="shared" si="110"/>
        <v>0</v>
      </c>
      <c r="BT351" s="9">
        <f t="shared" si="111"/>
        <v>12</v>
      </c>
      <c r="BU351" s="9" t="str">
        <f>IFERROR(_xlfn.XLOOKUP(D351,Sheet1!B:B,Sheet1!L:L),"")</f>
        <v/>
      </c>
      <c r="BV351" s="9" t="e">
        <f>_xlfn.XLOOKUP(BU351,Sheet1!S:S,Sheet1!T:T)</f>
        <v>#N/A</v>
      </c>
      <c r="BW351" s="9" t="e">
        <f>_xlfn.XLOOKUP(D351,Sheet1!B:B,Sheet1!M:M)</f>
        <v>#N/A</v>
      </c>
      <c r="BZ351" s="108">
        <f t="shared" si="112"/>
        <v>0</v>
      </c>
      <c r="CB351" s="12"/>
      <c r="CC351" s="12"/>
      <c r="CG351" s="1" t="str">
        <f>IF(BO351&lt;80,"Below 80",
IF(BO351&lt;=120,"80-120",
IF(BO351&lt;=200,"&gt; 120-200",
IF(BO351&lt;=300,"&gt;200-300",
IF(BO351&lt;=500,"&gt;300-500",
"&gt;500")))))</f>
        <v>Below 80</v>
      </c>
      <c r="CH351" s="1" t="str">
        <f>IFERROR(_xlfn.XLOOKUP(CG351,Scenario!M:M,Scenario!N:N),"")</f>
        <v/>
      </c>
      <c r="CI351" s="1" t="str">
        <f t="shared" si="113"/>
        <v>No</v>
      </c>
      <c r="CJ351" s="75">
        <v>0</v>
      </c>
    </row>
    <row r="352" spans="1:89" hidden="1">
      <c r="A352" s="2">
        <v>351</v>
      </c>
      <c r="B352" s="2">
        <v>2024</v>
      </c>
      <c r="C352" s="1" t="str">
        <v>PBTMTR417</v>
      </c>
      <c r="D352" s="37" t="str">
        <v>0015g00001c3p4nAAA</v>
      </c>
      <c r="E352" s="37" t="str">
        <v>PURI TRADERS</v>
      </c>
      <c r="F352" s="37" t="str">
        <v>HIMACHAL PRADESH</v>
      </c>
      <c r="G352" s="37" t="str">
        <v>KANGRA</v>
      </c>
      <c r="H352" s="37">
        <v>0</v>
      </c>
      <c r="I352" s="37" t="str">
        <v>MONAD PROFILES</v>
      </c>
      <c r="J352" s="37" t="str">
        <v>Rahul Gautam</v>
      </c>
      <c r="K352" s="37" t="str">
        <v>kapil vaidya</v>
      </c>
      <c r="L352" s="37" t="str">
        <v/>
      </c>
      <c r="M352" s="37" t="str">
        <v>North</v>
      </c>
      <c r="N352" s="2">
        <v>176082</v>
      </c>
      <c r="O352" s="2" t="str">
        <v>02BQKPP6459F1ZN</v>
      </c>
      <c r="P352" s="2">
        <v>8894760978</v>
      </c>
      <c r="Q352" s="2" t="str">
        <v>Apr'24</v>
      </c>
      <c r="R352" s="2">
        <v>2025</v>
      </c>
      <c r="S352" s="1">
        <v>0</v>
      </c>
      <c r="T352" s="2">
        <v>30</v>
      </c>
      <c r="U352" s="12">
        <v>0</v>
      </c>
      <c r="V352" s="1" t="str">
        <v>Minor</v>
      </c>
      <c r="W352" s="13">
        <v>0</v>
      </c>
      <c r="X352" s="13">
        <v>0</v>
      </c>
      <c r="Y352" s="13">
        <v>0</v>
      </c>
      <c r="Z352" s="13">
        <v>12</v>
      </c>
      <c r="AA352" s="13">
        <v>0</v>
      </c>
      <c r="AB352" s="13">
        <v>0</v>
      </c>
      <c r="AC352" s="13">
        <v>8</v>
      </c>
      <c r="AD352" s="13">
        <v>0</v>
      </c>
      <c r="AE352" s="13">
        <v>0</v>
      </c>
      <c r="AF352" s="13">
        <v>0</v>
      </c>
      <c r="AG352" s="13">
        <v>0</v>
      </c>
      <c r="AH352" s="13">
        <v>0</v>
      </c>
      <c r="AI352" s="13">
        <v>0</v>
      </c>
      <c r="AJ352" s="13">
        <v>0</v>
      </c>
      <c r="AK352" s="13">
        <v>0</v>
      </c>
      <c r="AL352" s="13">
        <v>0</v>
      </c>
      <c r="AM352" s="13">
        <v>0</v>
      </c>
      <c r="AN352" s="13">
        <v>0</v>
      </c>
      <c r="AO352" s="13">
        <v>0</v>
      </c>
      <c r="AP352" s="13">
        <v>0</v>
      </c>
      <c r="AQ352" s="13">
        <v>0</v>
      </c>
      <c r="AR352" s="13">
        <v>0</v>
      </c>
      <c r="AS352" s="13">
        <v>0</v>
      </c>
      <c r="AT352" s="13">
        <v>0</v>
      </c>
      <c r="AU352" s="13">
        <v>0</v>
      </c>
      <c r="AV352" s="13">
        <v>0</v>
      </c>
      <c r="AW352" s="16">
        <f t="shared" si="98"/>
        <v>0</v>
      </c>
      <c r="AX352" s="16">
        <v>0</v>
      </c>
      <c r="AY352" s="10">
        <f t="shared" si="99"/>
        <v>0</v>
      </c>
      <c r="AZ352" s="10">
        <f>SUM(Z352:AK352)</f>
        <v>20</v>
      </c>
      <c r="BA352" s="10"/>
      <c r="BB352" s="10">
        <f t="shared" si="100"/>
        <v>0</v>
      </c>
      <c r="BC352" s="10">
        <f t="shared" si="101"/>
        <v>0</v>
      </c>
      <c r="BD352" s="10">
        <f t="shared" si="102"/>
        <v>-20</v>
      </c>
      <c r="BE352" s="10">
        <f t="shared" si="114"/>
        <v>20</v>
      </c>
      <c r="BF352" s="2" t="s">
        <v>119</v>
      </c>
      <c r="BG352" s="10">
        <f t="shared" si="103"/>
        <v>0</v>
      </c>
      <c r="BH352" s="36" t="s">
        <v>118</v>
      </c>
      <c r="BI352" s="39" t="str">
        <f t="shared" si="104"/>
        <v/>
      </c>
      <c r="BJ352" s="39" t="str">
        <f t="shared" si="105"/>
        <v/>
      </c>
      <c r="BK352" s="16">
        <f>SUM(AR352:AX352)</f>
        <v>0</v>
      </c>
      <c r="BL352" s="10">
        <f>SUM(AL352:AQ352)</f>
        <v>0</v>
      </c>
      <c r="BM352" s="12" t="str">
        <f t="shared" si="106"/>
        <v/>
      </c>
      <c r="BN352" s="12" t="str">
        <f t="shared" si="106"/>
        <v/>
      </c>
      <c r="BO352" s="9">
        <f t="shared" si="107"/>
        <v>0</v>
      </c>
      <c r="BP352" s="39" t="str">
        <f t="shared" si="108"/>
        <v/>
      </c>
      <c r="BQ352" s="147"/>
      <c r="BR352" s="9">
        <f t="shared" si="109"/>
        <v>20</v>
      </c>
      <c r="BS352" s="9">
        <f t="shared" si="110"/>
        <v>0</v>
      </c>
      <c r="BT352" s="9">
        <f t="shared" si="111"/>
        <v>20</v>
      </c>
      <c r="BU352" s="9" t="str">
        <f>IFERROR(_xlfn.XLOOKUP(D352,Sheet1!B:B,Sheet1!L:L),"")</f>
        <v/>
      </c>
      <c r="BV352" s="9" t="e">
        <f>_xlfn.XLOOKUP(BU352,Sheet1!S:S,Sheet1!T:T)</f>
        <v>#N/A</v>
      </c>
      <c r="BW352" s="9" t="e">
        <f>_xlfn.XLOOKUP(D352,Sheet1!B:B,Sheet1!M:M)</f>
        <v>#N/A</v>
      </c>
      <c r="BZ352" s="108">
        <f t="shared" si="112"/>
        <v>0</v>
      </c>
      <c r="CB352" s="12"/>
      <c r="CC352" s="12"/>
      <c r="CG352" s="1" t="str">
        <f>IF(BO352&lt;80,"Below 80",
IF(BO352&lt;=120,"80-120",
IF(BO352&lt;=200,"&gt; 120-200",
IF(BO352&lt;=300,"&gt;200-300",
IF(BO352&lt;=500,"&gt;300-500",
"&gt;500")))))</f>
        <v>Below 80</v>
      </c>
      <c r="CH352" s="1" t="str">
        <f>IFERROR(_xlfn.XLOOKUP(CG352,Scenario!M:M,Scenario!N:N),"")</f>
        <v/>
      </c>
      <c r="CI352" s="1" t="str">
        <f t="shared" si="113"/>
        <v>No</v>
      </c>
      <c r="CJ352" s="75">
        <v>0</v>
      </c>
    </row>
    <row r="353" spans="1:89" hidden="1">
      <c r="A353" s="2">
        <v>352</v>
      </c>
      <c r="B353" s="2">
        <v>2024</v>
      </c>
      <c r="C353" s="1" t="str">
        <v>PBTMTR339</v>
      </c>
      <c r="D353" s="37" t="str">
        <v>0015g00001ZSvCjAAL</v>
      </c>
      <c r="E353" s="37" t="str">
        <v>GOYAL IRON STORE</v>
      </c>
      <c r="F353" s="37" t="str">
        <v>HARYANA</v>
      </c>
      <c r="G353" s="37" t="str">
        <v>GURUGRAM</v>
      </c>
      <c r="H353" s="37" t="str">
        <v>Pataudi</v>
      </c>
      <c r="I353" s="37" t="str">
        <v>NIKUNJ UDYOG</v>
      </c>
      <c r="J353" s="37" t="str">
        <v>Shiv Shankar Sharma</v>
      </c>
      <c r="K353" s="37" t="str">
        <v>Shiv Shankar Sharma</v>
      </c>
      <c r="L353" s="37" t="str">
        <v>C12828</v>
      </c>
      <c r="M353" s="37" t="str">
        <v>North</v>
      </c>
      <c r="N353" s="2">
        <v>122504</v>
      </c>
      <c r="O353" s="2" t="str">
        <v>06AVWPG8504E2ZE</v>
      </c>
      <c r="P353" s="2">
        <v>9416214086</v>
      </c>
      <c r="Q353" s="2" t="str">
        <v>May'24</v>
      </c>
      <c r="R353" s="2">
        <v>2025</v>
      </c>
      <c r="S353" s="1">
        <v>0</v>
      </c>
      <c r="T353" s="2">
        <v>400</v>
      </c>
      <c r="U353" s="12">
        <v>0</v>
      </c>
      <c r="V353" s="1" t="str">
        <v>Alien</v>
      </c>
      <c r="W353" s="13">
        <v>0</v>
      </c>
      <c r="X353" s="13">
        <v>0</v>
      </c>
      <c r="Y353" s="13">
        <v>0</v>
      </c>
      <c r="Z353" s="13">
        <v>0</v>
      </c>
      <c r="AA353" s="13">
        <v>35.85</v>
      </c>
      <c r="AB353" s="13">
        <v>0</v>
      </c>
      <c r="AC353" s="13">
        <v>30</v>
      </c>
      <c r="AD353" s="13">
        <v>0</v>
      </c>
      <c r="AE353" s="13">
        <v>0</v>
      </c>
      <c r="AF353" s="13">
        <v>0</v>
      </c>
      <c r="AG353" s="13">
        <v>0</v>
      </c>
      <c r="AH353" s="13">
        <v>0</v>
      </c>
      <c r="AI353" s="13">
        <v>0</v>
      </c>
      <c r="AJ353" s="13">
        <v>0</v>
      </c>
      <c r="AK353" s="13">
        <v>0</v>
      </c>
      <c r="AL353" s="13">
        <v>0</v>
      </c>
      <c r="AM353" s="13">
        <v>0</v>
      </c>
      <c r="AN353" s="13">
        <v>0</v>
      </c>
      <c r="AO353" s="13">
        <v>0</v>
      </c>
      <c r="AP353" s="13">
        <v>0</v>
      </c>
      <c r="AQ353" s="13">
        <v>0</v>
      </c>
      <c r="AR353" s="13">
        <v>0</v>
      </c>
      <c r="AS353" s="13">
        <v>0</v>
      </c>
      <c r="AT353" s="13">
        <v>0</v>
      </c>
      <c r="AU353" s="13">
        <v>0</v>
      </c>
      <c r="AV353" s="13">
        <v>0</v>
      </c>
      <c r="AW353" s="16">
        <f t="shared" si="98"/>
        <v>0</v>
      </c>
      <c r="AX353" s="16">
        <v>0</v>
      </c>
      <c r="AY353" s="10">
        <f t="shared" si="99"/>
        <v>0</v>
      </c>
      <c r="AZ353" s="10">
        <f>SUM(Z353:AK353)</f>
        <v>65.849999999999994</v>
      </c>
      <c r="BA353" s="10">
        <v>0</v>
      </c>
      <c r="BB353" s="10">
        <f t="shared" si="100"/>
        <v>0</v>
      </c>
      <c r="BC353" s="10">
        <f t="shared" si="101"/>
        <v>0</v>
      </c>
      <c r="BD353" s="10">
        <f t="shared" si="102"/>
        <v>-65.849999999999994</v>
      </c>
      <c r="BE353" s="10">
        <f t="shared" si="114"/>
        <v>65.849999999999994</v>
      </c>
      <c r="BF353" s="2" t="s">
        <v>119</v>
      </c>
      <c r="BG353" s="10">
        <f t="shared" si="103"/>
        <v>0</v>
      </c>
      <c r="BH353" s="36" t="s">
        <v>118</v>
      </c>
      <c r="BI353" s="39" t="str">
        <f t="shared" si="104"/>
        <v/>
      </c>
      <c r="BJ353" s="39" t="str">
        <f t="shared" si="105"/>
        <v/>
      </c>
      <c r="BK353" s="16">
        <f>SUM(AR353:AX353)</f>
        <v>0</v>
      </c>
      <c r="BL353" s="10">
        <f>SUM(AL353:AQ353)</f>
        <v>0</v>
      </c>
      <c r="BM353" s="12" t="str">
        <f t="shared" si="106"/>
        <v/>
      </c>
      <c r="BN353" s="12" t="str">
        <f t="shared" si="106"/>
        <v/>
      </c>
      <c r="BO353" s="9">
        <f t="shared" si="107"/>
        <v>0</v>
      </c>
      <c r="BP353" s="39" t="str">
        <f t="shared" si="108"/>
        <v/>
      </c>
      <c r="BQ353" s="147"/>
      <c r="BR353" s="9">
        <f t="shared" si="109"/>
        <v>65.849999999999994</v>
      </c>
      <c r="BS353" s="9">
        <f t="shared" si="110"/>
        <v>0</v>
      </c>
      <c r="BT353" s="9">
        <f t="shared" si="111"/>
        <v>65.849999999999994</v>
      </c>
      <c r="BU353" s="9" t="str">
        <f>IFERROR(_xlfn.XLOOKUP(D353,Sheet1!B:B,Sheet1!L:L),"")</f>
        <v/>
      </c>
      <c r="BV353" s="9" t="e">
        <f>_xlfn.XLOOKUP(BU353,Sheet1!S:S,Sheet1!T:T)</f>
        <v>#N/A</v>
      </c>
      <c r="BW353" s="9" t="e">
        <f>_xlfn.XLOOKUP(D353,Sheet1!B:B,Sheet1!M:M)</f>
        <v>#N/A</v>
      </c>
      <c r="BZ353" s="108">
        <f t="shared" si="112"/>
        <v>0</v>
      </c>
      <c r="CB353" s="12"/>
      <c r="CC353" s="12"/>
      <c r="CG353" s="1" t="str">
        <f>IF(BO353&lt;80,"Below 80",
IF(BO353&lt;=120,"80-120",
IF(BO353&lt;=200,"&gt; 120-200",
IF(BO353&lt;=300,"&gt;200-300",
IF(BO353&lt;=500,"&gt;300-500",
"&gt;500")))))</f>
        <v>Below 80</v>
      </c>
      <c r="CH353" s="1" t="str">
        <f>IFERROR(_xlfn.XLOOKUP(CG353,Scenario!M:M,Scenario!N:N),"")</f>
        <v/>
      </c>
      <c r="CI353" s="1" t="str">
        <f t="shared" si="113"/>
        <v>No</v>
      </c>
      <c r="CJ353" s="75">
        <v>0</v>
      </c>
    </row>
    <row r="354" spans="1:89" hidden="1">
      <c r="A354" s="2">
        <v>353</v>
      </c>
      <c r="B354" s="2">
        <v>2024</v>
      </c>
      <c r="C354" s="1" t="str">
        <v>PBTMTR340</v>
      </c>
      <c r="D354" s="37" t="str">
        <v>001J1000002mNAxIAM</v>
      </c>
      <c r="E354" s="37" t="str">
        <v>PREETI TRADELINK PRIVATE LIMITED</v>
      </c>
      <c r="F354" s="37" t="str">
        <v>HARYANA</v>
      </c>
      <c r="G354" s="37" t="str">
        <v>FARIDABAD</v>
      </c>
      <c r="H354" s="37" t="str">
        <v>Faridabad</v>
      </c>
      <c r="I354" s="37" t="str">
        <v>NIKUNJ UDYOG</v>
      </c>
      <c r="J354" s="37" t="str">
        <v>Rahul Chauhan</v>
      </c>
      <c r="K354" s="37" t="str">
        <v>Shiv Shankar Sharma</v>
      </c>
      <c r="L354" s="37" t="str">
        <v>C12828</v>
      </c>
      <c r="M354" s="37" t="str">
        <v>North</v>
      </c>
      <c r="N354" s="2">
        <v>121001</v>
      </c>
      <c r="O354" s="2" t="str">
        <v>06AAFCP1874K1Z5</v>
      </c>
      <c r="P354" s="2">
        <v>9810198598</v>
      </c>
      <c r="Q354" s="2" t="str">
        <v>May'24</v>
      </c>
      <c r="R354" s="2">
        <v>2025</v>
      </c>
      <c r="S354" s="1">
        <v>0</v>
      </c>
      <c r="T354" s="2">
        <v>500</v>
      </c>
      <c r="U354" s="12">
        <v>0.13804</v>
      </c>
      <c r="V354" s="1" t="str">
        <v>Super Star</v>
      </c>
      <c r="W354" s="13">
        <v>0</v>
      </c>
      <c r="X354" s="13">
        <v>0</v>
      </c>
      <c r="Y354" s="13">
        <v>0</v>
      </c>
      <c r="Z354" s="13">
        <v>0</v>
      </c>
      <c r="AA354" s="13">
        <v>9.9649999999999999</v>
      </c>
      <c r="AB354" s="13">
        <v>16</v>
      </c>
      <c r="AC354" s="13">
        <v>27</v>
      </c>
      <c r="AD354" s="13">
        <v>60</v>
      </c>
      <c r="AE354" s="13">
        <v>28</v>
      </c>
      <c r="AF354" s="13">
        <v>35.700000000000003</v>
      </c>
      <c r="AG354" s="13">
        <v>22</v>
      </c>
      <c r="AH354" s="13">
        <v>66.2</v>
      </c>
      <c r="AI354" s="13">
        <v>10</v>
      </c>
      <c r="AJ354" s="13">
        <v>73.63</v>
      </c>
      <c r="AK354" s="13">
        <v>35</v>
      </c>
      <c r="AL354" s="13">
        <v>71.099999999999994</v>
      </c>
      <c r="AM354" s="13">
        <v>157</v>
      </c>
      <c r="AN354" s="13">
        <v>51</v>
      </c>
      <c r="AO354" s="13">
        <v>54.39</v>
      </c>
      <c r="AP354" s="13">
        <v>58.49</v>
      </c>
      <c r="AQ354" s="13">
        <v>39.03</v>
      </c>
      <c r="AR354" s="13">
        <v>68.3</v>
      </c>
      <c r="AS354" s="13">
        <v>38.76</v>
      </c>
      <c r="AT354" s="13">
        <v>49.65</v>
      </c>
      <c r="AU354" s="13">
        <v>79</v>
      </c>
      <c r="AV354" s="13">
        <v>78.41</v>
      </c>
      <c r="AW354" s="16">
        <f t="shared" si="98"/>
        <v>666.72</v>
      </c>
      <c r="AX354" s="16">
        <v>300.69</v>
      </c>
      <c r="AY354" s="107">
        <f>BW354</f>
        <v>800</v>
      </c>
      <c r="AZ354" s="10">
        <f>SUM(Z354:AK354)</f>
        <v>383.495</v>
      </c>
      <c r="BA354" s="10">
        <v>800</v>
      </c>
      <c r="BB354" s="10">
        <f t="shared" si="100"/>
        <v>133.27999999999997</v>
      </c>
      <c r="BC354" s="10">
        <f t="shared" si="101"/>
        <v>33.319999999999993</v>
      </c>
      <c r="BD354" s="10">
        <f t="shared" si="102"/>
        <v>416.505</v>
      </c>
      <c r="BE354" s="10">
        <f t="shared" si="114"/>
        <v>-283.22500000000002</v>
      </c>
      <c r="BF354" s="2" t="s">
        <v>119</v>
      </c>
      <c r="BG354" s="10">
        <f t="shared" si="103"/>
        <v>67.258750000000006</v>
      </c>
      <c r="BH354" s="36" t="s">
        <v>118</v>
      </c>
      <c r="BI354" s="39" t="str">
        <f t="shared" si="104"/>
        <v>D</v>
      </c>
      <c r="BJ354" s="39" t="str">
        <f t="shared" si="105"/>
        <v>D</v>
      </c>
      <c r="BK354" s="16">
        <f>SUM(AR354:AX354)</f>
        <v>1281.53</v>
      </c>
      <c r="BL354" s="10">
        <f>SUM(AL354:AQ354)</f>
        <v>431.01</v>
      </c>
      <c r="BM354" s="12">
        <f t="shared" si="106"/>
        <v>1.6019125000000001</v>
      </c>
      <c r="BN354" s="12">
        <f t="shared" si="106"/>
        <v>0.53876250000000003</v>
      </c>
      <c r="BO354" s="9">
        <f t="shared" si="107"/>
        <v>538.07000000000005</v>
      </c>
      <c r="BP354" s="39" t="str">
        <f t="shared" si="108"/>
        <v>C</v>
      </c>
      <c r="BQ354" s="147"/>
      <c r="BR354" s="9">
        <f t="shared" si="109"/>
        <v>140.965</v>
      </c>
      <c r="BS354" s="9">
        <f t="shared" si="110"/>
        <v>242.53</v>
      </c>
      <c r="BT354" s="9">
        <f t="shared" si="111"/>
        <v>383.495</v>
      </c>
      <c r="BU354" s="9" t="str">
        <f>IFERROR(_xlfn.XLOOKUP(D354,Sheet1!B:B,Sheet1!L:L),"")</f>
        <v>International trip (2 pax Almaty) 3N-4D</v>
      </c>
      <c r="BV354" s="9" t="e">
        <f>_xlfn.XLOOKUP(BU354,Sheet1!S:S,Sheet1!T:T)</f>
        <v>#N/A</v>
      </c>
      <c r="BW354" s="9">
        <f>_xlfn.XLOOKUP(D354,Sheet1!B:B,Sheet1!M:M)</f>
        <v>800</v>
      </c>
      <c r="BX354" s="1" t="s">
        <v>129</v>
      </c>
      <c r="BZ354" s="108">
        <f t="shared" si="112"/>
        <v>133.27999999999997</v>
      </c>
      <c r="CB354" s="12">
        <f>AW354/AY354</f>
        <v>0.83340000000000003</v>
      </c>
      <c r="CC354" s="12">
        <f>AX354/AY354</f>
        <v>0.37586249999999999</v>
      </c>
      <c r="CG354" s="1" t="str">
        <f>IF(BO354&lt;80,"Below 80",
IF(BO354&lt;=120,"80-120",
IF(BO354&lt;=200,"&gt; 120-200",
IF(BO354&lt;=300,"&gt;200-300",
IF(BO354&lt;=500,"&gt;300-500",
"&gt;500")))))</f>
        <v>&gt;500</v>
      </c>
      <c r="CH354" s="1" t="str">
        <f>IFERROR(_xlfn.XLOOKUP(CG354,Scenario!M:M,Scenario!N:N),"")</f>
        <v>E</v>
      </c>
      <c r="CI354" s="1" t="b">
        <f t="shared" si="113"/>
        <v>0</v>
      </c>
      <c r="CJ354" s="75">
        <v>261.93</v>
      </c>
    </row>
    <row r="355" spans="1:89" hidden="1">
      <c r="A355" s="2">
        <v>354</v>
      </c>
      <c r="B355" s="2">
        <v>2024</v>
      </c>
      <c r="C355" s="1" t="str">
        <v>PBTMTR342</v>
      </c>
      <c r="D355" s="37" t="str">
        <v>0015g00001c3iLHAAY</v>
      </c>
      <c r="E355" s="37" t="str">
        <v>HARYANA STEEL COMPANY</v>
      </c>
      <c r="F355" s="37" t="str">
        <v>DELHI</v>
      </c>
      <c r="G355" s="37" t="str">
        <v>NORTH EAST</v>
      </c>
      <c r="H355" s="37" t="str">
        <v>Farrukhnagar</v>
      </c>
      <c r="I355" s="37" t="str">
        <v>NIKUNJ UDYOG</v>
      </c>
      <c r="J355" s="37" t="str">
        <v>Shiv Shankar Sharma</v>
      </c>
      <c r="K355" s="37" t="str">
        <v>Shiv Shankar Sharma</v>
      </c>
      <c r="L355" s="37" t="str">
        <v>C12828</v>
      </c>
      <c r="M355" s="37" t="str">
        <v>North</v>
      </c>
      <c r="N355" s="2">
        <v>110053</v>
      </c>
      <c r="O355" s="2" t="str">
        <v>07AXZPG2222N1Z0</v>
      </c>
      <c r="P355" s="2">
        <v>9958089491</v>
      </c>
      <c r="Q355" s="2" t="str">
        <v>May'24</v>
      </c>
      <c r="R355" s="2">
        <v>2025</v>
      </c>
      <c r="S355" s="1">
        <v>0</v>
      </c>
      <c r="T355" s="2">
        <v>208</v>
      </c>
      <c r="U355" s="12">
        <v>4.0064102564102567E-2</v>
      </c>
      <c r="V355" s="1" t="str">
        <v>Alien</v>
      </c>
      <c r="W355" s="13">
        <v>0</v>
      </c>
      <c r="X355" s="13">
        <v>0</v>
      </c>
      <c r="Y355" s="13">
        <v>0</v>
      </c>
      <c r="Z355" s="13">
        <v>0</v>
      </c>
      <c r="AA355" s="13">
        <v>3</v>
      </c>
      <c r="AB355" s="13">
        <v>0</v>
      </c>
      <c r="AC355" s="13">
        <v>0</v>
      </c>
      <c r="AD355" s="13">
        <v>0</v>
      </c>
      <c r="AE355" s="13">
        <v>12</v>
      </c>
      <c r="AF355" s="13">
        <v>9</v>
      </c>
      <c r="AG355" s="13">
        <v>0</v>
      </c>
      <c r="AH355" s="13">
        <v>10</v>
      </c>
      <c r="AI355" s="13">
        <v>18</v>
      </c>
      <c r="AJ355" s="13">
        <v>25</v>
      </c>
      <c r="AK355" s="13">
        <v>9</v>
      </c>
      <c r="AL355" s="13">
        <v>3</v>
      </c>
      <c r="AM355" s="13">
        <v>13.25</v>
      </c>
      <c r="AN355" s="13">
        <v>12</v>
      </c>
      <c r="AO355" s="13">
        <v>10</v>
      </c>
      <c r="AP355" s="13">
        <v>0</v>
      </c>
      <c r="AQ355" s="13">
        <v>5.4</v>
      </c>
      <c r="AR355" s="13">
        <v>0</v>
      </c>
      <c r="AS355" s="13">
        <v>0</v>
      </c>
      <c r="AT355" s="13">
        <v>0</v>
      </c>
      <c r="AU355" s="13">
        <v>0</v>
      </c>
      <c r="AV355" s="13">
        <v>25</v>
      </c>
      <c r="AW355" s="16">
        <f t="shared" si="98"/>
        <v>43.65</v>
      </c>
      <c r="AX355" s="16">
        <v>87.3</v>
      </c>
      <c r="AY355" s="10">
        <f t="shared" si="99"/>
        <v>130.94999999999999</v>
      </c>
      <c r="AZ355" s="10">
        <f>SUM(Z355:AK355)</f>
        <v>86</v>
      </c>
      <c r="BA355" s="10">
        <v>80</v>
      </c>
      <c r="BB355" s="10">
        <f t="shared" si="100"/>
        <v>36.35</v>
      </c>
      <c r="BC355" s="10">
        <f t="shared" si="101"/>
        <v>9.0875000000000004</v>
      </c>
      <c r="BD355" s="10">
        <f t="shared" si="102"/>
        <v>44.949999999999989</v>
      </c>
      <c r="BE355" s="10">
        <f t="shared" si="114"/>
        <v>42.35</v>
      </c>
      <c r="BF355" s="2" t="s">
        <v>119</v>
      </c>
      <c r="BG355" s="10">
        <f t="shared" si="103"/>
        <v>5.4562499999999998</v>
      </c>
      <c r="BH355" s="36" t="s">
        <v>118</v>
      </c>
      <c r="BI355" s="39" t="str">
        <f t="shared" si="104"/>
        <v/>
      </c>
      <c r="BJ355" s="39" t="str">
        <f t="shared" si="105"/>
        <v/>
      </c>
      <c r="BK355" s="16">
        <f>SUM(AR355:AX355)</f>
        <v>155.94999999999999</v>
      </c>
      <c r="BL355" s="10">
        <f>SUM(AL355:AQ355)</f>
        <v>43.65</v>
      </c>
      <c r="BM355" s="12">
        <f t="shared" si="106"/>
        <v>1.1909125620465826</v>
      </c>
      <c r="BN355" s="12">
        <f t="shared" si="106"/>
        <v>0.33333333333333337</v>
      </c>
      <c r="BO355" s="9">
        <f t="shared" si="107"/>
        <v>43.65</v>
      </c>
      <c r="BP355" s="39" t="str">
        <f t="shared" si="108"/>
        <v/>
      </c>
      <c r="BQ355" s="147"/>
      <c r="BR355" s="9">
        <f t="shared" si="109"/>
        <v>15</v>
      </c>
      <c r="BS355" s="9">
        <f t="shared" si="110"/>
        <v>71</v>
      </c>
      <c r="BT355" s="9">
        <f t="shared" si="111"/>
        <v>86</v>
      </c>
      <c r="BU355" s="9" t="str">
        <f>IFERROR(_xlfn.XLOOKUP(D355,Sheet1!B:B,Sheet1!L:L),"")</f>
        <v/>
      </c>
      <c r="BV355" s="9" t="e">
        <f>_xlfn.XLOOKUP(BU355,Sheet1!S:S,Sheet1!T:T)</f>
        <v>#N/A</v>
      </c>
      <c r="BW355" s="9" t="e">
        <f>_xlfn.XLOOKUP(D355,Sheet1!B:B,Sheet1!M:M)</f>
        <v>#N/A</v>
      </c>
      <c r="BZ355" s="108">
        <f t="shared" si="112"/>
        <v>87.299999999999983</v>
      </c>
      <c r="CB355" s="12">
        <f>AW355/AY355</f>
        <v>0.33333333333333337</v>
      </c>
      <c r="CC355" s="12">
        <f>AX355/AY355</f>
        <v>0.66666666666666674</v>
      </c>
      <c r="CG355" s="1" t="str">
        <f>IF(BO355&lt;80,"Below 80",
IF(BO355&lt;=120,"80-120",
IF(BO355&lt;=200,"&gt; 120-200",
IF(BO355&lt;=300,"&gt;200-300",
IF(BO355&lt;=500,"&gt;300-500",
"&gt;500")))))</f>
        <v>Below 80</v>
      </c>
      <c r="CH355" s="1" t="str">
        <f>IFERROR(_xlfn.XLOOKUP(CG355,Scenario!M:M,Scenario!N:N),"")</f>
        <v/>
      </c>
      <c r="CI355" s="1" t="str">
        <f t="shared" si="113"/>
        <v>Yes</v>
      </c>
      <c r="CJ355" s="75">
        <v>87.3</v>
      </c>
    </row>
    <row r="356" spans="1:89" hidden="1">
      <c r="A356" s="2">
        <v>355</v>
      </c>
      <c r="B356" s="2">
        <v>2024</v>
      </c>
      <c r="C356" s="1" t="str">
        <v>PBTMTR343</v>
      </c>
      <c r="D356" s="37" t="str">
        <v>0015g00001cdk5ZAAQ</v>
      </c>
      <c r="E356" s="37" t="str">
        <v>BANSAL TRADERS</v>
      </c>
      <c r="F356" s="37" t="str">
        <v>CHHATTISGARH</v>
      </c>
      <c r="G356" s="37" t="str">
        <v>DURG</v>
      </c>
      <c r="H356" s="37" t="str">
        <v>Surajpur</v>
      </c>
      <c r="I356" s="37" t="str">
        <v>Shree Resources</v>
      </c>
      <c r="J356" s="37" t="str">
        <v>Vikash Kumar</v>
      </c>
      <c r="K356" s="37" t="str">
        <v>Sudhir Tiwari</v>
      </c>
      <c r="L356" s="37" t="str">
        <v/>
      </c>
      <c r="M356" s="37" t="str">
        <v>Central</v>
      </c>
      <c r="N356" s="2">
        <v>490023</v>
      </c>
      <c r="O356" s="2" t="str">
        <v>22AICPB2395K1ZI</v>
      </c>
      <c r="P356" s="2">
        <v>9303132218</v>
      </c>
      <c r="Q356" s="2" t="str">
        <v>May'24</v>
      </c>
      <c r="R356" s="2">
        <v>2025</v>
      </c>
      <c r="S356" s="1">
        <v>0</v>
      </c>
      <c r="T356" s="2">
        <v>350</v>
      </c>
      <c r="U356" s="12">
        <v>0</v>
      </c>
      <c r="V356" s="1" t="str">
        <v>Alien</v>
      </c>
      <c r="W356" s="13">
        <v>0</v>
      </c>
      <c r="X356" s="13">
        <v>0</v>
      </c>
      <c r="Y356" s="13">
        <v>0</v>
      </c>
      <c r="Z356" s="13">
        <v>0</v>
      </c>
      <c r="AA356" s="13">
        <v>10</v>
      </c>
      <c r="AB356" s="13">
        <v>0</v>
      </c>
      <c r="AC356" s="13">
        <v>0</v>
      </c>
      <c r="AD356" s="13">
        <v>0</v>
      </c>
      <c r="AE356" s="13">
        <v>0</v>
      </c>
      <c r="AF356" s="13">
        <v>0</v>
      </c>
      <c r="AG356" s="13">
        <v>0</v>
      </c>
      <c r="AH356" s="13">
        <v>0</v>
      </c>
      <c r="AI356" s="13">
        <v>0</v>
      </c>
      <c r="AJ356" s="13">
        <v>0</v>
      </c>
      <c r="AK356" s="13">
        <v>0</v>
      </c>
      <c r="AL356" s="13">
        <v>0</v>
      </c>
      <c r="AM356" s="13">
        <v>0</v>
      </c>
      <c r="AN356" s="13">
        <v>0</v>
      </c>
      <c r="AO356" s="13">
        <v>0</v>
      </c>
      <c r="AP356" s="13">
        <v>0</v>
      </c>
      <c r="AQ356" s="13">
        <v>0</v>
      </c>
      <c r="AR356" s="13">
        <v>0</v>
      </c>
      <c r="AS356" s="13">
        <v>0</v>
      </c>
      <c r="AT356" s="13">
        <v>0</v>
      </c>
      <c r="AU356" s="13">
        <v>0</v>
      </c>
      <c r="AV356" s="13">
        <v>0</v>
      </c>
      <c r="AW356" s="16">
        <f t="shared" si="98"/>
        <v>0</v>
      </c>
      <c r="AX356" s="16">
        <v>0</v>
      </c>
      <c r="AY356" s="10">
        <f t="shared" si="99"/>
        <v>0</v>
      </c>
      <c r="AZ356" s="10">
        <f>SUM(Z356:AK356)</f>
        <v>10</v>
      </c>
      <c r="BA356" s="10"/>
      <c r="BB356" s="10">
        <f t="shared" si="100"/>
        <v>0</v>
      </c>
      <c r="BC356" s="10">
        <f t="shared" si="101"/>
        <v>0</v>
      </c>
      <c r="BD356" s="10">
        <f t="shared" si="102"/>
        <v>-10</v>
      </c>
      <c r="BE356" s="10">
        <f t="shared" si="114"/>
        <v>10</v>
      </c>
      <c r="BF356" s="2" t="s">
        <v>119</v>
      </c>
      <c r="BG356" s="10">
        <f t="shared" si="103"/>
        <v>0</v>
      </c>
      <c r="BH356" s="36" t="s">
        <v>118</v>
      </c>
      <c r="BI356" s="39" t="str">
        <f t="shared" si="104"/>
        <v/>
      </c>
      <c r="BJ356" s="39" t="str">
        <f t="shared" si="105"/>
        <v/>
      </c>
      <c r="BK356" s="16">
        <f>SUM(AR356:AX356)</f>
        <v>0</v>
      </c>
      <c r="BL356" s="10">
        <f>SUM(AL356:AQ356)</f>
        <v>0</v>
      </c>
      <c r="BM356" s="12" t="str">
        <f t="shared" si="106"/>
        <v/>
      </c>
      <c r="BN356" s="12" t="str">
        <f t="shared" si="106"/>
        <v/>
      </c>
      <c r="BO356" s="9">
        <f t="shared" si="107"/>
        <v>0</v>
      </c>
      <c r="BP356" s="39" t="str">
        <f t="shared" si="108"/>
        <v/>
      </c>
      <c r="BQ356" s="147"/>
      <c r="BR356" s="9">
        <f t="shared" si="109"/>
        <v>10</v>
      </c>
      <c r="BS356" s="9">
        <f t="shared" si="110"/>
        <v>0</v>
      </c>
      <c r="BT356" s="9">
        <f t="shared" si="111"/>
        <v>10</v>
      </c>
      <c r="BU356" s="9" t="str">
        <f>IFERROR(_xlfn.XLOOKUP(D356,Sheet1!B:B,Sheet1!L:L),"")</f>
        <v/>
      </c>
      <c r="BV356" s="9" t="e">
        <f>_xlfn.XLOOKUP(BU356,Sheet1!S:S,Sheet1!T:T)</f>
        <v>#N/A</v>
      </c>
      <c r="BW356" s="9" t="e">
        <f>_xlfn.XLOOKUP(D356,Sheet1!B:B,Sheet1!M:M)</f>
        <v>#N/A</v>
      </c>
      <c r="BZ356" s="108">
        <f t="shared" si="112"/>
        <v>0</v>
      </c>
      <c r="CB356" s="12"/>
      <c r="CC356" s="12"/>
      <c r="CG356" s="1" t="str">
        <f>IF(BO356&lt;80,"Below 80",
IF(BO356&lt;=120,"80-120",
IF(BO356&lt;=200,"&gt; 120-200",
IF(BO356&lt;=300,"&gt;200-300",
IF(BO356&lt;=500,"&gt;300-500",
"&gt;500")))))</f>
        <v>Below 80</v>
      </c>
      <c r="CH356" s="1" t="str">
        <f>IFERROR(_xlfn.XLOOKUP(CG356,Scenario!M:M,Scenario!N:N),"")</f>
        <v/>
      </c>
      <c r="CI356" s="1" t="str">
        <f t="shared" si="113"/>
        <v>No</v>
      </c>
      <c r="CJ356" s="75">
        <v>0</v>
      </c>
    </row>
    <row r="357" spans="1:89" hidden="1">
      <c r="A357" s="2">
        <v>356</v>
      </c>
      <c r="B357" s="2">
        <v>2024</v>
      </c>
      <c r="C357" s="1" t="str">
        <v>PBTMTR348</v>
      </c>
      <c r="D357" s="37" t="str">
        <v>0015g00001gublwAAA</v>
      </c>
      <c r="E357" s="37" t="str">
        <v>M/S A. V. STEEL</v>
      </c>
      <c r="F357" s="37" t="str">
        <v>CHHATTISGARH</v>
      </c>
      <c r="G357" s="37" t="str">
        <v>RAIPUR</v>
      </c>
      <c r="H357" s="37" t="str">
        <v>Raipur</v>
      </c>
      <c r="I357" s="37" t="str">
        <v>MADHYA BHARAT ISPAT PRIVATE LIMITED</v>
      </c>
      <c r="J357" s="37" t="str">
        <v>Sumeet Mishra</v>
      </c>
      <c r="K357" s="37" t="str">
        <v>Vikash Kumar</v>
      </c>
      <c r="L357" s="37" t="str">
        <v>C12834</v>
      </c>
      <c r="M357" s="37" t="str">
        <v>Central</v>
      </c>
      <c r="N357" s="2">
        <v>492001</v>
      </c>
      <c r="O357" s="2" t="str">
        <v>22AFFPA3310K2Z5</v>
      </c>
      <c r="P357" s="2">
        <v>9893622241</v>
      </c>
      <c r="Q357" s="2" t="str">
        <v>May'24</v>
      </c>
      <c r="R357" s="2">
        <v>2025</v>
      </c>
      <c r="S357" s="1">
        <v>0</v>
      </c>
      <c r="T357" s="2">
        <v>300</v>
      </c>
      <c r="U357" s="12">
        <v>0</v>
      </c>
      <c r="V357" s="1" t="str">
        <v>Alien</v>
      </c>
      <c r="W357" s="13">
        <v>0</v>
      </c>
      <c r="X357" s="13">
        <v>0</v>
      </c>
      <c r="Y357" s="13">
        <v>0</v>
      </c>
      <c r="Z357" s="13">
        <v>0</v>
      </c>
      <c r="AA357" s="13">
        <v>98</v>
      </c>
      <c r="AB357" s="13">
        <v>0</v>
      </c>
      <c r="AC357" s="13">
        <v>0</v>
      </c>
      <c r="AD357" s="13">
        <v>20</v>
      </c>
      <c r="AE357" s="13">
        <v>55</v>
      </c>
      <c r="AF357" s="13">
        <v>0</v>
      </c>
      <c r="AG357" s="13">
        <v>0</v>
      </c>
      <c r="AH357" s="13">
        <v>0</v>
      </c>
      <c r="AI357" s="13">
        <v>0</v>
      </c>
      <c r="AJ357" s="13">
        <v>0</v>
      </c>
      <c r="AK357" s="13">
        <v>0</v>
      </c>
      <c r="AL357" s="13">
        <v>0</v>
      </c>
      <c r="AM357" s="13">
        <v>0</v>
      </c>
      <c r="AN357" s="13">
        <v>0</v>
      </c>
      <c r="AO357" s="13">
        <v>0</v>
      </c>
      <c r="AP357" s="13">
        <v>0</v>
      </c>
      <c r="AQ357" s="13">
        <v>0</v>
      </c>
      <c r="AR357" s="13">
        <v>0</v>
      </c>
      <c r="AS357" s="13">
        <v>0</v>
      </c>
      <c r="AT357" s="13">
        <v>0</v>
      </c>
      <c r="AU357" s="13">
        <v>0</v>
      </c>
      <c r="AV357" s="13">
        <v>0</v>
      </c>
      <c r="AW357" s="16">
        <f t="shared" si="98"/>
        <v>0</v>
      </c>
      <c r="AX357" s="16">
        <v>0</v>
      </c>
      <c r="AY357" s="10">
        <f t="shared" si="99"/>
        <v>0</v>
      </c>
      <c r="AZ357" s="10">
        <f>SUM(Z357:AK357)</f>
        <v>173</v>
      </c>
      <c r="BA357" s="10"/>
      <c r="BB357" s="10">
        <f t="shared" si="100"/>
        <v>0</v>
      </c>
      <c r="BC357" s="10">
        <f t="shared" si="101"/>
        <v>0</v>
      </c>
      <c r="BD357" s="10">
        <f t="shared" si="102"/>
        <v>-173</v>
      </c>
      <c r="BE357" s="10">
        <f t="shared" si="114"/>
        <v>173</v>
      </c>
      <c r="BF357" s="2" t="s">
        <v>119</v>
      </c>
      <c r="BG357" s="10">
        <f t="shared" si="103"/>
        <v>0</v>
      </c>
      <c r="BH357" s="36" t="s">
        <v>118</v>
      </c>
      <c r="BI357" s="39" t="str">
        <f t="shared" si="104"/>
        <v/>
      </c>
      <c r="BJ357" s="39" t="str">
        <f t="shared" si="105"/>
        <v/>
      </c>
      <c r="BK357" s="16">
        <f>SUM(AR357:AX357)</f>
        <v>0</v>
      </c>
      <c r="BL357" s="10">
        <f>SUM(AL357:AQ357)</f>
        <v>0</v>
      </c>
      <c r="BM357" s="12" t="str">
        <f t="shared" si="106"/>
        <v/>
      </c>
      <c r="BN357" s="12" t="str">
        <f t="shared" si="106"/>
        <v/>
      </c>
      <c r="BO357" s="9">
        <f t="shared" si="107"/>
        <v>0</v>
      </c>
      <c r="BP357" s="39" t="str">
        <f t="shared" si="108"/>
        <v/>
      </c>
      <c r="BQ357" s="147"/>
      <c r="BR357" s="9">
        <f t="shared" si="109"/>
        <v>173</v>
      </c>
      <c r="BS357" s="9">
        <f t="shared" si="110"/>
        <v>0</v>
      </c>
      <c r="BT357" s="9">
        <f t="shared" si="111"/>
        <v>173</v>
      </c>
      <c r="BU357" s="9" t="str">
        <f>IFERROR(_xlfn.XLOOKUP(D357,Sheet1!B:B,Sheet1!L:L),"")</f>
        <v/>
      </c>
      <c r="BV357" s="9" t="e">
        <f>_xlfn.XLOOKUP(BU357,Sheet1!S:S,Sheet1!T:T)</f>
        <v>#N/A</v>
      </c>
      <c r="BW357" s="9" t="e">
        <f>_xlfn.XLOOKUP(D357,Sheet1!B:B,Sheet1!M:M)</f>
        <v>#N/A</v>
      </c>
      <c r="BZ357" s="108">
        <f t="shared" si="112"/>
        <v>0</v>
      </c>
      <c r="CB357" s="12"/>
      <c r="CC357" s="12"/>
      <c r="CG357" s="1" t="str">
        <f>IF(BO357&lt;80,"Below 80",
IF(BO357&lt;=120,"80-120",
IF(BO357&lt;=200,"&gt; 120-200",
IF(BO357&lt;=300,"&gt;200-300",
IF(BO357&lt;=500,"&gt;300-500",
"&gt;500")))))</f>
        <v>Below 80</v>
      </c>
      <c r="CH357" s="1" t="str">
        <f>IFERROR(_xlfn.XLOOKUP(CG357,Scenario!M:M,Scenario!N:N),"")</f>
        <v/>
      </c>
      <c r="CI357" s="1" t="str">
        <f t="shared" si="113"/>
        <v>No</v>
      </c>
      <c r="CJ357" s="75">
        <v>0</v>
      </c>
    </row>
    <row r="358" spans="1:89" hidden="1">
      <c r="A358" s="2">
        <v>357</v>
      </c>
      <c r="B358" s="2">
        <v>2024</v>
      </c>
      <c r="C358" s="1" t="str">
        <v>PBTMTR350</v>
      </c>
      <c r="D358" s="37" t="str">
        <v>001J1000002lC37IAE</v>
      </c>
      <c r="E358" s="37" t="str">
        <v>K L Associates</v>
      </c>
      <c r="F358" s="37" t="str">
        <v>UTTAR PRADESH</v>
      </c>
      <c r="G358" s="37" t="str">
        <v>MORADABAD</v>
      </c>
      <c r="H358" s="37" t="str">
        <v>Moradabad</v>
      </c>
      <c r="I358" s="37" t="str">
        <v>OPTRIX INFRA LLP</v>
      </c>
      <c r="J358" s="37" t="str">
        <v>SHIV KUMAR</v>
      </c>
      <c r="K358" s="37" t="str">
        <v>Divyansh Dhawal</v>
      </c>
      <c r="L358" s="37" t="str">
        <v>001J100000PJG7oIAH</v>
      </c>
      <c r="M358" s="37" t="str">
        <v>North</v>
      </c>
      <c r="N358" s="2">
        <v>244001</v>
      </c>
      <c r="O358" s="2">
        <v>0</v>
      </c>
      <c r="P358" s="2">
        <v>9410281119</v>
      </c>
      <c r="Q358" s="2" t="str">
        <v>May'24</v>
      </c>
      <c r="R358" s="2">
        <v>2025</v>
      </c>
      <c r="S358" s="1">
        <v>0</v>
      </c>
      <c r="T358" s="2">
        <v>300</v>
      </c>
      <c r="U358" s="12">
        <v>0</v>
      </c>
      <c r="V358" s="1" t="str">
        <v>Alien</v>
      </c>
      <c r="W358" s="13">
        <v>0</v>
      </c>
      <c r="X358" s="13">
        <v>0</v>
      </c>
      <c r="Y358" s="13">
        <v>0</v>
      </c>
      <c r="Z358" s="13">
        <v>0</v>
      </c>
      <c r="AA358" s="13">
        <v>7</v>
      </c>
      <c r="AB358" s="13">
        <v>2</v>
      </c>
      <c r="AC358" s="13">
        <v>0.3</v>
      </c>
      <c r="AD358" s="13">
        <v>2</v>
      </c>
      <c r="AE358" s="13">
        <v>0</v>
      </c>
      <c r="AF358" s="13">
        <v>4.7</v>
      </c>
      <c r="AG358" s="13">
        <v>8</v>
      </c>
      <c r="AH358" s="13">
        <v>7</v>
      </c>
      <c r="AI358" s="13">
        <v>10</v>
      </c>
      <c r="AJ358" s="13">
        <v>6</v>
      </c>
      <c r="AK358" s="13">
        <v>6</v>
      </c>
      <c r="AL358" s="13">
        <v>2</v>
      </c>
      <c r="AM358" s="13">
        <v>10</v>
      </c>
      <c r="AN358" s="13">
        <v>0</v>
      </c>
      <c r="AO358" s="13">
        <v>0</v>
      </c>
      <c r="AP358" s="13">
        <v>0</v>
      </c>
      <c r="AQ358" s="13">
        <v>0</v>
      </c>
      <c r="AR358" s="13">
        <v>0</v>
      </c>
      <c r="AS358" s="13">
        <v>0</v>
      </c>
      <c r="AT358" s="13">
        <v>0</v>
      </c>
      <c r="AU358" s="13">
        <v>0</v>
      </c>
      <c r="AV358" s="13">
        <v>0</v>
      </c>
      <c r="AW358" s="16">
        <f t="shared" si="98"/>
        <v>12</v>
      </c>
      <c r="AX358" s="16">
        <v>24</v>
      </c>
      <c r="AY358" s="10">
        <f t="shared" si="99"/>
        <v>36</v>
      </c>
      <c r="AZ358" s="10">
        <f>SUM(Z358:AK358)</f>
        <v>53</v>
      </c>
      <c r="BA358" s="10">
        <v>22</v>
      </c>
      <c r="BB358" s="10">
        <f t="shared" si="100"/>
        <v>10</v>
      </c>
      <c r="BC358" s="10">
        <f t="shared" si="101"/>
        <v>2.5</v>
      </c>
      <c r="BD358" s="10">
        <f t="shared" si="102"/>
        <v>-17</v>
      </c>
      <c r="BE358" s="10">
        <f t="shared" si="114"/>
        <v>41</v>
      </c>
      <c r="BF358" s="2" t="s">
        <v>119</v>
      </c>
      <c r="BG358" s="10">
        <f t="shared" si="103"/>
        <v>1.5</v>
      </c>
      <c r="BH358" s="36" t="s">
        <v>118</v>
      </c>
      <c r="BI358" s="39" t="str">
        <f t="shared" si="104"/>
        <v/>
      </c>
      <c r="BJ358" s="39" t="str">
        <f t="shared" si="105"/>
        <v/>
      </c>
      <c r="BK358" s="16">
        <f>SUM(AR358:AX358)</f>
        <v>36</v>
      </c>
      <c r="BL358" s="10">
        <f>SUM(AL358:AQ358)</f>
        <v>12</v>
      </c>
      <c r="BM358" s="12">
        <f t="shared" si="106"/>
        <v>1</v>
      </c>
      <c r="BN358" s="12">
        <f t="shared" si="106"/>
        <v>0.33333333333333331</v>
      </c>
      <c r="BO358" s="9">
        <f t="shared" si="107"/>
        <v>12</v>
      </c>
      <c r="BP358" s="39" t="str">
        <f t="shared" si="108"/>
        <v/>
      </c>
      <c r="BQ358" s="147"/>
      <c r="BR358" s="9">
        <f t="shared" si="109"/>
        <v>11.3</v>
      </c>
      <c r="BS358" s="9">
        <f t="shared" si="110"/>
        <v>41.7</v>
      </c>
      <c r="BT358" s="9">
        <f t="shared" si="111"/>
        <v>53</v>
      </c>
      <c r="BU358" s="9" t="str">
        <f>IFERROR(_xlfn.XLOOKUP(D358,Sheet1!B:B,Sheet1!L:L),"")</f>
        <v/>
      </c>
      <c r="BV358" s="9" t="e">
        <f>_xlfn.XLOOKUP(BU358,Sheet1!S:S,Sheet1!T:T)</f>
        <v>#N/A</v>
      </c>
      <c r="BW358" s="9" t="e">
        <f>_xlfn.XLOOKUP(D358,Sheet1!B:B,Sheet1!M:M)</f>
        <v>#N/A</v>
      </c>
      <c r="BZ358" s="108">
        <f t="shared" si="112"/>
        <v>24</v>
      </c>
      <c r="CB358" s="12">
        <f>AW358/AY358</f>
        <v>0.33333333333333331</v>
      </c>
      <c r="CC358" s="12">
        <f>AX358/AY358</f>
        <v>0.66666666666666663</v>
      </c>
      <c r="CG358" s="1" t="str">
        <f>IF(BO358&lt;80,"Below 80",
IF(BO358&lt;=120,"80-120",
IF(BO358&lt;=200,"&gt; 120-200",
IF(BO358&lt;=300,"&gt;200-300",
IF(BO358&lt;=500,"&gt;300-500",
"&gt;500")))))</f>
        <v>Below 80</v>
      </c>
      <c r="CH358" s="1" t="str">
        <f>IFERROR(_xlfn.XLOOKUP(CG358,Scenario!M:M,Scenario!N:N),"")</f>
        <v/>
      </c>
      <c r="CI358" s="1" t="str">
        <f t="shared" si="113"/>
        <v>Yes</v>
      </c>
      <c r="CJ358" s="75">
        <v>24</v>
      </c>
    </row>
    <row r="359" spans="1:89" hidden="1">
      <c r="A359" s="2">
        <v>358</v>
      </c>
      <c r="B359" s="2">
        <v>2024</v>
      </c>
      <c r="C359" s="1" t="str">
        <v>PBTMTR351</v>
      </c>
      <c r="D359" s="37" t="str">
        <v>0015g00001YR0GbAAL</v>
      </c>
      <c r="E359" s="37" t="str">
        <v>M/S A M ENTERPRISES</v>
      </c>
      <c r="F359" s="37" t="str">
        <v>UTTAR PRADESH</v>
      </c>
      <c r="G359" s="37" t="str">
        <v>RAE BARELI</v>
      </c>
      <c r="H359" s="37" t="str">
        <v>Raebareli</v>
      </c>
      <c r="I359" s="37" t="str">
        <v>SHREE LAKSHMAN ROLLING MILL (INDIA) LLP</v>
      </c>
      <c r="J359" s="37" t="str">
        <v>Deepanshu</v>
      </c>
      <c r="K359" s="37" t="str">
        <v>Deepanshu</v>
      </c>
      <c r="L359" s="37" t="str">
        <v>C12815</v>
      </c>
      <c r="M359" s="37" t="str">
        <v>North</v>
      </c>
      <c r="N359" s="2">
        <v>229001</v>
      </c>
      <c r="O359" s="2" t="str">
        <v>09AKUPM8059R1ZQ</v>
      </c>
      <c r="P359" s="2">
        <v>7880408705</v>
      </c>
      <c r="Q359" s="2" t="str">
        <v>May'24</v>
      </c>
      <c r="R359" s="2">
        <v>2025</v>
      </c>
      <c r="S359" s="1">
        <v>0</v>
      </c>
      <c r="T359" s="2">
        <v>400</v>
      </c>
      <c r="U359" s="12">
        <v>1.4999999999999999E-2</v>
      </c>
      <c r="V359" s="1" t="str">
        <v>Alien</v>
      </c>
      <c r="W359" s="13">
        <v>0</v>
      </c>
      <c r="X359" s="13">
        <v>0</v>
      </c>
      <c r="Y359" s="13">
        <v>0</v>
      </c>
      <c r="Z359" s="13">
        <v>0</v>
      </c>
      <c r="AA359" s="13">
        <v>13.324999999999999</v>
      </c>
      <c r="AB359" s="13">
        <v>11</v>
      </c>
      <c r="AC359" s="13">
        <v>8.5</v>
      </c>
      <c r="AD359" s="13">
        <v>10</v>
      </c>
      <c r="AE359" s="13">
        <v>14.984999999999999</v>
      </c>
      <c r="AF359" s="13">
        <v>25</v>
      </c>
      <c r="AG359" s="13">
        <v>12</v>
      </c>
      <c r="AH359" s="13">
        <v>19</v>
      </c>
      <c r="AI359" s="13">
        <v>27.94</v>
      </c>
      <c r="AJ359" s="13">
        <v>18.510000000000002</v>
      </c>
      <c r="AK359" s="13">
        <v>47</v>
      </c>
      <c r="AL359" s="13">
        <v>29</v>
      </c>
      <c r="AM359" s="13">
        <v>37</v>
      </c>
      <c r="AN359" s="13">
        <v>19</v>
      </c>
      <c r="AO359" s="13">
        <v>10</v>
      </c>
      <c r="AP359" s="13">
        <v>5</v>
      </c>
      <c r="AQ359" s="13">
        <v>0</v>
      </c>
      <c r="AR359" s="13">
        <v>0</v>
      </c>
      <c r="AS359" s="13">
        <v>0</v>
      </c>
      <c r="AT359" s="13">
        <v>0</v>
      </c>
      <c r="AU359" s="13">
        <v>18</v>
      </c>
      <c r="AV359" s="13">
        <v>0</v>
      </c>
      <c r="AW359" s="16">
        <f t="shared" si="98"/>
        <v>118</v>
      </c>
      <c r="AX359" s="16">
        <v>216.01999999999998</v>
      </c>
      <c r="AY359" s="10">
        <f t="shared" si="99"/>
        <v>334.02</v>
      </c>
      <c r="AZ359" s="10">
        <f>SUM(Z359:AK359)</f>
        <v>207.26</v>
      </c>
      <c r="BA359" s="10">
        <v>300</v>
      </c>
      <c r="BB359" s="10">
        <f t="shared" si="100"/>
        <v>182</v>
      </c>
      <c r="BC359" s="10">
        <f t="shared" si="101"/>
        <v>45.5</v>
      </c>
      <c r="BD359" s="10">
        <f t="shared" si="102"/>
        <v>126.75999999999999</v>
      </c>
      <c r="BE359" s="10">
        <f t="shared" si="114"/>
        <v>89.259999999999991</v>
      </c>
      <c r="BF359" s="2" t="s">
        <v>119</v>
      </c>
      <c r="BG359" s="10">
        <f t="shared" si="103"/>
        <v>12.5</v>
      </c>
      <c r="BH359" s="36" t="s">
        <v>118</v>
      </c>
      <c r="BI359" s="39" t="str">
        <f t="shared" si="104"/>
        <v>B</v>
      </c>
      <c r="BJ359" s="39" t="str">
        <f t="shared" si="105"/>
        <v>B</v>
      </c>
      <c r="BK359" s="16">
        <f>SUM(AR359:AX359)</f>
        <v>352.02</v>
      </c>
      <c r="BL359" s="10">
        <f>SUM(AL359:AQ359)</f>
        <v>100</v>
      </c>
      <c r="BM359" s="12">
        <f t="shared" si="106"/>
        <v>1.0538889886833125</v>
      </c>
      <c r="BN359" s="12">
        <f t="shared" si="106"/>
        <v>0.29938327046284657</v>
      </c>
      <c r="BO359" s="9">
        <f t="shared" si="107"/>
        <v>100</v>
      </c>
      <c r="BP359" s="39" t="str">
        <f t="shared" si="108"/>
        <v/>
      </c>
      <c r="BQ359" s="147"/>
      <c r="BR359" s="9">
        <f t="shared" si="109"/>
        <v>57.81</v>
      </c>
      <c r="BS359" s="9">
        <f t="shared" si="110"/>
        <v>149.44999999999999</v>
      </c>
      <c r="BT359" s="9">
        <f t="shared" si="111"/>
        <v>207.26</v>
      </c>
      <c r="BU359" s="9" t="str">
        <f>IFERROR(_xlfn.XLOOKUP(D359,Sheet1!B:B,Sheet1!L:L),"")</f>
        <v/>
      </c>
      <c r="BV359" s="9" t="e">
        <f>_xlfn.XLOOKUP(BU359,Sheet1!S:S,Sheet1!T:T)</f>
        <v>#N/A</v>
      </c>
      <c r="BW359" s="9" t="e">
        <f>_xlfn.XLOOKUP(D359,Sheet1!B:B,Sheet1!M:M)</f>
        <v>#N/A</v>
      </c>
      <c r="BX359" s="11" t="s">
        <v>123</v>
      </c>
      <c r="BY359" s="1">
        <v>301</v>
      </c>
      <c r="BZ359" s="108">
        <f t="shared" si="112"/>
        <v>216.01999999999998</v>
      </c>
      <c r="CB359" s="12">
        <f>AW359/AY359</f>
        <v>0.35327225914615895</v>
      </c>
      <c r="CC359" s="12">
        <f>AX359/AY359</f>
        <v>0.6467277408538411</v>
      </c>
      <c r="CG359" s="1" t="str">
        <f>IF(BO359&lt;80,"Below 80",
IF(BO359&lt;=120,"80-120",
IF(BO359&lt;=200,"&gt; 120-200",
IF(BO359&lt;=300,"&gt;200-300",
IF(BO359&lt;=500,"&gt;300-500",
"&gt;500")))))</f>
        <v>80-120</v>
      </c>
      <c r="CH359" s="1" t="str">
        <f>IFERROR(_xlfn.XLOOKUP(CG359,Scenario!M:M,Scenario!N:N),"")</f>
        <v>A</v>
      </c>
      <c r="CI359" s="1" t="b">
        <f t="shared" si="113"/>
        <v>0</v>
      </c>
      <c r="CJ359" s="75">
        <v>216.01999999999998</v>
      </c>
      <c r="CK359" s="1" t="s">
        <v>118</v>
      </c>
    </row>
    <row r="360" spans="1:89" hidden="1">
      <c r="A360" s="2">
        <v>359</v>
      </c>
      <c r="B360" s="2">
        <v>2024</v>
      </c>
      <c r="C360" s="1" t="str">
        <v>PBTMTR353</v>
      </c>
      <c r="D360" s="37" t="str">
        <v>0015g00001YR0cMAAT</v>
      </c>
      <c r="E360" s="37" t="str">
        <v>M/S RAJEEV TRADERS</v>
      </c>
      <c r="F360" s="37" t="str">
        <v>UTTAR PRADESH</v>
      </c>
      <c r="G360" s="37" t="str">
        <v>KANPUR NAGAR</v>
      </c>
      <c r="H360" s="37" t="str">
        <v>Kanpur</v>
      </c>
      <c r="I360" s="37" t="str">
        <v>SHREE LAKSHMAN ROLLING MILL (INDIA) LLP</v>
      </c>
      <c r="J360" s="37" t="str">
        <v>Ashutosh Shukla</v>
      </c>
      <c r="K360" s="37" t="str">
        <v>-</v>
      </c>
      <c r="L360" s="37" t="str">
        <v>C12815</v>
      </c>
      <c r="M360" s="37" t="str">
        <v>North</v>
      </c>
      <c r="N360" s="2">
        <v>208020</v>
      </c>
      <c r="O360" s="2" t="str">
        <v>09AEKPJ6707K1Z3</v>
      </c>
      <c r="P360" s="2">
        <v>9336572918</v>
      </c>
      <c r="Q360" s="2" t="str">
        <v>May'24</v>
      </c>
      <c r="R360" s="2">
        <v>2025</v>
      </c>
      <c r="S360" s="1">
        <v>0</v>
      </c>
      <c r="T360" s="2">
        <v>125</v>
      </c>
      <c r="U360" s="12">
        <v>0</v>
      </c>
      <c r="V360" s="1" t="str">
        <v>Challenger</v>
      </c>
      <c r="W360" s="13">
        <v>0</v>
      </c>
      <c r="X360" s="13">
        <v>0</v>
      </c>
      <c r="Y360" s="13">
        <v>0</v>
      </c>
      <c r="Z360" s="13">
        <v>0</v>
      </c>
      <c r="AA360" s="13">
        <v>7.07</v>
      </c>
      <c r="AB360" s="13">
        <v>0</v>
      </c>
      <c r="AC360" s="13">
        <v>0</v>
      </c>
      <c r="AD360" s="13">
        <v>0</v>
      </c>
      <c r="AE360" s="13">
        <v>0</v>
      </c>
      <c r="AF360" s="13">
        <v>0</v>
      </c>
      <c r="AG360" s="13">
        <v>0</v>
      </c>
      <c r="AH360" s="13">
        <v>0</v>
      </c>
      <c r="AI360" s="13">
        <v>0</v>
      </c>
      <c r="AJ360" s="13">
        <v>0</v>
      </c>
      <c r="AK360" s="13">
        <v>0</v>
      </c>
      <c r="AL360" s="13">
        <v>0</v>
      </c>
      <c r="AM360" s="13">
        <v>0</v>
      </c>
      <c r="AN360" s="13">
        <v>0</v>
      </c>
      <c r="AO360" s="13">
        <v>0</v>
      </c>
      <c r="AP360" s="13">
        <v>0</v>
      </c>
      <c r="AQ360" s="13">
        <v>0</v>
      </c>
      <c r="AR360" s="13">
        <v>0</v>
      </c>
      <c r="AS360" s="13">
        <v>0</v>
      </c>
      <c r="AT360" s="13">
        <v>0</v>
      </c>
      <c r="AU360" s="13">
        <v>0</v>
      </c>
      <c r="AV360" s="13">
        <v>0</v>
      </c>
      <c r="AW360" s="16">
        <f t="shared" si="98"/>
        <v>0</v>
      </c>
      <c r="AX360" s="16">
        <v>0</v>
      </c>
      <c r="AY360" s="10">
        <f t="shared" si="99"/>
        <v>0</v>
      </c>
      <c r="AZ360" s="10">
        <f>SUM(Z360:AK360)</f>
        <v>7.07</v>
      </c>
      <c r="BA360" s="10"/>
      <c r="BB360" s="10">
        <f t="shared" si="100"/>
        <v>0</v>
      </c>
      <c r="BC360" s="10">
        <f t="shared" si="101"/>
        <v>0</v>
      </c>
      <c r="BD360" s="10">
        <f t="shared" si="102"/>
        <v>-7.07</v>
      </c>
      <c r="BE360" s="10">
        <f t="shared" si="114"/>
        <v>7.07</v>
      </c>
      <c r="BF360" s="2" t="s">
        <v>119</v>
      </c>
      <c r="BG360" s="10">
        <f t="shared" si="103"/>
        <v>0</v>
      </c>
      <c r="BH360" s="36" t="s">
        <v>118</v>
      </c>
      <c r="BI360" s="39" t="str">
        <f t="shared" si="104"/>
        <v/>
      </c>
      <c r="BJ360" s="39" t="str">
        <f t="shared" si="105"/>
        <v/>
      </c>
      <c r="BK360" s="16">
        <f>SUM(AR360:AX360)</f>
        <v>0</v>
      </c>
      <c r="BL360" s="10">
        <f>SUM(AL360:AQ360)</f>
        <v>0</v>
      </c>
      <c r="BM360" s="12" t="str">
        <f t="shared" si="106"/>
        <v/>
      </c>
      <c r="BN360" s="12" t="str">
        <f t="shared" si="106"/>
        <v/>
      </c>
      <c r="BO360" s="9">
        <f t="shared" si="107"/>
        <v>0</v>
      </c>
      <c r="BP360" s="39" t="str">
        <f t="shared" si="108"/>
        <v/>
      </c>
      <c r="BQ360" s="147"/>
      <c r="BR360" s="9">
        <f t="shared" si="109"/>
        <v>7.07</v>
      </c>
      <c r="BS360" s="9">
        <f t="shared" si="110"/>
        <v>0</v>
      </c>
      <c r="BT360" s="9">
        <f t="shared" si="111"/>
        <v>7.07</v>
      </c>
      <c r="BU360" s="9" t="str">
        <f>IFERROR(_xlfn.XLOOKUP(D360,Sheet1!B:B,Sheet1!L:L),"")</f>
        <v/>
      </c>
      <c r="BV360" s="9" t="e">
        <f>_xlfn.XLOOKUP(BU360,Sheet1!S:S,Sheet1!T:T)</f>
        <v>#N/A</v>
      </c>
      <c r="BW360" s="9" t="e">
        <f>_xlfn.XLOOKUP(D360,Sheet1!B:B,Sheet1!M:M)</f>
        <v>#N/A</v>
      </c>
      <c r="BZ360" s="108">
        <f t="shared" si="112"/>
        <v>0</v>
      </c>
      <c r="CB360" s="12"/>
      <c r="CC360" s="12"/>
      <c r="CG360" s="1" t="str">
        <f>IF(BO360&lt;80,"Below 80",
IF(BO360&lt;=120,"80-120",
IF(BO360&lt;=200,"&gt; 120-200",
IF(BO360&lt;=300,"&gt;200-300",
IF(BO360&lt;=500,"&gt;300-500",
"&gt;500")))))</f>
        <v>Below 80</v>
      </c>
      <c r="CH360" s="1" t="str">
        <f>IFERROR(_xlfn.XLOOKUP(CG360,Scenario!M:M,Scenario!N:N),"")</f>
        <v/>
      </c>
      <c r="CI360" s="1" t="str">
        <f t="shared" si="113"/>
        <v>No</v>
      </c>
      <c r="CJ360" s="75">
        <v>0</v>
      </c>
    </row>
    <row r="361" spans="1:89" hidden="1">
      <c r="A361" s="2">
        <v>360</v>
      </c>
      <c r="B361" s="2">
        <v>2024</v>
      </c>
      <c r="C361" s="1" t="str">
        <v>PBTMTR354</v>
      </c>
      <c r="D361" s="37" t="str">
        <v>0015g00001RKmdfAAD</v>
      </c>
      <c r="E361" s="37" t="str">
        <v>M/S KESHARI BHANDAR</v>
      </c>
      <c r="F361" s="37" t="str">
        <v>UTTAR PRADESH</v>
      </c>
      <c r="G361" s="37" t="str">
        <v>MIRZAPUR</v>
      </c>
      <c r="H361" s="37" t="str">
        <v>Gonda</v>
      </c>
      <c r="I361" s="37" t="str">
        <v>GLOBAL IRONTRADING PVT. LTD.</v>
      </c>
      <c r="J361" s="37" t="str">
        <v>Divyansh Dhawal</v>
      </c>
      <c r="K361" s="37" t="str">
        <v>Varun Arora</v>
      </c>
      <c r="L361" s="37" t="str">
        <v>C12819</v>
      </c>
      <c r="M361" s="37" t="str">
        <v>North</v>
      </c>
      <c r="N361" s="2">
        <v>231304</v>
      </c>
      <c r="O361" s="2" t="str">
        <v>09AAGFK4741C1ZI</v>
      </c>
      <c r="P361" s="2">
        <v>9580127502</v>
      </c>
      <c r="Q361" s="2" t="str">
        <v>May'24</v>
      </c>
      <c r="R361" s="2">
        <v>2025</v>
      </c>
      <c r="S361" s="1">
        <v>0</v>
      </c>
      <c r="T361" s="2">
        <v>170</v>
      </c>
      <c r="U361" s="12">
        <v>0</v>
      </c>
      <c r="V361" s="1" t="str">
        <v>Challenger</v>
      </c>
      <c r="W361" s="13">
        <v>0</v>
      </c>
      <c r="X361" s="13">
        <v>0</v>
      </c>
      <c r="Y361" s="13">
        <v>0</v>
      </c>
      <c r="Z361" s="13">
        <v>0</v>
      </c>
      <c r="AA361" s="13">
        <v>62.94</v>
      </c>
      <c r="AB361" s="13">
        <v>0</v>
      </c>
      <c r="AC361" s="13">
        <v>0</v>
      </c>
      <c r="AD361" s="13">
        <v>49.98</v>
      </c>
      <c r="AE361" s="13">
        <v>30</v>
      </c>
      <c r="AF361" s="13">
        <v>57</v>
      </c>
      <c r="AG361" s="13">
        <v>68</v>
      </c>
      <c r="AH361" s="13">
        <v>35</v>
      </c>
      <c r="AI361" s="13">
        <v>0</v>
      </c>
      <c r="AJ361" s="13">
        <v>0</v>
      </c>
      <c r="AK361" s="13">
        <v>0</v>
      </c>
      <c r="AL361" s="13">
        <v>35</v>
      </c>
      <c r="AM361" s="13">
        <v>35</v>
      </c>
      <c r="AN361" s="13">
        <v>0</v>
      </c>
      <c r="AO361" s="13">
        <v>0</v>
      </c>
      <c r="AP361" s="13">
        <v>0</v>
      </c>
      <c r="AQ361" s="13">
        <v>0</v>
      </c>
      <c r="AR361" s="13">
        <v>0</v>
      </c>
      <c r="AS361" s="13">
        <v>55.77</v>
      </c>
      <c r="AT361" s="13">
        <v>0</v>
      </c>
      <c r="AU361" s="13">
        <v>0</v>
      </c>
      <c r="AV361" s="13">
        <v>0</v>
      </c>
      <c r="AW361" s="16">
        <f t="shared" si="98"/>
        <v>125.77000000000001</v>
      </c>
      <c r="AX361" s="16">
        <v>231</v>
      </c>
      <c r="AY361" s="107">
        <f>BW361</f>
        <v>301</v>
      </c>
      <c r="AZ361" s="10">
        <f>SUM(Z361:AK361)</f>
        <v>302.91999999999996</v>
      </c>
      <c r="BA361" s="10">
        <v>301</v>
      </c>
      <c r="BB361" s="10">
        <f t="shared" si="100"/>
        <v>175.23</v>
      </c>
      <c r="BC361" s="10">
        <f t="shared" si="101"/>
        <v>43.807499999999997</v>
      </c>
      <c r="BD361" s="10">
        <f t="shared" si="102"/>
        <v>-1.9199999999999591</v>
      </c>
      <c r="BE361" s="10">
        <f t="shared" si="114"/>
        <v>177.14999999999995</v>
      </c>
      <c r="BF361" s="2" t="s">
        <v>119</v>
      </c>
      <c r="BG361" s="10">
        <f t="shared" si="103"/>
        <v>15.721250000000001</v>
      </c>
      <c r="BH361" s="36" t="s">
        <v>118</v>
      </c>
      <c r="BI361" s="39" t="str">
        <f t="shared" si="104"/>
        <v>B</v>
      </c>
      <c r="BJ361" s="39" t="str">
        <f t="shared" si="105"/>
        <v>B</v>
      </c>
      <c r="BK361" s="16">
        <f>SUM(AR361:AX361)</f>
        <v>412.54</v>
      </c>
      <c r="BL361" s="10">
        <f>SUM(AL361:AQ361)</f>
        <v>70</v>
      </c>
      <c r="BM361" s="12">
        <f t="shared" si="106"/>
        <v>1.3705647840531563</v>
      </c>
      <c r="BN361" s="12">
        <f t="shared" si="106"/>
        <v>0.23255813953488372</v>
      </c>
      <c r="BO361" s="9">
        <f t="shared" si="107"/>
        <v>125.77000000000001</v>
      </c>
      <c r="BP361" s="39" t="str">
        <f t="shared" si="108"/>
        <v/>
      </c>
      <c r="BQ361" s="147"/>
      <c r="BR361" s="9">
        <f t="shared" si="109"/>
        <v>142.91999999999999</v>
      </c>
      <c r="BS361" s="9">
        <f t="shared" si="110"/>
        <v>160</v>
      </c>
      <c r="BT361" s="9">
        <f t="shared" si="111"/>
        <v>302.91999999999996</v>
      </c>
      <c r="BU361" s="9" t="str">
        <f>IFERROR(_xlfn.XLOOKUP(D361,Sheet1!B:B,Sheet1!L:L),"")</f>
        <v>International Trip (1 pax South Asia) 3N-4D</v>
      </c>
      <c r="BV361" s="9" t="str">
        <f>_xlfn.XLOOKUP(BU361,Sheet1!S:S,Sheet1!T:T)</f>
        <v>B</v>
      </c>
      <c r="BW361" s="9">
        <f>_xlfn.XLOOKUP(D361,Sheet1!B:B,Sheet1!M:M)</f>
        <v>301</v>
      </c>
      <c r="BX361" s="1" t="s">
        <v>129</v>
      </c>
      <c r="BY361" s="1">
        <v>301</v>
      </c>
      <c r="BZ361" s="108">
        <f t="shared" si="112"/>
        <v>175.23</v>
      </c>
      <c r="CB361" s="12">
        <f>AW361/AY361</f>
        <v>0.41784053156146184</v>
      </c>
      <c r="CC361" s="12">
        <f>AX361/AY361</f>
        <v>0.76744186046511631</v>
      </c>
      <c r="CG361" s="1" t="str">
        <f>IF(BO361&lt;80,"Below 80",
IF(BO361&lt;=120,"80-120",
IF(BO361&lt;=200,"&gt; 120-200",
IF(BO361&lt;=300,"&gt;200-300",
IF(BO361&lt;=500,"&gt;300-500",
"&gt;500")))))</f>
        <v>&gt; 120-200</v>
      </c>
      <c r="CH361" s="1" t="str">
        <f>IFERROR(_xlfn.XLOOKUP(CG361,Scenario!M:M,Scenario!N:N),"")</f>
        <v>B</v>
      </c>
      <c r="CI361" s="1" t="b">
        <f t="shared" si="113"/>
        <v>0</v>
      </c>
      <c r="CJ361" s="75">
        <v>175.23</v>
      </c>
    </row>
    <row r="362" spans="1:89" hidden="1">
      <c r="A362" s="2">
        <v>361</v>
      </c>
      <c r="B362" s="2">
        <v>2024</v>
      </c>
      <c r="C362" s="1" t="str">
        <v>PBTMTR355</v>
      </c>
      <c r="D362" s="37" t="str">
        <v>0015g00001V9TjeAAF</v>
      </c>
      <c r="E362" s="37" t="str">
        <v>M/S SHAGUN BUILDING MATERIAL</v>
      </c>
      <c r="F362" s="37" t="str">
        <v>UTTAR PRADESH</v>
      </c>
      <c r="G362" s="37" t="str">
        <v>VARANASI</v>
      </c>
      <c r="H362" s="37" t="str">
        <v>Varanasi</v>
      </c>
      <c r="I362" s="37" t="str">
        <v>GLOBAL IRONTRADING PVT. LTD.</v>
      </c>
      <c r="J362" s="37" t="str">
        <v>Divyansh Dhawal</v>
      </c>
      <c r="K362" s="37" t="str">
        <v>Varun Arora</v>
      </c>
      <c r="L362" s="37" t="str">
        <v>C12819</v>
      </c>
      <c r="M362" s="37" t="str">
        <v>North</v>
      </c>
      <c r="N362" s="2">
        <v>221011</v>
      </c>
      <c r="O362" s="2" t="str">
        <v>09AVKPC9443L1Z2</v>
      </c>
      <c r="P362" s="2">
        <v>7905038577</v>
      </c>
      <c r="Q362" s="2" t="str">
        <v>May'24</v>
      </c>
      <c r="R362" s="2">
        <v>2025</v>
      </c>
      <c r="S362" s="1">
        <v>0</v>
      </c>
      <c r="T362" s="2">
        <v>175</v>
      </c>
      <c r="U362" s="12">
        <v>0</v>
      </c>
      <c r="V362" s="1" t="str">
        <v>Challenger</v>
      </c>
      <c r="W362" s="13">
        <v>0</v>
      </c>
      <c r="X362" s="13">
        <v>0</v>
      </c>
      <c r="Y362" s="13">
        <v>0</v>
      </c>
      <c r="Z362" s="13">
        <v>0</v>
      </c>
      <c r="AA362" s="13">
        <v>5</v>
      </c>
      <c r="AB362" s="13">
        <v>0</v>
      </c>
      <c r="AC362" s="13">
        <v>4</v>
      </c>
      <c r="AD362" s="13">
        <v>0</v>
      </c>
      <c r="AE362" s="13">
        <v>0</v>
      </c>
      <c r="AF362" s="13">
        <v>0</v>
      </c>
      <c r="AG362" s="13">
        <v>0</v>
      </c>
      <c r="AH362" s="13">
        <v>0</v>
      </c>
      <c r="AI362" s="13">
        <v>0</v>
      </c>
      <c r="AJ362" s="13">
        <v>0</v>
      </c>
      <c r="AK362" s="13">
        <v>0</v>
      </c>
      <c r="AL362" s="13">
        <v>0</v>
      </c>
      <c r="AM362" s="13">
        <v>0</v>
      </c>
      <c r="AN362" s="13">
        <v>0</v>
      </c>
      <c r="AO362" s="13">
        <v>0</v>
      </c>
      <c r="AP362" s="13">
        <v>0</v>
      </c>
      <c r="AQ362" s="13">
        <v>0</v>
      </c>
      <c r="AR362" s="13">
        <v>0</v>
      </c>
      <c r="AS362" s="13">
        <v>0</v>
      </c>
      <c r="AT362" s="13">
        <v>0</v>
      </c>
      <c r="AU362" s="13">
        <v>0</v>
      </c>
      <c r="AV362" s="13">
        <v>0</v>
      </c>
      <c r="AW362" s="16">
        <f t="shared" si="98"/>
        <v>0</v>
      </c>
      <c r="AX362" s="16">
        <v>0</v>
      </c>
      <c r="AY362" s="10">
        <f t="shared" si="99"/>
        <v>0</v>
      </c>
      <c r="AZ362" s="10">
        <f>SUM(Z362:AK362)</f>
        <v>9</v>
      </c>
      <c r="BA362" s="10">
        <v>0</v>
      </c>
      <c r="BB362" s="10">
        <f t="shared" si="100"/>
        <v>0</v>
      </c>
      <c r="BC362" s="10">
        <f t="shared" si="101"/>
        <v>0</v>
      </c>
      <c r="BD362" s="10">
        <f t="shared" si="102"/>
        <v>-9</v>
      </c>
      <c r="BE362" s="10">
        <f t="shared" si="114"/>
        <v>9</v>
      </c>
      <c r="BF362" s="2" t="s">
        <v>119</v>
      </c>
      <c r="BG362" s="10">
        <f t="shared" si="103"/>
        <v>0</v>
      </c>
      <c r="BH362" s="36" t="s">
        <v>118</v>
      </c>
      <c r="BI362" s="39" t="str">
        <f t="shared" si="104"/>
        <v/>
      </c>
      <c r="BJ362" s="39" t="str">
        <f t="shared" si="105"/>
        <v/>
      </c>
      <c r="BK362" s="16">
        <f>SUM(AR362:AX362)</f>
        <v>0</v>
      </c>
      <c r="BL362" s="10">
        <f>SUM(AL362:AQ362)</f>
        <v>0</v>
      </c>
      <c r="BM362" s="12" t="str">
        <f t="shared" si="106"/>
        <v/>
      </c>
      <c r="BN362" s="12" t="str">
        <f t="shared" si="106"/>
        <v/>
      </c>
      <c r="BO362" s="9">
        <f t="shared" si="107"/>
        <v>0</v>
      </c>
      <c r="BP362" s="39" t="str">
        <f t="shared" si="108"/>
        <v/>
      </c>
      <c r="BQ362" s="147"/>
      <c r="BR362" s="9">
        <f t="shared" si="109"/>
        <v>9</v>
      </c>
      <c r="BS362" s="9">
        <f t="shared" si="110"/>
        <v>0</v>
      </c>
      <c r="BT362" s="9">
        <f t="shared" si="111"/>
        <v>9</v>
      </c>
      <c r="BU362" s="9" t="str">
        <f>IFERROR(_xlfn.XLOOKUP(D362,Sheet1!B:B,Sheet1!L:L),"")</f>
        <v/>
      </c>
      <c r="BV362" s="9" t="e">
        <f>_xlfn.XLOOKUP(BU362,Sheet1!S:S,Sheet1!T:T)</f>
        <v>#N/A</v>
      </c>
      <c r="BW362" s="9" t="e">
        <f>_xlfn.XLOOKUP(D362,Sheet1!B:B,Sheet1!M:M)</f>
        <v>#N/A</v>
      </c>
      <c r="BZ362" s="108">
        <f t="shared" si="112"/>
        <v>0</v>
      </c>
      <c r="CB362" s="12"/>
      <c r="CC362" s="12"/>
      <c r="CG362" s="1" t="str">
        <f>IF(BO362&lt;80,"Below 80",
IF(BO362&lt;=120,"80-120",
IF(BO362&lt;=200,"&gt; 120-200",
IF(BO362&lt;=300,"&gt;200-300",
IF(BO362&lt;=500,"&gt;300-500",
"&gt;500")))))</f>
        <v>Below 80</v>
      </c>
      <c r="CH362" s="1" t="str">
        <f>IFERROR(_xlfn.XLOOKUP(CG362,Scenario!M:M,Scenario!N:N),"")</f>
        <v/>
      </c>
      <c r="CI362" s="1" t="str">
        <f t="shared" si="113"/>
        <v>No</v>
      </c>
      <c r="CJ362" s="75">
        <v>0</v>
      </c>
    </row>
    <row r="363" spans="1:89" hidden="1">
      <c r="A363" s="2">
        <v>362</v>
      </c>
      <c r="B363" s="2">
        <v>2024</v>
      </c>
      <c r="C363" s="1" t="str">
        <v>PBTMTR356</v>
      </c>
      <c r="D363" s="37" t="str">
        <v>0015g00001gv91iAAA</v>
      </c>
      <c r="E363" s="37" t="str">
        <v>MEWAR STEEL</v>
      </c>
      <c r="F363" s="37" t="str">
        <v>RAJASTHAN</v>
      </c>
      <c r="G363" s="37" t="str">
        <v>CHITTORGARH</v>
      </c>
      <c r="H363" s="37">
        <v>0</v>
      </c>
      <c r="I363" s="37" t="str">
        <v>J P ALLOYS</v>
      </c>
      <c r="J363" s="37" t="str">
        <v>Pushpendra Kumar</v>
      </c>
      <c r="K363" s="37" t="str">
        <v>Pushpendra Kumar</v>
      </c>
      <c r="L363" s="37" t="str">
        <v>C13188</v>
      </c>
      <c r="M363" s="37" t="str">
        <v>North</v>
      </c>
      <c r="N363" s="2">
        <v>312001</v>
      </c>
      <c r="O363" s="2" t="str">
        <v>08AIPPB4827K1ZY</v>
      </c>
      <c r="P363" s="2">
        <v>9414396233</v>
      </c>
      <c r="Q363" s="2" t="str">
        <v>May'24</v>
      </c>
      <c r="R363" s="2">
        <v>2025</v>
      </c>
      <c r="S363" s="1">
        <v>0</v>
      </c>
      <c r="T363" s="2">
        <v>500</v>
      </c>
      <c r="U363" s="12">
        <v>0.10167999999999999</v>
      </c>
      <c r="V363" s="1" t="str">
        <v>Super Star</v>
      </c>
      <c r="W363" s="13">
        <v>0</v>
      </c>
      <c r="X363" s="13">
        <v>0</v>
      </c>
      <c r="Y363" s="13">
        <v>0</v>
      </c>
      <c r="Z363" s="13">
        <v>0</v>
      </c>
      <c r="AA363" s="13">
        <v>37</v>
      </c>
      <c r="AB363" s="13">
        <v>0</v>
      </c>
      <c r="AC363" s="13">
        <v>0</v>
      </c>
      <c r="AD363" s="13">
        <v>39</v>
      </c>
      <c r="AE363" s="13">
        <v>0</v>
      </c>
      <c r="AF363" s="13">
        <v>0</v>
      </c>
      <c r="AG363" s="13">
        <v>0</v>
      </c>
      <c r="AH363" s="13">
        <v>0</v>
      </c>
      <c r="AI363" s="13">
        <v>0</v>
      </c>
      <c r="AJ363" s="13">
        <v>0</v>
      </c>
      <c r="AK363" s="13">
        <v>0</v>
      </c>
      <c r="AL363" s="13">
        <v>0</v>
      </c>
      <c r="AM363" s="13">
        <v>0</v>
      </c>
      <c r="AN363" s="13">
        <v>0</v>
      </c>
      <c r="AO363" s="13">
        <v>16.98</v>
      </c>
      <c r="AP363" s="13">
        <v>0</v>
      </c>
      <c r="AQ363" s="13">
        <v>0</v>
      </c>
      <c r="AR363" s="13">
        <v>0</v>
      </c>
      <c r="AS363" s="13">
        <v>99.11</v>
      </c>
      <c r="AT363" s="13">
        <v>95.51</v>
      </c>
      <c r="AU363" s="13">
        <v>37</v>
      </c>
      <c r="AV363" s="13">
        <v>20.010000000000002</v>
      </c>
      <c r="AW363" s="16">
        <f t="shared" si="98"/>
        <v>248.60000000000002</v>
      </c>
      <c r="AX363" s="16">
        <v>33.96</v>
      </c>
      <c r="AY363" s="10">
        <f t="shared" si="99"/>
        <v>282.56</v>
      </c>
      <c r="AZ363" s="10">
        <f>SUM(Z363:AK363)</f>
        <v>76</v>
      </c>
      <c r="BA363" s="10">
        <v>201</v>
      </c>
      <c r="BB363" s="10">
        <f t="shared" si="100"/>
        <v>-47.600000000000023</v>
      </c>
      <c r="BC363" s="10">
        <f t="shared" si="101"/>
        <v>-11.900000000000006</v>
      </c>
      <c r="BD363" s="10">
        <f t="shared" si="102"/>
        <v>206.56</v>
      </c>
      <c r="BE363" s="10">
        <f t="shared" si="114"/>
        <v>-172.60000000000002</v>
      </c>
      <c r="BF363" s="2" t="s">
        <v>119</v>
      </c>
      <c r="BG363" s="10">
        <f t="shared" si="103"/>
        <v>14.51125</v>
      </c>
      <c r="BH363" s="36" t="s">
        <v>118</v>
      </c>
      <c r="BI363" s="39" t="str">
        <f t="shared" si="104"/>
        <v>A</v>
      </c>
      <c r="BJ363" s="39" t="str">
        <f t="shared" si="105"/>
        <v>A</v>
      </c>
      <c r="BK363" s="16">
        <f>SUM(AR363:AX363)</f>
        <v>534.19000000000005</v>
      </c>
      <c r="BL363" s="10">
        <f>SUM(AL363:AQ363)</f>
        <v>16.98</v>
      </c>
      <c r="BM363" s="12">
        <f t="shared" si="106"/>
        <v>1.8905365232163083</v>
      </c>
      <c r="BN363" s="12">
        <f t="shared" si="106"/>
        <v>6.0093431483578708E-2</v>
      </c>
      <c r="BO363" s="9">
        <f t="shared" si="107"/>
        <v>116.09</v>
      </c>
      <c r="BP363" s="39" t="str">
        <f t="shared" si="108"/>
        <v/>
      </c>
      <c r="BQ363" s="147"/>
      <c r="BR363" s="9">
        <f t="shared" si="109"/>
        <v>76</v>
      </c>
      <c r="BS363" s="9">
        <f t="shared" si="110"/>
        <v>0</v>
      </c>
      <c r="BT363" s="9">
        <f t="shared" si="111"/>
        <v>76</v>
      </c>
      <c r="BU363" s="9" t="str">
        <f>IFERROR(_xlfn.XLOOKUP(D363,Sheet1!B:B,Sheet1!L:L),"")</f>
        <v/>
      </c>
      <c r="BV363" s="9" t="e">
        <f>_xlfn.XLOOKUP(BU363,Sheet1!S:S,Sheet1!T:T)</f>
        <v>#N/A</v>
      </c>
      <c r="BW363" s="9" t="e">
        <f>_xlfn.XLOOKUP(D363,Sheet1!B:B,Sheet1!M:M)</f>
        <v>#N/A</v>
      </c>
      <c r="BZ363" s="108">
        <f t="shared" si="112"/>
        <v>33.95999999999998</v>
      </c>
      <c r="CB363" s="12">
        <f>AW363/AY363</f>
        <v>0.8798131370328427</v>
      </c>
      <c r="CC363" s="12">
        <f>AX363/AY363</f>
        <v>0.12018686296715742</v>
      </c>
      <c r="CG363" s="1" t="str">
        <f>IF(BO363&lt;80,"Below 80",
IF(BO363&lt;=120,"80-120",
IF(BO363&lt;=200,"&gt; 120-200",
IF(BO363&lt;=300,"&gt;200-300",
IF(BO363&lt;=500,"&gt;300-500",
"&gt;500")))))</f>
        <v>80-120</v>
      </c>
      <c r="CH363" s="1" t="str">
        <f>IFERROR(_xlfn.XLOOKUP(CG363,Scenario!M:M,Scenario!N:N),"")</f>
        <v>A</v>
      </c>
      <c r="CI363" s="1" t="b">
        <f t="shared" si="113"/>
        <v>0</v>
      </c>
      <c r="CJ363" s="75">
        <v>-65.150000000000006</v>
      </c>
    </row>
    <row r="364" spans="1:89" hidden="1">
      <c r="A364" s="2">
        <v>363</v>
      </c>
      <c r="B364" s="2">
        <v>2024</v>
      </c>
      <c r="C364" s="1" t="str">
        <v>PBTMTR357</v>
      </c>
      <c r="D364" s="37" t="str">
        <v>001J1000002izi5IAA</v>
      </c>
      <c r="E364" s="37" t="str">
        <v>DOUBLE LOOPS DESIGN PRIVATE LIMITED</v>
      </c>
      <c r="F364" s="37" t="str">
        <v>RAJASTHAN</v>
      </c>
      <c r="G364" s="37" t="str">
        <v>UDAIPUR</v>
      </c>
      <c r="H364" s="37" t="str">
        <v>Girwa</v>
      </c>
      <c r="I364" s="37" t="str">
        <v>J P ALLOYS</v>
      </c>
      <c r="J364" s="37" t="str">
        <v>Pushpendra Kumar</v>
      </c>
      <c r="K364" s="37" t="str">
        <v>Pushpendra Kumar</v>
      </c>
      <c r="L364" s="37" t="str">
        <v>C13188</v>
      </c>
      <c r="M364" s="37" t="str">
        <v>North</v>
      </c>
      <c r="N364" s="2">
        <v>313001</v>
      </c>
      <c r="O364" s="2" t="str">
        <v>08AAJCD7140C1ZV</v>
      </c>
      <c r="P364" s="2">
        <v>9829043043</v>
      </c>
      <c r="Q364" s="2" t="str">
        <v>May'24</v>
      </c>
      <c r="R364" s="2">
        <v>2025</v>
      </c>
      <c r="S364" s="1">
        <v>0</v>
      </c>
      <c r="T364" s="2">
        <v>400</v>
      </c>
      <c r="U364" s="12">
        <v>0</v>
      </c>
      <c r="V364" s="1" t="str">
        <v>Alien</v>
      </c>
      <c r="W364" s="13">
        <v>0</v>
      </c>
      <c r="X364" s="13">
        <v>0</v>
      </c>
      <c r="Y364" s="13">
        <v>0</v>
      </c>
      <c r="Z364" s="13">
        <v>0</v>
      </c>
      <c r="AA364" s="13">
        <v>104</v>
      </c>
      <c r="AB364" s="13">
        <v>0</v>
      </c>
      <c r="AC364" s="13">
        <v>0</v>
      </c>
      <c r="AD364" s="13">
        <v>0</v>
      </c>
      <c r="AE364" s="13">
        <v>0</v>
      </c>
      <c r="AF364" s="13">
        <v>0</v>
      </c>
      <c r="AG364" s="13">
        <v>0</v>
      </c>
      <c r="AH364" s="13">
        <v>0</v>
      </c>
      <c r="AI364" s="13">
        <v>0</v>
      </c>
      <c r="AJ364" s="13">
        <v>0</v>
      </c>
      <c r="AK364" s="13">
        <v>0</v>
      </c>
      <c r="AL364" s="13">
        <v>0</v>
      </c>
      <c r="AM364" s="13">
        <v>0</v>
      </c>
      <c r="AN364" s="13">
        <v>0</v>
      </c>
      <c r="AO364" s="13">
        <v>0</v>
      </c>
      <c r="AP364" s="13">
        <v>0</v>
      </c>
      <c r="AQ364" s="13">
        <v>0</v>
      </c>
      <c r="AR364" s="13">
        <v>0</v>
      </c>
      <c r="AS364" s="13">
        <v>0</v>
      </c>
      <c r="AT364" s="13">
        <v>0</v>
      </c>
      <c r="AU364" s="13">
        <v>0</v>
      </c>
      <c r="AV364" s="13">
        <v>0</v>
      </c>
      <c r="AW364" s="16">
        <f t="shared" si="98"/>
        <v>0</v>
      </c>
      <c r="AX364" s="16">
        <v>0</v>
      </c>
      <c r="AY364" s="10">
        <f t="shared" si="99"/>
        <v>0</v>
      </c>
      <c r="AZ364" s="10">
        <f>SUM(Z364:AK364)</f>
        <v>104</v>
      </c>
      <c r="BA364" s="10"/>
      <c r="BB364" s="10">
        <f t="shared" si="100"/>
        <v>0</v>
      </c>
      <c r="BC364" s="10">
        <f t="shared" si="101"/>
        <v>0</v>
      </c>
      <c r="BD364" s="10">
        <f t="shared" si="102"/>
        <v>-104</v>
      </c>
      <c r="BE364" s="10">
        <f t="shared" si="114"/>
        <v>104</v>
      </c>
      <c r="BF364" s="2" t="s">
        <v>119</v>
      </c>
      <c r="BG364" s="10">
        <f t="shared" si="103"/>
        <v>0</v>
      </c>
      <c r="BH364" s="36" t="s">
        <v>118</v>
      </c>
      <c r="BI364" s="39" t="str">
        <f t="shared" si="104"/>
        <v/>
      </c>
      <c r="BJ364" s="39" t="str">
        <f t="shared" si="105"/>
        <v/>
      </c>
      <c r="BK364" s="16">
        <f>SUM(AR364:AX364)</f>
        <v>0</v>
      </c>
      <c r="BL364" s="10">
        <f>SUM(AL364:AQ364)</f>
        <v>0</v>
      </c>
      <c r="BM364" s="12" t="str">
        <f t="shared" si="106"/>
        <v/>
      </c>
      <c r="BN364" s="12" t="str">
        <f t="shared" si="106"/>
        <v/>
      </c>
      <c r="BO364" s="9">
        <f t="shared" si="107"/>
        <v>0</v>
      </c>
      <c r="BP364" s="39" t="str">
        <f t="shared" si="108"/>
        <v/>
      </c>
      <c r="BQ364" s="147"/>
      <c r="BR364" s="9">
        <f t="shared" si="109"/>
        <v>104</v>
      </c>
      <c r="BS364" s="9">
        <f t="shared" si="110"/>
        <v>0</v>
      </c>
      <c r="BT364" s="9">
        <f t="shared" si="111"/>
        <v>104</v>
      </c>
      <c r="BU364" s="9" t="str">
        <f>IFERROR(_xlfn.XLOOKUP(D364,Sheet1!B:B,Sheet1!L:L),"")</f>
        <v/>
      </c>
      <c r="BV364" s="9" t="e">
        <f>_xlfn.XLOOKUP(BU364,Sheet1!S:S,Sheet1!T:T)</f>
        <v>#N/A</v>
      </c>
      <c r="BW364" s="9" t="e">
        <f>_xlfn.XLOOKUP(D364,Sheet1!B:B,Sheet1!M:M)</f>
        <v>#N/A</v>
      </c>
      <c r="BZ364" s="108">
        <f t="shared" si="112"/>
        <v>0</v>
      </c>
      <c r="CB364" s="12"/>
      <c r="CC364" s="12"/>
      <c r="CG364" s="1" t="str">
        <f>IF(BO364&lt;80,"Below 80",
IF(BO364&lt;=120,"80-120",
IF(BO364&lt;=200,"&gt; 120-200",
IF(BO364&lt;=300,"&gt;200-300",
IF(BO364&lt;=500,"&gt;300-500",
"&gt;500")))))</f>
        <v>Below 80</v>
      </c>
      <c r="CH364" s="1" t="str">
        <f>IFERROR(_xlfn.XLOOKUP(CG364,Scenario!M:M,Scenario!N:N),"")</f>
        <v/>
      </c>
      <c r="CI364" s="1" t="str">
        <f t="shared" si="113"/>
        <v>No</v>
      </c>
      <c r="CJ364" s="75">
        <v>0</v>
      </c>
    </row>
    <row r="365" spans="1:89" hidden="1">
      <c r="A365" s="2">
        <v>364</v>
      </c>
      <c r="B365" s="2">
        <v>2024</v>
      </c>
      <c r="C365" s="1" t="str">
        <v>PBTMTR358</v>
      </c>
      <c r="D365" s="37" t="str">
        <v>001J1000002lqMEIAY</v>
      </c>
      <c r="E365" s="37" t="str">
        <v>PATEL ENTERPRISES</v>
      </c>
      <c r="F365" s="37" t="str">
        <v>RAJASTHAN</v>
      </c>
      <c r="G365" s="37" t="str">
        <v>BHILWARA</v>
      </c>
      <c r="H365" s="37" t="str">
        <v>Bhilwara</v>
      </c>
      <c r="I365" s="37" t="str">
        <v>J P ALLOYS</v>
      </c>
      <c r="J365" s="37" t="str">
        <v>Mukesh Agarwal</v>
      </c>
      <c r="K365" s="37" t="str">
        <v>Pushpendra Kumar</v>
      </c>
      <c r="L365" s="37" t="str">
        <v>C13188</v>
      </c>
      <c r="M365" s="37" t="str">
        <v>North</v>
      </c>
      <c r="N365" s="2">
        <v>311602</v>
      </c>
      <c r="O365" s="2" t="str">
        <v>36AKJPP6623M1ZL</v>
      </c>
      <c r="P365" s="2">
        <v>0</v>
      </c>
      <c r="Q365" s="2" t="str">
        <v>May'24</v>
      </c>
      <c r="R365" s="2">
        <v>2025</v>
      </c>
      <c r="S365" s="1">
        <v>0</v>
      </c>
      <c r="T365" s="2">
        <v>50</v>
      </c>
      <c r="U365" s="12">
        <v>0</v>
      </c>
      <c r="V365" s="1" t="str">
        <v>Minor</v>
      </c>
      <c r="W365" s="13">
        <v>0</v>
      </c>
      <c r="X365" s="13">
        <v>0</v>
      </c>
      <c r="Y365" s="13">
        <v>0</v>
      </c>
      <c r="Z365" s="13">
        <v>0</v>
      </c>
      <c r="AA365" s="13">
        <v>42</v>
      </c>
      <c r="AB365" s="13">
        <v>0</v>
      </c>
      <c r="AC365" s="13">
        <v>0</v>
      </c>
      <c r="AD365" s="13">
        <v>0</v>
      </c>
      <c r="AE365" s="13">
        <v>0</v>
      </c>
      <c r="AF365" s="13">
        <v>0</v>
      </c>
      <c r="AG365" s="13">
        <v>71</v>
      </c>
      <c r="AH365" s="13">
        <v>0</v>
      </c>
      <c r="AI365" s="13">
        <v>0</v>
      </c>
      <c r="AJ365" s="13">
        <v>0</v>
      </c>
      <c r="AK365" s="13">
        <v>0</v>
      </c>
      <c r="AL365" s="13">
        <v>0</v>
      </c>
      <c r="AM365" s="13">
        <v>0</v>
      </c>
      <c r="AN365" s="13">
        <v>0</v>
      </c>
      <c r="AO365" s="13">
        <v>0</v>
      </c>
      <c r="AP365" s="13">
        <v>0</v>
      </c>
      <c r="AQ365" s="13">
        <v>0</v>
      </c>
      <c r="AR365" s="13">
        <v>0</v>
      </c>
      <c r="AS365" s="13">
        <v>0</v>
      </c>
      <c r="AT365" s="13">
        <v>0</v>
      </c>
      <c r="AU365" s="13">
        <v>0</v>
      </c>
      <c r="AV365" s="13">
        <v>0</v>
      </c>
      <c r="AW365" s="16">
        <f t="shared" si="98"/>
        <v>0</v>
      </c>
      <c r="AX365" s="16">
        <v>0</v>
      </c>
      <c r="AY365" s="10">
        <f t="shared" si="99"/>
        <v>0</v>
      </c>
      <c r="AZ365" s="10">
        <f>SUM(Z365:AK365)</f>
        <v>113</v>
      </c>
      <c r="BA365" s="10"/>
      <c r="BB365" s="10">
        <f t="shared" si="100"/>
        <v>0</v>
      </c>
      <c r="BC365" s="10">
        <f t="shared" si="101"/>
        <v>0</v>
      </c>
      <c r="BD365" s="10">
        <f t="shared" si="102"/>
        <v>-113</v>
      </c>
      <c r="BE365" s="10">
        <f t="shared" si="114"/>
        <v>113</v>
      </c>
      <c r="BF365" s="2" t="s">
        <v>119</v>
      </c>
      <c r="BG365" s="10">
        <f t="shared" si="103"/>
        <v>0</v>
      </c>
      <c r="BH365" s="36" t="s">
        <v>118</v>
      </c>
      <c r="BI365" s="39" t="str">
        <f t="shared" si="104"/>
        <v/>
      </c>
      <c r="BJ365" s="39" t="str">
        <f t="shared" si="105"/>
        <v/>
      </c>
      <c r="BK365" s="16">
        <f>SUM(AR365:AX365)</f>
        <v>0</v>
      </c>
      <c r="BL365" s="10">
        <f>SUM(AL365:AQ365)</f>
        <v>0</v>
      </c>
      <c r="BM365" s="12" t="str">
        <f t="shared" si="106"/>
        <v/>
      </c>
      <c r="BN365" s="12" t="str">
        <f t="shared" si="106"/>
        <v/>
      </c>
      <c r="BO365" s="9">
        <f t="shared" si="107"/>
        <v>0</v>
      </c>
      <c r="BP365" s="39" t="str">
        <f t="shared" si="108"/>
        <v/>
      </c>
      <c r="BQ365" s="147"/>
      <c r="BR365" s="9">
        <f t="shared" si="109"/>
        <v>42</v>
      </c>
      <c r="BS365" s="9">
        <f t="shared" si="110"/>
        <v>71</v>
      </c>
      <c r="BT365" s="9">
        <f t="shared" si="111"/>
        <v>113</v>
      </c>
      <c r="BU365" s="9" t="str">
        <f>IFERROR(_xlfn.XLOOKUP(D365,Sheet1!B:B,Sheet1!L:L),"")</f>
        <v/>
      </c>
      <c r="BV365" s="9" t="e">
        <f>_xlfn.XLOOKUP(BU365,Sheet1!S:S,Sheet1!T:T)</f>
        <v>#N/A</v>
      </c>
      <c r="BW365" s="9" t="e">
        <f>_xlfn.XLOOKUP(D365,Sheet1!B:B,Sheet1!M:M)</f>
        <v>#N/A</v>
      </c>
      <c r="BZ365" s="108">
        <f t="shared" si="112"/>
        <v>0</v>
      </c>
      <c r="CB365" s="12"/>
      <c r="CC365" s="12"/>
      <c r="CG365" s="1" t="str">
        <f>IF(BO365&lt;80,"Below 80",
IF(BO365&lt;=120,"80-120",
IF(BO365&lt;=200,"&gt; 120-200",
IF(BO365&lt;=300,"&gt;200-300",
IF(BO365&lt;=500,"&gt;300-500",
"&gt;500")))))</f>
        <v>Below 80</v>
      </c>
      <c r="CH365" s="1" t="str">
        <f>IFERROR(_xlfn.XLOOKUP(CG365,Scenario!M:M,Scenario!N:N),"")</f>
        <v/>
      </c>
      <c r="CI365" s="1" t="str">
        <f t="shared" si="113"/>
        <v>No</v>
      </c>
      <c r="CJ365" s="75">
        <v>0</v>
      </c>
    </row>
    <row r="366" spans="1:89">
      <c r="A366" s="2">
        <v>365</v>
      </c>
      <c r="B366" s="2">
        <v>2024</v>
      </c>
      <c r="C366" s="1" t="str">
        <v>PBTMTR359</v>
      </c>
      <c r="D366" s="37" t="str">
        <v>0015g00001f9BXpAAM</v>
      </c>
      <c r="E366" s="37" t="str">
        <v>SHAKTI STEELS</v>
      </c>
      <c r="F366" s="37" t="str">
        <v>RAJASTHAN</v>
      </c>
      <c r="G366" s="37" t="str">
        <v>JODHPUR</v>
      </c>
      <c r="H366" s="37" t="str">
        <v>Jodhpur</v>
      </c>
      <c r="I366" s="37" t="str">
        <v>M R Associates</v>
      </c>
      <c r="J366" s="37" t="str">
        <v>Neeraj Sharma</v>
      </c>
      <c r="K366" s="37" t="str">
        <v>Neeraj Sharma</v>
      </c>
      <c r="L366" s="37" t="str">
        <v>C13417</v>
      </c>
      <c r="M366" s="37" t="str">
        <v>North</v>
      </c>
      <c r="N366" s="2">
        <v>342001</v>
      </c>
      <c r="O366" s="2" t="str">
        <v>08ACKPR2146J1ZA</v>
      </c>
      <c r="P366" s="2">
        <v>7448100000</v>
      </c>
      <c r="Q366" s="2" t="str">
        <v>May'24</v>
      </c>
      <c r="R366" s="2">
        <v>2025</v>
      </c>
      <c r="S366" s="1">
        <v>0</v>
      </c>
      <c r="T366" s="2">
        <v>700</v>
      </c>
      <c r="U366" s="12">
        <v>5.0057142857142856E-2</v>
      </c>
      <c r="V366" s="1" t="str">
        <v>Alien</v>
      </c>
      <c r="W366" s="13">
        <v>0</v>
      </c>
      <c r="X366" s="13">
        <v>0</v>
      </c>
      <c r="Y366" s="13">
        <v>0</v>
      </c>
      <c r="Z366" s="13">
        <v>0</v>
      </c>
      <c r="AA366" s="13">
        <v>75</v>
      </c>
      <c r="AB366" s="13">
        <v>0</v>
      </c>
      <c r="AC366" s="13">
        <v>25.1</v>
      </c>
      <c r="AD366" s="13">
        <v>61.4</v>
      </c>
      <c r="AE366" s="13">
        <v>113</v>
      </c>
      <c r="AF366" s="13">
        <v>75.06</v>
      </c>
      <c r="AG366" s="13">
        <v>75</v>
      </c>
      <c r="AH366" s="13">
        <v>77</v>
      </c>
      <c r="AI366" s="13">
        <v>0</v>
      </c>
      <c r="AJ366" s="13">
        <v>0</v>
      </c>
      <c r="AK366" s="13">
        <v>0</v>
      </c>
      <c r="AL366" s="13">
        <v>50.7</v>
      </c>
      <c r="AM366" s="13">
        <v>51</v>
      </c>
      <c r="AN366" s="13">
        <v>63</v>
      </c>
      <c r="AO366" s="13">
        <v>50.53</v>
      </c>
      <c r="AP366" s="13">
        <v>74.92</v>
      </c>
      <c r="AQ366" s="13">
        <v>99.83</v>
      </c>
      <c r="AR366" s="13">
        <v>25</v>
      </c>
      <c r="AS366" s="13">
        <v>49.98</v>
      </c>
      <c r="AT366" s="13">
        <v>50.12</v>
      </c>
      <c r="AU366" s="13">
        <v>55</v>
      </c>
      <c r="AV366" s="13">
        <v>0</v>
      </c>
      <c r="AW366" s="16">
        <f t="shared" si="98"/>
        <v>570.07999999999993</v>
      </c>
      <c r="AX366" s="16">
        <v>336.02000000000004</v>
      </c>
      <c r="AY366" s="107">
        <f>BW366</f>
        <v>751</v>
      </c>
      <c r="AZ366" s="10">
        <f>SUM(Z366:AK366)</f>
        <v>501.56</v>
      </c>
      <c r="BA366" s="10">
        <v>751</v>
      </c>
      <c r="BB366" s="10">
        <f t="shared" si="100"/>
        <v>180.92000000000007</v>
      </c>
      <c r="BC366" s="10">
        <f t="shared" si="101"/>
        <v>45.230000000000018</v>
      </c>
      <c r="BD366" s="10">
        <f t="shared" si="102"/>
        <v>249.44</v>
      </c>
      <c r="BE366" s="10">
        <f t="shared" si="114"/>
        <v>-68.519999999999925</v>
      </c>
      <c r="BF366" s="2" t="s">
        <v>119</v>
      </c>
      <c r="BG366" s="10">
        <f t="shared" si="103"/>
        <v>58.12</v>
      </c>
      <c r="BH366" s="36" t="s">
        <v>118</v>
      </c>
      <c r="BI366" s="39" t="str">
        <f t="shared" si="104"/>
        <v>D</v>
      </c>
      <c r="BJ366" s="39" t="str">
        <f t="shared" si="105"/>
        <v>D</v>
      </c>
      <c r="BK366" s="16">
        <f>SUM(AR366:AX366)</f>
        <v>1086.2</v>
      </c>
      <c r="BL366" s="10">
        <f>SUM(AL366:AQ366)</f>
        <v>389.97999999999996</v>
      </c>
      <c r="BM366" s="12">
        <f t="shared" si="106"/>
        <v>1.4463382157123836</v>
      </c>
      <c r="BN366" s="12">
        <f t="shared" si="106"/>
        <v>0.51928095872170432</v>
      </c>
      <c r="BO366" s="9">
        <f t="shared" si="107"/>
        <v>464.96</v>
      </c>
      <c r="BP366" s="39" t="str">
        <f t="shared" si="108"/>
        <v>B</v>
      </c>
      <c r="BQ366" s="147" t="s">
        <v>166</v>
      </c>
      <c r="BR366" s="9">
        <f t="shared" si="109"/>
        <v>274.5</v>
      </c>
      <c r="BS366" s="9">
        <f t="shared" si="110"/>
        <v>227.06</v>
      </c>
      <c r="BT366" s="9">
        <f t="shared" si="111"/>
        <v>501.56</v>
      </c>
      <c r="BU366" s="9" t="str">
        <f>IFERROR(_xlfn.XLOOKUP(D366,Sheet1!B:B,Sheet1!L:L),"")</f>
        <v>International Trip (2 pax South Asia) 3N-4D + Electric Scooter</v>
      </c>
      <c r="BV366" s="9" t="e">
        <f>_xlfn.XLOOKUP(BU366,Sheet1!S:S,Sheet1!T:T)</f>
        <v>#N/A</v>
      </c>
      <c r="BW366" s="9">
        <f>_xlfn.XLOOKUP(D366,Sheet1!B:B,Sheet1!M:M)</f>
        <v>751</v>
      </c>
      <c r="BX366" s="1" t="s">
        <v>129</v>
      </c>
      <c r="BY366" s="1">
        <v>751</v>
      </c>
      <c r="BZ366" s="108">
        <f t="shared" si="112"/>
        <v>180.92000000000007</v>
      </c>
      <c r="CB366" s="12">
        <f>AW366/AY366</f>
        <v>0.75909454061251658</v>
      </c>
      <c r="CC366" s="12">
        <f>AX366/AY366</f>
        <v>0.44743009320905464</v>
      </c>
      <c r="CG366" s="1" t="str">
        <f>IF(BO366&lt;80,"Below 80",
IF(BO366&lt;=120,"80-120",
IF(BO366&lt;=200,"&gt; 120-200",
IF(BO366&lt;=300,"&gt;200-300",
IF(BO366&lt;=500,"&gt;300-500",
"&gt;500")))))</f>
        <v>&gt;300-500</v>
      </c>
      <c r="CH366" s="1" t="str">
        <f>IFERROR(_xlfn.XLOOKUP(CG366,Scenario!M:M,Scenario!N:N),"")</f>
        <v>D</v>
      </c>
      <c r="CI366" s="1" t="b">
        <f t="shared" si="113"/>
        <v>0</v>
      </c>
      <c r="CJ366" s="75">
        <v>286.04000000000002</v>
      </c>
    </row>
    <row r="367" spans="1:89">
      <c r="A367" s="2">
        <v>366</v>
      </c>
      <c r="B367" s="2">
        <v>2024</v>
      </c>
      <c r="C367" s="1" t="str">
        <v>PBTMTR360</v>
      </c>
      <c r="D367" s="37" t="str">
        <v>0015g00001ftYOUAA2</v>
      </c>
      <c r="E367" s="37" t="str">
        <v>NEEL KANTH STEEL</v>
      </c>
      <c r="F367" s="37" t="str">
        <v>RAJASTHAN</v>
      </c>
      <c r="G367" s="37" t="str">
        <v>JODHPUR</v>
      </c>
      <c r="H367" s="37" t="str">
        <v>Bilara</v>
      </c>
      <c r="I367" s="37" t="str">
        <v>M R Associates</v>
      </c>
      <c r="J367" s="37" t="str">
        <v>Neeraj Sharma</v>
      </c>
      <c r="K367" s="37" t="str">
        <v>Neeraj Sharma</v>
      </c>
      <c r="L367" s="37" t="str">
        <v>C13417</v>
      </c>
      <c r="M367" s="37" t="str">
        <v>North</v>
      </c>
      <c r="N367" s="2">
        <v>342602</v>
      </c>
      <c r="O367" s="2" t="str">
        <v>08BEQPP9903L1ZM</v>
      </c>
      <c r="P367" s="2">
        <v>9414188424</v>
      </c>
      <c r="Q367" s="2" t="str">
        <v>May'24</v>
      </c>
      <c r="R367" s="2">
        <v>2025</v>
      </c>
      <c r="S367" s="1">
        <v>0</v>
      </c>
      <c r="T367" s="2">
        <v>110</v>
      </c>
      <c r="U367" s="12">
        <v>7.5696969696969693E-2</v>
      </c>
      <c r="V367" s="1" t="str">
        <v>Challenger</v>
      </c>
      <c r="W367" s="13">
        <v>0</v>
      </c>
      <c r="X367" s="13">
        <v>0</v>
      </c>
      <c r="Y367" s="13">
        <v>0</v>
      </c>
      <c r="Z367" s="13">
        <v>0</v>
      </c>
      <c r="AA367" s="13">
        <v>20</v>
      </c>
      <c r="AB367" s="13">
        <v>0</v>
      </c>
      <c r="AC367" s="13">
        <v>0</v>
      </c>
      <c r="AD367" s="13">
        <v>0</v>
      </c>
      <c r="AE367" s="13">
        <v>0</v>
      </c>
      <c r="AF367" s="13">
        <v>0</v>
      </c>
      <c r="AG367" s="13">
        <v>0</v>
      </c>
      <c r="AH367" s="13">
        <v>0</v>
      </c>
      <c r="AI367" s="13">
        <v>0</v>
      </c>
      <c r="AJ367" s="13">
        <v>10</v>
      </c>
      <c r="AK367" s="13">
        <v>12</v>
      </c>
      <c r="AL367" s="13">
        <v>12.04</v>
      </c>
      <c r="AM367" s="13">
        <v>11</v>
      </c>
      <c r="AN367" s="13">
        <v>0</v>
      </c>
      <c r="AO367" s="13">
        <v>0</v>
      </c>
      <c r="AP367" s="13">
        <v>12.04</v>
      </c>
      <c r="AQ367" s="13">
        <v>12.03</v>
      </c>
      <c r="AR367" s="13">
        <v>10.029999999999999</v>
      </c>
      <c r="AS367" s="13">
        <v>10</v>
      </c>
      <c r="AT367" s="13">
        <v>24.98</v>
      </c>
      <c r="AU367" s="13">
        <v>0</v>
      </c>
      <c r="AV367" s="13">
        <v>0</v>
      </c>
      <c r="AW367" s="16">
        <f t="shared" si="98"/>
        <v>92.12</v>
      </c>
      <c r="AX367" s="16">
        <v>114.28</v>
      </c>
      <c r="AY367" s="10">
        <f t="shared" si="99"/>
        <v>206.4</v>
      </c>
      <c r="AZ367" s="10">
        <f>SUM(Z367:AK367)</f>
        <v>42</v>
      </c>
      <c r="BA367" s="10">
        <v>200</v>
      </c>
      <c r="BB367" s="10">
        <f t="shared" si="100"/>
        <v>107.88</v>
      </c>
      <c r="BC367" s="10">
        <f t="shared" si="101"/>
        <v>26.97</v>
      </c>
      <c r="BD367" s="10">
        <f t="shared" si="102"/>
        <v>164.4</v>
      </c>
      <c r="BE367" s="10">
        <f t="shared" si="114"/>
        <v>-50.120000000000005</v>
      </c>
      <c r="BF367" s="2" t="s">
        <v>119</v>
      </c>
      <c r="BG367" s="10">
        <f t="shared" si="103"/>
        <v>8.3925000000000001</v>
      </c>
      <c r="BH367" s="36" t="s">
        <v>118</v>
      </c>
      <c r="BI367" s="39" t="str">
        <f t="shared" si="104"/>
        <v>A</v>
      </c>
      <c r="BJ367" s="39" t="str">
        <f t="shared" si="105"/>
        <v>A</v>
      </c>
      <c r="BK367" s="16">
        <f>SUM(AR367:AX367)</f>
        <v>251.41</v>
      </c>
      <c r="BL367" s="10">
        <f>SUM(AL367:AQ367)</f>
        <v>47.11</v>
      </c>
      <c r="BM367" s="12">
        <f t="shared" si="106"/>
        <v>1.2180717054263566</v>
      </c>
      <c r="BN367" s="12">
        <f t="shared" si="106"/>
        <v>0.22824612403100775</v>
      </c>
      <c r="BO367" s="9">
        <f t="shared" si="107"/>
        <v>67.14</v>
      </c>
      <c r="BP367" s="39" t="str">
        <f t="shared" si="108"/>
        <v/>
      </c>
      <c r="BQ367" s="147"/>
      <c r="BR367" s="9">
        <f t="shared" si="109"/>
        <v>20</v>
      </c>
      <c r="BS367" s="9">
        <f t="shared" si="110"/>
        <v>22</v>
      </c>
      <c r="BT367" s="9">
        <f t="shared" si="111"/>
        <v>42</v>
      </c>
      <c r="BU367" s="9" t="str">
        <f>IFERROR(_xlfn.XLOOKUP(D367,Sheet1!B:B,Sheet1!L:L),"")</f>
        <v/>
      </c>
      <c r="BV367" s="9" t="e">
        <f>_xlfn.XLOOKUP(BU367,Sheet1!S:S,Sheet1!T:T)</f>
        <v>#N/A</v>
      </c>
      <c r="BW367" s="9" t="e">
        <f>_xlfn.XLOOKUP(D367,Sheet1!B:B,Sheet1!M:M)</f>
        <v>#N/A</v>
      </c>
      <c r="BZ367" s="108">
        <f t="shared" si="112"/>
        <v>114.28</v>
      </c>
      <c r="CB367" s="12">
        <f>AW367/AY367</f>
        <v>0.44631782945736437</v>
      </c>
      <c r="CC367" s="12">
        <f>AX367/AY367</f>
        <v>0.55368217054263569</v>
      </c>
      <c r="CG367" s="1" t="str">
        <f>IF(BO367&lt;80,"Below 80",
IF(BO367&lt;=120,"80-120",
IF(BO367&lt;=200,"&gt; 120-200",
IF(BO367&lt;=300,"&gt;200-300",
IF(BO367&lt;=500,"&gt;300-500",
"&gt;500")))))</f>
        <v>Below 80</v>
      </c>
      <c r="CH367" s="1" t="str">
        <f>IFERROR(_xlfn.XLOOKUP(CG367,Scenario!M:M,Scenario!N:N),"")</f>
        <v/>
      </c>
      <c r="CI367" s="1" t="b">
        <f t="shared" si="113"/>
        <v>0</v>
      </c>
      <c r="CJ367" s="75">
        <v>104.28</v>
      </c>
    </row>
    <row r="368" spans="1:89">
      <c r="A368" s="2">
        <v>367</v>
      </c>
      <c r="B368" s="2">
        <v>2024</v>
      </c>
      <c r="C368" s="1" t="str">
        <v>PBTMTR361</v>
      </c>
      <c r="D368" s="37" t="str">
        <v>0015g00001fx5hlAAA</v>
      </c>
      <c r="E368" s="37" t="str">
        <v>GIRIRAJ STEELS</v>
      </c>
      <c r="F368" s="37" t="str">
        <v>RAJASTHAN</v>
      </c>
      <c r="G368" s="37" t="str">
        <v>JODHPUR</v>
      </c>
      <c r="H368" s="37" t="str">
        <v>Jodhpur</v>
      </c>
      <c r="I368" s="37" t="str">
        <v>M R Associates</v>
      </c>
      <c r="J368" s="37" t="str">
        <v>Neeraj Sharma</v>
      </c>
      <c r="K368" s="37" t="str">
        <v>Neeraj Sharma</v>
      </c>
      <c r="L368" s="37" t="str">
        <v>C13417</v>
      </c>
      <c r="M368" s="37" t="str">
        <v>North</v>
      </c>
      <c r="N368" s="2">
        <v>342003</v>
      </c>
      <c r="O368" s="2" t="str">
        <v>08AADCS5574P1ZL</v>
      </c>
      <c r="P368" s="2">
        <v>9829629760</v>
      </c>
      <c r="Q368" s="2" t="str">
        <v>May'24</v>
      </c>
      <c r="R368" s="2">
        <v>2025</v>
      </c>
      <c r="S368" s="1">
        <v>0</v>
      </c>
      <c r="T368" s="2">
        <v>1450</v>
      </c>
      <c r="U368" s="12">
        <v>3.7188505747126434E-2</v>
      </c>
      <c r="V368" s="1" t="str">
        <v>Alien</v>
      </c>
      <c r="W368" s="13">
        <v>0</v>
      </c>
      <c r="X368" s="13">
        <v>0</v>
      </c>
      <c r="Y368" s="13">
        <v>0</v>
      </c>
      <c r="Z368" s="13">
        <v>0</v>
      </c>
      <c r="AA368" s="13">
        <v>25</v>
      </c>
      <c r="AB368" s="13">
        <v>25</v>
      </c>
      <c r="AC368" s="13">
        <v>0</v>
      </c>
      <c r="AD368" s="13">
        <v>26</v>
      </c>
      <c r="AE368" s="13">
        <v>0</v>
      </c>
      <c r="AF368" s="13">
        <v>8</v>
      </c>
      <c r="AG368" s="13">
        <v>40</v>
      </c>
      <c r="AH368" s="13">
        <v>56</v>
      </c>
      <c r="AI368" s="13">
        <v>13</v>
      </c>
      <c r="AJ368" s="13">
        <v>15</v>
      </c>
      <c r="AK368" s="13">
        <v>0</v>
      </c>
      <c r="AL368" s="13">
        <v>30</v>
      </c>
      <c r="AM368" s="13">
        <v>25</v>
      </c>
      <c r="AN368" s="13">
        <v>16</v>
      </c>
      <c r="AO368" s="13">
        <v>10</v>
      </c>
      <c r="AP368" s="13">
        <v>2</v>
      </c>
      <c r="AQ368" s="13">
        <v>17.899999999999999</v>
      </c>
      <c r="AR368" s="13">
        <v>2</v>
      </c>
      <c r="AS368" s="13">
        <v>0</v>
      </c>
      <c r="AT368" s="13">
        <v>99.77</v>
      </c>
      <c r="AU368" s="13">
        <v>45</v>
      </c>
      <c r="AV368" s="13">
        <v>17</v>
      </c>
      <c r="AW368" s="16">
        <f t="shared" si="98"/>
        <v>247.67000000000002</v>
      </c>
      <c r="AX368" s="16">
        <f>AW368*2</f>
        <v>495.34000000000003</v>
      </c>
      <c r="AY368" s="10">
        <f t="shared" si="99"/>
        <v>743.01</v>
      </c>
      <c r="AZ368" s="10">
        <f>SUM(Z368:AK368)</f>
        <v>208</v>
      </c>
      <c r="BA368" s="10">
        <v>300</v>
      </c>
      <c r="BB368" s="10">
        <f t="shared" si="100"/>
        <v>52.329999999999984</v>
      </c>
      <c r="BC368" s="10">
        <f t="shared" si="101"/>
        <v>13.082499999999996</v>
      </c>
      <c r="BD368" s="10">
        <f t="shared" si="102"/>
        <v>535.01</v>
      </c>
      <c r="BE368" s="10">
        <f t="shared" si="114"/>
        <v>-39.670000000000016</v>
      </c>
      <c r="BF368" s="2" t="s">
        <v>119</v>
      </c>
      <c r="BG368" s="10">
        <f t="shared" si="103"/>
        <v>12.862500000000001</v>
      </c>
      <c r="BH368" s="36" t="s">
        <v>118</v>
      </c>
      <c r="BI368" s="39" t="str">
        <f t="shared" si="104"/>
        <v>B</v>
      </c>
      <c r="BJ368" s="39" t="str">
        <f t="shared" si="105"/>
        <v>C</v>
      </c>
      <c r="BK368" s="16">
        <f>SUM(AR368:AX368)</f>
        <v>906.78</v>
      </c>
      <c r="BL368" s="10">
        <f>SUM(AL368:AQ368)</f>
        <v>100.9</v>
      </c>
      <c r="BM368" s="12">
        <f t="shared" si="106"/>
        <v>1.220414260911697</v>
      </c>
      <c r="BN368" s="12">
        <f t="shared" si="106"/>
        <v>0.1357989798253052</v>
      </c>
      <c r="BO368" s="9">
        <f t="shared" si="107"/>
        <v>102.9</v>
      </c>
      <c r="BP368" s="39" t="str">
        <f t="shared" si="108"/>
        <v/>
      </c>
      <c r="BQ368" s="147" t="s">
        <v>167</v>
      </c>
      <c r="BR368" s="9">
        <f t="shared" si="109"/>
        <v>76</v>
      </c>
      <c r="BS368" s="9">
        <f t="shared" si="110"/>
        <v>132</v>
      </c>
      <c r="BT368" s="9">
        <f t="shared" si="111"/>
        <v>208</v>
      </c>
      <c r="BU368" s="9" t="str">
        <f>IFERROR(_xlfn.XLOOKUP(D368,Sheet1!B:B,Sheet1!L:L),"")</f>
        <v/>
      </c>
      <c r="BV368" s="9" t="e">
        <f>_xlfn.XLOOKUP(BU368,Sheet1!S:S,Sheet1!T:T)</f>
        <v>#N/A</v>
      </c>
      <c r="BW368" s="9" t="e">
        <f>_xlfn.XLOOKUP(D368,Sheet1!B:B,Sheet1!M:M)</f>
        <v>#N/A</v>
      </c>
      <c r="BX368" s="11" t="s">
        <v>123</v>
      </c>
      <c r="BZ368" s="108">
        <f t="shared" si="112"/>
        <v>495.34</v>
      </c>
      <c r="CB368" s="12">
        <f>AW368/AY368</f>
        <v>0.33333333333333337</v>
      </c>
      <c r="CC368" s="12">
        <f>AX368/AY368</f>
        <v>0.66666666666666674</v>
      </c>
      <c r="CG368" s="1" t="str">
        <f>IF(BO368&lt;80,"Below 80",
IF(BO368&lt;=120,"80-120",
IF(BO368&lt;=200,"&gt; 120-200",
IF(BO368&lt;=300,"&gt;200-300",
IF(BO368&lt;=500,"&gt;300-500",
"&gt;500")))))</f>
        <v>80-120</v>
      </c>
      <c r="CH368" s="1" t="str">
        <f>IFERROR(_xlfn.XLOOKUP(CG368,Scenario!M:M,Scenario!N:N),"")</f>
        <v>A</v>
      </c>
      <c r="CI368" s="1" t="b">
        <f t="shared" si="113"/>
        <v>0</v>
      </c>
      <c r="CJ368" s="75">
        <v>205.8</v>
      </c>
      <c r="CK368" s="1" t="s">
        <v>118</v>
      </c>
    </row>
    <row r="369" spans="1:88" hidden="1">
      <c r="A369" s="2">
        <v>368</v>
      </c>
      <c r="B369" s="2">
        <v>2024</v>
      </c>
      <c r="C369" s="1" t="str">
        <v>PBTMTR362</v>
      </c>
      <c r="D369" s="37" t="str">
        <v>0015g00001gvOOmAAM</v>
      </c>
      <c r="E369" s="37" t="str">
        <v>B M AGARWAL</v>
      </c>
      <c r="F369" s="37" t="str">
        <v>RAJASTHAN</v>
      </c>
      <c r="G369" s="37" t="str">
        <v>BARMER</v>
      </c>
      <c r="H369" s="37" t="str">
        <v>Barmer</v>
      </c>
      <c r="I369" s="37" t="str">
        <v>M R Associates</v>
      </c>
      <c r="J369" s="37" t="str">
        <v>Neeraj Sharma</v>
      </c>
      <c r="K369" s="37" t="str">
        <v>Neeraj Sharma</v>
      </c>
      <c r="L369" s="37" t="str">
        <v>C13417</v>
      </c>
      <c r="M369" s="37" t="str">
        <v>North</v>
      </c>
      <c r="N369" s="2">
        <v>344001</v>
      </c>
      <c r="O369" s="2" t="str">
        <v>08AAJHM2129P2ZP</v>
      </c>
      <c r="P369" s="2">
        <v>9413307827</v>
      </c>
      <c r="Q369" s="2" t="str">
        <v>May'24</v>
      </c>
      <c r="R369" s="2">
        <v>2025</v>
      </c>
      <c r="S369" s="1">
        <v>0</v>
      </c>
      <c r="T369" s="2">
        <v>500</v>
      </c>
      <c r="U369" s="12">
        <v>0</v>
      </c>
      <c r="V369" s="1" t="str">
        <v>Alien</v>
      </c>
      <c r="W369" s="13">
        <v>0</v>
      </c>
      <c r="X369" s="13">
        <v>0</v>
      </c>
      <c r="Y369" s="13">
        <v>0</v>
      </c>
      <c r="Z369" s="13">
        <v>0</v>
      </c>
      <c r="AA369" s="13">
        <v>30</v>
      </c>
      <c r="AB369" s="13">
        <v>128</v>
      </c>
      <c r="AC369" s="13">
        <v>0</v>
      </c>
      <c r="AD369" s="13">
        <v>0</v>
      </c>
      <c r="AE369" s="13">
        <v>0</v>
      </c>
      <c r="AF369" s="13">
        <v>0</v>
      </c>
      <c r="AG369" s="13">
        <v>0</v>
      </c>
      <c r="AH369" s="13">
        <v>0</v>
      </c>
      <c r="AI369" s="13">
        <v>0</v>
      </c>
      <c r="AJ369" s="13">
        <v>0</v>
      </c>
      <c r="AK369" s="13">
        <v>25</v>
      </c>
      <c r="AL369" s="13">
        <v>0</v>
      </c>
      <c r="AM369" s="13">
        <v>0</v>
      </c>
      <c r="AN369" s="13">
        <v>0</v>
      </c>
      <c r="AO369" s="13">
        <v>0</v>
      </c>
      <c r="AP369" s="13">
        <v>0</v>
      </c>
      <c r="AQ369" s="13">
        <v>0</v>
      </c>
      <c r="AR369" s="13">
        <v>0</v>
      </c>
      <c r="AS369" s="13">
        <v>0</v>
      </c>
      <c r="AT369" s="13">
        <v>0</v>
      </c>
      <c r="AU369" s="13">
        <v>0</v>
      </c>
      <c r="AV369" s="13">
        <v>0</v>
      </c>
      <c r="AW369" s="16">
        <f t="shared" si="98"/>
        <v>0</v>
      </c>
      <c r="AX369" s="16">
        <v>0</v>
      </c>
      <c r="AY369" s="10">
        <f t="shared" si="99"/>
        <v>0</v>
      </c>
      <c r="AZ369" s="10">
        <f>SUM(Z369:AK369)</f>
        <v>183</v>
      </c>
      <c r="BA369" s="10"/>
      <c r="BB369" s="10">
        <f t="shared" si="100"/>
        <v>0</v>
      </c>
      <c r="BC369" s="10">
        <f t="shared" si="101"/>
        <v>0</v>
      </c>
      <c r="BD369" s="10">
        <f t="shared" si="102"/>
        <v>-183</v>
      </c>
      <c r="BE369" s="10">
        <f t="shared" si="114"/>
        <v>183</v>
      </c>
      <c r="BF369" s="2" t="s">
        <v>119</v>
      </c>
      <c r="BG369" s="10">
        <f t="shared" si="103"/>
        <v>0</v>
      </c>
      <c r="BH369" s="36" t="s">
        <v>118</v>
      </c>
      <c r="BI369" s="39" t="str">
        <f t="shared" si="104"/>
        <v/>
      </c>
      <c r="BJ369" s="39" t="str">
        <f t="shared" si="105"/>
        <v/>
      </c>
      <c r="BK369" s="16">
        <f>SUM(AR369:AX369)</f>
        <v>0</v>
      </c>
      <c r="BL369" s="10">
        <f>SUM(AL369:AQ369)</f>
        <v>0</v>
      </c>
      <c r="BM369" s="12" t="str">
        <f t="shared" si="106"/>
        <v/>
      </c>
      <c r="BN369" s="12" t="str">
        <f t="shared" si="106"/>
        <v/>
      </c>
      <c r="BO369" s="9">
        <f t="shared" si="107"/>
        <v>0</v>
      </c>
      <c r="BP369" s="39" t="str">
        <f t="shared" si="108"/>
        <v/>
      </c>
      <c r="BQ369" s="147"/>
      <c r="BR369" s="9">
        <f t="shared" si="109"/>
        <v>158</v>
      </c>
      <c r="BS369" s="9">
        <f t="shared" si="110"/>
        <v>25</v>
      </c>
      <c r="BT369" s="9">
        <f t="shared" si="111"/>
        <v>183</v>
      </c>
      <c r="BU369" s="9" t="str">
        <f>IFERROR(_xlfn.XLOOKUP(D369,Sheet1!B:B,Sheet1!L:L),"")</f>
        <v/>
      </c>
      <c r="BV369" s="9" t="e">
        <f>_xlfn.XLOOKUP(BU369,Sheet1!S:S,Sheet1!T:T)</f>
        <v>#N/A</v>
      </c>
      <c r="BW369" s="9" t="e">
        <f>_xlfn.XLOOKUP(D369,Sheet1!B:B,Sheet1!M:M)</f>
        <v>#N/A</v>
      </c>
      <c r="BZ369" s="108">
        <f t="shared" si="112"/>
        <v>0</v>
      </c>
      <c r="CB369" s="12"/>
      <c r="CC369" s="12"/>
      <c r="CG369" s="1" t="str">
        <f>IF(BO369&lt;80,"Below 80",
IF(BO369&lt;=120,"80-120",
IF(BO369&lt;=200,"&gt; 120-200",
IF(BO369&lt;=300,"&gt;200-300",
IF(BO369&lt;=500,"&gt;300-500",
"&gt;500")))))</f>
        <v>Below 80</v>
      </c>
      <c r="CH369" s="1" t="str">
        <f>IFERROR(_xlfn.XLOOKUP(CG369,Scenario!M:M,Scenario!N:N),"")</f>
        <v/>
      </c>
      <c r="CI369" s="1" t="str">
        <f t="shared" si="113"/>
        <v>No</v>
      </c>
      <c r="CJ369" s="75">
        <v>0</v>
      </c>
    </row>
    <row r="370" spans="1:88" hidden="1">
      <c r="A370" s="2">
        <v>369</v>
      </c>
      <c r="B370" s="2">
        <v>2024</v>
      </c>
      <c r="C370" s="1" t="str">
        <v>PBTMTR363</v>
      </c>
      <c r="D370" s="37" t="str">
        <v>001J100000TuLNmIAN</v>
      </c>
      <c r="E370" s="37" t="str">
        <v>JMB &amp; CO.</v>
      </c>
      <c r="F370" s="37" t="str">
        <v>RAJASTHAN</v>
      </c>
      <c r="G370" s="37" t="str">
        <v>JAISALMER</v>
      </c>
      <c r="H370" s="37" t="str">
        <v>Jaisalmer</v>
      </c>
      <c r="I370" s="37" t="str">
        <v>M R Associates</v>
      </c>
      <c r="J370" s="37" t="str">
        <v>Neeraj Sharma</v>
      </c>
      <c r="K370" s="37" t="str">
        <v>Neeraj Sharma</v>
      </c>
      <c r="L370" s="37" t="str">
        <v>C13417</v>
      </c>
      <c r="M370" s="37" t="str">
        <v>North</v>
      </c>
      <c r="N370" s="2">
        <v>345001</v>
      </c>
      <c r="O370" s="2">
        <v>0</v>
      </c>
      <c r="P370" s="2">
        <v>0</v>
      </c>
      <c r="Q370" s="2" t="str">
        <v>May'24</v>
      </c>
      <c r="R370" s="2">
        <v>2025</v>
      </c>
      <c r="S370" s="1">
        <v>0</v>
      </c>
      <c r="T370" s="2">
        <v>200</v>
      </c>
      <c r="U370" s="12">
        <v>0.26844999999999997</v>
      </c>
      <c r="V370" s="1" t="str">
        <v>Star</v>
      </c>
      <c r="W370" s="13">
        <v>0</v>
      </c>
      <c r="X370" s="13">
        <v>0</v>
      </c>
      <c r="Y370" s="13">
        <v>0</v>
      </c>
      <c r="Z370" s="13">
        <v>0</v>
      </c>
      <c r="AA370" s="13">
        <v>25</v>
      </c>
      <c r="AB370" s="13">
        <v>25</v>
      </c>
      <c r="AC370" s="13">
        <v>25.1</v>
      </c>
      <c r="AD370" s="13">
        <v>58.5</v>
      </c>
      <c r="AE370" s="13">
        <v>100.14</v>
      </c>
      <c r="AF370" s="13">
        <v>75.319999999999993</v>
      </c>
      <c r="AG370" s="13">
        <v>25</v>
      </c>
      <c r="AH370" s="13">
        <v>77</v>
      </c>
      <c r="AI370" s="13">
        <v>89</v>
      </c>
      <c r="AJ370" s="13">
        <v>50</v>
      </c>
      <c r="AK370" s="13">
        <v>25</v>
      </c>
      <c r="AL370" s="13">
        <v>0</v>
      </c>
      <c r="AM370" s="13">
        <v>0</v>
      </c>
      <c r="AN370" s="13">
        <v>0</v>
      </c>
      <c r="AO370" s="13">
        <v>0</v>
      </c>
      <c r="AP370" s="13">
        <v>0</v>
      </c>
      <c r="AQ370" s="13">
        <v>0</v>
      </c>
      <c r="AR370" s="13">
        <v>0</v>
      </c>
      <c r="AS370" s="13">
        <v>0</v>
      </c>
      <c r="AT370" s="13">
        <v>49.96</v>
      </c>
      <c r="AU370" s="13">
        <v>86</v>
      </c>
      <c r="AV370" s="13">
        <v>25.11</v>
      </c>
      <c r="AW370" s="16">
        <f t="shared" si="98"/>
        <v>135.96</v>
      </c>
      <c r="AX370" s="16">
        <v>474.94</v>
      </c>
      <c r="AY370" s="107"/>
      <c r="AZ370" s="10"/>
      <c r="BA370" s="10"/>
      <c r="BB370" s="10">
        <f t="shared" si="100"/>
        <v>-135.96</v>
      </c>
      <c r="BC370" s="10">
        <f t="shared" si="101"/>
        <v>-33.99</v>
      </c>
      <c r="BD370" s="10">
        <f t="shared" si="102"/>
        <v>0</v>
      </c>
      <c r="BE370" s="10">
        <f t="shared" si="114"/>
        <v>-135.96</v>
      </c>
      <c r="BF370" s="2" t="s">
        <v>119</v>
      </c>
      <c r="BG370" s="10">
        <f t="shared" si="103"/>
        <v>0</v>
      </c>
      <c r="BH370" s="36" t="s">
        <v>118</v>
      </c>
      <c r="BI370" s="39" t="str">
        <f t="shared" si="104"/>
        <v/>
      </c>
      <c r="BJ370" s="39" t="str">
        <f t="shared" si="105"/>
        <v/>
      </c>
      <c r="BK370" s="16"/>
      <c r="BL370" s="10">
        <f>SUM(AL370:AQ370)</f>
        <v>0</v>
      </c>
      <c r="BM370" s="12" t="str">
        <f t="shared" si="106"/>
        <v/>
      </c>
      <c r="BN370" s="12" t="str">
        <f t="shared" si="106"/>
        <v/>
      </c>
      <c r="BO370" s="9">
        <f t="shared" si="107"/>
        <v>0</v>
      </c>
      <c r="BP370" s="39" t="str">
        <f t="shared" si="108"/>
        <v/>
      </c>
      <c r="BQ370" s="147"/>
      <c r="BR370" s="9">
        <f t="shared" si="109"/>
        <v>233.74</v>
      </c>
      <c r="BS370" s="9">
        <f t="shared" si="110"/>
        <v>341.32</v>
      </c>
      <c r="BT370" s="9">
        <f t="shared" si="111"/>
        <v>575.05999999999995</v>
      </c>
      <c r="BU370" s="9" t="str">
        <f>IFERROR(_xlfn.XLOOKUP(D370,Sheet1!B:B,Sheet1!L:L),"")</f>
        <v/>
      </c>
      <c r="BV370" s="9" t="e">
        <f>_xlfn.XLOOKUP(BU370,Sheet1!S:S,Sheet1!T:T)</f>
        <v>#N/A</v>
      </c>
      <c r="BW370" s="9" t="e">
        <f>_xlfn.XLOOKUP(D370,Sheet1!B:B,Sheet1!M:M)</f>
        <v>#N/A</v>
      </c>
      <c r="BZ370" s="108">
        <f t="shared" si="112"/>
        <v>-135.96</v>
      </c>
      <c r="CB370" s="12" t="e">
        <f>AW370/AY370</f>
        <v>#DIV/0!</v>
      </c>
      <c r="CC370" s="12" t="e">
        <f>AX370/AY370</f>
        <v>#DIV/0!</v>
      </c>
      <c r="CG370" s="1" t="str">
        <f>IF(BO370&lt;80,"Below 80",
IF(BO370&lt;=120,"80-120",
IF(BO370&lt;=200,"&gt; 120-200",
IF(BO370&lt;=300,"&gt;200-300",
IF(BO370&lt;=500,"&gt;300-500",
"&gt;500")))))</f>
        <v>Below 80</v>
      </c>
      <c r="CH370" s="1" t="str">
        <f>IFERROR(_xlfn.XLOOKUP(CG370,Scenario!M:M,Scenario!N:N),"")</f>
        <v/>
      </c>
      <c r="CI370" s="1" t="str">
        <f t="shared" si="113"/>
        <v>No</v>
      </c>
      <c r="CJ370" s="75">
        <v>474.94</v>
      </c>
    </row>
    <row r="371" spans="1:88" hidden="1">
      <c r="A371" s="2">
        <v>370</v>
      </c>
      <c r="B371" s="2">
        <v>2024</v>
      </c>
      <c r="C371" s="1" t="str">
        <v>PBTMTR364</v>
      </c>
      <c r="D371" s="37" t="str">
        <v>0015g00001geGaJAAU</v>
      </c>
      <c r="E371" s="37" t="str">
        <v>SHREE SUMER SAGAR STEEL</v>
      </c>
      <c r="F371" s="37" t="str">
        <v>RAJASTHAN</v>
      </c>
      <c r="G371" s="37" t="str">
        <v>AJMER</v>
      </c>
      <c r="H371" s="37" t="str">
        <v>Ajmer</v>
      </c>
      <c r="I371" s="37" t="str">
        <v>Swastik Tradevision Pvt. Ltd.</v>
      </c>
      <c r="J371" s="37" t="str">
        <v>Ravi Kumar Kulmi</v>
      </c>
      <c r="K371" s="37" t="str">
        <v>Ravi Kumar Kulmi</v>
      </c>
      <c r="L371" s="37" t="str">
        <v>C12822</v>
      </c>
      <c r="M371" s="37" t="str">
        <v>North</v>
      </c>
      <c r="N371" s="2">
        <v>305022</v>
      </c>
      <c r="O371" s="2" t="str">
        <v>08BZBPR7140D1ZG</v>
      </c>
      <c r="P371" s="2">
        <v>9785150469</v>
      </c>
      <c r="Q371" s="2" t="str">
        <v>May'24</v>
      </c>
      <c r="R371" s="2">
        <v>2025</v>
      </c>
      <c r="S371" s="1">
        <v>0</v>
      </c>
      <c r="T371" s="2">
        <v>200</v>
      </c>
      <c r="U371" s="12">
        <v>0.14346666666666666</v>
      </c>
      <c r="V371" s="1" t="str">
        <v>Star</v>
      </c>
      <c r="W371" s="13">
        <v>0</v>
      </c>
      <c r="X371" s="13">
        <v>0</v>
      </c>
      <c r="Y371" s="13">
        <v>0</v>
      </c>
      <c r="Z371" s="13">
        <v>0</v>
      </c>
      <c r="AA371" s="13">
        <v>20.02</v>
      </c>
      <c r="AB371" s="13">
        <v>0</v>
      </c>
      <c r="AC371" s="13">
        <v>0</v>
      </c>
      <c r="AD371" s="13">
        <v>0</v>
      </c>
      <c r="AE371" s="13">
        <v>0</v>
      </c>
      <c r="AF371" s="13">
        <v>20.04</v>
      </c>
      <c r="AG371" s="13">
        <v>0</v>
      </c>
      <c r="AH371" s="13">
        <v>19.899999999999999</v>
      </c>
      <c r="AI371" s="13">
        <v>19.86</v>
      </c>
      <c r="AJ371" s="13">
        <v>0</v>
      </c>
      <c r="AK371" s="13">
        <v>70.22</v>
      </c>
      <c r="AL371" s="13">
        <v>60</v>
      </c>
      <c r="AM371" s="13">
        <v>40</v>
      </c>
      <c r="AN371" s="13">
        <v>69</v>
      </c>
      <c r="AO371" s="13">
        <v>30.76</v>
      </c>
      <c r="AP371" s="13">
        <v>60.53</v>
      </c>
      <c r="AQ371" s="13">
        <v>20.07</v>
      </c>
      <c r="AR371" s="13">
        <v>45.12</v>
      </c>
      <c r="AS371" s="13">
        <v>25.02</v>
      </c>
      <c r="AT371" s="13">
        <v>24.95</v>
      </c>
      <c r="AU371" s="13">
        <v>41</v>
      </c>
      <c r="AV371" s="13">
        <v>20.13</v>
      </c>
      <c r="AW371" s="16">
        <f t="shared" si="98"/>
        <v>416.44999999999993</v>
      </c>
      <c r="AX371" s="16">
        <f>AW371*2</f>
        <v>832.89999999999986</v>
      </c>
      <c r="AY371" s="10">
        <f t="shared" si="99"/>
        <v>1249.3499999999999</v>
      </c>
      <c r="AZ371" s="10">
        <f>SUM(Z371:AK371)</f>
        <v>150.04</v>
      </c>
      <c r="BA371" s="10">
        <v>750</v>
      </c>
      <c r="BB371" s="10">
        <f t="shared" si="100"/>
        <v>333.55000000000007</v>
      </c>
      <c r="BC371" s="10">
        <f t="shared" si="101"/>
        <v>83.387500000000017</v>
      </c>
      <c r="BD371" s="10">
        <f t="shared" si="102"/>
        <v>1099.31</v>
      </c>
      <c r="BE371" s="10">
        <f t="shared" si="114"/>
        <v>-266.40999999999997</v>
      </c>
      <c r="BF371" s="2" t="s">
        <v>119</v>
      </c>
      <c r="BG371" s="10">
        <f t="shared" si="103"/>
        <v>43.812499999999993</v>
      </c>
      <c r="BH371" s="36" t="s">
        <v>118</v>
      </c>
      <c r="BI371" s="39" t="str">
        <f t="shared" si="104"/>
        <v>C</v>
      </c>
      <c r="BJ371" s="39" t="str">
        <f t="shared" si="105"/>
        <v>D</v>
      </c>
      <c r="BK371" s="16">
        <f>SUM(AR371:AX371)</f>
        <v>1405.5699999999997</v>
      </c>
      <c r="BL371" s="10">
        <f>SUM(AL371:AQ371)</f>
        <v>280.35999999999996</v>
      </c>
      <c r="BM371" s="12">
        <f t="shared" si="106"/>
        <v>1.125041021331092</v>
      </c>
      <c r="BN371" s="12">
        <f t="shared" si="106"/>
        <v>0.22440469043902828</v>
      </c>
      <c r="BO371" s="9">
        <f t="shared" si="107"/>
        <v>350.49999999999994</v>
      </c>
      <c r="BP371" s="39" t="str">
        <f t="shared" si="108"/>
        <v>B</v>
      </c>
      <c r="BQ371" s="147"/>
      <c r="BR371" s="9">
        <f t="shared" si="109"/>
        <v>20.02</v>
      </c>
      <c r="BS371" s="9">
        <f t="shared" si="110"/>
        <v>130.01999999999998</v>
      </c>
      <c r="BT371" s="9">
        <f t="shared" si="111"/>
        <v>150.04</v>
      </c>
      <c r="BU371" s="9" t="str">
        <f>IFERROR(_xlfn.XLOOKUP(D371,Sheet1!B:B,Sheet1!L:L),"")</f>
        <v/>
      </c>
      <c r="BV371" s="9" t="e">
        <f>_xlfn.XLOOKUP(BU371,Sheet1!S:S,Sheet1!T:T)</f>
        <v>#N/A</v>
      </c>
      <c r="BW371" s="9" t="e">
        <f>_xlfn.XLOOKUP(D371,Sheet1!B:B,Sheet1!M:M)</f>
        <v>#N/A</v>
      </c>
      <c r="BX371" s="11" t="s">
        <v>123</v>
      </c>
      <c r="BZ371" s="108">
        <f t="shared" si="112"/>
        <v>832.9</v>
      </c>
      <c r="CB371" s="12">
        <f>AW371/AY371</f>
        <v>0.33333333333333331</v>
      </c>
      <c r="CC371" s="12">
        <f>AX371/AY371</f>
        <v>0.66666666666666663</v>
      </c>
      <c r="CG371" s="1" t="str">
        <f>IF(BO371&lt;80,"Below 80",
IF(BO371&lt;=120,"80-120",
IF(BO371&lt;=200,"&gt; 120-200",
IF(BO371&lt;=300,"&gt;200-300",
IF(BO371&lt;=500,"&gt;300-500",
"&gt;500")))))</f>
        <v>&gt;300-500</v>
      </c>
      <c r="CH371" s="1" t="str">
        <f>IFERROR(_xlfn.XLOOKUP(CG371,Scenario!M:M,Scenario!N:N),"")</f>
        <v>D</v>
      </c>
      <c r="CI371" s="1" t="b">
        <f t="shared" si="113"/>
        <v>0</v>
      </c>
      <c r="CJ371" s="75">
        <v>675.9799999999999</v>
      </c>
    </row>
    <row r="372" spans="1:88" hidden="1">
      <c r="A372" s="2">
        <v>371</v>
      </c>
      <c r="B372" s="2">
        <v>2024</v>
      </c>
      <c r="C372" s="1" t="str">
        <v>PBTMTR365</v>
      </c>
      <c r="D372" s="37" t="str">
        <v>0015g00001X2Y0RAAV</v>
      </c>
      <c r="E372" s="37" t="str">
        <v>SHIV SHAKTI TRADERS</v>
      </c>
      <c r="F372" s="37" t="str">
        <v>RAJASTHAN</v>
      </c>
      <c r="G372" s="37" t="str">
        <v>JAIPUR</v>
      </c>
      <c r="H372" s="37" t="str">
        <v>Jaipur</v>
      </c>
      <c r="I372" s="37" t="str">
        <v>Swastik Tradevision Pvt. Ltd.</v>
      </c>
      <c r="J372" s="37" t="str">
        <v>Ravi Kumar Kulmi</v>
      </c>
      <c r="K372" s="37" t="str">
        <v>Ravi Kumar Kulmi</v>
      </c>
      <c r="L372" s="37" t="str">
        <v>C12822</v>
      </c>
      <c r="M372" s="37" t="str">
        <v>North</v>
      </c>
      <c r="N372" s="2">
        <v>303702</v>
      </c>
      <c r="O372" s="2" t="str">
        <v>08AEYPA8364F1Z2</v>
      </c>
      <c r="P372" s="2">
        <v>9828055984</v>
      </c>
      <c r="Q372" s="2" t="str">
        <v>May'24</v>
      </c>
      <c r="R372" s="2">
        <v>2025</v>
      </c>
      <c r="S372" s="1">
        <v>0</v>
      </c>
      <c r="T372" s="2">
        <v>250</v>
      </c>
      <c r="U372" s="12">
        <v>0</v>
      </c>
      <c r="V372" s="1" t="str">
        <v>Alien</v>
      </c>
      <c r="W372" s="13">
        <v>0</v>
      </c>
      <c r="X372" s="13">
        <v>0</v>
      </c>
      <c r="Y372" s="13">
        <v>0</v>
      </c>
      <c r="Z372" s="13">
        <v>0</v>
      </c>
      <c r="AA372" s="13">
        <v>16.12</v>
      </c>
      <c r="AB372" s="13">
        <v>0</v>
      </c>
      <c r="AC372" s="13">
        <v>0</v>
      </c>
      <c r="AD372" s="13">
        <v>0</v>
      </c>
      <c r="AE372" s="13">
        <v>0</v>
      </c>
      <c r="AF372" s="13">
        <v>0</v>
      </c>
      <c r="AG372" s="13">
        <v>0</v>
      </c>
      <c r="AH372" s="13">
        <v>0</v>
      </c>
      <c r="AI372" s="13">
        <v>0</v>
      </c>
      <c r="AJ372" s="13">
        <v>0</v>
      </c>
      <c r="AK372" s="13">
        <v>0</v>
      </c>
      <c r="AL372" s="13">
        <v>0</v>
      </c>
      <c r="AM372" s="13">
        <v>0</v>
      </c>
      <c r="AN372" s="13">
        <v>0</v>
      </c>
      <c r="AO372" s="13">
        <v>0</v>
      </c>
      <c r="AP372" s="13">
        <v>0</v>
      </c>
      <c r="AQ372" s="13">
        <v>0</v>
      </c>
      <c r="AR372" s="13">
        <v>0</v>
      </c>
      <c r="AS372" s="13">
        <v>0</v>
      </c>
      <c r="AT372" s="13">
        <v>0</v>
      </c>
      <c r="AU372" s="13">
        <v>0</v>
      </c>
      <c r="AV372" s="13">
        <v>0</v>
      </c>
      <c r="AW372" s="16">
        <f t="shared" si="98"/>
        <v>0</v>
      </c>
      <c r="AX372" s="16">
        <v>0</v>
      </c>
      <c r="AY372" s="10">
        <f t="shared" si="99"/>
        <v>0</v>
      </c>
      <c r="AZ372" s="10">
        <f>SUM(Z372:AK372)</f>
        <v>16.12</v>
      </c>
      <c r="BA372" s="10"/>
      <c r="BB372" s="10">
        <f t="shared" si="100"/>
        <v>0</v>
      </c>
      <c r="BC372" s="10">
        <f t="shared" si="101"/>
        <v>0</v>
      </c>
      <c r="BD372" s="10">
        <f t="shared" si="102"/>
        <v>-16.12</v>
      </c>
      <c r="BE372" s="10">
        <f t="shared" si="114"/>
        <v>16.12</v>
      </c>
      <c r="BF372" s="2" t="s">
        <v>119</v>
      </c>
      <c r="BG372" s="10">
        <f t="shared" si="103"/>
        <v>0</v>
      </c>
      <c r="BH372" s="36" t="s">
        <v>118</v>
      </c>
      <c r="BI372" s="39" t="str">
        <f t="shared" si="104"/>
        <v/>
      </c>
      <c r="BJ372" s="39" t="str">
        <f t="shared" si="105"/>
        <v/>
      </c>
      <c r="BK372" s="16">
        <f>SUM(AR372:AX372)</f>
        <v>0</v>
      </c>
      <c r="BL372" s="10">
        <f>SUM(AL372:AQ372)</f>
        <v>0</v>
      </c>
      <c r="BM372" s="12" t="str">
        <f t="shared" si="106"/>
        <v/>
      </c>
      <c r="BN372" s="12" t="str">
        <f t="shared" si="106"/>
        <v/>
      </c>
      <c r="BO372" s="9">
        <f t="shared" si="107"/>
        <v>0</v>
      </c>
      <c r="BP372" s="39" t="str">
        <f t="shared" si="108"/>
        <v/>
      </c>
      <c r="BQ372" s="147"/>
      <c r="BR372" s="9">
        <f t="shared" si="109"/>
        <v>16.12</v>
      </c>
      <c r="BS372" s="9">
        <f t="shared" si="110"/>
        <v>0</v>
      </c>
      <c r="BT372" s="9">
        <f t="shared" si="111"/>
        <v>16.12</v>
      </c>
      <c r="BU372" s="9" t="str">
        <f>IFERROR(_xlfn.XLOOKUP(D372,Sheet1!B:B,Sheet1!L:L),"")</f>
        <v/>
      </c>
      <c r="BV372" s="9" t="e">
        <f>_xlfn.XLOOKUP(BU372,Sheet1!S:S,Sheet1!T:T)</f>
        <v>#N/A</v>
      </c>
      <c r="BW372" s="9" t="e">
        <f>_xlfn.XLOOKUP(D372,Sheet1!B:B,Sheet1!M:M)</f>
        <v>#N/A</v>
      </c>
      <c r="BZ372" s="108">
        <f t="shared" si="112"/>
        <v>0</v>
      </c>
      <c r="CB372" s="12"/>
      <c r="CC372" s="12"/>
      <c r="CG372" s="1" t="str">
        <f>IF(BO372&lt;80,"Below 80",
IF(BO372&lt;=120,"80-120",
IF(BO372&lt;=200,"&gt; 120-200",
IF(BO372&lt;=300,"&gt;200-300",
IF(BO372&lt;=500,"&gt;300-500",
"&gt;500")))))</f>
        <v>Below 80</v>
      </c>
      <c r="CH372" s="1" t="str">
        <f>IFERROR(_xlfn.XLOOKUP(CG372,Scenario!M:M,Scenario!N:N),"")</f>
        <v/>
      </c>
      <c r="CI372" s="1" t="str">
        <f t="shared" si="113"/>
        <v>No</v>
      </c>
      <c r="CJ372" s="75">
        <v>0</v>
      </c>
    </row>
    <row r="373" spans="1:88" hidden="1">
      <c r="A373" s="2">
        <v>372</v>
      </c>
      <c r="B373" s="2">
        <v>2024</v>
      </c>
      <c r="C373" s="1" t="str">
        <v>PBTMTR366</v>
      </c>
      <c r="D373" s="37" t="str">
        <v>001J1000002k8l7IAA</v>
      </c>
      <c r="E373" s="37" t="str">
        <v>Rahul Tractor and Hardware</v>
      </c>
      <c r="F373" s="37" t="str">
        <v>RAJASTHAN</v>
      </c>
      <c r="G373" s="37" t="str">
        <v>DAUSA</v>
      </c>
      <c r="H373" s="37" t="str">
        <v>Dausa</v>
      </c>
      <c r="I373" s="37" t="str">
        <v>Swastik Tradevision Pvt. Ltd.</v>
      </c>
      <c r="J373" s="37" t="str">
        <v>Sanjeev Jain</v>
      </c>
      <c r="K373" s="37" t="str">
        <v>Ravi Kumar Kulmi</v>
      </c>
      <c r="L373" s="37" t="str">
        <v>C12822</v>
      </c>
      <c r="M373" s="37" t="str">
        <v>North</v>
      </c>
      <c r="N373" s="2">
        <v>303501</v>
      </c>
      <c r="O373" s="2" t="str">
        <v>08DNMPS0763N1Z6</v>
      </c>
      <c r="P373" s="2">
        <v>9887940051</v>
      </c>
      <c r="Q373" s="2" t="str">
        <v>May'24</v>
      </c>
      <c r="R373" s="2">
        <v>2025</v>
      </c>
      <c r="S373" s="1">
        <v>0</v>
      </c>
      <c r="T373" s="2">
        <v>30</v>
      </c>
      <c r="U373" s="12">
        <v>0</v>
      </c>
      <c r="V373" s="1" t="str">
        <v>Minor</v>
      </c>
      <c r="W373" s="13">
        <v>0</v>
      </c>
      <c r="X373" s="13">
        <v>0</v>
      </c>
      <c r="Y373" s="13">
        <v>0</v>
      </c>
      <c r="Z373" s="13">
        <v>0</v>
      </c>
      <c r="AA373" s="13">
        <v>16</v>
      </c>
      <c r="AB373" s="13">
        <v>0</v>
      </c>
      <c r="AC373" s="13">
        <v>0</v>
      </c>
      <c r="AD373" s="13">
        <v>0</v>
      </c>
      <c r="AE373" s="13">
        <v>0</v>
      </c>
      <c r="AF373" s="13">
        <v>0</v>
      </c>
      <c r="AG373" s="13">
        <v>0</v>
      </c>
      <c r="AH373" s="13">
        <v>0</v>
      </c>
      <c r="AI373" s="13">
        <v>0</v>
      </c>
      <c r="AJ373" s="13">
        <v>0</v>
      </c>
      <c r="AK373" s="13">
        <v>0</v>
      </c>
      <c r="AL373" s="13">
        <v>0</v>
      </c>
      <c r="AM373" s="13">
        <v>0</v>
      </c>
      <c r="AN373" s="13">
        <v>0</v>
      </c>
      <c r="AO373" s="13">
        <v>0</v>
      </c>
      <c r="AP373" s="13">
        <v>0</v>
      </c>
      <c r="AQ373" s="13">
        <v>0</v>
      </c>
      <c r="AR373" s="13">
        <v>0</v>
      </c>
      <c r="AS373" s="13">
        <v>0</v>
      </c>
      <c r="AT373" s="13">
        <v>0</v>
      </c>
      <c r="AU373" s="13">
        <v>0</v>
      </c>
      <c r="AV373" s="13">
        <v>0</v>
      </c>
      <c r="AW373" s="16">
        <f t="shared" si="98"/>
        <v>0</v>
      </c>
      <c r="AX373" s="16">
        <v>0</v>
      </c>
      <c r="AY373" s="10">
        <f t="shared" si="99"/>
        <v>0</v>
      </c>
      <c r="AZ373" s="10">
        <f>SUM(Z373:AK373)</f>
        <v>16</v>
      </c>
      <c r="BA373" s="10"/>
      <c r="BB373" s="10">
        <f t="shared" si="100"/>
        <v>0</v>
      </c>
      <c r="BC373" s="10">
        <f t="shared" si="101"/>
        <v>0</v>
      </c>
      <c r="BD373" s="10">
        <f t="shared" si="102"/>
        <v>-16</v>
      </c>
      <c r="BE373" s="10">
        <f t="shared" si="114"/>
        <v>16</v>
      </c>
      <c r="BF373" s="2" t="s">
        <v>119</v>
      </c>
      <c r="BG373" s="10">
        <f t="shared" si="103"/>
        <v>0</v>
      </c>
      <c r="BH373" s="36" t="s">
        <v>118</v>
      </c>
      <c r="BI373" s="39" t="str">
        <f t="shared" si="104"/>
        <v/>
      </c>
      <c r="BJ373" s="39" t="str">
        <f t="shared" si="105"/>
        <v/>
      </c>
      <c r="BK373" s="16">
        <f>SUM(AR373:AX373)</f>
        <v>0</v>
      </c>
      <c r="BL373" s="10">
        <f>SUM(AL373:AQ373)</f>
        <v>0</v>
      </c>
      <c r="BM373" s="12" t="str">
        <f t="shared" si="106"/>
        <v/>
      </c>
      <c r="BN373" s="12" t="str">
        <f t="shared" si="106"/>
        <v/>
      </c>
      <c r="BO373" s="9">
        <f t="shared" si="107"/>
        <v>0</v>
      </c>
      <c r="BP373" s="39" t="str">
        <f t="shared" si="108"/>
        <v/>
      </c>
      <c r="BQ373" s="147"/>
      <c r="BR373" s="9">
        <f t="shared" si="109"/>
        <v>16</v>
      </c>
      <c r="BS373" s="9">
        <f t="shared" si="110"/>
        <v>0</v>
      </c>
      <c r="BT373" s="9">
        <f t="shared" si="111"/>
        <v>16</v>
      </c>
      <c r="BU373" s="9" t="str">
        <f>IFERROR(_xlfn.XLOOKUP(D373,Sheet1!B:B,Sheet1!L:L),"")</f>
        <v/>
      </c>
      <c r="BV373" s="9" t="e">
        <f>_xlfn.XLOOKUP(BU373,Sheet1!S:S,Sheet1!T:T)</f>
        <v>#N/A</v>
      </c>
      <c r="BW373" s="9" t="e">
        <f>_xlfn.XLOOKUP(D373,Sheet1!B:B,Sheet1!M:M)</f>
        <v>#N/A</v>
      </c>
      <c r="BZ373" s="108">
        <f t="shared" si="112"/>
        <v>0</v>
      </c>
      <c r="CB373" s="12"/>
      <c r="CC373" s="12"/>
      <c r="CG373" s="1" t="str">
        <f>IF(BO373&lt;80,"Below 80",
IF(BO373&lt;=120,"80-120",
IF(BO373&lt;=200,"&gt; 120-200",
IF(BO373&lt;=300,"&gt;200-300",
IF(BO373&lt;=500,"&gt;300-500",
"&gt;500")))))</f>
        <v>Below 80</v>
      </c>
      <c r="CH373" s="1" t="str">
        <f>IFERROR(_xlfn.XLOOKUP(CG373,Scenario!M:M,Scenario!N:N),"")</f>
        <v/>
      </c>
      <c r="CI373" s="1" t="str">
        <f t="shared" si="113"/>
        <v>No</v>
      </c>
      <c r="CJ373" s="75">
        <v>0</v>
      </c>
    </row>
    <row r="374" spans="1:88" hidden="1">
      <c r="A374" s="2">
        <v>373</v>
      </c>
      <c r="B374" s="2">
        <v>2024</v>
      </c>
      <c r="C374" s="1" t="str">
        <v>PBTMTR367</v>
      </c>
      <c r="D374" s="37" t="str">
        <v>001J1000002kqGtIAI</v>
      </c>
      <c r="E374" s="37" t="str">
        <v>RAMDEV STEEL</v>
      </c>
      <c r="F374" s="37" t="str">
        <v>RAJASTHAN</v>
      </c>
      <c r="G374" s="37" t="str">
        <v>NAGAUR</v>
      </c>
      <c r="H374" s="37" t="str">
        <v>Degana</v>
      </c>
      <c r="I374" s="37" t="str">
        <v>Swastik Tradevision Pvt. Ltd.</v>
      </c>
      <c r="J374" s="37" t="str">
        <v>Ravi Kumar Kulmi</v>
      </c>
      <c r="K374" s="37" t="str">
        <v>Ravi Kumar Kulmi</v>
      </c>
      <c r="L374" s="37" t="str">
        <v>C12822</v>
      </c>
      <c r="M374" s="37" t="str">
        <v>North</v>
      </c>
      <c r="N374" s="2">
        <v>341503</v>
      </c>
      <c r="O374" s="2" t="str">
        <v>08ABCFR8043B1ZE</v>
      </c>
      <c r="P374" s="2">
        <v>7755969617</v>
      </c>
      <c r="Q374" s="2" t="str">
        <v>May'24</v>
      </c>
      <c r="R374" s="2">
        <v>2025</v>
      </c>
      <c r="S374" s="1">
        <v>0</v>
      </c>
      <c r="T374" s="2">
        <v>50</v>
      </c>
      <c r="U374" s="12">
        <v>0</v>
      </c>
      <c r="V374" s="1" t="str">
        <v>Minor</v>
      </c>
      <c r="W374" s="13">
        <v>0</v>
      </c>
      <c r="X374" s="13">
        <v>0</v>
      </c>
      <c r="Y374" s="13">
        <v>0</v>
      </c>
      <c r="Z374" s="13">
        <v>0</v>
      </c>
      <c r="AA374" s="13">
        <v>20</v>
      </c>
      <c r="AB374" s="13">
        <v>0</v>
      </c>
      <c r="AC374" s="13">
        <v>0</v>
      </c>
      <c r="AD374" s="13">
        <v>0</v>
      </c>
      <c r="AE374" s="13">
        <v>0</v>
      </c>
      <c r="AF374" s="13">
        <v>0</v>
      </c>
      <c r="AG374" s="13">
        <v>0</v>
      </c>
      <c r="AH374" s="13">
        <v>0</v>
      </c>
      <c r="AI374" s="13">
        <v>0</v>
      </c>
      <c r="AJ374" s="13">
        <v>0</v>
      </c>
      <c r="AK374" s="13">
        <v>0</v>
      </c>
      <c r="AL374" s="13">
        <v>0</v>
      </c>
      <c r="AM374" s="13">
        <v>0</v>
      </c>
      <c r="AN374" s="13">
        <v>0</v>
      </c>
      <c r="AO374" s="13">
        <v>0</v>
      </c>
      <c r="AP374" s="13">
        <v>0</v>
      </c>
      <c r="AQ374" s="13">
        <v>0</v>
      </c>
      <c r="AR374" s="13">
        <v>0</v>
      </c>
      <c r="AS374" s="13">
        <v>0</v>
      </c>
      <c r="AT374" s="13">
        <v>0</v>
      </c>
      <c r="AU374" s="13">
        <v>0</v>
      </c>
      <c r="AV374" s="13">
        <v>0</v>
      </c>
      <c r="AW374" s="16">
        <f t="shared" si="98"/>
        <v>0</v>
      </c>
      <c r="AX374" s="16">
        <v>0</v>
      </c>
      <c r="AY374" s="10">
        <f t="shared" si="99"/>
        <v>0</v>
      </c>
      <c r="AZ374" s="10">
        <f>SUM(Z374:AK374)</f>
        <v>20</v>
      </c>
      <c r="BA374" s="10"/>
      <c r="BB374" s="10">
        <f t="shared" si="100"/>
        <v>0</v>
      </c>
      <c r="BC374" s="10">
        <f t="shared" si="101"/>
        <v>0</v>
      </c>
      <c r="BD374" s="10">
        <f t="shared" si="102"/>
        <v>-20</v>
      </c>
      <c r="BE374" s="10">
        <f t="shared" si="114"/>
        <v>20</v>
      </c>
      <c r="BF374" s="2" t="s">
        <v>119</v>
      </c>
      <c r="BG374" s="10">
        <f t="shared" si="103"/>
        <v>0</v>
      </c>
      <c r="BH374" s="36" t="s">
        <v>118</v>
      </c>
      <c r="BI374" s="39" t="str">
        <f t="shared" si="104"/>
        <v/>
      </c>
      <c r="BJ374" s="39" t="str">
        <f t="shared" si="105"/>
        <v/>
      </c>
      <c r="BK374" s="16">
        <f>SUM(AR374:AX374)</f>
        <v>0</v>
      </c>
      <c r="BL374" s="10">
        <f>SUM(AL374:AQ374)</f>
        <v>0</v>
      </c>
      <c r="BM374" s="12" t="str">
        <f t="shared" si="106"/>
        <v/>
      </c>
      <c r="BN374" s="12" t="str">
        <f t="shared" si="106"/>
        <v/>
      </c>
      <c r="BO374" s="9">
        <f t="shared" si="107"/>
        <v>0</v>
      </c>
      <c r="BP374" s="39" t="str">
        <f t="shared" si="108"/>
        <v/>
      </c>
      <c r="BQ374" s="147"/>
      <c r="BR374" s="9">
        <f t="shared" si="109"/>
        <v>20</v>
      </c>
      <c r="BS374" s="9">
        <f t="shared" si="110"/>
        <v>0</v>
      </c>
      <c r="BT374" s="9">
        <f t="shared" si="111"/>
        <v>20</v>
      </c>
      <c r="BU374" s="9" t="str">
        <f>IFERROR(_xlfn.XLOOKUP(D374,Sheet1!B:B,Sheet1!L:L),"")</f>
        <v/>
      </c>
      <c r="BV374" s="9" t="e">
        <f>_xlfn.XLOOKUP(BU374,Sheet1!S:S,Sheet1!T:T)</f>
        <v>#N/A</v>
      </c>
      <c r="BW374" s="9" t="e">
        <f>_xlfn.XLOOKUP(D374,Sheet1!B:B,Sheet1!M:M)</f>
        <v>#N/A</v>
      </c>
      <c r="BZ374" s="108">
        <f t="shared" si="112"/>
        <v>0</v>
      </c>
      <c r="CB374" s="12"/>
      <c r="CC374" s="12"/>
      <c r="CG374" s="1" t="str">
        <f>IF(BO374&lt;80,"Below 80",
IF(BO374&lt;=120,"80-120",
IF(BO374&lt;=200,"&gt; 120-200",
IF(BO374&lt;=300,"&gt;200-300",
IF(BO374&lt;=500,"&gt;300-500",
"&gt;500")))))</f>
        <v>Below 80</v>
      </c>
      <c r="CH374" s="1" t="str">
        <f>IFERROR(_xlfn.XLOOKUP(CG374,Scenario!M:M,Scenario!N:N),"")</f>
        <v/>
      </c>
      <c r="CI374" s="1" t="str">
        <f t="shared" si="113"/>
        <v>No</v>
      </c>
      <c r="CJ374" s="75">
        <v>0</v>
      </c>
    </row>
    <row r="375" spans="1:88" hidden="1">
      <c r="A375" s="2">
        <v>374</v>
      </c>
      <c r="B375" s="2">
        <v>2024</v>
      </c>
      <c r="C375" s="1" t="str">
        <v>PBTMTR368</v>
      </c>
      <c r="D375" s="37" t="str">
        <v>0015g00001XIa1TAAT</v>
      </c>
      <c r="E375" s="37" t="str">
        <v>DANI AND COMPANY</v>
      </c>
      <c r="F375" s="37" t="str">
        <v>RAJASTHAN</v>
      </c>
      <c r="G375" s="37" t="str">
        <v>AJMER</v>
      </c>
      <c r="H375" s="37">
        <v>0</v>
      </c>
      <c r="I375" s="37" t="str">
        <v>Swastik Tradevision Pvt. Ltd.</v>
      </c>
      <c r="J375" s="37" t="str">
        <v>Amit Kumar Sharma</v>
      </c>
      <c r="K375" s="37" t="str">
        <v>Ravi Kumar Kulmi</v>
      </c>
      <c r="L375" s="37" t="str">
        <v>C12822</v>
      </c>
      <c r="M375" s="37" t="str">
        <v>North</v>
      </c>
      <c r="N375" s="2">
        <v>305001</v>
      </c>
      <c r="O375" s="2" t="str">
        <v>08AATPD7145E1ZL</v>
      </c>
      <c r="P375" s="2">
        <v>9414003410</v>
      </c>
      <c r="Q375" s="2" t="str">
        <v>May'24</v>
      </c>
      <c r="R375" s="2">
        <v>2025</v>
      </c>
      <c r="S375" s="1">
        <v>0</v>
      </c>
      <c r="T375" s="2">
        <v>300</v>
      </c>
      <c r="U375" s="12">
        <v>0</v>
      </c>
      <c r="V375" s="1" t="str">
        <v>Alien</v>
      </c>
      <c r="W375" s="13">
        <v>0</v>
      </c>
      <c r="X375" s="13">
        <v>0</v>
      </c>
      <c r="Y375" s="13">
        <v>0</v>
      </c>
      <c r="Z375" s="13">
        <v>0</v>
      </c>
      <c r="AA375" s="13">
        <v>5</v>
      </c>
      <c r="AB375" s="13">
        <v>0</v>
      </c>
      <c r="AC375" s="13">
        <v>0</v>
      </c>
      <c r="AD375" s="13">
        <v>0</v>
      </c>
      <c r="AE375" s="13">
        <v>0</v>
      </c>
      <c r="AF375" s="13">
        <v>0</v>
      </c>
      <c r="AG375" s="13">
        <v>0</v>
      </c>
      <c r="AH375" s="13">
        <v>0</v>
      </c>
      <c r="AI375" s="13">
        <v>0</v>
      </c>
      <c r="AJ375" s="13">
        <v>0</v>
      </c>
      <c r="AK375" s="13">
        <v>0</v>
      </c>
      <c r="AL375" s="13">
        <v>0</v>
      </c>
      <c r="AM375" s="13">
        <v>0</v>
      </c>
      <c r="AN375" s="13">
        <v>0</v>
      </c>
      <c r="AO375" s="13">
        <v>0</v>
      </c>
      <c r="AP375" s="13">
        <v>0</v>
      </c>
      <c r="AQ375" s="13">
        <v>0</v>
      </c>
      <c r="AR375" s="13">
        <v>0</v>
      </c>
      <c r="AS375" s="13">
        <v>0</v>
      </c>
      <c r="AT375" s="13">
        <v>0</v>
      </c>
      <c r="AU375" s="13">
        <v>0</v>
      </c>
      <c r="AV375" s="13">
        <v>0</v>
      </c>
      <c r="AW375" s="16">
        <f t="shared" si="98"/>
        <v>0</v>
      </c>
      <c r="AX375" s="16">
        <v>0</v>
      </c>
      <c r="AY375" s="10">
        <f t="shared" si="99"/>
        <v>0</v>
      </c>
      <c r="AZ375" s="10">
        <f>SUM(Z375:AK375)</f>
        <v>5</v>
      </c>
      <c r="BA375" s="10"/>
      <c r="BB375" s="10">
        <f t="shared" si="100"/>
        <v>0</v>
      </c>
      <c r="BC375" s="10">
        <f t="shared" si="101"/>
        <v>0</v>
      </c>
      <c r="BD375" s="10">
        <f t="shared" si="102"/>
        <v>-5</v>
      </c>
      <c r="BE375" s="10">
        <f t="shared" si="114"/>
        <v>5</v>
      </c>
      <c r="BF375" s="2" t="s">
        <v>119</v>
      </c>
      <c r="BG375" s="10">
        <f t="shared" si="103"/>
        <v>0</v>
      </c>
      <c r="BH375" s="36" t="s">
        <v>118</v>
      </c>
      <c r="BI375" s="39" t="str">
        <f t="shared" si="104"/>
        <v/>
      </c>
      <c r="BJ375" s="39" t="str">
        <f t="shared" si="105"/>
        <v/>
      </c>
      <c r="BK375" s="16">
        <f>SUM(AR375:AX375)</f>
        <v>0</v>
      </c>
      <c r="BL375" s="10">
        <f>SUM(AL375:AQ375)</f>
        <v>0</v>
      </c>
      <c r="BM375" s="12" t="str">
        <f t="shared" si="106"/>
        <v/>
      </c>
      <c r="BN375" s="12" t="str">
        <f t="shared" si="106"/>
        <v/>
      </c>
      <c r="BO375" s="9">
        <f t="shared" si="107"/>
        <v>0</v>
      </c>
      <c r="BP375" s="39" t="str">
        <f t="shared" si="108"/>
        <v/>
      </c>
      <c r="BQ375" s="147"/>
      <c r="BR375" s="9">
        <f t="shared" si="109"/>
        <v>5</v>
      </c>
      <c r="BS375" s="9">
        <f t="shared" si="110"/>
        <v>0</v>
      </c>
      <c r="BT375" s="9">
        <f t="shared" si="111"/>
        <v>5</v>
      </c>
      <c r="BU375" s="9" t="str">
        <f>IFERROR(_xlfn.XLOOKUP(D375,Sheet1!B:B,Sheet1!L:L),"")</f>
        <v/>
      </c>
      <c r="BV375" s="9" t="e">
        <f>_xlfn.XLOOKUP(BU375,Sheet1!S:S,Sheet1!T:T)</f>
        <v>#N/A</v>
      </c>
      <c r="BW375" s="9" t="e">
        <f>_xlfn.XLOOKUP(D375,Sheet1!B:B,Sheet1!M:M)</f>
        <v>#N/A</v>
      </c>
      <c r="BZ375" s="108">
        <f t="shared" si="112"/>
        <v>0</v>
      </c>
      <c r="CB375" s="12"/>
      <c r="CC375" s="12"/>
      <c r="CG375" s="1" t="str">
        <f>IF(BO375&lt;80,"Below 80",
IF(BO375&lt;=120,"80-120",
IF(BO375&lt;=200,"&gt; 120-200",
IF(BO375&lt;=300,"&gt;200-300",
IF(BO375&lt;=500,"&gt;300-500",
"&gt;500")))))</f>
        <v>Below 80</v>
      </c>
      <c r="CH375" s="1" t="str">
        <f>IFERROR(_xlfn.XLOOKUP(CG375,Scenario!M:M,Scenario!N:N),"")</f>
        <v/>
      </c>
      <c r="CI375" s="1" t="str">
        <f t="shared" si="113"/>
        <v>No</v>
      </c>
      <c r="CJ375" s="75">
        <v>0</v>
      </c>
    </row>
    <row r="376" spans="1:88" hidden="1">
      <c r="A376" s="2">
        <v>375</v>
      </c>
      <c r="B376" s="2">
        <v>2024</v>
      </c>
      <c r="C376" s="1" t="str">
        <v>PBTMTR369</v>
      </c>
      <c r="D376" s="37" t="str">
        <v>0015g00001YOIDAAA5</v>
      </c>
      <c r="E376" s="37" t="str">
        <v>M/S KARANWAL CEMENT AND IRON STORE</v>
      </c>
      <c r="F376" s="37" t="str">
        <v>UTTARAKHAND</v>
      </c>
      <c r="G376" s="37" t="str">
        <v>DEHRADUN</v>
      </c>
      <c r="H376" s="37" t="str">
        <v>Haridwar</v>
      </c>
      <c r="I376" s="37" t="str">
        <v>SHIVA SALES INDIA CORPORATION</v>
      </c>
      <c r="J376" s="37" t="str">
        <v>Ravi Kumar</v>
      </c>
      <c r="K376" s="37" t="str">
        <v>Gaurav Bhardwaj</v>
      </c>
      <c r="L376" s="37" t="str">
        <v>C12821</v>
      </c>
      <c r="M376" s="37" t="str">
        <v>North</v>
      </c>
      <c r="N376" s="2">
        <v>249205</v>
      </c>
      <c r="O376" s="2" t="str">
        <v>05BHMPK3110K1ZI</v>
      </c>
      <c r="P376" s="2">
        <v>9897117391</v>
      </c>
      <c r="Q376" s="2" t="str">
        <v>May'24</v>
      </c>
      <c r="R376" s="2">
        <v>2025</v>
      </c>
      <c r="S376" s="1">
        <v>0</v>
      </c>
      <c r="T376" s="2">
        <v>85</v>
      </c>
      <c r="U376" s="12">
        <v>0</v>
      </c>
      <c r="V376" s="1" t="str">
        <v>Challenger</v>
      </c>
      <c r="W376" s="13">
        <v>0</v>
      </c>
      <c r="X376" s="13">
        <v>0</v>
      </c>
      <c r="Y376" s="13">
        <v>0</v>
      </c>
      <c r="Z376" s="13">
        <v>0</v>
      </c>
      <c r="AA376" s="13">
        <v>14</v>
      </c>
      <c r="AB376" s="13">
        <v>0</v>
      </c>
      <c r="AC376" s="13">
        <v>0</v>
      </c>
      <c r="AD376" s="13">
        <v>0</v>
      </c>
      <c r="AE376" s="13">
        <v>0</v>
      </c>
      <c r="AF376" s="13">
        <v>0</v>
      </c>
      <c r="AG376" s="13">
        <v>0</v>
      </c>
      <c r="AH376" s="13">
        <v>0</v>
      </c>
      <c r="AI376" s="13">
        <v>0</v>
      </c>
      <c r="AJ376" s="13">
        <v>0</v>
      </c>
      <c r="AK376" s="13">
        <v>0</v>
      </c>
      <c r="AL376" s="13">
        <v>0</v>
      </c>
      <c r="AM376" s="13">
        <v>0</v>
      </c>
      <c r="AN376" s="13">
        <v>0</v>
      </c>
      <c r="AO376" s="13">
        <v>0</v>
      </c>
      <c r="AP376" s="13">
        <v>0</v>
      </c>
      <c r="AQ376" s="13">
        <v>0</v>
      </c>
      <c r="AR376" s="13">
        <v>0</v>
      </c>
      <c r="AS376" s="13">
        <v>0</v>
      </c>
      <c r="AT376" s="13">
        <v>0</v>
      </c>
      <c r="AU376" s="13">
        <v>0</v>
      </c>
      <c r="AV376" s="13">
        <v>0</v>
      </c>
      <c r="AW376" s="16">
        <f t="shared" si="98"/>
        <v>0</v>
      </c>
      <c r="AX376" s="16">
        <v>0</v>
      </c>
      <c r="AY376" s="10">
        <f t="shared" si="99"/>
        <v>0</v>
      </c>
      <c r="AZ376" s="10">
        <f>SUM(Z376:AK376)</f>
        <v>14</v>
      </c>
      <c r="BA376" s="10"/>
      <c r="BB376" s="10">
        <f t="shared" si="100"/>
        <v>0</v>
      </c>
      <c r="BC376" s="10">
        <f t="shared" si="101"/>
        <v>0</v>
      </c>
      <c r="BD376" s="10">
        <f t="shared" si="102"/>
        <v>-14</v>
      </c>
      <c r="BE376" s="10">
        <f t="shared" si="114"/>
        <v>14</v>
      </c>
      <c r="BF376" s="2" t="s">
        <v>119</v>
      </c>
      <c r="BG376" s="10">
        <f t="shared" si="103"/>
        <v>0</v>
      </c>
      <c r="BH376" s="36" t="s">
        <v>118</v>
      </c>
      <c r="BI376" s="39" t="str">
        <f t="shared" si="104"/>
        <v/>
      </c>
      <c r="BJ376" s="39" t="str">
        <f t="shared" si="105"/>
        <v/>
      </c>
      <c r="BK376" s="16">
        <f>SUM(AR376:AX376)</f>
        <v>0</v>
      </c>
      <c r="BL376" s="10">
        <f>SUM(AL376:AQ376)</f>
        <v>0</v>
      </c>
      <c r="BM376" s="12" t="str">
        <f t="shared" si="106"/>
        <v/>
      </c>
      <c r="BN376" s="12" t="str">
        <f t="shared" si="106"/>
        <v/>
      </c>
      <c r="BO376" s="9">
        <f t="shared" si="107"/>
        <v>0</v>
      </c>
      <c r="BP376" s="39" t="str">
        <f t="shared" si="108"/>
        <v/>
      </c>
      <c r="BQ376" s="147"/>
      <c r="BR376" s="9">
        <f t="shared" si="109"/>
        <v>14</v>
      </c>
      <c r="BS376" s="9">
        <f t="shared" si="110"/>
        <v>0</v>
      </c>
      <c r="BT376" s="9">
        <f t="shared" si="111"/>
        <v>14</v>
      </c>
      <c r="BU376" s="9" t="str">
        <f>IFERROR(_xlfn.XLOOKUP(D376,Sheet1!B:B,Sheet1!L:L),"")</f>
        <v/>
      </c>
      <c r="BV376" s="9" t="e">
        <f>_xlfn.XLOOKUP(BU376,Sheet1!S:S,Sheet1!T:T)</f>
        <v>#N/A</v>
      </c>
      <c r="BW376" s="9" t="e">
        <f>_xlfn.XLOOKUP(D376,Sheet1!B:B,Sheet1!M:M)</f>
        <v>#N/A</v>
      </c>
      <c r="BZ376" s="108">
        <f t="shared" si="112"/>
        <v>0</v>
      </c>
      <c r="CB376" s="12"/>
      <c r="CC376" s="12"/>
      <c r="CG376" s="1" t="str">
        <f>IF(BO376&lt;80,"Below 80",
IF(BO376&lt;=120,"80-120",
IF(BO376&lt;=200,"&gt; 120-200",
IF(BO376&lt;=300,"&gt;200-300",
IF(BO376&lt;=500,"&gt;300-500",
"&gt;500")))))</f>
        <v>Below 80</v>
      </c>
      <c r="CH376" s="1" t="str">
        <f>IFERROR(_xlfn.XLOOKUP(CG376,Scenario!M:M,Scenario!N:N),"")</f>
        <v/>
      </c>
      <c r="CI376" s="1" t="str">
        <f t="shared" si="113"/>
        <v>No</v>
      </c>
      <c r="CJ376" s="75">
        <v>0</v>
      </c>
    </row>
    <row r="377" spans="1:88" hidden="1">
      <c r="A377" s="2">
        <v>376</v>
      </c>
      <c r="B377" s="2">
        <v>2024</v>
      </c>
      <c r="C377" s="1" t="str">
        <v>PBTMTR371</v>
      </c>
      <c r="D377" s="37" t="str">
        <v>0015g00001f8c5UAAQ</v>
      </c>
      <c r="E377" s="37" t="str">
        <v>M/S LAXMI STEELS</v>
      </c>
      <c r="F377" s="37" t="str">
        <v>UTTAR PRADESH</v>
      </c>
      <c r="G377" s="37" t="str">
        <v>ALIGARH</v>
      </c>
      <c r="H377" s="37" t="str">
        <v>Aligarh</v>
      </c>
      <c r="I377" s="37" t="str">
        <v>DINESH STEEL PRIVATE LIMITED</v>
      </c>
      <c r="J377" s="37" t="str">
        <v>Pawan Kumar</v>
      </c>
      <c r="K377" s="37" t="str">
        <v>Dharamveer Sagar</v>
      </c>
      <c r="L377" s="37" t="str">
        <v>C12820</v>
      </c>
      <c r="M377" s="37" t="str">
        <v>North</v>
      </c>
      <c r="N377" s="2">
        <v>202001</v>
      </c>
      <c r="O377" s="2" t="str">
        <v>09AARPJ3128K1ZB</v>
      </c>
      <c r="P377" s="2">
        <v>8979000944</v>
      </c>
      <c r="Q377" s="2" t="str">
        <v>May'24</v>
      </c>
      <c r="R377" s="2">
        <v>2025</v>
      </c>
      <c r="S377" s="1">
        <v>0</v>
      </c>
      <c r="T377" s="2">
        <v>90</v>
      </c>
      <c r="U377" s="12">
        <v>0.18170370370370373</v>
      </c>
      <c r="V377" s="1" t="str">
        <v>Star</v>
      </c>
      <c r="W377" s="13">
        <v>0</v>
      </c>
      <c r="X377" s="13">
        <v>0</v>
      </c>
      <c r="Y377" s="13">
        <v>0</v>
      </c>
      <c r="Z377" s="13">
        <v>0</v>
      </c>
      <c r="AA377" s="13">
        <v>17</v>
      </c>
      <c r="AB377" s="13">
        <v>0</v>
      </c>
      <c r="AC377" s="13">
        <v>0</v>
      </c>
      <c r="AD377" s="13">
        <v>15</v>
      </c>
      <c r="AE377" s="13">
        <v>0</v>
      </c>
      <c r="AF377" s="13">
        <v>0</v>
      </c>
      <c r="AG377" s="13">
        <v>0</v>
      </c>
      <c r="AH377" s="13">
        <v>46</v>
      </c>
      <c r="AI377" s="13">
        <v>0</v>
      </c>
      <c r="AJ377" s="13">
        <v>20</v>
      </c>
      <c r="AK377" s="13">
        <v>10</v>
      </c>
      <c r="AL377" s="13">
        <v>27</v>
      </c>
      <c r="AM377" s="13">
        <v>0</v>
      </c>
      <c r="AN377" s="13">
        <v>15</v>
      </c>
      <c r="AO377" s="13">
        <v>0</v>
      </c>
      <c r="AP377" s="13">
        <v>11.95</v>
      </c>
      <c r="AQ377" s="13">
        <v>0</v>
      </c>
      <c r="AR377" s="13">
        <v>21.98</v>
      </c>
      <c r="AS377" s="13">
        <v>0</v>
      </c>
      <c r="AT377" s="13">
        <v>25.01</v>
      </c>
      <c r="AU377" s="13">
        <v>12</v>
      </c>
      <c r="AV377" s="13">
        <v>12.05</v>
      </c>
      <c r="AW377" s="16">
        <f t="shared" si="98"/>
        <v>112.94000000000001</v>
      </c>
      <c r="AX377" s="16">
        <f>AW377*2</f>
        <v>225.88000000000002</v>
      </c>
      <c r="AY377" s="10">
        <f t="shared" si="99"/>
        <v>338.82000000000005</v>
      </c>
      <c r="AZ377" s="10">
        <f>SUM(Z377:AK377)</f>
        <v>108</v>
      </c>
      <c r="BA377" s="10">
        <v>200</v>
      </c>
      <c r="BB377" s="10">
        <f t="shared" si="100"/>
        <v>87.059999999999988</v>
      </c>
      <c r="BC377" s="10">
        <f t="shared" si="101"/>
        <v>21.764999999999997</v>
      </c>
      <c r="BD377" s="10">
        <f t="shared" si="102"/>
        <v>230.82000000000005</v>
      </c>
      <c r="BE377" s="10">
        <f t="shared" si="114"/>
        <v>-4.9400000000000119</v>
      </c>
      <c r="BF377" s="2" t="s">
        <v>119</v>
      </c>
      <c r="BG377" s="10">
        <f t="shared" si="103"/>
        <v>9.4912500000000009</v>
      </c>
      <c r="BH377" s="36" t="s">
        <v>118</v>
      </c>
      <c r="BI377" s="39" t="str">
        <f t="shared" si="104"/>
        <v>A</v>
      </c>
      <c r="BJ377" s="39" t="str">
        <f t="shared" si="105"/>
        <v>B</v>
      </c>
      <c r="BK377" s="16">
        <f>SUM(AR377:AX377)</f>
        <v>409.86</v>
      </c>
      <c r="BL377" s="10">
        <f>SUM(AL377:AQ377)</f>
        <v>53.95</v>
      </c>
      <c r="BM377" s="12">
        <f t="shared" si="106"/>
        <v>1.2096688507171949</v>
      </c>
      <c r="BN377" s="12">
        <f t="shared" si="106"/>
        <v>0.15922908919190129</v>
      </c>
      <c r="BO377" s="9">
        <f t="shared" si="107"/>
        <v>75.930000000000007</v>
      </c>
      <c r="BP377" s="39" t="str">
        <f t="shared" si="108"/>
        <v/>
      </c>
      <c r="BR377" s="9">
        <f t="shared" si="109"/>
        <v>32</v>
      </c>
      <c r="BS377" s="9">
        <f t="shared" si="110"/>
        <v>76</v>
      </c>
      <c r="BT377" s="9">
        <f t="shared" si="111"/>
        <v>108</v>
      </c>
      <c r="BU377" s="9" t="str">
        <f>IFERROR(_xlfn.XLOOKUP(D377,Sheet1!B:B,Sheet1!L:L),"")</f>
        <v/>
      </c>
      <c r="BV377" s="9" t="e">
        <f>_xlfn.XLOOKUP(BU377,Sheet1!S:S,Sheet1!T:T)</f>
        <v>#N/A</v>
      </c>
      <c r="BW377" s="9" t="e">
        <f>_xlfn.XLOOKUP(D377,Sheet1!B:B,Sheet1!M:M)</f>
        <v>#N/A</v>
      </c>
      <c r="BX377" s="11" t="s">
        <v>123</v>
      </c>
      <c r="BZ377" s="108">
        <f t="shared" si="112"/>
        <v>225.88000000000005</v>
      </c>
      <c r="CB377" s="12">
        <f>AW377/AY377</f>
        <v>0.33333333333333331</v>
      </c>
      <c r="CC377" s="12">
        <f>AX377/AY377</f>
        <v>0.66666666666666663</v>
      </c>
      <c r="CG377" s="1" t="str">
        <f>IF(BO377&lt;80,"Below 80",
IF(BO377&lt;=120,"80-120",
IF(BO377&lt;=200,"&gt; 120-200",
IF(BO377&lt;=300,"&gt;200-300",
IF(BO377&lt;=500,"&gt;300-500",
"&gt;500")))))</f>
        <v>Below 80</v>
      </c>
      <c r="CH377" s="1" t="str">
        <f>IFERROR(_xlfn.XLOOKUP(CG377,Scenario!M:M,Scenario!N:N),"")</f>
        <v/>
      </c>
      <c r="CI377" s="1" t="b">
        <f t="shared" si="113"/>
        <v>0</v>
      </c>
      <c r="CJ377" s="75">
        <v>151.86000000000001</v>
      </c>
    </row>
    <row r="378" spans="1:88" hidden="1">
      <c r="A378" s="2">
        <v>377</v>
      </c>
      <c r="B378" s="2">
        <v>2024</v>
      </c>
      <c r="C378" s="1" t="str">
        <v>PBTMTR372</v>
      </c>
      <c r="D378" s="37" t="str">
        <v>001J1000002mg9HIAQ</v>
      </c>
      <c r="E378" s="37" t="str">
        <v>M/S JAI SHRI RAM TRADERS</v>
      </c>
      <c r="F378" s="37" t="str">
        <v>UTTAR PRADESH</v>
      </c>
      <c r="G378" s="37" t="str">
        <v>ALIGARH</v>
      </c>
      <c r="H378" s="37" t="str">
        <v>Aligarh</v>
      </c>
      <c r="I378" s="37" t="str">
        <v>DINESH STEEL PRIVATE LIMITED</v>
      </c>
      <c r="J378" s="37" t="str">
        <v>Pawan Kumar</v>
      </c>
      <c r="K378" s="37" t="str">
        <v>Dharamveer Sagar</v>
      </c>
      <c r="L378" s="37" t="str">
        <v>C12820</v>
      </c>
      <c r="M378" s="37" t="str">
        <v>North</v>
      </c>
      <c r="N378" s="2">
        <v>202137</v>
      </c>
      <c r="O378" s="2" t="str">
        <v>09AXWPK8739K1ZB</v>
      </c>
      <c r="P378" s="2">
        <v>9675018505</v>
      </c>
      <c r="Q378" s="2" t="str">
        <v>May'24</v>
      </c>
      <c r="R378" s="2">
        <v>2025</v>
      </c>
      <c r="S378" s="1">
        <v>0</v>
      </c>
      <c r="T378" s="2">
        <v>80</v>
      </c>
      <c r="U378" s="12">
        <v>0</v>
      </c>
      <c r="V378" s="1" t="str">
        <v>Challenger</v>
      </c>
      <c r="W378" s="13">
        <v>0</v>
      </c>
      <c r="X378" s="13">
        <v>0</v>
      </c>
      <c r="Y378" s="13">
        <v>0</v>
      </c>
      <c r="Z378" s="13">
        <v>0</v>
      </c>
      <c r="AA378" s="13">
        <v>12</v>
      </c>
      <c r="AB378" s="13">
        <v>0</v>
      </c>
      <c r="AC378" s="13">
        <v>0</v>
      </c>
      <c r="AD378" s="13">
        <v>0</v>
      </c>
      <c r="AE378" s="13">
        <v>5</v>
      </c>
      <c r="AF378" s="13">
        <v>0</v>
      </c>
      <c r="AG378" s="13">
        <v>0</v>
      </c>
      <c r="AH378" s="13">
        <v>0</v>
      </c>
      <c r="AI378" s="13">
        <v>0</v>
      </c>
      <c r="AJ378" s="13">
        <v>0</v>
      </c>
      <c r="AK378" s="13">
        <v>0</v>
      </c>
      <c r="AL378" s="13">
        <v>0</v>
      </c>
      <c r="AM378" s="13">
        <v>0</v>
      </c>
      <c r="AN378" s="13">
        <v>0</v>
      </c>
      <c r="AO378" s="13">
        <v>0</v>
      </c>
      <c r="AP378" s="13">
        <v>0</v>
      </c>
      <c r="AQ378" s="13">
        <v>0</v>
      </c>
      <c r="AR378" s="13">
        <v>0</v>
      </c>
      <c r="AS378" s="13">
        <v>0</v>
      </c>
      <c r="AT378" s="13">
        <v>0</v>
      </c>
      <c r="AU378" s="13">
        <v>0</v>
      </c>
      <c r="AV378" s="13">
        <v>0</v>
      </c>
      <c r="AW378" s="16">
        <f t="shared" si="98"/>
        <v>0</v>
      </c>
      <c r="AX378" s="16">
        <v>0</v>
      </c>
      <c r="AY378" s="10">
        <f t="shared" si="99"/>
        <v>0</v>
      </c>
      <c r="AZ378" s="10">
        <f>SUM(Z378:AK378)</f>
        <v>17</v>
      </c>
      <c r="BA378" s="10">
        <v>0</v>
      </c>
      <c r="BB378" s="10">
        <f t="shared" si="100"/>
        <v>0</v>
      </c>
      <c r="BC378" s="10">
        <f t="shared" si="101"/>
        <v>0</v>
      </c>
      <c r="BD378" s="10">
        <f t="shared" si="102"/>
        <v>-17</v>
      </c>
      <c r="BE378" s="10">
        <f t="shared" si="114"/>
        <v>17</v>
      </c>
      <c r="BF378" s="2" t="s">
        <v>119</v>
      </c>
      <c r="BG378" s="10">
        <f t="shared" si="103"/>
        <v>0</v>
      </c>
      <c r="BH378" s="36" t="s">
        <v>118</v>
      </c>
      <c r="BI378" s="39" t="str">
        <f t="shared" si="104"/>
        <v/>
      </c>
      <c r="BJ378" s="39" t="str">
        <f t="shared" si="105"/>
        <v/>
      </c>
      <c r="BK378" s="16">
        <f>SUM(AR378:AX378)</f>
        <v>0</v>
      </c>
      <c r="BL378" s="10">
        <f>SUM(AL378:AQ378)</f>
        <v>0</v>
      </c>
      <c r="BM378" s="12" t="str">
        <f t="shared" si="106"/>
        <v/>
      </c>
      <c r="BN378" s="12" t="str">
        <f t="shared" si="106"/>
        <v/>
      </c>
      <c r="BO378" s="9">
        <f t="shared" si="107"/>
        <v>0</v>
      </c>
      <c r="BP378" s="39" t="str">
        <f t="shared" si="108"/>
        <v/>
      </c>
      <c r="BR378" s="9">
        <f t="shared" si="109"/>
        <v>17</v>
      </c>
      <c r="BS378" s="9">
        <f t="shared" si="110"/>
        <v>0</v>
      </c>
      <c r="BT378" s="9">
        <f t="shared" si="111"/>
        <v>17</v>
      </c>
      <c r="BU378" s="9" t="str">
        <f>IFERROR(_xlfn.XLOOKUP(D378,Sheet1!B:B,Sheet1!L:L),"")</f>
        <v/>
      </c>
      <c r="BV378" s="9" t="e">
        <f>_xlfn.XLOOKUP(BU378,Sheet1!S:S,Sheet1!T:T)</f>
        <v>#N/A</v>
      </c>
      <c r="BW378" s="9" t="e">
        <f>_xlfn.XLOOKUP(D378,Sheet1!B:B,Sheet1!M:M)</f>
        <v>#N/A</v>
      </c>
      <c r="BZ378" s="108">
        <f t="shared" si="112"/>
        <v>0</v>
      </c>
      <c r="CB378" s="12"/>
      <c r="CC378" s="12"/>
      <c r="CG378" s="1" t="str">
        <f>IF(BO378&lt;80,"Below 80",
IF(BO378&lt;=120,"80-120",
IF(BO378&lt;=200,"&gt; 120-200",
IF(BO378&lt;=300,"&gt;200-300",
IF(BO378&lt;=500,"&gt;300-500",
"&gt;500")))))</f>
        <v>Below 80</v>
      </c>
      <c r="CH378" s="1" t="str">
        <f>IFERROR(_xlfn.XLOOKUP(CG378,Scenario!M:M,Scenario!N:N),"")</f>
        <v/>
      </c>
      <c r="CI378" s="1" t="str">
        <f t="shared" si="113"/>
        <v>No</v>
      </c>
      <c r="CJ378" s="75">
        <v>0</v>
      </c>
    </row>
    <row r="379" spans="1:88" hidden="1">
      <c r="A379" s="2">
        <v>378</v>
      </c>
      <c r="B379" s="2">
        <v>2024</v>
      </c>
      <c r="C379" s="1" t="str">
        <v>PBTMTR373</v>
      </c>
      <c r="D379" s="37" t="str">
        <v>001J1000002jX2GIAU</v>
      </c>
      <c r="E379" s="37" t="str">
        <v>M/S SANDEEP &amp; COMPANY</v>
      </c>
      <c r="F379" s="37" t="str">
        <v>UTTAR PRADESH</v>
      </c>
      <c r="G379" s="37" t="str">
        <v>FIROZABAD</v>
      </c>
      <c r="H379" s="37" t="str">
        <v>Tundla</v>
      </c>
      <c r="I379" s="37" t="str">
        <v>DINESH STEEL PRIVATE LIMITED</v>
      </c>
      <c r="J379" s="37" t="str">
        <v>Pankaj Garg</v>
      </c>
      <c r="K379" s="37" t="str">
        <v>-</v>
      </c>
      <c r="L379" s="37" t="str">
        <v>C12820</v>
      </c>
      <c r="M379" s="37" t="str">
        <v>North</v>
      </c>
      <c r="N379" s="2">
        <v>283204</v>
      </c>
      <c r="O379" s="2" t="str">
        <v>09ADQPJ5803K1Z4</v>
      </c>
      <c r="P379" s="2">
        <v>9837049499</v>
      </c>
      <c r="Q379" s="2" t="str">
        <v>May'24</v>
      </c>
      <c r="R379" s="2">
        <v>2025</v>
      </c>
      <c r="S379" s="1">
        <v>0</v>
      </c>
      <c r="T379" s="2">
        <v>150</v>
      </c>
      <c r="U379" s="12">
        <v>0.12288888888888889</v>
      </c>
      <c r="V379" s="1" t="str">
        <v>Star</v>
      </c>
      <c r="W379" s="13">
        <v>0</v>
      </c>
      <c r="X379" s="13">
        <v>0</v>
      </c>
      <c r="Y379" s="13">
        <v>0</v>
      </c>
      <c r="Z379" s="13">
        <v>0</v>
      </c>
      <c r="AA379" s="13">
        <v>18</v>
      </c>
      <c r="AB379" s="13">
        <v>0</v>
      </c>
      <c r="AC379" s="13">
        <v>0</v>
      </c>
      <c r="AD379" s="13">
        <v>15</v>
      </c>
      <c r="AE379" s="13">
        <v>0</v>
      </c>
      <c r="AF379" s="13">
        <v>85</v>
      </c>
      <c r="AG379" s="13">
        <v>13</v>
      </c>
      <c r="AH379" s="13">
        <v>12</v>
      </c>
      <c r="AI379" s="13">
        <v>13</v>
      </c>
      <c r="AJ379" s="13">
        <v>15</v>
      </c>
      <c r="AK379" s="13">
        <v>31</v>
      </c>
      <c r="AL379" s="13">
        <v>15</v>
      </c>
      <c r="AM379" s="13">
        <v>33</v>
      </c>
      <c r="AN379" s="13">
        <v>15</v>
      </c>
      <c r="AO379" s="13">
        <v>0</v>
      </c>
      <c r="AP379" s="13">
        <v>13.93</v>
      </c>
      <c r="AQ379" s="13">
        <v>12</v>
      </c>
      <c r="AR379" s="13">
        <v>14.04</v>
      </c>
      <c r="AS379" s="13">
        <v>36</v>
      </c>
      <c r="AT379" s="13">
        <v>13.04</v>
      </c>
      <c r="AU379" s="13">
        <v>10</v>
      </c>
      <c r="AV379" s="13">
        <v>32.26</v>
      </c>
      <c r="AW379" s="16">
        <f t="shared" si="98"/>
        <v>162.01</v>
      </c>
      <c r="AX379" s="16">
        <f>AW379*2</f>
        <v>324.02</v>
      </c>
      <c r="AY379" s="10">
        <f t="shared" si="99"/>
        <v>486.03</v>
      </c>
      <c r="AZ379" s="10">
        <f>SUM(Z379:AK379)</f>
        <v>202</v>
      </c>
      <c r="BA379" s="10">
        <v>200</v>
      </c>
      <c r="BB379" s="10">
        <f t="shared" si="100"/>
        <v>37.990000000000009</v>
      </c>
      <c r="BC379" s="10">
        <f t="shared" si="101"/>
        <v>9.4975000000000023</v>
      </c>
      <c r="BD379" s="10">
        <f t="shared" si="102"/>
        <v>284.02999999999997</v>
      </c>
      <c r="BE379" s="10">
        <f t="shared" si="114"/>
        <v>39.990000000000009</v>
      </c>
      <c r="BF379" s="2" t="s">
        <v>119</v>
      </c>
      <c r="BG379" s="10">
        <f t="shared" si="103"/>
        <v>17.37125</v>
      </c>
      <c r="BH379" s="36" t="s">
        <v>118</v>
      </c>
      <c r="BI379" s="39" t="str">
        <f t="shared" si="104"/>
        <v>A</v>
      </c>
      <c r="BJ379" s="39" t="str">
        <f t="shared" si="105"/>
        <v>B</v>
      </c>
      <c r="BK379" s="16">
        <f>SUM(AR379:AX379)</f>
        <v>591.37</v>
      </c>
      <c r="BL379" s="10">
        <f>SUM(AL379:AQ379)</f>
        <v>88.93</v>
      </c>
      <c r="BM379" s="12">
        <f t="shared" si="106"/>
        <v>1.2167355924531409</v>
      </c>
      <c r="BN379" s="12">
        <f t="shared" si="106"/>
        <v>0.1829722445116557</v>
      </c>
      <c r="BO379" s="9">
        <f t="shared" si="107"/>
        <v>138.97</v>
      </c>
      <c r="BP379" s="39" t="str">
        <f t="shared" si="108"/>
        <v/>
      </c>
      <c r="BR379" s="9">
        <f t="shared" si="109"/>
        <v>33</v>
      </c>
      <c r="BS379" s="9">
        <f t="shared" si="110"/>
        <v>169</v>
      </c>
      <c r="BT379" s="9">
        <f t="shared" si="111"/>
        <v>202</v>
      </c>
      <c r="BU379" s="9" t="str">
        <f>IFERROR(_xlfn.XLOOKUP(D379,Sheet1!B:B,Sheet1!L:L),"")</f>
        <v/>
      </c>
      <c r="BV379" s="9" t="e">
        <f>_xlfn.XLOOKUP(BU379,Sheet1!S:S,Sheet1!T:T)</f>
        <v>#N/A</v>
      </c>
      <c r="BW379" s="9" t="e">
        <f>_xlfn.XLOOKUP(D379,Sheet1!B:B,Sheet1!M:M)</f>
        <v>#N/A</v>
      </c>
      <c r="BX379" s="11" t="s">
        <v>123</v>
      </c>
      <c r="BZ379" s="108">
        <f t="shared" si="112"/>
        <v>324.02</v>
      </c>
      <c r="CB379" s="12">
        <f>AW379/AY379</f>
        <v>0.33333333333333331</v>
      </c>
      <c r="CC379" s="12">
        <f>AX379/AY379</f>
        <v>0.66666666666666663</v>
      </c>
      <c r="CG379" s="1" t="str">
        <f>IF(BO379&lt;80,"Below 80",
IF(BO379&lt;=120,"80-120",
IF(BO379&lt;=200,"&gt; 120-200",
IF(BO379&lt;=300,"&gt;200-300",
IF(BO379&lt;=500,"&gt;300-500",
"&gt;500")))))</f>
        <v>&gt; 120-200</v>
      </c>
      <c r="CH379" s="1" t="str">
        <f>IFERROR(_xlfn.XLOOKUP(CG379,Scenario!M:M,Scenario!N:N),"")</f>
        <v>B</v>
      </c>
      <c r="CI379" s="1" t="b">
        <f t="shared" si="113"/>
        <v>0</v>
      </c>
      <c r="CJ379" s="75">
        <v>241.94</v>
      </c>
    </row>
    <row r="380" spans="1:88" hidden="1">
      <c r="A380" s="2">
        <v>379</v>
      </c>
      <c r="B380" s="2">
        <v>2024</v>
      </c>
      <c r="C380" s="1" t="str">
        <v>PBTMTR374</v>
      </c>
      <c r="D380" s="37" t="str">
        <v>001J100000BP8hgIAD</v>
      </c>
      <c r="E380" s="37" t="str">
        <v>M/S KRISHNA TRADING COMPANY</v>
      </c>
      <c r="F380" s="37" t="str">
        <v>UTTAR PRADESH</v>
      </c>
      <c r="G380" s="37" t="str">
        <v>DEORIA</v>
      </c>
      <c r="H380" s="37" t="str">
        <v>Maharajganj</v>
      </c>
      <c r="I380" s="37" t="str">
        <v>GOBINDGARH IRON LLP</v>
      </c>
      <c r="J380" s="37" t="str">
        <v>Mohd Ansari</v>
      </c>
      <c r="K380" s="37" t="str">
        <v>-</v>
      </c>
      <c r="L380" s="37" t="str">
        <v>C12817</v>
      </c>
      <c r="M380" s="37" t="str">
        <v>North</v>
      </c>
      <c r="N380" s="2">
        <v>274206</v>
      </c>
      <c r="O380" s="2" t="str">
        <v>09AYZPK3684K1ZC</v>
      </c>
      <c r="P380" s="2">
        <v>9454874136</v>
      </c>
      <c r="Q380" s="2" t="str">
        <v>May'24</v>
      </c>
      <c r="R380" s="2">
        <v>2025</v>
      </c>
      <c r="S380" s="1">
        <v>0</v>
      </c>
      <c r="T380" s="2">
        <v>50</v>
      </c>
      <c r="U380" s="12">
        <v>0</v>
      </c>
      <c r="V380" s="1" t="str">
        <v>Minor</v>
      </c>
      <c r="W380" s="13">
        <v>0</v>
      </c>
      <c r="X380" s="13">
        <v>0</v>
      </c>
      <c r="Y380" s="13">
        <v>0</v>
      </c>
      <c r="Z380" s="13">
        <v>0</v>
      </c>
      <c r="AA380" s="13">
        <v>10</v>
      </c>
      <c r="AB380" s="13">
        <v>5</v>
      </c>
      <c r="AC380" s="13">
        <v>0</v>
      </c>
      <c r="AD380" s="13">
        <v>7</v>
      </c>
      <c r="AE380" s="13">
        <v>7</v>
      </c>
      <c r="AF380" s="13">
        <v>5</v>
      </c>
      <c r="AG380" s="13">
        <v>5</v>
      </c>
      <c r="AH380" s="13">
        <v>10</v>
      </c>
      <c r="AI380" s="13">
        <v>0</v>
      </c>
      <c r="AJ380" s="13">
        <v>5</v>
      </c>
      <c r="AK380" s="13">
        <v>5</v>
      </c>
      <c r="AL380" s="13">
        <v>5</v>
      </c>
      <c r="AM380" s="13">
        <v>5</v>
      </c>
      <c r="AN380" s="13">
        <v>0</v>
      </c>
      <c r="AO380" s="13">
        <v>0</v>
      </c>
      <c r="AP380" s="13">
        <v>0</v>
      </c>
      <c r="AQ380" s="13">
        <v>0</v>
      </c>
      <c r="AR380" s="13">
        <v>0</v>
      </c>
      <c r="AS380" s="13">
        <v>0</v>
      </c>
      <c r="AT380" s="13">
        <v>0</v>
      </c>
      <c r="AU380" s="13">
        <v>0</v>
      </c>
      <c r="AV380" s="13">
        <v>0</v>
      </c>
      <c r="AW380" s="16">
        <f t="shared" si="98"/>
        <v>10</v>
      </c>
      <c r="AX380" s="16">
        <v>20</v>
      </c>
      <c r="AY380" s="10">
        <f t="shared" si="99"/>
        <v>30</v>
      </c>
      <c r="AZ380" s="10">
        <f>SUM(Z380:AK380)</f>
        <v>59</v>
      </c>
      <c r="BA380" s="10">
        <v>10</v>
      </c>
      <c r="BB380" s="10">
        <f t="shared" si="100"/>
        <v>0</v>
      </c>
      <c r="BC380" s="10">
        <f t="shared" si="101"/>
        <v>0</v>
      </c>
      <c r="BD380" s="10">
        <f t="shared" si="102"/>
        <v>-29</v>
      </c>
      <c r="BE380" s="10">
        <f t="shared" si="114"/>
        <v>49</v>
      </c>
      <c r="BF380" s="2" t="s">
        <v>119</v>
      </c>
      <c r="BG380" s="10">
        <f t="shared" si="103"/>
        <v>1.25</v>
      </c>
      <c r="BH380" s="36" t="s">
        <v>118</v>
      </c>
      <c r="BI380" s="39" t="str">
        <f t="shared" si="104"/>
        <v/>
      </c>
      <c r="BJ380" s="39" t="str">
        <f t="shared" si="105"/>
        <v/>
      </c>
      <c r="BK380" s="16">
        <f>SUM(AR380:AX380)</f>
        <v>30</v>
      </c>
      <c r="BL380" s="10">
        <f>SUM(AL380:AQ380)</f>
        <v>10</v>
      </c>
      <c r="BM380" s="12">
        <f t="shared" si="106"/>
        <v>1</v>
      </c>
      <c r="BN380" s="12">
        <f t="shared" si="106"/>
        <v>0.33333333333333331</v>
      </c>
      <c r="BO380" s="9">
        <f t="shared" si="107"/>
        <v>10</v>
      </c>
      <c r="BP380" s="39" t="str">
        <f t="shared" si="108"/>
        <v/>
      </c>
      <c r="BQ380" s="147"/>
      <c r="BR380" s="9">
        <f t="shared" si="109"/>
        <v>29</v>
      </c>
      <c r="BS380" s="9">
        <f t="shared" si="110"/>
        <v>30</v>
      </c>
      <c r="BT380" s="9">
        <f t="shared" si="111"/>
        <v>59</v>
      </c>
      <c r="BU380" s="9" t="str">
        <f>IFERROR(_xlfn.XLOOKUP(D380,Sheet1!B:B,Sheet1!L:L),"")</f>
        <v/>
      </c>
      <c r="BV380" s="9" t="e">
        <f>_xlfn.XLOOKUP(BU380,Sheet1!S:S,Sheet1!T:T)</f>
        <v>#N/A</v>
      </c>
      <c r="BW380" s="9" t="e">
        <f>_xlfn.XLOOKUP(D380,Sheet1!B:B,Sheet1!M:M)</f>
        <v>#N/A</v>
      </c>
      <c r="BZ380" s="108">
        <f t="shared" si="112"/>
        <v>20</v>
      </c>
      <c r="CB380" s="12">
        <f>AW380/AY380</f>
        <v>0.33333333333333331</v>
      </c>
      <c r="CC380" s="12">
        <f>AX380/AY380</f>
        <v>0.66666666666666663</v>
      </c>
      <c r="CG380" s="1" t="str">
        <f>IF(BO380&lt;80,"Below 80",
IF(BO380&lt;=120,"80-120",
IF(BO380&lt;=200,"&gt; 120-200",
IF(BO380&lt;=300,"&gt;200-300",
IF(BO380&lt;=500,"&gt;300-500",
"&gt;500")))))</f>
        <v>Below 80</v>
      </c>
      <c r="CH380" s="1" t="str">
        <f>IFERROR(_xlfn.XLOOKUP(CG380,Scenario!M:M,Scenario!N:N),"")</f>
        <v/>
      </c>
      <c r="CI380" s="1" t="str">
        <f t="shared" si="113"/>
        <v>Yes</v>
      </c>
      <c r="CJ380" s="75">
        <v>20</v>
      </c>
    </row>
    <row r="381" spans="1:88" hidden="1">
      <c r="A381" s="2">
        <v>380</v>
      </c>
      <c r="B381" s="2">
        <v>2024</v>
      </c>
      <c r="C381" s="1" t="str">
        <v>PBTMTR375</v>
      </c>
      <c r="D381" s="37" t="str">
        <v>0015g00001X2bSCAAZ</v>
      </c>
      <c r="E381" s="37" t="str">
        <v>AHUJA BUILDING MATERIAL STORE</v>
      </c>
      <c r="F381" s="37" t="str">
        <v>DELHI</v>
      </c>
      <c r="G381" s="37" t="str">
        <v>NORTH EAST</v>
      </c>
      <c r="H381" s="37">
        <v>0</v>
      </c>
      <c r="I381" s="37" t="str">
        <v>MAHENDRA STEELS</v>
      </c>
      <c r="J381" s="37" t="str">
        <v>Aashish Goyal</v>
      </c>
      <c r="K381" s="37" t="str">
        <v>Aashish Goyal</v>
      </c>
      <c r="L381" s="37" t="str">
        <v>C12832</v>
      </c>
      <c r="M381" s="37" t="str">
        <v>North</v>
      </c>
      <c r="N381" s="2">
        <v>110094</v>
      </c>
      <c r="O381" s="2" t="str">
        <v>07AFMPA4645Q1ZZ</v>
      </c>
      <c r="P381" s="2">
        <v>9211889998</v>
      </c>
      <c r="Q381" s="2" t="str">
        <v>May'24</v>
      </c>
      <c r="R381" s="2">
        <v>2025</v>
      </c>
      <c r="S381" s="1">
        <v>0</v>
      </c>
      <c r="T381" s="2">
        <v>200</v>
      </c>
      <c r="U381" s="12">
        <v>0</v>
      </c>
      <c r="V381" s="1" t="str">
        <v>Challenger</v>
      </c>
      <c r="W381" s="13">
        <v>0</v>
      </c>
      <c r="X381" s="13">
        <v>0</v>
      </c>
      <c r="Y381" s="13">
        <v>0</v>
      </c>
      <c r="Z381" s="13">
        <v>0</v>
      </c>
      <c r="AA381" s="13">
        <v>15</v>
      </c>
      <c r="AB381" s="13">
        <v>0</v>
      </c>
      <c r="AC381" s="13">
        <v>0</v>
      </c>
      <c r="AD381" s="13">
        <v>0</v>
      </c>
      <c r="AE381" s="13">
        <v>0</v>
      </c>
      <c r="AF381" s="13">
        <v>0</v>
      </c>
      <c r="AG381" s="13">
        <v>0</v>
      </c>
      <c r="AH381" s="13">
        <v>0</v>
      </c>
      <c r="AI381" s="13">
        <v>0</v>
      </c>
      <c r="AJ381" s="13">
        <v>0</v>
      </c>
      <c r="AK381" s="13">
        <v>0</v>
      </c>
      <c r="AL381" s="13">
        <v>0</v>
      </c>
      <c r="AM381" s="13">
        <v>0</v>
      </c>
      <c r="AN381" s="13">
        <v>0</v>
      </c>
      <c r="AO381" s="13">
        <v>0</v>
      </c>
      <c r="AP381" s="13">
        <v>0</v>
      </c>
      <c r="AQ381" s="13">
        <v>0</v>
      </c>
      <c r="AR381" s="13">
        <v>0</v>
      </c>
      <c r="AS381" s="13">
        <v>0</v>
      </c>
      <c r="AT381" s="13">
        <v>0</v>
      </c>
      <c r="AU381" s="13">
        <v>0</v>
      </c>
      <c r="AV381" s="13">
        <v>0</v>
      </c>
      <c r="AW381" s="16">
        <f t="shared" si="98"/>
        <v>0</v>
      </c>
      <c r="AX381" s="16">
        <v>0</v>
      </c>
      <c r="AY381" s="10">
        <f t="shared" si="99"/>
        <v>0</v>
      </c>
      <c r="AZ381" s="10">
        <f>SUM(Z381:AK381)</f>
        <v>15</v>
      </c>
      <c r="BA381" s="10"/>
      <c r="BB381" s="10">
        <f t="shared" si="100"/>
        <v>0</v>
      </c>
      <c r="BC381" s="10">
        <f t="shared" si="101"/>
        <v>0</v>
      </c>
      <c r="BD381" s="10">
        <f t="shared" si="102"/>
        <v>-15</v>
      </c>
      <c r="BE381" s="10">
        <f t="shared" si="114"/>
        <v>15</v>
      </c>
      <c r="BF381" s="2" t="s">
        <v>119</v>
      </c>
      <c r="BG381" s="10">
        <f t="shared" si="103"/>
        <v>0</v>
      </c>
      <c r="BH381" s="36" t="s">
        <v>118</v>
      </c>
      <c r="BI381" s="39" t="str">
        <f t="shared" si="104"/>
        <v/>
      </c>
      <c r="BJ381" s="39" t="str">
        <f t="shared" si="105"/>
        <v/>
      </c>
      <c r="BK381" s="16">
        <f>SUM(AR381:AX381)</f>
        <v>0</v>
      </c>
      <c r="BL381" s="10">
        <f>SUM(AL381:AQ381)</f>
        <v>0</v>
      </c>
      <c r="BM381" s="12" t="str">
        <f t="shared" si="106"/>
        <v/>
      </c>
      <c r="BN381" s="12" t="str">
        <f t="shared" si="106"/>
        <v/>
      </c>
      <c r="BO381" s="9">
        <f t="shared" si="107"/>
        <v>0</v>
      </c>
      <c r="BP381" s="39" t="str">
        <f t="shared" si="108"/>
        <v/>
      </c>
      <c r="BQ381" s="147"/>
      <c r="BR381" s="9">
        <f t="shared" si="109"/>
        <v>15</v>
      </c>
      <c r="BS381" s="9">
        <f t="shared" si="110"/>
        <v>0</v>
      </c>
      <c r="BT381" s="9">
        <f t="shared" si="111"/>
        <v>15</v>
      </c>
      <c r="BU381" s="9" t="str">
        <f>IFERROR(_xlfn.XLOOKUP(D381,Sheet1!B:B,Sheet1!L:L),"")</f>
        <v/>
      </c>
      <c r="BV381" s="9" t="e">
        <f>_xlfn.XLOOKUP(BU381,Sheet1!S:S,Sheet1!T:T)</f>
        <v>#N/A</v>
      </c>
      <c r="BW381" s="9" t="e">
        <f>_xlfn.XLOOKUP(D381,Sheet1!B:B,Sheet1!M:M)</f>
        <v>#N/A</v>
      </c>
      <c r="BZ381" s="108">
        <f t="shared" si="112"/>
        <v>0</v>
      </c>
      <c r="CB381" s="12"/>
      <c r="CC381" s="12"/>
      <c r="CG381" s="1" t="str">
        <f>IF(BO381&lt;80,"Below 80",
IF(BO381&lt;=120,"80-120",
IF(BO381&lt;=200,"&gt; 120-200",
IF(BO381&lt;=300,"&gt;200-300",
IF(BO381&lt;=500,"&gt;300-500",
"&gt;500")))))</f>
        <v>Below 80</v>
      </c>
      <c r="CH381" s="1" t="str">
        <f>IFERROR(_xlfn.XLOOKUP(CG381,Scenario!M:M,Scenario!N:N),"")</f>
        <v/>
      </c>
      <c r="CI381" s="1" t="str">
        <f t="shared" si="113"/>
        <v>No</v>
      </c>
      <c r="CJ381" s="75">
        <v>0</v>
      </c>
    </row>
    <row r="382" spans="1:88" hidden="1">
      <c r="A382" s="2">
        <v>381</v>
      </c>
      <c r="B382" s="2">
        <v>2024</v>
      </c>
      <c r="C382" s="1" t="str">
        <v>PBTMTR376</v>
      </c>
      <c r="D382" s="37" t="str">
        <v>0015g00001dGgd9AAC</v>
      </c>
      <c r="E382" s="37" t="str">
        <v>JANTA BUILDING MATERIAL STORE</v>
      </c>
      <c r="F382" s="37" t="str">
        <v>DELHI</v>
      </c>
      <c r="G382" s="37" t="str">
        <v>NORTH</v>
      </c>
      <c r="H382" s="37">
        <v>0</v>
      </c>
      <c r="I382" s="37" t="str">
        <v>MAHENDRA STEELS</v>
      </c>
      <c r="J382" s="37" t="str">
        <v>Aman kumar</v>
      </c>
      <c r="K382" s="37" t="str">
        <v>Aashish Goyal</v>
      </c>
      <c r="L382" s="37" t="str">
        <v>C12832</v>
      </c>
      <c r="M382" s="37" t="str">
        <v>North</v>
      </c>
      <c r="N382" s="2">
        <v>110042</v>
      </c>
      <c r="O382" s="2" t="str">
        <v>07AAKPG7933L1ZA</v>
      </c>
      <c r="P382" s="2">
        <v>8527320459</v>
      </c>
      <c r="Q382" s="2" t="str">
        <v>May'24</v>
      </c>
      <c r="R382" s="2">
        <v>2025</v>
      </c>
      <c r="S382" s="1">
        <v>0</v>
      </c>
      <c r="T382" s="2">
        <v>200</v>
      </c>
      <c r="U382" s="12">
        <v>0</v>
      </c>
      <c r="V382" s="1" t="str">
        <v>Challenger</v>
      </c>
      <c r="W382" s="13">
        <v>0</v>
      </c>
      <c r="X382" s="13">
        <v>0</v>
      </c>
      <c r="Y382" s="13">
        <v>0</v>
      </c>
      <c r="Z382" s="13">
        <v>0</v>
      </c>
      <c r="AA382" s="13">
        <v>9.9</v>
      </c>
      <c r="AB382" s="13">
        <v>10</v>
      </c>
      <c r="AC382" s="13">
        <v>2</v>
      </c>
      <c r="AD382" s="13">
        <v>0</v>
      </c>
      <c r="AE382" s="13">
        <v>0</v>
      </c>
      <c r="AF382" s="13">
        <v>0</v>
      </c>
      <c r="AG382" s="13">
        <v>0</v>
      </c>
      <c r="AH382" s="13">
        <v>0</v>
      </c>
      <c r="AI382" s="13">
        <v>0</v>
      </c>
      <c r="AJ382" s="13">
        <v>0</v>
      </c>
      <c r="AK382" s="13">
        <v>0</v>
      </c>
      <c r="AL382" s="13">
        <v>0</v>
      </c>
      <c r="AM382" s="13">
        <v>0</v>
      </c>
      <c r="AN382" s="13">
        <v>0</v>
      </c>
      <c r="AO382" s="13">
        <v>0</v>
      </c>
      <c r="AP382" s="13">
        <v>0</v>
      </c>
      <c r="AQ382" s="13">
        <v>0</v>
      </c>
      <c r="AR382" s="13">
        <v>0</v>
      </c>
      <c r="AS382" s="13">
        <v>0</v>
      </c>
      <c r="AT382" s="13">
        <v>0</v>
      </c>
      <c r="AU382" s="13">
        <v>0</v>
      </c>
      <c r="AV382" s="13">
        <v>0</v>
      </c>
      <c r="AW382" s="16">
        <f t="shared" si="98"/>
        <v>0</v>
      </c>
      <c r="AX382" s="16">
        <v>0</v>
      </c>
      <c r="AY382" s="10">
        <f t="shared" si="99"/>
        <v>0</v>
      </c>
      <c r="AZ382" s="10">
        <f>SUM(Z382:AK382)</f>
        <v>21.9</v>
      </c>
      <c r="BA382" s="10"/>
      <c r="BB382" s="10">
        <f t="shared" si="100"/>
        <v>0</v>
      </c>
      <c r="BC382" s="10">
        <f t="shared" si="101"/>
        <v>0</v>
      </c>
      <c r="BD382" s="10">
        <f t="shared" si="102"/>
        <v>-21.9</v>
      </c>
      <c r="BE382" s="10">
        <f t="shared" si="114"/>
        <v>21.9</v>
      </c>
      <c r="BF382" s="2" t="s">
        <v>119</v>
      </c>
      <c r="BG382" s="10">
        <f t="shared" si="103"/>
        <v>0</v>
      </c>
      <c r="BH382" s="36" t="s">
        <v>118</v>
      </c>
      <c r="BI382" s="39" t="str">
        <f t="shared" si="104"/>
        <v/>
      </c>
      <c r="BJ382" s="39" t="str">
        <f t="shared" si="105"/>
        <v/>
      </c>
      <c r="BK382" s="16">
        <f>SUM(AR382:AX382)</f>
        <v>0</v>
      </c>
      <c r="BL382" s="10">
        <f>SUM(AL382:AQ382)</f>
        <v>0</v>
      </c>
      <c r="BM382" s="12" t="str">
        <f t="shared" si="106"/>
        <v/>
      </c>
      <c r="BN382" s="12" t="str">
        <f t="shared" si="106"/>
        <v/>
      </c>
      <c r="BO382" s="9">
        <f t="shared" si="107"/>
        <v>0</v>
      </c>
      <c r="BP382" s="39" t="str">
        <f t="shared" si="108"/>
        <v/>
      </c>
      <c r="BQ382" s="147"/>
      <c r="BR382" s="9">
        <f t="shared" si="109"/>
        <v>21.9</v>
      </c>
      <c r="BS382" s="9">
        <f t="shared" si="110"/>
        <v>0</v>
      </c>
      <c r="BT382" s="9">
        <f t="shared" si="111"/>
        <v>21.9</v>
      </c>
      <c r="BU382" s="9" t="str">
        <f>IFERROR(_xlfn.XLOOKUP(D382,Sheet1!B:B,Sheet1!L:L),"")</f>
        <v/>
      </c>
      <c r="BV382" s="9" t="e">
        <f>_xlfn.XLOOKUP(BU382,Sheet1!S:S,Sheet1!T:T)</f>
        <v>#N/A</v>
      </c>
      <c r="BW382" s="9" t="e">
        <f>_xlfn.XLOOKUP(D382,Sheet1!B:B,Sheet1!M:M)</f>
        <v>#N/A</v>
      </c>
      <c r="BZ382" s="108">
        <f t="shared" si="112"/>
        <v>0</v>
      </c>
      <c r="CB382" s="12"/>
      <c r="CC382" s="12"/>
      <c r="CG382" s="1" t="str">
        <f>IF(BO382&lt;80,"Below 80",
IF(BO382&lt;=120,"80-120",
IF(BO382&lt;=200,"&gt; 120-200",
IF(BO382&lt;=300,"&gt;200-300",
IF(BO382&lt;=500,"&gt;300-500",
"&gt;500")))))</f>
        <v>Below 80</v>
      </c>
      <c r="CH382" s="1" t="str">
        <f>IFERROR(_xlfn.XLOOKUP(CG382,Scenario!M:M,Scenario!N:N),"")</f>
        <v/>
      </c>
      <c r="CI382" s="1" t="str">
        <f t="shared" si="113"/>
        <v>No</v>
      </c>
      <c r="CJ382" s="75">
        <v>0</v>
      </c>
    </row>
    <row r="383" spans="1:88" hidden="1">
      <c r="A383" s="2">
        <v>382</v>
      </c>
      <c r="B383" s="2">
        <v>2024</v>
      </c>
      <c r="C383" s="1" t="str">
        <v>PBTMTR377</v>
      </c>
      <c r="D383" s="37" t="str">
        <v>001J100000Dp2GgIAJ</v>
      </c>
      <c r="E383" s="37" t="str">
        <v>VARDHMAN ENTERPRISES</v>
      </c>
      <c r="F383" s="37" t="str">
        <v>DELHI</v>
      </c>
      <c r="G383" s="37" t="str">
        <v>WEST</v>
      </c>
      <c r="H383" s="37">
        <v>0</v>
      </c>
      <c r="I383" s="37" t="str">
        <v>MAHENDRA STEELS</v>
      </c>
      <c r="J383" s="37" t="str">
        <v>Aashish Goyal</v>
      </c>
      <c r="K383" s="37" t="str">
        <v>Aashish Goyal</v>
      </c>
      <c r="L383" s="37" t="str">
        <v>C12832</v>
      </c>
      <c r="M383" s="37" t="str">
        <v>North</v>
      </c>
      <c r="N383" s="2">
        <v>110008</v>
      </c>
      <c r="O383" s="2" t="str">
        <v>07BAGPA4869L1ZE</v>
      </c>
      <c r="P383" s="2">
        <v>9891697500</v>
      </c>
      <c r="Q383" s="2" t="str">
        <v>May'24</v>
      </c>
      <c r="R383" s="2">
        <v>2025</v>
      </c>
      <c r="S383" s="1">
        <v>0</v>
      </c>
      <c r="T383" s="2">
        <v>100</v>
      </c>
      <c r="U383" s="12">
        <v>0</v>
      </c>
      <c r="V383" s="1" t="str">
        <v>Challenger</v>
      </c>
      <c r="W383" s="13">
        <v>0</v>
      </c>
      <c r="X383" s="13">
        <v>0</v>
      </c>
      <c r="Y383" s="13">
        <v>0</v>
      </c>
      <c r="Z383" s="13">
        <v>0</v>
      </c>
      <c r="AA383" s="13">
        <v>9.8689999999999998</v>
      </c>
      <c r="AB383" s="13">
        <v>0</v>
      </c>
      <c r="AC383" s="13">
        <v>0</v>
      </c>
      <c r="AD383" s="13">
        <v>0</v>
      </c>
      <c r="AE383" s="13">
        <v>0</v>
      </c>
      <c r="AF383" s="13">
        <v>0</v>
      </c>
      <c r="AG383" s="13">
        <v>0</v>
      </c>
      <c r="AH383" s="13">
        <v>0</v>
      </c>
      <c r="AI383" s="13">
        <v>0</v>
      </c>
      <c r="AJ383" s="13">
        <v>0</v>
      </c>
      <c r="AK383" s="13">
        <v>0</v>
      </c>
      <c r="AL383" s="13">
        <v>0</v>
      </c>
      <c r="AM383" s="13">
        <v>0</v>
      </c>
      <c r="AN383" s="13">
        <v>0</v>
      </c>
      <c r="AO383" s="13">
        <v>0</v>
      </c>
      <c r="AP383" s="13">
        <v>0</v>
      </c>
      <c r="AQ383" s="13">
        <v>0</v>
      </c>
      <c r="AR383" s="13">
        <v>0</v>
      </c>
      <c r="AS383" s="13">
        <v>0</v>
      </c>
      <c r="AT383" s="13">
        <v>0</v>
      </c>
      <c r="AU383" s="13">
        <v>0</v>
      </c>
      <c r="AV383" s="13">
        <v>0</v>
      </c>
      <c r="AW383" s="16">
        <f t="shared" si="98"/>
        <v>0</v>
      </c>
      <c r="AX383" s="16">
        <v>0</v>
      </c>
      <c r="AY383" s="10">
        <f t="shared" si="99"/>
        <v>0</v>
      </c>
      <c r="AZ383" s="10">
        <f>SUM(Z383:AK383)</f>
        <v>9.8689999999999998</v>
      </c>
      <c r="BA383" s="10"/>
      <c r="BB383" s="10">
        <f t="shared" si="100"/>
        <v>0</v>
      </c>
      <c r="BC383" s="10">
        <f t="shared" si="101"/>
        <v>0</v>
      </c>
      <c r="BD383" s="10">
        <f t="shared" si="102"/>
        <v>-9.8689999999999998</v>
      </c>
      <c r="BE383" s="10">
        <f t="shared" si="114"/>
        <v>9.8689999999999998</v>
      </c>
      <c r="BF383" s="2" t="s">
        <v>119</v>
      </c>
      <c r="BG383" s="10">
        <f t="shared" si="103"/>
        <v>0</v>
      </c>
      <c r="BH383" s="36" t="s">
        <v>118</v>
      </c>
      <c r="BI383" s="39" t="str">
        <f t="shared" si="104"/>
        <v/>
      </c>
      <c r="BJ383" s="39" t="str">
        <f t="shared" si="105"/>
        <v/>
      </c>
      <c r="BK383" s="16">
        <f>SUM(AR383:AX383)</f>
        <v>0</v>
      </c>
      <c r="BL383" s="10">
        <f>SUM(AL383:AQ383)</f>
        <v>0</v>
      </c>
      <c r="BM383" s="12" t="str">
        <f t="shared" si="106"/>
        <v/>
      </c>
      <c r="BN383" s="12" t="str">
        <f t="shared" si="106"/>
        <v/>
      </c>
      <c r="BO383" s="9">
        <f t="shared" si="107"/>
        <v>0</v>
      </c>
      <c r="BP383" s="39" t="str">
        <f t="shared" si="108"/>
        <v/>
      </c>
      <c r="BQ383" s="147"/>
      <c r="BR383" s="9">
        <f t="shared" si="109"/>
        <v>9.8689999999999998</v>
      </c>
      <c r="BS383" s="9">
        <f t="shared" si="110"/>
        <v>0</v>
      </c>
      <c r="BT383" s="9">
        <f t="shared" si="111"/>
        <v>9.8689999999999998</v>
      </c>
      <c r="BU383" s="9" t="str">
        <f>IFERROR(_xlfn.XLOOKUP(D383,Sheet1!B:B,Sheet1!L:L),"")</f>
        <v/>
      </c>
      <c r="BV383" s="9" t="e">
        <f>_xlfn.XLOOKUP(BU383,Sheet1!S:S,Sheet1!T:T)</f>
        <v>#N/A</v>
      </c>
      <c r="BW383" s="9" t="e">
        <f>_xlfn.XLOOKUP(D383,Sheet1!B:B,Sheet1!M:M)</f>
        <v>#N/A</v>
      </c>
      <c r="BZ383" s="108">
        <f t="shared" si="112"/>
        <v>0</v>
      </c>
      <c r="CB383" s="12"/>
      <c r="CC383" s="12"/>
      <c r="CG383" s="1" t="str">
        <f>IF(BO383&lt;80,"Below 80",
IF(BO383&lt;=120,"80-120",
IF(BO383&lt;=200,"&gt; 120-200",
IF(BO383&lt;=300,"&gt;200-300",
IF(BO383&lt;=500,"&gt;300-500",
"&gt;500")))))</f>
        <v>Below 80</v>
      </c>
      <c r="CH383" s="1" t="str">
        <f>IFERROR(_xlfn.XLOOKUP(CG383,Scenario!M:M,Scenario!N:N),"")</f>
        <v/>
      </c>
      <c r="CI383" s="1" t="str">
        <f t="shared" si="113"/>
        <v>No</v>
      </c>
      <c r="CJ383" s="75">
        <v>0</v>
      </c>
    </row>
    <row r="384" spans="1:88" hidden="1">
      <c r="A384" s="2">
        <v>383</v>
      </c>
      <c r="B384" s="2">
        <v>2024</v>
      </c>
      <c r="C384" s="1" t="str">
        <v>PBTMTR378</v>
      </c>
      <c r="D384" s="37" t="str">
        <v>001J1000002mDzoIAE</v>
      </c>
      <c r="E384" s="37" t="str">
        <v>MARUTI COMMERCIALS</v>
      </c>
      <c r="F384" s="37" t="str">
        <v>ODISHA</v>
      </c>
      <c r="G384" s="37" t="str">
        <v>KHORDHA</v>
      </c>
      <c r="H384" s="37" t="str">
        <v>Bhubaneswar</v>
      </c>
      <c r="I384" s="37" t="str">
        <v>Niyati Udyog Private Limited</v>
      </c>
      <c r="J384" s="37" t="str">
        <v>Govind Dorwal</v>
      </c>
      <c r="K384" s="37" t="str">
        <v>Bidyut Ranjan Mishra</v>
      </c>
      <c r="L384" s="37" t="str">
        <v>C13293</v>
      </c>
      <c r="M384" s="37" t="str">
        <v>Central</v>
      </c>
      <c r="N384" s="2">
        <v>751024</v>
      </c>
      <c r="O384" s="2" t="str">
        <v>21AFDPD7312L1ZV</v>
      </c>
      <c r="P384" s="2">
        <v>9437356581</v>
      </c>
      <c r="Q384" s="2" t="str">
        <v>May'24</v>
      </c>
      <c r="R384" s="2">
        <v>2025</v>
      </c>
      <c r="S384" s="1">
        <v>0</v>
      </c>
      <c r="T384" s="2">
        <v>300</v>
      </c>
      <c r="U384" s="12">
        <v>2.9622222222222223E-2</v>
      </c>
      <c r="V384" s="1" t="str">
        <v>Alien</v>
      </c>
      <c r="W384" s="13">
        <v>0</v>
      </c>
      <c r="X384" s="13">
        <v>0</v>
      </c>
      <c r="Y384" s="13">
        <v>0</v>
      </c>
      <c r="Z384" s="13">
        <v>0</v>
      </c>
      <c r="AA384" s="13">
        <v>33</v>
      </c>
      <c r="AB384" s="13">
        <v>32.43</v>
      </c>
      <c r="AC384" s="13">
        <v>0</v>
      </c>
      <c r="AD384" s="13">
        <v>0</v>
      </c>
      <c r="AE384" s="13">
        <v>0</v>
      </c>
      <c r="AF384" s="13">
        <v>34.36</v>
      </c>
      <c r="AG384" s="13">
        <v>112</v>
      </c>
      <c r="AH384" s="13">
        <v>40</v>
      </c>
      <c r="AI384" s="13">
        <v>0</v>
      </c>
      <c r="AJ384" s="13">
        <v>0</v>
      </c>
      <c r="AK384" s="13">
        <v>49.97</v>
      </c>
      <c r="AL384" s="13">
        <v>32</v>
      </c>
      <c r="AM384" s="13">
        <v>0</v>
      </c>
      <c r="AN384" s="13">
        <v>0</v>
      </c>
      <c r="AO384" s="13">
        <v>5.13</v>
      </c>
      <c r="AP384" s="13">
        <v>24.27</v>
      </c>
      <c r="AQ384" s="13">
        <v>25.16</v>
      </c>
      <c r="AR384" s="13">
        <v>32.44</v>
      </c>
      <c r="AS384" s="13">
        <v>32.42</v>
      </c>
      <c r="AT384" s="13">
        <v>12.46</v>
      </c>
      <c r="AU384" s="13">
        <v>11</v>
      </c>
      <c r="AV384" s="13">
        <v>3.2</v>
      </c>
      <c r="AW384" s="16">
        <f t="shared" si="98"/>
        <v>174.88000000000002</v>
      </c>
      <c r="AX384" s="16">
        <v>382</v>
      </c>
      <c r="AY384" s="107">
        <f t="shared" ref="AY384:AY385" si="115">BW384</f>
        <v>501</v>
      </c>
      <c r="AZ384" s="10">
        <f>SUM(Z384:AK384)</f>
        <v>301.76</v>
      </c>
      <c r="BA384" s="10">
        <f>AW384+120</f>
        <v>294.88</v>
      </c>
      <c r="BB384" s="10">
        <f t="shared" si="100"/>
        <v>119.99999999999997</v>
      </c>
      <c r="BC384" s="10">
        <f t="shared" si="101"/>
        <v>29.999999999999993</v>
      </c>
      <c r="BD384" s="10">
        <f t="shared" si="102"/>
        <v>199.24</v>
      </c>
      <c r="BE384" s="10">
        <f t="shared" si="114"/>
        <v>126.87999999999997</v>
      </c>
      <c r="BF384" s="2" t="s">
        <v>119</v>
      </c>
      <c r="BG384" s="10">
        <f t="shared" si="103"/>
        <v>18.927500000000002</v>
      </c>
      <c r="BH384" s="36" t="s">
        <v>118</v>
      </c>
      <c r="BI384" s="39" t="str">
        <f t="shared" si="104"/>
        <v>A</v>
      </c>
      <c r="BJ384" s="39" t="str">
        <f t="shared" si="105"/>
        <v>C</v>
      </c>
      <c r="BK384" s="16">
        <f>SUM(AR384:AX384)</f>
        <v>648.40000000000009</v>
      </c>
      <c r="BL384" s="10">
        <f>SUM(AL384:AQ384)</f>
        <v>86.56</v>
      </c>
      <c r="BM384" s="12">
        <f t="shared" si="106"/>
        <v>1.2942115768463076</v>
      </c>
      <c r="BN384" s="12">
        <f t="shared" si="106"/>
        <v>0.1727744510978044</v>
      </c>
      <c r="BO384" s="9">
        <f t="shared" si="107"/>
        <v>151.42000000000002</v>
      </c>
      <c r="BP384" s="39" t="str">
        <f t="shared" si="108"/>
        <v/>
      </c>
      <c r="BQ384" s="147"/>
      <c r="BR384" s="9">
        <f t="shared" si="109"/>
        <v>65.430000000000007</v>
      </c>
      <c r="BS384" s="9">
        <f t="shared" si="110"/>
        <v>236.33</v>
      </c>
      <c r="BT384" s="9">
        <f t="shared" si="111"/>
        <v>301.76</v>
      </c>
      <c r="BU384" s="9" t="str">
        <f>IFERROR(_xlfn.XLOOKUP(D384,Sheet1!B:B,Sheet1!L:L),"")</f>
        <v>International trip (1 pax Almaty) 3N-4D</v>
      </c>
      <c r="BV384" s="9" t="e">
        <f>_xlfn.XLOOKUP(BU384,Sheet1!S:S,Sheet1!T:T)</f>
        <v>#N/A</v>
      </c>
      <c r="BW384" s="9">
        <f>_xlfn.XLOOKUP(D384,Sheet1!B:B,Sheet1!M:M)</f>
        <v>501</v>
      </c>
      <c r="BX384" s="1" t="s">
        <v>129</v>
      </c>
      <c r="BY384" s="1">
        <v>501</v>
      </c>
      <c r="BZ384" s="108">
        <f t="shared" si="112"/>
        <v>326.12</v>
      </c>
      <c r="CB384" s="12">
        <f>AW384/AY384</f>
        <v>0.34906187624750507</v>
      </c>
      <c r="CC384" s="12">
        <f>AX384/AY384</f>
        <v>0.76247504990019965</v>
      </c>
      <c r="CG384" s="1" t="str">
        <f>IF(BO384&lt;80,"Below 80",
IF(BO384&lt;=120,"80-120",
IF(BO384&lt;=200,"&gt; 120-200",
IF(BO384&lt;=300,"&gt;200-300",
IF(BO384&lt;=500,"&gt;300-500",
"&gt;500")))))</f>
        <v>&gt; 120-200</v>
      </c>
      <c r="CH384" s="1" t="str">
        <f>IFERROR(_xlfn.XLOOKUP(CG384,Scenario!M:M,Scenario!N:N),"")</f>
        <v>B</v>
      </c>
      <c r="CI384" s="1" t="b">
        <f t="shared" si="113"/>
        <v>0</v>
      </c>
      <c r="CJ384" s="75">
        <v>349.58</v>
      </c>
    </row>
    <row r="385" spans="1:88" hidden="1">
      <c r="A385" s="2">
        <v>384</v>
      </c>
      <c r="B385" s="2">
        <v>2024</v>
      </c>
      <c r="C385" s="1" t="str">
        <v>PBTMTR379</v>
      </c>
      <c r="D385" s="37" t="str">
        <v>001J1000006Up8wIAC</v>
      </c>
      <c r="E385" s="37" t="str">
        <v>M/S HIMANSU STEEL</v>
      </c>
      <c r="F385" s="37" t="str">
        <v>ODISHA</v>
      </c>
      <c r="G385" s="37" t="str">
        <v>DHENKANAL</v>
      </c>
      <c r="H385" s="37">
        <v>0</v>
      </c>
      <c r="I385" s="37" t="str">
        <v>Niyati Udyog Private Limited</v>
      </c>
      <c r="J385" s="37" t="str">
        <v>Govind Dorwal</v>
      </c>
      <c r="K385" s="37" t="str">
        <v>Bidyut Ranjan Mishra</v>
      </c>
      <c r="L385" s="37" t="str">
        <v>C13293</v>
      </c>
      <c r="M385" s="37" t="str">
        <v>Central</v>
      </c>
      <c r="N385" s="2">
        <v>759001</v>
      </c>
      <c r="O385" s="2" t="str">
        <v>21AESPR5320N1Z4</v>
      </c>
      <c r="P385" s="2">
        <v>9937081516</v>
      </c>
      <c r="Q385" s="2" t="str">
        <v>May'24</v>
      </c>
      <c r="R385" s="2">
        <v>2025</v>
      </c>
      <c r="S385" s="1">
        <v>0</v>
      </c>
      <c r="T385" s="2">
        <v>280</v>
      </c>
      <c r="U385" s="12">
        <v>0.17320238095238097</v>
      </c>
      <c r="V385" s="1" t="str">
        <v>Super Star</v>
      </c>
      <c r="W385" s="13">
        <v>0</v>
      </c>
      <c r="X385" s="13">
        <v>0</v>
      </c>
      <c r="Y385" s="13">
        <v>0</v>
      </c>
      <c r="Z385" s="13">
        <v>0</v>
      </c>
      <c r="AA385" s="13">
        <v>20</v>
      </c>
      <c r="AB385" s="13">
        <v>53.101999999999997</v>
      </c>
      <c r="AC385" s="13">
        <v>30.07</v>
      </c>
      <c r="AD385" s="13">
        <v>168.77600000000001</v>
      </c>
      <c r="AE385" s="13">
        <v>75</v>
      </c>
      <c r="AF385" s="13">
        <v>68.53</v>
      </c>
      <c r="AG385" s="13">
        <v>12</v>
      </c>
      <c r="AH385" s="13">
        <v>0</v>
      </c>
      <c r="AI385" s="13">
        <v>0</v>
      </c>
      <c r="AJ385" s="13">
        <v>0</v>
      </c>
      <c r="AK385" s="13">
        <v>75.11</v>
      </c>
      <c r="AL385" s="13">
        <v>69</v>
      </c>
      <c r="AM385" s="13">
        <v>0</v>
      </c>
      <c r="AN385" s="13">
        <v>23</v>
      </c>
      <c r="AO385" s="13">
        <v>46.88</v>
      </c>
      <c r="AP385" s="13">
        <v>23.36</v>
      </c>
      <c r="AQ385" s="13">
        <v>12.86</v>
      </c>
      <c r="AR385" s="13">
        <v>42.18</v>
      </c>
      <c r="AS385" s="13">
        <v>12.13</v>
      </c>
      <c r="AT385" s="13">
        <v>17.510000000000002</v>
      </c>
      <c r="AU385" s="13">
        <v>44</v>
      </c>
      <c r="AV385" s="13">
        <v>83.98</v>
      </c>
      <c r="AW385" s="16">
        <f t="shared" si="98"/>
        <v>290.92</v>
      </c>
      <c r="AX385" s="16">
        <v>283.71999999999997</v>
      </c>
      <c r="AY385" s="107">
        <f t="shared" si="115"/>
        <v>501</v>
      </c>
      <c r="AZ385" s="10">
        <f>SUM(Z385:AK385)</f>
        <v>502.58799999999997</v>
      </c>
      <c r="BA385" s="10">
        <f>AW385+150</f>
        <v>440.92</v>
      </c>
      <c r="BB385" s="10">
        <f t="shared" si="100"/>
        <v>150</v>
      </c>
      <c r="BC385" s="10">
        <f t="shared" si="101"/>
        <v>37.5</v>
      </c>
      <c r="BD385" s="10">
        <f t="shared" si="102"/>
        <v>-1.5879999999999654</v>
      </c>
      <c r="BE385" s="10">
        <f t="shared" si="114"/>
        <v>211.66799999999995</v>
      </c>
      <c r="BF385" s="2" t="s">
        <v>119</v>
      </c>
      <c r="BG385" s="10">
        <f t="shared" si="103"/>
        <v>28.676250000000003</v>
      </c>
      <c r="BH385" s="36" t="s">
        <v>118</v>
      </c>
      <c r="BI385" s="39" t="str">
        <f t="shared" si="104"/>
        <v>B</v>
      </c>
      <c r="BJ385" s="39" t="str">
        <f t="shared" si="105"/>
        <v>C</v>
      </c>
      <c r="BK385" s="16">
        <f>SUM(AR385:AX385)</f>
        <v>774.44</v>
      </c>
      <c r="BL385" s="10">
        <f>SUM(AL385:AQ385)</f>
        <v>175.10000000000002</v>
      </c>
      <c r="BM385" s="12">
        <f t="shared" si="106"/>
        <v>1.5457884231536927</v>
      </c>
      <c r="BN385" s="12">
        <f t="shared" si="106"/>
        <v>0.34950099800399204</v>
      </c>
      <c r="BO385" s="9">
        <f t="shared" si="107"/>
        <v>229.41000000000003</v>
      </c>
      <c r="BP385" s="39" t="str">
        <f t="shared" si="108"/>
        <v>A</v>
      </c>
      <c r="BQ385" s="147"/>
      <c r="BR385" s="9">
        <f t="shared" si="109"/>
        <v>346.94799999999998</v>
      </c>
      <c r="BS385" s="9">
        <f t="shared" si="110"/>
        <v>155.63999999999999</v>
      </c>
      <c r="BT385" s="9">
        <f t="shared" si="111"/>
        <v>502.58799999999997</v>
      </c>
      <c r="BU385" s="9" t="str">
        <f>IFERROR(_xlfn.XLOOKUP(D385,Sheet1!B:B,Sheet1!L:L),"")</f>
        <v>International trip (1 pax Almaty) 3N-4D</v>
      </c>
      <c r="BV385" s="9" t="e">
        <f>_xlfn.XLOOKUP(BU385,Sheet1!S:S,Sheet1!T:T)</f>
        <v>#N/A</v>
      </c>
      <c r="BW385" s="9">
        <f>_xlfn.XLOOKUP(D385,Sheet1!B:B,Sheet1!M:M)</f>
        <v>501</v>
      </c>
      <c r="BX385" s="1" t="s">
        <v>129</v>
      </c>
      <c r="BY385" s="1">
        <v>501</v>
      </c>
      <c r="BZ385" s="108">
        <f t="shared" si="112"/>
        <v>210.07999999999998</v>
      </c>
      <c r="CB385" s="12">
        <f>AW385/AY385</f>
        <v>0.58067864271457093</v>
      </c>
      <c r="CC385" s="12">
        <f>AX385/AY385</f>
        <v>0.56630738522954083</v>
      </c>
      <c r="CG385" s="1" t="str">
        <f>IF(BO385&lt;80,"Below 80",
IF(BO385&lt;=120,"80-120",
IF(BO385&lt;=200,"&gt; 120-200",
IF(BO385&lt;=300,"&gt;200-300",
IF(BO385&lt;=500,"&gt;300-500",
"&gt;500")))))</f>
        <v>&gt;200-300</v>
      </c>
      <c r="CH385" s="1" t="str">
        <f>IFERROR(_xlfn.XLOOKUP(CG385,Scenario!M:M,Scenario!N:N),"")</f>
        <v>C</v>
      </c>
      <c r="CI385" s="1" t="b">
        <f t="shared" si="113"/>
        <v>0</v>
      </c>
      <c r="CJ385" s="75">
        <v>271.58999999999997</v>
      </c>
    </row>
    <row r="386" spans="1:88" hidden="1">
      <c r="A386" s="2">
        <v>385</v>
      </c>
      <c r="B386" s="2">
        <v>2024</v>
      </c>
      <c r="C386" s="1" t="str">
        <v>PBTMTR380</v>
      </c>
      <c r="D386" s="37" t="str">
        <v>001J1000007np36IAA</v>
      </c>
      <c r="E386" s="37" t="str">
        <v>M/S KONARK BUILD MART</v>
      </c>
      <c r="F386" s="37" t="str">
        <v>ODISHA</v>
      </c>
      <c r="G386" s="37" t="str">
        <v>KHORDHA</v>
      </c>
      <c r="H386" s="37" t="str">
        <v>Khordha</v>
      </c>
      <c r="I386" s="37" t="str">
        <v>Niyati Udyog Private Limited</v>
      </c>
      <c r="J386" s="37" t="str">
        <v>Bidyut Ranjan Mishra</v>
      </c>
      <c r="K386" s="37" t="str">
        <v>Bidyut Ranjan Mishra</v>
      </c>
      <c r="L386" s="37" t="str">
        <v>C13293</v>
      </c>
      <c r="M386" s="37" t="str">
        <v>Central</v>
      </c>
      <c r="N386" s="2">
        <v>751019</v>
      </c>
      <c r="O386" s="2" t="str">
        <v>21AONPS2251J1ZV</v>
      </c>
      <c r="P386" s="2">
        <v>9437000633</v>
      </c>
      <c r="Q386" s="2" t="str">
        <v>May'24</v>
      </c>
      <c r="R386" s="2">
        <v>2025</v>
      </c>
      <c r="S386" s="1">
        <v>0</v>
      </c>
      <c r="T386" s="2">
        <v>160</v>
      </c>
      <c r="U386" s="12">
        <v>2.3479166666666666E-2</v>
      </c>
      <c r="V386" s="1" t="str">
        <v>Challenger</v>
      </c>
      <c r="W386" s="13">
        <v>0</v>
      </c>
      <c r="X386" s="13">
        <v>0</v>
      </c>
      <c r="Y386" s="13">
        <v>0</v>
      </c>
      <c r="Z386" s="13">
        <v>0</v>
      </c>
      <c r="AA386" s="13">
        <v>10</v>
      </c>
      <c r="AB386" s="13">
        <v>32.435000000000002</v>
      </c>
      <c r="AC386" s="13">
        <v>0</v>
      </c>
      <c r="AD386" s="13">
        <v>0</v>
      </c>
      <c r="AE386" s="13">
        <v>25</v>
      </c>
      <c r="AF386" s="13">
        <v>0</v>
      </c>
      <c r="AG386" s="13">
        <v>0</v>
      </c>
      <c r="AH386" s="13">
        <v>0</v>
      </c>
      <c r="AI386" s="13">
        <v>0</v>
      </c>
      <c r="AJ386" s="13">
        <v>0</v>
      </c>
      <c r="AK386" s="13">
        <v>0</v>
      </c>
      <c r="AL386" s="13">
        <v>0</v>
      </c>
      <c r="AM386" s="13">
        <v>0</v>
      </c>
      <c r="AN386" s="13">
        <v>0</v>
      </c>
      <c r="AO386" s="13">
        <v>0</v>
      </c>
      <c r="AP386" s="13">
        <v>3.7</v>
      </c>
      <c r="AQ386" s="13">
        <v>6.28</v>
      </c>
      <c r="AR386" s="13">
        <v>5.66</v>
      </c>
      <c r="AS386" s="13">
        <v>2.12</v>
      </c>
      <c r="AT386" s="13">
        <v>5.0599999999999996</v>
      </c>
      <c r="AU386" s="13">
        <v>3</v>
      </c>
      <c r="AV386" s="13">
        <v>3.21</v>
      </c>
      <c r="AW386" s="16">
        <f t="shared" si="98"/>
        <v>25.82</v>
      </c>
      <c r="AX386" s="16">
        <v>31.28</v>
      </c>
      <c r="AY386" s="10">
        <f t="shared" si="99"/>
        <v>57.1</v>
      </c>
      <c r="AZ386" s="10">
        <f>SUM(Z386:AK386)</f>
        <v>67.435000000000002</v>
      </c>
      <c r="BA386" s="10">
        <v>45</v>
      </c>
      <c r="BB386" s="10">
        <f t="shared" si="100"/>
        <v>19.18</v>
      </c>
      <c r="BC386" s="10">
        <f t="shared" si="101"/>
        <v>4.7949999999999999</v>
      </c>
      <c r="BD386" s="10">
        <f t="shared" si="102"/>
        <v>-10.335000000000001</v>
      </c>
      <c r="BE386" s="10">
        <f t="shared" si="114"/>
        <v>41.615000000000002</v>
      </c>
      <c r="BF386" s="2" t="s">
        <v>119</v>
      </c>
      <c r="BG386" s="10">
        <f t="shared" si="103"/>
        <v>2.2200000000000002</v>
      </c>
      <c r="BH386" s="36" t="s">
        <v>118</v>
      </c>
      <c r="BI386" s="39" t="str">
        <f t="shared" si="104"/>
        <v/>
      </c>
      <c r="BJ386" s="39" t="str">
        <f t="shared" si="105"/>
        <v/>
      </c>
      <c r="BK386" s="16">
        <f>SUM(AR386:AX386)</f>
        <v>76.150000000000006</v>
      </c>
      <c r="BL386" s="10">
        <f>SUM(AL386:AQ386)</f>
        <v>9.98</v>
      </c>
      <c r="BM386" s="12">
        <f t="shared" si="106"/>
        <v>1.3336252189141857</v>
      </c>
      <c r="BN386" s="12">
        <f t="shared" si="106"/>
        <v>0.17478108581436078</v>
      </c>
      <c r="BO386" s="9">
        <f t="shared" si="107"/>
        <v>17.760000000000002</v>
      </c>
      <c r="BP386" s="39" t="str">
        <f t="shared" si="108"/>
        <v/>
      </c>
      <c r="BQ386" s="147"/>
      <c r="BR386" s="9">
        <f t="shared" si="109"/>
        <v>67.435000000000002</v>
      </c>
      <c r="BS386" s="9">
        <f t="shared" si="110"/>
        <v>0</v>
      </c>
      <c r="BT386" s="9">
        <f t="shared" si="111"/>
        <v>67.435000000000002</v>
      </c>
      <c r="BU386" s="9" t="str">
        <f>IFERROR(_xlfn.XLOOKUP(D386,Sheet1!B:B,Sheet1!L:L),"")</f>
        <v/>
      </c>
      <c r="BV386" s="9" t="e">
        <f>_xlfn.XLOOKUP(BU386,Sheet1!S:S,Sheet1!T:T)</f>
        <v>#N/A</v>
      </c>
      <c r="BW386" s="9" t="e">
        <f>_xlfn.XLOOKUP(D386,Sheet1!B:B,Sheet1!M:M)</f>
        <v>#N/A</v>
      </c>
      <c r="BZ386" s="108">
        <f t="shared" si="112"/>
        <v>31.28</v>
      </c>
      <c r="CB386" s="12">
        <f>AW386/AY386</f>
        <v>0.45218914185639231</v>
      </c>
      <c r="CC386" s="12">
        <f>AX386/AY386</f>
        <v>0.54781085814360775</v>
      </c>
      <c r="CG386" s="1" t="str">
        <f>IF(BO386&lt;80,"Below 80",
IF(BO386&lt;=120,"80-120",
IF(BO386&lt;=200,"&gt; 120-200",
IF(BO386&lt;=300,"&gt;200-300",
IF(BO386&lt;=500,"&gt;300-500",
"&gt;500")))))</f>
        <v>Below 80</v>
      </c>
      <c r="CH386" s="1" t="str">
        <f>IFERROR(_xlfn.XLOOKUP(CG386,Scenario!M:M,Scenario!N:N),"")</f>
        <v/>
      </c>
      <c r="CI386" s="1" t="str">
        <f t="shared" si="113"/>
        <v>Yes</v>
      </c>
      <c r="CJ386" s="75">
        <v>29.16</v>
      </c>
    </row>
    <row r="387" spans="1:88" hidden="1">
      <c r="A387" s="2">
        <v>386</v>
      </c>
      <c r="B387" s="2">
        <v>2024</v>
      </c>
      <c r="C387" s="1" t="str">
        <v>PBTMTR384</v>
      </c>
      <c r="D387" s="37" t="str">
        <v>0015g00001c49GHAAY</v>
      </c>
      <c r="E387" s="37" t="str">
        <v>C B STEEL CORPORATION</v>
      </c>
      <c r="F387" s="37" t="str">
        <v>ODISHA</v>
      </c>
      <c r="G387" s="37" t="str">
        <v>SAMBALPUR</v>
      </c>
      <c r="H387" s="37" t="str">
        <v>Maneswar</v>
      </c>
      <c r="I387" s="37" t="str">
        <v>SACHDEVA ISPAT PVT LTD</v>
      </c>
      <c r="J387" s="37" t="str">
        <v>Papun Padhan</v>
      </c>
      <c r="K387" s="37" t="str">
        <v>Papun Pradhan</v>
      </c>
      <c r="L387" s="37" t="str">
        <v>C12823</v>
      </c>
      <c r="M387" s="37" t="str">
        <v>Central</v>
      </c>
      <c r="N387" s="2">
        <v>768003</v>
      </c>
      <c r="O387" s="2" t="str">
        <v>21AAMFC2074L1ZH</v>
      </c>
      <c r="P387" s="2">
        <v>9437054021</v>
      </c>
      <c r="Q387" s="2" t="str">
        <v>May'24</v>
      </c>
      <c r="R387" s="2">
        <v>2025</v>
      </c>
      <c r="S387" s="1">
        <v>0</v>
      </c>
      <c r="T387" s="2">
        <v>110</v>
      </c>
      <c r="U387" s="12">
        <v>0</v>
      </c>
      <c r="V387" s="1" t="str">
        <v>Challenger</v>
      </c>
      <c r="W387" s="13">
        <v>0</v>
      </c>
      <c r="X387" s="13">
        <v>0</v>
      </c>
      <c r="Y387" s="13">
        <v>0</v>
      </c>
      <c r="Z387" s="13">
        <v>0</v>
      </c>
      <c r="AA387" s="13">
        <v>25.22</v>
      </c>
      <c r="AB387" s="13">
        <v>25</v>
      </c>
      <c r="AC387" s="13">
        <v>0</v>
      </c>
      <c r="AD387" s="13">
        <v>0</v>
      </c>
      <c r="AE387" s="13">
        <v>0</v>
      </c>
      <c r="AF387" s="13">
        <v>0</v>
      </c>
      <c r="AG387" s="13">
        <v>0</v>
      </c>
      <c r="AH387" s="13">
        <v>0</v>
      </c>
      <c r="AI387" s="13">
        <v>0</v>
      </c>
      <c r="AJ387" s="13">
        <v>0</v>
      </c>
      <c r="AK387" s="13">
        <v>0</v>
      </c>
      <c r="AL387" s="13">
        <v>0</v>
      </c>
      <c r="AM387" s="13">
        <v>0</v>
      </c>
      <c r="AN387" s="13">
        <v>0</v>
      </c>
      <c r="AO387" s="13">
        <v>0</v>
      </c>
      <c r="AP387" s="13">
        <v>0</v>
      </c>
      <c r="AQ387" s="13">
        <v>0</v>
      </c>
      <c r="AR387" s="13">
        <v>0</v>
      </c>
      <c r="AS387" s="13">
        <v>0</v>
      </c>
      <c r="AT387" s="13">
        <v>0</v>
      </c>
      <c r="AU387" s="13">
        <v>0</v>
      </c>
      <c r="AV387" s="13">
        <v>0</v>
      </c>
      <c r="AW387" s="16">
        <f t="shared" ref="AW387:AW450" si="116">SUM(AL387:AU387)</f>
        <v>0</v>
      </c>
      <c r="AX387" s="16">
        <v>0</v>
      </c>
      <c r="AY387" s="10">
        <f t="shared" ref="AY387:AY450" si="117">AW387+AX387</f>
        <v>0</v>
      </c>
      <c r="AZ387" s="10">
        <f>SUM(Z387:AK387)</f>
        <v>50.22</v>
      </c>
      <c r="BA387" s="10">
        <v>0</v>
      </c>
      <c r="BB387" s="10">
        <f t="shared" ref="BB387:BB450" si="118">BA387-AW387</f>
        <v>0</v>
      </c>
      <c r="BC387" s="10">
        <f t="shared" ref="BC387:BC450" si="119">IFERROR(BB387/4,0)</f>
        <v>0</v>
      </c>
      <c r="BD387" s="10">
        <f t="shared" ref="BD387:BD450" si="120">AY387-AZ387</f>
        <v>-50.22</v>
      </c>
      <c r="BE387" s="10">
        <f t="shared" si="114"/>
        <v>50.22</v>
      </c>
      <c r="BF387" s="2" t="s">
        <v>119</v>
      </c>
      <c r="BG387" s="10">
        <f t="shared" ref="BG387:BG450" si="121">AVERAGE(AL387:AS387)</f>
        <v>0</v>
      </c>
      <c r="BH387" s="36" t="s">
        <v>118</v>
      </c>
      <c r="BI387" s="39" t="str">
        <f t="shared" ref="BI387:BI450" si="122">IF(BF387="Yes","",IF(BA387&gt;1250,"E",IF(BA387&gt;750,"D",
IF(BA387&gt;=500,"C",
IF(BA387&gt;=300,"B",
IF(BA387&gt;=200,"A",
""))))))</f>
        <v/>
      </c>
      <c r="BJ387" s="39" t="str">
        <f t="shared" ref="BJ387:BJ450" si="123">IF(BF387="Yes","",IF(AY387&gt;1250,"E",IF(AY387&gt;750,"D",
IF(AY387&gt;=500,"C",
IF(AY387&gt;=300,"B",
IF(AY387&gt;=200,"A",
""))))))</f>
        <v/>
      </c>
      <c r="BK387" s="16">
        <f>SUM(AR387:AX387)</f>
        <v>0</v>
      </c>
      <c r="BL387" s="10">
        <f>SUM(AL387:AQ387)</f>
        <v>0</v>
      </c>
      <c r="BM387" s="12" t="str">
        <f t="shared" ref="BM387:BN450" si="124">IFERROR(BK387/$AY387,"")</f>
        <v/>
      </c>
      <c r="BN387" s="12" t="str">
        <f t="shared" si="124"/>
        <v/>
      </c>
      <c r="BO387" s="9">
        <f t="shared" ref="BO387:BO450" si="125">SUM(AL387:AS387)</f>
        <v>0</v>
      </c>
      <c r="BP387" s="39" t="str">
        <f t="shared" ref="BP387:BP450" si="126">IF(BF387="Yes","",IF(BO387&gt;1250,"E",IF(BO387&gt;750,"D",
IF(BO387&gt;=500,"C",
IF(BO387&gt;=300,"B",
IF(BO387&gt;=200,"A",
""))))))</f>
        <v/>
      </c>
      <c r="BQ387" s="147"/>
      <c r="BR387" s="9">
        <f t="shared" ref="BR387:BR450" si="127">SUM(Z387:AE387)</f>
        <v>50.22</v>
      </c>
      <c r="BS387" s="9">
        <f t="shared" ref="BS387:BS450" si="128">SUM(AF387:AK387)</f>
        <v>0</v>
      </c>
      <c r="BT387" s="9">
        <f t="shared" ref="BT387:BT450" si="129">SUM(BR387:BS387)</f>
        <v>50.22</v>
      </c>
      <c r="BU387" s="9" t="str">
        <f>IFERROR(_xlfn.XLOOKUP(D387,Sheet1!B:B,Sheet1!L:L),"")</f>
        <v/>
      </c>
      <c r="BV387" s="9" t="e">
        <f>_xlfn.XLOOKUP(BU387,Sheet1!S:S,Sheet1!T:T)</f>
        <v>#N/A</v>
      </c>
      <c r="BW387" s="9" t="e">
        <f>_xlfn.XLOOKUP(D387,Sheet1!B:B,Sheet1!M:M)</f>
        <v>#N/A</v>
      </c>
      <c r="BZ387" s="108">
        <f t="shared" ref="BZ387:BZ450" si="130">AY387-AW387</f>
        <v>0</v>
      </c>
      <c r="CB387" s="12"/>
      <c r="CC387" s="12"/>
      <c r="CG387" s="1" t="str">
        <f>IF(BO387&lt;80,"Below 80",
IF(BO387&lt;=120,"80-120",
IF(BO387&lt;=200,"&gt; 120-200",
IF(BO387&lt;=300,"&gt;200-300",
IF(BO387&lt;=500,"&gt;300-500",
"&gt;500")))))</f>
        <v>Below 80</v>
      </c>
      <c r="CH387" s="1" t="str">
        <f>IFERROR(_xlfn.XLOOKUP(CG387,Scenario!M:M,Scenario!N:N),"")</f>
        <v/>
      </c>
      <c r="CI387" s="1" t="str">
        <f t="shared" ref="CI387:CI450" si="131">IF(BI387="", IF(BA387&gt;=1, "Yes", "No"))</f>
        <v>No</v>
      </c>
      <c r="CJ387" s="75">
        <v>0</v>
      </c>
    </row>
    <row r="388" spans="1:88" hidden="1">
      <c r="A388" s="2">
        <v>387</v>
      </c>
      <c r="B388" s="2">
        <v>2024</v>
      </c>
      <c r="C388" s="1" t="str">
        <v>PBTMTR385</v>
      </c>
      <c r="D388" s="37" t="str">
        <v>001J100000EpBhdIAF</v>
      </c>
      <c r="E388" s="37" t="str">
        <v>JAI JAGANNATH STEELS</v>
      </c>
      <c r="F388" s="37" t="str">
        <v>ODISHA</v>
      </c>
      <c r="G388" s="37" t="str">
        <v>SUNDARGARH</v>
      </c>
      <c r="H388" s="37" t="str">
        <v>Sundargarh</v>
      </c>
      <c r="I388" s="37" t="str">
        <v>SACHDEVA ISPAT PVT LTD</v>
      </c>
      <c r="J388" s="37" t="str">
        <v>Papun Padhan</v>
      </c>
      <c r="K388" s="37" t="str">
        <v>Papun Pradhan</v>
      </c>
      <c r="L388" s="37" t="str">
        <v>C12823</v>
      </c>
      <c r="M388" s="37" t="str">
        <v>Central</v>
      </c>
      <c r="N388" s="2">
        <v>769001</v>
      </c>
      <c r="O388" s="2" t="str">
        <v>21AGKPK7374D1ZI</v>
      </c>
      <c r="P388" s="2">
        <v>9437048450</v>
      </c>
      <c r="Q388" s="2" t="str">
        <v>May'24</v>
      </c>
      <c r="R388" s="2">
        <v>2025</v>
      </c>
      <c r="S388" s="1">
        <v>0</v>
      </c>
      <c r="T388" s="2">
        <v>20</v>
      </c>
      <c r="U388" s="12">
        <v>6.1666666666666668E-2</v>
      </c>
      <c r="V388" s="1" t="str">
        <v>Minor</v>
      </c>
      <c r="W388" s="13">
        <v>0</v>
      </c>
      <c r="X388" s="13">
        <v>0</v>
      </c>
      <c r="Y388" s="13">
        <v>0</v>
      </c>
      <c r="Z388" s="13">
        <v>0</v>
      </c>
      <c r="AA388" s="13">
        <v>13.01</v>
      </c>
      <c r="AB388" s="13">
        <v>0</v>
      </c>
      <c r="AC388" s="13">
        <v>0</v>
      </c>
      <c r="AD388" s="13">
        <v>0</v>
      </c>
      <c r="AE388" s="13">
        <v>0</v>
      </c>
      <c r="AF388" s="13">
        <v>0</v>
      </c>
      <c r="AG388" s="13">
        <v>0</v>
      </c>
      <c r="AH388" s="13">
        <v>0</v>
      </c>
      <c r="AI388" s="13">
        <v>0</v>
      </c>
      <c r="AJ388" s="13">
        <v>0</v>
      </c>
      <c r="AK388" s="13">
        <v>0</v>
      </c>
      <c r="AL388" s="13">
        <v>0</v>
      </c>
      <c r="AM388" s="13">
        <v>0</v>
      </c>
      <c r="AN388" s="13">
        <v>0</v>
      </c>
      <c r="AO388" s="13">
        <v>0</v>
      </c>
      <c r="AP388" s="13">
        <v>0</v>
      </c>
      <c r="AQ388" s="13">
        <v>0</v>
      </c>
      <c r="AR388" s="13">
        <v>0</v>
      </c>
      <c r="AS388" s="13">
        <v>0</v>
      </c>
      <c r="AT388" s="13">
        <v>0.2</v>
      </c>
      <c r="AU388" s="13">
        <v>2</v>
      </c>
      <c r="AV388" s="13">
        <v>1.5</v>
      </c>
      <c r="AW388" s="16">
        <f t="shared" si="116"/>
        <v>2.2000000000000002</v>
      </c>
      <c r="AX388" s="16">
        <v>0</v>
      </c>
      <c r="AY388" s="10">
        <f t="shared" si="117"/>
        <v>2.2000000000000002</v>
      </c>
      <c r="AZ388" s="10">
        <f>SUM(Z388:AK388)</f>
        <v>13.01</v>
      </c>
      <c r="BA388" s="10">
        <v>30</v>
      </c>
      <c r="BB388" s="10">
        <f t="shared" si="118"/>
        <v>27.8</v>
      </c>
      <c r="BC388" s="10">
        <f t="shared" si="119"/>
        <v>6.95</v>
      </c>
      <c r="BD388" s="10">
        <f t="shared" si="120"/>
        <v>-10.809999999999999</v>
      </c>
      <c r="BE388" s="10">
        <f t="shared" si="114"/>
        <v>10.809999999999999</v>
      </c>
      <c r="BF388" s="2" t="s">
        <v>119</v>
      </c>
      <c r="BG388" s="10">
        <f t="shared" si="121"/>
        <v>0</v>
      </c>
      <c r="BH388" s="36" t="s">
        <v>118</v>
      </c>
      <c r="BI388" s="39" t="str">
        <f t="shared" si="122"/>
        <v/>
      </c>
      <c r="BJ388" s="39" t="str">
        <f t="shared" si="123"/>
        <v/>
      </c>
      <c r="BK388" s="16">
        <f>SUM(AR388:AX388)</f>
        <v>5.9</v>
      </c>
      <c r="BL388" s="10">
        <f>SUM(AL388:AQ388)</f>
        <v>0</v>
      </c>
      <c r="BM388" s="12">
        <f t="shared" si="124"/>
        <v>2.6818181818181817</v>
      </c>
      <c r="BN388" s="12">
        <f t="shared" si="124"/>
        <v>0</v>
      </c>
      <c r="BO388" s="9">
        <f t="shared" si="125"/>
        <v>0</v>
      </c>
      <c r="BP388" s="39" t="str">
        <f t="shared" si="126"/>
        <v/>
      </c>
      <c r="BQ388" s="147"/>
      <c r="BR388" s="9">
        <f t="shared" si="127"/>
        <v>13.01</v>
      </c>
      <c r="BS388" s="9">
        <f t="shared" si="128"/>
        <v>0</v>
      </c>
      <c r="BT388" s="9">
        <f t="shared" si="129"/>
        <v>13.01</v>
      </c>
      <c r="BU388" s="9" t="str">
        <f>IFERROR(_xlfn.XLOOKUP(D388,Sheet1!B:B,Sheet1!L:L),"")</f>
        <v/>
      </c>
      <c r="BV388" s="9" t="e">
        <f>_xlfn.XLOOKUP(BU388,Sheet1!S:S,Sheet1!T:T)</f>
        <v>#N/A</v>
      </c>
      <c r="BW388" s="9" t="e">
        <f>_xlfn.XLOOKUP(D388,Sheet1!B:B,Sheet1!M:M)</f>
        <v>#N/A</v>
      </c>
      <c r="BZ388" s="108">
        <f t="shared" si="130"/>
        <v>0</v>
      </c>
      <c r="CB388" s="12"/>
      <c r="CC388" s="12"/>
      <c r="CG388" s="1" t="str">
        <f>IF(BO388&lt;80,"Below 80",
IF(BO388&lt;=120,"80-120",
IF(BO388&lt;=200,"&gt; 120-200",
IF(BO388&lt;=300,"&gt;200-300",
IF(BO388&lt;=500,"&gt;300-500",
"&gt;500")))))</f>
        <v>Below 80</v>
      </c>
      <c r="CH388" s="1" t="str">
        <f>IFERROR(_xlfn.XLOOKUP(CG388,Scenario!M:M,Scenario!N:N),"")</f>
        <v/>
      </c>
      <c r="CI388" s="1" t="str">
        <f t="shared" si="131"/>
        <v>Yes</v>
      </c>
      <c r="CJ388" s="75">
        <v>0</v>
      </c>
    </row>
    <row r="389" spans="1:88" hidden="1">
      <c r="A389" s="2">
        <v>388</v>
      </c>
      <c r="B389" s="2">
        <v>2024</v>
      </c>
      <c r="C389" s="1" t="str">
        <v>PBTMTR386</v>
      </c>
      <c r="D389" s="37" t="str">
        <v>001J100000EpGnSIAV</v>
      </c>
      <c r="E389" s="37" t="str">
        <v>KAVYA STEEL</v>
      </c>
      <c r="F389" s="37" t="str">
        <v>ODISHA</v>
      </c>
      <c r="G389" s="37" t="str">
        <v>SUNDARGARH</v>
      </c>
      <c r="H389" s="37" t="str">
        <v>Sundargarh</v>
      </c>
      <c r="I389" s="37" t="str">
        <v>SACHDEVA ISPAT PVT LTD</v>
      </c>
      <c r="J389" s="37" t="str">
        <v>Papun Padhan</v>
      </c>
      <c r="K389" s="37" t="str">
        <v>Papun Pradhan</v>
      </c>
      <c r="L389" s="37" t="str">
        <v>C12823</v>
      </c>
      <c r="M389" s="37" t="str">
        <v>Central</v>
      </c>
      <c r="N389" s="2">
        <v>769001</v>
      </c>
      <c r="O389" s="2" t="str">
        <v>20ABMPH6546H2ZQ</v>
      </c>
      <c r="P389" s="2">
        <v>9334367496</v>
      </c>
      <c r="Q389" s="2" t="str">
        <v>May'24</v>
      </c>
      <c r="R389" s="2">
        <v>2025</v>
      </c>
      <c r="S389" s="1">
        <v>0</v>
      </c>
      <c r="T389" s="2">
        <v>20</v>
      </c>
      <c r="U389" s="12">
        <v>0</v>
      </c>
      <c r="V389" s="1" t="str">
        <v>Minor</v>
      </c>
      <c r="W389" s="13">
        <v>0</v>
      </c>
      <c r="X389" s="13">
        <v>0</v>
      </c>
      <c r="Y389" s="13">
        <v>0</v>
      </c>
      <c r="Z389" s="13">
        <v>0</v>
      </c>
      <c r="AA389" s="13">
        <v>2.59</v>
      </c>
      <c r="AB389" s="13">
        <v>0</v>
      </c>
      <c r="AC389" s="13">
        <v>0</v>
      </c>
      <c r="AD389" s="13">
        <v>0</v>
      </c>
      <c r="AE389" s="13">
        <v>0</v>
      </c>
      <c r="AF389" s="13">
        <v>0</v>
      </c>
      <c r="AG389" s="13">
        <v>0</v>
      </c>
      <c r="AH389" s="13">
        <v>0</v>
      </c>
      <c r="AI389" s="13">
        <v>0</v>
      </c>
      <c r="AJ389" s="13">
        <v>0</v>
      </c>
      <c r="AK389" s="13">
        <v>0</v>
      </c>
      <c r="AL389" s="13">
        <v>1</v>
      </c>
      <c r="AM389" s="13">
        <v>0</v>
      </c>
      <c r="AN389" s="13">
        <v>0</v>
      </c>
      <c r="AO389" s="13">
        <v>0</v>
      </c>
      <c r="AP389" s="13">
        <v>0</v>
      </c>
      <c r="AQ389" s="13">
        <v>0</v>
      </c>
      <c r="AR389" s="13">
        <v>0</v>
      </c>
      <c r="AS389" s="13">
        <v>0</v>
      </c>
      <c r="AT389" s="13">
        <v>0</v>
      </c>
      <c r="AU389" s="13">
        <v>0</v>
      </c>
      <c r="AV389" s="13">
        <v>0</v>
      </c>
      <c r="AW389" s="16">
        <f t="shared" si="116"/>
        <v>1</v>
      </c>
      <c r="AX389" s="16">
        <v>2</v>
      </c>
      <c r="AY389" s="10">
        <f t="shared" si="117"/>
        <v>3</v>
      </c>
      <c r="AZ389" s="10">
        <f>SUM(Z389:AK389)</f>
        <v>2.59</v>
      </c>
      <c r="BA389" s="10">
        <v>0</v>
      </c>
      <c r="BB389" s="10">
        <f t="shared" si="118"/>
        <v>-1</v>
      </c>
      <c r="BC389" s="10">
        <f t="shared" si="119"/>
        <v>-0.25</v>
      </c>
      <c r="BD389" s="10">
        <f t="shared" si="120"/>
        <v>0.41000000000000014</v>
      </c>
      <c r="BE389" s="10">
        <f t="shared" si="114"/>
        <v>1.5899999999999999</v>
      </c>
      <c r="BF389" s="2" t="s">
        <v>119</v>
      </c>
      <c r="BG389" s="10">
        <f t="shared" si="121"/>
        <v>0.125</v>
      </c>
      <c r="BH389" s="36" t="s">
        <v>118</v>
      </c>
      <c r="BI389" s="39" t="str">
        <f t="shared" si="122"/>
        <v/>
      </c>
      <c r="BJ389" s="39" t="str">
        <f t="shared" si="123"/>
        <v/>
      </c>
      <c r="BK389" s="16">
        <f>SUM(AR389:AX389)</f>
        <v>3</v>
      </c>
      <c r="BL389" s="10">
        <f>SUM(AL389:AQ389)</f>
        <v>1</v>
      </c>
      <c r="BM389" s="12">
        <f t="shared" si="124"/>
        <v>1</v>
      </c>
      <c r="BN389" s="12">
        <f t="shared" si="124"/>
        <v>0.33333333333333331</v>
      </c>
      <c r="BO389" s="9">
        <f t="shared" si="125"/>
        <v>1</v>
      </c>
      <c r="BP389" s="39" t="str">
        <f t="shared" si="126"/>
        <v/>
      </c>
      <c r="BQ389" s="147"/>
      <c r="BR389" s="9">
        <f t="shared" si="127"/>
        <v>2.59</v>
      </c>
      <c r="BS389" s="9">
        <f t="shared" si="128"/>
        <v>0</v>
      </c>
      <c r="BT389" s="9">
        <f t="shared" si="129"/>
        <v>2.59</v>
      </c>
      <c r="BU389" s="9" t="str">
        <f>IFERROR(_xlfn.XLOOKUP(D389,Sheet1!B:B,Sheet1!L:L),"")</f>
        <v/>
      </c>
      <c r="BV389" s="9" t="e">
        <f>_xlfn.XLOOKUP(BU389,Sheet1!S:S,Sheet1!T:T)</f>
        <v>#N/A</v>
      </c>
      <c r="BW389" s="9" t="e">
        <f>_xlfn.XLOOKUP(D389,Sheet1!B:B,Sheet1!M:M)</f>
        <v>#N/A</v>
      </c>
      <c r="BZ389" s="108">
        <f t="shared" si="130"/>
        <v>2</v>
      </c>
      <c r="CB389" s="12">
        <f>AW389/AY389</f>
        <v>0.33333333333333331</v>
      </c>
      <c r="CC389" s="12">
        <f>AX389/AY389</f>
        <v>0.66666666666666663</v>
      </c>
      <c r="CG389" s="1" t="str">
        <f>IF(BO389&lt;80,"Below 80",
IF(BO389&lt;=120,"80-120",
IF(BO389&lt;=200,"&gt; 120-200",
IF(BO389&lt;=300,"&gt;200-300",
IF(BO389&lt;=500,"&gt;300-500",
"&gt;500")))))</f>
        <v>Below 80</v>
      </c>
      <c r="CH389" s="1" t="str">
        <f>IFERROR(_xlfn.XLOOKUP(CG389,Scenario!M:M,Scenario!N:N),"")</f>
        <v/>
      </c>
      <c r="CI389" s="1" t="str">
        <f t="shared" si="131"/>
        <v>No</v>
      </c>
      <c r="CJ389" s="75">
        <v>2</v>
      </c>
    </row>
    <row r="390" spans="1:88" hidden="1">
      <c r="A390" s="2">
        <v>389</v>
      </c>
      <c r="B390" s="2">
        <v>2024</v>
      </c>
      <c r="C390" s="1" t="str">
        <v>PBTMTR387</v>
      </c>
      <c r="D390" s="37" t="str">
        <v>001J1000002kGoWIAU</v>
      </c>
      <c r="E390" s="37" t="str">
        <v>NANAGARAM AGARWALA</v>
      </c>
      <c r="F390" s="37" t="str">
        <v>ODISHA</v>
      </c>
      <c r="G390" s="37" t="str">
        <v>SAMBALPUR</v>
      </c>
      <c r="H390" s="37" t="str">
        <v>Sadar</v>
      </c>
      <c r="I390" s="37" t="str">
        <v>SACHDEVA ISPAT PVT LTD</v>
      </c>
      <c r="J390" s="37" t="str">
        <v>Ritesh Sachdev</v>
      </c>
      <c r="K390" s="37" t="str">
        <v>Papun Pradhan</v>
      </c>
      <c r="L390" s="37" t="str">
        <v>C12823</v>
      </c>
      <c r="M390" s="37" t="str">
        <v>Central</v>
      </c>
      <c r="N390" s="2">
        <v>768003</v>
      </c>
      <c r="O390" s="2" t="str">
        <v>21AABFN0719Q1ZB</v>
      </c>
      <c r="P390" s="2">
        <v>9437065346</v>
      </c>
      <c r="Q390" s="2" t="str">
        <v>May'24</v>
      </c>
      <c r="R390" s="2">
        <v>2025</v>
      </c>
      <c r="S390" s="1">
        <v>0</v>
      </c>
      <c r="T390" s="2">
        <v>130</v>
      </c>
      <c r="U390" s="12">
        <v>0</v>
      </c>
      <c r="V390" s="1" t="str">
        <v>Challenger</v>
      </c>
      <c r="W390" s="13">
        <v>0</v>
      </c>
      <c r="X390" s="13">
        <v>0</v>
      </c>
      <c r="Y390" s="13">
        <v>0</v>
      </c>
      <c r="Z390" s="13">
        <v>0</v>
      </c>
      <c r="AA390" s="13">
        <v>24.91</v>
      </c>
      <c r="AB390" s="13">
        <v>25</v>
      </c>
      <c r="AC390" s="13">
        <v>0</v>
      </c>
      <c r="AD390" s="13">
        <v>0</v>
      </c>
      <c r="AE390" s="13">
        <v>0</v>
      </c>
      <c r="AF390" s="13">
        <v>0</v>
      </c>
      <c r="AG390" s="13">
        <v>0</v>
      </c>
      <c r="AH390" s="13">
        <v>0</v>
      </c>
      <c r="AI390" s="13">
        <v>0</v>
      </c>
      <c r="AJ390" s="13">
        <v>0</v>
      </c>
      <c r="AK390" s="13">
        <v>0</v>
      </c>
      <c r="AL390" s="13">
        <v>0</v>
      </c>
      <c r="AM390" s="13">
        <v>0</v>
      </c>
      <c r="AN390" s="13">
        <v>0</v>
      </c>
      <c r="AO390" s="13">
        <v>0</v>
      </c>
      <c r="AP390" s="13">
        <v>0</v>
      </c>
      <c r="AQ390" s="13">
        <v>0</v>
      </c>
      <c r="AR390" s="13">
        <v>0</v>
      </c>
      <c r="AS390" s="13">
        <v>0</v>
      </c>
      <c r="AT390" s="13">
        <v>0</v>
      </c>
      <c r="AU390" s="13">
        <v>0</v>
      </c>
      <c r="AV390" s="13">
        <v>0</v>
      </c>
      <c r="AW390" s="16">
        <f t="shared" si="116"/>
        <v>0</v>
      </c>
      <c r="AX390" s="16">
        <v>0</v>
      </c>
      <c r="AY390" s="10">
        <f t="shared" si="117"/>
        <v>0</v>
      </c>
      <c r="AZ390" s="10">
        <f>SUM(Z390:AK390)</f>
        <v>49.91</v>
      </c>
      <c r="BA390" s="10">
        <v>0</v>
      </c>
      <c r="BB390" s="10">
        <f t="shared" si="118"/>
        <v>0</v>
      </c>
      <c r="BC390" s="10">
        <f t="shared" si="119"/>
        <v>0</v>
      </c>
      <c r="BD390" s="10">
        <f t="shared" si="120"/>
        <v>-49.91</v>
      </c>
      <c r="BE390" s="10">
        <f t="shared" si="114"/>
        <v>49.91</v>
      </c>
      <c r="BF390" s="2" t="s">
        <v>119</v>
      </c>
      <c r="BG390" s="10">
        <f t="shared" si="121"/>
        <v>0</v>
      </c>
      <c r="BH390" s="36" t="s">
        <v>118</v>
      </c>
      <c r="BI390" s="39" t="str">
        <f t="shared" si="122"/>
        <v/>
      </c>
      <c r="BJ390" s="39" t="str">
        <f t="shared" si="123"/>
        <v/>
      </c>
      <c r="BK390" s="16">
        <f>SUM(AR390:AX390)</f>
        <v>0</v>
      </c>
      <c r="BL390" s="10">
        <f>SUM(AL390:AQ390)</f>
        <v>0</v>
      </c>
      <c r="BM390" s="12" t="str">
        <f t="shared" si="124"/>
        <v/>
      </c>
      <c r="BN390" s="12" t="str">
        <f t="shared" si="124"/>
        <v/>
      </c>
      <c r="BO390" s="9">
        <f t="shared" si="125"/>
        <v>0</v>
      </c>
      <c r="BP390" s="39" t="str">
        <f t="shared" si="126"/>
        <v/>
      </c>
      <c r="BQ390" s="147"/>
      <c r="BR390" s="9">
        <f t="shared" si="127"/>
        <v>49.91</v>
      </c>
      <c r="BS390" s="9">
        <f t="shared" si="128"/>
        <v>0</v>
      </c>
      <c r="BT390" s="9">
        <f t="shared" si="129"/>
        <v>49.91</v>
      </c>
      <c r="BU390" s="9" t="str">
        <f>IFERROR(_xlfn.XLOOKUP(D390,Sheet1!B:B,Sheet1!L:L),"")</f>
        <v/>
      </c>
      <c r="BV390" s="9" t="e">
        <f>_xlfn.XLOOKUP(BU390,Sheet1!S:S,Sheet1!T:T)</f>
        <v>#N/A</v>
      </c>
      <c r="BW390" s="9" t="e">
        <f>_xlfn.XLOOKUP(D390,Sheet1!B:B,Sheet1!M:M)</f>
        <v>#N/A</v>
      </c>
      <c r="BZ390" s="108">
        <f t="shared" si="130"/>
        <v>0</v>
      </c>
      <c r="CB390" s="12"/>
      <c r="CC390" s="12"/>
      <c r="CG390" s="1" t="str">
        <f>IF(BO390&lt;80,"Below 80",
IF(BO390&lt;=120,"80-120",
IF(BO390&lt;=200,"&gt; 120-200",
IF(BO390&lt;=300,"&gt;200-300",
IF(BO390&lt;=500,"&gt;300-500",
"&gt;500")))))</f>
        <v>Below 80</v>
      </c>
      <c r="CH390" s="1" t="str">
        <f>IFERROR(_xlfn.XLOOKUP(CG390,Scenario!M:M,Scenario!N:N),"")</f>
        <v/>
      </c>
      <c r="CI390" s="1" t="str">
        <f t="shared" si="131"/>
        <v>No</v>
      </c>
      <c r="CJ390" s="75">
        <v>0</v>
      </c>
    </row>
    <row r="391" spans="1:88" hidden="1">
      <c r="A391" s="2">
        <v>390</v>
      </c>
      <c r="B391" s="2">
        <v>2024</v>
      </c>
      <c r="C391" s="1" t="str">
        <v>PBTMTR388</v>
      </c>
      <c r="D391" s="37" t="str">
        <v>001J100000EpGwYIAV</v>
      </c>
      <c r="E391" s="37" t="str">
        <v>SHREE DHAKALIA INDUSTRIES</v>
      </c>
      <c r="F391" s="37" t="str">
        <v>ODISHA</v>
      </c>
      <c r="G391" s="37" t="str">
        <v>SUNDARGARH</v>
      </c>
      <c r="H391" s="37" t="str">
        <v>Sundargarh</v>
      </c>
      <c r="I391" s="37" t="str">
        <v>SACHDEVA ISPAT PVT LTD</v>
      </c>
      <c r="J391" s="37" t="str">
        <v>Papun Padhan</v>
      </c>
      <c r="K391" s="37" t="str">
        <v>Papun Pradhan</v>
      </c>
      <c r="L391" s="37" t="str">
        <v>C12823</v>
      </c>
      <c r="M391" s="37" t="str">
        <v>Central</v>
      </c>
      <c r="N391" s="2">
        <v>769001</v>
      </c>
      <c r="O391" s="2" t="str">
        <v>21AAWFS3937N1ZH</v>
      </c>
      <c r="P391" s="2">
        <v>9437043593</v>
      </c>
      <c r="Q391" s="2" t="str">
        <v>May'24</v>
      </c>
      <c r="R391" s="2">
        <v>2025</v>
      </c>
      <c r="S391" s="1">
        <v>0</v>
      </c>
      <c r="T391" s="2">
        <v>20</v>
      </c>
      <c r="U391" s="12">
        <v>0</v>
      </c>
      <c r="V391" s="1" t="str">
        <v>Minor</v>
      </c>
      <c r="W391" s="13">
        <v>0</v>
      </c>
      <c r="X391" s="13">
        <v>0</v>
      </c>
      <c r="Y391" s="13">
        <v>0</v>
      </c>
      <c r="Z391" s="13">
        <v>0</v>
      </c>
      <c r="AA391" s="13">
        <v>18.07</v>
      </c>
      <c r="AB391" s="13">
        <v>0</v>
      </c>
      <c r="AC391" s="13">
        <v>0</v>
      </c>
      <c r="AD391" s="13">
        <v>0</v>
      </c>
      <c r="AE391" s="13">
        <v>0</v>
      </c>
      <c r="AF391" s="13">
        <v>0</v>
      </c>
      <c r="AG391" s="13">
        <v>0</v>
      </c>
      <c r="AH391" s="13">
        <v>0</v>
      </c>
      <c r="AI391" s="13">
        <v>0</v>
      </c>
      <c r="AJ391" s="13">
        <v>0</v>
      </c>
      <c r="AK391" s="13">
        <v>0</v>
      </c>
      <c r="AL391" s="13">
        <v>0</v>
      </c>
      <c r="AM391" s="13">
        <v>0</v>
      </c>
      <c r="AN391" s="13">
        <v>0</v>
      </c>
      <c r="AO391" s="13">
        <v>0</v>
      </c>
      <c r="AP391" s="13">
        <v>0</v>
      </c>
      <c r="AQ391" s="13">
        <v>0</v>
      </c>
      <c r="AR391" s="13">
        <v>0</v>
      </c>
      <c r="AS391" s="13">
        <v>0</v>
      </c>
      <c r="AT391" s="13">
        <v>0</v>
      </c>
      <c r="AU391" s="13">
        <v>0</v>
      </c>
      <c r="AV391" s="13">
        <v>0</v>
      </c>
      <c r="AW391" s="16">
        <f t="shared" si="116"/>
        <v>0</v>
      </c>
      <c r="AX391" s="16">
        <v>0</v>
      </c>
      <c r="AY391" s="10">
        <f t="shared" si="117"/>
        <v>0</v>
      </c>
      <c r="AZ391" s="10">
        <f>SUM(Z391:AK391)</f>
        <v>18.07</v>
      </c>
      <c r="BA391" s="10">
        <v>30</v>
      </c>
      <c r="BB391" s="10">
        <f t="shared" si="118"/>
        <v>30</v>
      </c>
      <c r="BC391" s="10">
        <f t="shared" si="119"/>
        <v>7.5</v>
      </c>
      <c r="BD391" s="10">
        <f t="shared" si="120"/>
        <v>-18.07</v>
      </c>
      <c r="BE391" s="10">
        <f t="shared" si="114"/>
        <v>18.07</v>
      </c>
      <c r="BF391" s="2" t="s">
        <v>119</v>
      </c>
      <c r="BG391" s="10">
        <f t="shared" si="121"/>
        <v>0</v>
      </c>
      <c r="BH391" s="36" t="s">
        <v>118</v>
      </c>
      <c r="BI391" s="39" t="str">
        <f t="shared" si="122"/>
        <v/>
      </c>
      <c r="BJ391" s="39" t="str">
        <f t="shared" si="123"/>
        <v/>
      </c>
      <c r="BK391" s="16">
        <f>SUM(AR391:AX391)</f>
        <v>0</v>
      </c>
      <c r="BL391" s="10">
        <f>SUM(AL391:AQ391)</f>
        <v>0</v>
      </c>
      <c r="BM391" s="12" t="str">
        <f t="shared" si="124"/>
        <v/>
      </c>
      <c r="BN391" s="12" t="str">
        <f t="shared" si="124"/>
        <v/>
      </c>
      <c r="BO391" s="9">
        <f t="shared" si="125"/>
        <v>0</v>
      </c>
      <c r="BP391" s="39" t="str">
        <f t="shared" si="126"/>
        <v/>
      </c>
      <c r="BQ391" s="147"/>
      <c r="BR391" s="9">
        <f t="shared" si="127"/>
        <v>18.07</v>
      </c>
      <c r="BS391" s="9">
        <f t="shared" si="128"/>
        <v>0</v>
      </c>
      <c r="BT391" s="9">
        <f t="shared" si="129"/>
        <v>18.07</v>
      </c>
      <c r="BU391" s="9" t="str">
        <f>IFERROR(_xlfn.XLOOKUP(D391,Sheet1!B:B,Sheet1!L:L),"")</f>
        <v/>
      </c>
      <c r="BV391" s="9" t="e">
        <f>_xlfn.XLOOKUP(BU391,Sheet1!S:S,Sheet1!T:T)</f>
        <v>#N/A</v>
      </c>
      <c r="BW391" s="9" t="e">
        <f>_xlfn.XLOOKUP(D391,Sheet1!B:B,Sheet1!M:M)</f>
        <v>#N/A</v>
      </c>
      <c r="BZ391" s="108">
        <f t="shared" si="130"/>
        <v>0</v>
      </c>
      <c r="CB391" s="12"/>
      <c r="CC391" s="12"/>
      <c r="CG391" s="1" t="str">
        <f>IF(BO391&lt;80,"Below 80",
IF(BO391&lt;=120,"80-120",
IF(BO391&lt;=200,"&gt; 120-200",
IF(BO391&lt;=300,"&gt;200-300",
IF(BO391&lt;=500,"&gt;300-500",
"&gt;500")))))</f>
        <v>Below 80</v>
      </c>
      <c r="CH391" s="1" t="str">
        <f>IFERROR(_xlfn.XLOOKUP(CG391,Scenario!M:M,Scenario!N:N),"")</f>
        <v/>
      </c>
      <c r="CI391" s="1" t="str">
        <f t="shared" si="131"/>
        <v>Yes</v>
      </c>
      <c r="CJ391" s="75">
        <v>0</v>
      </c>
    </row>
    <row r="392" spans="1:88" hidden="1">
      <c r="A392" s="2">
        <v>391</v>
      </c>
      <c r="B392" s="2">
        <v>2024</v>
      </c>
      <c r="C392" s="1" t="str">
        <v>PBTMTR390</v>
      </c>
      <c r="D392" s="37" t="str">
        <v>001J100000F4f2eIAB</v>
      </c>
      <c r="E392" s="37" t="str">
        <v>YASHVI FASHIONS</v>
      </c>
      <c r="F392" s="37" t="str">
        <v>ODISHA</v>
      </c>
      <c r="G392" s="37" t="str">
        <v>SUNDARGARH</v>
      </c>
      <c r="H392" s="37" t="str">
        <v>Sundargarh</v>
      </c>
      <c r="I392" s="37" t="str">
        <v>SACHDEVA ISPAT PVT LTD</v>
      </c>
      <c r="J392" s="37" t="str">
        <v>Papun Padhan</v>
      </c>
      <c r="K392" s="37" t="str">
        <v>Papun Pradhan</v>
      </c>
      <c r="L392" s="37" t="str">
        <v>C12823</v>
      </c>
      <c r="M392" s="37" t="str">
        <v>Central</v>
      </c>
      <c r="N392" s="2">
        <v>769002</v>
      </c>
      <c r="O392" s="2" t="str">
        <v>21AZNPC9198D2Z9</v>
      </c>
      <c r="P392" s="2">
        <v>7008627473</v>
      </c>
      <c r="Q392" s="2" t="str">
        <v>May'24</v>
      </c>
      <c r="R392" s="2">
        <v>2025</v>
      </c>
      <c r="S392" s="1">
        <v>0</v>
      </c>
      <c r="T392" s="2">
        <v>70</v>
      </c>
      <c r="U392" s="12">
        <v>0</v>
      </c>
      <c r="V392" s="1" t="str">
        <v>Challenger</v>
      </c>
      <c r="W392" s="13">
        <v>0</v>
      </c>
      <c r="X392" s="13">
        <v>0</v>
      </c>
      <c r="Y392" s="13">
        <v>0</v>
      </c>
      <c r="Z392" s="13">
        <v>0</v>
      </c>
      <c r="AA392" s="13">
        <v>2.36</v>
      </c>
      <c r="AB392" s="13">
        <v>0</v>
      </c>
      <c r="AC392" s="13">
        <v>0</v>
      </c>
      <c r="AD392" s="13">
        <v>0</v>
      </c>
      <c r="AE392" s="13">
        <v>0</v>
      </c>
      <c r="AF392" s="13">
        <v>0</v>
      </c>
      <c r="AG392" s="13">
        <v>0</v>
      </c>
      <c r="AH392" s="13">
        <v>0</v>
      </c>
      <c r="AI392" s="13">
        <v>0</v>
      </c>
      <c r="AJ392" s="13">
        <v>0</v>
      </c>
      <c r="AK392" s="13">
        <v>13</v>
      </c>
      <c r="AL392" s="13">
        <v>0</v>
      </c>
      <c r="AM392" s="13">
        <v>0</v>
      </c>
      <c r="AN392" s="13">
        <v>0</v>
      </c>
      <c r="AO392" s="13">
        <v>0</v>
      </c>
      <c r="AP392" s="13">
        <v>0</v>
      </c>
      <c r="AQ392" s="13">
        <v>0</v>
      </c>
      <c r="AR392" s="13">
        <v>0</v>
      </c>
      <c r="AS392" s="13">
        <v>0</v>
      </c>
      <c r="AT392" s="13">
        <v>0</v>
      </c>
      <c r="AU392" s="13">
        <v>0</v>
      </c>
      <c r="AV392" s="13">
        <v>0</v>
      </c>
      <c r="AW392" s="16">
        <f t="shared" si="116"/>
        <v>0</v>
      </c>
      <c r="AX392" s="16">
        <v>0</v>
      </c>
      <c r="AY392" s="10">
        <f t="shared" si="117"/>
        <v>0</v>
      </c>
      <c r="AZ392" s="10">
        <f>SUM(Z392:AK392)</f>
        <v>15.36</v>
      </c>
      <c r="BA392" s="10">
        <v>30</v>
      </c>
      <c r="BB392" s="10">
        <f t="shared" si="118"/>
        <v>30</v>
      </c>
      <c r="BC392" s="10">
        <f t="shared" si="119"/>
        <v>7.5</v>
      </c>
      <c r="BD392" s="10">
        <f t="shared" si="120"/>
        <v>-15.36</v>
      </c>
      <c r="BE392" s="10">
        <f t="shared" si="114"/>
        <v>15.36</v>
      </c>
      <c r="BF392" s="2" t="s">
        <v>119</v>
      </c>
      <c r="BG392" s="10">
        <f t="shared" si="121"/>
        <v>0</v>
      </c>
      <c r="BH392" s="36" t="s">
        <v>118</v>
      </c>
      <c r="BI392" s="39" t="str">
        <f t="shared" si="122"/>
        <v/>
      </c>
      <c r="BJ392" s="39" t="str">
        <f t="shared" si="123"/>
        <v/>
      </c>
      <c r="BK392" s="16">
        <f>SUM(AR392:AX392)</f>
        <v>0</v>
      </c>
      <c r="BL392" s="10">
        <f>SUM(AL392:AQ392)</f>
        <v>0</v>
      </c>
      <c r="BM392" s="12" t="str">
        <f t="shared" si="124"/>
        <v/>
      </c>
      <c r="BN392" s="12" t="str">
        <f t="shared" si="124"/>
        <v/>
      </c>
      <c r="BO392" s="9">
        <f t="shared" si="125"/>
        <v>0</v>
      </c>
      <c r="BP392" s="39" t="str">
        <f t="shared" si="126"/>
        <v/>
      </c>
      <c r="BQ392" s="147"/>
      <c r="BR392" s="9">
        <f t="shared" si="127"/>
        <v>2.36</v>
      </c>
      <c r="BS392" s="9">
        <f t="shared" si="128"/>
        <v>13</v>
      </c>
      <c r="BT392" s="9">
        <f t="shared" si="129"/>
        <v>15.36</v>
      </c>
      <c r="BU392" s="9" t="str">
        <f>IFERROR(_xlfn.XLOOKUP(D392,Sheet1!B:B,Sheet1!L:L),"")</f>
        <v/>
      </c>
      <c r="BV392" s="9" t="e">
        <f>_xlfn.XLOOKUP(BU392,Sheet1!S:S,Sheet1!T:T)</f>
        <v>#N/A</v>
      </c>
      <c r="BW392" s="9" t="e">
        <f>_xlfn.XLOOKUP(D392,Sheet1!B:B,Sheet1!M:M)</f>
        <v>#N/A</v>
      </c>
      <c r="BZ392" s="108">
        <f t="shared" si="130"/>
        <v>0</v>
      </c>
      <c r="CB392" s="12"/>
      <c r="CC392" s="12"/>
      <c r="CG392" s="1" t="str">
        <f>IF(BO392&lt;80,"Below 80",
IF(BO392&lt;=120,"80-120",
IF(BO392&lt;=200,"&gt; 120-200",
IF(BO392&lt;=300,"&gt;200-300",
IF(BO392&lt;=500,"&gt;300-500",
"&gt;500")))))</f>
        <v>Below 80</v>
      </c>
      <c r="CH392" s="1" t="str">
        <f>IFERROR(_xlfn.XLOOKUP(CG392,Scenario!M:M,Scenario!N:N),"")</f>
        <v/>
      </c>
      <c r="CI392" s="1" t="str">
        <f t="shared" si="131"/>
        <v>Yes</v>
      </c>
      <c r="CJ392" s="75">
        <v>0</v>
      </c>
    </row>
    <row r="393" spans="1:88" hidden="1">
      <c r="A393" s="2">
        <v>392</v>
      </c>
      <c r="B393" s="2">
        <v>2024</v>
      </c>
      <c r="C393" s="1" t="str">
        <v>PBTMTR391</v>
      </c>
      <c r="D393" s="37" t="str">
        <v>001J100000EpGzmIAF</v>
      </c>
      <c r="E393" s="37" t="str">
        <v>M/S SPACE</v>
      </c>
      <c r="F393" s="37" t="str">
        <v>ODISHA</v>
      </c>
      <c r="G393" s="37" t="str">
        <v>SUNDARGARH</v>
      </c>
      <c r="H393" s="37" t="str">
        <v>Sundargarh</v>
      </c>
      <c r="I393" s="37" t="str">
        <v>SACHDEVA ISPAT PVT LTD</v>
      </c>
      <c r="J393" s="37" t="str">
        <v>Papun Padhan</v>
      </c>
      <c r="K393" s="37" t="str">
        <v>Papun Pradhan</v>
      </c>
      <c r="L393" s="37" t="str">
        <v>C12823</v>
      </c>
      <c r="M393" s="37" t="str">
        <v>Central</v>
      </c>
      <c r="N393" s="2">
        <v>769001</v>
      </c>
      <c r="O393" s="2" t="str">
        <v>21AEIFS3317Q1ZR</v>
      </c>
      <c r="P393" s="2">
        <v>7008627474</v>
      </c>
      <c r="Q393" s="2" t="str">
        <v>May'24</v>
      </c>
      <c r="R393" s="2">
        <v>2025</v>
      </c>
      <c r="S393" s="1">
        <v>0</v>
      </c>
      <c r="T393" s="2">
        <v>10</v>
      </c>
      <c r="U393" s="12">
        <v>0</v>
      </c>
      <c r="V393" s="1" t="str">
        <v>Minor</v>
      </c>
      <c r="W393" s="13">
        <v>0</v>
      </c>
      <c r="X393" s="13">
        <v>0</v>
      </c>
      <c r="Y393" s="13">
        <v>0</v>
      </c>
      <c r="Z393" s="13">
        <v>0</v>
      </c>
      <c r="AA393" s="13">
        <v>3.77</v>
      </c>
      <c r="AB393" s="13">
        <v>1</v>
      </c>
      <c r="AC393" s="13">
        <v>0</v>
      </c>
      <c r="AD393" s="13">
        <v>0</v>
      </c>
      <c r="AE393" s="13">
        <v>0</v>
      </c>
      <c r="AF393" s="13">
        <v>0.5</v>
      </c>
      <c r="AG393" s="13">
        <v>0</v>
      </c>
      <c r="AH393" s="13">
        <v>0</v>
      </c>
      <c r="AI393" s="13">
        <v>0</v>
      </c>
      <c r="AJ393" s="13">
        <v>0</v>
      </c>
      <c r="AK393" s="13">
        <v>0</v>
      </c>
      <c r="AL393" s="13">
        <v>0</v>
      </c>
      <c r="AM393" s="13">
        <v>0</v>
      </c>
      <c r="AN393" s="13">
        <v>0</v>
      </c>
      <c r="AO393" s="13">
        <v>0</v>
      </c>
      <c r="AP393" s="13">
        <v>0</v>
      </c>
      <c r="AQ393" s="13">
        <v>0</v>
      </c>
      <c r="AR393" s="13">
        <v>0</v>
      </c>
      <c r="AS393" s="13">
        <v>0</v>
      </c>
      <c r="AT393" s="13">
        <v>0</v>
      </c>
      <c r="AU393" s="13">
        <v>0</v>
      </c>
      <c r="AV393" s="13">
        <v>0</v>
      </c>
      <c r="AW393" s="16">
        <f t="shared" si="116"/>
        <v>0</v>
      </c>
      <c r="AX393" s="16">
        <v>0</v>
      </c>
      <c r="AY393" s="10">
        <f t="shared" si="117"/>
        <v>0</v>
      </c>
      <c r="AZ393" s="10">
        <f>SUM(Z393:AK393)</f>
        <v>5.27</v>
      </c>
      <c r="BA393" s="10">
        <v>20</v>
      </c>
      <c r="BB393" s="10">
        <f t="shared" si="118"/>
        <v>20</v>
      </c>
      <c r="BC393" s="10">
        <f t="shared" si="119"/>
        <v>5</v>
      </c>
      <c r="BD393" s="10">
        <f t="shared" si="120"/>
        <v>-5.27</v>
      </c>
      <c r="BE393" s="10">
        <f t="shared" si="114"/>
        <v>5.27</v>
      </c>
      <c r="BF393" s="2" t="s">
        <v>119</v>
      </c>
      <c r="BG393" s="10">
        <f t="shared" si="121"/>
        <v>0</v>
      </c>
      <c r="BH393" s="36" t="s">
        <v>118</v>
      </c>
      <c r="BI393" s="39" t="str">
        <f t="shared" si="122"/>
        <v/>
      </c>
      <c r="BJ393" s="39" t="str">
        <f t="shared" si="123"/>
        <v/>
      </c>
      <c r="BK393" s="16">
        <f>SUM(AR393:AX393)</f>
        <v>0</v>
      </c>
      <c r="BL393" s="10">
        <f>SUM(AL393:AQ393)</f>
        <v>0</v>
      </c>
      <c r="BM393" s="12" t="str">
        <f t="shared" si="124"/>
        <v/>
      </c>
      <c r="BN393" s="12" t="str">
        <f t="shared" si="124"/>
        <v/>
      </c>
      <c r="BO393" s="9">
        <f t="shared" si="125"/>
        <v>0</v>
      </c>
      <c r="BP393" s="39" t="str">
        <f t="shared" si="126"/>
        <v/>
      </c>
      <c r="BQ393" s="147"/>
      <c r="BR393" s="9">
        <f t="shared" si="127"/>
        <v>4.7699999999999996</v>
      </c>
      <c r="BS393" s="9">
        <f t="shared" si="128"/>
        <v>0.5</v>
      </c>
      <c r="BT393" s="9">
        <f t="shared" si="129"/>
        <v>5.27</v>
      </c>
      <c r="BU393" s="9" t="str">
        <f>IFERROR(_xlfn.XLOOKUP(D393,Sheet1!B:B,Sheet1!L:L),"")</f>
        <v/>
      </c>
      <c r="BV393" s="9" t="e">
        <f>_xlfn.XLOOKUP(BU393,Sheet1!S:S,Sheet1!T:T)</f>
        <v>#N/A</v>
      </c>
      <c r="BW393" s="9" t="e">
        <f>_xlfn.XLOOKUP(D393,Sheet1!B:B,Sheet1!M:M)</f>
        <v>#N/A</v>
      </c>
      <c r="BZ393" s="108">
        <f t="shared" si="130"/>
        <v>0</v>
      </c>
      <c r="CB393" s="12"/>
      <c r="CC393" s="12"/>
      <c r="CG393" s="1" t="str">
        <f>IF(BO393&lt;80,"Below 80",
IF(BO393&lt;=120,"80-120",
IF(BO393&lt;=200,"&gt; 120-200",
IF(BO393&lt;=300,"&gt;200-300",
IF(BO393&lt;=500,"&gt;300-500",
"&gt;500")))))</f>
        <v>Below 80</v>
      </c>
      <c r="CH393" s="1" t="str">
        <f>IFERROR(_xlfn.XLOOKUP(CG393,Scenario!M:M,Scenario!N:N),"")</f>
        <v/>
      </c>
      <c r="CI393" s="1" t="str">
        <f t="shared" si="131"/>
        <v>Yes</v>
      </c>
      <c r="CJ393" s="75">
        <v>0</v>
      </c>
    </row>
    <row r="394" spans="1:88" hidden="1">
      <c r="A394" s="2">
        <v>393</v>
      </c>
      <c r="B394" s="2">
        <v>2024</v>
      </c>
      <c r="C394" s="1" t="str">
        <v>PBTMTR392</v>
      </c>
      <c r="D394" s="37" t="str">
        <v>0015g00001gesqZAAQ</v>
      </c>
      <c r="E394" s="37" t="str">
        <v>STEEL AND STEEL</v>
      </c>
      <c r="F394" s="37" t="str">
        <v>ODISHA</v>
      </c>
      <c r="G394" s="37" t="str">
        <v>SAMBALPUR</v>
      </c>
      <c r="H394" s="37" t="str">
        <v>Sadar</v>
      </c>
      <c r="I394" s="37" t="str">
        <v>SACHDEVA ISPAT PVT LTD</v>
      </c>
      <c r="J394" s="37" t="str">
        <v>Papun Padhan</v>
      </c>
      <c r="K394" s="37" t="str">
        <v>Papun Pradhan</v>
      </c>
      <c r="L394" s="37" t="str">
        <v>C12823</v>
      </c>
      <c r="M394" s="37" t="str">
        <v>Central</v>
      </c>
      <c r="N394" s="2">
        <v>768002</v>
      </c>
      <c r="O394" s="2" t="str">
        <v>21ADPFS4780H1ZS</v>
      </c>
      <c r="P394" s="2">
        <v>9437058956</v>
      </c>
      <c r="Q394" s="2" t="str">
        <v>May'24</v>
      </c>
      <c r="R394" s="2">
        <v>2025</v>
      </c>
      <c r="S394" s="1">
        <v>0</v>
      </c>
      <c r="T394" s="2">
        <v>150</v>
      </c>
      <c r="U394" s="12">
        <v>0</v>
      </c>
      <c r="V394" s="1" t="str">
        <v>Challenger</v>
      </c>
      <c r="W394" s="13">
        <v>0</v>
      </c>
      <c r="X394" s="13">
        <v>0</v>
      </c>
      <c r="Y394" s="13">
        <v>0</v>
      </c>
      <c r="Z394" s="13">
        <v>0</v>
      </c>
      <c r="AA394" s="13">
        <v>25.21</v>
      </c>
      <c r="AB394" s="13">
        <v>0</v>
      </c>
      <c r="AC394" s="13">
        <v>0</v>
      </c>
      <c r="AD394" s="13">
        <v>0</v>
      </c>
      <c r="AE394" s="13">
        <v>0</v>
      </c>
      <c r="AF394" s="13">
        <v>0</v>
      </c>
      <c r="AG394" s="13">
        <v>0</v>
      </c>
      <c r="AH394" s="13">
        <v>0</v>
      </c>
      <c r="AI394" s="13">
        <v>0</v>
      </c>
      <c r="AJ394" s="13">
        <v>0</v>
      </c>
      <c r="AK394" s="13">
        <v>0</v>
      </c>
      <c r="AL394" s="13">
        <v>0</v>
      </c>
      <c r="AM394" s="13">
        <v>0</v>
      </c>
      <c r="AN394" s="13">
        <v>0</v>
      </c>
      <c r="AO394" s="13">
        <v>0</v>
      </c>
      <c r="AP394" s="13">
        <v>0</v>
      </c>
      <c r="AQ394" s="13">
        <v>0</v>
      </c>
      <c r="AR394" s="13">
        <v>0</v>
      </c>
      <c r="AS394" s="13">
        <v>0</v>
      </c>
      <c r="AT394" s="13">
        <v>0</v>
      </c>
      <c r="AU394" s="13">
        <v>0</v>
      </c>
      <c r="AV394" s="13">
        <v>0</v>
      </c>
      <c r="AW394" s="16">
        <f t="shared" si="116"/>
        <v>0</v>
      </c>
      <c r="AX394" s="16">
        <v>0</v>
      </c>
      <c r="AY394" s="10">
        <f t="shared" si="117"/>
        <v>0</v>
      </c>
      <c r="AZ394" s="10">
        <f>SUM(Z394:AK394)</f>
        <v>25.21</v>
      </c>
      <c r="BA394" s="10">
        <v>0</v>
      </c>
      <c r="BB394" s="10">
        <f t="shared" si="118"/>
        <v>0</v>
      </c>
      <c r="BC394" s="10">
        <f t="shared" si="119"/>
        <v>0</v>
      </c>
      <c r="BD394" s="10">
        <f t="shared" si="120"/>
        <v>-25.21</v>
      </c>
      <c r="BE394" s="10">
        <f t="shared" si="114"/>
        <v>25.21</v>
      </c>
      <c r="BF394" s="2" t="s">
        <v>119</v>
      </c>
      <c r="BG394" s="10">
        <f t="shared" si="121"/>
        <v>0</v>
      </c>
      <c r="BH394" s="36" t="s">
        <v>118</v>
      </c>
      <c r="BI394" s="39" t="str">
        <f t="shared" si="122"/>
        <v/>
      </c>
      <c r="BJ394" s="39" t="str">
        <f t="shared" si="123"/>
        <v/>
      </c>
      <c r="BK394" s="16">
        <f>SUM(AR394:AX394)</f>
        <v>0</v>
      </c>
      <c r="BL394" s="10">
        <f>SUM(AL394:AQ394)</f>
        <v>0</v>
      </c>
      <c r="BM394" s="12" t="str">
        <f t="shared" si="124"/>
        <v/>
      </c>
      <c r="BN394" s="12" t="str">
        <f t="shared" si="124"/>
        <v/>
      </c>
      <c r="BO394" s="9">
        <f t="shared" si="125"/>
        <v>0</v>
      </c>
      <c r="BP394" s="39" t="str">
        <f t="shared" si="126"/>
        <v/>
      </c>
      <c r="BQ394" s="147"/>
      <c r="BR394" s="9">
        <f t="shared" si="127"/>
        <v>25.21</v>
      </c>
      <c r="BS394" s="9">
        <f t="shared" si="128"/>
        <v>0</v>
      </c>
      <c r="BT394" s="9">
        <f t="shared" si="129"/>
        <v>25.21</v>
      </c>
      <c r="BU394" s="9" t="str">
        <f>IFERROR(_xlfn.XLOOKUP(D394,Sheet1!B:B,Sheet1!L:L),"")</f>
        <v/>
      </c>
      <c r="BV394" s="9" t="e">
        <f>_xlfn.XLOOKUP(BU394,Sheet1!S:S,Sheet1!T:T)</f>
        <v>#N/A</v>
      </c>
      <c r="BW394" s="9" t="e">
        <f>_xlfn.XLOOKUP(D394,Sheet1!B:B,Sheet1!M:M)</f>
        <v>#N/A</v>
      </c>
      <c r="BZ394" s="108">
        <f t="shared" si="130"/>
        <v>0</v>
      </c>
      <c r="CB394" s="12"/>
      <c r="CC394" s="12"/>
      <c r="CG394" s="1" t="str">
        <f>IF(BO394&lt;80,"Below 80",
IF(BO394&lt;=120,"80-120",
IF(BO394&lt;=200,"&gt; 120-200",
IF(BO394&lt;=300,"&gt;200-300",
IF(BO394&lt;=500,"&gt;300-500",
"&gt;500")))))</f>
        <v>Below 80</v>
      </c>
      <c r="CH394" s="1" t="str">
        <f>IFERROR(_xlfn.XLOOKUP(CG394,Scenario!M:M,Scenario!N:N),"")</f>
        <v/>
      </c>
      <c r="CI394" s="1" t="str">
        <f t="shared" si="131"/>
        <v>No</v>
      </c>
      <c r="CJ394" s="75">
        <v>0</v>
      </c>
    </row>
    <row r="395" spans="1:88" hidden="1">
      <c r="A395" s="2">
        <v>394</v>
      </c>
      <c r="B395" s="2">
        <v>2024</v>
      </c>
      <c r="C395" s="1" t="str">
        <v>PBTMTR393</v>
      </c>
      <c r="D395" s="37" t="str">
        <v>0015g00001YOJRuAAP</v>
      </c>
      <c r="E395" s="37" t="str">
        <v>M/S TARA SHANKAR STEEL TRADERS</v>
      </c>
      <c r="F395" s="37" t="str">
        <v>ODISHA</v>
      </c>
      <c r="G395" s="37" t="str">
        <v>JHARSUGUDA</v>
      </c>
      <c r="H395" s="37" t="str">
        <v>Jharsuguda</v>
      </c>
      <c r="I395" s="37" t="str">
        <v>SACHDEVA ISPAT PVT LTD</v>
      </c>
      <c r="J395" s="37" t="str">
        <v>Papun Padhan</v>
      </c>
      <c r="K395" s="37" t="str">
        <v>Papun Pradhan</v>
      </c>
      <c r="L395" s="37" t="str">
        <v>C12823</v>
      </c>
      <c r="M395" s="37" t="str">
        <v>Central</v>
      </c>
      <c r="N395" s="2">
        <v>768203</v>
      </c>
      <c r="O395" s="2" t="str">
        <v>21AGHPS3530J1ZI</v>
      </c>
      <c r="P395" s="2">
        <v>9437046547</v>
      </c>
      <c r="Q395" s="2" t="str">
        <v>May'24</v>
      </c>
      <c r="R395" s="2">
        <v>2025</v>
      </c>
      <c r="S395" s="1">
        <v>0</v>
      </c>
      <c r="T395" s="2">
        <v>400</v>
      </c>
      <c r="U395" s="12">
        <v>0</v>
      </c>
      <c r="V395" s="1" t="str">
        <v>Alien</v>
      </c>
      <c r="W395" s="13">
        <v>0</v>
      </c>
      <c r="X395" s="13">
        <v>0</v>
      </c>
      <c r="Y395" s="13">
        <v>0</v>
      </c>
      <c r="Z395" s="13">
        <v>0</v>
      </c>
      <c r="AA395" s="13">
        <v>38.270000000000003</v>
      </c>
      <c r="AB395" s="13">
        <v>0</v>
      </c>
      <c r="AC395" s="13">
        <v>0</v>
      </c>
      <c r="AD395" s="13">
        <v>0</v>
      </c>
      <c r="AE395" s="13">
        <v>13.2</v>
      </c>
      <c r="AF395" s="13">
        <v>0</v>
      </c>
      <c r="AG395" s="13">
        <v>8</v>
      </c>
      <c r="AH395" s="13">
        <v>0</v>
      </c>
      <c r="AI395" s="13">
        <v>0</v>
      </c>
      <c r="AJ395" s="13">
        <v>0</v>
      </c>
      <c r="AK395" s="13">
        <v>0</v>
      </c>
      <c r="AL395" s="13">
        <v>0</v>
      </c>
      <c r="AM395" s="13">
        <v>0</v>
      </c>
      <c r="AN395" s="13">
        <v>0</v>
      </c>
      <c r="AO395" s="13">
        <v>0</v>
      </c>
      <c r="AP395" s="13">
        <v>0</v>
      </c>
      <c r="AQ395" s="13">
        <v>0</v>
      </c>
      <c r="AR395" s="13">
        <v>0</v>
      </c>
      <c r="AS395" s="13">
        <v>0</v>
      </c>
      <c r="AT395" s="13">
        <v>0</v>
      </c>
      <c r="AU395" s="13">
        <v>0</v>
      </c>
      <c r="AV395" s="13">
        <v>0</v>
      </c>
      <c r="AW395" s="16">
        <f t="shared" si="116"/>
        <v>0</v>
      </c>
      <c r="AX395" s="16">
        <v>0</v>
      </c>
      <c r="AY395" s="10">
        <f t="shared" si="117"/>
        <v>0</v>
      </c>
      <c r="AZ395" s="10">
        <f>SUM(Z395:AK395)</f>
        <v>59.47</v>
      </c>
      <c r="BA395" s="10">
        <v>50</v>
      </c>
      <c r="BB395" s="10">
        <f t="shared" si="118"/>
        <v>50</v>
      </c>
      <c r="BC395" s="10">
        <f t="shared" si="119"/>
        <v>12.5</v>
      </c>
      <c r="BD395" s="10">
        <f t="shared" si="120"/>
        <v>-59.47</v>
      </c>
      <c r="BE395" s="10">
        <f t="shared" si="114"/>
        <v>59.47</v>
      </c>
      <c r="BF395" s="2" t="s">
        <v>119</v>
      </c>
      <c r="BG395" s="10">
        <f t="shared" si="121"/>
        <v>0</v>
      </c>
      <c r="BH395" s="36" t="s">
        <v>118</v>
      </c>
      <c r="BI395" s="39" t="str">
        <f t="shared" si="122"/>
        <v/>
      </c>
      <c r="BJ395" s="39" t="str">
        <f t="shared" si="123"/>
        <v/>
      </c>
      <c r="BK395" s="16">
        <f>SUM(AR395:AX395)</f>
        <v>0</v>
      </c>
      <c r="BL395" s="10">
        <f>SUM(AL395:AQ395)</f>
        <v>0</v>
      </c>
      <c r="BM395" s="12" t="str">
        <f t="shared" si="124"/>
        <v/>
      </c>
      <c r="BN395" s="12" t="str">
        <f t="shared" si="124"/>
        <v/>
      </c>
      <c r="BO395" s="9">
        <f t="shared" si="125"/>
        <v>0</v>
      </c>
      <c r="BP395" s="39" t="str">
        <f t="shared" si="126"/>
        <v/>
      </c>
      <c r="BQ395" s="147"/>
      <c r="BR395" s="9">
        <f t="shared" si="127"/>
        <v>51.47</v>
      </c>
      <c r="BS395" s="9">
        <f t="shared" si="128"/>
        <v>8</v>
      </c>
      <c r="BT395" s="9">
        <f t="shared" si="129"/>
        <v>59.47</v>
      </c>
      <c r="BU395" s="9" t="str">
        <f>IFERROR(_xlfn.XLOOKUP(D395,Sheet1!B:B,Sheet1!L:L),"")</f>
        <v/>
      </c>
      <c r="BV395" s="9" t="e">
        <f>_xlfn.XLOOKUP(BU395,Sheet1!S:S,Sheet1!T:T)</f>
        <v>#N/A</v>
      </c>
      <c r="BW395" s="9" t="e">
        <f>_xlfn.XLOOKUP(D395,Sheet1!B:B,Sheet1!M:M)</f>
        <v>#N/A</v>
      </c>
      <c r="BZ395" s="108">
        <f t="shared" si="130"/>
        <v>0</v>
      </c>
      <c r="CB395" s="12"/>
      <c r="CC395" s="12"/>
      <c r="CG395" s="1" t="str">
        <f>IF(BO395&lt;80,"Below 80",
IF(BO395&lt;=120,"80-120",
IF(BO395&lt;=200,"&gt; 120-200",
IF(BO395&lt;=300,"&gt;200-300",
IF(BO395&lt;=500,"&gt;300-500",
"&gt;500")))))</f>
        <v>Below 80</v>
      </c>
      <c r="CH395" s="1" t="str">
        <f>IFERROR(_xlfn.XLOOKUP(CG395,Scenario!M:M,Scenario!N:N),"")</f>
        <v/>
      </c>
      <c r="CI395" s="1" t="str">
        <f t="shared" si="131"/>
        <v>Yes</v>
      </c>
      <c r="CJ395" s="75">
        <v>0</v>
      </c>
    </row>
    <row r="396" spans="1:88" hidden="1">
      <c r="A396" s="2">
        <v>395</v>
      </c>
      <c r="B396" s="2">
        <v>2024</v>
      </c>
      <c r="C396" s="1" t="str">
        <v>PBTMTR394</v>
      </c>
      <c r="D396" s="37" t="str">
        <v>001J100000F4f20IAB</v>
      </c>
      <c r="E396" s="37" t="str">
        <v>SUNIL ENTERPRISES</v>
      </c>
      <c r="F396" s="37" t="str">
        <v>ODISHA</v>
      </c>
      <c r="G396" s="37" t="str">
        <v>SUNDARGARH</v>
      </c>
      <c r="H396" s="37" t="str">
        <v>Sundargarh</v>
      </c>
      <c r="I396" s="37" t="str">
        <v>SACHDEVA ISPAT PVT LTD</v>
      </c>
      <c r="J396" s="37" t="str">
        <v>Papun Padhan</v>
      </c>
      <c r="K396" s="37" t="str">
        <v>Papun Pradhan</v>
      </c>
      <c r="L396" s="37" t="str">
        <v>C12823</v>
      </c>
      <c r="M396" s="37" t="str">
        <v>Central</v>
      </c>
      <c r="N396" s="2">
        <v>769001</v>
      </c>
      <c r="O396" s="2" t="str">
        <v>21AAKPA7459F1ZY</v>
      </c>
      <c r="P396" s="2">
        <v>9437037528</v>
      </c>
      <c r="Q396" s="2" t="str">
        <v>May'24</v>
      </c>
      <c r="R396" s="2">
        <v>2025</v>
      </c>
      <c r="S396" s="1">
        <v>0</v>
      </c>
      <c r="T396" s="2">
        <v>20</v>
      </c>
      <c r="U396" s="12">
        <v>0</v>
      </c>
      <c r="V396" s="1" t="str">
        <v>Minor</v>
      </c>
      <c r="W396" s="13">
        <v>0</v>
      </c>
      <c r="X396" s="13">
        <v>0</v>
      </c>
      <c r="Y396" s="13">
        <v>0</v>
      </c>
      <c r="Z396" s="13">
        <v>0</v>
      </c>
      <c r="AA396" s="13">
        <v>9.66</v>
      </c>
      <c r="AB396" s="13">
        <v>0</v>
      </c>
      <c r="AC396" s="13">
        <v>0</v>
      </c>
      <c r="AD396" s="13">
        <v>0</v>
      </c>
      <c r="AE396" s="13">
        <v>0</v>
      </c>
      <c r="AF396" s="13">
        <v>0</v>
      </c>
      <c r="AG396" s="13">
        <v>0</v>
      </c>
      <c r="AH396" s="13">
        <v>0</v>
      </c>
      <c r="AI396" s="13">
        <v>0</v>
      </c>
      <c r="AJ396" s="13">
        <v>0</v>
      </c>
      <c r="AK396" s="13">
        <v>0</v>
      </c>
      <c r="AL396" s="13">
        <v>0</v>
      </c>
      <c r="AM396" s="13">
        <v>0</v>
      </c>
      <c r="AN396" s="13">
        <v>0</v>
      </c>
      <c r="AO396" s="13">
        <v>0</v>
      </c>
      <c r="AP396" s="13">
        <v>0</v>
      </c>
      <c r="AQ396" s="13">
        <v>0</v>
      </c>
      <c r="AR396" s="13">
        <v>0</v>
      </c>
      <c r="AS396" s="13">
        <v>0</v>
      </c>
      <c r="AT396" s="13">
        <v>0</v>
      </c>
      <c r="AU396" s="13">
        <v>0</v>
      </c>
      <c r="AV396" s="13">
        <v>0</v>
      </c>
      <c r="AW396" s="16">
        <f t="shared" si="116"/>
        <v>0</v>
      </c>
      <c r="AX396" s="16">
        <v>0</v>
      </c>
      <c r="AY396" s="10">
        <f t="shared" si="117"/>
        <v>0</v>
      </c>
      <c r="AZ396" s="10">
        <f>SUM(Z396:AK396)</f>
        <v>9.66</v>
      </c>
      <c r="BA396" s="10">
        <v>20</v>
      </c>
      <c r="BB396" s="10">
        <f t="shared" si="118"/>
        <v>20</v>
      </c>
      <c r="BC396" s="10">
        <f t="shared" si="119"/>
        <v>5</v>
      </c>
      <c r="BD396" s="10">
        <f t="shared" si="120"/>
        <v>-9.66</v>
      </c>
      <c r="BE396" s="10">
        <f t="shared" si="114"/>
        <v>9.66</v>
      </c>
      <c r="BF396" s="2" t="s">
        <v>119</v>
      </c>
      <c r="BG396" s="10">
        <f t="shared" si="121"/>
        <v>0</v>
      </c>
      <c r="BH396" s="36" t="s">
        <v>118</v>
      </c>
      <c r="BI396" s="39" t="str">
        <f t="shared" si="122"/>
        <v/>
      </c>
      <c r="BJ396" s="39" t="str">
        <f t="shared" si="123"/>
        <v/>
      </c>
      <c r="BK396" s="16">
        <f>SUM(AR396:AX396)</f>
        <v>0</v>
      </c>
      <c r="BL396" s="10">
        <f>SUM(AL396:AQ396)</f>
        <v>0</v>
      </c>
      <c r="BM396" s="12" t="str">
        <f t="shared" si="124"/>
        <v/>
      </c>
      <c r="BN396" s="12" t="str">
        <f t="shared" si="124"/>
        <v/>
      </c>
      <c r="BO396" s="9">
        <f t="shared" si="125"/>
        <v>0</v>
      </c>
      <c r="BP396" s="39" t="str">
        <f t="shared" si="126"/>
        <v/>
      </c>
      <c r="BQ396" s="147"/>
      <c r="BR396" s="9">
        <f t="shared" si="127"/>
        <v>9.66</v>
      </c>
      <c r="BS396" s="9">
        <f t="shared" si="128"/>
        <v>0</v>
      </c>
      <c r="BT396" s="9">
        <f t="shared" si="129"/>
        <v>9.66</v>
      </c>
      <c r="BU396" s="9" t="str">
        <f>IFERROR(_xlfn.XLOOKUP(D396,Sheet1!B:B,Sheet1!L:L),"")</f>
        <v/>
      </c>
      <c r="BV396" s="9" t="e">
        <f>_xlfn.XLOOKUP(BU396,Sheet1!S:S,Sheet1!T:T)</f>
        <v>#N/A</v>
      </c>
      <c r="BW396" s="9" t="e">
        <f>_xlfn.XLOOKUP(D396,Sheet1!B:B,Sheet1!M:M)</f>
        <v>#N/A</v>
      </c>
      <c r="BZ396" s="108">
        <f t="shared" si="130"/>
        <v>0</v>
      </c>
      <c r="CB396" s="12"/>
      <c r="CC396" s="12"/>
      <c r="CG396" s="1" t="str">
        <f>IF(BO396&lt;80,"Below 80",
IF(BO396&lt;=120,"80-120",
IF(BO396&lt;=200,"&gt; 120-200",
IF(BO396&lt;=300,"&gt;200-300",
IF(BO396&lt;=500,"&gt;300-500",
"&gt;500")))))</f>
        <v>Below 80</v>
      </c>
      <c r="CH396" s="1" t="str">
        <f>IFERROR(_xlfn.XLOOKUP(CG396,Scenario!M:M,Scenario!N:N),"")</f>
        <v/>
      </c>
      <c r="CI396" s="1" t="str">
        <f t="shared" si="131"/>
        <v>Yes</v>
      </c>
      <c r="CJ396" s="75">
        <v>0</v>
      </c>
    </row>
    <row r="397" spans="1:88" hidden="1">
      <c r="A397" s="2">
        <v>396</v>
      </c>
      <c r="B397" s="2">
        <v>2024</v>
      </c>
      <c r="C397" s="1" t="str">
        <v>PBTMTR399</v>
      </c>
      <c r="D397" s="37" t="str">
        <v>001J1000002kRKuIAM</v>
      </c>
      <c r="E397" s="37" t="str">
        <v>M/S PARIS STEEL</v>
      </c>
      <c r="F397" s="37" t="str">
        <v>JAMMU AND KASHMIR</v>
      </c>
      <c r="G397" s="37" t="str">
        <v>JAMMU</v>
      </c>
      <c r="H397" s="37" t="str">
        <v>Jammu</v>
      </c>
      <c r="I397" s="37" t="str">
        <v>AGGARWAL TRADERS</v>
      </c>
      <c r="J397" s="37" t="str">
        <v>bhanu ayush</v>
      </c>
      <c r="K397" s="37" t="str">
        <v>-</v>
      </c>
      <c r="L397" s="37" t="str">
        <v>0015g00001gvNHH</v>
      </c>
      <c r="M397" s="37" t="str">
        <v>North</v>
      </c>
      <c r="N397" s="2">
        <v>180015</v>
      </c>
      <c r="O397" s="2" t="str">
        <v>01ABFPM9264J1ZJ</v>
      </c>
      <c r="P397" s="2">
        <v>9419146125</v>
      </c>
      <c r="Q397" s="2" t="str">
        <v>May'24</v>
      </c>
      <c r="R397" s="2">
        <v>2025</v>
      </c>
      <c r="S397" s="1">
        <v>0</v>
      </c>
      <c r="T397" s="2">
        <v>100</v>
      </c>
      <c r="U397" s="12">
        <v>1.1899999999999999E-2</v>
      </c>
      <c r="V397" s="1" t="str">
        <v>Challenger</v>
      </c>
      <c r="W397" s="13">
        <v>0</v>
      </c>
      <c r="X397" s="13">
        <v>0</v>
      </c>
      <c r="Y397" s="13">
        <v>0</v>
      </c>
      <c r="Z397" s="13">
        <v>0</v>
      </c>
      <c r="AA397" s="13">
        <v>50</v>
      </c>
      <c r="AB397" s="13">
        <v>6</v>
      </c>
      <c r="AC397" s="13">
        <v>0</v>
      </c>
      <c r="AD397" s="13">
        <v>0</v>
      </c>
      <c r="AE397" s="13">
        <v>0</v>
      </c>
      <c r="AF397" s="13">
        <v>12</v>
      </c>
      <c r="AG397" s="13">
        <v>0</v>
      </c>
      <c r="AH397" s="13">
        <v>0</v>
      </c>
      <c r="AI397" s="13">
        <v>0</v>
      </c>
      <c r="AJ397" s="13">
        <v>0</v>
      </c>
      <c r="AK397" s="13">
        <v>3.03</v>
      </c>
      <c r="AL397" s="13">
        <v>0</v>
      </c>
      <c r="AM397" s="13">
        <v>6</v>
      </c>
      <c r="AN397" s="13">
        <v>3</v>
      </c>
      <c r="AO397" s="13">
        <v>6.55</v>
      </c>
      <c r="AP397" s="13">
        <v>0</v>
      </c>
      <c r="AQ397" s="13">
        <v>0</v>
      </c>
      <c r="AR397" s="13">
        <v>0</v>
      </c>
      <c r="AS397" s="13">
        <v>0</v>
      </c>
      <c r="AT397" s="13">
        <v>0</v>
      </c>
      <c r="AU397" s="13">
        <v>0</v>
      </c>
      <c r="AV397" s="13">
        <v>3.57</v>
      </c>
      <c r="AW397" s="16">
        <f t="shared" si="116"/>
        <v>15.55</v>
      </c>
      <c r="AX397" s="16">
        <v>31.1</v>
      </c>
      <c r="AY397" s="10">
        <f t="shared" si="117"/>
        <v>46.650000000000006</v>
      </c>
      <c r="AZ397" s="10">
        <f>SUM(Z397:AK397)</f>
        <v>71.03</v>
      </c>
      <c r="BA397" s="10">
        <v>30</v>
      </c>
      <c r="BB397" s="10">
        <f t="shared" si="118"/>
        <v>14.45</v>
      </c>
      <c r="BC397" s="10">
        <f t="shared" si="119"/>
        <v>3.6124999999999998</v>
      </c>
      <c r="BD397" s="10">
        <f t="shared" si="120"/>
        <v>-24.379999999999995</v>
      </c>
      <c r="BE397" s="10">
        <f t="shared" si="114"/>
        <v>55.480000000000004</v>
      </c>
      <c r="BF397" s="2" t="s">
        <v>119</v>
      </c>
      <c r="BG397" s="10">
        <f t="shared" si="121"/>
        <v>1.9437500000000001</v>
      </c>
      <c r="BH397" s="36" t="s">
        <v>118</v>
      </c>
      <c r="BI397" s="39" t="str">
        <f t="shared" si="122"/>
        <v/>
      </c>
      <c r="BJ397" s="39" t="str">
        <f t="shared" si="123"/>
        <v/>
      </c>
      <c r="BK397" s="16">
        <f>SUM(AR397:AX397)</f>
        <v>50.22</v>
      </c>
      <c r="BL397" s="10">
        <f>SUM(AL397:AQ397)</f>
        <v>15.55</v>
      </c>
      <c r="BM397" s="12">
        <f t="shared" si="124"/>
        <v>1.0765273311897106</v>
      </c>
      <c r="BN397" s="12">
        <f t="shared" si="124"/>
        <v>0.33333333333333331</v>
      </c>
      <c r="BO397" s="9">
        <f t="shared" si="125"/>
        <v>15.55</v>
      </c>
      <c r="BP397" s="39" t="str">
        <f t="shared" si="126"/>
        <v/>
      </c>
      <c r="BQ397" s="147"/>
      <c r="BR397" s="9">
        <f t="shared" si="127"/>
        <v>56</v>
      </c>
      <c r="BS397" s="9">
        <f t="shared" si="128"/>
        <v>15.03</v>
      </c>
      <c r="BT397" s="9">
        <f t="shared" si="129"/>
        <v>71.03</v>
      </c>
      <c r="BU397" s="9" t="str">
        <f>IFERROR(_xlfn.XLOOKUP(D397,Sheet1!B:B,Sheet1!L:L),"")</f>
        <v/>
      </c>
      <c r="BV397" s="9" t="e">
        <f>_xlfn.XLOOKUP(BU397,Sheet1!S:S,Sheet1!T:T)</f>
        <v>#N/A</v>
      </c>
      <c r="BW397" s="9" t="e">
        <f>_xlfn.XLOOKUP(D397,Sheet1!B:B,Sheet1!M:M)</f>
        <v>#N/A</v>
      </c>
      <c r="BZ397" s="108">
        <f t="shared" si="130"/>
        <v>31.100000000000005</v>
      </c>
      <c r="CB397" s="12">
        <f>AW397/AY397</f>
        <v>0.33333333333333331</v>
      </c>
      <c r="CC397" s="12">
        <f>AX397/AY397</f>
        <v>0.66666666666666663</v>
      </c>
      <c r="CG397" s="1" t="str">
        <f>IF(BO397&lt;80,"Below 80",
IF(BO397&lt;=120,"80-120",
IF(BO397&lt;=200,"&gt; 120-200",
IF(BO397&lt;=300,"&gt;200-300",
IF(BO397&lt;=500,"&gt;300-500",
"&gt;500")))))</f>
        <v>Below 80</v>
      </c>
      <c r="CH397" s="1" t="str">
        <f>IFERROR(_xlfn.XLOOKUP(CG397,Scenario!M:M,Scenario!N:N),"")</f>
        <v/>
      </c>
      <c r="CI397" s="1" t="str">
        <f t="shared" si="131"/>
        <v>Yes</v>
      </c>
      <c r="CJ397" s="75">
        <v>31.1</v>
      </c>
    </row>
    <row r="398" spans="1:88" hidden="1">
      <c r="A398" s="2">
        <v>397</v>
      </c>
      <c r="B398" s="2">
        <v>2024</v>
      </c>
      <c r="C398" s="1" t="str">
        <v>PBTMTR400</v>
      </c>
      <c r="D398" s="37" t="str">
        <v>001J1000002imadIAA</v>
      </c>
      <c r="E398" s="37" t="str">
        <v>Malik cement store</v>
      </c>
      <c r="F398" s="37" t="str">
        <v>JAMMU AND KASHMIR</v>
      </c>
      <c r="G398" s="37" t="str">
        <v>JAMMU</v>
      </c>
      <c r="H398" s="37" t="str">
        <v>Jammu</v>
      </c>
      <c r="I398" s="37" t="str">
        <v>AGGARWAL TRADERS</v>
      </c>
      <c r="J398" s="37" t="str">
        <v>bhanu ayush</v>
      </c>
      <c r="K398" s="37" t="str">
        <v>-</v>
      </c>
      <c r="L398" s="37" t="str">
        <v>0015g00001gvNHH</v>
      </c>
      <c r="M398" s="37" t="str">
        <v>North</v>
      </c>
      <c r="N398" s="2">
        <v>180019</v>
      </c>
      <c r="O398" s="2">
        <v>999999999977688</v>
      </c>
      <c r="P398" s="2">
        <v>9419137998</v>
      </c>
      <c r="Q398" s="2" t="str">
        <v>May'24</v>
      </c>
      <c r="R398" s="2">
        <v>2025</v>
      </c>
      <c r="S398" s="1">
        <v>0</v>
      </c>
      <c r="T398" s="2">
        <v>50</v>
      </c>
      <c r="U398" s="12">
        <v>0</v>
      </c>
      <c r="V398" s="1" t="str">
        <v>Minor</v>
      </c>
      <c r="W398" s="13">
        <v>0</v>
      </c>
      <c r="X398" s="13">
        <v>0</v>
      </c>
      <c r="Y398" s="13">
        <v>0</v>
      </c>
      <c r="Z398" s="13">
        <v>0</v>
      </c>
      <c r="AA398" s="13">
        <v>50</v>
      </c>
      <c r="AB398" s="13">
        <v>9</v>
      </c>
      <c r="AC398" s="13">
        <v>0</v>
      </c>
      <c r="AD398" s="13">
        <v>0</v>
      </c>
      <c r="AE398" s="13">
        <v>0</v>
      </c>
      <c r="AF398" s="13">
        <v>0</v>
      </c>
      <c r="AG398" s="13">
        <v>0</v>
      </c>
      <c r="AH398" s="13">
        <v>0</v>
      </c>
      <c r="AI398" s="13">
        <v>0</v>
      </c>
      <c r="AJ398" s="13">
        <v>0</v>
      </c>
      <c r="AK398" s="13">
        <v>0</v>
      </c>
      <c r="AL398" s="13">
        <v>0</v>
      </c>
      <c r="AM398" s="13">
        <v>0</v>
      </c>
      <c r="AN398" s="13">
        <v>0</v>
      </c>
      <c r="AO398" s="13">
        <v>0</v>
      </c>
      <c r="AP398" s="13">
        <v>0</v>
      </c>
      <c r="AQ398" s="13">
        <v>0</v>
      </c>
      <c r="AR398" s="13">
        <v>0</v>
      </c>
      <c r="AS398" s="13">
        <v>0</v>
      </c>
      <c r="AT398" s="13">
        <v>0</v>
      </c>
      <c r="AU398" s="13">
        <v>0</v>
      </c>
      <c r="AV398" s="13">
        <v>0</v>
      </c>
      <c r="AW398" s="16">
        <f t="shared" si="116"/>
        <v>0</v>
      </c>
      <c r="AX398" s="16">
        <v>0</v>
      </c>
      <c r="AY398" s="10">
        <f t="shared" si="117"/>
        <v>0</v>
      </c>
      <c r="AZ398" s="10">
        <f>SUM(Z398:AK398)</f>
        <v>59</v>
      </c>
      <c r="BA398" s="10"/>
      <c r="BB398" s="10">
        <f t="shared" si="118"/>
        <v>0</v>
      </c>
      <c r="BC398" s="10">
        <f t="shared" si="119"/>
        <v>0</v>
      </c>
      <c r="BD398" s="10">
        <f t="shared" si="120"/>
        <v>-59</v>
      </c>
      <c r="BE398" s="10">
        <f t="shared" si="114"/>
        <v>59</v>
      </c>
      <c r="BF398" s="2" t="s">
        <v>119</v>
      </c>
      <c r="BG398" s="10">
        <f t="shared" si="121"/>
        <v>0</v>
      </c>
      <c r="BH398" s="36" t="s">
        <v>118</v>
      </c>
      <c r="BI398" s="39" t="str">
        <f t="shared" si="122"/>
        <v/>
      </c>
      <c r="BJ398" s="39" t="str">
        <f t="shared" si="123"/>
        <v/>
      </c>
      <c r="BK398" s="16">
        <f>SUM(AR398:AX398)</f>
        <v>0</v>
      </c>
      <c r="BL398" s="10">
        <f>SUM(AL398:AQ398)</f>
        <v>0</v>
      </c>
      <c r="BM398" s="12" t="str">
        <f t="shared" si="124"/>
        <v/>
      </c>
      <c r="BN398" s="12" t="str">
        <f t="shared" si="124"/>
        <v/>
      </c>
      <c r="BO398" s="9">
        <f t="shared" si="125"/>
        <v>0</v>
      </c>
      <c r="BP398" s="39" t="str">
        <f t="shared" si="126"/>
        <v/>
      </c>
      <c r="BQ398" s="147"/>
      <c r="BR398" s="9">
        <f t="shared" si="127"/>
        <v>59</v>
      </c>
      <c r="BS398" s="9">
        <f t="shared" si="128"/>
        <v>0</v>
      </c>
      <c r="BT398" s="9">
        <f t="shared" si="129"/>
        <v>59</v>
      </c>
      <c r="BU398" s="9" t="str">
        <f>IFERROR(_xlfn.XLOOKUP(D398,Sheet1!B:B,Sheet1!L:L),"")</f>
        <v/>
      </c>
      <c r="BV398" s="9" t="e">
        <f>_xlfn.XLOOKUP(BU398,Sheet1!S:S,Sheet1!T:T)</f>
        <v>#N/A</v>
      </c>
      <c r="BW398" s="9" t="e">
        <f>_xlfn.XLOOKUP(D398,Sheet1!B:B,Sheet1!M:M)</f>
        <v>#N/A</v>
      </c>
      <c r="BZ398" s="108">
        <f t="shared" si="130"/>
        <v>0</v>
      </c>
      <c r="CB398" s="12"/>
      <c r="CC398" s="12"/>
      <c r="CG398" s="1" t="str">
        <f>IF(BO398&lt;80,"Below 80",
IF(BO398&lt;=120,"80-120",
IF(BO398&lt;=200,"&gt; 120-200",
IF(BO398&lt;=300,"&gt;200-300",
IF(BO398&lt;=500,"&gt;300-500",
"&gt;500")))))</f>
        <v>Below 80</v>
      </c>
      <c r="CH398" s="1" t="str">
        <f>IFERROR(_xlfn.XLOOKUP(CG398,Scenario!M:M,Scenario!N:N),"")</f>
        <v/>
      </c>
      <c r="CI398" s="1" t="str">
        <f t="shared" si="131"/>
        <v>No</v>
      </c>
      <c r="CJ398" s="75">
        <v>0</v>
      </c>
    </row>
    <row r="399" spans="1:88" hidden="1">
      <c r="A399" s="2">
        <v>398</v>
      </c>
      <c r="B399" s="2">
        <v>2024</v>
      </c>
      <c r="C399" s="1" t="str">
        <v>PBTMTR401</v>
      </c>
      <c r="D399" s="37" t="str">
        <v>001J1000002kSOuIAM</v>
      </c>
      <c r="E399" s="37" t="str">
        <v>ARAYAMA ISPAT</v>
      </c>
      <c r="F399" s="37" t="str">
        <v>JAMMU AND KASHMIR</v>
      </c>
      <c r="G399" s="37" t="str">
        <v>SAMBA</v>
      </c>
      <c r="H399" s="37" t="str">
        <v>Jammu</v>
      </c>
      <c r="I399" s="37" t="str">
        <v>AGGARWAL TRADERS</v>
      </c>
      <c r="J399" s="37" t="str">
        <v>bhanu ayush</v>
      </c>
      <c r="K399" s="37" t="str">
        <v>-</v>
      </c>
      <c r="L399" s="37" t="str">
        <v>0015g00001gvNHH</v>
      </c>
      <c r="M399" s="37" t="str">
        <v>North</v>
      </c>
      <c r="N399" s="2">
        <v>181133</v>
      </c>
      <c r="O399" s="2" t="str">
        <v>01FGZPS7245P1Z9</v>
      </c>
      <c r="P399" s="2">
        <v>8825006035</v>
      </c>
      <c r="Q399" s="2" t="str">
        <v>May'24</v>
      </c>
      <c r="R399" s="2">
        <v>2025</v>
      </c>
      <c r="S399" s="1">
        <v>0</v>
      </c>
      <c r="T399" s="2">
        <v>160</v>
      </c>
      <c r="U399" s="12">
        <v>0.10135416666666668</v>
      </c>
      <c r="V399" s="1" t="str">
        <v>Star</v>
      </c>
      <c r="W399" s="13">
        <v>0</v>
      </c>
      <c r="X399" s="13">
        <v>0</v>
      </c>
      <c r="Y399" s="13">
        <v>0</v>
      </c>
      <c r="Z399" s="13">
        <v>0</v>
      </c>
      <c r="AA399" s="13">
        <v>30</v>
      </c>
      <c r="AB399" s="13">
        <v>22</v>
      </c>
      <c r="AC399" s="13">
        <v>11</v>
      </c>
      <c r="AD399" s="13">
        <v>10</v>
      </c>
      <c r="AE399" s="13">
        <v>10</v>
      </c>
      <c r="AF399" s="13">
        <v>17</v>
      </c>
      <c r="AG399" s="13">
        <v>3</v>
      </c>
      <c r="AH399" s="13">
        <v>2.09</v>
      </c>
      <c r="AI399" s="13">
        <v>0</v>
      </c>
      <c r="AJ399" s="13">
        <v>40.67</v>
      </c>
      <c r="AK399" s="13">
        <v>2.5499999999999998</v>
      </c>
      <c r="AL399" s="13">
        <v>13</v>
      </c>
      <c r="AM399" s="13">
        <v>0</v>
      </c>
      <c r="AN399" s="13">
        <v>11</v>
      </c>
      <c r="AO399" s="13">
        <v>21.68</v>
      </c>
      <c r="AP399" s="13">
        <v>0</v>
      </c>
      <c r="AQ399" s="13">
        <v>5.12</v>
      </c>
      <c r="AR399" s="13">
        <v>5.64</v>
      </c>
      <c r="AS399" s="13">
        <v>24.99</v>
      </c>
      <c r="AT399" s="13">
        <v>43.06</v>
      </c>
      <c r="AU399" s="13">
        <v>3</v>
      </c>
      <c r="AV399" s="13">
        <v>2.59</v>
      </c>
      <c r="AW399" s="16">
        <f t="shared" si="116"/>
        <v>127.49</v>
      </c>
      <c r="AX399" s="16">
        <v>112.88</v>
      </c>
      <c r="AY399" s="10">
        <f t="shared" si="117"/>
        <v>240.37</v>
      </c>
      <c r="AZ399" s="10">
        <f>SUM(Z399:AK399)</f>
        <v>148.31</v>
      </c>
      <c r="BA399" s="10">
        <v>130</v>
      </c>
      <c r="BB399" s="10">
        <f t="shared" si="118"/>
        <v>2.5100000000000051</v>
      </c>
      <c r="BC399" s="10">
        <f t="shared" si="119"/>
        <v>0.62750000000000128</v>
      </c>
      <c r="BD399" s="10">
        <f t="shared" si="120"/>
        <v>92.06</v>
      </c>
      <c r="BE399" s="10">
        <f t="shared" si="114"/>
        <v>20.820000000000007</v>
      </c>
      <c r="BF399" s="2" t="s">
        <v>119</v>
      </c>
      <c r="BG399" s="10">
        <f t="shared" si="121"/>
        <v>10.178749999999999</v>
      </c>
      <c r="BH399" s="36" t="s">
        <v>118</v>
      </c>
      <c r="BI399" s="39" t="str">
        <f t="shared" si="122"/>
        <v/>
      </c>
      <c r="BJ399" s="39" t="str">
        <f t="shared" si="123"/>
        <v>A</v>
      </c>
      <c r="BK399" s="16">
        <f>SUM(AR399:AX399)</f>
        <v>319.64999999999998</v>
      </c>
      <c r="BL399" s="10">
        <f>SUM(AL399:AQ399)</f>
        <v>50.8</v>
      </c>
      <c r="BM399" s="12">
        <f t="shared" si="124"/>
        <v>1.3298248533510837</v>
      </c>
      <c r="BN399" s="12">
        <f t="shared" si="124"/>
        <v>0.21134084952365101</v>
      </c>
      <c r="BO399" s="9">
        <f t="shared" si="125"/>
        <v>81.429999999999993</v>
      </c>
      <c r="BP399" s="39" t="str">
        <f t="shared" si="126"/>
        <v/>
      </c>
      <c r="BQ399" s="147"/>
      <c r="BR399" s="9">
        <f t="shared" si="127"/>
        <v>83</v>
      </c>
      <c r="BS399" s="9">
        <f t="shared" si="128"/>
        <v>65.31</v>
      </c>
      <c r="BT399" s="9">
        <f t="shared" si="129"/>
        <v>148.31</v>
      </c>
      <c r="BU399" s="9" t="str">
        <f>IFERROR(_xlfn.XLOOKUP(D399,Sheet1!B:B,Sheet1!L:L),"")</f>
        <v/>
      </c>
      <c r="BV399" s="9" t="e">
        <f>_xlfn.XLOOKUP(BU399,Sheet1!S:S,Sheet1!T:T)</f>
        <v>#N/A</v>
      </c>
      <c r="BW399" s="9" t="e">
        <f>_xlfn.XLOOKUP(D399,Sheet1!B:B,Sheet1!M:M)</f>
        <v>#N/A</v>
      </c>
      <c r="BZ399" s="108">
        <f t="shared" si="130"/>
        <v>112.88000000000001</v>
      </c>
      <c r="CB399" s="12">
        <f>AW399/AY399</f>
        <v>0.53039064775138323</v>
      </c>
      <c r="CC399" s="12">
        <f>AX399/AY399</f>
        <v>0.46960935224861666</v>
      </c>
      <c r="CG399" s="1" t="str">
        <f>IF(BO399&lt;80,"Below 80",
IF(BO399&lt;=120,"80-120",
IF(BO399&lt;=200,"&gt; 120-200",
IF(BO399&lt;=300,"&gt;200-300",
IF(BO399&lt;=500,"&gt;300-500",
"&gt;500")))))</f>
        <v>80-120</v>
      </c>
      <c r="CH399" s="1" t="str">
        <f>IFERROR(_xlfn.XLOOKUP(CG399,Scenario!M:M,Scenario!N:N),"")</f>
        <v>A</v>
      </c>
      <c r="CI399" s="1" t="str">
        <f t="shared" si="131"/>
        <v>Yes</v>
      </c>
      <c r="CJ399" s="75">
        <v>87.89</v>
      </c>
    </row>
    <row r="400" spans="1:88" hidden="1">
      <c r="A400" s="2">
        <v>399</v>
      </c>
      <c r="B400" s="2">
        <v>2024</v>
      </c>
      <c r="C400" s="1" t="str">
        <v>PBTMTR402</v>
      </c>
      <c r="D400" s="37" t="str">
        <v>001J1000003lr3eIAA</v>
      </c>
      <c r="E400" s="37" t="str">
        <v>SAPCO INDIA</v>
      </c>
      <c r="F400" s="37" t="str">
        <v>JAMMU AND KASHMIR</v>
      </c>
      <c r="G400" s="37" t="str">
        <v>JAMMU</v>
      </c>
      <c r="H400" s="37" t="str">
        <v>Jammu</v>
      </c>
      <c r="I400" s="37" t="str">
        <v>AGGARWAL TRADERS</v>
      </c>
      <c r="J400" s="37" t="str">
        <v>bhanu ayush</v>
      </c>
      <c r="K400" s="37" t="str">
        <v>-</v>
      </c>
      <c r="L400" s="37" t="str">
        <v>0015g00001gvNHH</v>
      </c>
      <c r="M400" s="37" t="str">
        <v>North</v>
      </c>
      <c r="N400" s="2">
        <v>180016</v>
      </c>
      <c r="O400" s="2" t="str">
        <v>01AAFFS2565R1ZU</v>
      </c>
      <c r="P400" s="2">
        <v>9796209025</v>
      </c>
      <c r="Q400" s="2" t="str">
        <v>May'24</v>
      </c>
      <c r="R400" s="2">
        <v>2025</v>
      </c>
      <c r="S400" s="1">
        <v>0</v>
      </c>
      <c r="T400" s="2">
        <v>300</v>
      </c>
      <c r="U400" s="12">
        <v>0.12216666666666666</v>
      </c>
      <c r="V400" s="1" t="str">
        <v>Super Star</v>
      </c>
      <c r="W400" s="13">
        <v>0</v>
      </c>
      <c r="X400" s="13">
        <v>0</v>
      </c>
      <c r="Y400" s="13">
        <v>0</v>
      </c>
      <c r="Z400" s="13">
        <v>0</v>
      </c>
      <c r="AA400" s="13">
        <v>50</v>
      </c>
      <c r="AB400" s="13">
        <v>74</v>
      </c>
      <c r="AC400" s="13">
        <v>114</v>
      </c>
      <c r="AD400" s="13">
        <v>8</v>
      </c>
      <c r="AE400" s="13">
        <v>30</v>
      </c>
      <c r="AF400" s="13">
        <v>51</v>
      </c>
      <c r="AG400" s="13">
        <v>15</v>
      </c>
      <c r="AH400" s="13">
        <v>50</v>
      </c>
      <c r="AI400" s="13">
        <v>0</v>
      </c>
      <c r="AJ400" s="13">
        <v>0</v>
      </c>
      <c r="AK400" s="13">
        <v>76</v>
      </c>
      <c r="AL400" s="13">
        <v>50</v>
      </c>
      <c r="AM400" s="13">
        <v>27</v>
      </c>
      <c r="AN400" s="13">
        <v>39</v>
      </c>
      <c r="AO400" s="13">
        <v>18</v>
      </c>
      <c r="AP400" s="13">
        <v>6.74</v>
      </c>
      <c r="AQ400" s="13">
        <v>35.61</v>
      </c>
      <c r="AR400" s="13">
        <v>12</v>
      </c>
      <c r="AS400" s="13">
        <v>12.24</v>
      </c>
      <c r="AT400" s="13">
        <v>70.64</v>
      </c>
      <c r="AU400" s="13">
        <v>19</v>
      </c>
      <c r="AV400" s="13">
        <v>20.309999999999999</v>
      </c>
      <c r="AW400" s="16">
        <f t="shared" si="116"/>
        <v>290.23</v>
      </c>
      <c r="AX400" s="16">
        <v>112.64999999999998</v>
      </c>
      <c r="AY400" s="107">
        <f>BW400</f>
        <v>301</v>
      </c>
      <c r="AZ400" s="10">
        <f>SUM(Z400:AK400)</f>
        <v>468</v>
      </c>
      <c r="BA400" s="10">
        <v>300</v>
      </c>
      <c r="BB400" s="10">
        <f t="shared" si="118"/>
        <v>9.7699999999999818</v>
      </c>
      <c r="BC400" s="10">
        <f t="shared" si="119"/>
        <v>2.4424999999999955</v>
      </c>
      <c r="BD400" s="10">
        <f t="shared" si="120"/>
        <v>-167</v>
      </c>
      <c r="BE400" s="10">
        <f t="shared" si="114"/>
        <v>177.76999999999998</v>
      </c>
      <c r="BF400" s="2" t="s">
        <v>118</v>
      </c>
      <c r="BG400" s="10">
        <f t="shared" si="121"/>
        <v>25.073750000000004</v>
      </c>
      <c r="BH400" s="36" t="s">
        <v>119</v>
      </c>
      <c r="BI400" s="39" t="str">
        <f t="shared" si="122"/>
        <v/>
      </c>
      <c r="BJ400" s="39" t="str">
        <f t="shared" si="123"/>
        <v/>
      </c>
      <c r="BK400" s="16">
        <f>SUM(AR400:AX400)</f>
        <v>537.06999999999994</v>
      </c>
      <c r="BL400" s="10">
        <f>SUM(AL400:AQ400)</f>
        <v>176.35000000000002</v>
      </c>
      <c r="BM400" s="12">
        <f t="shared" si="124"/>
        <v>1.784285714285714</v>
      </c>
      <c r="BN400" s="12">
        <f t="shared" si="124"/>
        <v>0.58588039867109643</v>
      </c>
      <c r="BO400" s="9">
        <f t="shared" si="125"/>
        <v>200.59000000000003</v>
      </c>
      <c r="BP400" s="39" t="str">
        <f t="shared" si="126"/>
        <v/>
      </c>
      <c r="BQ400" s="147"/>
      <c r="BR400" s="9">
        <f t="shared" si="127"/>
        <v>276</v>
      </c>
      <c r="BS400" s="9">
        <f t="shared" si="128"/>
        <v>192</v>
      </c>
      <c r="BT400" s="9">
        <f t="shared" si="129"/>
        <v>468</v>
      </c>
      <c r="BU400" s="9" t="str">
        <f>IFERROR(_xlfn.XLOOKUP(D400,Sheet1!B:B,Sheet1!L:L),"")</f>
        <v>International Trip (1 pax South Asia) 3N-4D</v>
      </c>
      <c r="BV400" s="9" t="str">
        <f>_xlfn.XLOOKUP(BU400,Sheet1!S:S,Sheet1!T:T)</f>
        <v>B</v>
      </c>
      <c r="BW400" s="9">
        <f>_xlfn.XLOOKUP(D400,Sheet1!B:B,Sheet1!M:M)</f>
        <v>301</v>
      </c>
      <c r="BX400" s="1" t="s">
        <v>129</v>
      </c>
      <c r="BY400" s="1">
        <v>301</v>
      </c>
      <c r="BZ400" s="108">
        <f t="shared" si="130"/>
        <v>10.769999999999982</v>
      </c>
      <c r="CB400" s="12">
        <f>AW400/AY400</f>
        <v>0.96421926910299005</v>
      </c>
      <c r="CC400" s="12">
        <f>AX400/AY400</f>
        <v>0.3742524916943521</v>
      </c>
      <c r="CG400" s="1" t="str">
        <f>IF(BO400&lt;80,"Below 80",
IF(BO400&lt;=120,"80-120",
IF(BO400&lt;=200,"&gt; 120-200",
IF(BO400&lt;=300,"&gt;200-300",
IF(BO400&lt;=500,"&gt;300-500",
"&gt;500")))))</f>
        <v>&gt;200-300</v>
      </c>
      <c r="CH400" s="1" t="str">
        <f>IFERROR(_xlfn.XLOOKUP(CG400,Scenario!M:M,Scenario!N:N),"")</f>
        <v>C</v>
      </c>
      <c r="CI400" s="1" t="str">
        <f t="shared" si="131"/>
        <v>Yes</v>
      </c>
      <c r="CJ400" s="75">
        <v>100.40999999999998</v>
      </c>
    </row>
    <row r="401" spans="1:89" hidden="1">
      <c r="A401" s="2">
        <v>400</v>
      </c>
      <c r="B401" s="2">
        <v>2024</v>
      </c>
      <c r="C401" s="1" t="str">
        <v>PBTMTR403</v>
      </c>
      <c r="D401" s="37" t="str">
        <v>0015g00001egD68AAE</v>
      </c>
      <c r="E401" s="37" t="str">
        <v>Meezan iron store</v>
      </c>
      <c r="F401" s="37" t="str">
        <v>JAMMU AND KASHMIR</v>
      </c>
      <c r="G401" s="37" t="str">
        <v>Budgam</v>
      </c>
      <c r="H401" s="37">
        <v>0</v>
      </c>
      <c r="I401" s="37" t="str">
        <v>REHBER IRON STORE</v>
      </c>
      <c r="J401" s="37" t="str">
        <v>Raja Moin Ahmed</v>
      </c>
      <c r="K401" s="37" t="str">
        <v>Raja Moin Ahmed</v>
      </c>
      <c r="L401" s="37" t="str">
        <v>0015g00001gvM8p</v>
      </c>
      <c r="M401" s="37" t="str">
        <v>North</v>
      </c>
      <c r="N401" s="2">
        <v>190015</v>
      </c>
      <c r="O401" s="2">
        <v>112234567777</v>
      </c>
      <c r="P401" s="2">
        <v>9419402539</v>
      </c>
      <c r="Q401" s="2" t="str">
        <v>May'24</v>
      </c>
      <c r="R401" s="2">
        <v>2025</v>
      </c>
      <c r="S401" s="1">
        <v>0</v>
      </c>
      <c r="T401" s="2">
        <v>250</v>
      </c>
      <c r="U401" s="12">
        <v>0</v>
      </c>
      <c r="V401" s="1" t="str">
        <v>Alien</v>
      </c>
      <c r="W401" s="13">
        <v>0</v>
      </c>
      <c r="X401" s="13">
        <v>0</v>
      </c>
      <c r="Y401" s="13">
        <v>0</v>
      </c>
      <c r="Z401" s="13">
        <v>0</v>
      </c>
      <c r="AA401" s="13">
        <v>53</v>
      </c>
      <c r="AB401" s="13">
        <v>18</v>
      </c>
      <c r="AC401" s="13">
        <v>0</v>
      </c>
      <c r="AD401" s="13">
        <v>0</v>
      </c>
      <c r="AE401" s="13">
        <v>18.46</v>
      </c>
      <c r="AF401" s="13">
        <v>0</v>
      </c>
      <c r="AG401" s="13">
        <v>0</v>
      </c>
      <c r="AH401" s="13">
        <v>0</v>
      </c>
      <c r="AI401" s="13">
        <v>0</v>
      </c>
      <c r="AJ401" s="13">
        <v>0</v>
      </c>
      <c r="AK401" s="13">
        <v>0</v>
      </c>
      <c r="AL401" s="13">
        <v>0</v>
      </c>
      <c r="AM401" s="13">
        <v>0</v>
      </c>
      <c r="AN401" s="13">
        <v>0</v>
      </c>
      <c r="AO401" s="13">
        <v>0</v>
      </c>
      <c r="AP401" s="13">
        <v>0</v>
      </c>
      <c r="AQ401" s="13">
        <v>0</v>
      </c>
      <c r="AR401" s="13">
        <v>0</v>
      </c>
      <c r="AS401" s="13">
        <v>0</v>
      </c>
      <c r="AT401" s="13">
        <v>0</v>
      </c>
      <c r="AU401" s="13">
        <v>0</v>
      </c>
      <c r="AV401" s="13">
        <v>0</v>
      </c>
      <c r="AW401" s="16">
        <f t="shared" si="116"/>
        <v>0</v>
      </c>
      <c r="AX401" s="16">
        <v>0</v>
      </c>
      <c r="AY401" s="10">
        <f t="shared" si="117"/>
        <v>0</v>
      </c>
      <c r="AZ401" s="10">
        <f>SUM(Z401:AK401)</f>
        <v>89.460000000000008</v>
      </c>
      <c r="BA401" s="10"/>
      <c r="BB401" s="10">
        <f t="shared" si="118"/>
        <v>0</v>
      </c>
      <c r="BC401" s="10">
        <f t="shared" si="119"/>
        <v>0</v>
      </c>
      <c r="BD401" s="10">
        <f t="shared" si="120"/>
        <v>-89.460000000000008</v>
      </c>
      <c r="BE401" s="10">
        <f t="shared" si="114"/>
        <v>89.460000000000008</v>
      </c>
      <c r="BF401" s="2" t="s">
        <v>119</v>
      </c>
      <c r="BG401" s="10">
        <f t="shared" si="121"/>
        <v>0</v>
      </c>
      <c r="BH401" s="36" t="s">
        <v>118</v>
      </c>
      <c r="BI401" s="39" t="str">
        <f t="shared" si="122"/>
        <v/>
      </c>
      <c r="BJ401" s="39" t="str">
        <f t="shared" si="123"/>
        <v/>
      </c>
      <c r="BK401" s="16">
        <f>SUM(AR401:AX401)</f>
        <v>0</v>
      </c>
      <c r="BL401" s="10">
        <f>SUM(AL401:AQ401)</f>
        <v>0</v>
      </c>
      <c r="BM401" s="12" t="str">
        <f t="shared" si="124"/>
        <v/>
      </c>
      <c r="BN401" s="12" t="str">
        <f t="shared" si="124"/>
        <v/>
      </c>
      <c r="BO401" s="9">
        <f t="shared" si="125"/>
        <v>0</v>
      </c>
      <c r="BP401" s="39" t="str">
        <f t="shared" si="126"/>
        <v/>
      </c>
      <c r="BQ401" s="147"/>
      <c r="BR401" s="9">
        <f t="shared" si="127"/>
        <v>89.460000000000008</v>
      </c>
      <c r="BS401" s="9">
        <f t="shared" si="128"/>
        <v>0</v>
      </c>
      <c r="BT401" s="9">
        <f t="shared" si="129"/>
        <v>89.460000000000008</v>
      </c>
      <c r="BU401" s="9" t="str">
        <f>IFERROR(_xlfn.XLOOKUP(D401,Sheet1!B:B,Sheet1!L:L),"")</f>
        <v/>
      </c>
      <c r="BV401" s="9" t="e">
        <f>_xlfn.XLOOKUP(BU401,Sheet1!S:S,Sheet1!T:T)</f>
        <v>#N/A</v>
      </c>
      <c r="BW401" s="9" t="e">
        <f>_xlfn.XLOOKUP(D401,Sheet1!B:B,Sheet1!M:M)</f>
        <v>#N/A</v>
      </c>
      <c r="BZ401" s="108">
        <f t="shared" si="130"/>
        <v>0</v>
      </c>
      <c r="CB401" s="12"/>
      <c r="CC401" s="12"/>
      <c r="CG401" s="1" t="str">
        <f>IF(BO401&lt;80,"Below 80",
IF(BO401&lt;=120,"80-120",
IF(BO401&lt;=200,"&gt; 120-200",
IF(BO401&lt;=300,"&gt;200-300",
IF(BO401&lt;=500,"&gt;300-500",
"&gt;500")))))</f>
        <v>Below 80</v>
      </c>
      <c r="CH401" s="1" t="str">
        <f>IFERROR(_xlfn.XLOOKUP(CG401,Scenario!M:M,Scenario!N:N),"")</f>
        <v/>
      </c>
      <c r="CI401" s="1" t="str">
        <f t="shared" si="131"/>
        <v>No</v>
      </c>
      <c r="CJ401" s="75">
        <v>0</v>
      </c>
    </row>
    <row r="402" spans="1:89" s="198" customFormat="1" ht="27.75" hidden="1">
      <c r="A402" s="195">
        <v>401</v>
      </c>
      <c r="B402" s="2">
        <v>2024</v>
      </c>
      <c r="C402" s="1" t="str">
        <v>PBTMTR405</v>
      </c>
      <c r="D402" s="196" t="str">
        <v>001J1000002mer3IAA</v>
      </c>
      <c r="E402" s="196" t="str">
        <v>SHREE NAKODA STEELS</v>
      </c>
      <c r="F402" s="196" t="str">
        <v>MADHYA PRADESH</v>
      </c>
      <c r="G402" s="196" t="str">
        <v>INDORE</v>
      </c>
      <c r="H402" s="196" t="str">
        <v>Indore</v>
      </c>
      <c r="I402" s="196" t="str">
        <v>R. K. ENTERPRISES</v>
      </c>
      <c r="J402" s="196" t="str">
        <v>Yogeshwar Richhariya</v>
      </c>
      <c r="K402" s="196" t="str">
        <v>Yogeshwar Richhariya</v>
      </c>
      <c r="L402" s="196" t="str">
        <v>001J1000005ZfroIAC</v>
      </c>
      <c r="M402" s="196" t="str">
        <v>Central</v>
      </c>
      <c r="N402" s="2">
        <v>452001</v>
      </c>
      <c r="O402" s="2" t="str">
        <v>23ACBPM9196L1Z4</v>
      </c>
      <c r="P402" s="2">
        <v>9827061165</v>
      </c>
      <c r="Q402" s="195" t="str">
        <v>May'24</v>
      </c>
      <c r="R402" s="195">
        <v>2025</v>
      </c>
      <c r="S402" s="1">
        <v>0</v>
      </c>
      <c r="T402" s="195">
        <v>200</v>
      </c>
      <c r="U402" s="197">
        <v>0.7324166666666666</v>
      </c>
      <c r="V402" s="198" t="str">
        <v>Star</v>
      </c>
      <c r="W402" s="13">
        <v>0</v>
      </c>
      <c r="X402" s="13">
        <v>0</v>
      </c>
      <c r="Y402" s="13">
        <v>0</v>
      </c>
      <c r="Z402" s="13">
        <v>0</v>
      </c>
      <c r="AA402" s="13">
        <v>45</v>
      </c>
      <c r="AB402" s="13">
        <v>0</v>
      </c>
      <c r="AC402" s="13">
        <v>0</v>
      </c>
      <c r="AD402" s="13">
        <v>0</v>
      </c>
      <c r="AE402" s="13">
        <v>0</v>
      </c>
      <c r="AF402" s="13">
        <v>0</v>
      </c>
      <c r="AG402" s="13">
        <v>0</v>
      </c>
      <c r="AH402" s="13">
        <v>28</v>
      </c>
      <c r="AI402" s="13">
        <v>0</v>
      </c>
      <c r="AJ402" s="13">
        <v>49</v>
      </c>
      <c r="AK402" s="13">
        <v>4.9800000000000004</v>
      </c>
      <c r="AL402" s="223">
        <v>55</v>
      </c>
      <c r="AM402" s="223">
        <v>44</v>
      </c>
      <c r="AN402" s="223">
        <v>79</v>
      </c>
      <c r="AO402" s="223">
        <v>0</v>
      </c>
      <c r="AP402" s="223">
        <v>2</v>
      </c>
      <c r="AQ402" s="223">
        <v>0.9</v>
      </c>
      <c r="AR402" s="223">
        <v>0</v>
      </c>
      <c r="AS402" s="13">
        <v>0</v>
      </c>
      <c r="AT402" s="13">
        <v>5</v>
      </c>
      <c r="AU402" s="13">
        <v>185</v>
      </c>
      <c r="AV402" s="13">
        <v>249.45</v>
      </c>
      <c r="AW402" s="16">
        <f t="shared" si="116"/>
        <v>370.9</v>
      </c>
      <c r="AX402" s="16">
        <f>AW402*2</f>
        <v>741.8</v>
      </c>
      <c r="AY402" s="10">
        <f t="shared" si="117"/>
        <v>1112.6999999999998</v>
      </c>
      <c r="AZ402" s="199">
        <f>SUM(Z402:AK402)</f>
        <v>126.98</v>
      </c>
      <c r="BA402" s="199">
        <v>200</v>
      </c>
      <c r="BB402" s="10">
        <f t="shared" si="118"/>
        <v>-170.89999999999998</v>
      </c>
      <c r="BC402" s="10">
        <f t="shared" si="119"/>
        <v>-42.724999999999994</v>
      </c>
      <c r="BD402" s="199">
        <f t="shared" si="120"/>
        <v>985.7199999999998</v>
      </c>
      <c r="BE402" s="199">
        <f t="shared" si="114"/>
        <v>-243.91999999999996</v>
      </c>
      <c r="BF402" s="195" t="s">
        <v>119</v>
      </c>
      <c r="BG402" s="10">
        <f t="shared" si="121"/>
        <v>22.612500000000001</v>
      </c>
      <c r="BH402" s="201" t="s">
        <v>118</v>
      </c>
      <c r="BI402" s="202" t="str">
        <f t="shared" si="122"/>
        <v>A</v>
      </c>
      <c r="BJ402" s="202" t="str">
        <f t="shared" si="123"/>
        <v>D</v>
      </c>
      <c r="BK402" s="200">
        <f>SUM(AR402:AX402)</f>
        <v>1552.1499999999999</v>
      </c>
      <c r="BL402" s="199">
        <f>SUM(AL402:AQ402)</f>
        <v>180.9</v>
      </c>
      <c r="BM402" s="197">
        <f t="shared" si="124"/>
        <v>1.3949402354632876</v>
      </c>
      <c r="BN402" s="197">
        <f t="shared" si="124"/>
        <v>0.16257751415475874</v>
      </c>
      <c r="BO402" s="9">
        <f t="shared" si="125"/>
        <v>180.9</v>
      </c>
      <c r="BP402" s="202" t="str">
        <f t="shared" si="126"/>
        <v/>
      </c>
      <c r="BQ402" s="204" t="s">
        <v>168</v>
      </c>
      <c r="BR402" s="203">
        <f t="shared" si="127"/>
        <v>45</v>
      </c>
      <c r="BS402" s="203">
        <f t="shared" si="128"/>
        <v>81.98</v>
      </c>
      <c r="BT402" s="203">
        <f t="shared" si="129"/>
        <v>126.98</v>
      </c>
      <c r="BU402" s="203" t="str">
        <f>IFERROR(_xlfn.XLOOKUP(D402,Sheet1!B:B,Sheet1!L:L),"")</f>
        <v/>
      </c>
      <c r="BV402" s="203" t="e">
        <f>_xlfn.XLOOKUP(BU402,Sheet1!S:S,Sheet1!T:T)</f>
        <v>#N/A</v>
      </c>
      <c r="BW402" s="203" t="e">
        <f>_xlfn.XLOOKUP(D402,Sheet1!B:B,Sheet1!M:M)</f>
        <v>#N/A</v>
      </c>
      <c r="BX402" s="205" t="s">
        <v>123</v>
      </c>
      <c r="BZ402" s="206">
        <f t="shared" si="130"/>
        <v>741.79999999999984</v>
      </c>
      <c r="CB402" s="197">
        <f>AW402/AY402</f>
        <v>0.33333333333333337</v>
      </c>
      <c r="CC402" s="197">
        <f>AX402/AY402</f>
        <v>0.66666666666666674</v>
      </c>
      <c r="CG402" s="198" t="str">
        <f>IF(BO402&lt;80,"Below 80",
IF(BO402&lt;=120,"80-120",
IF(BO402&lt;=200,"&gt; 120-200",
IF(BO402&lt;=300,"&gt;200-300",
IF(BO402&lt;=500,"&gt;300-500",
"&gt;500")))))</f>
        <v>&gt; 120-200</v>
      </c>
      <c r="CH402" s="198" t="str">
        <f>IFERROR(_xlfn.XLOOKUP(CG402,Scenario!M:M,Scenario!N:N),"")</f>
        <v>B</v>
      </c>
      <c r="CI402" s="1" t="b">
        <f t="shared" si="131"/>
        <v>0</v>
      </c>
      <c r="CJ402" s="75">
        <v>205.8</v>
      </c>
      <c r="CK402" s="1"/>
    </row>
    <row r="403" spans="1:89" hidden="1">
      <c r="A403" s="2">
        <v>402</v>
      </c>
      <c r="B403" s="2">
        <v>2024</v>
      </c>
      <c r="C403" s="1" t="str">
        <v>PBTMTR406</v>
      </c>
      <c r="D403" s="37" t="str">
        <v>001J1000006TRRkIAO</v>
      </c>
      <c r="E403" s="37" t="str">
        <v>Steel home Betul</v>
      </c>
      <c r="F403" s="37" t="str">
        <v>MADHYA PRADESH</v>
      </c>
      <c r="G403" s="37" t="str">
        <v>BETUL</v>
      </c>
      <c r="H403" s="37">
        <v>0</v>
      </c>
      <c r="I403" s="37" t="str">
        <v>SHIV STEEL CORPORATION</v>
      </c>
      <c r="J403" s="37" t="str">
        <v>Sumit ganveer</v>
      </c>
      <c r="K403" s="37" t="str">
        <v>Yogeshwar Richhariya</v>
      </c>
      <c r="L403" s="37" t="str">
        <v/>
      </c>
      <c r="M403" s="37" t="str">
        <v>Central</v>
      </c>
      <c r="N403" s="2">
        <v>460001</v>
      </c>
      <c r="O403" s="2" t="str">
        <v>23AABCJ8955R1ZP</v>
      </c>
      <c r="P403" s="2">
        <v>7000767744</v>
      </c>
      <c r="Q403" s="2" t="str">
        <v>May'24</v>
      </c>
      <c r="R403" s="2">
        <v>2025</v>
      </c>
      <c r="S403" s="1">
        <v>0</v>
      </c>
      <c r="T403" s="2">
        <v>100</v>
      </c>
      <c r="U403" s="12">
        <v>0</v>
      </c>
      <c r="V403" s="1" t="str">
        <v>Challenger</v>
      </c>
      <c r="W403" s="13">
        <v>0</v>
      </c>
      <c r="X403" s="13">
        <v>0</v>
      </c>
      <c r="Y403" s="13">
        <v>0</v>
      </c>
      <c r="Z403" s="13">
        <v>0</v>
      </c>
      <c r="AA403" s="13">
        <v>15</v>
      </c>
      <c r="AB403" s="13">
        <v>0</v>
      </c>
      <c r="AC403" s="13">
        <v>0</v>
      </c>
      <c r="AD403" s="13">
        <v>0</v>
      </c>
      <c r="AE403" s="13">
        <v>0</v>
      </c>
      <c r="AF403" s="13">
        <v>0</v>
      </c>
      <c r="AG403" s="13">
        <v>0</v>
      </c>
      <c r="AH403" s="13">
        <v>0</v>
      </c>
      <c r="AI403" s="13">
        <v>0</v>
      </c>
      <c r="AJ403" s="13">
        <v>0</v>
      </c>
      <c r="AK403" s="13">
        <v>0</v>
      </c>
      <c r="AL403" s="13">
        <v>0</v>
      </c>
      <c r="AM403" s="13">
        <v>0</v>
      </c>
      <c r="AN403" s="13">
        <v>0</v>
      </c>
      <c r="AO403" s="13">
        <v>0</v>
      </c>
      <c r="AP403" s="13">
        <v>0</v>
      </c>
      <c r="AQ403" s="13">
        <v>0</v>
      </c>
      <c r="AR403" s="13">
        <v>0</v>
      </c>
      <c r="AS403" s="13">
        <v>0</v>
      </c>
      <c r="AT403" s="13">
        <v>0</v>
      </c>
      <c r="AU403" s="13">
        <v>0</v>
      </c>
      <c r="AV403" s="13">
        <v>0</v>
      </c>
      <c r="AW403" s="16">
        <f t="shared" si="116"/>
        <v>0</v>
      </c>
      <c r="AX403" s="16">
        <v>0</v>
      </c>
      <c r="AY403" s="10">
        <f t="shared" si="117"/>
        <v>0</v>
      </c>
      <c r="AZ403" s="10">
        <f>SUM(Z403:AK403)</f>
        <v>15</v>
      </c>
      <c r="BA403" s="10"/>
      <c r="BB403" s="10">
        <f t="shared" si="118"/>
        <v>0</v>
      </c>
      <c r="BC403" s="10">
        <f t="shared" si="119"/>
        <v>0</v>
      </c>
      <c r="BD403" s="10">
        <f t="shared" si="120"/>
        <v>-15</v>
      </c>
      <c r="BE403" s="10">
        <f t="shared" si="114"/>
        <v>15</v>
      </c>
      <c r="BF403" s="2" t="s">
        <v>119</v>
      </c>
      <c r="BG403" s="10">
        <f t="shared" si="121"/>
        <v>0</v>
      </c>
      <c r="BH403" s="36" t="s">
        <v>118</v>
      </c>
      <c r="BI403" s="39" t="str">
        <f t="shared" si="122"/>
        <v/>
      </c>
      <c r="BJ403" s="39" t="str">
        <f t="shared" si="123"/>
        <v/>
      </c>
      <c r="BK403" s="16">
        <f>SUM(AR403:AX403)</f>
        <v>0</v>
      </c>
      <c r="BL403" s="10">
        <f>SUM(AL403:AQ403)</f>
        <v>0</v>
      </c>
      <c r="BM403" s="12" t="str">
        <f t="shared" si="124"/>
        <v/>
      </c>
      <c r="BN403" s="12" t="str">
        <f t="shared" si="124"/>
        <v/>
      </c>
      <c r="BO403" s="9">
        <f t="shared" si="125"/>
        <v>0</v>
      </c>
      <c r="BP403" s="39" t="str">
        <f t="shared" si="126"/>
        <v/>
      </c>
      <c r="BQ403" s="147"/>
      <c r="BR403" s="9">
        <f t="shared" si="127"/>
        <v>15</v>
      </c>
      <c r="BS403" s="9">
        <f t="shared" si="128"/>
        <v>0</v>
      </c>
      <c r="BT403" s="9">
        <f t="shared" si="129"/>
        <v>15</v>
      </c>
      <c r="BU403" s="9" t="str">
        <f>IFERROR(_xlfn.XLOOKUP(D403,Sheet1!B:B,Sheet1!L:L),"")</f>
        <v/>
      </c>
      <c r="BV403" s="9" t="e">
        <f>_xlfn.XLOOKUP(BU403,Sheet1!S:S,Sheet1!T:T)</f>
        <v>#N/A</v>
      </c>
      <c r="BW403" s="9" t="e">
        <f>_xlfn.XLOOKUP(D403,Sheet1!B:B,Sheet1!M:M)</f>
        <v>#N/A</v>
      </c>
      <c r="BZ403" s="108">
        <f t="shared" si="130"/>
        <v>0</v>
      </c>
      <c r="CB403" s="12"/>
      <c r="CC403" s="12"/>
      <c r="CG403" s="1" t="str">
        <f>IF(BO403&lt;80,"Below 80",
IF(BO403&lt;=120,"80-120",
IF(BO403&lt;=200,"&gt; 120-200",
IF(BO403&lt;=300,"&gt;200-300",
IF(BO403&lt;=500,"&gt;300-500",
"&gt;500")))))</f>
        <v>Below 80</v>
      </c>
      <c r="CH403" s="1" t="str">
        <f>IFERROR(_xlfn.XLOOKUP(CG403,Scenario!M:M,Scenario!N:N),"")</f>
        <v/>
      </c>
      <c r="CI403" s="1" t="str">
        <f t="shared" si="131"/>
        <v>No</v>
      </c>
      <c r="CJ403" s="75">
        <v>0</v>
      </c>
    </row>
    <row r="404" spans="1:89" hidden="1">
      <c r="A404" s="2">
        <v>403</v>
      </c>
      <c r="B404" s="2">
        <v>2024</v>
      </c>
      <c r="C404" s="1" t="str">
        <v>PBTMTR407</v>
      </c>
      <c r="D404" s="37" t="str">
        <v>0015g00001guWa1AAE</v>
      </c>
      <c r="E404" s="37" t="str">
        <v>PARKASH IRON STORE</v>
      </c>
      <c r="F404" s="37" t="str">
        <v>PUNJAB</v>
      </c>
      <c r="G404" s="37" t="str">
        <v>AMRITSAR</v>
      </c>
      <c r="H404" s="37" t="str">
        <v>Amritsar-I</v>
      </c>
      <c r="I404" s="37" t="str">
        <v>MAHAVIR STEEL CORPORATION</v>
      </c>
      <c r="J404" s="37" t="str">
        <v>Abhishek Wadhwa</v>
      </c>
      <c r="K404" s="37" t="str">
        <v>-</v>
      </c>
      <c r="L404" s="37" t="str">
        <v>0015g00001ghemj</v>
      </c>
      <c r="M404" s="37" t="str">
        <v>North</v>
      </c>
      <c r="N404" s="2">
        <v>143001</v>
      </c>
      <c r="O404" s="2" t="str">
        <v>03AAQPG7576F1ZI</v>
      </c>
      <c r="P404" s="2">
        <v>9914417773</v>
      </c>
      <c r="Q404" s="2" t="str">
        <v>May'24</v>
      </c>
      <c r="R404" s="2">
        <v>2025</v>
      </c>
      <c r="S404" s="1">
        <v>0</v>
      </c>
      <c r="T404" s="2">
        <v>500</v>
      </c>
      <c r="U404" s="12">
        <v>0</v>
      </c>
      <c r="V404" s="1" t="str">
        <v>Alien</v>
      </c>
      <c r="W404" s="13">
        <v>0</v>
      </c>
      <c r="X404" s="13">
        <v>0</v>
      </c>
      <c r="Y404" s="13">
        <v>0</v>
      </c>
      <c r="Z404" s="13">
        <v>0</v>
      </c>
      <c r="AA404" s="13">
        <v>15.95</v>
      </c>
      <c r="AB404" s="13">
        <v>0</v>
      </c>
      <c r="AC404" s="13">
        <v>0</v>
      </c>
      <c r="AD404" s="13">
        <v>0</v>
      </c>
      <c r="AE404" s="13">
        <v>0</v>
      </c>
      <c r="AF404" s="13">
        <v>0</v>
      </c>
      <c r="AG404" s="13">
        <v>0</v>
      </c>
      <c r="AH404" s="13">
        <v>0</v>
      </c>
      <c r="AI404" s="13">
        <v>0</v>
      </c>
      <c r="AJ404" s="13">
        <v>0</v>
      </c>
      <c r="AK404" s="13">
        <v>0</v>
      </c>
      <c r="AL404" s="13">
        <v>0</v>
      </c>
      <c r="AM404" s="13">
        <v>0</v>
      </c>
      <c r="AN404" s="13">
        <v>0</v>
      </c>
      <c r="AO404" s="13">
        <v>0</v>
      </c>
      <c r="AP404" s="13">
        <v>12.01</v>
      </c>
      <c r="AQ404" s="13">
        <v>0</v>
      </c>
      <c r="AR404" s="13">
        <v>0</v>
      </c>
      <c r="AS404" s="13">
        <v>0</v>
      </c>
      <c r="AT404" s="13">
        <v>0</v>
      </c>
      <c r="AU404" s="13">
        <v>0</v>
      </c>
      <c r="AV404" s="13">
        <v>0</v>
      </c>
      <c r="AW404" s="16">
        <f t="shared" si="116"/>
        <v>12.01</v>
      </c>
      <c r="AX404" s="16">
        <v>24.02</v>
      </c>
      <c r="AY404" s="10">
        <f t="shared" si="117"/>
        <v>36.03</v>
      </c>
      <c r="AZ404" s="10">
        <f>SUM(Z404:AK404)</f>
        <v>15.95</v>
      </c>
      <c r="BA404" s="10">
        <v>24</v>
      </c>
      <c r="BB404" s="10">
        <f t="shared" si="118"/>
        <v>11.99</v>
      </c>
      <c r="BC404" s="10">
        <f t="shared" si="119"/>
        <v>2.9975000000000001</v>
      </c>
      <c r="BD404" s="10">
        <f t="shared" si="120"/>
        <v>20.080000000000002</v>
      </c>
      <c r="BE404" s="10">
        <f t="shared" si="114"/>
        <v>3.9399999999999995</v>
      </c>
      <c r="BF404" s="2" t="s">
        <v>119</v>
      </c>
      <c r="BG404" s="10">
        <f t="shared" si="121"/>
        <v>1.50125</v>
      </c>
      <c r="BH404" s="36" t="s">
        <v>118</v>
      </c>
      <c r="BI404" s="39" t="str">
        <f t="shared" si="122"/>
        <v/>
      </c>
      <c r="BJ404" s="39" t="str">
        <f t="shared" si="123"/>
        <v/>
      </c>
      <c r="BK404" s="16">
        <f>SUM(AR404:AX404)</f>
        <v>36.03</v>
      </c>
      <c r="BL404" s="10">
        <f>SUM(AL404:AQ404)</f>
        <v>12.01</v>
      </c>
      <c r="BM404" s="12">
        <f t="shared" si="124"/>
        <v>1</v>
      </c>
      <c r="BN404" s="12">
        <f t="shared" si="124"/>
        <v>0.33333333333333331</v>
      </c>
      <c r="BO404" s="9">
        <f t="shared" si="125"/>
        <v>12.01</v>
      </c>
      <c r="BP404" s="39" t="str">
        <f t="shared" si="126"/>
        <v/>
      </c>
      <c r="BQ404" s="147"/>
      <c r="BR404" s="9">
        <f t="shared" si="127"/>
        <v>15.95</v>
      </c>
      <c r="BS404" s="9">
        <f t="shared" si="128"/>
        <v>0</v>
      </c>
      <c r="BT404" s="9">
        <f t="shared" si="129"/>
        <v>15.95</v>
      </c>
      <c r="BU404" s="9" t="str">
        <f>IFERROR(_xlfn.XLOOKUP(D404,Sheet1!B:B,Sheet1!L:L),"")</f>
        <v/>
      </c>
      <c r="BV404" s="9" t="e">
        <f>_xlfn.XLOOKUP(BU404,Sheet1!S:S,Sheet1!T:T)</f>
        <v>#N/A</v>
      </c>
      <c r="BW404" s="9" t="e">
        <f>_xlfn.XLOOKUP(D404,Sheet1!B:B,Sheet1!M:M)</f>
        <v>#N/A</v>
      </c>
      <c r="BZ404" s="108">
        <f t="shared" si="130"/>
        <v>24.020000000000003</v>
      </c>
      <c r="CB404" s="12">
        <f>AW404/AY404</f>
        <v>0.33333333333333331</v>
      </c>
      <c r="CC404" s="12">
        <f>AX404/AY404</f>
        <v>0.66666666666666663</v>
      </c>
      <c r="CG404" s="1" t="str">
        <f>IF(BO404&lt;80,"Below 80",
IF(BO404&lt;=120,"80-120",
IF(BO404&lt;=200,"&gt; 120-200",
IF(BO404&lt;=300,"&gt;200-300",
IF(BO404&lt;=500,"&gt;300-500",
"&gt;500")))))</f>
        <v>Below 80</v>
      </c>
      <c r="CH404" s="1" t="str">
        <f>IFERROR(_xlfn.XLOOKUP(CG404,Scenario!M:M,Scenario!N:N),"")</f>
        <v/>
      </c>
      <c r="CI404" s="1" t="str">
        <f t="shared" si="131"/>
        <v>Yes</v>
      </c>
      <c r="CJ404" s="75">
        <v>24.02</v>
      </c>
    </row>
    <row r="405" spans="1:89" hidden="1">
      <c r="A405" s="2">
        <v>404</v>
      </c>
      <c r="B405" s="2">
        <v>2024</v>
      </c>
      <c r="C405" s="1" t="str">
        <v>PBTMTR408</v>
      </c>
      <c r="D405" s="37" t="str">
        <v>001J1000002je3oIAA</v>
      </c>
      <c r="E405" s="37" t="str">
        <v>IDS TRADING COMPANY</v>
      </c>
      <c r="F405" s="37" t="str">
        <v>PUNJAB</v>
      </c>
      <c r="G405" s="37" t="str">
        <v>JALANDHAR</v>
      </c>
      <c r="H405" s="37" t="str">
        <v>Jalandhar-II</v>
      </c>
      <c r="I405" s="37" t="str">
        <v>MAHAVIR STEEL CORPORATION</v>
      </c>
      <c r="J405" s="37" t="str">
        <v>Abhishek Wadhwa</v>
      </c>
      <c r="K405" s="37" t="str">
        <v>-</v>
      </c>
      <c r="L405" s="37" t="str">
        <v>0015g00001ghemj</v>
      </c>
      <c r="M405" s="37" t="str">
        <v>North</v>
      </c>
      <c r="N405" s="2">
        <v>144023</v>
      </c>
      <c r="O405" s="2" t="str">
        <v>03BBZPS4308G1ZC</v>
      </c>
      <c r="P405" s="2">
        <v>9555008700</v>
      </c>
      <c r="Q405" s="2" t="str">
        <v>May'24</v>
      </c>
      <c r="R405" s="2">
        <v>2025</v>
      </c>
      <c r="S405" s="1">
        <v>0</v>
      </c>
      <c r="T405" s="2">
        <v>275</v>
      </c>
      <c r="U405" s="12">
        <v>0</v>
      </c>
      <c r="V405" s="1" t="str">
        <v>Alien</v>
      </c>
      <c r="W405" s="13">
        <v>0</v>
      </c>
      <c r="X405" s="13">
        <v>0</v>
      </c>
      <c r="Y405" s="13">
        <v>0</v>
      </c>
      <c r="Z405" s="13">
        <v>0</v>
      </c>
      <c r="AA405" s="13">
        <v>3.9649999999999999</v>
      </c>
      <c r="AB405" s="13">
        <v>7</v>
      </c>
      <c r="AC405" s="13">
        <v>1.8</v>
      </c>
      <c r="AD405" s="13">
        <v>1</v>
      </c>
      <c r="AE405" s="13">
        <v>0</v>
      </c>
      <c r="AF405" s="13">
        <v>10.11</v>
      </c>
      <c r="AG405" s="13">
        <v>8</v>
      </c>
      <c r="AH405" s="13">
        <v>13.28</v>
      </c>
      <c r="AI405" s="13">
        <v>0</v>
      </c>
      <c r="AJ405" s="13">
        <v>0</v>
      </c>
      <c r="AK405" s="13">
        <v>3.87</v>
      </c>
      <c r="AL405" s="13">
        <v>5.59</v>
      </c>
      <c r="AM405" s="13">
        <v>3</v>
      </c>
      <c r="AN405" s="13">
        <v>9</v>
      </c>
      <c r="AO405" s="13">
        <v>2.8</v>
      </c>
      <c r="AP405" s="13">
        <v>0</v>
      </c>
      <c r="AQ405" s="13">
        <v>0</v>
      </c>
      <c r="AR405" s="13">
        <v>0</v>
      </c>
      <c r="AS405" s="13">
        <v>0</v>
      </c>
      <c r="AT405" s="13">
        <v>0</v>
      </c>
      <c r="AU405" s="13">
        <v>0</v>
      </c>
      <c r="AV405" s="13">
        <v>0</v>
      </c>
      <c r="AW405" s="16">
        <f t="shared" si="116"/>
        <v>20.39</v>
      </c>
      <c r="AX405" s="16">
        <v>40.78</v>
      </c>
      <c r="AY405" s="10">
        <f t="shared" si="117"/>
        <v>61.17</v>
      </c>
      <c r="AZ405" s="10">
        <f>SUM(Z405:AK405)</f>
        <v>49.024999999999999</v>
      </c>
      <c r="BA405" s="10">
        <v>30</v>
      </c>
      <c r="BB405" s="10">
        <f t="shared" si="118"/>
        <v>9.61</v>
      </c>
      <c r="BC405" s="10">
        <f t="shared" si="119"/>
        <v>2.4024999999999999</v>
      </c>
      <c r="BD405" s="10">
        <f t="shared" si="120"/>
        <v>12.145000000000003</v>
      </c>
      <c r="BE405" s="10">
        <f t="shared" si="114"/>
        <v>28.634999999999998</v>
      </c>
      <c r="BF405" s="2" t="s">
        <v>119</v>
      </c>
      <c r="BG405" s="10">
        <f t="shared" si="121"/>
        <v>2.5487500000000001</v>
      </c>
      <c r="BH405" s="36" t="s">
        <v>118</v>
      </c>
      <c r="BI405" s="39" t="str">
        <f t="shared" si="122"/>
        <v/>
      </c>
      <c r="BJ405" s="39" t="str">
        <f t="shared" si="123"/>
        <v/>
      </c>
      <c r="BK405" s="16">
        <f>SUM(AR405:AX405)</f>
        <v>61.17</v>
      </c>
      <c r="BL405" s="10">
        <f>SUM(AL405:AQ405)</f>
        <v>20.39</v>
      </c>
      <c r="BM405" s="12">
        <f t="shared" si="124"/>
        <v>1</v>
      </c>
      <c r="BN405" s="12">
        <f t="shared" si="124"/>
        <v>0.33333333333333331</v>
      </c>
      <c r="BO405" s="9">
        <f t="shared" si="125"/>
        <v>20.39</v>
      </c>
      <c r="BP405" s="39" t="str">
        <f t="shared" si="126"/>
        <v/>
      </c>
      <c r="BQ405" s="147"/>
      <c r="BR405" s="9">
        <f t="shared" si="127"/>
        <v>13.765000000000001</v>
      </c>
      <c r="BS405" s="9">
        <f t="shared" si="128"/>
        <v>35.26</v>
      </c>
      <c r="BT405" s="9">
        <f t="shared" si="129"/>
        <v>49.024999999999999</v>
      </c>
      <c r="BU405" s="9" t="str">
        <f>IFERROR(_xlfn.XLOOKUP(D405,Sheet1!B:B,Sheet1!L:L),"")</f>
        <v/>
      </c>
      <c r="BV405" s="9" t="e">
        <f>_xlfn.XLOOKUP(BU405,Sheet1!S:S,Sheet1!T:T)</f>
        <v>#N/A</v>
      </c>
      <c r="BW405" s="9" t="e">
        <f>_xlfn.XLOOKUP(D405,Sheet1!B:B,Sheet1!M:M)</f>
        <v>#N/A</v>
      </c>
      <c r="BZ405" s="108">
        <f t="shared" si="130"/>
        <v>40.78</v>
      </c>
      <c r="CB405" s="12">
        <f>AW405/AY405</f>
        <v>0.33333333333333331</v>
      </c>
      <c r="CC405" s="12">
        <f>AX405/AY405</f>
        <v>0.66666666666666663</v>
      </c>
      <c r="CG405" s="1" t="str">
        <f>IF(BO405&lt;80,"Below 80",
IF(BO405&lt;=120,"80-120",
IF(BO405&lt;=200,"&gt; 120-200",
IF(BO405&lt;=300,"&gt;200-300",
IF(BO405&lt;=500,"&gt;300-500",
"&gt;500")))))</f>
        <v>Below 80</v>
      </c>
      <c r="CH405" s="1" t="str">
        <f>IFERROR(_xlfn.XLOOKUP(CG405,Scenario!M:M,Scenario!N:N),"")</f>
        <v/>
      </c>
      <c r="CI405" s="1" t="str">
        <f t="shared" si="131"/>
        <v>Yes</v>
      </c>
      <c r="CJ405" s="75">
        <v>40.78</v>
      </c>
    </row>
    <row r="406" spans="1:89" hidden="1">
      <c r="A406" s="2">
        <v>405</v>
      </c>
      <c r="B406" s="2">
        <v>2024</v>
      </c>
      <c r="C406" s="1" t="str">
        <v>PBTMTR409</v>
      </c>
      <c r="D406" s="37" t="str">
        <v>001J1000002kNw3IAE</v>
      </c>
      <c r="E406" s="37" t="str">
        <v>PARAS STEEL CORPORATION</v>
      </c>
      <c r="F406" s="37" t="str">
        <v>PUNJAB</v>
      </c>
      <c r="G406" s="37" t="str">
        <v>JALANDHAR</v>
      </c>
      <c r="H406" s="37" t="str">
        <v>Jalandhar-I</v>
      </c>
      <c r="I406" s="37" t="str">
        <v>MAHAVIR STEEL CORPORATION</v>
      </c>
      <c r="J406" s="37" t="str">
        <v>Abhishek Wadhwa</v>
      </c>
      <c r="K406" s="37" t="str">
        <v>-</v>
      </c>
      <c r="L406" s="37" t="str">
        <v>0015g00001ghemj</v>
      </c>
      <c r="M406" s="37" t="str">
        <v>North</v>
      </c>
      <c r="N406" s="2">
        <v>144004</v>
      </c>
      <c r="O406" s="2" t="str">
        <v>03ABCFP9794P1ZD</v>
      </c>
      <c r="P406" s="2">
        <v>9914845305</v>
      </c>
      <c r="Q406" s="2" t="str">
        <v>May'24</v>
      </c>
      <c r="R406" s="2">
        <v>2025</v>
      </c>
      <c r="S406" s="1">
        <v>0</v>
      </c>
      <c r="T406" s="2">
        <v>300</v>
      </c>
      <c r="U406" s="12">
        <v>0</v>
      </c>
      <c r="V406" s="1" t="str">
        <v>Alien</v>
      </c>
      <c r="W406" s="13">
        <v>0</v>
      </c>
      <c r="X406" s="13">
        <v>0</v>
      </c>
      <c r="Y406" s="13">
        <v>0</v>
      </c>
      <c r="Z406" s="13">
        <v>0</v>
      </c>
      <c r="AA406" s="13">
        <v>46.52</v>
      </c>
      <c r="AB406" s="13">
        <v>154</v>
      </c>
      <c r="AC406" s="13">
        <v>36</v>
      </c>
      <c r="AD406" s="13">
        <v>50</v>
      </c>
      <c r="AE406" s="13">
        <v>50</v>
      </c>
      <c r="AF406" s="13">
        <v>51.6</v>
      </c>
      <c r="AG406" s="13">
        <v>51</v>
      </c>
      <c r="AH406" s="13">
        <v>57.02</v>
      </c>
      <c r="AI406" s="13">
        <v>92.05</v>
      </c>
      <c r="AJ406" s="13">
        <v>51.94</v>
      </c>
      <c r="AK406" s="13">
        <v>96.41</v>
      </c>
      <c r="AL406" s="13">
        <v>132.66999999999999</v>
      </c>
      <c r="AM406" s="13">
        <v>55</v>
      </c>
      <c r="AN406" s="13">
        <v>51</v>
      </c>
      <c r="AO406" s="13">
        <v>54.16</v>
      </c>
      <c r="AP406" s="13">
        <v>0</v>
      </c>
      <c r="AQ406" s="13">
        <v>60.9</v>
      </c>
      <c r="AR406" s="13">
        <v>0</v>
      </c>
      <c r="AS406" s="13">
        <v>0</v>
      </c>
      <c r="AT406" s="13">
        <v>0</v>
      </c>
      <c r="AU406" s="13">
        <v>0</v>
      </c>
      <c r="AV406" s="13">
        <v>0</v>
      </c>
      <c r="AW406" s="16">
        <f t="shared" si="116"/>
        <v>353.72999999999996</v>
      </c>
      <c r="AX406" s="16">
        <v>707.45999999999992</v>
      </c>
      <c r="AY406" s="10">
        <f>BW406</f>
        <v>750</v>
      </c>
      <c r="AZ406" s="10">
        <f>SUM(Z406:AK406)</f>
        <v>736.53999999999985</v>
      </c>
      <c r="BA406" s="10">
        <v>1300</v>
      </c>
      <c r="BB406" s="10">
        <f t="shared" si="118"/>
        <v>946.27</v>
      </c>
      <c r="BC406" s="10">
        <f t="shared" si="119"/>
        <v>236.5675</v>
      </c>
      <c r="BD406" s="10">
        <f t="shared" si="120"/>
        <v>13.46000000000015</v>
      </c>
      <c r="BE406" s="10">
        <f t="shared" si="114"/>
        <v>382.80999999999989</v>
      </c>
      <c r="BF406" s="2" t="s">
        <v>118</v>
      </c>
      <c r="BG406" s="10">
        <f t="shared" si="121"/>
        <v>44.216249999999995</v>
      </c>
      <c r="BH406" s="36" t="s">
        <v>119</v>
      </c>
      <c r="BI406" s="39" t="str">
        <f t="shared" si="122"/>
        <v/>
      </c>
      <c r="BJ406" s="39" t="str">
        <f t="shared" si="123"/>
        <v/>
      </c>
      <c r="BK406" s="16">
        <f>SUM(AR406:AX406)</f>
        <v>1061.1899999999998</v>
      </c>
      <c r="BL406" s="10">
        <f>SUM(AL406:AQ406)</f>
        <v>353.72999999999996</v>
      </c>
      <c r="BM406" s="12">
        <f t="shared" si="124"/>
        <v>1.4149199999999997</v>
      </c>
      <c r="BN406" s="12">
        <f t="shared" si="124"/>
        <v>0.47163999999999995</v>
      </c>
      <c r="BO406" s="9">
        <f t="shared" si="125"/>
        <v>353.72999999999996</v>
      </c>
      <c r="BP406" s="39" t="str">
        <f t="shared" si="126"/>
        <v/>
      </c>
      <c r="BQ406" s="147"/>
      <c r="BR406" s="9">
        <f t="shared" si="127"/>
        <v>336.52</v>
      </c>
      <c r="BS406" s="9">
        <f t="shared" si="128"/>
        <v>400.02</v>
      </c>
      <c r="BT406" s="9">
        <f t="shared" si="129"/>
        <v>736.54</v>
      </c>
      <c r="BU406" s="9" t="str">
        <f>IFERROR(_xlfn.XLOOKUP(D406,Sheet1!B:B,Sheet1!L:L),"")</f>
        <v>International trip (1 pax Almaty) + 1 EV Scooter</v>
      </c>
      <c r="BV406" s="9" t="e">
        <f>_xlfn.XLOOKUP(BU406,Sheet1!S:S,Sheet1!T:T)</f>
        <v>#N/A</v>
      </c>
      <c r="BW406" s="9">
        <f>_xlfn.XLOOKUP(D406,Sheet1!B:B,Sheet1!M:M)</f>
        <v>750</v>
      </c>
      <c r="BY406" s="1">
        <v>751</v>
      </c>
      <c r="BZ406" s="108">
        <f t="shared" si="130"/>
        <v>396.27000000000004</v>
      </c>
      <c r="CB406" s="12">
        <f>AW406/AY406</f>
        <v>0.47163999999999995</v>
      </c>
      <c r="CC406" s="12">
        <f>AX406/AY406</f>
        <v>0.9432799999999999</v>
      </c>
      <c r="CG406" s="1" t="str">
        <f>IF(BO406&lt;80,"Below 80",
IF(BO406&lt;=120,"80-120",
IF(BO406&lt;=200,"&gt; 120-200",
IF(BO406&lt;=300,"&gt;200-300",
IF(BO406&lt;=500,"&gt;300-500",
"&gt;500")))))</f>
        <v>&gt;300-500</v>
      </c>
      <c r="CH406" s="1" t="str">
        <f>IFERROR(_xlfn.XLOOKUP(CG406,Scenario!M:M,Scenario!N:N),"")</f>
        <v>D</v>
      </c>
      <c r="CI406" s="1" t="str">
        <f t="shared" si="131"/>
        <v>Yes</v>
      </c>
      <c r="CJ406" s="75">
        <v>707.45999999999992</v>
      </c>
    </row>
    <row r="407" spans="1:89" hidden="1">
      <c r="A407" s="2">
        <v>406</v>
      </c>
      <c r="B407" s="2">
        <v>2024</v>
      </c>
      <c r="C407" s="1" t="str">
        <v>PBTMTR412</v>
      </c>
      <c r="D407" s="37" t="str">
        <v>001J1000003lrBsIAI</v>
      </c>
      <c r="E407" s="37" t="str">
        <v>M/S  AKS STEEL COMPANY</v>
      </c>
      <c r="F407" s="37" t="str">
        <v>UTTAR PRADESH</v>
      </c>
      <c r="G407" s="37" t="str">
        <v>GHAZIABAD</v>
      </c>
      <c r="H407" s="37">
        <v>0</v>
      </c>
      <c r="I407" s="37" t="str">
        <v>OPTRIX INFRA LLP</v>
      </c>
      <c r="J407" s="37" t="str">
        <v>Aashish Goyal</v>
      </c>
      <c r="K407" s="37" t="str">
        <v>Abhijeet Biswas</v>
      </c>
      <c r="L407" s="37" t="str">
        <v>001J100000PJG7oIAH</v>
      </c>
      <c r="M407" s="37" t="str">
        <v>North</v>
      </c>
      <c r="N407" s="2">
        <v>201006</v>
      </c>
      <c r="O407" s="2" t="str">
        <v>09AODPG2639G1Z2</v>
      </c>
      <c r="P407" s="2">
        <v>9711333792</v>
      </c>
      <c r="Q407" s="2" t="str">
        <v>May'24</v>
      </c>
      <c r="R407" s="2">
        <v>2025</v>
      </c>
      <c r="S407" s="1">
        <v>0</v>
      </c>
      <c r="T407" s="2">
        <v>1400</v>
      </c>
      <c r="U407" s="12">
        <v>0</v>
      </c>
      <c r="V407" s="1" t="str">
        <v>Alien</v>
      </c>
      <c r="W407" s="13">
        <v>0</v>
      </c>
      <c r="X407" s="13">
        <v>0</v>
      </c>
      <c r="Y407" s="13">
        <v>0</v>
      </c>
      <c r="Z407" s="13">
        <v>0</v>
      </c>
      <c r="AA407" s="13">
        <v>140.35</v>
      </c>
      <c r="AB407" s="13">
        <v>63</v>
      </c>
      <c r="AC407" s="13">
        <v>0</v>
      </c>
      <c r="AD407" s="13">
        <v>0</v>
      </c>
      <c r="AE407" s="13">
        <v>0</v>
      </c>
      <c r="AF407" s="13">
        <v>0</v>
      </c>
      <c r="AG407" s="13">
        <v>0</v>
      </c>
      <c r="AH407" s="13">
        <v>0</v>
      </c>
      <c r="AI407" s="13">
        <v>0</v>
      </c>
      <c r="AJ407" s="13">
        <v>0</v>
      </c>
      <c r="AK407" s="13">
        <v>3</v>
      </c>
      <c r="AL407" s="13">
        <v>21</v>
      </c>
      <c r="AM407" s="13">
        <v>0</v>
      </c>
      <c r="AN407" s="13">
        <v>0</v>
      </c>
      <c r="AO407" s="13">
        <v>0</v>
      </c>
      <c r="AP407" s="13">
        <v>0</v>
      </c>
      <c r="AQ407" s="13">
        <v>0</v>
      </c>
      <c r="AR407" s="13">
        <v>0</v>
      </c>
      <c r="AS407" s="13">
        <v>0</v>
      </c>
      <c r="AT407" s="13">
        <v>0</v>
      </c>
      <c r="AU407" s="13">
        <v>0</v>
      </c>
      <c r="AV407" s="13">
        <v>0</v>
      </c>
      <c r="AW407" s="16">
        <f t="shared" si="116"/>
        <v>21</v>
      </c>
      <c r="AX407" s="16">
        <v>42</v>
      </c>
      <c r="AY407" s="10">
        <f t="shared" si="117"/>
        <v>63</v>
      </c>
      <c r="AZ407" s="10">
        <f>SUM(Z407:AK407)</f>
        <v>206.35</v>
      </c>
      <c r="BA407" s="10">
        <v>41</v>
      </c>
      <c r="BB407" s="10">
        <f t="shared" si="118"/>
        <v>20</v>
      </c>
      <c r="BC407" s="10">
        <f t="shared" si="119"/>
        <v>5</v>
      </c>
      <c r="BD407" s="10">
        <f t="shared" si="120"/>
        <v>-143.35</v>
      </c>
      <c r="BE407" s="10">
        <f t="shared" si="114"/>
        <v>185.35</v>
      </c>
      <c r="BF407" s="2" t="s">
        <v>119</v>
      </c>
      <c r="BG407" s="10">
        <f t="shared" si="121"/>
        <v>2.625</v>
      </c>
      <c r="BH407" s="36" t="s">
        <v>118</v>
      </c>
      <c r="BI407" s="39" t="str">
        <f t="shared" si="122"/>
        <v/>
      </c>
      <c r="BJ407" s="39" t="str">
        <f t="shared" si="123"/>
        <v/>
      </c>
      <c r="BK407" s="16">
        <f>SUM(AR407:AX407)</f>
        <v>63</v>
      </c>
      <c r="BL407" s="10">
        <f>SUM(AL407:AQ407)</f>
        <v>21</v>
      </c>
      <c r="BM407" s="12">
        <f t="shared" si="124"/>
        <v>1</v>
      </c>
      <c r="BN407" s="12">
        <f t="shared" si="124"/>
        <v>0.33333333333333331</v>
      </c>
      <c r="BO407" s="9">
        <f t="shared" si="125"/>
        <v>21</v>
      </c>
      <c r="BP407" s="39" t="str">
        <f t="shared" si="126"/>
        <v/>
      </c>
      <c r="BQ407" s="147"/>
      <c r="BR407" s="9">
        <f t="shared" si="127"/>
        <v>203.35</v>
      </c>
      <c r="BS407" s="9">
        <f t="shared" si="128"/>
        <v>3</v>
      </c>
      <c r="BT407" s="9">
        <f t="shared" si="129"/>
        <v>206.35</v>
      </c>
      <c r="BU407" s="9" t="str">
        <f>IFERROR(_xlfn.XLOOKUP(D407,Sheet1!B:B,Sheet1!L:L),"")</f>
        <v/>
      </c>
      <c r="BV407" s="9" t="e">
        <f>_xlfn.XLOOKUP(BU407,Sheet1!S:S,Sheet1!T:T)</f>
        <v>#N/A</v>
      </c>
      <c r="BW407" s="9" t="e">
        <f>_xlfn.XLOOKUP(D407,Sheet1!B:B,Sheet1!M:M)</f>
        <v>#N/A</v>
      </c>
      <c r="BZ407" s="108">
        <f t="shared" si="130"/>
        <v>42</v>
      </c>
      <c r="CB407" s="12">
        <f>AW407/AY407</f>
        <v>0.33333333333333331</v>
      </c>
      <c r="CC407" s="12">
        <f>AX407/AY407</f>
        <v>0.66666666666666663</v>
      </c>
      <c r="CG407" s="1" t="str">
        <f>IF(BO407&lt;80,"Below 80",
IF(BO407&lt;=120,"80-120",
IF(BO407&lt;=200,"&gt; 120-200",
IF(BO407&lt;=300,"&gt;200-300",
IF(BO407&lt;=500,"&gt;300-500",
"&gt;500")))))</f>
        <v>Below 80</v>
      </c>
      <c r="CH407" s="1" t="str">
        <f>IFERROR(_xlfn.XLOOKUP(CG407,Scenario!M:M,Scenario!N:N),"")</f>
        <v/>
      </c>
      <c r="CI407" s="1" t="str">
        <f t="shared" si="131"/>
        <v>Yes</v>
      </c>
      <c r="CJ407" s="75">
        <v>42</v>
      </c>
      <c r="CK407" s="1" t="s">
        <v>118</v>
      </c>
    </row>
    <row r="408" spans="1:89" hidden="1">
      <c r="A408" s="2">
        <v>407</v>
      </c>
      <c r="B408" s="2">
        <v>2024</v>
      </c>
      <c r="C408" s="1" t="str">
        <v>PBTMTR413</v>
      </c>
      <c r="D408" s="37" t="str">
        <v>001J1000003lrAzIAI</v>
      </c>
      <c r="E408" s="37" t="str">
        <v>M/S TATA IRON SYNDICATE</v>
      </c>
      <c r="F408" s="37" t="str">
        <v>UTTAR PRADESH</v>
      </c>
      <c r="G408" s="37" t="str">
        <v>GHAZIABAD</v>
      </c>
      <c r="H408" s="37">
        <v>0</v>
      </c>
      <c r="I408" s="37" t="str">
        <v>SHASHI STEELS CORPORATION</v>
      </c>
      <c r="J408" s="37" t="str">
        <v>Abhijeet Biswas</v>
      </c>
      <c r="K408" s="37" t="str">
        <v>Abhijeet Biswas</v>
      </c>
      <c r="L408" s="37" t="str">
        <v>C12816</v>
      </c>
      <c r="M408" s="37" t="str">
        <v>North</v>
      </c>
      <c r="N408" s="2">
        <v>201002</v>
      </c>
      <c r="O408" s="2" t="str">
        <v>09AAAFT6425A1ZI</v>
      </c>
      <c r="P408" s="2">
        <v>9810069647</v>
      </c>
      <c r="Q408" s="2" t="str">
        <v>May'24</v>
      </c>
      <c r="R408" s="2">
        <v>2025</v>
      </c>
      <c r="S408" s="1">
        <v>0</v>
      </c>
      <c r="T408" s="2">
        <v>500</v>
      </c>
      <c r="U408" s="12">
        <v>0</v>
      </c>
      <c r="V408" s="1" t="str">
        <v>Alien</v>
      </c>
      <c r="W408" s="13">
        <v>0</v>
      </c>
      <c r="X408" s="13">
        <v>0</v>
      </c>
      <c r="Y408" s="13">
        <v>0</v>
      </c>
      <c r="Z408" s="13">
        <v>0</v>
      </c>
      <c r="AA408" s="13">
        <v>150.68</v>
      </c>
      <c r="AB408" s="13">
        <v>54</v>
      </c>
      <c r="AC408" s="13">
        <v>0</v>
      </c>
      <c r="AD408" s="13">
        <v>0</v>
      </c>
      <c r="AE408" s="13">
        <v>0</v>
      </c>
      <c r="AF408" s="13">
        <v>0</v>
      </c>
      <c r="AG408" s="13">
        <v>0</v>
      </c>
      <c r="AH408" s="13">
        <v>0</v>
      </c>
      <c r="AI408" s="13">
        <v>0</v>
      </c>
      <c r="AJ408" s="13">
        <v>0</v>
      </c>
      <c r="AK408" s="13">
        <v>0</v>
      </c>
      <c r="AL408" s="13">
        <v>0</v>
      </c>
      <c r="AM408" s="13">
        <v>0</v>
      </c>
      <c r="AN408" s="13">
        <v>0</v>
      </c>
      <c r="AO408" s="13">
        <v>0</v>
      </c>
      <c r="AP408" s="13">
        <v>0</v>
      </c>
      <c r="AQ408" s="13">
        <v>0</v>
      </c>
      <c r="AR408" s="13">
        <v>0</v>
      </c>
      <c r="AS408" s="13">
        <v>0</v>
      </c>
      <c r="AT408" s="13">
        <v>0</v>
      </c>
      <c r="AU408" s="13">
        <v>0</v>
      </c>
      <c r="AV408" s="13">
        <v>0</v>
      </c>
      <c r="AW408" s="16">
        <f t="shared" si="116"/>
        <v>0</v>
      </c>
      <c r="AX408" s="16">
        <v>0</v>
      </c>
      <c r="AY408" s="10">
        <f t="shared" si="117"/>
        <v>0</v>
      </c>
      <c r="AZ408" s="10">
        <f>SUM(Z408:AK408)</f>
        <v>204.68</v>
      </c>
      <c r="BA408" s="10"/>
      <c r="BB408" s="10">
        <f t="shared" si="118"/>
        <v>0</v>
      </c>
      <c r="BC408" s="10">
        <f t="shared" si="119"/>
        <v>0</v>
      </c>
      <c r="BD408" s="10">
        <f t="shared" si="120"/>
        <v>-204.68</v>
      </c>
      <c r="BE408" s="10">
        <f t="shared" si="114"/>
        <v>204.68</v>
      </c>
      <c r="BF408" s="2" t="s">
        <v>119</v>
      </c>
      <c r="BG408" s="10">
        <f t="shared" si="121"/>
        <v>0</v>
      </c>
      <c r="BH408" s="36" t="s">
        <v>118</v>
      </c>
      <c r="BI408" s="39" t="str">
        <f t="shared" si="122"/>
        <v/>
      </c>
      <c r="BJ408" s="39" t="str">
        <f t="shared" si="123"/>
        <v/>
      </c>
      <c r="BK408" s="16">
        <f>SUM(AR408:AX408)</f>
        <v>0</v>
      </c>
      <c r="BL408" s="10">
        <f>SUM(AL408:AQ408)</f>
        <v>0</v>
      </c>
      <c r="BM408" s="12" t="str">
        <f t="shared" si="124"/>
        <v/>
      </c>
      <c r="BN408" s="12" t="str">
        <f t="shared" si="124"/>
        <v/>
      </c>
      <c r="BO408" s="9">
        <f t="shared" si="125"/>
        <v>0</v>
      </c>
      <c r="BP408" s="39" t="str">
        <f t="shared" si="126"/>
        <v/>
      </c>
      <c r="BQ408" s="147"/>
      <c r="BR408" s="9">
        <f t="shared" si="127"/>
        <v>204.68</v>
      </c>
      <c r="BS408" s="9">
        <f t="shared" si="128"/>
        <v>0</v>
      </c>
      <c r="BT408" s="9">
        <f t="shared" si="129"/>
        <v>204.68</v>
      </c>
      <c r="BU408" s="9" t="str">
        <f>IFERROR(_xlfn.XLOOKUP(D408,Sheet1!B:B,Sheet1!L:L),"")</f>
        <v/>
      </c>
      <c r="BV408" s="9" t="e">
        <f>_xlfn.XLOOKUP(BU408,Sheet1!S:S,Sheet1!T:T)</f>
        <v>#N/A</v>
      </c>
      <c r="BW408" s="9" t="e">
        <f>_xlfn.XLOOKUP(D408,Sheet1!B:B,Sheet1!M:M)</f>
        <v>#N/A</v>
      </c>
      <c r="BZ408" s="108">
        <f t="shared" si="130"/>
        <v>0</v>
      </c>
      <c r="CB408" s="12"/>
      <c r="CC408" s="12"/>
      <c r="CG408" s="1" t="str">
        <f>IF(BO408&lt;80,"Below 80",
IF(BO408&lt;=120,"80-120",
IF(BO408&lt;=200,"&gt; 120-200",
IF(BO408&lt;=300,"&gt;200-300",
IF(BO408&lt;=500,"&gt;300-500",
"&gt;500")))))</f>
        <v>Below 80</v>
      </c>
      <c r="CH408" s="1" t="str">
        <f>IFERROR(_xlfn.XLOOKUP(CG408,Scenario!M:M,Scenario!N:N),"")</f>
        <v/>
      </c>
      <c r="CI408" s="1" t="str">
        <f t="shared" si="131"/>
        <v>No</v>
      </c>
      <c r="CJ408" s="75">
        <v>0</v>
      </c>
      <c r="CK408" s="1" t="s">
        <v>118</v>
      </c>
    </row>
    <row r="409" spans="1:89" hidden="1">
      <c r="A409" s="2">
        <v>408</v>
      </c>
      <c r="B409" s="2">
        <v>2024</v>
      </c>
      <c r="C409" s="1" t="str">
        <v>PBTMTR414</v>
      </c>
      <c r="D409" s="37" t="str">
        <v>0015g00001OeAeUAAV</v>
      </c>
      <c r="E409" s="37" t="str">
        <v>SAMEER CEMENT DEPOT PARATWADA AMR</v>
      </c>
      <c r="F409" s="37" t="str">
        <v>MAHARASHTRA</v>
      </c>
      <c r="G409" s="37" t="str">
        <v>AMRAVATI</v>
      </c>
      <c r="H409" s="37">
        <v>0</v>
      </c>
      <c r="I409" s="37" t="str">
        <v>SSTL (INDIA) PRIVATE LIMITED</v>
      </c>
      <c r="J409" s="37" t="str">
        <v>Ekeshwar Sahu</v>
      </c>
      <c r="K409" s="37" t="str">
        <v>Ekeshwar Sahu</v>
      </c>
      <c r="L409" s="37" t="str">
        <v>C13295</v>
      </c>
      <c r="M409" s="37" t="str">
        <v>Central</v>
      </c>
      <c r="N409" s="2">
        <v>444805</v>
      </c>
      <c r="O409" s="2" t="str">
        <v>27AKOPM4241K1ZS</v>
      </c>
      <c r="P409" s="2">
        <v>9422159077</v>
      </c>
      <c r="Q409" s="2" t="str">
        <v>May'24</v>
      </c>
      <c r="R409" s="2">
        <v>2025</v>
      </c>
      <c r="S409" s="1">
        <v>0</v>
      </c>
      <c r="T409" s="2">
        <v>240</v>
      </c>
      <c r="U409" s="12">
        <v>0</v>
      </c>
      <c r="V409" s="1" t="str">
        <v>Alien</v>
      </c>
      <c r="W409" s="13">
        <v>0</v>
      </c>
      <c r="X409" s="13">
        <v>0</v>
      </c>
      <c r="Y409" s="13">
        <v>0</v>
      </c>
      <c r="Z409" s="13">
        <v>0</v>
      </c>
      <c r="AA409" s="13">
        <v>10</v>
      </c>
      <c r="AB409" s="13">
        <v>0</v>
      </c>
      <c r="AC409" s="13">
        <v>0</v>
      </c>
      <c r="AD409" s="13">
        <v>0</v>
      </c>
      <c r="AE409" s="13">
        <v>0</v>
      </c>
      <c r="AF409" s="13">
        <v>0</v>
      </c>
      <c r="AG409" s="13">
        <v>0</v>
      </c>
      <c r="AH409" s="13">
        <v>0</v>
      </c>
      <c r="AI409" s="13">
        <v>0</v>
      </c>
      <c r="AJ409" s="13">
        <v>0</v>
      </c>
      <c r="AK409" s="13">
        <v>0</v>
      </c>
      <c r="AL409" s="13">
        <v>0</v>
      </c>
      <c r="AM409" s="13">
        <v>0</v>
      </c>
      <c r="AN409" s="13">
        <v>0</v>
      </c>
      <c r="AO409" s="13">
        <v>0</v>
      </c>
      <c r="AP409" s="13">
        <v>0</v>
      </c>
      <c r="AQ409" s="13">
        <v>0</v>
      </c>
      <c r="AR409" s="13">
        <v>0</v>
      </c>
      <c r="AS409" s="13">
        <v>0</v>
      </c>
      <c r="AT409" s="13">
        <v>0</v>
      </c>
      <c r="AU409" s="13">
        <v>0</v>
      </c>
      <c r="AV409" s="13">
        <v>0</v>
      </c>
      <c r="AW409" s="16">
        <f t="shared" si="116"/>
        <v>0</v>
      </c>
      <c r="AX409" s="16">
        <v>0</v>
      </c>
      <c r="AY409" s="10">
        <f t="shared" si="117"/>
        <v>0</v>
      </c>
      <c r="AZ409" s="10">
        <f>SUM(Z409:AK409)</f>
        <v>10</v>
      </c>
      <c r="BA409" s="10"/>
      <c r="BB409" s="10">
        <f t="shared" si="118"/>
        <v>0</v>
      </c>
      <c r="BC409" s="10">
        <f t="shared" si="119"/>
        <v>0</v>
      </c>
      <c r="BD409" s="10">
        <f t="shared" si="120"/>
        <v>-10</v>
      </c>
      <c r="BE409" s="10">
        <f t="shared" ref="BE409:BE472" si="132">AZ409-AW409</f>
        <v>10</v>
      </c>
      <c r="BF409" s="2" t="s">
        <v>119</v>
      </c>
      <c r="BG409" s="10">
        <f t="shared" si="121"/>
        <v>0</v>
      </c>
      <c r="BH409" s="36" t="s">
        <v>118</v>
      </c>
      <c r="BI409" s="39" t="str">
        <f t="shared" si="122"/>
        <v/>
      </c>
      <c r="BJ409" s="39" t="str">
        <f t="shared" si="123"/>
        <v/>
      </c>
      <c r="BK409" s="16">
        <f>SUM(AR409:AX409)</f>
        <v>0</v>
      </c>
      <c r="BL409" s="10">
        <f>SUM(AL409:AQ409)</f>
        <v>0</v>
      </c>
      <c r="BM409" s="12" t="str">
        <f t="shared" si="124"/>
        <v/>
      </c>
      <c r="BN409" s="12" t="str">
        <f t="shared" si="124"/>
        <v/>
      </c>
      <c r="BO409" s="9">
        <f t="shared" si="125"/>
        <v>0</v>
      </c>
      <c r="BP409" s="39" t="str">
        <f t="shared" si="126"/>
        <v/>
      </c>
      <c r="BQ409" s="147"/>
      <c r="BR409" s="9">
        <f t="shared" si="127"/>
        <v>10</v>
      </c>
      <c r="BS409" s="9">
        <f t="shared" si="128"/>
        <v>0</v>
      </c>
      <c r="BT409" s="9">
        <f t="shared" si="129"/>
        <v>10</v>
      </c>
      <c r="BU409" s="9" t="str">
        <f>IFERROR(_xlfn.XLOOKUP(D409,Sheet1!B:B,Sheet1!L:L),"")</f>
        <v/>
      </c>
      <c r="BV409" s="9" t="e">
        <f>_xlfn.XLOOKUP(BU409,Sheet1!S:S,Sheet1!T:T)</f>
        <v>#N/A</v>
      </c>
      <c r="BW409" s="9" t="e">
        <f>_xlfn.XLOOKUP(D409,Sheet1!B:B,Sheet1!M:M)</f>
        <v>#N/A</v>
      </c>
      <c r="BZ409" s="108">
        <f t="shared" si="130"/>
        <v>0</v>
      </c>
      <c r="CB409" s="12"/>
      <c r="CC409" s="12"/>
      <c r="CG409" s="1" t="str">
        <f>IF(BO409&lt;80,"Below 80",
IF(BO409&lt;=120,"80-120",
IF(BO409&lt;=200,"&gt; 120-200",
IF(BO409&lt;=300,"&gt;200-300",
IF(BO409&lt;=500,"&gt;300-500",
"&gt;500")))))</f>
        <v>Below 80</v>
      </c>
      <c r="CH409" s="1" t="str">
        <f>IFERROR(_xlfn.XLOOKUP(CG409,Scenario!M:M,Scenario!N:N),"")</f>
        <v/>
      </c>
      <c r="CI409" s="1" t="str">
        <f t="shared" si="131"/>
        <v>No</v>
      </c>
      <c r="CJ409" s="75">
        <v>0</v>
      </c>
    </row>
    <row r="410" spans="1:89" hidden="1">
      <c r="A410" s="2">
        <v>409</v>
      </c>
      <c r="B410" s="2">
        <v>2024</v>
      </c>
      <c r="C410" s="1" t="str">
        <v>PBTMTR415</v>
      </c>
      <c r="D410" s="37" t="str">
        <v>001J1000002ie9bIAA</v>
      </c>
      <c r="E410" s="37" t="str">
        <v>J.K.TRADERS,GHAT ROAD AMIT .J. JEJANI</v>
      </c>
      <c r="F410" s="37" t="str">
        <v>MAHARASHTRA</v>
      </c>
      <c r="G410" s="37" t="str">
        <v>NAGPUR</v>
      </c>
      <c r="H410" s="37">
        <v>0</v>
      </c>
      <c r="I410" s="37" t="str">
        <v>SSTL (INDIA) PRIVATE LIMITED</v>
      </c>
      <c r="J410" s="37" t="str">
        <v>Ekeshwar Sahu</v>
      </c>
      <c r="K410" s="37" t="str">
        <v>Ekeshwar Sahu</v>
      </c>
      <c r="L410" s="37" t="str">
        <v>C13295</v>
      </c>
      <c r="M410" s="37" t="str">
        <v>Central</v>
      </c>
      <c r="N410" s="2">
        <v>440018</v>
      </c>
      <c r="O410" s="2" t="str">
        <v>27AASFJO525B1ZL</v>
      </c>
      <c r="P410" s="2">
        <v>9370970902</v>
      </c>
      <c r="Q410" s="2" t="str">
        <v>May'24</v>
      </c>
      <c r="R410" s="2">
        <v>2025</v>
      </c>
      <c r="S410" s="1">
        <v>0</v>
      </c>
      <c r="T410" s="2">
        <v>400</v>
      </c>
      <c r="U410" s="12">
        <v>0.01</v>
      </c>
      <c r="V410" s="1" t="str">
        <v>Alien</v>
      </c>
      <c r="W410" s="13">
        <v>0</v>
      </c>
      <c r="X410" s="13">
        <v>0</v>
      </c>
      <c r="Y410" s="13">
        <v>0</v>
      </c>
      <c r="Z410" s="13">
        <v>0</v>
      </c>
      <c r="AA410" s="13">
        <v>25</v>
      </c>
      <c r="AB410" s="13">
        <v>0</v>
      </c>
      <c r="AC410" s="13">
        <v>0</v>
      </c>
      <c r="AD410" s="13">
        <v>0</v>
      </c>
      <c r="AE410" s="13">
        <v>0</v>
      </c>
      <c r="AF410" s="13">
        <v>0</v>
      </c>
      <c r="AG410" s="13">
        <v>0</v>
      </c>
      <c r="AH410" s="13">
        <v>0</v>
      </c>
      <c r="AI410" s="13">
        <v>0</v>
      </c>
      <c r="AJ410" s="13">
        <v>0</v>
      </c>
      <c r="AK410" s="13">
        <v>0</v>
      </c>
      <c r="AL410" s="13">
        <v>0</v>
      </c>
      <c r="AM410" s="13">
        <v>0</v>
      </c>
      <c r="AN410" s="13">
        <v>0</v>
      </c>
      <c r="AO410" s="13">
        <v>0</v>
      </c>
      <c r="AP410" s="13">
        <v>0</v>
      </c>
      <c r="AQ410" s="13">
        <v>0</v>
      </c>
      <c r="AR410" s="13">
        <v>0</v>
      </c>
      <c r="AS410" s="13">
        <v>0</v>
      </c>
      <c r="AT410" s="13">
        <v>0</v>
      </c>
      <c r="AU410" s="13">
        <v>12</v>
      </c>
      <c r="AV410" s="13">
        <v>0</v>
      </c>
      <c r="AW410" s="16">
        <f t="shared" si="116"/>
        <v>12</v>
      </c>
      <c r="AX410" s="16">
        <v>0</v>
      </c>
      <c r="AY410" s="10">
        <f t="shared" si="117"/>
        <v>12</v>
      </c>
      <c r="AZ410" s="10">
        <f>SUM(Z410:AK410)</f>
        <v>25</v>
      </c>
      <c r="BA410" s="10"/>
      <c r="BB410" s="10">
        <f t="shared" si="118"/>
        <v>-12</v>
      </c>
      <c r="BC410" s="10">
        <f t="shared" si="119"/>
        <v>-3</v>
      </c>
      <c r="BD410" s="10">
        <f t="shared" si="120"/>
        <v>-13</v>
      </c>
      <c r="BE410" s="10">
        <f t="shared" si="132"/>
        <v>13</v>
      </c>
      <c r="BF410" s="2" t="s">
        <v>119</v>
      </c>
      <c r="BG410" s="10">
        <f t="shared" si="121"/>
        <v>0</v>
      </c>
      <c r="BH410" s="36" t="s">
        <v>118</v>
      </c>
      <c r="BI410" s="39" t="str">
        <f t="shared" si="122"/>
        <v/>
      </c>
      <c r="BJ410" s="39" t="str">
        <f t="shared" si="123"/>
        <v/>
      </c>
      <c r="BK410" s="16">
        <f>SUM(AR410:AX410)</f>
        <v>24</v>
      </c>
      <c r="BL410" s="10">
        <f>SUM(AL410:AQ410)</f>
        <v>0</v>
      </c>
      <c r="BM410" s="12">
        <f t="shared" si="124"/>
        <v>2</v>
      </c>
      <c r="BN410" s="12">
        <f t="shared" si="124"/>
        <v>0</v>
      </c>
      <c r="BO410" s="9">
        <f t="shared" si="125"/>
        <v>0</v>
      </c>
      <c r="BP410" s="39" t="str">
        <f t="shared" si="126"/>
        <v/>
      </c>
      <c r="BQ410" s="147"/>
      <c r="BR410" s="9">
        <f t="shared" si="127"/>
        <v>25</v>
      </c>
      <c r="BS410" s="9">
        <f t="shared" si="128"/>
        <v>0</v>
      </c>
      <c r="BT410" s="9">
        <f t="shared" si="129"/>
        <v>25</v>
      </c>
      <c r="BU410" s="9" t="str">
        <f>IFERROR(_xlfn.XLOOKUP(D410,Sheet1!B:B,Sheet1!L:L),"")</f>
        <v/>
      </c>
      <c r="BV410" s="9" t="e">
        <f>_xlfn.XLOOKUP(BU410,Sheet1!S:S,Sheet1!T:T)</f>
        <v>#N/A</v>
      </c>
      <c r="BW410" s="9" t="e">
        <f>_xlfn.XLOOKUP(D410,Sheet1!B:B,Sheet1!M:M)</f>
        <v>#N/A</v>
      </c>
      <c r="BZ410" s="108">
        <f t="shared" si="130"/>
        <v>0</v>
      </c>
      <c r="CB410" s="12"/>
      <c r="CC410" s="12"/>
      <c r="CG410" s="1" t="str">
        <f>IF(BO410&lt;80,"Below 80",
IF(BO410&lt;=120,"80-120",
IF(BO410&lt;=200,"&gt; 120-200",
IF(BO410&lt;=300,"&gt;200-300",
IF(BO410&lt;=500,"&gt;300-500",
"&gt;500")))))</f>
        <v>Below 80</v>
      </c>
      <c r="CH410" s="1" t="str">
        <f>IFERROR(_xlfn.XLOOKUP(CG410,Scenario!M:M,Scenario!N:N),"")</f>
        <v/>
      </c>
      <c r="CI410" s="1" t="str">
        <f t="shared" si="131"/>
        <v>No</v>
      </c>
      <c r="CJ410" s="75">
        <v>0</v>
      </c>
    </row>
    <row r="411" spans="1:89" hidden="1">
      <c r="A411" s="2">
        <v>410</v>
      </c>
      <c r="B411" s="2">
        <v>2024</v>
      </c>
      <c r="C411" s="1" t="str">
        <v>PBTMTR418</v>
      </c>
      <c r="D411" s="37" t="str">
        <v>001J1000002mPwAIAU</v>
      </c>
      <c r="E411" s="37" t="str">
        <v>BAHAL ENTERPRISES</v>
      </c>
      <c r="F411" s="37" t="str">
        <v>HIMACHAL PRADESH</v>
      </c>
      <c r="G411" s="37" t="str">
        <v>KANGRA</v>
      </c>
      <c r="H411" s="37" t="str">
        <v>Shahpur</v>
      </c>
      <c r="I411" s="37" t="str">
        <v>MONAD PROFILES</v>
      </c>
      <c r="J411" s="37" t="str">
        <v>Rahul Gautam</v>
      </c>
      <c r="K411" s="37" t="str">
        <v>kapil vaidya</v>
      </c>
      <c r="L411" s="37" t="str">
        <v/>
      </c>
      <c r="M411" s="37" t="str">
        <v>North</v>
      </c>
      <c r="N411" s="2">
        <v>176206</v>
      </c>
      <c r="O411" s="2" t="str">
        <v>02DUPPK8531L1Z7</v>
      </c>
      <c r="P411" s="2">
        <v>8894517174</v>
      </c>
      <c r="Q411" s="2" t="str">
        <v>May'24</v>
      </c>
      <c r="R411" s="2">
        <v>2025</v>
      </c>
      <c r="S411" s="1">
        <v>0</v>
      </c>
      <c r="T411" s="2">
        <v>30</v>
      </c>
      <c r="U411" s="12">
        <v>0</v>
      </c>
      <c r="V411" s="1" t="str">
        <v>Minor</v>
      </c>
      <c r="W411" s="13">
        <v>0</v>
      </c>
      <c r="X411" s="13">
        <v>0</v>
      </c>
      <c r="Y411" s="13">
        <v>0</v>
      </c>
      <c r="Z411" s="13">
        <v>0</v>
      </c>
      <c r="AA411" s="13">
        <v>12.03</v>
      </c>
      <c r="AB411" s="13">
        <v>0</v>
      </c>
      <c r="AC411" s="13">
        <v>10</v>
      </c>
      <c r="AD411" s="13">
        <v>0</v>
      </c>
      <c r="AE411" s="13">
        <v>0</v>
      </c>
      <c r="AF411" s="13">
        <v>0</v>
      </c>
      <c r="AG411" s="13">
        <v>0</v>
      </c>
      <c r="AH411" s="13">
        <v>0</v>
      </c>
      <c r="AI411" s="13">
        <v>0</v>
      </c>
      <c r="AJ411" s="13">
        <v>0</v>
      </c>
      <c r="AK411" s="13">
        <v>0</v>
      </c>
      <c r="AL411" s="13">
        <v>0</v>
      </c>
      <c r="AM411" s="13">
        <v>0</v>
      </c>
      <c r="AN411" s="13">
        <v>0</v>
      </c>
      <c r="AO411" s="13">
        <v>0</v>
      </c>
      <c r="AP411" s="13">
        <v>0</v>
      </c>
      <c r="AQ411" s="13">
        <v>0</v>
      </c>
      <c r="AR411" s="13">
        <v>0</v>
      </c>
      <c r="AS411" s="13">
        <v>0</v>
      </c>
      <c r="AT411" s="13">
        <v>0</v>
      </c>
      <c r="AU411" s="13">
        <v>0</v>
      </c>
      <c r="AV411" s="13">
        <v>0</v>
      </c>
      <c r="AW411" s="16">
        <f t="shared" si="116"/>
        <v>0</v>
      </c>
      <c r="AX411" s="16">
        <v>0</v>
      </c>
      <c r="AY411" s="10">
        <f t="shared" si="117"/>
        <v>0</v>
      </c>
      <c r="AZ411" s="10">
        <f>SUM(Z411:AK411)</f>
        <v>22.03</v>
      </c>
      <c r="BA411" s="10"/>
      <c r="BB411" s="10">
        <f t="shared" si="118"/>
        <v>0</v>
      </c>
      <c r="BC411" s="10">
        <f t="shared" si="119"/>
        <v>0</v>
      </c>
      <c r="BD411" s="10">
        <f t="shared" si="120"/>
        <v>-22.03</v>
      </c>
      <c r="BE411" s="10">
        <f t="shared" si="132"/>
        <v>22.03</v>
      </c>
      <c r="BF411" s="2" t="s">
        <v>119</v>
      </c>
      <c r="BG411" s="10">
        <f t="shared" si="121"/>
        <v>0</v>
      </c>
      <c r="BH411" s="36" t="s">
        <v>118</v>
      </c>
      <c r="BI411" s="39" t="str">
        <f t="shared" si="122"/>
        <v/>
      </c>
      <c r="BJ411" s="39" t="str">
        <f t="shared" si="123"/>
        <v/>
      </c>
      <c r="BK411" s="16">
        <f>SUM(AR411:AX411)</f>
        <v>0</v>
      </c>
      <c r="BL411" s="10">
        <f>SUM(AL411:AQ411)</f>
        <v>0</v>
      </c>
      <c r="BM411" s="12" t="str">
        <f t="shared" si="124"/>
        <v/>
      </c>
      <c r="BN411" s="12" t="str">
        <f t="shared" si="124"/>
        <v/>
      </c>
      <c r="BO411" s="9">
        <f t="shared" si="125"/>
        <v>0</v>
      </c>
      <c r="BP411" s="39" t="str">
        <f t="shared" si="126"/>
        <v/>
      </c>
      <c r="BQ411" s="147"/>
      <c r="BR411" s="9">
        <f t="shared" si="127"/>
        <v>22.03</v>
      </c>
      <c r="BS411" s="9">
        <f t="shared" si="128"/>
        <v>0</v>
      </c>
      <c r="BT411" s="9">
        <f t="shared" si="129"/>
        <v>22.03</v>
      </c>
      <c r="BU411" s="9" t="str">
        <f>IFERROR(_xlfn.XLOOKUP(D411,Sheet1!B:B,Sheet1!L:L),"")</f>
        <v/>
      </c>
      <c r="BV411" s="9" t="e">
        <f>_xlfn.XLOOKUP(BU411,Sheet1!S:S,Sheet1!T:T)</f>
        <v>#N/A</v>
      </c>
      <c r="BW411" s="9" t="e">
        <f>_xlfn.XLOOKUP(D411,Sheet1!B:B,Sheet1!M:M)</f>
        <v>#N/A</v>
      </c>
      <c r="BZ411" s="108">
        <f t="shared" si="130"/>
        <v>0</v>
      </c>
      <c r="CB411" s="12"/>
      <c r="CC411" s="12"/>
      <c r="CG411" s="1" t="str">
        <f>IF(BO411&lt;80,"Below 80",
IF(BO411&lt;=120,"80-120",
IF(BO411&lt;=200,"&gt; 120-200",
IF(BO411&lt;=300,"&gt;200-300",
IF(BO411&lt;=500,"&gt;300-500",
"&gt;500")))))</f>
        <v>Below 80</v>
      </c>
      <c r="CH411" s="1" t="str">
        <f>IFERROR(_xlfn.XLOOKUP(CG411,Scenario!M:M,Scenario!N:N),"")</f>
        <v/>
      </c>
      <c r="CI411" s="1" t="str">
        <f t="shared" si="131"/>
        <v>No</v>
      </c>
      <c r="CJ411" s="75">
        <v>0</v>
      </c>
    </row>
    <row r="412" spans="1:89" hidden="1">
      <c r="A412" s="2">
        <v>411</v>
      </c>
      <c r="B412" s="2">
        <v>2024</v>
      </c>
      <c r="C412" s="1" t="str">
        <v>PBTMTR419</v>
      </c>
      <c r="D412" s="37" t="str">
        <v>001J1000002mQEIIA2</v>
      </c>
      <c r="E412" s="37" t="str">
        <v>LUXMI IRON TRADERS</v>
      </c>
      <c r="F412" s="37" t="str">
        <v>HIMACHAL PRADESH</v>
      </c>
      <c r="G412" s="37" t="str">
        <v>SOLAN</v>
      </c>
      <c r="H412" s="37">
        <v>0</v>
      </c>
      <c r="I412" s="37" t="str">
        <v>MONAD PROFILES</v>
      </c>
      <c r="J412" s="37" t="str">
        <v>Rahul Gautam</v>
      </c>
      <c r="K412" s="37" t="str">
        <v>kapil vaidya</v>
      </c>
      <c r="L412" s="37" t="str">
        <v/>
      </c>
      <c r="M412" s="37" t="str">
        <v>North</v>
      </c>
      <c r="N412" s="2">
        <v>173220</v>
      </c>
      <c r="O412" s="2" t="str">
        <v>02AFKPS8827G1Z6</v>
      </c>
      <c r="P412" s="2">
        <v>9816182170</v>
      </c>
      <c r="Q412" s="2" t="str">
        <v>May'24</v>
      </c>
      <c r="R412" s="2">
        <v>2025</v>
      </c>
      <c r="S412" s="1">
        <v>0</v>
      </c>
      <c r="T412" s="2">
        <v>30</v>
      </c>
      <c r="U412" s="12">
        <v>0</v>
      </c>
      <c r="V412" s="1" t="str">
        <v>Minor</v>
      </c>
      <c r="W412" s="13">
        <v>0</v>
      </c>
      <c r="X412" s="13">
        <v>0</v>
      </c>
      <c r="Y412" s="13">
        <v>0</v>
      </c>
      <c r="Z412" s="13">
        <v>0</v>
      </c>
      <c r="AA412" s="13">
        <v>11.72</v>
      </c>
      <c r="AB412" s="13">
        <v>0</v>
      </c>
      <c r="AC412" s="13">
        <v>0</v>
      </c>
      <c r="AD412" s="13">
        <v>0</v>
      </c>
      <c r="AE412" s="13">
        <v>0</v>
      </c>
      <c r="AF412" s="13">
        <v>0</v>
      </c>
      <c r="AG412" s="13">
        <v>0</v>
      </c>
      <c r="AH412" s="13">
        <v>0</v>
      </c>
      <c r="AI412" s="13">
        <v>0</v>
      </c>
      <c r="AJ412" s="13">
        <v>0</v>
      </c>
      <c r="AK412" s="13">
        <v>0</v>
      </c>
      <c r="AL412" s="13">
        <v>0</v>
      </c>
      <c r="AM412" s="13">
        <v>0</v>
      </c>
      <c r="AN412" s="13">
        <v>0</v>
      </c>
      <c r="AO412" s="13">
        <v>0</v>
      </c>
      <c r="AP412" s="13">
        <v>0</v>
      </c>
      <c r="AQ412" s="13">
        <v>0</v>
      </c>
      <c r="AR412" s="13">
        <v>0</v>
      </c>
      <c r="AS412" s="13">
        <v>0</v>
      </c>
      <c r="AT412" s="13">
        <v>0</v>
      </c>
      <c r="AU412" s="13">
        <v>0</v>
      </c>
      <c r="AV412" s="13">
        <v>0</v>
      </c>
      <c r="AW412" s="16">
        <f t="shared" si="116"/>
        <v>0</v>
      </c>
      <c r="AX412" s="16">
        <v>0</v>
      </c>
      <c r="AY412" s="10">
        <f t="shared" si="117"/>
        <v>0</v>
      </c>
      <c r="AZ412" s="10">
        <f>SUM(Z412:AK412)</f>
        <v>11.72</v>
      </c>
      <c r="BA412" s="10"/>
      <c r="BB412" s="10">
        <f t="shared" si="118"/>
        <v>0</v>
      </c>
      <c r="BC412" s="10">
        <f t="shared" si="119"/>
        <v>0</v>
      </c>
      <c r="BD412" s="10">
        <f t="shared" si="120"/>
        <v>-11.72</v>
      </c>
      <c r="BE412" s="10">
        <f t="shared" si="132"/>
        <v>11.72</v>
      </c>
      <c r="BF412" s="2" t="s">
        <v>119</v>
      </c>
      <c r="BG412" s="10">
        <f t="shared" si="121"/>
        <v>0</v>
      </c>
      <c r="BH412" s="36" t="s">
        <v>118</v>
      </c>
      <c r="BI412" s="39" t="str">
        <f t="shared" si="122"/>
        <v/>
      </c>
      <c r="BJ412" s="39" t="str">
        <f t="shared" si="123"/>
        <v/>
      </c>
      <c r="BK412" s="16">
        <f>SUM(AR412:AX412)</f>
        <v>0</v>
      </c>
      <c r="BL412" s="10">
        <f>SUM(AL412:AQ412)</f>
        <v>0</v>
      </c>
      <c r="BM412" s="12" t="str">
        <f t="shared" si="124"/>
        <v/>
      </c>
      <c r="BN412" s="12" t="str">
        <f t="shared" si="124"/>
        <v/>
      </c>
      <c r="BO412" s="9">
        <f t="shared" si="125"/>
        <v>0</v>
      </c>
      <c r="BP412" s="39" t="str">
        <f t="shared" si="126"/>
        <v/>
      </c>
      <c r="BQ412" s="147"/>
      <c r="BR412" s="9">
        <f t="shared" si="127"/>
        <v>11.72</v>
      </c>
      <c r="BS412" s="9">
        <f t="shared" si="128"/>
        <v>0</v>
      </c>
      <c r="BT412" s="9">
        <f t="shared" si="129"/>
        <v>11.72</v>
      </c>
      <c r="BU412" s="9" t="str">
        <f>IFERROR(_xlfn.XLOOKUP(D412,Sheet1!B:B,Sheet1!L:L),"")</f>
        <v/>
      </c>
      <c r="BV412" s="9" t="e">
        <f>_xlfn.XLOOKUP(BU412,Sheet1!S:S,Sheet1!T:T)</f>
        <v>#N/A</v>
      </c>
      <c r="BW412" s="9" t="e">
        <f>_xlfn.XLOOKUP(D412,Sheet1!B:B,Sheet1!M:M)</f>
        <v>#N/A</v>
      </c>
      <c r="BZ412" s="108">
        <f t="shared" si="130"/>
        <v>0</v>
      </c>
      <c r="CB412" s="12"/>
      <c r="CC412" s="12"/>
      <c r="CG412" s="1" t="str">
        <f>IF(BO412&lt;80,"Below 80",
IF(BO412&lt;=120,"80-120",
IF(BO412&lt;=200,"&gt; 120-200",
IF(BO412&lt;=300,"&gt;200-300",
IF(BO412&lt;=500,"&gt;300-500",
"&gt;500")))))</f>
        <v>Below 80</v>
      </c>
      <c r="CH412" s="1" t="str">
        <f>IFERROR(_xlfn.XLOOKUP(CG412,Scenario!M:M,Scenario!N:N),"")</f>
        <v/>
      </c>
      <c r="CI412" s="1" t="str">
        <f t="shared" si="131"/>
        <v>No</v>
      </c>
      <c r="CJ412" s="75">
        <v>0</v>
      </c>
    </row>
    <row r="413" spans="1:89" hidden="1">
      <c r="A413" s="2">
        <v>412</v>
      </c>
      <c r="B413" s="2">
        <v>2024</v>
      </c>
      <c r="C413" s="1">
        <v>0</v>
      </c>
      <c r="D413" s="37" t="str">
        <v>001J100000JrLXxIAN</v>
      </c>
      <c r="E413" s="37" t="str">
        <v>VISHAL DISTRIBUTOR</v>
      </c>
      <c r="F413" s="37" t="str">
        <v>PUNJAB</v>
      </c>
      <c r="G413" s="37" t="str">
        <v>SANGRUR</v>
      </c>
      <c r="H413" s="37" t="str">
        <v>Sangrur</v>
      </c>
      <c r="I413" s="37" t="str">
        <v>RAMDOOT UDHYOG PRIVATE LIMITED</v>
      </c>
      <c r="J413" s="37" t="str">
        <v>Abhishek Wadhwa</v>
      </c>
      <c r="K413" s="37" t="str">
        <v>Abhishek Wadhwa</v>
      </c>
      <c r="L413" s="37" t="str">
        <v>C13168</v>
      </c>
      <c r="M413" s="37" t="str">
        <v>North</v>
      </c>
      <c r="N413" s="2">
        <v>148001</v>
      </c>
      <c r="O413" s="2" t="str">
        <v>03BUUPR9690G1ZS</v>
      </c>
      <c r="P413" s="2">
        <v>9257400046</v>
      </c>
      <c r="Q413" s="2" t="str">
        <v>Oct'24</v>
      </c>
      <c r="R413" s="2">
        <v>2025</v>
      </c>
      <c r="S413" s="1">
        <v>0</v>
      </c>
      <c r="T413" s="2">
        <v>150</v>
      </c>
      <c r="U413" s="12">
        <v>0</v>
      </c>
      <c r="V413" s="1" t="str">
        <v>Challenger</v>
      </c>
      <c r="W413" s="13">
        <v>0</v>
      </c>
      <c r="X413" s="13">
        <v>0</v>
      </c>
      <c r="Y413" s="13">
        <v>0</v>
      </c>
      <c r="Z413" s="13">
        <v>0</v>
      </c>
      <c r="AA413" s="13">
        <v>0</v>
      </c>
      <c r="AB413" s="13">
        <v>0</v>
      </c>
      <c r="AC413" s="13">
        <v>0</v>
      </c>
      <c r="AD413" s="13">
        <v>0</v>
      </c>
      <c r="AE413" s="13">
        <v>0</v>
      </c>
      <c r="AF413" s="13">
        <v>15</v>
      </c>
      <c r="AG413" s="13">
        <v>0</v>
      </c>
      <c r="AH413" s="13">
        <v>0</v>
      </c>
      <c r="AI413" s="13">
        <v>0</v>
      </c>
      <c r="AJ413" s="13">
        <v>0</v>
      </c>
      <c r="AK413" s="13">
        <v>0</v>
      </c>
      <c r="AL413" s="13">
        <v>0</v>
      </c>
      <c r="AM413" s="13">
        <v>0</v>
      </c>
      <c r="AN413" s="13">
        <v>0</v>
      </c>
      <c r="AO413" s="13">
        <v>0</v>
      </c>
      <c r="AP413" s="13">
        <v>0</v>
      </c>
      <c r="AQ413" s="13">
        <v>0</v>
      </c>
      <c r="AR413" s="13">
        <v>0</v>
      </c>
      <c r="AS413" s="13">
        <v>0</v>
      </c>
      <c r="AT413" s="13">
        <v>0</v>
      </c>
      <c r="AU413" s="13">
        <v>0</v>
      </c>
      <c r="AV413" s="13">
        <v>0</v>
      </c>
      <c r="AW413" s="16">
        <f t="shared" si="116"/>
        <v>0</v>
      </c>
      <c r="AX413" s="16">
        <v>0</v>
      </c>
      <c r="AY413" s="10">
        <f t="shared" si="117"/>
        <v>0</v>
      </c>
      <c r="AZ413" s="10">
        <f>SUM(Z413:AK413)</f>
        <v>15</v>
      </c>
      <c r="BA413" s="10">
        <v>0</v>
      </c>
      <c r="BB413" s="10">
        <f t="shared" si="118"/>
        <v>0</v>
      </c>
      <c r="BC413" s="10">
        <f t="shared" si="119"/>
        <v>0</v>
      </c>
      <c r="BD413" s="10">
        <f t="shared" si="120"/>
        <v>-15</v>
      </c>
      <c r="BE413" s="10">
        <f t="shared" si="132"/>
        <v>15</v>
      </c>
      <c r="BF413" s="2" t="s">
        <v>119</v>
      </c>
      <c r="BG413" s="10">
        <f t="shared" si="121"/>
        <v>0</v>
      </c>
      <c r="BH413" s="36" t="s">
        <v>118</v>
      </c>
      <c r="BI413" s="39" t="str">
        <f t="shared" si="122"/>
        <v/>
      </c>
      <c r="BJ413" s="39" t="str">
        <f t="shared" si="123"/>
        <v/>
      </c>
      <c r="BK413" s="16">
        <f>SUM(AR413:AX413)</f>
        <v>0</v>
      </c>
      <c r="BL413" s="10">
        <f>SUM(AL413:AQ413)</f>
        <v>0</v>
      </c>
      <c r="BM413" s="12" t="str">
        <f t="shared" si="124"/>
        <v/>
      </c>
      <c r="BN413" s="12" t="str">
        <f t="shared" si="124"/>
        <v/>
      </c>
      <c r="BO413" s="9">
        <f t="shared" si="125"/>
        <v>0</v>
      </c>
      <c r="BP413" s="39" t="str">
        <f t="shared" si="126"/>
        <v/>
      </c>
      <c r="BQ413" s="147"/>
      <c r="BR413" s="9">
        <f t="shared" si="127"/>
        <v>0</v>
      </c>
      <c r="BS413" s="9">
        <f t="shared" si="128"/>
        <v>15</v>
      </c>
      <c r="BT413" s="9">
        <f t="shared" si="129"/>
        <v>15</v>
      </c>
      <c r="BU413" s="9" t="str">
        <f>IFERROR(_xlfn.XLOOKUP(D413,Sheet1!B:B,Sheet1!L:L),"")</f>
        <v/>
      </c>
      <c r="BV413" s="9" t="e">
        <f>_xlfn.XLOOKUP(BU413,Sheet1!S:S,Sheet1!T:T)</f>
        <v>#N/A</v>
      </c>
      <c r="BW413" s="9" t="e">
        <f>_xlfn.XLOOKUP(D413,Sheet1!B:B,Sheet1!M:M)</f>
        <v>#N/A</v>
      </c>
      <c r="BZ413" s="108">
        <f t="shared" si="130"/>
        <v>0</v>
      </c>
      <c r="CB413" s="12"/>
      <c r="CC413" s="12"/>
      <c r="CG413" s="1" t="str">
        <f>IF(BO413&lt;80,"Below 80",
IF(BO413&lt;=120,"80-120",
IF(BO413&lt;=200,"&gt; 120-200",
IF(BO413&lt;=300,"&gt;200-300",
IF(BO413&lt;=500,"&gt;300-500",
"&gt;500")))))</f>
        <v>Below 80</v>
      </c>
      <c r="CH413" s="1" t="str">
        <f>IFERROR(_xlfn.XLOOKUP(CG413,Scenario!M:M,Scenario!N:N),"")</f>
        <v/>
      </c>
      <c r="CI413" s="1" t="str">
        <f t="shared" si="131"/>
        <v>No</v>
      </c>
      <c r="CJ413" s="75">
        <v>0</v>
      </c>
    </row>
    <row r="414" spans="1:89" hidden="1">
      <c r="A414" s="2">
        <v>413</v>
      </c>
      <c r="B414" s="2">
        <v>2024</v>
      </c>
      <c r="C414" s="1">
        <v>0</v>
      </c>
      <c r="D414" s="37" t="str">
        <v>001J100000JtBvZIAV</v>
      </c>
      <c r="E414" s="37" t="str">
        <v>GOEL IRON STORE</v>
      </c>
      <c r="F414" s="37" t="str">
        <v>PUNJAB</v>
      </c>
      <c r="G414" s="37" t="str">
        <v>BARNALA</v>
      </c>
      <c r="H414" s="37" t="str">
        <v>Dera Bassi</v>
      </c>
      <c r="I414" s="37" t="str">
        <v>RAMDOOT UDHYOG PRIVATE LIMITED</v>
      </c>
      <c r="J414" s="37" t="str">
        <v>Abhishek Wadhwa</v>
      </c>
      <c r="K414" s="37" t="str">
        <v>Abhishek Wadhwa</v>
      </c>
      <c r="L414" s="37" t="str">
        <v>C13168</v>
      </c>
      <c r="M414" s="37" t="str">
        <v>North</v>
      </c>
      <c r="N414" s="2">
        <v>148101</v>
      </c>
      <c r="O414" s="2" t="str">
        <v>03ABJPG4738K1ZM</v>
      </c>
      <c r="P414" s="2">
        <v>9914417658</v>
      </c>
      <c r="Q414" s="2" t="str">
        <v>Oct'24</v>
      </c>
      <c r="R414" s="2">
        <v>2025</v>
      </c>
      <c r="S414" s="1">
        <v>0</v>
      </c>
      <c r="T414" s="2">
        <v>100</v>
      </c>
      <c r="U414" s="12">
        <v>0</v>
      </c>
      <c r="V414" s="1" t="str">
        <v>Challenger</v>
      </c>
      <c r="W414" s="13">
        <v>0</v>
      </c>
      <c r="X414" s="13">
        <v>0</v>
      </c>
      <c r="Y414" s="13">
        <v>0</v>
      </c>
      <c r="Z414" s="13">
        <v>0</v>
      </c>
      <c r="AA414" s="13">
        <v>0</v>
      </c>
      <c r="AB414" s="13">
        <v>0</v>
      </c>
      <c r="AC414" s="13">
        <v>0</v>
      </c>
      <c r="AD414" s="13">
        <v>0</v>
      </c>
      <c r="AE414" s="13">
        <v>0</v>
      </c>
      <c r="AF414" s="13">
        <v>30</v>
      </c>
      <c r="AG414" s="13">
        <v>36</v>
      </c>
      <c r="AH414" s="13">
        <v>36</v>
      </c>
      <c r="AI414" s="13">
        <v>0</v>
      </c>
      <c r="AJ414" s="13">
        <v>0</v>
      </c>
      <c r="AK414" s="13">
        <v>0</v>
      </c>
      <c r="AL414" s="13">
        <v>0</v>
      </c>
      <c r="AM414" s="13">
        <v>0</v>
      </c>
      <c r="AN414" s="13">
        <v>0</v>
      </c>
      <c r="AO414" s="13">
        <v>0</v>
      </c>
      <c r="AP414" s="13">
        <v>0</v>
      </c>
      <c r="AQ414" s="13">
        <v>0</v>
      </c>
      <c r="AR414" s="13">
        <v>0</v>
      </c>
      <c r="AS414" s="13">
        <v>0</v>
      </c>
      <c r="AT414" s="13">
        <v>0</v>
      </c>
      <c r="AU414" s="13">
        <v>0</v>
      </c>
      <c r="AV414" s="13">
        <v>0</v>
      </c>
      <c r="AW414" s="16">
        <f t="shared" si="116"/>
        <v>0</v>
      </c>
      <c r="AX414" s="16">
        <v>0</v>
      </c>
      <c r="AY414" s="10">
        <f t="shared" si="117"/>
        <v>0</v>
      </c>
      <c r="AZ414" s="10">
        <f>SUM(Z414:AK414)</f>
        <v>102</v>
      </c>
      <c r="BA414" s="10">
        <v>0</v>
      </c>
      <c r="BB414" s="10">
        <f t="shared" si="118"/>
        <v>0</v>
      </c>
      <c r="BC414" s="10">
        <f t="shared" si="119"/>
        <v>0</v>
      </c>
      <c r="BD414" s="10">
        <f t="shared" si="120"/>
        <v>-102</v>
      </c>
      <c r="BE414" s="10">
        <f t="shared" si="132"/>
        <v>102</v>
      </c>
      <c r="BF414" s="2" t="s">
        <v>119</v>
      </c>
      <c r="BG414" s="10">
        <f t="shared" si="121"/>
        <v>0</v>
      </c>
      <c r="BH414" s="36" t="s">
        <v>118</v>
      </c>
      <c r="BI414" s="39" t="str">
        <f t="shared" si="122"/>
        <v/>
      </c>
      <c r="BJ414" s="39" t="str">
        <f t="shared" si="123"/>
        <v/>
      </c>
      <c r="BK414" s="16">
        <f>SUM(AR414:AX414)</f>
        <v>0</v>
      </c>
      <c r="BL414" s="10">
        <f>SUM(AL414:AQ414)</f>
        <v>0</v>
      </c>
      <c r="BM414" s="12" t="str">
        <f t="shared" si="124"/>
        <v/>
      </c>
      <c r="BN414" s="12" t="str">
        <f t="shared" si="124"/>
        <v/>
      </c>
      <c r="BO414" s="9">
        <f t="shared" si="125"/>
        <v>0</v>
      </c>
      <c r="BP414" s="39" t="str">
        <f t="shared" si="126"/>
        <v/>
      </c>
      <c r="BQ414" s="147"/>
      <c r="BR414" s="9">
        <f t="shared" si="127"/>
        <v>0</v>
      </c>
      <c r="BS414" s="9">
        <f t="shared" si="128"/>
        <v>102</v>
      </c>
      <c r="BT414" s="9">
        <f t="shared" si="129"/>
        <v>102</v>
      </c>
      <c r="BU414" s="9" t="str">
        <f>IFERROR(_xlfn.XLOOKUP(D414,Sheet1!B:B,Sheet1!L:L),"")</f>
        <v/>
      </c>
      <c r="BV414" s="9" t="e">
        <f>_xlfn.XLOOKUP(BU414,Sheet1!S:S,Sheet1!T:T)</f>
        <v>#N/A</v>
      </c>
      <c r="BW414" s="9" t="e">
        <f>_xlfn.XLOOKUP(D414,Sheet1!B:B,Sheet1!M:M)</f>
        <v>#N/A</v>
      </c>
      <c r="BZ414" s="108">
        <f t="shared" si="130"/>
        <v>0</v>
      </c>
      <c r="CB414" s="12"/>
      <c r="CC414" s="12"/>
      <c r="CG414" s="1" t="str">
        <f>IF(BO414&lt;80,"Below 80",
IF(BO414&lt;=120,"80-120",
IF(BO414&lt;=200,"&gt; 120-200",
IF(BO414&lt;=300,"&gt;200-300",
IF(BO414&lt;=500,"&gt;300-500",
"&gt;500")))))</f>
        <v>Below 80</v>
      </c>
      <c r="CH414" s="1" t="str">
        <f>IFERROR(_xlfn.XLOOKUP(CG414,Scenario!M:M,Scenario!N:N),"")</f>
        <v/>
      </c>
      <c r="CI414" s="1" t="str">
        <f t="shared" si="131"/>
        <v>No</v>
      </c>
      <c r="CJ414" s="75">
        <v>0</v>
      </c>
    </row>
    <row r="415" spans="1:89" hidden="1">
      <c r="A415" s="2">
        <v>414</v>
      </c>
      <c r="B415" s="2">
        <v>2024</v>
      </c>
      <c r="C415" s="1" t="str">
        <v>PBTMTR422</v>
      </c>
      <c r="D415" s="37" t="str">
        <v>0015g00001gv7wFAAQ</v>
      </c>
      <c r="E415" s="37" t="str">
        <v>BABA SHEOT NATH CEMENT STORE</v>
      </c>
      <c r="F415" s="37" t="str">
        <v>HARYANA</v>
      </c>
      <c r="G415" s="37" t="str">
        <v>ROHTAK</v>
      </c>
      <c r="H415" s="37" t="str">
        <v>Meham</v>
      </c>
      <c r="I415" s="37" t="str">
        <v>JAI DURGA STEELS</v>
      </c>
      <c r="J415" s="37" t="str">
        <v>Sunny Bhutani</v>
      </c>
      <c r="K415" s="37" t="str">
        <v>Sunny Bhutani</v>
      </c>
      <c r="L415" s="37" t="str">
        <v>C12830</v>
      </c>
      <c r="M415" s="37" t="str">
        <v>North</v>
      </c>
      <c r="N415" s="2">
        <v>124112</v>
      </c>
      <c r="O415" s="2" t="str">
        <v>06CGDPS2194G1Z9</v>
      </c>
      <c r="P415" s="2">
        <v>9416451850</v>
      </c>
      <c r="Q415" s="2" t="str">
        <v>May'24</v>
      </c>
      <c r="R415" s="2">
        <v>2025</v>
      </c>
      <c r="S415" s="1">
        <v>0</v>
      </c>
      <c r="T415" s="2">
        <v>100</v>
      </c>
      <c r="U415" s="12">
        <v>1.4758333333333331</v>
      </c>
      <c r="V415" s="1" t="str">
        <v>Star</v>
      </c>
      <c r="W415" s="13">
        <v>0</v>
      </c>
      <c r="X415" s="13">
        <v>0</v>
      </c>
      <c r="Y415" s="13">
        <v>0</v>
      </c>
      <c r="Z415" s="13">
        <v>0</v>
      </c>
      <c r="AA415" s="13">
        <v>24</v>
      </c>
      <c r="AB415" s="13">
        <v>5</v>
      </c>
      <c r="AC415" s="13">
        <v>0</v>
      </c>
      <c r="AD415" s="13">
        <v>15</v>
      </c>
      <c r="AE415" s="13">
        <v>0</v>
      </c>
      <c r="AF415" s="13">
        <v>0</v>
      </c>
      <c r="AG415" s="13">
        <v>0</v>
      </c>
      <c r="AH415" s="13">
        <v>0</v>
      </c>
      <c r="AI415" s="13">
        <v>51</v>
      </c>
      <c r="AJ415" s="13">
        <v>2</v>
      </c>
      <c r="AK415" s="13">
        <v>0</v>
      </c>
      <c r="AL415" s="13">
        <v>54</v>
      </c>
      <c r="AM415" s="13">
        <v>52</v>
      </c>
      <c r="AN415" s="13">
        <v>62</v>
      </c>
      <c r="AO415" s="13">
        <v>76</v>
      </c>
      <c r="AP415" s="13">
        <v>51.36</v>
      </c>
      <c r="AQ415" s="13">
        <v>50.12</v>
      </c>
      <c r="AR415" s="13">
        <v>11.96</v>
      </c>
      <c r="AS415" s="13">
        <v>9.98</v>
      </c>
      <c r="AT415" s="13">
        <v>238.79</v>
      </c>
      <c r="AU415" s="13">
        <v>123</v>
      </c>
      <c r="AV415" s="13">
        <v>80.959999999999994</v>
      </c>
      <c r="AW415" s="16">
        <f t="shared" si="116"/>
        <v>729.21</v>
      </c>
      <c r="AX415" s="16">
        <f>AW415*2</f>
        <v>1458.42</v>
      </c>
      <c r="AY415" s="10">
        <f>AW415+AX415</f>
        <v>2187.63</v>
      </c>
      <c r="AZ415" s="10">
        <f>SUM(Z415:AK415)</f>
        <v>97</v>
      </c>
      <c r="BA415" s="10">
        <v>500</v>
      </c>
      <c r="BB415" s="10">
        <f t="shared" si="118"/>
        <v>-229.21000000000004</v>
      </c>
      <c r="BC415" s="10">
        <f t="shared" si="119"/>
        <v>-57.302500000000009</v>
      </c>
      <c r="BD415" s="10">
        <f t="shared" si="120"/>
        <v>2090.63</v>
      </c>
      <c r="BE415" s="10">
        <f t="shared" si="132"/>
        <v>-632.21</v>
      </c>
      <c r="BF415" s="2" t="s">
        <v>119</v>
      </c>
      <c r="BG415" s="10">
        <f t="shared" si="121"/>
        <v>45.927500000000002</v>
      </c>
      <c r="BH415" s="36" t="s">
        <v>118</v>
      </c>
      <c r="BI415" s="39" t="str">
        <f t="shared" si="122"/>
        <v>C</v>
      </c>
      <c r="BJ415" s="39" t="str">
        <f t="shared" si="123"/>
        <v>E</v>
      </c>
      <c r="BK415" s="16">
        <f>SUM(AR415:AX415)</f>
        <v>2652.32</v>
      </c>
      <c r="BL415" s="10">
        <f>SUM(AL415:AQ415)</f>
        <v>345.48</v>
      </c>
      <c r="BM415" s="12">
        <f t="shared" si="124"/>
        <v>1.2124170906414704</v>
      </c>
      <c r="BN415" s="12">
        <f t="shared" si="124"/>
        <v>0.15792432906844392</v>
      </c>
      <c r="BO415" s="9">
        <f t="shared" si="125"/>
        <v>367.42</v>
      </c>
      <c r="BP415" s="39" t="str">
        <f t="shared" si="126"/>
        <v>B</v>
      </c>
      <c r="BQ415" s="147"/>
      <c r="BR415" s="9">
        <f t="shared" si="127"/>
        <v>44</v>
      </c>
      <c r="BS415" s="9">
        <f t="shared" si="128"/>
        <v>53</v>
      </c>
      <c r="BT415" s="9">
        <f t="shared" si="129"/>
        <v>97</v>
      </c>
      <c r="BU415" s="9" t="str">
        <f>IFERROR(_xlfn.XLOOKUP(D415,Sheet1!B:B,Sheet1!L:L),"")</f>
        <v/>
      </c>
      <c r="BV415" s="9" t="e">
        <f>_xlfn.XLOOKUP(BU415,Sheet1!S:S,Sheet1!T:T)</f>
        <v>#N/A</v>
      </c>
      <c r="BW415" s="9" t="e">
        <f>_xlfn.XLOOKUP(D415,Sheet1!B:B,Sheet1!M:M)</f>
        <v>#N/A</v>
      </c>
      <c r="BX415" s="11" t="s">
        <v>123</v>
      </c>
      <c r="BY415" s="1">
        <v>1251</v>
      </c>
      <c r="BZ415" s="108">
        <f t="shared" si="130"/>
        <v>1458.42</v>
      </c>
      <c r="CB415" s="12">
        <f>AW415/AY415</f>
        <v>0.33333333333333331</v>
      </c>
      <c r="CC415" s="12">
        <f>AX415/AY415</f>
        <v>0.66666666666666663</v>
      </c>
      <c r="CD415" s="75">
        <f t="shared" ref="CD415:CD416" si="133">AW415*1</f>
        <v>729.21</v>
      </c>
      <c r="CF415" s="75">
        <f t="shared" ref="CF415:CF416" si="134">CD415+AW415</f>
        <v>1458.42</v>
      </c>
      <c r="CG415" s="1" t="str">
        <f>IF(BO415&lt;80,"Below 80",
IF(BO415&lt;=120,"80-120",
IF(BO415&lt;=200,"&gt; 120-200",
IF(BO415&lt;=300,"&gt;200-300",
IF(BO415&lt;=500,"&gt;300-500",
"&gt;500")))))</f>
        <v>&gt;300-500</v>
      </c>
      <c r="CH415" s="1" t="str">
        <f>IFERROR(_xlfn.XLOOKUP(CG415,Scenario!M:M,Scenario!N:N),"")</f>
        <v>D</v>
      </c>
      <c r="CI415" s="1" t="b">
        <f t="shared" si="131"/>
        <v>0</v>
      </c>
      <c r="CJ415" s="75">
        <v>724.86</v>
      </c>
    </row>
    <row r="416" spans="1:89" hidden="1">
      <c r="A416" s="2">
        <v>415</v>
      </c>
      <c r="B416" s="2">
        <v>2024</v>
      </c>
      <c r="C416" s="1" t="str">
        <v>PBTMTR423</v>
      </c>
      <c r="D416" s="37" t="str">
        <v>001J100000EpBvjIAF</v>
      </c>
      <c r="E416" s="37" t="str">
        <v>BABA STEEL</v>
      </c>
      <c r="F416" s="37" t="str">
        <v>HARYANA</v>
      </c>
      <c r="G416" s="37" t="str">
        <v>HISAR</v>
      </c>
      <c r="H416" s="37" t="str">
        <v>Samalkha</v>
      </c>
      <c r="I416" s="37" t="str">
        <v>JAI DURGA STEELS</v>
      </c>
      <c r="J416" s="37" t="str">
        <v>Sunny Bhutani</v>
      </c>
      <c r="K416" s="37" t="str">
        <v>Sunny Bhutani</v>
      </c>
      <c r="L416" s="37" t="str">
        <v>C12830</v>
      </c>
      <c r="M416" s="37" t="str">
        <v>North</v>
      </c>
      <c r="N416" s="2">
        <v>125001</v>
      </c>
      <c r="O416" s="2" t="str">
        <v>06ARGPG8396L1Z6</v>
      </c>
      <c r="P416" s="2">
        <v>9729097796</v>
      </c>
      <c r="Q416" s="2" t="str">
        <v>May'24</v>
      </c>
      <c r="R416" s="2">
        <v>2025</v>
      </c>
      <c r="S416" s="1">
        <v>0</v>
      </c>
      <c r="T416" s="2">
        <v>50</v>
      </c>
      <c r="U416" s="12">
        <v>0.28033333333333332</v>
      </c>
      <c r="V416" s="1" t="str">
        <v>Friendly</v>
      </c>
      <c r="W416" s="13">
        <v>0</v>
      </c>
      <c r="X416" s="13">
        <v>0</v>
      </c>
      <c r="Y416" s="13">
        <v>0</v>
      </c>
      <c r="Z416" s="13">
        <v>0</v>
      </c>
      <c r="AA416" s="13">
        <v>120</v>
      </c>
      <c r="AB416" s="13">
        <v>85</v>
      </c>
      <c r="AC416" s="13">
        <v>50</v>
      </c>
      <c r="AD416" s="13">
        <v>15</v>
      </c>
      <c r="AE416" s="13">
        <v>55</v>
      </c>
      <c r="AF416" s="13">
        <v>12</v>
      </c>
      <c r="AG416" s="13">
        <v>0</v>
      </c>
      <c r="AH416" s="13">
        <v>51</v>
      </c>
      <c r="AI416" s="13">
        <v>65</v>
      </c>
      <c r="AJ416" s="13">
        <v>50</v>
      </c>
      <c r="AK416" s="13">
        <v>2</v>
      </c>
      <c r="AL416" s="13">
        <v>53</v>
      </c>
      <c r="AM416" s="13">
        <v>52</v>
      </c>
      <c r="AN416" s="13">
        <v>67</v>
      </c>
      <c r="AO416" s="13">
        <v>260.39999999999998</v>
      </c>
      <c r="AP416" s="13">
        <v>102.71</v>
      </c>
      <c r="AQ416" s="13">
        <v>85.69</v>
      </c>
      <c r="AR416" s="13">
        <v>71.040000000000006</v>
      </c>
      <c r="AS416" s="13">
        <v>26.94</v>
      </c>
      <c r="AT416" s="13">
        <v>0</v>
      </c>
      <c r="AU416" s="13">
        <v>0</v>
      </c>
      <c r="AV416" s="13">
        <v>42.05</v>
      </c>
      <c r="AW416" s="16">
        <f t="shared" si="116"/>
        <v>718.78</v>
      </c>
      <c r="AX416" s="16">
        <v>559.16000000000008</v>
      </c>
      <c r="AY416" s="107">
        <v>1251</v>
      </c>
      <c r="AZ416" s="10">
        <f>SUM(Z416:AK416)</f>
        <v>505</v>
      </c>
      <c r="BA416" s="10">
        <v>1250</v>
      </c>
      <c r="BB416" s="10">
        <f t="shared" si="118"/>
        <v>531.22</v>
      </c>
      <c r="BC416" s="10">
        <f t="shared" si="119"/>
        <v>132.80500000000001</v>
      </c>
      <c r="BD416" s="10">
        <f t="shared" si="120"/>
        <v>746</v>
      </c>
      <c r="BE416" s="10">
        <f t="shared" si="132"/>
        <v>-213.77999999999997</v>
      </c>
      <c r="BF416" s="2" t="s">
        <v>119</v>
      </c>
      <c r="BG416" s="10">
        <f t="shared" si="121"/>
        <v>89.847499999999997</v>
      </c>
      <c r="BH416" s="36" t="s">
        <v>118</v>
      </c>
      <c r="BI416" s="39" t="str">
        <f t="shared" si="122"/>
        <v>D</v>
      </c>
      <c r="BJ416" s="39" t="str">
        <f t="shared" si="123"/>
        <v>E</v>
      </c>
      <c r="BK416" s="16">
        <f>SUM(AR416:AX416)</f>
        <v>1417.97</v>
      </c>
      <c r="BL416" s="10">
        <f>SUM(AL416:AQ416)</f>
        <v>620.79999999999995</v>
      </c>
      <c r="BM416" s="12">
        <f t="shared" si="124"/>
        <v>1.1334692246203038</v>
      </c>
      <c r="BN416" s="12">
        <f t="shared" si="124"/>
        <v>0.49624300559552353</v>
      </c>
      <c r="BO416" s="9">
        <f t="shared" si="125"/>
        <v>718.78</v>
      </c>
      <c r="BP416" s="39" t="str">
        <f t="shared" si="126"/>
        <v>C</v>
      </c>
      <c r="BQ416" s="147" t="s">
        <v>163</v>
      </c>
      <c r="BR416" s="9">
        <f t="shared" si="127"/>
        <v>325</v>
      </c>
      <c r="BS416" s="9">
        <f t="shared" si="128"/>
        <v>180</v>
      </c>
      <c r="BT416" s="9">
        <f t="shared" si="129"/>
        <v>505</v>
      </c>
      <c r="BU416" s="105" t="s">
        <v>145</v>
      </c>
      <c r="BV416" s="9" t="str">
        <f>_xlfn.XLOOKUP(BU416,Sheet1!S:S,Sheet1!T:T)</f>
        <v>E</v>
      </c>
      <c r="BW416" s="9" t="e">
        <f>_xlfn.XLOOKUP(D416,Sheet1!B:B,Sheet1!M:M)</f>
        <v>#N/A</v>
      </c>
      <c r="BX416" s="1" t="s">
        <v>129</v>
      </c>
      <c r="BY416" s="1">
        <v>1251</v>
      </c>
      <c r="BZ416" s="108">
        <f t="shared" si="130"/>
        <v>532.22</v>
      </c>
      <c r="CB416" s="12">
        <f>AW416/AY416</f>
        <v>0.57456434852118299</v>
      </c>
      <c r="CC416" s="12">
        <f>AX416/AY416</f>
        <v>0.4469704236610712</v>
      </c>
      <c r="CD416" s="75">
        <f t="shared" si="133"/>
        <v>718.78</v>
      </c>
      <c r="CF416" s="75">
        <f t="shared" si="134"/>
        <v>1437.56</v>
      </c>
      <c r="CG416" s="1" t="str">
        <f>IF(BO416&lt;80,"Below 80",
IF(BO416&lt;=120,"80-120",
IF(BO416&lt;=200,"&gt; 120-200",
IF(BO416&lt;=300,"&gt;200-300",
IF(BO416&lt;=500,"&gt;300-500",
"&gt;500")))))</f>
        <v>&gt;500</v>
      </c>
      <c r="CH416" s="1" t="str">
        <f>IFERROR(_xlfn.XLOOKUP(CG416,Scenario!M:M,Scenario!N:N),"")</f>
        <v>E</v>
      </c>
      <c r="CI416" s="1" t="b">
        <f t="shared" si="131"/>
        <v>0</v>
      </c>
      <c r="CJ416" s="75">
        <v>532.22</v>
      </c>
    </row>
    <row r="417" spans="1:88" hidden="1">
      <c r="A417" s="2">
        <v>416</v>
      </c>
      <c r="B417" s="2">
        <v>2024</v>
      </c>
      <c r="C417" s="1" t="str">
        <v>PBTMTR424</v>
      </c>
      <c r="D417" s="37" t="str">
        <v>001J1000003k1ltIAA</v>
      </c>
      <c r="E417" s="37" t="str">
        <v>UNNAT STEEL CO.</v>
      </c>
      <c r="F417" s="37" t="str">
        <v>PUNJAB</v>
      </c>
      <c r="G417" s="37" t="str">
        <v>S.A.S Nagar</v>
      </c>
      <c r="H417" s="37" t="str">
        <v>Kharar</v>
      </c>
      <c r="I417" s="37" t="str">
        <v>PAL CEMENT AND STEEL PVT. LTD.</v>
      </c>
      <c r="J417" s="37" t="str">
        <v>Abhishek Wadhwa</v>
      </c>
      <c r="K417" s="37" t="str">
        <v>Abhishek Wadhwa</v>
      </c>
      <c r="L417" s="37" t="str">
        <v>C12827</v>
      </c>
      <c r="M417" s="37" t="str">
        <v>North</v>
      </c>
      <c r="N417" s="2">
        <v>140301</v>
      </c>
      <c r="O417" s="2" t="str">
        <v>03HVTPK0305K1ZH</v>
      </c>
      <c r="P417" s="2">
        <v>8813890063</v>
      </c>
      <c r="Q417" s="2" t="str">
        <v>May'24</v>
      </c>
      <c r="R417" s="2">
        <v>2025</v>
      </c>
      <c r="S417" s="1">
        <v>30</v>
      </c>
      <c r="T417" s="2">
        <v>150</v>
      </c>
      <c r="U417" s="12">
        <v>0</v>
      </c>
      <c r="V417" s="1" t="str">
        <v>Challenger</v>
      </c>
      <c r="W417" s="13">
        <v>0</v>
      </c>
      <c r="X417" s="13">
        <v>0</v>
      </c>
      <c r="Y417" s="13">
        <v>0</v>
      </c>
      <c r="Z417" s="13">
        <v>0</v>
      </c>
      <c r="AA417" s="13">
        <v>30</v>
      </c>
      <c r="AB417" s="13">
        <v>30</v>
      </c>
      <c r="AC417" s="13">
        <v>0</v>
      </c>
      <c r="AD417" s="13">
        <v>20</v>
      </c>
      <c r="AE417" s="13">
        <v>15</v>
      </c>
      <c r="AF417" s="13">
        <v>5</v>
      </c>
      <c r="AG417" s="13">
        <v>5</v>
      </c>
      <c r="AH417" s="13">
        <v>10</v>
      </c>
      <c r="AI417" s="13">
        <v>0</v>
      </c>
      <c r="AJ417" s="13">
        <v>0</v>
      </c>
      <c r="AK417" s="13">
        <v>0</v>
      </c>
      <c r="AL417" s="13">
        <v>0</v>
      </c>
      <c r="AM417" s="13">
        <v>0</v>
      </c>
      <c r="AN417" s="13">
        <v>0</v>
      </c>
      <c r="AO417" s="13">
        <v>0</v>
      </c>
      <c r="AP417" s="13">
        <v>0</v>
      </c>
      <c r="AQ417" s="13">
        <v>0</v>
      </c>
      <c r="AR417" s="13">
        <v>0</v>
      </c>
      <c r="AS417" s="13">
        <v>0</v>
      </c>
      <c r="AT417" s="13">
        <v>0</v>
      </c>
      <c r="AU417" s="13">
        <v>0</v>
      </c>
      <c r="AV417" s="13">
        <v>0</v>
      </c>
      <c r="AW417" s="16">
        <f t="shared" si="116"/>
        <v>0</v>
      </c>
      <c r="AX417" s="16">
        <v>0</v>
      </c>
      <c r="AY417" s="10">
        <f t="shared" si="117"/>
        <v>0</v>
      </c>
      <c r="AZ417" s="10">
        <f>SUM(Z417:AK417)</f>
        <v>115</v>
      </c>
      <c r="BA417" s="10">
        <v>20</v>
      </c>
      <c r="BB417" s="10">
        <f t="shared" si="118"/>
        <v>20</v>
      </c>
      <c r="BC417" s="10">
        <f t="shared" si="119"/>
        <v>5</v>
      </c>
      <c r="BD417" s="10">
        <f t="shared" si="120"/>
        <v>-115</v>
      </c>
      <c r="BE417" s="10">
        <f t="shared" si="132"/>
        <v>115</v>
      </c>
      <c r="BF417" s="2" t="s">
        <v>119</v>
      </c>
      <c r="BG417" s="10">
        <f t="shared" si="121"/>
        <v>0</v>
      </c>
      <c r="BH417" s="36" t="s">
        <v>118</v>
      </c>
      <c r="BI417" s="39" t="str">
        <f t="shared" si="122"/>
        <v/>
      </c>
      <c r="BJ417" s="39" t="str">
        <f t="shared" si="123"/>
        <v/>
      </c>
      <c r="BK417" s="16">
        <f>SUM(AR417:AX417)</f>
        <v>0</v>
      </c>
      <c r="BL417" s="10">
        <f>SUM(AL417:AQ417)</f>
        <v>0</v>
      </c>
      <c r="BM417" s="12" t="str">
        <f t="shared" si="124"/>
        <v/>
      </c>
      <c r="BN417" s="12" t="str">
        <f t="shared" si="124"/>
        <v/>
      </c>
      <c r="BO417" s="9">
        <f t="shared" si="125"/>
        <v>0</v>
      </c>
      <c r="BP417" s="39" t="str">
        <f t="shared" si="126"/>
        <v/>
      </c>
      <c r="BQ417" s="147"/>
      <c r="BR417" s="9">
        <f t="shared" si="127"/>
        <v>95</v>
      </c>
      <c r="BS417" s="9">
        <f t="shared" si="128"/>
        <v>20</v>
      </c>
      <c r="BT417" s="9">
        <f t="shared" si="129"/>
        <v>115</v>
      </c>
      <c r="BU417" s="9" t="str">
        <f>IFERROR(_xlfn.XLOOKUP(D417,Sheet1!B:B,Sheet1!L:L),"")</f>
        <v/>
      </c>
      <c r="BV417" s="9" t="e">
        <f>_xlfn.XLOOKUP(BU417,Sheet1!S:S,Sheet1!T:T)</f>
        <v>#N/A</v>
      </c>
      <c r="BW417" s="9" t="e">
        <f>_xlfn.XLOOKUP(D417,Sheet1!B:B,Sheet1!M:M)</f>
        <v>#N/A</v>
      </c>
      <c r="BZ417" s="108">
        <f t="shared" si="130"/>
        <v>0</v>
      </c>
      <c r="CB417" s="12"/>
      <c r="CC417" s="12"/>
      <c r="CG417" s="1" t="str">
        <f>IF(BO417&lt;80,"Below 80",
IF(BO417&lt;=120,"80-120",
IF(BO417&lt;=200,"&gt; 120-200",
IF(BO417&lt;=300,"&gt;200-300",
IF(BO417&lt;=500,"&gt;300-500",
"&gt;500")))))</f>
        <v>Below 80</v>
      </c>
      <c r="CH417" s="1" t="str">
        <f>IFERROR(_xlfn.XLOOKUP(CG417,Scenario!M:M,Scenario!N:N),"")</f>
        <v/>
      </c>
      <c r="CI417" s="1" t="str">
        <f t="shared" si="131"/>
        <v>Yes</v>
      </c>
      <c r="CJ417" s="75">
        <v>0</v>
      </c>
    </row>
    <row r="418" spans="1:88" hidden="1">
      <c r="A418" s="2">
        <v>417</v>
      </c>
      <c r="B418" s="2">
        <v>2024</v>
      </c>
      <c r="C418" s="1" t="str">
        <v>PBTMTR425</v>
      </c>
      <c r="D418" s="37" t="str">
        <v>001J1000002kyR8IAI</v>
      </c>
      <c r="E418" s="37" t="str">
        <v>AGGARWAL TRADERS</v>
      </c>
      <c r="F418" s="37" t="str">
        <v>PUNJAB</v>
      </c>
      <c r="G418" s="37" t="str">
        <v>S.A.S Nagar</v>
      </c>
      <c r="H418" s="37" t="str">
        <v>Mohali</v>
      </c>
      <c r="I418" s="37" t="str">
        <v>PAL CEMENT AND STEEL PVT. LTD.</v>
      </c>
      <c r="J418" s="37" t="str">
        <v>Abhishek Wadhwa</v>
      </c>
      <c r="K418" s="37" t="str">
        <v>Abhishek Wadhwa</v>
      </c>
      <c r="L418" s="37" t="str">
        <v>C12827</v>
      </c>
      <c r="M418" s="37" t="str">
        <v>North</v>
      </c>
      <c r="N418" s="2">
        <v>160062</v>
      </c>
      <c r="O418" s="2" t="str">
        <v>03AOTPB2143J1Z5</v>
      </c>
      <c r="P418" s="2">
        <v>9878432652</v>
      </c>
      <c r="Q418" s="2" t="str">
        <v>May'24</v>
      </c>
      <c r="R418" s="2">
        <v>2025</v>
      </c>
      <c r="S418" s="1">
        <v>20</v>
      </c>
      <c r="T418" s="2">
        <v>40</v>
      </c>
      <c r="U418" s="12">
        <v>0</v>
      </c>
      <c r="V418" s="1" t="str">
        <v>Minor</v>
      </c>
      <c r="W418" s="13">
        <v>0</v>
      </c>
      <c r="X418" s="13">
        <v>0</v>
      </c>
      <c r="Y418" s="13">
        <v>0</v>
      </c>
      <c r="Z418" s="13">
        <v>0</v>
      </c>
      <c r="AA418" s="13">
        <v>20</v>
      </c>
      <c r="AB418" s="13">
        <v>31</v>
      </c>
      <c r="AC418" s="13">
        <v>8</v>
      </c>
      <c r="AD418" s="13">
        <v>28</v>
      </c>
      <c r="AE418" s="13">
        <v>10</v>
      </c>
      <c r="AF418" s="13">
        <v>10</v>
      </c>
      <c r="AG418" s="13">
        <v>3</v>
      </c>
      <c r="AH418" s="13">
        <v>10</v>
      </c>
      <c r="AI418" s="13">
        <v>0</v>
      </c>
      <c r="AJ418" s="13">
        <v>0</v>
      </c>
      <c r="AK418" s="13">
        <v>0</v>
      </c>
      <c r="AL418" s="13">
        <v>0</v>
      </c>
      <c r="AM418" s="13">
        <v>0</v>
      </c>
      <c r="AN418" s="13">
        <v>0</v>
      </c>
      <c r="AO418" s="13">
        <v>0</v>
      </c>
      <c r="AP418" s="13">
        <v>0</v>
      </c>
      <c r="AQ418" s="13">
        <v>0</v>
      </c>
      <c r="AR418" s="13">
        <v>0</v>
      </c>
      <c r="AS418" s="13">
        <v>0</v>
      </c>
      <c r="AT418" s="13">
        <v>0</v>
      </c>
      <c r="AU418" s="13">
        <v>0</v>
      </c>
      <c r="AV418" s="13">
        <v>0</v>
      </c>
      <c r="AW418" s="16">
        <f t="shared" si="116"/>
        <v>0</v>
      </c>
      <c r="AX418" s="16">
        <v>0</v>
      </c>
      <c r="AY418" s="10">
        <f t="shared" si="117"/>
        <v>0</v>
      </c>
      <c r="AZ418" s="10">
        <f>SUM(Z418:AK418)</f>
        <v>120</v>
      </c>
      <c r="BA418" s="10">
        <v>0</v>
      </c>
      <c r="BB418" s="10">
        <f t="shared" si="118"/>
        <v>0</v>
      </c>
      <c r="BC418" s="10">
        <f t="shared" si="119"/>
        <v>0</v>
      </c>
      <c r="BD418" s="10">
        <f t="shared" si="120"/>
        <v>-120</v>
      </c>
      <c r="BE418" s="10">
        <f t="shared" si="132"/>
        <v>120</v>
      </c>
      <c r="BF418" s="2" t="s">
        <v>119</v>
      </c>
      <c r="BG418" s="10">
        <f t="shared" si="121"/>
        <v>0</v>
      </c>
      <c r="BH418" s="36" t="s">
        <v>118</v>
      </c>
      <c r="BI418" s="39" t="str">
        <f t="shared" si="122"/>
        <v/>
      </c>
      <c r="BJ418" s="39" t="str">
        <f t="shared" si="123"/>
        <v/>
      </c>
      <c r="BK418" s="16">
        <f>SUM(AR418:AX418)</f>
        <v>0</v>
      </c>
      <c r="BL418" s="10">
        <f>SUM(AL418:AQ418)</f>
        <v>0</v>
      </c>
      <c r="BM418" s="12" t="str">
        <f t="shared" si="124"/>
        <v/>
      </c>
      <c r="BN418" s="12" t="str">
        <f t="shared" si="124"/>
        <v/>
      </c>
      <c r="BO418" s="9">
        <f t="shared" si="125"/>
        <v>0</v>
      </c>
      <c r="BP418" s="39" t="str">
        <f t="shared" si="126"/>
        <v/>
      </c>
      <c r="BQ418" s="147"/>
      <c r="BR418" s="9">
        <f t="shared" si="127"/>
        <v>97</v>
      </c>
      <c r="BS418" s="9">
        <f t="shared" si="128"/>
        <v>23</v>
      </c>
      <c r="BT418" s="9">
        <f t="shared" si="129"/>
        <v>120</v>
      </c>
      <c r="BU418" s="9" t="str">
        <f>IFERROR(_xlfn.XLOOKUP(D418,Sheet1!B:B,Sheet1!L:L),"")</f>
        <v/>
      </c>
      <c r="BV418" s="9" t="e">
        <f>_xlfn.XLOOKUP(BU418,Sheet1!S:S,Sheet1!T:T)</f>
        <v>#N/A</v>
      </c>
      <c r="BW418" s="9" t="e">
        <f>_xlfn.XLOOKUP(D418,Sheet1!B:B,Sheet1!M:M)</f>
        <v>#N/A</v>
      </c>
      <c r="BZ418" s="108">
        <f t="shared" si="130"/>
        <v>0</v>
      </c>
      <c r="CB418" s="12"/>
      <c r="CC418" s="12"/>
      <c r="CG418" s="1" t="str">
        <f>IF(BO418&lt;80,"Below 80",
IF(BO418&lt;=120,"80-120",
IF(BO418&lt;=200,"&gt; 120-200",
IF(BO418&lt;=300,"&gt;200-300",
IF(BO418&lt;=500,"&gt;300-500",
"&gt;500")))))</f>
        <v>Below 80</v>
      </c>
      <c r="CH418" s="1" t="str">
        <f>IFERROR(_xlfn.XLOOKUP(CG418,Scenario!M:M,Scenario!N:N),"")</f>
        <v/>
      </c>
      <c r="CI418" s="1" t="str">
        <f t="shared" si="131"/>
        <v>No</v>
      </c>
      <c r="CJ418" s="75">
        <v>0</v>
      </c>
    </row>
    <row r="419" spans="1:88" hidden="1">
      <c r="A419" s="2">
        <v>418</v>
      </c>
      <c r="B419" s="2">
        <v>2024</v>
      </c>
      <c r="C419" s="1" t="str">
        <v>PBTMTR426</v>
      </c>
      <c r="D419" s="37" t="str">
        <v>0015g00001efwftAAA</v>
      </c>
      <c r="E419" s="37" t="str">
        <v>BALAJI BUILDING MATERIAL</v>
      </c>
      <c r="F419" s="37" t="str">
        <v>HARYANA</v>
      </c>
      <c r="G419" s="37" t="str">
        <v>SIRSA</v>
      </c>
      <c r="H419" s="37" t="str">
        <v>Dabwali</v>
      </c>
      <c r="I419" s="37" t="str">
        <v>PAL CEMENT AND STEEL PVT. LTD.</v>
      </c>
      <c r="J419" s="37" t="str">
        <v>Varun Arora</v>
      </c>
      <c r="K419" s="37" t="str">
        <v>Shubham Gahlot</v>
      </c>
      <c r="L419" s="37" t="str">
        <v>C12827</v>
      </c>
      <c r="M419" s="37" t="str">
        <v>North</v>
      </c>
      <c r="N419" s="2">
        <v>125103</v>
      </c>
      <c r="O419" s="2" t="str">
        <v>06AFUPC0544A1ZY</v>
      </c>
      <c r="P419" s="2">
        <v>9991888182</v>
      </c>
      <c r="Q419" s="2" t="str">
        <v>May'24</v>
      </c>
      <c r="R419" s="2">
        <v>2025</v>
      </c>
      <c r="S419" s="1">
        <v>0</v>
      </c>
      <c r="T419" s="2">
        <v>100</v>
      </c>
      <c r="U419" s="12">
        <v>0</v>
      </c>
      <c r="V419" s="1" t="str">
        <v>Challenger</v>
      </c>
      <c r="W419" s="13">
        <v>0</v>
      </c>
      <c r="X419" s="13">
        <v>0</v>
      </c>
      <c r="Y419" s="13">
        <v>0</v>
      </c>
      <c r="Z419" s="13">
        <v>0</v>
      </c>
      <c r="AA419" s="13">
        <v>7.0979999999999999</v>
      </c>
      <c r="AB419" s="13">
        <v>0</v>
      </c>
      <c r="AC419" s="13">
        <v>0</v>
      </c>
      <c r="AD419" s="13">
        <v>0</v>
      </c>
      <c r="AE419" s="13">
        <v>0</v>
      </c>
      <c r="AF419" s="13">
        <v>0</v>
      </c>
      <c r="AG419" s="13">
        <v>0</v>
      </c>
      <c r="AH419" s="13">
        <v>0</v>
      </c>
      <c r="AI419" s="13">
        <v>0</v>
      </c>
      <c r="AJ419" s="13">
        <v>0</v>
      </c>
      <c r="AK419" s="13">
        <v>0</v>
      </c>
      <c r="AL419" s="13">
        <v>0</v>
      </c>
      <c r="AM419" s="13">
        <v>0</v>
      </c>
      <c r="AN419" s="13">
        <v>0</v>
      </c>
      <c r="AO419" s="13">
        <v>0</v>
      </c>
      <c r="AP419" s="13">
        <v>0</v>
      </c>
      <c r="AQ419" s="13">
        <v>0</v>
      </c>
      <c r="AR419" s="13">
        <v>0</v>
      </c>
      <c r="AS419" s="13">
        <v>0</v>
      </c>
      <c r="AT419" s="13">
        <v>0</v>
      </c>
      <c r="AU419" s="13">
        <v>0</v>
      </c>
      <c r="AV419" s="13">
        <v>0</v>
      </c>
      <c r="AW419" s="16">
        <f t="shared" si="116"/>
        <v>0</v>
      </c>
      <c r="AX419" s="16">
        <v>0</v>
      </c>
      <c r="AY419" s="10">
        <f t="shared" si="117"/>
        <v>0</v>
      </c>
      <c r="AZ419" s="10">
        <f>SUM(Z419:AK419)</f>
        <v>7.0979999999999999</v>
      </c>
      <c r="BA419" s="10">
        <v>0</v>
      </c>
      <c r="BB419" s="10">
        <f t="shared" si="118"/>
        <v>0</v>
      </c>
      <c r="BC419" s="10">
        <f t="shared" si="119"/>
        <v>0</v>
      </c>
      <c r="BD419" s="10">
        <f t="shared" si="120"/>
        <v>-7.0979999999999999</v>
      </c>
      <c r="BE419" s="10">
        <f t="shared" si="132"/>
        <v>7.0979999999999999</v>
      </c>
      <c r="BF419" s="2" t="s">
        <v>119</v>
      </c>
      <c r="BG419" s="10">
        <f t="shared" si="121"/>
        <v>0</v>
      </c>
      <c r="BH419" s="36" t="s">
        <v>118</v>
      </c>
      <c r="BI419" s="39" t="str">
        <f t="shared" si="122"/>
        <v/>
      </c>
      <c r="BJ419" s="39" t="str">
        <f t="shared" si="123"/>
        <v/>
      </c>
      <c r="BK419" s="16">
        <f>SUM(AR419:AX419)</f>
        <v>0</v>
      </c>
      <c r="BL419" s="10">
        <f>SUM(AL419:AQ419)</f>
        <v>0</v>
      </c>
      <c r="BM419" s="12" t="str">
        <f t="shared" si="124"/>
        <v/>
      </c>
      <c r="BN419" s="12" t="str">
        <f t="shared" si="124"/>
        <v/>
      </c>
      <c r="BO419" s="9">
        <f t="shared" si="125"/>
        <v>0</v>
      </c>
      <c r="BP419" s="39" t="str">
        <f t="shared" si="126"/>
        <v/>
      </c>
      <c r="BQ419" s="147"/>
      <c r="BR419" s="9">
        <f t="shared" si="127"/>
        <v>7.0979999999999999</v>
      </c>
      <c r="BS419" s="9">
        <f t="shared" si="128"/>
        <v>0</v>
      </c>
      <c r="BT419" s="9">
        <f t="shared" si="129"/>
        <v>7.0979999999999999</v>
      </c>
      <c r="BU419" s="9" t="str">
        <f>IFERROR(_xlfn.XLOOKUP(D419,Sheet1!B:B,Sheet1!L:L),"")</f>
        <v/>
      </c>
      <c r="BV419" s="9" t="e">
        <f>_xlfn.XLOOKUP(BU419,Sheet1!S:S,Sheet1!T:T)</f>
        <v>#N/A</v>
      </c>
      <c r="BW419" s="9" t="e">
        <f>_xlfn.XLOOKUP(D419,Sheet1!B:B,Sheet1!M:M)</f>
        <v>#N/A</v>
      </c>
      <c r="BZ419" s="108">
        <f t="shared" si="130"/>
        <v>0</v>
      </c>
      <c r="CB419" s="12"/>
      <c r="CC419" s="12"/>
      <c r="CG419" s="1" t="str">
        <f>IF(BO419&lt;80,"Below 80",
IF(BO419&lt;=120,"80-120",
IF(BO419&lt;=200,"&gt; 120-200",
IF(BO419&lt;=300,"&gt;200-300",
IF(BO419&lt;=500,"&gt;300-500",
"&gt;500")))))</f>
        <v>Below 80</v>
      </c>
      <c r="CH419" s="1" t="str">
        <f>IFERROR(_xlfn.XLOOKUP(CG419,Scenario!M:M,Scenario!N:N),"")</f>
        <v/>
      </c>
      <c r="CI419" s="1" t="str">
        <f t="shared" si="131"/>
        <v>No</v>
      </c>
      <c r="CJ419" s="75">
        <v>0</v>
      </c>
    </row>
    <row r="420" spans="1:88" hidden="1">
      <c r="A420" s="2">
        <v>419</v>
      </c>
      <c r="B420" s="2">
        <v>2024</v>
      </c>
      <c r="C420" s="1" t="str">
        <v>PBTMTR427</v>
      </c>
      <c r="D420" s="37" t="str">
        <v>0015g00001cbDzmAAE</v>
      </c>
      <c r="E420" s="37" t="str">
        <v>GOYAL HARDWARE STORE</v>
      </c>
      <c r="F420" s="37" t="str">
        <v>HARYANA</v>
      </c>
      <c r="G420" s="37" t="str">
        <v>FATEHABAD</v>
      </c>
      <c r="H420" s="37" t="str">
        <v>Ratia</v>
      </c>
      <c r="I420" s="37" t="str">
        <v>PAL CEMENT AND STEEL PVT. LTD.</v>
      </c>
      <c r="J420" s="37" t="str">
        <v>Varun Arora</v>
      </c>
      <c r="K420" s="37" t="str">
        <v>Shubham Gahlot</v>
      </c>
      <c r="L420" s="37" t="str">
        <v>C12827</v>
      </c>
      <c r="M420" s="37" t="str">
        <v>North</v>
      </c>
      <c r="N420" s="2">
        <v>125111</v>
      </c>
      <c r="O420" s="2" t="str">
        <v>06AAKPR4507M1ZB</v>
      </c>
      <c r="P420" s="2">
        <v>9306133033</v>
      </c>
      <c r="Q420" s="2" t="str">
        <v>May'24</v>
      </c>
      <c r="R420" s="2">
        <v>2025</v>
      </c>
      <c r="S420" s="1">
        <v>0</v>
      </c>
      <c r="T420" s="2">
        <v>100</v>
      </c>
      <c r="U420" s="12">
        <v>0</v>
      </c>
      <c r="V420" s="1" t="str">
        <v>Challenger</v>
      </c>
      <c r="W420" s="13">
        <v>0</v>
      </c>
      <c r="X420" s="13">
        <v>0</v>
      </c>
      <c r="Y420" s="13">
        <v>0</v>
      </c>
      <c r="Z420" s="13">
        <v>0</v>
      </c>
      <c r="AA420" s="13">
        <v>7.1</v>
      </c>
      <c r="AB420" s="13">
        <v>0</v>
      </c>
      <c r="AC420" s="13">
        <v>0</v>
      </c>
      <c r="AD420" s="13">
        <v>0</v>
      </c>
      <c r="AE420" s="13">
        <v>0</v>
      </c>
      <c r="AF420" s="13">
        <v>0</v>
      </c>
      <c r="AG420" s="13">
        <v>0</v>
      </c>
      <c r="AH420" s="13">
        <v>0</v>
      </c>
      <c r="AI420" s="13">
        <v>0</v>
      </c>
      <c r="AJ420" s="13">
        <v>0</v>
      </c>
      <c r="AK420" s="13">
        <v>0</v>
      </c>
      <c r="AL420" s="13">
        <v>0</v>
      </c>
      <c r="AM420" s="13">
        <v>0</v>
      </c>
      <c r="AN420" s="13">
        <v>0</v>
      </c>
      <c r="AO420" s="13">
        <v>0</v>
      </c>
      <c r="AP420" s="13">
        <v>0</v>
      </c>
      <c r="AQ420" s="13">
        <v>0</v>
      </c>
      <c r="AR420" s="13">
        <v>0</v>
      </c>
      <c r="AS420" s="13">
        <v>0</v>
      </c>
      <c r="AT420" s="13">
        <v>0</v>
      </c>
      <c r="AU420" s="13">
        <v>0</v>
      </c>
      <c r="AV420" s="13">
        <v>0</v>
      </c>
      <c r="AW420" s="16">
        <f t="shared" si="116"/>
        <v>0</v>
      </c>
      <c r="AX420" s="16">
        <v>0</v>
      </c>
      <c r="AY420" s="10">
        <f t="shared" si="117"/>
        <v>0</v>
      </c>
      <c r="AZ420" s="10">
        <f>SUM(Z420:AK420)</f>
        <v>7.1</v>
      </c>
      <c r="BA420" s="10">
        <v>0</v>
      </c>
      <c r="BB420" s="10">
        <f t="shared" si="118"/>
        <v>0</v>
      </c>
      <c r="BC420" s="10">
        <f t="shared" si="119"/>
        <v>0</v>
      </c>
      <c r="BD420" s="10">
        <f t="shared" si="120"/>
        <v>-7.1</v>
      </c>
      <c r="BE420" s="10">
        <f t="shared" si="132"/>
        <v>7.1</v>
      </c>
      <c r="BF420" s="2" t="s">
        <v>119</v>
      </c>
      <c r="BG420" s="10">
        <f t="shared" si="121"/>
        <v>0</v>
      </c>
      <c r="BH420" s="36" t="s">
        <v>118</v>
      </c>
      <c r="BI420" s="39" t="str">
        <f t="shared" si="122"/>
        <v/>
      </c>
      <c r="BJ420" s="39" t="str">
        <f t="shared" si="123"/>
        <v/>
      </c>
      <c r="BK420" s="16">
        <f>SUM(AR420:AX420)</f>
        <v>0</v>
      </c>
      <c r="BL420" s="10">
        <f>SUM(AL420:AQ420)</f>
        <v>0</v>
      </c>
      <c r="BM420" s="12" t="str">
        <f t="shared" si="124"/>
        <v/>
      </c>
      <c r="BN420" s="12" t="str">
        <f t="shared" si="124"/>
        <v/>
      </c>
      <c r="BO420" s="9">
        <f t="shared" si="125"/>
        <v>0</v>
      </c>
      <c r="BP420" s="39" t="str">
        <f t="shared" si="126"/>
        <v/>
      </c>
      <c r="BQ420" s="147"/>
      <c r="BR420" s="9">
        <f t="shared" si="127"/>
        <v>7.1</v>
      </c>
      <c r="BS420" s="9">
        <f t="shared" si="128"/>
        <v>0</v>
      </c>
      <c r="BT420" s="9">
        <f t="shared" si="129"/>
        <v>7.1</v>
      </c>
      <c r="BU420" s="9" t="str">
        <f>IFERROR(_xlfn.XLOOKUP(D420,Sheet1!B:B,Sheet1!L:L),"")</f>
        <v/>
      </c>
      <c r="BV420" s="9" t="e">
        <f>_xlfn.XLOOKUP(BU420,Sheet1!S:S,Sheet1!T:T)</f>
        <v>#N/A</v>
      </c>
      <c r="BW420" s="9" t="e">
        <f>_xlfn.XLOOKUP(D420,Sheet1!B:B,Sheet1!M:M)</f>
        <v>#N/A</v>
      </c>
      <c r="BZ420" s="108">
        <f t="shared" si="130"/>
        <v>0</v>
      </c>
      <c r="CB420" s="12"/>
      <c r="CC420" s="12"/>
      <c r="CG420" s="1" t="str">
        <f>IF(BO420&lt;80,"Below 80",
IF(BO420&lt;=120,"80-120",
IF(BO420&lt;=200,"&gt; 120-200",
IF(BO420&lt;=300,"&gt;200-300",
IF(BO420&lt;=500,"&gt;300-500",
"&gt;500")))))</f>
        <v>Below 80</v>
      </c>
      <c r="CH420" s="1" t="str">
        <f>IFERROR(_xlfn.XLOOKUP(CG420,Scenario!M:M,Scenario!N:N),"")</f>
        <v/>
      </c>
      <c r="CI420" s="1" t="str">
        <f t="shared" si="131"/>
        <v>No</v>
      </c>
      <c r="CJ420" s="75">
        <v>0</v>
      </c>
    </row>
    <row r="421" spans="1:88" hidden="1">
      <c r="A421" s="2">
        <v>420</v>
      </c>
      <c r="B421" s="2">
        <v>2024</v>
      </c>
      <c r="C421" s="1">
        <v>0</v>
      </c>
      <c r="D421" s="37" t="str">
        <v>001J100000PyuBtIAJ</v>
      </c>
      <c r="E421" s="37" t="str">
        <v>RULDU RAM &amp; CO.</v>
      </c>
      <c r="F421" s="37" t="str">
        <v>PUNJAB</v>
      </c>
      <c r="G421" s="37" t="str">
        <v>SRI MUKTSAR SAHIB</v>
      </c>
      <c r="H421" s="37" t="str">
        <v>Malout</v>
      </c>
      <c r="I421" s="37" t="str">
        <v>RAMDOOT UDHYOG PRIVATE LIMITED</v>
      </c>
      <c r="J421" s="37" t="str">
        <v>Sonu Kumar</v>
      </c>
      <c r="K421" s="37" t="str">
        <v>Abhishek Wadhwa</v>
      </c>
      <c r="L421" s="37" t="str">
        <v>C13168</v>
      </c>
      <c r="M421" s="37" t="str">
        <v>North</v>
      </c>
      <c r="N421" s="2">
        <v>152107</v>
      </c>
      <c r="O421" s="2" t="str">
        <v>03AFTPG5159G1ZC</v>
      </c>
      <c r="P421" s="2">
        <v>8437906868</v>
      </c>
      <c r="Q421" s="2" t="str">
        <v>Nov'24</v>
      </c>
      <c r="R421" s="2">
        <v>2025</v>
      </c>
      <c r="S421" s="1">
        <v>0</v>
      </c>
      <c r="T421" s="2">
        <v>80</v>
      </c>
      <c r="U421" s="12">
        <v>0</v>
      </c>
      <c r="V421" s="1" t="str">
        <v>Challenger</v>
      </c>
      <c r="W421" s="13">
        <v>0</v>
      </c>
      <c r="X421" s="13">
        <v>0</v>
      </c>
      <c r="Y421" s="13">
        <v>0</v>
      </c>
      <c r="Z421" s="13">
        <v>0</v>
      </c>
      <c r="AA421" s="13">
        <v>0</v>
      </c>
      <c r="AB421" s="13">
        <v>0</v>
      </c>
      <c r="AC421" s="13">
        <v>0</v>
      </c>
      <c r="AD421" s="13">
        <v>0</v>
      </c>
      <c r="AE421" s="13">
        <v>0</v>
      </c>
      <c r="AF421" s="13">
        <v>0</v>
      </c>
      <c r="AG421" s="13">
        <v>11</v>
      </c>
      <c r="AH421" s="13">
        <v>0</v>
      </c>
      <c r="AI421" s="13">
        <v>0</v>
      </c>
      <c r="AJ421" s="13">
        <v>0</v>
      </c>
      <c r="AK421" s="13">
        <v>0</v>
      </c>
      <c r="AL421" s="13">
        <v>0</v>
      </c>
      <c r="AM421" s="13">
        <v>0</v>
      </c>
      <c r="AN421" s="13">
        <v>0</v>
      </c>
      <c r="AO421" s="13">
        <v>0</v>
      </c>
      <c r="AP421" s="13">
        <v>0</v>
      </c>
      <c r="AQ421" s="13">
        <v>0</v>
      </c>
      <c r="AR421" s="13">
        <v>0</v>
      </c>
      <c r="AS421" s="13">
        <v>0</v>
      </c>
      <c r="AT421" s="13">
        <v>0</v>
      </c>
      <c r="AU421" s="13">
        <v>0</v>
      </c>
      <c r="AV421" s="13">
        <v>0</v>
      </c>
      <c r="AW421" s="16">
        <f t="shared" si="116"/>
        <v>0</v>
      </c>
      <c r="AX421" s="16">
        <v>0</v>
      </c>
      <c r="AY421" s="10">
        <f t="shared" si="117"/>
        <v>0</v>
      </c>
      <c r="AZ421" s="10">
        <f>SUM(Z421:AK421)</f>
        <v>11</v>
      </c>
      <c r="BA421" s="10">
        <v>0</v>
      </c>
      <c r="BB421" s="10">
        <f t="shared" si="118"/>
        <v>0</v>
      </c>
      <c r="BC421" s="10">
        <f t="shared" si="119"/>
        <v>0</v>
      </c>
      <c r="BD421" s="10">
        <f t="shared" si="120"/>
        <v>-11</v>
      </c>
      <c r="BE421" s="10">
        <f t="shared" si="132"/>
        <v>11</v>
      </c>
      <c r="BF421" s="2" t="s">
        <v>119</v>
      </c>
      <c r="BG421" s="10">
        <f t="shared" si="121"/>
        <v>0</v>
      </c>
      <c r="BH421" s="36" t="s">
        <v>118</v>
      </c>
      <c r="BI421" s="39" t="str">
        <f t="shared" si="122"/>
        <v/>
      </c>
      <c r="BJ421" s="39" t="str">
        <f t="shared" si="123"/>
        <v/>
      </c>
      <c r="BK421" s="16">
        <f>SUM(AR421:AX421)</f>
        <v>0</v>
      </c>
      <c r="BL421" s="10">
        <f>SUM(AL421:AQ421)</f>
        <v>0</v>
      </c>
      <c r="BM421" s="12" t="str">
        <f t="shared" si="124"/>
        <v/>
      </c>
      <c r="BN421" s="12" t="str">
        <f t="shared" si="124"/>
        <v/>
      </c>
      <c r="BO421" s="9">
        <f t="shared" si="125"/>
        <v>0</v>
      </c>
      <c r="BP421" s="39" t="str">
        <f t="shared" si="126"/>
        <v/>
      </c>
      <c r="BQ421" s="147"/>
      <c r="BR421" s="9">
        <f t="shared" si="127"/>
        <v>0</v>
      </c>
      <c r="BS421" s="9">
        <f t="shared" si="128"/>
        <v>11</v>
      </c>
      <c r="BT421" s="9">
        <f t="shared" si="129"/>
        <v>11</v>
      </c>
      <c r="BU421" s="9" t="str">
        <f>IFERROR(_xlfn.XLOOKUP(D421,Sheet1!B:B,Sheet1!L:L),"")</f>
        <v/>
      </c>
      <c r="BV421" s="9" t="e">
        <f>_xlfn.XLOOKUP(BU421,Sheet1!S:S,Sheet1!T:T)</f>
        <v>#N/A</v>
      </c>
      <c r="BW421" s="9" t="e">
        <f>_xlfn.XLOOKUP(D421,Sheet1!B:B,Sheet1!M:M)</f>
        <v>#N/A</v>
      </c>
      <c r="BZ421" s="108">
        <f t="shared" si="130"/>
        <v>0</v>
      </c>
      <c r="CB421" s="12"/>
      <c r="CC421" s="12"/>
      <c r="CG421" s="1" t="str">
        <f>IF(BO421&lt;80,"Below 80",
IF(BO421&lt;=120,"80-120",
IF(BO421&lt;=200,"&gt; 120-200",
IF(BO421&lt;=300,"&gt;200-300",
IF(BO421&lt;=500,"&gt;300-500",
"&gt;500")))))</f>
        <v>Below 80</v>
      </c>
      <c r="CH421" s="1" t="str">
        <f>IFERROR(_xlfn.XLOOKUP(CG421,Scenario!M:M,Scenario!N:N),"")</f>
        <v/>
      </c>
      <c r="CI421" s="1" t="str">
        <f t="shared" si="131"/>
        <v>No</v>
      </c>
      <c r="CJ421" s="75">
        <v>0</v>
      </c>
    </row>
    <row r="422" spans="1:88" hidden="1">
      <c r="A422" s="2">
        <v>421</v>
      </c>
      <c r="B422" s="2">
        <v>2024</v>
      </c>
      <c r="C422" s="1">
        <v>0</v>
      </c>
      <c r="D422" s="37" t="str">
        <v>001J100000OnSokIAF</v>
      </c>
      <c r="E422" s="37" t="str">
        <v>SHANTA STEELS</v>
      </c>
      <c r="F422" s="37" t="str">
        <v>PUNJAB</v>
      </c>
      <c r="G422" s="37" t="str">
        <v>S.A.S Nagar</v>
      </c>
      <c r="H422" s="37" t="str">
        <v>Mohali</v>
      </c>
      <c r="I422" s="37" t="str">
        <v>RAMDOOT UDHYOG PRIVATE LIMITED</v>
      </c>
      <c r="J422" s="37" t="str">
        <v>Abhishek Wadhwa</v>
      </c>
      <c r="K422" s="37" t="str">
        <v>Abhishek Wadhwa</v>
      </c>
      <c r="L422" s="37" t="str">
        <v>C13168</v>
      </c>
      <c r="M422" s="37" t="str">
        <v>North</v>
      </c>
      <c r="N422" s="2">
        <v>140308</v>
      </c>
      <c r="O422" s="2" t="str">
        <v>03AEWFS3135G1ZW</v>
      </c>
      <c r="P422" s="2">
        <v>7986913075</v>
      </c>
      <c r="Q422" s="2" t="str">
        <v>Nov'24</v>
      </c>
      <c r="R422" s="2">
        <v>2025</v>
      </c>
      <c r="S422" s="1">
        <v>0</v>
      </c>
      <c r="T422" s="2">
        <v>100</v>
      </c>
      <c r="U422" s="12">
        <v>0</v>
      </c>
      <c r="V422" s="1" t="str">
        <v>Challenger</v>
      </c>
      <c r="W422" s="13">
        <v>0</v>
      </c>
      <c r="X422" s="13">
        <v>0</v>
      </c>
      <c r="Y422" s="13">
        <v>0</v>
      </c>
      <c r="Z422" s="13">
        <v>0</v>
      </c>
      <c r="AA422" s="13">
        <v>0</v>
      </c>
      <c r="AB422" s="13">
        <v>0</v>
      </c>
      <c r="AC422" s="13">
        <v>0</v>
      </c>
      <c r="AD422" s="13">
        <v>0</v>
      </c>
      <c r="AE422" s="13">
        <v>0</v>
      </c>
      <c r="AF422" s="13">
        <v>0</v>
      </c>
      <c r="AG422" s="13">
        <v>30</v>
      </c>
      <c r="AH422" s="13">
        <v>0</v>
      </c>
      <c r="AI422" s="13">
        <v>0</v>
      </c>
      <c r="AJ422" s="13">
        <v>0</v>
      </c>
      <c r="AK422" s="13">
        <v>0</v>
      </c>
      <c r="AL422" s="13">
        <v>0</v>
      </c>
      <c r="AM422" s="13">
        <v>0</v>
      </c>
      <c r="AN422" s="13">
        <v>0</v>
      </c>
      <c r="AO422" s="13">
        <v>0</v>
      </c>
      <c r="AP422" s="13">
        <v>0</v>
      </c>
      <c r="AQ422" s="13">
        <v>0</v>
      </c>
      <c r="AR422" s="13">
        <v>0</v>
      </c>
      <c r="AS422" s="13">
        <v>0</v>
      </c>
      <c r="AT422" s="13">
        <v>0</v>
      </c>
      <c r="AU422" s="13">
        <v>0</v>
      </c>
      <c r="AV422" s="13">
        <v>0</v>
      </c>
      <c r="AW422" s="16">
        <f t="shared" si="116"/>
        <v>0</v>
      </c>
      <c r="AX422" s="16">
        <v>0</v>
      </c>
      <c r="AY422" s="10">
        <f t="shared" si="117"/>
        <v>0</v>
      </c>
      <c r="AZ422" s="10">
        <f>SUM(Z422:AK422)</f>
        <v>30</v>
      </c>
      <c r="BA422" s="10">
        <v>0</v>
      </c>
      <c r="BB422" s="10">
        <f t="shared" si="118"/>
        <v>0</v>
      </c>
      <c r="BC422" s="10">
        <f t="shared" si="119"/>
        <v>0</v>
      </c>
      <c r="BD422" s="10">
        <f t="shared" si="120"/>
        <v>-30</v>
      </c>
      <c r="BE422" s="10">
        <f t="shared" si="132"/>
        <v>30</v>
      </c>
      <c r="BF422" s="2" t="s">
        <v>119</v>
      </c>
      <c r="BG422" s="10">
        <f t="shared" si="121"/>
        <v>0</v>
      </c>
      <c r="BH422" s="36" t="s">
        <v>118</v>
      </c>
      <c r="BI422" s="39" t="str">
        <f t="shared" si="122"/>
        <v/>
      </c>
      <c r="BJ422" s="39" t="str">
        <f t="shared" si="123"/>
        <v/>
      </c>
      <c r="BK422" s="16">
        <f>SUM(AR422:AX422)</f>
        <v>0</v>
      </c>
      <c r="BL422" s="10">
        <f>SUM(AL422:AQ422)</f>
        <v>0</v>
      </c>
      <c r="BM422" s="12" t="str">
        <f t="shared" si="124"/>
        <v/>
      </c>
      <c r="BN422" s="12" t="str">
        <f t="shared" si="124"/>
        <v/>
      </c>
      <c r="BO422" s="9">
        <f t="shared" si="125"/>
        <v>0</v>
      </c>
      <c r="BP422" s="39" t="str">
        <f t="shared" si="126"/>
        <v/>
      </c>
      <c r="BQ422" s="147"/>
      <c r="BR422" s="9">
        <f t="shared" si="127"/>
        <v>0</v>
      </c>
      <c r="BS422" s="9">
        <f t="shared" si="128"/>
        <v>30</v>
      </c>
      <c r="BT422" s="9">
        <f t="shared" si="129"/>
        <v>30</v>
      </c>
      <c r="BU422" s="9" t="str">
        <f>IFERROR(_xlfn.XLOOKUP(D422,Sheet1!B:B,Sheet1!L:L),"")</f>
        <v/>
      </c>
      <c r="BV422" s="9" t="e">
        <f>_xlfn.XLOOKUP(BU422,Sheet1!S:S,Sheet1!T:T)</f>
        <v>#N/A</v>
      </c>
      <c r="BW422" s="9" t="e">
        <f>_xlfn.XLOOKUP(D422,Sheet1!B:B,Sheet1!M:M)</f>
        <v>#N/A</v>
      </c>
      <c r="BZ422" s="108">
        <f t="shared" si="130"/>
        <v>0</v>
      </c>
      <c r="CB422" s="12"/>
      <c r="CC422" s="12"/>
      <c r="CG422" s="1" t="str">
        <f>IF(BO422&lt;80,"Below 80",
IF(BO422&lt;=120,"80-120",
IF(BO422&lt;=200,"&gt; 120-200",
IF(BO422&lt;=300,"&gt;200-300",
IF(BO422&lt;=500,"&gt;300-500",
"&gt;500")))))</f>
        <v>Below 80</v>
      </c>
      <c r="CH422" s="1" t="str">
        <f>IFERROR(_xlfn.XLOOKUP(CG422,Scenario!M:M,Scenario!N:N),"")</f>
        <v/>
      </c>
      <c r="CI422" s="1" t="str">
        <f t="shared" si="131"/>
        <v>No</v>
      </c>
      <c r="CJ422" s="75">
        <v>0</v>
      </c>
    </row>
    <row r="423" spans="1:88" hidden="1">
      <c r="A423" s="2">
        <v>422</v>
      </c>
      <c r="B423" s="2">
        <v>2025</v>
      </c>
      <c r="C423" s="1">
        <v>0</v>
      </c>
      <c r="D423" s="37" t="str">
        <v>001J1000003mv4kIAA</v>
      </c>
      <c r="E423" s="37" t="str">
        <v>M/S MITTAL CEMENT STORE</v>
      </c>
      <c r="F423" s="37" t="str">
        <v>PUNJAB</v>
      </c>
      <c r="G423" s="37" t="str">
        <v>SANGRUR</v>
      </c>
      <c r="H423" s="37" t="str">
        <v>Sangrur</v>
      </c>
      <c r="I423" s="37" t="str">
        <v>RAMDOOT UDHYOG PRIVATE LIMITED</v>
      </c>
      <c r="J423" s="37" t="str">
        <v>Abhishek Wadhwa</v>
      </c>
      <c r="K423" s="37" t="str">
        <v>Abhishek Wadhwa</v>
      </c>
      <c r="L423" s="37" t="str">
        <v>C13168</v>
      </c>
      <c r="M423" s="37" t="str">
        <v>North</v>
      </c>
      <c r="N423" s="2">
        <v>148001</v>
      </c>
      <c r="O423" s="2" t="str">
        <v>03ABYPK4093J1Z5</v>
      </c>
      <c r="P423" s="2">
        <v>9216046046</v>
      </c>
      <c r="Q423" s="2" t="str">
        <v>Jan'25</v>
      </c>
      <c r="R423" s="2">
        <v>2025</v>
      </c>
      <c r="S423" s="1">
        <v>0</v>
      </c>
      <c r="T423" s="2">
        <v>150</v>
      </c>
      <c r="U423" s="12">
        <v>2.6755555555555553E-2</v>
      </c>
      <c r="V423" s="1" t="str">
        <v>Challenger</v>
      </c>
      <c r="W423" s="13">
        <v>0</v>
      </c>
      <c r="X423" s="13">
        <v>0</v>
      </c>
      <c r="Y423" s="13">
        <v>0</v>
      </c>
      <c r="Z423" s="13">
        <v>0</v>
      </c>
      <c r="AA423" s="13">
        <v>0</v>
      </c>
      <c r="AB423" s="13">
        <v>0</v>
      </c>
      <c r="AC423" s="13">
        <v>0</v>
      </c>
      <c r="AD423" s="13">
        <v>0</v>
      </c>
      <c r="AE423" s="13">
        <v>0</v>
      </c>
      <c r="AF423" s="13">
        <v>0</v>
      </c>
      <c r="AG423" s="13">
        <v>0</v>
      </c>
      <c r="AH423" s="13">
        <v>0</v>
      </c>
      <c r="AI423" s="13">
        <v>16</v>
      </c>
      <c r="AJ423" s="13">
        <v>0</v>
      </c>
      <c r="AK423" s="13">
        <v>0</v>
      </c>
      <c r="AL423" s="13">
        <v>0</v>
      </c>
      <c r="AM423" s="13">
        <v>0</v>
      </c>
      <c r="AN423" s="13">
        <v>0</v>
      </c>
      <c r="AO423" s="13">
        <v>15.6</v>
      </c>
      <c r="AP423" s="13">
        <v>29.88</v>
      </c>
      <c r="AQ423" s="13">
        <v>0</v>
      </c>
      <c r="AR423" s="13">
        <v>0</v>
      </c>
      <c r="AS423" s="13">
        <v>0</v>
      </c>
      <c r="AT423" s="13">
        <v>12.04</v>
      </c>
      <c r="AU423" s="13">
        <v>0</v>
      </c>
      <c r="AV423" s="13">
        <v>0</v>
      </c>
      <c r="AW423" s="16">
        <f t="shared" si="116"/>
        <v>57.519999999999996</v>
      </c>
      <c r="AX423" s="16">
        <v>90.96</v>
      </c>
      <c r="AY423" s="10">
        <f t="shared" si="117"/>
        <v>148.47999999999999</v>
      </c>
      <c r="AZ423" s="10">
        <f>SUM(Z423:AK423)</f>
        <v>16</v>
      </c>
      <c r="BA423" s="10">
        <f>AW423+55</f>
        <v>112.52</v>
      </c>
      <c r="BB423" s="10">
        <f t="shared" si="118"/>
        <v>55</v>
      </c>
      <c r="BC423" s="10">
        <f t="shared" si="119"/>
        <v>13.75</v>
      </c>
      <c r="BD423" s="10">
        <f t="shared" si="120"/>
        <v>132.47999999999999</v>
      </c>
      <c r="BE423" s="10">
        <f t="shared" si="132"/>
        <v>-41.519999999999996</v>
      </c>
      <c r="BF423" s="2" t="s">
        <v>119</v>
      </c>
      <c r="BG423" s="10">
        <f t="shared" si="121"/>
        <v>5.6849999999999996</v>
      </c>
      <c r="BH423" s="36" t="s">
        <v>118</v>
      </c>
      <c r="BI423" s="39" t="str">
        <f t="shared" si="122"/>
        <v/>
      </c>
      <c r="BJ423" s="39" t="str">
        <f t="shared" si="123"/>
        <v/>
      </c>
      <c r="BK423" s="16">
        <f>SUM(AR423:AX423)</f>
        <v>160.51999999999998</v>
      </c>
      <c r="BL423" s="10">
        <f>SUM(AL423:AQ423)</f>
        <v>45.48</v>
      </c>
      <c r="BM423" s="12">
        <f t="shared" si="124"/>
        <v>1.0810883620689655</v>
      </c>
      <c r="BN423" s="12">
        <f t="shared" si="124"/>
        <v>0.30630387931034481</v>
      </c>
      <c r="BO423" s="9">
        <f t="shared" si="125"/>
        <v>45.48</v>
      </c>
      <c r="BP423" s="39" t="str">
        <f t="shared" si="126"/>
        <v/>
      </c>
      <c r="BQ423" s="147"/>
      <c r="BR423" s="9">
        <f t="shared" si="127"/>
        <v>0</v>
      </c>
      <c r="BS423" s="9">
        <f t="shared" si="128"/>
        <v>16</v>
      </c>
      <c r="BT423" s="9">
        <f t="shared" si="129"/>
        <v>16</v>
      </c>
      <c r="BU423" s="9" t="str">
        <f>IFERROR(_xlfn.XLOOKUP(D423,Sheet1!B:B,Sheet1!L:L),"")</f>
        <v/>
      </c>
      <c r="BV423" s="9" t="e">
        <f>_xlfn.XLOOKUP(BU423,Sheet1!S:S,Sheet1!T:T)</f>
        <v>#N/A</v>
      </c>
      <c r="BW423" s="9" t="e">
        <f>_xlfn.XLOOKUP(D423,Sheet1!B:B,Sheet1!M:M)</f>
        <v>#N/A</v>
      </c>
      <c r="BZ423" s="108">
        <f t="shared" si="130"/>
        <v>90.96</v>
      </c>
      <c r="CB423" s="12">
        <f>AW423/AY423</f>
        <v>0.38739224137931033</v>
      </c>
      <c r="CC423" s="12">
        <f>AX423/AY423</f>
        <v>0.61260775862068961</v>
      </c>
      <c r="CG423" s="1" t="str">
        <f>IF(BO423&lt;80,"Below 80",
IF(BO423&lt;=120,"80-120",
IF(BO423&lt;=200,"&gt; 120-200",
IF(BO423&lt;=300,"&gt;200-300",
IF(BO423&lt;=500,"&gt;300-500",
"&gt;500")))))</f>
        <v>Below 80</v>
      </c>
      <c r="CH423" s="1" t="str">
        <f>IFERROR(_xlfn.XLOOKUP(CG423,Scenario!M:M,Scenario!N:N),"")</f>
        <v/>
      </c>
      <c r="CI423" s="1" t="str">
        <f t="shared" si="131"/>
        <v>Yes</v>
      </c>
      <c r="CJ423" s="75">
        <v>90.96</v>
      </c>
    </row>
    <row r="424" spans="1:88" hidden="1">
      <c r="A424" s="2">
        <v>423</v>
      </c>
      <c r="B424" s="2">
        <v>2024</v>
      </c>
      <c r="C424" s="1" t="str">
        <v>PBTMTR431</v>
      </c>
      <c r="D424" s="37" t="str">
        <v>001J1000002kadLIAQ</v>
      </c>
      <c r="E424" s="37" t="str">
        <v>Siya Trading Co. Nissing</v>
      </c>
      <c r="F424" s="37" t="str">
        <v>HARYANA</v>
      </c>
      <c r="G424" s="37" t="str">
        <v>KARNAL</v>
      </c>
      <c r="H424" s="37" t="str">
        <v>Karnal</v>
      </c>
      <c r="I424" s="37" t="str">
        <v>RAMDOOT UDHYOG PRIVATE LIMITED</v>
      </c>
      <c r="J424" s="37" t="str">
        <v>Naseem Makkar</v>
      </c>
      <c r="K424" s="37" t="str">
        <v>Naseem Makkar</v>
      </c>
      <c r="L424" s="37" t="str">
        <v>C13168</v>
      </c>
      <c r="M424" s="37" t="str">
        <v>North</v>
      </c>
      <c r="N424" s="2">
        <v>132024</v>
      </c>
      <c r="O424" s="2" t="str">
        <v>06BQEPG5703P1Z0</v>
      </c>
      <c r="P424" s="2">
        <v>9729077331</v>
      </c>
      <c r="Q424" s="2" t="str">
        <v>May'24</v>
      </c>
      <c r="R424" s="2">
        <v>2025</v>
      </c>
      <c r="S424" s="1">
        <v>0</v>
      </c>
      <c r="T424" s="2">
        <v>30</v>
      </c>
      <c r="U424" s="12">
        <v>0</v>
      </c>
      <c r="V424" s="1" t="str">
        <v>Minor</v>
      </c>
      <c r="W424" s="13">
        <v>0</v>
      </c>
      <c r="X424" s="13">
        <v>0</v>
      </c>
      <c r="Y424" s="13">
        <v>0</v>
      </c>
      <c r="Z424" s="13">
        <v>0</v>
      </c>
      <c r="AA424" s="13">
        <v>12</v>
      </c>
      <c r="AB424" s="13">
        <v>0</v>
      </c>
      <c r="AC424" s="13">
        <v>0</v>
      </c>
      <c r="AD424" s="13">
        <v>0</v>
      </c>
      <c r="AE424" s="13">
        <v>0</v>
      </c>
      <c r="AF424" s="13">
        <v>0</v>
      </c>
      <c r="AG424" s="13">
        <v>0</v>
      </c>
      <c r="AH424" s="13">
        <v>0</v>
      </c>
      <c r="AI424" s="13">
        <v>0</v>
      </c>
      <c r="AJ424" s="13">
        <v>0</v>
      </c>
      <c r="AK424" s="13">
        <v>0</v>
      </c>
      <c r="AL424" s="13">
        <v>0</v>
      </c>
      <c r="AM424" s="13">
        <v>0</v>
      </c>
      <c r="AN424" s="13">
        <v>0</v>
      </c>
      <c r="AO424" s="13">
        <v>0</v>
      </c>
      <c r="AP424" s="13">
        <v>0</v>
      </c>
      <c r="AQ424" s="13">
        <v>0</v>
      </c>
      <c r="AR424" s="13">
        <v>0</v>
      </c>
      <c r="AS424" s="13">
        <v>0</v>
      </c>
      <c r="AT424" s="13">
        <v>0</v>
      </c>
      <c r="AU424" s="13">
        <v>0</v>
      </c>
      <c r="AV424" s="13">
        <v>0</v>
      </c>
      <c r="AW424" s="16">
        <f t="shared" si="116"/>
        <v>0</v>
      </c>
      <c r="AX424" s="16">
        <v>0</v>
      </c>
      <c r="AY424" s="10">
        <f t="shared" si="117"/>
        <v>0</v>
      </c>
      <c r="AZ424" s="10">
        <f>SUM(Z424:AK424)</f>
        <v>12</v>
      </c>
      <c r="BA424" s="10">
        <v>0</v>
      </c>
      <c r="BB424" s="10">
        <f t="shared" si="118"/>
        <v>0</v>
      </c>
      <c r="BC424" s="10">
        <f t="shared" si="119"/>
        <v>0</v>
      </c>
      <c r="BD424" s="10">
        <f t="shared" si="120"/>
        <v>-12</v>
      </c>
      <c r="BE424" s="10">
        <f t="shared" si="132"/>
        <v>12</v>
      </c>
      <c r="BF424" s="2" t="s">
        <v>119</v>
      </c>
      <c r="BG424" s="10">
        <f t="shared" si="121"/>
        <v>0</v>
      </c>
      <c r="BH424" s="36" t="s">
        <v>118</v>
      </c>
      <c r="BI424" s="39" t="str">
        <f t="shared" si="122"/>
        <v/>
      </c>
      <c r="BJ424" s="39" t="str">
        <f t="shared" si="123"/>
        <v/>
      </c>
      <c r="BK424" s="16">
        <f>SUM(AR424:AX424)</f>
        <v>0</v>
      </c>
      <c r="BL424" s="10">
        <f>SUM(AL424:AQ424)</f>
        <v>0</v>
      </c>
      <c r="BM424" s="12" t="str">
        <f t="shared" si="124"/>
        <v/>
      </c>
      <c r="BN424" s="12" t="str">
        <f t="shared" si="124"/>
        <v/>
      </c>
      <c r="BO424" s="9">
        <f t="shared" si="125"/>
        <v>0</v>
      </c>
      <c r="BP424" s="39" t="str">
        <f t="shared" si="126"/>
        <v/>
      </c>
      <c r="BQ424" s="147"/>
      <c r="BR424" s="9">
        <f t="shared" si="127"/>
        <v>12</v>
      </c>
      <c r="BS424" s="9">
        <f t="shared" si="128"/>
        <v>0</v>
      </c>
      <c r="BT424" s="9">
        <f t="shared" si="129"/>
        <v>12</v>
      </c>
      <c r="BU424" s="9" t="str">
        <f>IFERROR(_xlfn.XLOOKUP(D424,Sheet1!B:B,Sheet1!L:L),"")</f>
        <v/>
      </c>
      <c r="BV424" s="9" t="e">
        <f>_xlfn.XLOOKUP(BU424,Sheet1!S:S,Sheet1!T:T)</f>
        <v>#N/A</v>
      </c>
      <c r="BW424" s="9" t="e">
        <f>_xlfn.XLOOKUP(D424,Sheet1!B:B,Sheet1!M:M)</f>
        <v>#N/A</v>
      </c>
      <c r="BZ424" s="108">
        <f t="shared" si="130"/>
        <v>0</v>
      </c>
      <c r="CB424" s="12"/>
      <c r="CC424" s="12"/>
      <c r="CG424" s="1" t="str">
        <f>IF(BO424&lt;80,"Below 80",
IF(BO424&lt;=120,"80-120",
IF(BO424&lt;=200,"&gt; 120-200",
IF(BO424&lt;=300,"&gt;200-300",
IF(BO424&lt;=500,"&gt;300-500",
"&gt;500")))))</f>
        <v>Below 80</v>
      </c>
      <c r="CH424" s="1" t="str">
        <f>IFERROR(_xlfn.XLOOKUP(CG424,Scenario!M:M,Scenario!N:N),"")</f>
        <v/>
      </c>
      <c r="CI424" s="1" t="str">
        <f t="shared" si="131"/>
        <v>No</v>
      </c>
      <c r="CJ424" s="75">
        <v>0</v>
      </c>
    </row>
    <row r="425" spans="1:88" hidden="1">
      <c r="A425" s="2">
        <v>424</v>
      </c>
      <c r="B425" s="2">
        <v>2024</v>
      </c>
      <c r="C425" s="1" t="str">
        <v>PBTMTR432</v>
      </c>
      <c r="D425" s="37" t="str">
        <v>0015g00001XK8bKAAT</v>
      </c>
      <c r="E425" s="37" t="str">
        <v>M/S DELHI STEEL &amp; SANITARY HOUSE</v>
      </c>
      <c r="F425" s="37" t="str">
        <v>UTTAR PRADESH</v>
      </c>
      <c r="G425" s="37" t="str">
        <v>GHAZIABAD</v>
      </c>
      <c r="H425" s="37" t="str">
        <v>Ghaziabad</v>
      </c>
      <c r="I425" s="37" t="str">
        <v>OPTRIX INFRA LLP</v>
      </c>
      <c r="J425" s="37" t="str">
        <v>Aashish Goyal</v>
      </c>
      <c r="K425" s="37" t="str">
        <v>Abhijeet Biswas</v>
      </c>
      <c r="L425" s="37" t="str">
        <v>001J100000PJG7oIAH</v>
      </c>
      <c r="M425" s="37" t="str">
        <v>North</v>
      </c>
      <c r="N425" s="2">
        <v>201102</v>
      </c>
      <c r="O425" s="2" t="str">
        <v>09AESPG5036Q1ZQ</v>
      </c>
      <c r="P425" s="2">
        <v>9811025179</v>
      </c>
      <c r="Q425" s="2" t="str">
        <v>May'24</v>
      </c>
      <c r="R425" s="2">
        <v>2025</v>
      </c>
      <c r="S425" s="1">
        <v>0</v>
      </c>
      <c r="T425" s="2">
        <v>500</v>
      </c>
      <c r="U425" s="12">
        <v>1.4673333333333332E-2</v>
      </c>
      <c r="V425" s="1" t="str">
        <v>Alien</v>
      </c>
      <c r="W425" s="13">
        <v>0</v>
      </c>
      <c r="X425" s="13">
        <v>0</v>
      </c>
      <c r="Y425" s="13">
        <v>0</v>
      </c>
      <c r="Z425" s="13">
        <v>0</v>
      </c>
      <c r="AA425" s="13">
        <v>5</v>
      </c>
      <c r="AB425" s="13">
        <v>0</v>
      </c>
      <c r="AC425" s="13">
        <v>2</v>
      </c>
      <c r="AD425" s="13">
        <v>0</v>
      </c>
      <c r="AE425" s="13">
        <v>0</v>
      </c>
      <c r="AF425" s="13">
        <v>0</v>
      </c>
      <c r="AG425" s="13">
        <v>0</v>
      </c>
      <c r="AH425" s="13">
        <v>0</v>
      </c>
      <c r="AI425" s="13">
        <v>0</v>
      </c>
      <c r="AJ425" s="13">
        <v>0</v>
      </c>
      <c r="AK425" s="13">
        <v>0</v>
      </c>
      <c r="AL425" s="13">
        <v>0</v>
      </c>
      <c r="AM425" s="13">
        <v>21</v>
      </c>
      <c r="AN425" s="13">
        <v>72</v>
      </c>
      <c r="AO425" s="13">
        <v>0</v>
      </c>
      <c r="AP425" s="13">
        <v>0</v>
      </c>
      <c r="AQ425" s="13">
        <v>0</v>
      </c>
      <c r="AR425" s="13">
        <v>0</v>
      </c>
      <c r="AS425" s="13">
        <v>0</v>
      </c>
      <c r="AT425" s="13">
        <v>12.01</v>
      </c>
      <c r="AU425" s="13">
        <v>10</v>
      </c>
      <c r="AV425" s="13">
        <v>0</v>
      </c>
      <c r="AW425" s="16">
        <f t="shared" si="116"/>
        <v>115.01</v>
      </c>
      <c r="AX425" s="16">
        <v>208</v>
      </c>
      <c r="AY425" s="10">
        <v>301</v>
      </c>
      <c r="AZ425" s="10">
        <f>SUM(Z425:AK425)</f>
        <v>7</v>
      </c>
      <c r="BA425" s="10">
        <v>193</v>
      </c>
      <c r="BB425" s="10">
        <f t="shared" si="118"/>
        <v>77.989999999999995</v>
      </c>
      <c r="BC425" s="10">
        <f t="shared" si="119"/>
        <v>19.497499999999999</v>
      </c>
      <c r="BD425" s="10">
        <f t="shared" si="120"/>
        <v>294</v>
      </c>
      <c r="BE425" s="10">
        <f t="shared" si="132"/>
        <v>-108.01</v>
      </c>
      <c r="BF425" s="2" t="s">
        <v>119</v>
      </c>
      <c r="BG425" s="10">
        <f t="shared" si="121"/>
        <v>11.625</v>
      </c>
      <c r="BH425" s="36" t="s">
        <v>118</v>
      </c>
      <c r="BI425" s="39" t="str">
        <f t="shared" si="122"/>
        <v/>
      </c>
      <c r="BJ425" s="39" t="str">
        <f t="shared" si="123"/>
        <v>B</v>
      </c>
      <c r="BK425" s="16">
        <f>SUM(AR425:AX425)</f>
        <v>345.02</v>
      </c>
      <c r="BL425" s="10">
        <f>SUM(AL425:AQ425)</f>
        <v>93</v>
      </c>
      <c r="BM425" s="12">
        <f t="shared" si="124"/>
        <v>1.1462458471760797</v>
      </c>
      <c r="BN425" s="12">
        <f t="shared" si="124"/>
        <v>0.30897009966777411</v>
      </c>
      <c r="BO425" s="9">
        <f t="shared" si="125"/>
        <v>93</v>
      </c>
      <c r="BP425" s="39" t="str">
        <f t="shared" si="126"/>
        <v/>
      </c>
      <c r="BQ425" s="147"/>
      <c r="BR425" s="9">
        <f t="shared" si="127"/>
        <v>7</v>
      </c>
      <c r="BS425" s="9">
        <f t="shared" si="128"/>
        <v>0</v>
      </c>
      <c r="BT425" s="9">
        <f t="shared" si="129"/>
        <v>7</v>
      </c>
      <c r="BU425" s="9" t="str">
        <f>IFERROR(_xlfn.XLOOKUP(D425,Sheet1!B:B,Sheet1!L:L),"")</f>
        <v/>
      </c>
      <c r="BV425" s="9" t="e">
        <f>_xlfn.XLOOKUP(BU425,Sheet1!S:S,Sheet1!T:T)</f>
        <v>#N/A</v>
      </c>
      <c r="BW425" s="9" t="e">
        <f>_xlfn.XLOOKUP(D425,Sheet1!B:B,Sheet1!M:M)</f>
        <v>#N/A</v>
      </c>
      <c r="BX425" s="11" t="s">
        <v>123</v>
      </c>
      <c r="BY425" s="1">
        <v>301</v>
      </c>
      <c r="BZ425" s="108">
        <f t="shared" si="130"/>
        <v>185.99</v>
      </c>
      <c r="CB425" s="12">
        <f>AW425/AY425</f>
        <v>0.38209302325581396</v>
      </c>
      <c r="CC425" s="12">
        <f>AX425/AY425</f>
        <v>0.69102990033222589</v>
      </c>
      <c r="CG425" s="1" t="str">
        <f>IF(BO425&lt;80,"Below 80",
IF(BO425&lt;=120,"80-120",
IF(BO425&lt;=200,"&gt; 120-200",
IF(BO425&lt;=300,"&gt;200-300",
IF(BO425&lt;=500,"&gt;300-500",
"&gt;500")))))</f>
        <v>80-120</v>
      </c>
      <c r="CH425" s="1" t="str">
        <f>IFERROR(_xlfn.XLOOKUP(CG425,Scenario!M:M,Scenario!N:N),"")</f>
        <v>A</v>
      </c>
      <c r="CI425" s="1" t="str">
        <f t="shared" si="131"/>
        <v>Yes</v>
      </c>
      <c r="CJ425" s="75">
        <v>208</v>
      </c>
    </row>
    <row r="426" spans="1:88" hidden="1">
      <c r="A426" s="2">
        <v>425</v>
      </c>
      <c r="B426" s="2">
        <v>2024</v>
      </c>
      <c r="C426" s="1" t="str">
        <v>PBTMTR433</v>
      </c>
      <c r="D426" s="37" t="str">
        <v>001J1000003jsJXIAY</v>
      </c>
      <c r="E426" s="37" t="str">
        <v>R K TRADERS</v>
      </c>
      <c r="F426" s="37" t="str">
        <v>HIMACHAL PRADESH</v>
      </c>
      <c r="G426" s="37" t="str">
        <v>KANGRA</v>
      </c>
      <c r="H426" s="37">
        <v>0</v>
      </c>
      <c r="I426" s="37" t="str">
        <v>MONAD PROFILES</v>
      </c>
      <c r="J426" s="37" t="str">
        <v>Rahul Gautam</v>
      </c>
      <c r="K426" s="37" t="str">
        <v>kapil vaidya</v>
      </c>
      <c r="L426" s="37" t="str">
        <v/>
      </c>
      <c r="M426" s="37" t="str">
        <v>North</v>
      </c>
      <c r="N426" s="2">
        <v>176052</v>
      </c>
      <c r="O426" s="2" t="str">
        <v>02FJVPR2060A1ZD</v>
      </c>
      <c r="P426" s="2">
        <v>7876556224</v>
      </c>
      <c r="Q426" s="2" t="str">
        <v>May'24</v>
      </c>
      <c r="R426" s="2">
        <v>2025</v>
      </c>
      <c r="S426" s="1">
        <v>0</v>
      </c>
      <c r="T426" s="2">
        <v>30</v>
      </c>
      <c r="U426" s="12">
        <v>0</v>
      </c>
      <c r="V426" s="1" t="str">
        <v>Minor</v>
      </c>
      <c r="W426" s="13">
        <v>0</v>
      </c>
      <c r="X426" s="13">
        <v>0</v>
      </c>
      <c r="Y426" s="13">
        <v>0</v>
      </c>
      <c r="Z426" s="13">
        <v>0</v>
      </c>
      <c r="AA426" s="13">
        <v>12.71</v>
      </c>
      <c r="AB426" s="13">
        <v>0</v>
      </c>
      <c r="AC426" s="13">
        <v>9</v>
      </c>
      <c r="AD426" s="13">
        <v>0</v>
      </c>
      <c r="AE426" s="13">
        <v>0</v>
      </c>
      <c r="AF426" s="13">
        <v>0</v>
      </c>
      <c r="AG426" s="13">
        <v>0</v>
      </c>
      <c r="AH426" s="13">
        <v>0</v>
      </c>
      <c r="AI426" s="13">
        <v>0</v>
      </c>
      <c r="AJ426" s="13">
        <v>0</v>
      </c>
      <c r="AK426" s="13">
        <v>0</v>
      </c>
      <c r="AL426" s="13">
        <v>0</v>
      </c>
      <c r="AM426" s="13">
        <v>0</v>
      </c>
      <c r="AN426" s="13">
        <v>0</v>
      </c>
      <c r="AO426" s="13">
        <v>0</v>
      </c>
      <c r="AP426" s="13">
        <v>0</v>
      </c>
      <c r="AQ426" s="13">
        <v>0</v>
      </c>
      <c r="AR426" s="13">
        <v>0</v>
      </c>
      <c r="AS426" s="13">
        <v>0</v>
      </c>
      <c r="AT426" s="13">
        <v>0</v>
      </c>
      <c r="AU426" s="13">
        <v>0</v>
      </c>
      <c r="AV426" s="13">
        <v>0</v>
      </c>
      <c r="AW426" s="16">
        <f t="shared" si="116"/>
        <v>0</v>
      </c>
      <c r="AX426" s="16">
        <v>0</v>
      </c>
      <c r="AY426" s="10">
        <f t="shared" si="117"/>
        <v>0</v>
      </c>
      <c r="AZ426" s="10">
        <f>SUM(Z426:AK426)</f>
        <v>21.71</v>
      </c>
      <c r="BA426" s="10"/>
      <c r="BB426" s="10">
        <f t="shared" si="118"/>
        <v>0</v>
      </c>
      <c r="BC426" s="10">
        <f t="shared" si="119"/>
        <v>0</v>
      </c>
      <c r="BD426" s="10">
        <f t="shared" si="120"/>
        <v>-21.71</v>
      </c>
      <c r="BE426" s="10">
        <f t="shared" si="132"/>
        <v>21.71</v>
      </c>
      <c r="BF426" s="2" t="s">
        <v>119</v>
      </c>
      <c r="BG426" s="10">
        <f t="shared" si="121"/>
        <v>0</v>
      </c>
      <c r="BH426" s="36" t="s">
        <v>118</v>
      </c>
      <c r="BI426" s="39" t="str">
        <f t="shared" si="122"/>
        <v/>
      </c>
      <c r="BJ426" s="39" t="str">
        <f t="shared" si="123"/>
        <v/>
      </c>
      <c r="BK426" s="16">
        <f>SUM(AR426:AX426)</f>
        <v>0</v>
      </c>
      <c r="BL426" s="10">
        <f>SUM(AL426:AQ426)</f>
        <v>0</v>
      </c>
      <c r="BM426" s="12" t="str">
        <f t="shared" si="124"/>
        <v/>
      </c>
      <c r="BN426" s="12" t="str">
        <f t="shared" si="124"/>
        <v/>
      </c>
      <c r="BO426" s="9">
        <f t="shared" si="125"/>
        <v>0</v>
      </c>
      <c r="BP426" s="39" t="str">
        <f t="shared" si="126"/>
        <v/>
      </c>
      <c r="BQ426" s="147"/>
      <c r="BR426" s="9">
        <f t="shared" si="127"/>
        <v>21.71</v>
      </c>
      <c r="BS426" s="9">
        <f t="shared" si="128"/>
        <v>0</v>
      </c>
      <c r="BT426" s="9">
        <f t="shared" si="129"/>
        <v>21.71</v>
      </c>
      <c r="BU426" s="9" t="str">
        <f>IFERROR(_xlfn.XLOOKUP(D426,Sheet1!B:B,Sheet1!L:L),"")</f>
        <v/>
      </c>
      <c r="BV426" s="9" t="e">
        <f>_xlfn.XLOOKUP(BU426,Sheet1!S:S,Sheet1!T:T)</f>
        <v>#N/A</v>
      </c>
      <c r="BW426" s="9" t="e">
        <f>_xlfn.XLOOKUP(D426,Sheet1!B:B,Sheet1!M:M)</f>
        <v>#N/A</v>
      </c>
      <c r="BZ426" s="108">
        <f t="shared" si="130"/>
        <v>0</v>
      </c>
      <c r="CB426" s="12"/>
      <c r="CC426" s="12"/>
      <c r="CG426" s="1" t="str">
        <f>IF(BO426&lt;80,"Below 80",
IF(BO426&lt;=120,"80-120",
IF(BO426&lt;=200,"&gt; 120-200",
IF(BO426&lt;=300,"&gt;200-300",
IF(BO426&lt;=500,"&gt;300-500",
"&gt;500")))))</f>
        <v>Below 80</v>
      </c>
      <c r="CH426" s="1" t="str">
        <f>IFERROR(_xlfn.XLOOKUP(CG426,Scenario!M:M,Scenario!N:N),"")</f>
        <v/>
      </c>
      <c r="CI426" s="1" t="str">
        <f t="shared" si="131"/>
        <v>No</v>
      </c>
      <c r="CJ426" s="75">
        <v>0</v>
      </c>
    </row>
    <row r="427" spans="1:88" hidden="1">
      <c r="A427" s="2">
        <v>426</v>
      </c>
      <c r="B427" s="2">
        <v>2024</v>
      </c>
      <c r="C427" s="1" t="str">
        <v>PBTMTR434</v>
      </c>
      <c r="D427" s="37" t="str">
        <v>001J1000003jXEDIA2</v>
      </c>
      <c r="E427" s="37" t="str">
        <v>M/S D.R. SONS</v>
      </c>
      <c r="F427" s="37" t="str">
        <v>HIMACHAL PRADESH</v>
      </c>
      <c r="G427" s="37" t="str">
        <v>SOLAN</v>
      </c>
      <c r="H427" s="37">
        <v>0</v>
      </c>
      <c r="I427" s="37" t="str">
        <v>MONAD PROFILES</v>
      </c>
      <c r="J427" s="37" t="str">
        <v>Rahul Gautam</v>
      </c>
      <c r="K427" s="37" t="str">
        <v>kapil vaidya</v>
      </c>
      <c r="L427" s="37" t="str">
        <v/>
      </c>
      <c r="M427" s="37" t="str">
        <v>North</v>
      </c>
      <c r="N427" s="2">
        <v>173208</v>
      </c>
      <c r="O427" s="2" t="str">
        <v>02AAMFD1781H1ZL</v>
      </c>
      <c r="P427" s="2">
        <v>7018453067</v>
      </c>
      <c r="Q427" s="2" t="str">
        <v>May'24</v>
      </c>
      <c r="R427" s="2">
        <v>2025</v>
      </c>
      <c r="S427" s="1">
        <v>0</v>
      </c>
      <c r="T427" s="2">
        <v>30</v>
      </c>
      <c r="U427" s="12">
        <v>0</v>
      </c>
      <c r="V427" s="1" t="str">
        <v>Minor</v>
      </c>
      <c r="W427" s="13">
        <v>0</v>
      </c>
      <c r="X427" s="13">
        <v>0</v>
      </c>
      <c r="Y427" s="13">
        <v>0</v>
      </c>
      <c r="Z427" s="13">
        <v>0</v>
      </c>
      <c r="AA427" s="13">
        <v>15.24</v>
      </c>
      <c r="AB427" s="13">
        <v>0</v>
      </c>
      <c r="AC427" s="13">
        <v>0</v>
      </c>
      <c r="AD427" s="13">
        <v>0</v>
      </c>
      <c r="AE427" s="13">
        <v>0</v>
      </c>
      <c r="AF427" s="13">
        <v>0</v>
      </c>
      <c r="AG427" s="13">
        <v>0</v>
      </c>
      <c r="AH427" s="13">
        <v>0</v>
      </c>
      <c r="AI427" s="13">
        <v>0</v>
      </c>
      <c r="AJ427" s="13">
        <v>0</v>
      </c>
      <c r="AK427" s="13">
        <v>0</v>
      </c>
      <c r="AL427" s="13">
        <v>0</v>
      </c>
      <c r="AM427" s="13">
        <v>0</v>
      </c>
      <c r="AN427" s="13">
        <v>0</v>
      </c>
      <c r="AO427" s="13">
        <v>0</v>
      </c>
      <c r="AP427" s="13">
        <v>0</v>
      </c>
      <c r="AQ427" s="13">
        <v>0</v>
      </c>
      <c r="AR427" s="13">
        <v>0</v>
      </c>
      <c r="AS427" s="13">
        <v>0</v>
      </c>
      <c r="AT427" s="13">
        <v>0</v>
      </c>
      <c r="AU427" s="13">
        <v>0</v>
      </c>
      <c r="AV427" s="13">
        <v>0</v>
      </c>
      <c r="AW427" s="16">
        <f t="shared" si="116"/>
        <v>0</v>
      </c>
      <c r="AX427" s="16">
        <v>0</v>
      </c>
      <c r="AY427" s="10">
        <f t="shared" si="117"/>
        <v>0</v>
      </c>
      <c r="AZ427" s="10">
        <f>SUM(Z427:AK427)</f>
        <v>15.24</v>
      </c>
      <c r="BA427" s="10"/>
      <c r="BB427" s="10">
        <f t="shared" si="118"/>
        <v>0</v>
      </c>
      <c r="BC427" s="10">
        <f t="shared" si="119"/>
        <v>0</v>
      </c>
      <c r="BD427" s="10">
        <f t="shared" si="120"/>
        <v>-15.24</v>
      </c>
      <c r="BE427" s="10">
        <f t="shared" si="132"/>
        <v>15.24</v>
      </c>
      <c r="BF427" s="2" t="s">
        <v>119</v>
      </c>
      <c r="BG427" s="10">
        <f t="shared" si="121"/>
        <v>0</v>
      </c>
      <c r="BH427" s="36" t="s">
        <v>118</v>
      </c>
      <c r="BI427" s="39" t="str">
        <f t="shared" si="122"/>
        <v/>
      </c>
      <c r="BJ427" s="39" t="str">
        <f t="shared" si="123"/>
        <v/>
      </c>
      <c r="BK427" s="16">
        <f>SUM(AR427:AX427)</f>
        <v>0</v>
      </c>
      <c r="BL427" s="10">
        <f>SUM(AL427:AQ427)</f>
        <v>0</v>
      </c>
      <c r="BM427" s="12" t="str">
        <f t="shared" si="124"/>
        <v/>
      </c>
      <c r="BN427" s="12" t="str">
        <f t="shared" si="124"/>
        <v/>
      </c>
      <c r="BO427" s="9">
        <f t="shared" si="125"/>
        <v>0</v>
      </c>
      <c r="BP427" s="39" t="str">
        <f t="shared" si="126"/>
        <v/>
      </c>
      <c r="BQ427" s="147"/>
      <c r="BR427" s="9">
        <f t="shared" si="127"/>
        <v>15.24</v>
      </c>
      <c r="BS427" s="9">
        <f t="shared" si="128"/>
        <v>0</v>
      </c>
      <c r="BT427" s="9">
        <f t="shared" si="129"/>
        <v>15.24</v>
      </c>
      <c r="BU427" s="9" t="str">
        <f>IFERROR(_xlfn.XLOOKUP(D427,Sheet1!B:B,Sheet1!L:L),"")</f>
        <v/>
      </c>
      <c r="BV427" s="9" t="e">
        <f>_xlfn.XLOOKUP(BU427,Sheet1!S:S,Sheet1!T:T)</f>
        <v>#N/A</v>
      </c>
      <c r="BW427" s="9" t="e">
        <f>_xlfn.XLOOKUP(D427,Sheet1!B:B,Sheet1!M:M)</f>
        <v>#N/A</v>
      </c>
      <c r="BZ427" s="108">
        <f t="shared" si="130"/>
        <v>0</v>
      </c>
      <c r="CB427" s="12"/>
      <c r="CC427" s="12"/>
      <c r="CG427" s="1" t="str">
        <f>IF(BO427&lt;80,"Below 80",
IF(BO427&lt;=120,"80-120",
IF(BO427&lt;=200,"&gt; 120-200",
IF(BO427&lt;=300,"&gt;200-300",
IF(BO427&lt;=500,"&gt;300-500",
"&gt;500")))))</f>
        <v>Below 80</v>
      </c>
      <c r="CH427" s="1" t="str">
        <f>IFERROR(_xlfn.XLOOKUP(CG427,Scenario!M:M,Scenario!N:N),"")</f>
        <v/>
      </c>
      <c r="CI427" s="1" t="str">
        <f t="shared" si="131"/>
        <v>No</v>
      </c>
      <c r="CJ427" s="75">
        <v>0</v>
      </c>
    </row>
    <row r="428" spans="1:88" hidden="1">
      <c r="A428" s="2">
        <v>427</v>
      </c>
      <c r="B428" s="2">
        <v>2024</v>
      </c>
      <c r="C428" s="1" t="str">
        <v>PBTMTR435</v>
      </c>
      <c r="D428" s="37" t="str">
        <v>0015g00001UBH4nAAH</v>
      </c>
      <c r="E428" s="37" t="str">
        <v>JAI DURGA STEELS</v>
      </c>
      <c r="F428" s="37" t="str">
        <v>HARYANA</v>
      </c>
      <c r="G428" s="37" t="str">
        <v>ROHTAK</v>
      </c>
      <c r="H428" s="37" t="str">
        <v>Julana</v>
      </c>
      <c r="I428" s="37" t="str">
        <v>PAL CEMENT AND STEEL PVT. LTD.</v>
      </c>
      <c r="J428" s="37" t="e">
        <v>#VALUE!</v>
      </c>
      <c r="K428" s="37" t="str">
        <v>Navneet Pal</v>
      </c>
      <c r="L428" s="37" t="str">
        <v>C12827</v>
      </c>
      <c r="M428" s="37" t="str">
        <v>North</v>
      </c>
      <c r="N428" s="2" t="e">
        <v>#VALUE!</v>
      </c>
      <c r="O428" s="2" t="e">
        <v>#VALUE!</v>
      </c>
      <c r="P428" s="2" t="e">
        <v>#VALUE!</v>
      </c>
      <c r="Q428" s="2" t="str">
        <v>May'24</v>
      </c>
      <c r="R428" s="2">
        <v>2025</v>
      </c>
      <c r="S428" s="1">
        <v>0</v>
      </c>
      <c r="T428" s="2">
        <v>50</v>
      </c>
      <c r="U428" s="12">
        <v>0</v>
      </c>
      <c r="V428" s="1" t="str">
        <v>Minor</v>
      </c>
      <c r="W428" s="13">
        <v>0</v>
      </c>
      <c r="X428" s="13">
        <v>0</v>
      </c>
      <c r="Y428" s="13">
        <v>0</v>
      </c>
      <c r="Z428" s="13">
        <v>0</v>
      </c>
      <c r="AA428" s="13">
        <v>12.05</v>
      </c>
      <c r="AB428" s="13">
        <v>0</v>
      </c>
      <c r="AC428" s="13">
        <v>0</v>
      </c>
      <c r="AD428" s="13">
        <v>0</v>
      </c>
      <c r="AE428" s="13">
        <v>0</v>
      </c>
      <c r="AF428" s="13">
        <v>0</v>
      </c>
      <c r="AG428" s="13">
        <v>0</v>
      </c>
      <c r="AH428" s="13">
        <v>0</v>
      </c>
      <c r="AI428" s="13">
        <v>0</v>
      </c>
      <c r="AJ428" s="13">
        <v>0</v>
      </c>
      <c r="AK428" s="13">
        <v>0</v>
      </c>
      <c r="AL428" s="13">
        <v>0</v>
      </c>
      <c r="AM428" s="13">
        <v>0</v>
      </c>
      <c r="AN428" s="13">
        <v>0</v>
      </c>
      <c r="AO428" s="13">
        <v>0</v>
      </c>
      <c r="AP428" s="13">
        <v>0</v>
      </c>
      <c r="AQ428" s="13">
        <v>0</v>
      </c>
      <c r="AR428" s="13">
        <v>0</v>
      </c>
      <c r="AS428" s="13">
        <v>0</v>
      </c>
      <c r="AT428" s="13">
        <v>0</v>
      </c>
      <c r="AU428" s="13">
        <v>0</v>
      </c>
      <c r="AV428" s="13">
        <v>0</v>
      </c>
      <c r="AW428" s="16">
        <f t="shared" si="116"/>
        <v>0</v>
      </c>
      <c r="AX428" s="16">
        <v>0</v>
      </c>
      <c r="AY428" s="10">
        <f t="shared" si="117"/>
        <v>0</v>
      </c>
      <c r="AZ428" s="10">
        <f>SUM(Z428:AK428)</f>
        <v>12.05</v>
      </c>
      <c r="BA428" s="10">
        <v>0</v>
      </c>
      <c r="BB428" s="10">
        <f t="shared" si="118"/>
        <v>0</v>
      </c>
      <c r="BC428" s="10">
        <f t="shared" si="119"/>
        <v>0</v>
      </c>
      <c r="BD428" s="10">
        <f t="shared" si="120"/>
        <v>-12.05</v>
      </c>
      <c r="BE428" s="10">
        <f t="shared" si="132"/>
        <v>12.05</v>
      </c>
      <c r="BF428" s="2" t="s">
        <v>119</v>
      </c>
      <c r="BG428" s="10">
        <f t="shared" si="121"/>
        <v>0</v>
      </c>
      <c r="BH428" s="36" t="s">
        <v>118</v>
      </c>
      <c r="BI428" s="39" t="str">
        <f t="shared" si="122"/>
        <v/>
      </c>
      <c r="BJ428" s="39" t="str">
        <f t="shared" si="123"/>
        <v/>
      </c>
      <c r="BK428" s="16">
        <f>SUM(AR428:AX428)</f>
        <v>0</v>
      </c>
      <c r="BL428" s="10">
        <f>SUM(AL428:AQ428)</f>
        <v>0</v>
      </c>
      <c r="BM428" s="12" t="str">
        <f t="shared" si="124"/>
        <v/>
      </c>
      <c r="BN428" s="12" t="str">
        <f t="shared" si="124"/>
        <v/>
      </c>
      <c r="BO428" s="9">
        <f t="shared" si="125"/>
        <v>0</v>
      </c>
      <c r="BP428" s="39" t="str">
        <f t="shared" si="126"/>
        <v/>
      </c>
      <c r="BQ428" s="147"/>
      <c r="BR428" s="9">
        <f t="shared" si="127"/>
        <v>12.05</v>
      </c>
      <c r="BS428" s="9">
        <f t="shared" si="128"/>
        <v>0</v>
      </c>
      <c r="BT428" s="9">
        <f t="shared" si="129"/>
        <v>12.05</v>
      </c>
      <c r="BU428" s="9" t="str">
        <f>IFERROR(_xlfn.XLOOKUP(D428,Sheet1!B:B,Sheet1!L:L),"")</f>
        <v/>
      </c>
      <c r="BV428" s="9" t="e">
        <f>_xlfn.XLOOKUP(BU428,Sheet1!S:S,Sheet1!T:T)</f>
        <v>#N/A</v>
      </c>
      <c r="BW428" s="9" t="e">
        <f>_xlfn.XLOOKUP(D428,Sheet1!B:B,Sheet1!M:M)</f>
        <v>#N/A</v>
      </c>
      <c r="BZ428" s="108">
        <f t="shared" si="130"/>
        <v>0</v>
      </c>
      <c r="CB428" s="12"/>
      <c r="CC428" s="12"/>
      <c r="CG428" s="1" t="str">
        <f>IF(BO428&lt;80,"Below 80",
IF(BO428&lt;=120,"80-120",
IF(BO428&lt;=200,"&gt; 120-200",
IF(BO428&lt;=300,"&gt;200-300",
IF(BO428&lt;=500,"&gt;300-500",
"&gt;500")))))</f>
        <v>Below 80</v>
      </c>
      <c r="CH428" s="1" t="str">
        <f>IFERROR(_xlfn.XLOOKUP(CG428,Scenario!M:M,Scenario!N:N),"")</f>
        <v/>
      </c>
      <c r="CI428" s="1" t="str">
        <f t="shared" si="131"/>
        <v>No</v>
      </c>
      <c r="CJ428" s="75">
        <v>0</v>
      </c>
    </row>
    <row r="429" spans="1:88" hidden="1">
      <c r="A429" s="2">
        <v>428</v>
      </c>
      <c r="B429" s="2">
        <v>2024</v>
      </c>
      <c r="C429" s="1" t="str">
        <v>PBTMTR341</v>
      </c>
      <c r="D429" s="37" t="str">
        <v>001J1000003jw7eIAA</v>
      </c>
      <c r="E429" s="37" t="str">
        <v>TIRO STEELS PRIVATE LIMITED</v>
      </c>
      <c r="F429" s="37" t="str">
        <v>HARYANA</v>
      </c>
      <c r="G429" s="37" t="str">
        <v>GURUGRAM</v>
      </c>
      <c r="H429" s="37" t="str">
        <v>Gurugram</v>
      </c>
      <c r="I429" s="37" t="str">
        <v>NIKUNJ UDYOG</v>
      </c>
      <c r="J429" s="37" t="str">
        <v>Nikunj Daga</v>
      </c>
      <c r="K429" s="37" t="str">
        <v>Shiv Shankar Sharma</v>
      </c>
      <c r="L429" s="37" t="str">
        <v>C12828</v>
      </c>
      <c r="M429" s="37" t="str">
        <v>North</v>
      </c>
      <c r="N429" s="2">
        <v>122001</v>
      </c>
      <c r="O429" s="2" t="str">
        <v>06AAGCT5004L1ZC</v>
      </c>
      <c r="P429" s="2">
        <v>9999006009</v>
      </c>
      <c r="Q429" s="2" t="str">
        <v>Jun'24</v>
      </c>
      <c r="R429" s="2">
        <v>2025</v>
      </c>
      <c r="S429" s="1">
        <v>0</v>
      </c>
      <c r="T429" s="2">
        <v>7000</v>
      </c>
      <c r="U429" s="12">
        <v>0</v>
      </c>
      <c r="V429" s="1" t="str">
        <v>Alien</v>
      </c>
      <c r="W429" s="13">
        <v>0</v>
      </c>
      <c r="X429" s="13">
        <v>0</v>
      </c>
      <c r="Y429" s="13">
        <v>0</v>
      </c>
      <c r="Z429" s="13">
        <v>0</v>
      </c>
      <c r="AA429" s="13">
        <v>0</v>
      </c>
      <c r="AB429" s="13">
        <v>15</v>
      </c>
      <c r="AC429" s="13">
        <v>35.734999999999999</v>
      </c>
      <c r="AD429" s="13">
        <v>0</v>
      </c>
      <c r="AE429" s="13">
        <v>0</v>
      </c>
      <c r="AF429" s="13">
        <v>0</v>
      </c>
      <c r="AG429" s="13">
        <v>20</v>
      </c>
      <c r="AH429" s="13">
        <v>0</v>
      </c>
      <c r="AI429" s="13">
        <v>0</v>
      </c>
      <c r="AJ429" s="13">
        <v>30</v>
      </c>
      <c r="AK429" s="13">
        <v>0</v>
      </c>
      <c r="AL429" s="13">
        <v>0</v>
      </c>
      <c r="AM429" s="13">
        <v>0</v>
      </c>
      <c r="AN429" s="13">
        <v>0</v>
      </c>
      <c r="AO429" s="13">
        <v>0</v>
      </c>
      <c r="AP429" s="13">
        <v>0</v>
      </c>
      <c r="AQ429" s="13">
        <v>0</v>
      </c>
      <c r="AR429" s="13">
        <v>0</v>
      </c>
      <c r="AS429" s="13">
        <v>0</v>
      </c>
      <c r="AT429" s="13">
        <v>0</v>
      </c>
      <c r="AU429" s="13">
        <v>0</v>
      </c>
      <c r="AV429" s="13">
        <v>0</v>
      </c>
      <c r="AW429" s="16">
        <f t="shared" si="116"/>
        <v>0</v>
      </c>
      <c r="AX429" s="16">
        <v>0</v>
      </c>
      <c r="AY429" s="10">
        <f t="shared" si="117"/>
        <v>0</v>
      </c>
      <c r="AZ429" s="10">
        <f>SUM(Z429:AK429)</f>
        <v>100.735</v>
      </c>
      <c r="BA429" s="10">
        <v>0</v>
      </c>
      <c r="BB429" s="10">
        <f t="shared" si="118"/>
        <v>0</v>
      </c>
      <c r="BC429" s="10">
        <f t="shared" si="119"/>
        <v>0</v>
      </c>
      <c r="BD429" s="10">
        <f t="shared" si="120"/>
        <v>-100.735</v>
      </c>
      <c r="BE429" s="10">
        <f t="shared" si="132"/>
        <v>100.735</v>
      </c>
      <c r="BF429" s="2" t="s">
        <v>119</v>
      </c>
      <c r="BG429" s="10">
        <f t="shared" si="121"/>
        <v>0</v>
      </c>
      <c r="BH429" s="36" t="s">
        <v>118</v>
      </c>
      <c r="BI429" s="39" t="str">
        <f t="shared" si="122"/>
        <v/>
      </c>
      <c r="BJ429" s="39" t="str">
        <f t="shared" si="123"/>
        <v/>
      </c>
      <c r="BK429" s="16">
        <f>SUM(AR429:AX429)</f>
        <v>0</v>
      </c>
      <c r="BL429" s="10">
        <f>SUM(AL429:AQ429)</f>
        <v>0</v>
      </c>
      <c r="BM429" s="12" t="str">
        <f t="shared" si="124"/>
        <v/>
      </c>
      <c r="BN429" s="12" t="str">
        <f t="shared" si="124"/>
        <v/>
      </c>
      <c r="BO429" s="9">
        <f t="shared" si="125"/>
        <v>0</v>
      </c>
      <c r="BP429" s="39" t="str">
        <f t="shared" si="126"/>
        <v/>
      </c>
      <c r="BQ429" s="147"/>
      <c r="BR429" s="9">
        <f t="shared" si="127"/>
        <v>50.734999999999999</v>
      </c>
      <c r="BS429" s="9">
        <f t="shared" si="128"/>
        <v>50</v>
      </c>
      <c r="BT429" s="9">
        <f t="shared" si="129"/>
        <v>100.735</v>
      </c>
      <c r="BU429" s="9" t="str">
        <f>IFERROR(_xlfn.XLOOKUP(D429,Sheet1!B:B,Sheet1!L:L),"")</f>
        <v/>
      </c>
      <c r="BV429" s="9" t="e">
        <f>_xlfn.XLOOKUP(BU429,Sheet1!S:S,Sheet1!T:T)</f>
        <v>#N/A</v>
      </c>
      <c r="BW429" s="9" t="e">
        <f>_xlfn.XLOOKUP(D429,Sheet1!B:B,Sheet1!M:M)</f>
        <v>#N/A</v>
      </c>
      <c r="BZ429" s="108">
        <f t="shared" si="130"/>
        <v>0</v>
      </c>
      <c r="CB429" s="12"/>
      <c r="CC429" s="12"/>
      <c r="CG429" s="1" t="str">
        <f>IF(BO429&lt;80,"Below 80",
IF(BO429&lt;=120,"80-120",
IF(BO429&lt;=200,"&gt; 120-200",
IF(BO429&lt;=300,"&gt;200-300",
IF(BO429&lt;=500,"&gt;300-500",
"&gt;500")))))</f>
        <v>Below 80</v>
      </c>
      <c r="CH429" s="1" t="str">
        <f>IFERROR(_xlfn.XLOOKUP(CG429,Scenario!M:M,Scenario!N:N),"")</f>
        <v/>
      </c>
      <c r="CI429" s="1" t="str">
        <f t="shared" si="131"/>
        <v>No</v>
      </c>
      <c r="CJ429" s="75">
        <v>0</v>
      </c>
    </row>
    <row r="430" spans="1:88" hidden="1">
      <c r="A430" s="2">
        <v>429</v>
      </c>
      <c r="B430" s="2">
        <v>2024</v>
      </c>
      <c r="C430" s="1" t="str">
        <v>PBTMTR436</v>
      </c>
      <c r="D430" s="37" t="str">
        <v>001J1000005aGJAIA2</v>
      </c>
      <c r="E430" s="37" t="str">
        <v>TRIANGLE ENGINEERS PVT. LTD.</v>
      </c>
      <c r="F430" s="37" t="str">
        <v>RAJASTHAN</v>
      </c>
      <c r="G430" s="37" t="str">
        <v>JAIPUR</v>
      </c>
      <c r="H430" s="37" t="str">
        <v>Jaipur</v>
      </c>
      <c r="I430" s="37" t="str">
        <v>J P ALLOYS</v>
      </c>
      <c r="J430" s="37" t="str">
        <v>Mukesh Agarwal</v>
      </c>
      <c r="K430" s="37" t="str">
        <v>Pushpendra Kumar</v>
      </c>
      <c r="L430" s="37" t="str">
        <v>C13188</v>
      </c>
      <c r="M430" s="37" t="str">
        <v>North</v>
      </c>
      <c r="N430" s="2">
        <v>302018</v>
      </c>
      <c r="O430" s="2" t="str">
        <v>08AAACT6603M1Z5</v>
      </c>
      <c r="P430" s="2">
        <v>9414068706</v>
      </c>
      <c r="Q430" s="2" t="str">
        <v>Jun'24</v>
      </c>
      <c r="R430" s="2">
        <v>2025</v>
      </c>
      <c r="S430" s="1">
        <v>0</v>
      </c>
      <c r="T430" s="2">
        <v>100</v>
      </c>
      <c r="U430" s="12">
        <v>0</v>
      </c>
      <c r="V430" s="1" t="str">
        <v>Challenger</v>
      </c>
      <c r="W430" s="13">
        <v>0</v>
      </c>
      <c r="X430" s="13">
        <v>0</v>
      </c>
      <c r="Y430" s="13">
        <v>0</v>
      </c>
      <c r="Z430" s="13">
        <v>0</v>
      </c>
      <c r="AA430" s="13">
        <v>0</v>
      </c>
      <c r="AB430" s="13">
        <v>40</v>
      </c>
      <c r="AC430" s="13">
        <v>0</v>
      </c>
      <c r="AD430" s="13">
        <v>0</v>
      </c>
      <c r="AE430" s="13">
        <v>0</v>
      </c>
      <c r="AF430" s="13">
        <v>0</v>
      </c>
      <c r="AG430" s="13">
        <v>0</v>
      </c>
      <c r="AH430" s="13">
        <v>0</v>
      </c>
      <c r="AI430" s="13">
        <v>0</v>
      </c>
      <c r="AJ430" s="13">
        <v>0</v>
      </c>
      <c r="AK430" s="13">
        <v>0</v>
      </c>
      <c r="AL430" s="13">
        <v>0</v>
      </c>
      <c r="AM430" s="13">
        <v>0</v>
      </c>
      <c r="AN430" s="13">
        <v>0</v>
      </c>
      <c r="AO430" s="13">
        <v>0</v>
      </c>
      <c r="AP430" s="13">
        <v>0</v>
      </c>
      <c r="AQ430" s="13">
        <v>0</v>
      </c>
      <c r="AR430" s="13">
        <v>0</v>
      </c>
      <c r="AS430" s="13">
        <v>0</v>
      </c>
      <c r="AT430" s="13">
        <v>0</v>
      </c>
      <c r="AU430" s="13">
        <v>0</v>
      </c>
      <c r="AV430" s="13">
        <v>0</v>
      </c>
      <c r="AW430" s="16">
        <f t="shared" si="116"/>
        <v>0</v>
      </c>
      <c r="AX430" s="16">
        <v>0</v>
      </c>
      <c r="AY430" s="10">
        <f t="shared" si="117"/>
        <v>0</v>
      </c>
      <c r="AZ430" s="10">
        <f>SUM(Z430:AK430)</f>
        <v>40</v>
      </c>
      <c r="BA430" s="10"/>
      <c r="BB430" s="10">
        <f t="shared" si="118"/>
        <v>0</v>
      </c>
      <c r="BC430" s="10">
        <f t="shared" si="119"/>
        <v>0</v>
      </c>
      <c r="BD430" s="10">
        <f t="shared" si="120"/>
        <v>-40</v>
      </c>
      <c r="BE430" s="10">
        <f t="shared" si="132"/>
        <v>40</v>
      </c>
      <c r="BF430" s="2" t="s">
        <v>119</v>
      </c>
      <c r="BG430" s="10">
        <f t="shared" si="121"/>
        <v>0</v>
      </c>
      <c r="BH430" s="36" t="s">
        <v>118</v>
      </c>
      <c r="BI430" s="39" t="str">
        <f t="shared" si="122"/>
        <v/>
      </c>
      <c r="BJ430" s="39" t="str">
        <f t="shared" si="123"/>
        <v/>
      </c>
      <c r="BK430" s="16">
        <f>SUM(AR430:AX430)</f>
        <v>0</v>
      </c>
      <c r="BL430" s="10">
        <f>SUM(AL430:AQ430)</f>
        <v>0</v>
      </c>
      <c r="BM430" s="12" t="str">
        <f t="shared" si="124"/>
        <v/>
      </c>
      <c r="BN430" s="12" t="str">
        <f t="shared" si="124"/>
        <v/>
      </c>
      <c r="BO430" s="9">
        <f t="shared" si="125"/>
        <v>0</v>
      </c>
      <c r="BP430" s="39" t="str">
        <f t="shared" si="126"/>
        <v/>
      </c>
      <c r="BQ430" s="147"/>
      <c r="BR430" s="9">
        <f t="shared" si="127"/>
        <v>40</v>
      </c>
      <c r="BS430" s="9">
        <f t="shared" si="128"/>
        <v>0</v>
      </c>
      <c r="BT430" s="9">
        <f t="shared" si="129"/>
        <v>40</v>
      </c>
      <c r="BU430" s="9" t="str">
        <f>IFERROR(_xlfn.XLOOKUP(D430,Sheet1!B:B,Sheet1!L:L),"")</f>
        <v/>
      </c>
      <c r="BV430" s="9" t="e">
        <f>_xlfn.XLOOKUP(BU430,Sheet1!S:S,Sheet1!T:T)</f>
        <v>#N/A</v>
      </c>
      <c r="BW430" s="9" t="e">
        <f>_xlfn.XLOOKUP(D430,Sheet1!B:B,Sheet1!M:M)</f>
        <v>#N/A</v>
      </c>
      <c r="BZ430" s="108">
        <f t="shared" si="130"/>
        <v>0</v>
      </c>
      <c r="CB430" s="12"/>
      <c r="CC430" s="12"/>
      <c r="CG430" s="1" t="str">
        <f>IF(BO430&lt;80,"Below 80",
IF(BO430&lt;=120,"80-120",
IF(BO430&lt;=200,"&gt; 120-200",
IF(BO430&lt;=300,"&gt;200-300",
IF(BO430&lt;=500,"&gt;300-500",
"&gt;500")))))</f>
        <v>Below 80</v>
      </c>
      <c r="CH430" s="1" t="str">
        <f>IFERROR(_xlfn.XLOOKUP(CG430,Scenario!M:M,Scenario!N:N),"")</f>
        <v/>
      </c>
      <c r="CI430" s="1" t="str">
        <f t="shared" si="131"/>
        <v>No</v>
      </c>
      <c r="CJ430" s="75">
        <v>0</v>
      </c>
    </row>
    <row r="431" spans="1:88" hidden="1">
      <c r="A431" s="2">
        <v>430</v>
      </c>
      <c r="B431" s="2">
        <v>2024</v>
      </c>
      <c r="C431" s="1" t="str">
        <v>PBTMTR438</v>
      </c>
      <c r="D431" s="37" t="str">
        <v>001J1000003mT4oIAE</v>
      </c>
      <c r="E431" s="37" t="str">
        <v>VR INFRATECH</v>
      </c>
      <c r="F431" s="37" t="str">
        <v>RAJASTHAN</v>
      </c>
      <c r="G431" s="37" t="str">
        <v>BIKANER</v>
      </c>
      <c r="H431" s="37" t="str">
        <v>Bikaner</v>
      </c>
      <c r="I431" s="37" t="str">
        <v>KHUNTETA STEELS</v>
      </c>
      <c r="J431" s="37" t="str">
        <v>abhinav gautam</v>
      </c>
      <c r="K431" s="37" t="str">
        <v>Ravi Kumar Kulmi</v>
      </c>
      <c r="L431" s="37" t="str">
        <v/>
      </c>
      <c r="M431" s="37" t="str">
        <v>North</v>
      </c>
      <c r="N431" s="2">
        <v>334004</v>
      </c>
      <c r="O431" s="2" t="str">
        <v>08AAQFV9243E1ZO</v>
      </c>
      <c r="P431" s="2">
        <v>9829910876</v>
      </c>
      <c r="Q431" s="2" t="str">
        <v>Jun'24</v>
      </c>
      <c r="R431" s="2">
        <v>2025</v>
      </c>
      <c r="S431" s="1">
        <v>0</v>
      </c>
      <c r="T431" s="2">
        <v>200</v>
      </c>
      <c r="U431" s="12">
        <v>0</v>
      </c>
      <c r="V431" s="1" t="str">
        <v>Challenger</v>
      </c>
      <c r="W431" s="13">
        <v>0</v>
      </c>
      <c r="X431" s="13">
        <v>0</v>
      </c>
      <c r="Y431" s="13">
        <v>0</v>
      </c>
      <c r="Z431" s="13">
        <v>0</v>
      </c>
      <c r="AA431" s="13">
        <v>0</v>
      </c>
      <c r="AB431" s="13">
        <v>28</v>
      </c>
      <c r="AC431" s="13">
        <v>0</v>
      </c>
      <c r="AD431" s="13">
        <v>0</v>
      </c>
      <c r="AE431" s="13">
        <v>0</v>
      </c>
      <c r="AF431" s="13">
        <v>0</v>
      </c>
      <c r="AG431" s="13">
        <v>0</v>
      </c>
      <c r="AH431" s="13">
        <v>0</v>
      </c>
      <c r="AI431" s="13">
        <v>0</v>
      </c>
      <c r="AJ431" s="13">
        <v>0</v>
      </c>
      <c r="AK431" s="13">
        <v>0</v>
      </c>
      <c r="AL431" s="13">
        <v>0</v>
      </c>
      <c r="AM431" s="13">
        <v>0</v>
      </c>
      <c r="AN431" s="13">
        <v>0</v>
      </c>
      <c r="AO431" s="13">
        <v>0</v>
      </c>
      <c r="AP431" s="13">
        <v>0</v>
      </c>
      <c r="AQ431" s="13">
        <v>0</v>
      </c>
      <c r="AR431" s="13">
        <v>0</v>
      </c>
      <c r="AS431" s="13">
        <v>0</v>
      </c>
      <c r="AT431" s="13">
        <v>0</v>
      </c>
      <c r="AU431" s="13">
        <v>0</v>
      </c>
      <c r="AV431" s="13">
        <v>0</v>
      </c>
      <c r="AW431" s="16">
        <f t="shared" si="116"/>
        <v>0</v>
      </c>
      <c r="AX431" s="16">
        <v>0</v>
      </c>
      <c r="AY431" s="10">
        <f t="shared" si="117"/>
        <v>0</v>
      </c>
      <c r="AZ431" s="10">
        <f>SUM(Z431:AK431)</f>
        <v>28</v>
      </c>
      <c r="BA431" s="10"/>
      <c r="BB431" s="10">
        <f t="shared" si="118"/>
        <v>0</v>
      </c>
      <c r="BC431" s="10">
        <f t="shared" si="119"/>
        <v>0</v>
      </c>
      <c r="BD431" s="10">
        <f t="shared" si="120"/>
        <v>-28</v>
      </c>
      <c r="BE431" s="10">
        <f t="shared" si="132"/>
        <v>28</v>
      </c>
      <c r="BF431" s="2" t="s">
        <v>119</v>
      </c>
      <c r="BG431" s="10">
        <f t="shared" si="121"/>
        <v>0</v>
      </c>
      <c r="BH431" s="36" t="s">
        <v>118</v>
      </c>
      <c r="BI431" s="39" t="str">
        <f t="shared" si="122"/>
        <v/>
      </c>
      <c r="BJ431" s="39" t="str">
        <f t="shared" si="123"/>
        <v/>
      </c>
      <c r="BK431" s="16">
        <f>SUM(AR431:AX431)</f>
        <v>0</v>
      </c>
      <c r="BL431" s="10">
        <f>SUM(AL431:AQ431)</f>
        <v>0</v>
      </c>
      <c r="BM431" s="12" t="str">
        <f t="shared" si="124"/>
        <v/>
      </c>
      <c r="BN431" s="12" t="str">
        <f t="shared" si="124"/>
        <v/>
      </c>
      <c r="BO431" s="9">
        <f t="shared" si="125"/>
        <v>0</v>
      </c>
      <c r="BP431" s="39" t="str">
        <f t="shared" si="126"/>
        <v/>
      </c>
      <c r="BQ431" s="147"/>
      <c r="BR431" s="9">
        <f t="shared" si="127"/>
        <v>28</v>
      </c>
      <c r="BS431" s="9">
        <f t="shared" si="128"/>
        <v>0</v>
      </c>
      <c r="BT431" s="9">
        <f t="shared" si="129"/>
        <v>28</v>
      </c>
      <c r="BU431" s="9" t="str">
        <f>IFERROR(_xlfn.XLOOKUP(D431,Sheet1!B:B,Sheet1!L:L),"")</f>
        <v/>
      </c>
      <c r="BV431" s="9" t="e">
        <f>_xlfn.XLOOKUP(BU431,Sheet1!S:S,Sheet1!T:T)</f>
        <v>#N/A</v>
      </c>
      <c r="BW431" s="9" t="e">
        <f>_xlfn.XLOOKUP(D431,Sheet1!B:B,Sheet1!M:M)</f>
        <v>#N/A</v>
      </c>
      <c r="BZ431" s="108">
        <f t="shared" si="130"/>
        <v>0</v>
      </c>
      <c r="CB431" s="12"/>
      <c r="CC431" s="12"/>
      <c r="CG431" s="1" t="str">
        <f>IF(BO431&lt;80,"Below 80",
IF(BO431&lt;=120,"80-120",
IF(BO431&lt;=200,"&gt; 120-200",
IF(BO431&lt;=300,"&gt;200-300",
IF(BO431&lt;=500,"&gt;300-500",
"&gt;500")))))</f>
        <v>Below 80</v>
      </c>
      <c r="CH431" s="1" t="str">
        <f>IFERROR(_xlfn.XLOOKUP(CG431,Scenario!M:M,Scenario!N:N),"")</f>
        <v/>
      </c>
      <c r="CI431" s="1" t="str">
        <f t="shared" si="131"/>
        <v>No</v>
      </c>
      <c r="CJ431" s="75">
        <v>0</v>
      </c>
    </row>
    <row r="432" spans="1:88">
      <c r="A432" s="2">
        <v>431</v>
      </c>
      <c r="B432" s="2">
        <v>2024</v>
      </c>
      <c r="C432" s="1" t="str">
        <v>PBTMTR439</v>
      </c>
      <c r="D432" s="37" t="str">
        <v>001J1000003kXg4IAE</v>
      </c>
      <c r="E432" s="37" t="str">
        <v>SAMRATHAL  STEELS</v>
      </c>
      <c r="F432" s="37" t="str">
        <v>RAJASTHAN</v>
      </c>
      <c r="G432" s="37" t="str">
        <v>JODHPUR</v>
      </c>
      <c r="H432" s="37">
        <v>0</v>
      </c>
      <c r="I432" s="37" t="str">
        <v>M R Associates</v>
      </c>
      <c r="J432" s="37" t="str">
        <v>Sanjeev Jain</v>
      </c>
      <c r="K432" s="37" t="str">
        <v>Neeraj Sharma</v>
      </c>
      <c r="L432" s="37" t="str">
        <v>C13417</v>
      </c>
      <c r="M432" s="37" t="str">
        <v>North</v>
      </c>
      <c r="N432" s="2">
        <v>342302</v>
      </c>
      <c r="O432" s="2" t="str">
        <v>08AKJPL2699F1ZR</v>
      </c>
      <c r="P432" s="2">
        <v>9772730900</v>
      </c>
      <c r="Q432" s="2" t="str">
        <v>Jun'24</v>
      </c>
      <c r="R432" s="2">
        <v>2025</v>
      </c>
      <c r="S432" s="1">
        <v>0</v>
      </c>
      <c r="T432" s="2">
        <v>110</v>
      </c>
      <c r="U432" s="12">
        <v>0</v>
      </c>
      <c r="V432" s="1" t="str">
        <v>Challenger</v>
      </c>
      <c r="W432" s="13">
        <v>0</v>
      </c>
      <c r="X432" s="13">
        <v>0</v>
      </c>
      <c r="Y432" s="13">
        <v>0</v>
      </c>
      <c r="Z432" s="13">
        <v>0</v>
      </c>
      <c r="AA432" s="13">
        <v>0</v>
      </c>
      <c r="AB432" s="13">
        <v>16</v>
      </c>
      <c r="AC432" s="13">
        <v>0</v>
      </c>
      <c r="AD432" s="13">
        <v>0</v>
      </c>
      <c r="AE432" s="13">
        <v>0</v>
      </c>
      <c r="AF432" s="13">
        <v>0</v>
      </c>
      <c r="AG432" s="13">
        <v>0</v>
      </c>
      <c r="AH432" s="13">
        <v>0</v>
      </c>
      <c r="AI432" s="13">
        <v>0</v>
      </c>
      <c r="AJ432" s="13">
        <v>0</v>
      </c>
      <c r="AK432" s="13">
        <v>0</v>
      </c>
      <c r="AL432" s="13">
        <v>0</v>
      </c>
      <c r="AM432" s="13">
        <v>0</v>
      </c>
      <c r="AN432" s="13">
        <v>0</v>
      </c>
      <c r="AO432" s="13">
        <v>0</v>
      </c>
      <c r="AP432" s="13">
        <v>0</v>
      </c>
      <c r="AQ432" s="13">
        <v>0</v>
      </c>
      <c r="AR432" s="13">
        <v>0</v>
      </c>
      <c r="AS432" s="13">
        <v>0</v>
      </c>
      <c r="AT432" s="13">
        <v>0</v>
      </c>
      <c r="AU432" s="13">
        <v>0</v>
      </c>
      <c r="AV432" s="13">
        <v>0</v>
      </c>
      <c r="AW432" s="16">
        <f t="shared" si="116"/>
        <v>0</v>
      </c>
      <c r="AX432" s="16">
        <v>0</v>
      </c>
      <c r="AY432" s="10">
        <f t="shared" si="117"/>
        <v>0</v>
      </c>
      <c r="AZ432" s="10">
        <f>SUM(Z432:AK432)</f>
        <v>16</v>
      </c>
      <c r="BA432" s="10"/>
      <c r="BB432" s="10">
        <f t="shared" si="118"/>
        <v>0</v>
      </c>
      <c r="BC432" s="10">
        <f t="shared" si="119"/>
        <v>0</v>
      </c>
      <c r="BD432" s="10">
        <f t="shared" si="120"/>
        <v>-16</v>
      </c>
      <c r="BE432" s="10">
        <f t="shared" si="132"/>
        <v>16</v>
      </c>
      <c r="BF432" s="2" t="s">
        <v>119</v>
      </c>
      <c r="BG432" s="10">
        <f t="shared" si="121"/>
        <v>0</v>
      </c>
      <c r="BH432" s="36" t="s">
        <v>118</v>
      </c>
      <c r="BI432" s="39" t="str">
        <f t="shared" si="122"/>
        <v/>
      </c>
      <c r="BJ432" s="39" t="str">
        <f t="shared" si="123"/>
        <v/>
      </c>
      <c r="BK432" s="16">
        <f>SUM(AR432:AX432)</f>
        <v>0</v>
      </c>
      <c r="BL432" s="10">
        <f>SUM(AL432:AQ432)</f>
        <v>0</v>
      </c>
      <c r="BM432" s="12" t="str">
        <f t="shared" si="124"/>
        <v/>
      </c>
      <c r="BN432" s="12" t="str">
        <f t="shared" si="124"/>
        <v/>
      </c>
      <c r="BO432" s="9">
        <f t="shared" si="125"/>
        <v>0</v>
      </c>
      <c r="BP432" s="39" t="str">
        <f t="shared" si="126"/>
        <v/>
      </c>
      <c r="BQ432" s="147"/>
      <c r="BR432" s="9">
        <f t="shared" si="127"/>
        <v>16</v>
      </c>
      <c r="BS432" s="9">
        <f t="shared" si="128"/>
        <v>0</v>
      </c>
      <c r="BT432" s="9">
        <f t="shared" si="129"/>
        <v>16</v>
      </c>
      <c r="BU432" s="9" t="str">
        <f>IFERROR(_xlfn.XLOOKUP(D432,Sheet1!B:B,Sheet1!L:L),"")</f>
        <v/>
      </c>
      <c r="BV432" s="9" t="e">
        <f>_xlfn.XLOOKUP(BU432,Sheet1!S:S,Sheet1!T:T)</f>
        <v>#N/A</v>
      </c>
      <c r="BW432" s="9" t="e">
        <f>_xlfn.XLOOKUP(D432,Sheet1!B:B,Sheet1!M:M)</f>
        <v>#N/A</v>
      </c>
      <c r="BZ432" s="108">
        <f t="shared" si="130"/>
        <v>0</v>
      </c>
      <c r="CB432" s="12"/>
      <c r="CC432" s="12"/>
      <c r="CG432" s="1" t="str">
        <f>IF(BO432&lt;80,"Below 80",
IF(BO432&lt;=120,"80-120",
IF(BO432&lt;=200,"&gt; 120-200",
IF(BO432&lt;=300,"&gt;200-300",
IF(BO432&lt;=500,"&gt;300-500",
"&gt;500")))))</f>
        <v>Below 80</v>
      </c>
      <c r="CH432" s="1" t="str">
        <f>IFERROR(_xlfn.XLOOKUP(CG432,Scenario!M:M,Scenario!N:N),"")</f>
        <v/>
      </c>
      <c r="CI432" s="1" t="str">
        <f t="shared" si="131"/>
        <v>No</v>
      </c>
      <c r="CJ432" s="75">
        <v>0</v>
      </c>
    </row>
    <row r="433" spans="1:89" hidden="1">
      <c r="A433" s="2">
        <v>432</v>
      </c>
      <c r="B433" s="2">
        <v>2024</v>
      </c>
      <c r="C433" s="1" t="str">
        <v>PBTMTR440</v>
      </c>
      <c r="D433" s="37" t="str">
        <v>0015g00001fx7H5AAI</v>
      </c>
      <c r="E433" s="37" t="str">
        <v>LAXMI STEELS</v>
      </c>
      <c r="F433" s="37" t="str">
        <v>RAJASTHAN</v>
      </c>
      <c r="G433" s="37" t="str">
        <v>PALI</v>
      </c>
      <c r="H433" s="37" t="str">
        <v>Sumerpur</v>
      </c>
      <c r="I433" s="37" t="str">
        <v>M R Associates</v>
      </c>
      <c r="J433" s="37" t="str">
        <v>Neeraj Sharma</v>
      </c>
      <c r="K433" s="37" t="str">
        <v>Neeraj Sharma</v>
      </c>
      <c r="L433" s="37" t="str">
        <v>C13417</v>
      </c>
      <c r="M433" s="37" t="str">
        <v>North</v>
      </c>
      <c r="N433" s="2">
        <v>306902</v>
      </c>
      <c r="O433" s="2" t="str">
        <v>08ABJPK8291M1ZW</v>
      </c>
      <c r="P433" s="2">
        <v>9414123697</v>
      </c>
      <c r="Q433" s="2" t="str">
        <v>Jun'24</v>
      </c>
      <c r="R433" s="2">
        <v>2025</v>
      </c>
      <c r="S433" s="1">
        <v>0</v>
      </c>
      <c r="T433" s="2">
        <v>500</v>
      </c>
      <c r="U433" s="12">
        <v>0</v>
      </c>
      <c r="V433" s="1" t="str">
        <v>Alien</v>
      </c>
      <c r="W433" s="13">
        <v>0</v>
      </c>
      <c r="X433" s="13">
        <v>0</v>
      </c>
      <c r="Y433" s="13">
        <v>0</v>
      </c>
      <c r="Z433" s="13">
        <v>0</v>
      </c>
      <c r="AA433" s="13">
        <v>0</v>
      </c>
      <c r="AB433" s="13">
        <v>30</v>
      </c>
      <c r="AC433" s="13">
        <v>0</v>
      </c>
      <c r="AD433" s="13">
        <v>0</v>
      </c>
      <c r="AE433" s="13">
        <v>0</v>
      </c>
      <c r="AF433" s="13">
        <v>0</v>
      </c>
      <c r="AG433" s="13">
        <v>0</v>
      </c>
      <c r="AH433" s="13">
        <v>0</v>
      </c>
      <c r="AI433" s="13">
        <v>147</v>
      </c>
      <c r="AJ433" s="13">
        <v>0</v>
      </c>
      <c r="AK433" s="13">
        <v>43</v>
      </c>
      <c r="AL433" s="13">
        <v>0</v>
      </c>
      <c r="AM433" s="13">
        <v>0</v>
      </c>
      <c r="AN433" s="13">
        <v>0</v>
      </c>
      <c r="AO433" s="13">
        <v>0</v>
      </c>
      <c r="AP433" s="13">
        <v>0</v>
      </c>
      <c r="AQ433" s="13">
        <v>0</v>
      </c>
      <c r="AR433" s="13">
        <v>0</v>
      </c>
      <c r="AS433" s="13">
        <v>0</v>
      </c>
      <c r="AT433" s="13">
        <v>0</v>
      </c>
      <c r="AU433" s="13">
        <v>0</v>
      </c>
      <c r="AV433" s="13">
        <v>0</v>
      </c>
      <c r="AW433" s="16">
        <f t="shared" si="116"/>
        <v>0</v>
      </c>
      <c r="AX433" s="16">
        <v>0</v>
      </c>
      <c r="AY433" s="10">
        <f t="shared" si="117"/>
        <v>0</v>
      </c>
      <c r="AZ433" s="10">
        <f>SUM(Z433:AK433)</f>
        <v>220</v>
      </c>
      <c r="BA433" s="10"/>
      <c r="BB433" s="10">
        <f t="shared" si="118"/>
        <v>0</v>
      </c>
      <c r="BC433" s="10">
        <f t="shared" si="119"/>
        <v>0</v>
      </c>
      <c r="BD433" s="10">
        <f t="shared" si="120"/>
        <v>-220</v>
      </c>
      <c r="BE433" s="10">
        <f t="shared" si="132"/>
        <v>220</v>
      </c>
      <c r="BF433" s="2" t="s">
        <v>119</v>
      </c>
      <c r="BG433" s="10">
        <f t="shared" si="121"/>
        <v>0</v>
      </c>
      <c r="BH433" s="36" t="s">
        <v>118</v>
      </c>
      <c r="BI433" s="39" t="str">
        <f t="shared" si="122"/>
        <v/>
      </c>
      <c r="BJ433" s="39" t="str">
        <f t="shared" si="123"/>
        <v/>
      </c>
      <c r="BK433" s="16">
        <f>SUM(AR433:AX433)</f>
        <v>0</v>
      </c>
      <c r="BL433" s="10">
        <f>SUM(AL433:AQ433)</f>
        <v>0</v>
      </c>
      <c r="BM433" s="12" t="str">
        <f t="shared" si="124"/>
        <v/>
      </c>
      <c r="BN433" s="12" t="str">
        <f t="shared" si="124"/>
        <v/>
      </c>
      <c r="BO433" s="9">
        <f t="shared" si="125"/>
        <v>0</v>
      </c>
      <c r="BP433" s="39" t="str">
        <f t="shared" si="126"/>
        <v/>
      </c>
      <c r="BQ433" s="147"/>
      <c r="BR433" s="9">
        <f t="shared" si="127"/>
        <v>30</v>
      </c>
      <c r="BS433" s="9">
        <f t="shared" si="128"/>
        <v>190</v>
      </c>
      <c r="BT433" s="9">
        <f t="shared" si="129"/>
        <v>220</v>
      </c>
      <c r="BU433" s="9" t="str">
        <f>IFERROR(_xlfn.XLOOKUP(D433,Sheet1!B:B,Sheet1!L:L),"")</f>
        <v/>
      </c>
      <c r="BV433" s="9" t="e">
        <f>_xlfn.XLOOKUP(BU433,Sheet1!S:S,Sheet1!T:T)</f>
        <v>#N/A</v>
      </c>
      <c r="BW433" s="9" t="e">
        <f>_xlfn.XLOOKUP(D433,Sheet1!B:B,Sheet1!M:M)</f>
        <v>#N/A</v>
      </c>
      <c r="BZ433" s="108">
        <f t="shared" si="130"/>
        <v>0</v>
      </c>
      <c r="CB433" s="12"/>
      <c r="CC433" s="12"/>
      <c r="CG433" s="1" t="str">
        <f>IF(BO433&lt;80,"Below 80",
IF(BO433&lt;=120,"80-120",
IF(BO433&lt;=200,"&gt; 120-200",
IF(BO433&lt;=300,"&gt;200-300",
IF(BO433&lt;=500,"&gt;300-500",
"&gt;500")))))</f>
        <v>Below 80</v>
      </c>
      <c r="CH433" s="1" t="str">
        <f>IFERROR(_xlfn.XLOOKUP(CG433,Scenario!M:M,Scenario!N:N),"")</f>
        <v/>
      </c>
      <c r="CI433" s="1" t="str">
        <f t="shared" si="131"/>
        <v>No</v>
      </c>
      <c r="CJ433" s="75">
        <v>0</v>
      </c>
      <c r="CK433" s="1" t="s">
        <v>118</v>
      </c>
    </row>
    <row r="434" spans="1:89" hidden="1">
      <c r="A434" s="2">
        <v>433</v>
      </c>
      <c r="B434" s="2">
        <v>2024</v>
      </c>
      <c r="C434" s="1" t="str">
        <v>PBTMTR441</v>
      </c>
      <c r="D434" s="37" t="str">
        <v>001J1000007oZOPIA2</v>
      </c>
      <c r="E434" s="37" t="str">
        <v>R.M.G Traders</v>
      </c>
      <c r="F434" s="37" t="str">
        <v>UTTAR PRADESH</v>
      </c>
      <c r="G434" s="37" t="str">
        <v>GAUTAM BUDDHA NAGAR</v>
      </c>
      <c r="H434" s="37" t="str">
        <v>Ghaziabad</v>
      </c>
      <c r="I434" s="37" t="str">
        <v>SHASHI STEELS CORPORATION</v>
      </c>
      <c r="J434" s="37" t="str">
        <v>Abhijeet Biswas</v>
      </c>
      <c r="K434" s="37" t="str">
        <v>Abhijeet Biswas</v>
      </c>
      <c r="L434" s="37" t="str">
        <v>C12816</v>
      </c>
      <c r="M434" s="37" t="str">
        <v>North</v>
      </c>
      <c r="N434" s="2">
        <v>201009</v>
      </c>
      <c r="O434" s="2" t="str">
        <v>09AONPS6685J1ZW</v>
      </c>
      <c r="P434" s="2">
        <v>9891844000</v>
      </c>
      <c r="Q434" s="2" t="str">
        <v>Jun'24</v>
      </c>
      <c r="R434" s="2">
        <v>2025</v>
      </c>
      <c r="S434" s="1">
        <v>0</v>
      </c>
      <c r="T434" s="2">
        <v>1200</v>
      </c>
      <c r="U434" s="12">
        <v>0</v>
      </c>
      <c r="V434" s="1" t="str">
        <v>Alien</v>
      </c>
      <c r="W434" s="13">
        <v>0</v>
      </c>
      <c r="X434" s="13">
        <v>0</v>
      </c>
      <c r="Y434" s="13">
        <v>0</v>
      </c>
      <c r="Z434" s="13">
        <v>0</v>
      </c>
      <c r="AA434" s="13">
        <v>0</v>
      </c>
      <c r="AB434" s="13">
        <v>235</v>
      </c>
      <c r="AC434" s="13">
        <v>0</v>
      </c>
      <c r="AD434" s="13">
        <v>0</v>
      </c>
      <c r="AE434" s="13">
        <v>0</v>
      </c>
      <c r="AF434" s="13">
        <v>0</v>
      </c>
      <c r="AG434" s="13">
        <v>0</v>
      </c>
      <c r="AH434" s="13">
        <v>0</v>
      </c>
      <c r="AI434" s="13">
        <v>0</v>
      </c>
      <c r="AJ434" s="13">
        <v>0</v>
      </c>
      <c r="AK434" s="13">
        <v>0</v>
      </c>
      <c r="AL434" s="13">
        <v>0</v>
      </c>
      <c r="AM434" s="13">
        <v>0</v>
      </c>
      <c r="AN434" s="13">
        <v>0</v>
      </c>
      <c r="AO434" s="13">
        <v>0</v>
      </c>
      <c r="AP434" s="13">
        <v>0</v>
      </c>
      <c r="AQ434" s="13">
        <v>0</v>
      </c>
      <c r="AR434" s="13">
        <v>0</v>
      </c>
      <c r="AS434" s="13">
        <v>0</v>
      </c>
      <c r="AT434" s="13">
        <v>0</v>
      </c>
      <c r="AU434" s="13">
        <v>0</v>
      </c>
      <c r="AV434" s="13">
        <v>0</v>
      </c>
      <c r="AW434" s="16">
        <f t="shared" si="116"/>
        <v>0</v>
      </c>
      <c r="AX434" s="16">
        <v>0</v>
      </c>
      <c r="AY434" s="10">
        <f t="shared" si="117"/>
        <v>0</v>
      </c>
      <c r="AZ434" s="10">
        <f>SUM(Z434:AK434)</f>
        <v>235</v>
      </c>
      <c r="BA434" s="10"/>
      <c r="BB434" s="10">
        <f t="shared" si="118"/>
        <v>0</v>
      </c>
      <c r="BC434" s="10">
        <f t="shared" si="119"/>
        <v>0</v>
      </c>
      <c r="BD434" s="10">
        <f t="shared" si="120"/>
        <v>-235</v>
      </c>
      <c r="BE434" s="10">
        <f t="shared" si="132"/>
        <v>235</v>
      </c>
      <c r="BF434" s="2" t="s">
        <v>119</v>
      </c>
      <c r="BG434" s="10">
        <f t="shared" si="121"/>
        <v>0</v>
      </c>
      <c r="BH434" s="36" t="s">
        <v>118</v>
      </c>
      <c r="BI434" s="39" t="str">
        <f t="shared" si="122"/>
        <v/>
      </c>
      <c r="BJ434" s="39" t="str">
        <f t="shared" si="123"/>
        <v/>
      </c>
      <c r="BK434" s="16">
        <f>SUM(AR434:AX434)</f>
        <v>0</v>
      </c>
      <c r="BL434" s="10">
        <f>SUM(AL434:AQ434)</f>
        <v>0</v>
      </c>
      <c r="BM434" s="12" t="str">
        <f t="shared" si="124"/>
        <v/>
      </c>
      <c r="BN434" s="12" t="str">
        <f t="shared" si="124"/>
        <v/>
      </c>
      <c r="BO434" s="9">
        <f t="shared" si="125"/>
        <v>0</v>
      </c>
      <c r="BP434" s="39" t="str">
        <f t="shared" si="126"/>
        <v/>
      </c>
      <c r="BQ434" s="147"/>
      <c r="BR434" s="9">
        <f t="shared" si="127"/>
        <v>235</v>
      </c>
      <c r="BS434" s="9">
        <f t="shared" si="128"/>
        <v>0</v>
      </c>
      <c r="BT434" s="9">
        <f t="shared" si="129"/>
        <v>235</v>
      </c>
      <c r="BU434" s="9" t="str">
        <f>IFERROR(_xlfn.XLOOKUP(D434,Sheet1!B:B,Sheet1!L:L),"")</f>
        <v/>
      </c>
      <c r="BV434" s="9" t="e">
        <f>_xlfn.XLOOKUP(BU434,Sheet1!S:S,Sheet1!T:T)</f>
        <v>#N/A</v>
      </c>
      <c r="BW434" s="9" t="e">
        <f>_xlfn.XLOOKUP(D434,Sheet1!B:B,Sheet1!M:M)</f>
        <v>#N/A</v>
      </c>
      <c r="BZ434" s="108">
        <f t="shared" si="130"/>
        <v>0</v>
      </c>
      <c r="CB434" s="12"/>
      <c r="CC434" s="12"/>
      <c r="CG434" s="1" t="str">
        <f>IF(BO434&lt;80,"Below 80",
IF(BO434&lt;=120,"80-120",
IF(BO434&lt;=200,"&gt; 120-200",
IF(BO434&lt;=300,"&gt;200-300",
IF(BO434&lt;=500,"&gt;300-500",
"&gt;500")))))</f>
        <v>Below 80</v>
      </c>
      <c r="CH434" s="1" t="str">
        <f>IFERROR(_xlfn.XLOOKUP(CG434,Scenario!M:M,Scenario!N:N),"")</f>
        <v/>
      </c>
      <c r="CI434" s="1" t="str">
        <f t="shared" si="131"/>
        <v>No</v>
      </c>
      <c r="CJ434" s="75">
        <v>0</v>
      </c>
      <c r="CK434" s="1" t="s">
        <v>118</v>
      </c>
    </row>
    <row r="435" spans="1:89" hidden="1">
      <c r="A435" s="2">
        <v>434</v>
      </c>
      <c r="B435" s="2">
        <v>2024</v>
      </c>
      <c r="C435" s="1" t="str">
        <v>PBTMTR442</v>
      </c>
      <c r="D435" s="37" t="str">
        <v>0015g00001V9aPdAAJ</v>
      </c>
      <c r="E435" s="37" t="str">
        <v>Aggarwal Steel &amp; Iron</v>
      </c>
      <c r="F435" s="37" t="str">
        <v>DELHI</v>
      </c>
      <c r="G435" s="37" t="str">
        <v>NORTH</v>
      </c>
      <c r="H435" s="37">
        <v>0</v>
      </c>
      <c r="I435" s="37" t="str">
        <v>MAHENDRA STEELS</v>
      </c>
      <c r="J435" s="37" t="str">
        <v>Aman kumar</v>
      </c>
      <c r="K435" s="37" t="str">
        <v>Aashish Goyal</v>
      </c>
      <c r="L435" s="37" t="str">
        <v>C12832</v>
      </c>
      <c r="M435" s="37" t="str">
        <v>North</v>
      </c>
      <c r="N435" s="2">
        <v>110088</v>
      </c>
      <c r="O435" s="2">
        <v>0</v>
      </c>
      <c r="P435" s="2">
        <v>9818584360</v>
      </c>
      <c r="Q435" s="2" t="str">
        <v>Jun'24</v>
      </c>
      <c r="R435" s="2">
        <v>2025</v>
      </c>
      <c r="S435" s="1">
        <v>0</v>
      </c>
      <c r="T435" s="2">
        <v>100</v>
      </c>
      <c r="U435" s="12">
        <v>0</v>
      </c>
      <c r="V435" s="1" t="str">
        <v>Challenger</v>
      </c>
      <c r="W435" s="13">
        <v>0</v>
      </c>
      <c r="X435" s="13">
        <v>0</v>
      </c>
      <c r="Y435" s="13">
        <v>0</v>
      </c>
      <c r="Z435" s="13">
        <v>0</v>
      </c>
      <c r="AA435" s="13">
        <v>0</v>
      </c>
      <c r="AB435" s="13">
        <v>11</v>
      </c>
      <c r="AC435" s="13">
        <v>0</v>
      </c>
      <c r="AD435" s="13">
        <v>0</v>
      </c>
      <c r="AE435" s="13">
        <v>0</v>
      </c>
      <c r="AF435" s="13">
        <v>10.68</v>
      </c>
      <c r="AG435" s="13">
        <v>0</v>
      </c>
      <c r="AH435" s="13">
        <v>0</v>
      </c>
      <c r="AI435" s="13">
        <v>0</v>
      </c>
      <c r="AJ435" s="13">
        <v>0</v>
      </c>
      <c r="AK435" s="13">
        <v>0</v>
      </c>
      <c r="AL435" s="13">
        <v>0</v>
      </c>
      <c r="AM435" s="13">
        <v>0</v>
      </c>
      <c r="AN435" s="13">
        <v>0</v>
      </c>
      <c r="AO435" s="13">
        <v>0</v>
      </c>
      <c r="AP435" s="13">
        <v>0</v>
      </c>
      <c r="AQ435" s="13">
        <v>0</v>
      </c>
      <c r="AR435" s="13">
        <v>0</v>
      </c>
      <c r="AS435" s="13">
        <v>0</v>
      </c>
      <c r="AT435" s="13">
        <v>0</v>
      </c>
      <c r="AU435" s="13">
        <v>0</v>
      </c>
      <c r="AV435" s="13">
        <v>0</v>
      </c>
      <c r="AW435" s="16">
        <f t="shared" si="116"/>
        <v>0</v>
      </c>
      <c r="AX435" s="16">
        <v>0</v>
      </c>
      <c r="AY435" s="10">
        <f t="shared" si="117"/>
        <v>0</v>
      </c>
      <c r="AZ435" s="10">
        <f>SUM(Z435:AK435)</f>
        <v>21.68</v>
      </c>
      <c r="BA435" s="10"/>
      <c r="BB435" s="10">
        <f t="shared" si="118"/>
        <v>0</v>
      </c>
      <c r="BC435" s="10">
        <f t="shared" si="119"/>
        <v>0</v>
      </c>
      <c r="BD435" s="10">
        <f t="shared" si="120"/>
        <v>-21.68</v>
      </c>
      <c r="BE435" s="10">
        <f t="shared" si="132"/>
        <v>21.68</v>
      </c>
      <c r="BF435" s="2" t="s">
        <v>119</v>
      </c>
      <c r="BG435" s="10">
        <f t="shared" si="121"/>
        <v>0</v>
      </c>
      <c r="BH435" s="36" t="s">
        <v>118</v>
      </c>
      <c r="BI435" s="39" t="str">
        <f t="shared" si="122"/>
        <v/>
      </c>
      <c r="BJ435" s="39" t="str">
        <f t="shared" si="123"/>
        <v/>
      </c>
      <c r="BK435" s="16">
        <f>SUM(AR435:AX435)</f>
        <v>0</v>
      </c>
      <c r="BL435" s="10">
        <f>SUM(AL435:AQ435)</f>
        <v>0</v>
      </c>
      <c r="BM435" s="12" t="str">
        <f t="shared" si="124"/>
        <v/>
      </c>
      <c r="BN435" s="12" t="str">
        <f t="shared" si="124"/>
        <v/>
      </c>
      <c r="BO435" s="9">
        <f t="shared" si="125"/>
        <v>0</v>
      </c>
      <c r="BP435" s="39" t="str">
        <f t="shared" si="126"/>
        <v/>
      </c>
      <c r="BQ435" s="147"/>
      <c r="BR435" s="9">
        <f t="shared" si="127"/>
        <v>11</v>
      </c>
      <c r="BS435" s="9">
        <f t="shared" si="128"/>
        <v>10.68</v>
      </c>
      <c r="BT435" s="9">
        <f t="shared" si="129"/>
        <v>21.68</v>
      </c>
      <c r="BU435" s="9" t="str">
        <f>IFERROR(_xlfn.XLOOKUP(D435,Sheet1!B:B,Sheet1!L:L),"")</f>
        <v/>
      </c>
      <c r="BV435" s="9" t="e">
        <f>_xlfn.XLOOKUP(BU435,Sheet1!S:S,Sheet1!T:T)</f>
        <v>#N/A</v>
      </c>
      <c r="BW435" s="9" t="e">
        <f>_xlfn.XLOOKUP(D435,Sheet1!B:B,Sheet1!M:M)</f>
        <v>#N/A</v>
      </c>
      <c r="BZ435" s="108">
        <f t="shared" si="130"/>
        <v>0</v>
      </c>
      <c r="CB435" s="12"/>
      <c r="CC435" s="12"/>
      <c r="CG435" s="1" t="str">
        <f>IF(BO435&lt;80,"Below 80",
IF(BO435&lt;=120,"80-120",
IF(BO435&lt;=200,"&gt; 120-200",
IF(BO435&lt;=300,"&gt;200-300",
IF(BO435&lt;=500,"&gt;300-500",
"&gt;500")))))</f>
        <v>Below 80</v>
      </c>
      <c r="CH435" s="1" t="str">
        <f>IFERROR(_xlfn.XLOOKUP(CG435,Scenario!M:M,Scenario!N:N),"")</f>
        <v/>
      </c>
      <c r="CI435" s="1" t="str">
        <f t="shared" si="131"/>
        <v>No</v>
      </c>
      <c r="CJ435" s="75">
        <v>0</v>
      </c>
    </row>
    <row r="436" spans="1:89" hidden="1">
      <c r="A436" s="2">
        <v>435</v>
      </c>
      <c r="B436" s="2">
        <v>2024</v>
      </c>
      <c r="C436" s="1" t="str">
        <v>PBTMTR443</v>
      </c>
      <c r="D436" s="37" t="str">
        <v>0015g00001XKkpEAAT</v>
      </c>
      <c r="E436" s="37" t="str">
        <v>GUPTA IRON STORE</v>
      </c>
      <c r="F436" s="37" t="str">
        <v>DELHI</v>
      </c>
      <c r="G436" s="37" t="str">
        <v>SOUTH</v>
      </c>
      <c r="H436" s="37">
        <v>0</v>
      </c>
      <c r="I436" s="37" t="str">
        <v>MAHENDRA STEELS</v>
      </c>
      <c r="J436" s="37" t="str">
        <v>Aman kumar</v>
      </c>
      <c r="K436" s="37" t="str">
        <v>Aman kumar</v>
      </c>
      <c r="L436" s="37" t="str">
        <v>C12832</v>
      </c>
      <c r="M436" s="37" t="str">
        <v>North</v>
      </c>
      <c r="N436" s="2">
        <v>110014</v>
      </c>
      <c r="O436" s="2" t="str">
        <v>07BDEPG0292E1ZY</v>
      </c>
      <c r="P436" s="2">
        <v>9818242528</v>
      </c>
      <c r="Q436" s="2" t="str">
        <v>Jun'24</v>
      </c>
      <c r="R436" s="2">
        <v>2025</v>
      </c>
      <c r="S436" s="1">
        <v>0</v>
      </c>
      <c r="T436" s="2">
        <v>300</v>
      </c>
      <c r="U436" s="12">
        <v>0</v>
      </c>
      <c r="V436" s="1" t="str">
        <v>Alien</v>
      </c>
      <c r="W436" s="13">
        <v>0</v>
      </c>
      <c r="X436" s="13">
        <v>0</v>
      </c>
      <c r="Y436" s="13">
        <v>0</v>
      </c>
      <c r="Z436" s="13">
        <v>0</v>
      </c>
      <c r="AA436" s="13">
        <v>0</v>
      </c>
      <c r="AB436" s="13">
        <v>5</v>
      </c>
      <c r="AC436" s="13">
        <v>0</v>
      </c>
      <c r="AD436" s="13">
        <v>51.4</v>
      </c>
      <c r="AE436" s="13">
        <v>2.97</v>
      </c>
      <c r="AF436" s="13">
        <v>10.3</v>
      </c>
      <c r="AG436" s="13">
        <v>0</v>
      </c>
      <c r="AH436" s="13">
        <v>24.1</v>
      </c>
      <c r="AI436" s="13">
        <v>0</v>
      </c>
      <c r="AJ436" s="13">
        <v>0</v>
      </c>
      <c r="AK436" s="13">
        <v>0</v>
      </c>
      <c r="AL436" s="13">
        <v>20.39</v>
      </c>
      <c r="AM436" s="13">
        <v>5.9</v>
      </c>
      <c r="AN436" s="13">
        <v>0</v>
      </c>
      <c r="AO436" s="13">
        <v>0</v>
      </c>
      <c r="AP436" s="13">
        <v>0</v>
      </c>
      <c r="AQ436" s="13">
        <v>0</v>
      </c>
      <c r="AR436" s="13">
        <v>0</v>
      </c>
      <c r="AS436" s="13">
        <v>0</v>
      </c>
      <c r="AT436" s="13">
        <v>0</v>
      </c>
      <c r="AU436" s="13">
        <v>0</v>
      </c>
      <c r="AV436" s="13">
        <v>0</v>
      </c>
      <c r="AW436" s="16">
        <f t="shared" si="116"/>
        <v>26.29</v>
      </c>
      <c r="AX436" s="16">
        <v>52.58</v>
      </c>
      <c r="AY436" s="10">
        <f t="shared" si="117"/>
        <v>78.87</v>
      </c>
      <c r="AZ436" s="10">
        <f>SUM(Z436:AK436)</f>
        <v>93.77000000000001</v>
      </c>
      <c r="BA436" s="10">
        <v>20</v>
      </c>
      <c r="BB436" s="10">
        <f t="shared" si="118"/>
        <v>-6.2899999999999991</v>
      </c>
      <c r="BC436" s="10">
        <f t="shared" si="119"/>
        <v>-1.5724999999999998</v>
      </c>
      <c r="BD436" s="10">
        <f t="shared" si="120"/>
        <v>-14.900000000000006</v>
      </c>
      <c r="BE436" s="10">
        <f t="shared" si="132"/>
        <v>67.480000000000018</v>
      </c>
      <c r="BF436" s="2" t="s">
        <v>119</v>
      </c>
      <c r="BG436" s="10">
        <f t="shared" si="121"/>
        <v>3.2862499999999999</v>
      </c>
      <c r="BH436" s="36" t="s">
        <v>118</v>
      </c>
      <c r="BI436" s="39" t="str">
        <f t="shared" si="122"/>
        <v/>
      </c>
      <c r="BJ436" s="39" t="str">
        <f t="shared" si="123"/>
        <v/>
      </c>
      <c r="BK436" s="16">
        <f>SUM(AR436:AX436)</f>
        <v>78.87</v>
      </c>
      <c r="BL436" s="10">
        <f>SUM(AL436:AQ436)</f>
        <v>26.29</v>
      </c>
      <c r="BM436" s="12">
        <f t="shared" si="124"/>
        <v>1</v>
      </c>
      <c r="BN436" s="12">
        <f t="shared" si="124"/>
        <v>0.33333333333333331</v>
      </c>
      <c r="BO436" s="9">
        <f t="shared" si="125"/>
        <v>26.29</v>
      </c>
      <c r="BP436" s="39" t="str">
        <f t="shared" si="126"/>
        <v/>
      </c>
      <c r="BQ436" s="147"/>
      <c r="BR436" s="9">
        <f t="shared" si="127"/>
        <v>59.37</v>
      </c>
      <c r="BS436" s="9">
        <f t="shared" si="128"/>
        <v>34.400000000000006</v>
      </c>
      <c r="BT436" s="9">
        <f t="shared" si="129"/>
        <v>93.77000000000001</v>
      </c>
      <c r="BU436" s="9" t="str">
        <f>IFERROR(_xlfn.XLOOKUP(D436,Sheet1!B:B,Sheet1!L:L),"")</f>
        <v/>
      </c>
      <c r="BV436" s="9" t="e">
        <f>_xlfn.XLOOKUP(BU436,Sheet1!S:S,Sheet1!T:T)</f>
        <v>#N/A</v>
      </c>
      <c r="BW436" s="9" t="e">
        <f>_xlfn.XLOOKUP(D436,Sheet1!B:B,Sheet1!M:M)</f>
        <v>#N/A</v>
      </c>
      <c r="BZ436" s="108">
        <f t="shared" si="130"/>
        <v>52.580000000000005</v>
      </c>
      <c r="CB436" s="12">
        <f>AW436/AY436</f>
        <v>0.33333333333333331</v>
      </c>
      <c r="CC436" s="12">
        <f>AX436/AY436</f>
        <v>0.66666666666666663</v>
      </c>
      <c r="CG436" s="1" t="str">
        <f>IF(BO436&lt;80,"Below 80",
IF(BO436&lt;=120,"80-120",
IF(BO436&lt;=200,"&gt; 120-200",
IF(BO436&lt;=300,"&gt;200-300",
IF(BO436&lt;=500,"&gt;300-500",
"&gt;500")))))</f>
        <v>Below 80</v>
      </c>
      <c r="CH436" s="1" t="str">
        <f>IFERROR(_xlfn.XLOOKUP(CG436,Scenario!M:M,Scenario!N:N),"")</f>
        <v/>
      </c>
      <c r="CI436" s="1" t="str">
        <f t="shared" si="131"/>
        <v>Yes</v>
      </c>
      <c r="CJ436" s="75">
        <v>52.58</v>
      </c>
    </row>
    <row r="437" spans="1:89" hidden="1">
      <c r="A437" s="2">
        <v>436</v>
      </c>
      <c r="B437" s="2">
        <v>2024</v>
      </c>
      <c r="C437" s="1" t="str">
        <v>PBTMTR444</v>
      </c>
      <c r="D437" s="37" t="str">
        <v>0015g00001f9AmJAAU</v>
      </c>
      <c r="E437" s="37" t="str">
        <v>AKRL LOGISTICS PVT LTD</v>
      </c>
      <c r="F437" s="37" t="str">
        <v>MADHYA PRADESH</v>
      </c>
      <c r="G437" s="37" t="str">
        <v>SATNA</v>
      </c>
      <c r="H437" s="37" t="str">
        <v>Satna</v>
      </c>
      <c r="I437" s="37" t="str">
        <v>Global Steel</v>
      </c>
      <c r="J437" s="37" t="str">
        <v>Dharmendra Kumar Yadav</v>
      </c>
      <c r="K437" s="37" t="str">
        <v>-</v>
      </c>
      <c r="L437" s="37" t="str">
        <v>C13471</v>
      </c>
      <c r="M437" s="37" t="str">
        <v>Central</v>
      </c>
      <c r="N437" s="2">
        <v>485001</v>
      </c>
      <c r="O437" s="2" t="str">
        <v>23AAICA3727H1ZW</v>
      </c>
      <c r="P437" s="2">
        <v>9425810740</v>
      </c>
      <c r="Q437" s="2" t="str">
        <v>Jun'24</v>
      </c>
      <c r="R437" s="2">
        <v>2025</v>
      </c>
      <c r="S437" s="1">
        <v>0</v>
      </c>
      <c r="T437" s="2">
        <v>500</v>
      </c>
      <c r="U437" s="12">
        <v>0</v>
      </c>
      <c r="V437" s="1" t="str">
        <v>Alien</v>
      </c>
      <c r="W437" s="13">
        <v>0</v>
      </c>
      <c r="X437" s="13">
        <v>0</v>
      </c>
      <c r="Y437" s="13">
        <v>0</v>
      </c>
      <c r="Z437" s="13">
        <v>0</v>
      </c>
      <c r="AA437" s="13">
        <v>0</v>
      </c>
      <c r="AB437" s="13">
        <v>29</v>
      </c>
      <c r="AC437" s="13">
        <v>0</v>
      </c>
      <c r="AD437" s="13">
        <v>0</v>
      </c>
      <c r="AE437" s="13">
        <v>0</v>
      </c>
      <c r="AF437" s="13">
        <v>0</v>
      </c>
      <c r="AG437" s="13">
        <v>32</v>
      </c>
      <c r="AH437" s="13">
        <v>0</v>
      </c>
      <c r="AI437" s="13">
        <v>0</v>
      </c>
      <c r="AJ437" s="13">
        <v>0</v>
      </c>
      <c r="AK437" s="13">
        <v>0</v>
      </c>
      <c r="AL437" s="13">
        <v>0</v>
      </c>
      <c r="AM437" s="13">
        <v>68</v>
      </c>
      <c r="AN437" s="13">
        <v>0</v>
      </c>
      <c r="AO437" s="13">
        <v>0</v>
      </c>
      <c r="AP437" s="13">
        <v>0</v>
      </c>
      <c r="AQ437" s="13">
        <v>0</v>
      </c>
      <c r="AR437" s="13">
        <v>0</v>
      </c>
      <c r="AS437" s="13">
        <v>0</v>
      </c>
      <c r="AT437" s="13">
        <v>0</v>
      </c>
      <c r="AU437" s="13">
        <v>0</v>
      </c>
      <c r="AV437" s="13">
        <v>0</v>
      </c>
      <c r="AW437" s="16">
        <f t="shared" si="116"/>
        <v>68</v>
      </c>
      <c r="AX437" s="16">
        <f>AW437*2</f>
        <v>136</v>
      </c>
      <c r="AY437" s="10">
        <f t="shared" si="117"/>
        <v>204</v>
      </c>
      <c r="AZ437" s="10">
        <f>SUM(Z437:AK437)</f>
        <v>61</v>
      </c>
      <c r="BA437" s="10">
        <v>204</v>
      </c>
      <c r="BB437" s="10">
        <f t="shared" si="118"/>
        <v>136</v>
      </c>
      <c r="BC437" s="10">
        <f t="shared" si="119"/>
        <v>34</v>
      </c>
      <c r="BD437" s="10">
        <f t="shared" si="120"/>
        <v>143</v>
      </c>
      <c r="BE437" s="10">
        <f t="shared" si="132"/>
        <v>-7</v>
      </c>
      <c r="BF437" s="2" t="s">
        <v>119</v>
      </c>
      <c r="BG437" s="10">
        <f t="shared" si="121"/>
        <v>8.5</v>
      </c>
      <c r="BH437" s="36" t="s">
        <v>118</v>
      </c>
      <c r="BI437" s="39" t="str">
        <f t="shared" si="122"/>
        <v>A</v>
      </c>
      <c r="BJ437" s="39" t="str">
        <f t="shared" si="123"/>
        <v>A</v>
      </c>
      <c r="BK437" s="16">
        <f>SUM(AR437:AX437)</f>
        <v>204</v>
      </c>
      <c r="BL437" s="10">
        <f>SUM(AL437:AQ437)</f>
        <v>68</v>
      </c>
      <c r="BM437" s="12">
        <f t="shared" si="124"/>
        <v>1</v>
      </c>
      <c r="BN437" s="12">
        <f t="shared" si="124"/>
        <v>0.33333333333333331</v>
      </c>
      <c r="BO437" s="9">
        <f t="shared" si="125"/>
        <v>68</v>
      </c>
      <c r="BP437" s="39" t="str">
        <f t="shared" si="126"/>
        <v/>
      </c>
      <c r="BQ437" s="147"/>
      <c r="BR437" s="9">
        <f t="shared" si="127"/>
        <v>29</v>
      </c>
      <c r="BS437" s="9">
        <f t="shared" si="128"/>
        <v>32</v>
      </c>
      <c r="BT437" s="9">
        <f t="shared" si="129"/>
        <v>61</v>
      </c>
      <c r="BU437" s="9" t="str">
        <f>IFERROR(_xlfn.XLOOKUP(D437,Sheet1!B:B,Sheet1!L:L),"")</f>
        <v/>
      </c>
      <c r="BV437" s="9" t="e">
        <f>_xlfn.XLOOKUP(BU437,Sheet1!S:S,Sheet1!T:T)</f>
        <v>#N/A</v>
      </c>
      <c r="BW437" s="9" t="e">
        <f>_xlfn.XLOOKUP(D437,Sheet1!B:B,Sheet1!M:M)</f>
        <v>#N/A</v>
      </c>
      <c r="BX437" s="11" t="s">
        <v>123</v>
      </c>
      <c r="BZ437" s="108">
        <f t="shared" si="130"/>
        <v>136</v>
      </c>
      <c r="CB437" s="12">
        <f>AW437/AY437</f>
        <v>0.33333333333333331</v>
      </c>
      <c r="CC437" s="12">
        <f>AX437/AY437</f>
        <v>0.66666666666666663</v>
      </c>
      <c r="CG437" s="1" t="str">
        <f>IF(BO437&lt;80,"Below 80",
IF(BO437&lt;=120,"80-120",
IF(BO437&lt;=200,"&gt; 120-200",
IF(BO437&lt;=300,"&gt;200-300",
IF(BO437&lt;=500,"&gt;300-500",
"&gt;500")))))</f>
        <v>Below 80</v>
      </c>
      <c r="CH437" s="1" t="str">
        <f>IFERROR(_xlfn.XLOOKUP(CG437,Scenario!M:M,Scenario!N:N),"")</f>
        <v/>
      </c>
      <c r="CI437" s="1" t="b">
        <f t="shared" si="131"/>
        <v>0</v>
      </c>
      <c r="CJ437" s="75">
        <v>136</v>
      </c>
    </row>
    <row r="438" spans="1:89" hidden="1">
      <c r="A438" s="2">
        <v>437</v>
      </c>
      <c r="B438" s="2">
        <v>2024</v>
      </c>
      <c r="C438" s="1" t="str">
        <v>PBTMTR445</v>
      </c>
      <c r="D438" s="37" t="str">
        <v>001J1000006TS6gIAG</v>
      </c>
      <c r="E438" s="37" t="str">
        <v>MUKESH TRADERS AND HARDWARE</v>
      </c>
      <c r="F438" s="37" t="str">
        <v>MADHYA PRADESH</v>
      </c>
      <c r="G438" s="37" t="str">
        <v>JABALPUR</v>
      </c>
      <c r="H438" s="37" t="str">
        <v>Jabalpur</v>
      </c>
      <c r="I438" s="37" t="str">
        <v>Global Steel</v>
      </c>
      <c r="J438" s="37" t="str">
        <v>Swapnil Dahayat</v>
      </c>
      <c r="K438" s="37" t="str">
        <v>-</v>
      </c>
      <c r="L438" s="37" t="str">
        <v>C13471</v>
      </c>
      <c r="M438" s="37" t="str">
        <v>Central</v>
      </c>
      <c r="N438" s="2">
        <v>482001</v>
      </c>
      <c r="O438" s="2" t="str">
        <v>23GEQPM8772D1Z0</v>
      </c>
      <c r="P438" s="2">
        <v>8959751842</v>
      </c>
      <c r="Q438" s="2" t="str">
        <v>Jun'24</v>
      </c>
      <c r="R438" s="2">
        <v>2025</v>
      </c>
      <c r="S438" s="1">
        <v>0</v>
      </c>
      <c r="T438" s="2">
        <v>25</v>
      </c>
      <c r="U438" s="12">
        <v>0</v>
      </c>
      <c r="V438" s="1" t="str">
        <v>Minor</v>
      </c>
      <c r="W438" s="13">
        <v>0</v>
      </c>
      <c r="X438" s="13">
        <v>0</v>
      </c>
      <c r="Y438" s="13">
        <v>0</v>
      </c>
      <c r="Z438" s="13">
        <v>0</v>
      </c>
      <c r="AA438" s="13">
        <v>0</v>
      </c>
      <c r="AB438" s="13">
        <v>5</v>
      </c>
      <c r="AC438" s="13">
        <v>0</v>
      </c>
      <c r="AD438" s="13">
        <v>0</v>
      </c>
      <c r="AE438" s="13">
        <v>0</v>
      </c>
      <c r="AF438" s="13">
        <v>0</v>
      </c>
      <c r="AG438" s="13">
        <v>0</v>
      </c>
      <c r="AH438" s="13">
        <v>0</v>
      </c>
      <c r="AI438" s="13">
        <v>0</v>
      </c>
      <c r="AJ438" s="13">
        <v>0</v>
      </c>
      <c r="AK438" s="13">
        <v>0</v>
      </c>
      <c r="AL438" s="13">
        <v>0</v>
      </c>
      <c r="AM438" s="13">
        <v>0</v>
      </c>
      <c r="AN438" s="13">
        <v>0</v>
      </c>
      <c r="AO438" s="13">
        <v>0</v>
      </c>
      <c r="AP438" s="13">
        <v>0</v>
      </c>
      <c r="AQ438" s="13">
        <v>0</v>
      </c>
      <c r="AR438" s="13">
        <v>0</v>
      </c>
      <c r="AS438" s="13">
        <v>0</v>
      </c>
      <c r="AT438" s="13">
        <v>0</v>
      </c>
      <c r="AU438" s="13">
        <v>0</v>
      </c>
      <c r="AV438" s="13">
        <v>0</v>
      </c>
      <c r="AW438" s="16">
        <f t="shared" si="116"/>
        <v>0</v>
      </c>
      <c r="AX438" s="16">
        <v>0</v>
      </c>
      <c r="AY438" s="10">
        <f t="shared" si="117"/>
        <v>0</v>
      </c>
      <c r="AZ438" s="10">
        <f>SUM(Z438:AK438)</f>
        <v>5</v>
      </c>
      <c r="BA438" s="10">
        <v>0</v>
      </c>
      <c r="BB438" s="10">
        <f t="shared" si="118"/>
        <v>0</v>
      </c>
      <c r="BC438" s="10">
        <f t="shared" si="119"/>
        <v>0</v>
      </c>
      <c r="BD438" s="10">
        <f t="shared" si="120"/>
        <v>-5</v>
      </c>
      <c r="BE438" s="10">
        <f t="shared" si="132"/>
        <v>5</v>
      </c>
      <c r="BF438" s="2" t="s">
        <v>119</v>
      </c>
      <c r="BG438" s="10">
        <f t="shared" si="121"/>
        <v>0</v>
      </c>
      <c r="BH438" s="36" t="s">
        <v>118</v>
      </c>
      <c r="BI438" s="39" t="str">
        <f t="shared" si="122"/>
        <v/>
      </c>
      <c r="BJ438" s="39" t="str">
        <f t="shared" si="123"/>
        <v/>
      </c>
      <c r="BK438" s="16">
        <f>SUM(AR438:AX438)</f>
        <v>0</v>
      </c>
      <c r="BL438" s="10">
        <f>SUM(AL438:AQ438)</f>
        <v>0</v>
      </c>
      <c r="BM438" s="12" t="str">
        <f t="shared" si="124"/>
        <v/>
      </c>
      <c r="BN438" s="12" t="str">
        <f t="shared" si="124"/>
        <v/>
      </c>
      <c r="BO438" s="9">
        <f t="shared" si="125"/>
        <v>0</v>
      </c>
      <c r="BP438" s="39" t="str">
        <f t="shared" si="126"/>
        <v/>
      </c>
      <c r="BQ438" s="147"/>
      <c r="BR438" s="9">
        <f t="shared" si="127"/>
        <v>5</v>
      </c>
      <c r="BS438" s="9">
        <f t="shared" si="128"/>
        <v>0</v>
      </c>
      <c r="BT438" s="9">
        <f t="shared" si="129"/>
        <v>5</v>
      </c>
      <c r="BU438" s="9" t="str">
        <f>IFERROR(_xlfn.XLOOKUP(D438,Sheet1!B:B,Sheet1!L:L),"")</f>
        <v/>
      </c>
      <c r="BV438" s="9" t="e">
        <f>_xlfn.XLOOKUP(BU438,Sheet1!S:S,Sheet1!T:T)</f>
        <v>#N/A</v>
      </c>
      <c r="BW438" s="9" t="e">
        <f>_xlfn.XLOOKUP(D438,Sheet1!B:B,Sheet1!M:M)</f>
        <v>#N/A</v>
      </c>
      <c r="BZ438" s="108">
        <f t="shared" si="130"/>
        <v>0</v>
      </c>
      <c r="CB438" s="12"/>
      <c r="CC438" s="12"/>
      <c r="CG438" s="1" t="str">
        <f>IF(BO438&lt;80,"Below 80",
IF(BO438&lt;=120,"80-120",
IF(BO438&lt;=200,"&gt; 120-200",
IF(BO438&lt;=300,"&gt;200-300",
IF(BO438&lt;=500,"&gt;300-500",
"&gt;500")))))</f>
        <v>Below 80</v>
      </c>
      <c r="CH438" s="1" t="str">
        <f>IFERROR(_xlfn.XLOOKUP(CG438,Scenario!M:M,Scenario!N:N),"")</f>
        <v/>
      </c>
      <c r="CI438" s="1" t="str">
        <f t="shared" si="131"/>
        <v>No</v>
      </c>
      <c r="CJ438" s="75">
        <v>0</v>
      </c>
    </row>
    <row r="439" spans="1:89" hidden="1">
      <c r="A439" s="2">
        <v>438</v>
      </c>
      <c r="B439" s="2">
        <v>2024</v>
      </c>
      <c r="C439" s="1" t="str">
        <v>PBTMTR446</v>
      </c>
      <c r="D439" s="37" t="str">
        <v>0015g00001c4ZA6AAM</v>
      </c>
      <c r="E439" s="37" t="str">
        <v>S K TRADERS</v>
      </c>
      <c r="F439" s="37" t="str">
        <v>HIMACHAL PRADESH</v>
      </c>
      <c r="G439" s="37" t="str">
        <v>KANGRA</v>
      </c>
      <c r="H439" s="37">
        <v>0</v>
      </c>
      <c r="I439" s="37" t="str">
        <v>MONAD PROFILES</v>
      </c>
      <c r="J439" s="37" t="str">
        <v>Rahul Gautam</v>
      </c>
      <c r="K439" s="37" t="str">
        <v>kapil vaidya</v>
      </c>
      <c r="L439" s="37" t="str">
        <v/>
      </c>
      <c r="M439" s="37" t="str">
        <v>North</v>
      </c>
      <c r="N439" s="2">
        <v>176101</v>
      </c>
      <c r="O439" s="2" t="str">
        <v>02AJGPK4364C1ZP</v>
      </c>
      <c r="P439" s="2">
        <v>9816123167</v>
      </c>
      <c r="Q439" s="2" t="str">
        <v>Jun'24</v>
      </c>
      <c r="R439" s="2">
        <v>2025</v>
      </c>
      <c r="S439" s="1">
        <v>0</v>
      </c>
      <c r="T439" s="2">
        <v>30</v>
      </c>
      <c r="U439" s="12">
        <v>0</v>
      </c>
      <c r="V439" s="1" t="str">
        <v>Minor</v>
      </c>
      <c r="W439" s="13">
        <v>0</v>
      </c>
      <c r="X439" s="13">
        <v>0</v>
      </c>
      <c r="Y439" s="13">
        <v>0</v>
      </c>
      <c r="Z439" s="13">
        <v>0</v>
      </c>
      <c r="AA439" s="13">
        <v>0</v>
      </c>
      <c r="AB439" s="13">
        <v>12</v>
      </c>
      <c r="AC439" s="13">
        <v>0</v>
      </c>
      <c r="AD439" s="13">
        <v>0</v>
      </c>
      <c r="AE439" s="13">
        <v>0</v>
      </c>
      <c r="AF439" s="13">
        <v>0</v>
      </c>
      <c r="AG439" s="13">
        <v>0</v>
      </c>
      <c r="AH439" s="13">
        <v>0</v>
      </c>
      <c r="AI439" s="13">
        <v>0</v>
      </c>
      <c r="AJ439" s="13">
        <v>0</v>
      </c>
      <c r="AK439" s="13">
        <v>0</v>
      </c>
      <c r="AL439" s="13">
        <v>0</v>
      </c>
      <c r="AM439" s="13">
        <v>0</v>
      </c>
      <c r="AN439" s="13">
        <v>0</v>
      </c>
      <c r="AO439" s="13">
        <v>0</v>
      </c>
      <c r="AP439" s="13">
        <v>0</v>
      </c>
      <c r="AQ439" s="13">
        <v>0</v>
      </c>
      <c r="AR439" s="13">
        <v>0</v>
      </c>
      <c r="AS439" s="13">
        <v>0</v>
      </c>
      <c r="AT439" s="13">
        <v>0</v>
      </c>
      <c r="AU439" s="13">
        <v>0</v>
      </c>
      <c r="AV439" s="13">
        <v>0</v>
      </c>
      <c r="AW439" s="16">
        <f t="shared" si="116"/>
        <v>0</v>
      </c>
      <c r="AX439" s="16">
        <v>0</v>
      </c>
      <c r="AY439" s="10">
        <f t="shared" si="117"/>
        <v>0</v>
      </c>
      <c r="AZ439" s="10">
        <f>SUM(Z439:AK439)</f>
        <v>12</v>
      </c>
      <c r="BA439" s="10"/>
      <c r="BB439" s="10">
        <f t="shared" si="118"/>
        <v>0</v>
      </c>
      <c r="BC439" s="10">
        <f t="shared" si="119"/>
        <v>0</v>
      </c>
      <c r="BD439" s="10">
        <f t="shared" si="120"/>
        <v>-12</v>
      </c>
      <c r="BE439" s="10">
        <f t="shared" si="132"/>
        <v>12</v>
      </c>
      <c r="BF439" s="2" t="s">
        <v>119</v>
      </c>
      <c r="BG439" s="10">
        <f t="shared" si="121"/>
        <v>0</v>
      </c>
      <c r="BH439" s="36" t="s">
        <v>118</v>
      </c>
      <c r="BI439" s="39" t="str">
        <f t="shared" si="122"/>
        <v/>
      </c>
      <c r="BJ439" s="39" t="str">
        <f t="shared" si="123"/>
        <v/>
      </c>
      <c r="BK439" s="16">
        <f>SUM(AR439:AX439)</f>
        <v>0</v>
      </c>
      <c r="BL439" s="10">
        <f>SUM(AL439:AQ439)</f>
        <v>0</v>
      </c>
      <c r="BM439" s="12" t="str">
        <f t="shared" si="124"/>
        <v/>
      </c>
      <c r="BN439" s="12" t="str">
        <f t="shared" si="124"/>
        <v/>
      </c>
      <c r="BO439" s="9">
        <f t="shared" si="125"/>
        <v>0</v>
      </c>
      <c r="BP439" s="39" t="str">
        <f t="shared" si="126"/>
        <v/>
      </c>
      <c r="BQ439" s="147"/>
      <c r="BR439" s="9">
        <f t="shared" si="127"/>
        <v>12</v>
      </c>
      <c r="BS439" s="9">
        <f t="shared" si="128"/>
        <v>0</v>
      </c>
      <c r="BT439" s="9">
        <f t="shared" si="129"/>
        <v>12</v>
      </c>
      <c r="BU439" s="9" t="str">
        <f>IFERROR(_xlfn.XLOOKUP(D439,Sheet1!B:B,Sheet1!L:L),"")</f>
        <v/>
      </c>
      <c r="BV439" s="9" t="e">
        <f>_xlfn.XLOOKUP(BU439,Sheet1!S:S,Sheet1!T:T)</f>
        <v>#N/A</v>
      </c>
      <c r="BW439" s="9" t="e">
        <f>_xlfn.XLOOKUP(D439,Sheet1!B:B,Sheet1!M:M)</f>
        <v>#N/A</v>
      </c>
      <c r="BZ439" s="108">
        <f t="shared" si="130"/>
        <v>0</v>
      </c>
      <c r="CB439" s="12"/>
      <c r="CC439" s="12"/>
      <c r="CG439" s="1" t="str">
        <f>IF(BO439&lt;80,"Below 80",
IF(BO439&lt;=120,"80-120",
IF(BO439&lt;=200,"&gt; 120-200",
IF(BO439&lt;=300,"&gt;200-300",
IF(BO439&lt;=500,"&gt;300-500",
"&gt;500")))))</f>
        <v>Below 80</v>
      </c>
      <c r="CH439" s="1" t="str">
        <f>IFERROR(_xlfn.XLOOKUP(CG439,Scenario!M:M,Scenario!N:N),"")</f>
        <v/>
      </c>
      <c r="CI439" s="1" t="str">
        <f t="shared" si="131"/>
        <v>No</v>
      </c>
      <c r="CJ439" s="75">
        <v>0</v>
      </c>
    </row>
    <row r="440" spans="1:89" hidden="1">
      <c r="A440" s="2">
        <v>439</v>
      </c>
      <c r="B440" s="2">
        <v>2024</v>
      </c>
      <c r="C440" s="1" t="str">
        <v>PBTMTR447</v>
      </c>
      <c r="D440" s="37" t="str">
        <v>001J1000003k303IAA</v>
      </c>
      <c r="E440" s="37" t="str">
        <v>VIDYA INFRASTRUCTURE  DEVELOPERS</v>
      </c>
      <c r="F440" s="37" t="str">
        <v>HIMACHAL PRADESH</v>
      </c>
      <c r="G440" s="37" t="str">
        <v>SOLAN</v>
      </c>
      <c r="H440" s="37">
        <v>0</v>
      </c>
      <c r="I440" s="37" t="str">
        <v>MONAD PROFILES</v>
      </c>
      <c r="J440" s="37" t="str">
        <v>Rahul Gautam</v>
      </c>
      <c r="K440" s="37" t="str">
        <v>kapil vaidya</v>
      </c>
      <c r="L440" s="37" t="str">
        <v/>
      </c>
      <c r="M440" s="37" t="str">
        <v>North</v>
      </c>
      <c r="N440" s="2">
        <v>173212</v>
      </c>
      <c r="O440" s="2" t="str">
        <v>02AIVPG2315H1ZJ</v>
      </c>
      <c r="P440" s="2">
        <v>9418750000</v>
      </c>
      <c r="Q440" s="2" t="str">
        <v>Jun'24</v>
      </c>
      <c r="R440" s="2">
        <v>2025</v>
      </c>
      <c r="S440" s="1">
        <v>0</v>
      </c>
      <c r="T440" s="2">
        <v>30</v>
      </c>
      <c r="U440" s="12">
        <v>0</v>
      </c>
      <c r="V440" s="1" t="str">
        <v>Minor</v>
      </c>
      <c r="W440" s="13">
        <v>0</v>
      </c>
      <c r="X440" s="13">
        <v>0</v>
      </c>
      <c r="Y440" s="13">
        <v>0</v>
      </c>
      <c r="Z440" s="13">
        <v>0</v>
      </c>
      <c r="AA440" s="13">
        <v>0</v>
      </c>
      <c r="AB440" s="13">
        <v>45</v>
      </c>
      <c r="AC440" s="13">
        <v>0</v>
      </c>
      <c r="AD440" s="13">
        <v>0</v>
      </c>
      <c r="AE440" s="13">
        <v>0</v>
      </c>
      <c r="AF440" s="13">
        <v>0</v>
      </c>
      <c r="AG440" s="13">
        <v>0</v>
      </c>
      <c r="AH440" s="13">
        <v>0</v>
      </c>
      <c r="AI440" s="13">
        <v>0</v>
      </c>
      <c r="AJ440" s="13">
        <v>0</v>
      </c>
      <c r="AK440" s="13">
        <v>0</v>
      </c>
      <c r="AL440" s="13">
        <v>0</v>
      </c>
      <c r="AM440" s="13">
        <v>0</v>
      </c>
      <c r="AN440" s="13">
        <v>0</v>
      </c>
      <c r="AO440" s="13">
        <v>0</v>
      </c>
      <c r="AP440" s="13">
        <v>0</v>
      </c>
      <c r="AQ440" s="13">
        <v>0</v>
      </c>
      <c r="AR440" s="13">
        <v>0</v>
      </c>
      <c r="AS440" s="13">
        <v>0</v>
      </c>
      <c r="AT440" s="13">
        <v>0</v>
      </c>
      <c r="AU440" s="13">
        <v>0</v>
      </c>
      <c r="AV440" s="13">
        <v>0</v>
      </c>
      <c r="AW440" s="16">
        <f t="shared" si="116"/>
        <v>0</v>
      </c>
      <c r="AX440" s="16">
        <v>0</v>
      </c>
      <c r="AY440" s="10">
        <f t="shared" si="117"/>
        <v>0</v>
      </c>
      <c r="AZ440" s="10">
        <f>SUM(Z440:AK440)</f>
        <v>45</v>
      </c>
      <c r="BA440" s="10"/>
      <c r="BB440" s="10">
        <f t="shared" si="118"/>
        <v>0</v>
      </c>
      <c r="BC440" s="10">
        <f t="shared" si="119"/>
        <v>0</v>
      </c>
      <c r="BD440" s="10">
        <f t="shared" si="120"/>
        <v>-45</v>
      </c>
      <c r="BE440" s="10">
        <f t="shared" si="132"/>
        <v>45</v>
      </c>
      <c r="BF440" s="2" t="s">
        <v>119</v>
      </c>
      <c r="BG440" s="10">
        <f t="shared" si="121"/>
        <v>0</v>
      </c>
      <c r="BH440" s="36" t="s">
        <v>118</v>
      </c>
      <c r="BI440" s="39" t="str">
        <f t="shared" si="122"/>
        <v/>
      </c>
      <c r="BJ440" s="39" t="str">
        <f t="shared" si="123"/>
        <v/>
      </c>
      <c r="BK440" s="16">
        <f>SUM(AR440:AX440)</f>
        <v>0</v>
      </c>
      <c r="BL440" s="10">
        <f>SUM(AL440:AQ440)</f>
        <v>0</v>
      </c>
      <c r="BM440" s="12" t="str">
        <f t="shared" si="124"/>
        <v/>
      </c>
      <c r="BN440" s="12" t="str">
        <f t="shared" si="124"/>
        <v/>
      </c>
      <c r="BO440" s="9">
        <f t="shared" si="125"/>
        <v>0</v>
      </c>
      <c r="BP440" s="39" t="str">
        <f t="shared" si="126"/>
        <v/>
      </c>
      <c r="BQ440" s="147"/>
      <c r="BR440" s="9">
        <f t="shared" si="127"/>
        <v>45</v>
      </c>
      <c r="BS440" s="9">
        <f t="shared" si="128"/>
        <v>0</v>
      </c>
      <c r="BT440" s="9">
        <f t="shared" si="129"/>
        <v>45</v>
      </c>
      <c r="BU440" s="9" t="str">
        <f>IFERROR(_xlfn.XLOOKUP(D440,Sheet1!B:B,Sheet1!L:L),"")</f>
        <v/>
      </c>
      <c r="BV440" s="9" t="e">
        <f>_xlfn.XLOOKUP(BU440,Sheet1!S:S,Sheet1!T:T)</f>
        <v>#N/A</v>
      </c>
      <c r="BW440" s="9" t="e">
        <f>_xlfn.XLOOKUP(D440,Sheet1!B:B,Sheet1!M:M)</f>
        <v>#N/A</v>
      </c>
      <c r="BZ440" s="108">
        <f t="shared" si="130"/>
        <v>0</v>
      </c>
      <c r="CB440" s="12"/>
      <c r="CC440" s="12"/>
      <c r="CG440" s="1" t="str">
        <f>IF(BO440&lt;80,"Below 80",
IF(BO440&lt;=120,"80-120",
IF(BO440&lt;=200,"&gt; 120-200",
IF(BO440&lt;=300,"&gt;200-300",
IF(BO440&lt;=500,"&gt;300-500",
"&gt;500")))))</f>
        <v>Below 80</v>
      </c>
      <c r="CH440" s="1" t="str">
        <f>IFERROR(_xlfn.XLOOKUP(CG440,Scenario!M:M,Scenario!N:N),"")</f>
        <v/>
      </c>
      <c r="CI440" s="1" t="str">
        <f t="shared" si="131"/>
        <v>No</v>
      </c>
      <c r="CJ440" s="75">
        <v>0</v>
      </c>
    </row>
    <row r="441" spans="1:89" hidden="1">
      <c r="A441" s="2">
        <v>440</v>
      </c>
      <c r="B441" s="2">
        <v>2024</v>
      </c>
      <c r="C441" s="1" t="str">
        <v>PBTMTR448</v>
      </c>
      <c r="D441" s="37" t="str">
        <v>001J1000003jzPOIAY</v>
      </c>
      <c r="E441" s="37" t="str">
        <v>S. CHOUDHARY ENTERPRISES</v>
      </c>
      <c r="F441" s="37" t="str">
        <v>HIMACHAL PRADESH</v>
      </c>
      <c r="G441" s="37" t="str">
        <v>KANGRA</v>
      </c>
      <c r="H441" s="37">
        <v>0</v>
      </c>
      <c r="I441" s="37" t="str">
        <v>MONAD PROFILES</v>
      </c>
      <c r="J441" s="37" t="str">
        <v>Rahul Gautam</v>
      </c>
      <c r="K441" s="37" t="str">
        <v>kapil vaidya</v>
      </c>
      <c r="L441" s="37" t="str">
        <v/>
      </c>
      <c r="M441" s="37" t="str">
        <v>North</v>
      </c>
      <c r="N441" s="2">
        <v>176057</v>
      </c>
      <c r="O441" s="2" t="str">
        <v>02AJEPC0567H1ZS</v>
      </c>
      <c r="P441" s="2">
        <v>9418196689</v>
      </c>
      <c r="Q441" s="2" t="str">
        <v>Jun'24</v>
      </c>
      <c r="R441" s="2">
        <v>2025</v>
      </c>
      <c r="S441" s="1">
        <v>0</v>
      </c>
      <c r="T441" s="2">
        <v>30</v>
      </c>
      <c r="U441" s="12">
        <v>0</v>
      </c>
      <c r="V441" s="1" t="str">
        <v>Minor</v>
      </c>
      <c r="W441" s="13">
        <v>0</v>
      </c>
      <c r="X441" s="13">
        <v>0</v>
      </c>
      <c r="Y441" s="13">
        <v>0</v>
      </c>
      <c r="Z441" s="13">
        <v>0</v>
      </c>
      <c r="AA441" s="13">
        <v>0</v>
      </c>
      <c r="AB441" s="13">
        <v>15</v>
      </c>
      <c r="AC441" s="13">
        <v>0</v>
      </c>
      <c r="AD441" s="13">
        <v>0</v>
      </c>
      <c r="AE441" s="13">
        <v>0</v>
      </c>
      <c r="AF441" s="13">
        <v>0</v>
      </c>
      <c r="AG441" s="13">
        <v>0</v>
      </c>
      <c r="AH441" s="13">
        <v>0</v>
      </c>
      <c r="AI441" s="13">
        <v>0</v>
      </c>
      <c r="AJ441" s="13">
        <v>0</v>
      </c>
      <c r="AK441" s="13">
        <v>0</v>
      </c>
      <c r="AL441" s="13">
        <v>0</v>
      </c>
      <c r="AM441" s="13">
        <v>0</v>
      </c>
      <c r="AN441" s="13">
        <v>0</v>
      </c>
      <c r="AO441" s="13">
        <v>0</v>
      </c>
      <c r="AP441" s="13">
        <v>0</v>
      </c>
      <c r="AQ441" s="13">
        <v>0</v>
      </c>
      <c r="AR441" s="13">
        <v>0</v>
      </c>
      <c r="AS441" s="13">
        <v>0</v>
      </c>
      <c r="AT441" s="13">
        <v>0</v>
      </c>
      <c r="AU441" s="13">
        <v>0</v>
      </c>
      <c r="AV441" s="13">
        <v>0</v>
      </c>
      <c r="AW441" s="16">
        <f t="shared" si="116"/>
        <v>0</v>
      </c>
      <c r="AX441" s="16">
        <v>0</v>
      </c>
      <c r="AY441" s="10">
        <f t="shared" si="117"/>
        <v>0</v>
      </c>
      <c r="AZ441" s="10">
        <f>SUM(Z441:AK441)</f>
        <v>15</v>
      </c>
      <c r="BA441" s="10"/>
      <c r="BB441" s="10">
        <f t="shared" si="118"/>
        <v>0</v>
      </c>
      <c r="BC441" s="10">
        <f t="shared" si="119"/>
        <v>0</v>
      </c>
      <c r="BD441" s="10">
        <f t="shared" si="120"/>
        <v>-15</v>
      </c>
      <c r="BE441" s="10">
        <f t="shared" si="132"/>
        <v>15</v>
      </c>
      <c r="BF441" s="2" t="s">
        <v>119</v>
      </c>
      <c r="BG441" s="10">
        <f t="shared" si="121"/>
        <v>0</v>
      </c>
      <c r="BH441" s="36" t="s">
        <v>118</v>
      </c>
      <c r="BI441" s="39" t="str">
        <f t="shared" si="122"/>
        <v/>
      </c>
      <c r="BJ441" s="39" t="str">
        <f t="shared" si="123"/>
        <v/>
      </c>
      <c r="BK441" s="16">
        <f>SUM(AR441:AX441)</f>
        <v>0</v>
      </c>
      <c r="BL441" s="10">
        <f>SUM(AL441:AQ441)</f>
        <v>0</v>
      </c>
      <c r="BM441" s="12" t="str">
        <f t="shared" si="124"/>
        <v/>
      </c>
      <c r="BN441" s="12" t="str">
        <f t="shared" si="124"/>
        <v/>
      </c>
      <c r="BO441" s="9">
        <f t="shared" si="125"/>
        <v>0</v>
      </c>
      <c r="BP441" s="39" t="str">
        <f t="shared" si="126"/>
        <v/>
      </c>
      <c r="BQ441" s="147"/>
      <c r="BR441" s="9">
        <f t="shared" si="127"/>
        <v>15</v>
      </c>
      <c r="BS441" s="9">
        <f t="shared" si="128"/>
        <v>0</v>
      </c>
      <c r="BT441" s="9">
        <f t="shared" si="129"/>
        <v>15</v>
      </c>
      <c r="BU441" s="9" t="str">
        <f>IFERROR(_xlfn.XLOOKUP(D441,Sheet1!B:B,Sheet1!L:L),"")</f>
        <v/>
      </c>
      <c r="BV441" s="9" t="e">
        <f>_xlfn.XLOOKUP(BU441,Sheet1!S:S,Sheet1!T:T)</f>
        <v>#N/A</v>
      </c>
      <c r="BW441" s="9" t="e">
        <f>_xlfn.XLOOKUP(D441,Sheet1!B:B,Sheet1!M:M)</f>
        <v>#N/A</v>
      </c>
      <c r="BZ441" s="108">
        <f t="shared" si="130"/>
        <v>0</v>
      </c>
      <c r="CB441" s="12"/>
      <c r="CC441" s="12"/>
      <c r="CG441" s="1" t="str">
        <f>IF(BO441&lt;80,"Below 80",
IF(BO441&lt;=120,"80-120",
IF(BO441&lt;=200,"&gt; 120-200",
IF(BO441&lt;=300,"&gt;200-300",
IF(BO441&lt;=500,"&gt;300-500",
"&gt;500")))))</f>
        <v>Below 80</v>
      </c>
      <c r="CH441" s="1" t="str">
        <f>IFERROR(_xlfn.XLOOKUP(CG441,Scenario!M:M,Scenario!N:N),"")</f>
        <v/>
      </c>
      <c r="CI441" s="1" t="str">
        <f t="shared" si="131"/>
        <v>No</v>
      </c>
      <c r="CJ441" s="75">
        <v>0</v>
      </c>
    </row>
    <row r="442" spans="1:89" hidden="1">
      <c r="A442" s="2">
        <v>441</v>
      </c>
      <c r="B442" s="2">
        <v>2024</v>
      </c>
      <c r="C442" s="1" t="str">
        <v>PBTMTR449</v>
      </c>
      <c r="D442" s="37" t="str">
        <v>001J1000005ZLd5IAG</v>
      </c>
      <c r="E442" s="37" t="str">
        <v>M.K. IRON PRIVATE LTD.</v>
      </c>
      <c r="F442" s="37" t="str">
        <v>HARYANA</v>
      </c>
      <c r="G442" s="37" t="str">
        <v>PANCHKULA</v>
      </c>
      <c r="H442" s="37" t="str">
        <v>Panchkula</v>
      </c>
      <c r="I442" s="37" t="str">
        <v>RAMDOOT UDHYOG PRIVATE LIMITED</v>
      </c>
      <c r="J442" s="37" t="str">
        <v>Sushant Abrol</v>
      </c>
      <c r="K442" s="37" t="str">
        <v>Naseem Makkar</v>
      </c>
      <c r="L442" s="37" t="str">
        <v>C13168</v>
      </c>
      <c r="M442" s="37" t="str">
        <v>North</v>
      </c>
      <c r="N442" s="2">
        <v>134109</v>
      </c>
      <c r="O442" s="2" t="str">
        <v>06AABCM5415F1ZU</v>
      </c>
      <c r="P442" s="2">
        <v>9814446846</v>
      </c>
      <c r="Q442" s="2" t="str">
        <v>Jun'24</v>
      </c>
      <c r="R442" s="2">
        <v>2025</v>
      </c>
      <c r="S442" s="1">
        <v>0</v>
      </c>
      <c r="T442" s="2">
        <v>300</v>
      </c>
      <c r="U442" s="12">
        <v>0</v>
      </c>
      <c r="V442" s="1" t="str">
        <v>Alien</v>
      </c>
      <c r="W442" s="13">
        <v>0</v>
      </c>
      <c r="X442" s="13">
        <v>0</v>
      </c>
      <c r="Y442" s="13">
        <v>0</v>
      </c>
      <c r="Z442" s="13">
        <v>0</v>
      </c>
      <c r="AA442" s="13">
        <v>0</v>
      </c>
      <c r="AB442" s="13">
        <v>53</v>
      </c>
      <c r="AC442" s="13">
        <v>12.23</v>
      </c>
      <c r="AD442" s="13">
        <v>0</v>
      </c>
      <c r="AE442" s="13">
        <v>0</v>
      </c>
      <c r="AF442" s="13">
        <v>0</v>
      </c>
      <c r="AG442" s="13">
        <v>54.17</v>
      </c>
      <c r="AH442" s="13">
        <v>54.08</v>
      </c>
      <c r="AI442" s="13">
        <v>60.15</v>
      </c>
      <c r="AJ442" s="13">
        <v>0</v>
      </c>
      <c r="AK442" s="13">
        <v>84.33</v>
      </c>
      <c r="AL442" s="13">
        <v>0</v>
      </c>
      <c r="AM442" s="13">
        <v>0</v>
      </c>
      <c r="AN442" s="13">
        <v>0</v>
      </c>
      <c r="AO442" s="13">
        <v>0</v>
      </c>
      <c r="AP442" s="13">
        <v>0</v>
      </c>
      <c r="AQ442" s="13">
        <v>0</v>
      </c>
      <c r="AR442" s="13">
        <v>0</v>
      </c>
      <c r="AS442" s="13">
        <v>0</v>
      </c>
      <c r="AT442" s="13">
        <v>0</v>
      </c>
      <c r="AU442" s="13">
        <v>0</v>
      </c>
      <c r="AV442" s="13">
        <v>0</v>
      </c>
      <c r="AW442" s="16">
        <f t="shared" si="116"/>
        <v>0</v>
      </c>
      <c r="AX442" s="16">
        <v>0</v>
      </c>
      <c r="AY442" s="10">
        <f t="shared" si="117"/>
        <v>0</v>
      </c>
      <c r="AZ442" s="10">
        <f>SUM(Z442:AK442)</f>
        <v>317.96000000000004</v>
      </c>
      <c r="BA442" s="10">
        <v>0</v>
      </c>
      <c r="BB442" s="10">
        <f t="shared" si="118"/>
        <v>0</v>
      </c>
      <c r="BC442" s="10">
        <f t="shared" si="119"/>
        <v>0</v>
      </c>
      <c r="BD442" s="10">
        <f t="shared" si="120"/>
        <v>-317.96000000000004</v>
      </c>
      <c r="BE442" s="10">
        <f t="shared" si="132"/>
        <v>317.96000000000004</v>
      </c>
      <c r="BF442" s="2" t="s">
        <v>119</v>
      </c>
      <c r="BG442" s="10">
        <f t="shared" si="121"/>
        <v>0</v>
      </c>
      <c r="BH442" s="36" t="s">
        <v>118</v>
      </c>
      <c r="BI442" s="39" t="str">
        <f t="shared" si="122"/>
        <v/>
      </c>
      <c r="BJ442" s="39" t="str">
        <f t="shared" si="123"/>
        <v/>
      </c>
      <c r="BK442" s="16">
        <f>SUM(AR442:AX442)</f>
        <v>0</v>
      </c>
      <c r="BL442" s="10">
        <f>SUM(AL442:AQ442)</f>
        <v>0</v>
      </c>
      <c r="BM442" s="12" t="str">
        <f t="shared" si="124"/>
        <v/>
      </c>
      <c r="BN442" s="12" t="str">
        <f t="shared" si="124"/>
        <v/>
      </c>
      <c r="BO442" s="9">
        <f t="shared" si="125"/>
        <v>0</v>
      </c>
      <c r="BP442" s="39" t="str">
        <f t="shared" si="126"/>
        <v/>
      </c>
      <c r="BQ442" s="147"/>
      <c r="BR442" s="9">
        <f t="shared" si="127"/>
        <v>65.23</v>
      </c>
      <c r="BS442" s="9">
        <f t="shared" si="128"/>
        <v>252.73000000000002</v>
      </c>
      <c r="BT442" s="9">
        <f t="shared" si="129"/>
        <v>317.96000000000004</v>
      </c>
      <c r="BU442" s="9">
        <f>IFERROR(_xlfn.XLOOKUP(D442,Sheet1!B:B,Sheet1!L:L),"")</f>
        <v>0</v>
      </c>
      <c r="BV442" s="9" t="e">
        <f>_xlfn.XLOOKUP(BU442,Sheet1!S:S,Sheet1!T:T)</f>
        <v>#N/A</v>
      </c>
      <c r="BW442" s="9">
        <f>_xlfn.XLOOKUP(D442,Sheet1!B:B,Sheet1!M:M)</f>
        <v>0</v>
      </c>
      <c r="BZ442" s="108">
        <f t="shared" si="130"/>
        <v>0</v>
      </c>
      <c r="CB442" s="12"/>
      <c r="CC442" s="12"/>
      <c r="CG442" s="1" t="str">
        <f>IF(BO442&lt;80,"Below 80",
IF(BO442&lt;=120,"80-120",
IF(BO442&lt;=200,"&gt; 120-200",
IF(BO442&lt;=300,"&gt;200-300",
IF(BO442&lt;=500,"&gt;300-500",
"&gt;500")))))</f>
        <v>Below 80</v>
      </c>
      <c r="CH442" s="1" t="str">
        <f>IFERROR(_xlfn.XLOOKUP(CG442,Scenario!M:M,Scenario!N:N),"")</f>
        <v/>
      </c>
      <c r="CI442" s="1" t="str">
        <f t="shared" si="131"/>
        <v>No</v>
      </c>
      <c r="CJ442" s="75">
        <v>0</v>
      </c>
    </row>
    <row r="443" spans="1:89" hidden="1">
      <c r="A443" s="2">
        <v>442</v>
      </c>
      <c r="B443" s="2">
        <v>2024</v>
      </c>
      <c r="C443" s="1" t="str">
        <v>PBTMTR450</v>
      </c>
      <c r="D443" s="37" t="str">
        <v>0015g00001fUOLdAAO</v>
      </c>
      <c r="E443" s="37" t="str">
        <v>BHAGWATI CEMENT STORE</v>
      </c>
      <c r="F443" s="37" t="str">
        <v>HARYANA</v>
      </c>
      <c r="G443" s="37" t="str">
        <v>KARNAL</v>
      </c>
      <c r="H443" s="37" t="str">
        <v>Karnal</v>
      </c>
      <c r="I443" s="37" t="str">
        <v>RAMDOOT UDHYOG PRIVATE LIMITED</v>
      </c>
      <c r="J443" s="37" t="str">
        <v>Naseem Makkar</v>
      </c>
      <c r="K443" s="37" t="str">
        <v>Naseem Makkar</v>
      </c>
      <c r="L443" s="37" t="str">
        <v>C13168</v>
      </c>
      <c r="M443" s="37" t="str">
        <v>North</v>
      </c>
      <c r="N443" s="2">
        <v>132001</v>
      </c>
      <c r="O443" s="2" t="str">
        <v>06AAMPJ2158C2ZY</v>
      </c>
      <c r="P443" s="2">
        <v>9548830000</v>
      </c>
      <c r="Q443" s="2" t="str">
        <v>Jun'24</v>
      </c>
      <c r="R443" s="2">
        <v>2025</v>
      </c>
      <c r="S443" s="1">
        <v>0</v>
      </c>
      <c r="T443" s="2">
        <v>70</v>
      </c>
      <c r="U443" s="12">
        <v>1.4164285714285714</v>
      </c>
      <c r="V443" s="1" t="str">
        <v>Star</v>
      </c>
      <c r="W443" s="13">
        <v>0</v>
      </c>
      <c r="X443" s="13">
        <v>0</v>
      </c>
      <c r="Y443" s="13">
        <v>0</v>
      </c>
      <c r="Z443" s="13">
        <v>0</v>
      </c>
      <c r="AA443" s="13">
        <v>0</v>
      </c>
      <c r="AB443" s="13">
        <v>12</v>
      </c>
      <c r="AC443" s="13">
        <v>0</v>
      </c>
      <c r="AD443" s="13">
        <v>0</v>
      </c>
      <c r="AE443" s="13">
        <v>0</v>
      </c>
      <c r="AF443" s="13">
        <v>0</v>
      </c>
      <c r="AG443" s="13">
        <v>15.01</v>
      </c>
      <c r="AH443" s="13">
        <v>0</v>
      </c>
      <c r="AI443" s="13">
        <v>0</v>
      </c>
      <c r="AJ443" s="13">
        <v>0</v>
      </c>
      <c r="AK443" s="13">
        <v>0</v>
      </c>
      <c r="AL443" s="13">
        <v>0</v>
      </c>
      <c r="AM443" s="13">
        <v>0</v>
      </c>
      <c r="AN443" s="13">
        <v>12</v>
      </c>
      <c r="AO443" s="13">
        <v>0</v>
      </c>
      <c r="AP443" s="13">
        <v>12</v>
      </c>
      <c r="AQ443" s="13">
        <v>0</v>
      </c>
      <c r="AR443" s="13">
        <v>11.94</v>
      </c>
      <c r="AS443" s="13">
        <v>158.38</v>
      </c>
      <c r="AT443" s="13">
        <v>209.25</v>
      </c>
      <c r="AU443" s="13">
        <v>45</v>
      </c>
      <c r="AV443" s="13">
        <v>43.2</v>
      </c>
      <c r="AW443" s="16">
        <f t="shared" si="116"/>
        <v>448.57</v>
      </c>
      <c r="AX443" s="16">
        <v>71.88</v>
      </c>
      <c r="AY443" s="10">
        <f t="shared" si="117"/>
        <v>520.45000000000005</v>
      </c>
      <c r="AZ443" s="10">
        <f>SUM(Z443:AK443)</f>
        <v>27.009999999999998</v>
      </c>
      <c r="BA443" s="10">
        <v>200</v>
      </c>
      <c r="BB443" s="10">
        <f t="shared" si="118"/>
        <v>-248.57</v>
      </c>
      <c r="BC443" s="10">
        <f t="shared" si="119"/>
        <v>-62.142499999999998</v>
      </c>
      <c r="BD443" s="10">
        <f t="shared" si="120"/>
        <v>493.44000000000005</v>
      </c>
      <c r="BE443" s="10">
        <f t="shared" si="132"/>
        <v>-421.56</v>
      </c>
      <c r="BF443" s="2" t="s">
        <v>119</v>
      </c>
      <c r="BG443" s="10">
        <f t="shared" si="121"/>
        <v>24.29</v>
      </c>
      <c r="BH443" s="36" t="s">
        <v>118</v>
      </c>
      <c r="BI443" s="39" t="str">
        <f t="shared" si="122"/>
        <v>A</v>
      </c>
      <c r="BJ443" s="39" t="str">
        <f t="shared" si="123"/>
        <v>C</v>
      </c>
      <c r="BK443" s="16">
        <f>SUM(AR443:AX443)</f>
        <v>988.21999999999991</v>
      </c>
      <c r="BL443" s="10">
        <f>SUM(AL443:AQ443)</f>
        <v>24</v>
      </c>
      <c r="BM443" s="12">
        <f t="shared" si="124"/>
        <v>1.8987799020078775</v>
      </c>
      <c r="BN443" s="12">
        <f t="shared" si="124"/>
        <v>4.6113939859736761E-2</v>
      </c>
      <c r="BO443" s="9">
        <f t="shared" si="125"/>
        <v>194.32</v>
      </c>
      <c r="BP443" s="39" t="str">
        <f t="shared" si="126"/>
        <v/>
      </c>
      <c r="BQ443" s="147"/>
      <c r="BR443" s="9">
        <f t="shared" si="127"/>
        <v>12</v>
      </c>
      <c r="BS443" s="9">
        <f t="shared" si="128"/>
        <v>15.01</v>
      </c>
      <c r="BT443" s="9">
        <f t="shared" si="129"/>
        <v>27.009999999999998</v>
      </c>
      <c r="BU443" s="9" t="str">
        <f>IFERROR(_xlfn.XLOOKUP(D443,Sheet1!B:B,Sheet1!L:L),"")</f>
        <v/>
      </c>
      <c r="BV443" s="9" t="e">
        <f>_xlfn.XLOOKUP(BU443,Sheet1!S:S,Sheet1!T:T)</f>
        <v>#N/A</v>
      </c>
      <c r="BW443" s="9" t="e">
        <f>_xlfn.XLOOKUP(D443,Sheet1!B:B,Sheet1!M:M)</f>
        <v>#N/A</v>
      </c>
      <c r="BZ443" s="108">
        <f t="shared" si="130"/>
        <v>71.880000000000052</v>
      </c>
      <c r="CB443" s="12">
        <f>AW443/AY443</f>
        <v>0.86188875012008825</v>
      </c>
      <c r="CC443" s="12">
        <f>AX443/AY443</f>
        <v>0.13811124987991161</v>
      </c>
      <c r="CG443" s="1" t="str">
        <f>IF(BO443&lt;80,"Below 80",
IF(BO443&lt;=120,"80-120",
IF(BO443&lt;=200,"&gt; 120-200",
IF(BO443&lt;=300,"&gt;200-300",
IF(BO443&lt;=500,"&gt;300-500",
"&gt;500")))))</f>
        <v>&gt; 120-200</v>
      </c>
      <c r="CH443" s="1" t="str">
        <f>IFERROR(_xlfn.XLOOKUP(CG443,Scenario!M:M,Scenario!N:N),"")</f>
        <v>B</v>
      </c>
      <c r="CI443" s="1" t="b">
        <f t="shared" si="131"/>
        <v>0</v>
      </c>
      <c r="CJ443" s="75">
        <v>-86.5</v>
      </c>
    </row>
    <row r="444" spans="1:89" hidden="1">
      <c r="A444" s="2">
        <v>443</v>
      </c>
      <c r="B444" s="2">
        <v>2024</v>
      </c>
      <c r="C444" s="1" t="str">
        <v>PBTMTR451</v>
      </c>
      <c r="D444" s="37" t="str">
        <v>0015g00001X2P8zAAF</v>
      </c>
      <c r="E444" s="37" t="str">
        <v>SAINI CEMENT AND BUILDING MATERIAL</v>
      </c>
      <c r="F444" s="37" t="str">
        <v>HARYANA</v>
      </c>
      <c r="G444" s="37" t="str">
        <v>PANCHKULA</v>
      </c>
      <c r="H444" s="37" t="str">
        <v>Raipur Rani</v>
      </c>
      <c r="I444" s="37" t="str">
        <v>RAMDOOT UDHYOG PRIVATE LIMITED</v>
      </c>
      <c r="J444" s="37" t="str">
        <v>Sushant Abrol</v>
      </c>
      <c r="K444" s="37" t="str">
        <v>Naseem Makkar</v>
      </c>
      <c r="L444" s="37" t="str">
        <v>C13168</v>
      </c>
      <c r="M444" s="37" t="str">
        <v>North</v>
      </c>
      <c r="N444" s="2">
        <v>134204</v>
      </c>
      <c r="O444" s="2" t="str">
        <v>06AGXPK5604M1ZT</v>
      </c>
      <c r="P444" s="2">
        <v>9813327482</v>
      </c>
      <c r="Q444" s="2" t="str">
        <v>Jun'24</v>
      </c>
      <c r="R444" s="2">
        <v>2025</v>
      </c>
      <c r="S444" s="1">
        <v>0</v>
      </c>
      <c r="T444" s="2">
        <v>90</v>
      </c>
      <c r="U444" s="12">
        <v>0.22025925925925927</v>
      </c>
      <c r="V444" s="1" t="str">
        <v>Star</v>
      </c>
      <c r="W444" s="13">
        <v>0</v>
      </c>
      <c r="X444" s="13">
        <v>0</v>
      </c>
      <c r="Y444" s="13">
        <v>0</v>
      </c>
      <c r="Z444" s="13">
        <v>0</v>
      </c>
      <c r="AA444" s="13">
        <v>0</v>
      </c>
      <c r="AB444" s="13">
        <v>22</v>
      </c>
      <c r="AC444" s="13">
        <v>0</v>
      </c>
      <c r="AD444" s="13">
        <v>0</v>
      </c>
      <c r="AE444" s="13">
        <v>41.83</v>
      </c>
      <c r="AF444" s="13">
        <v>0</v>
      </c>
      <c r="AG444" s="13">
        <v>86.56</v>
      </c>
      <c r="AH444" s="13">
        <v>66.400000000000006</v>
      </c>
      <c r="AI444" s="13">
        <v>126.2</v>
      </c>
      <c r="AJ444" s="13">
        <v>68</v>
      </c>
      <c r="AK444" s="13">
        <v>98.54</v>
      </c>
      <c r="AL444" s="13">
        <v>47.92</v>
      </c>
      <c r="AM444" s="13">
        <v>52</v>
      </c>
      <c r="AN444" s="13">
        <v>0</v>
      </c>
      <c r="AO444" s="13">
        <v>0</v>
      </c>
      <c r="AP444" s="13">
        <v>0</v>
      </c>
      <c r="AQ444" s="13">
        <v>0</v>
      </c>
      <c r="AR444" s="13">
        <v>48.05</v>
      </c>
      <c r="AS444" s="13">
        <v>65.5</v>
      </c>
      <c r="AT444" s="13">
        <v>47.47</v>
      </c>
      <c r="AU444" s="13">
        <v>6</v>
      </c>
      <c r="AV444" s="13">
        <v>6</v>
      </c>
      <c r="AW444" s="16">
        <f t="shared" si="116"/>
        <v>266.94</v>
      </c>
      <c r="AX444" s="16">
        <v>153.03</v>
      </c>
      <c r="AY444" s="107">
        <f t="shared" ref="AY444:AY445" si="135">BW444</f>
        <v>301</v>
      </c>
      <c r="AZ444" s="10">
        <f>SUM(Z444:AK444)</f>
        <v>509.53000000000003</v>
      </c>
      <c r="BA444" s="10">
        <f>AY444</f>
        <v>301</v>
      </c>
      <c r="BB444" s="10">
        <f t="shared" si="118"/>
        <v>34.06</v>
      </c>
      <c r="BC444" s="10">
        <f t="shared" si="119"/>
        <v>8.5150000000000006</v>
      </c>
      <c r="BD444" s="10">
        <f t="shared" si="120"/>
        <v>-208.53000000000003</v>
      </c>
      <c r="BE444" s="10">
        <f t="shared" si="132"/>
        <v>242.59000000000003</v>
      </c>
      <c r="BF444" s="2" t="s">
        <v>119</v>
      </c>
      <c r="BG444" s="10">
        <f t="shared" si="121"/>
        <v>26.68375</v>
      </c>
      <c r="BH444" s="36" t="s">
        <v>118</v>
      </c>
      <c r="BI444" s="39" t="str">
        <f t="shared" si="122"/>
        <v>B</v>
      </c>
      <c r="BJ444" s="39" t="str">
        <f t="shared" si="123"/>
        <v>B</v>
      </c>
      <c r="BK444" s="16">
        <f>SUM(AR444:AX444)</f>
        <v>592.99</v>
      </c>
      <c r="BL444" s="10">
        <f>SUM(AL444:AQ444)</f>
        <v>99.92</v>
      </c>
      <c r="BM444" s="12">
        <f t="shared" si="124"/>
        <v>1.9700664451827243</v>
      </c>
      <c r="BN444" s="12">
        <f t="shared" si="124"/>
        <v>0.33196013289036547</v>
      </c>
      <c r="BO444" s="9">
        <f t="shared" si="125"/>
        <v>213.47</v>
      </c>
      <c r="BP444" s="39" t="str">
        <f t="shared" si="126"/>
        <v>A</v>
      </c>
      <c r="BQ444" s="147"/>
      <c r="BR444" s="9">
        <f t="shared" si="127"/>
        <v>63.83</v>
      </c>
      <c r="BS444" s="9">
        <f t="shared" si="128"/>
        <v>445.70000000000005</v>
      </c>
      <c r="BT444" s="9">
        <f t="shared" si="129"/>
        <v>509.53000000000003</v>
      </c>
      <c r="BU444" s="9" t="str">
        <f>IFERROR(_xlfn.XLOOKUP(D444,Sheet1!B:B,Sheet1!L:L),"")</f>
        <v>International Trip (1 pax South Asia) 3N-4D</v>
      </c>
      <c r="BV444" s="9" t="str">
        <f>_xlfn.XLOOKUP(BU444,Sheet1!S:S,Sheet1!T:T)</f>
        <v>B</v>
      </c>
      <c r="BW444" s="9">
        <f>_xlfn.XLOOKUP(D444,Sheet1!B:B,Sheet1!M:M)</f>
        <v>301</v>
      </c>
      <c r="BX444" s="1" t="s">
        <v>129</v>
      </c>
      <c r="BY444" s="1">
        <v>301</v>
      </c>
      <c r="BZ444" s="108">
        <f t="shared" si="130"/>
        <v>34.06</v>
      </c>
      <c r="CB444" s="12">
        <f>AW444/AY444</f>
        <v>0.88684385382059805</v>
      </c>
      <c r="CC444" s="12">
        <f>AX444/AY444</f>
        <v>0.50840531561461799</v>
      </c>
      <c r="CG444" s="1" t="str">
        <f>IF(BO444&lt;80,"Below 80",
IF(BO444&lt;=120,"80-120",
IF(BO444&lt;=200,"&gt; 120-200",
IF(BO444&lt;=300,"&gt;200-300",
IF(BO444&lt;=500,"&gt;300-500",
"&gt;500")))))</f>
        <v>&gt;200-300</v>
      </c>
      <c r="CH444" s="1" t="str">
        <f>IFERROR(_xlfn.XLOOKUP(CG444,Scenario!M:M,Scenario!N:N),"")</f>
        <v>C</v>
      </c>
      <c r="CI444" s="1" t="b">
        <f t="shared" si="131"/>
        <v>0</v>
      </c>
      <c r="CJ444" s="75">
        <v>87.53</v>
      </c>
    </row>
    <row r="445" spans="1:89" hidden="1">
      <c r="A445" s="2">
        <v>444</v>
      </c>
      <c r="B445" s="2">
        <v>2024</v>
      </c>
      <c r="C445" s="1" t="str">
        <v>PBTMTR452</v>
      </c>
      <c r="D445" s="37" t="str">
        <v>001J100000CMm7xIAD</v>
      </c>
      <c r="E445" s="37" t="str">
        <v>SHREE BALA JI SANITARY STORE</v>
      </c>
      <c r="F445" s="37" t="str">
        <v>HARYANA</v>
      </c>
      <c r="G445" s="37" t="str">
        <v>KURUKSHETRA</v>
      </c>
      <c r="H445" s="37" t="str">
        <v>Pehowa</v>
      </c>
      <c r="I445" s="37" t="str">
        <v>RAMDOOT UDHYOG PRIVATE LIMITED</v>
      </c>
      <c r="J445" s="37" t="str">
        <v>Naseem Makkar</v>
      </c>
      <c r="K445" s="37" t="str">
        <v>Naseem Makkar</v>
      </c>
      <c r="L445" s="37" t="str">
        <v>C13168</v>
      </c>
      <c r="M445" s="37" t="str">
        <v>North</v>
      </c>
      <c r="N445" s="2">
        <v>136128</v>
      </c>
      <c r="O445" s="2" t="str">
        <v>06ATQPR1873F1ZA</v>
      </c>
      <c r="P445" s="2">
        <v>9896324409</v>
      </c>
      <c r="Q445" s="2" t="str">
        <v>Jun'24</v>
      </c>
      <c r="R445" s="2">
        <v>2025</v>
      </c>
      <c r="S445" s="1">
        <v>0</v>
      </c>
      <c r="T445" s="2">
        <v>150</v>
      </c>
      <c r="U445" s="12">
        <v>0.46675555555555559</v>
      </c>
      <c r="V445" s="1" t="str">
        <v>Star</v>
      </c>
      <c r="W445" s="13">
        <v>0</v>
      </c>
      <c r="X445" s="13">
        <v>0</v>
      </c>
      <c r="Y445" s="13">
        <v>0</v>
      </c>
      <c r="Z445" s="13">
        <v>0</v>
      </c>
      <c r="AA445" s="13">
        <v>0</v>
      </c>
      <c r="AB445" s="13">
        <v>411</v>
      </c>
      <c r="AC445" s="13">
        <v>57.35</v>
      </c>
      <c r="AD445" s="13">
        <v>74.69</v>
      </c>
      <c r="AE445" s="13">
        <v>85.7</v>
      </c>
      <c r="AF445" s="13">
        <v>0</v>
      </c>
      <c r="AG445" s="13">
        <v>51.5</v>
      </c>
      <c r="AH445" s="13">
        <v>0</v>
      </c>
      <c r="AI445" s="13">
        <v>51.12</v>
      </c>
      <c r="AJ445" s="13">
        <v>0</v>
      </c>
      <c r="AK445" s="13">
        <v>0</v>
      </c>
      <c r="AL445" s="13">
        <v>41.48</v>
      </c>
      <c r="AM445" s="13">
        <v>44</v>
      </c>
      <c r="AN445" s="13">
        <v>0</v>
      </c>
      <c r="AO445" s="13">
        <v>87.53</v>
      </c>
      <c r="AP445" s="13">
        <v>0</v>
      </c>
      <c r="AQ445" s="13">
        <v>29.28</v>
      </c>
      <c r="AR445" s="13">
        <v>0</v>
      </c>
      <c r="AS445" s="13">
        <v>18.059999999999999</v>
      </c>
      <c r="AT445" s="13">
        <v>0</v>
      </c>
      <c r="AU445" s="13">
        <v>168</v>
      </c>
      <c r="AV445" s="13">
        <v>42.04</v>
      </c>
      <c r="AW445" s="16">
        <f t="shared" si="116"/>
        <v>388.35</v>
      </c>
      <c r="AX445" s="16">
        <v>548.71</v>
      </c>
      <c r="AY445" s="107">
        <f t="shared" si="135"/>
        <v>751</v>
      </c>
      <c r="AZ445" s="10">
        <f>SUM(Z445:AK445)</f>
        <v>731.36</v>
      </c>
      <c r="BA445" s="10">
        <f>AY445</f>
        <v>751</v>
      </c>
      <c r="BB445" s="10">
        <f t="shared" si="118"/>
        <v>362.65</v>
      </c>
      <c r="BC445" s="10">
        <f t="shared" si="119"/>
        <v>90.662499999999994</v>
      </c>
      <c r="BD445" s="10">
        <f t="shared" si="120"/>
        <v>19.639999999999986</v>
      </c>
      <c r="BE445" s="10">
        <f t="shared" si="132"/>
        <v>343.01</v>
      </c>
      <c r="BF445" s="2" t="s">
        <v>119</v>
      </c>
      <c r="BG445" s="10">
        <f t="shared" si="121"/>
        <v>27.543749999999999</v>
      </c>
      <c r="BH445" s="36" t="s">
        <v>118</v>
      </c>
      <c r="BI445" s="39" t="str">
        <f t="shared" si="122"/>
        <v>D</v>
      </c>
      <c r="BJ445" s="39" t="str">
        <f t="shared" si="123"/>
        <v>D</v>
      </c>
      <c r="BK445" s="16">
        <f>SUM(AR445:AX445)</f>
        <v>1165.1600000000001</v>
      </c>
      <c r="BL445" s="10">
        <f>SUM(AL445:AQ445)</f>
        <v>202.29</v>
      </c>
      <c r="BM445" s="12">
        <f t="shared" si="124"/>
        <v>1.5514780292942745</v>
      </c>
      <c r="BN445" s="12">
        <f t="shared" si="124"/>
        <v>0.26936085219707057</v>
      </c>
      <c r="BO445" s="9">
        <f t="shared" si="125"/>
        <v>220.35</v>
      </c>
      <c r="BP445" s="39" t="str">
        <f t="shared" si="126"/>
        <v>A</v>
      </c>
      <c r="BQ445" s="147"/>
      <c r="BR445" s="9">
        <f t="shared" si="127"/>
        <v>628.74</v>
      </c>
      <c r="BS445" s="9">
        <f t="shared" si="128"/>
        <v>102.62</v>
      </c>
      <c r="BT445" s="9">
        <f t="shared" si="129"/>
        <v>731.36</v>
      </c>
      <c r="BU445" s="9" t="str">
        <f>IFERROR(_xlfn.XLOOKUP(D445,Sheet1!B:B,Sheet1!L:L),"")</f>
        <v>International trip (2 pax Almaty) 3N-4D</v>
      </c>
      <c r="BV445" s="9" t="e">
        <f>_xlfn.XLOOKUP(BU445,Sheet1!S:S,Sheet1!T:T)</f>
        <v>#N/A</v>
      </c>
      <c r="BW445" s="9">
        <f>_xlfn.XLOOKUP(D445,Sheet1!B:B,Sheet1!M:M)</f>
        <v>751</v>
      </c>
      <c r="BX445" s="1" t="s">
        <v>129</v>
      </c>
      <c r="BY445" s="1">
        <v>751</v>
      </c>
      <c r="BZ445" s="108">
        <f t="shared" si="130"/>
        <v>362.65</v>
      </c>
      <c r="CB445" s="12">
        <f>AW445/AY445</f>
        <v>0.51711051930758989</v>
      </c>
      <c r="CC445" s="12">
        <f>AX445/AY445</f>
        <v>0.73063914780292949</v>
      </c>
      <c r="CG445" s="1" t="str">
        <f>IF(BO445&lt;80,"Below 80",
IF(BO445&lt;=120,"80-120",
IF(BO445&lt;=200,"&gt; 120-200",
IF(BO445&lt;=300,"&gt;200-300",
IF(BO445&lt;=500,"&gt;300-500",
"&gt;500")))))</f>
        <v>&gt;200-300</v>
      </c>
      <c r="CH445" s="1" t="str">
        <f>IFERROR(_xlfn.XLOOKUP(CG445,Scenario!M:M,Scenario!N:N),"")</f>
        <v>C</v>
      </c>
      <c r="CI445" s="1" t="b">
        <f t="shared" si="131"/>
        <v>0</v>
      </c>
      <c r="CJ445" s="75">
        <v>530.65000000000009</v>
      </c>
    </row>
    <row r="446" spans="1:89" hidden="1">
      <c r="A446" s="2">
        <v>445</v>
      </c>
      <c r="B446" s="2">
        <v>2024</v>
      </c>
      <c r="C446" s="1" t="str">
        <v>PBTMTR453</v>
      </c>
      <c r="D446" s="37" t="str">
        <v>001J1000003nJbWIAU</v>
      </c>
      <c r="E446" s="37" t="str">
        <v>SOE CONSTRUCTION COMPANY</v>
      </c>
      <c r="F446" s="37" t="str">
        <v>JAMMU AND KASHMIR</v>
      </c>
      <c r="G446" s="37" t="str">
        <v>JAMMU</v>
      </c>
      <c r="H446" s="37" t="str">
        <v>Jammu</v>
      </c>
      <c r="I446" s="37" t="str">
        <v>AGGARWAL TRADERS</v>
      </c>
      <c r="J446" s="37" t="str">
        <v>bhanu ayush</v>
      </c>
      <c r="K446" s="37" t="str">
        <v>-</v>
      </c>
      <c r="L446" s="37" t="str">
        <v>0015g00001gvNHH</v>
      </c>
      <c r="M446" s="37" t="str">
        <v>North</v>
      </c>
      <c r="N446" s="2">
        <v>180013</v>
      </c>
      <c r="O446" s="2" t="str">
        <v>01AADPQ3181D1Z8</v>
      </c>
      <c r="P446" s="2">
        <v>9018322222</v>
      </c>
      <c r="Q446" s="2" t="str">
        <v>Jun'24</v>
      </c>
      <c r="R446" s="2">
        <v>2025</v>
      </c>
      <c r="S446" s="1">
        <v>0</v>
      </c>
      <c r="T446" s="2">
        <v>30</v>
      </c>
      <c r="U446" s="12">
        <v>1.9693333333333329</v>
      </c>
      <c r="V446" s="1" t="str">
        <v>Friendly</v>
      </c>
      <c r="W446" s="13">
        <v>0</v>
      </c>
      <c r="X446" s="13">
        <v>0</v>
      </c>
      <c r="Y446" s="13">
        <v>0</v>
      </c>
      <c r="Z446" s="13">
        <v>0</v>
      </c>
      <c r="AA446" s="13">
        <v>0</v>
      </c>
      <c r="AB446" s="13">
        <v>15</v>
      </c>
      <c r="AC446" s="13">
        <v>42</v>
      </c>
      <c r="AD446" s="13">
        <v>5</v>
      </c>
      <c r="AE446" s="13">
        <v>16</v>
      </c>
      <c r="AF446" s="13">
        <v>10</v>
      </c>
      <c r="AG446" s="13">
        <v>15</v>
      </c>
      <c r="AH446" s="13">
        <v>28</v>
      </c>
      <c r="AI446" s="13">
        <v>26</v>
      </c>
      <c r="AJ446" s="13">
        <v>6.08</v>
      </c>
      <c r="AK446" s="13">
        <v>37</v>
      </c>
      <c r="AL446" s="13">
        <v>16</v>
      </c>
      <c r="AM446" s="13">
        <v>10</v>
      </c>
      <c r="AN446" s="13">
        <v>13</v>
      </c>
      <c r="AO446" s="13">
        <v>52</v>
      </c>
      <c r="AP446" s="13">
        <v>22.26</v>
      </c>
      <c r="AQ446" s="13">
        <v>50.9</v>
      </c>
      <c r="AR446" s="13">
        <v>88.22</v>
      </c>
      <c r="AS446" s="13">
        <v>90.12</v>
      </c>
      <c r="AT446" s="13">
        <v>79.64</v>
      </c>
      <c r="AU446" s="13">
        <v>56</v>
      </c>
      <c r="AV446" s="13">
        <v>41.6</v>
      </c>
      <c r="AW446" s="16">
        <f t="shared" si="116"/>
        <v>478.14</v>
      </c>
      <c r="AX446" s="16">
        <f>AW446*2</f>
        <v>956.28</v>
      </c>
      <c r="AY446" s="10">
        <f t="shared" si="117"/>
        <v>1434.42</v>
      </c>
      <c r="AZ446" s="10">
        <f>SUM(Z446:AK446)</f>
        <v>200.08</v>
      </c>
      <c r="BA446" s="10">
        <v>350</v>
      </c>
      <c r="BB446" s="10">
        <f t="shared" si="118"/>
        <v>-128.13999999999999</v>
      </c>
      <c r="BC446" s="10">
        <f t="shared" si="119"/>
        <v>-32.034999999999997</v>
      </c>
      <c r="BD446" s="10">
        <f t="shared" si="120"/>
        <v>1234.3400000000001</v>
      </c>
      <c r="BE446" s="10">
        <f t="shared" si="132"/>
        <v>-278.05999999999995</v>
      </c>
      <c r="BF446" s="2" t="s">
        <v>119</v>
      </c>
      <c r="BG446" s="10">
        <f t="shared" si="121"/>
        <v>42.8125</v>
      </c>
      <c r="BH446" s="36" t="s">
        <v>118</v>
      </c>
      <c r="BI446" s="39" t="str">
        <f t="shared" si="122"/>
        <v>B</v>
      </c>
      <c r="BJ446" s="39" t="str">
        <f t="shared" si="123"/>
        <v>E</v>
      </c>
      <c r="BK446" s="16">
        <f>SUM(AR446:AX446)</f>
        <v>1790</v>
      </c>
      <c r="BL446" s="10">
        <f>SUM(AL446:AQ446)</f>
        <v>164.16</v>
      </c>
      <c r="BM446" s="12">
        <f t="shared" si="124"/>
        <v>1.2478911336986378</v>
      </c>
      <c r="BN446" s="12">
        <f t="shared" si="124"/>
        <v>0.1144434684402058</v>
      </c>
      <c r="BO446" s="9">
        <f t="shared" si="125"/>
        <v>342.5</v>
      </c>
      <c r="BP446" s="39" t="str">
        <f t="shared" si="126"/>
        <v>B</v>
      </c>
      <c r="BQ446" s="147"/>
      <c r="BR446" s="9">
        <f t="shared" si="127"/>
        <v>78</v>
      </c>
      <c r="BS446" s="9">
        <f t="shared" si="128"/>
        <v>122.08</v>
      </c>
      <c r="BT446" s="9">
        <f t="shared" si="129"/>
        <v>200.07999999999998</v>
      </c>
      <c r="BU446" s="9" t="str">
        <f>IFERROR(_xlfn.XLOOKUP(D446,Sheet1!B:B,Sheet1!L:L),"")</f>
        <v/>
      </c>
      <c r="BV446" s="9" t="e">
        <f>_xlfn.XLOOKUP(BU446,Sheet1!S:S,Sheet1!T:T)</f>
        <v>#N/A</v>
      </c>
      <c r="BW446" s="9" t="e">
        <f>_xlfn.XLOOKUP(D446,Sheet1!B:B,Sheet1!M:M)</f>
        <v>#N/A</v>
      </c>
      <c r="BX446" s="11" t="s">
        <v>123</v>
      </c>
      <c r="BZ446" s="108">
        <f t="shared" si="130"/>
        <v>956.28000000000009</v>
      </c>
      <c r="CB446" s="12">
        <f>AW446/AY446</f>
        <v>0.33333333333333331</v>
      </c>
      <c r="CC446" s="12">
        <f>AX446/AY446</f>
        <v>0.66666666666666663</v>
      </c>
      <c r="CG446" s="1" t="str">
        <f>IF(BO446&lt;80,"Below 80",
IF(BO446&lt;=120,"80-120",
IF(BO446&lt;=200,"&gt; 120-200",
IF(BO446&lt;=300,"&gt;200-300",
IF(BO446&lt;=500,"&gt;300-500",
"&gt;500")))))</f>
        <v>&gt;300-500</v>
      </c>
      <c r="CH446" s="1" t="str">
        <f>IFERROR(_xlfn.XLOOKUP(CG446,Scenario!M:M,Scenario!N:N),"")</f>
        <v>D</v>
      </c>
      <c r="CI446" s="1" t="b">
        <f t="shared" si="131"/>
        <v>0</v>
      </c>
      <c r="CJ446" s="75">
        <v>594.88</v>
      </c>
      <c r="CK446" s="1" t="s">
        <v>118</v>
      </c>
    </row>
    <row r="447" spans="1:89" hidden="1">
      <c r="A447" s="2">
        <v>446</v>
      </c>
      <c r="B447" s="2">
        <v>2024</v>
      </c>
      <c r="C447" s="1" t="str">
        <v>PBTMTR454</v>
      </c>
      <c r="D447" s="37" t="str">
        <v>001J1000003nIt5IAE</v>
      </c>
      <c r="E447" s="37" t="str">
        <v>VERMA TRADERS</v>
      </c>
      <c r="F447" s="37" t="str">
        <v>JAMMU AND KASHMIR</v>
      </c>
      <c r="G447" s="37" t="str">
        <v>JAMMU</v>
      </c>
      <c r="H447" s="37" t="str">
        <v>Jammu</v>
      </c>
      <c r="I447" s="37" t="str">
        <v>AGGARWAL TRADERS</v>
      </c>
      <c r="J447" s="37" t="str">
        <v>bhanu ayush</v>
      </c>
      <c r="K447" s="37" t="str">
        <v>-</v>
      </c>
      <c r="L447" s="37" t="str">
        <v>0015g00001gvNHH</v>
      </c>
      <c r="M447" s="37" t="str">
        <v>North</v>
      </c>
      <c r="N447" s="2">
        <v>181206</v>
      </c>
      <c r="O447" s="2" t="str">
        <v>01AAGFV4583K1ZY</v>
      </c>
      <c r="P447" s="2">
        <v>9419361293</v>
      </c>
      <c r="Q447" s="2" t="str">
        <v>Jun'24</v>
      </c>
      <c r="R447" s="2">
        <v>2025</v>
      </c>
      <c r="S447" s="1">
        <v>0</v>
      </c>
      <c r="T447" s="2">
        <v>160</v>
      </c>
      <c r="U447" s="12">
        <v>3.3416666666666664E-2</v>
      </c>
      <c r="V447" s="1" t="str">
        <v>Challenger</v>
      </c>
      <c r="W447" s="13">
        <v>0</v>
      </c>
      <c r="X447" s="13">
        <v>0</v>
      </c>
      <c r="Y447" s="13">
        <v>0</v>
      </c>
      <c r="Z447" s="13">
        <v>0</v>
      </c>
      <c r="AA447" s="13">
        <v>0</v>
      </c>
      <c r="AB447" s="13">
        <v>15</v>
      </c>
      <c r="AC447" s="13">
        <v>25</v>
      </c>
      <c r="AD447" s="13">
        <v>25</v>
      </c>
      <c r="AE447" s="13">
        <v>10</v>
      </c>
      <c r="AF447" s="13">
        <v>0</v>
      </c>
      <c r="AG447" s="13">
        <v>0</v>
      </c>
      <c r="AH447" s="13">
        <v>25</v>
      </c>
      <c r="AI447" s="13">
        <v>35</v>
      </c>
      <c r="AJ447" s="13">
        <v>0.3</v>
      </c>
      <c r="AK447" s="13">
        <v>0</v>
      </c>
      <c r="AL447" s="13">
        <v>1.54</v>
      </c>
      <c r="AM447" s="13">
        <v>1</v>
      </c>
      <c r="AN447" s="13">
        <v>3</v>
      </c>
      <c r="AO447" s="13">
        <v>10.16</v>
      </c>
      <c r="AP447" s="13">
        <v>0</v>
      </c>
      <c r="AQ447" s="13">
        <v>0</v>
      </c>
      <c r="AR447" s="13">
        <v>0.47</v>
      </c>
      <c r="AS447" s="13">
        <v>24.96</v>
      </c>
      <c r="AT447" s="13">
        <v>13.04</v>
      </c>
      <c r="AU447" s="13">
        <v>3</v>
      </c>
      <c r="AV447" s="13">
        <v>0</v>
      </c>
      <c r="AW447" s="16">
        <f t="shared" si="116"/>
        <v>57.169999999999995</v>
      </c>
      <c r="AX447" s="16">
        <v>32.339999999999996</v>
      </c>
      <c r="AY447" s="10">
        <f t="shared" si="117"/>
        <v>89.509999999999991</v>
      </c>
      <c r="AZ447" s="10">
        <f>SUM(Z447:AK447)</f>
        <v>135.30000000000001</v>
      </c>
      <c r="BA447" s="10">
        <v>100</v>
      </c>
      <c r="BB447" s="10">
        <f t="shared" si="118"/>
        <v>42.830000000000005</v>
      </c>
      <c r="BC447" s="10">
        <f t="shared" si="119"/>
        <v>10.707500000000001</v>
      </c>
      <c r="BD447" s="10">
        <f t="shared" si="120"/>
        <v>-45.79000000000002</v>
      </c>
      <c r="BE447" s="10">
        <f t="shared" si="132"/>
        <v>78.130000000000024</v>
      </c>
      <c r="BF447" s="2" t="s">
        <v>119</v>
      </c>
      <c r="BG447" s="10">
        <f t="shared" si="121"/>
        <v>5.1412499999999994</v>
      </c>
      <c r="BH447" s="36" t="s">
        <v>118</v>
      </c>
      <c r="BI447" s="39" t="str">
        <f t="shared" si="122"/>
        <v/>
      </c>
      <c r="BJ447" s="39" t="str">
        <f t="shared" si="123"/>
        <v/>
      </c>
      <c r="BK447" s="16">
        <f>SUM(AR447:AX447)</f>
        <v>130.97999999999999</v>
      </c>
      <c r="BL447" s="10">
        <f>SUM(AL447:AQ447)</f>
        <v>15.7</v>
      </c>
      <c r="BM447" s="12">
        <f t="shared" si="124"/>
        <v>1.4633001899229137</v>
      </c>
      <c r="BN447" s="12">
        <f t="shared" si="124"/>
        <v>0.17539939671545079</v>
      </c>
      <c r="BO447" s="9">
        <f t="shared" si="125"/>
        <v>41.129999999999995</v>
      </c>
      <c r="BP447" s="39" t="str">
        <f t="shared" si="126"/>
        <v/>
      </c>
      <c r="BQ447" s="147"/>
      <c r="BR447" s="9">
        <f t="shared" si="127"/>
        <v>75</v>
      </c>
      <c r="BS447" s="9">
        <f t="shared" si="128"/>
        <v>60.3</v>
      </c>
      <c r="BT447" s="9">
        <f t="shared" si="129"/>
        <v>135.30000000000001</v>
      </c>
      <c r="BU447" s="9" t="str">
        <f>IFERROR(_xlfn.XLOOKUP(D447,Sheet1!B:B,Sheet1!L:L),"")</f>
        <v/>
      </c>
      <c r="BV447" s="9" t="e">
        <f>_xlfn.XLOOKUP(BU447,Sheet1!S:S,Sheet1!T:T)</f>
        <v>#N/A</v>
      </c>
      <c r="BW447" s="9" t="e">
        <f>_xlfn.XLOOKUP(D447,Sheet1!B:B,Sheet1!M:M)</f>
        <v>#N/A</v>
      </c>
      <c r="BZ447" s="108">
        <f t="shared" si="130"/>
        <v>32.339999999999996</v>
      </c>
      <c r="CB447" s="12">
        <f>AW447/AY447</f>
        <v>0.63869958663836446</v>
      </c>
      <c r="CC447" s="12">
        <f>AX447/AY447</f>
        <v>0.36130041336163554</v>
      </c>
      <c r="CG447" s="1" t="str">
        <f>IF(BO447&lt;80,"Below 80",
IF(BO447&lt;=120,"80-120",
IF(BO447&lt;=200,"&gt; 120-200",
IF(BO447&lt;=300,"&gt;200-300",
IF(BO447&lt;=500,"&gt;300-500",
"&gt;500")))))</f>
        <v>Below 80</v>
      </c>
      <c r="CH447" s="1" t="str">
        <f>IFERROR(_xlfn.XLOOKUP(CG447,Scenario!M:M,Scenario!N:N),"")</f>
        <v/>
      </c>
      <c r="CI447" s="1" t="str">
        <f t="shared" si="131"/>
        <v>Yes</v>
      </c>
      <c r="CJ447" s="75">
        <v>7.3799999999999955</v>
      </c>
    </row>
    <row r="448" spans="1:89" hidden="1">
      <c r="A448" s="2">
        <v>447</v>
      </c>
      <c r="B448" s="2">
        <v>2024</v>
      </c>
      <c r="C448" s="1" t="str">
        <v>PBTMTR455</v>
      </c>
      <c r="D448" s="37" t="str">
        <v>0015g00001fVWRsAAO</v>
      </c>
      <c r="E448" s="37" t="str">
        <v>New kashmir steel centre</v>
      </c>
      <c r="F448" s="37" t="str">
        <v>JAMMU AND KASHMIR</v>
      </c>
      <c r="G448" s="37" t="str">
        <v>Budgam</v>
      </c>
      <c r="H448" s="37">
        <v>0</v>
      </c>
      <c r="I448" s="37" t="str">
        <v>REHBER IRON STORE</v>
      </c>
      <c r="J448" s="37" t="str">
        <v>Raja Moin Ahmed</v>
      </c>
      <c r="K448" s="37" t="str">
        <v>Raja Moin Ahmed</v>
      </c>
      <c r="L448" s="37" t="str">
        <v>0015g00001gvM8p</v>
      </c>
      <c r="M448" s="37" t="str">
        <v>North</v>
      </c>
      <c r="N448" s="2">
        <v>190014</v>
      </c>
      <c r="O448" s="2">
        <v>123334566700</v>
      </c>
      <c r="P448" s="2">
        <v>9419015011</v>
      </c>
      <c r="Q448" s="2" t="str">
        <v>Jun'24</v>
      </c>
      <c r="R448" s="2">
        <v>2025</v>
      </c>
      <c r="S448" s="1">
        <v>0</v>
      </c>
      <c r="T448" s="2">
        <v>150</v>
      </c>
      <c r="U448" s="12">
        <v>0</v>
      </c>
      <c r="V448" s="1" t="str">
        <v>Challenger</v>
      </c>
      <c r="W448" s="13">
        <v>0</v>
      </c>
      <c r="X448" s="13">
        <v>0</v>
      </c>
      <c r="Y448" s="13">
        <v>0</v>
      </c>
      <c r="Z448" s="13">
        <v>0</v>
      </c>
      <c r="AA448" s="13">
        <v>0</v>
      </c>
      <c r="AB448" s="13">
        <v>18</v>
      </c>
      <c r="AC448" s="13">
        <v>19</v>
      </c>
      <c r="AD448" s="13">
        <v>0</v>
      </c>
      <c r="AE448" s="13">
        <v>0</v>
      </c>
      <c r="AF448" s="13">
        <v>19</v>
      </c>
      <c r="AG448" s="13">
        <v>0</v>
      </c>
      <c r="AH448" s="13">
        <v>0</v>
      </c>
      <c r="AI448" s="13">
        <v>0</v>
      </c>
      <c r="AJ448" s="13">
        <v>0</v>
      </c>
      <c r="AK448" s="13">
        <v>0</v>
      </c>
      <c r="AL448" s="13">
        <v>0</v>
      </c>
      <c r="AM448" s="13">
        <v>0</v>
      </c>
      <c r="AN448" s="13">
        <v>0</v>
      </c>
      <c r="AO448" s="13">
        <v>0</v>
      </c>
      <c r="AP448" s="13">
        <v>0</v>
      </c>
      <c r="AQ448" s="13">
        <v>0</v>
      </c>
      <c r="AR448" s="13">
        <v>0</v>
      </c>
      <c r="AS448" s="13">
        <v>0</v>
      </c>
      <c r="AT448" s="13">
        <v>0</v>
      </c>
      <c r="AU448" s="13">
        <v>0</v>
      </c>
      <c r="AV448" s="13">
        <v>0</v>
      </c>
      <c r="AW448" s="16">
        <f t="shared" si="116"/>
        <v>0</v>
      </c>
      <c r="AX448" s="16">
        <v>0</v>
      </c>
      <c r="AY448" s="10">
        <f t="shared" si="117"/>
        <v>0</v>
      </c>
      <c r="AZ448" s="10">
        <f>SUM(Z448:AK448)</f>
        <v>56</v>
      </c>
      <c r="BA448" s="10"/>
      <c r="BB448" s="10">
        <f t="shared" si="118"/>
        <v>0</v>
      </c>
      <c r="BC448" s="10">
        <f t="shared" si="119"/>
        <v>0</v>
      </c>
      <c r="BD448" s="10">
        <f t="shared" si="120"/>
        <v>-56</v>
      </c>
      <c r="BE448" s="10">
        <f t="shared" si="132"/>
        <v>56</v>
      </c>
      <c r="BF448" s="2" t="s">
        <v>119</v>
      </c>
      <c r="BG448" s="10">
        <f t="shared" si="121"/>
        <v>0</v>
      </c>
      <c r="BH448" s="36" t="s">
        <v>118</v>
      </c>
      <c r="BI448" s="39" t="str">
        <f t="shared" si="122"/>
        <v/>
      </c>
      <c r="BJ448" s="39" t="str">
        <f t="shared" si="123"/>
        <v/>
      </c>
      <c r="BK448" s="16">
        <f>SUM(AR448:AX448)</f>
        <v>0</v>
      </c>
      <c r="BL448" s="10">
        <f>SUM(AL448:AQ448)</f>
        <v>0</v>
      </c>
      <c r="BM448" s="12" t="str">
        <f t="shared" si="124"/>
        <v/>
      </c>
      <c r="BN448" s="12" t="str">
        <f t="shared" si="124"/>
        <v/>
      </c>
      <c r="BO448" s="9">
        <f t="shared" si="125"/>
        <v>0</v>
      </c>
      <c r="BP448" s="39" t="str">
        <f t="shared" si="126"/>
        <v/>
      </c>
      <c r="BQ448" s="147"/>
      <c r="BR448" s="9">
        <f t="shared" si="127"/>
        <v>37</v>
      </c>
      <c r="BS448" s="9">
        <f t="shared" si="128"/>
        <v>19</v>
      </c>
      <c r="BT448" s="9">
        <f t="shared" si="129"/>
        <v>56</v>
      </c>
      <c r="BU448" s="9" t="str">
        <f>IFERROR(_xlfn.XLOOKUP(D448,Sheet1!B:B,Sheet1!L:L),"")</f>
        <v/>
      </c>
      <c r="BV448" s="9" t="e">
        <f>_xlfn.XLOOKUP(BU448,Sheet1!S:S,Sheet1!T:T)</f>
        <v>#N/A</v>
      </c>
      <c r="BW448" s="9" t="e">
        <f>_xlfn.XLOOKUP(D448,Sheet1!B:B,Sheet1!M:M)</f>
        <v>#N/A</v>
      </c>
      <c r="BZ448" s="108">
        <f t="shared" si="130"/>
        <v>0</v>
      </c>
      <c r="CB448" s="12"/>
      <c r="CC448" s="12"/>
      <c r="CG448" s="1" t="str">
        <f>IF(BO448&lt;80,"Below 80",
IF(BO448&lt;=120,"80-120",
IF(BO448&lt;=200,"&gt; 120-200",
IF(BO448&lt;=300,"&gt;200-300",
IF(BO448&lt;=500,"&gt;300-500",
"&gt;500")))))</f>
        <v>Below 80</v>
      </c>
      <c r="CH448" s="1" t="str">
        <f>IFERROR(_xlfn.XLOOKUP(CG448,Scenario!M:M,Scenario!N:N),"")</f>
        <v/>
      </c>
      <c r="CI448" s="1" t="str">
        <f t="shared" si="131"/>
        <v>No</v>
      </c>
      <c r="CJ448" s="75">
        <v>0</v>
      </c>
    </row>
    <row r="449" spans="1:88" hidden="1">
      <c r="A449" s="2">
        <v>448</v>
      </c>
      <c r="B449" s="2">
        <v>2024</v>
      </c>
      <c r="C449" s="1" t="str">
        <v>PBTMTR456</v>
      </c>
      <c r="D449" s="37" t="str">
        <v>0015g00001VC6atAAD</v>
      </c>
      <c r="E449" s="37" t="str">
        <v>VERMA TRADERS</v>
      </c>
      <c r="F449" s="37" t="str">
        <v>CHHATTISGARH</v>
      </c>
      <c r="G449" s="37" t="str">
        <v>RAIPUR</v>
      </c>
      <c r="H449" s="37" t="str">
        <v>Raipur</v>
      </c>
      <c r="I449" s="37" t="str">
        <v>MADHYA BHARAT ISPAT PRIVATE LIMITED</v>
      </c>
      <c r="J449" s="37" t="str">
        <v>Saurav Nath</v>
      </c>
      <c r="K449" s="37" t="str">
        <v>Vikash Kumar</v>
      </c>
      <c r="L449" s="37" t="str">
        <v>C12834</v>
      </c>
      <c r="M449" s="37" t="str">
        <v>Central</v>
      </c>
      <c r="N449" s="2">
        <v>492001</v>
      </c>
      <c r="O449" s="2" t="str">
        <v>22ADCPV6636N1Z3</v>
      </c>
      <c r="P449" s="2">
        <v>9826154949</v>
      </c>
      <c r="Q449" s="2" t="str">
        <v>Jun'24</v>
      </c>
      <c r="R449" s="2">
        <v>2025</v>
      </c>
      <c r="S449" s="1">
        <v>0</v>
      </c>
      <c r="T449" s="2">
        <v>300</v>
      </c>
      <c r="U449" s="12">
        <v>0</v>
      </c>
      <c r="V449" s="1" t="str">
        <v>Alien</v>
      </c>
      <c r="W449" s="13">
        <v>0</v>
      </c>
      <c r="X449" s="13">
        <v>0</v>
      </c>
      <c r="Y449" s="13">
        <v>0</v>
      </c>
      <c r="Z449" s="13">
        <v>0</v>
      </c>
      <c r="AA449" s="13">
        <v>0</v>
      </c>
      <c r="AB449" s="13">
        <v>10</v>
      </c>
      <c r="AC449" s="13">
        <v>14</v>
      </c>
      <c r="AD449" s="13">
        <v>0</v>
      </c>
      <c r="AE449" s="13">
        <v>20.079999999999998</v>
      </c>
      <c r="AF449" s="13">
        <v>0</v>
      </c>
      <c r="AG449" s="13">
        <v>25</v>
      </c>
      <c r="AH449" s="13">
        <v>0</v>
      </c>
      <c r="AI449" s="13">
        <v>0</v>
      </c>
      <c r="AJ449" s="13">
        <v>18</v>
      </c>
      <c r="AK449" s="13">
        <v>5</v>
      </c>
      <c r="AL449" s="13">
        <v>3</v>
      </c>
      <c r="AM449" s="13">
        <v>0</v>
      </c>
      <c r="AN449" s="13">
        <v>0</v>
      </c>
      <c r="AO449" s="13">
        <v>0</v>
      </c>
      <c r="AP449" s="13">
        <v>0</v>
      </c>
      <c r="AQ449" s="13">
        <v>0</v>
      </c>
      <c r="AR449" s="13">
        <v>0</v>
      </c>
      <c r="AS449" s="13">
        <v>0</v>
      </c>
      <c r="AT449" s="13">
        <v>0</v>
      </c>
      <c r="AU449" s="13">
        <v>0</v>
      </c>
      <c r="AV449" s="13">
        <v>0</v>
      </c>
      <c r="AW449" s="16">
        <f t="shared" si="116"/>
        <v>3</v>
      </c>
      <c r="AX449" s="16">
        <v>6</v>
      </c>
      <c r="AY449" s="10">
        <f t="shared" si="117"/>
        <v>9</v>
      </c>
      <c r="AZ449" s="10">
        <f>SUM(Z449:AK449)</f>
        <v>92.08</v>
      </c>
      <c r="BA449" s="10"/>
      <c r="BB449" s="10">
        <f t="shared" si="118"/>
        <v>-3</v>
      </c>
      <c r="BC449" s="10">
        <f t="shared" si="119"/>
        <v>-0.75</v>
      </c>
      <c r="BD449" s="10">
        <f t="shared" si="120"/>
        <v>-83.08</v>
      </c>
      <c r="BE449" s="10">
        <f t="shared" si="132"/>
        <v>89.08</v>
      </c>
      <c r="BF449" s="2" t="s">
        <v>119</v>
      </c>
      <c r="BG449" s="10">
        <f t="shared" si="121"/>
        <v>0.375</v>
      </c>
      <c r="BH449" s="36" t="s">
        <v>118</v>
      </c>
      <c r="BI449" s="39" t="str">
        <f t="shared" si="122"/>
        <v/>
      </c>
      <c r="BJ449" s="39" t="str">
        <f t="shared" si="123"/>
        <v/>
      </c>
      <c r="BK449" s="16">
        <f>SUM(AR449:AX449)</f>
        <v>9</v>
      </c>
      <c r="BL449" s="10">
        <f>SUM(AL449:AQ449)</f>
        <v>3</v>
      </c>
      <c r="BM449" s="12">
        <f t="shared" si="124"/>
        <v>1</v>
      </c>
      <c r="BN449" s="12">
        <f t="shared" si="124"/>
        <v>0.33333333333333331</v>
      </c>
      <c r="BO449" s="9">
        <f t="shared" si="125"/>
        <v>3</v>
      </c>
      <c r="BP449" s="39" t="str">
        <f t="shared" si="126"/>
        <v/>
      </c>
      <c r="BQ449" s="147"/>
      <c r="BR449" s="9">
        <f t="shared" si="127"/>
        <v>44.08</v>
      </c>
      <c r="BS449" s="9">
        <f t="shared" si="128"/>
        <v>48</v>
      </c>
      <c r="BT449" s="9">
        <f t="shared" si="129"/>
        <v>92.08</v>
      </c>
      <c r="BU449" s="9" t="str">
        <f>IFERROR(_xlfn.XLOOKUP(D449,Sheet1!B:B,Sheet1!L:L),"")</f>
        <v/>
      </c>
      <c r="BV449" s="9" t="e">
        <f>_xlfn.XLOOKUP(BU449,Sheet1!S:S,Sheet1!T:T)</f>
        <v>#N/A</v>
      </c>
      <c r="BW449" s="9" t="e">
        <f>_xlfn.XLOOKUP(D449,Sheet1!B:B,Sheet1!M:M)</f>
        <v>#N/A</v>
      </c>
      <c r="BZ449" s="108">
        <f t="shared" si="130"/>
        <v>6</v>
      </c>
      <c r="CB449" s="12">
        <f>AW449/AY449</f>
        <v>0.33333333333333331</v>
      </c>
      <c r="CC449" s="12">
        <f>AX449/AY449</f>
        <v>0.66666666666666663</v>
      </c>
      <c r="CG449" s="1" t="str">
        <f>IF(BO449&lt;80,"Below 80",
IF(BO449&lt;=120,"80-120",
IF(BO449&lt;=200,"&gt; 120-200",
IF(BO449&lt;=300,"&gt;200-300",
IF(BO449&lt;=500,"&gt;300-500",
"&gt;500")))))</f>
        <v>Below 80</v>
      </c>
      <c r="CH449" s="1" t="str">
        <f>IFERROR(_xlfn.XLOOKUP(CG449,Scenario!M:M,Scenario!N:N),"")</f>
        <v/>
      </c>
      <c r="CI449" s="1" t="str">
        <f t="shared" si="131"/>
        <v>No</v>
      </c>
      <c r="CJ449" s="75">
        <v>6</v>
      </c>
    </row>
    <row r="450" spans="1:88" hidden="1">
      <c r="A450" s="2">
        <v>449</v>
      </c>
      <c r="B450" s="2">
        <v>2024</v>
      </c>
      <c r="C450" s="1" t="str">
        <v>PBTMTR457</v>
      </c>
      <c r="D450" s="37" t="str">
        <v>001J1000003m8bsIAA</v>
      </c>
      <c r="E450" s="37" t="str">
        <v xml:space="preserve">Jai steel Corporation </v>
      </c>
      <c r="F450" s="37" t="str">
        <v>CHHATTISGARH</v>
      </c>
      <c r="G450" s="37" t="str">
        <v>RAIPUR</v>
      </c>
      <c r="H450" s="37" t="str">
        <v>Raipur</v>
      </c>
      <c r="I450" s="37" t="str">
        <v>MADHYA BHARAT ISPAT PRIVATE LIMITED</v>
      </c>
      <c r="J450" s="37" t="e">
        <v>#VALUE!</v>
      </c>
      <c r="K450" s="37" t="str">
        <v>Vikash Kumar</v>
      </c>
      <c r="L450" s="37" t="str">
        <v>C12834</v>
      </c>
      <c r="M450" s="37" t="str">
        <v>Central</v>
      </c>
      <c r="N450" s="2" t="e">
        <v>#VALUE!</v>
      </c>
      <c r="O450" s="2" t="e">
        <v>#VALUE!</v>
      </c>
      <c r="P450" s="2" t="e">
        <v>#VALUE!</v>
      </c>
      <c r="Q450" s="2" t="str">
        <v>Jun'24</v>
      </c>
      <c r="R450" s="2">
        <v>2025</v>
      </c>
      <c r="S450" s="1">
        <v>0</v>
      </c>
      <c r="T450" s="2">
        <v>250</v>
      </c>
      <c r="U450" s="12">
        <v>0</v>
      </c>
      <c r="V450" s="1" t="str">
        <v>Alien</v>
      </c>
      <c r="W450" s="13">
        <v>0</v>
      </c>
      <c r="X450" s="13">
        <v>0</v>
      </c>
      <c r="Y450" s="13">
        <v>0</v>
      </c>
      <c r="Z450" s="13">
        <v>0</v>
      </c>
      <c r="AA450" s="13">
        <v>0</v>
      </c>
      <c r="AB450" s="13">
        <v>35</v>
      </c>
      <c r="AC450" s="13">
        <v>0</v>
      </c>
      <c r="AD450" s="13">
        <v>0</v>
      </c>
      <c r="AE450" s="13">
        <v>0</v>
      </c>
      <c r="AF450" s="13">
        <v>0</v>
      </c>
      <c r="AG450" s="13">
        <v>0</v>
      </c>
      <c r="AH450" s="13">
        <v>0</v>
      </c>
      <c r="AI450" s="13">
        <v>0</v>
      </c>
      <c r="AJ450" s="13">
        <v>0</v>
      </c>
      <c r="AK450" s="13">
        <v>0</v>
      </c>
      <c r="AL450" s="13">
        <v>0</v>
      </c>
      <c r="AM450" s="13">
        <v>0</v>
      </c>
      <c r="AN450" s="13">
        <v>0</v>
      </c>
      <c r="AO450" s="13">
        <v>0</v>
      </c>
      <c r="AP450" s="13">
        <v>0</v>
      </c>
      <c r="AQ450" s="13">
        <v>0</v>
      </c>
      <c r="AR450" s="13">
        <v>0</v>
      </c>
      <c r="AS450" s="13">
        <v>0</v>
      </c>
      <c r="AT450" s="13">
        <v>0</v>
      </c>
      <c r="AU450" s="13">
        <v>0</v>
      </c>
      <c r="AV450" s="13">
        <v>0</v>
      </c>
      <c r="AW450" s="16">
        <f t="shared" si="116"/>
        <v>0</v>
      </c>
      <c r="AX450" s="16">
        <v>0</v>
      </c>
      <c r="AY450" s="10">
        <f t="shared" si="117"/>
        <v>0</v>
      </c>
      <c r="AZ450" s="10">
        <f>SUM(Z450:AK450)</f>
        <v>35</v>
      </c>
      <c r="BA450" s="10"/>
      <c r="BB450" s="10">
        <f t="shared" si="118"/>
        <v>0</v>
      </c>
      <c r="BC450" s="10">
        <f t="shared" si="119"/>
        <v>0</v>
      </c>
      <c r="BD450" s="10">
        <f t="shared" si="120"/>
        <v>-35</v>
      </c>
      <c r="BE450" s="10">
        <f t="shared" si="132"/>
        <v>35</v>
      </c>
      <c r="BF450" s="2" t="s">
        <v>119</v>
      </c>
      <c r="BG450" s="10">
        <f t="shared" si="121"/>
        <v>0</v>
      </c>
      <c r="BH450" s="36" t="s">
        <v>118</v>
      </c>
      <c r="BI450" s="39" t="str">
        <f t="shared" si="122"/>
        <v/>
      </c>
      <c r="BJ450" s="39" t="str">
        <f t="shared" si="123"/>
        <v/>
      </c>
      <c r="BK450" s="16">
        <f>SUM(AR450:AX450)</f>
        <v>0</v>
      </c>
      <c r="BL450" s="10">
        <f>SUM(AL450:AQ450)</f>
        <v>0</v>
      </c>
      <c r="BM450" s="12" t="str">
        <f t="shared" si="124"/>
        <v/>
      </c>
      <c r="BN450" s="12" t="str">
        <f t="shared" si="124"/>
        <v/>
      </c>
      <c r="BO450" s="9">
        <f t="shared" si="125"/>
        <v>0</v>
      </c>
      <c r="BP450" s="39" t="str">
        <f t="shared" si="126"/>
        <v/>
      </c>
      <c r="BQ450" s="147"/>
      <c r="BR450" s="9">
        <f t="shared" si="127"/>
        <v>35</v>
      </c>
      <c r="BS450" s="9">
        <f t="shared" si="128"/>
        <v>0</v>
      </c>
      <c r="BT450" s="9">
        <f t="shared" si="129"/>
        <v>35</v>
      </c>
      <c r="BU450" s="9" t="str">
        <f>IFERROR(_xlfn.XLOOKUP(D450,Sheet1!B:B,Sheet1!L:L),"")</f>
        <v/>
      </c>
      <c r="BV450" s="9" t="e">
        <f>_xlfn.XLOOKUP(BU450,Sheet1!S:S,Sheet1!T:T)</f>
        <v>#N/A</v>
      </c>
      <c r="BW450" s="9" t="e">
        <f>_xlfn.XLOOKUP(D450,Sheet1!B:B,Sheet1!M:M)</f>
        <v>#N/A</v>
      </c>
      <c r="BZ450" s="108">
        <f t="shared" si="130"/>
        <v>0</v>
      </c>
      <c r="CB450" s="12"/>
      <c r="CC450" s="12"/>
      <c r="CG450" s="1" t="str">
        <f>IF(BO450&lt;80,"Below 80",
IF(BO450&lt;=120,"80-120",
IF(BO450&lt;=200,"&gt; 120-200",
IF(BO450&lt;=300,"&gt;200-300",
IF(BO450&lt;=500,"&gt;300-500",
"&gt;500")))))</f>
        <v>Below 80</v>
      </c>
      <c r="CH450" s="1" t="str">
        <f>IFERROR(_xlfn.XLOOKUP(CG450,Scenario!M:M,Scenario!N:N),"")</f>
        <v/>
      </c>
      <c r="CI450" s="1" t="str">
        <f t="shared" si="131"/>
        <v>No</v>
      </c>
      <c r="CJ450" s="75">
        <v>0</v>
      </c>
    </row>
    <row r="451" spans="1:88" hidden="1">
      <c r="A451" s="2">
        <v>450</v>
      </c>
      <c r="B451" s="2">
        <v>2024</v>
      </c>
      <c r="C451" s="1" t="str">
        <v>PBTMTR458</v>
      </c>
      <c r="D451" s="37">
        <v>0</v>
      </c>
      <c r="E451" s="37" t="str">
        <v>BANSAL ENTERPRISES</v>
      </c>
      <c r="F451" s="37" t="str">
        <v>HARYANA</v>
      </c>
      <c r="G451" s="37" t="str">
        <v>SIRSA</v>
      </c>
      <c r="H451" s="37">
        <v>0</v>
      </c>
      <c r="I451" s="37" t="str">
        <v>PAL CEMENT AND STEEL PVT. LTD.</v>
      </c>
      <c r="J451" s="37">
        <v>0</v>
      </c>
      <c r="K451" s="37" t="str">
        <v>Shubham Gahlot</v>
      </c>
      <c r="L451" s="37" t="str">
        <v>C12827</v>
      </c>
      <c r="M451" s="37" t="str">
        <v>North</v>
      </c>
      <c r="N451" s="2" t="e">
        <v>#VALUE!</v>
      </c>
      <c r="O451" s="2" t="e">
        <v>#VALUE!</v>
      </c>
      <c r="P451" s="2" t="e">
        <v>#VALUE!</v>
      </c>
      <c r="Q451" s="2" t="str">
        <v>Jun'24</v>
      </c>
      <c r="R451" s="2">
        <v>2025</v>
      </c>
      <c r="S451" s="1">
        <v>0</v>
      </c>
      <c r="T451" s="2" t="str">
        <v/>
      </c>
      <c r="U451" s="12">
        <v>0</v>
      </c>
      <c r="V451" s="1" t="str">
        <v>Potential Not updated</v>
      </c>
      <c r="W451" s="13">
        <v>0</v>
      </c>
      <c r="X451" s="13">
        <v>0</v>
      </c>
      <c r="Y451" s="13">
        <v>0</v>
      </c>
      <c r="Z451" s="13">
        <v>0</v>
      </c>
      <c r="AA451" s="13">
        <v>0</v>
      </c>
      <c r="AB451" s="13">
        <v>52</v>
      </c>
      <c r="AC451" s="13">
        <v>0</v>
      </c>
      <c r="AD451" s="13">
        <v>0</v>
      </c>
      <c r="AE451" s="13">
        <v>0</v>
      </c>
      <c r="AF451" s="13">
        <v>0</v>
      </c>
      <c r="AG451" s="13">
        <v>0</v>
      </c>
      <c r="AH451" s="13">
        <v>0</v>
      </c>
      <c r="AI451" s="13">
        <v>0</v>
      </c>
      <c r="AJ451" s="13">
        <v>0</v>
      </c>
      <c r="AK451" s="13">
        <v>0</v>
      </c>
      <c r="AL451" s="13">
        <v>0</v>
      </c>
      <c r="AM451" s="13">
        <v>0</v>
      </c>
      <c r="AN451" s="13">
        <v>0</v>
      </c>
      <c r="AO451" s="13">
        <v>0</v>
      </c>
      <c r="AP451" s="13">
        <v>0</v>
      </c>
      <c r="AQ451" s="13">
        <v>0</v>
      </c>
      <c r="AR451" s="13">
        <v>0</v>
      </c>
      <c r="AS451" s="13">
        <v>0</v>
      </c>
      <c r="AT451" s="13">
        <v>0</v>
      </c>
      <c r="AU451" s="13">
        <v>0</v>
      </c>
      <c r="AV451" s="13">
        <v>0</v>
      </c>
      <c r="AW451" s="16">
        <f t="shared" ref="AW451:AW514" si="136">SUM(AL451:AU451)</f>
        <v>0</v>
      </c>
      <c r="AX451" s="16">
        <v>0</v>
      </c>
      <c r="AY451" s="10">
        <f t="shared" ref="AY451:AY514" si="137">AW451+AX451</f>
        <v>0</v>
      </c>
      <c r="AZ451" s="10">
        <f>SUM(Z451:AK451)</f>
        <v>52</v>
      </c>
      <c r="BA451" s="10">
        <v>0</v>
      </c>
      <c r="BB451" s="10">
        <f t="shared" ref="BB451:BB514" si="138">BA451-AW451</f>
        <v>0</v>
      </c>
      <c r="BC451" s="10">
        <f t="shared" ref="BC451:BC514" si="139">IFERROR(BB451/4,0)</f>
        <v>0</v>
      </c>
      <c r="BD451" s="10">
        <f t="shared" ref="BD451:BD514" si="140">AY451-AZ451</f>
        <v>-52</v>
      </c>
      <c r="BE451" s="10">
        <f t="shared" si="132"/>
        <v>52</v>
      </c>
      <c r="BF451" s="2" t="s">
        <v>119</v>
      </c>
      <c r="BG451" s="10">
        <f t="shared" ref="BG451:BG514" si="141">AVERAGE(AL451:AS451)</f>
        <v>0</v>
      </c>
      <c r="BH451" s="36" t="s">
        <v>118</v>
      </c>
      <c r="BI451" s="39" t="str">
        <f t="shared" ref="BI451:BI514" si="142">IF(BF451="Yes","",IF(BA451&gt;1250,"E",IF(BA451&gt;750,"D",
IF(BA451&gt;=500,"C",
IF(BA451&gt;=300,"B",
IF(BA451&gt;=200,"A",
""))))))</f>
        <v/>
      </c>
      <c r="BJ451" s="39" t="str">
        <f t="shared" ref="BJ451:BJ514" si="143">IF(BF451="Yes","",IF(AY451&gt;1250,"E",IF(AY451&gt;750,"D",
IF(AY451&gt;=500,"C",
IF(AY451&gt;=300,"B",
IF(AY451&gt;=200,"A",
""))))))</f>
        <v/>
      </c>
      <c r="BK451" s="16">
        <f>SUM(AR451:AX451)</f>
        <v>0</v>
      </c>
      <c r="BL451" s="10">
        <f>SUM(AL451:AQ451)</f>
        <v>0</v>
      </c>
      <c r="BM451" s="12" t="str">
        <f t="shared" ref="BM451:BN514" si="144">IFERROR(BK451/$AY451,"")</f>
        <v/>
      </c>
      <c r="BN451" s="12" t="str">
        <f t="shared" si="144"/>
        <v/>
      </c>
      <c r="BO451" s="9">
        <f t="shared" ref="BO451:BO514" si="145">SUM(AL451:AS451)</f>
        <v>0</v>
      </c>
      <c r="BP451" s="39" t="str">
        <f t="shared" ref="BP451:BP514" si="146">IF(BF451="Yes","",IF(BO451&gt;1250,"E",IF(BO451&gt;750,"D",
IF(BO451&gt;=500,"C",
IF(BO451&gt;=300,"B",
IF(BO451&gt;=200,"A",
""))))))</f>
        <v/>
      </c>
      <c r="BQ451" s="147"/>
      <c r="BR451" s="9">
        <f t="shared" ref="BR451:BR514" si="147">SUM(Z451:AE451)</f>
        <v>52</v>
      </c>
      <c r="BS451" s="9">
        <f t="shared" ref="BS451:BS514" si="148">SUM(AF451:AK451)</f>
        <v>0</v>
      </c>
      <c r="BT451" s="9">
        <f t="shared" ref="BT451:BT514" si="149">SUM(BR451:BS451)</f>
        <v>52</v>
      </c>
      <c r="BU451" s="9">
        <f>IFERROR(_xlfn.XLOOKUP(D451,Sheet1!B:B,Sheet1!L:L),"")</f>
        <v>0</v>
      </c>
      <c r="BV451" s="9" t="e">
        <f>_xlfn.XLOOKUP(BU451,Sheet1!S:S,Sheet1!T:T)</f>
        <v>#N/A</v>
      </c>
      <c r="BW451" s="9">
        <f>_xlfn.XLOOKUP(D451,Sheet1!B:B,Sheet1!M:M)</f>
        <v>0</v>
      </c>
      <c r="BZ451" s="108">
        <f t="shared" ref="BZ451:BZ514" si="150">AY451-AW451</f>
        <v>0</v>
      </c>
      <c r="CB451" s="12"/>
      <c r="CC451" s="12"/>
      <c r="CG451" s="1" t="str">
        <f>IF(BO451&lt;80,"Below 80",
IF(BO451&lt;=120,"80-120",
IF(BO451&lt;=200,"&gt; 120-200",
IF(BO451&lt;=300,"&gt;200-300",
IF(BO451&lt;=500,"&gt;300-500",
"&gt;500")))))</f>
        <v>Below 80</v>
      </c>
      <c r="CH451" s="1" t="str">
        <f>IFERROR(_xlfn.XLOOKUP(CG451,Scenario!M:M,Scenario!N:N),"")</f>
        <v/>
      </c>
      <c r="CI451" s="1" t="str">
        <f t="shared" ref="CI451:CI514" si="151">IF(BI451="", IF(BA451&gt;=1, "Yes", "No"))</f>
        <v>No</v>
      </c>
      <c r="CJ451" s="75">
        <v>0</v>
      </c>
    </row>
    <row r="452" spans="1:88" hidden="1">
      <c r="A452" s="2">
        <v>451</v>
      </c>
      <c r="B452" s="2">
        <v>2024</v>
      </c>
      <c r="C452" s="1" t="str">
        <v>PBTMTR459</v>
      </c>
      <c r="D452" s="37" t="str">
        <v>001J10000053dnhIAA</v>
      </c>
      <c r="E452" s="37" t="str">
        <v>HARYANA TRADING CO.</v>
      </c>
      <c r="F452" s="37" t="str">
        <v>HARYANA</v>
      </c>
      <c r="G452" s="37" t="str">
        <v>JIND</v>
      </c>
      <c r="H452" s="37" t="str">
        <v>Narwana</v>
      </c>
      <c r="I452" s="37" t="str">
        <v>PAL CEMENT AND STEEL PVT. LTD.</v>
      </c>
      <c r="J452" s="37" t="str">
        <v>Mayank Arya</v>
      </c>
      <c r="K452" s="37" t="str">
        <v>Navneet Pal</v>
      </c>
      <c r="L452" s="37" t="str">
        <v>C12827</v>
      </c>
      <c r="M452" s="37" t="str">
        <v>North</v>
      </c>
      <c r="N452" s="2">
        <v>126112</v>
      </c>
      <c r="O452" s="2" t="str">
        <v>06BGNPM2828L1ZY</v>
      </c>
      <c r="P452" s="2">
        <v>7988605625</v>
      </c>
      <c r="Q452" s="2" t="str">
        <v>Jun'24</v>
      </c>
      <c r="R452" s="2">
        <v>2025</v>
      </c>
      <c r="S452" s="1">
        <v>0</v>
      </c>
      <c r="T452" s="2">
        <v>120</v>
      </c>
      <c r="U452" s="12">
        <v>0</v>
      </c>
      <c r="V452" s="1" t="str">
        <v>Challenger</v>
      </c>
      <c r="W452" s="13">
        <v>0</v>
      </c>
      <c r="X452" s="13">
        <v>0</v>
      </c>
      <c r="Y452" s="13">
        <v>0</v>
      </c>
      <c r="Z452" s="13">
        <v>0</v>
      </c>
      <c r="AA452" s="13">
        <v>0</v>
      </c>
      <c r="AB452" s="13">
        <v>52</v>
      </c>
      <c r="AC452" s="13">
        <v>0</v>
      </c>
      <c r="AD452" s="13">
        <v>0</v>
      </c>
      <c r="AE452" s="13">
        <v>0</v>
      </c>
      <c r="AF452" s="13">
        <v>0</v>
      </c>
      <c r="AG452" s="13">
        <v>0</v>
      </c>
      <c r="AH452" s="13">
        <v>0</v>
      </c>
      <c r="AI452" s="13">
        <v>0</v>
      </c>
      <c r="AJ452" s="13">
        <v>0</v>
      </c>
      <c r="AK452" s="13">
        <v>0</v>
      </c>
      <c r="AL452" s="13">
        <v>0</v>
      </c>
      <c r="AM452" s="13">
        <v>0</v>
      </c>
      <c r="AN452" s="13">
        <v>0</v>
      </c>
      <c r="AO452" s="13">
        <v>0</v>
      </c>
      <c r="AP452" s="13">
        <v>0</v>
      </c>
      <c r="AQ452" s="13">
        <v>0</v>
      </c>
      <c r="AR452" s="13">
        <v>0</v>
      </c>
      <c r="AS452" s="13">
        <v>0</v>
      </c>
      <c r="AT452" s="13">
        <v>0</v>
      </c>
      <c r="AU452" s="13">
        <v>0</v>
      </c>
      <c r="AV452" s="13">
        <v>0</v>
      </c>
      <c r="AW452" s="16">
        <f t="shared" si="136"/>
        <v>0</v>
      </c>
      <c r="AX452" s="16">
        <v>0</v>
      </c>
      <c r="AY452" s="10">
        <f t="shared" si="137"/>
        <v>0</v>
      </c>
      <c r="AZ452" s="10">
        <f>SUM(Z452:AK452)</f>
        <v>52</v>
      </c>
      <c r="BA452" s="10">
        <v>0</v>
      </c>
      <c r="BB452" s="10">
        <f t="shared" si="138"/>
        <v>0</v>
      </c>
      <c r="BC452" s="10">
        <f t="shared" si="139"/>
        <v>0</v>
      </c>
      <c r="BD452" s="10">
        <f t="shared" si="140"/>
        <v>-52</v>
      </c>
      <c r="BE452" s="10">
        <f t="shared" si="132"/>
        <v>52</v>
      </c>
      <c r="BF452" s="2" t="s">
        <v>119</v>
      </c>
      <c r="BG452" s="10">
        <f t="shared" si="141"/>
        <v>0</v>
      </c>
      <c r="BH452" s="36" t="s">
        <v>118</v>
      </c>
      <c r="BI452" s="39" t="str">
        <f t="shared" si="142"/>
        <v/>
      </c>
      <c r="BJ452" s="39" t="str">
        <f t="shared" si="143"/>
        <v/>
      </c>
      <c r="BK452" s="16">
        <f>SUM(AR452:AX452)</f>
        <v>0</v>
      </c>
      <c r="BL452" s="10">
        <f>SUM(AL452:AQ452)</f>
        <v>0</v>
      </c>
      <c r="BM452" s="12" t="str">
        <f t="shared" si="144"/>
        <v/>
      </c>
      <c r="BN452" s="12" t="str">
        <f t="shared" si="144"/>
        <v/>
      </c>
      <c r="BO452" s="9">
        <f t="shared" si="145"/>
        <v>0</v>
      </c>
      <c r="BP452" s="39" t="str">
        <f t="shared" si="146"/>
        <v/>
      </c>
      <c r="BQ452" s="147"/>
      <c r="BR452" s="9">
        <f t="shared" si="147"/>
        <v>52</v>
      </c>
      <c r="BS452" s="9">
        <f t="shared" si="148"/>
        <v>0</v>
      </c>
      <c r="BT452" s="9">
        <f t="shared" si="149"/>
        <v>52</v>
      </c>
      <c r="BU452" s="9" t="str">
        <f>IFERROR(_xlfn.XLOOKUP(D452,Sheet1!B:B,Sheet1!L:L),"")</f>
        <v/>
      </c>
      <c r="BV452" s="9" t="e">
        <f>_xlfn.XLOOKUP(BU452,Sheet1!S:S,Sheet1!T:T)</f>
        <v>#N/A</v>
      </c>
      <c r="BW452" s="9" t="e">
        <f>_xlfn.XLOOKUP(D452,Sheet1!B:B,Sheet1!M:M)</f>
        <v>#N/A</v>
      </c>
      <c r="BZ452" s="108">
        <f t="shared" si="150"/>
        <v>0</v>
      </c>
      <c r="CB452" s="12"/>
      <c r="CC452" s="12"/>
      <c r="CG452" s="1" t="str">
        <f>IF(BO452&lt;80,"Below 80",
IF(BO452&lt;=120,"80-120",
IF(BO452&lt;=200,"&gt; 120-200",
IF(BO452&lt;=300,"&gt;200-300",
IF(BO452&lt;=500,"&gt;300-500",
"&gt;500")))))</f>
        <v>Below 80</v>
      </c>
      <c r="CH452" s="1" t="str">
        <f>IFERROR(_xlfn.XLOOKUP(CG452,Scenario!M:M,Scenario!N:N),"")</f>
        <v/>
      </c>
      <c r="CI452" s="1" t="str">
        <f t="shared" si="151"/>
        <v>No</v>
      </c>
      <c r="CJ452" s="75">
        <v>0</v>
      </c>
    </row>
    <row r="453" spans="1:88" hidden="1">
      <c r="A453" s="2">
        <v>452</v>
      </c>
      <c r="B453" s="2">
        <v>2024</v>
      </c>
      <c r="C453" s="1" t="str">
        <v>PBTMTR460</v>
      </c>
      <c r="D453" s="37" t="str">
        <v>001J1000009FursIAC</v>
      </c>
      <c r="E453" s="37" t="str">
        <v>JAIN IRON STORE</v>
      </c>
      <c r="F453" s="37" t="str">
        <v>HARYANA</v>
      </c>
      <c r="G453" s="37" t="str">
        <v>SIRSA</v>
      </c>
      <c r="H453" s="37" t="str">
        <v>Sirsa</v>
      </c>
      <c r="I453" s="37" t="str">
        <v>PAL CEMENT AND STEEL PVT. LTD.</v>
      </c>
      <c r="J453" s="37" t="str">
        <v>Varun Arora</v>
      </c>
      <c r="K453" s="37" t="str">
        <v>Shubham Gahlot</v>
      </c>
      <c r="L453" s="37" t="str">
        <v>C12827</v>
      </c>
      <c r="M453" s="37" t="str">
        <v>North</v>
      </c>
      <c r="N453" s="2">
        <v>125055</v>
      </c>
      <c r="O453" s="2" t="str">
        <v>06AWKPJ8582G1Z4</v>
      </c>
      <c r="P453" s="2">
        <v>9812055292</v>
      </c>
      <c r="Q453" s="2" t="str">
        <v>Jun'24</v>
      </c>
      <c r="R453" s="2">
        <v>2025</v>
      </c>
      <c r="S453" s="1">
        <v>0</v>
      </c>
      <c r="T453" s="2">
        <v>100</v>
      </c>
      <c r="U453" s="12">
        <v>0</v>
      </c>
      <c r="V453" s="1" t="str">
        <v>Challenger</v>
      </c>
      <c r="W453" s="13">
        <v>0</v>
      </c>
      <c r="X453" s="13">
        <v>0</v>
      </c>
      <c r="Y453" s="13">
        <v>0</v>
      </c>
      <c r="Z453" s="13">
        <v>0</v>
      </c>
      <c r="AA453" s="13">
        <v>0</v>
      </c>
      <c r="AB453" s="13">
        <v>52</v>
      </c>
      <c r="AC453" s="13">
        <v>0</v>
      </c>
      <c r="AD453" s="13">
        <v>0</v>
      </c>
      <c r="AE453" s="13">
        <v>0</v>
      </c>
      <c r="AF453" s="13">
        <v>0</v>
      </c>
      <c r="AG453" s="13">
        <v>0</v>
      </c>
      <c r="AH453" s="13">
        <v>0</v>
      </c>
      <c r="AI453" s="13">
        <v>0</v>
      </c>
      <c r="AJ453" s="13">
        <v>0</v>
      </c>
      <c r="AK453" s="13">
        <v>0</v>
      </c>
      <c r="AL453" s="13">
        <v>0</v>
      </c>
      <c r="AM453" s="13">
        <v>0</v>
      </c>
      <c r="AN453" s="13">
        <v>0</v>
      </c>
      <c r="AO453" s="13">
        <v>0</v>
      </c>
      <c r="AP453" s="13">
        <v>0</v>
      </c>
      <c r="AQ453" s="13">
        <v>0</v>
      </c>
      <c r="AR453" s="13">
        <v>0</v>
      </c>
      <c r="AS453" s="13">
        <v>0</v>
      </c>
      <c r="AT453" s="13">
        <v>0</v>
      </c>
      <c r="AU453" s="13">
        <v>0</v>
      </c>
      <c r="AV453" s="13">
        <v>0</v>
      </c>
      <c r="AW453" s="16">
        <f t="shared" si="136"/>
        <v>0</v>
      </c>
      <c r="AX453" s="16">
        <v>0</v>
      </c>
      <c r="AY453" s="10">
        <f t="shared" si="137"/>
        <v>0</v>
      </c>
      <c r="AZ453" s="10">
        <f>SUM(Z453:AK453)</f>
        <v>52</v>
      </c>
      <c r="BA453" s="10">
        <v>0</v>
      </c>
      <c r="BB453" s="10">
        <f t="shared" si="138"/>
        <v>0</v>
      </c>
      <c r="BC453" s="10">
        <f t="shared" si="139"/>
        <v>0</v>
      </c>
      <c r="BD453" s="10">
        <f t="shared" si="140"/>
        <v>-52</v>
      </c>
      <c r="BE453" s="10">
        <f t="shared" si="132"/>
        <v>52</v>
      </c>
      <c r="BF453" s="2" t="s">
        <v>119</v>
      </c>
      <c r="BG453" s="10">
        <f t="shared" si="141"/>
        <v>0</v>
      </c>
      <c r="BH453" s="36" t="s">
        <v>118</v>
      </c>
      <c r="BI453" s="39" t="str">
        <f t="shared" si="142"/>
        <v/>
      </c>
      <c r="BJ453" s="39" t="str">
        <f t="shared" si="143"/>
        <v/>
      </c>
      <c r="BK453" s="16">
        <f>SUM(AR453:AX453)</f>
        <v>0</v>
      </c>
      <c r="BL453" s="10">
        <f>SUM(AL453:AQ453)</f>
        <v>0</v>
      </c>
      <c r="BM453" s="12" t="str">
        <f t="shared" si="144"/>
        <v/>
      </c>
      <c r="BN453" s="12" t="str">
        <f t="shared" si="144"/>
        <v/>
      </c>
      <c r="BO453" s="9">
        <f t="shared" si="145"/>
        <v>0</v>
      </c>
      <c r="BP453" s="39" t="str">
        <f t="shared" si="146"/>
        <v/>
      </c>
      <c r="BQ453" s="147"/>
      <c r="BR453" s="9">
        <f t="shared" si="147"/>
        <v>52</v>
      </c>
      <c r="BS453" s="9">
        <f t="shared" si="148"/>
        <v>0</v>
      </c>
      <c r="BT453" s="9">
        <f t="shared" si="149"/>
        <v>52</v>
      </c>
      <c r="BU453" s="9" t="str">
        <f>IFERROR(_xlfn.XLOOKUP(D453,Sheet1!B:B,Sheet1!L:L),"")</f>
        <v/>
      </c>
      <c r="BV453" s="9" t="e">
        <f>_xlfn.XLOOKUP(BU453,Sheet1!S:S,Sheet1!T:T)</f>
        <v>#N/A</v>
      </c>
      <c r="BW453" s="9" t="e">
        <f>_xlfn.XLOOKUP(D453,Sheet1!B:B,Sheet1!M:M)</f>
        <v>#N/A</v>
      </c>
      <c r="BZ453" s="108">
        <f t="shared" si="150"/>
        <v>0</v>
      </c>
      <c r="CB453" s="12"/>
      <c r="CC453" s="12"/>
      <c r="CG453" s="1" t="str">
        <f>IF(BO453&lt;80,"Below 80",
IF(BO453&lt;=120,"80-120",
IF(BO453&lt;=200,"&gt; 120-200",
IF(BO453&lt;=300,"&gt;200-300",
IF(BO453&lt;=500,"&gt;300-500",
"&gt;500")))))</f>
        <v>Below 80</v>
      </c>
      <c r="CH453" s="1" t="str">
        <f>IFERROR(_xlfn.XLOOKUP(CG453,Scenario!M:M,Scenario!N:N),"")</f>
        <v/>
      </c>
      <c r="CI453" s="1" t="str">
        <f t="shared" si="151"/>
        <v>No</v>
      </c>
      <c r="CJ453" s="75">
        <v>0</v>
      </c>
    </row>
    <row r="454" spans="1:88" hidden="1">
      <c r="A454" s="2">
        <v>453</v>
      </c>
      <c r="B454" s="2">
        <v>2024</v>
      </c>
      <c r="C454" s="1" t="str">
        <v>PBTMTR461</v>
      </c>
      <c r="D454" s="37" t="str">
        <v>0015g00001dJQ86AAG</v>
      </c>
      <c r="E454" s="37" t="str">
        <v>M/S MAHALUXMI TRADERS</v>
      </c>
      <c r="F454" s="37" t="str">
        <v>HARYANA</v>
      </c>
      <c r="G454" s="37" t="str">
        <v>FATEHABAD</v>
      </c>
      <c r="H454" s="37" t="str">
        <v>Tohana</v>
      </c>
      <c r="I454" s="37" t="str">
        <v>PAL CEMENT AND STEEL PVT. LTD.</v>
      </c>
      <c r="J454" s="37" t="str">
        <v>Varun Arora</v>
      </c>
      <c r="K454" s="37" t="str">
        <v>Shubham Gahlot</v>
      </c>
      <c r="L454" s="37" t="str">
        <v>C12827</v>
      </c>
      <c r="M454" s="37" t="str">
        <v>North</v>
      </c>
      <c r="N454" s="2">
        <v>125051</v>
      </c>
      <c r="O454" s="2" t="str">
        <v>06BBFPR9099P2ZH</v>
      </c>
      <c r="P454" s="2">
        <v>7494893354</v>
      </c>
      <c r="Q454" s="2" t="str">
        <v>Jun'24</v>
      </c>
      <c r="R454" s="2">
        <v>2025</v>
      </c>
      <c r="S454" s="1">
        <v>0</v>
      </c>
      <c r="T454" s="2">
        <v>70</v>
      </c>
      <c r="U454" s="12">
        <v>0</v>
      </c>
      <c r="V454" s="1" t="str">
        <v>Challenger</v>
      </c>
      <c r="W454" s="13">
        <v>0</v>
      </c>
      <c r="X454" s="13">
        <v>0</v>
      </c>
      <c r="Y454" s="13">
        <v>0</v>
      </c>
      <c r="Z454" s="13">
        <v>0</v>
      </c>
      <c r="AA454" s="13">
        <v>0</v>
      </c>
      <c r="AB454" s="13">
        <v>52</v>
      </c>
      <c r="AC454" s="13">
        <v>12</v>
      </c>
      <c r="AD454" s="13">
        <v>0</v>
      </c>
      <c r="AE454" s="13">
        <v>0</v>
      </c>
      <c r="AF454" s="13">
        <v>0</v>
      </c>
      <c r="AG454" s="13">
        <v>0</v>
      </c>
      <c r="AH454" s="13">
        <v>0</v>
      </c>
      <c r="AI454" s="13">
        <v>0</v>
      </c>
      <c r="AJ454" s="13">
        <v>0</v>
      </c>
      <c r="AK454" s="13">
        <v>0</v>
      </c>
      <c r="AL454" s="13">
        <v>0</v>
      </c>
      <c r="AM454" s="13">
        <v>0</v>
      </c>
      <c r="AN454" s="13">
        <v>0</v>
      </c>
      <c r="AO454" s="13">
        <v>0</v>
      </c>
      <c r="AP454" s="13">
        <v>0</v>
      </c>
      <c r="AQ454" s="13">
        <v>0</v>
      </c>
      <c r="AR454" s="13">
        <v>0</v>
      </c>
      <c r="AS454" s="13">
        <v>0</v>
      </c>
      <c r="AT454" s="13">
        <v>0</v>
      </c>
      <c r="AU454" s="13">
        <v>0</v>
      </c>
      <c r="AV454" s="13">
        <v>0</v>
      </c>
      <c r="AW454" s="16">
        <f t="shared" si="136"/>
        <v>0</v>
      </c>
      <c r="AX454" s="16">
        <v>0</v>
      </c>
      <c r="AY454" s="10">
        <f t="shared" si="137"/>
        <v>0</v>
      </c>
      <c r="AZ454" s="10">
        <f>SUM(Z454:AK454)</f>
        <v>64</v>
      </c>
      <c r="BA454" s="10">
        <v>0</v>
      </c>
      <c r="BB454" s="10">
        <f t="shared" si="138"/>
        <v>0</v>
      </c>
      <c r="BC454" s="10">
        <f t="shared" si="139"/>
        <v>0</v>
      </c>
      <c r="BD454" s="10">
        <f t="shared" si="140"/>
        <v>-64</v>
      </c>
      <c r="BE454" s="10">
        <f t="shared" si="132"/>
        <v>64</v>
      </c>
      <c r="BF454" s="2" t="s">
        <v>119</v>
      </c>
      <c r="BG454" s="10">
        <f t="shared" si="141"/>
        <v>0</v>
      </c>
      <c r="BH454" s="36" t="s">
        <v>118</v>
      </c>
      <c r="BI454" s="39" t="str">
        <f t="shared" si="142"/>
        <v/>
      </c>
      <c r="BJ454" s="39" t="str">
        <f t="shared" si="143"/>
        <v/>
      </c>
      <c r="BK454" s="16">
        <f>SUM(AR454:AX454)</f>
        <v>0</v>
      </c>
      <c r="BL454" s="10">
        <f>SUM(AL454:AQ454)</f>
        <v>0</v>
      </c>
      <c r="BM454" s="12" t="str">
        <f t="shared" si="144"/>
        <v/>
      </c>
      <c r="BN454" s="12" t="str">
        <f t="shared" si="144"/>
        <v/>
      </c>
      <c r="BO454" s="9">
        <f t="shared" si="145"/>
        <v>0</v>
      </c>
      <c r="BP454" s="39" t="str">
        <f t="shared" si="146"/>
        <v/>
      </c>
      <c r="BQ454" s="147"/>
      <c r="BR454" s="9">
        <f t="shared" si="147"/>
        <v>64</v>
      </c>
      <c r="BS454" s="9">
        <f t="shared" si="148"/>
        <v>0</v>
      </c>
      <c r="BT454" s="9">
        <f t="shared" si="149"/>
        <v>64</v>
      </c>
      <c r="BU454" s="9" t="str">
        <f>IFERROR(_xlfn.XLOOKUP(D454,Sheet1!B:B,Sheet1!L:L),"")</f>
        <v/>
      </c>
      <c r="BV454" s="9" t="e">
        <f>_xlfn.XLOOKUP(BU454,Sheet1!S:S,Sheet1!T:T)</f>
        <v>#N/A</v>
      </c>
      <c r="BW454" s="9" t="e">
        <f>_xlfn.XLOOKUP(D454,Sheet1!B:B,Sheet1!M:M)</f>
        <v>#N/A</v>
      </c>
      <c r="BZ454" s="108">
        <f t="shared" si="150"/>
        <v>0</v>
      </c>
      <c r="CB454" s="12"/>
      <c r="CC454" s="12"/>
      <c r="CG454" s="1" t="str">
        <f>IF(BO454&lt;80,"Below 80",
IF(BO454&lt;=120,"80-120",
IF(BO454&lt;=200,"&gt; 120-200",
IF(BO454&lt;=300,"&gt;200-300",
IF(BO454&lt;=500,"&gt;300-500",
"&gt;500")))))</f>
        <v>Below 80</v>
      </c>
      <c r="CH454" s="1" t="str">
        <f>IFERROR(_xlfn.XLOOKUP(CG454,Scenario!M:M,Scenario!N:N),"")</f>
        <v/>
      </c>
      <c r="CI454" s="1" t="str">
        <f t="shared" si="151"/>
        <v>No</v>
      </c>
      <c r="CJ454" s="75">
        <v>0</v>
      </c>
    </row>
    <row r="455" spans="1:88" hidden="1">
      <c r="A455" s="2">
        <v>454</v>
      </c>
      <c r="B455" s="2">
        <v>2024</v>
      </c>
      <c r="C455" s="1" t="str">
        <v>PBTMTR462</v>
      </c>
      <c r="D455" s="37" t="str">
        <v>001J10000053TbpIAE</v>
      </c>
      <c r="E455" s="37" t="str">
        <v>SACHIN TRADING CO.</v>
      </c>
      <c r="F455" s="37" t="str">
        <v>HARYANA</v>
      </c>
      <c r="G455" s="37" t="str">
        <v>JIND</v>
      </c>
      <c r="H455" s="37" t="str">
        <v>Jind</v>
      </c>
      <c r="I455" s="37" t="str">
        <v>PAL CEMENT AND STEEL PVT. LTD.</v>
      </c>
      <c r="J455" s="37" t="str">
        <v>Mayank Arya</v>
      </c>
      <c r="K455" s="37" t="str">
        <v>Navneet Pal</v>
      </c>
      <c r="L455" s="37" t="str">
        <v>C12827</v>
      </c>
      <c r="M455" s="37" t="str">
        <v>North</v>
      </c>
      <c r="N455" s="2">
        <v>126102</v>
      </c>
      <c r="O455" s="2" t="str">
        <v>06AAYPG3593Q1ZO</v>
      </c>
      <c r="P455" s="2">
        <v>8950570000</v>
      </c>
      <c r="Q455" s="2" t="str">
        <v>Jun'24</v>
      </c>
      <c r="R455" s="2">
        <v>2025</v>
      </c>
      <c r="S455" s="1">
        <v>0</v>
      </c>
      <c r="T455" s="2">
        <v>50</v>
      </c>
      <c r="U455" s="12">
        <v>0</v>
      </c>
      <c r="V455" s="1" t="str">
        <v>Minor</v>
      </c>
      <c r="W455" s="13">
        <v>0</v>
      </c>
      <c r="X455" s="13">
        <v>0</v>
      </c>
      <c r="Y455" s="13">
        <v>0</v>
      </c>
      <c r="Z455" s="13">
        <v>0</v>
      </c>
      <c r="AA455" s="13">
        <v>0</v>
      </c>
      <c r="AB455" s="13">
        <v>52</v>
      </c>
      <c r="AC455" s="13">
        <v>12</v>
      </c>
      <c r="AD455" s="13">
        <v>0</v>
      </c>
      <c r="AE455" s="13">
        <v>52.05</v>
      </c>
      <c r="AF455" s="13">
        <v>51</v>
      </c>
      <c r="AG455" s="13">
        <v>0</v>
      </c>
      <c r="AH455" s="13">
        <v>35</v>
      </c>
      <c r="AI455" s="13">
        <v>51</v>
      </c>
      <c r="AJ455" s="13">
        <v>53</v>
      </c>
      <c r="AK455" s="13">
        <v>0</v>
      </c>
      <c r="AL455" s="13">
        <v>0</v>
      </c>
      <c r="AM455" s="13">
        <v>0</v>
      </c>
      <c r="AN455" s="13">
        <v>0</v>
      </c>
      <c r="AO455" s="13">
        <v>0</v>
      </c>
      <c r="AP455" s="13">
        <v>0</v>
      </c>
      <c r="AQ455" s="13">
        <v>0</v>
      </c>
      <c r="AR455" s="13">
        <v>0</v>
      </c>
      <c r="AS455" s="13">
        <v>0</v>
      </c>
      <c r="AT455" s="13">
        <v>0</v>
      </c>
      <c r="AU455" s="13">
        <v>0</v>
      </c>
      <c r="AV455" s="13">
        <v>0</v>
      </c>
      <c r="AW455" s="16">
        <f t="shared" si="136"/>
        <v>0</v>
      </c>
      <c r="AX455" s="16">
        <v>0</v>
      </c>
      <c r="AY455" s="10">
        <f t="shared" si="137"/>
        <v>0</v>
      </c>
      <c r="AZ455" s="10">
        <f>SUM(Z455:AK455)</f>
        <v>306.05</v>
      </c>
      <c r="BA455" s="10">
        <v>0</v>
      </c>
      <c r="BB455" s="10">
        <f t="shared" si="138"/>
        <v>0</v>
      </c>
      <c r="BC455" s="10">
        <f t="shared" si="139"/>
        <v>0</v>
      </c>
      <c r="BD455" s="10">
        <f t="shared" si="140"/>
        <v>-306.05</v>
      </c>
      <c r="BE455" s="10">
        <f t="shared" si="132"/>
        <v>306.05</v>
      </c>
      <c r="BF455" s="2" t="s">
        <v>119</v>
      </c>
      <c r="BG455" s="10">
        <f t="shared" si="141"/>
        <v>0</v>
      </c>
      <c r="BH455" s="36" t="s">
        <v>118</v>
      </c>
      <c r="BI455" s="39" t="str">
        <f t="shared" si="142"/>
        <v/>
      </c>
      <c r="BJ455" s="39" t="str">
        <f t="shared" si="143"/>
        <v/>
      </c>
      <c r="BK455" s="16">
        <f>SUM(AR455:AX455)</f>
        <v>0</v>
      </c>
      <c r="BL455" s="10">
        <f>SUM(AL455:AQ455)</f>
        <v>0</v>
      </c>
      <c r="BM455" s="12" t="str">
        <f t="shared" si="144"/>
        <v/>
      </c>
      <c r="BN455" s="12" t="str">
        <f t="shared" si="144"/>
        <v/>
      </c>
      <c r="BO455" s="9">
        <f t="shared" si="145"/>
        <v>0</v>
      </c>
      <c r="BP455" s="39" t="str">
        <f t="shared" si="146"/>
        <v/>
      </c>
      <c r="BQ455" s="147"/>
      <c r="BR455" s="9">
        <f t="shared" si="147"/>
        <v>116.05</v>
      </c>
      <c r="BS455" s="9">
        <f t="shared" si="148"/>
        <v>190</v>
      </c>
      <c r="BT455" s="9">
        <f t="shared" si="149"/>
        <v>306.05</v>
      </c>
      <c r="BU455" s="9">
        <f>IFERROR(_xlfn.XLOOKUP(D455,Sheet1!B:B,Sheet1!L:L),"")</f>
        <v>0</v>
      </c>
      <c r="BV455" s="9" t="e">
        <f>_xlfn.XLOOKUP(BU455,Sheet1!S:S,Sheet1!T:T)</f>
        <v>#N/A</v>
      </c>
      <c r="BW455" s="9">
        <f>_xlfn.XLOOKUP(D455,Sheet1!B:B,Sheet1!M:M)</f>
        <v>0</v>
      </c>
      <c r="BZ455" s="108">
        <f t="shared" si="150"/>
        <v>0</v>
      </c>
      <c r="CB455" s="12"/>
      <c r="CC455" s="12"/>
      <c r="CG455" s="1" t="str">
        <f>IF(BO455&lt;80,"Below 80",
IF(BO455&lt;=120,"80-120",
IF(BO455&lt;=200,"&gt; 120-200",
IF(BO455&lt;=300,"&gt;200-300",
IF(BO455&lt;=500,"&gt;300-500",
"&gt;500")))))</f>
        <v>Below 80</v>
      </c>
      <c r="CH455" s="1" t="str">
        <f>IFERROR(_xlfn.XLOOKUP(CG455,Scenario!M:M,Scenario!N:N),"")</f>
        <v/>
      </c>
      <c r="CI455" s="1" t="str">
        <f t="shared" si="151"/>
        <v>No</v>
      </c>
      <c r="CJ455" s="75">
        <v>0</v>
      </c>
    </row>
    <row r="456" spans="1:88" hidden="1">
      <c r="A456" s="2">
        <v>455</v>
      </c>
      <c r="B456" s="2">
        <v>2024</v>
      </c>
      <c r="C456" s="1" t="str">
        <v>PBTMTR463</v>
      </c>
      <c r="D456" s="37" t="str">
        <v>001J1000002k0ppIAA</v>
      </c>
      <c r="E456" s="37" t="str">
        <v>GUPTA IRON STORE</v>
      </c>
      <c r="F456" s="37" t="str">
        <v>PUNJAB</v>
      </c>
      <c r="G456" s="37" t="str">
        <v>PATHANKOT</v>
      </c>
      <c r="H456" s="37" t="str">
        <v>Pathankot</v>
      </c>
      <c r="I456" s="37" t="str">
        <v>MAHAVIR STEEL CORPORATION</v>
      </c>
      <c r="J456" s="37" t="str">
        <v>Abhishek Wadhwa</v>
      </c>
      <c r="K456" s="37" t="str">
        <v>-</v>
      </c>
      <c r="L456" s="37" t="str">
        <v>0015g00001ghemj</v>
      </c>
      <c r="M456" s="37" t="str">
        <v>North</v>
      </c>
      <c r="N456" s="2">
        <v>145001</v>
      </c>
      <c r="O456" s="2" t="str">
        <v>03AALFG5504G2ZP</v>
      </c>
      <c r="P456" s="2">
        <v>9855421343</v>
      </c>
      <c r="Q456" s="2" t="str">
        <v>Jun'24</v>
      </c>
      <c r="R456" s="2">
        <v>2025</v>
      </c>
      <c r="S456" s="1">
        <v>0</v>
      </c>
      <c r="T456" s="2">
        <v>165</v>
      </c>
      <c r="U456" s="12">
        <v>2.4565656565656568E-2</v>
      </c>
      <c r="V456" s="1" t="str">
        <v>Challenger</v>
      </c>
      <c r="W456" s="13">
        <v>0</v>
      </c>
      <c r="X456" s="13">
        <v>0</v>
      </c>
      <c r="Y456" s="13">
        <v>0</v>
      </c>
      <c r="Z456" s="13">
        <v>0</v>
      </c>
      <c r="AA456" s="13">
        <v>0</v>
      </c>
      <c r="AB456" s="13">
        <v>5</v>
      </c>
      <c r="AC456" s="13">
        <v>9.6999999999999993</v>
      </c>
      <c r="AD456" s="13">
        <v>49</v>
      </c>
      <c r="AE456" s="13">
        <v>25.01</v>
      </c>
      <c r="AF456" s="13">
        <v>52.6</v>
      </c>
      <c r="AG456" s="13">
        <v>12</v>
      </c>
      <c r="AH456" s="13">
        <v>51.1</v>
      </c>
      <c r="AI456" s="13">
        <v>0</v>
      </c>
      <c r="AJ456" s="13">
        <v>25.66</v>
      </c>
      <c r="AK456" s="13">
        <v>75.099999999999994</v>
      </c>
      <c r="AL456" s="13">
        <v>53</v>
      </c>
      <c r="AM456" s="13">
        <v>56</v>
      </c>
      <c r="AN456" s="13">
        <v>52</v>
      </c>
      <c r="AO456" s="13">
        <v>30.09</v>
      </c>
      <c r="AP456" s="13">
        <v>12.02</v>
      </c>
      <c r="AQ456" s="13">
        <v>0</v>
      </c>
      <c r="AR456" s="13">
        <v>52.29</v>
      </c>
      <c r="AS456" s="13">
        <v>0</v>
      </c>
      <c r="AT456" s="13">
        <v>12.16</v>
      </c>
      <c r="AU456" s="13">
        <v>0</v>
      </c>
      <c r="AV456" s="13">
        <v>0</v>
      </c>
      <c r="AW456" s="16">
        <f t="shared" si="136"/>
        <v>267.56</v>
      </c>
      <c r="AX456" s="16">
        <v>244.6</v>
      </c>
      <c r="AY456" s="107">
        <f>BW456</f>
        <v>500</v>
      </c>
      <c r="AZ456" s="10">
        <f>SUM(Z456:AK456)</f>
        <v>305.16999999999996</v>
      </c>
      <c r="BA456" s="10">
        <f>AY456</f>
        <v>500</v>
      </c>
      <c r="BB456" s="10">
        <f t="shared" si="138"/>
        <v>232.44</v>
      </c>
      <c r="BC456" s="10">
        <f t="shared" si="139"/>
        <v>58.11</v>
      </c>
      <c r="BD456" s="10">
        <f t="shared" si="140"/>
        <v>194.83000000000004</v>
      </c>
      <c r="BE456" s="10">
        <f t="shared" si="132"/>
        <v>37.609999999999957</v>
      </c>
      <c r="BF456" s="2" t="s">
        <v>119</v>
      </c>
      <c r="BG456" s="10">
        <f t="shared" si="141"/>
        <v>31.925000000000001</v>
      </c>
      <c r="BH456" s="36" t="s">
        <v>118</v>
      </c>
      <c r="BI456" s="39" t="str">
        <f t="shared" si="142"/>
        <v>C</v>
      </c>
      <c r="BJ456" s="39" t="str">
        <f t="shared" si="143"/>
        <v>C</v>
      </c>
      <c r="BK456" s="16">
        <f>SUM(AR456:AX456)</f>
        <v>576.61</v>
      </c>
      <c r="BL456" s="10">
        <f>SUM(AL456:AQ456)</f>
        <v>203.11</v>
      </c>
      <c r="BM456" s="12">
        <f t="shared" si="144"/>
        <v>1.1532200000000001</v>
      </c>
      <c r="BN456" s="12">
        <f t="shared" si="144"/>
        <v>0.40622000000000003</v>
      </c>
      <c r="BO456" s="9">
        <f t="shared" si="145"/>
        <v>255.4</v>
      </c>
      <c r="BP456" s="39" t="str">
        <f t="shared" si="146"/>
        <v>A</v>
      </c>
      <c r="BQ456" s="147"/>
      <c r="BR456" s="9">
        <f t="shared" si="147"/>
        <v>88.710000000000008</v>
      </c>
      <c r="BS456" s="9">
        <f t="shared" si="148"/>
        <v>216.45999999999998</v>
      </c>
      <c r="BT456" s="9">
        <f t="shared" si="149"/>
        <v>305.16999999999996</v>
      </c>
      <c r="BU456" s="9" t="str">
        <f>IFERROR(_xlfn.XLOOKUP(D456,Sheet1!B:B,Sheet1!L:L),"")</f>
        <v>International trip (1 pax Almaty) 3N-4D</v>
      </c>
      <c r="BV456" s="9" t="e">
        <f>_xlfn.XLOOKUP(BU456,Sheet1!S:S,Sheet1!T:T)</f>
        <v>#N/A</v>
      </c>
      <c r="BW456" s="9">
        <f>_xlfn.XLOOKUP(D456,Sheet1!B:B,Sheet1!M:M)</f>
        <v>500</v>
      </c>
      <c r="BX456" s="1" t="s">
        <v>129</v>
      </c>
      <c r="BY456" s="1">
        <v>501</v>
      </c>
      <c r="BZ456" s="108">
        <f t="shared" si="150"/>
        <v>232.44</v>
      </c>
      <c r="CB456" s="12">
        <f>AW456/AY456</f>
        <v>0.53512000000000004</v>
      </c>
      <c r="CC456" s="12">
        <f>AX456/AY456</f>
        <v>0.48919999999999997</v>
      </c>
      <c r="CG456" s="1" t="str">
        <f>IF(BO456&lt;80,"Below 80",
IF(BO456&lt;=120,"80-120",
IF(BO456&lt;=200,"&gt; 120-200",
IF(BO456&lt;=300,"&gt;200-300",
IF(BO456&lt;=500,"&gt;300-500",
"&gt;500")))))</f>
        <v>&gt;200-300</v>
      </c>
      <c r="CH456" s="1" t="str">
        <f>IFERROR(_xlfn.XLOOKUP(CG456,Scenario!M:M,Scenario!N:N),"")</f>
        <v>C</v>
      </c>
      <c r="CI456" s="1" t="b">
        <f t="shared" si="151"/>
        <v>0</v>
      </c>
      <c r="CJ456" s="75">
        <v>244.6</v>
      </c>
    </row>
    <row r="457" spans="1:88" hidden="1">
      <c r="A457" s="2">
        <v>456</v>
      </c>
      <c r="B457" s="2">
        <v>2024</v>
      </c>
      <c r="C457" s="1" t="str">
        <v>PBTMTR464</v>
      </c>
      <c r="D457" s="37" t="str">
        <v>001J1000003mb34IAA</v>
      </c>
      <c r="E457" s="37" t="str">
        <v>BHAGWATI STEEL TRADERS</v>
      </c>
      <c r="F457" s="37" t="str">
        <v>PUNJAB</v>
      </c>
      <c r="G457" s="37" t="str">
        <v>S.A.S Nagar</v>
      </c>
      <c r="H457" s="37" t="str">
        <v>Mohali</v>
      </c>
      <c r="I457" s="37" t="str">
        <v>PAL CEMENT AND STEEL PVT. LTD.</v>
      </c>
      <c r="J457" s="37" t="str">
        <v>Abhishek Wadhwa</v>
      </c>
      <c r="K457" s="37" t="str">
        <v>Abhishek Wadhwa</v>
      </c>
      <c r="L457" s="37" t="str">
        <v>C12827</v>
      </c>
      <c r="M457" s="37" t="str">
        <v>North</v>
      </c>
      <c r="N457" s="2">
        <v>140306</v>
      </c>
      <c r="O457" s="2" t="str">
        <v>03ABCFB3250G1Z3</v>
      </c>
      <c r="P457" s="2">
        <v>9814195841</v>
      </c>
      <c r="Q457" s="2" t="str">
        <v>Jun'24</v>
      </c>
      <c r="R457" s="2">
        <v>2025</v>
      </c>
      <c r="S457" s="1">
        <v>0</v>
      </c>
      <c r="T457" s="2">
        <v>1000</v>
      </c>
      <c r="U457" s="12">
        <v>1.6666666666666668E-3</v>
      </c>
      <c r="V457" s="1" t="str">
        <v>Alien</v>
      </c>
      <c r="W457" s="13">
        <v>0</v>
      </c>
      <c r="X457" s="13">
        <v>0</v>
      </c>
      <c r="Y457" s="13">
        <v>0</v>
      </c>
      <c r="Z457" s="13">
        <v>0</v>
      </c>
      <c r="AA457" s="13">
        <v>0</v>
      </c>
      <c r="AB457" s="13">
        <v>51</v>
      </c>
      <c r="AC457" s="13">
        <v>0</v>
      </c>
      <c r="AD457" s="13">
        <v>30</v>
      </c>
      <c r="AE457" s="13">
        <v>35</v>
      </c>
      <c r="AF457" s="13">
        <v>5</v>
      </c>
      <c r="AG457" s="13">
        <v>5</v>
      </c>
      <c r="AH457" s="13">
        <v>10</v>
      </c>
      <c r="AI457" s="13">
        <v>0</v>
      </c>
      <c r="AJ457" s="13">
        <v>5</v>
      </c>
      <c r="AK457" s="13">
        <v>0</v>
      </c>
      <c r="AL457" s="13">
        <v>0</v>
      </c>
      <c r="AM457" s="13">
        <v>0</v>
      </c>
      <c r="AN457" s="13">
        <v>5</v>
      </c>
      <c r="AO457" s="13">
        <v>0</v>
      </c>
      <c r="AP457" s="13">
        <v>0</v>
      </c>
      <c r="AQ457" s="13">
        <v>0</v>
      </c>
      <c r="AR457" s="13">
        <v>0</v>
      </c>
      <c r="AS457" s="13">
        <v>0</v>
      </c>
      <c r="AT457" s="13">
        <v>0</v>
      </c>
      <c r="AU457" s="13">
        <v>0</v>
      </c>
      <c r="AV457" s="13">
        <v>5</v>
      </c>
      <c r="AW457" s="16">
        <f t="shared" si="136"/>
        <v>5</v>
      </c>
      <c r="AX457" s="16">
        <v>10</v>
      </c>
      <c r="AY457" s="10">
        <f t="shared" si="137"/>
        <v>15</v>
      </c>
      <c r="AZ457" s="10">
        <f>SUM(Z457:AK457)</f>
        <v>141</v>
      </c>
      <c r="BA457" s="10">
        <v>50</v>
      </c>
      <c r="BB457" s="10">
        <f t="shared" si="138"/>
        <v>45</v>
      </c>
      <c r="BC457" s="10">
        <f t="shared" si="139"/>
        <v>11.25</v>
      </c>
      <c r="BD457" s="10">
        <f t="shared" si="140"/>
        <v>-126</v>
      </c>
      <c r="BE457" s="10">
        <f t="shared" si="132"/>
        <v>136</v>
      </c>
      <c r="BF457" s="2" t="s">
        <v>119</v>
      </c>
      <c r="BG457" s="10">
        <f t="shared" si="141"/>
        <v>0.625</v>
      </c>
      <c r="BH457" s="36" t="s">
        <v>118</v>
      </c>
      <c r="BI457" s="39" t="str">
        <f t="shared" si="142"/>
        <v/>
      </c>
      <c r="BJ457" s="39" t="str">
        <f t="shared" si="143"/>
        <v/>
      </c>
      <c r="BK457" s="16">
        <f>SUM(AR457:AX457)</f>
        <v>20</v>
      </c>
      <c r="BL457" s="10">
        <f>SUM(AL457:AQ457)</f>
        <v>5</v>
      </c>
      <c r="BM457" s="12">
        <f t="shared" si="144"/>
        <v>1.3333333333333333</v>
      </c>
      <c r="BN457" s="12">
        <f t="shared" si="144"/>
        <v>0.33333333333333331</v>
      </c>
      <c r="BO457" s="9">
        <f t="shared" si="145"/>
        <v>5</v>
      </c>
      <c r="BP457" s="39" t="str">
        <f t="shared" si="146"/>
        <v/>
      </c>
      <c r="BQ457" s="147"/>
      <c r="BR457" s="9">
        <f t="shared" si="147"/>
        <v>116</v>
      </c>
      <c r="BS457" s="9">
        <f t="shared" si="148"/>
        <v>25</v>
      </c>
      <c r="BT457" s="9">
        <f t="shared" si="149"/>
        <v>141</v>
      </c>
      <c r="BU457" s="9" t="str">
        <f>IFERROR(_xlfn.XLOOKUP(D457,Sheet1!B:B,Sheet1!L:L),"")</f>
        <v/>
      </c>
      <c r="BV457" s="9" t="e">
        <f>_xlfn.XLOOKUP(BU457,Sheet1!S:S,Sheet1!T:T)</f>
        <v>#N/A</v>
      </c>
      <c r="BW457" s="9" t="e">
        <f>_xlfn.XLOOKUP(D457,Sheet1!B:B,Sheet1!M:M)</f>
        <v>#N/A</v>
      </c>
      <c r="BZ457" s="108">
        <f t="shared" si="150"/>
        <v>10</v>
      </c>
      <c r="CB457" s="12">
        <f>AW457/AY457</f>
        <v>0.33333333333333331</v>
      </c>
      <c r="CC457" s="12">
        <f>AX457/AY457</f>
        <v>0.66666666666666663</v>
      </c>
      <c r="CG457" s="1" t="str">
        <f>IF(BO457&lt;80,"Below 80",
IF(BO457&lt;=120,"80-120",
IF(BO457&lt;=200,"&gt; 120-200",
IF(BO457&lt;=300,"&gt;200-300",
IF(BO457&lt;=500,"&gt;300-500",
"&gt;500")))))</f>
        <v>Below 80</v>
      </c>
      <c r="CH457" s="1" t="str">
        <f>IFERROR(_xlfn.XLOOKUP(CG457,Scenario!M:M,Scenario!N:N),"")</f>
        <v/>
      </c>
      <c r="CI457" s="1" t="str">
        <f t="shared" si="151"/>
        <v>Yes</v>
      </c>
      <c r="CJ457" s="75">
        <v>10</v>
      </c>
    </row>
    <row r="458" spans="1:88" hidden="1">
      <c r="A458" s="2">
        <v>457</v>
      </c>
      <c r="B458" s="2">
        <v>2024</v>
      </c>
      <c r="C458" s="1" t="str">
        <v>PBTMTR465</v>
      </c>
      <c r="D458" s="37" t="str">
        <v>001J1000003magnIAA</v>
      </c>
      <c r="E458" s="37" t="str">
        <v>JJ ENTERPRISES</v>
      </c>
      <c r="F458" s="37" t="str">
        <v>PUNJAB</v>
      </c>
      <c r="G458" s="37" t="str">
        <v>S.A.S Nagar</v>
      </c>
      <c r="H458" s="37" t="str">
        <v>Kharar</v>
      </c>
      <c r="I458" s="37" t="str">
        <v>PAL CEMENT AND STEEL PVT. LTD.</v>
      </c>
      <c r="J458" s="37" t="str">
        <v>Abhishek Wadhwa</v>
      </c>
      <c r="K458" s="37" t="str">
        <v>Abhishek Wadhwa</v>
      </c>
      <c r="L458" s="37" t="str">
        <v>C12827</v>
      </c>
      <c r="M458" s="37" t="str">
        <v>North</v>
      </c>
      <c r="N458" s="2">
        <v>140901</v>
      </c>
      <c r="O458" s="2" t="str">
        <v>03AIPPK6226M3ZW</v>
      </c>
      <c r="P458" s="2">
        <v>7814160269</v>
      </c>
      <c r="Q458" s="2" t="str">
        <v>Jun'24</v>
      </c>
      <c r="R458" s="2">
        <v>2025</v>
      </c>
      <c r="S458" s="1">
        <v>0</v>
      </c>
      <c r="T458" s="2">
        <v>145</v>
      </c>
      <c r="U458" s="12">
        <v>1.1494252873563218E-2</v>
      </c>
      <c r="V458" s="1" t="str">
        <v>Challenger</v>
      </c>
      <c r="W458" s="13">
        <v>0</v>
      </c>
      <c r="X458" s="13">
        <v>0</v>
      </c>
      <c r="Y458" s="13">
        <v>0</v>
      </c>
      <c r="Z458" s="13">
        <v>0</v>
      </c>
      <c r="AA458" s="13">
        <v>0</v>
      </c>
      <c r="AB458" s="13">
        <v>30</v>
      </c>
      <c r="AC458" s="13">
        <v>0</v>
      </c>
      <c r="AD458" s="13">
        <v>20</v>
      </c>
      <c r="AE458" s="13">
        <v>5</v>
      </c>
      <c r="AF458" s="13">
        <v>5</v>
      </c>
      <c r="AG458" s="13">
        <v>0</v>
      </c>
      <c r="AH458" s="13">
        <v>0</v>
      </c>
      <c r="AI458" s="13">
        <v>0</v>
      </c>
      <c r="AJ458" s="13">
        <v>0</v>
      </c>
      <c r="AK458" s="13">
        <v>0</v>
      </c>
      <c r="AL458" s="13">
        <v>0</v>
      </c>
      <c r="AM458" s="13">
        <v>15.2</v>
      </c>
      <c r="AN458" s="13">
        <v>0</v>
      </c>
      <c r="AO458" s="13">
        <v>0</v>
      </c>
      <c r="AP458" s="13">
        <v>0</v>
      </c>
      <c r="AQ458" s="13">
        <v>0</v>
      </c>
      <c r="AR458" s="13">
        <v>0</v>
      </c>
      <c r="AS458" s="13">
        <v>5</v>
      </c>
      <c r="AT458" s="13">
        <v>5</v>
      </c>
      <c r="AU458" s="13">
        <v>0</v>
      </c>
      <c r="AV458" s="13">
        <v>0</v>
      </c>
      <c r="AW458" s="16">
        <f t="shared" si="136"/>
        <v>25.2</v>
      </c>
      <c r="AX458" s="16">
        <v>30.4</v>
      </c>
      <c r="AY458" s="10">
        <f t="shared" si="137"/>
        <v>55.599999999999994</v>
      </c>
      <c r="AZ458" s="10">
        <f>SUM(Z458:AK458)</f>
        <v>60</v>
      </c>
      <c r="BA458" s="10">
        <v>30.2</v>
      </c>
      <c r="BB458" s="10">
        <f t="shared" si="138"/>
        <v>5</v>
      </c>
      <c r="BC458" s="10">
        <f t="shared" si="139"/>
        <v>1.25</v>
      </c>
      <c r="BD458" s="10">
        <f t="shared" si="140"/>
        <v>-4.4000000000000057</v>
      </c>
      <c r="BE458" s="10">
        <f t="shared" si="132"/>
        <v>34.799999999999997</v>
      </c>
      <c r="BF458" s="2" t="s">
        <v>119</v>
      </c>
      <c r="BG458" s="10">
        <f t="shared" si="141"/>
        <v>2.5249999999999999</v>
      </c>
      <c r="BH458" s="36" t="s">
        <v>118</v>
      </c>
      <c r="BI458" s="39" t="str">
        <f t="shared" si="142"/>
        <v/>
      </c>
      <c r="BJ458" s="39" t="str">
        <f t="shared" si="143"/>
        <v/>
      </c>
      <c r="BK458" s="16">
        <f>SUM(AR458:AX458)</f>
        <v>65.599999999999994</v>
      </c>
      <c r="BL458" s="10">
        <f>SUM(AL458:AQ458)</f>
        <v>15.2</v>
      </c>
      <c r="BM458" s="12">
        <f t="shared" si="144"/>
        <v>1.1798561151079137</v>
      </c>
      <c r="BN458" s="12">
        <f t="shared" si="144"/>
        <v>0.2733812949640288</v>
      </c>
      <c r="BO458" s="9">
        <f t="shared" si="145"/>
        <v>20.2</v>
      </c>
      <c r="BP458" s="39" t="str">
        <f t="shared" si="146"/>
        <v/>
      </c>
      <c r="BQ458" s="147"/>
      <c r="BR458" s="9">
        <f t="shared" si="147"/>
        <v>55</v>
      </c>
      <c r="BS458" s="9">
        <f t="shared" si="148"/>
        <v>5</v>
      </c>
      <c r="BT458" s="9">
        <f t="shared" si="149"/>
        <v>60</v>
      </c>
      <c r="BU458" s="9" t="str">
        <f>IFERROR(_xlfn.XLOOKUP(D458,Sheet1!B:B,Sheet1!L:L),"")</f>
        <v/>
      </c>
      <c r="BV458" s="9" t="e">
        <f>_xlfn.XLOOKUP(BU458,Sheet1!S:S,Sheet1!T:T)</f>
        <v>#N/A</v>
      </c>
      <c r="BW458" s="9" t="e">
        <f>_xlfn.XLOOKUP(D458,Sheet1!B:B,Sheet1!M:M)</f>
        <v>#N/A</v>
      </c>
      <c r="BZ458" s="108">
        <f t="shared" si="150"/>
        <v>30.399999999999995</v>
      </c>
      <c r="CB458" s="12">
        <f>AW458/AY458</f>
        <v>0.45323741007194246</v>
      </c>
      <c r="CC458" s="12">
        <f>AX458/AY458</f>
        <v>0.5467625899280576</v>
      </c>
      <c r="CG458" s="1" t="str">
        <f>IF(BO458&lt;80,"Below 80",
IF(BO458&lt;=120,"80-120",
IF(BO458&lt;=200,"&gt; 120-200",
IF(BO458&lt;=300,"&gt;200-300",
IF(BO458&lt;=500,"&gt;300-500",
"&gt;500")))))</f>
        <v>Below 80</v>
      </c>
      <c r="CH458" s="1" t="str">
        <f>IFERROR(_xlfn.XLOOKUP(CG458,Scenario!M:M,Scenario!N:N),"")</f>
        <v/>
      </c>
      <c r="CI458" s="1" t="str">
        <f t="shared" si="151"/>
        <v>Yes</v>
      </c>
      <c r="CJ458" s="75">
        <v>25.4</v>
      </c>
    </row>
    <row r="459" spans="1:88" hidden="1">
      <c r="A459" s="2">
        <v>458</v>
      </c>
      <c r="B459" s="2">
        <v>2024</v>
      </c>
      <c r="C459" s="1" t="str">
        <v>PBTMTR466</v>
      </c>
      <c r="D459" s="37" t="str">
        <v>001J1000003nJVpIAM</v>
      </c>
      <c r="E459" s="37" t="str">
        <v>SHREE BALAJI TRADING CO</v>
      </c>
      <c r="F459" s="37" t="str">
        <v>PUNJAB</v>
      </c>
      <c r="G459" s="37" t="str">
        <v>S.A.S Nagar</v>
      </c>
      <c r="H459" s="37" t="str">
        <v>Dera Bassi</v>
      </c>
      <c r="I459" s="37" t="str">
        <v>PAL CEMENT AND STEEL PVT. LTD.</v>
      </c>
      <c r="J459" s="37" t="str">
        <v>Abhishek Wadhwa</v>
      </c>
      <c r="K459" s="37" t="str">
        <v>Abhishek Wadhwa</v>
      </c>
      <c r="L459" s="37" t="str">
        <v>C12827</v>
      </c>
      <c r="M459" s="37" t="str">
        <v>North</v>
      </c>
      <c r="N459" s="2">
        <v>140603</v>
      </c>
      <c r="O459" s="2" t="str">
        <v>03AIAPG0233F1Z9</v>
      </c>
      <c r="P459" s="2">
        <v>0</v>
      </c>
      <c r="Q459" s="2" t="str">
        <v>Jun'24</v>
      </c>
      <c r="R459" s="2">
        <v>2025</v>
      </c>
      <c r="S459" s="1">
        <v>0</v>
      </c>
      <c r="T459" s="2">
        <v>450</v>
      </c>
      <c r="U459" s="12">
        <v>0</v>
      </c>
      <c r="V459" s="1" t="str">
        <v>Alien</v>
      </c>
      <c r="W459" s="13">
        <v>0</v>
      </c>
      <c r="X459" s="13">
        <v>0</v>
      </c>
      <c r="Y459" s="13">
        <v>0</v>
      </c>
      <c r="Z459" s="13">
        <v>0</v>
      </c>
      <c r="AA459" s="13">
        <v>0</v>
      </c>
      <c r="AB459" s="13">
        <v>77</v>
      </c>
      <c r="AC459" s="13">
        <v>35</v>
      </c>
      <c r="AD459" s="13">
        <v>90</v>
      </c>
      <c r="AE459" s="13">
        <v>66</v>
      </c>
      <c r="AF459" s="13">
        <v>72</v>
      </c>
      <c r="AG459" s="13">
        <v>50</v>
      </c>
      <c r="AH459" s="13">
        <v>69</v>
      </c>
      <c r="AI459" s="13">
        <v>80</v>
      </c>
      <c r="AJ459" s="13">
        <v>63</v>
      </c>
      <c r="AK459" s="13">
        <v>50</v>
      </c>
      <c r="AL459" s="13">
        <v>10</v>
      </c>
      <c r="AM459" s="13">
        <v>11</v>
      </c>
      <c r="AN459" s="13">
        <v>10</v>
      </c>
      <c r="AO459" s="13">
        <v>0</v>
      </c>
      <c r="AP459" s="13">
        <v>29.83</v>
      </c>
      <c r="AQ459" s="13">
        <v>0</v>
      </c>
      <c r="AR459" s="13">
        <v>0</v>
      </c>
      <c r="AS459" s="13">
        <v>0</v>
      </c>
      <c r="AT459" s="13">
        <v>0</v>
      </c>
      <c r="AU459" s="13">
        <v>0</v>
      </c>
      <c r="AV459" s="13">
        <v>0</v>
      </c>
      <c r="AW459" s="16">
        <f t="shared" si="136"/>
        <v>60.83</v>
      </c>
      <c r="AX459" s="16">
        <v>239.17000000000002</v>
      </c>
      <c r="AY459" s="107">
        <f>BW459</f>
        <v>300</v>
      </c>
      <c r="AZ459" s="10">
        <f>SUM(Z459:AK459)</f>
        <v>652</v>
      </c>
      <c r="BA459" s="10">
        <f>AY459</f>
        <v>300</v>
      </c>
      <c r="BB459" s="10">
        <f t="shared" si="138"/>
        <v>239.17000000000002</v>
      </c>
      <c r="BC459" s="10">
        <f t="shared" si="139"/>
        <v>59.792500000000004</v>
      </c>
      <c r="BD459" s="10">
        <f t="shared" si="140"/>
        <v>-352</v>
      </c>
      <c r="BE459" s="10">
        <f t="shared" si="132"/>
        <v>591.16999999999996</v>
      </c>
      <c r="BF459" s="2" t="s">
        <v>119</v>
      </c>
      <c r="BG459" s="10">
        <f t="shared" si="141"/>
        <v>7.6037499999999998</v>
      </c>
      <c r="BH459" s="36" t="s">
        <v>118</v>
      </c>
      <c r="BI459" s="39" t="str">
        <f t="shared" si="142"/>
        <v>B</v>
      </c>
      <c r="BJ459" s="39" t="str">
        <f t="shared" si="143"/>
        <v>B</v>
      </c>
      <c r="BK459" s="16">
        <f>SUM(AR459:AX459)</f>
        <v>300</v>
      </c>
      <c r="BL459" s="10">
        <f>SUM(AL459:AQ459)</f>
        <v>60.83</v>
      </c>
      <c r="BM459" s="12">
        <f t="shared" si="144"/>
        <v>1</v>
      </c>
      <c r="BN459" s="12">
        <f t="shared" si="144"/>
        <v>0.20276666666666665</v>
      </c>
      <c r="BO459" s="9">
        <f t="shared" si="145"/>
        <v>60.83</v>
      </c>
      <c r="BP459" s="39" t="str">
        <f t="shared" si="146"/>
        <v/>
      </c>
      <c r="BQ459" s="147"/>
      <c r="BR459" s="9">
        <f t="shared" si="147"/>
        <v>268</v>
      </c>
      <c r="BS459" s="9">
        <f t="shared" si="148"/>
        <v>384</v>
      </c>
      <c r="BT459" s="9">
        <f t="shared" si="149"/>
        <v>652</v>
      </c>
      <c r="BU459" s="9" t="str">
        <f>IFERROR(_xlfn.XLOOKUP(D459,Sheet1!B:B,Sheet1!L:L),"")</f>
        <v>International Trip (1 pax South Asia) 3N-4D</v>
      </c>
      <c r="BV459" s="9" t="str">
        <f>_xlfn.XLOOKUP(BU459,Sheet1!S:S,Sheet1!T:T)</f>
        <v>B</v>
      </c>
      <c r="BW459" s="9">
        <f>_xlfn.XLOOKUP(D459,Sheet1!B:B,Sheet1!M:M)</f>
        <v>300</v>
      </c>
      <c r="BX459" s="1" t="s">
        <v>129</v>
      </c>
      <c r="BY459" s="1">
        <v>301</v>
      </c>
      <c r="BZ459" s="108">
        <f t="shared" si="150"/>
        <v>239.17000000000002</v>
      </c>
      <c r="CB459" s="12">
        <f>AW459/AY459</f>
        <v>0.20276666666666665</v>
      </c>
      <c r="CC459" s="12">
        <f>AX459/AY459</f>
        <v>0.79723333333333335</v>
      </c>
      <c r="CG459" s="1" t="str">
        <f>IF(BO459&lt;80,"Below 80",
IF(BO459&lt;=120,"80-120",
IF(BO459&lt;=200,"&gt; 120-200",
IF(BO459&lt;=300,"&gt;200-300",
IF(BO459&lt;=500,"&gt;300-500",
"&gt;500")))))</f>
        <v>Below 80</v>
      </c>
      <c r="CH459" s="1" t="str">
        <f>IFERROR(_xlfn.XLOOKUP(CG459,Scenario!M:M,Scenario!N:N),"")</f>
        <v/>
      </c>
      <c r="CI459" s="1" t="b">
        <f t="shared" si="151"/>
        <v>0</v>
      </c>
      <c r="CJ459" s="75">
        <v>239.17000000000002</v>
      </c>
    </row>
    <row r="460" spans="1:88" hidden="1">
      <c r="A460" s="2">
        <v>459</v>
      </c>
      <c r="B460" s="2">
        <v>2024</v>
      </c>
      <c r="C460" s="1" t="str">
        <v>PBTMTR467</v>
      </c>
      <c r="D460" s="37" t="str">
        <v>001J1000002mdP7IAI</v>
      </c>
      <c r="E460" s="37" t="str">
        <v>M/S SHIKHAR STEELS</v>
      </c>
      <c r="F460" s="37" t="str">
        <v>UTTARAKHAND</v>
      </c>
      <c r="G460" s="37" t="str">
        <v>NAINITAL</v>
      </c>
      <c r="H460" s="37" t="str">
        <v>Haldwani</v>
      </c>
      <c r="I460" s="37" t="str">
        <v>SHIVA SALES INDIA CORPORATION</v>
      </c>
      <c r="J460" s="37" t="str">
        <v>Manoj Yadav</v>
      </c>
      <c r="K460" s="37" t="str">
        <v>Manoj Yadav</v>
      </c>
      <c r="L460" s="37" t="str">
        <v>C12821</v>
      </c>
      <c r="M460" s="37" t="str">
        <v>North</v>
      </c>
      <c r="N460" s="2">
        <v>263139</v>
      </c>
      <c r="O460" s="2" t="str">
        <v>05AZIPG0502C1Z9</v>
      </c>
      <c r="P460" s="2">
        <v>9412038165</v>
      </c>
      <c r="Q460" s="2" t="str">
        <v>Jun'24</v>
      </c>
      <c r="R460" s="2">
        <v>2025</v>
      </c>
      <c r="S460" s="1">
        <v>0</v>
      </c>
      <c r="T460" s="2">
        <v>100</v>
      </c>
      <c r="U460" s="12">
        <v>0</v>
      </c>
      <c r="V460" s="1" t="str">
        <v>Challenger</v>
      </c>
      <c r="W460" s="13">
        <v>0</v>
      </c>
      <c r="X460" s="13">
        <v>0</v>
      </c>
      <c r="Y460" s="13">
        <v>0</v>
      </c>
      <c r="Z460" s="13">
        <v>0</v>
      </c>
      <c r="AA460" s="13">
        <v>0</v>
      </c>
      <c r="AB460" s="13">
        <v>15</v>
      </c>
      <c r="AC460" s="13">
        <v>0</v>
      </c>
      <c r="AD460" s="13">
        <v>0</v>
      </c>
      <c r="AE460" s="13">
        <v>0</v>
      </c>
      <c r="AF460" s="13">
        <v>0</v>
      </c>
      <c r="AG460" s="13">
        <v>0</v>
      </c>
      <c r="AH460" s="13">
        <v>0</v>
      </c>
      <c r="AI460" s="13">
        <v>0</v>
      </c>
      <c r="AJ460" s="13">
        <v>0</v>
      </c>
      <c r="AK460" s="13">
        <v>0</v>
      </c>
      <c r="AL460" s="13">
        <v>0</v>
      </c>
      <c r="AM460" s="13">
        <v>0</v>
      </c>
      <c r="AN460" s="13">
        <v>0</v>
      </c>
      <c r="AO460" s="13">
        <v>0</v>
      </c>
      <c r="AP460" s="13">
        <v>0</v>
      </c>
      <c r="AQ460" s="13">
        <v>0</v>
      </c>
      <c r="AR460" s="13">
        <v>0</v>
      </c>
      <c r="AS460" s="13">
        <v>0</v>
      </c>
      <c r="AT460" s="13">
        <v>0</v>
      </c>
      <c r="AU460" s="13">
        <v>0</v>
      </c>
      <c r="AV460" s="13">
        <v>0</v>
      </c>
      <c r="AW460" s="16">
        <f t="shared" si="136"/>
        <v>0</v>
      </c>
      <c r="AX460" s="16">
        <v>0</v>
      </c>
      <c r="AY460" s="10">
        <f t="shared" si="137"/>
        <v>0</v>
      </c>
      <c r="AZ460" s="10">
        <f>SUM(Z460:AK460)</f>
        <v>15</v>
      </c>
      <c r="BA460" s="10"/>
      <c r="BB460" s="10">
        <f t="shared" si="138"/>
        <v>0</v>
      </c>
      <c r="BC460" s="10">
        <f t="shared" si="139"/>
        <v>0</v>
      </c>
      <c r="BD460" s="10">
        <f t="shared" si="140"/>
        <v>-15</v>
      </c>
      <c r="BE460" s="10">
        <f t="shared" si="132"/>
        <v>15</v>
      </c>
      <c r="BF460" s="2" t="s">
        <v>119</v>
      </c>
      <c r="BG460" s="10">
        <f t="shared" si="141"/>
        <v>0</v>
      </c>
      <c r="BH460" s="36" t="s">
        <v>118</v>
      </c>
      <c r="BI460" s="39" t="str">
        <f t="shared" si="142"/>
        <v/>
      </c>
      <c r="BJ460" s="39" t="str">
        <f t="shared" si="143"/>
        <v/>
      </c>
      <c r="BK460" s="16">
        <f>SUM(AR460:AX460)</f>
        <v>0</v>
      </c>
      <c r="BL460" s="10">
        <f>SUM(AL460:AQ460)</f>
        <v>0</v>
      </c>
      <c r="BM460" s="12" t="str">
        <f t="shared" si="144"/>
        <v/>
      </c>
      <c r="BN460" s="12" t="str">
        <f t="shared" si="144"/>
        <v/>
      </c>
      <c r="BO460" s="9">
        <f t="shared" si="145"/>
        <v>0</v>
      </c>
      <c r="BP460" s="39" t="str">
        <f t="shared" si="146"/>
        <v/>
      </c>
      <c r="BQ460" s="147"/>
      <c r="BR460" s="9">
        <f t="shared" si="147"/>
        <v>15</v>
      </c>
      <c r="BS460" s="9">
        <f t="shared" si="148"/>
        <v>0</v>
      </c>
      <c r="BT460" s="9">
        <f t="shared" si="149"/>
        <v>15</v>
      </c>
      <c r="BU460" s="9" t="str">
        <f>IFERROR(_xlfn.XLOOKUP(D460,Sheet1!B:B,Sheet1!L:L),"")</f>
        <v/>
      </c>
      <c r="BV460" s="9" t="e">
        <f>_xlfn.XLOOKUP(BU460,Sheet1!S:S,Sheet1!T:T)</f>
        <v>#N/A</v>
      </c>
      <c r="BW460" s="9" t="e">
        <f>_xlfn.XLOOKUP(D460,Sheet1!B:B,Sheet1!M:M)</f>
        <v>#N/A</v>
      </c>
      <c r="BZ460" s="108">
        <f t="shared" si="150"/>
        <v>0</v>
      </c>
      <c r="CB460" s="12"/>
      <c r="CC460" s="12"/>
      <c r="CG460" s="1" t="str">
        <f>IF(BO460&lt;80,"Below 80",
IF(BO460&lt;=120,"80-120",
IF(BO460&lt;=200,"&gt; 120-200",
IF(BO460&lt;=300,"&gt;200-300",
IF(BO460&lt;=500,"&gt;300-500",
"&gt;500")))))</f>
        <v>Below 80</v>
      </c>
      <c r="CH460" s="1" t="str">
        <f>IFERROR(_xlfn.XLOOKUP(CG460,Scenario!M:M,Scenario!N:N),"")</f>
        <v/>
      </c>
      <c r="CI460" s="1" t="str">
        <f t="shared" si="151"/>
        <v>No</v>
      </c>
      <c r="CJ460" s="75">
        <v>0</v>
      </c>
    </row>
    <row r="461" spans="1:88" hidden="1">
      <c r="A461" s="2">
        <v>460</v>
      </c>
      <c r="B461" s="2">
        <v>2024</v>
      </c>
      <c r="C461" s="1" t="str">
        <v>PBTMTR468</v>
      </c>
      <c r="D461" s="37" t="str">
        <v>001J100000RzEMLIA3</v>
      </c>
      <c r="E461" s="37" t="str">
        <v>DEVBHOOMI STEEL TRADERS</v>
      </c>
      <c r="F461" s="37" t="str">
        <v>UTTARAKHAND</v>
      </c>
      <c r="G461" s="37" t="str">
        <v>DEHRADUN</v>
      </c>
      <c r="H461" s="37" t="str">
        <v>Hisar</v>
      </c>
      <c r="I461" s="37" t="str">
        <v>SHIVA SALES INDIA CORPORATION</v>
      </c>
      <c r="J461" s="37" t="str">
        <v>Ravi Kumar</v>
      </c>
      <c r="K461" s="37" t="str">
        <v>-</v>
      </c>
      <c r="L461" s="37" t="str">
        <v>C12821</v>
      </c>
      <c r="M461" s="37" t="str">
        <v>North</v>
      </c>
      <c r="N461" s="2">
        <v>248001</v>
      </c>
      <c r="O461" s="2" t="str">
        <v>05HLVPS9832P2ZM</v>
      </c>
      <c r="P461" s="2">
        <v>7337508154</v>
      </c>
      <c r="Q461" s="2" t="str">
        <v>Jun'24</v>
      </c>
      <c r="R461" s="2">
        <v>2025</v>
      </c>
      <c r="S461" s="1">
        <v>0</v>
      </c>
      <c r="T461" s="2">
        <v>35</v>
      </c>
      <c r="U461" s="12">
        <v>0</v>
      </c>
      <c r="V461" s="1" t="str">
        <v>Minor</v>
      </c>
      <c r="W461" s="13">
        <v>0</v>
      </c>
      <c r="X461" s="13">
        <v>0</v>
      </c>
      <c r="Y461" s="13">
        <v>0</v>
      </c>
      <c r="Z461" s="13">
        <v>0</v>
      </c>
      <c r="AA461" s="13">
        <v>0</v>
      </c>
      <c r="AB461" s="13">
        <v>6</v>
      </c>
      <c r="AC461" s="13">
        <v>0</v>
      </c>
      <c r="AD461" s="13">
        <v>0</v>
      </c>
      <c r="AE461" s="13">
        <v>0</v>
      </c>
      <c r="AF461" s="13">
        <v>0</v>
      </c>
      <c r="AG461" s="13">
        <v>0</v>
      </c>
      <c r="AH461" s="13">
        <v>0</v>
      </c>
      <c r="AI461" s="13">
        <v>0</v>
      </c>
      <c r="AJ461" s="13">
        <v>0</v>
      </c>
      <c r="AK461" s="13">
        <v>0</v>
      </c>
      <c r="AL461" s="13">
        <v>0</v>
      </c>
      <c r="AM461" s="13">
        <v>0</v>
      </c>
      <c r="AN461" s="13">
        <v>0</v>
      </c>
      <c r="AO461" s="13">
        <v>0</v>
      </c>
      <c r="AP461" s="13">
        <v>0</v>
      </c>
      <c r="AQ461" s="13">
        <v>0</v>
      </c>
      <c r="AR461" s="13">
        <v>0</v>
      </c>
      <c r="AS461" s="13">
        <v>0</v>
      </c>
      <c r="AT461" s="13">
        <v>0</v>
      </c>
      <c r="AU461" s="13">
        <v>0</v>
      </c>
      <c r="AV461" s="13">
        <v>0</v>
      </c>
      <c r="AW461" s="16">
        <f t="shared" si="136"/>
        <v>0</v>
      </c>
      <c r="AX461" s="16">
        <v>0</v>
      </c>
      <c r="AY461" s="10">
        <f t="shared" si="137"/>
        <v>0</v>
      </c>
      <c r="AZ461" s="10">
        <f>SUM(Z461:AK461)</f>
        <v>6</v>
      </c>
      <c r="BA461" s="10"/>
      <c r="BB461" s="10">
        <f t="shared" si="138"/>
        <v>0</v>
      </c>
      <c r="BC461" s="10">
        <f t="shared" si="139"/>
        <v>0</v>
      </c>
      <c r="BD461" s="10">
        <f t="shared" si="140"/>
        <v>-6</v>
      </c>
      <c r="BE461" s="10">
        <f t="shared" si="132"/>
        <v>6</v>
      </c>
      <c r="BF461" s="2" t="s">
        <v>119</v>
      </c>
      <c r="BG461" s="10">
        <f t="shared" si="141"/>
        <v>0</v>
      </c>
      <c r="BH461" s="36" t="s">
        <v>118</v>
      </c>
      <c r="BI461" s="39" t="str">
        <f t="shared" si="142"/>
        <v/>
      </c>
      <c r="BJ461" s="39" t="str">
        <f t="shared" si="143"/>
        <v/>
      </c>
      <c r="BK461" s="16">
        <f>SUM(AR461:AX461)</f>
        <v>0</v>
      </c>
      <c r="BL461" s="10">
        <f>SUM(AL461:AQ461)</f>
        <v>0</v>
      </c>
      <c r="BM461" s="12" t="str">
        <f t="shared" si="144"/>
        <v/>
      </c>
      <c r="BN461" s="12" t="str">
        <f t="shared" si="144"/>
        <v/>
      </c>
      <c r="BO461" s="9">
        <f t="shared" si="145"/>
        <v>0</v>
      </c>
      <c r="BP461" s="39" t="str">
        <f t="shared" si="146"/>
        <v/>
      </c>
      <c r="BQ461" s="147"/>
      <c r="BR461" s="9">
        <f t="shared" si="147"/>
        <v>6</v>
      </c>
      <c r="BS461" s="9">
        <f t="shared" si="148"/>
        <v>0</v>
      </c>
      <c r="BT461" s="9">
        <f t="shared" si="149"/>
        <v>6</v>
      </c>
      <c r="BU461" s="9" t="str">
        <f>IFERROR(_xlfn.XLOOKUP(D461,Sheet1!B:B,Sheet1!L:L),"")</f>
        <v/>
      </c>
      <c r="BV461" s="9" t="e">
        <f>_xlfn.XLOOKUP(BU461,Sheet1!S:S,Sheet1!T:T)</f>
        <v>#N/A</v>
      </c>
      <c r="BW461" s="9" t="e">
        <f>_xlfn.XLOOKUP(D461,Sheet1!B:B,Sheet1!M:M)</f>
        <v>#N/A</v>
      </c>
      <c r="BZ461" s="108">
        <f t="shared" si="150"/>
        <v>0</v>
      </c>
      <c r="CB461" s="12"/>
      <c r="CC461" s="12"/>
      <c r="CG461" s="1" t="str">
        <f>IF(BO461&lt;80,"Below 80",
IF(BO461&lt;=120,"80-120",
IF(BO461&lt;=200,"&gt; 120-200",
IF(BO461&lt;=300,"&gt;200-300",
IF(BO461&lt;=500,"&gt;300-500",
"&gt;500")))))</f>
        <v>Below 80</v>
      </c>
      <c r="CH461" s="1" t="str">
        <f>IFERROR(_xlfn.XLOOKUP(CG461,Scenario!M:M,Scenario!N:N),"")</f>
        <v/>
      </c>
      <c r="CI461" s="1" t="str">
        <f t="shared" si="151"/>
        <v>No</v>
      </c>
      <c r="CJ461" s="75">
        <v>0</v>
      </c>
    </row>
    <row r="462" spans="1:88" hidden="1">
      <c r="A462" s="2">
        <v>461</v>
      </c>
      <c r="B462" s="2">
        <v>2024</v>
      </c>
      <c r="C462" s="1" t="str">
        <v>PBTMTR469</v>
      </c>
      <c r="D462" s="37" t="str">
        <v>0015g00001dHcNGAA0</v>
      </c>
      <c r="E462" s="37" t="str">
        <v>S.S ENTERPRISES</v>
      </c>
      <c r="F462" s="37" t="str">
        <v>UTTAR PRADESH</v>
      </c>
      <c r="G462" s="37" t="str">
        <v>RAMPUR</v>
      </c>
      <c r="H462" s="37" t="str">
        <v>Rampur</v>
      </c>
      <c r="I462" s="37" t="str">
        <v>OPTRIX INFRA LLP</v>
      </c>
      <c r="J462" s="37" t="str">
        <v>SHIV KUMAR</v>
      </c>
      <c r="K462" s="37" t="str">
        <v>Divyansh Dhawal</v>
      </c>
      <c r="L462" s="37" t="str">
        <v>001J100000PJG7oIAH</v>
      </c>
      <c r="M462" s="37" t="str">
        <v>North</v>
      </c>
      <c r="N462" s="2">
        <v>244901</v>
      </c>
      <c r="O462" s="2" t="str">
        <v>09ANAPS3161R1ZD</v>
      </c>
      <c r="P462" s="2">
        <v>9045795373</v>
      </c>
      <c r="Q462" s="2" t="str">
        <v>Jun'24</v>
      </c>
      <c r="R462" s="2">
        <v>2025</v>
      </c>
      <c r="S462" s="1">
        <v>0</v>
      </c>
      <c r="T462" s="2">
        <v>350</v>
      </c>
      <c r="U462" s="12">
        <v>2.573333333333333E-2</v>
      </c>
      <c r="V462" s="1" t="str">
        <v>Alien</v>
      </c>
      <c r="W462" s="13">
        <v>0</v>
      </c>
      <c r="X462" s="13">
        <v>0</v>
      </c>
      <c r="Y462" s="13">
        <v>0</v>
      </c>
      <c r="Z462" s="13">
        <v>0</v>
      </c>
      <c r="AA462" s="13">
        <v>0</v>
      </c>
      <c r="AB462" s="13">
        <v>3</v>
      </c>
      <c r="AC462" s="13">
        <v>11</v>
      </c>
      <c r="AD462" s="13">
        <v>10</v>
      </c>
      <c r="AE462" s="13">
        <v>17</v>
      </c>
      <c r="AF462" s="13">
        <v>20.5</v>
      </c>
      <c r="AG462" s="13">
        <v>5</v>
      </c>
      <c r="AH462" s="13">
        <v>23</v>
      </c>
      <c r="AI462" s="13">
        <v>0</v>
      </c>
      <c r="AJ462" s="13">
        <v>0</v>
      </c>
      <c r="AK462" s="13">
        <v>0</v>
      </c>
      <c r="AL462" s="13">
        <v>0</v>
      </c>
      <c r="AM462" s="13">
        <v>0</v>
      </c>
      <c r="AN462" s="13">
        <v>0</v>
      </c>
      <c r="AO462" s="13">
        <v>0</v>
      </c>
      <c r="AP462" s="13">
        <v>12.06</v>
      </c>
      <c r="AQ462" s="13">
        <v>1</v>
      </c>
      <c r="AR462" s="13">
        <v>10.02</v>
      </c>
      <c r="AS462" s="13">
        <v>12</v>
      </c>
      <c r="AT462" s="13">
        <v>10.02</v>
      </c>
      <c r="AU462" s="13">
        <v>5</v>
      </c>
      <c r="AV462" s="13">
        <v>12</v>
      </c>
      <c r="AW462" s="16">
        <f t="shared" si="136"/>
        <v>50.099999999999994</v>
      </c>
      <c r="AX462" s="16">
        <v>46.16</v>
      </c>
      <c r="AY462" s="10">
        <f t="shared" si="137"/>
        <v>96.259999999999991</v>
      </c>
      <c r="AZ462" s="10">
        <f>SUM(Z462:AK462)</f>
        <v>89.5</v>
      </c>
      <c r="BA462" s="10">
        <v>50</v>
      </c>
      <c r="BB462" s="10">
        <f t="shared" si="138"/>
        <v>-9.9999999999994316E-2</v>
      </c>
      <c r="BC462" s="10">
        <f t="shared" si="139"/>
        <v>-2.4999999999998579E-2</v>
      </c>
      <c r="BD462" s="10">
        <f t="shared" si="140"/>
        <v>6.7599999999999909</v>
      </c>
      <c r="BE462" s="10">
        <f t="shared" si="132"/>
        <v>39.400000000000006</v>
      </c>
      <c r="BF462" s="2" t="s">
        <v>119</v>
      </c>
      <c r="BG462" s="10">
        <f t="shared" si="141"/>
        <v>4.3849999999999998</v>
      </c>
      <c r="BH462" s="36" t="s">
        <v>118</v>
      </c>
      <c r="BI462" s="39" t="str">
        <f t="shared" si="142"/>
        <v/>
      </c>
      <c r="BJ462" s="39" t="str">
        <f t="shared" si="143"/>
        <v/>
      </c>
      <c r="BK462" s="16">
        <f>SUM(AR462:AX462)</f>
        <v>145.29999999999998</v>
      </c>
      <c r="BL462" s="10">
        <f>SUM(AL462:AQ462)</f>
        <v>13.06</v>
      </c>
      <c r="BM462" s="12">
        <f t="shared" si="144"/>
        <v>1.5094535632661541</v>
      </c>
      <c r="BN462" s="12">
        <f t="shared" si="144"/>
        <v>0.13567421566590485</v>
      </c>
      <c r="BO462" s="9">
        <f t="shared" si="145"/>
        <v>35.08</v>
      </c>
      <c r="BP462" s="39" t="str">
        <f t="shared" si="146"/>
        <v/>
      </c>
      <c r="BQ462" s="147"/>
      <c r="BR462" s="9">
        <f t="shared" si="147"/>
        <v>41</v>
      </c>
      <c r="BS462" s="9">
        <f t="shared" si="148"/>
        <v>48.5</v>
      </c>
      <c r="BT462" s="9">
        <f t="shared" si="149"/>
        <v>89.5</v>
      </c>
      <c r="BU462" s="9" t="str">
        <f>IFERROR(_xlfn.XLOOKUP(D462,Sheet1!B:B,Sheet1!L:L),"")</f>
        <v/>
      </c>
      <c r="BV462" s="9" t="e">
        <f>_xlfn.XLOOKUP(BU462,Sheet1!S:S,Sheet1!T:T)</f>
        <v>#N/A</v>
      </c>
      <c r="BW462" s="9" t="e">
        <f>_xlfn.XLOOKUP(D462,Sheet1!B:B,Sheet1!M:M)</f>
        <v>#N/A</v>
      </c>
      <c r="BZ462" s="108">
        <f t="shared" si="150"/>
        <v>46.16</v>
      </c>
      <c r="CB462" s="12">
        <f>AW462/AY462</f>
        <v>0.52046540619156445</v>
      </c>
      <c r="CC462" s="12">
        <f>AX462/AY462</f>
        <v>0.47953459380843549</v>
      </c>
      <c r="CG462" s="1" t="str">
        <f>IF(BO462&lt;80,"Below 80",
IF(BO462&lt;=120,"80-120",
IF(BO462&lt;=200,"&gt; 120-200",
IF(BO462&lt;=300,"&gt;200-300",
IF(BO462&lt;=500,"&gt;300-500",
"&gt;500")))))</f>
        <v>Below 80</v>
      </c>
      <c r="CH462" s="1" t="str">
        <f>IFERROR(_xlfn.XLOOKUP(CG462,Scenario!M:M,Scenario!N:N),"")</f>
        <v/>
      </c>
      <c r="CI462" s="1" t="str">
        <f t="shared" si="151"/>
        <v>Yes</v>
      </c>
      <c r="CJ462" s="75">
        <v>34.159999999999997</v>
      </c>
    </row>
    <row r="463" spans="1:88" hidden="1">
      <c r="A463" s="2">
        <v>462</v>
      </c>
      <c r="B463" s="2">
        <v>2024</v>
      </c>
      <c r="C463" s="1" t="str">
        <v>PBTMTR470</v>
      </c>
      <c r="D463" s="37" t="str">
        <v>001J10000053Z8qIAE</v>
      </c>
      <c r="E463" s="37" t="str">
        <v>M/S SHREE AMARNATH TRADERS</v>
      </c>
      <c r="F463" s="37" t="str">
        <v>UTTAR PRADESH</v>
      </c>
      <c r="G463" s="37" t="str">
        <v>MORADABAD</v>
      </c>
      <c r="H463" s="37" t="str">
        <v>Moradabad</v>
      </c>
      <c r="I463" s="37" t="str">
        <v>OPTRIX INFRA LLP</v>
      </c>
      <c r="J463" s="37" t="str">
        <v>SHIV KUMAR</v>
      </c>
      <c r="K463" s="37" t="str">
        <v>Divyansh Dhawal</v>
      </c>
      <c r="L463" s="37" t="str">
        <v>001J100000PJG7oIAH</v>
      </c>
      <c r="M463" s="37" t="str">
        <v>North</v>
      </c>
      <c r="N463" s="2">
        <v>244001</v>
      </c>
      <c r="O463" s="2" t="str">
        <v>09ADBFS8037K1ZN</v>
      </c>
      <c r="P463" s="2">
        <v>8433089417</v>
      </c>
      <c r="Q463" s="2" t="str">
        <v>Jun'24</v>
      </c>
      <c r="R463" s="2">
        <v>2025</v>
      </c>
      <c r="S463" s="1">
        <v>0</v>
      </c>
      <c r="T463" s="2">
        <v>600</v>
      </c>
      <c r="U463" s="12">
        <v>0</v>
      </c>
      <c r="V463" s="1" t="str">
        <v>Alien</v>
      </c>
      <c r="W463" s="13">
        <v>0</v>
      </c>
      <c r="X463" s="13">
        <v>0</v>
      </c>
      <c r="Y463" s="13">
        <v>0</v>
      </c>
      <c r="Z463" s="13">
        <v>0</v>
      </c>
      <c r="AA463" s="13">
        <v>0</v>
      </c>
      <c r="AB463" s="13">
        <v>4</v>
      </c>
      <c r="AC463" s="13">
        <v>0</v>
      </c>
      <c r="AD463" s="13">
        <v>0</v>
      </c>
      <c r="AE463" s="13">
        <v>0</v>
      </c>
      <c r="AF463" s="13">
        <v>2</v>
      </c>
      <c r="AG463" s="13">
        <v>0</v>
      </c>
      <c r="AH463" s="13">
        <v>5</v>
      </c>
      <c r="AI463" s="13">
        <v>16</v>
      </c>
      <c r="AJ463" s="13">
        <v>4</v>
      </c>
      <c r="AK463" s="13">
        <v>4</v>
      </c>
      <c r="AL463" s="13">
        <v>1</v>
      </c>
      <c r="AM463" s="13">
        <v>0</v>
      </c>
      <c r="AN463" s="13">
        <v>0</v>
      </c>
      <c r="AO463" s="13">
        <v>0</v>
      </c>
      <c r="AP463" s="13">
        <v>0</v>
      </c>
      <c r="AQ463" s="13">
        <v>0</v>
      </c>
      <c r="AR463" s="13">
        <v>0</v>
      </c>
      <c r="AS463" s="13">
        <v>0</v>
      </c>
      <c r="AT463" s="13">
        <v>0</v>
      </c>
      <c r="AU463" s="13">
        <v>0</v>
      </c>
      <c r="AV463" s="13">
        <v>0</v>
      </c>
      <c r="AW463" s="16">
        <f t="shared" si="136"/>
        <v>1</v>
      </c>
      <c r="AX463" s="16">
        <v>2</v>
      </c>
      <c r="AY463" s="10">
        <f t="shared" si="137"/>
        <v>3</v>
      </c>
      <c r="AZ463" s="10">
        <f>SUM(Z463:AK463)</f>
        <v>35</v>
      </c>
      <c r="BA463" s="10">
        <v>2</v>
      </c>
      <c r="BB463" s="10">
        <f t="shared" si="138"/>
        <v>1</v>
      </c>
      <c r="BC463" s="10">
        <f t="shared" si="139"/>
        <v>0.25</v>
      </c>
      <c r="BD463" s="10">
        <f t="shared" si="140"/>
        <v>-32</v>
      </c>
      <c r="BE463" s="10">
        <f t="shared" si="132"/>
        <v>34</v>
      </c>
      <c r="BF463" s="2" t="s">
        <v>119</v>
      </c>
      <c r="BG463" s="10">
        <f t="shared" si="141"/>
        <v>0.125</v>
      </c>
      <c r="BH463" s="36" t="s">
        <v>118</v>
      </c>
      <c r="BI463" s="39" t="str">
        <f t="shared" si="142"/>
        <v/>
      </c>
      <c r="BJ463" s="39" t="str">
        <f t="shared" si="143"/>
        <v/>
      </c>
      <c r="BK463" s="16">
        <f>SUM(AR463:AX463)</f>
        <v>3</v>
      </c>
      <c r="BL463" s="10">
        <f>SUM(AL463:AQ463)</f>
        <v>1</v>
      </c>
      <c r="BM463" s="12">
        <f t="shared" si="144"/>
        <v>1</v>
      </c>
      <c r="BN463" s="12">
        <f t="shared" si="144"/>
        <v>0.33333333333333331</v>
      </c>
      <c r="BO463" s="9">
        <f t="shared" si="145"/>
        <v>1</v>
      </c>
      <c r="BP463" s="39" t="str">
        <f t="shared" si="146"/>
        <v/>
      </c>
      <c r="BQ463" s="147"/>
      <c r="BR463" s="9">
        <f t="shared" si="147"/>
        <v>4</v>
      </c>
      <c r="BS463" s="9">
        <f t="shared" si="148"/>
        <v>31</v>
      </c>
      <c r="BT463" s="9">
        <f t="shared" si="149"/>
        <v>35</v>
      </c>
      <c r="BU463" s="9" t="str">
        <f>IFERROR(_xlfn.XLOOKUP(D463,Sheet1!B:B,Sheet1!L:L),"")</f>
        <v/>
      </c>
      <c r="BV463" s="9" t="e">
        <f>_xlfn.XLOOKUP(BU463,Sheet1!S:S,Sheet1!T:T)</f>
        <v>#N/A</v>
      </c>
      <c r="BW463" s="9" t="e">
        <f>_xlfn.XLOOKUP(D463,Sheet1!B:B,Sheet1!M:M)</f>
        <v>#N/A</v>
      </c>
      <c r="BZ463" s="108">
        <f t="shared" si="150"/>
        <v>2</v>
      </c>
      <c r="CB463" s="12">
        <f>AW463/AY463</f>
        <v>0.33333333333333331</v>
      </c>
      <c r="CC463" s="12">
        <f>AX463/AY463</f>
        <v>0.66666666666666663</v>
      </c>
      <c r="CG463" s="1" t="str">
        <f>IF(BO463&lt;80,"Below 80",
IF(BO463&lt;=120,"80-120",
IF(BO463&lt;=200,"&gt; 120-200",
IF(BO463&lt;=300,"&gt;200-300",
IF(BO463&lt;=500,"&gt;300-500",
"&gt;500")))))</f>
        <v>Below 80</v>
      </c>
      <c r="CH463" s="1" t="str">
        <f>IFERROR(_xlfn.XLOOKUP(CG463,Scenario!M:M,Scenario!N:N),"")</f>
        <v/>
      </c>
      <c r="CI463" s="1" t="str">
        <f t="shared" si="151"/>
        <v>Yes</v>
      </c>
      <c r="CJ463" s="75">
        <v>2</v>
      </c>
    </row>
    <row r="464" spans="1:88" hidden="1">
      <c r="A464" s="2">
        <v>463</v>
      </c>
      <c r="B464" s="2">
        <v>2024</v>
      </c>
      <c r="C464" s="1" t="str">
        <v>PBTMTR471</v>
      </c>
      <c r="D464" s="37" t="str">
        <v>001J1000003lMsGIAU</v>
      </c>
      <c r="E464" s="37" t="str">
        <v>M/S PRAKASH BUILDING MATERIAL STORE</v>
      </c>
      <c r="F464" s="37" t="str">
        <v>UTTAR PRADESH</v>
      </c>
      <c r="G464" s="37" t="str">
        <v>HATHRAS</v>
      </c>
      <c r="H464" s="37" t="str">
        <v>Sadabad</v>
      </c>
      <c r="I464" s="37" t="str">
        <v>DINESH STEEL PRIVATE LIMITED</v>
      </c>
      <c r="J464" s="37" t="str">
        <v>Pankaj Garg</v>
      </c>
      <c r="K464" s="37" t="str">
        <v>Dharamveer Sagar</v>
      </c>
      <c r="L464" s="37" t="str">
        <v>C12820</v>
      </c>
      <c r="M464" s="37" t="str">
        <v>North</v>
      </c>
      <c r="N464" s="2">
        <v>281306</v>
      </c>
      <c r="O464" s="2" t="str">
        <v>09AFOPG3264M1ZY</v>
      </c>
      <c r="P464" s="2">
        <v>9897201772</v>
      </c>
      <c r="Q464" s="2" t="str">
        <v>Jun'24</v>
      </c>
      <c r="R464" s="2">
        <v>2025</v>
      </c>
      <c r="S464" s="1">
        <v>0</v>
      </c>
      <c r="T464" s="2">
        <v>100</v>
      </c>
      <c r="U464" s="12">
        <v>5.333333333333333E-2</v>
      </c>
      <c r="V464" s="1" t="str">
        <v>Challenger</v>
      </c>
      <c r="W464" s="13">
        <v>0</v>
      </c>
      <c r="X464" s="13">
        <v>0</v>
      </c>
      <c r="Y464" s="13">
        <v>0</v>
      </c>
      <c r="Z464" s="13">
        <v>0</v>
      </c>
      <c r="AA464" s="13">
        <v>0</v>
      </c>
      <c r="AB464" s="13">
        <v>12</v>
      </c>
      <c r="AC464" s="13">
        <v>15</v>
      </c>
      <c r="AD464" s="13">
        <v>0</v>
      </c>
      <c r="AE464" s="13">
        <v>0</v>
      </c>
      <c r="AF464" s="13">
        <v>12</v>
      </c>
      <c r="AG464" s="13">
        <v>0</v>
      </c>
      <c r="AH464" s="13">
        <v>12</v>
      </c>
      <c r="AI464" s="13">
        <v>0</v>
      </c>
      <c r="AJ464" s="13">
        <v>0</v>
      </c>
      <c r="AK464" s="13">
        <v>0</v>
      </c>
      <c r="AL464" s="13">
        <v>12</v>
      </c>
      <c r="AM464" s="13">
        <v>0</v>
      </c>
      <c r="AN464" s="13">
        <v>0</v>
      </c>
      <c r="AO464" s="13">
        <v>0</v>
      </c>
      <c r="AP464" s="13">
        <v>4</v>
      </c>
      <c r="AQ464" s="13">
        <v>3</v>
      </c>
      <c r="AR464" s="13">
        <v>5</v>
      </c>
      <c r="AS464" s="13">
        <v>4</v>
      </c>
      <c r="AT464" s="13">
        <v>5</v>
      </c>
      <c r="AU464" s="13">
        <v>6</v>
      </c>
      <c r="AV464" s="13">
        <v>5</v>
      </c>
      <c r="AW464" s="16">
        <f t="shared" si="136"/>
        <v>39</v>
      </c>
      <c r="AX464" s="16">
        <v>48</v>
      </c>
      <c r="AY464" s="10">
        <f t="shared" si="137"/>
        <v>87</v>
      </c>
      <c r="AZ464" s="10">
        <f>SUM(Z464:AK464)</f>
        <v>51</v>
      </c>
      <c r="BA464" s="10">
        <v>100</v>
      </c>
      <c r="BB464" s="10">
        <f t="shared" si="138"/>
        <v>61</v>
      </c>
      <c r="BC464" s="10">
        <f t="shared" si="139"/>
        <v>15.25</v>
      </c>
      <c r="BD464" s="10">
        <f t="shared" si="140"/>
        <v>36</v>
      </c>
      <c r="BE464" s="10">
        <f t="shared" si="132"/>
        <v>12</v>
      </c>
      <c r="BF464" s="2" t="s">
        <v>119</v>
      </c>
      <c r="BG464" s="10">
        <f t="shared" si="141"/>
        <v>3.5</v>
      </c>
      <c r="BH464" s="36" t="s">
        <v>118</v>
      </c>
      <c r="BI464" s="39" t="str">
        <f t="shared" si="142"/>
        <v/>
      </c>
      <c r="BJ464" s="39" t="str">
        <f t="shared" si="143"/>
        <v/>
      </c>
      <c r="BK464" s="16">
        <f>SUM(AR464:AX464)</f>
        <v>112</v>
      </c>
      <c r="BL464" s="10">
        <f>SUM(AL464:AQ464)</f>
        <v>19</v>
      </c>
      <c r="BM464" s="12">
        <f t="shared" si="144"/>
        <v>1.2873563218390804</v>
      </c>
      <c r="BN464" s="12">
        <f t="shared" si="144"/>
        <v>0.21839080459770116</v>
      </c>
      <c r="BO464" s="9">
        <f t="shared" si="145"/>
        <v>28</v>
      </c>
      <c r="BP464" s="39" t="str">
        <f t="shared" si="146"/>
        <v/>
      </c>
      <c r="BR464" s="9">
        <f t="shared" si="147"/>
        <v>27</v>
      </c>
      <c r="BS464" s="9">
        <f t="shared" si="148"/>
        <v>24</v>
      </c>
      <c r="BT464" s="9">
        <f t="shared" si="149"/>
        <v>51</v>
      </c>
      <c r="BU464" s="9" t="str">
        <f>IFERROR(_xlfn.XLOOKUP(D464,Sheet1!B:B,Sheet1!L:L),"")</f>
        <v/>
      </c>
      <c r="BV464" s="9" t="e">
        <f>_xlfn.XLOOKUP(BU464,Sheet1!S:S,Sheet1!T:T)</f>
        <v>#N/A</v>
      </c>
      <c r="BW464" s="9" t="e">
        <f>_xlfn.XLOOKUP(D464,Sheet1!B:B,Sheet1!M:M)</f>
        <v>#N/A</v>
      </c>
      <c r="BZ464" s="108">
        <f t="shared" si="150"/>
        <v>48</v>
      </c>
      <c r="CB464" s="12">
        <f>AW464/AY464</f>
        <v>0.44827586206896552</v>
      </c>
      <c r="CC464" s="12">
        <f>AX464/AY464</f>
        <v>0.55172413793103448</v>
      </c>
      <c r="CG464" s="1" t="str">
        <f>IF(BO464&lt;80,"Below 80",
IF(BO464&lt;=120,"80-120",
IF(BO464&lt;=200,"&gt; 120-200",
IF(BO464&lt;=300,"&gt;200-300",
IF(BO464&lt;=500,"&gt;300-500",
"&gt;500")))))</f>
        <v>Below 80</v>
      </c>
      <c r="CH464" s="1" t="str">
        <f>IFERROR(_xlfn.XLOOKUP(CG464,Scenario!M:M,Scenario!N:N),"")</f>
        <v/>
      </c>
      <c r="CI464" s="1" t="str">
        <f t="shared" si="151"/>
        <v>Yes</v>
      </c>
      <c r="CJ464" s="75">
        <v>44</v>
      </c>
    </row>
    <row r="465" spans="1:89" ht="27.75" hidden="1">
      <c r="A465" s="2">
        <v>464</v>
      </c>
      <c r="B465" s="2">
        <v>2024</v>
      </c>
      <c r="C465" s="1" t="str">
        <v>PBTMTR472</v>
      </c>
      <c r="D465" s="37" t="str">
        <v>001J1000002jAy3IAE</v>
      </c>
      <c r="E465" s="37" t="str">
        <v>GAURIKA TRADERS</v>
      </c>
      <c r="F465" s="37" t="str">
        <v>UTTAR PRADESH</v>
      </c>
      <c r="G465" s="37" t="str">
        <v>ALIGARH</v>
      </c>
      <c r="H465" s="37" t="str">
        <v>Aligarh</v>
      </c>
      <c r="I465" s="37" t="str">
        <v>DINESH STEEL PRIVATE LIMITED</v>
      </c>
      <c r="J465" s="37" t="str">
        <v>Pawan Kumar</v>
      </c>
      <c r="K465" s="37" t="str">
        <v>-</v>
      </c>
      <c r="L465" s="37" t="str">
        <v>C12820</v>
      </c>
      <c r="M465" s="37" t="str">
        <v>North</v>
      </c>
      <c r="N465" s="2">
        <v>202001</v>
      </c>
      <c r="O465" s="2" t="str">
        <v>09CSDPA2589K1ZG</v>
      </c>
      <c r="P465" s="2">
        <v>9997694444</v>
      </c>
      <c r="Q465" s="2" t="str">
        <v>Jun'24</v>
      </c>
      <c r="R465" s="2">
        <v>2025</v>
      </c>
      <c r="S465" s="1">
        <v>0</v>
      </c>
      <c r="T465" s="2">
        <v>100</v>
      </c>
      <c r="U465" s="12">
        <v>0.01</v>
      </c>
      <c r="V465" s="1" t="str">
        <v>Challenger</v>
      </c>
      <c r="W465" s="13">
        <v>0</v>
      </c>
      <c r="X465" s="13">
        <v>0</v>
      </c>
      <c r="Y465" s="13">
        <v>0</v>
      </c>
      <c r="Z465" s="13">
        <v>0</v>
      </c>
      <c r="AA465" s="13">
        <v>0</v>
      </c>
      <c r="AB465" s="13">
        <v>12</v>
      </c>
      <c r="AC465" s="13">
        <v>0</v>
      </c>
      <c r="AD465" s="13">
        <v>10</v>
      </c>
      <c r="AE465" s="13">
        <v>0</v>
      </c>
      <c r="AF465" s="13">
        <v>12</v>
      </c>
      <c r="AG465" s="13">
        <v>0</v>
      </c>
      <c r="AH465" s="13">
        <v>0</v>
      </c>
      <c r="AI465" s="13">
        <v>0</v>
      </c>
      <c r="AJ465" s="13">
        <v>0</v>
      </c>
      <c r="AK465" s="13">
        <v>0</v>
      </c>
      <c r="AL465" s="13">
        <v>0</v>
      </c>
      <c r="AM465" s="13">
        <v>0</v>
      </c>
      <c r="AN465" s="13">
        <v>0</v>
      </c>
      <c r="AO465" s="13">
        <v>0</v>
      </c>
      <c r="AP465" s="13">
        <v>0</v>
      </c>
      <c r="AQ465" s="13">
        <v>0</v>
      </c>
      <c r="AR465" s="13">
        <v>0</v>
      </c>
      <c r="AS465" s="13">
        <v>0</v>
      </c>
      <c r="AT465" s="13">
        <v>3</v>
      </c>
      <c r="AU465" s="13">
        <v>0</v>
      </c>
      <c r="AV465" s="13">
        <v>0</v>
      </c>
      <c r="AW465" s="16">
        <f t="shared" si="136"/>
        <v>3</v>
      </c>
      <c r="AX465" s="16">
        <v>0</v>
      </c>
      <c r="AY465" s="10">
        <f t="shared" si="137"/>
        <v>3</v>
      </c>
      <c r="AZ465" s="10">
        <f>SUM(Z465:AK465)</f>
        <v>34</v>
      </c>
      <c r="BA465" s="10">
        <v>0</v>
      </c>
      <c r="BB465" s="10">
        <f t="shared" si="138"/>
        <v>-3</v>
      </c>
      <c r="BC465" s="10">
        <f t="shared" si="139"/>
        <v>-0.75</v>
      </c>
      <c r="BD465" s="10">
        <f t="shared" si="140"/>
        <v>-31</v>
      </c>
      <c r="BE465" s="10">
        <f t="shared" si="132"/>
        <v>31</v>
      </c>
      <c r="BF465" s="2" t="s">
        <v>119</v>
      </c>
      <c r="BG465" s="10">
        <f t="shared" si="141"/>
        <v>0</v>
      </c>
      <c r="BH465" s="36" t="s">
        <v>118</v>
      </c>
      <c r="BI465" s="39" t="str">
        <f t="shared" si="142"/>
        <v/>
      </c>
      <c r="BJ465" s="39" t="str">
        <f t="shared" si="143"/>
        <v/>
      </c>
      <c r="BK465" s="16">
        <f>SUM(AR465:AX465)</f>
        <v>6</v>
      </c>
      <c r="BL465" s="10">
        <f>SUM(AL465:AQ465)</f>
        <v>0</v>
      </c>
      <c r="BM465" s="12">
        <f t="shared" si="144"/>
        <v>2</v>
      </c>
      <c r="BN465" s="12">
        <f t="shared" si="144"/>
        <v>0</v>
      </c>
      <c r="BO465" s="9">
        <f t="shared" si="145"/>
        <v>0</v>
      </c>
      <c r="BP465" s="39" t="str">
        <f t="shared" si="146"/>
        <v/>
      </c>
      <c r="BQ465" s="144" t="s">
        <v>169</v>
      </c>
      <c r="BR465" s="9">
        <f t="shared" si="147"/>
        <v>22</v>
      </c>
      <c r="BS465" s="9">
        <f t="shared" si="148"/>
        <v>12</v>
      </c>
      <c r="BT465" s="9">
        <f t="shared" si="149"/>
        <v>34</v>
      </c>
      <c r="BU465" s="9" t="str">
        <f>IFERROR(_xlfn.XLOOKUP(D465,Sheet1!B:B,Sheet1!L:L),"")</f>
        <v/>
      </c>
      <c r="BV465" s="9" t="e">
        <f>_xlfn.XLOOKUP(BU465,Sheet1!S:S,Sheet1!T:T)</f>
        <v>#N/A</v>
      </c>
      <c r="BW465" s="9" t="e">
        <f>_xlfn.XLOOKUP(D465,Sheet1!B:B,Sheet1!M:M)</f>
        <v>#N/A</v>
      </c>
      <c r="BZ465" s="108">
        <f t="shared" si="150"/>
        <v>0</v>
      </c>
      <c r="CB465" s="12"/>
      <c r="CC465" s="12"/>
      <c r="CG465" s="1" t="str">
        <f>IF(BO465&lt;80,"Below 80",
IF(BO465&lt;=120,"80-120",
IF(BO465&lt;=200,"&gt; 120-200",
IF(BO465&lt;=300,"&gt;200-300",
IF(BO465&lt;=500,"&gt;300-500",
"&gt;500")))))</f>
        <v>Below 80</v>
      </c>
      <c r="CH465" s="1" t="str">
        <f>IFERROR(_xlfn.XLOOKUP(CG465,Scenario!M:M,Scenario!N:N),"")</f>
        <v/>
      </c>
      <c r="CI465" s="1" t="str">
        <f t="shared" si="151"/>
        <v>No</v>
      </c>
      <c r="CJ465" s="75">
        <v>0</v>
      </c>
    </row>
    <row r="466" spans="1:89" hidden="1">
      <c r="A466" s="2">
        <v>465</v>
      </c>
      <c r="B466" s="2">
        <v>2024</v>
      </c>
      <c r="C466" s="1" t="str">
        <v>PBTMTR473</v>
      </c>
      <c r="D466" s="37" t="str">
        <v>001J1000005ZGg9IAG</v>
      </c>
      <c r="E466" s="37" t="str">
        <v>M/S GOYAL TRADERS</v>
      </c>
      <c r="F466" s="37" t="str">
        <v>UTTAR PRADESH</v>
      </c>
      <c r="G466" s="37" t="str">
        <v>AGRA</v>
      </c>
      <c r="H466" s="37" t="str">
        <v>Agra</v>
      </c>
      <c r="I466" s="37" t="str">
        <v>DINESH STEEL PRIVATE LIMITED</v>
      </c>
      <c r="J466" s="37" t="str">
        <v>Pankaj Garg</v>
      </c>
      <c r="K466" s="37" t="str">
        <v>-</v>
      </c>
      <c r="L466" s="37" t="str">
        <v>C12820</v>
      </c>
      <c r="M466" s="37" t="str">
        <v>North</v>
      </c>
      <c r="N466" s="2">
        <v>282005</v>
      </c>
      <c r="O466" s="2" t="str">
        <v>09ALAPG1615L1ZA</v>
      </c>
      <c r="P466" s="2">
        <v>9897243122</v>
      </c>
      <c r="Q466" s="2" t="str">
        <v>Jun'24</v>
      </c>
      <c r="R466" s="2">
        <v>2025</v>
      </c>
      <c r="S466" s="1">
        <v>0</v>
      </c>
      <c r="T466" s="2">
        <v>100</v>
      </c>
      <c r="U466" s="12">
        <v>4.6666666666666669E-2</v>
      </c>
      <c r="V466" s="1" t="str">
        <v>Challenger</v>
      </c>
      <c r="W466" s="13">
        <v>0</v>
      </c>
      <c r="X466" s="13">
        <v>0</v>
      </c>
      <c r="Y466" s="13">
        <v>0</v>
      </c>
      <c r="Z466" s="13">
        <v>0</v>
      </c>
      <c r="AA466" s="13">
        <v>0</v>
      </c>
      <c r="AB466" s="13">
        <v>12</v>
      </c>
      <c r="AC466" s="13">
        <v>0</v>
      </c>
      <c r="AD466" s="13">
        <v>0</v>
      </c>
      <c r="AE466" s="13">
        <v>15</v>
      </c>
      <c r="AF466" s="13">
        <v>5</v>
      </c>
      <c r="AG466" s="13">
        <v>5</v>
      </c>
      <c r="AH466" s="13">
        <v>0</v>
      </c>
      <c r="AI466" s="13">
        <v>7</v>
      </c>
      <c r="AJ466" s="13">
        <v>0</v>
      </c>
      <c r="AK466" s="13">
        <v>0</v>
      </c>
      <c r="AL466" s="13">
        <v>0</v>
      </c>
      <c r="AM466" s="13">
        <v>19</v>
      </c>
      <c r="AN466" s="13">
        <v>6</v>
      </c>
      <c r="AO466" s="13">
        <v>2</v>
      </c>
      <c r="AP466" s="13">
        <v>3</v>
      </c>
      <c r="AQ466" s="13">
        <v>23.33</v>
      </c>
      <c r="AR466" s="13">
        <v>4</v>
      </c>
      <c r="AS466" s="13">
        <v>5</v>
      </c>
      <c r="AT466" s="13">
        <v>6</v>
      </c>
      <c r="AU466" s="13">
        <v>4</v>
      </c>
      <c r="AV466" s="13">
        <v>4</v>
      </c>
      <c r="AW466" s="16">
        <f t="shared" si="136"/>
        <v>72.33</v>
      </c>
      <c r="AX466" s="16">
        <v>114.66</v>
      </c>
      <c r="AY466" s="10">
        <f t="shared" si="137"/>
        <v>186.99</v>
      </c>
      <c r="AZ466" s="10">
        <f>SUM(Z466:AK466)</f>
        <v>44</v>
      </c>
      <c r="BA466" s="10">
        <v>100</v>
      </c>
      <c r="BB466" s="10">
        <f t="shared" si="138"/>
        <v>27.67</v>
      </c>
      <c r="BC466" s="10">
        <f t="shared" si="139"/>
        <v>6.9175000000000004</v>
      </c>
      <c r="BD466" s="10">
        <f t="shared" si="140"/>
        <v>142.99</v>
      </c>
      <c r="BE466" s="10">
        <f t="shared" si="132"/>
        <v>-28.33</v>
      </c>
      <c r="BF466" s="2" t="s">
        <v>119</v>
      </c>
      <c r="BG466" s="10">
        <f t="shared" si="141"/>
        <v>7.7912499999999998</v>
      </c>
      <c r="BH466" s="36" t="s">
        <v>118</v>
      </c>
      <c r="BI466" s="39" t="str">
        <f t="shared" si="142"/>
        <v/>
      </c>
      <c r="BJ466" s="39" t="str">
        <f t="shared" si="143"/>
        <v/>
      </c>
      <c r="BK466" s="16">
        <f>SUM(AR466:AX466)</f>
        <v>209.99</v>
      </c>
      <c r="BL466" s="10">
        <f>SUM(AL466:AQ466)</f>
        <v>53.33</v>
      </c>
      <c r="BM466" s="12">
        <f t="shared" si="144"/>
        <v>1.1230012300123</v>
      </c>
      <c r="BN466" s="12">
        <f t="shared" si="144"/>
        <v>0.2852024172415637</v>
      </c>
      <c r="BO466" s="9">
        <f t="shared" si="145"/>
        <v>62.33</v>
      </c>
      <c r="BP466" s="39" t="str">
        <f t="shared" si="146"/>
        <v/>
      </c>
      <c r="BR466" s="9">
        <f t="shared" si="147"/>
        <v>27</v>
      </c>
      <c r="BS466" s="9">
        <f t="shared" si="148"/>
        <v>17</v>
      </c>
      <c r="BT466" s="9">
        <f t="shared" si="149"/>
        <v>44</v>
      </c>
      <c r="BU466" s="9" t="str">
        <f>IFERROR(_xlfn.XLOOKUP(D466,Sheet1!B:B,Sheet1!L:L),"")</f>
        <v/>
      </c>
      <c r="BV466" s="9" t="e">
        <f>_xlfn.XLOOKUP(BU466,Sheet1!S:S,Sheet1!T:T)</f>
        <v>#N/A</v>
      </c>
      <c r="BW466" s="9" t="e">
        <f>_xlfn.XLOOKUP(D466,Sheet1!B:B,Sheet1!M:M)</f>
        <v>#N/A</v>
      </c>
      <c r="BZ466" s="108">
        <f t="shared" si="150"/>
        <v>114.66000000000001</v>
      </c>
      <c r="CB466" s="12">
        <f>AW466/AY466</f>
        <v>0.3868121289908551</v>
      </c>
      <c r="CC466" s="12">
        <f>AX466/AY466</f>
        <v>0.61318787100914485</v>
      </c>
      <c r="CG466" s="1" t="str">
        <f>IF(BO466&lt;80,"Below 80",
IF(BO466&lt;=120,"80-120",
IF(BO466&lt;=200,"&gt; 120-200",
IF(BO466&lt;=300,"&gt;200-300",
IF(BO466&lt;=500,"&gt;300-500",
"&gt;500")))))</f>
        <v>Below 80</v>
      </c>
      <c r="CH466" s="1" t="str">
        <f>IFERROR(_xlfn.XLOOKUP(CG466,Scenario!M:M,Scenario!N:N),"")</f>
        <v/>
      </c>
      <c r="CI466" s="1" t="str">
        <f t="shared" si="151"/>
        <v>Yes</v>
      </c>
      <c r="CJ466" s="75">
        <v>109.66</v>
      </c>
    </row>
    <row r="467" spans="1:89" hidden="1">
      <c r="A467" s="2">
        <v>466</v>
      </c>
      <c r="B467" s="2">
        <v>2024</v>
      </c>
      <c r="C467" s="1" t="str">
        <v>PBTMTR474</v>
      </c>
      <c r="D467" s="37" t="str">
        <v>0015g00001f8YwyAAE</v>
      </c>
      <c r="E467" s="37" t="str">
        <v>M/S SAI GOYAL TRADING COMPANY</v>
      </c>
      <c r="F467" s="37" t="str">
        <v>UTTAR PRADESH</v>
      </c>
      <c r="G467" s="37" t="str">
        <v>ALIGARH</v>
      </c>
      <c r="H467" s="37" t="str">
        <v>Aligarh</v>
      </c>
      <c r="I467" s="37" t="str">
        <v>DINESH STEEL PRIVATE LIMITED</v>
      </c>
      <c r="J467" s="37" t="str">
        <v>Pawan Kumar</v>
      </c>
      <c r="K467" s="37" t="str">
        <v>-</v>
      </c>
      <c r="L467" s="37" t="str">
        <v>C12820</v>
      </c>
      <c r="M467" s="37" t="str">
        <v>North</v>
      </c>
      <c r="N467" s="2">
        <v>202001</v>
      </c>
      <c r="O467" s="2" t="str">
        <v>09ADLPA5602J3ZL</v>
      </c>
      <c r="P467" s="2">
        <v>8979507745</v>
      </c>
      <c r="Q467" s="2" t="str">
        <v>Jun'24</v>
      </c>
      <c r="R467" s="2">
        <v>2025</v>
      </c>
      <c r="S467" s="1">
        <v>0</v>
      </c>
      <c r="T467" s="2">
        <v>200</v>
      </c>
      <c r="U467" s="12">
        <v>0.13193333333333335</v>
      </c>
      <c r="V467" s="1" t="str">
        <v>Star</v>
      </c>
      <c r="W467" s="13">
        <v>0</v>
      </c>
      <c r="X467" s="13">
        <v>0</v>
      </c>
      <c r="Y467" s="13">
        <v>0</v>
      </c>
      <c r="Z467" s="13">
        <v>0</v>
      </c>
      <c r="AA467" s="13">
        <v>0</v>
      </c>
      <c r="AB467" s="13">
        <v>12</v>
      </c>
      <c r="AC467" s="13">
        <v>0</v>
      </c>
      <c r="AD467" s="13">
        <v>0</v>
      </c>
      <c r="AE467" s="13">
        <v>96</v>
      </c>
      <c r="AF467" s="13">
        <v>37</v>
      </c>
      <c r="AG467" s="13">
        <v>12</v>
      </c>
      <c r="AH467" s="13">
        <v>36</v>
      </c>
      <c r="AI467" s="13">
        <v>19</v>
      </c>
      <c r="AJ467" s="13">
        <v>0</v>
      </c>
      <c r="AK467" s="13">
        <v>0</v>
      </c>
      <c r="AL467" s="13">
        <v>0</v>
      </c>
      <c r="AM467" s="13">
        <v>0</v>
      </c>
      <c r="AN467" s="13">
        <v>0</v>
      </c>
      <c r="AO467" s="13">
        <v>0</v>
      </c>
      <c r="AP467" s="13">
        <v>0</v>
      </c>
      <c r="AQ467" s="13">
        <v>0</v>
      </c>
      <c r="AR467" s="13">
        <v>0</v>
      </c>
      <c r="AS467" s="13">
        <v>24.08</v>
      </c>
      <c r="AT467" s="13">
        <v>26.08</v>
      </c>
      <c r="AU467" s="13">
        <v>34</v>
      </c>
      <c r="AV467" s="13">
        <v>19.079999999999998</v>
      </c>
      <c r="AW467" s="16">
        <f t="shared" si="136"/>
        <v>84.16</v>
      </c>
      <c r="AX467" s="16">
        <v>0</v>
      </c>
      <c r="AY467" s="10">
        <f t="shared" si="137"/>
        <v>84.16</v>
      </c>
      <c r="AZ467" s="10">
        <f>SUM(Z467:AK467)</f>
        <v>212</v>
      </c>
      <c r="BA467" s="10">
        <v>50</v>
      </c>
      <c r="BB467" s="10">
        <f t="shared" si="138"/>
        <v>-34.159999999999997</v>
      </c>
      <c r="BC467" s="10">
        <f t="shared" si="139"/>
        <v>-8.5399999999999991</v>
      </c>
      <c r="BD467" s="10">
        <f t="shared" si="140"/>
        <v>-127.84</v>
      </c>
      <c r="BE467" s="10">
        <f t="shared" si="132"/>
        <v>127.84</v>
      </c>
      <c r="BF467" s="2" t="s">
        <v>119</v>
      </c>
      <c r="BG467" s="10">
        <f t="shared" si="141"/>
        <v>3.01</v>
      </c>
      <c r="BH467" s="36" t="s">
        <v>118</v>
      </c>
      <c r="BI467" s="39" t="str">
        <f t="shared" si="142"/>
        <v/>
      </c>
      <c r="BJ467" s="39" t="str">
        <f t="shared" si="143"/>
        <v/>
      </c>
      <c r="BK467" s="16">
        <f>SUM(AR467:AX467)</f>
        <v>187.39999999999998</v>
      </c>
      <c r="BL467" s="10">
        <f>SUM(AL467:AQ467)</f>
        <v>0</v>
      </c>
      <c r="BM467" s="12">
        <f t="shared" si="144"/>
        <v>2.2267110266159693</v>
      </c>
      <c r="BN467" s="12">
        <f t="shared" si="144"/>
        <v>0</v>
      </c>
      <c r="BO467" s="9">
        <f t="shared" si="145"/>
        <v>24.08</v>
      </c>
      <c r="BP467" s="39" t="str">
        <f t="shared" si="146"/>
        <v/>
      </c>
      <c r="BR467" s="9">
        <f t="shared" si="147"/>
        <v>108</v>
      </c>
      <c r="BS467" s="9">
        <f t="shared" si="148"/>
        <v>104</v>
      </c>
      <c r="BT467" s="9">
        <f t="shared" si="149"/>
        <v>212</v>
      </c>
      <c r="BU467" s="9" t="str">
        <f>IFERROR(_xlfn.XLOOKUP(D467,Sheet1!B:B,Sheet1!L:L),"")</f>
        <v/>
      </c>
      <c r="BV467" s="9" t="e">
        <f>_xlfn.XLOOKUP(BU467,Sheet1!S:S,Sheet1!T:T)</f>
        <v>#N/A</v>
      </c>
      <c r="BW467" s="9" t="e">
        <f>_xlfn.XLOOKUP(D467,Sheet1!B:B,Sheet1!M:M)</f>
        <v>#N/A</v>
      </c>
      <c r="BZ467" s="108">
        <f t="shared" si="150"/>
        <v>0</v>
      </c>
      <c r="CB467" s="12"/>
      <c r="CC467" s="12"/>
      <c r="CG467" s="1" t="str">
        <f>IF(BO467&lt;80,"Below 80",
IF(BO467&lt;=120,"80-120",
IF(BO467&lt;=200,"&gt; 120-200",
IF(BO467&lt;=300,"&gt;200-300",
IF(BO467&lt;=500,"&gt;300-500",
"&gt;500")))))</f>
        <v>Below 80</v>
      </c>
      <c r="CH467" s="1" t="str">
        <f>IFERROR(_xlfn.XLOOKUP(CG467,Scenario!M:M,Scenario!N:N),"")</f>
        <v/>
      </c>
      <c r="CI467" s="1" t="str">
        <f t="shared" si="151"/>
        <v>Yes</v>
      </c>
      <c r="CJ467" s="75">
        <v>-24.08</v>
      </c>
      <c r="CK467" s="1" t="s">
        <v>118</v>
      </c>
    </row>
    <row r="468" spans="1:89" hidden="1">
      <c r="A468" s="2">
        <v>467</v>
      </c>
      <c r="B468" s="2">
        <v>2024</v>
      </c>
      <c r="C468" s="1" t="str">
        <v>PBTMTR475</v>
      </c>
      <c r="D468" s="37" t="str">
        <v>001J1000003m6KsIAI</v>
      </c>
      <c r="E468" s="37" t="str">
        <v>M/S SRI BANKEY BIHARI IRON TRADERS</v>
      </c>
      <c r="F468" s="37" t="str">
        <v>UTTAR PRADESH</v>
      </c>
      <c r="G468" s="37" t="str">
        <v>PILIBHIT</v>
      </c>
      <c r="H468" s="37" t="str">
        <v>Puranpur</v>
      </c>
      <c r="I468" s="37" t="str">
        <v>Khandelwal Associates</v>
      </c>
      <c r="J468" s="37" t="str">
        <v>SHIV KUMAR</v>
      </c>
      <c r="K468" s="37" t="str">
        <v>Ashutosh Shukla</v>
      </c>
      <c r="L468" s="37" t="str">
        <v>C12818</v>
      </c>
      <c r="M468" s="37" t="str">
        <v>North</v>
      </c>
      <c r="N468" s="2">
        <v>262122</v>
      </c>
      <c r="O468" s="2" t="str">
        <v>09AKUPK2163N1ZF</v>
      </c>
      <c r="P468" s="2">
        <v>9411494381</v>
      </c>
      <c r="Q468" s="2" t="str">
        <v>Jun'24</v>
      </c>
      <c r="R468" s="2">
        <v>2025</v>
      </c>
      <c r="S468" s="1">
        <v>0</v>
      </c>
      <c r="T468" s="2">
        <v>240</v>
      </c>
      <c r="U468" s="12">
        <v>1.111111111111111E-2</v>
      </c>
      <c r="V468" s="1" t="str">
        <v>Alien</v>
      </c>
      <c r="W468" s="13">
        <v>0</v>
      </c>
      <c r="X468" s="13">
        <v>0</v>
      </c>
      <c r="Y468" s="13">
        <v>0</v>
      </c>
      <c r="Z468" s="13">
        <v>0</v>
      </c>
      <c r="AA468" s="13">
        <v>0</v>
      </c>
      <c r="AB468" s="13">
        <v>51</v>
      </c>
      <c r="AC468" s="13">
        <v>0</v>
      </c>
      <c r="AD468" s="13">
        <v>0</v>
      </c>
      <c r="AE468" s="13">
        <v>3</v>
      </c>
      <c r="AF468" s="13">
        <v>0</v>
      </c>
      <c r="AG468" s="13">
        <v>1</v>
      </c>
      <c r="AH468" s="13">
        <v>0</v>
      </c>
      <c r="AI468" s="13">
        <v>0</v>
      </c>
      <c r="AJ468" s="13">
        <v>1</v>
      </c>
      <c r="AK468" s="13">
        <v>1</v>
      </c>
      <c r="AL468" s="13">
        <v>0</v>
      </c>
      <c r="AM468" s="13">
        <v>0</v>
      </c>
      <c r="AN468" s="13">
        <v>0</v>
      </c>
      <c r="AO468" s="13">
        <v>0</v>
      </c>
      <c r="AP468" s="13">
        <v>0</v>
      </c>
      <c r="AQ468" s="13">
        <v>0</v>
      </c>
      <c r="AR468" s="13">
        <v>5</v>
      </c>
      <c r="AS468" s="13">
        <v>10</v>
      </c>
      <c r="AT468" s="13">
        <v>5</v>
      </c>
      <c r="AU468" s="13">
        <v>3</v>
      </c>
      <c r="AV468" s="13">
        <v>0</v>
      </c>
      <c r="AW468" s="16">
        <f t="shared" si="136"/>
        <v>23</v>
      </c>
      <c r="AX468" s="16">
        <v>10</v>
      </c>
      <c r="AY468" s="10">
        <f t="shared" si="137"/>
        <v>33</v>
      </c>
      <c r="AZ468" s="10">
        <f>SUM(Z468:AK468)</f>
        <v>57</v>
      </c>
      <c r="BA468" s="10">
        <v>25</v>
      </c>
      <c r="BB468" s="10">
        <f t="shared" si="138"/>
        <v>2</v>
      </c>
      <c r="BC468" s="10">
        <f t="shared" si="139"/>
        <v>0.5</v>
      </c>
      <c r="BD468" s="10">
        <f t="shared" si="140"/>
        <v>-24</v>
      </c>
      <c r="BE468" s="10">
        <f t="shared" si="132"/>
        <v>34</v>
      </c>
      <c r="BF468" s="2" t="s">
        <v>119</v>
      </c>
      <c r="BG468" s="10">
        <f t="shared" si="141"/>
        <v>1.875</v>
      </c>
      <c r="BH468" s="36" t="s">
        <v>118</v>
      </c>
      <c r="BI468" s="39" t="str">
        <f t="shared" si="142"/>
        <v/>
      </c>
      <c r="BJ468" s="39" t="str">
        <f t="shared" si="143"/>
        <v/>
      </c>
      <c r="BK468" s="16">
        <f>SUM(AR468:AX468)</f>
        <v>56</v>
      </c>
      <c r="BL468" s="10">
        <f>SUM(AL468:AQ468)</f>
        <v>0</v>
      </c>
      <c r="BM468" s="12">
        <f t="shared" si="144"/>
        <v>1.696969696969697</v>
      </c>
      <c r="BN468" s="12">
        <f t="shared" si="144"/>
        <v>0</v>
      </c>
      <c r="BO468" s="9">
        <f t="shared" si="145"/>
        <v>15</v>
      </c>
      <c r="BP468" s="39" t="str">
        <f t="shared" si="146"/>
        <v/>
      </c>
      <c r="BQ468" s="147"/>
      <c r="BR468" s="9">
        <f t="shared" si="147"/>
        <v>54</v>
      </c>
      <c r="BS468" s="9">
        <f t="shared" si="148"/>
        <v>3</v>
      </c>
      <c r="BT468" s="9">
        <f t="shared" si="149"/>
        <v>57</v>
      </c>
      <c r="BU468" s="9" t="str">
        <f>IFERROR(_xlfn.XLOOKUP(D468,Sheet1!B:B,Sheet1!L:L),"")</f>
        <v/>
      </c>
      <c r="BV468" s="9" t="e">
        <f>_xlfn.XLOOKUP(BU468,Sheet1!S:S,Sheet1!T:T)</f>
        <v>#N/A</v>
      </c>
      <c r="BW468" s="9" t="e">
        <f>_xlfn.XLOOKUP(D468,Sheet1!B:B,Sheet1!M:M)</f>
        <v>#N/A</v>
      </c>
      <c r="BZ468" s="108">
        <f t="shared" si="150"/>
        <v>10</v>
      </c>
      <c r="CB468" s="12">
        <f>AW468/AY468</f>
        <v>0.69696969696969702</v>
      </c>
      <c r="CC468" s="12">
        <f>AX468/AY468</f>
        <v>0.30303030303030304</v>
      </c>
      <c r="CG468" s="1" t="str">
        <f>IF(BO468&lt;80,"Below 80",
IF(BO468&lt;=120,"80-120",
IF(BO468&lt;=200,"&gt; 120-200",
IF(BO468&lt;=300,"&gt;200-300",
IF(BO468&lt;=500,"&gt;300-500",
"&gt;500")))))</f>
        <v>Below 80</v>
      </c>
      <c r="CH468" s="1" t="str">
        <f>IFERROR(_xlfn.XLOOKUP(CG468,Scenario!M:M,Scenario!N:N),"")</f>
        <v/>
      </c>
      <c r="CI468" s="1" t="str">
        <f t="shared" si="151"/>
        <v>Yes</v>
      </c>
      <c r="CJ468" s="75">
        <v>0</v>
      </c>
    </row>
    <row r="469" spans="1:89" hidden="1">
      <c r="A469" s="2">
        <v>468</v>
      </c>
      <c r="B469" s="2">
        <v>2024</v>
      </c>
      <c r="C469" s="1" t="str">
        <v>PBTMTR476</v>
      </c>
      <c r="D469" s="37" t="str">
        <v>0015g00001YOPTWAA5</v>
      </c>
      <c r="E469" s="37" t="str">
        <v>SHAILSHREE METALS</v>
      </c>
      <c r="F469" s="37" t="str">
        <v>UTTAR PRADESH</v>
      </c>
      <c r="G469" s="37" t="str">
        <v>BAREILLY</v>
      </c>
      <c r="H469" s="37" t="str">
        <v>Bareilly</v>
      </c>
      <c r="I469" s="37" t="str">
        <v>Khandelwal Associates</v>
      </c>
      <c r="J469" s="37" t="str">
        <v>SHIV KUMAR</v>
      </c>
      <c r="K469" s="37" t="str">
        <v>Ashutosh Shukla</v>
      </c>
      <c r="L469" s="37" t="str">
        <v>C12818</v>
      </c>
      <c r="M469" s="37" t="str">
        <v>North</v>
      </c>
      <c r="N469" s="2">
        <v>243122</v>
      </c>
      <c r="O469" s="2" t="str">
        <v>09AEKPA9726R1ZP</v>
      </c>
      <c r="P469" s="2">
        <v>8477889437</v>
      </c>
      <c r="Q469" s="2" t="str">
        <v>Jun'24</v>
      </c>
      <c r="R469" s="2">
        <v>2025</v>
      </c>
      <c r="S469" s="1">
        <v>0</v>
      </c>
      <c r="T469" s="2">
        <v>140</v>
      </c>
      <c r="U469" s="12">
        <v>0.59969047619047622</v>
      </c>
      <c r="V469" s="1" t="str">
        <v>Star</v>
      </c>
      <c r="W469" s="13">
        <v>0</v>
      </c>
      <c r="X469" s="13">
        <v>0</v>
      </c>
      <c r="Y469" s="13">
        <v>0</v>
      </c>
      <c r="Z469" s="13">
        <v>0</v>
      </c>
      <c r="AA469" s="13">
        <v>0</v>
      </c>
      <c r="AB469" s="13">
        <v>2</v>
      </c>
      <c r="AC469" s="13">
        <v>0</v>
      </c>
      <c r="AD469" s="13">
        <v>0</v>
      </c>
      <c r="AE469" s="13">
        <v>5</v>
      </c>
      <c r="AF469" s="13">
        <v>1</v>
      </c>
      <c r="AG469" s="13">
        <v>2</v>
      </c>
      <c r="AH469" s="13">
        <v>2</v>
      </c>
      <c r="AI469" s="13">
        <v>0</v>
      </c>
      <c r="AJ469" s="13">
        <v>1</v>
      </c>
      <c r="AK469" s="13">
        <v>1</v>
      </c>
      <c r="AL469" s="13">
        <v>65</v>
      </c>
      <c r="AM469" s="13">
        <v>11</v>
      </c>
      <c r="AN469" s="13">
        <v>1</v>
      </c>
      <c r="AO469" s="13">
        <v>10</v>
      </c>
      <c r="AP469" s="13">
        <v>2</v>
      </c>
      <c r="AQ469" s="13">
        <v>1</v>
      </c>
      <c r="AR469" s="13">
        <v>5</v>
      </c>
      <c r="AS469" s="13">
        <v>10</v>
      </c>
      <c r="AT469" s="13">
        <v>7</v>
      </c>
      <c r="AU469" s="13">
        <v>127</v>
      </c>
      <c r="AV469" s="13">
        <v>117.87</v>
      </c>
      <c r="AW469" s="16">
        <f t="shared" si="136"/>
        <v>239</v>
      </c>
      <c r="AX469" s="16">
        <v>206</v>
      </c>
      <c r="AY469" s="10">
        <v>301</v>
      </c>
      <c r="AZ469" s="10">
        <f>SUM(Z469:AK469)</f>
        <v>14</v>
      </c>
      <c r="BA469" s="10">
        <v>200</v>
      </c>
      <c r="BB469" s="10">
        <f t="shared" si="138"/>
        <v>-39</v>
      </c>
      <c r="BC469" s="10">
        <f t="shared" si="139"/>
        <v>-9.75</v>
      </c>
      <c r="BD469" s="10">
        <f t="shared" si="140"/>
        <v>287</v>
      </c>
      <c r="BE469" s="10">
        <f t="shared" si="132"/>
        <v>-225</v>
      </c>
      <c r="BF469" s="2" t="s">
        <v>119</v>
      </c>
      <c r="BG469" s="10">
        <f t="shared" si="141"/>
        <v>13.125</v>
      </c>
      <c r="BH469" s="36" t="s">
        <v>118</v>
      </c>
      <c r="BI469" s="39" t="str">
        <f t="shared" si="142"/>
        <v>A</v>
      </c>
      <c r="BJ469" s="39" t="str">
        <f t="shared" si="143"/>
        <v>B</v>
      </c>
      <c r="BK469" s="16">
        <f>SUM(AR469:AX469)</f>
        <v>711.87</v>
      </c>
      <c r="BL469" s="10">
        <f>SUM(AL469:AQ469)</f>
        <v>90</v>
      </c>
      <c r="BM469" s="12">
        <f t="shared" si="144"/>
        <v>2.365016611295681</v>
      </c>
      <c r="BN469" s="12">
        <f t="shared" si="144"/>
        <v>0.29900332225913623</v>
      </c>
      <c r="BO469" s="9">
        <f t="shared" si="145"/>
        <v>105</v>
      </c>
      <c r="BP469" s="39" t="str">
        <f t="shared" si="146"/>
        <v/>
      </c>
      <c r="BQ469" s="147"/>
      <c r="BR469" s="9">
        <f t="shared" si="147"/>
        <v>7</v>
      </c>
      <c r="BS469" s="9">
        <f t="shared" si="148"/>
        <v>7</v>
      </c>
      <c r="BT469" s="9">
        <f t="shared" si="149"/>
        <v>14</v>
      </c>
      <c r="BU469" s="9" t="str">
        <f>IFERROR(_xlfn.XLOOKUP(D469,Sheet1!B:B,Sheet1!L:L),"")</f>
        <v/>
      </c>
      <c r="BV469" s="9" t="e">
        <f>_xlfn.XLOOKUP(BU469,Sheet1!S:S,Sheet1!T:T)</f>
        <v>#N/A</v>
      </c>
      <c r="BW469" s="9" t="e">
        <f>_xlfn.XLOOKUP(D469,Sheet1!B:B,Sheet1!M:M)</f>
        <v>#N/A</v>
      </c>
      <c r="BX469" s="11" t="s">
        <v>123</v>
      </c>
      <c r="BY469" s="1">
        <v>301</v>
      </c>
      <c r="BZ469" s="108">
        <f t="shared" si="150"/>
        <v>62</v>
      </c>
      <c r="CB469" s="12">
        <f>AW469/AY469</f>
        <v>0.79401993355481726</v>
      </c>
      <c r="CC469" s="12">
        <f>AX469/AY469</f>
        <v>0.68438538205980071</v>
      </c>
      <c r="CG469" s="1" t="str">
        <f>IF(BO469&lt;80,"Below 80",
IF(BO469&lt;=120,"80-120",
IF(BO469&lt;=200,"&gt; 120-200",
IF(BO469&lt;=300,"&gt;200-300",
IF(BO469&lt;=500,"&gt;300-500",
"&gt;500")))))</f>
        <v>80-120</v>
      </c>
      <c r="CH469" s="1" t="str">
        <f>IFERROR(_xlfn.XLOOKUP(CG469,Scenario!M:M,Scenario!N:N),"")</f>
        <v>A</v>
      </c>
      <c r="CI469" s="1" t="b">
        <f t="shared" si="151"/>
        <v>0</v>
      </c>
      <c r="CJ469" s="75">
        <v>196</v>
      </c>
    </row>
    <row r="470" spans="1:89" hidden="1">
      <c r="A470" s="2">
        <v>469</v>
      </c>
      <c r="B470" s="2">
        <v>2024</v>
      </c>
      <c r="C470" s="1" t="str">
        <v>PBTMTR477</v>
      </c>
      <c r="D470" s="37" t="str">
        <v>0015g00001c3AhgAAE</v>
      </c>
      <c r="E470" s="37" t="str">
        <v>M/S MAHAVEER BIOTECH</v>
      </c>
      <c r="F470" s="37" t="str">
        <v>UTTAR PRADESH</v>
      </c>
      <c r="G470" s="37" t="str">
        <v>GORAKHPUR</v>
      </c>
      <c r="H470" s="37" t="str">
        <v>Gorakhpur</v>
      </c>
      <c r="I470" s="37" t="str">
        <v>GOBINDGARH IRON LLP</v>
      </c>
      <c r="J470" s="37" t="str">
        <v>Mohd Ansari</v>
      </c>
      <c r="K470" s="37" t="str">
        <v>-</v>
      </c>
      <c r="L470" s="37" t="str">
        <v>C12817</v>
      </c>
      <c r="M470" s="37" t="str">
        <v>North</v>
      </c>
      <c r="N470" s="2">
        <v>273001</v>
      </c>
      <c r="O470" s="2" t="str">
        <v>09AIAPB3919P1Z2</v>
      </c>
      <c r="P470" s="2">
        <v>0</v>
      </c>
      <c r="Q470" s="2" t="str">
        <v>Jun'24</v>
      </c>
      <c r="R470" s="2">
        <v>2025</v>
      </c>
      <c r="S470" s="1">
        <v>0</v>
      </c>
      <c r="T470" s="2">
        <v>30</v>
      </c>
      <c r="U470" s="12">
        <v>0</v>
      </c>
      <c r="V470" s="1" t="str">
        <v>Minor</v>
      </c>
      <c r="W470" s="13">
        <v>0</v>
      </c>
      <c r="X470" s="13">
        <v>0</v>
      </c>
      <c r="Y470" s="13">
        <v>0</v>
      </c>
      <c r="Z470" s="13">
        <v>0</v>
      </c>
      <c r="AA470" s="13">
        <v>0</v>
      </c>
      <c r="AB470" s="13">
        <v>5</v>
      </c>
      <c r="AC470" s="13">
        <v>4</v>
      </c>
      <c r="AD470" s="13">
        <v>0</v>
      </c>
      <c r="AE470" s="13">
        <v>3</v>
      </c>
      <c r="AF470" s="13">
        <v>3</v>
      </c>
      <c r="AG470" s="13">
        <v>3</v>
      </c>
      <c r="AH470" s="13">
        <v>10</v>
      </c>
      <c r="AI470" s="13">
        <v>3</v>
      </c>
      <c r="AJ470" s="13">
        <v>5</v>
      </c>
      <c r="AK470" s="13">
        <v>0</v>
      </c>
      <c r="AL470" s="13">
        <v>15</v>
      </c>
      <c r="AM470" s="13">
        <v>14</v>
      </c>
      <c r="AN470" s="13">
        <v>10.1</v>
      </c>
      <c r="AO470" s="13">
        <v>0</v>
      </c>
      <c r="AP470" s="13">
        <v>0</v>
      </c>
      <c r="AQ470" s="13">
        <v>0</v>
      </c>
      <c r="AR470" s="13">
        <v>0</v>
      </c>
      <c r="AS470" s="13">
        <v>0</v>
      </c>
      <c r="AT470" s="13">
        <v>0</v>
      </c>
      <c r="AU470" s="13">
        <v>0</v>
      </c>
      <c r="AV470" s="13">
        <v>0</v>
      </c>
      <c r="AW470" s="16">
        <f t="shared" si="136"/>
        <v>39.1</v>
      </c>
      <c r="AX470" s="16">
        <v>78.2</v>
      </c>
      <c r="AY470" s="10">
        <f t="shared" si="137"/>
        <v>117.30000000000001</v>
      </c>
      <c r="AZ470" s="10">
        <f>SUM(Z470:AK470)</f>
        <v>36</v>
      </c>
      <c r="BA470" s="10">
        <v>39.1</v>
      </c>
      <c r="BB470" s="10">
        <f t="shared" si="138"/>
        <v>0</v>
      </c>
      <c r="BC470" s="10">
        <f t="shared" si="139"/>
        <v>0</v>
      </c>
      <c r="BD470" s="10">
        <f t="shared" si="140"/>
        <v>81.300000000000011</v>
      </c>
      <c r="BE470" s="10">
        <f t="shared" si="132"/>
        <v>-3.1000000000000014</v>
      </c>
      <c r="BF470" s="2" t="s">
        <v>119</v>
      </c>
      <c r="BG470" s="10">
        <f t="shared" si="141"/>
        <v>4.8875000000000002</v>
      </c>
      <c r="BH470" s="36" t="s">
        <v>118</v>
      </c>
      <c r="BI470" s="39" t="str">
        <f t="shared" si="142"/>
        <v/>
      </c>
      <c r="BJ470" s="39" t="str">
        <f t="shared" si="143"/>
        <v/>
      </c>
      <c r="BK470" s="16">
        <f>SUM(AR470:AX470)</f>
        <v>117.30000000000001</v>
      </c>
      <c r="BL470" s="10">
        <f>SUM(AL470:AQ470)</f>
        <v>39.1</v>
      </c>
      <c r="BM470" s="12">
        <f t="shared" si="144"/>
        <v>1</v>
      </c>
      <c r="BN470" s="12">
        <f t="shared" si="144"/>
        <v>0.33333333333333331</v>
      </c>
      <c r="BO470" s="9">
        <f t="shared" si="145"/>
        <v>39.1</v>
      </c>
      <c r="BP470" s="39" t="str">
        <f t="shared" si="146"/>
        <v/>
      </c>
      <c r="BQ470" s="147"/>
      <c r="BR470" s="9">
        <f t="shared" si="147"/>
        <v>12</v>
      </c>
      <c r="BS470" s="9">
        <f t="shared" si="148"/>
        <v>24</v>
      </c>
      <c r="BT470" s="9">
        <f t="shared" si="149"/>
        <v>36</v>
      </c>
      <c r="BU470" s="9" t="str">
        <f>IFERROR(_xlfn.XLOOKUP(D470,Sheet1!B:B,Sheet1!L:L),"")</f>
        <v/>
      </c>
      <c r="BV470" s="9" t="e">
        <f>_xlfn.XLOOKUP(BU470,Sheet1!S:S,Sheet1!T:T)</f>
        <v>#N/A</v>
      </c>
      <c r="BW470" s="9" t="e">
        <f>_xlfn.XLOOKUP(D470,Sheet1!B:B,Sheet1!M:M)</f>
        <v>#N/A</v>
      </c>
      <c r="BZ470" s="108">
        <f t="shared" si="150"/>
        <v>78.200000000000017</v>
      </c>
      <c r="CB470" s="12">
        <f>AW470/AY470</f>
        <v>0.33333333333333331</v>
      </c>
      <c r="CC470" s="12">
        <f>AX470/AY470</f>
        <v>0.66666666666666663</v>
      </c>
      <c r="CG470" s="1" t="str">
        <f>IF(BO470&lt;80,"Below 80",
IF(BO470&lt;=120,"80-120",
IF(BO470&lt;=200,"&gt; 120-200",
IF(BO470&lt;=300,"&gt;200-300",
IF(BO470&lt;=500,"&gt;300-500",
"&gt;500")))))</f>
        <v>Below 80</v>
      </c>
      <c r="CH470" s="1" t="str">
        <f>IFERROR(_xlfn.XLOOKUP(CG470,Scenario!M:M,Scenario!N:N),"")</f>
        <v/>
      </c>
      <c r="CI470" s="1" t="str">
        <f t="shared" si="151"/>
        <v>Yes</v>
      </c>
      <c r="CJ470" s="75">
        <v>78.2</v>
      </c>
    </row>
    <row r="471" spans="1:89" hidden="1">
      <c r="A471" s="2">
        <v>470</v>
      </c>
      <c r="B471" s="2">
        <v>2024</v>
      </c>
      <c r="C471" s="1" t="str">
        <v>PBTMTR478</v>
      </c>
      <c r="D471" s="37" t="str">
        <v>001J100000BP8hWIAT</v>
      </c>
      <c r="E471" s="37" t="str">
        <v>M/S JAISWAL TRADING COMPANY</v>
      </c>
      <c r="F471" s="37" t="str">
        <v>UTTAR PRADESH</v>
      </c>
      <c r="G471" s="37" t="str">
        <v>KUSHI NAGAR</v>
      </c>
      <c r="H471" s="37" t="str">
        <v>Padrauna</v>
      </c>
      <c r="I471" s="37" t="str">
        <v>GOBINDGARH IRON LLP</v>
      </c>
      <c r="J471" s="37" t="str">
        <v>Mohd Ansari</v>
      </c>
      <c r="K471" s="37" t="str">
        <v>-</v>
      </c>
      <c r="L471" s="37" t="str">
        <v>C12817</v>
      </c>
      <c r="M471" s="37" t="str">
        <v>North</v>
      </c>
      <c r="N471" s="2">
        <v>274402</v>
      </c>
      <c r="O471" s="2" t="str">
        <v>09BFIPJ8804F1ZB</v>
      </c>
      <c r="P471" s="2">
        <v>9919270094</v>
      </c>
      <c r="Q471" s="2" t="str">
        <v>Jun'24</v>
      </c>
      <c r="R471" s="2">
        <v>2025</v>
      </c>
      <c r="S471" s="1">
        <v>0</v>
      </c>
      <c r="T471" s="2">
        <v>50</v>
      </c>
      <c r="U471" s="12">
        <v>0</v>
      </c>
      <c r="V471" s="1" t="str">
        <v>Minor</v>
      </c>
      <c r="W471" s="13">
        <v>0</v>
      </c>
      <c r="X471" s="13">
        <v>0</v>
      </c>
      <c r="Y471" s="13">
        <v>0</v>
      </c>
      <c r="Z471" s="13">
        <v>0</v>
      </c>
      <c r="AA471" s="13">
        <v>0</v>
      </c>
      <c r="AB471" s="13">
        <v>10</v>
      </c>
      <c r="AC471" s="13">
        <v>0</v>
      </c>
      <c r="AD471" s="13">
        <v>0</v>
      </c>
      <c r="AE471" s="13">
        <v>5</v>
      </c>
      <c r="AF471" s="13">
        <v>0</v>
      </c>
      <c r="AG471" s="13">
        <v>0</v>
      </c>
      <c r="AH471" s="13">
        <v>0</v>
      </c>
      <c r="AI471" s="13">
        <v>0</v>
      </c>
      <c r="AJ471" s="13">
        <v>0</v>
      </c>
      <c r="AK471" s="13">
        <v>0</v>
      </c>
      <c r="AL471" s="13">
        <v>0</v>
      </c>
      <c r="AM471" s="13">
        <v>0</v>
      </c>
      <c r="AN471" s="13">
        <v>0</v>
      </c>
      <c r="AO471" s="13">
        <v>0</v>
      </c>
      <c r="AP471" s="13">
        <v>0</v>
      </c>
      <c r="AQ471" s="13">
        <v>0</v>
      </c>
      <c r="AR471" s="13">
        <v>0</v>
      </c>
      <c r="AS471" s="13">
        <v>0</v>
      </c>
      <c r="AT471" s="13">
        <v>0</v>
      </c>
      <c r="AU471" s="13">
        <v>0</v>
      </c>
      <c r="AV471" s="13">
        <v>0</v>
      </c>
      <c r="AW471" s="16">
        <f t="shared" si="136"/>
        <v>0</v>
      </c>
      <c r="AX471" s="16">
        <v>0</v>
      </c>
      <c r="AY471" s="10">
        <f t="shared" si="137"/>
        <v>0</v>
      </c>
      <c r="AZ471" s="10">
        <f>SUM(Z471:AK471)</f>
        <v>15</v>
      </c>
      <c r="BA471" s="10">
        <v>0</v>
      </c>
      <c r="BB471" s="10">
        <f t="shared" si="138"/>
        <v>0</v>
      </c>
      <c r="BC471" s="10">
        <f t="shared" si="139"/>
        <v>0</v>
      </c>
      <c r="BD471" s="10">
        <f t="shared" si="140"/>
        <v>-15</v>
      </c>
      <c r="BE471" s="10">
        <f t="shared" si="132"/>
        <v>15</v>
      </c>
      <c r="BF471" s="2" t="s">
        <v>119</v>
      </c>
      <c r="BG471" s="10">
        <f t="shared" si="141"/>
        <v>0</v>
      </c>
      <c r="BH471" s="36" t="s">
        <v>118</v>
      </c>
      <c r="BI471" s="39" t="str">
        <f t="shared" si="142"/>
        <v/>
      </c>
      <c r="BJ471" s="39" t="str">
        <f t="shared" si="143"/>
        <v/>
      </c>
      <c r="BK471" s="16">
        <f>SUM(AR471:AX471)</f>
        <v>0</v>
      </c>
      <c r="BL471" s="10">
        <f>SUM(AL471:AQ471)</f>
        <v>0</v>
      </c>
      <c r="BM471" s="12" t="str">
        <f t="shared" si="144"/>
        <v/>
      </c>
      <c r="BN471" s="12" t="str">
        <f t="shared" si="144"/>
        <v/>
      </c>
      <c r="BO471" s="9">
        <f t="shared" si="145"/>
        <v>0</v>
      </c>
      <c r="BP471" s="39" t="str">
        <f t="shared" si="146"/>
        <v/>
      </c>
      <c r="BQ471" s="147"/>
      <c r="BR471" s="9">
        <f t="shared" si="147"/>
        <v>15</v>
      </c>
      <c r="BS471" s="9">
        <f t="shared" si="148"/>
        <v>0</v>
      </c>
      <c r="BT471" s="9">
        <f t="shared" si="149"/>
        <v>15</v>
      </c>
      <c r="BU471" s="9" t="str">
        <f>IFERROR(_xlfn.XLOOKUP(D471,Sheet1!B:B,Sheet1!L:L),"")</f>
        <v/>
      </c>
      <c r="BV471" s="9" t="e">
        <f>_xlfn.XLOOKUP(BU471,Sheet1!S:S,Sheet1!T:T)</f>
        <v>#N/A</v>
      </c>
      <c r="BW471" s="9" t="e">
        <f>_xlfn.XLOOKUP(D471,Sheet1!B:B,Sheet1!M:M)</f>
        <v>#N/A</v>
      </c>
      <c r="BZ471" s="108">
        <f t="shared" si="150"/>
        <v>0</v>
      </c>
      <c r="CB471" s="12"/>
      <c r="CC471" s="12"/>
      <c r="CG471" s="1" t="str">
        <f>IF(BO471&lt;80,"Below 80",
IF(BO471&lt;=120,"80-120",
IF(BO471&lt;=200,"&gt; 120-200",
IF(BO471&lt;=300,"&gt;200-300",
IF(BO471&lt;=500,"&gt;300-500",
"&gt;500")))))</f>
        <v>Below 80</v>
      </c>
      <c r="CH471" s="1" t="str">
        <f>IFERROR(_xlfn.XLOOKUP(CG471,Scenario!M:M,Scenario!N:N),"")</f>
        <v/>
      </c>
      <c r="CI471" s="1" t="str">
        <f t="shared" si="151"/>
        <v>No</v>
      </c>
      <c r="CJ471" s="75">
        <v>0</v>
      </c>
    </row>
    <row r="472" spans="1:89" hidden="1">
      <c r="A472" s="2">
        <v>471</v>
      </c>
      <c r="B472" s="2">
        <v>2024</v>
      </c>
      <c r="C472" s="1" t="str">
        <v>PBTMTR479</v>
      </c>
      <c r="D472" s="37" t="str">
        <v>0015g00001W4eDkAAJ</v>
      </c>
      <c r="E472" s="37" t="str">
        <v>Chaudhary Building Material</v>
      </c>
      <c r="F472" s="37" t="str">
        <v>UTTAR PRADESH</v>
      </c>
      <c r="G472" s="37" t="str">
        <v>HAPUR</v>
      </c>
      <c r="H472" s="37" t="str">
        <v>Basti</v>
      </c>
      <c r="I472" s="37" t="str">
        <v>GOBINDGARH IRON LLP</v>
      </c>
      <c r="J472" s="37" t="str">
        <v>Abhijeet Biswas</v>
      </c>
      <c r="K472" s="37" t="str">
        <v>-</v>
      </c>
      <c r="L472" s="37" t="str">
        <v>C12817</v>
      </c>
      <c r="M472" s="37" t="str">
        <v>North</v>
      </c>
      <c r="N472" s="2">
        <v>245205</v>
      </c>
      <c r="O472" s="2" t="str">
        <v>09BSLPM7033H1ZF</v>
      </c>
      <c r="P472" s="2">
        <v>7455090862</v>
      </c>
      <c r="Q472" s="2" t="str">
        <v>Jun'24</v>
      </c>
      <c r="R472" s="2">
        <v>2025</v>
      </c>
      <c r="S472" s="1">
        <v>0</v>
      </c>
      <c r="T472" s="2">
        <v>20</v>
      </c>
      <c r="U472" s="12">
        <v>0</v>
      </c>
      <c r="V472" s="1" t="str">
        <v>Minor</v>
      </c>
      <c r="W472" s="13">
        <v>0</v>
      </c>
      <c r="X472" s="13">
        <v>0</v>
      </c>
      <c r="Y472" s="13">
        <v>0</v>
      </c>
      <c r="Z472" s="13">
        <v>0</v>
      </c>
      <c r="AA472" s="13">
        <v>0</v>
      </c>
      <c r="AB472" s="13">
        <v>5</v>
      </c>
      <c r="AC472" s="13">
        <v>5</v>
      </c>
      <c r="AD472" s="13">
        <v>0</v>
      </c>
      <c r="AE472" s="13">
        <v>4</v>
      </c>
      <c r="AF472" s="13">
        <v>0</v>
      </c>
      <c r="AG472" s="13">
        <v>0</v>
      </c>
      <c r="AH472" s="13">
        <v>5</v>
      </c>
      <c r="AI472" s="13">
        <v>0</v>
      </c>
      <c r="AJ472" s="13">
        <v>0</v>
      </c>
      <c r="AK472" s="13">
        <v>0</v>
      </c>
      <c r="AL472" s="13">
        <v>0</v>
      </c>
      <c r="AM472" s="13">
        <v>0</v>
      </c>
      <c r="AN472" s="13">
        <v>0</v>
      </c>
      <c r="AO472" s="13">
        <v>0</v>
      </c>
      <c r="AP472" s="13">
        <v>0</v>
      </c>
      <c r="AQ472" s="13">
        <v>0</v>
      </c>
      <c r="AR472" s="13">
        <v>0</v>
      </c>
      <c r="AS472" s="13">
        <v>0</v>
      </c>
      <c r="AT472" s="13">
        <v>0</v>
      </c>
      <c r="AU472" s="13">
        <v>0</v>
      </c>
      <c r="AV472" s="13">
        <v>0</v>
      </c>
      <c r="AW472" s="16">
        <f t="shared" si="136"/>
        <v>0</v>
      </c>
      <c r="AX472" s="16">
        <v>0</v>
      </c>
      <c r="AY472" s="10">
        <f t="shared" si="137"/>
        <v>0</v>
      </c>
      <c r="AZ472" s="10">
        <f>SUM(Z472:AK472)</f>
        <v>19</v>
      </c>
      <c r="BA472" s="10">
        <v>0</v>
      </c>
      <c r="BB472" s="10">
        <f t="shared" si="138"/>
        <v>0</v>
      </c>
      <c r="BC472" s="10">
        <f t="shared" si="139"/>
        <v>0</v>
      </c>
      <c r="BD472" s="10">
        <f t="shared" si="140"/>
        <v>-19</v>
      </c>
      <c r="BE472" s="10">
        <f t="shared" si="132"/>
        <v>19</v>
      </c>
      <c r="BF472" s="2" t="s">
        <v>119</v>
      </c>
      <c r="BG472" s="10">
        <f t="shared" si="141"/>
        <v>0</v>
      </c>
      <c r="BH472" s="36" t="s">
        <v>118</v>
      </c>
      <c r="BI472" s="39" t="str">
        <f t="shared" si="142"/>
        <v/>
      </c>
      <c r="BJ472" s="39" t="str">
        <f t="shared" si="143"/>
        <v/>
      </c>
      <c r="BK472" s="16">
        <f>SUM(AR472:AX472)</f>
        <v>0</v>
      </c>
      <c r="BL472" s="10">
        <f>SUM(AL472:AQ472)</f>
        <v>0</v>
      </c>
      <c r="BM472" s="12" t="str">
        <f t="shared" si="144"/>
        <v/>
      </c>
      <c r="BN472" s="12" t="str">
        <f t="shared" si="144"/>
        <v/>
      </c>
      <c r="BO472" s="9">
        <f t="shared" si="145"/>
        <v>0</v>
      </c>
      <c r="BP472" s="39" t="str">
        <f t="shared" si="146"/>
        <v/>
      </c>
      <c r="BQ472" s="147"/>
      <c r="BR472" s="9">
        <f t="shared" si="147"/>
        <v>14</v>
      </c>
      <c r="BS472" s="9">
        <f t="shared" si="148"/>
        <v>5</v>
      </c>
      <c r="BT472" s="9">
        <f t="shared" si="149"/>
        <v>19</v>
      </c>
      <c r="BU472" s="9" t="str">
        <f>IFERROR(_xlfn.XLOOKUP(D472,Sheet1!B:B,Sheet1!L:L),"")</f>
        <v/>
      </c>
      <c r="BV472" s="9" t="e">
        <f>_xlfn.XLOOKUP(BU472,Sheet1!S:S,Sheet1!T:T)</f>
        <v>#N/A</v>
      </c>
      <c r="BW472" s="9" t="e">
        <f>_xlfn.XLOOKUP(D472,Sheet1!B:B,Sheet1!M:M)</f>
        <v>#N/A</v>
      </c>
      <c r="BZ472" s="108">
        <f t="shared" si="150"/>
        <v>0</v>
      </c>
      <c r="CB472" s="12"/>
      <c r="CC472" s="12"/>
      <c r="CG472" s="1" t="str">
        <f>IF(BO472&lt;80,"Below 80",
IF(BO472&lt;=120,"80-120",
IF(BO472&lt;=200,"&gt; 120-200",
IF(BO472&lt;=300,"&gt;200-300",
IF(BO472&lt;=500,"&gt;300-500",
"&gt;500")))))</f>
        <v>Below 80</v>
      </c>
      <c r="CH472" s="1" t="str">
        <f>IFERROR(_xlfn.XLOOKUP(CG472,Scenario!M:M,Scenario!N:N),"")</f>
        <v/>
      </c>
      <c r="CI472" s="1" t="str">
        <f t="shared" si="151"/>
        <v>No</v>
      </c>
      <c r="CJ472" s="75">
        <v>0</v>
      </c>
    </row>
    <row r="473" spans="1:89" hidden="1">
      <c r="A473" s="2">
        <v>472</v>
      </c>
      <c r="B473" s="2">
        <v>2024</v>
      </c>
      <c r="C473" s="1" t="str">
        <v>PBTMTR480</v>
      </c>
      <c r="D473" s="37" t="str">
        <v>001J1000002jkK3IAI</v>
      </c>
      <c r="E473" s="37" t="str">
        <v>Kisan traders (Ganj</v>
      </c>
      <c r="F473" s="37" t="str">
        <v>UTTAR PRADESH</v>
      </c>
      <c r="G473" s="37" t="str">
        <v>BIJNOR</v>
      </c>
      <c r="H473" s="37" t="str">
        <v>Bijnor</v>
      </c>
      <c r="I473" s="37" t="str">
        <v>OPTRIX INFRA LLP</v>
      </c>
      <c r="J473" s="37" t="str">
        <v>SHIV KUMAR</v>
      </c>
      <c r="K473" s="37" t="str">
        <v>Shiv Kumar</v>
      </c>
      <c r="L473" s="37" t="str">
        <v>001J100000PJG7oIAH</v>
      </c>
      <c r="M473" s="37" t="str">
        <v>North</v>
      </c>
      <c r="N473" s="2">
        <v>246701</v>
      </c>
      <c r="O473" s="2" t="str">
        <v>09EAMPK2840L1ZA</v>
      </c>
      <c r="P473" s="2">
        <v>8923442222</v>
      </c>
      <c r="Q473" s="2" t="str">
        <v>Jun'24</v>
      </c>
      <c r="R473" s="2">
        <v>2025</v>
      </c>
      <c r="S473" s="1">
        <v>0</v>
      </c>
      <c r="T473" s="2">
        <v>50</v>
      </c>
      <c r="U473" s="12">
        <v>0</v>
      </c>
      <c r="V473" s="1" t="str">
        <v>Minor</v>
      </c>
      <c r="W473" s="13">
        <v>0</v>
      </c>
      <c r="X473" s="13">
        <v>0</v>
      </c>
      <c r="Y473" s="13">
        <v>0</v>
      </c>
      <c r="Z473" s="13">
        <v>0</v>
      </c>
      <c r="AA473" s="13">
        <v>0</v>
      </c>
      <c r="AB473" s="13">
        <v>5</v>
      </c>
      <c r="AC473" s="13">
        <v>0</v>
      </c>
      <c r="AD473" s="13">
        <v>0</v>
      </c>
      <c r="AE473" s="13">
        <v>0</v>
      </c>
      <c r="AF473" s="13">
        <v>0</v>
      </c>
      <c r="AG473" s="13">
        <v>0</v>
      </c>
      <c r="AH473" s="13">
        <v>0</v>
      </c>
      <c r="AI473" s="13">
        <v>0</v>
      </c>
      <c r="AJ473" s="13">
        <v>0</v>
      </c>
      <c r="AK473" s="13">
        <v>0</v>
      </c>
      <c r="AL473" s="13">
        <v>0</v>
      </c>
      <c r="AM473" s="13">
        <v>0</v>
      </c>
      <c r="AN473" s="13">
        <v>0</v>
      </c>
      <c r="AO473" s="13">
        <v>0</v>
      </c>
      <c r="AP473" s="13">
        <v>0</v>
      </c>
      <c r="AQ473" s="13">
        <v>0</v>
      </c>
      <c r="AR473" s="13">
        <v>0</v>
      </c>
      <c r="AS473" s="13">
        <v>0</v>
      </c>
      <c r="AT473" s="13">
        <v>0</v>
      </c>
      <c r="AU473" s="13">
        <v>0</v>
      </c>
      <c r="AV473" s="13">
        <v>0</v>
      </c>
      <c r="AW473" s="16">
        <f t="shared" si="136"/>
        <v>0</v>
      </c>
      <c r="AX473" s="16">
        <v>0</v>
      </c>
      <c r="AY473" s="10">
        <f t="shared" si="137"/>
        <v>0</v>
      </c>
      <c r="AZ473" s="10">
        <f>SUM(Z473:AK473)</f>
        <v>5</v>
      </c>
      <c r="BA473" s="10"/>
      <c r="BB473" s="10">
        <f t="shared" si="138"/>
        <v>0</v>
      </c>
      <c r="BC473" s="10">
        <f t="shared" si="139"/>
        <v>0</v>
      </c>
      <c r="BD473" s="10">
        <f t="shared" si="140"/>
        <v>-5</v>
      </c>
      <c r="BE473" s="10">
        <f t="shared" ref="BE473:BE536" si="152">AZ473-AW473</f>
        <v>5</v>
      </c>
      <c r="BF473" s="2" t="s">
        <v>119</v>
      </c>
      <c r="BG473" s="10">
        <f t="shared" si="141"/>
        <v>0</v>
      </c>
      <c r="BH473" s="36" t="s">
        <v>118</v>
      </c>
      <c r="BI473" s="39" t="str">
        <f t="shared" si="142"/>
        <v/>
      </c>
      <c r="BJ473" s="39" t="str">
        <f t="shared" si="143"/>
        <v/>
      </c>
      <c r="BK473" s="16">
        <f>SUM(AR473:AX473)</f>
        <v>0</v>
      </c>
      <c r="BL473" s="10">
        <f>SUM(AL473:AQ473)</f>
        <v>0</v>
      </c>
      <c r="BM473" s="12" t="str">
        <f t="shared" si="144"/>
        <v/>
      </c>
      <c r="BN473" s="12" t="str">
        <f t="shared" si="144"/>
        <v/>
      </c>
      <c r="BO473" s="9">
        <f t="shared" si="145"/>
        <v>0</v>
      </c>
      <c r="BP473" s="39" t="str">
        <f t="shared" si="146"/>
        <v/>
      </c>
      <c r="BQ473" s="147"/>
      <c r="BR473" s="9">
        <f t="shared" si="147"/>
        <v>5</v>
      </c>
      <c r="BS473" s="9">
        <f t="shared" si="148"/>
        <v>0</v>
      </c>
      <c r="BT473" s="9">
        <f t="shared" si="149"/>
        <v>5</v>
      </c>
      <c r="BU473" s="9" t="str">
        <f>IFERROR(_xlfn.XLOOKUP(D473,Sheet1!B:B,Sheet1!L:L),"")</f>
        <v/>
      </c>
      <c r="BV473" s="9" t="e">
        <f>_xlfn.XLOOKUP(BU473,Sheet1!S:S,Sheet1!T:T)</f>
        <v>#N/A</v>
      </c>
      <c r="BW473" s="9" t="e">
        <f>_xlfn.XLOOKUP(D473,Sheet1!B:B,Sheet1!M:M)</f>
        <v>#N/A</v>
      </c>
      <c r="BZ473" s="108">
        <f t="shared" si="150"/>
        <v>0</v>
      </c>
      <c r="CB473" s="12"/>
      <c r="CC473" s="12"/>
      <c r="CG473" s="1" t="str">
        <f>IF(BO473&lt;80,"Below 80",
IF(BO473&lt;=120,"80-120",
IF(BO473&lt;=200,"&gt; 120-200",
IF(BO473&lt;=300,"&gt;200-300",
IF(BO473&lt;=500,"&gt;300-500",
"&gt;500")))))</f>
        <v>Below 80</v>
      </c>
      <c r="CH473" s="1" t="str">
        <f>IFERROR(_xlfn.XLOOKUP(CG473,Scenario!M:M,Scenario!N:N),"")</f>
        <v/>
      </c>
      <c r="CI473" s="1" t="str">
        <f t="shared" si="151"/>
        <v>No</v>
      </c>
      <c r="CJ473" s="75">
        <v>0</v>
      </c>
    </row>
    <row r="474" spans="1:89" hidden="1">
      <c r="A474" s="2">
        <v>473</v>
      </c>
      <c r="B474" s="2">
        <v>2024</v>
      </c>
      <c r="C474" s="1" t="str">
        <v>PBTMTR481</v>
      </c>
      <c r="D474" s="37" t="str">
        <v>0015g00001Y5Aw9AAF</v>
      </c>
      <c r="E474" s="37" t="str">
        <v>DAMODAR CONSTRUCTION CO</v>
      </c>
      <c r="F474" s="37" t="str">
        <v>ODISHA</v>
      </c>
      <c r="G474" s="37" t="str">
        <v>SUNDARGARH</v>
      </c>
      <c r="H474" s="37" t="str">
        <v>Sundargarh</v>
      </c>
      <c r="I474" s="37" t="str">
        <v>SACHDEVA ISPAT PVT LTD</v>
      </c>
      <c r="J474" s="37" t="str">
        <v>Papun Padhan</v>
      </c>
      <c r="K474" s="37" t="str">
        <v>Papun Pradhan</v>
      </c>
      <c r="L474" s="37" t="str">
        <v>C12823</v>
      </c>
      <c r="M474" s="37" t="str">
        <v>Central</v>
      </c>
      <c r="N474" s="2">
        <v>769015</v>
      </c>
      <c r="O474" s="2" t="str">
        <v>21AACFD5428M2ZJ</v>
      </c>
      <c r="P474" s="2">
        <v>7003544453</v>
      </c>
      <c r="Q474" s="2" t="str">
        <v>Jun'24</v>
      </c>
      <c r="R474" s="2">
        <v>2025</v>
      </c>
      <c r="S474" s="1">
        <v>0</v>
      </c>
      <c r="T474" s="2">
        <v>15</v>
      </c>
      <c r="U474" s="12">
        <v>0</v>
      </c>
      <c r="V474" s="1" t="str">
        <v>Minor</v>
      </c>
      <c r="W474" s="13">
        <v>0</v>
      </c>
      <c r="X474" s="13">
        <v>0</v>
      </c>
      <c r="Y474" s="13">
        <v>0</v>
      </c>
      <c r="Z474" s="13">
        <v>0</v>
      </c>
      <c r="AA474" s="13">
        <v>0</v>
      </c>
      <c r="AB474" s="13">
        <v>6</v>
      </c>
      <c r="AC474" s="13">
        <v>0</v>
      </c>
      <c r="AD474" s="13">
        <v>0</v>
      </c>
      <c r="AE474" s="13">
        <v>0</v>
      </c>
      <c r="AF474" s="13">
        <v>0</v>
      </c>
      <c r="AG474" s="13">
        <v>0</v>
      </c>
      <c r="AH474" s="13">
        <v>0</v>
      </c>
      <c r="AI474" s="13">
        <v>0</v>
      </c>
      <c r="AJ474" s="13">
        <v>0</v>
      </c>
      <c r="AK474" s="13">
        <v>0</v>
      </c>
      <c r="AL474" s="13">
        <v>0</v>
      </c>
      <c r="AM474" s="13">
        <v>0</v>
      </c>
      <c r="AN474" s="13">
        <v>0</v>
      </c>
      <c r="AO474" s="13">
        <v>0</v>
      </c>
      <c r="AP474" s="13">
        <v>0</v>
      </c>
      <c r="AQ474" s="13">
        <v>0</v>
      </c>
      <c r="AR474" s="13">
        <v>0</v>
      </c>
      <c r="AS474" s="13">
        <v>0</v>
      </c>
      <c r="AT474" s="13">
        <v>0</v>
      </c>
      <c r="AU474" s="13">
        <v>0</v>
      </c>
      <c r="AV474" s="13">
        <v>0</v>
      </c>
      <c r="AW474" s="16">
        <f t="shared" si="136"/>
        <v>0</v>
      </c>
      <c r="AX474" s="16">
        <v>0</v>
      </c>
      <c r="AY474" s="10">
        <f t="shared" si="137"/>
        <v>0</v>
      </c>
      <c r="AZ474" s="10">
        <f>SUM(Z474:AK474)</f>
        <v>6</v>
      </c>
      <c r="BA474" s="10">
        <v>0</v>
      </c>
      <c r="BB474" s="10">
        <f t="shared" si="138"/>
        <v>0</v>
      </c>
      <c r="BC474" s="10">
        <f t="shared" si="139"/>
        <v>0</v>
      </c>
      <c r="BD474" s="10">
        <f t="shared" si="140"/>
        <v>-6</v>
      </c>
      <c r="BE474" s="10">
        <f t="shared" si="152"/>
        <v>6</v>
      </c>
      <c r="BF474" s="2" t="s">
        <v>119</v>
      </c>
      <c r="BG474" s="10">
        <f t="shared" si="141"/>
        <v>0</v>
      </c>
      <c r="BH474" s="36" t="s">
        <v>118</v>
      </c>
      <c r="BI474" s="39" t="str">
        <f t="shared" si="142"/>
        <v/>
      </c>
      <c r="BJ474" s="39" t="str">
        <f t="shared" si="143"/>
        <v/>
      </c>
      <c r="BK474" s="16">
        <f>SUM(AR474:AX474)</f>
        <v>0</v>
      </c>
      <c r="BL474" s="10">
        <f>SUM(AL474:AQ474)</f>
        <v>0</v>
      </c>
      <c r="BM474" s="12" t="str">
        <f t="shared" si="144"/>
        <v/>
      </c>
      <c r="BN474" s="12" t="str">
        <f t="shared" si="144"/>
        <v/>
      </c>
      <c r="BO474" s="9">
        <f t="shared" si="145"/>
        <v>0</v>
      </c>
      <c r="BP474" s="39" t="str">
        <f t="shared" si="146"/>
        <v/>
      </c>
      <c r="BQ474" s="147"/>
      <c r="BR474" s="9">
        <f t="shared" si="147"/>
        <v>6</v>
      </c>
      <c r="BS474" s="9">
        <f t="shared" si="148"/>
        <v>0</v>
      </c>
      <c r="BT474" s="9">
        <f t="shared" si="149"/>
        <v>6</v>
      </c>
      <c r="BU474" s="9" t="str">
        <f>IFERROR(_xlfn.XLOOKUP(D474,Sheet1!B:B,Sheet1!L:L),"")</f>
        <v/>
      </c>
      <c r="BV474" s="9" t="e">
        <f>_xlfn.XLOOKUP(BU474,Sheet1!S:S,Sheet1!T:T)</f>
        <v>#N/A</v>
      </c>
      <c r="BW474" s="9" t="e">
        <f>_xlfn.XLOOKUP(D474,Sheet1!B:B,Sheet1!M:M)</f>
        <v>#N/A</v>
      </c>
      <c r="BZ474" s="108">
        <f t="shared" si="150"/>
        <v>0</v>
      </c>
      <c r="CB474" s="12"/>
      <c r="CC474" s="12"/>
      <c r="CG474" s="1" t="str">
        <f>IF(BO474&lt;80,"Below 80",
IF(BO474&lt;=120,"80-120",
IF(BO474&lt;=200,"&gt; 120-200",
IF(BO474&lt;=300,"&gt;200-300",
IF(BO474&lt;=500,"&gt;300-500",
"&gt;500")))))</f>
        <v>Below 80</v>
      </c>
      <c r="CH474" s="1" t="str">
        <f>IFERROR(_xlfn.XLOOKUP(CG474,Scenario!M:M,Scenario!N:N),"")</f>
        <v/>
      </c>
      <c r="CI474" s="1" t="str">
        <f t="shared" si="151"/>
        <v>No</v>
      </c>
      <c r="CJ474" s="75">
        <v>0</v>
      </c>
    </row>
    <row r="475" spans="1:89" hidden="1">
      <c r="A475" s="2">
        <v>474</v>
      </c>
      <c r="B475" s="2">
        <v>2024</v>
      </c>
      <c r="C475" s="1" t="str">
        <v>PBTMTR482</v>
      </c>
      <c r="D475" s="37" t="str">
        <v>0015g00001dJpQDAA0</v>
      </c>
      <c r="E475" s="37" t="str">
        <v>M/S RISHPAL AGRAWAL</v>
      </c>
      <c r="F475" s="37" t="str">
        <v>ODISHA</v>
      </c>
      <c r="G475" s="37" t="str">
        <v>SONEPUR</v>
      </c>
      <c r="H475" s="37" t="str">
        <v>Sonepur</v>
      </c>
      <c r="I475" s="37" t="str">
        <v>SACHDEVA ISPAT PVT LTD</v>
      </c>
      <c r="J475" s="37" t="str">
        <v>Papun Padhan</v>
      </c>
      <c r="K475" s="37" t="str">
        <v>Papun Pradhan</v>
      </c>
      <c r="L475" s="37" t="str">
        <v>C12823</v>
      </c>
      <c r="M475" s="37" t="str">
        <v>Central</v>
      </c>
      <c r="N475" s="2">
        <v>767018</v>
      </c>
      <c r="O475" s="2" t="str">
        <v>21ADMPA5202H1Z9</v>
      </c>
      <c r="P475" s="2">
        <v>9437195076</v>
      </c>
      <c r="Q475" s="2" t="str">
        <v>Jun'24</v>
      </c>
      <c r="R475" s="2">
        <v>2025</v>
      </c>
      <c r="S475" s="1">
        <v>0</v>
      </c>
      <c r="T475" s="2">
        <v>120</v>
      </c>
      <c r="U475" s="12">
        <v>0</v>
      </c>
      <c r="V475" s="1" t="str">
        <v>Challenger</v>
      </c>
      <c r="W475" s="13">
        <v>0</v>
      </c>
      <c r="X475" s="13">
        <v>0</v>
      </c>
      <c r="Y475" s="13">
        <v>0</v>
      </c>
      <c r="Z475" s="13">
        <v>0</v>
      </c>
      <c r="AA475" s="13">
        <v>0</v>
      </c>
      <c r="AB475" s="13">
        <v>17</v>
      </c>
      <c r="AC475" s="13">
        <v>0</v>
      </c>
      <c r="AD475" s="13">
        <v>0</v>
      </c>
      <c r="AE475" s="13">
        <v>0</v>
      </c>
      <c r="AF475" s="13">
        <v>0</v>
      </c>
      <c r="AG475" s="13">
        <v>0</v>
      </c>
      <c r="AH475" s="13">
        <v>25</v>
      </c>
      <c r="AI475" s="13">
        <v>0</v>
      </c>
      <c r="AJ475" s="13">
        <v>0</v>
      </c>
      <c r="AK475" s="13">
        <v>0</v>
      </c>
      <c r="AL475" s="13">
        <v>0</v>
      </c>
      <c r="AM475" s="13">
        <v>0</v>
      </c>
      <c r="AN475" s="13">
        <v>0</v>
      </c>
      <c r="AO475" s="13">
        <v>0</v>
      </c>
      <c r="AP475" s="13">
        <v>0</v>
      </c>
      <c r="AQ475" s="13">
        <v>0</v>
      </c>
      <c r="AR475" s="13">
        <v>0</v>
      </c>
      <c r="AS475" s="13">
        <v>0</v>
      </c>
      <c r="AT475" s="13">
        <v>0</v>
      </c>
      <c r="AU475" s="13">
        <v>0</v>
      </c>
      <c r="AV475" s="13">
        <v>0</v>
      </c>
      <c r="AW475" s="16">
        <f t="shared" si="136"/>
        <v>0</v>
      </c>
      <c r="AX475" s="16">
        <v>0</v>
      </c>
      <c r="AY475" s="10">
        <f t="shared" si="137"/>
        <v>0</v>
      </c>
      <c r="AZ475" s="10">
        <f>SUM(Z475:AK475)</f>
        <v>42</v>
      </c>
      <c r="BA475" s="10">
        <v>30</v>
      </c>
      <c r="BB475" s="10">
        <f t="shared" si="138"/>
        <v>30</v>
      </c>
      <c r="BC475" s="10">
        <f t="shared" si="139"/>
        <v>7.5</v>
      </c>
      <c r="BD475" s="10">
        <f t="shared" si="140"/>
        <v>-42</v>
      </c>
      <c r="BE475" s="10">
        <f t="shared" si="152"/>
        <v>42</v>
      </c>
      <c r="BF475" s="2" t="s">
        <v>119</v>
      </c>
      <c r="BG475" s="10">
        <f t="shared" si="141"/>
        <v>0</v>
      </c>
      <c r="BH475" s="36" t="s">
        <v>118</v>
      </c>
      <c r="BI475" s="39" t="str">
        <f t="shared" si="142"/>
        <v/>
      </c>
      <c r="BJ475" s="39" t="str">
        <f t="shared" si="143"/>
        <v/>
      </c>
      <c r="BK475" s="16">
        <f>SUM(AR475:AX475)</f>
        <v>0</v>
      </c>
      <c r="BL475" s="10">
        <f>SUM(AL475:AQ475)</f>
        <v>0</v>
      </c>
      <c r="BM475" s="12" t="str">
        <f t="shared" si="144"/>
        <v/>
      </c>
      <c r="BN475" s="12" t="str">
        <f t="shared" si="144"/>
        <v/>
      </c>
      <c r="BO475" s="9">
        <f t="shared" si="145"/>
        <v>0</v>
      </c>
      <c r="BP475" s="39" t="str">
        <f t="shared" si="146"/>
        <v/>
      </c>
      <c r="BQ475" s="147"/>
      <c r="BR475" s="9">
        <f t="shared" si="147"/>
        <v>17</v>
      </c>
      <c r="BS475" s="9">
        <f t="shared" si="148"/>
        <v>25</v>
      </c>
      <c r="BT475" s="9">
        <f t="shared" si="149"/>
        <v>42</v>
      </c>
      <c r="BU475" s="9" t="str">
        <f>IFERROR(_xlfn.XLOOKUP(D475,Sheet1!B:B,Sheet1!L:L),"")</f>
        <v/>
      </c>
      <c r="BV475" s="9" t="e">
        <f>_xlfn.XLOOKUP(BU475,Sheet1!S:S,Sheet1!T:T)</f>
        <v>#N/A</v>
      </c>
      <c r="BW475" s="9" t="e">
        <f>_xlfn.XLOOKUP(D475,Sheet1!B:B,Sheet1!M:M)</f>
        <v>#N/A</v>
      </c>
      <c r="BZ475" s="108">
        <f t="shared" si="150"/>
        <v>0</v>
      </c>
      <c r="CB475" s="12"/>
      <c r="CC475" s="12"/>
      <c r="CG475" s="1" t="str">
        <f>IF(BO475&lt;80,"Below 80",
IF(BO475&lt;=120,"80-120",
IF(BO475&lt;=200,"&gt; 120-200",
IF(BO475&lt;=300,"&gt;200-300",
IF(BO475&lt;=500,"&gt;300-500",
"&gt;500")))))</f>
        <v>Below 80</v>
      </c>
      <c r="CH475" s="1" t="str">
        <f>IFERROR(_xlfn.XLOOKUP(CG475,Scenario!M:M,Scenario!N:N),"")</f>
        <v/>
      </c>
      <c r="CI475" s="1" t="str">
        <f t="shared" si="151"/>
        <v>Yes</v>
      </c>
      <c r="CJ475" s="75">
        <v>0</v>
      </c>
    </row>
    <row r="476" spans="1:89" hidden="1">
      <c r="A476" s="2">
        <v>475</v>
      </c>
      <c r="B476" s="2">
        <v>2024</v>
      </c>
      <c r="C476" s="1" t="str">
        <v>PBTMTR483</v>
      </c>
      <c r="D476" s="37" t="str">
        <v>0015g00001fvG5CAAU</v>
      </c>
      <c r="E476" s="37" t="str">
        <v>SAMBALPUR STEELS PRIVATE LIMITED</v>
      </c>
      <c r="F476" s="37" t="str">
        <v>ODISHA</v>
      </c>
      <c r="G476" s="37" t="str">
        <v>SAMBALPUR</v>
      </c>
      <c r="H476" s="37" t="str">
        <v>Dhankauda</v>
      </c>
      <c r="I476" s="37" t="str">
        <v>SACHDEVA ISPAT PVT LTD</v>
      </c>
      <c r="J476" s="37" t="str">
        <v>Papun Padhan</v>
      </c>
      <c r="K476" s="37" t="str">
        <v>Papun Pradhan</v>
      </c>
      <c r="L476" s="37" t="str">
        <v>C12823</v>
      </c>
      <c r="M476" s="37" t="str">
        <v>Central</v>
      </c>
      <c r="N476" s="2">
        <v>768002</v>
      </c>
      <c r="O476" s="2" t="str">
        <v>21AAZCS5569C1ZZ</v>
      </c>
      <c r="P476" s="2">
        <v>9437052733</v>
      </c>
      <c r="Q476" s="2" t="str">
        <v>Jun'24</v>
      </c>
      <c r="R476" s="2">
        <v>2025</v>
      </c>
      <c r="S476" s="1">
        <v>0</v>
      </c>
      <c r="T476" s="2">
        <v>280</v>
      </c>
      <c r="U476" s="12">
        <v>0</v>
      </c>
      <c r="V476" s="1" t="str">
        <v>Alien</v>
      </c>
      <c r="W476" s="13">
        <v>0</v>
      </c>
      <c r="X476" s="13">
        <v>0</v>
      </c>
      <c r="Y476" s="13">
        <v>0</v>
      </c>
      <c r="Z476" s="13">
        <v>0</v>
      </c>
      <c r="AA476" s="13">
        <v>0</v>
      </c>
      <c r="AB476" s="13">
        <v>20</v>
      </c>
      <c r="AC476" s="13">
        <v>0</v>
      </c>
      <c r="AD476" s="13">
        <v>0</v>
      </c>
      <c r="AE476" s="13">
        <v>0</v>
      </c>
      <c r="AF476" s="13">
        <v>0</v>
      </c>
      <c r="AG476" s="13">
        <v>0</v>
      </c>
      <c r="AH476" s="13">
        <v>0</v>
      </c>
      <c r="AI476" s="13">
        <v>0</v>
      </c>
      <c r="AJ476" s="13">
        <v>0</v>
      </c>
      <c r="AK476" s="13">
        <v>0</v>
      </c>
      <c r="AL476" s="13">
        <v>0</v>
      </c>
      <c r="AM476" s="13">
        <v>0</v>
      </c>
      <c r="AN476" s="13">
        <v>0</v>
      </c>
      <c r="AO476" s="13">
        <v>0</v>
      </c>
      <c r="AP476" s="13">
        <v>0</v>
      </c>
      <c r="AQ476" s="13">
        <v>0</v>
      </c>
      <c r="AR476" s="13">
        <v>0</v>
      </c>
      <c r="AS476" s="13">
        <v>0</v>
      </c>
      <c r="AT476" s="13">
        <v>0</v>
      </c>
      <c r="AU476" s="13">
        <v>0</v>
      </c>
      <c r="AV476" s="13">
        <v>0</v>
      </c>
      <c r="AW476" s="16">
        <f t="shared" si="136"/>
        <v>0</v>
      </c>
      <c r="AX476" s="16">
        <v>0</v>
      </c>
      <c r="AY476" s="10">
        <f t="shared" si="137"/>
        <v>0</v>
      </c>
      <c r="AZ476" s="10">
        <f>SUM(Z476:AK476)</f>
        <v>20</v>
      </c>
      <c r="BA476" s="10">
        <v>30</v>
      </c>
      <c r="BB476" s="10">
        <f t="shared" si="138"/>
        <v>30</v>
      </c>
      <c r="BC476" s="10">
        <f t="shared" si="139"/>
        <v>7.5</v>
      </c>
      <c r="BD476" s="10">
        <f t="shared" si="140"/>
        <v>-20</v>
      </c>
      <c r="BE476" s="10">
        <f t="shared" si="152"/>
        <v>20</v>
      </c>
      <c r="BF476" s="2" t="s">
        <v>119</v>
      </c>
      <c r="BG476" s="10">
        <f t="shared" si="141"/>
        <v>0</v>
      </c>
      <c r="BH476" s="36" t="s">
        <v>118</v>
      </c>
      <c r="BI476" s="39" t="str">
        <f t="shared" si="142"/>
        <v/>
      </c>
      <c r="BJ476" s="39" t="str">
        <f t="shared" si="143"/>
        <v/>
      </c>
      <c r="BK476" s="16">
        <f>SUM(AR476:AX476)</f>
        <v>0</v>
      </c>
      <c r="BL476" s="10">
        <f>SUM(AL476:AQ476)</f>
        <v>0</v>
      </c>
      <c r="BM476" s="12" t="str">
        <f t="shared" si="144"/>
        <v/>
      </c>
      <c r="BN476" s="12" t="str">
        <f t="shared" si="144"/>
        <v/>
      </c>
      <c r="BO476" s="9">
        <f t="shared" si="145"/>
        <v>0</v>
      </c>
      <c r="BP476" s="39" t="str">
        <f t="shared" si="146"/>
        <v/>
      </c>
      <c r="BQ476" s="147"/>
      <c r="BR476" s="9">
        <f t="shared" si="147"/>
        <v>20</v>
      </c>
      <c r="BS476" s="9">
        <f t="shared" si="148"/>
        <v>0</v>
      </c>
      <c r="BT476" s="9">
        <f t="shared" si="149"/>
        <v>20</v>
      </c>
      <c r="BU476" s="9" t="str">
        <f>IFERROR(_xlfn.XLOOKUP(D476,Sheet1!B:B,Sheet1!L:L),"")</f>
        <v/>
      </c>
      <c r="BV476" s="9" t="e">
        <f>_xlfn.XLOOKUP(BU476,Sheet1!S:S,Sheet1!T:T)</f>
        <v>#N/A</v>
      </c>
      <c r="BW476" s="9" t="e">
        <f>_xlfn.XLOOKUP(D476,Sheet1!B:B,Sheet1!M:M)</f>
        <v>#N/A</v>
      </c>
      <c r="BZ476" s="108">
        <f t="shared" si="150"/>
        <v>0</v>
      </c>
      <c r="CB476" s="12"/>
      <c r="CC476" s="12"/>
      <c r="CG476" s="1" t="str">
        <f>IF(BO476&lt;80,"Below 80",
IF(BO476&lt;=120,"80-120",
IF(BO476&lt;=200,"&gt; 120-200",
IF(BO476&lt;=300,"&gt;200-300",
IF(BO476&lt;=500,"&gt;300-500",
"&gt;500")))))</f>
        <v>Below 80</v>
      </c>
      <c r="CH476" s="1" t="str">
        <f>IFERROR(_xlfn.XLOOKUP(CG476,Scenario!M:M,Scenario!N:N),"")</f>
        <v/>
      </c>
      <c r="CI476" s="1" t="str">
        <f t="shared" si="151"/>
        <v>Yes</v>
      </c>
      <c r="CJ476" s="75">
        <v>0</v>
      </c>
    </row>
    <row r="477" spans="1:89" hidden="1">
      <c r="A477" s="2">
        <v>476</v>
      </c>
      <c r="B477" s="2">
        <v>2024</v>
      </c>
      <c r="C477" s="1" t="str">
        <v>PBTMTR484</v>
      </c>
      <c r="D477" s="37" t="str">
        <v>001J1000005ZdstIAC</v>
      </c>
      <c r="E477" s="37" t="str">
        <v>Thakur entp</v>
      </c>
      <c r="F477" s="37" t="str">
        <v>ODISHA</v>
      </c>
      <c r="G477" s="37" t="str">
        <v>KALAHANDI</v>
      </c>
      <c r="H477" s="37" t="str">
        <v>Dharamgarh</v>
      </c>
      <c r="I477" s="37" t="str">
        <v>SACHDEVA ISPAT PVT LTD</v>
      </c>
      <c r="J477" s="37" t="str">
        <v>Amit Behera</v>
      </c>
      <c r="K477" s="37" t="str">
        <v>Papun Pradhan</v>
      </c>
      <c r="L477" s="37" t="str">
        <v>C12823</v>
      </c>
      <c r="M477" s="37" t="str">
        <v>Central</v>
      </c>
      <c r="N477" s="2">
        <v>766001</v>
      </c>
      <c r="O477" s="2" t="str">
        <v>21ACKPT3114C1Z5</v>
      </c>
      <c r="P477" s="2">
        <v>9437984682</v>
      </c>
      <c r="Q477" s="2" t="str">
        <v>Jun'24</v>
      </c>
      <c r="R477" s="2">
        <v>2025</v>
      </c>
      <c r="S477" s="1">
        <v>0</v>
      </c>
      <c r="T477" s="2">
        <v>80</v>
      </c>
      <c r="U477" s="12">
        <v>0</v>
      </c>
      <c r="V477" s="1" t="str">
        <v>Challenger</v>
      </c>
      <c r="W477" s="13">
        <v>0</v>
      </c>
      <c r="X477" s="13">
        <v>0</v>
      </c>
      <c r="Y477" s="13">
        <v>0</v>
      </c>
      <c r="Z477" s="13">
        <v>0</v>
      </c>
      <c r="AA477" s="13">
        <v>0</v>
      </c>
      <c r="AB477" s="13">
        <v>2</v>
      </c>
      <c r="AC477" s="13">
        <v>0</v>
      </c>
      <c r="AD477" s="13">
        <v>0</v>
      </c>
      <c r="AE477" s="13">
        <v>0</v>
      </c>
      <c r="AF477" s="13">
        <v>0</v>
      </c>
      <c r="AG477" s="13">
        <v>0</v>
      </c>
      <c r="AH477" s="13">
        <v>0</v>
      </c>
      <c r="AI477" s="13">
        <v>0</v>
      </c>
      <c r="AJ477" s="13">
        <v>0</v>
      </c>
      <c r="AK477" s="13">
        <v>0</v>
      </c>
      <c r="AL477" s="13">
        <v>0</v>
      </c>
      <c r="AM477" s="13">
        <v>0</v>
      </c>
      <c r="AN477" s="13">
        <v>0</v>
      </c>
      <c r="AO477" s="13">
        <v>0</v>
      </c>
      <c r="AP477" s="13">
        <v>0</v>
      </c>
      <c r="AQ477" s="13">
        <v>0</v>
      </c>
      <c r="AR477" s="13">
        <v>0</v>
      </c>
      <c r="AS477" s="13">
        <v>0</v>
      </c>
      <c r="AT477" s="13">
        <v>0</v>
      </c>
      <c r="AU477" s="13">
        <v>0</v>
      </c>
      <c r="AV477" s="13">
        <v>0</v>
      </c>
      <c r="AW477" s="16">
        <f t="shared" si="136"/>
        <v>0</v>
      </c>
      <c r="AX477" s="16">
        <v>0</v>
      </c>
      <c r="AY477" s="10">
        <f t="shared" si="137"/>
        <v>0</v>
      </c>
      <c r="AZ477" s="10">
        <f>SUM(Z477:AK477)</f>
        <v>2</v>
      </c>
      <c r="BA477" s="10">
        <v>0</v>
      </c>
      <c r="BB477" s="10">
        <f t="shared" si="138"/>
        <v>0</v>
      </c>
      <c r="BC477" s="10">
        <f t="shared" si="139"/>
        <v>0</v>
      </c>
      <c r="BD477" s="10">
        <f t="shared" si="140"/>
        <v>-2</v>
      </c>
      <c r="BE477" s="10">
        <f t="shared" si="152"/>
        <v>2</v>
      </c>
      <c r="BF477" s="2" t="s">
        <v>119</v>
      </c>
      <c r="BG477" s="10">
        <f t="shared" si="141"/>
        <v>0</v>
      </c>
      <c r="BH477" s="36" t="s">
        <v>118</v>
      </c>
      <c r="BI477" s="39" t="str">
        <f t="shared" si="142"/>
        <v/>
      </c>
      <c r="BJ477" s="39" t="str">
        <f t="shared" si="143"/>
        <v/>
      </c>
      <c r="BK477" s="16">
        <f>SUM(AR477:AX477)</f>
        <v>0</v>
      </c>
      <c r="BL477" s="10">
        <f>SUM(AL477:AQ477)</f>
        <v>0</v>
      </c>
      <c r="BM477" s="12" t="str">
        <f t="shared" si="144"/>
        <v/>
      </c>
      <c r="BN477" s="12" t="str">
        <f t="shared" si="144"/>
        <v/>
      </c>
      <c r="BO477" s="9">
        <f t="shared" si="145"/>
        <v>0</v>
      </c>
      <c r="BP477" s="39" t="str">
        <f t="shared" si="146"/>
        <v/>
      </c>
      <c r="BQ477" s="147"/>
      <c r="BR477" s="9">
        <f t="shared" si="147"/>
        <v>2</v>
      </c>
      <c r="BS477" s="9">
        <f t="shared" si="148"/>
        <v>0</v>
      </c>
      <c r="BT477" s="9">
        <f t="shared" si="149"/>
        <v>2</v>
      </c>
      <c r="BU477" s="9" t="str">
        <f>IFERROR(_xlfn.XLOOKUP(D477,Sheet1!B:B,Sheet1!L:L),"")</f>
        <v/>
      </c>
      <c r="BV477" s="9" t="e">
        <f>_xlfn.XLOOKUP(BU477,Sheet1!S:S,Sheet1!T:T)</f>
        <v>#N/A</v>
      </c>
      <c r="BW477" s="9" t="e">
        <f>_xlfn.XLOOKUP(D477,Sheet1!B:B,Sheet1!M:M)</f>
        <v>#N/A</v>
      </c>
      <c r="BZ477" s="108">
        <f t="shared" si="150"/>
        <v>0</v>
      </c>
      <c r="CB477" s="12"/>
      <c r="CC477" s="12"/>
      <c r="CG477" s="1" t="str">
        <f>IF(BO477&lt;80,"Below 80",
IF(BO477&lt;=120,"80-120",
IF(BO477&lt;=200,"&gt; 120-200",
IF(BO477&lt;=300,"&gt;200-300",
IF(BO477&lt;=500,"&gt;300-500",
"&gt;500")))))</f>
        <v>Below 80</v>
      </c>
      <c r="CH477" s="1" t="str">
        <f>IFERROR(_xlfn.XLOOKUP(CG477,Scenario!M:M,Scenario!N:N),"")</f>
        <v/>
      </c>
      <c r="CI477" s="1" t="str">
        <f t="shared" si="151"/>
        <v>No</v>
      </c>
      <c r="CJ477" s="75">
        <v>0</v>
      </c>
    </row>
    <row r="478" spans="1:89" hidden="1">
      <c r="A478" s="2">
        <v>477</v>
      </c>
      <c r="B478" s="2">
        <v>2024</v>
      </c>
      <c r="C478" s="1" t="str">
        <v>PBTMTR485</v>
      </c>
      <c r="D478" s="37" t="str">
        <v>0015g00001cdPZwAAM</v>
      </c>
      <c r="E478" s="37" t="str">
        <v>HARI OM TRADERS</v>
      </c>
      <c r="F478" s="37" t="str">
        <v>CHHATTISGARH</v>
      </c>
      <c r="G478" s="37" t="str">
        <v>DURG</v>
      </c>
      <c r="H478" s="37" t="str">
        <v>Durg</v>
      </c>
      <c r="I478" s="37" t="str">
        <v>Sahu Brothers</v>
      </c>
      <c r="J478" s="37" t="str">
        <v>Vikash Kumar</v>
      </c>
      <c r="K478" s="37" t="str">
        <v>-</v>
      </c>
      <c r="L478" s="37" t="str">
        <v/>
      </c>
      <c r="M478" s="37" t="str">
        <v>Central</v>
      </c>
      <c r="N478" s="2">
        <v>490020</v>
      </c>
      <c r="O478" s="2" t="str">
        <v>22BPYPP0355P1Z5</v>
      </c>
      <c r="P478" s="2">
        <v>9827149771</v>
      </c>
      <c r="Q478" s="2" t="str">
        <v>Jun'24</v>
      </c>
      <c r="R478" s="2">
        <v>2025</v>
      </c>
      <c r="S478" s="1">
        <v>0</v>
      </c>
      <c r="T478" s="2">
        <v>200</v>
      </c>
      <c r="U478" s="12">
        <v>0</v>
      </c>
      <c r="V478" s="1" t="str">
        <v>Challenger</v>
      </c>
      <c r="W478" s="13">
        <v>0</v>
      </c>
      <c r="X478" s="13">
        <v>0</v>
      </c>
      <c r="Y478" s="13">
        <v>0</v>
      </c>
      <c r="Z478" s="13">
        <v>0</v>
      </c>
      <c r="AA478" s="13">
        <v>0</v>
      </c>
      <c r="AB478" s="13">
        <v>61</v>
      </c>
      <c r="AC478" s="13">
        <v>0</v>
      </c>
      <c r="AD478" s="13">
        <v>0</v>
      </c>
      <c r="AE478" s="13">
        <v>0</v>
      </c>
      <c r="AF478" s="13">
        <v>0</v>
      </c>
      <c r="AG478" s="13">
        <v>0</v>
      </c>
      <c r="AH478" s="13">
        <v>0</v>
      </c>
      <c r="AI478" s="13">
        <v>0</v>
      </c>
      <c r="AJ478" s="13">
        <v>0</v>
      </c>
      <c r="AK478" s="13">
        <v>0</v>
      </c>
      <c r="AL478" s="13">
        <v>0</v>
      </c>
      <c r="AM478" s="13">
        <v>0</v>
      </c>
      <c r="AN478" s="13">
        <v>0</v>
      </c>
      <c r="AO478" s="13">
        <v>0</v>
      </c>
      <c r="AP478" s="13">
        <v>0</v>
      </c>
      <c r="AQ478" s="13">
        <v>0</v>
      </c>
      <c r="AR478" s="13">
        <v>0</v>
      </c>
      <c r="AS478" s="13">
        <v>0</v>
      </c>
      <c r="AT478" s="13">
        <v>0</v>
      </c>
      <c r="AU478" s="13">
        <v>0</v>
      </c>
      <c r="AV478" s="13">
        <v>0</v>
      </c>
      <c r="AW478" s="16">
        <f t="shared" si="136"/>
        <v>0</v>
      </c>
      <c r="AX478" s="16">
        <v>0</v>
      </c>
      <c r="AY478" s="10">
        <f t="shared" si="137"/>
        <v>0</v>
      </c>
      <c r="AZ478" s="10">
        <f>SUM(Z478:AK478)</f>
        <v>61</v>
      </c>
      <c r="BA478" s="10"/>
      <c r="BB478" s="10">
        <f t="shared" si="138"/>
        <v>0</v>
      </c>
      <c r="BC478" s="10">
        <f t="shared" si="139"/>
        <v>0</v>
      </c>
      <c r="BD478" s="10">
        <f t="shared" si="140"/>
        <v>-61</v>
      </c>
      <c r="BE478" s="10">
        <f t="shared" si="152"/>
        <v>61</v>
      </c>
      <c r="BF478" s="2" t="s">
        <v>119</v>
      </c>
      <c r="BG478" s="10">
        <f t="shared" si="141"/>
        <v>0</v>
      </c>
      <c r="BH478" s="36" t="s">
        <v>118</v>
      </c>
      <c r="BI478" s="39" t="str">
        <f t="shared" si="142"/>
        <v/>
      </c>
      <c r="BJ478" s="39" t="str">
        <f t="shared" si="143"/>
        <v/>
      </c>
      <c r="BK478" s="16">
        <f>SUM(AR478:AX478)</f>
        <v>0</v>
      </c>
      <c r="BL478" s="10">
        <f>SUM(AL478:AQ478)</f>
        <v>0</v>
      </c>
      <c r="BM478" s="12" t="str">
        <f t="shared" si="144"/>
        <v/>
      </c>
      <c r="BN478" s="12" t="str">
        <f t="shared" si="144"/>
        <v/>
      </c>
      <c r="BO478" s="9">
        <f t="shared" si="145"/>
        <v>0</v>
      </c>
      <c r="BP478" s="39" t="str">
        <f t="shared" si="146"/>
        <v/>
      </c>
      <c r="BQ478" s="147"/>
      <c r="BR478" s="9">
        <f t="shared" si="147"/>
        <v>61</v>
      </c>
      <c r="BS478" s="9">
        <f t="shared" si="148"/>
        <v>0</v>
      </c>
      <c r="BT478" s="9">
        <f t="shared" si="149"/>
        <v>61</v>
      </c>
      <c r="BU478" s="9" t="str">
        <f>IFERROR(_xlfn.XLOOKUP(D478,Sheet1!B:B,Sheet1!L:L),"")</f>
        <v/>
      </c>
      <c r="BV478" s="9" t="e">
        <f>_xlfn.XLOOKUP(BU478,Sheet1!S:S,Sheet1!T:T)</f>
        <v>#N/A</v>
      </c>
      <c r="BW478" s="9" t="e">
        <f>_xlfn.XLOOKUP(D478,Sheet1!B:B,Sheet1!M:M)</f>
        <v>#N/A</v>
      </c>
      <c r="BZ478" s="108">
        <f t="shared" si="150"/>
        <v>0</v>
      </c>
      <c r="CB478" s="12"/>
      <c r="CC478" s="12"/>
      <c r="CG478" s="1" t="str">
        <f>IF(BO478&lt;80,"Below 80",
IF(BO478&lt;=120,"80-120",
IF(BO478&lt;=200,"&gt; 120-200",
IF(BO478&lt;=300,"&gt;200-300",
IF(BO478&lt;=500,"&gt;300-500",
"&gt;500")))))</f>
        <v>Below 80</v>
      </c>
      <c r="CH478" s="1" t="str">
        <f>IFERROR(_xlfn.XLOOKUP(CG478,Scenario!M:M,Scenario!N:N),"")</f>
        <v/>
      </c>
      <c r="CI478" s="1" t="str">
        <f t="shared" si="151"/>
        <v>No</v>
      </c>
      <c r="CJ478" s="75">
        <v>0</v>
      </c>
    </row>
    <row r="479" spans="1:89" hidden="1">
      <c r="A479" s="2">
        <v>478</v>
      </c>
      <c r="B479" s="2">
        <v>2024</v>
      </c>
      <c r="C479" s="1" t="str">
        <v>PBTMTR486</v>
      </c>
      <c r="D479" s="37">
        <v>0</v>
      </c>
      <c r="E479" s="37" t="str">
        <v>Sri Vinayak Engineering &amp; Agricultural Implements</v>
      </c>
      <c r="F479" s="37" t="str">
        <v>Odisha</v>
      </c>
      <c r="G479" s="37" t="str">
        <v>RAYAGUDA</v>
      </c>
      <c r="H479" s="37" t="str">
        <v>Hisar</v>
      </c>
      <c r="I479" s="37" t="str">
        <v>Sahu Brothers</v>
      </c>
      <c r="J479" s="37" t="e">
        <v>#VALUE!</v>
      </c>
      <c r="K479" s="37" t="str">
        <v>-</v>
      </c>
      <c r="L479" s="37" t="str">
        <v/>
      </c>
      <c r="M479" s="37" t="str">
        <v>Central</v>
      </c>
      <c r="N479" s="2" t="e">
        <v>#VALUE!</v>
      </c>
      <c r="O479" s="2" t="e">
        <v>#VALUE!</v>
      </c>
      <c r="P479" s="2" t="e">
        <v>#VALUE!</v>
      </c>
      <c r="Q479" s="2" t="str">
        <v>Jun'24</v>
      </c>
      <c r="R479" s="2">
        <v>2025</v>
      </c>
      <c r="S479" s="1">
        <v>0</v>
      </c>
      <c r="T479" s="2" t="str">
        <v/>
      </c>
      <c r="U479" s="12">
        <v>0</v>
      </c>
      <c r="V479" s="1" t="str">
        <v>Potential Not updated</v>
      </c>
      <c r="W479" s="13">
        <v>0</v>
      </c>
      <c r="X479" s="13">
        <v>0</v>
      </c>
      <c r="Y479" s="13">
        <v>0</v>
      </c>
      <c r="Z479" s="13">
        <v>0</v>
      </c>
      <c r="AA479" s="13">
        <v>0</v>
      </c>
      <c r="AB479" s="13">
        <v>35</v>
      </c>
      <c r="AC479" s="13">
        <v>0</v>
      </c>
      <c r="AD479" s="13">
        <v>0</v>
      </c>
      <c r="AE479" s="13">
        <v>0</v>
      </c>
      <c r="AF479" s="13">
        <v>0</v>
      </c>
      <c r="AG479" s="13">
        <v>0</v>
      </c>
      <c r="AH479" s="13">
        <v>0</v>
      </c>
      <c r="AI479" s="13">
        <v>0</v>
      </c>
      <c r="AJ479" s="13">
        <v>0</v>
      </c>
      <c r="AK479" s="13">
        <v>0</v>
      </c>
      <c r="AL479" s="13">
        <v>0</v>
      </c>
      <c r="AM479" s="13">
        <v>0</v>
      </c>
      <c r="AN479" s="13">
        <v>0</v>
      </c>
      <c r="AO479" s="13">
        <v>0</v>
      </c>
      <c r="AP479" s="13">
        <v>0</v>
      </c>
      <c r="AQ479" s="13">
        <v>0</v>
      </c>
      <c r="AR479" s="13">
        <v>0</v>
      </c>
      <c r="AS479" s="13">
        <v>0</v>
      </c>
      <c r="AT479" s="13">
        <v>0</v>
      </c>
      <c r="AU479" s="13">
        <v>0</v>
      </c>
      <c r="AV479" s="13">
        <v>0</v>
      </c>
      <c r="AW479" s="16">
        <f t="shared" si="136"/>
        <v>0</v>
      </c>
      <c r="AX479" s="16">
        <v>0</v>
      </c>
      <c r="AY479" s="10">
        <f t="shared" si="137"/>
        <v>0</v>
      </c>
      <c r="AZ479" s="10">
        <f>SUM(Z479:AK479)</f>
        <v>35</v>
      </c>
      <c r="BA479" s="10">
        <v>0</v>
      </c>
      <c r="BB479" s="10">
        <f t="shared" si="138"/>
        <v>0</v>
      </c>
      <c r="BC479" s="10">
        <f t="shared" si="139"/>
        <v>0</v>
      </c>
      <c r="BD479" s="10">
        <f t="shared" si="140"/>
        <v>-35</v>
      </c>
      <c r="BE479" s="10">
        <f t="shared" si="152"/>
        <v>35</v>
      </c>
      <c r="BF479" s="2" t="s">
        <v>119</v>
      </c>
      <c r="BG479" s="10">
        <f t="shared" si="141"/>
        <v>0</v>
      </c>
      <c r="BH479" s="36" t="s">
        <v>118</v>
      </c>
      <c r="BI479" s="39" t="str">
        <f t="shared" si="142"/>
        <v/>
      </c>
      <c r="BJ479" s="39" t="str">
        <f t="shared" si="143"/>
        <v/>
      </c>
      <c r="BK479" s="16">
        <f>SUM(AR479:AX479)</f>
        <v>0</v>
      </c>
      <c r="BL479" s="10">
        <f>SUM(AL479:AQ479)</f>
        <v>0</v>
      </c>
      <c r="BM479" s="12" t="str">
        <f t="shared" si="144"/>
        <v/>
      </c>
      <c r="BN479" s="12" t="str">
        <f t="shared" si="144"/>
        <v/>
      </c>
      <c r="BO479" s="9">
        <f t="shared" si="145"/>
        <v>0</v>
      </c>
      <c r="BP479" s="39" t="str">
        <f t="shared" si="146"/>
        <v/>
      </c>
      <c r="BQ479" s="147"/>
      <c r="BR479" s="9">
        <f t="shared" si="147"/>
        <v>35</v>
      </c>
      <c r="BS479" s="9">
        <f t="shared" si="148"/>
        <v>0</v>
      </c>
      <c r="BT479" s="9">
        <f t="shared" si="149"/>
        <v>35</v>
      </c>
      <c r="BU479" s="9">
        <f>IFERROR(_xlfn.XLOOKUP(D479,Sheet1!B:B,Sheet1!L:L),"")</f>
        <v>0</v>
      </c>
      <c r="BV479" s="9" t="e">
        <f>_xlfn.XLOOKUP(BU479,Sheet1!S:S,Sheet1!T:T)</f>
        <v>#N/A</v>
      </c>
      <c r="BW479" s="9">
        <f>_xlfn.XLOOKUP(D479,Sheet1!B:B,Sheet1!M:M)</f>
        <v>0</v>
      </c>
      <c r="BZ479" s="108">
        <f t="shared" si="150"/>
        <v>0</v>
      </c>
      <c r="CB479" s="12"/>
      <c r="CC479" s="12"/>
      <c r="CG479" s="1" t="str">
        <f>IF(BO479&lt;80,"Below 80",
IF(BO479&lt;=120,"80-120",
IF(BO479&lt;=200,"&gt; 120-200",
IF(BO479&lt;=300,"&gt;200-300",
IF(BO479&lt;=500,"&gt;300-500",
"&gt;500")))))</f>
        <v>Below 80</v>
      </c>
      <c r="CH479" s="1" t="str">
        <f>IFERROR(_xlfn.XLOOKUP(CG479,Scenario!M:M,Scenario!N:N),"")</f>
        <v/>
      </c>
      <c r="CI479" s="1" t="str">
        <f t="shared" si="151"/>
        <v>No</v>
      </c>
      <c r="CJ479" s="75">
        <v>0</v>
      </c>
    </row>
    <row r="480" spans="1:89" hidden="1">
      <c r="A480" s="2">
        <v>479</v>
      </c>
      <c r="B480" s="2">
        <v>2024</v>
      </c>
      <c r="C480" s="1" t="str">
        <v>PBTMTR487</v>
      </c>
      <c r="D480" s="37" t="str">
        <v>001J1000003jSlaIAE</v>
      </c>
      <c r="E480" s="37" t="str">
        <v>JOY MAHAVEER TRADERS</v>
      </c>
      <c r="F480" s="37" t="str">
        <v>ODISHA</v>
      </c>
      <c r="G480" s="37" t="str">
        <v>PURI</v>
      </c>
      <c r="H480" s="37" t="str">
        <v>Puri</v>
      </c>
      <c r="I480" s="37" t="str">
        <v>Niyati Udyog Private Limited</v>
      </c>
      <c r="J480" s="37" t="str">
        <v>Govind Dorwal</v>
      </c>
      <c r="K480" s="37" t="str">
        <v>-</v>
      </c>
      <c r="L480" s="37" t="str">
        <v>C13293</v>
      </c>
      <c r="M480" s="37" t="str">
        <v>Central</v>
      </c>
      <c r="N480" s="2">
        <v>752012</v>
      </c>
      <c r="O480" s="2" t="str">
        <v>21BXVPP2129L1Z2</v>
      </c>
      <c r="P480" s="2">
        <v>9114612529</v>
      </c>
      <c r="Q480" s="2" t="str">
        <v>Jun'24</v>
      </c>
      <c r="R480" s="2">
        <v>2025</v>
      </c>
      <c r="S480" s="1">
        <v>0</v>
      </c>
      <c r="T480" s="2">
        <v>280</v>
      </c>
      <c r="U480" s="12">
        <v>0</v>
      </c>
      <c r="V480" s="1" t="str">
        <v>Alien</v>
      </c>
      <c r="W480" s="13">
        <v>0</v>
      </c>
      <c r="X480" s="13">
        <v>0</v>
      </c>
      <c r="Y480" s="13">
        <v>0</v>
      </c>
      <c r="Z480" s="13">
        <v>0</v>
      </c>
      <c r="AA480" s="13">
        <v>0</v>
      </c>
      <c r="AB480" s="13">
        <v>50.29</v>
      </c>
      <c r="AC480" s="13">
        <v>33.270000000000003</v>
      </c>
      <c r="AD480" s="13">
        <v>35.39</v>
      </c>
      <c r="AE480" s="13">
        <v>0</v>
      </c>
      <c r="AF480" s="13">
        <v>0</v>
      </c>
      <c r="AG480" s="13">
        <v>0</v>
      </c>
      <c r="AH480" s="13">
        <v>0</v>
      </c>
      <c r="AI480" s="13">
        <v>0</v>
      </c>
      <c r="AJ480" s="13">
        <v>0</v>
      </c>
      <c r="AK480" s="13">
        <v>0</v>
      </c>
      <c r="AL480" s="13">
        <v>0</v>
      </c>
      <c r="AM480" s="13">
        <v>0</v>
      </c>
      <c r="AN480" s="13">
        <v>0</v>
      </c>
      <c r="AO480" s="13">
        <v>0</v>
      </c>
      <c r="AP480" s="13">
        <v>0</v>
      </c>
      <c r="AQ480" s="13">
        <v>0</v>
      </c>
      <c r="AR480" s="13">
        <v>0</v>
      </c>
      <c r="AS480" s="13">
        <v>0</v>
      </c>
      <c r="AT480" s="13">
        <v>0</v>
      </c>
      <c r="AU480" s="13">
        <v>0</v>
      </c>
      <c r="AV480" s="13">
        <v>0</v>
      </c>
      <c r="AW480" s="16">
        <f t="shared" si="136"/>
        <v>0</v>
      </c>
      <c r="AX480" s="16">
        <v>0</v>
      </c>
      <c r="AY480" s="10">
        <f t="shared" si="137"/>
        <v>0</v>
      </c>
      <c r="AZ480" s="10">
        <f>SUM(Z480:AK480)</f>
        <v>118.95</v>
      </c>
      <c r="BA480" s="10">
        <v>40</v>
      </c>
      <c r="BB480" s="10">
        <f t="shared" si="138"/>
        <v>40</v>
      </c>
      <c r="BC480" s="10">
        <f t="shared" si="139"/>
        <v>10</v>
      </c>
      <c r="BD480" s="10">
        <f t="shared" si="140"/>
        <v>-118.95</v>
      </c>
      <c r="BE480" s="10">
        <f t="shared" si="152"/>
        <v>118.95</v>
      </c>
      <c r="BF480" s="2" t="s">
        <v>119</v>
      </c>
      <c r="BG480" s="10">
        <f t="shared" si="141"/>
        <v>0</v>
      </c>
      <c r="BH480" s="36" t="s">
        <v>118</v>
      </c>
      <c r="BI480" s="39" t="str">
        <f t="shared" si="142"/>
        <v/>
      </c>
      <c r="BJ480" s="39" t="str">
        <f t="shared" si="143"/>
        <v/>
      </c>
      <c r="BK480" s="16">
        <f>SUM(AR480:AX480)</f>
        <v>0</v>
      </c>
      <c r="BL480" s="10">
        <f>SUM(AL480:AQ480)</f>
        <v>0</v>
      </c>
      <c r="BM480" s="12" t="str">
        <f t="shared" si="144"/>
        <v/>
      </c>
      <c r="BN480" s="12" t="str">
        <f t="shared" si="144"/>
        <v/>
      </c>
      <c r="BO480" s="9">
        <f t="shared" si="145"/>
        <v>0</v>
      </c>
      <c r="BP480" s="39" t="str">
        <f t="shared" si="146"/>
        <v/>
      </c>
      <c r="BQ480" s="147"/>
      <c r="BR480" s="9">
        <f t="shared" si="147"/>
        <v>118.95</v>
      </c>
      <c r="BS480" s="9">
        <f t="shared" si="148"/>
        <v>0</v>
      </c>
      <c r="BT480" s="9">
        <f t="shared" si="149"/>
        <v>118.95</v>
      </c>
      <c r="BU480" s="9" t="str">
        <f>IFERROR(_xlfn.XLOOKUP(D480,Sheet1!B:B,Sheet1!L:L),"")</f>
        <v/>
      </c>
      <c r="BV480" s="9" t="e">
        <f>_xlfn.XLOOKUP(BU480,Sheet1!S:S,Sheet1!T:T)</f>
        <v>#N/A</v>
      </c>
      <c r="BW480" s="9" t="e">
        <f>_xlfn.XLOOKUP(D480,Sheet1!B:B,Sheet1!M:M)</f>
        <v>#N/A</v>
      </c>
      <c r="BZ480" s="108">
        <f t="shared" si="150"/>
        <v>0</v>
      </c>
      <c r="CB480" s="12"/>
      <c r="CC480" s="12"/>
      <c r="CG480" s="1" t="str">
        <f>IF(BO480&lt;80,"Below 80",
IF(BO480&lt;=120,"80-120",
IF(BO480&lt;=200,"&gt; 120-200",
IF(BO480&lt;=300,"&gt;200-300",
IF(BO480&lt;=500,"&gt;300-500",
"&gt;500")))))</f>
        <v>Below 80</v>
      </c>
      <c r="CH480" s="1" t="str">
        <f>IFERROR(_xlfn.XLOOKUP(CG480,Scenario!M:M,Scenario!N:N),"")</f>
        <v/>
      </c>
      <c r="CI480" s="1" t="str">
        <f t="shared" si="151"/>
        <v>Yes</v>
      </c>
      <c r="CJ480" s="75">
        <v>0</v>
      </c>
    </row>
    <row r="481" spans="1:88" hidden="1">
      <c r="A481" s="2">
        <v>480</v>
      </c>
      <c r="B481" s="2">
        <v>2024</v>
      </c>
      <c r="C481" s="1" t="str">
        <v>PBTMTR488</v>
      </c>
      <c r="D481" s="37" t="str">
        <v>001J1000003jpTRIAY</v>
      </c>
      <c r="E481" s="37" t="str">
        <v>RABI NARAYAN SAHOO</v>
      </c>
      <c r="F481" s="37" t="str">
        <v>ODISHA</v>
      </c>
      <c r="G481" s="37" t="str">
        <v>PURI</v>
      </c>
      <c r="H481" s="37" t="str">
        <v>Puri</v>
      </c>
      <c r="I481" s="37" t="str">
        <v>Niyati Udyog Private Limited</v>
      </c>
      <c r="J481" s="37" t="str">
        <v>Govind Dorwal</v>
      </c>
      <c r="K481" s="37" t="str">
        <v>-</v>
      </c>
      <c r="L481" s="37" t="str">
        <v>C13293</v>
      </c>
      <c r="M481" s="37" t="str">
        <v>Central</v>
      </c>
      <c r="N481" s="2">
        <v>752012</v>
      </c>
      <c r="O481" s="2" t="str">
        <v>21CZZPS6136B1Z4</v>
      </c>
      <c r="P481" s="2">
        <v>9938498177</v>
      </c>
      <c r="Q481" s="2" t="str">
        <v>Jun'24</v>
      </c>
      <c r="R481" s="2">
        <v>2025</v>
      </c>
      <c r="S481" s="1">
        <v>0</v>
      </c>
      <c r="T481" s="2">
        <v>150</v>
      </c>
      <c r="U481" s="12">
        <v>0</v>
      </c>
      <c r="V481" s="1" t="str">
        <v>Challenger</v>
      </c>
      <c r="W481" s="13">
        <v>0</v>
      </c>
      <c r="X481" s="13">
        <v>0</v>
      </c>
      <c r="Y481" s="13">
        <v>0</v>
      </c>
      <c r="Z481" s="13">
        <v>0</v>
      </c>
      <c r="AA481" s="13">
        <v>0</v>
      </c>
      <c r="AB481" s="13">
        <v>14.14</v>
      </c>
      <c r="AC481" s="13">
        <v>0</v>
      </c>
      <c r="AD481" s="13">
        <v>0</v>
      </c>
      <c r="AE481" s="13">
        <v>0</v>
      </c>
      <c r="AF481" s="13">
        <v>0</v>
      </c>
      <c r="AG481" s="13">
        <v>0</v>
      </c>
      <c r="AH481" s="13">
        <v>0</v>
      </c>
      <c r="AI481" s="13">
        <v>0</v>
      </c>
      <c r="AJ481" s="13">
        <v>0</v>
      </c>
      <c r="AK481" s="13">
        <v>0</v>
      </c>
      <c r="AL481" s="13">
        <v>0</v>
      </c>
      <c r="AM481" s="13">
        <v>0</v>
      </c>
      <c r="AN481" s="13">
        <v>0</v>
      </c>
      <c r="AO481" s="13">
        <v>0</v>
      </c>
      <c r="AP481" s="13">
        <v>0</v>
      </c>
      <c r="AQ481" s="13">
        <v>0</v>
      </c>
      <c r="AR481" s="13">
        <v>0</v>
      </c>
      <c r="AS481" s="13">
        <v>0</v>
      </c>
      <c r="AT481" s="13">
        <v>0</v>
      </c>
      <c r="AU481" s="13">
        <v>0</v>
      </c>
      <c r="AV481" s="13">
        <v>0</v>
      </c>
      <c r="AW481" s="16">
        <f t="shared" si="136"/>
        <v>0</v>
      </c>
      <c r="AX481" s="16">
        <v>0</v>
      </c>
      <c r="AY481" s="10">
        <f t="shared" si="137"/>
        <v>0</v>
      </c>
      <c r="AZ481" s="10">
        <f>SUM(Z481:AK481)</f>
        <v>14.14</v>
      </c>
      <c r="BA481" s="10">
        <v>0</v>
      </c>
      <c r="BB481" s="10">
        <f t="shared" si="138"/>
        <v>0</v>
      </c>
      <c r="BC481" s="10">
        <f t="shared" si="139"/>
        <v>0</v>
      </c>
      <c r="BD481" s="10">
        <f t="shared" si="140"/>
        <v>-14.14</v>
      </c>
      <c r="BE481" s="10">
        <f t="shared" si="152"/>
        <v>14.14</v>
      </c>
      <c r="BF481" s="2" t="s">
        <v>119</v>
      </c>
      <c r="BG481" s="10">
        <f t="shared" si="141"/>
        <v>0</v>
      </c>
      <c r="BH481" s="36" t="s">
        <v>118</v>
      </c>
      <c r="BI481" s="39" t="str">
        <f t="shared" si="142"/>
        <v/>
      </c>
      <c r="BJ481" s="39" t="str">
        <f t="shared" si="143"/>
        <v/>
      </c>
      <c r="BK481" s="16">
        <f>SUM(AR481:AX481)</f>
        <v>0</v>
      </c>
      <c r="BL481" s="10">
        <f>SUM(AL481:AQ481)</f>
        <v>0</v>
      </c>
      <c r="BM481" s="12" t="str">
        <f t="shared" si="144"/>
        <v/>
      </c>
      <c r="BN481" s="12" t="str">
        <f t="shared" si="144"/>
        <v/>
      </c>
      <c r="BO481" s="9">
        <f t="shared" si="145"/>
        <v>0</v>
      </c>
      <c r="BP481" s="39" t="str">
        <f t="shared" si="146"/>
        <v/>
      </c>
      <c r="BQ481" s="147"/>
      <c r="BR481" s="9">
        <f t="shared" si="147"/>
        <v>14.14</v>
      </c>
      <c r="BS481" s="9">
        <f t="shared" si="148"/>
        <v>0</v>
      </c>
      <c r="BT481" s="9">
        <f t="shared" si="149"/>
        <v>14.14</v>
      </c>
      <c r="BU481" s="9" t="str">
        <f>IFERROR(_xlfn.XLOOKUP(D481,Sheet1!B:B,Sheet1!L:L),"")</f>
        <v/>
      </c>
      <c r="BV481" s="9" t="e">
        <f>_xlfn.XLOOKUP(BU481,Sheet1!S:S,Sheet1!T:T)</f>
        <v>#N/A</v>
      </c>
      <c r="BW481" s="9" t="e">
        <f>_xlfn.XLOOKUP(D481,Sheet1!B:B,Sheet1!M:M)</f>
        <v>#N/A</v>
      </c>
      <c r="BZ481" s="108">
        <f t="shared" si="150"/>
        <v>0</v>
      </c>
      <c r="CB481" s="12"/>
      <c r="CC481" s="12"/>
      <c r="CG481" s="1" t="str">
        <f>IF(BO481&lt;80,"Below 80",
IF(BO481&lt;=120,"80-120",
IF(BO481&lt;=200,"&gt; 120-200",
IF(BO481&lt;=300,"&gt;200-300",
IF(BO481&lt;=500,"&gt;300-500",
"&gt;500")))))</f>
        <v>Below 80</v>
      </c>
      <c r="CH481" s="1" t="str">
        <f>IFERROR(_xlfn.XLOOKUP(CG481,Scenario!M:M,Scenario!N:N),"")</f>
        <v/>
      </c>
      <c r="CI481" s="1" t="str">
        <f t="shared" si="151"/>
        <v>No</v>
      </c>
      <c r="CJ481" s="75">
        <v>0</v>
      </c>
    </row>
    <row r="482" spans="1:88" hidden="1">
      <c r="A482" s="2">
        <v>481</v>
      </c>
      <c r="B482" s="2">
        <v>2024</v>
      </c>
      <c r="C482" s="1">
        <v>0</v>
      </c>
      <c r="D482" s="37" t="str">
        <v>0015g00001ejkuBAAQ</v>
      </c>
      <c r="E482" s="37" t="str">
        <v>SATI CONSTRUCTIONS CORNER</v>
      </c>
      <c r="F482" s="37" t="str">
        <v>MAHARASHTRA</v>
      </c>
      <c r="G482" s="37" t="str">
        <v>AKOLA</v>
      </c>
      <c r="H482" s="37">
        <v>0</v>
      </c>
      <c r="I482" s="37" t="str">
        <v>SSTL (INDIA) PRIVATE LIMITED</v>
      </c>
      <c r="J482" s="37" t="str">
        <v>Ekeshwar Sahu</v>
      </c>
      <c r="K482" s="37" t="str">
        <v>Ekeshwar Sahu</v>
      </c>
      <c r="L482" s="37" t="str">
        <v>C13295</v>
      </c>
      <c r="M482" s="37" t="str">
        <v>Central</v>
      </c>
      <c r="N482" s="2">
        <v>444005</v>
      </c>
      <c r="O482" s="2" t="str">
        <v>27AGGPP7780A1Z9</v>
      </c>
      <c r="P482" s="2">
        <v>9823167839</v>
      </c>
      <c r="Q482" s="2" t="str">
        <v>Jun'24</v>
      </c>
      <c r="R482" s="2">
        <v>2025</v>
      </c>
      <c r="S482" s="1">
        <v>0</v>
      </c>
      <c r="T482" s="2">
        <v>120</v>
      </c>
      <c r="U482" s="12">
        <v>0.30197222222222225</v>
      </c>
      <c r="V482" s="1" t="str">
        <v>Star</v>
      </c>
      <c r="W482" s="13">
        <v>0</v>
      </c>
      <c r="X482" s="13">
        <v>0</v>
      </c>
      <c r="Y482" s="13">
        <v>0</v>
      </c>
      <c r="Z482" s="13">
        <v>0</v>
      </c>
      <c r="AA482" s="13">
        <v>0</v>
      </c>
      <c r="AB482" s="13">
        <v>10</v>
      </c>
      <c r="AC482" s="13">
        <v>0</v>
      </c>
      <c r="AD482" s="13">
        <v>15.8</v>
      </c>
      <c r="AE482" s="13">
        <v>0</v>
      </c>
      <c r="AF482" s="13">
        <v>0</v>
      </c>
      <c r="AG482" s="13">
        <v>10</v>
      </c>
      <c r="AH482" s="13">
        <v>0</v>
      </c>
      <c r="AI482" s="13">
        <v>0</v>
      </c>
      <c r="AJ482" s="13">
        <v>0</v>
      </c>
      <c r="AK482" s="13">
        <v>0</v>
      </c>
      <c r="AL482" s="13">
        <v>0</v>
      </c>
      <c r="AM482" s="13">
        <v>0</v>
      </c>
      <c r="AN482" s="13">
        <v>0</v>
      </c>
      <c r="AO482" s="13">
        <v>0</v>
      </c>
      <c r="AP482" s="13">
        <v>0</v>
      </c>
      <c r="AQ482" s="13">
        <v>10.039999999999999</v>
      </c>
      <c r="AR482" s="13">
        <v>11.9</v>
      </c>
      <c r="AS482" s="13">
        <v>5.0199999999999996</v>
      </c>
      <c r="AT482" s="13">
        <v>58.71</v>
      </c>
      <c r="AU482" s="13">
        <v>50</v>
      </c>
      <c r="AV482" s="13">
        <v>0</v>
      </c>
      <c r="AW482" s="16">
        <f t="shared" si="136"/>
        <v>135.67000000000002</v>
      </c>
      <c r="AX482" s="16">
        <v>43.879999999999995</v>
      </c>
      <c r="AY482" s="10">
        <f t="shared" si="137"/>
        <v>179.55</v>
      </c>
      <c r="AZ482" s="10">
        <f>SUM(Z482:AK482)</f>
        <v>35.799999999999997</v>
      </c>
      <c r="BA482" s="10">
        <v>70</v>
      </c>
      <c r="BB482" s="10">
        <f t="shared" si="138"/>
        <v>-65.670000000000016</v>
      </c>
      <c r="BC482" s="10">
        <f t="shared" si="139"/>
        <v>-16.417500000000004</v>
      </c>
      <c r="BD482" s="10">
        <f t="shared" si="140"/>
        <v>143.75</v>
      </c>
      <c r="BE482" s="10">
        <f t="shared" si="152"/>
        <v>-99.870000000000019</v>
      </c>
      <c r="BF482" s="2" t="s">
        <v>119</v>
      </c>
      <c r="BG482" s="10">
        <f t="shared" si="141"/>
        <v>3.3699999999999997</v>
      </c>
      <c r="BH482" s="36" t="s">
        <v>118</v>
      </c>
      <c r="BI482" s="39" t="str">
        <f t="shared" si="142"/>
        <v/>
      </c>
      <c r="BJ482" s="39" t="str">
        <f t="shared" si="143"/>
        <v/>
      </c>
      <c r="BK482" s="16">
        <f>SUM(AR482:AX482)</f>
        <v>305.18</v>
      </c>
      <c r="BL482" s="10">
        <f>SUM(AL482:AQ482)</f>
        <v>10.039999999999999</v>
      </c>
      <c r="BM482" s="12">
        <f t="shared" si="144"/>
        <v>1.699693678641047</v>
      </c>
      <c r="BN482" s="12">
        <f t="shared" si="144"/>
        <v>5.591757170704538E-2</v>
      </c>
      <c r="BO482" s="9">
        <f t="shared" si="145"/>
        <v>26.959999999999997</v>
      </c>
      <c r="BP482" s="39" t="str">
        <f t="shared" si="146"/>
        <v/>
      </c>
      <c r="BQ482" s="147"/>
      <c r="BR482" s="9">
        <f t="shared" si="147"/>
        <v>25.8</v>
      </c>
      <c r="BS482" s="9">
        <f t="shared" si="148"/>
        <v>10</v>
      </c>
      <c r="BT482" s="9">
        <f t="shared" si="149"/>
        <v>35.799999999999997</v>
      </c>
      <c r="BU482" s="9" t="str">
        <f>IFERROR(_xlfn.XLOOKUP(D482,Sheet1!B:B,Sheet1!L:L),"")</f>
        <v/>
      </c>
      <c r="BV482" s="9" t="e">
        <f>_xlfn.XLOOKUP(BU482,Sheet1!S:S,Sheet1!T:T)</f>
        <v>#N/A</v>
      </c>
      <c r="BW482" s="9" t="e">
        <f>_xlfn.XLOOKUP(D482,Sheet1!B:B,Sheet1!M:M)</f>
        <v>#N/A</v>
      </c>
      <c r="BZ482" s="108">
        <f t="shared" si="150"/>
        <v>43.879999999999995</v>
      </c>
      <c r="CB482" s="12">
        <f>AW482/AY482</f>
        <v>0.75561125034809251</v>
      </c>
      <c r="CC482" s="12">
        <f>AX482/AY482</f>
        <v>0.24438874965190752</v>
      </c>
      <c r="CG482" s="1" t="str">
        <f>IF(BO482&lt;80,"Below 80",
IF(BO482&lt;=120,"80-120",
IF(BO482&lt;=200,"&gt; 120-200",
IF(BO482&lt;=300,"&gt;200-300",
IF(BO482&lt;=500,"&gt;300-500",
"&gt;500")))))</f>
        <v>Below 80</v>
      </c>
      <c r="CH482" s="1" t="str">
        <f>IFERROR(_xlfn.XLOOKUP(CG482,Scenario!M:M,Scenario!N:N),"")</f>
        <v/>
      </c>
      <c r="CI482" s="1" t="str">
        <f t="shared" si="151"/>
        <v>Yes</v>
      </c>
      <c r="CJ482" s="75">
        <v>38.86</v>
      </c>
    </row>
    <row r="483" spans="1:88" hidden="1">
      <c r="A483" s="2">
        <v>482</v>
      </c>
      <c r="B483" s="2">
        <v>2024</v>
      </c>
      <c r="C483" s="1">
        <v>0</v>
      </c>
      <c r="D483" s="37" t="str">
        <v>0015g00001UBHxTAAX</v>
      </c>
      <c r="E483" s="37" t="str">
        <v>GUPTA CEMENT DEPOT</v>
      </c>
      <c r="F483" s="37" t="str">
        <v>MAHARASHTRA</v>
      </c>
      <c r="G483" s="37" t="str">
        <v>AMRAVATI</v>
      </c>
      <c r="H483" s="37" t="str">
        <v>Amravati</v>
      </c>
      <c r="I483" s="37" t="str">
        <v>SSTL (INDIA) PRIVATE LIMITED</v>
      </c>
      <c r="J483" s="37" t="str">
        <v>Ekeshwar Sahu</v>
      </c>
      <c r="K483" s="37" t="str">
        <v>Ekeshwar Sahu</v>
      </c>
      <c r="L483" s="37" t="str">
        <v>C13295</v>
      </c>
      <c r="M483" s="37" t="str">
        <v>Central</v>
      </c>
      <c r="N483" s="2">
        <v>444601</v>
      </c>
      <c r="O483" s="2" t="str">
        <v>27AAVPG7268D1ZA</v>
      </c>
      <c r="P483" s="2">
        <v>9422918029</v>
      </c>
      <c r="Q483" s="2" t="str">
        <v>Jun'24</v>
      </c>
      <c r="R483" s="2">
        <v>2025</v>
      </c>
      <c r="S483" s="1">
        <v>0</v>
      </c>
      <c r="T483" s="2">
        <v>250</v>
      </c>
      <c r="U483" s="12">
        <v>0</v>
      </c>
      <c r="V483" s="1" t="str">
        <v>Alien</v>
      </c>
      <c r="W483" s="13">
        <v>0</v>
      </c>
      <c r="X483" s="13">
        <v>0</v>
      </c>
      <c r="Y483" s="13">
        <v>0</v>
      </c>
      <c r="Z483" s="13">
        <v>0</v>
      </c>
      <c r="AA483" s="13">
        <v>0</v>
      </c>
      <c r="AB483" s="13">
        <v>12</v>
      </c>
      <c r="AC483" s="13">
        <v>0</v>
      </c>
      <c r="AD483" s="13">
        <v>0</v>
      </c>
      <c r="AE483" s="13">
        <v>0</v>
      </c>
      <c r="AF483" s="13">
        <v>0</v>
      </c>
      <c r="AG483" s="13">
        <v>0</v>
      </c>
      <c r="AH483" s="13">
        <v>0</v>
      </c>
      <c r="AI483" s="13">
        <v>0</v>
      </c>
      <c r="AJ483" s="13">
        <v>0</v>
      </c>
      <c r="AK483" s="13">
        <v>0</v>
      </c>
      <c r="AL483" s="13">
        <v>0</v>
      </c>
      <c r="AM483" s="13">
        <v>0</v>
      </c>
      <c r="AN483" s="13">
        <v>0</v>
      </c>
      <c r="AO483" s="13">
        <v>0</v>
      </c>
      <c r="AP483" s="13">
        <v>0</v>
      </c>
      <c r="AQ483" s="13">
        <v>0</v>
      </c>
      <c r="AR483" s="13">
        <v>0</v>
      </c>
      <c r="AS483" s="13">
        <v>0</v>
      </c>
      <c r="AT483" s="13">
        <v>0</v>
      </c>
      <c r="AU483" s="13">
        <v>0</v>
      </c>
      <c r="AV483" s="13">
        <v>0</v>
      </c>
      <c r="AW483" s="16">
        <f t="shared" si="136"/>
        <v>0</v>
      </c>
      <c r="AX483" s="16">
        <v>0</v>
      </c>
      <c r="AY483" s="10">
        <f t="shared" si="137"/>
        <v>0</v>
      </c>
      <c r="AZ483" s="10">
        <f>SUM(Z483:AK483)</f>
        <v>12</v>
      </c>
      <c r="BA483" s="10">
        <v>20</v>
      </c>
      <c r="BB483" s="10">
        <f t="shared" si="138"/>
        <v>20</v>
      </c>
      <c r="BC483" s="10">
        <f t="shared" si="139"/>
        <v>5</v>
      </c>
      <c r="BD483" s="10">
        <f t="shared" si="140"/>
        <v>-12</v>
      </c>
      <c r="BE483" s="10">
        <f t="shared" si="152"/>
        <v>12</v>
      </c>
      <c r="BF483" s="2" t="s">
        <v>119</v>
      </c>
      <c r="BG483" s="10">
        <f t="shared" si="141"/>
        <v>0</v>
      </c>
      <c r="BH483" s="36" t="s">
        <v>118</v>
      </c>
      <c r="BI483" s="39" t="str">
        <f t="shared" si="142"/>
        <v/>
      </c>
      <c r="BJ483" s="39" t="str">
        <f t="shared" si="143"/>
        <v/>
      </c>
      <c r="BK483" s="16">
        <f>SUM(AR483:AX483)</f>
        <v>0</v>
      </c>
      <c r="BL483" s="10">
        <f>SUM(AL483:AQ483)</f>
        <v>0</v>
      </c>
      <c r="BM483" s="12" t="str">
        <f t="shared" si="144"/>
        <v/>
      </c>
      <c r="BN483" s="12" t="str">
        <f t="shared" si="144"/>
        <v/>
      </c>
      <c r="BO483" s="9">
        <f t="shared" si="145"/>
        <v>0</v>
      </c>
      <c r="BP483" s="39" t="str">
        <f t="shared" si="146"/>
        <v/>
      </c>
      <c r="BQ483" s="147"/>
      <c r="BR483" s="9">
        <f t="shared" si="147"/>
        <v>12</v>
      </c>
      <c r="BS483" s="9">
        <f t="shared" si="148"/>
        <v>0</v>
      </c>
      <c r="BT483" s="9">
        <f t="shared" si="149"/>
        <v>12</v>
      </c>
      <c r="BU483" s="9" t="str">
        <f>IFERROR(_xlfn.XLOOKUP(D483,Sheet1!B:B,Sheet1!L:L),"")</f>
        <v/>
      </c>
      <c r="BV483" s="9" t="e">
        <f>_xlfn.XLOOKUP(BU483,Sheet1!S:S,Sheet1!T:T)</f>
        <v>#N/A</v>
      </c>
      <c r="BW483" s="9" t="e">
        <f>_xlfn.XLOOKUP(D483,Sheet1!B:B,Sheet1!M:M)</f>
        <v>#N/A</v>
      </c>
      <c r="BZ483" s="108">
        <f t="shared" si="150"/>
        <v>0</v>
      </c>
      <c r="CB483" s="12"/>
      <c r="CC483" s="12"/>
      <c r="CG483" s="1" t="str">
        <f>IF(BO483&lt;80,"Below 80",
IF(BO483&lt;=120,"80-120",
IF(BO483&lt;=200,"&gt; 120-200",
IF(BO483&lt;=300,"&gt;200-300",
IF(BO483&lt;=500,"&gt;300-500",
"&gt;500")))))</f>
        <v>Below 80</v>
      </c>
      <c r="CH483" s="1" t="str">
        <f>IFERROR(_xlfn.XLOOKUP(CG483,Scenario!M:M,Scenario!N:N),"")</f>
        <v/>
      </c>
      <c r="CI483" s="1" t="str">
        <f t="shared" si="151"/>
        <v>Yes</v>
      </c>
      <c r="CJ483" s="75">
        <v>0</v>
      </c>
    </row>
    <row r="484" spans="1:88" hidden="1">
      <c r="A484" s="2">
        <v>483</v>
      </c>
      <c r="B484" s="2">
        <v>2024</v>
      </c>
      <c r="C484" s="1">
        <v>0</v>
      </c>
      <c r="D484" s="37" t="str">
        <v>001J1000003mwAWIAY</v>
      </c>
      <c r="E484" s="37" t="str">
        <v>Maa Luxmi Trading Co, Yamunanagar</v>
      </c>
      <c r="F484" s="37" t="str">
        <v>HARYANA</v>
      </c>
      <c r="G484" s="37" t="str">
        <v>YAMUNANAGAR</v>
      </c>
      <c r="H484" s="37" t="str">
        <v>Jagadhri</v>
      </c>
      <c r="I484" s="37" t="str">
        <v>RAMDOOT UDHYOG PRIVATE LIMITED</v>
      </c>
      <c r="J484" s="37" t="str">
        <v>Naseem Makkar</v>
      </c>
      <c r="K484" s="37" t="str">
        <v>Naseem Makkar</v>
      </c>
      <c r="L484" s="37" t="str">
        <v>C13168</v>
      </c>
      <c r="M484" s="37" t="str">
        <v>North</v>
      </c>
      <c r="N484" s="2">
        <v>135001</v>
      </c>
      <c r="O484" s="2" t="str">
        <v>06AOVPG5862N1Z3</v>
      </c>
      <c r="P484" s="2">
        <v>8222018223</v>
      </c>
      <c r="Q484" s="2" t="str">
        <v>Jul'24</v>
      </c>
      <c r="R484" s="2">
        <v>2025</v>
      </c>
      <c r="S484" s="1">
        <v>0</v>
      </c>
      <c r="T484" s="2">
        <v>170</v>
      </c>
      <c r="U484" s="12">
        <v>0</v>
      </c>
      <c r="V484" s="1" t="str">
        <v>Challenger</v>
      </c>
      <c r="W484" s="13">
        <v>0</v>
      </c>
      <c r="X484" s="13">
        <v>0</v>
      </c>
      <c r="Y484" s="13">
        <v>0</v>
      </c>
      <c r="Z484" s="13">
        <v>0</v>
      </c>
      <c r="AA484" s="13">
        <v>0</v>
      </c>
      <c r="AB484" s="13">
        <v>0</v>
      </c>
      <c r="AC484" s="13">
        <v>262.38</v>
      </c>
      <c r="AD484" s="13">
        <v>38.58</v>
      </c>
      <c r="AE484" s="13">
        <v>66.510000000000005</v>
      </c>
      <c r="AF484" s="13">
        <v>54.01</v>
      </c>
      <c r="AG484" s="13">
        <v>60.01</v>
      </c>
      <c r="AH484" s="13">
        <v>52.84</v>
      </c>
      <c r="AI484" s="13">
        <v>11.91</v>
      </c>
      <c r="AJ484" s="13">
        <v>0</v>
      </c>
      <c r="AK484" s="13">
        <v>0</v>
      </c>
      <c r="AL484" s="13">
        <v>0</v>
      </c>
      <c r="AM484" s="13">
        <v>0</v>
      </c>
      <c r="AN484" s="13">
        <v>0</v>
      </c>
      <c r="AO484" s="13">
        <v>0</v>
      </c>
      <c r="AP484" s="13">
        <v>0</v>
      </c>
      <c r="AQ484" s="13">
        <v>0</v>
      </c>
      <c r="AR484" s="13">
        <v>0</v>
      </c>
      <c r="AS484" s="13">
        <v>0</v>
      </c>
      <c r="AT484" s="13">
        <v>0</v>
      </c>
      <c r="AU484" s="13">
        <v>0</v>
      </c>
      <c r="AV484" s="13">
        <v>0</v>
      </c>
      <c r="AW484" s="16">
        <f t="shared" si="136"/>
        <v>0</v>
      </c>
      <c r="AX484" s="16">
        <v>0</v>
      </c>
      <c r="AY484" s="10">
        <f t="shared" si="137"/>
        <v>0</v>
      </c>
      <c r="AZ484" s="10">
        <f>SUM(Z484:AK484)</f>
        <v>546.2399999999999</v>
      </c>
      <c r="BA484" s="10">
        <v>0</v>
      </c>
      <c r="BB484" s="10">
        <f t="shared" si="138"/>
        <v>0</v>
      </c>
      <c r="BC484" s="10">
        <f t="shared" si="139"/>
        <v>0</v>
      </c>
      <c r="BD484" s="10">
        <f t="shared" si="140"/>
        <v>-546.2399999999999</v>
      </c>
      <c r="BE484" s="10">
        <f t="shared" si="152"/>
        <v>546.2399999999999</v>
      </c>
      <c r="BF484" s="2" t="s">
        <v>119</v>
      </c>
      <c r="BG484" s="10">
        <f t="shared" si="141"/>
        <v>0</v>
      </c>
      <c r="BH484" s="36" t="s">
        <v>118</v>
      </c>
      <c r="BI484" s="39" t="str">
        <f t="shared" si="142"/>
        <v/>
      </c>
      <c r="BJ484" s="39" t="str">
        <f t="shared" si="143"/>
        <v/>
      </c>
      <c r="BK484" s="16">
        <f>SUM(AR484:AX484)</f>
        <v>0</v>
      </c>
      <c r="BL484" s="10">
        <f>SUM(AL484:AQ484)</f>
        <v>0</v>
      </c>
      <c r="BM484" s="12" t="str">
        <f t="shared" si="144"/>
        <v/>
      </c>
      <c r="BN484" s="12" t="str">
        <f t="shared" si="144"/>
        <v/>
      </c>
      <c r="BO484" s="9">
        <f t="shared" si="145"/>
        <v>0</v>
      </c>
      <c r="BP484" s="39" t="str">
        <f t="shared" si="146"/>
        <v/>
      </c>
      <c r="BQ484" s="147"/>
      <c r="BR484" s="9">
        <f t="shared" si="147"/>
        <v>367.46999999999997</v>
      </c>
      <c r="BS484" s="9">
        <f t="shared" si="148"/>
        <v>178.77</v>
      </c>
      <c r="BT484" s="9">
        <f t="shared" si="149"/>
        <v>546.24</v>
      </c>
      <c r="BU484" s="9">
        <f>IFERROR(_xlfn.XLOOKUP(D484,Sheet1!B:B,Sheet1!L:L),"")</f>
        <v>0</v>
      </c>
      <c r="BV484" s="9" t="e">
        <f>_xlfn.XLOOKUP(BU484,Sheet1!S:S,Sheet1!T:T)</f>
        <v>#N/A</v>
      </c>
      <c r="BW484" s="9">
        <f>_xlfn.XLOOKUP(D484,Sheet1!B:B,Sheet1!M:M)</f>
        <v>0</v>
      </c>
      <c r="BZ484" s="108">
        <f t="shared" si="150"/>
        <v>0</v>
      </c>
      <c r="CB484" s="12"/>
      <c r="CC484" s="12"/>
      <c r="CG484" s="1" t="str">
        <f>IF(BO484&lt;80,"Below 80",
IF(BO484&lt;=120,"80-120",
IF(BO484&lt;=200,"&gt; 120-200",
IF(BO484&lt;=300,"&gt;200-300",
IF(BO484&lt;=500,"&gt;300-500",
"&gt;500")))))</f>
        <v>Below 80</v>
      </c>
      <c r="CH484" s="1" t="str">
        <f>IFERROR(_xlfn.XLOOKUP(CG484,Scenario!M:M,Scenario!N:N),"")</f>
        <v/>
      </c>
      <c r="CI484" s="1" t="str">
        <f t="shared" si="151"/>
        <v>No</v>
      </c>
      <c r="CJ484" s="75">
        <v>0</v>
      </c>
    </row>
    <row r="485" spans="1:88" hidden="1">
      <c r="A485" s="2">
        <v>484</v>
      </c>
      <c r="B485" s="2">
        <v>2024</v>
      </c>
      <c r="C485" s="1">
        <v>0</v>
      </c>
      <c r="D485" s="37" t="str">
        <v>001J1000006TS8cIAG</v>
      </c>
      <c r="E485" s="37" t="str">
        <v>GURUDEO STEELS</v>
      </c>
      <c r="F485" s="37" t="str">
        <v>MADHYA PRADESH</v>
      </c>
      <c r="G485" s="37" t="str">
        <v>NARSINGHPUR</v>
      </c>
      <c r="H485" s="37">
        <v>0</v>
      </c>
      <c r="I485" s="37" t="str">
        <v>Global Steel</v>
      </c>
      <c r="J485" s="37" t="str">
        <v>Swapnil Dahayat</v>
      </c>
      <c r="K485" s="37" t="str">
        <v>-</v>
      </c>
      <c r="L485" s="37" t="str">
        <v>C13471</v>
      </c>
      <c r="M485" s="37" t="str">
        <v>Central</v>
      </c>
      <c r="N485" s="2">
        <v>487001</v>
      </c>
      <c r="O485" s="2" t="str">
        <v>23AJLPL3683L1ZS</v>
      </c>
      <c r="P485" s="2">
        <v>9993718888</v>
      </c>
      <c r="Q485" s="2" t="str">
        <v>Jul'24</v>
      </c>
      <c r="R485" s="2">
        <v>2025</v>
      </c>
      <c r="S485" s="1">
        <v>0</v>
      </c>
      <c r="T485" s="2">
        <v>150</v>
      </c>
      <c r="U485" s="12">
        <v>0</v>
      </c>
      <c r="V485" s="1" t="str">
        <v>Challenger</v>
      </c>
      <c r="W485" s="13">
        <v>0</v>
      </c>
      <c r="X485" s="13">
        <v>0</v>
      </c>
      <c r="Y485" s="13">
        <v>0</v>
      </c>
      <c r="Z485" s="13">
        <v>0</v>
      </c>
      <c r="AA485" s="13">
        <v>0</v>
      </c>
      <c r="AB485" s="13">
        <v>0</v>
      </c>
      <c r="AC485" s="13">
        <v>36</v>
      </c>
      <c r="AD485" s="13">
        <v>0</v>
      </c>
      <c r="AE485" s="13">
        <v>0</v>
      </c>
      <c r="AF485" s="13">
        <v>4</v>
      </c>
      <c r="AG485" s="13">
        <v>0</v>
      </c>
      <c r="AH485" s="13">
        <v>13</v>
      </c>
      <c r="AI485" s="13">
        <v>2</v>
      </c>
      <c r="AJ485" s="13">
        <v>0</v>
      </c>
      <c r="AK485" s="13">
        <v>3</v>
      </c>
      <c r="AL485" s="13">
        <v>1</v>
      </c>
      <c r="AM485" s="13">
        <v>0</v>
      </c>
      <c r="AN485" s="13">
        <v>0</v>
      </c>
      <c r="AO485" s="13">
        <v>0</v>
      </c>
      <c r="AP485" s="13">
        <v>0</v>
      </c>
      <c r="AQ485" s="13">
        <v>0</v>
      </c>
      <c r="AR485" s="13">
        <v>4.9800000000000004</v>
      </c>
      <c r="AS485" s="13">
        <v>0</v>
      </c>
      <c r="AT485" s="13">
        <v>0</v>
      </c>
      <c r="AU485" s="13">
        <v>0</v>
      </c>
      <c r="AV485" s="13">
        <v>0</v>
      </c>
      <c r="AW485" s="16">
        <f t="shared" si="136"/>
        <v>5.98</v>
      </c>
      <c r="AX485" s="16">
        <v>11.96</v>
      </c>
      <c r="AY485" s="10">
        <f t="shared" si="137"/>
        <v>17.940000000000001</v>
      </c>
      <c r="AZ485" s="10">
        <f>SUM(Z485:AK485)</f>
        <v>58</v>
      </c>
      <c r="BA485" s="10">
        <v>20</v>
      </c>
      <c r="BB485" s="10">
        <f t="shared" si="138"/>
        <v>14.02</v>
      </c>
      <c r="BC485" s="10">
        <f t="shared" si="139"/>
        <v>3.5049999999999999</v>
      </c>
      <c r="BD485" s="10">
        <f t="shared" si="140"/>
        <v>-40.06</v>
      </c>
      <c r="BE485" s="10">
        <f t="shared" si="152"/>
        <v>52.019999999999996</v>
      </c>
      <c r="BF485" s="2" t="s">
        <v>119</v>
      </c>
      <c r="BG485" s="10">
        <f t="shared" si="141"/>
        <v>0.74750000000000005</v>
      </c>
      <c r="BH485" s="36" t="s">
        <v>118</v>
      </c>
      <c r="BI485" s="39" t="str">
        <f t="shared" si="142"/>
        <v/>
      </c>
      <c r="BJ485" s="39" t="str">
        <f t="shared" si="143"/>
        <v/>
      </c>
      <c r="BK485" s="16">
        <f>SUM(AR485:AX485)</f>
        <v>22.92</v>
      </c>
      <c r="BL485" s="10">
        <f>SUM(AL485:AQ485)</f>
        <v>1</v>
      </c>
      <c r="BM485" s="12">
        <f t="shared" si="144"/>
        <v>1.2775919732441472</v>
      </c>
      <c r="BN485" s="12">
        <f t="shared" si="144"/>
        <v>5.5741360089186169E-2</v>
      </c>
      <c r="BO485" s="9">
        <f t="shared" si="145"/>
        <v>5.98</v>
      </c>
      <c r="BP485" s="39" t="str">
        <f t="shared" si="146"/>
        <v/>
      </c>
      <c r="BQ485" s="147"/>
      <c r="BR485" s="9">
        <f t="shared" si="147"/>
        <v>36</v>
      </c>
      <c r="BS485" s="9">
        <f t="shared" si="148"/>
        <v>22</v>
      </c>
      <c r="BT485" s="9">
        <f t="shared" si="149"/>
        <v>58</v>
      </c>
      <c r="BU485" s="9" t="str">
        <f>IFERROR(_xlfn.XLOOKUP(D485,Sheet1!B:B,Sheet1!L:L),"")</f>
        <v/>
      </c>
      <c r="BV485" s="9" t="e">
        <f>_xlfn.XLOOKUP(BU485,Sheet1!S:S,Sheet1!T:T)</f>
        <v>#N/A</v>
      </c>
      <c r="BW485" s="9" t="e">
        <f>_xlfn.XLOOKUP(D485,Sheet1!B:B,Sheet1!M:M)</f>
        <v>#N/A</v>
      </c>
      <c r="BZ485" s="108">
        <f t="shared" si="150"/>
        <v>11.96</v>
      </c>
      <c r="CB485" s="12">
        <f>AW485/AY485</f>
        <v>0.33333333333333331</v>
      </c>
      <c r="CC485" s="12">
        <f>AX485/AY485</f>
        <v>0.66666666666666663</v>
      </c>
      <c r="CG485" s="1" t="str">
        <f>IF(BO485&lt;80,"Below 80",
IF(BO485&lt;=120,"80-120",
IF(BO485&lt;=200,"&gt; 120-200",
IF(BO485&lt;=300,"&gt;200-300",
IF(BO485&lt;=500,"&gt;300-500",
"&gt;500")))))</f>
        <v>Below 80</v>
      </c>
      <c r="CH485" s="1" t="str">
        <f>IFERROR(_xlfn.XLOOKUP(CG485,Scenario!M:M,Scenario!N:N),"")</f>
        <v/>
      </c>
      <c r="CI485" s="1" t="str">
        <f t="shared" si="151"/>
        <v>Yes</v>
      </c>
      <c r="CJ485" s="75">
        <v>11.96</v>
      </c>
    </row>
    <row r="486" spans="1:88" hidden="1">
      <c r="A486" s="2">
        <v>485</v>
      </c>
      <c r="B486" s="2">
        <v>2024</v>
      </c>
      <c r="C486" s="1">
        <v>0</v>
      </c>
      <c r="D486" s="37" t="str">
        <v>001J1000006TiJxIAK</v>
      </c>
      <c r="E486" s="37" t="str">
        <v>J P IRON</v>
      </c>
      <c r="F486" s="37" t="str">
        <v>RAJASTHAN</v>
      </c>
      <c r="G486" s="37" t="str">
        <v>JAIPUR</v>
      </c>
      <c r="H486" s="37" t="str">
        <v>Girwa</v>
      </c>
      <c r="I486" s="37" t="str">
        <v>J P ALLOYS</v>
      </c>
      <c r="J486" s="37" t="str">
        <v>Pushpendra Kumar</v>
      </c>
      <c r="K486" s="37" t="str">
        <v>Pushpendra Kumar</v>
      </c>
      <c r="L486" s="37" t="str">
        <v>C13188</v>
      </c>
      <c r="M486" s="37" t="str">
        <v>North</v>
      </c>
      <c r="N486" s="2">
        <v>302004</v>
      </c>
      <c r="O486" s="2" t="str">
        <v>08AAFFJ1804J1ZH</v>
      </c>
      <c r="P486" s="2">
        <v>9314012130</v>
      </c>
      <c r="Q486" s="2" t="str">
        <v>Jul'24</v>
      </c>
      <c r="R486" s="2">
        <v>2025</v>
      </c>
      <c r="S486" s="1">
        <v>0</v>
      </c>
      <c r="T486" s="2">
        <v>500</v>
      </c>
      <c r="U486" s="12">
        <v>0</v>
      </c>
      <c r="V486" s="1" t="str">
        <v>Alien</v>
      </c>
      <c r="W486" s="13">
        <v>0</v>
      </c>
      <c r="X486" s="13">
        <v>0</v>
      </c>
      <c r="Y486" s="13">
        <v>0</v>
      </c>
      <c r="Z486" s="13">
        <v>0</v>
      </c>
      <c r="AA486" s="13">
        <v>0</v>
      </c>
      <c r="AB486" s="13">
        <v>0</v>
      </c>
      <c r="AC486" s="13">
        <v>81.900000000000006</v>
      </c>
      <c r="AD486" s="13">
        <v>40</v>
      </c>
      <c r="AE486" s="13">
        <v>42</v>
      </c>
      <c r="AF486" s="13">
        <v>52</v>
      </c>
      <c r="AG486" s="13">
        <v>72</v>
      </c>
      <c r="AH486" s="13">
        <v>52</v>
      </c>
      <c r="AI486" s="13">
        <v>52.1</v>
      </c>
      <c r="AJ486" s="13">
        <v>54</v>
      </c>
      <c r="AK486" s="13">
        <v>25</v>
      </c>
      <c r="AL486" s="13">
        <v>52</v>
      </c>
      <c r="AM486" s="13">
        <v>51</v>
      </c>
      <c r="AN486" s="13">
        <v>51</v>
      </c>
      <c r="AO486" s="13">
        <v>0</v>
      </c>
      <c r="AP486" s="13">
        <v>0</v>
      </c>
      <c r="AQ486" s="13">
        <v>0</v>
      </c>
      <c r="AR486" s="13">
        <v>0</v>
      </c>
      <c r="AS486" s="13">
        <v>143.66</v>
      </c>
      <c r="AT486" s="13">
        <v>0</v>
      </c>
      <c r="AU486" s="13">
        <v>0</v>
      </c>
      <c r="AV486" s="13">
        <v>0</v>
      </c>
      <c r="AW486" s="16">
        <f t="shared" si="136"/>
        <v>297.65999999999997</v>
      </c>
      <c r="AX486" s="16">
        <v>308</v>
      </c>
      <c r="AY486" s="10">
        <v>501</v>
      </c>
      <c r="AZ486" s="10">
        <f>SUM(Z486:AK486)</f>
        <v>471</v>
      </c>
      <c r="BA486" s="10"/>
      <c r="BB486" s="10">
        <f t="shared" si="138"/>
        <v>-297.65999999999997</v>
      </c>
      <c r="BC486" s="10">
        <f t="shared" si="139"/>
        <v>-74.414999999999992</v>
      </c>
      <c r="BD486" s="10">
        <f t="shared" si="140"/>
        <v>30</v>
      </c>
      <c r="BE486" s="10">
        <f t="shared" si="152"/>
        <v>173.34000000000003</v>
      </c>
      <c r="BF486" s="2" t="s">
        <v>118</v>
      </c>
      <c r="BG486" s="10">
        <f t="shared" si="141"/>
        <v>37.207499999999996</v>
      </c>
      <c r="BH486" s="36" t="s">
        <v>119</v>
      </c>
      <c r="BI486" s="39" t="str">
        <f t="shared" si="142"/>
        <v/>
      </c>
      <c r="BJ486" s="39" t="str">
        <f t="shared" si="143"/>
        <v/>
      </c>
      <c r="BK486" s="16">
        <f>SUM(AR486:AX486)</f>
        <v>749.31999999999994</v>
      </c>
      <c r="BL486" s="10">
        <f>SUM(AL486:AQ486)</f>
        <v>154</v>
      </c>
      <c r="BM486" s="12">
        <f t="shared" si="144"/>
        <v>1.4956487025948102</v>
      </c>
      <c r="BN486" s="12">
        <f t="shared" si="144"/>
        <v>0.30738522954091818</v>
      </c>
      <c r="BO486" s="9">
        <f t="shared" si="145"/>
        <v>297.65999999999997</v>
      </c>
      <c r="BP486" s="39" t="str">
        <f t="shared" si="146"/>
        <v/>
      </c>
      <c r="BQ486" s="147"/>
      <c r="BR486" s="9">
        <f t="shared" si="147"/>
        <v>163.9</v>
      </c>
      <c r="BS486" s="9">
        <f t="shared" si="148"/>
        <v>307.10000000000002</v>
      </c>
      <c r="BT486" s="9">
        <f t="shared" si="149"/>
        <v>471</v>
      </c>
      <c r="BU486" s="9" t="str">
        <f>IFERROR(_xlfn.XLOOKUP(D486,Sheet1!B:B,Sheet1!L:L),"")</f>
        <v/>
      </c>
      <c r="BV486" s="9" t="e">
        <f>_xlfn.XLOOKUP(BU486,Sheet1!S:S,Sheet1!T:T)</f>
        <v>#N/A</v>
      </c>
      <c r="BW486" s="9" t="e">
        <f>_xlfn.XLOOKUP(D486,Sheet1!B:B,Sheet1!M:M)</f>
        <v>#N/A</v>
      </c>
      <c r="BY486" s="1">
        <v>501</v>
      </c>
      <c r="BZ486" s="108">
        <f t="shared" si="150"/>
        <v>203.34000000000003</v>
      </c>
      <c r="CB486" s="12">
        <f>AW486/AY486</f>
        <v>0.59413173652694606</v>
      </c>
      <c r="CC486" s="12">
        <f>AX486/AY486</f>
        <v>0.61477045908183636</v>
      </c>
      <c r="CG486" s="1" t="str">
        <f>IF(BO486&lt;80,"Below 80",
IF(BO486&lt;=120,"80-120",
IF(BO486&lt;=200,"&gt; 120-200",
IF(BO486&lt;=300,"&gt;200-300",
IF(BO486&lt;=500,"&gt;300-500",
"&gt;500")))))</f>
        <v>&gt;200-300</v>
      </c>
      <c r="CH486" s="1" t="str">
        <f>IFERROR(_xlfn.XLOOKUP(CG486,Scenario!M:M,Scenario!N:N),"")</f>
        <v>C</v>
      </c>
      <c r="CI486" s="1" t="str">
        <f t="shared" si="151"/>
        <v>No</v>
      </c>
      <c r="CJ486" s="75">
        <v>164.34</v>
      </c>
    </row>
    <row r="487" spans="1:88" hidden="1">
      <c r="A487" s="2">
        <v>486</v>
      </c>
      <c r="B487" s="2">
        <v>2024</v>
      </c>
      <c r="C487" s="1">
        <v>0</v>
      </c>
      <c r="D487" s="37" t="str">
        <v>001J1000006UAQcIAO</v>
      </c>
      <c r="E487" s="37" t="str">
        <v>ISHAN TRADING COMPANY</v>
      </c>
      <c r="F487" s="37" t="str">
        <v>PUNJAB</v>
      </c>
      <c r="G487" s="37" t="str">
        <v>HOSHIARPUR</v>
      </c>
      <c r="H487" s="37" t="str">
        <v>Hoshiarpur</v>
      </c>
      <c r="I487" s="37" t="str">
        <v>MAHAVIR STEEL CORPORATION</v>
      </c>
      <c r="J487" s="37" t="str">
        <v>Abhishek Wadhwa</v>
      </c>
      <c r="K487" s="37" t="str">
        <v>-</v>
      </c>
      <c r="L487" s="37" t="str">
        <v>0015g00001ghemj</v>
      </c>
      <c r="M487" s="37" t="str">
        <v>North</v>
      </c>
      <c r="N487" s="2">
        <v>144221</v>
      </c>
      <c r="O487" s="2" t="str">
        <v>03DIOPA7573K1ZY</v>
      </c>
      <c r="P487" s="2">
        <v>6283537115</v>
      </c>
      <c r="Q487" s="2" t="str">
        <v>Jul'24</v>
      </c>
      <c r="R487" s="2">
        <v>2025</v>
      </c>
      <c r="S487" s="1">
        <v>0</v>
      </c>
      <c r="T487" s="2">
        <v>50</v>
      </c>
      <c r="U487" s="12">
        <v>0</v>
      </c>
      <c r="V487" s="1" t="str">
        <v>Minor</v>
      </c>
      <c r="W487" s="13">
        <v>0</v>
      </c>
      <c r="X487" s="13">
        <v>0</v>
      </c>
      <c r="Y487" s="13">
        <v>0</v>
      </c>
      <c r="Z487" s="13">
        <v>0</v>
      </c>
      <c r="AA487" s="13">
        <v>0</v>
      </c>
      <c r="AB487" s="13">
        <v>0</v>
      </c>
      <c r="AC487" s="13">
        <v>1.4</v>
      </c>
      <c r="AD487" s="13">
        <v>7</v>
      </c>
      <c r="AE487" s="13">
        <v>0</v>
      </c>
      <c r="AF487" s="13">
        <v>10.55</v>
      </c>
      <c r="AG487" s="13">
        <v>9</v>
      </c>
      <c r="AH487" s="13">
        <v>0</v>
      </c>
      <c r="AI487" s="13">
        <v>0</v>
      </c>
      <c r="AJ487" s="13">
        <v>1.47</v>
      </c>
      <c r="AK487" s="13">
        <v>1.22</v>
      </c>
      <c r="AL487" s="13">
        <v>2.73</v>
      </c>
      <c r="AM487" s="13">
        <v>2</v>
      </c>
      <c r="AN487" s="13">
        <v>0</v>
      </c>
      <c r="AO487" s="13">
        <v>1.2</v>
      </c>
      <c r="AP487" s="13">
        <v>0</v>
      </c>
      <c r="AQ487" s="13">
        <v>0</v>
      </c>
      <c r="AR487" s="13">
        <v>0</v>
      </c>
      <c r="AS487" s="13">
        <v>0</v>
      </c>
      <c r="AT487" s="13">
        <v>0</v>
      </c>
      <c r="AU487" s="13">
        <v>0</v>
      </c>
      <c r="AV487" s="13">
        <v>0</v>
      </c>
      <c r="AW487" s="16">
        <f t="shared" si="136"/>
        <v>5.9300000000000006</v>
      </c>
      <c r="AX487" s="16">
        <v>11.860000000000001</v>
      </c>
      <c r="AY487" s="10">
        <f t="shared" si="137"/>
        <v>17.790000000000003</v>
      </c>
      <c r="AZ487" s="10">
        <f>SUM(Z487:AK487)</f>
        <v>30.64</v>
      </c>
      <c r="BA487" s="10">
        <f>AW487</f>
        <v>5.9300000000000006</v>
      </c>
      <c r="BB487" s="10">
        <f t="shared" si="138"/>
        <v>0</v>
      </c>
      <c r="BC487" s="10">
        <f t="shared" si="139"/>
        <v>0</v>
      </c>
      <c r="BD487" s="10">
        <f t="shared" si="140"/>
        <v>-12.849999999999998</v>
      </c>
      <c r="BE487" s="10">
        <f t="shared" si="152"/>
        <v>24.71</v>
      </c>
      <c r="BF487" s="2" t="s">
        <v>119</v>
      </c>
      <c r="BG487" s="10">
        <f t="shared" si="141"/>
        <v>0.74125000000000008</v>
      </c>
      <c r="BH487" s="36" t="s">
        <v>118</v>
      </c>
      <c r="BI487" s="39" t="str">
        <f t="shared" si="142"/>
        <v/>
      </c>
      <c r="BJ487" s="39" t="str">
        <f t="shared" si="143"/>
        <v/>
      </c>
      <c r="BK487" s="16">
        <f>SUM(AR487:AX487)</f>
        <v>17.790000000000003</v>
      </c>
      <c r="BL487" s="10">
        <f>SUM(AL487:AQ487)</f>
        <v>5.9300000000000006</v>
      </c>
      <c r="BM487" s="12">
        <f t="shared" si="144"/>
        <v>1</v>
      </c>
      <c r="BN487" s="12">
        <f t="shared" si="144"/>
        <v>0.33333333333333331</v>
      </c>
      <c r="BO487" s="9">
        <f t="shared" si="145"/>
        <v>5.9300000000000006</v>
      </c>
      <c r="BP487" s="39" t="str">
        <f t="shared" si="146"/>
        <v/>
      </c>
      <c r="BQ487" s="147"/>
      <c r="BR487" s="9">
        <f t="shared" si="147"/>
        <v>8.4</v>
      </c>
      <c r="BS487" s="9">
        <f t="shared" si="148"/>
        <v>22.24</v>
      </c>
      <c r="BT487" s="9">
        <f t="shared" si="149"/>
        <v>30.64</v>
      </c>
      <c r="BU487" s="9" t="str">
        <f>IFERROR(_xlfn.XLOOKUP(D487,Sheet1!B:B,Sheet1!L:L),"")</f>
        <v/>
      </c>
      <c r="BV487" s="9" t="e">
        <f>_xlfn.XLOOKUP(BU487,Sheet1!S:S,Sheet1!T:T)</f>
        <v>#N/A</v>
      </c>
      <c r="BW487" s="9" t="e">
        <f>_xlfn.XLOOKUP(D487,Sheet1!B:B,Sheet1!M:M)</f>
        <v>#N/A</v>
      </c>
      <c r="BZ487" s="108">
        <f t="shared" si="150"/>
        <v>11.860000000000003</v>
      </c>
      <c r="CB487" s="12">
        <f>AW487/AY487</f>
        <v>0.33333333333333331</v>
      </c>
      <c r="CC487" s="12">
        <f>AX487/AY487</f>
        <v>0.66666666666666663</v>
      </c>
      <c r="CG487" s="1" t="str">
        <f>IF(BO487&lt;80,"Below 80",
IF(BO487&lt;=120,"80-120",
IF(BO487&lt;=200,"&gt; 120-200",
IF(BO487&lt;=300,"&gt;200-300",
IF(BO487&lt;=500,"&gt;300-500",
"&gt;500")))))</f>
        <v>Below 80</v>
      </c>
      <c r="CH487" s="1" t="str">
        <f>IFERROR(_xlfn.XLOOKUP(CG487,Scenario!M:M,Scenario!N:N),"")</f>
        <v/>
      </c>
      <c r="CI487" s="1" t="str">
        <f t="shared" si="151"/>
        <v>Yes</v>
      </c>
      <c r="CJ487" s="75">
        <v>11.860000000000001</v>
      </c>
    </row>
    <row r="488" spans="1:88" hidden="1">
      <c r="A488" s="2">
        <v>487</v>
      </c>
      <c r="B488" s="2">
        <v>2024</v>
      </c>
      <c r="C488" s="1">
        <v>0</v>
      </c>
      <c r="D488" s="37" t="str">
        <v>001J1000005Z7IXIA0</v>
      </c>
      <c r="E488" s="37" t="str">
        <v>POOJA ENTERPRISES</v>
      </c>
      <c r="F488" s="37" t="str">
        <v>HIMACHAL PRADESH</v>
      </c>
      <c r="G488" s="37" t="str">
        <v>SHIMLA</v>
      </c>
      <c r="H488" s="37">
        <v>0</v>
      </c>
      <c r="I488" s="37" t="str">
        <v>MONAD PROFILES</v>
      </c>
      <c r="J488" s="37" t="str">
        <v>Rahul Gautam</v>
      </c>
      <c r="K488" s="37" t="str">
        <v>kapil vaidya</v>
      </c>
      <c r="L488" s="37" t="str">
        <v/>
      </c>
      <c r="M488" s="37" t="str">
        <v>North</v>
      </c>
      <c r="N488" s="2">
        <v>171207</v>
      </c>
      <c r="O488" s="2" t="str">
        <v>02CDRPP7544Q1ZN</v>
      </c>
      <c r="P488" s="2">
        <v>7087888531</v>
      </c>
      <c r="Q488" s="2" t="str">
        <v>Jul'24</v>
      </c>
      <c r="R488" s="2">
        <v>2025</v>
      </c>
      <c r="S488" s="1">
        <v>0</v>
      </c>
      <c r="T488" s="2">
        <v>20</v>
      </c>
      <c r="U488" s="12">
        <v>0</v>
      </c>
      <c r="V488" s="1" t="str">
        <v>Minor</v>
      </c>
      <c r="W488" s="13">
        <v>0</v>
      </c>
      <c r="X488" s="13">
        <v>0</v>
      </c>
      <c r="Y488" s="13">
        <v>0</v>
      </c>
      <c r="Z488" s="13">
        <v>0</v>
      </c>
      <c r="AA488" s="13">
        <v>0</v>
      </c>
      <c r="AB488" s="13">
        <v>0</v>
      </c>
      <c r="AC488" s="13">
        <v>18.66</v>
      </c>
      <c r="AD488" s="13">
        <v>0</v>
      </c>
      <c r="AE488" s="13">
        <v>0</v>
      </c>
      <c r="AF488" s="13">
        <v>0</v>
      </c>
      <c r="AG488" s="13">
        <v>0</v>
      </c>
      <c r="AH488" s="13">
        <v>0</v>
      </c>
      <c r="AI488" s="13">
        <v>0</v>
      </c>
      <c r="AJ488" s="13">
        <v>0</v>
      </c>
      <c r="AK488" s="13">
        <v>0</v>
      </c>
      <c r="AL488" s="13">
        <v>0</v>
      </c>
      <c r="AM488" s="13">
        <v>0</v>
      </c>
      <c r="AN488" s="13">
        <v>0</v>
      </c>
      <c r="AO488" s="13">
        <v>0</v>
      </c>
      <c r="AP488" s="13">
        <v>0</v>
      </c>
      <c r="AQ488" s="13">
        <v>0</v>
      </c>
      <c r="AR488" s="13">
        <v>0</v>
      </c>
      <c r="AS488" s="13">
        <v>0</v>
      </c>
      <c r="AT488" s="13">
        <v>0</v>
      </c>
      <c r="AU488" s="13">
        <v>0</v>
      </c>
      <c r="AV488" s="13">
        <v>0</v>
      </c>
      <c r="AW488" s="16">
        <f t="shared" si="136"/>
        <v>0</v>
      </c>
      <c r="AX488" s="16">
        <v>0</v>
      </c>
      <c r="AY488" s="10">
        <f t="shared" si="137"/>
        <v>0</v>
      </c>
      <c r="AZ488" s="10">
        <f>SUM(Z488:AK488)</f>
        <v>18.66</v>
      </c>
      <c r="BA488" s="10"/>
      <c r="BB488" s="10">
        <f t="shared" si="138"/>
        <v>0</v>
      </c>
      <c r="BC488" s="10">
        <f t="shared" si="139"/>
        <v>0</v>
      </c>
      <c r="BD488" s="10">
        <f t="shared" si="140"/>
        <v>-18.66</v>
      </c>
      <c r="BE488" s="10">
        <f t="shared" si="152"/>
        <v>18.66</v>
      </c>
      <c r="BF488" s="2" t="s">
        <v>119</v>
      </c>
      <c r="BG488" s="10">
        <f t="shared" si="141"/>
        <v>0</v>
      </c>
      <c r="BH488" s="36" t="s">
        <v>118</v>
      </c>
      <c r="BI488" s="39" t="str">
        <f t="shared" si="142"/>
        <v/>
      </c>
      <c r="BJ488" s="39" t="str">
        <f t="shared" si="143"/>
        <v/>
      </c>
      <c r="BK488" s="16">
        <f>SUM(AR488:AX488)</f>
        <v>0</v>
      </c>
      <c r="BL488" s="10">
        <f>SUM(AL488:AQ488)</f>
        <v>0</v>
      </c>
      <c r="BM488" s="12" t="str">
        <f t="shared" si="144"/>
        <v/>
      </c>
      <c r="BN488" s="12" t="str">
        <f t="shared" si="144"/>
        <v/>
      </c>
      <c r="BO488" s="9">
        <f t="shared" si="145"/>
        <v>0</v>
      </c>
      <c r="BP488" s="39" t="str">
        <f t="shared" si="146"/>
        <v/>
      </c>
      <c r="BQ488" s="147"/>
      <c r="BR488" s="9">
        <f t="shared" si="147"/>
        <v>18.66</v>
      </c>
      <c r="BS488" s="9">
        <f t="shared" si="148"/>
        <v>0</v>
      </c>
      <c r="BT488" s="9">
        <f t="shared" si="149"/>
        <v>18.66</v>
      </c>
      <c r="BU488" s="9" t="str">
        <f>IFERROR(_xlfn.XLOOKUP(D488,Sheet1!B:B,Sheet1!L:L),"")</f>
        <v/>
      </c>
      <c r="BV488" s="9" t="e">
        <f>_xlfn.XLOOKUP(BU488,Sheet1!S:S,Sheet1!T:T)</f>
        <v>#N/A</v>
      </c>
      <c r="BW488" s="9" t="e">
        <f>_xlfn.XLOOKUP(D488,Sheet1!B:B,Sheet1!M:M)</f>
        <v>#N/A</v>
      </c>
      <c r="BZ488" s="108">
        <f t="shared" si="150"/>
        <v>0</v>
      </c>
      <c r="CB488" s="12"/>
      <c r="CC488" s="12"/>
      <c r="CG488" s="1" t="str">
        <f>IF(BO488&lt;80,"Below 80",
IF(BO488&lt;=120,"80-120",
IF(BO488&lt;=200,"&gt; 120-200",
IF(BO488&lt;=300,"&gt;200-300",
IF(BO488&lt;=500,"&gt;300-500",
"&gt;500")))))</f>
        <v>Below 80</v>
      </c>
      <c r="CH488" s="1" t="str">
        <f>IFERROR(_xlfn.XLOOKUP(CG488,Scenario!M:M,Scenario!N:N),"")</f>
        <v/>
      </c>
      <c r="CI488" s="1" t="str">
        <f t="shared" si="151"/>
        <v>No</v>
      </c>
      <c r="CJ488" s="75">
        <v>0</v>
      </c>
    </row>
    <row r="489" spans="1:88" hidden="1">
      <c r="A489" s="2">
        <v>488</v>
      </c>
      <c r="B489" s="2">
        <v>2024</v>
      </c>
      <c r="C489" s="1">
        <v>0</v>
      </c>
      <c r="D489" s="37" t="str">
        <v>0015g00001fx69BAAQ</v>
      </c>
      <c r="E489" s="37" t="str">
        <v>BALAJI STEEL &amp; CEMENT</v>
      </c>
      <c r="F489" s="37" t="str">
        <v>MAHARASHTRA</v>
      </c>
      <c r="G489" s="37" t="str">
        <v>AMRAVATI</v>
      </c>
      <c r="H489" s="37">
        <v>0</v>
      </c>
      <c r="I489" s="37" t="str">
        <v>SSTL (INDIA) PRIVATE LIMITED</v>
      </c>
      <c r="J489" s="37" t="str">
        <v>Ekeshwar Sahu</v>
      </c>
      <c r="K489" s="37" t="str">
        <v>-</v>
      </c>
      <c r="L489" s="37" t="str">
        <v>C13295</v>
      </c>
      <c r="M489" s="37" t="str">
        <v>Central</v>
      </c>
      <c r="N489" s="2">
        <v>444701</v>
      </c>
      <c r="O489" s="2" t="str">
        <v>27ALDPB1161F1ZQ</v>
      </c>
      <c r="P489" s="2">
        <v>9403310144</v>
      </c>
      <c r="Q489" s="2" t="str">
        <v>Jul'24</v>
      </c>
      <c r="R489" s="2">
        <v>2025</v>
      </c>
      <c r="S489" s="1">
        <v>0</v>
      </c>
      <c r="T489" s="2">
        <v>300</v>
      </c>
      <c r="U489" s="12">
        <v>0</v>
      </c>
      <c r="V489" s="1" t="str">
        <v>Alien</v>
      </c>
      <c r="W489" s="13">
        <v>0</v>
      </c>
      <c r="X489" s="13">
        <v>0</v>
      </c>
      <c r="Y489" s="13">
        <v>0</v>
      </c>
      <c r="Z489" s="13">
        <v>0</v>
      </c>
      <c r="AA489" s="13">
        <v>0</v>
      </c>
      <c r="AB489" s="13">
        <v>0</v>
      </c>
      <c r="AC489" s="13">
        <v>10</v>
      </c>
      <c r="AD489" s="13">
        <v>0</v>
      </c>
      <c r="AE489" s="13">
        <v>0</v>
      </c>
      <c r="AF489" s="13">
        <v>0</v>
      </c>
      <c r="AG489" s="13">
        <v>0</v>
      </c>
      <c r="AH489" s="13">
        <v>0</v>
      </c>
      <c r="AI489" s="13">
        <v>0</v>
      </c>
      <c r="AJ489" s="13">
        <v>0</v>
      </c>
      <c r="AK489" s="13">
        <v>0</v>
      </c>
      <c r="AL489" s="13">
        <v>0</v>
      </c>
      <c r="AM489" s="13">
        <v>0</v>
      </c>
      <c r="AN489" s="13">
        <v>0</v>
      </c>
      <c r="AO489" s="13">
        <v>0</v>
      </c>
      <c r="AP489" s="13">
        <v>0</v>
      </c>
      <c r="AQ489" s="13">
        <v>0</v>
      </c>
      <c r="AR489" s="13">
        <v>0</v>
      </c>
      <c r="AS489" s="13">
        <v>0</v>
      </c>
      <c r="AT489" s="13">
        <v>0</v>
      </c>
      <c r="AU489" s="13">
        <v>0</v>
      </c>
      <c r="AV489" s="13">
        <v>0</v>
      </c>
      <c r="AW489" s="16">
        <f t="shared" si="136"/>
        <v>0</v>
      </c>
      <c r="AX489" s="16">
        <v>0</v>
      </c>
      <c r="AY489" s="10">
        <f t="shared" si="137"/>
        <v>0</v>
      </c>
      <c r="AZ489" s="10">
        <f>SUM(Z489:AK489)</f>
        <v>10</v>
      </c>
      <c r="BA489" s="10">
        <v>0</v>
      </c>
      <c r="BB489" s="10">
        <f t="shared" si="138"/>
        <v>0</v>
      </c>
      <c r="BC489" s="10">
        <f t="shared" si="139"/>
        <v>0</v>
      </c>
      <c r="BD489" s="10">
        <f t="shared" si="140"/>
        <v>-10</v>
      </c>
      <c r="BE489" s="10">
        <f t="shared" si="152"/>
        <v>10</v>
      </c>
      <c r="BF489" s="2" t="s">
        <v>119</v>
      </c>
      <c r="BG489" s="10">
        <f t="shared" si="141"/>
        <v>0</v>
      </c>
      <c r="BH489" s="36" t="s">
        <v>118</v>
      </c>
      <c r="BI489" s="39" t="str">
        <f t="shared" si="142"/>
        <v/>
      </c>
      <c r="BJ489" s="39" t="str">
        <f t="shared" si="143"/>
        <v/>
      </c>
      <c r="BK489" s="16">
        <f>SUM(AR489:AX489)</f>
        <v>0</v>
      </c>
      <c r="BL489" s="10">
        <f>SUM(AL489:AQ489)</f>
        <v>0</v>
      </c>
      <c r="BM489" s="12" t="str">
        <f t="shared" si="144"/>
        <v/>
      </c>
      <c r="BN489" s="12" t="str">
        <f t="shared" si="144"/>
        <v/>
      </c>
      <c r="BO489" s="9">
        <f t="shared" si="145"/>
        <v>0</v>
      </c>
      <c r="BP489" s="39" t="str">
        <f t="shared" si="146"/>
        <v/>
      </c>
      <c r="BQ489" s="147"/>
      <c r="BR489" s="9">
        <f t="shared" si="147"/>
        <v>10</v>
      </c>
      <c r="BS489" s="9">
        <f t="shared" si="148"/>
        <v>0</v>
      </c>
      <c r="BT489" s="9">
        <f t="shared" si="149"/>
        <v>10</v>
      </c>
      <c r="BU489" s="9" t="str">
        <f>IFERROR(_xlfn.XLOOKUP(D489,Sheet1!B:B,Sheet1!L:L),"")</f>
        <v/>
      </c>
      <c r="BV489" s="9" t="e">
        <f>_xlfn.XLOOKUP(BU489,Sheet1!S:S,Sheet1!T:T)</f>
        <v>#N/A</v>
      </c>
      <c r="BW489" s="9" t="e">
        <f>_xlfn.XLOOKUP(D489,Sheet1!B:B,Sheet1!M:M)</f>
        <v>#N/A</v>
      </c>
      <c r="BZ489" s="108">
        <f t="shared" si="150"/>
        <v>0</v>
      </c>
      <c r="CB489" s="12"/>
      <c r="CC489" s="12"/>
      <c r="CG489" s="1" t="str">
        <f>IF(BO489&lt;80,"Below 80",
IF(BO489&lt;=120,"80-120",
IF(BO489&lt;=200,"&gt; 120-200",
IF(BO489&lt;=300,"&gt;200-300",
IF(BO489&lt;=500,"&gt;300-500",
"&gt;500")))))</f>
        <v>Below 80</v>
      </c>
      <c r="CH489" s="1" t="str">
        <f>IFERROR(_xlfn.XLOOKUP(CG489,Scenario!M:M,Scenario!N:N),"")</f>
        <v/>
      </c>
      <c r="CI489" s="1" t="str">
        <f t="shared" si="151"/>
        <v>No</v>
      </c>
      <c r="CJ489" s="75">
        <v>0</v>
      </c>
    </row>
    <row r="490" spans="1:88" hidden="1">
      <c r="A490" s="2">
        <v>489</v>
      </c>
      <c r="B490" s="2">
        <v>2024</v>
      </c>
      <c r="C490" s="1">
        <v>0</v>
      </c>
      <c r="D490" s="37" t="str">
        <v>001J1000002ijnWIAQ</v>
      </c>
      <c r="E490" s="37" t="str">
        <v>APNAGHAR BIZCORP PRIVATE LIMITED</v>
      </c>
      <c r="F490" s="37" t="str">
        <v>RAJASTHAN</v>
      </c>
      <c r="G490" s="37" t="str">
        <v>UDAIPUR</v>
      </c>
      <c r="H490" s="37" t="str">
        <v>Girwa</v>
      </c>
      <c r="I490" s="37" t="str">
        <v>J P ALLOYS</v>
      </c>
      <c r="J490" s="37" t="str">
        <v>Pushpendra Kumar</v>
      </c>
      <c r="K490" s="37" t="str">
        <v>Pushpendra Kumar</v>
      </c>
      <c r="L490" s="37" t="str">
        <v>C13188</v>
      </c>
      <c r="M490" s="37" t="str">
        <v>North</v>
      </c>
      <c r="N490" s="2">
        <v>313003</v>
      </c>
      <c r="O490" s="2" t="str">
        <v>08AATCA8136F1ZC</v>
      </c>
      <c r="P490" s="2">
        <v>9414165987</v>
      </c>
      <c r="Q490" s="2" t="str">
        <v>Jul'24</v>
      </c>
      <c r="R490" s="2">
        <v>2025</v>
      </c>
      <c r="S490" s="1">
        <v>0</v>
      </c>
      <c r="T490" s="2">
        <v>200</v>
      </c>
      <c r="U490" s="12">
        <v>0</v>
      </c>
      <c r="V490" s="1" t="str">
        <v>Challenger</v>
      </c>
      <c r="W490" s="13">
        <v>0</v>
      </c>
      <c r="X490" s="13">
        <v>0</v>
      </c>
      <c r="Y490" s="13">
        <v>0</v>
      </c>
      <c r="Z490" s="13">
        <v>0</v>
      </c>
      <c r="AA490" s="13">
        <v>0</v>
      </c>
      <c r="AB490" s="13">
        <v>0</v>
      </c>
      <c r="AC490" s="13">
        <v>52</v>
      </c>
      <c r="AD490" s="13">
        <v>0</v>
      </c>
      <c r="AE490" s="13">
        <v>0</v>
      </c>
      <c r="AF490" s="13">
        <v>0</v>
      </c>
      <c r="AG490" s="13">
        <v>0</v>
      </c>
      <c r="AH490" s="13">
        <v>0</v>
      </c>
      <c r="AI490" s="13">
        <v>0</v>
      </c>
      <c r="AJ490" s="13">
        <v>0</v>
      </c>
      <c r="AK490" s="13">
        <v>0</v>
      </c>
      <c r="AL490" s="13">
        <v>0</v>
      </c>
      <c r="AM490" s="13">
        <v>0</v>
      </c>
      <c r="AN490" s="13">
        <v>0</v>
      </c>
      <c r="AO490" s="13">
        <v>0</v>
      </c>
      <c r="AP490" s="13">
        <v>0</v>
      </c>
      <c r="AQ490" s="13">
        <v>0</v>
      </c>
      <c r="AR490" s="13">
        <v>0</v>
      </c>
      <c r="AS490" s="13">
        <v>0</v>
      </c>
      <c r="AT490" s="13">
        <v>0</v>
      </c>
      <c r="AU490" s="13">
        <v>0</v>
      </c>
      <c r="AV490" s="13">
        <v>0</v>
      </c>
      <c r="AW490" s="16">
        <f t="shared" si="136"/>
        <v>0</v>
      </c>
      <c r="AX490" s="16">
        <v>0</v>
      </c>
      <c r="AY490" s="10">
        <f t="shared" si="137"/>
        <v>0</v>
      </c>
      <c r="AZ490" s="10">
        <f>SUM(Z490:AK490)</f>
        <v>52</v>
      </c>
      <c r="BA490" s="10"/>
      <c r="BB490" s="10">
        <f t="shared" si="138"/>
        <v>0</v>
      </c>
      <c r="BC490" s="10">
        <f t="shared" si="139"/>
        <v>0</v>
      </c>
      <c r="BD490" s="10">
        <f t="shared" si="140"/>
        <v>-52</v>
      </c>
      <c r="BE490" s="10">
        <f t="shared" si="152"/>
        <v>52</v>
      </c>
      <c r="BF490" s="2" t="s">
        <v>119</v>
      </c>
      <c r="BG490" s="10">
        <f t="shared" si="141"/>
        <v>0</v>
      </c>
      <c r="BH490" s="36" t="s">
        <v>118</v>
      </c>
      <c r="BI490" s="39" t="str">
        <f t="shared" si="142"/>
        <v/>
      </c>
      <c r="BJ490" s="39" t="str">
        <f t="shared" si="143"/>
        <v/>
      </c>
      <c r="BK490" s="16">
        <f>SUM(AR490:AX490)</f>
        <v>0</v>
      </c>
      <c r="BL490" s="10">
        <f>SUM(AL490:AQ490)</f>
        <v>0</v>
      </c>
      <c r="BM490" s="12" t="str">
        <f t="shared" si="144"/>
        <v/>
      </c>
      <c r="BN490" s="12" t="str">
        <f t="shared" si="144"/>
        <v/>
      </c>
      <c r="BO490" s="9">
        <f t="shared" si="145"/>
        <v>0</v>
      </c>
      <c r="BP490" s="39" t="str">
        <f t="shared" si="146"/>
        <v/>
      </c>
      <c r="BQ490" s="147"/>
      <c r="BR490" s="9">
        <f t="shared" si="147"/>
        <v>52</v>
      </c>
      <c r="BS490" s="9">
        <f t="shared" si="148"/>
        <v>0</v>
      </c>
      <c r="BT490" s="9">
        <f t="shared" si="149"/>
        <v>52</v>
      </c>
      <c r="BU490" s="9" t="str">
        <f>IFERROR(_xlfn.XLOOKUP(D490,Sheet1!B:B,Sheet1!L:L),"")</f>
        <v/>
      </c>
      <c r="BV490" s="9" t="e">
        <f>_xlfn.XLOOKUP(BU490,Sheet1!S:S,Sheet1!T:T)</f>
        <v>#N/A</v>
      </c>
      <c r="BW490" s="9" t="e">
        <f>_xlfn.XLOOKUP(D490,Sheet1!B:B,Sheet1!M:M)</f>
        <v>#N/A</v>
      </c>
      <c r="BZ490" s="108">
        <f t="shared" si="150"/>
        <v>0</v>
      </c>
      <c r="CB490" s="12"/>
      <c r="CC490" s="12"/>
      <c r="CG490" s="1" t="str">
        <f>IF(BO490&lt;80,"Below 80",
IF(BO490&lt;=120,"80-120",
IF(BO490&lt;=200,"&gt; 120-200",
IF(BO490&lt;=300,"&gt;200-300",
IF(BO490&lt;=500,"&gt;300-500",
"&gt;500")))))</f>
        <v>Below 80</v>
      </c>
      <c r="CH490" s="1" t="str">
        <f>IFERROR(_xlfn.XLOOKUP(CG490,Scenario!M:M,Scenario!N:N),"")</f>
        <v/>
      </c>
      <c r="CI490" s="1" t="str">
        <f t="shared" si="151"/>
        <v>No</v>
      </c>
      <c r="CJ490" s="75">
        <v>0</v>
      </c>
    </row>
    <row r="491" spans="1:88">
      <c r="A491" s="2">
        <v>490</v>
      </c>
      <c r="B491" s="2">
        <v>2024</v>
      </c>
      <c r="C491" s="1">
        <v>0</v>
      </c>
      <c r="D491" s="37" t="str">
        <v>001J1000006VSxUIAW</v>
      </c>
      <c r="E491" s="37" t="str">
        <v>OM NAMAH SHIVAY IRON AGENCY</v>
      </c>
      <c r="F491" s="37" t="str">
        <v>RAJASTHAN</v>
      </c>
      <c r="G491" s="37" t="str">
        <v>JODHPUR</v>
      </c>
      <c r="H491" s="37" t="str">
        <v>Osian</v>
      </c>
      <c r="I491" s="37" t="str">
        <v>M R Associates</v>
      </c>
      <c r="J491" s="37" t="str">
        <v>Sanjeev Jain</v>
      </c>
      <c r="K491" s="37" t="str">
        <v>Neeraj Sharma</v>
      </c>
      <c r="L491" s="37" t="str">
        <v>C13417</v>
      </c>
      <c r="M491" s="37" t="str">
        <v>North</v>
      </c>
      <c r="N491" s="2">
        <v>342303</v>
      </c>
      <c r="O491" s="2" t="str">
        <v>08ADTPL7991B1ZZ</v>
      </c>
      <c r="P491" s="2">
        <v>9413058860</v>
      </c>
      <c r="Q491" s="2" t="str">
        <v>Jul'24</v>
      </c>
      <c r="R491" s="2">
        <v>2025</v>
      </c>
      <c r="S491" s="1">
        <v>0</v>
      </c>
      <c r="T491" s="2">
        <v>250</v>
      </c>
      <c r="U491" s="12">
        <v>0</v>
      </c>
      <c r="V491" s="1" t="str">
        <v>Alien</v>
      </c>
      <c r="W491" s="13">
        <v>0</v>
      </c>
      <c r="X491" s="13">
        <v>0</v>
      </c>
      <c r="Y491" s="13">
        <v>0</v>
      </c>
      <c r="Z491" s="13">
        <v>0</v>
      </c>
      <c r="AA491" s="13">
        <v>0</v>
      </c>
      <c r="AB491" s="13">
        <v>0</v>
      </c>
      <c r="AC491" s="13">
        <v>20</v>
      </c>
      <c r="AD491" s="13">
        <v>5</v>
      </c>
      <c r="AE491" s="13">
        <v>0</v>
      </c>
      <c r="AF491" s="13">
        <v>0</v>
      </c>
      <c r="AG491" s="13">
        <v>0</v>
      </c>
      <c r="AH491" s="13">
        <v>0</v>
      </c>
      <c r="AI491" s="13">
        <v>0</v>
      </c>
      <c r="AJ491" s="13">
        <v>0</v>
      </c>
      <c r="AK491" s="13">
        <v>0</v>
      </c>
      <c r="AL491" s="13">
        <v>0</v>
      </c>
      <c r="AM491" s="13">
        <v>0</v>
      </c>
      <c r="AN491" s="13">
        <v>0</v>
      </c>
      <c r="AO491" s="13">
        <v>0</v>
      </c>
      <c r="AP491" s="13">
        <v>0</v>
      </c>
      <c r="AQ491" s="13">
        <v>0</v>
      </c>
      <c r="AR491" s="13">
        <v>0</v>
      </c>
      <c r="AS491" s="13">
        <v>0</v>
      </c>
      <c r="AT491" s="13">
        <v>0</v>
      </c>
      <c r="AU491" s="13">
        <v>0</v>
      </c>
      <c r="AV491" s="13">
        <v>0</v>
      </c>
      <c r="AW491" s="16">
        <f t="shared" si="136"/>
        <v>0</v>
      </c>
      <c r="AX491" s="16">
        <v>0</v>
      </c>
      <c r="AY491" s="10">
        <f t="shared" si="137"/>
        <v>0</v>
      </c>
      <c r="AZ491" s="10">
        <f>SUM(Z491:AK491)</f>
        <v>25</v>
      </c>
      <c r="BA491" s="10"/>
      <c r="BB491" s="10">
        <f t="shared" si="138"/>
        <v>0</v>
      </c>
      <c r="BC491" s="10">
        <f t="shared" si="139"/>
        <v>0</v>
      </c>
      <c r="BD491" s="10">
        <f t="shared" si="140"/>
        <v>-25</v>
      </c>
      <c r="BE491" s="10">
        <f t="shared" si="152"/>
        <v>25</v>
      </c>
      <c r="BF491" s="2" t="s">
        <v>119</v>
      </c>
      <c r="BG491" s="10">
        <f t="shared" si="141"/>
        <v>0</v>
      </c>
      <c r="BH491" s="36" t="s">
        <v>118</v>
      </c>
      <c r="BI491" s="39" t="str">
        <f t="shared" si="142"/>
        <v/>
      </c>
      <c r="BJ491" s="39" t="str">
        <f t="shared" si="143"/>
        <v/>
      </c>
      <c r="BK491" s="16">
        <f>SUM(AR491:AX491)</f>
        <v>0</v>
      </c>
      <c r="BL491" s="10">
        <f>SUM(AL491:AQ491)</f>
        <v>0</v>
      </c>
      <c r="BM491" s="12" t="str">
        <f t="shared" si="144"/>
        <v/>
      </c>
      <c r="BN491" s="12" t="str">
        <f t="shared" si="144"/>
        <v/>
      </c>
      <c r="BO491" s="9">
        <f t="shared" si="145"/>
        <v>0</v>
      </c>
      <c r="BP491" s="39" t="str">
        <f t="shared" si="146"/>
        <v/>
      </c>
      <c r="BQ491" s="147"/>
      <c r="BR491" s="9">
        <f t="shared" si="147"/>
        <v>25</v>
      </c>
      <c r="BS491" s="9">
        <f t="shared" si="148"/>
        <v>0</v>
      </c>
      <c r="BT491" s="9">
        <f t="shared" si="149"/>
        <v>25</v>
      </c>
      <c r="BU491" s="9" t="str">
        <f>IFERROR(_xlfn.XLOOKUP(D491,Sheet1!B:B,Sheet1!L:L),"")</f>
        <v/>
      </c>
      <c r="BV491" s="9" t="e">
        <f>_xlfn.XLOOKUP(BU491,Sheet1!S:S,Sheet1!T:T)</f>
        <v>#N/A</v>
      </c>
      <c r="BW491" s="9" t="e">
        <f>_xlfn.XLOOKUP(D491,Sheet1!B:B,Sheet1!M:M)</f>
        <v>#N/A</v>
      </c>
      <c r="BZ491" s="108">
        <f t="shared" si="150"/>
        <v>0</v>
      </c>
      <c r="CB491" s="12"/>
      <c r="CC491" s="12"/>
      <c r="CG491" s="1" t="str">
        <f>IF(BO491&lt;80,"Below 80",
IF(BO491&lt;=120,"80-120",
IF(BO491&lt;=200,"&gt; 120-200",
IF(BO491&lt;=300,"&gt;200-300",
IF(BO491&lt;=500,"&gt;300-500",
"&gt;500")))))</f>
        <v>Below 80</v>
      </c>
      <c r="CH491" s="1" t="str">
        <f>IFERROR(_xlfn.XLOOKUP(CG491,Scenario!M:M,Scenario!N:N),"")</f>
        <v/>
      </c>
      <c r="CI491" s="1" t="str">
        <f t="shared" si="151"/>
        <v>No</v>
      </c>
      <c r="CJ491" s="75">
        <v>0</v>
      </c>
    </row>
    <row r="492" spans="1:88" hidden="1">
      <c r="A492" s="2">
        <v>491</v>
      </c>
      <c r="B492" s="2">
        <v>2024</v>
      </c>
      <c r="C492" s="1">
        <v>0</v>
      </c>
      <c r="D492" s="37" t="str">
        <v>001J1000003jZtHIAU</v>
      </c>
      <c r="E492" s="37" t="str">
        <v>B.m.agarwal trading pvt.ltd.</v>
      </c>
      <c r="F492" s="37" t="str">
        <v>RAJASTHAN</v>
      </c>
      <c r="G492" s="37" t="str">
        <v>BARMER</v>
      </c>
      <c r="H492" s="37" t="str">
        <v>Barmer</v>
      </c>
      <c r="I492" s="37" t="str">
        <v>M R Associates</v>
      </c>
      <c r="J492" s="37" t="str">
        <v>Neeraj Sharma</v>
      </c>
      <c r="K492" s="37" t="str">
        <v>Neeraj Sharma</v>
      </c>
      <c r="L492" s="37" t="str">
        <v>C13417</v>
      </c>
      <c r="M492" s="37" t="str">
        <v>North</v>
      </c>
      <c r="N492" s="2">
        <v>344022</v>
      </c>
      <c r="O492" s="2" t="str">
        <v>08AAICB4394H1ZD</v>
      </c>
      <c r="P492" s="2">
        <v>0</v>
      </c>
      <c r="Q492" s="2" t="str">
        <v>Jul'24</v>
      </c>
      <c r="R492" s="2">
        <v>2025</v>
      </c>
      <c r="S492" s="1">
        <v>0</v>
      </c>
      <c r="T492" s="2">
        <v>400</v>
      </c>
      <c r="U492" s="12">
        <v>0</v>
      </c>
      <c r="V492" s="1" t="str">
        <v>Alien</v>
      </c>
      <c r="W492" s="13">
        <v>0</v>
      </c>
      <c r="X492" s="13">
        <v>0</v>
      </c>
      <c r="Y492" s="13">
        <v>0</v>
      </c>
      <c r="Z492" s="13">
        <v>0</v>
      </c>
      <c r="AA492" s="13">
        <v>0</v>
      </c>
      <c r="AB492" s="13">
        <v>0</v>
      </c>
      <c r="AC492" s="13">
        <v>25</v>
      </c>
      <c r="AD492" s="13">
        <v>0</v>
      </c>
      <c r="AE492" s="13">
        <v>0</v>
      </c>
      <c r="AF492" s="13">
        <v>0</v>
      </c>
      <c r="AG492" s="13">
        <v>0</v>
      </c>
      <c r="AH492" s="13">
        <v>0</v>
      </c>
      <c r="AI492" s="13">
        <v>0</v>
      </c>
      <c r="AJ492" s="13">
        <v>0</v>
      </c>
      <c r="AK492" s="13">
        <v>0</v>
      </c>
      <c r="AL492" s="13">
        <v>0</v>
      </c>
      <c r="AM492" s="13">
        <v>0</v>
      </c>
      <c r="AN492" s="13">
        <v>0</v>
      </c>
      <c r="AO492" s="13">
        <v>0</v>
      </c>
      <c r="AP492" s="13">
        <v>0</v>
      </c>
      <c r="AQ492" s="13">
        <v>0</v>
      </c>
      <c r="AR492" s="13">
        <v>0</v>
      </c>
      <c r="AS492" s="13">
        <v>0</v>
      </c>
      <c r="AT492" s="13">
        <v>0</v>
      </c>
      <c r="AU492" s="13">
        <v>0</v>
      </c>
      <c r="AV492" s="13">
        <v>0</v>
      </c>
      <c r="AW492" s="16">
        <f t="shared" si="136"/>
        <v>0</v>
      </c>
      <c r="AX492" s="16">
        <v>0</v>
      </c>
      <c r="AY492" s="10">
        <f t="shared" si="137"/>
        <v>0</v>
      </c>
      <c r="AZ492" s="10">
        <f>SUM(Z492:AK492)</f>
        <v>25</v>
      </c>
      <c r="BA492" s="10"/>
      <c r="BB492" s="10">
        <f t="shared" si="138"/>
        <v>0</v>
      </c>
      <c r="BC492" s="10">
        <f t="shared" si="139"/>
        <v>0</v>
      </c>
      <c r="BD492" s="10">
        <f t="shared" si="140"/>
        <v>-25</v>
      </c>
      <c r="BE492" s="10">
        <f t="shared" si="152"/>
        <v>25</v>
      </c>
      <c r="BF492" s="2" t="s">
        <v>119</v>
      </c>
      <c r="BG492" s="10">
        <f t="shared" si="141"/>
        <v>0</v>
      </c>
      <c r="BH492" s="36" t="s">
        <v>118</v>
      </c>
      <c r="BI492" s="39" t="str">
        <f t="shared" si="142"/>
        <v/>
      </c>
      <c r="BJ492" s="39" t="str">
        <f t="shared" si="143"/>
        <v/>
      </c>
      <c r="BK492" s="16">
        <f>SUM(AR492:AX492)</f>
        <v>0</v>
      </c>
      <c r="BL492" s="10">
        <f>SUM(AL492:AQ492)</f>
        <v>0</v>
      </c>
      <c r="BM492" s="12" t="str">
        <f t="shared" si="144"/>
        <v/>
      </c>
      <c r="BN492" s="12" t="str">
        <f t="shared" si="144"/>
        <v/>
      </c>
      <c r="BO492" s="9">
        <f t="shared" si="145"/>
        <v>0</v>
      </c>
      <c r="BP492" s="39" t="str">
        <f t="shared" si="146"/>
        <v/>
      </c>
      <c r="BQ492" s="147"/>
      <c r="BR492" s="9">
        <f t="shared" si="147"/>
        <v>25</v>
      </c>
      <c r="BS492" s="9">
        <f t="shared" si="148"/>
        <v>0</v>
      </c>
      <c r="BT492" s="9">
        <f t="shared" si="149"/>
        <v>25</v>
      </c>
      <c r="BU492" s="9" t="str">
        <f>IFERROR(_xlfn.XLOOKUP(D492,Sheet1!B:B,Sheet1!L:L),"")</f>
        <v/>
      </c>
      <c r="BV492" s="9" t="e">
        <f>_xlfn.XLOOKUP(BU492,Sheet1!S:S,Sheet1!T:T)</f>
        <v>#N/A</v>
      </c>
      <c r="BW492" s="9" t="e">
        <f>_xlfn.XLOOKUP(D492,Sheet1!B:B,Sheet1!M:M)</f>
        <v>#N/A</v>
      </c>
      <c r="BZ492" s="108">
        <f t="shared" si="150"/>
        <v>0</v>
      </c>
      <c r="CB492" s="12"/>
      <c r="CC492" s="12"/>
      <c r="CG492" s="1" t="str">
        <f>IF(BO492&lt;80,"Below 80",
IF(BO492&lt;=120,"80-120",
IF(BO492&lt;=200,"&gt; 120-200",
IF(BO492&lt;=300,"&gt;200-300",
IF(BO492&lt;=500,"&gt;300-500",
"&gt;500")))))</f>
        <v>Below 80</v>
      </c>
      <c r="CH492" s="1" t="str">
        <f>IFERROR(_xlfn.XLOOKUP(CG492,Scenario!M:M,Scenario!N:N),"")</f>
        <v/>
      </c>
      <c r="CI492" s="1" t="str">
        <f t="shared" si="151"/>
        <v>No</v>
      </c>
      <c r="CJ492" s="75">
        <v>0</v>
      </c>
    </row>
    <row r="493" spans="1:88" hidden="1">
      <c r="A493" s="2">
        <v>492</v>
      </c>
      <c r="B493" s="2">
        <v>2024</v>
      </c>
      <c r="C493" s="1">
        <v>0</v>
      </c>
      <c r="D493" s="37" t="str">
        <v>001J1000006UycKIAS</v>
      </c>
      <c r="E493" s="37" t="str">
        <v>N.K.G. STRUCTURALS</v>
      </c>
      <c r="F493" s="37" t="str">
        <v>HARYANA</v>
      </c>
      <c r="G493" s="37" t="str">
        <v>REWARI</v>
      </c>
      <c r="H493" s="37" t="str">
        <v>Kosli</v>
      </c>
      <c r="I493" s="37" t="str">
        <v>NIKUNJ UDYOG</v>
      </c>
      <c r="J493" s="37" t="str">
        <v>Shiv Shankar Sharma</v>
      </c>
      <c r="K493" s="37" t="str">
        <v>Shiv Shankar Sharma</v>
      </c>
      <c r="L493" s="37" t="str">
        <v>C12828</v>
      </c>
      <c r="M493" s="37" t="str">
        <v>North</v>
      </c>
      <c r="N493" s="2">
        <v>123302</v>
      </c>
      <c r="O493" s="2" t="str">
        <v>06AATPG0621N1ZK</v>
      </c>
      <c r="P493" s="2">
        <v>9416214177</v>
      </c>
      <c r="Q493" s="2" t="str">
        <v>Jul'24</v>
      </c>
      <c r="R493" s="2">
        <v>2025</v>
      </c>
      <c r="S493" s="1">
        <v>0</v>
      </c>
      <c r="T493" s="2">
        <v>160</v>
      </c>
      <c r="U493" s="12">
        <v>0</v>
      </c>
      <c r="V493" s="1" t="str">
        <v>Challenger</v>
      </c>
      <c r="W493" s="13">
        <v>0</v>
      </c>
      <c r="X493" s="13">
        <v>0</v>
      </c>
      <c r="Y493" s="13">
        <v>0</v>
      </c>
      <c r="Z493" s="13">
        <v>0</v>
      </c>
      <c r="AA493" s="13">
        <v>0</v>
      </c>
      <c r="AB493" s="13">
        <v>0</v>
      </c>
      <c r="AC493" s="13">
        <v>15</v>
      </c>
      <c r="AD493" s="13">
        <v>0</v>
      </c>
      <c r="AE493" s="13">
        <v>10</v>
      </c>
      <c r="AF493" s="13">
        <v>0</v>
      </c>
      <c r="AG493" s="13">
        <v>0</v>
      </c>
      <c r="AH493" s="13">
        <v>9.1999999999999993</v>
      </c>
      <c r="AI493" s="13">
        <v>9</v>
      </c>
      <c r="AJ493" s="13">
        <v>0</v>
      </c>
      <c r="AK493" s="13">
        <v>0</v>
      </c>
      <c r="AL493" s="13">
        <v>0</v>
      </c>
      <c r="AM493" s="13">
        <v>0</v>
      </c>
      <c r="AN493" s="13">
        <v>0</v>
      </c>
      <c r="AO493" s="13">
        <v>0</v>
      </c>
      <c r="AP493" s="13">
        <v>0</v>
      </c>
      <c r="AQ493" s="13">
        <v>0</v>
      </c>
      <c r="AR493" s="13">
        <v>0</v>
      </c>
      <c r="AS493" s="13">
        <v>0</v>
      </c>
      <c r="AT493" s="13">
        <v>0</v>
      </c>
      <c r="AU493" s="13">
        <v>0</v>
      </c>
      <c r="AV493" s="13">
        <v>0</v>
      </c>
      <c r="AW493" s="16">
        <f t="shared" si="136"/>
        <v>0</v>
      </c>
      <c r="AX493" s="16">
        <v>0</v>
      </c>
      <c r="AY493" s="10">
        <f t="shared" si="137"/>
        <v>0</v>
      </c>
      <c r="AZ493" s="10">
        <f>SUM(Z493:AK493)</f>
        <v>43.2</v>
      </c>
      <c r="BA493" s="10">
        <v>0</v>
      </c>
      <c r="BB493" s="10">
        <f t="shared" si="138"/>
        <v>0</v>
      </c>
      <c r="BC493" s="10">
        <f t="shared" si="139"/>
        <v>0</v>
      </c>
      <c r="BD493" s="10">
        <f t="shared" si="140"/>
        <v>-43.2</v>
      </c>
      <c r="BE493" s="10">
        <f t="shared" si="152"/>
        <v>43.2</v>
      </c>
      <c r="BF493" s="2" t="s">
        <v>119</v>
      </c>
      <c r="BG493" s="10">
        <f t="shared" si="141"/>
        <v>0</v>
      </c>
      <c r="BH493" s="36" t="s">
        <v>118</v>
      </c>
      <c r="BI493" s="39" t="str">
        <f t="shared" si="142"/>
        <v/>
      </c>
      <c r="BJ493" s="39" t="str">
        <f t="shared" si="143"/>
        <v/>
      </c>
      <c r="BK493" s="16">
        <f>SUM(AR493:AX493)</f>
        <v>0</v>
      </c>
      <c r="BL493" s="10">
        <f>SUM(AL493:AQ493)</f>
        <v>0</v>
      </c>
      <c r="BM493" s="12" t="str">
        <f t="shared" si="144"/>
        <v/>
      </c>
      <c r="BN493" s="12" t="str">
        <f t="shared" si="144"/>
        <v/>
      </c>
      <c r="BO493" s="9">
        <f t="shared" si="145"/>
        <v>0</v>
      </c>
      <c r="BP493" s="39" t="str">
        <f t="shared" si="146"/>
        <v/>
      </c>
      <c r="BQ493" s="147"/>
      <c r="BR493" s="9">
        <f t="shared" si="147"/>
        <v>25</v>
      </c>
      <c r="BS493" s="9">
        <f t="shared" si="148"/>
        <v>18.2</v>
      </c>
      <c r="BT493" s="9">
        <f t="shared" si="149"/>
        <v>43.2</v>
      </c>
      <c r="BU493" s="9" t="str">
        <f>IFERROR(_xlfn.XLOOKUP(D493,Sheet1!B:B,Sheet1!L:L),"")</f>
        <v/>
      </c>
      <c r="BV493" s="9" t="e">
        <f>_xlfn.XLOOKUP(BU493,Sheet1!S:S,Sheet1!T:T)</f>
        <v>#N/A</v>
      </c>
      <c r="BW493" s="9" t="e">
        <f>_xlfn.XLOOKUP(D493,Sheet1!B:B,Sheet1!M:M)</f>
        <v>#N/A</v>
      </c>
      <c r="BZ493" s="108">
        <f t="shared" si="150"/>
        <v>0</v>
      </c>
      <c r="CB493" s="12"/>
      <c r="CC493" s="12"/>
      <c r="CG493" s="1" t="str">
        <f>IF(BO493&lt;80,"Below 80",
IF(BO493&lt;=120,"80-120",
IF(BO493&lt;=200,"&gt; 120-200",
IF(BO493&lt;=300,"&gt;200-300",
IF(BO493&lt;=500,"&gt;300-500",
"&gt;500")))))</f>
        <v>Below 80</v>
      </c>
      <c r="CH493" s="1" t="str">
        <f>IFERROR(_xlfn.XLOOKUP(CG493,Scenario!M:M,Scenario!N:N),"")</f>
        <v/>
      </c>
      <c r="CI493" s="1" t="str">
        <f t="shared" si="151"/>
        <v>No</v>
      </c>
      <c r="CJ493" s="75">
        <v>0</v>
      </c>
    </row>
    <row r="494" spans="1:88" hidden="1">
      <c r="A494" s="2">
        <v>493</v>
      </c>
      <c r="B494" s="2">
        <v>2024</v>
      </c>
      <c r="C494" s="1">
        <v>0</v>
      </c>
      <c r="D494" s="37" t="str">
        <v>001J1000005aW20IAE</v>
      </c>
      <c r="E494" s="37" t="str">
        <v>AGGARWAL TRADING COMPANY</v>
      </c>
      <c r="F494" s="37" t="str">
        <v>UTTAR PRADESH</v>
      </c>
      <c r="G494" s="37" t="str">
        <v>GHAZIABAD</v>
      </c>
      <c r="H494" s="37">
        <v>0</v>
      </c>
      <c r="I494" s="37" t="str">
        <v>SHASHI STEELS CORPORATION</v>
      </c>
      <c r="J494" s="37" t="str">
        <v>Abhijeet Biswas</v>
      </c>
      <c r="K494" s="37" t="str">
        <v>Abhijeet Biswas</v>
      </c>
      <c r="L494" s="37" t="str">
        <v>C12816</v>
      </c>
      <c r="M494" s="37" t="str">
        <v>North</v>
      </c>
      <c r="N494" s="2">
        <v>201002</v>
      </c>
      <c r="O494" s="2" t="str">
        <v>09AWLPS0808H1Z9</v>
      </c>
      <c r="P494" s="2">
        <v>9891343666</v>
      </c>
      <c r="Q494" s="2" t="str">
        <v>Jul'24</v>
      </c>
      <c r="R494" s="2">
        <v>2025</v>
      </c>
      <c r="S494" s="1">
        <v>0</v>
      </c>
      <c r="T494" s="2">
        <v>600</v>
      </c>
      <c r="U494" s="12">
        <v>2.4166666666666668E-3</v>
      </c>
      <c r="V494" s="1" t="str">
        <v>Alien</v>
      </c>
      <c r="W494" s="13">
        <v>0</v>
      </c>
      <c r="X494" s="13">
        <v>0</v>
      </c>
      <c r="Y494" s="13">
        <v>0</v>
      </c>
      <c r="Z494" s="13">
        <v>0</v>
      </c>
      <c r="AA494" s="13">
        <v>0</v>
      </c>
      <c r="AB494" s="13">
        <v>0</v>
      </c>
      <c r="AC494" s="13">
        <v>65.08</v>
      </c>
      <c r="AD494" s="13">
        <v>0</v>
      </c>
      <c r="AE494" s="13">
        <v>0</v>
      </c>
      <c r="AF494" s="13">
        <v>0</v>
      </c>
      <c r="AG494" s="13">
        <v>0</v>
      </c>
      <c r="AH494" s="13">
        <v>0</v>
      </c>
      <c r="AI494" s="13">
        <v>0</v>
      </c>
      <c r="AJ494" s="13">
        <v>0</v>
      </c>
      <c r="AK494" s="13">
        <v>0</v>
      </c>
      <c r="AL494" s="13">
        <v>0</v>
      </c>
      <c r="AM494" s="13">
        <v>0</v>
      </c>
      <c r="AN494" s="13">
        <v>0</v>
      </c>
      <c r="AO494" s="13">
        <v>0</v>
      </c>
      <c r="AP494" s="13">
        <v>0</v>
      </c>
      <c r="AQ494" s="13">
        <v>0</v>
      </c>
      <c r="AR494" s="13">
        <v>0</v>
      </c>
      <c r="AS494" s="13">
        <v>0</v>
      </c>
      <c r="AT494" s="13">
        <v>0</v>
      </c>
      <c r="AU494" s="13">
        <v>0</v>
      </c>
      <c r="AV494" s="13">
        <v>4.3499999999999996</v>
      </c>
      <c r="AW494" s="16">
        <f t="shared" si="136"/>
        <v>0</v>
      </c>
      <c r="AX494" s="16">
        <v>0</v>
      </c>
      <c r="AY494" s="10">
        <f t="shared" si="137"/>
        <v>0</v>
      </c>
      <c r="AZ494" s="10">
        <f>SUM(Z494:AK494)</f>
        <v>65.08</v>
      </c>
      <c r="BA494" s="10"/>
      <c r="BB494" s="10">
        <f t="shared" si="138"/>
        <v>0</v>
      </c>
      <c r="BC494" s="10">
        <f t="shared" si="139"/>
        <v>0</v>
      </c>
      <c r="BD494" s="10">
        <f t="shared" si="140"/>
        <v>-65.08</v>
      </c>
      <c r="BE494" s="10">
        <f t="shared" si="152"/>
        <v>65.08</v>
      </c>
      <c r="BF494" s="2" t="s">
        <v>119</v>
      </c>
      <c r="BG494" s="10">
        <f t="shared" si="141"/>
        <v>0</v>
      </c>
      <c r="BH494" s="36" t="s">
        <v>118</v>
      </c>
      <c r="BI494" s="39" t="str">
        <f t="shared" si="142"/>
        <v/>
      </c>
      <c r="BJ494" s="39" t="str">
        <f t="shared" si="143"/>
        <v/>
      </c>
      <c r="BK494" s="16">
        <f>SUM(AR494:AX494)</f>
        <v>4.3499999999999996</v>
      </c>
      <c r="BL494" s="10">
        <f>SUM(AL494:AQ494)</f>
        <v>0</v>
      </c>
      <c r="BM494" s="12" t="str">
        <f t="shared" si="144"/>
        <v/>
      </c>
      <c r="BN494" s="12" t="str">
        <f t="shared" si="144"/>
        <v/>
      </c>
      <c r="BO494" s="9">
        <f t="shared" si="145"/>
        <v>0</v>
      </c>
      <c r="BP494" s="39" t="str">
        <f t="shared" si="146"/>
        <v/>
      </c>
      <c r="BQ494" s="147"/>
      <c r="BR494" s="9">
        <f t="shared" si="147"/>
        <v>65.08</v>
      </c>
      <c r="BS494" s="9">
        <f t="shared" si="148"/>
        <v>0</v>
      </c>
      <c r="BT494" s="9">
        <f t="shared" si="149"/>
        <v>65.08</v>
      </c>
      <c r="BU494" s="9" t="str">
        <f>IFERROR(_xlfn.XLOOKUP(D494,Sheet1!B:B,Sheet1!L:L),"")</f>
        <v/>
      </c>
      <c r="BV494" s="9" t="e">
        <f>_xlfn.XLOOKUP(BU494,Sheet1!S:S,Sheet1!T:T)</f>
        <v>#N/A</v>
      </c>
      <c r="BW494" s="9" t="e">
        <f>_xlfn.XLOOKUP(D494,Sheet1!B:B,Sheet1!M:M)</f>
        <v>#N/A</v>
      </c>
      <c r="BZ494" s="108">
        <f t="shared" si="150"/>
        <v>0</v>
      </c>
      <c r="CB494" s="12"/>
      <c r="CC494" s="12"/>
      <c r="CG494" s="1" t="str">
        <f>IF(BO494&lt;80,"Below 80",
IF(BO494&lt;=120,"80-120",
IF(BO494&lt;=200,"&gt; 120-200",
IF(BO494&lt;=300,"&gt;200-300",
IF(BO494&lt;=500,"&gt;300-500",
"&gt;500")))))</f>
        <v>Below 80</v>
      </c>
      <c r="CH494" s="1" t="str">
        <f>IFERROR(_xlfn.XLOOKUP(CG494,Scenario!M:M,Scenario!N:N),"")</f>
        <v/>
      </c>
      <c r="CI494" s="1" t="str">
        <f t="shared" si="151"/>
        <v>No</v>
      </c>
      <c r="CJ494" s="75">
        <v>0</v>
      </c>
    </row>
    <row r="495" spans="1:88" hidden="1">
      <c r="A495" s="2">
        <v>494</v>
      </c>
      <c r="B495" s="2">
        <v>2024</v>
      </c>
      <c r="C495" s="1">
        <v>0</v>
      </c>
      <c r="D495" s="37" t="str">
        <v>0015g00001UBHn1AAH</v>
      </c>
      <c r="E495" s="37" t="str">
        <v>SHREE GANESH TRADERS</v>
      </c>
      <c r="F495" s="37" t="str">
        <v>UTTARAKHAND</v>
      </c>
      <c r="G495" s="37" t="str">
        <v>DEHRADUN</v>
      </c>
      <c r="H495" s="37" t="str">
        <v>Dehradun</v>
      </c>
      <c r="I495" s="37" t="str">
        <v>SHIVA SALES INDIA CORPORATION</v>
      </c>
      <c r="J495" s="37" t="str">
        <v>Ravi Kumar</v>
      </c>
      <c r="K495" s="37" t="str">
        <v>-</v>
      </c>
      <c r="L495" s="37" t="str">
        <v>C12821</v>
      </c>
      <c r="M495" s="37" t="str">
        <v>North</v>
      </c>
      <c r="N495" s="2">
        <v>248001</v>
      </c>
      <c r="O495" s="2" t="str">
        <v>05AAMPB4616K1ZT</v>
      </c>
      <c r="P495" s="2">
        <v>9211820919</v>
      </c>
      <c r="Q495" s="2" t="str">
        <v>Jul'24</v>
      </c>
      <c r="R495" s="2">
        <v>2025</v>
      </c>
      <c r="S495" s="1">
        <v>0</v>
      </c>
      <c r="T495" s="2">
        <v>70</v>
      </c>
      <c r="U495" s="12">
        <v>0</v>
      </c>
      <c r="V495" s="1" t="str">
        <v>Challenger</v>
      </c>
      <c r="W495" s="13">
        <v>0</v>
      </c>
      <c r="X495" s="13">
        <v>0</v>
      </c>
      <c r="Y495" s="13">
        <v>0</v>
      </c>
      <c r="Z495" s="13">
        <v>0</v>
      </c>
      <c r="AA495" s="13">
        <v>0</v>
      </c>
      <c r="AB495" s="13">
        <v>0</v>
      </c>
      <c r="AC495" s="13">
        <v>5</v>
      </c>
      <c r="AD495" s="13">
        <v>0</v>
      </c>
      <c r="AE495" s="13">
        <v>2</v>
      </c>
      <c r="AF495" s="13">
        <v>0</v>
      </c>
      <c r="AG495" s="13">
        <v>2</v>
      </c>
      <c r="AH495" s="13">
        <v>0</v>
      </c>
      <c r="AI495" s="13">
        <v>0</v>
      </c>
      <c r="AJ495" s="13">
        <v>0</v>
      </c>
      <c r="AK495" s="13">
        <v>4</v>
      </c>
      <c r="AL495" s="13">
        <v>1</v>
      </c>
      <c r="AM495" s="13">
        <v>0</v>
      </c>
      <c r="AN495" s="13">
        <v>0</v>
      </c>
      <c r="AO495" s="13">
        <v>0</v>
      </c>
      <c r="AP495" s="13">
        <v>0</v>
      </c>
      <c r="AQ495" s="13">
        <v>0</v>
      </c>
      <c r="AR495" s="13">
        <v>0</v>
      </c>
      <c r="AS495" s="13">
        <v>0</v>
      </c>
      <c r="AT495" s="13">
        <v>0</v>
      </c>
      <c r="AU495" s="13">
        <v>0</v>
      </c>
      <c r="AV495" s="13">
        <v>0</v>
      </c>
      <c r="AW495" s="16">
        <f t="shared" si="136"/>
        <v>1</v>
      </c>
      <c r="AX495" s="16">
        <v>2</v>
      </c>
      <c r="AY495" s="10">
        <f t="shared" si="137"/>
        <v>3</v>
      </c>
      <c r="AZ495" s="10">
        <f>SUM(Z495:AK495)</f>
        <v>13</v>
      </c>
      <c r="BA495" s="10">
        <v>1</v>
      </c>
      <c r="BB495" s="10">
        <f t="shared" si="138"/>
        <v>0</v>
      </c>
      <c r="BC495" s="10">
        <f t="shared" si="139"/>
        <v>0</v>
      </c>
      <c r="BD495" s="10">
        <f t="shared" si="140"/>
        <v>-10</v>
      </c>
      <c r="BE495" s="10">
        <f t="shared" si="152"/>
        <v>12</v>
      </c>
      <c r="BF495" s="2" t="s">
        <v>119</v>
      </c>
      <c r="BG495" s="10">
        <f t="shared" si="141"/>
        <v>0.125</v>
      </c>
      <c r="BH495" s="36" t="s">
        <v>118</v>
      </c>
      <c r="BI495" s="39" t="str">
        <f t="shared" si="142"/>
        <v/>
      </c>
      <c r="BJ495" s="39" t="str">
        <f t="shared" si="143"/>
        <v/>
      </c>
      <c r="BK495" s="16">
        <f>SUM(AR495:AX495)</f>
        <v>3</v>
      </c>
      <c r="BL495" s="10">
        <f>SUM(AL495:AQ495)</f>
        <v>1</v>
      </c>
      <c r="BM495" s="12">
        <f t="shared" si="144"/>
        <v>1</v>
      </c>
      <c r="BN495" s="12">
        <f t="shared" si="144"/>
        <v>0.33333333333333331</v>
      </c>
      <c r="BO495" s="9">
        <f t="shared" si="145"/>
        <v>1</v>
      </c>
      <c r="BP495" s="39" t="str">
        <f t="shared" si="146"/>
        <v/>
      </c>
      <c r="BQ495" s="147"/>
      <c r="BR495" s="9">
        <f t="shared" si="147"/>
        <v>7</v>
      </c>
      <c r="BS495" s="9">
        <f t="shared" si="148"/>
        <v>6</v>
      </c>
      <c r="BT495" s="9">
        <f t="shared" si="149"/>
        <v>13</v>
      </c>
      <c r="BU495" s="9" t="str">
        <f>IFERROR(_xlfn.XLOOKUP(D495,Sheet1!B:B,Sheet1!L:L),"")</f>
        <v/>
      </c>
      <c r="BV495" s="9" t="e">
        <f>_xlfn.XLOOKUP(BU495,Sheet1!S:S,Sheet1!T:T)</f>
        <v>#N/A</v>
      </c>
      <c r="BW495" s="9" t="e">
        <f>_xlfn.XLOOKUP(D495,Sheet1!B:B,Sheet1!M:M)</f>
        <v>#N/A</v>
      </c>
      <c r="BZ495" s="108">
        <f t="shared" si="150"/>
        <v>2</v>
      </c>
      <c r="CB495" s="12">
        <f>AW495/AY495</f>
        <v>0.33333333333333331</v>
      </c>
      <c r="CC495" s="12">
        <f>AX495/AY495</f>
        <v>0.66666666666666663</v>
      </c>
      <c r="CG495" s="1" t="str">
        <f>IF(BO495&lt;80,"Below 80",
IF(BO495&lt;=120,"80-120",
IF(BO495&lt;=200,"&gt; 120-200",
IF(BO495&lt;=300,"&gt;200-300",
IF(BO495&lt;=500,"&gt;300-500",
"&gt;500")))))</f>
        <v>Below 80</v>
      </c>
      <c r="CH495" s="1" t="str">
        <f>IFERROR(_xlfn.XLOOKUP(CG495,Scenario!M:M,Scenario!N:N),"")</f>
        <v/>
      </c>
      <c r="CI495" s="1" t="str">
        <f t="shared" si="151"/>
        <v>Yes</v>
      </c>
      <c r="CJ495" s="75">
        <v>2</v>
      </c>
    </row>
    <row r="496" spans="1:88" hidden="1">
      <c r="A496" s="2">
        <v>495</v>
      </c>
      <c r="B496" s="2">
        <v>2024</v>
      </c>
      <c r="C496" s="1">
        <v>0</v>
      </c>
      <c r="D496" s="37" t="str">
        <v>001J100000F4f1lIAB</v>
      </c>
      <c r="E496" s="37" t="str">
        <v>M/S. SK AHSANUL HAQUE</v>
      </c>
      <c r="F496" s="37" t="str">
        <v>ODISHA</v>
      </c>
      <c r="G496" s="37" t="str">
        <v>SUNDARGARH</v>
      </c>
      <c r="H496" s="37" t="str">
        <v>Sundargarh</v>
      </c>
      <c r="I496" s="37" t="str">
        <v>SACHDEVA ISPAT PVT LTD</v>
      </c>
      <c r="J496" s="37" t="str">
        <v>Papun Padhan</v>
      </c>
      <c r="K496" s="37" t="str">
        <v>Papun Pradhan</v>
      </c>
      <c r="L496" s="37" t="str">
        <v>C12823</v>
      </c>
      <c r="M496" s="37" t="str">
        <v>Central</v>
      </c>
      <c r="N496" s="2">
        <v>769001</v>
      </c>
      <c r="O496" s="2" t="str">
        <v>21AFRPH6121D1ZX</v>
      </c>
      <c r="P496" s="2">
        <v>9168234823</v>
      </c>
      <c r="Q496" s="2" t="str">
        <v>Jul'24</v>
      </c>
      <c r="R496" s="2">
        <v>2025</v>
      </c>
      <c r="S496" s="1">
        <v>0</v>
      </c>
      <c r="T496" s="2">
        <v>30</v>
      </c>
      <c r="U496" s="12">
        <v>0</v>
      </c>
      <c r="V496" s="1" t="str">
        <v>Minor</v>
      </c>
      <c r="W496" s="13">
        <v>0</v>
      </c>
      <c r="X496" s="13">
        <v>0</v>
      </c>
      <c r="Y496" s="13">
        <v>0</v>
      </c>
      <c r="Z496" s="13">
        <v>0</v>
      </c>
      <c r="AA496" s="13">
        <v>0</v>
      </c>
      <c r="AB496" s="13">
        <v>0</v>
      </c>
      <c r="AC496" s="13">
        <v>2.65</v>
      </c>
      <c r="AD496" s="13">
        <v>0</v>
      </c>
      <c r="AE496" s="13">
        <v>0</v>
      </c>
      <c r="AF496" s="13">
        <v>0</v>
      </c>
      <c r="AG496" s="13">
        <v>0</v>
      </c>
      <c r="AH496" s="13">
        <v>0</v>
      </c>
      <c r="AI496" s="13">
        <v>0</v>
      </c>
      <c r="AJ496" s="13">
        <v>0</v>
      </c>
      <c r="AK496" s="13">
        <v>0</v>
      </c>
      <c r="AL496" s="13">
        <v>0</v>
      </c>
      <c r="AM496" s="13">
        <v>0</v>
      </c>
      <c r="AN496" s="13">
        <v>0</v>
      </c>
      <c r="AO496" s="13">
        <v>0</v>
      </c>
      <c r="AP496" s="13">
        <v>0</v>
      </c>
      <c r="AQ496" s="13">
        <v>0</v>
      </c>
      <c r="AR496" s="13">
        <v>0</v>
      </c>
      <c r="AS496" s="13">
        <v>0</v>
      </c>
      <c r="AT496" s="13">
        <v>0</v>
      </c>
      <c r="AU496" s="13">
        <v>0</v>
      </c>
      <c r="AV496" s="13">
        <v>0</v>
      </c>
      <c r="AW496" s="16">
        <f t="shared" si="136"/>
        <v>0</v>
      </c>
      <c r="AX496" s="16">
        <v>0</v>
      </c>
      <c r="AY496" s="10">
        <f t="shared" si="137"/>
        <v>0</v>
      </c>
      <c r="AZ496" s="10">
        <f>SUM(Z496:AK496)</f>
        <v>2.65</v>
      </c>
      <c r="BA496" s="10">
        <v>0</v>
      </c>
      <c r="BB496" s="10">
        <f t="shared" si="138"/>
        <v>0</v>
      </c>
      <c r="BC496" s="10">
        <f t="shared" si="139"/>
        <v>0</v>
      </c>
      <c r="BD496" s="10">
        <f t="shared" si="140"/>
        <v>-2.65</v>
      </c>
      <c r="BE496" s="10">
        <f t="shared" si="152"/>
        <v>2.65</v>
      </c>
      <c r="BF496" s="2" t="s">
        <v>119</v>
      </c>
      <c r="BG496" s="10">
        <f t="shared" si="141"/>
        <v>0</v>
      </c>
      <c r="BH496" s="36" t="s">
        <v>118</v>
      </c>
      <c r="BI496" s="39" t="str">
        <f t="shared" si="142"/>
        <v/>
      </c>
      <c r="BJ496" s="39" t="str">
        <f t="shared" si="143"/>
        <v/>
      </c>
      <c r="BK496" s="16">
        <f>SUM(AR496:AX496)</f>
        <v>0</v>
      </c>
      <c r="BL496" s="10">
        <f>SUM(AL496:AQ496)</f>
        <v>0</v>
      </c>
      <c r="BM496" s="12" t="str">
        <f t="shared" si="144"/>
        <v/>
      </c>
      <c r="BN496" s="12" t="str">
        <f t="shared" si="144"/>
        <v/>
      </c>
      <c r="BO496" s="9">
        <f t="shared" si="145"/>
        <v>0</v>
      </c>
      <c r="BP496" s="39" t="str">
        <f t="shared" si="146"/>
        <v/>
      </c>
      <c r="BQ496" s="147"/>
      <c r="BR496" s="9">
        <f t="shared" si="147"/>
        <v>2.65</v>
      </c>
      <c r="BS496" s="9">
        <f t="shared" si="148"/>
        <v>0</v>
      </c>
      <c r="BT496" s="9">
        <f t="shared" si="149"/>
        <v>2.65</v>
      </c>
      <c r="BU496" s="9" t="str">
        <f>IFERROR(_xlfn.XLOOKUP(D496,Sheet1!B:B,Sheet1!L:L),"")</f>
        <v/>
      </c>
      <c r="BV496" s="9" t="e">
        <f>_xlfn.XLOOKUP(BU496,Sheet1!S:S,Sheet1!T:T)</f>
        <v>#N/A</v>
      </c>
      <c r="BW496" s="9" t="e">
        <f>_xlfn.XLOOKUP(D496,Sheet1!B:B,Sheet1!M:M)</f>
        <v>#N/A</v>
      </c>
      <c r="BZ496" s="108">
        <f t="shared" si="150"/>
        <v>0</v>
      </c>
      <c r="CB496" s="12"/>
      <c r="CC496" s="12"/>
      <c r="CG496" s="1" t="str">
        <f>IF(BO496&lt;80,"Below 80",
IF(BO496&lt;=120,"80-120",
IF(BO496&lt;=200,"&gt; 120-200",
IF(BO496&lt;=300,"&gt;200-300",
IF(BO496&lt;=500,"&gt;300-500",
"&gt;500")))))</f>
        <v>Below 80</v>
      </c>
      <c r="CH496" s="1" t="str">
        <f>IFERROR(_xlfn.XLOOKUP(CG496,Scenario!M:M,Scenario!N:N),"")</f>
        <v/>
      </c>
      <c r="CI496" s="1" t="str">
        <f t="shared" si="151"/>
        <v>No</v>
      </c>
      <c r="CJ496" s="75">
        <v>0</v>
      </c>
    </row>
    <row r="497" spans="1:89" hidden="1">
      <c r="A497" s="2">
        <v>496</v>
      </c>
      <c r="B497" s="2">
        <v>2024</v>
      </c>
      <c r="C497" s="1">
        <v>0</v>
      </c>
      <c r="D497" s="37" t="str">
        <v>001J1000006UnQuIAK</v>
      </c>
      <c r="E497" s="37" t="str">
        <v>Rl enterprises</v>
      </c>
      <c r="F497" s="37" t="str">
        <v>UTTAR PRADESH</v>
      </c>
      <c r="G497" s="37" t="str">
        <v>GHAZIPUR</v>
      </c>
      <c r="H497" s="37" t="str">
        <v>Ghazipur</v>
      </c>
      <c r="I497" s="37" t="str">
        <v>GLOBAL IRONTRADING PVT. LTD.</v>
      </c>
      <c r="J497" s="37" t="str">
        <v>Divyansh Dhawal</v>
      </c>
      <c r="K497" s="37" t="str">
        <v>Varun Arora</v>
      </c>
      <c r="L497" s="37" t="str">
        <v>C12819</v>
      </c>
      <c r="M497" s="37" t="str">
        <v>North</v>
      </c>
      <c r="N497" s="2">
        <v>233001</v>
      </c>
      <c r="O497" s="2" t="str">
        <v>09AAZFR4144H1ZL</v>
      </c>
      <c r="P497" s="2">
        <v>7081300332</v>
      </c>
      <c r="Q497" s="2" t="str">
        <v>Jul'24</v>
      </c>
      <c r="R497" s="2">
        <v>2025</v>
      </c>
      <c r="S497" s="1">
        <v>0</v>
      </c>
      <c r="T497" s="2">
        <v>30</v>
      </c>
      <c r="U497" s="12">
        <v>0</v>
      </c>
      <c r="V497" s="1" t="str">
        <v>Minor</v>
      </c>
      <c r="W497" s="13">
        <v>0</v>
      </c>
      <c r="X497" s="13">
        <v>0</v>
      </c>
      <c r="Y497" s="13">
        <v>0</v>
      </c>
      <c r="Z497" s="13">
        <v>0</v>
      </c>
      <c r="AA497" s="13">
        <v>0</v>
      </c>
      <c r="AB497" s="13">
        <v>0</v>
      </c>
      <c r="AC497" s="13">
        <v>60.53</v>
      </c>
      <c r="AD497" s="13">
        <v>0</v>
      </c>
      <c r="AE497" s="13">
        <v>0</v>
      </c>
      <c r="AF497" s="13">
        <v>0</v>
      </c>
      <c r="AG497" s="13">
        <v>0</v>
      </c>
      <c r="AH497" s="13">
        <v>0</v>
      </c>
      <c r="AI497" s="13">
        <v>0</v>
      </c>
      <c r="AJ497" s="13">
        <v>0</v>
      </c>
      <c r="AK497" s="13">
        <v>0</v>
      </c>
      <c r="AL497" s="13">
        <v>0</v>
      </c>
      <c r="AM497" s="13">
        <v>0</v>
      </c>
      <c r="AN497" s="13">
        <v>0</v>
      </c>
      <c r="AO497" s="13">
        <v>0</v>
      </c>
      <c r="AP497" s="13">
        <v>0</v>
      </c>
      <c r="AQ497" s="13">
        <v>0</v>
      </c>
      <c r="AR497" s="13">
        <v>0</v>
      </c>
      <c r="AS497" s="13">
        <v>0</v>
      </c>
      <c r="AT497" s="13">
        <v>0</v>
      </c>
      <c r="AU497" s="13">
        <v>0</v>
      </c>
      <c r="AV497" s="13">
        <v>0</v>
      </c>
      <c r="AW497" s="16">
        <f t="shared" si="136"/>
        <v>0</v>
      </c>
      <c r="AX497" s="16">
        <v>0</v>
      </c>
      <c r="AY497" s="10">
        <f t="shared" si="137"/>
        <v>0</v>
      </c>
      <c r="AZ497" s="10">
        <f>SUM(Z497:AK497)</f>
        <v>60.53</v>
      </c>
      <c r="BA497" s="10">
        <v>0</v>
      </c>
      <c r="BB497" s="10">
        <f t="shared" si="138"/>
        <v>0</v>
      </c>
      <c r="BC497" s="10">
        <f t="shared" si="139"/>
        <v>0</v>
      </c>
      <c r="BD497" s="10">
        <f t="shared" si="140"/>
        <v>-60.53</v>
      </c>
      <c r="BE497" s="10">
        <f t="shared" si="152"/>
        <v>60.53</v>
      </c>
      <c r="BF497" s="2" t="s">
        <v>119</v>
      </c>
      <c r="BG497" s="10">
        <f t="shared" si="141"/>
        <v>0</v>
      </c>
      <c r="BH497" s="36" t="s">
        <v>118</v>
      </c>
      <c r="BI497" s="39" t="str">
        <f t="shared" si="142"/>
        <v/>
      </c>
      <c r="BJ497" s="39" t="str">
        <f t="shared" si="143"/>
        <v/>
      </c>
      <c r="BK497" s="16">
        <f>SUM(AR497:AX497)</f>
        <v>0</v>
      </c>
      <c r="BL497" s="10">
        <f>SUM(AL497:AQ497)</f>
        <v>0</v>
      </c>
      <c r="BM497" s="12" t="str">
        <f t="shared" si="144"/>
        <v/>
      </c>
      <c r="BN497" s="12" t="str">
        <f t="shared" si="144"/>
        <v/>
      </c>
      <c r="BO497" s="9">
        <f t="shared" si="145"/>
        <v>0</v>
      </c>
      <c r="BP497" s="39" t="str">
        <f t="shared" si="146"/>
        <v/>
      </c>
      <c r="BQ497" s="147"/>
      <c r="BR497" s="9">
        <f t="shared" si="147"/>
        <v>60.53</v>
      </c>
      <c r="BS497" s="9">
        <f t="shared" si="148"/>
        <v>0</v>
      </c>
      <c r="BT497" s="9">
        <f t="shared" si="149"/>
        <v>60.53</v>
      </c>
      <c r="BU497" s="9" t="str">
        <f>IFERROR(_xlfn.XLOOKUP(D497,Sheet1!B:B,Sheet1!L:L),"")</f>
        <v/>
      </c>
      <c r="BV497" s="9" t="e">
        <f>_xlfn.XLOOKUP(BU497,Sheet1!S:S,Sheet1!T:T)</f>
        <v>#N/A</v>
      </c>
      <c r="BW497" s="9" t="e">
        <f>_xlfn.XLOOKUP(D497,Sheet1!B:B,Sheet1!M:M)</f>
        <v>#N/A</v>
      </c>
      <c r="BZ497" s="108">
        <f t="shared" si="150"/>
        <v>0</v>
      </c>
      <c r="CB497" s="12"/>
      <c r="CC497" s="12"/>
      <c r="CG497" s="1" t="str">
        <f>IF(BO497&lt;80,"Below 80",
IF(BO497&lt;=120,"80-120",
IF(BO497&lt;=200,"&gt; 120-200",
IF(BO497&lt;=300,"&gt;200-300",
IF(BO497&lt;=500,"&gt;300-500",
"&gt;500")))))</f>
        <v>Below 80</v>
      </c>
      <c r="CH497" s="1" t="str">
        <f>IFERROR(_xlfn.XLOOKUP(CG497,Scenario!M:M,Scenario!N:N),"")</f>
        <v/>
      </c>
      <c r="CI497" s="1" t="str">
        <f t="shared" si="151"/>
        <v>No</v>
      </c>
      <c r="CJ497" s="75">
        <v>0</v>
      </c>
    </row>
    <row r="498" spans="1:89" hidden="1">
      <c r="A498" s="2">
        <v>497</v>
      </c>
      <c r="B498" s="2">
        <v>2024</v>
      </c>
      <c r="C498" s="1">
        <v>0</v>
      </c>
      <c r="D498" s="37" t="str">
        <v>001J1000007ofewIAA</v>
      </c>
      <c r="E498" s="37" t="str">
        <v>M/S SIDDHI VINAYAK ENTERPRISES</v>
      </c>
      <c r="F498" s="37" t="str">
        <v>UTTAR PRADESH</v>
      </c>
      <c r="G498" s="37" t="str">
        <v>MAHARAJGANJ</v>
      </c>
      <c r="H498" s="37" t="str">
        <v>Maharajganj</v>
      </c>
      <c r="I498" s="37" t="str">
        <v>GOBINDGARH IRON LLP</v>
      </c>
      <c r="J498" s="37" t="str">
        <v>Mohd Ansari</v>
      </c>
      <c r="K498" s="37" t="str">
        <v>-</v>
      </c>
      <c r="L498" s="37" t="str">
        <v>C12817</v>
      </c>
      <c r="M498" s="37" t="str">
        <v>North</v>
      </c>
      <c r="N498" s="2">
        <v>273303</v>
      </c>
      <c r="O498" s="2" t="str">
        <v>09BMFPP5968L1Z5</v>
      </c>
      <c r="P498" s="2">
        <v>8115569106</v>
      </c>
      <c r="Q498" s="2" t="str">
        <v>Jul'24</v>
      </c>
      <c r="R498" s="2">
        <v>2025</v>
      </c>
      <c r="S498" s="1">
        <v>0</v>
      </c>
      <c r="T498" s="2">
        <v>25</v>
      </c>
      <c r="U498" s="12">
        <v>0</v>
      </c>
      <c r="V498" s="1" t="str">
        <v>Minor</v>
      </c>
      <c r="W498" s="13">
        <v>0</v>
      </c>
      <c r="X498" s="13">
        <v>0</v>
      </c>
      <c r="Y498" s="13">
        <v>0</v>
      </c>
      <c r="Z498" s="13">
        <v>0</v>
      </c>
      <c r="AA498" s="13">
        <v>0</v>
      </c>
      <c r="AB498" s="13">
        <v>0</v>
      </c>
      <c r="AC498" s="13">
        <v>5</v>
      </c>
      <c r="AD498" s="13">
        <v>8</v>
      </c>
      <c r="AE498" s="13">
        <v>3</v>
      </c>
      <c r="AF498" s="13">
        <v>0</v>
      </c>
      <c r="AG498" s="13">
        <v>3</v>
      </c>
      <c r="AH498" s="13">
        <v>5</v>
      </c>
      <c r="AI498" s="13">
        <v>3</v>
      </c>
      <c r="AJ498" s="13">
        <v>0</v>
      </c>
      <c r="AK498" s="13">
        <v>0</v>
      </c>
      <c r="AL498" s="13">
        <v>5</v>
      </c>
      <c r="AM498" s="13">
        <v>0</v>
      </c>
      <c r="AN498" s="13">
        <v>0</v>
      </c>
      <c r="AO498" s="13">
        <v>0</v>
      </c>
      <c r="AP498" s="13">
        <v>0</v>
      </c>
      <c r="AQ498" s="13">
        <v>0</v>
      </c>
      <c r="AR498" s="13">
        <v>0</v>
      </c>
      <c r="AS498" s="13">
        <v>0</v>
      </c>
      <c r="AT498" s="13">
        <v>0</v>
      </c>
      <c r="AU498" s="13">
        <v>0</v>
      </c>
      <c r="AV498" s="13">
        <v>0</v>
      </c>
      <c r="AW498" s="16">
        <f t="shared" si="136"/>
        <v>5</v>
      </c>
      <c r="AX498" s="16">
        <v>10</v>
      </c>
      <c r="AY498" s="10">
        <f t="shared" si="137"/>
        <v>15</v>
      </c>
      <c r="AZ498" s="10">
        <f>SUM(Z498:AK498)</f>
        <v>27</v>
      </c>
      <c r="BA498" s="10">
        <v>15</v>
      </c>
      <c r="BB498" s="10">
        <f t="shared" si="138"/>
        <v>10</v>
      </c>
      <c r="BC498" s="10">
        <f t="shared" si="139"/>
        <v>2.5</v>
      </c>
      <c r="BD498" s="10">
        <f t="shared" si="140"/>
        <v>-12</v>
      </c>
      <c r="BE498" s="10">
        <f t="shared" si="152"/>
        <v>22</v>
      </c>
      <c r="BF498" s="2" t="s">
        <v>119</v>
      </c>
      <c r="BG498" s="10">
        <f t="shared" si="141"/>
        <v>0.625</v>
      </c>
      <c r="BH498" s="36" t="s">
        <v>118</v>
      </c>
      <c r="BI498" s="39" t="str">
        <f t="shared" si="142"/>
        <v/>
      </c>
      <c r="BJ498" s="39" t="str">
        <f t="shared" si="143"/>
        <v/>
      </c>
      <c r="BK498" s="16">
        <f>SUM(AR498:AX498)</f>
        <v>15</v>
      </c>
      <c r="BL498" s="10">
        <f>SUM(AL498:AQ498)</f>
        <v>5</v>
      </c>
      <c r="BM498" s="12">
        <f t="shared" si="144"/>
        <v>1</v>
      </c>
      <c r="BN498" s="12">
        <f t="shared" si="144"/>
        <v>0.33333333333333331</v>
      </c>
      <c r="BO498" s="9">
        <f t="shared" si="145"/>
        <v>5</v>
      </c>
      <c r="BP498" s="39" t="str">
        <f t="shared" si="146"/>
        <v/>
      </c>
      <c r="BQ498" s="147"/>
      <c r="BR498" s="9">
        <f t="shared" si="147"/>
        <v>16</v>
      </c>
      <c r="BS498" s="9">
        <f t="shared" si="148"/>
        <v>11</v>
      </c>
      <c r="BT498" s="9">
        <f t="shared" si="149"/>
        <v>27</v>
      </c>
      <c r="BU498" s="9" t="str">
        <f>IFERROR(_xlfn.XLOOKUP(D498,Sheet1!B:B,Sheet1!L:L),"")</f>
        <v/>
      </c>
      <c r="BV498" s="9" t="e">
        <f>_xlfn.XLOOKUP(BU498,Sheet1!S:S,Sheet1!T:T)</f>
        <v>#N/A</v>
      </c>
      <c r="BW498" s="9" t="e">
        <f>_xlfn.XLOOKUP(D498,Sheet1!B:B,Sheet1!M:M)</f>
        <v>#N/A</v>
      </c>
      <c r="BZ498" s="108">
        <f t="shared" si="150"/>
        <v>10</v>
      </c>
      <c r="CB498" s="12">
        <f>AW498/AY498</f>
        <v>0.33333333333333331</v>
      </c>
      <c r="CC498" s="12">
        <f>AX498/AY498</f>
        <v>0.66666666666666663</v>
      </c>
      <c r="CG498" s="1" t="str">
        <f>IF(BO498&lt;80,"Below 80",
IF(BO498&lt;=120,"80-120",
IF(BO498&lt;=200,"&gt; 120-200",
IF(BO498&lt;=300,"&gt;200-300",
IF(BO498&lt;=500,"&gt;300-500",
"&gt;500")))))</f>
        <v>Below 80</v>
      </c>
      <c r="CH498" s="1" t="str">
        <f>IFERROR(_xlfn.XLOOKUP(CG498,Scenario!M:M,Scenario!N:N),"")</f>
        <v/>
      </c>
      <c r="CI498" s="1" t="str">
        <f t="shared" si="151"/>
        <v>Yes</v>
      </c>
      <c r="CJ498" s="75">
        <v>10</v>
      </c>
    </row>
    <row r="499" spans="1:89" hidden="1">
      <c r="A499" s="2">
        <v>498</v>
      </c>
      <c r="B499" s="2">
        <v>2024</v>
      </c>
      <c r="C499" s="1">
        <v>0</v>
      </c>
      <c r="D499" s="37" t="str">
        <v>0015g00001fuw54AAA</v>
      </c>
      <c r="E499" s="37" t="str">
        <v>Jain iron store (Nazibabad)</v>
      </c>
      <c r="F499" s="37" t="str">
        <v>UTTAR PRADESH</v>
      </c>
      <c r="G499" s="37" t="str">
        <v>BIJNOR</v>
      </c>
      <c r="H499" s="37" t="str">
        <v>Najibabad</v>
      </c>
      <c r="I499" s="37" t="str">
        <v>OPTRIX INFRA LLP</v>
      </c>
      <c r="J499" s="37" t="str">
        <v>SHIV KUMAR</v>
      </c>
      <c r="K499" s="37" t="str">
        <v>Shiv Kumar</v>
      </c>
      <c r="L499" s="37" t="str">
        <v>001J100000PJG7oIAH</v>
      </c>
      <c r="M499" s="37" t="str">
        <v>North</v>
      </c>
      <c r="N499" s="2">
        <v>246763</v>
      </c>
      <c r="O499" s="2" t="str">
        <v>09ABINPJ0778Q1Z</v>
      </c>
      <c r="P499" s="2">
        <v>9837027067</v>
      </c>
      <c r="Q499" s="2" t="str">
        <v>Jul'24</v>
      </c>
      <c r="R499" s="2">
        <v>2025</v>
      </c>
      <c r="S499" s="1">
        <v>0</v>
      </c>
      <c r="T499" s="2">
        <v>200</v>
      </c>
      <c r="U499" s="12">
        <v>0</v>
      </c>
      <c r="V499" s="1" t="str">
        <v>Challenger</v>
      </c>
      <c r="W499" s="13">
        <v>0</v>
      </c>
      <c r="X499" s="13">
        <v>0</v>
      </c>
      <c r="Y499" s="13">
        <v>0</v>
      </c>
      <c r="Z499" s="13">
        <v>0</v>
      </c>
      <c r="AA499" s="13">
        <v>0</v>
      </c>
      <c r="AB499" s="13">
        <v>0</v>
      </c>
      <c r="AC499" s="13">
        <v>42</v>
      </c>
      <c r="AD499" s="13">
        <v>56</v>
      </c>
      <c r="AE499" s="13">
        <v>0</v>
      </c>
      <c r="AF499" s="13">
        <v>0</v>
      </c>
      <c r="AG499" s="13">
        <v>0</v>
      </c>
      <c r="AH499" s="13">
        <v>0</v>
      </c>
      <c r="AI499" s="13">
        <v>0</v>
      </c>
      <c r="AJ499" s="13">
        <v>0</v>
      </c>
      <c r="AK499" s="13">
        <v>0</v>
      </c>
      <c r="AL499" s="13">
        <v>0</v>
      </c>
      <c r="AM499" s="13">
        <v>0</v>
      </c>
      <c r="AN499" s="13">
        <v>0</v>
      </c>
      <c r="AO499" s="13">
        <v>0</v>
      </c>
      <c r="AP499" s="13">
        <v>0</v>
      </c>
      <c r="AQ499" s="13">
        <v>0</v>
      </c>
      <c r="AR499" s="13">
        <v>0</v>
      </c>
      <c r="AS499" s="13">
        <v>0</v>
      </c>
      <c r="AT499" s="13">
        <v>0</v>
      </c>
      <c r="AU499" s="13">
        <v>0</v>
      </c>
      <c r="AV499" s="13">
        <v>0</v>
      </c>
      <c r="AW499" s="16">
        <f t="shared" si="136"/>
        <v>0</v>
      </c>
      <c r="AX499" s="16">
        <v>0</v>
      </c>
      <c r="AY499" s="10">
        <f t="shared" si="137"/>
        <v>0</v>
      </c>
      <c r="AZ499" s="10">
        <f>SUM(Z499:AK499)</f>
        <v>98</v>
      </c>
      <c r="BA499" s="10"/>
      <c r="BB499" s="10">
        <f t="shared" si="138"/>
        <v>0</v>
      </c>
      <c r="BC499" s="10">
        <f t="shared" si="139"/>
        <v>0</v>
      </c>
      <c r="BD499" s="10">
        <f t="shared" si="140"/>
        <v>-98</v>
      </c>
      <c r="BE499" s="10">
        <f t="shared" si="152"/>
        <v>98</v>
      </c>
      <c r="BF499" s="2" t="s">
        <v>119</v>
      </c>
      <c r="BG499" s="10">
        <f t="shared" si="141"/>
        <v>0</v>
      </c>
      <c r="BH499" s="36" t="s">
        <v>118</v>
      </c>
      <c r="BI499" s="39" t="str">
        <f t="shared" si="142"/>
        <v/>
      </c>
      <c r="BJ499" s="39" t="str">
        <f t="shared" si="143"/>
        <v/>
      </c>
      <c r="BK499" s="16">
        <f>SUM(AR499:AX499)</f>
        <v>0</v>
      </c>
      <c r="BL499" s="10">
        <f>SUM(AL499:AQ499)</f>
        <v>0</v>
      </c>
      <c r="BM499" s="12" t="str">
        <f t="shared" si="144"/>
        <v/>
      </c>
      <c r="BN499" s="12" t="str">
        <f t="shared" si="144"/>
        <v/>
      </c>
      <c r="BO499" s="9">
        <f t="shared" si="145"/>
        <v>0</v>
      </c>
      <c r="BP499" s="39" t="str">
        <f t="shared" si="146"/>
        <v/>
      </c>
      <c r="BQ499" s="147"/>
      <c r="BR499" s="9">
        <f t="shared" si="147"/>
        <v>98</v>
      </c>
      <c r="BS499" s="9">
        <f t="shared" si="148"/>
        <v>0</v>
      </c>
      <c r="BT499" s="9">
        <f t="shared" si="149"/>
        <v>98</v>
      </c>
      <c r="BU499" s="9" t="str">
        <f>IFERROR(_xlfn.XLOOKUP(D499,Sheet1!B:B,Sheet1!L:L),"")</f>
        <v/>
      </c>
      <c r="BV499" s="9" t="e">
        <f>_xlfn.XLOOKUP(BU499,Sheet1!S:S,Sheet1!T:T)</f>
        <v>#N/A</v>
      </c>
      <c r="BW499" s="9" t="e">
        <f>_xlfn.XLOOKUP(D499,Sheet1!B:B,Sheet1!M:M)</f>
        <v>#N/A</v>
      </c>
      <c r="BZ499" s="108">
        <f t="shared" si="150"/>
        <v>0</v>
      </c>
      <c r="CB499" s="12"/>
      <c r="CC499" s="12"/>
      <c r="CG499" s="1" t="str">
        <f>IF(BO499&lt;80,"Below 80",
IF(BO499&lt;=120,"80-120",
IF(BO499&lt;=200,"&gt; 120-200",
IF(BO499&lt;=300,"&gt;200-300",
IF(BO499&lt;=500,"&gt;300-500",
"&gt;500")))))</f>
        <v>Below 80</v>
      </c>
      <c r="CH499" s="1" t="str">
        <f>IFERROR(_xlfn.XLOOKUP(CG499,Scenario!M:M,Scenario!N:N),"")</f>
        <v/>
      </c>
      <c r="CI499" s="1" t="str">
        <f t="shared" si="151"/>
        <v>No</v>
      </c>
      <c r="CJ499" s="75">
        <v>0</v>
      </c>
    </row>
    <row r="500" spans="1:89" s="182" customFormat="1" hidden="1">
      <c r="A500" s="35">
        <v>499</v>
      </c>
      <c r="B500" s="2">
        <v>2024</v>
      </c>
      <c r="C500" s="1">
        <v>0</v>
      </c>
      <c r="D500" s="174" t="str">
        <v>001J1000006UaytIAC</v>
      </c>
      <c r="E500" s="174" t="str">
        <v>SAMRIDDHI BUILDCON</v>
      </c>
      <c r="F500" s="174" t="str">
        <v>MADHYA PRADESH</v>
      </c>
      <c r="G500" s="174" t="str">
        <v>HARDA</v>
      </c>
      <c r="H500" s="174">
        <v>0</v>
      </c>
      <c r="I500" s="174" t="str">
        <v>Global Steel</v>
      </c>
      <c r="J500" s="174" t="str">
        <v>Yogeshwar Richhariya</v>
      </c>
      <c r="K500" s="174" t="str">
        <v>-</v>
      </c>
      <c r="L500" s="174" t="str">
        <v>C13471</v>
      </c>
      <c r="M500" s="174" t="str">
        <v>Central</v>
      </c>
      <c r="N500" s="2">
        <v>461331</v>
      </c>
      <c r="O500" s="2" t="str">
        <v>23COCPG9680N1ZH</v>
      </c>
      <c r="P500" s="2">
        <v>9179894795</v>
      </c>
      <c r="Q500" s="35" t="str">
        <v>Jul'24</v>
      </c>
      <c r="R500" s="35">
        <v>2025</v>
      </c>
      <c r="S500" s="1">
        <v>0</v>
      </c>
      <c r="T500" s="35">
        <v>150</v>
      </c>
      <c r="U500" s="178">
        <v>5.2777777777777778E-2</v>
      </c>
      <c r="V500" s="182" t="str">
        <v>Challenger</v>
      </c>
      <c r="W500" s="13">
        <v>0</v>
      </c>
      <c r="X500" s="13">
        <v>0</v>
      </c>
      <c r="Y500" s="13">
        <v>0</v>
      </c>
      <c r="Z500" s="13">
        <v>0</v>
      </c>
      <c r="AA500" s="13">
        <v>0</v>
      </c>
      <c r="AB500" s="13">
        <v>0</v>
      </c>
      <c r="AC500" s="13">
        <v>35</v>
      </c>
      <c r="AD500" s="13">
        <v>0</v>
      </c>
      <c r="AE500" s="13">
        <v>0</v>
      </c>
      <c r="AF500" s="13">
        <v>0</v>
      </c>
      <c r="AG500" s="13">
        <v>0</v>
      </c>
      <c r="AH500" s="13">
        <v>0</v>
      </c>
      <c r="AI500" s="13">
        <v>0</v>
      </c>
      <c r="AJ500" s="13">
        <v>0</v>
      </c>
      <c r="AK500" s="13">
        <v>0</v>
      </c>
      <c r="AL500" s="224">
        <v>0</v>
      </c>
      <c r="AM500" s="224">
        <v>0</v>
      </c>
      <c r="AN500" s="224">
        <v>0</v>
      </c>
      <c r="AO500" s="224">
        <v>0</v>
      </c>
      <c r="AP500" s="224">
        <v>0</v>
      </c>
      <c r="AQ500" s="224">
        <v>0</v>
      </c>
      <c r="AR500" s="224">
        <v>12.05</v>
      </c>
      <c r="AS500" s="13">
        <v>11.94</v>
      </c>
      <c r="AT500" s="13">
        <v>11.75</v>
      </c>
      <c r="AU500" s="13">
        <v>12</v>
      </c>
      <c r="AV500" s="13">
        <v>0</v>
      </c>
      <c r="AW500" s="16">
        <f t="shared" si="136"/>
        <v>47.74</v>
      </c>
      <c r="AX500" s="16">
        <v>24.1</v>
      </c>
      <c r="AY500" s="10">
        <f t="shared" si="137"/>
        <v>71.84</v>
      </c>
      <c r="AZ500" s="107">
        <f>SUM(Z500:AK500)</f>
        <v>35</v>
      </c>
      <c r="BA500" s="107">
        <v>40</v>
      </c>
      <c r="BB500" s="10">
        <f t="shared" si="138"/>
        <v>-7.740000000000002</v>
      </c>
      <c r="BC500" s="10">
        <f t="shared" si="139"/>
        <v>-1.9350000000000005</v>
      </c>
      <c r="BD500" s="107">
        <f t="shared" si="140"/>
        <v>36.840000000000003</v>
      </c>
      <c r="BE500" s="107">
        <f t="shared" si="152"/>
        <v>-12.740000000000002</v>
      </c>
      <c r="BF500" s="35" t="s">
        <v>119</v>
      </c>
      <c r="BG500" s="10">
        <f t="shared" si="141"/>
        <v>2.9987500000000002</v>
      </c>
      <c r="BH500" s="176" t="s">
        <v>118</v>
      </c>
      <c r="BI500" s="177" t="str">
        <f t="shared" si="142"/>
        <v/>
      </c>
      <c r="BJ500" s="177" t="str">
        <f t="shared" si="143"/>
        <v/>
      </c>
      <c r="BK500" s="175">
        <f>SUM(AR500:AX500)</f>
        <v>119.58000000000001</v>
      </c>
      <c r="BL500" s="107">
        <f>SUM(AL500:AQ500)</f>
        <v>0</v>
      </c>
      <c r="BM500" s="178">
        <f t="shared" si="144"/>
        <v>1.6645322939866372</v>
      </c>
      <c r="BN500" s="178">
        <f t="shared" si="144"/>
        <v>0</v>
      </c>
      <c r="BO500" s="9">
        <f t="shared" si="145"/>
        <v>23.990000000000002</v>
      </c>
      <c r="BP500" s="177" t="str">
        <f t="shared" si="146"/>
        <v/>
      </c>
      <c r="BQ500" s="180"/>
      <c r="BR500" s="179">
        <f t="shared" si="147"/>
        <v>35</v>
      </c>
      <c r="BS500" s="179">
        <f t="shared" si="148"/>
        <v>0</v>
      </c>
      <c r="BT500" s="179">
        <f t="shared" si="149"/>
        <v>35</v>
      </c>
      <c r="BU500" s="179" t="str">
        <f>IFERROR(_xlfn.XLOOKUP(D500,Sheet1!B:B,Sheet1!L:L),"")</f>
        <v/>
      </c>
      <c r="BV500" s="179" t="e">
        <f>_xlfn.XLOOKUP(BU500,Sheet1!S:S,Sheet1!T:T)</f>
        <v>#N/A</v>
      </c>
      <c r="BW500" s="179" t="e">
        <f>_xlfn.XLOOKUP(D500,Sheet1!B:B,Sheet1!M:M)</f>
        <v>#N/A</v>
      </c>
      <c r="BZ500" s="183">
        <f t="shared" si="150"/>
        <v>24.1</v>
      </c>
      <c r="CB500" s="178">
        <f>AW500/AY500</f>
        <v>0.66453229398663693</v>
      </c>
      <c r="CC500" s="178">
        <f>AX500/AY500</f>
        <v>0.33546770601336301</v>
      </c>
      <c r="CG500" s="182" t="str">
        <f>IF(BO500&lt;80,"Below 80",
IF(BO500&lt;=120,"80-120",
IF(BO500&lt;=200,"&gt; 120-200",
IF(BO500&lt;=300,"&gt;200-300",
IF(BO500&lt;=500,"&gt;300-500",
"&gt;500")))))</f>
        <v>Below 80</v>
      </c>
      <c r="CH500" s="182" t="str">
        <f>IFERROR(_xlfn.XLOOKUP(CG500,Scenario!M:M,Scenario!N:N),"")</f>
        <v/>
      </c>
      <c r="CI500" s="1" t="str">
        <f t="shared" si="151"/>
        <v>Yes</v>
      </c>
      <c r="CJ500" s="75">
        <v>12.160000000000002</v>
      </c>
      <c r="CK500" s="1"/>
    </row>
    <row r="501" spans="1:89" hidden="1">
      <c r="A501" s="2">
        <v>500</v>
      </c>
      <c r="B501" s="2">
        <v>2024</v>
      </c>
      <c r="C501" s="1">
        <v>0</v>
      </c>
      <c r="D501" s="37" t="str">
        <v>001J1000009H4GxIAK</v>
      </c>
      <c r="E501" s="37" t="str">
        <v>GOLDWIN SALES CORPORATION LLP</v>
      </c>
      <c r="F501" s="37" t="str">
        <v>MADHYA PRADESH</v>
      </c>
      <c r="G501" s="37" t="str">
        <v>JABALPUR</v>
      </c>
      <c r="H501" s="37">
        <v>0</v>
      </c>
      <c r="I501" s="37" t="str">
        <v>Global Steel</v>
      </c>
      <c r="J501" s="37" t="str">
        <v>Manish Tiwari</v>
      </c>
      <c r="K501" s="37" t="str">
        <v>-</v>
      </c>
      <c r="L501" s="37" t="str">
        <v>C13471</v>
      </c>
      <c r="M501" s="37" t="str">
        <v>Central</v>
      </c>
      <c r="N501" s="2">
        <v>482002</v>
      </c>
      <c r="O501" s="2" t="str">
        <v>23ABBFG5451F1ZS</v>
      </c>
      <c r="P501" s="2">
        <v>9658071161</v>
      </c>
      <c r="Q501" s="2" t="str">
        <v>Jul'24</v>
      </c>
      <c r="R501" s="2">
        <v>2025</v>
      </c>
      <c r="S501" s="1">
        <v>0</v>
      </c>
      <c r="T501" s="2">
        <v>750</v>
      </c>
      <c r="U501" s="12">
        <v>0</v>
      </c>
      <c r="V501" s="1" t="str">
        <v>Alien</v>
      </c>
      <c r="W501" s="13">
        <v>0</v>
      </c>
      <c r="X501" s="13">
        <v>0</v>
      </c>
      <c r="Y501" s="13">
        <v>0</v>
      </c>
      <c r="Z501" s="13">
        <v>0</v>
      </c>
      <c r="AA501" s="13">
        <v>0</v>
      </c>
      <c r="AB501" s="13">
        <v>0</v>
      </c>
      <c r="AC501" s="13">
        <v>301</v>
      </c>
      <c r="AD501" s="13">
        <v>35</v>
      </c>
      <c r="AE501" s="13">
        <v>2</v>
      </c>
      <c r="AF501" s="13">
        <v>0</v>
      </c>
      <c r="AG501" s="13">
        <v>90</v>
      </c>
      <c r="AH501" s="13">
        <v>69</v>
      </c>
      <c r="AI501" s="13">
        <v>7</v>
      </c>
      <c r="AJ501" s="13">
        <v>35</v>
      </c>
      <c r="AK501" s="13">
        <v>20</v>
      </c>
      <c r="AL501" s="13">
        <v>55</v>
      </c>
      <c r="AM501" s="13">
        <v>133</v>
      </c>
      <c r="AN501" s="13">
        <v>43</v>
      </c>
      <c r="AO501" s="13">
        <v>0</v>
      </c>
      <c r="AP501" s="13">
        <v>5</v>
      </c>
      <c r="AQ501" s="13">
        <v>0</v>
      </c>
      <c r="AR501" s="13">
        <v>0</v>
      </c>
      <c r="AS501" s="13">
        <v>0</v>
      </c>
      <c r="AT501" s="13">
        <v>0</v>
      </c>
      <c r="AU501" s="13">
        <v>0</v>
      </c>
      <c r="AV501" s="13">
        <v>0</v>
      </c>
      <c r="AW501" s="16">
        <f t="shared" si="136"/>
        <v>236</v>
      </c>
      <c r="AX501" s="16">
        <v>472</v>
      </c>
      <c r="AY501" s="10">
        <f t="shared" si="137"/>
        <v>708</v>
      </c>
      <c r="AZ501" s="10">
        <v>236</v>
      </c>
      <c r="BA501" s="10">
        <v>236</v>
      </c>
      <c r="BB501" s="10">
        <f t="shared" si="138"/>
        <v>0</v>
      </c>
      <c r="BC501" s="10">
        <f t="shared" si="139"/>
        <v>0</v>
      </c>
      <c r="BD501" s="10">
        <f t="shared" si="140"/>
        <v>472</v>
      </c>
      <c r="BE501" s="10">
        <f t="shared" si="152"/>
        <v>0</v>
      </c>
      <c r="BF501" s="2" t="s">
        <v>118</v>
      </c>
      <c r="BG501" s="10">
        <f t="shared" si="141"/>
        <v>29.5</v>
      </c>
      <c r="BH501" s="36" t="s">
        <v>119</v>
      </c>
      <c r="BI501" s="39" t="str">
        <f t="shared" si="142"/>
        <v/>
      </c>
      <c r="BJ501" s="39" t="str">
        <f t="shared" si="143"/>
        <v/>
      </c>
      <c r="BK501" s="16">
        <f>SUM(AR501:AX501)</f>
        <v>708</v>
      </c>
      <c r="BL501" s="10">
        <f>SUM(AL501:AQ501)</f>
        <v>236</v>
      </c>
      <c r="BM501" s="12">
        <f t="shared" si="144"/>
        <v>1</v>
      </c>
      <c r="BN501" s="12">
        <f t="shared" si="144"/>
        <v>0.33333333333333331</v>
      </c>
      <c r="BO501" s="9">
        <f t="shared" si="145"/>
        <v>236</v>
      </c>
      <c r="BP501" s="39" t="str">
        <f t="shared" si="146"/>
        <v/>
      </c>
      <c r="BQ501" s="147"/>
      <c r="BR501" s="9">
        <f t="shared" si="147"/>
        <v>338</v>
      </c>
      <c r="BS501" s="9">
        <f t="shared" si="148"/>
        <v>221</v>
      </c>
      <c r="BT501" s="9">
        <f t="shared" si="149"/>
        <v>559</v>
      </c>
      <c r="BU501" s="9" t="str">
        <f>IFERROR(_xlfn.XLOOKUP(D501,Sheet1!B:B,Sheet1!L:L),"")</f>
        <v/>
      </c>
      <c r="BV501" s="9" t="e">
        <f>_xlfn.XLOOKUP(BU501,Sheet1!S:S,Sheet1!T:T)</f>
        <v>#N/A</v>
      </c>
      <c r="BW501" s="9" t="e">
        <f>_xlfn.XLOOKUP(D501,Sheet1!B:B,Sheet1!M:M)</f>
        <v>#N/A</v>
      </c>
      <c r="BY501" s="1">
        <v>751</v>
      </c>
      <c r="BZ501" s="108">
        <f t="shared" si="150"/>
        <v>472</v>
      </c>
      <c r="CB501" s="12">
        <f>AW501/AY501</f>
        <v>0.33333333333333331</v>
      </c>
      <c r="CC501" s="12">
        <f>AX501/AY501</f>
        <v>0.66666666666666663</v>
      </c>
      <c r="CG501" s="1" t="str">
        <f>IF(BO501&lt;80,"Below 80",
IF(BO501&lt;=120,"80-120",
IF(BO501&lt;=200,"&gt; 120-200",
IF(BO501&lt;=300,"&gt;200-300",
IF(BO501&lt;=500,"&gt;300-500",
"&gt;500")))))</f>
        <v>&gt;200-300</v>
      </c>
      <c r="CH501" s="1" t="str">
        <f>IFERROR(_xlfn.XLOOKUP(CG501,Scenario!M:M,Scenario!N:N),"")</f>
        <v>C</v>
      </c>
      <c r="CI501" s="1" t="str">
        <f t="shared" si="151"/>
        <v>Yes</v>
      </c>
      <c r="CJ501" s="75">
        <v>472</v>
      </c>
    </row>
    <row r="502" spans="1:89" hidden="1">
      <c r="A502" s="2">
        <v>501</v>
      </c>
      <c r="B502" s="2">
        <v>2024</v>
      </c>
      <c r="C502" s="1">
        <v>0</v>
      </c>
      <c r="D502" s="37">
        <v>0</v>
      </c>
      <c r="E502" s="37" t="str">
        <v>Shuvam Traders</v>
      </c>
      <c r="F502" s="37" t="str">
        <v>ODISHA</v>
      </c>
      <c r="G502" s="37" t="str">
        <v>NABARANGPUR</v>
      </c>
      <c r="H502" s="37" t="str">
        <v>Hisar</v>
      </c>
      <c r="I502" s="37" t="str">
        <v>Sahu Brothers</v>
      </c>
      <c r="J502" s="37" t="e">
        <v>#VALUE!</v>
      </c>
      <c r="K502" s="37" t="str">
        <v>-</v>
      </c>
      <c r="L502" s="37" t="str">
        <v/>
      </c>
      <c r="M502" s="37" t="str">
        <v>Central</v>
      </c>
      <c r="N502" s="2" t="e">
        <v>#VALUE!</v>
      </c>
      <c r="O502" s="2" t="e">
        <v>#VALUE!</v>
      </c>
      <c r="P502" s="2" t="e">
        <v>#VALUE!</v>
      </c>
      <c r="Q502" s="2" t="str">
        <v>Jul'24</v>
      </c>
      <c r="R502" s="2">
        <v>2025</v>
      </c>
      <c r="S502" s="1">
        <v>0</v>
      </c>
      <c r="T502" s="2" t="str">
        <v/>
      </c>
      <c r="U502" s="12">
        <v>0</v>
      </c>
      <c r="V502" s="1" t="str">
        <v>Potential Not updated</v>
      </c>
      <c r="W502" s="13">
        <v>0</v>
      </c>
      <c r="X502" s="13">
        <v>0</v>
      </c>
      <c r="Y502" s="13">
        <v>0</v>
      </c>
      <c r="Z502" s="13">
        <v>0</v>
      </c>
      <c r="AA502" s="13">
        <v>0</v>
      </c>
      <c r="AB502" s="13">
        <v>0</v>
      </c>
      <c r="AC502" s="13">
        <v>20</v>
      </c>
      <c r="AD502" s="13">
        <v>0</v>
      </c>
      <c r="AE502" s="13">
        <v>0</v>
      </c>
      <c r="AF502" s="13">
        <v>0</v>
      </c>
      <c r="AG502" s="13">
        <v>0</v>
      </c>
      <c r="AH502" s="13">
        <v>0</v>
      </c>
      <c r="AI502" s="13">
        <v>0</v>
      </c>
      <c r="AJ502" s="13">
        <v>0</v>
      </c>
      <c r="AK502" s="13">
        <v>0</v>
      </c>
      <c r="AL502" s="13">
        <v>0</v>
      </c>
      <c r="AM502" s="13">
        <v>0</v>
      </c>
      <c r="AN502" s="13">
        <v>0</v>
      </c>
      <c r="AO502" s="13">
        <v>0</v>
      </c>
      <c r="AP502" s="13">
        <v>0</v>
      </c>
      <c r="AQ502" s="13">
        <v>0</v>
      </c>
      <c r="AR502" s="13">
        <v>0</v>
      </c>
      <c r="AS502" s="13">
        <v>0</v>
      </c>
      <c r="AT502" s="13">
        <v>0</v>
      </c>
      <c r="AU502" s="13">
        <v>0</v>
      </c>
      <c r="AV502" s="13">
        <v>0</v>
      </c>
      <c r="AW502" s="16">
        <f t="shared" si="136"/>
        <v>0</v>
      </c>
      <c r="AX502" s="16">
        <v>0</v>
      </c>
      <c r="AY502" s="10">
        <f t="shared" si="137"/>
        <v>0</v>
      </c>
      <c r="AZ502" s="10">
        <f>SUM(Z502:AK502)</f>
        <v>20</v>
      </c>
      <c r="BA502" s="10">
        <v>0</v>
      </c>
      <c r="BB502" s="10">
        <f t="shared" si="138"/>
        <v>0</v>
      </c>
      <c r="BC502" s="10">
        <f t="shared" si="139"/>
        <v>0</v>
      </c>
      <c r="BD502" s="10">
        <f t="shared" si="140"/>
        <v>-20</v>
      </c>
      <c r="BE502" s="10">
        <f t="shared" si="152"/>
        <v>20</v>
      </c>
      <c r="BF502" s="2" t="s">
        <v>119</v>
      </c>
      <c r="BG502" s="10">
        <f t="shared" si="141"/>
        <v>0</v>
      </c>
      <c r="BH502" s="36" t="s">
        <v>118</v>
      </c>
      <c r="BI502" s="39" t="str">
        <f t="shared" si="142"/>
        <v/>
      </c>
      <c r="BJ502" s="39" t="str">
        <f t="shared" si="143"/>
        <v/>
      </c>
      <c r="BK502" s="16">
        <f>SUM(AR502:AX502)</f>
        <v>0</v>
      </c>
      <c r="BL502" s="10">
        <f>SUM(AL502:AQ502)</f>
        <v>0</v>
      </c>
      <c r="BM502" s="12" t="str">
        <f t="shared" si="144"/>
        <v/>
      </c>
      <c r="BN502" s="12" t="str">
        <f t="shared" si="144"/>
        <v/>
      </c>
      <c r="BO502" s="9">
        <f t="shared" si="145"/>
        <v>0</v>
      </c>
      <c r="BP502" s="39" t="str">
        <f t="shared" si="146"/>
        <v/>
      </c>
      <c r="BQ502" s="147"/>
      <c r="BR502" s="9">
        <f t="shared" si="147"/>
        <v>20</v>
      </c>
      <c r="BS502" s="9">
        <f t="shared" si="148"/>
        <v>0</v>
      </c>
      <c r="BT502" s="9">
        <f t="shared" si="149"/>
        <v>20</v>
      </c>
      <c r="BU502" s="9">
        <f>IFERROR(_xlfn.XLOOKUP(D502,Sheet1!B:B,Sheet1!L:L),"")</f>
        <v>0</v>
      </c>
      <c r="BV502" s="9" t="e">
        <f>_xlfn.XLOOKUP(BU502,Sheet1!S:S,Sheet1!T:T)</f>
        <v>#N/A</v>
      </c>
      <c r="BW502" s="9">
        <f>_xlfn.XLOOKUP(D502,Sheet1!B:B,Sheet1!M:M)</f>
        <v>0</v>
      </c>
      <c r="BZ502" s="108">
        <f t="shared" si="150"/>
        <v>0</v>
      </c>
      <c r="CB502" s="12"/>
      <c r="CC502" s="12"/>
      <c r="CG502" s="1" t="str">
        <f>IF(BO502&lt;80,"Below 80",
IF(BO502&lt;=120,"80-120",
IF(BO502&lt;=200,"&gt; 120-200",
IF(BO502&lt;=300,"&gt;200-300",
IF(BO502&lt;=500,"&gt;300-500",
"&gt;500")))))</f>
        <v>Below 80</v>
      </c>
      <c r="CH502" s="1" t="str">
        <f>IFERROR(_xlfn.XLOOKUP(CG502,Scenario!M:M,Scenario!N:N),"")</f>
        <v/>
      </c>
      <c r="CI502" s="1" t="str">
        <f t="shared" si="151"/>
        <v>No</v>
      </c>
      <c r="CJ502" s="75">
        <v>0</v>
      </c>
    </row>
    <row r="503" spans="1:89" hidden="1">
      <c r="A503" s="2">
        <v>502</v>
      </c>
      <c r="B503" s="2">
        <v>2024</v>
      </c>
      <c r="C503" s="1">
        <v>0</v>
      </c>
      <c r="D503" s="37" t="str">
        <v>0015g00001eBjhcAAC</v>
      </c>
      <c r="E503" s="37" t="str">
        <v>SINGHAL IRON AND HOUSING SOLUTIONS</v>
      </c>
      <c r="F503" s="37" t="str">
        <v>UTTAR PRADESH</v>
      </c>
      <c r="G503" s="37" t="str">
        <v>MORADABAD</v>
      </c>
      <c r="H503" s="37" t="str">
        <v>Moradabad</v>
      </c>
      <c r="I503" s="37" t="str">
        <v>OPTRIX INFRA LLP</v>
      </c>
      <c r="J503" s="37" t="str">
        <v>SHIV KUMAR</v>
      </c>
      <c r="K503" s="37" t="str">
        <v>Divyansh Dhawal</v>
      </c>
      <c r="L503" s="37" t="str">
        <v>001J100000PJG7oIAH</v>
      </c>
      <c r="M503" s="37" t="str">
        <v>North</v>
      </c>
      <c r="N503" s="2">
        <v>244001</v>
      </c>
      <c r="O503" s="2" t="str">
        <v>09AUTPS9926N1Z7</v>
      </c>
      <c r="P503" s="2">
        <v>9899000278</v>
      </c>
      <c r="Q503" s="2" t="str">
        <v>Jul'24</v>
      </c>
      <c r="R503" s="2">
        <v>2025</v>
      </c>
      <c r="S503" s="1">
        <v>0</v>
      </c>
      <c r="T503" s="2">
        <v>200</v>
      </c>
      <c r="U503" s="12">
        <v>2.5566666666666668E-2</v>
      </c>
      <c r="V503" s="1" t="str">
        <v>Challenger</v>
      </c>
      <c r="W503" s="13">
        <v>0</v>
      </c>
      <c r="X503" s="13">
        <v>0</v>
      </c>
      <c r="Y503" s="13">
        <v>0</v>
      </c>
      <c r="Z503" s="13">
        <v>0</v>
      </c>
      <c r="AA503" s="13">
        <v>0</v>
      </c>
      <c r="AB503" s="13">
        <v>0</v>
      </c>
      <c r="AC503" s="13">
        <v>3.5</v>
      </c>
      <c r="AD503" s="13">
        <v>8</v>
      </c>
      <c r="AE503" s="13">
        <v>0</v>
      </c>
      <c r="AF503" s="13">
        <v>0</v>
      </c>
      <c r="AG503" s="13">
        <v>1</v>
      </c>
      <c r="AH503" s="13">
        <v>0</v>
      </c>
      <c r="AI503" s="13">
        <v>0</v>
      </c>
      <c r="AJ503" s="13">
        <v>0</v>
      </c>
      <c r="AK503" s="13">
        <v>0</v>
      </c>
      <c r="AL503" s="13">
        <v>0</v>
      </c>
      <c r="AM503" s="13">
        <v>15</v>
      </c>
      <c r="AN503" s="13">
        <v>0</v>
      </c>
      <c r="AO503" s="13">
        <v>0</v>
      </c>
      <c r="AP503" s="13">
        <v>11.94</v>
      </c>
      <c r="AQ503" s="13">
        <v>1</v>
      </c>
      <c r="AR503" s="13">
        <v>0</v>
      </c>
      <c r="AS503" s="13">
        <v>12</v>
      </c>
      <c r="AT503" s="13">
        <v>5.34</v>
      </c>
      <c r="AU503" s="13">
        <v>10</v>
      </c>
      <c r="AV503" s="13">
        <v>0</v>
      </c>
      <c r="AW503" s="16">
        <f t="shared" si="136"/>
        <v>55.28</v>
      </c>
      <c r="AX503" s="16">
        <v>55.879999999999995</v>
      </c>
      <c r="AY503" s="10">
        <f>AW503+AX503</f>
        <v>111.16</v>
      </c>
      <c r="AZ503" s="10">
        <f>SUM(Z503:AK503)</f>
        <v>12.5</v>
      </c>
      <c r="BA503" s="10">
        <f>50+AW503</f>
        <v>105.28</v>
      </c>
      <c r="BB503" s="10">
        <f t="shared" si="138"/>
        <v>50</v>
      </c>
      <c r="BC503" s="10">
        <f t="shared" si="139"/>
        <v>12.5</v>
      </c>
      <c r="BD503" s="10">
        <f t="shared" si="140"/>
        <v>98.66</v>
      </c>
      <c r="BE503" s="10">
        <f t="shared" si="152"/>
        <v>-42.78</v>
      </c>
      <c r="BF503" s="2" t="s">
        <v>119</v>
      </c>
      <c r="BG503" s="10">
        <f t="shared" si="141"/>
        <v>4.9924999999999997</v>
      </c>
      <c r="BH503" s="36" t="s">
        <v>118</v>
      </c>
      <c r="BI503" s="39" t="str">
        <f t="shared" si="142"/>
        <v/>
      </c>
      <c r="BJ503" s="39" t="str">
        <f t="shared" si="143"/>
        <v/>
      </c>
      <c r="BK503" s="16">
        <f>SUM(AR503:AX503)</f>
        <v>138.5</v>
      </c>
      <c r="BL503" s="10">
        <f>SUM(AL503:AQ503)</f>
        <v>27.939999999999998</v>
      </c>
      <c r="BM503" s="12">
        <f t="shared" si="144"/>
        <v>1.2459517812162648</v>
      </c>
      <c r="BN503" s="12">
        <f t="shared" si="144"/>
        <v>0.25134940626124502</v>
      </c>
      <c r="BO503" s="9">
        <f t="shared" si="145"/>
        <v>39.94</v>
      </c>
      <c r="BP503" s="39" t="str">
        <f t="shared" si="146"/>
        <v/>
      </c>
      <c r="BQ503" s="147"/>
      <c r="BR503" s="9">
        <f t="shared" si="147"/>
        <v>11.5</v>
      </c>
      <c r="BS503" s="9">
        <f t="shared" si="148"/>
        <v>1</v>
      </c>
      <c r="BT503" s="9">
        <f t="shared" si="149"/>
        <v>12.5</v>
      </c>
      <c r="BU503" s="9" t="str">
        <f>IFERROR(_xlfn.XLOOKUP(D503,Sheet1!B:B,Sheet1!L:L),"")</f>
        <v/>
      </c>
      <c r="BV503" s="9" t="e">
        <f>_xlfn.XLOOKUP(BU503,Sheet1!S:S,Sheet1!T:T)</f>
        <v>#N/A</v>
      </c>
      <c r="BW503" s="9" t="e">
        <f>_xlfn.XLOOKUP(D503,Sheet1!B:B,Sheet1!M:M)</f>
        <v>#N/A</v>
      </c>
      <c r="BZ503" s="108">
        <f t="shared" si="150"/>
        <v>55.879999999999995</v>
      </c>
      <c r="CB503" s="12">
        <f>AW503/AY503</f>
        <v>0.4973011874775099</v>
      </c>
      <c r="CC503" s="12">
        <f>AX503/AY503</f>
        <v>0.50269881252249005</v>
      </c>
      <c r="CG503" s="1" t="str">
        <f>IF(BO503&lt;80,"Below 80",
IF(BO503&lt;=120,"80-120",
IF(BO503&lt;=200,"&gt; 120-200",
IF(BO503&lt;=300,"&gt;200-300",
IF(BO503&lt;=500,"&gt;300-500",
"&gt;500")))))</f>
        <v>Below 80</v>
      </c>
      <c r="CH503" s="1" t="str">
        <f>IFERROR(_xlfn.XLOOKUP(CG503,Scenario!M:M,Scenario!N:N),"")</f>
        <v/>
      </c>
      <c r="CI503" s="1" t="str">
        <f t="shared" si="151"/>
        <v>Yes</v>
      </c>
      <c r="CJ503" s="75">
        <v>43.879999999999995</v>
      </c>
    </row>
    <row r="504" spans="1:89" hidden="1">
      <c r="A504" s="2">
        <v>503</v>
      </c>
      <c r="B504" s="2">
        <v>2024</v>
      </c>
      <c r="C504" s="1">
        <v>0</v>
      </c>
      <c r="D504" s="37" t="str">
        <v>0015g00001cdNPYAA2</v>
      </c>
      <c r="E504" s="37" t="str">
        <v>PARDEEP CEMENT STORE</v>
      </c>
      <c r="F504" s="37" t="str">
        <v>JAMMU AND KASHMIR</v>
      </c>
      <c r="G504" s="37" t="str">
        <v>JAMMU</v>
      </c>
      <c r="H504" s="37" t="str">
        <v>Jammu</v>
      </c>
      <c r="I504" s="37" t="str">
        <v>AGGARWAL TRADERS</v>
      </c>
      <c r="J504" s="37" t="str">
        <v>bhanu ayush</v>
      </c>
      <c r="K504" s="37" t="str">
        <v>-</v>
      </c>
      <c r="L504" s="37" t="str">
        <v>0015g00001gvNHH</v>
      </c>
      <c r="M504" s="37" t="str">
        <v>North</v>
      </c>
      <c r="N504" s="2">
        <v>181221</v>
      </c>
      <c r="O504" s="2" t="str">
        <v>01BMRPK8249P1ZA</v>
      </c>
      <c r="P504" s="2">
        <v>9419106618</v>
      </c>
      <c r="Q504" s="2" t="str">
        <v>Jul'24</v>
      </c>
      <c r="R504" s="2">
        <v>2025</v>
      </c>
      <c r="S504" s="1">
        <v>0</v>
      </c>
      <c r="T504" s="2">
        <v>60</v>
      </c>
      <c r="U504" s="12">
        <v>0</v>
      </c>
      <c r="V504" s="1" t="str">
        <v>Challenger</v>
      </c>
      <c r="W504" s="13">
        <v>0</v>
      </c>
      <c r="X504" s="13">
        <v>0</v>
      </c>
      <c r="Y504" s="13">
        <v>0</v>
      </c>
      <c r="Z504" s="13">
        <v>0</v>
      </c>
      <c r="AA504" s="13">
        <v>0</v>
      </c>
      <c r="AB504" s="13">
        <v>0</v>
      </c>
      <c r="AC504" s="13">
        <v>5</v>
      </c>
      <c r="AD504" s="13">
        <v>0</v>
      </c>
      <c r="AE504" s="13">
        <v>0</v>
      </c>
      <c r="AF504" s="13">
        <v>0</v>
      </c>
      <c r="AG504" s="13">
        <v>0</v>
      </c>
      <c r="AH504" s="13">
        <v>0</v>
      </c>
      <c r="AI504" s="13">
        <v>0</v>
      </c>
      <c r="AJ504" s="13">
        <v>0</v>
      </c>
      <c r="AK504" s="13">
        <v>0</v>
      </c>
      <c r="AL504" s="13">
        <v>0</v>
      </c>
      <c r="AM504" s="13">
        <v>0</v>
      </c>
      <c r="AN504" s="13">
        <v>0</v>
      </c>
      <c r="AO504" s="13">
        <v>0</v>
      </c>
      <c r="AP504" s="13">
        <v>0</v>
      </c>
      <c r="AQ504" s="13">
        <v>0</v>
      </c>
      <c r="AR504" s="13">
        <v>0</v>
      </c>
      <c r="AS504" s="13">
        <v>0</v>
      </c>
      <c r="AT504" s="13">
        <v>0</v>
      </c>
      <c r="AU504" s="13">
        <v>0</v>
      </c>
      <c r="AV504" s="13">
        <v>0</v>
      </c>
      <c r="AW504" s="16">
        <f t="shared" si="136"/>
        <v>0</v>
      </c>
      <c r="AX504" s="16">
        <v>0</v>
      </c>
      <c r="AY504" s="10">
        <f t="shared" si="137"/>
        <v>0</v>
      </c>
      <c r="AZ504" s="10">
        <f>SUM(Z504:AK504)</f>
        <v>5</v>
      </c>
      <c r="BA504" s="10"/>
      <c r="BB504" s="10">
        <f t="shared" si="138"/>
        <v>0</v>
      </c>
      <c r="BC504" s="10">
        <f t="shared" si="139"/>
        <v>0</v>
      </c>
      <c r="BD504" s="10">
        <f t="shared" si="140"/>
        <v>-5</v>
      </c>
      <c r="BE504" s="10">
        <f t="shared" si="152"/>
        <v>5</v>
      </c>
      <c r="BF504" s="2" t="s">
        <v>119</v>
      </c>
      <c r="BG504" s="10">
        <f t="shared" si="141"/>
        <v>0</v>
      </c>
      <c r="BH504" s="36" t="s">
        <v>118</v>
      </c>
      <c r="BI504" s="39" t="str">
        <f t="shared" si="142"/>
        <v/>
      </c>
      <c r="BJ504" s="39" t="str">
        <f t="shared" si="143"/>
        <v/>
      </c>
      <c r="BK504" s="16">
        <f>SUM(AR504:AX504)</f>
        <v>0</v>
      </c>
      <c r="BL504" s="10">
        <f>SUM(AL504:AQ504)</f>
        <v>0</v>
      </c>
      <c r="BM504" s="12" t="str">
        <f t="shared" si="144"/>
        <v/>
      </c>
      <c r="BN504" s="12" t="str">
        <f t="shared" si="144"/>
        <v/>
      </c>
      <c r="BO504" s="9">
        <f t="shared" si="145"/>
        <v>0</v>
      </c>
      <c r="BP504" s="39" t="str">
        <f t="shared" si="146"/>
        <v/>
      </c>
      <c r="BQ504" s="147"/>
      <c r="BR504" s="9">
        <f t="shared" si="147"/>
        <v>5</v>
      </c>
      <c r="BS504" s="9">
        <f t="shared" si="148"/>
        <v>0</v>
      </c>
      <c r="BT504" s="9">
        <f t="shared" si="149"/>
        <v>5</v>
      </c>
      <c r="BU504" s="9" t="str">
        <f>IFERROR(_xlfn.XLOOKUP(D504,Sheet1!B:B,Sheet1!L:L),"")</f>
        <v/>
      </c>
      <c r="BV504" s="9" t="e">
        <f>_xlfn.XLOOKUP(BU504,Sheet1!S:S,Sheet1!T:T)</f>
        <v>#N/A</v>
      </c>
      <c r="BW504" s="9" t="e">
        <f>_xlfn.XLOOKUP(D504,Sheet1!B:B,Sheet1!M:M)</f>
        <v>#N/A</v>
      </c>
      <c r="BZ504" s="108">
        <f t="shared" si="150"/>
        <v>0</v>
      </c>
      <c r="CB504" s="12"/>
      <c r="CC504" s="12"/>
      <c r="CG504" s="1" t="str">
        <f>IF(BO504&lt;80,"Below 80",
IF(BO504&lt;=120,"80-120",
IF(BO504&lt;=200,"&gt; 120-200",
IF(BO504&lt;=300,"&gt;200-300",
IF(BO504&lt;=500,"&gt;300-500",
"&gt;500")))))</f>
        <v>Below 80</v>
      </c>
      <c r="CH504" s="1" t="str">
        <f>IFERROR(_xlfn.XLOOKUP(CG504,Scenario!M:M,Scenario!N:N),"")</f>
        <v/>
      </c>
      <c r="CI504" s="1" t="str">
        <f t="shared" si="151"/>
        <v>No</v>
      </c>
      <c r="CJ504" s="75">
        <v>0</v>
      </c>
    </row>
    <row r="505" spans="1:89" hidden="1">
      <c r="A505" s="2">
        <v>504</v>
      </c>
      <c r="B505" s="2">
        <v>2024</v>
      </c>
      <c r="C505" s="1">
        <v>0</v>
      </c>
      <c r="D505" s="37" t="str">
        <v>001J1000006U0D8IAK</v>
      </c>
      <c r="E505" s="37" t="str">
        <v>S.A FOOD</v>
      </c>
      <c r="F505" s="37" t="str">
        <v>JAMMU AND KASHMIR</v>
      </c>
      <c r="G505" s="37" t="str">
        <v>ANANTNAG</v>
      </c>
      <c r="H505" s="37">
        <v>0</v>
      </c>
      <c r="I505" s="37" t="str">
        <v>REHBER IRON STORE</v>
      </c>
      <c r="J505" s="37" t="str">
        <v>Raja Moin Ahmed</v>
      </c>
      <c r="K505" s="37" t="str">
        <v>Raja Moin Ahmed</v>
      </c>
      <c r="L505" s="37" t="str">
        <v>0015g00001gvM8p</v>
      </c>
      <c r="M505" s="37" t="str">
        <v>North</v>
      </c>
      <c r="N505" s="2">
        <v>192101</v>
      </c>
      <c r="O505" s="2" t="str">
        <v>01AOAPM7907A2ZL</v>
      </c>
      <c r="P505" s="2">
        <v>9419049121</v>
      </c>
      <c r="Q505" s="2" t="str">
        <v>Jul'24</v>
      </c>
      <c r="R505" s="2">
        <v>2025</v>
      </c>
      <c r="S505" s="1">
        <v>0</v>
      </c>
      <c r="T505" s="2" t="str">
        <v/>
      </c>
      <c r="U505" s="12">
        <v>0</v>
      </c>
      <c r="V505" s="1" t="str">
        <v>Potential Not updated</v>
      </c>
      <c r="W505" s="13">
        <v>0</v>
      </c>
      <c r="X505" s="13">
        <v>0</v>
      </c>
      <c r="Y505" s="13">
        <v>0</v>
      </c>
      <c r="Z505" s="13">
        <v>0</v>
      </c>
      <c r="AA505" s="13">
        <v>0</v>
      </c>
      <c r="AB505" s="13">
        <v>0</v>
      </c>
      <c r="AC505" s="13">
        <v>25</v>
      </c>
      <c r="AD505" s="13">
        <v>0</v>
      </c>
      <c r="AE505" s="13">
        <v>0</v>
      </c>
      <c r="AF505" s="13">
        <v>0</v>
      </c>
      <c r="AG505" s="13">
        <v>0</v>
      </c>
      <c r="AH505" s="13">
        <v>0</v>
      </c>
      <c r="AI505" s="13">
        <v>0</v>
      </c>
      <c r="AJ505" s="13">
        <v>0</v>
      </c>
      <c r="AK505" s="13">
        <v>0</v>
      </c>
      <c r="AL505" s="13">
        <v>0</v>
      </c>
      <c r="AM505" s="13">
        <v>0</v>
      </c>
      <c r="AN505" s="13">
        <v>0</v>
      </c>
      <c r="AO505" s="13">
        <v>0</v>
      </c>
      <c r="AP505" s="13">
        <v>0</v>
      </c>
      <c r="AQ505" s="13">
        <v>0</v>
      </c>
      <c r="AR505" s="13">
        <v>0</v>
      </c>
      <c r="AS505" s="13">
        <v>0</v>
      </c>
      <c r="AT505" s="13">
        <v>0</v>
      </c>
      <c r="AU505" s="13">
        <v>0</v>
      </c>
      <c r="AV505" s="13">
        <v>0</v>
      </c>
      <c r="AW505" s="16">
        <f t="shared" si="136"/>
        <v>0</v>
      </c>
      <c r="AX505" s="16">
        <v>0</v>
      </c>
      <c r="AY505" s="10">
        <f t="shared" si="137"/>
        <v>0</v>
      </c>
      <c r="AZ505" s="10">
        <f>SUM(Z505:AK505)</f>
        <v>25</v>
      </c>
      <c r="BA505" s="10"/>
      <c r="BB505" s="10">
        <f t="shared" si="138"/>
        <v>0</v>
      </c>
      <c r="BC505" s="10">
        <f t="shared" si="139"/>
        <v>0</v>
      </c>
      <c r="BD505" s="10">
        <f t="shared" si="140"/>
        <v>-25</v>
      </c>
      <c r="BE505" s="10">
        <f t="shared" si="152"/>
        <v>25</v>
      </c>
      <c r="BF505" s="2" t="s">
        <v>119</v>
      </c>
      <c r="BG505" s="10">
        <f t="shared" si="141"/>
        <v>0</v>
      </c>
      <c r="BH505" s="36" t="s">
        <v>118</v>
      </c>
      <c r="BI505" s="39" t="str">
        <f t="shared" si="142"/>
        <v/>
      </c>
      <c r="BJ505" s="39" t="str">
        <f t="shared" si="143"/>
        <v/>
      </c>
      <c r="BK505" s="16">
        <f>SUM(AR505:AX505)</f>
        <v>0</v>
      </c>
      <c r="BL505" s="10">
        <f>SUM(AL505:AQ505)</f>
        <v>0</v>
      </c>
      <c r="BM505" s="12" t="str">
        <f t="shared" si="144"/>
        <v/>
      </c>
      <c r="BN505" s="12" t="str">
        <f t="shared" si="144"/>
        <v/>
      </c>
      <c r="BO505" s="9">
        <f t="shared" si="145"/>
        <v>0</v>
      </c>
      <c r="BP505" s="39" t="str">
        <f t="shared" si="146"/>
        <v/>
      </c>
      <c r="BQ505" s="147"/>
      <c r="BR505" s="9">
        <f t="shared" si="147"/>
        <v>25</v>
      </c>
      <c r="BS505" s="9">
        <f t="shared" si="148"/>
        <v>0</v>
      </c>
      <c r="BT505" s="9">
        <f t="shared" si="149"/>
        <v>25</v>
      </c>
      <c r="BU505" s="9" t="str">
        <f>IFERROR(_xlfn.XLOOKUP(D505,Sheet1!B:B,Sheet1!L:L),"")</f>
        <v/>
      </c>
      <c r="BV505" s="9" t="e">
        <f>_xlfn.XLOOKUP(BU505,Sheet1!S:S,Sheet1!T:T)</f>
        <v>#N/A</v>
      </c>
      <c r="BW505" s="9" t="e">
        <f>_xlfn.XLOOKUP(D505,Sheet1!B:B,Sheet1!M:M)</f>
        <v>#N/A</v>
      </c>
      <c r="BZ505" s="108">
        <f t="shared" si="150"/>
        <v>0</v>
      </c>
      <c r="CB505" s="12"/>
      <c r="CC505" s="12"/>
      <c r="CG505" s="1" t="str">
        <f>IF(BO505&lt;80,"Below 80",
IF(BO505&lt;=120,"80-120",
IF(BO505&lt;=200,"&gt; 120-200",
IF(BO505&lt;=300,"&gt;200-300",
IF(BO505&lt;=500,"&gt;300-500",
"&gt;500")))))</f>
        <v>Below 80</v>
      </c>
      <c r="CH505" s="1" t="str">
        <f>IFERROR(_xlfn.XLOOKUP(CG505,Scenario!M:M,Scenario!N:N),"")</f>
        <v/>
      </c>
      <c r="CI505" s="1" t="str">
        <f t="shared" si="151"/>
        <v>No</v>
      </c>
      <c r="CJ505" s="75">
        <v>0</v>
      </c>
    </row>
    <row r="506" spans="1:89" hidden="1">
      <c r="A506" s="2">
        <v>505</v>
      </c>
      <c r="B506" s="2">
        <v>2024</v>
      </c>
      <c r="C506" s="1">
        <v>0</v>
      </c>
      <c r="D506" s="37" t="str">
        <v>001J1000005ZqibIAC</v>
      </c>
      <c r="E506" s="37" t="str">
        <v>D.P. BUILDING MATERIAL</v>
      </c>
      <c r="F506" s="37" t="str">
        <v>HARYANA</v>
      </c>
      <c r="G506" s="37" t="str">
        <v>SIRSA</v>
      </c>
      <c r="H506" s="37" t="str">
        <v>Ellenabad</v>
      </c>
      <c r="I506" s="37" t="str">
        <v>PAL CEMENT AND STEEL PVT. LTD.</v>
      </c>
      <c r="J506" s="37" t="str">
        <v>Varun Arora</v>
      </c>
      <c r="K506" s="37" t="str">
        <v>Abhishek Wadhwa</v>
      </c>
      <c r="L506" s="37" t="str">
        <v>C12827</v>
      </c>
      <c r="M506" s="37" t="str">
        <v>North</v>
      </c>
      <c r="N506" s="2">
        <v>125102</v>
      </c>
      <c r="O506" s="2" t="str">
        <v>06BDFPC2552N1ZL</v>
      </c>
      <c r="P506" s="2">
        <v>8059945852</v>
      </c>
      <c r="Q506" s="2" t="str">
        <v>Jul'24</v>
      </c>
      <c r="R506" s="2">
        <v>2025</v>
      </c>
      <c r="S506" s="1">
        <v>0</v>
      </c>
      <c r="T506" s="2">
        <v>50</v>
      </c>
      <c r="U506" s="12">
        <v>0</v>
      </c>
      <c r="V506" s="1" t="str">
        <v>Minor</v>
      </c>
      <c r="W506" s="13">
        <v>0</v>
      </c>
      <c r="X506" s="13">
        <v>0</v>
      </c>
      <c r="Y506" s="13">
        <v>0</v>
      </c>
      <c r="Z506" s="13">
        <v>0</v>
      </c>
      <c r="AA506" s="13">
        <v>0</v>
      </c>
      <c r="AB506" s="13">
        <v>0</v>
      </c>
      <c r="AC506" s="13">
        <v>50.55</v>
      </c>
      <c r="AD506" s="13">
        <v>0</v>
      </c>
      <c r="AE506" s="13">
        <v>0</v>
      </c>
      <c r="AF506" s="13">
        <v>0</v>
      </c>
      <c r="AG506" s="13">
        <v>0</v>
      </c>
      <c r="AH506" s="13">
        <v>0</v>
      </c>
      <c r="AI506" s="13">
        <v>0</v>
      </c>
      <c r="AJ506" s="13">
        <v>0</v>
      </c>
      <c r="AK506" s="13">
        <v>0</v>
      </c>
      <c r="AL506" s="13">
        <v>0</v>
      </c>
      <c r="AM506" s="13">
        <v>0</v>
      </c>
      <c r="AN506" s="13">
        <v>0</v>
      </c>
      <c r="AO506" s="13">
        <v>0</v>
      </c>
      <c r="AP506" s="13">
        <v>0</v>
      </c>
      <c r="AQ506" s="13">
        <v>0</v>
      </c>
      <c r="AR506" s="13">
        <v>0</v>
      </c>
      <c r="AS506" s="13">
        <v>0</v>
      </c>
      <c r="AT506" s="13">
        <v>0</v>
      </c>
      <c r="AU506" s="13">
        <v>0</v>
      </c>
      <c r="AV506" s="13">
        <v>0</v>
      </c>
      <c r="AW506" s="16">
        <f t="shared" si="136"/>
        <v>0</v>
      </c>
      <c r="AX506" s="16">
        <v>0</v>
      </c>
      <c r="AY506" s="10">
        <f t="shared" si="137"/>
        <v>0</v>
      </c>
      <c r="AZ506" s="10">
        <f>SUM(Z506:AK506)</f>
        <v>50.55</v>
      </c>
      <c r="BA506" s="10">
        <v>0</v>
      </c>
      <c r="BB506" s="10">
        <f t="shared" si="138"/>
        <v>0</v>
      </c>
      <c r="BC506" s="10">
        <f t="shared" si="139"/>
        <v>0</v>
      </c>
      <c r="BD506" s="10">
        <f t="shared" si="140"/>
        <v>-50.55</v>
      </c>
      <c r="BE506" s="10">
        <f t="shared" si="152"/>
        <v>50.55</v>
      </c>
      <c r="BF506" s="2" t="s">
        <v>119</v>
      </c>
      <c r="BG506" s="10">
        <f t="shared" si="141"/>
        <v>0</v>
      </c>
      <c r="BH506" s="36" t="s">
        <v>118</v>
      </c>
      <c r="BI506" s="39" t="str">
        <f t="shared" si="142"/>
        <v/>
      </c>
      <c r="BJ506" s="39" t="str">
        <f t="shared" si="143"/>
        <v/>
      </c>
      <c r="BK506" s="16">
        <f>SUM(AR506:AX506)</f>
        <v>0</v>
      </c>
      <c r="BL506" s="10">
        <f>SUM(AL506:AQ506)</f>
        <v>0</v>
      </c>
      <c r="BM506" s="12" t="str">
        <f t="shared" si="144"/>
        <v/>
      </c>
      <c r="BN506" s="12" t="str">
        <f t="shared" si="144"/>
        <v/>
      </c>
      <c r="BO506" s="9">
        <f t="shared" si="145"/>
        <v>0</v>
      </c>
      <c r="BP506" s="39" t="str">
        <f t="shared" si="146"/>
        <v/>
      </c>
      <c r="BQ506" s="147"/>
      <c r="BR506" s="9">
        <f t="shared" si="147"/>
        <v>50.55</v>
      </c>
      <c r="BS506" s="9">
        <f t="shared" si="148"/>
        <v>0</v>
      </c>
      <c r="BT506" s="9">
        <f t="shared" si="149"/>
        <v>50.55</v>
      </c>
      <c r="BU506" s="9" t="str">
        <f>IFERROR(_xlfn.XLOOKUP(D506,Sheet1!B:B,Sheet1!L:L),"")</f>
        <v/>
      </c>
      <c r="BV506" s="9" t="e">
        <f>_xlfn.XLOOKUP(BU506,Sheet1!S:S,Sheet1!T:T)</f>
        <v>#N/A</v>
      </c>
      <c r="BW506" s="9" t="e">
        <f>_xlfn.XLOOKUP(D506,Sheet1!B:B,Sheet1!M:M)</f>
        <v>#N/A</v>
      </c>
      <c r="BZ506" s="108">
        <f t="shared" si="150"/>
        <v>0</v>
      </c>
      <c r="CB506" s="12"/>
      <c r="CC506" s="12"/>
      <c r="CG506" s="1" t="str">
        <f>IF(BO506&lt;80,"Below 80",
IF(BO506&lt;=120,"80-120",
IF(BO506&lt;=200,"&gt; 120-200",
IF(BO506&lt;=300,"&gt;200-300",
IF(BO506&lt;=500,"&gt;300-500",
"&gt;500")))))</f>
        <v>Below 80</v>
      </c>
      <c r="CH506" s="1" t="str">
        <f>IFERROR(_xlfn.XLOOKUP(CG506,Scenario!M:M,Scenario!N:N),"")</f>
        <v/>
      </c>
      <c r="CI506" s="1" t="str">
        <f t="shared" si="151"/>
        <v>No</v>
      </c>
      <c r="CJ506" s="75">
        <v>0</v>
      </c>
    </row>
    <row r="507" spans="1:89" hidden="1">
      <c r="A507" s="2">
        <v>506</v>
      </c>
      <c r="B507" s="2">
        <v>2024</v>
      </c>
      <c r="C507" s="1">
        <v>0</v>
      </c>
      <c r="D507" s="37" t="str">
        <v>001J1000007o9Z6IAI</v>
      </c>
      <c r="E507" s="37" t="str">
        <v>DHARAMVIR TIMBER &amp; STEEL TRADERS</v>
      </c>
      <c r="F507" s="37" t="str">
        <v>HARYANA</v>
      </c>
      <c r="G507" s="37" t="str">
        <v>HISAR</v>
      </c>
      <c r="H507" s="37" t="str">
        <v>Barwala</v>
      </c>
      <c r="I507" s="37" t="str">
        <v>PAL CEMENT AND STEEL PVT. LTD.</v>
      </c>
      <c r="J507" s="37" t="str">
        <v>Dinesh Kumar</v>
      </c>
      <c r="K507" s="37" t="str">
        <v>Abhishek Wadhwa</v>
      </c>
      <c r="L507" s="37" t="str">
        <v>C12827</v>
      </c>
      <c r="M507" s="37" t="str">
        <v>North</v>
      </c>
      <c r="N507" s="2">
        <v>125121</v>
      </c>
      <c r="O507" s="2" t="str">
        <v>06AHXPG3346F1Z7</v>
      </c>
      <c r="P507" s="2">
        <v>9728281818</v>
      </c>
      <c r="Q507" s="2" t="str">
        <v>Jul'24</v>
      </c>
      <c r="R507" s="2">
        <v>2025</v>
      </c>
      <c r="S507" s="1">
        <v>0</v>
      </c>
      <c r="T507" s="2">
        <v>160</v>
      </c>
      <c r="U507" s="12">
        <v>9.8125000000000004E-2</v>
      </c>
      <c r="V507" s="1" t="str">
        <v>Challenger</v>
      </c>
      <c r="W507" s="13">
        <v>0</v>
      </c>
      <c r="X507" s="13">
        <v>0</v>
      </c>
      <c r="Y507" s="13">
        <v>0</v>
      </c>
      <c r="Z507" s="13">
        <v>0</v>
      </c>
      <c r="AA507" s="13">
        <v>0</v>
      </c>
      <c r="AB507" s="13">
        <v>0</v>
      </c>
      <c r="AC507" s="13">
        <v>50.6</v>
      </c>
      <c r="AD507" s="13">
        <v>50.2</v>
      </c>
      <c r="AE507" s="13">
        <v>0</v>
      </c>
      <c r="AF507" s="13">
        <v>0</v>
      </c>
      <c r="AG507" s="13">
        <v>52</v>
      </c>
      <c r="AH507" s="13">
        <v>35</v>
      </c>
      <c r="AI507" s="13">
        <v>51</v>
      </c>
      <c r="AJ507" s="13">
        <v>62</v>
      </c>
      <c r="AK507" s="13">
        <v>201</v>
      </c>
      <c r="AL507" s="13">
        <v>52</v>
      </c>
      <c r="AM507" s="13">
        <v>52</v>
      </c>
      <c r="AN507" s="13">
        <v>25.15</v>
      </c>
      <c r="AO507" s="13">
        <v>12.06</v>
      </c>
      <c r="AP507" s="13">
        <v>25.01</v>
      </c>
      <c r="AQ507" s="13">
        <v>4</v>
      </c>
      <c r="AR507" s="13">
        <v>0</v>
      </c>
      <c r="AS507" s="13">
        <v>30.07</v>
      </c>
      <c r="AT507" s="13">
        <v>32</v>
      </c>
      <c r="AU507" s="13">
        <v>0</v>
      </c>
      <c r="AV507" s="13">
        <v>15.1</v>
      </c>
      <c r="AW507" s="16">
        <f t="shared" si="136"/>
        <v>232.29</v>
      </c>
      <c r="AX507" s="16">
        <v>329.78</v>
      </c>
      <c r="AY507" s="107">
        <f>BW507</f>
        <v>500</v>
      </c>
      <c r="AZ507" s="10">
        <f>SUM(Z507:AK507)</f>
        <v>501.8</v>
      </c>
      <c r="BA507" s="10">
        <v>300</v>
      </c>
      <c r="BB507" s="10">
        <f t="shared" si="138"/>
        <v>67.710000000000008</v>
      </c>
      <c r="BC507" s="10">
        <f t="shared" si="139"/>
        <v>16.927500000000002</v>
      </c>
      <c r="BD507" s="10">
        <f t="shared" si="140"/>
        <v>-1.8000000000000114</v>
      </c>
      <c r="BE507" s="10">
        <f t="shared" si="152"/>
        <v>269.51</v>
      </c>
      <c r="BF507" s="2" t="s">
        <v>119</v>
      </c>
      <c r="BG507" s="10">
        <f t="shared" si="141"/>
        <v>25.036249999999999</v>
      </c>
      <c r="BH507" s="36" t="s">
        <v>118</v>
      </c>
      <c r="BI507" s="39" t="str">
        <f t="shared" si="142"/>
        <v>B</v>
      </c>
      <c r="BJ507" s="39" t="str">
        <f t="shared" si="143"/>
        <v>C</v>
      </c>
      <c r="BK507" s="16">
        <f>SUM(AR507:AX507)</f>
        <v>639.24</v>
      </c>
      <c r="BL507" s="10">
        <f>SUM(AL507:AQ507)</f>
        <v>170.22</v>
      </c>
      <c r="BM507" s="12">
        <f t="shared" si="144"/>
        <v>1.2784800000000001</v>
      </c>
      <c r="BN507" s="12">
        <f t="shared" si="144"/>
        <v>0.34044000000000002</v>
      </c>
      <c r="BO507" s="9">
        <f t="shared" si="145"/>
        <v>200.29</v>
      </c>
      <c r="BP507" s="39" t="str">
        <f t="shared" si="146"/>
        <v>A</v>
      </c>
      <c r="BQ507" s="147"/>
      <c r="BR507" s="9">
        <f t="shared" si="147"/>
        <v>100.80000000000001</v>
      </c>
      <c r="BS507" s="9">
        <f t="shared" si="148"/>
        <v>401</v>
      </c>
      <c r="BT507" s="9">
        <f t="shared" si="149"/>
        <v>501.8</v>
      </c>
      <c r="BU507" s="9" t="str">
        <f>IFERROR(_xlfn.XLOOKUP(D507,Sheet1!B:B,Sheet1!L:L),"")</f>
        <v>International Trip (1 pax South Asia) 3N-4D</v>
      </c>
      <c r="BV507" s="9" t="str">
        <f>_xlfn.XLOOKUP(BU507,Sheet1!S:S,Sheet1!T:T)</f>
        <v>B</v>
      </c>
      <c r="BW507" s="9">
        <f>_xlfn.XLOOKUP(D507,Sheet1!B:B,Sheet1!M:M)</f>
        <v>500</v>
      </c>
      <c r="BX507" s="1" t="s">
        <v>129</v>
      </c>
      <c r="BY507" s="1">
        <v>501</v>
      </c>
      <c r="BZ507" s="108">
        <f t="shared" si="150"/>
        <v>267.71000000000004</v>
      </c>
      <c r="CB507" s="12">
        <f>AW507/AY507</f>
        <v>0.46457999999999999</v>
      </c>
      <c r="CC507" s="12">
        <f>AX507/AY507</f>
        <v>0.65955999999999992</v>
      </c>
      <c r="CG507" s="1" t="str">
        <f>IF(BO507&lt;80,"Below 80",
IF(BO507&lt;=120,"80-120",
IF(BO507&lt;=200,"&gt; 120-200",
IF(BO507&lt;=300,"&gt;200-300",
IF(BO507&lt;=500,"&gt;300-500",
"&gt;500")))))</f>
        <v>&gt;200-300</v>
      </c>
      <c r="CH507" s="1" t="str">
        <f>IFERROR(_xlfn.XLOOKUP(CG507,Scenario!M:M,Scenario!N:N),"")</f>
        <v>C</v>
      </c>
      <c r="CI507" s="1" t="b">
        <f t="shared" si="151"/>
        <v>0</v>
      </c>
      <c r="CJ507" s="75">
        <v>299.70999999999998</v>
      </c>
    </row>
    <row r="508" spans="1:89" hidden="1">
      <c r="A508" s="2">
        <v>507</v>
      </c>
      <c r="B508" s="2">
        <v>2024</v>
      </c>
      <c r="C508" s="1">
        <v>0</v>
      </c>
      <c r="D508" s="37" t="str">
        <v>0015g00001VAKQYAA5</v>
      </c>
      <c r="E508" s="37" t="str">
        <v>M/S MITATHALIA TRADING CO.</v>
      </c>
      <c r="F508" s="37" t="str">
        <v>HARYANA</v>
      </c>
      <c r="G508" s="37" t="str">
        <v>BHIWANI</v>
      </c>
      <c r="H508" s="37" t="str">
        <v>Bhiwani</v>
      </c>
      <c r="I508" s="37" t="str">
        <v>PAL CEMENT AND STEEL PVT. LTD.</v>
      </c>
      <c r="J508" s="37" t="str">
        <v>Dinesh Kumar</v>
      </c>
      <c r="K508" s="37" t="str">
        <v>Abhishek Wadhwa</v>
      </c>
      <c r="L508" s="37" t="str">
        <v>C12827</v>
      </c>
      <c r="M508" s="37" t="str">
        <v>North</v>
      </c>
      <c r="N508" s="2">
        <v>127021</v>
      </c>
      <c r="O508" s="2" t="str">
        <v>06AAHHJ3133Q1ZZ</v>
      </c>
      <c r="P508" s="2">
        <v>9991810900</v>
      </c>
      <c r="Q508" s="2" t="str">
        <v>Jul'24</v>
      </c>
      <c r="R508" s="2">
        <v>2025</v>
      </c>
      <c r="S508" s="1">
        <v>0</v>
      </c>
      <c r="T508" s="2">
        <v>50</v>
      </c>
      <c r="U508" s="12">
        <v>0</v>
      </c>
      <c r="V508" s="1" t="str">
        <v>Minor</v>
      </c>
      <c r="W508" s="13">
        <v>0</v>
      </c>
      <c r="X508" s="13">
        <v>0</v>
      </c>
      <c r="Y508" s="13">
        <v>0</v>
      </c>
      <c r="Z508" s="13">
        <v>0</v>
      </c>
      <c r="AA508" s="13">
        <v>0</v>
      </c>
      <c r="AB508" s="13">
        <v>0</v>
      </c>
      <c r="AC508" s="13">
        <v>50.01</v>
      </c>
      <c r="AD508" s="13">
        <v>0</v>
      </c>
      <c r="AE508" s="13">
        <v>0</v>
      </c>
      <c r="AF508" s="13">
        <v>0</v>
      </c>
      <c r="AG508" s="13">
        <v>0</v>
      </c>
      <c r="AH508" s="13">
        <v>0</v>
      </c>
      <c r="AI508" s="13">
        <v>0</v>
      </c>
      <c r="AJ508" s="13">
        <v>0</v>
      </c>
      <c r="AK508" s="13">
        <v>0</v>
      </c>
      <c r="AL508" s="13">
        <v>0</v>
      </c>
      <c r="AM508" s="13">
        <v>0</v>
      </c>
      <c r="AN508" s="13">
        <v>0</v>
      </c>
      <c r="AO508" s="13">
        <v>0</v>
      </c>
      <c r="AP508" s="13">
        <v>0</v>
      </c>
      <c r="AQ508" s="13">
        <v>0</v>
      </c>
      <c r="AR508" s="13">
        <v>0</v>
      </c>
      <c r="AS508" s="13">
        <v>0</v>
      </c>
      <c r="AT508" s="13">
        <v>0</v>
      </c>
      <c r="AU508" s="13">
        <v>0</v>
      </c>
      <c r="AV508" s="13">
        <v>0</v>
      </c>
      <c r="AW508" s="16">
        <f t="shared" si="136"/>
        <v>0</v>
      </c>
      <c r="AX508" s="16">
        <v>0</v>
      </c>
      <c r="AY508" s="10">
        <f t="shared" si="137"/>
        <v>0</v>
      </c>
      <c r="AZ508" s="10">
        <f>SUM(Z508:AK508)</f>
        <v>50.01</v>
      </c>
      <c r="BA508" s="10">
        <v>50</v>
      </c>
      <c r="BB508" s="10">
        <f t="shared" si="138"/>
        <v>50</v>
      </c>
      <c r="BC508" s="10">
        <f t="shared" si="139"/>
        <v>12.5</v>
      </c>
      <c r="BD508" s="10">
        <f t="shared" si="140"/>
        <v>-50.01</v>
      </c>
      <c r="BE508" s="10">
        <f t="shared" si="152"/>
        <v>50.01</v>
      </c>
      <c r="BF508" s="2" t="s">
        <v>119</v>
      </c>
      <c r="BG508" s="10">
        <f t="shared" si="141"/>
        <v>0</v>
      </c>
      <c r="BH508" s="36" t="s">
        <v>118</v>
      </c>
      <c r="BI508" s="39" t="str">
        <f t="shared" si="142"/>
        <v/>
      </c>
      <c r="BJ508" s="39" t="str">
        <f t="shared" si="143"/>
        <v/>
      </c>
      <c r="BK508" s="16">
        <f>SUM(AR508:AX508)</f>
        <v>0</v>
      </c>
      <c r="BL508" s="10">
        <f>SUM(AL508:AQ508)</f>
        <v>0</v>
      </c>
      <c r="BM508" s="12" t="str">
        <f t="shared" si="144"/>
        <v/>
      </c>
      <c r="BN508" s="12" t="str">
        <f t="shared" si="144"/>
        <v/>
      </c>
      <c r="BO508" s="9">
        <f t="shared" si="145"/>
        <v>0</v>
      </c>
      <c r="BP508" s="39" t="str">
        <f t="shared" si="146"/>
        <v/>
      </c>
      <c r="BQ508" s="147"/>
      <c r="BR508" s="9">
        <f t="shared" si="147"/>
        <v>50.01</v>
      </c>
      <c r="BS508" s="9">
        <f t="shared" si="148"/>
        <v>0</v>
      </c>
      <c r="BT508" s="9">
        <f t="shared" si="149"/>
        <v>50.01</v>
      </c>
      <c r="BU508" s="9" t="str">
        <f>IFERROR(_xlfn.XLOOKUP(D508,Sheet1!B:B,Sheet1!L:L),"")</f>
        <v/>
      </c>
      <c r="BV508" s="9" t="e">
        <f>_xlfn.XLOOKUP(BU508,Sheet1!S:S,Sheet1!T:T)</f>
        <v>#N/A</v>
      </c>
      <c r="BW508" s="9" t="e">
        <f>_xlfn.XLOOKUP(D508,Sheet1!B:B,Sheet1!M:M)</f>
        <v>#N/A</v>
      </c>
      <c r="BZ508" s="108">
        <f t="shared" si="150"/>
        <v>0</v>
      </c>
      <c r="CB508" s="12"/>
      <c r="CC508" s="12"/>
      <c r="CG508" s="1" t="str">
        <f>IF(BO508&lt;80,"Below 80",
IF(BO508&lt;=120,"80-120",
IF(BO508&lt;=200,"&gt; 120-200",
IF(BO508&lt;=300,"&gt;200-300",
IF(BO508&lt;=500,"&gt;300-500",
"&gt;500")))))</f>
        <v>Below 80</v>
      </c>
      <c r="CH508" s="1" t="str">
        <f>IFERROR(_xlfn.XLOOKUP(CG508,Scenario!M:M,Scenario!N:N),"")</f>
        <v/>
      </c>
      <c r="CI508" s="1" t="str">
        <f t="shared" si="151"/>
        <v>Yes</v>
      </c>
      <c r="CJ508" s="75">
        <v>0</v>
      </c>
    </row>
    <row r="509" spans="1:89" hidden="1">
      <c r="A509" s="2">
        <v>508</v>
      </c>
      <c r="B509" s="2">
        <v>2024</v>
      </c>
      <c r="C509" s="1">
        <v>0</v>
      </c>
      <c r="D509" s="37" t="str">
        <v>0015g00001VAGluAAH</v>
      </c>
      <c r="E509" s="37" t="str">
        <v>LUCKNOW ISPAAT</v>
      </c>
      <c r="F509" s="37" t="str">
        <v>UTTAR PRADESH</v>
      </c>
      <c r="G509" s="37" t="str">
        <v>LUCKNOW</v>
      </c>
      <c r="H509" s="37" t="str">
        <v>Lucknow</v>
      </c>
      <c r="I509" s="37" t="str">
        <v>SHREE LAKSHMAN ROLLING MILL (INDIA) LLP</v>
      </c>
      <c r="J509" s="37" t="str">
        <v>Deepanshu</v>
      </c>
      <c r="K509" s="37" t="str">
        <v>]'</v>
      </c>
      <c r="L509" s="37" t="str">
        <v>C12815</v>
      </c>
      <c r="M509" s="37" t="str">
        <v>North</v>
      </c>
      <c r="N509" s="2">
        <v>226017</v>
      </c>
      <c r="O509" s="2" t="str">
        <v>09AEYPG2995N1ZC</v>
      </c>
      <c r="P509" s="2">
        <v>7905975364</v>
      </c>
      <c r="Q509" s="2" t="str">
        <v>Jul'24</v>
      </c>
      <c r="R509" s="2">
        <v>2025</v>
      </c>
      <c r="S509" s="1">
        <v>0</v>
      </c>
      <c r="T509" s="2">
        <v>250</v>
      </c>
      <c r="U509" s="12">
        <v>0</v>
      </c>
      <c r="V509" s="1" t="str">
        <v>Alien</v>
      </c>
      <c r="W509" s="13">
        <v>0</v>
      </c>
      <c r="X509" s="13">
        <v>0</v>
      </c>
      <c r="Y509" s="13">
        <v>0</v>
      </c>
      <c r="Z509" s="13">
        <v>0</v>
      </c>
      <c r="AA509" s="13">
        <v>0</v>
      </c>
      <c r="AB509" s="13">
        <v>0</v>
      </c>
      <c r="AC509" s="13">
        <v>26.75</v>
      </c>
      <c r="AD509" s="13">
        <v>0</v>
      </c>
      <c r="AE509" s="13">
        <v>0</v>
      </c>
      <c r="AF509" s="13">
        <v>0</v>
      </c>
      <c r="AG509" s="13">
        <v>0</v>
      </c>
      <c r="AH509" s="13">
        <v>0</v>
      </c>
      <c r="AI509" s="13">
        <v>0</v>
      </c>
      <c r="AJ509" s="13">
        <v>0</v>
      </c>
      <c r="AK509" s="13">
        <v>0</v>
      </c>
      <c r="AL509" s="13">
        <v>0</v>
      </c>
      <c r="AM509" s="13">
        <v>0</v>
      </c>
      <c r="AN509" s="13">
        <v>0</v>
      </c>
      <c r="AO509" s="13">
        <v>0</v>
      </c>
      <c r="AP509" s="13">
        <v>0</v>
      </c>
      <c r="AQ509" s="13">
        <v>0</v>
      </c>
      <c r="AR509" s="13">
        <v>0</v>
      </c>
      <c r="AS509" s="13">
        <v>0</v>
      </c>
      <c r="AT509" s="13">
        <v>0</v>
      </c>
      <c r="AU509" s="13">
        <v>0</v>
      </c>
      <c r="AV509" s="13">
        <v>0</v>
      </c>
      <c r="AW509" s="16">
        <f t="shared" si="136"/>
        <v>0</v>
      </c>
      <c r="AX509" s="16">
        <v>0</v>
      </c>
      <c r="AY509" s="10">
        <f t="shared" si="137"/>
        <v>0</v>
      </c>
      <c r="AZ509" s="10">
        <f>SUM(Z509:AK509)</f>
        <v>26.75</v>
      </c>
      <c r="BA509" s="10"/>
      <c r="BB509" s="10">
        <f t="shared" si="138"/>
        <v>0</v>
      </c>
      <c r="BC509" s="10">
        <f t="shared" si="139"/>
        <v>0</v>
      </c>
      <c r="BD509" s="10">
        <f t="shared" si="140"/>
        <v>-26.75</v>
      </c>
      <c r="BE509" s="10">
        <f t="shared" si="152"/>
        <v>26.75</v>
      </c>
      <c r="BF509" s="2" t="s">
        <v>119</v>
      </c>
      <c r="BG509" s="10">
        <f t="shared" si="141"/>
        <v>0</v>
      </c>
      <c r="BH509" s="36" t="s">
        <v>118</v>
      </c>
      <c r="BI509" s="39" t="str">
        <f t="shared" si="142"/>
        <v/>
      </c>
      <c r="BJ509" s="39" t="str">
        <f t="shared" si="143"/>
        <v/>
      </c>
      <c r="BK509" s="16">
        <f>SUM(AR509:AX509)</f>
        <v>0</v>
      </c>
      <c r="BL509" s="10">
        <f>SUM(AL509:AQ509)</f>
        <v>0</v>
      </c>
      <c r="BM509" s="12" t="str">
        <f t="shared" si="144"/>
        <v/>
      </c>
      <c r="BN509" s="12" t="str">
        <f t="shared" si="144"/>
        <v/>
      </c>
      <c r="BO509" s="9">
        <f t="shared" si="145"/>
        <v>0</v>
      </c>
      <c r="BP509" s="39" t="str">
        <f t="shared" si="146"/>
        <v/>
      </c>
      <c r="BQ509" s="147"/>
      <c r="BR509" s="9">
        <f t="shared" si="147"/>
        <v>26.75</v>
      </c>
      <c r="BS509" s="9">
        <f t="shared" si="148"/>
        <v>0</v>
      </c>
      <c r="BT509" s="9">
        <f t="shared" si="149"/>
        <v>26.75</v>
      </c>
      <c r="BU509" s="9" t="str">
        <f>IFERROR(_xlfn.XLOOKUP(D509,Sheet1!B:B,Sheet1!L:L),"")</f>
        <v/>
      </c>
      <c r="BV509" s="9" t="e">
        <f>_xlfn.XLOOKUP(BU509,Sheet1!S:S,Sheet1!T:T)</f>
        <v>#N/A</v>
      </c>
      <c r="BW509" s="9" t="e">
        <f>_xlfn.XLOOKUP(D509,Sheet1!B:B,Sheet1!M:M)</f>
        <v>#N/A</v>
      </c>
      <c r="BZ509" s="108">
        <f t="shared" si="150"/>
        <v>0</v>
      </c>
      <c r="CB509" s="12"/>
      <c r="CC509" s="12"/>
      <c r="CG509" s="1" t="str">
        <f>IF(BO509&lt;80,"Below 80",
IF(BO509&lt;=120,"80-120",
IF(BO509&lt;=200,"&gt; 120-200",
IF(BO509&lt;=300,"&gt;200-300",
IF(BO509&lt;=500,"&gt;300-500",
"&gt;500")))))</f>
        <v>Below 80</v>
      </c>
      <c r="CH509" s="1" t="str">
        <f>IFERROR(_xlfn.XLOOKUP(CG509,Scenario!M:M,Scenario!N:N),"")</f>
        <v/>
      </c>
      <c r="CI509" s="1" t="str">
        <f t="shared" si="151"/>
        <v>No</v>
      </c>
      <c r="CJ509" s="75">
        <v>0</v>
      </c>
    </row>
    <row r="510" spans="1:89" hidden="1">
      <c r="A510" s="2">
        <v>509</v>
      </c>
      <c r="B510" s="2">
        <v>2024</v>
      </c>
      <c r="C510" s="1">
        <v>0</v>
      </c>
      <c r="D510" s="37" t="str">
        <v>001J1000006THQ6IAO</v>
      </c>
      <c r="E510" s="37" t="str">
        <v>MUKESH TRADING CO.</v>
      </c>
      <c r="F510" s="37" t="str">
        <v>HARYANA</v>
      </c>
      <c r="G510" s="37" t="str">
        <v>JIND</v>
      </c>
      <c r="H510" s="37" t="str">
        <v>Jind</v>
      </c>
      <c r="I510" s="37" t="str">
        <v>PAL CEMENT AND STEEL PVT. LTD.</v>
      </c>
      <c r="J510" s="37" t="str">
        <v>Dinesh Kumar</v>
      </c>
      <c r="K510" s="37" t="str">
        <v>Abhishek Wadhwa</v>
      </c>
      <c r="L510" s="37" t="str">
        <v>C12827</v>
      </c>
      <c r="M510" s="37" t="str">
        <v>North</v>
      </c>
      <c r="N510" s="2">
        <v>126101</v>
      </c>
      <c r="O510" s="2" t="str">
        <v>06ANGPK8028B1ZA</v>
      </c>
      <c r="P510" s="2">
        <v>9812708746</v>
      </c>
      <c r="Q510" s="2" t="str">
        <v>Jul'24</v>
      </c>
      <c r="R510" s="2">
        <v>2025</v>
      </c>
      <c r="S510" s="1">
        <v>0</v>
      </c>
      <c r="T510" s="2">
        <v>80</v>
      </c>
      <c r="U510" s="12">
        <v>0</v>
      </c>
      <c r="V510" s="1" t="str">
        <v>Challenger</v>
      </c>
      <c r="W510" s="13">
        <v>0</v>
      </c>
      <c r="X510" s="13">
        <v>0</v>
      </c>
      <c r="Y510" s="13">
        <v>0</v>
      </c>
      <c r="Z510" s="13">
        <v>0</v>
      </c>
      <c r="AA510" s="13">
        <v>0</v>
      </c>
      <c r="AB510" s="13">
        <v>0</v>
      </c>
      <c r="AC510" s="13">
        <v>50.56</v>
      </c>
      <c r="AD510" s="13">
        <v>0</v>
      </c>
      <c r="AE510" s="13">
        <v>0</v>
      </c>
      <c r="AF510" s="13">
        <v>0</v>
      </c>
      <c r="AG510" s="13">
        <v>0</v>
      </c>
      <c r="AH510" s="13">
        <v>0</v>
      </c>
      <c r="AI510" s="13">
        <v>0</v>
      </c>
      <c r="AJ510" s="13">
        <v>0</v>
      </c>
      <c r="AK510" s="13">
        <v>0</v>
      </c>
      <c r="AL510" s="13">
        <v>0</v>
      </c>
      <c r="AM510" s="13">
        <v>0</v>
      </c>
      <c r="AN510" s="13">
        <v>0</v>
      </c>
      <c r="AO510" s="13">
        <v>0</v>
      </c>
      <c r="AP510" s="13">
        <v>0</v>
      </c>
      <c r="AQ510" s="13">
        <v>0</v>
      </c>
      <c r="AR510" s="13">
        <v>0</v>
      </c>
      <c r="AS510" s="13">
        <v>0</v>
      </c>
      <c r="AT510" s="13">
        <v>0</v>
      </c>
      <c r="AU510" s="13">
        <v>0</v>
      </c>
      <c r="AV510" s="13">
        <v>0</v>
      </c>
      <c r="AW510" s="16">
        <f t="shared" si="136"/>
        <v>0</v>
      </c>
      <c r="AX510" s="16">
        <v>0</v>
      </c>
      <c r="AY510" s="10">
        <f t="shared" si="137"/>
        <v>0</v>
      </c>
      <c r="AZ510" s="10">
        <f>SUM(Z510:AK510)</f>
        <v>50.56</v>
      </c>
      <c r="BA510" s="10">
        <v>0</v>
      </c>
      <c r="BB510" s="10">
        <f t="shared" si="138"/>
        <v>0</v>
      </c>
      <c r="BC510" s="10">
        <f t="shared" si="139"/>
        <v>0</v>
      </c>
      <c r="BD510" s="10">
        <f t="shared" si="140"/>
        <v>-50.56</v>
      </c>
      <c r="BE510" s="10">
        <f t="shared" si="152"/>
        <v>50.56</v>
      </c>
      <c r="BF510" s="2" t="s">
        <v>119</v>
      </c>
      <c r="BG510" s="10">
        <f t="shared" si="141"/>
        <v>0</v>
      </c>
      <c r="BH510" s="36" t="s">
        <v>118</v>
      </c>
      <c r="BI510" s="39" t="str">
        <f t="shared" si="142"/>
        <v/>
      </c>
      <c r="BJ510" s="39" t="str">
        <f t="shared" si="143"/>
        <v/>
      </c>
      <c r="BK510" s="16">
        <f>SUM(AR510:AX510)</f>
        <v>0</v>
      </c>
      <c r="BL510" s="10">
        <f>SUM(AL510:AQ510)</f>
        <v>0</v>
      </c>
      <c r="BM510" s="12" t="str">
        <f t="shared" si="144"/>
        <v/>
      </c>
      <c r="BN510" s="12" t="str">
        <f t="shared" si="144"/>
        <v/>
      </c>
      <c r="BO510" s="9">
        <f t="shared" si="145"/>
        <v>0</v>
      </c>
      <c r="BP510" s="39" t="str">
        <f t="shared" si="146"/>
        <v/>
      </c>
      <c r="BQ510" s="147"/>
      <c r="BR510" s="9">
        <f t="shared" si="147"/>
        <v>50.56</v>
      </c>
      <c r="BS510" s="9">
        <f t="shared" si="148"/>
        <v>0</v>
      </c>
      <c r="BT510" s="9">
        <f t="shared" si="149"/>
        <v>50.56</v>
      </c>
      <c r="BU510" s="9" t="str">
        <f>IFERROR(_xlfn.XLOOKUP(D510,Sheet1!B:B,Sheet1!L:L),"")</f>
        <v/>
      </c>
      <c r="BV510" s="9" t="e">
        <f>_xlfn.XLOOKUP(BU510,Sheet1!S:S,Sheet1!T:T)</f>
        <v>#N/A</v>
      </c>
      <c r="BW510" s="9" t="e">
        <f>_xlfn.XLOOKUP(D510,Sheet1!B:B,Sheet1!M:M)</f>
        <v>#N/A</v>
      </c>
      <c r="BZ510" s="108">
        <f t="shared" si="150"/>
        <v>0</v>
      </c>
      <c r="CB510" s="12"/>
      <c r="CC510" s="12"/>
      <c r="CG510" s="1" t="str">
        <f>IF(BO510&lt;80,"Below 80",
IF(BO510&lt;=120,"80-120",
IF(BO510&lt;=200,"&gt; 120-200",
IF(BO510&lt;=300,"&gt;200-300",
IF(BO510&lt;=500,"&gt;300-500",
"&gt;500")))))</f>
        <v>Below 80</v>
      </c>
      <c r="CH510" s="1" t="str">
        <f>IFERROR(_xlfn.XLOOKUP(CG510,Scenario!M:M,Scenario!N:N),"")</f>
        <v/>
      </c>
      <c r="CI510" s="1" t="str">
        <f t="shared" si="151"/>
        <v>No</v>
      </c>
      <c r="CJ510" s="75">
        <v>0</v>
      </c>
    </row>
    <row r="511" spans="1:89" hidden="1">
      <c r="A511" s="2">
        <v>510</v>
      </c>
      <c r="B511" s="2">
        <v>2024</v>
      </c>
      <c r="C511" s="1">
        <v>0</v>
      </c>
      <c r="D511" s="37" t="str">
        <v>001J1000006VRZuIAO</v>
      </c>
      <c r="E511" s="37" t="str">
        <v>BABA TRADERS</v>
      </c>
      <c r="F511" s="37" t="str">
        <v>PUNJAB</v>
      </c>
      <c r="G511" s="37" t="str">
        <v>S.A.S Nagar</v>
      </c>
      <c r="H511" s="37" t="str">
        <v>Kharar</v>
      </c>
      <c r="I511" s="37" t="str">
        <v>PAL CEMENT AND STEEL PVT. LTD.</v>
      </c>
      <c r="J511" s="37" t="str">
        <v>Abhishek Wadhwa</v>
      </c>
      <c r="K511" s="37" t="str">
        <v>Abhishek Wadhwa</v>
      </c>
      <c r="L511" s="37" t="str">
        <v>C12827</v>
      </c>
      <c r="M511" s="37" t="str">
        <v>North</v>
      </c>
      <c r="N511" s="2">
        <v>140901</v>
      </c>
      <c r="O511" s="2" t="str">
        <v>03AEWPK2365L1Z2</v>
      </c>
      <c r="P511" s="2">
        <v>9781000444</v>
      </c>
      <c r="Q511" s="2" t="str">
        <v>Jul'24</v>
      </c>
      <c r="R511" s="2">
        <v>2025</v>
      </c>
      <c r="S511" s="1">
        <v>0</v>
      </c>
      <c r="T511" s="2">
        <v>70</v>
      </c>
      <c r="U511" s="12">
        <v>0.42009523809523802</v>
      </c>
      <c r="V511" s="1" t="str">
        <v>Star</v>
      </c>
      <c r="W511" s="13">
        <v>0</v>
      </c>
      <c r="X511" s="13">
        <v>0</v>
      </c>
      <c r="Y511" s="13">
        <v>0</v>
      </c>
      <c r="Z511" s="13">
        <v>0</v>
      </c>
      <c r="AA511" s="13">
        <v>0</v>
      </c>
      <c r="AB511" s="13">
        <v>0</v>
      </c>
      <c r="AC511" s="13">
        <v>15</v>
      </c>
      <c r="AD511" s="13">
        <v>22</v>
      </c>
      <c r="AE511" s="13">
        <v>10</v>
      </c>
      <c r="AF511" s="13">
        <v>12</v>
      </c>
      <c r="AG511" s="13">
        <v>12</v>
      </c>
      <c r="AH511" s="13">
        <v>15</v>
      </c>
      <c r="AI511" s="13">
        <v>25</v>
      </c>
      <c r="AJ511" s="13">
        <v>54</v>
      </c>
      <c r="AK511" s="13">
        <v>50</v>
      </c>
      <c r="AL511" s="13">
        <v>15</v>
      </c>
      <c r="AM511" s="13">
        <v>11</v>
      </c>
      <c r="AN511" s="13">
        <v>12</v>
      </c>
      <c r="AO511" s="13">
        <v>11.99</v>
      </c>
      <c r="AP511" s="13">
        <v>0</v>
      </c>
      <c r="AQ511" s="13">
        <v>0</v>
      </c>
      <c r="AR511" s="13">
        <v>0</v>
      </c>
      <c r="AS511" s="13">
        <v>12.03</v>
      </c>
      <c r="AT511" s="13">
        <v>33.229999999999997</v>
      </c>
      <c r="AU511" s="13">
        <v>33</v>
      </c>
      <c r="AV511" s="13">
        <v>21.99</v>
      </c>
      <c r="AW511" s="16">
        <f t="shared" si="136"/>
        <v>128.25</v>
      </c>
      <c r="AX511" s="16">
        <v>99.98</v>
      </c>
      <c r="AY511" s="10">
        <f t="shared" si="137"/>
        <v>228.23000000000002</v>
      </c>
      <c r="AZ511" s="10">
        <f>SUM(Z511:AK511)</f>
        <v>215</v>
      </c>
      <c r="BA511" s="10">
        <f>AY511</f>
        <v>228.23000000000002</v>
      </c>
      <c r="BB511" s="10">
        <f t="shared" si="138"/>
        <v>99.980000000000018</v>
      </c>
      <c r="BC511" s="10">
        <f t="shared" si="139"/>
        <v>24.995000000000005</v>
      </c>
      <c r="BD511" s="10">
        <f t="shared" si="140"/>
        <v>13.230000000000018</v>
      </c>
      <c r="BE511" s="10">
        <f t="shared" si="152"/>
        <v>86.75</v>
      </c>
      <c r="BF511" s="2" t="s">
        <v>119</v>
      </c>
      <c r="BG511" s="10">
        <f t="shared" si="141"/>
        <v>7.7525000000000004</v>
      </c>
      <c r="BH511" s="36" t="s">
        <v>118</v>
      </c>
      <c r="BI511" s="39" t="str">
        <f t="shared" si="142"/>
        <v>A</v>
      </c>
      <c r="BJ511" s="39" t="str">
        <f t="shared" si="143"/>
        <v>A</v>
      </c>
      <c r="BK511" s="16">
        <f>SUM(AR511:AX511)</f>
        <v>328.48</v>
      </c>
      <c r="BL511" s="10">
        <f>SUM(AL511:AQ511)</f>
        <v>49.99</v>
      </c>
      <c r="BM511" s="12">
        <f t="shared" si="144"/>
        <v>1.4392498795075144</v>
      </c>
      <c r="BN511" s="12">
        <f t="shared" si="144"/>
        <v>0.21903343118783683</v>
      </c>
      <c r="BO511" s="9">
        <f t="shared" si="145"/>
        <v>62.02</v>
      </c>
      <c r="BP511" s="39" t="str">
        <f t="shared" si="146"/>
        <v/>
      </c>
      <c r="BQ511" s="147"/>
      <c r="BR511" s="9">
        <f t="shared" si="147"/>
        <v>47</v>
      </c>
      <c r="BS511" s="9">
        <f t="shared" si="148"/>
        <v>168</v>
      </c>
      <c r="BT511" s="9">
        <f t="shared" si="149"/>
        <v>215</v>
      </c>
      <c r="BU511" s="9" t="str">
        <f>IFERROR(_xlfn.XLOOKUP(D511,Sheet1!B:B,Sheet1!L:L),"")</f>
        <v/>
      </c>
      <c r="BV511" s="9" t="e">
        <f>_xlfn.XLOOKUP(BU511,Sheet1!S:S,Sheet1!T:T)</f>
        <v>#N/A</v>
      </c>
      <c r="BW511" s="9" t="e">
        <f>_xlfn.XLOOKUP(D511,Sheet1!B:B,Sheet1!M:M)</f>
        <v>#N/A</v>
      </c>
      <c r="BZ511" s="108">
        <f t="shared" si="150"/>
        <v>99.980000000000018</v>
      </c>
      <c r="CB511" s="12">
        <f>AW511/AY511</f>
        <v>0.56193313762432628</v>
      </c>
      <c r="CC511" s="12">
        <f>AX511/AY511</f>
        <v>0.43806686237567366</v>
      </c>
      <c r="CG511" s="1" t="str">
        <f>IF(BO511&lt;80,"Below 80",
IF(BO511&lt;=120,"80-120",
IF(BO511&lt;=200,"&gt; 120-200",
IF(BO511&lt;=300,"&gt;200-300",
IF(BO511&lt;=500,"&gt;300-500",
"&gt;500")))))</f>
        <v>Below 80</v>
      </c>
      <c r="CH511" s="1" t="str">
        <f>IFERROR(_xlfn.XLOOKUP(CG511,Scenario!M:M,Scenario!N:N),"")</f>
        <v/>
      </c>
      <c r="CI511" s="1" t="b">
        <f t="shared" si="151"/>
        <v>0</v>
      </c>
      <c r="CJ511" s="75">
        <v>87.95</v>
      </c>
      <c r="CK511" s="1" t="s">
        <v>118</v>
      </c>
    </row>
    <row r="512" spans="1:89" hidden="1">
      <c r="A512" s="2">
        <v>511</v>
      </c>
      <c r="B512" s="2">
        <v>2024</v>
      </c>
      <c r="C512" s="1">
        <v>0</v>
      </c>
      <c r="D512" s="37" t="str">
        <v>001J1000006V86XIAS</v>
      </c>
      <c r="E512" s="37" t="str">
        <v>PULKIT ENTERPRISES</v>
      </c>
      <c r="F512" s="37" t="str">
        <v>MADHYA PRADESH</v>
      </c>
      <c r="G512" s="37" t="str">
        <v>INDORE</v>
      </c>
      <c r="H512" s="37" t="str">
        <v>Indore</v>
      </c>
      <c r="I512" s="37" t="str">
        <v>SHIV STEEL CORPORATION</v>
      </c>
      <c r="J512" s="37" t="str">
        <v>Sunny Agarwal</v>
      </c>
      <c r="K512" s="37" t="str">
        <v>Yogeshwar Richhariya</v>
      </c>
      <c r="L512" s="37" t="str">
        <v/>
      </c>
      <c r="M512" s="37" t="str">
        <v>Central</v>
      </c>
      <c r="N512" s="2">
        <v>452007</v>
      </c>
      <c r="O512" s="2" t="str">
        <v>23BKUPA7352L1ZT</v>
      </c>
      <c r="P512" s="2">
        <v>9425903081</v>
      </c>
      <c r="Q512" s="2" t="str">
        <v>Jul'24</v>
      </c>
      <c r="R512" s="2">
        <v>2025</v>
      </c>
      <c r="S512" s="1">
        <v>0</v>
      </c>
      <c r="T512" s="2">
        <v>70</v>
      </c>
      <c r="U512" s="12">
        <v>0</v>
      </c>
      <c r="V512" s="1" t="str">
        <v>Challenger</v>
      </c>
      <c r="W512" s="13">
        <v>0</v>
      </c>
      <c r="X512" s="13">
        <v>0</v>
      </c>
      <c r="Y512" s="13">
        <v>0</v>
      </c>
      <c r="Z512" s="13">
        <v>0</v>
      </c>
      <c r="AA512" s="13">
        <v>0</v>
      </c>
      <c r="AB512" s="13">
        <v>0</v>
      </c>
      <c r="AC512" s="13">
        <v>52</v>
      </c>
      <c r="AD512" s="13">
        <v>0</v>
      </c>
      <c r="AE512" s="13">
        <v>0</v>
      </c>
      <c r="AF512" s="13">
        <v>0</v>
      </c>
      <c r="AG512" s="13">
        <v>0</v>
      </c>
      <c r="AH512" s="13">
        <v>0</v>
      </c>
      <c r="AI512" s="13">
        <v>0</v>
      </c>
      <c r="AJ512" s="13">
        <v>0</v>
      </c>
      <c r="AK512" s="13">
        <v>0</v>
      </c>
      <c r="AL512" s="13">
        <v>0</v>
      </c>
      <c r="AM512" s="13">
        <v>0</v>
      </c>
      <c r="AN512" s="13">
        <v>0</v>
      </c>
      <c r="AO512" s="13">
        <v>0</v>
      </c>
      <c r="AP512" s="13">
        <v>0</v>
      </c>
      <c r="AQ512" s="13">
        <v>0</v>
      </c>
      <c r="AR512" s="13">
        <v>0</v>
      </c>
      <c r="AS512" s="13">
        <v>0</v>
      </c>
      <c r="AT512" s="13">
        <v>0</v>
      </c>
      <c r="AU512" s="13">
        <v>0</v>
      </c>
      <c r="AV512" s="13">
        <v>0</v>
      </c>
      <c r="AW512" s="16">
        <f t="shared" si="136"/>
        <v>0</v>
      </c>
      <c r="AX512" s="16">
        <v>0</v>
      </c>
      <c r="AY512" s="10">
        <f t="shared" si="137"/>
        <v>0</v>
      </c>
      <c r="AZ512" s="10">
        <f>SUM(Z512:AK512)</f>
        <v>52</v>
      </c>
      <c r="BA512" s="10"/>
      <c r="BB512" s="10">
        <f t="shared" si="138"/>
        <v>0</v>
      </c>
      <c r="BC512" s="10">
        <f t="shared" si="139"/>
        <v>0</v>
      </c>
      <c r="BD512" s="10">
        <f t="shared" si="140"/>
        <v>-52</v>
      </c>
      <c r="BE512" s="10">
        <f t="shared" si="152"/>
        <v>52</v>
      </c>
      <c r="BF512" s="2" t="s">
        <v>119</v>
      </c>
      <c r="BG512" s="10">
        <f t="shared" si="141"/>
        <v>0</v>
      </c>
      <c r="BH512" s="36" t="s">
        <v>118</v>
      </c>
      <c r="BI512" s="39" t="str">
        <f t="shared" si="142"/>
        <v/>
      </c>
      <c r="BJ512" s="39" t="str">
        <f t="shared" si="143"/>
        <v/>
      </c>
      <c r="BK512" s="16">
        <f>SUM(AR512:AX512)</f>
        <v>0</v>
      </c>
      <c r="BL512" s="10">
        <f>SUM(AL512:AQ512)</f>
        <v>0</v>
      </c>
      <c r="BM512" s="12" t="str">
        <f t="shared" si="144"/>
        <v/>
      </c>
      <c r="BN512" s="12" t="str">
        <f t="shared" si="144"/>
        <v/>
      </c>
      <c r="BO512" s="9">
        <f t="shared" si="145"/>
        <v>0</v>
      </c>
      <c r="BP512" s="39" t="str">
        <f t="shared" si="146"/>
        <v/>
      </c>
      <c r="BQ512" s="147"/>
      <c r="BR512" s="9">
        <f t="shared" si="147"/>
        <v>52</v>
      </c>
      <c r="BS512" s="9">
        <f t="shared" si="148"/>
        <v>0</v>
      </c>
      <c r="BT512" s="9">
        <f t="shared" si="149"/>
        <v>52</v>
      </c>
      <c r="BU512" s="9" t="str">
        <f>IFERROR(_xlfn.XLOOKUP(D512,Sheet1!B:B,Sheet1!L:L),"")</f>
        <v/>
      </c>
      <c r="BV512" s="9" t="e">
        <f>_xlfn.XLOOKUP(BU512,Sheet1!S:S,Sheet1!T:T)</f>
        <v>#N/A</v>
      </c>
      <c r="BW512" s="9" t="e">
        <f>_xlfn.XLOOKUP(D512,Sheet1!B:B,Sheet1!M:M)</f>
        <v>#N/A</v>
      </c>
      <c r="BZ512" s="108">
        <f t="shared" si="150"/>
        <v>0</v>
      </c>
      <c r="CB512" s="12"/>
      <c r="CC512" s="12"/>
      <c r="CG512" s="1" t="str">
        <f>IF(BO512&lt;80,"Below 80",
IF(BO512&lt;=120,"80-120",
IF(BO512&lt;=200,"&gt; 120-200",
IF(BO512&lt;=300,"&gt;200-300",
IF(BO512&lt;=500,"&gt;300-500",
"&gt;500")))))</f>
        <v>Below 80</v>
      </c>
      <c r="CH512" s="1" t="str">
        <f>IFERROR(_xlfn.XLOOKUP(CG512,Scenario!M:M,Scenario!N:N),"")</f>
        <v/>
      </c>
      <c r="CI512" s="1" t="str">
        <f t="shared" si="151"/>
        <v>No</v>
      </c>
      <c r="CJ512" s="75">
        <v>0</v>
      </c>
    </row>
    <row r="513" spans="1:88" hidden="1">
      <c r="A513" s="2">
        <v>512</v>
      </c>
      <c r="B513" s="2">
        <v>2024</v>
      </c>
      <c r="C513" s="1">
        <v>0</v>
      </c>
      <c r="D513" s="37" t="str">
        <v>001J100000Dp9WwIAJ</v>
      </c>
      <c r="E513" s="37" t="str">
        <v>SHREE STEELS</v>
      </c>
      <c r="F513" s="37" t="str">
        <v>CHHATTISGARH</v>
      </c>
      <c r="G513" s="37" t="str">
        <v>RAIPUR</v>
      </c>
      <c r="H513" s="37" t="str">
        <v>Raipur</v>
      </c>
      <c r="I513" s="37" t="str">
        <v>MADHYA BHARAT ISPAT PRIVATE LIMITED</v>
      </c>
      <c r="J513" s="37" t="str">
        <v>Saurav Nath</v>
      </c>
      <c r="K513" s="37" t="str">
        <v>Vikash Kumar</v>
      </c>
      <c r="L513" s="37" t="str">
        <v>C12834</v>
      </c>
      <c r="M513" s="37" t="str">
        <v>Central</v>
      </c>
      <c r="N513" s="2">
        <v>492001</v>
      </c>
      <c r="O513" s="2" t="str">
        <v>22AAJFS3455L1ZZ</v>
      </c>
      <c r="P513" s="2">
        <v>9300293004</v>
      </c>
      <c r="Q513" s="2" t="str">
        <v>Jul'24</v>
      </c>
      <c r="R513" s="2">
        <v>2025</v>
      </c>
      <c r="S513" s="1">
        <v>0</v>
      </c>
      <c r="T513" s="2">
        <v>200</v>
      </c>
      <c r="U513" s="12">
        <v>0</v>
      </c>
      <c r="V513" s="1" t="str">
        <v>Challenger</v>
      </c>
      <c r="W513" s="13">
        <v>0</v>
      </c>
      <c r="X513" s="13">
        <v>0</v>
      </c>
      <c r="Y513" s="13">
        <v>0</v>
      </c>
      <c r="Z513" s="13">
        <v>0</v>
      </c>
      <c r="AA513" s="13">
        <v>0</v>
      </c>
      <c r="AB513" s="13">
        <v>0</v>
      </c>
      <c r="AC513" s="13">
        <v>15</v>
      </c>
      <c r="AD513" s="13">
        <v>0</v>
      </c>
      <c r="AE513" s="13">
        <v>0</v>
      </c>
      <c r="AF513" s="13">
        <v>0</v>
      </c>
      <c r="AG513" s="13">
        <v>0</v>
      </c>
      <c r="AH513" s="13">
        <v>0</v>
      </c>
      <c r="AI513" s="13">
        <v>0</v>
      </c>
      <c r="AJ513" s="13">
        <v>0</v>
      </c>
      <c r="AK513" s="13">
        <v>0</v>
      </c>
      <c r="AL513" s="13">
        <v>0</v>
      </c>
      <c r="AM513" s="13">
        <v>0</v>
      </c>
      <c r="AN513" s="13">
        <v>0</v>
      </c>
      <c r="AO513" s="13">
        <v>0</v>
      </c>
      <c r="AP513" s="13">
        <v>0</v>
      </c>
      <c r="AQ513" s="13">
        <v>0</v>
      </c>
      <c r="AR513" s="13">
        <v>0</v>
      </c>
      <c r="AS513" s="13">
        <v>0</v>
      </c>
      <c r="AT513" s="13">
        <v>0</v>
      </c>
      <c r="AU513" s="13">
        <v>0</v>
      </c>
      <c r="AV513" s="13">
        <v>0</v>
      </c>
      <c r="AW513" s="16">
        <f t="shared" si="136"/>
        <v>0</v>
      </c>
      <c r="AX513" s="16">
        <v>0</v>
      </c>
      <c r="AY513" s="10">
        <f t="shared" si="137"/>
        <v>0</v>
      </c>
      <c r="AZ513" s="10">
        <f>SUM(Z513:AK513)</f>
        <v>15</v>
      </c>
      <c r="BA513" s="10"/>
      <c r="BB513" s="10">
        <f t="shared" si="138"/>
        <v>0</v>
      </c>
      <c r="BC513" s="10">
        <f t="shared" si="139"/>
        <v>0</v>
      </c>
      <c r="BD513" s="10">
        <f t="shared" si="140"/>
        <v>-15</v>
      </c>
      <c r="BE513" s="10">
        <f t="shared" si="152"/>
        <v>15</v>
      </c>
      <c r="BF513" s="2" t="s">
        <v>119</v>
      </c>
      <c r="BG513" s="10">
        <f t="shared" si="141"/>
        <v>0</v>
      </c>
      <c r="BH513" s="36" t="s">
        <v>118</v>
      </c>
      <c r="BI513" s="39" t="str">
        <f t="shared" si="142"/>
        <v/>
      </c>
      <c r="BJ513" s="39" t="str">
        <f t="shared" si="143"/>
        <v/>
      </c>
      <c r="BK513" s="16">
        <f>SUM(AR513:AX513)</f>
        <v>0</v>
      </c>
      <c r="BL513" s="10">
        <f>SUM(AL513:AQ513)</f>
        <v>0</v>
      </c>
      <c r="BM513" s="12" t="str">
        <f t="shared" si="144"/>
        <v/>
      </c>
      <c r="BN513" s="12" t="str">
        <f t="shared" si="144"/>
        <v/>
      </c>
      <c r="BO513" s="9">
        <f t="shared" si="145"/>
        <v>0</v>
      </c>
      <c r="BP513" s="39" t="str">
        <f t="shared" si="146"/>
        <v/>
      </c>
      <c r="BQ513" s="147"/>
      <c r="BR513" s="9">
        <f t="shared" si="147"/>
        <v>15</v>
      </c>
      <c r="BS513" s="9">
        <f t="shared" si="148"/>
        <v>0</v>
      </c>
      <c r="BT513" s="9">
        <f t="shared" si="149"/>
        <v>15</v>
      </c>
      <c r="BU513" s="9" t="str">
        <f>IFERROR(_xlfn.XLOOKUP(D513,Sheet1!B:B,Sheet1!L:L),"")</f>
        <v/>
      </c>
      <c r="BV513" s="9" t="e">
        <f>_xlfn.XLOOKUP(BU513,Sheet1!S:S,Sheet1!T:T)</f>
        <v>#N/A</v>
      </c>
      <c r="BW513" s="9" t="e">
        <f>_xlfn.XLOOKUP(D513,Sheet1!B:B,Sheet1!M:M)</f>
        <v>#N/A</v>
      </c>
      <c r="BZ513" s="108">
        <f t="shared" si="150"/>
        <v>0</v>
      </c>
      <c r="CB513" s="12"/>
      <c r="CC513" s="12"/>
      <c r="CG513" s="1" t="str">
        <f>IF(BO513&lt;80,"Below 80",
IF(BO513&lt;=120,"80-120",
IF(BO513&lt;=200,"&gt; 120-200",
IF(BO513&lt;=300,"&gt;200-300",
IF(BO513&lt;=500,"&gt;300-500",
"&gt;500")))))</f>
        <v>Below 80</v>
      </c>
      <c r="CH513" s="1" t="str">
        <f>IFERROR(_xlfn.XLOOKUP(CG513,Scenario!M:M,Scenario!N:N),"")</f>
        <v/>
      </c>
      <c r="CI513" s="1" t="str">
        <f t="shared" si="151"/>
        <v>No</v>
      </c>
      <c r="CJ513" s="75">
        <v>0</v>
      </c>
    </row>
    <row r="514" spans="1:88" ht="27.75" hidden="1">
      <c r="A514" s="2">
        <v>513</v>
      </c>
      <c r="B514" s="2">
        <v>2024</v>
      </c>
      <c r="C514" s="1">
        <v>0</v>
      </c>
      <c r="D514" s="37" t="str">
        <v>001J1000006T8eZIAS</v>
      </c>
      <c r="E514" s="37" t="str">
        <v>NITIN ENTERPRISES</v>
      </c>
      <c r="F514" s="37" t="str">
        <v>UTTAR PRADESH</v>
      </c>
      <c r="G514" s="37" t="str">
        <v>AGRA</v>
      </c>
      <c r="H514" s="37" t="str">
        <v>Fatehabad</v>
      </c>
      <c r="I514" s="37" t="str">
        <v>DINESH STEEL PRIVATE LIMITED</v>
      </c>
      <c r="J514" s="37" t="str">
        <v>Pankaj Garg</v>
      </c>
      <c r="K514" s="37" t="str">
        <v>-</v>
      </c>
      <c r="L514" s="37" t="str">
        <v>C12820</v>
      </c>
      <c r="M514" s="37" t="str">
        <v>North</v>
      </c>
      <c r="N514" s="2">
        <v>283125</v>
      </c>
      <c r="O514" s="2" t="str">
        <v>09DVMPS4819H2ZV</v>
      </c>
      <c r="P514" s="2">
        <v>9068959103</v>
      </c>
      <c r="Q514" s="2" t="str">
        <v>Aug'24</v>
      </c>
      <c r="R514" s="2">
        <v>2025</v>
      </c>
      <c r="S514" s="1">
        <v>0</v>
      </c>
      <c r="T514" s="2">
        <v>60</v>
      </c>
      <c r="U514" s="12">
        <v>0</v>
      </c>
      <c r="V514" s="1" t="str">
        <v>Challenger</v>
      </c>
      <c r="W514" s="13">
        <v>0</v>
      </c>
      <c r="X514" s="13">
        <v>0</v>
      </c>
      <c r="Y514" s="13">
        <v>0</v>
      </c>
      <c r="Z514" s="13">
        <v>0</v>
      </c>
      <c r="AA514" s="13">
        <v>0</v>
      </c>
      <c r="AB514" s="13">
        <v>0</v>
      </c>
      <c r="AC514" s="13">
        <v>0</v>
      </c>
      <c r="AD514" s="13">
        <v>15</v>
      </c>
      <c r="AE514" s="13">
        <v>5</v>
      </c>
      <c r="AF514" s="13">
        <v>12</v>
      </c>
      <c r="AG514" s="13">
        <v>0</v>
      </c>
      <c r="AH514" s="13">
        <v>0</v>
      </c>
      <c r="AI514" s="13">
        <v>5</v>
      </c>
      <c r="AJ514" s="13">
        <v>5</v>
      </c>
      <c r="AK514" s="13">
        <v>0</v>
      </c>
      <c r="AL514" s="13">
        <v>5</v>
      </c>
      <c r="AM514" s="13">
        <v>10</v>
      </c>
      <c r="AN514" s="13">
        <v>6</v>
      </c>
      <c r="AO514" s="13">
        <v>2</v>
      </c>
      <c r="AP514" s="13">
        <v>0</v>
      </c>
      <c r="AQ514" s="13">
        <v>3</v>
      </c>
      <c r="AR514" s="13">
        <v>0</v>
      </c>
      <c r="AS514" s="13">
        <v>0</v>
      </c>
      <c r="AT514" s="13">
        <v>0</v>
      </c>
      <c r="AU514" s="13">
        <v>0</v>
      </c>
      <c r="AV514" s="13">
        <v>0</v>
      </c>
      <c r="AW514" s="16">
        <f t="shared" si="136"/>
        <v>26</v>
      </c>
      <c r="AX514" s="16">
        <v>52</v>
      </c>
      <c r="AY514" s="10">
        <f t="shared" si="137"/>
        <v>78</v>
      </c>
      <c r="AZ514" s="10">
        <f>SUM(Z514:AK514)</f>
        <v>42</v>
      </c>
      <c r="BA514" s="10">
        <v>0</v>
      </c>
      <c r="BB514" s="10">
        <f t="shared" si="138"/>
        <v>-26</v>
      </c>
      <c r="BC514" s="10">
        <f t="shared" si="139"/>
        <v>-6.5</v>
      </c>
      <c r="BD514" s="10">
        <f t="shared" si="140"/>
        <v>36</v>
      </c>
      <c r="BE514" s="10">
        <f t="shared" si="152"/>
        <v>16</v>
      </c>
      <c r="BF514" s="2" t="s">
        <v>119</v>
      </c>
      <c r="BG514" s="10">
        <f t="shared" si="141"/>
        <v>3.25</v>
      </c>
      <c r="BH514" s="36" t="s">
        <v>118</v>
      </c>
      <c r="BI514" s="39" t="str">
        <f t="shared" si="142"/>
        <v/>
      </c>
      <c r="BJ514" s="39" t="str">
        <f t="shared" si="143"/>
        <v/>
      </c>
      <c r="BK514" s="16">
        <f>SUM(AR514:AX514)</f>
        <v>78</v>
      </c>
      <c r="BL514" s="10">
        <f>SUM(AL514:AQ514)</f>
        <v>26</v>
      </c>
      <c r="BM514" s="12">
        <f t="shared" si="144"/>
        <v>1</v>
      </c>
      <c r="BN514" s="12">
        <f t="shared" si="144"/>
        <v>0.33333333333333331</v>
      </c>
      <c r="BO514" s="9">
        <f t="shared" si="145"/>
        <v>26</v>
      </c>
      <c r="BP514" s="39" t="str">
        <f t="shared" si="146"/>
        <v/>
      </c>
      <c r="BQ514" s="144" t="s">
        <v>169</v>
      </c>
      <c r="BR514" s="9">
        <f t="shared" si="147"/>
        <v>20</v>
      </c>
      <c r="BS514" s="9">
        <f t="shared" si="148"/>
        <v>22</v>
      </c>
      <c r="BT514" s="9">
        <f t="shared" si="149"/>
        <v>42</v>
      </c>
      <c r="BU514" s="9" t="str">
        <f>IFERROR(_xlfn.XLOOKUP(D514,Sheet1!B:B,Sheet1!L:L),"")</f>
        <v/>
      </c>
      <c r="BV514" s="9" t="e">
        <f>_xlfn.XLOOKUP(BU514,Sheet1!S:S,Sheet1!T:T)</f>
        <v>#N/A</v>
      </c>
      <c r="BW514" s="9" t="e">
        <f>_xlfn.XLOOKUP(D514,Sheet1!B:B,Sheet1!M:M)</f>
        <v>#N/A</v>
      </c>
      <c r="BZ514" s="108">
        <f t="shared" si="150"/>
        <v>52</v>
      </c>
      <c r="CB514" s="12">
        <f>AW514/AY514</f>
        <v>0.33333333333333331</v>
      </c>
      <c r="CC514" s="12">
        <f>AX514/AY514</f>
        <v>0.66666666666666663</v>
      </c>
      <c r="CG514" s="1" t="str">
        <f>IF(BO514&lt;80,"Below 80",
IF(BO514&lt;=120,"80-120",
IF(BO514&lt;=200,"&gt; 120-200",
IF(BO514&lt;=300,"&gt;200-300",
IF(BO514&lt;=500,"&gt;300-500",
"&gt;500")))))</f>
        <v>Below 80</v>
      </c>
      <c r="CH514" s="1" t="str">
        <f>IFERROR(_xlfn.XLOOKUP(CG514,Scenario!M:M,Scenario!N:N),"")</f>
        <v/>
      </c>
      <c r="CI514" s="1" t="str">
        <f t="shared" si="151"/>
        <v>No</v>
      </c>
      <c r="CJ514" s="75">
        <v>52</v>
      </c>
    </row>
    <row r="515" spans="1:88" hidden="1">
      <c r="A515" s="2">
        <v>514</v>
      </c>
      <c r="B515" s="2">
        <v>2024</v>
      </c>
      <c r="C515" s="1">
        <v>0</v>
      </c>
      <c r="D515" s="37" t="str">
        <v>0015g00001Y4K9JAAV</v>
      </c>
      <c r="E515" s="37" t="str">
        <v>SHRI KRISHNA BUILDING SOLUTIONS</v>
      </c>
      <c r="F515" s="37" t="str">
        <v>UTTAR PRADESH</v>
      </c>
      <c r="G515" s="37" t="str">
        <v>AGRA</v>
      </c>
      <c r="H515" s="37" t="str">
        <v>Etmadpur</v>
      </c>
      <c r="I515" s="37" t="str">
        <v>DINESH STEEL PRIVATE LIMITED</v>
      </c>
      <c r="J515" s="37" t="str">
        <v>Pankaj Garg</v>
      </c>
      <c r="K515" s="37" t="str">
        <v>-</v>
      </c>
      <c r="L515" s="37" t="str">
        <v>C12820</v>
      </c>
      <c r="M515" s="37" t="str">
        <v>North</v>
      </c>
      <c r="N515" s="2">
        <v>282006</v>
      </c>
      <c r="O515" s="2" t="str">
        <v>09AHJPA4150H1ZL</v>
      </c>
      <c r="P515" s="2">
        <v>9319216937</v>
      </c>
      <c r="Q515" s="2" t="str">
        <v>Aug'24</v>
      </c>
      <c r="R515" s="2">
        <v>2025</v>
      </c>
      <c r="S515" s="1">
        <v>0</v>
      </c>
      <c r="T515" s="2">
        <v>70</v>
      </c>
      <c r="U515" s="12">
        <v>8.0952380952380956E-2</v>
      </c>
      <c r="V515" s="1" t="str">
        <v>Challenger</v>
      </c>
      <c r="W515" s="13">
        <v>0</v>
      </c>
      <c r="X515" s="13">
        <v>0</v>
      </c>
      <c r="Y515" s="13">
        <v>0</v>
      </c>
      <c r="Z515" s="13">
        <v>0</v>
      </c>
      <c r="AA515" s="13">
        <v>0</v>
      </c>
      <c r="AB515" s="13">
        <v>0</v>
      </c>
      <c r="AC515" s="13">
        <v>0</v>
      </c>
      <c r="AD515" s="13">
        <v>20.100000000000001</v>
      </c>
      <c r="AE515" s="13">
        <v>25</v>
      </c>
      <c r="AF515" s="13">
        <v>0</v>
      </c>
      <c r="AG515" s="13">
        <v>8</v>
      </c>
      <c r="AH515" s="13">
        <v>0</v>
      </c>
      <c r="AI515" s="13">
        <v>15</v>
      </c>
      <c r="AJ515" s="13">
        <v>15</v>
      </c>
      <c r="AK515" s="13">
        <v>15</v>
      </c>
      <c r="AL515" s="13">
        <v>5</v>
      </c>
      <c r="AM515" s="13">
        <v>10</v>
      </c>
      <c r="AN515" s="13">
        <v>5</v>
      </c>
      <c r="AO515" s="13">
        <v>4</v>
      </c>
      <c r="AP515" s="13">
        <v>4</v>
      </c>
      <c r="AQ515" s="13">
        <v>3</v>
      </c>
      <c r="AR515" s="13">
        <v>4</v>
      </c>
      <c r="AS515" s="13">
        <v>5</v>
      </c>
      <c r="AT515" s="13">
        <v>7</v>
      </c>
      <c r="AU515" s="13">
        <v>5</v>
      </c>
      <c r="AV515" s="13">
        <v>5</v>
      </c>
      <c r="AW515" s="16">
        <f t="shared" ref="AW515:AW578" si="153">SUM(AL515:AU515)</f>
        <v>52</v>
      </c>
      <c r="AX515" s="16">
        <v>70</v>
      </c>
      <c r="AY515" s="10">
        <f t="shared" ref="AY515:AY578" si="154">AW515+AX515</f>
        <v>122</v>
      </c>
      <c r="AZ515" s="10">
        <f>SUM(Z515:AK515)</f>
        <v>98.1</v>
      </c>
      <c r="BA515" s="10">
        <v>100</v>
      </c>
      <c r="BB515" s="10">
        <f t="shared" ref="BB515:BB578" si="155">BA515-AW515</f>
        <v>48</v>
      </c>
      <c r="BC515" s="10">
        <f t="shared" ref="BC515:BC578" si="156">IFERROR(BB515/4,0)</f>
        <v>12</v>
      </c>
      <c r="BD515" s="10">
        <f t="shared" ref="BD515:BD578" si="157">AY515-AZ515</f>
        <v>23.900000000000006</v>
      </c>
      <c r="BE515" s="10">
        <f t="shared" si="152"/>
        <v>46.099999999999994</v>
      </c>
      <c r="BF515" s="2" t="s">
        <v>119</v>
      </c>
      <c r="BG515" s="10">
        <f t="shared" ref="BG515:BG578" si="158">AVERAGE(AL515:AS515)</f>
        <v>5</v>
      </c>
      <c r="BH515" s="36" t="s">
        <v>118</v>
      </c>
      <c r="BI515" s="39" t="str">
        <f t="shared" ref="BI515:BI578" si="159">IF(BF515="Yes","",IF(BA515&gt;1250,"E",IF(BA515&gt;750,"D",
IF(BA515&gt;=500,"C",
IF(BA515&gt;=300,"B",
IF(BA515&gt;=200,"A",
""))))))</f>
        <v/>
      </c>
      <c r="BJ515" s="39" t="str">
        <f t="shared" ref="BJ515:BJ578" si="160">IF(BF515="Yes","",IF(AY515&gt;1250,"E",IF(AY515&gt;750,"D",
IF(AY515&gt;=500,"C",
IF(AY515&gt;=300,"B",
IF(AY515&gt;=200,"A",
""))))))</f>
        <v/>
      </c>
      <c r="BK515" s="16">
        <f>SUM(AR515:AX515)</f>
        <v>148</v>
      </c>
      <c r="BL515" s="10">
        <f>SUM(AL515:AQ515)</f>
        <v>31</v>
      </c>
      <c r="BM515" s="12">
        <f t="shared" ref="BM515:BN578" si="161">IFERROR(BK515/$AY515,"")</f>
        <v>1.2131147540983607</v>
      </c>
      <c r="BN515" s="12">
        <f t="shared" si="161"/>
        <v>0.25409836065573771</v>
      </c>
      <c r="BO515" s="9">
        <f t="shared" ref="BO515:BO578" si="162">SUM(AL515:AS515)</f>
        <v>40</v>
      </c>
      <c r="BP515" s="39" t="str">
        <f t="shared" ref="BP515:BP578" si="163">IF(BF515="Yes","",IF(BO515&gt;1250,"E",IF(BO515&gt;750,"D",
IF(BO515&gt;=500,"C",
IF(BO515&gt;=300,"B",
IF(BO515&gt;=200,"A",
""))))))</f>
        <v/>
      </c>
      <c r="BR515" s="9">
        <f t="shared" ref="BR515:BR578" si="164">SUM(Z515:AE515)</f>
        <v>45.1</v>
      </c>
      <c r="BS515" s="9">
        <f t="shared" ref="BS515:BS578" si="165">SUM(AF515:AK515)</f>
        <v>53</v>
      </c>
      <c r="BT515" s="9">
        <f t="shared" ref="BT515:BT578" si="166">SUM(BR515:BS515)</f>
        <v>98.1</v>
      </c>
      <c r="BU515" s="9" t="str">
        <f>IFERROR(_xlfn.XLOOKUP(D515,Sheet1!B:B,Sheet1!L:L),"")</f>
        <v/>
      </c>
      <c r="BV515" s="9" t="e">
        <f>_xlfn.XLOOKUP(BU515,Sheet1!S:S,Sheet1!T:T)</f>
        <v>#N/A</v>
      </c>
      <c r="BW515" s="9" t="e">
        <f>_xlfn.XLOOKUP(D515,Sheet1!B:B,Sheet1!M:M)</f>
        <v>#N/A</v>
      </c>
      <c r="BZ515" s="108">
        <f t="shared" ref="BZ515:BZ578" si="167">AY515-AW515</f>
        <v>70</v>
      </c>
      <c r="CB515" s="12">
        <f>AW515/AY515</f>
        <v>0.42622950819672129</v>
      </c>
      <c r="CC515" s="12">
        <f>AX515/AY515</f>
        <v>0.57377049180327866</v>
      </c>
      <c r="CG515" s="1" t="str">
        <f>IF(BO515&lt;80,"Below 80",
IF(BO515&lt;=120,"80-120",
IF(BO515&lt;=200,"&gt; 120-200",
IF(BO515&lt;=300,"&gt;200-300",
IF(BO515&lt;=500,"&gt;300-500",
"&gt;500")))))</f>
        <v>Below 80</v>
      </c>
      <c r="CH515" s="1" t="str">
        <f>IFERROR(_xlfn.XLOOKUP(CG515,Scenario!M:M,Scenario!N:N),"")</f>
        <v/>
      </c>
      <c r="CI515" s="1" t="str">
        <f t="shared" ref="CI515:CI578" si="168">IF(BI515="", IF(BA515&gt;=1, "Yes", "No"))</f>
        <v>Yes</v>
      </c>
      <c r="CJ515" s="75">
        <v>65</v>
      </c>
    </row>
    <row r="516" spans="1:88" hidden="1">
      <c r="A516" s="2">
        <v>515</v>
      </c>
      <c r="B516" s="2">
        <v>2024</v>
      </c>
      <c r="C516" s="1">
        <v>0</v>
      </c>
      <c r="D516" s="37" t="str">
        <v>0015g00001V9SuhAAF</v>
      </c>
      <c r="E516" s="37" t="str">
        <v>R.S Enterprises</v>
      </c>
      <c r="F516" s="37" t="str">
        <v>UTTAR PRADESH</v>
      </c>
      <c r="G516" s="37" t="str">
        <v>GAUTAM BUDDHA NAGAR</v>
      </c>
      <c r="H516" s="37" t="str">
        <v>Noida</v>
      </c>
      <c r="I516" s="37" t="str">
        <v>SHASHI STEELS CORPORATION</v>
      </c>
      <c r="J516" s="37" t="str">
        <v>Abhijeet Biswas</v>
      </c>
      <c r="K516" s="37" t="str">
        <v>Abhijeet Biswas</v>
      </c>
      <c r="L516" s="37" t="str">
        <v>C12816</v>
      </c>
      <c r="M516" s="37" t="str">
        <v>North</v>
      </c>
      <c r="N516" s="2">
        <v>201310</v>
      </c>
      <c r="O516" s="2" t="str">
        <v>09DFFH4556N1ZB</v>
      </c>
      <c r="P516" s="2">
        <v>9311697332</v>
      </c>
      <c r="Q516" s="2" t="str">
        <v>Aug'24</v>
      </c>
      <c r="R516" s="2">
        <v>2025</v>
      </c>
      <c r="S516" s="1">
        <v>0</v>
      </c>
      <c r="T516" s="2">
        <v>200</v>
      </c>
      <c r="U516" s="12">
        <v>0</v>
      </c>
      <c r="V516" s="1" t="str">
        <v>Challenger</v>
      </c>
      <c r="W516" s="13">
        <v>0</v>
      </c>
      <c r="X516" s="13">
        <v>0</v>
      </c>
      <c r="Y516" s="13">
        <v>0</v>
      </c>
      <c r="Z516" s="13">
        <v>0</v>
      </c>
      <c r="AA516" s="13">
        <v>0</v>
      </c>
      <c r="AB516" s="13">
        <v>0</v>
      </c>
      <c r="AC516" s="13">
        <v>0</v>
      </c>
      <c r="AD516" s="13">
        <v>60.3</v>
      </c>
      <c r="AE516" s="13">
        <v>0</v>
      </c>
      <c r="AF516" s="13">
        <v>0</v>
      </c>
      <c r="AG516" s="13">
        <v>0</v>
      </c>
      <c r="AH516" s="13">
        <v>0</v>
      </c>
      <c r="AI516" s="13">
        <v>0</v>
      </c>
      <c r="AJ516" s="13">
        <v>0</v>
      </c>
      <c r="AK516" s="13">
        <v>0</v>
      </c>
      <c r="AL516" s="13">
        <v>0</v>
      </c>
      <c r="AM516" s="13">
        <v>0</v>
      </c>
      <c r="AN516" s="13">
        <v>0</v>
      </c>
      <c r="AO516" s="13">
        <v>0</v>
      </c>
      <c r="AP516" s="13">
        <v>0</v>
      </c>
      <c r="AQ516" s="13">
        <v>0</v>
      </c>
      <c r="AR516" s="13">
        <v>0</v>
      </c>
      <c r="AS516" s="13">
        <v>0</v>
      </c>
      <c r="AT516" s="13">
        <v>0</v>
      </c>
      <c r="AU516" s="13">
        <v>0</v>
      </c>
      <c r="AV516" s="13">
        <v>0</v>
      </c>
      <c r="AW516" s="16">
        <f t="shared" si="153"/>
        <v>0</v>
      </c>
      <c r="AX516" s="16">
        <v>0</v>
      </c>
      <c r="AY516" s="10">
        <f t="shared" si="154"/>
        <v>0</v>
      </c>
      <c r="AZ516" s="10">
        <f>SUM(Z516:AK516)</f>
        <v>60.3</v>
      </c>
      <c r="BA516" s="10"/>
      <c r="BB516" s="10">
        <f t="shared" si="155"/>
        <v>0</v>
      </c>
      <c r="BC516" s="10">
        <f t="shared" si="156"/>
        <v>0</v>
      </c>
      <c r="BD516" s="10">
        <f t="shared" si="157"/>
        <v>-60.3</v>
      </c>
      <c r="BE516" s="10">
        <f t="shared" si="152"/>
        <v>60.3</v>
      </c>
      <c r="BF516" s="2" t="s">
        <v>119</v>
      </c>
      <c r="BG516" s="10">
        <f t="shared" si="158"/>
        <v>0</v>
      </c>
      <c r="BH516" s="36" t="s">
        <v>118</v>
      </c>
      <c r="BI516" s="39" t="str">
        <f t="shared" si="159"/>
        <v/>
      </c>
      <c r="BJ516" s="39" t="str">
        <f t="shared" si="160"/>
        <v/>
      </c>
      <c r="BK516" s="16">
        <f>SUM(AR516:AX516)</f>
        <v>0</v>
      </c>
      <c r="BL516" s="10">
        <f>SUM(AL516:AQ516)</f>
        <v>0</v>
      </c>
      <c r="BM516" s="12" t="str">
        <f t="shared" si="161"/>
        <v/>
      </c>
      <c r="BN516" s="12" t="str">
        <f t="shared" si="161"/>
        <v/>
      </c>
      <c r="BO516" s="9">
        <f t="shared" si="162"/>
        <v>0</v>
      </c>
      <c r="BP516" s="39" t="str">
        <f t="shared" si="163"/>
        <v/>
      </c>
      <c r="BQ516" s="147"/>
      <c r="BR516" s="9">
        <f t="shared" si="164"/>
        <v>60.3</v>
      </c>
      <c r="BS516" s="9">
        <f t="shared" si="165"/>
        <v>0</v>
      </c>
      <c r="BT516" s="9">
        <f t="shared" si="166"/>
        <v>60.3</v>
      </c>
      <c r="BU516" s="9" t="str">
        <f>IFERROR(_xlfn.XLOOKUP(D516,Sheet1!B:B,Sheet1!L:L),"")</f>
        <v/>
      </c>
      <c r="BV516" s="9" t="e">
        <f>_xlfn.XLOOKUP(BU516,Sheet1!S:S,Sheet1!T:T)</f>
        <v>#N/A</v>
      </c>
      <c r="BW516" s="9" t="e">
        <f>_xlfn.XLOOKUP(D516,Sheet1!B:B,Sheet1!M:M)</f>
        <v>#N/A</v>
      </c>
      <c r="BZ516" s="108">
        <f t="shared" si="167"/>
        <v>0</v>
      </c>
      <c r="CB516" s="12"/>
      <c r="CC516" s="12"/>
      <c r="CG516" s="1" t="str">
        <f>IF(BO516&lt;80,"Below 80",
IF(BO516&lt;=120,"80-120",
IF(BO516&lt;=200,"&gt; 120-200",
IF(BO516&lt;=300,"&gt;200-300",
IF(BO516&lt;=500,"&gt;300-500",
"&gt;500")))))</f>
        <v>Below 80</v>
      </c>
      <c r="CH516" s="1" t="str">
        <f>IFERROR(_xlfn.XLOOKUP(CG516,Scenario!M:M,Scenario!N:N),"")</f>
        <v/>
      </c>
      <c r="CI516" s="1" t="str">
        <f t="shared" si="168"/>
        <v>No</v>
      </c>
      <c r="CJ516" s="75">
        <v>0</v>
      </c>
    </row>
    <row r="517" spans="1:88" hidden="1">
      <c r="A517" s="2">
        <v>516</v>
      </c>
      <c r="B517" s="2">
        <v>2024</v>
      </c>
      <c r="C517" s="1">
        <v>0</v>
      </c>
      <c r="D517" s="37" t="str">
        <v>0015g00001dGbxyAAC</v>
      </c>
      <c r="E517" s="37" t="str">
        <v>Haridwari lal Ved Prakash</v>
      </c>
      <c r="F517" s="37" t="str">
        <v>UTTAR PRADESH</v>
      </c>
      <c r="G517" s="37" t="str">
        <v>GAUTAM BUDDHA NAGAR</v>
      </c>
      <c r="H517" s="37" t="str">
        <v>Sikandrabad</v>
      </c>
      <c r="I517" s="37" t="str">
        <v>SHASHI STEELS CORPORATION</v>
      </c>
      <c r="J517" s="37" t="str">
        <v>Abhijeet Biswas</v>
      </c>
      <c r="K517" s="37" t="str">
        <v>Abhijeet Biswas</v>
      </c>
      <c r="L517" s="37" t="str">
        <v>C12816</v>
      </c>
      <c r="M517" s="37" t="str">
        <v>North</v>
      </c>
      <c r="N517" s="2">
        <v>203201</v>
      </c>
      <c r="O517" s="2" t="str">
        <v>09AFYPR8383Q1Z</v>
      </c>
      <c r="P517" s="2">
        <v>8006409702</v>
      </c>
      <c r="Q517" s="2" t="str">
        <v>Aug'24</v>
      </c>
      <c r="R517" s="2">
        <v>2025</v>
      </c>
      <c r="S517" s="1">
        <v>0</v>
      </c>
      <c r="T517" s="2">
        <v>350</v>
      </c>
      <c r="U517" s="12">
        <v>0</v>
      </c>
      <c r="V517" s="1" t="str">
        <v>Alien</v>
      </c>
      <c r="W517" s="13">
        <v>0</v>
      </c>
      <c r="X517" s="13">
        <v>0</v>
      </c>
      <c r="Y517" s="13">
        <v>0</v>
      </c>
      <c r="Z517" s="13">
        <v>0</v>
      </c>
      <c r="AA517" s="13">
        <v>0</v>
      </c>
      <c r="AB517" s="13">
        <v>0</v>
      </c>
      <c r="AC517" s="13">
        <v>0</v>
      </c>
      <c r="AD517" s="13">
        <v>51.06</v>
      </c>
      <c r="AE517" s="13">
        <v>0</v>
      </c>
      <c r="AF517" s="13">
        <v>0</v>
      </c>
      <c r="AG517" s="13">
        <v>0</v>
      </c>
      <c r="AH517" s="13">
        <v>0</v>
      </c>
      <c r="AI517" s="13">
        <v>0</v>
      </c>
      <c r="AJ517" s="13">
        <v>0</v>
      </c>
      <c r="AK517" s="13">
        <v>0</v>
      </c>
      <c r="AL517" s="13">
        <v>0</v>
      </c>
      <c r="AM517" s="13">
        <v>0</v>
      </c>
      <c r="AN517" s="13">
        <v>0</v>
      </c>
      <c r="AO517" s="13">
        <v>0</v>
      </c>
      <c r="AP517" s="13">
        <v>0</v>
      </c>
      <c r="AQ517" s="13">
        <v>0</v>
      </c>
      <c r="AR517" s="13">
        <v>0</v>
      </c>
      <c r="AS517" s="13">
        <v>0</v>
      </c>
      <c r="AT517" s="13">
        <v>0</v>
      </c>
      <c r="AU517" s="13">
        <v>0</v>
      </c>
      <c r="AV517" s="13">
        <v>0</v>
      </c>
      <c r="AW517" s="16">
        <f t="shared" si="153"/>
        <v>0</v>
      </c>
      <c r="AX517" s="16">
        <v>0</v>
      </c>
      <c r="AY517" s="10">
        <f t="shared" si="154"/>
        <v>0</v>
      </c>
      <c r="AZ517" s="10">
        <f>SUM(Z517:AK517)</f>
        <v>51.06</v>
      </c>
      <c r="BA517" s="10"/>
      <c r="BB517" s="10">
        <f t="shared" si="155"/>
        <v>0</v>
      </c>
      <c r="BC517" s="10">
        <f t="shared" si="156"/>
        <v>0</v>
      </c>
      <c r="BD517" s="10">
        <f t="shared" si="157"/>
        <v>-51.06</v>
      </c>
      <c r="BE517" s="10">
        <f t="shared" si="152"/>
        <v>51.06</v>
      </c>
      <c r="BF517" s="2" t="s">
        <v>119</v>
      </c>
      <c r="BG517" s="10">
        <f t="shared" si="158"/>
        <v>0</v>
      </c>
      <c r="BH517" s="36" t="s">
        <v>118</v>
      </c>
      <c r="BI517" s="39" t="str">
        <f t="shared" si="159"/>
        <v/>
      </c>
      <c r="BJ517" s="39" t="str">
        <f t="shared" si="160"/>
        <v/>
      </c>
      <c r="BK517" s="16">
        <f>SUM(AR517:AX517)</f>
        <v>0</v>
      </c>
      <c r="BL517" s="10">
        <f>SUM(AL517:AQ517)</f>
        <v>0</v>
      </c>
      <c r="BM517" s="12" t="str">
        <f t="shared" si="161"/>
        <v/>
      </c>
      <c r="BN517" s="12" t="str">
        <f t="shared" si="161"/>
        <v/>
      </c>
      <c r="BO517" s="9">
        <f t="shared" si="162"/>
        <v>0</v>
      </c>
      <c r="BP517" s="39" t="str">
        <f t="shared" si="163"/>
        <v/>
      </c>
      <c r="BQ517" s="147"/>
      <c r="BR517" s="9">
        <f t="shared" si="164"/>
        <v>51.06</v>
      </c>
      <c r="BS517" s="9">
        <f t="shared" si="165"/>
        <v>0</v>
      </c>
      <c r="BT517" s="9">
        <f t="shared" si="166"/>
        <v>51.06</v>
      </c>
      <c r="BU517" s="9" t="str">
        <f>IFERROR(_xlfn.XLOOKUP(D517,Sheet1!B:B,Sheet1!L:L),"")</f>
        <v/>
      </c>
      <c r="BV517" s="9" t="e">
        <f>_xlfn.XLOOKUP(BU517,Sheet1!S:S,Sheet1!T:T)</f>
        <v>#N/A</v>
      </c>
      <c r="BW517" s="9" t="e">
        <f>_xlfn.XLOOKUP(D517,Sheet1!B:B,Sheet1!M:M)</f>
        <v>#N/A</v>
      </c>
      <c r="BZ517" s="108">
        <f t="shared" si="167"/>
        <v>0</v>
      </c>
      <c r="CB517" s="12"/>
      <c r="CC517" s="12"/>
      <c r="CG517" s="1" t="str">
        <f>IF(BO517&lt;80,"Below 80",
IF(BO517&lt;=120,"80-120",
IF(BO517&lt;=200,"&gt; 120-200",
IF(BO517&lt;=300,"&gt;200-300",
IF(BO517&lt;=500,"&gt;300-500",
"&gt;500")))))</f>
        <v>Below 80</v>
      </c>
      <c r="CH517" s="1" t="str">
        <f>IFERROR(_xlfn.XLOOKUP(CG517,Scenario!M:M,Scenario!N:N),"")</f>
        <v/>
      </c>
      <c r="CI517" s="1" t="str">
        <f t="shared" si="168"/>
        <v>No</v>
      </c>
      <c r="CJ517" s="75">
        <v>0</v>
      </c>
    </row>
    <row r="518" spans="1:88" hidden="1">
      <c r="A518" s="2">
        <v>517</v>
      </c>
      <c r="B518" s="2">
        <v>2024</v>
      </c>
      <c r="C518" s="1">
        <v>0</v>
      </c>
      <c r="D518" s="37" t="str">
        <v>0015g00001UBHgqAAH</v>
      </c>
      <c r="E518" s="37" t="str">
        <v>SIDDHIDHATA TRADING COMPANY</v>
      </c>
      <c r="F518" s="37" t="str">
        <v>UTTAR PRADESH</v>
      </c>
      <c r="G518" s="37" t="str">
        <v>GAUTAM BUDDHA NAGAR</v>
      </c>
      <c r="H518" s="37" t="str">
        <v>Ghaziabad</v>
      </c>
      <c r="I518" s="37" t="str">
        <v>SHASHI STEELS CORPORATION</v>
      </c>
      <c r="J518" s="37" t="str">
        <v>Abhijeet Biswas</v>
      </c>
      <c r="K518" s="37" t="str">
        <v>Abhijeet Biswas</v>
      </c>
      <c r="L518" s="37" t="str">
        <v>C12816</v>
      </c>
      <c r="M518" s="37" t="str">
        <v>North</v>
      </c>
      <c r="N518" s="2">
        <v>201009</v>
      </c>
      <c r="O518" s="2" t="str">
        <v>09CHFPM9762D1ZZ</v>
      </c>
      <c r="P518" s="2">
        <v>8802160807</v>
      </c>
      <c r="Q518" s="2" t="str">
        <v>Aug'24</v>
      </c>
      <c r="R518" s="2">
        <v>2025</v>
      </c>
      <c r="S518" s="1">
        <v>0</v>
      </c>
      <c r="T518" s="2">
        <v>400</v>
      </c>
      <c r="U518" s="12">
        <v>0</v>
      </c>
      <c r="V518" s="1" t="str">
        <v>Alien</v>
      </c>
      <c r="W518" s="13">
        <v>0</v>
      </c>
      <c r="X518" s="13">
        <v>0</v>
      </c>
      <c r="Y518" s="13">
        <v>0</v>
      </c>
      <c r="Z518" s="13">
        <v>0</v>
      </c>
      <c r="AA518" s="13">
        <v>0</v>
      </c>
      <c r="AB518" s="13">
        <v>0</v>
      </c>
      <c r="AC518" s="13">
        <v>0</v>
      </c>
      <c r="AD518" s="13">
        <v>81.09</v>
      </c>
      <c r="AE518" s="13">
        <v>0</v>
      </c>
      <c r="AF518" s="13">
        <v>0</v>
      </c>
      <c r="AG518" s="13">
        <v>0</v>
      </c>
      <c r="AH518" s="13">
        <v>0</v>
      </c>
      <c r="AI518" s="13">
        <v>0</v>
      </c>
      <c r="AJ518" s="13">
        <v>0</v>
      </c>
      <c r="AK518" s="13">
        <v>0</v>
      </c>
      <c r="AL518" s="13">
        <v>0</v>
      </c>
      <c r="AM518" s="13">
        <v>0</v>
      </c>
      <c r="AN518" s="13">
        <v>0</v>
      </c>
      <c r="AO518" s="13">
        <v>0</v>
      </c>
      <c r="AP518" s="13">
        <v>0</v>
      </c>
      <c r="AQ518" s="13">
        <v>0</v>
      </c>
      <c r="AR518" s="13">
        <v>0</v>
      </c>
      <c r="AS518" s="13">
        <v>0</v>
      </c>
      <c r="AT518" s="13">
        <v>0</v>
      </c>
      <c r="AU518" s="13">
        <v>0</v>
      </c>
      <c r="AV518" s="13">
        <v>0</v>
      </c>
      <c r="AW518" s="16">
        <f t="shared" si="153"/>
        <v>0</v>
      </c>
      <c r="AX518" s="16">
        <v>0</v>
      </c>
      <c r="AY518" s="10">
        <f t="shared" si="154"/>
        <v>0</v>
      </c>
      <c r="AZ518" s="10">
        <f>SUM(Z518:AK518)</f>
        <v>81.09</v>
      </c>
      <c r="BA518" s="10"/>
      <c r="BB518" s="10">
        <f t="shared" si="155"/>
        <v>0</v>
      </c>
      <c r="BC518" s="10">
        <f t="shared" si="156"/>
        <v>0</v>
      </c>
      <c r="BD518" s="10">
        <f t="shared" si="157"/>
        <v>-81.09</v>
      </c>
      <c r="BE518" s="10">
        <f t="shared" si="152"/>
        <v>81.09</v>
      </c>
      <c r="BF518" s="2" t="s">
        <v>119</v>
      </c>
      <c r="BG518" s="10">
        <f t="shared" si="158"/>
        <v>0</v>
      </c>
      <c r="BH518" s="36" t="s">
        <v>118</v>
      </c>
      <c r="BI518" s="39" t="str">
        <f t="shared" si="159"/>
        <v/>
      </c>
      <c r="BJ518" s="39" t="str">
        <f t="shared" si="160"/>
        <v/>
      </c>
      <c r="BK518" s="16">
        <f>SUM(AR518:AX518)</f>
        <v>0</v>
      </c>
      <c r="BL518" s="10">
        <f>SUM(AL518:AQ518)</f>
        <v>0</v>
      </c>
      <c r="BM518" s="12" t="str">
        <f t="shared" si="161"/>
        <v/>
      </c>
      <c r="BN518" s="12" t="str">
        <f t="shared" si="161"/>
        <v/>
      </c>
      <c r="BO518" s="9">
        <f t="shared" si="162"/>
        <v>0</v>
      </c>
      <c r="BP518" s="39" t="str">
        <f t="shared" si="163"/>
        <v/>
      </c>
      <c r="BQ518" s="147"/>
      <c r="BR518" s="9">
        <f t="shared" si="164"/>
        <v>81.09</v>
      </c>
      <c r="BS518" s="9">
        <f t="shared" si="165"/>
        <v>0</v>
      </c>
      <c r="BT518" s="9">
        <f t="shared" si="166"/>
        <v>81.09</v>
      </c>
      <c r="BU518" s="9" t="str">
        <f>IFERROR(_xlfn.XLOOKUP(D518,Sheet1!B:B,Sheet1!L:L),"")</f>
        <v/>
      </c>
      <c r="BV518" s="9" t="e">
        <f>_xlfn.XLOOKUP(BU518,Sheet1!S:S,Sheet1!T:T)</f>
        <v>#N/A</v>
      </c>
      <c r="BW518" s="9" t="e">
        <f>_xlfn.XLOOKUP(D518,Sheet1!B:B,Sheet1!M:M)</f>
        <v>#N/A</v>
      </c>
      <c r="BZ518" s="108">
        <f t="shared" si="167"/>
        <v>0</v>
      </c>
      <c r="CB518" s="12"/>
      <c r="CC518" s="12"/>
      <c r="CG518" s="1" t="str">
        <f>IF(BO518&lt;80,"Below 80",
IF(BO518&lt;=120,"80-120",
IF(BO518&lt;=200,"&gt; 120-200",
IF(BO518&lt;=300,"&gt;200-300",
IF(BO518&lt;=500,"&gt;300-500",
"&gt;500")))))</f>
        <v>Below 80</v>
      </c>
      <c r="CH518" s="1" t="str">
        <f>IFERROR(_xlfn.XLOOKUP(CG518,Scenario!M:M,Scenario!N:N),"")</f>
        <v/>
      </c>
      <c r="CI518" s="1" t="str">
        <f t="shared" si="168"/>
        <v>No</v>
      </c>
      <c r="CJ518" s="75">
        <v>0</v>
      </c>
    </row>
    <row r="519" spans="1:88" hidden="1">
      <c r="A519" s="2">
        <v>518</v>
      </c>
      <c r="B519" s="2">
        <v>2024</v>
      </c>
      <c r="C519" s="1">
        <v>0</v>
      </c>
      <c r="D519" s="37" t="str">
        <v>001J1000002kbRuIAI</v>
      </c>
      <c r="E519" s="37" t="str">
        <v>NEW AGRAWAL IRON AND CEMENT STORE</v>
      </c>
      <c r="F519" s="37" t="str">
        <v>UTTAR PRADESH</v>
      </c>
      <c r="G519" s="37" t="str">
        <v>MIRZAPUR</v>
      </c>
      <c r="H519" s="37" t="str">
        <v>Mirzapur</v>
      </c>
      <c r="I519" s="37" t="str">
        <v>GLOBAL IRONTRADING PVT. LTD.</v>
      </c>
      <c r="J519" s="37" t="str">
        <v>Divyansh Dhawal</v>
      </c>
      <c r="K519" s="37" t="str">
        <v>Varun Arora</v>
      </c>
      <c r="L519" s="37" t="str">
        <v>C12819</v>
      </c>
      <c r="M519" s="37" t="str">
        <v>North</v>
      </c>
      <c r="N519" s="2">
        <v>231001</v>
      </c>
      <c r="O519" s="2" t="str">
        <v>09AJVPA3246N1ZO</v>
      </c>
      <c r="P519" s="2">
        <v>9452641247</v>
      </c>
      <c r="Q519" s="2" t="str">
        <v>Aug'24</v>
      </c>
      <c r="R519" s="2">
        <v>2025</v>
      </c>
      <c r="S519" s="1">
        <v>0</v>
      </c>
      <c r="T519" s="2">
        <v>30</v>
      </c>
      <c r="U519" s="12">
        <v>0</v>
      </c>
      <c r="V519" s="1" t="str">
        <v>Minor</v>
      </c>
      <c r="W519" s="13">
        <v>0</v>
      </c>
      <c r="X519" s="13">
        <v>0</v>
      </c>
      <c r="Y519" s="13">
        <v>0</v>
      </c>
      <c r="Z519" s="13">
        <v>0</v>
      </c>
      <c r="AA519" s="13">
        <v>0</v>
      </c>
      <c r="AB519" s="13">
        <v>0</v>
      </c>
      <c r="AC519" s="13">
        <v>0</v>
      </c>
      <c r="AD519" s="13">
        <v>3</v>
      </c>
      <c r="AE519" s="13">
        <v>0</v>
      </c>
      <c r="AF519" s="13">
        <v>0</v>
      </c>
      <c r="AG519" s="13">
        <v>0</v>
      </c>
      <c r="AH519" s="13">
        <v>0</v>
      </c>
      <c r="AI519" s="13">
        <v>0</v>
      </c>
      <c r="AJ519" s="13">
        <v>0</v>
      </c>
      <c r="AK519" s="13">
        <v>0</v>
      </c>
      <c r="AL519" s="13">
        <v>0</v>
      </c>
      <c r="AM519" s="13">
        <v>0</v>
      </c>
      <c r="AN519" s="13">
        <v>0</v>
      </c>
      <c r="AO519" s="13">
        <v>0</v>
      </c>
      <c r="AP519" s="13">
        <v>0</v>
      </c>
      <c r="AQ519" s="13">
        <v>0</v>
      </c>
      <c r="AR519" s="13">
        <v>0</v>
      </c>
      <c r="AS519" s="13">
        <v>0</v>
      </c>
      <c r="AT519" s="13">
        <v>0</v>
      </c>
      <c r="AU519" s="13">
        <v>0</v>
      </c>
      <c r="AV519" s="13">
        <v>0</v>
      </c>
      <c r="AW519" s="16">
        <f t="shared" si="153"/>
        <v>0</v>
      </c>
      <c r="AX519" s="16">
        <v>0</v>
      </c>
      <c r="AY519" s="10">
        <f t="shared" si="154"/>
        <v>0</v>
      </c>
      <c r="AZ519" s="10">
        <f>SUM(Z519:AK519)</f>
        <v>3</v>
      </c>
      <c r="BA519" s="10">
        <v>0</v>
      </c>
      <c r="BB519" s="10">
        <f t="shared" si="155"/>
        <v>0</v>
      </c>
      <c r="BC519" s="10">
        <f t="shared" si="156"/>
        <v>0</v>
      </c>
      <c r="BD519" s="10">
        <f t="shared" si="157"/>
        <v>-3</v>
      </c>
      <c r="BE519" s="10">
        <f t="shared" si="152"/>
        <v>3</v>
      </c>
      <c r="BF519" s="2" t="s">
        <v>119</v>
      </c>
      <c r="BG519" s="10">
        <f t="shared" si="158"/>
        <v>0</v>
      </c>
      <c r="BH519" s="36" t="s">
        <v>118</v>
      </c>
      <c r="BI519" s="39" t="str">
        <f t="shared" si="159"/>
        <v/>
      </c>
      <c r="BJ519" s="39" t="str">
        <f t="shared" si="160"/>
        <v/>
      </c>
      <c r="BK519" s="16">
        <f>SUM(AR519:AX519)</f>
        <v>0</v>
      </c>
      <c r="BL519" s="10">
        <f>SUM(AL519:AQ519)</f>
        <v>0</v>
      </c>
      <c r="BM519" s="12" t="str">
        <f t="shared" si="161"/>
        <v/>
      </c>
      <c r="BN519" s="12" t="str">
        <f t="shared" si="161"/>
        <v/>
      </c>
      <c r="BO519" s="9">
        <f t="shared" si="162"/>
        <v>0</v>
      </c>
      <c r="BP519" s="39" t="str">
        <f t="shared" si="163"/>
        <v/>
      </c>
      <c r="BQ519" s="147"/>
      <c r="BR519" s="9">
        <f t="shared" si="164"/>
        <v>3</v>
      </c>
      <c r="BS519" s="9">
        <f t="shared" si="165"/>
        <v>0</v>
      </c>
      <c r="BT519" s="9">
        <f t="shared" si="166"/>
        <v>3</v>
      </c>
      <c r="BU519" s="9" t="str">
        <f>IFERROR(_xlfn.XLOOKUP(D519,Sheet1!B:B,Sheet1!L:L),"")</f>
        <v/>
      </c>
      <c r="BV519" s="9" t="e">
        <f>_xlfn.XLOOKUP(BU519,Sheet1!S:S,Sheet1!T:T)</f>
        <v>#N/A</v>
      </c>
      <c r="BW519" s="9" t="e">
        <f>_xlfn.XLOOKUP(D519,Sheet1!B:B,Sheet1!M:M)</f>
        <v>#N/A</v>
      </c>
      <c r="BZ519" s="108">
        <f t="shared" si="167"/>
        <v>0</v>
      </c>
      <c r="CB519" s="12"/>
      <c r="CC519" s="12"/>
      <c r="CG519" s="1" t="str">
        <f>IF(BO519&lt;80,"Below 80",
IF(BO519&lt;=120,"80-120",
IF(BO519&lt;=200,"&gt; 120-200",
IF(BO519&lt;=300,"&gt;200-300",
IF(BO519&lt;=500,"&gt;300-500",
"&gt;500")))))</f>
        <v>Below 80</v>
      </c>
      <c r="CH519" s="1" t="str">
        <f>IFERROR(_xlfn.XLOOKUP(CG519,Scenario!M:M,Scenario!N:N),"")</f>
        <v/>
      </c>
      <c r="CI519" s="1" t="str">
        <f t="shared" si="168"/>
        <v>No</v>
      </c>
      <c r="CJ519" s="75">
        <v>0</v>
      </c>
    </row>
    <row r="520" spans="1:88" hidden="1">
      <c r="A520" s="2">
        <v>519</v>
      </c>
      <c r="B520" s="2">
        <v>2024</v>
      </c>
      <c r="C520" s="1">
        <v>0</v>
      </c>
      <c r="D520" s="37" t="str">
        <v>0015g00001ehdgkAAA</v>
      </c>
      <c r="E520" s="37" t="str">
        <v>SINGH BROTHERS ENGINEERING</v>
      </c>
      <c r="F520" s="37" t="str">
        <v>UTTAR PRADESH</v>
      </c>
      <c r="G520" s="37" t="str">
        <v>VARANASI</v>
      </c>
      <c r="H520" s="37" t="str">
        <v>Varanasi</v>
      </c>
      <c r="I520" s="37" t="str">
        <v>GLOBAL IRONTRADING PVT. LTD.</v>
      </c>
      <c r="J520" s="37" t="str">
        <v>Divyansh Dhawal</v>
      </c>
      <c r="K520" s="37" t="str">
        <v>Varun Arora</v>
      </c>
      <c r="L520" s="37" t="str">
        <v>C12819</v>
      </c>
      <c r="M520" s="37" t="str">
        <v>North</v>
      </c>
      <c r="N520" s="2">
        <v>221011</v>
      </c>
      <c r="O520" s="2" t="str">
        <v>09FMGPS6799H1ZZ</v>
      </c>
      <c r="P520" s="2">
        <v>9838808962</v>
      </c>
      <c r="Q520" s="2" t="str">
        <v>Aug'24</v>
      </c>
      <c r="R520" s="2">
        <v>2025</v>
      </c>
      <c r="S520" s="1">
        <v>0</v>
      </c>
      <c r="T520" s="2">
        <v>150</v>
      </c>
      <c r="U520" s="12">
        <v>0</v>
      </c>
      <c r="V520" s="1" t="str">
        <v>Challenger</v>
      </c>
      <c r="W520" s="13">
        <v>0</v>
      </c>
      <c r="X520" s="13">
        <v>0</v>
      </c>
      <c r="Y520" s="13">
        <v>0</v>
      </c>
      <c r="Z520" s="13">
        <v>0</v>
      </c>
      <c r="AA520" s="13">
        <v>0</v>
      </c>
      <c r="AB520" s="13">
        <v>0</v>
      </c>
      <c r="AC520" s="13">
        <v>0</v>
      </c>
      <c r="AD520" s="13">
        <v>53</v>
      </c>
      <c r="AE520" s="13">
        <v>28</v>
      </c>
      <c r="AF520" s="13">
        <v>0</v>
      </c>
      <c r="AG520" s="13">
        <v>0</v>
      </c>
      <c r="AH520" s="13">
        <v>0</v>
      </c>
      <c r="AI520" s="13">
        <v>0</v>
      </c>
      <c r="AJ520" s="13">
        <v>0</v>
      </c>
      <c r="AK520" s="13">
        <v>0</v>
      </c>
      <c r="AL520" s="13">
        <v>0</v>
      </c>
      <c r="AM520" s="13">
        <v>0</v>
      </c>
      <c r="AN520" s="13">
        <v>0</v>
      </c>
      <c r="AO520" s="13">
        <v>0</v>
      </c>
      <c r="AP520" s="13">
        <v>0</v>
      </c>
      <c r="AQ520" s="13">
        <v>0</v>
      </c>
      <c r="AR520" s="13">
        <v>0</v>
      </c>
      <c r="AS520" s="13">
        <v>0</v>
      </c>
      <c r="AT520" s="13">
        <v>0</v>
      </c>
      <c r="AU520" s="13">
        <v>0</v>
      </c>
      <c r="AV520" s="13">
        <v>0</v>
      </c>
      <c r="AW520" s="16">
        <f t="shared" si="153"/>
        <v>0</v>
      </c>
      <c r="AX520" s="16">
        <v>0</v>
      </c>
      <c r="AY520" s="10">
        <f t="shared" si="154"/>
        <v>0</v>
      </c>
      <c r="AZ520" s="10">
        <f>SUM(Z520:AK520)</f>
        <v>81</v>
      </c>
      <c r="BA520" s="10">
        <v>0</v>
      </c>
      <c r="BB520" s="10">
        <f t="shared" si="155"/>
        <v>0</v>
      </c>
      <c r="BC520" s="10">
        <f t="shared" si="156"/>
        <v>0</v>
      </c>
      <c r="BD520" s="10">
        <f t="shared" si="157"/>
        <v>-81</v>
      </c>
      <c r="BE520" s="10">
        <f t="shared" si="152"/>
        <v>81</v>
      </c>
      <c r="BF520" s="2" t="s">
        <v>119</v>
      </c>
      <c r="BG520" s="10">
        <f t="shared" si="158"/>
        <v>0</v>
      </c>
      <c r="BH520" s="36" t="s">
        <v>118</v>
      </c>
      <c r="BI520" s="39" t="str">
        <f t="shared" si="159"/>
        <v/>
      </c>
      <c r="BJ520" s="39" t="str">
        <f t="shared" si="160"/>
        <v/>
      </c>
      <c r="BK520" s="16">
        <f>SUM(AR520:AX520)</f>
        <v>0</v>
      </c>
      <c r="BL520" s="10">
        <f>SUM(AL520:AQ520)</f>
        <v>0</v>
      </c>
      <c r="BM520" s="12" t="str">
        <f t="shared" si="161"/>
        <v/>
      </c>
      <c r="BN520" s="12" t="str">
        <f t="shared" si="161"/>
        <v/>
      </c>
      <c r="BO520" s="9">
        <f t="shared" si="162"/>
        <v>0</v>
      </c>
      <c r="BP520" s="39" t="str">
        <f t="shared" si="163"/>
        <v/>
      </c>
      <c r="BQ520" s="147"/>
      <c r="BR520" s="9">
        <f t="shared" si="164"/>
        <v>81</v>
      </c>
      <c r="BS520" s="9">
        <f t="shared" si="165"/>
        <v>0</v>
      </c>
      <c r="BT520" s="9">
        <f t="shared" si="166"/>
        <v>81</v>
      </c>
      <c r="BU520" s="9" t="str">
        <f>IFERROR(_xlfn.XLOOKUP(D520,Sheet1!B:B,Sheet1!L:L),"")</f>
        <v/>
      </c>
      <c r="BV520" s="9" t="e">
        <f>_xlfn.XLOOKUP(BU520,Sheet1!S:S,Sheet1!T:T)</f>
        <v>#N/A</v>
      </c>
      <c r="BW520" s="9" t="e">
        <f>_xlfn.XLOOKUP(D520,Sheet1!B:B,Sheet1!M:M)</f>
        <v>#N/A</v>
      </c>
      <c r="BZ520" s="108">
        <f t="shared" si="167"/>
        <v>0</v>
      </c>
      <c r="CB520" s="12"/>
      <c r="CC520" s="12"/>
      <c r="CG520" s="1" t="str">
        <f>IF(BO520&lt;80,"Below 80",
IF(BO520&lt;=120,"80-120",
IF(BO520&lt;=200,"&gt; 120-200",
IF(BO520&lt;=300,"&gt;200-300",
IF(BO520&lt;=500,"&gt;300-500",
"&gt;500")))))</f>
        <v>Below 80</v>
      </c>
      <c r="CH520" s="1" t="str">
        <f>IFERROR(_xlfn.XLOOKUP(CG520,Scenario!M:M,Scenario!N:N),"")</f>
        <v/>
      </c>
      <c r="CI520" s="1" t="str">
        <f t="shared" si="168"/>
        <v>No</v>
      </c>
      <c r="CJ520" s="75">
        <v>0</v>
      </c>
    </row>
    <row r="521" spans="1:88" hidden="1">
      <c r="A521" s="2">
        <v>520</v>
      </c>
      <c r="B521" s="2">
        <v>2024</v>
      </c>
      <c r="C521" s="1">
        <v>0</v>
      </c>
      <c r="D521" s="37" t="str">
        <v>001J1000007ohLtIAI</v>
      </c>
      <c r="E521" s="37" t="str">
        <v>SK IRON STORE</v>
      </c>
      <c r="F521" s="37" t="str">
        <v>UTTAR PRADESH</v>
      </c>
      <c r="G521" s="37" t="str">
        <v>BAREILLY</v>
      </c>
      <c r="H521" s="37" t="str">
        <v>Bareilly</v>
      </c>
      <c r="I521" s="37" t="str">
        <v>Khandelwal Associates</v>
      </c>
      <c r="J521" s="37" t="str">
        <v>SHIV KUMAR</v>
      </c>
      <c r="K521" s="37" t="str">
        <v>Ashutosh Shukla</v>
      </c>
      <c r="L521" s="37" t="str">
        <v>C12818</v>
      </c>
      <c r="M521" s="37" t="str">
        <v>North</v>
      </c>
      <c r="N521" s="2">
        <v>243001</v>
      </c>
      <c r="O521" s="2" t="str">
        <v>09AOMPK3424N1ZH</v>
      </c>
      <c r="P521" s="2">
        <v>9837163664</v>
      </c>
      <c r="Q521" s="2" t="str">
        <v>Aug'24</v>
      </c>
      <c r="R521" s="2">
        <v>2025</v>
      </c>
      <c r="S521" s="1">
        <v>0</v>
      </c>
      <c r="T521" s="2">
        <v>160</v>
      </c>
      <c r="U521" s="12">
        <v>4.1666666666666666E-3</v>
      </c>
      <c r="V521" s="1" t="str">
        <v>Challenger</v>
      </c>
      <c r="W521" s="13">
        <v>0</v>
      </c>
      <c r="X521" s="13">
        <v>0</v>
      </c>
      <c r="Y521" s="13">
        <v>0</v>
      </c>
      <c r="Z521" s="13">
        <v>0</v>
      </c>
      <c r="AA521" s="13">
        <v>0</v>
      </c>
      <c r="AB521" s="13">
        <v>0</v>
      </c>
      <c r="AC521" s="13">
        <v>0</v>
      </c>
      <c r="AD521" s="13">
        <v>5</v>
      </c>
      <c r="AE521" s="13">
        <v>2</v>
      </c>
      <c r="AF521" s="13">
        <v>0</v>
      </c>
      <c r="AG521" s="13">
        <v>0</v>
      </c>
      <c r="AH521" s="13">
        <v>2</v>
      </c>
      <c r="AI521" s="13">
        <v>0</v>
      </c>
      <c r="AJ521" s="13">
        <v>0</v>
      </c>
      <c r="AK521" s="13">
        <v>0</v>
      </c>
      <c r="AL521" s="13">
        <v>0</v>
      </c>
      <c r="AM521" s="13">
        <v>0</v>
      </c>
      <c r="AN521" s="13">
        <v>1</v>
      </c>
      <c r="AO521" s="13">
        <v>0</v>
      </c>
      <c r="AP521" s="13">
        <v>0</v>
      </c>
      <c r="AQ521" s="13">
        <v>0</v>
      </c>
      <c r="AR521" s="13">
        <v>1</v>
      </c>
      <c r="AS521" s="13">
        <v>0</v>
      </c>
      <c r="AT521" s="13">
        <v>0</v>
      </c>
      <c r="AU521" s="13">
        <v>2</v>
      </c>
      <c r="AV521" s="13">
        <v>0</v>
      </c>
      <c r="AW521" s="16">
        <f t="shared" si="153"/>
        <v>4</v>
      </c>
      <c r="AX521" s="16">
        <v>4</v>
      </c>
      <c r="AY521" s="10">
        <f t="shared" si="154"/>
        <v>8</v>
      </c>
      <c r="AZ521" s="10">
        <f>SUM(Z521:AK521)</f>
        <v>9</v>
      </c>
      <c r="BA521" s="10">
        <v>2</v>
      </c>
      <c r="BB521" s="10">
        <f t="shared" si="155"/>
        <v>-2</v>
      </c>
      <c r="BC521" s="10">
        <f t="shared" si="156"/>
        <v>-0.5</v>
      </c>
      <c r="BD521" s="10">
        <f t="shared" si="157"/>
        <v>-1</v>
      </c>
      <c r="BE521" s="10">
        <f t="shared" si="152"/>
        <v>5</v>
      </c>
      <c r="BF521" s="2" t="s">
        <v>119</v>
      </c>
      <c r="BG521" s="10">
        <f t="shared" si="158"/>
        <v>0.25</v>
      </c>
      <c r="BH521" s="36" t="s">
        <v>118</v>
      </c>
      <c r="BI521" s="39" t="str">
        <f t="shared" si="159"/>
        <v/>
      </c>
      <c r="BJ521" s="39" t="str">
        <f t="shared" si="160"/>
        <v/>
      </c>
      <c r="BK521" s="16">
        <f>SUM(AR521:AX521)</f>
        <v>11</v>
      </c>
      <c r="BL521" s="10">
        <f>SUM(AL521:AQ521)</f>
        <v>1</v>
      </c>
      <c r="BM521" s="12">
        <f t="shared" si="161"/>
        <v>1.375</v>
      </c>
      <c r="BN521" s="12">
        <f t="shared" si="161"/>
        <v>0.125</v>
      </c>
      <c r="BO521" s="9">
        <f t="shared" si="162"/>
        <v>2</v>
      </c>
      <c r="BP521" s="39" t="str">
        <f t="shared" si="163"/>
        <v/>
      </c>
      <c r="BQ521" s="147"/>
      <c r="BR521" s="9">
        <f t="shared" si="164"/>
        <v>7</v>
      </c>
      <c r="BS521" s="9">
        <f t="shared" si="165"/>
        <v>2</v>
      </c>
      <c r="BT521" s="9">
        <f t="shared" si="166"/>
        <v>9</v>
      </c>
      <c r="BU521" s="9" t="str">
        <f>IFERROR(_xlfn.XLOOKUP(D521,Sheet1!B:B,Sheet1!L:L),"")</f>
        <v/>
      </c>
      <c r="BV521" s="9" t="e">
        <f>_xlfn.XLOOKUP(BU521,Sheet1!S:S,Sheet1!T:T)</f>
        <v>#N/A</v>
      </c>
      <c r="BW521" s="9" t="e">
        <f>_xlfn.XLOOKUP(D521,Sheet1!B:B,Sheet1!M:M)</f>
        <v>#N/A</v>
      </c>
      <c r="BZ521" s="108">
        <f t="shared" si="167"/>
        <v>4</v>
      </c>
      <c r="CB521" s="12">
        <f>AW521/AY521</f>
        <v>0.5</v>
      </c>
      <c r="CC521" s="12">
        <f>AX521/AY521</f>
        <v>0.5</v>
      </c>
      <c r="CG521" s="1" t="str">
        <f>IF(BO521&lt;80,"Below 80",
IF(BO521&lt;=120,"80-120",
IF(BO521&lt;=200,"&gt; 120-200",
IF(BO521&lt;=300,"&gt;200-300",
IF(BO521&lt;=500,"&gt;300-500",
"&gt;500")))))</f>
        <v>Below 80</v>
      </c>
      <c r="CH521" s="1" t="str">
        <f>IFERROR(_xlfn.XLOOKUP(CG521,Scenario!M:M,Scenario!N:N),"")</f>
        <v/>
      </c>
      <c r="CI521" s="1" t="str">
        <f t="shared" si="168"/>
        <v>Yes</v>
      </c>
      <c r="CJ521" s="75">
        <v>4</v>
      </c>
    </row>
    <row r="522" spans="1:88" hidden="1">
      <c r="A522" s="2">
        <v>521</v>
      </c>
      <c r="B522" s="2">
        <v>2024</v>
      </c>
      <c r="C522" s="1">
        <v>0</v>
      </c>
      <c r="D522" s="37" t="str">
        <v>0015g00001XcFeLAAV</v>
      </c>
      <c r="E522" s="37" t="str">
        <v>M/S NIRMAL LOHA UDHYOG</v>
      </c>
      <c r="F522" s="37" t="str">
        <v>UTTAR PRADESH</v>
      </c>
      <c r="G522" s="37" t="str">
        <v>PILIBHIT</v>
      </c>
      <c r="H522" s="37" t="str">
        <v>Pilibhit</v>
      </c>
      <c r="I522" s="37" t="str">
        <v>Khandelwal Associates</v>
      </c>
      <c r="J522" s="37" t="str">
        <v>SHIV KUMAR</v>
      </c>
      <c r="K522" s="37" t="str">
        <v>Ashutosh Shukla</v>
      </c>
      <c r="L522" s="37" t="str">
        <v>C12818</v>
      </c>
      <c r="M522" s="37" t="str">
        <v>North</v>
      </c>
      <c r="N522" s="2">
        <v>262001</v>
      </c>
      <c r="O522" s="2" t="str">
        <v>09ABWPA3772E1ZG</v>
      </c>
      <c r="P522" s="2">
        <v>8218308429</v>
      </c>
      <c r="Q522" s="2" t="str">
        <v>Aug'24</v>
      </c>
      <c r="R522" s="2">
        <v>2025</v>
      </c>
      <c r="S522" s="1">
        <v>0</v>
      </c>
      <c r="T522" s="2">
        <v>290</v>
      </c>
      <c r="U522" s="12">
        <v>1.4367816091954025E-2</v>
      </c>
      <c r="V522" s="1" t="str">
        <v>Alien</v>
      </c>
      <c r="W522" s="13">
        <v>0</v>
      </c>
      <c r="X522" s="13">
        <v>0</v>
      </c>
      <c r="Y522" s="13">
        <v>0</v>
      </c>
      <c r="Z522" s="13">
        <v>0</v>
      </c>
      <c r="AA522" s="13">
        <v>0</v>
      </c>
      <c r="AB522" s="13">
        <v>0</v>
      </c>
      <c r="AC522" s="13">
        <v>0</v>
      </c>
      <c r="AD522" s="13">
        <v>2</v>
      </c>
      <c r="AE522" s="13">
        <v>5</v>
      </c>
      <c r="AF522" s="13">
        <v>2</v>
      </c>
      <c r="AG522" s="13">
        <v>1</v>
      </c>
      <c r="AH522" s="13">
        <v>1</v>
      </c>
      <c r="AI522" s="13">
        <v>0</v>
      </c>
      <c r="AJ522" s="13">
        <v>1</v>
      </c>
      <c r="AK522" s="13">
        <v>1</v>
      </c>
      <c r="AL522" s="13">
        <v>50</v>
      </c>
      <c r="AM522" s="13">
        <v>10</v>
      </c>
      <c r="AN522" s="13">
        <v>1</v>
      </c>
      <c r="AO522" s="13">
        <v>10</v>
      </c>
      <c r="AP522" s="13">
        <v>1</v>
      </c>
      <c r="AQ522" s="13">
        <v>1.5</v>
      </c>
      <c r="AR522" s="13">
        <v>3</v>
      </c>
      <c r="AS522" s="13">
        <v>10</v>
      </c>
      <c r="AT522" s="13">
        <v>7.5</v>
      </c>
      <c r="AU522" s="13">
        <v>5</v>
      </c>
      <c r="AV522" s="13">
        <v>0</v>
      </c>
      <c r="AW522" s="16">
        <f t="shared" si="153"/>
        <v>99</v>
      </c>
      <c r="AX522" s="16">
        <f>AW522*2</f>
        <v>198</v>
      </c>
      <c r="AY522" s="10">
        <f t="shared" si="154"/>
        <v>297</v>
      </c>
      <c r="AZ522" s="10">
        <f>SUM(Z522:AK522)</f>
        <v>13</v>
      </c>
      <c r="BA522" s="10">
        <v>100</v>
      </c>
      <c r="BB522" s="10">
        <f t="shared" si="155"/>
        <v>1</v>
      </c>
      <c r="BC522" s="10">
        <f t="shared" si="156"/>
        <v>0.25</v>
      </c>
      <c r="BD522" s="10">
        <f t="shared" si="157"/>
        <v>284</v>
      </c>
      <c r="BE522" s="10">
        <f t="shared" si="152"/>
        <v>-86</v>
      </c>
      <c r="BF522" s="2" t="s">
        <v>119</v>
      </c>
      <c r="BG522" s="10">
        <f t="shared" si="158"/>
        <v>10.8125</v>
      </c>
      <c r="BH522" s="36" t="s">
        <v>118</v>
      </c>
      <c r="BI522" s="39" t="str">
        <f t="shared" si="159"/>
        <v/>
      </c>
      <c r="BJ522" s="39" t="str">
        <f t="shared" si="160"/>
        <v>A</v>
      </c>
      <c r="BK522" s="16">
        <f>SUM(AR522:AX522)</f>
        <v>322.5</v>
      </c>
      <c r="BL522" s="10">
        <f>SUM(AL522:AQ522)</f>
        <v>73.5</v>
      </c>
      <c r="BM522" s="12">
        <f t="shared" si="161"/>
        <v>1.0858585858585859</v>
      </c>
      <c r="BN522" s="12">
        <f t="shared" si="161"/>
        <v>0.24747474747474749</v>
      </c>
      <c r="BO522" s="9">
        <f t="shared" si="162"/>
        <v>86.5</v>
      </c>
      <c r="BP522" s="39" t="str">
        <f t="shared" si="163"/>
        <v/>
      </c>
      <c r="BQ522" s="147"/>
      <c r="BR522" s="9">
        <f t="shared" si="164"/>
        <v>7</v>
      </c>
      <c r="BS522" s="9">
        <f t="shared" si="165"/>
        <v>6</v>
      </c>
      <c r="BT522" s="9">
        <f t="shared" si="166"/>
        <v>13</v>
      </c>
      <c r="BU522" s="9" t="str">
        <f>IFERROR(_xlfn.XLOOKUP(D522,Sheet1!B:B,Sheet1!L:L),"")</f>
        <v/>
      </c>
      <c r="BV522" s="9" t="e">
        <f>_xlfn.XLOOKUP(BU522,Sheet1!S:S,Sheet1!T:T)</f>
        <v>#N/A</v>
      </c>
      <c r="BW522" s="9" t="e">
        <f>_xlfn.XLOOKUP(D522,Sheet1!B:B,Sheet1!M:M)</f>
        <v>#N/A</v>
      </c>
      <c r="BX522" s="11" t="s">
        <v>123</v>
      </c>
      <c r="BZ522" s="108">
        <f t="shared" si="167"/>
        <v>198</v>
      </c>
      <c r="CB522" s="12">
        <f>AW522/AY522</f>
        <v>0.33333333333333331</v>
      </c>
      <c r="CC522" s="12">
        <f>AX522/AY522</f>
        <v>0.66666666666666663</v>
      </c>
      <c r="CG522" s="1" t="str">
        <f>IF(BO522&lt;80,"Below 80",
IF(BO522&lt;=120,"80-120",
IF(BO522&lt;=200,"&gt; 120-200",
IF(BO522&lt;=300,"&gt;200-300",
IF(BO522&lt;=500,"&gt;300-500",
"&gt;500")))))</f>
        <v>80-120</v>
      </c>
      <c r="CH522" s="1" t="str">
        <f>IFERROR(_xlfn.XLOOKUP(CG522,Scenario!M:M,Scenario!N:N),"")</f>
        <v>A</v>
      </c>
      <c r="CI522" s="1" t="str">
        <f t="shared" si="168"/>
        <v>Yes</v>
      </c>
      <c r="CJ522" s="75">
        <v>163</v>
      </c>
    </row>
    <row r="523" spans="1:88" hidden="1">
      <c r="A523" s="2">
        <v>522</v>
      </c>
      <c r="B523" s="2">
        <v>2024</v>
      </c>
      <c r="C523" s="1">
        <v>0</v>
      </c>
      <c r="D523" s="37" t="str">
        <v>001J10000051oBFIAY</v>
      </c>
      <c r="E523" s="37" t="str">
        <v>M/S RIKHAI LAL BINDESHWARI PRASAD</v>
      </c>
      <c r="F523" s="37" t="str">
        <v>UTTAR PRADESH</v>
      </c>
      <c r="G523" s="37" t="str">
        <v>AZAMGARH</v>
      </c>
      <c r="H523" s="37" t="str">
        <v>Azamgarh</v>
      </c>
      <c r="I523" s="37" t="str">
        <v>GOBINDGARH IRON LLP</v>
      </c>
      <c r="J523" s="37" t="str">
        <v>Mohd Ansari</v>
      </c>
      <c r="K523" s="37" t="str">
        <v>-</v>
      </c>
      <c r="L523" s="37" t="str">
        <v>C12817</v>
      </c>
      <c r="M523" s="37" t="str">
        <v>North</v>
      </c>
      <c r="N523" s="2">
        <v>276001</v>
      </c>
      <c r="O523" s="2" t="str">
        <v>09ADEPK7781R1ZK</v>
      </c>
      <c r="P523" s="2">
        <v>9956424244</v>
      </c>
      <c r="Q523" s="2" t="str">
        <v>Aug'24</v>
      </c>
      <c r="R523" s="2">
        <v>2025</v>
      </c>
      <c r="S523" s="1">
        <v>0</v>
      </c>
      <c r="T523" s="2">
        <v>570</v>
      </c>
      <c r="U523" s="12">
        <v>0</v>
      </c>
      <c r="V523" s="1" t="str">
        <v>Alien</v>
      </c>
      <c r="W523" s="13">
        <v>0</v>
      </c>
      <c r="X523" s="13">
        <v>0</v>
      </c>
      <c r="Y523" s="13">
        <v>0</v>
      </c>
      <c r="Z523" s="13">
        <v>0</v>
      </c>
      <c r="AA523" s="13">
        <v>0</v>
      </c>
      <c r="AB523" s="13">
        <v>0</v>
      </c>
      <c r="AC523" s="13">
        <v>0</v>
      </c>
      <c r="AD523" s="13">
        <v>10</v>
      </c>
      <c r="AE523" s="13">
        <v>0</v>
      </c>
      <c r="AF523" s="13">
        <v>0</v>
      </c>
      <c r="AG523" s="13">
        <v>5</v>
      </c>
      <c r="AH523" s="13">
        <v>0</v>
      </c>
      <c r="AI523" s="13">
        <v>0</v>
      </c>
      <c r="AJ523" s="13">
        <v>0</v>
      </c>
      <c r="AK523" s="13">
        <v>0</v>
      </c>
      <c r="AL523" s="13">
        <v>0</v>
      </c>
      <c r="AM523" s="13">
        <v>0</v>
      </c>
      <c r="AN523" s="13">
        <v>0</v>
      </c>
      <c r="AO523" s="13">
        <v>0</v>
      </c>
      <c r="AP523" s="13">
        <v>0</v>
      </c>
      <c r="AQ523" s="13">
        <v>0</v>
      </c>
      <c r="AR523" s="13">
        <v>0</v>
      </c>
      <c r="AS523" s="13">
        <v>10</v>
      </c>
      <c r="AT523" s="13">
        <v>0</v>
      </c>
      <c r="AU523" s="13">
        <v>0</v>
      </c>
      <c r="AV523" s="13">
        <v>0</v>
      </c>
      <c r="AW523" s="16">
        <f t="shared" si="153"/>
        <v>10</v>
      </c>
      <c r="AX523" s="16">
        <v>0</v>
      </c>
      <c r="AY523" s="10">
        <f t="shared" si="154"/>
        <v>10</v>
      </c>
      <c r="AZ523" s="10">
        <f>SUM(Z523:AK523)</f>
        <v>15</v>
      </c>
      <c r="BA523" s="10">
        <v>0</v>
      </c>
      <c r="BB523" s="10">
        <f t="shared" si="155"/>
        <v>-10</v>
      </c>
      <c r="BC523" s="10">
        <f t="shared" si="156"/>
        <v>-2.5</v>
      </c>
      <c r="BD523" s="10">
        <f t="shared" si="157"/>
        <v>-5</v>
      </c>
      <c r="BE523" s="10">
        <f t="shared" si="152"/>
        <v>5</v>
      </c>
      <c r="BF523" s="2" t="s">
        <v>119</v>
      </c>
      <c r="BG523" s="10">
        <f t="shared" si="158"/>
        <v>1.25</v>
      </c>
      <c r="BH523" s="36" t="s">
        <v>118</v>
      </c>
      <c r="BI523" s="39" t="str">
        <f t="shared" si="159"/>
        <v/>
      </c>
      <c r="BJ523" s="39" t="str">
        <f t="shared" si="160"/>
        <v/>
      </c>
      <c r="BK523" s="16">
        <f>SUM(AR523:AX523)</f>
        <v>20</v>
      </c>
      <c r="BL523" s="10">
        <f>SUM(AL523:AQ523)</f>
        <v>0</v>
      </c>
      <c r="BM523" s="12">
        <f t="shared" si="161"/>
        <v>2</v>
      </c>
      <c r="BN523" s="12">
        <f t="shared" si="161"/>
        <v>0</v>
      </c>
      <c r="BO523" s="9">
        <f t="shared" si="162"/>
        <v>10</v>
      </c>
      <c r="BP523" s="39" t="str">
        <f t="shared" si="163"/>
        <v/>
      </c>
      <c r="BQ523" s="147"/>
      <c r="BR523" s="9">
        <f t="shared" si="164"/>
        <v>10</v>
      </c>
      <c r="BS523" s="9">
        <f t="shared" si="165"/>
        <v>5</v>
      </c>
      <c r="BT523" s="9">
        <f t="shared" si="166"/>
        <v>15</v>
      </c>
      <c r="BU523" s="9" t="str">
        <f>IFERROR(_xlfn.XLOOKUP(D523,Sheet1!B:B,Sheet1!L:L),"")</f>
        <v/>
      </c>
      <c r="BV523" s="9" t="e">
        <f>_xlfn.XLOOKUP(BU523,Sheet1!S:S,Sheet1!T:T)</f>
        <v>#N/A</v>
      </c>
      <c r="BW523" s="9" t="e">
        <f>_xlfn.XLOOKUP(D523,Sheet1!B:B,Sheet1!M:M)</f>
        <v>#N/A</v>
      </c>
      <c r="BZ523" s="108">
        <f t="shared" si="167"/>
        <v>0</v>
      </c>
      <c r="CB523" s="12"/>
      <c r="CC523" s="12"/>
      <c r="CG523" s="1" t="str">
        <f>IF(BO523&lt;80,"Below 80",
IF(BO523&lt;=120,"80-120",
IF(BO523&lt;=200,"&gt; 120-200",
IF(BO523&lt;=300,"&gt;200-300",
IF(BO523&lt;=500,"&gt;300-500",
"&gt;500")))))</f>
        <v>Below 80</v>
      </c>
      <c r="CH523" s="1" t="str">
        <f>IFERROR(_xlfn.XLOOKUP(CG523,Scenario!M:M,Scenario!N:N),"")</f>
        <v/>
      </c>
      <c r="CI523" s="1" t="str">
        <f t="shared" si="168"/>
        <v>No</v>
      </c>
      <c r="CJ523" s="75">
        <v>-10</v>
      </c>
    </row>
    <row r="524" spans="1:88" hidden="1">
      <c r="A524" s="2">
        <v>523</v>
      </c>
      <c r="B524" s="2">
        <v>2024</v>
      </c>
      <c r="C524" s="1">
        <v>0</v>
      </c>
      <c r="D524" s="37" t="str">
        <v>001J100000GefItIAJ</v>
      </c>
      <c r="E524" s="37" t="str">
        <v>JAI BAJRANG TRADERS</v>
      </c>
      <c r="F524" s="37" t="str">
        <v>UTTARAKHAND</v>
      </c>
      <c r="G524" s="37" t="str">
        <v>DEHRADUN</v>
      </c>
      <c r="H524" s="37" t="str">
        <v>Dehradun</v>
      </c>
      <c r="I524" s="37" t="str">
        <v>SHIVA SALES INDIA CORPORATION</v>
      </c>
      <c r="J524" s="37" t="str">
        <v>Ravi Kumar</v>
      </c>
      <c r="K524" s="37" t="str">
        <v>-</v>
      </c>
      <c r="L524" s="37" t="str">
        <v>C12821</v>
      </c>
      <c r="M524" s="37" t="str">
        <v>North</v>
      </c>
      <c r="N524" s="2">
        <v>248001</v>
      </c>
      <c r="O524" s="2" t="str">
        <v>05AARFJ6379E1ZY</v>
      </c>
      <c r="P524" s="2">
        <v>9718193669</v>
      </c>
      <c r="Q524" s="2" t="str">
        <v>Aug'24</v>
      </c>
      <c r="R524" s="2">
        <v>2025</v>
      </c>
      <c r="S524" s="1">
        <v>0</v>
      </c>
      <c r="T524" s="2">
        <v>30</v>
      </c>
      <c r="U524" s="12">
        <v>0</v>
      </c>
      <c r="V524" s="1" t="str">
        <v>Minor</v>
      </c>
      <c r="W524" s="13">
        <v>0</v>
      </c>
      <c r="X524" s="13">
        <v>0</v>
      </c>
      <c r="Y524" s="13">
        <v>0</v>
      </c>
      <c r="Z524" s="13">
        <v>0</v>
      </c>
      <c r="AA524" s="13">
        <v>0</v>
      </c>
      <c r="AB524" s="13">
        <v>0</v>
      </c>
      <c r="AC524" s="13">
        <v>0</v>
      </c>
      <c r="AD524" s="13">
        <v>4</v>
      </c>
      <c r="AE524" s="13">
        <v>3</v>
      </c>
      <c r="AF524" s="13">
        <v>4</v>
      </c>
      <c r="AG524" s="13">
        <v>4</v>
      </c>
      <c r="AH524" s="13">
        <v>0</v>
      </c>
      <c r="AI524" s="13">
        <v>0</v>
      </c>
      <c r="AJ524" s="13">
        <v>0</v>
      </c>
      <c r="AK524" s="13">
        <v>0</v>
      </c>
      <c r="AL524" s="13">
        <v>0</v>
      </c>
      <c r="AM524" s="13">
        <v>0</v>
      </c>
      <c r="AN524" s="13">
        <v>0</v>
      </c>
      <c r="AO524" s="13">
        <v>0</v>
      </c>
      <c r="AP524" s="13">
        <v>0</v>
      </c>
      <c r="AQ524" s="13">
        <v>0</v>
      </c>
      <c r="AR524" s="13">
        <v>0</v>
      </c>
      <c r="AS524" s="13">
        <v>0</v>
      </c>
      <c r="AT524" s="13">
        <v>0</v>
      </c>
      <c r="AU524" s="13">
        <v>0</v>
      </c>
      <c r="AV524" s="13">
        <v>0</v>
      </c>
      <c r="AW524" s="16">
        <f t="shared" si="153"/>
        <v>0</v>
      </c>
      <c r="AX524" s="16">
        <v>0</v>
      </c>
      <c r="AY524" s="10">
        <f t="shared" si="154"/>
        <v>0</v>
      </c>
      <c r="AZ524" s="10">
        <f>SUM(Z524:AK524)</f>
        <v>15</v>
      </c>
      <c r="BA524" s="10"/>
      <c r="BB524" s="10">
        <f t="shared" si="155"/>
        <v>0</v>
      </c>
      <c r="BC524" s="10">
        <f t="shared" si="156"/>
        <v>0</v>
      </c>
      <c r="BD524" s="10">
        <f t="shared" si="157"/>
        <v>-15</v>
      </c>
      <c r="BE524" s="10">
        <f t="shared" si="152"/>
        <v>15</v>
      </c>
      <c r="BF524" s="2" t="s">
        <v>119</v>
      </c>
      <c r="BG524" s="10">
        <f t="shared" si="158"/>
        <v>0</v>
      </c>
      <c r="BH524" s="36" t="s">
        <v>118</v>
      </c>
      <c r="BI524" s="39" t="str">
        <f t="shared" si="159"/>
        <v/>
      </c>
      <c r="BJ524" s="39" t="str">
        <f t="shared" si="160"/>
        <v/>
      </c>
      <c r="BK524" s="16">
        <f>SUM(AR524:AX524)</f>
        <v>0</v>
      </c>
      <c r="BL524" s="10">
        <f>SUM(AL524:AQ524)</f>
        <v>0</v>
      </c>
      <c r="BM524" s="12" t="str">
        <f t="shared" si="161"/>
        <v/>
      </c>
      <c r="BN524" s="12" t="str">
        <f t="shared" si="161"/>
        <v/>
      </c>
      <c r="BO524" s="9">
        <f t="shared" si="162"/>
        <v>0</v>
      </c>
      <c r="BP524" s="39" t="str">
        <f t="shared" si="163"/>
        <v/>
      </c>
      <c r="BQ524" s="147"/>
      <c r="BR524" s="9">
        <f t="shared" si="164"/>
        <v>7</v>
      </c>
      <c r="BS524" s="9">
        <f t="shared" si="165"/>
        <v>8</v>
      </c>
      <c r="BT524" s="9">
        <f t="shared" si="166"/>
        <v>15</v>
      </c>
      <c r="BU524" s="9" t="str">
        <f>IFERROR(_xlfn.XLOOKUP(D524,Sheet1!B:B,Sheet1!L:L),"")</f>
        <v/>
      </c>
      <c r="BV524" s="9" t="e">
        <f>_xlfn.XLOOKUP(BU524,Sheet1!S:S,Sheet1!T:T)</f>
        <v>#N/A</v>
      </c>
      <c r="BW524" s="9" t="e">
        <f>_xlfn.XLOOKUP(D524,Sheet1!B:B,Sheet1!M:M)</f>
        <v>#N/A</v>
      </c>
      <c r="BZ524" s="108">
        <f t="shared" si="167"/>
        <v>0</v>
      </c>
      <c r="CB524" s="12"/>
      <c r="CC524" s="12"/>
      <c r="CG524" s="1" t="str">
        <f>IF(BO524&lt;80,"Below 80",
IF(BO524&lt;=120,"80-120",
IF(BO524&lt;=200,"&gt; 120-200",
IF(BO524&lt;=300,"&gt;200-300",
IF(BO524&lt;=500,"&gt;300-500",
"&gt;500")))))</f>
        <v>Below 80</v>
      </c>
      <c r="CH524" s="1" t="str">
        <f>IFERROR(_xlfn.XLOOKUP(CG524,Scenario!M:M,Scenario!N:N),"")</f>
        <v/>
      </c>
      <c r="CI524" s="1" t="str">
        <f t="shared" si="168"/>
        <v>No</v>
      </c>
      <c r="CJ524" s="75">
        <v>0</v>
      </c>
    </row>
    <row r="525" spans="1:88" hidden="1">
      <c r="A525" s="2">
        <v>524</v>
      </c>
      <c r="B525" s="2">
        <v>2024</v>
      </c>
      <c r="C525" s="1">
        <v>0</v>
      </c>
      <c r="D525" s="37" t="str">
        <v>001J100000BPEGjIAP</v>
      </c>
      <c r="E525" s="37" t="str">
        <v>M/S RATHER CEMENT STORE GOWARI</v>
      </c>
      <c r="F525" s="37" t="str">
        <v>JAMMU AND KASHMIR</v>
      </c>
      <c r="G525" s="37" t="str">
        <v>DODA</v>
      </c>
      <c r="H525" s="37">
        <v>0</v>
      </c>
      <c r="I525" s="37" t="str">
        <v>AGGARWAL TRADERS</v>
      </c>
      <c r="J525" s="37" t="str">
        <v>bhanu ayush</v>
      </c>
      <c r="K525" s="37" t="str">
        <v>-</v>
      </c>
      <c r="L525" s="37" t="str">
        <v>0015g00001gvNHH</v>
      </c>
      <c r="M525" s="37" t="str">
        <v>North</v>
      </c>
      <c r="N525" s="2">
        <v>182203</v>
      </c>
      <c r="O525" s="2" t="str">
        <v>01BBRPR7245B1ZP</v>
      </c>
      <c r="P525" s="2">
        <v>7051910107</v>
      </c>
      <c r="Q525" s="2" t="str">
        <v>Aug'24</v>
      </c>
      <c r="R525" s="2">
        <v>2025</v>
      </c>
      <c r="S525" s="1">
        <v>0</v>
      </c>
      <c r="T525" s="2">
        <v>50</v>
      </c>
      <c r="U525" s="12">
        <v>0</v>
      </c>
      <c r="V525" s="1" t="str">
        <v>Minor</v>
      </c>
      <c r="W525" s="13">
        <v>0</v>
      </c>
      <c r="X525" s="13">
        <v>0</v>
      </c>
      <c r="Y525" s="13">
        <v>0</v>
      </c>
      <c r="Z525" s="13">
        <v>0</v>
      </c>
      <c r="AA525" s="13">
        <v>0</v>
      </c>
      <c r="AB525" s="13">
        <v>0</v>
      </c>
      <c r="AC525" s="13">
        <v>0</v>
      </c>
      <c r="AD525" s="13">
        <v>35</v>
      </c>
      <c r="AE525" s="13">
        <v>10</v>
      </c>
      <c r="AF525" s="13">
        <v>15</v>
      </c>
      <c r="AG525" s="13">
        <v>15</v>
      </c>
      <c r="AH525" s="13">
        <v>0</v>
      </c>
      <c r="AI525" s="13">
        <v>0</v>
      </c>
      <c r="AJ525" s="13">
        <v>0</v>
      </c>
      <c r="AK525" s="13">
        <v>0</v>
      </c>
      <c r="AL525" s="13">
        <v>0</v>
      </c>
      <c r="AM525" s="13">
        <v>0</v>
      </c>
      <c r="AN525" s="13">
        <v>0</v>
      </c>
      <c r="AO525" s="13">
        <v>0</v>
      </c>
      <c r="AP525" s="13">
        <v>0</v>
      </c>
      <c r="AQ525" s="13">
        <v>0</v>
      </c>
      <c r="AR525" s="13">
        <v>0</v>
      </c>
      <c r="AS525" s="13">
        <v>0</v>
      </c>
      <c r="AT525" s="13">
        <v>0</v>
      </c>
      <c r="AU525" s="13">
        <v>0</v>
      </c>
      <c r="AV525" s="13">
        <v>0</v>
      </c>
      <c r="AW525" s="16">
        <f t="shared" si="153"/>
        <v>0</v>
      </c>
      <c r="AX525" s="16">
        <v>0</v>
      </c>
      <c r="AY525" s="10">
        <f t="shared" si="154"/>
        <v>0</v>
      </c>
      <c r="AZ525" s="10">
        <f>SUM(Z525:AK525)</f>
        <v>75</v>
      </c>
      <c r="BA525" s="10"/>
      <c r="BB525" s="10">
        <f t="shared" si="155"/>
        <v>0</v>
      </c>
      <c r="BC525" s="10">
        <f t="shared" si="156"/>
        <v>0</v>
      </c>
      <c r="BD525" s="10">
        <f t="shared" si="157"/>
        <v>-75</v>
      </c>
      <c r="BE525" s="10">
        <f t="shared" si="152"/>
        <v>75</v>
      </c>
      <c r="BF525" s="2" t="s">
        <v>119</v>
      </c>
      <c r="BG525" s="10">
        <f t="shared" si="158"/>
        <v>0</v>
      </c>
      <c r="BH525" s="36" t="s">
        <v>118</v>
      </c>
      <c r="BI525" s="39" t="str">
        <f t="shared" si="159"/>
        <v/>
      </c>
      <c r="BJ525" s="39" t="str">
        <f t="shared" si="160"/>
        <v/>
      </c>
      <c r="BK525" s="16">
        <f>SUM(AR525:AX525)</f>
        <v>0</v>
      </c>
      <c r="BL525" s="10">
        <f>SUM(AL525:AQ525)</f>
        <v>0</v>
      </c>
      <c r="BM525" s="12" t="str">
        <f t="shared" si="161"/>
        <v/>
      </c>
      <c r="BN525" s="12" t="str">
        <f t="shared" si="161"/>
        <v/>
      </c>
      <c r="BO525" s="9">
        <f t="shared" si="162"/>
        <v>0</v>
      </c>
      <c r="BP525" s="39" t="str">
        <f t="shared" si="163"/>
        <v/>
      </c>
      <c r="BQ525" s="147"/>
      <c r="BR525" s="9">
        <f t="shared" si="164"/>
        <v>45</v>
      </c>
      <c r="BS525" s="9">
        <f t="shared" si="165"/>
        <v>30</v>
      </c>
      <c r="BT525" s="9">
        <f t="shared" si="166"/>
        <v>75</v>
      </c>
      <c r="BU525" s="9" t="str">
        <f>IFERROR(_xlfn.XLOOKUP(D525,Sheet1!B:B,Sheet1!L:L),"")</f>
        <v/>
      </c>
      <c r="BV525" s="9" t="e">
        <f>_xlfn.XLOOKUP(BU525,Sheet1!S:S,Sheet1!T:T)</f>
        <v>#N/A</v>
      </c>
      <c r="BW525" s="9" t="e">
        <f>_xlfn.XLOOKUP(D525,Sheet1!B:B,Sheet1!M:M)</f>
        <v>#N/A</v>
      </c>
      <c r="BZ525" s="108">
        <f t="shared" si="167"/>
        <v>0</v>
      </c>
      <c r="CB525" s="12"/>
      <c r="CC525" s="12"/>
      <c r="CG525" s="1" t="str">
        <f>IF(BO525&lt;80,"Below 80",
IF(BO525&lt;=120,"80-120",
IF(BO525&lt;=200,"&gt; 120-200",
IF(BO525&lt;=300,"&gt;200-300",
IF(BO525&lt;=500,"&gt;300-500",
"&gt;500")))))</f>
        <v>Below 80</v>
      </c>
      <c r="CH525" s="1" t="str">
        <f>IFERROR(_xlfn.XLOOKUP(CG525,Scenario!M:M,Scenario!N:N),"")</f>
        <v/>
      </c>
      <c r="CI525" s="1" t="str">
        <f t="shared" si="168"/>
        <v>No</v>
      </c>
      <c r="CJ525" s="75">
        <v>0</v>
      </c>
    </row>
    <row r="526" spans="1:88" hidden="1">
      <c r="A526" s="2">
        <v>525</v>
      </c>
      <c r="B526" s="2">
        <v>2024</v>
      </c>
      <c r="C526" s="1">
        <v>0</v>
      </c>
      <c r="D526" s="37" t="str">
        <v>0015g00001dJkGRAA0</v>
      </c>
      <c r="E526" s="37" t="str">
        <v>RINKU KUMAR AND BROS</v>
      </c>
      <c r="F526" s="37" t="str">
        <v>JAMMU AND KASHMIR</v>
      </c>
      <c r="G526" s="37" t="str">
        <v>JAMMU</v>
      </c>
      <c r="H526" s="37" t="str">
        <v>Jammu</v>
      </c>
      <c r="I526" s="37" t="str">
        <v>AGGARWAL TRADERS</v>
      </c>
      <c r="J526" s="37" t="str">
        <v>bhanu ayush</v>
      </c>
      <c r="K526" s="37" t="str">
        <v>-</v>
      </c>
      <c r="L526" s="37" t="str">
        <v>0015g00001gvNHH</v>
      </c>
      <c r="M526" s="37" t="str">
        <v>North</v>
      </c>
      <c r="N526" s="2">
        <v>180003</v>
      </c>
      <c r="O526" s="2" t="str">
        <v>01BMKPK0514J2ZG</v>
      </c>
      <c r="P526" s="2">
        <v>9622291781</v>
      </c>
      <c r="Q526" s="2" t="str">
        <v>Aug'24</v>
      </c>
      <c r="R526" s="2">
        <v>2025</v>
      </c>
      <c r="S526" s="1">
        <v>0</v>
      </c>
      <c r="T526" s="2">
        <v>75</v>
      </c>
      <c r="U526" s="12">
        <v>7.0044444444444437E-2</v>
      </c>
      <c r="V526" s="1" t="str">
        <v>Challenger</v>
      </c>
      <c r="W526" s="13">
        <v>0</v>
      </c>
      <c r="X526" s="13">
        <v>0</v>
      </c>
      <c r="Y526" s="13">
        <v>0</v>
      </c>
      <c r="Z526" s="13">
        <v>0</v>
      </c>
      <c r="AA526" s="13">
        <v>0</v>
      </c>
      <c r="AB526" s="13">
        <v>0</v>
      </c>
      <c r="AC526" s="13">
        <v>0</v>
      </c>
      <c r="AD526" s="13">
        <v>35</v>
      </c>
      <c r="AE526" s="13">
        <v>0</v>
      </c>
      <c r="AF526" s="13">
        <v>16</v>
      </c>
      <c r="AG526" s="13">
        <v>8</v>
      </c>
      <c r="AH526" s="13">
        <v>2</v>
      </c>
      <c r="AI526" s="13">
        <v>1.52</v>
      </c>
      <c r="AJ526" s="13">
        <v>2</v>
      </c>
      <c r="AK526" s="13">
        <v>0</v>
      </c>
      <c r="AL526" s="13">
        <v>6</v>
      </c>
      <c r="AM526" s="13">
        <v>26</v>
      </c>
      <c r="AN526" s="13">
        <v>14</v>
      </c>
      <c r="AO526" s="13">
        <v>7.7</v>
      </c>
      <c r="AP526" s="13">
        <v>2.6</v>
      </c>
      <c r="AQ526" s="13">
        <v>2.85</v>
      </c>
      <c r="AR526" s="13">
        <v>7.69</v>
      </c>
      <c r="AS526" s="13">
        <v>4.29</v>
      </c>
      <c r="AT526" s="13">
        <v>5.1100000000000003</v>
      </c>
      <c r="AU526" s="13">
        <v>6</v>
      </c>
      <c r="AV526" s="13">
        <v>4.6500000000000004</v>
      </c>
      <c r="AW526" s="16">
        <f t="shared" si="153"/>
        <v>82.240000000000009</v>
      </c>
      <c r="AX526" s="16">
        <f>AW526*2</f>
        <v>164.48000000000002</v>
      </c>
      <c r="AY526" s="10">
        <f t="shared" si="154"/>
        <v>246.72000000000003</v>
      </c>
      <c r="AZ526" s="10">
        <f>SUM(Z526:AK526)</f>
        <v>64.52000000000001</v>
      </c>
      <c r="BA526" s="10">
        <v>120</v>
      </c>
      <c r="BB526" s="10">
        <f t="shared" si="155"/>
        <v>37.759999999999991</v>
      </c>
      <c r="BC526" s="10">
        <f t="shared" si="156"/>
        <v>9.4399999999999977</v>
      </c>
      <c r="BD526" s="10">
        <f t="shared" si="157"/>
        <v>182.20000000000002</v>
      </c>
      <c r="BE526" s="10">
        <f t="shared" si="152"/>
        <v>-17.72</v>
      </c>
      <c r="BF526" s="2" t="s">
        <v>119</v>
      </c>
      <c r="BG526" s="10">
        <f t="shared" si="158"/>
        <v>8.8912500000000012</v>
      </c>
      <c r="BH526" s="36" t="s">
        <v>118</v>
      </c>
      <c r="BI526" s="39" t="str">
        <f t="shared" si="159"/>
        <v/>
      </c>
      <c r="BJ526" s="39" t="str">
        <f t="shared" si="160"/>
        <v>A</v>
      </c>
      <c r="BK526" s="16">
        <f>SUM(AR526:AX526)</f>
        <v>274.46000000000004</v>
      </c>
      <c r="BL526" s="10">
        <f>SUM(AL526:AQ526)</f>
        <v>59.150000000000006</v>
      </c>
      <c r="BM526" s="12">
        <f t="shared" si="161"/>
        <v>1.1124351491569391</v>
      </c>
      <c r="BN526" s="12">
        <f t="shared" si="161"/>
        <v>0.23974546044098574</v>
      </c>
      <c r="BO526" s="9">
        <f t="shared" si="162"/>
        <v>71.13000000000001</v>
      </c>
      <c r="BP526" s="39" t="str">
        <f t="shared" si="163"/>
        <v/>
      </c>
      <c r="BQ526" s="147" t="s">
        <v>170</v>
      </c>
      <c r="BR526" s="9">
        <f t="shared" si="164"/>
        <v>35</v>
      </c>
      <c r="BS526" s="9">
        <f t="shared" si="165"/>
        <v>29.52</v>
      </c>
      <c r="BT526" s="9">
        <f t="shared" si="166"/>
        <v>64.52</v>
      </c>
      <c r="BU526" s="9" t="str">
        <f>IFERROR(_xlfn.XLOOKUP(D526,Sheet1!B:B,Sheet1!L:L),"")</f>
        <v/>
      </c>
      <c r="BV526" s="9" t="e">
        <f>_xlfn.XLOOKUP(BU526,Sheet1!S:S,Sheet1!T:T)</f>
        <v>#N/A</v>
      </c>
      <c r="BW526" s="9" t="e">
        <f>_xlfn.XLOOKUP(D526,Sheet1!B:B,Sheet1!M:M)</f>
        <v>#N/A</v>
      </c>
      <c r="BX526" s="11" t="s">
        <v>123</v>
      </c>
      <c r="BZ526" s="108">
        <f t="shared" si="167"/>
        <v>164.48000000000002</v>
      </c>
      <c r="CB526" s="12">
        <f>AW526/AY526</f>
        <v>0.33333333333333331</v>
      </c>
      <c r="CC526" s="12">
        <f>AX526/AY526</f>
        <v>0.66666666666666663</v>
      </c>
      <c r="CG526" s="1" t="str">
        <f>IF(BO526&lt;80,"Below 80",
IF(BO526&lt;=120,"80-120",
IF(BO526&lt;=200,"&gt; 120-200",
IF(BO526&lt;=300,"&gt;200-300",
IF(BO526&lt;=500,"&gt;300-500",
"&gt;500")))))</f>
        <v>Below 80</v>
      </c>
      <c r="CH526" s="1" t="str">
        <f>IFERROR(_xlfn.XLOOKUP(CG526,Scenario!M:M,Scenario!N:N),"")</f>
        <v/>
      </c>
      <c r="CI526" s="1" t="str">
        <f t="shared" si="168"/>
        <v>Yes</v>
      </c>
      <c r="CJ526" s="75">
        <v>137.97000000000003</v>
      </c>
    </row>
    <row r="527" spans="1:88" hidden="1">
      <c r="A527" s="2">
        <v>526</v>
      </c>
      <c r="B527" s="2">
        <v>2024</v>
      </c>
      <c r="C527" s="1">
        <v>0</v>
      </c>
      <c r="D527" s="37">
        <v>0</v>
      </c>
      <c r="E527" s="37" t="str">
        <v>Haryana Iron and Mill Store</v>
      </c>
      <c r="F527" s="37" t="str">
        <v>HARYANA</v>
      </c>
      <c r="G527" s="37" t="str">
        <v>AMBALA</v>
      </c>
      <c r="H527" s="37" t="str">
        <v>Hisar</v>
      </c>
      <c r="I527" s="37" t="str">
        <v>G.C. Steels (India) Pvt. Ltd.</v>
      </c>
      <c r="J527" s="37" t="e">
        <v>#VALUE!</v>
      </c>
      <c r="K527" s="37" t="str">
        <v>-</v>
      </c>
      <c r="L527" s="37" t="str">
        <v/>
      </c>
      <c r="M527" s="37" t="str">
        <v>North</v>
      </c>
      <c r="N527" s="2" t="e">
        <v>#VALUE!</v>
      </c>
      <c r="O527" s="2" t="e">
        <v>#VALUE!</v>
      </c>
      <c r="P527" s="2" t="e">
        <v>#VALUE!</v>
      </c>
      <c r="Q527" s="2" t="str">
        <v>Aug'24</v>
      </c>
      <c r="R527" s="2">
        <v>2025</v>
      </c>
      <c r="S527" s="1">
        <v>0</v>
      </c>
      <c r="T527" s="2" t="str">
        <v/>
      </c>
      <c r="U527" s="12">
        <v>0</v>
      </c>
      <c r="V527" s="1" t="str">
        <v>Potential Not updated</v>
      </c>
      <c r="W527" s="13">
        <v>0</v>
      </c>
      <c r="X527" s="13">
        <v>0</v>
      </c>
      <c r="Y527" s="13">
        <v>0</v>
      </c>
      <c r="Z527" s="13">
        <v>0</v>
      </c>
      <c r="AA527" s="13">
        <v>0</v>
      </c>
      <c r="AB527" s="13">
        <v>0</v>
      </c>
      <c r="AC527" s="13">
        <v>0</v>
      </c>
      <c r="AD527" s="13">
        <v>74.819999999999993</v>
      </c>
      <c r="AE527" s="13">
        <v>0</v>
      </c>
      <c r="AF527" s="13">
        <v>0</v>
      </c>
      <c r="AG527" s="13">
        <v>0</v>
      </c>
      <c r="AH527" s="13">
        <v>0</v>
      </c>
      <c r="AI527" s="13">
        <v>0</v>
      </c>
      <c r="AJ527" s="13">
        <v>0</v>
      </c>
      <c r="AK527" s="13">
        <v>0</v>
      </c>
      <c r="AL527" s="13">
        <v>0</v>
      </c>
      <c r="AM527" s="13">
        <v>0</v>
      </c>
      <c r="AN527" s="13">
        <v>0</v>
      </c>
      <c r="AO527" s="13">
        <v>0</v>
      </c>
      <c r="AP527" s="13">
        <v>0</v>
      </c>
      <c r="AQ527" s="13">
        <v>0</v>
      </c>
      <c r="AR527" s="13">
        <v>0</v>
      </c>
      <c r="AS527" s="13">
        <v>0</v>
      </c>
      <c r="AT527" s="13">
        <v>0</v>
      </c>
      <c r="AU527" s="13">
        <v>0</v>
      </c>
      <c r="AV527" s="13">
        <v>0</v>
      </c>
      <c r="AW527" s="16">
        <f t="shared" si="153"/>
        <v>0</v>
      </c>
      <c r="AX527" s="16">
        <v>0</v>
      </c>
      <c r="AY527" s="10">
        <f t="shared" si="154"/>
        <v>0</v>
      </c>
      <c r="AZ527" s="10">
        <f>SUM(Z527:AK527)</f>
        <v>74.819999999999993</v>
      </c>
      <c r="BA527" s="10">
        <v>0</v>
      </c>
      <c r="BB527" s="10">
        <f t="shared" si="155"/>
        <v>0</v>
      </c>
      <c r="BC527" s="10">
        <f t="shared" si="156"/>
        <v>0</v>
      </c>
      <c r="BD527" s="10">
        <f t="shared" si="157"/>
        <v>-74.819999999999993</v>
      </c>
      <c r="BE527" s="10">
        <f t="shared" si="152"/>
        <v>74.819999999999993</v>
      </c>
      <c r="BF527" s="2" t="s">
        <v>119</v>
      </c>
      <c r="BG527" s="10">
        <f t="shared" si="158"/>
        <v>0</v>
      </c>
      <c r="BH527" s="36" t="s">
        <v>118</v>
      </c>
      <c r="BI527" s="39" t="str">
        <f t="shared" si="159"/>
        <v/>
      </c>
      <c r="BJ527" s="39" t="str">
        <f t="shared" si="160"/>
        <v/>
      </c>
      <c r="BK527" s="16">
        <f>SUM(AR527:AX527)</f>
        <v>0</v>
      </c>
      <c r="BL527" s="10">
        <f>SUM(AL527:AQ527)</f>
        <v>0</v>
      </c>
      <c r="BM527" s="12" t="str">
        <f t="shared" si="161"/>
        <v/>
      </c>
      <c r="BN527" s="12" t="str">
        <f t="shared" si="161"/>
        <v/>
      </c>
      <c r="BO527" s="9">
        <f t="shared" si="162"/>
        <v>0</v>
      </c>
      <c r="BP527" s="39" t="str">
        <f t="shared" si="163"/>
        <v/>
      </c>
      <c r="BQ527" s="147"/>
      <c r="BR527" s="9">
        <f t="shared" si="164"/>
        <v>74.819999999999993</v>
      </c>
      <c r="BS527" s="9">
        <f t="shared" si="165"/>
        <v>0</v>
      </c>
      <c r="BT527" s="9">
        <f t="shared" si="166"/>
        <v>74.819999999999993</v>
      </c>
      <c r="BU527" s="9">
        <f>IFERROR(_xlfn.XLOOKUP(D527,Sheet1!B:B,Sheet1!L:L),"")</f>
        <v>0</v>
      </c>
      <c r="BV527" s="9" t="e">
        <f>_xlfn.XLOOKUP(BU527,Sheet1!S:S,Sheet1!T:T)</f>
        <v>#N/A</v>
      </c>
      <c r="BW527" s="9">
        <f>_xlfn.XLOOKUP(D527,Sheet1!B:B,Sheet1!M:M)</f>
        <v>0</v>
      </c>
      <c r="BZ527" s="108">
        <f t="shared" si="167"/>
        <v>0</v>
      </c>
      <c r="CB527" s="12"/>
      <c r="CC527" s="12"/>
      <c r="CG527" s="1" t="str">
        <f>IF(BO527&lt;80,"Below 80",
IF(BO527&lt;=120,"80-120",
IF(BO527&lt;=200,"&gt; 120-200",
IF(BO527&lt;=300,"&gt;200-300",
IF(BO527&lt;=500,"&gt;300-500",
"&gt;500")))))</f>
        <v>Below 80</v>
      </c>
      <c r="CH527" s="1" t="str">
        <f>IFERROR(_xlfn.XLOOKUP(CG527,Scenario!M:M,Scenario!N:N),"")</f>
        <v/>
      </c>
      <c r="CI527" s="1" t="str">
        <f t="shared" si="168"/>
        <v>No</v>
      </c>
      <c r="CJ527" s="75">
        <v>0</v>
      </c>
    </row>
    <row r="528" spans="1:88" hidden="1">
      <c r="A528" s="2">
        <v>527</v>
      </c>
      <c r="B528" s="2">
        <v>2024</v>
      </c>
      <c r="C528" s="1">
        <v>0</v>
      </c>
      <c r="D528" s="37" t="str">
        <v>001J1000002ivMTIAY</v>
      </c>
      <c r="E528" s="37" t="str">
        <v>PARASRAJ INDUSTRIES</v>
      </c>
      <c r="F528" s="37" t="str">
        <v>RAJASTHAN</v>
      </c>
      <c r="G528" s="37" t="str">
        <v>UDAIPUR</v>
      </c>
      <c r="H528" s="37" t="str">
        <v>Girwa</v>
      </c>
      <c r="I528" s="37" t="str">
        <v>J P ALLOYS</v>
      </c>
      <c r="J528" s="37" t="str">
        <v>Pushpendra Kumar</v>
      </c>
      <c r="K528" s="37" t="str">
        <v>Pushpendra Kumar</v>
      </c>
      <c r="L528" s="37" t="str">
        <v>C13188</v>
      </c>
      <c r="M528" s="37" t="str">
        <v>North</v>
      </c>
      <c r="N528" s="2">
        <v>313001</v>
      </c>
      <c r="O528" s="2" t="str">
        <v>08ALXPK5164H2ZH</v>
      </c>
      <c r="P528" s="2">
        <v>6376871284</v>
      </c>
      <c r="Q528" s="2" t="str">
        <v>Aug'24</v>
      </c>
      <c r="R528" s="2">
        <v>2025</v>
      </c>
      <c r="S528" s="1">
        <v>0</v>
      </c>
      <c r="T528" s="2">
        <v>300</v>
      </c>
      <c r="U528" s="12">
        <v>0.17541111111111113</v>
      </c>
      <c r="V528" s="1" t="str">
        <v>Super Star</v>
      </c>
      <c r="W528" s="13">
        <v>0</v>
      </c>
      <c r="X528" s="13">
        <v>0</v>
      </c>
      <c r="Y528" s="13">
        <v>0</v>
      </c>
      <c r="Z528" s="13">
        <v>0</v>
      </c>
      <c r="AA528" s="13">
        <v>0</v>
      </c>
      <c r="AB528" s="13">
        <v>0</v>
      </c>
      <c r="AC528" s="13">
        <v>0</v>
      </c>
      <c r="AD528" s="13">
        <v>30</v>
      </c>
      <c r="AE528" s="13">
        <v>53</v>
      </c>
      <c r="AF528" s="13">
        <v>0</v>
      </c>
      <c r="AG528" s="13">
        <v>0</v>
      </c>
      <c r="AH528" s="13">
        <v>52</v>
      </c>
      <c r="AI528" s="13">
        <v>0</v>
      </c>
      <c r="AJ528" s="13">
        <v>0</v>
      </c>
      <c r="AK528" s="13">
        <v>50</v>
      </c>
      <c r="AL528" s="13">
        <v>0</v>
      </c>
      <c r="AM528" s="13">
        <v>0</v>
      </c>
      <c r="AN528" s="13">
        <v>33</v>
      </c>
      <c r="AO528" s="13">
        <v>21.87</v>
      </c>
      <c r="AP528" s="13">
        <v>21.02</v>
      </c>
      <c r="AQ528" s="13">
        <v>0</v>
      </c>
      <c r="AR528" s="13">
        <v>0</v>
      </c>
      <c r="AS528" s="13">
        <v>0</v>
      </c>
      <c r="AT528" s="13">
        <v>65.08</v>
      </c>
      <c r="AU528" s="13">
        <v>43</v>
      </c>
      <c r="AV528" s="13">
        <v>49.79</v>
      </c>
      <c r="AW528" s="16">
        <f t="shared" si="153"/>
        <v>183.97</v>
      </c>
      <c r="AX528" s="16">
        <f>AW528*2</f>
        <v>367.94</v>
      </c>
      <c r="AY528" s="10">
        <f t="shared" si="154"/>
        <v>551.91</v>
      </c>
      <c r="AZ528" s="10">
        <f>SUM(Z528:AK528)</f>
        <v>185</v>
      </c>
      <c r="BA528" s="10">
        <v>201</v>
      </c>
      <c r="BB528" s="10">
        <f t="shared" si="155"/>
        <v>17.03</v>
      </c>
      <c r="BC528" s="10">
        <f t="shared" si="156"/>
        <v>4.2575000000000003</v>
      </c>
      <c r="BD528" s="10">
        <f t="shared" si="157"/>
        <v>366.90999999999997</v>
      </c>
      <c r="BE528" s="10">
        <f t="shared" si="152"/>
        <v>1.0300000000000011</v>
      </c>
      <c r="BF528" s="2" t="s">
        <v>119</v>
      </c>
      <c r="BG528" s="10">
        <f t="shared" si="158"/>
        <v>9.4862500000000001</v>
      </c>
      <c r="BH528" s="36" t="s">
        <v>118</v>
      </c>
      <c r="BI528" s="39" t="str">
        <f t="shared" si="159"/>
        <v>A</v>
      </c>
      <c r="BJ528" s="39" t="str">
        <f t="shared" si="160"/>
        <v>C</v>
      </c>
      <c r="BK528" s="16">
        <f>SUM(AR528:AX528)</f>
        <v>709.78</v>
      </c>
      <c r="BL528" s="10">
        <f>SUM(AL528:AQ528)</f>
        <v>75.89</v>
      </c>
      <c r="BM528" s="12">
        <f t="shared" si="161"/>
        <v>1.2860430142595713</v>
      </c>
      <c r="BN528" s="12">
        <f t="shared" si="161"/>
        <v>0.13750430323784676</v>
      </c>
      <c r="BO528" s="9">
        <f t="shared" si="162"/>
        <v>75.89</v>
      </c>
      <c r="BP528" s="39" t="str">
        <f t="shared" si="163"/>
        <v/>
      </c>
      <c r="BQ528" s="147"/>
      <c r="BR528" s="9">
        <f t="shared" si="164"/>
        <v>83</v>
      </c>
      <c r="BS528" s="9">
        <f t="shared" si="165"/>
        <v>102</v>
      </c>
      <c r="BT528" s="9">
        <f t="shared" si="166"/>
        <v>185</v>
      </c>
      <c r="BU528" s="9" t="str">
        <f>IFERROR(_xlfn.XLOOKUP(D528,Sheet1!B:B,Sheet1!L:L),"")</f>
        <v/>
      </c>
      <c r="BV528" s="9" t="e">
        <f>_xlfn.XLOOKUP(BU528,Sheet1!S:S,Sheet1!T:T)</f>
        <v>#N/A</v>
      </c>
      <c r="BW528" s="9" t="e">
        <f>_xlfn.XLOOKUP(D528,Sheet1!B:B,Sheet1!M:M)</f>
        <v>#N/A</v>
      </c>
      <c r="BX528" s="11" t="s">
        <v>123</v>
      </c>
      <c r="BZ528" s="108">
        <f t="shared" si="167"/>
        <v>367.93999999999994</v>
      </c>
      <c r="CB528" s="12">
        <f>AW528/AY528</f>
        <v>0.33333333333333337</v>
      </c>
      <c r="CC528" s="12">
        <f>AX528/AY528</f>
        <v>0.66666666666666674</v>
      </c>
      <c r="CG528" s="1" t="str">
        <f>IF(BO528&lt;80,"Below 80",
IF(BO528&lt;=120,"80-120",
IF(BO528&lt;=200,"&gt; 120-200",
IF(BO528&lt;=300,"&gt;200-300",
IF(BO528&lt;=500,"&gt;300-500",
"&gt;500")))))</f>
        <v>Below 80</v>
      </c>
      <c r="CH528" s="1" t="str">
        <f>IFERROR(_xlfn.XLOOKUP(CG528,Scenario!M:M,Scenario!N:N),"")</f>
        <v/>
      </c>
      <c r="CI528" s="1" t="b">
        <f t="shared" si="168"/>
        <v>0</v>
      </c>
      <c r="CJ528" s="75">
        <v>151.78</v>
      </c>
    </row>
    <row r="529" spans="1:89" hidden="1">
      <c r="A529" s="2">
        <v>528</v>
      </c>
      <c r="B529" s="2">
        <v>2024</v>
      </c>
      <c r="C529" s="1">
        <v>0</v>
      </c>
      <c r="D529" s="37" t="str">
        <v>001J100000BPKGwIAP</v>
      </c>
      <c r="E529" s="37" t="str">
        <v>CH STEELS</v>
      </c>
      <c r="F529" s="37" t="str">
        <v>HARYANA</v>
      </c>
      <c r="G529" s="37" t="str">
        <v>JHAJJAR</v>
      </c>
      <c r="H529" s="37" t="str">
        <v>Bahadurgarh</v>
      </c>
      <c r="I529" s="37" t="str">
        <v>JAI DURGA STEELS</v>
      </c>
      <c r="J529" s="37" t="str">
        <v>Sunny Bhutani</v>
      </c>
      <c r="K529" s="37" t="str">
        <v>Sunny Bhutani</v>
      </c>
      <c r="L529" s="37" t="str">
        <v>C12830</v>
      </c>
      <c r="M529" s="37" t="str">
        <v>North</v>
      </c>
      <c r="N529" s="2">
        <v>124507</v>
      </c>
      <c r="O529" s="2" t="str">
        <v>06BHKPK4671H2Z4</v>
      </c>
      <c r="P529" s="2">
        <v>9996228808</v>
      </c>
      <c r="Q529" s="2" t="str">
        <v>Aug'24</v>
      </c>
      <c r="R529" s="2">
        <v>2025</v>
      </c>
      <c r="S529" s="1">
        <v>0</v>
      </c>
      <c r="T529" s="2">
        <v>120</v>
      </c>
      <c r="U529" s="12">
        <v>0.78452777777777771</v>
      </c>
      <c r="V529" s="1" t="str">
        <v>Star</v>
      </c>
      <c r="W529" s="13">
        <v>0</v>
      </c>
      <c r="X529" s="13">
        <v>0</v>
      </c>
      <c r="Y529" s="13">
        <v>0</v>
      </c>
      <c r="Z529" s="13">
        <v>0</v>
      </c>
      <c r="AA529" s="13">
        <v>0</v>
      </c>
      <c r="AB529" s="13">
        <v>0</v>
      </c>
      <c r="AC529" s="13">
        <v>0</v>
      </c>
      <c r="AD529" s="13">
        <v>70</v>
      </c>
      <c r="AE529" s="13">
        <v>12</v>
      </c>
      <c r="AF529" s="13">
        <v>12</v>
      </c>
      <c r="AG529" s="13">
        <v>12</v>
      </c>
      <c r="AH529" s="13">
        <v>50</v>
      </c>
      <c r="AI529" s="13">
        <v>52</v>
      </c>
      <c r="AJ529" s="13">
        <v>195</v>
      </c>
      <c r="AK529" s="13">
        <v>100</v>
      </c>
      <c r="AL529" s="13">
        <v>51</v>
      </c>
      <c r="AM529" s="13">
        <v>52</v>
      </c>
      <c r="AN529" s="13">
        <v>50</v>
      </c>
      <c r="AO529" s="13">
        <v>77.84</v>
      </c>
      <c r="AP529" s="13">
        <v>51.54</v>
      </c>
      <c r="AQ529" s="13">
        <v>79.63</v>
      </c>
      <c r="AR529" s="13">
        <v>64.83</v>
      </c>
      <c r="AS529" s="13">
        <v>58.13</v>
      </c>
      <c r="AT529" s="13">
        <v>74.290000000000006</v>
      </c>
      <c r="AU529" s="13">
        <v>96</v>
      </c>
      <c r="AV529" s="13">
        <v>112.14</v>
      </c>
      <c r="AW529" s="16">
        <f t="shared" si="153"/>
        <v>655.26</v>
      </c>
      <c r="AX529" s="16">
        <v>823.16000000000008</v>
      </c>
      <c r="AY529" s="107">
        <f t="shared" ref="AY529:AY530" si="169">BW529</f>
        <v>1250</v>
      </c>
      <c r="AZ529" s="10">
        <f>SUM(Z529:AK529)</f>
        <v>503</v>
      </c>
      <c r="BA529" s="10">
        <v>750</v>
      </c>
      <c r="BB529" s="10">
        <f t="shared" si="155"/>
        <v>94.740000000000009</v>
      </c>
      <c r="BC529" s="10">
        <f t="shared" si="156"/>
        <v>23.685000000000002</v>
      </c>
      <c r="BD529" s="10">
        <f t="shared" si="157"/>
        <v>747</v>
      </c>
      <c r="BE529" s="10">
        <f t="shared" si="152"/>
        <v>-152.26</v>
      </c>
      <c r="BF529" s="2" t="s">
        <v>119</v>
      </c>
      <c r="BG529" s="10">
        <f t="shared" si="158"/>
        <v>60.621249999999996</v>
      </c>
      <c r="BH529" s="36" t="s">
        <v>118</v>
      </c>
      <c r="BI529" s="39" t="str">
        <f t="shared" si="159"/>
        <v>C</v>
      </c>
      <c r="BJ529" s="39" t="str">
        <f t="shared" si="160"/>
        <v>D</v>
      </c>
      <c r="BK529" s="16">
        <f>SUM(AR529:AX529)</f>
        <v>1883.8100000000002</v>
      </c>
      <c r="BL529" s="10">
        <f>SUM(AL529:AQ529)</f>
        <v>362.01</v>
      </c>
      <c r="BM529" s="12">
        <f t="shared" si="161"/>
        <v>1.5070480000000002</v>
      </c>
      <c r="BN529" s="12">
        <f t="shared" si="161"/>
        <v>0.28960799999999998</v>
      </c>
      <c r="BO529" s="9">
        <f t="shared" si="162"/>
        <v>484.96999999999997</v>
      </c>
      <c r="BP529" s="39" t="str">
        <f t="shared" si="163"/>
        <v>B</v>
      </c>
      <c r="BQ529" s="147"/>
      <c r="BR529" s="9">
        <f t="shared" si="164"/>
        <v>82</v>
      </c>
      <c r="BS529" s="9">
        <f t="shared" si="165"/>
        <v>421</v>
      </c>
      <c r="BT529" s="9">
        <f t="shared" si="166"/>
        <v>503</v>
      </c>
      <c r="BU529" s="9" t="str">
        <f>IFERROR(_xlfn.XLOOKUP(D529,Sheet1!B:B,Sheet1!L:L),"")</f>
        <v>Luxury International Trip (2 pax Dubai) 3N-4D</v>
      </c>
      <c r="BV529" s="9" t="str">
        <f>_xlfn.XLOOKUP(BU529,Sheet1!S:S,Sheet1!T:T)</f>
        <v>E</v>
      </c>
      <c r="BW529" s="9">
        <f>_xlfn.XLOOKUP(D529,Sheet1!B:B,Sheet1!M:M)</f>
        <v>1250</v>
      </c>
      <c r="BX529" s="1" t="s">
        <v>129</v>
      </c>
      <c r="BY529" s="1">
        <v>1251</v>
      </c>
      <c r="BZ529" s="108">
        <f t="shared" si="167"/>
        <v>594.74</v>
      </c>
      <c r="CB529" s="12">
        <f>AW529/AY529</f>
        <v>0.52420800000000001</v>
      </c>
      <c r="CC529" s="12">
        <f>AX529/AY529</f>
        <v>0.65852800000000011</v>
      </c>
      <c r="CG529" s="1" t="str">
        <f>IF(BO529&lt;80,"Below 80",
IF(BO529&lt;=120,"80-120",
IF(BO529&lt;=200,"&gt; 120-200",
IF(BO529&lt;=300,"&gt;200-300",
IF(BO529&lt;=500,"&gt;300-500",
"&gt;500")))))</f>
        <v>&gt;300-500</v>
      </c>
      <c r="CH529" s="1" t="str">
        <f>IFERROR(_xlfn.XLOOKUP(CG529,Scenario!M:M,Scenario!N:N),"")</f>
        <v>D</v>
      </c>
      <c r="CI529" s="1" t="b">
        <f t="shared" si="168"/>
        <v>0</v>
      </c>
      <c r="CJ529" s="75">
        <v>765.03000000000009</v>
      </c>
    </row>
    <row r="530" spans="1:89" s="115" customFormat="1" ht="27.75" hidden="1">
      <c r="A530" s="113">
        <v>529</v>
      </c>
      <c r="B530" s="2">
        <v>2024</v>
      </c>
      <c r="C530" s="1">
        <v>0</v>
      </c>
      <c r="D530" s="114" t="str">
        <v>001J1000009FTYMIA4</v>
      </c>
      <c r="E530" s="114" t="str">
        <v>NIKHIL BUILDING MATERIAL SUPPLIER &amp; TIMBER STORE</v>
      </c>
      <c r="F530" s="114" t="str">
        <v>HARYANA</v>
      </c>
      <c r="G530" s="114" t="str">
        <v>SONIPAT</v>
      </c>
      <c r="H530" s="37" t="str">
        <v>Rai</v>
      </c>
      <c r="I530" s="114" t="str">
        <v>JAI DURGA STEELS</v>
      </c>
      <c r="J530" s="37" t="str">
        <v>Sunny Bhutani</v>
      </c>
      <c r="K530" s="37" t="str">
        <v>Sunny Bhutani</v>
      </c>
      <c r="L530" s="37" t="str">
        <v>C12830</v>
      </c>
      <c r="M530" s="114" t="str">
        <v>North</v>
      </c>
      <c r="N530" s="2">
        <v>131001</v>
      </c>
      <c r="O530" s="2" t="str">
        <v>06CSJPS9390A1ZE</v>
      </c>
      <c r="P530" s="2">
        <v>8607293777</v>
      </c>
      <c r="Q530" s="113" t="str">
        <v>Aug'24</v>
      </c>
      <c r="R530" s="113">
        <v>2025</v>
      </c>
      <c r="S530" s="1">
        <v>0</v>
      </c>
      <c r="T530" s="113">
        <v>80</v>
      </c>
      <c r="U530" s="121">
        <v>1.1543333333333334</v>
      </c>
      <c r="V530" s="115" t="str">
        <v>Star</v>
      </c>
      <c r="W530" s="13">
        <v>0</v>
      </c>
      <c r="X530" s="13">
        <v>0</v>
      </c>
      <c r="Y530" s="13">
        <v>0</v>
      </c>
      <c r="Z530" s="13">
        <v>0</v>
      </c>
      <c r="AA530" s="13">
        <v>0</v>
      </c>
      <c r="AB530" s="13">
        <v>0</v>
      </c>
      <c r="AC530" s="13">
        <v>0</v>
      </c>
      <c r="AD530" s="13">
        <v>68</v>
      </c>
      <c r="AE530" s="13">
        <v>0</v>
      </c>
      <c r="AF530" s="13">
        <v>0</v>
      </c>
      <c r="AG530" s="13">
        <v>0</v>
      </c>
      <c r="AH530" s="13">
        <v>0</v>
      </c>
      <c r="AI530" s="13">
        <v>120</v>
      </c>
      <c r="AJ530" s="13">
        <v>230</v>
      </c>
      <c r="AK530" s="13">
        <v>95</v>
      </c>
      <c r="AL530" s="222">
        <v>52</v>
      </c>
      <c r="AM530" s="222">
        <v>53</v>
      </c>
      <c r="AN530" s="222">
        <v>84</v>
      </c>
      <c r="AO530" s="222">
        <v>65.67</v>
      </c>
      <c r="AP530" s="222">
        <v>142.78</v>
      </c>
      <c r="AQ530" s="222">
        <v>0</v>
      </c>
      <c r="AR530" s="222">
        <v>0</v>
      </c>
      <c r="AS530" s="222">
        <v>69.78</v>
      </c>
      <c r="AT530" s="222">
        <v>198.58</v>
      </c>
      <c r="AU530" s="222">
        <v>0</v>
      </c>
      <c r="AV530" s="13">
        <v>78.459999999999994</v>
      </c>
      <c r="AW530" s="16">
        <f t="shared" si="153"/>
        <v>665.81000000000006</v>
      </c>
      <c r="AX530" s="117">
        <v>103.54999999999995</v>
      </c>
      <c r="AY530" s="118">
        <f t="shared" si="169"/>
        <v>501</v>
      </c>
      <c r="AZ530" s="116">
        <f>SUM(Z530:AK530)</f>
        <v>513</v>
      </c>
      <c r="BA530" s="116">
        <v>550</v>
      </c>
      <c r="BB530" s="10">
        <f t="shared" si="155"/>
        <v>-115.81000000000006</v>
      </c>
      <c r="BC530" s="10">
        <f t="shared" si="156"/>
        <v>-28.952500000000015</v>
      </c>
      <c r="BD530" s="116">
        <f t="shared" si="157"/>
        <v>-12</v>
      </c>
      <c r="BE530" s="116">
        <f t="shared" si="152"/>
        <v>-152.81000000000006</v>
      </c>
      <c r="BF530" s="113" t="s">
        <v>119</v>
      </c>
      <c r="BG530" s="10">
        <f t="shared" si="158"/>
        <v>58.403750000000002</v>
      </c>
      <c r="BH530" s="119" t="s">
        <v>118</v>
      </c>
      <c r="BI530" s="39" t="str">
        <f t="shared" si="159"/>
        <v>C</v>
      </c>
      <c r="BJ530" s="120" t="str">
        <f t="shared" si="160"/>
        <v>C</v>
      </c>
      <c r="BK530" s="117">
        <f>SUM(AR530:AX530)</f>
        <v>1116.18</v>
      </c>
      <c r="BL530" s="116">
        <f>SUM(AL530:AQ530)</f>
        <v>397.45000000000005</v>
      </c>
      <c r="BM530" s="121">
        <f t="shared" si="161"/>
        <v>2.2279041916167666</v>
      </c>
      <c r="BN530" s="121">
        <f t="shared" si="161"/>
        <v>0.79331337325349316</v>
      </c>
      <c r="BO530" s="9">
        <f t="shared" si="162"/>
        <v>467.23</v>
      </c>
      <c r="BP530" s="120" t="str">
        <f t="shared" si="163"/>
        <v>B</v>
      </c>
      <c r="BQ530" s="148" t="s">
        <v>171</v>
      </c>
      <c r="BR530" s="122">
        <f t="shared" si="164"/>
        <v>68</v>
      </c>
      <c r="BS530" s="122">
        <f t="shared" si="165"/>
        <v>445</v>
      </c>
      <c r="BT530" s="122">
        <f t="shared" si="166"/>
        <v>513</v>
      </c>
      <c r="BU530" s="122" t="str">
        <f>IFERROR(_xlfn.XLOOKUP(D530,Sheet1!B:B,Sheet1!L:L),"")</f>
        <v>International trip (1 pax Almaty) 3N-4D</v>
      </c>
      <c r="BV530" s="122" t="e">
        <f>_xlfn.XLOOKUP(BU530,Sheet1!S:S,Sheet1!T:T)</f>
        <v>#N/A</v>
      </c>
      <c r="BW530" s="122">
        <f>_xlfn.XLOOKUP(D530,Sheet1!B:B,Sheet1!M:M)</f>
        <v>501</v>
      </c>
      <c r="BX530" s="115" t="s">
        <v>129</v>
      </c>
      <c r="BY530" s="115">
        <v>501</v>
      </c>
      <c r="BZ530" s="123">
        <f t="shared" si="167"/>
        <v>-164.81000000000006</v>
      </c>
      <c r="CB530" s="12">
        <f>AW530/AY530</f>
        <v>1.3289620758483036</v>
      </c>
      <c r="CC530" s="12">
        <f>AX530/AY530</f>
        <v>0.2066866267465069</v>
      </c>
      <c r="CG530" s="1" t="str">
        <f>IF(BO530&lt;80,"Below 80",
IF(BO530&lt;=120,"80-120",
IF(BO530&lt;=200,"&gt; 120-200",
IF(BO530&lt;=300,"&gt;200-300",
IF(BO530&lt;=500,"&gt;300-500",
"&gt;500")))))</f>
        <v>&gt;300-500</v>
      </c>
      <c r="CH530" s="1" t="str">
        <f>IFERROR(_xlfn.XLOOKUP(CG530,Scenario!M:M,Scenario!N:N),"")</f>
        <v>D</v>
      </c>
      <c r="CI530" s="1" t="b">
        <f t="shared" si="168"/>
        <v>0</v>
      </c>
      <c r="CJ530" s="75">
        <v>33.769999999999953</v>
      </c>
      <c r="CK530" s="1"/>
    </row>
    <row r="531" spans="1:89" hidden="1">
      <c r="A531" s="2">
        <v>530</v>
      </c>
      <c r="B531" s="2">
        <v>2024</v>
      </c>
      <c r="C531" s="1">
        <v>0</v>
      </c>
      <c r="D531" s="37" t="str">
        <v>001J1000007nqyJIAQ</v>
      </c>
      <c r="E531" s="37" t="str">
        <v>M/S J.K iron store</v>
      </c>
      <c r="F531" s="37" t="str">
        <v>HARYANA</v>
      </c>
      <c r="G531" s="37" t="str">
        <v>SIRSA</v>
      </c>
      <c r="H531" s="37" t="str">
        <v>Sirsa</v>
      </c>
      <c r="I531" s="37" t="str">
        <v>PAL CEMENT AND STEEL PVT. LTD.</v>
      </c>
      <c r="J531" s="37" t="str">
        <v>Varun Arora</v>
      </c>
      <c r="K531" s="37" t="str">
        <v>Abhishek Wadhwa</v>
      </c>
      <c r="L531" s="37" t="str">
        <v>C12827</v>
      </c>
      <c r="M531" s="37" t="str">
        <v>North</v>
      </c>
      <c r="N531" s="2">
        <v>125055</v>
      </c>
      <c r="O531" s="2">
        <v>0</v>
      </c>
      <c r="P531" s="2">
        <v>8607611688</v>
      </c>
      <c r="Q531" s="2" t="str">
        <v>Aug'24</v>
      </c>
      <c r="R531" s="2">
        <v>2025</v>
      </c>
      <c r="S531" s="1">
        <v>0</v>
      </c>
      <c r="T531" s="2">
        <v>50</v>
      </c>
      <c r="U531" s="12">
        <v>0</v>
      </c>
      <c r="V531" s="1" t="str">
        <v>Minor</v>
      </c>
      <c r="W531" s="13">
        <v>0</v>
      </c>
      <c r="X531" s="13">
        <v>0</v>
      </c>
      <c r="Y531" s="13">
        <v>0</v>
      </c>
      <c r="Z531" s="13">
        <v>0</v>
      </c>
      <c r="AA531" s="13">
        <v>0</v>
      </c>
      <c r="AB531" s="13">
        <v>0</v>
      </c>
      <c r="AC531" s="13">
        <v>0</v>
      </c>
      <c r="AD531" s="13">
        <v>50.2</v>
      </c>
      <c r="AE531" s="13">
        <v>0</v>
      </c>
      <c r="AF531" s="13">
        <v>51</v>
      </c>
      <c r="AG531" s="13">
        <v>54</v>
      </c>
      <c r="AH531" s="13">
        <v>35</v>
      </c>
      <c r="AI531" s="13">
        <v>52</v>
      </c>
      <c r="AJ531" s="13">
        <v>128</v>
      </c>
      <c r="AK531" s="13">
        <v>130.5</v>
      </c>
      <c r="AL531" s="13">
        <v>0</v>
      </c>
      <c r="AM531" s="13">
        <v>0</v>
      </c>
      <c r="AN531" s="13">
        <v>0</v>
      </c>
      <c r="AO531" s="13">
        <v>0</v>
      </c>
      <c r="AP531" s="13">
        <v>0</v>
      </c>
      <c r="AQ531" s="13">
        <v>0</v>
      </c>
      <c r="AR531" s="13">
        <v>0</v>
      </c>
      <c r="AS531" s="13">
        <v>0</v>
      </c>
      <c r="AT531" s="13">
        <v>0</v>
      </c>
      <c r="AU531" s="13">
        <v>0</v>
      </c>
      <c r="AV531" s="13">
        <v>0</v>
      </c>
      <c r="AW531" s="16">
        <f t="shared" si="153"/>
        <v>0</v>
      </c>
      <c r="AX531" s="16">
        <v>0</v>
      </c>
      <c r="AY531" s="10">
        <f t="shared" si="154"/>
        <v>0</v>
      </c>
      <c r="AZ531" s="10">
        <f>SUM(Z531:AK531)</f>
        <v>500.7</v>
      </c>
      <c r="BA531" s="10">
        <v>0</v>
      </c>
      <c r="BB531" s="10">
        <f t="shared" si="155"/>
        <v>0</v>
      </c>
      <c r="BC531" s="10">
        <f t="shared" si="156"/>
        <v>0</v>
      </c>
      <c r="BD531" s="10">
        <f t="shared" si="157"/>
        <v>-500.7</v>
      </c>
      <c r="BE531" s="10">
        <f t="shared" si="152"/>
        <v>500.7</v>
      </c>
      <c r="BF531" s="2" t="s">
        <v>119</v>
      </c>
      <c r="BG531" s="10">
        <f t="shared" si="158"/>
        <v>0</v>
      </c>
      <c r="BH531" s="36" t="s">
        <v>118</v>
      </c>
      <c r="BI531" s="39" t="str">
        <f t="shared" si="159"/>
        <v/>
      </c>
      <c r="BJ531" s="39" t="str">
        <f t="shared" si="160"/>
        <v/>
      </c>
      <c r="BK531" s="16">
        <f>SUM(AR531:AX531)</f>
        <v>0</v>
      </c>
      <c r="BL531" s="10">
        <f>SUM(AL531:AQ531)</f>
        <v>0</v>
      </c>
      <c r="BM531" s="12" t="str">
        <f t="shared" si="161"/>
        <v/>
      </c>
      <c r="BN531" s="12" t="str">
        <f t="shared" si="161"/>
        <v/>
      </c>
      <c r="BO531" s="9">
        <f t="shared" si="162"/>
        <v>0</v>
      </c>
      <c r="BP531" s="39" t="str">
        <f t="shared" si="163"/>
        <v/>
      </c>
      <c r="BQ531" s="147"/>
      <c r="BR531" s="9">
        <f t="shared" si="164"/>
        <v>50.2</v>
      </c>
      <c r="BS531" s="9">
        <f t="shared" si="165"/>
        <v>450.5</v>
      </c>
      <c r="BT531" s="9">
        <f t="shared" si="166"/>
        <v>500.7</v>
      </c>
      <c r="BU531" s="9">
        <f>IFERROR(_xlfn.XLOOKUP(D531,Sheet1!B:B,Sheet1!L:L),"")</f>
        <v>0</v>
      </c>
      <c r="BV531" s="9" t="e">
        <f>_xlfn.XLOOKUP(BU531,Sheet1!S:S,Sheet1!T:T)</f>
        <v>#N/A</v>
      </c>
      <c r="BW531" s="9">
        <f>_xlfn.XLOOKUP(D531,Sheet1!B:B,Sheet1!M:M)</f>
        <v>0</v>
      </c>
      <c r="BZ531" s="108">
        <f t="shared" si="167"/>
        <v>0</v>
      </c>
      <c r="CB531" s="12"/>
      <c r="CC531" s="12"/>
      <c r="CG531" s="1" t="str">
        <f>IF(BO531&lt;80,"Below 80",
IF(BO531&lt;=120,"80-120",
IF(BO531&lt;=200,"&gt; 120-200",
IF(BO531&lt;=300,"&gt;200-300",
IF(BO531&lt;=500,"&gt;300-500",
"&gt;500")))))</f>
        <v>Below 80</v>
      </c>
      <c r="CH531" s="1" t="str">
        <f>IFERROR(_xlfn.XLOOKUP(CG531,Scenario!M:M,Scenario!N:N),"")</f>
        <v/>
      </c>
      <c r="CI531" s="1" t="str">
        <f t="shared" si="168"/>
        <v>No</v>
      </c>
      <c r="CJ531" s="75">
        <v>0</v>
      </c>
    </row>
    <row r="532" spans="1:89" hidden="1">
      <c r="A532" s="2">
        <v>531</v>
      </c>
      <c r="B532" s="2">
        <v>2024</v>
      </c>
      <c r="C532" s="1">
        <v>0</v>
      </c>
      <c r="D532" s="37" t="str">
        <v>001J1000009FfmoIAC</v>
      </c>
      <c r="E532" s="37" t="str">
        <v>MAHESH IRON STORE</v>
      </c>
      <c r="F532" s="37" t="str">
        <v>HARYANA</v>
      </c>
      <c r="G532" s="37" t="str">
        <v>CHARKI DADRI</v>
      </c>
      <c r="H532" s="37" t="str">
        <v>Badhra</v>
      </c>
      <c r="I532" s="37" t="str">
        <v>PAL CEMENT AND STEEL PVT. LTD.</v>
      </c>
      <c r="J532" s="37" t="str">
        <v>Mayank Arya</v>
      </c>
      <c r="K532" s="37" t="str">
        <v>Abhishek Wadhwa</v>
      </c>
      <c r="L532" s="37" t="str">
        <v>C12827</v>
      </c>
      <c r="M532" s="37" t="str">
        <v>North</v>
      </c>
      <c r="N532" s="2">
        <v>127306</v>
      </c>
      <c r="O532" s="2" t="str">
        <v>06AAVPK9621L1Z0</v>
      </c>
      <c r="P532" s="2">
        <v>9327566607</v>
      </c>
      <c r="Q532" s="2" t="str">
        <v>Aug'24</v>
      </c>
      <c r="R532" s="2">
        <v>2025</v>
      </c>
      <c r="S532" s="1">
        <v>0</v>
      </c>
      <c r="T532" s="2">
        <v>100</v>
      </c>
      <c r="U532" s="12">
        <v>0</v>
      </c>
      <c r="V532" s="1" t="str">
        <v>Challenger</v>
      </c>
      <c r="W532" s="13">
        <v>0</v>
      </c>
      <c r="X532" s="13">
        <v>0</v>
      </c>
      <c r="Y532" s="13">
        <v>0</v>
      </c>
      <c r="Z532" s="13">
        <v>0</v>
      </c>
      <c r="AA532" s="13">
        <v>0</v>
      </c>
      <c r="AB532" s="13">
        <v>0</v>
      </c>
      <c r="AC532" s="13">
        <v>0</v>
      </c>
      <c r="AD532" s="13">
        <v>50.2</v>
      </c>
      <c r="AE532" s="13">
        <v>0</v>
      </c>
      <c r="AF532" s="13">
        <v>51</v>
      </c>
      <c r="AG532" s="13">
        <v>0</v>
      </c>
      <c r="AH532" s="13">
        <v>0</v>
      </c>
      <c r="AI532" s="13">
        <v>51</v>
      </c>
      <c r="AJ532" s="13">
        <v>0</v>
      </c>
      <c r="AK532" s="13">
        <v>50</v>
      </c>
      <c r="AL532" s="13">
        <v>0</v>
      </c>
      <c r="AM532" s="13">
        <v>0</v>
      </c>
      <c r="AN532" s="13">
        <v>0</v>
      </c>
      <c r="AO532" s="13">
        <v>0</v>
      </c>
      <c r="AP532" s="13">
        <v>0</v>
      </c>
      <c r="AQ532" s="13">
        <v>0</v>
      </c>
      <c r="AR532" s="13">
        <v>0</v>
      </c>
      <c r="AS532" s="13">
        <v>0</v>
      </c>
      <c r="AT532" s="13">
        <v>0</v>
      </c>
      <c r="AU532" s="13">
        <v>0</v>
      </c>
      <c r="AV532" s="13">
        <v>0</v>
      </c>
      <c r="AW532" s="16">
        <f t="shared" si="153"/>
        <v>0</v>
      </c>
      <c r="AX532" s="16">
        <v>0</v>
      </c>
      <c r="AY532" s="10">
        <f t="shared" si="154"/>
        <v>0</v>
      </c>
      <c r="AZ532" s="10">
        <f>SUM(Z532:AK532)</f>
        <v>202.2</v>
      </c>
      <c r="BA532" s="10">
        <v>0</v>
      </c>
      <c r="BB532" s="10">
        <f t="shared" si="155"/>
        <v>0</v>
      </c>
      <c r="BC532" s="10">
        <f t="shared" si="156"/>
        <v>0</v>
      </c>
      <c r="BD532" s="10">
        <f t="shared" si="157"/>
        <v>-202.2</v>
      </c>
      <c r="BE532" s="10">
        <f t="shared" si="152"/>
        <v>202.2</v>
      </c>
      <c r="BF532" s="2" t="s">
        <v>119</v>
      </c>
      <c r="BG532" s="10">
        <f t="shared" si="158"/>
        <v>0</v>
      </c>
      <c r="BH532" s="36" t="s">
        <v>118</v>
      </c>
      <c r="BI532" s="39" t="str">
        <f t="shared" si="159"/>
        <v/>
      </c>
      <c r="BJ532" s="39" t="str">
        <f t="shared" si="160"/>
        <v/>
      </c>
      <c r="BK532" s="16">
        <f>SUM(AR532:AX532)</f>
        <v>0</v>
      </c>
      <c r="BL532" s="10">
        <f>SUM(AL532:AQ532)</f>
        <v>0</v>
      </c>
      <c r="BM532" s="12" t="str">
        <f t="shared" si="161"/>
        <v/>
      </c>
      <c r="BN532" s="12" t="str">
        <f t="shared" si="161"/>
        <v/>
      </c>
      <c r="BO532" s="9">
        <f t="shared" si="162"/>
        <v>0</v>
      </c>
      <c r="BP532" s="39" t="str">
        <f t="shared" si="163"/>
        <v/>
      </c>
      <c r="BQ532" s="147"/>
      <c r="BR532" s="9">
        <f t="shared" si="164"/>
        <v>50.2</v>
      </c>
      <c r="BS532" s="9">
        <f t="shared" si="165"/>
        <v>152</v>
      </c>
      <c r="BT532" s="9">
        <f t="shared" si="166"/>
        <v>202.2</v>
      </c>
      <c r="BU532" s="9" t="str">
        <f>IFERROR(_xlfn.XLOOKUP(D532,Sheet1!B:B,Sheet1!L:L),"")</f>
        <v/>
      </c>
      <c r="BV532" s="9" t="e">
        <f>_xlfn.XLOOKUP(BU532,Sheet1!S:S,Sheet1!T:T)</f>
        <v>#N/A</v>
      </c>
      <c r="BW532" s="9" t="e">
        <f>_xlfn.XLOOKUP(D532,Sheet1!B:B,Sheet1!M:M)</f>
        <v>#N/A</v>
      </c>
      <c r="BZ532" s="108">
        <f t="shared" si="167"/>
        <v>0</v>
      </c>
      <c r="CB532" s="12"/>
      <c r="CC532" s="12"/>
      <c r="CG532" s="1" t="str">
        <f>IF(BO532&lt;80,"Below 80",
IF(BO532&lt;=120,"80-120",
IF(BO532&lt;=200,"&gt; 120-200",
IF(BO532&lt;=300,"&gt;200-300",
IF(BO532&lt;=500,"&gt;300-500",
"&gt;500")))))</f>
        <v>Below 80</v>
      </c>
      <c r="CH532" s="1" t="str">
        <f>IFERROR(_xlfn.XLOOKUP(CG532,Scenario!M:M,Scenario!N:N),"")</f>
        <v/>
      </c>
      <c r="CI532" s="1" t="str">
        <f t="shared" si="168"/>
        <v>No</v>
      </c>
      <c r="CJ532" s="75">
        <v>0</v>
      </c>
      <c r="CK532" s="1" t="s">
        <v>118</v>
      </c>
    </row>
    <row r="533" spans="1:89" hidden="1">
      <c r="A533" s="2">
        <v>532</v>
      </c>
      <c r="B533" s="2">
        <v>2024</v>
      </c>
      <c r="C533" s="1">
        <v>0</v>
      </c>
      <c r="D533" s="37" t="str">
        <v>001J1000005ZscxIAC</v>
      </c>
      <c r="E533" s="37" t="str">
        <v>SHREE SHYAM TRADING CO.</v>
      </c>
      <c r="F533" s="37" t="str">
        <v>HARYANA</v>
      </c>
      <c r="G533" s="37" t="str">
        <v>BHIWANI</v>
      </c>
      <c r="H533" s="37" t="str">
        <v>Bawani Khera</v>
      </c>
      <c r="I533" s="37" t="str">
        <v>PAL CEMENT AND STEEL PVT. LTD.</v>
      </c>
      <c r="J533" s="37" t="str">
        <v>Dinesh Kumar</v>
      </c>
      <c r="K533" s="37" t="str">
        <v>Abhishek Wadhwa</v>
      </c>
      <c r="L533" s="37" t="str">
        <v>C12827</v>
      </c>
      <c r="M533" s="37" t="str">
        <v>North</v>
      </c>
      <c r="N533" s="2">
        <v>127032</v>
      </c>
      <c r="O533" s="2" t="str">
        <v>06APVPV6385B1Z8</v>
      </c>
      <c r="P533" s="2">
        <v>9467711303</v>
      </c>
      <c r="Q533" s="2" t="str">
        <v>Aug'24</v>
      </c>
      <c r="R533" s="2">
        <v>2025</v>
      </c>
      <c r="S533" s="1">
        <v>0</v>
      </c>
      <c r="T533" s="2">
        <v>125</v>
      </c>
      <c r="U533" s="12">
        <v>0.44042666666666669</v>
      </c>
      <c r="V533" s="1" t="str">
        <v>Star</v>
      </c>
      <c r="W533" s="13">
        <v>0</v>
      </c>
      <c r="X533" s="13">
        <v>0</v>
      </c>
      <c r="Y533" s="13">
        <v>0</v>
      </c>
      <c r="Z533" s="13">
        <v>0</v>
      </c>
      <c r="AA533" s="13">
        <v>0</v>
      </c>
      <c r="AB533" s="13">
        <v>0</v>
      </c>
      <c r="AC533" s="13">
        <v>0</v>
      </c>
      <c r="AD533" s="13">
        <v>50.8</v>
      </c>
      <c r="AE533" s="13">
        <v>0</v>
      </c>
      <c r="AF533" s="13">
        <v>0</v>
      </c>
      <c r="AG533" s="13">
        <v>51</v>
      </c>
      <c r="AH533" s="13">
        <v>35</v>
      </c>
      <c r="AI533" s="13">
        <v>52</v>
      </c>
      <c r="AJ533" s="13">
        <v>0</v>
      </c>
      <c r="AK533" s="13">
        <v>112</v>
      </c>
      <c r="AL533" s="13">
        <v>0</v>
      </c>
      <c r="AM533" s="13">
        <v>52</v>
      </c>
      <c r="AN533" s="13">
        <v>26</v>
      </c>
      <c r="AO533" s="13">
        <v>15.03</v>
      </c>
      <c r="AP533" s="13">
        <v>1</v>
      </c>
      <c r="AQ533" s="13">
        <v>15.06</v>
      </c>
      <c r="AR533" s="13">
        <v>13.04</v>
      </c>
      <c r="AS533" s="13">
        <v>13.01</v>
      </c>
      <c r="AT533" s="13">
        <v>97.03</v>
      </c>
      <c r="AU533" s="13">
        <v>42</v>
      </c>
      <c r="AV533" s="13">
        <v>26.13</v>
      </c>
      <c r="AW533" s="16">
        <f t="shared" si="153"/>
        <v>274.16999999999996</v>
      </c>
      <c r="AX533" s="16">
        <v>377.87</v>
      </c>
      <c r="AY533" s="107">
        <f>BW533</f>
        <v>500</v>
      </c>
      <c r="AZ533" s="10">
        <f>SUM(Z533:AK533)</f>
        <v>300.8</v>
      </c>
      <c r="BA533" s="10">
        <v>200</v>
      </c>
      <c r="BB533" s="10">
        <f t="shared" si="155"/>
        <v>-74.169999999999959</v>
      </c>
      <c r="BC533" s="10">
        <f t="shared" si="156"/>
        <v>-18.54249999999999</v>
      </c>
      <c r="BD533" s="10">
        <f t="shared" si="157"/>
        <v>199.2</v>
      </c>
      <c r="BE533" s="10">
        <f t="shared" si="152"/>
        <v>26.630000000000052</v>
      </c>
      <c r="BF533" s="2" t="s">
        <v>119</v>
      </c>
      <c r="BG533" s="10">
        <f t="shared" si="158"/>
        <v>16.892499999999998</v>
      </c>
      <c r="BH533" s="36" t="s">
        <v>118</v>
      </c>
      <c r="BI533" s="39" t="str">
        <f t="shared" si="159"/>
        <v>A</v>
      </c>
      <c r="BJ533" s="39" t="str">
        <f t="shared" si="160"/>
        <v>C</v>
      </c>
      <c r="BK533" s="16">
        <f>SUM(AR533:AX533)</f>
        <v>843.25</v>
      </c>
      <c r="BL533" s="10">
        <f>SUM(AL533:AQ533)</f>
        <v>109.09</v>
      </c>
      <c r="BM533" s="12">
        <f t="shared" si="161"/>
        <v>1.6865000000000001</v>
      </c>
      <c r="BN533" s="12">
        <f t="shared" si="161"/>
        <v>0.21818000000000001</v>
      </c>
      <c r="BO533" s="9">
        <f t="shared" si="162"/>
        <v>135.13999999999999</v>
      </c>
      <c r="BP533" s="39" t="str">
        <f t="shared" si="163"/>
        <v/>
      </c>
      <c r="BQ533" s="147"/>
      <c r="BR533" s="9">
        <f t="shared" si="164"/>
        <v>50.8</v>
      </c>
      <c r="BS533" s="9">
        <f t="shared" si="165"/>
        <v>250</v>
      </c>
      <c r="BT533" s="9">
        <f t="shared" si="166"/>
        <v>300.8</v>
      </c>
      <c r="BU533" s="9" t="str">
        <f>IFERROR(_xlfn.XLOOKUP(D533,Sheet1!B:B,Sheet1!L:L),"")</f>
        <v>International Trip (1 pax South Asia) 3N-4D</v>
      </c>
      <c r="BV533" s="9" t="str">
        <f>_xlfn.XLOOKUP(BU533,Sheet1!S:S,Sheet1!T:T)</f>
        <v>B</v>
      </c>
      <c r="BW533" s="9">
        <f>_xlfn.XLOOKUP(D533,Sheet1!B:B,Sheet1!M:M)</f>
        <v>500</v>
      </c>
      <c r="BX533" s="1" t="s">
        <v>129</v>
      </c>
      <c r="BY533" s="1">
        <v>501</v>
      </c>
      <c r="BZ533" s="108">
        <f t="shared" si="167"/>
        <v>225.83000000000004</v>
      </c>
      <c r="CB533" s="12">
        <f>AW533/AY533</f>
        <v>0.54833999999999994</v>
      </c>
      <c r="CC533" s="12">
        <f>AX533/AY533</f>
        <v>0.75573999999999997</v>
      </c>
      <c r="CG533" s="1" t="str">
        <f>IF(BO533&lt;80,"Below 80",
IF(BO533&lt;=120,"80-120",
IF(BO533&lt;=200,"&gt; 120-200",
IF(BO533&lt;=300,"&gt;200-300",
IF(BO533&lt;=500,"&gt;300-500",
"&gt;500")))))</f>
        <v>&gt; 120-200</v>
      </c>
      <c r="CH533" s="1" t="str">
        <f>IFERROR(_xlfn.XLOOKUP(CG533,Scenario!M:M,Scenario!N:N),"")</f>
        <v>B</v>
      </c>
      <c r="CI533" s="1" t="b">
        <f t="shared" si="168"/>
        <v>0</v>
      </c>
      <c r="CJ533" s="75">
        <v>364.86</v>
      </c>
    </row>
    <row r="534" spans="1:89" hidden="1">
      <c r="A534" s="2">
        <v>533</v>
      </c>
      <c r="B534" s="2">
        <v>2024</v>
      </c>
      <c r="C534" s="1" t="str">
        <v>PBTMTR329</v>
      </c>
      <c r="D534" s="37" t="str">
        <v>001J1000006UIMjIAO</v>
      </c>
      <c r="E534" s="37" t="str">
        <v>RAMDOOT UDHYOG PRIVATE LIMITED</v>
      </c>
      <c r="F534" s="37">
        <v>0</v>
      </c>
      <c r="G534" s="37">
        <v>0</v>
      </c>
      <c r="H534" s="37" t="str">
        <v>Mansa</v>
      </c>
      <c r="I534" s="37" t="str">
        <v>RAMDOOT UDHYOG PRIVATE LIMITED</v>
      </c>
      <c r="J534" s="37" t="str">
        <v>Integration User</v>
      </c>
      <c r="K534" s="37" t="str">
        <v>Sonu Kumar</v>
      </c>
      <c r="L534" s="37" t="str">
        <v>C13168</v>
      </c>
      <c r="M534" s="37" t="str">
        <v>North</v>
      </c>
      <c r="N534" s="2">
        <v>0</v>
      </c>
      <c r="O534" s="2" t="str">
        <v>06AALCR6817Q1ZK</v>
      </c>
      <c r="P534" s="2">
        <v>9729182608</v>
      </c>
      <c r="Q534" s="2" t="str">
        <v>Apr'24</v>
      </c>
      <c r="R534" s="2">
        <v>2025</v>
      </c>
      <c r="S534" s="1">
        <v>0</v>
      </c>
      <c r="T534" s="2">
        <v>0</v>
      </c>
      <c r="U534" s="12">
        <v>0</v>
      </c>
      <c r="V534" s="1" t="str">
        <v>Minor</v>
      </c>
      <c r="W534" s="13">
        <v>0</v>
      </c>
      <c r="X534" s="13">
        <v>0</v>
      </c>
      <c r="Y534" s="13">
        <v>0</v>
      </c>
      <c r="Z534" s="13">
        <v>20</v>
      </c>
      <c r="AA534" s="13">
        <v>0</v>
      </c>
      <c r="AB534" s="13">
        <v>0</v>
      </c>
      <c r="AC534" s="13">
        <v>0</v>
      </c>
      <c r="AD534" s="13">
        <v>0</v>
      </c>
      <c r="AE534" s="13">
        <v>0</v>
      </c>
      <c r="AF534" s="13">
        <v>0</v>
      </c>
      <c r="AG534" s="13">
        <v>0</v>
      </c>
      <c r="AH534" s="13">
        <v>0</v>
      </c>
      <c r="AI534" s="13">
        <v>0</v>
      </c>
      <c r="AJ534" s="13">
        <v>0</v>
      </c>
      <c r="AK534" s="13">
        <v>0</v>
      </c>
      <c r="AL534" s="13">
        <v>0</v>
      </c>
      <c r="AM534" s="13">
        <v>0</v>
      </c>
      <c r="AN534" s="13">
        <v>0</v>
      </c>
      <c r="AO534" s="13">
        <v>0</v>
      </c>
      <c r="AP534" s="13">
        <v>0</v>
      </c>
      <c r="AQ534" s="13">
        <v>0</v>
      </c>
      <c r="AR534" s="13">
        <v>0</v>
      </c>
      <c r="AS534" s="13">
        <v>0</v>
      </c>
      <c r="AT534" s="13">
        <v>0</v>
      </c>
      <c r="AU534" s="13">
        <v>0</v>
      </c>
      <c r="AV534" s="13">
        <v>0</v>
      </c>
      <c r="AW534" s="16">
        <f t="shared" si="153"/>
        <v>0</v>
      </c>
      <c r="AX534" s="16">
        <v>0</v>
      </c>
      <c r="AY534" s="10">
        <f t="shared" si="154"/>
        <v>0</v>
      </c>
      <c r="AZ534" s="10">
        <f>SUM(Z534:AK534)</f>
        <v>20</v>
      </c>
      <c r="BA534" s="10">
        <v>0</v>
      </c>
      <c r="BB534" s="10">
        <f t="shared" si="155"/>
        <v>0</v>
      </c>
      <c r="BC534" s="10">
        <f t="shared" si="156"/>
        <v>0</v>
      </c>
      <c r="BD534" s="10">
        <f t="shared" si="157"/>
        <v>-20</v>
      </c>
      <c r="BE534" s="10">
        <f t="shared" si="152"/>
        <v>20</v>
      </c>
      <c r="BF534" s="2" t="s">
        <v>118</v>
      </c>
      <c r="BG534" s="10">
        <f t="shared" si="158"/>
        <v>0</v>
      </c>
      <c r="BH534" s="36" t="s">
        <v>119</v>
      </c>
      <c r="BI534" s="39" t="str">
        <f t="shared" si="159"/>
        <v/>
      </c>
      <c r="BJ534" s="39" t="str">
        <f t="shared" si="160"/>
        <v/>
      </c>
      <c r="BK534" s="16">
        <f>SUM(AR534:AX534)</f>
        <v>0</v>
      </c>
      <c r="BL534" s="10">
        <f>SUM(AL534:AQ534)</f>
        <v>0</v>
      </c>
      <c r="BM534" s="12" t="str">
        <f t="shared" si="161"/>
        <v/>
      </c>
      <c r="BN534" s="12" t="str">
        <f t="shared" si="161"/>
        <v/>
      </c>
      <c r="BO534" s="9">
        <f t="shared" si="162"/>
        <v>0</v>
      </c>
      <c r="BP534" s="39" t="str">
        <f t="shared" si="163"/>
        <v/>
      </c>
      <c r="BQ534" s="147"/>
      <c r="BR534" s="9">
        <f t="shared" si="164"/>
        <v>20</v>
      </c>
      <c r="BS534" s="9">
        <f t="shared" si="165"/>
        <v>0</v>
      </c>
      <c r="BT534" s="9">
        <f t="shared" si="166"/>
        <v>20</v>
      </c>
      <c r="BU534" s="9" t="str">
        <f>IFERROR(_xlfn.XLOOKUP(D534,Sheet1!B:B,Sheet1!L:L),"")</f>
        <v/>
      </c>
      <c r="BV534" s="9" t="e">
        <f>_xlfn.XLOOKUP(BU534,Sheet1!S:S,Sheet1!T:T)</f>
        <v>#N/A</v>
      </c>
      <c r="BW534" s="9" t="e">
        <f>_xlfn.XLOOKUP(D534,Sheet1!B:B,Sheet1!M:M)</f>
        <v>#N/A</v>
      </c>
      <c r="BZ534" s="108">
        <f t="shared" si="167"/>
        <v>0</v>
      </c>
      <c r="CB534" s="12"/>
      <c r="CC534" s="12"/>
      <c r="CG534" s="1" t="str">
        <f>IF(BO534&lt;80,"Below 80",
IF(BO534&lt;=120,"80-120",
IF(BO534&lt;=200,"&gt; 120-200",
IF(BO534&lt;=300,"&gt;200-300",
IF(BO534&lt;=500,"&gt;300-500",
"&gt;500")))))</f>
        <v>Below 80</v>
      </c>
      <c r="CH534" s="1" t="str">
        <f>IFERROR(_xlfn.XLOOKUP(CG534,Scenario!M:M,Scenario!N:N),"")</f>
        <v/>
      </c>
      <c r="CI534" s="1" t="str">
        <f t="shared" si="168"/>
        <v>No</v>
      </c>
      <c r="CJ534" s="75">
        <v>0</v>
      </c>
    </row>
    <row r="535" spans="1:89" hidden="1">
      <c r="A535" s="2">
        <v>534</v>
      </c>
      <c r="B535" s="2">
        <v>2024</v>
      </c>
      <c r="C535" s="1" t="str">
        <v>PBTMTR420</v>
      </c>
      <c r="D535" s="37" t="str">
        <v>0015g00001gv2NzAAI</v>
      </c>
      <c r="E535" s="37" t="str">
        <v>R. K. STEELS</v>
      </c>
      <c r="F535" s="37" t="str">
        <v>PUNJAB</v>
      </c>
      <c r="G535" s="37" t="str">
        <v>BATHINDA</v>
      </c>
      <c r="H535" s="37" t="str">
        <v>Bathinda</v>
      </c>
      <c r="I535" s="37" t="str">
        <v>RAMDOOT UDHYOG PRIVATE LIMITED</v>
      </c>
      <c r="J535" s="37" t="str">
        <v>Abhishek Wadhwa</v>
      </c>
      <c r="K535" s="37" t="str">
        <v>Sonu Kumar</v>
      </c>
      <c r="L535" s="37" t="str">
        <v>C13168</v>
      </c>
      <c r="M535" s="37" t="str">
        <v>North</v>
      </c>
      <c r="N535" s="2">
        <v>151001</v>
      </c>
      <c r="O535" s="2" t="str">
        <v>03AQXPG7547D1ZN</v>
      </c>
      <c r="P535" s="2">
        <v>9876101651</v>
      </c>
      <c r="Q535" s="2" t="str">
        <v>May'24</v>
      </c>
      <c r="R535" s="2">
        <v>2025</v>
      </c>
      <c r="S535" s="1">
        <v>0</v>
      </c>
      <c r="T535" s="2">
        <v>180</v>
      </c>
      <c r="U535" s="12">
        <v>0</v>
      </c>
      <c r="V535" s="1" t="str">
        <v>Challenger</v>
      </c>
      <c r="W535" s="13">
        <v>0</v>
      </c>
      <c r="X535" s="13">
        <v>0</v>
      </c>
      <c r="Y535" s="13">
        <v>0</v>
      </c>
      <c r="Z535" s="13">
        <v>0</v>
      </c>
      <c r="AA535" s="13">
        <v>12</v>
      </c>
      <c r="AB535" s="13">
        <v>0</v>
      </c>
      <c r="AC535" s="13">
        <v>0</v>
      </c>
      <c r="AD535" s="13">
        <v>0</v>
      </c>
      <c r="AE535" s="13">
        <v>0</v>
      </c>
      <c r="AF535" s="13">
        <v>0</v>
      </c>
      <c r="AG535" s="13">
        <v>0</v>
      </c>
      <c r="AH535" s="13">
        <v>0</v>
      </c>
      <c r="AI535" s="13">
        <v>0</v>
      </c>
      <c r="AJ535" s="13">
        <v>0</v>
      </c>
      <c r="AK535" s="13">
        <v>0</v>
      </c>
      <c r="AL535" s="13">
        <v>0</v>
      </c>
      <c r="AM535" s="13">
        <v>0</v>
      </c>
      <c r="AN535" s="13">
        <v>0</v>
      </c>
      <c r="AO535" s="13">
        <v>0</v>
      </c>
      <c r="AP535" s="13">
        <v>0</v>
      </c>
      <c r="AQ535" s="13">
        <v>0</v>
      </c>
      <c r="AR535" s="13">
        <v>0</v>
      </c>
      <c r="AS535" s="13">
        <v>0</v>
      </c>
      <c r="AT535" s="13">
        <v>0</v>
      </c>
      <c r="AU535" s="13">
        <v>0</v>
      </c>
      <c r="AV535" s="13">
        <v>0</v>
      </c>
      <c r="AW535" s="16">
        <f t="shared" si="153"/>
        <v>0</v>
      </c>
      <c r="AX535" s="16">
        <v>0</v>
      </c>
      <c r="AY535" s="10">
        <f t="shared" si="154"/>
        <v>0</v>
      </c>
      <c r="AZ535" s="10">
        <f>SUM(Z535:AK535)</f>
        <v>12</v>
      </c>
      <c r="BA535" s="10">
        <v>0</v>
      </c>
      <c r="BB535" s="10">
        <f t="shared" si="155"/>
        <v>0</v>
      </c>
      <c r="BC535" s="10">
        <f t="shared" si="156"/>
        <v>0</v>
      </c>
      <c r="BD535" s="10">
        <f t="shared" si="157"/>
        <v>-12</v>
      </c>
      <c r="BE535" s="10">
        <f t="shared" si="152"/>
        <v>12</v>
      </c>
      <c r="BF535" s="2" t="s">
        <v>119</v>
      </c>
      <c r="BG535" s="10">
        <f t="shared" si="158"/>
        <v>0</v>
      </c>
      <c r="BH535" s="36" t="s">
        <v>118</v>
      </c>
      <c r="BI535" s="39" t="str">
        <f t="shared" si="159"/>
        <v/>
      </c>
      <c r="BJ535" s="39" t="str">
        <f t="shared" si="160"/>
        <v/>
      </c>
      <c r="BK535" s="16">
        <f>SUM(AR535:AX535)</f>
        <v>0</v>
      </c>
      <c r="BL535" s="10">
        <f>SUM(AL535:AQ535)</f>
        <v>0</v>
      </c>
      <c r="BM535" s="12" t="str">
        <f t="shared" si="161"/>
        <v/>
      </c>
      <c r="BN535" s="12" t="str">
        <f t="shared" si="161"/>
        <v/>
      </c>
      <c r="BO535" s="9">
        <f t="shared" si="162"/>
        <v>0</v>
      </c>
      <c r="BP535" s="39" t="str">
        <f t="shared" si="163"/>
        <v/>
      </c>
      <c r="BQ535" s="147"/>
      <c r="BR535" s="9">
        <f t="shared" si="164"/>
        <v>12</v>
      </c>
      <c r="BS535" s="9">
        <f t="shared" si="165"/>
        <v>0</v>
      </c>
      <c r="BT535" s="9">
        <f t="shared" si="166"/>
        <v>12</v>
      </c>
      <c r="BU535" s="9" t="str">
        <f>IFERROR(_xlfn.XLOOKUP(D535,Sheet1!B:B,Sheet1!L:L),"")</f>
        <v/>
      </c>
      <c r="BV535" s="9" t="e">
        <f>_xlfn.XLOOKUP(BU535,Sheet1!S:S,Sheet1!T:T)</f>
        <v>#N/A</v>
      </c>
      <c r="BW535" s="9" t="e">
        <f>_xlfn.XLOOKUP(D535,Sheet1!B:B,Sheet1!M:M)</f>
        <v>#N/A</v>
      </c>
      <c r="BZ535" s="108">
        <f t="shared" si="167"/>
        <v>0</v>
      </c>
      <c r="CB535" s="12"/>
      <c r="CC535" s="12"/>
      <c r="CG535" s="1" t="str">
        <f>IF(BO535&lt;80,"Below 80",
IF(BO535&lt;=120,"80-120",
IF(BO535&lt;=200,"&gt; 120-200",
IF(BO535&lt;=300,"&gt;200-300",
IF(BO535&lt;=500,"&gt;300-500",
"&gt;500")))))</f>
        <v>Below 80</v>
      </c>
      <c r="CH535" s="1" t="str">
        <f>IFERROR(_xlfn.XLOOKUP(CG535,Scenario!M:M,Scenario!N:N),"")</f>
        <v/>
      </c>
      <c r="CI535" s="1" t="str">
        <f t="shared" si="168"/>
        <v>No</v>
      </c>
      <c r="CJ535" s="75">
        <v>0</v>
      </c>
    </row>
    <row r="536" spans="1:89">
      <c r="A536" s="2">
        <v>535</v>
      </c>
      <c r="B536" s="2">
        <v>2024</v>
      </c>
      <c r="C536" s="1">
        <v>0</v>
      </c>
      <c r="D536" s="37" t="str">
        <v>001J1000009H3ZpIAK</v>
      </c>
      <c r="E536" s="37" t="str">
        <v>MJ INTERIOR</v>
      </c>
      <c r="F536" s="37" t="str">
        <v>RAJASTHAN</v>
      </c>
      <c r="G536" s="37" t="str">
        <v>JODHPUR</v>
      </c>
      <c r="H536" s="37">
        <v>0</v>
      </c>
      <c r="I536" s="37" t="str">
        <v>M R Associates</v>
      </c>
      <c r="J536" s="37" t="str">
        <v>Neeraj Sharma</v>
      </c>
      <c r="K536" s="37" t="str">
        <v>Neeraj Sharma</v>
      </c>
      <c r="L536" s="37" t="str">
        <v>C13417</v>
      </c>
      <c r="M536" s="37" t="str">
        <v>North</v>
      </c>
      <c r="N536" s="2">
        <v>342305</v>
      </c>
      <c r="O536" s="2" t="str">
        <v>08BGKPJ8853K1ZP</v>
      </c>
      <c r="P536" s="2">
        <v>9636896942</v>
      </c>
      <c r="Q536" s="2" t="str">
        <v>Aug'24</v>
      </c>
      <c r="R536" s="2">
        <v>2025</v>
      </c>
      <c r="S536" s="1">
        <v>0</v>
      </c>
      <c r="T536" s="2">
        <v>50</v>
      </c>
      <c r="U536" s="12">
        <v>0</v>
      </c>
      <c r="V536" s="1" t="str">
        <v>Minor</v>
      </c>
      <c r="W536" s="13">
        <v>0</v>
      </c>
      <c r="X536" s="13">
        <v>0</v>
      </c>
      <c r="Y536" s="13">
        <v>0</v>
      </c>
      <c r="Z536" s="13">
        <v>0</v>
      </c>
      <c r="AA536" s="13">
        <v>0</v>
      </c>
      <c r="AB536" s="13">
        <v>0</v>
      </c>
      <c r="AC536" s="13">
        <v>0</v>
      </c>
      <c r="AD536" s="13">
        <v>35.5</v>
      </c>
      <c r="AE536" s="13">
        <v>0</v>
      </c>
      <c r="AF536" s="13">
        <v>0</v>
      </c>
      <c r="AG536" s="13">
        <v>0</v>
      </c>
      <c r="AH536" s="13">
        <v>0</v>
      </c>
      <c r="AI536" s="13">
        <v>0</v>
      </c>
      <c r="AJ536" s="13">
        <v>0</v>
      </c>
      <c r="AK536" s="13">
        <v>0</v>
      </c>
      <c r="AL536" s="13">
        <v>0</v>
      </c>
      <c r="AM536" s="13">
        <v>0</v>
      </c>
      <c r="AN536" s="13">
        <v>0</v>
      </c>
      <c r="AO536" s="13">
        <v>0</v>
      </c>
      <c r="AP536" s="13">
        <v>0</v>
      </c>
      <c r="AQ536" s="13">
        <v>0</v>
      </c>
      <c r="AR536" s="13">
        <v>0</v>
      </c>
      <c r="AS536" s="13">
        <v>0</v>
      </c>
      <c r="AT536" s="13">
        <v>0</v>
      </c>
      <c r="AU536" s="13">
        <v>0</v>
      </c>
      <c r="AV536" s="13">
        <v>0</v>
      </c>
      <c r="AW536" s="16">
        <f t="shared" si="153"/>
        <v>0</v>
      </c>
      <c r="AX536" s="16">
        <v>0</v>
      </c>
      <c r="AY536" s="10">
        <f t="shared" si="154"/>
        <v>0</v>
      </c>
      <c r="AZ536" s="10">
        <f>SUM(Z536:AK536)</f>
        <v>35.5</v>
      </c>
      <c r="BA536" s="10"/>
      <c r="BB536" s="10">
        <f t="shared" si="155"/>
        <v>0</v>
      </c>
      <c r="BC536" s="10">
        <f t="shared" si="156"/>
        <v>0</v>
      </c>
      <c r="BD536" s="10">
        <f t="shared" si="157"/>
        <v>-35.5</v>
      </c>
      <c r="BE536" s="10">
        <f t="shared" si="152"/>
        <v>35.5</v>
      </c>
      <c r="BF536" s="2" t="s">
        <v>119</v>
      </c>
      <c r="BG536" s="10">
        <f t="shared" si="158"/>
        <v>0</v>
      </c>
      <c r="BH536" s="36" t="s">
        <v>118</v>
      </c>
      <c r="BI536" s="39" t="str">
        <f t="shared" si="159"/>
        <v/>
      </c>
      <c r="BJ536" s="39" t="str">
        <f t="shared" si="160"/>
        <v/>
      </c>
      <c r="BK536" s="16">
        <f>SUM(AR536:AX536)</f>
        <v>0</v>
      </c>
      <c r="BL536" s="10">
        <f>SUM(AL536:AQ536)</f>
        <v>0</v>
      </c>
      <c r="BM536" s="12" t="str">
        <f t="shared" si="161"/>
        <v/>
      </c>
      <c r="BN536" s="12" t="str">
        <f t="shared" si="161"/>
        <v/>
      </c>
      <c r="BO536" s="9">
        <f t="shared" si="162"/>
        <v>0</v>
      </c>
      <c r="BP536" s="39" t="str">
        <f t="shared" si="163"/>
        <v/>
      </c>
      <c r="BQ536" s="147"/>
      <c r="BR536" s="9">
        <f t="shared" si="164"/>
        <v>35.5</v>
      </c>
      <c r="BS536" s="9">
        <f t="shared" si="165"/>
        <v>0</v>
      </c>
      <c r="BT536" s="9">
        <f t="shared" si="166"/>
        <v>35.5</v>
      </c>
      <c r="BU536" s="9" t="str">
        <f>IFERROR(_xlfn.XLOOKUP(D536,Sheet1!B:B,Sheet1!L:L),"")</f>
        <v/>
      </c>
      <c r="BV536" s="9" t="e">
        <f>_xlfn.XLOOKUP(BU536,Sheet1!S:S,Sheet1!T:T)</f>
        <v>#N/A</v>
      </c>
      <c r="BW536" s="9" t="e">
        <f>_xlfn.XLOOKUP(D536,Sheet1!B:B,Sheet1!M:M)</f>
        <v>#N/A</v>
      </c>
      <c r="BZ536" s="108">
        <f t="shared" si="167"/>
        <v>0</v>
      </c>
      <c r="CB536" s="12"/>
      <c r="CC536" s="12"/>
      <c r="CG536" s="1" t="str">
        <f>IF(BO536&lt;80,"Below 80",
IF(BO536&lt;=120,"80-120",
IF(BO536&lt;=200,"&gt; 120-200",
IF(BO536&lt;=300,"&gt;200-300",
IF(BO536&lt;=500,"&gt;300-500",
"&gt;500")))))</f>
        <v>Below 80</v>
      </c>
      <c r="CH536" s="1" t="str">
        <f>IFERROR(_xlfn.XLOOKUP(CG536,Scenario!M:M,Scenario!N:N),"")</f>
        <v/>
      </c>
      <c r="CI536" s="1" t="str">
        <f t="shared" si="168"/>
        <v>No</v>
      </c>
      <c r="CJ536" s="75">
        <v>0</v>
      </c>
    </row>
    <row r="537" spans="1:89">
      <c r="A537" s="2">
        <v>536</v>
      </c>
      <c r="B537" s="2">
        <v>2024</v>
      </c>
      <c r="C537" s="1">
        <v>0</v>
      </c>
      <c r="D537" s="37" t="str">
        <v>001J1000002kyIRIAY</v>
      </c>
      <c r="E537" s="37" t="str">
        <v>CHOUDHARY STEELS</v>
      </c>
      <c r="F537" s="37" t="str">
        <v>RAJASTHAN</v>
      </c>
      <c r="G537" s="37" t="str">
        <v>JODHPUR</v>
      </c>
      <c r="H537" s="37" t="str">
        <v>Phalodi</v>
      </c>
      <c r="I537" s="37" t="str">
        <v>M R Associates</v>
      </c>
      <c r="J537" s="37" t="str">
        <v>Neeraj Sharma</v>
      </c>
      <c r="K537" s="37" t="str">
        <v>Neeraj Sharma</v>
      </c>
      <c r="L537" s="37" t="str">
        <v>C13417</v>
      </c>
      <c r="M537" s="37" t="str">
        <v>North</v>
      </c>
      <c r="N537" s="2">
        <v>342302</v>
      </c>
      <c r="O537" s="2" t="str">
        <v>08AKIPL7156L2ZK</v>
      </c>
      <c r="P537" s="2">
        <v>7410892095</v>
      </c>
      <c r="Q537" s="2" t="str">
        <v>Aug'24</v>
      </c>
      <c r="R537" s="2">
        <v>2025</v>
      </c>
      <c r="S537" s="1">
        <v>0</v>
      </c>
      <c r="T537" s="2">
        <v>20</v>
      </c>
      <c r="U537" s="12">
        <v>0</v>
      </c>
      <c r="V537" s="1" t="str">
        <v>Minor</v>
      </c>
      <c r="W537" s="13">
        <v>0</v>
      </c>
      <c r="X537" s="13">
        <v>0</v>
      </c>
      <c r="Y537" s="13">
        <v>0</v>
      </c>
      <c r="Z537" s="13">
        <v>0</v>
      </c>
      <c r="AA537" s="13">
        <v>0</v>
      </c>
      <c r="AB537" s="13">
        <v>0</v>
      </c>
      <c r="AC537" s="13">
        <v>0</v>
      </c>
      <c r="AD537" s="13">
        <v>36</v>
      </c>
      <c r="AE537" s="13">
        <v>0</v>
      </c>
      <c r="AF537" s="13">
        <v>0</v>
      </c>
      <c r="AG537" s="13">
        <v>0</v>
      </c>
      <c r="AH537" s="13">
        <v>0</v>
      </c>
      <c r="AI537" s="13">
        <v>0</v>
      </c>
      <c r="AJ537" s="13">
        <v>0</v>
      </c>
      <c r="AK537" s="13">
        <v>0</v>
      </c>
      <c r="AL537" s="13">
        <v>0</v>
      </c>
      <c r="AM537" s="13">
        <v>0</v>
      </c>
      <c r="AN537" s="13">
        <v>0</v>
      </c>
      <c r="AO537" s="13">
        <v>0</v>
      </c>
      <c r="AP537" s="13">
        <v>0</v>
      </c>
      <c r="AQ537" s="13">
        <v>0</v>
      </c>
      <c r="AR537" s="13">
        <v>0</v>
      </c>
      <c r="AS537" s="13">
        <v>0</v>
      </c>
      <c r="AT537" s="13">
        <v>0</v>
      </c>
      <c r="AU537" s="13">
        <v>0</v>
      </c>
      <c r="AV537" s="13">
        <v>0</v>
      </c>
      <c r="AW537" s="16">
        <f t="shared" si="153"/>
        <v>0</v>
      </c>
      <c r="AX537" s="16">
        <v>0</v>
      </c>
      <c r="AY537" s="10">
        <f t="shared" si="154"/>
        <v>0</v>
      </c>
      <c r="AZ537" s="10">
        <f>SUM(Z537:AK537)</f>
        <v>36</v>
      </c>
      <c r="BA537" s="10"/>
      <c r="BB537" s="10">
        <f t="shared" si="155"/>
        <v>0</v>
      </c>
      <c r="BC537" s="10">
        <f t="shared" si="156"/>
        <v>0</v>
      </c>
      <c r="BD537" s="10">
        <f t="shared" si="157"/>
        <v>-36</v>
      </c>
      <c r="BE537" s="10">
        <f t="shared" ref="BE537:BE600" si="170">AZ537-AW537</f>
        <v>36</v>
      </c>
      <c r="BF537" s="2" t="s">
        <v>119</v>
      </c>
      <c r="BG537" s="10">
        <f t="shared" si="158"/>
        <v>0</v>
      </c>
      <c r="BH537" s="36" t="s">
        <v>118</v>
      </c>
      <c r="BI537" s="39" t="str">
        <f t="shared" si="159"/>
        <v/>
      </c>
      <c r="BJ537" s="39" t="str">
        <f t="shared" si="160"/>
        <v/>
      </c>
      <c r="BK537" s="16">
        <f>SUM(AR537:AX537)</f>
        <v>0</v>
      </c>
      <c r="BL537" s="10">
        <f>SUM(AL537:AQ537)</f>
        <v>0</v>
      </c>
      <c r="BM537" s="12" t="str">
        <f t="shared" si="161"/>
        <v/>
      </c>
      <c r="BN537" s="12" t="str">
        <f t="shared" si="161"/>
        <v/>
      </c>
      <c r="BO537" s="9">
        <f t="shared" si="162"/>
        <v>0</v>
      </c>
      <c r="BP537" s="39" t="str">
        <f t="shared" si="163"/>
        <v/>
      </c>
      <c r="BQ537" s="147"/>
      <c r="BR537" s="9">
        <f t="shared" si="164"/>
        <v>36</v>
      </c>
      <c r="BS537" s="9">
        <f t="shared" si="165"/>
        <v>0</v>
      </c>
      <c r="BT537" s="9">
        <f t="shared" si="166"/>
        <v>36</v>
      </c>
      <c r="BU537" s="9" t="str">
        <f>IFERROR(_xlfn.XLOOKUP(D537,Sheet1!B:B,Sheet1!L:L),"")</f>
        <v/>
      </c>
      <c r="BV537" s="9" t="e">
        <f>_xlfn.XLOOKUP(BU537,Sheet1!S:S,Sheet1!T:T)</f>
        <v>#N/A</v>
      </c>
      <c r="BW537" s="9" t="e">
        <f>_xlfn.XLOOKUP(D537,Sheet1!B:B,Sheet1!M:M)</f>
        <v>#N/A</v>
      </c>
      <c r="BZ537" s="108">
        <f t="shared" si="167"/>
        <v>0</v>
      </c>
      <c r="CB537" s="12"/>
      <c r="CC537" s="12"/>
      <c r="CG537" s="1" t="str">
        <f>IF(BO537&lt;80,"Below 80",
IF(BO537&lt;=120,"80-120",
IF(BO537&lt;=200,"&gt; 120-200",
IF(BO537&lt;=300,"&gt;200-300",
IF(BO537&lt;=500,"&gt;300-500",
"&gt;500")))))</f>
        <v>Below 80</v>
      </c>
      <c r="CH537" s="1" t="str">
        <f>IFERROR(_xlfn.XLOOKUP(CG537,Scenario!M:M,Scenario!N:N),"")</f>
        <v/>
      </c>
      <c r="CI537" s="1" t="str">
        <f t="shared" si="168"/>
        <v>No</v>
      </c>
      <c r="CJ537" s="75">
        <v>0</v>
      </c>
    </row>
    <row r="538" spans="1:89" hidden="1">
      <c r="A538" s="2">
        <v>537</v>
      </c>
      <c r="B538" s="2">
        <v>2024</v>
      </c>
      <c r="C538" s="1">
        <v>0</v>
      </c>
      <c r="D538" s="37" t="str">
        <v>001J1000006TlaMIAS</v>
      </c>
      <c r="E538" s="37" t="str">
        <v>BLS BUILDCARE CO</v>
      </c>
      <c r="F538" s="37" t="str">
        <v>DELHI</v>
      </c>
      <c r="G538" s="37" t="str">
        <v>SHAHDARA</v>
      </c>
      <c r="H538" s="37">
        <v>0</v>
      </c>
      <c r="I538" s="37" t="str">
        <v>MAHENDRA STEELS</v>
      </c>
      <c r="J538" s="37" t="str">
        <v>Aashish Goyal</v>
      </c>
      <c r="K538" s="37" t="str">
        <v>Aashish Goyal</v>
      </c>
      <c r="L538" s="37" t="str">
        <v>C12832</v>
      </c>
      <c r="M538" s="37" t="str">
        <v>North</v>
      </c>
      <c r="N538" s="2">
        <v>110095</v>
      </c>
      <c r="O538" s="2" t="str">
        <v>07AAWFB2487J1ZT</v>
      </c>
      <c r="P538" s="2">
        <v>9560333933</v>
      </c>
      <c r="Q538" s="2" t="str">
        <v>Aug'24</v>
      </c>
      <c r="R538" s="2">
        <v>2025</v>
      </c>
      <c r="S538" s="1">
        <v>0</v>
      </c>
      <c r="T538" s="2">
        <v>200</v>
      </c>
      <c r="U538" s="12">
        <v>5.0000000000000001E-3</v>
      </c>
      <c r="V538" s="1" t="str">
        <v>Challenger</v>
      </c>
      <c r="W538" s="13">
        <v>0</v>
      </c>
      <c r="X538" s="13">
        <v>0</v>
      </c>
      <c r="Y538" s="13">
        <v>0</v>
      </c>
      <c r="Z538" s="13">
        <v>0</v>
      </c>
      <c r="AA538" s="13">
        <v>0</v>
      </c>
      <c r="AB538" s="13">
        <v>0</v>
      </c>
      <c r="AC538" s="13">
        <v>0</v>
      </c>
      <c r="AD538" s="13">
        <v>50.78</v>
      </c>
      <c r="AE538" s="13">
        <v>0</v>
      </c>
      <c r="AF538" s="13">
        <v>0</v>
      </c>
      <c r="AG538" s="13">
        <v>0</v>
      </c>
      <c r="AH538" s="13">
        <v>0</v>
      </c>
      <c r="AI538" s="13">
        <v>0</v>
      </c>
      <c r="AJ538" s="13">
        <v>60.1</v>
      </c>
      <c r="AK538" s="13">
        <v>191</v>
      </c>
      <c r="AL538" s="13">
        <v>0</v>
      </c>
      <c r="AM538" s="13">
        <v>0</v>
      </c>
      <c r="AN538" s="13">
        <v>0</v>
      </c>
      <c r="AO538" s="13">
        <v>0</v>
      </c>
      <c r="AP538" s="13">
        <v>0</v>
      </c>
      <c r="AQ538" s="13">
        <v>0</v>
      </c>
      <c r="AR538" s="13">
        <v>0</v>
      </c>
      <c r="AS538" s="13">
        <v>4</v>
      </c>
      <c r="AT538" s="13">
        <v>0</v>
      </c>
      <c r="AU538" s="13">
        <v>3</v>
      </c>
      <c r="AV538" s="13">
        <v>0</v>
      </c>
      <c r="AW538" s="16">
        <f t="shared" si="153"/>
        <v>7</v>
      </c>
      <c r="AX538" s="16">
        <v>300</v>
      </c>
      <c r="AY538" s="107">
        <f>BW538</f>
        <v>300</v>
      </c>
      <c r="AZ538" s="10">
        <f>SUM(Z538:AK538)</f>
        <v>301.88</v>
      </c>
      <c r="BA538" s="10"/>
      <c r="BB538" s="10">
        <f t="shared" si="155"/>
        <v>-7</v>
      </c>
      <c r="BC538" s="10">
        <f t="shared" si="156"/>
        <v>-1.75</v>
      </c>
      <c r="BD538" s="10">
        <f t="shared" si="157"/>
        <v>-1.8799999999999955</v>
      </c>
      <c r="BE538" s="10">
        <f t="shared" si="170"/>
        <v>294.88</v>
      </c>
      <c r="BF538" s="2" t="s">
        <v>119</v>
      </c>
      <c r="BG538" s="10">
        <f t="shared" si="158"/>
        <v>0.5</v>
      </c>
      <c r="BH538" s="36" t="s">
        <v>118</v>
      </c>
      <c r="BI538" s="39" t="str">
        <f t="shared" si="159"/>
        <v/>
      </c>
      <c r="BJ538" s="39" t="str">
        <f t="shared" si="160"/>
        <v>B</v>
      </c>
      <c r="BK538" s="16">
        <f>SUM(AR538:AX538)</f>
        <v>314</v>
      </c>
      <c r="BL538" s="10">
        <f>SUM(AL538:AQ538)</f>
        <v>0</v>
      </c>
      <c r="BM538" s="12">
        <f t="shared" si="161"/>
        <v>1.0466666666666666</v>
      </c>
      <c r="BN538" s="12">
        <f t="shared" si="161"/>
        <v>0</v>
      </c>
      <c r="BO538" s="9">
        <f t="shared" si="162"/>
        <v>4</v>
      </c>
      <c r="BP538" s="39" t="str">
        <f t="shared" si="163"/>
        <v/>
      </c>
      <c r="BQ538" s="147"/>
      <c r="BR538" s="9">
        <f t="shared" si="164"/>
        <v>50.78</v>
      </c>
      <c r="BS538" s="9">
        <f t="shared" si="165"/>
        <v>251.1</v>
      </c>
      <c r="BT538" s="9">
        <f t="shared" si="166"/>
        <v>301.88</v>
      </c>
      <c r="BU538" s="9" t="str">
        <f>IFERROR(_xlfn.XLOOKUP(D538,Sheet1!B:B,Sheet1!L:L),"")</f>
        <v>International Trip (1 pax South Asia) 3N-4D</v>
      </c>
      <c r="BV538" s="9" t="str">
        <f>_xlfn.XLOOKUP(BU538,Sheet1!S:S,Sheet1!T:T)</f>
        <v>B</v>
      </c>
      <c r="BW538" s="9">
        <f>_xlfn.XLOOKUP(D538,Sheet1!B:B,Sheet1!M:M)</f>
        <v>300</v>
      </c>
      <c r="BX538" s="1" t="s">
        <v>129</v>
      </c>
      <c r="BY538" s="1">
        <v>301</v>
      </c>
      <c r="BZ538" s="108">
        <f t="shared" si="167"/>
        <v>293</v>
      </c>
      <c r="CB538" s="12">
        <f>AW538/AY538</f>
        <v>2.3333333333333334E-2</v>
      </c>
      <c r="CC538" s="12">
        <f>AX538/AY538</f>
        <v>1</v>
      </c>
      <c r="CG538" s="1" t="str">
        <f>IF(BO538&lt;80,"Below 80",
IF(BO538&lt;=120,"80-120",
IF(BO538&lt;=200,"&gt; 120-200",
IF(BO538&lt;=300,"&gt;200-300",
IF(BO538&lt;=500,"&gt;300-500",
"&gt;500")))))</f>
        <v>Below 80</v>
      </c>
      <c r="CH538" s="1" t="str">
        <f>IFERROR(_xlfn.XLOOKUP(CG538,Scenario!M:M,Scenario!N:N),"")</f>
        <v/>
      </c>
      <c r="CI538" s="1" t="str">
        <f t="shared" si="168"/>
        <v>No</v>
      </c>
      <c r="CJ538" s="75">
        <v>296</v>
      </c>
    </row>
    <row r="539" spans="1:89" hidden="1">
      <c r="A539" s="2">
        <v>538</v>
      </c>
      <c r="B539" s="2">
        <v>2024</v>
      </c>
      <c r="C539" s="1">
        <v>0</v>
      </c>
      <c r="D539" s="37" t="str">
        <v>001J100000Dp2A9IAJ</v>
      </c>
      <c r="E539" s="37" t="str">
        <v>SUPERIOR STEEL TRADING COMPANY</v>
      </c>
      <c r="F539" s="37" t="str">
        <v>DELHI</v>
      </c>
      <c r="G539" s="37" t="str">
        <v>NORTH</v>
      </c>
      <c r="H539" s="37">
        <v>0</v>
      </c>
      <c r="I539" s="37" t="str">
        <v>MAHENDRA STEELS</v>
      </c>
      <c r="J539" s="37" t="str">
        <v>Aashish Goyal</v>
      </c>
      <c r="K539" s="37" t="str">
        <v>Aashish Goyal</v>
      </c>
      <c r="L539" s="37" t="str">
        <v>C12832</v>
      </c>
      <c r="M539" s="37" t="str">
        <v>North</v>
      </c>
      <c r="N539" s="2">
        <v>110033</v>
      </c>
      <c r="O539" s="2" t="str">
        <v>07FDLPB6780H1Z9</v>
      </c>
      <c r="P539" s="2">
        <v>8178455939</v>
      </c>
      <c r="Q539" s="2" t="str">
        <v>Aug'24</v>
      </c>
      <c r="R539" s="2">
        <v>2025</v>
      </c>
      <c r="S539" s="1">
        <v>0</v>
      </c>
      <c r="T539" s="2">
        <v>200</v>
      </c>
      <c r="U539" s="12">
        <v>0</v>
      </c>
      <c r="V539" s="1" t="str">
        <v>Challenger</v>
      </c>
      <c r="W539" s="13">
        <v>0</v>
      </c>
      <c r="X539" s="13">
        <v>0</v>
      </c>
      <c r="Y539" s="13">
        <v>0</v>
      </c>
      <c r="Z539" s="13">
        <v>0</v>
      </c>
      <c r="AA539" s="13">
        <v>0</v>
      </c>
      <c r="AB539" s="13">
        <v>0</v>
      </c>
      <c r="AC539" s="13">
        <v>0</v>
      </c>
      <c r="AD539" s="13">
        <v>5.0999999999999996</v>
      </c>
      <c r="AE539" s="13">
        <v>0</v>
      </c>
      <c r="AF539" s="13">
        <v>0</v>
      </c>
      <c r="AG539" s="13">
        <v>0</v>
      </c>
      <c r="AH539" s="13">
        <v>0</v>
      </c>
      <c r="AI539" s="13">
        <v>0</v>
      </c>
      <c r="AJ539" s="13">
        <v>0</v>
      </c>
      <c r="AK539" s="13">
        <v>0</v>
      </c>
      <c r="AL539" s="13">
        <v>0</v>
      </c>
      <c r="AM539" s="13">
        <v>0</v>
      </c>
      <c r="AN539" s="13">
        <v>0</v>
      </c>
      <c r="AO539" s="13">
        <v>0</v>
      </c>
      <c r="AP539" s="13">
        <v>0</v>
      </c>
      <c r="AQ539" s="13">
        <v>0</v>
      </c>
      <c r="AR539" s="13">
        <v>0</v>
      </c>
      <c r="AS539" s="13">
        <v>0</v>
      </c>
      <c r="AT539" s="13">
        <v>0</v>
      </c>
      <c r="AU539" s="13">
        <v>0</v>
      </c>
      <c r="AV539" s="13">
        <v>0</v>
      </c>
      <c r="AW539" s="16">
        <f t="shared" si="153"/>
        <v>0</v>
      </c>
      <c r="AX539" s="16">
        <v>0</v>
      </c>
      <c r="AY539" s="10">
        <f t="shared" si="154"/>
        <v>0</v>
      </c>
      <c r="AZ539" s="10">
        <f>SUM(Z539:AK539)</f>
        <v>5.0999999999999996</v>
      </c>
      <c r="BA539" s="10"/>
      <c r="BB539" s="10">
        <f t="shared" si="155"/>
        <v>0</v>
      </c>
      <c r="BC539" s="10">
        <f t="shared" si="156"/>
        <v>0</v>
      </c>
      <c r="BD539" s="10">
        <f t="shared" si="157"/>
        <v>-5.0999999999999996</v>
      </c>
      <c r="BE539" s="10">
        <f t="shared" si="170"/>
        <v>5.0999999999999996</v>
      </c>
      <c r="BF539" s="2" t="s">
        <v>119</v>
      </c>
      <c r="BG539" s="10">
        <f t="shared" si="158"/>
        <v>0</v>
      </c>
      <c r="BH539" s="36" t="s">
        <v>118</v>
      </c>
      <c r="BI539" s="39" t="str">
        <f t="shared" si="159"/>
        <v/>
      </c>
      <c r="BJ539" s="39" t="str">
        <f t="shared" si="160"/>
        <v/>
      </c>
      <c r="BK539" s="16">
        <f>SUM(AR539:AX539)</f>
        <v>0</v>
      </c>
      <c r="BL539" s="10">
        <f>SUM(AL539:AQ539)</f>
        <v>0</v>
      </c>
      <c r="BM539" s="12" t="str">
        <f t="shared" si="161"/>
        <v/>
      </c>
      <c r="BN539" s="12" t="str">
        <f t="shared" si="161"/>
        <v/>
      </c>
      <c r="BO539" s="9">
        <f t="shared" si="162"/>
        <v>0</v>
      </c>
      <c r="BP539" s="39" t="str">
        <f t="shared" si="163"/>
        <v/>
      </c>
      <c r="BQ539" s="147"/>
      <c r="BR539" s="9">
        <f t="shared" si="164"/>
        <v>5.0999999999999996</v>
      </c>
      <c r="BS539" s="9">
        <f t="shared" si="165"/>
        <v>0</v>
      </c>
      <c r="BT539" s="9">
        <f t="shared" si="166"/>
        <v>5.0999999999999996</v>
      </c>
      <c r="BU539" s="9" t="str">
        <f>IFERROR(_xlfn.XLOOKUP(D539,Sheet1!B:B,Sheet1!L:L),"")</f>
        <v/>
      </c>
      <c r="BV539" s="9" t="e">
        <f>_xlfn.XLOOKUP(BU539,Sheet1!S:S,Sheet1!T:T)</f>
        <v>#N/A</v>
      </c>
      <c r="BW539" s="9" t="e">
        <f>_xlfn.XLOOKUP(D539,Sheet1!B:B,Sheet1!M:M)</f>
        <v>#N/A</v>
      </c>
      <c r="BZ539" s="108">
        <f t="shared" si="167"/>
        <v>0</v>
      </c>
      <c r="CB539" s="12"/>
      <c r="CC539" s="12"/>
      <c r="CG539" s="1" t="str">
        <f>IF(BO539&lt;80,"Below 80",
IF(BO539&lt;=120,"80-120",
IF(BO539&lt;=200,"&gt; 120-200",
IF(BO539&lt;=300,"&gt;200-300",
IF(BO539&lt;=500,"&gt;300-500",
"&gt;500")))))</f>
        <v>Below 80</v>
      </c>
      <c r="CH539" s="1" t="str">
        <f>IFERROR(_xlfn.XLOOKUP(CG539,Scenario!M:M,Scenario!N:N),"")</f>
        <v/>
      </c>
      <c r="CI539" s="1" t="str">
        <f t="shared" si="168"/>
        <v>No</v>
      </c>
      <c r="CJ539" s="75">
        <v>0</v>
      </c>
    </row>
    <row r="540" spans="1:89" hidden="1">
      <c r="A540" s="2">
        <v>539</v>
      </c>
      <c r="B540" s="2">
        <v>2024</v>
      </c>
      <c r="C540" s="1">
        <v>0</v>
      </c>
      <c r="D540" s="37" t="str">
        <v>001J100000Dp2AAIAZ</v>
      </c>
      <c r="E540" s="37" t="str">
        <v>BRIGHT INFRA SOLUTIONS</v>
      </c>
      <c r="F540" s="37" t="str">
        <v>DELHI</v>
      </c>
      <c r="G540" s="37" t="str">
        <v>NORTH</v>
      </c>
      <c r="H540" s="37">
        <v>0</v>
      </c>
      <c r="I540" s="37" t="str">
        <v>MAHENDRA STEELS</v>
      </c>
      <c r="J540" s="37" t="str">
        <v>Aman kumar</v>
      </c>
      <c r="K540" s="37" t="str">
        <v>Aashish Goyal</v>
      </c>
      <c r="L540" s="37" t="str">
        <v>C12832</v>
      </c>
      <c r="M540" s="37" t="str">
        <v>North</v>
      </c>
      <c r="N540" s="2">
        <v>110036</v>
      </c>
      <c r="O540" s="2" t="str">
        <v>07AAFPK0170L1ZS</v>
      </c>
      <c r="P540" s="2">
        <v>9810247706</v>
      </c>
      <c r="Q540" s="2" t="str">
        <v>Aug'24</v>
      </c>
      <c r="R540" s="2">
        <v>2025</v>
      </c>
      <c r="S540" s="1">
        <v>0</v>
      </c>
      <c r="T540" s="2">
        <v>200</v>
      </c>
      <c r="U540" s="12">
        <v>3.8333333333333337E-2</v>
      </c>
      <c r="V540" s="1" t="str">
        <v>Challenger</v>
      </c>
      <c r="W540" s="13">
        <v>0</v>
      </c>
      <c r="X540" s="13">
        <v>0</v>
      </c>
      <c r="Y540" s="13">
        <v>0</v>
      </c>
      <c r="Z540" s="13">
        <v>0</v>
      </c>
      <c r="AA540" s="13">
        <v>0</v>
      </c>
      <c r="AB540" s="13">
        <v>0</v>
      </c>
      <c r="AC540" s="13">
        <v>0</v>
      </c>
      <c r="AD540" s="13">
        <v>15.1</v>
      </c>
      <c r="AE540" s="13">
        <v>0</v>
      </c>
      <c r="AF540" s="13">
        <v>16.2</v>
      </c>
      <c r="AG540" s="13">
        <v>15</v>
      </c>
      <c r="AH540" s="13">
        <v>0</v>
      </c>
      <c r="AI540" s="13">
        <v>80.099999999999994</v>
      </c>
      <c r="AJ540" s="13">
        <v>80</v>
      </c>
      <c r="AK540" s="13">
        <v>0</v>
      </c>
      <c r="AL540" s="13">
        <v>0</v>
      </c>
      <c r="AM540" s="13">
        <v>39</v>
      </c>
      <c r="AN540" s="13">
        <v>50</v>
      </c>
      <c r="AO540" s="13">
        <v>76.010000000000005</v>
      </c>
      <c r="AP540" s="13">
        <v>53.95</v>
      </c>
      <c r="AQ540" s="13">
        <v>52</v>
      </c>
      <c r="AR540" s="13">
        <v>5</v>
      </c>
      <c r="AS540" s="13">
        <v>10</v>
      </c>
      <c r="AT540" s="13">
        <v>12</v>
      </c>
      <c r="AU540" s="13">
        <v>6</v>
      </c>
      <c r="AV540" s="13">
        <v>5</v>
      </c>
      <c r="AW540" s="16">
        <f t="shared" si="153"/>
        <v>303.95999999999998</v>
      </c>
      <c r="AX540" s="16">
        <f>AW540*2</f>
        <v>607.91999999999996</v>
      </c>
      <c r="AY540" s="10">
        <f t="shared" si="154"/>
        <v>911.87999999999988</v>
      </c>
      <c r="AZ540" s="10">
        <f>SUM(Z540:AK540)</f>
        <v>206.39999999999998</v>
      </c>
      <c r="BA540" s="10">
        <v>600</v>
      </c>
      <c r="BB540" s="10">
        <f t="shared" si="155"/>
        <v>296.04000000000002</v>
      </c>
      <c r="BC540" s="10">
        <f t="shared" si="156"/>
        <v>74.010000000000005</v>
      </c>
      <c r="BD540" s="10">
        <f t="shared" si="157"/>
        <v>705.4799999999999</v>
      </c>
      <c r="BE540" s="10">
        <f t="shared" si="170"/>
        <v>-97.56</v>
      </c>
      <c r="BF540" s="2" t="s">
        <v>119</v>
      </c>
      <c r="BG540" s="10">
        <f t="shared" si="158"/>
        <v>35.744999999999997</v>
      </c>
      <c r="BH540" s="36" t="s">
        <v>118</v>
      </c>
      <c r="BI540" s="39" t="str">
        <f t="shared" si="159"/>
        <v>C</v>
      </c>
      <c r="BJ540" s="39" t="str">
        <f t="shared" si="160"/>
        <v>D</v>
      </c>
      <c r="BK540" s="16">
        <f>SUM(AR540:AX540)</f>
        <v>949.87999999999988</v>
      </c>
      <c r="BL540" s="10">
        <f>SUM(AL540:AQ540)</f>
        <v>270.95999999999998</v>
      </c>
      <c r="BM540" s="12">
        <f t="shared" si="161"/>
        <v>1.0416721498442778</v>
      </c>
      <c r="BN540" s="12">
        <f t="shared" si="161"/>
        <v>0.29714436110014475</v>
      </c>
      <c r="BO540" s="9">
        <f t="shared" si="162"/>
        <v>285.95999999999998</v>
      </c>
      <c r="BP540" s="39" t="str">
        <f t="shared" si="163"/>
        <v>A</v>
      </c>
      <c r="BQ540" s="147"/>
      <c r="BR540" s="9">
        <f t="shared" si="164"/>
        <v>15.1</v>
      </c>
      <c r="BS540" s="9">
        <f t="shared" si="165"/>
        <v>191.3</v>
      </c>
      <c r="BT540" s="9">
        <f t="shared" si="166"/>
        <v>206.4</v>
      </c>
      <c r="BU540" s="9" t="str">
        <f>IFERROR(_xlfn.XLOOKUP(D540,Sheet1!B:B,Sheet1!L:L),"")</f>
        <v/>
      </c>
      <c r="BV540" s="9" t="e">
        <f>_xlfn.XLOOKUP(BU540,Sheet1!S:S,Sheet1!T:T)</f>
        <v>#N/A</v>
      </c>
      <c r="BW540" s="9" t="e">
        <f>_xlfn.XLOOKUP(D540,Sheet1!B:B,Sheet1!M:M)</f>
        <v>#N/A</v>
      </c>
      <c r="BX540" s="11" t="s">
        <v>123</v>
      </c>
      <c r="BZ540" s="108">
        <f t="shared" si="167"/>
        <v>607.91999999999985</v>
      </c>
      <c r="CB540" s="12">
        <f>AW540/AY540</f>
        <v>0.33333333333333337</v>
      </c>
      <c r="CC540" s="12">
        <f>AX540/AY540</f>
        <v>0.66666666666666674</v>
      </c>
      <c r="CG540" s="1" t="str">
        <f>IF(BO540&lt;80,"Below 80",
IF(BO540&lt;=120,"80-120",
IF(BO540&lt;=200,"&gt; 120-200",
IF(BO540&lt;=300,"&gt;200-300",
IF(BO540&lt;=500,"&gt;300-500",
"&gt;500")))))</f>
        <v>&gt;200-300</v>
      </c>
      <c r="CH540" s="1" t="str">
        <f>IFERROR(_xlfn.XLOOKUP(CG540,Scenario!M:M,Scenario!N:N),"")</f>
        <v>C</v>
      </c>
      <c r="CI540" s="1" t="b">
        <f t="shared" si="168"/>
        <v>0</v>
      </c>
      <c r="CJ540" s="75">
        <v>561.91999999999996</v>
      </c>
      <c r="CK540" s="1" t="s">
        <v>118</v>
      </c>
    </row>
    <row r="541" spans="1:89" hidden="1">
      <c r="A541" s="2">
        <v>540</v>
      </c>
      <c r="B541" s="2">
        <v>2024</v>
      </c>
      <c r="C541" s="1">
        <v>0</v>
      </c>
      <c r="D541" s="37" t="str">
        <v>001J1000009GUPGIA4</v>
      </c>
      <c r="E541" s="37" t="str">
        <v>J K  TRADERS</v>
      </c>
      <c r="F541" s="37" t="str">
        <v>DELHI</v>
      </c>
      <c r="G541" s="37" t="str">
        <v>WEST</v>
      </c>
      <c r="H541" s="37">
        <v>0</v>
      </c>
      <c r="I541" s="37" t="str">
        <v>MAHENDRA STEELS</v>
      </c>
      <c r="J541" s="37" t="str">
        <v>Aman kumar</v>
      </c>
      <c r="K541" s="37" t="str">
        <v>Aashish Goyal</v>
      </c>
      <c r="L541" s="37" t="str">
        <v>C12832</v>
      </c>
      <c r="M541" s="37" t="str">
        <v>North</v>
      </c>
      <c r="N541" s="2">
        <v>110059</v>
      </c>
      <c r="O541" s="2" t="str">
        <v>07BAIPP6536P1ZX</v>
      </c>
      <c r="P541" s="2">
        <v>8130919997</v>
      </c>
      <c r="Q541" s="2" t="str">
        <v>Aug'24</v>
      </c>
      <c r="R541" s="2">
        <v>2025</v>
      </c>
      <c r="S541" s="1">
        <v>0</v>
      </c>
      <c r="T541" s="2">
        <v>20</v>
      </c>
      <c r="U541" s="12">
        <v>0</v>
      </c>
      <c r="V541" s="1" t="str">
        <v>Minor</v>
      </c>
      <c r="W541" s="13">
        <v>0</v>
      </c>
      <c r="X541" s="13">
        <v>0</v>
      </c>
      <c r="Y541" s="13">
        <v>0</v>
      </c>
      <c r="Z541" s="13">
        <v>0</v>
      </c>
      <c r="AA541" s="13">
        <v>0</v>
      </c>
      <c r="AB541" s="13">
        <v>0</v>
      </c>
      <c r="AC541" s="13">
        <v>0</v>
      </c>
      <c r="AD541" s="13">
        <v>15.05</v>
      </c>
      <c r="AE541" s="13">
        <v>0</v>
      </c>
      <c r="AF541" s="13">
        <v>5.0999999999999996</v>
      </c>
      <c r="AG541" s="13">
        <v>0</v>
      </c>
      <c r="AH541" s="13">
        <v>0</v>
      </c>
      <c r="AI541" s="13">
        <v>0</v>
      </c>
      <c r="AJ541" s="13">
        <v>0</v>
      </c>
      <c r="AK541" s="13">
        <v>0</v>
      </c>
      <c r="AL541" s="13">
        <v>0</v>
      </c>
      <c r="AM541" s="13">
        <v>0</v>
      </c>
      <c r="AN541" s="13">
        <v>0</v>
      </c>
      <c r="AO541" s="13">
        <v>0</v>
      </c>
      <c r="AP541" s="13">
        <v>0</v>
      </c>
      <c r="AQ541" s="13">
        <v>0</v>
      </c>
      <c r="AR541" s="13">
        <v>0</v>
      </c>
      <c r="AS541" s="13">
        <v>0</v>
      </c>
      <c r="AT541" s="13">
        <v>0</v>
      </c>
      <c r="AU541" s="13">
        <v>0</v>
      </c>
      <c r="AV541" s="13">
        <v>0</v>
      </c>
      <c r="AW541" s="16">
        <f t="shared" si="153"/>
        <v>0</v>
      </c>
      <c r="AX541" s="16">
        <v>0</v>
      </c>
      <c r="AY541" s="10">
        <f t="shared" si="154"/>
        <v>0</v>
      </c>
      <c r="AZ541" s="10">
        <f>SUM(Z541:AK541)</f>
        <v>20.149999999999999</v>
      </c>
      <c r="BA541" s="10"/>
      <c r="BB541" s="10">
        <f t="shared" si="155"/>
        <v>0</v>
      </c>
      <c r="BC541" s="10">
        <f t="shared" si="156"/>
        <v>0</v>
      </c>
      <c r="BD541" s="10">
        <f t="shared" si="157"/>
        <v>-20.149999999999999</v>
      </c>
      <c r="BE541" s="10">
        <f t="shared" si="170"/>
        <v>20.149999999999999</v>
      </c>
      <c r="BF541" s="2" t="s">
        <v>119</v>
      </c>
      <c r="BG541" s="10">
        <f t="shared" si="158"/>
        <v>0</v>
      </c>
      <c r="BH541" s="36" t="s">
        <v>118</v>
      </c>
      <c r="BI541" s="39" t="str">
        <f t="shared" si="159"/>
        <v/>
      </c>
      <c r="BJ541" s="39" t="str">
        <f t="shared" si="160"/>
        <v/>
      </c>
      <c r="BK541" s="16">
        <f>SUM(AR541:AX541)</f>
        <v>0</v>
      </c>
      <c r="BL541" s="10">
        <f>SUM(AL541:AQ541)</f>
        <v>0</v>
      </c>
      <c r="BM541" s="12" t="str">
        <f t="shared" si="161"/>
        <v/>
      </c>
      <c r="BN541" s="12" t="str">
        <f t="shared" si="161"/>
        <v/>
      </c>
      <c r="BO541" s="9">
        <f t="shared" si="162"/>
        <v>0</v>
      </c>
      <c r="BP541" s="39" t="str">
        <f t="shared" si="163"/>
        <v/>
      </c>
      <c r="BQ541" s="147"/>
      <c r="BR541" s="9">
        <f t="shared" si="164"/>
        <v>15.05</v>
      </c>
      <c r="BS541" s="9">
        <f t="shared" si="165"/>
        <v>5.0999999999999996</v>
      </c>
      <c r="BT541" s="9">
        <f t="shared" si="166"/>
        <v>20.149999999999999</v>
      </c>
      <c r="BU541" s="9" t="str">
        <f>IFERROR(_xlfn.XLOOKUP(D541,Sheet1!B:B,Sheet1!L:L),"")</f>
        <v/>
      </c>
      <c r="BV541" s="9" t="e">
        <f>_xlfn.XLOOKUP(BU541,Sheet1!S:S,Sheet1!T:T)</f>
        <v>#N/A</v>
      </c>
      <c r="BW541" s="9" t="e">
        <f>_xlfn.XLOOKUP(D541,Sheet1!B:B,Sheet1!M:M)</f>
        <v>#N/A</v>
      </c>
      <c r="BZ541" s="108">
        <f t="shared" si="167"/>
        <v>0</v>
      </c>
      <c r="CB541" s="12"/>
      <c r="CC541" s="12"/>
      <c r="CG541" s="1" t="str">
        <f>IF(BO541&lt;80,"Below 80",
IF(BO541&lt;=120,"80-120",
IF(BO541&lt;=200,"&gt; 120-200",
IF(BO541&lt;=300,"&gt;200-300",
IF(BO541&lt;=500,"&gt;300-500",
"&gt;500")))))</f>
        <v>Below 80</v>
      </c>
      <c r="CH541" s="1" t="str">
        <f>IFERROR(_xlfn.XLOOKUP(CG541,Scenario!M:M,Scenario!N:N),"")</f>
        <v/>
      </c>
      <c r="CI541" s="1" t="str">
        <f t="shared" si="168"/>
        <v>No</v>
      </c>
      <c r="CJ541" s="75">
        <v>0</v>
      </c>
    </row>
    <row r="542" spans="1:89" ht="27.75" hidden="1">
      <c r="A542" s="2">
        <v>541</v>
      </c>
      <c r="B542" s="2">
        <v>2024</v>
      </c>
      <c r="C542" s="1">
        <v>0</v>
      </c>
      <c r="D542" s="37" t="str">
        <v>0015g00001W32CdAAJ</v>
      </c>
      <c r="E542" s="37" t="str">
        <v>KHANDELWAL METALS</v>
      </c>
      <c r="F542" s="37" t="str">
        <v>HARYANA</v>
      </c>
      <c r="G542" s="37" t="str">
        <v>FARIDABAD</v>
      </c>
      <c r="H542" s="37" t="str">
        <v>Faridabad</v>
      </c>
      <c r="I542" s="37" t="str">
        <v>NIKUNJ UDYOG</v>
      </c>
      <c r="J542" s="37" t="str">
        <v>Rahul Chauhan</v>
      </c>
      <c r="K542" s="37" t="str">
        <v>Shiv Shankar Sharma</v>
      </c>
      <c r="L542" s="37" t="str">
        <v>C12828</v>
      </c>
      <c r="M542" s="37" t="str">
        <v>North</v>
      </c>
      <c r="N542" s="2">
        <v>121002</v>
      </c>
      <c r="O542" s="2" t="str">
        <v>06AATPK4778N1ZQ</v>
      </c>
      <c r="P542" s="2">
        <v>9910483273</v>
      </c>
      <c r="Q542" s="2" t="str">
        <v>Aug'24</v>
      </c>
      <c r="R542" s="2">
        <v>2025</v>
      </c>
      <c r="S542" s="1">
        <v>0</v>
      </c>
      <c r="T542" s="2">
        <v>80</v>
      </c>
      <c r="U542" s="12">
        <v>0</v>
      </c>
      <c r="V542" s="1" t="str">
        <v>Challenger</v>
      </c>
      <c r="W542" s="13">
        <v>0</v>
      </c>
      <c r="X542" s="13">
        <v>0</v>
      </c>
      <c r="Y542" s="13">
        <v>0</v>
      </c>
      <c r="Z542" s="13">
        <v>0</v>
      </c>
      <c r="AA542" s="13">
        <v>0</v>
      </c>
      <c r="AB542" s="13">
        <v>0</v>
      </c>
      <c r="AC542" s="13">
        <v>0</v>
      </c>
      <c r="AD542" s="13">
        <v>11</v>
      </c>
      <c r="AE542" s="13">
        <v>10.5</v>
      </c>
      <c r="AF542" s="13">
        <v>10.125</v>
      </c>
      <c r="AG542" s="13">
        <v>0</v>
      </c>
      <c r="AH542" s="13">
        <v>10</v>
      </c>
      <c r="AI542" s="13">
        <v>0</v>
      </c>
      <c r="AJ542" s="13">
        <v>63.5</v>
      </c>
      <c r="AK542" s="13">
        <v>0</v>
      </c>
      <c r="AL542" s="13">
        <v>5</v>
      </c>
      <c r="AM542" s="13">
        <v>2.2999999999999998</v>
      </c>
      <c r="AN542" s="13">
        <v>1.4</v>
      </c>
      <c r="AO542" s="13">
        <v>2.2999999999999998</v>
      </c>
      <c r="AP542" s="13">
        <v>0</v>
      </c>
      <c r="AQ542" s="13">
        <v>0</v>
      </c>
      <c r="AR542" s="13">
        <v>0</v>
      </c>
      <c r="AS542" s="13">
        <v>0</v>
      </c>
      <c r="AT542" s="13">
        <v>0</v>
      </c>
      <c r="AU542" s="13">
        <v>0</v>
      </c>
      <c r="AV542" s="13">
        <v>0</v>
      </c>
      <c r="AW542" s="16">
        <f t="shared" si="153"/>
        <v>11</v>
      </c>
      <c r="AX542" s="16">
        <v>22</v>
      </c>
      <c r="AY542" s="10">
        <f t="shared" si="154"/>
        <v>33</v>
      </c>
      <c r="AZ542" s="10">
        <f>SUM(Z542:AK542)</f>
        <v>105.125</v>
      </c>
      <c r="BA542" s="10">
        <v>11</v>
      </c>
      <c r="BB542" s="10">
        <f t="shared" si="155"/>
        <v>0</v>
      </c>
      <c r="BC542" s="10">
        <f t="shared" si="156"/>
        <v>0</v>
      </c>
      <c r="BD542" s="10">
        <f t="shared" si="157"/>
        <v>-72.125</v>
      </c>
      <c r="BE542" s="10">
        <f t="shared" si="170"/>
        <v>94.125</v>
      </c>
      <c r="BF542" s="2" t="s">
        <v>119</v>
      </c>
      <c r="BG542" s="10">
        <f t="shared" si="158"/>
        <v>1.375</v>
      </c>
      <c r="BH542" s="36" t="s">
        <v>118</v>
      </c>
      <c r="BI542" s="39" t="str">
        <f t="shared" si="159"/>
        <v/>
      </c>
      <c r="BJ542" s="39" t="str">
        <f t="shared" si="160"/>
        <v/>
      </c>
      <c r="BK542" s="16">
        <f>SUM(AR542:AX542)</f>
        <v>33</v>
      </c>
      <c r="BL542" s="10">
        <f>SUM(AL542:AQ542)</f>
        <v>11</v>
      </c>
      <c r="BM542" s="12">
        <f t="shared" si="161"/>
        <v>1</v>
      </c>
      <c r="BN542" s="12">
        <f t="shared" si="161"/>
        <v>0.33333333333333331</v>
      </c>
      <c r="BO542" s="9">
        <f t="shared" si="162"/>
        <v>11</v>
      </c>
      <c r="BP542" s="39" t="str">
        <f t="shared" si="163"/>
        <v/>
      </c>
      <c r="BQ542" s="147" t="s">
        <v>172</v>
      </c>
      <c r="BR542" s="9">
        <f t="shared" si="164"/>
        <v>21.5</v>
      </c>
      <c r="BS542" s="9">
        <f t="shared" si="165"/>
        <v>83.625</v>
      </c>
      <c r="BT542" s="9">
        <f t="shared" si="166"/>
        <v>105.125</v>
      </c>
      <c r="BU542" s="9" t="str">
        <f>IFERROR(_xlfn.XLOOKUP(D542,Sheet1!B:B,Sheet1!L:L),"")</f>
        <v/>
      </c>
      <c r="BV542" s="9" t="e">
        <f>_xlfn.XLOOKUP(BU542,Sheet1!S:S,Sheet1!T:T)</f>
        <v>#N/A</v>
      </c>
      <c r="BW542" s="9" t="e">
        <f>_xlfn.XLOOKUP(D542,Sheet1!B:B,Sheet1!M:M)</f>
        <v>#N/A</v>
      </c>
      <c r="BZ542" s="108">
        <f t="shared" si="167"/>
        <v>22</v>
      </c>
      <c r="CB542" s="12">
        <f>AW542/AY542</f>
        <v>0.33333333333333331</v>
      </c>
      <c r="CC542" s="12">
        <f>AX542/AY542</f>
        <v>0.66666666666666663</v>
      </c>
      <c r="CG542" s="1" t="str">
        <f>IF(BO542&lt;80,"Below 80",
IF(BO542&lt;=120,"80-120",
IF(BO542&lt;=200,"&gt; 120-200",
IF(BO542&lt;=300,"&gt;200-300",
IF(BO542&lt;=500,"&gt;300-500",
"&gt;500")))))</f>
        <v>Below 80</v>
      </c>
      <c r="CH542" s="1" t="str">
        <f>IFERROR(_xlfn.XLOOKUP(CG542,Scenario!M:M,Scenario!N:N),"")</f>
        <v/>
      </c>
      <c r="CI542" s="1" t="str">
        <f t="shared" si="168"/>
        <v>Yes</v>
      </c>
      <c r="CJ542" s="75">
        <v>22</v>
      </c>
    </row>
    <row r="543" spans="1:89" hidden="1">
      <c r="A543" s="2">
        <v>542</v>
      </c>
      <c r="B543" s="2">
        <v>2024</v>
      </c>
      <c r="C543" s="1">
        <v>0</v>
      </c>
      <c r="D543" s="37" t="str">
        <v>001J10000051pqVIAQ</v>
      </c>
      <c r="E543" s="37" t="str">
        <v>SURESH TRADING CO</v>
      </c>
      <c r="F543" s="37" t="str">
        <v>HARYANA</v>
      </c>
      <c r="G543" s="37" t="str">
        <v>GURUGRAM</v>
      </c>
      <c r="H543" s="37" t="str">
        <v>Pataudi</v>
      </c>
      <c r="I543" s="37" t="str">
        <v>NIKUNJ UDYOG</v>
      </c>
      <c r="J543" s="37" t="str">
        <v>Shiv Shankar Sharma</v>
      </c>
      <c r="K543" s="37" t="str">
        <v>Shiv Shankar Sharma</v>
      </c>
      <c r="L543" s="37" t="str">
        <v>C12828</v>
      </c>
      <c r="M543" s="37" t="str">
        <v>North</v>
      </c>
      <c r="N543" s="2">
        <v>122503</v>
      </c>
      <c r="O543" s="2" t="str">
        <v>06ANYPG8066H1ZE</v>
      </c>
      <c r="P543" s="2">
        <v>9812390096</v>
      </c>
      <c r="Q543" s="2" t="str">
        <v>Aug'24</v>
      </c>
      <c r="R543" s="2">
        <v>2025</v>
      </c>
      <c r="S543" s="1">
        <v>0</v>
      </c>
      <c r="T543" s="2">
        <v>200</v>
      </c>
      <c r="U543" s="12">
        <v>0</v>
      </c>
      <c r="V543" s="1" t="str">
        <v>Challenger</v>
      </c>
      <c r="W543" s="13">
        <v>0</v>
      </c>
      <c r="X543" s="13">
        <v>0</v>
      </c>
      <c r="Y543" s="13">
        <v>0</v>
      </c>
      <c r="Z543" s="13">
        <v>0</v>
      </c>
      <c r="AA543" s="13">
        <v>0</v>
      </c>
      <c r="AB543" s="13">
        <v>0</v>
      </c>
      <c r="AC543" s="13">
        <v>0</v>
      </c>
      <c r="AD543" s="13">
        <v>39.5</v>
      </c>
      <c r="AE543" s="13">
        <v>0</v>
      </c>
      <c r="AF543" s="13">
        <v>0</v>
      </c>
      <c r="AG543" s="13">
        <v>21</v>
      </c>
      <c r="AH543" s="13">
        <v>10.8</v>
      </c>
      <c r="AI543" s="13">
        <v>0</v>
      </c>
      <c r="AJ543" s="13">
        <v>0</v>
      </c>
      <c r="AK543" s="13">
        <v>15.5</v>
      </c>
      <c r="AL543" s="13">
        <v>0</v>
      </c>
      <c r="AM543" s="13">
        <v>15</v>
      </c>
      <c r="AN543" s="13">
        <v>0</v>
      </c>
      <c r="AO543" s="13">
        <v>0</v>
      </c>
      <c r="AP543" s="13">
        <v>0</v>
      </c>
      <c r="AQ543" s="13">
        <v>0</v>
      </c>
      <c r="AR543" s="13">
        <v>0</v>
      </c>
      <c r="AS543" s="13">
        <v>0</v>
      </c>
      <c r="AT543" s="13">
        <v>0</v>
      </c>
      <c r="AU543" s="13">
        <v>0</v>
      </c>
      <c r="AV543" s="13">
        <v>0</v>
      </c>
      <c r="AW543" s="16">
        <f t="shared" si="153"/>
        <v>15</v>
      </c>
      <c r="AX543" s="16">
        <v>30</v>
      </c>
      <c r="AY543" s="10">
        <f t="shared" si="154"/>
        <v>45</v>
      </c>
      <c r="AZ543" s="10">
        <f>SUM(Z543:AK543)</f>
        <v>86.8</v>
      </c>
      <c r="BA543" s="10">
        <v>50</v>
      </c>
      <c r="BB543" s="10">
        <f t="shared" si="155"/>
        <v>35</v>
      </c>
      <c r="BC543" s="10">
        <f t="shared" si="156"/>
        <v>8.75</v>
      </c>
      <c r="BD543" s="10">
        <f t="shared" si="157"/>
        <v>-41.8</v>
      </c>
      <c r="BE543" s="10">
        <f t="shared" si="170"/>
        <v>71.8</v>
      </c>
      <c r="BF543" s="2" t="s">
        <v>119</v>
      </c>
      <c r="BG543" s="10">
        <f t="shared" si="158"/>
        <v>1.875</v>
      </c>
      <c r="BH543" s="36" t="s">
        <v>118</v>
      </c>
      <c r="BI543" s="39" t="str">
        <f t="shared" si="159"/>
        <v/>
      </c>
      <c r="BJ543" s="39" t="str">
        <f t="shared" si="160"/>
        <v/>
      </c>
      <c r="BK543" s="16">
        <f>SUM(AR543:AX543)</f>
        <v>45</v>
      </c>
      <c r="BL543" s="10">
        <f>SUM(AL543:AQ543)</f>
        <v>15</v>
      </c>
      <c r="BM543" s="12">
        <f t="shared" si="161"/>
        <v>1</v>
      </c>
      <c r="BN543" s="12">
        <f t="shared" si="161"/>
        <v>0.33333333333333331</v>
      </c>
      <c r="BO543" s="9">
        <f t="shared" si="162"/>
        <v>15</v>
      </c>
      <c r="BP543" s="39" t="str">
        <f t="shared" si="163"/>
        <v/>
      </c>
      <c r="BQ543" s="147"/>
      <c r="BR543" s="9">
        <f t="shared" si="164"/>
        <v>39.5</v>
      </c>
      <c r="BS543" s="9">
        <f t="shared" si="165"/>
        <v>47.3</v>
      </c>
      <c r="BT543" s="9">
        <f t="shared" si="166"/>
        <v>86.8</v>
      </c>
      <c r="BU543" s="9" t="str">
        <f>IFERROR(_xlfn.XLOOKUP(D543,Sheet1!B:B,Sheet1!L:L),"")</f>
        <v/>
      </c>
      <c r="BV543" s="9" t="e">
        <f>_xlfn.XLOOKUP(BU543,Sheet1!S:S,Sheet1!T:T)</f>
        <v>#N/A</v>
      </c>
      <c r="BW543" s="9" t="e">
        <f>_xlfn.XLOOKUP(D543,Sheet1!B:B,Sheet1!M:M)</f>
        <v>#N/A</v>
      </c>
      <c r="BZ543" s="108">
        <f t="shared" si="167"/>
        <v>30</v>
      </c>
      <c r="CB543" s="12">
        <f>AW543/AY543</f>
        <v>0.33333333333333331</v>
      </c>
      <c r="CC543" s="12">
        <f>AX543/AY543</f>
        <v>0.66666666666666663</v>
      </c>
      <c r="CG543" s="1" t="str">
        <f>IF(BO543&lt;80,"Below 80",
IF(BO543&lt;=120,"80-120",
IF(BO543&lt;=200,"&gt; 120-200",
IF(BO543&lt;=300,"&gt;200-300",
IF(BO543&lt;=500,"&gt;300-500",
"&gt;500")))))</f>
        <v>Below 80</v>
      </c>
      <c r="CH543" s="1" t="str">
        <f>IFERROR(_xlfn.XLOOKUP(CG543,Scenario!M:M,Scenario!N:N),"")</f>
        <v/>
      </c>
      <c r="CI543" s="1" t="str">
        <f t="shared" si="168"/>
        <v>Yes</v>
      </c>
      <c r="CJ543" s="75">
        <v>30</v>
      </c>
    </row>
    <row r="544" spans="1:89" hidden="1">
      <c r="A544" s="2">
        <v>543</v>
      </c>
      <c r="B544" s="2">
        <v>2024</v>
      </c>
      <c r="C544" s="1">
        <v>0</v>
      </c>
      <c r="D544" s="37" t="str">
        <v>001J100000BahtrIAB</v>
      </c>
      <c r="E544" s="37" t="str">
        <v>MAHALAXMI STEEL TRADERS</v>
      </c>
      <c r="F544" s="37" t="str">
        <v>HARYANA</v>
      </c>
      <c r="G544" s="37" t="str">
        <v>MAHENDRAGARH</v>
      </c>
      <c r="H544" s="37" t="str">
        <v>Narnaul</v>
      </c>
      <c r="I544" s="37" t="str">
        <v>NIKUNJ UDYOG</v>
      </c>
      <c r="J544" s="37" t="str">
        <v>Shiv Shankar Sharma</v>
      </c>
      <c r="K544" s="37" t="str">
        <v>Shiv Shankar Sharma</v>
      </c>
      <c r="L544" s="37" t="str">
        <v>C12828</v>
      </c>
      <c r="M544" s="37" t="str">
        <v>North</v>
      </c>
      <c r="N544" s="2">
        <v>123001</v>
      </c>
      <c r="O544" s="2" t="str">
        <v>06ABUFM3797K1ZB</v>
      </c>
      <c r="P544" s="2">
        <v>9729271112</v>
      </c>
      <c r="Q544" s="2" t="str">
        <v>Aug'24</v>
      </c>
      <c r="R544" s="2">
        <v>2025</v>
      </c>
      <c r="S544" s="1">
        <v>0</v>
      </c>
      <c r="T544" s="2">
        <v>160</v>
      </c>
      <c r="U544" s="12">
        <v>0</v>
      </c>
      <c r="V544" s="1" t="str">
        <v>Challenger</v>
      </c>
      <c r="W544" s="13">
        <v>0</v>
      </c>
      <c r="X544" s="13">
        <v>0</v>
      </c>
      <c r="Y544" s="13">
        <v>0</v>
      </c>
      <c r="Z544" s="13">
        <v>0</v>
      </c>
      <c r="AA544" s="13">
        <v>0</v>
      </c>
      <c r="AB544" s="13">
        <v>0</v>
      </c>
      <c r="AC544" s="13">
        <v>0</v>
      </c>
      <c r="AD544" s="13">
        <v>10</v>
      </c>
      <c r="AE544" s="13">
        <v>0</v>
      </c>
      <c r="AF544" s="13">
        <v>0</v>
      </c>
      <c r="AG544" s="13">
        <v>0</v>
      </c>
      <c r="AH544" s="13">
        <v>0</v>
      </c>
      <c r="AI544" s="13">
        <v>0</v>
      </c>
      <c r="AJ544" s="13">
        <v>0</v>
      </c>
      <c r="AK544" s="13">
        <v>0</v>
      </c>
      <c r="AL544" s="13">
        <v>0</v>
      </c>
      <c r="AM544" s="13">
        <v>0</v>
      </c>
      <c r="AN544" s="13">
        <v>0</v>
      </c>
      <c r="AO544" s="13">
        <v>0</v>
      </c>
      <c r="AP544" s="13">
        <v>0</v>
      </c>
      <c r="AQ544" s="13">
        <v>0</v>
      </c>
      <c r="AR544" s="13">
        <v>0</v>
      </c>
      <c r="AS544" s="13">
        <v>0</v>
      </c>
      <c r="AT544" s="13">
        <v>0</v>
      </c>
      <c r="AU544" s="13">
        <v>0</v>
      </c>
      <c r="AV544" s="13">
        <v>0</v>
      </c>
      <c r="AW544" s="16">
        <f t="shared" si="153"/>
        <v>0</v>
      </c>
      <c r="AX544" s="16">
        <v>0</v>
      </c>
      <c r="AY544" s="10">
        <f t="shared" si="154"/>
        <v>0</v>
      </c>
      <c r="AZ544" s="10">
        <f>SUM(Z544:AK544)</f>
        <v>10</v>
      </c>
      <c r="BA544" s="10">
        <v>0</v>
      </c>
      <c r="BB544" s="10">
        <f t="shared" si="155"/>
        <v>0</v>
      </c>
      <c r="BC544" s="10">
        <f t="shared" si="156"/>
        <v>0</v>
      </c>
      <c r="BD544" s="10">
        <f t="shared" si="157"/>
        <v>-10</v>
      </c>
      <c r="BE544" s="10">
        <f t="shared" si="170"/>
        <v>10</v>
      </c>
      <c r="BF544" s="2" t="s">
        <v>119</v>
      </c>
      <c r="BG544" s="10">
        <f t="shared" si="158"/>
        <v>0</v>
      </c>
      <c r="BH544" s="36" t="s">
        <v>118</v>
      </c>
      <c r="BI544" s="39" t="str">
        <f t="shared" si="159"/>
        <v/>
      </c>
      <c r="BJ544" s="39" t="str">
        <f t="shared" si="160"/>
        <v/>
      </c>
      <c r="BK544" s="16">
        <f>SUM(AR544:AX544)</f>
        <v>0</v>
      </c>
      <c r="BL544" s="10">
        <f>SUM(AL544:AQ544)</f>
        <v>0</v>
      </c>
      <c r="BM544" s="12" t="str">
        <f t="shared" si="161"/>
        <v/>
      </c>
      <c r="BN544" s="12" t="str">
        <f t="shared" si="161"/>
        <v/>
      </c>
      <c r="BO544" s="9">
        <f t="shared" si="162"/>
        <v>0</v>
      </c>
      <c r="BP544" s="39" t="str">
        <f t="shared" si="163"/>
        <v/>
      </c>
      <c r="BQ544" s="147"/>
      <c r="BR544" s="9">
        <f t="shared" si="164"/>
        <v>10</v>
      </c>
      <c r="BS544" s="9">
        <f t="shared" si="165"/>
        <v>0</v>
      </c>
      <c r="BT544" s="9">
        <f t="shared" si="166"/>
        <v>10</v>
      </c>
      <c r="BU544" s="9" t="str">
        <f>IFERROR(_xlfn.XLOOKUP(D544,Sheet1!B:B,Sheet1!L:L),"")</f>
        <v/>
      </c>
      <c r="BV544" s="9" t="e">
        <f>_xlfn.XLOOKUP(BU544,Sheet1!S:S,Sheet1!T:T)</f>
        <v>#N/A</v>
      </c>
      <c r="BW544" s="9" t="e">
        <f>_xlfn.XLOOKUP(D544,Sheet1!B:B,Sheet1!M:M)</f>
        <v>#N/A</v>
      </c>
      <c r="BZ544" s="108">
        <f t="shared" si="167"/>
        <v>0</v>
      </c>
      <c r="CB544" s="12"/>
      <c r="CC544" s="12"/>
      <c r="CG544" s="1" t="str">
        <f>IF(BO544&lt;80,"Below 80",
IF(BO544&lt;=120,"80-120",
IF(BO544&lt;=200,"&gt; 120-200",
IF(BO544&lt;=300,"&gt;200-300",
IF(BO544&lt;=500,"&gt;300-500",
"&gt;500")))))</f>
        <v>Below 80</v>
      </c>
      <c r="CH544" s="1" t="str">
        <f>IFERROR(_xlfn.XLOOKUP(CG544,Scenario!M:M,Scenario!N:N),"")</f>
        <v/>
      </c>
      <c r="CI544" s="1" t="str">
        <f t="shared" si="168"/>
        <v>No</v>
      </c>
      <c r="CJ544" s="75">
        <v>0</v>
      </c>
    </row>
    <row r="545" spans="1:89" hidden="1">
      <c r="A545" s="2">
        <v>544</v>
      </c>
      <c r="B545" s="2">
        <v>2024</v>
      </c>
      <c r="C545" s="1">
        <v>0</v>
      </c>
      <c r="D545" s="37" t="str">
        <v>0015g00001ZWPw6AAH</v>
      </c>
      <c r="E545" s="37" t="str">
        <v>SHRI BALAJI IRON STORE</v>
      </c>
      <c r="F545" s="37" t="str">
        <v>HARYANA</v>
      </c>
      <c r="G545" s="37" t="str">
        <v>REWARI</v>
      </c>
      <c r="H545" s="37" t="str">
        <v>Rewari</v>
      </c>
      <c r="I545" s="37" t="str">
        <v>NIKUNJ UDYOG</v>
      </c>
      <c r="J545" s="37" t="str">
        <v>Shiv Shankar Sharma</v>
      </c>
      <c r="K545" s="37" t="str">
        <v>Shiv Shankar Sharma</v>
      </c>
      <c r="L545" s="37" t="str">
        <v>C12828</v>
      </c>
      <c r="M545" s="37" t="str">
        <v>North</v>
      </c>
      <c r="N545" s="2">
        <v>123411</v>
      </c>
      <c r="O545" s="2" t="str">
        <v>06BKCPK8816P1ZM</v>
      </c>
      <c r="P545" s="2">
        <v>9416213299</v>
      </c>
      <c r="Q545" s="2" t="str">
        <v>Aug'24</v>
      </c>
      <c r="R545" s="2">
        <v>2025</v>
      </c>
      <c r="S545" s="1">
        <v>0</v>
      </c>
      <c r="T545" s="2">
        <v>170</v>
      </c>
      <c r="U545" s="12">
        <v>0</v>
      </c>
      <c r="V545" s="1" t="str">
        <v>Challenger</v>
      </c>
      <c r="W545" s="13">
        <v>0</v>
      </c>
      <c r="X545" s="13">
        <v>0</v>
      </c>
      <c r="Y545" s="13">
        <v>0</v>
      </c>
      <c r="Z545" s="13">
        <v>0</v>
      </c>
      <c r="AA545" s="13">
        <v>0</v>
      </c>
      <c r="AB545" s="13">
        <v>0</v>
      </c>
      <c r="AC545" s="13">
        <v>0</v>
      </c>
      <c r="AD545" s="13">
        <v>10</v>
      </c>
      <c r="AE545" s="13">
        <v>10</v>
      </c>
      <c r="AF545" s="13">
        <v>0</v>
      </c>
      <c r="AG545" s="13">
        <v>27</v>
      </c>
      <c r="AH545" s="13">
        <v>11</v>
      </c>
      <c r="AI545" s="13">
        <v>42</v>
      </c>
      <c r="AJ545" s="13">
        <v>12.5</v>
      </c>
      <c r="AK545" s="13">
        <v>0</v>
      </c>
      <c r="AL545" s="13">
        <v>0</v>
      </c>
      <c r="AM545" s="13">
        <v>9</v>
      </c>
      <c r="AN545" s="13">
        <v>0</v>
      </c>
      <c r="AO545" s="13">
        <v>0</v>
      </c>
      <c r="AP545" s="13">
        <v>0</v>
      </c>
      <c r="AQ545" s="13">
        <v>0</v>
      </c>
      <c r="AR545" s="13">
        <v>0</v>
      </c>
      <c r="AS545" s="13">
        <v>0</v>
      </c>
      <c r="AT545" s="13">
        <v>0</v>
      </c>
      <c r="AU545" s="13">
        <v>0</v>
      </c>
      <c r="AV545" s="13">
        <v>0</v>
      </c>
      <c r="AW545" s="16">
        <f t="shared" si="153"/>
        <v>9</v>
      </c>
      <c r="AX545" s="16">
        <v>18</v>
      </c>
      <c r="AY545" s="10">
        <f t="shared" si="154"/>
        <v>27</v>
      </c>
      <c r="AZ545" s="10">
        <f>SUM(Z545:AK545)</f>
        <v>112.5</v>
      </c>
      <c r="BA545" s="10">
        <v>30</v>
      </c>
      <c r="BB545" s="10">
        <f t="shared" si="155"/>
        <v>21</v>
      </c>
      <c r="BC545" s="10">
        <f t="shared" si="156"/>
        <v>5.25</v>
      </c>
      <c r="BD545" s="10">
        <f t="shared" si="157"/>
        <v>-85.5</v>
      </c>
      <c r="BE545" s="10">
        <f t="shared" si="170"/>
        <v>103.5</v>
      </c>
      <c r="BF545" s="2" t="s">
        <v>119</v>
      </c>
      <c r="BG545" s="10">
        <f t="shared" si="158"/>
        <v>1.125</v>
      </c>
      <c r="BH545" s="36" t="s">
        <v>118</v>
      </c>
      <c r="BI545" s="39" t="str">
        <f t="shared" si="159"/>
        <v/>
      </c>
      <c r="BJ545" s="39" t="str">
        <f t="shared" si="160"/>
        <v/>
      </c>
      <c r="BK545" s="16">
        <f>SUM(AR545:AX545)</f>
        <v>27</v>
      </c>
      <c r="BL545" s="10">
        <f>SUM(AL545:AQ545)</f>
        <v>9</v>
      </c>
      <c r="BM545" s="12">
        <f t="shared" si="161"/>
        <v>1</v>
      </c>
      <c r="BN545" s="12">
        <f t="shared" si="161"/>
        <v>0.33333333333333331</v>
      </c>
      <c r="BO545" s="9">
        <f t="shared" si="162"/>
        <v>9</v>
      </c>
      <c r="BP545" s="39" t="str">
        <f t="shared" si="163"/>
        <v/>
      </c>
      <c r="BQ545" s="147"/>
      <c r="BR545" s="9">
        <f t="shared" si="164"/>
        <v>20</v>
      </c>
      <c r="BS545" s="9">
        <f t="shared" si="165"/>
        <v>92.5</v>
      </c>
      <c r="BT545" s="9">
        <f t="shared" si="166"/>
        <v>112.5</v>
      </c>
      <c r="BU545" s="9" t="str">
        <f>IFERROR(_xlfn.XLOOKUP(D545,Sheet1!B:B,Sheet1!L:L),"")</f>
        <v/>
      </c>
      <c r="BV545" s="9" t="e">
        <f>_xlfn.XLOOKUP(BU545,Sheet1!S:S,Sheet1!T:T)</f>
        <v>#N/A</v>
      </c>
      <c r="BW545" s="9" t="e">
        <f>_xlfn.XLOOKUP(D545,Sheet1!B:B,Sheet1!M:M)</f>
        <v>#N/A</v>
      </c>
      <c r="BZ545" s="108">
        <f t="shared" si="167"/>
        <v>18</v>
      </c>
      <c r="CB545" s="12">
        <f>AW545/AY545</f>
        <v>0.33333333333333331</v>
      </c>
      <c r="CC545" s="12">
        <f>AX545/AY545</f>
        <v>0.66666666666666663</v>
      </c>
      <c r="CG545" s="1" t="str">
        <f>IF(BO545&lt;80,"Below 80",
IF(BO545&lt;=120,"80-120",
IF(BO545&lt;=200,"&gt; 120-200",
IF(BO545&lt;=300,"&gt;200-300",
IF(BO545&lt;=500,"&gt;300-500",
"&gt;500")))))</f>
        <v>Below 80</v>
      </c>
      <c r="CH545" s="1" t="str">
        <f>IFERROR(_xlfn.XLOOKUP(CG545,Scenario!M:M,Scenario!N:N),"")</f>
        <v/>
      </c>
      <c r="CI545" s="1" t="str">
        <f t="shared" si="168"/>
        <v>Yes</v>
      </c>
      <c r="CJ545" s="75">
        <v>18</v>
      </c>
    </row>
    <row r="546" spans="1:89" hidden="1">
      <c r="A546" s="2">
        <v>545</v>
      </c>
      <c r="B546" s="2">
        <v>2024</v>
      </c>
      <c r="C546" s="1">
        <v>0</v>
      </c>
      <c r="D546" s="37" t="str">
        <v>001J1000003mJPGIA2</v>
      </c>
      <c r="E546" s="37" t="str">
        <v>PABBI SALES</v>
      </c>
      <c r="F546" s="37" t="str">
        <v>PUNJAB</v>
      </c>
      <c r="G546" s="37" t="str">
        <v>LUDHIANA</v>
      </c>
      <c r="H546" s="37" t="str">
        <v>Jagraon</v>
      </c>
      <c r="I546" s="37" t="str">
        <v>PAL CEMENT AND STEEL PVT. LTD.</v>
      </c>
      <c r="J546" s="37" t="str">
        <v>Abhishek Wadhwa</v>
      </c>
      <c r="K546" s="37" t="str">
        <v>Abhishek Wadhwa</v>
      </c>
      <c r="L546" s="37" t="str">
        <v>C12827</v>
      </c>
      <c r="M546" s="37" t="str">
        <v>North</v>
      </c>
      <c r="N546" s="2">
        <v>142026</v>
      </c>
      <c r="O546" s="2" t="str">
        <v>03CLLPP0930J1Z4</v>
      </c>
      <c r="P546" s="2">
        <v>9815168136</v>
      </c>
      <c r="Q546" s="2" t="str">
        <v>Aug'24</v>
      </c>
      <c r="R546" s="2">
        <v>2025</v>
      </c>
      <c r="S546" s="1">
        <v>0</v>
      </c>
      <c r="T546" s="2">
        <v>200</v>
      </c>
      <c r="U546" s="12">
        <v>0.11681666666666667</v>
      </c>
      <c r="V546" s="1" t="str">
        <v>Star</v>
      </c>
      <c r="W546" s="13">
        <v>0</v>
      </c>
      <c r="X546" s="13">
        <v>0</v>
      </c>
      <c r="Y546" s="13">
        <v>0</v>
      </c>
      <c r="Z546" s="13">
        <v>0</v>
      </c>
      <c r="AA546" s="13">
        <v>0</v>
      </c>
      <c r="AB546" s="13">
        <v>0</v>
      </c>
      <c r="AC546" s="13">
        <v>0</v>
      </c>
      <c r="AD546" s="13">
        <v>41</v>
      </c>
      <c r="AE546" s="13">
        <v>20</v>
      </c>
      <c r="AF546" s="13">
        <v>25</v>
      </c>
      <c r="AG546" s="13">
        <v>15</v>
      </c>
      <c r="AH546" s="13">
        <v>16</v>
      </c>
      <c r="AI546" s="13">
        <v>50</v>
      </c>
      <c r="AJ546" s="13">
        <v>75</v>
      </c>
      <c r="AK546" s="13">
        <v>59</v>
      </c>
      <c r="AL546" s="13">
        <v>16</v>
      </c>
      <c r="AM546" s="13">
        <v>17</v>
      </c>
      <c r="AN546" s="13">
        <v>17</v>
      </c>
      <c r="AO546" s="13">
        <v>17.22</v>
      </c>
      <c r="AP546" s="13">
        <v>16</v>
      </c>
      <c r="AQ546" s="13">
        <v>0</v>
      </c>
      <c r="AR546" s="13">
        <v>9.98</v>
      </c>
      <c r="AS546" s="13">
        <v>16.93</v>
      </c>
      <c r="AT546" s="13">
        <v>35.090000000000003</v>
      </c>
      <c r="AU546" s="13">
        <v>25</v>
      </c>
      <c r="AV546" s="13">
        <v>10</v>
      </c>
      <c r="AW546" s="16">
        <f t="shared" si="153"/>
        <v>170.22</v>
      </c>
      <c r="AX546" s="16">
        <v>206.8</v>
      </c>
      <c r="AY546" s="107">
        <f>BW546</f>
        <v>300</v>
      </c>
      <c r="AZ546" s="10">
        <f>SUM(Z546:AK546)</f>
        <v>301</v>
      </c>
      <c r="BA546" s="10">
        <f>AY546</f>
        <v>300</v>
      </c>
      <c r="BB546" s="10">
        <f t="shared" si="155"/>
        <v>129.78</v>
      </c>
      <c r="BC546" s="10">
        <f t="shared" si="156"/>
        <v>32.445</v>
      </c>
      <c r="BD546" s="10">
        <f t="shared" si="157"/>
        <v>-1</v>
      </c>
      <c r="BE546" s="10">
        <f t="shared" si="170"/>
        <v>130.78</v>
      </c>
      <c r="BF546" s="2" t="s">
        <v>119</v>
      </c>
      <c r="BG546" s="10">
        <f t="shared" si="158"/>
        <v>13.766249999999999</v>
      </c>
      <c r="BH546" s="36" t="s">
        <v>118</v>
      </c>
      <c r="BI546" s="39" t="str">
        <f t="shared" si="159"/>
        <v>B</v>
      </c>
      <c r="BJ546" s="39" t="str">
        <f t="shared" si="160"/>
        <v>B</v>
      </c>
      <c r="BK546" s="16">
        <f>SUM(AR546:AX546)</f>
        <v>474.02000000000004</v>
      </c>
      <c r="BL546" s="10">
        <f>SUM(AL546:AQ546)</f>
        <v>83.22</v>
      </c>
      <c r="BM546" s="12">
        <f t="shared" si="161"/>
        <v>1.5800666666666667</v>
      </c>
      <c r="BN546" s="12">
        <f t="shared" si="161"/>
        <v>0.27739999999999998</v>
      </c>
      <c r="BO546" s="9">
        <f t="shared" si="162"/>
        <v>110.13</v>
      </c>
      <c r="BP546" s="39" t="str">
        <f t="shared" si="163"/>
        <v/>
      </c>
      <c r="BQ546" s="147"/>
      <c r="BR546" s="9">
        <f t="shared" si="164"/>
        <v>61</v>
      </c>
      <c r="BS546" s="9">
        <f t="shared" si="165"/>
        <v>240</v>
      </c>
      <c r="BT546" s="9">
        <f t="shared" si="166"/>
        <v>301</v>
      </c>
      <c r="BU546" s="9" t="str">
        <f>IFERROR(_xlfn.XLOOKUP(D546,Sheet1!B:B,Sheet1!L:L),"")</f>
        <v>International Trip (1 pax South Asia) 3N-4D</v>
      </c>
      <c r="BV546" s="9" t="str">
        <f>_xlfn.XLOOKUP(BU546,Sheet1!S:S,Sheet1!T:T)</f>
        <v>B</v>
      </c>
      <c r="BW546" s="9">
        <f>_xlfn.XLOOKUP(D546,Sheet1!B:B,Sheet1!M:M)</f>
        <v>300</v>
      </c>
      <c r="BX546" s="1" t="s">
        <v>129</v>
      </c>
      <c r="BY546" s="1">
        <v>301</v>
      </c>
      <c r="BZ546" s="108">
        <f t="shared" si="167"/>
        <v>129.78</v>
      </c>
      <c r="CB546" s="12">
        <f>AW546/AY546</f>
        <v>0.56740000000000002</v>
      </c>
      <c r="CC546" s="12">
        <f>AX546/AY546</f>
        <v>0.68933333333333335</v>
      </c>
      <c r="CG546" s="1" t="str">
        <f>IF(BO546&lt;80,"Below 80",
IF(BO546&lt;=120,"80-120",
IF(BO546&lt;=200,"&gt; 120-200",
IF(BO546&lt;=300,"&gt;200-300",
IF(BO546&lt;=500,"&gt;300-500",
"&gt;500")))))</f>
        <v>80-120</v>
      </c>
      <c r="CH546" s="1" t="str">
        <f>IFERROR(_xlfn.XLOOKUP(CG546,Scenario!M:M,Scenario!N:N),"")</f>
        <v>A</v>
      </c>
      <c r="CI546" s="1" t="b">
        <f t="shared" si="168"/>
        <v>0</v>
      </c>
      <c r="CJ546" s="75">
        <v>189.87</v>
      </c>
    </row>
    <row r="547" spans="1:89" hidden="1">
      <c r="A547" s="2">
        <v>546</v>
      </c>
      <c r="B547" s="2">
        <v>2024</v>
      </c>
      <c r="C547" s="1">
        <v>0</v>
      </c>
      <c r="D547" s="37" t="str">
        <v>001J1000009F1r8IAC</v>
      </c>
      <c r="E547" s="37" t="str">
        <v>LADWA BUILDING MATERIAL SUPPLIER</v>
      </c>
      <c r="F547" s="37" t="str">
        <v>HARYANA</v>
      </c>
      <c r="G547" s="37" t="str">
        <v>KURUKSHETRA</v>
      </c>
      <c r="H547" s="37" t="str">
        <v>Shahabad</v>
      </c>
      <c r="I547" s="37" t="str">
        <v>RAMDOOT UDHYOG PRIVATE LIMITED</v>
      </c>
      <c r="J547" s="37" t="str">
        <v>Naseem Makkar</v>
      </c>
      <c r="K547" s="37" t="str">
        <v>Naseem Makkar</v>
      </c>
      <c r="L547" s="37" t="str">
        <v>C13168</v>
      </c>
      <c r="M547" s="37" t="str">
        <v>North</v>
      </c>
      <c r="N547" s="2">
        <v>136132</v>
      </c>
      <c r="O547" s="2" t="str">
        <v>06ELBPP3776A1Z7</v>
      </c>
      <c r="P547" s="2">
        <v>7082067703</v>
      </c>
      <c r="Q547" s="2" t="str">
        <v>Aug'24</v>
      </c>
      <c r="R547" s="2">
        <v>2025</v>
      </c>
      <c r="S547" s="1">
        <v>0</v>
      </c>
      <c r="T547" s="2">
        <v>200</v>
      </c>
      <c r="U547" s="12">
        <v>0</v>
      </c>
      <c r="V547" s="1" t="str">
        <v>Challenger</v>
      </c>
      <c r="W547" s="13">
        <v>0</v>
      </c>
      <c r="X547" s="13">
        <v>0</v>
      </c>
      <c r="Y547" s="13">
        <v>0</v>
      </c>
      <c r="Z547" s="13">
        <v>0</v>
      </c>
      <c r="AA547" s="13">
        <v>0</v>
      </c>
      <c r="AB547" s="13">
        <v>0</v>
      </c>
      <c r="AC547" s="13">
        <v>0</v>
      </c>
      <c r="AD547" s="13">
        <v>42</v>
      </c>
      <c r="AE547" s="13">
        <v>41.79</v>
      </c>
      <c r="AF547" s="13">
        <v>0</v>
      </c>
      <c r="AG547" s="13">
        <v>0</v>
      </c>
      <c r="AH547" s="13">
        <v>0</v>
      </c>
      <c r="AI547" s="13">
        <v>0</v>
      </c>
      <c r="AJ547" s="13">
        <v>0</v>
      </c>
      <c r="AK547" s="13">
        <v>0</v>
      </c>
      <c r="AL547" s="13">
        <v>0</v>
      </c>
      <c r="AM547" s="13">
        <v>0</v>
      </c>
      <c r="AN547" s="13">
        <v>0</v>
      </c>
      <c r="AO547" s="13">
        <v>0</v>
      </c>
      <c r="AP547" s="13">
        <v>0</v>
      </c>
      <c r="AQ547" s="13">
        <v>0</v>
      </c>
      <c r="AR547" s="13">
        <v>0</v>
      </c>
      <c r="AS547" s="13">
        <v>0</v>
      </c>
      <c r="AT547" s="13">
        <v>0</v>
      </c>
      <c r="AU547" s="13">
        <v>0</v>
      </c>
      <c r="AV547" s="13">
        <v>0</v>
      </c>
      <c r="AW547" s="16">
        <f t="shared" si="153"/>
        <v>0</v>
      </c>
      <c r="AX547" s="16">
        <v>0</v>
      </c>
      <c r="AY547" s="10">
        <f t="shared" si="154"/>
        <v>0</v>
      </c>
      <c r="AZ547" s="10">
        <f>SUM(Z547:AK547)</f>
        <v>83.789999999999992</v>
      </c>
      <c r="BA547" s="10">
        <v>0</v>
      </c>
      <c r="BB547" s="10">
        <f t="shared" si="155"/>
        <v>0</v>
      </c>
      <c r="BC547" s="10">
        <f t="shared" si="156"/>
        <v>0</v>
      </c>
      <c r="BD547" s="10">
        <f t="shared" si="157"/>
        <v>-83.789999999999992</v>
      </c>
      <c r="BE547" s="10">
        <f t="shared" si="170"/>
        <v>83.789999999999992</v>
      </c>
      <c r="BF547" s="2" t="s">
        <v>119</v>
      </c>
      <c r="BG547" s="10">
        <f t="shared" si="158"/>
        <v>0</v>
      </c>
      <c r="BH547" s="36" t="s">
        <v>118</v>
      </c>
      <c r="BI547" s="39" t="str">
        <f t="shared" si="159"/>
        <v/>
      </c>
      <c r="BJ547" s="39" t="str">
        <f t="shared" si="160"/>
        <v/>
      </c>
      <c r="BK547" s="16">
        <f>SUM(AR547:AX547)</f>
        <v>0</v>
      </c>
      <c r="BL547" s="10">
        <f>SUM(AL547:AQ547)</f>
        <v>0</v>
      </c>
      <c r="BM547" s="12" t="str">
        <f t="shared" si="161"/>
        <v/>
      </c>
      <c r="BN547" s="12" t="str">
        <f t="shared" si="161"/>
        <v/>
      </c>
      <c r="BO547" s="9">
        <f t="shared" si="162"/>
        <v>0</v>
      </c>
      <c r="BP547" s="39" t="str">
        <f t="shared" si="163"/>
        <v/>
      </c>
      <c r="BQ547" s="147"/>
      <c r="BR547" s="9">
        <f t="shared" si="164"/>
        <v>83.789999999999992</v>
      </c>
      <c r="BS547" s="9">
        <f t="shared" si="165"/>
        <v>0</v>
      </c>
      <c r="BT547" s="9">
        <f t="shared" si="166"/>
        <v>83.789999999999992</v>
      </c>
      <c r="BU547" s="9" t="str">
        <f>IFERROR(_xlfn.XLOOKUP(D547,Sheet1!B:B,Sheet1!L:L),"")</f>
        <v/>
      </c>
      <c r="BV547" s="9" t="e">
        <f>_xlfn.XLOOKUP(BU547,Sheet1!S:S,Sheet1!T:T)</f>
        <v>#N/A</v>
      </c>
      <c r="BW547" s="9" t="e">
        <f>_xlfn.XLOOKUP(D547,Sheet1!B:B,Sheet1!M:M)</f>
        <v>#N/A</v>
      </c>
      <c r="BZ547" s="108">
        <f t="shared" si="167"/>
        <v>0</v>
      </c>
      <c r="CB547" s="12"/>
      <c r="CC547" s="12"/>
      <c r="CG547" s="1" t="str">
        <f>IF(BO547&lt;80,"Below 80",
IF(BO547&lt;=120,"80-120",
IF(BO547&lt;=200,"&gt; 120-200",
IF(BO547&lt;=300,"&gt;200-300",
IF(BO547&lt;=500,"&gt;300-500",
"&gt;500")))))</f>
        <v>Below 80</v>
      </c>
      <c r="CH547" s="1" t="str">
        <f>IFERROR(_xlfn.XLOOKUP(CG547,Scenario!M:M,Scenario!N:N),"")</f>
        <v/>
      </c>
      <c r="CI547" s="1" t="str">
        <f t="shared" si="168"/>
        <v>No</v>
      </c>
      <c r="CJ547" s="75">
        <v>0</v>
      </c>
    </row>
    <row r="548" spans="1:89" hidden="1">
      <c r="A548" s="2">
        <v>547</v>
      </c>
      <c r="B548" s="2">
        <v>2024</v>
      </c>
      <c r="C548" s="1">
        <v>0</v>
      </c>
      <c r="D548" s="37" t="str">
        <v>001J100000CMmEZIA1</v>
      </c>
      <c r="E548" s="37" t="str">
        <v>PARDEEP BUILDING MATERIAL STORE</v>
      </c>
      <c r="F548" s="37" t="str">
        <v>HARYANA</v>
      </c>
      <c r="G548" s="37" t="str">
        <v>KAITHAL</v>
      </c>
      <c r="H548" s="37" t="str">
        <v>Pundri</v>
      </c>
      <c r="I548" s="37" t="str">
        <v>RAMDOOT UDHYOG PRIVATE LIMITED</v>
      </c>
      <c r="J548" s="37" t="str">
        <v>Naseem Makkar</v>
      </c>
      <c r="K548" s="37" t="str">
        <v>Naseem Makkar</v>
      </c>
      <c r="L548" s="37" t="str">
        <v>C13168</v>
      </c>
      <c r="M548" s="37" t="str">
        <v>North</v>
      </c>
      <c r="N548" s="2">
        <v>136026</v>
      </c>
      <c r="O548" s="2" t="str">
        <v>06COIPM3605M1ZQ</v>
      </c>
      <c r="P548" s="2">
        <v>8295484547</v>
      </c>
      <c r="Q548" s="2" t="str">
        <v>Aug'24</v>
      </c>
      <c r="R548" s="2">
        <v>2025</v>
      </c>
      <c r="S548" s="1">
        <v>0</v>
      </c>
      <c r="T548" s="2">
        <v>120</v>
      </c>
      <c r="U548" s="12">
        <v>0</v>
      </c>
      <c r="V548" s="1" t="str">
        <v>Challenger</v>
      </c>
      <c r="W548" s="13">
        <v>0</v>
      </c>
      <c r="X548" s="13">
        <v>0</v>
      </c>
      <c r="Y548" s="13">
        <v>0</v>
      </c>
      <c r="Z548" s="13">
        <v>0</v>
      </c>
      <c r="AA548" s="13">
        <v>0</v>
      </c>
      <c r="AB548" s="13">
        <v>0</v>
      </c>
      <c r="AC548" s="13">
        <v>0</v>
      </c>
      <c r="AD548" s="13">
        <v>82.38</v>
      </c>
      <c r="AE548" s="13">
        <v>0</v>
      </c>
      <c r="AF548" s="13">
        <v>55</v>
      </c>
      <c r="AG548" s="13">
        <v>0</v>
      </c>
      <c r="AH548" s="13">
        <v>78.13</v>
      </c>
      <c r="AI548" s="13">
        <v>199.15</v>
      </c>
      <c r="AJ548" s="13">
        <v>60</v>
      </c>
      <c r="AK548" s="13">
        <v>41.43</v>
      </c>
      <c r="AL548" s="13">
        <v>0</v>
      </c>
      <c r="AM548" s="13">
        <v>0</v>
      </c>
      <c r="AN548" s="13">
        <v>0</v>
      </c>
      <c r="AO548" s="13">
        <v>0</v>
      </c>
      <c r="AP548" s="13">
        <v>0</v>
      </c>
      <c r="AQ548" s="13">
        <v>0</v>
      </c>
      <c r="AR548" s="13">
        <v>0</v>
      </c>
      <c r="AS548" s="13">
        <v>0</v>
      </c>
      <c r="AT548" s="13">
        <v>0</v>
      </c>
      <c r="AU548" s="13">
        <v>0</v>
      </c>
      <c r="AV548" s="13">
        <v>0</v>
      </c>
      <c r="AW548" s="16">
        <f t="shared" si="153"/>
        <v>0</v>
      </c>
      <c r="AX548" s="16">
        <v>0</v>
      </c>
      <c r="AY548" s="10">
        <f t="shared" si="154"/>
        <v>0</v>
      </c>
      <c r="AZ548" s="10">
        <f>SUM(Z548:AK548)</f>
        <v>516.08999999999992</v>
      </c>
      <c r="BA548" s="10">
        <v>100</v>
      </c>
      <c r="BB548" s="10">
        <f t="shared" si="155"/>
        <v>100</v>
      </c>
      <c r="BC548" s="10">
        <f t="shared" si="156"/>
        <v>25</v>
      </c>
      <c r="BD548" s="10">
        <f t="shared" si="157"/>
        <v>-516.08999999999992</v>
      </c>
      <c r="BE548" s="10">
        <f t="shared" si="170"/>
        <v>516.08999999999992</v>
      </c>
      <c r="BF548" s="2" t="s">
        <v>119</v>
      </c>
      <c r="BG548" s="10">
        <f t="shared" si="158"/>
        <v>0</v>
      </c>
      <c r="BH548" s="36" t="s">
        <v>118</v>
      </c>
      <c r="BI548" s="39" t="str">
        <f t="shared" si="159"/>
        <v/>
      </c>
      <c r="BJ548" s="39" t="str">
        <f t="shared" si="160"/>
        <v/>
      </c>
      <c r="BK548" s="16">
        <f>SUM(AR548:AX548)</f>
        <v>0</v>
      </c>
      <c r="BL548" s="10">
        <f>SUM(AL548:AQ548)</f>
        <v>0</v>
      </c>
      <c r="BM548" s="12" t="str">
        <f t="shared" si="161"/>
        <v/>
      </c>
      <c r="BN548" s="12" t="str">
        <f t="shared" si="161"/>
        <v/>
      </c>
      <c r="BO548" s="9">
        <f t="shared" si="162"/>
        <v>0</v>
      </c>
      <c r="BP548" s="39" t="str">
        <f t="shared" si="163"/>
        <v/>
      </c>
      <c r="BQ548" s="147"/>
      <c r="BR548" s="9">
        <f t="shared" si="164"/>
        <v>82.38</v>
      </c>
      <c r="BS548" s="9">
        <f t="shared" si="165"/>
        <v>433.71</v>
      </c>
      <c r="BT548" s="9">
        <f t="shared" si="166"/>
        <v>516.08999999999992</v>
      </c>
      <c r="BU548" s="9">
        <f>IFERROR(_xlfn.XLOOKUP(D548,Sheet1!B:B,Sheet1!L:L),"")</f>
        <v>0</v>
      </c>
      <c r="BV548" s="9" t="e">
        <f>_xlfn.XLOOKUP(BU548,Sheet1!S:S,Sheet1!T:T)</f>
        <v>#N/A</v>
      </c>
      <c r="BW548" s="9">
        <f>_xlfn.XLOOKUP(D548,Sheet1!B:B,Sheet1!M:M)</f>
        <v>0</v>
      </c>
      <c r="BZ548" s="108">
        <f t="shared" si="167"/>
        <v>0</v>
      </c>
      <c r="CB548" s="12"/>
      <c r="CC548" s="12"/>
      <c r="CG548" s="1" t="str">
        <f>IF(BO548&lt;80,"Below 80",
IF(BO548&lt;=120,"80-120",
IF(BO548&lt;=200,"&gt; 120-200",
IF(BO548&lt;=300,"&gt;200-300",
IF(BO548&lt;=500,"&gt;300-500",
"&gt;500")))))</f>
        <v>Below 80</v>
      </c>
      <c r="CH548" s="1" t="str">
        <f>IFERROR(_xlfn.XLOOKUP(CG548,Scenario!M:M,Scenario!N:N),"")</f>
        <v/>
      </c>
      <c r="CI548" s="1" t="str">
        <f t="shared" si="168"/>
        <v>Yes</v>
      </c>
      <c r="CJ548" s="75">
        <v>0</v>
      </c>
    </row>
    <row r="549" spans="1:89" hidden="1">
      <c r="A549" s="2">
        <v>548</v>
      </c>
      <c r="B549" s="2">
        <v>2024</v>
      </c>
      <c r="C549" s="1" t="str">
        <v>PBTMTR421</v>
      </c>
      <c r="D549" s="37" t="str">
        <v>0015g00001eBxLaAAK</v>
      </c>
      <c r="E549" s="37" t="str">
        <v>Shri Krishna Cement Store Mandi Killian wali</v>
      </c>
      <c r="F549" s="37" t="str">
        <v>PUNJAB</v>
      </c>
      <c r="G549" s="37" t="str">
        <v>SRI MUKTSAR SAHIB</v>
      </c>
      <c r="H549" s="37" t="str">
        <v>Malout</v>
      </c>
      <c r="I549" s="37" t="str">
        <v>RAMDOOT UDHYOG PRIVATE LIMITED</v>
      </c>
      <c r="J549" s="37" t="str">
        <v>Sonu Kumar</v>
      </c>
      <c r="K549" s="37" t="str">
        <v>Sonu Kumar</v>
      </c>
      <c r="L549" s="37" t="str">
        <v>C13168</v>
      </c>
      <c r="M549" s="37" t="str">
        <v>North</v>
      </c>
      <c r="N549" s="2">
        <v>151211</v>
      </c>
      <c r="O549" s="2">
        <v>0</v>
      </c>
      <c r="P549" s="2">
        <v>0</v>
      </c>
      <c r="Q549" s="2" t="str">
        <v>May'24</v>
      </c>
      <c r="R549" s="2">
        <v>2025</v>
      </c>
      <c r="S549" s="1">
        <v>0</v>
      </c>
      <c r="T549" s="2">
        <v>50</v>
      </c>
      <c r="U549" s="12">
        <v>0</v>
      </c>
      <c r="V549" s="1" t="str">
        <v>Minor</v>
      </c>
      <c r="W549" s="13">
        <v>0</v>
      </c>
      <c r="X549" s="13">
        <v>0</v>
      </c>
      <c r="Y549" s="13">
        <v>0</v>
      </c>
      <c r="Z549" s="13">
        <v>0</v>
      </c>
      <c r="AA549" s="13">
        <v>15</v>
      </c>
      <c r="AB549" s="13">
        <v>0</v>
      </c>
      <c r="AC549" s="13">
        <v>0</v>
      </c>
      <c r="AD549" s="13">
        <v>0</v>
      </c>
      <c r="AE549" s="13">
        <v>12</v>
      </c>
      <c r="AF549" s="13">
        <v>0</v>
      </c>
      <c r="AG549" s="13">
        <v>0</v>
      </c>
      <c r="AH549" s="13">
        <v>0</v>
      </c>
      <c r="AI549" s="13">
        <v>0</v>
      </c>
      <c r="AJ549" s="13">
        <v>0</v>
      </c>
      <c r="AK549" s="13">
        <v>0</v>
      </c>
      <c r="AL549" s="13">
        <v>0</v>
      </c>
      <c r="AM549" s="13">
        <v>0</v>
      </c>
      <c r="AN549" s="13">
        <v>0</v>
      </c>
      <c r="AO549" s="13">
        <v>0</v>
      </c>
      <c r="AP549" s="13">
        <v>0</v>
      </c>
      <c r="AQ549" s="13">
        <v>0</v>
      </c>
      <c r="AR549" s="13">
        <v>0</v>
      </c>
      <c r="AS549" s="13">
        <v>0</v>
      </c>
      <c r="AT549" s="13">
        <v>0</v>
      </c>
      <c r="AU549" s="13">
        <v>0</v>
      </c>
      <c r="AV549" s="13">
        <v>0</v>
      </c>
      <c r="AW549" s="16">
        <f t="shared" si="153"/>
        <v>0</v>
      </c>
      <c r="AX549" s="16">
        <v>0</v>
      </c>
      <c r="AY549" s="10">
        <f t="shared" si="154"/>
        <v>0</v>
      </c>
      <c r="AZ549" s="10">
        <f>SUM(Z549:AK549)</f>
        <v>27</v>
      </c>
      <c r="BA549" s="10">
        <v>15</v>
      </c>
      <c r="BB549" s="10">
        <f t="shared" si="155"/>
        <v>15</v>
      </c>
      <c r="BC549" s="10">
        <f t="shared" si="156"/>
        <v>3.75</v>
      </c>
      <c r="BD549" s="10">
        <f t="shared" si="157"/>
        <v>-27</v>
      </c>
      <c r="BE549" s="10">
        <f t="shared" si="170"/>
        <v>27</v>
      </c>
      <c r="BF549" s="2" t="s">
        <v>119</v>
      </c>
      <c r="BG549" s="10">
        <f t="shared" si="158"/>
        <v>0</v>
      </c>
      <c r="BH549" s="36" t="s">
        <v>118</v>
      </c>
      <c r="BI549" s="39" t="str">
        <f t="shared" si="159"/>
        <v/>
      </c>
      <c r="BJ549" s="39" t="str">
        <f t="shared" si="160"/>
        <v/>
      </c>
      <c r="BK549" s="16">
        <f>SUM(AR549:AX549)</f>
        <v>0</v>
      </c>
      <c r="BL549" s="10">
        <f>SUM(AL549:AQ549)</f>
        <v>0</v>
      </c>
      <c r="BM549" s="12" t="str">
        <f t="shared" si="161"/>
        <v/>
      </c>
      <c r="BN549" s="12" t="str">
        <f t="shared" si="161"/>
        <v/>
      </c>
      <c r="BO549" s="9">
        <f t="shared" si="162"/>
        <v>0</v>
      </c>
      <c r="BP549" s="39" t="str">
        <f t="shared" si="163"/>
        <v/>
      </c>
      <c r="BQ549" s="147"/>
      <c r="BR549" s="9">
        <f t="shared" si="164"/>
        <v>27</v>
      </c>
      <c r="BS549" s="9">
        <f t="shared" si="165"/>
        <v>0</v>
      </c>
      <c r="BT549" s="9">
        <f t="shared" si="166"/>
        <v>27</v>
      </c>
      <c r="BU549" s="9" t="str">
        <f>IFERROR(_xlfn.XLOOKUP(D549,Sheet1!B:B,Sheet1!L:L),"")</f>
        <v/>
      </c>
      <c r="BV549" s="9" t="e">
        <f>_xlfn.XLOOKUP(BU549,Sheet1!S:S,Sheet1!T:T)</f>
        <v>#N/A</v>
      </c>
      <c r="BW549" s="9" t="e">
        <f>_xlfn.XLOOKUP(D549,Sheet1!B:B,Sheet1!M:M)</f>
        <v>#N/A</v>
      </c>
      <c r="BZ549" s="108">
        <f t="shared" si="167"/>
        <v>0</v>
      </c>
      <c r="CB549" s="12"/>
      <c r="CC549" s="12"/>
      <c r="CG549" s="1" t="str">
        <f>IF(BO549&lt;80,"Below 80",
IF(BO549&lt;=120,"80-120",
IF(BO549&lt;=200,"&gt; 120-200",
IF(BO549&lt;=300,"&gt;200-300",
IF(BO549&lt;=500,"&gt;300-500",
"&gt;500")))))</f>
        <v>Below 80</v>
      </c>
      <c r="CH549" s="1" t="str">
        <f>IFERROR(_xlfn.XLOOKUP(CG549,Scenario!M:M,Scenario!N:N),"")</f>
        <v/>
      </c>
      <c r="CI549" s="1" t="str">
        <f t="shared" si="168"/>
        <v>Yes</v>
      </c>
      <c r="CJ549" s="75">
        <v>0</v>
      </c>
    </row>
    <row r="550" spans="1:89" hidden="1">
      <c r="A550" s="2">
        <v>549</v>
      </c>
      <c r="B550" s="2">
        <v>2024</v>
      </c>
      <c r="C550" s="1" t="str">
        <v>PBTMTR428</v>
      </c>
      <c r="D550" s="37" t="str">
        <v>001J1000002jzaJIAQ</v>
      </c>
      <c r="E550" s="37" t="str">
        <v>RIDDHI ENTERPRISES</v>
      </c>
      <c r="F550" s="37" t="str">
        <v>PUNJAB</v>
      </c>
      <c r="G550" s="37" t="str">
        <v>PATIALA</v>
      </c>
      <c r="H550" s="37" t="str">
        <v>Patiala</v>
      </c>
      <c r="I550" s="37" t="str">
        <v>RAMDOOT UDHYOG PRIVATE LIMITED</v>
      </c>
      <c r="J550" s="37" t="str">
        <v>Abhishek Wadhwa</v>
      </c>
      <c r="K550" s="37" t="str">
        <v>Sonu Kumar</v>
      </c>
      <c r="L550" s="37" t="str">
        <v>C13168</v>
      </c>
      <c r="M550" s="37" t="str">
        <v>North</v>
      </c>
      <c r="N550" s="2">
        <v>147002</v>
      </c>
      <c r="O550" s="2" t="str">
        <v>03ABHFR8283N1ZK</v>
      </c>
      <c r="P550" s="2">
        <v>9417219071</v>
      </c>
      <c r="Q550" s="2" t="str">
        <v>May'24</v>
      </c>
      <c r="R550" s="2">
        <v>2025</v>
      </c>
      <c r="S550" s="1">
        <v>0</v>
      </c>
      <c r="T550" s="2">
        <v>143</v>
      </c>
      <c r="U550" s="12">
        <v>0.42151515151515151</v>
      </c>
      <c r="V550" s="1" t="str">
        <v>Star</v>
      </c>
      <c r="W550" s="13">
        <v>0</v>
      </c>
      <c r="X550" s="13">
        <v>0</v>
      </c>
      <c r="Y550" s="13">
        <v>0</v>
      </c>
      <c r="Z550" s="13">
        <v>0</v>
      </c>
      <c r="AA550" s="13">
        <v>36.5</v>
      </c>
      <c r="AB550" s="13">
        <v>33</v>
      </c>
      <c r="AC550" s="13">
        <v>15</v>
      </c>
      <c r="AD550" s="13">
        <v>78</v>
      </c>
      <c r="AE550" s="13">
        <v>18</v>
      </c>
      <c r="AF550" s="13">
        <v>0</v>
      </c>
      <c r="AG550" s="13">
        <v>72</v>
      </c>
      <c r="AH550" s="13">
        <v>90</v>
      </c>
      <c r="AI550" s="13">
        <v>117</v>
      </c>
      <c r="AJ550" s="13">
        <v>90</v>
      </c>
      <c r="AK550" s="13">
        <v>0</v>
      </c>
      <c r="AL550" s="13">
        <v>54</v>
      </c>
      <c r="AM550" s="13">
        <v>117</v>
      </c>
      <c r="AN550" s="13">
        <v>144</v>
      </c>
      <c r="AO550" s="13">
        <v>108.59</v>
      </c>
      <c r="AP550" s="13">
        <v>31.88</v>
      </c>
      <c r="AQ550" s="13">
        <v>105.34</v>
      </c>
      <c r="AR550" s="13">
        <v>0</v>
      </c>
      <c r="AS550" s="13">
        <v>41.92</v>
      </c>
      <c r="AT550" s="13">
        <v>72.760000000000005</v>
      </c>
      <c r="AU550" s="13">
        <v>72</v>
      </c>
      <c r="AV550" s="13">
        <v>36.07</v>
      </c>
      <c r="AW550" s="16">
        <f t="shared" si="153"/>
        <v>747.49</v>
      </c>
      <c r="AX550" s="16">
        <v>689.18999999999994</v>
      </c>
      <c r="AY550" s="107">
        <f>BW550</f>
        <v>1250</v>
      </c>
      <c r="AZ550" s="10">
        <f>SUM(Z550:AK550)</f>
        <v>549.5</v>
      </c>
      <c r="BA550" s="10">
        <f>AY550</f>
        <v>1250</v>
      </c>
      <c r="BB550" s="10">
        <f t="shared" si="155"/>
        <v>502.51</v>
      </c>
      <c r="BC550" s="10">
        <f t="shared" si="156"/>
        <v>125.6275</v>
      </c>
      <c r="BD550" s="10">
        <f t="shared" si="157"/>
        <v>700.5</v>
      </c>
      <c r="BE550" s="10">
        <f t="shared" si="170"/>
        <v>-197.99</v>
      </c>
      <c r="BF550" s="2" t="s">
        <v>119</v>
      </c>
      <c r="BG550" s="10">
        <f t="shared" si="158"/>
        <v>75.341250000000002</v>
      </c>
      <c r="BH550" s="36" t="s">
        <v>118</v>
      </c>
      <c r="BI550" s="39" t="str">
        <f t="shared" si="159"/>
        <v>D</v>
      </c>
      <c r="BJ550" s="39" t="str">
        <f t="shared" si="160"/>
        <v>D</v>
      </c>
      <c r="BK550" s="16">
        <f>SUM(AR550:AX550)</f>
        <v>1659.4299999999998</v>
      </c>
      <c r="BL550" s="10">
        <f>SUM(AL550:AQ550)</f>
        <v>560.81000000000006</v>
      </c>
      <c r="BM550" s="12">
        <f t="shared" si="161"/>
        <v>1.3275439999999998</v>
      </c>
      <c r="BN550" s="12">
        <f t="shared" si="161"/>
        <v>0.44864800000000005</v>
      </c>
      <c r="BO550" s="9">
        <f t="shared" si="162"/>
        <v>602.73</v>
      </c>
      <c r="BP550" s="39" t="str">
        <f t="shared" si="163"/>
        <v>C</v>
      </c>
      <c r="BQ550" s="147"/>
      <c r="BR550" s="9">
        <f t="shared" si="164"/>
        <v>180.5</v>
      </c>
      <c r="BS550" s="9">
        <f t="shared" si="165"/>
        <v>369</v>
      </c>
      <c r="BT550" s="9">
        <f t="shared" si="166"/>
        <v>549.5</v>
      </c>
      <c r="BU550" s="9" t="str">
        <f>IFERROR(_xlfn.XLOOKUP(D550,Sheet1!B:B,Sheet1!L:L),"")</f>
        <v>Luxury International Trip (2 pax Dubai) 3N-4D</v>
      </c>
      <c r="BV550" s="9" t="str">
        <f>_xlfn.XLOOKUP(BU550,Sheet1!S:S,Sheet1!T:T)</f>
        <v>E</v>
      </c>
      <c r="BW550" s="9">
        <f>_xlfn.XLOOKUP(D550,Sheet1!B:B,Sheet1!M:M)</f>
        <v>1250</v>
      </c>
      <c r="BX550" s="1" t="s">
        <v>129</v>
      </c>
      <c r="BY550" s="1">
        <v>1251</v>
      </c>
      <c r="BZ550" s="108">
        <f t="shared" si="167"/>
        <v>502.51</v>
      </c>
      <c r="CB550" s="12">
        <f>AW550/AY550</f>
        <v>0.59799199999999997</v>
      </c>
      <c r="CC550" s="12">
        <f>AX550/AY550</f>
        <v>0.55135199999999995</v>
      </c>
      <c r="CG550" s="1" t="str">
        <f>IF(BO550&lt;80,"Below 80",
IF(BO550&lt;=120,"80-120",
IF(BO550&lt;=200,"&gt; 120-200",
IF(BO550&lt;=300,"&gt;200-300",
IF(BO550&lt;=500,"&gt;300-500",
"&gt;500")))))</f>
        <v>&gt;500</v>
      </c>
      <c r="CH550" s="1" t="str">
        <f>IFERROR(_xlfn.XLOOKUP(CG550,Scenario!M:M,Scenario!N:N),"")</f>
        <v>E</v>
      </c>
      <c r="CI550" s="1" t="b">
        <f t="shared" si="168"/>
        <v>0</v>
      </c>
      <c r="CJ550" s="75">
        <v>647.27</v>
      </c>
    </row>
    <row r="551" spans="1:89" hidden="1">
      <c r="A551" s="2">
        <v>550</v>
      </c>
      <c r="B551" s="2">
        <v>2024</v>
      </c>
      <c r="C551" s="1" t="str">
        <v>PBTMTR429</v>
      </c>
      <c r="D551" s="37" t="str">
        <v>0015g00001gvKYEAA2</v>
      </c>
      <c r="E551" s="37" t="str">
        <v>SHYAM STEELS</v>
      </c>
      <c r="F551" s="37" t="str">
        <v>PUNJAB</v>
      </c>
      <c r="G551" s="37" t="str">
        <v>BARNALA</v>
      </c>
      <c r="H551" s="37" t="str">
        <v>Barnala</v>
      </c>
      <c r="I551" s="37" t="str">
        <v>RAMDOOT UDHYOG PRIVATE LIMITED</v>
      </c>
      <c r="J551" s="37" t="str">
        <v>Sonu Kumar</v>
      </c>
      <c r="K551" s="37" t="str">
        <v>Sonu Kumar</v>
      </c>
      <c r="L551" s="37" t="str">
        <v>C13168</v>
      </c>
      <c r="M551" s="37" t="str">
        <v>North</v>
      </c>
      <c r="N551" s="2">
        <v>148101</v>
      </c>
      <c r="O551" s="2" t="str">
        <v>03AOHPK4191F1Z5</v>
      </c>
      <c r="P551" s="2">
        <v>9815885409</v>
      </c>
      <c r="Q551" s="2" t="str">
        <v>May'24</v>
      </c>
      <c r="R551" s="2">
        <v>2025</v>
      </c>
      <c r="S551" s="1">
        <v>0</v>
      </c>
      <c r="T551" s="2">
        <v>200</v>
      </c>
      <c r="U551" s="12">
        <v>4.0133333333333326E-2</v>
      </c>
      <c r="V551" s="1" t="str">
        <v>Challenger</v>
      </c>
      <c r="W551" s="13">
        <v>0</v>
      </c>
      <c r="X551" s="13">
        <v>0</v>
      </c>
      <c r="Y551" s="13">
        <v>0</v>
      </c>
      <c r="Z551" s="13">
        <v>0</v>
      </c>
      <c r="AA551" s="13">
        <v>30</v>
      </c>
      <c r="AB551" s="13">
        <v>0</v>
      </c>
      <c r="AC551" s="13">
        <v>0</v>
      </c>
      <c r="AD551" s="13">
        <v>0</v>
      </c>
      <c r="AE551" s="13">
        <v>18</v>
      </c>
      <c r="AF551" s="13">
        <v>15</v>
      </c>
      <c r="AG551" s="13">
        <v>12</v>
      </c>
      <c r="AH551" s="13">
        <v>12</v>
      </c>
      <c r="AI551" s="13">
        <v>15</v>
      </c>
      <c r="AJ551" s="13">
        <v>0</v>
      </c>
      <c r="AK551" s="13">
        <v>40</v>
      </c>
      <c r="AL551" s="13">
        <v>0</v>
      </c>
      <c r="AM551" s="13">
        <v>0</v>
      </c>
      <c r="AN551" s="13">
        <v>13</v>
      </c>
      <c r="AO551" s="13">
        <v>18.010000000000002</v>
      </c>
      <c r="AP551" s="13">
        <v>48.26</v>
      </c>
      <c r="AQ551" s="13">
        <v>30.05</v>
      </c>
      <c r="AR551" s="13">
        <v>13.02</v>
      </c>
      <c r="AS551" s="13">
        <v>25.7</v>
      </c>
      <c r="AT551" s="13">
        <v>12.08</v>
      </c>
      <c r="AU551" s="13">
        <v>12</v>
      </c>
      <c r="AV551" s="13">
        <v>0</v>
      </c>
      <c r="AW551" s="16">
        <f t="shared" si="153"/>
        <v>172.12</v>
      </c>
      <c r="AX551" s="16">
        <f>AW551*2</f>
        <v>344.24</v>
      </c>
      <c r="AY551" s="10">
        <f t="shared" si="154"/>
        <v>516.36</v>
      </c>
      <c r="AZ551" s="10">
        <f>SUM(Z551:AK551)</f>
        <v>142</v>
      </c>
      <c r="BA551" s="10">
        <f>AY551</f>
        <v>516.36</v>
      </c>
      <c r="BB551" s="10">
        <f t="shared" si="155"/>
        <v>344.24</v>
      </c>
      <c r="BC551" s="10">
        <f t="shared" si="156"/>
        <v>86.06</v>
      </c>
      <c r="BD551" s="10">
        <f t="shared" si="157"/>
        <v>374.36</v>
      </c>
      <c r="BE551" s="10">
        <f t="shared" si="170"/>
        <v>-30.120000000000005</v>
      </c>
      <c r="BF551" s="2" t="s">
        <v>119</v>
      </c>
      <c r="BG551" s="10">
        <f t="shared" si="158"/>
        <v>18.504999999999999</v>
      </c>
      <c r="BH551" s="36" t="s">
        <v>118</v>
      </c>
      <c r="BI551" s="39" t="str">
        <f t="shared" si="159"/>
        <v>C</v>
      </c>
      <c r="BJ551" s="39" t="str">
        <f t="shared" si="160"/>
        <v>C</v>
      </c>
      <c r="BK551" s="16">
        <f>SUM(AR551:AX551)</f>
        <v>579.16000000000008</v>
      </c>
      <c r="BL551" s="10">
        <f>SUM(AL551:AQ551)</f>
        <v>109.32</v>
      </c>
      <c r="BM551" s="12">
        <f t="shared" si="161"/>
        <v>1.1216205747927803</v>
      </c>
      <c r="BN551" s="12">
        <f t="shared" si="161"/>
        <v>0.21171275854055308</v>
      </c>
      <c r="BO551" s="9">
        <f t="shared" si="162"/>
        <v>148.04</v>
      </c>
      <c r="BP551" s="39" t="str">
        <f t="shared" si="163"/>
        <v/>
      </c>
      <c r="BQ551" s="147"/>
      <c r="BR551" s="9">
        <f t="shared" si="164"/>
        <v>48</v>
      </c>
      <c r="BS551" s="9">
        <f t="shared" si="165"/>
        <v>94</v>
      </c>
      <c r="BT551" s="9">
        <f t="shared" si="166"/>
        <v>142</v>
      </c>
      <c r="BU551" s="9" t="str">
        <f>IFERROR(_xlfn.XLOOKUP(D551,Sheet1!B:B,Sheet1!L:L),"")</f>
        <v/>
      </c>
      <c r="BV551" s="9" t="e">
        <f>_xlfn.XLOOKUP(BU551,Sheet1!S:S,Sheet1!T:T)</f>
        <v>#N/A</v>
      </c>
      <c r="BW551" s="9" t="e">
        <f>_xlfn.XLOOKUP(D551,Sheet1!B:B,Sheet1!M:M)</f>
        <v>#N/A</v>
      </c>
      <c r="BX551" s="11" t="s">
        <v>123</v>
      </c>
      <c r="BZ551" s="108">
        <f t="shared" si="167"/>
        <v>344.24</v>
      </c>
      <c r="CB551" s="12">
        <f>AW551/AY551</f>
        <v>0.33333333333333331</v>
      </c>
      <c r="CC551" s="12">
        <f>AX551/AY551</f>
        <v>0.66666666666666663</v>
      </c>
      <c r="CG551" s="1" t="str">
        <f>IF(BO551&lt;80,"Below 80",
IF(BO551&lt;=120,"80-120",
IF(BO551&lt;=200,"&gt; 120-200",
IF(BO551&lt;=300,"&gt;200-300",
IF(BO551&lt;=500,"&gt;300-500",
"&gt;500")))))</f>
        <v>&gt; 120-200</v>
      </c>
      <c r="CH551" s="1" t="str">
        <f>IFERROR(_xlfn.XLOOKUP(CG551,Scenario!M:M,Scenario!N:N),"")</f>
        <v>B</v>
      </c>
      <c r="CI551" s="1" t="b">
        <f t="shared" si="168"/>
        <v>0</v>
      </c>
      <c r="CJ551" s="75">
        <v>270.38</v>
      </c>
    </row>
    <row r="552" spans="1:89" hidden="1">
      <c r="A552" s="2">
        <v>551</v>
      </c>
      <c r="B552" s="2">
        <v>2024</v>
      </c>
      <c r="C552" s="1">
        <v>0</v>
      </c>
      <c r="D552" s="37" t="str">
        <v>001J1000009HD0NIAW</v>
      </c>
      <c r="E552" s="37" t="str">
        <v>MEHRAJ ENTERPRISES</v>
      </c>
      <c r="F552" s="37" t="str">
        <v>JAMMU AND KASHMIR</v>
      </c>
      <c r="G552" s="37" t="str">
        <v>PULWAMA</v>
      </c>
      <c r="H552" s="37" t="str">
        <v>Khanda</v>
      </c>
      <c r="I552" s="37" t="str">
        <v>REHBER IRON STORE</v>
      </c>
      <c r="J552" s="37" t="str">
        <v>Raja Moin Ahmed</v>
      </c>
      <c r="K552" s="37" t="str">
        <v>Raja Moin Ahmed</v>
      </c>
      <c r="L552" s="37" t="str">
        <v>0015g00001gvM8p</v>
      </c>
      <c r="M552" s="37" t="str">
        <v>North</v>
      </c>
      <c r="N552" s="2">
        <v>192121</v>
      </c>
      <c r="O552" s="2" t="str">
        <v>01AYAPB2475J1ZX</v>
      </c>
      <c r="P552" s="2">
        <v>7006009742</v>
      </c>
      <c r="Q552" s="2" t="str">
        <v>Aug'24</v>
      </c>
      <c r="R552" s="2">
        <v>2025</v>
      </c>
      <c r="S552" s="1">
        <v>0</v>
      </c>
      <c r="T552" s="2">
        <v>300</v>
      </c>
      <c r="U552" s="12">
        <v>0</v>
      </c>
      <c r="V552" s="1" t="str">
        <v>Alien</v>
      </c>
      <c r="W552" s="13">
        <v>0</v>
      </c>
      <c r="X552" s="13">
        <v>0</v>
      </c>
      <c r="Y552" s="13">
        <v>0</v>
      </c>
      <c r="Z552" s="13">
        <v>0</v>
      </c>
      <c r="AA552" s="13">
        <v>0</v>
      </c>
      <c r="AB552" s="13">
        <v>0</v>
      </c>
      <c r="AC552" s="13">
        <v>0</v>
      </c>
      <c r="AD552" s="13">
        <v>19</v>
      </c>
      <c r="AE552" s="13">
        <v>37</v>
      </c>
      <c r="AF552" s="13">
        <v>0</v>
      </c>
      <c r="AG552" s="13">
        <v>25</v>
      </c>
      <c r="AH552" s="13">
        <v>0</v>
      </c>
      <c r="AI552" s="13">
        <v>0</v>
      </c>
      <c r="AJ552" s="13">
        <v>0</v>
      </c>
      <c r="AK552" s="13">
        <v>0</v>
      </c>
      <c r="AL552" s="13">
        <v>0</v>
      </c>
      <c r="AM552" s="13">
        <v>0</v>
      </c>
      <c r="AN552" s="13">
        <v>0</v>
      </c>
      <c r="AO552" s="13">
        <v>0</v>
      </c>
      <c r="AP552" s="13">
        <v>0</v>
      </c>
      <c r="AQ552" s="13">
        <v>0</v>
      </c>
      <c r="AR552" s="13">
        <v>0</v>
      </c>
      <c r="AS552" s="13">
        <v>0</v>
      </c>
      <c r="AT552" s="13">
        <v>0</v>
      </c>
      <c r="AU552" s="13">
        <v>0</v>
      </c>
      <c r="AV552" s="13">
        <v>0</v>
      </c>
      <c r="AW552" s="16">
        <f t="shared" si="153"/>
        <v>0</v>
      </c>
      <c r="AX552" s="16">
        <v>0</v>
      </c>
      <c r="AY552" s="10">
        <f t="shared" si="154"/>
        <v>0</v>
      </c>
      <c r="AZ552" s="10">
        <f>SUM(Z552:AK552)</f>
        <v>81</v>
      </c>
      <c r="BA552" s="10"/>
      <c r="BB552" s="10">
        <f t="shared" si="155"/>
        <v>0</v>
      </c>
      <c r="BC552" s="10">
        <f t="shared" si="156"/>
        <v>0</v>
      </c>
      <c r="BD552" s="10">
        <f t="shared" si="157"/>
        <v>-81</v>
      </c>
      <c r="BE552" s="10">
        <f t="shared" si="170"/>
        <v>81</v>
      </c>
      <c r="BF552" s="2" t="s">
        <v>119</v>
      </c>
      <c r="BG552" s="10">
        <f t="shared" si="158"/>
        <v>0</v>
      </c>
      <c r="BH552" s="36" t="s">
        <v>118</v>
      </c>
      <c r="BI552" s="39" t="str">
        <f t="shared" si="159"/>
        <v/>
      </c>
      <c r="BJ552" s="39" t="str">
        <f t="shared" si="160"/>
        <v/>
      </c>
      <c r="BK552" s="16">
        <f>SUM(AR552:AX552)</f>
        <v>0</v>
      </c>
      <c r="BL552" s="10">
        <f>SUM(AL552:AQ552)</f>
        <v>0</v>
      </c>
      <c r="BM552" s="12" t="str">
        <f t="shared" si="161"/>
        <v/>
      </c>
      <c r="BN552" s="12" t="str">
        <f t="shared" si="161"/>
        <v/>
      </c>
      <c r="BO552" s="9">
        <f t="shared" si="162"/>
        <v>0</v>
      </c>
      <c r="BP552" s="39" t="str">
        <f t="shared" si="163"/>
        <v/>
      </c>
      <c r="BQ552" s="147"/>
      <c r="BR552" s="9">
        <f t="shared" si="164"/>
        <v>56</v>
      </c>
      <c r="BS552" s="9">
        <f t="shared" si="165"/>
        <v>25</v>
      </c>
      <c r="BT552" s="9">
        <f t="shared" si="166"/>
        <v>81</v>
      </c>
      <c r="BU552" s="9" t="str">
        <f>IFERROR(_xlfn.XLOOKUP(D552,Sheet1!B:B,Sheet1!L:L),"")</f>
        <v/>
      </c>
      <c r="BV552" s="9" t="e">
        <f>_xlfn.XLOOKUP(BU552,Sheet1!S:S,Sheet1!T:T)</f>
        <v>#N/A</v>
      </c>
      <c r="BW552" s="9" t="e">
        <f>_xlfn.XLOOKUP(D552,Sheet1!B:B,Sheet1!M:M)</f>
        <v>#N/A</v>
      </c>
      <c r="BZ552" s="108">
        <f t="shared" si="167"/>
        <v>0</v>
      </c>
      <c r="CB552" s="12"/>
      <c r="CC552" s="12"/>
      <c r="CG552" s="1" t="str">
        <f>IF(BO552&lt;80,"Below 80",
IF(BO552&lt;=120,"80-120",
IF(BO552&lt;=200,"&gt; 120-200",
IF(BO552&lt;=300,"&gt;200-300",
IF(BO552&lt;=500,"&gt;300-500",
"&gt;500")))))</f>
        <v>Below 80</v>
      </c>
      <c r="CH552" s="1" t="str">
        <f>IFERROR(_xlfn.XLOOKUP(CG552,Scenario!M:M,Scenario!N:N),"")</f>
        <v/>
      </c>
      <c r="CI552" s="1" t="str">
        <f t="shared" si="168"/>
        <v>No</v>
      </c>
      <c r="CJ552" s="75">
        <v>0</v>
      </c>
    </row>
    <row r="553" spans="1:89" hidden="1">
      <c r="A553" s="2">
        <v>552</v>
      </c>
      <c r="B553" s="2">
        <v>2024</v>
      </c>
      <c r="C553" s="1">
        <v>0</v>
      </c>
      <c r="D553" s="37" t="str">
        <v>001J1000003mllXIAQ</v>
      </c>
      <c r="E553" s="37" t="str">
        <v>JHALANI STEEL</v>
      </c>
      <c r="F553" s="37" t="str">
        <v>RAJASTHAN</v>
      </c>
      <c r="G553" s="37" t="str">
        <v>DAUSA</v>
      </c>
      <c r="H553" s="37" t="str">
        <v>Bandikui</v>
      </c>
      <c r="I553" s="37" t="str">
        <v>Swastik Tradevision Pvt. Ltd.</v>
      </c>
      <c r="J553" s="37" t="str">
        <v>Ravi Kumar Kulmi</v>
      </c>
      <c r="K553" s="37" t="str">
        <v>Ravi Kumar Kulmi</v>
      </c>
      <c r="L553" s="37" t="str">
        <v>C12822</v>
      </c>
      <c r="M553" s="37" t="str">
        <v>North</v>
      </c>
      <c r="N553" s="2">
        <v>303313</v>
      </c>
      <c r="O553" s="2" t="str">
        <v>08AVEPJ1441P1ZD</v>
      </c>
      <c r="P553" s="2">
        <v>9414353186</v>
      </c>
      <c r="Q553" s="2" t="str">
        <v>Aug'24</v>
      </c>
      <c r="R553" s="2">
        <v>2025</v>
      </c>
      <c r="S553" s="1">
        <v>0</v>
      </c>
      <c r="T553" s="2">
        <v>230</v>
      </c>
      <c r="U553" s="12">
        <v>2.8826086956521738E-2</v>
      </c>
      <c r="V553" s="1" t="str">
        <v>Alien</v>
      </c>
      <c r="W553" s="13">
        <v>0</v>
      </c>
      <c r="X553" s="13">
        <v>0</v>
      </c>
      <c r="Y553" s="13">
        <v>0</v>
      </c>
      <c r="Z553" s="13">
        <v>0</v>
      </c>
      <c r="AA553" s="13">
        <v>0</v>
      </c>
      <c r="AB553" s="13">
        <v>0</v>
      </c>
      <c r="AC553" s="13">
        <v>0</v>
      </c>
      <c r="AD553" s="13">
        <v>20.14</v>
      </c>
      <c r="AE553" s="13">
        <v>0</v>
      </c>
      <c r="AF553" s="13">
        <v>0</v>
      </c>
      <c r="AG553" s="13">
        <v>0</v>
      </c>
      <c r="AH553" s="13">
        <v>0</v>
      </c>
      <c r="AI553" s="13">
        <v>0</v>
      </c>
      <c r="AJ553" s="13">
        <v>25</v>
      </c>
      <c r="AK553" s="13">
        <v>0</v>
      </c>
      <c r="AL553" s="13">
        <v>0</v>
      </c>
      <c r="AM553" s="13">
        <v>0</v>
      </c>
      <c r="AN553" s="13">
        <v>10.02</v>
      </c>
      <c r="AO553" s="13">
        <v>20.04</v>
      </c>
      <c r="AP553" s="13">
        <v>0</v>
      </c>
      <c r="AQ553" s="13">
        <v>25.99</v>
      </c>
      <c r="AR553" s="13">
        <v>0</v>
      </c>
      <c r="AS553" s="13">
        <v>41.06</v>
      </c>
      <c r="AT553" s="13">
        <v>19.89</v>
      </c>
      <c r="AU553" s="13">
        <v>0</v>
      </c>
      <c r="AV553" s="13">
        <v>0</v>
      </c>
      <c r="AW553" s="16">
        <f t="shared" si="153"/>
        <v>117</v>
      </c>
      <c r="AX553" s="16">
        <v>112.1</v>
      </c>
      <c r="AY553" s="10">
        <f t="shared" si="154"/>
        <v>229.1</v>
      </c>
      <c r="AZ553" s="10">
        <f>SUM(Z553:AK553)</f>
        <v>45.14</v>
      </c>
      <c r="BA553" s="10">
        <v>200</v>
      </c>
      <c r="BB553" s="10">
        <f t="shared" si="155"/>
        <v>83</v>
      </c>
      <c r="BC553" s="10">
        <f t="shared" si="156"/>
        <v>20.75</v>
      </c>
      <c r="BD553" s="10">
        <f t="shared" si="157"/>
        <v>183.95999999999998</v>
      </c>
      <c r="BE553" s="10">
        <f t="shared" si="170"/>
        <v>-71.86</v>
      </c>
      <c r="BF553" s="2" t="s">
        <v>119</v>
      </c>
      <c r="BG553" s="10">
        <f t="shared" si="158"/>
        <v>12.13875</v>
      </c>
      <c r="BH553" s="36" t="s">
        <v>118</v>
      </c>
      <c r="BI553" s="39" t="str">
        <f t="shared" si="159"/>
        <v>A</v>
      </c>
      <c r="BJ553" s="39" t="str">
        <f t="shared" si="160"/>
        <v>A</v>
      </c>
      <c r="BK553" s="16">
        <f>SUM(AR553:AX553)</f>
        <v>290.04999999999995</v>
      </c>
      <c r="BL553" s="10">
        <f>SUM(AL553:AQ553)</f>
        <v>56.05</v>
      </c>
      <c r="BM553" s="12">
        <f t="shared" si="161"/>
        <v>1.2660410301178524</v>
      </c>
      <c r="BN553" s="12">
        <f t="shared" si="161"/>
        <v>0.24465298996071583</v>
      </c>
      <c r="BO553" s="9">
        <f t="shared" si="162"/>
        <v>97.11</v>
      </c>
      <c r="BP553" s="39" t="str">
        <f t="shared" si="163"/>
        <v/>
      </c>
      <c r="BQ553" s="147" t="s">
        <v>173</v>
      </c>
      <c r="BR553" s="9">
        <f t="shared" si="164"/>
        <v>20.14</v>
      </c>
      <c r="BS553" s="9">
        <f t="shared" si="165"/>
        <v>25</v>
      </c>
      <c r="BT553" s="9">
        <f t="shared" si="166"/>
        <v>45.14</v>
      </c>
      <c r="BU553" s="9" t="str">
        <f>IFERROR(_xlfn.XLOOKUP(D553,Sheet1!B:B,Sheet1!L:L),"")</f>
        <v/>
      </c>
      <c r="BV553" s="9" t="e">
        <f>_xlfn.XLOOKUP(BU553,Sheet1!S:S,Sheet1!T:T)</f>
        <v>#N/A</v>
      </c>
      <c r="BW553" s="9" t="e">
        <f>_xlfn.XLOOKUP(D553,Sheet1!B:B,Sheet1!M:M)</f>
        <v>#N/A</v>
      </c>
      <c r="BZ553" s="108">
        <f t="shared" si="167"/>
        <v>112.1</v>
      </c>
      <c r="CB553" s="12">
        <f>AW553/AY553</f>
        <v>0.51069402007856834</v>
      </c>
      <c r="CC553" s="12">
        <f>AX553/AY553</f>
        <v>0.48930597992143166</v>
      </c>
      <c r="CG553" s="1" t="str">
        <f>IF(BO553&lt;80,"Below 80",
IF(BO553&lt;=120,"80-120",
IF(BO553&lt;=200,"&gt; 120-200",
IF(BO553&lt;=300,"&gt;200-300",
IF(BO553&lt;=500,"&gt;300-500",
"&gt;500")))))</f>
        <v>80-120</v>
      </c>
      <c r="CH553" s="1" t="str">
        <f>IFERROR(_xlfn.XLOOKUP(CG553,Scenario!M:M,Scenario!N:N),"")</f>
        <v>A</v>
      </c>
      <c r="CI553" s="1" t="b">
        <f t="shared" si="168"/>
        <v>0</v>
      </c>
      <c r="CJ553" s="75">
        <v>71.039999999999992</v>
      </c>
    </row>
    <row r="554" spans="1:89" hidden="1">
      <c r="A554" s="2">
        <v>553</v>
      </c>
      <c r="B554" s="2">
        <v>2024</v>
      </c>
      <c r="C554" s="1">
        <v>0</v>
      </c>
      <c r="D554" s="37" t="str">
        <v>001J1000009H3hzIAC</v>
      </c>
      <c r="E554" s="37" t="str">
        <v>ATC9 STEELS LIMITED</v>
      </c>
      <c r="F554" s="37" t="str">
        <v>MADHYA PRADESH</v>
      </c>
      <c r="G554" s="37" t="str">
        <v>BHOPAL</v>
      </c>
      <c r="H554" s="37" t="str">
        <v>Bhopal</v>
      </c>
      <c r="I554" s="37" t="str">
        <v>Global Steel</v>
      </c>
      <c r="J554" s="37" t="str">
        <v>Rubean Luther</v>
      </c>
      <c r="K554" s="37" t="str">
        <v>-</v>
      </c>
      <c r="L554" s="37" t="str">
        <v>C13471</v>
      </c>
      <c r="M554" s="37" t="str">
        <v>Central</v>
      </c>
      <c r="N554" s="2">
        <v>462003</v>
      </c>
      <c r="O554" s="2" t="str">
        <v>23AASCA0839N1ZA</v>
      </c>
      <c r="P554" s="2">
        <v>9425033219</v>
      </c>
      <c r="Q554" s="2" t="str">
        <v>Aug'24</v>
      </c>
      <c r="R554" s="2">
        <v>2025</v>
      </c>
      <c r="S554" s="1">
        <v>0</v>
      </c>
      <c r="T554" s="2">
        <v>600</v>
      </c>
      <c r="U554" s="12">
        <v>0.27276666666666666</v>
      </c>
      <c r="V554" s="1" t="str">
        <v>Super Star</v>
      </c>
      <c r="W554" s="13">
        <v>0</v>
      </c>
      <c r="X554" s="13">
        <v>0</v>
      </c>
      <c r="Y554" s="13">
        <v>0</v>
      </c>
      <c r="Z554" s="13">
        <v>0</v>
      </c>
      <c r="AA554" s="13">
        <v>0</v>
      </c>
      <c r="AB554" s="13">
        <v>0</v>
      </c>
      <c r="AC554" s="13">
        <v>0</v>
      </c>
      <c r="AD554" s="13">
        <v>35</v>
      </c>
      <c r="AE554" s="13">
        <v>0</v>
      </c>
      <c r="AF554" s="13">
        <v>0</v>
      </c>
      <c r="AG554" s="13">
        <v>0</v>
      </c>
      <c r="AH554" s="13">
        <v>105</v>
      </c>
      <c r="AI554" s="13">
        <v>100</v>
      </c>
      <c r="AJ554" s="13">
        <v>35</v>
      </c>
      <c r="AK554" s="13">
        <v>0</v>
      </c>
      <c r="AL554" s="13">
        <v>0</v>
      </c>
      <c r="AM554" s="13">
        <v>10</v>
      </c>
      <c r="AN554" s="13">
        <v>25</v>
      </c>
      <c r="AO554" s="13">
        <v>0</v>
      </c>
      <c r="AP554" s="13">
        <v>0</v>
      </c>
      <c r="AQ554" s="13">
        <v>0</v>
      </c>
      <c r="AR554" s="13">
        <v>0</v>
      </c>
      <c r="AS554" s="13">
        <v>167.17</v>
      </c>
      <c r="AT554" s="13">
        <v>325.05</v>
      </c>
      <c r="AU554" s="13">
        <v>81</v>
      </c>
      <c r="AV554" s="13">
        <v>84.93</v>
      </c>
      <c r="AW554" s="16">
        <f t="shared" si="153"/>
        <v>608.22</v>
      </c>
      <c r="AX554" s="16">
        <v>70</v>
      </c>
      <c r="AY554" s="10">
        <f t="shared" si="154"/>
        <v>678.22</v>
      </c>
      <c r="AZ554" s="10">
        <f>SUM(Z554:AK554)</f>
        <v>275</v>
      </c>
      <c r="BA554" s="10">
        <v>150</v>
      </c>
      <c r="BB554" s="10">
        <f t="shared" si="155"/>
        <v>-458.22</v>
      </c>
      <c r="BC554" s="10">
        <f t="shared" si="156"/>
        <v>-114.55500000000001</v>
      </c>
      <c r="BD554" s="10">
        <f t="shared" si="157"/>
        <v>403.22</v>
      </c>
      <c r="BE554" s="10">
        <f t="shared" si="170"/>
        <v>-333.22</v>
      </c>
      <c r="BF554" s="2" t="s">
        <v>119</v>
      </c>
      <c r="BG554" s="10">
        <f t="shared" si="158"/>
        <v>25.271249999999998</v>
      </c>
      <c r="BH554" s="36" t="s">
        <v>118</v>
      </c>
      <c r="BI554" s="39" t="str">
        <f t="shared" si="159"/>
        <v/>
      </c>
      <c r="BJ554" s="39" t="str">
        <f t="shared" si="160"/>
        <v>C</v>
      </c>
      <c r="BK554" s="16">
        <f>SUM(AR554:AX554)</f>
        <v>1336.3700000000001</v>
      </c>
      <c r="BL554" s="10">
        <f>SUM(AL554:AQ554)</f>
        <v>35</v>
      </c>
      <c r="BM554" s="12">
        <f t="shared" si="161"/>
        <v>1.9704078322668162</v>
      </c>
      <c r="BN554" s="12">
        <f t="shared" si="161"/>
        <v>5.160567367520863E-2</v>
      </c>
      <c r="BO554" s="9">
        <f t="shared" si="162"/>
        <v>202.17</v>
      </c>
      <c r="BP554" s="39" t="str">
        <f t="shared" si="163"/>
        <v>A</v>
      </c>
      <c r="BQ554" s="147" t="s">
        <v>160</v>
      </c>
      <c r="BR554" s="9">
        <f t="shared" si="164"/>
        <v>35</v>
      </c>
      <c r="BS554" s="9">
        <f t="shared" si="165"/>
        <v>240</v>
      </c>
      <c r="BT554" s="9">
        <f t="shared" si="166"/>
        <v>275</v>
      </c>
      <c r="BU554" s="9" t="str">
        <f>IFERROR(_xlfn.XLOOKUP(D554,Sheet1!B:B,Sheet1!L:L),"")</f>
        <v/>
      </c>
      <c r="BV554" s="9" t="e">
        <f>_xlfn.XLOOKUP(BU554,Sheet1!S:S,Sheet1!T:T)</f>
        <v>#N/A</v>
      </c>
      <c r="BW554" s="9" t="e">
        <f>_xlfn.XLOOKUP(D554,Sheet1!B:B,Sheet1!M:M)</f>
        <v>#N/A</v>
      </c>
      <c r="BZ554" s="108">
        <f t="shared" si="167"/>
        <v>70</v>
      </c>
      <c r="CB554" s="12">
        <f>AW554/AY554</f>
        <v>0.89678865264958274</v>
      </c>
      <c r="CC554" s="12">
        <f>AX554/AY554</f>
        <v>0.10321134735041726</v>
      </c>
      <c r="CG554" s="1" t="str">
        <f>IF(BO554&lt;80,"Below 80",
IF(BO554&lt;=120,"80-120",
IF(BO554&lt;=200,"&gt; 120-200",
IF(BO554&lt;=300,"&gt;200-300",
IF(BO554&lt;=500,"&gt;300-500",
"&gt;500")))))</f>
        <v>&gt;200-300</v>
      </c>
      <c r="CH554" s="1" t="str">
        <f>IFERROR(_xlfn.XLOOKUP(CG554,Scenario!M:M,Scenario!N:N),"")</f>
        <v>C</v>
      </c>
      <c r="CI554" s="1" t="str">
        <f t="shared" si="168"/>
        <v>Yes</v>
      </c>
      <c r="CJ554" s="75">
        <v>-97.169999999999987</v>
      </c>
      <c r="CK554" s="1" t="s">
        <v>118</v>
      </c>
    </row>
    <row r="555" spans="1:89" hidden="1">
      <c r="A555" s="2">
        <v>554</v>
      </c>
      <c r="B555" s="2">
        <v>2024</v>
      </c>
      <c r="C555" s="1">
        <v>0</v>
      </c>
      <c r="D555" s="37" t="str">
        <v>001J1000007oJuYIAU</v>
      </c>
      <c r="E555" s="37" t="str">
        <v>KGN Enterprises</v>
      </c>
      <c r="F555" s="37" t="str">
        <v>MADHYA PRADESH</v>
      </c>
      <c r="G555" s="37" t="str">
        <v>CHHINDWARA</v>
      </c>
      <c r="H555" s="37" t="str">
        <v>Chhindwara</v>
      </c>
      <c r="I555" s="37" t="str">
        <v>Global Steel</v>
      </c>
      <c r="J555" s="37" t="str">
        <v>Dharmendra Kumar Yadav</v>
      </c>
      <c r="K555" s="37" t="str">
        <v>-</v>
      </c>
      <c r="L555" s="37" t="str">
        <v>C13471</v>
      </c>
      <c r="M555" s="37" t="str">
        <v>Central</v>
      </c>
      <c r="N555" s="2">
        <v>480001</v>
      </c>
      <c r="O555" s="2" t="str">
        <v>23COYPK1734B2Z1</v>
      </c>
      <c r="P555" s="2">
        <v>7974185185</v>
      </c>
      <c r="Q555" s="2" t="str">
        <v>Aug'24</v>
      </c>
      <c r="R555" s="2">
        <v>2025</v>
      </c>
      <c r="S555" s="1">
        <v>0</v>
      </c>
      <c r="T555" s="2">
        <v>750</v>
      </c>
      <c r="U555" s="12">
        <v>0</v>
      </c>
      <c r="V555" s="1" t="str">
        <v>Alien</v>
      </c>
      <c r="W555" s="13">
        <v>0</v>
      </c>
      <c r="X555" s="13">
        <v>0</v>
      </c>
      <c r="Y555" s="13">
        <v>0</v>
      </c>
      <c r="Z555" s="13">
        <v>0</v>
      </c>
      <c r="AA555" s="13">
        <v>0</v>
      </c>
      <c r="AB555" s="13">
        <v>0</v>
      </c>
      <c r="AC555" s="13">
        <v>0</v>
      </c>
      <c r="AD555" s="13">
        <v>241</v>
      </c>
      <c r="AE555" s="13">
        <v>0</v>
      </c>
      <c r="AF555" s="13">
        <v>105</v>
      </c>
      <c r="AG555" s="13">
        <v>0</v>
      </c>
      <c r="AH555" s="13">
        <v>61</v>
      </c>
      <c r="AI555" s="13">
        <v>0</v>
      </c>
      <c r="AJ555" s="13">
        <v>0</v>
      </c>
      <c r="AK555" s="13">
        <v>9</v>
      </c>
      <c r="AL555" s="13">
        <v>1</v>
      </c>
      <c r="AM555" s="13">
        <v>0</v>
      </c>
      <c r="AN555" s="13">
        <v>35</v>
      </c>
      <c r="AO555" s="13">
        <v>0</v>
      </c>
      <c r="AP555" s="13">
        <v>0</v>
      </c>
      <c r="AQ555" s="13">
        <v>0</v>
      </c>
      <c r="AR555" s="13">
        <v>0</v>
      </c>
      <c r="AS555" s="13">
        <v>73.02</v>
      </c>
      <c r="AT555" s="13">
        <v>0</v>
      </c>
      <c r="AU555" s="13">
        <v>0</v>
      </c>
      <c r="AV555" s="13">
        <v>0</v>
      </c>
      <c r="AW555" s="16">
        <f t="shared" si="153"/>
        <v>109.02</v>
      </c>
      <c r="AX555" s="16">
        <v>465</v>
      </c>
      <c r="AY555" s="107">
        <f>BW555</f>
        <v>501</v>
      </c>
      <c r="AZ555" s="10">
        <f>SUM(Z555:AK555)</f>
        <v>416</v>
      </c>
      <c r="BA555" s="107"/>
      <c r="BB555" s="10">
        <f t="shared" si="155"/>
        <v>-109.02</v>
      </c>
      <c r="BC555" s="10">
        <f t="shared" si="156"/>
        <v>-27.254999999999999</v>
      </c>
      <c r="BD555" s="10">
        <f t="shared" si="157"/>
        <v>85</v>
      </c>
      <c r="BE555" s="10">
        <f t="shared" si="170"/>
        <v>306.98</v>
      </c>
      <c r="BF555" s="2" t="s">
        <v>119</v>
      </c>
      <c r="BG555" s="10">
        <f t="shared" si="158"/>
        <v>13.6275</v>
      </c>
      <c r="BH555" s="36" t="s">
        <v>118</v>
      </c>
      <c r="BI555" s="39" t="str">
        <f t="shared" si="159"/>
        <v/>
      </c>
      <c r="BJ555" s="39" t="str">
        <f t="shared" si="160"/>
        <v>C</v>
      </c>
      <c r="BK555" s="16">
        <f>SUM(AR555:AX555)</f>
        <v>647.04</v>
      </c>
      <c r="BL555" s="10">
        <f>SUM(AL555:AQ555)</f>
        <v>36</v>
      </c>
      <c r="BM555" s="12">
        <f t="shared" si="161"/>
        <v>1.291497005988024</v>
      </c>
      <c r="BN555" s="12">
        <f t="shared" si="161"/>
        <v>7.1856287425149698E-2</v>
      </c>
      <c r="BO555" s="9">
        <f t="shared" si="162"/>
        <v>109.02</v>
      </c>
      <c r="BP555" s="39" t="str">
        <f t="shared" si="163"/>
        <v/>
      </c>
      <c r="BQ555" s="147"/>
      <c r="BR555" s="9">
        <f t="shared" si="164"/>
        <v>241</v>
      </c>
      <c r="BS555" s="9">
        <f t="shared" si="165"/>
        <v>175</v>
      </c>
      <c r="BT555" s="9">
        <f t="shared" si="166"/>
        <v>416</v>
      </c>
      <c r="BU555" s="9" t="str">
        <f>IFERROR(_xlfn.XLOOKUP(D555,Sheet1!B:B,Sheet1!L:L),"")</f>
        <v>International trip (1 pax Almaty) 3N-4D</v>
      </c>
      <c r="BV555" s="9" t="e">
        <f>_xlfn.XLOOKUP(BU555,Sheet1!S:S,Sheet1!T:T)</f>
        <v>#N/A</v>
      </c>
      <c r="BW555" s="9">
        <f>_xlfn.XLOOKUP(D555,Sheet1!B:B,Sheet1!M:M)</f>
        <v>501</v>
      </c>
      <c r="BX555" s="1" t="s">
        <v>129</v>
      </c>
      <c r="BY555" s="1">
        <v>501</v>
      </c>
      <c r="BZ555" s="108">
        <f t="shared" si="167"/>
        <v>391.98</v>
      </c>
      <c r="CB555" s="12">
        <f>AW555/AY555</f>
        <v>0.21760479041916167</v>
      </c>
      <c r="CC555" s="12">
        <f>AX555/AY555</f>
        <v>0.92814371257485029</v>
      </c>
      <c r="CG555" s="1" t="str">
        <f>IF(BO555&lt;80,"Below 80",
IF(BO555&lt;=120,"80-120",
IF(BO555&lt;=200,"&gt; 120-200",
IF(BO555&lt;=300,"&gt;200-300",
IF(BO555&lt;=500,"&gt;300-500",
"&gt;500")))))</f>
        <v>80-120</v>
      </c>
      <c r="CH555" s="1" t="str">
        <f>IFERROR(_xlfn.XLOOKUP(CG555,Scenario!M:M,Scenario!N:N),"")</f>
        <v>A</v>
      </c>
      <c r="CI555" s="1" t="str">
        <f t="shared" si="168"/>
        <v>No</v>
      </c>
      <c r="CJ555" s="75">
        <v>391.98</v>
      </c>
    </row>
    <row r="556" spans="1:89" ht="27.75" hidden="1">
      <c r="A556" s="2">
        <v>555</v>
      </c>
      <c r="B556" s="2">
        <v>2024</v>
      </c>
      <c r="C556" s="1">
        <v>0</v>
      </c>
      <c r="D556" s="37" t="str">
        <v>001J1000009FsT7IAK</v>
      </c>
      <c r="E556" s="37" t="str">
        <v>DHARMA ASSOCIATE</v>
      </c>
      <c r="F556" s="37" t="str">
        <v>MADHYA PRADESH</v>
      </c>
      <c r="G556" s="37" t="str">
        <v>SAGAR</v>
      </c>
      <c r="H556" s="37" t="str">
        <v>Sagar</v>
      </c>
      <c r="I556" s="37" t="str">
        <v>Global Steel</v>
      </c>
      <c r="J556" s="37" t="str">
        <v>Dharmendra Kumar Yadav</v>
      </c>
      <c r="K556" s="37" t="str">
        <v>-</v>
      </c>
      <c r="L556" s="37" t="str">
        <v>C13471</v>
      </c>
      <c r="M556" s="37" t="str">
        <v>Central</v>
      </c>
      <c r="N556" s="2">
        <v>470004</v>
      </c>
      <c r="O556" s="2" t="str">
        <v>23AMNPJ0153A1ZQ</v>
      </c>
      <c r="P556" s="2">
        <v>9039509927</v>
      </c>
      <c r="Q556" s="2" t="str">
        <v>Aug'24</v>
      </c>
      <c r="R556" s="2">
        <v>2025</v>
      </c>
      <c r="S556" s="1">
        <v>0</v>
      </c>
      <c r="T556" s="2">
        <v>350</v>
      </c>
      <c r="U556" s="12">
        <v>0</v>
      </c>
      <c r="V556" s="1" t="str">
        <v>Alien</v>
      </c>
      <c r="W556" s="13">
        <v>0</v>
      </c>
      <c r="X556" s="13">
        <v>0</v>
      </c>
      <c r="Y556" s="13">
        <v>0</v>
      </c>
      <c r="Z556" s="13">
        <v>0</v>
      </c>
      <c r="AA556" s="13">
        <v>0</v>
      </c>
      <c r="AB556" s="13">
        <v>0</v>
      </c>
      <c r="AC556" s="13">
        <v>0</v>
      </c>
      <c r="AD556" s="13">
        <v>10</v>
      </c>
      <c r="AE556" s="13">
        <v>0</v>
      </c>
      <c r="AF556" s="13">
        <v>0</v>
      </c>
      <c r="AG556" s="13">
        <v>12</v>
      </c>
      <c r="AH556" s="13">
        <v>0</v>
      </c>
      <c r="AI556" s="13">
        <v>0</v>
      </c>
      <c r="AJ556" s="13">
        <v>0</v>
      </c>
      <c r="AK556" s="13">
        <v>0</v>
      </c>
      <c r="AL556" s="13">
        <v>0</v>
      </c>
      <c r="AM556" s="13">
        <v>0</v>
      </c>
      <c r="AN556" s="13">
        <v>0</v>
      </c>
      <c r="AO556" s="13">
        <v>0</v>
      </c>
      <c r="AP556" s="13">
        <v>0</v>
      </c>
      <c r="AQ556" s="13">
        <v>0</v>
      </c>
      <c r="AR556" s="13">
        <v>0</v>
      </c>
      <c r="AS556" s="13">
        <v>0</v>
      </c>
      <c r="AT556" s="13">
        <v>0</v>
      </c>
      <c r="AU556" s="13">
        <v>0</v>
      </c>
      <c r="AV556" s="13">
        <v>0</v>
      </c>
      <c r="AW556" s="16">
        <f t="shared" si="153"/>
        <v>0</v>
      </c>
      <c r="AX556" s="16">
        <v>0</v>
      </c>
      <c r="AY556" s="10">
        <f t="shared" si="154"/>
        <v>0</v>
      </c>
      <c r="AZ556" s="10">
        <f>SUM(Z556:AK556)</f>
        <v>22</v>
      </c>
      <c r="BA556" s="10">
        <v>50</v>
      </c>
      <c r="BB556" s="10">
        <f t="shared" si="155"/>
        <v>50</v>
      </c>
      <c r="BC556" s="10">
        <f t="shared" si="156"/>
        <v>12.5</v>
      </c>
      <c r="BD556" s="10">
        <f t="shared" si="157"/>
        <v>-22</v>
      </c>
      <c r="BE556" s="10">
        <f t="shared" si="170"/>
        <v>22</v>
      </c>
      <c r="BF556" s="2" t="s">
        <v>119</v>
      </c>
      <c r="BG556" s="10">
        <f t="shared" si="158"/>
        <v>0</v>
      </c>
      <c r="BH556" s="36" t="s">
        <v>118</v>
      </c>
      <c r="BI556" s="39" t="str">
        <f t="shared" si="159"/>
        <v/>
      </c>
      <c r="BJ556" s="39" t="str">
        <f t="shared" si="160"/>
        <v/>
      </c>
      <c r="BK556" s="16">
        <f>SUM(AR556:AX556)</f>
        <v>0</v>
      </c>
      <c r="BL556" s="10">
        <f>SUM(AL556:AQ556)</f>
        <v>0</v>
      </c>
      <c r="BM556" s="12" t="str">
        <f t="shared" si="161"/>
        <v/>
      </c>
      <c r="BN556" s="12" t="str">
        <f t="shared" si="161"/>
        <v/>
      </c>
      <c r="BO556" s="9">
        <f t="shared" si="162"/>
        <v>0</v>
      </c>
      <c r="BP556" s="39" t="str">
        <f t="shared" si="163"/>
        <v/>
      </c>
      <c r="BQ556" s="147" t="s">
        <v>174</v>
      </c>
      <c r="BR556" s="9">
        <f t="shared" si="164"/>
        <v>10</v>
      </c>
      <c r="BS556" s="9">
        <f t="shared" si="165"/>
        <v>12</v>
      </c>
      <c r="BT556" s="9">
        <f t="shared" si="166"/>
        <v>22</v>
      </c>
      <c r="BU556" s="9" t="str">
        <f>IFERROR(_xlfn.XLOOKUP(D556,Sheet1!B:B,Sheet1!L:L),"")</f>
        <v/>
      </c>
      <c r="BV556" s="9" t="e">
        <f>_xlfn.XLOOKUP(BU556,Sheet1!S:S,Sheet1!T:T)</f>
        <v>#N/A</v>
      </c>
      <c r="BW556" s="9" t="e">
        <f>_xlfn.XLOOKUP(D556,Sheet1!B:B,Sheet1!M:M)</f>
        <v>#N/A</v>
      </c>
      <c r="BZ556" s="108">
        <f t="shared" si="167"/>
        <v>0</v>
      </c>
      <c r="CB556" s="12"/>
      <c r="CC556" s="12"/>
      <c r="CG556" s="1" t="str">
        <f>IF(BO556&lt;80,"Below 80",
IF(BO556&lt;=120,"80-120",
IF(BO556&lt;=200,"&gt; 120-200",
IF(BO556&lt;=300,"&gt;200-300",
IF(BO556&lt;=500,"&gt;300-500",
"&gt;500")))))</f>
        <v>Below 80</v>
      </c>
      <c r="CH556" s="1" t="str">
        <f>IFERROR(_xlfn.XLOOKUP(CG556,Scenario!M:M,Scenario!N:N),"")</f>
        <v/>
      </c>
      <c r="CI556" s="1" t="str">
        <f t="shared" si="168"/>
        <v>Yes</v>
      </c>
      <c r="CJ556" s="75">
        <v>0</v>
      </c>
    </row>
    <row r="557" spans="1:89" hidden="1">
      <c r="A557" s="2">
        <v>556</v>
      </c>
      <c r="B557" s="2">
        <v>2024</v>
      </c>
      <c r="C557" s="1">
        <v>0</v>
      </c>
      <c r="D557" s="37" t="str">
        <v>0015g00001ZSn1mAAD</v>
      </c>
      <c r="E557" s="37" t="str">
        <v>M/S SATYA STEELS</v>
      </c>
      <c r="F557" s="37" t="str">
        <v>MADHYA PRADESH</v>
      </c>
      <c r="G557" s="37" t="str">
        <v>JABALPUR</v>
      </c>
      <c r="H557" s="37" t="str">
        <v>Jabalpur</v>
      </c>
      <c r="I557" s="37" t="str">
        <v>Global Steel</v>
      </c>
      <c r="J557" s="37" t="str">
        <v>Swapnil Dahayat</v>
      </c>
      <c r="K557" s="37" t="str">
        <v>-</v>
      </c>
      <c r="L557" s="37" t="str">
        <v>C13471</v>
      </c>
      <c r="M557" s="37" t="str">
        <v>Central</v>
      </c>
      <c r="N557" s="2">
        <v>482001</v>
      </c>
      <c r="O557" s="2" t="str">
        <v>23AEHPD4837R1Z5</v>
      </c>
      <c r="P557" s="2">
        <v>9993496934</v>
      </c>
      <c r="Q557" s="2" t="str">
        <v>Aug'24</v>
      </c>
      <c r="R557" s="2">
        <v>2025</v>
      </c>
      <c r="S557" s="1">
        <v>0</v>
      </c>
      <c r="T557" s="2">
        <v>270</v>
      </c>
      <c r="U557" s="12">
        <v>8.3950617283950618E-3</v>
      </c>
      <c r="V557" s="1" t="str">
        <v>Alien</v>
      </c>
      <c r="W557" s="13">
        <v>0</v>
      </c>
      <c r="X557" s="13">
        <v>0</v>
      </c>
      <c r="Y557" s="13">
        <v>0</v>
      </c>
      <c r="Z557" s="13">
        <v>0</v>
      </c>
      <c r="AA557" s="13">
        <v>0</v>
      </c>
      <c r="AB557" s="13">
        <v>0</v>
      </c>
      <c r="AC557" s="13">
        <v>0</v>
      </c>
      <c r="AD557" s="13">
        <v>1</v>
      </c>
      <c r="AE557" s="13">
        <v>0</v>
      </c>
      <c r="AF557" s="13">
        <v>0</v>
      </c>
      <c r="AG557" s="13">
        <v>0</v>
      </c>
      <c r="AH557" s="13">
        <v>0</v>
      </c>
      <c r="AI557" s="13">
        <v>0</v>
      </c>
      <c r="AJ557" s="13">
        <v>0</v>
      </c>
      <c r="AK557" s="13">
        <v>0</v>
      </c>
      <c r="AL557" s="13">
        <v>0</v>
      </c>
      <c r="AM557" s="13">
        <v>0</v>
      </c>
      <c r="AN557" s="13">
        <v>0</v>
      </c>
      <c r="AO557" s="13">
        <v>0</v>
      </c>
      <c r="AP557" s="13">
        <v>1</v>
      </c>
      <c r="AQ557" s="13">
        <v>0</v>
      </c>
      <c r="AR557" s="13">
        <v>0</v>
      </c>
      <c r="AS557" s="13">
        <v>0</v>
      </c>
      <c r="AT557" s="13">
        <v>0</v>
      </c>
      <c r="AU557" s="13">
        <v>6</v>
      </c>
      <c r="AV557" s="13">
        <v>0.8</v>
      </c>
      <c r="AW557" s="16">
        <f t="shared" si="153"/>
        <v>7</v>
      </c>
      <c r="AX557" s="16">
        <v>2</v>
      </c>
      <c r="AY557" s="10">
        <f t="shared" si="154"/>
        <v>9</v>
      </c>
      <c r="AZ557" s="10">
        <f>SUM(Z557:AK557)</f>
        <v>1</v>
      </c>
      <c r="BA557" s="10">
        <v>20</v>
      </c>
      <c r="BB557" s="10">
        <f t="shared" si="155"/>
        <v>13</v>
      </c>
      <c r="BC557" s="10">
        <f t="shared" si="156"/>
        <v>3.25</v>
      </c>
      <c r="BD557" s="10">
        <f t="shared" si="157"/>
        <v>8</v>
      </c>
      <c r="BE557" s="10">
        <f t="shared" si="170"/>
        <v>-6</v>
      </c>
      <c r="BF557" s="2" t="s">
        <v>119</v>
      </c>
      <c r="BG557" s="10">
        <f t="shared" si="158"/>
        <v>0.125</v>
      </c>
      <c r="BH557" s="36" t="s">
        <v>118</v>
      </c>
      <c r="BI557" s="39" t="str">
        <f t="shared" si="159"/>
        <v/>
      </c>
      <c r="BJ557" s="39" t="str">
        <f t="shared" si="160"/>
        <v/>
      </c>
      <c r="BK557" s="16">
        <f>SUM(AR557:AX557)</f>
        <v>15.8</v>
      </c>
      <c r="BL557" s="10">
        <f>SUM(AL557:AQ557)</f>
        <v>1</v>
      </c>
      <c r="BM557" s="12">
        <f t="shared" si="161"/>
        <v>1.7555555555555555</v>
      </c>
      <c r="BN557" s="12">
        <f t="shared" si="161"/>
        <v>0.1111111111111111</v>
      </c>
      <c r="BO557" s="9">
        <f t="shared" si="162"/>
        <v>1</v>
      </c>
      <c r="BP557" s="39" t="str">
        <f t="shared" si="163"/>
        <v/>
      </c>
      <c r="BQ557" s="147"/>
      <c r="BR557" s="9">
        <f t="shared" si="164"/>
        <v>1</v>
      </c>
      <c r="BS557" s="9">
        <f t="shared" si="165"/>
        <v>0</v>
      </c>
      <c r="BT557" s="9">
        <f t="shared" si="166"/>
        <v>1</v>
      </c>
      <c r="BU557" s="9" t="str">
        <f>IFERROR(_xlfn.XLOOKUP(D557,Sheet1!B:B,Sheet1!L:L),"")</f>
        <v/>
      </c>
      <c r="BV557" s="9" t="e">
        <f>_xlfn.XLOOKUP(BU557,Sheet1!S:S,Sheet1!T:T)</f>
        <v>#N/A</v>
      </c>
      <c r="BW557" s="9" t="e">
        <f>_xlfn.XLOOKUP(D557,Sheet1!B:B,Sheet1!M:M)</f>
        <v>#N/A</v>
      </c>
      <c r="BZ557" s="108">
        <f t="shared" si="167"/>
        <v>2</v>
      </c>
      <c r="CB557" s="12">
        <f>AW557/AY557</f>
        <v>0.77777777777777779</v>
      </c>
      <c r="CC557" s="12">
        <f>AX557/AY557</f>
        <v>0.22222222222222221</v>
      </c>
      <c r="CG557" s="1" t="str">
        <f>IF(BO557&lt;80,"Below 80",
IF(BO557&lt;=120,"80-120",
IF(BO557&lt;=200,"&gt; 120-200",
IF(BO557&lt;=300,"&gt;200-300",
IF(BO557&lt;=500,"&gt;300-500",
"&gt;500")))))</f>
        <v>Below 80</v>
      </c>
      <c r="CH557" s="1" t="str">
        <f>IFERROR(_xlfn.XLOOKUP(CG557,Scenario!M:M,Scenario!N:N),"")</f>
        <v/>
      </c>
      <c r="CI557" s="1" t="str">
        <f t="shared" si="168"/>
        <v>Yes</v>
      </c>
      <c r="CJ557" s="75">
        <v>2</v>
      </c>
    </row>
    <row r="558" spans="1:89" hidden="1">
      <c r="A558" s="2">
        <v>557</v>
      </c>
      <c r="B558" s="2">
        <v>2024</v>
      </c>
      <c r="C558" s="1">
        <v>0</v>
      </c>
      <c r="D558" s="37" t="str">
        <v>001J1000009FeSIIA0</v>
      </c>
      <c r="E558" s="37" t="str">
        <v>M/S.BGI GLOBAL TRADING</v>
      </c>
      <c r="F558" s="37" t="str">
        <v>ODISHA</v>
      </c>
      <c r="G558" s="37" t="str">
        <v>KHORDHA</v>
      </c>
      <c r="H558" s="37" t="str">
        <v>Cuttack Sadar</v>
      </c>
      <c r="I558" s="37" t="str">
        <v>Niyati Udyog Private Limited</v>
      </c>
      <c r="J558" s="37" t="str">
        <v>Bidyut Ranjan Mishra</v>
      </c>
      <c r="K558" s="37" t="str">
        <v>-</v>
      </c>
      <c r="L558" s="37" t="str">
        <v>C13293</v>
      </c>
      <c r="M558" s="37" t="str">
        <v>Central</v>
      </c>
      <c r="N558" s="2">
        <v>754005</v>
      </c>
      <c r="O558" s="2" t="str">
        <v>21ABCFB4188K1ZH</v>
      </c>
      <c r="P558" s="2">
        <v>7978984045</v>
      </c>
      <c r="Q558" s="2" t="str">
        <v>Aug'24</v>
      </c>
      <c r="R558" s="2">
        <v>2025</v>
      </c>
      <c r="S558" s="1">
        <v>0</v>
      </c>
      <c r="T558" s="2">
        <v>90</v>
      </c>
      <c r="U558" s="12">
        <v>0</v>
      </c>
      <c r="V558" s="1" t="str">
        <v>Challenger</v>
      </c>
      <c r="W558" s="13">
        <v>0</v>
      </c>
      <c r="X558" s="13">
        <v>0</v>
      </c>
      <c r="Y558" s="13">
        <v>0</v>
      </c>
      <c r="Z558" s="13">
        <v>0</v>
      </c>
      <c r="AA558" s="13">
        <v>0</v>
      </c>
      <c r="AB558" s="13">
        <v>0</v>
      </c>
      <c r="AC558" s="13">
        <v>0</v>
      </c>
      <c r="AD558" s="13">
        <v>5</v>
      </c>
      <c r="AE558" s="13">
        <v>0</v>
      </c>
      <c r="AF558" s="13">
        <v>0</v>
      </c>
      <c r="AG558" s="13">
        <v>0</v>
      </c>
      <c r="AH558" s="13">
        <v>0</v>
      </c>
      <c r="AI558" s="13">
        <v>0</v>
      </c>
      <c r="AJ558" s="13">
        <v>0</v>
      </c>
      <c r="AK558" s="13">
        <v>0</v>
      </c>
      <c r="AL558" s="13">
        <v>0</v>
      </c>
      <c r="AM558" s="13">
        <v>0</v>
      </c>
      <c r="AN558" s="13">
        <v>0</v>
      </c>
      <c r="AO558" s="13">
        <v>0</v>
      </c>
      <c r="AP558" s="13">
        <v>0</v>
      </c>
      <c r="AQ558" s="13">
        <v>0</v>
      </c>
      <c r="AR558" s="13">
        <v>0</v>
      </c>
      <c r="AS558" s="13">
        <v>0</v>
      </c>
      <c r="AT558" s="13">
        <v>0</v>
      </c>
      <c r="AU558" s="13">
        <v>0</v>
      </c>
      <c r="AV558" s="13">
        <v>0</v>
      </c>
      <c r="AW558" s="16">
        <f t="shared" si="153"/>
        <v>0</v>
      </c>
      <c r="AX558" s="16">
        <v>0</v>
      </c>
      <c r="AY558" s="10">
        <f t="shared" si="154"/>
        <v>0</v>
      </c>
      <c r="AZ558" s="10">
        <f>SUM(Z558:AK558)</f>
        <v>5</v>
      </c>
      <c r="BA558" s="10">
        <v>10</v>
      </c>
      <c r="BB558" s="10">
        <f t="shared" si="155"/>
        <v>10</v>
      </c>
      <c r="BC558" s="10">
        <f t="shared" si="156"/>
        <v>2.5</v>
      </c>
      <c r="BD558" s="10">
        <f t="shared" si="157"/>
        <v>-5</v>
      </c>
      <c r="BE558" s="10">
        <f t="shared" si="170"/>
        <v>5</v>
      </c>
      <c r="BF558" s="2" t="s">
        <v>119</v>
      </c>
      <c r="BG558" s="10">
        <f t="shared" si="158"/>
        <v>0</v>
      </c>
      <c r="BH558" s="36" t="s">
        <v>118</v>
      </c>
      <c r="BI558" s="39" t="str">
        <f t="shared" si="159"/>
        <v/>
      </c>
      <c r="BJ558" s="39" t="str">
        <f t="shared" si="160"/>
        <v/>
      </c>
      <c r="BK558" s="16">
        <f>SUM(AR558:AX558)</f>
        <v>0</v>
      </c>
      <c r="BL558" s="10">
        <f>SUM(AL558:AQ558)</f>
        <v>0</v>
      </c>
      <c r="BM558" s="12" t="str">
        <f t="shared" si="161"/>
        <v/>
      </c>
      <c r="BN558" s="12" t="str">
        <f t="shared" si="161"/>
        <v/>
      </c>
      <c r="BO558" s="9">
        <f t="shared" si="162"/>
        <v>0</v>
      </c>
      <c r="BP558" s="39" t="str">
        <f t="shared" si="163"/>
        <v/>
      </c>
      <c r="BQ558" s="147"/>
      <c r="BR558" s="9">
        <f t="shared" si="164"/>
        <v>5</v>
      </c>
      <c r="BS558" s="9">
        <f t="shared" si="165"/>
        <v>0</v>
      </c>
      <c r="BT558" s="9">
        <f t="shared" si="166"/>
        <v>5</v>
      </c>
      <c r="BU558" s="9" t="str">
        <f>IFERROR(_xlfn.XLOOKUP(D558,Sheet1!B:B,Sheet1!L:L),"")</f>
        <v/>
      </c>
      <c r="BV558" s="9" t="e">
        <f>_xlfn.XLOOKUP(BU558,Sheet1!S:S,Sheet1!T:T)</f>
        <v>#N/A</v>
      </c>
      <c r="BW558" s="9" t="e">
        <f>_xlfn.XLOOKUP(D558,Sheet1!B:B,Sheet1!M:M)</f>
        <v>#N/A</v>
      </c>
      <c r="BZ558" s="108">
        <f t="shared" si="167"/>
        <v>0</v>
      </c>
      <c r="CB558" s="12"/>
      <c r="CC558" s="12"/>
      <c r="CG558" s="1" t="str">
        <f>IF(BO558&lt;80,"Below 80",
IF(BO558&lt;=120,"80-120",
IF(BO558&lt;=200,"&gt; 120-200",
IF(BO558&lt;=300,"&gt;200-300",
IF(BO558&lt;=500,"&gt;300-500",
"&gt;500")))))</f>
        <v>Below 80</v>
      </c>
      <c r="CH558" s="1" t="str">
        <f>IFERROR(_xlfn.XLOOKUP(CG558,Scenario!M:M,Scenario!N:N),"")</f>
        <v/>
      </c>
      <c r="CI558" s="1" t="str">
        <f t="shared" si="168"/>
        <v>Yes</v>
      </c>
      <c r="CJ558" s="75">
        <v>0</v>
      </c>
    </row>
    <row r="559" spans="1:89" hidden="1">
      <c r="A559" s="2">
        <v>558</v>
      </c>
      <c r="B559" s="2">
        <v>2024</v>
      </c>
      <c r="C559" s="1">
        <v>0</v>
      </c>
      <c r="D559" s="37" t="str">
        <v>001J100000Cm4oJIAR</v>
      </c>
      <c r="E559" s="37" t="str">
        <v>GANPATI STEEL</v>
      </c>
      <c r="F559" s="37" t="str">
        <v>ODISHA</v>
      </c>
      <c r="G559" s="37" t="str">
        <v>KENDUJHAR</v>
      </c>
      <c r="H559" s="37" t="str">
        <v>Champua</v>
      </c>
      <c r="I559" s="37" t="str">
        <v>SACHDEVA ISPAT PVT LTD</v>
      </c>
      <c r="J559" s="37" t="str">
        <v>Papun Padhan</v>
      </c>
      <c r="K559" s="37" t="str">
        <v>Papun Pradhan</v>
      </c>
      <c r="L559" s="37" t="str">
        <v>C12823</v>
      </c>
      <c r="M559" s="37" t="str">
        <v>Central</v>
      </c>
      <c r="N559" s="2">
        <v>758031</v>
      </c>
      <c r="O559" s="2" t="str">
        <v>21AJMPG8584E1Z5</v>
      </c>
      <c r="P559" s="2">
        <v>9583577044</v>
      </c>
      <c r="Q559" s="2" t="str">
        <v>Aug'24</v>
      </c>
      <c r="R559" s="2">
        <v>2025</v>
      </c>
      <c r="S559" s="1">
        <v>0</v>
      </c>
      <c r="T559" s="2">
        <v>100</v>
      </c>
      <c r="U559" s="12">
        <v>0</v>
      </c>
      <c r="V559" s="1" t="str">
        <v>Challenger</v>
      </c>
      <c r="W559" s="13">
        <v>0</v>
      </c>
      <c r="X559" s="13">
        <v>0</v>
      </c>
      <c r="Y559" s="13">
        <v>0</v>
      </c>
      <c r="Z559" s="13">
        <v>0</v>
      </c>
      <c r="AA559" s="13">
        <v>0</v>
      </c>
      <c r="AB559" s="13">
        <v>0</v>
      </c>
      <c r="AC559" s="13">
        <v>0</v>
      </c>
      <c r="AD559" s="13">
        <v>20</v>
      </c>
      <c r="AE559" s="13">
        <v>0</v>
      </c>
      <c r="AF559" s="13">
        <v>0</v>
      </c>
      <c r="AG559" s="13">
        <v>0</v>
      </c>
      <c r="AH559" s="13">
        <v>0</v>
      </c>
      <c r="AI559" s="13">
        <v>0</v>
      </c>
      <c r="AJ559" s="13">
        <v>0</v>
      </c>
      <c r="AK559" s="13">
        <v>0</v>
      </c>
      <c r="AL559" s="13">
        <v>0</v>
      </c>
      <c r="AM559" s="13">
        <v>0</v>
      </c>
      <c r="AN559" s="13">
        <v>0</v>
      </c>
      <c r="AO559" s="13">
        <v>0</v>
      </c>
      <c r="AP559" s="13">
        <v>0</v>
      </c>
      <c r="AQ559" s="13">
        <v>0</v>
      </c>
      <c r="AR559" s="13">
        <v>0</v>
      </c>
      <c r="AS559" s="13">
        <v>0</v>
      </c>
      <c r="AT559" s="13">
        <v>0</v>
      </c>
      <c r="AU559" s="13">
        <v>0</v>
      </c>
      <c r="AV559" s="13">
        <v>0</v>
      </c>
      <c r="AW559" s="16">
        <f t="shared" si="153"/>
        <v>0</v>
      </c>
      <c r="AX559" s="16">
        <v>0</v>
      </c>
      <c r="AY559" s="10">
        <f t="shared" si="154"/>
        <v>0</v>
      </c>
      <c r="AZ559" s="10">
        <f>SUM(Z559:AK559)</f>
        <v>20</v>
      </c>
      <c r="BA559" s="10">
        <v>20</v>
      </c>
      <c r="BB559" s="10">
        <f t="shared" si="155"/>
        <v>20</v>
      </c>
      <c r="BC559" s="10">
        <f t="shared" si="156"/>
        <v>5</v>
      </c>
      <c r="BD559" s="10">
        <f t="shared" si="157"/>
        <v>-20</v>
      </c>
      <c r="BE559" s="10">
        <f t="shared" si="170"/>
        <v>20</v>
      </c>
      <c r="BF559" s="2" t="s">
        <v>119</v>
      </c>
      <c r="BG559" s="10">
        <f t="shared" si="158"/>
        <v>0</v>
      </c>
      <c r="BH559" s="36" t="s">
        <v>118</v>
      </c>
      <c r="BI559" s="39" t="str">
        <f t="shared" si="159"/>
        <v/>
      </c>
      <c r="BJ559" s="39" t="str">
        <f t="shared" si="160"/>
        <v/>
      </c>
      <c r="BK559" s="16">
        <f>SUM(AR559:AX559)</f>
        <v>0</v>
      </c>
      <c r="BL559" s="10">
        <f>SUM(AL559:AQ559)</f>
        <v>0</v>
      </c>
      <c r="BM559" s="12" t="str">
        <f t="shared" si="161"/>
        <v/>
      </c>
      <c r="BN559" s="12" t="str">
        <f t="shared" si="161"/>
        <v/>
      </c>
      <c r="BO559" s="9">
        <f t="shared" si="162"/>
        <v>0</v>
      </c>
      <c r="BP559" s="39" t="str">
        <f t="shared" si="163"/>
        <v/>
      </c>
      <c r="BQ559" s="147"/>
      <c r="BR559" s="9">
        <f t="shared" si="164"/>
        <v>20</v>
      </c>
      <c r="BS559" s="9">
        <f t="shared" si="165"/>
        <v>0</v>
      </c>
      <c r="BT559" s="9">
        <f t="shared" si="166"/>
        <v>20</v>
      </c>
      <c r="BU559" s="9" t="str">
        <f>IFERROR(_xlfn.XLOOKUP(D559,Sheet1!B:B,Sheet1!L:L),"")</f>
        <v/>
      </c>
      <c r="BV559" s="9" t="e">
        <f>_xlfn.XLOOKUP(BU559,Sheet1!S:S,Sheet1!T:T)</f>
        <v>#N/A</v>
      </c>
      <c r="BW559" s="9" t="e">
        <f>_xlfn.XLOOKUP(D559,Sheet1!B:B,Sheet1!M:M)</f>
        <v>#N/A</v>
      </c>
      <c r="BZ559" s="108">
        <f t="shared" si="167"/>
        <v>0</v>
      </c>
      <c r="CB559" s="12"/>
      <c r="CC559" s="12"/>
      <c r="CG559" s="1" t="str">
        <f>IF(BO559&lt;80,"Below 80",
IF(BO559&lt;=120,"80-120",
IF(BO559&lt;=200,"&gt; 120-200",
IF(BO559&lt;=300,"&gt;200-300",
IF(BO559&lt;=500,"&gt;300-500",
"&gt;500")))))</f>
        <v>Below 80</v>
      </c>
      <c r="CH559" s="1" t="str">
        <f>IFERROR(_xlfn.XLOOKUP(CG559,Scenario!M:M,Scenario!N:N),"")</f>
        <v/>
      </c>
      <c r="CI559" s="1" t="str">
        <f t="shared" si="168"/>
        <v>Yes</v>
      </c>
      <c r="CJ559" s="75">
        <v>0</v>
      </c>
    </row>
    <row r="560" spans="1:89" hidden="1">
      <c r="A560" s="2">
        <v>559</v>
      </c>
      <c r="B560" s="2">
        <v>2024</v>
      </c>
      <c r="C560" s="1">
        <v>0</v>
      </c>
      <c r="D560" s="37" t="str">
        <v>001J100000DorK6IAJ</v>
      </c>
      <c r="E560" s="37" t="str">
        <v>CM STEELS</v>
      </c>
      <c r="F560" s="37" t="str">
        <v>ODISHA</v>
      </c>
      <c r="G560" s="37" t="str">
        <v>SUNDARGARH</v>
      </c>
      <c r="H560" s="37" t="str">
        <v>Sundargarh</v>
      </c>
      <c r="I560" s="37" t="str">
        <v>SACHDEVA ISPAT PVT LTD</v>
      </c>
      <c r="J560" s="37" t="str">
        <v>Papun Padhan</v>
      </c>
      <c r="K560" s="37" t="str">
        <v>Papun Pradhan</v>
      </c>
      <c r="L560" s="37" t="str">
        <v>C12823</v>
      </c>
      <c r="M560" s="37" t="str">
        <v>Central</v>
      </c>
      <c r="N560" s="2">
        <v>769004</v>
      </c>
      <c r="O560" s="2" t="str">
        <v>21AARFN0749A2ZL</v>
      </c>
      <c r="P560" s="2">
        <v>9439076800</v>
      </c>
      <c r="Q560" s="2" t="str">
        <v>Aug'24</v>
      </c>
      <c r="R560" s="2">
        <v>2025</v>
      </c>
      <c r="S560" s="1">
        <v>0</v>
      </c>
      <c r="T560" s="2">
        <v>50</v>
      </c>
      <c r="U560" s="12">
        <v>0</v>
      </c>
      <c r="V560" s="1" t="str">
        <v>Minor</v>
      </c>
      <c r="W560" s="13">
        <v>0</v>
      </c>
      <c r="X560" s="13">
        <v>0</v>
      </c>
      <c r="Y560" s="13">
        <v>0</v>
      </c>
      <c r="Z560" s="13">
        <v>0</v>
      </c>
      <c r="AA560" s="13">
        <v>0</v>
      </c>
      <c r="AB560" s="13">
        <v>0</v>
      </c>
      <c r="AC560" s="13">
        <v>0</v>
      </c>
      <c r="AD560" s="13">
        <v>0.5</v>
      </c>
      <c r="AE560" s="13">
        <v>0</v>
      </c>
      <c r="AF560" s="13">
        <v>0</v>
      </c>
      <c r="AG560" s="13">
        <v>0</v>
      </c>
      <c r="AH560" s="13">
        <v>0</v>
      </c>
      <c r="AI560" s="13">
        <v>0</v>
      </c>
      <c r="AJ560" s="13">
        <v>0</v>
      </c>
      <c r="AK560" s="13">
        <v>0</v>
      </c>
      <c r="AL560" s="13">
        <v>0</v>
      </c>
      <c r="AM560" s="13">
        <v>0</v>
      </c>
      <c r="AN560" s="13">
        <v>0</v>
      </c>
      <c r="AO560" s="13">
        <v>0</v>
      </c>
      <c r="AP560" s="13">
        <v>0</v>
      </c>
      <c r="AQ560" s="13">
        <v>0</v>
      </c>
      <c r="AR560" s="13">
        <v>0</v>
      </c>
      <c r="AS560" s="13">
        <v>0</v>
      </c>
      <c r="AT560" s="13">
        <v>0</v>
      </c>
      <c r="AU560" s="13">
        <v>0</v>
      </c>
      <c r="AV560" s="13">
        <v>0</v>
      </c>
      <c r="AW560" s="16">
        <f t="shared" si="153"/>
        <v>0</v>
      </c>
      <c r="AX560" s="16">
        <v>0</v>
      </c>
      <c r="AY560" s="10">
        <f t="shared" si="154"/>
        <v>0</v>
      </c>
      <c r="AZ560" s="10">
        <f>SUM(Z560:AK560)</f>
        <v>0.5</v>
      </c>
      <c r="BA560" s="10">
        <v>30</v>
      </c>
      <c r="BB560" s="10">
        <f t="shared" si="155"/>
        <v>30</v>
      </c>
      <c r="BC560" s="10">
        <f t="shared" si="156"/>
        <v>7.5</v>
      </c>
      <c r="BD560" s="10">
        <f t="shared" si="157"/>
        <v>-0.5</v>
      </c>
      <c r="BE560" s="10">
        <f t="shared" si="170"/>
        <v>0.5</v>
      </c>
      <c r="BF560" s="2" t="s">
        <v>119</v>
      </c>
      <c r="BG560" s="10">
        <f t="shared" si="158"/>
        <v>0</v>
      </c>
      <c r="BH560" s="36" t="s">
        <v>118</v>
      </c>
      <c r="BI560" s="39" t="str">
        <f t="shared" si="159"/>
        <v/>
      </c>
      <c r="BJ560" s="39" t="str">
        <f t="shared" si="160"/>
        <v/>
      </c>
      <c r="BK560" s="16">
        <f>SUM(AR560:AX560)</f>
        <v>0</v>
      </c>
      <c r="BL560" s="10">
        <f>SUM(AL560:AQ560)</f>
        <v>0</v>
      </c>
      <c r="BM560" s="12" t="str">
        <f t="shared" si="161"/>
        <v/>
      </c>
      <c r="BN560" s="12" t="str">
        <f t="shared" si="161"/>
        <v/>
      </c>
      <c r="BO560" s="9">
        <f t="shared" si="162"/>
        <v>0</v>
      </c>
      <c r="BP560" s="39" t="str">
        <f t="shared" si="163"/>
        <v/>
      </c>
      <c r="BQ560" s="147"/>
      <c r="BR560" s="9">
        <f t="shared" si="164"/>
        <v>0.5</v>
      </c>
      <c r="BS560" s="9">
        <f t="shared" si="165"/>
        <v>0</v>
      </c>
      <c r="BT560" s="9">
        <f t="shared" si="166"/>
        <v>0.5</v>
      </c>
      <c r="BU560" s="9" t="str">
        <f>IFERROR(_xlfn.XLOOKUP(D560,Sheet1!B:B,Sheet1!L:L),"")</f>
        <v/>
      </c>
      <c r="BV560" s="9" t="e">
        <f>_xlfn.XLOOKUP(BU560,Sheet1!S:S,Sheet1!T:T)</f>
        <v>#N/A</v>
      </c>
      <c r="BW560" s="9" t="e">
        <f>_xlfn.XLOOKUP(D560,Sheet1!B:B,Sheet1!M:M)</f>
        <v>#N/A</v>
      </c>
      <c r="BZ560" s="108">
        <f t="shared" si="167"/>
        <v>0</v>
      </c>
      <c r="CB560" s="12"/>
      <c r="CC560" s="12"/>
      <c r="CG560" s="1" t="str">
        <f>IF(BO560&lt;80,"Below 80",
IF(BO560&lt;=120,"80-120",
IF(BO560&lt;=200,"&gt; 120-200",
IF(BO560&lt;=300,"&gt;200-300",
IF(BO560&lt;=500,"&gt;300-500",
"&gt;500")))))</f>
        <v>Below 80</v>
      </c>
      <c r="CH560" s="1" t="str">
        <f>IFERROR(_xlfn.XLOOKUP(CG560,Scenario!M:M,Scenario!N:N),"")</f>
        <v/>
      </c>
      <c r="CI560" s="1" t="str">
        <f t="shared" si="168"/>
        <v>Yes</v>
      </c>
      <c r="CJ560" s="75">
        <v>0</v>
      </c>
    </row>
    <row r="561" spans="1:89" hidden="1">
      <c r="A561" s="2">
        <v>560</v>
      </c>
      <c r="B561" s="2">
        <v>2024</v>
      </c>
      <c r="C561" s="1">
        <v>0</v>
      </c>
      <c r="D561" s="37" t="str">
        <v>0015g00001YPKlJAAX</v>
      </c>
      <c r="E561" s="37" t="str">
        <v>ROYAL SANITARY AND BUILDING MATERIAL</v>
      </c>
      <c r="F561" s="37" t="str">
        <v>MADHYA PRADESH</v>
      </c>
      <c r="G561" s="37" t="str">
        <v>BARWANI</v>
      </c>
      <c r="H561" s="37" t="str">
        <v>Barwani</v>
      </c>
      <c r="I561" s="37" t="str">
        <v>SHIV STEEL CORPORATION</v>
      </c>
      <c r="J561" s="37" t="str">
        <v>Yogeshwar Richhariya</v>
      </c>
      <c r="K561" s="37" t="str">
        <v>Yogeshwar Richhariya</v>
      </c>
      <c r="L561" s="37" t="str">
        <v/>
      </c>
      <c r="M561" s="37" t="str">
        <v>Central</v>
      </c>
      <c r="N561" s="2">
        <v>451551</v>
      </c>
      <c r="O561" s="2" t="str">
        <v>23ASVPA6790L1Z5</v>
      </c>
      <c r="P561" s="2">
        <v>9893333252</v>
      </c>
      <c r="Q561" s="2" t="str">
        <v>Aug'24</v>
      </c>
      <c r="R561" s="2">
        <v>2025</v>
      </c>
      <c r="S561" s="1">
        <v>0</v>
      </c>
      <c r="T561" s="2">
        <v>300</v>
      </c>
      <c r="U561" s="12">
        <v>0</v>
      </c>
      <c r="V561" s="1" t="str">
        <v>Alien</v>
      </c>
      <c r="W561" s="13">
        <v>0</v>
      </c>
      <c r="X561" s="13">
        <v>0</v>
      </c>
      <c r="Y561" s="13">
        <v>0</v>
      </c>
      <c r="Z561" s="13">
        <v>0</v>
      </c>
      <c r="AA561" s="13">
        <v>0</v>
      </c>
      <c r="AB561" s="13">
        <v>0</v>
      </c>
      <c r="AC561" s="13">
        <v>0</v>
      </c>
      <c r="AD561" s="13">
        <v>25</v>
      </c>
      <c r="AE561" s="13">
        <v>25</v>
      </c>
      <c r="AF561" s="13">
        <v>0</v>
      </c>
      <c r="AG561" s="13">
        <v>0</v>
      </c>
      <c r="AH561" s="13">
        <v>0</v>
      </c>
      <c r="AI561" s="13">
        <v>0</v>
      </c>
      <c r="AJ561" s="13">
        <v>0</v>
      </c>
      <c r="AK561" s="13">
        <v>0</v>
      </c>
      <c r="AL561" s="13">
        <v>0</v>
      </c>
      <c r="AM561" s="13">
        <v>0</v>
      </c>
      <c r="AN561" s="13">
        <v>0</v>
      </c>
      <c r="AO561" s="13">
        <v>0</v>
      </c>
      <c r="AP561" s="13">
        <v>0</v>
      </c>
      <c r="AQ561" s="13">
        <v>0</v>
      </c>
      <c r="AR561" s="13">
        <v>0</v>
      </c>
      <c r="AS561" s="13">
        <v>0</v>
      </c>
      <c r="AT561" s="13">
        <v>0</v>
      </c>
      <c r="AU561" s="13">
        <v>0</v>
      </c>
      <c r="AV561" s="13">
        <v>0</v>
      </c>
      <c r="AW561" s="16">
        <f t="shared" si="153"/>
        <v>0</v>
      </c>
      <c r="AX561" s="16">
        <v>0</v>
      </c>
      <c r="AY561" s="10">
        <f t="shared" si="154"/>
        <v>0</v>
      </c>
      <c r="AZ561" s="10">
        <f>SUM(Z561:AK561)</f>
        <v>50</v>
      </c>
      <c r="BA561" s="10"/>
      <c r="BB561" s="10">
        <f t="shared" si="155"/>
        <v>0</v>
      </c>
      <c r="BC561" s="10">
        <f t="shared" si="156"/>
        <v>0</v>
      </c>
      <c r="BD561" s="10">
        <f t="shared" si="157"/>
        <v>-50</v>
      </c>
      <c r="BE561" s="10">
        <f t="shared" si="170"/>
        <v>50</v>
      </c>
      <c r="BF561" s="2" t="s">
        <v>119</v>
      </c>
      <c r="BG561" s="10">
        <f t="shared" si="158"/>
        <v>0</v>
      </c>
      <c r="BH561" s="36" t="s">
        <v>118</v>
      </c>
      <c r="BI561" s="39" t="str">
        <f t="shared" si="159"/>
        <v/>
      </c>
      <c r="BJ561" s="39" t="str">
        <f t="shared" si="160"/>
        <v/>
      </c>
      <c r="BK561" s="16">
        <f>SUM(AR561:AX561)</f>
        <v>0</v>
      </c>
      <c r="BL561" s="10">
        <f>SUM(AL561:AQ561)</f>
        <v>0</v>
      </c>
      <c r="BM561" s="12" t="str">
        <f t="shared" si="161"/>
        <v/>
      </c>
      <c r="BN561" s="12" t="str">
        <f t="shared" si="161"/>
        <v/>
      </c>
      <c r="BO561" s="9">
        <f t="shared" si="162"/>
        <v>0</v>
      </c>
      <c r="BP561" s="39" t="str">
        <f t="shared" si="163"/>
        <v/>
      </c>
      <c r="BQ561" s="147"/>
      <c r="BR561" s="9">
        <f t="shared" si="164"/>
        <v>50</v>
      </c>
      <c r="BS561" s="9">
        <f t="shared" si="165"/>
        <v>0</v>
      </c>
      <c r="BT561" s="9">
        <f t="shared" si="166"/>
        <v>50</v>
      </c>
      <c r="BU561" s="9" t="str">
        <f>IFERROR(_xlfn.XLOOKUP(D561,Sheet1!B:B,Sheet1!L:L),"")</f>
        <v/>
      </c>
      <c r="BV561" s="9" t="e">
        <f>_xlfn.XLOOKUP(BU561,Sheet1!S:S,Sheet1!T:T)</f>
        <v>#N/A</v>
      </c>
      <c r="BW561" s="9" t="e">
        <f>_xlfn.XLOOKUP(D561,Sheet1!B:B,Sheet1!M:M)</f>
        <v>#N/A</v>
      </c>
      <c r="BZ561" s="108">
        <f t="shared" si="167"/>
        <v>0</v>
      </c>
      <c r="CB561" s="12"/>
      <c r="CC561" s="12"/>
      <c r="CG561" s="1" t="str">
        <f>IF(BO561&lt;80,"Below 80",
IF(BO561&lt;=120,"80-120",
IF(BO561&lt;=200,"&gt; 120-200",
IF(BO561&lt;=300,"&gt;200-300",
IF(BO561&lt;=500,"&gt;300-500",
"&gt;500")))))</f>
        <v>Below 80</v>
      </c>
      <c r="CH561" s="1" t="str">
        <f>IFERROR(_xlfn.XLOOKUP(CG561,Scenario!M:M,Scenario!N:N),"")</f>
        <v/>
      </c>
      <c r="CI561" s="1" t="str">
        <f t="shared" si="168"/>
        <v>No</v>
      </c>
      <c r="CJ561" s="75">
        <v>0</v>
      </c>
    </row>
    <row r="562" spans="1:89" hidden="1">
      <c r="A562" s="2">
        <v>561</v>
      </c>
      <c r="B562" s="2">
        <v>2024</v>
      </c>
      <c r="C562" s="1">
        <v>0</v>
      </c>
      <c r="D562" s="37" t="str">
        <v>001J1000009GnMMIA0</v>
      </c>
      <c r="E562" s="37" t="str">
        <v>Daduram traders</v>
      </c>
      <c r="F562" s="37" t="str">
        <v>CHHATTISGARH</v>
      </c>
      <c r="G562" s="37" t="str">
        <v>BILASPUR</v>
      </c>
      <c r="H562" s="37" t="str">
        <v>Bilaspur</v>
      </c>
      <c r="I562" s="37" t="str">
        <v>LAXMI ENTERPRISES</v>
      </c>
      <c r="J562" s="37" t="str">
        <v>Nivesh Goyal</v>
      </c>
      <c r="K562" s="37" t="str">
        <v>Sudhir Tiwari</v>
      </c>
      <c r="L562" s="37" t="str">
        <v/>
      </c>
      <c r="M562" s="37" t="str">
        <v>Central</v>
      </c>
      <c r="N562" s="2">
        <v>495001</v>
      </c>
      <c r="O562" s="2" t="str">
        <v>22AAPFD8737I1ZX</v>
      </c>
      <c r="P562" s="2">
        <v>8435997777</v>
      </c>
      <c r="Q562" s="2" t="str">
        <v>Aug'24</v>
      </c>
      <c r="R562" s="2">
        <v>2025</v>
      </c>
      <c r="S562" s="1">
        <v>0</v>
      </c>
      <c r="T562" s="2">
        <v>200</v>
      </c>
      <c r="U562" s="12">
        <v>0</v>
      </c>
      <c r="V562" s="1" t="str">
        <v>Challenger</v>
      </c>
      <c r="W562" s="13">
        <v>0</v>
      </c>
      <c r="X562" s="13">
        <v>0</v>
      </c>
      <c r="Y562" s="13">
        <v>0</v>
      </c>
      <c r="Z562" s="13">
        <v>0</v>
      </c>
      <c r="AA562" s="13">
        <v>0</v>
      </c>
      <c r="AB562" s="13">
        <v>0</v>
      </c>
      <c r="AC562" s="13">
        <v>0</v>
      </c>
      <c r="AD562" s="13">
        <v>50</v>
      </c>
      <c r="AE562" s="13">
        <v>0</v>
      </c>
      <c r="AF562" s="13">
        <v>0</v>
      </c>
      <c r="AG562" s="13">
        <v>0</v>
      </c>
      <c r="AH562" s="13">
        <v>0</v>
      </c>
      <c r="AI562" s="13">
        <v>0</v>
      </c>
      <c r="AJ562" s="13">
        <v>0</v>
      </c>
      <c r="AK562" s="13">
        <v>0</v>
      </c>
      <c r="AL562" s="13">
        <v>0</v>
      </c>
      <c r="AM562" s="13">
        <v>0</v>
      </c>
      <c r="AN562" s="13">
        <v>0</v>
      </c>
      <c r="AO562" s="13">
        <v>0</v>
      </c>
      <c r="AP562" s="13">
        <v>0</v>
      </c>
      <c r="AQ562" s="13">
        <v>0</v>
      </c>
      <c r="AR562" s="13">
        <v>0</v>
      </c>
      <c r="AS562" s="13">
        <v>0</v>
      </c>
      <c r="AT562" s="13">
        <v>0</v>
      </c>
      <c r="AU562" s="13">
        <v>0</v>
      </c>
      <c r="AV562" s="13">
        <v>0</v>
      </c>
      <c r="AW562" s="16">
        <f t="shared" si="153"/>
        <v>0</v>
      </c>
      <c r="AX562" s="16">
        <v>0</v>
      </c>
      <c r="AY562" s="10">
        <f t="shared" si="154"/>
        <v>0</v>
      </c>
      <c r="AZ562" s="10">
        <f>SUM(Z562:AK562)</f>
        <v>50</v>
      </c>
      <c r="BA562" s="10"/>
      <c r="BB562" s="10">
        <f t="shared" si="155"/>
        <v>0</v>
      </c>
      <c r="BC562" s="10">
        <f t="shared" si="156"/>
        <v>0</v>
      </c>
      <c r="BD562" s="10">
        <f t="shared" si="157"/>
        <v>-50</v>
      </c>
      <c r="BE562" s="10">
        <f t="shared" si="170"/>
        <v>50</v>
      </c>
      <c r="BF562" s="2" t="s">
        <v>119</v>
      </c>
      <c r="BG562" s="10">
        <f t="shared" si="158"/>
        <v>0</v>
      </c>
      <c r="BH562" s="36" t="s">
        <v>118</v>
      </c>
      <c r="BI562" s="39" t="str">
        <f t="shared" si="159"/>
        <v/>
      </c>
      <c r="BJ562" s="39" t="str">
        <f t="shared" si="160"/>
        <v/>
      </c>
      <c r="BK562" s="16">
        <f>SUM(AR562:AX562)</f>
        <v>0</v>
      </c>
      <c r="BL562" s="10">
        <f>SUM(AL562:AQ562)</f>
        <v>0</v>
      </c>
      <c r="BM562" s="12" t="str">
        <f t="shared" si="161"/>
        <v/>
      </c>
      <c r="BN562" s="12" t="str">
        <f t="shared" si="161"/>
        <v/>
      </c>
      <c r="BO562" s="9">
        <f t="shared" si="162"/>
        <v>0</v>
      </c>
      <c r="BP562" s="39" t="str">
        <f t="shared" si="163"/>
        <v/>
      </c>
      <c r="BQ562" s="147"/>
      <c r="BR562" s="9">
        <f t="shared" si="164"/>
        <v>50</v>
      </c>
      <c r="BS562" s="9">
        <f t="shared" si="165"/>
        <v>0</v>
      </c>
      <c r="BT562" s="9">
        <f t="shared" si="166"/>
        <v>50</v>
      </c>
      <c r="BU562" s="9" t="str">
        <f>IFERROR(_xlfn.XLOOKUP(D562,Sheet1!B:B,Sheet1!L:L),"")</f>
        <v/>
      </c>
      <c r="BV562" s="9" t="e">
        <f>_xlfn.XLOOKUP(BU562,Sheet1!S:S,Sheet1!T:T)</f>
        <v>#N/A</v>
      </c>
      <c r="BW562" s="9" t="e">
        <f>_xlfn.XLOOKUP(D562,Sheet1!B:B,Sheet1!M:M)</f>
        <v>#N/A</v>
      </c>
      <c r="BZ562" s="108">
        <f t="shared" si="167"/>
        <v>0</v>
      </c>
      <c r="CB562" s="12"/>
      <c r="CC562" s="12"/>
      <c r="CG562" s="1" t="str">
        <f>IF(BO562&lt;80,"Below 80",
IF(BO562&lt;=120,"80-120",
IF(BO562&lt;=200,"&gt; 120-200",
IF(BO562&lt;=300,"&gt;200-300",
IF(BO562&lt;=500,"&gt;300-500",
"&gt;500")))))</f>
        <v>Below 80</v>
      </c>
      <c r="CH562" s="1" t="str">
        <f>IFERROR(_xlfn.XLOOKUP(CG562,Scenario!M:M,Scenario!N:N),"")</f>
        <v/>
      </c>
      <c r="CI562" s="1" t="str">
        <f t="shared" si="168"/>
        <v>No</v>
      </c>
      <c r="CJ562" s="75">
        <v>0</v>
      </c>
    </row>
    <row r="563" spans="1:89" hidden="1">
      <c r="A563" s="2">
        <v>562</v>
      </c>
      <c r="B563" s="2">
        <v>2024</v>
      </c>
      <c r="C563" s="1">
        <v>0</v>
      </c>
      <c r="D563" s="37" t="str">
        <v>001J1000009H4FzIAK</v>
      </c>
      <c r="E563" s="37" t="str">
        <v>Laxmi associates</v>
      </c>
      <c r="F563" s="37" t="str">
        <v>CHHATTISGARH</v>
      </c>
      <c r="G563" s="37" t="str">
        <v>RAIGARH</v>
      </c>
      <c r="H563" s="37" t="str">
        <v>Raigarh</v>
      </c>
      <c r="I563" s="37" t="str">
        <v>LAXMI ENTERPRISES</v>
      </c>
      <c r="J563" s="37" t="str">
        <v>Nivesh Goyal</v>
      </c>
      <c r="K563" s="37" t="str">
        <v>Sudhir Tiwari</v>
      </c>
      <c r="L563" s="37" t="str">
        <v/>
      </c>
      <c r="M563" s="37" t="str">
        <v>Central</v>
      </c>
      <c r="N563" s="2">
        <v>496001</v>
      </c>
      <c r="O563" s="2" t="str">
        <v>22AAFAL7661P1ZU</v>
      </c>
      <c r="P563" s="2">
        <v>7898884011</v>
      </c>
      <c r="Q563" s="2" t="str">
        <v>Aug'24</v>
      </c>
      <c r="R563" s="2">
        <v>2025</v>
      </c>
      <c r="S563" s="1">
        <v>0</v>
      </c>
      <c r="T563" s="2">
        <v>200</v>
      </c>
      <c r="U563" s="12">
        <v>0</v>
      </c>
      <c r="V563" s="1" t="str">
        <v>Challenger</v>
      </c>
      <c r="W563" s="13">
        <v>0</v>
      </c>
      <c r="X563" s="13">
        <v>0</v>
      </c>
      <c r="Y563" s="13">
        <v>0</v>
      </c>
      <c r="Z563" s="13">
        <v>0</v>
      </c>
      <c r="AA563" s="13">
        <v>0</v>
      </c>
      <c r="AB563" s="13">
        <v>0</v>
      </c>
      <c r="AC563" s="13">
        <v>0</v>
      </c>
      <c r="AD563" s="13">
        <v>105</v>
      </c>
      <c r="AE563" s="13">
        <v>25</v>
      </c>
      <c r="AF563" s="13">
        <v>0</v>
      </c>
      <c r="AG563" s="13">
        <v>0</v>
      </c>
      <c r="AH563" s="13">
        <v>0</v>
      </c>
      <c r="AI563" s="13">
        <v>0</v>
      </c>
      <c r="AJ563" s="13">
        <v>0</v>
      </c>
      <c r="AK563" s="13">
        <v>0</v>
      </c>
      <c r="AL563" s="13">
        <v>0</v>
      </c>
      <c r="AM563" s="13">
        <v>0</v>
      </c>
      <c r="AN563" s="13">
        <v>0</v>
      </c>
      <c r="AO563" s="13">
        <v>0</v>
      </c>
      <c r="AP563" s="13">
        <v>0</v>
      </c>
      <c r="AQ563" s="13">
        <v>0</v>
      </c>
      <c r="AR563" s="13">
        <v>0</v>
      </c>
      <c r="AS563" s="13">
        <v>0</v>
      </c>
      <c r="AT563" s="13">
        <v>0</v>
      </c>
      <c r="AU563" s="13">
        <v>0</v>
      </c>
      <c r="AV563" s="13">
        <v>0</v>
      </c>
      <c r="AW563" s="16">
        <f t="shared" si="153"/>
        <v>0</v>
      </c>
      <c r="AX563" s="16">
        <v>0</v>
      </c>
      <c r="AY563" s="10">
        <f t="shared" si="154"/>
        <v>0</v>
      </c>
      <c r="AZ563" s="10">
        <f>SUM(Z563:AK563)</f>
        <v>130</v>
      </c>
      <c r="BA563" s="10"/>
      <c r="BB563" s="10">
        <f t="shared" si="155"/>
        <v>0</v>
      </c>
      <c r="BC563" s="10">
        <f t="shared" si="156"/>
        <v>0</v>
      </c>
      <c r="BD563" s="10">
        <f t="shared" si="157"/>
        <v>-130</v>
      </c>
      <c r="BE563" s="10">
        <f t="shared" si="170"/>
        <v>130</v>
      </c>
      <c r="BF563" s="2" t="s">
        <v>119</v>
      </c>
      <c r="BG563" s="10">
        <f t="shared" si="158"/>
        <v>0</v>
      </c>
      <c r="BH563" s="36" t="s">
        <v>118</v>
      </c>
      <c r="BI563" s="39" t="str">
        <f t="shared" si="159"/>
        <v/>
      </c>
      <c r="BJ563" s="39" t="str">
        <f t="shared" si="160"/>
        <v/>
      </c>
      <c r="BK563" s="16">
        <f>SUM(AR563:AX563)</f>
        <v>0</v>
      </c>
      <c r="BL563" s="10">
        <f>SUM(AL563:AQ563)</f>
        <v>0</v>
      </c>
      <c r="BM563" s="12" t="str">
        <f t="shared" si="161"/>
        <v/>
      </c>
      <c r="BN563" s="12" t="str">
        <f t="shared" si="161"/>
        <v/>
      </c>
      <c r="BO563" s="9">
        <f t="shared" si="162"/>
        <v>0</v>
      </c>
      <c r="BP563" s="39" t="str">
        <f t="shared" si="163"/>
        <v/>
      </c>
      <c r="BQ563" s="147"/>
      <c r="BR563" s="9">
        <f t="shared" si="164"/>
        <v>130</v>
      </c>
      <c r="BS563" s="9">
        <f t="shared" si="165"/>
        <v>0</v>
      </c>
      <c r="BT563" s="9">
        <f t="shared" si="166"/>
        <v>130</v>
      </c>
      <c r="BU563" s="9" t="str">
        <f>IFERROR(_xlfn.XLOOKUP(D563,Sheet1!B:B,Sheet1!L:L),"")</f>
        <v/>
      </c>
      <c r="BV563" s="9" t="e">
        <f>_xlfn.XLOOKUP(BU563,Sheet1!S:S,Sheet1!T:T)</f>
        <v>#N/A</v>
      </c>
      <c r="BW563" s="9" t="e">
        <f>_xlfn.XLOOKUP(D563,Sheet1!B:B,Sheet1!M:M)</f>
        <v>#N/A</v>
      </c>
      <c r="BZ563" s="108">
        <f t="shared" si="167"/>
        <v>0</v>
      </c>
      <c r="CB563" s="12"/>
      <c r="CC563" s="12"/>
      <c r="CG563" s="1" t="str">
        <f>IF(BO563&lt;80,"Below 80",
IF(BO563&lt;=120,"80-120",
IF(BO563&lt;=200,"&gt; 120-200",
IF(BO563&lt;=300,"&gt;200-300",
IF(BO563&lt;=500,"&gt;300-500",
"&gt;500")))))</f>
        <v>Below 80</v>
      </c>
      <c r="CH563" s="1" t="str">
        <f>IFERROR(_xlfn.XLOOKUP(CG563,Scenario!M:M,Scenario!N:N),"")</f>
        <v/>
      </c>
      <c r="CI563" s="1" t="str">
        <f t="shared" si="168"/>
        <v>No</v>
      </c>
      <c r="CJ563" s="75">
        <v>0</v>
      </c>
    </row>
    <row r="564" spans="1:89" hidden="1">
      <c r="A564" s="2">
        <v>563</v>
      </c>
      <c r="B564" s="2">
        <v>2024</v>
      </c>
      <c r="C564" s="1">
        <v>0</v>
      </c>
      <c r="D564" s="37" t="str">
        <v>0015g00001XKKMAAA5</v>
      </c>
      <c r="E564" s="37" t="str">
        <v>CHHITAR MAL PURUSHOTTAM DAS</v>
      </c>
      <c r="F564" s="37" t="str">
        <v>UTTAR PRADESH</v>
      </c>
      <c r="G564" s="37" t="str">
        <v>MATHURA</v>
      </c>
      <c r="H564" s="37" t="str">
        <v>Mathura</v>
      </c>
      <c r="I564" s="37" t="str">
        <v>DINESH STEEL PRIVATE LIMITED</v>
      </c>
      <c r="J564" s="37" t="str">
        <v>Pankaj Garg</v>
      </c>
      <c r="K564" s="37">
        <v>0</v>
      </c>
      <c r="L564" s="37" t="str">
        <v>C12820</v>
      </c>
      <c r="M564" s="37" t="str">
        <v>North</v>
      </c>
      <c r="N564" s="2">
        <v>281001</v>
      </c>
      <c r="O564" s="2" t="str">
        <v>09BHBPG6303D1ZV</v>
      </c>
      <c r="P564" s="2">
        <v>7055566663</v>
      </c>
      <c r="Q564" s="2" t="str">
        <v>Sep'24</v>
      </c>
      <c r="R564" s="2">
        <v>2025</v>
      </c>
      <c r="S564" s="1">
        <v>0</v>
      </c>
      <c r="T564" s="2">
        <v>150</v>
      </c>
      <c r="U564" s="12">
        <v>0.15562222222222222</v>
      </c>
      <c r="V564" s="1" t="str">
        <v>Star</v>
      </c>
      <c r="W564" s="13">
        <v>0</v>
      </c>
      <c r="X564" s="13">
        <v>0</v>
      </c>
      <c r="Y564" s="13">
        <v>0</v>
      </c>
      <c r="Z564" s="13">
        <v>0</v>
      </c>
      <c r="AA564" s="13">
        <v>0</v>
      </c>
      <c r="AB564" s="13">
        <v>0</v>
      </c>
      <c r="AC564" s="13">
        <v>0</v>
      </c>
      <c r="AD564" s="13">
        <v>0</v>
      </c>
      <c r="AE564" s="13">
        <v>25</v>
      </c>
      <c r="AF564" s="13">
        <v>12</v>
      </c>
      <c r="AG564" s="13">
        <v>0</v>
      </c>
      <c r="AH564" s="13">
        <v>36</v>
      </c>
      <c r="AI564" s="13">
        <v>0</v>
      </c>
      <c r="AJ564" s="13">
        <v>12</v>
      </c>
      <c r="AK564" s="13">
        <v>0</v>
      </c>
      <c r="AL564" s="13">
        <v>12</v>
      </c>
      <c r="AM564" s="13">
        <v>80</v>
      </c>
      <c r="AN564" s="13">
        <v>11</v>
      </c>
      <c r="AO564" s="13">
        <v>17.850000000000001</v>
      </c>
      <c r="AP564" s="13">
        <v>11.95</v>
      </c>
      <c r="AQ564" s="13">
        <v>12.05</v>
      </c>
      <c r="AR564" s="13">
        <v>14.95</v>
      </c>
      <c r="AS564" s="13">
        <v>4</v>
      </c>
      <c r="AT564" s="13">
        <v>16.11</v>
      </c>
      <c r="AU564" s="13">
        <v>15</v>
      </c>
      <c r="AV564" s="13">
        <v>38.92</v>
      </c>
      <c r="AW564" s="16">
        <f t="shared" si="153"/>
        <v>194.90999999999997</v>
      </c>
      <c r="AX564" s="16">
        <v>341.20000000000005</v>
      </c>
      <c r="AY564" s="10">
        <v>501</v>
      </c>
      <c r="AZ564" s="10">
        <f>SUM(Z564:AK564)</f>
        <v>85</v>
      </c>
      <c r="BA564" s="10">
        <v>301</v>
      </c>
      <c r="BB564" s="10">
        <f t="shared" si="155"/>
        <v>106.09000000000003</v>
      </c>
      <c r="BC564" s="10">
        <f t="shared" si="156"/>
        <v>26.522500000000008</v>
      </c>
      <c r="BD564" s="10">
        <f t="shared" si="157"/>
        <v>416</v>
      </c>
      <c r="BE564" s="10">
        <f t="shared" si="170"/>
        <v>-109.90999999999997</v>
      </c>
      <c r="BF564" s="2" t="s">
        <v>119</v>
      </c>
      <c r="BG564" s="10">
        <f t="shared" si="158"/>
        <v>20.474999999999998</v>
      </c>
      <c r="BH564" s="36" t="s">
        <v>118</v>
      </c>
      <c r="BI564" s="39" t="str">
        <f t="shared" si="159"/>
        <v>B</v>
      </c>
      <c r="BJ564" s="39" t="str">
        <f t="shared" si="160"/>
        <v>C</v>
      </c>
      <c r="BK564" s="16">
        <f>SUM(AR564:AX564)</f>
        <v>625.09</v>
      </c>
      <c r="BL564" s="10">
        <f>SUM(AL564:AQ564)</f>
        <v>144.85</v>
      </c>
      <c r="BM564" s="12">
        <f t="shared" si="161"/>
        <v>1.247684630738523</v>
      </c>
      <c r="BN564" s="12">
        <f t="shared" si="161"/>
        <v>0.28912175648702593</v>
      </c>
      <c r="BO564" s="9">
        <f t="shared" si="162"/>
        <v>163.79999999999998</v>
      </c>
      <c r="BP564" s="39" t="str">
        <f t="shared" si="163"/>
        <v/>
      </c>
      <c r="BR564" s="9">
        <f t="shared" si="164"/>
        <v>25</v>
      </c>
      <c r="BS564" s="9">
        <f t="shared" si="165"/>
        <v>60</v>
      </c>
      <c r="BT564" s="9">
        <f t="shared" si="166"/>
        <v>85</v>
      </c>
      <c r="BU564" s="9" t="str">
        <f>IFERROR(_xlfn.XLOOKUP(D564,Sheet1!B:B,Sheet1!L:L),"")</f>
        <v/>
      </c>
      <c r="BV564" s="9" t="e">
        <f>_xlfn.XLOOKUP(BU564,Sheet1!S:S,Sheet1!T:T)</f>
        <v>#N/A</v>
      </c>
      <c r="BW564" s="9" t="e">
        <f>_xlfn.XLOOKUP(D564,Sheet1!B:B,Sheet1!M:M)</f>
        <v>#N/A</v>
      </c>
      <c r="BX564" s="11" t="s">
        <v>123</v>
      </c>
      <c r="BY564" s="1">
        <v>501</v>
      </c>
      <c r="BZ564" s="108">
        <f t="shared" si="167"/>
        <v>306.09000000000003</v>
      </c>
      <c r="CB564" s="12">
        <f>AW564/AY564</f>
        <v>0.38904191616766459</v>
      </c>
      <c r="CC564" s="12">
        <f>AX564/AY564</f>
        <v>0.68103792415169673</v>
      </c>
      <c r="CG564" s="1" t="str">
        <f>IF(BO564&lt;80,"Below 80",
IF(BO564&lt;=120,"80-120",
IF(BO564&lt;=200,"&gt; 120-200",
IF(BO564&lt;=300,"&gt;200-300",
IF(BO564&lt;=500,"&gt;300-500",
"&gt;500")))))</f>
        <v>&gt; 120-200</v>
      </c>
      <c r="CH564" s="1" t="str">
        <f>IFERROR(_xlfn.XLOOKUP(CG564,Scenario!M:M,Scenario!N:N),"")</f>
        <v>B</v>
      </c>
      <c r="CI564" s="1" t="b">
        <f t="shared" si="168"/>
        <v>0</v>
      </c>
      <c r="CJ564" s="75">
        <v>337.20000000000005</v>
      </c>
    </row>
    <row r="565" spans="1:89" hidden="1">
      <c r="A565" s="2">
        <v>564</v>
      </c>
      <c r="B565" s="2">
        <v>2024</v>
      </c>
      <c r="C565" s="1">
        <v>0</v>
      </c>
      <c r="D565" s="37" t="str">
        <v>0015g00001f8tsMAAQ</v>
      </c>
      <c r="E565" s="37" t="str">
        <v>SHANTI TRADERS</v>
      </c>
      <c r="F565" s="37" t="str">
        <v>UTTAR PRADESH</v>
      </c>
      <c r="G565" s="37" t="str">
        <v>ALIGARH</v>
      </c>
      <c r="H565" s="37" t="str">
        <v>Iglas</v>
      </c>
      <c r="I565" s="37" t="str">
        <v>DINESH STEEL PRIVATE LIMITED</v>
      </c>
      <c r="J565" s="37" t="str">
        <v>Pawan Kumar</v>
      </c>
      <c r="K565" s="37">
        <v>0</v>
      </c>
      <c r="L565" s="37" t="str">
        <v>C12820</v>
      </c>
      <c r="M565" s="37" t="str">
        <v>North</v>
      </c>
      <c r="N565" s="2">
        <v>202124</v>
      </c>
      <c r="O565" s="2" t="str">
        <v>09BRDPA6547H1ZS</v>
      </c>
      <c r="P565" s="2">
        <v>8126873820</v>
      </c>
      <c r="Q565" s="2" t="str">
        <v>Sep'24</v>
      </c>
      <c r="R565" s="2">
        <v>2025</v>
      </c>
      <c r="S565" s="1">
        <v>0</v>
      </c>
      <c r="T565" s="2">
        <v>90</v>
      </c>
      <c r="U565" s="12">
        <v>0.11125925925925927</v>
      </c>
      <c r="V565" s="1" t="str">
        <v>Star</v>
      </c>
      <c r="W565" s="13">
        <v>0</v>
      </c>
      <c r="X565" s="13">
        <v>0</v>
      </c>
      <c r="Y565" s="13">
        <v>0</v>
      </c>
      <c r="Z565" s="13">
        <v>0</v>
      </c>
      <c r="AA565" s="13">
        <v>0</v>
      </c>
      <c r="AB565" s="13">
        <v>0</v>
      </c>
      <c r="AC565" s="13">
        <v>0</v>
      </c>
      <c r="AD565" s="13">
        <v>0</v>
      </c>
      <c r="AE565" s="13">
        <v>12</v>
      </c>
      <c r="AF565" s="13">
        <v>0</v>
      </c>
      <c r="AG565" s="13">
        <v>15</v>
      </c>
      <c r="AH565" s="13">
        <v>16</v>
      </c>
      <c r="AI565" s="13">
        <v>43</v>
      </c>
      <c r="AJ565" s="13">
        <v>0</v>
      </c>
      <c r="AK565" s="13">
        <v>0</v>
      </c>
      <c r="AL565" s="13">
        <v>0</v>
      </c>
      <c r="AM565" s="13">
        <v>0</v>
      </c>
      <c r="AN565" s="13">
        <v>0</v>
      </c>
      <c r="AO565" s="13">
        <v>0</v>
      </c>
      <c r="AP565" s="13">
        <v>0</v>
      </c>
      <c r="AQ565" s="13">
        <v>0</v>
      </c>
      <c r="AR565" s="13">
        <v>0</v>
      </c>
      <c r="AS565" s="13">
        <v>0</v>
      </c>
      <c r="AT565" s="13">
        <v>0</v>
      </c>
      <c r="AU565" s="13">
        <v>0</v>
      </c>
      <c r="AV565" s="13">
        <v>30.04</v>
      </c>
      <c r="AW565" s="16">
        <f t="shared" si="153"/>
        <v>0</v>
      </c>
      <c r="AX565" s="16">
        <v>0</v>
      </c>
      <c r="AY565" s="10">
        <f t="shared" si="154"/>
        <v>0</v>
      </c>
      <c r="AZ565" s="10">
        <f>SUM(Z565:AK565)</f>
        <v>86</v>
      </c>
      <c r="BA565" s="10">
        <v>25</v>
      </c>
      <c r="BB565" s="10">
        <f t="shared" si="155"/>
        <v>25</v>
      </c>
      <c r="BC565" s="10">
        <f t="shared" si="156"/>
        <v>6.25</v>
      </c>
      <c r="BD565" s="10">
        <f t="shared" si="157"/>
        <v>-86</v>
      </c>
      <c r="BE565" s="10">
        <f t="shared" si="170"/>
        <v>86</v>
      </c>
      <c r="BF565" s="2" t="s">
        <v>119</v>
      </c>
      <c r="BG565" s="10">
        <f t="shared" si="158"/>
        <v>0</v>
      </c>
      <c r="BH565" s="36" t="s">
        <v>118</v>
      </c>
      <c r="BI565" s="39" t="str">
        <f t="shared" si="159"/>
        <v/>
      </c>
      <c r="BJ565" s="39" t="str">
        <f t="shared" si="160"/>
        <v/>
      </c>
      <c r="BK565" s="16">
        <f>SUM(AR565:AX565)</f>
        <v>30.04</v>
      </c>
      <c r="BL565" s="10">
        <f>SUM(AL565:AQ565)</f>
        <v>0</v>
      </c>
      <c r="BM565" s="12" t="str">
        <f t="shared" si="161"/>
        <v/>
      </c>
      <c r="BN565" s="12" t="str">
        <f t="shared" si="161"/>
        <v/>
      </c>
      <c r="BO565" s="9">
        <f t="shared" si="162"/>
        <v>0</v>
      </c>
      <c r="BP565" s="39" t="str">
        <f t="shared" si="163"/>
        <v/>
      </c>
      <c r="BR565" s="9">
        <f t="shared" si="164"/>
        <v>12</v>
      </c>
      <c r="BS565" s="9">
        <f t="shared" si="165"/>
        <v>74</v>
      </c>
      <c r="BT565" s="9">
        <f t="shared" si="166"/>
        <v>86</v>
      </c>
      <c r="BU565" s="9" t="str">
        <f>IFERROR(_xlfn.XLOOKUP(D565,Sheet1!B:B,Sheet1!L:L),"")</f>
        <v/>
      </c>
      <c r="BV565" s="9" t="e">
        <f>_xlfn.XLOOKUP(BU565,Sheet1!S:S,Sheet1!T:T)</f>
        <v>#N/A</v>
      </c>
      <c r="BW565" s="9" t="e">
        <f>_xlfn.XLOOKUP(D565,Sheet1!B:B,Sheet1!M:M)</f>
        <v>#N/A</v>
      </c>
      <c r="BZ565" s="108">
        <f t="shared" si="167"/>
        <v>0</v>
      </c>
      <c r="CB565" s="12"/>
      <c r="CC565" s="12"/>
      <c r="CG565" s="1" t="str">
        <f>IF(BO565&lt;80,"Below 80",
IF(BO565&lt;=120,"80-120",
IF(BO565&lt;=200,"&gt; 120-200",
IF(BO565&lt;=300,"&gt;200-300",
IF(BO565&lt;=500,"&gt;300-500",
"&gt;500")))))</f>
        <v>Below 80</v>
      </c>
      <c r="CH565" s="1" t="str">
        <f>IFERROR(_xlfn.XLOOKUP(CG565,Scenario!M:M,Scenario!N:N),"")</f>
        <v/>
      </c>
      <c r="CI565" s="1" t="str">
        <f t="shared" si="168"/>
        <v>Yes</v>
      </c>
      <c r="CJ565" s="75">
        <v>0</v>
      </c>
    </row>
    <row r="566" spans="1:89" hidden="1">
      <c r="A566" s="2">
        <v>565</v>
      </c>
      <c r="B566" s="2">
        <v>2024</v>
      </c>
      <c r="C566" s="1">
        <v>0</v>
      </c>
      <c r="D566" s="37" t="str">
        <v>001J1000006UZcWIAW</v>
      </c>
      <c r="E566" s="37" t="str">
        <v>R.K. BUILDING MATERIAL SUPPLIER</v>
      </c>
      <c r="F566" s="37" t="str">
        <v>HARYANA</v>
      </c>
      <c r="G566" s="37" t="str">
        <v>ROHTAK</v>
      </c>
      <c r="H566" s="37" t="str">
        <v>Rohtak</v>
      </c>
      <c r="I566" s="37" t="str">
        <v>JAI DURGA STEELS</v>
      </c>
      <c r="J566" s="37" t="str">
        <v>Sunny Bhutani</v>
      </c>
      <c r="K566" s="37" t="str">
        <v>Sunny Bhutani</v>
      </c>
      <c r="L566" s="37" t="str">
        <v>C12830</v>
      </c>
      <c r="M566" s="37" t="str">
        <v>North</v>
      </c>
      <c r="N566" s="2">
        <v>124001</v>
      </c>
      <c r="O566" s="2" t="str">
        <v>06AIGPV5383F1ZX</v>
      </c>
      <c r="P566" s="2">
        <v>8607565000</v>
      </c>
      <c r="Q566" s="2" t="str">
        <v>Sep'24</v>
      </c>
      <c r="R566" s="2">
        <v>2025</v>
      </c>
      <c r="S566" s="1">
        <v>0</v>
      </c>
      <c r="T566" s="2">
        <v>105</v>
      </c>
      <c r="U566" s="12">
        <v>0</v>
      </c>
      <c r="V566" s="1" t="str">
        <v>Challenger</v>
      </c>
      <c r="W566" s="13">
        <v>0</v>
      </c>
      <c r="X566" s="13">
        <v>0</v>
      </c>
      <c r="Y566" s="13">
        <v>0</v>
      </c>
      <c r="Z566" s="13">
        <v>0</v>
      </c>
      <c r="AA566" s="13">
        <v>0</v>
      </c>
      <c r="AB566" s="13">
        <v>0</v>
      </c>
      <c r="AC566" s="13">
        <v>0</v>
      </c>
      <c r="AD566" s="13">
        <v>0</v>
      </c>
      <c r="AE566" s="13">
        <v>12</v>
      </c>
      <c r="AF566" s="13">
        <v>0</v>
      </c>
      <c r="AG566" s="13">
        <v>0</v>
      </c>
      <c r="AH566" s="13">
        <v>0</v>
      </c>
      <c r="AI566" s="13">
        <v>0</v>
      </c>
      <c r="AJ566" s="13">
        <v>0</v>
      </c>
      <c r="AK566" s="13">
        <v>0</v>
      </c>
      <c r="AL566" s="13">
        <v>0</v>
      </c>
      <c r="AM566" s="13">
        <v>0</v>
      </c>
      <c r="AN566" s="13">
        <v>0</v>
      </c>
      <c r="AO566" s="13">
        <v>0</v>
      </c>
      <c r="AP566" s="13">
        <v>0</v>
      </c>
      <c r="AQ566" s="13">
        <v>0</v>
      </c>
      <c r="AR566" s="13">
        <v>0</v>
      </c>
      <c r="AS566" s="13">
        <v>0</v>
      </c>
      <c r="AT566" s="13">
        <v>0</v>
      </c>
      <c r="AU566" s="13">
        <v>0</v>
      </c>
      <c r="AV566" s="13">
        <v>0</v>
      </c>
      <c r="AW566" s="16">
        <f t="shared" si="153"/>
        <v>0</v>
      </c>
      <c r="AX566" s="16">
        <v>0</v>
      </c>
      <c r="AY566" s="10">
        <f t="shared" si="154"/>
        <v>0</v>
      </c>
      <c r="AZ566" s="10">
        <f>SUM(Z566:AK566)</f>
        <v>12</v>
      </c>
      <c r="BA566" s="10">
        <v>0</v>
      </c>
      <c r="BB566" s="10">
        <f t="shared" si="155"/>
        <v>0</v>
      </c>
      <c r="BC566" s="10">
        <f t="shared" si="156"/>
        <v>0</v>
      </c>
      <c r="BD566" s="10">
        <f t="shared" si="157"/>
        <v>-12</v>
      </c>
      <c r="BE566" s="10">
        <f t="shared" si="170"/>
        <v>12</v>
      </c>
      <c r="BF566" s="2" t="s">
        <v>119</v>
      </c>
      <c r="BG566" s="10">
        <f t="shared" si="158"/>
        <v>0</v>
      </c>
      <c r="BH566" s="36" t="s">
        <v>118</v>
      </c>
      <c r="BI566" s="39" t="str">
        <f t="shared" si="159"/>
        <v/>
      </c>
      <c r="BJ566" s="39" t="str">
        <f t="shared" si="160"/>
        <v/>
      </c>
      <c r="BK566" s="16">
        <f>SUM(AR566:AX566)</f>
        <v>0</v>
      </c>
      <c r="BL566" s="10">
        <f>SUM(AL566:AQ566)</f>
        <v>0</v>
      </c>
      <c r="BM566" s="12" t="str">
        <f t="shared" si="161"/>
        <v/>
      </c>
      <c r="BN566" s="12" t="str">
        <f t="shared" si="161"/>
        <v/>
      </c>
      <c r="BO566" s="9">
        <f t="shared" si="162"/>
        <v>0</v>
      </c>
      <c r="BP566" s="39" t="str">
        <f t="shared" si="163"/>
        <v/>
      </c>
      <c r="BQ566" s="147"/>
      <c r="BR566" s="9">
        <f t="shared" si="164"/>
        <v>12</v>
      </c>
      <c r="BS566" s="9">
        <f t="shared" si="165"/>
        <v>0</v>
      </c>
      <c r="BT566" s="9">
        <f t="shared" si="166"/>
        <v>12</v>
      </c>
      <c r="BU566" s="9" t="str">
        <f>IFERROR(_xlfn.XLOOKUP(D566,Sheet1!B:B,Sheet1!L:L),"")</f>
        <v/>
      </c>
      <c r="BV566" s="9" t="e">
        <f>_xlfn.XLOOKUP(BU566,Sheet1!S:S,Sheet1!T:T)</f>
        <v>#N/A</v>
      </c>
      <c r="BW566" s="9" t="e">
        <f>_xlfn.XLOOKUP(D566,Sheet1!B:B,Sheet1!M:M)</f>
        <v>#N/A</v>
      </c>
      <c r="BZ566" s="108">
        <f t="shared" si="167"/>
        <v>0</v>
      </c>
      <c r="CB566" s="12"/>
      <c r="CC566" s="12"/>
      <c r="CG566" s="1" t="str">
        <f>IF(BO566&lt;80,"Below 80",
IF(BO566&lt;=120,"80-120",
IF(BO566&lt;=200,"&gt; 120-200",
IF(BO566&lt;=300,"&gt;200-300",
IF(BO566&lt;=500,"&gt;300-500",
"&gt;500")))))</f>
        <v>Below 80</v>
      </c>
      <c r="CH566" s="1" t="str">
        <f>IFERROR(_xlfn.XLOOKUP(CG566,Scenario!M:M,Scenario!N:N),"")</f>
        <v/>
      </c>
      <c r="CI566" s="1" t="str">
        <f t="shared" si="168"/>
        <v>No</v>
      </c>
      <c r="CJ566" s="75">
        <v>0</v>
      </c>
    </row>
    <row r="567" spans="1:89" hidden="1">
      <c r="A567" s="2">
        <v>566</v>
      </c>
      <c r="B567" s="2">
        <v>2024</v>
      </c>
      <c r="C567" s="1">
        <v>0</v>
      </c>
      <c r="D567" s="37" t="str">
        <v>001J1000005aWvRIAU</v>
      </c>
      <c r="E567" s="37" t="str">
        <v>MOHAMMAD &amp; BROTHERS</v>
      </c>
      <c r="F567" s="37" t="str">
        <v>RAJASTHAN</v>
      </c>
      <c r="G567" s="37" t="str">
        <v>RAJSAMAND</v>
      </c>
      <c r="H567" s="37" t="str">
        <v>Nathdwara</v>
      </c>
      <c r="I567" s="37" t="str">
        <v>J P ALLOYS</v>
      </c>
      <c r="J567" s="37" t="str">
        <v>Pushpendra Kumar</v>
      </c>
      <c r="K567" s="37" t="str">
        <v>Pushpendra Kumar</v>
      </c>
      <c r="L567" s="37" t="str">
        <v>C13188</v>
      </c>
      <c r="M567" s="37" t="str">
        <v>North</v>
      </c>
      <c r="N567" s="2">
        <v>313301</v>
      </c>
      <c r="O567" s="2" t="str">
        <v>08BMLPR8200B1Z5</v>
      </c>
      <c r="P567" s="2">
        <v>8852878786</v>
      </c>
      <c r="Q567" s="2" t="str">
        <v>Sep'24</v>
      </c>
      <c r="R567" s="2">
        <v>2025</v>
      </c>
      <c r="S567" s="1">
        <v>0</v>
      </c>
      <c r="T567" s="2">
        <v>120</v>
      </c>
      <c r="U567" s="12">
        <v>0</v>
      </c>
      <c r="V567" s="1" t="str">
        <v>Challenger</v>
      </c>
      <c r="W567" s="13">
        <v>0</v>
      </c>
      <c r="X567" s="13">
        <v>0</v>
      </c>
      <c r="Y567" s="13">
        <v>0</v>
      </c>
      <c r="Z567" s="13">
        <v>0</v>
      </c>
      <c r="AA567" s="13">
        <v>0</v>
      </c>
      <c r="AB567" s="13">
        <v>0</v>
      </c>
      <c r="AC567" s="13">
        <v>0</v>
      </c>
      <c r="AD567" s="13">
        <v>0</v>
      </c>
      <c r="AE567" s="13">
        <v>114</v>
      </c>
      <c r="AF567" s="13">
        <v>52</v>
      </c>
      <c r="AG567" s="13">
        <v>0</v>
      </c>
      <c r="AH567" s="13">
        <v>7</v>
      </c>
      <c r="AI567" s="13">
        <v>0</v>
      </c>
      <c r="AJ567" s="13">
        <v>0</v>
      </c>
      <c r="AK567" s="13">
        <v>28</v>
      </c>
      <c r="AL567" s="13">
        <v>0</v>
      </c>
      <c r="AM567" s="13">
        <v>0</v>
      </c>
      <c r="AN567" s="13">
        <v>0</v>
      </c>
      <c r="AO567" s="13">
        <v>0</v>
      </c>
      <c r="AP567" s="13">
        <v>0</v>
      </c>
      <c r="AQ567" s="13">
        <v>0</v>
      </c>
      <c r="AR567" s="13">
        <v>0</v>
      </c>
      <c r="AS567" s="13">
        <v>0</v>
      </c>
      <c r="AT567" s="13">
        <v>0</v>
      </c>
      <c r="AU567" s="13">
        <v>0</v>
      </c>
      <c r="AV567" s="13">
        <v>0</v>
      </c>
      <c r="AW567" s="16">
        <f t="shared" si="153"/>
        <v>0</v>
      </c>
      <c r="AX567" s="16">
        <v>0</v>
      </c>
      <c r="AY567" s="10">
        <f t="shared" si="154"/>
        <v>0</v>
      </c>
      <c r="AZ567" s="10">
        <f>SUM(Z567:AK567)</f>
        <v>201</v>
      </c>
      <c r="BA567" s="10"/>
      <c r="BB567" s="10">
        <f t="shared" si="155"/>
        <v>0</v>
      </c>
      <c r="BC567" s="10">
        <f t="shared" si="156"/>
        <v>0</v>
      </c>
      <c r="BD567" s="10">
        <f t="shared" si="157"/>
        <v>-201</v>
      </c>
      <c r="BE567" s="10">
        <f t="shared" si="170"/>
        <v>201</v>
      </c>
      <c r="BF567" s="2" t="s">
        <v>119</v>
      </c>
      <c r="BG567" s="10">
        <f t="shared" si="158"/>
        <v>0</v>
      </c>
      <c r="BH567" s="36" t="s">
        <v>118</v>
      </c>
      <c r="BI567" s="39" t="str">
        <f t="shared" si="159"/>
        <v/>
      </c>
      <c r="BJ567" s="39" t="str">
        <f t="shared" si="160"/>
        <v/>
      </c>
      <c r="BK567" s="16">
        <f>SUM(AR567:AX567)</f>
        <v>0</v>
      </c>
      <c r="BL567" s="10">
        <f>SUM(AL567:AQ567)</f>
        <v>0</v>
      </c>
      <c r="BM567" s="12" t="str">
        <f t="shared" si="161"/>
        <v/>
      </c>
      <c r="BN567" s="12" t="str">
        <f t="shared" si="161"/>
        <v/>
      </c>
      <c r="BO567" s="9">
        <f t="shared" si="162"/>
        <v>0</v>
      </c>
      <c r="BP567" s="39" t="str">
        <f t="shared" si="163"/>
        <v/>
      </c>
      <c r="BQ567" s="147"/>
      <c r="BR567" s="9">
        <f t="shared" si="164"/>
        <v>114</v>
      </c>
      <c r="BS567" s="9">
        <f t="shared" si="165"/>
        <v>87</v>
      </c>
      <c r="BT567" s="9">
        <f t="shared" si="166"/>
        <v>201</v>
      </c>
      <c r="BU567" s="9" t="str">
        <f>IFERROR(_xlfn.XLOOKUP(D567,Sheet1!B:B,Sheet1!L:L),"")</f>
        <v/>
      </c>
      <c r="BV567" s="9" t="e">
        <f>_xlfn.XLOOKUP(BU567,Sheet1!S:S,Sheet1!T:T)</f>
        <v>#N/A</v>
      </c>
      <c r="BW567" s="9" t="e">
        <f>_xlfn.XLOOKUP(D567,Sheet1!B:B,Sheet1!M:M)</f>
        <v>#N/A</v>
      </c>
      <c r="BZ567" s="108">
        <f t="shared" si="167"/>
        <v>0</v>
      </c>
      <c r="CB567" s="12"/>
      <c r="CC567" s="12"/>
      <c r="CG567" s="1" t="str">
        <f>IF(BO567&lt;80,"Below 80",
IF(BO567&lt;=120,"80-120",
IF(BO567&lt;=200,"&gt; 120-200",
IF(BO567&lt;=300,"&gt;200-300",
IF(BO567&lt;=500,"&gt;300-500",
"&gt;500")))))</f>
        <v>Below 80</v>
      </c>
      <c r="CH567" s="1" t="str">
        <f>IFERROR(_xlfn.XLOOKUP(CG567,Scenario!M:M,Scenario!N:N),"")</f>
        <v/>
      </c>
      <c r="CI567" s="1" t="str">
        <f t="shared" si="168"/>
        <v>No</v>
      </c>
      <c r="CJ567" s="75">
        <v>0</v>
      </c>
      <c r="CK567" s="1" t="s">
        <v>118</v>
      </c>
    </row>
    <row r="568" spans="1:89" hidden="1">
      <c r="A568" s="2">
        <v>567</v>
      </c>
      <c r="B568" s="2">
        <v>2024</v>
      </c>
      <c r="C568" s="1">
        <v>0</v>
      </c>
      <c r="D568" s="37" t="str">
        <v>001J100000JrQgWIAV</v>
      </c>
      <c r="E568" s="37" t="str">
        <v>VISION PRIME TECH PVT. LTD.</v>
      </c>
      <c r="F568" s="37" t="str">
        <v>RAJASTHAN</v>
      </c>
      <c r="G568" s="37" t="str">
        <v>JAIPUR</v>
      </c>
      <c r="H568" s="37">
        <v>0</v>
      </c>
      <c r="I568" s="37" t="str">
        <v>J P ALLOYS</v>
      </c>
      <c r="J568" s="37" t="str">
        <v>Pushpendra Kumar</v>
      </c>
      <c r="K568" s="37" t="str">
        <v>Pushpendra Kumar</v>
      </c>
      <c r="L568" s="37" t="str">
        <v>C13188</v>
      </c>
      <c r="M568" s="37" t="str">
        <v>North</v>
      </c>
      <c r="N568" s="2">
        <v>302013</v>
      </c>
      <c r="O568" s="2" t="str">
        <v>08AAECV1486E1Z9</v>
      </c>
      <c r="P568" s="2">
        <v>9950145633</v>
      </c>
      <c r="Q568" s="2" t="str">
        <v>Sep'24</v>
      </c>
      <c r="R568" s="2">
        <v>2025</v>
      </c>
      <c r="S568" s="1">
        <v>0</v>
      </c>
      <c r="T568" s="2">
        <v>250</v>
      </c>
      <c r="U568" s="12">
        <v>0</v>
      </c>
      <c r="V568" s="1" t="str">
        <v>Alien</v>
      </c>
      <c r="W568" s="13">
        <v>0</v>
      </c>
      <c r="X568" s="13">
        <v>0</v>
      </c>
      <c r="Y568" s="13">
        <v>0</v>
      </c>
      <c r="Z568" s="13">
        <v>0</v>
      </c>
      <c r="AA568" s="13">
        <v>0</v>
      </c>
      <c r="AB568" s="13">
        <v>0</v>
      </c>
      <c r="AC568" s="13">
        <v>0</v>
      </c>
      <c r="AD568" s="13">
        <v>0</v>
      </c>
      <c r="AE568" s="13">
        <v>101</v>
      </c>
      <c r="AF568" s="13">
        <v>55</v>
      </c>
      <c r="AG568" s="13">
        <v>0</v>
      </c>
      <c r="AH568" s="13">
        <v>52</v>
      </c>
      <c r="AI568" s="13">
        <v>52.08</v>
      </c>
      <c r="AJ568" s="13">
        <v>0</v>
      </c>
      <c r="AK568" s="13">
        <v>50</v>
      </c>
      <c r="AL568" s="13">
        <v>0</v>
      </c>
      <c r="AM568" s="13">
        <v>0</v>
      </c>
      <c r="AN568" s="13">
        <v>0</v>
      </c>
      <c r="AO568" s="13">
        <v>0</v>
      </c>
      <c r="AP568" s="13">
        <v>0</v>
      </c>
      <c r="AQ568" s="13">
        <v>0</v>
      </c>
      <c r="AR568" s="13">
        <v>0</v>
      </c>
      <c r="AS568" s="13">
        <v>0</v>
      </c>
      <c r="AT568" s="13">
        <v>0</v>
      </c>
      <c r="AU568" s="13">
        <v>0</v>
      </c>
      <c r="AV568" s="13">
        <v>0</v>
      </c>
      <c r="AW568" s="16">
        <f t="shared" si="153"/>
        <v>0</v>
      </c>
      <c r="AX568" s="16">
        <v>0</v>
      </c>
      <c r="AY568" s="10">
        <f t="shared" si="154"/>
        <v>0</v>
      </c>
      <c r="AZ568" s="10">
        <f>SUM(Z568:AK568)</f>
        <v>310.08</v>
      </c>
      <c r="BA568" s="10"/>
      <c r="BB568" s="10">
        <f t="shared" si="155"/>
        <v>0</v>
      </c>
      <c r="BC568" s="10">
        <f t="shared" si="156"/>
        <v>0</v>
      </c>
      <c r="BD568" s="10">
        <f t="shared" si="157"/>
        <v>-310.08</v>
      </c>
      <c r="BE568" s="10">
        <f t="shared" si="170"/>
        <v>310.08</v>
      </c>
      <c r="BF568" s="2" t="s">
        <v>119</v>
      </c>
      <c r="BG568" s="10">
        <f t="shared" si="158"/>
        <v>0</v>
      </c>
      <c r="BH568" s="36" t="s">
        <v>118</v>
      </c>
      <c r="BI568" s="39" t="str">
        <f t="shared" si="159"/>
        <v/>
      </c>
      <c r="BJ568" s="39" t="str">
        <f t="shared" si="160"/>
        <v/>
      </c>
      <c r="BK568" s="16">
        <f>SUM(AR568:AX568)</f>
        <v>0</v>
      </c>
      <c r="BL568" s="10">
        <f>SUM(AL568:AQ568)</f>
        <v>0</v>
      </c>
      <c r="BM568" s="12" t="str">
        <f t="shared" si="161"/>
        <v/>
      </c>
      <c r="BN568" s="12" t="str">
        <f t="shared" si="161"/>
        <v/>
      </c>
      <c r="BO568" s="9">
        <f t="shared" si="162"/>
        <v>0</v>
      </c>
      <c r="BP568" s="39" t="str">
        <f t="shared" si="163"/>
        <v/>
      </c>
      <c r="BQ568" s="147"/>
      <c r="BR568" s="9">
        <f t="shared" si="164"/>
        <v>101</v>
      </c>
      <c r="BS568" s="9">
        <f t="shared" si="165"/>
        <v>209.07999999999998</v>
      </c>
      <c r="BT568" s="9">
        <f t="shared" si="166"/>
        <v>310.08</v>
      </c>
      <c r="BU568" s="9">
        <f>IFERROR(_xlfn.XLOOKUP(D568,Sheet1!B:B,Sheet1!L:L),"")</f>
        <v>0</v>
      </c>
      <c r="BV568" s="9" t="e">
        <f>_xlfn.XLOOKUP(BU568,Sheet1!S:S,Sheet1!T:T)</f>
        <v>#N/A</v>
      </c>
      <c r="BW568" s="9">
        <f>_xlfn.XLOOKUP(D568,Sheet1!B:B,Sheet1!M:M)</f>
        <v>0</v>
      </c>
      <c r="BZ568" s="108">
        <f t="shared" si="167"/>
        <v>0</v>
      </c>
      <c r="CB568" s="12"/>
      <c r="CC568" s="12"/>
      <c r="CG568" s="1" t="str">
        <f>IF(BO568&lt;80,"Below 80",
IF(BO568&lt;=120,"80-120",
IF(BO568&lt;=200,"&gt; 120-200",
IF(BO568&lt;=300,"&gt;200-300",
IF(BO568&lt;=500,"&gt;300-500",
"&gt;500")))))</f>
        <v>Below 80</v>
      </c>
      <c r="CH568" s="1" t="str">
        <f>IFERROR(_xlfn.XLOOKUP(CG568,Scenario!M:M,Scenario!N:N),"")</f>
        <v/>
      </c>
      <c r="CI568" s="1" t="str">
        <f t="shared" si="168"/>
        <v>No</v>
      </c>
      <c r="CJ568" s="75">
        <v>0</v>
      </c>
    </row>
    <row r="569" spans="1:89" s="115" customFormat="1" hidden="1">
      <c r="A569" s="113">
        <v>568</v>
      </c>
      <c r="B569" s="2">
        <v>2024</v>
      </c>
      <c r="C569" s="1">
        <v>0</v>
      </c>
      <c r="D569" s="114" t="str">
        <v>001J100000JrSC0IAN</v>
      </c>
      <c r="E569" s="114" t="str">
        <v>JINDAL STEEL &amp; INFRA LINES</v>
      </c>
      <c r="F569" s="114" t="str">
        <v>RAJASTHAN</v>
      </c>
      <c r="G569" s="114" t="str">
        <v>JAIPUR</v>
      </c>
      <c r="H569" s="37">
        <v>0</v>
      </c>
      <c r="I569" s="114" t="str">
        <v>J P ALLOYS</v>
      </c>
      <c r="J569" s="37" t="str">
        <v>Pushpendra Kumar</v>
      </c>
      <c r="K569" s="37" t="str">
        <v>Pushpendra Kumar</v>
      </c>
      <c r="L569" s="37" t="str">
        <v>C13188</v>
      </c>
      <c r="M569" s="114" t="str">
        <v>North</v>
      </c>
      <c r="N569" s="2">
        <v>302018</v>
      </c>
      <c r="O569" s="2" t="str">
        <v>08AASFJ1592Q1ZD</v>
      </c>
      <c r="P569" s="2">
        <v>8233810977</v>
      </c>
      <c r="Q569" s="113" t="str">
        <v>Sep'24</v>
      </c>
      <c r="R569" s="113">
        <v>2025</v>
      </c>
      <c r="S569" s="1">
        <v>0</v>
      </c>
      <c r="T569" s="113">
        <v>200</v>
      </c>
      <c r="U569" s="121">
        <v>0.50419999999999998</v>
      </c>
      <c r="V569" s="115" t="str">
        <v>Star</v>
      </c>
      <c r="W569" s="13">
        <v>0</v>
      </c>
      <c r="X569" s="13">
        <v>0</v>
      </c>
      <c r="Y569" s="13">
        <v>0</v>
      </c>
      <c r="Z569" s="13">
        <v>0</v>
      </c>
      <c r="AA569" s="13">
        <v>0</v>
      </c>
      <c r="AB569" s="13">
        <v>0</v>
      </c>
      <c r="AC569" s="13">
        <v>0</v>
      </c>
      <c r="AD569" s="13">
        <v>0</v>
      </c>
      <c r="AE569" s="13">
        <v>82</v>
      </c>
      <c r="AF569" s="13">
        <v>52</v>
      </c>
      <c r="AG569" s="13">
        <v>55</v>
      </c>
      <c r="AH569" s="13">
        <v>53</v>
      </c>
      <c r="AI569" s="13">
        <v>72</v>
      </c>
      <c r="AJ569" s="13">
        <v>87</v>
      </c>
      <c r="AK569" s="13">
        <v>90</v>
      </c>
      <c r="AL569" s="222">
        <v>70</v>
      </c>
      <c r="AM569" s="222">
        <v>53</v>
      </c>
      <c r="AN569" s="222">
        <v>51</v>
      </c>
      <c r="AO569" s="222">
        <v>52</v>
      </c>
      <c r="AP569" s="222">
        <v>105</v>
      </c>
      <c r="AQ569" s="222">
        <v>57</v>
      </c>
      <c r="AR569" s="222">
        <v>0</v>
      </c>
      <c r="AS569" s="222">
        <v>41</v>
      </c>
      <c r="AT569" s="222">
        <v>59.89</v>
      </c>
      <c r="AU569" s="222">
        <v>51</v>
      </c>
      <c r="AV569" s="13">
        <v>191.63</v>
      </c>
      <c r="AW569" s="16">
        <f t="shared" si="153"/>
        <v>539.89</v>
      </c>
      <c r="AX569" s="117">
        <v>162</v>
      </c>
      <c r="AY569" s="118">
        <f>BW569</f>
        <v>550</v>
      </c>
      <c r="AZ569" s="116">
        <f>SUM(Z569:AK569)</f>
        <v>491</v>
      </c>
      <c r="BA569" s="116">
        <v>751</v>
      </c>
      <c r="BB569" s="10">
        <f t="shared" si="155"/>
        <v>211.11</v>
      </c>
      <c r="BC569" s="10">
        <f t="shared" si="156"/>
        <v>52.777500000000003</v>
      </c>
      <c r="BD569" s="116">
        <f t="shared" si="157"/>
        <v>59</v>
      </c>
      <c r="BE569" s="116">
        <f t="shared" si="170"/>
        <v>-48.889999999999986</v>
      </c>
      <c r="BF569" s="113" t="s">
        <v>119</v>
      </c>
      <c r="BG569" s="10">
        <f t="shared" si="158"/>
        <v>53.625</v>
      </c>
      <c r="BH569" s="119" t="s">
        <v>118</v>
      </c>
      <c r="BI569" s="39" t="str">
        <f t="shared" si="159"/>
        <v>D</v>
      </c>
      <c r="BJ569" s="120" t="str">
        <f t="shared" si="160"/>
        <v>C</v>
      </c>
      <c r="BK569" s="117">
        <f>SUM(AR569:AX569)</f>
        <v>1045.4099999999999</v>
      </c>
      <c r="BL569" s="116">
        <f>SUM(AL569:AQ569)</f>
        <v>388</v>
      </c>
      <c r="BM569" s="121">
        <f t="shared" si="161"/>
        <v>1.9007454545454543</v>
      </c>
      <c r="BN569" s="121">
        <f t="shared" si="161"/>
        <v>0.70545454545454545</v>
      </c>
      <c r="BO569" s="9">
        <f t="shared" si="162"/>
        <v>429</v>
      </c>
      <c r="BP569" s="120" t="str">
        <f t="shared" si="163"/>
        <v>B</v>
      </c>
      <c r="BQ569" s="148"/>
      <c r="BR569" s="122">
        <f t="shared" si="164"/>
        <v>82</v>
      </c>
      <c r="BS569" s="122">
        <f t="shared" si="165"/>
        <v>409</v>
      </c>
      <c r="BT569" s="122">
        <f t="shared" si="166"/>
        <v>491</v>
      </c>
      <c r="BU569" s="122" t="str">
        <f>IFERROR(_xlfn.XLOOKUP(D569,Sheet1!B:B,Sheet1!L:L),"")</f>
        <v>International trip (1 pax Almaty) 3N-4D</v>
      </c>
      <c r="BV569" s="122" t="e">
        <f>_xlfn.XLOOKUP(BU569,Sheet1!S:S,Sheet1!T:T)</f>
        <v>#N/A</v>
      </c>
      <c r="BW569" s="122">
        <f>_xlfn.XLOOKUP(D569,Sheet1!B:B,Sheet1!M:M)</f>
        <v>550</v>
      </c>
      <c r="BX569" s="115" t="s">
        <v>129</v>
      </c>
      <c r="BZ569" s="123">
        <f t="shared" si="167"/>
        <v>10.110000000000014</v>
      </c>
      <c r="CB569" s="12">
        <f>AW569/AY569</f>
        <v>0.98161818181818183</v>
      </c>
      <c r="CC569" s="12">
        <f>AX569/AY569</f>
        <v>0.29454545454545455</v>
      </c>
      <c r="CG569" s="1" t="str">
        <f>IF(BO569&lt;80,"Below 80",
IF(BO569&lt;=120,"80-120",
IF(BO569&lt;=200,"&gt; 120-200",
IF(BO569&lt;=300,"&gt;200-300",
IF(BO569&lt;=500,"&gt;300-500",
"&gt;500")))))</f>
        <v>&gt;300-500</v>
      </c>
      <c r="CH569" s="1" t="str">
        <f>IFERROR(_xlfn.XLOOKUP(CG569,Scenario!M:M,Scenario!N:N),"")</f>
        <v>D</v>
      </c>
      <c r="CI569" s="1" t="b">
        <f t="shared" si="168"/>
        <v>0</v>
      </c>
      <c r="CJ569" s="75">
        <v>121</v>
      </c>
      <c r="CK569" s="1"/>
    </row>
    <row r="570" spans="1:89" hidden="1">
      <c r="A570" s="2">
        <v>569</v>
      </c>
      <c r="B570" s="2">
        <v>2024</v>
      </c>
      <c r="C570" s="1">
        <v>0</v>
      </c>
      <c r="D570" s="37" t="str">
        <v>001J100000F4ZhJIAV</v>
      </c>
      <c r="E570" s="37" t="str">
        <v>M/S BOODHI BUILDING SOLUTIONS</v>
      </c>
      <c r="F570" s="37" t="str">
        <v>UTTAR PRADESH</v>
      </c>
      <c r="G570" s="37" t="str">
        <v>SHAHJAHANPUR</v>
      </c>
      <c r="H570" s="37" t="str">
        <v>Tilhar</v>
      </c>
      <c r="I570" s="37" t="str">
        <v>Khandelwal Associates</v>
      </c>
      <c r="J570" s="37" t="str">
        <v>SHIV KUMAR</v>
      </c>
      <c r="K570" s="37" t="str">
        <v>Ashutosh Shukla</v>
      </c>
      <c r="L570" s="37" t="str">
        <v>C12818</v>
      </c>
      <c r="M570" s="37" t="str">
        <v>North</v>
      </c>
      <c r="N570" s="2">
        <v>242307</v>
      </c>
      <c r="O570" s="2" t="str">
        <v>09BBHPG0092H1ZR</v>
      </c>
      <c r="P570" s="2">
        <v>8090848970</v>
      </c>
      <c r="Q570" s="2" t="str">
        <v>Sep'24</v>
      </c>
      <c r="R570" s="2">
        <v>2025</v>
      </c>
      <c r="S570" s="1">
        <v>0</v>
      </c>
      <c r="T570" s="2">
        <v>300</v>
      </c>
      <c r="U570" s="12">
        <v>0</v>
      </c>
      <c r="V570" s="1" t="str">
        <v>Alien</v>
      </c>
      <c r="W570" s="13">
        <v>0</v>
      </c>
      <c r="X570" s="13">
        <v>0</v>
      </c>
      <c r="Y570" s="13">
        <v>0</v>
      </c>
      <c r="Z570" s="13">
        <v>0</v>
      </c>
      <c r="AA570" s="13">
        <v>0</v>
      </c>
      <c r="AB570" s="13">
        <v>0</v>
      </c>
      <c r="AC570" s="13">
        <v>0</v>
      </c>
      <c r="AD570" s="13">
        <v>0</v>
      </c>
      <c r="AE570" s="13">
        <v>15</v>
      </c>
      <c r="AF570" s="13">
        <v>0</v>
      </c>
      <c r="AG570" s="13">
        <v>0</v>
      </c>
      <c r="AH570" s="13">
        <v>0</v>
      </c>
      <c r="AI570" s="13">
        <v>0</v>
      </c>
      <c r="AJ570" s="13">
        <v>0</v>
      </c>
      <c r="AK570" s="13">
        <v>1</v>
      </c>
      <c r="AL570" s="13">
        <v>0</v>
      </c>
      <c r="AM570" s="13">
        <v>0</v>
      </c>
      <c r="AN570" s="13">
        <v>0</v>
      </c>
      <c r="AO570" s="13">
        <v>0</v>
      </c>
      <c r="AP570" s="13">
        <v>0</v>
      </c>
      <c r="AQ570" s="13">
        <v>0</v>
      </c>
      <c r="AR570" s="13">
        <v>0</v>
      </c>
      <c r="AS570" s="13">
        <v>0</v>
      </c>
      <c r="AT570" s="13">
        <v>0</v>
      </c>
      <c r="AU570" s="13">
        <v>0</v>
      </c>
      <c r="AV570" s="13">
        <v>0</v>
      </c>
      <c r="AW570" s="16">
        <f t="shared" si="153"/>
        <v>0</v>
      </c>
      <c r="AX570" s="16">
        <v>0</v>
      </c>
      <c r="AY570" s="10">
        <f t="shared" si="154"/>
        <v>0</v>
      </c>
      <c r="AZ570" s="10">
        <f>SUM(Z570:AK570)</f>
        <v>16</v>
      </c>
      <c r="BA570" s="10"/>
      <c r="BB570" s="10">
        <f t="shared" si="155"/>
        <v>0</v>
      </c>
      <c r="BC570" s="10">
        <f t="shared" si="156"/>
        <v>0</v>
      </c>
      <c r="BD570" s="10">
        <f t="shared" si="157"/>
        <v>-16</v>
      </c>
      <c r="BE570" s="10">
        <f t="shared" si="170"/>
        <v>16</v>
      </c>
      <c r="BF570" s="2" t="s">
        <v>119</v>
      </c>
      <c r="BG570" s="10">
        <f t="shared" si="158"/>
        <v>0</v>
      </c>
      <c r="BH570" s="36" t="s">
        <v>118</v>
      </c>
      <c r="BI570" s="39" t="str">
        <f t="shared" si="159"/>
        <v/>
      </c>
      <c r="BJ570" s="39" t="str">
        <f t="shared" si="160"/>
        <v/>
      </c>
      <c r="BK570" s="16">
        <f>SUM(AR570:AX570)</f>
        <v>0</v>
      </c>
      <c r="BL570" s="10">
        <f>SUM(AL570:AQ570)</f>
        <v>0</v>
      </c>
      <c r="BM570" s="12" t="str">
        <f t="shared" si="161"/>
        <v/>
      </c>
      <c r="BN570" s="12" t="str">
        <f t="shared" si="161"/>
        <v/>
      </c>
      <c r="BO570" s="9">
        <f t="shared" si="162"/>
        <v>0</v>
      </c>
      <c r="BP570" s="39" t="str">
        <f t="shared" si="163"/>
        <v/>
      </c>
      <c r="BQ570" s="147"/>
      <c r="BR570" s="9">
        <f t="shared" si="164"/>
        <v>15</v>
      </c>
      <c r="BS570" s="9">
        <f t="shared" si="165"/>
        <v>1</v>
      </c>
      <c r="BT570" s="9">
        <f t="shared" si="166"/>
        <v>16</v>
      </c>
      <c r="BU570" s="9" t="str">
        <f>IFERROR(_xlfn.XLOOKUP(D570,Sheet1!B:B,Sheet1!L:L),"")</f>
        <v/>
      </c>
      <c r="BV570" s="9" t="e">
        <f>_xlfn.XLOOKUP(BU570,Sheet1!S:S,Sheet1!T:T)</f>
        <v>#N/A</v>
      </c>
      <c r="BW570" s="9" t="e">
        <f>_xlfn.XLOOKUP(D570,Sheet1!B:B,Sheet1!M:M)</f>
        <v>#N/A</v>
      </c>
      <c r="BZ570" s="108">
        <f t="shared" si="167"/>
        <v>0</v>
      </c>
      <c r="CB570" s="12"/>
      <c r="CC570" s="12"/>
      <c r="CG570" s="1" t="str">
        <f>IF(BO570&lt;80,"Below 80",
IF(BO570&lt;=120,"80-120",
IF(BO570&lt;=200,"&gt; 120-200",
IF(BO570&lt;=300,"&gt;200-300",
IF(BO570&lt;=500,"&gt;300-500",
"&gt;500")))))</f>
        <v>Below 80</v>
      </c>
      <c r="CH570" s="1" t="str">
        <f>IFERROR(_xlfn.XLOOKUP(CG570,Scenario!M:M,Scenario!N:N),"")</f>
        <v/>
      </c>
      <c r="CI570" s="1" t="str">
        <f t="shared" si="168"/>
        <v>No</v>
      </c>
      <c r="CJ570" s="75">
        <v>0</v>
      </c>
    </row>
    <row r="571" spans="1:89" hidden="1">
      <c r="A571" s="2">
        <v>570</v>
      </c>
      <c r="B571" s="2">
        <v>2024</v>
      </c>
      <c r="C571" s="1">
        <v>0</v>
      </c>
      <c r="D571" s="37" t="str">
        <v>001J1000005ZmsYIAS</v>
      </c>
      <c r="E571" s="37" t="str">
        <v>M/S AJANTA HARDWARE</v>
      </c>
      <c r="F571" s="37" t="str">
        <v>PUNJAB</v>
      </c>
      <c r="G571" s="37" t="str">
        <v>PATHANKOT</v>
      </c>
      <c r="H571" s="37" t="str">
        <v>Pathankot</v>
      </c>
      <c r="I571" s="37" t="str">
        <v>MAHAVIR STEEL CORPORATION</v>
      </c>
      <c r="J571" s="37" t="str">
        <v>Abhishek Wadhwa</v>
      </c>
      <c r="K571" s="37">
        <v>0</v>
      </c>
      <c r="L571" s="37" t="str">
        <v>0015g00001ghemj</v>
      </c>
      <c r="M571" s="37" t="str">
        <v>North</v>
      </c>
      <c r="N571" s="2">
        <v>145001</v>
      </c>
      <c r="O571" s="2" t="str">
        <v>03AKBPS6343R1ZO</v>
      </c>
      <c r="P571" s="2">
        <v>9855601903</v>
      </c>
      <c r="Q571" s="2" t="str">
        <v>Sep'24</v>
      </c>
      <c r="R571" s="2">
        <v>2025</v>
      </c>
      <c r="S571" s="1">
        <v>0</v>
      </c>
      <c r="T571" s="2">
        <v>60</v>
      </c>
      <c r="U571" s="12">
        <v>0</v>
      </c>
      <c r="V571" s="1" t="str">
        <v>Challenger</v>
      </c>
      <c r="W571" s="13">
        <v>0</v>
      </c>
      <c r="X571" s="13">
        <v>0</v>
      </c>
      <c r="Y571" s="13">
        <v>0</v>
      </c>
      <c r="Z571" s="13">
        <v>0</v>
      </c>
      <c r="AA571" s="13">
        <v>0</v>
      </c>
      <c r="AB571" s="13">
        <v>0</v>
      </c>
      <c r="AC571" s="13">
        <v>0</v>
      </c>
      <c r="AD571" s="13">
        <v>0</v>
      </c>
      <c r="AE571" s="13">
        <v>25.09</v>
      </c>
      <c r="AF571" s="13">
        <v>25.23</v>
      </c>
      <c r="AG571" s="13">
        <v>0</v>
      </c>
      <c r="AH571" s="13">
        <v>0</v>
      </c>
      <c r="AI571" s="13">
        <v>0</v>
      </c>
      <c r="AJ571" s="13">
        <v>0</v>
      </c>
      <c r="AK571" s="13">
        <v>0</v>
      </c>
      <c r="AL571" s="13">
        <v>0</v>
      </c>
      <c r="AM571" s="13">
        <v>0</v>
      </c>
      <c r="AN571" s="13">
        <v>0</v>
      </c>
      <c r="AO571" s="13">
        <v>0</v>
      </c>
      <c r="AP571" s="13">
        <v>0</v>
      </c>
      <c r="AQ571" s="13">
        <v>0</v>
      </c>
      <c r="AR571" s="13">
        <v>0</v>
      </c>
      <c r="AS571" s="13">
        <v>0</v>
      </c>
      <c r="AT571" s="13">
        <v>0</v>
      </c>
      <c r="AU571" s="13">
        <v>0</v>
      </c>
      <c r="AV571" s="13">
        <v>0</v>
      </c>
      <c r="AW571" s="16">
        <f t="shared" si="153"/>
        <v>0</v>
      </c>
      <c r="AX571" s="16">
        <v>0</v>
      </c>
      <c r="AY571" s="10">
        <f t="shared" si="154"/>
        <v>0</v>
      </c>
      <c r="AZ571" s="10">
        <f>SUM(Z571:AK571)</f>
        <v>50.32</v>
      </c>
      <c r="BA571" s="10">
        <v>20</v>
      </c>
      <c r="BB571" s="10">
        <f t="shared" si="155"/>
        <v>20</v>
      </c>
      <c r="BC571" s="10">
        <f t="shared" si="156"/>
        <v>5</v>
      </c>
      <c r="BD571" s="10">
        <f t="shared" si="157"/>
        <v>-50.32</v>
      </c>
      <c r="BE571" s="10">
        <f t="shared" si="170"/>
        <v>50.32</v>
      </c>
      <c r="BF571" s="2" t="s">
        <v>119</v>
      </c>
      <c r="BG571" s="10">
        <f t="shared" si="158"/>
        <v>0</v>
      </c>
      <c r="BH571" s="36" t="s">
        <v>118</v>
      </c>
      <c r="BI571" s="39" t="str">
        <f t="shared" si="159"/>
        <v/>
      </c>
      <c r="BJ571" s="39" t="str">
        <f t="shared" si="160"/>
        <v/>
      </c>
      <c r="BK571" s="16">
        <f>SUM(AR571:AX571)</f>
        <v>0</v>
      </c>
      <c r="BL571" s="10">
        <f>SUM(AL571:AQ571)</f>
        <v>0</v>
      </c>
      <c r="BM571" s="12" t="str">
        <f t="shared" si="161"/>
        <v/>
      </c>
      <c r="BN571" s="12" t="str">
        <f t="shared" si="161"/>
        <v/>
      </c>
      <c r="BO571" s="9">
        <f t="shared" si="162"/>
        <v>0</v>
      </c>
      <c r="BP571" s="39" t="str">
        <f t="shared" si="163"/>
        <v/>
      </c>
      <c r="BQ571" s="147"/>
      <c r="BR571" s="9">
        <f t="shared" si="164"/>
        <v>25.09</v>
      </c>
      <c r="BS571" s="9">
        <f t="shared" si="165"/>
        <v>25.23</v>
      </c>
      <c r="BT571" s="9">
        <f t="shared" si="166"/>
        <v>50.32</v>
      </c>
      <c r="BU571" s="9" t="str">
        <f>IFERROR(_xlfn.XLOOKUP(D571,Sheet1!B:B,Sheet1!L:L),"")</f>
        <v/>
      </c>
      <c r="BV571" s="9" t="e">
        <f>_xlfn.XLOOKUP(BU571,Sheet1!S:S,Sheet1!T:T)</f>
        <v>#N/A</v>
      </c>
      <c r="BW571" s="9" t="e">
        <f>_xlfn.XLOOKUP(D571,Sheet1!B:B,Sheet1!M:M)</f>
        <v>#N/A</v>
      </c>
      <c r="BZ571" s="108">
        <f t="shared" si="167"/>
        <v>0</v>
      </c>
      <c r="CB571" s="12"/>
      <c r="CC571" s="12"/>
      <c r="CG571" s="1" t="str">
        <f>IF(BO571&lt;80,"Below 80",
IF(BO571&lt;=120,"80-120",
IF(BO571&lt;=200,"&gt; 120-200",
IF(BO571&lt;=300,"&gt;200-300",
IF(BO571&lt;=500,"&gt;300-500",
"&gt;500")))))</f>
        <v>Below 80</v>
      </c>
      <c r="CH571" s="1" t="str">
        <f>IFERROR(_xlfn.XLOOKUP(CG571,Scenario!M:M,Scenario!N:N),"")</f>
        <v/>
      </c>
      <c r="CI571" s="1" t="str">
        <f t="shared" si="168"/>
        <v>Yes</v>
      </c>
      <c r="CJ571" s="75">
        <v>0</v>
      </c>
    </row>
    <row r="572" spans="1:89" hidden="1">
      <c r="A572" s="2">
        <v>571</v>
      </c>
      <c r="B572" s="2">
        <v>2024</v>
      </c>
      <c r="C572" s="1">
        <v>0</v>
      </c>
      <c r="D572" s="37" t="str">
        <v>001J1000009H1fOIAS</v>
      </c>
      <c r="E572" s="37" t="str">
        <v>SHIV TRADING CO.</v>
      </c>
      <c r="F572" s="37" t="str">
        <v>PUNJAB</v>
      </c>
      <c r="G572" s="37" t="str">
        <v>AMRITSAR</v>
      </c>
      <c r="H572" s="37" t="str">
        <v>Amritsar-II</v>
      </c>
      <c r="I572" s="37" t="str">
        <v>MAHAVIR STEEL CORPORATION</v>
      </c>
      <c r="J572" s="37" t="str">
        <v>Abhishek Wadhwa</v>
      </c>
      <c r="K572" s="37">
        <v>0</v>
      </c>
      <c r="L572" s="37" t="str">
        <v>0015g00001ghemj</v>
      </c>
      <c r="M572" s="37" t="str">
        <v>North</v>
      </c>
      <c r="N572" s="2">
        <v>143001</v>
      </c>
      <c r="O572" s="2" t="str">
        <v>03ABEPK9700E2Z3</v>
      </c>
      <c r="P572" s="2">
        <v>9876426684</v>
      </c>
      <c r="Q572" s="2" t="str">
        <v>Sep'24</v>
      </c>
      <c r="R572" s="2">
        <v>2025</v>
      </c>
      <c r="S572" s="1">
        <v>0</v>
      </c>
      <c r="T572" s="2">
        <v>150</v>
      </c>
      <c r="U572" s="12">
        <v>0</v>
      </c>
      <c r="V572" s="1" t="str">
        <v>Challenger</v>
      </c>
      <c r="W572" s="13">
        <v>0</v>
      </c>
      <c r="X572" s="13">
        <v>0</v>
      </c>
      <c r="Y572" s="13">
        <v>0</v>
      </c>
      <c r="Z572" s="13">
        <v>0</v>
      </c>
      <c r="AA572" s="13">
        <v>0</v>
      </c>
      <c r="AB572" s="13">
        <v>0</v>
      </c>
      <c r="AC572" s="13">
        <v>0</v>
      </c>
      <c r="AD572" s="13">
        <v>0</v>
      </c>
      <c r="AE572" s="13">
        <v>25.21</v>
      </c>
      <c r="AF572" s="13">
        <v>0</v>
      </c>
      <c r="AG572" s="13">
        <v>0</v>
      </c>
      <c r="AH572" s="13">
        <v>0</v>
      </c>
      <c r="AI572" s="13">
        <v>0</v>
      </c>
      <c r="AJ572" s="13">
        <v>0</v>
      </c>
      <c r="AK572" s="13">
        <v>0</v>
      </c>
      <c r="AL572" s="13">
        <v>0</v>
      </c>
      <c r="AM572" s="13">
        <v>0</v>
      </c>
      <c r="AN572" s="13">
        <v>0</v>
      </c>
      <c r="AO572" s="13">
        <v>0</v>
      </c>
      <c r="AP572" s="13">
        <v>0</v>
      </c>
      <c r="AQ572" s="13">
        <v>0</v>
      </c>
      <c r="AR572" s="13">
        <v>0</v>
      </c>
      <c r="AS572" s="13">
        <v>0</v>
      </c>
      <c r="AT572" s="13">
        <v>0</v>
      </c>
      <c r="AU572" s="13">
        <v>0</v>
      </c>
      <c r="AV572" s="13">
        <v>0</v>
      </c>
      <c r="AW572" s="16">
        <f t="shared" si="153"/>
        <v>0</v>
      </c>
      <c r="AX572" s="16">
        <v>0</v>
      </c>
      <c r="AY572" s="10">
        <f t="shared" si="154"/>
        <v>0</v>
      </c>
      <c r="AZ572" s="10">
        <f>SUM(Z572:AK572)</f>
        <v>25.21</v>
      </c>
      <c r="BA572" s="10">
        <v>20</v>
      </c>
      <c r="BB572" s="10">
        <f t="shared" si="155"/>
        <v>20</v>
      </c>
      <c r="BC572" s="10">
        <f t="shared" si="156"/>
        <v>5</v>
      </c>
      <c r="BD572" s="10">
        <f t="shared" si="157"/>
        <v>-25.21</v>
      </c>
      <c r="BE572" s="10">
        <f t="shared" si="170"/>
        <v>25.21</v>
      </c>
      <c r="BF572" s="2" t="s">
        <v>119</v>
      </c>
      <c r="BG572" s="10">
        <f t="shared" si="158"/>
        <v>0</v>
      </c>
      <c r="BH572" s="36" t="s">
        <v>118</v>
      </c>
      <c r="BI572" s="39" t="str">
        <f t="shared" si="159"/>
        <v/>
      </c>
      <c r="BJ572" s="39" t="str">
        <f t="shared" si="160"/>
        <v/>
      </c>
      <c r="BK572" s="16">
        <f>SUM(AR572:AX572)</f>
        <v>0</v>
      </c>
      <c r="BL572" s="10">
        <f>SUM(AL572:AQ572)</f>
        <v>0</v>
      </c>
      <c r="BM572" s="12" t="str">
        <f t="shared" si="161"/>
        <v/>
      </c>
      <c r="BN572" s="12" t="str">
        <f t="shared" si="161"/>
        <v/>
      </c>
      <c r="BO572" s="9">
        <f t="shared" si="162"/>
        <v>0</v>
      </c>
      <c r="BP572" s="39" t="str">
        <f t="shared" si="163"/>
        <v/>
      </c>
      <c r="BQ572" s="147"/>
      <c r="BR572" s="9">
        <f t="shared" si="164"/>
        <v>25.21</v>
      </c>
      <c r="BS572" s="9">
        <f t="shared" si="165"/>
        <v>0</v>
      </c>
      <c r="BT572" s="9">
        <f t="shared" si="166"/>
        <v>25.21</v>
      </c>
      <c r="BU572" s="9" t="str">
        <f>IFERROR(_xlfn.XLOOKUP(D572,Sheet1!B:B,Sheet1!L:L),"")</f>
        <v/>
      </c>
      <c r="BV572" s="9" t="e">
        <f>_xlfn.XLOOKUP(BU572,Sheet1!S:S,Sheet1!T:T)</f>
        <v>#N/A</v>
      </c>
      <c r="BW572" s="9" t="e">
        <f>_xlfn.XLOOKUP(D572,Sheet1!B:B,Sheet1!M:M)</f>
        <v>#N/A</v>
      </c>
      <c r="BZ572" s="108">
        <f t="shared" si="167"/>
        <v>0</v>
      </c>
      <c r="CB572" s="12"/>
      <c r="CC572" s="12"/>
      <c r="CG572" s="1" t="str">
        <f>IF(BO572&lt;80,"Below 80",
IF(BO572&lt;=120,"80-120",
IF(BO572&lt;=200,"&gt; 120-200",
IF(BO572&lt;=300,"&gt;200-300",
IF(BO572&lt;=500,"&gt;300-500",
"&gt;500")))))</f>
        <v>Below 80</v>
      </c>
      <c r="CH572" s="1" t="str">
        <f>IFERROR(_xlfn.XLOOKUP(CG572,Scenario!M:M,Scenario!N:N),"")</f>
        <v/>
      </c>
      <c r="CI572" s="1" t="str">
        <f t="shared" si="168"/>
        <v>Yes</v>
      </c>
      <c r="CJ572" s="75">
        <v>0</v>
      </c>
    </row>
    <row r="573" spans="1:89" hidden="1">
      <c r="A573" s="2">
        <v>572</v>
      </c>
      <c r="B573" s="2">
        <v>2024</v>
      </c>
      <c r="C573" s="1">
        <v>0</v>
      </c>
      <c r="D573" s="37" t="str">
        <v>001J100000I2XaAIAV</v>
      </c>
      <c r="E573" s="37" t="str">
        <v>CHOPRA &amp; CO</v>
      </c>
      <c r="F573" s="37" t="str">
        <v>PUNJAB</v>
      </c>
      <c r="G573" s="37" t="str">
        <v>Tarn Taran</v>
      </c>
      <c r="H573" s="37" t="str">
        <v>Tarn Taran</v>
      </c>
      <c r="I573" s="37" t="str">
        <v>MAHAVIR STEEL CORPORATION</v>
      </c>
      <c r="J573" s="37" t="str">
        <v>Abhishek Wadhwa</v>
      </c>
      <c r="K573" s="37">
        <v>0</v>
      </c>
      <c r="L573" s="37" t="str">
        <v>0015g00001ghemj</v>
      </c>
      <c r="M573" s="37" t="str">
        <v>North</v>
      </c>
      <c r="N573" s="2">
        <v>143419</v>
      </c>
      <c r="O573" s="2" t="str">
        <v>03BNZPK9166L1Z2</v>
      </c>
      <c r="P573" s="2">
        <v>9855557355</v>
      </c>
      <c r="Q573" s="2" t="str">
        <v>Sep'24</v>
      </c>
      <c r="R573" s="2">
        <v>2025</v>
      </c>
      <c r="S573" s="1">
        <v>0</v>
      </c>
      <c r="T573" s="2">
        <v>80</v>
      </c>
      <c r="U573" s="12">
        <v>0</v>
      </c>
      <c r="V573" s="1" t="str">
        <v>Challenger</v>
      </c>
      <c r="W573" s="13">
        <v>0</v>
      </c>
      <c r="X573" s="13">
        <v>0</v>
      </c>
      <c r="Y573" s="13">
        <v>0</v>
      </c>
      <c r="Z573" s="13">
        <v>0</v>
      </c>
      <c r="AA573" s="13">
        <v>0</v>
      </c>
      <c r="AB573" s="13">
        <v>0</v>
      </c>
      <c r="AC573" s="13">
        <v>0</v>
      </c>
      <c r="AD573" s="13">
        <v>0</v>
      </c>
      <c r="AE573" s="13">
        <v>2.58</v>
      </c>
      <c r="AF573" s="13">
        <v>0</v>
      </c>
      <c r="AG573" s="13">
        <v>0</v>
      </c>
      <c r="AH573" s="13">
        <v>0</v>
      </c>
      <c r="AI573" s="13">
        <v>0</v>
      </c>
      <c r="AJ573" s="13">
        <v>0</v>
      </c>
      <c r="AK573" s="13">
        <v>0</v>
      </c>
      <c r="AL573" s="13">
        <v>0</v>
      </c>
      <c r="AM573" s="13">
        <v>0</v>
      </c>
      <c r="AN573" s="13">
        <v>0</v>
      </c>
      <c r="AO573" s="13">
        <v>0</v>
      </c>
      <c r="AP573" s="13">
        <v>0</v>
      </c>
      <c r="AQ573" s="13">
        <v>0</v>
      </c>
      <c r="AR573" s="13">
        <v>0</v>
      </c>
      <c r="AS573" s="13">
        <v>0</v>
      </c>
      <c r="AT573" s="13">
        <v>0</v>
      </c>
      <c r="AU573" s="13">
        <v>0</v>
      </c>
      <c r="AV573" s="13">
        <v>0</v>
      </c>
      <c r="AW573" s="16">
        <f t="shared" si="153"/>
        <v>0</v>
      </c>
      <c r="AX573" s="16">
        <v>0</v>
      </c>
      <c r="AY573" s="10">
        <f t="shared" si="154"/>
        <v>0</v>
      </c>
      <c r="AZ573" s="10">
        <f>SUM(Z573:AK573)</f>
        <v>2.58</v>
      </c>
      <c r="BA573" s="10">
        <v>0</v>
      </c>
      <c r="BB573" s="10">
        <f t="shared" si="155"/>
        <v>0</v>
      </c>
      <c r="BC573" s="10">
        <f t="shared" si="156"/>
        <v>0</v>
      </c>
      <c r="BD573" s="10">
        <f t="shared" si="157"/>
        <v>-2.58</v>
      </c>
      <c r="BE573" s="10">
        <f t="shared" si="170"/>
        <v>2.58</v>
      </c>
      <c r="BF573" s="2" t="s">
        <v>119</v>
      </c>
      <c r="BG573" s="10">
        <f t="shared" si="158"/>
        <v>0</v>
      </c>
      <c r="BH573" s="36" t="s">
        <v>118</v>
      </c>
      <c r="BI573" s="39" t="str">
        <f t="shared" si="159"/>
        <v/>
      </c>
      <c r="BJ573" s="39" t="str">
        <f t="shared" si="160"/>
        <v/>
      </c>
      <c r="BK573" s="16">
        <f>SUM(AR573:AX573)</f>
        <v>0</v>
      </c>
      <c r="BL573" s="10">
        <f>SUM(AL573:AQ573)</f>
        <v>0</v>
      </c>
      <c r="BM573" s="12" t="str">
        <f t="shared" si="161"/>
        <v/>
      </c>
      <c r="BN573" s="12" t="str">
        <f t="shared" si="161"/>
        <v/>
      </c>
      <c r="BO573" s="9">
        <f t="shared" si="162"/>
        <v>0</v>
      </c>
      <c r="BP573" s="39" t="str">
        <f t="shared" si="163"/>
        <v/>
      </c>
      <c r="BQ573" s="147"/>
      <c r="BR573" s="9">
        <f t="shared" si="164"/>
        <v>2.58</v>
      </c>
      <c r="BS573" s="9">
        <f t="shared" si="165"/>
        <v>0</v>
      </c>
      <c r="BT573" s="9">
        <f t="shared" si="166"/>
        <v>2.58</v>
      </c>
      <c r="BU573" s="9" t="str">
        <f>IFERROR(_xlfn.XLOOKUP(D573,Sheet1!B:B,Sheet1!L:L),"")</f>
        <v/>
      </c>
      <c r="BV573" s="9" t="e">
        <f>_xlfn.XLOOKUP(BU573,Sheet1!S:S,Sheet1!T:T)</f>
        <v>#N/A</v>
      </c>
      <c r="BW573" s="9" t="e">
        <f>_xlfn.XLOOKUP(D573,Sheet1!B:B,Sheet1!M:M)</f>
        <v>#N/A</v>
      </c>
      <c r="BZ573" s="108">
        <f t="shared" si="167"/>
        <v>0</v>
      </c>
      <c r="CB573" s="12"/>
      <c r="CC573" s="12"/>
      <c r="CG573" s="1" t="str">
        <f>IF(BO573&lt;80,"Below 80",
IF(BO573&lt;=120,"80-120",
IF(BO573&lt;=200,"&gt; 120-200",
IF(BO573&lt;=300,"&gt;200-300",
IF(BO573&lt;=500,"&gt;300-500",
"&gt;500")))))</f>
        <v>Below 80</v>
      </c>
      <c r="CH573" s="1" t="str">
        <f>IFERROR(_xlfn.XLOOKUP(CG573,Scenario!M:M,Scenario!N:N),"")</f>
        <v/>
      </c>
      <c r="CI573" s="1" t="str">
        <f t="shared" si="168"/>
        <v>No</v>
      </c>
      <c r="CJ573" s="75">
        <v>0</v>
      </c>
    </row>
    <row r="574" spans="1:89" hidden="1">
      <c r="A574" s="2">
        <v>573</v>
      </c>
      <c r="B574" s="2">
        <v>2024</v>
      </c>
      <c r="C574" s="1">
        <v>0</v>
      </c>
      <c r="D574" s="37" t="str">
        <v>001J100000Jqp3sIAB</v>
      </c>
      <c r="E574" s="37" t="str">
        <v>L.K INDUSTRIES</v>
      </c>
      <c r="F574" s="37" t="str">
        <v>PUNJAB</v>
      </c>
      <c r="G574" s="37" t="str">
        <v>FATEHGARH SAHIB</v>
      </c>
      <c r="H574" s="37" t="str">
        <v>Fatehgarh Sahib</v>
      </c>
      <c r="I574" s="37" t="str">
        <v>PAL CEMENT AND STEEL PVT. LTD.</v>
      </c>
      <c r="J574" s="37" t="str">
        <v>Abhishek Wadhwa</v>
      </c>
      <c r="K574" s="37" t="str">
        <v>Abhishek Wadhwa</v>
      </c>
      <c r="L574" s="37" t="str">
        <v>C12827</v>
      </c>
      <c r="M574" s="37" t="str">
        <v>North</v>
      </c>
      <c r="N574" s="2">
        <v>147301</v>
      </c>
      <c r="O574" s="2" t="str">
        <v>03ARVPG4512B1Z8</v>
      </c>
      <c r="P574" s="2">
        <v>7837270035</v>
      </c>
      <c r="Q574" s="2" t="str">
        <v>Sep'24</v>
      </c>
      <c r="R574" s="2">
        <v>2025</v>
      </c>
      <c r="S574" s="1">
        <v>0</v>
      </c>
      <c r="T574" s="2">
        <v>200</v>
      </c>
      <c r="U574" s="12">
        <v>0</v>
      </c>
      <c r="V574" s="1" t="str">
        <v>Challenger</v>
      </c>
      <c r="W574" s="13">
        <v>0</v>
      </c>
      <c r="X574" s="13">
        <v>0</v>
      </c>
      <c r="Y574" s="13">
        <v>0</v>
      </c>
      <c r="Z574" s="13">
        <v>0</v>
      </c>
      <c r="AA574" s="13">
        <v>0</v>
      </c>
      <c r="AB574" s="13">
        <v>0</v>
      </c>
      <c r="AC574" s="13">
        <v>0</v>
      </c>
      <c r="AD574" s="13">
        <v>0</v>
      </c>
      <c r="AE574" s="13">
        <v>30</v>
      </c>
      <c r="AF574" s="13">
        <v>50</v>
      </c>
      <c r="AG574" s="13">
        <v>10</v>
      </c>
      <c r="AH574" s="13">
        <v>10</v>
      </c>
      <c r="AI574" s="13">
        <v>0</v>
      </c>
      <c r="AJ574" s="13">
        <v>0</v>
      </c>
      <c r="AK574" s="13">
        <v>0</v>
      </c>
      <c r="AL574" s="13">
        <v>0</v>
      </c>
      <c r="AM574" s="13">
        <v>0</v>
      </c>
      <c r="AN574" s="13">
        <v>0</v>
      </c>
      <c r="AO574" s="13">
        <v>0</v>
      </c>
      <c r="AP574" s="13">
        <v>0</v>
      </c>
      <c r="AQ574" s="13">
        <v>0</v>
      </c>
      <c r="AR574" s="13">
        <v>0</v>
      </c>
      <c r="AS574" s="13">
        <v>0</v>
      </c>
      <c r="AT574" s="13">
        <v>0</v>
      </c>
      <c r="AU574" s="13">
        <v>0</v>
      </c>
      <c r="AV574" s="13">
        <v>0</v>
      </c>
      <c r="AW574" s="16">
        <f t="shared" si="153"/>
        <v>0</v>
      </c>
      <c r="AX574" s="16">
        <v>0</v>
      </c>
      <c r="AY574" s="10">
        <f t="shared" si="154"/>
        <v>0</v>
      </c>
      <c r="AZ574" s="10">
        <f>SUM(Z574:AK574)</f>
        <v>100</v>
      </c>
      <c r="BA574" s="10">
        <v>0</v>
      </c>
      <c r="BB574" s="10">
        <f t="shared" si="155"/>
        <v>0</v>
      </c>
      <c r="BC574" s="10">
        <f t="shared" si="156"/>
        <v>0</v>
      </c>
      <c r="BD574" s="10">
        <f t="shared" si="157"/>
        <v>-100</v>
      </c>
      <c r="BE574" s="10">
        <f t="shared" si="170"/>
        <v>100</v>
      </c>
      <c r="BF574" s="2" t="s">
        <v>119</v>
      </c>
      <c r="BG574" s="10">
        <f t="shared" si="158"/>
        <v>0</v>
      </c>
      <c r="BH574" s="36" t="s">
        <v>118</v>
      </c>
      <c r="BI574" s="39" t="str">
        <f t="shared" si="159"/>
        <v/>
      </c>
      <c r="BJ574" s="39" t="str">
        <f t="shared" si="160"/>
        <v/>
      </c>
      <c r="BK574" s="16">
        <f>SUM(AR574:AX574)</f>
        <v>0</v>
      </c>
      <c r="BL574" s="10">
        <f>SUM(AL574:AQ574)</f>
        <v>0</v>
      </c>
      <c r="BM574" s="12" t="str">
        <f t="shared" si="161"/>
        <v/>
      </c>
      <c r="BN574" s="12" t="str">
        <f t="shared" si="161"/>
        <v/>
      </c>
      <c r="BO574" s="9">
        <f t="shared" si="162"/>
        <v>0</v>
      </c>
      <c r="BP574" s="39" t="str">
        <f t="shared" si="163"/>
        <v/>
      </c>
      <c r="BQ574" s="147"/>
      <c r="BR574" s="9">
        <f t="shared" si="164"/>
        <v>30</v>
      </c>
      <c r="BS574" s="9">
        <f t="shared" si="165"/>
        <v>70</v>
      </c>
      <c r="BT574" s="9">
        <f t="shared" si="166"/>
        <v>100</v>
      </c>
      <c r="BU574" s="9" t="str">
        <f>IFERROR(_xlfn.XLOOKUP(D574,Sheet1!B:B,Sheet1!L:L),"")</f>
        <v/>
      </c>
      <c r="BV574" s="9" t="e">
        <f>_xlfn.XLOOKUP(BU574,Sheet1!S:S,Sheet1!T:T)</f>
        <v>#N/A</v>
      </c>
      <c r="BW574" s="9" t="e">
        <f>_xlfn.XLOOKUP(D574,Sheet1!B:B,Sheet1!M:M)</f>
        <v>#N/A</v>
      </c>
      <c r="BZ574" s="108">
        <f t="shared" si="167"/>
        <v>0</v>
      </c>
      <c r="CB574" s="12"/>
      <c r="CC574" s="12"/>
      <c r="CG574" s="1" t="str">
        <f>IF(BO574&lt;80,"Below 80",
IF(BO574&lt;=120,"80-120",
IF(BO574&lt;=200,"&gt; 120-200",
IF(BO574&lt;=300,"&gt;200-300",
IF(BO574&lt;=500,"&gt;300-500",
"&gt;500")))))</f>
        <v>Below 80</v>
      </c>
      <c r="CH574" s="1" t="str">
        <f>IFERROR(_xlfn.XLOOKUP(CG574,Scenario!M:M,Scenario!N:N),"")</f>
        <v/>
      </c>
      <c r="CI574" s="1" t="str">
        <f t="shared" si="168"/>
        <v>No</v>
      </c>
      <c r="CJ574" s="75">
        <v>0</v>
      </c>
    </row>
    <row r="575" spans="1:89" hidden="1">
      <c r="A575" s="2">
        <v>574</v>
      </c>
      <c r="B575" s="2">
        <v>2024</v>
      </c>
      <c r="C575" s="1">
        <v>0</v>
      </c>
      <c r="D575" s="37" t="str">
        <v>001J100000JM6xzIAD</v>
      </c>
      <c r="E575" s="37" t="str">
        <v>SHUBHAM TRADING CO</v>
      </c>
      <c r="F575" s="37" t="str">
        <v>HARYANA</v>
      </c>
      <c r="G575" s="37" t="str">
        <v>HISAR</v>
      </c>
      <c r="H575" s="37" t="str">
        <v>Hisar</v>
      </c>
      <c r="I575" s="37" t="str">
        <v>PAL CEMENT AND STEEL PVT. LTD.</v>
      </c>
      <c r="J575" s="37" t="str">
        <v>Dinesh Kumar</v>
      </c>
      <c r="K575" s="37" t="str">
        <v>Navneet Pal</v>
      </c>
      <c r="L575" s="37" t="str">
        <v>C12827</v>
      </c>
      <c r="M575" s="37" t="str">
        <v>North</v>
      </c>
      <c r="N575" s="2">
        <v>125001</v>
      </c>
      <c r="O575" s="2" t="str">
        <v>06ADCPG3344C1Z8</v>
      </c>
      <c r="P575" s="2">
        <v>9996634653</v>
      </c>
      <c r="Q575" s="2" t="str">
        <v>Jun'24</v>
      </c>
      <c r="R575" s="2">
        <v>2025</v>
      </c>
      <c r="S575" s="1">
        <v>0</v>
      </c>
      <c r="T575" s="2">
        <v>500</v>
      </c>
      <c r="U575" s="12">
        <v>8.7186666666666662E-2</v>
      </c>
      <c r="V575" s="1" t="str">
        <v>Alien</v>
      </c>
      <c r="W575" s="13">
        <v>0</v>
      </c>
      <c r="X575" s="13">
        <v>0</v>
      </c>
      <c r="Y575" s="13">
        <v>0</v>
      </c>
      <c r="Z575" s="13">
        <v>0</v>
      </c>
      <c r="AA575" s="13">
        <v>0</v>
      </c>
      <c r="AB575" s="13">
        <v>25.08</v>
      </c>
      <c r="AC575" s="13">
        <v>0</v>
      </c>
      <c r="AD575" s="13">
        <v>0</v>
      </c>
      <c r="AE575" s="13">
        <v>51.05</v>
      </c>
      <c r="AF575" s="13">
        <v>50.5</v>
      </c>
      <c r="AG575" s="13">
        <v>52</v>
      </c>
      <c r="AH575" s="13">
        <v>35</v>
      </c>
      <c r="AI575" s="13">
        <v>78</v>
      </c>
      <c r="AJ575" s="13">
        <v>142</v>
      </c>
      <c r="AK575" s="13">
        <v>68</v>
      </c>
      <c r="AL575" s="13">
        <v>53</v>
      </c>
      <c r="AM575" s="13">
        <v>115</v>
      </c>
      <c r="AN575" s="13">
        <v>32</v>
      </c>
      <c r="AO575" s="13">
        <v>54</v>
      </c>
      <c r="AP575" s="13">
        <v>41.97</v>
      </c>
      <c r="AQ575" s="13">
        <v>35.99</v>
      </c>
      <c r="AR575" s="13">
        <v>20.09</v>
      </c>
      <c r="AS575" s="13">
        <v>217.14</v>
      </c>
      <c r="AT575" s="13">
        <v>63.84</v>
      </c>
      <c r="AU575" s="13">
        <v>25</v>
      </c>
      <c r="AV575" s="13">
        <v>41.94</v>
      </c>
      <c r="AW575" s="16">
        <f t="shared" si="153"/>
        <v>658.03000000000009</v>
      </c>
      <c r="AX575" s="16">
        <v>898.95</v>
      </c>
      <c r="AY575" s="107">
        <v>1251</v>
      </c>
      <c r="AZ575" s="10">
        <f>SUM(Z575:AK575)</f>
        <v>501.63</v>
      </c>
      <c r="BA575" s="10">
        <v>750</v>
      </c>
      <c r="BB575" s="10">
        <f t="shared" si="155"/>
        <v>91.969999999999914</v>
      </c>
      <c r="BC575" s="10">
        <f t="shared" si="156"/>
        <v>22.992499999999978</v>
      </c>
      <c r="BD575" s="10">
        <f t="shared" si="157"/>
        <v>749.37</v>
      </c>
      <c r="BE575" s="10">
        <f t="shared" si="170"/>
        <v>-156.40000000000009</v>
      </c>
      <c r="BF575" s="2" t="s">
        <v>119</v>
      </c>
      <c r="BG575" s="10">
        <f t="shared" si="158"/>
        <v>71.148750000000007</v>
      </c>
      <c r="BH575" s="36" t="s">
        <v>118</v>
      </c>
      <c r="BI575" s="39" t="str">
        <f t="shared" si="159"/>
        <v>C</v>
      </c>
      <c r="BJ575" s="39" t="str">
        <f>IF(BF575="Yes","",IF(AY575&gt;1250,"E",IF(AY575&gt;750,"D",
IF(AY575&gt;=500,"C",
IF(AY575&gt;=300,"B",
IF(AY575&gt;=200,"A",
""))))))</f>
        <v>E</v>
      </c>
      <c r="BK575" s="16">
        <f>SUM(AR575:AX575)</f>
        <v>1924.99</v>
      </c>
      <c r="BL575" s="10">
        <f>SUM(AL575:AQ575)</f>
        <v>331.96000000000004</v>
      </c>
      <c r="BM575" s="12">
        <f t="shared" si="161"/>
        <v>1.5387609912070344</v>
      </c>
      <c r="BN575" s="12">
        <f t="shared" si="161"/>
        <v>0.2653557154276579</v>
      </c>
      <c r="BO575" s="9">
        <f t="shared" si="162"/>
        <v>569.19000000000005</v>
      </c>
      <c r="BP575" s="39" t="str">
        <f t="shared" si="163"/>
        <v>C</v>
      </c>
      <c r="BQ575" s="147"/>
      <c r="BR575" s="9">
        <f t="shared" si="164"/>
        <v>76.13</v>
      </c>
      <c r="BS575" s="9">
        <f t="shared" si="165"/>
        <v>425.5</v>
      </c>
      <c r="BT575" s="9">
        <f t="shared" si="166"/>
        <v>501.63</v>
      </c>
      <c r="BU575" s="105" t="s">
        <v>145</v>
      </c>
      <c r="BV575" s="9" t="str">
        <f>_xlfn.XLOOKUP(BU575,Sheet1!S:S,Sheet1!T:T)</f>
        <v>E</v>
      </c>
      <c r="BW575" s="9" t="e">
        <f>_xlfn.XLOOKUP(D575,Sheet1!B:B,Sheet1!M:M)</f>
        <v>#N/A</v>
      </c>
      <c r="BX575" s="1" t="s">
        <v>129</v>
      </c>
      <c r="BY575" s="1">
        <v>1251</v>
      </c>
      <c r="BZ575" s="108">
        <f t="shared" si="167"/>
        <v>592.96999999999991</v>
      </c>
      <c r="CB575" s="12">
        <f>AW575/AY575</f>
        <v>0.52600319744204638</v>
      </c>
      <c r="CC575" s="12">
        <f>AX575/AY575</f>
        <v>0.71858513189448447</v>
      </c>
      <c r="CD575" s="75">
        <f>AW575*1</f>
        <v>658.03000000000009</v>
      </c>
      <c r="CF575" s="75">
        <f>CD575+AW575</f>
        <v>1316.0600000000002</v>
      </c>
      <c r="CG575" s="1" t="str">
        <f>IF(BO575&lt;80,"Below 80",
IF(BO575&lt;=120,"80-120",
IF(BO575&lt;=200,"&gt; 120-200",
IF(BO575&lt;=300,"&gt;200-300",
IF(BO575&lt;=500,"&gt;300-500",
"&gt;500")))))</f>
        <v>&gt;500</v>
      </c>
      <c r="CH575" s="1" t="str">
        <f>IFERROR(_xlfn.XLOOKUP(CG575,Scenario!M:M,Scenario!N:N),"")</f>
        <v>E</v>
      </c>
      <c r="CI575" s="1" t="b">
        <f t="shared" si="168"/>
        <v>0</v>
      </c>
      <c r="CJ575" s="75">
        <v>681.81000000000006</v>
      </c>
    </row>
    <row r="576" spans="1:89" hidden="1">
      <c r="A576" s="2">
        <v>575</v>
      </c>
      <c r="B576" s="2">
        <v>2024</v>
      </c>
      <c r="C576" s="1">
        <v>0</v>
      </c>
      <c r="D576" s="37" t="str">
        <v>001J1000009F22pIAC</v>
      </c>
      <c r="E576" s="37" t="str">
        <v>J P CEMENT STORE</v>
      </c>
      <c r="F576" s="37" t="str">
        <v>HARYANA</v>
      </c>
      <c r="G576" s="37" t="str">
        <v>JIND</v>
      </c>
      <c r="H576" s="37" t="str">
        <v>Narwana</v>
      </c>
      <c r="I576" s="37" t="str">
        <v>PAL CEMENT AND STEEL PVT. LTD.</v>
      </c>
      <c r="J576" s="37" t="str">
        <v>Varun Arora</v>
      </c>
      <c r="K576" s="37" t="str">
        <v>Navneet Pal</v>
      </c>
      <c r="L576" s="37" t="str">
        <v>C12827</v>
      </c>
      <c r="M576" s="37" t="str">
        <v>North</v>
      </c>
      <c r="N576" s="2">
        <v>126116</v>
      </c>
      <c r="O576" s="2" t="str">
        <v>06AATPG3429N1Z8</v>
      </c>
      <c r="P576" s="2">
        <v>9253675111</v>
      </c>
      <c r="Q576" s="2" t="str">
        <v>Sep'24</v>
      </c>
      <c r="R576" s="2">
        <v>2025</v>
      </c>
      <c r="S576" s="1">
        <v>0</v>
      </c>
      <c r="T576" s="2">
        <v>70</v>
      </c>
      <c r="U576" s="12">
        <v>0</v>
      </c>
      <c r="V576" s="1" t="str">
        <v>Challenger</v>
      </c>
      <c r="W576" s="13">
        <v>0</v>
      </c>
      <c r="X576" s="13">
        <v>0</v>
      </c>
      <c r="Y576" s="13">
        <v>0</v>
      </c>
      <c r="Z576" s="13">
        <v>0</v>
      </c>
      <c r="AA576" s="13">
        <v>0</v>
      </c>
      <c r="AB576" s="13">
        <v>0</v>
      </c>
      <c r="AC576" s="13">
        <v>0</v>
      </c>
      <c r="AD576" s="13">
        <v>0</v>
      </c>
      <c r="AE576" s="13">
        <v>50</v>
      </c>
      <c r="AF576" s="13">
        <v>0</v>
      </c>
      <c r="AG576" s="13">
        <v>0</v>
      </c>
      <c r="AH576" s="13">
        <v>0</v>
      </c>
      <c r="AI576" s="13">
        <v>55</v>
      </c>
      <c r="AJ576" s="13">
        <v>0</v>
      </c>
      <c r="AK576" s="13">
        <v>96</v>
      </c>
      <c r="AL576" s="13">
        <v>0</v>
      </c>
      <c r="AM576" s="13">
        <v>0</v>
      </c>
      <c r="AN576" s="13">
        <v>0</v>
      </c>
      <c r="AO576" s="13">
        <v>0</v>
      </c>
      <c r="AP576" s="13">
        <v>0</v>
      </c>
      <c r="AQ576" s="13">
        <v>0</v>
      </c>
      <c r="AR576" s="13">
        <v>0</v>
      </c>
      <c r="AS576" s="13">
        <v>0</v>
      </c>
      <c r="AT576" s="13">
        <v>0</v>
      </c>
      <c r="AU576" s="13">
        <v>0</v>
      </c>
      <c r="AV576" s="13">
        <v>0</v>
      </c>
      <c r="AW576" s="16">
        <f t="shared" si="153"/>
        <v>0</v>
      </c>
      <c r="AX576" s="16">
        <v>0</v>
      </c>
      <c r="AY576" s="10">
        <f t="shared" si="154"/>
        <v>0</v>
      </c>
      <c r="AZ576" s="10">
        <f>SUM(Z576:AK576)</f>
        <v>201</v>
      </c>
      <c r="BA576" s="10">
        <v>0</v>
      </c>
      <c r="BB576" s="10">
        <f t="shared" si="155"/>
        <v>0</v>
      </c>
      <c r="BC576" s="10">
        <f t="shared" si="156"/>
        <v>0</v>
      </c>
      <c r="BD576" s="10">
        <f t="shared" si="157"/>
        <v>-201</v>
      </c>
      <c r="BE576" s="10">
        <f t="shared" si="170"/>
        <v>201</v>
      </c>
      <c r="BF576" s="2" t="s">
        <v>119</v>
      </c>
      <c r="BG576" s="10">
        <f t="shared" si="158"/>
        <v>0</v>
      </c>
      <c r="BH576" s="36" t="s">
        <v>118</v>
      </c>
      <c r="BI576" s="39" t="str">
        <f t="shared" si="159"/>
        <v/>
      </c>
      <c r="BJ576" s="39" t="str">
        <f t="shared" si="160"/>
        <v/>
      </c>
      <c r="BK576" s="16">
        <f>SUM(AR576:AX576)</f>
        <v>0</v>
      </c>
      <c r="BL576" s="10">
        <f>SUM(AL576:AQ576)</f>
        <v>0</v>
      </c>
      <c r="BM576" s="12" t="str">
        <f t="shared" si="161"/>
        <v/>
      </c>
      <c r="BN576" s="12" t="str">
        <f t="shared" si="161"/>
        <v/>
      </c>
      <c r="BO576" s="9">
        <f t="shared" si="162"/>
        <v>0</v>
      </c>
      <c r="BP576" s="39" t="str">
        <f t="shared" si="163"/>
        <v/>
      </c>
      <c r="BQ576" s="147"/>
      <c r="BR576" s="9">
        <f t="shared" si="164"/>
        <v>50</v>
      </c>
      <c r="BS576" s="9">
        <f t="shared" si="165"/>
        <v>151</v>
      </c>
      <c r="BT576" s="9">
        <f t="shared" si="166"/>
        <v>201</v>
      </c>
      <c r="BU576" s="9" t="str">
        <f>IFERROR(_xlfn.XLOOKUP(D576,Sheet1!B:B,Sheet1!L:L),"")</f>
        <v/>
      </c>
      <c r="BV576" s="9" t="e">
        <f>_xlfn.XLOOKUP(BU576,Sheet1!S:S,Sheet1!T:T)</f>
        <v>#N/A</v>
      </c>
      <c r="BW576" s="9" t="e">
        <f>_xlfn.XLOOKUP(D576,Sheet1!B:B,Sheet1!M:M)</f>
        <v>#N/A</v>
      </c>
      <c r="BZ576" s="108">
        <f t="shared" si="167"/>
        <v>0</v>
      </c>
      <c r="CB576" s="12"/>
      <c r="CC576" s="12"/>
      <c r="CG576" s="1" t="str">
        <f>IF(BO576&lt;80,"Below 80",
IF(BO576&lt;=120,"80-120",
IF(BO576&lt;=200,"&gt; 120-200",
IF(BO576&lt;=300,"&gt;200-300",
IF(BO576&lt;=500,"&gt;300-500",
"&gt;500")))))</f>
        <v>Below 80</v>
      </c>
      <c r="CH576" s="1" t="str">
        <f>IFERROR(_xlfn.XLOOKUP(CG576,Scenario!M:M,Scenario!N:N),"")</f>
        <v/>
      </c>
      <c r="CI576" s="1" t="str">
        <f t="shared" si="168"/>
        <v>No</v>
      </c>
      <c r="CJ576" s="75">
        <v>0</v>
      </c>
      <c r="CK576" s="1" t="s">
        <v>118</v>
      </c>
    </row>
    <row r="577" spans="1:89" hidden="1">
      <c r="A577" s="2">
        <v>576</v>
      </c>
      <c r="B577" s="2">
        <v>2024</v>
      </c>
      <c r="C577" s="1">
        <v>0</v>
      </c>
      <c r="D577" s="37" t="str">
        <v>001J1000007npY4IAI</v>
      </c>
      <c r="E577" s="37" t="str">
        <v>Shree Sai Traders</v>
      </c>
      <c r="F577" s="37" t="str">
        <v>HARYANA</v>
      </c>
      <c r="G577" s="37" t="str">
        <v>JIND</v>
      </c>
      <c r="H577" s="37" t="str">
        <v>Safidon</v>
      </c>
      <c r="I577" s="37" t="str">
        <v>PAL CEMENT AND STEEL PVT. LTD.</v>
      </c>
      <c r="J577" s="37" t="str">
        <v>Mayank Arya</v>
      </c>
      <c r="K577" s="37" t="str">
        <v>Navneet Pal</v>
      </c>
      <c r="L577" s="37" t="str">
        <v>C12827</v>
      </c>
      <c r="M577" s="37" t="str">
        <v>North</v>
      </c>
      <c r="N577" s="2">
        <v>126112</v>
      </c>
      <c r="O577" s="2" t="str">
        <v>06BCTPK7559Q1Z</v>
      </c>
      <c r="P577" s="2">
        <v>9896211108</v>
      </c>
      <c r="Q577" s="2" t="str">
        <v>Sep'24</v>
      </c>
      <c r="R577" s="2">
        <v>2025</v>
      </c>
      <c r="S577" s="1">
        <v>0</v>
      </c>
      <c r="T577" s="2">
        <v>115</v>
      </c>
      <c r="U577" s="12">
        <v>0</v>
      </c>
      <c r="V577" s="1" t="str">
        <v>Challenger</v>
      </c>
      <c r="W577" s="13">
        <v>0</v>
      </c>
      <c r="X577" s="13">
        <v>0</v>
      </c>
      <c r="Y577" s="13">
        <v>0</v>
      </c>
      <c r="Z577" s="13">
        <v>0</v>
      </c>
      <c r="AA577" s="13">
        <v>0</v>
      </c>
      <c r="AB577" s="13">
        <v>0</v>
      </c>
      <c r="AC577" s="13">
        <v>0</v>
      </c>
      <c r="AD577" s="13">
        <v>0</v>
      </c>
      <c r="AE577" s="13">
        <v>50.4</v>
      </c>
      <c r="AF577" s="13">
        <v>0</v>
      </c>
      <c r="AG577" s="13">
        <v>0</v>
      </c>
      <c r="AH577" s="13">
        <v>0</v>
      </c>
      <c r="AI577" s="13">
        <v>0</v>
      </c>
      <c r="AJ577" s="13">
        <v>0</v>
      </c>
      <c r="AK577" s="13">
        <v>0</v>
      </c>
      <c r="AL577" s="13">
        <v>0</v>
      </c>
      <c r="AM577" s="13">
        <v>0</v>
      </c>
      <c r="AN577" s="13">
        <v>0</v>
      </c>
      <c r="AO577" s="13">
        <v>0</v>
      </c>
      <c r="AP577" s="13">
        <v>0</v>
      </c>
      <c r="AQ577" s="13">
        <v>0</v>
      </c>
      <c r="AR577" s="13">
        <v>0</v>
      </c>
      <c r="AS577" s="13">
        <v>0</v>
      </c>
      <c r="AT577" s="13">
        <v>0</v>
      </c>
      <c r="AU577" s="13">
        <v>0</v>
      </c>
      <c r="AV577" s="13">
        <v>0</v>
      </c>
      <c r="AW577" s="16">
        <f t="shared" si="153"/>
        <v>0</v>
      </c>
      <c r="AX577" s="16">
        <v>0</v>
      </c>
      <c r="AY577" s="10">
        <f t="shared" si="154"/>
        <v>0</v>
      </c>
      <c r="AZ577" s="10">
        <f>SUM(Z577:AK577)</f>
        <v>50.4</v>
      </c>
      <c r="BA577" s="10">
        <v>0</v>
      </c>
      <c r="BB577" s="10">
        <f t="shared" si="155"/>
        <v>0</v>
      </c>
      <c r="BC577" s="10">
        <f t="shared" si="156"/>
        <v>0</v>
      </c>
      <c r="BD577" s="10">
        <f t="shared" si="157"/>
        <v>-50.4</v>
      </c>
      <c r="BE577" s="10">
        <f t="shared" si="170"/>
        <v>50.4</v>
      </c>
      <c r="BF577" s="2" t="s">
        <v>119</v>
      </c>
      <c r="BG577" s="10">
        <f t="shared" si="158"/>
        <v>0</v>
      </c>
      <c r="BH577" s="36" t="s">
        <v>118</v>
      </c>
      <c r="BI577" s="39" t="str">
        <f t="shared" si="159"/>
        <v/>
      </c>
      <c r="BJ577" s="39" t="str">
        <f t="shared" si="160"/>
        <v/>
      </c>
      <c r="BK577" s="16">
        <f>SUM(AR577:AX577)</f>
        <v>0</v>
      </c>
      <c r="BL577" s="10">
        <f>SUM(AL577:AQ577)</f>
        <v>0</v>
      </c>
      <c r="BM577" s="12" t="str">
        <f t="shared" si="161"/>
        <v/>
      </c>
      <c r="BN577" s="12" t="str">
        <f t="shared" si="161"/>
        <v/>
      </c>
      <c r="BO577" s="9">
        <f t="shared" si="162"/>
        <v>0</v>
      </c>
      <c r="BP577" s="39" t="str">
        <f t="shared" si="163"/>
        <v/>
      </c>
      <c r="BQ577" s="147"/>
      <c r="BR577" s="9">
        <f t="shared" si="164"/>
        <v>50.4</v>
      </c>
      <c r="BS577" s="9">
        <f t="shared" si="165"/>
        <v>0</v>
      </c>
      <c r="BT577" s="9">
        <f t="shared" si="166"/>
        <v>50.4</v>
      </c>
      <c r="BU577" s="9" t="str">
        <f>IFERROR(_xlfn.XLOOKUP(D577,Sheet1!B:B,Sheet1!L:L),"")</f>
        <v/>
      </c>
      <c r="BV577" s="9" t="e">
        <f>_xlfn.XLOOKUP(BU577,Sheet1!S:S,Sheet1!T:T)</f>
        <v>#N/A</v>
      </c>
      <c r="BW577" s="9" t="e">
        <f>_xlfn.XLOOKUP(D577,Sheet1!B:B,Sheet1!M:M)</f>
        <v>#N/A</v>
      </c>
      <c r="BZ577" s="108">
        <f t="shared" si="167"/>
        <v>0</v>
      </c>
      <c r="CB577" s="12"/>
      <c r="CC577" s="12"/>
      <c r="CG577" s="1" t="str">
        <f>IF(BO577&lt;80,"Below 80",
IF(BO577&lt;=120,"80-120",
IF(BO577&lt;=200,"&gt; 120-200",
IF(BO577&lt;=300,"&gt;200-300",
IF(BO577&lt;=500,"&gt;300-500",
"&gt;500")))))</f>
        <v>Below 80</v>
      </c>
      <c r="CH577" s="1" t="str">
        <f>IFERROR(_xlfn.XLOOKUP(CG577,Scenario!M:M,Scenario!N:N),"")</f>
        <v/>
      </c>
      <c r="CI577" s="1" t="str">
        <f t="shared" si="168"/>
        <v>No</v>
      </c>
      <c r="CJ577" s="75">
        <v>0</v>
      </c>
    </row>
    <row r="578" spans="1:89" hidden="1">
      <c r="A578" s="2">
        <v>577</v>
      </c>
      <c r="B578" s="2">
        <v>2024</v>
      </c>
      <c r="C578" s="1">
        <v>0</v>
      </c>
      <c r="D578" s="37" t="str">
        <v>001J1000007nf9wIAA</v>
      </c>
      <c r="E578" s="37" t="str">
        <v>JANGRA BUILDING MATERIALS</v>
      </c>
      <c r="F578" s="37" t="str">
        <v>HARYANA</v>
      </c>
      <c r="G578" s="37" t="str">
        <v>CHARKI DADRI</v>
      </c>
      <c r="H578" s="37" t="str">
        <v>Charkhi Dadri</v>
      </c>
      <c r="I578" s="37" t="str">
        <v>PAL CEMENT AND STEEL PVT. LTD.</v>
      </c>
      <c r="J578" s="37" t="str">
        <v>Dinesh Kumar</v>
      </c>
      <c r="K578" s="37" t="str">
        <v>Navneet Pal</v>
      </c>
      <c r="L578" s="37" t="str">
        <v>C12827</v>
      </c>
      <c r="M578" s="37" t="str">
        <v>North</v>
      </c>
      <c r="N578" s="2">
        <v>127308</v>
      </c>
      <c r="O578" s="2" t="str">
        <v>06CKIPK0436J1Z7</v>
      </c>
      <c r="P578" s="2">
        <v>9813014047</v>
      </c>
      <c r="Q578" s="2" t="str">
        <v>Sep'24</v>
      </c>
      <c r="R578" s="2">
        <v>2025</v>
      </c>
      <c r="S578" s="1">
        <v>0</v>
      </c>
      <c r="T578" s="2">
        <v>40</v>
      </c>
      <c r="U578" s="12">
        <v>0</v>
      </c>
      <c r="V578" s="1" t="str">
        <v>Minor</v>
      </c>
      <c r="W578" s="13">
        <v>0</v>
      </c>
      <c r="X578" s="13">
        <v>0</v>
      </c>
      <c r="Y578" s="13">
        <v>0</v>
      </c>
      <c r="Z578" s="13">
        <v>0</v>
      </c>
      <c r="AA578" s="13">
        <v>0</v>
      </c>
      <c r="AB578" s="13">
        <v>0</v>
      </c>
      <c r="AC578" s="13">
        <v>0</v>
      </c>
      <c r="AD578" s="13">
        <v>0</v>
      </c>
      <c r="AE578" s="13">
        <v>50</v>
      </c>
      <c r="AF578" s="13">
        <v>0</v>
      </c>
      <c r="AG578" s="13">
        <v>0</v>
      </c>
      <c r="AH578" s="13">
        <v>0</v>
      </c>
      <c r="AI578" s="13">
        <v>0</v>
      </c>
      <c r="AJ578" s="13">
        <v>0</v>
      </c>
      <c r="AK578" s="13">
        <v>0</v>
      </c>
      <c r="AL578" s="13">
        <v>0</v>
      </c>
      <c r="AM578" s="13">
        <v>0</v>
      </c>
      <c r="AN578" s="13">
        <v>0</v>
      </c>
      <c r="AO578" s="13">
        <v>0</v>
      </c>
      <c r="AP578" s="13">
        <v>0</v>
      </c>
      <c r="AQ578" s="13">
        <v>11.95</v>
      </c>
      <c r="AR578" s="13">
        <v>0</v>
      </c>
      <c r="AS578" s="13">
        <v>0</v>
      </c>
      <c r="AT578" s="13">
        <v>0</v>
      </c>
      <c r="AU578" s="13">
        <v>0</v>
      </c>
      <c r="AV578" s="13">
        <v>0</v>
      </c>
      <c r="AW578" s="16">
        <f t="shared" si="153"/>
        <v>11.95</v>
      </c>
      <c r="AX578" s="16">
        <v>23.9</v>
      </c>
      <c r="AY578" s="10">
        <f t="shared" si="154"/>
        <v>35.849999999999994</v>
      </c>
      <c r="AZ578" s="10">
        <f>SUM(Z578:AK578)</f>
        <v>50</v>
      </c>
      <c r="BA578" s="10">
        <v>100</v>
      </c>
      <c r="BB578" s="10">
        <f t="shared" si="155"/>
        <v>88.05</v>
      </c>
      <c r="BC578" s="10">
        <f t="shared" si="156"/>
        <v>22.012499999999999</v>
      </c>
      <c r="BD578" s="10">
        <f t="shared" si="157"/>
        <v>-14.150000000000006</v>
      </c>
      <c r="BE578" s="10">
        <f t="shared" si="170"/>
        <v>38.049999999999997</v>
      </c>
      <c r="BF578" s="2" t="s">
        <v>119</v>
      </c>
      <c r="BG578" s="10">
        <f t="shared" si="158"/>
        <v>1.4937499999999999</v>
      </c>
      <c r="BH578" s="36" t="s">
        <v>118</v>
      </c>
      <c r="BI578" s="39" t="str">
        <f t="shared" si="159"/>
        <v/>
      </c>
      <c r="BJ578" s="39" t="str">
        <f t="shared" si="160"/>
        <v/>
      </c>
      <c r="BK578" s="16">
        <f>SUM(AR578:AX578)</f>
        <v>35.849999999999994</v>
      </c>
      <c r="BL578" s="10">
        <f>SUM(AL578:AQ578)</f>
        <v>11.95</v>
      </c>
      <c r="BM578" s="12">
        <f t="shared" si="161"/>
        <v>1</v>
      </c>
      <c r="BN578" s="12">
        <f t="shared" si="161"/>
        <v>0.33333333333333337</v>
      </c>
      <c r="BO578" s="9">
        <f t="shared" si="162"/>
        <v>11.95</v>
      </c>
      <c r="BP578" s="39" t="str">
        <f t="shared" si="163"/>
        <v/>
      </c>
      <c r="BQ578" s="147"/>
      <c r="BR578" s="9">
        <f t="shared" si="164"/>
        <v>50</v>
      </c>
      <c r="BS578" s="9">
        <f t="shared" si="165"/>
        <v>0</v>
      </c>
      <c r="BT578" s="9">
        <f t="shared" si="166"/>
        <v>50</v>
      </c>
      <c r="BU578" s="9" t="str">
        <f>IFERROR(_xlfn.XLOOKUP(D578,Sheet1!B:B,Sheet1!L:L),"")</f>
        <v/>
      </c>
      <c r="BV578" s="9" t="e">
        <f>_xlfn.XLOOKUP(BU578,Sheet1!S:S,Sheet1!T:T)</f>
        <v>#N/A</v>
      </c>
      <c r="BW578" s="9" t="e">
        <f>_xlfn.XLOOKUP(D578,Sheet1!B:B,Sheet1!M:M)</f>
        <v>#N/A</v>
      </c>
      <c r="BZ578" s="108">
        <f t="shared" si="167"/>
        <v>23.899999999999995</v>
      </c>
      <c r="CB578" s="12">
        <f>AW578/AY578</f>
        <v>0.33333333333333337</v>
      </c>
      <c r="CC578" s="12">
        <f>AX578/AY578</f>
        <v>0.66666666666666674</v>
      </c>
      <c r="CG578" s="1" t="str">
        <f>IF(BO578&lt;80,"Below 80",
IF(BO578&lt;=120,"80-120",
IF(BO578&lt;=200,"&gt; 120-200",
IF(BO578&lt;=300,"&gt;200-300",
IF(BO578&lt;=500,"&gt;300-500",
"&gt;500")))))</f>
        <v>Below 80</v>
      </c>
      <c r="CH578" s="1" t="str">
        <f>IFERROR(_xlfn.XLOOKUP(CG578,Scenario!M:M,Scenario!N:N),"")</f>
        <v/>
      </c>
      <c r="CI578" s="1" t="str">
        <f t="shared" si="168"/>
        <v>Yes</v>
      </c>
      <c r="CJ578" s="75">
        <v>23.9</v>
      </c>
    </row>
    <row r="579" spans="1:89" hidden="1">
      <c r="A579" s="2">
        <v>578</v>
      </c>
      <c r="B579" s="2">
        <v>2024</v>
      </c>
      <c r="C579" s="1">
        <v>0</v>
      </c>
      <c r="D579" s="37" t="str">
        <v>001J1000006T63tIAC</v>
      </c>
      <c r="E579" s="37" t="str">
        <v>AGGARWAL TRADERS</v>
      </c>
      <c r="F579" s="37" t="str">
        <v>HARYANA</v>
      </c>
      <c r="G579" s="37" t="str">
        <v>FATEHABAD</v>
      </c>
      <c r="H579" s="37" t="str">
        <v>Ratia</v>
      </c>
      <c r="I579" s="37" t="str">
        <v>PAL CEMENT AND STEEL PVT. LTD.</v>
      </c>
      <c r="J579" s="37" t="str">
        <v>Varun Arora</v>
      </c>
      <c r="K579" s="37" t="str">
        <v>Shubham Gahlot</v>
      </c>
      <c r="L579" s="37" t="str">
        <v>C12827</v>
      </c>
      <c r="M579" s="37" t="str">
        <v>North</v>
      </c>
      <c r="N579" s="2">
        <v>125111</v>
      </c>
      <c r="O579" s="2" t="str">
        <v>06BQCPG2033A1ZS</v>
      </c>
      <c r="P579" s="2">
        <v>9315477773</v>
      </c>
      <c r="Q579" s="2" t="str">
        <v>Sep'24</v>
      </c>
      <c r="R579" s="2">
        <v>2025</v>
      </c>
      <c r="S579" s="1">
        <v>0</v>
      </c>
      <c r="T579" s="2">
        <v>30</v>
      </c>
      <c r="U579" s="12">
        <v>0</v>
      </c>
      <c r="V579" s="1" t="str">
        <v>Minor</v>
      </c>
      <c r="W579" s="13">
        <v>0</v>
      </c>
      <c r="X579" s="13">
        <v>0</v>
      </c>
      <c r="Y579" s="13">
        <v>0</v>
      </c>
      <c r="Z579" s="13">
        <v>0</v>
      </c>
      <c r="AA579" s="13">
        <v>0</v>
      </c>
      <c r="AB579" s="13">
        <v>0</v>
      </c>
      <c r="AC579" s="13">
        <v>0</v>
      </c>
      <c r="AD579" s="13">
        <v>0</v>
      </c>
      <c r="AE579" s="13">
        <v>56.7</v>
      </c>
      <c r="AF579" s="13">
        <v>0</v>
      </c>
      <c r="AG579" s="13">
        <v>0</v>
      </c>
      <c r="AH579" s="13">
        <v>0</v>
      </c>
      <c r="AI579" s="13">
        <v>0</v>
      </c>
      <c r="AJ579" s="13">
        <v>89</v>
      </c>
      <c r="AK579" s="13">
        <v>55</v>
      </c>
      <c r="AL579" s="13">
        <v>0</v>
      </c>
      <c r="AM579" s="13">
        <v>0</v>
      </c>
      <c r="AN579" s="13">
        <v>0</v>
      </c>
      <c r="AO579" s="13">
        <v>0</v>
      </c>
      <c r="AP579" s="13">
        <v>0</v>
      </c>
      <c r="AQ579" s="13">
        <v>0</v>
      </c>
      <c r="AR579" s="13">
        <v>0</v>
      </c>
      <c r="AS579" s="13">
        <v>0</v>
      </c>
      <c r="AT579" s="13">
        <v>0</v>
      </c>
      <c r="AU579" s="13">
        <v>0</v>
      </c>
      <c r="AV579" s="13">
        <v>0</v>
      </c>
      <c r="AW579" s="16">
        <f t="shared" ref="AW579:AW642" si="171">SUM(AL579:AU579)</f>
        <v>0</v>
      </c>
      <c r="AX579" s="16">
        <v>0</v>
      </c>
      <c r="AY579" s="10">
        <f t="shared" ref="AY579:AY642" si="172">AW579+AX579</f>
        <v>0</v>
      </c>
      <c r="AZ579" s="10">
        <f>SUM(Z579:AK579)</f>
        <v>200.7</v>
      </c>
      <c r="BA579" s="10">
        <v>0</v>
      </c>
      <c r="BB579" s="10">
        <f t="shared" ref="BB579:BB642" si="173">BA579-AW579</f>
        <v>0</v>
      </c>
      <c r="BC579" s="10">
        <f t="shared" ref="BC579:BC642" si="174">IFERROR(BB579/4,0)</f>
        <v>0</v>
      </c>
      <c r="BD579" s="10">
        <f t="shared" ref="BD579:BD642" si="175">AY579-AZ579</f>
        <v>-200.7</v>
      </c>
      <c r="BE579" s="10">
        <f t="shared" si="170"/>
        <v>200.7</v>
      </c>
      <c r="BF579" s="2" t="s">
        <v>119</v>
      </c>
      <c r="BG579" s="10">
        <f t="shared" ref="BG579:BG642" si="176">AVERAGE(AL579:AS579)</f>
        <v>0</v>
      </c>
      <c r="BH579" s="36" t="s">
        <v>118</v>
      </c>
      <c r="BI579" s="39" t="str">
        <f t="shared" ref="BI579:BI642" si="177">IF(BF579="Yes","",IF(BA579&gt;1250,"E",IF(BA579&gt;750,"D",
IF(BA579&gt;=500,"C",
IF(BA579&gt;=300,"B",
IF(BA579&gt;=200,"A",
""))))))</f>
        <v/>
      </c>
      <c r="BJ579" s="39" t="str">
        <f t="shared" ref="BJ579:BJ642" si="178">IF(BF579="Yes","",IF(AY579&gt;1250,"E",IF(AY579&gt;750,"D",
IF(AY579&gt;=500,"C",
IF(AY579&gt;=300,"B",
IF(AY579&gt;=200,"A",
""))))))</f>
        <v/>
      </c>
      <c r="BK579" s="16">
        <f>SUM(AR579:AX579)</f>
        <v>0</v>
      </c>
      <c r="BL579" s="10">
        <f>SUM(AL579:AQ579)</f>
        <v>0</v>
      </c>
      <c r="BM579" s="12" t="str">
        <f t="shared" ref="BM579:BN642" si="179">IFERROR(BK579/$AY579,"")</f>
        <v/>
      </c>
      <c r="BN579" s="12" t="str">
        <f t="shared" si="179"/>
        <v/>
      </c>
      <c r="BO579" s="9">
        <f t="shared" ref="BO579:BO642" si="180">SUM(AL579:AS579)</f>
        <v>0</v>
      </c>
      <c r="BP579" s="39" t="str">
        <f t="shared" ref="BP579:BP642" si="181">IF(BF579="Yes","",IF(BO579&gt;1250,"E",IF(BO579&gt;750,"D",
IF(BO579&gt;=500,"C",
IF(BO579&gt;=300,"B",
IF(BO579&gt;=200,"A",
""))))))</f>
        <v/>
      </c>
      <c r="BQ579" s="147"/>
      <c r="BR579" s="9">
        <f t="shared" ref="BR579:BR642" si="182">SUM(Z579:AE579)</f>
        <v>56.7</v>
      </c>
      <c r="BS579" s="9">
        <f t="shared" ref="BS579:BS642" si="183">SUM(AF579:AK579)</f>
        <v>144</v>
      </c>
      <c r="BT579" s="9">
        <f t="shared" ref="BT579:BT642" si="184">SUM(BR579:BS579)</f>
        <v>200.7</v>
      </c>
      <c r="BU579" s="9" t="str">
        <f>IFERROR(_xlfn.XLOOKUP(D579,Sheet1!B:B,Sheet1!L:L),"")</f>
        <v/>
      </c>
      <c r="BV579" s="9" t="e">
        <f>_xlfn.XLOOKUP(BU579,Sheet1!S:S,Sheet1!T:T)</f>
        <v>#N/A</v>
      </c>
      <c r="BW579" s="9" t="e">
        <f>_xlfn.XLOOKUP(D579,Sheet1!B:B,Sheet1!M:M)</f>
        <v>#N/A</v>
      </c>
      <c r="BZ579" s="108">
        <f t="shared" ref="BZ579:BZ642" si="185">AY579-AW579</f>
        <v>0</v>
      </c>
      <c r="CB579" s="12"/>
      <c r="CC579" s="12"/>
      <c r="CG579" s="1" t="str">
        <f>IF(BO579&lt;80,"Below 80",
IF(BO579&lt;=120,"80-120",
IF(BO579&lt;=200,"&gt; 120-200",
IF(BO579&lt;=300,"&gt;200-300",
IF(BO579&lt;=500,"&gt;300-500",
"&gt;500")))))</f>
        <v>Below 80</v>
      </c>
      <c r="CH579" s="1" t="str">
        <f>IFERROR(_xlfn.XLOOKUP(CG579,Scenario!M:M,Scenario!N:N),"")</f>
        <v/>
      </c>
      <c r="CI579" s="1" t="str">
        <f t="shared" ref="CI579:CI642" si="186">IF(BI579="", IF(BA579&gt;=1, "Yes", "No"))</f>
        <v>No</v>
      </c>
      <c r="CJ579" s="75">
        <v>0</v>
      </c>
      <c r="CK579" s="1" t="s">
        <v>118</v>
      </c>
    </row>
    <row r="580" spans="1:89" hidden="1">
      <c r="A580" s="2">
        <v>579</v>
      </c>
      <c r="B580" s="2">
        <v>2024</v>
      </c>
      <c r="C580" s="1" t="str">
        <v>PBTMTR430</v>
      </c>
      <c r="D580" s="37" t="str">
        <v>0015g00001RLAdJAAX</v>
      </c>
      <c r="E580" s="37" t="str">
        <v>ASA STEEL SALES</v>
      </c>
      <c r="F580" s="37" t="str">
        <v>PUNJAB</v>
      </c>
      <c r="G580" s="37" t="str">
        <v>MANSA</v>
      </c>
      <c r="H580" s="37" t="str">
        <v>Mansa</v>
      </c>
      <c r="I580" s="37" t="str">
        <v>RAMDOOT UDHYOG PRIVATE LIMITED</v>
      </c>
      <c r="J580" s="37" t="str">
        <v>Sonu Kumar</v>
      </c>
      <c r="K580" s="37" t="str">
        <v>Sonu Kumar</v>
      </c>
      <c r="L580" s="37" t="str">
        <v>C13168</v>
      </c>
      <c r="M580" s="37" t="str">
        <v>North</v>
      </c>
      <c r="N580" s="2">
        <v>151505</v>
      </c>
      <c r="O580" s="2" t="str">
        <v>03AAAHA6192F1ZR</v>
      </c>
      <c r="P580" s="2">
        <v>9872412470</v>
      </c>
      <c r="Q580" s="2" t="str">
        <v>May'24</v>
      </c>
      <c r="R580" s="2">
        <v>2025</v>
      </c>
      <c r="S580" s="1">
        <v>0</v>
      </c>
      <c r="T580" s="2">
        <v>200</v>
      </c>
      <c r="U580" s="12">
        <v>0</v>
      </c>
      <c r="V580" s="1" t="str">
        <v>Challenger</v>
      </c>
      <c r="W580" s="13">
        <v>0</v>
      </c>
      <c r="X580" s="13">
        <v>0</v>
      </c>
      <c r="Y580" s="13">
        <v>0</v>
      </c>
      <c r="Z580" s="13">
        <v>0</v>
      </c>
      <c r="AA580" s="13">
        <v>12</v>
      </c>
      <c r="AB580" s="13">
        <v>0</v>
      </c>
      <c r="AC580" s="13">
        <v>0</v>
      </c>
      <c r="AD580" s="13">
        <v>0</v>
      </c>
      <c r="AE580" s="13">
        <v>0</v>
      </c>
      <c r="AF580" s="13">
        <v>0</v>
      </c>
      <c r="AG580" s="13">
        <v>0</v>
      </c>
      <c r="AH580" s="13">
        <v>67</v>
      </c>
      <c r="AI580" s="13">
        <v>0</v>
      </c>
      <c r="AJ580" s="13">
        <v>0</v>
      </c>
      <c r="AK580" s="13">
        <v>0</v>
      </c>
      <c r="AL580" s="13">
        <v>0</v>
      </c>
      <c r="AM580" s="13">
        <v>0</v>
      </c>
      <c r="AN580" s="13">
        <v>0</v>
      </c>
      <c r="AO580" s="13">
        <v>0</v>
      </c>
      <c r="AP580" s="13">
        <v>0</v>
      </c>
      <c r="AQ580" s="13">
        <v>0</v>
      </c>
      <c r="AR580" s="13">
        <v>0</v>
      </c>
      <c r="AS580" s="13">
        <v>0</v>
      </c>
      <c r="AT580" s="13">
        <v>0</v>
      </c>
      <c r="AU580" s="13">
        <v>0</v>
      </c>
      <c r="AV580" s="13">
        <v>0</v>
      </c>
      <c r="AW580" s="16">
        <f t="shared" si="171"/>
        <v>0</v>
      </c>
      <c r="AX580" s="16">
        <v>0</v>
      </c>
      <c r="AY580" s="10">
        <f t="shared" si="172"/>
        <v>0</v>
      </c>
      <c r="AZ580" s="10">
        <f>SUM(Z580:AK580)</f>
        <v>79</v>
      </c>
      <c r="BA580" s="10">
        <v>0</v>
      </c>
      <c r="BB580" s="10">
        <f t="shared" si="173"/>
        <v>0</v>
      </c>
      <c r="BC580" s="10">
        <f t="shared" si="174"/>
        <v>0</v>
      </c>
      <c r="BD580" s="10">
        <f t="shared" si="175"/>
        <v>-79</v>
      </c>
      <c r="BE580" s="10">
        <f t="shared" si="170"/>
        <v>79</v>
      </c>
      <c r="BF580" s="2" t="s">
        <v>119</v>
      </c>
      <c r="BG580" s="10">
        <f t="shared" si="176"/>
        <v>0</v>
      </c>
      <c r="BH580" s="36" t="s">
        <v>118</v>
      </c>
      <c r="BI580" s="39" t="str">
        <f t="shared" si="177"/>
        <v/>
      </c>
      <c r="BJ580" s="39" t="str">
        <f t="shared" si="178"/>
        <v/>
      </c>
      <c r="BK580" s="16">
        <f>SUM(AR580:AX580)</f>
        <v>0</v>
      </c>
      <c r="BL580" s="10">
        <f>SUM(AL580:AQ580)</f>
        <v>0</v>
      </c>
      <c r="BM580" s="12" t="str">
        <f t="shared" si="179"/>
        <v/>
      </c>
      <c r="BN580" s="12" t="str">
        <f t="shared" si="179"/>
        <v/>
      </c>
      <c r="BO580" s="9">
        <f t="shared" si="180"/>
        <v>0</v>
      </c>
      <c r="BP580" s="39" t="str">
        <f t="shared" si="181"/>
        <v/>
      </c>
      <c r="BQ580" s="147"/>
      <c r="BR580" s="9">
        <f t="shared" si="182"/>
        <v>12</v>
      </c>
      <c r="BS580" s="9">
        <f t="shared" si="183"/>
        <v>67</v>
      </c>
      <c r="BT580" s="9">
        <f t="shared" si="184"/>
        <v>79</v>
      </c>
      <c r="BU580" s="9" t="str">
        <f>IFERROR(_xlfn.XLOOKUP(D580,Sheet1!B:B,Sheet1!L:L),"")</f>
        <v/>
      </c>
      <c r="BV580" s="9" t="e">
        <f>_xlfn.XLOOKUP(BU580,Sheet1!S:S,Sheet1!T:T)</f>
        <v>#N/A</v>
      </c>
      <c r="BW580" s="9" t="e">
        <f>_xlfn.XLOOKUP(D580,Sheet1!B:B,Sheet1!M:M)</f>
        <v>#N/A</v>
      </c>
      <c r="BZ580" s="108">
        <f t="shared" si="185"/>
        <v>0</v>
      </c>
      <c r="CB580" s="12"/>
      <c r="CC580" s="12"/>
      <c r="CG580" s="1" t="str">
        <f>IF(BO580&lt;80,"Below 80",
IF(BO580&lt;=120,"80-120",
IF(BO580&lt;=200,"&gt; 120-200",
IF(BO580&lt;=300,"&gt;200-300",
IF(BO580&lt;=500,"&gt;300-500",
"&gt;500")))))</f>
        <v>Below 80</v>
      </c>
      <c r="CH580" s="1" t="str">
        <f>IFERROR(_xlfn.XLOOKUP(CG580,Scenario!M:M,Scenario!N:N),"")</f>
        <v/>
      </c>
      <c r="CI580" s="1" t="str">
        <f t="shared" si="186"/>
        <v>No</v>
      </c>
      <c r="CJ580" s="75">
        <v>0</v>
      </c>
    </row>
    <row r="581" spans="1:89" hidden="1">
      <c r="A581" s="2">
        <v>580</v>
      </c>
      <c r="B581" s="2">
        <v>2024</v>
      </c>
      <c r="C581" s="1">
        <v>0</v>
      </c>
      <c r="D581" s="37" t="str">
        <v>001J1000007noopIAA</v>
      </c>
      <c r="E581" s="37" t="str">
        <v>M/S N D TRADERS</v>
      </c>
      <c r="F581" s="37" t="str">
        <v>JAMMU AND KASHMIR</v>
      </c>
      <c r="G581" s="37" t="str">
        <v>JAMMU</v>
      </c>
      <c r="H581" s="37" t="str">
        <v>Jammu</v>
      </c>
      <c r="I581" s="37" t="str">
        <v>AGGARWAL TRADERS</v>
      </c>
      <c r="J581" s="37" t="str">
        <v>bhanu ayush</v>
      </c>
      <c r="K581" s="37">
        <v>0</v>
      </c>
      <c r="L581" s="37" t="str">
        <v>0015g00001gvNHH</v>
      </c>
      <c r="M581" s="37" t="str">
        <v>North</v>
      </c>
      <c r="N581" s="2">
        <v>180002</v>
      </c>
      <c r="O581" s="2" t="str">
        <v>01CMIPS1651P2ZP</v>
      </c>
      <c r="P581" s="2">
        <v>9070073757</v>
      </c>
      <c r="Q581" s="2" t="str">
        <v>Sep'24</v>
      </c>
      <c r="R581" s="2">
        <v>2025</v>
      </c>
      <c r="S581" s="1">
        <v>0</v>
      </c>
      <c r="T581" s="2">
        <v>20</v>
      </c>
      <c r="U581" s="12">
        <v>0</v>
      </c>
      <c r="V581" s="1" t="str">
        <v>Minor</v>
      </c>
      <c r="W581" s="13">
        <v>0</v>
      </c>
      <c r="X581" s="13">
        <v>0</v>
      </c>
      <c r="Y581" s="13">
        <v>0</v>
      </c>
      <c r="Z581" s="13">
        <v>0</v>
      </c>
      <c r="AA581" s="13">
        <v>0</v>
      </c>
      <c r="AB581" s="13">
        <v>0</v>
      </c>
      <c r="AC581" s="13">
        <v>0</v>
      </c>
      <c r="AD581" s="13">
        <v>0</v>
      </c>
      <c r="AE581" s="13">
        <v>5</v>
      </c>
      <c r="AF581" s="13">
        <v>5</v>
      </c>
      <c r="AG581" s="13">
        <v>5</v>
      </c>
      <c r="AH581" s="13">
        <v>4.42</v>
      </c>
      <c r="AI581" s="13">
        <v>2.5</v>
      </c>
      <c r="AJ581" s="13">
        <v>1.66</v>
      </c>
      <c r="AK581" s="13">
        <v>3.9</v>
      </c>
      <c r="AL581" s="13">
        <v>1</v>
      </c>
      <c r="AM581" s="13">
        <v>6</v>
      </c>
      <c r="AN581" s="13">
        <v>0</v>
      </c>
      <c r="AO581" s="13">
        <v>0.22</v>
      </c>
      <c r="AP581" s="13">
        <v>0</v>
      </c>
      <c r="AQ581" s="13">
        <v>0</v>
      </c>
      <c r="AR581" s="13">
        <v>0</v>
      </c>
      <c r="AS581" s="13">
        <v>0</v>
      </c>
      <c r="AT581" s="13">
        <v>0</v>
      </c>
      <c r="AU581" s="13">
        <v>0</v>
      </c>
      <c r="AV581" s="13">
        <v>0</v>
      </c>
      <c r="AW581" s="16">
        <f t="shared" si="171"/>
        <v>7.22</v>
      </c>
      <c r="AX581" s="16">
        <v>14.44</v>
      </c>
      <c r="AY581" s="10">
        <f t="shared" si="172"/>
        <v>21.66</v>
      </c>
      <c r="AZ581" s="10">
        <f>SUM(Z581:AK581)</f>
        <v>27.48</v>
      </c>
      <c r="BA581" s="10">
        <v>50</v>
      </c>
      <c r="BB581" s="10">
        <f t="shared" si="173"/>
        <v>42.78</v>
      </c>
      <c r="BC581" s="10">
        <f t="shared" si="174"/>
        <v>10.695</v>
      </c>
      <c r="BD581" s="10">
        <f t="shared" si="175"/>
        <v>-5.82</v>
      </c>
      <c r="BE581" s="10">
        <f t="shared" si="170"/>
        <v>20.260000000000002</v>
      </c>
      <c r="BF581" s="2" t="s">
        <v>119</v>
      </c>
      <c r="BG581" s="10">
        <f t="shared" si="176"/>
        <v>0.90249999999999997</v>
      </c>
      <c r="BH581" s="36" t="s">
        <v>118</v>
      </c>
      <c r="BI581" s="39" t="str">
        <f t="shared" si="177"/>
        <v/>
      </c>
      <c r="BJ581" s="39" t="str">
        <f t="shared" si="178"/>
        <v/>
      </c>
      <c r="BK581" s="16">
        <f>SUM(AR581:AX581)</f>
        <v>21.66</v>
      </c>
      <c r="BL581" s="10">
        <f>SUM(AL581:AQ581)</f>
        <v>7.22</v>
      </c>
      <c r="BM581" s="12">
        <f t="shared" si="179"/>
        <v>1</v>
      </c>
      <c r="BN581" s="12">
        <f t="shared" si="179"/>
        <v>0.33333333333333331</v>
      </c>
      <c r="BO581" s="9">
        <f t="shared" si="180"/>
        <v>7.22</v>
      </c>
      <c r="BP581" s="39" t="str">
        <f t="shared" si="181"/>
        <v/>
      </c>
      <c r="BQ581" s="147"/>
      <c r="BR581" s="9">
        <f t="shared" si="182"/>
        <v>5</v>
      </c>
      <c r="BS581" s="9">
        <f t="shared" si="183"/>
        <v>22.48</v>
      </c>
      <c r="BT581" s="9">
        <f t="shared" si="184"/>
        <v>27.48</v>
      </c>
      <c r="BU581" s="9" t="str">
        <f>IFERROR(_xlfn.XLOOKUP(D581,Sheet1!B:B,Sheet1!L:L),"")</f>
        <v/>
      </c>
      <c r="BV581" s="9" t="e">
        <f>_xlfn.XLOOKUP(BU581,Sheet1!S:S,Sheet1!T:T)</f>
        <v>#N/A</v>
      </c>
      <c r="BW581" s="9" t="e">
        <f>_xlfn.XLOOKUP(D581,Sheet1!B:B,Sheet1!M:M)</f>
        <v>#N/A</v>
      </c>
      <c r="BZ581" s="108">
        <f t="shared" si="185"/>
        <v>14.440000000000001</v>
      </c>
      <c r="CB581" s="12">
        <f>AW581/AY581</f>
        <v>0.33333333333333331</v>
      </c>
      <c r="CC581" s="12">
        <f>AX581/AY581</f>
        <v>0.66666666666666663</v>
      </c>
      <c r="CG581" s="1" t="str">
        <f>IF(BO581&lt;80,"Below 80",
IF(BO581&lt;=120,"80-120",
IF(BO581&lt;=200,"&gt; 120-200",
IF(BO581&lt;=300,"&gt;200-300",
IF(BO581&lt;=500,"&gt;300-500",
"&gt;500")))))</f>
        <v>Below 80</v>
      </c>
      <c r="CH581" s="1" t="str">
        <f>IFERROR(_xlfn.XLOOKUP(CG581,Scenario!M:M,Scenario!N:N),"")</f>
        <v/>
      </c>
      <c r="CI581" s="1" t="str">
        <f t="shared" si="186"/>
        <v>Yes</v>
      </c>
      <c r="CJ581" s="75">
        <v>14.44</v>
      </c>
    </row>
    <row r="582" spans="1:89" hidden="1">
      <c r="A582" s="2">
        <v>581</v>
      </c>
      <c r="B582" s="2">
        <v>2024</v>
      </c>
      <c r="C582" s="1">
        <v>0</v>
      </c>
      <c r="D582" s="37" t="str">
        <v>001J100000BdYWHIA3</v>
      </c>
      <c r="E582" s="37" t="str">
        <v>GUPTA TRADERS</v>
      </c>
      <c r="F582" s="37" t="str">
        <v>JAMMU AND KASHMIR</v>
      </c>
      <c r="G582" s="37" t="str">
        <v>JAMMU</v>
      </c>
      <c r="H582" s="37">
        <v>0</v>
      </c>
      <c r="I582" s="37" t="str">
        <v>AGGARWAL TRADERS</v>
      </c>
      <c r="J582" s="37" t="str">
        <v>bhanu ayush</v>
      </c>
      <c r="K582" s="37">
        <v>0</v>
      </c>
      <c r="L582" s="37" t="str">
        <v>0015g00001gvNHH</v>
      </c>
      <c r="M582" s="37" t="str">
        <v>North</v>
      </c>
      <c r="N582" s="2">
        <v>180013</v>
      </c>
      <c r="O582" s="2" t="str">
        <v>01ADOPG9529K1ZA</v>
      </c>
      <c r="P582" s="2">
        <v>9086060128</v>
      </c>
      <c r="Q582" s="2" t="str">
        <v>Sep'24</v>
      </c>
      <c r="R582" s="2">
        <v>2025</v>
      </c>
      <c r="S582" s="1">
        <v>0</v>
      </c>
      <c r="T582" s="2">
        <v>80</v>
      </c>
      <c r="U582" s="12">
        <v>0</v>
      </c>
      <c r="V582" s="1" t="str">
        <v>Challenger</v>
      </c>
      <c r="W582" s="13">
        <v>0</v>
      </c>
      <c r="X582" s="13">
        <v>0</v>
      </c>
      <c r="Y582" s="13">
        <v>0</v>
      </c>
      <c r="Z582" s="13">
        <v>0</v>
      </c>
      <c r="AA582" s="13">
        <v>0</v>
      </c>
      <c r="AB582" s="13">
        <v>0</v>
      </c>
      <c r="AC582" s="13">
        <v>0</v>
      </c>
      <c r="AD582" s="13">
        <v>0</v>
      </c>
      <c r="AE582" s="13">
        <v>6.1</v>
      </c>
      <c r="AF582" s="13">
        <v>6</v>
      </c>
      <c r="AG582" s="13">
        <v>8</v>
      </c>
      <c r="AH582" s="13">
        <v>0</v>
      </c>
      <c r="AI582" s="13">
        <v>0</v>
      </c>
      <c r="AJ582" s="13">
        <v>3</v>
      </c>
      <c r="AK582" s="13">
        <v>3.01</v>
      </c>
      <c r="AL582" s="13">
        <v>5</v>
      </c>
      <c r="AM582" s="13">
        <v>16</v>
      </c>
      <c r="AN582" s="13">
        <v>14</v>
      </c>
      <c r="AO582" s="13">
        <v>19</v>
      </c>
      <c r="AP582" s="13">
        <v>17.72</v>
      </c>
      <c r="AQ582" s="13">
        <v>13.59</v>
      </c>
      <c r="AR582" s="13">
        <v>0</v>
      </c>
      <c r="AS582" s="13">
        <v>0</v>
      </c>
      <c r="AT582" s="13">
        <v>0</v>
      </c>
      <c r="AU582" s="13">
        <v>0</v>
      </c>
      <c r="AV582" s="13">
        <v>0</v>
      </c>
      <c r="AW582" s="16">
        <f t="shared" si="171"/>
        <v>85.31</v>
      </c>
      <c r="AX582" s="16">
        <v>215.69</v>
      </c>
      <c r="AY582" s="10">
        <v>301</v>
      </c>
      <c r="AZ582" s="10">
        <f>SUM(Z582:AK582)</f>
        <v>26.11</v>
      </c>
      <c r="BA582" s="10">
        <v>120</v>
      </c>
      <c r="BB582" s="10">
        <f t="shared" si="173"/>
        <v>34.69</v>
      </c>
      <c r="BC582" s="10">
        <f t="shared" si="174"/>
        <v>8.6724999999999994</v>
      </c>
      <c r="BD582" s="10">
        <f t="shared" si="175"/>
        <v>274.89</v>
      </c>
      <c r="BE582" s="10">
        <f t="shared" si="170"/>
        <v>-59.2</v>
      </c>
      <c r="BF582" s="2" t="s">
        <v>119</v>
      </c>
      <c r="BG582" s="10">
        <f t="shared" si="176"/>
        <v>10.66375</v>
      </c>
      <c r="BH582" s="36" t="s">
        <v>118</v>
      </c>
      <c r="BI582" s="39" t="str">
        <f t="shared" si="177"/>
        <v/>
      </c>
      <c r="BJ582" s="39" t="str">
        <f t="shared" si="178"/>
        <v>B</v>
      </c>
      <c r="BK582" s="16">
        <f>SUM(AR582:AX582)</f>
        <v>301</v>
      </c>
      <c r="BL582" s="10">
        <f>SUM(AL582:AQ582)</f>
        <v>85.31</v>
      </c>
      <c r="BM582" s="12">
        <f t="shared" si="179"/>
        <v>1</v>
      </c>
      <c r="BN582" s="12">
        <f t="shared" si="179"/>
        <v>0.28342192691029899</v>
      </c>
      <c r="BO582" s="9">
        <f t="shared" si="180"/>
        <v>85.31</v>
      </c>
      <c r="BP582" s="39" t="str">
        <f t="shared" si="181"/>
        <v/>
      </c>
      <c r="BQ582" s="147"/>
      <c r="BR582" s="9">
        <f t="shared" si="182"/>
        <v>6.1</v>
      </c>
      <c r="BS582" s="9">
        <f t="shared" si="183"/>
        <v>20.009999999999998</v>
      </c>
      <c r="BT582" s="9">
        <f t="shared" si="184"/>
        <v>26.11</v>
      </c>
      <c r="BU582" s="9" t="str">
        <f>IFERROR(_xlfn.XLOOKUP(D582,Sheet1!B:B,Sheet1!L:L),"")</f>
        <v/>
      </c>
      <c r="BV582" s="9" t="e">
        <f>_xlfn.XLOOKUP(BU582,Sheet1!S:S,Sheet1!T:T)</f>
        <v>#N/A</v>
      </c>
      <c r="BW582" s="9" t="e">
        <f>_xlfn.XLOOKUP(D582,Sheet1!B:B,Sheet1!M:M)</f>
        <v>#N/A</v>
      </c>
      <c r="BX582" s="11" t="s">
        <v>123</v>
      </c>
      <c r="BY582" s="1">
        <v>301</v>
      </c>
      <c r="BZ582" s="108">
        <f t="shared" si="185"/>
        <v>215.69</v>
      </c>
      <c r="CB582" s="12">
        <f>AW582/AY582</f>
        <v>0.28342192691029899</v>
      </c>
      <c r="CC582" s="12">
        <f>AX582/AY582</f>
        <v>0.71657807308970101</v>
      </c>
      <c r="CG582" s="1" t="str">
        <f>IF(BO582&lt;80,"Below 80",
IF(BO582&lt;=120,"80-120",
IF(BO582&lt;=200,"&gt; 120-200",
IF(BO582&lt;=300,"&gt;200-300",
IF(BO582&lt;=500,"&gt;300-500",
"&gt;500")))))</f>
        <v>80-120</v>
      </c>
      <c r="CH582" s="1" t="str">
        <f>IFERROR(_xlfn.XLOOKUP(CG582,Scenario!M:M,Scenario!N:N),"")</f>
        <v>A</v>
      </c>
      <c r="CI582" s="1" t="str">
        <f t="shared" si="186"/>
        <v>Yes</v>
      </c>
      <c r="CJ582" s="75">
        <v>215.69</v>
      </c>
    </row>
    <row r="583" spans="1:89" hidden="1">
      <c r="A583" s="2">
        <v>582</v>
      </c>
      <c r="B583" s="2">
        <v>2024</v>
      </c>
      <c r="C583" s="1">
        <v>0</v>
      </c>
      <c r="D583" s="37" t="str">
        <v>001J1000003jYnbIAE</v>
      </c>
      <c r="E583" s="37" t="str">
        <v>RAKESH BUILDING MATERIAL</v>
      </c>
      <c r="F583" s="37" t="str">
        <v>JAMMU AND KASHMIR</v>
      </c>
      <c r="G583" s="37" t="str">
        <v>JAMMU</v>
      </c>
      <c r="H583" s="37" t="str">
        <v>Akhnoor</v>
      </c>
      <c r="I583" s="37" t="str">
        <v>AGGARWAL TRADERS</v>
      </c>
      <c r="J583" s="37" t="str">
        <v>bhanu ayush</v>
      </c>
      <c r="K583" s="37">
        <v>0</v>
      </c>
      <c r="L583" s="37" t="str">
        <v>0015g00001gvNHH</v>
      </c>
      <c r="M583" s="37" t="str">
        <v>North</v>
      </c>
      <c r="N583" s="2">
        <v>181201</v>
      </c>
      <c r="O583" s="2" t="str">
        <v>01CYBPK8494F1ZF</v>
      </c>
      <c r="P583" s="2">
        <v>9906733757</v>
      </c>
      <c r="Q583" s="2" t="str">
        <v>Sep'24</v>
      </c>
      <c r="R583" s="2">
        <v>2025</v>
      </c>
      <c r="S583" s="1">
        <v>0</v>
      </c>
      <c r="T583" s="2">
        <v>20</v>
      </c>
      <c r="U583" s="12">
        <v>3.3333333333333333E-2</v>
      </c>
      <c r="V583" s="1" t="str">
        <v>Minor</v>
      </c>
      <c r="W583" s="13">
        <v>0</v>
      </c>
      <c r="X583" s="13">
        <v>0</v>
      </c>
      <c r="Y583" s="13">
        <v>0</v>
      </c>
      <c r="Z583" s="13">
        <v>0</v>
      </c>
      <c r="AA583" s="13">
        <v>0</v>
      </c>
      <c r="AB583" s="13">
        <v>0</v>
      </c>
      <c r="AC583" s="13">
        <v>0</v>
      </c>
      <c r="AD583" s="13">
        <v>0</v>
      </c>
      <c r="AE583" s="13">
        <v>5</v>
      </c>
      <c r="AF583" s="13">
        <v>5</v>
      </c>
      <c r="AG583" s="13">
        <v>0</v>
      </c>
      <c r="AH583" s="13">
        <v>3</v>
      </c>
      <c r="AI583" s="13">
        <v>2.08</v>
      </c>
      <c r="AJ583" s="13">
        <v>0</v>
      </c>
      <c r="AK583" s="13">
        <v>0</v>
      </c>
      <c r="AL583" s="13">
        <v>0</v>
      </c>
      <c r="AM583" s="13">
        <v>0</v>
      </c>
      <c r="AN583" s="13">
        <v>0</v>
      </c>
      <c r="AO583" s="13">
        <v>0</v>
      </c>
      <c r="AP583" s="13">
        <v>0</v>
      </c>
      <c r="AQ583" s="13">
        <v>3.05</v>
      </c>
      <c r="AR583" s="13">
        <v>0</v>
      </c>
      <c r="AS583" s="13">
        <v>0</v>
      </c>
      <c r="AT583" s="13">
        <v>0</v>
      </c>
      <c r="AU583" s="13">
        <v>2</v>
      </c>
      <c r="AV583" s="13">
        <v>0</v>
      </c>
      <c r="AW583" s="16">
        <f t="shared" si="171"/>
        <v>5.05</v>
      </c>
      <c r="AX583" s="16">
        <v>6.1</v>
      </c>
      <c r="AY583" s="10">
        <f t="shared" si="172"/>
        <v>11.149999999999999</v>
      </c>
      <c r="AZ583" s="10">
        <f>SUM(Z583:AK583)</f>
        <v>15.08</v>
      </c>
      <c r="BA583" s="10">
        <v>3</v>
      </c>
      <c r="BB583" s="10">
        <f t="shared" si="173"/>
        <v>-2.0499999999999998</v>
      </c>
      <c r="BC583" s="10">
        <f t="shared" si="174"/>
        <v>-0.51249999999999996</v>
      </c>
      <c r="BD583" s="10">
        <f t="shared" si="175"/>
        <v>-3.9300000000000015</v>
      </c>
      <c r="BE583" s="10">
        <f t="shared" si="170"/>
        <v>10.030000000000001</v>
      </c>
      <c r="BF583" s="2" t="s">
        <v>119</v>
      </c>
      <c r="BG583" s="10">
        <f t="shared" si="176"/>
        <v>0.38124999999999998</v>
      </c>
      <c r="BH583" s="36" t="s">
        <v>118</v>
      </c>
      <c r="BI583" s="39" t="str">
        <f t="shared" si="177"/>
        <v/>
      </c>
      <c r="BJ583" s="39" t="str">
        <f t="shared" si="178"/>
        <v/>
      </c>
      <c r="BK583" s="16">
        <f>SUM(AR583:AX583)</f>
        <v>13.149999999999999</v>
      </c>
      <c r="BL583" s="10">
        <f>SUM(AL583:AQ583)</f>
        <v>3.05</v>
      </c>
      <c r="BM583" s="12">
        <f t="shared" si="179"/>
        <v>1.1793721973094171</v>
      </c>
      <c r="BN583" s="12">
        <f t="shared" si="179"/>
        <v>0.273542600896861</v>
      </c>
      <c r="BO583" s="9">
        <f t="shared" si="180"/>
        <v>3.05</v>
      </c>
      <c r="BP583" s="39" t="str">
        <f t="shared" si="181"/>
        <v/>
      </c>
      <c r="BQ583" s="147" t="s">
        <v>151</v>
      </c>
      <c r="BR583" s="9">
        <f t="shared" si="182"/>
        <v>5</v>
      </c>
      <c r="BS583" s="9">
        <f t="shared" si="183"/>
        <v>10.08</v>
      </c>
      <c r="BT583" s="9">
        <f t="shared" si="184"/>
        <v>15.08</v>
      </c>
      <c r="BU583" s="9" t="str">
        <f>IFERROR(_xlfn.XLOOKUP(D583,Sheet1!B:B,Sheet1!L:L),"")</f>
        <v/>
      </c>
      <c r="BV583" s="9" t="e">
        <f>_xlfn.XLOOKUP(BU583,Sheet1!S:S,Sheet1!T:T)</f>
        <v>#N/A</v>
      </c>
      <c r="BW583" s="9" t="e">
        <f>_xlfn.XLOOKUP(D583,Sheet1!B:B,Sheet1!M:M)</f>
        <v>#N/A</v>
      </c>
      <c r="BZ583" s="108">
        <f t="shared" si="185"/>
        <v>6.0999999999999988</v>
      </c>
      <c r="CB583" s="12">
        <f>AW583/AY583</f>
        <v>0.45291479820627806</v>
      </c>
      <c r="CC583" s="12">
        <f>AX583/AY583</f>
        <v>0.547085201793722</v>
      </c>
      <c r="CG583" s="1" t="str">
        <f>IF(BO583&lt;80,"Below 80",
IF(BO583&lt;=120,"80-120",
IF(BO583&lt;=200,"&gt; 120-200",
IF(BO583&lt;=300,"&gt;200-300",
IF(BO583&lt;=500,"&gt;300-500",
"&gt;500")))))</f>
        <v>Below 80</v>
      </c>
      <c r="CH583" s="1" t="str">
        <f>IFERROR(_xlfn.XLOOKUP(CG583,Scenario!M:M,Scenario!N:N),"")</f>
        <v/>
      </c>
      <c r="CI583" s="1" t="str">
        <f t="shared" si="186"/>
        <v>Yes</v>
      </c>
      <c r="CJ583" s="75">
        <v>6.1</v>
      </c>
    </row>
    <row r="584" spans="1:89" hidden="1">
      <c r="A584" s="2">
        <v>583</v>
      </c>
      <c r="B584" s="2">
        <v>2024</v>
      </c>
      <c r="C584" s="1">
        <v>0</v>
      </c>
      <c r="D584" s="37" t="str">
        <v>0015g00001cdVVxAAM</v>
      </c>
      <c r="E584" s="37" t="str">
        <v>RAJ TRADING COMPANY</v>
      </c>
      <c r="F584" s="37" t="str">
        <v>JAMMU AND KASHMIR</v>
      </c>
      <c r="G584" s="37" t="str">
        <v>UDHAMPUR</v>
      </c>
      <c r="H584" s="37" t="str">
        <v>Udhampur</v>
      </c>
      <c r="I584" s="37" t="str">
        <v>AGGARWAL TRADERS</v>
      </c>
      <c r="J584" s="37" t="str">
        <v>bhanu ayush</v>
      </c>
      <c r="K584" s="37">
        <v>0</v>
      </c>
      <c r="L584" s="37" t="str">
        <v>0015g00001gvNHH</v>
      </c>
      <c r="M584" s="37" t="str">
        <v>North</v>
      </c>
      <c r="N584" s="2">
        <v>182101</v>
      </c>
      <c r="O584" s="2" t="str">
        <v>01BOLPS0477M1ZK</v>
      </c>
      <c r="P584" s="2">
        <v>9419672950</v>
      </c>
      <c r="Q584" s="2" t="str">
        <v>Sep'24</v>
      </c>
      <c r="R584" s="2">
        <v>2025</v>
      </c>
      <c r="S584" s="1">
        <v>0</v>
      </c>
      <c r="T584" s="2">
        <v>200</v>
      </c>
      <c r="U584" s="12">
        <v>0</v>
      </c>
      <c r="V584" s="1" t="str">
        <v>Challenger</v>
      </c>
      <c r="W584" s="13">
        <v>0</v>
      </c>
      <c r="X584" s="13">
        <v>0</v>
      </c>
      <c r="Y584" s="13">
        <v>0</v>
      </c>
      <c r="Z584" s="13">
        <v>0</v>
      </c>
      <c r="AA584" s="13">
        <v>0</v>
      </c>
      <c r="AB584" s="13">
        <v>0</v>
      </c>
      <c r="AC584" s="13">
        <v>0</v>
      </c>
      <c r="AD584" s="13">
        <v>0</v>
      </c>
      <c r="AE584" s="13">
        <v>25</v>
      </c>
      <c r="AF584" s="13">
        <v>0</v>
      </c>
      <c r="AG584" s="13">
        <v>0</v>
      </c>
      <c r="AH584" s="13">
        <v>0</v>
      </c>
      <c r="AI584" s="13">
        <v>0</v>
      </c>
      <c r="AJ584" s="13">
        <v>0</v>
      </c>
      <c r="AK584" s="13">
        <v>0</v>
      </c>
      <c r="AL584" s="13">
        <v>0</v>
      </c>
      <c r="AM584" s="13">
        <v>0</v>
      </c>
      <c r="AN584" s="13">
        <v>0</v>
      </c>
      <c r="AO584" s="13">
        <v>0</v>
      </c>
      <c r="AP584" s="13">
        <v>0</v>
      </c>
      <c r="AQ584" s="13">
        <v>0</v>
      </c>
      <c r="AR584" s="13">
        <v>0</v>
      </c>
      <c r="AS584" s="13">
        <v>0</v>
      </c>
      <c r="AT584" s="13">
        <v>0</v>
      </c>
      <c r="AU584" s="13">
        <v>0</v>
      </c>
      <c r="AV584" s="13">
        <v>0</v>
      </c>
      <c r="AW584" s="16">
        <f t="shared" si="171"/>
        <v>0</v>
      </c>
      <c r="AX584" s="16">
        <v>0</v>
      </c>
      <c r="AY584" s="10">
        <f t="shared" si="172"/>
        <v>0</v>
      </c>
      <c r="AZ584" s="10">
        <f>SUM(Z584:AK584)</f>
        <v>25</v>
      </c>
      <c r="BA584" s="10"/>
      <c r="BB584" s="10">
        <f t="shared" si="173"/>
        <v>0</v>
      </c>
      <c r="BC584" s="10">
        <f t="shared" si="174"/>
        <v>0</v>
      </c>
      <c r="BD584" s="10">
        <f t="shared" si="175"/>
        <v>-25</v>
      </c>
      <c r="BE584" s="10">
        <f t="shared" si="170"/>
        <v>25</v>
      </c>
      <c r="BF584" s="2" t="s">
        <v>119</v>
      </c>
      <c r="BG584" s="10">
        <f t="shared" si="176"/>
        <v>0</v>
      </c>
      <c r="BH584" s="36" t="s">
        <v>118</v>
      </c>
      <c r="BI584" s="39" t="str">
        <f t="shared" si="177"/>
        <v/>
      </c>
      <c r="BJ584" s="39" t="str">
        <f t="shared" si="178"/>
        <v/>
      </c>
      <c r="BK584" s="16">
        <f>SUM(AR584:AX584)</f>
        <v>0</v>
      </c>
      <c r="BL584" s="10">
        <f>SUM(AL584:AQ584)</f>
        <v>0</v>
      </c>
      <c r="BM584" s="12" t="str">
        <f t="shared" si="179"/>
        <v/>
      </c>
      <c r="BN584" s="12" t="str">
        <f t="shared" si="179"/>
        <v/>
      </c>
      <c r="BO584" s="9">
        <f t="shared" si="180"/>
        <v>0</v>
      </c>
      <c r="BP584" s="39" t="str">
        <f t="shared" si="181"/>
        <v/>
      </c>
      <c r="BQ584" s="147"/>
      <c r="BR584" s="9">
        <f t="shared" si="182"/>
        <v>25</v>
      </c>
      <c r="BS584" s="9">
        <f t="shared" si="183"/>
        <v>0</v>
      </c>
      <c r="BT584" s="9">
        <f t="shared" si="184"/>
        <v>25</v>
      </c>
      <c r="BU584" s="9" t="str">
        <f>IFERROR(_xlfn.XLOOKUP(D584,Sheet1!B:B,Sheet1!L:L),"")</f>
        <v/>
      </c>
      <c r="BV584" s="9" t="e">
        <f>_xlfn.XLOOKUP(BU584,Sheet1!S:S,Sheet1!T:T)</f>
        <v>#N/A</v>
      </c>
      <c r="BW584" s="9" t="e">
        <f>_xlfn.XLOOKUP(D584,Sheet1!B:B,Sheet1!M:M)</f>
        <v>#N/A</v>
      </c>
      <c r="BZ584" s="108">
        <f t="shared" si="185"/>
        <v>0</v>
      </c>
      <c r="CB584" s="12"/>
      <c r="CC584" s="12"/>
      <c r="CG584" s="1" t="str">
        <f>IF(BO584&lt;80,"Below 80",
IF(BO584&lt;=120,"80-120",
IF(BO584&lt;=200,"&gt; 120-200",
IF(BO584&lt;=300,"&gt;200-300",
IF(BO584&lt;=500,"&gt;300-500",
"&gt;500")))))</f>
        <v>Below 80</v>
      </c>
      <c r="CH584" s="1" t="str">
        <f>IFERROR(_xlfn.XLOOKUP(CG584,Scenario!M:M,Scenario!N:N),"")</f>
        <v/>
      </c>
      <c r="CI584" s="1" t="str">
        <f t="shared" si="186"/>
        <v>No</v>
      </c>
      <c r="CJ584" s="75">
        <v>0</v>
      </c>
    </row>
    <row r="585" spans="1:89" hidden="1">
      <c r="A585" s="2">
        <v>584</v>
      </c>
      <c r="B585" s="2">
        <v>2024</v>
      </c>
      <c r="C585" s="1">
        <v>0</v>
      </c>
      <c r="D585" s="37" t="str">
        <v>001J1000002kxmIIAQ</v>
      </c>
      <c r="E585" s="37" t="str">
        <v>JAMBOO TRADERS</v>
      </c>
      <c r="F585" s="37" t="str">
        <v>JAMMU AND KASHMIR</v>
      </c>
      <c r="G585" s="37" t="str">
        <v>JAMMU</v>
      </c>
      <c r="H585" s="37" t="str">
        <v>Jammu</v>
      </c>
      <c r="I585" s="37" t="str">
        <v>AGGARWAL TRADERS</v>
      </c>
      <c r="J585" s="37" t="str">
        <v>bhanu ayush</v>
      </c>
      <c r="K585" s="37">
        <v>0</v>
      </c>
      <c r="L585" s="37" t="str">
        <v>0015g00001gvNHH</v>
      </c>
      <c r="M585" s="37" t="str">
        <v>North</v>
      </c>
      <c r="N585" s="2">
        <v>181206</v>
      </c>
      <c r="O585" s="2" t="str">
        <v>01BGDPB2482F1Z4</v>
      </c>
      <c r="P585" s="2">
        <v>8527968606</v>
      </c>
      <c r="Q585" s="2" t="str">
        <v>Sep'24</v>
      </c>
      <c r="R585" s="2">
        <v>2025</v>
      </c>
      <c r="S585" s="1">
        <v>0</v>
      </c>
      <c r="T585" s="2">
        <v>20</v>
      </c>
      <c r="U585" s="12">
        <v>0.14550000000000002</v>
      </c>
      <c r="V585" s="1" t="str">
        <v>Friendly</v>
      </c>
      <c r="W585" s="13">
        <v>0</v>
      </c>
      <c r="X585" s="13">
        <v>0</v>
      </c>
      <c r="Y585" s="13">
        <v>0</v>
      </c>
      <c r="Z585" s="13">
        <v>0</v>
      </c>
      <c r="AA585" s="13">
        <v>0</v>
      </c>
      <c r="AB585" s="13">
        <v>0</v>
      </c>
      <c r="AC585" s="13">
        <v>0</v>
      </c>
      <c r="AD585" s="13">
        <v>0</v>
      </c>
      <c r="AE585" s="13">
        <v>5</v>
      </c>
      <c r="AF585" s="13">
        <v>7</v>
      </c>
      <c r="AG585" s="13">
        <v>5</v>
      </c>
      <c r="AH585" s="13">
        <v>1.6439999999999999</v>
      </c>
      <c r="AI585" s="13">
        <v>5</v>
      </c>
      <c r="AJ585" s="13">
        <v>1</v>
      </c>
      <c r="AK585" s="13">
        <v>5.57</v>
      </c>
      <c r="AL585" s="13">
        <v>2</v>
      </c>
      <c r="AM585" s="13">
        <v>2</v>
      </c>
      <c r="AN585" s="13">
        <v>2</v>
      </c>
      <c r="AO585" s="13">
        <v>3.5</v>
      </c>
      <c r="AP585" s="13">
        <v>0.82</v>
      </c>
      <c r="AQ585" s="13">
        <v>0.22</v>
      </c>
      <c r="AR585" s="13">
        <v>1.89</v>
      </c>
      <c r="AS585" s="13">
        <v>3.69</v>
      </c>
      <c r="AT585" s="13">
        <v>5.75</v>
      </c>
      <c r="AU585" s="13">
        <v>2</v>
      </c>
      <c r="AV585" s="13">
        <v>0.98</v>
      </c>
      <c r="AW585" s="16">
        <f t="shared" si="171"/>
        <v>23.87</v>
      </c>
      <c r="AX585" s="16">
        <v>24.860000000000003</v>
      </c>
      <c r="AY585" s="10">
        <f t="shared" si="172"/>
        <v>48.730000000000004</v>
      </c>
      <c r="AZ585" s="10">
        <f>SUM(Z585:AK585)</f>
        <v>30.213999999999999</v>
      </c>
      <c r="BA585" s="10">
        <v>75</v>
      </c>
      <c r="BB585" s="10">
        <f t="shared" si="173"/>
        <v>51.129999999999995</v>
      </c>
      <c r="BC585" s="10">
        <f t="shared" si="174"/>
        <v>12.782499999999999</v>
      </c>
      <c r="BD585" s="10">
        <f t="shared" si="175"/>
        <v>18.516000000000005</v>
      </c>
      <c r="BE585" s="10">
        <f t="shared" si="170"/>
        <v>6.3439999999999976</v>
      </c>
      <c r="BF585" s="2" t="s">
        <v>119</v>
      </c>
      <c r="BG585" s="10">
        <f t="shared" si="176"/>
        <v>2.0150000000000001</v>
      </c>
      <c r="BH585" s="36" t="s">
        <v>118</v>
      </c>
      <c r="BI585" s="39" t="str">
        <f t="shared" si="177"/>
        <v/>
      </c>
      <c r="BJ585" s="39" t="str">
        <f t="shared" si="178"/>
        <v/>
      </c>
      <c r="BK585" s="16">
        <f>SUM(AR585:AX585)</f>
        <v>63.040000000000006</v>
      </c>
      <c r="BL585" s="10">
        <f>SUM(AL585:AQ585)</f>
        <v>10.540000000000001</v>
      </c>
      <c r="BM585" s="12">
        <f t="shared" si="179"/>
        <v>1.2936589369997948</v>
      </c>
      <c r="BN585" s="12">
        <f t="shared" si="179"/>
        <v>0.21629386414939464</v>
      </c>
      <c r="BO585" s="9">
        <f t="shared" si="180"/>
        <v>16.12</v>
      </c>
      <c r="BP585" s="39" t="str">
        <f t="shared" si="181"/>
        <v/>
      </c>
      <c r="BQ585" s="147"/>
      <c r="BR585" s="9">
        <f t="shared" si="182"/>
        <v>5</v>
      </c>
      <c r="BS585" s="9">
        <f t="shared" si="183"/>
        <v>25.213999999999999</v>
      </c>
      <c r="BT585" s="9">
        <f t="shared" si="184"/>
        <v>30.213999999999999</v>
      </c>
      <c r="BU585" s="9" t="str">
        <f>IFERROR(_xlfn.XLOOKUP(D585,Sheet1!B:B,Sheet1!L:L),"")</f>
        <v/>
      </c>
      <c r="BV585" s="9" t="e">
        <f>_xlfn.XLOOKUP(BU585,Sheet1!S:S,Sheet1!T:T)</f>
        <v>#N/A</v>
      </c>
      <c r="BW585" s="9" t="e">
        <f>_xlfn.XLOOKUP(D585,Sheet1!B:B,Sheet1!M:M)</f>
        <v>#N/A</v>
      </c>
      <c r="BZ585" s="108">
        <f t="shared" si="185"/>
        <v>24.860000000000003</v>
      </c>
      <c r="CB585" s="12">
        <f>AW585/AY585</f>
        <v>0.48984198645598193</v>
      </c>
      <c r="CC585" s="12">
        <f>AX585/AY585</f>
        <v>0.51015801354401813</v>
      </c>
      <c r="CG585" s="1" t="str">
        <f>IF(BO585&lt;80,"Below 80",
IF(BO585&lt;=120,"80-120",
IF(BO585&lt;=200,"&gt; 120-200",
IF(BO585&lt;=300,"&gt;200-300",
IF(BO585&lt;=500,"&gt;300-500",
"&gt;500")))))</f>
        <v>Below 80</v>
      </c>
      <c r="CH585" s="1" t="str">
        <f>IFERROR(_xlfn.XLOOKUP(CG585,Scenario!M:M,Scenario!N:N),"")</f>
        <v/>
      </c>
      <c r="CI585" s="1" t="str">
        <f t="shared" si="186"/>
        <v>Yes</v>
      </c>
      <c r="CJ585" s="75">
        <v>21.17</v>
      </c>
    </row>
    <row r="586" spans="1:89" hidden="1">
      <c r="A586" s="2">
        <v>585</v>
      </c>
      <c r="B586" s="2">
        <v>2024</v>
      </c>
      <c r="C586" s="1">
        <v>0</v>
      </c>
      <c r="D586" s="37" t="str">
        <v>0015g00001W4M6zAAF</v>
      </c>
      <c r="E586" s="37" t="str">
        <v>M/S P. S. TRADERS</v>
      </c>
      <c r="F586" s="37" t="str">
        <v>UTTAR PRADESH</v>
      </c>
      <c r="G586" s="37" t="str">
        <v>GAUTAM BUDDHA NAGAR</v>
      </c>
      <c r="H586" s="37" t="str">
        <v>Noida</v>
      </c>
      <c r="I586" s="37" t="str">
        <v>SHASHI STEELS CORPORATION</v>
      </c>
      <c r="J586" s="37" t="str">
        <v>Abhijeet Biswas</v>
      </c>
      <c r="K586" s="37" t="str">
        <v>Abhijeet Biswas</v>
      </c>
      <c r="L586" s="37" t="str">
        <v>C12816</v>
      </c>
      <c r="M586" s="37" t="str">
        <v>North</v>
      </c>
      <c r="N586" s="2">
        <v>201301</v>
      </c>
      <c r="O586" s="2" t="str">
        <v>09BDDPA9861Q1ZV</v>
      </c>
      <c r="P586" s="2">
        <v>9810181721</v>
      </c>
      <c r="Q586" s="2" t="str">
        <v>Sep'24</v>
      </c>
      <c r="R586" s="2">
        <v>2025</v>
      </c>
      <c r="S586" s="1">
        <v>0</v>
      </c>
      <c r="T586" s="2">
        <v>200</v>
      </c>
      <c r="U586" s="12">
        <v>3.3333333333333331E-3</v>
      </c>
      <c r="V586" s="1" t="str">
        <v>Challenger</v>
      </c>
      <c r="W586" s="13">
        <v>0</v>
      </c>
      <c r="X586" s="13">
        <v>0</v>
      </c>
      <c r="Y586" s="13">
        <v>0</v>
      </c>
      <c r="Z586" s="13">
        <v>0</v>
      </c>
      <c r="AA586" s="13">
        <v>0</v>
      </c>
      <c r="AB586" s="13">
        <v>0</v>
      </c>
      <c r="AC586" s="13">
        <v>0</v>
      </c>
      <c r="AD586" s="13">
        <v>0</v>
      </c>
      <c r="AE586" s="13">
        <v>50.6</v>
      </c>
      <c r="AF586" s="13">
        <v>0</v>
      </c>
      <c r="AG586" s="13">
        <v>0</v>
      </c>
      <c r="AH586" s="13">
        <v>0</v>
      </c>
      <c r="AI586" s="13">
        <v>0</v>
      </c>
      <c r="AJ586" s="13">
        <v>0</v>
      </c>
      <c r="AK586" s="13">
        <v>0</v>
      </c>
      <c r="AL586" s="13">
        <v>0</v>
      </c>
      <c r="AM586" s="13">
        <v>0</v>
      </c>
      <c r="AN586" s="13">
        <v>0</v>
      </c>
      <c r="AO586" s="13">
        <v>0</v>
      </c>
      <c r="AP586" s="13">
        <v>0</v>
      </c>
      <c r="AQ586" s="13">
        <v>0</v>
      </c>
      <c r="AR586" s="13">
        <v>0</v>
      </c>
      <c r="AS586" s="13">
        <v>0</v>
      </c>
      <c r="AT586" s="13">
        <v>2</v>
      </c>
      <c r="AU586" s="13">
        <v>0</v>
      </c>
      <c r="AV586" s="13">
        <v>0</v>
      </c>
      <c r="AW586" s="16">
        <f t="shared" si="171"/>
        <v>2</v>
      </c>
      <c r="AX586" s="16">
        <v>0</v>
      </c>
      <c r="AY586" s="10">
        <f t="shared" si="172"/>
        <v>2</v>
      </c>
      <c r="AZ586" s="10">
        <f>SUM(Z586:AK586)</f>
        <v>50.6</v>
      </c>
      <c r="BA586" s="10"/>
      <c r="BB586" s="10">
        <f t="shared" si="173"/>
        <v>-2</v>
      </c>
      <c r="BC586" s="10">
        <f t="shared" si="174"/>
        <v>-0.5</v>
      </c>
      <c r="BD586" s="10">
        <f t="shared" si="175"/>
        <v>-48.6</v>
      </c>
      <c r="BE586" s="10">
        <f t="shared" si="170"/>
        <v>48.6</v>
      </c>
      <c r="BF586" s="2" t="s">
        <v>119</v>
      </c>
      <c r="BG586" s="10">
        <f t="shared" si="176"/>
        <v>0</v>
      </c>
      <c r="BH586" s="36" t="s">
        <v>118</v>
      </c>
      <c r="BI586" s="39" t="str">
        <f t="shared" si="177"/>
        <v/>
      </c>
      <c r="BJ586" s="39" t="str">
        <f t="shared" si="178"/>
        <v/>
      </c>
      <c r="BK586" s="16">
        <f>SUM(AR586:AX586)</f>
        <v>4</v>
      </c>
      <c r="BL586" s="10">
        <f>SUM(AL586:AQ586)</f>
        <v>0</v>
      </c>
      <c r="BM586" s="12">
        <f t="shared" si="179"/>
        <v>2</v>
      </c>
      <c r="BN586" s="12">
        <f t="shared" si="179"/>
        <v>0</v>
      </c>
      <c r="BO586" s="9">
        <f t="shared" si="180"/>
        <v>0</v>
      </c>
      <c r="BP586" s="39" t="str">
        <f t="shared" si="181"/>
        <v/>
      </c>
      <c r="BQ586" s="147"/>
      <c r="BR586" s="9">
        <f t="shared" si="182"/>
        <v>50.6</v>
      </c>
      <c r="BS586" s="9">
        <f t="shared" si="183"/>
        <v>0</v>
      </c>
      <c r="BT586" s="9">
        <f t="shared" si="184"/>
        <v>50.6</v>
      </c>
      <c r="BU586" s="9" t="str">
        <f>IFERROR(_xlfn.XLOOKUP(D586,Sheet1!B:B,Sheet1!L:L),"")</f>
        <v/>
      </c>
      <c r="BV586" s="9" t="e">
        <f>_xlfn.XLOOKUP(BU586,Sheet1!S:S,Sheet1!T:T)</f>
        <v>#N/A</v>
      </c>
      <c r="BW586" s="9" t="e">
        <f>_xlfn.XLOOKUP(D586,Sheet1!B:B,Sheet1!M:M)</f>
        <v>#N/A</v>
      </c>
      <c r="BZ586" s="108">
        <f t="shared" si="185"/>
        <v>0</v>
      </c>
      <c r="CB586" s="12"/>
      <c r="CC586" s="12"/>
      <c r="CG586" s="1" t="str">
        <f>IF(BO586&lt;80,"Below 80",
IF(BO586&lt;=120,"80-120",
IF(BO586&lt;=200,"&gt; 120-200",
IF(BO586&lt;=300,"&gt;200-300",
IF(BO586&lt;=500,"&gt;300-500",
"&gt;500")))))</f>
        <v>Below 80</v>
      </c>
      <c r="CH586" s="1" t="str">
        <f>IFERROR(_xlfn.XLOOKUP(CG586,Scenario!M:M,Scenario!N:N),"")</f>
        <v/>
      </c>
      <c r="CI586" s="1" t="str">
        <f t="shared" si="186"/>
        <v>No</v>
      </c>
      <c r="CJ586" s="75">
        <v>0</v>
      </c>
    </row>
    <row r="587" spans="1:89" hidden="1">
      <c r="A587" s="2">
        <v>586</v>
      </c>
      <c r="B587" s="2">
        <v>2024</v>
      </c>
      <c r="C587" s="1">
        <v>0</v>
      </c>
      <c r="D587" s="37" t="str">
        <v>001J100000Jrq2NIAR</v>
      </c>
      <c r="E587" s="37" t="str">
        <v>M/S NAV BHARAT ENTERPRISES</v>
      </c>
      <c r="F587" s="37" t="str">
        <v>UTTAR PRADESH</v>
      </c>
      <c r="G587" s="37" t="str">
        <v>GHAZIABAD</v>
      </c>
      <c r="H587" s="37" t="str">
        <v>Ghaziabad</v>
      </c>
      <c r="I587" s="37" t="str">
        <v>OPTRIX INFRA LLP</v>
      </c>
      <c r="J587" s="37" t="str">
        <v>Aashish Goyal</v>
      </c>
      <c r="K587" s="37" t="str">
        <v>Abhijeet Biswas</v>
      </c>
      <c r="L587" s="37" t="str">
        <v>001J100000PJG7oIAH</v>
      </c>
      <c r="M587" s="37" t="str">
        <v>North</v>
      </c>
      <c r="N587" s="2">
        <v>201001</v>
      </c>
      <c r="O587" s="2" t="str">
        <v>09AABFN9381N2ZI</v>
      </c>
      <c r="P587" s="2">
        <v>9899567324</v>
      </c>
      <c r="Q587" s="2" t="str">
        <v>Sep'24</v>
      </c>
      <c r="R587" s="2">
        <v>2025</v>
      </c>
      <c r="S587" s="1">
        <v>0</v>
      </c>
      <c r="T587" s="2">
        <v>200</v>
      </c>
      <c r="U587" s="12">
        <v>0</v>
      </c>
      <c r="V587" s="1" t="str">
        <v>Challenger</v>
      </c>
      <c r="W587" s="13">
        <v>0</v>
      </c>
      <c r="X587" s="13">
        <v>0</v>
      </c>
      <c r="Y587" s="13">
        <v>0</v>
      </c>
      <c r="Z587" s="13">
        <v>0</v>
      </c>
      <c r="AA587" s="13">
        <v>0</v>
      </c>
      <c r="AB587" s="13">
        <v>0</v>
      </c>
      <c r="AC587" s="13">
        <v>0</v>
      </c>
      <c r="AD587" s="13">
        <v>0</v>
      </c>
      <c r="AE587" s="13">
        <v>50.37</v>
      </c>
      <c r="AF587" s="13">
        <v>73</v>
      </c>
      <c r="AG587" s="13">
        <v>0</v>
      </c>
      <c r="AH587" s="13">
        <v>0</v>
      </c>
      <c r="AI587" s="13">
        <v>0</v>
      </c>
      <c r="AJ587" s="13">
        <v>0</v>
      </c>
      <c r="AK587" s="13">
        <v>18</v>
      </c>
      <c r="AL587" s="13">
        <v>0</v>
      </c>
      <c r="AM587" s="13">
        <v>4</v>
      </c>
      <c r="AN587" s="13">
        <v>0</v>
      </c>
      <c r="AO587" s="13">
        <v>0</v>
      </c>
      <c r="AP587" s="13">
        <v>0</v>
      </c>
      <c r="AQ587" s="13">
        <v>0</v>
      </c>
      <c r="AR587" s="13">
        <v>0</v>
      </c>
      <c r="AS587" s="13">
        <v>0</v>
      </c>
      <c r="AT587" s="13">
        <v>0</v>
      </c>
      <c r="AU587" s="13">
        <v>0</v>
      </c>
      <c r="AV587" s="13">
        <v>0</v>
      </c>
      <c r="AW587" s="16">
        <f t="shared" si="171"/>
        <v>4</v>
      </c>
      <c r="AX587" s="16">
        <v>8</v>
      </c>
      <c r="AY587" s="10">
        <f>AW587+AX587</f>
        <v>12</v>
      </c>
      <c r="AZ587" s="10">
        <f>SUM(Z587:AK587)</f>
        <v>141.37</v>
      </c>
      <c r="BA587" s="10">
        <v>12</v>
      </c>
      <c r="BB587" s="10">
        <f t="shared" si="173"/>
        <v>8</v>
      </c>
      <c r="BC587" s="10">
        <f t="shared" si="174"/>
        <v>2</v>
      </c>
      <c r="BD587" s="10">
        <f t="shared" si="175"/>
        <v>-129.37</v>
      </c>
      <c r="BE587" s="10">
        <f t="shared" si="170"/>
        <v>137.37</v>
      </c>
      <c r="BF587" s="2" t="s">
        <v>119</v>
      </c>
      <c r="BG587" s="10">
        <f t="shared" si="176"/>
        <v>0.5</v>
      </c>
      <c r="BH587" s="36" t="s">
        <v>118</v>
      </c>
      <c r="BI587" s="39" t="str">
        <f t="shared" si="177"/>
        <v/>
      </c>
      <c r="BJ587" s="39" t="str">
        <f t="shared" si="178"/>
        <v/>
      </c>
      <c r="BK587" s="16">
        <f>SUM(AR587:AX587)</f>
        <v>12</v>
      </c>
      <c r="BL587" s="10">
        <f>SUM(AL587:AQ587)</f>
        <v>4</v>
      </c>
      <c r="BM587" s="12">
        <f t="shared" si="179"/>
        <v>1</v>
      </c>
      <c r="BN587" s="12">
        <f t="shared" si="179"/>
        <v>0.33333333333333331</v>
      </c>
      <c r="BO587" s="9">
        <f t="shared" si="180"/>
        <v>4</v>
      </c>
      <c r="BP587" s="39" t="str">
        <f t="shared" si="181"/>
        <v/>
      </c>
      <c r="BQ587" s="147"/>
      <c r="BR587" s="9">
        <f t="shared" si="182"/>
        <v>50.37</v>
      </c>
      <c r="BS587" s="9">
        <f t="shared" si="183"/>
        <v>91</v>
      </c>
      <c r="BT587" s="9">
        <f t="shared" si="184"/>
        <v>141.37</v>
      </c>
      <c r="BU587" s="9" t="str">
        <f>IFERROR(_xlfn.XLOOKUP(D587,Sheet1!B:B,Sheet1!L:L),"")</f>
        <v/>
      </c>
      <c r="BV587" s="9" t="e">
        <f>_xlfn.XLOOKUP(BU587,Sheet1!S:S,Sheet1!T:T)</f>
        <v>#N/A</v>
      </c>
      <c r="BW587" s="9" t="e">
        <f>_xlfn.XLOOKUP(D587,Sheet1!B:B,Sheet1!M:M)</f>
        <v>#N/A</v>
      </c>
      <c r="BZ587" s="108">
        <f t="shared" si="185"/>
        <v>8</v>
      </c>
      <c r="CB587" s="12">
        <f>AW587/AY587</f>
        <v>0.33333333333333331</v>
      </c>
      <c r="CC587" s="12">
        <f>AX587/AY587</f>
        <v>0.66666666666666663</v>
      </c>
      <c r="CG587" s="1" t="str">
        <f>IF(BO587&lt;80,"Below 80",
IF(BO587&lt;=120,"80-120",
IF(BO587&lt;=200,"&gt; 120-200",
IF(BO587&lt;=300,"&gt;200-300",
IF(BO587&lt;=500,"&gt;300-500",
"&gt;500")))))</f>
        <v>Below 80</v>
      </c>
      <c r="CH587" s="1" t="str">
        <f>IFERROR(_xlfn.XLOOKUP(CG587,Scenario!M:M,Scenario!N:N),"")</f>
        <v/>
      </c>
      <c r="CI587" s="1" t="str">
        <f t="shared" si="186"/>
        <v>Yes</v>
      </c>
      <c r="CJ587" s="75">
        <v>8</v>
      </c>
    </row>
    <row r="588" spans="1:89" hidden="1">
      <c r="A588" s="2">
        <v>587</v>
      </c>
      <c r="B588" s="2">
        <v>2024</v>
      </c>
      <c r="C588" s="1">
        <v>0</v>
      </c>
      <c r="D588" s="37" t="str">
        <v>0015g00001bcaFzAAI</v>
      </c>
      <c r="E588" s="37" t="str">
        <v>M/S JAI AMBE HARDWARE &amp; TRADERS</v>
      </c>
      <c r="F588" s="37" t="str">
        <v>UTTARAKHAND</v>
      </c>
      <c r="G588" s="37" t="str">
        <v>NAINITAL</v>
      </c>
      <c r="H588" s="37" t="str">
        <v>Haldwani</v>
      </c>
      <c r="I588" s="37" t="str">
        <v>SHIVA SALES INDIA CORPORATION</v>
      </c>
      <c r="J588" s="37" t="str">
        <v>Manoj Yadav</v>
      </c>
      <c r="K588" s="37" t="str">
        <v>Manoj Yadav</v>
      </c>
      <c r="L588" s="37" t="str">
        <v>C12821</v>
      </c>
      <c r="M588" s="37" t="str">
        <v>North</v>
      </c>
      <c r="N588" s="2">
        <v>263139</v>
      </c>
      <c r="O588" s="2" t="str">
        <v>05AAKPN0021G1Z9</v>
      </c>
      <c r="P588" s="2">
        <v>8126893040</v>
      </c>
      <c r="Q588" s="2" t="str">
        <v>Sep'24</v>
      </c>
      <c r="R588" s="2">
        <v>2025</v>
      </c>
      <c r="S588" s="1">
        <v>0</v>
      </c>
      <c r="T588" s="2">
        <v>35</v>
      </c>
      <c r="U588" s="12">
        <v>0</v>
      </c>
      <c r="V588" s="1" t="str">
        <v>Minor</v>
      </c>
      <c r="W588" s="13">
        <v>0</v>
      </c>
      <c r="X588" s="13">
        <v>0</v>
      </c>
      <c r="Y588" s="13">
        <v>0</v>
      </c>
      <c r="Z588" s="13">
        <v>0</v>
      </c>
      <c r="AA588" s="13">
        <v>0</v>
      </c>
      <c r="AB588" s="13">
        <v>0</v>
      </c>
      <c r="AC588" s="13">
        <v>0</v>
      </c>
      <c r="AD588" s="13">
        <v>0</v>
      </c>
      <c r="AE588" s="13">
        <v>7</v>
      </c>
      <c r="AF588" s="13">
        <v>0</v>
      </c>
      <c r="AG588" s="13">
        <v>10</v>
      </c>
      <c r="AH588" s="13">
        <v>7</v>
      </c>
      <c r="AI588" s="13">
        <v>0</v>
      </c>
      <c r="AJ588" s="13">
        <v>6</v>
      </c>
      <c r="AK588" s="13">
        <v>9</v>
      </c>
      <c r="AL588" s="13">
        <v>0</v>
      </c>
      <c r="AM588" s="13">
        <v>10</v>
      </c>
      <c r="AN588" s="13">
        <v>16</v>
      </c>
      <c r="AO588" s="13">
        <v>0</v>
      </c>
      <c r="AP588" s="13">
        <v>7</v>
      </c>
      <c r="AQ588" s="13">
        <v>0</v>
      </c>
      <c r="AR588" s="13">
        <v>10</v>
      </c>
      <c r="AS588" s="13">
        <v>10</v>
      </c>
      <c r="AT588" s="13">
        <v>0</v>
      </c>
      <c r="AU588" s="13">
        <v>0</v>
      </c>
      <c r="AV588" s="13">
        <v>0</v>
      </c>
      <c r="AW588" s="16">
        <f t="shared" si="171"/>
        <v>53</v>
      </c>
      <c r="AX588" s="16">
        <v>86</v>
      </c>
      <c r="AY588" s="10">
        <f t="shared" si="172"/>
        <v>139</v>
      </c>
      <c r="AZ588" s="10">
        <f>SUM(Z588:AK588)</f>
        <v>39</v>
      </c>
      <c r="BA588" s="10">
        <v>200</v>
      </c>
      <c r="BB588" s="10">
        <f t="shared" si="173"/>
        <v>147</v>
      </c>
      <c r="BC588" s="10">
        <f t="shared" si="174"/>
        <v>36.75</v>
      </c>
      <c r="BD588" s="10">
        <f t="shared" si="175"/>
        <v>100</v>
      </c>
      <c r="BE588" s="10">
        <f t="shared" si="170"/>
        <v>-14</v>
      </c>
      <c r="BF588" s="2" t="s">
        <v>119</v>
      </c>
      <c r="BG588" s="10">
        <f t="shared" si="176"/>
        <v>6.625</v>
      </c>
      <c r="BH588" s="36" t="s">
        <v>118</v>
      </c>
      <c r="BI588" s="39" t="str">
        <f t="shared" si="177"/>
        <v>A</v>
      </c>
      <c r="BJ588" s="39" t="str">
        <f t="shared" si="178"/>
        <v/>
      </c>
      <c r="BK588" s="16">
        <f>SUM(AR588:AX588)</f>
        <v>159</v>
      </c>
      <c r="BL588" s="10">
        <f>SUM(AL588:AQ588)</f>
        <v>33</v>
      </c>
      <c r="BM588" s="12">
        <f t="shared" si="179"/>
        <v>1.1438848920863309</v>
      </c>
      <c r="BN588" s="12">
        <f t="shared" si="179"/>
        <v>0.23741007194244604</v>
      </c>
      <c r="BO588" s="9">
        <f t="shared" si="180"/>
        <v>53</v>
      </c>
      <c r="BP588" s="39" t="str">
        <f t="shared" si="181"/>
        <v/>
      </c>
      <c r="BQ588" s="147"/>
      <c r="BR588" s="9">
        <f t="shared" si="182"/>
        <v>7</v>
      </c>
      <c r="BS588" s="9">
        <f t="shared" si="183"/>
        <v>32</v>
      </c>
      <c r="BT588" s="9">
        <f t="shared" si="184"/>
        <v>39</v>
      </c>
      <c r="BU588" s="9" t="str">
        <f>IFERROR(_xlfn.XLOOKUP(D588,Sheet1!B:B,Sheet1!L:L),"")</f>
        <v/>
      </c>
      <c r="BV588" s="9" t="e">
        <f>_xlfn.XLOOKUP(BU588,Sheet1!S:S,Sheet1!T:T)</f>
        <v>#N/A</v>
      </c>
      <c r="BW588" s="9" t="e">
        <f>_xlfn.XLOOKUP(D588,Sheet1!B:B,Sheet1!M:M)</f>
        <v>#N/A</v>
      </c>
      <c r="BZ588" s="108">
        <f t="shared" si="185"/>
        <v>86</v>
      </c>
      <c r="CB588" s="12">
        <f>AW588/AY588</f>
        <v>0.38129496402877699</v>
      </c>
      <c r="CC588" s="12">
        <f>AX588/AY588</f>
        <v>0.61870503597122306</v>
      </c>
      <c r="CG588" s="1" t="str">
        <f>IF(BO588&lt;80,"Below 80",
IF(BO588&lt;=120,"80-120",
IF(BO588&lt;=200,"&gt; 120-200",
IF(BO588&lt;=300,"&gt;200-300",
IF(BO588&lt;=500,"&gt;300-500",
"&gt;500")))))</f>
        <v>Below 80</v>
      </c>
      <c r="CH588" s="1" t="str">
        <f>IFERROR(_xlfn.XLOOKUP(CG588,Scenario!M:M,Scenario!N:N),"")</f>
        <v/>
      </c>
      <c r="CI588" s="1" t="b">
        <f t="shared" si="186"/>
        <v>0</v>
      </c>
      <c r="CJ588" s="75">
        <v>76</v>
      </c>
    </row>
    <row r="589" spans="1:89" hidden="1">
      <c r="A589" s="2">
        <v>588</v>
      </c>
      <c r="B589" s="2">
        <v>2024</v>
      </c>
      <c r="C589" s="1">
        <v>0</v>
      </c>
      <c r="D589" s="37" t="str">
        <v>0015g00001RKoIPAA1</v>
      </c>
      <c r="E589" s="37" t="str">
        <v>AMBEY STEEL</v>
      </c>
      <c r="F589" s="37" t="str">
        <v>UTTARAKHAND</v>
      </c>
      <c r="G589" s="37" t="str">
        <v>HARIDWAR</v>
      </c>
      <c r="H589" s="37" t="str">
        <v>Haridwar</v>
      </c>
      <c r="I589" s="37" t="str">
        <v>SHIVA SALES INDIA CORPORATION</v>
      </c>
      <c r="J589" s="37" t="str">
        <v>Ravi Kumar</v>
      </c>
      <c r="K589" s="37" t="str">
        <v>Gaurav Bhardwaj</v>
      </c>
      <c r="L589" s="37" t="str">
        <v>C12821</v>
      </c>
      <c r="M589" s="37" t="str">
        <v>North</v>
      </c>
      <c r="N589" s="2">
        <v>249402</v>
      </c>
      <c r="O589" s="2" t="str">
        <v>05BYTPA9947A1ZA</v>
      </c>
      <c r="P589" s="2">
        <v>9897929868</v>
      </c>
      <c r="Q589" s="2" t="str">
        <v>Sep'24</v>
      </c>
      <c r="R589" s="2">
        <v>2025</v>
      </c>
      <c r="S589" s="1">
        <v>0</v>
      </c>
      <c r="T589" s="2">
        <v>75</v>
      </c>
      <c r="U589" s="12">
        <v>0</v>
      </c>
      <c r="V589" s="1" t="str">
        <v>Challenger</v>
      </c>
      <c r="W589" s="13">
        <v>0</v>
      </c>
      <c r="X589" s="13">
        <v>0</v>
      </c>
      <c r="Y589" s="13">
        <v>0</v>
      </c>
      <c r="Z589" s="13">
        <v>0</v>
      </c>
      <c r="AA589" s="13">
        <v>0</v>
      </c>
      <c r="AB589" s="13">
        <v>0</v>
      </c>
      <c r="AC589" s="13">
        <v>0</v>
      </c>
      <c r="AD589" s="13">
        <v>0</v>
      </c>
      <c r="AE589" s="13">
        <v>12</v>
      </c>
      <c r="AF589" s="13">
        <v>0</v>
      </c>
      <c r="AG589" s="13">
        <v>0</v>
      </c>
      <c r="AH589" s="13">
        <v>0</v>
      </c>
      <c r="AI589" s="13">
        <v>0</v>
      </c>
      <c r="AJ589" s="13">
        <v>21</v>
      </c>
      <c r="AK589" s="13">
        <v>35</v>
      </c>
      <c r="AL589" s="13">
        <v>30</v>
      </c>
      <c r="AM589" s="13">
        <v>32</v>
      </c>
      <c r="AN589" s="13">
        <v>6</v>
      </c>
      <c r="AO589" s="13">
        <v>0</v>
      </c>
      <c r="AP589" s="13">
        <v>0</v>
      </c>
      <c r="AQ589" s="13">
        <v>0</v>
      </c>
      <c r="AR589" s="13">
        <v>0</v>
      </c>
      <c r="AS589" s="13">
        <v>0</v>
      </c>
      <c r="AT589" s="13">
        <v>0</v>
      </c>
      <c r="AU589" s="13">
        <v>0</v>
      </c>
      <c r="AV589" s="13">
        <v>0</v>
      </c>
      <c r="AW589" s="16">
        <f t="shared" si="171"/>
        <v>68</v>
      </c>
      <c r="AX589" s="16">
        <f>AW589*2</f>
        <v>136</v>
      </c>
      <c r="AY589" s="10">
        <f t="shared" si="172"/>
        <v>204</v>
      </c>
      <c r="AZ589" s="10">
        <f>SUM(Z589:AK589)</f>
        <v>68</v>
      </c>
      <c r="BA589" s="10">
        <v>100</v>
      </c>
      <c r="BB589" s="10">
        <f t="shared" si="173"/>
        <v>32</v>
      </c>
      <c r="BC589" s="10">
        <f t="shared" si="174"/>
        <v>8</v>
      </c>
      <c r="BD589" s="10">
        <f t="shared" si="175"/>
        <v>136</v>
      </c>
      <c r="BE589" s="10">
        <f t="shared" si="170"/>
        <v>0</v>
      </c>
      <c r="BF589" s="2" t="s">
        <v>119</v>
      </c>
      <c r="BG589" s="10">
        <f t="shared" si="176"/>
        <v>8.5</v>
      </c>
      <c r="BH589" s="36" t="s">
        <v>118</v>
      </c>
      <c r="BI589" s="39" t="str">
        <f t="shared" si="177"/>
        <v/>
      </c>
      <c r="BJ589" s="39" t="str">
        <f t="shared" si="178"/>
        <v>A</v>
      </c>
      <c r="BK589" s="16">
        <f>SUM(AR589:AX589)</f>
        <v>204</v>
      </c>
      <c r="BL589" s="10">
        <f>SUM(AL589:AQ589)</f>
        <v>68</v>
      </c>
      <c r="BM589" s="12">
        <f t="shared" si="179"/>
        <v>1</v>
      </c>
      <c r="BN589" s="12">
        <f t="shared" si="179"/>
        <v>0.33333333333333331</v>
      </c>
      <c r="BO589" s="9">
        <f t="shared" si="180"/>
        <v>68</v>
      </c>
      <c r="BP589" s="39" t="str">
        <f t="shared" si="181"/>
        <v/>
      </c>
      <c r="BQ589" s="147" t="s">
        <v>151</v>
      </c>
      <c r="BR589" s="9">
        <f t="shared" si="182"/>
        <v>12</v>
      </c>
      <c r="BS589" s="9">
        <f t="shared" si="183"/>
        <v>56</v>
      </c>
      <c r="BT589" s="9">
        <f t="shared" si="184"/>
        <v>68</v>
      </c>
      <c r="BU589" s="9" t="str">
        <f>IFERROR(_xlfn.XLOOKUP(D589,Sheet1!B:B,Sheet1!L:L),"")</f>
        <v/>
      </c>
      <c r="BV589" s="9" t="e">
        <f>_xlfn.XLOOKUP(BU589,Sheet1!S:S,Sheet1!T:T)</f>
        <v>#N/A</v>
      </c>
      <c r="BW589" s="9" t="e">
        <f>_xlfn.XLOOKUP(D589,Sheet1!B:B,Sheet1!M:M)</f>
        <v>#N/A</v>
      </c>
      <c r="BX589" s="11" t="s">
        <v>123</v>
      </c>
      <c r="BZ589" s="108">
        <f t="shared" si="185"/>
        <v>136</v>
      </c>
      <c r="CB589" s="12">
        <f>AW589/AY589</f>
        <v>0.33333333333333331</v>
      </c>
      <c r="CC589" s="12">
        <f>AX589/AY589</f>
        <v>0.66666666666666663</v>
      </c>
      <c r="CG589" s="1" t="str">
        <f>IF(BO589&lt;80,"Below 80",
IF(BO589&lt;=120,"80-120",
IF(BO589&lt;=200,"&gt; 120-200",
IF(BO589&lt;=300,"&gt;200-300",
IF(BO589&lt;=500,"&gt;300-500",
"&gt;500")))))</f>
        <v>Below 80</v>
      </c>
      <c r="CH589" s="1" t="str">
        <f>IFERROR(_xlfn.XLOOKUP(CG589,Scenario!M:M,Scenario!N:N),"")</f>
        <v/>
      </c>
      <c r="CI589" s="1" t="str">
        <f t="shared" si="186"/>
        <v>Yes</v>
      </c>
      <c r="CJ589" s="75">
        <v>136</v>
      </c>
    </row>
    <row r="590" spans="1:89" hidden="1">
      <c r="A590" s="2">
        <v>589</v>
      </c>
      <c r="B590" s="2">
        <v>2024</v>
      </c>
      <c r="C590" s="1">
        <v>0</v>
      </c>
      <c r="D590" s="37" t="str">
        <v>0015g00001gv8toAAA</v>
      </c>
      <c r="E590" s="37" t="str">
        <v>SANSKAR STEEL AND FABRICATION INDUSTRY</v>
      </c>
      <c r="F590" s="37" t="str">
        <v>HIMACHAL PRADESH</v>
      </c>
      <c r="G590" s="37" t="str">
        <v>KULLU</v>
      </c>
      <c r="H590" s="37">
        <v>0</v>
      </c>
      <c r="I590" s="37" t="str">
        <v>MONAD PROFILES</v>
      </c>
      <c r="J590" s="37" t="str">
        <v>Rahul Gautam</v>
      </c>
      <c r="K590" s="37">
        <v>0</v>
      </c>
      <c r="L590" s="37" t="str">
        <v/>
      </c>
      <c r="M590" s="37" t="str">
        <v>North</v>
      </c>
      <c r="N590" s="2">
        <v>175129</v>
      </c>
      <c r="O590" s="2" t="str">
        <v>02AXIPS6615C1ZP</v>
      </c>
      <c r="P590" s="2">
        <v>9817088988</v>
      </c>
      <c r="Q590" s="2" t="str">
        <v>Sep'24</v>
      </c>
      <c r="R590" s="2">
        <v>2025</v>
      </c>
      <c r="S590" s="1">
        <v>0</v>
      </c>
      <c r="T590" s="2">
        <v>30</v>
      </c>
      <c r="U590" s="12">
        <v>0</v>
      </c>
      <c r="V590" s="1" t="str">
        <v>Minor</v>
      </c>
      <c r="W590" s="13">
        <v>0</v>
      </c>
      <c r="X590" s="13">
        <v>0</v>
      </c>
      <c r="Y590" s="13">
        <v>0</v>
      </c>
      <c r="Z590" s="13">
        <v>0</v>
      </c>
      <c r="AA590" s="13">
        <v>0</v>
      </c>
      <c r="AB590" s="13">
        <v>0</v>
      </c>
      <c r="AC590" s="13">
        <v>0</v>
      </c>
      <c r="AD590" s="13">
        <v>0</v>
      </c>
      <c r="AE590" s="13">
        <v>6</v>
      </c>
      <c r="AF590" s="13">
        <v>0</v>
      </c>
      <c r="AG590" s="13">
        <v>0</v>
      </c>
      <c r="AH590" s="13">
        <v>0</v>
      </c>
      <c r="AI590" s="13">
        <v>0</v>
      </c>
      <c r="AJ590" s="13">
        <v>0</v>
      </c>
      <c r="AK590" s="13">
        <v>0</v>
      </c>
      <c r="AL590" s="13">
        <v>0</v>
      </c>
      <c r="AM590" s="13">
        <v>0</v>
      </c>
      <c r="AN590" s="13">
        <v>0</v>
      </c>
      <c r="AO590" s="13">
        <v>0</v>
      </c>
      <c r="AP590" s="13">
        <v>0</v>
      </c>
      <c r="AQ590" s="13">
        <v>0</v>
      </c>
      <c r="AR590" s="13">
        <v>0</v>
      </c>
      <c r="AS590" s="13">
        <v>0</v>
      </c>
      <c r="AT590" s="13">
        <v>0</v>
      </c>
      <c r="AU590" s="13">
        <v>0</v>
      </c>
      <c r="AV590" s="13">
        <v>0</v>
      </c>
      <c r="AW590" s="16">
        <f t="shared" si="171"/>
        <v>0</v>
      </c>
      <c r="AX590" s="16">
        <v>0</v>
      </c>
      <c r="AY590" s="10">
        <f t="shared" si="172"/>
        <v>0</v>
      </c>
      <c r="AZ590" s="10">
        <f>SUM(Z590:AK590)</f>
        <v>6</v>
      </c>
      <c r="BA590" s="10"/>
      <c r="BB590" s="10">
        <f t="shared" si="173"/>
        <v>0</v>
      </c>
      <c r="BC590" s="10">
        <f t="shared" si="174"/>
        <v>0</v>
      </c>
      <c r="BD590" s="10">
        <f t="shared" si="175"/>
        <v>-6</v>
      </c>
      <c r="BE590" s="10">
        <f t="shared" si="170"/>
        <v>6</v>
      </c>
      <c r="BF590" s="2" t="s">
        <v>119</v>
      </c>
      <c r="BG590" s="10">
        <f t="shared" si="176"/>
        <v>0</v>
      </c>
      <c r="BH590" s="36" t="s">
        <v>118</v>
      </c>
      <c r="BI590" s="39" t="str">
        <f t="shared" si="177"/>
        <v/>
      </c>
      <c r="BJ590" s="39" t="str">
        <f t="shared" si="178"/>
        <v/>
      </c>
      <c r="BK590" s="16">
        <f>SUM(AR590:AX590)</f>
        <v>0</v>
      </c>
      <c r="BL590" s="10">
        <f>SUM(AL590:AQ590)</f>
        <v>0</v>
      </c>
      <c r="BM590" s="12" t="str">
        <f t="shared" si="179"/>
        <v/>
      </c>
      <c r="BN590" s="12" t="str">
        <f t="shared" si="179"/>
        <v/>
      </c>
      <c r="BO590" s="9">
        <f t="shared" si="180"/>
        <v>0</v>
      </c>
      <c r="BP590" s="39" t="str">
        <f t="shared" si="181"/>
        <v/>
      </c>
      <c r="BQ590" s="147"/>
      <c r="BR590" s="9">
        <f t="shared" si="182"/>
        <v>6</v>
      </c>
      <c r="BS590" s="9">
        <f t="shared" si="183"/>
        <v>0</v>
      </c>
      <c r="BT590" s="9">
        <f t="shared" si="184"/>
        <v>6</v>
      </c>
      <c r="BU590" s="9" t="str">
        <f>IFERROR(_xlfn.XLOOKUP(D590,Sheet1!B:B,Sheet1!L:L),"")</f>
        <v/>
      </c>
      <c r="BV590" s="9" t="e">
        <f>_xlfn.XLOOKUP(BU590,Sheet1!S:S,Sheet1!T:T)</f>
        <v>#N/A</v>
      </c>
      <c r="BW590" s="9" t="e">
        <f>_xlfn.XLOOKUP(D590,Sheet1!B:B,Sheet1!M:M)</f>
        <v>#N/A</v>
      </c>
      <c r="BZ590" s="108">
        <f t="shared" si="185"/>
        <v>0</v>
      </c>
      <c r="CB590" s="12"/>
      <c r="CC590" s="12"/>
      <c r="CG590" s="1" t="str">
        <f>IF(BO590&lt;80,"Below 80",
IF(BO590&lt;=120,"80-120",
IF(BO590&lt;=200,"&gt; 120-200",
IF(BO590&lt;=300,"&gt;200-300",
IF(BO590&lt;=500,"&gt;300-500",
"&gt;500")))))</f>
        <v>Below 80</v>
      </c>
      <c r="CH590" s="1" t="str">
        <f>IFERROR(_xlfn.XLOOKUP(CG590,Scenario!M:M,Scenario!N:N),"")</f>
        <v/>
      </c>
      <c r="CI590" s="1" t="str">
        <f t="shared" si="186"/>
        <v>No</v>
      </c>
      <c r="CJ590" s="75">
        <v>0</v>
      </c>
    </row>
    <row r="591" spans="1:89" hidden="1">
      <c r="A591" s="2">
        <v>590</v>
      </c>
      <c r="B591" s="2">
        <v>2024</v>
      </c>
      <c r="C591" s="1">
        <v>0</v>
      </c>
      <c r="D591" s="37" t="str">
        <v>0015g00001XanN4AAJ</v>
      </c>
      <c r="E591" s="37" t="str">
        <v>M/S VAISHNAVI TRADING CORPORATION</v>
      </c>
      <c r="F591" s="37" t="str">
        <v>UTTAR PRADESH</v>
      </c>
      <c r="G591" s="37" t="str">
        <v>LUCKNOW</v>
      </c>
      <c r="H591" s="37" t="str">
        <v>Sarojini Nagar</v>
      </c>
      <c r="I591" s="37" t="str">
        <v>SHREE LAKSHMAN ROLLING MILL (INDIA) LLP</v>
      </c>
      <c r="J591" s="37" t="str">
        <v>Deepanshu</v>
      </c>
      <c r="K591" s="37" t="str">
        <v>Deepanshu</v>
      </c>
      <c r="L591" s="37" t="str">
        <v>C12815</v>
      </c>
      <c r="M591" s="37" t="str">
        <v>North</v>
      </c>
      <c r="N591" s="2">
        <v>226012</v>
      </c>
      <c r="O591" s="2" t="str">
        <v>09AFMPA5933R1ZS</v>
      </c>
      <c r="P591" s="2">
        <v>9415755978</v>
      </c>
      <c r="Q591" s="2" t="str">
        <v>Sep'24</v>
      </c>
      <c r="R591" s="2">
        <v>2025</v>
      </c>
      <c r="S591" s="1">
        <v>0</v>
      </c>
      <c r="T591" s="2">
        <v>270</v>
      </c>
      <c r="U591" s="12">
        <v>9.8345679012345671E-2</v>
      </c>
      <c r="V591" s="1" t="str">
        <v>Alien</v>
      </c>
      <c r="W591" s="13">
        <v>0</v>
      </c>
      <c r="X591" s="13">
        <v>0</v>
      </c>
      <c r="Y591" s="13">
        <v>0</v>
      </c>
      <c r="Z591" s="13">
        <v>0</v>
      </c>
      <c r="AA591" s="13">
        <v>0</v>
      </c>
      <c r="AB591" s="13">
        <v>0</v>
      </c>
      <c r="AC591" s="13">
        <v>0</v>
      </c>
      <c r="AD591" s="13">
        <v>0</v>
      </c>
      <c r="AE591" s="13">
        <v>12.07</v>
      </c>
      <c r="AF591" s="13">
        <v>20</v>
      </c>
      <c r="AG591" s="13">
        <v>0</v>
      </c>
      <c r="AH591" s="13">
        <v>0</v>
      </c>
      <c r="AI591" s="13">
        <v>0</v>
      </c>
      <c r="AJ591" s="13">
        <v>0</v>
      </c>
      <c r="AK591" s="13">
        <v>8.9749999999999996</v>
      </c>
      <c r="AL591" s="13">
        <v>0</v>
      </c>
      <c r="AM591" s="13">
        <v>14</v>
      </c>
      <c r="AN591" s="13">
        <v>0</v>
      </c>
      <c r="AO591" s="13">
        <v>24</v>
      </c>
      <c r="AP591" s="13">
        <v>15.5</v>
      </c>
      <c r="AQ591" s="13">
        <v>41.3</v>
      </c>
      <c r="AR591" s="13">
        <v>20.98</v>
      </c>
      <c r="AS591" s="13">
        <v>25</v>
      </c>
      <c r="AT591" s="13">
        <v>54.66</v>
      </c>
      <c r="AU591" s="13">
        <v>25</v>
      </c>
      <c r="AV591" s="13">
        <v>0</v>
      </c>
      <c r="AW591" s="16">
        <f t="shared" si="171"/>
        <v>220.44</v>
      </c>
      <c r="AX591" s="16">
        <f>AW591*2</f>
        <v>440.88</v>
      </c>
      <c r="AY591" s="10">
        <f t="shared" si="172"/>
        <v>661.31999999999994</v>
      </c>
      <c r="AZ591" s="10">
        <f>SUM(Z591:AK591)</f>
        <v>41.045000000000002</v>
      </c>
      <c r="BA591" s="10">
        <v>200</v>
      </c>
      <c r="BB591" s="10">
        <f t="shared" si="173"/>
        <v>-20.439999999999998</v>
      </c>
      <c r="BC591" s="10">
        <f t="shared" si="174"/>
        <v>-5.1099999999999994</v>
      </c>
      <c r="BD591" s="10">
        <f t="shared" si="175"/>
        <v>620.27499999999998</v>
      </c>
      <c r="BE591" s="10">
        <f t="shared" si="170"/>
        <v>-179.39499999999998</v>
      </c>
      <c r="BF591" s="2" t="s">
        <v>119</v>
      </c>
      <c r="BG591" s="10">
        <f t="shared" si="176"/>
        <v>17.5975</v>
      </c>
      <c r="BH591" s="36" t="s">
        <v>118</v>
      </c>
      <c r="BI591" s="39" t="str">
        <f t="shared" si="177"/>
        <v>A</v>
      </c>
      <c r="BJ591" s="39" t="str">
        <f t="shared" si="178"/>
        <v>C</v>
      </c>
      <c r="BK591" s="16">
        <f>SUM(AR591:AX591)</f>
        <v>786.96</v>
      </c>
      <c r="BL591" s="10">
        <f>SUM(AL591:AQ591)</f>
        <v>94.8</v>
      </c>
      <c r="BM591" s="12">
        <f t="shared" si="179"/>
        <v>1.1899836690255854</v>
      </c>
      <c r="BN591" s="12">
        <f t="shared" si="179"/>
        <v>0.14334966430774815</v>
      </c>
      <c r="BO591" s="9">
        <f t="shared" si="180"/>
        <v>140.78</v>
      </c>
      <c r="BP591" s="39" t="str">
        <f t="shared" si="181"/>
        <v/>
      </c>
      <c r="BQ591" s="147" t="s">
        <v>175</v>
      </c>
      <c r="BR591" s="9">
        <f t="shared" si="182"/>
        <v>12.07</v>
      </c>
      <c r="BS591" s="9">
        <f t="shared" si="183"/>
        <v>28.975000000000001</v>
      </c>
      <c r="BT591" s="9">
        <f t="shared" si="184"/>
        <v>41.045000000000002</v>
      </c>
      <c r="BU591" s="9" t="str">
        <f>IFERROR(_xlfn.XLOOKUP(D591,Sheet1!B:B,Sheet1!L:L),"")</f>
        <v/>
      </c>
      <c r="BV591" s="9" t="e">
        <f>_xlfn.XLOOKUP(BU591,Sheet1!S:S,Sheet1!T:T)</f>
        <v>#N/A</v>
      </c>
      <c r="BW591" s="9" t="e">
        <f>_xlfn.XLOOKUP(D591,Sheet1!B:B,Sheet1!M:M)</f>
        <v>#N/A</v>
      </c>
      <c r="BX591" s="11" t="s">
        <v>123</v>
      </c>
      <c r="BZ591" s="108">
        <f t="shared" si="185"/>
        <v>440.87999999999994</v>
      </c>
      <c r="CB591" s="12">
        <f>AW591/AY591</f>
        <v>0.33333333333333337</v>
      </c>
      <c r="CC591" s="12">
        <f>AX591/AY591</f>
        <v>0.66666666666666674</v>
      </c>
      <c r="CG591" s="1" t="str">
        <f>IF(BO591&lt;80,"Below 80",
IF(BO591&lt;=120,"80-120",
IF(BO591&lt;=200,"&gt; 120-200",
IF(BO591&lt;=300,"&gt;200-300",
IF(BO591&lt;=500,"&gt;300-500",
"&gt;500")))))</f>
        <v>&gt; 120-200</v>
      </c>
      <c r="CH591" s="1" t="str">
        <f>IFERROR(_xlfn.XLOOKUP(CG591,Scenario!M:M,Scenario!N:N),"")</f>
        <v>B</v>
      </c>
      <c r="CI591" s="1" t="b">
        <f t="shared" si="186"/>
        <v>0</v>
      </c>
      <c r="CJ591" s="75">
        <v>256.56</v>
      </c>
    </row>
    <row r="592" spans="1:89" hidden="1">
      <c r="A592" s="2">
        <v>591</v>
      </c>
      <c r="B592" s="2">
        <v>2024</v>
      </c>
      <c r="C592" s="1">
        <v>0</v>
      </c>
      <c r="D592" s="37" t="str">
        <v>001J100000F4lrYIAR</v>
      </c>
      <c r="E592" s="37" t="str">
        <v>M/S VIJAY BROTHERS</v>
      </c>
      <c r="F592" s="37" t="str">
        <v>UTTAR PRADESH</v>
      </c>
      <c r="G592" s="37" t="str">
        <v>KANPUR NAGAR</v>
      </c>
      <c r="H592" s="37" t="str">
        <v>Kanpur</v>
      </c>
      <c r="I592" s="37" t="str">
        <v>SHREE LAKSHMAN ROLLING MILL (INDIA) LLP</v>
      </c>
      <c r="J592" s="37" t="str">
        <v>Ashutosh Shukla</v>
      </c>
      <c r="K592" s="37">
        <v>0</v>
      </c>
      <c r="L592" s="37" t="str">
        <v>C12815</v>
      </c>
      <c r="M592" s="37" t="str">
        <v>North</v>
      </c>
      <c r="N592" s="2">
        <v>208005</v>
      </c>
      <c r="O592" s="2" t="str">
        <v>09ADKPK9629G1Z2</v>
      </c>
      <c r="P592" s="2">
        <v>9415130017</v>
      </c>
      <c r="Q592" s="2" t="str">
        <v>Sep'24</v>
      </c>
      <c r="R592" s="2">
        <v>2025</v>
      </c>
      <c r="S592" s="1">
        <v>0</v>
      </c>
      <c r="T592" s="2">
        <v>100</v>
      </c>
      <c r="U592" s="12">
        <v>0</v>
      </c>
      <c r="V592" s="1" t="str">
        <v>Challenger</v>
      </c>
      <c r="W592" s="13">
        <v>0</v>
      </c>
      <c r="X592" s="13">
        <v>0</v>
      </c>
      <c r="Y592" s="13">
        <v>0</v>
      </c>
      <c r="Z592" s="13">
        <v>0</v>
      </c>
      <c r="AA592" s="13">
        <v>0</v>
      </c>
      <c r="AB592" s="13">
        <v>0</v>
      </c>
      <c r="AC592" s="13">
        <v>0</v>
      </c>
      <c r="AD592" s="13">
        <v>0</v>
      </c>
      <c r="AE592" s="13">
        <v>41.704999999999998</v>
      </c>
      <c r="AF592" s="13">
        <v>0</v>
      </c>
      <c r="AG592" s="13">
        <v>25</v>
      </c>
      <c r="AH592" s="13">
        <v>0</v>
      </c>
      <c r="AI592" s="13">
        <v>56.274999999999999</v>
      </c>
      <c r="AJ592" s="13">
        <v>0</v>
      </c>
      <c r="AK592" s="13">
        <v>0</v>
      </c>
      <c r="AL592" s="13">
        <v>0</v>
      </c>
      <c r="AM592" s="13">
        <v>0</v>
      </c>
      <c r="AN592" s="13">
        <v>35</v>
      </c>
      <c r="AO592" s="13">
        <v>0</v>
      </c>
      <c r="AP592" s="13">
        <v>0</v>
      </c>
      <c r="AQ592" s="13">
        <v>0</v>
      </c>
      <c r="AR592" s="13">
        <v>0</v>
      </c>
      <c r="AS592" s="13">
        <v>0</v>
      </c>
      <c r="AT592" s="13">
        <v>0</v>
      </c>
      <c r="AU592" s="13">
        <v>0</v>
      </c>
      <c r="AV592" s="13">
        <v>0</v>
      </c>
      <c r="AW592" s="16">
        <f t="shared" si="171"/>
        <v>35</v>
      </c>
      <c r="AX592" s="16">
        <v>70</v>
      </c>
      <c r="AY592" s="10">
        <f t="shared" si="172"/>
        <v>105</v>
      </c>
      <c r="AZ592" s="10">
        <f>SUM(Z592:AK592)</f>
        <v>122.97999999999999</v>
      </c>
      <c r="BA592" s="10"/>
      <c r="BB592" s="10">
        <f t="shared" si="173"/>
        <v>-35</v>
      </c>
      <c r="BC592" s="10">
        <f t="shared" si="174"/>
        <v>-8.75</v>
      </c>
      <c r="BD592" s="10">
        <f t="shared" si="175"/>
        <v>-17.97999999999999</v>
      </c>
      <c r="BE592" s="10">
        <f t="shared" si="170"/>
        <v>87.97999999999999</v>
      </c>
      <c r="BF592" s="2" t="s">
        <v>119</v>
      </c>
      <c r="BG592" s="10">
        <f t="shared" si="176"/>
        <v>4.375</v>
      </c>
      <c r="BH592" s="36" t="s">
        <v>118</v>
      </c>
      <c r="BI592" s="39" t="str">
        <f t="shared" si="177"/>
        <v/>
      </c>
      <c r="BJ592" s="39" t="str">
        <f t="shared" si="178"/>
        <v/>
      </c>
      <c r="BK592" s="16">
        <f>SUM(AR592:AX592)</f>
        <v>105</v>
      </c>
      <c r="BL592" s="10">
        <f>SUM(AL592:AQ592)</f>
        <v>35</v>
      </c>
      <c r="BM592" s="12">
        <f t="shared" si="179"/>
        <v>1</v>
      </c>
      <c r="BN592" s="12">
        <f t="shared" si="179"/>
        <v>0.33333333333333331</v>
      </c>
      <c r="BO592" s="9">
        <f t="shared" si="180"/>
        <v>35</v>
      </c>
      <c r="BP592" s="39" t="str">
        <f t="shared" si="181"/>
        <v/>
      </c>
      <c r="BQ592" s="147"/>
      <c r="BR592" s="9">
        <f t="shared" si="182"/>
        <v>41.704999999999998</v>
      </c>
      <c r="BS592" s="9">
        <f t="shared" si="183"/>
        <v>81.275000000000006</v>
      </c>
      <c r="BT592" s="9">
        <f t="shared" si="184"/>
        <v>122.98</v>
      </c>
      <c r="BU592" s="9" t="str">
        <f>IFERROR(_xlfn.XLOOKUP(D592,Sheet1!B:B,Sheet1!L:L),"")</f>
        <v/>
      </c>
      <c r="BV592" s="9" t="e">
        <f>_xlfn.XLOOKUP(BU592,Sheet1!S:S,Sheet1!T:T)</f>
        <v>#N/A</v>
      </c>
      <c r="BW592" s="9" t="e">
        <f>_xlfn.XLOOKUP(D592,Sheet1!B:B,Sheet1!M:M)</f>
        <v>#N/A</v>
      </c>
      <c r="BZ592" s="108">
        <f t="shared" si="185"/>
        <v>70</v>
      </c>
      <c r="CB592" s="12">
        <f>AW592/AY592</f>
        <v>0.33333333333333331</v>
      </c>
      <c r="CC592" s="12">
        <f>AX592/AY592</f>
        <v>0.66666666666666663</v>
      </c>
      <c r="CG592" s="1" t="str">
        <f>IF(BO592&lt;80,"Below 80",
IF(BO592&lt;=120,"80-120",
IF(BO592&lt;=200,"&gt; 120-200",
IF(BO592&lt;=300,"&gt;200-300",
IF(BO592&lt;=500,"&gt;300-500",
"&gt;500")))))</f>
        <v>Below 80</v>
      </c>
      <c r="CH592" s="1" t="str">
        <f>IFERROR(_xlfn.XLOOKUP(CG592,Scenario!M:M,Scenario!N:N),"")</f>
        <v/>
      </c>
      <c r="CI592" s="1" t="str">
        <f t="shared" si="186"/>
        <v>No</v>
      </c>
      <c r="CJ592" s="75">
        <v>70</v>
      </c>
    </row>
    <row r="593" spans="1:88" hidden="1">
      <c r="A593" s="2">
        <v>592</v>
      </c>
      <c r="B593" s="2">
        <v>2024</v>
      </c>
      <c r="C593" s="1">
        <v>0</v>
      </c>
      <c r="D593" s="37" t="str">
        <v>0015g00001W4cqNAAR</v>
      </c>
      <c r="E593" s="37" t="str">
        <v>SHYAM INTERNATIONAL</v>
      </c>
      <c r="F593" s="37" t="str">
        <v>HARYANA</v>
      </c>
      <c r="G593" s="37" t="str">
        <v>GURUGRAM</v>
      </c>
      <c r="H593" s="37" t="str">
        <v>Gurugram</v>
      </c>
      <c r="I593" s="37" t="str">
        <v>NIKUNJ UDYOG</v>
      </c>
      <c r="J593" s="37" t="str">
        <v>Shiv Shankar Sharma</v>
      </c>
      <c r="K593" s="37" t="str">
        <v>Shiv Shankar Sharma</v>
      </c>
      <c r="L593" s="37" t="str">
        <v>C12828</v>
      </c>
      <c r="M593" s="37" t="str">
        <v>North</v>
      </c>
      <c r="N593" s="2">
        <v>122001</v>
      </c>
      <c r="O593" s="2" t="str">
        <v>06AKHPC9980A1ZA</v>
      </c>
      <c r="P593" s="2">
        <v>9810006355</v>
      </c>
      <c r="Q593" s="2" t="str">
        <v>Sep'24</v>
      </c>
      <c r="R593" s="2">
        <v>2025</v>
      </c>
      <c r="S593" s="1">
        <v>0</v>
      </c>
      <c r="T593" s="2">
        <v>160</v>
      </c>
      <c r="U593" s="12">
        <v>0</v>
      </c>
      <c r="V593" s="1" t="str">
        <v>Challenger</v>
      </c>
      <c r="W593" s="13">
        <v>0</v>
      </c>
      <c r="X593" s="13">
        <v>0</v>
      </c>
      <c r="Y593" s="13">
        <v>0</v>
      </c>
      <c r="Z593" s="13">
        <v>0</v>
      </c>
      <c r="AA593" s="13">
        <v>0</v>
      </c>
      <c r="AB593" s="13">
        <v>0</v>
      </c>
      <c r="AC593" s="13">
        <v>0</v>
      </c>
      <c r="AD593" s="13">
        <v>0</v>
      </c>
      <c r="AE593" s="13">
        <v>11</v>
      </c>
      <c r="AF593" s="13">
        <v>12.664999999999999</v>
      </c>
      <c r="AG593" s="13">
        <v>0</v>
      </c>
      <c r="AH593" s="13">
        <v>4</v>
      </c>
      <c r="AI593" s="13">
        <v>0</v>
      </c>
      <c r="AJ593" s="13">
        <v>9</v>
      </c>
      <c r="AK593" s="13">
        <v>7</v>
      </c>
      <c r="AL593" s="13">
        <v>9</v>
      </c>
      <c r="AM593" s="13">
        <v>3.7</v>
      </c>
      <c r="AN593" s="13">
        <v>0</v>
      </c>
      <c r="AO593" s="13">
        <v>0</v>
      </c>
      <c r="AP593" s="13">
        <v>3.8</v>
      </c>
      <c r="AQ593" s="13">
        <v>0</v>
      </c>
      <c r="AR593" s="13">
        <v>0</v>
      </c>
      <c r="AS593" s="13">
        <v>0</v>
      </c>
      <c r="AT593" s="13">
        <v>0</v>
      </c>
      <c r="AU593" s="13">
        <v>0</v>
      </c>
      <c r="AV593" s="13">
        <v>0</v>
      </c>
      <c r="AW593" s="16">
        <f t="shared" si="171"/>
        <v>16.5</v>
      </c>
      <c r="AX593" s="16">
        <v>33</v>
      </c>
      <c r="AY593" s="10">
        <f t="shared" si="172"/>
        <v>49.5</v>
      </c>
      <c r="AZ593" s="10">
        <f>SUM(Z593:AK593)</f>
        <v>43.664999999999999</v>
      </c>
      <c r="BA593" s="10">
        <v>50</v>
      </c>
      <c r="BB593" s="10">
        <f t="shared" si="173"/>
        <v>33.5</v>
      </c>
      <c r="BC593" s="10">
        <f t="shared" si="174"/>
        <v>8.375</v>
      </c>
      <c r="BD593" s="10">
        <f t="shared" si="175"/>
        <v>5.8350000000000009</v>
      </c>
      <c r="BE593" s="10">
        <f t="shared" si="170"/>
        <v>27.164999999999999</v>
      </c>
      <c r="BF593" s="2" t="s">
        <v>119</v>
      </c>
      <c r="BG593" s="10">
        <f t="shared" si="176"/>
        <v>2.0625</v>
      </c>
      <c r="BH593" s="36" t="s">
        <v>118</v>
      </c>
      <c r="BI593" s="39" t="str">
        <f t="shared" si="177"/>
        <v/>
      </c>
      <c r="BJ593" s="39" t="str">
        <f t="shared" si="178"/>
        <v/>
      </c>
      <c r="BK593" s="16">
        <f>SUM(AR593:AX593)</f>
        <v>49.5</v>
      </c>
      <c r="BL593" s="10">
        <f>SUM(AL593:AQ593)</f>
        <v>16.5</v>
      </c>
      <c r="BM593" s="12">
        <f t="shared" si="179"/>
        <v>1</v>
      </c>
      <c r="BN593" s="12">
        <f t="shared" si="179"/>
        <v>0.33333333333333331</v>
      </c>
      <c r="BO593" s="9">
        <f t="shared" si="180"/>
        <v>16.5</v>
      </c>
      <c r="BP593" s="39" t="str">
        <f t="shared" si="181"/>
        <v/>
      </c>
      <c r="BQ593" s="147"/>
      <c r="BR593" s="9">
        <f t="shared" si="182"/>
        <v>11</v>
      </c>
      <c r="BS593" s="9">
        <f t="shared" si="183"/>
        <v>32.664999999999999</v>
      </c>
      <c r="BT593" s="9">
        <f t="shared" si="184"/>
        <v>43.664999999999999</v>
      </c>
      <c r="BU593" s="9" t="str">
        <f>IFERROR(_xlfn.XLOOKUP(D593,Sheet1!B:B,Sheet1!L:L),"")</f>
        <v/>
      </c>
      <c r="BV593" s="9" t="e">
        <f>_xlfn.XLOOKUP(BU593,Sheet1!S:S,Sheet1!T:T)</f>
        <v>#N/A</v>
      </c>
      <c r="BW593" s="9" t="e">
        <f>_xlfn.XLOOKUP(D593,Sheet1!B:B,Sheet1!M:M)</f>
        <v>#N/A</v>
      </c>
      <c r="BZ593" s="108">
        <f t="shared" si="185"/>
        <v>33</v>
      </c>
      <c r="CB593" s="12">
        <f>AW593/AY593</f>
        <v>0.33333333333333331</v>
      </c>
      <c r="CC593" s="12">
        <f>AX593/AY593</f>
        <v>0.66666666666666663</v>
      </c>
      <c r="CG593" s="1" t="str">
        <f>IF(BO593&lt;80,"Below 80",
IF(BO593&lt;=120,"80-120",
IF(BO593&lt;=200,"&gt; 120-200",
IF(BO593&lt;=300,"&gt;200-300",
IF(BO593&lt;=500,"&gt;300-500",
"&gt;500")))))</f>
        <v>Below 80</v>
      </c>
      <c r="CH593" s="1" t="str">
        <f>IFERROR(_xlfn.XLOOKUP(CG593,Scenario!M:M,Scenario!N:N),"")</f>
        <v/>
      </c>
      <c r="CI593" s="1" t="str">
        <f t="shared" si="186"/>
        <v>Yes</v>
      </c>
      <c r="CJ593" s="75">
        <v>33</v>
      </c>
    </row>
    <row r="594" spans="1:88" hidden="1">
      <c r="A594" s="2">
        <v>593</v>
      </c>
      <c r="B594" s="2">
        <v>2024</v>
      </c>
      <c r="C594" s="1">
        <v>0</v>
      </c>
      <c r="D594" s="37" t="str">
        <v>0015g00001UBHk7AAH</v>
      </c>
      <c r="E594" s="37" t="str">
        <v>JAGDAMBA TRADING CO.</v>
      </c>
      <c r="F594" s="37" t="str">
        <v>HARYANA</v>
      </c>
      <c r="G594" s="37" t="str">
        <v>PALWAL</v>
      </c>
      <c r="H594" s="37" t="str">
        <v>Ballabgarh</v>
      </c>
      <c r="I594" s="37" t="str">
        <v>NIKUNJ UDYOG</v>
      </c>
      <c r="J594" s="37" t="str">
        <v>Rahul Chauhan</v>
      </c>
      <c r="K594" s="37" t="str">
        <v>Shiv Shankar Sharma</v>
      </c>
      <c r="L594" s="37" t="str">
        <v>C12828</v>
      </c>
      <c r="M594" s="37" t="str">
        <v>North</v>
      </c>
      <c r="N594" s="2">
        <v>121004</v>
      </c>
      <c r="O594" s="2" t="str">
        <v>06FFGPS0672C1ZI</v>
      </c>
      <c r="P594" s="2">
        <v>9990866745</v>
      </c>
      <c r="Q594" s="2" t="str">
        <v>Sep'24</v>
      </c>
      <c r="R594" s="2">
        <v>2025</v>
      </c>
      <c r="S594" s="1">
        <v>0</v>
      </c>
      <c r="T594" s="2">
        <v>80</v>
      </c>
      <c r="U594" s="12">
        <v>0</v>
      </c>
      <c r="V594" s="1" t="str">
        <v>Challenger</v>
      </c>
      <c r="W594" s="13">
        <v>0</v>
      </c>
      <c r="X594" s="13">
        <v>0</v>
      </c>
      <c r="Y594" s="13">
        <v>0</v>
      </c>
      <c r="Z594" s="13">
        <v>0</v>
      </c>
      <c r="AA594" s="13">
        <v>0</v>
      </c>
      <c r="AB594" s="13">
        <v>0</v>
      </c>
      <c r="AC594" s="13">
        <v>0</v>
      </c>
      <c r="AD594" s="13">
        <v>0</v>
      </c>
      <c r="AE594" s="13">
        <v>5.5</v>
      </c>
      <c r="AF594" s="13">
        <v>0</v>
      </c>
      <c r="AG594" s="13">
        <v>0</v>
      </c>
      <c r="AH594" s="13">
        <v>0</v>
      </c>
      <c r="AI594" s="13">
        <v>0</v>
      </c>
      <c r="AJ594" s="13">
        <v>0</v>
      </c>
      <c r="AK594" s="13">
        <v>0</v>
      </c>
      <c r="AL594" s="13">
        <v>0</v>
      </c>
      <c r="AM594" s="13">
        <v>0</v>
      </c>
      <c r="AN594" s="13">
        <v>0</v>
      </c>
      <c r="AO594" s="13">
        <v>0</v>
      </c>
      <c r="AP594" s="13">
        <v>0</v>
      </c>
      <c r="AQ594" s="13">
        <v>0</v>
      </c>
      <c r="AR594" s="13">
        <v>0</v>
      </c>
      <c r="AS594" s="13">
        <v>0</v>
      </c>
      <c r="AT594" s="13">
        <v>0</v>
      </c>
      <c r="AU594" s="13">
        <v>0</v>
      </c>
      <c r="AV594" s="13">
        <v>0</v>
      </c>
      <c r="AW594" s="16">
        <f t="shared" si="171"/>
        <v>0</v>
      </c>
      <c r="AX594" s="16">
        <v>0</v>
      </c>
      <c r="AY594" s="10">
        <f t="shared" si="172"/>
        <v>0</v>
      </c>
      <c r="AZ594" s="10">
        <f>SUM(Z594:AK594)</f>
        <v>5.5</v>
      </c>
      <c r="BA594" s="10">
        <v>0</v>
      </c>
      <c r="BB594" s="10">
        <f t="shared" si="173"/>
        <v>0</v>
      </c>
      <c r="BC594" s="10">
        <f t="shared" si="174"/>
        <v>0</v>
      </c>
      <c r="BD594" s="10">
        <f t="shared" si="175"/>
        <v>-5.5</v>
      </c>
      <c r="BE594" s="10">
        <f t="shared" si="170"/>
        <v>5.5</v>
      </c>
      <c r="BF594" s="2" t="s">
        <v>119</v>
      </c>
      <c r="BG594" s="10">
        <f t="shared" si="176"/>
        <v>0</v>
      </c>
      <c r="BH594" s="36" t="s">
        <v>118</v>
      </c>
      <c r="BI594" s="39" t="str">
        <f t="shared" si="177"/>
        <v/>
      </c>
      <c r="BJ594" s="39" t="str">
        <f t="shared" si="178"/>
        <v/>
      </c>
      <c r="BK594" s="16">
        <f>SUM(AR594:AX594)</f>
        <v>0</v>
      </c>
      <c r="BL594" s="10">
        <f>SUM(AL594:AQ594)</f>
        <v>0</v>
      </c>
      <c r="BM594" s="12" t="str">
        <f t="shared" si="179"/>
        <v/>
      </c>
      <c r="BN594" s="12" t="str">
        <f t="shared" si="179"/>
        <v/>
      </c>
      <c r="BO594" s="9">
        <f t="shared" si="180"/>
        <v>0</v>
      </c>
      <c r="BP594" s="39" t="str">
        <f t="shared" si="181"/>
        <v/>
      </c>
      <c r="BQ594" s="147"/>
      <c r="BR594" s="9">
        <f t="shared" si="182"/>
        <v>5.5</v>
      </c>
      <c r="BS594" s="9">
        <f t="shared" si="183"/>
        <v>0</v>
      </c>
      <c r="BT594" s="9">
        <f t="shared" si="184"/>
        <v>5.5</v>
      </c>
      <c r="BU594" s="9" t="str">
        <f>IFERROR(_xlfn.XLOOKUP(D594,Sheet1!B:B,Sheet1!L:L),"")</f>
        <v/>
      </c>
      <c r="BV594" s="9" t="e">
        <f>_xlfn.XLOOKUP(BU594,Sheet1!S:S,Sheet1!T:T)</f>
        <v>#N/A</v>
      </c>
      <c r="BW594" s="9" t="e">
        <f>_xlfn.XLOOKUP(D594,Sheet1!B:B,Sheet1!M:M)</f>
        <v>#N/A</v>
      </c>
      <c r="BZ594" s="108">
        <f t="shared" si="185"/>
        <v>0</v>
      </c>
      <c r="CB594" s="12"/>
      <c r="CC594" s="12"/>
      <c r="CG594" s="1" t="str">
        <f>IF(BO594&lt;80,"Below 80",
IF(BO594&lt;=120,"80-120",
IF(BO594&lt;=200,"&gt; 120-200",
IF(BO594&lt;=300,"&gt;200-300",
IF(BO594&lt;=500,"&gt;300-500",
"&gt;500")))))</f>
        <v>Below 80</v>
      </c>
      <c r="CH594" s="1" t="str">
        <f>IFERROR(_xlfn.XLOOKUP(CG594,Scenario!M:M,Scenario!N:N),"")</f>
        <v/>
      </c>
      <c r="CI594" s="1" t="str">
        <f t="shared" si="186"/>
        <v>No</v>
      </c>
      <c r="CJ594" s="75">
        <v>0</v>
      </c>
    </row>
    <row r="595" spans="1:88" hidden="1">
      <c r="A595" s="2">
        <v>594</v>
      </c>
      <c r="B595" s="2">
        <v>2024</v>
      </c>
      <c r="C595" s="1">
        <v>0</v>
      </c>
      <c r="D595" s="37" t="str">
        <v>0015g00001UBHaJAAX</v>
      </c>
      <c r="E595" s="37" t="str">
        <v>SHREE SHYAM STEEL</v>
      </c>
      <c r="F595" s="37" t="str">
        <v>HARYANA</v>
      </c>
      <c r="G595" s="37" t="str">
        <v>GURUGRAM</v>
      </c>
      <c r="H595" s="37" t="str">
        <v>Gurugram</v>
      </c>
      <c r="I595" s="37" t="str">
        <v>NIKUNJ UDYOG</v>
      </c>
      <c r="J595" s="37" t="str">
        <v>Shiv Shankar Sharma</v>
      </c>
      <c r="K595" s="37" t="str">
        <v>Shiv Shankar Sharma</v>
      </c>
      <c r="L595" s="37" t="str">
        <v>C12828</v>
      </c>
      <c r="M595" s="37" t="str">
        <v>North</v>
      </c>
      <c r="N595" s="2">
        <v>122001</v>
      </c>
      <c r="O595" s="2">
        <v>0</v>
      </c>
      <c r="P595" s="2">
        <v>0</v>
      </c>
      <c r="Q595" s="2" t="str">
        <v>Sep'24</v>
      </c>
      <c r="R595" s="2">
        <v>2025</v>
      </c>
      <c r="S595" s="1">
        <v>0</v>
      </c>
      <c r="T595" s="2">
        <v>1400</v>
      </c>
      <c r="U595" s="12">
        <v>6.2719047619047619E-2</v>
      </c>
      <c r="V595" s="1" t="str">
        <v>Alien</v>
      </c>
      <c r="W595" s="13">
        <v>0</v>
      </c>
      <c r="X595" s="13">
        <v>0</v>
      </c>
      <c r="Y595" s="13">
        <v>0</v>
      </c>
      <c r="Z595" s="13">
        <v>0</v>
      </c>
      <c r="AA595" s="13">
        <v>0</v>
      </c>
      <c r="AB595" s="13">
        <v>0</v>
      </c>
      <c r="AC595" s="13">
        <v>0</v>
      </c>
      <c r="AD595" s="13">
        <v>0</v>
      </c>
      <c r="AE595" s="13">
        <v>9.7799999999999994</v>
      </c>
      <c r="AF595" s="13">
        <v>6.1</v>
      </c>
      <c r="AG595" s="13">
        <v>9</v>
      </c>
      <c r="AH595" s="13">
        <v>0</v>
      </c>
      <c r="AI595" s="13">
        <v>7</v>
      </c>
      <c r="AJ595" s="13">
        <v>0</v>
      </c>
      <c r="AK595" s="13">
        <v>90</v>
      </c>
      <c r="AL595" s="13">
        <v>0</v>
      </c>
      <c r="AM595" s="13">
        <v>48</v>
      </c>
      <c r="AN595" s="13">
        <v>0</v>
      </c>
      <c r="AO595" s="13">
        <v>0</v>
      </c>
      <c r="AP595" s="13">
        <v>21.24</v>
      </c>
      <c r="AQ595" s="13">
        <v>50.92</v>
      </c>
      <c r="AR595" s="13">
        <v>43.77</v>
      </c>
      <c r="AS595" s="13">
        <v>26.32</v>
      </c>
      <c r="AT595" s="13">
        <v>9.1</v>
      </c>
      <c r="AU595" s="13">
        <v>54</v>
      </c>
      <c r="AV595" s="13">
        <v>200.32</v>
      </c>
      <c r="AW595" s="16">
        <f t="shared" si="171"/>
        <v>253.35</v>
      </c>
      <c r="AX595" s="16">
        <v>337.07</v>
      </c>
      <c r="AY595" s="10">
        <v>501</v>
      </c>
      <c r="AZ595" s="10">
        <f>SUM(Z595:AK595)</f>
        <v>121.88</v>
      </c>
      <c r="BA595" s="10">
        <v>350</v>
      </c>
      <c r="BB595" s="10">
        <f t="shared" si="173"/>
        <v>96.65</v>
      </c>
      <c r="BC595" s="10">
        <f t="shared" si="174"/>
        <v>24.162500000000001</v>
      </c>
      <c r="BD595" s="10">
        <f t="shared" si="175"/>
        <v>379.12</v>
      </c>
      <c r="BE595" s="10">
        <f t="shared" si="170"/>
        <v>-131.47</v>
      </c>
      <c r="BF595" s="2" t="s">
        <v>119</v>
      </c>
      <c r="BG595" s="10">
        <f t="shared" si="176"/>
        <v>23.78125</v>
      </c>
      <c r="BH595" s="36" t="s">
        <v>118</v>
      </c>
      <c r="BI595" s="39" t="str">
        <f t="shared" si="177"/>
        <v>B</v>
      </c>
      <c r="BJ595" s="39" t="str">
        <f t="shared" si="178"/>
        <v>C</v>
      </c>
      <c r="BK595" s="16">
        <f>SUM(AR595:AX595)</f>
        <v>923.93000000000006</v>
      </c>
      <c r="BL595" s="10">
        <f>SUM(AL595:AQ595)</f>
        <v>120.16</v>
      </c>
      <c r="BM595" s="12">
        <f t="shared" si="179"/>
        <v>1.8441716566866269</v>
      </c>
      <c r="BN595" s="12">
        <f t="shared" si="179"/>
        <v>0.23984031936127745</v>
      </c>
      <c r="BO595" s="9">
        <f t="shared" si="180"/>
        <v>190.25</v>
      </c>
      <c r="BP595" s="39" t="str">
        <f t="shared" si="181"/>
        <v/>
      </c>
      <c r="BQ595" s="147" t="s">
        <v>176</v>
      </c>
      <c r="BR595" s="9">
        <f t="shared" si="182"/>
        <v>9.7799999999999994</v>
      </c>
      <c r="BS595" s="9">
        <f t="shared" si="183"/>
        <v>112.1</v>
      </c>
      <c r="BT595" s="9">
        <f t="shared" si="184"/>
        <v>121.88</v>
      </c>
      <c r="BU595" s="9" t="str">
        <f>IFERROR(_xlfn.XLOOKUP(D595,Sheet1!B:B,Sheet1!L:L),"")</f>
        <v/>
      </c>
      <c r="BV595" s="9" t="e">
        <f>_xlfn.XLOOKUP(BU595,Sheet1!S:S,Sheet1!T:T)</f>
        <v>#N/A</v>
      </c>
      <c r="BW595" s="9" t="e">
        <f>_xlfn.XLOOKUP(D595,Sheet1!B:B,Sheet1!M:M)</f>
        <v>#N/A</v>
      </c>
      <c r="BX595" s="11" t="s">
        <v>123</v>
      </c>
      <c r="BY595" s="1">
        <v>501</v>
      </c>
      <c r="BZ595" s="108">
        <f t="shared" si="185"/>
        <v>247.65</v>
      </c>
      <c r="CB595" s="12">
        <f>AW595/AY595</f>
        <v>0.505688622754491</v>
      </c>
      <c r="CC595" s="12">
        <f>AX595/AY595</f>
        <v>0.67279441117764471</v>
      </c>
      <c r="CG595" s="1" t="str">
        <f>IF(BO595&lt;80,"Below 80",
IF(BO595&lt;=120,"80-120",
IF(BO595&lt;=200,"&gt; 120-200",
IF(BO595&lt;=300,"&gt;200-300",
IF(BO595&lt;=500,"&gt;300-500",
"&gt;500")))))</f>
        <v>&gt; 120-200</v>
      </c>
      <c r="CH595" s="1" t="str">
        <f>IFERROR(_xlfn.XLOOKUP(CG595,Scenario!M:M,Scenario!N:N),"")</f>
        <v>B</v>
      </c>
      <c r="CI595" s="1" t="b">
        <f t="shared" si="186"/>
        <v>0</v>
      </c>
      <c r="CJ595" s="75">
        <v>310.75</v>
      </c>
    </row>
    <row r="596" spans="1:88" hidden="1">
      <c r="A596" s="2">
        <v>595</v>
      </c>
      <c r="B596" s="2">
        <v>2024</v>
      </c>
      <c r="C596" s="1">
        <v>0</v>
      </c>
      <c r="D596" s="37" t="str">
        <v>0015g00001W4ZetAAF</v>
      </c>
      <c r="E596" s="37" t="str">
        <v>HARI IRON TRADING HOUSE</v>
      </c>
      <c r="F596" s="37" t="str">
        <v>HARYANA</v>
      </c>
      <c r="G596" s="37" t="str">
        <v>GURUGRAM</v>
      </c>
      <c r="H596" s="37" t="str">
        <v>Gurugram</v>
      </c>
      <c r="I596" s="37" t="str">
        <v>NIKUNJ UDYOG</v>
      </c>
      <c r="J596" s="37" t="str">
        <v>Shiv Shankar Sharma</v>
      </c>
      <c r="K596" s="37" t="str">
        <v>Shiv Shankar Sharma</v>
      </c>
      <c r="L596" s="37" t="str">
        <v>C12828</v>
      </c>
      <c r="M596" s="37" t="str">
        <v>North</v>
      </c>
      <c r="N596" s="2">
        <v>122018</v>
      </c>
      <c r="O596" s="2" t="str">
        <v>06AGEPG0461B2Z5</v>
      </c>
      <c r="P596" s="2">
        <v>9873181355</v>
      </c>
      <c r="Q596" s="2" t="str">
        <v>Sep'24</v>
      </c>
      <c r="R596" s="2">
        <v>2025</v>
      </c>
      <c r="S596" s="1">
        <v>0</v>
      </c>
      <c r="T596" s="2">
        <v>1500</v>
      </c>
      <c r="U596" s="12">
        <v>0</v>
      </c>
      <c r="V596" s="1" t="str">
        <v>Alien</v>
      </c>
      <c r="W596" s="13">
        <v>0</v>
      </c>
      <c r="X596" s="13">
        <v>0</v>
      </c>
      <c r="Y596" s="13">
        <v>0</v>
      </c>
      <c r="Z596" s="13">
        <v>0</v>
      </c>
      <c r="AA596" s="13">
        <v>0</v>
      </c>
      <c r="AB596" s="13">
        <v>0</v>
      </c>
      <c r="AC596" s="13">
        <v>0</v>
      </c>
      <c r="AD596" s="13">
        <v>0</v>
      </c>
      <c r="AE596" s="13">
        <v>9.7750000000000004</v>
      </c>
      <c r="AF596" s="13">
        <v>0</v>
      </c>
      <c r="AG596" s="13">
        <v>0</v>
      </c>
      <c r="AH596" s="13">
        <v>0</v>
      </c>
      <c r="AI596" s="13">
        <v>0</v>
      </c>
      <c r="AJ596" s="13">
        <v>10</v>
      </c>
      <c r="AK596" s="13">
        <v>0</v>
      </c>
      <c r="AL596" s="13">
        <v>0</v>
      </c>
      <c r="AM596" s="13">
        <v>0</v>
      </c>
      <c r="AN596" s="13">
        <v>0</v>
      </c>
      <c r="AO596" s="13">
        <v>0</v>
      </c>
      <c r="AP596" s="13">
        <v>0</v>
      </c>
      <c r="AQ596" s="13">
        <v>0</v>
      </c>
      <c r="AR596" s="13">
        <v>0</v>
      </c>
      <c r="AS596" s="13">
        <v>0</v>
      </c>
      <c r="AT596" s="13">
        <v>0</v>
      </c>
      <c r="AU596" s="13">
        <v>0</v>
      </c>
      <c r="AV596" s="13">
        <v>0</v>
      </c>
      <c r="AW596" s="16">
        <f t="shared" si="171"/>
        <v>0</v>
      </c>
      <c r="AX596" s="16">
        <v>0</v>
      </c>
      <c r="AY596" s="10">
        <f t="shared" si="172"/>
        <v>0</v>
      </c>
      <c r="AZ596" s="10">
        <f>SUM(Z596:AK596)</f>
        <v>19.774999999999999</v>
      </c>
      <c r="BA596" s="10">
        <v>0</v>
      </c>
      <c r="BB596" s="10">
        <f t="shared" si="173"/>
        <v>0</v>
      </c>
      <c r="BC596" s="10">
        <f t="shared" si="174"/>
        <v>0</v>
      </c>
      <c r="BD596" s="10">
        <f t="shared" si="175"/>
        <v>-19.774999999999999</v>
      </c>
      <c r="BE596" s="10">
        <f t="shared" si="170"/>
        <v>19.774999999999999</v>
      </c>
      <c r="BF596" s="2" t="s">
        <v>119</v>
      </c>
      <c r="BG596" s="10">
        <f t="shared" si="176"/>
        <v>0</v>
      </c>
      <c r="BH596" s="36" t="s">
        <v>118</v>
      </c>
      <c r="BI596" s="39" t="str">
        <f t="shared" si="177"/>
        <v/>
      </c>
      <c r="BJ596" s="39" t="str">
        <f t="shared" si="178"/>
        <v/>
      </c>
      <c r="BK596" s="16">
        <f>SUM(AR596:AX596)</f>
        <v>0</v>
      </c>
      <c r="BL596" s="10">
        <f>SUM(AL596:AQ596)</f>
        <v>0</v>
      </c>
      <c r="BM596" s="12" t="str">
        <f t="shared" si="179"/>
        <v/>
      </c>
      <c r="BN596" s="12" t="str">
        <f t="shared" si="179"/>
        <v/>
      </c>
      <c r="BO596" s="9">
        <f t="shared" si="180"/>
        <v>0</v>
      </c>
      <c r="BP596" s="39" t="str">
        <f t="shared" si="181"/>
        <v/>
      </c>
      <c r="BQ596" s="147"/>
      <c r="BR596" s="9">
        <f t="shared" si="182"/>
        <v>9.7750000000000004</v>
      </c>
      <c r="BS596" s="9">
        <f t="shared" si="183"/>
        <v>10</v>
      </c>
      <c r="BT596" s="9">
        <f t="shared" si="184"/>
        <v>19.774999999999999</v>
      </c>
      <c r="BU596" s="9" t="str">
        <f>IFERROR(_xlfn.XLOOKUP(D596,Sheet1!B:B,Sheet1!L:L),"")</f>
        <v/>
      </c>
      <c r="BV596" s="9" t="e">
        <f>_xlfn.XLOOKUP(BU596,Sheet1!S:S,Sheet1!T:T)</f>
        <v>#N/A</v>
      </c>
      <c r="BW596" s="9" t="e">
        <f>_xlfn.XLOOKUP(D596,Sheet1!B:B,Sheet1!M:M)</f>
        <v>#N/A</v>
      </c>
      <c r="BZ596" s="108">
        <f t="shared" si="185"/>
        <v>0</v>
      </c>
      <c r="CB596" s="12"/>
      <c r="CC596" s="12"/>
      <c r="CG596" s="1" t="str">
        <f>IF(BO596&lt;80,"Below 80",
IF(BO596&lt;=120,"80-120",
IF(BO596&lt;=200,"&gt; 120-200",
IF(BO596&lt;=300,"&gt;200-300",
IF(BO596&lt;=500,"&gt;300-500",
"&gt;500")))))</f>
        <v>Below 80</v>
      </c>
      <c r="CH596" s="1" t="str">
        <f>IFERROR(_xlfn.XLOOKUP(CG596,Scenario!M:M,Scenario!N:N),"")</f>
        <v/>
      </c>
      <c r="CI596" s="1" t="str">
        <f t="shared" si="186"/>
        <v>No</v>
      </c>
      <c r="CJ596" s="75">
        <v>0</v>
      </c>
    </row>
    <row r="597" spans="1:88" hidden="1">
      <c r="A597" s="2">
        <v>596</v>
      </c>
      <c r="B597" s="2">
        <v>2024</v>
      </c>
      <c r="C597" s="1">
        <v>0</v>
      </c>
      <c r="D597" s="37" t="str">
        <v>001J100000IZJWuIAP</v>
      </c>
      <c r="E597" s="37" t="str">
        <v>KIRAN STEEL AND CEMENT</v>
      </c>
      <c r="F597" s="37" t="str">
        <v>HARYANA</v>
      </c>
      <c r="G597" s="37" t="str">
        <v>GURUGRAM</v>
      </c>
      <c r="H597" s="37" t="str">
        <v>Gurugram</v>
      </c>
      <c r="I597" s="37" t="str">
        <v>NIKUNJ UDYOG</v>
      </c>
      <c r="J597" s="37" t="str">
        <v>Shiv Shankar Sharma</v>
      </c>
      <c r="K597" s="37" t="str">
        <v>Shiv Shankar Sharma</v>
      </c>
      <c r="L597" s="37" t="str">
        <v>C12828</v>
      </c>
      <c r="M597" s="37" t="str">
        <v>North</v>
      </c>
      <c r="N597" s="2">
        <v>122003</v>
      </c>
      <c r="O597" s="2" t="str">
        <v>06AVWPY1056H1ZY</v>
      </c>
      <c r="P597" s="2">
        <v>9821703506</v>
      </c>
      <c r="Q597" s="2" t="str">
        <v>Sep'24</v>
      </c>
      <c r="R597" s="2">
        <v>2025</v>
      </c>
      <c r="S597" s="1">
        <v>0</v>
      </c>
      <c r="T597" s="2">
        <v>200</v>
      </c>
      <c r="U597" s="12">
        <v>1.3000000000000001E-2</v>
      </c>
      <c r="V597" s="1" t="str">
        <v>Challenger</v>
      </c>
      <c r="W597" s="13">
        <v>0</v>
      </c>
      <c r="X597" s="13">
        <v>0</v>
      </c>
      <c r="Y597" s="13">
        <v>0</v>
      </c>
      <c r="Z597" s="13">
        <v>0</v>
      </c>
      <c r="AA597" s="13">
        <v>0</v>
      </c>
      <c r="AB597" s="13">
        <v>0</v>
      </c>
      <c r="AC597" s="13">
        <v>0</v>
      </c>
      <c r="AD597" s="13">
        <v>0</v>
      </c>
      <c r="AE597" s="13">
        <v>25</v>
      </c>
      <c r="AF597" s="13">
        <v>0</v>
      </c>
      <c r="AG597" s="13">
        <v>0</v>
      </c>
      <c r="AH597" s="13">
        <v>0</v>
      </c>
      <c r="AI597" s="13">
        <v>0</v>
      </c>
      <c r="AJ597" s="13">
        <v>0</v>
      </c>
      <c r="AK597" s="13">
        <v>0</v>
      </c>
      <c r="AL597" s="13">
        <v>25</v>
      </c>
      <c r="AM597" s="13">
        <v>12.6</v>
      </c>
      <c r="AN597" s="13">
        <v>0</v>
      </c>
      <c r="AO597" s="13">
        <v>0</v>
      </c>
      <c r="AP597" s="13">
        <v>0</v>
      </c>
      <c r="AQ597" s="13">
        <v>0</v>
      </c>
      <c r="AR597" s="13">
        <v>0</v>
      </c>
      <c r="AS597" s="13">
        <v>0</v>
      </c>
      <c r="AT597" s="13">
        <v>0</v>
      </c>
      <c r="AU597" s="13">
        <v>0</v>
      </c>
      <c r="AV597" s="13">
        <v>7.8</v>
      </c>
      <c r="AW597" s="16">
        <f t="shared" si="171"/>
        <v>37.6</v>
      </c>
      <c r="AX597" s="16">
        <v>75.2</v>
      </c>
      <c r="AY597" s="10">
        <f t="shared" si="172"/>
        <v>112.80000000000001</v>
      </c>
      <c r="AZ597" s="10">
        <f>SUM(Z597:AK597)</f>
        <v>25</v>
      </c>
      <c r="BA597" s="10">
        <v>70</v>
      </c>
      <c r="BB597" s="10">
        <f t="shared" si="173"/>
        <v>32.4</v>
      </c>
      <c r="BC597" s="10">
        <f t="shared" si="174"/>
        <v>8.1</v>
      </c>
      <c r="BD597" s="10">
        <f t="shared" si="175"/>
        <v>87.800000000000011</v>
      </c>
      <c r="BE597" s="10">
        <f t="shared" si="170"/>
        <v>-12.600000000000001</v>
      </c>
      <c r="BF597" s="2" t="s">
        <v>119</v>
      </c>
      <c r="BG597" s="10">
        <f t="shared" si="176"/>
        <v>4.7</v>
      </c>
      <c r="BH597" s="36" t="s">
        <v>118</v>
      </c>
      <c r="BI597" s="39" t="str">
        <f t="shared" si="177"/>
        <v/>
      </c>
      <c r="BJ597" s="39" t="str">
        <f t="shared" si="178"/>
        <v/>
      </c>
      <c r="BK597" s="16">
        <f>SUM(AR597:AX597)</f>
        <v>120.6</v>
      </c>
      <c r="BL597" s="10">
        <f>SUM(AL597:AQ597)</f>
        <v>37.6</v>
      </c>
      <c r="BM597" s="12">
        <f t="shared" si="179"/>
        <v>1.0691489361702127</v>
      </c>
      <c r="BN597" s="12">
        <f t="shared" si="179"/>
        <v>0.33333333333333331</v>
      </c>
      <c r="BO597" s="9">
        <f t="shared" si="180"/>
        <v>37.6</v>
      </c>
      <c r="BP597" s="39" t="str">
        <f t="shared" si="181"/>
        <v/>
      </c>
      <c r="BQ597" s="147"/>
      <c r="BR597" s="9">
        <f t="shared" si="182"/>
        <v>25</v>
      </c>
      <c r="BS597" s="9">
        <f t="shared" si="183"/>
        <v>0</v>
      </c>
      <c r="BT597" s="9">
        <f t="shared" si="184"/>
        <v>25</v>
      </c>
      <c r="BU597" s="9" t="str">
        <f>IFERROR(_xlfn.XLOOKUP(D597,Sheet1!B:B,Sheet1!L:L),"")</f>
        <v/>
      </c>
      <c r="BV597" s="9" t="e">
        <f>_xlfn.XLOOKUP(BU597,Sheet1!S:S,Sheet1!T:T)</f>
        <v>#N/A</v>
      </c>
      <c r="BW597" s="9" t="e">
        <f>_xlfn.XLOOKUP(D597,Sheet1!B:B,Sheet1!M:M)</f>
        <v>#N/A</v>
      </c>
      <c r="BZ597" s="108">
        <f t="shared" si="185"/>
        <v>75.200000000000017</v>
      </c>
      <c r="CB597" s="12">
        <f>AW597/AY597</f>
        <v>0.33333333333333331</v>
      </c>
      <c r="CC597" s="12">
        <f>AX597/AY597</f>
        <v>0.66666666666666663</v>
      </c>
      <c r="CG597" s="1" t="str">
        <f>IF(BO597&lt;80,"Below 80",
IF(BO597&lt;=120,"80-120",
IF(BO597&lt;=200,"&gt; 120-200",
IF(BO597&lt;=300,"&gt;200-300",
IF(BO597&lt;=500,"&gt;300-500",
"&gt;500")))))</f>
        <v>Below 80</v>
      </c>
      <c r="CH597" s="1" t="str">
        <f>IFERROR(_xlfn.XLOOKUP(CG597,Scenario!M:M,Scenario!N:N),"")</f>
        <v/>
      </c>
      <c r="CI597" s="1" t="str">
        <f t="shared" si="186"/>
        <v>Yes</v>
      </c>
      <c r="CJ597" s="75">
        <v>75.2</v>
      </c>
    </row>
    <row r="598" spans="1:88" hidden="1">
      <c r="A598" s="2">
        <v>597</v>
      </c>
      <c r="B598" s="2">
        <v>2024</v>
      </c>
      <c r="C598" s="1">
        <v>0</v>
      </c>
      <c r="D598" s="37" t="str">
        <v>0015g00001f6f0zAAA</v>
      </c>
      <c r="E598" s="37" t="str">
        <v>M/S R.N.ENTERPRISES</v>
      </c>
      <c r="F598" s="37" t="str">
        <v>UTTAR PRADESH</v>
      </c>
      <c r="G598" s="37" t="str">
        <v>MORADABAD</v>
      </c>
      <c r="H598" s="37" t="str">
        <v>Moradabad</v>
      </c>
      <c r="I598" s="37" t="str">
        <v>OPTRIX INFRA LLP</v>
      </c>
      <c r="J598" s="37" t="str">
        <v>SHIV KUMAR</v>
      </c>
      <c r="K598" s="37" t="str">
        <v>Divyansh Dhawal</v>
      </c>
      <c r="L598" s="37" t="str">
        <v>001J100000PJG7oIAH</v>
      </c>
      <c r="M598" s="37" t="str">
        <v>North</v>
      </c>
      <c r="N598" s="2">
        <v>244001</v>
      </c>
      <c r="O598" s="2" t="str">
        <v>09AUFPG1897E1ZI</v>
      </c>
      <c r="P598" s="2">
        <v>9927113755</v>
      </c>
      <c r="Q598" s="2" t="str">
        <v>Sep'24</v>
      </c>
      <c r="R598" s="2">
        <v>2025</v>
      </c>
      <c r="S598" s="1">
        <v>0</v>
      </c>
      <c r="T598" s="2">
        <v>308</v>
      </c>
      <c r="U598" s="12">
        <v>0</v>
      </c>
      <c r="V598" s="1" t="str">
        <v>Alien</v>
      </c>
      <c r="W598" s="13">
        <v>0</v>
      </c>
      <c r="X598" s="13">
        <v>0</v>
      </c>
      <c r="Y598" s="13">
        <v>0</v>
      </c>
      <c r="Z598" s="13">
        <v>0</v>
      </c>
      <c r="AA598" s="13">
        <v>0</v>
      </c>
      <c r="AB598" s="13">
        <v>0</v>
      </c>
      <c r="AC598" s="13">
        <v>0</v>
      </c>
      <c r="AD598" s="13">
        <v>0</v>
      </c>
      <c r="AE598" s="13">
        <v>6</v>
      </c>
      <c r="AF598" s="13">
        <v>1.7</v>
      </c>
      <c r="AG598" s="13">
        <v>3</v>
      </c>
      <c r="AH598" s="13">
        <v>5</v>
      </c>
      <c r="AI598" s="13">
        <v>0</v>
      </c>
      <c r="AJ598" s="13">
        <v>0</v>
      </c>
      <c r="AK598" s="13">
        <v>1</v>
      </c>
      <c r="AL598" s="13">
        <v>0</v>
      </c>
      <c r="AM598" s="13">
        <v>0</v>
      </c>
      <c r="AN598" s="13">
        <v>0</v>
      </c>
      <c r="AO598" s="13">
        <v>0</v>
      </c>
      <c r="AP598" s="13">
        <v>0</v>
      </c>
      <c r="AQ598" s="13">
        <v>0</v>
      </c>
      <c r="AR598" s="13">
        <v>0</v>
      </c>
      <c r="AS598" s="13">
        <v>0</v>
      </c>
      <c r="AT598" s="13">
        <v>0</v>
      </c>
      <c r="AU598" s="13">
        <v>0</v>
      </c>
      <c r="AV598" s="13">
        <v>0</v>
      </c>
      <c r="AW598" s="16">
        <f t="shared" si="171"/>
        <v>0</v>
      </c>
      <c r="AX598" s="16">
        <v>0</v>
      </c>
      <c r="AY598" s="10">
        <f t="shared" si="172"/>
        <v>0</v>
      </c>
      <c r="AZ598" s="10">
        <f>SUM(Z598:AK598)</f>
        <v>16.7</v>
      </c>
      <c r="BA598" s="10"/>
      <c r="BB598" s="10">
        <f t="shared" si="173"/>
        <v>0</v>
      </c>
      <c r="BC598" s="10">
        <f t="shared" si="174"/>
        <v>0</v>
      </c>
      <c r="BD598" s="10">
        <f t="shared" si="175"/>
        <v>-16.7</v>
      </c>
      <c r="BE598" s="10">
        <f t="shared" si="170"/>
        <v>16.7</v>
      </c>
      <c r="BF598" s="2" t="s">
        <v>119</v>
      </c>
      <c r="BG598" s="10">
        <f t="shared" si="176"/>
        <v>0</v>
      </c>
      <c r="BH598" s="36" t="s">
        <v>118</v>
      </c>
      <c r="BI598" s="39" t="str">
        <f t="shared" si="177"/>
        <v/>
      </c>
      <c r="BJ598" s="39" t="str">
        <f t="shared" si="178"/>
        <v/>
      </c>
      <c r="BK598" s="16">
        <f>SUM(AR598:AX598)</f>
        <v>0</v>
      </c>
      <c r="BL598" s="10">
        <f>SUM(AL598:AQ598)</f>
        <v>0</v>
      </c>
      <c r="BM598" s="12" t="str">
        <f t="shared" si="179"/>
        <v/>
      </c>
      <c r="BN598" s="12" t="str">
        <f t="shared" si="179"/>
        <v/>
      </c>
      <c r="BO598" s="9">
        <f t="shared" si="180"/>
        <v>0</v>
      </c>
      <c r="BP598" s="39" t="str">
        <f t="shared" si="181"/>
        <v/>
      </c>
      <c r="BQ598" s="147"/>
      <c r="BR598" s="9">
        <f t="shared" si="182"/>
        <v>6</v>
      </c>
      <c r="BS598" s="9">
        <f t="shared" si="183"/>
        <v>10.7</v>
      </c>
      <c r="BT598" s="9">
        <f t="shared" si="184"/>
        <v>16.7</v>
      </c>
      <c r="BU598" s="9" t="str">
        <f>IFERROR(_xlfn.XLOOKUP(D598,Sheet1!B:B,Sheet1!L:L),"")</f>
        <v/>
      </c>
      <c r="BV598" s="9" t="e">
        <f>_xlfn.XLOOKUP(BU598,Sheet1!S:S,Sheet1!T:T)</f>
        <v>#N/A</v>
      </c>
      <c r="BW598" s="9" t="e">
        <f>_xlfn.XLOOKUP(D598,Sheet1!B:B,Sheet1!M:M)</f>
        <v>#N/A</v>
      </c>
      <c r="BZ598" s="108">
        <f t="shared" si="185"/>
        <v>0</v>
      </c>
      <c r="CB598" s="12"/>
      <c r="CC598" s="12"/>
      <c r="CG598" s="1" t="str">
        <f>IF(BO598&lt;80,"Below 80",
IF(BO598&lt;=120,"80-120",
IF(BO598&lt;=200,"&gt; 120-200",
IF(BO598&lt;=300,"&gt;200-300",
IF(BO598&lt;=500,"&gt;300-500",
"&gt;500")))))</f>
        <v>Below 80</v>
      </c>
      <c r="CH598" s="1" t="str">
        <f>IFERROR(_xlfn.XLOOKUP(CG598,Scenario!M:M,Scenario!N:N),"")</f>
        <v/>
      </c>
      <c r="CI598" s="1" t="str">
        <f t="shared" si="186"/>
        <v>No</v>
      </c>
      <c r="CJ598" s="75">
        <v>0</v>
      </c>
    </row>
    <row r="599" spans="1:88" hidden="1">
      <c r="A599" s="2">
        <v>598</v>
      </c>
      <c r="B599" s="2">
        <v>2024</v>
      </c>
      <c r="C599" s="1">
        <v>0</v>
      </c>
      <c r="D599" s="37" t="str">
        <v>0015g00001dWcVoAAK</v>
      </c>
      <c r="E599" s="37" t="str">
        <v>Gopal iron store</v>
      </c>
      <c r="F599" s="37" t="str">
        <v>UTTAR PRADESH</v>
      </c>
      <c r="G599" s="37" t="str">
        <v>MORADABAD</v>
      </c>
      <c r="H599" s="37" t="str">
        <v>Moradabad</v>
      </c>
      <c r="I599" s="37" t="str">
        <v>OPTRIX INFRA LLP</v>
      </c>
      <c r="J599" s="37" t="str">
        <v>SHIV KUMAR</v>
      </c>
      <c r="K599" s="37" t="str">
        <v>Divyansh Dhawal</v>
      </c>
      <c r="L599" s="37" t="str">
        <v>001J100000PJG7oIAH</v>
      </c>
      <c r="M599" s="37" t="str">
        <v>North</v>
      </c>
      <c r="N599" s="2">
        <v>244001</v>
      </c>
      <c r="O599" s="2" t="str">
        <v>09ABHPA6336K1Z4</v>
      </c>
      <c r="P599" s="2">
        <v>9837032980</v>
      </c>
      <c r="Q599" s="2" t="str">
        <v>Sep'24</v>
      </c>
      <c r="R599" s="2">
        <v>2025</v>
      </c>
      <c r="S599" s="1">
        <v>0</v>
      </c>
      <c r="T599" s="2">
        <v>400</v>
      </c>
      <c r="U599" s="12">
        <v>0</v>
      </c>
      <c r="V599" s="1" t="str">
        <v>Alien</v>
      </c>
      <c r="W599" s="13">
        <v>0</v>
      </c>
      <c r="X599" s="13">
        <v>0</v>
      </c>
      <c r="Y599" s="13">
        <v>0</v>
      </c>
      <c r="Z599" s="13">
        <v>0</v>
      </c>
      <c r="AA599" s="13">
        <v>0</v>
      </c>
      <c r="AB599" s="13">
        <v>0</v>
      </c>
      <c r="AC599" s="13">
        <v>0</v>
      </c>
      <c r="AD599" s="13">
        <v>0</v>
      </c>
      <c r="AE599" s="13">
        <v>5</v>
      </c>
      <c r="AF599" s="13">
        <v>0</v>
      </c>
      <c r="AG599" s="13">
        <v>0</v>
      </c>
      <c r="AH599" s="13">
        <v>0</v>
      </c>
      <c r="AI599" s="13">
        <v>0</v>
      </c>
      <c r="AJ599" s="13">
        <v>0</v>
      </c>
      <c r="AK599" s="13">
        <v>0</v>
      </c>
      <c r="AL599" s="13">
        <v>0</v>
      </c>
      <c r="AM599" s="13">
        <v>0</v>
      </c>
      <c r="AN599" s="13">
        <v>0</v>
      </c>
      <c r="AO599" s="13">
        <v>0</v>
      </c>
      <c r="AP599" s="13">
        <v>0</v>
      </c>
      <c r="AQ599" s="13">
        <v>0</v>
      </c>
      <c r="AR599" s="13">
        <v>0</v>
      </c>
      <c r="AS599" s="13">
        <v>0</v>
      </c>
      <c r="AT599" s="13">
        <v>0</v>
      </c>
      <c r="AU599" s="13">
        <v>0</v>
      </c>
      <c r="AV599" s="13">
        <v>0</v>
      </c>
      <c r="AW599" s="16">
        <f t="shared" si="171"/>
        <v>0</v>
      </c>
      <c r="AX599" s="16">
        <v>0</v>
      </c>
      <c r="AY599" s="10">
        <f t="shared" si="172"/>
        <v>0</v>
      </c>
      <c r="AZ599" s="10">
        <f>SUM(Z599:AK599)</f>
        <v>5</v>
      </c>
      <c r="BA599" s="10"/>
      <c r="BB599" s="10">
        <f t="shared" si="173"/>
        <v>0</v>
      </c>
      <c r="BC599" s="10">
        <f t="shared" si="174"/>
        <v>0</v>
      </c>
      <c r="BD599" s="10">
        <f t="shared" si="175"/>
        <v>-5</v>
      </c>
      <c r="BE599" s="10">
        <f t="shared" si="170"/>
        <v>5</v>
      </c>
      <c r="BF599" s="2" t="s">
        <v>119</v>
      </c>
      <c r="BG599" s="10">
        <f t="shared" si="176"/>
        <v>0</v>
      </c>
      <c r="BH599" s="36" t="s">
        <v>118</v>
      </c>
      <c r="BI599" s="39" t="str">
        <f t="shared" si="177"/>
        <v/>
      </c>
      <c r="BJ599" s="39" t="str">
        <f t="shared" si="178"/>
        <v/>
      </c>
      <c r="BK599" s="16">
        <f>SUM(AR599:AX599)</f>
        <v>0</v>
      </c>
      <c r="BL599" s="10">
        <f>SUM(AL599:AQ599)</f>
        <v>0</v>
      </c>
      <c r="BM599" s="12" t="str">
        <f t="shared" si="179"/>
        <v/>
      </c>
      <c r="BN599" s="12" t="str">
        <f t="shared" si="179"/>
        <v/>
      </c>
      <c r="BO599" s="9">
        <f t="shared" si="180"/>
        <v>0</v>
      </c>
      <c r="BP599" s="39" t="str">
        <f t="shared" si="181"/>
        <v/>
      </c>
      <c r="BQ599" s="147"/>
      <c r="BR599" s="9">
        <f t="shared" si="182"/>
        <v>5</v>
      </c>
      <c r="BS599" s="9">
        <f t="shared" si="183"/>
        <v>0</v>
      </c>
      <c r="BT599" s="9">
        <f t="shared" si="184"/>
        <v>5</v>
      </c>
      <c r="BU599" s="9" t="str">
        <f>IFERROR(_xlfn.XLOOKUP(D599,Sheet1!B:B,Sheet1!L:L),"")</f>
        <v/>
      </c>
      <c r="BV599" s="9" t="e">
        <f>_xlfn.XLOOKUP(BU599,Sheet1!S:S,Sheet1!T:T)</f>
        <v>#N/A</v>
      </c>
      <c r="BW599" s="9" t="e">
        <f>_xlfn.XLOOKUP(D599,Sheet1!B:B,Sheet1!M:M)</f>
        <v>#N/A</v>
      </c>
      <c r="BZ599" s="108">
        <f t="shared" si="185"/>
        <v>0</v>
      </c>
      <c r="CB599" s="12"/>
      <c r="CC599" s="12"/>
      <c r="CG599" s="1" t="str">
        <f>IF(BO599&lt;80,"Below 80",
IF(BO599&lt;=120,"80-120",
IF(BO599&lt;=200,"&gt; 120-200",
IF(BO599&lt;=300,"&gt;200-300",
IF(BO599&lt;=500,"&gt;300-500",
"&gt;500")))))</f>
        <v>Below 80</v>
      </c>
      <c r="CH599" s="1" t="str">
        <f>IFERROR(_xlfn.XLOOKUP(CG599,Scenario!M:M,Scenario!N:N),"")</f>
        <v/>
      </c>
      <c r="CI599" s="1" t="str">
        <f t="shared" si="186"/>
        <v>No</v>
      </c>
      <c r="CJ599" s="75">
        <v>0</v>
      </c>
    </row>
    <row r="600" spans="1:88" hidden="1">
      <c r="A600" s="2">
        <v>599</v>
      </c>
      <c r="B600" s="2">
        <v>2024</v>
      </c>
      <c r="C600" s="1">
        <v>0</v>
      </c>
      <c r="D600" s="37" t="str">
        <v>0015g00001eAaOQAA0</v>
      </c>
      <c r="E600" s="37" t="str">
        <v>Chauhan traders</v>
      </c>
      <c r="F600" s="37" t="str">
        <v>UTTAR PRADESH</v>
      </c>
      <c r="G600" s="37" t="str">
        <v>MORADABAD</v>
      </c>
      <c r="H600" s="37" t="str">
        <v>Moradabad</v>
      </c>
      <c r="I600" s="37" t="str">
        <v>OPTRIX INFRA LLP</v>
      </c>
      <c r="J600" s="37" t="str">
        <v>SHIV KUMAR</v>
      </c>
      <c r="K600" s="37" t="str">
        <v>Divyansh Dhawal</v>
      </c>
      <c r="L600" s="37" t="str">
        <v>001J100000PJG7oIAH</v>
      </c>
      <c r="M600" s="37" t="str">
        <v>North</v>
      </c>
      <c r="N600" s="2">
        <v>244001</v>
      </c>
      <c r="O600" s="2" t="str">
        <v>09ACUPC6140K1H9</v>
      </c>
      <c r="P600" s="2">
        <v>9837638799</v>
      </c>
      <c r="Q600" s="2" t="str">
        <v>Sep'24</v>
      </c>
      <c r="R600" s="2">
        <v>2025</v>
      </c>
      <c r="S600" s="1">
        <v>0</v>
      </c>
      <c r="T600" s="2">
        <v>50</v>
      </c>
      <c r="U600" s="12">
        <v>0</v>
      </c>
      <c r="V600" s="1" t="str">
        <v>Minor</v>
      </c>
      <c r="W600" s="13">
        <v>0</v>
      </c>
      <c r="X600" s="13">
        <v>0</v>
      </c>
      <c r="Y600" s="13">
        <v>0</v>
      </c>
      <c r="Z600" s="13">
        <v>0</v>
      </c>
      <c r="AA600" s="13">
        <v>0</v>
      </c>
      <c r="AB600" s="13">
        <v>0</v>
      </c>
      <c r="AC600" s="13">
        <v>0</v>
      </c>
      <c r="AD600" s="13">
        <v>0</v>
      </c>
      <c r="AE600" s="13">
        <v>2.5</v>
      </c>
      <c r="AF600" s="13">
        <v>0</v>
      </c>
      <c r="AG600" s="13">
        <v>0</v>
      </c>
      <c r="AH600" s="13">
        <v>0</v>
      </c>
      <c r="AI600" s="13">
        <v>0</v>
      </c>
      <c r="AJ600" s="13">
        <v>0</v>
      </c>
      <c r="AK600" s="13">
        <v>0</v>
      </c>
      <c r="AL600" s="13">
        <v>0</v>
      </c>
      <c r="AM600" s="13">
        <v>0</v>
      </c>
      <c r="AN600" s="13">
        <v>0</v>
      </c>
      <c r="AO600" s="13">
        <v>0</v>
      </c>
      <c r="AP600" s="13">
        <v>0</v>
      </c>
      <c r="AQ600" s="13">
        <v>0</v>
      </c>
      <c r="AR600" s="13">
        <v>0</v>
      </c>
      <c r="AS600" s="13">
        <v>0</v>
      </c>
      <c r="AT600" s="13">
        <v>0</v>
      </c>
      <c r="AU600" s="13">
        <v>0</v>
      </c>
      <c r="AV600" s="13">
        <v>0</v>
      </c>
      <c r="AW600" s="16">
        <f t="shared" si="171"/>
        <v>0</v>
      </c>
      <c r="AX600" s="16">
        <v>0</v>
      </c>
      <c r="AY600" s="10">
        <f t="shared" si="172"/>
        <v>0</v>
      </c>
      <c r="AZ600" s="10">
        <f>SUM(Z600:AK600)</f>
        <v>2.5</v>
      </c>
      <c r="BA600" s="10"/>
      <c r="BB600" s="10">
        <f t="shared" si="173"/>
        <v>0</v>
      </c>
      <c r="BC600" s="10">
        <f t="shared" si="174"/>
        <v>0</v>
      </c>
      <c r="BD600" s="10">
        <f t="shared" si="175"/>
        <v>-2.5</v>
      </c>
      <c r="BE600" s="10">
        <f t="shared" si="170"/>
        <v>2.5</v>
      </c>
      <c r="BF600" s="2" t="s">
        <v>119</v>
      </c>
      <c r="BG600" s="10">
        <f t="shared" si="176"/>
        <v>0</v>
      </c>
      <c r="BH600" s="36" t="s">
        <v>118</v>
      </c>
      <c r="BI600" s="39" t="str">
        <f t="shared" si="177"/>
        <v/>
      </c>
      <c r="BJ600" s="39" t="str">
        <f t="shared" si="178"/>
        <v/>
      </c>
      <c r="BK600" s="16">
        <f>SUM(AR600:AX600)</f>
        <v>0</v>
      </c>
      <c r="BL600" s="10">
        <f>SUM(AL600:AQ600)</f>
        <v>0</v>
      </c>
      <c r="BM600" s="12" t="str">
        <f t="shared" si="179"/>
        <v/>
      </c>
      <c r="BN600" s="12" t="str">
        <f t="shared" si="179"/>
        <v/>
      </c>
      <c r="BO600" s="9">
        <f t="shared" si="180"/>
        <v>0</v>
      </c>
      <c r="BP600" s="39" t="str">
        <f t="shared" si="181"/>
        <v/>
      </c>
      <c r="BQ600" s="147"/>
      <c r="BR600" s="9">
        <f t="shared" si="182"/>
        <v>2.5</v>
      </c>
      <c r="BS600" s="9">
        <f t="shared" si="183"/>
        <v>0</v>
      </c>
      <c r="BT600" s="9">
        <f t="shared" si="184"/>
        <v>2.5</v>
      </c>
      <c r="BU600" s="9" t="str">
        <f>IFERROR(_xlfn.XLOOKUP(D600,Sheet1!B:B,Sheet1!L:L),"")</f>
        <v/>
      </c>
      <c r="BV600" s="9" t="e">
        <f>_xlfn.XLOOKUP(BU600,Sheet1!S:S,Sheet1!T:T)</f>
        <v>#N/A</v>
      </c>
      <c r="BW600" s="9" t="e">
        <f>_xlfn.XLOOKUP(D600,Sheet1!B:B,Sheet1!M:M)</f>
        <v>#N/A</v>
      </c>
      <c r="BZ600" s="108">
        <f t="shared" si="185"/>
        <v>0</v>
      </c>
      <c r="CB600" s="12"/>
      <c r="CC600" s="12"/>
      <c r="CG600" s="1" t="str">
        <f>IF(BO600&lt;80,"Below 80",
IF(BO600&lt;=120,"80-120",
IF(BO600&lt;=200,"&gt; 120-200",
IF(BO600&lt;=300,"&gt;200-300",
IF(BO600&lt;=500,"&gt;300-500",
"&gt;500")))))</f>
        <v>Below 80</v>
      </c>
      <c r="CH600" s="1" t="str">
        <f>IFERROR(_xlfn.XLOOKUP(CG600,Scenario!M:M,Scenario!N:N),"")</f>
        <v/>
      </c>
      <c r="CI600" s="1" t="str">
        <f t="shared" si="186"/>
        <v>No</v>
      </c>
      <c r="CJ600" s="75">
        <v>0</v>
      </c>
    </row>
    <row r="601" spans="1:88" hidden="1">
      <c r="A601" s="2">
        <v>600</v>
      </c>
      <c r="B601" s="2">
        <v>2024</v>
      </c>
      <c r="C601" s="1">
        <v>0</v>
      </c>
      <c r="D601" s="37" t="str">
        <v>001J100000DqPBgIAN</v>
      </c>
      <c r="E601" s="37" t="str">
        <v>SHREE BALAJI ENTERPRISES</v>
      </c>
      <c r="F601" s="37" t="str">
        <v>UTTAR PRADESH</v>
      </c>
      <c r="G601" s="37" t="str">
        <v>SHAMLI</v>
      </c>
      <c r="H601" s="37" t="str">
        <v>Shamli</v>
      </c>
      <c r="I601" s="37" t="str">
        <v>OPTRIX INFRA LLP</v>
      </c>
      <c r="J601" s="37" t="str">
        <v>SHIV KUMAR</v>
      </c>
      <c r="K601" s="37" t="str">
        <v>Shiv Kumar</v>
      </c>
      <c r="L601" s="37" t="str">
        <v>001J100000PJG7oIAH</v>
      </c>
      <c r="M601" s="37" t="str">
        <v>North</v>
      </c>
      <c r="N601" s="2">
        <v>247776</v>
      </c>
      <c r="O601" s="2" t="str">
        <v>09AXHPG2128B2ZX</v>
      </c>
      <c r="P601" s="2">
        <v>9520300100</v>
      </c>
      <c r="Q601" s="2" t="str">
        <v>Sep'24</v>
      </c>
      <c r="R601" s="2">
        <v>2025</v>
      </c>
      <c r="S601" s="1">
        <v>0</v>
      </c>
      <c r="T601" s="2">
        <v>100</v>
      </c>
      <c r="U601" s="12">
        <v>0.27683333333333332</v>
      </c>
      <c r="V601" s="1" t="str">
        <v>Star</v>
      </c>
      <c r="W601" s="13">
        <v>0</v>
      </c>
      <c r="X601" s="13">
        <v>0</v>
      </c>
      <c r="Y601" s="13">
        <v>0</v>
      </c>
      <c r="Z601" s="13">
        <v>0</v>
      </c>
      <c r="AA601" s="13">
        <v>0</v>
      </c>
      <c r="AB601" s="13">
        <v>0</v>
      </c>
      <c r="AC601" s="13">
        <v>0</v>
      </c>
      <c r="AD601" s="13">
        <v>0</v>
      </c>
      <c r="AE601" s="13">
        <v>15</v>
      </c>
      <c r="AF601" s="13">
        <v>0</v>
      </c>
      <c r="AG601" s="13">
        <v>0</v>
      </c>
      <c r="AH601" s="13">
        <v>0</v>
      </c>
      <c r="AI601" s="13">
        <v>0</v>
      </c>
      <c r="AJ601" s="13">
        <v>0</v>
      </c>
      <c r="AK601" s="13">
        <v>0</v>
      </c>
      <c r="AL601" s="13">
        <v>50</v>
      </c>
      <c r="AM601" s="13">
        <v>0</v>
      </c>
      <c r="AN601" s="13">
        <v>0</v>
      </c>
      <c r="AO601" s="13">
        <v>98.11</v>
      </c>
      <c r="AP601" s="13">
        <v>50</v>
      </c>
      <c r="AQ601" s="13">
        <v>102.27</v>
      </c>
      <c r="AR601" s="13">
        <v>25</v>
      </c>
      <c r="AS601" s="13">
        <v>42.36</v>
      </c>
      <c r="AT601" s="13">
        <v>4.05</v>
      </c>
      <c r="AU601" s="13">
        <v>79</v>
      </c>
      <c r="AV601" s="13">
        <v>0</v>
      </c>
      <c r="AW601" s="16">
        <f t="shared" si="171"/>
        <v>450.79</v>
      </c>
      <c r="AX601" s="16">
        <f>AW601*2</f>
        <v>901.58</v>
      </c>
      <c r="AY601" s="10">
        <f t="shared" si="172"/>
        <v>1352.3700000000001</v>
      </c>
      <c r="AZ601" s="10">
        <f>SUM(Z601:AK601)</f>
        <v>15</v>
      </c>
      <c r="BA601" s="10">
        <f>175+AW601</f>
        <v>625.79</v>
      </c>
      <c r="BB601" s="10">
        <f t="shared" si="173"/>
        <v>174.99999999999994</v>
      </c>
      <c r="BC601" s="10">
        <f t="shared" si="174"/>
        <v>43.749999999999986</v>
      </c>
      <c r="BD601" s="10">
        <f t="shared" si="175"/>
        <v>1337.3700000000001</v>
      </c>
      <c r="BE601" s="10">
        <f t="shared" ref="BE601:BE664" si="187">AZ601-AW601</f>
        <v>-435.79</v>
      </c>
      <c r="BF601" s="2" t="s">
        <v>119</v>
      </c>
      <c r="BG601" s="10">
        <f t="shared" si="176"/>
        <v>45.967500000000001</v>
      </c>
      <c r="BH601" s="36" t="s">
        <v>118</v>
      </c>
      <c r="BI601" s="39" t="str">
        <f t="shared" si="177"/>
        <v>C</v>
      </c>
      <c r="BJ601" s="39" t="str">
        <f t="shared" si="178"/>
        <v>E</v>
      </c>
      <c r="BK601" s="16">
        <f>SUM(AR601:AX601)</f>
        <v>1502.7800000000002</v>
      </c>
      <c r="BL601" s="10">
        <f>SUM(AL601:AQ601)</f>
        <v>300.38</v>
      </c>
      <c r="BM601" s="12">
        <f t="shared" si="179"/>
        <v>1.1112195626936416</v>
      </c>
      <c r="BN601" s="12">
        <f t="shared" si="179"/>
        <v>0.22211377063969179</v>
      </c>
      <c r="BO601" s="9">
        <f t="shared" si="180"/>
        <v>367.74</v>
      </c>
      <c r="BP601" s="39" t="str">
        <f t="shared" si="181"/>
        <v>B</v>
      </c>
      <c r="BQ601" s="147"/>
      <c r="BR601" s="9">
        <f t="shared" si="182"/>
        <v>15</v>
      </c>
      <c r="BS601" s="9">
        <f t="shared" si="183"/>
        <v>0</v>
      </c>
      <c r="BT601" s="9">
        <f t="shared" si="184"/>
        <v>15</v>
      </c>
      <c r="BU601" s="9" t="str">
        <f>IFERROR(_xlfn.XLOOKUP(D601,Sheet1!B:B,Sheet1!L:L),"")</f>
        <v/>
      </c>
      <c r="BV601" s="9" t="e">
        <f>_xlfn.XLOOKUP(BU601,Sheet1!S:S,Sheet1!T:T)</f>
        <v>#N/A</v>
      </c>
      <c r="BW601" s="9" t="e">
        <f>_xlfn.XLOOKUP(D601,Sheet1!B:B,Sheet1!M:M)</f>
        <v>#N/A</v>
      </c>
      <c r="BX601" s="11" t="s">
        <v>123</v>
      </c>
      <c r="BZ601" s="108">
        <f t="shared" si="185"/>
        <v>901.58000000000015</v>
      </c>
      <c r="CB601" s="12">
        <f>AW601/AY601</f>
        <v>0.33333333333333331</v>
      </c>
      <c r="CC601" s="12">
        <f>AX601/AY601</f>
        <v>0.66666666666666663</v>
      </c>
      <c r="CG601" s="1" t="str">
        <f>IF(BO601&lt;80,"Below 80",
IF(BO601&lt;=120,"80-120",
IF(BO601&lt;=200,"&gt; 120-200",
IF(BO601&lt;=300,"&gt;200-300",
IF(BO601&lt;=500,"&gt;300-500",
"&gt;500")))))</f>
        <v>&gt;300-500</v>
      </c>
      <c r="CH601" s="1" t="str">
        <f>IFERROR(_xlfn.XLOOKUP(CG601,Scenario!M:M,Scenario!N:N),"")</f>
        <v>D</v>
      </c>
      <c r="CI601" s="1" t="b">
        <f t="shared" si="186"/>
        <v>0</v>
      </c>
      <c r="CJ601" s="75">
        <v>693.12</v>
      </c>
    </row>
    <row r="602" spans="1:88" hidden="1">
      <c r="A602" s="2">
        <v>601</v>
      </c>
      <c r="B602" s="2">
        <v>2024</v>
      </c>
      <c r="C602" s="1">
        <v>0</v>
      </c>
      <c r="D602" s="37" t="str">
        <v>001J100000F4YxqIAF</v>
      </c>
      <c r="E602" s="37" t="str">
        <v>KALING HARDWARE AND CONSTRUCTION</v>
      </c>
      <c r="F602" s="37" t="str">
        <v>ODISHA</v>
      </c>
      <c r="G602" s="37" t="str">
        <v>KENDUJHAR</v>
      </c>
      <c r="H602" s="37">
        <v>0</v>
      </c>
      <c r="I602" s="37" t="str">
        <v>SACHDEVA ISPAT PVT LTD</v>
      </c>
      <c r="J602" s="37" t="str">
        <v>Papun Padhan</v>
      </c>
      <c r="K602" s="37" t="str">
        <v>Papun Padhan</v>
      </c>
      <c r="L602" s="37" t="str">
        <v>C12823</v>
      </c>
      <c r="M602" s="37" t="str">
        <v>Central</v>
      </c>
      <c r="N602" s="2">
        <v>758034</v>
      </c>
      <c r="O602" s="2" t="str">
        <v>21AAQFK9881K1ZM</v>
      </c>
      <c r="P602" s="2">
        <v>7008700058</v>
      </c>
      <c r="Q602" s="2" t="str">
        <v>Sep'24</v>
      </c>
      <c r="R602" s="2">
        <v>2025</v>
      </c>
      <c r="S602" s="1">
        <v>0</v>
      </c>
      <c r="T602" s="2">
        <v>100</v>
      </c>
      <c r="U602" s="12">
        <v>0.20129999999999998</v>
      </c>
      <c r="V602" s="1" t="str">
        <v>Star</v>
      </c>
      <c r="W602" s="13">
        <v>0</v>
      </c>
      <c r="X602" s="13">
        <v>0</v>
      </c>
      <c r="Y602" s="13">
        <v>0</v>
      </c>
      <c r="Z602" s="13">
        <v>0</v>
      </c>
      <c r="AA602" s="13">
        <v>0</v>
      </c>
      <c r="AB602" s="13">
        <v>0</v>
      </c>
      <c r="AC602" s="13">
        <v>0</v>
      </c>
      <c r="AD602" s="13">
        <v>0</v>
      </c>
      <c r="AE602" s="13">
        <v>20</v>
      </c>
      <c r="AF602" s="13">
        <v>7.5</v>
      </c>
      <c r="AG602" s="13">
        <v>15</v>
      </c>
      <c r="AH602" s="13">
        <v>0</v>
      </c>
      <c r="AI602" s="13">
        <v>0</v>
      </c>
      <c r="AJ602" s="13">
        <v>0</v>
      </c>
      <c r="AK602" s="13">
        <v>9</v>
      </c>
      <c r="AL602" s="13">
        <v>0</v>
      </c>
      <c r="AM602" s="13">
        <v>12.5</v>
      </c>
      <c r="AN602" s="13">
        <v>0</v>
      </c>
      <c r="AO602" s="13">
        <v>8</v>
      </c>
      <c r="AP602" s="13">
        <v>3</v>
      </c>
      <c r="AQ602" s="13">
        <v>0</v>
      </c>
      <c r="AR602" s="13">
        <v>10</v>
      </c>
      <c r="AS602" s="13">
        <v>7</v>
      </c>
      <c r="AT602" s="13">
        <v>10.5</v>
      </c>
      <c r="AU602" s="13">
        <v>7</v>
      </c>
      <c r="AV602" s="13">
        <v>42.89</v>
      </c>
      <c r="AW602" s="16">
        <f t="shared" si="171"/>
        <v>58</v>
      </c>
      <c r="AX602" s="16">
        <v>67</v>
      </c>
      <c r="AY602" s="10">
        <f t="shared" si="172"/>
        <v>125</v>
      </c>
      <c r="AZ602" s="10">
        <f>SUM(Z602:AK602)</f>
        <v>51.5</v>
      </c>
      <c r="BA602" s="10">
        <v>40</v>
      </c>
      <c r="BB602" s="10">
        <f t="shared" si="173"/>
        <v>-18</v>
      </c>
      <c r="BC602" s="10">
        <f t="shared" si="174"/>
        <v>-4.5</v>
      </c>
      <c r="BD602" s="10">
        <f t="shared" si="175"/>
        <v>73.5</v>
      </c>
      <c r="BE602" s="10">
        <f t="shared" si="187"/>
        <v>-6.5</v>
      </c>
      <c r="BF602" s="2" t="s">
        <v>119</v>
      </c>
      <c r="BG602" s="10">
        <f t="shared" si="176"/>
        <v>5.0625</v>
      </c>
      <c r="BH602" s="36" t="s">
        <v>118</v>
      </c>
      <c r="BI602" s="39" t="str">
        <f t="shared" si="177"/>
        <v/>
      </c>
      <c r="BJ602" s="39" t="str">
        <f t="shared" si="178"/>
        <v/>
      </c>
      <c r="BK602" s="16">
        <f>SUM(AR602:AX602)</f>
        <v>202.39</v>
      </c>
      <c r="BL602" s="10">
        <f>SUM(AL602:AQ602)</f>
        <v>23.5</v>
      </c>
      <c r="BM602" s="12">
        <f t="shared" si="179"/>
        <v>1.6191199999999999</v>
      </c>
      <c r="BN602" s="12">
        <f t="shared" si="179"/>
        <v>0.188</v>
      </c>
      <c r="BO602" s="9">
        <f t="shared" si="180"/>
        <v>40.5</v>
      </c>
      <c r="BP602" s="39" t="str">
        <f t="shared" si="181"/>
        <v/>
      </c>
      <c r="BQ602" s="147"/>
      <c r="BR602" s="9">
        <f t="shared" si="182"/>
        <v>20</v>
      </c>
      <c r="BS602" s="9">
        <f t="shared" si="183"/>
        <v>31.5</v>
      </c>
      <c r="BT602" s="9">
        <f t="shared" si="184"/>
        <v>51.5</v>
      </c>
      <c r="BU602" s="9" t="str">
        <f>IFERROR(_xlfn.XLOOKUP(D602,Sheet1!B:B,Sheet1!L:L),"")</f>
        <v/>
      </c>
      <c r="BV602" s="9" t="e">
        <f>_xlfn.XLOOKUP(BU602,Sheet1!S:S,Sheet1!T:T)</f>
        <v>#N/A</v>
      </c>
      <c r="BW602" s="9" t="e">
        <f>_xlfn.XLOOKUP(D602,Sheet1!B:B,Sheet1!M:M)</f>
        <v>#N/A</v>
      </c>
      <c r="BZ602" s="108">
        <f t="shared" si="185"/>
        <v>67</v>
      </c>
      <c r="CB602" s="12">
        <f>AW602/AY602</f>
        <v>0.46400000000000002</v>
      </c>
      <c r="CC602" s="12">
        <f>AX602/AY602</f>
        <v>0.53600000000000003</v>
      </c>
      <c r="CG602" s="1" t="str">
        <f>IF(BO602&lt;80,"Below 80",
IF(BO602&lt;=120,"80-120",
IF(BO602&lt;=200,"&gt; 120-200",
IF(BO602&lt;=300,"&gt;200-300",
IF(BO602&lt;=500,"&gt;300-500",
"&gt;500")))))</f>
        <v>Below 80</v>
      </c>
      <c r="CH602" s="1" t="str">
        <f>IFERROR(_xlfn.XLOOKUP(CG602,Scenario!M:M,Scenario!N:N),"")</f>
        <v/>
      </c>
      <c r="CI602" s="1" t="str">
        <f t="shared" si="186"/>
        <v>Yes</v>
      </c>
      <c r="CJ602" s="75">
        <v>60</v>
      </c>
    </row>
    <row r="603" spans="1:88" hidden="1">
      <c r="A603" s="2">
        <v>602</v>
      </c>
      <c r="B603" s="2">
        <v>2024</v>
      </c>
      <c r="C603" s="1">
        <v>0</v>
      </c>
      <c r="D603" s="37" t="str">
        <v>001J1000003mu1aIAA</v>
      </c>
      <c r="E603" s="37" t="str">
        <v>ADITYA TRADING AND CONSTRUCTIONS</v>
      </c>
      <c r="F603" s="37" t="str">
        <v>ODISHA</v>
      </c>
      <c r="G603" s="37" t="str">
        <v>JHARSUGUDA</v>
      </c>
      <c r="H603" s="37">
        <v>0</v>
      </c>
      <c r="I603" s="37" t="str">
        <v>SACHDEVA ISPAT PVT LTD</v>
      </c>
      <c r="J603" s="37" t="str">
        <v>Papun Padhan</v>
      </c>
      <c r="K603" s="37" t="str">
        <v>Papun Padhan</v>
      </c>
      <c r="L603" s="37" t="str">
        <v>C12823</v>
      </c>
      <c r="M603" s="37" t="str">
        <v>Central</v>
      </c>
      <c r="N603" s="2">
        <v>768201</v>
      </c>
      <c r="O603" s="2" t="str">
        <v>21BZVPS3352J1ZW</v>
      </c>
      <c r="P603" s="2" t="str">
        <v>933-773-6579</v>
      </c>
      <c r="Q603" s="2" t="str">
        <v>Sep'24</v>
      </c>
      <c r="R603" s="2">
        <v>2025</v>
      </c>
      <c r="S603" s="1">
        <v>0</v>
      </c>
      <c r="T603" s="2">
        <v>140</v>
      </c>
      <c r="U603" s="12">
        <v>0</v>
      </c>
      <c r="V603" s="1" t="str">
        <v>Challenger</v>
      </c>
      <c r="W603" s="13">
        <v>0</v>
      </c>
      <c r="X603" s="13">
        <v>0</v>
      </c>
      <c r="Y603" s="13">
        <v>0</v>
      </c>
      <c r="Z603" s="13">
        <v>0</v>
      </c>
      <c r="AA603" s="13">
        <v>0</v>
      </c>
      <c r="AB603" s="13">
        <v>0</v>
      </c>
      <c r="AC603" s="13">
        <v>0</v>
      </c>
      <c r="AD603" s="13">
        <v>0</v>
      </c>
      <c r="AE603" s="13">
        <v>19</v>
      </c>
      <c r="AF603" s="13">
        <v>0</v>
      </c>
      <c r="AG603" s="13">
        <v>0</v>
      </c>
      <c r="AH603" s="13">
        <v>0</v>
      </c>
      <c r="AI603" s="13">
        <v>0</v>
      </c>
      <c r="AJ603" s="13">
        <v>0</v>
      </c>
      <c r="AK603" s="13">
        <v>0</v>
      </c>
      <c r="AL603" s="13">
        <v>0</v>
      </c>
      <c r="AM603" s="13">
        <v>0</v>
      </c>
      <c r="AN603" s="13">
        <v>0</v>
      </c>
      <c r="AO603" s="13">
        <v>0</v>
      </c>
      <c r="AP603" s="13">
        <v>0</v>
      </c>
      <c r="AQ603" s="13">
        <v>0</v>
      </c>
      <c r="AR603" s="13">
        <v>0</v>
      </c>
      <c r="AS603" s="13">
        <v>0</v>
      </c>
      <c r="AT603" s="13">
        <v>0</v>
      </c>
      <c r="AU603" s="13">
        <v>0</v>
      </c>
      <c r="AV603" s="13">
        <v>0</v>
      </c>
      <c r="AW603" s="16">
        <f t="shared" si="171"/>
        <v>0</v>
      </c>
      <c r="AX603" s="16">
        <v>0</v>
      </c>
      <c r="AY603" s="10">
        <f t="shared" si="172"/>
        <v>0</v>
      </c>
      <c r="AZ603" s="10">
        <f>SUM(Z603:AK603)</f>
        <v>19</v>
      </c>
      <c r="BA603" s="10">
        <v>30</v>
      </c>
      <c r="BB603" s="10">
        <f t="shared" si="173"/>
        <v>30</v>
      </c>
      <c r="BC603" s="10">
        <f t="shared" si="174"/>
        <v>7.5</v>
      </c>
      <c r="BD603" s="10">
        <f t="shared" si="175"/>
        <v>-19</v>
      </c>
      <c r="BE603" s="10">
        <f t="shared" si="187"/>
        <v>19</v>
      </c>
      <c r="BF603" s="2" t="s">
        <v>119</v>
      </c>
      <c r="BG603" s="10">
        <f t="shared" si="176"/>
        <v>0</v>
      </c>
      <c r="BH603" s="36" t="s">
        <v>118</v>
      </c>
      <c r="BI603" s="39" t="str">
        <f t="shared" si="177"/>
        <v/>
      </c>
      <c r="BJ603" s="39" t="str">
        <f t="shared" si="178"/>
        <v/>
      </c>
      <c r="BK603" s="16">
        <f>SUM(AR603:AX603)</f>
        <v>0</v>
      </c>
      <c r="BL603" s="10">
        <f>SUM(AL603:AQ603)</f>
        <v>0</v>
      </c>
      <c r="BM603" s="12" t="str">
        <f t="shared" si="179"/>
        <v/>
      </c>
      <c r="BN603" s="12" t="str">
        <f t="shared" si="179"/>
        <v/>
      </c>
      <c r="BO603" s="9">
        <f t="shared" si="180"/>
        <v>0</v>
      </c>
      <c r="BP603" s="39" t="str">
        <f t="shared" si="181"/>
        <v/>
      </c>
      <c r="BQ603" s="147"/>
      <c r="BR603" s="9">
        <f t="shared" si="182"/>
        <v>19</v>
      </c>
      <c r="BS603" s="9">
        <f t="shared" si="183"/>
        <v>0</v>
      </c>
      <c r="BT603" s="9">
        <f t="shared" si="184"/>
        <v>19</v>
      </c>
      <c r="BU603" s="9" t="str">
        <f>IFERROR(_xlfn.XLOOKUP(D603,Sheet1!B:B,Sheet1!L:L),"")</f>
        <v/>
      </c>
      <c r="BV603" s="9" t="e">
        <f>_xlfn.XLOOKUP(BU603,Sheet1!S:S,Sheet1!T:T)</f>
        <v>#N/A</v>
      </c>
      <c r="BW603" s="9" t="e">
        <f>_xlfn.XLOOKUP(D603,Sheet1!B:B,Sheet1!M:M)</f>
        <v>#N/A</v>
      </c>
      <c r="BZ603" s="108">
        <f t="shared" si="185"/>
        <v>0</v>
      </c>
      <c r="CB603" s="12"/>
      <c r="CC603" s="12"/>
      <c r="CG603" s="1" t="str">
        <f>IF(BO603&lt;80,"Below 80",
IF(BO603&lt;=120,"80-120",
IF(BO603&lt;=200,"&gt; 120-200",
IF(BO603&lt;=300,"&gt;200-300",
IF(BO603&lt;=500,"&gt;300-500",
"&gt;500")))))</f>
        <v>Below 80</v>
      </c>
      <c r="CH603" s="1" t="str">
        <f>IFERROR(_xlfn.XLOOKUP(CG603,Scenario!M:M,Scenario!N:N),"")</f>
        <v/>
      </c>
      <c r="CI603" s="1" t="str">
        <f t="shared" si="186"/>
        <v>Yes</v>
      </c>
      <c r="CJ603" s="75">
        <v>0</v>
      </c>
    </row>
    <row r="604" spans="1:88" hidden="1">
      <c r="A604" s="2">
        <v>603</v>
      </c>
      <c r="B604" s="2">
        <v>2024</v>
      </c>
      <c r="C604" s="1">
        <v>0</v>
      </c>
      <c r="D604" s="37" t="str">
        <v>001J100000BbggyIAB</v>
      </c>
      <c r="E604" s="37" t="str">
        <v>M/S. JINDAL  ENTERPRISES</v>
      </c>
      <c r="F604" s="37" t="str">
        <v>ODISHA</v>
      </c>
      <c r="G604" s="37" t="str">
        <v>NUAPADA</v>
      </c>
      <c r="H604" s="37">
        <v>0</v>
      </c>
      <c r="I604" s="37" t="str">
        <v>SACHDEVA ISPAT PVT LTD</v>
      </c>
      <c r="J604" s="37" t="str">
        <v>Amit Behera</v>
      </c>
      <c r="K604" s="37" t="str">
        <v>Papun Padhan</v>
      </c>
      <c r="L604" s="37" t="str">
        <v>C12823</v>
      </c>
      <c r="M604" s="37" t="str">
        <v>Central</v>
      </c>
      <c r="N604" s="2">
        <v>766108</v>
      </c>
      <c r="O604" s="2" t="str">
        <v>21AFFPJ3899G1ZE</v>
      </c>
      <c r="P604" s="2">
        <v>9437326370</v>
      </c>
      <c r="Q604" s="2" t="str">
        <v>Sep'24</v>
      </c>
      <c r="R604" s="2">
        <v>2025</v>
      </c>
      <c r="S604" s="1">
        <v>0</v>
      </c>
      <c r="T604" s="2">
        <v>120</v>
      </c>
      <c r="U604" s="12">
        <v>0</v>
      </c>
      <c r="V604" s="1" t="str">
        <v>Challenger</v>
      </c>
      <c r="W604" s="13">
        <v>0</v>
      </c>
      <c r="X604" s="13">
        <v>0</v>
      </c>
      <c r="Y604" s="13">
        <v>0</v>
      </c>
      <c r="Z604" s="13">
        <v>0</v>
      </c>
      <c r="AA604" s="13">
        <v>0</v>
      </c>
      <c r="AB604" s="13">
        <v>0</v>
      </c>
      <c r="AC604" s="13">
        <v>0</v>
      </c>
      <c r="AD604" s="13">
        <v>0</v>
      </c>
      <c r="AE604" s="13">
        <v>16</v>
      </c>
      <c r="AF604" s="13">
        <v>0</v>
      </c>
      <c r="AG604" s="13">
        <v>10</v>
      </c>
      <c r="AH604" s="13">
        <v>0</v>
      </c>
      <c r="AI604" s="13">
        <v>16</v>
      </c>
      <c r="AJ604" s="13">
        <v>0</v>
      </c>
      <c r="AK604" s="13">
        <v>0</v>
      </c>
      <c r="AL604" s="13">
        <v>0</v>
      </c>
      <c r="AM604" s="13">
        <v>0</v>
      </c>
      <c r="AN604" s="13">
        <v>0</v>
      </c>
      <c r="AO604" s="13">
        <v>9.7899999999999991</v>
      </c>
      <c r="AP604" s="13">
        <v>0</v>
      </c>
      <c r="AQ604" s="13">
        <v>0</v>
      </c>
      <c r="AR604" s="13">
        <v>0</v>
      </c>
      <c r="AS604" s="13">
        <v>0</v>
      </c>
      <c r="AT604" s="13">
        <v>0</v>
      </c>
      <c r="AU604" s="13">
        <v>0</v>
      </c>
      <c r="AV604" s="13">
        <v>0</v>
      </c>
      <c r="AW604" s="16">
        <f t="shared" si="171"/>
        <v>9.7899999999999991</v>
      </c>
      <c r="AX604" s="16">
        <v>19.579999999999998</v>
      </c>
      <c r="AY604" s="10">
        <f t="shared" si="172"/>
        <v>29.369999999999997</v>
      </c>
      <c r="AZ604" s="10">
        <f>SUM(Z604:AK604)</f>
        <v>42</v>
      </c>
      <c r="BA604" s="10">
        <v>34</v>
      </c>
      <c r="BB604" s="10">
        <f t="shared" si="173"/>
        <v>24.21</v>
      </c>
      <c r="BC604" s="10">
        <f t="shared" si="174"/>
        <v>6.0525000000000002</v>
      </c>
      <c r="BD604" s="10">
        <f t="shared" si="175"/>
        <v>-12.630000000000003</v>
      </c>
      <c r="BE604" s="10">
        <f t="shared" si="187"/>
        <v>32.21</v>
      </c>
      <c r="BF604" s="2" t="s">
        <v>119</v>
      </c>
      <c r="BG604" s="10">
        <f t="shared" si="176"/>
        <v>1.2237499999999999</v>
      </c>
      <c r="BH604" s="36" t="s">
        <v>118</v>
      </c>
      <c r="BI604" s="39" t="str">
        <f t="shared" si="177"/>
        <v/>
      </c>
      <c r="BJ604" s="39" t="str">
        <f t="shared" si="178"/>
        <v/>
      </c>
      <c r="BK604" s="16">
        <f>SUM(AR604:AX604)</f>
        <v>29.369999999999997</v>
      </c>
      <c r="BL604" s="10">
        <f>SUM(AL604:AQ604)</f>
        <v>9.7899999999999991</v>
      </c>
      <c r="BM604" s="12">
        <f t="shared" si="179"/>
        <v>1</v>
      </c>
      <c r="BN604" s="12">
        <f t="shared" si="179"/>
        <v>0.33333333333333331</v>
      </c>
      <c r="BO604" s="9">
        <f t="shared" si="180"/>
        <v>9.7899999999999991</v>
      </c>
      <c r="BP604" s="39" t="str">
        <f t="shared" si="181"/>
        <v/>
      </c>
      <c r="BQ604" s="147"/>
      <c r="BR604" s="9">
        <f t="shared" si="182"/>
        <v>16</v>
      </c>
      <c r="BS604" s="9">
        <f t="shared" si="183"/>
        <v>26</v>
      </c>
      <c r="BT604" s="9">
        <f t="shared" si="184"/>
        <v>42</v>
      </c>
      <c r="BU604" s="9" t="str">
        <f>IFERROR(_xlfn.XLOOKUP(D604,Sheet1!B:B,Sheet1!L:L),"")</f>
        <v/>
      </c>
      <c r="BV604" s="9" t="e">
        <f>_xlfn.XLOOKUP(BU604,Sheet1!S:S,Sheet1!T:T)</f>
        <v>#N/A</v>
      </c>
      <c r="BW604" s="9" t="e">
        <f>_xlfn.XLOOKUP(D604,Sheet1!B:B,Sheet1!M:M)</f>
        <v>#N/A</v>
      </c>
      <c r="BZ604" s="108">
        <f t="shared" si="185"/>
        <v>19.579999999999998</v>
      </c>
      <c r="CB604" s="12">
        <f>AW604/AY604</f>
        <v>0.33333333333333331</v>
      </c>
      <c r="CC604" s="12">
        <f>AX604/AY604</f>
        <v>0.66666666666666663</v>
      </c>
      <c r="CG604" s="1" t="str">
        <f>IF(BO604&lt;80,"Below 80",
IF(BO604&lt;=120,"80-120",
IF(BO604&lt;=200,"&gt; 120-200",
IF(BO604&lt;=300,"&gt;200-300",
IF(BO604&lt;=500,"&gt;300-500",
"&gt;500")))))</f>
        <v>Below 80</v>
      </c>
      <c r="CH604" s="1" t="str">
        <f>IFERROR(_xlfn.XLOOKUP(CG604,Scenario!M:M,Scenario!N:N),"")</f>
        <v/>
      </c>
      <c r="CI604" s="1" t="str">
        <f t="shared" si="186"/>
        <v>Yes</v>
      </c>
      <c r="CJ604" s="75">
        <v>19.579999999999998</v>
      </c>
    </row>
    <row r="605" spans="1:88" hidden="1">
      <c r="A605" s="2">
        <v>604</v>
      </c>
      <c r="B605" s="2">
        <v>2024</v>
      </c>
      <c r="C605" s="1">
        <v>0</v>
      </c>
      <c r="D605" s="37" t="str">
        <v>001J1000009HEuZIAW</v>
      </c>
      <c r="E605" s="37" t="str">
        <v>OMM SHREE STEELS</v>
      </c>
      <c r="F605" s="37" t="str">
        <v>ODISHA</v>
      </c>
      <c r="G605" s="37" t="str">
        <v>CUTTACK</v>
      </c>
      <c r="H605" s="37" t="str">
        <v>Cuttack Sadar</v>
      </c>
      <c r="I605" s="37" t="str">
        <v>Niyati Udyog Private Limited</v>
      </c>
      <c r="J605" s="37" t="str">
        <v>Bidyut Ranjan Mishra</v>
      </c>
      <c r="K605" s="37" t="str">
        <v>Bidyut Ranjan Mishra</v>
      </c>
      <c r="L605" s="37" t="str">
        <v>C13293</v>
      </c>
      <c r="M605" s="37" t="str">
        <v>Central</v>
      </c>
      <c r="N605" s="2">
        <v>754021</v>
      </c>
      <c r="O605" s="2" t="str">
        <v>21FTRPS5454K1ZZ</v>
      </c>
      <c r="P605" s="2">
        <v>8144750244</v>
      </c>
      <c r="Q605" s="2" t="str">
        <v>Sep'24</v>
      </c>
      <c r="R605" s="2">
        <v>2025</v>
      </c>
      <c r="S605" s="1">
        <v>0</v>
      </c>
      <c r="T605" s="2">
        <v>160</v>
      </c>
      <c r="U605" s="12">
        <v>2.8791666666666667E-2</v>
      </c>
      <c r="V605" s="1" t="str">
        <v>Challenger</v>
      </c>
      <c r="W605" s="13">
        <v>0</v>
      </c>
      <c r="X605" s="13">
        <v>0</v>
      </c>
      <c r="Y605" s="13">
        <v>0</v>
      </c>
      <c r="Z605" s="13">
        <v>0</v>
      </c>
      <c r="AA605" s="13">
        <v>0</v>
      </c>
      <c r="AB605" s="13">
        <v>0</v>
      </c>
      <c r="AC605" s="13">
        <v>0</v>
      </c>
      <c r="AD605" s="13">
        <v>0</v>
      </c>
      <c r="AE605" s="13">
        <v>73</v>
      </c>
      <c r="AF605" s="13">
        <v>33.979999999999997</v>
      </c>
      <c r="AG605" s="13">
        <v>0</v>
      </c>
      <c r="AH605" s="13">
        <v>0</v>
      </c>
      <c r="AI605" s="13">
        <v>0</v>
      </c>
      <c r="AJ605" s="13">
        <v>0</v>
      </c>
      <c r="AK605" s="13">
        <v>32</v>
      </c>
      <c r="AL605" s="13">
        <v>0</v>
      </c>
      <c r="AM605" s="13">
        <v>0</v>
      </c>
      <c r="AN605" s="13">
        <v>0</v>
      </c>
      <c r="AO605" s="13">
        <v>0</v>
      </c>
      <c r="AP605" s="13">
        <v>0</v>
      </c>
      <c r="AQ605" s="13">
        <v>11.49</v>
      </c>
      <c r="AR605" s="13">
        <v>8.9499999999999993</v>
      </c>
      <c r="AS605" s="13">
        <v>0</v>
      </c>
      <c r="AT605" s="13">
        <v>6.61</v>
      </c>
      <c r="AU605" s="13">
        <v>3</v>
      </c>
      <c r="AV605" s="13">
        <v>4.21</v>
      </c>
      <c r="AW605" s="16">
        <f t="shared" si="171"/>
        <v>30.049999999999997</v>
      </c>
      <c r="AX605" s="16">
        <v>40.879999999999995</v>
      </c>
      <c r="AY605" s="10">
        <f t="shared" si="172"/>
        <v>70.929999999999993</v>
      </c>
      <c r="AZ605" s="10">
        <f>SUM(Z605:AK605)</f>
        <v>138.97999999999999</v>
      </c>
      <c r="BA605" s="10">
        <v>40.9</v>
      </c>
      <c r="BB605" s="10">
        <f t="shared" si="173"/>
        <v>10.850000000000001</v>
      </c>
      <c r="BC605" s="10">
        <f t="shared" si="174"/>
        <v>2.7125000000000004</v>
      </c>
      <c r="BD605" s="10">
        <f t="shared" si="175"/>
        <v>-68.05</v>
      </c>
      <c r="BE605" s="10">
        <f t="shared" si="187"/>
        <v>108.92999999999999</v>
      </c>
      <c r="BF605" s="2" t="s">
        <v>119</v>
      </c>
      <c r="BG605" s="10">
        <f t="shared" si="176"/>
        <v>2.5549999999999997</v>
      </c>
      <c r="BH605" s="36" t="s">
        <v>118</v>
      </c>
      <c r="BI605" s="39" t="str">
        <f t="shared" si="177"/>
        <v/>
      </c>
      <c r="BJ605" s="39" t="str">
        <f t="shared" si="178"/>
        <v/>
      </c>
      <c r="BK605" s="16">
        <f>SUM(AR605:AX605)</f>
        <v>93.699999999999989</v>
      </c>
      <c r="BL605" s="10">
        <f>SUM(AL605:AQ605)</f>
        <v>11.49</v>
      </c>
      <c r="BM605" s="12">
        <f t="shared" si="179"/>
        <v>1.3210207246581136</v>
      </c>
      <c r="BN605" s="12">
        <f t="shared" si="179"/>
        <v>0.16199069505145922</v>
      </c>
      <c r="BO605" s="9">
        <f t="shared" si="180"/>
        <v>20.439999999999998</v>
      </c>
      <c r="BP605" s="39" t="str">
        <f t="shared" si="181"/>
        <v/>
      </c>
      <c r="BQ605" s="147"/>
      <c r="BR605" s="9">
        <f t="shared" si="182"/>
        <v>73</v>
      </c>
      <c r="BS605" s="9">
        <f t="shared" si="183"/>
        <v>65.97999999999999</v>
      </c>
      <c r="BT605" s="9">
        <f t="shared" si="184"/>
        <v>138.97999999999999</v>
      </c>
      <c r="BU605" s="9" t="str">
        <f>IFERROR(_xlfn.XLOOKUP(D605,Sheet1!B:B,Sheet1!L:L),"")</f>
        <v/>
      </c>
      <c r="BV605" s="9" t="e">
        <f>_xlfn.XLOOKUP(BU605,Sheet1!S:S,Sheet1!T:T)</f>
        <v>#N/A</v>
      </c>
      <c r="BW605" s="9" t="e">
        <f>_xlfn.XLOOKUP(D605,Sheet1!B:B,Sheet1!M:M)</f>
        <v>#N/A</v>
      </c>
      <c r="BZ605" s="108">
        <f t="shared" si="185"/>
        <v>40.879999999999995</v>
      </c>
      <c r="CB605" s="12">
        <f>AW605/AY605</f>
        <v>0.42365712674467787</v>
      </c>
      <c r="CC605" s="12">
        <f>AX605/AY605</f>
        <v>0.57634287325532219</v>
      </c>
      <c r="CG605" s="1" t="str">
        <f>IF(BO605&lt;80,"Below 80",
IF(BO605&lt;=120,"80-120",
IF(BO605&lt;=200,"&gt; 120-200",
IF(BO605&lt;=300,"&gt;200-300",
IF(BO605&lt;=500,"&gt;300-500",
"&gt;500")))))</f>
        <v>Below 80</v>
      </c>
      <c r="CH605" s="1" t="str">
        <f>IFERROR(_xlfn.XLOOKUP(CG605,Scenario!M:M,Scenario!N:N),"")</f>
        <v/>
      </c>
      <c r="CI605" s="1" t="str">
        <f t="shared" si="186"/>
        <v>Yes</v>
      </c>
      <c r="CJ605" s="75">
        <v>40.879999999999995</v>
      </c>
    </row>
    <row r="606" spans="1:88" hidden="1">
      <c r="A606" s="2">
        <v>605</v>
      </c>
      <c r="B606" s="2">
        <v>2024</v>
      </c>
      <c r="C606" s="1">
        <v>0</v>
      </c>
      <c r="D606" s="37" t="str">
        <v>001J100000BahxyIAB</v>
      </c>
      <c r="E606" s="37" t="str">
        <v>R R MINES &amp; MINERALS</v>
      </c>
      <c r="F606" s="37" t="str">
        <v>ODISHA</v>
      </c>
      <c r="G606" s="37" t="str">
        <v>KHORDHA</v>
      </c>
      <c r="H606" s="37">
        <v>0</v>
      </c>
      <c r="I606" s="37" t="str">
        <v>Niyati Udyog Private Limited</v>
      </c>
      <c r="J606" s="37" t="str">
        <v>Govind Dorwal</v>
      </c>
      <c r="K606" s="37" t="str">
        <v>Bidyut Ranjan Mishra</v>
      </c>
      <c r="L606" s="37" t="str">
        <v>C13293</v>
      </c>
      <c r="M606" s="37" t="str">
        <v>Central</v>
      </c>
      <c r="N606" s="2">
        <v>751024</v>
      </c>
      <c r="O606" s="2" t="str">
        <v>21AAYFR2315M1ZW</v>
      </c>
      <c r="P606" s="2">
        <v>9937106275</v>
      </c>
      <c r="Q606" s="2" t="str">
        <v>Sep'24</v>
      </c>
      <c r="R606" s="2">
        <v>2025</v>
      </c>
      <c r="S606" s="1">
        <v>0</v>
      </c>
      <c r="T606" s="2">
        <v>600</v>
      </c>
      <c r="U606" s="12">
        <v>0</v>
      </c>
      <c r="V606" s="1" t="str">
        <v>Alien</v>
      </c>
      <c r="W606" s="13">
        <v>0</v>
      </c>
      <c r="X606" s="13">
        <v>0</v>
      </c>
      <c r="Y606" s="13">
        <v>0</v>
      </c>
      <c r="Z606" s="13">
        <v>0</v>
      </c>
      <c r="AA606" s="13">
        <v>0</v>
      </c>
      <c r="AB606" s="13">
        <v>0</v>
      </c>
      <c r="AC606" s="13">
        <v>0</v>
      </c>
      <c r="AD606" s="13">
        <v>0</v>
      </c>
      <c r="AE606" s="13">
        <v>50.35</v>
      </c>
      <c r="AF606" s="13">
        <v>0</v>
      </c>
      <c r="AG606" s="13">
        <v>0</v>
      </c>
      <c r="AH606" s="13">
        <v>0</v>
      </c>
      <c r="AI606" s="13">
        <v>0</v>
      </c>
      <c r="AJ606" s="13">
        <v>33</v>
      </c>
      <c r="AK606" s="13">
        <v>0</v>
      </c>
      <c r="AL606" s="13">
        <v>0</v>
      </c>
      <c r="AM606" s="13">
        <v>0</v>
      </c>
      <c r="AN606" s="13">
        <v>0</v>
      </c>
      <c r="AO606" s="13">
        <v>0</v>
      </c>
      <c r="AP606" s="13">
        <v>0</v>
      </c>
      <c r="AQ606" s="13">
        <v>0</v>
      </c>
      <c r="AR606" s="13">
        <v>0</v>
      </c>
      <c r="AS606" s="13">
        <v>0</v>
      </c>
      <c r="AT606" s="13">
        <v>0</v>
      </c>
      <c r="AU606" s="13">
        <v>0</v>
      </c>
      <c r="AV606" s="13">
        <v>0</v>
      </c>
      <c r="AW606" s="16">
        <f t="shared" si="171"/>
        <v>0</v>
      </c>
      <c r="AX606" s="16">
        <v>0</v>
      </c>
      <c r="AY606" s="10">
        <f t="shared" si="172"/>
        <v>0</v>
      </c>
      <c r="AZ606" s="10">
        <f>SUM(Z606:AK606)</f>
        <v>83.35</v>
      </c>
      <c r="BA606" s="10">
        <v>50</v>
      </c>
      <c r="BB606" s="10">
        <f t="shared" si="173"/>
        <v>50</v>
      </c>
      <c r="BC606" s="10">
        <f t="shared" si="174"/>
        <v>12.5</v>
      </c>
      <c r="BD606" s="10">
        <f t="shared" si="175"/>
        <v>-83.35</v>
      </c>
      <c r="BE606" s="10">
        <f t="shared" si="187"/>
        <v>83.35</v>
      </c>
      <c r="BF606" s="2" t="s">
        <v>119</v>
      </c>
      <c r="BG606" s="10">
        <f t="shared" si="176"/>
        <v>0</v>
      </c>
      <c r="BH606" s="36" t="s">
        <v>118</v>
      </c>
      <c r="BI606" s="39" t="str">
        <f t="shared" si="177"/>
        <v/>
      </c>
      <c r="BJ606" s="39" t="str">
        <f t="shared" si="178"/>
        <v/>
      </c>
      <c r="BK606" s="16">
        <f>SUM(AR606:AX606)</f>
        <v>0</v>
      </c>
      <c r="BL606" s="10">
        <f>SUM(AL606:AQ606)</f>
        <v>0</v>
      </c>
      <c r="BM606" s="12" t="str">
        <f t="shared" si="179"/>
        <v/>
      </c>
      <c r="BN606" s="12" t="str">
        <f t="shared" si="179"/>
        <v/>
      </c>
      <c r="BO606" s="9">
        <f t="shared" si="180"/>
        <v>0</v>
      </c>
      <c r="BP606" s="39" t="str">
        <f t="shared" si="181"/>
        <v/>
      </c>
      <c r="BQ606" s="147"/>
      <c r="BR606" s="9">
        <f t="shared" si="182"/>
        <v>50.35</v>
      </c>
      <c r="BS606" s="9">
        <f t="shared" si="183"/>
        <v>33</v>
      </c>
      <c r="BT606" s="9">
        <f t="shared" si="184"/>
        <v>83.35</v>
      </c>
      <c r="BU606" s="9" t="str">
        <f>IFERROR(_xlfn.XLOOKUP(D606,Sheet1!B:B,Sheet1!L:L),"")</f>
        <v/>
      </c>
      <c r="BV606" s="9" t="e">
        <f>_xlfn.XLOOKUP(BU606,Sheet1!S:S,Sheet1!T:T)</f>
        <v>#N/A</v>
      </c>
      <c r="BW606" s="9" t="e">
        <f>_xlfn.XLOOKUP(D606,Sheet1!B:B,Sheet1!M:M)</f>
        <v>#N/A</v>
      </c>
      <c r="BZ606" s="108">
        <f t="shared" si="185"/>
        <v>0</v>
      </c>
      <c r="CB606" s="12"/>
      <c r="CC606" s="12"/>
      <c r="CG606" s="1" t="str">
        <f>IF(BO606&lt;80,"Below 80",
IF(BO606&lt;=120,"80-120",
IF(BO606&lt;=200,"&gt; 120-200",
IF(BO606&lt;=300,"&gt;200-300",
IF(BO606&lt;=500,"&gt;300-500",
"&gt;500")))))</f>
        <v>Below 80</v>
      </c>
      <c r="CH606" s="1" t="str">
        <f>IFERROR(_xlfn.XLOOKUP(CG606,Scenario!M:M,Scenario!N:N),"")</f>
        <v/>
      </c>
      <c r="CI606" s="1" t="str">
        <f t="shared" si="186"/>
        <v>Yes</v>
      </c>
      <c r="CJ606" s="75">
        <v>0</v>
      </c>
    </row>
    <row r="607" spans="1:88" hidden="1">
      <c r="A607" s="2">
        <v>606</v>
      </c>
      <c r="B607" s="2">
        <v>2024</v>
      </c>
      <c r="C607" s="1">
        <v>0</v>
      </c>
      <c r="D607" s="37" t="str">
        <v>0015g00001dFof1AAC</v>
      </c>
      <c r="E607" s="37" t="str">
        <v>BAJRANG STEELS</v>
      </c>
      <c r="F607" s="37" t="str">
        <v>MAHARASHTRA</v>
      </c>
      <c r="G607" s="37" t="str">
        <v>NAGPUR</v>
      </c>
      <c r="H607" s="37">
        <v>0</v>
      </c>
      <c r="I607" s="37" t="str">
        <v>SSTL (INDIA) PRIVATE LIMITED</v>
      </c>
      <c r="J607" s="37" t="str">
        <v>Ekeshwar Sahu</v>
      </c>
      <c r="K607" s="37" t="str">
        <v>Ekeshwar Sahu</v>
      </c>
      <c r="L607" s="37" t="str">
        <v>C13295</v>
      </c>
      <c r="M607" s="37" t="str">
        <v>Central</v>
      </c>
      <c r="N607" s="2">
        <v>440008</v>
      </c>
      <c r="O607" s="2" t="str">
        <v>27AFVPP9415J1ZL</v>
      </c>
      <c r="P607" s="2">
        <v>8830223112</v>
      </c>
      <c r="Q607" s="2" t="str">
        <v>Sep'24</v>
      </c>
      <c r="R607" s="2">
        <v>2025</v>
      </c>
      <c r="S607" s="1">
        <v>0</v>
      </c>
      <c r="T607" s="2">
        <v>2400</v>
      </c>
      <c r="U607" s="12">
        <v>0</v>
      </c>
      <c r="V607" s="1" t="str">
        <v>Alien</v>
      </c>
      <c r="W607" s="13">
        <v>0</v>
      </c>
      <c r="X607" s="13">
        <v>0</v>
      </c>
      <c r="Y607" s="13">
        <v>0</v>
      </c>
      <c r="Z607" s="13">
        <v>0</v>
      </c>
      <c r="AA607" s="13">
        <v>0</v>
      </c>
      <c r="AB607" s="13">
        <v>0</v>
      </c>
      <c r="AC607" s="13">
        <v>0</v>
      </c>
      <c r="AD607" s="13">
        <v>0</v>
      </c>
      <c r="AE607" s="13">
        <v>25</v>
      </c>
      <c r="AF607" s="13">
        <v>0</v>
      </c>
      <c r="AG607" s="13">
        <v>0</v>
      </c>
      <c r="AH607" s="13">
        <v>0</v>
      </c>
      <c r="AI607" s="13">
        <v>0</v>
      </c>
      <c r="AJ607" s="13">
        <v>0</v>
      </c>
      <c r="AK607" s="13">
        <v>0</v>
      </c>
      <c r="AL607" s="13">
        <v>0</v>
      </c>
      <c r="AM607" s="13">
        <v>0</v>
      </c>
      <c r="AN607" s="13">
        <v>0</v>
      </c>
      <c r="AO607" s="13">
        <v>0</v>
      </c>
      <c r="AP607" s="13">
        <v>0</v>
      </c>
      <c r="AQ607" s="13">
        <v>0</v>
      </c>
      <c r="AR607" s="13">
        <v>0</v>
      </c>
      <c r="AS607" s="13">
        <v>0</v>
      </c>
      <c r="AT607" s="13">
        <v>0</v>
      </c>
      <c r="AU607" s="13">
        <v>0</v>
      </c>
      <c r="AV607" s="13">
        <v>0</v>
      </c>
      <c r="AW607" s="16">
        <f t="shared" si="171"/>
        <v>0</v>
      </c>
      <c r="AX607" s="16">
        <v>0</v>
      </c>
      <c r="AY607" s="10">
        <f t="shared" si="172"/>
        <v>0</v>
      </c>
      <c r="AZ607" s="10">
        <f>SUM(Z607:AK607)</f>
        <v>25</v>
      </c>
      <c r="BA607" s="10">
        <v>25</v>
      </c>
      <c r="BB607" s="10">
        <f t="shared" si="173"/>
        <v>25</v>
      </c>
      <c r="BC607" s="10">
        <f t="shared" si="174"/>
        <v>6.25</v>
      </c>
      <c r="BD607" s="10">
        <f t="shared" si="175"/>
        <v>-25</v>
      </c>
      <c r="BE607" s="10">
        <f t="shared" si="187"/>
        <v>25</v>
      </c>
      <c r="BF607" s="2" t="s">
        <v>119</v>
      </c>
      <c r="BG607" s="10">
        <f t="shared" si="176"/>
        <v>0</v>
      </c>
      <c r="BH607" s="36" t="s">
        <v>118</v>
      </c>
      <c r="BI607" s="39" t="str">
        <f t="shared" si="177"/>
        <v/>
      </c>
      <c r="BJ607" s="39" t="str">
        <f t="shared" si="178"/>
        <v/>
      </c>
      <c r="BK607" s="16">
        <f>SUM(AR607:AX607)</f>
        <v>0</v>
      </c>
      <c r="BL607" s="10">
        <f>SUM(AL607:AQ607)</f>
        <v>0</v>
      </c>
      <c r="BM607" s="12" t="str">
        <f t="shared" si="179"/>
        <v/>
      </c>
      <c r="BN607" s="12" t="str">
        <f t="shared" si="179"/>
        <v/>
      </c>
      <c r="BO607" s="9">
        <f t="shared" si="180"/>
        <v>0</v>
      </c>
      <c r="BP607" s="39" t="str">
        <f t="shared" si="181"/>
        <v/>
      </c>
      <c r="BQ607" s="147"/>
      <c r="BR607" s="9">
        <f t="shared" si="182"/>
        <v>25</v>
      </c>
      <c r="BS607" s="9">
        <f t="shared" si="183"/>
        <v>0</v>
      </c>
      <c r="BT607" s="9">
        <f t="shared" si="184"/>
        <v>25</v>
      </c>
      <c r="BU607" s="9" t="str">
        <f>IFERROR(_xlfn.XLOOKUP(D607,Sheet1!B:B,Sheet1!L:L),"")</f>
        <v/>
      </c>
      <c r="BV607" s="9" t="e">
        <f>_xlfn.XLOOKUP(BU607,Sheet1!S:S,Sheet1!T:T)</f>
        <v>#N/A</v>
      </c>
      <c r="BW607" s="9" t="e">
        <f>_xlfn.XLOOKUP(D607,Sheet1!B:B,Sheet1!M:M)</f>
        <v>#N/A</v>
      </c>
      <c r="BZ607" s="108">
        <f t="shared" si="185"/>
        <v>0</v>
      </c>
      <c r="CB607" s="12"/>
      <c r="CC607" s="12"/>
      <c r="CG607" s="1" t="str">
        <f>IF(BO607&lt;80,"Below 80",
IF(BO607&lt;=120,"80-120",
IF(BO607&lt;=200,"&gt; 120-200",
IF(BO607&lt;=300,"&gt;200-300",
IF(BO607&lt;=500,"&gt;300-500",
"&gt;500")))))</f>
        <v>Below 80</v>
      </c>
      <c r="CH607" s="1" t="str">
        <f>IFERROR(_xlfn.XLOOKUP(CG607,Scenario!M:M,Scenario!N:N),"")</f>
        <v/>
      </c>
      <c r="CI607" s="1" t="str">
        <f t="shared" si="186"/>
        <v>Yes</v>
      </c>
      <c r="CJ607" s="75">
        <v>0</v>
      </c>
    </row>
    <row r="608" spans="1:88" hidden="1">
      <c r="A608" s="2">
        <v>607</v>
      </c>
      <c r="B608" s="2">
        <v>2024</v>
      </c>
      <c r="C608" s="1">
        <v>0</v>
      </c>
      <c r="D608" s="37" t="str">
        <v>0015g00001ZWPyZAAX</v>
      </c>
      <c r="E608" s="37" t="str">
        <v>VINAY AGENCIES</v>
      </c>
      <c r="F608" s="37" t="str">
        <v>MAHARASHTRA</v>
      </c>
      <c r="G608" s="37" t="str">
        <v>NAGPUR</v>
      </c>
      <c r="H608" s="37">
        <v>0</v>
      </c>
      <c r="I608" s="37" t="str">
        <v>SSTL (INDIA) PRIVATE LIMITED</v>
      </c>
      <c r="J608" s="37" t="str">
        <v>Ekeshwar Sahu</v>
      </c>
      <c r="K608" s="37" t="str">
        <v>Ekeshwar Sahu</v>
      </c>
      <c r="L608" s="37" t="str">
        <v>C13295</v>
      </c>
      <c r="M608" s="37" t="str">
        <v>Central</v>
      </c>
      <c r="N608" s="2">
        <v>441302</v>
      </c>
      <c r="O608" s="2" t="str">
        <v>27AAGFV5868B1ZX</v>
      </c>
      <c r="P608" s="2">
        <v>9226423623</v>
      </c>
      <c r="Q608" s="2" t="str">
        <v>Sep'24</v>
      </c>
      <c r="R608" s="2">
        <v>2025</v>
      </c>
      <c r="S608" s="1">
        <v>0</v>
      </c>
      <c r="T608" s="2">
        <v>50</v>
      </c>
      <c r="U608" s="12">
        <v>0</v>
      </c>
      <c r="V608" s="1" t="str">
        <v>Minor</v>
      </c>
      <c r="W608" s="13">
        <v>0</v>
      </c>
      <c r="X608" s="13">
        <v>0</v>
      </c>
      <c r="Y608" s="13">
        <v>0</v>
      </c>
      <c r="Z608" s="13">
        <v>0</v>
      </c>
      <c r="AA608" s="13">
        <v>0</v>
      </c>
      <c r="AB608" s="13">
        <v>0</v>
      </c>
      <c r="AC608" s="13">
        <v>0</v>
      </c>
      <c r="AD608" s="13">
        <v>0</v>
      </c>
      <c r="AE608" s="13">
        <v>12</v>
      </c>
      <c r="AF608" s="13">
        <v>0</v>
      </c>
      <c r="AG608" s="13">
        <v>0</v>
      </c>
      <c r="AH608" s="13">
        <v>0</v>
      </c>
      <c r="AI608" s="13">
        <v>0</v>
      </c>
      <c r="AJ608" s="13">
        <v>0</v>
      </c>
      <c r="AK608" s="13">
        <v>0</v>
      </c>
      <c r="AL608" s="13">
        <v>0</v>
      </c>
      <c r="AM608" s="13">
        <v>0</v>
      </c>
      <c r="AN608" s="13">
        <v>0</v>
      </c>
      <c r="AO608" s="13">
        <v>0</v>
      </c>
      <c r="AP608" s="13">
        <v>0</v>
      </c>
      <c r="AQ608" s="13">
        <v>0</v>
      </c>
      <c r="AR608" s="13">
        <v>0</v>
      </c>
      <c r="AS608" s="13">
        <v>0</v>
      </c>
      <c r="AT608" s="13">
        <v>0</v>
      </c>
      <c r="AU608" s="13">
        <v>0</v>
      </c>
      <c r="AV608" s="13">
        <v>0</v>
      </c>
      <c r="AW608" s="16">
        <f t="shared" si="171"/>
        <v>0</v>
      </c>
      <c r="AX608" s="16">
        <v>0</v>
      </c>
      <c r="AY608" s="10">
        <f t="shared" si="172"/>
        <v>0</v>
      </c>
      <c r="AZ608" s="10">
        <f>SUM(Z608:AK608)</f>
        <v>12</v>
      </c>
      <c r="BA608" s="10">
        <v>12</v>
      </c>
      <c r="BB608" s="10">
        <f t="shared" si="173"/>
        <v>12</v>
      </c>
      <c r="BC608" s="10">
        <f t="shared" si="174"/>
        <v>3</v>
      </c>
      <c r="BD608" s="10">
        <f t="shared" si="175"/>
        <v>-12</v>
      </c>
      <c r="BE608" s="10">
        <f t="shared" si="187"/>
        <v>12</v>
      </c>
      <c r="BF608" s="2" t="s">
        <v>119</v>
      </c>
      <c r="BG608" s="10">
        <f t="shared" si="176"/>
        <v>0</v>
      </c>
      <c r="BH608" s="36" t="s">
        <v>118</v>
      </c>
      <c r="BI608" s="39" t="str">
        <f t="shared" si="177"/>
        <v/>
      </c>
      <c r="BJ608" s="39" t="str">
        <f t="shared" si="178"/>
        <v/>
      </c>
      <c r="BK608" s="16">
        <f>SUM(AR608:AX608)</f>
        <v>0</v>
      </c>
      <c r="BL608" s="10">
        <f>SUM(AL608:AQ608)</f>
        <v>0</v>
      </c>
      <c r="BM608" s="12" t="str">
        <f t="shared" si="179"/>
        <v/>
      </c>
      <c r="BN608" s="12" t="str">
        <f t="shared" si="179"/>
        <v/>
      </c>
      <c r="BO608" s="9">
        <f t="shared" si="180"/>
        <v>0</v>
      </c>
      <c r="BP608" s="39" t="str">
        <f t="shared" si="181"/>
        <v/>
      </c>
      <c r="BQ608" s="147"/>
      <c r="BR608" s="9">
        <f t="shared" si="182"/>
        <v>12</v>
      </c>
      <c r="BS608" s="9">
        <f t="shared" si="183"/>
        <v>0</v>
      </c>
      <c r="BT608" s="9">
        <f t="shared" si="184"/>
        <v>12</v>
      </c>
      <c r="BU608" s="9" t="str">
        <f>IFERROR(_xlfn.XLOOKUP(D608,Sheet1!B:B,Sheet1!L:L),"")</f>
        <v/>
      </c>
      <c r="BV608" s="9" t="e">
        <f>_xlfn.XLOOKUP(BU608,Sheet1!S:S,Sheet1!T:T)</f>
        <v>#N/A</v>
      </c>
      <c r="BW608" s="9" t="e">
        <f>_xlfn.XLOOKUP(D608,Sheet1!B:B,Sheet1!M:M)</f>
        <v>#N/A</v>
      </c>
      <c r="BZ608" s="108">
        <f t="shared" si="185"/>
        <v>0</v>
      </c>
      <c r="CB608" s="12"/>
      <c r="CC608" s="12"/>
      <c r="CG608" s="1" t="str">
        <f>IF(BO608&lt;80,"Below 80",
IF(BO608&lt;=120,"80-120",
IF(BO608&lt;=200,"&gt; 120-200",
IF(BO608&lt;=300,"&gt;200-300",
IF(BO608&lt;=500,"&gt;300-500",
"&gt;500")))))</f>
        <v>Below 80</v>
      </c>
      <c r="CH608" s="1" t="str">
        <f>IFERROR(_xlfn.XLOOKUP(CG608,Scenario!M:M,Scenario!N:N),"")</f>
        <v/>
      </c>
      <c r="CI608" s="1" t="str">
        <f t="shared" si="186"/>
        <v>Yes</v>
      </c>
      <c r="CJ608" s="75">
        <v>0</v>
      </c>
    </row>
    <row r="609" spans="1:89" hidden="1">
      <c r="A609" s="2">
        <v>608</v>
      </c>
      <c r="B609" s="2">
        <v>2024</v>
      </c>
      <c r="C609" s="1">
        <v>0</v>
      </c>
      <c r="D609" s="37" t="str">
        <v>0015g00001bbXUKAA2</v>
      </c>
      <c r="E609" s="37" t="str">
        <v>SHRI DATTA TRADING COMPANY</v>
      </c>
      <c r="F609" s="37" t="str">
        <v>MAHARASHTRA</v>
      </c>
      <c r="G609" s="37" t="str">
        <v>NAGPUR</v>
      </c>
      <c r="H609" s="37">
        <v>0</v>
      </c>
      <c r="I609" s="37" t="str">
        <v>SSTL (INDIA) PRIVATE LIMITED</v>
      </c>
      <c r="J609" s="37" t="str">
        <v>Ekeshwar Sahu</v>
      </c>
      <c r="K609" s="37" t="str">
        <v>Ekeshwar Sahu</v>
      </c>
      <c r="L609" s="37" t="str">
        <v>C13295</v>
      </c>
      <c r="M609" s="37" t="str">
        <v>Central</v>
      </c>
      <c r="N609" s="2">
        <v>440023</v>
      </c>
      <c r="O609" s="2" t="str">
        <v>27DOAPA6411J1Z9</v>
      </c>
      <c r="P609" s="2">
        <v>9172235559</v>
      </c>
      <c r="Q609" s="2" t="str">
        <v>Sep'24</v>
      </c>
      <c r="R609" s="2">
        <v>2025</v>
      </c>
      <c r="S609" s="1">
        <v>0</v>
      </c>
      <c r="T609" s="2">
        <v>600</v>
      </c>
      <c r="U609" s="12">
        <v>0</v>
      </c>
      <c r="V609" s="1" t="str">
        <v>Alien</v>
      </c>
      <c r="W609" s="13">
        <v>0</v>
      </c>
      <c r="X609" s="13">
        <v>0</v>
      </c>
      <c r="Y609" s="13">
        <v>0</v>
      </c>
      <c r="Z609" s="13">
        <v>0</v>
      </c>
      <c r="AA609" s="13">
        <v>0</v>
      </c>
      <c r="AB609" s="13">
        <v>0</v>
      </c>
      <c r="AC609" s="13">
        <v>0</v>
      </c>
      <c r="AD609" s="13">
        <v>0</v>
      </c>
      <c r="AE609" s="13">
        <v>25</v>
      </c>
      <c r="AF609" s="13">
        <v>56</v>
      </c>
      <c r="AG609" s="13">
        <v>0</v>
      </c>
      <c r="AH609" s="13">
        <v>0</v>
      </c>
      <c r="AI609" s="13">
        <v>0</v>
      </c>
      <c r="AJ609" s="13">
        <v>10</v>
      </c>
      <c r="AK609" s="13">
        <v>0</v>
      </c>
      <c r="AL609" s="13">
        <v>0</v>
      </c>
      <c r="AM609" s="13">
        <v>30</v>
      </c>
      <c r="AN609" s="13">
        <v>0</v>
      </c>
      <c r="AO609" s="13">
        <v>0</v>
      </c>
      <c r="AP609" s="13">
        <v>0</v>
      </c>
      <c r="AQ609" s="13">
        <v>0</v>
      </c>
      <c r="AR609" s="13">
        <v>0</v>
      </c>
      <c r="AS609" s="13">
        <v>0</v>
      </c>
      <c r="AT609" s="13">
        <v>0</v>
      </c>
      <c r="AU609" s="13">
        <v>0</v>
      </c>
      <c r="AV609" s="13">
        <v>0</v>
      </c>
      <c r="AW609" s="16">
        <f t="shared" si="171"/>
        <v>30</v>
      </c>
      <c r="AX609" s="16">
        <v>60</v>
      </c>
      <c r="AY609" s="10">
        <f t="shared" si="172"/>
        <v>90</v>
      </c>
      <c r="AZ609" s="10">
        <f>SUM(Z609:AK609)</f>
        <v>91</v>
      </c>
      <c r="BA609" s="10">
        <v>60</v>
      </c>
      <c r="BB609" s="10">
        <f t="shared" si="173"/>
        <v>30</v>
      </c>
      <c r="BC609" s="10">
        <f t="shared" si="174"/>
        <v>7.5</v>
      </c>
      <c r="BD609" s="10">
        <f t="shared" si="175"/>
        <v>-1</v>
      </c>
      <c r="BE609" s="10">
        <f t="shared" si="187"/>
        <v>61</v>
      </c>
      <c r="BF609" s="2" t="s">
        <v>119</v>
      </c>
      <c r="BG609" s="10">
        <f t="shared" si="176"/>
        <v>3.75</v>
      </c>
      <c r="BH609" s="36" t="s">
        <v>118</v>
      </c>
      <c r="BI609" s="39" t="str">
        <f t="shared" si="177"/>
        <v/>
      </c>
      <c r="BJ609" s="39" t="str">
        <f t="shared" si="178"/>
        <v/>
      </c>
      <c r="BK609" s="16">
        <f>SUM(AR609:AX609)</f>
        <v>90</v>
      </c>
      <c r="BL609" s="10">
        <f>SUM(AL609:AQ609)</f>
        <v>30</v>
      </c>
      <c r="BM609" s="12">
        <f t="shared" si="179"/>
        <v>1</v>
      </c>
      <c r="BN609" s="12">
        <f t="shared" si="179"/>
        <v>0.33333333333333331</v>
      </c>
      <c r="BO609" s="9">
        <f t="shared" si="180"/>
        <v>30</v>
      </c>
      <c r="BP609" s="39" t="str">
        <f t="shared" si="181"/>
        <v/>
      </c>
      <c r="BQ609" s="147"/>
      <c r="BR609" s="9">
        <f t="shared" si="182"/>
        <v>25</v>
      </c>
      <c r="BS609" s="9">
        <f t="shared" si="183"/>
        <v>66</v>
      </c>
      <c r="BT609" s="9">
        <f t="shared" si="184"/>
        <v>91</v>
      </c>
      <c r="BU609" s="9" t="str">
        <f>IFERROR(_xlfn.XLOOKUP(D609,Sheet1!B:B,Sheet1!L:L),"")</f>
        <v/>
      </c>
      <c r="BV609" s="9" t="e">
        <f>_xlfn.XLOOKUP(BU609,Sheet1!S:S,Sheet1!T:T)</f>
        <v>#N/A</v>
      </c>
      <c r="BW609" s="9" t="e">
        <f>_xlfn.XLOOKUP(D609,Sheet1!B:B,Sheet1!M:M)</f>
        <v>#N/A</v>
      </c>
      <c r="BZ609" s="108">
        <f t="shared" si="185"/>
        <v>60</v>
      </c>
      <c r="CB609" s="12">
        <f>AW609/AY609</f>
        <v>0.33333333333333331</v>
      </c>
      <c r="CC609" s="12">
        <f>AX609/AY609</f>
        <v>0.66666666666666663</v>
      </c>
      <c r="CG609" s="1" t="str">
        <f>IF(BO609&lt;80,"Below 80",
IF(BO609&lt;=120,"80-120",
IF(BO609&lt;=200,"&gt; 120-200",
IF(BO609&lt;=300,"&gt;200-300",
IF(BO609&lt;=500,"&gt;300-500",
"&gt;500")))))</f>
        <v>Below 80</v>
      </c>
      <c r="CH609" s="1" t="str">
        <f>IFERROR(_xlfn.XLOOKUP(CG609,Scenario!M:M,Scenario!N:N),"")</f>
        <v/>
      </c>
      <c r="CI609" s="1" t="str">
        <f t="shared" si="186"/>
        <v>Yes</v>
      </c>
      <c r="CJ609" s="75">
        <v>60</v>
      </c>
    </row>
    <row r="610" spans="1:89" hidden="1">
      <c r="A610" s="2">
        <v>609</v>
      </c>
      <c r="B610" s="2">
        <v>2024</v>
      </c>
      <c r="C610" s="1">
        <v>0</v>
      </c>
      <c r="D610" s="37" t="str">
        <v>001J1000006UIy0IAG</v>
      </c>
      <c r="E610" s="37" t="str">
        <v>GANPATI STEELS</v>
      </c>
      <c r="F610" s="37" t="str">
        <v>JHARKHAND</v>
      </c>
      <c r="G610" s="37" t="str">
        <v>GUMLA</v>
      </c>
      <c r="H610" s="37" t="str">
        <v>Gumla</v>
      </c>
      <c r="I610" s="37" t="str">
        <v>M/s REAL DREAMS ENTERPRISES</v>
      </c>
      <c r="J610" s="37" t="str">
        <v>Susmit Kumar</v>
      </c>
      <c r="K610" s="37">
        <v>0</v>
      </c>
      <c r="L610" s="37" t="str">
        <v>001J100000PHe79IAD</v>
      </c>
      <c r="M610" s="37" t="str">
        <v>East</v>
      </c>
      <c r="N610" s="2">
        <v>835207</v>
      </c>
      <c r="O610" s="2" t="str">
        <v>20CGGPR1740C1ZZ</v>
      </c>
      <c r="P610" s="2">
        <v>7542895753</v>
      </c>
      <c r="Q610" s="2" t="str">
        <v>Sep'24</v>
      </c>
      <c r="R610" s="2">
        <v>2025</v>
      </c>
      <c r="S610" s="1">
        <v>0</v>
      </c>
      <c r="T610" s="2">
        <v>200</v>
      </c>
      <c r="U610" s="12">
        <v>0</v>
      </c>
      <c r="V610" s="1" t="str">
        <v>Challenger</v>
      </c>
      <c r="W610" s="13">
        <v>0</v>
      </c>
      <c r="X610" s="13">
        <v>0</v>
      </c>
      <c r="Y610" s="13">
        <v>0</v>
      </c>
      <c r="Z610" s="13">
        <v>0</v>
      </c>
      <c r="AA610" s="13">
        <v>0</v>
      </c>
      <c r="AB610" s="13">
        <v>0</v>
      </c>
      <c r="AC610" s="13">
        <v>0</v>
      </c>
      <c r="AD610" s="13">
        <v>0</v>
      </c>
      <c r="AE610" s="13">
        <v>75</v>
      </c>
      <c r="AF610" s="13">
        <v>0</v>
      </c>
      <c r="AG610" s="13">
        <v>0</v>
      </c>
      <c r="AH610" s="13">
        <v>0</v>
      </c>
      <c r="AI610" s="13">
        <v>31.5</v>
      </c>
      <c r="AJ610" s="13">
        <v>0</v>
      </c>
      <c r="AK610" s="13">
        <v>0</v>
      </c>
      <c r="AL610" s="13">
        <v>0</v>
      </c>
      <c r="AM610" s="13">
        <v>0</v>
      </c>
      <c r="AN610" s="13">
        <v>15</v>
      </c>
      <c r="AO610" s="13">
        <v>0</v>
      </c>
      <c r="AP610" s="13">
        <v>0</v>
      </c>
      <c r="AQ610" s="13">
        <v>0</v>
      </c>
      <c r="AR610" s="13">
        <v>0</v>
      </c>
      <c r="AS610" s="13">
        <v>0</v>
      </c>
      <c r="AT610" s="13">
        <v>0</v>
      </c>
      <c r="AU610" s="13">
        <v>0</v>
      </c>
      <c r="AV610" s="13">
        <v>0</v>
      </c>
      <c r="AW610" s="16">
        <f t="shared" si="171"/>
        <v>15</v>
      </c>
      <c r="AX610" s="16">
        <v>30</v>
      </c>
      <c r="AY610" s="10">
        <f t="shared" si="172"/>
        <v>45</v>
      </c>
      <c r="AZ610" s="10">
        <f>SUM(Z610:AK610)</f>
        <v>106.5</v>
      </c>
      <c r="BA610" s="10">
        <v>100</v>
      </c>
      <c r="BB610" s="10">
        <f t="shared" si="173"/>
        <v>85</v>
      </c>
      <c r="BC610" s="10">
        <f t="shared" si="174"/>
        <v>21.25</v>
      </c>
      <c r="BD610" s="10">
        <f t="shared" si="175"/>
        <v>-61.5</v>
      </c>
      <c r="BE610" s="10">
        <f t="shared" si="187"/>
        <v>91.5</v>
      </c>
      <c r="BF610" s="2" t="s">
        <v>119</v>
      </c>
      <c r="BG610" s="10">
        <f t="shared" si="176"/>
        <v>1.875</v>
      </c>
      <c r="BH610" s="36" t="s">
        <v>118</v>
      </c>
      <c r="BI610" s="39" t="str">
        <f t="shared" si="177"/>
        <v/>
      </c>
      <c r="BJ610" s="39" t="str">
        <f t="shared" si="178"/>
        <v/>
      </c>
      <c r="BK610" s="16">
        <f>SUM(AR610:AX610)</f>
        <v>45</v>
      </c>
      <c r="BL610" s="10">
        <f>SUM(AL610:AQ610)</f>
        <v>15</v>
      </c>
      <c r="BM610" s="12">
        <f t="shared" si="179"/>
        <v>1</v>
      </c>
      <c r="BN610" s="12">
        <f t="shared" si="179"/>
        <v>0.33333333333333331</v>
      </c>
      <c r="BO610" s="9">
        <f t="shared" si="180"/>
        <v>15</v>
      </c>
      <c r="BP610" s="39" t="str">
        <f t="shared" si="181"/>
        <v/>
      </c>
      <c r="BQ610" s="147"/>
      <c r="BR610" s="9">
        <f t="shared" si="182"/>
        <v>75</v>
      </c>
      <c r="BS610" s="9">
        <f t="shared" si="183"/>
        <v>31.5</v>
      </c>
      <c r="BT610" s="9">
        <f t="shared" si="184"/>
        <v>106.5</v>
      </c>
      <c r="BU610" s="9" t="str">
        <f>IFERROR(_xlfn.XLOOKUP(D610,Sheet1!B:B,Sheet1!L:L),"")</f>
        <v/>
      </c>
      <c r="BV610" s="9" t="e">
        <f>_xlfn.XLOOKUP(BU610,Sheet1!S:S,Sheet1!T:T)</f>
        <v>#N/A</v>
      </c>
      <c r="BW610" s="9" t="e">
        <f>_xlfn.XLOOKUP(D610,Sheet1!B:B,Sheet1!M:M)</f>
        <v>#N/A</v>
      </c>
      <c r="BZ610" s="108">
        <f t="shared" si="185"/>
        <v>30</v>
      </c>
      <c r="CB610" s="12">
        <f>AW610/AY610</f>
        <v>0.33333333333333331</v>
      </c>
      <c r="CC610" s="12">
        <f>AX610/AY610</f>
        <v>0.66666666666666663</v>
      </c>
      <c r="CG610" s="1" t="str">
        <f>IF(BO610&lt;80,"Below 80",
IF(BO610&lt;=120,"80-120",
IF(BO610&lt;=200,"&gt; 120-200",
IF(BO610&lt;=300,"&gt;200-300",
IF(BO610&lt;=500,"&gt;300-500",
"&gt;500")))))</f>
        <v>Below 80</v>
      </c>
      <c r="CH610" s="1" t="str">
        <f>IFERROR(_xlfn.XLOOKUP(CG610,Scenario!M:M,Scenario!N:N),"")</f>
        <v/>
      </c>
      <c r="CI610" s="1" t="str">
        <f t="shared" si="186"/>
        <v>Yes</v>
      </c>
      <c r="CJ610" s="75">
        <v>30</v>
      </c>
    </row>
    <row r="611" spans="1:89" hidden="1">
      <c r="A611" s="2">
        <v>610</v>
      </c>
      <c r="B611" s="2">
        <v>2024</v>
      </c>
      <c r="C611" s="1">
        <v>0</v>
      </c>
      <c r="D611" s="37" t="str">
        <v>001J1000002jyogIAA</v>
      </c>
      <c r="E611" s="37" t="str">
        <v>MEHERKRIPA RESORT</v>
      </c>
      <c r="F611" s="37" t="str">
        <v>MAHARASHTRA</v>
      </c>
      <c r="G611" s="37" t="str">
        <v>AMRAVATI</v>
      </c>
      <c r="H611" s="37" t="str">
        <v>Daryapur</v>
      </c>
      <c r="I611" s="37" t="str">
        <v>SSTL (INDIA) PRIVATE LIMITED</v>
      </c>
      <c r="J611" s="37" t="str">
        <v>Ekeshwar Sahu</v>
      </c>
      <c r="K611" s="37" t="str">
        <v>Ekeshwar Sahu</v>
      </c>
      <c r="L611" s="37" t="str">
        <v>C13295</v>
      </c>
      <c r="M611" s="37" t="str">
        <v>Central</v>
      </c>
      <c r="N611" s="2">
        <v>444803</v>
      </c>
      <c r="O611" s="2" t="str">
        <v>27AEWPL0342N1ZY</v>
      </c>
      <c r="P611" s="2">
        <v>8698948959</v>
      </c>
      <c r="Q611" s="2" t="str">
        <v>Sep'24</v>
      </c>
      <c r="R611" s="2">
        <v>2025</v>
      </c>
      <c r="S611" s="1">
        <v>0</v>
      </c>
      <c r="T611" s="2">
        <v>100</v>
      </c>
      <c r="U611" s="12">
        <v>0</v>
      </c>
      <c r="V611" s="1" t="str">
        <v>Challenger</v>
      </c>
      <c r="W611" s="13">
        <v>0</v>
      </c>
      <c r="X611" s="13">
        <v>0</v>
      </c>
      <c r="Y611" s="13">
        <v>0</v>
      </c>
      <c r="Z611" s="13">
        <v>0</v>
      </c>
      <c r="AA611" s="13">
        <v>0</v>
      </c>
      <c r="AB611" s="13">
        <v>0</v>
      </c>
      <c r="AC611" s="13">
        <v>0</v>
      </c>
      <c r="AD611" s="13">
        <v>0</v>
      </c>
      <c r="AE611" s="13">
        <v>42</v>
      </c>
      <c r="AF611" s="13">
        <v>0</v>
      </c>
      <c r="AG611" s="13">
        <v>0</v>
      </c>
      <c r="AH611" s="13">
        <v>0</v>
      </c>
      <c r="AI611" s="13">
        <v>0</v>
      </c>
      <c r="AJ611" s="13">
        <v>0</v>
      </c>
      <c r="AK611" s="13">
        <v>0</v>
      </c>
      <c r="AL611" s="13">
        <v>0</v>
      </c>
      <c r="AM611" s="13">
        <v>0</v>
      </c>
      <c r="AN611" s="13">
        <v>0</v>
      </c>
      <c r="AO611" s="13">
        <v>0</v>
      </c>
      <c r="AP611" s="13">
        <v>0</v>
      </c>
      <c r="AQ611" s="13">
        <v>0</v>
      </c>
      <c r="AR611" s="13">
        <v>0</v>
      </c>
      <c r="AS611" s="13">
        <v>0</v>
      </c>
      <c r="AT611" s="13">
        <v>0</v>
      </c>
      <c r="AU611" s="13">
        <v>0</v>
      </c>
      <c r="AV611" s="13">
        <v>0</v>
      </c>
      <c r="AW611" s="16">
        <f t="shared" si="171"/>
        <v>0</v>
      </c>
      <c r="AX611" s="16">
        <v>0</v>
      </c>
      <c r="AY611" s="10">
        <f t="shared" si="172"/>
        <v>0</v>
      </c>
      <c r="AZ611" s="10">
        <f>SUM(Z611:AK611)</f>
        <v>42</v>
      </c>
      <c r="BA611" s="10">
        <v>0</v>
      </c>
      <c r="BB611" s="10">
        <f t="shared" si="173"/>
        <v>0</v>
      </c>
      <c r="BC611" s="10">
        <f t="shared" si="174"/>
        <v>0</v>
      </c>
      <c r="BD611" s="10">
        <f t="shared" si="175"/>
        <v>-42</v>
      </c>
      <c r="BE611" s="10">
        <f t="shared" si="187"/>
        <v>42</v>
      </c>
      <c r="BF611" s="2" t="s">
        <v>119</v>
      </c>
      <c r="BG611" s="10">
        <f t="shared" si="176"/>
        <v>0</v>
      </c>
      <c r="BH611" s="36" t="s">
        <v>118</v>
      </c>
      <c r="BI611" s="39" t="str">
        <f t="shared" si="177"/>
        <v/>
      </c>
      <c r="BJ611" s="39" t="str">
        <f t="shared" si="178"/>
        <v/>
      </c>
      <c r="BK611" s="16">
        <f>SUM(AR611:AX611)</f>
        <v>0</v>
      </c>
      <c r="BL611" s="10">
        <f>SUM(AL611:AQ611)</f>
        <v>0</v>
      </c>
      <c r="BM611" s="12" t="str">
        <f t="shared" si="179"/>
        <v/>
      </c>
      <c r="BN611" s="12" t="str">
        <f t="shared" si="179"/>
        <v/>
      </c>
      <c r="BO611" s="9">
        <f t="shared" si="180"/>
        <v>0</v>
      </c>
      <c r="BP611" s="39" t="str">
        <f t="shared" si="181"/>
        <v/>
      </c>
      <c r="BQ611" s="147"/>
      <c r="BR611" s="9">
        <f t="shared" si="182"/>
        <v>42</v>
      </c>
      <c r="BS611" s="9">
        <f t="shared" si="183"/>
        <v>0</v>
      </c>
      <c r="BT611" s="9">
        <f t="shared" si="184"/>
        <v>42</v>
      </c>
      <c r="BU611" s="9" t="str">
        <f>IFERROR(_xlfn.XLOOKUP(D611,Sheet1!B:B,Sheet1!L:L),"")</f>
        <v/>
      </c>
      <c r="BV611" s="9" t="e">
        <f>_xlfn.XLOOKUP(BU611,Sheet1!S:S,Sheet1!T:T)</f>
        <v>#N/A</v>
      </c>
      <c r="BW611" s="9" t="e">
        <f>_xlfn.XLOOKUP(D611,Sheet1!B:B,Sheet1!M:M)</f>
        <v>#N/A</v>
      </c>
      <c r="BZ611" s="108">
        <f t="shared" si="185"/>
        <v>0</v>
      </c>
      <c r="CB611" s="12"/>
      <c r="CC611" s="12"/>
      <c r="CG611" s="1" t="str">
        <f>IF(BO611&lt;80,"Below 80",
IF(BO611&lt;=120,"80-120",
IF(BO611&lt;=200,"&gt; 120-200",
IF(BO611&lt;=300,"&gt;200-300",
IF(BO611&lt;=500,"&gt;300-500",
"&gt;500")))))</f>
        <v>Below 80</v>
      </c>
      <c r="CH611" s="1" t="str">
        <f>IFERROR(_xlfn.XLOOKUP(CG611,Scenario!M:M,Scenario!N:N),"")</f>
        <v/>
      </c>
      <c r="CI611" s="1" t="str">
        <f t="shared" si="186"/>
        <v>No</v>
      </c>
      <c r="CJ611" s="75">
        <v>0</v>
      </c>
    </row>
    <row r="612" spans="1:89" hidden="1">
      <c r="A612" s="2">
        <v>611</v>
      </c>
      <c r="B612" s="2">
        <v>2024</v>
      </c>
      <c r="C612" s="1">
        <v>0</v>
      </c>
      <c r="D612" s="37" t="str">
        <v>0015g00001UBHsVAAX</v>
      </c>
      <c r="E612" s="37" t="str">
        <v>SHREYA MARKETING</v>
      </c>
      <c r="F612" s="37" t="str">
        <v>CHHATTISGARH</v>
      </c>
      <c r="G612" s="37" t="str">
        <v>BASTAR</v>
      </c>
      <c r="H612" s="37" t="str">
        <v>Jagdalpur</v>
      </c>
      <c r="I612" s="37" t="str">
        <v>MADHYA BHARAT ISPAT PRIVATE LIMITED</v>
      </c>
      <c r="J612" s="37" t="str">
        <v>Vikash Kumar</v>
      </c>
      <c r="K612" s="37" t="str">
        <v>Vikash Kumar</v>
      </c>
      <c r="L612" s="37" t="str">
        <v>C12834</v>
      </c>
      <c r="M612" s="37" t="str">
        <v>Central</v>
      </c>
      <c r="N612" s="2">
        <v>494001</v>
      </c>
      <c r="O612" s="2" t="str">
        <v>22AIHPM0747R1ZW</v>
      </c>
      <c r="P612" s="2">
        <v>9425591900</v>
      </c>
      <c r="Q612" s="2" t="str">
        <v>Sep'24</v>
      </c>
      <c r="R612" s="2">
        <v>2025</v>
      </c>
      <c r="S612" s="1">
        <v>0</v>
      </c>
      <c r="T612" s="2">
        <v>300</v>
      </c>
      <c r="U612" s="12">
        <v>0</v>
      </c>
      <c r="V612" s="1" t="str">
        <v>Alien</v>
      </c>
      <c r="W612" s="13">
        <v>0</v>
      </c>
      <c r="X612" s="13">
        <v>0</v>
      </c>
      <c r="Y612" s="13">
        <v>0</v>
      </c>
      <c r="Z612" s="13">
        <v>0</v>
      </c>
      <c r="AA612" s="13">
        <v>0</v>
      </c>
      <c r="AB612" s="13">
        <v>0</v>
      </c>
      <c r="AC612" s="13">
        <v>0</v>
      </c>
      <c r="AD612" s="13">
        <v>0</v>
      </c>
      <c r="AE612" s="13">
        <v>56.21</v>
      </c>
      <c r="AF612" s="13">
        <v>0</v>
      </c>
      <c r="AG612" s="13">
        <v>0</v>
      </c>
      <c r="AH612" s="13">
        <v>0</v>
      </c>
      <c r="AI612" s="13">
        <v>0</v>
      </c>
      <c r="AJ612" s="13">
        <v>0</v>
      </c>
      <c r="AK612" s="13">
        <v>0</v>
      </c>
      <c r="AL612" s="13">
        <v>0</v>
      </c>
      <c r="AM612" s="13">
        <v>0</v>
      </c>
      <c r="AN612" s="13">
        <v>0</v>
      </c>
      <c r="AO612" s="13">
        <v>0</v>
      </c>
      <c r="AP612" s="13">
        <v>0</v>
      </c>
      <c r="AQ612" s="13">
        <v>0</v>
      </c>
      <c r="AR612" s="13">
        <v>0</v>
      </c>
      <c r="AS612" s="13">
        <v>0</v>
      </c>
      <c r="AT612" s="13">
        <v>0</v>
      </c>
      <c r="AU612" s="13">
        <v>0</v>
      </c>
      <c r="AV612" s="13">
        <v>0</v>
      </c>
      <c r="AW612" s="16">
        <f t="shared" si="171"/>
        <v>0</v>
      </c>
      <c r="AX612" s="16">
        <v>0</v>
      </c>
      <c r="AY612" s="10">
        <f t="shared" si="172"/>
        <v>0</v>
      </c>
      <c r="AZ612" s="10">
        <f>SUM(Z612:AK612)</f>
        <v>56.21</v>
      </c>
      <c r="BA612" s="10"/>
      <c r="BB612" s="10">
        <f t="shared" si="173"/>
        <v>0</v>
      </c>
      <c r="BC612" s="10">
        <f t="shared" si="174"/>
        <v>0</v>
      </c>
      <c r="BD612" s="10">
        <f t="shared" si="175"/>
        <v>-56.21</v>
      </c>
      <c r="BE612" s="10">
        <f t="shared" si="187"/>
        <v>56.21</v>
      </c>
      <c r="BF612" s="2" t="s">
        <v>119</v>
      </c>
      <c r="BG612" s="10">
        <f t="shared" si="176"/>
        <v>0</v>
      </c>
      <c r="BH612" s="36" t="s">
        <v>118</v>
      </c>
      <c r="BI612" s="39" t="str">
        <f t="shared" si="177"/>
        <v/>
      </c>
      <c r="BJ612" s="39" t="str">
        <f t="shared" si="178"/>
        <v/>
      </c>
      <c r="BK612" s="16">
        <f>SUM(AR612:AX612)</f>
        <v>0</v>
      </c>
      <c r="BL612" s="10">
        <f>SUM(AL612:AQ612)</f>
        <v>0</v>
      </c>
      <c r="BM612" s="12" t="str">
        <f t="shared" si="179"/>
        <v/>
      </c>
      <c r="BN612" s="12" t="str">
        <f t="shared" si="179"/>
        <v/>
      </c>
      <c r="BO612" s="9">
        <f t="shared" si="180"/>
        <v>0</v>
      </c>
      <c r="BP612" s="39" t="str">
        <f t="shared" si="181"/>
        <v/>
      </c>
      <c r="BQ612" s="147"/>
      <c r="BR612" s="9">
        <f t="shared" si="182"/>
        <v>56.21</v>
      </c>
      <c r="BS612" s="9">
        <f t="shared" si="183"/>
        <v>0</v>
      </c>
      <c r="BT612" s="9">
        <f t="shared" si="184"/>
        <v>56.21</v>
      </c>
      <c r="BU612" s="9" t="str">
        <f>IFERROR(_xlfn.XLOOKUP(D612,Sheet1!B:B,Sheet1!L:L),"")</f>
        <v/>
      </c>
      <c r="BV612" s="9" t="e">
        <f>_xlfn.XLOOKUP(BU612,Sheet1!S:S,Sheet1!T:T)</f>
        <v>#N/A</v>
      </c>
      <c r="BW612" s="9" t="e">
        <f>_xlfn.XLOOKUP(D612,Sheet1!B:B,Sheet1!M:M)</f>
        <v>#N/A</v>
      </c>
      <c r="BZ612" s="108">
        <f t="shared" si="185"/>
        <v>0</v>
      </c>
      <c r="CB612" s="12"/>
      <c r="CC612" s="12"/>
      <c r="CG612" s="1" t="str">
        <f>IF(BO612&lt;80,"Below 80",
IF(BO612&lt;=120,"80-120",
IF(BO612&lt;=200,"&gt; 120-200",
IF(BO612&lt;=300,"&gt;200-300",
IF(BO612&lt;=500,"&gt;300-500",
"&gt;500")))))</f>
        <v>Below 80</v>
      </c>
      <c r="CH612" s="1" t="str">
        <f>IFERROR(_xlfn.XLOOKUP(CG612,Scenario!M:M,Scenario!N:N),"")</f>
        <v/>
      </c>
      <c r="CI612" s="1" t="str">
        <f t="shared" si="186"/>
        <v>No</v>
      </c>
      <c r="CJ612" s="75">
        <v>0</v>
      </c>
    </row>
    <row r="613" spans="1:89" hidden="1">
      <c r="A613" s="2">
        <v>612</v>
      </c>
      <c r="B613" s="2">
        <v>2024</v>
      </c>
      <c r="C613" s="1">
        <v>0</v>
      </c>
      <c r="D613" s="37" t="str">
        <v>0015g00001Xaj9UAAR</v>
      </c>
      <c r="E613" s="37" t="str">
        <v>ADINATH ENTERPRISES</v>
      </c>
      <c r="F613" s="37" t="str">
        <v>MADHYA PRADESH</v>
      </c>
      <c r="G613" s="37" t="str">
        <v>JABALPUR</v>
      </c>
      <c r="H613" s="37" t="str">
        <v>Jabalpur</v>
      </c>
      <c r="I613" s="37" t="str">
        <v>Global Steel</v>
      </c>
      <c r="J613" s="37" t="str">
        <v>Swapnil Dahayat</v>
      </c>
      <c r="K613" s="37">
        <v>0</v>
      </c>
      <c r="L613" s="37" t="str">
        <v>C13471</v>
      </c>
      <c r="M613" s="37" t="str">
        <v>Central</v>
      </c>
      <c r="N613" s="2">
        <v>482001</v>
      </c>
      <c r="O613" s="2" t="str">
        <v>23AGTPJ0347E1ZL</v>
      </c>
      <c r="P613" s="2">
        <v>9425154742</v>
      </c>
      <c r="Q613" s="2" t="str">
        <v>Sep'24</v>
      </c>
      <c r="R613" s="2">
        <v>2025</v>
      </c>
      <c r="S613" s="1">
        <v>0</v>
      </c>
      <c r="T613" s="2">
        <v>260</v>
      </c>
      <c r="U613" s="12">
        <v>2.5641025641025641E-3</v>
      </c>
      <c r="V613" s="1" t="str">
        <v>Alien</v>
      </c>
      <c r="W613" s="13">
        <v>0</v>
      </c>
      <c r="X613" s="13">
        <v>0</v>
      </c>
      <c r="Y613" s="13">
        <v>0</v>
      </c>
      <c r="Z613" s="13">
        <v>0</v>
      </c>
      <c r="AA613" s="13">
        <v>0</v>
      </c>
      <c r="AB613" s="13">
        <v>0</v>
      </c>
      <c r="AC613" s="13">
        <v>0</v>
      </c>
      <c r="AD613" s="13">
        <v>0</v>
      </c>
      <c r="AE613" s="13">
        <v>50</v>
      </c>
      <c r="AF613" s="13">
        <v>0</v>
      </c>
      <c r="AG613" s="13">
        <v>0</v>
      </c>
      <c r="AH613" s="13">
        <v>50</v>
      </c>
      <c r="AI613" s="13">
        <v>0</v>
      </c>
      <c r="AJ613" s="13">
        <v>0</v>
      </c>
      <c r="AK613" s="13">
        <v>0</v>
      </c>
      <c r="AL613" s="13">
        <v>0</v>
      </c>
      <c r="AM613" s="13">
        <v>0</v>
      </c>
      <c r="AN613" s="13">
        <v>0</v>
      </c>
      <c r="AO613" s="13">
        <v>0</v>
      </c>
      <c r="AP613" s="13">
        <v>0</v>
      </c>
      <c r="AQ613" s="13">
        <v>0</v>
      </c>
      <c r="AR613" s="13">
        <v>0</v>
      </c>
      <c r="AS613" s="13">
        <v>0</v>
      </c>
      <c r="AT613" s="13">
        <v>0</v>
      </c>
      <c r="AU613" s="13">
        <v>2</v>
      </c>
      <c r="AV613" s="13">
        <v>0</v>
      </c>
      <c r="AW613" s="16">
        <f t="shared" si="171"/>
        <v>2</v>
      </c>
      <c r="AX613" s="16">
        <v>0</v>
      </c>
      <c r="AY613" s="10">
        <f t="shared" si="172"/>
        <v>2</v>
      </c>
      <c r="AZ613" s="10">
        <f>SUM(Z613:AK613)</f>
        <v>100</v>
      </c>
      <c r="BA613" s="10">
        <v>0</v>
      </c>
      <c r="BB613" s="10">
        <f t="shared" si="173"/>
        <v>-2</v>
      </c>
      <c r="BC613" s="10">
        <f t="shared" si="174"/>
        <v>-0.5</v>
      </c>
      <c r="BD613" s="10">
        <f t="shared" si="175"/>
        <v>-98</v>
      </c>
      <c r="BE613" s="10">
        <f t="shared" si="187"/>
        <v>98</v>
      </c>
      <c r="BF613" s="2" t="s">
        <v>119</v>
      </c>
      <c r="BG613" s="10">
        <f t="shared" si="176"/>
        <v>0</v>
      </c>
      <c r="BH613" s="36" t="s">
        <v>118</v>
      </c>
      <c r="BI613" s="39" t="str">
        <f t="shared" si="177"/>
        <v/>
      </c>
      <c r="BJ613" s="39" t="str">
        <f t="shared" si="178"/>
        <v/>
      </c>
      <c r="BK613" s="16">
        <f>SUM(AR613:AX613)</f>
        <v>4</v>
      </c>
      <c r="BL613" s="10">
        <f>SUM(AL613:AQ613)</f>
        <v>0</v>
      </c>
      <c r="BM613" s="12">
        <f t="shared" si="179"/>
        <v>2</v>
      </c>
      <c r="BN613" s="12">
        <f t="shared" si="179"/>
        <v>0</v>
      </c>
      <c r="BO613" s="9">
        <f t="shared" si="180"/>
        <v>0</v>
      </c>
      <c r="BP613" s="39" t="str">
        <f t="shared" si="181"/>
        <v/>
      </c>
      <c r="BQ613" s="147"/>
      <c r="BR613" s="9">
        <f t="shared" si="182"/>
        <v>50</v>
      </c>
      <c r="BS613" s="9">
        <f t="shared" si="183"/>
        <v>50</v>
      </c>
      <c r="BT613" s="9">
        <f t="shared" si="184"/>
        <v>100</v>
      </c>
      <c r="BU613" s="9" t="str">
        <f>IFERROR(_xlfn.XLOOKUP(D613,Sheet1!B:B,Sheet1!L:L),"")</f>
        <v/>
      </c>
      <c r="BV613" s="9" t="e">
        <f>_xlfn.XLOOKUP(BU613,Sheet1!S:S,Sheet1!T:T)</f>
        <v>#N/A</v>
      </c>
      <c r="BW613" s="9" t="e">
        <f>_xlfn.XLOOKUP(D613,Sheet1!B:B,Sheet1!M:M)</f>
        <v>#N/A</v>
      </c>
      <c r="BZ613" s="108">
        <f t="shared" si="185"/>
        <v>0</v>
      </c>
      <c r="CB613" s="12"/>
      <c r="CC613" s="12"/>
      <c r="CG613" s="1" t="str">
        <f>IF(BO613&lt;80,"Below 80",
IF(BO613&lt;=120,"80-120",
IF(BO613&lt;=200,"&gt; 120-200",
IF(BO613&lt;=300,"&gt;200-300",
IF(BO613&lt;=500,"&gt;300-500",
"&gt;500")))))</f>
        <v>Below 80</v>
      </c>
      <c r="CH613" s="1" t="str">
        <f>IFERROR(_xlfn.XLOOKUP(CG613,Scenario!M:M,Scenario!N:N),"")</f>
        <v/>
      </c>
      <c r="CI613" s="1" t="str">
        <f t="shared" si="186"/>
        <v>No</v>
      </c>
      <c r="CJ613" s="75">
        <v>0</v>
      </c>
    </row>
    <row r="614" spans="1:89" hidden="1">
      <c r="A614" s="2">
        <v>613</v>
      </c>
      <c r="B614" s="2">
        <v>2024</v>
      </c>
      <c r="C614" s="1">
        <v>0</v>
      </c>
      <c r="D614" s="37" t="str">
        <v>0015g00001YNweTAAT</v>
      </c>
      <c r="E614" s="37" t="str">
        <v>Agrawal Iron Stores</v>
      </c>
      <c r="F614" s="37" t="str">
        <v>MADHYA PRADESH</v>
      </c>
      <c r="G614" s="37" t="str">
        <v>JABALPUR</v>
      </c>
      <c r="H614" s="37" t="str">
        <v>Jabalpur</v>
      </c>
      <c r="I614" s="37" t="str">
        <v>Global Steel</v>
      </c>
      <c r="J614" s="37" t="str">
        <v>Swapnil Dahayat</v>
      </c>
      <c r="K614" s="37">
        <v>0</v>
      </c>
      <c r="L614" s="37" t="str">
        <v>C13471</v>
      </c>
      <c r="M614" s="37" t="str">
        <v>Central</v>
      </c>
      <c r="N614" s="2">
        <v>482002</v>
      </c>
      <c r="O614" s="2" t="str">
        <v>23ACHPA7599M1Z6</v>
      </c>
      <c r="P614" s="2">
        <v>9425155933</v>
      </c>
      <c r="Q614" s="2" t="str">
        <v>Sep'24</v>
      </c>
      <c r="R614" s="2">
        <v>2025</v>
      </c>
      <c r="S614" s="1">
        <v>0</v>
      </c>
      <c r="T614" s="2">
        <v>300</v>
      </c>
      <c r="U614" s="12">
        <v>0</v>
      </c>
      <c r="V614" s="1" t="str">
        <v>Alien</v>
      </c>
      <c r="W614" s="13">
        <v>0</v>
      </c>
      <c r="X614" s="13">
        <v>0</v>
      </c>
      <c r="Y614" s="13">
        <v>0</v>
      </c>
      <c r="Z614" s="13">
        <v>0</v>
      </c>
      <c r="AA614" s="13">
        <v>0</v>
      </c>
      <c r="AB614" s="13">
        <v>0</v>
      </c>
      <c r="AC614" s="13">
        <v>0</v>
      </c>
      <c r="AD614" s="13">
        <v>0</v>
      </c>
      <c r="AE614" s="13">
        <v>25</v>
      </c>
      <c r="AF614" s="13">
        <v>0</v>
      </c>
      <c r="AG614" s="13">
        <v>0</v>
      </c>
      <c r="AH614" s="13">
        <v>0</v>
      </c>
      <c r="AI614" s="13">
        <v>5</v>
      </c>
      <c r="AJ614" s="13">
        <v>3</v>
      </c>
      <c r="AK614" s="13">
        <v>2</v>
      </c>
      <c r="AL614" s="13">
        <v>0</v>
      </c>
      <c r="AM614" s="13">
        <v>1</v>
      </c>
      <c r="AN614" s="13">
        <v>0</v>
      </c>
      <c r="AO614" s="13">
        <v>0</v>
      </c>
      <c r="AP614" s="13">
        <v>2</v>
      </c>
      <c r="AQ614" s="13">
        <v>0</v>
      </c>
      <c r="AR614" s="13">
        <v>0</v>
      </c>
      <c r="AS614" s="13">
        <v>0</v>
      </c>
      <c r="AT614" s="13">
        <v>0</v>
      </c>
      <c r="AU614" s="13">
        <v>0</v>
      </c>
      <c r="AV614" s="13">
        <v>0</v>
      </c>
      <c r="AW614" s="16">
        <f t="shared" si="171"/>
        <v>3</v>
      </c>
      <c r="AX614" s="16">
        <v>6</v>
      </c>
      <c r="AY614" s="10">
        <f t="shared" si="172"/>
        <v>9</v>
      </c>
      <c r="AZ614" s="10">
        <f>SUM(Z614:AK614)</f>
        <v>35</v>
      </c>
      <c r="BA614" s="10">
        <v>20</v>
      </c>
      <c r="BB614" s="10">
        <f t="shared" si="173"/>
        <v>17</v>
      </c>
      <c r="BC614" s="10">
        <f t="shared" si="174"/>
        <v>4.25</v>
      </c>
      <c r="BD614" s="10">
        <f t="shared" si="175"/>
        <v>-26</v>
      </c>
      <c r="BE614" s="10">
        <f t="shared" si="187"/>
        <v>32</v>
      </c>
      <c r="BF614" s="2" t="s">
        <v>119</v>
      </c>
      <c r="BG614" s="10">
        <f t="shared" si="176"/>
        <v>0.375</v>
      </c>
      <c r="BH614" s="36" t="s">
        <v>118</v>
      </c>
      <c r="BI614" s="39" t="str">
        <f t="shared" si="177"/>
        <v/>
      </c>
      <c r="BJ614" s="39" t="str">
        <f t="shared" si="178"/>
        <v/>
      </c>
      <c r="BK614" s="16">
        <f>SUM(AR614:AX614)</f>
        <v>9</v>
      </c>
      <c r="BL614" s="10">
        <f>SUM(AL614:AQ614)</f>
        <v>3</v>
      </c>
      <c r="BM614" s="12">
        <f t="shared" si="179"/>
        <v>1</v>
      </c>
      <c r="BN614" s="12">
        <f t="shared" si="179"/>
        <v>0.33333333333333331</v>
      </c>
      <c r="BO614" s="9">
        <f t="shared" si="180"/>
        <v>3</v>
      </c>
      <c r="BP614" s="39" t="str">
        <f t="shared" si="181"/>
        <v/>
      </c>
      <c r="BQ614" s="147"/>
      <c r="BR614" s="9">
        <f t="shared" si="182"/>
        <v>25</v>
      </c>
      <c r="BS614" s="9">
        <f t="shared" si="183"/>
        <v>10</v>
      </c>
      <c r="BT614" s="9">
        <f t="shared" si="184"/>
        <v>35</v>
      </c>
      <c r="BU614" s="9" t="str">
        <f>IFERROR(_xlfn.XLOOKUP(D614,Sheet1!B:B,Sheet1!L:L),"")</f>
        <v/>
      </c>
      <c r="BV614" s="9" t="e">
        <f>_xlfn.XLOOKUP(BU614,Sheet1!S:S,Sheet1!T:T)</f>
        <v>#N/A</v>
      </c>
      <c r="BW614" s="9" t="e">
        <f>_xlfn.XLOOKUP(D614,Sheet1!B:B,Sheet1!M:M)</f>
        <v>#N/A</v>
      </c>
      <c r="BZ614" s="108">
        <f t="shared" si="185"/>
        <v>6</v>
      </c>
      <c r="CB614" s="12">
        <f>AW614/AY614</f>
        <v>0.33333333333333331</v>
      </c>
      <c r="CC614" s="12">
        <f>AX614/AY614</f>
        <v>0.66666666666666663</v>
      </c>
      <c r="CG614" s="1" t="str">
        <f>IF(BO614&lt;80,"Below 80",
IF(BO614&lt;=120,"80-120",
IF(BO614&lt;=200,"&gt; 120-200",
IF(BO614&lt;=300,"&gt;200-300",
IF(BO614&lt;=500,"&gt;300-500",
"&gt;500")))))</f>
        <v>Below 80</v>
      </c>
      <c r="CH614" s="1" t="str">
        <f>IFERROR(_xlfn.XLOOKUP(CG614,Scenario!M:M,Scenario!N:N),"")</f>
        <v/>
      </c>
      <c r="CI614" s="1" t="str">
        <f t="shared" si="186"/>
        <v>Yes</v>
      </c>
      <c r="CJ614" s="75">
        <v>6</v>
      </c>
    </row>
    <row r="615" spans="1:89" hidden="1">
      <c r="A615" s="2">
        <v>614</v>
      </c>
      <c r="B615" s="2">
        <v>2024</v>
      </c>
      <c r="C615" s="1">
        <v>0</v>
      </c>
      <c r="D615" s="37" t="str">
        <v>001J100000F4OgOIAV</v>
      </c>
      <c r="E615" s="37" t="str">
        <v>RAJU STEEL CO</v>
      </c>
      <c r="F615" s="37" t="str">
        <v>DELHI</v>
      </c>
      <c r="G615" s="37" t="str">
        <v>NEW DELHI</v>
      </c>
      <c r="H615" s="37">
        <v>0</v>
      </c>
      <c r="I615" s="37" t="str">
        <v>MAHENDRA STEELS</v>
      </c>
      <c r="J615" s="37" t="str">
        <v>Aman kumar</v>
      </c>
      <c r="K615" s="37" t="str">
        <v>Aman kumar</v>
      </c>
      <c r="L615" s="37" t="str">
        <v>C12832</v>
      </c>
      <c r="M615" s="37" t="str">
        <v>North</v>
      </c>
      <c r="N615" s="2">
        <v>110028</v>
      </c>
      <c r="O615" s="2" t="str">
        <v>07AFEPG2859N1Z3</v>
      </c>
      <c r="P615" s="2">
        <v>9899941651</v>
      </c>
      <c r="Q615" s="2" t="str">
        <v>Sep'24</v>
      </c>
      <c r="R615" s="2">
        <v>2025</v>
      </c>
      <c r="S615" s="1">
        <v>0</v>
      </c>
      <c r="T615" s="2">
        <v>100</v>
      </c>
      <c r="U615" s="12">
        <v>0.11836666666666666</v>
      </c>
      <c r="V615" s="1" t="str">
        <v>Star</v>
      </c>
      <c r="W615" s="13">
        <v>0</v>
      </c>
      <c r="X615" s="13">
        <v>0</v>
      </c>
      <c r="Y615" s="13">
        <v>0</v>
      </c>
      <c r="Z615" s="13">
        <v>0</v>
      </c>
      <c r="AA615" s="13">
        <v>0</v>
      </c>
      <c r="AB615" s="13">
        <v>0</v>
      </c>
      <c r="AC615" s="13">
        <v>0</v>
      </c>
      <c r="AD615" s="13">
        <v>0</v>
      </c>
      <c r="AE615" s="13">
        <v>5.9</v>
      </c>
      <c r="AF615" s="13">
        <v>8.1</v>
      </c>
      <c r="AG615" s="13">
        <v>9</v>
      </c>
      <c r="AH615" s="13">
        <v>1.48</v>
      </c>
      <c r="AI615" s="13">
        <v>52</v>
      </c>
      <c r="AJ615" s="13">
        <v>16.100000000000001</v>
      </c>
      <c r="AK615" s="13">
        <v>113</v>
      </c>
      <c r="AL615" s="13">
        <v>22.61</v>
      </c>
      <c r="AM615" s="13">
        <v>27</v>
      </c>
      <c r="AN615" s="13">
        <v>50.494999999999997</v>
      </c>
      <c r="AO615" s="13">
        <v>31.79</v>
      </c>
      <c r="AP615" s="13">
        <v>16.61</v>
      </c>
      <c r="AQ615" s="13">
        <v>11</v>
      </c>
      <c r="AR615" s="13">
        <v>12.13</v>
      </c>
      <c r="AS615" s="13">
        <v>15.59</v>
      </c>
      <c r="AT615" s="13">
        <v>19</v>
      </c>
      <c r="AU615" s="13">
        <v>3</v>
      </c>
      <c r="AV615" s="13">
        <v>13.51</v>
      </c>
      <c r="AW615" s="16">
        <f t="shared" si="171"/>
        <v>209.22499999999999</v>
      </c>
      <c r="AX615" s="16">
        <f>AW615*2</f>
        <v>418.45</v>
      </c>
      <c r="AY615" s="10">
        <f t="shared" si="172"/>
        <v>627.67499999999995</v>
      </c>
      <c r="AZ615" s="10">
        <f>SUM(Z615:AK615)</f>
        <v>205.58</v>
      </c>
      <c r="BA615" s="10">
        <v>515</v>
      </c>
      <c r="BB615" s="10">
        <f t="shared" si="173"/>
        <v>305.77499999999998</v>
      </c>
      <c r="BC615" s="10">
        <f t="shared" si="174"/>
        <v>76.443749999999994</v>
      </c>
      <c r="BD615" s="10">
        <f t="shared" si="175"/>
        <v>422.09499999999991</v>
      </c>
      <c r="BE615" s="10">
        <f t="shared" si="187"/>
        <v>-3.6449999999999818</v>
      </c>
      <c r="BF615" s="2" t="s">
        <v>119</v>
      </c>
      <c r="BG615" s="10">
        <f t="shared" si="176"/>
        <v>23.403124999999999</v>
      </c>
      <c r="BH615" s="36" t="s">
        <v>118</v>
      </c>
      <c r="BI615" s="39" t="str">
        <f t="shared" si="177"/>
        <v>C</v>
      </c>
      <c r="BJ615" s="39" t="str">
        <f t="shared" si="178"/>
        <v>C</v>
      </c>
      <c r="BK615" s="16">
        <f>SUM(AR615:AX615)</f>
        <v>690.90499999999997</v>
      </c>
      <c r="BL615" s="10">
        <f>SUM(AL615:AQ615)</f>
        <v>159.505</v>
      </c>
      <c r="BM615" s="12">
        <f t="shared" si="179"/>
        <v>1.1007368462978453</v>
      </c>
      <c r="BN615" s="12">
        <f t="shared" si="179"/>
        <v>0.25412036483849126</v>
      </c>
      <c r="BO615" s="9">
        <f t="shared" si="180"/>
        <v>187.22499999999999</v>
      </c>
      <c r="BP615" s="39" t="str">
        <f t="shared" si="181"/>
        <v/>
      </c>
      <c r="BQ615" s="147"/>
      <c r="BR615" s="9">
        <f t="shared" si="182"/>
        <v>5.9</v>
      </c>
      <c r="BS615" s="9">
        <f t="shared" si="183"/>
        <v>199.68</v>
      </c>
      <c r="BT615" s="9">
        <f t="shared" si="184"/>
        <v>205.58</v>
      </c>
      <c r="BU615" s="9" t="str">
        <f>IFERROR(_xlfn.XLOOKUP(D615,Sheet1!B:B,Sheet1!L:L),"")</f>
        <v/>
      </c>
      <c r="BV615" s="9" t="e">
        <f>_xlfn.XLOOKUP(BU615,Sheet1!S:S,Sheet1!T:T)</f>
        <v>#N/A</v>
      </c>
      <c r="BW615" s="9" t="e">
        <f>_xlfn.XLOOKUP(D615,Sheet1!B:B,Sheet1!M:M)</f>
        <v>#N/A</v>
      </c>
      <c r="BX615" s="11" t="s">
        <v>123</v>
      </c>
      <c r="BZ615" s="108">
        <f t="shared" si="185"/>
        <v>418.44999999999993</v>
      </c>
      <c r="CB615" s="12">
        <f>AW615/AY615</f>
        <v>0.33333333333333337</v>
      </c>
      <c r="CC615" s="12">
        <f>AX615/AY615</f>
        <v>0.66666666666666674</v>
      </c>
      <c r="CG615" s="1" t="str">
        <f>IF(BO615&lt;80,"Below 80",
IF(BO615&lt;=120,"80-120",
IF(BO615&lt;=200,"&gt; 120-200",
IF(BO615&lt;=300,"&gt;200-300",
IF(BO615&lt;=500,"&gt;300-500",
"&gt;500")))))</f>
        <v>&gt; 120-200</v>
      </c>
      <c r="CH615" s="1" t="str">
        <f>IFERROR(_xlfn.XLOOKUP(CG615,Scenario!M:M,Scenario!N:N),"")</f>
        <v>B</v>
      </c>
      <c r="CI615" s="1" t="b">
        <f t="shared" si="186"/>
        <v>0</v>
      </c>
      <c r="CJ615" s="75">
        <v>358.86</v>
      </c>
      <c r="CK615" s="1" t="s">
        <v>118</v>
      </c>
    </row>
    <row r="616" spans="1:89" hidden="1">
      <c r="A616" s="2">
        <v>615</v>
      </c>
      <c r="B616" s="2">
        <v>2024</v>
      </c>
      <c r="C616" s="1">
        <v>0</v>
      </c>
      <c r="D616" s="37" t="str">
        <v>0015G00001XCBSRAAB</v>
      </c>
      <c r="E616" s="37" t="str">
        <v>SHANTI RAM AGRO INDUSTRIES</v>
      </c>
      <c r="F616" s="37" t="str">
        <v>DELHI</v>
      </c>
      <c r="G616" s="37" t="str">
        <v>NORTH WEST</v>
      </c>
      <c r="H616" s="37">
        <v>0</v>
      </c>
      <c r="I616" s="37" t="str">
        <v>MAHENDRA STEELS</v>
      </c>
      <c r="J616" s="37" t="str">
        <v>Aman kumar</v>
      </c>
      <c r="K616" s="37" t="str">
        <v>Aman kumar</v>
      </c>
      <c r="L616" s="37" t="str">
        <v>C12832</v>
      </c>
      <c r="M616" s="37" t="str">
        <v>North</v>
      </c>
      <c r="N616" s="2">
        <v>110040</v>
      </c>
      <c r="O616" s="2" t="str">
        <v>07AAOPK0952H1ZM</v>
      </c>
      <c r="P616" s="2">
        <v>9818146619</v>
      </c>
      <c r="Q616" s="2" t="str">
        <v>Sep'24</v>
      </c>
      <c r="R616" s="2">
        <v>2025</v>
      </c>
      <c r="S616" s="1">
        <v>0</v>
      </c>
      <c r="T616" s="2">
        <v>100</v>
      </c>
      <c r="U616" s="12">
        <v>0</v>
      </c>
      <c r="V616" s="1" t="str">
        <v>Challenger</v>
      </c>
      <c r="W616" s="13">
        <v>0</v>
      </c>
      <c r="X616" s="13">
        <v>0</v>
      </c>
      <c r="Y616" s="13">
        <v>0</v>
      </c>
      <c r="Z616" s="13">
        <v>0</v>
      </c>
      <c r="AA616" s="13">
        <v>0</v>
      </c>
      <c r="AB616" s="13">
        <v>0</v>
      </c>
      <c r="AC616" s="13">
        <v>0</v>
      </c>
      <c r="AD616" s="13">
        <v>0</v>
      </c>
      <c r="AE616" s="13">
        <v>10.07</v>
      </c>
      <c r="AF616" s="13">
        <v>0</v>
      </c>
      <c r="AG616" s="13">
        <v>0</v>
      </c>
      <c r="AH616" s="13">
        <v>0</v>
      </c>
      <c r="AI616" s="13">
        <v>0</v>
      </c>
      <c r="AJ616" s="13">
        <v>0</v>
      </c>
      <c r="AK616" s="13">
        <v>0</v>
      </c>
      <c r="AL616" s="13">
        <v>0</v>
      </c>
      <c r="AM616" s="13">
        <v>0</v>
      </c>
      <c r="AN616" s="13">
        <v>0</v>
      </c>
      <c r="AO616" s="13">
        <v>0</v>
      </c>
      <c r="AP616" s="13">
        <v>0</v>
      </c>
      <c r="AQ616" s="13">
        <v>0</v>
      </c>
      <c r="AR616" s="13">
        <v>0</v>
      </c>
      <c r="AS616" s="13">
        <v>0</v>
      </c>
      <c r="AT616" s="13">
        <v>0</v>
      </c>
      <c r="AU616" s="13">
        <v>0</v>
      </c>
      <c r="AV616" s="13">
        <v>0</v>
      </c>
      <c r="AW616" s="16">
        <f t="shared" si="171"/>
        <v>0</v>
      </c>
      <c r="AX616" s="16">
        <v>0</v>
      </c>
      <c r="AY616" s="10">
        <f t="shared" si="172"/>
        <v>0</v>
      </c>
      <c r="AZ616" s="10">
        <f>SUM(Z616:AK616)</f>
        <v>10.07</v>
      </c>
      <c r="BA616" s="10"/>
      <c r="BB616" s="10">
        <f t="shared" si="173"/>
        <v>0</v>
      </c>
      <c r="BC616" s="10">
        <f t="shared" si="174"/>
        <v>0</v>
      </c>
      <c r="BD616" s="10">
        <f t="shared" si="175"/>
        <v>-10.07</v>
      </c>
      <c r="BE616" s="10">
        <f t="shared" si="187"/>
        <v>10.07</v>
      </c>
      <c r="BF616" s="2" t="s">
        <v>119</v>
      </c>
      <c r="BG616" s="10">
        <f t="shared" si="176"/>
        <v>0</v>
      </c>
      <c r="BH616" s="36" t="s">
        <v>118</v>
      </c>
      <c r="BI616" s="39" t="str">
        <f t="shared" si="177"/>
        <v/>
      </c>
      <c r="BJ616" s="39" t="str">
        <f t="shared" si="178"/>
        <v/>
      </c>
      <c r="BK616" s="16">
        <f>SUM(AR616:AX616)</f>
        <v>0</v>
      </c>
      <c r="BL616" s="10">
        <f>SUM(AL616:AQ616)</f>
        <v>0</v>
      </c>
      <c r="BM616" s="12" t="str">
        <f t="shared" si="179"/>
        <v/>
      </c>
      <c r="BN616" s="12" t="str">
        <f t="shared" si="179"/>
        <v/>
      </c>
      <c r="BO616" s="9">
        <f t="shared" si="180"/>
        <v>0</v>
      </c>
      <c r="BP616" s="39" t="str">
        <f t="shared" si="181"/>
        <v/>
      </c>
      <c r="BQ616" s="147"/>
      <c r="BR616" s="9">
        <f t="shared" si="182"/>
        <v>10.07</v>
      </c>
      <c r="BS616" s="9">
        <f t="shared" si="183"/>
        <v>0</v>
      </c>
      <c r="BT616" s="9">
        <f t="shared" si="184"/>
        <v>10.07</v>
      </c>
      <c r="BU616" s="9" t="str">
        <f>IFERROR(_xlfn.XLOOKUP(D616,Sheet1!B:B,Sheet1!L:L),"")</f>
        <v/>
      </c>
      <c r="BV616" s="9" t="e">
        <f>_xlfn.XLOOKUP(BU616,Sheet1!S:S,Sheet1!T:T)</f>
        <v>#N/A</v>
      </c>
      <c r="BW616" s="9" t="e">
        <f>_xlfn.XLOOKUP(D616,Sheet1!B:B,Sheet1!M:M)</f>
        <v>#N/A</v>
      </c>
      <c r="BZ616" s="108">
        <f t="shared" si="185"/>
        <v>0</v>
      </c>
      <c r="CB616" s="12"/>
      <c r="CC616" s="12"/>
      <c r="CG616" s="1" t="str">
        <f>IF(BO616&lt;80,"Below 80",
IF(BO616&lt;=120,"80-120",
IF(BO616&lt;=200,"&gt; 120-200",
IF(BO616&lt;=300,"&gt;200-300",
IF(BO616&lt;=500,"&gt;300-500",
"&gt;500")))))</f>
        <v>Below 80</v>
      </c>
      <c r="CH616" s="1" t="str">
        <f>IFERROR(_xlfn.XLOOKUP(CG616,Scenario!M:M,Scenario!N:N),"")</f>
        <v/>
      </c>
      <c r="CI616" s="1" t="str">
        <f t="shared" si="186"/>
        <v>No</v>
      </c>
      <c r="CJ616" s="75">
        <v>0</v>
      </c>
    </row>
    <row r="617" spans="1:89" hidden="1">
      <c r="A617" s="2">
        <v>616</v>
      </c>
      <c r="B617" s="2">
        <v>2024</v>
      </c>
      <c r="C617" s="1">
        <v>0</v>
      </c>
      <c r="D617" s="37" t="str">
        <v>001J100000LndtpIAB</v>
      </c>
      <c r="E617" s="37" t="str">
        <v>Normal iron store</v>
      </c>
      <c r="F617" s="37" t="str">
        <v>JAMMU AND KASHMIR</v>
      </c>
      <c r="G617" s="37" t="str">
        <v>PULWAMA</v>
      </c>
      <c r="H617" s="37">
        <v>0</v>
      </c>
      <c r="I617" s="37" t="str">
        <v>FAIRDEAL STEELS</v>
      </c>
      <c r="J617" s="37" t="str">
        <v>Raja Moin Ahmed</v>
      </c>
      <c r="K617" s="37" t="str">
        <v>Raja Moin Ahmed</v>
      </c>
      <c r="L617" s="37" t="str">
        <v>001J100000JtB6NIAV</v>
      </c>
      <c r="M617" s="37" t="str">
        <v>North</v>
      </c>
      <c r="N617" s="2">
        <v>192121</v>
      </c>
      <c r="O617" s="2" t="str">
        <v>01AAFFN4227M1ZE</v>
      </c>
      <c r="P617" s="2">
        <v>9419409391</v>
      </c>
      <c r="Q617" s="2" t="str">
        <v>Oct'24</v>
      </c>
      <c r="R617" s="2">
        <v>2025</v>
      </c>
      <c r="S617" s="1">
        <v>0</v>
      </c>
      <c r="T617" s="2">
        <v>100</v>
      </c>
      <c r="U617" s="12">
        <v>0</v>
      </c>
      <c r="V617" s="1" t="str">
        <v>Challenger</v>
      </c>
      <c r="W617" s="13">
        <v>0</v>
      </c>
      <c r="X617" s="13">
        <v>0</v>
      </c>
      <c r="Y617" s="13">
        <v>0</v>
      </c>
      <c r="Z617" s="13">
        <v>0</v>
      </c>
      <c r="AA617" s="13">
        <v>0</v>
      </c>
      <c r="AB617" s="13">
        <v>0</v>
      </c>
      <c r="AC617" s="13">
        <v>0</v>
      </c>
      <c r="AD617" s="13">
        <v>0</v>
      </c>
      <c r="AE617" s="13">
        <v>0</v>
      </c>
      <c r="AF617" s="13">
        <v>40</v>
      </c>
      <c r="AG617" s="13">
        <v>80</v>
      </c>
      <c r="AH617" s="13">
        <v>0</v>
      </c>
      <c r="AI617" s="13">
        <v>0</v>
      </c>
      <c r="AJ617" s="13">
        <v>40</v>
      </c>
      <c r="AK617" s="13">
        <v>0</v>
      </c>
      <c r="AL617" s="13">
        <v>0</v>
      </c>
      <c r="AM617" s="13">
        <v>0</v>
      </c>
      <c r="AN617" s="13">
        <v>0</v>
      </c>
      <c r="AO617" s="13">
        <v>0</v>
      </c>
      <c r="AP617" s="13">
        <v>0</v>
      </c>
      <c r="AQ617" s="13">
        <v>0</v>
      </c>
      <c r="AR617" s="13">
        <v>0</v>
      </c>
      <c r="AS617" s="13">
        <v>0</v>
      </c>
      <c r="AT617" s="13">
        <v>0</v>
      </c>
      <c r="AU617" s="13">
        <v>0</v>
      </c>
      <c r="AV617" s="13">
        <v>0</v>
      </c>
      <c r="AW617" s="16">
        <f t="shared" si="171"/>
        <v>0</v>
      </c>
      <c r="AX617" s="16">
        <v>0</v>
      </c>
      <c r="AY617" s="10">
        <f t="shared" si="172"/>
        <v>0</v>
      </c>
      <c r="AZ617" s="10">
        <f>SUM(Z617:AK617)</f>
        <v>160</v>
      </c>
      <c r="BA617" s="10"/>
      <c r="BB617" s="10">
        <f t="shared" si="173"/>
        <v>0</v>
      </c>
      <c r="BC617" s="10">
        <f t="shared" si="174"/>
        <v>0</v>
      </c>
      <c r="BD617" s="10">
        <f t="shared" si="175"/>
        <v>-160</v>
      </c>
      <c r="BE617" s="10">
        <f t="shared" si="187"/>
        <v>160</v>
      </c>
      <c r="BF617" s="2" t="s">
        <v>119</v>
      </c>
      <c r="BG617" s="10">
        <f t="shared" si="176"/>
        <v>0</v>
      </c>
      <c r="BH617" s="36" t="s">
        <v>118</v>
      </c>
      <c r="BI617" s="39" t="str">
        <f t="shared" si="177"/>
        <v/>
      </c>
      <c r="BJ617" s="39" t="str">
        <f t="shared" si="178"/>
        <v/>
      </c>
      <c r="BK617" s="16">
        <f>SUM(AR617:AX617)</f>
        <v>0</v>
      </c>
      <c r="BL617" s="10">
        <f>SUM(AL617:AQ617)</f>
        <v>0</v>
      </c>
      <c r="BM617" s="12" t="str">
        <f t="shared" si="179"/>
        <v/>
      </c>
      <c r="BN617" s="12" t="str">
        <f t="shared" si="179"/>
        <v/>
      </c>
      <c r="BO617" s="9">
        <f t="shared" si="180"/>
        <v>0</v>
      </c>
      <c r="BP617" s="39" t="str">
        <f t="shared" si="181"/>
        <v/>
      </c>
      <c r="BQ617" s="147"/>
      <c r="BR617" s="9">
        <f t="shared" si="182"/>
        <v>0</v>
      </c>
      <c r="BS617" s="9">
        <f t="shared" si="183"/>
        <v>160</v>
      </c>
      <c r="BT617" s="9">
        <f t="shared" si="184"/>
        <v>160</v>
      </c>
      <c r="BU617" s="9" t="str">
        <f>IFERROR(_xlfn.XLOOKUP(D617,Sheet1!B:B,Sheet1!L:L),"")</f>
        <v/>
      </c>
      <c r="BV617" s="9" t="e">
        <f>_xlfn.XLOOKUP(BU617,Sheet1!S:S,Sheet1!T:T)</f>
        <v>#N/A</v>
      </c>
      <c r="BW617" s="9" t="e">
        <f>_xlfn.XLOOKUP(D617,Sheet1!B:B,Sheet1!M:M)</f>
        <v>#N/A</v>
      </c>
      <c r="BZ617" s="108">
        <f t="shared" si="185"/>
        <v>0</v>
      </c>
      <c r="CB617" s="12"/>
      <c r="CC617" s="12"/>
      <c r="CG617" s="1" t="str">
        <f>IF(BO617&lt;80,"Below 80",
IF(BO617&lt;=120,"80-120",
IF(BO617&lt;=200,"&gt; 120-200",
IF(BO617&lt;=300,"&gt;200-300",
IF(BO617&lt;=500,"&gt;300-500",
"&gt;500")))))</f>
        <v>Below 80</v>
      </c>
      <c r="CH617" s="1" t="str">
        <f>IFERROR(_xlfn.XLOOKUP(CG617,Scenario!M:M,Scenario!N:N),"")</f>
        <v/>
      </c>
      <c r="CI617" s="1" t="str">
        <f t="shared" si="186"/>
        <v>No</v>
      </c>
      <c r="CJ617" s="75">
        <v>0</v>
      </c>
    </row>
    <row r="618" spans="1:89" hidden="1">
      <c r="A618" s="2">
        <v>617</v>
      </c>
      <c r="B618" s="2">
        <v>2024</v>
      </c>
      <c r="C618" s="1">
        <v>0</v>
      </c>
      <c r="D618" s="37" t="str">
        <v>0015g00001eAjOAAA0</v>
      </c>
      <c r="E618" s="37" t="str">
        <v>KOHINOOR IRON STORE</v>
      </c>
      <c r="F618" s="37" t="str">
        <v>JAMMU AND KASHMIR</v>
      </c>
      <c r="G618" s="37" t="str">
        <v>Budgam</v>
      </c>
      <c r="H618" s="37" t="str">
        <v>Srinagar</v>
      </c>
      <c r="I618" s="37" t="str">
        <v>REHBER IRON STORE</v>
      </c>
      <c r="J618" s="37" t="str">
        <v>Raja Moin Ahmed</v>
      </c>
      <c r="K618" s="37" t="str">
        <v>Raja Moin Ahmed</v>
      </c>
      <c r="L618" s="37" t="str">
        <v>0015g00001gvM8p</v>
      </c>
      <c r="M618" s="37" t="str">
        <v>North</v>
      </c>
      <c r="N618" s="2">
        <v>190015</v>
      </c>
      <c r="O618" s="2" t="str">
        <v>01AAHFK4289L1Z3</v>
      </c>
      <c r="P618" s="2">
        <v>7006250652</v>
      </c>
      <c r="Q618" s="2" t="str">
        <v>Oct'24</v>
      </c>
      <c r="R618" s="2">
        <v>2025</v>
      </c>
      <c r="S618" s="1">
        <v>0</v>
      </c>
      <c r="T618" s="2">
        <v>150</v>
      </c>
      <c r="U618" s="12">
        <v>0</v>
      </c>
      <c r="V618" s="1" t="str">
        <v>Challenger</v>
      </c>
      <c r="W618" s="13">
        <v>0</v>
      </c>
      <c r="X618" s="13">
        <v>0</v>
      </c>
      <c r="Y618" s="13">
        <v>0</v>
      </c>
      <c r="Z618" s="13">
        <v>0</v>
      </c>
      <c r="AA618" s="13">
        <v>0</v>
      </c>
      <c r="AB618" s="13">
        <v>0</v>
      </c>
      <c r="AC618" s="13">
        <v>0</v>
      </c>
      <c r="AD618" s="13">
        <v>0</v>
      </c>
      <c r="AE618" s="13">
        <v>0</v>
      </c>
      <c r="AF618" s="13">
        <v>10</v>
      </c>
      <c r="AG618" s="13">
        <v>0</v>
      </c>
      <c r="AH618" s="13">
        <v>0</v>
      </c>
      <c r="AI618" s="13">
        <v>0</v>
      </c>
      <c r="AJ618" s="13">
        <v>0</v>
      </c>
      <c r="AK618" s="13">
        <v>0</v>
      </c>
      <c r="AL618" s="13">
        <v>0</v>
      </c>
      <c r="AM618" s="13">
        <v>0</v>
      </c>
      <c r="AN618" s="13">
        <v>0</v>
      </c>
      <c r="AO618" s="13">
        <v>0</v>
      </c>
      <c r="AP618" s="13">
        <v>0</v>
      </c>
      <c r="AQ618" s="13">
        <v>0</v>
      </c>
      <c r="AR618" s="13">
        <v>0</v>
      </c>
      <c r="AS618" s="13">
        <v>0</v>
      </c>
      <c r="AT618" s="13">
        <v>0</v>
      </c>
      <c r="AU618" s="13">
        <v>0</v>
      </c>
      <c r="AV618" s="13">
        <v>0</v>
      </c>
      <c r="AW618" s="16">
        <f t="shared" si="171"/>
        <v>0</v>
      </c>
      <c r="AX618" s="16">
        <v>0</v>
      </c>
      <c r="AY618" s="10">
        <f t="shared" si="172"/>
        <v>0</v>
      </c>
      <c r="AZ618" s="10">
        <f>SUM(Z618:AK618)</f>
        <v>10</v>
      </c>
      <c r="BA618" s="10"/>
      <c r="BB618" s="10">
        <f t="shared" si="173"/>
        <v>0</v>
      </c>
      <c r="BC618" s="10">
        <f t="shared" si="174"/>
        <v>0</v>
      </c>
      <c r="BD618" s="10">
        <f t="shared" si="175"/>
        <v>-10</v>
      </c>
      <c r="BE618" s="10">
        <f t="shared" si="187"/>
        <v>10</v>
      </c>
      <c r="BF618" s="2" t="s">
        <v>119</v>
      </c>
      <c r="BG618" s="10">
        <f t="shared" si="176"/>
        <v>0</v>
      </c>
      <c r="BH618" s="36" t="s">
        <v>118</v>
      </c>
      <c r="BI618" s="39" t="str">
        <f t="shared" si="177"/>
        <v/>
      </c>
      <c r="BJ618" s="39" t="str">
        <f t="shared" si="178"/>
        <v/>
      </c>
      <c r="BK618" s="16">
        <f>SUM(AR618:AX618)</f>
        <v>0</v>
      </c>
      <c r="BL618" s="10">
        <f>SUM(AL618:AQ618)</f>
        <v>0</v>
      </c>
      <c r="BM618" s="12" t="str">
        <f t="shared" si="179"/>
        <v/>
      </c>
      <c r="BN618" s="12" t="str">
        <f t="shared" si="179"/>
        <v/>
      </c>
      <c r="BO618" s="9">
        <f t="shared" si="180"/>
        <v>0</v>
      </c>
      <c r="BP618" s="39" t="str">
        <f t="shared" si="181"/>
        <v/>
      </c>
      <c r="BQ618" s="147"/>
      <c r="BR618" s="9">
        <f t="shared" si="182"/>
        <v>0</v>
      </c>
      <c r="BS618" s="9">
        <f t="shared" si="183"/>
        <v>10</v>
      </c>
      <c r="BT618" s="9">
        <f t="shared" si="184"/>
        <v>10</v>
      </c>
      <c r="BU618" s="9" t="str">
        <f>IFERROR(_xlfn.XLOOKUP(D618,Sheet1!B:B,Sheet1!L:L),"")</f>
        <v/>
      </c>
      <c r="BV618" s="9" t="e">
        <f>_xlfn.XLOOKUP(BU618,Sheet1!S:S,Sheet1!T:T)</f>
        <v>#N/A</v>
      </c>
      <c r="BW618" s="9" t="e">
        <f>_xlfn.XLOOKUP(D618,Sheet1!B:B,Sheet1!M:M)</f>
        <v>#N/A</v>
      </c>
      <c r="BZ618" s="108">
        <f t="shared" si="185"/>
        <v>0</v>
      </c>
      <c r="CB618" s="12"/>
      <c r="CC618" s="12"/>
      <c r="CG618" s="1" t="str">
        <f>IF(BO618&lt;80,"Below 80",
IF(BO618&lt;=120,"80-120",
IF(BO618&lt;=200,"&gt; 120-200",
IF(BO618&lt;=300,"&gt;200-300",
IF(BO618&lt;=500,"&gt;300-500",
"&gt;500")))))</f>
        <v>Below 80</v>
      </c>
      <c r="CH618" s="1" t="str">
        <f>IFERROR(_xlfn.XLOOKUP(CG618,Scenario!M:M,Scenario!N:N),"")</f>
        <v/>
      </c>
      <c r="CI618" s="1" t="str">
        <f t="shared" si="186"/>
        <v>No</v>
      </c>
      <c r="CJ618" s="75">
        <v>0</v>
      </c>
    </row>
    <row r="619" spans="1:89" hidden="1">
      <c r="A619" s="2">
        <v>618</v>
      </c>
      <c r="B619" s="2">
        <v>2024</v>
      </c>
      <c r="C619" s="1">
        <v>0</v>
      </c>
      <c r="D619" s="37" t="str">
        <v>0015g00001UBHmNAAX</v>
      </c>
      <c r="E619" s="37" t="str">
        <v>GURU STEELS</v>
      </c>
      <c r="F619" s="37" t="str">
        <v>UTTARAKHAND</v>
      </c>
      <c r="G619" s="37" t="str">
        <v>DEHRADUN</v>
      </c>
      <c r="H619" s="37" t="str">
        <v>Dehradun</v>
      </c>
      <c r="I619" s="37" t="str">
        <v>SHIVA SALES INDIA CORPORATION</v>
      </c>
      <c r="J619" s="37" t="str">
        <v>Ravi Kumar</v>
      </c>
      <c r="K619" s="37">
        <v>0</v>
      </c>
      <c r="L619" s="37" t="str">
        <v>C12821</v>
      </c>
      <c r="M619" s="37" t="str">
        <v>North</v>
      </c>
      <c r="N619" s="2">
        <v>248001</v>
      </c>
      <c r="O619" s="2" t="str">
        <v>05AAUFG3892N1ZJ</v>
      </c>
      <c r="P619" s="2">
        <v>9837439377</v>
      </c>
      <c r="Q619" s="2" t="str">
        <v>Oct'24</v>
      </c>
      <c r="R619" s="2">
        <v>2025</v>
      </c>
      <c r="S619" s="1">
        <v>0</v>
      </c>
      <c r="T619" s="2">
        <v>30</v>
      </c>
      <c r="U619" s="12">
        <v>4.4444444444444439E-2</v>
      </c>
      <c r="V619" s="1" t="str">
        <v>Minor</v>
      </c>
      <c r="W619" s="13">
        <v>0</v>
      </c>
      <c r="X619" s="13">
        <v>0</v>
      </c>
      <c r="Y619" s="13">
        <v>0</v>
      </c>
      <c r="Z619" s="13">
        <v>0</v>
      </c>
      <c r="AA619" s="13">
        <v>0</v>
      </c>
      <c r="AB619" s="13">
        <v>0</v>
      </c>
      <c r="AC619" s="13">
        <v>0</v>
      </c>
      <c r="AD619" s="13">
        <v>0</v>
      </c>
      <c r="AE619" s="13">
        <v>0</v>
      </c>
      <c r="AF619" s="13">
        <v>23</v>
      </c>
      <c r="AG619" s="13">
        <v>18</v>
      </c>
      <c r="AH619" s="13">
        <v>1.5</v>
      </c>
      <c r="AI619" s="13">
        <v>0</v>
      </c>
      <c r="AJ619" s="13">
        <v>4.5</v>
      </c>
      <c r="AK619" s="13">
        <v>16</v>
      </c>
      <c r="AL619" s="13">
        <v>15</v>
      </c>
      <c r="AM619" s="13">
        <v>29</v>
      </c>
      <c r="AN619" s="13">
        <v>6</v>
      </c>
      <c r="AO619" s="13">
        <v>3</v>
      </c>
      <c r="AP619" s="13">
        <v>0</v>
      </c>
      <c r="AQ619" s="13">
        <v>0</v>
      </c>
      <c r="AR619" s="13">
        <v>10</v>
      </c>
      <c r="AS619" s="13">
        <v>0</v>
      </c>
      <c r="AT619" s="13">
        <v>0</v>
      </c>
      <c r="AU619" s="13">
        <v>0</v>
      </c>
      <c r="AV619" s="13">
        <v>4</v>
      </c>
      <c r="AW619" s="16">
        <f t="shared" si="171"/>
        <v>63</v>
      </c>
      <c r="AX619" s="16">
        <v>126</v>
      </c>
      <c r="AY619" s="10">
        <f t="shared" si="172"/>
        <v>189</v>
      </c>
      <c r="AZ619" s="10">
        <f>SUM(Z619:AK619)</f>
        <v>63</v>
      </c>
      <c r="BA619" s="10">
        <v>100</v>
      </c>
      <c r="BB619" s="10">
        <f t="shared" si="173"/>
        <v>37</v>
      </c>
      <c r="BC619" s="10">
        <f t="shared" si="174"/>
        <v>9.25</v>
      </c>
      <c r="BD619" s="10">
        <f t="shared" si="175"/>
        <v>126</v>
      </c>
      <c r="BE619" s="10">
        <f t="shared" si="187"/>
        <v>0</v>
      </c>
      <c r="BF619" s="2" t="s">
        <v>119</v>
      </c>
      <c r="BG619" s="10">
        <f t="shared" si="176"/>
        <v>7.875</v>
      </c>
      <c r="BH619" s="36" t="s">
        <v>118</v>
      </c>
      <c r="BI619" s="39" t="str">
        <f t="shared" si="177"/>
        <v/>
      </c>
      <c r="BJ619" s="39" t="str">
        <f t="shared" si="178"/>
        <v/>
      </c>
      <c r="BK619" s="16">
        <f>SUM(AR619:AX619)</f>
        <v>203</v>
      </c>
      <c r="BL619" s="10">
        <f>SUM(AL619:AQ619)</f>
        <v>53</v>
      </c>
      <c r="BM619" s="12">
        <f t="shared" si="179"/>
        <v>1.0740740740740742</v>
      </c>
      <c r="BN619" s="12">
        <f t="shared" si="179"/>
        <v>0.28042328042328041</v>
      </c>
      <c r="BO619" s="9">
        <f t="shared" si="180"/>
        <v>63</v>
      </c>
      <c r="BP619" s="39" t="str">
        <f t="shared" si="181"/>
        <v/>
      </c>
      <c r="BQ619" s="147" t="s">
        <v>177</v>
      </c>
      <c r="BR619" s="9">
        <f t="shared" si="182"/>
        <v>0</v>
      </c>
      <c r="BS619" s="9">
        <f t="shared" si="183"/>
        <v>63</v>
      </c>
      <c r="BT619" s="9">
        <f t="shared" si="184"/>
        <v>63</v>
      </c>
      <c r="BU619" s="9" t="str">
        <f>IFERROR(_xlfn.XLOOKUP(D619,Sheet1!B:B,Sheet1!L:L),"")</f>
        <v/>
      </c>
      <c r="BV619" s="9" t="e">
        <f>_xlfn.XLOOKUP(BU619,Sheet1!S:S,Sheet1!T:T)</f>
        <v>#N/A</v>
      </c>
      <c r="BW619" s="9" t="e">
        <f>_xlfn.XLOOKUP(D619,Sheet1!B:B,Sheet1!M:M)</f>
        <v>#N/A</v>
      </c>
      <c r="BZ619" s="108">
        <f t="shared" si="185"/>
        <v>126</v>
      </c>
      <c r="CB619" s="12">
        <f>AW619/AY619</f>
        <v>0.33333333333333331</v>
      </c>
      <c r="CC619" s="12">
        <f>AX619/AY619</f>
        <v>0.66666666666666663</v>
      </c>
      <c r="CG619" s="1" t="str">
        <f>IF(BO619&lt;80,"Below 80",
IF(BO619&lt;=120,"80-120",
IF(BO619&lt;=200,"&gt; 120-200",
IF(BO619&lt;=300,"&gt;200-300",
IF(BO619&lt;=500,"&gt;300-500",
"&gt;500")))))</f>
        <v>Below 80</v>
      </c>
      <c r="CH619" s="1" t="str">
        <f>IFERROR(_xlfn.XLOOKUP(CG619,Scenario!M:M,Scenario!N:N),"")</f>
        <v/>
      </c>
      <c r="CI619" s="1" t="str">
        <f t="shared" si="186"/>
        <v>Yes</v>
      </c>
      <c r="CJ619" s="75">
        <v>126</v>
      </c>
    </row>
    <row r="620" spans="1:89" hidden="1">
      <c r="A620" s="2">
        <v>619</v>
      </c>
      <c r="B620" s="2">
        <v>2024</v>
      </c>
      <c r="C620" s="1">
        <v>0</v>
      </c>
      <c r="D620" s="37" t="str">
        <v>0015g00001fubBOAAY</v>
      </c>
      <c r="E620" s="37" t="str">
        <v>ANSHIKA TRADER</v>
      </c>
      <c r="F620" s="37" t="str">
        <v>UTTARAKHAND</v>
      </c>
      <c r="G620" s="37" t="str">
        <v>DEHRADUN</v>
      </c>
      <c r="H620" s="37" t="str">
        <v>Dehradun</v>
      </c>
      <c r="I620" s="37" t="str">
        <v>SHIVA SALES INDIA CORPORATION</v>
      </c>
      <c r="J620" s="37" t="str">
        <v>Ravi Kumar</v>
      </c>
      <c r="K620" s="37">
        <v>0</v>
      </c>
      <c r="L620" s="37" t="str">
        <v>C12821</v>
      </c>
      <c r="M620" s="37" t="str">
        <v>North</v>
      </c>
      <c r="N620" s="2">
        <v>248801</v>
      </c>
      <c r="O620" s="2" t="str">
        <v>05AHGPG5156L1Z9</v>
      </c>
      <c r="P620" s="2">
        <v>8477939501</v>
      </c>
      <c r="Q620" s="2" t="str">
        <v>Oct'24</v>
      </c>
      <c r="R620" s="2">
        <v>2025</v>
      </c>
      <c r="S620" s="1">
        <v>0</v>
      </c>
      <c r="T620" s="2">
        <v>25</v>
      </c>
      <c r="U620" s="12">
        <v>0.16666666666666669</v>
      </c>
      <c r="V620" s="1" t="str">
        <v>Friendly</v>
      </c>
      <c r="W620" s="13">
        <v>0</v>
      </c>
      <c r="X620" s="13">
        <v>0</v>
      </c>
      <c r="Y620" s="13">
        <v>0</v>
      </c>
      <c r="Z620" s="13">
        <v>0</v>
      </c>
      <c r="AA620" s="13">
        <v>0</v>
      </c>
      <c r="AB620" s="13">
        <v>0</v>
      </c>
      <c r="AC620" s="13">
        <v>0</v>
      </c>
      <c r="AD620" s="13">
        <v>0</v>
      </c>
      <c r="AE620" s="13">
        <v>0</v>
      </c>
      <c r="AF620" s="13">
        <v>6</v>
      </c>
      <c r="AG620" s="13">
        <v>23</v>
      </c>
      <c r="AH620" s="13">
        <v>8.5</v>
      </c>
      <c r="AI620" s="13">
        <v>0</v>
      </c>
      <c r="AJ620" s="13">
        <v>1.5</v>
      </c>
      <c r="AK620" s="13">
        <v>0</v>
      </c>
      <c r="AL620" s="13">
        <v>0</v>
      </c>
      <c r="AM620" s="13">
        <v>0</v>
      </c>
      <c r="AN620" s="13">
        <v>0</v>
      </c>
      <c r="AO620" s="13">
        <v>0</v>
      </c>
      <c r="AP620" s="13">
        <v>0</v>
      </c>
      <c r="AQ620" s="13">
        <v>4.5</v>
      </c>
      <c r="AR620" s="13">
        <v>0</v>
      </c>
      <c r="AS620" s="13">
        <v>8</v>
      </c>
      <c r="AT620" s="13">
        <v>2.5</v>
      </c>
      <c r="AU620" s="13">
        <v>3</v>
      </c>
      <c r="AV620" s="13">
        <v>7</v>
      </c>
      <c r="AW620" s="16">
        <f t="shared" si="171"/>
        <v>18</v>
      </c>
      <c r="AX620" s="16">
        <v>9</v>
      </c>
      <c r="AY620" s="10">
        <f t="shared" si="172"/>
        <v>27</v>
      </c>
      <c r="AZ620" s="10">
        <f>SUM(Z620:AK620)</f>
        <v>39</v>
      </c>
      <c r="BA620" s="10">
        <v>20</v>
      </c>
      <c r="BB620" s="10">
        <f t="shared" si="173"/>
        <v>2</v>
      </c>
      <c r="BC620" s="10">
        <f t="shared" si="174"/>
        <v>0.5</v>
      </c>
      <c r="BD620" s="10">
        <f t="shared" si="175"/>
        <v>-12</v>
      </c>
      <c r="BE620" s="10">
        <f t="shared" si="187"/>
        <v>21</v>
      </c>
      <c r="BF620" s="2" t="s">
        <v>119</v>
      </c>
      <c r="BG620" s="10">
        <f t="shared" si="176"/>
        <v>1.5625</v>
      </c>
      <c r="BH620" s="36" t="s">
        <v>118</v>
      </c>
      <c r="BI620" s="39" t="str">
        <f t="shared" si="177"/>
        <v/>
      </c>
      <c r="BJ620" s="39" t="str">
        <f t="shared" si="178"/>
        <v/>
      </c>
      <c r="BK620" s="16">
        <f>SUM(AR620:AX620)</f>
        <v>47.5</v>
      </c>
      <c r="BL620" s="10">
        <f>SUM(AL620:AQ620)</f>
        <v>4.5</v>
      </c>
      <c r="BM620" s="12">
        <f t="shared" si="179"/>
        <v>1.7592592592592593</v>
      </c>
      <c r="BN620" s="12">
        <f t="shared" si="179"/>
        <v>0.16666666666666666</v>
      </c>
      <c r="BO620" s="9">
        <f t="shared" si="180"/>
        <v>12.5</v>
      </c>
      <c r="BP620" s="39" t="str">
        <f t="shared" si="181"/>
        <v/>
      </c>
      <c r="BQ620" s="147"/>
      <c r="BR620" s="9">
        <f t="shared" si="182"/>
        <v>0</v>
      </c>
      <c r="BS620" s="9">
        <f t="shared" si="183"/>
        <v>39</v>
      </c>
      <c r="BT620" s="9">
        <f t="shared" si="184"/>
        <v>39</v>
      </c>
      <c r="BU620" s="9" t="str">
        <f>IFERROR(_xlfn.XLOOKUP(D620,Sheet1!B:B,Sheet1!L:L),"")</f>
        <v/>
      </c>
      <c r="BV620" s="9" t="e">
        <f>_xlfn.XLOOKUP(BU620,Sheet1!S:S,Sheet1!T:T)</f>
        <v>#N/A</v>
      </c>
      <c r="BW620" s="9" t="e">
        <f>_xlfn.XLOOKUP(D620,Sheet1!B:B,Sheet1!M:M)</f>
        <v>#N/A</v>
      </c>
      <c r="BZ620" s="108">
        <f t="shared" si="185"/>
        <v>9</v>
      </c>
      <c r="CB620" s="12">
        <f>AW620/AY620</f>
        <v>0.66666666666666663</v>
      </c>
      <c r="CC620" s="12">
        <f>AX620/AY620</f>
        <v>0.33333333333333331</v>
      </c>
      <c r="CG620" s="1" t="str">
        <f>IF(BO620&lt;80,"Below 80",
IF(BO620&lt;=120,"80-120",
IF(BO620&lt;=200,"&gt; 120-200",
IF(BO620&lt;=300,"&gt;200-300",
IF(BO620&lt;=500,"&gt;300-500",
"&gt;500")))))</f>
        <v>Below 80</v>
      </c>
      <c r="CH620" s="1" t="str">
        <f>IFERROR(_xlfn.XLOOKUP(CG620,Scenario!M:M,Scenario!N:N),"")</f>
        <v/>
      </c>
      <c r="CI620" s="1" t="str">
        <f t="shared" si="186"/>
        <v>Yes</v>
      </c>
      <c r="CJ620" s="75">
        <v>1</v>
      </c>
    </row>
    <row r="621" spans="1:89" hidden="1">
      <c r="A621" s="2">
        <v>620</v>
      </c>
      <c r="B621" s="2">
        <v>2024</v>
      </c>
      <c r="C621" s="1">
        <v>0</v>
      </c>
      <c r="D621" s="37" t="str">
        <v>001J100000JsXthIAF</v>
      </c>
      <c r="E621" s="37" t="str">
        <v>M/S AGARWAL STEEL AND CEMENT CENTER</v>
      </c>
      <c r="F621" s="37" t="str">
        <v>UTTARAKHAND</v>
      </c>
      <c r="G621" s="37" t="str">
        <v>UDAM SINGH NAGAR</v>
      </c>
      <c r="H621" s="37" t="str">
        <v>Sitarganj</v>
      </c>
      <c r="I621" s="37" t="str">
        <v>SHIVA SALES INDIA CORPORATION</v>
      </c>
      <c r="J621" s="37" t="str">
        <v>Manoj Yadav</v>
      </c>
      <c r="K621" s="37" t="str">
        <v>Manoj Yadav</v>
      </c>
      <c r="L621" s="37" t="str">
        <v>C12821</v>
      </c>
      <c r="M621" s="37" t="str">
        <v>North</v>
      </c>
      <c r="N621" s="2">
        <v>262405</v>
      </c>
      <c r="O621" s="2" t="str">
        <v>05AIIPK3709J1Z9</v>
      </c>
      <c r="P621" s="2">
        <v>9927028712</v>
      </c>
      <c r="Q621" s="2" t="str">
        <v>Oct'24</v>
      </c>
      <c r="R621" s="2">
        <v>2025</v>
      </c>
      <c r="S621" s="1">
        <v>0</v>
      </c>
      <c r="T621" s="2">
        <v>200</v>
      </c>
      <c r="U621" s="12">
        <v>0</v>
      </c>
      <c r="V621" s="1" t="str">
        <v>Challenger</v>
      </c>
      <c r="W621" s="13">
        <v>0</v>
      </c>
      <c r="X621" s="13">
        <v>0</v>
      </c>
      <c r="Y621" s="13">
        <v>0</v>
      </c>
      <c r="Z621" s="13">
        <v>0</v>
      </c>
      <c r="AA621" s="13">
        <v>0</v>
      </c>
      <c r="AB621" s="13">
        <v>0</v>
      </c>
      <c r="AC621" s="13">
        <v>0</v>
      </c>
      <c r="AD621" s="13">
        <v>0</v>
      </c>
      <c r="AE621" s="13">
        <v>0</v>
      </c>
      <c r="AF621" s="13">
        <v>16</v>
      </c>
      <c r="AG621" s="13">
        <v>0</v>
      </c>
      <c r="AH621" s="13">
        <v>0</v>
      </c>
      <c r="AI621" s="13">
        <v>0</v>
      </c>
      <c r="AJ621" s="13">
        <v>25</v>
      </c>
      <c r="AK621" s="13">
        <v>18</v>
      </c>
      <c r="AL621" s="13">
        <v>0</v>
      </c>
      <c r="AM621" s="13">
        <v>0</v>
      </c>
      <c r="AN621" s="13">
        <v>0</v>
      </c>
      <c r="AO621" s="13">
        <v>0</v>
      </c>
      <c r="AP621" s="13">
        <v>0</v>
      </c>
      <c r="AQ621" s="13">
        <v>0</v>
      </c>
      <c r="AR621" s="13">
        <v>0</v>
      </c>
      <c r="AS621" s="13">
        <v>0</v>
      </c>
      <c r="AT621" s="13">
        <v>0</v>
      </c>
      <c r="AU621" s="13">
        <v>0</v>
      </c>
      <c r="AV621" s="13">
        <v>0</v>
      </c>
      <c r="AW621" s="16">
        <f t="shared" si="171"/>
        <v>0</v>
      </c>
      <c r="AX621" s="16">
        <v>0</v>
      </c>
      <c r="AY621" s="10">
        <f t="shared" si="172"/>
        <v>0</v>
      </c>
      <c r="AZ621" s="10">
        <f>SUM(Z621:AK621)</f>
        <v>59</v>
      </c>
      <c r="BA621" s="10"/>
      <c r="BB621" s="10">
        <f t="shared" si="173"/>
        <v>0</v>
      </c>
      <c r="BC621" s="10">
        <f t="shared" si="174"/>
        <v>0</v>
      </c>
      <c r="BD621" s="10">
        <f t="shared" si="175"/>
        <v>-59</v>
      </c>
      <c r="BE621" s="10">
        <f t="shared" si="187"/>
        <v>59</v>
      </c>
      <c r="BF621" s="2" t="s">
        <v>119</v>
      </c>
      <c r="BG621" s="10">
        <f t="shared" si="176"/>
        <v>0</v>
      </c>
      <c r="BH621" s="36" t="s">
        <v>118</v>
      </c>
      <c r="BI621" s="39" t="str">
        <f t="shared" si="177"/>
        <v/>
      </c>
      <c r="BJ621" s="39" t="str">
        <f t="shared" si="178"/>
        <v/>
      </c>
      <c r="BK621" s="16">
        <f>SUM(AR621:AX621)</f>
        <v>0</v>
      </c>
      <c r="BL621" s="10">
        <f>SUM(AL621:AQ621)</f>
        <v>0</v>
      </c>
      <c r="BM621" s="12" t="str">
        <f t="shared" si="179"/>
        <v/>
      </c>
      <c r="BN621" s="12" t="str">
        <f t="shared" si="179"/>
        <v/>
      </c>
      <c r="BO621" s="9">
        <f t="shared" si="180"/>
        <v>0</v>
      </c>
      <c r="BP621" s="39" t="str">
        <f t="shared" si="181"/>
        <v/>
      </c>
      <c r="BQ621" s="147"/>
      <c r="BR621" s="9">
        <f t="shared" si="182"/>
        <v>0</v>
      </c>
      <c r="BS621" s="9">
        <f t="shared" si="183"/>
        <v>59</v>
      </c>
      <c r="BT621" s="9">
        <f t="shared" si="184"/>
        <v>59</v>
      </c>
      <c r="BU621" s="9" t="str">
        <f>IFERROR(_xlfn.XLOOKUP(D621,Sheet1!B:B,Sheet1!L:L),"")</f>
        <v/>
      </c>
      <c r="BV621" s="9" t="e">
        <f>_xlfn.XLOOKUP(BU621,Sheet1!S:S,Sheet1!T:T)</f>
        <v>#N/A</v>
      </c>
      <c r="BW621" s="9" t="e">
        <f>_xlfn.XLOOKUP(D621,Sheet1!B:B,Sheet1!M:M)</f>
        <v>#N/A</v>
      </c>
      <c r="BZ621" s="108">
        <f t="shared" si="185"/>
        <v>0</v>
      </c>
      <c r="CB621" s="12"/>
      <c r="CC621" s="12"/>
      <c r="CG621" s="1" t="str">
        <f>IF(BO621&lt;80,"Below 80",
IF(BO621&lt;=120,"80-120",
IF(BO621&lt;=200,"&gt; 120-200",
IF(BO621&lt;=300,"&gt;200-300",
IF(BO621&lt;=500,"&gt;300-500",
"&gt;500")))))</f>
        <v>Below 80</v>
      </c>
      <c r="CH621" s="1" t="str">
        <f>IFERROR(_xlfn.XLOOKUP(CG621,Scenario!M:M,Scenario!N:N),"")</f>
        <v/>
      </c>
      <c r="CI621" s="1" t="str">
        <f t="shared" si="186"/>
        <v>No</v>
      </c>
      <c r="CJ621" s="75">
        <v>0</v>
      </c>
    </row>
    <row r="622" spans="1:89" hidden="1">
      <c r="A622" s="2">
        <v>621</v>
      </c>
      <c r="B622" s="2">
        <v>2024</v>
      </c>
      <c r="C622" s="1">
        <v>0</v>
      </c>
      <c r="D622" s="37" t="str">
        <v>001J100000NEiZkIAL</v>
      </c>
      <c r="E622" s="37" t="str">
        <v>RAJEEV AND SONS</v>
      </c>
      <c r="F622" s="37" t="str">
        <v>UTTARAKHAND</v>
      </c>
      <c r="G622" s="37" t="str">
        <v>DEHRADUN</v>
      </c>
      <c r="H622" s="37" t="str">
        <v>Dehradun</v>
      </c>
      <c r="I622" s="37" t="str">
        <v>SHIVA SALES INDIA CORPORATION</v>
      </c>
      <c r="J622" s="37" t="str">
        <v>Ravi Kumar</v>
      </c>
      <c r="K622" s="37" t="str">
        <v>Manoj Yadav</v>
      </c>
      <c r="L622" s="37" t="str">
        <v>C12821</v>
      </c>
      <c r="M622" s="37" t="str">
        <v>North</v>
      </c>
      <c r="N622" s="2">
        <v>248007</v>
      </c>
      <c r="O622" s="2" t="str">
        <v>05DAUPG6611J1ZG</v>
      </c>
      <c r="P622" s="2">
        <v>8630729713</v>
      </c>
      <c r="Q622" s="2" t="str">
        <v>Oct'24</v>
      </c>
      <c r="R622" s="2">
        <v>2025</v>
      </c>
      <c r="S622" s="1">
        <v>0</v>
      </c>
      <c r="T622" s="2">
        <v>200</v>
      </c>
      <c r="U622" s="12">
        <v>5.1666666666666666E-2</v>
      </c>
      <c r="V622" s="1" t="str">
        <v>Challenger</v>
      </c>
      <c r="W622" s="13">
        <v>0</v>
      </c>
      <c r="X622" s="13">
        <v>0</v>
      </c>
      <c r="Y622" s="13">
        <v>0</v>
      </c>
      <c r="Z622" s="13">
        <v>0</v>
      </c>
      <c r="AA622" s="13">
        <v>0</v>
      </c>
      <c r="AB622" s="13">
        <v>0</v>
      </c>
      <c r="AC622" s="13">
        <v>0</v>
      </c>
      <c r="AD622" s="13">
        <v>0</v>
      </c>
      <c r="AE622" s="13">
        <v>0</v>
      </c>
      <c r="AF622" s="13">
        <v>45</v>
      </c>
      <c r="AG622" s="13">
        <v>27</v>
      </c>
      <c r="AH622" s="13">
        <v>11</v>
      </c>
      <c r="AI622" s="13">
        <v>17</v>
      </c>
      <c r="AJ622" s="13">
        <v>10</v>
      </c>
      <c r="AK622" s="13">
        <v>84</v>
      </c>
      <c r="AL622" s="13">
        <v>17</v>
      </c>
      <c r="AM622" s="13">
        <v>12</v>
      </c>
      <c r="AN622" s="13">
        <v>15</v>
      </c>
      <c r="AO622" s="13">
        <v>0</v>
      </c>
      <c r="AP622" s="13">
        <v>42</v>
      </c>
      <c r="AQ622" s="13">
        <v>6</v>
      </c>
      <c r="AR622" s="13">
        <v>0</v>
      </c>
      <c r="AS622" s="13">
        <v>5.0999999999999996</v>
      </c>
      <c r="AT622" s="13">
        <v>10</v>
      </c>
      <c r="AU622" s="13">
        <v>9</v>
      </c>
      <c r="AV622" s="13">
        <v>12</v>
      </c>
      <c r="AW622" s="16">
        <f t="shared" si="171"/>
        <v>116.1</v>
      </c>
      <c r="AX622" s="16">
        <v>209</v>
      </c>
      <c r="AY622" s="10">
        <v>301</v>
      </c>
      <c r="AZ622" s="10">
        <f>SUM(Z622:AK622)</f>
        <v>194</v>
      </c>
      <c r="BA622" s="10">
        <v>150</v>
      </c>
      <c r="BB622" s="10">
        <f t="shared" si="173"/>
        <v>33.900000000000006</v>
      </c>
      <c r="BC622" s="10">
        <f t="shared" si="174"/>
        <v>8.4750000000000014</v>
      </c>
      <c r="BD622" s="10">
        <f t="shared" si="175"/>
        <v>107</v>
      </c>
      <c r="BE622" s="10">
        <f t="shared" si="187"/>
        <v>77.900000000000006</v>
      </c>
      <c r="BF622" s="2" t="s">
        <v>119</v>
      </c>
      <c r="BG622" s="10">
        <f t="shared" si="176"/>
        <v>12.137499999999999</v>
      </c>
      <c r="BH622" s="36" t="s">
        <v>118</v>
      </c>
      <c r="BI622" s="39" t="str">
        <f t="shared" si="177"/>
        <v/>
      </c>
      <c r="BJ622" s="39" t="str">
        <f t="shared" si="178"/>
        <v>B</v>
      </c>
      <c r="BK622" s="16">
        <f>SUM(AR622:AX622)</f>
        <v>361.2</v>
      </c>
      <c r="BL622" s="10">
        <f>SUM(AL622:AQ622)</f>
        <v>92</v>
      </c>
      <c r="BM622" s="12">
        <f t="shared" si="179"/>
        <v>1.2</v>
      </c>
      <c r="BN622" s="12">
        <f t="shared" si="179"/>
        <v>0.30564784053156147</v>
      </c>
      <c r="BO622" s="9">
        <f t="shared" si="180"/>
        <v>97.1</v>
      </c>
      <c r="BP622" s="39" t="str">
        <f t="shared" si="181"/>
        <v/>
      </c>
      <c r="BQ622" s="147"/>
      <c r="BR622" s="9">
        <f t="shared" si="182"/>
        <v>0</v>
      </c>
      <c r="BS622" s="9">
        <f t="shared" si="183"/>
        <v>194</v>
      </c>
      <c r="BT622" s="9">
        <f t="shared" si="184"/>
        <v>194</v>
      </c>
      <c r="BU622" s="9" t="str">
        <f>IFERROR(_xlfn.XLOOKUP(D622,Sheet1!B:B,Sheet1!L:L),"")</f>
        <v/>
      </c>
      <c r="BV622" s="9" t="e">
        <f>_xlfn.XLOOKUP(BU622,Sheet1!S:S,Sheet1!T:T)</f>
        <v>#N/A</v>
      </c>
      <c r="BW622" s="9" t="e">
        <f>_xlfn.XLOOKUP(D622,Sheet1!B:B,Sheet1!M:M)</f>
        <v>#N/A</v>
      </c>
      <c r="BX622" s="11" t="s">
        <v>123</v>
      </c>
      <c r="BY622" s="1">
        <v>301</v>
      </c>
      <c r="BZ622" s="108">
        <f t="shared" si="185"/>
        <v>184.9</v>
      </c>
      <c r="CB622" s="12">
        <f>AW622/AY622</f>
        <v>0.38571428571428568</v>
      </c>
      <c r="CC622" s="12">
        <f>AX622/AY622</f>
        <v>0.69435215946843853</v>
      </c>
      <c r="CG622" s="1" t="str">
        <f>IF(BO622&lt;80,"Below 80",
IF(BO622&lt;=120,"80-120",
IF(BO622&lt;=200,"&gt; 120-200",
IF(BO622&lt;=300,"&gt;200-300",
IF(BO622&lt;=500,"&gt;300-500",
"&gt;500")))))</f>
        <v>80-120</v>
      </c>
      <c r="CH622" s="1" t="str">
        <f>IFERROR(_xlfn.XLOOKUP(CG622,Scenario!M:M,Scenario!N:N),"")</f>
        <v>A</v>
      </c>
      <c r="CI622" s="1" t="str">
        <f t="shared" si="186"/>
        <v>Yes</v>
      </c>
      <c r="CJ622" s="75">
        <v>203.9</v>
      </c>
    </row>
    <row r="623" spans="1:89" s="115" customFormat="1" hidden="1">
      <c r="A623" s="113">
        <v>622</v>
      </c>
      <c r="B623" s="2">
        <v>2024</v>
      </c>
      <c r="C623" s="1">
        <v>0</v>
      </c>
      <c r="D623" s="114" t="str">
        <v>001J100000JrJwqIAF</v>
      </c>
      <c r="E623" s="114" t="str">
        <v>JP STEEL TUBES &amp; PIPES PRIVATE LIMITED</v>
      </c>
      <c r="F623" s="114" t="str">
        <v>RAJASTHAN</v>
      </c>
      <c r="G623" s="114" t="str">
        <v>JAIPUR</v>
      </c>
      <c r="H623" s="37">
        <v>0</v>
      </c>
      <c r="I623" s="114" t="str">
        <v>J P ALLOYS</v>
      </c>
      <c r="J623" s="37" t="str">
        <v>Mukesh Agarwal</v>
      </c>
      <c r="K623" s="37" t="str">
        <v>Pushpendra Kumar</v>
      </c>
      <c r="L623" s="37" t="str">
        <v>C13188</v>
      </c>
      <c r="M623" s="114" t="str">
        <v>North</v>
      </c>
      <c r="N623" s="2">
        <v>302004</v>
      </c>
      <c r="O623" s="2" t="str">
        <v>08AADCJ1147K1ZJ</v>
      </c>
      <c r="P623" s="2">
        <v>9783717061</v>
      </c>
      <c r="Q623" s="113" t="str">
        <v>Oct'24</v>
      </c>
      <c r="R623" s="113">
        <v>2025</v>
      </c>
      <c r="S623" s="1">
        <v>0</v>
      </c>
      <c r="T623" s="113">
        <v>400</v>
      </c>
      <c r="U623" s="121">
        <v>0.32145000000000001</v>
      </c>
      <c r="V623" s="115" t="str">
        <v>Super Star</v>
      </c>
      <c r="W623" s="13">
        <v>0</v>
      </c>
      <c r="X623" s="13">
        <v>0</v>
      </c>
      <c r="Y623" s="13">
        <v>0</v>
      </c>
      <c r="Z623" s="13">
        <v>0</v>
      </c>
      <c r="AA623" s="13">
        <v>0</v>
      </c>
      <c r="AB623" s="13">
        <v>0</v>
      </c>
      <c r="AC623" s="13">
        <v>0</v>
      </c>
      <c r="AD623" s="13">
        <v>0</v>
      </c>
      <c r="AE623" s="13">
        <v>0</v>
      </c>
      <c r="AF623" s="13">
        <v>302</v>
      </c>
      <c r="AG623" s="13">
        <v>53</v>
      </c>
      <c r="AH623" s="13">
        <v>52</v>
      </c>
      <c r="AI623" s="13">
        <v>53</v>
      </c>
      <c r="AJ623" s="13">
        <v>52</v>
      </c>
      <c r="AK623" s="13">
        <v>0</v>
      </c>
      <c r="AL623" s="222">
        <v>72</v>
      </c>
      <c r="AM623" s="222">
        <v>52</v>
      </c>
      <c r="AN623" s="222">
        <v>51</v>
      </c>
      <c r="AO623" s="222">
        <v>56</v>
      </c>
      <c r="AP623" s="222">
        <v>110</v>
      </c>
      <c r="AQ623" s="222">
        <v>60</v>
      </c>
      <c r="AR623" s="222">
        <v>0</v>
      </c>
      <c r="AS623" s="222">
        <v>41</v>
      </c>
      <c r="AT623" s="222">
        <v>110.96</v>
      </c>
      <c r="AU623" s="222">
        <v>52</v>
      </c>
      <c r="AV623" s="13">
        <v>222.78</v>
      </c>
      <c r="AW623" s="16">
        <f t="shared" si="171"/>
        <v>604.96</v>
      </c>
      <c r="AX623" s="117">
        <v>149</v>
      </c>
      <c r="AY623" s="118">
        <f>BW623</f>
        <v>550</v>
      </c>
      <c r="AZ623" s="116">
        <f>SUM(Z623:AK623)</f>
        <v>512</v>
      </c>
      <c r="BA623" s="116">
        <v>501</v>
      </c>
      <c r="BB623" s="10">
        <f t="shared" si="173"/>
        <v>-103.96000000000004</v>
      </c>
      <c r="BC623" s="10">
        <f t="shared" si="174"/>
        <v>-25.990000000000009</v>
      </c>
      <c r="BD623" s="116">
        <f t="shared" si="175"/>
        <v>38</v>
      </c>
      <c r="BE623" s="116">
        <f t="shared" si="187"/>
        <v>-92.960000000000036</v>
      </c>
      <c r="BF623" s="113" t="s">
        <v>119</v>
      </c>
      <c r="BG623" s="10">
        <f t="shared" si="176"/>
        <v>55.25</v>
      </c>
      <c r="BH623" s="119" t="s">
        <v>118</v>
      </c>
      <c r="BI623" s="39" t="str">
        <f t="shared" si="177"/>
        <v>C</v>
      </c>
      <c r="BJ623" s="120" t="str">
        <f t="shared" si="178"/>
        <v>C</v>
      </c>
      <c r="BK623" s="117">
        <f>SUM(AR623:AX623)</f>
        <v>1180.7</v>
      </c>
      <c r="BL623" s="116">
        <f>SUM(AL623:AQ623)</f>
        <v>401</v>
      </c>
      <c r="BM623" s="121">
        <f t="shared" si="179"/>
        <v>2.1467272727272726</v>
      </c>
      <c r="BN623" s="121">
        <f t="shared" si="179"/>
        <v>0.72909090909090912</v>
      </c>
      <c r="BO623" s="9">
        <f t="shared" si="180"/>
        <v>442</v>
      </c>
      <c r="BP623" s="120" t="str">
        <f t="shared" si="181"/>
        <v>B</v>
      </c>
      <c r="BQ623" s="148"/>
      <c r="BR623" s="122">
        <f t="shared" si="182"/>
        <v>0</v>
      </c>
      <c r="BS623" s="122">
        <f t="shared" si="183"/>
        <v>512</v>
      </c>
      <c r="BT623" s="122">
        <f t="shared" si="184"/>
        <v>512</v>
      </c>
      <c r="BU623" s="122" t="str">
        <f>IFERROR(_xlfn.XLOOKUP(D623,Sheet1!B:B,Sheet1!L:L),"")</f>
        <v>International trip (1 pax Almaty) 3N-4D</v>
      </c>
      <c r="BV623" s="122" t="e">
        <f>_xlfn.XLOOKUP(BU623,Sheet1!S:S,Sheet1!T:T)</f>
        <v>#N/A</v>
      </c>
      <c r="BW623" s="122">
        <f>_xlfn.XLOOKUP(D623,Sheet1!B:B,Sheet1!M:M)</f>
        <v>550</v>
      </c>
      <c r="BX623" s="115" t="s">
        <v>129</v>
      </c>
      <c r="BZ623" s="123">
        <f t="shared" si="185"/>
        <v>-54.960000000000036</v>
      </c>
      <c r="CB623" s="12">
        <f>AW623/AY623</f>
        <v>1.0999272727272729</v>
      </c>
      <c r="CC623" s="12">
        <f>AX623/AY623</f>
        <v>0.27090909090909093</v>
      </c>
      <c r="CG623" s="1" t="str">
        <f>IF(BO623&lt;80,"Below 80",
IF(BO623&lt;=120,"80-120",
IF(BO623&lt;=200,"&gt; 120-200",
IF(BO623&lt;=300,"&gt;200-300",
IF(BO623&lt;=500,"&gt;300-500",
"&gt;500")))))</f>
        <v>&gt;300-500</v>
      </c>
      <c r="CH623" s="1" t="str">
        <f>IFERROR(_xlfn.XLOOKUP(CG623,Scenario!M:M,Scenario!N:N),"")</f>
        <v>D</v>
      </c>
      <c r="CI623" s="1" t="b">
        <f t="shared" si="186"/>
        <v>0</v>
      </c>
      <c r="CJ623" s="75">
        <v>108</v>
      </c>
      <c r="CK623" s="1"/>
    </row>
    <row r="624" spans="1:89" hidden="1">
      <c r="A624" s="2">
        <v>623</v>
      </c>
      <c r="B624" s="2">
        <v>2024</v>
      </c>
      <c r="C624" s="1">
        <v>0</v>
      </c>
      <c r="D624" s="37" t="str">
        <v>001J1000005ZqvLIAS</v>
      </c>
      <c r="E624" s="37" t="str">
        <v>J P STEEL CO</v>
      </c>
      <c r="F624" s="37" t="str">
        <v>RAJASTHAN</v>
      </c>
      <c r="G624" s="37" t="str">
        <v>JAIPUR</v>
      </c>
      <c r="H624" s="37" t="str">
        <v>Jaipur</v>
      </c>
      <c r="I624" s="37" t="str">
        <v>J P ALLOYS</v>
      </c>
      <c r="J624" s="37" t="str">
        <v>Amit Kumar Sharma</v>
      </c>
      <c r="K624" s="37" t="str">
        <v>Pushpendra Kumar</v>
      </c>
      <c r="L624" s="37" t="str">
        <v>C13188</v>
      </c>
      <c r="M624" s="37" t="str">
        <v>North</v>
      </c>
      <c r="N624" s="2">
        <v>302004</v>
      </c>
      <c r="O624" s="2" t="str">
        <v>08AAAFJ7033L1Z9</v>
      </c>
      <c r="P624" s="2">
        <v>9602402450</v>
      </c>
      <c r="Q624" s="2" t="str">
        <v>Oct'24</v>
      </c>
      <c r="R624" s="2">
        <v>2025</v>
      </c>
      <c r="S624" s="1">
        <v>0</v>
      </c>
      <c r="T624" s="2">
        <v>100</v>
      </c>
      <c r="U624" s="12">
        <v>0.43666666666666665</v>
      </c>
      <c r="V624" s="1" t="str">
        <v>Star</v>
      </c>
      <c r="W624" s="13">
        <v>0</v>
      </c>
      <c r="X624" s="13">
        <v>0</v>
      </c>
      <c r="Y624" s="13">
        <v>0</v>
      </c>
      <c r="Z624" s="13">
        <v>0</v>
      </c>
      <c r="AA624" s="13">
        <v>0</v>
      </c>
      <c r="AB624" s="13">
        <v>0</v>
      </c>
      <c r="AC624" s="13">
        <v>0</v>
      </c>
      <c r="AD624" s="13">
        <v>0</v>
      </c>
      <c r="AE624" s="13">
        <v>0</v>
      </c>
      <c r="AF624" s="13">
        <v>51</v>
      </c>
      <c r="AG624" s="13">
        <v>0</v>
      </c>
      <c r="AH624" s="13">
        <v>53</v>
      </c>
      <c r="AI624" s="13">
        <v>23</v>
      </c>
      <c r="AJ624" s="13">
        <v>0</v>
      </c>
      <c r="AK624" s="13">
        <v>0</v>
      </c>
      <c r="AL624" s="13">
        <v>51</v>
      </c>
      <c r="AM624" s="13">
        <v>55</v>
      </c>
      <c r="AN624" s="13">
        <v>51</v>
      </c>
      <c r="AO624" s="13">
        <v>51</v>
      </c>
      <c r="AP624" s="13">
        <v>79</v>
      </c>
      <c r="AQ624" s="13">
        <v>86.78</v>
      </c>
      <c r="AR624" s="13">
        <v>0</v>
      </c>
      <c r="AS624" s="13">
        <v>41</v>
      </c>
      <c r="AT624" s="13">
        <v>0</v>
      </c>
      <c r="AU624" s="13">
        <v>77</v>
      </c>
      <c r="AV624" s="13">
        <v>54</v>
      </c>
      <c r="AW624" s="16">
        <f t="shared" si="171"/>
        <v>491.78</v>
      </c>
      <c r="AX624" s="16">
        <f>AW624*1</f>
        <v>491.78</v>
      </c>
      <c r="AY624" s="10">
        <f>AW624+AX624</f>
        <v>983.56</v>
      </c>
      <c r="AZ624" s="10">
        <f>SUM(Z624:AK624)</f>
        <v>127</v>
      </c>
      <c r="BA624" s="10">
        <v>501</v>
      </c>
      <c r="BB624" s="10">
        <f t="shared" si="173"/>
        <v>9.2200000000000273</v>
      </c>
      <c r="BC624" s="10">
        <f t="shared" si="174"/>
        <v>2.3050000000000068</v>
      </c>
      <c r="BD624" s="10">
        <f t="shared" si="175"/>
        <v>856.56</v>
      </c>
      <c r="BE624" s="10">
        <f t="shared" si="187"/>
        <v>-364.78</v>
      </c>
      <c r="BF624" s="2" t="s">
        <v>119</v>
      </c>
      <c r="BG624" s="10">
        <f t="shared" si="176"/>
        <v>51.847499999999997</v>
      </c>
      <c r="BH624" s="36" t="s">
        <v>118</v>
      </c>
      <c r="BI624" s="39" t="str">
        <f t="shared" si="177"/>
        <v>C</v>
      </c>
      <c r="BJ624" s="39" t="str">
        <f t="shared" si="178"/>
        <v>D</v>
      </c>
      <c r="BK624" s="16">
        <f>SUM(AR624:AX624)</f>
        <v>1155.56</v>
      </c>
      <c r="BL624" s="10">
        <f>SUM(AL624:AQ624)</f>
        <v>373.78</v>
      </c>
      <c r="BM624" s="12">
        <f t="shared" si="179"/>
        <v>1.1748749440806865</v>
      </c>
      <c r="BN624" s="12">
        <f t="shared" si="179"/>
        <v>0.38002765464231975</v>
      </c>
      <c r="BO624" s="9">
        <f t="shared" si="180"/>
        <v>414.78</v>
      </c>
      <c r="BP624" s="39" t="str">
        <f t="shared" si="181"/>
        <v>B</v>
      </c>
      <c r="BQ624" s="147"/>
      <c r="BR624" s="9">
        <f t="shared" si="182"/>
        <v>0</v>
      </c>
      <c r="BS624" s="9">
        <f t="shared" si="183"/>
        <v>127</v>
      </c>
      <c r="BT624" s="9">
        <f t="shared" si="184"/>
        <v>127</v>
      </c>
      <c r="BU624" s="9" t="str">
        <f>IFERROR(_xlfn.XLOOKUP(D624,Sheet1!B:B,Sheet1!L:L),"")</f>
        <v/>
      </c>
      <c r="BV624" s="9" t="e">
        <f>_xlfn.XLOOKUP(BU624,Sheet1!S:S,Sheet1!T:T)</f>
        <v>#N/A</v>
      </c>
      <c r="BW624" s="9" t="e">
        <f>_xlfn.XLOOKUP(D624,Sheet1!B:B,Sheet1!M:M)</f>
        <v>#N/A</v>
      </c>
      <c r="BX624" s="11" t="s">
        <v>123</v>
      </c>
      <c r="BY624" s="1">
        <v>1251</v>
      </c>
      <c r="BZ624" s="108">
        <f t="shared" si="185"/>
        <v>491.78</v>
      </c>
      <c r="CB624" s="12">
        <f>AW624/AY624</f>
        <v>0.5</v>
      </c>
      <c r="CC624" s="12">
        <f>AX624/AY624</f>
        <v>0.5</v>
      </c>
      <c r="CD624" s="75">
        <f>AW624*1</f>
        <v>491.78</v>
      </c>
      <c r="CF624" s="75">
        <f>CD624+AW624</f>
        <v>983.56</v>
      </c>
      <c r="CG624" s="1" t="str">
        <f>IF(BO624&lt;80,"Below 80",
IF(BO624&lt;=120,"80-120",
IF(BO624&lt;=200,"&gt; 120-200",
IF(BO624&lt;=300,"&gt;200-300",
IF(BO624&lt;=500,"&gt;300-500",
"&gt;500")))))</f>
        <v>&gt;300-500</v>
      </c>
      <c r="CH624" s="1" t="str">
        <f>IFERROR(_xlfn.XLOOKUP(CG624,Scenario!M:M,Scenario!N:N),"")</f>
        <v>D</v>
      </c>
      <c r="CI624" s="1" t="b">
        <f t="shared" si="186"/>
        <v>0</v>
      </c>
      <c r="CJ624" s="75">
        <v>373.78</v>
      </c>
    </row>
    <row r="625" spans="1:89" hidden="1">
      <c r="A625" s="2">
        <v>624</v>
      </c>
      <c r="B625" s="2">
        <v>2024</v>
      </c>
      <c r="C625" s="1">
        <v>0</v>
      </c>
      <c r="D625" s="37" t="str">
        <v>001J100000N95xrIAB</v>
      </c>
      <c r="E625" s="37" t="str">
        <v>SHIVA  STEELS</v>
      </c>
      <c r="F625" s="37" t="str">
        <v>RAJASTHAN</v>
      </c>
      <c r="G625" s="37" t="str">
        <v>SIKAR</v>
      </c>
      <c r="H625" s="37">
        <v>0</v>
      </c>
      <c r="I625" s="37" t="str">
        <v>KHUNTETA STEELS</v>
      </c>
      <c r="J625" s="37" t="str">
        <v>Ravi Kumar Kulmi</v>
      </c>
      <c r="K625" s="37">
        <v>0</v>
      </c>
      <c r="L625" s="37" t="str">
        <v/>
      </c>
      <c r="M625" s="37" t="str">
        <v>North</v>
      </c>
      <c r="N625" s="2">
        <v>332701</v>
      </c>
      <c r="O625" s="2" t="str">
        <v>08ABLPY2281P1ZO</v>
      </c>
      <c r="P625" s="2">
        <v>9829839736</v>
      </c>
      <c r="Q625" s="2" t="str">
        <v>Oct'24</v>
      </c>
      <c r="R625" s="2">
        <v>2025</v>
      </c>
      <c r="S625" s="1">
        <v>0</v>
      </c>
      <c r="T625" s="2">
        <v>40</v>
      </c>
      <c r="U625" s="12">
        <v>0</v>
      </c>
      <c r="V625" s="1" t="str">
        <v>Minor</v>
      </c>
      <c r="W625" s="13">
        <v>0</v>
      </c>
      <c r="X625" s="13">
        <v>0</v>
      </c>
      <c r="Y625" s="13">
        <v>0</v>
      </c>
      <c r="Z625" s="13">
        <v>0</v>
      </c>
      <c r="AA625" s="13">
        <v>0</v>
      </c>
      <c r="AB625" s="13">
        <v>0</v>
      </c>
      <c r="AC625" s="13">
        <v>0</v>
      </c>
      <c r="AD625" s="13">
        <v>0</v>
      </c>
      <c r="AE625" s="13">
        <v>0</v>
      </c>
      <c r="AF625" s="13">
        <v>33.04</v>
      </c>
      <c r="AG625" s="13">
        <v>0</v>
      </c>
      <c r="AH625" s="13">
        <v>0</v>
      </c>
      <c r="AI625" s="13">
        <v>0</v>
      </c>
      <c r="AJ625" s="13">
        <v>0</v>
      </c>
      <c r="AK625" s="13">
        <v>0</v>
      </c>
      <c r="AL625" s="13">
        <v>0</v>
      </c>
      <c r="AM625" s="13">
        <v>0</v>
      </c>
      <c r="AN625" s="13">
        <v>0</v>
      </c>
      <c r="AO625" s="13">
        <v>0</v>
      </c>
      <c r="AP625" s="13">
        <v>0</v>
      </c>
      <c r="AQ625" s="13">
        <v>0</v>
      </c>
      <c r="AR625" s="13">
        <v>0</v>
      </c>
      <c r="AS625" s="13">
        <v>0</v>
      </c>
      <c r="AT625" s="13">
        <v>0</v>
      </c>
      <c r="AU625" s="13">
        <v>0</v>
      </c>
      <c r="AV625" s="13">
        <v>0</v>
      </c>
      <c r="AW625" s="16">
        <f t="shared" si="171"/>
        <v>0</v>
      </c>
      <c r="AX625" s="16">
        <v>0</v>
      </c>
      <c r="AY625" s="10">
        <f t="shared" si="172"/>
        <v>0</v>
      </c>
      <c r="AZ625" s="10">
        <f>SUM(Z625:AK625)</f>
        <v>33.04</v>
      </c>
      <c r="BA625" s="10"/>
      <c r="BB625" s="10">
        <f t="shared" si="173"/>
        <v>0</v>
      </c>
      <c r="BC625" s="10">
        <f t="shared" si="174"/>
        <v>0</v>
      </c>
      <c r="BD625" s="10">
        <f t="shared" si="175"/>
        <v>-33.04</v>
      </c>
      <c r="BE625" s="10">
        <f t="shared" si="187"/>
        <v>33.04</v>
      </c>
      <c r="BF625" s="2" t="s">
        <v>119</v>
      </c>
      <c r="BG625" s="10">
        <f t="shared" si="176"/>
        <v>0</v>
      </c>
      <c r="BH625" s="36" t="s">
        <v>118</v>
      </c>
      <c r="BI625" s="39" t="str">
        <f t="shared" si="177"/>
        <v/>
      </c>
      <c r="BJ625" s="39" t="str">
        <f t="shared" si="178"/>
        <v/>
      </c>
      <c r="BK625" s="16">
        <f>SUM(AR625:AX625)</f>
        <v>0</v>
      </c>
      <c r="BL625" s="10">
        <f>SUM(AL625:AQ625)</f>
        <v>0</v>
      </c>
      <c r="BM625" s="12" t="str">
        <f t="shared" si="179"/>
        <v/>
      </c>
      <c r="BN625" s="12" t="str">
        <f t="shared" si="179"/>
        <v/>
      </c>
      <c r="BO625" s="9">
        <f t="shared" si="180"/>
        <v>0</v>
      </c>
      <c r="BP625" s="39" t="str">
        <f t="shared" si="181"/>
        <v/>
      </c>
      <c r="BQ625" s="147"/>
      <c r="BR625" s="9">
        <f t="shared" si="182"/>
        <v>0</v>
      </c>
      <c r="BS625" s="9">
        <f t="shared" si="183"/>
        <v>33.04</v>
      </c>
      <c r="BT625" s="9">
        <f t="shared" si="184"/>
        <v>33.04</v>
      </c>
      <c r="BU625" s="9" t="str">
        <f>IFERROR(_xlfn.XLOOKUP(D625,Sheet1!B:B,Sheet1!L:L),"")</f>
        <v/>
      </c>
      <c r="BV625" s="9" t="e">
        <f>_xlfn.XLOOKUP(BU625,Sheet1!S:S,Sheet1!T:T)</f>
        <v>#N/A</v>
      </c>
      <c r="BW625" s="9" t="e">
        <f>_xlfn.XLOOKUP(D625,Sheet1!B:B,Sheet1!M:M)</f>
        <v>#N/A</v>
      </c>
      <c r="BZ625" s="108">
        <f t="shared" si="185"/>
        <v>0</v>
      </c>
      <c r="CB625" s="12"/>
      <c r="CC625" s="12"/>
      <c r="CG625" s="1" t="str">
        <f>IF(BO625&lt;80,"Below 80",
IF(BO625&lt;=120,"80-120",
IF(BO625&lt;=200,"&gt; 120-200",
IF(BO625&lt;=300,"&gt;200-300",
IF(BO625&lt;=500,"&gt;300-500",
"&gt;500")))))</f>
        <v>Below 80</v>
      </c>
      <c r="CH625" s="1" t="str">
        <f>IFERROR(_xlfn.XLOOKUP(CG625,Scenario!M:M,Scenario!N:N),"")</f>
        <v/>
      </c>
      <c r="CI625" s="1" t="str">
        <f t="shared" si="186"/>
        <v>No</v>
      </c>
      <c r="CJ625" s="75">
        <v>0</v>
      </c>
    </row>
    <row r="626" spans="1:89" hidden="1">
      <c r="A626" s="2">
        <v>625</v>
      </c>
      <c r="B626" s="2">
        <v>2024</v>
      </c>
      <c r="C626" s="1">
        <v>0</v>
      </c>
      <c r="D626" s="37" t="str">
        <v>001J100000N95yfIAB</v>
      </c>
      <c r="E626" s="37" t="str">
        <v>SHIVA TRADERS</v>
      </c>
      <c r="F626" s="37" t="str">
        <v>RAJASTHAN</v>
      </c>
      <c r="G626" s="37" t="str">
        <v>HANUMANGARH</v>
      </c>
      <c r="H626" s="37">
        <v>0</v>
      </c>
      <c r="I626" s="37" t="str">
        <v>KHUNTETA STEELS</v>
      </c>
      <c r="J626" s="37" t="str">
        <v>Ravi Kumar Kulmi</v>
      </c>
      <c r="K626" s="37">
        <v>0</v>
      </c>
      <c r="L626" s="37" t="str">
        <v/>
      </c>
      <c r="M626" s="37" t="str">
        <v>North</v>
      </c>
      <c r="N626" s="2">
        <v>335512</v>
      </c>
      <c r="O626" s="2" t="str">
        <v>08AIJPR3621H1Z5</v>
      </c>
      <c r="P626" s="2">
        <v>9782810200</v>
      </c>
      <c r="Q626" s="2" t="str">
        <v>Oct'24</v>
      </c>
      <c r="R626" s="2">
        <v>2025</v>
      </c>
      <c r="S626" s="1">
        <v>0</v>
      </c>
      <c r="T626" s="2">
        <v>100</v>
      </c>
      <c r="U626" s="12">
        <v>0</v>
      </c>
      <c r="V626" s="1" t="str">
        <v>Challenger</v>
      </c>
      <c r="W626" s="13">
        <v>0</v>
      </c>
      <c r="X626" s="13">
        <v>0</v>
      </c>
      <c r="Y626" s="13">
        <v>0</v>
      </c>
      <c r="Z626" s="13">
        <v>0</v>
      </c>
      <c r="AA626" s="13">
        <v>0</v>
      </c>
      <c r="AB626" s="13">
        <v>0</v>
      </c>
      <c r="AC626" s="13">
        <v>0</v>
      </c>
      <c r="AD626" s="13">
        <v>0</v>
      </c>
      <c r="AE626" s="13">
        <v>0</v>
      </c>
      <c r="AF626" s="13">
        <v>12.14</v>
      </c>
      <c r="AG626" s="13">
        <v>0</v>
      </c>
      <c r="AH626" s="13">
        <v>0</v>
      </c>
      <c r="AI626" s="13">
        <v>0</v>
      </c>
      <c r="AJ626" s="13">
        <v>0</v>
      </c>
      <c r="AK626" s="13">
        <v>0</v>
      </c>
      <c r="AL626" s="13">
        <v>0</v>
      </c>
      <c r="AM626" s="13">
        <v>0</v>
      </c>
      <c r="AN626" s="13">
        <v>0</v>
      </c>
      <c r="AO626" s="13">
        <v>0</v>
      </c>
      <c r="AP626" s="13">
        <v>0</v>
      </c>
      <c r="AQ626" s="13">
        <v>0</v>
      </c>
      <c r="AR626" s="13">
        <v>0</v>
      </c>
      <c r="AS626" s="13">
        <v>0</v>
      </c>
      <c r="AT626" s="13">
        <v>0</v>
      </c>
      <c r="AU626" s="13">
        <v>0</v>
      </c>
      <c r="AV626" s="13">
        <v>0</v>
      </c>
      <c r="AW626" s="16">
        <f t="shared" si="171"/>
        <v>0</v>
      </c>
      <c r="AX626" s="16">
        <v>0</v>
      </c>
      <c r="AY626" s="10">
        <f t="shared" si="172"/>
        <v>0</v>
      </c>
      <c r="AZ626" s="10">
        <f>SUM(Z626:AK626)</f>
        <v>12.14</v>
      </c>
      <c r="BA626" s="10"/>
      <c r="BB626" s="10">
        <f t="shared" si="173"/>
        <v>0</v>
      </c>
      <c r="BC626" s="10">
        <f t="shared" si="174"/>
        <v>0</v>
      </c>
      <c r="BD626" s="10">
        <f t="shared" si="175"/>
        <v>-12.14</v>
      </c>
      <c r="BE626" s="10">
        <f t="shared" si="187"/>
        <v>12.14</v>
      </c>
      <c r="BF626" s="2" t="s">
        <v>119</v>
      </c>
      <c r="BG626" s="10">
        <f t="shared" si="176"/>
        <v>0</v>
      </c>
      <c r="BH626" s="36" t="s">
        <v>118</v>
      </c>
      <c r="BI626" s="39" t="str">
        <f t="shared" si="177"/>
        <v/>
      </c>
      <c r="BJ626" s="39" t="str">
        <f t="shared" si="178"/>
        <v/>
      </c>
      <c r="BK626" s="16">
        <f>SUM(AR626:AX626)</f>
        <v>0</v>
      </c>
      <c r="BL626" s="10">
        <f>SUM(AL626:AQ626)</f>
        <v>0</v>
      </c>
      <c r="BM626" s="12" t="str">
        <f t="shared" si="179"/>
        <v/>
      </c>
      <c r="BN626" s="12" t="str">
        <f t="shared" si="179"/>
        <v/>
      </c>
      <c r="BO626" s="9">
        <f t="shared" si="180"/>
        <v>0</v>
      </c>
      <c r="BP626" s="39" t="str">
        <f t="shared" si="181"/>
        <v/>
      </c>
      <c r="BQ626" s="147"/>
      <c r="BR626" s="9">
        <f t="shared" si="182"/>
        <v>0</v>
      </c>
      <c r="BS626" s="9">
        <f t="shared" si="183"/>
        <v>12.14</v>
      </c>
      <c r="BT626" s="9">
        <f t="shared" si="184"/>
        <v>12.14</v>
      </c>
      <c r="BU626" s="9" t="str">
        <f>IFERROR(_xlfn.XLOOKUP(D626,Sheet1!B:B,Sheet1!L:L),"")</f>
        <v/>
      </c>
      <c r="BV626" s="9" t="e">
        <f>_xlfn.XLOOKUP(BU626,Sheet1!S:S,Sheet1!T:T)</f>
        <v>#N/A</v>
      </c>
      <c r="BW626" s="9" t="e">
        <f>_xlfn.XLOOKUP(D626,Sheet1!B:B,Sheet1!M:M)</f>
        <v>#N/A</v>
      </c>
      <c r="BZ626" s="108">
        <f t="shared" si="185"/>
        <v>0</v>
      </c>
      <c r="CB626" s="12"/>
      <c r="CC626" s="12"/>
      <c r="CG626" s="1" t="str">
        <f>IF(BO626&lt;80,"Below 80",
IF(BO626&lt;=120,"80-120",
IF(BO626&lt;=200,"&gt; 120-200",
IF(BO626&lt;=300,"&gt;200-300",
IF(BO626&lt;=500,"&gt;300-500",
"&gt;500")))))</f>
        <v>Below 80</v>
      </c>
      <c r="CH626" s="1" t="str">
        <f>IFERROR(_xlfn.XLOOKUP(CG626,Scenario!M:M,Scenario!N:N),"")</f>
        <v/>
      </c>
      <c r="CI626" s="1" t="str">
        <f t="shared" si="186"/>
        <v>No</v>
      </c>
      <c r="CJ626" s="75">
        <v>0</v>
      </c>
    </row>
    <row r="627" spans="1:89" hidden="1">
      <c r="A627" s="2">
        <v>626</v>
      </c>
      <c r="B627" s="2">
        <v>2024</v>
      </c>
      <c r="C627" s="1">
        <v>0</v>
      </c>
      <c r="D627" s="37" t="str">
        <v>001J100000MDKOgIAP</v>
      </c>
      <c r="E627" s="37" t="str">
        <v>TASADIYA BROTHERS</v>
      </c>
      <c r="F627" s="37" t="str">
        <v>RAJASTHAN</v>
      </c>
      <c r="G627" s="37" t="str">
        <v>JHUNJHUNU</v>
      </c>
      <c r="H627" s="37">
        <v>0</v>
      </c>
      <c r="I627" s="37" t="str">
        <v>KHUNTETA STEELS</v>
      </c>
      <c r="J627" s="37" t="str">
        <v>Amit Kumar Sharma</v>
      </c>
      <c r="K627" s="37">
        <v>0</v>
      </c>
      <c r="L627" s="37" t="str">
        <v/>
      </c>
      <c r="M627" s="37" t="str">
        <v>North</v>
      </c>
      <c r="N627" s="2">
        <v>333026</v>
      </c>
      <c r="O627" s="2" t="str">
        <v>08FMJPS0305E1Z6</v>
      </c>
      <c r="P627" s="2">
        <v>9887439468</v>
      </c>
      <c r="Q627" s="2" t="str">
        <v>Oct'24</v>
      </c>
      <c r="R627" s="2">
        <v>2025</v>
      </c>
      <c r="S627" s="1">
        <v>0</v>
      </c>
      <c r="T627" s="2">
        <v>100</v>
      </c>
      <c r="U627" s="12">
        <v>0</v>
      </c>
      <c r="V627" s="1" t="str">
        <v>Challenger</v>
      </c>
      <c r="W627" s="13">
        <v>0</v>
      </c>
      <c r="X627" s="13">
        <v>0</v>
      </c>
      <c r="Y627" s="13">
        <v>0</v>
      </c>
      <c r="Z627" s="13">
        <v>0</v>
      </c>
      <c r="AA627" s="13">
        <v>0</v>
      </c>
      <c r="AB627" s="13">
        <v>0</v>
      </c>
      <c r="AC627" s="13">
        <v>0</v>
      </c>
      <c r="AD627" s="13">
        <v>0</v>
      </c>
      <c r="AE627" s="13">
        <v>0</v>
      </c>
      <c r="AF627" s="13">
        <v>6</v>
      </c>
      <c r="AG627" s="13">
        <v>0</v>
      </c>
      <c r="AH627" s="13">
        <v>0</v>
      </c>
      <c r="AI627" s="13">
        <v>0</v>
      </c>
      <c r="AJ627" s="13">
        <v>0</v>
      </c>
      <c r="AK627" s="13">
        <v>0</v>
      </c>
      <c r="AL627" s="13">
        <v>0</v>
      </c>
      <c r="AM627" s="13">
        <v>0</v>
      </c>
      <c r="AN627" s="13">
        <v>0</v>
      </c>
      <c r="AO627" s="13">
        <v>0</v>
      </c>
      <c r="AP627" s="13">
        <v>0</v>
      </c>
      <c r="AQ627" s="13">
        <v>0</v>
      </c>
      <c r="AR627" s="13">
        <v>0</v>
      </c>
      <c r="AS627" s="13">
        <v>0</v>
      </c>
      <c r="AT627" s="13">
        <v>0</v>
      </c>
      <c r="AU627" s="13">
        <v>0</v>
      </c>
      <c r="AV627" s="13">
        <v>0</v>
      </c>
      <c r="AW627" s="16">
        <f t="shared" si="171"/>
        <v>0</v>
      </c>
      <c r="AX627" s="16">
        <v>0</v>
      </c>
      <c r="AY627" s="10">
        <f t="shared" si="172"/>
        <v>0</v>
      </c>
      <c r="AZ627" s="10">
        <f>SUM(Z627:AK627)</f>
        <v>6</v>
      </c>
      <c r="BA627" s="10"/>
      <c r="BB627" s="10">
        <f t="shared" si="173"/>
        <v>0</v>
      </c>
      <c r="BC627" s="10">
        <f t="shared" si="174"/>
        <v>0</v>
      </c>
      <c r="BD627" s="10">
        <f t="shared" si="175"/>
        <v>-6</v>
      </c>
      <c r="BE627" s="10">
        <f t="shared" si="187"/>
        <v>6</v>
      </c>
      <c r="BF627" s="2" t="s">
        <v>119</v>
      </c>
      <c r="BG627" s="10">
        <f t="shared" si="176"/>
        <v>0</v>
      </c>
      <c r="BH627" s="36" t="s">
        <v>118</v>
      </c>
      <c r="BI627" s="39" t="str">
        <f t="shared" si="177"/>
        <v/>
      </c>
      <c r="BJ627" s="39" t="str">
        <f t="shared" si="178"/>
        <v/>
      </c>
      <c r="BK627" s="16">
        <f>SUM(AR627:AX627)</f>
        <v>0</v>
      </c>
      <c r="BL627" s="10">
        <f>SUM(AL627:AQ627)</f>
        <v>0</v>
      </c>
      <c r="BM627" s="12" t="str">
        <f t="shared" si="179"/>
        <v/>
      </c>
      <c r="BN627" s="12" t="str">
        <f t="shared" si="179"/>
        <v/>
      </c>
      <c r="BO627" s="9">
        <f t="shared" si="180"/>
        <v>0</v>
      </c>
      <c r="BP627" s="39" t="str">
        <f t="shared" si="181"/>
        <v/>
      </c>
      <c r="BQ627" s="147"/>
      <c r="BR627" s="9">
        <f t="shared" si="182"/>
        <v>0</v>
      </c>
      <c r="BS627" s="9">
        <f t="shared" si="183"/>
        <v>6</v>
      </c>
      <c r="BT627" s="9">
        <f t="shared" si="184"/>
        <v>6</v>
      </c>
      <c r="BU627" s="9" t="str">
        <f>IFERROR(_xlfn.XLOOKUP(D627,Sheet1!B:B,Sheet1!L:L),"")</f>
        <v/>
      </c>
      <c r="BV627" s="9" t="e">
        <f>_xlfn.XLOOKUP(BU627,Sheet1!S:S,Sheet1!T:T)</f>
        <v>#N/A</v>
      </c>
      <c r="BW627" s="9" t="e">
        <f>_xlfn.XLOOKUP(D627,Sheet1!B:B,Sheet1!M:M)</f>
        <v>#N/A</v>
      </c>
      <c r="BZ627" s="108">
        <f t="shared" si="185"/>
        <v>0</v>
      </c>
      <c r="CB627" s="12"/>
      <c r="CC627" s="12"/>
      <c r="CG627" s="1" t="str">
        <f>IF(BO627&lt;80,"Below 80",
IF(BO627&lt;=120,"80-120",
IF(BO627&lt;=200,"&gt; 120-200",
IF(BO627&lt;=300,"&gt;200-300",
IF(BO627&lt;=500,"&gt;300-500",
"&gt;500")))))</f>
        <v>Below 80</v>
      </c>
      <c r="CH627" s="1" t="str">
        <f>IFERROR(_xlfn.XLOOKUP(CG627,Scenario!M:M,Scenario!N:N),"")</f>
        <v/>
      </c>
      <c r="CI627" s="1" t="str">
        <f t="shared" si="186"/>
        <v>No</v>
      </c>
      <c r="CJ627" s="75">
        <v>0</v>
      </c>
    </row>
    <row r="628" spans="1:89" hidden="1">
      <c r="A628" s="2">
        <v>627</v>
      </c>
      <c r="B628" s="2">
        <v>2024</v>
      </c>
      <c r="C628" s="1">
        <v>0</v>
      </c>
      <c r="D628" s="37" t="str">
        <v>001J10000051aOfIAI</v>
      </c>
      <c r="E628" s="37" t="str">
        <v>GIRDHAR STEELS</v>
      </c>
      <c r="F628" s="37" t="str">
        <v>RAJASTHAN</v>
      </c>
      <c r="G628" s="37" t="str">
        <v>BIKANER</v>
      </c>
      <c r="H628" s="37" t="str">
        <v>Bikaner</v>
      </c>
      <c r="I628" s="37" t="str">
        <v>KHUNTETA STEELS</v>
      </c>
      <c r="J628" s="37" t="str">
        <v>Ravi Kumar Kulmi</v>
      </c>
      <c r="K628" s="37">
        <v>0</v>
      </c>
      <c r="L628" s="37" t="str">
        <v/>
      </c>
      <c r="M628" s="37" t="str">
        <v>North</v>
      </c>
      <c r="N628" s="2">
        <v>334004</v>
      </c>
      <c r="O628" s="2" t="str">
        <v>08AAFFG4853L1Z1</v>
      </c>
      <c r="P628" s="2">
        <v>9782464331</v>
      </c>
      <c r="Q628" s="2" t="str">
        <v>Oct'24</v>
      </c>
      <c r="R628" s="2">
        <v>2025</v>
      </c>
      <c r="S628" s="1">
        <v>0</v>
      </c>
      <c r="T628" s="2">
        <v>150</v>
      </c>
      <c r="U628" s="12">
        <v>0</v>
      </c>
      <c r="V628" s="1" t="str">
        <v>Challenger</v>
      </c>
      <c r="W628" s="13">
        <v>0</v>
      </c>
      <c r="X628" s="13">
        <v>0</v>
      </c>
      <c r="Y628" s="13">
        <v>0</v>
      </c>
      <c r="Z628" s="13">
        <v>0</v>
      </c>
      <c r="AA628" s="13">
        <v>0</v>
      </c>
      <c r="AB628" s="13">
        <v>0</v>
      </c>
      <c r="AC628" s="13">
        <v>0</v>
      </c>
      <c r="AD628" s="13">
        <v>0</v>
      </c>
      <c r="AE628" s="13">
        <v>0</v>
      </c>
      <c r="AF628" s="13">
        <v>20.059999999999999</v>
      </c>
      <c r="AG628" s="13">
        <v>0</v>
      </c>
      <c r="AH628" s="13">
        <v>0</v>
      </c>
      <c r="AI628" s="13">
        <v>0</v>
      </c>
      <c r="AJ628" s="13">
        <v>0</v>
      </c>
      <c r="AK628" s="13">
        <v>0</v>
      </c>
      <c r="AL628" s="13">
        <v>0</v>
      </c>
      <c r="AM628" s="13">
        <v>0</v>
      </c>
      <c r="AN628" s="13">
        <v>0</v>
      </c>
      <c r="AO628" s="13">
        <v>0</v>
      </c>
      <c r="AP628" s="13">
        <v>0</v>
      </c>
      <c r="AQ628" s="13">
        <v>0</v>
      </c>
      <c r="AR628" s="13">
        <v>0</v>
      </c>
      <c r="AS628" s="13">
        <v>0</v>
      </c>
      <c r="AT628" s="13">
        <v>0</v>
      </c>
      <c r="AU628" s="13">
        <v>0</v>
      </c>
      <c r="AV628" s="13">
        <v>0</v>
      </c>
      <c r="AW628" s="16">
        <f t="shared" si="171"/>
        <v>0</v>
      </c>
      <c r="AX628" s="16">
        <v>0</v>
      </c>
      <c r="AY628" s="10">
        <f t="shared" si="172"/>
        <v>0</v>
      </c>
      <c r="AZ628" s="10">
        <f>SUM(Z628:AK628)</f>
        <v>20.059999999999999</v>
      </c>
      <c r="BA628" s="10"/>
      <c r="BB628" s="10">
        <f t="shared" si="173"/>
        <v>0</v>
      </c>
      <c r="BC628" s="10">
        <f t="shared" si="174"/>
        <v>0</v>
      </c>
      <c r="BD628" s="10">
        <f t="shared" si="175"/>
        <v>-20.059999999999999</v>
      </c>
      <c r="BE628" s="10">
        <f t="shared" si="187"/>
        <v>20.059999999999999</v>
      </c>
      <c r="BF628" s="2" t="s">
        <v>119</v>
      </c>
      <c r="BG628" s="10">
        <f t="shared" si="176"/>
        <v>0</v>
      </c>
      <c r="BH628" s="36" t="s">
        <v>118</v>
      </c>
      <c r="BI628" s="39" t="str">
        <f t="shared" si="177"/>
        <v/>
      </c>
      <c r="BJ628" s="39" t="str">
        <f t="shared" si="178"/>
        <v/>
      </c>
      <c r="BK628" s="16">
        <f>SUM(AR628:AX628)</f>
        <v>0</v>
      </c>
      <c r="BL628" s="10">
        <f>SUM(AL628:AQ628)</f>
        <v>0</v>
      </c>
      <c r="BM628" s="12" t="str">
        <f t="shared" si="179"/>
        <v/>
      </c>
      <c r="BN628" s="12" t="str">
        <f t="shared" si="179"/>
        <v/>
      </c>
      <c r="BO628" s="9">
        <f t="shared" si="180"/>
        <v>0</v>
      </c>
      <c r="BP628" s="39" t="str">
        <f t="shared" si="181"/>
        <v/>
      </c>
      <c r="BQ628" s="147"/>
      <c r="BR628" s="9">
        <f t="shared" si="182"/>
        <v>0</v>
      </c>
      <c r="BS628" s="9">
        <f t="shared" si="183"/>
        <v>20.059999999999999</v>
      </c>
      <c r="BT628" s="9">
        <f t="shared" si="184"/>
        <v>20.059999999999999</v>
      </c>
      <c r="BU628" s="9" t="str">
        <f>IFERROR(_xlfn.XLOOKUP(D628,Sheet1!B:B,Sheet1!L:L),"")</f>
        <v/>
      </c>
      <c r="BV628" s="9" t="e">
        <f>_xlfn.XLOOKUP(BU628,Sheet1!S:S,Sheet1!T:T)</f>
        <v>#N/A</v>
      </c>
      <c r="BW628" s="9" t="e">
        <f>_xlfn.XLOOKUP(D628,Sheet1!B:B,Sheet1!M:M)</f>
        <v>#N/A</v>
      </c>
      <c r="BZ628" s="108">
        <f t="shared" si="185"/>
        <v>0</v>
      </c>
      <c r="CB628" s="12"/>
      <c r="CC628" s="12"/>
      <c r="CG628" s="1" t="str">
        <f>IF(BO628&lt;80,"Below 80",
IF(BO628&lt;=120,"80-120",
IF(BO628&lt;=200,"&gt; 120-200",
IF(BO628&lt;=300,"&gt;200-300",
IF(BO628&lt;=500,"&gt;300-500",
"&gt;500")))))</f>
        <v>Below 80</v>
      </c>
      <c r="CH628" s="1" t="str">
        <f>IFERROR(_xlfn.XLOOKUP(CG628,Scenario!M:M,Scenario!N:N),"")</f>
        <v/>
      </c>
      <c r="CI628" s="1" t="str">
        <f t="shared" si="186"/>
        <v>No</v>
      </c>
      <c r="CJ628" s="75">
        <v>0</v>
      </c>
    </row>
    <row r="629" spans="1:89" hidden="1">
      <c r="A629" s="2">
        <v>628</v>
      </c>
      <c r="B629" s="2">
        <v>2024</v>
      </c>
      <c r="C629" s="1">
        <v>0</v>
      </c>
      <c r="D629" s="37" t="str">
        <v>001J100000N2FlBIAV</v>
      </c>
      <c r="E629" s="37" t="str">
        <v>JAI GURUDEV IRON STORE</v>
      </c>
      <c r="F629" s="37" t="str">
        <v>RAJASTHAN</v>
      </c>
      <c r="G629" s="37" t="str">
        <v>BIKANER</v>
      </c>
      <c r="H629" s="37">
        <v>0</v>
      </c>
      <c r="I629" s="37" t="str">
        <v>KHUNTETA STEELS</v>
      </c>
      <c r="J629" s="37" t="str">
        <v>Ravi Kumar Kulmi</v>
      </c>
      <c r="K629" s="37">
        <v>0</v>
      </c>
      <c r="L629" s="37" t="str">
        <v/>
      </c>
      <c r="M629" s="37" t="str">
        <v>North</v>
      </c>
      <c r="N629" s="2">
        <v>334401</v>
      </c>
      <c r="O629" s="2" t="str">
        <v>08AMAPL6578L1ZH</v>
      </c>
      <c r="P629" s="2">
        <v>7742939597</v>
      </c>
      <c r="Q629" s="2" t="str">
        <v>Oct'24</v>
      </c>
      <c r="R629" s="2">
        <v>2025</v>
      </c>
      <c r="S629" s="1">
        <v>0</v>
      </c>
      <c r="T629" s="2">
        <v>50</v>
      </c>
      <c r="U629" s="12">
        <v>0</v>
      </c>
      <c r="V629" s="1" t="str">
        <v>Minor</v>
      </c>
      <c r="W629" s="13">
        <v>0</v>
      </c>
      <c r="X629" s="13">
        <v>0</v>
      </c>
      <c r="Y629" s="13">
        <v>0</v>
      </c>
      <c r="Z629" s="13">
        <v>0</v>
      </c>
      <c r="AA629" s="13">
        <v>0</v>
      </c>
      <c r="AB629" s="13">
        <v>0</v>
      </c>
      <c r="AC629" s="13">
        <v>0</v>
      </c>
      <c r="AD629" s="13">
        <v>0</v>
      </c>
      <c r="AE629" s="13">
        <v>0</v>
      </c>
      <c r="AF629" s="13">
        <v>12.62</v>
      </c>
      <c r="AG629" s="13">
        <v>0</v>
      </c>
      <c r="AH629" s="13">
        <v>0</v>
      </c>
      <c r="AI629" s="13">
        <v>0</v>
      </c>
      <c r="AJ629" s="13">
        <v>0</v>
      </c>
      <c r="AK629" s="13">
        <v>0</v>
      </c>
      <c r="AL629" s="13">
        <v>0</v>
      </c>
      <c r="AM629" s="13">
        <v>0</v>
      </c>
      <c r="AN629" s="13">
        <v>0</v>
      </c>
      <c r="AO629" s="13">
        <v>0</v>
      </c>
      <c r="AP629" s="13">
        <v>0</v>
      </c>
      <c r="AQ629" s="13">
        <v>0</v>
      </c>
      <c r="AR629" s="13">
        <v>0</v>
      </c>
      <c r="AS629" s="13">
        <v>0</v>
      </c>
      <c r="AT629" s="13">
        <v>0</v>
      </c>
      <c r="AU629" s="13">
        <v>0</v>
      </c>
      <c r="AV629" s="13">
        <v>0</v>
      </c>
      <c r="AW629" s="16">
        <f t="shared" si="171"/>
        <v>0</v>
      </c>
      <c r="AX629" s="16">
        <v>0</v>
      </c>
      <c r="AY629" s="10">
        <f t="shared" si="172"/>
        <v>0</v>
      </c>
      <c r="AZ629" s="10">
        <f>SUM(Z629:AK629)</f>
        <v>12.62</v>
      </c>
      <c r="BA629" s="10"/>
      <c r="BB629" s="10">
        <f t="shared" si="173"/>
        <v>0</v>
      </c>
      <c r="BC629" s="10">
        <f t="shared" si="174"/>
        <v>0</v>
      </c>
      <c r="BD629" s="10">
        <f t="shared" si="175"/>
        <v>-12.62</v>
      </c>
      <c r="BE629" s="10">
        <f t="shared" si="187"/>
        <v>12.62</v>
      </c>
      <c r="BF629" s="2" t="s">
        <v>119</v>
      </c>
      <c r="BG629" s="10">
        <f t="shared" si="176"/>
        <v>0</v>
      </c>
      <c r="BH629" s="36" t="s">
        <v>118</v>
      </c>
      <c r="BI629" s="39" t="str">
        <f t="shared" si="177"/>
        <v/>
      </c>
      <c r="BJ629" s="39" t="str">
        <f t="shared" si="178"/>
        <v/>
      </c>
      <c r="BK629" s="16">
        <f>SUM(AR629:AX629)</f>
        <v>0</v>
      </c>
      <c r="BL629" s="10">
        <f>SUM(AL629:AQ629)</f>
        <v>0</v>
      </c>
      <c r="BM629" s="12" t="str">
        <f t="shared" si="179"/>
        <v/>
      </c>
      <c r="BN629" s="12" t="str">
        <f t="shared" si="179"/>
        <v/>
      </c>
      <c r="BO629" s="9">
        <f t="shared" si="180"/>
        <v>0</v>
      </c>
      <c r="BP629" s="39" t="str">
        <f t="shared" si="181"/>
        <v/>
      </c>
      <c r="BQ629" s="147"/>
      <c r="BR629" s="9">
        <f t="shared" si="182"/>
        <v>0</v>
      </c>
      <c r="BS629" s="9">
        <f t="shared" si="183"/>
        <v>12.62</v>
      </c>
      <c r="BT629" s="9">
        <f t="shared" si="184"/>
        <v>12.62</v>
      </c>
      <c r="BU629" s="9" t="str">
        <f>IFERROR(_xlfn.XLOOKUP(D629,Sheet1!B:B,Sheet1!L:L),"")</f>
        <v/>
      </c>
      <c r="BV629" s="9" t="e">
        <f>_xlfn.XLOOKUP(BU629,Sheet1!S:S,Sheet1!T:T)</f>
        <v>#N/A</v>
      </c>
      <c r="BW629" s="9" t="e">
        <f>_xlfn.XLOOKUP(D629,Sheet1!B:B,Sheet1!M:M)</f>
        <v>#N/A</v>
      </c>
      <c r="BZ629" s="108">
        <f t="shared" si="185"/>
        <v>0</v>
      </c>
      <c r="CB629" s="12"/>
      <c r="CC629" s="12"/>
      <c r="CG629" s="1" t="str">
        <f>IF(BO629&lt;80,"Below 80",
IF(BO629&lt;=120,"80-120",
IF(BO629&lt;=200,"&gt; 120-200",
IF(BO629&lt;=300,"&gt;200-300",
IF(BO629&lt;=500,"&gt;300-500",
"&gt;500")))))</f>
        <v>Below 80</v>
      </c>
      <c r="CH629" s="1" t="str">
        <f>IFERROR(_xlfn.XLOOKUP(CG629,Scenario!M:M,Scenario!N:N),"")</f>
        <v/>
      </c>
      <c r="CI629" s="1" t="str">
        <f t="shared" si="186"/>
        <v>No</v>
      </c>
      <c r="CJ629" s="75">
        <v>0</v>
      </c>
    </row>
    <row r="630" spans="1:89" hidden="1">
      <c r="A630" s="2">
        <v>629</v>
      </c>
      <c r="B630" s="2">
        <v>2024</v>
      </c>
      <c r="C630" s="1">
        <v>0</v>
      </c>
      <c r="D630" s="37" t="str">
        <v>0015g00001W4ZXMAA3</v>
      </c>
      <c r="E630" s="37" t="str">
        <v>Shree Ganpati Iron Store</v>
      </c>
      <c r="F630" s="37" t="str">
        <v>RAJASTHAN</v>
      </c>
      <c r="G630" s="37" t="str">
        <v>JAIPUR</v>
      </c>
      <c r="H630" s="37" t="str">
        <v>Jaipur</v>
      </c>
      <c r="I630" s="37" t="str">
        <v>KHUNTETA STEELS</v>
      </c>
      <c r="J630" s="37" t="str">
        <v>Ravi Kumar Kulmi</v>
      </c>
      <c r="K630" s="37">
        <v>0</v>
      </c>
      <c r="L630" s="37" t="str">
        <v/>
      </c>
      <c r="M630" s="37" t="str">
        <v>North</v>
      </c>
      <c r="N630" s="2">
        <v>302003</v>
      </c>
      <c r="O630" s="2" t="str">
        <v>08BXYPP6723M1ZD</v>
      </c>
      <c r="P630" s="2">
        <v>9413011317</v>
      </c>
      <c r="Q630" s="2" t="str">
        <v>Oct'24</v>
      </c>
      <c r="R630" s="2">
        <v>2025</v>
      </c>
      <c r="S630" s="1">
        <v>0</v>
      </c>
      <c r="T630" s="2" t="str">
        <v/>
      </c>
      <c r="U630" s="12">
        <v>0</v>
      </c>
      <c r="V630" s="1" t="str">
        <v>Potential Not updated</v>
      </c>
      <c r="W630" s="13">
        <v>0</v>
      </c>
      <c r="X630" s="13">
        <v>0</v>
      </c>
      <c r="Y630" s="13">
        <v>0</v>
      </c>
      <c r="Z630" s="13">
        <v>0</v>
      </c>
      <c r="AA630" s="13">
        <v>0</v>
      </c>
      <c r="AB630" s="13">
        <v>0</v>
      </c>
      <c r="AC630" s="13">
        <v>0</v>
      </c>
      <c r="AD630" s="13">
        <v>0</v>
      </c>
      <c r="AE630" s="13">
        <v>0</v>
      </c>
      <c r="AF630" s="13">
        <v>20.71</v>
      </c>
      <c r="AG630" s="13">
        <v>0</v>
      </c>
      <c r="AH630" s="13">
        <v>0</v>
      </c>
      <c r="AI630" s="13">
        <v>0</v>
      </c>
      <c r="AJ630" s="13">
        <v>0</v>
      </c>
      <c r="AK630" s="13">
        <v>0</v>
      </c>
      <c r="AL630" s="13">
        <v>0</v>
      </c>
      <c r="AM630" s="13">
        <v>0</v>
      </c>
      <c r="AN630" s="13">
        <v>0</v>
      </c>
      <c r="AO630" s="13">
        <v>0</v>
      </c>
      <c r="AP630" s="13">
        <v>0</v>
      </c>
      <c r="AQ630" s="13">
        <v>0</v>
      </c>
      <c r="AR630" s="13">
        <v>0</v>
      </c>
      <c r="AS630" s="13">
        <v>0</v>
      </c>
      <c r="AT630" s="13">
        <v>0</v>
      </c>
      <c r="AU630" s="13">
        <v>0</v>
      </c>
      <c r="AV630" s="13">
        <v>0</v>
      </c>
      <c r="AW630" s="16">
        <f t="shared" si="171"/>
        <v>0</v>
      </c>
      <c r="AX630" s="16">
        <v>0</v>
      </c>
      <c r="AY630" s="10">
        <f t="shared" si="172"/>
        <v>0</v>
      </c>
      <c r="AZ630" s="10">
        <f>SUM(Z630:AK630)</f>
        <v>20.71</v>
      </c>
      <c r="BA630" s="10"/>
      <c r="BB630" s="10">
        <f t="shared" si="173"/>
        <v>0</v>
      </c>
      <c r="BC630" s="10">
        <f t="shared" si="174"/>
        <v>0</v>
      </c>
      <c r="BD630" s="10">
        <f t="shared" si="175"/>
        <v>-20.71</v>
      </c>
      <c r="BE630" s="10">
        <f t="shared" si="187"/>
        <v>20.71</v>
      </c>
      <c r="BF630" s="2" t="s">
        <v>119</v>
      </c>
      <c r="BG630" s="10">
        <f t="shared" si="176"/>
        <v>0</v>
      </c>
      <c r="BH630" s="36" t="s">
        <v>118</v>
      </c>
      <c r="BI630" s="39" t="str">
        <f t="shared" si="177"/>
        <v/>
      </c>
      <c r="BJ630" s="39" t="str">
        <f t="shared" si="178"/>
        <v/>
      </c>
      <c r="BK630" s="16">
        <f>SUM(AR630:AX630)</f>
        <v>0</v>
      </c>
      <c r="BL630" s="10">
        <f>SUM(AL630:AQ630)</f>
        <v>0</v>
      </c>
      <c r="BM630" s="12" t="str">
        <f t="shared" si="179"/>
        <v/>
      </c>
      <c r="BN630" s="12" t="str">
        <f t="shared" si="179"/>
        <v/>
      </c>
      <c r="BO630" s="9">
        <f t="shared" si="180"/>
        <v>0</v>
      </c>
      <c r="BP630" s="39" t="str">
        <f t="shared" si="181"/>
        <v/>
      </c>
      <c r="BQ630" s="147"/>
      <c r="BR630" s="9">
        <f t="shared" si="182"/>
        <v>0</v>
      </c>
      <c r="BS630" s="9">
        <f t="shared" si="183"/>
        <v>20.71</v>
      </c>
      <c r="BT630" s="9">
        <f t="shared" si="184"/>
        <v>20.71</v>
      </c>
      <c r="BU630" s="9" t="str">
        <f>IFERROR(_xlfn.XLOOKUP(D630,Sheet1!B:B,Sheet1!L:L),"")</f>
        <v/>
      </c>
      <c r="BV630" s="9" t="e">
        <f>_xlfn.XLOOKUP(BU630,Sheet1!S:S,Sheet1!T:T)</f>
        <v>#N/A</v>
      </c>
      <c r="BW630" s="9" t="e">
        <f>_xlfn.XLOOKUP(D630,Sheet1!B:B,Sheet1!M:M)</f>
        <v>#N/A</v>
      </c>
      <c r="BZ630" s="108">
        <f t="shared" si="185"/>
        <v>0</v>
      </c>
      <c r="CB630" s="12"/>
      <c r="CC630" s="12"/>
      <c r="CG630" s="1" t="str">
        <f>IF(BO630&lt;80,"Below 80",
IF(BO630&lt;=120,"80-120",
IF(BO630&lt;=200,"&gt; 120-200",
IF(BO630&lt;=300,"&gt;200-300",
IF(BO630&lt;=500,"&gt;300-500",
"&gt;500")))))</f>
        <v>Below 80</v>
      </c>
      <c r="CH630" s="1" t="str">
        <f>IFERROR(_xlfn.XLOOKUP(CG630,Scenario!M:M,Scenario!N:N),"")</f>
        <v/>
      </c>
      <c r="CI630" s="1" t="str">
        <f t="shared" si="186"/>
        <v>No</v>
      </c>
      <c r="CJ630" s="75">
        <v>0</v>
      </c>
    </row>
    <row r="631" spans="1:89" hidden="1">
      <c r="A631" s="2">
        <v>630</v>
      </c>
      <c r="B631" s="2">
        <v>2024</v>
      </c>
      <c r="C631" s="1">
        <v>0</v>
      </c>
      <c r="D631" s="37" t="str">
        <v>001J100000N95yBIAR</v>
      </c>
      <c r="E631" s="37" t="str">
        <v>SAHARAN STONE CO.</v>
      </c>
      <c r="F631" s="37" t="str">
        <v>RAJASTHAN</v>
      </c>
      <c r="G631" s="37" t="str">
        <v>JHUNJHUNU</v>
      </c>
      <c r="H631" s="37">
        <v>0</v>
      </c>
      <c r="I631" s="37" t="str">
        <v>KHUNTETA STEELS</v>
      </c>
      <c r="J631" s="37" t="str">
        <v>Ravi Kumar Kulmi</v>
      </c>
      <c r="K631" s="37">
        <v>0</v>
      </c>
      <c r="L631" s="37" t="str">
        <v/>
      </c>
      <c r="M631" s="37" t="str">
        <v>North</v>
      </c>
      <c r="N631" s="2">
        <v>333041</v>
      </c>
      <c r="O631" s="2" t="str">
        <v>08ASPPS3386J1ZV</v>
      </c>
      <c r="P631" s="2">
        <v>9414585587</v>
      </c>
      <c r="Q631" s="2" t="str">
        <v>Oct'24</v>
      </c>
      <c r="R631" s="2">
        <v>2025</v>
      </c>
      <c r="S631" s="1">
        <v>0</v>
      </c>
      <c r="T631" s="2">
        <v>200</v>
      </c>
      <c r="U631" s="12">
        <v>0</v>
      </c>
      <c r="V631" s="1" t="str">
        <v>Challenger</v>
      </c>
      <c r="W631" s="13">
        <v>0</v>
      </c>
      <c r="X631" s="13">
        <v>0</v>
      </c>
      <c r="Y631" s="13">
        <v>0</v>
      </c>
      <c r="Z631" s="13">
        <v>0</v>
      </c>
      <c r="AA631" s="13">
        <v>0</v>
      </c>
      <c r="AB631" s="13">
        <v>0</v>
      </c>
      <c r="AC631" s="13">
        <v>0</v>
      </c>
      <c r="AD631" s="13">
        <v>0</v>
      </c>
      <c r="AE631" s="13">
        <v>0</v>
      </c>
      <c r="AF631" s="13">
        <v>14.07</v>
      </c>
      <c r="AG631" s="13">
        <v>0</v>
      </c>
      <c r="AH631" s="13">
        <v>0</v>
      </c>
      <c r="AI631" s="13">
        <v>0</v>
      </c>
      <c r="AJ631" s="13">
        <v>0</v>
      </c>
      <c r="AK631" s="13">
        <v>0</v>
      </c>
      <c r="AL631" s="13">
        <v>0</v>
      </c>
      <c r="AM631" s="13">
        <v>0</v>
      </c>
      <c r="AN631" s="13">
        <v>0</v>
      </c>
      <c r="AO631" s="13">
        <v>0</v>
      </c>
      <c r="AP631" s="13">
        <v>0</v>
      </c>
      <c r="AQ631" s="13">
        <v>0</v>
      </c>
      <c r="AR631" s="13">
        <v>0</v>
      </c>
      <c r="AS631" s="13">
        <v>0</v>
      </c>
      <c r="AT631" s="13">
        <v>0</v>
      </c>
      <c r="AU631" s="13">
        <v>0</v>
      </c>
      <c r="AV631" s="13">
        <v>0</v>
      </c>
      <c r="AW631" s="16">
        <f t="shared" si="171"/>
        <v>0</v>
      </c>
      <c r="AX631" s="16">
        <v>0</v>
      </c>
      <c r="AY631" s="10">
        <f t="shared" si="172"/>
        <v>0</v>
      </c>
      <c r="AZ631" s="10">
        <f>SUM(Z631:AK631)</f>
        <v>14.07</v>
      </c>
      <c r="BA631" s="10"/>
      <c r="BB631" s="10">
        <f t="shared" si="173"/>
        <v>0</v>
      </c>
      <c r="BC631" s="10">
        <f t="shared" si="174"/>
        <v>0</v>
      </c>
      <c r="BD631" s="10">
        <f t="shared" si="175"/>
        <v>-14.07</v>
      </c>
      <c r="BE631" s="10">
        <f t="shared" si="187"/>
        <v>14.07</v>
      </c>
      <c r="BF631" s="2" t="s">
        <v>119</v>
      </c>
      <c r="BG631" s="10">
        <f t="shared" si="176"/>
        <v>0</v>
      </c>
      <c r="BH631" s="36" t="s">
        <v>118</v>
      </c>
      <c r="BI631" s="39" t="str">
        <f t="shared" si="177"/>
        <v/>
      </c>
      <c r="BJ631" s="39" t="str">
        <f t="shared" si="178"/>
        <v/>
      </c>
      <c r="BK631" s="16">
        <f>SUM(AR631:AX631)</f>
        <v>0</v>
      </c>
      <c r="BL631" s="10">
        <f>SUM(AL631:AQ631)</f>
        <v>0</v>
      </c>
      <c r="BM631" s="12" t="str">
        <f t="shared" si="179"/>
        <v/>
      </c>
      <c r="BN631" s="12" t="str">
        <f t="shared" si="179"/>
        <v/>
      </c>
      <c r="BO631" s="9">
        <f t="shared" si="180"/>
        <v>0</v>
      </c>
      <c r="BP631" s="39" t="str">
        <f t="shared" si="181"/>
        <v/>
      </c>
      <c r="BQ631" s="147"/>
      <c r="BR631" s="9">
        <f t="shared" si="182"/>
        <v>0</v>
      </c>
      <c r="BS631" s="9">
        <f t="shared" si="183"/>
        <v>14.07</v>
      </c>
      <c r="BT631" s="9">
        <f t="shared" si="184"/>
        <v>14.07</v>
      </c>
      <c r="BU631" s="9" t="str">
        <f>IFERROR(_xlfn.XLOOKUP(D631,Sheet1!B:B,Sheet1!L:L),"")</f>
        <v/>
      </c>
      <c r="BV631" s="9" t="e">
        <f>_xlfn.XLOOKUP(BU631,Sheet1!S:S,Sheet1!T:T)</f>
        <v>#N/A</v>
      </c>
      <c r="BW631" s="9" t="e">
        <f>_xlfn.XLOOKUP(D631,Sheet1!B:B,Sheet1!M:M)</f>
        <v>#N/A</v>
      </c>
      <c r="BZ631" s="108">
        <f t="shared" si="185"/>
        <v>0</v>
      </c>
      <c r="CB631" s="12"/>
      <c r="CC631" s="12"/>
      <c r="CG631" s="1" t="str">
        <f>IF(BO631&lt;80,"Below 80",
IF(BO631&lt;=120,"80-120",
IF(BO631&lt;=200,"&gt; 120-200",
IF(BO631&lt;=300,"&gt;200-300",
IF(BO631&lt;=500,"&gt;300-500",
"&gt;500")))))</f>
        <v>Below 80</v>
      </c>
      <c r="CH631" s="1" t="str">
        <f>IFERROR(_xlfn.XLOOKUP(CG631,Scenario!M:M,Scenario!N:N),"")</f>
        <v/>
      </c>
      <c r="CI631" s="1" t="str">
        <f t="shared" si="186"/>
        <v>No</v>
      </c>
      <c r="CJ631" s="75">
        <v>0</v>
      </c>
    </row>
    <row r="632" spans="1:89" ht="27.75" hidden="1">
      <c r="A632" s="2">
        <v>631</v>
      </c>
      <c r="B632" s="2">
        <v>2024</v>
      </c>
      <c r="C632" s="1">
        <v>0</v>
      </c>
      <c r="D632" s="37" t="str">
        <v>001J100000BadzzIAB</v>
      </c>
      <c r="E632" s="37" t="str">
        <v>HINGLAJ IRON STORE</v>
      </c>
      <c r="F632" s="37" t="str">
        <v>RAJASTHAN</v>
      </c>
      <c r="G632" s="37" t="str">
        <v>BARMER</v>
      </c>
      <c r="H632" s="37" t="str">
        <v>Barmer</v>
      </c>
      <c r="I632" s="37" t="str">
        <v>M R Associates</v>
      </c>
      <c r="J632" s="37" t="str">
        <v>Neeraj Sharma</v>
      </c>
      <c r="K632" s="37" t="str">
        <v>Neeraj Sharma</v>
      </c>
      <c r="L632" s="37" t="str">
        <v>C13417</v>
      </c>
      <c r="M632" s="37" t="str">
        <v>North</v>
      </c>
      <c r="N632" s="2">
        <v>344001</v>
      </c>
      <c r="O632" s="2" t="str">
        <v>08AFBPK4330F1ZV</v>
      </c>
      <c r="P632" s="2">
        <v>9414107455</v>
      </c>
      <c r="Q632" s="2" t="str">
        <v>Oct'24</v>
      </c>
      <c r="R632" s="2">
        <v>2025</v>
      </c>
      <c r="S632" s="1">
        <v>0</v>
      </c>
      <c r="T632" s="2">
        <v>300</v>
      </c>
      <c r="U632" s="12">
        <v>0.16635555555555556</v>
      </c>
      <c r="V632" s="1" t="str">
        <v>Super Star</v>
      </c>
      <c r="W632" s="13">
        <v>0</v>
      </c>
      <c r="X632" s="13">
        <v>0</v>
      </c>
      <c r="Y632" s="13">
        <v>0</v>
      </c>
      <c r="Z632" s="13">
        <v>0</v>
      </c>
      <c r="AA632" s="13">
        <v>0</v>
      </c>
      <c r="AB632" s="13">
        <v>0</v>
      </c>
      <c r="AC632" s="13">
        <v>0</v>
      </c>
      <c r="AD632" s="13">
        <v>0</v>
      </c>
      <c r="AE632" s="13">
        <v>0</v>
      </c>
      <c r="AF632" s="13">
        <v>60.13</v>
      </c>
      <c r="AG632" s="13">
        <v>30</v>
      </c>
      <c r="AH632" s="13">
        <v>75</v>
      </c>
      <c r="AI632" s="13">
        <v>25</v>
      </c>
      <c r="AJ632" s="13">
        <v>64</v>
      </c>
      <c r="AK632" s="13">
        <v>67</v>
      </c>
      <c r="AL632" s="13">
        <v>35.89</v>
      </c>
      <c r="AM632" s="13">
        <v>0</v>
      </c>
      <c r="AN632" s="13">
        <v>26</v>
      </c>
      <c r="AO632" s="13">
        <v>74.63</v>
      </c>
      <c r="AP632" s="13">
        <v>50.13</v>
      </c>
      <c r="AQ632" s="13">
        <v>24.98</v>
      </c>
      <c r="AR632" s="13">
        <v>24.91</v>
      </c>
      <c r="AS632" s="13">
        <v>24.02</v>
      </c>
      <c r="AT632" s="13">
        <v>49.86</v>
      </c>
      <c r="AU632" s="13">
        <v>75</v>
      </c>
      <c r="AV632" s="13">
        <v>24.86</v>
      </c>
      <c r="AW632" s="16">
        <f t="shared" si="171"/>
        <v>385.41999999999996</v>
      </c>
      <c r="AX632" s="16">
        <v>313.46000000000004</v>
      </c>
      <c r="AY632" s="107">
        <f>BW632</f>
        <v>550</v>
      </c>
      <c r="AZ632" s="10">
        <f>SUM(Z632:AK632)</f>
        <v>321.13</v>
      </c>
      <c r="BA632" s="10">
        <v>750</v>
      </c>
      <c r="BB632" s="10">
        <f t="shared" si="173"/>
        <v>364.58000000000004</v>
      </c>
      <c r="BC632" s="10">
        <f t="shared" si="174"/>
        <v>91.14500000000001</v>
      </c>
      <c r="BD632" s="10">
        <f t="shared" si="175"/>
        <v>228.87</v>
      </c>
      <c r="BE632" s="10">
        <f t="shared" si="187"/>
        <v>-64.289999999999964</v>
      </c>
      <c r="BF632" s="2" t="s">
        <v>119</v>
      </c>
      <c r="BG632" s="10">
        <f t="shared" si="176"/>
        <v>32.569999999999993</v>
      </c>
      <c r="BH632" s="36" t="s">
        <v>118</v>
      </c>
      <c r="BI632" s="39" t="str">
        <f t="shared" si="177"/>
        <v>C</v>
      </c>
      <c r="BJ632" s="39" t="str">
        <f t="shared" si="178"/>
        <v>C</v>
      </c>
      <c r="BK632" s="16">
        <f>SUM(AR632:AX632)</f>
        <v>897.53</v>
      </c>
      <c r="BL632" s="10">
        <f>SUM(AL632:AQ632)</f>
        <v>211.62999999999997</v>
      </c>
      <c r="BM632" s="12">
        <f t="shared" si="179"/>
        <v>1.6318727272727271</v>
      </c>
      <c r="BN632" s="12">
        <f t="shared" si="179"/>
        <v>0.38478181818181811</v>
      </c>
      <c r="BO632" s="9">
        <f t="shared" si="180"/>
        <v>260.55999999999995</v>
      </c>
      <c r="BP632" s="39" t="str">
        <f t="shared" si="181"/>
        <v>A</v>
      </c>
      <c r="BQ632" s="147" t="s">
        <v>178</v>
      </c>
      <c r="BR632" s="9">
        <f t="shared" si="182"/>
        <v>0</v>
      </c>
      <c r="BS632" s="9">
        <f t="shared" si="183"/>
        <v>321.13</v>
      </c>
      <c r="BT632" s="9">
        <f t="shared" si="184"/>
        <v>321.13</v>
      </c>
      <c r="BU632" s="9" t="str">
        <f>IFERROR(_xlfn.XLOOKUP(D632,Sheet1!B:B,Sheet1!L:L),"")</f>
        <v>International trip (1 pax Almaty) 3N-4D</v>
      </c>
      <c r="BV632" s="9" t="e">
        <f>_xlfn.XLOOKUP(BU632,Sheet1!S:S,Sheet1!T:T)</f>
        <v>#N/A</v>
      </c>
      <c r="BW632" s="9">
        <f>_xlfn.XLOOKUP(D632,Sheet1!B:B,Sheet1!M:M)</f>
        <v>550</v>
      </c>
      <c r="BX632" s="1" t="s">
        <v>129</v>
      </c>
      <c r="BZ632" s="108">
        <f t="shared" si="185"/>
        <v>164.58000000000004</v>
      </c>
      <c r="CB632" s="12">
        <f>AW632/AY632</f>
        <v>0.70076363636363626</v>
      </c>
      <c r="CC632" s="12">
        <f>AX632/AY632</f>
        <v>0.56992727272727284</v>
      </c>
      <c r="CG632" s="1" t="str">
        <f>IF(BO632&lt;80,"Below 80",
IF(BO632&lt;=120,"80-120",
IF(BO632&lt;=200,"&gt; 120-200",
IF(BO632&lt;=300,"&gt;200-300",
IF(BO632&lt;=500,"&gt;300-500",
"&gt;500")))))</f>
        <v>&gt;200-300</v>
      </c>
      <c r="CH632" s="1" t="str">
        <f>IFERROR(_xlfn.XLOOKUP(CG632,Scenario!M:M,Scenario!N:N),"")</f>
        <v>C</v>
      </c>
      <c r="CI632" s="1" t="b">
        <f t="shared" si="186"/>
        <v>0</v>
      </c>
      <c r="CJ632" s="75">
        <v>289.44000000000005</v>
      </c>
    </row>
    <row r="633" spans="1:89" hidden="1">
      <c r="A633" s="2">
        <v>632</v>
      </c>
      <c r="B633" s="2">
        <v>2024</v>
      </c>
      <c r="C633" s="1">
        <v>0</v>
      </c>
      <c r="D633" s="37" t="str">
        <v>001J100000BOyiZIAT</v>
      </c>
      <c r="E633" s="37" t="str">
        <v>HINGLAJ IRON HOUSE</v>
      </c>
      <c r="F633" s="37" t="str">
        <v>RAJASTHAN</v>
      </c>
      <c r="G633" s="37" t="str">
        <v>BARMER</v>
      </c>
      <c r="H633" s="37" t="str">
        <v>Barmer</v>
      </c>
      <c r="I633" s="37" t="str">
        <v>M R Associates</v>
      </c>
      <c r="J633" s="37" t="str">
        <v>Neeraj Sharma</v>
      </c>
      <c r="K633" s="37" t="str">
        <v>Neeraj Sharma</v>
      </c>
      <c r="L633" s="37" t="str">
        <v>C13417</v>
      </c>
      <c r="M633" s="37" t="str">
        <v>North</v>
      </c>
      <c r="N633" s="2">
        <v>344022</v>
      </c>
      <c r="O633" s="2" t="str">
        <v>08AANPG7146A1ZV</v>
      </c>
      <c r="P633" s="2">
        <v>6376052613</v>
      </c>
      <c r="Q633" s="2" t="str">
        <v>Oct'24</v>
      </c>
      <c r="R633" s="2">
        <v>2025</v>
      </c>
      <c r="S633" s="1">
        <v>0</v>
      </c>
      <c r="T633" s="2">
        <v>40</v>
      </c>
      <c r="U633" s="12">
        <v>3.3333333333333333E-2</v>
      </c>
      <c r="V633" s="1" t="str">
        <v>Minor</v>
      </c>
      <c r="W633" s="13">
        <v>0</v>
      </c>
      <c r="X633" s="13">
        <v>0</v>
      </c>
      <c r="Y633" s="13">
        <v>0</v>
      </c>
      <c r="Z633" s="13">
        <v>0</v>
      </c>
      <c r="AA633" s="13">
        <v>0</v>
      </c>
      <c r="AB633" s="13">
        <v>0</v>
      </c>
      <c r="AC633" s="13">
        <v>0</v>
      </c>
      <c r="AD633" s="13">
        <v>0</v>
      </c>
      <c r="AE633" s="13">
        <v>0</v>
      </c>
      <c r="AF633" s="13">
        <v>25.09</v>
      </c>
      <c r="AG633" s="13">
        <v>0</v>
      </c>
      <c r="AH633" s="13">
        <v>0</v>
      </c>
      <c r="AI633" s="13">
        <v>0</v>
      </c>
      <c r="AJ633" s="13">
        <v>0</v>
      </c>
      <c r="AK633" s="13">
        <v>0</v>
      </c>
      <c r="AL633" s="13">
        <v>0</v>
      </c>
      <c r="AM633" s="13">
        <v>0</v>
      </c>
      <c r="AN633" s="13">
        <v>0</v>
      </c>
      <c r="AO633" s="13">
        <v>0</v>
      </c>
      <c r="AP633" s="13">
        <v>0</v>
      </c>
      <c r="AQ633" s="13">
        <v>0</v>
      </c>
      <c r="AR633" s="13">
        <v>0</v>
      </c>
      <c r="AS633" s="13">
        <v>0</v>
      </c>
      <c r="AT633" s="13">
        <v>0</v>
      </c>
      <c r="AU633" s="13">
        <v>4</v>
      </c>
      <c r="AV633" s="13">
        <v>0</v>
      </c>
      <c r="AW633" s="16">
        <f t="shared" si="171"/>
        <v>4</v>
      </c>
      <c r="AX633" s="16">
        <v>0</v>
      </c>
      <c r="AY633" s="10">
        <f t="shared" si="172"/>
        <v>4</v>
      </c>
      <c r="AZ633" s="10">
        <f>SUM(Z633:AK633)</f>
        <v>25.09</v>
      </c>
      <c r="BA633" s="10"/>
      <c r="BB633" s="10">
        <f t="shared" si="173"/>
        <v>-4</v>
      </c>
      <c r="BC633" s="10">
        <f t="shared" si="174"/>
        <v>-1</v>
      </c>
      <c r="BD633" s="10">
        <f t="shared" si="175"/>
        <v>-21.09</v>
      </c>
      <c r="BE633" s="10">
        <f t="shared" si="187"/>
        <v>21.09</v>
      </c>
      <c r="BF633" s="2" t="s">
        <v>119</v>
      </c>
      <c r="BG633" s="10">
        <f t="shared" si="176"/>
        <v>0</v>
      </c>
      <c r="BH633" s="36" t="s">
        <v>118</v>
      </c>
      <c r="BI633" s="39" t="str">
        <f t="shared" si="177"/>
        <v/>
      </c>
      <c r="BJ633" s="39" t="str">
        <f t="shared" si="178"/>
        <v/>
      </c>
      <c r="BK633" s="16">
        <f>SUM(AR633:AX633)</f>
        <v>8</v>
      </c>
      <c r="BL633" s="10">
        <f>SUM(AL633:AQ633)</f>
        <v>0</v>
      </c>
      <c r="BM633" s="12">
        <f t="shared" si="179"/>
        <v>2</v>
      </c>
      <c r="BN633" s="12">
        <f t="shared" si="179"/>
        <v>0</v>
      </c>
      <c r="BO633" s="9">
        <f t="shared" si="180"/>
        <v>0</v>
      </c>
      <c r="BP633" s="39" t="str">
        <f t="shared" si="181"/>
        <v/>
      </c>
      <c r="BQ633" s="147"/>
      <c r="BR633" s="9">
        <f t="shared" si="182"/>
        <v>0</v>
      </c>
      <c r="BS633" s="9">
        <f t="shared" si="183"/>
        <v>25.09</v>
      </c>
      <c r="BT633" s="9">
        <f t="shared" si="184"/>
        <v>25.09</v>
      </c>
      <c r="BU633" s="9" t="str">
        <f>IFERROR(_xlfn.XLOOKUP(D633,Sheet1!B:B,Sheet1!L:L),"")</f>
        <v/>
      </c>
      <c r="BV633" s="9" t="e">
        <f>_xlfn.XLOOKUP(BU633,Sheet1!S:S,Sheet1!T:T)</f>
        <v>#N/A</v>
      </c>
      <c r="BW633" s="9" t="e">
        <f>_xlfn.XLOOKUP(D633,Sheet1!B:B,Sheet1!M:M)</f>
        <v>#N/A</v>
      </c>
      <c r="BZ633" s="108">
        <f t="shared" si="185"/>
        <v>0</v>
      </c>
      <c r="CB633" s="12"/>
      <c r="CC633" s="12"/>
      <c r="CG633" s="1" t="str">
        <f>IF(BO633&lt;80,"Below 80",
IF(BO633&lt;=120,"80-120",
IF(BO633&lt;=200,"&gt; 120-200",
IF(BO633&lt;=300,"&gt;200-300",
IF(BO633&lt;=500,"&gt;300-500",
"&gt;500")))))</f>
        <v>Below 80</v>
      </c>
      <c r="CH633" s="1" t="str">
        <f>IFERROR(_xlfn.XLOOKUP(CG633,Scenario!M:M,Scenario!N:N),"")</f>
        <v/>
      </c>
      <c r="CI633" s="1" t="str">
        <f t="shared" si="186"/>
        <v>No</v>
      </c>
      <c r="CJ633" s="75">
        <v>0</v>
      </c>
    </row>
    <row r="634" spans="1:89">
      <c r="A634" s="2">
        <v>633</v>
      </c>
      <c r="B634" s="2">
        <v>2024</v>
      </c>
      <c r="C634" s="1">
        <v>0</v>
      </c>
      <c r="D634" s="37" t="str">
        <v>0015g00001f8tNYAAY</v>
      </c>
      <c r="E634" s="37" t="str">
        <v>KABRA IRON AGENCIES</v>
      </c>
      <c r="F634" s="37" t="str">
        <v>RAJASTHAN</v>
      </c>
      <c r="G634" s="37" t="str">
        <v>JODHPUR</v>
      </c>
      <c r="H634" s="37" t="str">
        <v>Jodhpur</v>
      </c>
      <c r="I634" s="37" t="str">
        <v>M R Associates</v>
      </c>
      <c r="J634" s="37" t="str">
        <v>Neeraj Sharma</v>
      </c>
      <c r="K634" s="37" t="str">
        <v>Neeraj Sharma</v>
      </c>
      <c r="L634" s="37" t="str">
        <v>C13417</v>
      </c>
      <c r="M634" s="37" t="str">
        <v>North</v>
      </c>
      <c r="N634" s="2">
        <v>342001</v>
      </c>
      <c r="O634" s="2" t="str">
        <v>08ACAPK9721G1ZN</v>
      </c>
      <c r="P634" s="2">
        <v>9829028700</v>
      </c>
      <c r="Q634" s="2" t="str">
        <v>Oct'24</v>
      </c>
      <c r="R634" s="2">
        <v>2025</v>
      </c>
      <c r="S634" s="1">
        <v>0</v>
      </c>
      <c r="T634" s="2">
        <v>150</v>
      </c>
      <c r="U634" s="12">
        <v>0.24691111111111114</v>
      </c>
      <c r="V634" s="1" t="str">
        <v>Star</v>
      </c>
      <c r="W634" s="13">
        <v>0</v>
      </c>
      <c r="X634" s="13">
        <v>0</v>
      </c>
      <c r="Y634" s="13">
        <v>0</v>
      </c>
      <c r="Z634" s="13">
        <v>0</v>
      </c>
      <c r="AA634" s="13">
        <v>0</v>
      </c>
      <c r="AB634" s="13">
        <v>0</v>
      </c>
      <c r="AC634" s="13">
        <v>0</v>
      </c>
      <c r="AD634" s="13">
        <v>0</v>
      </c>
      <c r="AE634" s="13">
        <v>0</v>
      </c>
      <c r="AF634" s="13">
        <v>57</v>
      </c>
      <c r="AG634" s="13">
        <v>35</v>
      </c>
      <c r="AH634" s="13">
        <v>51</v>
      </c>
      <c r="AI634" s="13">
        <v>22</v>
      </c>
      <c r="AJ634" s="13">
        <v>20</v>
      </c>
      <c r="AK634" s="13">
        <v>40</v>
      </c>
      <c r="AL634" s="13">
        <v>74</v>
      </c>
      <c r="AM634" s="13">
        <v>0</v>
      </c>
      <c r="AN634" s="13">
        <v>0</v>
      </c>
      <c r="AO634" s="13">
        <v>20.02</v>
      </c>
      <c r="AP634" s="13">
        <v>0</v>
      </c>
      <c r="AQ634" s="13">
        <v>35.76</v>
      </c>
      <c r="AR634" s="13">
        <v>19.989999999999998</v>
      </c>
      <c r="AS634" s="13">
        <v>40.17</v>
      </c>
      <c r="AT634" s="13">
        <v>39.97</v>
      </c>
      <c r="AU634" s="13">
        <v>40</v>
      </c>
      <c r="AV634" s="13">
        <v>31.14</v>
      </c>
      <c r="AW634" s="16">
        <f t="shared" si="171"/>
        <v>269.90999999999997</v>
      </c>
      <c r="AX634" s="16">
        <v>351.23</v>
      </c>
      <c r="AY634" s="10">
        <v>501</v>
      </c>
      <c r="AZ634" s="10">
        <f>SUM(Z634:AK634)</f>
        <v>225</v>
      </c>
      <c r="BA634" s="10">
        <v>300</v>
      </c>
      <c r="BB634" s="10">
        <f t="shared" si="173"/>
        <v>30.090000000000032</v>
      </c>
      <c r="BC634" s="10">
        <f t="shared" si="174"/>
        <v>7.522500000000008</v>
      </c>
      <c r="BD634" s="10">
        <f t="shared" si="175"/>
        <v>276</v>
      </c>
      <c r="BE634" s="10">
        <f t="shared" si="187"/>
        <v>-44.909999999999968</v>
      </c>
      <c r="BF634" s="2" t="s">
        <v>119</v>
      </c>
      <c r="BG634" s="10">
        <f t="shared" si="176"/>
        <v>23.7425</v>
      </c>
      <c r="BH634" s="36" t="s">
        <v>118</v>
      </c>
      <c r="BI634" s="39" t="str">
        <f t="shared" si="177"/>
        <v>B</v>
      </c>
      <c r="BJ634" s="39" t="str">
        <f t="shared" si="178"/>
        <v>C</v>
      </c>
      <c r="BK634" s="16">
        <f>SUM(AR634:AX634)</f>
        <v>792.41</v>
      </c>
      <c r="BL634" s="10">
        <f>SUM(AL634:AQ634)</f>
        <v>129.78</v>
      </c>
      <c r="BM634" s="12">
        <f t="shared" si="179"/>
        <v>1.5816566866267465</v>
      </c>
      <c r="BN634" s="12">
        <f t="shared" si="179"/>
        <v>0.2590419161676647</v>
      </c>
      <c r="BO634" s="9">
        <f t="shared" si="180"/>
        <v>189.94</v>
      </c>
      <c r="BP634" s="39" t="str">
        <f t="shared" si="181"/>
        <v/>
      </c>
      <c r="BQ634" s="147"/>
      <c r="BR634" s="9">
        <f t="shared" si="182"/>
        <v>0</v>
      </c>
      <c r="BS634" s="9">
        <f t="shared" si="183"/>
        <v>225</v>
      </c>
      <c r="BT634" s="9">
        <f t="shared" si="184"/>
        <v>225</v>
      </c>
      <c r="BU634" s="9" t="str">
        <f>IFERROR(_xlfn.XLOOKUP(D634,Sheet1!B:B,Sheet1!L:L),"")</f>
        <v/>
      </c>
      <c r="BV634" s="9" t="e">
        <f>_xlfn.XLOOKUP(BU634,Sheet1!S:S,Sheet1!T:T)</f>
        <v>#N/A</v>
      </c>
      <c r="BW634" s="9" t="e">
        <f>_xlfn.XLOOKUP(D634,Sheet1!B:B,Sheet1!M:M)</f>
        <v>#N/A</v>
      </c>
      <c r="BX634" s="11" t="s">
        <v>123</v>
      </c>
      <c r="BY634" s="1">
        <v>501</v>
      </c>
      <c r="BZ634" s="108">
        <f t="shared" si="185"/>
        <v>231.09000000000003</v>
      </c>
      <c r="CB634" s="12">
        <f>AW634/AY634</f>
        <v>0.53874251497005987</v>
      </c>
      <c r="CC634" s="12">
        <f>AX634/AY634</f>
        <v>0.70105788423153692</v>
      </c>
      <c r="CG634" s="1" t="str">
        <f>IF(BO634&lt;80,"Below 80",
IF(BO634&lt;=120,"80-120",
IF(BO634&lt;=200,"&gt; 120-200",
IF(BO634&lt;=300,"&gt;200-300",
IF(BO634&lt;=500,"&gt;300-500",
"&gt;500")))))</f>
        <v>&gt; 120-200</v>
      </c>
      <c r="CH634" s="1" t="str">
        <f>IFERROR(_xlfn.XLOOKUP(CG634,Scenario!M:M,Scenario!N:N),"")</f>
        <v>B</v>
      </c>
      <c r="CI634" s="1" t="b">
        <f t="shared" si="186"/>
        <v>0</v>
      </c>
      <c r="CJ634" s="75">
        <v>311.06</v>
      </c>
      <c r="CK634" s="1" t="s">
        <v>118</v>
      </c>
    </row>
    <row r="635" spans="1:89" hidden="1">
      <c r="A635" s="2">
        <v>634</v>
      </c>
      <c r="B635" s="2">
        <v>2024</v>
      </c>
      <c r="C635" s="1">
        <v>0</v>
      </c>
      <c r="D635" s="37" t="str">
        <v>0015g00001gvYUPAA2</v>
      </c>
      <c r="E635" s="37" t="str">
        <v>RAJASTHAN TRADING COMPANY</v>
      </c>
      <c r="F635" s="37" t="str">
        <v>RAJASTHAN</v>
      </c>
      <c r="G635" s="37" t="str">
        <v>JALORE</v>
      </c>
      <c r="H635" s="37" t="str">
        <v>Bhinmal</v>
      </c>
      <c r="I635" s="37" t="str">
        <v>M R Associates</v>
      </c>
      <c r="J635" s="37" t="str">
        <v>Neeraj Sharma</v>
      </c>
      <c r="K635" s="37" t="str">
        <v>Neeraj Sharma</v>
      </c>
      <c r="L635" s="37" t="str">
        <v>C13417</v>
      </c>
      <c r="M635" s="37" t="str">
        <v>North</v>
      </c>
      <c r="N635" s="2">
        <v>343022</v>
      </c>
      <c r="O635" s="2" t="str">
        <v>08IPVPD5573K1ZZ</v>
      </c>
      <c r="P635" s="2">
        <v>9256853151</v>
      </c>
      <c r="Q635" s="2" t="str">
        <v>Oct'24</v>
      </c>
      <c r="R635" s="2">
        <v>2025</v>
      </c>
      <c r="S635" s="1">
        <v>0</v>
      </c>
      <c r="T635" s="2">
        <v>30</v>
      </c>
      <c r="U635" s="12">
        <v>0</v>
      </c>
      <c r="V635" s="1" t="str">
        <v>Minor</v>
      </c>
      <c r="W635" s="13">
        <v>0</v>
      </c>
      <c r="X635" s="13">
        <v>0</v>
      </c>
      <c r="Y635" s="13">
        <v>0</v>
      </c>
      <c r="Z635" s="13">
        <v>0</v>
      </c>
      <c r="AA635" s="13">
        <v>0</v>
      </c>
      <c r="AB635" s="13">
        <v>0</v>
      </c>
      <c r="AC635" s="13">
        <v>0</v>
      </c>
      <c r="AD635" s="13">
        <v>0</v>
      </c>
      <c r="AE635" s="13">
        <v>0</v>
      </c>
      <c r="AF635" s="13">
        <v>10.130000000000001</v>
      </c>
      <c r="AG635" s="13">
        <v>0</v>
      </c>
      <c r="AH635" s="13">
        <v>0</v>
      </c>
      <c r="AI635" s="13">
        <v>0</v>
      </c>
      <c r="AJ635" s="13">
        <v>0</v>
      </c>
      <c r="AK635" s="13">
        <v>0</v>
      </c>
      <c r="AL635" s="13">
        <v>0</v>
      </c>
      <c r="AM635" s="13">
        <v>0</v>
      </c>
      <c r="AN635" s="13">
        <v>0</v>
      </c>
      <c r="AO635" s="13">
        <v>0</v>
      </c>
      <c r="AP635" s="13">
        <v>0</v>
      </c>
      <c r="AQ635" s="13">
        <v>0</v>
      </c>
      <c r="AR635" s="13">
        <v>0</v>
      </c>
      <c r="AS635" s="13">
        <v>0</v>
      </c>
      <c r="AT635" s="13">
        <v>0</v>
      </c>
      <c r="AU635" s="13">
        <v>0</v>
      </c>
      <c r="AV635" s="13">
        <v>0</v>
      </c>
      <c r="AW635" s="16">
        <f t="shared" si="171"/>
        <v>0</v>
      </c>
      <c r="AX635" s="16">
        <v>0</v>
      </c>
      <c r="AY635" s="10">
        <f t="shared" si="172"/>
        <v>0</v>
      </c>
      <c r="AZ635" s="10">
        <f>SUM(Z635:AK635)</f>
        <v>10.130000000000001</v>
      </c>
      <c r="BA635" s="10"/>
      <c r="BB635" s="10">
        <f t="shared" si="173"/>
        <v>0</v>
      </c>
      <c r="BC635" s="10">
        <f t="shared" si="174"/>
        <v>0</v>
      </c>
      <c r="BD635" s="10">
        <f t="shared" si="175"/>
        <v>-10.130000000000001</v>
      </c>
      <c r="BE635" s="10">
        <f t="shared" si="187"/>
        <v>10.130000000000001</v>
      </c>
      <c r="BF635" s="2" t="s">
        <v>119</v>
      </c>
      <c r="BG635" s="10">
        <f t="shared" si="176"/>
        <v>0</v>
      </c>
      <c r="BH635" s="36" t="s">
        <v>118</v>
      </c>
      <c r="BI635" s="39" t="str">
        <f t="shared" si="177"/>
        <v/>
      </c>
      <c r="BJ635" s="39" t="str">
        <f t="shared" si="178"/>
        <v/>
      </c>
      <c r="BK635" s="16">
        <f>SUM(AR635:AX635)</f>
        <v>0</v>
      </c>
      <c r="BL635" s="10">
        <f>SUM(AL635:AQ635)</f>
        <v>0</v>
      </c>
      <c r="BM635" s="12" t="str">
        <f t="shared" si="179"/>
        <v/>
      </c>
      <c r="BN635" s="12" t="str">
        <f t="shared" si="179"/>
        <v/>
      </c>
      <c r="BO635" s="9">
        <f t="shared" si="180"/>
        <v>0</v>
      </c>
      <c r="BP635" s="39" t="str">
        <f t="shared" si="181"/>
        <v/>
      </c>
      <c r="BQ635" s="147"/>
      <c r="BR635" s="9">
        <f t="shared" si="182"/>
        <v>0</v>
      </c>
      <c r="BS635" s="9">
        <f t="shared" si="183"/>
        <v>10.130000000000001</v>
      </c>
      <c r="BT635" s="9">
        <f t="shared" si="184"/>
        <v>10.130000000000001</v>
      </c>
      <c r="BU635" s="9" t="str">
        <f>IFERROR(_xlfn.XLOOKUP(D635,Sheet1!B:B,Sheet1!L:L),"")</f>
        <v/>
      </c>
      <c r="BV635" s="9" t="e">
        <f>_xlfn.XLOOKUP(BU635,Sheet1!S:S,Sheet1!T:T)</f>
        <v>#N/A</v>
      </c>
      <c r="BW635" s="9" t="e">
        <f>_xlfn.XLOOKUP(D635,Sheet1!B:B,Sheet1!M:M)</f>
        <v>#N/A</v>
      </c>
      <c r="BZ635" s="108">
        <f t="shared" si="185"/>
        <v>0</v>
      </c>
      <c r="CB635" s="12"/>
      <c r="CC635" s="12"/>
      <c r="CG635" s="1" t="str">
        <f>IF(BO635&lt;80,"Below 80",
IF(BO635&lt;=120,"80-120",
IF(BO635&lt;=200,"&gt; 120-200",
IF(BO635&lt;=300,"&gt;200-300",
IF(BO635&lt;=500,"&gt;300-500",
"&gt;500")))))</f>
        <v>Below 80</v>
      </c>
      <c r="CH635" s="1" t="str">
        <f>IFERROR(_xlfn.XLOOKUP(CG635,Scenario!M:M,Scenario!N:N),"")</f>
        <v/>
      </c>
      <c r="CI635" s="1" t="str">
        <f t="shared" si="186"/>
        <v>No</v>
      </c>
      <c r="CJ635" s="75">
        <v>0</v>
      </c>
    </row>
    <row r="636" spans="1:89">
      <c r="A636" s="2">
        <v>635</v>
      </c>
      <c r="B636" s="2">
        <v>2024</v>
      </c>
      <c r="C636" s="1">
        <v>0</v>
      </c>
      <c r="D636" s="37" t="str">
        <v>0015g00001f8ua5AAA</v>
      </c>
      <c r="E636" s="37" t="str">
        <v>ROOP STEEL TRADING COMPANY</v>
      </c>
      <c r="F636" s="37" t="str">
        <v>RAJASTHAN</v>
      </c>
      <c r="G636" s="37" t="str">
        <v>JODHPUR</v>
      </c>
      <c r="H636" s="37" t="str">
        <v>Jodhpur</v>
      </c>
      <c r="I636" s="37" t="str">
        <v>M R Associates</v>
      </c>
      <c r="J636" s="37" t="str">
        <v>Neeraj Sharma</v>
      </c>
      <c r="K636" s="37" t="str">
        <v>Neeraj Sharma</v>
      </c>
      <c r="L636" s="37" t="str">
        <v>C13417</v>
      </c>
      <c r="M636" s="37" t="str">
        <v>North</v>
      </c>
      <c r="N636" s="2">
        <v>342001</v>
      </c>
      <c r="O636" s="2" t="str">
        <v>08AAOFR3863N1ZD</v>
      </c>
      <c r="P636" s="2">
        <v>9001800939</v>
      </c>
      <c r="Q636" s="2" t="str">
        <v>Oct'24</v>
      </c>
      <c r="R636" s="2">
        <v>2025</v>
      </c>
      <c r="S636" s="1">
        <v>0</v>
      </c>
      <c r="T636" s="2">
        <v>80</v>
      </c>
      <c r="U636" s="12">
        <v>0.71087500000000003</v>
      </c>
      <c r="V636" s="1" t="str">
        <v>Star</v>
      </c>
      <c r="W636" s="13">
        <v>0</v>
      </c>
      <c r="X636" s="13">
        <v>0</v>
      </c>
      <c r="Y636" s="13">
        <v>0</v>
      </c>
      <c r="Z636" s="13">
        <v>0</v>
      </c>
      <c r="AA636" s="13">
        <v>0</v>
      </c>
      <c r="AB636" s="13">
        <v>0</v>
      </c>
      <c r="AC636" s="13">
        <v>0</v>
      </c>
      <c r="AD636" s="13">
        <v>0</v>
      </c>
      <c r="AE636" s="13">
        <v>0</v>
      </c>
      <c r="AF636" s="13">
        <v>5</v>
      </c>
      <c r="AG636" s="13">
        <v>21</v>
      </c>
      <c r="AH636" s="13">
        <v>0</v>
      </c>
      <c r="AI636" s="13">
        <v>20</v>
      </c>
      <c r="AJ636" s="13">
        <v>16</v>
      </c>
      <c r="AK636" s="13">
        <v>20</v>
      </c>
      <c r="AL636" s="13">
        <v>20.03</v>
      </c>
      <c r="AM636" s="13">
        <v>0</v>
      </c>
      <c r="AN636" s="13">
        <v>29</v>
      </c>
      <c r="AO636" s="13">
        <v>26.96</v>
      </c>
      <c r="AP636" s="13">
        <v>3</v>
      </c>
      <c r="AQ636" s="13">
        <v>30.07</v>
      </c>
      <c r="AR636" s="13">
        <v>24.98</v>
      </c>
      <c r="AS636" s="13">
        <v>15.03</v>
      </c>
      <c r="AT636" s="13">
        <v>56.62</v>
      </c>
      <c r="AU636" s="13">
        <v>82</v>
      </c>
      <c r="AV636" s="13">
        <v>31.99</v>
      </c>
      <c r="AW636" s="16">
        <f t="shared" si="171"/>
        <v>287.69</v>
      </c>
      <c r="AX636" s="16">
        <v>366.96000000000004</v>
      </c>
      <c r="AY636" s="10">
        <v>501</v>
      </c>
      <c r="AZ636" s="10">
        <f>SUM(Z636:AK636)</f>
        <v>82</v>
      </c>
      <c r="BA636" s="10">
        <v>300</v>
      </c>
      <c r="BB636" s="10">
        <f t="shared" si="173"/>
        <v>12.310000000000002</v>
      </c>
      <c r="BC636" s="10">
        <f t="shared" si="174"/>
        <v>3.0775000000000006</v>
      </c>
      <c r="BD636" s="10">
        <f t="shared" si="175"/>
        <v>419</v>
      </c>
      <c r="BE636" s="10">
        <f t="shared" si="187"/>
        <v>-205.69</v>
      </c>
      <c r="BF636" s="2" t="s">
        <v>119</v>
      </c>
      <c r="BG636" s="10">
        <f t="shared" si="176"/>
        <v>18.633749999999999</v>
      </c>
      <c r="BH636" s="36" t="s">
        <v>118</v>
      </c>
      <c r="BI636" s="39" t="str">
        <f t="shared" si="177"/>
        <v>B</v>
      </c>
      <c r="BJ636" s="39" t="str">
        <f t="shared" si="178"/>
        <v>C</v>
      </c>
      <c r="BK636" s="16">
        <f>SUM(AR636:AX636)</f>
        <v>865.27</v>
      </c>
      <c r="BL636" s="10">
        <f>SUM(AL636:AQ636)</f>
        <v>109.06</v>
      </c>
      <c r="BM636" s="12">
        <f t="shared" si="179"/>
        <v>1.7270858283433133</v>
      </c>
      <c r="BN636" s="12">
        <f t="shared" si="179"/>
        <v>0.21768463073852296</v>
      </c>
      <c r="BO636" s="9">
        <f t="shared" si="180"/>
        <v>149.07</v>
      </c>
      <c r="BP636" s="39" t="str">
        <f t="shared" si="181"/>
        <v/>
      </c>
      <c r="BQ636" s="147"/>
      <c r="BR636" s="9">
        <f t="shared" si="182"/>
        <v>0</v>
      </c>
      <c r="BS636" s="9">
        <f t="shared" si="183"/>
        <v>82</v>
      </c>
      <c r="BT636" s="9">
        <f t="shared" si="184"/>
        <v>82</v>
      </c>
      <c r="BU636" s="9" t="str">
        <f>IFERROR(_xlfn.XLOOKUP(D636,Sheet1!B:B,Sheet1!L:L),"")</f>
        <v/>
      </c>
      <c r="BV636" s="9" t="e">
        <f>_xlfn.XLOOKUP(BU636,Sheet1!S:S,Sheet1!T:T)</f>
        <v>#N/A</v>
      </c>
      <c r="BW636" s="9" t="e">
        <f>_xlfn.XLOOKUP(D636,Sheet1!B:B,Sheet1!M:M)</f>
        <v>#N/A</v>
      </c>
      <c r="BX636" s="11" t="s">
        <v>123</v>
      </c>
      <c r="BY636" s="1">
        <v>501</v>
      </c>
      <c r="BZ636" s="108">
        <f t="shared" si="185"/>
        <v>213.31</v>
      </c>
      <c r="CB636" s="12">
        <f>AW636/AY636</f>
        <v>0.5742315369261477</v>
      </c>
      <c r="CC636" s="12">
        <f>AX636/AY636</f>
        <v>0.73245508982035934</v>
      </c>
      <c r="CG636" s="1" t="str">
        <f>IF(BO636&lt;80,"Below 80",
IF(BO636&lt;=120,"80-120",
IF(BO636&lt;=200,"&gt; 120-200",
IF(BO636&lt;=300,"&gt;200-300",
IF(BO636&lt;=500,"&gt;300-500",
"&gt;500")))))</f>
        <v>&gt; 120-200</v>
      </c>
      <c r="CH636" s="1" t="str">
        <f>IFERROR(_xlfn.XLOOKUP(CG636,Scenario!M:M,Scenario!N:N),"")</f>
        <v>B</v>
      </c>
      <c r="CI636" s="1" t="b">
        <f t="shared" si="186"/>
        <v>0</v>
      </c>
      <c r="CJ636" s="75">
        <v>351.93000000000006</v>
      </c>
    </row>
    <row r="637" spans="1:89" hidden="1">
      <c r="A637" s="2">
        <v>636</v>
      </c>
      <c r="B637" s="2">
        <v>2024</v>
      </c>
      <c r="C637" s="1">
        <v>0</v>
      </c>
      <c r="D637" s="37" t="str">
        <v>0015g00001c5ZixAAE</v>
      </c>
      <c r="E637" s="37" t="str">
        <v>IN-DECORE STEELS</v>
      </c>
      <c r="F637" s="37" t="str">
        <v>RAJASTHAN</v>
      </c>
      <c r="G637" s="37" t="str">
        <v>ALWAR</v>
      </c>
      <c r="H637" s="37" t="str">
        <v>Behror</v>
      </c>
      <c r="I637" s="37" t="str">
        <v>Swastik Tradevision Pvt. Ltd.</v>
      </c>
      <c r="J637" s="37" t="str">
        <v>Ravi Kumar Kulmi</v>
      </c>
      <c r="K637" s="37" t="str">
        <v>Ravi Kumar Kulmi</v>
      </c>
      <c r="L637" s="37" t="str">
        <v>C12822</v>
      </c>
      <c r="M637" s="37" t="str">
        <v>North</v>
      </c>
      <c r="N637" s="2">
        <v>301701</v>
      </c>
      <c r="O637" s="2" t="str">
        <v>08AUDPK1103H1Z5</v>
      </c>
      <c r="P637" s="2">
        <v>9414415432</v>
      </c>
      <c r="Q637" s="2" t="str">
        <v>Oct'24</v>
      </c>
      <c r="R637" s="2">
        <v>2025</v>
      </c>
      <c r="S637" s="1">
        <v>0</v>
      </c>
      <c r="T637" s="2">
        <v>40</v>
      </c>
      <c r="U637" s="12">
        <v>0</v>
      </c>
      <c r="V637" s="1" t="str">
        <v>Minor</v>
      </c>
      <c r="W637" s="13">
        <v>0</v>
      </c>
      <c r="X637" s="13">
        <v>0</v>
      </c>
      <c r="Y637" s="13">
        <v>0</v>
      </c>
      <c r="Z637" s="13">
        <v>0</v>
      </c>
      <c r="AA637" s="13">
        <v>0</v>
      </c>
      <c r="AB637" s="13">
        <v>0</v>
      </c>
      <c r="AC637" s="13">
        <v>0</v>
      </c>
      <c r="AD637" s="13">
        <v>0</v>
      </c>
      <c r="AE637" s="13">
        <v>0</v>
      </c>
      <c r="AF637" s="13">
        <v>20.059999999999999</v>
      </c>
      <c r="AG637" s="13">
        <v>0</v>
      </c>
      <c r="AH637" s="13">
        <v>0</v>
      </c>
      <c r="AI637" s="13">
        <v>0</v>
      </c>
      <c r="AJ637" s="13">
        <v>0</v>
      </c>
      <c r="AK637" s="13">
        <v>0</v>
      </c>
      <c r="AL637" s="13">
        <v>0</v>
      </c>
      <c r="AM637" s="13">
        <v>0</v>
      </c>
      <c r="AN637" s="13">
        <v>0</v>
      </c>
      <c r="AO637" s="13">
        <v>0</v>
      </c>
      <c r="AP637" s="13">
        <v>0</v>
      </c>
      <c r="AQ637" s="13">
        <v>0</v>
      </c>
      <c r="AR637" s="13">
        <v>0</v>
      </c>
      <c r="AS637" s="13">
        <v>19.920000000000002</v>
      </c>
      <c r="AT637" s="13">
        <v>0</v>
      </c>
      <c r="AU637" s="13">
        <v>0</v>
      </c>
      <c r="AV637" s="13">
        <v>0</v>
      </c>
      <c r="AW637" s="16">
        <f t="shared" si="171"/>
        <v>19.920000000000002</v>
      </c>
      <c r="AX637" s="16">
        <v>0</v>
      </c>
      <c r="AY637" s="10">
        <f t="shared" si="172"/>
        <v>19.920000000000002</v>
      </c>
      <c r="AZ637" s="10">
        <f>SUM(Z637:AK637)</f>
        <v>20.059999999999999</v>
      </c>
      <c r="BA637" s="10"/>
      <c r="BB637" s="10">
        <f t="shared" si="173"/>
        <v>-19.920000000000002</v>
      </c>
      <c r="BC637" s="10">
        <f t="shared" si="174"/>
        <v>-4.9800000000000004</v>
      </c>
      <c r="BD637" s="10">
        <f t="shared" si="175"/>
        <v>-0.13999999999999702</v>
      </c>
      <c r="BE637" s="10">
        <f t="shared" si="187"/>
        <v>0.13999999999999702</v>
      </c>
      <c r="BF637" s="2" t="s">
        <v>119</v>
      </c>
      <c r="BG637" s="10">
        <f t="shared" si="176"/>
        <v>2.4900000000000002</v>
      </c>
      <c r="BH637" s="36" t="s">
        <v>118</v>
      </c>
      <c r="BI637" s="39" t="str">
        <f t="shared" si="177"/>
        <v/>
      </c>
      <c r="BJ637" s="39" t="str">
        <f t="shared" si="178"/>
        <v/>
      </c>
      <c r="BK637" s="16">
        <f>SUM(AR637:AX637)</f>
        <v>39.840000000000003</v>
      </c>
      <c r="BL637" s="10">
        <f>SUM(AL637:AQ637)</f>
        <v>0</v>
      </c>
      <c r="BM637" s="12">
        <f t="shared" si="179"/>
        <v>2</v>
      </c>
      <c r="BN637" s="12">
        <f t="shared" si="179"/>
        <v>0</v>
      </c>
      <c r="BO637" s="9">
        <f t="shared" si="180"/>
        <v>19.920000000000002</v>
      </c>
      <c r="BP637" s="39" t="str">
        <f t="shared" si="181"/>
        <v/>
      </c>
      <c r="BQ637" s="147"/>
      <c r="BR637" s="9">
        <f t="shared" si="182"/>
        <v>0</v>
      </c>
      <c r="BS637" s="9">
        <f t="shared" si="183"/>
        <v>20.059999999999999</v>
      </c>
      <c r="BT637" s="9">
        <f t="shared" si="184"/>
        <v>20.059999999999999</v>
      </c>
      <c r="BU637" s="9" t="str">
        <f>IFERROR(_xlfn.XLOOKUP(D637,Sheet1!B:B,Sheet1!L:L),"")</f>
        <v/>
      </c>
      <c r="BV637" s="9" t="e">
        <f>_xlfn.XLOOKUP(BU637,Sheet1!S:S,Sheet1!T:T)</f>
        <v>#N/A</v>
      </c>
      <c r="BW637" s="9" t="e">
        <f>_xlfn.XLOOKUP(D637,Sheet1!B:B,Sheet1!M:M)</f>
        <v>#N/A</v>
      </c>
      <c r="BZ637" s="108">
        <f t="shared" si="185"/>
        <v>0</v>
      </c>
      <c r="CB637" s="12"/>
      <c r="CC637" s="12"/>
      <c r="CG637" s="1" t="str">
        <f>IF(BO637&lt;80,"Below 80",
IF(BO637&lt;=120,"80-120",
IF(BO637&lt;=200,"&gt; 120-200",
IF(BO637&lt;=300,"&gt;200-300",
IF(BO637&lt;=500,"&gt;300-500",
"&gt;500")))))</f>
        <v>Below 80</v>
      </c>
      <c r="CH637" s="1" t="str">
        <f>IFERROR(_xlfn.XLOOKUP(CG637,Scenario!M:M,Scenario!N:N),"")</f>
        <v/>
      </c>
      <c r="CI637" s="1" t="str">
        <f t="shared" si="186"/>
        <v>No</v>
      </c>
      <c r="CJ637" s="75">
        <v>-19.920000000000002</v>
      </c>
    </row>
    <row r="638" spans="1:89" hidden="1">
      <c r="A638" s="2">
        <v>637</v>
      </c>
      <c r="B638" s="2">
        <v>2024</v>
      </c>
      <c r="C638" s="1">
        <v>0</v>
      </c>
      <c r="D638" s="37" t="str">
        <v>0015g00001XIZivAAH</v>
      </c>
      <c r="E638" s="37" t="str">
        <v>SHREE SANWARIYA STEELS</v>
      </c>
      <c r="F638" s="37" t="str">
        <v>RAJASTHAN</v>
      </c>
      <c r="G638" s="37" t="str">
        <v>AJMER</v>
      </c>
      <c r="H638" s="37" t="str">
        <v>Ajmer</v>
      </c>
      <c r="I638" s="37" t="str">
        <v>Swastik Tradevision Pvt. Ltd.</v>
      </c>
      <c r="J638" s="37" t="str">
        <v>Amit Kumar Sharma</v>
      </c>
      <c r="K638" s="37" t="str">
        <v>Ravi Kumar Kulmi</v>
      </c>
      <c r="L638" s="37" t="str">
        <v>C12822</v>
      </c>
      <c r="M638" s="37" t="str">
        <v>North</v>
      </c>
      <c r="N638" s="2">
        <v>305001</v>
      </c>
      <c r="O638" s="2" t="str">
        <v>08AKCPB1306J1ZP</v>
      </c>
      <c r="P638" s="2">
        <v>9828250140</v>
      </c>
      <c r="Q638" s="2" t="str">
        <v>Oct'24</v>
      </c>
      <c r="R638" s="2">
        <v>2025</v>
      </c>
      <c r="S638" s="1">
        <v>0</v>
      </c>
      <c r="T638" s="2">
        <v>60</v>
      </c>
      <c r="U638" s="12">
        <v>0</v>
      </c>
      <c r="V638" s="1" t="str">
        <v>Challenger</v>
      </c>
      <c r="W638" s="13">
        <v>0</v>
      </c>
      <c r="X638" s="13">
        <v>0</v>
      </c>
      <c r="Y638" s="13">
        <v>0</v>
      </c>
      <c r="Z638" s="13">
        <v>0</v>
      </c>
      <c r="AA638" s="13">
        <v>0</v>
      </c>
      <c r="AB638" s="13">
        <v>0</v>
      </c>
      <c r="AC638" s="13">
        <v>0</v>
      </c>
      <c r="AD638" s="13">
        <v>0</v>
      </c>
      <c r="AE638" s="13">
        <v>0</v>
      </c>
      <c r="AF638" s="13">
        <v>21.24</v>
      </c>
      <c r="AG638" s="13">
        <v>0</v>
      </c>
      <c r="AH638" s="13">
        <v>0</v>
      </c>
      <c r="AI638" s="13">
        <v>0</v>
      </c>
      <c r="AJ638" s="13">
        <v>0</v>
      </c>
      <c r="AK638" s="13">
        <v>0</v>
      </c>
      <c r="AL638" s="13">
        <v>0</v>
      </c>
      <c r="AM638" s="13">
        <v>0</v>
      </c>
      <c r="AN638" s="13">
        <v>0</v>
      </c>
      <c r="AO638" s="13">
        <v>0</v>
      </c>
      <c r="AP638" s="13">
        <v>0</v>
      </c>
      <c r="AQ638" s="13">
        <v>0</v>
      </c>
      <c r="AR638" s="13">
        <v>0</v>
      </c>
      <c r="AS638" s="13">
        <v>0</v>
      </c>
      <c r="AT638" s="13">
        <v>0</v>
      </c>
      <c r="AU638" s="13">
        <v>0</v>
      </c>
      <c r="AV638" s="13">
        <v>0</v>
      </c>
      <c r="AW638" s="16">
        <f t="shared" si="171"/>
        <v>0</v>
      </c>
      <c r="AX638" s="16">
        <v>0</v>
      </c>
      <c r="AY638" s="10">
        <f t="shared" si="172"/>
        <v>0</v>
      </c>
      <c r="AZ638" s="10">
        <f>SUM(Z638:AK638)</f>
        <v>21.24</v>
      </c>
      <c r="BA638" s="10"/>
      <c r="BB638" s="10">
        <f t="shared" si="173"/>
        <v>0</v>
      </c>
      <c r="BC638" s="10">
        <f t="shared" si="174"/>
        <v>0</v>
      </c>
      <c r="BD638" s="10">
        <f t="shared" si="175"/>
        <v>-21.24</v>
      </c>
      <c r="BE638" s="10">
        <f t="shared" si="187"/>
        <v>21.24</v>
      </c>
      <c r="BF638" s="2" t="s">
        <v>119</v>
      </c>
      <c r="BG638" s="10">
        <f t="shared" si="176"/>
        <v>0</v>
      </c>
      <c r="BH638" s="36" t="s">
        <v>118</v>
      </c>
      <c r="BI638" s="39" t="str">
        <f t="shared" si="177"/>
        <v/>
      </c>
      <c r="BJ638" s="39" t="str">
        <f t="shared" si="178"/>
        <v/>
      </c>
      <c r="BK638" s="16">
        <f>SUM(AR638:AX638)</f>
        <v>0</v>
      </c>
      <c r="BL638" s="10">
        <f>SUM(AL638:AQ638)</f>
        <v>0</v>
      </c>
      <c r="BM638" s="12" t="str">
        <f t="shared" si="179"/>
        <v/>
      </c>
      <c r="BN638" s="12" t="str">
        <f t="shared" si="179"/>
        <v/>
      </c>
      <c r="BO638" s="9">
        <f t="shared" si="180"/>
        <v>0</v>
      </c>
      <c r="BP638" s="39" t="str">
        <f t="shared" si="181"/>
        <v/>
      </c>
      <c r="BQ638" s="147"/>
      <c r="BR638" s="9">
        <f t="shared" si="182"/>
        <v>0</v>
      </c>
      <c r="BS638" s="9">
        <f t="shared" si="183"/>
        <v>21.24</v>
      </c>
      <c r="BT638" s="9">
        <f t="shared" si="184"/>
        <v>21.24</v>
      </c>
      <c r="BU638" s="9" t="str">
        <f>IFERROR(_xlfn.XLOOKUP(D638,Sheet1!B:B,Sheet1!L:L),"")</f>
        <v/>
      </c>
      <c r="BV638" s="9" t="e">
        <f>_xlfn.XLOOKUP(BU638,Sheet1!S:S,Sheet1!T:T)</f>
        <v>#N/A</v>
      </c>
      <c r="BW638" s="9" t="e">
        <f>_xlfn.XLOOKUP(D638,Sheet1!B:B,Sheet1!M:M)</f>
        <v>#N/A</v>
      </c>
      <c r="BZ638" s="108">
        <f t="shared" si="185"/>
        <v>0</v>
      </c>
      <c r="CB638" s="12"/>
      <c r="CC638" s="12"/>
      <c r="CG638" s="1" t="str">
        <f>IF(BO638&lt;80,"Below 80",
IF(BO638&lt;=120,"80-120",
IF(BO638&lt;=200,"&gt; 120-200",
IF(BO638&lt;=300,"&gt;200-300",
IF(BO638&lt;=500,"&gt;300-500",
"&gt;500")))))</f>
        <v>Below 80</v>
      </c>
      <c r="CH638" s="1" t="str">
        <f>IFERROR(_xlfn.XLOOKUP(CG638,Scenario!M:M,Scenario!N:N),"")</f>
        <v/>
      </c>
      <c r="CI638" s="1" t="str">
        <f t="shared" si="186"/>
        <v>No</v>
      </c>
      <c r="CJ638" s="75">
        <v>0</v>
      </c>
    </row>
    <row r="639" spans="1:89" hidden="1">
      <c r="A639" s="2">
        <v>638</v>
      </c>
      <c r="B639" s="2">
        <v>2024</v>
      </c>
      <c r="C639" s="1">
        <v>0</v>
      </c>
      <c r="D639" s="37" t="str">
        <v>001J100000JloveIAB</v>
      </c>
      <c r="E639" s="37" t="str">
        <v>HINDUSTAN TRADING COMPANY</v>
      </c>
      <c r="F639" s="37" t="str">
        <v>RAJASTHAN</v>
      </c>
      <c r="G639" s="37" t="str">
        <v>SAWAI MADHOPUR</v>
      </c>
      <c r="H639" s="37">
        <v>0</v>
      </c>
      <c r="I639" s="37" t="str">
        <v>Swastik Tradevision Pvt. Ltd.</v>
      </c>
      <c r="J639" s="37" t="str">
        <v>Sanjeev Jain</v>
      </c>
      <c r="K639" s="37" t="str">
        <v>Ravi Kumar Kulmi</v>
      </c>
      <c r="L639" s="37" t="str">
        <v>C12822</v>
      </c>
      <c r="M639" s="37" t="str">
        <v>North</v>
      </c>
      <c r="N639" s="2">
        <v>322201</v>
      </c>
      <c r="O639" s="2" t="str">
        <v>08BUTPS9020C2Z9</v>
      </c>
      <c r="P639" s="2">
        <v>9667054253</v>
      </c>
      <c r="Q639" s="2" t="str">
        <v>Oct'24</v>
      </c>
      <c r="R639" s="2">
        <v>2025</v>
      </c>
      <c r="S639" s="1">
        <v>0</v>
      </c>
      <c r="T639" s="2">
        <v>40</v>
      </c>
      <c r="U639" s="12">
        <v>0</v>
      </c>
      <c r="V639" s="1" t="str">
        <v>Minor</v>
      </c>
      <c r="W639" s="13">
        <v>0</v>
      </c>
      <c r="X639" s="13">
        <v>0</v>
      </c>
      <c r="Y639" s="13">
        <v>0</v>
      </c>
      <c r="Z639" s="13">
        <v>0</v>
      </c>
      <c r="AA639" s="13">
        <v>0</v>
      </c>
      <c r="AB639" s="13">
        <v>0</v>
      </c>
      <c r="AC639" s="13">
        <v>0</v>
      </c>
      <c r="AD639" s="13">
        <v>0</v>
      </c>
      <c r="AE639" s="13">
        <v>0</v>
      </c>
      <c r="AF639" s="13">
        <v>19.989999999999998</v>
      </c>
      <c r="AG639" s="13">
        <v>0</v>
      </c>
      <c r="AH639" s="13">
        <v>15.56</v>
      </c>
      <c r="AI639" s="13">
        <v>0</v>
      </c>
      <c r="AJ639" s="13">
        <v>0</v>
      </c>
      <c r="AK639" s="13">
        <v>0</v>
      </c>
      <c r="AL639" s="13">
        <v>0</v>
      </c>
      <c r="AM639" s="13">
        <v>0</v>
      </c>
      <c r="AN639" s="13">
        <v>0</v>
      </c>
      <c r="AO639" s="13">
        <v>0</v>
      </c>
      <c r="AP639" s="13">
        <v>0</v>
      </c>
      <c r="AQ639" s="13">
        <v>0</v>
      </c>
      <c r="AR639" s="13">
        <v>0</v>
      </c>
      <c r="AS639" s="13">
        <v>0</v>
      </c>
      <c r="AT639" s="13">
        <v>0</v>
      </c>
      <c r="AU639" s="13">
        <v>0</v>
      </c>
      <c r="AV639" s="13">
        <v>0</v>
      </c>
      <c r="AW639" s="16">
        <f t="shared" si="171"/>
        <v>0</v>
      </c>
      <c r="AX639" s="16">
        <v>0</v>
      </c>
      <c r="AY639" s="10">
        <f t="shared" si="172"/>
        <v>0</v>
      </c>
      <c r="AZ639" s="10">
        <f>SUM(Z639:AK639)</f>
        <v>35.549999999999997</v>
      </c>
      <c r="BA639" s="10"/>
      <c r="BB639" s="10">
        <f t="shared" si="173"/>
        <v>0</v>
      </c>
      <c r="BC639" s="10">
        <f t="shared" si="174"/>
        <v>0</v>
      </c>
      <c r="BD639" s="10">
        <f t="shared" si="175"/>
        <v>-35.549999999999997</v>
      </c>
      <c r="BE639" s="10">
        <f t="shared" si="187"/>
        <v>35.549999999999997</v>
      </c>
      <c r="BF639" s="2" t="s">
        <v>119</v>
      </c>
      <c r="BG639" s="10">
        <f t="shared" si="176"/>
        <v>0</v>
      </c>
      <c r="BH639" s="36" t="s">
        <v>118</v>
      </c>
      <c r="BI639" s="39" t="str">
        <f t="shared" si="177"/>
        <v/>
      </c>
      <c r="BJ639" s="39" t="str">
        <f t="shared" si="178"/>
        <v/>
      </c>
      <c r="BK639" s="16">
        <f>SUM(AR639:AX639)</f>
        <v>0</v>
      </c>
      <c r="BL639" s="10">
        <f>SUM(AL639:AQ639)</f>
        <v>0</v>
      </c>
      <c r="BM639" s="12" t="str">
        <f t="shared" si="179"/>
        <v/>
      </c>
      <c r="BN639" s="12" t="str">
        <f t="shared" si="179"/>
        <v/>
      </c>
      <c r="BO639" s="9">
        <f t="shared" si="180"/>
        <v>0</v>
      </c>
      <c r="BP639" s="39" t="str">
        <f t="shared" si="181"/>
        <v/>
      </c>
      <c r="BQ639" s="147"/>
      <c r="BR639" s="9">
        <f t="shared" si="182"/>
        <v>0</v>
      </c>
      <c r="BS639" s="9">
        <f t="shared" si="183"/>
        <v>35.549999999999997</v>
      </c>
      <c r="BT639" s="9">
        <f t="shared" si="184"/>
        <v>35.549999999999997</v>
      </c>
      <c r="BU639" s="9" t="str">
        <f>IFERROR(_xlfn.XLOOKUP(D639,Sheet1!B:B,Sheet1!L:L),"")</f>
        <v/>
      </c>
      <c r="BV639" s="9" t="e">
        <f>_xlfn.XLOOKUP(BU639,Sheet1!S:S,Sheet1!T:T)</f>
        <v>#N/A</v>
      </c>
      <c r="BW639" s="9" t="e">
        <f>_xlfn.XLOOKUP(D639,Sheet1!B:B,Sheet1!M:M)</f>
        <v>#N/A</v>
      </c>
      <c r="BZ639" s="108">
        <f t="shared" si="185"/>
        <v>0</v>
      </c>
      <c r="CB639" s="12"/>
      <c r="CC639" s="12"/>
      <c r="CG639" s="1" t="str">
        <f>IF(BO639&lt;80,"Below 80",
IF(BO639&lt;=120,"80-120",
IF(BO639&lt;=200,"&gt; 120-200",
IF(BO639&lt;=300,"&gt;200-300",
IF(BO639&lt;=500,"&gt;300-500",
"&gt;500")))))</f>
        <v>Below 80</v>
      </c>
      <c r="CH639" s="1" t="str">
        <f>IFERROR(_xlfn.XLOOKUP(CG639,Scenario!M:M,Scenario!N:N),"")</f>
        <v/>
      </c>
      <c r="CI639" s="1" t="str">
        <f t="shared" si="186"/>
        <v>No</v>
      </c>
      <c r="CJ639" s="75">
        <v>0</v>
      </c>
    </row>
    <row r="640" spans="1:89" hidden="1">
      <c r="A640" s="2">
        <v>639</v>
      </c>
      <c r="B640" s="2">
        <v>2024</v>
      </c>
      <c r="C640" s="1">
        <v>0</v>
      </c>
      <c r="D640" s="37" t="str">
        <v>001J100000Jsu67IAB</v>
      </c>
      <c r="E640" s="37" t="str">
        <v>RAMCHANDRA MADANGOPAL</v>
      </c>
      <c r="F640" s="37" t="str">
        <v>RAJASTHAN</v>
      </c>
      <c r="G640" s="37" t="str">
        <v>BIKANER</v>
      </c>
      <c r="H640" s="37">
        <v>0</v>
      </c>
      <c r="I640" s="37" t="str">
        <v>Swastik Tradevision Pvt. Ltd.</v>
      </c>
      <c r="J640" s="37" t="str">
        <v>Sanjeev Jain</v>
      </c>
      <c r="K640" s="37" t="str">
        <v>Ravi Kumar Kulmi</v>
      </c>
      <c r="L640" s="37" t="str">
        <v>C12822</v>
      </c>
      <c r="M640" s="37" t="str">
        <v>North</v>
      </c>
      <c r="N640" s="2">
        <v>334803</v>
      </c>
      <c r="O640" s="2" t="str">
        <v>08AAOFR3138E1Z4</v>
      </c>
      <c r="P640" s="2">
        <v>9460911462</v>
      </c>
      <c r="Q640" s="2" t="str">
        <v>Oct'24</v>
      </c>
      <c r="R640" s="2">
        <v>2025</v>
      </c>
      <c r="S640" s="1">
        <v>0</v>
      </c>
      <c r="T640" s="2">
        <v>100</v>
      </c>
      <c r="U640" s="12">
        <v>0</v>
      </c>
      <c r="V640" s="1" t="str">
        <v>Challenger</v>
      </c>
      <c r="W640" s="13">
        <v>0</v>
      </c>
      <c r="X640" s="13">
        <v>0</v>
      </c>
      <c r="Y640" s="13">
        <v>0</v>
      </c>
      <c r="Z640" s="13">
        <v>0</v>
      </c>
      <c r="AA640" s="13">
        <v>0</v>
      </c>
      <c r="AB640" s="13">
        <v>0</v>
      </c>
      <c r="AC640" s="13">
        <v>0</v>
      </c>
      <c r="AD640" s="13">
        <v>0</v>
      </c>
      <c r="AE640" s="13">
        <v>0</v>
      </c>
      <c r="AF640" s="13">
        <v>25.14</v>
      </c>
      <c r="AG640" s="13">
        <v>0</v>
      </c>
      <c r="AH640" s="13">
        <v>0</v>
      </c>
      <c r="AI640" s="13">
        <v>0</v>
      </c>
      <c r="AJ640" s="13">
        <v>0</v>
      </c>
      <c r="AK640" s="13">
        <v>0</v>
      </c>
      <c r="AL640" s="13">
        <v>0</v>
      </c>
      <c r="AM640" s="13">
        <v>0</v>
      </c>
      <c r="AN640" s="13">
        <v>0</v>
      </c>
      <c r="AO640" s="13">
        <v>0</v>
      </c>
      <c r="AP640" s="13">
        <v>0</v>
      </c>
      <c r="AQ640" s="13">
        <v>0</v>
      </c>
      <c r="AR640" s="13">
        <v>0</v>
      </c>
      <c r="AS640" s="13">
        <v>0</v>
      </c>
      <c r="AT640" s="13">
        <v>0</v>
      </c>
      <c r="AU640" s="13">
        <v>0</v>
      </c>
      <c r="AV640" s="13">
        <v>0</v>
      </c>
      <c r="AW640" s="16">
        <f t="shared" si="171"/>
        <v>0</v>
      </c>
      <c r="AX640" s="16">
        <v>0</v>
      </c>
      <c r="AY640" s="10">
        <f t="shared" si="172"/>
        <v>0</v>
      </c>
      <c r="AZ640" s="10">
        <f>SUM(Z640:AK640)</f>
        <v>25.14</v>
      </c>
      <c r="BA640" s="10"/>
      <c r="BB640" s="10">
        <f t="shared" si="173"/>
        <v>0</v>
      </c>
      <c r="BC640" s="10">
        <f t="shared" si="174"/>
        <v>0</v>
      </c>
      <c r="BD640" s="10">
        <f t="shared" si="175"/>
        <v>-25.14</v>
      </c>
      <c r="BE640" s="10">
        <f t="shared" si="187"/>
        <v>25.14</v>
      </c>
      <c r="BF640" s="2" t="s">
        <v>119</v>
      </c>
      <c r="BG640" s="10">
        <f t="shared" si="176"/>
        <v>0</v>
      </c>
      <c r="BH640" s="36" t="s">
        <v>118</v>
      </c>
      <c r="BI640" s="39" t="str">
        <f t="shared" si="177"/>
        <v/>
      </c>
      <c r="BJ640" s="39" t="str">
        <f t="shared" si="178"/>
        <v/>
      </c>
      <c r="BK640" s="16">
        <f>SUM(AR640:AX640)</f>
        <v>0</v>
      </c>
      <c r="BL640" s="10">
        <f>SUM(AL640:AQ640)</f>
        <v>0</v>
      </c>
      <c r="BM640" s="12" t="str">
        <f t="shared" si="179"/>
        <v/>
      </c>
      <c r="BN640" s="12" t="str">
        <f t="shared" si="179"/>
        <v/>
      </c>
      <c r="BO640" s="9">
        <f t="shared" si="180"/>
        <v>0</v>
      </c>
      <c r="BP640" s="39" t="str">
        <f t="shared" si="181"/>
        <v/>
      </c>
      <c r="BQ640" s="147"/>
      <c r="BR640" s="9">
        <f t="shared" si="182"/>
        <v>0</v>
      </c>
      <c r="BS640" s="9">
        <f t="shared" si="183"/>
        <v>25.14</v>
      </c>
      <c r="BT640" s="9">
        <f t="shared" si="184"/>
        <v>25.14</v>
      </c>
      <c r="BU640" s="9" t="str">
        <f>IFERROR(_xlfn.XLOOKUP(D640,Sheet1!B:B,Sheet1!L:L),"")</f>
        <v/>
      </c>
      <c r="BV640" s="9" t="e">
        <f>_xlfn.XLOOKUP(BU640,Sheet1!S:S,Sheet1!T:T)</f>
        <v>#N/A</v>
      </c>
      <c r="BW640" s="9" t="e">
        <f>_xlfn.XLOOKUP(D640,Sheet1!B:B,Sheet1!M:M)</f>
        <v>#N/A</v>
      </c>
      <c r="BZ640" s="108">
        <f t="shared" si="185"/>
        <v>0</v>
      </c>
      <c r="CB640" s="12"/>
      <c r="CC640" s="12"/>
      <c r="CG640" s="1" t="str">
        <f>IF(BO640&lt;80,"Below 80",
IF(BO640&lt;=120,"80-120",
IF(BO640&lt;=200,"&gt; 120-200",
IF(BO640&lt;=300,"&gt;200-300",
IF(BO640&lt;=500,"&gt;300-500",
"&gt;500")))))</f>
        <v>Below 80</v>
      </c>
      <c r="CH640" s="1" t="str">
        <f>IFERROR(_xlfn.XLOOKUP(CG640,Scenario!M:M,Scenario!N:N),"")</f>
        <v/>
      </c>
      <c r="CI640" s="1" t="str">
        <f t="shared" si="186"/>
        <v>No</v>
      </c>
      <c r="CJ640" s="75">
        <v>0</v>
      </c>
    </row>
    <row r="641" spans="1:89" hidden="1">
      <c r="A641" s="2">
        <v>640</v>
      </c>
      <c r="B641" s="2">
        <v>2024</v>
      </c>
      <c r="C641" s="1">
        <v>0</v>
      </c>
      <c r="D641" s="37" t="str">
        <v>001J100000Lk96DIAR</v>
      </c>
      <c r="E641" s="37" t="str">
        <v>Krishna Trading Company</v>
      </c>
      <c r="F641" s="37" t="str">
        <v>RAJASTHAN</v>
      </c>
      <c r="G641" s="37" t="str">
        <v>DAUSA</v>
      </c>
      <c r="H641" s="37">
        <v>0</v>
      </c>
      <c r="I641" s="37" t="str">
        <v>Swastik Tradevision Pvt. Ltd.</v>
      </c>
      <c r="J641" s="37" t="str">
        <v>Sanjeev Jain</v>
      </c>
      <c r="K641" s="37" t="str">
        <v>Ravi Kumar Kulmi</v>
      </c>
      <c r="L641" s="37" t="str">
        <v>C12822</v>
      </c>
      <c r="M641" s="37" t="str">
        <v>North</v>
      </c>
      <c r="N641" s="2">
        <v>303502</v>
      </c>
      <c r="O641" s="2" t="str">
        <v>08JLMPK1574B1ZY</v>
      </c>
      <c r="P641" s="2">
        <v>9079444626</v>
      </c>
      <c r="Q641" s="2" t="str">
        <v>Oct'24</v>
      </c>
      <c r="R641" s="2">
        <v>2025</v>
      </c>
      <c r="S641" s="1">
        <v>0</v>
      </c>
      <c r="T641" s="2">
        <v>100</v>
      </c>
      <c r="U641" s="12">
        <v>0</v>
      </c>
      <c r="V641" s="1" t="str">
        <v>Challenger</v>
      </c>
      <c r="W641" s="13">
        <v>0</v>
      </c>
      <c r="X641" s="13">
        <v>0</v>
      </c>
      <c r="Y641" s="13">
        <v>0</v>
      </c>
      <c r="Z641" s="13">
        <v>0</v>
      </c>
      <c r="AA641" s="13">
        <v>0</v>
      </c>
      <c r="AB641" s="13">
        <v>0</v>
      </c>
      <c r="AC641" s="13">
        <v>0</v>
      </c>
      <c r="AD641" s="13">
        <v>0</v>
      </c>
      <c r="AE641" s="13">
        <v>0</v>
      </c>
      <c r="AF641" s="13">
        <v>20.02</v>
      </c>
      <c r="AG641" s="13">
        <v>0</v>
      </c>
      <c r="AH641" s="13">
        <v>20.05</v>
      </c>
      <c r="AI641" s="13">
        <v>0</v>
      </c>
      <c r="AJ641" s="13">
        <v>20.05</v>
      </c>
      <c r="AK641" s="13">
        <v>0</v>
      </c>
      <c r="AL641" s="13">
        <v>20</v>
      </c>
      <c r="AM641" s="13">
        <v>0</v>
      </c>
      <c r="AN641" s="13">
        <v>0</v>
      </c>
      <c r="AO641" s="13">
        <v>0</v>
      </c>
      <c r="AP641" s="13">
        <v>0</v>
      </c>
      <c r="AQ641" s="13">
        <v>0</v>
      </c>
      <c r="AR641" s="13">
        <v>0</v>
      </c>
      <c r="AS641" s="13">
        <v>0</v>
      </c>
      <c r="AT641" s="13">
        <v>0</v>
      </c>
      <c r="AU641" s="13">
        <v>0</v>
      </c>
      <c r="AV641" s="13">
        <v>0</v>
      </c>
      <c r="AW641" s="16">
        <f t="shared" si="171"/>
        <v>20</v>
      </c>
      <c r="AX641" s="16">
        <v>40</v>
      </c>
      <c r="AY641" s="10">
        <f t="shared" si="172"/>
        <v>60</v>
      </c>
      <c r="AZ641" s="10">
        <f>SUM(Z641:AK641)</f>
        <v>60.120000000000005</v>
      </c>
      <c r="BA641" s="10">
        <v>20</v>
      </c>
      <c r="BB641" s="10">
        <f t="shared" si="173"/>
        <v>0</v>
      </c>
      <c r="BC641" s="10">
        <f t="shared" si="174"/>
        <v>0</v>
      </c>
      <c r="BD641" s="10">
        <f t="shared" si="175"/>
        <v>-0.12000000000000455</v>
      </c>
      <c r="BE641" s="10">
        <f t="shared" si="187"/>
        <v>40.120000000000005</v>
      </c>
      <c r="BF641" s="2" t="s">
        <v>119</v>
      </c>
      <c r="BG641" s="10">
        <f t="shared" si="176"/>
        <v>2.5</v>
      </c>
      <c r="BH641" s="36" t="s">
        <v>118</v>
      </c>
      <c r="BI641" s="39" t="str">
        <f t="shared" si="177"/>
        <v/>
      </c>
      <c r="BJ641" s="39" t="str">
        <f t="shared" si="178"/>
        <v/>
      </c>
      <c r="BK641" s="16">
        <f>SUM(AR641:AX641)</f>
        <v>60</v>
      </c>
      <c r="BL641" s="10">
        <f>SUM(AL641:AQ641)</f>
        <v>20</v>
      </c>
      <c r="BM641" s="12">
        <f t="shared" si="179"/>
        <v>1</v>
      </c>
      <c r="BN641" s="12">
        <f t="shared" si="179"/>
        <v>0.33333333333333331</v>
      </c>
      <c r="BO641" s="9">
        <f t="shared" si="180"/>
        <v>20</v>
      </c>
      <c r="BP641" s="39" t="str">
        <f t="shared" si="181"/>
        <v/>
      </c>
      <c r="BQ641" s="147"/>
      <c r="BR641" s="9">
        <f t="shared" si="182"/>
        <v>0</v>
      </c>
      <c r="BS641" s="9">
        <f t="shared" si="183"/>
        <v>60.120000000000005</v>
      </c>
      <c r="BT641" s="9">
        <f t="shared" si="184"/>
        <v>60.120000000000005</v>
      </c>
      <c r="BU641" s="9" t="str">
        <f>IFERROR(_xlfn.XLOOKUP(D641,Sheet1!B:B,Sheet1!L:L),"")</f>
        <v/>
      </c>
      <c r="BV641" s="9" t="e">
        <f>_xlfn.XLOOKUP(BU641,Sheet1!S:S,Sheet1!T:T)</f>
        <v>#N/A</v>
      </c>
      <c r="BW641" s="9" t="e">
        <f>_xlfn.XLOOKUP(D641,Sheet1!B:B,Sheet1!M:M)</f>
        <v>#N/A</v>
      </c>
      <c r="BZ641" s="108">
        <f t="shared" si="185"/>
        <v>40</v>
      </c>
      <c r="CB641" s="12">
        <f>AW641/AY641</f>
        <v>0.33333333333333331</v>
      </c>
      <c r="CC641" s="12">
        <f>AX641/AY641</f>
        <v>0.66666666666666663</v>
      </c>
      <c r="CG641" s="1" t="str">
        <f>IF(BO641&lt;80,"Below 80",
IF(BO641&lt;=120,"80-120",
IF(BO641&lt;=200,"&gt; 120-200",
IF(BO641&lt;=300,"&gt;200-300",
IF(BO641&lt;=500,"&gt;300-500",
"&gt;500")))))</f>
        <v>Below 80</v>
      </c>
      <c r="CH641" s="1" t="str">
        <f>IFERROR(_xlfn.XLOOKUP(CG641,Scenario!M:M,Scenario!N:N),"")</f>
        <v/>
      </c>
      <c r="CI641" s="1" t="str">
        <f t="shared" si="186"/>
        <v>Yes</v>
      </c>
      <c r="CJ641" s="75">
        <v>40</v>
      </c>
    </row>
    <row r="642" spans="1:89" hidden="1">
      <c r="A642" s="2">
        <v>641</v>
      </c>
      <c r="B642" s="2">
        <v>2024</v>
      </c>
      <c r="C642" s="1">
        <v>0</v>
      </c>
      <c r="D642" s="37" t="str">
        <v>001J100000JqpT7IAJ</v>
      </c>
      <c r="E642" s="37" t="str">
        <v>M/S SINGH TRADERS</v>
      </c>
      <c r="F642" s="37" t="str">
        <v>UTTAR PRADESH</v>
      </c>
      <c r="G642" s="37" t="str">
        <v>PRAYAGRAJ</v>
      </c>
      <c r="H642" s="37" t="str">
        <v>Prayagraj</v>
      </c>
      <c r="I642" s="37" t="str">
        <v>GLOBAL IRONTRADING PVT. LTD.</v>
      </c>
      <c r="J642" s="37" t="str">
        <v>Divyansh Dhawal</v>
      </c>
      <c r="K642" s="37" t="str">
        <v>Varun Arora</v>
      </c>
      <c r="L642" s="37" t="str">
        <v>C12819</v>
      </c>
      <c r="M642" s="37" t="str">
        <v>North</v>
      </c>
      <c r="N642" s="2">
        <v>211008</v>
      </c>
      <c r="O642" s="2" t="str">
        <v>09EIPPS4184C1ZQ</v>
      </c>
      <c r="P642" s="2">
        <v>7724860024</v>
      </c>
      <c r="Q642" s="2" t="str">
        <v>Oct'24</v>
      </c>
      <c r="R642" s="2">
        <v>2025</v>
      </c>
      <c r="S642" s="1">
        <v>0</v>
      </c>
      <c r="T642" s="2">
        <v>50</v>
      </c>
      <c r="U642" s="12">
        <v>0</v>
      </c>
      <c r="V642" s="1" t="str">
        <v>Minor</v>
      </c>
      <c r="W642" s="13">
        <v>0</v>
      </c>
      <c r="X642" s="13">
        <v>0</v>
      </c>
      <c r="Y642" s="13">
        <v>0</v>
      </c>
      <c r="Z642" s="13">
        <v>0</v>
      </c>
      <c r="AA642" s="13">
        <v>0</v>
      </c>
      <c r="AB642" s="13">
        <v>0</v>
      </c>
      <c r="AC642" s="13">
        <v>0</v>
      </c>
      <c r="AD642" s="13">
        <v>0</v>
      </c>
      <c r="AE642" s="13">
        <v>0</v>
      </c>
      <c r="AF642" s="13">
        <v>25</v>
      </c>
      <c r="AG642" s="13">
        <v>0</v>
      </c>
      <c r="AH642" s="13">
        <v>0</v>
      </c>
      <c r="AI642" s="13">
        <v>25</v>
      </c>
      <c r="AJ642" s="13">
        <v>0</v>
      </c>
      <c r="AK642" s="13">
        <v>0</v>
      </c>
      <c r="AL642" s="13">
        <v>10</v>
      </c>
      <c r="AM642" s="13">
        <v>0</v>
      </c>
      <c r="AN642" s="13">
        <v>26</v>
      </c>
      <c r="AO642" s="13">
        <v>29.96</v>
      </c>
      <c r="AP642" s="13">
        <v>0</v>
      </c>
      <c r="AQ642" s="13">
        <v>0</v>
      </c>
      <c r="AR642" s="13">
        <v>25.24</v>
      </c>
      <c r="AS642" s="13">
        <v>0</v>
      </c>
      <c r="AT642" s="13">
        <v>0</v>
      </c>
      <c r="AU642" s="13">
        <v>0</v>
      </c>
      <c r="AV642" s="13">
        <v>0</v>
      </c>
      <c r="AW642" s="16">
        <f t="shared" si="171"/>
        <v>91.2</v>
      </c>
      <c r="AX642" s="16">
        <v>209.8</v>
      </c>
      <c r="AY642" s="10">
        <v>301</v>
      </c>
      <c r="AZ642" s="10">
        <f>SUM(Z642:AK642)</f>
        <v>50</v>
      </c>
      <c r="BA642" s="10">
        <v>200</v>
      </c>
      <c r="BB642" s="10">
        <f t="shared" si="173"/>
        <v>108.8</v>
      </c>
      <c r="BC642" s="10">
        <f t="shared" si="174"/>
        <v>27.2</v>
      </c>
      <c r="BD642" s="10">
        <f t="shared" si="175"/>
        <v>251</v>
      </c>
      <c r="BE642" s="10">
        <f t="shared" si="187"/>
        <v>-41.2</v>
      </c>
      <c r="BF642" s="2" t="s">
        <v>119</v>
      </c>
      <c r="BG642" s="10">
        <f t="shared" si="176"/>
        <v>11.4</v>
      </c>
      <c r="BH642" s="36" t="s">
        <v>118</v>
      </c>
      <c r="BI642" s="39" t="str">
        <f t="shared" si="177"/>
        <v>A</v>
      </c>
      <c r="BJ642" s="39" t="str">
        <f t="shared" si="178"/>
        <v>B</v>
      </c>
      <c r="BK642" s="16">
        <f>SUM(AR642:AX642)</f>
        <v>326.24</v>
      </c>
      <c r="BL642" s="10">
        <f>SUM(AL642:AQ642)</f>
        <v>65.960000000000008</v>
      </c>
      <c r="BM642" s="12">
        <f t="shared" si="179"/>
        <v>1.0838538205980066</v>
      </c>
      <c r="BN642" s="12">
        <f t="shared" si="179"/>
        <v>0.21913621262458474</v>
      </c>
      <c r="BO642" s="9">
        <f t="shared" si="180"/>
        <v>91.2</v>
      </c>
      <c r="BP642" s="39" t="str">
        <f t="shared" si="181"/>
        <v/>
      </c>
      <c r="BQ642" s="147"/>
      <c r="BR642" s="9">
        <f t="shared" si="182"/>
        <v>0</v>
      </c>
      <c r="BS642" s="9">
        <f t="shared" si="183"/>
        <v>50</v>
      </c>
      <c r="BT642" s="9">
        <f t="shared" si="184"/>
        <v>50</v>
      </c>
      <c r="BU642" s="9" t="str">
        <f>IFERROR(_xlfn.XLOOKUP(D642,Sheet1!B:B,Sheet1!L:L),"")</f>
        <v/>
      </c>
      <c r="BV642" s="9" t="e">
        <f>_xlfn.XLOOKUP(BU642,Sheet1!S:S,Sheet1!T:T)</f>
        <v>#N/A</v>
      </c>
      <c r="BW642" s="9" t="e">
        <f>_xlfn.XLOOKUP(D642,Sheet1!B:B,Sheet1!M:M)</f>
        <v>#N/A</v>
      </c>
      <c r="BX642" s="11" t="s">
        <v>123</v>
      </c>
      <c r="BY642" s="1">
        <v>301</v>
      </c>
      <c r="BZ642" s="108">
        <f t="shared" si="185"/>
        <v>209.8</v>
      </c>
      <c r="CB642" s="12">
        <f>AW642/AY642</f>
        <v>0.30299003322259138</v>
      </c>
      <c r="CC642" s="12">
        <f>AX642/AY642</f>
        <v>0.69700996677740867</v>
      </c>
      <c r="CG642" s="1" t="str">
        <f>IF(BO642&lt;80,"Below 80",
IF(BO642&lt;=120,"80-120",
IF(BO642&lt;=200,"&gt; 120-200",
IF(BO642&lt;=300,"&gt;200-300",
IF(BO642&lt;=500,"&gt;300-500",
"&gt;500")))))</f>
        <v>80-120</v>
      </c>
      <c r="CH642" s="1" t="str">
        <f>IFERROR(_xlfn.XLOOKUP(CG642,Scenario!M:M,Scenario!N:N),"")</f>
        <v>A</v>
      </c>
      <c r="CI642" s="1" t="b">
        <f t="shared" si="186"/>
        <v>0</v>
      </c>
      <c r="CJ642" s="75">
        <v>209.8</v>
      </c>
    </row>
    <row r="643" spans="1:89" hidden="1">
      <c r="A643" s="2">
        <v>642</v>
      </c>
      <c r="B643" s="2">
        <v>2024</v>
      </c>
      <c r="C643" s="1">
        <v>0</v>
      </c>
      <c r="D643" s="37" t="str">
        <v>001J1000005aVinIAE</v>
      </c>
      <c r="E643" s="37" t="str">
        <v>Abhishek enterprises</v>
      </c>
      <c r="F643" s="37" t="str">
        <v>UTTAR PRADESH</v>
      </c>
      <c r="G643" s="37" t="str">
        <v>BHADOHI</v>
      </c>
      <c r="H643" s="37" t="str">
        <v>Bhadohi</v>
      </c>
      <c r="I643" s="37" t="str">
        <v>GLOBAL IRONTRADING PVT. LTD.</v>
      </c>
      <c r="J643" s="37" t="str">
        <v>Divyansh Dhawal</v>
      </c>
      <c r="K643" s="37" t="str">
        <v>Varun Arora</v>
      </c>
      <c r="L643" s="37" t="str">
        <v>C12819</v>
      </c>
      <c r="M643" s="37" t="str">
        <v>North</v>
      </c>
      <c r="N643" s="2">
        <v>221303</v>
      </c>
      <c r="O643" s="2" t="str">
        <v>09ARCPJ9173G1ZJ</v>
      </c>
      <c r="P643" s="2">
        <v>9838859705</v>
      </c>
      <c r="Q643" s="2" t="str">
        <v>Oct'24</v>
      </c>
      <c r="R643" s="2">
        <v>2025</v>
      </c>
      <c r="S643" s="1">
        <v>0</v>
      </c>
      <c r="T643" s="2">
        <v>5</v>
      </c>
      <c r="U643" s="12">
        <v>0</v>
      </c>
      <c r="V643" s="1" t="str">
        <v>Minor</v>
      </c>
      <c r="W643" s="13">
        <v>0</v>
      </c>
      <c r="X643" s="13">
        <v>0</v>
      </c>
      <c r="Y643" s="13">
        <v>0</v>
      </c>
      <c r="Z643" s="13">
        <v>0</v>
      </c>
      <c r="AA643" s="13">
        <v>0</v>
      </c>
      <c r="AB643" s="13">
        <v>0</v>
      </c>
      <c r="AC643" s="13">
        <v>0</v>
      </c>
      <c r="AD643" s="13">
        <v>0</v>
      </c>
      <c r="AE643" s="13">
        <v>0</v>
      </c>
      <c r="AF643" s="13">
        <v>25</v>
      </c>
      <c r="AG643" s="13">
        <v>0</v>
      </c>
      <c r="AH643" s="13">
        <v>0</v>
      </c>
      <c r="AI643" s="13">
        <v>0</v>
      </c>
      <c r="AJ643" s="13">
        <v>0</v>
      </c>
      <c r="AK643" s="13">
        <v>0</v>
      </c>
      <c r="AL643" s="13">
        <v>0</v>
      </c>
      <c r="AM643" s="13">
        <v>0</v>
      </c>
      <c r="AN643" s="13">
        <v>0</v>
      </c>
      <c r="AO643" s="13">
        <v>0</v>
      </c>
      <c r="AP643" s="13">
        <v>0</v>
      </c>
      <c r="AQ643" s="13">
        <v>0</v>
      </c>
      <c r="AR643" s="13">
        <v>0</v>
      </c>
      <c r="AS643" s="13">
        <v>0</v>
      </c>
      <c r="AT643" s="13">
        <v>0</v>
      </c>
      <c r="AU643" s="13">
        <v>0</v>
      </c>
      <c r="AV643" s="13">
        <v>0</v>
      </c>
      <c r="AW643" s="16">
        <f t="shared" ref="AW643:AW706" si="188">SUM(AL643:AU643)</f>
        <v>0</v>
      </c>
      <c r="AX643" s="16">
        <v>0</v>
      </c>
      <c r="AY643" s="10">
        <f t="shared" ref="AY643:AY706" si="189">AW643+AX643</f>
        <v>0</v>
      </c>
      <c r="AZ643" s="10">
        <f>SUM(Z643:AK643)</f>
        <v>25</v>
      </c>
      <c r="BA643" s="10">
        <v>0</v>
      </c>
      <c r="BB643" s="10">
        <f t="shared" ref="BB643:BB706" si="190">BA643-AW643</f>
        <v>0</v>
      </c>
      <c r="BC643" s="10">
        <f t="shared" ref="BC643:BC706" si="191">IFERROR(BB643/4,0)</f>
        <v>0</v>
      </c>
      <c r="BD643" s="10">
        <f t="shared" ref="BD643:BD706" si="192">AY643-AZ643</f>
        <v>-25</v>
      </c>
      <c r="BE643" s="10">
        <f t="shared" si="187"/>
        <v>25</v>
      </c>
      <c r="BF643" s="2" t="s">
        <v>119</v>
      </c>
      <c r="BG643" s="10">
        <f t="shared" ref="BG643:BG706" si="193">AVERAGE(AL643:AS643)</f>
        <v>0</v>
      </c>
      <c r="BH643" s="36" t="s">
        <v>118</v>
      </c>
      <c r="BI643" s="39" t="str">
        <f t="shared" ref="BI643:BI706" si="194">IF(BF643="Yes","",IF(BA643&gt;1250,"E",IF(BA643&gt;750,"D",
IF(BA643&gt;=500,"C",
IF(BA643&gt;=300,"B",
IF(BA643&gt;=200,"A",
""))))))</f>
        <v/>
      </c>
      <c r="BJ643" s="39" t="str">
        <f t="shared" ref="BJ643:BJ706" si="195">IF(BF643="Yes","",IF(AY643&gt;1250,"E",IF(AY643&gt;750,"D",
IF(AY643&gt;=500,"C",
IF(AY643&gt;=300,"B",
IF(AY643&gt;=200,"A",
""))))))</f>
        <v/>
      </c>
      <c r="BK643" s="16">
        <f>SUM(AR643:AX643)</f>
        <v>0</v>
      </c>
      <c r="BL643" s="10">
        <f>SUM(AL643:AQ643)</f>
        <v>0</v>
      </c>
      <c r="BM643" s="12" t="str">
        <f t="shared" ref="BM643:BN706" si="196">IFERROR(BK643/$AY643,"")</f>
        <v/>
      </c>
      <c r="BN643" s="12" t="str">
        <f t="shared" si="196"/>
        <v/>
      </c>
      <c r="BO643" s="9">
        <f t="shared" ref="BO643:BO706" si="197">SUM(AL643:AS643)</f>
        <v>0</v>
      </c>
      <c r="BP643" s="39" t="str">
        <f t="shared" ref="BP643:BP706" si="198">IF(BF643="Yes","",IF(BO643&gt;1250,"E",IF(BO643&gt;750,"D",
IF(BO643&gt;=500,"C",
IF(BO643&gt;=300,"B",
IF(BO643&gt;=200,"A",
""))))))</f>
        <v/>
      </c>
      <c r="BQ643" s="147"/>
      <c r="BR643" s="9">
        <f t="shared" ref="BR643:BR706" si="199">SUM(Z643:AE643)</f>
        <v>0</v>
      </c>
      <c r="BS643" s="9">
        <f t="shared" ref="BS643:BS706" si="200">SUM(AF643:AK643)</f>
        <v>25</v>
      </c>
      <c r="BT643" s="9">
        <f t="shared" ref="BT643:BT706" si="201">SUM(BR643:BS643)</f>
        <v>25</v>
      </c>
      <c r="BU643" s="9" t="str">
        <f>IFERROR(_xlfn.XLOOKUP(D643,Sheet1!B:B,Sheet1!L:L),"")</f>
        <v/>
      </c>
      <c r="BV643" s="9" t="e">
        <f>_xlfn.XLOOKUP(BU643,Sheet1!S:S,Sheet1!T:T)</f>
        <v>#N/A</v>
      </c>
      <c r="BW643" s="9" t="e">
        <f>_xlfn.XLOOKUP(D643,Sheet1!B:B,Sheet1!M:M)</f>
        <v>#N/A</v>
      </c>
      <c r="BZ643" s="108">
        <f t="shared" ref="BZ643:BZ706" si="202">AY643-AW643</f>
        <v>0</v>
      </c>
      <c r="CB643" s="12"/>
      <c r="CC643" s="12"/>
      <c r="CG643" s="1" t="str">
        <f>IF(BO643&lt;80,"Below 80",
IF(BO643&lt;=120,"80-120",
IF(BO643&lt;=200,"&gt; 120-200",
IF(BO643&lt;=300,"&gt;200-300",
IF(BO643&lt;=500,"&gt;300-500",
"&gt;500")))))</f>
        <v>Below 80</v>
      </c>
      <c r="CH643" s="1" t="str">
        <f>IFERROR(_xlfn.XLOOKUP(CG643,Scenario!M:M,Scenario!N:N),"")</f>
        <v/>
      </c>
      <c r="CI643" s="1" t="str">
        <f t="shared" ref="CI643:CI706" si="203">IF(BI643="", IF(BA643&gt;=1, "Yes", "No"))</f>
        <v>No</v>
      </c>
      <c r="CJ643" s="75">
        <v>0</v>
      </c>
    </row>
    <row r="644" spans="1:89" hidden="1">
      <c r="A644" s="2">
        <v>643</v>
      </c>
      <c r="B644" s="2">
        <v>2024</v>
      </c>
      <c r="C644" s="1">
        <v>0</v>
      </c>
      <c r="D644" s="37" t="str">
        <v>001J100000LnEaSIAV</v>
      </c>
      <c r="E644" s="37" t="str">
        <v>Garg cement agency &amp; Building Materials</v>
      </c>
      <c r="F644" s="37" t="str">
        <v>UTTAR PRADESH</v>
      </c>
      <c r="G644" s="37" t="str">
        <v>SHAMLI</v>
      </c>
      <c r="H644" s="37" t="str">
        <v>Thana Bhawan</v>
      </c>
      <c r="I644" s="37" t="str">
        <v>OPTRIX INFRA LLP</v>
      </c>
      <c r="J644" s="37" t="str">
        <v>SHIV KUMAR</v>
      </c>
      <c r="K644" s="37" t="str">
        <v>Shiv Kumar</v>
      </c>
      <c r="L644" s="37" t="str">
        <v>001J100000PJG7oIAH</v>
      </c>
      <c r="M644" s="37" t="str">
        <v>North</v>
      </c>
      <c r="N644" s="2">
        <v>247778</v>
      </c>
      <c r="O644" s="2" t="str">
        <v>09AFHPG3666R1ZM</v>
      </c>
      <c r="P644" s="2" t="str">
        <v>90278 55455</v>
      </c>
      <c r="Q644" s="2" t="str">
        <v>Oct'24</v>
      </c>
      <c r="R644" s="2">
        <v>2025</v>
      </c>
      <c r="S644" s="1">
        <v>0</v>
      </c>
      <c r="T644" s="2">
        <v>50</v>
      </c>
      <c r="U644" s="12">
        <v>0</v>
      </c>
      <c r="V644" s="1" t="str">
        <v>Minor</v>
      </c>
      <c r="W644" s="13">
        <v>0</v>
      </c>
      <c r="X644" s="13">
        <v>0</v>
      </c>
      <c r="Y644" s="13">
        <v>0</v>
      </c>
      <c r="Z644" s="13">
        <v>0</v>
      </c>
      <c r="AA644" s="13">
        <v>0</v>
      </c>
      <c r="AB644" s="13">
        <v>0</v>
      </c>
      <c r="AC644" s="13">
        <v>0</v>
      </c>
      <c r="AD644" s="13">
        <v>0</v>
      </c>
      <c r="AE644" s="13">
        <v>0</v>
      </c>
      <c r="AF644" s="13">
        <v>79</v>
      </c>
      <c r="AG644" s="13">
        <v>33</v>
      </c>
      <c r="AH644" s="13">
        <v>0</v>
      </c>
      <c r="AI644" s="13">
        <v>0</v>
      </c>
      <c r="AJ644" s="13">
        <v>25</v>
      </c>
      <c r="AK644" s="13">
        <v>70</v>
      </c>
      <c r="AL644" s="13">
        <v>0</v>
      </c>
      <c r="AM644" s="13">
        <v>0</v>
      </c>
      <c r="AN644" s="13">
        <v>0</v>
      </c>
      <c r="AO644" s="13">
        <v>0</v>
      </c>
      <c r="AP644" s="13">
        <v>0</v>
      </c>
      <c r="AQ644" s="13">
        <v>0</v>
      </c>
      <c r="AR644" s="13">
        <v>0</v>
      </c>
      <c r="AS644" s="13">
        <v>0</v>
      </c>
      <c r="AT644" s="13">
        <v>0</v>
      </c>
      <c r="AU644" s="13">
        <v>0</v>
      </c>
      <c r="AV644" s="13">
        <v>0</v>
      </c>
      <c r="AW644" s="16">
        <f t="shared" si="188"/>
        <v>0</v>
      </c>
      <c r="AX644" s="16">
        <v>0</v>
      </c>
      <c r="AY644" s="10">
        <f t="shared" si="189"/>
        <v>0</v>
      </c>
      <c r="AZ644" s="10">
        <f>SUM(Z644:AK644)</f>
        <v>207</v>
      </c>
      <c r="BA644" s="10"/>
      <c r="BB644" s="10">
        <f t="shared" si="190"/>
        <v>0</v>
      </c>
      <c r="BC644" s="10">
        <f t="shared" si="191"/>
        <v>0</v>
      </c>
      <c r="BD644" s="10">
        <f t="shared" si="192"/>
        <v>-207</v>
      </c>
      <c r="BE644" s="10">
        <f t="shared" si="187"/>
        <v>207</v>
      </c>
      <c r="BF644" s="2" t="s">
        <v>119</v>
      </c>
      <c r="BG644" s="10">
        <f t="shared" si="193"/>
        <v>0</v>
      </c>
      <c r="BH644" s="36" t="s">
        <v>118</v>
      </c>
      <c r="BI644" s="39" t="str">
        <f t="shared" si="194"/>
        <v/>
      </c>
      <c r="BJ644" s="39" t="str">
        <f t="shared" si="195"/>
        <v/>
      </c>
      <c r="BK644" s="16">
        <f>SUM(AR644:AX644)</f>
        <v>0</v>
      </c>
      <c r="BL644" s="10">
        <f>SUM(AL644:AQ644)</f>
        <v>0</v>
      </c>
      <c r="BM644" s="12" t="str">
        <f t="shared" si="196"/>
        <v/>
      </c>
      <c r="BN644" s="12" t="str">
        <f t="shared" si="196"/>
        <v/>
      </c>
      <c r="BO644" s="9">
        <f t="shared" si="197"/>
        <v>0</v>
      </c>
      <c r="BP644" s="39" t="str">
        <f t="shared" si="198"/>
        <v/>
      </c>
      <c r="BQ644" s="147"/>
      <c r="BR644" s="9">
        <f t="shared" si="199"/>
        <v>0</v>
      </c>
      <c r="BS644" s="9">
        <f t="shared" si="200"/>
        <v>207</v>
      </c>
      <c r="BT644" s="9">
        <f t="shared" si="201"/>
        <v>207</v>
      </c>
      <c r="BU644" s="9" t="str">
        <f>IFERROR(_xlfn.XLOOKUP(D644,Sheet1!B:B,Sheet1!L:L),"")</f>
        <v/>
      </c>
      <c r="BV644" s="9" t="e">
        <f>_xlfn.XLOOKUP(BU644,Sheet1!S:S,Sheet1!T:T)</f>
        <v>#N/A</v>
      </c>
      <c r="BW644" s="9" t="e">
        <f>_xlfn.XLOOKUP(D644,Sheet1!B:B,Sheet1!M:M)</f>
        <v>#N/A</v>
      </c>
      <c r="BZ644" s="108">
        <f t="shared" si="202"/>
        <v>0</v>
      </c>
      <c r="CB644" s="12"/>
      <c r="CC644" s="12"/>
      <c r="CG644" s="1" t="str">
        <f>IF(BO644&lt;80,"Below 80",
IF(BO644&lt;=120,"80-120",
IF(BO644&lt;=200,"&gt; 120-200",
IF(BO644&lt;=300,"&gt;200-300",
IF(BO644&lt;=500,"&gt;300-500",
"&gt;500")))))</f>
        <v>Below 80</v>
      </c>
      <c r="CH644" s="1" t="str">
        <f>IFERROR(_xlfn.XLOOKUP(CG644,Scenario!M:M,Scenario!N:N),"")</f>
        <v/>
      </c>
      <c r="CI644" s="1" t="str">
        <f t="shared" si="203"/>
        <v>No</v>
      </c>
      <c r="CJ644" s="75">
        <v>0</v>
      </c>
      <c r="CK644" s="1" t="s">
        <v>118</v>
      </c>
    </row>
    <row r="645" spans="1:89" hidden="1">
      <c r="A645" s="2">
        <v>644</v>
      </c>
      <c r="B645" s="2">
        <v>2024</v>
      </c>
      <c r="C645" s="1">
        <v>0</v>
      </c>
      <c r="D645" s="37" t="str">
        <v>001J100000LnCV6IAN</v>
      </c>
      <c r="E645" s="37" t="str">
        <v>Parkash Steels</v>
      </c>
      <c r="F645" s="37" t="str">
        <v>PUNJAB</v>
      </c>
      <c r="G645" s="37" t="str">
        <v>AMRITSAR</v>
      </c>
      <c r="H645" s="37" t="str">
        <v>Amritsar-I</v>
      </c>
      <c r="I645" s="37" t="str">
        <v>MAHAVIR STEEL CORPORATION</v>
      </c>
      <c r="J645" s="37" t="str">
        <v>Abhishek Wadhwa</v>
      </c>
      <c r="K645" s="37">
        <v>0</v>
      </c>
      <c r="L645" s="37" t="str">
        <v>0015g00001ghemj</v>
      </c>
      <c r="M645" s="37" t="str">
        <v>North</v>
      </c>
      <c r="N645" s="2">
        <v>143001</v>
      </c>
      <c r="O645" s="2" t="str">
        <v>03AAHHS6437E1Z8</v>
      </c>
      <c r="P645" s="2">
        <v>7307606485</v>
      </c>
      <c r="Q645" s="2" t="str">
        <v>Oct'24</v>
      </c>
      <c r="R645" s="2">
        <v>2025</v>
      </c>
      <c r="S645" s="1">
        <v>0</v>
      </c>
      <c r="T645" s="2">
        <v>400</v>
      </c>
      <c r="U645" s="12">
        <v>0</v>
      </c>
      <c r="V645" s="1" t="str">
        <v>Alien</v>
      </c>
      <c r="W645" s="13">
        <v>0</v>
      </c>
      <c r="X645" s="13">
        <v>0</v>
      </c>
      <c r="Y645" s="13">
        <v>0</v>
      </c>
      <c r="Z645" s="13">
        <v>0</v>
      </c>
      <c r="AA645" s="13">
        <v>0</v>
      </c>
      <c r="AB645" s="13">
        <v>0</v>
      </c>
      <c r="AC645" s="13">
        <v>0</v>
      </c>
      <c r="AD645" s="13">
        <v>0</v>
      </c>
      <c r="AE645" s="13">
        <v>0</v>
      </c>
      <c r="AF645" s="13">
        <v>258</v>
      </c>
      <c r="AG645" s="13">
        <v>28</v>
      </c>
      <c r="AH645" s="13">
        <v>0</v>
      </c>
      <c r="AI645" s="13">
        <v>0</v>
      </c>
      <c r="AJ645" s="13">
        <v>0</v>
      </c>
      <c r="AK645" s="13">
        <v>0</v>
      </c>
      <c r="AL645" s="13">
        <v>0</v>
      </c>
      <c r="AM645" s="13">
        <v>0</v>
      </c>
      <c r="AN645" s="13">
        <v>0</v>
      </c>
      <c r="AO645" s="13">
        <v>0</v>
      </c>
      <c r="AP645" s="13">
        <v>0</v>
      </c>
      <c r="AQ645" s="13">
        <v>0</v>
      </c>
      <c r="AR645" s="13">
        <v>0</v>
      </c>
      <c r="AS645" s="13">
        <v>0</v>
      </c>
      <c r="AT645" s="13">
        <v>0</v>
      </c>
      <c r="AU645" s="13">
        <v>0</v>
      </c>
      <c r="AV645" s="13">
        <v>0</v>
      </c>
      <c r="AW645" s="16">
        <f t="shared" si="188"/>
        <v>0</v>
      </c>
      <c r="AX645" s="16">
        <v>0</v>
      </c>
      <c r="AY645" s="10">
        <f t="shared" si="189"/>
        <v>0</v>
      </c>
      <c r="AZ645" s="10">
        <f>SUM(Z645:AK645)</f>
        <v>286</v>
      </c>
      <c r="BA645" s="10">
        <v>0</v>
      </c>
      <c r="BB645" s="10">
        <f t="shared" si="190"/>
        <v>0</v>
      </c>
      <c r="BC645" s="10">
        <f t="shared" si="191"/>
        <v>0</v>
      </c>
      <c r="BD645" s="10">
        <f t="shared" si="192"/>
        <v>-286</v>
      </c>
      <c r="BE645" s="10">
        <f t="shared" si="187"/>
        <v>286</v>
      </c>
      <c r="BF645" s="2" t="s">
        <v>119</v>
      </c>
      <c r="BG645" s="10">
        <f t="shared" si="193"/>
        <v>0</v>
      </c>
      <c r="BH645" s="36" t="s">
        <v>118</v>
      </c>
      <c r="BI645" s="39" t="str">
        <f t="shared" si="194"/>
        <v/>
      </c>
      <c r="BJ645" s="39" t="str">
        <f t="shared" si="195"/>
        <v/>
      </c>
      <c r="BK645" s="16">
        <f>SUM(AR645:AX645)</f>
        <v>0</v>
      </c>
      <c r="BL645" s="10">
        <f>SUM(AL645:AQ645)</f>
        <v>0</v>
      </c>
      <c r="BM645" s="12" t="str">
        <f t="shared" si="196"/>
        <v/>
      </c>
      <c r="BN645" s="12" t="str">
        <f t="shared" si="196"/>
        <v/>
      </c>
      <c r="BO645" s="9">
        <f t="shared" si="197"/>
        <v>0</v>
      </c>
      <c r="BP645" s="39" t="str">
        <f t="shared" si="198"/>
        <v/>
      </c>
      <c r="BQ645" s="147"/>
      <c r="BR645" s="9">
        <f t="shared" si="199"/>
        <v>0</v>
      </c>
      <c r="BS645" s="9">
        <f t="shared" si="200"/>
        <v>286</v>
      </c>
      <c r="BT645" s="9">
        <f t="shared" si="201"/>
        <v>286</v>
      </c>
      <c r="BU645" s="9" t="str">
        <f>IFERROR(_xlfn.XLOOKUP(D645,Sheet1!B:B,Sheet1!L:L),"")</f>
        <v/>
      </c>
      <c r="BV645" s="9" t="e">
        <f>_xlfn.XLOOKUP(BU645,Sheet1!S:S,Sheet1!T:T)</f>
        <v>#N/A</v>
      </c>
      <c r="BW645" s="9" t="e">
        <f>_xlfn.XLOOKUP(D645,Sheet1!B:B,Sheet1!M:M)</f>
        <v>#N/A</v>
      </c>
      <c r="BZ645" s="108">
        <f t="shared" si="202"/>
        <v>0</v>
      </c>
      <c r="CB645" s="12"/>
      <c r="CC645" s="12"/>
      <c r="CG645" s="1" t="str">
        <f>IF(BO645&lt;80,"Below 80",
IF(BO645&lt;=120,"80-120",
IF(BO645&lt;=200,"&gt; 120-200",
IF(BO645&lt;=300,"&gt;200-300",
IF(BO645&lt;=500,"&gt;300-500",
"&gt;500")))))</f>
        <v>Below 80</v>
      </c>
      <c r="CH645" s="1" t="str">
        <f>IFERROR(_xlfn.XLOOKUP(CG645,Scenario!M:M,Scenario!N:N),"")</f>
        <v/>
      </c>
      <c r="CI645" s="1" t="str">
        <f t="shared" si="203"/>
        <v>No</v>
      </c>
      <c r="CJ645" s="75">
        <v>0</v>
      </c>
      <c r="CK645" s="1" t="s">
        <v>118</v>
      </c>
    </row>
    <row r="646" spans="1:89" hidden="1">
      <c r="A646" s="2">
        <v>645</v>
      </c>
      <c r="B646" s="2">
        <v>2024</v>
      </c>
      <c r="C646" s="1">
        <v>0</v>
      </c>
      <c r="D646" s="37" t="str">
        <v>0015g00001cdUYuAAM</v>
      </c>
      <c r="E646" s="37" t="str">
        <v>KHERA AGENCIES</v>
      </c>
      <c r="F646" s="37" t="str">
        <v>PUNJAB</v>
      </c>
      <c r="G646" s="37" t="str">
        <v>SRI MUKTSAR SAHIB</v>
      </c>
      <c r="H646" s="37" t="str">
        <v>Muktsar</v>
      </c>
      <c r="I646" s="37" t="str">
        <v>Tanvi Sales</v>
      </c>
      <c r="J646" s="37" t="str">
        <v>Sonu Kumar</v>
      </c>
      <c r="K646" s="37" t="str">
        <v>Sonu Kumar</v>
      </c>
      <c r="L646" s="37" t="str">
        <v>001J100000Vo0ZgIAJ</v>
      </c>
      <c r="M646" s="37" t="str">
        <v>North</v>
      </c>
      <c r="N646" s="2">
        <v>152026</v>
      </c>
      <c r="O646" s="2" t="str">
        <v>03ABKPK0385P1ZC</v>
      </c>
      <c r="P646" s="2">
        <v>9530509546</v>
      </c>
      <c r="Q646" s="2" t="str">
        <v>Aug'24</v>
      </c>
      <c r="R646" s="2">
        <v>2025</v>
      </c>
      <c r="S646" s="1">
        <v>0</v>
      </c>
      <c r="T646" s="2">
        <v>100</v>
      </c>
      <c r="U646" s="12">
        <v>0</v>
      </c>
      <c r="V646" s="1" t="str">
        <v>Challenger</v>
      </c>
      <c r="W646" s="13">
        <v>0</v>
      </c>
      <c r="X646" s="13">
        <v>0</v>
      </c>
      <c r="Y646" s="13">
        <v>0</v>
      </c>
      <c r="Z646" s="13">
        <v>0</v>
      </c>
      <c r="AA646" s="13">
        <v>0</v>
      </c>
      <c r="AB646" s="13">
        <v>0</v>
      </c>
      <c r="AC646" s="13">
        <v>0</v>
      </c>
      <c r="AD646" s="13">
        <v>37</v>
      </c>
      <c r="AE646" s="13">
        <v>12</v>
      </c>
      <c r="AF646" s="13">
        <v>12</v>
      </c>
      <c r="AG646" s="13">
        <v>12</v>
      </c>
      <c r="AH646" s="13">
        <v>12</v>
      </c>
      <c r="AI646" s="13">
        <v>0</v>
      </c>
      <c r="AJ646" s="13">
        <v>12</v>
      </c>
      <c r="AK646" s="13">
        <v>12</v>
      </c>
      <c r="AL646" s="13">
        <v>12</v>
      </c>
      <c r="AM646" s="13">
        <v>12</v>
      </c>
      <c r="AN646" s="13">
        <v>12</v>
      </c>
      <c r="AO646" s="13">
        <v>0</v>
      </c>
      <c r="AP646" s="13">
        <v>0</v>
      </c>
      <c r="AQ646" s="13">
        <v>12.15</v>
      </c>
      <c r="AR646" s="13">
        <v>0</v>
      </c>
      <c r="AS646" s="13">
        <v>0</v>
      </c>
      <c r="AT646" s="13">
        <v>0</v>
      </c>
      <c r="AU646" s="13">
        <v>0</v>
      </c>
      <c r="AV646" s="13">
        <v>0</v>
      </c>
      <c r="AW646" s="16">
        <f t="shared" si="188"/>
        <v>48.15</v>
      </c>
      <c r="AX646" s="16">
        <v>96.3</v>
      </c>
      <c r="AY646" s="10">
        <f t="shared" si="189"/>
        <v>144.44999999999999</v>
      </c>
      <c r="AZ646" s="10">
        <f>SUM(Z646:AK646)</f>
        <v>109</v>
      </c>
      <c r="BA646" s="10">
        <f>AY646</f>
        <v>144.44999999999999</v>
      </c>
      <c r="BB646" s="10">
        <f t="shared" si="190"/>
        <v>96.299999999999983</v>
      </c>
      <c r="BC646" s="10">
        <f t="shared" si="191"/>
        <v>24.074999999999996</v>
      </c>
      <c r="BD646" s="10">
        <f t="shared" si="192"/>
        <v>35.449999999999989</v>
      </c>
      <c r="BE646" s="10">
        <f t="shared" si="187"/>
        <v>60.85</v>
      </c>
      <c r="BF646" s="2" t="s">
        <v>119</v>
      </c>
      <c r="BG646" s="10">
        <f t="shared" si="193"/>
        <v>6.0187499999999998</v>
      </c>
      <c r="BH646" s="36" t="s">
        <v>118</v>
      </c>
      <c r="BI646" s="39" t="str">
        <f t="shared" si="194"/>
        <v/>
      </c>
      <c r="BJ646" s="39" t="str">
        <f t="shared" si="195"/>
        <v/>
      </c>
      <c r="BK646" s="16">
        <f>SUM(AR646:AX646)</f>
        <v>144.44999999999999</v>
      </c>
      <c r="BL646" s="10">
        <f>SUM(AL646:AQ646)</f>
        <v>48.15</v>
      </c>
      <c r="BM646" s="12">
        <f t="shared" si="196"/>
        <v>1</v>
      </c>
      <c r="BN646" s="12">
        <f t="shared" si="196"/>
        <v>0.33333333333333337</v>
      </c>
      <c r="BO646" s="9">
        <f t="shared" si="197"/>
        <v>48.15</v>
      </c>
      <c r="BP646" s="39" t="str">
        <f t="shared" si="198"/>
        <v/>
      </c>
      <c r="BQ646" s="147"/>
      <c r="BR646" s="9">
        <f t="shared" si="199"/>
        <v>49</v>
      </c>
      <c r="BS646" s="9">
        <f t="shared" si="200"/>
        <v>60</v>
      </c>
      <c r="BT646" s="9">
        <f t="shared" si="201"/>
        <v>109</v>
      </c>
      <c r="BU646" s="9" t="str">
        <f>IFERROR(_xlfn.XLOOKUP(D646,Sheet1!B:B,Sheet1!L:L),"")</f>
        <v/>
      </c>
      <c r="BV646" s="9" t="e">
        <f>_xlfn.XLOOKUP(BU646,Sheet1!S:S,Sheet1!T:T)</f>
        <v>#N/A</v>
      </c>
      <c r="BW646" s="9" t="e">
        <f>_xlfn.XLOOKUP(D646,Sheet1!B:B,Sheet1!M:M)</f>
        <v>#N/A</v>
      </c>
      <c r="BZ646" s="108">
        <f t="shared" si="202"/>
        <v>96.299999999999983</v>
      </c>
      <c r="CB646" s="12">
        <f>AW646/AY646</f>
        <v>0.33333333333333337</v>
      </c>
      <c r="CC646" s="12">
        <f>AX646/AY646</f>
        <v>0.66666666666666674</v>
      </c>
      <c r="CG646" s="1" t="str">
        <f>IF(BO646&lt;80,"Below 80",
IF(BO646&lt;=120,"80-120",
IF(BO646&lt;=200,"&gt; 120-200",
IF(BO646&lt;=300,"&gt;200-300",
IF(BO646&lt;=500,"&gt;300-500",
"&gt;500")))))</f>
        <v>Below 80</v>
      </c>
      <c r="CH646" s="1" t="str">
        <f>IFERROR(_xlfn.XLOOKUP(CG646,Scenario!M:M,Scenario!N:N),"")</f>
        <v/>
      </c>
      <c r="CI646" s="1" t="str">
        <f t="shared" si="203"/>
        <v>Yes</v>
      </c>
      <c r="CJ646" s="75">
        <v>96.3</v>
      </c>
    </row>
    <row r="647" spans="1:89" hidden="1">
      <c r="A647" s="2">
        <v>646</v>
      </c>
      <c r="B647" s="2">
        <v>2024</v>
      </c>
      <c r="C647" s="1">
        <v>0</v>
      </c>
      <c r="D647" s="37" t="str">
        <v>0015g00001eBNqxAAG</v>
      </c>
      <c r="E647" s="37" t="str">
        <v>SHRI BALA JI IRON STORE</v>
      </c>
      <c r="F647" s="37" t="str">
        <v>PUNJAB</v>
      </c>
      <c r="G647" s="37" t="str">
        <v>FAZILKA</v>
      </c>
      <c r="H647" s="37" t="str">
        <v>Abohar</v>
      </c>
      <c r="I647" s="37" t="str">
        <v>RAMDOOT UDHYOG PRIVATE LIMITED</v>
      </c>
      <c r="J647" s="37" t="str">
        <v>Sonu Kumar</v>
      </c>
      <c r="K647" s="37" t="str">
        <v>Sonu Kumar</v>
      </c>
      <c r="L647" s="37" t="str">
        <v>C13168</v>
      </c>
      <c r="M647" s="37" t="str">
        <v>North</v>
      </c>
      <c r="N647" s="2">
        <v>152116</v>
      </c>
      <c r="O647" s="2" t="str">
        <v>03AMWPR5948N2ZY</v>
      </c>
      <c r="P647" s="2">
        <v>8360183542</v>
      </c>
      <c r="Q647" s="2" t="str">
        <v>Aug'24</v>
      </c>
      <c r="R647" s="2">
        <v>2025</v>
      </c>
      <c r="S647" s="1">
        <v>0</v>
      </c>
      <c r="T647" s="2">
        <v>60</v>
      </c>
      <c r="U647" s="12">
        <v>0</v>
      </c>
      <c r="V647" s="1" t="str">
        <v>Challenger</v>
      </c>
      <c r="W647" s="13">
        <v>0</v>
      </c>
      <c r="X647" s="13">
        <v>0</v>
      </c>
      <c r="Y647" s="13">
        <v>0</v>
      </c>
      <c r="Z647" s="13">
        <v>0</v>
      </c>
      <c r="AA647" s="13">
        <v>0</v>
      </c>
      <c r="AB647" s="13">
        <v>0</v>
      </c>
      <c r="AC647" s="13">
        <v>0</v>
      </c>
      <c r="AD647" s="13">
        <v>65</v>
      </c>
      <c r="AE647" s="13">
        <v>0</v>
      </c>
      <c r="AF647" s="13">
        <v>0</v>
      </c>
      <c r="AG647" s="13">
        <v>0</v>
      </c>
      <c r="AH647" s="13">
        <v>0</v>
      </c>
      <c r="AI647" s="13">
        <v>0</v>
      </c>
      <c r="AJ647" s="13">
        <v>0</v>
      </c>
      <c r="AK647" s="13">
        <v>0</v>
      </c>
      <c r="AL647" s="13">
        <v>0</v>
      </c>
      <c r="AM647" s="13">
        <v>0</v>
      </c>
      <c r="AN647" s="13">
        <v>0</v>
      </c>
      <c r="AO647" s="13">
        <v>0</v>
      </c>
      <c r="AP647" s="13">
        <v>0</v>
      </c>
      <c r="AQ647" s="13">
        <v>0</v>
      </c>
      <c r="AR647" s="13">
        <v>0</v>
      </c>
      <c r="AS647" s="13">
        <v>0</v>
      </c>
      <c r="AT647" s="13">
        <v>0</v>
      </c>
      <c r="AU647" s="13">
        <v>0</v>
      </c>
      <c r="AV647" s="13">
        <v>0</v>
      </c>
      <c r="AW647" s="16">
        <f t="shared" si="188"/>
        <v>0</v>
      </c>
      <c r="AX647" s="16">
        <v>0</v>
      </c>
      <c r="AY647" s="10">
        <f t="shared" si="189"/>
        <v>0</v>
      </c>
      <c r="AZ647" s="10">
        <f>SUM(Z647:AK647)</f>
        <v>65</v>
      </c>
      <c r="BA647" s="10">
        <v>0</v>
      </c>
      <c r="BB647" s="10">
        <f t="shared" si="190"/>
        <v>0</v>
      </c>
      <c r="BC647" s="10">
        <f t="shared" si="191"/>
        <v>0</v>
      </c>
      <c r="BD647" s="10">
        <f t="shared" si="192"/>
        <v>-65</v>
      </c>
      <c r="BE647" s="10">
        <f t="shared" si="187"/>
        <v>65</v>
      </c>
      <c r="BF647" s="2" t="s">
        <v>119</v>
      </c>
      <c r="BG647" s="10">
        <f t="shared" si="193"/>
        <v>0</v>
      </c>
      <c r="BH647" s="36" t="s">
        <v>118</v>
      </c>
      <c r="BI647" s="39" t="str">
        <f t="shared" si="194"/>
        <v/>
      </c>
      <c r="BJ647" s="39" t="str">
        <f t="shared" si="195"/>
        <v/>
      </c>
      <c r="BK647" s="16">
        <f>SUM(AR647:AX647)</f>
        <v>0</v>
      </c>
      <c r="BL647" s="10">
        <f>SUM(AL647:AQ647)</f>
        <v>0</v>
      </c>
      <c r="BM647" s="12" t="str">
        <f t="shared" si="196"/>
        <v/>
      </c>
      <c r="BN647" s="12" t="str">
        <f t="shared" si="196"/>
        <v/>
      </c>
      <c r="BO647" s="9">
        <f t="shared" si="197"/>
        <v>0</v>
      </c>
      <c r="BP647" s="39" t="str">
        <f t="shared" si="198"/>
        <v/>
      </c>
      <c r="BQ647" s="147"/>
      <c r="BR647" s="9">
        <f t="shared" si="199"/>
        <v>65</v>
      </c>
      <c r="BS647" s="9">
        <f t="shared" si="200"/>
        <v>0</v>
      </c>
      <c r="BT647" s="9">
        <f t="shared" si="201"/>
        <v>65</v>
      </c>
      <c r="BU647" s="9" t="str">
        <f>IFERROR(_xlfn.XLOOKUP(D647,Sheet1!B:B,Sheet1!L:L),"")</f>
        <v/>
      </c>
      <c r="BV647" s="9" t="e">
        <f>_xlfn.XLOOKUP(BU647,Sheet1!S:S,Sheet1!T:T)</f>
        <v>#N/A</v>
      </c>
      <c r="BW647" s="9" t="e">
        <f>_xlfn.XLOOKUP(D647,Sheet1!B:B,Sheet1!M:M)</f>
        <v>#N/A</v>
      </c>
      <c r="BZ647" s="108">
        <f t="shared" si="202"/>
        <v>0</v>
      </c>
      <c r="CB647" s="12"/>
      <c r="CC647" s="12"/>
      <c r="CG647" s="1" t="str">
        <f>IF(BO647&lt;80,"Below 80",
IF(BO647&lt;=120,"80-120",
IF(BO647&lt;=200,"&gt; 120-200",
IF(BO647&lt;=300,"&gt;200-300",
IF(BO647&lt;=500,"&gt;300-500",
"&gt;500")))))</f>
        <v>Below 80</v>
      </c>
      <c r="CH647" s="1" t="str">
        <f>IFERROR(_xlfn.XLOOKUP(CG647,Scenario!M:M,Scenario!N:N),"")</f>
        <v/>
      </c>
      <c r="CI647" s="1" t="str">
        <f t="shared" si="203"/>
        <v>No</v>
      </c>
      <c r="CJ647" s="75">
        <v>0</v>
      </c>
    </row>
    <row r="648" spans="1:89" hidden="1">
      <c r="A648" s="2">
        <v>647</v>
      </c>
      <c r="B648" s="2">
        <v>2024</v>
      </c>
      <c r="C648" s="1">
        <v>0</v>
      </c>
      <c r="D648" s="37" t="str">
        <v>0015g00001ge1PcAAI</v>
      </c>
      <c r="E648" s="37" t="str">
        <v>MITTAL IRON STORE</v>
      </c>
      <c r="F648" s="37" t="str">
        <v>PUNJAB</v>
      </c>
      <c r="G648" s="37" t="str">
        <v>PATIALA</v>
      </c>
      <c r="H648" s="37" t="str">
        <v>Patiala</v>
      </c>
      <c r="I648" s="37" t="str">
        <v>RAMDOOT UDHYOG PRIVATE LIMITED</v>
      </c>
      <c r="J648" s="37" t="str">
        <v>Abhishek Wadhwa</v>
      </c>
      <c r="K648" s="37" t="str">
        <v>Sonu Kumar</v>
      </c>
      <c r="L648" s="37" t="str">
        <v>C13168</v>
      </c>
      <c r="M648" s="37" t="str">
        <v>North</v>
      </c>
      <c r="N648" s="2">
        <v>147001</v>
      </c>
      <c r="O648" s="2" t="str">
        <v>03ABHPM7359Q1ZZ</v>
      </c>
      <c r="P648" s="2">
        <v>9888329080</v>
      </c>
      <c r="Q648" s="2" t="str">
        <v>Aug'24</v>
      </c>
      <c r="R648" s="2">
        <v>2025</v>
      </c>
      <c r="S648" s="1">
        <v>0</v>
      </c>
      <c r="T648" s="2">
        <v>100</v>
      </c>
      <c r="U648" s="12">
        <v>0</v>
      </c>
      <c r="V648" s="1" t="str">
        <v>Challenger</v>
      </c>
      <c r="W648" s="13">
        <v>0</v>
      </c>
      <c r="X648" s="13">
        <v>0</v>
      </c>
      <c r="Y648" s="13">
        <v>0</v>
      </c>
      <c r="Z648" s="13">
        <v>0</v>
      </c>
      <c r="AA648" s="13">
        <v>0</v>
      </c>
      <c r="AB648" s="13">
        <v>0</v>
      </c>
      <c r="AC648" s="13">
        <v>0</v>
      </c>
      <c r="AD648" s="13">
        <v>12</v>
      </c>
      <c r="AE648" s="13">
        <v>0</v>
      </c>
      <c r="AF648" s="13">
        <v>0</v>
      </c>
      <c r="AG648" s="13">
        <v>0</v>
      </c>
      <c r="AH648" s="13">
        <v>0</v>
      </c>
      <c r="AI648" s="13">
        <v>0</v>
      </c>
      <c r="AJ648" s="13">
        <v>15</v>
      </c>
      <c r="AK648" s="13">
        <v>0</v>
      </c>
      <c r="AL648" s="13">
        <v>0</v>
      </c>
      <c r="AM648" s="13">
        <v>0</v>
      </c>
      <c r="AN648" s="13">
        <v>0</v>
      </c>
      <c r="AO648" s="13">
        <v>0</v>
      </c>
      <c r="AP648" s="13">
        <v>0</v>
      </c>
      <c r="AQ648" s="13">
        <v>0</v>
      </c>
      <c r="AR648" s="13">
        <v>0</v>
      </c>
      <c r="AS648" s="13">
        <v>0</v>
      </c>
      <c r="AT648" s="13">
        <v>0</v>
      </c>
      <c r="AU648" s="13">
        <v>0</v>
      </c>
      <c r="AV648" s="13">
        <v>0</v>
      </c>
      <c r="AW648" s="16">
        <f t="shared" si="188"/>
        <v>0</v>
      </c>
      <c r="AX648" s="16">
        <v>0</v>
      </c>
      <c r="AY648" s="10">
        <f t="shared" si="189"/>
        <v>0</v>
      </c>
      <c r="AZ648" s="10">
        <f>SUM(Z648:AK648)</f>
        <v>27</v>
      </c>
      <c r="BA648" s="10">
        <v>0</v>
      </c>
      <c r="BB648" s="10">
        <f t="shared" si="190"/>
        <v>0</v>
      </c>
      <c r="BC648" s="10">
        <f t="shared" si="191"/>
        <v>0</v>
      </c>
      <c r="BD648" s="10">
        <f t="shared" si="192"/>
        <v>-27</v>
      </c>
      <c r="BE648" s="10">
        <f t="shared" si="187"/>
        <v>27</v>
      </c>
      <c r="BF648" s="2" t="s">
        <v>119</v>
      </c>
      <c r="BG648" s="10">
        <f t="shared" si="193"/>
        <v>0</v>
      </c>
      <c r="BH648" s="36" t="s">
        <v>118</v>
      </c>
      <c r="BI648" s="39" t="str">
        <f t="shared" si="194"/>
        <v/>
      </c>
      <c r="BJ648" s="39" t="str">
        <f t="shared" si="195"/>
        <v/>
      </c>
      <c r="BK648" s="16">
        <f>SUM(AR648:AX648)</f>
        <v>0</v>
      </c>
      <c r="BL648" s="10">
        <f>SUM(AL648:AQ648)</f>
        <v>0</v>
      </c>
      <c r="BM648" s="12" t="str">
        <f t="shared" si="196"/>
        <v/>
      </c>
      <c r="BN648" s="12" t="str">
        <f t="shared" si="196"/>
        <v/>
      </c>
      <c r="BO648" s="9">
        <f t="shared" si="197"/>
        <v>0</v>
      </c>
      <c r="BP648" s="39" t="str">
        <f t="shared" si="198"/>
        <v/>
      </c>
      <c r="BQ648" s="147"/>
      <c r="BR648" s="9">
        <f t="shared" si="199"/>
        <v>12</v>
      </c>
      <c r="BS648" s="9">
        <f t="shared" si="200"/>
        <v>15</v>
      </c>
      <c r="BT648" s="9">
        <f t="shared" si="201"/>
        <v>27</v>
      </c>
      <c r="BU648" s="9" t="str">
        <f>IFERROR(_xlfn.XLOOKUP(D648,Sheet1!B:B,Sheet1!L:L),"")</f>
        <v/>
      </c>
      <c r="BV648" s="9" t="e">
        <f>_xlfn.XLOOKUP(BU648,Sheet1!S:S,Sheet1!T:T)</f>
        <v>#N/A</v>
      </c>
      <c r="BW648" s="9" t="e">
        <f>_xlfn.XLOOKUP(D648,Sheet1!B:B,Sheet1!M:M)</f>
        <v>#N/A</v>
      </c>
      <c r="BZ648" s="108">
        <f t="shared" si="202"/>
        <v>0</v>
      </c>
      <c r="CB648" s="12"/>
      <c r="CC648" s="12"/>
      <c r="CG648" s="1" t="str">
        <f>IF(BO648&lt;80,"Below 80",
IF(BO648&lt;=120,"80-120",
IF(BO648&lt;=200,"&gt; 120-200",
IF(BO648&lt;=300,"&gt;200-300",
IF(BO648&lt;=500,"&gt;300-500",
"&gt;500")))))</f>
        <v>Below 80</v>
      </c>
      <c r="CH648" s="1" t="str">
        <f>IFERROR(_xlfn.XLOOKUP(CG648,Scenario!M:M,Scenario!N:N),"")</f>
        <v/>
      </c>
      <c r="CI648" s="1" t="str">
        <f t="shared" si="203"/>
        <v>No</v>
      </c>
      <c r="CJ648" s="75">
        <v>0</v>
      </c>
    </row>
    <row r="649" spans="1:89" hidden="1">
      <c r="A649" s="2">
        <v>648</v>
      </c>
      <c r="B649" s="2">
        <v>2024</v>
      </c>
      <c r="C649" s="1">
        <v>0</v>
      </c>
      <c r="D649" s="37" t="str">
        <v>0015g00001f9COMAA2</v>
      </c>
      <c r="E649" s="37" t="str">
        <v>SAT PAUL SOOD &amp; SONS.</v>
      </c>
      <c r="F649" s="37" t="str">
        <v>PUNJAB</v>
      </c>
      <c r="G649" s="37" t="str">
        <v>PATIALA</v>
      </c>
      <c r="H649" s="37" t="str">
        <v>Rajpura</v>
      </c>
      <c r="I649" s="37" t="str">
        <v>RAMDOOT UDHYOG PRIVATE LIMITED</v>
      </c>
      <c r="J649" s="37" t="str">
        <v>Abhishek Wadhwa</v>
      </c>
      <c r="K649" s="37" t="str">
        <v>Sonu Kumar</v>
      </c>
      <c r="L649" s="37" t="str">
        <v>C13168</v>
      </c>
      <c r="M649" s="37" t="str">
        <v>North</v>
      </c>
      <c r="N649" s="2">
        <v>140401</v>
      </c>
      <c r="O649" s="2" t="str">
        <v>03AANFS1742E1ZG</v>
      </c>
      <c r="P649" s="2">
        <v>9814255638</v>
      </c>
      <c r="Q649" s="2" t="str">
        <v>Aug'24</v>
      </c>
      <c r="R649" s="2">
        <v>2025</v>
      </c>
      <c r="S649" s="1">
        <v>0</v>
      </c>
      <c r="T649" s="2">
        <v>200</v>
      </c>
      <c r="U649" s="12">
        <v>0.10951666666666668</v>
      </c>
      <c r="V649" s="1" t="str">
        <v>Star</v>
      </c>
      <c r="W649" s="13">
        <v>0</v>
      </c>
      <c r="X649" s="13">
        <v>0</v>
      </c>
      <c r="Y649" s="13">
        <v>0</v>
      </c>
      <c r="Z649" s="13">
        <v>0</v>
      </c>
      <c r="AA649" s="13">
        <v>0</v>
      </c>
      <c r="AB649" s="13">
        <v>0</v>
      </c>
      <c r="AC649" s="13">
        <v>0</v>
      </c>
      <c r="AD649" s="13">
        <v>12</v>
      </c>
      <c r="AE649" s="13">
        <v>0</v>
      </c>
      <c r="AF649" s="13">
        <v>10</v>
      </c>
      <c r="AG649" s="13">
        <v>0</v>
      </c>
      <c r="AH649" s="13">
        <v>10</v>
      </c>
      <c r="AI649" s="13">
        <v>36</v>
      </c>
      <c r="AJ649" s="13">
        <v>100</v>
      </c>
      <c r="AK649" s="13">
        <v>138</v>
      </c>
      <c r="AL649" s="13">
        <v>15</v>
      </c>
      <c r="AM649" s="13">
        <v>15</v>
      </c>
      <c r="AN649" s="13">
        <v>15</v>
      </c>
      <c r="AO649" s="13">
        <v>15.09</v>
      </c>
      <c r="AP649" s="13">
        <v>15.12</v>
      </c>
      <c r="AQ649" s="13">
        <v>12.2</v>
      </c>
      <c r="AR649" s="13">
        <v>11.95</v>
      </c>
      <c r="AS649" s="13">
        <v>14.97</v>
      </c>
      <c r="AT649" s="13">
        <v>11.84</v>
      </c>
      <c r="AU649" s="13">
        <v>27</v>
      </c>
      <c r="AV649" s="13">
        <v>26.87</v>
      </c>
      <c r="AW649" s="16">
        <f t="shared" si="188"/>
        <v>153.17000000000002</v>
      </c>
      <c r="AX649" s="16">
        <v>200.64</v>
      </c>
      <c r="AY649" s="107">
        <f>BW649</f>
        <v>300</v>
      </c>
      <c r="AZ649" s="10">
        <f>SUM(Z649:AK649)</f>
        <v>306</v>
      </c>
      <c r="BA649" s="10">
        <f>AY649</f>
        <v>300</v>
      </c>
      <c r="BB649" s="10">
        <f t="shared" si="190"/>
        <v>146.82999999999998</v>
      </c>
      <c r="BC649" s="10">
        <f t="shared" si="191"/>
        <v>36.707499999999996</v>
      </c>
      <c r="BD649" s="10">
        <f t="shared" si="192"/>
        <v>-6</v>
      </c>
      <c r="BE649" s="10">
        <f t="shared" si="187"/>
        <v>152.82999999999998</v>
      </c>
      <c r="BF649" s="2" t="s">
        <v>119</v>
      </c>
      <c r="BG649" s="10">
        <f t="shared" si="193"/>
        <v>14.291250000000002</v>
      </c>
      <c r="BH649" s="36" t="s">
        <v>118</v>
      </c>
      <c r="BI649" s="39" t="str">
        <f t="shared" si="194"/>
        <v>B</v>
      </c>
      <c r="BJ649" s="39" t="str">
        <f t="shared" si="195"/>
        <v>B</v>
      </c>
      <c r="BK649" s="16">
        <f>SUM(AR649:AX649)</f>
        <v>446.44</v>
      </c>
      <c r="BL649" s="10">
        <f>SUM(AL649:AQ649)</f>
        <v>87.410000000000011</v>
      </c>
      <c r="BM649" s="12">
        <f t="shared" si="196"/>
        <v>1.4881333333333333</v>
      </c>
      <c r="BN649" s="12">
        <f t="shared" si="196"/>
        <v>0.29136666666666672</v>
      </c>
      <c r="BO649" s="9">
        <f t="shared" si="197"/>
        <v>114.33000000000001</v>
      </c>
      <c r="BP649" s="39" t="str">
        <f t="shared" si="198"/>
        <v/>
      </c>
      <c r="BQ649" s="147"/>
      <c r="BR649" s="9">
        <f t="shared" si="199"/>
        <v>12</v>
      </c>
      <c r="BS649" s="9">
        <f t="shared" si="200"/>
        <v>294</v>
      </c>
      <c r="BT649" s="9">
        <f t="shared" si="201"/>
        <v>306</v>
      </c>
      <c r="BU649" s="9" t="str">
        <f>IFERROR(_xlfn.XLOOKUP(D649,Sheet1!B:B,Sheet1!L:L),"")</f>
        <v>International Trip (1 pax South Asia) 3N-4D</v>
      </c>
      <c r="BV649" s="9" t="str">
        <f>_xlfn.XLOOKUP(BU649,Sheet1!S:S,Sheet1!T:T)</f>
        <v>B</v>
      </c>
      <c r="BW649" s="9">
        <f>_xlfn.XLOOKUP(D649,Sheet1!B:B,Sheet1!M:M)</f>
        <v>300</v>
      </c>
      <c r="BX649" s="1" t="s">
        <v>129</v>
      </c>
      <c r="BY649" s="1">
        <v>301</v>
      </c>
      <c r="BZ649" s="108">
        <f t="shared" si="202"/>
        <v>146.82999999999998</v>
      </c>
      <c r="CB649" s="12">
        <f>AW649/AY649</f>
        <v>0.51056666666666672</v>
      </c>
      <c r="CC649" s="12">
        <f>AX649/AY649</f>
        <v>0.66879999999999995</v>
      </c>
      <c r="CG649" s="1" t="str">
        <f>IF(BO649&lt;80,"Below 80",
IF(BO649&lt;=120,"80-120",
IF(BO649&lt;=200,"&gt; 120-200",
IF(BO649&lt;=300,"&gt;200-300",
IF(BO649&lt;=500,"&gt;300-500",
"&gt;500")))))</f>
        <v>80-120</v>
      </c>
      <c r="CH649" s="1" t="str">
        <f>IFERROR(_xlfn.XLOOKUP(CG649,Scenario!M:M,Scenario!N:N),"")</f>
        <v>A</v>
      </c>
      <c r="CI649" s="1" t="b">
        <f t="shared" si="203"/>
        <v>0</v>
      </c>
      <c r="CJ649" s="75">
        <v>185.67</v>
      </c>
    </row>
    <row r="650" spans="1:89" hidden="1">
      <c r="A650" s="2">
        <v>649</v>
      </c>
      <c r="B650" s="2">
        <v>2024</v>
      </c>
      <c r="C650" s="1">
        <v>0</v>
      </c>
      <c r="D650" s="37" t="str">
        <v>001J100000JsZI8IAN</v>
      </c>
      <c r="E650" s="37" t="str">
        <v>PRATEEK TRADERS</v>
      </c>
      <c r="F650" s="37" t="str">
        <v>HARYANA</v>
      </c>
      <c r="G650" s="37" t="str">
        <v>PANIPAT</v>
      </c>
      <c r="H650" s="37" t="str">
        <v>Panipat</v>
      </c>
      <c r="I650" s="37" t="str">
        <v>JAI DURGA STEELS</v>
      </c>
      <c r="J650" s="37" t="str">
        <v>Sunny Bhutani</v>
      </c>
      <c r="K650" s="37" t="str">
        <v>Sunny Bhutani</v>
      </c>
      <c r="L650" s="37" t="str">
        <v>C12830</v>
      </c>
      <c r="M650" s="37" t="str">
        <v>North</v>
      </c>
      <c r="N650" s="2">
        <v>132103</v>
      </c>
      <c r="O650" s="2" t="str">
        <v>06AEFPG4050B1Z8</v>
      </c>
      <c r="P650" s="2">
        <v>9812060803</v>
      </c>
      <c r="Q650" s="2" t="str">
        <v>Oct'24</v>
      </c>
      <c r="R650" s="2">
        <v>2025</v>
      </c>
      <c r="S650" s="1">
        <v>0</v>
      </c>
      <c r="T650" s="2">
        <v>200</v>
      </c>
      <c r="U650" s="12">
        <v>0.67236666666666667</v>
      </c>
      <c r="V650" s="1" t="str">
        <v>Star</v>
      </c>
      <c r="W650" s="13">
        <v>0</v>
      </c>
      <c r="X650" s="13">
        <v>0</v>
      </c>
      <c r="Y650" s="13">
        <v>0</v>
      </c>
      <c r="Z650" s="13">
        <v>0</v>
      </c>
      <c r="AA650" s="13">
        <v>0</v>
      </c>
      <c r="AB650" s="13">
        <v>0</v>
      </c>
      <c r="AC650" s="13">
        <v>0</v>
      </c>
      <c r="AD650" s="13">
        <v>0</v>
      </c>
      <c r="AE650" s="13">
        <v>0</v>
      </c>
      <c r="AF650" s="13">
        <v>50</v>
      </c>
      <c r="AG650" s="13">
        <v>0</v>
      </c>
      <c r="AH650" s="13">
        <v>63</v>
      </c>
      <c r="AI650" s="13">
        <v>0</v>
      </c>
      <c r="AJ650" s="13">
        <v>0</v>
      </c>
      <c r="AK650" s="13">
        <v>2</v>
      </c>
      <c r="AL650" s="13">
        <v>55</v>
      </c>
      <c r="AM650" s="13">
        <v>52</v>
      </c>
      <c r="AN650" s="13">
        <v>114</v>
      </c>
      <c r="AO650" s="13">
        <v>159.68</v>
      </c>
      <c r="AP650" s="13">
        <v>86.34</v>
      </c>
      <c r="AQ650" s="13">
        <v>50.48</v>
      </c>
      <c r="AR650" s="13">
        <v>98.01</v>
      </c>
      <c r="AS650" s="13">
        <v>131.54</v>
      </c>
      <c r="AT650" s="13">
        <v>160.22</v>
      </c>
      <c r="AU650" s="13">
        <v>45</v>
      </c>
      <c r="AV650" s="13">
        <v>198.2</v>
      </c>
      <c r="AW650" s="16">
        <f t="shared" si="188"/>
        <v>952.27</v>
      </c>
      <c r="AX650" s="16">
        <f>AW650*2</f>
        <v>1904.54</v>
      </c>
      <c r="AY650" s="10">
        <f t="shared" si="189"/>
        <v>2856.81</v>
      </c>
      <c r="AZ650" s="10">
        <f>SUM(Z650:AK650)</f>
        <v>115</v>
      </c>
      <c r="BA650" s="10">
        <v>1000</v>
      </c>
      <c r="BB650" s="10">
        <f t="shared" si="190"/>
        <v>47.730000000000018</v>
      </c>
      <c r="BC650" s="10">
        <f t="shared" si="191"/>
        <v>11.932500000000005</v>
      </c>
      <c r="BD650" s="10">
        <f t="shared" si="192"/>
        <v>2741.81</v>
      </c>
      <c r="BE650" s="10">
        <f t="shared" si="187"/>
        <v>-837.27</v>
      </c>
      <c r="BF650" s="2" t="s">
        <v>119</v>
      </c>
      <c r="BG650" s="10">
        <f t="shared" si="193"/>
        <v>93.381249999999994</v>
      </c>
      <c r="BH650" s="36" t="s">
        <v>118</v>
      </c>
      <c r="BI650" s="39" t="str">
        <f t="shared" si="194"/>
        <v>D</v>
      </c>
      <c r="BJ650" s="39" t="str">
        <f t="shared" si="195"/>
        <v>E</v>
      </c>
      <c r="BK650" s="16">
        <f>SUM(AR650:AX650)</f>
        <v>3489.7799999999997</v>
      </c>
      <c r="BL650" s="10">
        <f>SUM(AL650:AQ650)</f>
        <v>517.5</v>
      </c>
      <c r="BM650" s="12">
        <f t="shared" si="196"/>
        <v>1.2215653123588897</v>
      </c>
      <c r="BN650" s="12">
        <f t="shared" si="196"/>
        <v>0.1811461035210602</v>
      </c>
      <c r="BO650" s="9">
        <f t="shared" si="197"/>
        <v>747.05</v>
      </c>
      <c r="BP650" s="39" t="str">
        <f t="shared" si="198"/>
        <v>C</v>
      </c>
      <c r="BQ650" s="147" t="s">
        <v>179</v>
      </c>
      <c r="BR650" s="9">
        <f t="shared" si="199"/>
        <v>0</v>
      </c>
      <c r="BS650" s="9">
        <f t="shared" si="200"/>
        <v>115</v>
      </c>
      <c r="BT650" s="9">
        <f t="shared" si="201"/>
        <v>115</v>
      </c>
      <c r="BU650" s="9" t="str">
        <f>IFERROR(_xlfn.XLOOKUP(D650,Sheet1!B:B,Sheet1!L:L),"")</f>
        <v/>
      </c>
      <c r="BV650" s="9" t="e">
        <f>_xlfn.XLOOKUP(BU650,Sheet1!S:S,Sheet1!T:T)</f>
        <v>#N/A</v>
      </c>
      <c r="BW650" s="9" t="e">
        <f>_xlfn.XLOOKUP(D650,Sheet1!B:B,Sheet1!M:M)</f>
        <v>#N/A</v>
      </c>
      <c r="BX650" s="11" t="s">
        <v>123</v>
      </c>
      <c r="BZ650" s="108">
        <f t="shared" si="202"/>
        <v>1904.54</v>
      </c>
      <c r="CB650" s="12">
        <f>AW650/AY650</f>
        <v>0.33333333333333331</v>
      </c>
      <c r="CC650" s="12">
        <f>AX650/AY650</f>
        <v>0.66666666666666663</v>
      </c>
      <c r="CG650" s="1" t="str">
        <f>IF(BO650&lt;80,"Below 80",
IF(BO650&lt;=120,"80-120",
IF(BO650&lt;=200,"&gt; 120-200",
IF(BO650&lt;=300,"&gt;200-300",
IF(BO650&lt;=500,"&gt;300-500",
"&gt;500")))))</f>
        <v>&gt;500</v>
      </c>
      <c r="CH650" s="1" t="str">
        <f>IFERROR(_xlfn.XLOOKUP(CG650,Scenario!M:M,Scenario!N:N),"")</f>
        <v>E</v>
      </c>
      <c r="CI650" s="1" t="b">
        <f t="shared" si="203"/>
        <v>0</v>
      </c>
      <c r="CJ650" s="75">
        <v>1362.56</v>
      </c>
    </row>
    <row r="651" spans="1:89" hidden="1">
      <c r="A651" s="2">
        <v>650</v>
      </c>
      <c r="B651" s="2">
        <v>2024</v>
      </c>
      <c r="C651" s="1">
        <v>0</v>
      </c>
      <c r="D651" s="37" t="str">
        <v>001J1000007opyJIAQ</v>
      </c>
      <c r="E651" s="37" t="str">
        <v>CITY BUILDER</v>
      </c>
      <c r="F651" s="37" t="str">
        <v>HARYANA</v>
      </c>
      <c r="G651" s="37" t="str">
        <v>ROHTAK</v>
      </c>
      <c r="H651" s="37" t="str">
        <v>Rohtak</v>
      </c>
      <c r="I651" s="37" t="str">
        <v>JAI DURGA STEELS</v>
      </c>
      <c r="J651" s="37" t="str">
        <v>Sunny Bhutani</v>
      </c>
      <c r="K651" s="37" t="str">
        <v>Sunny Bhutani</v>
      </c>
      <c r="L651" s="37" t="str">
        <v>C12830</v>
      </c>
      <c r="M651" s="37" t="str">
        <v>North</v>
      </c>
      <c r="N651" s="2">
        <v>124401</v>
      </c>
      <c r="O651" s="2" t="str">
        <v>06CGIPK8740F1ZA</v>
      </c>
      <c r="P651" s="2">
        <v>8607404070</v>
      </c>
      <c r="Q651" s="2" t="str">
        <v>Oct'24</v>
      </c>
      <c r="R651" s="2">
        <v>2025</v>
      </c>
      <c r="S651" s="1">
        <v>0</v>
      </c>
      <c r="T651" s="2">
        <v>80</v>
      </c>
      <c r="U651" s="12">
        <v>1.2222916666666666</v>
      </c>
      <c r="V651" s="1" t="str">
        <v>Star</v>
      </c>
      <c r="W651" s="13">
        <v>0</v>
      </c>
      <c r="X651" s="13">
        <v>0</v>
      </c>
      <c r="Y651" s="13">
        <v>0</v>
      </c>
      <c r="Z651" s="13">
        <v>0</v>
      </c>
      <c r="AA651" s="13">
        <v>0</v>
      </c>
      <c r="AB651" s="13">
        <v>0</v>
      </c>
      <c r="AC651" s="13">
        <v>0</v>
      </c>
      <c r="AD651" s="13">
        <v>0</v>
      </c>
      <c r="AE651" s="13">
        <v>0</v>
      </c>
      <c r="AF651" s="13">
        <v>50</v>
      </c>
      <c r="AG651" s="13">
        <v>12</v>
      </c>
      <c r="AH651" s="13">
        <v>0</v>
      </c>
      <c r="AI651" s="13">
        <v>55</v>
      </c>
      <c r="AJ651" s="13">
        <v>2</v>
      </c>
      <c r="AK651" s="13">
        <v>82</v>
      </c>
      <c r="AL651" s="13">
        <v>50</v>
      </c>
      <c r="AM651" s="13">
        <v>51</v>
      </c>
      <c r="AN651" s="13">
        <v>57</v>
      </c>
      <c r="AO651" s="13">
        <v>71.63</v>
      </c>
      <c r="AP651" s="13">
        <v>51.37</v>
      </c>
      <c r="AQ651" s="13">
        <v>50.27</v>
      </c>
      <c r="AR651" s="13">
        <v>78.98</v>
      </c>
      <c r="AS651" s="13">
        <v>83.86</v>
      </c>
      <c r="AT651" s="13">
        <v>147.4</v>
      </c>
      <c r="AU651" s="13">
        <v>131</v>
      </c>
      <c r="AV651" s="13">
        <v>14.95</v>
      </c>
      <c r="AW651" s="16">
        <f t="shared" si="188"/>
        <v>772.51</v>
      </c>
      <c r="AX651" s="16">
        <f>AW651*1</f>
        <v>772.51</v>
      </c>
      <c r="AY651" s="10">
        <f>AW651+AX651</f>
        <v>1545.02</v>
      </c>
      <c r="AZ651" s="10">
        <f>SUM(Z651:AK651)</f>
        <v>201</v>
      </c>
      <c r="BA651" s="10">
        <v>550</v>
      </c>
      <c r="BB651" s="10">
        <f t="shared" si="190"/>
        <v>-222.51</v>
      </c>
      <c r="BC651" s="10">
        <f t="shared" si="191"/>
        <v>-55.627499999999998</v>
      </c>
      <c r="BD651" s="10">
        <f t="shared" si="192"/>
        <v>1344.02</v>
      </c>
      <c r="BE651" s="10">
        <f t="shared" si="187"/>
        <v>-571.51</v>
      </c>
      <c r="BF651" s="2" t="s">
        <v>119</v>
      </c>
      <c r="BG651" s="10">
        <f t="shared" si="193"/>
        <v>61.763750000000002</v>
      </c>
      <c r="BH651" s="36" t="s">
        <v>118</v>
      </c>
      <c r="BI651" s="39" t="str">
        <f t="shared" si="194"/>
        <v>C</v>
      </c>
      <c r="BJ651" s="39" t="str">
        <f t="shared" si="195"/>
        <v>E</v>
      </c>
      <c r="BK651" s="16">
        <f>SUM(AR651:AX651)</f>
        <v>2001.21</v>
      </c>
      <c r="BL651" s="10">
        <f>SUM(AL651:AQ651)</f>
        <v>331.27</v>
      </c>
      <c r="BM651" s="12">
        <f t="shared" si="196"/>
        <v>1.2952647862163598</v>
      </c>
      <c r="BN651" s="12">
        <f t="shared" si="196"/>
        <v>0.21441146392926952</v>
      </c>
      <c r="BO651" s="9">
        <f t="shared" si="197"/>
        <v>494.11</v>
      </c>
      <c r="BP651" s="39" t="str">
        <f t="shared" si="198"/>
        <v>B</v>
      </c>
      <c r="BQ651" s="147"/>
      <c r="BR651" s="9">
        <f t="shared" si="199"/>
        <v>0</v>
      </c>
      <c r="BS651" s="9">
        <f t="shared" si="200"/>
        <v>201</v>
      </c>
      <c r="BT651" s="9">
        <f t="shared" si="201"/>
        <v>201</v>
      </c>
      <c r="BU651" s="9" t="str">
        <f>IFERROR(_xlfn.XLOOKUP(D651,Sheet1!B:B,Sheet1!L:L),"")</f>
        <v/>
      </c>
      <c r="BV651" s="9" t="e">
        <f>_xlfn.XLOOKUP(BU651,Sheet1!S:S,Sheet1!T:T)</f>
        <v>#N/A</v>
      </c>
      <c r="BW651" s="9" t="e">
        <f>_xlfn.XLOOKUP(D651,Sheet1!B:B,Sheet1!M:M)</f>
        <v>#N/A</v>
      </c>
      <c r="BX651" s="11" t="s">
        <v>123</v>
      </c>
      <c r="BY651" s="1">
        <v>1251</v>
      </c>
      <c r="BZ651" s="108">
        <f t="shared" si="202"/>
        <v>772.51</v>
      </c>
      <c r="CB651" s="12">
        <f>AW651/AY651</f>
        <v>0.5</v>
      </c>
      <c r="CC651" s="12">
        <f>AX651/AY651</f>
        <v>0.5</v>
      </c>
      <c r="CD651" s="75">
        <f>AW651*1</f>
        <v>772.51</v>
      </c>
      <c r="CF651" s="75">
        <f>CD651+AW651</f>
        <v>1545.02</v>
      </c>
      <c r="CG651" s="1" t="str">
        <f>IF(BO651&lt;80,"Below 80",
IF(BO651&lt;=120,"80-120",
IF(BO651&lt;=200,"&gt; 120-200",
IF(BO651&lt;=300,"&gt;200-300",
IF(BO651&lt;=500,"&gt;300-500",
"&gt;500")))))</f>
        <v>&gt;300-500</v>
      </c>
      <c r="CH651" s="1" t="str">
        <f>IFERROR(_xlfn.XLOOKUP(CG651,Scenario!M:M,Scenario!N:N),"")</f>
        <v>D</v>
      </c>
      <c r="CI651" s="1" t="b">
        <f t="shared" si="203"/>
        <v>0</v>
      </c>
      <c r="CJ651" s="75">
        <v>410.25</v>
      </c>
      <c r="CK651" s="1" t="s">
        <v>118</v>
      </c>
    </row>
    <row r="652" spans="1:89" hidden="1">
      <c r="A652" s="2">
        <v>651</v>
      </c>
      <c r="B652" s="2">
        <v>2024</v>
      </c>
      <c r="C652" s="1">
        <v>0</v>
      </c>
      <c r="D652" s="37" t="str">
        <v>0015g00001VBCeyAAH</v>
      </c>
      <c r="E652" s="37" t="str">
        <v>SURAJ BHAN NIRANIA SALES COP.</v>
      </c>
      <c r="F652" s="37" t="str">
        <v>HARYANA</v>
      </c>
      <c r="G652" s="37" t="str">
        <v>BHIWANI</v>
      </c>
      <c r="H652" s="37" t="str">
        <v>Bhiwani</v>
      </c>
      <c r="I652" s="37" t="str">
        <v>PAL CEMENT AND STEEL PVT. LTD.</v>
      </c>
      <c r="J652" s="37" t="str">
        <v>Dinesh Kumar</v>
      </c>
      <c r="K652" s="37" t="str">
        <v>Navneet Pal</v>
      </c>
      <c r="L652" s="37" t="str">
        <v>C12827</v>
      </c>
      <c r="M652" s="37" t="str">
        <v>North</v>
      </c>
      <c r="N652" s="2">
        <v>127021</v>
      </c>
      <c r="O652" s="2" t="str">
        <v>06CGBPD2012G1Z9</v>
      </c>
      <c r="P652" s="2">
        <v>9034887796</v>
      </c>
      <c r="Q652" s="2" t="str">
        <v>Oct'24</v>
      </c>
      <c r="R652" s="2">
        <v>2025</v>
      </c>
      <c r="S652" s="1">
        <v>0</v>
      </c>
      <c r="T652" s="2">
        <v>80</v>
      </c>
      <c r="U652" s="12">
        <v>0.125</v>
      </c>
      <c r="V652" s="1" t="str">
        <v>Star</v>
      </c>
      <c r="W652" s="13">
        <v>0</v>
      </c>
      <c r="X652" s="13">
        <v>0</v>
      </c>
      <c r="Y652" s="13">
        <v>0</v>
      </c>
      <c r="Z652" s="13">
        <v>0</v>
      </c>
      <c r="AA652" s="13">
        <v>0</v>
      </c>
      <c r="AB652" s="13">
        <v>0</v>
      </c>
      <c r="AC652" s="13">
        <v>0</v>
      </c>
      <c r="AD652" s="13">
        <v>0</v>
      </c>
      <c r="AE652" s="13">
        <v>0</v>
      </c>
      <c r="AF652" s="13">
        <v>60</v>
      </c>
      <c r="AG652" s="13">
        <v>0</v>
      </c>
      <c r="AH652" s="13">
        <v>0</v>
      </c>
      <c r="AI652" s="13">
        <v>0</v>
      </c>
      <c r="AJ652" s="13">
        <v>89</v>
      </c>
      <c r="AK652" s="13">
        <v>51.5</v>
      </c>
      <c r="AL652" s="13">
        <v>53</v>
      </c>
      <c r="AM652" s="13">
        <v>52</v>
      </c>
      <c r="AN652" s="13">
        <v>25.73</v>
      </c>
      <c r="AO652" s="13">
        <v>19.02</v>
      </c>
      <c r="AP652" s="13">
        <v>12.08</v>
      </c>
      <c r="AQ652" s="13">
        <v>11.99</v>
      </c>
      <c r="AR652" s="13">
        <v>0</v>
      </c>
      <c r="AS652" s="13">
        <v>0</v>
      </c>
      <c r="AT652" s="13">
        <v>30</v>
      </c>
      <c r="AU652" s="13">
        <v>0</v>
      </c>
      <c r="AV652" s="13">
        <v>0</v>
      </c>
      <c r="AW652" s="16">
        <f t="shared" si="188"/>
        <v>203.82000000000002</v>
      </c>
      <c r="AX652" s="16">
        <f>AW652*2</f>
        <v>407.64000000000004</v>
      </c>
      <c r="AY652" s="10">
        <f t="shared" si="189"/>
        <v>611.46</v>
      </c>
      <c r="AZ652" s="10">
        <f>SUM(Z652:AK652)</f>
        <v>200.5</v>
      </c>
      <c r="BA652" s="10">
        <v>350</v>
      </c>
      <c r="BB652" s="10">
        <f t="shared" si="190"/>
        <v>146.17999999999998</v>
      </c>
      <c r="BC652" s="10">
        <f t="shared" si="191"/>
        <v>36.544999999999995</v>
      </c>
      <c r="BD652" s="10">
        <f t="shared" si="192"/>
        <v>410.96000000000004</v>
      </c>
      <c r="BE652" s="10">
        <f t="shared" si="187"/>
        <v>-3.3200000000000216</v>
      </c>
      <c r="BF652" s="2" t="s">
        <v>119</v>
      </c>
      <c r="BG652" s="10">
        <f t="shared" si="193"/>
        <v>21.727500000000003</v>
      </c>
      <c r="BH652" s="36" t="s">
        <v>118</v>
      </c>
      <c r="BI652" s="39" t="str">
        <f t="shared" si="194"/>
        <v>B</v>
      </c>
      <c r="BJ652" s="39" t="str">
        <f t="shared" si="195"/>
        <v>C</v>
      </c>
      <c r="BK652" s="16">
        <f>SUM(AR652:AX652)</f>
        <v>641.46</v>
      </c>
      <c r="BL652" s="10">
        <f>SUM(AL652:AQ652)</f>
        <v>173.82000000000002</v>
      </c>
      <c r="BM652" s="12">
        <f t="shared" si="196"/>
        <v>1.0490628986360515</v>
      </c>
      <c r="BN652" s="12">
        <f t="shared" si="196"/>
        <v>0.28427043469728192</v>
      </c>
      <c r="BO652" s="9">
        <f t="shared" si="197"/>
        <v>173.82000000000002</v>
      </c>
      <c r="BP652" s="39" t="str">
        <f t="shared" si="198"/>
        <v/>
      </c>
      <c r="BQ652" s="147"/>
      <c r="BR652" s="9">
        <f t="shared" si="199"/>
        <v>0</v>
      </c>
      <c r="BS652" s="9">
        <f t="shared" si="200"/>
        <v>200.5</v>
      </c>
      <c r="BT652" s="9">
        <f t="shared" si="201"/>
        <v>200.5</v>
      </c>
      <c r="BU652" s="9" t="str">
        <f>IFERROR(_xlfn.XLOOKUP(D652,Sheet1!B:B,Sheet1!L:L),"")</f>
        <v/>
      </c>
      <c r="BV652" s="9" t="e">
        <f>_xlfn.XLOOKUP(BU652,Sheet1!S:S,Sheet1!T:T)</f>
        <v>#N/A</v>
      </c>
      <c r="BW652" s="9" t="e">
        <f>_xlfn.XLOOKUP(D652,Sheet1!B:B,Sheet1!M:M)</f>
        <v>#N/A</v>
      </c>
      <c r="BX652" s="11" t="s">
        <v>123</v>
      </c>
      <c r="BZ652" s="108">
        <f t="shared" si="202"/>
        <v>407.64</v>
      </c>
      <c r="CB652" s="12">
        <f>AW652/AY652</f>
        <v>0.33333333333333337</v>
      </c>
      <c r="CC652" s="12">
        <f>AX652/AY652</f>
        <v>0.66666666666666674</v>
      </c>
      <c r="CG652" s="1" t="str">
        <f>IF(BO652&lt;80,"Below 80",
IF(BO652&lt;=120,"80-120",
IF(BO652&lt;=200,"&gt; 120-200",
IF(BO652&lt;=300,"&gt;200-300",
IF(BO652&lt;=500,"&gt;300-500",
"&gt;500")))))</f>
        <v>&gt; 120-200</v>
      </c>
      <c r="CH652" s="1" t="str">
        <f>IFERROR(_xlfn.XLOOKUP(CG652,Scenario!M:M,Scenario!N:N),"")</f>
        <v>B</v>
      </c>
      <c r="CI652" s="1" t="b">
        <f t="shared" si="203"/>
        <v>0</v>
      </c>
      <c r="CJ652" s="75">
        <v>347.64000000000004</v>
      </c>
      <c r="CK652" s="1" t="s">
        <v>118</v>
      </c>
    </row>
    <row r="653" spans="1:89" hidden="1">
      <c r="A653" s="2">
        <v>652</v>
      </c>
      <c r="B653" s="2">
        <v>2024</v>
      </c>
      <c r="C653" s="1">
        <v>0</v>
      </c>
      <c r="D653" s="37" t="str">
        <v>001J1000009Fv5pIAC</v>
      </c>
      <c r="E653" s="37" t="str">
        <v>KEDIA IRON &amp; CEMENT STORE</v>
      </c>
      <c r="F653" s="37" t="str">
        <v>HARYANA</v>
      </c>
      <c r="G653" s="37" t="str">
        <v>BHIWANI</v>
      </c>
      <c r="H653" s="37" t="str">
        <v>Badhra</v>
      </c>
      <c r="I653" s="37" t="str">
        <v>PAL CEMENT AND STEEL PVT. LTD.</v>
      </c>
      <c r="J653" s="37" t="str">
        <v>Mayank Arya</v>
      </c>
      <c r="K653" s="37" t="str">
        <v>Navneet Pal</v>
      </c>
      <c r="L653" s="37" t="str">
        <v>C12827</v>
      </c>
      <c r="M653" s="37" t="str">
        <v>North</v>
      </c>
      <c r="N653" s="2">
        <v>127201</v>
      </c>
      <c r="O653" s="2" t="str">
        <v>06ALWPK6628B1ZW</v>
      </c>
      <c r="P653" s="2">
        <v>9991844727</v>
      </c>
      <c r="Q653" s="2" t="str">
        <v>Oct'24</v>
      </c>
      <c r="R653" s="2">
        <v>2025</v>
      </c>
      <c r="S653" s="1">
        <v>0</v>
      </c>
      <c r="T653" s="2">
        <v>40</v>
      </c>
      <c r="U653" s="12">
        <v>0</v>
      </c>
      <c r="V653" s="1" t="str">
        <v>Minor</v>
      </c>
      <c r="W653" s="13">
        <v>0</v>
      </c>
      <c r="X653" s="13">
        <v>0</v>
      </c>
      <c r="Y653" s="13">
        <v>0</v>
      </c>
      <c r="Z653" s="13">
        <v>0</v>
      </c>
      <c r="AA653" s="13">
        <v>0</v>
      </c>
      <c r="AB653" s="13">
        <v>0</v>
      </c>
      <c r="AC653" s="13">
        <v>0</v>
      </c>
      <c r="AD653" s="13">
        <v>0</v>
      </c>
      <c r="AE653" s="13">
        <v>0</v>
      </c>
      <c r="AF653" s="13">
        <v>51</v>
      </c>
      <c r="AG653" s="13">
        <v>0</v>
      </c>
      <c r="AH653" s="13">
        <v>0</v>
      </c>
      <c r="AI653" s="13">
        <v>0</v>
      </c>
      <c r="AJ653" s="13">
        <v>0</v>
      </c>
      <c r="AK653" s="13">
        <v>0</v>
      </c>
      <c r="AL653" s="13">
        <v>0</v>
      </c>
      <c r="AM653" s="13">
        <v>0</v>
      </c>
      <c r="AN653" s="13">
        <v>0</v>
      </c>
      <c r="AO653" s="13">
        <v>0</v>
      </c>
      <c r="AP653" s="13">
        <v>0</v>
      </c>
      <c r="AQ653" s="13">
        <v>0</v>
      </c>
      <c r="AR653" s="13">
        <v>0</v>
      </c>
      <c r="AS653" s="13">
        <v>0</v>
      </c>
      <c r="AT653" s="13">
        <v>0</v>
      </c>
      <c r="AU653" s="13">
        <v>0</v>
      </c>
      <c r="AV653" s="13">
        <v>0</v>
      </c>
      <c r="AW653" s="16">
        <f t="shared" si="188"/>
        <v>0</v>
      </c>
      <c r="AX653" s="16">
        <v>0</v>
      </c>
      <c r="AY653" s="10">
        <f t="shared" si="189"/>
        <v>0</v>
      </c>
      <c r="AZ653" s="10">
        <f>SUM(Z653:AK653)</f>
        <v>51</v>
      </c>
      <c r="BA653" s="10">
        <v>0</v>
      </c>
      <c r="BB653" s="10">
        <f t="shared" si="190"/>
        <v>0</v>
      </c>
      <c r="BC653" s="10">
        <f t="shared" si="191"/>
        <v>0</v>
      </c>
      <c r="BD653" s="10">
        <f t="shared" si="192"/>
        <v>-51</v>
      </c>
      <c r="BE653" s="10">
        <f t="shared" si="187"/>
        <v>51</v>
      </c>
      <c r="BF653" s="2" t="s">
        <v>119</v>
      </c>
      <c r="BG653" s="10">
        <f t="shared" si="193"/>
        <v>0</v>
      </c>
      <c r="BH653" s="36" t="s">
        <v>118</v>
      </c>
      <c r="BI653" s="39" t="str">
        <f t="shared" si="194"/>
        <v/>
      </c>
      <c r="BJ653" s="39" t="str">
        <f t="shared" si="195"/>
        <v/>
      </c>
      <c r="BK653" s="16">
        <f>SUM(AR653:AX653)</f>
        <v>0</v>
      </c>
      <c r="BL653" s="10">
        <f>SUM(AL653:AQ653)</f>
        <v>0</v>
      </c>
      <c r="BM653" s="12" t="str">
        <f t="shared" si="196"/>
        <v/>
      </c>
      <c r="BN653" s="12" t="str">
        <f t="shared" si="196"/>
        <v/>
      </c>
      <c r="BO653" s="9">
        <f t="shared" si="197"/>
        <v>0</v>
      </c>
      <c r="BP653" s="39" t="str">
        <f t="shared" si="198"/>
        <v/>
      </c>
      <c r="BQ653" s="147"/>
      <c r="BR653" s="9">
        <f t="shared" si="199"/>
        <v>0</v>
      </c>
      <c r="BS653" s="9">
        <f t="shared" si="200"/>
        <v>51</v>
      </c>
      <c r="BT653" s="9">
        <f t="shared" si="201"/>
        <v>51</v>
      </c>
      <c r="BU653" s="9" t="str">
        <f>IFERROR(_xlfn.XLOOKUP(D653,Sheet1!B:B,Sheet1!L:L),"")</f>
        <v/>
      </c>
      <c r="BV653" s="9" t="e">
        <f>_xlfn.XLOOKUP(BU653,Sheet1!S:S,Sheet1!T:T)</f>
        <v>#N/A</v>
      </c>
      <c r="BW653" s="9" t="e">
        <f>_xlfn.XLOOKUP(D653,Sheet1!B:B,Sheet1!M:M)</f>
        <v>#N/A</v>
      </c>
      <c r="BZ653" s="108">
        <f t="shared" si="202"/>
        <v>0</v>
      </c>
      <c r="CB653" s="12"/>
      <c r="CC653" s="12"/>
      <c r="CG653" s="1" t="str">
        <f>IF(BO653&lt;80,"Below 80",
IF(BO653&lt;=120,"80-120",
IF(BO653&lt;=200,"&gt; 120-200",
IF(BO653&lt;=300,"&gt;200-300",
IF(BO653&lt;=500,"&gt;300-500",
"&gt;500")))))</f>
        <v>Below 80</v>
      </c>
      <c r="CH653" s="1" t="str">
        <f>IFERROR(_xlfn.XLOOKUP(CG653,Scenario!M:M,Scenario!N:N),"")</f>
        <v/>
      </c>
      <c r="CI653" s="1" t="str">
        <f t="shared" si="203"/>
        <v>No</v>
      </c>
      <c r="CJ653" s="75">
        <v>0</v>
      </c>
    </row>
    <row r="654" spans="1:89" hidden="1">
      <c r="A654" s="2">
        <v>653</v>
      </c>
      <c r="B654" s="2">
        <v>2024</v>
      </c>
      <c r="C654" s="1">
        <v>0</v>
      </c>
      <c r="D654" s="37" t="str">
        <v>0015g00001V9MHCAA3</v>
      </c>
      <c r="E654" s="37" t="str">
        <v>AHUJA ENTERPRISES</v>
      </c>
      <c r="F654" s="37" t="str">
        <v>HARYANA</v>
      </c>
      <c r="G654" s="37" t="str">
        <v>GURUGRAM</v>
      </c>
      <c r="H654" s="37" t="str">
        <v>Sohna</v>
      </c>
      <c r="I654" s="37" t="str">
        <v>NIKUNJ UDYOG</v>
      </c>
      <c r="J654" s="37" t="str">
        <v>Shiv Shankar Sharma</v>
      </c>
      <c r="K654" s="37" t="str">
        <v>Shiv Shankar Sharma</v>
      </c>
      <c r="L654" s="37" t="str">
        <v>C12828</v>
      </c>
      <c r="M654" s="37" t="str">
        <v>North</v>
      </c>
      <c r="N654" s="2">
        <v>122103</v>
      </c>
      <c r="O654" s="2" t="str">
        <v>06ACMPD7999K1ZT</v>
      </c>
      <c r="P654" s="2">
        <v>8168733535</v>
      </c>
      <c r="Q654" s="2" t="str">
        <v>Oct'24</v>
      </c>
      <c r="R654" s="2">
        <v>2025</v>
      </c>
      <c r="S654" s="1">
        <v>0</v>
      </c>
      <c r="T654" s="2">
        <v>100</v>
      </c>
      <c r="U654" s="12">
        <v>6.3466666666666671E-2</v>
      </c>
      <c r="V654" s="1" t="str">
        <v>Challenger</v>
      </c>
      <c r="W654" s="13">
        <v>0</v>
      </c>
      <c r="X654" s="13">
        <v>0</v>
      </c>
      <c r="Y654" s="13">
        <v>0</v>
      </c>
      <c r="Z654" s="13">
        <v>0</v>
      </c>
      <c r="AA654" s="13">
        <v>0</v>
      </c>
      <c r="AB654" s="13">
        <v>0</v>
      </c>
      <c r="AC654" s="13">
        <v>0</v>
      </c>
      <c r="AD654" s="13">
        <v>0</v>
      </c>
      <c r="AE654" s="13">
        <v>0</v>
      </c>
      <c r="AF654" s="13">
        <v>18.239999999999998</v>
      </c>
      <c r="AG654" s="13">
        <v>24</v>
      </c>
      <c r="AH654" s="13">
        <v>24</v>
      </c>
      <c r="AI654" s="13">
        <v>8</v>
      </c>
      <c r="AJ654" s="13">
        <v>0</v>
      </c>
      <c r="AK654" s="13">
        <v>0</v>
      </c>
      <c r="AL654" s="13">
        <v>0</v>
      </c>
      <c r="AM654" s="13">
        <v>13</v>
      </c>
      <c r="AN654" s="13">
        <v>0</v>
      </c>
      <c r="AO654" s="13">
        <v>0</v>
      </c>
      <c r="AP654" s="13">
        <v>1.1499999999999999</v>
      </c>
      <c r="AQ654" s="13">
        <v>3.6</v>
      </c>
      <c r="AR654" s="13">
        <v>20.86</v>
      </c>
      <c r="AS654" s="13">
        <v>1.81</v>
      </c>
      <c r="AT654" s="13">
        <v>0</v>
      </c>
      <c r="AU654" s="13">
        <v>9</v>
      </c>
      <c r="AV654" s="13">
        <v>10.039999999999999</v>
      </c>
      <c r="AW654" s="16">
        <f t="shared" si="188"/>
        <v>49.42</v>
      </c>
      <c r="AX654" s="16">
        <v>77.22</v>
      </c>
      <c r="AY654" s="10">
        <f t="shared" si="189"/>
        <v>126.64</v>
      </c>
      <c r="AZ654" s="10">
        <f>SUM(Z654:AK654)</f>
        <v>74.239999999999995</v>
      </c>
      <c r="BA654" s="10">
        <v>100</v>
      </c>
      <c r="BB654" s="10">
        <f t="shared" si="190"/>
        <v>50.58</v>
      </c>
      <c r="BC654" s="10">
        <f t="shared" si="191"/>
        <v>12.645</v>
      </c>
      <c r="BD654" s="10">
        <f t="shared" si="192"/>
        <v>52.400000000000006</v>
      </c>
      <c r="BE654" s="10">
        <f t="shared" si="187"/>
        <v>24.819999999999993</v>
      </c>
      <c r="BF654" s="2" t="s">
        <v>119</v>
      </c>
      <c r="BG654" s="10">
        <f t="shared" si="193"/>
        <v>5.0525000000000002</v>
      </c>
      <c r="BH654" s="36" t="s">
        <v>118</v>
      </c>
      <c r="BI654" s="39" t="str">
        <f t="shared" si="194"/>
        <v/>
      </c>
      <c r="BJ654" s="39" t="str">
        <f t="shared" si="195"/>
        <v/>
      </c>
      <c r="BK654" s="16">
        <f>SUM(AR654:AX654)</f>
        <v>168.35</v>
      </c>
      <c r="BL654" s="10">
        <f>SUM(AL654:AQ654)</f>
        <v>17.75</v>
      </c>
      <c r="BM654" s="12">
        <f t="shared" si="196"/>
        <v>1.3293588123815541</v>
      </c>
      <c r="BN654" s="12">
        <f t="shared" si="196"/>
        <v>0.14016108654453568</v>
      </c>
      <c r="BO654" s="9">
        <f t="shared" si="197"/>
        <v>40.42</v>
      </c>
      <c r="BP654" s="39" t="str">
        <f t="shared" si="198"/>
        <v/>
      </c>
      <c r="BQ654" s="147"/>
      <c r="BR654" s="9">
        <f t="shared" si="199"/>
        <v>0</v>
      </c>
      <c r="BS654" s="9">
        <f t="shared" si="200"/>
        <v>74.239999999999995</v>
      </c>
      <c r="BT654" s="9">
        <f t="shared" si="201"/>
        <v>74.239999999999995</v>
      </c>
      <c r="BU654" s="9" t="str">
        <f>IFERROR(_xlfn.XLOOKUP(D654,Sheet1!B:B,Sheet1!L:L),"")</f>
        <v/>
      </c>
      <c r="BV654" s="9" t="e">
        <f>_xlfn.XLOOKUP(BU654,Sheet1!S:S,Sheet1!T:T)</f>
        <v>#N/A</v>
      </c>
      <c r="BW654" s="9" t="e">
        <f>_xlfn.XLOOKUP(D654,Sheet1!B:B,Sheet1!M:M)</f>
        <v>#N/A</v>
      </c>
      <c r="BZ654" s="108">
        <f t="shared" si="202"/>
        <v>77.22</v>
      </c>
      <c r="CB654" s="12">
        <f>AW654/AY654</f>
        <v>0.39024005053695515</v>
      </c>
      <c r="CC654" s="12">
        <f>AX654/AY654</f>
        <v>0.60975994946304479</v>
      </c>
      <c r="CG654" s="1" t="str">
        <f>IF(BO654&lt;80,"Below 80",
IF(BO654&lt;=120,"80-120",
IF(BO654&lt;=200,"&gt; 120-200",
IF(BO654&lt;=300,"&gt;200-300",
IF(BO654&lt;=500,"&gt;300-500",
"&gt;500")))))</f>
        <v>Below 80</v>
      </c>
      <c r="CH654" s="1" t="str">
        <f>IFERROR(_xlfn.XLOOKUP(CG654,Scenario!M:M,Scenario!N:N),"")</f>
        <v/>
      </c>
      <c r="CI654" s="1" t="str">
        <f t="shared" si="203"/>
        <v>Yes</v>
      </c>
      <c r="CJ654" s="75">
        <v>75.41</v>
      </c>
    </row>
    <row r="655" spans="1:89" hidden="1">
      <c r="A655" s="2">
        <v>654</v>
      </c>
      <c r="B655" s="2">
        <v>2024</v>
      </c>
      <c r="C655" s="1">
        <v>0</v>
      </c>
      <c r="D655" s="37" t="str">
        <v>0015g00001X5dmlAAB</v>
      </c>
      <c r="E655" s="37" t="str">
        <v>CHAUDHARY SALES</v>
      </c>
      <c r="F655" s="37" t="str">
        <v>HARYANA</v>
      </c>
      <c r="G655" s="37" t="str">
        <v>PALWAL</v>
      </c>
      <c r="H655" s="37" t="str">
        <v>Palwal</v>
      </c>
      <c r="I655" s="37" t="str">
        <v>NIKUNJ UDYOG</v>
      </c>
      <c r="J655" s="37" t="str">
        <v>Shiv Shankar Sharma</v>
      </c>
      <c r="K655" s="37">
        <v>0</v>
      </c>
      <c r="L655" s="37" t="str">
        <v>C12828</v>
      </c>
      <c r="M655" s="37" t="str">
        <v>North</v>
      </c>
      <c r="N655" s="2">
        <v>121102</v>
      </c>
      <c r="O655" s="2" t="str">
        <v>06AFDPT7139M1ZW</v>
      </c>
      <c r="P655" s="2">
        <v>9416066535</v>
      </c>
      <c r="Q655" s="2" t="str">
        <v>Oct'24</v>
      </c>
      <c r="R655" s="2">
        <v>2025</v>
      </c>
      <c r="S655" s="1">
        <v>0</v>
      </c>
      <c r="T655" s="2">
        <v>100</v>
      </c>
      <c r="U655" s="12">
        <v>6.6666666666666662E-3</v>
      </c>
      <c r="V655" s="1" t="str">
        <v>Challenger</v>
      </c>
      <c r="W655" s="13">
        <v>0</v>
      </c>
      <c r="X655" s="13">
        <v>0</v>
      </c>
      <c r="Y655" s="13">
        <v>0</v>
      </c>
      <c r="Z655" s="13">
        <v>0</v>
      </c>
      <c r="AA655" s="13">
        <v>0</v>
      </c>
      <c r="AB655" s="13">
        <v>0</v>
      </c>
      <c r="AC655" s="13">
        <v>0</v>
      </c>
      <c r="AD655" s="13">
        <v>0</v>
      </c>
      <c r="AE655" s="13">
        <v>0</v>
      </c>
      <c r="AF655" s="13">
        <v>11.73</v>
      </c>
      <c r="AG655" s="13">
        <v>0</v>
      </c>
      <c r="AH655" s="13">
        <v>2</v>
      </c>
      <c r="AI655" s="13">
        <v>0</v>
      </c>
      <c r="AJ655" s="13">
        <v>0</v>
      </c>
      <c r="AK655" s="13">
        <v>0</v>
      </c>
      <c r="AL655" s="13">
        <v>0</v>
      </c>
      <c r="AM655" s="13">
        <v>0</v>
      </c>
      <c r="AN655" s="13">
        <v>1.4</v>
      </c>
      <c r="AO655" s="13">
        <v>0</v>
      </c>
      <c r="AP655" s="13">
        <v>3.01</v>
      </c>
      <c r="AQ655" s="13">
        <v>0</v>
      </c>
      <c r="AR655" s="13">
        <v>0</v>
      </c>
      <c r="AS655" s="13">
        <v>0</v>
      </c>
      <c r="AT655" s="13">
        <v>0</v>
      </c>
      <c r="AU655" s="13">
        <v>2</v>
      </c>
      <c r="AV655" s="13">
        <v>0</v>
      </c>
      <c r="AW655" s="16">
        <f t="shared" si="188"/>
        <v>6.41</v>
      </c>
      <c r="AX655" s="16">
        <v>8.82</v>
      </c>
      <c r="AY655" s="10">
        <f t="shared" si="189"/>
        <v>15.23</v>
      </c>
      <c r="AZ655" s="10">
        <f>SUM(Z655:AK655)</f>
        <v>13.73</v>
      </c>
      <c r="BA655" s="10">
        <v>15</v>
      </c>
      <c r="BB655" s="10">
        <f t="shared" si="190"/>
        <v>8.59</v>
      </c>
      <c r="BC655" s="10">
        <f t="shared" si="191"/>
        <v>2.1475</v>
      </c>
      <c r="BD655" s="10">
        <f t="shared" si="192"/>
        <v>1.5</v>
      </c>
      <c r="BE655" s="10">
        <f t="shared" si="187"/>
        <v>7.32</v>
      </c>
      <c r="BF655" s="2" t="s">
        <v>119</v>
      </c>
      <c r="BG655" s="10">
        <f t="shared" si="193"/>
        <v>0.55125000000000002</v>
      </c>
      <c r="BH655" s="36" t="s">
        <v>118</v>
      </c>
      <c r="BI655" s="39" t="str">
        <f t="shared" si="194"/>
        <v/>
      </c>
      <c r="BJ655" s="39" t="str">
        <f t="shared" si="195"/>
        <v/>
      </c>
      <c r="BK655" s="16">
        <f>SUM(AR655:AX655)</f>
        <v>17.23</v>
      </c>
      <c r="BL655" s="10">
        <f>SUM(AL655:AQ655)</f>
        <v>4.41</v>
      </c>
      <c r="BM655" s="12">
        <f t="shared" si="196"/>
        <v>1.1313197636244254</v>
      </c>
      <c r="BN655" s="12">
        <f t="shared" si="196"/>
        <v>0.28956007879185819</v>
      </c>
      <c r="BO655" s="9">
        <f t="shared" si="197"/>
        <v>4.41</v>
      </c>
      <c r="BP655" s="39" t="str">
        <f t="shared" si="198"/>
        <v/>
      </c>
      <c r="BQ655" s="147"/>
      <c r="BR655" s="9">
        <f t="shared" si="199"/>
        <v>0</v>
      </c>
      <c r="BS655" s="9">
        <f t="shared" si="200"/>
        <v>13.73</v>
      </c>
      <c r="BT655" s="9">
        <f t="shared" si="201"/>
        <v>13.73</v>
      </c>
      <c r="BU655" s="9" t="str">
        <f>IFERROR(_xlfn.XLOOKUP(D655,Sheet1!B:B,Sheet1!L:L),"")</f>
        <v/>
      </c>
      <c r="BV655" s="9" t="e">
        <f>_xlfn.XLOOKUP(BU655,Sheet1!S:S,Sheet1!T:T)</f>
        <v>#N/A</v>
      </c>
      <c r="BW655" s="9" t="e">
        <f>_xlfn.XLOOKUP(D655,Sheet1!B:B,Sheet1!M:M)</f>
        <v>#N/A</v>
      </c>
      <c r="BZ655" s="108">
        <f t="shared" si="202"/>
        <v>8.82</v>
      </c>
      <c r="CB655" s="12">
        <f>AW655/AY655</f>
        <v>0.42087984241628362</v>
      </c>
      <c r="CC655" s="12">
        <f>AX655/AY655</f>
        <v>0.57912015758371638</v>
      </c>
      <c r="CG655" s="1" t="str">
        <f>IF(BO655&lt;80,"Below 80",
IF(BO655&lt;=120,"80-120",
IF(BO655&lt;=200,"&gt; 120-200",
IF(BO655&lt;=300,"&gt;200-300",
IF(BO655&lt;=500,"&gt;300-500",
"&gt;500")))))</f>
        <v>Below 80</v>
      </c>
      <c r="CH655" s="1" t="str">
        <f>IFERROR(_xlfn.XLOOKUP(CG655,Scenario!M:M,Scenario!N:N),"")</f>
        <v/>
      </c>
      <c r="CI655" s="1" t="str">
        <f t="shared" si="203"/>
        <v>Yes</v>
      </c>
      <c r="CJ655" s="75">
        <v>8.82</v>
      </c>
    </row>
    <row r="656" spans="1:89" hidden="1">
      <c r="A656" s="2">
        <v>655</v>
      </c>
      <c r="B656" s="2">
        <v>2024</v>
      </c>
      <c r="C656" s="1">
        <v>0</v>
      </c>
      <c r="D656" s="37" t="str">
        <v>001J100000JrYXDIA3</v>
      </c>
      <c r="E656" s="37" t="str">
        <v>Ganpati steel and cement udyog</v>
      </c>
      <c r="F656" s="37" t="str">
        <v>HARYANA</v>
      </c>
      <c r="G656" s="37" t="str">
        <v>GURUGRAM</v>
      </c>
      <c r="H656" s="37" t="str">
        <v>Gurugram</v>
      </c>
      <c r="I656" s="37" t="str">
        <v>NIKUNJ UDYOG</v>
      </c>
      <c r="J656" s="37" t="str">
        <v>Shiv Shankar Sharma</v>
      </c>
      <c r="K656" s="37" t="str">
        <v>Shiv Shankar Sharma</v>
      </c>
      <c r="L656" s="37" t="str">
        <v>C12828</v>
      </c>
      <c r="M656" s="37" t="str">
        <v>North</v>
      </c>
      <c r="N656" s="2">
        <v>122505</v>
      </c>
      <c r="O656" s="2" t="str">
        <v>06BNWPV9251Q1ZK</v>
      </c>
      <c r="P656" s="2">
        <v>8076560510</v>
      </c>
      <c r="Q656" s="2" t="str">
        <v>Oct'24</v>
      </c>
      <c r="R656" s="2">
        <v>2025</v>
      </c>
      <c r="S656" s="1">
        <v>0</v>
      </c>
      <c r="T656" s="2">
        <v>80</v>
      </c>
      <c r="U656" s="12">
        <v>0</v>
      </c>
      <c r="V656" s="1" t="str">
        <v>Challenger</v>
      </c>
      <c r="W656" s="13">
        <v>0</v>
      </c>
      <c r="X656" s="13">
        <v>0</v>
      </c>
      <c r="Y656" s="13">
        <v>0</v>
      </c>
      <c r="Z656" s="13">
        <v>0</v>
      </c>
      <c r="AA656" s="13">
        <v>0</v>
      </c>
      <c r="AB656" s="13">
        <v>0</v>
      </c>
      <c r="AC656" s="13">
        <v>0</v>
      </c>
      <c r="AD656" s="13">
        <v>0</v>
      </c>
      <c r="AE656" s="13">
        <v>0</v>
      </c>
      <c r="AF656" s="13">
        <v>9.1999999999999993</v>
      </c>
      <c r="AG656" s="13">
        <v>0</v>
      </c>
      <c r="AH656" s="13">
        <v>0</v>
      </c>
      <c r="AI656" s="13">
        <v>0</v>
      </c>
      <c r="AJ656" s="13">
        <v>0</v>
      </c>
      <c r="AK656" s="13">
        <v>0</v>
      </c>
      <c r="AL656" s="13">
        <v>0</v>
      </c>
      <c r="AM656" s="13">
        <v>10</v>
      </c>
      <c r="AN656" s="13">
        <v>0</v>
      </c>
      <c r="AO656" s="13">
        <v>0</v>
      </c>
      <c r="AP656" s="13">
        <v>4.25</v>
      </c>
      <c r="AQ656" s="13">
        <v>0</v>
      </c>
      <c r="AR656" s="13">
        <v>0</v>
      </c>
      <c r="AS656" s="13">
        <v>0</v>
      </c>
      <c r="AT656" s="13">
        <v>0</v>
      </c>
      <c r="AU656" s="13">
        <v>0</v>
      </c>
      <c r="AV656" s="13">
        <v>0</v>
      </c>
      <c r="AW656" s="16">
        <f t="shared" si="188"/>
        <v>14.25</v>
      </c>
      <c r="AX656" s="16">
        <v>28.5</v>
      </c>
      <c r="AY656" s="10">
        <f t="shared" si="189"/>
        <v>42.75</v>
      </c>
      <c r="AZ656" s="10">
        <f>SUM(Z656:AK656)</f>
        <v>9.1999999999999993</v>
      </c>
      <c r="BA656" s="10">
        <v>30</v>
      </c>
      <c r="BB656" s="10">
        <f t="shared" si="190"/>
        <v>15.75</v>
      </c>
      <c r="BC656" s="10">
        <f t="shared" si="191"/>
        <v>3.9375</v>
      </c>
      <c r="BD656" s="10">
        <f t="shared" si="192"/>
        <v>33.549999999999997</v>
      </c>
      <c r="BE656" s="10">
        <f t="shared" si="187"/>
        <v>-5.0500000000000007</v>
      </c>
      <c r="BF656" s="2" t="s">
        <v>119</v>
      </c>
      <c r="BG656" s="10">
        <f t="shared" si="193"/>
        <v>1.78125</v>
      </c>
      <c r="BH656" s="36" t="s">
        <v>118</v>
      </c>
      <c r="BI656" s="39" t="str">
        <f t="shared" si="194"/>
        <v/>
      </c>
      <c r="BJ656" s="39" t="str">
        <f t="shared" si="195"/>
        <v/>
      </c>
      <c r="BK656" s="16">
        <f>SUM(AR656:AX656)</f>
        <v>42.75</v>
      </c>
      <c r="BL656" s="10">
        <f>SUM(AL656:AQ656)</f>
        <v>14.25</v>
      </c>
      <c r="BM656" s="12">
        <f t="shared" si="196"/>
        <v>1</v>
      </c>
      <c r="BN656" s="12">
        <f t="shared" si="196"/>
        <v>0.33333333333333331</v>
      </c>
      <c r="BO656" s="9">
        <f t="shared" si="197"/>
        <v>14.25</v>
      </c>
      <c r="BP656" s="39" t="str">
        <f t="shared" si="198"/>
        <v/>
      </c>
      <c r="BQ656" s="147"/>
      <c r="BR656" s="9">
        <f t="shared" si="199"/>
        <v>0</v>
      </c>
      <c r="BS656" s="9">
        <f t="shared" si="200"/>
        <v>9.1999999999999993</v>
      </c>
      <c r="BT656" s="9">
        <f t="shared" si="201"/>
        <v>9.1999999999999993</v>
      </c>
      <c r="BU656" s="9" t="str">
        <f>IFERROR(_xlfn.XLOOKUP(D656,Sheet1!B:B,Sheet1!L:L),"")</f>
        <v/>
      </c>
      <c r="BV656" s="9" t="e">
        <f>_xlfn.XLOOKUP(BU656,Sheet1!S:S,Sheet1!T:T)</f>
        <v>#N/A</v>
      </c>
      <c r="BW656" s="9" t="e">
        <f>_xlfn.XLOOKUP(D656,Sheet1!B:B,Sheet1!M:M)</f>
        <v>#N/A</v>
      </c>
      <c r="BZ656" s="108">
        <f t="shared" si="202"/>
        <v>28.5</v>
      </c>
      <c r="CB656" s="12">
        <f>AW656/AY656</f>
        <v>0.33333333333333331</v>
      </c>
      <c r="CC656" s="12">
        <f>AX656/AY656</f>
        <v>0.66666666666666663</v>
      </c>
      <c r="CG656" s="1" t="str">
        <f>IF(BO656&lt;80,"Below 80",
IF(BO656&lt;=120,"80-120",
IF(BO656&lt;=200,"&gt; 120-200",
IF(BO656&lt;=300,"&gt;200-300",
IF(BO656&lt;=500,"&gt;300-500",
"&gt;500")))))</f>
        <v>Below 80</v>
      </c>
      <c r="CH656" s="1" t="str">
        <f>IFERROR(_xlfn.XLOOKUP(CG656,Scenario!M:M,Scenario!N:N),"")</f>
        <v/>
      </c>
      <c r="CI656" s="1" t="str">
        <f t="shared" si="203"/>
        <v>Yes</v>
      </c>
      <c r="CJ656" s="75">
        <v>28.5</v>
      </c>
    </row>
    <row r="657" spans="1:89" hidden="1">
      <c r="A657" s="2">
        <v>656</v>
      </c>
      <c r="B657" s="2">
        <v>2024</v>
      </c>
      <c r="C657" s="1">
        <v>0</v>
      </c>
      <c r="D657" s="37" t="str">
        <v>0015g00001UBHacAAH</v>
      </c>
      <c r="E657" s="37" t="str">
        <v>SHIVAAY BUILDING SOLUTION</v>
      </c>
      <c r="F657" s="37" t="str">
        <v>HARYANA</v>
      </c>
      <c r="G657" s="37" t="str">
        <v>GURUGRAM</v>
      </c>
      <c r="H657" s="37" t="str">
        <v>Gurugram</v>
      </c>
      <c r="I657" s="37" t="str">
        <v>NIKUNJ UDYOG</v>
      </c>
      <c r="J657" s="37" t="str">
        <v>Shiv Shankar Sharma</v>
      </c>
      <c r="K657" s="37" t="str">
        <v>Shiv Shankar Sharma</v>
      </c>
      <c r="L657" s="37" t="str">
        <v>C12828</v>
      </c>
      <c r="M657" s="37" t="str">
        <v>North</v>
      </c>
      <c r="N657" s="2">
        <v>122001</v>
      </c>
      <c r="O657" s="2" t="str">
        <v>06BPNPS1054K1ZJ</v>
      </c>
      <c r="P657" s="2">
        <v>9911954333</v>
      </c>
      <c r="Q657" s="2" t="str">
        <v>Oct'24</v>
      </c>
      <c r="R657" s="2">
        <v>2025</v>
      </c>
      <c r="S657" s="1">
        <v>0</v>
      </c>
      <c r="T657" s="2">
        <v>120</v>
      </c>
      <c r="U657" s="12">
        <v>2.7500000000000004E-2</v>
      </c>
      <c r="V657" s="1" t="str">
        <v>Challenger</v>
      </c>
      <c r="W657" s="13">
        <v>0</v>
      </c>
      <c r="X657" s="13">
        <v>0</v>
      </c>
      <c r="Y657" s="13">
        <v>0</v>
      </c>
      <c r="Z657" s="13">
        <v>0</v>
      </c>
      <c r="AA657" s="13">
        <v>0</v>
      </c>
      <c r="AB657" s="13">
        <v>0</v>
      </c>
      <c r="AC657" s="13">
        <v>0</v>
      </c>
      <c r="AD657" s="13">
        <v>0</v>
      </c>
      <c r="AE657" s="13">
        <v>0</v>
      </c>
      <c r="AF657" s="13">
        <v>5.18</v>
      </c>
      <c r="AG657" s="13">
        <v>12</v>
      </c>
      <c r="AH657" s="13">
        <v>40.200000000000003</v>
      </c>
      <c r="AI657" s="13">
        <v>0</v>
      </c>
      <c r="AJ657" s="13">
        <v>10.7</v>
      </c>
      <c r="AK657" s="13">
        <v>57</v>
      </c>
      <c r="AL657" s="13">
        <v>0</v>
      </c>
      <c r="AM657" s="13">
        <v>24.6</v>
      </c>
      <c r="AN657" s="13">
        <v>15.72</v>
      </c>
      <c r="AO657" s="13">
        <v>67.98</v>
      </c>
      <c r="AP657" s="13">
        <v>42.61</v>
      </c>
      <c r="AQ657" s="13">
        <v>35.56</v>
      </c>
      <c r="AR657" s="13">
        <v>9.44</v>
      </c>
      <c r="AS657" s="13">
        <v>0</v>
      </c>
      <c r="AT657" s="13">
        <v>9.9</v>
      </c>
      <c r="AU657" s="13">
        <v>0</v>
      </c>
      <c r="AV657" s="13">
        <v>0</v>
      </c>
      <c r="AW657" s="16">
        <f t="shared" si="188"/>
        <v>205.81000000000003</v>
      </c>
      <c r="AX657" s="16">
        <f t="shared" ref="AX657:AX658" si="204">AW657*2</f>
        <v>411.62000000000006</v>
      </c>
      <c r="AY657" s="10">
        <f t="shared" si="189"/>
        <v>617.43000000000006</v>
      </c>
      <c r="AZ657" s="10">
        <f>SUM(Z657:AK657)</f>
        <v>125.08</v>
      </c>
      <c r="BA657" s="10">
        <v>350</v>
      </c>
      <c r="BB657" s="10">
        <f t="shared" si="190"/>
        <v>144.18999999999997</v>
      </c>
      <c r="BC657" s="10">
        <f t="shared" si="191"/>
        <v>36.047499999999992</v>
      </c>
      <c r="BD657" s="10">
        <f t="shared" si="192"/>
        <v>492.35000000000008</v>
      </c>
      <c r="BE657" s="10">
        <f t="shared" si="187"/>
        <v>-80.730000000000032</v>
      </c>
      <c r="BF657" s="2" t="s">
        <v>119</v>
      </c>
      <c r="BG657" s="10">
        <f t="shared" si="193"/>
        <v>24.488750000000003</v>
      </c>
      <c r="BH657" s="36" t="s">
        <v>118</v>
      </c>
      <c r="BI657" s="39" t="str">
        <f t="shared" si="194"/>
        <v>B</v>
      </c>
      <c r="BJ657" s="39" t="str">
        <f t="shared" si="195"/>
        <v>C</v>
      </c>
      <c r="BK657" s="16">
        <f>SUM(AR657:AX657)</f>
        <v>636.7700000000001</v>
      </c>
      <c r="BL657" s="10">
        <f>SUM(AL657:AQ657)</f>
        <v>186.47000000000003</v>
      </c>
      <c r="BM657" s="12">
        <f t="shared" si="196"/>
        <v>1.0313233888861897</v>
      </c>
      <c r="BN657" s="12">
        <f t="shared" si="196"/>
        <v>0.3020099444471438</v>
      </c>
      <c r="BO657" s="9">
        <f t="shared" si="197"/>
        <v>195.91000000000003</v>
      </c>
      <c r="BP657" s="39" t="str">
        <f t="shared" si="198"/>
        <v/>
      </c>
      <c r="BQ657" s="147" t="s">
        <v>158</v>
      </c>
      <c r="BR657" s="9">
        <f t="shared" si="199"/>
        <v>0</v>
      </c>
      <c r="BS657" s="9">
        <f t="shared" si="200"/>
        <v>125.08</v>
      </c>
      <c r="BT657" s="9">
        <f t="shared" si="201"/>
        <v>125.08</v>
      </c>
      <c r="BU657" s="9" t="str">
        <f>IFERROR(_xlfn.XLOOKUP(D657,Sheet1!B:B,Sheet1!L:L),"")</f>
        <v/>
      </c>
      <c r="BV657" s="9" t="e">
        <f>_xlfn.XLOOKUP(BU657,Sheet1!S:S,Sheet1!T:T)</f>
        <v>#N/A</v>
      </c>
      <c r="BW657" s="9" t="e">
        <f>_xlfn.XLOOKUP(D657,Sheet1!B:B,Sheet1!M:M)</f>
        <v>#N/A</v>
      </c>
      <c r="BX657" s="11" t="s">
        <v>123</v>
      </c>
      <c r="BZ657" s="108">
        <f t="shared" si="202"/>
        <v>411.62</v>
      </c>
      <c r="CB657" s="12">
        <f>AW657/AY657</f>
        <v>0.33333333333333337</v>
      </c>
      <c r="CC657" s="12">
        <f>AX657/AY657</f>
        <v>0.66666666666666674</v>
      </c>
      <c r="CG657" s="1" t="str">
        <f>IF(BO657&lt;80,"Below 80",
IF(BO657&lt;=120,"80-120",
IF(BO657&lt;=200,"&gt; 120-200",
IF(BO657&lt;=300,"&gt;200-300",
IF(BO657&lt;=500,"&gt;300-500",
"&gt;500")))))</f>
        <v>&gt; 120-200</v>
      </c>
      <c r="CH657" s="1" t="str">
        <f>IFERROR(_xlfn.XLOOKUP(CG657,Scenario!M:M,Scenario!N:N),"")</f>
        <v>B</v>
      </c>
      <c r="CI657" s="1" t="b">
        <f t="shared" si="203"/>
        <v>0</v>
      </c>
      <c r="CJ657" s="75">
        <v>391.82000000000005</v>
      </c>
    </row>
    <row r="658" spans="1:89" ht="27.75" hidden="1">
      <c r="A658" s="2">
        <v>657</v>
      </c>
      <c r="B658" s="2">
        <v>2024</v>
      </c>
      <c r="C658" s="1">
        <v>0</v>
      </c>
      <c r="D658" s="37" t="str">
        <v>0015g00001UBHaVAAX</v>
      </c>
      <c r="E658" s="37" t="str">
        <v>STEEL BAZAAR</v>
      </c>
      <c r="F658" s="37" t="str">
        <v>HARYANA</v>
      </c>
      <c r="G658" s="37" t="str">
        <v>GURUGRAM</v>
      </c>
      <c r="H658" s="37" t="str">
        <v>Gurugram</v>
      </c>
      <c r="I658" s="37" t="str">
        <v>NIKUNJ UDYOG</v>
      </c>
      <c r="J658" s="37" t="str">
        <v>Shiv Shankar Sharma</v>
      </c>
      <c r="K658" s="37" t="str">
        <v>Shiv Shankar Sharma</v>
      </c>
      <c r="L658" s="37" t="str">
        <v>C12828</v>
      </c>
      <c r="M658" s="37" t="str">
        <v>North</v>
      </c>
      <c r="N658" s="2">
        <v>122001</v>
      </c>
      <c r="O658" s="2" t="str">
        <v>06CJNPJ7024D1ZC</v>
      </c>
      <c r="P658" s="2">
        <v>9811662788</v>
      </c>
      <c r="Q658" s="2" t="str">
        <v>Oct'24</v>
      </c>
      <c r="R658" s="2">
        <v>2025</v>
      </c>
      <c r="S658" s="1">
        <v>0</v>
      </c>
      <c r="T658" s="2">
        <v>450</v>
      </c>
      <c r="U658" s="12">
        <v>8.8866666666666677E-2</v>
      </c>
      <c r="V658" s="1" t="str">
        <v>Alien</v>
      </c>
      <c r="W658" s="13">
        <v>0</v>
      </c>
      <c r="X658" s="13">
        <v>0</v>
      </c>
      <c r="Y658" s="13">
        <v>0</v>
      </c>
      <c r="Z658" s="13">
        <v>0</v>
      </c>
      <c r="AA658" s="13">
        <v>0</v>
      </c>
      <c r="AB658" s="13">
        <v>0</v>
      </c>
      <c r="AC658" s="13">
        <v>0</v>
      </c>
      <c r="AD658" s="13">
        <v>0</v>
      </c>
      <c r="AE658" s="13">
        <v>0</v>
      </c>
      <c r="AF658" s="13">
        <v>14.8</v>
      </c>
      <c r="AG658" s="13">
        <v>0</v>
      </c>
      <c r="AH658" s="13">
        <v>0</v>
      </c>
      <c r="AI658" s="13">
        <v>10</v>
      </c>
      <c r="AJ658" s="13">
        <v>0</v>
      </c>
      <c r="AK658" s="13">
        <v>37</v>
      </c>
      <c r="AL658" s="13">
        <v>51</v>
      </c>
      <c r="AM658" s="13">
        <v>68</v>
      </c>
      <c r="AN658" s="13">
        <v>30</v>
      </c>
      <c r="AO658" s="13">
        <v>12.79</v>
      </c>
      <c r="AP658" s="13">
        <v>27.92</v>
      </c>
      <c r="AQ658" s="13">
        <v>68.31</v>
      </c>
      <c r="AR658" s="13">
        <v>16.87</v>
      </c>
      <c r="AS658" s="13">
        <v>81.66</v>
      </c>
      <c r="AT658" s="13">
        <v>48.6</v>
      </c>
      <c r="AU658" s="13">
        <v>40</v>
      </c>
      <c r="AV658" s="13">
        <v>31.37</v>
      </c>
      <c r="AW658" s="16">
        <f t="shared" si="188"/>
        <v>445.15</v>
      </c>
      <c r="AX658" s="16">
        <f t="shared" si="204"/>
        <v>890.3</v>
      </c>
      <c r="AY658" s="10">
        <f t="shared" si="189"/>
        <v>1335.4499999999998</v>
      </c>
      <c r="AZ658" s="10">
        <f>SUM(Z658:AK658)</f>
        <v>61.8</v>
      </c>
      <c r="BA658" s="10">
        <v>500</v>
      </c>
      <c r="BB658" s="10">
        <f t="shared" si="190"/>
        <v>54.850000000000023</v>
      </c>
      <c r="BC658" s="10">
        <f t="shared" si="191"/>
        <v>13.712500000000006</v>
      </c>
      <c r="BD658" s="10">
        <f t="shared" si="192"/>
        <v>1273.6499999999999</v>
      </c>
      <c r="BE658" s="10">
        <f t="shared" si="187"/>
        <v>-383.34999999999997</v>
      </c>
      <c r="BF658" s="2" t="s">
        <v>119</v>
      </c>
      <c r="BG658" s="10">
        <f t="shared" si="193"/>
        <v>44.568749999999994</v>
      </c>
      <c r="BH658" s="36" t="s">
        <v>118</v>
      </c>
      <c r="BI658" s="39" t="str">
        <f t="shared" si="194"/>
        <v>C</v>
      </c>
      <c r="BJ658" s="39" t="str">
        <f t="shared" si="195"/>
        <v>E</v>
      </c>
      <c r="BK658" s="16">
        <f>SUM(AR658:AX658)</f>
        <v>1553.9499999999998</v>
      </c>
      <c r="BL658" s="10">
        <f>SUM(AL658:AQ658)</f>
        <v>258.02</v>
      </c>
      <c r="BM658" s="12">
        <f t="shared" si="196"/>
        <v>1.163615260773522</v>
      </c>
      <c r="BN658" s="12">
        <f t="shared" si="196"/>
        <v>0.19320828185255909</v>
      </c>
      <c r="BO658" s="9">
        <f t="shared" si="197"/>
        <v>356.54999999999995</v>
      </c>
      <c r="BP658" s="39" t="str">
        <f t="shared" si="198"/>
        <v>B</v>
      </c>
      <c r="BQ658" s="147" t="s">
        <v>180</v>
      </c>
      <c r="BR658" s="9">
        <f t="shared" si="199"/>
        <v>0</v>
      </c>
      <c r="BS658" s="9">
        <f t="shared" si="200"/>
        <v>61.8</v>
      </c>
      <c r="BT658" s="9">
        <f t="shared" si="201"/>
        <v>61.8</v>
      </c>
      <c r="BU658" s="9" t="str">
        <f>IFERROR(_xlfn.XLOOKUP(D658,Sheet1!B:B,Sheet1!L:L),"")</f>
        <v/>
      </c>
      <c r="BV658" s="9" t="e">
        <f>_xlfn.XLOOKUP(BU658,Sheet1!S:S,Sheet1!T:T)</f>
        <v>#N/A</v>
      </c>
      <c r="BW658" s="9" t="e">
        <f>_xlfn.XLOOKUP(D658,Sheet1!B:B,Sheet1!M:M)</f>
        <v>#N/A</v>
      </c>
      <c r="BX658" s="11" t="s">
        <v>123</v>
      </c>
      <c r="BZ658" s="108">
        <f t="shared" si="202"/>
        <v>890.29999999999984</v>
      </c>
      <c r="CB658" s="12">
        <f>AW658/AY658</f>
        <v>0.33333333333333337</v>
      </c>
      <c r="CC658" s="12">
        <f>AX658/AY658</f>
        <v>0.66666666666666674</v>
      </c>
      <c r="CG658" s="1" t="str">
        <f>IF(BO658&lt;80,"Below 80",
IF(BO658&lt;=120,"80-120",
IF(BO658&lt;=200,"&gt; 120-200",
IF(BO658&lt;=300,"&gt;200-300",
IF(BO658&lt;=500,"&gt;300-500",
"&gt;500")))))</f>
        <v>&gt;300-500</v>
      </c>
      <c r="CH658" s="1" t="str">
        <f>IFERROR(_xlfn.XLOOKUP(CG658,Scenario!M:M,Scenario!N:N),"")</f>
        <v>D</v>
      </c>
      <c r="CI658" s="1" t="b">
        <f t="shared" si="203"/>
        <v>0</v>
      </c>
      <c r="CJ658" s="75">
        <v>631.43999999999994</v>
      </c>
    </row>
    <row r="659" spans="1:89" hidden="1">
      <c r="A659" s="2">
        <v>658</v>
      </c>
      <c r="B659" s="2">
        <v>2024</v>
      </c>
      <c r="C659" s="1">
        <v>0</v>
      </c>
      <c r="D659" s="37" t="str">
        <v>0015g00001UBHaaAAH</v>
      </c>
      <c r="E659" s="37" t="str">
        <v>ARYAN SALES CORPORATION</v>
      </c>
      <c r="F659" s="37" t="str">
        <v>HARYANA</v>
      </c>
      <c r="G659" s="37" t="str">
        <v>GURUGRAM</v>
      </c>
      <c r="H659" s="37" t="str">
        <v>Gurugram</v>
      </c>
      <c r="I659" s="37" t="str">
        <v>NIKUNJ UDYOG</v>
      </c>
      <c r="J659" s="37" t="str">
        <v>Shiv Shankar Sharma</v>
      </c>
      <c r="K659" s="37" t="str">
        <v>Shiv Shankar Sharma</v>
      </c>
      <c r="L659" s="37" t="str">
        <v>C12828</v>
      </c>
      <c r="M659" s="37" t="str">
        <v>North</v>
      </c>
      <c r="N659" s="2">
        <v>122001</v>
      </c>
      <c r="O659" s="2" t="str">
        <v>06AMSPS9619M1ZY</v>
      </c>
      <c r="P659" s="2">
        <v>9911775760</v>
      </c>
      <c r="Q659" s="2" t="str">
        <v>Oct'24</v>
      </c>
      <c r="R659" s="2">
        <v>2025</v>
      </c>
      <c r="S659" s="1">
        <v>0</v>
      </c>
      <c r="T659" s="2">
        <v>150</v>
      </c>
      <c r="U659" s="12">
        <v>0</v>
      </c>
      <c r="V659" s="1" t="str">
        <v>Challenger</v>
      </c>
      <c r="W659" s="13">
        <v>0</v>
      </c>
      <c r="X659" s="13">
        <v>0</v>
      </c>
      <c r="Y659" s="13">
        <v>0</v>
      </c>
      <c r="Z659" s="13">
        <v>0</v>
      </c>
      <c r="AA659" s="13">
        <v>0</v>
      </c>
      <c r="AB659" s="13">
        <v>0</v>
      </c>
      <c r="AC659" s="13">
        <v>0</v>
      </c>
      <c r="AD659" s="13">
        <v>0</v>
      </c>
      <c r="AE659" s="13">
        <v>0</v>
      </c>
      <c r="AF659" s="13">
        <v>8</v>
      </c>
      <c r="AG659" s="13">
        <v>0</v>
      </c>
      <c r="AH659" s="13">
        <v>0</v>
      </c>
      <c r="AI659" s="13">
        <v>0</v>
      </c>
      <c r="AJ659" s="13">
        <v>0</v>
      </c>
      <c r="AK659" s="13">
        <v>0</v>
      </c>
      <c r="AL659" s="13">
        <v>0</v>
      </c>
      <c r="AM659" s="13">
        <v>0</v>
      </c>
      <c r="AN659" s="13">
        <v>10</v>
      </c>
      <c r="AO659" s="13">
        <v>5.6</v>
      </c>
      <c r="AP659" s="13">
        <v>0</v>
      </c>
      <c r="AQ659" s="13">
        <v>1.8</v>
      </c>
      <c r="AR659" s="13">
        <v>0</v>
      </c>
      <c r="AS659" s="13">
        <v>0</v>
      </c>
      <c r="AT659" s="13">
        <v>0</v>
      </c>
      <c r="AU659" s="13">
        <v>0</v>
      </c>
      <c r="AV659" s="13">
        <v>0</v>
      </c>
      <c r="AW659" s="16">
        <f t="shared" si="188"/>
        <v>17.399999999999999</v>
      </c>
      <c r="AX659" s="16">
        <v>34.799999999999997</v>
      </c>
      <c r="AY659" s="10">
        <f t="shared" si="189"/>
        <v>52.199999999999996</v>
      </c>
      <c r="AZ659" s="10">
        <f>SUM(Z659:AK659)</f>
        <v>8</v>
      </c>
      <c r="BA659" s="10">
        <v>40</v>
      </c>
      <c r="BB659" s="10">
        <f t="shared" si="190"/>
        <v>22.6</v>
      </c>
      <c r="BC659" s="10">
        <f t="shared" si="191"/>
        <v>5.65</v>
      </c>
      <c r="BD659" s="10">
        <f t="shared" si="192"/>
        <v>44.199999999999996</v>
      </c>
      <c r="BE659" s="10">
        <f t="shared" si="187"/>
        <v>-9.3999999999999986</v>
      </c>
      <c r="BF659" s="2" t="s">
        <v>119</v>
      </c>
      <c r="BG659" s="10">
        <f t="shared" si="193"/>
        <v>2.1749999999999998</v>
      </c>
      <c r="BH659" s="36" t="s">
        <v>118</v>
      </c>
      <c r="BI659" s="39" t="str">
        <f t="shared" si="194"/>
        <v/>
      </c>
      <c r="BJ659" s="39" t="str">
        <f t="shared" si="195"/>
        <v/>
      </c>
      <c r="BK659" s="16">
        <f>SUM(AR659:AX659)</f>
        <v>52.199999999999996</v>
      </c>
      <c r="BL659" s="10">
        <f>SUM(AL659:AQ659)</f>
        <v>17.399999999999999</v>
      </c>
      <c r="BM659" s="12">
        <f t="shared" si="196"/>
        <v>1</v>
      </c>
      <c r="BN659" s="12">
        <f t="shared" si="196"/>
        <v>0.33333333333333331</v>
      </c>
      <c r="BO659" s="9">
        <f t="shared" si="197"/>
        <v>17.399999999999999</v>
      </c>
      <c r="BP659" s="39" t="str">
        <f t="shared" si="198"/>
        <v/>
      </c>
      <c r="BQ659" s="147"/>
      <c r="BR659" s="9">
        <f t="shared" si="199"/>
        <v>0</v>
      </c>
      <c r="BS659" s="9">
        <f t="shared" si="200"/>
        <v>8</v>
      </c>
      <c r="BT659" s="9">
        <f t="shared" si="201"/>
        <v>8</v>
      </c>
      <c r="BU659" s="9" t="str">
        <f>IFERROR(_xlfn.XLOOKUP(D659,Sheet1!B:B,Sheet1!L:L),"")</f>
        <v/>
      </c>
      <c r="BV659" s="9" t="e">
        <f>_xlfn.XLOOKUP(BU659,Sheet1!S:S,Sheet1!T:T)</f>
        <v>#N/A</v>
      </c>
      <c r="BW659" s="9" t="e">
        <f>_xlfn.XLOOKUP(D659,Sheet1!B:B,Sheet1!M:M)</f>
        <v>#N/A</v>
      </c>
      <c r="BZ659" s="108">
        <f t="shared" si="202"/>
        <v>34.799999999999997</v>
      </c>
      <c r="CB659" s="12">
        <f>AW659/AY659</f>
        <v>0.33333333333333331</v>
      </c>
      <c r="CC659" s="12">
        <f>AX659/AY659</f>
        <v>0.66666666666666663</v>
      </c>
      <c r="CG659" s="1" t="str">
        <f>IF(BO659&lt;80,"Below 80",
IF(BO659&lt;=120,"80-120",
IF(BO659&lt;=200,"&gt; 120-200",
IF(BO659&lt;=300,"&gt;200-300",
IF(BO659&lt;=500,"&gt;300-500",
"&gt;500")))))</f>
        <v>Below 80</v>
      </c>
      <c r="CH659" s="1" t="str">
        <f>IFERROR(_xlfn.XLOOKUP(CG659,Scenario!M:M,Scenario!N:N),"")</f>
        <v/>
      </c>
      <c r="CI659" s="1" t="str">
        <f t="shared" si="203"/>
        <v>Yes</v>
      </c>
      <c r="CJ659" s="75">
        <v>34.799999999999997</v>
      </c>
    </row>
    <row r="660" spans="1:89" hidden="1">
      <c r="A660" s="2">
        <v>659</v>
      </c>
      <c r="B660" s="2">
        <v>2024</v>
      </c>
      <c r="C660" s="1">
        <v>0</v>
      </c>
      <c r="D660" s="37" t="str">
        <v>001J100000JrcRZIAZ</v>
      </c>
      <c r="E660" s="37" t="str">
        <v>SHARMA TRADERS</v>
      </c>
      <c r="F660" s="37" t="str">
        <v>HARYANA</v>
      </c>
      <c r="G660" s="37" t="str">
        <v>GURUGRAM</v>
      </c>
      <c r="H660" s="37" t="str">
        <v>Farrukhnagar</v>
      </c>
      <c r="I660" s="37" t="str">
        <v>NIKUNJ UDYOG</v>
      </c>
      <c r="J660" s="37" t="str">
        <v>Shiv Shankar Sharma</v>
      </c>
      <c r="K660" s="37" t="str">
        <v>Shiv Shankar Sharma</v>
      </c>
      <c r="L660" s="37" t="str">
        <v>C12828</v>
      </c>
      <c r="M660" s="37" t="str">
        <v>North</v>
      </c>
      <c r="N660" s="2">
        <v>122506</v>
      </c>
      <c r="O660" s="2" t="str">
        <v>06AXJPA0646E1ZZ</v>
      </c>
      <c r="P660" s="2">
        <v>9813531802</v>
      </c>
      <c r="Q660" s="2" t="str">
        <v>Oct'24</v>
      </c>
      <c r="R660" s="2">
        <v>2025</v>
      </c>
      <c r="S660" s="1">
        <v>0</v>
      </c>
      <c r="T660" s="2">
        <v>100</v>
      </c>
      <c r="U660" s="12">
        <v>0</v>
      </c>
      <c r="V660" s="1" t="str">
        <v>Challenger</v>
      </c>
      <c r="W660" s="13">
        <v>0</v>
      </c>
      <c r="X660" s="13">
        <v>0</v>
      </c>
      <c r="Y660" s="13">
        <v>0</v>
      </c>
      <c r="Z660" s="13">
        <v>0</v>
      </c>
      <c r="AA660" s="13">
        <v>0</v>
      </c>
      <c r="AB660" s="13">
        <v>0</v>
      </c>
      <c r="AC660" s="13">
        <v>0</v>
      </c>
      <c r="AD660" s="13">
        <v>0</v>
      </c>
      <c r="AE660" s="13">
        <v>0</v>
      </c>
      <c r="AF660" s="13">
        <v>39.1</v>
      </c>
      <c r="AG660" s="13">
        <v>0</v>
      </c>
      <c r="AH660" s="13">
        <v>0</v>
      </c>
      <c r="AI660" s="13">
        <v>10</v>
      </c>
      <c r="AJ660" s="13">
        <v>0</v>
      </c>
      <c r="AK660" s="13">
        <v>0</v>
      </c>
      <c r="AL660" s="13">
        <v>10</v>
      </c>
      <c r="AM660" s="13">
        <v>0</v>
      </c>
      <c r="AN660" s="13">
        <v>0</v>
      </c>
      <c r="AO660" s="13">
        <v>10.1</v>
      </c>
      <c r="AP660" s="13">
        <v>0</v>
      </c>
      <c r="AQ660" s="13">
        <v>10.050000000000001</v>
      </c>
      <c r="AR660" s="13">
        <v>0</v>
      </c>
      <c r="AS660" s="13">
        <v>9.9700000000000006</v>
      </c>
      <c r="AT660" s="13">
        <v>0</v>
      </c>
      <c r="AU660" s="13">
        <v>0</v>
      </c>
      <c r="AV660" s="13">
        <v>0</v>
      </c>
      <c r="AW660" s="16">
        <f t="shared" si="188"/>
        <v>40.120000000000005</v>
      </c>
      <c r="AX660" s="16">
        <v>60.300000000000004</v>
      </c>
      <c r="AY660" s="10">
        <f t="shared" si="189"/>
        <v>100.42000000000002</v>
      </c>
      <c r="AZ660" s="10">
        <f>SUM(Z660:AK660)</f>
        <v>49.1</v>
      </c>
      <c r="BA660" s="10">
        <v>60</v>
      </c>
      <c r="BB660" s="10">
        <f t="shared" si="190"/>
        <v>19.879999999999995</v>
      </c>
      <c r="BC660" s="10">
        <f t="shared" si="191"/>
        <v>4.9699999999999989</v>
      </c>
      <c r="BD660" s="10">
        <f t="shared" si="192"/>
        <v>51.320000000000014</v>
      </c>
      <c r="BE660" s="10">
        <f t="shared" si="187"/>
        <v>8.9799999999999969</v>
      </c>
      <c r="BF660" s="2" t="s">
        <v>119</v>
      </c>
      <c r="BG660" s="10">
        <f t="shared" si="193"/>
        <v>5.0150000000000006</v>
      </c>
      <c r="BH660" s="36" t="s">
        <v>118</v>
      </c>
      <c r="BI660" s="39" t="str">
        <f t="shared" si="194"/>
        <v/>
      </c>
      <c r="BJ660" s="39" t="str">
        <f t="shared" si="195"/>
        <v/>
      </c>
      <c r="BK660" s="16">
        <f>SUM(AR660:AX660)</f>
        <v>110.39000000000001</v>
      </c>
      <c r="BL660" s="10">
        <f>SUM(AL660:AQ660)</f>
        <v>30.150000000000002</v>
      </c>
      <c r="BM660" s="12">
        <f t="shared" si="196"/>
        <v>1.0992830113523202</v>
      </c>
      <c r="BN660" s="12">
        <f t="shared" si="196"/>
        <v>0.30023899621589323</v>
      </c>
      <c r="BO660" s="9">
        <f t="shared" si="197"/>
        <v>40.120000000000005</v>
      </c>
      <c r="BP660" s="39" t="str">
        <f t="shared" si="198"/>
        <v/>
      </c>
      <c r="BQ660" s="147"/>
      <c r="BR660" s="9">
        <f t="shared" si="199"/>
        <v>0</v>
      </c>
      <c r="BS660" s="9">
        <f t="shared" si="200"/>
        <v>49.1</v>
      </c>
      <c r="BT660" s="9">
        <f t="shared" si="201"/>
        <v>49.1</v>
      </c>
      <c r="BU660" s="9" t="str">
        <f>IFERROR(_xlfn.XLOOKUP(D660,Sheet1!B:B,Sheet1!L:L),"")</f>
        <v/>
      </c>
      <c r="BV660" s="9" t="e">
        <f>_xlfn.XLOOKUP(BU660,Sheet1!S:S,Sheet1!T:T)</f>
        <v>#N/A</v>
      </c>
      <c r="BW660" s="9" t="e">
        <f>_xlfn.XLOOKUP(D660,Sheet1!B:B,Sheet1!M:M)</f>
        <v>#N/A</v>
      </c>
      <c r="BZ660" s="108">
        <f t="shared" si="202"/>
        <v>60.300000000000011</v>
      </c>
      <c r="CB660" s="12">
        <f>AW660/AY660</f>
        <v>0.39952200756821349</v>
      </c>
      <c r="CC660" s="12">
        <f>AX660/AY660</f>
        <v>0.60047799243178646</v>
      </c>
      <c r="CG660" s="1" t="str">
        <f>IF(BO660&lt;80,"Below 80",
IF(BO660&lt;=120,"80-120",
IF(BO660&lt;=200,"&gt; 120-200",
IF(BO660&lt;=300,"&gt;200-300",
IF(BO660&lt;=500,"&gt;300-500",
"&gt;500")))))</f>
        <v>Below 80</v>
      </c>
      <c r="CH660" s="1" t="str">
        <f>IFERROR(_xlfn.XLOOKUP(CG660,Scenario!M:M,Scenario!N:N),"")</f>
        <v/>
      </c>
      <c r="CI660" s="1" t="str">
        <f t="shared" si="203"/>
        <v>Yes</v>
      </c>
      <c r="CJ660" s="75">
        <v>50.330000000000005</v>
      </c>
    </row>
    <row r="661" spans="1:89" hidden="1">
      <c r="A661" s="2">
        <v>660</v>
      </c>
      <c r="B661" s="2">
        <v>2024</v>
      </c>
      <c r="C661" s="1">
        <v>0</v>
      </c>
      <c r="D661" s="37" t="str">
        <v>0015g00001c4S5MAAU</v>
      </c>
      <c r="E661" s="37" t="str">
        <v>PARAS TIMBER IRON &amp; STONE CO</v>
      </c>
      <c r="F661" s="37" t="str">
        <v>DELHI</v>
      </c>
      <c r="G661" s="37" t="str">
        <v>NORTH EAST</v>
      </c>
      <c r="H661" s="37">
        <v>0</v>
      </c>
      <c r="I661" s="37" t="str">
        <v>MAHENDRA STEELS</v>
      </c>
      <c r="J661" s="37" t="str">
        <v>Aashish Goyal</v>
      </c>
      <c r="K661" s="37" t="str">
        <v>Aashish Goyal</v>
      </c>
      <c r="L661" s="37" t="str">
        <v>C12832</v>
      </c>
      <c r="M661" s="37" t="str">
        <v>North</v>
      </c>
      <c r="N661" s="2">
        <v>110094</v>
      </c>
      <c r="O661" s="2" t="str">
        <v>07AAIPJ6871A1ZT</v>
      </c>
      <c r="P661" s="2">
        <v>9999474968</v>
      </c>
      <c r="Q661" s="2" t="str">
        <v>Oct'24</v>
      </c>
      <c r="R661" s="2">
        <v>2025</v>
      </c>
      <c r="S661" s="1">
        <v>0</v>
      </c>
      <c r="T661" s="2">
        <v>200</v>
      </c>
      <c r="U661" s="12">
        <v>0</v>
      </c>
      <c r="V661" s="1" t="str">
        <v>Challenger</v>
      </c>
      <c r="W661" s="13">
        <v>0</v>
      </c>
      <c r="X661" s="13">
        <v>0</v>
      </c>
      <c r="Y661" s="13">
        <v>0</v>
      </c>
      <c r="Z661" s="13">
        <v>0</v>
      </c>
      <c r="AA661" s="13">
        <v>0</v>
      </c>
      <c r="AB661" s="13">
        <v>0</v>
      </c>
      <c r="AC661" s="13">
        <v>0</v>
      </c>
      <c r="AD661" s="13">
        <v>0</v>
      </c>
      <c r="AE661" s="13">
        <v>0</v>
      </c>
      <c r="AF661" s="13">
        <v>77.099999999999994</v>
      </c>
      <c r="AG661" s="13">
        <v>0</v>
      </c>
      <c r="AH661" s="13">
        <v>0</v>
      </c>
      <c r="AI661" s="13">
        <v>15.2</v>
      </c>
      <c r="AJ661" s="13">
        <v>0</v>
      </c>
      <c r="AK661" s="13">
        <v>109</v>
      </c>
      <c r="AL661" s="13">
        <v>0</v>
      </c>
      <c r="AM661" s="13">
        <v>0</v>
      </c>
      <c r="AN661" s="13">
        <v>0</v>
      </c>
      <c r="AO661" s="13">
        <v>0</v>
      </c>
      <c r="AP661" s="13">
        <v>0</v>
      </c>
      <c r="AQ661" s="13">
        <v>0</v>
      </c>
      <c r="AR661" s="13">
        <v>0</v>
      </c>
      <c r="AS661" s="13">
        <v>0</v>
      </c>
      <c r="AT661" s="13">
        <v>0</v>
      </c>
      <c r="AU661" s="13">
        <v>0</v>
      </c>
      <c r="AV661" s="13">
        <v>0</v>
      </c>
      <c r="AW661" s="16">
        <f t="shared" si="188"/>
        <v>0</v>
      </c>
      <c r="AX661" s="16">
        <v>0</v>
      </c>
      <c r="AY661" s="10">
        <f t="shared" si="189"/>
        <v>0</v>
      </c>
      <c r="AZ661" s="10">
        <f>SUM(Z661:AK661)</f>
        <v>201.3</v>
      </c>
      <c r="BA661" s="10"/>
      <c r="BB661" s="10">
        <f t="shared" si="190"/>
        <v>0</v>
      </c>
      <c r="BC661" s="10">
        <f t="shared" si="191"/>
        <v>0</v>
      </c>
      <c r="BD661" s="10">
        <f t="shared" si="192"/>
        <v>-201.3</v>
      </c>
      <c r="BE661" s="10">
        <f t="shared" si="187"/>
        <v>201.3</v>
      </c>
      <c r="BF661" s="2" t="s">
        <v>119</v>
      </c>
      <c r="BG661" s="10">
        <f t="shared" si="193"/>
        <v>0</v>
      </c>
      <c r="BH661" s="36" t="s">
        <v>118</v>
      </c>
      <c r="BI661" s="39" t="str">
        <f t="shared" si="194"/>
        <v/>
      </c>
      <c r="BJ661" s="39" t="str">
        <f t="shared" si="195"/>
        <v/>
      </c>
      <c r="BK661" s="16">
        <f>SUM(AR661:AX661)</f>
        <v>0</v>
      </c>
      <c r="BL661" s="10">
        <f>SUM(AL661:AQ661)</f>
        <v>0</v>
      </c>
      <c r="BM661" s="12" t="str">
        <f t="shared" si="196"/>
        <v/>
      </c>
      <c r="BN661" s="12" t="str">
        <f t="shared" si="196"/>
        <v/>
      </c>
      <c r="BO661" s="9">
        <f t="shared" si="197"/>
        <v>0</v>
      </c>
      <c r="BP661" s="39" t="str">
        <f t="shared" si="198"/>
        <v/>
      </c>
      <c r="BQ661" s="147"/>
      <c r="BR661" s="9">
        <f t="shared" si="199"/>
        <v>0</v>
      </c>
      <c r="BS661" s="9">
        <f t="shared" si="200"/>
        <v>201.3</v>
      </c>
      <c r="BT661" s="9">
        <f t="shared" si="201"/>
        <v>201.3</v>
      </c>
      <c r="BU661" s="9" t="str">
        <f>IFERROR(_xlfn.XLOOKUP(D661,Sheet1!B:B,Sheet1!L:L),"")</f>
        <v/>
      </c>
      <c r="BV661" s="9" t="e">
        <f>_xlfn.XLOOKUP(BU661,Sheet1!S:S,Sheet1!T:T)</f>
        <v>#N/A</v>
      </c>
      <c r="BW661" s="9" t="e">
        <f>_xlfn.XLOOKUP(D661,Sheet1!B:B,Sheet1!M:M)</f>
        <v>#N/A</v>
      </c>
      <c r="BZ661" s="108">
        <f t="shared" si="202"/>
        <v>0</v>
      </c>
      <c r="CB661" s="12"/>
      <c r="CC661" s="12"/>
      <c r="CG661" s="1" t="str">
        <f>IF(BO661&lt;80,"Below 80",
IF(BO661&lt;=120,"80-120",
IF(BO661&lt;=200,"&gt; 120-200",
IF(BO661&lt;=300,"&gt;200-300",
IF(BO661&lt;=500,"&gt;300-500",
"&gt;500")))))</f>
        <v>Below 80</v>
      </c>
      <c r="CH661" s="1" t="str">
        <f>IFERROR(_xlfn.XLOOKUP(CG661,Scenario!M:M,Scenario!N:N),"")</f>
        <v/>
      </c>
      <c r="CI661" s="1" t="str">
        <f t="shared" si="203"/>
        <v>No</v>
      </c>
      <c r="CJ661" s="75">
        <v>0</v>
      </c>
      <c r="CK661" s="1" t="s">
        <v>118</v>
      </c>
    </row>
    <row r="662" spans="1:89" hidden="1">
      <c r="A662" s="2">
        <v>661</v>
      </c>
      <c r="B662" s="2">
        <v>2024</v>
      </c>
      <c r="C662" s="1">
        <v>0</v>
      </c>
      <c r="D662" s="37" t="str">
        <v>0015g00001YOKoAAAX</v>
      </c>
      <c r="E662" s="37" t="str">
        <v>MAHER CHAND &amp; GRAND SONS</v>
      </c>
      <c r="F662" s="37" t="str">
        <v>DELHI</v>
      </c>
      <c r="G662" s="37" t="str">
        <v>NEW DELHI</v>
      </c>
      <c r="H662" s="37">
        <v>0</v>
      </c>
      <c r="I662" s="37" t="str">
        <v>MAHENDRA STEELS</v>
      </c>
      <c r="J662" s="37" t="str">
        <v>Aman kumar</v>
      </c>
      <c r="K662" s="37" t="str">
        <v>Aman kumar</v>
      </c>
      <c r="L662" s="37" t="str">
        <v>C12832</v>
      </c>
      <c r="M662" s="37" t="str">
        <v>North</v>
      </c>
      <c r="N662" s="2">
        <v>110037</v>
      </c>
      <c r="O662" s="2" t="str">
        <v>07BFMPK1329C3ZO</v>
      </c>
      <c r="P662" s="2">
        <v>9718982222</v>
      </c>
      <c r="Q662" s="2" t="str">
        <v>Oct'24</v>
      </c>
      <c r="R662" s="2">
        <v>2025</v>
      </c>
      <c r="S662" s="1">
        <v>0</v>
      </c>
      <c r="T662" s="2">
        <v>100</v>
      </c>
      <c r="U662" s="12">
        <v>0</v>
      </c>
      <c r="V662" s="1" t="str">
        <v>Challenger</v>
      </c>
      <c r="W662" s="13">
        <v>0</v>
      </c>
      <c r="X662" s="13">
        <v>0</v>
      </c>
      <c r="Y662" s="13">
        <v>0</v>
      </c>
      <c r="Z662" s="13">
        <v>0</v>
      </c>
      <c r="AA662" s="13">
        <v>0</v>
      </c>
      <c r="AB662" s="13">
        <v>0</v>
      </c>
      <c r="AC662" s="13">
        <v>0</v>
      </c>
      <c r="AD662" s="13">
        <v>0</v>
      </c>
      <c r="AE662" s="13">
        <v>0</v>
      </c>
      <c r="AF662" s="13">
        <v>5.0999999999999996</v>
      </c>
      <c r="AG662" s="13">
        <v>5</v>
      </c>
      <c r="AH662" s="13">
        <v>9.17</v>
      </c>
      <c r="AI662" s="13">
        <v>0</v>
      </c>
      <c r="AJ662" s="13">
        <v>10.33</v>
      </c>
      <c r="AK662" s="13">
        <v>0</v>
      </c>
      <c r="AL662" s="13">
        <v>2.4</v>
      </c>
      <c r="AM662" s="13">
        <v>5.7</v>
      </c>
      <c r="AN662" s="13">
        <v>3</v>
      </c>
      <c r="AO662" s="13">
        <v>0</v>
      </c>
      <c r="AP662" s="13">
        <v>0</v>
      </c>
      <c r="AQ662" s="13">
        <v>9</v>
      </c>
      <c r="AR662" s="13">
        <v>0</v>
      </c>
      <c r="AS662" s="13">
        <v>0</v>
      </c>
      <c r="AT662" s="13">
        <v>0</v>
      </c>
      <c r="AU662" s="13">
        <v>0</v>
      </c>
      <c r="AV662" s="13">
        <v>0</v>
      </c>
      <c r="AW662" s="16">
        <f t="shared" si="188"/>
        <v>20.100000000000001</v>
      </c>
      <c r="AX662" s="16">
        <v>40.200000000000003</v>
      </c>
      <c r="AY662" s="10">
        <f t="shared" si="189"/>
        <v>60.300000000000004</v>
      </c>
      <c r="AZ662" s="10">
        <f>SUM(Z662:AK662)</f>
        <v>29.6</v>
      </c>
      <c r="BA662" s="10">
        <v>60</v>
      </c>
      <c r="BB662" s="10">
        <f t="shared" si="190"/>
        <v>39.9</v>
      </c>
      <c r="BC662" s="10">
        <f t="shared" si="191"/>
        <v>9.9749999999999996</v>
      </c>
      <c r="BD662" s="10">
        <f t="shared" si="192"/>
        <v>30.700000000000003</v>
      </c>
      <c r="BE662" s="10">
        <f t="shared" si="187"/>
        <v>9.5</v>
      </c>
      <c r="BF662" s="2" t="s">
        <v>119</v>
      </c>
      <c r="BG662" s="10">
        <f t="shared" si="193"/>
        <v>2.5125000000000002</v>
      </c>
      <c r="BH662" s="36" t="s">
        <v>118</v>
      </c>
      <c r="BI662" s="39" t="str">
        <f t="shared" si="194"/>
        <v/>
      </c>
      <c r="BJ662" s="39" t="str">
        <f t="shared" si="195"/>
        <v/>
      </c>
      <c r="BK662" s="16">
        <f>SUM(AR662:AX662)</f>
        <v>60.300000000000004</v>
      </c>
      <c r="BL662" s="10">
        <f>SUM(AL662:AQ662)</f>
        <v>20.100000000000001</v>
      </c>
      <c r="BM662" s="12">
        <f t="shared" si="196"/>
        <v>1</v>
      </c>
      <c r="BN662" s="12">
        <f t="shared" si="196"/>
        <v>0.33333333333333331</v>
      </c>
      <c r="BO662" s="9">
        <f t="shared" si="197"/>
        <v>20.100000000000001</v>
      </c>
      <c r="BP662" s="39" t="str">
        <f t="shared" si="198"/>
        <v/>
      </c>
      <c r="BQ662" s="147"/>
      <c r="BR662" s="9">
        <f t="shared" si="199"/>
        <v>0</v>
      </c>
      <c r="BS662" s="9">
        <f t="shared" si="200"/>
        <v>29.6</v>
      </c>
      <c r="BT662" s="9">
        <f t="shared" si="201"/>
        <v>29.6</v>
      </c>
      <c r="BU662" s="9" t="str">
        <f>IFERROR(_xlfn.XLOOKUP(D662,Sheet1!B:B,Sheet1!L:L),"")</f>
        <v/>
      </c>
      <c r="BV662" s="9" t="e">
        <f>_xlfn.XLOOKUP(BU662,Sheet1!S:S,Sheet1!T:T)</f>
        <v>#N/A</v>
      </c>
      <c r="BW662" s="9" t="e">
        <f>_xlfn.XLOOKUP(D662,Sheet1!B:B,Sheet1!M:M)</f>
        <v>#N/A</v>
      </c>
      <c r="BZ662" s="108">
        <f t="shared" si="202"/>
        <v>40.200000000000003</v>
      </c>
      <c r="CB662" s="12">
        <f>AW662/AY662</f>
        <v>0.33333333333333331</v>
      </c>
      <c r="CC662" s="12">
        <f>AX662/AY662</f>
        <v>0.66666666666666663</v>
      </c>
      <c r="CG662" s="1" t="str">
        <f>IF(BO662&lt;80,"Below 80",
IF(BO662&lt;=120,"80-120",
IF(BO662&lt;=200,"&gt; 120-200",
IF(BO662&lt;=300,"&gt;200-300",
IF(BO662&lt;=500,"&gt;300-500",
"&gt;500")))))</f>
        <v>Below 80</v>
      </c>
      <c r="CH662" s="1" t="str">
        <f>IFERROR(_xlfn.XLOOKUP(CG662,Scenario!M:M,Scenario!N:N),"")</f>
        <v/>
      </c>
      <c r="CI662" s="1" t="str">
        <f t="shared" si="203"/>
        <v>Yes</v>
      </c>
      <c r="CJ662" s="75">
        <v>40.200000000000003</v>
      </c>
    </row>
    <row r="663" spans="1:89" hidden="1">
      <c r="A663" s="2">
        <v>662</v>
      </c>
      <c r="B663" s="2">
        <v>2024</v>
      </c>
      <c r="C663" s="1">
        <v>0</v>
      </c>
      <c r="D663" s="37" t="str">
        <v>0015g00001VBFHkAAP</v>
      </c>
      <c r="E663" s="37" t="str">
        <v>AGRAWAL TRADING COMPANY</v>
      </c>
      <c r="F663" s="37" t="str">
        <v>MADHYA PRADESH</v>
      </c>
      <c r="G663" s="37" t="str">
        <v>BHOPAL</v>
      </c>
      <c r="H663" s="37" t="str">
        <v>Bhopal</v>
      </c>
      <c r="I663" s="37" t="str">
        <v>Global Steel</v>
      </c>
      <c r="J663" s="37" t="str">
        <v>Rubean Luther</v>
      </c>
      <c r="K663" s="37">
        <v>0</v>
      </c>
      <c r="L663" s="37" t="str">
        <v>C13471</v>
      </c>
      <c r="M663" s="37" t="str">
        <v>Central</v>
      </c>
      <c r="N663" s="2">
        <v>462001</v>
      </c>
      <c r="O663" s="2" t="str">
        <v>23ABFFA5873R1ZV</v>
      </c>
      <c r="P663" s="2">
        <v>7869501688</v>
      </c>
      <c r="Q663" s="2" t="str">
        <v>Oct'24</v>
      </c>
      <c r="R663" s="2">
        <v>2025</v>
      </c>
      <c r="S663" s="1">
        <v>0</v>
      </c>
      <c r="T663" s="2">
        <v>70</v>
      </c>
      <c r="U663" s="12">
        <v>0</v>
      </c>
      <c r="V663" s="1" t="str">
        <v>Challenger</v>
      </c>
      <c r="W663" s="13">
        <v>0</v>
      </c>
      <c r="X663" s="13">
        <v>0</v>
      </c>
      <c r="Y663" s="13">
        <v>0</v>
      </c>
      <c r="Z663" s="13">
        <v>0</v>
      </c>
      <c r="AA663" s="13">
        <v>0</v>
      </c>
      <c r="AB663" s="13">
        <v>0</v>
      </c>
      <c r="AC663" s="13">
        <v>0</v>
      </c>
      <c r="AD663" s="13">
        <v>0</v>
      </c>
      <c r="AE663" s="13">
        <v>0</v>
      </c>
      <c r="AF663" s="13">
        <v>61</v>
      </c>
      <c r="AG663" s="13">
        <v>0</v>
      </c>
      <c r="AH663" s="13">
        <v>30</v>
      </c>
      <c r="AI663" s="13">
        <v>0</v>
      </c>
      <c r="AJ663" s="13">
        <v>0</v>
      </c>
      <c r="AK663" s="13">
        <v>42</v>
      </c>
      <c r="AL663" s="13">
        <v>0</v>
      </c>
      <c r="AM663" s="13">
        <v>0</v>
      </c>
      <c r="AN663" s="13">
        <v>0</v>
      </c>
      <c r="AO663" s="13">
        <v>0</v>
      </c>
      <c r="AP663" s="13">
        <v>0</v>
      </c>
      <c r="AQ663" s="13">
        <v>8.7899999999999991</v>
      </c>
      <c r="AR663" s="13">
        <v>41.81</v>
      </c>
      <c r="AS663" s="13">
        <v>0</v>
      </c>
      <c r="AT663" s="13">
        <v>0</v>
      </c>
      <c r="AU663" s="13">
        <v>0</v>
      </c>
      <c r="AV663" s="13">
        <v>0</v>
      </c>
      <c r="AW663" s="16">
        <f t="shared" si="188"/>
        <v>50.6</v>
      </c>
      <c r="AX663" s="16">
        <v>101.2</v>
      </c>
      <c r="AY663" s="10">
        <f t="shared" si="189"/>
        <v>151.80000000000001</v>
      </c>
      <c r="AZ663" s="10">
        <f>SUM(Z663:AK663)</f>
        <v>133</v>
      </c>
      <c r="BA663" s="10">
        <v>151.80000000000001</v>
      </c>
      <c r="BB663" s="10">
        <f t="shared" si="190"/>
        <v>101.20000000000002</v>
      </c>
      <c r="BC663" s="10">
        <f t="shared" si="191"/>
        <v>25.300000000000004</v>
      </c>
      <c r="BD663" s="10">
        <f t="shared" si="192"/>
        <v>18.800000000000011</v>
      </c>
      <c r="BE663" s="10">
        <f t="shared" si="187"/>
        <v>82.4</v>
      </c>
      <c r="BF663" s="2" t="s">
        <v>119</v>
      </c>
      <c r="BG663" s="10">
        <f t="shared" si="193"/>
        <v>6.3250000000000002</v>
      </c>
      <c r="BH663" s="36" t="s">
        <v>118</v>
      </c>
      <c r="BI663" s="39" t="str">
        <f t="shared" si="194"/>
        <v/>
      </c>
      <c r="BJ663" s="39" t="str">
        <f t="shared" si="195"/>
        <v/>
      </c>
      <c r="BK663" s="16">
        <f>SUM(AR663:AX663)</f>
        <v>193.61</v>
      </c>
      <c r="BL663" s="10">
        <f>SUM(AL663:AQ663)</f>
        <v>8.7899999999999991</v>
      </c>
      <c r="BM663" s="12">
        <f t="shared" si="196"/>
        <v>1.2754281949934123</v>
      </c>
      <c r="BN663" s="12">
        <f t="shared" si="196"/>
        <v>5.790513833992094E-2</v>
      </c>
      <c r="BO663" s="9">
        <f t="shared" si="197"/>
        <v>50.6</v>
      </c>
      <c r="BP663" s="39" t="str">
        <f t="shared" si="198"/>
        <v/>
      </c>
      <c r="BQ663" s="147" t="s">
        <v>160</v>
      </c>
      <c r="BR663" s="9">
        <f t="shared" si="199"/>
        <v>0</v>
      </c>
      <c r="BS663" s="9">
        <f t="shared" si="200"/>
        <v>133</v>
      </c>
      <c r="BT663" s="9">
        <f t="shared" si="201"/>
        <v>133</v>
      </c>
      <c r="BU663" s="9" t="str">
        <f>IFERROR(_xlfn.XLOOKUP(D663,Sheet1!B:B,Sheet1!L:L),"")</f>
        <v/>
      </c>
      <c r="BV663" s="9" t="e">
        <f>_xlfn.XLOOKUP(BU663,Sheet1!S:S,Sheet1!T:T)</f>
        <v>#N/A</v>
      </c>
      <c r="BW663" s="9" t="e">
        <f>_xlfn.XLOOKUP(D663,Sheet1!B:B,Sheet1!M:M)</f>
        <v>#N/A</v>
      </c>
      <c r="BZ663" s="108">
        <f t="shared" si="202"/>
        <v>101.20000000000002</v>
      </c>
      <c r="CB663" s="12">
        <f>AW663/AY663</f>
        <v>0.33333333333333331</v>
      </c>
      <c r="CC663" s="12">
        <f>AX663/AY663</f>
        <v>0.66666666666666663</v>
      </c>
      <c r="CG663" s="1" t="str">
        <f>IF(BO663&lt;80,"Below 80",
IF(BO663&lt;=120,"80-120",
IF(BO663&lt;=200,"&gt; 120-200",
IF(BO663&lt;=300,"&gt;200-300",
IF(BO663&lt;=500,"&gt;300-500",
"&gt;500")))))</f>
        <v>Below 80</v>
      </c>
      <c r="CH663" s="1" t="str">
        <f>IFERROR(_xlfn.XLOOKUP(CG663,Scenario!M:M,Scenario!N:N),"")</f>
        <v/>
      </c>
      <c r="CI663" s="1" t="str">
        <f t="shared" si="203"/>
        <v>Yes</v>
      </c>
      <c r="CJ663" s="75">
        <v>101.2</v>
      </c>
    </row>
    <row r="664" spans="1:89" hidden="1">
      <c r="A664" s="2">
        <v>663</v>
      </c>
      <c r="B664" s="2">
        <v>2024</v>
      </c>
      <c r="C664" s="1">
        <v>0</v>
      </c>
      <c r="D664" s="37" t="str">
        <v>0015g00001X2JtCAAV</v>
      </c>
      <c r="E664" s="37" t="str">
        <v>SINGHAI IRON STORE</v>
      </c>
      <c r="F664" s="37" t="str">
        <v>HARYANA</v>
      </c>
      <c r="G664" s="37" t="str">
        <v>PALWAL</v>
      </c>
      <c r="H664" s="37" t="str">
        <v>Damoh</v>
      </c>
      <c r="I664" s="37" t="str">
        <v>Global Steel</v>
      </c>
      <c r="J664" s="37" t="str">
        <v>Dharmendra Kumar Yadav</v>
      </c>
      <c r="K664" s="37" t="str">
        <v>Dharmendra Kumar Yadav</v>
      </c>
      <c r="L664" s="37" t="str">
        <v>C13471</v>
      </c>
      <c r="M664" s="37" t="str">
        <v>Central</v>
      </c>
      <c r="N664" s="2">
        <v>121102</v>
      </c>
      <c r="O664" s="2" t="str">
        <v>23CXWPS7885N1Z0</v>
      </c>
      <c r="P664" s="2">
        <v>9997880035</v>
      </c>
      <c r="Q664" s="2" t="str">
        <v>Oct'24</v>
      </c>
      <c r="R664" s="2">
        <v>2025</v>
      </c>
      <c r="S664" s="1">
        <v>0</v>
      </c>
      <c r="T664" s="2">
        <v>200</v>
      </c>
      <c r="U664" s="12">
        <v>0</v>
      </c>
      <c r="V664" s="1" t="str">
        <v>Challenger</v>
      </c>
      <c r="W664" s="13">
        <v>0</v>
      </c>
      <c r="X664" s="13">
        <v>0</v>
      </c>
      <c r="Y664" s="13">
        <v>0</v>
      </c>
      <c r="Z664" s="13">
        <v>0</v>
      </c>
      <c r="AA664" s="13">
        <v>0</v>
      </c>
      <c r="AB664" s="13">
        <v>0</v>
      </c>
      <c r="AC664" s="13">
        <v>0</v>
      </c>
      <c r="AD664" s="13">
        <v>0</v>
      </c>
      <c r="AE664" s="13">
        <v>0</v>
      </c>
      <c r="AF664" s="13">
        <v>5</v>
      </c>
      <c r="AG664" s="13">
        <v>0</v>
      </c>
      <c r="AH664" s="13">
        <v>0</v>
      </c>
      <c r="AI664" s="13">
        <v>0</v>
      </c>
      <c r="AJ664" s="13">
        <v>0</v>
      </c>
      <c r="AK664" s="13">
        <v>0</v>
      </c>
      <c r="AL664" s="13">
        <v>0</v>
      </c>
      <c r="AM664" s="13">
        <v>0</v>
      </c>
      <c r="AN664" s="13">
        <v>0</v>
      </c>
      <c r="AO664" s="13">
        <v>0</v>
      </c>
      <c r="AP664" s="13">
        <v>0</v>
      </c>
      <c r="AQ664" s="13">
        <v>0</v>
      </c>
      <c r="AR664" s="13">
        <v>0</v>
      </c>
      <c r="AS664" s="13">
        <v>0</v>
      </c>
      <c r="AT664" s="13">
        <v>0</v>
      </c>
      <c r="AU664" s="13">
        <v>0</v>
      </c>
      <c r="AV664" s="13">
        <v>0</v>
      </c>
      <c r="AW664" s="16">
        <f t="shared" si="188"/>
        <v>0</v>
      </c>
      <c r="AX664" s="16">
        <v>0</v>
      </c>
      <c r="AY664" s="10">
        <f t="shared" si="189"/>
        <v>0</v>
      </c>
      <c r="AZ664" s="10">
        <f>SUM(Z664:AK664)</f>
        <v>5</v>
      </c>
      <c r="BA664" s="10">
        <v>20</v>
      </c>
      <c r="BB664" s="10">
        <f t="shared" si="190"/>
        <v>20</v>
      </c>
      <c r="BC664" s="10">
        <f t="shared" si="191"/>
        <v>5</v>
      </c>
      <c r="BD664" s="10">
        <f t="shared" si="192"/>
        <v>-5</v>
      </c>
      <c r="BE664" s="10">
        <f t="shared" si="187"/>
        <v>5</v>
      </c>
      <c r="BF664" s="2" t="s">
        <v>119</v>
      </c>
      <c r="BG664" s="10">
        <f t="shared" si="193"/>
        <v>0</v>
      </c>
      <c r="BH664" s="36" t="s">
        <v>118</v>
      </c>
      <c r="BI664" s="39" t="str">
        <f t="shared" si="194"/>
        <v/>
      </c>
      <c r="BJ664" s="39" t="str">
        <f t="shared" si="195"/>
        <v/>
      </c>
      <c r="BK664" s="16">
        <f>SUM(AR664:AX664)</f>
        <v>0</v>
      </c>
      <c r="BL664" s="10">
        <f>SUM(AL664:AQ664)</f>
        <v>0</v>
      </c>
      <c r="BM664" s="12" t="str">
        <f t="shared" si="196"/>
        <v/>
      </c>
      <c r="BN664" s="12" t="str">
        <f t="shared" si="196"/>
        <v/>
      </c>
      <c r="BO664" s="9">
        <f t="shared" si="197"/>
        <v>0</v>
      </c>
      <c r="BP664" s="39" t="str">
        <f t="shared" si="198"/>
        <v/>
      </c>
      <c r="BQ664" s="147" t="s">
        <v>181</v>
      </c>
      <c r="BR664" s="9">
        <f t="shared" si="199"/>
        <v>0</v>
      </c>
      <c r="BS664" s="9">
        <f t="shared" si="200"/>
        <v>5</v>
      </c>
      <c r="BT664" s="9">
        <f t="shared" si="201"/>
        <v>5</v>
      </c>
      <c r="BU664" s="9" t="str">
        <f>IFERROR(_xlfn.XLOOKUP(D664,Sheet1!B:B,Sheet1!L:L),"")</f>
        <v/>
      </c>
      <c r="BV664" s="9" t="e">
        <f>_xlfn.XLOOKUP(BU664,Sheet1!S:S,Sheet1!T:T)</f>
        <v>#N/A</v>
      </c>
      <c r="BW664" s="9" t="e">
        <f>_xlfn.XLOOKUP(D664,Sheet1!B:B,Sheet1!M:M)</f>
        <v>#N/A</v>
      </c>
      <c r="BZ664" s="108">
        <f t="shared" si="202"/>
        <v>0</v>
      </c>
      <c r="CB664" s="12"/>
      <c r="CC664" s="12"/>
      <c r="CG664" s="1" t="str">
        <f>IF(BO664&lt;80,"Below 80",
IF(BO664&lt;=120,"80-120",
IF(BO664&lt;=200,"&gt; 120-200",
IF(BO664&lt;=300,"&gt;200-300",
IF(BO664&lt;=500,"&gt;300-500",
"&gt;500")))))</f>
        <v>Below 80</v>
      </c>
      <c r="CH664" s="1" t="str">
        <f>IFERROR(_xlfn.XLOOKUP(CG664,Scenario!M:M,Scenario!N:N),"")</f>
        <v/>
      </c>
      <c r="CI664" s="1" t="str">
        <f t="shared" si="203"/>
        <v>Yes</v>
      </c>
      <c r="CJ664" s="75">
        <v>0</v>
      </c>
    </row>
    <row r="665" spans="1:89" hidden="1">
      <c r="A665" s="2">
        <v>664</v>
      </c>
      <c r="B665" s="2">
        <v>2024</v>
      </c>
      <c r="C665" s="1">
        <v>0</v>
      </c>
      <c r="D665" s="37" t="str">
        <v>0015g00001ZTFlZAAX</v>
      </c>
      <c r="E665" s="37" t="str">
        <v>Agrawal Iron Traders</v>
      </c>
      <c r="F665" s="37" t="str">
        <v>MADHYA PRADESH</v>
      </c>
      <c r="G665" s="37" t="str">
        <v>JABALPUR</v>
      </c>
      <c r="H665" s="37" t="str">
        <v>Jabalpur</v>
      </c>
      <c r="I665" s="37" t="str">
        <v>Global Steel</v>
      </c>
      <c r="J665" s="37" t="str">
        <v>Swapnil Dahayat</v>
      </c>
      <c r="K665" s="37">
        <v>0</v>
      </c>
      <c r="L665" s="37" t="str">
        <v>C13471</v>
      </c>
      <c r="M665" s="37" t="str">
        <v>Central</v>
      </c>
      <c r="N665" s="2">
        <v>482001</v>
      </c>
      <c r="O665" s="2" t="str">
        <v>23APFPA3150B1ZW</v>
      </c>
      <c r="P665" s="2">
        <v>9826155261</v>
      </c>
      <c r="Q665" s="2" t="str">
        <v>Oct'24</v>
      </c>
      <c r="R665" s="2">
        <v>2025</v>
      </c>
      <c r="S665" s="1">
        <v>0</v>
      </c>
      <c r="T665" s="2">
        <v>100</v>
      </c>
      <c r="U665" s="12">
        <v>3.1300000000000001E-2</v>
      </c>
      <c r="V665" s="1" t="str">
        <v>Challenger</v>
      </c>
      <c r="W665" s="13">
        <v>0</v>
      </c>
      <c r="X665" s="13">
        <v>0</v>
      </c>
      <c r="Y665" s="13">
        <v>0</v>
      </c>
      <c r="Z665" s="13">
        <v>0</v>
      </c>
      <c r="AA665" s="13">
        <v>0</v>
      </c>
      <c r="AB665" s="13">
        <v>0</v>
      </c>
      <c r="AC665" s="13">
        <v>0</v>
      </c>
      <c r="AD665" s="13">
        <v>0</v>
      </c>
      <c r="AE665" s="13">
        <v>0</v>
      </c>
      <c r="AF665" s="13">
        <v>2</v>
      </c>
      <c r="AG665" s="13">
        <v>0</v>
      </c>
      <c r="AH665" s="13">
        <v>0</v>
      </c>
      <c r="AI665" s="13">
        <v>0</v>
      </c>
      <c r="AJ665" s="13">
        <v>2</v>
      </c>
      <c r="AK665" s="13">
        <v>0</v>
      </c>
      <c r="AL665" s="13">
        <v>0</v>
      </c>
      <c r="AM665" s="13">
        <v>0</v>
      </c>
      <c r="AN665" s="13">
        <v>1</v>
      </c>
      <c r="AO665" s="13">
        <v>0</v>
      </c>
      <c r="AP665" s="13">
        <v>0</v>
      </c>
      <c r="AQ665" s="13">
        <v>0</v>
      </c>
      <c r="AR665" s="13">
        <v>1.45</v>
      </c>
      <c r="AS665" s="13">
        <v>2.13</v>
      </c>
      <c r="AT665" s="13">
        <v>0</v>
      </c>
      <c r="AU665" s="13">
        <v>6</v>
      </c>
      <c r="AV665" s="13">
        <v>3.39</v>
      </c>
      <c r="AW665" s="16">
        <f t="shared" si="188"/>
        <v>10.58</v>
      </c>
      <c r="AX665" s="16">
        <v>4.9000000000000004</v>
      </c>
      <c r="AY665" s="10">
        <f t="shared" si="189"/>
        <v>15.48</v>
      </c>
      <c r="AZ665" s="10">
        <f>SUM(Z665:AK665)</f>
        <v>4</v>
      </c>
      <c r="BA665" s="10">
        <v>20</v>
      </c>
      <c r="BB665" s="10">
        <f t="shared" si="190"/>
        <v>9.42</v>
      </c>
      <c r="BC665" s="10">
        <f t="shared" si="191"/>
        <v>2.355</v>
      </c>
      <c r="BD665" s="10">
        <f t="shared" si="192"/>
        <v>11.48</v>
      </c>
      <c r="BE665" s="10">
        <f t="shared" ref="BE665:BE728" si="205">AZ665-AW665</f>
        <v>-6.58</v>
      </c>
      <c r="BF665" s="2" t="s">
        <v>119</v>
      </c>
      <c r="BG665" s="10">
        <f t="shared" si="193"/>
        <v>0.57250000000000001</v>
      </c>
      <c r="BH665" s="36" t="s">
        <v>118</v>
      </c>
      <c r="BI665" s="39" t="str">
        <f t="shared" si="194"/>
        <v/>
      </c>
      <c r="BJ665" s="39" t="str">
        <f t="shared" si="195"/>
        <v/>
      </c>
      <c r="BK665" s="16">
        <f>SUM(AR665:AX665)</f>
        <v>28.450000000000003</v>
      </c>
      <c r="BL665" s="10">
        <f>SUM(AL665:AQ665)</f>
        <v>1</v>
      </c>
      <c r="BM665" s="12">
        <f t="shared" si="196"/>
        <v>1.837855297157623</v>
      </c>
      <c r="BN665" s="12">
        <f t="shared" si="196"/>
        <v>6.4599483204134361E-2</v>
      </c>
      <c r="BO665" s="9">
        <f t="shared" si="197"/>
        <v>4.58</v>
      </c>
      <c r="BP665" s="39" t="str">
        <f t="shared" si="198"/>
        <v/>
      </c>
      <c r="BQ665" s="147"/>
      <c r="BR665" s="9">
        <f t="shared" si="199"/>
        <v>0</v>
      </c>
      <c r="BS665" s="9">
        <f t="shared" si="200"/>
        <v>4</v>
      </c>
      <c r="BT665" s="9">
        <f t="shared" si="201"/>
        <v>4</v>
      </c>
      <c r="BU665" s="9" t="str">
        <f>IFERROR(_xlfn.XLOOKUP(D665,Sheet1!B:B,Sheet1!L:L),"")</f>
        <v/>
      </c>
      <c r="BV665" s="9" t="e">
        <f>_xlfn.XLOOKUP(BU665,Sheet1!S:S,Sheet1!T:T)</f>
        <v>#N/A</v>
      </c>
      <c r="BW665" s="9" t="e">
        <f>_xlfn.XLOOKUP(D665,Sheet1!B:B,Sheet1!M:M)</f>
        <v>#N/A</v>
      </c>
      <c r="BZ665" s="108">
        <f t="shared" si="202"/>
        <v>4.9000000000000004</v>
      </c>
      <c r="CB665" s="12">
        <f>AW665/AY665</f>
        <v>0.68346253229974163</v>
      </c>
      <c r="CC665" s="12">
        <f>AX665/AY665</f>
        <v>0.31653746770025842</v>
      </c>
      <c r="CG665" s="1" t="str">
        <f>IF(BO665&lt;80,"Below 80",
IF(BO665&lt;=120,"80-120",
IF(BO665&lt;=200,"&gt; 120-200",
IF(BO665&lt;=300,"&gt;200-300",
IF(BO665&lt;=500,"&gt;300-500",
"&gt;500")))))</f>
        <v>Below 80</v>
      </c>
      <c r="CH665" s="1" t="str">
        <f>IFERROR(_xlfn.XLOOKUP(CG665,Scenario!M:M,Scenario!N:N),"")</f>
        <v/>
      </c>
      <c r="CI665" s="1" t="str">
        <f t="shared" si="203"/>
        <v>Yes</v>
      </c>
      <c r="CJ665" s="75">
        <v>2.7700000000000005</v>
      </c>
    </row>
    <row r="666" spans="1:89" hidden="1">
      <c r="A666" s="2">
        <v>665</v>
      </c>
      <c r="B666" s="2">
        <v>2024</v>
      </c>
      <c r="C666" s="1">
        <v>0</v>
      </c>
      <c r="D666" s="37" t="str">
        <v>001J100000JrjctIAB</v>
      </c>
      <c r="E666" s="37" t="str">
        <v>Bansal Traders</v>
      </c>
      <c r="F666" s="37" t="str">
        <v>MADHYA PRADESH</v>
      </c>
      <c r="G666" s="37" t="str">
        <v>INDORE</v>
      </c>
      <c r="H666" s="37">
        <v>0</v>
      </c>
      <c r="I666" s="37" t="str">
        <v>Global Steel</v>
      </c>
      <c r="J666" s="37" t="str">
        <v>Manish Tiwari</v>
      </c>
      <c r="K666" s="37" t="str">
        <v>Yogeshwar Richhariya</v>
      </c>
      <c r="L666" s="37" t="str">
        <v>C13471</v>
      </c>
      <c r="M666" s="37" t="str">
        <v>Central</v>
      </c>
      <c r="N666" s="2">
        <v>452007</v>
      </c>
      <c r="O666" s="2" t="str">
        <v>23DDJPA7491A1ZW</v>
      </c>
      <c r="P666" s="2">
        <v>9685131703</v>
      </c>
      <c r="Q666" s="2" t="str">
        <v>Oct'24</v>
      </c>
      <c r="R666" s="2">
        <v>2025</v>
      </c>
      <c r="S666" s="1">
        <v>0</v>
      </c>
      <c r="T666" s="2">
        <v>100</v>
      </c>
      <c r="U666" s="12">
        <v>0</v>
      </c>
      <c r="V666" s="1" t="str">
        <v>Challenger</v>
      </c>
      <c r="W666" s="13">
        <v>0</v>
      </c>
      <c r="X666" s="13">
        <v>0</v>
      </c>
      <c r="Y666" s="13">
        <v>0</v>
      </c>
      <c r="Z666" s="13">
        <v>0</v>
      </c>
      <c r="AA666" s="13">
        <v>0</v>
      </c>
      <c r="AB666" s="13">
        <v>0</v>
      </c>
      <c r="AC666" s="13">
        <v>0</v>
      </c>
      <c r="AD666" s="13">
        <v>0</v>
      </c>
      <c r="AE666" s="13">
        <v>0</v>
      </c>
      <c r="AF666" s="13">
        <v>30</v>
      </c>
      <c r="AG666" s="13">
        <v>0</v>
      </c>
      <c r="AH666" s="13">
        <v>0</v>
      </c>
      <c r="AI666" s="13">
        <v>0</v>
      </c>
      <c r="AJ666" s="13">
        <v>0</v>
      </c>
      <c r="AK666" s="13">
        <v>0</v>
      </c>
      <c r="AL666" s="13">
        <v>0</v>
      </c>
      <c r="AM666" s="13">
        <v>0</v>
      </c>
      <c r="AN666" s="13">
        <v>0</v>
      </c>
      <c r="AO666" s="13">
        <v>0</v>
      </c>
      <c r="AP666" s="13">
        <v>0</v>
      </c>
      <c r="AQ666" s="13">
        <v>0</v>
      </c>
      <c r="AR666" s="13">
        <v>0</v>
      </c>
      <c r="AS666" s="13">
        <v>0</v>
      </c>
      <c r="AT666" s="13">
        <v>0</v>
      </c>
      <c r="AU666" s="13">
        <v>0</v>
      </c>
      <c r="AV666" s="13">
        <v>0</v>
      </c>
      <c r="AW666" s="16">
        <f t="shared" si="188"/>
        <v>0</v>
      </c>
      <c r="AX666" s="16">
        <v>0</v>
      </c>
      <c r="AY666" s="10">
        <f t="shared" si="189"/>
        <v>0</v>
      </c>
      <c r="AZ666" s="10">
        <f>SUM(Z666:AK666)</f>
        <v>30</v>
      </c>
      <c r="BA666" s="10">
        <v>0</v>
      </c>
      <c r="BB666" s="10">
        <f t="shared" si="190"/>
        <v>0</v>
      </c>
      <c r="BC666" s="10">
        <f t="shared" si="191"/>
        <v>0</v>
      </c>
      <c r="BD666" s="10">
        <f t="shared" si="192"/>
        <v>-30</v>
      </c>
      <c r="BE666" s="10">
        <f t="shared" si="205"/>
        <v>30</v>
      </c>
      <c r="BF666" s="2" t="s">
        <v>119</v>
      </c>
      <c r="BG666" s="10">
        <f t="shared" si="193"/>
        <v>0</v>
      </c>
      <c r="BH666" s="36" t="s">
        <v>118</v>
      </c>
      <c r="BI666" s="39" t="str">
        <f t="shared" si="194"/>
        <v/>
      </c>
      <c r="BJ666" s="39" t="str">
        <f t="shared" si="195"/>
        <v/>
      </c>
      <c r="BK666" s="16">
        <f>SUM(AR666:AX666)</f>
        <v>0</v>
      </c>
      <c r="BL666" s="10">
        <f>SUM(AL666:AQ666)</f>
        <v>0</v>
      </c>
      <c r="BM666" s="12" t="str">
        <f t="shared" si="196"/>
        <v/>
      </c>
      <c r="BN666" s="12" t="str">
        <f t="shared" si="196"/>
        <v/>
      </c>
      <c r="BO666" s="9">
        <f t="shared" si="197"/>
        <v>0</v>
      </c>
      <c r="BP666" s="39" t="str">
        <f t="shared" si="198"/>
        <v/>
      </c>
      <c r="BQ666" s="147"/>
      <c r="BR666" s="9">
        <f t="shared" si="199"/>
        <v>0</v>
      </c>
      <c r="BS666" s="9">
        <f t="shared" si="200"/>
        <v>30</v>
      </c>
      <c r="BT666" s="9">
        <f t="shared" si="201"/>
        <v>30</v>
      </c>
      <c r="BU666" s="9" t="str">
        <f>IFERROR(_xlfn.XLOOKUP(D666,Sheet1!B:B,Sheet1!L:L),"")</f>
        <v/>
      </c>
      <c r="BV666" s="9" t="e">
        <f>_xlfn.XLOOKUP(BU666,Sheet1!S:S,Sheet1!T:T)</f>
        <v>#N/A</v>
      </c>
      <c r="BW666" s="9" t="e">
        <f>_xlfn.XLOOKUP(D666,Sheet1!B:B,Sheet1!M:M)</f>
        <v>#N/A</v>
      </c>
      <c r="BZ666" s="108">
        <f t="shared" si="202"/>
        <v>0</v>
      </c>
      <c r="CB666" s="12"/>
      <c r="CC666" s="12"/>
      <c r="CG666" s="1" t="str">
        <f>IF(BO666&lt;80,"Below 80",
IF(BO666&lt;=120,"80-120",
IF(BO666&lt;=200,"&gt; 120-200",
IF(BO666&lt;=300,"&gt;200-300",
IF(BO666&lt;=500,"&gt;300-500",
"&gt;500")))))</f>
        <v>Below 80</v>
      </c>
      <c r="CH666" s="1" t="str">
        <f>IFERROR(_xlfn.XLOOKUP(CG666,Scenario!M:M,Scenario!N:N),"")</f>
        <v/>
      </c>
      <c r="CI666" s="1" t="str">
        <f t="shared" si="203"/>
        <v>No</v>
      </c>
      <c r="CJ666" s="75">
        <v>0</v>
      </c>
    </row>
    <row r="667" spans="1:89" hidden="1">
      <c r="A667" s="2">
        <v>666</v>
      </c>
      <c r="B667" s="2">
        <v>2024</v>
      </c>
      <c r="C667" s="1">
        <v>0</v>
      </c>
      <c r="D667" s="37" t="str">
        <v>0015g00001bcyjRAAQ</v>
      </c>
      <c r="E667" s="37" t="str">
        <v>G S Steel</v>
      </c>
      <c r="F667" s="37" t="str">
        <v>MADHYA PRADESH</v>
      </c>
      <c r="G667" s="37" t="str">
        <v>EAST NIMAR</v>
      </c>
      <c r="H667" s="37" t="str">
        <v>Khandwa</v>
      </c>
      <c r="I667" s="37" t="str">
        <v>R. K. ENTERPRISES</v>
      </c>
      <c r="J667" s="37" t="str">
        <v>Yogeshwar Richhariya</v>
      </c>
      <c r="K667" s="37" t="str">
        <v>Yogeshwar Richhariya</v>
      </c>
      <c r="L667" s="37" t="str">
        <v>001J1000005ZfroIAC</v>
      </c>
      <c r="M667" s="37" t="str">
        <v>Central</v>
      </c>
      <c r="N667" s="2">
        <v>450001</v>
      </c>
      <c r="O667" s="2" t="str">
        <v>23ABCPA4358G1Z6</v>
      </c>
      <c r="P667" s="2">
        <v>9425928461</v>
      </c>
      <c r="Q667" s="2" t="str">
        <v>Oct'24</v>
      </c>
      <c r="R667" s="2">
        <v>2025</v>
      </c>
      <c r="S667" s="1">
        <v>0</v>
      </c>
      <c r="T667" s="2">
        <v>70</v>
      </c>
      <c r="U667" s="12">
        <v>0</v>
      </c>
      <c r="V667" s="1" t="str">
        <v>Challenger</v>
      </c>
      <c r="W667" s="13">
        <v>0</v>
      </c>
      <c r="X667" s="13">
        <v>0</v>
      </c>
      <c r="Y667" s="13">
        <v>0</v>
      </c>
      <c r="Z667" s="13">
        <v>0</v>
      </c>
      <c r="AA667" s="13">
        <v>0</v>
      </c>
      <c r="AB667" s="13">
        <v>0</v>
      </c>
      <c r="AC667" s="13">
        <v>0</v>
      </c>
      <c r="AD667" s="13">
        <v>0</v>
      </c>
      <c r="AE667" s="13">
        <v>0</v>
      </c>
      <c r="AF667" s="13">
        <v>25</v>
      </c>
      <c r="AG667" s="13">
        <v>0</v>
      </c>
      <c r="AH667" s="13">
        <v>30</v>
      </c>
      <c r="AI667" s="13">
        <v>0</v>
      </c>
      <c r="AJ667" s="13">
        <v>0</v>
      </c>
      <c r="AK667" s="13">
        <v>0</v>
      </c>
      <c r="AL667" s="13">
        <v>0</v>
      </c>
      <c r="AM667" s="13">
        <v>0</v>
      </c>
      <c r="AN667" s="13">
        <v>0</v>
      </c>
      <c r="AO667" s="13">
        <v>0</v>
      </c>
      <c r="AP667" s="13">
        <v>0</v>
      </c>
      <c r="AQ667" s="13">
        <v>0</v>
      </c>
      <c r="AR667" s="13">
        <v>0</v>
      </c>
      <c r="AS667" s="13">
        <v>0</v>
      </c>
      <c r="AT667" s="13">
        <v>0</v>
      </c>
      <c r="AU667" s="13">
        <v>0</v>
      </c>
      <c r="AV667" s="13">
        <v>0</v>
      </c>
      <c r="AW667" s="16">
        <f t="shared" si="188"/>
        <v>0</v>
      </c>
      <c r="AX667" s="16">
        <v>0</v>
      </c>
      <c r="AY667" s="10">
        <f t="shared" si="189"/>
        <v>0</v>
      </c>
      <c r="AZ667" s="10">
        <f>SUM(Z667:AK667)</f>
        <v>55</v>
      </c>
      <c r="BA667" s="10">
        <v>0</v>
      </c>
      <c r="BB667" s="10">
        <f t="shared" si="190"/>
        <v>0</v>
      </c>
      <c r="BC667" s="10">
        <f t="shared" si="191"/>
        <v>0</v>
      </c>
      <c r="BD667" s="10">
        <f t="shared" si="192"/>
        <v>-55</v>
      </c>
      <c r="BE667" s="10">
        <f t="shared" si="205"/>
        <v>55</v>
      </c>
      <c r="BF667" s="2" t="s">
        <v>119</v>
      </c>
      <c r="BG667" s="10">
        <f t="shared" si="193"/>
        <v>0</v>
      </c>
      <c r="BH667" s="36" t="s">
        <v>118</v>
      </c>
      <c r="BI667" s="39" t="str">
        <f t="shared" si="194"/>
        <v/>
      </c>
      <c r="BJ667" s="39" t="str">
        <f t="shared" si="195"/>
        <v/>
      </c>
      <c r="BK667" s="16">
        <f>SUM(AR667:AX667)</f>
        <v>0</v>
      </c>
      <c r="BL667" s="10">
        <f>SUM(AL667:AQ667)</f>
        <v>0</v>
      </c>
      <c r="BM667" s="12" t="str">
        <f t="shared" si="196"/>
        <v/>
      </c>
      <c r="BN667" s="12" t="str">
        <f t="shared" si="196"/>
        <v/>
      </c>
      <c r="BO667" s="9">
        <f t="shared" si="197"/>
        <v>0</v>
      </c>
      <c r="BP667" s="39" t="str">
        <f t="shared" si="198"/>
        <v/>
      </c>
      <c r="BQ667" s="147"/>
      <c r="BR667" s="9">
        <f t="shared" si="199"/>
        <v>0</v>
      </c>
      <c r="BS667" s="9">
        <f t="shared" si="200"/>
        <v>55</v>
      </c>
      <c r="BT667" s="9">
        <f t="shared" si="201"/>
        <v>55</v>
      </c>
      <c r="BU667" s="9" t="str">
        <f>IFERROR(_xlfn.XLOOKUP(D667,Sheet1!B:B,Sheet1!L:L),"")</f>
        <v/>
      </c>
      <c r="BV667" s="9" t="e">
        <f>_xlfn.XLOOKUP(BU667,Sheet1!S:S,Sheet1!T:T)</f>
        <v>#N/A</v>
      </c>
      <c r="BW667" s="9" t="e">
        <f>_xlfn.XLOOKUP(D667,Sheet1!B:B,Sheet1!M:M)</f>
        <v>#N/A</v>
      </c>
      <c r="BZ667" s="108">
        <f t="shared" si="202"/>
        <v>0</v>
      </c>
      <c r="CB667" s="12"/>
      <c r="CC667" s="12"/>
      <c r="CG667" s="1" t="str">
        <f>IF(BO667&lt;80,"Below 80",
IF(BO667&lt;=120,"80-120",
IF(BO667&lt;=200,"&gt; 120-200",
IF(BO667&lt;=300,"&gt;200-300",
IF(BO667&lt;=500,"&gt;300-500",
"&gt;500")))))</f>
        <v>Below 80</v>
      </c>
      <c r="CH667" s="1" t="str">
        <f>IFERROR(_xlfn.XLOOKUP(CG667,Scenario!M:M,Scenario!N:N),"")</f>
        <v/>
      </c>
      <c r="CI667" s="1" t="str">
        <f t="shared" si="203"/>
        <v>No</v>
      </c>
      <c r="CJ667" s="75">
        <v>0</v>
      </c>
    </row>
    <row r="668" spans="1:89" hidden="1">
      <c r="A668" s="2">
        <v>667</v>
      </c>
      <c r="B668" s="2">
        <v>2024</v>
      </c>
      <c r="C668" s="1">
        <v>0</v>
      </c>
      <c r="D668" s="37" t="str">
        <v>001J1000009G6DpIAK</v>
      </c>
      <c r="E668" s="37" t="str">
        <v>VIRAT STEEL TRADERS</v>
      </c>
      <c r="F668" s="37" t="str">
        <v>MADHYA PRADESH</v>
      </c>
      <c r="G668" s="37" t="str">
        <v>SHAHDOL</v>
      </c>
      <c r="H668" s="37" t="str">
        <v>Shahdol</v>
      </c>
      <c r="I668" s="37" t="str">
        <v>Global Steel</v>
      </c>
      <c r="J668" s="37" t="str">
        <v>Dharmendra Kumar Yadav</v>
      </c>
      <c r="K668" s="37" t="str">
        <v>Dharmendra Kumar Yadav</v>
      </c>
      <c r="L668" s="37" t="str">
        <v>C13471</v>
      </c>
      <c r="M668" s="37" t="str">
        <v>Central</v>
      </c>
      <c r="N668" s="2">
        <v>484001</v>
      </c>
      <c r="O668" s="2" t="str">
        <v>23ADBPG3272G1Z2</v>
      </c>
      <c r="P668" s="2">
        <v>7795181717</v>
      </c>
      <c r="Q668" s="2" t="str">
        <v>Oct'24</v>
      </c>
      <c r="R668" s="2">
        <v>2025</v>
      </c>
      <c r="S668" s="1">
        <v>0</v>
      </c>
      <c r="T668" s="2">
        <v>150</v>
      </c>
      <c r="U668" s="12">
        <v>0</v>
      </c>
      <c r="V668" s="1" t="str">
        <v>Challenger</v>
      </c>
      <c r="W668" s="13">
        <v>0</v>
      </c>
      <c r="X668" s="13">
        <v>0</v>
      </c>
      <c r="Y668" s="13">
        <v>0</v>
      </c>
      <c r="Z668" s="13">
        <v>0</v>
      </c>
      <c r="AA668" s="13">
        <v>0</v>
      </c>
      <c r="AB668" s="13">
        <v>0</v>
      </c>
      <c r="AC668" s="13">
        <v>0</v>
      </c>
      <c r="AD668" s="13">
        <v>0</v>
      </c>
      <c r="AE668" s="13">
        <v>0</v>
      </c>
      <c r="AF668" s="13">
        <v>5</v>
      </c>
      <c r="AG668" s="13">
        <v>5</v>
      </c>
      <c r="AH668" s="13">
        <v>0</v>
      </c>
      <c r="AI668" s="13">
        <v>6</v>
      </c>
      <c r="AJ668" s="13">
        <v>0</v>
      </c>
      <c r="AK668" s="13">
        <v>0</v>
      </c>
      <c r="AL668" s="13">
        <v>0</v>
      </c>
      <c r="AM668" s="13">
        <v>0</v>
      </c>
      <c r="AN668" s="13">
        <v>0</v>
      </c>
      <c r="AO668" s="13">
        <v>0</v>
      </c>
      <c r="AP668" s="13">
        <v>0</v>
      </c>
      <c r="AQ668" s="13">
        <v>0</v>
      </c>
      <c r="AR668" s="13">
        <v>0</v>
      </c>
      <c r="AS668" s="13">
        <v>0</v>
      </c>
      <c r="AT668" s="13">
        <v>0</v>
      </c>
      <c r="AU668" s="13">
        <v>0</v>
      </c>
      <c r="AV668" s="13">
        <v>0</v>
      </c>
      <c r="AW668" s="16">
        <f t="shared" si="188"/>
        <v>0</v>
      </c>
      <c r="AX668" s="16">
        <v>0</v>
      </c>
      <c r="AY668" s="10">
        <f t="shared" si="189"/>
        <v>0</v>
      </c>
      <c r="AZ668" s="10">
        <f>SUM(Z668:AK668)</f>
        <v>16</v>
      </c>
      <c r="BA668" s="10">
        <v>0</v>
      </c>
      <c r="BB668" s="10">
        <f t="shared" si="190"/>
        <v>0</v>
      </c>
      <c r="BC668" s="10">
        <f t="shared" si="191"/>
        <v>0</v>
      </c>
      <c r="BD668" s="10">
        <f t="shared" si="192"/>
        <v>-16</v>
      </c>
      <c r="BE668" s="10">
        <f t="shared" si="205"/>
        <v>16</v>
      </c>
      <c r="BF668" s="2" t="s">
        <v>119</v>
      </c>
      <c r="BG668" s="10">
        <f t="shared" si="193"/>
        <v>0</v>
      </c>
      <c r="BH668" s="36" t="s">
        <v>118</v>
      </c>
      <c r="BI668" s="39" t="str">
        <f t="shared" si="194"/>
        <v/>
      </c>
      <c r="BJ668" s="39" t="str">
        <f t="shared" si="195"/>
        <v/>
      </c>
      <c r="BK668" s="16">
        <f>SUM(AR668:AX668)</f>
        <v>0</v>
      </c>
      <c r="BL668" s="10">
        <f>SUM(AL668:AQ668)</f>
        <v>0</v>
      </c>
      <c r="BM668" s="12" t="str">
        <f t="shared" si="196"/>
        <v/>
      </c>
      <c r="BN668" s="12" t="str">
        <f t="shared" si="196"/>
        <v/>
      </c>
      <c r="BO668" s="9">
        <f t="shared" si="197"/>
        <v>0</v>
      </c>
      <c r="BP668" s="39" t="str">
        <f t="shared" si="198"/>
        <v/>
      </c>
      <c r="BQ668" s="147" t="s">
        <v>182</v>
      </c>
      <c r="BR668" s="9">
        <f t="shared" si="199"/>
        <v>0</v>
      </c>
      <c r="BS668" s="9">
        <f t="shared" si="200"/>
        <v>16</v>
      </c>
      <c r="BT668" s="9">
        <f t="shared" si="201"/>
        <v>16</v>
      </c>
      <c r="BU668" s="9" t="str">
        <f>IFERROR(_xlfn.XLOOKUP(D668,Sheet1!B:B,Sheet1!L:L),"")</f>
        <v/>
      </c>
      <c r="BV668" s="9" t="e">
        <f>_xlfn.XLOOKUP(BU668,Sheet1!S:S,Sheet1!T:T)</f>
        <v>#N/A</v>
      </c>
      <c r="BW668" s="9" t="e">
        <f>_xlfn.XLOOKUP(D668,Sheet1!B:B,Sheet1!M:M)</f>
        <v>#N/A</v>
      </c>
      <c r="BZ668" s="108">
        <f t="shared" si="202"/>
        <v>0</v>
      </c>
      <c r="CB668" s="12"/>
      <c r="CC668" s="12"/>
      <c r="CG668" s="1" t="str">
        <f>IF(BO668&lt;80,"Below 80",
IF(BO668&lt;=120,"80-120",
IF(BO668&lt;=200,"&gt; 120-200",
IF(BO668&lt;=300,"&gt;200-300",
IF(BO668&lt;=500,"&gt;300-500",
"&gt;500")))))</f>
        <v>Below 80</v>
      </c>
      <c r="CH668" s="1" t="str">
        <f>IFERROR(_xlfn.XLOOKUP(CG668,Scenario!M:M,Scenario!N:N),"")</f>
        <v/>
      </c>
      <c r="CI668" s="1" t="str">
        <f t="shared" si="203"/>
        <v>No</v>
      </c>
      <c r="CJ668" s="75">
        <v>0</v>
      </c>
    </row>
    <row r="669" spans="1:89" hidden="1">
      <c r="A669" s="2">
        <v>668</v>
      </c>
      <c r="B669" s="2">
        <v>2024</v>
      </c>
      <c r="C669" s="1">
        <v>0</v>
      </c>
      <c r="D669" s="37" t="str">
        <v>001J100000BahSpIAJ</v>
      </c>
      <c r="E669" s="37" t="str">
        <v>SETHI TRADERS</v>
      </c>
      <c r="F669" s="37" t="str">
        <v>MADHYA PRADESH</v>
      </c>
      <c r="G669" s="37" t="str">
        <v>DHAR</v>
      </c>
      <c r="H669" s="37" t="str">
        <v>Kukshi</v>
      </c>
      <c r="I669" s="37" t="str">
        <v>Global Steel</v>
      </c>
      <c r="J669" s="37" t="str">
        <v>Yogeshwar Richhariya</v>
      </c>
      <c r="K669" s="37" t="str">
        <v>Yogeshwar Richhariya</v>
      </c>
      <c r="L669" s="37" t="str">
        <v>C13471</v>
      </c>
      <c r="M669" s="37" t="str">
        <v>Central</v>
      </c>
      <c r="N669" s="2">
        <v>454331</v>
      </c>
      <c r="O669" s="2" t="str">
        <v>23CARPP1868G1ZB</v>
      </c>
      <c r="P669" s="2">
        <v>9893152914</v>
      </c>
      <c r="Q669" s="2" t="str">
        <v>Oct'24</v>
      </c>
      <c r="R669" s="2">
        <v>2025</v>
      </c>
      <c r="S669" s="1">
        <v>0</v>
      </c>
      <c r="T669" s="2">
        <v>80</v>
      </c>
      <c r="U669" s="12">
        <v>0</v>
      </c>
      <c r="V669" s="1" t="str">
        <v>Challenger</v>
      </c>
      <c r="W669" s="13">
        <v>0</v>
      </c>
      <c r="X669" s="13">
        <v>0</v>
      </c>
      <c r="Y669" s="13">
        <v>0</v>
      </c>
      <c r="Z669" s="13">
        <v>0</v>
      </c>
      <c r="AA669" s="13">
        <v>0</v>
      </c>
      <c r="AB669" s="13">
        <v>0</v>
      </c>
      <c r="AC669" s="13">
        <v>0</v>
      </c>
      <c r="AD669" s="13">
        <v>0</v>
      </c>
      <c r="AE669" s="13">
        <v>0</v>
      </c>
      <c r="AF669" s="13">
        <v>12</v>
      </c>
      <c r="AG669" s="13">
        <v>0</v>
      </c>
      <c r="AH669" s="13">
        <v>0</v>
      </c>
      <c r="AI669" s="13">
        <v>0</v>
      </c>
      <c r="AJ669" s="13">
        <v>0</v>
      </c>
      <c r="AK669" s="13">
        <v>0</v>
      </c>
      <c r="AL669" s="13">
        <v>0</v>
      </c>
      <c r="AM669" s="13">
        <v>0</v>
      </c>
      <c r="AN669" s="13">
        <v>0</v>
      </c>
      <c r="AO669" s="13">
        <v>0</v>
      </c>
      <c r="AP669" s="13">
        <v>0</v>
      </c>
      <c r="AQ669" s="13">
        <v>0</v>
      </c>
      <c r="AR669" s="13">
        <v>0</v>
      </c>
      <c r="AS669" s="13">
        <v>0</v>
      </c>
      <c r="AT669" s="13">
        <v>0</v>
      </c>
      <c r="AU669" s="13">
        <v>0</v>
      </c>
      <c r="AV669" s="13">
        <v>0</v>
      </c>
      <c r="AW669" s="16">
        <f t="shared" si="188"/>
        <v>0</v>
      </c>
      <c r="AX669" s="16">
        <v>0</v>
      </c>
      <c r="AY669" s="10">
        <f t="shared" si="189"/>
        <v>0</v>
      </c>
      <c r="AZ669" s="10">
        <f>SUM(Z669:AK669)</f>
        <v>12</v>
      </c>
      <c r="BA669" s="10">
        <v>50</v>
      </c>
      <c r="BB669" s="10">
        <f t="shared" si="190"/>
        <v>50</v>
      </c>
      <c r="BC669" s="10">
        <f t="shared" si="191"/>
        <v>12.5</v>
      </c>
      <c r="BD669" s="10">
        <f t="shared" si="192"/>
        <v>-12</v>
      </c>
      <c r="BE669" s="10">
        <f t="shared" si="205"/>
        <v>12</v>
      </c>
      <c r="BF669" s="2" t="s">
        <v>119</v>
      </c>
      <c r="BG669" s="10">
        <f t="shared" si="193"/>
        <v>0</v>
      </c>
      <c r="BH669" s="36" t="s">
        <v>118</v>
      </c>
      <c r="BI669" s="39" t="str">
        <f t="shared" si="194"/>
        <v/>
      </c>
      <c r="BJ669" s="39" t="str">
        <f t="shared" si="195"/>
        <v/>
      </c>
      <c r="BK669" s="16">
        <f>SUM(AR669:AX669)</f>
        <v>0</v>
      </c>
      <c r="BL669" s="10">
        <f>SUM(AL669:AQ669)</f>
        <v>0</v>
      </c>
      <c r="BM669" s="12" t="str">
        <f t="shared" si="196"/>
        <v/>
      </c>
      <c r="BN669" s="12" t="str">
        <f t="shared" si="196"/>
        <v/>
      </c>
      <c r="BO669" s="9">
        <f t="shared" si="197"/>
        <v>0</v>
      </c>
      <c r="BP669" s="39" t="str">
        <f t="shared" si="198"/>
        <v/>
      </c>
      <c r="BQ669" s="147"/>
      <c r="BR669" s="9">
        <f t="shared" si="199"/>
        <v>0</v>
      </c>
      <c r="BS669" s="9">
        <f t="shared" si="200"/>
        <v>12</v>
      </c>
      <c r="BT669" s="9">
        <f t="shared" si="201"/>
        <v>12</v>
      </c>
      <c r="BU669" s="9" t="str">
        <f>IFERROR(_xlfn.XLOOKUP(D669,Sheet1!B:B,Sheet1!L:L),"")</f>
        <v/>
      </c>
      <c r="BV669" s="9" t="e">
        <f>_xlfn.XLOOKUP(BU669,Sheet1!S:S,Sheet1!T:T)</f>
        <v>#N/A</v>
      </c>
      <c r="BW669" s="9" t="e">
        <f>_xlfn.XLOOKUP(D669,Sheet1!B:B,Sheet1!M:M)</f>
        <v>#N/A</v>
      </c>
      <c r="BZ669" s="108">
        <f t="shared" si="202"/>
        <v>0</v>
      </c>
      <c r="CB669" s="12"/>
      <c r="CC669" s="12"/>
      <c r="CG669" s="1" t="str">
        <f>IF(BO669&lt;80,"Below 80",
IF(BO669&lt;=120,"80-120",
IF(BO669&lt;=200,"&gt; 120-200",
IF(BO669&lt;=300,"&gt;200-300",
IF(BO669&lt;=500,"&gt;300-500",
"&gt;500")))))</f>
        <v>Below 80</v>
      </c>
      <c r="CH669" s="1" t="str">
        <f>IFERROR(_xlfn.XLOOKUP(CG669,Scenario!M:M,Scenario!N:N),"")</f>
        <v/>
      </c>
      <c r="CI669" s="1" t="str">
        <f t="shared" si="203"/>
        <v>Yes</v>
      </c>
      <c r="CJ669" s="75">
        <v>0</v>
      </c>
    </row>
    <row r="670" spans="1:89" hidden="1">
      <c r="A670" s="2">
        <v>669</v>
      </c>
      <c r="B670" s="2">
        <v>2024</v>
      </c>
      <c r="C670" s="1">
        <v>0</v>
      </c>
      <c r="D670" s="37" t="str">
        <v>001J100000Jr2MlIAJ</v>
      </c>
      <c r="E670" s="37" t="str">
        <v>V K AGRAWAL</v>
      </c>
      <c r="F670" s="37" t="str">
        <v>CHHATTISGARH</v>
      </c>
      <c r="G670" s="37" t="str">
        <v>SURAJPUR</v>
      </c>
      <c r="H670" s="37" t="str">
        <v>Ambikapur</v>
      </c>
      <c r="I670" s="37" t="str">
        <v>LAXMI ENTERPRISES</v>
      </c>
      <c r="J670" s="37" t="str">
        <v>Nivesh Goyal</v>
      </c>
      <c r="K670" s="37">
        <v>0</v>
      </c>
      <c r="L670" s="37" t="str">
        <v/>
      </c>
      <c r="M670" s="37" t="str">
        <v>Central</v>
      </c>
      <c r="N670" s="2">
        <v>497229</v>
      </c>
      <c r="O670" s="2" t="str">
        <v>22aalfv4143n1zv</v>
      </c>
      <c r="P670" s="2">
        <v>8815850807</v>
      </c>
      <c r="Q670" s="2" t="str">
        <v>Oct'24</v>
      </c>
      <c r="R670" s="2">
        <v>2025</v>
      </c>
      <c r="S670" s="1">
        <v>0</v>
      </c>
      <c r="T670" s="2" t="str">
        <v/>
      </c>
      <c r="U670" s="12">
        <v>0</v>
      </c>
      <c r="V670" s="1" t="str">
        <v>Potential Not updated</v>
      </c>
      <c r="W670" s="13">
        <v>0</v>
      </c>
      <c r="X670" s="13">
        <v>0</v>
      </c>
      <c r="Y670" s="13">
        <v>0</v>
      </c>
      <c r="Z670" s="13">
        <v>0</v>
      </c>
      <c r="AA670" s="13">
        <v>0</v>
      </c>
      <c r="AB670" s="13">
        <v>0</v>
      </c>
      <c r="AC670" s="13">
        <v>0</v>
      </c>
      <c r="AD670" s="13">
        <v>0</v>
      </c>
      <c r="AE670" s="13">
        <v>0</v>
      </c>
      <c r="AF670" s="13">
        <v>20</v>
      </c>
      <c r="AG670" s="13">
        <v>0</v>
      </c>
      <c r="AH670" s="13">
        <v>0</v>
      </c>
      <c r="AI670" s="13">
        <v>0</v>
      </c>
      <c r="AJ670" s="13">
        <v>0</v>
      </c>
      <c r="AK670" s="13">
        <v>0</v>
      </c>
      <c r="AL670" s="13">
        <v>0</v>
      </c>
      <c r="AM670" s="13">
        <v>0</v>
      </c>
      <c r="AN670" s="13">
        <v>0</v>
      </c>
      <c r="AO670" s="13">
        <v>0</v>
      </c>
      <c r="AP670" s="13">
        <v>0</v>
      </c>
      <c r="AQ670" s="13">
        <v>0</v>
      </c>
      <c r="AR670" s="13">
        <v>0</v>
      </c>
      <c r="AS670" s="13">
        <v>0</v>
      </c>
      <c r="AT670" s="13">
        <v>0</v>
      </c>
      <c r="AU670" s="13">
        <v>0</v>
      </c>
      <c r="AV670" s="13">
        <v>0</v>
      </c>
      <c r="AW670" s="16">
        <f t="shared" si="188"/>
        <v>0</v>
      </c>
      <c r="AX670" s="16">
        <v>0</v>
      </c>
      <c r="AY670" s="10">
        <f t="shared" si="189"/>
        <v>0</v>
      </c>
      <c r="AZ670" s="10">
        <f>SUM(Z670:AK670)</f>
        <v>20</v>
      </c>
      <c r="BA670" s="10"/>
      <c r="BB670" s="10">
        <f t="shared" si="190"/>
        <v>0</v>
      </c>
      <c r="BC670" s="10">
        <f t="shared" si="191"/>
        <v>0</v>
      </c>
      <c r="BD670" s="10">
        <f t="shared" si="192"/>
        <v>-20</v>
      </c>
      <c r="BE670" s="10">
        <f t="shared" si="205"/>
        <v>20</v>
      </c>
      <c r="BF670" s="2" t="s">
        <v>119</v>
      </c>
      <c r="BG670" s="10">
        <f t="shared" si="193"/>
        <v>0</v>
      </c>
      <c r="BH670" s="36" t="s">
        <v>118</v>
      </c>
      <c r="BI670" s="39" t="str">
        <f t="shared" si="194"/>
        <v/>
      </c>
      <c r="BJ670" s="39" t="str">
        <f t="shared" si="195"/>
        <v/>
      </c>
      <c r="BK670" s="16">
        <f>SUM(AR670:AX670)</f>
        <v>0</v>
      </c>
      <c r="BL670" s="10">
        <f>SUM(AL670:AQ670)</f>
        <v>0</v>
      </c>
      <c r="BM670" s="12" t="str">
        <f t="shared" si="196"/>
        <v/>
      </c>
      <c r="BN670" s="12" t="str">
        <f t="shared" si="196"/>
        <v/>
      </c>
      <c r="BO670" s="9">
        <f t="shared" si="197"/>
        <v>0</v>
      </c>
      <c r="BP670" s="39" t="str">
        <f t="shared" si="198"/>
        <v/>
      </c>
      <c r="BQ670" s="147"/>
      <c r="BR670" s="9">
        <f t="shared" si="199"/>
        <v>0</v>
      </c>
      <c r="BS670" s="9">
        <f t="shared" si="200"/>
        <v>20</v>
      </c>
      <c r="BT670" s="9">
        <f t="shared" si="201"/>
        <v>20</v>
      </c>
      <c r="BU670" s="9" t="str">
        <f>IFERROR(_xlfn.XLOOKUP(D670,Sheet1!B:B,Sheet1!L:L),"")</f>
        <v/>
      </c>
      <c r="BV670" s="9" t="e">
        <f>_xlfn.XLOOKUP(BU670,Sheet1!S:S,Sheet1!T:T)</f>
        <v>#N/A</v>
      </c>
      <c r="BW670" s="9" t="e">
        <f>_xlfn.XLOOKUP(D670,Sheet1!B:B,Sheet1!M:M)</f>
        <v>#N/A</v>
      </c>
      <c r="BZ670" s="108">
        <f t="shared" si="202"/>
        <v>0</v>
      </c>
      <c r="CB670" s="12"/>
      <c r="CC670" s="12"/>
      <c r="CG670" s="1" t="str">
        <f>IF(BO670&lt;80,"Below 80",
IF(BO670&lt;=120,"80-120",
IF(BO670&lt;=200,"&gt; 120-200",
IF(BO670&lt;=300,"&gt;200-300",
IF(BO670&lt;=500,"&gt;300-500",
"&gt;500")))))</f>
        <v>Below 80</v>
      </c>
      <c r="CH670" s="1" t="str">
        <f>IFERROR(_xlfn.XLOOKUP(CG670,Scenario!M:M,Scenario!N:N),"")</f>
        <v/>
      </c>
      <c r="CI670" s="1" t="str">
        <f t="shared" si="203"/>
        <v>No</v>
      </c>
      <c r="CJ670" s="75">
        <v>0</v>
      </c>
    </row>
    <row r="671" spans="1:89" hidden="1">
      <c r="A671" s="2">
        <v>670</v>
      </c>
      <c r="B671" s="2">
        <v>2024</v>
      </c>
      <c r="C671" s="1">
        <v>0</v>
      </c>
      <c r="D671" s="37" t="str">
        <v>0015g00001UBHtQAAX</v>
      </c>
      <c r="E671" s="37" t="str">
        <v>VIMAL AGENCY</v>
      </c>
      <c r="F671" s="37" t="str">
        <v>CHHATTISGARH</v>
      </c>
      <c r="G671" s="37" t="str">
        <v>BALRAMPUR</v>
      </c>
      <c r="H671" s="37" t="str">
        <v>Ramanujganj</v>
      </c>
      <c r="I671" s="37" t="str">
        <v>LAXMI ENTERPRISES</v>
      </c>
      <c r="J671" s="37" t="str">
        <v>Vikash Kumar</v>
      </c>
      <c r="K671" s="37">
        <v>0</v>
      </c>
      <c r="L671" s="37" t="str">
        <v/>
      </c>
      <c r="M671" s="37" t="str">
        <v>Central</v>
      </c>
      <c r="N671" s="2">
        <v>497220</v>
      </c>
      <c r="O671" s="2" t="str">
        <v>22AFSPA1816P1ZC</v>
      </c>
      <c r="P671" s="2">
        <v>9165205555</v>
      </c>
      <c r="Q671" s="2" t="str">
        <v>Oct'24</v>
      </c>
      <c r="R671" s="2">
        <v>2025</v>
      </c>
      <c r="S671" s="1">
        <v>0</v>
      </c>
      <c r="T671" s="2" t="str">
        <v/>
      </c>
      <c r="U671" s="12">
        <v>0</v>
      </c>
      <c r="V671" s="1" t="str">
        <v>Potential Not updated</v>
      </c>
      <c r="W671" s="13">
        <v>0</v>
      </c>
      <c r="X671" s="13">
        <v>0</v>
      </c>
      <c r="Y671" s="13">
        <v>0</v>
      </c>
      <c r="Z671" s="13">
        <v>0</v>
      </c>
      <c r="AA671" s="13">
        <v>0</v>
      </c>
      <c r="AB671" s="13">
        <v>0</v>
      </c>
      <c r="AC671" s="13">
        <v>0</v>
      </c>
      <c r="AD671" s="13">
        <v>0</v>
      </c>
      <c r="AE671" s="13">
        <v>0</v>
      </c>
      <c r="AF671" s="13">
        <v>30</v>
      </c>
      <c r="AG671" s="13">
        <v>0</v>
      </c>
      <c r="AH671" s="13">
        <v>0</v>
      </c>
      <c r="AI671" s="13">
        <v>0</v>
      </c>
      <c r="AJ671" s="13">
        <v>0</v>
      </c>
      <c r="AK671" s="13">
        <v>0</v>
      </c>
      <c r="AL671" s="13">
        <v>0</v>
      </c>
      <c r="AM671" s="13">
        <v>0</v>
      </c>
      <c r="AN671" s="13">
        <v>0</v>
      </c>
      <c r="AO671" s="13">
        <v>0</v>
      </c>
      <c r="AP671" s="13">
        <v>0</v>
      </c>
      <c r="AQ671" s="13">
        <v>0</v>
      </c>
      <c r="AR671" s="13">
        <v>0</v>
      </c>
      <c r="AS671" s="13">
        <v>0</v>
      </c>
      <c r="AT671" s="13">
        <v>0</v>
      </c>
      <c r="AU671" s="13">
        <v>0</v>
      </c>
      <c r="AV671" s="13">
        <v>0</v>
      </c>
      <c r="AW671" s="16">
        <f t="shared" si="188"/>
        <v>0</v>
      </c>
      <c r="AX671" s="16">
        <v>0</v>
      </c>
      <c r="AY671" s="10">
        <f t="shared" si="189"/>
        <v>0</v>
      </c>
      <c r="AZ671" s="10">
        <f>SUM(Z671:AK671)</f>
        <v>30</v>
      </c>
      <c r="BA671" s="10"/>
      <c r="BB671" s="10">
        <f t="shared" si="190"/>
        <v>0</v>
      </c>
      <c r="BC671" s="10">
        <f t="shared" si="191"/>
        <v>0</v>
      </c>
      <c r="BD671" s="10">
        <f t="shared" si="192"/>
        <v>-30</v>
      </c>
      <c r="BE671" s="10">
        <f t="shared" si="205"/>
        <v>30</v>
      </c>
      <c r="BF671" s="2" t="s">
        <v>119</v>
      </c>
      <c r="BG671" s="10">
        <f t="shared" si="193"/>
        <v>0</v>
      </c>
      <c r="BH671" s="36" t="s">
        <v>118</v>
      </c>
      <c r="BI671" s="39" t="str">
        <f t="shared" si="194"/>
        <v/>
      </c>
      <c r="BJ671" s="39" t="str">
        <f t="shared" si="195"/>
        <v/>
      </c>
      <c r="BK671" s="16">
        <f>SUM(AR671:AX671)</f>
        <v>0</v>
      </c>
      <c r="BL671" s="10">
        <f>SUM(AL671:AQ671)</f>
        <v>0</v>
      </c>
      <c r="BM671" s="12" t="str">
        <f t="shared" si="196"/>
        <v/>
      </c>
      <c r="BN671" s="12" t="str">
        <f t="shared" si="196"/>
        <v/>
      </c>
      <c r="BO671" s="9">
        <f t="shared" si="197"/>
        <v>0</v>
      </c>
      <c r="BP671" s="39" t="str">
        <f t="shared" si="198"/>
        <v/>
      </c>
      <c r="BQ671" s="147"/>
      <c r="BR671" s="9">
        <f t="shared" si="199"/>
        <v>0</v>
      </c>
      <c r="BS671" s="9">
        <f t="shared" si="200"/>
        <v>30</v>
      </c>
      <c r="BT671" s="9">
        <f t="shared" si="201"/>
        <v>30</v>
      </c>
      <c r="BU671" s="9" t="str">
        <f>IFERROR(_xlfn.XLOOKUP(D671,Sheet1!B:B,Sheet1!L:L),"")</f>
        <v/>
      </c>
      <c r="BV671" s="9" t="e">
        <f>_xlfn.XLOOKUP(BU671,Sheet1!S:S,Sheet1!T:T)</f>
        <v>#N/A</v>
      </c>
      <c r="BW671" s="9" t="e">
        <f>_xlfn.XLOOKUP(D671,Sheet1!B:B,Sheet1!M:M)</f>
        <v>#N/A</v>
      </c>
      <c r="BZ671" s="108">
        <f t="shared" si="202"/>
        <v>0</v>
      </c>
      <c r="CB671" s="12"/>
      <c r="CC671" s="12"/>
      <c r="CG671" s="1" t="str">
        <f>IF(BO671&lt;80,"Below 80",
IF(BO671&lt;=120,"80-120",
IF(BO671&lt;=200,"&gt; 120-200",
IF(BO671&lt;=300,"&gt;200-300",
IF(BO671&lt;=500,"&gt;300-500",
"&gt;500")))))</f>
        <v>Below 80</v>
      </c>
      <c r="CH671" s="1" t="str">
        <f>IFERROR(_xlfn.XLOOKUP(CG671,Scenario!M:M,Scenario!N:N),"")</f>
        <v/>
      </c>
      <c r="CI671" s="1" t="str">
        <f t="shared" si="203"/>
        <v>No</v>
      </c>
      <c r="CJ671" s="75">
        <v>0</v>
      </c>
    </row>
    <row r="672" spans="1:89" hidden="1">
      <c r="A672" s="2">
        <v>671</v>
      </c>
      <c r="B672" s="2">
        <v>2024</v>
      </c>
      <c r="C672" s="1">
        <v>0</v>
      </c>
      <c r="D672" s="37" t="str">
        <v>001J100000LfFZSIA3</v>
      </c>
      <c r="E672" s="37" t="str">
        <v>Bhabani Enterprises</v>
      </c>
      <c r="F672" s="37" t="str">
        <v>ODISHA</v>
      </c>
      <c r="G672" s="37" t="str">
        <v>CUTTACK</v>
      </c>
      <c r="H672" s="37">
        <v>0</v>
      </c>
      <c r="I672" s="37" t="str">
        <v>Niyati Udyog Private Limited</v>
      </c>
      <c r="J672" s="37" t="str">
        <v>Govind Dorwal</v>
      </c>
      <c r="K672" s="37" t="str">
        <v>Bidyut Ranjan Mishra</v>
      </c>
      <c r="L672" s="37" t="str">
        <v>C13293</v>
      </c>
      <c r="M672" s="37" t="str">
        <v>Central</v>
      </c>
      <c r="N672" s="2">
        <v>753009</v>
      </c>
      <c r="O672" s="2" t="str">
        <v>20BBPM2284Q1ZH</v>
      </c>
      <c r="P672" s="2">
        <v>6372804716</v>
      </c>
      <c r="Q672" s="2" t="str">
        <v>Oct'24</v>
      </c>
      <c r="R672" s="2">
        <v>2025</v>
      </c>
      <c r="S672" s="1">
        <v>0</v>
      </c>
      <c r="T672" s="2">
        <v>50</v>
      </c>
      <c r="U672" s="12">
        <v>0</v>
      </c>
      <c r="V672" s="1" t="str">
        <v>Minor</v>
      </c>
      <c r="W672" s="13">
        <v>0</v>
      </c>
      <c r="X672" s="13">
        <v>0</v>
      </c>
      <c r="Y672" s="13">
        <v>0</v>
      </c>
      <c r="Z672" s="13">
        <v>0</v>
      </c>
      <c r="AA672" s="13">
        <v>0</v>
      </c>
      <c r="AB672" s="13">
        <v>0</v>
      </c>
      <c r="AC672" s="13">
        <v>0</v>
      </c>
      <c r="AD672" s="13">
        <v>0</v>
      </c>
      <c r="AE672" s="13">
        <v>0</v>
      </c>
      <c r="AF672" s="13">
        <v>25.1</v>
      </c>
      <c r="AG672" s="13">
        <v>0</v>
      </c>
      <c r="AH672" s="13">
        <v>0</v>
      </c>
      <c r="AI672" s="13">
        <v>0</v>
      </c>
      <c r="AJ672" s="13">
        <v>0</v>
      </c>
      <c r="AK672" s="13">
        <v>0</v>
      </c>
      <c r="AL672" s="13">
        <v>0</v>
      </c>
      <c r="AM672" s="13">
        <v>0</v>
      </c>
      <c r="AN672" s="13">
        <v>0</v>
      </c>
      <c r="AO672" s="13">
        <v>0</v>
      </c>
      <c r="AP672" s="13">
        <v>0</v>
      </c>
      <c r="AQ672" s="13">
        <v>0</v>
      </c>
      <c r="AR672" s="13">
        <v>0</v>
      </c>
      <c r="AS672" s="13">
        <v>0</v>
      </c>
      <c r="AT672" s="13">
        <v>0</v>
      </c>
      <c r="AU672" s="13">
        <v>0</v>
      </c>
      <c r="AV672" s="13">
        <v>0</v>
      </c>
      <c r="AW672" s="16">
        <f t="shared" si="188"/>
        <v>0</v>
      </c>
      <c r="AX672" s="16">
        <v>0</v>
      </c>
      <c r="AY672" s="10">
        <f t="shared" si="189"/>
        <v>0</v>
      </c>
      <c r="AZ672" s="10">
        <f>SUM(Z672:AK672)</f>
        <v>25.1</v>
      </c>
      <c r="BA672" s="10">
        <v>20</v>
      </c>
      <c r="BB672" s="10">
        <f t="shared" si="190"/>
        <v>20</v>
      </c>
      <c r="BC672" s="10">
        <f t="shared" si="191"/>
        <v>5</v>
      </c>
      <c r="BD672" s="10">
        <f t="shared" si="192"/>
        <v>-25.1</v>
      </c>
      <c r="BE672" s="10">
        <f t="shared" si="205"/>
        <v>25.1</v>
      </c>
      <c r="BF672" s="2" t="s">
        <v>119</v>
      </c>
      <c r="BG672" s="10">
        <f t="shared" si="193"/>
        <v>0</v>
      </c>
      <c r="BH672" s="36" t="s">
        <v>118</v>
      </c>
      <c r="BI672" s="39" t="str">
        <f t="shared" si="194"/>
        <v/>
      </c>
      <c r="BJ672" s="39" t="str">
        <f t="shared" si="195"/>
        <v/>
      </c>
      <c r="BK672" s="16">
        <f>SUM(AR672:AX672)</f>
        <v>0</v>
      </c>
      <c r="BL672" s="10">
        <f>SUM(AL672:AQ672)</f>
        <v>0</v>
      </c>
      <c r="BM672" s="12" t="str">
        <f t="shared" si="196"/>
        <v/>
      </c>
      <c r="BN672" s="12" t="str">
        <f t="shared" si="196"/>
        <v/>
      </c>
      <c r="BO672" s="9">
        <f t="shared" si="197"/>
        <v>0</v>
      </c>
      <c r="BP672" s="39" t="str">
        <f t="shared" si="198"/>
        <v/>
      </c>
      <c r="BQ672" s="147"/>
      <c r="BR672" s="9">
        <f t="shared" si="199"/>
        <v>0</v>
      </c>
      <c r="BS672" s="9">
        <f t="shared" si="200"/>
        <v>25.1</v>
      </c>
      <c r="BT672" s="9">
        <f t="shared" si="201"/>
        <v>25.1</v>
      </c>
      <c r="BU672" s="9" t="str">
        <f>IFERROR(_xlfn.XLOOKUP(D672,Sheet1!B:B,Sheet1!L:L),"")</f>
        <v/>
      </c>
      <c r="BV672" s="9" t="e">
        <f>_xlfn.XLOOKUP(BU672,Sheet1!S:S,Sheet1!T:T)</f>
        <v>#N/A</v>
      </c>
      <c r="BW672" s="9" t="e">
        <f>_xlfn.XLOOKUP(D672,Sheet1!B:B,Sheet1!M:M)</f>
        <v>#N/A</v>
      </c>
      <c r="BZ672" s="108">
        <f t="shared" si="202"/>
        <v>0</v>
      </c>
      <c r="CB672" s="12"/>
      <c r="CC672" s="12"/>
      <c r="CG672" s="1" t="str">
        <f>IF(BO672&lt;80,"Below 80",
IF(BO672&lt;=120,"80-120",
IF(BO672&lt;=200,"&gt; 120-200",
IF(BO672&lt;=300,"&gt;200-300",
IF(BO672&lt;=500,"&gt;300-500",
"&gt;500")))))</f>
        <v>Below 80</v>
      </c>
      <c r="CH672" s="1" t="str">
        <f>IFERROR(_xlfn.XLOOKUP(CG672,Scenario!M:M,Scenario!N:N),"")</f>
        <v/>
      </c>
      <c r="CI672" s="1" t="str">
        <f t="shared" si="203"/>
        <v>Yes</v>
      </c>
      <c r="CJ672" s="75">
        <v>0</v>
      </c>
    </row>
    <row r="673" spans="1:88" hidden="1">
      <c r="A673" s="2">
        <v>672</v>
      </c>
      <c r="B673" s="2">
        <v>2024</v>
      </c>
      <c r="C673" s="1">
        <v>0</v>
      </c>
      <c r="D673" s="37" t="str">
        <v>001J100000JqwFIIAZ</v>
      </c>
      <c r="E673" s="37" t="str">
        <v>M/S SWASTIK STEEL</v>
      </c>
      <c r="F673" s="37" t="str">
        <v>ODISHA</v>
      </c>
      <c r="G673" s="37" t="str">
        <v>BARGARH</v>
      </c>
      <c r="H673" s="37" t="str">
        <v>Bargarh</v>
      </c>
      <c r="I673" s="37" t="str">
        <v>SACHDEVA ISPAT PVT LTD</v>
      </c>
      <c r="J673" s="37" t="str">
        <v>Papun Padhan</v>
      </c>
      <c r="K673" s="37" t="str">
        <v>Papun Padhan</v>
      </c>
      <c r="L673" s="37" t="str">
        <v>C12823</v>
      </c>
      <c r="M673" s="37" t="str">
        <v>Central</v>
      </c>
      <c r="N673" s="2">
        <v>768028</v>
      </c>
      <c r="O673" s="2" t="str">
        <v>21ABPPA2347C1ZC</v>
      </c>
      <c r="P673" s="2">
        <v>9437051319</v>
      </c>
      <c r="Q673" s="2" t="str">
        <v>Oct'24</v>
      </c>
      <c r="R673" s="2">
        <v>2025</v>
      </c>
      <c r="S673" s="1">
        <v>0</v>
      </c>
      <c r="T673" s="2" t="str">
        <v/>
      </c>
      <c r="U673" s="12">
        <v>0</v>
      </c>
      <c r="V673" s="1" t="str">
        <v>Potential Not updated</v>
      </c>
      <c r="W673" s="13">
        <v>0</v>
      </c>
      <c r="X673" s="13">
        <v>0</v>
      </c>
      <c r="Y673" s="13">
        <v>0</v>
      </c>
      <c r="Z673" s="13">
        <v>0</v>
      </c>
      <c r="AA673" s="13">
        <v>0</v>
      </c>
      <c r="AB673" s="13">
        <v>0</v>
      </c>
      <c r="AC673" s="13">
        <v>0</v>
      </c>
      <c r="AD673" s="13">
        <v>0</v>
      </c>
      <c r="AE673" s="13">
        <v>0</v>
      </c>
      <c r="AF673" s="13">
        <v>50</v>
      </c>
      <c r="AG673" s="13">
        <v>0</v>
      </c>
      <c r="AH673" s="13">
        <v>0</v>
      </c>
      <c r="AI673" s="13">
        <v>0</v>
      </c>
      <c r="AJ673" s="13">
        <v>0</v>
      </c>
      <c r="AK673" s="13">
        <v>0</v>
      </c>
      <c r="AL673" s="13">
        <v>0</v>
      </c>
      <c r="AM673" s="13">
        <v>0</v>
      </c>
      <c r="AN673" s="13">
        <v>0</v>
      </c>
      <c r="AO673" s="13">
        <v>0</v>
      </c>
      <c r="AP673" s="13">
        <v>0</v>
      </c>
      <c r="AQ673" s="13">
        <v>0</v>
      </c>
      <c r="AR673" s="13">
        <v>0</v>
      </c>
      <c r="AS673" s="13">
        <v>0</v>
      </c>
      <c r="AT673" s="13">
        <v>0</v>
      </c>
      <c r="AU673" s="13">
        <v>0</v>
      </c>
      <c r="AV673" s="13">
        <v>0</v>
      </c>
      <c r="AW673" s="16">
        <f t="shared" si="188"/>
        <v>0</v>
      </c>
      <c r="AX673" s="16">
        <v>0</v>
      </c>
      <c r="AY673" s="10">
        <f t="shared" si="189"/>
        <v>0</v>
      </c>
      <c r="AZ673" s="10">
        <f>SUM(Z673:AK673)</f>
        <v>50</v>
      </c>
      <c r="BA673" s="10">
        <v>30</v>
      </c>
      <c r="BB673" s="10">
        <f t="shared" si="190"/>
        <v>30</v>
      </c>
      <c r="BC673" s="10">
        <f t="shared" si="191"/>
        <v>7.5</v>
      </c>
      <c r="BD673" s="10">
        <f t="shared" si="192"/>
        <v>-50</v>
      </c>
      <c r="BE673" s="10">
        <f t="shared" si="205"/>
        <v>50</v>
      </c>
      <c r="BF673" s="2" t="s">
        <v>119</v>
      </c>
      <c r="BG673" s="10">
        <f t="shared" si="193"/>
        <v>0</v>
      </c>
      <c r="BH673" s="36" t="s">
        <v>118</v>
      </c>
      <c r="BI673" s="39" t="str">
        <f t="shared" si="194"/>
        <v/>
      </c>
      <c r="BJ673" s="39" t="str">
        <f t="shared" si="195"/>
        <v/>
      </c>
      <c r="BK673" s="16">
        <f>SUM(AR673:AX673)</f>
        <v>0</v>
      </c>
      <c r="BL673" s="10">
        <f>SUM(AL673:AQ673)</f>
        <v>0</v>
      </c>
      <c r="BM673" s="12" t="str">
        <f t="shared" si="196"/>
        <v/>
      </c>
      <c r="BN673" s="12" t="str">
        <f t="shared" si="196"/>
        <v/>
      </c>
      <c r="BO673" s="9">
        <f t="shared" si="197"/>
        <v>0</v>
      </c>
      <c r="BP673" s="39" t="str">
        <f t="shared" si="198"/>
        <v/>
      </c>
      <c r="BQ673" s="147"/>
      <c r="BR673" s="9">
        <f t="shared" si="199"/>
        <v>0</v>
      </c>
      <c r="BS673" s="9">
        <f t="shared" si="200"/>
        <v>50</v>
      </c>
      <c r="BT673" s="9">
        <f t="shared" si="201"/>
        <v>50</v>
      </c>
      <c r="BU673" s="9" t="str">
        <f>IFERROR(_xlfn.XLOOKUP(D673,Sheet1!B:B,Sheet1!L:L),"")</f>
        <v/>
      </c>
      <c r="BV673" s="9" t="e">
        <f>_xlfn.XLOOKUP(BU673,Sheet1!S:S,Sheet1!T:T)</f>
        <v>#N/A</v>
      </c>
      <c r="BW673" s="9" t="e">
        <f>_xlfn.XLOOKUP(D673,Sheet1!B:B,Sheet1!M:M)</f>
        <v>#N/A</v>
      </c>
      <c r="BZ673" s="108">
        <f t="shared" si="202"/>
        <v>0</v>
      </c>
      <c r="CB673" s="12"/>
      <c r="CC673" s="12"/>
      <c r="CG673" s="1" t="str">
        <f>IF(BO673&lt;80,"Below 80",
IF(BO673&lt;=120,"80-120",
IF(BO673&lt;=200,"&gt; 120-200",
IF(BO673&lt;=300,"&gt;200-300",
IF(BO673&lt;=500,"&gt;300-500",
"&gt;500")))))</f>
        <v>Below 80</v>
      </c>
      <c r="CH673" s="1" t="str">
        <f>IFERROR(_xlfn.XLOOKUP(CG673,Scenario!M:M,Scenario!N:N),"")</f>
        <v/>
      </c>
      <c r="CI673" s="1" t="str">
        <f t="shared" si="203"/>
        <v>Yes</v>
      </c>
      <c r="CJ673" s="75">
        <v>0</v>
      </c>
    </row>
    <row r="674" spans="1:88" hidden="1">
      <c r="A674" s="2">
        <v>673</v>
      </c>
      <c r="B674" s="2">
        <v>2024</v>
      </c>
      <c r="C674" s="1">
        <v>0</v>
      </c>
      <c r="D674" s="37" t="str">
        <v>0015g00001ghRbrAAE</v>
      </c>
      <c r="E674" s="37" t="str">
        <v>M/S PRUSTI ENTERPRISES</v>
      </c>
      <c r="F674" s="37" t="str">
        <v>ODISHA</v>
      </c>
      <c r="G674" s="37" t="str">
        <v>SAMBALPUR</v>
      </c>
      <c r="H674" s="37" t="str">
        <v>Rairakhol</v>
      </c>
      <c r="I674" s="37" t="str">
        <v>SACHDEVA ISPAT PVT LTD</v>
      </c>
      <c r="J674" s="37" t="str">
        <v>Papun Padhan</v>
      </c>
      <c r="K674" s="37" t="str">
        <v>Papun Padhan</v>
      </c>
      <c r="L674" s="37" t="str">
        <v>C12823</v>
      </c>
      <c r="M674" s="37" t="str">
        <v>Central</v>
      </c>
      <c r="N674" s="2">
        <v>768018</v>
      </c>
      <c r="O674" s="2" t="str">
        <v>21BHIPP3101K1ZO</v>
      </c>
      <c r="P674" s="2">
        <v>9937303540</v>
      </c>
      <c r="Q674" s="2" t="str">
        <v>Oct'24</v>
      </c>
      <c r="R674" s="2">
        <v>2025</v>
      </c>
      <c r="S674" s="1">
        <v>0</v>
      </c>
      <c r="T674" s="2">
        <v>200</v>
      </c>
      <c r="U674" s="12">
        <v>0</v>
      </c>
      <c r="V674" s="1" t="str">
        <v>Challenger</v>
      </c>
      <c r="W674" s="13">
        <v>0</v>
      </c>
      <c r="X674" s="13">
        <v>0</v>
      </c>
      <c r="Y674" s="13">
        <v>0</v>
      </c>
      <c r="Z674" s="13">
        <v>0</v>
      </c>
      <c r="AA674" s="13">
        <v>0</v>
      </c>
      <c r="AB674" s="13">
        <v>0</v>
      </c>
      <c r="AC674" s="13">
        <v>0</v>
      </c>
      <c r="AD674" s="13">
        <v>0</v>
      </c>
      <c r="AE674" s="13">
        <v>0</v>
      </c>
      <c r="AF674" s="13">
        <v>30</v>
      </c>
      <c r="AG674" s="13">
        <v>21</v>
      </c>
      <c r="AH674" s="13">
        <v>30</v>
      </c>
      <c r="AI674" s="13">
        <v>0</v>
      </c>
      <c r="AJ674" s="13">
        <v>0</v>
      </c>
      <c r="AK674" s="13">
        <v>0</v>
      </c>
      <c r="AL674" s="13">
        <v>0</v>
      </c>
      <c r="AM674" s="13">
        <v>0</v>
      </c>
      <c r="AN674" s="13">
        <v>0</v>
      </c>
      <c r="AO674" s="13">
        <v>0</v>
      </c>
      <c r="AP674" s="13">
        <v>94.97</v>
      </c>
      <c r="AQ674" s="13">
        <v>0</v>
      </c>
      <c r="AR674" s="13">
        <v>8</v>
      </c>
      <c r="AS674" s="13">
        <v>0</v>
      </c>
      <c r="AT674" s="13">
        <v>0</v>
      </c>
      <c r="AU674" s="13">
        <v>0</v>
      </c>
      <c r="AV674" s="13">
        <v>0</v>
      </c>
      <c r="AW674" s="16">
        <f t="shared" si="188"/>
        <v>102.97</v>
      </c>
      <c r="AX674" s="16">
        <f>AW674*2</f>
        <v>205.94</v>
      </c>
      <c r="AY674" s="10">
        <f t="shared" si="189"/>
        <v>308.90999999999997</v>
      </c>
      <c r="AZ674" s="10">
        <f>SUM(Z674:AK674)</f>
        <v>81</v>
      </c>
      <c r="BA674" s="10">
        <v>153</v>
      </c>
      <c r="BB674" s="10">
        <f t="shared" si="190"/>
        <v>50.03</v>
      </c>
      <c r="BC674" s="10">
        <f t="shared" si="191"/>
        <v>12.5075</v>
      </c>
      <c r="BD674" s="10">
        <f t="shared" si="192"/>
        <v>227.90999999999997</v>
      </c>
      <c r="BE674" s="10">
        <f t="shared" si="205"/>
        <v>-21.97</v>
      </c>
      <c r="BF674" s="2" t="s">
        <v>119</v>
      </c>
      <c r="BG674" s="10">
        <f t="shared" si="193"/>
        <v>12.87125</v>
      </c>
      <c r="BH674" s="36" t="s">
        <v>118</v>
      </c>
      <c r="BI674" s="39" t="str">
        <f t="shared" si="194"/>
        <v/>
      </c>
      <c r="BJ674" s="39" t="str">
        <f t="shared" si="195"/>
        <v>B</v>
      </c>
      <c r="BK674" s="16">
        <f>SUM(AR674:AX674)</f>
        <v>316.90999999999997</v>
      </c>
      <c r="BL674" s="10">
        <f>SUM(AL674:AQ674)</f>
        <v>94.97</v>
      </c>
      <c r="BM674" s="12">
        <f t="shared" si="196"/>
        <v>1.0258975106017933</v>
      </c>
      <c r="BN674" s="12">
        <f t="shared" si="196"/>
        <v>0.30743582273153996</v>
      </c>
      <c r="BO674" s="9">
        <f t="shared" si="197"/>
        <v>102.97</v>
      </c>
      <c r="BP674" s="39" t="str">
        <f t="shared" si="198"/>
        <v/>
      </c>
      <c r="BQ674" s="147"/>
      <c r="BR674" s="9">
        <f t="shared" si="199"/>
        <v>0</v>
      </c>
      <c r="BS674" s="9">
        <f t="shared" si="200"/>
        <v>81</v>
      </c>
      <c r="BT674" s="9">
        <f t="shared" si="201"/>
        <v>81</v>
      </c>
      <c r="BU674" s="9" t="str">
        <f>IFERROR(_xlfn.XLOOKUP(D674,Sheet1!B:B,Sheet1!L:L),"")</f>
        <v/>
      </c>
      <c r="BV674" s="9" t="e">
        <f>_xlfn.XLOOKUP(BU674,Sheet1!S:S,Sheet1!T:T)</f>
        <v>#N/A</v>
      </c>
      <c r="BW674" s="9" t="e">
        <f>_xlfn.XLOOKUP(D674,Sheet1!B:B,Sheet1!M:M)</f>
        <v>#N/A</v>
      </c>
      <c r="BX674" s="11" t="s">
        <v>123</v>
      </c>
      <c r="BZ674" s="108">
        <f t="shared" si="202"/>
        <v>205.93999999999997</v>
      </c>
      <c r="CB674" s="12">
        <f>AW674/AY674</f>
        <v>0.33333333333333337</v>
      </c>
      <c r="CC674" s="12">
        <f>AX674/AY674</f>
        <v>0.66666666666666674</v>
      </c>
      <c r="CG674" s="1" t="str">
        <f>IF(BO674&lt;80,"Below 80",
IF(BO674&lt;=120,"80-120",
IF(BO674&lt;=200,"&gt; 120-200",
IF(BO674&lt;=300,"&gt;200-300",
IF(BO674&lt;=500,"&gt;300-500",
"&gt;500")))))</f>
        <v>80-120</v>
      </c>
      <c r="CH674" s="1" t="str">
        <f>IFERROR(_xlfn.XLOOKUP(CG674,Scenario!M:M,Scenario!N:N),"")</f>
        <v>A</v>
      </c>
      <c r="CI674" s="1" t="str">
        <f t="shared" si="203"/>
        <v>Yes</v>
      </c>
      <c r="CJ674" s="75">
        <v>205.94</v>
      </c>
    </row>
    <row r="675" spans="1:88" hidden="1">
      <c r="A675" s="2">
        <v>674</v>
      </c>
      <c r="B675" s="2">
        <v>2024</v>
      </c>
      <c r="C675" s="1">
        <v>0</v>
      </c>
      <c r="D675" s="37" t="str">
        <v>001J100000MDyeqIAD</v>
      </c>
      <c r="E675" s="37" t="str">
        <v>ORISSA HARDWARE STORE</v>
      </c>
      <c r="F675" s="37" t="str">
        <v>ODISHA</v>
      </c>
      <c r="G675" s="37" t="str">
        <v>KENDUJHAR</v>
      </c>
      <c r="H675" s="37">
        <v>0</v>
      </c>
      <c r="I675" s="37" t="str">
        <v>SACHDEVA ISPAT PVT LTD</v>
      </c>
      <c r="J675" s="37" t="str">
        <v>Papun Padhan</v>
      </c>
      <c r="K675" s="37" t="str">
        <v>Papun Padhan</v>
      </c>
      <c r="L675" s="37" t="str">
        <v>C12823</v>
      </c>
      <c r="M675" s="37" t="str">
        <v>Central</v>
      </c>
      <c r="N675" s="2">
        <v>758035</v>
      </c>
      <c r="O675" s="2" t="str">
        <v>21AADFO6008M1ZE</v>
      </c>
      <c r="P675" s="2">
        <v>9437075383</v>
      </c>
      <c r="Q675" s="2" t="str">
        <v>Oct'24</v>
      </c>
      <c r="R675" s="2">
        <v>2025</v>
      </c>
      <c r="S675" s="1">
        <v>0</v>
      </c>
      <c r="T675" s="2">
        <v>50</v>
      </c>
      <c r="U675" s="12">
        <v>8.6666666666666656E-2</v>
      </c>
      <c r="V675" s="1" t="str">
        <v>Minor</v>
      </c>
      <c r="W675" s="13">
        <v>0</v>
      </c>
      <c r="X675" s="13">
        <v>0</v>
      </c>
      <c r="Y675" s="13">
        <v>0</v>
      </c>
      <c r="Z675" s="13">
        <v>0</v>
      </c>
      <c r="AA675" s="13">
        <v>0</v>
      </c>
      <c r="AB675" s="13">
        <v>0</v>
      </c>
      <c r="AC675" s="13">
        <v>0</v>
      </c>
      <c r="AD675" s="13">
        <v>0</v>
      </c>
      <c r="AE675" s="13">
        <v>0</v>
      </c>
      <c r="AF675" s="13">
        <v>2</v>
      </c>
      <c r="AG675" s="13">
        <v>0</v>
      </c>
      <c r="AH675" s="13">
        <v>0</v>
      </c>
      <c r="AI675" s="13">
        <v>0</v>
      </c>
      <c r="AJ675" s="13">
        <v>0</v>
      </c>
      <c r="AK675" s="13">
        <v>0</v>
      </c>
      <c r="AL675" s="13">
        <v>0</v>
      </c>
      <c r="AM675" s="13">
        <v>0</v>
      </c>
      <c r="AN675" s="13">
        <v>0</v>
      </c>
      <c r="AO675" s="13">
        <v>0</v>
      </c>
      <c r="AP675" s="13">
        <v>0</v>
      </c>
      <c r="AQ675" s="13">
        <v>0</v>
      </c>
      <c r="AR675" s="13">
        <v>0</v>
      </c>
      <c r="AS675" s="13">
        <v>0</v>
      </c>
      <c r="AT675" s="13">
        <v>0</v>
      </c>
      <c r="AU675" s="13">
        <v>3</v>
      </c>
      <c r="AV675" s="13">
        <v>10</v>
      </c>
      <c r="AW675" s="16">
        <f t="shared" si="188"/>
        <v>3</v>
      </c>
      <c r="AX675" s="16">
        <v>0</v>
      </c>
      <c r="AY675" s="10">
        <f t="shared" si="189"/>
        <v>3</v>
      </c>
      <c r="AZ675" s="10">
        <f>SUM(Z675:AK675)</f>
        <v>2</v>
      </c>
      <c r="BA675" s="10">
        <v>0</v>
      </c>
      <c r="BB675" s="10">
        <f t="shared" si="190"/>
        <v>-3</v>
      </c>
      <c r="BC675" s="10">
        <f t="shared" si="191"/>
        <v>-0.75</v>
      </c>
      <c r="BD675" s="10">
        <f t="shared" si="192"/>
        <v>1</v>
      </c>
      <c r="BE675" s="10">
        <f t="shared" si="205"/>
        <v>-1</v>
      </c>
      <c r="BF675" s="2" t="s">
        <v>119</v>
      </c>
      <c r="BG675" s="10">
        <f t="shared" si="193"/>
        <v>0</v>
      </c>
      <c r="BH675" s="36" t="s">
        <v>118</v>
      </c>
      <c r="BI675" s="39" t="str">
        <f t="shared" si="194"/>
        <v/>
      </c>
      <c r="BJ675" s="39" t="str">
        <f t="shared" si="195"/>
        <v/>
      </c>
      <c r="BK675" s="16">
        <f>SUM(AR675:AX675)</f>
        <v>16</v>
      </c>
      <c r="BL675" s="10">
        <f>SUM(AL675:AQ675)</f>
        <v>0</v>
      </c>
      <c r="BM675" s="12">
        <f t="shared" si="196"/>
        <v>5.333333333333333</v>
      </c>
      <c r="BN675" s="12">
        <f t="shared" si="196"/>
        <v>0</v>
      </c>
      <c r="BO675" s="9">
        <f t="shared" si="197"/>
        <v>0</v>
      </c>
      <c r="BP675" s="39" t="str">
        <f t="shared" si="198"/>
        <v/>
      </c>
      <c r="BQ675" s="147"/>
      <c r="BR675" s="9">
        <f t="shared" si="199"/>
        <v>0</v>
      </c>
      <c r="BS675" s="9">
        <f t="shared" si="200"/>
        <v>2</v>
      </c>
      <c r="BT675" s="9">
        <f t="shared" si="201"/>
        <v>2</v>
      </c>
      <c r="BU675" s="9" t="str">
        <f>IFERROR(_xlfn.XLOOKUP(D675,Sheet1!B:B,Sheet1!L:L),"")</f>
        <v/>
      </c>
      <c r="BV675" s="9" t="e">
        <f>_xlfn.XLOOKUP(BU675,Sheet1!S:S,Sheet1!T:T)</f>
        <v>#N/A</v>
      </c>
      <c r="BW675" s="9" t="e">
        <f>_xlfn.XLOOKUP(D675,Sheet1!B:B,Sheet1!M:M)</f>
        <v>#N/A</v>
      </c>
      <c r="BZ675" s="108">
        <f t="shared" si="202"/>
        <v>0</v>
      </c>
      <c r="CB675" s="12"/>
      <c r="CC675" s="12"/>
      <c r="CG675" s="1" t="str">
        <f>IF(BO675&lt;80,"Below 80",
IF(BO675&lt;=120,"80-120",
IF(BO675&lt;=200,"&gt; 120-200",
IF(BO675&lt;=300,"&gt;200-300",
IF(BO675&lt;=500,"&gt;300-500",
"&gt;500")))))</f>
        <v>Below 80</v>
      </c>
      <c r="CH675" s="1" t="str">
        <f>IFERROR(_xlfn.XLOOKUP(CG675,Scenario!M:M,Scenario!N:N),"")</f>
        <v/>
      </c>
      <c r="CI675" s="1" t="str">
        <f t="shared" si="203"/>
        <v>No</v>
      </c>
      <c r="CJ675" s="75">
        <v>0</v>
      </c>
    </row>
    <row r="676" spans="1:88" hidden="1">
      <c r="A676" s="2">
        <v>675</v>
      </c>
      <c r="B676" s="2">
        <v>2024</v>
      </c>
      <c r="C676" s="1">
        <v>0</v>
      </c>
      <c r="D676" s="37" t="str">
        <v>001J100000MDzRTIA1</v>
      </c>
      <c r="E676" s="37" t="str">
        <v>J. P. STEEL CO.</v>
      </c>
      <c r="F676" s="37" t="str">
        <v>ODISHA</v>
      </c>
      <c r="G676" s="37" t="str">
        <v>SUNDARGARH</v>
      </c>
      <c r="H676" s="37" t="str">
        <v>Sundargarh</v>
      </c>
      <c r="I676" s="37" t="str">
        <v>SACHDEVA ISPAT PVT LTD</v>
      </c>
      <c r="J676" s="37" t="str">
        <v>Papun Padhan</v>
      </c>
      <c r="K676" s="37" t="str">
        <v>Papun Padhan</v>
      </c>
      <c r="L676" s="37" t="str">
        <v>C12823</v>
      </c>
      <c r="M676" s="37" t="str">
        <v>Central</v>
      </c>
      <c r="N676" s="2">
        <v>769004</v>
      </c>
      <c r="O676" s="2" t="str">
        <v>21ABDPG9207D1ZB</v>
      </c>
      <c r="P676" s="2">
        <v>9437964248</v>
      </c>
      <c r="Q676" s="2" t="str">
        <v>Oct'24</v>
      </c>
      <c r="R676" s="2">
        <v>2025</v>
      </c>
      <c r="S676" s="1">
        <v>0</v>
      </c>
      <c r="T676" s="2">
        <v>100</v>
      </c>
      <c r="U676" s="12">
        <v>5.0000000000000001E-3</v>
      </c>
      <c r="V676" s="1" t="str">
        <v>Challenger</v>
      </c>
      <c r="W676" s="13">
        <v>0</v>
      </c>
      <c r="X676" s="13">
        <v>0</v>
      </c>
      <c r="Y676" s="13">
        <v>0</v>
      </c>
      <c r="Z676" s="13">
        <v>0</v>
      </c>
      <c r="AA676" s="13">
        <v>0</v>
      </c>
      <c r="AB676" s="13">
        <v>0</v>
      </c>
      <c r="AC676" s="13">
        <v>0</v>
      </c>
      <c r="AD676" s="13">
        <v>0</v>
      </c>
      <c r="AE676" s="13">
        <v>0</v>
      </c>
      <c r="AF676" s="13">
        <v>3</v>
      </c>
      <c r="AG676" s="13">
        <v>0</v>
      </c>
      <c r="AH676" s="13">
        <v>0</v>
      </c>
      <c r="AI676" s="13">
        <v>0</v>
      </c>
      <c r="AJ676" s="13">
        <v>0</v>
      </c>
      <c r="AK676" s="13">
        <v>0</v>
      </c>
      <c r="AL676" s="13">
        <v>0</v>
      </c>
      <c r="AM676" s="13">
        <v>0</v>
      </c>
      <c r="AN676" s="13">
        <v>0</v>
      </c>
      <c r="AO676" s="13">
        <v>0</v>
      </c>
      <c r="AP676" s="13">
        <v>0</v>
      </c>
      <c r="AQ676" s="13">
        <v>0</v>
      </c>
      <c r="AR676" s="13">
        <v>1</v>
      </c>
      <c r="AS676" s="13">
        <v>2.5</v>
      </c>
      <c r="AT676" s="13">
        <v>0</v>
      </c>
      <c r="AU676" s="13">
        <v>0</v>
      </c>
      <c r="AV676" s="13">
        <v>1.5</v>
      </c>
      <c r="AW676" s="16">
        <f t="shared" si="188"/>
        <v>3.5</v>
      </c>
      <c r="AX676" s="16">
        <v>2</v>
      </c>
      <c r="AY676" s="10">
        <f t="shared" si="189"/>
        <v>5.5</v>
      </c>
      <c r="AZ676" s="10">
        <f>SUM(Z676:AK676)</f>
        <v>3</v>
      </c>
      <c r="BA676" s="10">
        <v>1</v>
      </c>
      <c r="BB676" s="10">
        <f t="shared" si="190"/>
        <v>-2.5</v>
      </c>
      <c r="BC676" s="10">
        <f t="shared" si="191"/>
        <v>-0.625</v>
      </c>
      <c r="BD676" s="10">
        <f t="shared" si="192"/>
        <v>2.5</v>
      </c>
      <c r="BE676" s="10">
        <f t="shared" si="205"/>
        <v>-0.5</v>
      </c>
      <c r="BF676" s="2" t="s">
        <v>119</v>
      </c>
      <c r="BG676" s="10">
        <f t="shared" si="193"/>
        <v>0.4375</v>
      </c>
      <c r="BH676" s="36" t="s">
        <v>118</v>
      </c>
      <c r="BI676" s="39" t="str">
        <f t="shared" si="194"/>
        <v/>
      </c>
      <c r="BJ676" s="39" t="str">
        <f t="shared" si="195"/>
        <v/>
      </c>
      <c r="BK676" s="16">
        <f>SUM(AR676:AX676)</f>
        <v>10.5</v>
      </c>
      <c r="BL676" s="10">
        <f>SUM(AL676:AQ676)</f>
        <v>0</v>
      </c>
      <c r="BM676" s="12">
        <f t="shared" si="196"/>
        <v>1.9090909090909092</v>
      </c>
      <c r="BN676" s="12">
        <f t="shared" si="196"/>
        <v>0</v>
      </c>
      <c r="BO676" s="9">
        <f t="shared" si="197"/>
        <v>3.5</v>
      </c>
      <c r="BP676" s="39" t="str">
        <f t="shared" si="198"/>
        <v/>
      </c>
      <c r="BQ676" s="147"/>
      <c r="BR676" s="9">
        <f t="shared" si="199"/>
        <v>0</v>
      </c>
      <c r="BS676" s="9">
        <f t="shared" si="200"/>
        <v>3</v>
      </c>
      <c r="BT676" s="9">
        <f t="shared" si="201"/>
        <v>3</v>
      </c>
      <c r="BU676" s="9" t="str">
        <f>IFERROR(_xlfn.XLOOKUP(D676,Sheet1!B:B,Sheet1!L:L),"")</f>
        <v/>
      </c>
      <c r="BV676" s="9" t="e">
        <f>_xlfn.XLOOKUP(BU676,Sheet1!S:S,Sheet1!T:T)</f>
        <v>#N/A</v>
      </c>
      <c r="BW676" s="9" t="e">
        <f>_xlfn.XLOOKUP(D676,Sheet1!B:B,Sheet1!M:M)</f>
        <v>#N/A</v>
      </c>
      <c r="BZ676" s="108">
        <f t="shared" si="202"/>
        <v>2</v>
      </c>
      <c r="CB676" s="12">
        <f>AW676/AY676</f>
        <v>0.63636363636363635</v>
      </c>
      <c r="CC676" s="12">
        <f>AX676/AY676</f>
        <v>0.36363636363636365</v>
      </c>
      <c r="CG676" s="1" t="str">
        <f>IF(BO676&lt;80,"Below 80",
IF(BO676&lt;=120,"80-120",
IF(BO676&lt;=200,"&gt; 120-200",
IF(BO676&lt;=300,"&gt;200-300",
IF(BO676&lt;=500,"&gt;300-500",
"&gt;500")))))</f>
        <v>Below 80</v>
      </c>
      <c r="CH676" s="1" t="str">
        <f>IFERROR(_xlfn.XLOOKUP(CG676,Scenario!M:M,Scenario!N:N),"")</f>
        <v/>
      </c>
      <c r="CI676" s="1" t="str">
        <f t="shared" si="203"/>
        <v>Yes</v>
      </c>
      <c r="CJ676" s="75">
        <v>-0.5</v>
      </c>
    </row>
    <row r="677" spans="1:88" hidden="1">
      <c r="A677" s="2">
        <v>676</v>
      </c>
      <c r="B677" s="2">
        <v>2024</v>
      </c>
      <c r="C677" s="1">
        <v>0</v>
      </c>
      <c r="D677" s="37" t="str">
        <v>0015g00001HNtKIAA1</v>
      </c>
      <c r="E677" s="37" t="str">
        <v>M/S SHREE BALAJI TRADING COMPANY</v>
      </c>
      <c r="F677" s="37" t="str">
        <v>UTTAR PRADESH</v>
      </c>
      <c r="G677" s="37" t="str">
        <v>ALIGARH</v>
      </c>
      <c r="H677" s="37" t="str">
        <v>Aligarh</v>
      </c>
      <c r="I677" s="37" t="str">
        <v>DINESH STEEL PRIVATE LIMITED</v>
      </c>
      <c r="J677" s="37" t="str">
        <v>Pawan Kumar</v>
      </c>
      <c r="K677" s="37">
        <v>0</v>
      </c>
      <c r="L677" s="37" t="str">
        <v>C12820</v>
      </c>
      <c r="M677" s="37" t="str">
        <v>North</v>
      </c>
      <c r="N677" s="2">
        <v>202001</v>
      </c>
      <c r="O677" s="2" t="str">
        <v>09CKTPG0833Q1ZF</v>
      </c>
      <c r="P677" s="2">
        <v>7017568990</v>
      </c>
      <c r="Q677" s="2" t="str">
        <v>Oct'24</v>
      </c>
      <c r="R677" s="2">
        <v>2025</v>
      </c>
      <c r="S677" s="1">
        <v>0</v>
      </c>
      <c r="T677" s="2">
        <v>100</v>
      </c>
      <c r="U677" s="12">
        <v>0</v>
      </c>
      <c r="V677" s="1" t="str">
        <v>Challenger</v>
      </c>
      <c r="W677" s="13">
        <v>0</v>
      </c>
      <c r="X677" s="13">
        <v>0</v>
      </c>
      <c r="Y677" s="13">
        <v>0</v>
      </c>
      <c r="Z677" s="13">
        <v>0</v>
      </c>
      <c r="AA677" s="13">
        <v>0</v>
      </c>
      <c r="AB677" s="13">
        <v>0</v>
      </c>
      <c r="AC677" s="13">
        <v>0</v>
      </c>
      <c r="AD677" s="13">
        <v>0</v>
      </c>
      <c r="AE677" s="13">
        <v>0</v>
      </c>
      <c r="AF677" s="13">
        <v>16</v>
      </c>
      <c r="AG677" s="13">
        <v>0</v>
      </c>
      <c r="AH677" s="13">
        <v>0</v>
      </c>
      <c r="AI677" s="13">
        <v>0</v>
      </c>
      <c r="AJ677" s="13">
        <v>0</v>
      </c>
      <c r="AK677" s="13">
        <v>0</v>
      </c>
      <c r="AL677" s="13">
        <v>0</v>
      </c>
      <c r="AM677" s="13">
        <v>12</v>
      </c>
      <c r="AN677" s="13">
        <v>0</v>
      </c>
      <c r="AO677" s="13">
        <v>0</v>
      </c>
      <c r="AP677" s="13">
        <v>0</v>
      </c>
      <c r="AQ677" s="13">
        <v>11.99</v>
      </c>
      <c r="AR677" s="13">
        <v>0</v>
      </c>
      <c r="AS677" s="13">
        <v>0</v>
      </c>
      <c r="AT677" s="13">
        <v>0</v>
      </c>
      <c r="AU677" s="13">
        <v>0</v>
      </c>
      <c r="AV677" s="13">
        <v>0</v>
      </c>
      <c r="AW677" s="16">
        <f t="shared" si="188"/>
        <v>23.990000000000002</v>
      </c>
      <c r="AX677" s="16">
        <v>47.980000000000004</v>
      </c>
      <c r="AY677" s="10">
        <f t="shared" si="189"/>
        <v>71.97</v>
      </c>
      <c r="AZ677" s="10">
        <f>SUM(Z677:AK677)</f>
        <v>16</v>
      </c>
      <c r="BA677" s="10">
        <v>100</v>
      </c>
      <c r="BB677" s="10">
        <f t="shared" si="190"/>
        <v>76.009999999999991</v>
      </c>
      <c r="BC677" s="10">
        <f t="shared" si="191"/>
        <v>19.002499999999998</v>
      </c>
      <c r="BD677" s="10">
        <f t="shared" si="192"/>
        <v>55.97</v>
      </c>
      <c r="BE677" s="10">
        <f t="shared" si="205"/>
        <v>-7.990000000000002</v>
      </c>
      <c r="BF677" s="2" t="s">
        <v>119</v>
      </c>
      <c r="BG677" s="10">
        <f t="shared" si="193"/>
        <v>2.9987500000000002</v>
      </c>
      <c r="BH677" s="36" t="s">
        <v>118</v>
      </c>
      <c r="BI677" s="39" t="str">
        <f t="shared" si="194"/>
        <v/>
      </c>
      <c r="BJ677" s="39" t="str">
        <f t="shared" si="195"/>
        <v/>
      </c>
      <c r="BK677" s="16">
        <f>SUM(AR677:AX677)</f>
        <v>71.97</v>
      </c>
      <c r="BL677" s="10">
        <f>SUM(AL677:AQ677)</f>
        <v>23.990000000000002</v>
      </c>
      <c r="BM677" s="12">
        <f t="shared" si="196"/>
        <v>1</v>
      </c>
      <c r="BN677" s="12">
        <f t="shared" si="196"/>
        <v>0.33333333333333337</v>
      </c>
      <c r="BO677" s="9">
        <f t="shared" si="197"/>
        <v>23.990000000000002</v>
      </c>
      <c r="BP677" s="39" t="str">
        <f t="shared" si="198"/>
        <v/>
      </c>
      <c r="BQ677" s="144" t="s">
        <v>183</v>
      </c>
      <c r="BR677" s="9">
        <f t="shared" si="199"/>
        <v>0</v>
      </c>
      <c r="BS677" s="9">
        <f t="shared" si="200"/>
        <v>16</v>
      </c>
      <c r="BT677" s="9">
        <f t="shared" si="201"/>
        <v>16</v>
      </c>
      <c r="BU677" s="9" t="str">
        <f>IFERROR(_xlfn.XLOOKUP(D677,Sheet1!B:B,Sheet1!L:L),"")</f>
        <v/>
      </c>
      <c r="BV677" s="9" t="e">
        <f>_xlfn.XLOOKUP(BU677,Sheet1!S:S,Sheet1!T:T)</f>
        <v>#N/A</v>
      </c>
      <c r="BW677" s="9" t="e">
        <f>_xlfn.XLOOKUP(D677,Sheet1!B:B,Sheet1!M:M)</f>
        <v>#N/A</v>
      </c>
      <c r="BZ677" s="108">
        <f t="shared" si="202"/>
        <v>47.98</v>
      </c>
      <c r="CB677" s="12">
        <f>AW677/AY677</f>
        <v>0.33333333333333337</v>
      </c>
      <c r="CC677" s="12">
        <f>AX677/AY677</f>
        <v>0.66666666666666674</v>
      </c>
      <c r="CG677" s="1" t="str">
        <f>IF(BO677&lt;80,"Below 80",
IF(BO677&lt;=120,"80-120",
IF(BO677&lt;=200,"&gt; 120-200",
IF(BO677&lt;=300,"&gt;200-300",
IF(BO677&lt;=500,"&gt;300-500",
"&gt;500")))))</f>
        <v>Below 80</v>
      </c>
      <c r="CH677" s="1" t="str">
        <f>IFERROR(_xlfn.XLOOKUP(CG677,Scenario!M:M,Scenario!N:N),"")</f>
        <v/>
      </c>
      <c r="CI677" s="1" t="str">
        <f t="shared" si="203"/>
        <v>Yes</v>
      </c>
      <c r="CJ677" s="75">
        <v>47.980000000000004</v>
      </c>
    </row>
    <row r="678" spans="1:88" hidden="1">
      <c r="A678" s="2">
        <v>677</v>
      </c>
      <c r="B678" s="2">
        <v>2024</v>
      </c>
      <c r="C678" s="1">
        <v>0</v>
      </c>
      <c r="D678" s="37" t="str">
        <v>0015g00001V9SR4AAN</v>
      </c>
      <c r="E678" s="37" t="str">
        <v>M/S PURVANCHAL TRADERS</v>
      </c>
      <c r="F678" s="37" t="str">
        <v>UTTAR PRADESH</v>
      </c>
      <c r="G678" s="37" t="str">
        <v>AZAMGARH</v>
      </c>
      <c r="H678" s="37" t="str">
        <v>Noida</v>
      </c>
      <c r="I678" s="37" t="str">
        <v>SHASHI STEELS CORPORATION</v>
      </c>
      <c r="J678" s="37" t="str">
        <v>Abhijeet Biswas</v>
      </c>
      <c r="K678" s="37" t="str">
        <v>Abhijeet Biswas</v>
      </c>
      <c r="L678" s="37" t="str">
        <v>C12816</v>
      </c>
      <c r="M678" s="37" t="str">
        <v>North</v>
      </c>
      <c r="N678" s="2">
        <v>276001</v>
      </c>
      <c r="O678" s="2" t="str">
        <v>09CYEPK0922M1Z8</v>
      </c>
      <c r="P678" s="2">
        <v>9818149417</v>
      </c>
      <c r="Q678" s="2" t="str">
        <v>Oct'24</v>
      </c>
      <c r="R678" s="2">
        <v>2025</v>
      </c>
      <c r="S678" s="1">
        <v>0</v>
      </c>
      <c r="T678" s="2">
        <v>100</v>
      </c>
      <c r="U678" s="12">
        <v>0.55010000000000003</v>
      </c>
      <c r="V678" s="1" t="str">
        <v>Star</v>
      </c>
      <c r="W678" s="13">
        <v>0</v>
      </c>
      <c r="X678" s="13">
        <v>0</v>
      </c>
      <c r="Y678" s="13">
        <v>0</v>
      </c>
      <c r="Z678" s="13">
        <v>0</v>
      </c>
      <c r="AA678" s="13">
        <v>0</v>
      </c>
      <c r="AB678" s="13">
        <v>0</v>
      </c>
      <c r="AC678" s="13">
        <v>0</v>
      </c>
      <c r="AD678" s="13">
        <v>0</v>
      </c>
      <c r="AE678" s="13">
        <v>0</v>
      </c>
      <c r="AF678" s="13">
        <v>54</v>
      </c>
      <c r="AG678" s="13">
        <v>51</v>
      </c>
      <c r="AH678" s="13">
        <v>50</v>
      </c>
      <c r="AI678" s="13">
        <v>0</v>
      </c>
      <c r="AJ678" s="13">
        <v>51</v>
      </c>
      <c r="AK678" s="13">
        <v>129</v>
      </c>
      <c r="AL678" s="13">
        <v>0</v>
      </c>
      <c r="AM678" s="13">
        <v>0</v>
      </c>
      <c r="AN678" s="13">
        <v>11</v>
      </c>
      <c r="AO678" s="13">
        <v>2.4900000000000002</v>
      </c>
      <c r="AP678" s="13">
        <v>0</v>
      </c>
      <c r="AQ678" s="13">
        <v>0</v>
      </c>
      <c r="AR678" s="13">
        <v>0</v>
      </c>
      <c r="AS678" s="13">
        <v>0</v>
      </c>
      <c r="AT678" s="13">
        <v>149.03</v>
      </c>
      <c r="AU678" s="13">
        <v>16</v>
      </c>
      <c r="AV678" s="13">
        <v>0</v>
      </c>
      <c r="AW678" s="16">
        <f t="shared" si="188"/>
        <v>178.52</v>
      </c>
      <c r="AX678" s="16">
        <v>186.51</v>
      </c>
      <c r="AY678" s="107">
        <f>BW678</f>
        <v>200</v>
      </c>
      <c r="AZ678" s="10">
        <f>SUM(Z678:AK678)</f>
        <v>335</v>
      </c>
      <c r="BA678" s="10">
        <v>200</v>
      </c>
      <c r="BB678" s="10">
        <f t="shared" si="190"/>
        <v>21.47999999999999</v>
      </c>
      <c r="BC678" s="10">
        <f t="shared" si="191"/>
        <v>5.3699999999999974</v>
      </c>
      <c r="BD678" s="10">
        <f t="shared" si="192"/>
        <v>-135</v>
      </c>
      <c r="BE678" s="10">
        <f t="shared" si="205"/>
        <v>156.47999999999999</v>
      </c>
      <c r="BF678" s="2" t="s">
        <v>119</v>
      </c>
      <c r="BG678" s="10">
        <f t="shared" si="193"/>
        <v>1.68625</v>
      </c>
      <c r="BH678" s="36" t="s">
        <v>118</v>
      </c>
      <c r="BI678" s="39" t="str">
        <f t="shared" si="194"/>
        <v>A</v>
      </c>
      <c r="BJ678" s="39" t="str">
        <f t="shared" si="195"/>
        <v>A</v>
      </c>
      <c r="BK678" s="16">
        <f>SUM(AR678:AX678)</f>
        <v>530.05999999999995</v>
      </c>
      <c r="BL678" s="10">
        <f>SUM(AL678:AQ678)</f>
        <v>13.49</v>
      </c>
      <c r="BM678" s="12">
        <f t="shared" si="196"/>
        <v>2.6502999999999997</v>
      </c>
      <c r="BN678" s="12">
        <f t="shared" si="196"/>
        <v>6.7449999999999996E-2</v>
      </c>
      <c r="BO678" s="9">
        <f t="shared" si="197"/>
        <v>13.49</v>
      </c>
      <c r="BP678" s="39" t="str">
        <f t="shared" si="198"/>
        <v/>
      </c>
      <c r="BQ678" s="147"/>
      <c r="BR678" s="9">
        <f t="shared" si="199"/>
        <v>0</v>
      </c>
      <c r="BS678" s="9">
        <f t="shared" si="200"/>
        <v>335</v>
      </c>
      <c r="BT678" s="9">
        <f t="shared" si="201"/>
        <v>335</v>
      </c>
      <c r="BU678" s="9" t="str">
        <f>IFERROR(_xlfn.XLOOKUP(D678,Sheet1!B:B,Sheet1!L:L),"")</f>
        <v>Domestic Trip 1 pax 3N-4D</v>
      </c>
      <c r="BV678" s="9" t="str">
        <f>_xlfn.XLOOKUP(BU678,Sheet1!S:S,Sheet1!T:T)</f>
        <v>A</v>
      </c>
      <c r="BW678" s="9">
        <f>_xlfn.XLOOKUP(D678,Sheet1!B:B,Sheet1!M:M)</f>
        <v>200</v>
      </c>
      <c r="BX678" s="1" t="s">
        <v>129</v>
      </c>
      <c r="BZ678" s="108">
        <f t="shared" si="202"/>
        <v>21.47999999999999</v>
      </c>
      <c r="CB678" s="12">
        <f>AW678/AY678</f>
        <v>0.89260000000000006</v>
      </c>
      <c r="CC678" s="12">
        <f>AX678/AY678</f>
        <v>0.93254999999999999</v>
      </c>
      <c r="CG678" s="1" t="str">
        <f>IF(BO678&lt;80,"Below 80",
IF(BO678&lt;=120,"80-120",
IF(BO678&lt;=200,"&gt; 120-200",
IF(BO678&lt;=300,"&gt;200-300",
IF(BO678&lt;=500,"&gt;300-500",
"&gt;500")))))</f>
        <v>Below 80</v>
      </c>
      <c r="CH678" s="1" t="str">
        <f>IFERROR(_xlfn.XLOOKUP(CG678,Scenario!M:M,Scenario!N:N),"")</f>
        <v/>
      </c>
      <c r="CI678" s="1" t="b">
        <f t="shared" si="203"/>
        <v>0</v>
      </c>
      <c r="CJ678" s="75">
        <v>186.51</v>
      </c>
    </row>
    <row r="679" spans="1:88" hidden="1">
      <c r="A679" s="2">
        <v>678</v>
      </c>
      <c r="B679" s="2">
        <v>2024</v>
      </c>
      <c r="C679" s="1">
        <v>0</v>
      </c>
      <c r="D679" s="37" t="str">
        <v>001J100000N95tqIAB</v>
      </c>
      <c r="E679" s="37" t="str">
        <v>M/s Jai Shanidev Marbles and Traders</v>
      </c>
      <c r="F679" s="37">
        <v>0</v>
      </c>
      <c r="G679" s="37">
        <v>0</v>
      </c>
      <c r="H679" s="37">
        <v>0</v>
      </c>
      <c r="I679" s="37" t="str">
        <v>SHASHI STEELS CORPORATION</v>
      </c>
      <c r="J679" s="37" t="str">
        <v>Abhijeet Biswas</v>
      </c>
      <c r="K679" s="37" t="str">
        <v>Abhijeet Biswas</v>
      </c>
      <c r="L679" s="37" t="str">
        <v>C12816</v>
      </c>
      <c r="M679" s="37" t="str">
        <v>North</v>
      </c>
      <c r="N679" s="2">
        <v>0</v>
      </c>
      <c r="O679" s="2" t="str">
        <v>09DRSPS0046A1ZP</v>
      </c>
      <c r="P679" s="2" t="str">
        <v>81711 20734</v>
      </c>
      <c r="Q679" s="2" t="str">
        <v>Oct'24</v>
      </c>
      <c r="R679" s="2">
        <v>2025</v>
      </c>
      <c r="S679" s="1">
        <v>0</v>
      </c>
      <c r="T679" s="2">
        <v>200</v>
      </c>
      <c r="U679" s="12">
        <v>0</v>
      </c>
      <c r="V679" s="1" t="str">
        <v>Challenger</v>
      </c>
      <c r="W679" s="13">
        <v>0</v>
      </c>
      <c r="X679" s="13">
        <v>0</v>
      </c>
      <c r="Y679" s="13">
        <v>0</v>
      </c>
      <c r="Z679" s="13">
        <v>0</v>
      </c>
      <c r="AA679" s="13">
        <v>0</v>
      </c>
      <c r="AB679" s="13">
        <v>0</v>
      </c>
      <c r="AC679" s="13">
        <v>0</v>
      </c>
      <c r="AD679" s="13">
        <v>0</v>
      </c>
      <c r="AE679" s="13">
        <v>0</v>
      </c>
      <c r="AF679" s="13">
        <v>51</v>
      </c>
      <c r="AG679" s="13">
        <v>0</v>
      </c>
      <c r="AH679" s="13">
        <v>84.31</v>
      </c>
      <c r="AI679" s="13">
        <v>0</v>
      </c>
      <c r="AJ679" s="13">
        <v>0</v>
      </c>
      <c r="AK679" s="13">
        <v>0</v>
      </c>
      <c r="AL679" s="13">
        <v>0</v>
      </c>
      <c r="AM679" s="13">
        <v>0</v>
      </c>
      <c r="AN679" s="13">
        <v>0</v>
      </c>
      <c r="AO679" s="13">
        <v>0</v>
      </c>
      <c r="AP679" s="13">
        <v>0</v>
      </c>
      <c r="AQ679" s="13">
        <v>0</v>
      </c>
      <c r="AR679" s="13">
        <v>0</v>
      </c>
      <c r="AS679" s="13">
        <v>0</v>
      </c>
      <c r="AT679" s="13">
        <v>0</v>
      </c>
      <c r="AU679" s="13">
        <v>0</v>
      </c>
      <c r="AV679" s="13">
        <v>0</v>
      </c>
      <c r="AW679" s="16">
        <f t="shared" si="188"/>
        <v>0</v>
      </c>
      <c r="AX679" s="16">
        <v>0</v>
      </c>
      <c r="AY679" s="10">
        <f t="shared" si="189"/>
        <v>0</v>
      </c>
      <c r="AZ679" s="10">
        <f>SUM(Z679:AK679)</f>
        <v>135.31</v>
      </c>
      <c r="BA679" s="10"/>
      <c r="BB679" s="10">
        <f t="shared" si="190"/>
        <v>0</v>
      </c>
      <c r="BC679" s="10">
        <f t="shared" si="191"/>
        <v>0</v>
      </c>
      <c r="BD679" s="10">
        <f t="shared" si="192"/>
        <v>-135.31</v>
      </c>
      <c r="BE679" s="10">
        <f t="shared" si="205"/>
        <v>135.31</v>
      </c>
      <c r="BF679" s="2" t="s">
        <v>119</v>
      </c>
      <c r="BG679" s="10">
        <f t="shared" si="193"/>
        <v>0</v>
      </c>
      <c r="BH679" s="36" t="s">
        <v>118</v>
      </c>
      <c r="BI679" s="39" t="str">
        <f t="shared" si="194"/>
        <v/>
      </c>
      <c r="BJ679" s="39" t="str">
        <f t="shared" si="195"/>
        <v/>
      </c>
      <c r="BK679" s="16">
        <f>SUM(AR679:AX679)</f>
        <v>0</v>
      </c>
      <c r="BL679" s="10">
        <f>SUM(AL679:AQ679)</f>
        <v>0</v>
      </c>
      <c r="BM679" s="12" t="str">
        <f t="shared" si="196"/>
        <v/>
      </c>
      <c r="BN679" s="12" t="str">
        <f t="shared" si="196"/>
        <v/>
      </c>
      <c r="BO679" s="9">
        <f t="shared" si="197"/>
        <v>0</v>
      </c>
      <c r="BP679" s="39" t="str">
        <f t="shared" si="198"/>
        <v/>
      </c>
      <c r="BQ679" s="147"/>
      <c r="BR679" s="9">
        <f t="shared" si="199"/>
        <v>0</v>
      </c>
      <c r="BS679" s="9">
        <f t="shared" si="200"/>
        <v>135.31</v>
      </c>
      <c r="BT679" s="9">
        <f t="shared" si="201"/>
        <v>135.31</v>
      </c>
      <c r="BU679" s="9" t="str">
        <f>IFERROR(_xlfn.XLOOKUP(D679,Sheet1!B:B,Sheet1!L:L),"")</f>
        <v/>
      </c>
      <c r="BV679" s="9" t="e">
        <f>_xlfn.XLOOKUP(BU679,Sheet1!S:S,Sheet1!T:T)</f>
        <v>#N/A</v>
      </c>
      <c r="BW679" s="9" t="e">
        <f>_xlfn.XLOOKUP(D679,Sheet1!B:B,Sheet1!M:M)</f>
        <v>#N/A</v>
      </c>
      <c r="BZ679" s="108">
        <f t="shared" si="202"/>
        <v>0</v>
      </c>
      <c r="CB679" s="12"/>
      <c r="CC679" s="12"/>
      <c r="CG679" s="1" t="str">
        <f>IF(BO679&lt;80,"Below 80",
IF(BO679&lt;=120,"80-120",
IF(BO679&lt;=200,"&gt; 120-200",
IF(BO679&lt;=300,"&gt;200-300",
IF(BO679&lt;=500,"&gt;300-500",
"&gt;500")))))</f>
        <v>Below 80</v>
      </c>
      <c r="CH679" s="1" t="str">
        <f>IFERROR(_xlfn.XLOOKUP(CG679,Scenario!M:M,Scenario!N:N),"")</f>
        <v/>
      </c>
      <c r="CI679" s="1" t="str">
        <f t="shared" si="203"/>
        <v>No</v>
      </c>
      <c r="CJ679" s="75">
        <v>0</v>
      </c>
    </row>
    <row r="680" spans="1:88" hidden="1">
      <c r="A680" s="2">
        <v>679</v>
      </c>
      <c r="B680" s="2">
        <v>2024</v>
      </c>
      <c r="C680" s="1">
        <v>0</v>
      </c>
      <c r="D680" s="37" t="str">
        <v>001J100000JsZ8XIAV</v>
      </c>
      <c r="E680" s="37" t="str">
        <v>MAA JAGULEI TRADERS</v>
      </c>
      <c r="F680" s="37" t="str">
        <v>ODISHA</v>
      </c>
      <c r="G680" s="37" t="str">
        <v>SAMBALPUR</v>
      </c>
      <c r="H680" s="37">
        <v>0</v>
      </c>
      <c r="I680" s="37" t="str">
        <v>GOLDWIN ISPAT PRIVATE LIMITED</v>
      </c>
      <c r="J680" s="37" t="str">
        <v>Bidyut Ranjan Mishra</v>
      </c>
      <c r="K680" s="37" t="str">
        <v>Bidyut Ranjan Mishra</v>
      </c>
      <c r="L680" s="37" t="str">
        <v>001J1000009FjqalAC</v>
      </c>
      <c r="M680" s="37" t="str">
        <v>Central</v>
      </c>
      <c r="N680" s="2">
        <v>768212</v>
      </c>
      <c r="O680" s="2">
        <v>0</v>
      </c>
      <c r="P680" s="2" t="str">
        <v>+971 56 991 3010</v>
      </c>
      <c r="Q680" s="2" t="str">
        <v>Oct'24</v>
      </c>
      <c r="R680" s="2">
        <v>2025</v>
      </c>
      <c r="S680" s="1">
        <v>0</v>
      </c>
      <c r="T680" s="2">
        <v>300</v>
      </c>
      <c r="U680" s="12">
        <v>0</v>
      </c>
      <c r="V680" s="1" t="str">
        <v>Alien</v>
      </c>
      <c r="W680" s="13">
        <v>0</v>
      </c>
      <c r="X680" s="13">
        <v>0</v>
      </c>
      <c r="Y680" s="13">
        <v>0</v>
      </c>
      <c r="Z680" s="13">
        <v>0</v>
      </c>
      <c r="AA680" s="13">
        <v>0</v>
      </c>
      <c r="AB680" s="13">
        <v>0</v>
      </c>
      <c r="AC680" s="13">
        <v>0</v>
      </c>
      <c r="AD680" s="13">
        <v>0</v>
      </c>
      <c r="AE680" s="13">
        <v>0</v>
      </c>
      <c r="AF680" s="13">
        <v>96</v>
      </c>
      <c r="AG680" s="13">
        <v>0</v>
      </c>
      <c r="AH680" s="13">
        <v>0</v>
      </c>
      <c r="AI680" s="13">
        <v>0</v>
      </c>
      <c r="AJ680" s="13">
        <v>0</v>
      </c>
      <c r="AK680" s="13">
        <v>0</v>
      </c>
      <c r="AL680" s="13">
        <v>0</v>
      </c>
      <c r="AM680" s="13">
        <v>0</v>
      </c>
      <c r="AN680" s="13">
        <v>0</v>
      </c>
      <c r="AO680" s="13">
        <v>0</v>
      </c>
      <c r="AP680" s="13">
        <v>0</v>
      </c>
      <c r="AQ680" s="13">
        <v>0</v>
      </c>
      <c r="AR680" s="13">
        <v>0</v>
      </c>
      <c r="AS680" s="13">
        <v>0</v>
      </c>
      <c r="AT680" s="13">
        <v>0</v>
      </c>
      <c r="AU680" s="13">
        <v>0</v>
      </c>
      <c r="AV680" s="13">
        <v>0</v>
      </c>
      <c r="AW680" s="16">
        <f t="shared" si="188"/>
        <v>0</v>
      </c>
      <c r="AX680" s="16">
        <v>0</v>
      </c>
      <c r="AY680" s="10">
        <f t="shared" si="189"/>
        <v>0</v>
      </c>
      <c r="AZ680" s="10">
        <f>SUM(Z680:AK680)</f>
        <v>96</v>
      </c>
      <c r="BA680" s="10">
        <v>0</v>
      </c>
      <c r="BB680" s="10">
        <f t="shared" si="190"/>
        <v>0</v>
      </c>
      <c r="BC680" s="10">
        <f t="shared" si="191"/>
        <v>0</v>
      </c>
      <c r="BD680" s="10">
        <f t="shared" si="192"/>
        <v>-96</v>
      </c>
      <c r="BE680" s="10">
        <f t="shared" si="205"/>
        <v>96</v>
      </c>
      <c r="BF680" s="2" t="s">
        <v>119</v>
      </c>
      <c r="BG680" s="10">
        <f t="shared" si="193"/>
        <v>0</v>
      </c>
      <c r="BH680" s="36" t="s">
        <v>118</v>
      </c>
      <c r="BI680" s="39" t="str">
        <f t="shared" si="194"/>
        <v/>
      </c>
      <c r="BJ680" s="39" t="str">
        <f t="shared" si="195"/>
        <v/>
      </c>
      <c r="BK680" s="16">
        <f>SUM(AR680:AX680)</f>
        <v>0</v>
      </c>
      <c r="BL680" s="10">
        <f>SUM(AL680:AQ680)</f>
        <v>0</v>
      </c>
      <c r="BM680" s="12" t="str">
        <f t="shared" si="196"/>
        <v/>
      </c>
      <c r="BN680" s="12" t="str">
        <f t="shared" si="196"/>
        <v/>
      </c>
      <c r="BO680" s="9">
        <f t="shared" si="197"/>
        <v>0</v>
      </c>
      <c r="BP680" s="39" t="str">
        <f t="shared" si="198"/>
        <v/>
      </c>
      <c r="BQ680" s="147"/>
      <c r="BR680" s="9">
        <f t="shared" si="199"/>
        <v>0</v>
      </c>
      <c r="BS680" s="9">
        <f t="shared" si="200"/>
        <v>96</v>
      </c>
      <c r="BT680" s="9">
        <f t="shared" si="201"/>
        <v>96</v>
      </c>
      <c r="BU680" s="9" t="str">
        <f>IFERROR(_xlfn.XLOOKUP(D680,Sheet1!B:B,Sheet1!L:L),"")</f>
        <v/>
      </c>
      <c r="BV680" s="9" t="e">
        <f>_xlfn.XLOOKUP(BU680,Sheet1!S:S,Sheet1!T:T)</f>
        <v>#N/A</v>
      </c>
      <c r="BW680" s="9" t="e">
        <f>_xlfn.XLOOKUP(D680,Sheet1!B:B,Sheet1!M:M)</f>
        <v>#N/A</v>
      </c>
      <c r="BZ680" s="108">
        <f t="shared" si="202"/>
        <v>0</v>
      </c>
      <c r="CB680" s="12"/>
      <c r="CC680" s="12"/>
      <c r="CG680" s="1" t="str">
        <f>IF(BO680&lt;80,"Below 80",
IF(BO680&lt;=120,"80-120",
IF(BO680&lt;=200,"&gt; 120-200",
IF(BO680&lt;=300,"&gt;200-300",
IF(BO680&lt;=500,"&gt;300-500",
"&gt;500")))))</f>
        <v>Below 80</v>
      </c>
      <c r="CH680" s="1" t="str">
        <f>IFERROR(_xlfn.XLOOKUP(CG680,Scenario!M:M,Scenario!N:N),"")</f>
        <v/>
      </c>
      <c r="CI680" s="1" t="str">
        <f t="shared" si="203"/>
        <v>No</v>
      </c>
      <c r="CJ680" s="75">
        <v>0</v>
      </c>
    </row>
    <row r="681" spans="1:88" hidden="1">
      <c r="A681" s="2">
        <v>680</v>
      </c>
      <c r="B681" s="2">
        <v>2024</v>
      </c>
      <c r="C681" s="1">
        <v>0</v>
      </c>
      <c r="D681" s="37" t="str">
        <v>0015g00001VBDVAAA5</v>
      </c>
      <c r="E681" s="37" t="str">
        <v>SHARMA STEELS</v>
      </c>
      <c r="F681" s="37" t="str">
        <v>HARYANA</v>
      </c>
      <c r="G681" s="37" t="str">
        <v>PANCHKULA</v>
      </c>
      <c r="H681" s="37" t="str">
        <v>Kalka</v>
      </c>
      <c r="I681" s="37" t="str">
        <v>RAMDOOT UDHYOG PRIVATE LIMITED</v>
      </c>
      <c r="J681" s="37" t="str">
        <v>Sushant Abrol</v>
      </c>
      <c r="K681" s="37" t="str">
        <v>Naseem Makkar</v>
      </c>
      <c r="L681" s="37" t="str">
        <v>C13168</v>
      </c>
      <c r="M681" s="37" t="str">
        <v>North</v>
      </c>
      <c r="N681" s="2">
        <v>134102</v>
      </c>
      <c r="O681" s="2" t="str">
        <v>06ACOPS2223B1ZW</v>
      </c>
      <c r="P681" s="2">
        <v>7404300068</v>
      </c>
      <c r="Q681" s="2" t="str">
        <v>Oct'24</v>
      </c>
      <c r="R681" s="2">
        <v>2025</v>
      </c>
      <c r="S681" s="1">
        <v>0</v>
      </c>
      <c r="T681" s="2">
        <v>50</v>
      </c>
      <c r="U681" s="12">
        <v>0</v>
      </c>
      <c r="V681" s="1" t="str">
        <v>Minor</v>
      </c>
      <c r="W681" s="13">
        <v>0</v>
      </c>
      <c r="X681" s="13">
        <v>0</v>
      </c>
      <c r="Y681" s="13">
        <v>0</v>
      </c>
      <c r="Z681" s="13">
        <v>0</v>
      </c>
      <c r="AA681" s="13">
        <v>0</v>
      </c>
      <c r="AB681" s="13">
        <v>0</v>
      </c>
      <c r="AC681" s="13">
        <v>0</v>
      </c>
      <c r="AD681" s="13">
        <v>0</v>
      </c>
      <c r="AE681" s="13">
        <v>0</v>
      </c>
      <c r="AF681" s="13">
        <v>94.4</v>
      </c>
      <c r="AG681" s="13">
        <v>0</v>
      </c>
      <c r="AH681" s="13">
        <v>0</v>
      </c>
      <c r="AI681" s="13">
        <v>0</v>
      </c>
      <c r="AJ681" s="13">
        <v>0</v>
      </c>
      <c r="AK681" s="13">
        <v>0</v>
      </c>
      <c r="AL681" s="13">
        <v>0</v>
      </c>
      <c r="AM681" s="13">
        <v>0</v>
      </c>
      <c r="AN681" s="13">
        <v>0</v>
      </c>
      <c r="AO681" s="13">
        <v>0</v>
      </c>
      <c r="AP681" s="13">
        <v>0</v>
      </c>
      <c r="AQ681" s="13">
        <v>0</v>
      </c>
      <c r="AR681" s="13">
        <v>0</v>
      </c>
      <c r="AS681" s="13">
        <v>0</v>
      </c>
      <c r="AT681" s="13">
        <v>0</v>
      </c>
      <c r="AU681" s="13">
        <v>0</v>
      </c>
      <c r="AV681" s="13">
        <v>0</v>
      </c>
      <c r="AW681" s="16">
        <f t="shared" si="188"/>
        <v>0</v>
      </c>
      <c r="AX681" s="16">
        <v>0</v>
      </c>
      <c r="AY681" s="10">
        <f t="shared" si="189"/>
        <v>0</v>
      </c>
      <c r="AZ681" s="10">
        <f>SUM(Z681:AK681)</f>
        <v>94.4</v>
      </c>
      <c r="BA681" s="10">
        <v>0</v>
      </c>
      <c r="BB681" s="10">
        <f t="shared" si="190"/>
        <v>0</v>
      </c>
      <c r="BC681" s="10">
        <f t="shared" si="191"/>
        <v>0</v>
      </c>
      <c r="BD681" s="10">
        <f t="shared" si="192"/>
        <v>-94.4</v>
      </c>
      <c r="BE681" s="10">
        <f t="shared" si="205"/>
        <v>94.4</v>
      </c>
      <c r="BF681" s="2" t="s">
        <v>119</v>
      </c>
      <c r="BG681" s="10">
        <f t="shared" si="193"/>
        <v>0</v>
      </c>
      <c r="BH681" s="36" t="s">
        <v>118</v>
      </c>
      <c r="BI681" s="39" t="str">
        <f t="shared" si="194"/>
        <v/>
      </c>
      <c r="BJ681" s="39" t="str">
        <f t="shared" si="195"/>
        <v/>
      </c>
      <c r="BK681" s="16">
        <f>SUM(AR681:AX681)</f>
        <v>0</v>
      </c>
      <c r="BL681" s="10">
        <f>SUM(AL681:AQ681)</f>
        <v>0</v>
      </c>
      <c r="BM681" s="12" t="str">
        <f t="shared" si="196"/>
        <v/>
      </c>
      <c r="BN681" s="12" t="str">
        <f t="shared" si="196"/>
        <v/>
      </c>
      <c r="BO681" s="9">
        <f t="shared" si="197"/>
        <v>0</v>
      </c>
      <c r="BP681" s="39" t="str">
        <f t="shared" si="198"/>
        <v/>
      </c>
      <c r="BQ681" s="147"/>
      <c r="BR681" s="9">
        <f t="shared" si="199"/>
        <v>0</v>
      </c>
      <c r="BS681" s="9">
        <f t="shared" si="200"/>
        <v>94.4</v>
      </c>
      <c r="BT681" s="9">
        <f t="shared" si="201"/>
        <v>94.4</v>
      </c>
      <c r="BU681" s="9" t="str">
        <f>IFERROR(_xlfn.XLOOKUP(D681,Sheet1!B:B,Sheet1!L:L),"")</f>
        <v/>
      </c>
      <c r="BV681" s="9" t="e">
        <f>_xlfn.XLOOKUP(BU681,Sheet1!S:S,Sheet1!T:T)</f>
        <v>#N/A</v>
      </c>
      <c r="BW681" s="9" t="e">
        <f>_xlfn.XLOOKUP(D681,Sheet1!B:B,Sheet1!M:M)</f>
        <v>#N/A</v>
      </c>
      <c r="BZ681" s="108">
        <f t="shared" si="202"/>
        <v>0</v>
      </c>
      <c r="CB681" s="12"/>
      <c r="CC681" s="12"/>
      <c r="CG681" s="1" t="str">
        <f>IF(BO681&lt;80,"Below 80",
IF(BO681&lt;=120,"80-120",
IF(BO681&lt;=200,"&gt; 120-200",
IF(BO681&lt;=300,"&gt;200-300",
IF(BO681&lt;=500,"&gt;300-500",
"&gt;500")))))</f>
        <v>Below 80</v>
      </c>
      <c r="CH681" s="1" t="str">
        <f>IFERROR(_xlfn.XLOOKUP(CG681,Scenario!M:M,Scenario!N:N),"")</f>
        <v/>
      </c>
      <c r="CI681" s="1" t="str">
        <f t="shared" si="203"/>
        <v>No</v>
      </c>
      <c r="CJ681" s="75">
        <v>0</v>
      </c>
    </row>
    <row r="682" spans="1:88" hidden="1">
      <c r="A682" s="2">
        <v>681</v>
      </c>
      <c r="B682" s="2">
        <v>2024</v>
      </c>
      <c r="C682" s="1">
        <v>0</v>
      </c>
      <c r="D682" s="37" t="str">
        <v>001J1000003k14MIAQ</v>
      </c>
      <c r="E682" s="37" t="str">
        <v>ROHIT IRON AND STEEL INDIA PVT LTD</v>
      </c>
      <c r="F682" s="37" t="str">
        <v>MAHARASHTRA</v>
      </c>
      <c r="G682" s="37" t="str">
        <v>NAGPUR</v>
      </c>
      <c r="H682" s="37">
        <v>0</v>
      </c>
      <c r="I682" s="37" t="str">
        <v>SSTL (INDIA) PRIVATE LIMITED</v>
      </c>
      <c r="J682" s="37" t="str">
        <v>Ekeshwar Sahu</v>
      </c>
      <c r="K682" s="37" t="str">
        <v>Ekeshwar Sahu</v>
      </c>
      <c r="L682" s="37" t="str">
        <v>C13295</v>
      </c>
      <c r="M682" s="37" t="str">
        <v>Central</v>
      </c>
      <c r="N682" s="2">
        <v>440008</v>
      </c>
      <c r="O682" s="2" t="str">
        <v>27AACCR8951Q1ZI</v>
      </c>
      <c r="P682" s="2">
        <v>7122763602</v>
      </c>
      <c r="Q682" s="2" t="str">
        <v>Oct'24</v>
      </c>
      <c r="R682" s="2">
        <v>2025</v>
      </c>
      <c r="S682" s="1">
        <v>0</v>
      </c>
      <c r="T682" s="2">
        <v>2200</v>
      </c>
      <c r="U682" s="12">
        <v>0</v>
      </c>
      <c r="V682" s="1" t="str">
        <v>Alien</v>
      </c>
      <c r="W682" s="13">
        <v>0</v>
      </c>
      <c r="X682" s="13">
        <v>0</v>
      </c>
      <c r="Y682" s="13">
        <v>0</v>
      </c>
      <c r="Z682" s="13">
        <v>0</v>
      </c>
      <c r="AA682" s="13">
        <v>0</v>
      </c>
      <c r="AB682" s="13">
        <v>0</v>
      </c>
      <c r="AC682" s="13">
        <v>0</v>
      </c>
      <c r="AD682" s="13">
        <v>0</v>
      </c>
      <c r="AE682" s="13">
        <v>0</v>
      </c>
      <c r="AF682" s="13">
        <v>243</v>
      </c>
      <c r="AG682" s="13">
        <v>78</v>
      </c>
      <c r="AH682" s="13">
        <v>372</v>
      </c>
      <c r="AI682" s="13">
        <v>0</v>
      </c>
      <c r="AJ682" s="13">
        <v>10</v>
      </c>
      <c r="AK682" s="13">
        <v>339</v>
      </c>
      <c r="AL682" s="13">
        <v>381</v>
      </c>
      <c r="AM682" s="13">
        <v>395</v>
      </c>
      <c r="AN682" s="13">
        <v>0</v>
      </c>
      <c r="AO682" s="13">
        <v>71.88</v>
      </c>
      <c r="AP682" s="13">
        <v>0</v>
      </c>
      <c r="AQ682" s="13">
        <v>0</v>
      </c>
      <c r="AR682" s="13">
        <v>41.74</v>
      </c>
      <c r="AS682" s="13">
        <v>44.94</v>
      </c>
      <c r="AT682" s="13">
        <v>0</v>
      </c>
      <c r="AU682" s="13">
        <v>0</v>
      </c>
      <c r="AV682" s="13">
        <v>0</v>
      </c>
      <c r="AW682" s="16">
        <f t="shared" si="188"/>
        <v>934.56</v>
      </c>
      <c r="AX682" s="16">
        <v>360.38</v>
      </c>
      <c r="AY682" s="107">
        <f>BW682</f>
        <v>1250</v>
      </c>
      <c r="AZ682" s="10">
        <f>SUM(Z682:AK682)</f>
        <v>1042</v>
      </c>
      <c r="BA682" s="10">
        <v>1250</v>
      </c>
      <c r="BB682" s="10">
        <f t="shared" si="190"/>
        <v>315.44000000000005</v>
      </c>
      <c r="BC682" s="10">
        <f t="shared" si="191"/>
        <v>78.860000000000014</v>
      </c>
      <c r="BD682" s="10">
        <f t="shared" si="192"/>
        <v>208</v>
      </c>
      <c r="BE682" s="10">
        <f t="shared" si="205"/>
        <v>107.44000000000005</v>
      </c>
      <c r="BF682" s="2" t="s">
        <v>119</v>
      </c>
      <c r="BG682" s="10">
        <f t="shared" si="193"/>
        <v>116.82</v>
      </c>
      <c r="BH682" s="36" t="s">
        <v>118</v>
      </c>
      <c r="BI682" s="39" t="str">
        <f t="shared" si="194"/>
        <v>D</v>
      </c>
      <c r="BJ682" s="39" t="str">
        <f t="shared" si="195"/>
        <v>D</v>
      </c>
      <c r="BK682" s="16">
        <f>SUM(AR682:AX682)</f>
        <v>1381.62</v>
      </c>
      <c r="BL682" s="10">
        <f>SUM(AL682:AQ682)</f>
        <v>847.88</v>
      </c>
      <c r="BM682" s="12">
        <f t="shared" si="196"/>
        <v>1.1052959999999998</v>
      </c>
      <c r="BN682" s="12">
        <f t="shared" si="196"/>
        <v>0.67830400000000002</v>
      </c>
      <c r="BO682" s="9">
        <f t="shared" si="197"/>
        <v>934.56</v>
      </c>
      <c r="BP682" s="39" t="str">
        <f t="shared" si="198"/>
        <v>D</v>
      </c>
      <c r="BQ682" s="147"/>
      <c r="BR682" s="9">
        <f t="shared" si="199"/>
        <v>0</v>
      </c>
      <c r="BS682" s="9">
        <f t="shared" si="200"/>
        <v>1042</v>
      </c>
      <c r="BT682" s="9">
        <f t="shared" si="201"/>
        <v>1042</v>
      </c>
      <c r="BU682" s="9" t="str">
        <f>IFERROR(_xlfn.XLOOKUP(D682,Sheet1!B:B,Sheet1!L:L),"")</f>
        <v>Luxury International Trip (2 pax Dubai) 3N-4D</v>
      </c>
      <c r="BV682" s="9" t="str">
        <f>_xlfn.XLOOKUP(BU682,Sheet1!S:S,Sheet1!T:T)</f>
        <v>E</v>
      </c>
      <c r="BW682" s="9">
        <f>_xlfn.XLOOKUP(D682,Sheet1!B:B,Sheet1!M:M)</f>
        <v>1250</v>
      </c>
      <c r="BX682" s="1" t="s">
        <v>129</v>
      </c>
      <c r="BY682" s="1">
        <v>1251</v>
      </c>
      <c r="BZ682" s="108">
        <f t="shared" si="202"/>
        <v>315.44000000000005</v>
      </c>
      <c r="CB682" s="12">
        <f>AW682/AY682</f>
        <v>0.74764799999999998</v>
      </c>
      <c r="CC682" s="12">
        <f>AX682/AY682</f>
        <v>0.288304</v>
      </c>
      <c r="CG682" s="1" t="str">
        <f>IF(BO682&lt;80,"Below 80",
IF(BO682&lt;=120,"80-120",
IF(BO682&lt;=200,"&gt; 120-200",
IF(BO682&lt;=300,"&gt;200-300",
IF(BO682&lt;=500,"&gt;300-500",
"&gt;500")))))</f>
        <v>&gt;500</v>
      </c>
      <c r="CH682" s="1" t="str">
        <f>IFERROR(_xlfn.XLOOKUP(CG682,Scenario!M:M,Scenario!N:N),"")</f>
        <v>E</v>
      </c>
      <c r="CI682" s="1" t="b">
        <f t="shared" si="203"/>
        <v>0</v>
      </c>
      <c r="CJ682" s="75">
        <v>315.44</v>
      </c>
    </row>
    <row r="683" spans="1:88" hidden="1">
      <c r="A683" s="2">
        <v>682</v>
      </c>
      <c r="B683" s="2">
        <v>2024</v>
      </c>
      <c r="C683" s="1">
        <v>0</v>
      </c>
      <c r="D683" s="37" t="str">
        <v>001J100000I2ZyDIAV</v>
      </c>
      <c r="E683" s="37" t="str">
        <v>shri sai traders chikhali bhandara</v>
      </c>
      <c r="F683" s="37" t="str">
        <v>MAHARASHTRA</v>
      </c>
      <c r="G683" s="37" t="str">
        <v>BHANDARA</v>
      </c>
      <c r="H683" s="37">
        <v>0</v>
      </c>
      <c r="I683" s="37" t="str">
        <v>SSTL (INDIA) PRIVATE LIMITED</v>
      </c>
      <c r="J683" s="37" t="str">
        <v>Ekeshwar Sahu</v>
      </c>
      <c r="K683" s="37" t="str">
        <v>Ekeshwar Sahu</v>
      </c>
      <c r="L683" s="37" t="str">
        <v>C13295</v>
      </c>
      <c r="M683" s="37" t="str">
        <v>Central</v>
      </c>
      <c r="N683" s="2">
        <v>441906</v>
      </c>
      <c r="O683" s="2" t="str">
        <v>27ARAPA7866J1ZM</v>
      </c>
      <c r="P683" s="2">
        <v>9075023042</v>
      </c>
      <c r="Q683" s="2" t="str">
        <v>Oct'24</v>
      </c>
      <c r="R683" s="2">
        <v>2025</v>
      </c>
      <c r="S683" s="1">
        <v>0</v>
      </c>
      <c r="T683" s="2">
        <v>120</v>
      </c>
      <c r="U683" s="12">
        <v>0</v>
      </c>
      <c r="V683" s="1" t="str">
        <v>Challenger</v>
      </c>
      <c r="W683" s="13">
        <v>0</v>
      </c>
      <c r="X683" s="13">
        <v>0</v>
      </c>
      <c r="Y683" s="13">
        <v>0</v>
      </c>
      <c r="Z683" s="13">
        <v>0</v>
      </c>
      <c r="AA683" s="13">
        <v>0</v>
      </c>
      <c r="AB683" s="13">
        <v>0</v>
      </c>
      <c r="AC683" s="13">
        <v>0</v>
      </c>
      <c r="AD683" s="13">
        <v>0</v>
      </c>
      <c r="AE683" s="13">
        <v>0</v>
      </c>
      <c r="AF683" s="13">
        <v>25</v>
      </c>
      <c r="AG683" s="13">
        <v>0</v>
      </c>
      <c r="AH683" s="13">
        <v>0</v>
      </c>
      <c r="AI683" s="13">
        <v>0</v>
      </c>
      <c r="AJ683" s="13">
        <v>10</v>
      </c>
      <c r="AK683" s="13">
        <v>0</v>
      </c>
      <c r="AL683" s="13">
        <v>0</v>
      </c>
      <c r="AM683" s="13">
        <v>0</v>
      </c>
      <c r="AN683" s="13">
        <v>0</v>
      </c>
      <c r="AO683" s="13">
        <v>0</v>
      </c>
      <c r="AP683" s="13">
        <v>0</v>
      </c>
      <c r="AQ683" s="13">
        <v>0</v>
      </c>
      <c r="AR683" s="13">
        <v>0</v>
      </c>
      <c r="AS683" s="13">
        <v>0</v>
      </c>
      <c r="AT683" s="13">
        <v>0</v>
      </c>
      <c r="AU683" s="13">
        <v>0</v>
      </c>
      <c r="AV683" s="13">
        <v>0</v>
      </c>
      <c r="AW683" s="16">
        <f t="shared" si="188"/>
        <v>0</v>
      </c>
      <c r="AX683" s="16">
        <v>0</v>
      </c>
      <c r="AY683" s="10">
        <f t="shared" si="189"/>
        <v>0</v>
      </c>
      <c r="AZ683" s="10">
        <f>SUM(Z683:AK683)</f>
        <v>35</v>
      </c>
      <c r="BA683" s="10">
        <v>35</v>
      </c>
      <c r="BB683" s="10">
        <f t="shared" si="190"/>
        <v>35</v>
      </c>
      <c r="BC683" s="10">
        <f t="shared" si="191"/>
        <v>8.75</v>
      </c>
      <c r="BD683" s="10">
        <f t="shared" si="192"/>
        <v>-35</v>
      </c>
      <c r="BE683" s="10">
        <f t="shared" si="205"/>
        <v>35</v>
      </c>
      <c r="BF683" s="2" t="s">
        <v>119</v>
      </c>
      <c r="BG683" s="10">
        <f t="shared" si="193"/>
        <v>0</v>
      </c>
      <c r="BH683" s="36" t="s">
        <v>118</v>
      </c>
      <c r="BI683" s="39" t="str">
        <f t="shared" si="194"/>
        <v/>
      </c>
      <c r="BJ683" s="39" t="str">
        <f t="shared" si="195"/>
        <v/>
      </c>
      <c r="BK683" s="16">
        <f>SUM(AR683:AX683)</f>
        <v>0</v>
      </c>
      <c r="BL683" s="10">
        <f>SUM(AL683:AQ683)</f>
        <v>0</v>
      </c>
      <c r="BM683" s="12" t="str">
        <f t="shared" si="196"/>
        <v/>
      </c>
      <c r="BN683" s="12" t="str">
        <f t="shared" si="196"/>
        <v/>
      </c>
      <c r="BO683" s="9">
        <f t="shared" si="197"/>
        <v>0</v>
      </c>
      <c r="BP683" s="39" t="str">
        <f t="shared" si="198"/>
        <v/>
      </c>
      <c r="BQ683" s="147"/>
      <c r="BR683" s="9">
        <f t="shared" si="199"/>
        <v>0</v>
      </c>
      <c r="BS683" s="9">
        <f t="shared" si="200"/>
        <v>35</v>
      </c>
      <c r="BT683" s="9">
        <f t="shared" si="201"/>
        <v>35</v>
      </c>
      <c r="BU683" s="9" t="str">
        <f>IFERROR(_xlfn.XLOOKUP(D683,Sheet1!B:B,Sheet1!L:L),"")</f>
        <v/>
      </c>
      <c r="BV683" s="9" t="e">
        <f>_xlfn.XLOOKUP(BU683,Sheet1!S:S,Sheet1!T:T)</f>
        <v>#N/A</v>
      </c>
      <c r="BW683" s="9" t="e">
        <f>_xlfn.XLOOKUP(D683,Sheet1!B:B,Sheet1!M:M)</f>
        <v>#N/A</v>
      </c>
      <c r="BZ683" s="108">
        <f t="shared" si="202"/>
        <v>0</v>
      </c>
      <c r="CB683" s="12"/>
      <c r="CC683" s="12"/>
      <c r="CG683" s="1" t="str">
        <f>IF(BO683&lt;80,"Below 80",
IF(BO683&lt;=120,"80-120",
IF(BO683&lt;=200,"&gt; 120-200",
IF(BO683&lt;=300,"&gt;200-300",
IF(BO683&lt;=500,"&gt;300-500",
"&gt;500")))))</f>
        <v>Below 80</v>
      </c>
      <c r="CH683" s="1" t="str">
        <f>IFERROR(_xlfn.XLOOKUP(CG683,Scenario!M:M,Scenario!N:N),"")</f>
        <v/>
      </c>
      <c r="CI683" s="1" t="str">
        <f t="shared" si="203"/>
        <v>Yes</v>
      </c>
      <c r="CJ683" s="75">
        <v>0</v>
      </c>
    </row>
    <row r="684" spans="1:88" hidden="1">
      <c r="A684" s="2">
        <v>683</v>
      </c>
      <c r="B684" s="2">
        <v>2024</v>
      </c>
      <c r="C684" s="1">
        <v>0</v>
      </c>
      <c r="D684" s="37" t="str">
        <v>0015g00001fUNvWAAW</v>
      </c>
      <c r="E684" s="37" t="str">
        <v>D KHANDELWAL STEEL CORPORATION</v>
      </c>
      <c r="F684" s="37" t="str">
        <v>Maharashtra</v>
      </c>
      <c r="G684" s="37" t="str">
        <v>NAGPUR</v>
      </c>
      <c r="H684" s="37">
        <v>0</v>
      </c>
      <c r="I684" s="37" t="str">
        <v>SSTL (INDIA) PRIVATE LIMITED</v>
      </c>
      <c r="J684" s="37" t="str">
        <v>Ekeshwar Sahu</v>
      </c>
      <c r="K684" s="37" t="str">
        <v>Ekeshwar Sahu</v>
      </c>
      <c r="L684" s="37" t="str">
        <v>C13295</v>
      </c>
      <c r="M684" s="37" t="str">
        <v>Central</v>
      </c>
      <c r="N684" s="2">
        <v>440018</v>
      </c>
      <c r="O684" s="2" t="str">
        <v>27CEGPK3546H1ZE</v>
      </c>
      <c r="P684" s="2">
        <v>9881713477</v>
      </c>
      <c r="Q684" s="2" t="str">
        <v>Oct'24</v>
      </c>
      <c r="R684" s="2">
        <v>2025</v>
      </c>
      <c r="S684" s="1">
        <v>0</v>
      </c>
      <c r="T684" s="2">
        <v>50</v>
      </c>
      <c r="U684" s="12">
        <v>0.27546666666666669</v>
      </c>
      <c r="V684" s="1" t="str">
        <v>Friendly</v>
      </c>
      <c r="W684" s="13">
        <v>0</v>
      </c>
      <c r="X684" s="13">
        <v>0</v>
      </c>
      <c r="Y684" s="13">
        <v>0</v>
      </c>
      <c r="Z684" s="13">
        <v>0</v>
      </c>
      <c r="AA684" s="13">
        <v>0</v>
      </c>
      <c r="AB684" s="13">
        <v>0</v>
      </c>
      <c r="AC684" s="13">
        <v>0</v>
      </c>
      <c r="AD684" s="13">
        <v>0</v>
      </c>
      <c r="AE684" s="13">
        <v>0</v>
      </c>
      <c r="AF684" s="13">
        <v>32</v>
      </c>
      <c r="AG684" s="13">
        <v>0</v>
      </c>
      <c r="AH684" s="13">
        <v>28</v>
      </c>
      <c r="AI684" s="13">
        <v>0</v>
      </c>
      <c r="AJ684" s="13">
        <v>0</v>
      </c>
      <c r="AK684" s="13">
        <v>36</v>
      </c>
      <c r="AL684" s="13">
        <v>0</v>
      </c>
      <c r="AM684" s="13">
        <v>0</v>
      </c>
      <c r="AN684" s="13">
        <v>0</v>
      </c>
      <c r="AO684" s="13">
        <v>0</v>
      </c>
      <c r="AP684" s="13">
        <v>0</v>
      </c>
      <c r="AQ684" s="13">
        <v>0</v>
      </c>
      <c r="AR684" s="13">
        <v>0</v>
      </c>
      <c r="AS684" s="13">
        <v>0</v>
      </c>
      <c r="AT684" s="13">
        <v>0</v>
      </c>
      <c r="AU684" s="13">
        <v>0</v>
      </c>
      <c r="AV684" s="13">
        <v>41.32</v>
      </c>
      <c r="AW684" s="16">
        <f t="shared" si="188"/>
        <v>0</v>
      </c>
      <c r="AX684" s="16">
        <v>0</v>
      </c>
      <c r="AY684" s="10">
        <f t="shared" si="189"/>
        <v>0</v>
      </c>
      <c r="AZ684" s="10">
        <f>SUM(Z684:AK684)</f>
        <v>96</v>
      </c>
      <c r="BA684" s="10">
        <v>20</v>
      </c>
      <c r="BB684" s="10">
        <f t="shared" si="190"/>
        <v>20</v>
      </c>
      <c r="BC684" s="10">
        <f t="shared" si="191"/>
        <v>5</v>
      </c>
      <c r="BD684" s="10">
        <f t="shared" si="192"/>
        <v>-96</v>
      </c>
      <c r="BE684" s="10">
        <f t="shared" si="205"/>
        <v>96</v>
      </c>
      <c r="BF684" s="2" t="s">
        <v>119</v>
      </c>
      <c r="BG684" s="10">
        <f t="shared" si="193"/>
        <v>0</v>
      </c>
      <c r="BH684" s="36" t="s">
        <v>118</v>
      </c>
      <c r="BI684" s="39" t="str">
        <f t="shared" si="194"/>
        <v/>
      </c>
      <c r="BJ684" s="39" t="str">
        <f t="shared" si="195"/>
        <v/>
      </c>
      <c r="BK684" s="16">
        <f>SUM(AR684:AX684)</f>
        <v>41.32</v>
      </c>
      <c r="BL684" s="10">
        <f>SUM(AL684:AQ684)</f>
        <v>0</v>
      </c>
      <c r="BM684" s="12" t="str">
        <f t="shared" si="196"/>
        <v/>
      </c>
      <c r="BN684" s="12" t="str">
        <f t="shared" si="196"/>
        <v/>
      </c>
      <c r="BO684" s="9">
        <f t="shared" si="197"/>
        <v>0</v>
      </c>
      <c r="BP684" s="39" t="str">
        <f t="shared" si="198"/>
        <v/>
      </c>
      <c r="BQ684" s="147"/>
      <c r="BR684" s="9">
        <f t="shared" si="199"/>
        <v>0</v>
      </c>
      <c r="BS684" s="9">
        <f t="shared" si="200"/>
        <v>96</v>
      </c>
      <c r="BT684" s="9">
        <f t="shared" si="201"/>
        <v>96</v>
      </c>
      <c r="BU684" s="9" t="str">
        <f>IFERROR(_xlfn.XLOOKUP(D684,Sheet1!B:B,Sheet1!L:L),"")</f>
        <v/>
      </c>
      <c r="BV684" s="9" t="e">
        <f>_xlfn.XLOOKUP(BU684,Sheet1!S:S,Sheet1!T:T)</f>
        <v>#N/A</v>
      </c>
      <c r="BW684" s="9" t="e">
        <f>_xlfn.XLOOKUP(D684,Sheet1!B:B,Sheet1!M:M)</f>
        <v>#N/A</v>
      </c>
      <c r="BZ684" s="108">
        <f t="shared" si="202"/>
        <v>0</v>
      </c>
      <c r="CB684" s="12"/>
      <c r="CC684" s="12"/>
      <c r="CG684" s="1" t="str">
        <f>IF(BO684&lt;80,"Below 80",
IF(BO684&lt;=120,"80-120",
IF(BO684&lt;=200,"&gt; 120-200",
IF(BO684&lt;=300,"&gt;200-300",
IF(BO684&lt;=500,"&gt;300-500",
"&gt;500")))))</f>
        <v>Below 80</v>
      </c>
      <c r="CH684" s="1" t="str">
        <f>IFERROR(_xlfn.XLOOKUP(CG684,Scenario!M:M,Scenario!N:N),"")</f>
        <v/>
      </c>
      <c r="CI684" s="1" t="str">
        <f t="shared" si="203"/>
        <v>Yes</v>
      </c>
      <c r="CJ684" s="75">
        <v>0</v>
      </c>
    </row>
    <row r="685" spans="1:88" hidden="1">
      <c r="A685" s="2">
        <v>684</v>
      </c>
      <c r="B685" s="2">
        <v>2024</v>
      </c>
      <c r="C685" s="1">
        <v>0</v>
      </c>
      <c r="D685" s="37" t="str">
        <v>001J100000LnSGJIA3</v>
      </c>
      <c r="E685" s="37" t="str">
        <v>MGS CORPORATION</v>
      </c>
      <c r="F685" s="37" t="str">
        <v>MAHARASHTRA</v>
      </c>
      <c r="G685" s="37" t="str">
        <v>NAGPUR</v>
      </c>
      <c r="H685" s="37">
        <v>0</v>
      </c>
      <c r="I685" s="37" t="str">
        <v>SSTL (INDIA) PRIVATE LIMITED</v>
      </c>
      <c r="J685" s="37" t="e">
        <v>#VALUE!</v>
      </c>
      <c r="K685" s="37" t="str">
        <v>Ekeshwar Sahu</v>
      </c>
      <c r="L685" s="37" t="str">
        <v>C13295</v>
      </c>
      <c r="M685" s="37" t="str">
        <v>Central</v>
      </c>
      <c r="N685" s="2" t="e">
        <v>#VALUE!</v>
      </c>
      <c r="O685" s="2" t="e">
        <v>#VALUE!</v>
      </c>
      <c r="P685" s="2" t="e">
        <v>#VALUE!</v>
      </c>
      <c r="Q685" s="2" t="str">
        <v>Oct'24</v>
      </c>
      <c r="R685" s="2">
        <v>2025</v>
      </c>
      <c r="S685" s="1">
        <v>0</v>
      </c>
      <c r="T685" s="2">
        <v>30</v>
      </c>
      <c r="U685" s="12">
        <v>0</v>
      </c>
      <c r="V685" s="1" t="str">
        <v>Minor</v>
      </c>
      <c r="W685" s="13">
        <v>0</v>
      </c>
      <c r="X685" s="13">
        <v>0</v>
      </c>
      <c r="Y685" s="13">
        <v>0</v>
      </c>
      <c r="Z685" s="13">
        <v>0</v>
      </c>
      <c r="AA685" s="13">
        <v>0</v>
      </c>
      <c r="AB685" s="13">
        <v>0</v>
      </c>
      <c r="AC685" s="13">
        <v>0</v>
      </c>
      <c r="AD685" s="13">
        <v>0</v>
      </c>
      <c r="AE685" s="13">
        <v>0</v>
      </c>
      <c r="AF685" s="13">
        <v>35</v>
      </c>
      <c r="AG685" s="13">
        <v>0</v>
      </c>
      <c r="AH685" s="13">
        <v>0</v>
      </c>
      <c r="AI685" s="13">
        <v>0</v>
      </c>
      <c r="AJ685" s="13">
        <v>0</v>
      </c>
      <c r="AK685" s="13">
        <v>0</v>
      </c>
      <c r="AL685" s="13">
        <v>0</v>
      </c>
      <c r="AM685" s="13">
        <v>0</v>
      </c>
      <c r="AN685" s="13">
        <v>0</v>
      </c>
      <c r="AO685" s="13">
        <v>0</v>
      </c>
      <c r="AP685" s="13">
        <v>0</v>
      </c>
      <c r="AQ685" s="13">
        <v>0</v>
      </c>
      <c r="AR685" s="13">
        <v>0</v>
      </c>
      <c r="AS685" s="13">
        <v>0</v>
      </c>
      <c r="AT685" s="13">
        <v>0</v>
      </c>
      <c r="AU685" s="13">
        <v>0</v>
      </c>
      <c r="AV685" s="13">
        <v>0</v>
      </c>
      <c r="AW685" s="16">
        <f t="shared" si="188"/>
        <v>0</v>
      </c>
      <c r="AX685" s="16">
        <v>0</v>
      </c>
      <c r="AY685" s="10">
        <f t="shared" si="189"/>
        <v>0</v>
      </c>
      <c r="AZ685" s="10">
        <f>SUM(Z685:AK685)</f>
        <v>35</v>
      </c>
      <c r="BA685" s="10">
        <v>10</v>
      </c>
      <c r="BB685" s="10">
        <f t="shared" si="190"/>
        <v>10</v>
      </c>
      <c r="BC685" s="10">
        <f t="shared" si="191"/>
        <v>2.5</v>
      </c>
      <c r="BD685" s="10">
        <f t="shared" si="192"/>
        <v>-35</v>
      </c>
      <c r="BE685" s="10">
        <f t="shared" si="205"/>
        <v>35</v>
      </c>
      <c r="BF685" s="2" t="s">
        <v>119</v>
      </c>
      <c r="BG685" s="10">
        <f t="shared" si="193"/>
        <v>0</v>
      </c>
      <c r="BH685" s="36" t="s">
        <v>118</v>
      </c>
      <c r="BI685" s="39" t="str">
        <f t="shared" si="194"/>
        <v/>
      </c>
      <c r="BJ685" s="39" t="str">
        <f t="shared" si="195"/>
        <v/>
      </c>
      <c r="BK685" s="16">
        <f>SUM(AR685:AX685)</f>
        <v>0</v>
      </c>
      <c r="BL685" s="10">
        <f>SUM(AL685:AQ685)</f>
        <v>0</v>
      </c>
      <c r="BM685" s="12" t="str">
        <f t="shared" si="196"/>
        <v/>
      </c>
      <c r="BN685" s="12" t="str">
        <f t="shared" si="196"/>
        <v/>
      </c>
      <c r="BO685" s="9">
        <f t="shared" si="197"/>
        <v>0</v>
      </c>
      <c r="BP685" s="39" t="str">
        <f t="shared" si="198"/>
        <v/>
      </c>
      <c r="BQ685" s="147"/>
      <c r="BR685" s="9">
        <f t="shared" si="199"/>
        <v>0</v>
      </c>
      <c r="BS685" s="9">
        <f t="shared" si="200"/>
        <v>35</v>
      </c>
      <c r="BT685" s="9">
        <f t="shared" si="201"/>
        <v>35</v>
      </c>
      <c r="BU685" s="9" t="str">
        <f>IFERROR(_xlfn.XLOOKUP(D685,Sheet1!B:B,Sheet1!L:L),"")</f>
        <v/>
      </c>
      <c r="BV685" s="9" t="e">
        <f>_xlfn.XLOOKUP(BU685,Sheet1!S:S,Sheet1!T:T)</f>
        <v>#N/A</v>
      </c>
      <c r="BW685" s="9" t="e">
        <f>_xlfn.XLOOKUP(D685,Sheet1!B:B,Sheet1!M:M)</f>
        <v>#N/A</v>
      </c>
      <c r="BZ685" s="108">
        <f t="shared" si="202"/>
        <v>0</v>
      </c>
      <c r="CB685" s="12"/>
      <c r="CC685" s="12"/>
      <c r="CG685" s="1" t="str">
        <f>IF(BO685&lt;80,"Below 80",
IF(BO685&lt;=120,"80-120",
IF(BO685&lt;=200,"&gt; 120-200",
IF(BO685&lt;=300,"&gt;200-300",
IF(BO685&lt;=500,"&gt;300-500",
"&gt;500")))))</f>
        <v>Below 80</v>
      </c>
      <c r="CH685" s="1" t="str">
        <f>IFERROR(_xlfn.XLOOKUP(CG685,Scenario!M:M,Scenario!N:N),"")</f>
        <v/>
      </c>
      <c r="CI685" s="1" t="str">
        <f t="shared" si="203"/>
        <v>Yes</v>
      </c>
      <c r="CJ685" s="75">
        <v>0</v>
      </c>
    </row>
    <row r="686" spans="1:88" hidden="1">
      <c r="A686" s="2">
        <v>685</v>
      </c>
      <c r="B686" s="2">
        <v>2024</v>
      </c>
      <c r="C686" s="1">
        <v>0</v>
      </c>
      <c r="D686" s="37" t="str">
        <v>001J100000Rz6n6IAB</v>
      </c>
      <c r="E686" s="37" t="str">
        <v>M/S  MAHAVEER ENTERPRISES</v>
      </c>
      <c r="F686" s="37" t="str">
        <v>UTTAR PRADESH</v>
      </c>
      <c r="G686" s="37" t="str">
        <v>DEORIA</v>
      </c>
      <c r="H686" s="37" t="str">
        <v>Deoria</v>
      </c>
      <c r="I686" s="37" t="str">
        <v>GOBINDGARH IRON LLP</v>
      </c>
      <c r="J686" s="37" t="str">
        <v>Mohd Ansari</v>
      </c>
      <c r="K686" s="37">
        <v>0</v>
      </c>
      <c r="L686" s="37" t="str">
        <v>C12817</v>
      </c>
      <c r="M686" s="37" t="str">
        <v>North</v>
      </c>
      <c r="N686" s="2">
        <v>274001</v>
      </c>
      <c r="O686" s="2" t="str">
        <v>09ARMPJ0760H1ZO</v>
      </c>
      <c r="P686" s="2">
        <v>9918505235</v>
      </c>
      <c r="Q686" s="2" t="str">
        <v>Oct'24</v>
      </c>
      <c r="R686" s="2">
        <v>2025</v>
      </c>
      <c r="S686" s="1">
        <v>0</v>
      </c>
      <c r="T686" s="2">
        <v>50</v>
      </c>
      <c r="U686" s="12">
        <v>0.1</v>
      </c>
      <c r="V686" s="1" t="str">
        <v>Minor</v>
      </c>
      <c r="W686" s="13">
        <v>0</v>
      </c>
      <c r="X686" s="13">
        <v>0</v>
      </c>
      <c r="Y686" s="13">
        <v>0</v>
      </c>
      <c r="Z686" s="13">
        <v>0</v>
      </c>
      <c r="AA686" s="13">
        <v>0</v>
      </c>
      <c r="AB686" s="13">
        <v>0</v>
      </c>
      <c r="AC686" s="13">
        <v>0</v>
      </c>
      <c r="AD686" s="13">
        <v>0</v>
      </c>
      <c r="AE686" s="13">
        <v>0</v>
      </c>
      <c r="AF686" s="13">
        <v>9</v>
      </c>
      <c r="AG686" s="13">
        <v>0</v>
      </c>
      <c r="AH686" s="13">
        <v>0</v>
      </c>
      <c r="AI686" s="13">
        <v>0</v>
      </c>
      <c r="AJ686" s="13">
        <v>15</v>
      </c>
      <c r="AK686" s="13">
        <v>26</v>
      </c>
      <c r="AL686" s="13">
        <v>15</v>
      </c>
      <c r="AM686" s="13">
        <v>0</v>
      </c>
      <c r="AN686" s="13">
        <v>0</v>
      </c>
      <c r="AO686" s="13">
        <v>3</v>
      </c>
      <c r="AP686" s="13">
        <v>0</v>
      </c>
      <c r="AQ686" s="13">
        <v>15.31</v>
      </c>
      <c r="AR686" s="13">
        <v>0</v>
      </c>
      <c r="AS686" s="13">
        <v>18</v>
      </c>
      <c r="AT686" s="13">
        <v>0</v>
      </c>
      <c r="AU686" s="13">
        <v>15</v>
      </c>
      <c r="AV686" s="13">
        <v>0</v>
      </c>
      <c r="AW686" s="16">
        <f t="shared" si="188"/>
        <v>66.31</v>
      </c>
      <c r="AX686" s="16">
        <v>66.62</v>
      </c>
      <c r="AY686" s="10">
        <f t="shared" si="189"/>
        <v>132.93</v>
      </c>
      <c r="AZ686" s="10">
        <f>SUM(Z686:AK686)</f>
        <v>50</v>
      </c>
      <c r="BA686" s="10">
        <v>100</v>
      </c>
      <c r="BB686" s="10">
        <f t="shared" si="190"/>
        <v>33.69</v>
      </c>
      <c r="BC686" s="10">
        <f t="shared" si="191"/>
        <v>8.4224999999999994</v>
      </c>
      <c r="BD686" s="10">
        <f t="shared" si="192"/>
        <v>82.93</v>
      </c>
      <c r="BE686" s="10">
        <f t="shared" si="205"/>
        <v>-16.310000000000002</v>
      </c>
      <c r="BF686" s="2" t="s">
        <v>119</v>
      </c>
      <c r="BG686" s="10">
        <f t="shared" si="193"/>
        <v>6.4137500000000003</v>
      </c>
      <c r="BH686" s="36" t="s">
        <v>118</v>
      </c>
      <c r="BI686" s="39" t="str">
        <f t="shared" si="194"/>
        <v/>
      </c>
      <c r="BJ686" s="39" t="str">
        <f t="shared" si="195"/>
        <v/>
      </c>
      <c r="BK686" s="16">
        <f>SUM(AR686:AX686)</f>
        <v>165.93</v>
      </c>
      <c r="BL686" s="10">
        <f>SUM(AL686:AQ686)</f>
        <v>33.31</v>
      </c>
      <c r="BM686" s="12">
        <f t="shared" si="196"/>
        <v>1.248250959151433</v>
      </c>
      <c r="BN686" s="12">
        <f t="shared" si="196"/>
        <v>0.25058301361618895</v>
      </c>
      <c r="BO686" s="9">
        <f t="shared" si="197"/>
        <v>51.31</v>
      </c>
      <c r="BP686" s="39" t="str">
        <f t="shared" si="198"/>
        <v/>
      </c>
      <c r="BQ686" s="147"/>
      <c r="BR686" s="9">
        <f t="shared" si="199"/>
        <v>0</v>
      </c>
      <c r="BS686" s="9">
        <f t="shared" si="200"/>
        <v>50</v>
      </c>
      <c r="BT686" s="9">
        <f t="shared" si="201"/>
        <v>50</v>
      </c>
      <c r="BU686" s="9" t="str">
        <f>IFERROR(_xlfn.XLOOKUP(D686,Sheet1!B:B,Sheet1!L:L),"")</f>
        <v/>
      </c>
      <c r="BV686" s="9" t="e">
        <f>_xlfn.XLOOKUP(BU686,Sheet1!S:S,Sheet1!T:T)</f>
        <v>#N/A</v>
      </c>
      <c r="BW686" s="9" t="e">
        <f>_xlfn.XLOOKUP(D686,Sheet1!B:B,Sheet1!M:M)</f>
        <v>#N/A</v>
      </c>
      <c r="BZ686" s="108">
        <f t="shared" si="202"/>
        <v>66.62</v>
      </c>
      <c r="CB686" s="12">
        <f>AW686/AY686</f>
        <v>0.49883397276762204</v>
      </c>
      <c r="CC686" s="12">
        <f>AX686/AY686</f>
        <v>0.50116602723237791</v>
      </c>
      <c r="CG686" s="1" t="str">
        <f>IF(BO686&lt;80,"Below 80",
IF(BO686&lt;=120,"80-120",
IF(BO686&lt;=200,"&gt; 120-200",
IF(BO686&lt;=300,"&gt;200-300",
IF(BO686&lt;=500,"&gt;300-500",
"&gt;500")))))</f>
        <v>Below 80</v>
      </c>
      <c r="CH686" s="1" t="str">
        <f>IFERROR(_xlfn.XLOOKUP(CG686,Scenario!M:M,Scenario!N:N),"")</f>
        <v/>
      </c>
      <c r="CI686" s="1" t="str">
        <f t="shared" si="203"/>
        <v>Yes</v>
      </c>
      <c r="CJ686" s="75">
        <v>48.620000000000005</v>
      </c>
    </row>
    <row r="687" spans="1:88" hidden="1">
      <c r="A687" s="2">
        <v>686</v>
      </c>
      <c r="B687" s="2">
        <v>2024</v>
      </c>
      <c r="C687" s="1">
        <v>0</v>
      </c>
      <c r="D687" s="37" t="str">
        <v>001J1000009GWliIAG</v>
      </c>
      <c r="E687" s="37" t="str">
        <v>Radhe Shyam Krishna trading company</v>
      </c>
      <c r="F687" s="37" t="str">
        <v>UTTAR PRADESH</v>
      </c>
      <c r="G687" s="37" t="str">
        <v>DEORIA</v>
      </c>
      <c r="H687" s="37" t="str">
        <v>Deoria</v>
      </c>
      <c r="I687" s="37" t="str">
        <v>GOBINDGARH IRON LLP</v>
      </c>
      <c r="J687" s="37" t="str">
        <v>Mohd Ansari</v>
      </c>
      <c r="K687" s="37">
        <v>0</v>
      </c>
      <c r="L687" s="37" t="str">
        <v>C12817</v>
      </c>
      <c r="M687" s="37" t="str">
        <v>North</v>
      </c>
      <c r="N687" s="2">
        <v>274806</v>
      </c>
      <c r="O687" s="2">
        <v>0</v>
      </c>
      <c r="P687" s="2">
        <v>0</v>
      </c>
      <c r="Q687" s="2" t="str">
        <v>Oct'24</v>
      </c>
      <c r="R687" s="2">
        <v>2025</v>
      </c>
      <c r="S687" s="1">
        <v>0</v>
      </c>
      <c r="T687" s="2">
        <v>30</v>
      </c>
      <c r="U687" s="12">
        <v>0</v>
      </c>
      <c r="V687" s="1" t="str">
        <v>Minor</v>
      </c>
      <c r="W687" s="13">
        <v>0</v>
      </c>
      <c r="X687" s="13">
        <v>0</v>
      </c>
      <c r="Y687" s="13">
        <v>0</v>
      </c>
      <c r="Z687" s="13">
        <v>0</v>
      </c>
      <c r="AA687" s="13">
        <v>0</v>
      </c>
      <c r="AB687" s="13">
        <v>0</v>
      </c>
      <c r="AC687" s="13">
        <v>0</v>
      </c>
      <c r="AD687" s="13">
        <v>0</v>
      </c>
      <c r="AE687" s="13">
        <v>0</v>
      </c>
      <c r="AF687" s="13">
        <v>5</v>
      </c>
      <c r="AG687" s="13">
        <v>10</v>
      </c>
      <c r="AH687" s="13">
        <v>5</v>
      </c>
      <c r="AI687" s="13">
        <v>5</v>
      </c>
      <c r="AJ687" s="13">
        <v>0</v>
      </c>
      <c r="AK687" s="13">
        <v>0</v>
      </c>
      <c r="AL687" s="13">
        <v>0</v>
      </c>
      <c r="AM687" s="13">
        <v>9</v>
      </c>
      <c r="AN687" s="13">
        <v>0</v>
      </c>
      <c r="AO687" s="13">
        <v>0</v>
      </c>
      <c r="AP687" s="13">
        <v>0</v>
      </c>
      <c r="AQ687" s="13">
        <v>0</v>
      </c>
      <c r="AR687" s="13">
        <v>0</v>
      </c>
      <c r="AS687" s="13">
        <v>0</v>
      </c>
      <c r="AT687" s="13">
        <v>0</v>
      </c>
      <c r="AU687" s="13">
        <v>0</v>
      </c>
      <c r="AV687" s="13">
        <v>0</v>
      </c>
      <c r="AW687" s="16">
        <f t="shared" si="188"/>
        <v>9</v>
      </c>
      <c r="AX687" s="16">
        <v>18</v>
      </c>
      <c r="AY687" s="10">
        <f t="shared" si="189"/>
        <v>27</v>
      </c>
      <c r="AZ687" s="10">
        <f>SUM(Z687:AK687)</f>
        <v>25</v>
      </c>
      <c r="BA687" s="10">
        <v>27</v>
      </c>
      <c r="BB687" s="10">
        <f t="shared" si="190"/>
        <v>18</v>
      </c>
      <c r="BC687" s="10">
        <f t="shared" si="191"/>
        <v>4.5</v>
      </c>
      <c r="BD687" s="10">
        <f t="shared" si="192"/>
        <v>2</v>
      </c>
      <c r="BE687" s="10">
        <f t="shared" si="205"/>
        <v>16</v>
      </c>
      <c r="BF687" s="2" t="s">
        <v>119</v>
      </c>
      <c r="BG687" s="10">
        <f t="shared" si="193"/>
        <v>1.125</v>
      </c>
      <c r="BH687" s="36" t="s">
        <v>118</v>
      </c>
      <c r="BI687" s="39" t="str">
        <f t="shared" si="194"/>
        <v/>
      </c>
      <c r="BJ687" s="39" t="str">
        <f t="shared" si="195"/>
        <v/>
      </c>
      <c r="BK687" s="16">
        <f>SUM(AR687:AX687)</f>
        <v>27</v>
      </c>
      <c r="BL687" s="10">
        <f>SUM(AL687:AQ687)</f>
        <v>9</v>
      </c>
      <c r="BM687" s="12">
        <f t="shared" si="196"/>
        <v>1</v>
      </c>
      <c r="BN687" s="12">
        <f t="shared" si="196"/>
        <v>0.33333333333333331</v>
      </c>
      <c r="BO687" s="9">
        <f t="shared" si="197"/>
        <v>9</v>
      </c>
      <c r="BP687" s="39" t="str">
        <f t="shared" si="198"/>
        <v/>
      </c>
      <c r="BQ687" s="147"/>
      <c r="BR687" s="9">
        <f t="shared" si="199"/>
        <v>0</v>
      </c>
      <c r="BS687" s="9">
        <f t="shared" si="200"/>
        <v>25</v>
      </c>
      <c r="BT687" s="9">
        <f t="shared" si="201"/>
        <v>25</v>
      </c>
      <c r="BU687" s="9" t="str">
        <f>IFERROR(_xlfn.XLOOKUP(D687,Sheet1!B:B,Sheet1!L:L),"")</f>
        <v/>
      </c>
      <c r="BV687" s="9" t="e">
        <f>_xlfn.XLOOKUP(BU687,Sheet1!S:S,Sheet1!T:T)</f>
        <v>#N/A</v>
      </c>
      <c r="BW687" s="9" t="e">
        <f>_xlfn.XLOOKUP(D687,Sheet1!B:B,Sheet1!M:M)</f>
        <v>#N/A</v>
      </c>
      <c r="BZ687" s="108">
        <f t="shared" si="202"/>
        <v>18</v>
      </c>
      <c r="CB687" s="12">
        <f>AW687/AY687</f>
        <v>0.33333333333333331</v>
      </c>
      <c r="CC687" s="12">
        <f>AX687/AY687</f>
        <v>0.66666666666666663</v>
      </c>
      <c r="CG687" s="1" t="str">
        <f>IF(BO687&lt;80,"Below 80",
IF(BO687&lt;=120,"80-120",
IF(BO687&lt;=200,"&gt; 120-200",
IF(BO687&lt;=300,"&gt;200-300",
IF(BO687&lt;=500,"&gt;300-500",
"&gt;500")))))</f>
        <v>Below 80</v>
      </c>
      <c r="CH687" s="1" t="str">
        <f>IFERROR(_xlfn.XLOOKUP(CG687,Scenario!M:M,Scenario!N:N),"")</f>
        <v/>
      </c>
      <c r="CI687" s="1" t="str">
        <f t="shared" si="203"/>
        <v>Yes</v>
      </c>
      <c r="CJ687" s="75">
        <v>18</v>
      </c>
    </row>
    <row r="688" spans="1:88" hidden="1">
      <c r="A688" s="2">
        <v>687</v>
      </c>
      <c r="B688" s="2">
        <v>2024</v>
      </c>
      <c r="C688" s="1">
        <v>0</v>
      </c>
      <c r="D688" s="37" t="str">
        <v>001J100000BdFHKIA3</v>
      </c>
      <c r="E688" s="37" t="str">
        <v>KSD BUILDING MATERIAL &amp; SUPPLIER</v>
      </c>
      <c r="F688" s="37" t="str">
        <v>UTTAR PRADESH</v>
      </c>
      <c r="G688" s="37" t="str">
        <v>DEORIA</v>
      </c>
      <c r="H688" s="37" t="str">
        <v>Deoria</v>
      </c>
      <c r="I688" s="37" t="str">
        <v>GOBINDGARH IRON LLP</v>
      </c>
      <c r="J688" s="37" t="str">
        <v>Mohd Ansari</v>
      </c>
      <c r="K688" s="37">
        <v>0</v>
      </c>
      <c r="L688" s="37" t="str">
        <v>C12817</v>
      </c>
      <c r="M688" s="37" t="str">
        <v>North</v>
      </c>
      <c r="N688" s="2">
        <v>274001</v>
      </c>
      <c r="O688" s="2" t="str">
        <v>09BKAPS6874B1ZX</v>
      </c>
      <c r="P688" s="2">
        <v>8979421796</v>
      </c>
      <c r="Q688" s="2" t="str">
        <v>Oct'24</v>
      </c>
      <c r="R688" s="2">
        <v>2025</v>
      </c>
      <c r="S688" s="1">
        <v>0</v>
      </c>
      <c r="T688" s="2">
        <v>20</v>
      </c>
      <c r="U688" s="12">
        <v>0</v>
      </c>
      <c r="V688" s="1" t="str">
        <v>Minor</v>
      </c>
      <c r="W688" s="13">
        <v>0</v>
      </c>
      <c r="X688" s="13">
        <v>0</v>
      </c>
      <c r="Y688" s="13">
        <v>0</v>
      </c>
      <c r="Z688" s="13">
        <v>0</v>
      </c>
      <c r="AA688" s="13">
        <v>0</v>
      </c>
      <c r="AB688" s="13">
        <v>0</v>
      </c>
      <c r="AC688" s="13">
        <v>0</v>
      </c>
      <c r="AD688" s="13">
        <v>0</v>
      </c>
      <c r="AE688" s="13">
        <v>0</v>
      </c>
      <c r="AF688" s="13">
        <v>8</v>
      </c>
      <c r="AG688" s="13">
        <v>5</v>
      </c>
      <c r="AH688" s="13">
        <v>5</v>
      </c>
      <c r="AI688" s="13">
        <v>5</v>
      </c>
      <c r="AJ688" s="13">
        <v>0</v>
      </c>
      <c r="AK688" s="13">
        <v>0</v>
      </c>
      <c r="AL688" s="13">
        <v>5</v>
      </c>
      <c r="AM688" s="13">
        <v>0</v>
      </c>
      <c r="AN688" s="13">
        <v>4</v>
      </c>
      <c r="AO688" s="13">
        <v>0</v>
      </c>
      <c r="AP688" s="13">
        <v>5</v>
      </c>
      <c r="AQ688" s="13">
        <v>13</v>
      </c>
      <c r="AR688" s="13">
        <v>0</v>
      </c>
      <c r="AS688" s="13">
        <v>0</v>
      </c>
      <c r="AT688" s="13">
        <v>0</v>
      </c>
      <c r="AU688" s="13">
        <v>0</v>
      </c>
      <c r="AV688" s="13">
        <v>0</v>
      </c>
      <c r="AW688" s="16">
        <f t="shared" si="188"/>
        <v>27</v>
      </c>
      <c r="AX688" s="16">
        <v>54</v>
      </c>
      <c r="AY688" s="10">
        <f t="shared" si="189"/>
        <v>81</v>
      </c>
      <c r="AZ688" s="10">
        <f>SUM(Z688:AK688)</f>
        <v>23</v>
      </c>
      <c r="BA688" s="10">
        <f>AW688+35</f>
        <v>62</v>
      </c>
      <c r="BB688" s="10">
        <f t="shared" si="190"/>
        <v>35</v>
      </c>
      <c r="BC688" s="10">
        <f t="shared" si="191"/>
        <v>8.75</v>
      </c>
      <c r="BD688" s="10">
        <f t="shared" si="192"/>
        <v>58</v>
      </c>
      <c r="BE688" s="10">
        <f t="shared" si="205"/>
        <v>-4</v>
      </c>
      <c r="BF688" s="2" t="s">
        <v>119</v>
      </c>
      <c r="BG688" s="10">
        <f t="shared" si="193"/>
        <v>3.375</v>
      </c>
      <c r="BH688" s="36" t="s">
        <v>118</v>
      </c>
      <c r="BI688" s="39" t="str">
        <f t="shared" si="194"/>
        <v/>
      </c>
      <c r="BJ688" s="39" t="str">
        <f t="shared" si="195"/>
        <v/>
      </c>
      <c r="BK688" s="16">
        <f>SUM(AR688:AX688)</f>
        <v>81</v>
      </c>
      <c r="BL688" s="10">
        <f>SUM(AL688:AQ688)</f>
        <v>27</v>
      </c>
      <c r="BM688" s="12">
        <f t="shared" si="196"/>
        <v>1</v>
      </c>
      <c r="BN688" s="12">
        <f t="shared" si="196"/>
        <v>0.33333333333333331</v>
      </c>
      <c r="BO688" s="9">
        <f t="shared" si="197"/>
        <v>27</v>
      </c>
      <c r="BP688" s="39" t="str">
        <f t="shared" si="198"/>
        <v/>
      </c>
      <c r="BQ688" s="147"/>
      <c r="BR688" s="9">
        <f t="shared" si="199"/>
        <v>0</v>
      </c>
      <c r="BS688" s="9">
        <f t="shared" si="200"/>
        <v>23</v>
      </c>
      <c r="BT688" s="9">
        <f t="shared" si="201"/>
        <v>23</v>
      </c>
      <c r="BU688" s="9" t="str">
        <f>IFERROR(_xlfn.XLOOKUP(D688,Sheet1!B:B,Sheet1!L:L),"")</f>
        <v/>
      </c>
      <c r="BV688" s="9" t="e">
        <f>_xlfn.XLOOKUP(BU688,Sheet1!S:S,Sheet1!T:T)</f>
        <v>#N/A</v>
      </c>
      <c r="BW688" s="9" t="e">
        <f>_xlfn.XLOOKUP(D688,Sheet1!B:B,Sheet1!M:M)</f>
        <v>#N/A</v>
      </c>
      <c r="BZ688" s="108">
        <f t="shared" si="202"/>
        <v>54</v>
      </c>
      <c r="CB688" s="12">
        <f>AW688/AY688</f>
        <v>0.33333333333333331</v>
      </c>
      <c r="CC688" s="12">
        <f>AX688/AY688</f>
        <v>0.66666666666666663</v>
      </c>
      <c r="CG688" s="1" t="str">
        <f>IF(BO688&lt;80,"Below 80",
IF(BO688&lt;=120,"80-120",
IF(BO688&lt;=200,"&gt; 120-200",
IF(BO688&lt;=300,"&gt;200-300",
IF(BO688&lt;=500,"&gt;300-500",
"&gt;500")))))</f>
        <v>Below 80</v>
      </c>
      <c r="CH688" s="1" t="str">
        <f>IFERROR(_xlfn.XLOOKUP(CG688,Scenario!M:M,Scenario!N:N),"")</f>
        <v/>
      </c>
      <c r="CI688" s="1" t="str">
        <f t="shared" si="203"/>
        <v>Yes</v>
      </c>
      <c r="CJ688" s="75">
        <v>54</v>
      </c>
    </row>
    <row r="689" spans="1:89" hidden="1">
      <c r="A689" s="2">
        <v>688</v>
      </c>
      <c r="B689" s="2">
        <v>2024</v>
      </c>
      <c r="C689" s="1">
        <v>0</v>
      </c>
      <c r="D689" s="37" t="str">
        <v>0015g00001ZSsflAAD</v>
      </c>
      <c r="E689" s="37" t="str">
        <v>Rajesh Sanitary &amp; Iron Stores</v>
      </c>
      <c r="F689" s="37" t="str">
        <v>UTTAR PRADESH</v>
      </c>
      <c r="G689" s="37" t="str">
        <v>Amethi</v>
      </c>
      <c r="H689" s="37" t="str">
        <v>Amethi</v>
      </c>
      <c r="I689" s="37" t="str">
        <v>SHREE LAKSHMAN ROLLING MILL (INDIA) LLP</v>
      </c>
      <c r="J689" s="37" t="str">
        <v>Deepanshu</v>
      </c>
      <c r="K689" s="37" t="str">
        <v>Deepanshu</v>
      </c>
      <c r="L689" s="37" t="str">
        <v>C12815</v>
      </c>
      <c r="M689" s="37" t="str">
        <v>North</v>
      </c>
      <c r="N689" s="2">
        <v>227405</v>
      </c>
      <c r="O689" s="2" t="str">
        <v>09BDPPK3551H1Z9</v>
      </c>
      <c r="P689" s="2">
        <v>9415177942</v>
      </c>
      <c r="Q689" s="2" t="str">
        <v>Oct'24</v>
      </c>
      <c r="R689" s="2">
        <v>2025</v>
      </c>
      <c r="S689" s="1">
        <v>0</v>
      </c>
      <c r="T689" s="2">
        <v>200</v>
      </c>
      <c r="U689" s="12">
        <v>0</v>
      </c>
      <c r="V689" s="1" t="str">
        <v>Challenger</v>
      </c>
      <c r="W689" s="13">
        <v>0</v>
      </c>
      <c r="X689" s="13">
        <v>0</v>
      </c>
      <c r="Y689" s="13">
        <v>0</v>
      </c>
      <c r="Z689" s="13">
        <v>0</v>
      </c>
      <c r="AA689" s="13">
        <v>0</v>
      </c>
      <c r="AB689" s="13">
        <v>0</v>
      </c>
      <c r="AC689" s="13">
        <v>0</v>
      </c>
      <c r="AD689" s="13">
        <v>0</v>
      </c>
      <c r="AE689" s="13">
        <v>0</v>
      </c>
      <c r="AF689" s="13">
        <v>9</v>
      </c>
      <c r="AG689" s="13">
        <v>0</v>
      </c>
      <c r="AH689" s="13">
        <v>0</v>
      </c>
      <c r="AI689" s="13">
        <v>0</v>
      </c>
      <c r="AJ689" s="13">
        <v>9.07</v>
      </c>
      <c r="AK689" s="13">
        <v>0</v>
      </c>
      <c r="AL689" s="13">
        <v>0</v>
      </c>
      <c r="AM689" s="13">
        <v>0</v>
      </c>
      <c r="AN689" s="13">
        <v>0</v>
      </c>
      <c r="AO689" s="13">
        <v>0</v>
      </c>
      <c r="AP689" s="13">
        <v>0</v>
      </c>
      <c r="AQ689" s="13">
        <v>0</v>
      </c>
      <c r="AR689" s="13">
        <v>0</v>
      </c>
      <c r="AS689" s="13">
        <v>0</v>
      </c>
      <c r="AT689" s="13">
        <v>0</v>
      </c>
      <c r="AU689" s="13">
        <v>0</v>
      </c>
      <c r="AV689" s="13">
        <v>0</v>
      </c>
      <c r="AW689" s="16">
        <f t="shared" si="188"/>
        <v>0</v>
      </c>
      <c r="AX689" s="16">
        <v>0</v>
      </c>
      <c r="AY689" s="10">
        <f t="shared" si="189"/>
        <v>0</v>
      </c>
      <c r="AZ689" s="10">
        <f>SUM(Z689:AK689)</f>
        <v>18.07</v>
      </c>
      <c r="BA689" s="10">
        <v>20</v>
      </c>
      <c r="BB689" s="10">
        <f t="shared" si="190"/>
        <v>20</v>
      </c>
      <c r="BC689" s="10">
        <f t="shared" si="191"/>
        <v>5</v>
      </c>
      <c r="BD689" s="10">
        <f t="shared" si="192"/>
        <v>-18.07</v>
      </c>
      <c r="BE689" s="10">
        <f t="shared" si="205"/>
        <v>18.07</v>
      </c>
      <c r="BF689" s="2" t="s">
        <v>119</v>
      </c>
      <c r="BG689" s="10">
        <f t="shared" si="193"/>
        <v>0</v>
      </c>
      <c r="BH689" s="36" t="s">
        <v>118</v>
      </c>
      <c r="BI689" s="39" t="str">
        <f t="shared" si="194"/>
        <v/>
      </c>
      <c r="BJ689" s="39" t="str">
        <f t="shared" si="195"/>
        <v/>
      </c>
      <c r="BK689" s="16">
        <f>SUM(AR689:AX689)</f>
        <v>0</v>
      </c>
      <c r="BL689" s="10">
        <f>SUM(AL689:AQ689)</f>
        <v>0</v>
      </c>
      <c r="BM689" s="12" t="str">
        <f t="shared" si="196"/>
        <v/>
      </c>
      <c r="BN689" s="12" t="str">
        <f t="shared" si="196"/>
        <v/>
      </c>
      <c r="BO689" s="9">
        <f t="shared" si="197"/>
        <v>0</v>
      </c>
      <c r="BP689" s="39" t="str">
        <f t="shared" si="198"/>
        <v/>
      </c>
      <c r="BQ689" s="147"/>
      <c r="BR689" s="9">
        <f t="shared" si="199"/>
        <v>0</v>
      </c>
      <c r="BS689" s="9">
        <f t="shared" si="200"/>
        <v>18.07</v>
      </c>
      <c r="BT689" s="9">
        <f t="shared" si="201"/>
        <v>18.07</v>
      </c>
      <c r="BU689" s="9" t="str">
        <f>IFERROR(_xlfn.XLOOKUP(D689,Sheet1!B:B,Sheet1!L:L),"")</f>
        <v/>
      </c>
      <c r="BV689" s="9" t="e">
        <f>_xlfn.XLOOKUP(BU689,Sheet1!S:S,Sheet1!T:T)</f>
        <v>#N/A</v>
      </c>
      <c r="BW689" s="9" t="e">
        <f>_xlfn.XLOOKUP(D689,Sheet1!B:B,Sheet1!M:M)</f>
        <v>#N/A</v>
      </c>
      <c r="BZ689" s="108">
        <f t="shared" si="202"/>
        <v>0</v>
      </c>
      <c r="CB689" s="12"/>
      <c r="CC689" s="12"/>
      <c r="CG689" s="1" t="str">
        <f>IF(BO689&lt;80,"Below 80",
IF(BO689&lt;=120,"80-120",
IF(BO689&lt;=200,"&gt; 120-200",
IF(BO689&lt;=300,"&gt;200-300",
IF(BO689&lt;=500,"&gt;300-500",
"&gt;500")))))</f>
        <v>Below 80</v>
      </c>
      <c r="CH689" s="1" t="str">
        <f>IFERROR(_xlfn.XLOOKUP(CG689,Scenario!M:M,Scenario!N:N),"")</f>
        <v/>
      </c>
      <c r="CI689" s="1" t="str">
        <f t="shared" si="203"/>
        <v>Yes</v>
      </c>
      <c r="CJ689" s="75">
        <v>0</v>
      </c>
    </row>
    <row r="690" spans="1:89" hidden="1">
      <c r="A690" s="2">
        <v>689</v>
      </c>
      <c r="B690" s="2">
        <v>2024</v>
      </c>
      <c r="C690" s="1">
        <v>0</v>
      </c>
      <c r="D690" s="37" t="str">
        <v>0015g00001XIuGuAAL</v>
      </c>
      <c r="E690" s="37" t="str">
        <v>ADINATH STEEL CENTRE</v>
      </c>
      <c r="F690" s="37" t="str">
        <v>MADHYA PRADESH</v>
      </c>
      <c r="G690" s="37" t="str">
        <v>JABALPUR</v>
      </c>
      <c r="H690" s="37" t="str">
        <v>Jabalpur</v>
      </c>
      <c r="I690" s="37" t="str">
        <v>Global Steel</v>
      </c>
      <c r="J690" s="37" t="str">
        <v>Swapnil Dahayat</v>
      </c>
      <c r="K690" s="37" t="str">
        <v>Yogeshwar Richhariya</v>
      </c>
      <c r="L690" s="37" t="str">
        <v>C13471</v>
      </c>
      <c r="M690" s="37" t="str">
        <v>Central</v>
      </c>
      <c r="N690" s="2">
        <v>482001</v>
      </c>
      <c r="O690" s="2" t="str">
        <v>23ADWPJ5930D1ZJ</v>
      </c>
      <c r="P690" s="2">
        <v>7000665055</v>
      </c>
      <c r="Q690" s="2" t="str">
        <v>Nov'24</v>
      </c>
      <c r="R690" s="2">
        <v>2025</v>
      </c>
      <c r="S690" s="1">
        <v>0</v>
      </c>
      <c r="T690" s="2">
        <v>100</v>
      </c>
      <c r="U690" s="12">
        <v>2.1966666666666669E-2</v>
      </c>
      <c r="V690" s="1" t="str">
        <v>Challenger</v>
      </c>
      <c r="W690" s="13">
        <v>0</v>
      </c>
      <c r="X690" s="13">
        <v>0</v>
      </c>
      <c r="Y690" s="13">
        <v>0</v>
      </c>
      <c r="Z690" s="13">
        <v>0</v>
      </c>
      <c r="AA690" s="13">
        <v>0</v>
      </c>
      <c r="AB690" s="13">
        <v>0</v>
      </c>
      <c r="AC690" s="13">
        <v>0</v>
      </c>
      <c r="AD690" s="13">
        <v>0</v>
      </c>
      <c r="AE690" s="13">
        <v>0</v>
      </c>
      <c r="AF690" s="13">
        <v>0</v>
      </c>
      <c r="AG690" s="13">
        <v>5</v>
      </c>
      <c r="AH690" s="13">
        <v>1</v>
      </c>
      <c r="AI690" s="13">
        <v>11</v>
      </c>
      <c r="AJ690" s="13">
        <v>6</v>
      </c>
      <c r="AK690" s="13">
        <v>1</v>
      </c>
      <c r="AL690" s="13">
        <v>1</v>
      </c>
      <c r="AM690" s="13">
        <v>0</v>
      </c>
      <c r="AN690" s="13">
        <v>0</v>
      </c>
      <c r="AO690" s="13">
        <v>0</v>
      </c>
      <c r="AP690" s="13">
        <v>5</v>
      </c>
      <c r="AQ690" s="13">
        <v>0</v>
      </c>
      <c r="AR690" s="13">
        <v>0.23</v>
      </c>
      <c r="AS690" s="13">
        <v>20.09</v>
      </c>
      <c r="AT690" s="13">
        <v>0</v>
      </c>
      <c r="AU690" s="13">
        <v>2</v>
      </c>
      <c r="AV690" s="13">
        <v>4.59</v>
      </c>
      <c r="AW690" s="16">
        <f t="shared" si="188"/>
        <v>28.32</v>
      </c>
      <c r="AX690" s="16">
        <v>12.46</v>
      </c>
      <c r="AY690" s="10">
        <f t="shared" si="189"/>
        <v>40.78</v>
      </c>
      <c r="AZ690" s="10">
        <f>SUM(Z690:AK690)</f>
        <v>24</v>
      </c>
      <c r="BA690" s="10">
        <v>25</v>
      </c>
      <c r="BB690" s="10">
        <f t="shared" si="190"/>
        <v>-3.3200000000000003</v>
      </c>
      <c r="BC690" s="10">
        <f t="shared" si="191"/>
        <v>-0.83000000000000007</v>
      </c>
      <c r="BD690" s="10">
        <f t="shared" si="192"/>
        <v>16.78</v>
      </c>
      <c r="BE690" s="10">
        <f t="shared" si="205"/>
        <v>-4.32</v>
      </c>
      <c r="BF690" s="2" t="s">
        <v>119</v>
      </c>
      <c r="BG690" s="10">
        <f t="shared" si="193"/>
        <v>3.29</v>
      </c>
      <c r="BH690" s="36" t="s">
        <v>118</v>
      </c>
      <c r="BI690" s="39" t="str">
        <f t="shared" si="194"/>
        <v/>
      </c>
      <c r="BJ690" s="39" t="str">
        <f t="shared" si="195"/>
        <v/>
      </c>
      <c r="BK690" s="16">
        <f>SUM(AR690:AX690)</f>
        <v>67.69</v>
      </c>
      <c r="BL690" s="10">
        <f>SUM(AL690:AQ690)</f>
        <v>6</v>
      </c>
      <c r="BM690" s="12">
        <f t="shared" si="196"/>
        <v>1.6598822952427659</v>
      </c>
      <c r="BN690" s="12">
        <f t="shared" si="196"/>
        <v>0.14713094654242276</v>
      </c>
      <c r="BO690" s="9">
        <f t="shared" si="197"/>
        <v>26.32</v>
      </c>
      <c r="BP690" s="39" t="str">
        <f t="shared" si="198"/>
        <v/>
      </c>
      <c r="BQ690" s="147"/>
      <c r="BR690" s="9">
        <f t="shared" si="199"/>
        <v>0</v>
      </c>
      <c r="BS690" s="9">
        <f t="shared" si="200"/>
        <v>24</v>
      </c>
      <c r="BT690" s="9">
        <f t="shared" si="201"/>
        <v>24</v>
      </c>
      <c r="BU690" s="9" t="str">
        <f>IFERROR(_xlfn.XLOOKUP(D690,Sheet1!B:B,Sheet1!L:L),"")</f>
        <v/>
      </c>
      <c r="BV690" s="9" t="e">
        <f>_xlfn.XLOOKUP(BU690,Sheet1!S:S,Sheet1!T:T)</f>
        <v>#N/A</v>
      </c>
      <c r="BW690" s="9" t="e">
        <f>_xlfn.XLOOKUP(D690,Sheet1!B:B,Sheet1!M:M)</f>
        <v>#N/A</v>
      </c>
      <c r="BZ690" s="108">
        <f t="shared" si="202"/>
        <v>12.46</v>
      </c>
      <c r="CB690" s="12">
        <f>AW690/AY690</f>
        <v>0.69445806768023544</v>
      </c>
      <c r="CC690" s="12">
        <f>AX690/AY690</f>
        <v>0.30554193231976462</v>
      </c>
      <c r="CG690" s="1" t="str">
        <f>IF(BO690&lt;80,"Below 80",
IF(BO690&lt;=120,"80-120",
IF(BO690&lt;=200,"&gt; 120-200",
IF(BO690&lt;=300,"&gt;200-300",
IF(BO690&lt;=500,"&gt;300-500",
"&gt;500")))))</f>
        <v>Below 80</v>
      </c>
      <c r="CH690" s="1" t="str">
        <f>IFERROR(_xlfn.XLOOKUP(CG690,Scenario!M:M,Scenario!N:N),"")</f>
        <v/>
      </c>
      <c r="CI690" s="1" t="str">
        <f t="shared" si="203"/>
        <v>Yes</v>
      </c>
      <c r="CJ690" s="75">
        <v>-7.629999999999999</v>
      </c>
    </row>
    <row r="691" spans="1:89" hidden="1">
      <c r="A691" s="2">
        <v>690</v>
      </c>
      <c r="B691" s="2">
        <v>2024</v>
      </c>
      <c r="C691" s="1">
        <v>0</v>
      </c>
      <c r="D691" s="37" t="str">
        <v>001J1000009GDgmIAG</v>
      </c>
      <c r="E691" s="37" t="str">
        <v>PRAKASH AGENCIES</v>
      </c>
      <c r="F691" s="37" t="str">
        <v>MADHYA PRADESH</v>
      </c>
      <c r="G691" s="37" t="str">
        <v>SHAHDOL</v>
      </c>
      <c r="H691" s="37" t="str">
        <v>Shahdol</v>
      </c>
      <c r="I691" s="37" t="str">
        <v>Global Steel</v>
      </c>
      <c r="J691" s="37" t="str">
        <v>Dharmendra Kumar Yadav</v>
      </c>
      <c r="K691" s="37" t="str">
        <v>Yogeshwar Richhariya</v>
      </c>
      <c r="L691" s="37" t="str">
        <v>C13471</v>
      </c>
      <c r="M691" s="37" t="str">
        <v>Central</v>
      </c>
      <c r="N691" s="2">
        <v>484001</v>
      </c>
      <c r="O691" s="2" t="str">
        <v>23AFQPR3956M2ZN</v>
      </c>
      <c r="P691" s="2">
        <v>7000925745</v>
      </c>
      <c r="Q691" s="2" t="str">
        <v>Nov'24</v>
      </c>
      <c r="R691" s="2">
        <v>2025</v>
      </c>
      <c r="S691" s="1">
        <v>0</v>
      </c>
      <c r="T691" s="2">
        <v>500</v>
      </c>
      <c r="U691" s="12">
        <v>0</v>
      </c>
      <c r="V691" s="1" t="str">
        <v>Alien</v>
      </c>
      <c r="W691" s="13">
        <v>0</v>
      </c>
      <c r="X691" s="13">
        <v>0</v>
      </c>
      <c r="Y691" s="13">
        <v>0</v>
      </c>
      <c r="Z691" s="13">
        <v>0</v>
      </c>
      <c r="AA691" s="13">
        <v>0</v>
      </c>
      <c r="AB691" s="13">
        <v>0</v>
      </c>
      <c r="AC691" s="13">
        <v>0</v>
      </c>
      <c r="AD691" s="13">
        <v>0</v>
      </c>
      <c r="AE691" s="13">
        <v>0</v>
      </c>
      <c r="AF691" s="13">
        <v>0</v>
      </c>
      <c r="AG691" s="13">
        <v>35</v>
      </c>
      <c r="AH691" s="13">
        <v>0</v>
      </c>
      <c r="AI691" s="13">
        <v>0</v>
      </c>
      <c r="AJ691" s="13">
        <v>0</v>
      </c>
      <c r="AK691" s="13">
        <v>0</v>
      </c>
      <c r="AL691" s="13">
        <v>0</v>
      </c>
      <c r="AM691" s="13">
        <v>0</v>
      </c>
      <c r="AN691" s="13">
        <v>0</v>
      </c>
      <c r="AO691" s="13">
        <v>0</v>
      </c>
      <c r="AP691" s="13">
        <v>0</v>
      </c>
      <c r="AQ691" s="13">
        <v>0</v>
      </c>
      <c r="AR691" s="13">
        <v>0</v>
      </c>
      <c r="AS691" s="13">
        <v>0</v>
      </c>
      <c r="AT691" s="13">
        <v>0</v>
      </c>
      <c r="AU691" s="13">
        <v>0</v>
      </c>
      <c r="AV691" s="13">
        <v>0</v>
      </c>
      <c r="AW691" s="16">
        <f t="shared" si="188"/>
        <v>0</v>
      </c>
      <c r="AX691" s="16">
        <v>0</v>
      </c>
      <c r="AY691" s="10">
        <f t="shared" si="189"/>
        <v>0</v>
      </c>
      <c r="AZ691" s="10">
        <f>SUM(Z691:AK691)</f>
        <v>35</v>
      </c>
      <c r="BA691" s="10">
        <v>50</v>
      </c>
      <c r="BB691" s="10">
        <f t="shared" si="190"/>
        <v>50</v>
      </c>
      <c r="BC691" s="10">
        <f t="shared" si="191"/>
        <v>12.5</v>
      </c>
      <c r="BD691" s="10">
        <f t="shared" si="192"/>
        <v>-35</v>
      </c>
      <c r="BE691" s="10">
        <f t="shared" si="205"/>
        <v>35</v>
      </c>
      <c r="BF691" s="2" t="s">
        <v>119</v>
      </c>
      <c r="BG691" s="10">
        <f t="shared" si="193"/>
        <v>0</v>
      </c>
      <c r="BH691" s="36" t="s">
        <v>118</v>
      </c>
      <c r="BI691" s="39" t="str">
        <f t="shared" si="194"/>
        <v/>
      </c>
      <c r="BJ691" s="39" t="str">
        <f t="shared" si="195"/>
        <v/>
      </c>
      <c r="BK691" s="16">
        <f>SUM(AR691:AX691)</f>
        <v>0</v>
      </c>
      <c r="BL691" s="10">
        <f>SUM(AL691:AQ691)</f>
        <v>0</v>
      </c>
      <c r="BM691" s="12" t="str">
        <f t="shared" si="196"/>
        <v/>
      </c>
      <c r="BN691" s="12" t="str">
        <f t="shared" si="196"/>
        <v/>
      </c>
      <c r="BO691" s="9">
        <f t="shared" si="197"/>
        <v>0</v>
      </c>
      <c r="BP691" s="39" t="str">
        <f t="shared" si="198"/>
        <v/>
      </c>
      <c r="BQ691" s="147" t="s">
        <v>184</v>
      </c>
      <c r="BR691" s="9">
        <f t="shared" si="199"/>
        <v>0</v>
      </c>
      <c r="BS691" s="9">
        <f t="shared" si="200"/>
        <v>35</v>
      </c>
      <c r="BT691" s="9">
        <f t="shared" si="201"/>
        <v>35</v>
      </c>
      <c r="BU691" s="9" t="str">
        <f>IFERROR(_xlfn.XLOOKUP(D691,Sheet1!B:B,Sheet1!L:L),"")</f>
        <v/>
      </c>
      <c r="BV691" s="9" t="e">
        <f>_xlfn.XLOOKUP(BU691,Sheet1!S:S,Sheet1!T:T)</f>
        <v>#N/A</v>
      </c>
      <c r="BW691" s="9" t="e">
        <f>_xlfn.XLOOKUP(D691,Sheet1!B:B,Sheet1!M:M)</f>
        <v>#N/A</v>
      </c>
      <c r="BZ691" s="108">
        <f t="shared" si="202"/>
        <v>0</v>
      </c>
      <c r="CB691" s="12"/>
      <c r="CC691" s="12"/>
      <c r="CG691" s="1" t="str">
        <f>IF(BO691&lt;80,"Below 80",
IF(BO691&lt;=120,"80-120",
IF(BO691&lt;=200,"&gt; 120-200",
IF(BO691&lt;=300,"&gt;200-300",
IF(BO691&lt;=500,"&gt;300-500",
"&gt;500")))))</f>
        <v>Below 80</v>
      </c>
      <c r="CH691" s="1" t="str">
        <f>IFERROR(_xlfn.XLOOKUP(CG691,Scenario!M:M,Scenario!N:N),"")</f>
        <v/>
      </c>
      <c r="CI691" s="1" t="str">
        <f t="shared" si="203"/>
        <v>Yes</v>
      </c>
      <c r="CJ691" s="75">
        <v>0</v>
      </c>
    </row>
    <row r="692" spans="1:89" hidden="1">
      <c r="A692" s="2">
        <v>691</v>
      </c>
      <c r="B692" s="2">
        <v>2024</v>
      </c>
      <c r="C692" s="1">
        <v>0</v>
      </c>
      <c r="D692" s="37" t="str">
        <v>0015g00000lZYdzAAG</v>
      </c>
      <c r="E692" s="37" t="str">
        <v>STEEL HOME DEWAS</v>
      </c>
      <c r="F692" s="37" t="str">
        <v>MADHYA PRADESH</v>
      </c>
      <c r="G692" s="37" t="str">
        <v>DEWAS</v>
      </c>
      <c r="H692" s="37" t="str">
        <v>Dewas</v>
      </c>
      <c r="I692" s="37" t="str">
        <v>Global Steel</v>
      </c>
      <c r="J692" s="37" t="str">
        <v>Yogeshwar Richhariya</v>
      </c>
      <c r="K692" s="37" t="str">
        <v>Yogeshwar Richhariya</v>
      </c>
      <c r="L692" s="37" t="str">
        <v>C13471</v>
      </c>
      <c r="M692" s="37" t="str">
        <v>Central</v>
      </c>
      <c r="N692" s="2">
        <v>455001</v>
      </c>
      <c r="O692" s="2" t="str">
        <v>23ANKPM5915H1ZY</v>
      </c>
      <c r="P692" s="2">
        <v>9179525786</v>
      </c>
      <c r="Q692" s="2" t="str">
        <v>Nov'24</v>
      </c>
      <c r="R692" s="2">
        <v>2025</v>
      </c>
      <c r="S692" s="1">
        <v>0</v>
      </c>
      <c r="T692" s="2">
        <v>100</v>
      </c>
      <c r="U692" s="12">
        <v>0</v>
      </c>
      <c r="V692" s="1" t="str">
        <v>Challenger</v>
      </c>
      <c r="W692" s="13">
        <v>0</v>
      </c>
      <c r="X692" s="13">
        <v>0</v>
      </c>
      <c r="Y692" s="13">
        <v>0</v>
      </c>
      <c r="Z692" s="13">
        <v>0</v>
      </c>
      <c r="AA692" s="13">
        <v>0</v>
      </c>
      <c r="AB692" s="13">
        <v>0</v>
      </c>
      <c r="AC692" s="13">
        <v>0</v>
      </c>
      <c r="AD692" s="13">
        <v>0</v>
      </c>
      <c r="AE692" s="13">
        <v>0</v>
      </c>
      <c r="AF692" s="13">
        <v>0</v>
      </c>
      <c r="AG692" s="13">
        <v>12</v>
      </c>
      <c r="AH692" s="13">
        <v>0</v>
      </c>
      <c r="AI692" s="13">
        <v>0</v>
      </c>
      <c r="AJ692" s="13">
        <v>0</v>
      </c>
      <c r="AK692" s="13">
        <v>0</v>
      </c>
      <c r="AL692" s="13">
        <v>0</v>
      </c>
      <c r="AM692" s="13">
        <v>0</v>
      </c>
      <c r="AN692" s="13">
        <v>0</v>
      </c>
      <c r="AO692" s="13">
        <v>0</v>
      </c>
      <c r="AP692" s="13">
        <v>3</v>
      </c>
      <c r="AQ692" s="13">
        <v>1.2</v>
      </c>
      <c r="AR692" s="13">
        <v>0</v>
      </c>
      <c r="AS692" s="13">
        <v>0</v>
      </c>
      <c r="AT692" s="13">
        <v>0</v>
      </c>
      <c r="AU692" s="13">
        <v>0</v>
      </c>
      <c r="AV692" s="13">
        <v>0</v>
      </c>
      <c r="AW692" s="16">
        <f t="shared" si="188"/>
        <v>4.2</v>
      </c>
      <c r="AX692" s="16">
        <v>8.4</v>
      </c>
      <c r="AY692" s="10">
        <f t="shared" si="189"/>
        <v>12.600000000000001</v>
      </c>
      <c r="AZ692" s="10">
        <f>SUM(Z692:AK692)</f>
        <v>12</v>
      </c>
      <c r="BA692" s="10">
        <v>50</v>
      </c>
      <c r="BB692" s="10">
        <f t="shared" si="190"/>
        <v>45.8</v>
      </c>
      <c r="BC692" s="10">
        <f t="shared" si="191"/>
        <v>11.45</v>
      </c>
      <c r="BD692" s="10">
        <f t="shared" si="192"/>
        <v>0.60000000000000142</v>
      </c>
      <c r="BE692" s="10">
        <f t="shared" si="205"/>
        <v>7.8</v>
      </c>
      <c r="BF692" s="2" t="s">
        <v>119</v>
      </c>
      <c r="BG692" s="10">
        <f t="shared" si="193"/>
        <v>0.52500000000000002</v>
      </c>
      <c r="BH692" s="36" t="s">
        <v>118</v>
      </c>
      <c r="BI692" s="39" t="str">
        <f t="shared" si="194"/>
        <v/>
      </c>
      <c r="BJ692" s="39" t="str">
        <f t="shared" si="195"/>
        <v/>
      </c>
      <c r="BK692" s="16">
        <f>SUM(AR692:AX692)</f>
        <v>12.600000000000001</v>
      </c>
      <c r="BL692" s="10">
        <f>SUM(AL692:AQ692)</f>
        <v>4.2</v>
      </c>
      <c r="BM692" s="12">
        <f t="shared" si="196"/>
        <v>1</v>
      </c>
      <c r="BN692" s="12">
        <f t="shared" si="196"/>
        <v>0.33333333333333331</v>
      </c>
      <c r="BO692" s="9">
        <f t="shared" si="197"/>
        <v>4.2</v>
      </c>
      <c r="BP692" s="39" t="str">
        <f t="shared" si="198"/>
        <v/>
      </c>
      <c r="BQ692" s="147"/>
      <c r="BR692" s="9">
        <f t="shared" si="199"/>
        <v>0</v>
      </c>
      <c r="BS692" s="9">
        <f t="shared" si="200"/>
        <v>12</v>
      </c>
      <c r="BT692" s="9">
        <f t="shared" si="201"/>
        <v>12</v>
      </c>
      <c r="BU692" s="9" t="str">
        <f>IFERROR(_xlfn.XLOOKUP(D692,Sheet1!B:B,Sheet1!L:L),"")</f>
        <v/>
      </c>
      <c r="BV692" s="9" t="e">
        <f>_xlfn.XLOOKUP(BU692,Sheet1!S:S,Sheet1!T:T)</f>
        <v>#N/A</v>
      </c>
      <c r="BW692" s="9" t="e">
        <f>_xlfn.XLOOKUP(D692,Sheet1!B:B,Sheet1!M:M)</f>
        <v>#N/A</v>
      </c>
      <c r="BZ692" s="108">
        <f t="shared" si="202"/>
        <v>8.4000000000000021</v>
      </c>
      <c r="CB692" s="12">
        <f>AW692/AY692</f>
        <v>0.33333333333333331</v>
      </c>
      <c r="CC692" s="12">
        <f>AX692/AY692</f>
        <v>0.66666666666666663</v>
      </c>
      <c r="CG692" s="1" t="str">
        <f>IF(BO692&lt;80,"Below 80",
IF(BO692&lt;=120,"80-120",
IF(BO692&lt;=200,"&gt; 120-200",
IF(BO692&lt;=300,"&gt;200-300",
IF(BO692&lt;=500,"&gt;300-500",
"&gt;500")))))</f>
        <v>Below 80</v>
      </c>
      <c r="CH692" s="1" t="str">
        <f>IFERROR(_xlfn.XLOOKUP(CG692,Scenario!M:M,Scenario!N:N),"")</f>
        <v/>
      </c>
      <c r="CI692" s="1" t="str">
        <f t="shared" si="203"/>
        <v>Yes</v>
      </c>
      <c r="CJ692" s="75">
        <v>8.4</v>
      </c>
    </row>
    <row r="693" spans="1:89" hidden="1">
      <c r="A693" s="2">
        <v>692</v>
      </c>
      <c r="B693" s="2">
        <v>2024</v>
      </c>
      <c r="C693" s="1">
        <v>0</v>
      </c>
      <c r="D693" s="37" t="str">
        <v>001J100000PJBUxIAP</v>
      </c>
      <c r="E693" s="37" t="str">
        <v>M/S SAWARIYA &amp; SONS</v>
      </c>
      <c r="F693" s="37" t="str">
        <v>CHHATTISGARH</v>
      </c>
      <c r="G693" s="37" t="str">
        <v>RAIPUR</v>
      </c>
      <c r="H693" s="37" t="str">
        <v>Raipur</v>
      </c>
      <c r="I693" s="37" t="str">
        <v>MADHYA BHARAT ISPAT PRIVATE LIMITED</v>
      </c>
      <c r="J693" s="37" t="str">
        <v>Sumeet Mishra</v>
      </c>
      <c r="K693" s="37" t="str">
        <v>Vikash Kumar</v>
      </c>
      <c r="L693" s="37" t="str">
        <v>C12834</v>
      </c>
      <c r="M693" s="37" t="str">
        <v>Central</v>
      </c>
      <c r="N693" s="2">
        <v>492001</v>
      </c>
      <c r="O693" s="2" t="str">
        <v>22FWKPS9048R2ZD</v>
      </c>
      <c r="P693" s="2">
        <v>8641011567</v>
      </c>
      <c r="Q693" s="2" t="str">
        <v>Nov'24</v>
      </c>
      <c r="R693" s="2">
        <v>2025</v>
      </c>
      <c r="S693" s="1">
        <v>0</v>
      </c>
      <c r="T693" s="2" t="str">
        <v/>
      </c>
      <c r="U693" s="12">
        <v>0</v>
      </c>
      <c r="V693" s="1" t="str">
        <v>Potential Not updated</v>
      </c>
      <c r="W693" s="13">
        <v>0</v>
      </c>
      <c r="X693" s="13">
        <v>0</v>
      </c>
      <c r="Y693" s="13">
        <v>0</v>
      </c>
      <c r="Z693" s="13">
        <v>0</v>
      </c>
      <c r="AA693" s="13">
        <v>0</v>
      </c>
      <c r="AB693" s="13">
        <v>0</v>
      </c>
      <c r="AC693" s="13">
        <v>0</v>
      </c>
      <c r="AD693" s="13">
        <v>0</v>
      </c>
      <c r="AE693" s="13">
        <v>0</v>
      </c>
      <c r="AF693" s="13">
        <v>0</v>
      </c>
      <c r="AG693" s="13">
        <v>5</v>
      </c>
      <c r="AH693" s="13">
        <v>0</v>
      </c>
      <c r="AI693" s="13">
        <v>0</v>
      </c>
      <c r="AJ693" s="13">
        <v>0</v>
      </c>
      <c r="AK693" s="13">
        <v>0</v>
      </c>
      <c r="AL693" s="13">
        <v>0</v>
      </c>
      <c r="AM693" s="13">
        <v>0</v>
      </c>
      <c r="AN693" s="13">
        <v>0</v>
      </c>
      <c r="AO693" s="13">
        <v>0</v>
      </c>
      <c r="AP693" s="13">
        <v>0</v>
      </c>
      <c r="AQ693" s="13">
        <v>0</v>
      </c>
      <c r="AR693" s="13">
        <v>0</v>
      </c>
      <c r="AS693" s="13">
        <v>0</v>
      </c>
      <c r="AT693" s="13">
        <v>0</v>
      </c>
      <c r="AU693" s="13">
        <v>0</v>
      </c>
      <c r="AV693" s="13">
        <v>0</v>
      </c>
      <c r="AW693" s="16">
        <f t="shared" si="188"/>
        <v>0</v>
      </c>
      <c r="AX693" s="16">
        <v>0</v>
      </c>
      <c r="AY693" s="10">
        <f t="shared" si="189"/>
        <v>0</v>
      </c>
      <c r="AZ693" s="10">
        <f>SUM(Z693:AK693)</f>
        <v>5</v>
      </c>
      <c r="BA693" s="10"/>
      <c r="BB693" s="10">
        <f t="shared" si="190"/>
        <v>0</v>
      </c>
      <c r="BC693" s="10">
        <f t="shared" si="191"/>
        <v>0</v>
      </c>
      <c r="BD693" s="10">
        <f t="shared" si="192"/>
        <v>-5</v>
      </c>
      <c r="BE693" s="10">
        <f t="shared" si="205"/>
        <v>5</v>
      </c>
      <c r="BF693" s="2" t="s">
        <v>119</v>
      </c>
      <c r="BG693" s="10">
        <f t="shared" si="193"/>
        <v>0</v>
      </c>
      <c r="BH693" s="36" t="s">
        <v>118</v>
      </c>
      <c r="BI693" s="39" t="str">
        <f t="shared" si="194"/>
        <v/>
      </c>
      <c r="BJ693" s="39" t="str">
        <f t="shared" si="195"/>
        <v/>
      </c>
      <c r="BK693" s="16">
        <f>SUM(AR693:AX693)</f>
        <v>0</v>
      </c>
      <c r="BL693" s="10">
        <f>SUM(AL693:AQ693)</f>
        <v>0</v>
      </c>
      <c r="BM693" s="12" t="str">
        <f t="shared" si="196"/>
        <v/>
      </c>
      <c r="BN693" s="12" t="str">
        <f t="shared" si="196"/>
        <v/>
      </c>
      <c r="BO693" s="9">
        <f t="shared" si="197"/>
        <v>0</v>
      </c>
      <c r="BP693" s="39" t="str">
        <f t="shared" si="198"/>
        <v/>
      </c>
      <c r="BQ693" s="147"/>
      <c r="BR693" s="9">
        <f t="shared" si="199"/>
        <v>0</v>
      </c>
      <c r="BS693" s="9">
        <f t="shared" si="200"/>
        <v>5</v>
      </c>
      <c r="BT693" s="9">
        <f t="shared" si="201"/>
        <v>5</v>
      </c>
      <c r="BU693" s="9" t="str">
        <f>IFERROR(_xlfn.XLOOKUP(D693,Sheet1!B:B,Sheet1!L:L),"")</f>
        <v/>
      </c>
      <c r="BV693" s="9" t="e">
        <f>_xlfn.XLOOKUP(BU693,Sheet1!S:S,Sheet1!T:T)</f>
        <v>#N/A</v>
      </c>
      <c r="BW693" s="9" t="e">
        <f>_xlfn.XLOOKUP(D693,Sheet1!B:B,Sheet1!M:M)</f>
        <v>#N/A</v>
      </c>
      <c r="BZ693" s="108">
        <f t="shared" si="202"/>
        <v>0</v>
      </c>
      <c r="CB693" s="12"/>
      <c r="CC693" s="12"/>
      <c r="CG693" s="1" t="str">
        <f>IF(BO693&lt;80,"Below 80",
IF(BO693&lt;=120,"80-120",
IF(BO693&lt;=200,"&gt; 120-200",
IF(BO693&lt;=300,"&gt;200-300",
IF(BO693&lt;=500,"&gt;300-500",
"&gt;500")))))</f>
        <v>Below 80</v>
      </c>
      <c r="CH693" s="1" t="str">
        <f>IFERROR(_xlfn.XLOOKUP(CG693,Scenario!M:M,Scenario!N:N),"")</f>
        <v/>
      </c>
      <c r="CI693" s="1" t="str">
        <f t="shared" si="203"/>
        <v>No</v>
      </c>
      <c r="CJ693" s="75">
        <v>0</v>
      </c>
    </row>
    <row r="694" spans="1:89" hidden="1">
      <c r="A694" s="2">
        <v>693</v>
      </c>
      <c r="B694" s="2">
        <v>2024</v>
      </c>
      <c r="C694" s="1">
        <v>0</v>
      </c>
      <c r="D694" s="37" t="str">
        <v>001J100000PJBrnIAH</v>
      </c>
      <c r="E694" s="37" t="str">
        <v>J D STORES</v>
      </c>
      <c r="F694" s="37" t="str">
        <v>CHHATTISGARH</v>
      </c>
      <c r="G694" s="37" t="str">
        <v>DANTEWADA</v>
      </c>
      <c r="H694" s="37" t="str">
        <v>Jagdalpur</v>
      </c>
      <c r="I694" s="37" t="str">
        <v>MADHYA BHARAT ISPAT PRIVATE LIMITED</v>
      </c>
      <c r="J694" s="37" t="str">
        <v>Sumeet Mishra</v>
      </c>
      <c r="K694" s="37" t="str">
        <v>Vikash Kumar</v>
      </c>
      <c r="L694" s="37" t="str">
        <v>C12834</v>
      </c>
      <c r="M694" s="37" t="str">
        <v>Central</v>
      </c>
      <c r="N694" s="2">
        <v>494556</v>
      </c>
      <c r="O694" s="2" t="str">
        <v>22AJMPM5190Q1ZK</v>
      </c>
      <c r="P694" s="2">
        <v>9302694898</v>
      </c>
      <c r="Q694" s="2" t="str">
        <v>Nov'24</v>
      </c>
      <c r="R694" s="2">
        <v>2025</v>
      </c>
      <c r="S694" s="1">
        <v>0</v>
      </c>
      <c r="T694" s="2" t="str">
        <v/>
      </c>
      <c r="U694" s="12">
        <v>0</v>
      </c>
      <c r="V694" s="1" t="str">
        <v>Potential Not updated</v>
      </c>
      <c r="W694" s="13">
        <v>0</v>
      </c>
      <c r="X694" s="13">
        <v>0</v>
      </c>
      <c r="Y694" s="13">
        <v>0</v>
      </c>
      <c r="Z694" s="13">
        <v>0</v>
      </c>
      <c r="AA694" s="13">
        <v>0</v>
      </c>
      <c r="AB694" s="13">
        <v>0</v>
      </c>
      <c r="AC694" s="13">
        <v>0</v>
      </c>
      <c r="AD694" s="13">
        <v>0</v>
      </c>
      <c r="AE694" s="13">
        <v>0</v>
      </c>
      <c r="AF694" s="13">
        <v>0</v>
      </c>
      <c r="AG694" s="13">
        <v>40</v>
      </c>
      <c r="AH694" s="13">
        <v>0</v>
      </c>
      <c r="AI694" s="13">
        <v>0</v>
      </c>
      <c r="AJ694" s="13">
        <v>0</v>
      </c>
      <c r="AK694" s="13">
        <v>0</v>
      </c>
      <c r="AL694" s="13">
        <v>0</v>
      </c>
      <c r="AM694" s="13">
        <v>0</v>
      </c>
      <c r="AN694" s="13">
        <v>0</v>
      </c>
      <c r="AO694" s="13">
        <v>0</v>
      </c>
      <c r="AP694" s="13">
        <v>0</v>
      </c>
      <c r="AQ694" s="13">
        <v>0</v>
      </c>
      <c r="AR694" s="13">
        <v>0</v>
      </c>
      <c r="AS694" s="13">
        <v>0</v>
      </c>
      <c r="AT694" s="13">
        <v>0</v>
      </c>
      <c r="AU694" s="13">
        <v>0</v>
      </c>
      <c r="AV694" s="13">
        <v>0</v>
      </c>
      <c r="AW694" s="16">
        <f t="shared" si="188"/>
        <v>0</v>
      </c>
      <c r="AX694" s="16">
        <v>0</v>
      </c>
      <c r="AY694" s="10">
        <f t="shared" si="189"/>
        <v>0</v>
      </c>
      <c r="AZ694" s="10">
        <f>SUM(Z694:AK694)</f>
        <v>40</v>
      </c>
      <c r="BA694" s="10"/>
      <c r="BB694" s="10">
        <f t="shared" si="190"/>
        <v>0</v>
      </c>
      <c r="BC694" s="10">
        <f t="shared" si="191"/>
        <v>0</v>
      </c>
      <c r="BD694" s="10">
        <f t="shared" si="192"/>
        <v>-40</v>
      </c>
      <c r="BE694" s="10">
        <f t="shared" si="205"/>
        <v>40</v>
      </c>
      <c r="BF694" s="2" t="s">
        <v>119</v>
      </c>
      <c r="BG694" s="10">
        <f t="shared" si="193"/>
        <v>0</v>
      </c>
      <c r="BH694" s="36" t="s">
        <v>118</v>
      </c>
      <c r="BI694" s="39" t="str">
        <f t="shared" si="194"/>
        <v/>
      </c>
      <c r="BJ694" s="39" t="str">
        <f t="shared" si="195"/>
        <v/>
      </c>
      <c r="BK694" s="16">
        <f>SUM(AR694:AX694)</f>
        <v>0</v>
      </c>
      <c r="BL694" s="10">
        <f>SUM(AL694:AQ694)</f>
        <v>0</v>
      </c>
      <c r="BM694" s="12" t="str">
        <f t="shared" si="196"/>
        <v/>
      </c>
      <c r="BN694" s="12" t="str">
        <f t="shared" si="196"/>
        <v/>
      </c>
      <c r="BO694" s="9">
        <f t="shared" si="197"/>
        <v>0</v>
      </c>
      <c r="BP694" s="39" t="str">
        <f t="shared" si="198"/>
        <v/>
      </c>
      <c r="BQ694" s="147"/>
      <c r="BR694" s="9">
        <f t="shared" si="199"/>
        <v>0</v>
      </c>
      <c r="BS694" s="9">
        <f t="shared" si="200"/>
        <v>40</v>
      </c>
      <c r="BT694" s="9">
        <f t="shared" si="201"/>
        <v>40</v>
      </c>
      <c r="BU694" s="9" t="str">
        <f>IFERROR(_xlfn.XLOOKUP(D694,Sheet1!B:B,Sheet1!L:L),"")</f>
        <v/>
      </c>
      <c r="BV694" s="9" t="e">
        <f>_xlfn.XLOOKUP(BU694,Sheet1!S:S,Sheet1!T:T)</f>
        <v>#N/A</v>
      </c>
      <c r="BW694" s="9" t="e">
        <f>_xlfn.XLOOKUP(D694,Sheet1!B:B,Sheet1!M:M)</f>
        <v>#N/A</v>
      </c>
      <c r="BZ694" s="108">
        <f t="shared" si="202"/>
        <v>0</v>
      </c>
      <c r="CB694" s="12"/>
      <c r="CC694" s="12"/>
      <c r="CG694" s="1" t="str">
        <f>IF(BO694&lt;80,"Below 80",
IF(BO694&lt;=120,"80-120",
IF(BO694&lt;=200,"&gt; 120-200",
IF(BO694&lt;=300,"&gt;200-300",
IF(BO694&lt;=500,"&gt;300-500",
"&gt;500")))))</f>
        <v>Below 80</v>
      </c>
      <c r="CH694" s="1" t="str">
        <f>IFERROR(_xlfn.XLOOKUP(CG694,Scenario!M:M,Scenario!N:N),"")</f>
        <v/>
      </c>
      <c r="CI694" s="1" t="str">
        <f t="shared" si="203"/>
        <v>No</v>
      </c>
      <c r="CJ694" s="75">
        <v>0</v>
      </c>
    </row>
    <row r="695" spans="1:89" hidden="1">
      <c r="A695" s="2">
        <v>694</v>
      </c>
      <c r="B695" s="2">
        <v>2024</v>
      </c>
      <c r="C695" s="1">
        <v>0</v>
      </c>
      <c r="D695" s="37" t="str">
        <v>001J100000MDX4WIAX</v>
      </c>
      <c r="E695" s="37" t="str">
        <v>Tirupati Balaji Udyog Pvt Ltd</v>
      </c>
      <c r="F695" s="37" t="str">
        <v>ODISHA</v>
      </c>
      <c r="G695" s="37" t="str">
        <v>KHORDHA</v>
      </c>
      <c r="H695" s="37">
        <v>0</v>
      </c>
      <c r="I695" s="37" t="str">
        <v>Niyati Udyog Private Limited</v>
      </c>
      <c r="J695" s="37" t="str">
        <v>Govind Dorwal</v>
      </c>
      <c r="K695" s="37" t="str">
        <v>Bidyut Ranjan Mishra</v>
      </c>
      <c r="L695" s="37" t="str">
        <v>C13293</v>
      </c>
      <c r="M695" s="37" t="str">
        <v>Central</v>
      </c>
      <c r="N695" s="2">
        <v>751006</v>
      </c>
      <c r="O695" s="2" t="str">
        <v>21AAECT4204E2Z0</v>
      </c>
      <c r="P695" s="2">
        <v>9470373957</v>
      </c>
      <c r="Q695" s="2" t="str">
        <v>Nov'24</v>
      </c>
      <c r="R695" s="2">
        <v>2025</v>
      </c>
      <c r="S695" s="1">
        <v>0</v>
      </c>
      <c r="T695" s="2">
        <v>100</v>
      </c>
      <c r="U695" s="12">
        <v>0</v>
      </c>
      <c r="V695" s="1" t="str">
        <v>Challenger</v>
      </c>
      <c r="W695" s="13">
        <v>0</v>
      </c>
      <c r="X695" s="13">
        <v>0</v>
      </c>
      <c r="Y695" s="13">
        <v>0</v>
      </c>
      <c r="Z695" s="13">
        <v>0</v>
      </c>
      <c r="AA695" s="13">
        <v>0</v>
      </c>
      <c r="AB695" s="13">
        <v>0</v>
      </c>
      <c r="AC695" s="13">
        <v>0</v>
      </c>
      <c r="AD695" s="13">
        <v>0</v>
      </c>
      <c r="AE695" s="13">
        <v>0</v>
      </c>
      <c r="AF695" s="13">
        <v>0</v>
      </c>
      <c r="AG695" s="13">
        <v>421</v>
      </c>
      <c r="AH695" s="13">
        <v>0</v>
      </c>
      <c r="AI695" s="13">
        <v>0</v>
      </c>
      <c r="AJ695" s="13">
        <v>0</v>
      </c>
      <c r="AK695" s="13">
        <v>80.790000000000006</v>
      </c>
      <c r="AL695" s="13">
        <v>10</v>
      </c>
      <c r="AM695" s="13">
        <v>0</v>
      </c>
      <c r="AN695" s="13">
        <v>0</v>
      </c>
      <c r="AO695" s="13">
        <v>44.32</v>
      </c>
      <c r="AP695" s="13">
        <v>0</v>
      </c>
      <c r="AQ695" s="13">
        <v>0</v>
      </c>
      <c r="AR695" s="13">
        <v>3.05</v>
      </c>
      <c r="AS695" s="13">
        <v>0</v>
      </c>
      <c r="AT695" s="13">
        <v>0</v>
      </c>
      <c r="AU695" s="13">
        <v>0</v>
      </c>
      <c r="AV695" s="13">
        <v>0</v>
      </c>
      <c r="AW695" s="16">
        <f t="shared" si="188"/>
        <v>57.37</v>
      </c>
      <c r="AX695" s="16">
        <v>114.74</v>
      </c>
      <c r="AY695" s="10">
        <f t="shared" si="189"/>
        <v>172.10999999999999</v>
      </c>
      <c r="AZ695" s="10">
        <f>SUM(Z695:AK695)</f>
        <v>501.79</v>
      </c>
      <c r="BA695" s="10">
        <f>AW695</f>
        <v>57.37</v>
      </c>
      <c r="BB695" s="10">
        <f t="shared" si="190"/>
        <v>0</v>
      </c>
      <c r="BC695" s="10">
        <f t="shared" si="191"/>
        <v>0</v>
      </c>
      <c r="BD695" s="10">
        <f t="shared" si="192"/>
        <v>-329.68000000000006</v>
      </c>
      <c r="BE695" s="10">
        <f t="shared" si="205"/>
        <v>444.42</v>
      </c>
      <c r="BF695" s="35" t="s">
        <v>118</v>
      </c>
      <c r="BG695" s="10">
        <f t="shared" si="193"/>
        <v>7.1712499999999997</v>
      </c>
      <c r="BH695" s="36" t="s">
        <v>119</v>
      </c>
      <c r="BI695" s="39" t="str">
        <f t="shared" si="194"/>
        <v/>
      </c>
      <c r="BJ695" s="39" t="str">
        <f t="shared" si="195"/>
        <v/>
      </c>
      <c r="BK695" s="16">
        <f>SUM(AR695:AX695)</f>
        <v>175.16</v>
      </c>
      <c r="BL695" s="10">
        <f>SUM(AL695:AQ695)</f>
        <v>54.32</v>
      </c>
      <c r="BM695" s="12">
        <f t="shared" si="196"/>
        <v>1.0177212247980942</v>
      </c>
      <c r="BN695" s="12">
        <f t="shared" si="196"/>
        <v>0.31561210853523913</v>
      </c>
      <c r="BO695" s="9">
        <f t="shared" si="197"/>
        <v>57.37</v>
      </c>
      <c r="BP695" s="39" t="str">
        <f t="shared" si="198"/>
        <v/>
      </c>
      <c r="BQ695" s="147"/>
      <c r="BR695" s="9">
        <f t="shared" si="199"/>
        <v>0</v>
      </c>
      <c r="BS695" s="9">
        <f t="shared" si="200"/>
        <v>501.79</v>
      </c>
      <c r="BT695" s="9">
        <f t="shared" si="201"/>
        <v>501.79</v>
      </c>
      <c r="BU695" s="9">
        <f>IFERROR(_xlfn.XLOOKUP(D695,Sheet1!B:B,Sheet1!L:L),"")</f>
        <v>0</v>
      </c>
      <c r="BV695" s="9" t="e">
        <f>_xlfn.XLOOKUP(BU695,Sheet1!S:S,Sheet1!T:T)</f>
        <v>#N/A</v>
      </c>
      <c r="BW695" s="9">
        <f>_xlfn.XLOOKUP(D695,Sheet1!B:B,Sheet1!M:M)</f>
        <v>0</v>
      </c>
      <c r="BZ695" s="108">
        <f t="shared" si="202"/>
        <v>114.73999999999998</v>
      </c>
      <c r="CB695" s="12">
        <f>AW695/AY695</f>
        <v>0.33333333333333337</v>
      </c>
      <c r="CC695" s="12">
        <f>AX695/AY695</f>
        <v>0.66666666666666674</v>
      </c>
      <c r="CG695" s="1" t="str">
        <f>IF(BO695&lt;80,"Below 80",
IF(BO695&lt;=120,"80-120",
IF(BO695&lt;=200,"&gt; 120-200",
IF(BO695&lt;=300,"&gt;200-300",
IF(BO695&lt;=500,"&gt;300-500",
"&gt;500")))))</f>
        <v>Below 80</v>
      </c>
      <c r="CH695" s="1" t="str">
        <f>IFERROR(_xlfn.XLOOKUP(CG695,Scenario!M:M,Scenario!N:N),"")</f>
        <v/>
      </c>
      <c r="CI695" s="1" t="str">
        <f t="shared" si="203"/>
        <v>Yes</v>
      </c>
      <c r="CJ695" s="75">
        <v>114.74</v>
      </c>
    </row>
    <row r="696" spans="1:89" hidden="1">
      <c r="A696" s="2">
        <v>695</v>
      </c>
      <c r="B696" s="2">
        <v>2024</v>
      </c>
      <c r="C696" s="1">
        <v>0</v>
      </c>
      <c r="D696" s="37" t="str">
        <v>0015g00001f6dpxAAA</v>
      </c>
      <c r="E696" s="37" t="str">
        <v>SHRI DATTA TRADERS</v>
      </c>
      <c r="F696" s="37" t="str">
        <v>MAHARASHTRA</v>
      </c>
      <c r="G696" s="37" t="str">
        <v>NAGPUR</v>
      </c>
      <c r="H696" s="37" t="str">
        <v>Nagpur</v>
      </c>
      <c r="I696" s="37" t="str">
        <v>SSTL (INDIA) PRIVATE LIMITED</v>
      </c>
      <c r="J696" s="37" t="str">
        <v>Ekeshwar Sahu</v>
      </c>
      <c r="K696" s="37" t="str">
        <v>Ekeshwar Sahu</v>
      </c>
      <c r="L696" s="37" t="str">
        <v>C13295</v>
      </c>
      <c r="M696" s="37" t="str">
        <v>Central</v>
      </c>
      <c r="N696" s="2">
        <v>440034</v>
      </c>
      <c r="O696" s="2" t="str">
        <v>27AEZPA8003L1Z4</v>
      </c>
      <c r="P696" s="2">
        <v>9028331323</v>
      </c>
      <c r="Q696" s="2" t="str">
        <v>Feb'24</v>
      </c>
      <c r="R696" s="2">
        <v>2025</v>
      </c>
      <c r="S696" s="1">
        <v>0</v>
      </c>
      <c r="T696" s="2">
        <v>250</v>
      </c>
      <c r="U696" s="12">
        <v>0</v>
      </c>
      <c r="V696" s="1" t="str">
        <v>Alien</v>
      </c>
      <c r="W696" s="13">
        <v>0</v>
      </c>
      <c r="X696" s="13">
        <v>0</v>
      </c>
      <c r="Y696" s="13">
        <v>0</v>
      </c>
      <c r="Z696" s="13">
        <v>0</v>
      </c>
      <c r="AA696" s="13">
        <v>0</v>
      </c>
      <c r="AB696" s="13">
        <v>0</v>
      </c>
      <c r="AC696" s="13">
        <v>0</v>
      </c>
      <c r="AD696" s="13">
        <v>0</v>
      </c>
      <c r="AE696" s="13">
        <v>0</v>
      </c>
      <c r="AF696" s="13">
        <v>0</v>
      </c>
      <c r="AG696" s="13">
        <v>50</v>
      </c>
      <c r="AH696" s="13">
        <v>0</v>
      </c>
      <c r="AI696" s="13">
        <v>0</v>
      </c>
      <c r="AJ696" s="13">
        <v>0</v>
      </c>
      <c r="AK696" s="13">
        <v>0</v>
      </c>
      <c r="AL696" s="13">
        <v>0</v>
      </c>
      <c r="AM696" s="13">
        <v>0</v>
      </c>
      <c r="AN696" s="13">
        <v>0</v>
      </c>
      <c r="AO696" s="13">
        <v>20.3</v>
      </c>
      <c r="AP696" s="13">
        <v>0</v>
      </c>
      <c r="AQ696" s="13">
        <v>0</v>
      </c>
      <c r="AR696" s="13">
        <v>0</v>
      </c>
      <c r="AS696" s="13">
        <v>10.18</v>
      </c>
      <c r="AT696" s="13">
        <v>0</v>
      </c>
      <c r="AU696" s="13">
        <v>0</v>
      </c>
      <c r="AV696" s="13">
        <v>0</v>
      </c>
      <c r="AW696" s="16">
        <f t="shared" si="188"/>
        <v>30.48</v>
      </c>
      <c r="AX696" s="16">
        <v>40.6</v>
      </c>
      <c r="AY696" s="10">
        <f t="shared" si="189"/>
        <v>71.08</v>
      </c>
      <c r="AZ696" s="10">
        <f>SUM(Z696:AK696)</f>
        <v>50</v>
      </c>
      <c r="BA696" s="10">
        <v>60</v>
      </c>
      <c r="BB696" s="10">
        <f t="shared" si="190"/>
        <v>29.52</v>
      </c>
      <c r="BC696" s="10">
        <f t="shared" si="191"/>
        <v>7.38</v>
      </c>
      <c r="BD696" s="10">
        <f t="shared" si="192"/>
        <v>21.08</v>
      </c>
      <c r="BE696" s="10">
        <f t="shared" si="205"/>
        <v>19.52</v>
      </c>
      <c r="BF696" s="2" t="s">
        <v>119</v>
      </c>
      <c r="BG696" s="10">
        <f t="shared" si="193"/>
        <v>3.81</v>
      </c>
      <c r="BH696" s="36" t="s">
        <v>118</v>
      </c>
      <c r="BI696" s="39" t="str">
        <f t="shared" si="194"/>
        <v/>
      </c>
      <c r="BJ696" s="39" t="str">
        <f t="shared" si="195"/>
        <v/>
      </c>
      <c r="BK696" s="16">
        <f>SUM(AR696:AX696)</f>
        <v>81.259999999999991</v>
      </c>
      <c r="BL696" s="10">
        <f>SUM(AL696:AQ696)</f>
        <v>20.3</v>
      </c>
      <c r="BM696" s="12">
        <f t="shared" si="196"/>
        <v>1.1432189082723692</v>
      </c>
      <c r="BN696" s="12">
        <f t="shared" si="196"/>
        <v>0.28559369724254363</v>
      </c>
      <c r="BO696" s="9">
        <f t="shared" si="197"/>
        <v>30.48</v>
      </c>
      <c r="BP696" s="39" t="str">
        <f t="shared" si="198"/>
        <v/>
      </c>
      <c r="BQ696" s="147"/>
      <c r="BR696" s="9">
        <f t="shared" si="199"/>
        <v>0</v>
      </c>
      <c r="BS696" s="9">
        <f t="shared" si="200"/>
        <v>50</v>
      </c>
      <c r="BT696" s="9">
        <f t="shared" si="201"/>
        <v>50</v>
      </c>
      <c r="BU696" s="9" t="str">
        <f>IFERROR(_xlfn.XLOOKUP(D696,Sheet1!B:B,Sheet1!L:L),"")</f>
        <v/>
      </c>
      <c r="BV696" s="9" t="e">
        <f>_xlfn.XLOOKUP(BU696,Sheet1!S:S,Sheet1!T:T)</f>
        <v>#N/A</v>
      </c>
      <c r="BW696" s="9" t="e">
        <f>_xlfn.XLOOKUP(D696,Sheet1!B:B,Sheet1!M:M)</f>
        <v>#N/A</v>
      </c>
      <c r="BZ696" s="108">
        <f t="shared" si="202"/>
        <v>40.599999999999994</v>
      </c>
      <c r="CB696" s="12">
        <f>AW696/AY696</f>
        <v>0.42881260551491279</v>
      </c>
      <c r="CC696" s="12">
        <f>AX696/AY696</f>
        <v>0.57118739448508726</v>
      </c>
      <c r="CG696" s="1" t="str">
        <f>IF(BO696&lt;80,"Below 80",
IF(BO696&lt;=120,"80-120",
IF(BO696&lt;=200,"&gt; 120-200",
IF(BO696&lt;=300,"&gt;200-300",
IF(BO696&lt;=500,"&gt;300-500",
"&gt;500")))))</f>
        <v>Below 80</v>
      </c>
      <c r="CH696" s="1" t="str">
        <f>IFERROR(_xlfn.XLOOKUP(CG696,Scenario!M:M,Scenario!N:N),"")</f>
        <v/>
      </c>
      <c r="CI696" s="1" t="str">
        <f t="shared" si="203"/>
        <v>Yes</v>
      </c>
      <c r="CJ696" s="75">
        <v>30.42</v>
      </c>
    </row>
    <row r="697" spans="1:89" hidden="1">
      <c r="A697" s="2">
        <v>696</v>
      </c>
      <c r="B697" s="2">
        <v>2024</v>
      </c>
      <c r="C697" s="1">
        <v>0</v>
      </c>
      <c r="D697" s="37" t="str">
        <v>001J100000PHvKgIAL</v>
      </c>
      <c r="E697" s="37" t="str">
        <v>M/S SADATHIA TRADERS</v>
      </c>
      <c r="F697" s="37" t="str">
        <v>JAMMU AND KASHMIR</v>
      </c>
      <c r="G697" s="37" t="str">
        <v>SAMBA</v>
      </c>
      <c r="H697" s="37" t="str">
        <v>Samba</v>
      </c>
      <c r="I697" s="37" t="str">
        <v>AGGARWAL TRADERS</v>
      </c>
      <c r="J697" s="37" t="str">
        <v>bhanu ayush</v>
      </c>
      <c r="K697" s="37">
        <v>0</v>
      </c>
      <c r="L697" s="37" t="str">
        <v>0015g00001gvNHH</v>
      </c>
      <c r="M697" s="37" t="str">
        <v>North</v>
      </c>
      <c r="N697" s="2">
        <v>184120</v>
      </c>
      <c r="O697" s="2" t="str">
        <v>01HUVPS5685B1Z3</v>
      </c>
      <c r="P697" s="2">
        <v>9682146392</v>
      </c>
      <c r="Q697" s="2" t="str">
        <v>Nov'24</v>
      </c>
      <c r="R697" s="2">
        <v>2025</v>
      </c>
      <c r="S697" s="1">
        <v>0</v>
      </c>
      <c r="T697" s="2">
        <v>50</v>
      </c>
      <c r="U697" s="12">
        <v>0</v>
      </c>
      <c r="V697" s="1" t="str">
        <v>Minor</v>
      </c>
      <c r="W697" s="13">
        <v>0</v>
      </c>
      <c r="X697" s="13">
        <v>0</v>
      </c>
      <c r="Y697" s="13">
        <v>0</v>
      </c>
      <c r="Z697" s="13">
        <v>0</v>
      </c>
      <c r="AA697" s="13">
        <v>0</v>
      </c>
      <c r="AB697" s="13">
        <v>0</v>
      </c>
      <c r="AC697" s="13">
        <v>0</v>
      </c>
      <c r="AD697" s="13">
        <v>0</v>
      </c>
      <c r="AE697" s="13">
        <v>0</v>
      </c>
      <c r="AF697" s="13">
        <v>0</v>
      </c>
      <c r="AG697" s="13">
        <v>5</v>
      </c>
      <c r="AH697" s="13">
        <v>0</v>
      </c>
      <c r="AI697" s="13">
        <v>1.8</v>
      </c>
      <c r="AJ697" s="13">
        <v>0</v>
      </c>
      <c r="AK697" s="13">
        <v>0</v>
      </c>
      <c r="AL697" s="13">
        <v>0</v>
      </c>
      <c r="AM697" s="13">
        <v>0</v>
      </c>
      <c r="AN697" s="13">
        <v>0</v>
      </c>
      <c r="AO697" s="13">
        <v>0</v>
      </c>
      <c r="AP697" s="13">
        <v>0</v>
      </c>
      <c r="AQ697" s="13">
        <v>0</v>
      </c>
      <c r="AR697" s="13">
        <v>0</v>
      </c>
      <c r="AS697" s="13">
        <v>0</v>
      </c>
      <c r="AT697" s="13">
        <v>0</v>
      </c>
      <c r="AU697" s="13">
        <v>0</v>
      </c>
      <c r="AV697" s="13">
        <v>0</v>
      </c>
      <c r="AW697" s="16">
        <f t="shared" si="188"/>
        <v>0</v>
      </c>
      <c r="AX697" s="16">
        <v>0</v>
      </c>
      <c r="AY697" s="10">
        <f t="shared" si="189"/>
        <v>0</v>
      </c>
      <c r="AZ697" s="10">
        <f>SUM(Z697:AK697)</f>
        <v>6.8</v>
      </c>
      <c r="BA697" s="10"/>
      <c r="BB697" s="10">
        <f t="shared" si="190"/>
        <v>0</v>
      </c>
      <c r="BC697" s="10">
        <f t="shared" si="191"/>
        <v>0</v>
      </c>
      <c r="BD697" s="10">
        <f t="shared" si="192"/>
        <v>-6.8</v>
      </c>
      <c r="BE697" s="10">
        <f t="shared" si="205"/>
        <v>6.8</v>
      </c>
      <c r="BF697" s="2" t="s">
        <v>119</v>
      </c>
      <c r="BG697" s="10">
        <f t="shared" si="193"/>
        <v>0</v>
      </c>
      <c r="BH697" s="36" t="s">
        <v>118</v>
      </c>
      <c r="BI697" s="39" t="str">
        <f t="shared" si="194"/>
        <v/>
      </c>
      <c r="BJ697" s="39" t="str">
        <f t="shared" si="195"/>
        <v/>
      </c>
      <c r="BK697" s="16">
        <f>SUM(AR697:AX697)</f>
        <v>0</v>
      </c>
      <c r="BL697" s="10">
        <f>SUM(AL697:AQ697)</f>
        <v>0</v>
      </c>
      <c r="BM697" s="12" t="str">
        <f t="shared" si="196"/>
        <v/>
      </c>
      <c r="BN697" s="12" t="str">
        <f t="shared" si="196"/>
        <v/>
      </c>
      <c r="BO697" s="9">
        <f t="shared" si="197"/>
        <v>0</v>
      </c>
      <c r="BP697" s="39" t="str">
        <f t="shared" si="198"/>
        <v/>
      </c>
      <c r="BQ697" s="147"/>
      <c r="BR697" s="9">
        <f t="shared" si="199"/>
        <v>0</v>
      </c>
      <c r="BS697" s="9">
        <f t="shared" si="200"/>
        <v>6.8</v>
      </c>
      <c r="BT697" s="9">
        <f t="shared" si="201"/>
        <v>6.8</v>
      </c>
      <c r="BU697" s="9" t="str">
        <f>IFERROR(_xlfn.XLOOKUP(D697,Sheet1!B:B,Sheet1!L:L),"")</f>
        <v/>
      </c>
      <c r="BV697" s="9" t="e">
        <f>_xlfn.XLOOKUP(BU697,Sheet1!S:S,Sheet1!T:T)</f>
        <v>#N/A</v>
      </c>
      <c r="BW697" s="9" t="e">
        <f>_xlfn.XLOOKUP(D697,Sheet1!B:B,Sheet1!M:M)</f>
        <v>#N/A</v>
      </c>
      <c r="BZ697" s="108">
        <f t="shared" si="202"/>
        <v>0</v>
      </c>
      <c r="CB697" s="12"/>
      <c r="CC697" s="12"/>
      <c r="CG697" s="1" t="str">
        <f>IF(BO697&lt;80,"Below 80",
IF(BO697&lt;=120,"80-120",
IF(BO697&lt;=200,"&gt; 120-200",
IF(BO697&lt;=300,"&gt;200-300",
IF(BO697&lt;=500,"&gt;300-500",
"&gt;500")))))</f>
        <v>Below 80</v>
      </c>
      <c r="CH697" s="1" t="str">
        <f>IFERROR(_xlfn.XLOOKUP(CG697,Scenario!M:M,Scenario!N:N),"")</f>
        <v/>
      </c>
      <c r="CI697" s="1" t="str">
        <f t="shared" si="203"/>
        <v>No</v>
      </c>
      <c r="CJ697" s="75">
        <v>0</v>
      </c>
    </row>
    <row r="698" spans="1:89" hidden="1">
      <c r="A698" s="2">
        <v>697</v>
      </c>
      <c r="B698" s="2">
        <v>2024</v>
      </c>
      <c r="C698" s="1">
        <v>0</v>
      </c>
      <c r="D698" s="37" t="str">
        <v>0015g00001gv6R1AAI</v>
      </c>
      <c r="E698" s="37" t="str">
        <v>SINGLA BUILDING MATERIAL</v>
      </c>
      <c r="F698" s="37" t="str">
        <v>PUNJAB</v>
      </c>
      <c r="G698" s="37" t="str">
        <v>PATIALA</v>
      </c>
      <c r="H698" s="37" t="str">
        <v>Samana</v>
      </c>
      <c r="I698" s="37" t="str">
        <v>RAMDOOT UDHYOG PRIVATE LIMITED</v>
      </c>
      <c r="J698" s="37" t="str">
        <v>Abhishek Wadhwa</v>
      </c>
      <c r="K698" s="37" t="str">
        <v>Sonu Kumar</v>
      </c>
      <c r="L698" s="37" t="str">
        <v>C13168</v>
      </c>
      <c r="M698" s="37" t="str">
        <v>North</v>
      </c>
      <c r="N698" s="2">
        <v>147102</v>
      </c>
      <c r="O698" s="2" t="str">
        <v>03ABVPR3288D1ZB</v>
      </c>
      <c r="P698" s="2">
        <v>9815502973</v>
      </c>
      <c r="Q698" s="2" t="str">
        <v>Aug'24</v>
      </c>
      <c r="R698" s="2">
        <v>2025</v>
      </c>
      <c r="S698" s="1">
        <v>0</v>
      </c>
      <c r="T698" s="2">
        <v>200</v>
      </c>
      <c r="U698" s="12">
        <v>0</v>
      </c>
      <c r="V698" s="1" t="str">
        <v>Challenger</v>
      </c>
      <c r="W698" s="13">
        <v>0</v>
      </c>
      <c r="X698" s="13">
        <v>0</v>
      </c>
      <c r="Y698" s="13">
        <v>0</v>
      </c>
      <c r="Z698" s="13">
        <v>0</v>
      </c>
      <c r="AA698" s="13">
        <v>0</v>
      </c>
      <c r="AB698" s="13">
        <v>0</v>
      </c>
      <c r="AC698" s="13">
        <v>0</v>
      </c>
      <c r="AD698" s="13">
        <v>12</v>
      </c>
      <c r="AE698" s="13">
        <v>12</v>
      </c>
      <c r="AF698" s="13">
        <v>0</v>
      </c>
      <c r="AG698" s="13">
        <v>0</v>
      </c>
      <c r="AH698" s="13">
        <v>12</v>
      </c>
      <c r="AI698" s="13">
        <v>0</v>
      </c>
      <c r="AJ698" s="13">
        <v>12</v>
      </c>
      <c r="AK698" s="13">
        <v>0</v>
      </c>
      <c r="AL698" s="13">
        <v>31</v>
      </c>
      <c r="AM698" s="13">
        <v>12</v>
      </c>
      <c r="AN698" s="13">
        <v>0</v>
      </c>
      <c r="AO698" s="13">
        <v>0</v>
      </c>
      <c r="AP698" s="13">
        <v>0</v>
      </c>
      <c r="AQ698" s="13">
        <v>0</v>
      </c>
      <c r="AR698" s="13">
        <v>0</v>
      </c>
      <c r="AS698" s="13">
        <v>0</v>
      </c>
      <c r="AT698" s="13">
        <v>0</v>
      </c>
      <c r="AU698" s="13">
        <v>0</v>
      </c>
      <c r="AV698" s="13">
        <v>0</v>
      </c>
      <c r="AW698" s="16">
        <f t="shared" si="188"/>
        <v>43</v>
      </c>
      <c r="AX698" s="16">
        <v>86</v>
      </c>
      <c r="AY698" s="10">
        <f t="shared" si="189"/>
        <v>129</v>
      </c>
      <c r="AZ698" s="10">
        <f>SUM(Z698:AK698)</f>
        <v>48</v>
      </c>
      <c r="BA698" s="10">
        <f>AW698+57</f>
        <v>100</v>
      </c>
      <c r="BB698" s="10">
        <f t="shared" si="190"/>
        <v>57</v>
      </c>
      <c r="BC698" s="10">
        <f t="shared" si="191"/>
        <v>14.25</v>
      </c>
      <c r="BD698" s="10">
        <f t="shared" si="192"/>
        <v>81</v>
      </c>
      <c r="BE698" s="10">
        <f t="shared" si="205"/>
        <v>5</v>
      </c>
      <c r="BF698" s="2" t="s">
        <v>119</v>
      </c>
      <c r="BG698" s="10">
        <f t="shared" si="193"/>
        <v>5.375</v>
      </c>
      <c r="BH698" s="36" t="s">
        <v>118</v>
      </c>
      <c r="BI698" s="39" t="str">
        <f t="shared" si="194"/>
        <v/>
      </c>
      <c r="BJ698" s="39" t="str">
        <f t="shared" si="195"/>
        <v/>
      </c>
      <c r="BK698" s="16">
        <f>SUM(AR698:AX698)</f>
        <v>129</v>
      </c>
      <c r="BL698" s="10">
        <f>SUM(AL698:AQ698)</f>
        <v>43</v>
      </c>
      <c r="BM698" s="12">
        <f t="shared" si="196"/>
        <v>1</v>
      </c>
      <c r="BN698" s="12">
        <f t="shared" si="196"/>
        <v>0.33333333333333331</v>
      </c>
      <c r="BO698" s="9">
        <f t="shared" si="197"/>
        <v>43</v>
      </c>
      <c r="BP698" s="39" t="str">
        <f t="shared" si="198"/>
        <v/>
      </c>
      <c r="BQ698" s="147"/>
      <c r="BR698" s="9">
        <f t="shared" si="199"/>
        <v>24</v>
      </c>
      <c r="BS698" s="9">
        <f t="shared" si="200"/>
        <v>24</v>
      </c>
      <c r="BT698" s="9">
        <f t="shared" si="201"/>
        <v>48</v>
      </c>
      <c r="BU698" s="9" t="str">
        <f>IFERROR(_xlfn.XLOOKUP(D698,Sheet1!B:B,Sheet1!L:L),"")</f>
        <v/>
      </c>
      <c r="BV698" s="9" t="e">
        <f>_xlfn.XLOOKUP(BU698,Sheet1!S:S,Sheet1!T:T)</f>
        <v>#N/A</v>
      </c>
      <c r="BW698" s="9" t="e">
        <f>_xlfn.XLOOKUP(D698,Sheet1!B:B,Sheet1!M:M)</f>
        <v>#N/A</v>
      </c>
      <c r="BZ698" s="108">
        <f t="shared" si="202"/>
        <v>86</v>
      </c>
      <c r="CB698" s="12">
        <f>AW698/AY698</f>
        <v>0.33333333333333331</v>
      </c>
      <c r="CC698" s="12">
        <f>AX698/AY698</f>
        <v>0.66666666666666663</v>
      </c>
      <c r="CG698" s="1" t="str">
        <f>IF(BO698&lt;80,"Below 80",
IF(BO698&lt;=120,"80-120",
IF(BO698&lt;=200,"&gt; 120-200",
IF(BO698&lt;=300,"&gt;200-300",
IF(BO698&lt;=500,"&gt;300-500",
"&gt;500")))))</f>
        <v>Below 80</v>
      </c>
      <c r="CH698" s="1" t="str">
        <f>IFERROR(_xlfn.XLOOKUP(CG698,Scenario!M:M,Scenario!N:N),"")</f>
        <v/>
      </c>
      <c r="CI698" s="1" t="str">
        <f t="shared" si="203"/>
        <v>Yes</v>
      </c>
      <c r="CJ698" s="75">
        <v>86</v>
      </c>
    </row>
    <row r="699" spans="1:89" hidden="1">
      <c r="A699" s="2">
        <v>698</v>
      </c>
      <c r="B699" s="2">
        <v>2024</v>
      </c>
      <c r="C699" s="1">
        <v>0</v>
      </c>
      <c r="D699" s="37" t="str">
        <v>001J100000JrIBYIA3</v>
      </c>
      <c r="E699" s="37" t="str">
        <v>BHARAT BUILDING MATERIAL STORE</v>
      </c>
      <c r="F699" s="37" t="str">
        <v>PUNJAB</v>
      </c>
      <c r="G699" s="37" t="str">
        <v>MANSA</v>
      </c>
      <c r="H699" s="37" t="str">
        <v>Mansa</v>
      </c>
      <c r="I699" s="37" t="str">
        <v>RAMDOOT UDHYOG PRIVATE LIMITED</v>
      </c>
      <c r="J699" s="37" t="str">
        <v>Sonu Kumar</v>
      </c>
      <c r="K699" s="37" t="str">
        <v>Sonu Kumar</v>
      </c>
      <c r="L699" s="37" t="str">
        <v>C13168</v>
      </c>
      <c r="M699" s="37" t="str">
        <v>North</v>
      </c>
      <c r="N699" s="2">
        <v>151505</v>
      </c>
      <c r="O699" s="2" t="str">
        <v>03EFSPK5534J1Z3</v>
      </c>
      <c r="P699" s="2">
        <v>8725835115</v>
      </c>
      <c r="Q699" s="2" t="str">
        <v>Oct'24</v>
      </c>
      <c r="R699" s="2">
        <v>2025</v>
      </c>
      <c r="S699" s="1">
        <v>0</v>
      </c>
      <c r="T699" s="2">
        <v>30</v>
      </c>
      <c r="U699" s="12">
        <v>0</v>
      </c>
      <c r="V699" s="1" t="str">
        <v>Minor</v>
      </c>
      <c r="W699" s="13">
        <v>0</v>
      </c>
      <c r="X699" s="13">
        <v>0</v>
      </c>
      <c r="Y699" s="13">
        <v>0</v>
      </c>
      <c r="Z699" s="13">
        <v>0</v>
      </c>
      <c r="AA699" s="13">
        <v>0</v>
      </c>
      <c r="AB699" s="13">
        <v>0</v>
      </c>
      <c r="AC699" s="13">
        <v>0</v>
      </c>
      <c r="AD699" s="13">
        <v>0</v>
      </c>
      <c r="AE699" s="13">
        <v>0</v>
      </c>
      <c r="AF699" s="13">
        <v>12</v>
      </c>
      <c r="AG699" s="13">
        <v>0</v>
      </c>
      <c r="AH699" s="13">
        <v>0</v>
      </c>
      <c r="AI699" s="13">
        <v>0</v>
      </c>
      <c r="AJ699" s="13">
        <v>0</v>
      </c>
      <c r="AK699" s="13">
        <v>0</v>
      </c>
      <c r="AL699" s="13">
        <v>0</v>
      </c>
      <c r="AM699" s="13">
        <v>0</v>
      </c>
      <c r="AN699" s="13">
        <v>0</v>
      </c>
      <c r="AO699" s="13">
        <v>0</v>
      </c>
      <c r="AP699" s="13">
        <v>0</v>
      </c>
      <c r="AQ699" s="13">
        <v>0</v>
      </c>
      <c r="AR699" s="13">
        <v>0</v>
      </c>
      <c r="AS699" s="13">
        <v>0</v>
      </c>
      <c r="AT699" s="13">
        <v>0</v>
      </c>
      <c r="AU699" s="13">
        <v>0</v>
      </c>
      <c r="AV699" s="13">
        <v>0</v>
      </c>
      <c r="AW699" s="16">
        <f t="shared" si="188"/>
        <v>0</v>
      </c>
      <c r="AX699" s="16">
        <v>0</v>
      </c>
      <c r="AY699" s="10">
        <f t="shared" si="189"/>
        <v>0</v>
      </c>
      <c r="AZ699" s="10">
        <f>SUM(Z699:AK699)</f>
        <v>12</v>
      </c>
      <c r="BA699" s="10">
        <v>0</v>
      </c>
      <c r="BB699" s="10">
        <f t="shared" si="190"/>
        <v>0</v>
      </c>
      <c r="BC699" s="10">
        <f t="shared" si="191"/>
        <v>0</v>
      </c>
      <c r="BD699" s="10">
        <f t="shared" si="192"/>
        <v>-12</v>
      </c>
      <c r="BE699" s="10">
        <f t="shared" si="205"/>
        <v>12</v>
      </c>
      <c r="BF699" s="2" t="s">
        <v>119</v>
      </c>
      <c r="BG699" s="10">
        <f t="shared" si="193"/>
        <v>0</v>
      </c>
      <c r="BH699" s="36" t="s">
        <v>118</v>
      </c>
      <c r="BI699" s="39" t="str">
        <f t="shared" si="194"/>
        <v/>
      </c>
      <c r="BJ699" s="39" t="str">
        <f t="shared" si="195"/>
        <v/>
      </c>
      <c r="BK699" s="16">
        <f>SUM(AR699:AX699)</f>
        <v>0</v>
      </c>
      <c r="BL699" s="10">
        <f>SUM(AL699:AQ699)</f>
        <v>0</v>
      </c>
      <c r="BM699" s="12" t="str">
        <f t="shared" si="196"/>
        <v/>
      </c>
      <c r="BN699" s="12" t="str">
        <f t="shared" si="196"/>
        <v/>
      </c>
      <c r="BO699" s="9">
        <f t="shared" si="197"/>
        <v>0</v>
      </c>
      <c r="BP699" s="39" t="str">
        <f t="shared" si="198"/>
        <v/>
      </c>
      <c r="BQ699" s="147"/>
      <c r="BR699" s="9">
        <f t="shared" si="199"/>
        <v>0</v>
      </c>
      <c r="BS699" s="9">
        <f t="shared" si="200"/>
        <v>12</v>
      </c>
      <c r="BT699" s="9">
        <f t="shared" si="201"/>
        <v>12</v>
      </c>
      <c r="BU699" s="9" t="str">
        <f>IFERROR(_xlfn.XLOOKUP(D699,Sheet1!B:B,Sheet1!L:L),"")</f>
        <v/>
      </c>
      <c r="BV699" s="9" t="e">
        <f>_xlfn.XLOOKUP(BU699,Sheet1!S:S,Sheet1!T:T)</f>
        <v>#N/A</v>
      </c>
      <c r="BW699" s="9" t="e">
        <f>_xlfn.XLOOKUP(D699,Sheet1!B:B,Sheet1!M:M)</f>
        <v>#N/A</v>
      </c>
      <c r="BZ699" s="108">
        <f t="shared" si="202"/>
        <v>0</v>
      </c>
      <c r="CB699" s="12"/>
      <c r="CC699" s="12"/>
      <c r="CG699" s="1" t="str">
        <f>IF(BO699&lt;80,"Below 80",
IF(BO699&lt;=120,"80-120",
IF(BO699&lt;=200,"&gt; 120-200",
IF(BO699&lt;=300,"&gt;200-300",
IF(BO699&lt;=500,"&gt;300-500",
"&gt;500")))))</f>
        <v>Below 80</v>
      </c>
      <c r="CH699" s="1" t="str">
        <f>IFERROR(_xlfn.XLOOKUP(CG699,Scenario!M:M,Scenario!N:N),"")</f>
        <v/>
      </c>
      <c r="CI699" s="1" t="str">
        <f t="shared" si="203"/>
        <v>No</v>
      </c>
      <c r="CJ699" s="75">
        <v>0</v>
      </c>
    </row>
    <row r="700" spans="1:89" hidden="1">
      <c r="A700" s="2">
        <v>699</v>
      </c>
      <c r="B700" s="2">
        <v>2024</v>
      </c>
      <c r="C700" s="1">
        <v>0</v>
      </c>
      <c r="D700" s="37" t="str">
        <v>001J100000QWeeiIAD</v>
      </c>
      <c r="E700" s="37" t="str">
        <v>M/S AMIT STEEL CENTRE</v>
      </c>
      <c r="F700" s="37" t="str">
        <v>UTTAR PRADESH</v>
      </c>
      <c r="G700" s="37" t="str">
        <v>HATHRAS</v>
      </c>
      <c r="H700" s="37">
        <v>0</v>
      </c>
      <c r="I700" s="37" t="str">
        <v>SHASHI STEELS CORPORATION</v>
      </c>
      <c r="J700" s="37" t="str">
        <v>Abhijeet Biswas</v>
      </c>
      <c r="K700" s="37" t="str">
        <v>Abhijeet Biswas</v>
      </c>
      <c r="L700" s="37" t="str">
        <v>C12816</v>
      </c>
      <c r="M700" s="37" t="str">
        <v>North</v>
      </c>
      <c r="N700" s="2">
        <v>203001</v>
      </c>
      <c r="O700" s="2" t="str">
        <v>09ACKPR4746E1Z9</v>
      </c>
      <c r="P700" s="2">
        <v>9758306631</v>
      </c>
      <c r="Q700" s="2" t="str">
        <v>Nov'24</v>
      </c>
      <c r="R700" s="2">
        <v>2025</v>
      </c>
      <c r="S700" s="1">
        <v>0</v>
      </c>
      <c r="T700" s="2">
        <v>70</v>
      </c>
      <c r="U700" s="12">
        <v>2.8571428571428571E-2</v>
      </c>
      <c r="V700" s="1" t="str">
        <v>Challenger</v>
      </c>
      <c r="W700" s="13">
        <v>0</v>
      </c>
      <c r="X700" s="13">
        <v>0</v>
      </c>
      <c r="Y700" s="13">
        <v>0</v>
      </c>
      <c r="Z700" s="13">
        <v>0</v>
      </c>
      <c r="AA700" s="13">
        <v>0</v>
      </c>
      <c r="AB700" s="13">
        <v>0</v>
      </c>
      <c r="AC700" s="13">
        <v>0</v>
      </c>
      <c r="AD700" s="13">
        <v>0</v>
      </c>
      <c r="AE700" s="13">
        <v>0</v>
      </c>
      <c r="AF700" s="13">
        <v>0</v>
      </c>
      <c r="AG700" s="13">
        <v>52</v>
      </c>
      <c r="AH700" s="13">
        <v>74.885000000000005</v>
      </c>
      <c r="AI700" s="13">
        <v>60.155000000000001</v>
      </c>
      <c r="AJ700" s="13">
        <v>0</v>
      </c>
      <c r="AK700" s="13">
        <v>58</v>
      </c>
      <c r="AL700" s="13">
        <v>0</v>
      </c>
      <c r="AM700" s="13">
        <v>0</v>
      </c>
      <c r="AN700" s="13">
        <v>0</v>
      </c>
      <c r="AO700" s="13">
        <v>0</v>
      </c>
      <c r="AP700" s="13">
        <v>0</v>
      </c>
      <c r="AQ700" s="13">
        <v>0</v>
      </c>
      <c r="AR700" s="13">
        <v>0</v>
      </c>
      <c r="AS700" s="13">
        <v>0</v>
      </c>
      <c r="AT700" s="13">
        <v>6</v>
      </c>
      <c r="AU700" s="13">
        <v>0</v>
      </c>
      <c r="AV700" s="13">
        <v>0</v>
      </c>
      <c r="AW700" s="16">
        <f t="shared" si="188"/>
        <v>6</v>
      </c>
      <c r="AX700" s="16">
        <v>0</v>
      </c>
      <c r="AY700" s="10">
        <f t="shared" si="189"/>
        <v>6</v>
      </c>
      <c r="AZ700" s="10">
        <f>SUM(Z700:AK700)</f>
        <v>245.04000000000002</v>
      </c>
      <c r="BA700" s="10"/>
      <c r="BB700" s="10">
        <f t="shared" si="190"/>
        <v>-6</v>
      </c>
      <c r="BC700" s="10">
        <f t="shared" si="191"/>
        <v>-1.5</v>
      </c>
      <c r="BD700" s="10">
        <f t="shared" si="192"/>
        <v>-239.04000000000002</v>
      </c>
      <c r="BE700" s="10">
        <f t="shared" si="205"/>
        <v>239.04000000000002</v>
      </c>
      <c r="BF700" s="2" t="s">
        <v>119</v>
      </c>
      <c r="BG700" s="10">
        <f t="shared" si="193"/>
        <v>0</v>
      </c>
      <c r="BH700" s="36" t="s">
        <v>118</v>
      </c>
      <c r="BI700" s="39" t="str">
        <f t="shared" si="194"/>
        <v/>
      </c>
      <c r="BJ700" s="39" t="str">
        <f t="shared" si="195"/>
        <v/>
      </c>
      <c r="BK700" s="16">
        <f>SUM(AR700:AX700)</f>
        <v>12</v>
      </c>
      <c r="BL700" s="10">
        <f>SUM(AL700:AQ700)</f>
        <v>0</v>
      </c>
      <c r="BM700" s="12">
        <f t="shared" si="196"/>
        <v>2</v>
      </c>
      <c r="BN700" s="12">
        <f t="shared" si="196"/>
        <v>0</v>
      </c>
      <c r="BO700" s="9">
        <f t="shared" si="197"/>
        <v>0</v>
      </c>
      <c r="BP700" s="39" t="str">
        <f t="shared" si="198"/>
        <v/>
      </c>
      <c r="BQ700" s="147"/>
      <c r="BR700" s="9">
        <f t="shared" si="199"/>
        <v>0</v>
      </c>
      <c r="BS700" s="9">
        <f t="shared" si="200"/>
        <v>245.04000000000002</v>
      </c>
      <c r="BT700" s="9">
        <f t="shared" si="201"/>
        <v>245.04000000000002</v>
      </c>
      <c r="BU700" s="9" t="str">
        <f>IFERROR(_xlfn.XLOOKUP(D700,Sheet1!B:B,Sheet1!L:L),"")</f>
        <v/>
      </c>
      <c r="BV700" s="9" t="e">
        <f>_xlfn.XLOOKUP(BU700,Sheet1!S:S,Sheet1!T:T)</f>
        <v>#N/A</v>
      </c>
      <c r="BW700" s="9" t="e">
        <f>_xlfn.XLOOKUP(D700,Sheet1!B:B,Sheet1!M:M)</f>
        <v>#N/A</v>
      </c>
      <c r="BZ700" s="108">
        <f t="shared" si="202"/>
        <v>0</v>
      </c>
      <c r="CB700" s="12"/>
      <c r="CC700" s="12"/>
      <c r="CG700" s="1" t="str">
        <f>IF(BO700&lt;80,"Below 80",
IF(BO700&lt;=120,"80-120",
IF(BO700&lt;=200,"&gt; 120-200",
IF(BO700&lt;=300,"&gt;200-300",
IF(BO700&lt;=500,"&gt;300-500",
"&gt;500")))))</f>
        <v>Below 80</v>
      </c>
      <c r="CH700" s="1" t="str">
        <f>IFERROR(_xlfn.XLOOKUP(CG700,Scenario!M:M,Scenario!N:N),"")</f>
        <v/>
      </c>
      <c r="CI700" s="1" t="str">
        <f t="shared" si="203"/>
        <v>No</v>
      </c>
      <c r="CJ700" s="75">
        <v>0</v>
      </c>
      <c r="CK700" s="1" t="s">
        <v>118</v>
      </c>
    </row>
    <row r="701" spans="1:89" hidden="1">
      <c r="A701" s="2">
        <v>700</v>
      </c>
      <c r="B701" s="2">
        <v>2024</v>
      </c>
      <c r="C701" s="1">
        <v>0</v>
      </c>
      <c r="D701" s="37" t="str">
        <v>001J100000PJ6AXIA1</v>
      </c>
      <c r="E701" s="37" t="str">
        <v>PAL ASSOCIATES</v>
      </c>
      <c r="F701" s="37" t="str">
        <v>UTTARAKHAND</v>
      </c>
      <c r="G701" s="37" t="str">
        <v>UDAM SINGH NAGAR</v>
      </c>
      <c r="H701" s="37" t="str">
        <v>Rudrapur</v>
      </c>
      <c r="I701" s="37" t="str">
        <v>SHIVA SALES INDIA CORPORATION</v>
      </c>
      <c r="J701" s="37" t="str">
        <v>Manoj Yadav</v>
      </c>
      <c r="K701" s="37" t="str">
        <v>Manoj Yadav</v>
      </c>
      <c r="L701" s="37" t="str">
        <v>C12821</v>
      </c>
      <c r="M701" s="37" t="str">
        <v>North</v>
      </c>
      <c r="N701" s="2">
        <v>263153</v>
      </c>
      <c r="O701" s="2" t="str">
        <v>05AWQPS6591Q2Z8</v>
      </c>
      <c r="P701" s="2">
        <v>7017612745</v>
      </c>
      <c r="Q701" s="2" t="str">
        <v>Nov'24</v>
      </c>
      <c r="R701" s="2">
        <v>2025</v>
      </c>
      <c r="S701" s="1">
        <v>0</v>
      </c>
      <c r="T701" s="2">
        <v>250</v>
      </c>
      <c r="U701" s="12">
        <v>0</v>
      </c>
      <c r="V701" s="1" t="str">
        <v>Alien</v>
      </c>
      <c r="W701" s="13">
        <v>0</v>
      </c>
      <c r="X701" s="13">
        <v>0</v>
      </c>
      <c r="Y701" s="13">
        <v>0</v>
      </c>
      <c r="Z701" s="13">
        <v>0</v>
      </c>
      <c r="AA701" s="13">
        <v>0</v>
      </c>
      <c r="AB701" s="13">
        <v>0</v>
      </c>
      <c r="AC701" s="13">
        <v>0</v>
      </c>
      <c r="AD701" s="13">
        <v>0</v>
      </c>
      <c r="AE701" s="13">
        <v>0</v>
      </c>
      <c r="AF701" s="13">
        <v>0</v>
      </c>
      <c r="AG701" s="13">
        <v>63</v>
      </c>
      <c r="AH701" s="13">
        <v>36</v>
      </c>
      <c r="AI701" s="13">
        <v>0</v>
      </c>
      <c r="AJ701" s="13">
        <v>0</v>
      </c>
      <c r="AK701" s="13">
        <v>0</v>
      </c>
      <c r="AL701" s="13">
        <v>0</v>
      </c>
      <c r="AM701" s="13">
        <v>0</v>
      </c>
      <c r="AN701" s="13">
        <v>0</v>
      </c>
      <c r="AO701" s="13">
        <v>0</v>
      </c>
      <c r="AP701" s="13">
        <v>0</v>
      </c>
      <c r="AQ701" s="13">
        <v>0</v>
      </c>
      <c r="AR701" s="13">
        <v>0</v>
      </c>
      <c r="AS701" s="13">
        <v>0</v>
      </c>
      <c r="AT701" s="13">
        <v>0</v>
      </c>
      <c r="AU701" s="13">
        <v>0</v>
      </c>
      <c r="AV701" s="13">
        <v>0</v>
      </c>
      <c r="AW701" s="16">
        <f t="shared" si="188"/>
        <v>0</v>
      </c>
      <c r="AX701" s="16">
        <v>0</v>
      </c>
      <c r="AY701" s="10">
        <f t="shared" si="189"/>
        <v>0</v>
      </c>
      <c r="AZ701" s="10">
        <f>SUM(Z701:AK701)</f>
        <v>99</v>
      </c>
      <c r="BA701" s="10"/>
      <c r="BB701" s="10">
        <f t="shared" si="190"/>
        <v>0</v>
      </c>
      <c r="BC701" s="10">
        <f t="shared" si="191"/>
        <v>0</v>
      </c>
      <c r="BD701" s="10">
        <f t="shared" si="192"/>
        <v>-99</v>
      </c>
      <c r="BE701" s="10">
        <f t="shared" si="205"/>
        <v>99</v>
      </c>
      <c r="BF701" s="2" t="s">
        <v>119</v>
      </c>
      <c r="BG701" s="10">
        <f t="shared" si="193"/>
        <v>0</v>
      </c>
      <c r="BH701" s="36" t="s">
        <v>118</v>
      </c>
      <c r="BI701" s="39" t="str">
        <f t="shared" si="194"/>
        <v/>
      </c>
      <c r="BJ701" s="39" t="str">
        <f t="shared" si="195"/>
        <v/>
      </c>
      <c r="BK701" s="16">
        <f>SUM(AR701:AX701)</f>
        <v>0</v>
      </c>
      <c r="BL701" s="10">
        <f>SUM(AL701:AQ701)</f>
        <v>0</v>
      </c>
      <c r="BM701" s="12" t="str">
        <f t="shared" si="196"/>
        <v/>
      </c>
      <c r="BN701" s="12" t="str">
        <f t="shared" si="196"/>
        <v/>
      </c>
      <c r="BO701" s="9">
        <f t="shared" si="197"/>
        <v>0</v>
      </c>
      <c r="BP701" s="39" t="str">
        <f t="shared" si="198"/>
        <v/>
      </c>
      <c r="BQ701" s="147"/>
      <c r="BR701" s="9">
        <f t="shared" si="199"/>
        <v>0</v>
      </c>
      <c r="BS701" s="9">
        <f t="shared" si="200"/>
        <v>99</v>
      </c>
      <c r="BT701" s="9">
        <f t="shared" si="201"/>
        <v>99</v>
      </c>
      <c r="BU701" s="9" t="str">
        <f>IFERROR(_xlfn.XLOOKUP(D701,Sheet1!B:B,Sheet1!L:L),"")</f>
        <v/>
      </c>
      <c r="BV701" s="9" t="e">
        <f>_xlfn.XLOOKUP(BU701,Sheet1!S:S,Sheet1!T:T)</f>
        <v>#N/A</v>
      </c>
      <c r="BW701" s="9" t="e">
        <f>_xlfn.XLOOKUP(D701,Sheet1!B:B,Sheet1!M:M)</f>
        <v>#N/A</v>
      </c>
      <c r="BZ701" s="108">
        <f t="shared" si="202"/>
        <v>0</v>
      </c>
      <c r="CB701" s="12"/>
      <c r="CC701" s="12"/>
      <c r="CG701" s="1" t="str">
        <f>IF(BO701&lt;80,"Below 80",
IF(BO701&lt;=120,"80-120",
IF(BO701&lt;=200,"&gt; 120-200",
IF(BO701&lt;=300,"&gt;200-300",
IF(BO701&lt;=500,"&gt;300-500",
"&gt;500")))))</f>
        <v>Below 80</v>
      </c>
      <c r="CH701" s="1" t="str">
        <f>IFERROR(_xlfn.XLOOKUP(CG701,Scenario!M:M,Scenario!N:N),"")</f>
        <v/>
      </c>
      <c r="CI701" s="1" t="str">
        <f t="shared" si="203"/>
        <v>No</v>
      </c>
      <c r="CJ701" s="75">
        <v>0</v>
      </c>
    </row>
    <row r="702" spans="1:89" hidden="1">
      <c r="A702" s="2">
        <v>701</v>
      </c>
      <c r="B702" s="2">
        <v>2024</v>
      </c>
      <c r="C702" s="1">
        <v>0</v>
      </c>
      <c r="D702" s="37" t="str">
        <v>0015g00001ge1KKAAY</v>
      </c>
      <c r="E702" s="37" t="str">
        <v>Saraswati traders</v>
      </c>
      <c r="F702" s="37" t="str">
        <v>UTTAR PRADESH</v>
      </c>
      <c r="G702" s="37" t="str">
        <v>LUCKNOW</v>
      </c>
      <c r="H702" s="37" t="str">
        <v>Malihabad</v>
      </c>
      <c r="I702" s="37" t="str">
        <v>SHREE LAKSHMAN ROLLING MILL (INDIA) LLP</v>
      </c>
      <c r="J702" s="37" t="str">
        <v>Deepanshu</v>
      </c>
      <c r="K702" s="37" t="str">
        <v>Deepanshu</v>
      </c>
      <c r="L702" s="37" t="str">
        <v>C12815</v>
      </c>
      <c r="M702" s="37" t="str">
        <v>North</v>
      </c>
      <c r="N702" s="2">
        <v>226102</v>
      </c>
      <c r="O702" s="2" t="str">
        <v>09ASPPP4835P1Z0</v>
      </c>
      <c r="P702" s="2">
        <v>9956828927</v>
      </c>
      <c r="Q702" s="2" t="str">
        <v>Nov'24</v>
      </c>
      <c r="R702" s="2">
        <v>2025</v>
      </c>
      <c r="S702" s="1">
        <v>0</v>
      </c>
      <c r="T702" s="2">
        <v>60</v>
      </c>
      <c r="U702" s="12">
        <v>0</v>
      </c>
      <c r="V702" s="1" t="str">
        <v>Challenger</v>
      </c>
      <c r="W702" s="13">
        <v>0</v>
      </c>
      <c r="X702" s="13">
        <v>0</v>
      </c>
      <c r="Y702" s="13">
        <v>0</v>
      </c>
      <c r="Z702" s="13">
        <v>0</v>
      </c>
      <c r="AA702" s="13">
        <v>0</v>
      </c>
      <c r="AB702" s="13">
        <v>0</v>
      </c>
      <c r="AC702" s="13">
        <v>0</v>
      </c>
      <c r="AD702" s="13">
        <v>0</v>
      </c>
      <c r="AE702" s="13">
        <v>0</v>
      </c>
      <c r="AF702" s="13">
        <v>0</v>
      </c>
      <c r="AG702" s="13">
        <v>10</v>
      </c>
      <c r="AH702" s="13">
        <v>0</v>
      </c>
      <c r="AI702" s="13">
        <v>0</v>
      </c>
      <c r="AJ702" s="13">
        <v>0</v>
      </c>
      <c r="AK702" s="13">
        <v>0</v>
      </c>
      <c r="AL702" s="13">
        <v>0</v>
      </c>
      <c r="AM702" s="13">
        <v>0</v>
      </c>
      <c r="AN702" s="13">
        <v>0</v>
      </c>
      <c r="AO702" s="13">
        <v>0</v>
      </c>
      <c r="AP702" s="13">
        <v>0</v>
      </c>
      <c r="AQ702" s="13">
        <v>0</v>
      </c>
      <c r="AR702" s="13">
        <v>0</v>
      </c>
      <c r="AS702" s="13">
        <v>0</v>
      </c>
      <c r="AT702" s="13">
        <v>0</v>
      </c>
      <c r="AU702" s="13">
        <v>0</v>
      </c>
      <c r="AV702" s="13">
        <v>0</v>
      </c>
      <c r="AW702" s="16">
        <f t="shared" si="188"/>
        <v>0</v>
      </c>
      <c r="AX702" s="16">
        <v>0</v>
      </c>
      <c r="AY702" s="10">
        <f t="shared" si="189"/>
        <v>0</v>
      </c>
      <c r="AZ702" s="10">
        <f>SUM(Z702:AK702)</f>
        <v>10</v>
      </c>
      <c r="BA702" s="10"/>
      <c r="BB702" s="10">
        <f t="shared" si="190"/>
        <v>0</v>
      </c>
      <c r="BC702" s="10">
        <f t="shared" si="191"/>
        <v>0</v>
      </c>
      <c r="BD702" s="10">
        <f t="shared" si="192"/>
        <v>-10</v>
      </c>
      <c r="BE702" s="10">
        <f t="shared" si="205"/>
        <v>10</v>
      </c>
      <c r="BF702" s="2" t="s">
        <v>119</v>
      </c>
      <c r="BG702" s="10">
        <f t="shared" si="193"/>
        <v>0</v>
      </c>
      <c r="BH702" s="36" t="s">
        <v>118</v>
      </c>
      <c r="BI702" s="39" t="str">
        <f t="shared" si="194"/>
        <v/>
      </c>
      <c r="BJ702" s="39" t="str">
        <f t="shared" si="195"/>
        <v/>
      </c>
      <c r="BK702" s="16">
        <f>SUM(AR702:AX702)</f>
        <v>0</v>
      </c>
      <c r="BL702" s="10">
        <f>SUM(AL702:AQ702)</f>
        <v>0</v>
      </c>
      <c r="BM702" s="12" t="str">
        <f t="shared" si="196"/>
        <v/>
      </c>
      <c r="BN702" s="12" t="str">
        <f t="shared" si="196"/>
        <v/>
      </c>
      <c r="BO702" s="9">
        <f t="shared" si="197"/>
        <v>0</v>
      </c>
      <c r="BP702" s="39" t="str">
        <f t="shared" si="198"/>
        <v/>
      </c>
      <c r="BQ702" s="147"/>
      <c r="BR702" s="9">
        <f t="shared" si="199"/>
        <v>0</v>
      </c>
      <c r="BS702" s="9">
        <f t="shared" si="200"/>
        <v>10</v>
      </c>
      <c r="BT702" s="9">
        <f t="shared" si="201"/>
        <v>10</v>
      </c>
      <c r="BU702" s="9" t="str">
        <f>IFERROR(_xlfn.XLOOKUP(D702,Sheet1!B:B,Sheet1!L:L),"")</f>
        <v/>
      </c>
      <c r="BV702" s="9" t="e">
        <f>_xlfn.XLOOKUP(BU702,Sheet1!S:S,Sheet1!T:T)</f>
        <v>#N/A</v>
      </c>
      <c r="BW702" s="9" t="e">
        <f>_xlfn.XLOOKUP(D702,Sheet1!B:B,Sheet1!M:M)</f>
        <v>#N/A</v>
      </c>
      <c r="BZ702" s="108">
        <f t="shared" si="202"/>
        <v>0</v>
      </c>
      <c r="CB702" s="12"/>
      <c r="CC702" s="12"/>
      <c r="CG702" s="1" t="str">
        <f>IF(BO702&lt;80,"Below 80",
IF(BO702&lt;=120,"80-120",
IF(BO702&lt;=200,"&gt; 120-200",
IF(BO702&lt;=300,"&gt;200-300",
IF(BO702&lt;=500,"&gt;300-500",
"&gt;500")))))</f>
        <v>Below 80</v>
      </c>
      <c r="CH702" s="1" t="str">
        <f>IFERROR(_xlfn.XLOOKUP(CG702,Scenario!M:M,Scenario!N:N),"")</f>
        <v/>
      </c>
      <c r="CI702" s="1" t="str">
        <f t="shared" si="203"/>
        <v>No</v>
      </c>
      <c r="CJ702" s="75">
        <v>0</v>
      </c>
    </row>
    <row r="703" spans="1:89" hidden="1">
      <c r="A703" s="2">
        <v>702</v>
      </c>
      <c r="B703" s="2">
        <v>2024</v>
      </c>
      <c r="C703" s="1">
        <v>0</v>
      </c>
      <c r="D703" s="37" t="str">
        <v>0015g00001Xal2bAAB</v>
      </c>
      <c r="E703" s="37" t="str">
        <v>Ritesh steels</v>
      </c>
      <c r="F703" s="37" t="str">
        <v>UTTAR PRADESH</v>
      </c>
      <c r="G703" s="37" t="str">
        <v>LUCKNOW</v>
      </c>
      <c r="H703" s="37" t="str">
        <v>Sarojini Nagar</v>
      </c>
      <c r="I703" s="37" t="str">
        <v>SHREE LAKSHMAN ROLLING MILL (INDIA) LLP</v>
      </c>
      <c r="J703" s="37" t="str">
        <v>Deepanshu</v>
      </c>
      <c r="K703" s="37" t="str">
        <v>Deepanshu</v>
      </c>
      <c r="L703" s="37" t="str">
        <v>C12815</v>
      </c>
      <c r="M703" s="37" t="str">
        <v>North</v>
      </c>
      <c r="N703" s="2">
        <v>226023</v>
      </c>
      <c r="O703" s="2">
        <v>9415007876</v>
      </c>
      <c r="P703" s="2">
        <v>9935566400</v>
      </c>
      <c r="Q703" s="2" t="str">
        <v>Nov'24</v>
      </c>
      <c r="R703" s="2">
        <v>2025</v>
      </c>
      <c r="S703" s="1">
        <v>0</v>
      </c>
      <c r="T703" s="2">
        <v>100</v>
      </c>
      <c r="U703" s="12">
        <v>0</v>
      </c>
      <c r="V703" s="1" t="str">
        <v>Challenger</v>
      </c>
      <c r="W703" s="13">
        <v>0</v>
      </c>
      <c r="X703" s="13">
        <v>0</v>
      </c>
      <c r="Y703" s="13">
        <v>0</v>
      </c>
      <c r="Z703" s="13">
        <v>0</v>
      </c>
      <c r="AA703" s="13">
        <v>0</v>
      </c>
      <c r="AB703" s="13">
        <v>0</v>
      </c>
      <c r="AC703" s="13">
        <v>0</v>
      </c>
      <c r="AD703" s="13">
        <v>0</v>
      </c>
      <c r="AE703" s="13">
        <v>0</v>
      </c>
      <c r="AF703" s="13">
        <v>0</v>
      </c>
      <c r="AG703" s="13">
        <v>9</v>
      </c>
      <c r="AH703" s="13">
        <v>20</v>
      </c>
      <c r="AI703" s="13">
        <v>15.05</v>
      </c>
      <c r="AJ703" s="13">
        <v>0</v>
      </c>
      <c r="AK703" s="13">
        <v>0</v>
      </c>
      <c r="AL703" s="13">
        <v>0</v>
      </c>
      <c r="AM703" s="13">
        <v>0</v>
      </c>
      <c r="AN703" s="13">
        <v>0</v>
      </c>
      <c r="AO703" s="13">
        <v>0</v>
      </c>
      <c r="AP703" s="13">
        <v>0</v>
      </c>
      <c r="AQ703" s="13">
        <v>0</v>
      </c>
      <c r="AR703" s="13">
        <v>0</v>
      </c>
      <c r="AS703" s="13">
        <v>0</v>
      </c>
      <c r="AT703" s="13">
        <v>0</v>
      </c>
      <c r="AU703" s="13">
        <v>0</v>
      </c>
      <c r="AV703" s="13">
        <v>0</v>
      </c>
      <c r="AW703" s="16">
        <f t="shared" si="188"/>
        <v>0</v>
      </c>
      <c r="AX703" s="16">
        <v>0</v>
      </c>
      <c r="AY703" s="10">
        <f t="shared" si="189"/>
        <v>0</v>
      </c>
      <c r="AZ703" s="10">
        <f>SUM(Z703:AK703)</f>
        <v>44.05</v>
      </c>
      <c r="BA703" s="10"/>
      <c r="BB703" s="10">
        <f t="shared" si="190"/>
        <v>0</v>
      </c>
      <c r="BC703" s="10">
        <f t="shared" si="191"/>
        <v>0</v>
      </c>
      <c r="BD703" s="10">
        <f t="shared" si="192"/>
        <v>-44.05</v>
      </c>
      <c r="BE703" s="10">
        <f t="shared" si="205"/>
        <v>44.05</v>
      </c>
      <c r="BF703" s="2" t="s">
        <v>119</v>
      </c>
      <c r="BG703" s="10">
        <f t="shared" si="193"/>
        <v>0</v>
      </c>
      <c r="BH703" s="36" t="s">
        <v>118</v>
      </c>
      <c r="BI703" s="39" t="str">
        <f t="shared" si="194"/>
        <v/>
      </c>
      <c r="BJ703" s="39" t="str">
        <f t="shared" si="195"/>
        <v/>
      </c>
      <c r="BK703" s="16">
        <f>SUM(AR703:AX703)</f>
        <v>0</v>
      </c>
      <c r="BL703" s="10">
        <f>SUM(AL703:AQ703)</f>
        <v>0</v>
      </c>
      <c r="BM703" s="12" t="str">
        <f t="shared" si="196"/>
        <v/>
      </c>
      <c r="BN703" s="12" t="str">
        <f t="shared" si="196"/>
        <v/>
      </c>
      <c r="BO703" s="9">
        <f t="shared" si="197"/>
        <v>0</v>
      </c>
      <c r="BP703" s="39" t="str">
        <f t="shared" si="198"/>
        <v/>
      </c>
      <c r="BQ703" s="147"/>
      <c r="BR703" s="9">
        <f t="shared" si="199"/>
        <v>0</v>
      </c>
      <c r="BS703" s="9">
        <f t="shared" si="200"/>
        <v>44.05</v>
      </c>
      <c r="BT703" s="9">
        <f t="shared" si="201"/>
        <v>44.05</v>
      </c>
      <c r="BU703" s="9" t="str">
        <f>IFERROR(_xlfn.XLOOKUP(D703,Sheet1!B:B,Sheet1!L:L),"")</f>
        <v/>
      </c>
      <c r="BV703" s="9" t="e">
        <f>_xlfn.XLOOKUP(BU703,Sheet1!S:S,Sheet1!T:T)</f>
        <v>#N/A</v>
      </c>
      <c r="BW703" s="9" t="e">
        <f>_xlfn.XLOOKUP(D703,Sheet1!B:B,Sheet1!M:M)</f>
        <v>#N/A</v>
      </c>
      <c r="BZ703" s="108">
        <f t="shared" si="202"/>
        <v>0</v>
      </c>
      <c r="CB703" s="12"/>
      <c r="CC703" s="12"/>
      <c r="CG703" s="1" t="str">
        <f>IF(BO703&lt;80,"Below 80",
IF(BO703&lt;=120,"80-120",
IF(BO703&lt;=200,"&gt; 120-200",
IF(BO703&lt;=300,"&gt;200-300",
IF(BO703&lt;=500,"&gt;300-500",
"&gt;500")))))</f>
        <v>Below 80</v>
      </c>
      <c r="CH703" s="1" t="str">
        <f>IFERROR(_xlfn.XLOOKUP(CG703,Scenario!M:M,Scenario!N:N),"")</f>
        <v/>
      </c>
      <c r="CI703" s="1" t="str">
        <f t="shared" si="203"/>
        <v>No</v>
      </c>
      <c r="CJ703" s="75">
        <v>0</v>
      </c>
    </row>
    <row r="704" spans="1:89" hidden="1">
      <c r="A704" s="2">
        <v>703</v>
      </c>
      <c r="B704" s="2">
        <v>2024</v>
      </c>
      <c r="C704" s="1">
        <v>0</v>
      </c>
      <c r="D704" s="37" t="str">
        <v>001J100000JtAlkIAF</v>
      </c>
      <c r="E704" s="37" t="str">
        <v>MAA LAHAKOD TRADING COMPANY</v>
      </c>
      <c r="F704" s="37" t="str">
        <v>RAJASTHAN</v>
      </c>
      <c r="G704" s="37" t="str">
        <v>KARAULI</v>
      </c>
      <c r="H704" s="37">
        <v>0</v>
      </c>
      <c r="I704" s="37" t="str">
        <v>Swastik Tradevision Pvt. Ltd.</v>
      </c>
      <c r="J704" s="37" t="str">
        <v>Ravi Kumar Kulmi</v>
      </c>
      <c r="K704" s="37" t="str">
        <v>Ravi Kumar Kulmi</v>
      </c>
      <c r="L704" s="37" t="str">
        <v>C12822</v>
      </c>
      <c r="M704" s="37" t="str">
        <v>North</v>
      </c>
      <c r="N704" s="2">
        <v>322218</v>
      </c>
      <c r="O704" s="2" t="str">
        <v>08HFHPM4584J1ZR</v>
      </c>
      <c r="P704" s="2">
        <v>8209861208</v>
      </c>
      <c r="Q704" s="2" t="str">
        <v>Nov'24</v>
      </c>
      <c r="R704" s="2">
        <v>2025</v>
      </c>
      <c r="S704" s="1">
        <v>0</v>
      </c>
      <c r="T704" s="2">
        <v>20</v>
      </c>
      <c r="U704" s="12">
        <v>0</v>
      </c>
      <c r="V704" s="1" t="str">
        <v>Minor</v>
      </c>
      <c r="W704" s="13">
        <v>0</v>
      </c>
      <c r="X704" s="13">
        <v>0</v>
      </c>
      <c r="Y704" s="13">
        <v>0</v>
      </c>
      <c r="Z704" s="13">
        <v>0</v>
      </c>
      <c r="AA704" s="13">
        <v>0</v>
      </c>
      <c r="AB704" s="13">
        <v>0</v>
      </c>
      <c r="AC704" s="13">
        <v>0</v>
      </c>
      <c r="AD704" s="13">
        <v>0</v>
      </c>
      <c r="AE704" s="13">
        <v>0</v>
      </c>
      <c r="AF704" s="13">
        <v>0</v>
      </c>
      <c r="AG704" s="13">
        <v>20</v>
      </c>
      <c r="AH704" s="13">
        <v>20.03</v>
      </c>
      <c r="AI704" s="13">
        <v>0</v>
      </c>
      <c r="AJ704" s="13">
        <v>0</v>
      </c>
      <c r="AK704" s="13">
        <v>0</v>
      </c>
      <c r="AL704" s="13">
        <v>0</v>
      </c>
      <c r="AM704" s="13">
        <v>0</v>
      </c>
      <c r="AN704" s="13">
        <v>0</v>
      </c>
      <c r="AO704" s="13">
        <v>0</v>
      </c>
      <c r="AP704" s="13">
        <v>0</v>
      </c>
      <c r="AQ704" s="13">
        <v>0</v>
      </c>
      <c r="AR704" s="13">
        <v>0</v>
      </c>
      <c r="AS704" s="13">
        <v>0</v>
      </c>
      <c r="AT704" s="13">
        <v>0</v>
      </c>
      <c r="AU704" s="13">
        <v>0</v>
      </c>
      <c r="AV704" s="13">
        <v>0</v>
      </c>
      <c r="AW704" s="16">
        <f t="shared" si="188"/>
        <v>0</v>
      </c>
      <c r="AX704" s="16">
        <v>0</v>
      </c>
      <c r="AY704" s="10">
        <f t="shared" si="189"/>
        <v>0</v>
      </c>
      <c r="AZ704" s="10">
        <f>SUM(Z704:AK704)</f>
        <v>40.03</v>
      </c>
      <c r="BA704" s="10"/>
      <c r="BB704" s="10">
        <f t="shared" si="190"/>
        <v>0</v>
      </c>
      <c r="BC704" s="10">
        <f t="shared" si="191"/>
        <v>0</v>
      </c>
      <c r="BD704" s="10">
        <f t="shared" si="192"/>
        <v>-40.03</v>
      </c>
      <c r="BE704" s="10">
        <f t="shared" si="205"/>
        <v>40.03</v>
      </c>
      <c r="BF704" s="2" t="s">
        <v>119</v>
      </c>
      <c r="BG704" s="10">
        <f t="shared" si="193"/>
        <v>0</v>
      </c>
      <c r="BH704" s="36" t="s">
        <v>118</v>
      </c>
      <c r="BI704" s="39" t="str">
        <f t="shared" si="194"/>
        <v/>
      </c>
      <c r="BJ704" s="39" t="str">
        <f t="shared" si="195"/>
        <v/>
      </c>
      <c r="BK704" s="16">
        <f>SUM(AR704:AX704)</f>
        <v>0</v>
      </c>
      <c r="BL704" s="10">
        <f>SUM(AL704:AQ704)</f>
        <v>0</v>
      </c>
      <c r="BM704" s="12" t="str">
        <f t="shared" si="196"/>
        <v/>
      </c>
      <c r="BN704" s="12" t="str">
        <f t="shared" si="196"/>
        <v/>
      </c>
      <c r="BO704" s="9">
        <f t="shared" si="197"/>
        <v>0</v>
      </c>
      <c r="BP704" s="39" t="str">
        <f t="shared" si="198"/>
        <v/>
      </c>
      <c r="BQ704" s="147"/>
      <c r="BR704" s="9">
        <f t="shared" si="199"/>
        <v>0</v>
      </c>
      <c r="BS704" s="9">
        <f t="shared" si="200"/>
        <v>40.03</v>
      </c>
      <c r="BT704" s="9">
        <f t="shared" si="201"/>
        <v>40.03</v>
      </c>
      <c r="BU704" s="9" t="str">
        <f>IFERROR(_xlfn.XLOOKUP(D704,Sheet1!B:B,Sheet1!L:L),"")</f>
        <v/>
      </c>
      <c r="BV704" s="9" t="e">
        <f>_xlfn.XLOOKUP(BU704,Sheet1!S:S,Sheet1!T:T)</f>
        <v>#N/A</v>
      </c>
      <c r="BW704" s="9" t="e">
        <f>_xlfn.XLOOKUP(D704,Sheet1!B:B,Sheet1!M:M)</f>
        <v>#N/A</v>
      </c>
      <c r="BZ704" s="108">
        <f t="shared" si="202"/>
        <v>0</v>
      </c>
      <c r="CB704" s="12"/>
      <c r="CC704" s="12"/>
      <c r="CG704" s="1" t="str">
        <f>IF(BO704&lt;80,"Below 80",
IF(BO704&lt;=120,"80-120",
IF(BO704&lt;=200,"&gt; 120-200",
IF(BO704&lt;=300,"&gt;200-300",
IF(BO704&lt;=500,"&gt;300-500",
"&gt;500")))))</f>
        <v>Below 80</v>
      </c>
      <c r="CH704" s="1" t="str">
        <f>IFERROR(_xlfn.XLOOKUP(CG704,Scenario!M:M,Scenario!N:N),"")</f>
        <v/>
      </c>
      <c r="CI704" s="1" t="str">
        <f t="shared" si="203"/>
        <v>No</v>
      </c>
      <c r="CJ704" s="75">
        <v>0</v>
      </c>
    </row>
    <row r="705" spans="1:89" hidden="1">
      <c r="A705" s="2">
        <v>704</v>
      </c>
      <c r="B705" s="2">
        <v>2024</v>
      </c>
      <c r="C705" s="1">
        <v>0</v>
      </c>
      <c r="D705" s="37" t="str">
        <v>001J100000PHf0xIAD</v>
      </c>
      <c r="E705" s="37" t="str">
        <v>SHREEYANS STEELS</v>
      </c>
      <c r="F705" s="37" t="str">
        <v>RAJASTHAN</v>
      </c>
      <c r="G705" s="37" t="str">
        <v>AJMER</v>
      </c>
      <c r="H705" s="37">
        <v>0</v>
      </c>
      <c r="I705" s="37" t="str">
        <v>Swastik Tradevision Pvt. Ltd.</v>
      </c>
      <c r="J705" s="37" t="str">
        <v>Sanjeev Jain</v>
      </c>
      <c r="K705" s="37" t="str">
        <v>Ravi Kumar Kulmi</v>
      </c>
      <c r="L705" s="37" t="str">
        <v>C12822</v>
      </c>
      <c r="M705" s="37" t="str">
        <v>North</v>
      </c>
      <c r="N705" s="2">
        <v>305901</v>
      </c>
      <c r="O705" s="2" t="str">
        <v>08AEGPJ6990L1ZU</v>
      </c>
      <c r="P705" s="2">
        <v>9414010026</v>
      </c>
      <c r="Q705" s="2" t="str">
        <v>Nov'24</v>
      </c>
      <c r="R705" s="2">
        <v>2025</v>
      </c>
      <c r="S705" s="1">
        <v>0</v>
      </c>
      <c r="T705" s="2">
        <v>100</v>
      </c>
      <c r="U705" s="12">
        <v>0</v>
      </c>
      <c r="V705" s="1" t="str">
        <v>Challenger</v>
      </c>
      <c r="W705" s="13">
        <v>0</v>
      </c>
      <c r="X705" s="13">
        <v>0</v>
      </c>
      <c r="Y705" s="13">
        <v>0</v>
      </c>
      <c r="Z705" s="13">
        <v>0</v>
      </c>
      <c r="AA705" s="13">
        <v>0</v>
      </c>
      <c r="AB705" s="13">
        <v>0</v>
      </c>
      <c r="AC705" s="13">
        <v>0</v>
      </c>
      <c r="AD705" s="13">
        <v>0</v>
      </c>
      <c r="AE705" s="13">
        <v>0</v>
      </c>
      <c r="AF705" s="13">
        <v>0</v>
      </c>
      <c r="AG705" s="13">
        <v>20</v>
      </c>
      <c r="AH705" s="13">
        <v>0</v>
      </c>
      <c r="AI705" s="13">
        <v>0</v>
      </c>
      <c r="AJ705" s="13">
        <v>0</v>
      </c>
      <c r="AK705" s="13">
        <v>0</v>
      </c>
      <c r="AL705" s="13">
        <v>0</v>
      </c>
      <c r="AM705" s="13">
        <v>0</v>
      </c>
      <c r="AN705" s="13">
        <v>0</v>
      </c>
      <c r="AO705" s="13">
        <v>0</v>
      </c>
      <c r="AP705" s="13">
        <v>0</v>
      </c>
      <c r="AQ705" s="13">
        <v>0</v>
      </c>
      <c r="AR705" s="13">
        <v>0</v>
      </c>
      <c r="AS705" s="13">
        <v>0</v>
      </c>
      <c r="AT705" s="13">
        <v>0</v>
      </c>
      <c r="AU705" s="13">
        <v>0</v>
      </c>
      <c r="AV705" s="13">
        <v>0</v>
      </c>
      <c r="AW705" s="16">
        <f t="shared" si="188"/>
        <v>0</v>
      </c>
      <c r="AX705" s="16">
        <v>0</v>
      </c>
      <c r="AY705" s="10">
        <f t="shared" si="189"/>
        <v>0</v>
      </c>
      <c r="AZ705" s="10">
        <f>SUM(Z705:AK705)</f>
        <v>20</v>
      </c>
      <c r="BA705" s="10"/>
      <c r="BB705" s="10">
        <f t="shared" si="190"/>
        <v>0</v>
      </c>
      <c r="BC705" s="10">
        <f t="shared" si="191"/>
        <v>0</v>
      </c>
      <c r="BD705" s="10">
        <f t="shared" si="192"/>
        <v>-20</v>
      </c>
      <c r="BE705" s="10">
        <f t="shared" si="205"/>
        <v>20</v>
      </c>
      <c r="BF705" s="2" t="s">
        <v>119</v>
      </c>
      <c r="BG705" s="10">
        <f t="shared" si="193"/>
        <v>0</v>
      </c>
      <c r="BH705" s="36" t="s">
        <v>118</v>
      </c>
      <c r="BI705" s="39" t="str">
        <f t="shared" si="194"/>
        <v/>
      </c>
      <c r="BJ705" s="39" t="str">
        <f t="shared" si="195"/>
        <v/>
      </c>
      <c r="BK705" s="16">
        <f>SUM(AR705:AX705)</f>
        <v>0</v>
      </c>
      <c r="BL705" s="10">
        <f>SUM(AL705:AQ705)</f>
        <v>0</v>
      </c>
      <c r="BM705" s="12" t="str">
        <f t="shared" si="196"/>
        <v/>
      </c>
      <c r="BN705" s="12" t="str">
        <f t="shared" si="196"/>
        <v/>
      </c>
      <c r="BO705" s="9">
        <f t="shared" si="197"/>
        <v>0</v>
      </c>
      <c r="BP705" s="39" t="str">
        <f t="shared" si="198"/>
        <v/>
      </c>
      <c r="BQ705" s="147"/>
      <c r="BR705" s="9">
        <f t="shared" si="199"/>
        <v>0</v>
      </c>
      <c r="BS705" s="9">
        <f t="shared" si="200"/>
        <v>20</v>
      </c>
      <c r="BT705" s="9">
        <f t="shared" si="201"/>
        <v>20</v>
      </c>
      <c r="BU705" s="9" t="str">
        <f>IFERROR(_xlfn.XLOOKUP(D705,Sheet1!B:B,Sheet1!L:L),"")</f>
        <v/>
      </c>
      <c r="BV705" s="9" t="e">
        <f>_xlfn.XLOOKUP(BU705,Sheet1!S:S,Sheet1!T:T)</f>
        <v>#N/A</v>
      </c>
      <c r="BW705" s="9" t="e">
        <f>_xlfn.XLOOKUP(D705,Sheet1!B:B,Sheet1!M:M)</f>
        <v>#N/A</v>
      </c>
      <c r="BZ705" s="108">
        <f t="shared" si="202"/>
        <v>0</v>
      </c>
      <c r="CB705" s="12"/>
      <c r="CC705" s="12"/>
      <c r="CG705" s="1" t="str">
        <f>IF(BO705&lt;80,"Below 80",
IF(BO705&lt;=120,"80-120",
IF(BO705&lt;=200,"&gt; 120-200",
IF(BO705&lt;=300,"&gt;200-300",
IF(BO705&lt;=500,"&gt;300-500",
"&gt;500")))))</f>
        <v>Below 80</v>
      </c>
      <c r="CH705" s="1" t="str">
        <f>IFERROR(_xlfn.XLOOKUP(CG705,Scenario!M:M,Scenario!N:N),"")</f>
        <v/>
      </c>
      <c r="CI705" s="1" t="str">
        <f t="shared" si="203"/>
        <v>No</v>
      </c>
      <c r="CJ705" s="75">
        <v>0</v>
      </c>
    </row>
    <row r="706" spans="1:89" hidden="1">
      <c r="A706" s="2">
        <v>705</v>
      </c>
      <c r="B706" s="2">
        <v>2024</v>
      </c>
      <c r="C706" s="1">
        <v>0</v>
      </c>
      <c r="D706" s="37" t="str">
        <v>001J100000Qn99wIAB</v>
      </c>
      <c r="E706" s="37" t="str">
        <v>Shyama Construction</v>
      </c>
      <c r="F706" s="37" t="str">
        <v>UTTAR PRADESH</v>
      </c>
      <c r="G706" s="37" t="str">
        <v>VARANASI</v>
      </c>
      <c r="H706" s="37" t="str">
        <v>Varanasi</v>
      </c>
      <c r="I706" s="37" t="str">
        <v>GLOBAL IRONTRADING PVT. LTD.</v>
      </c>
      <c r="J706" s="37" t="str">
        <v>Divyansh Dhawal</v>
      </c>
      <c r="K706" s="37" t="str">
        <v>Varun Arora</v>
      </c>
      <c r="L706" s="37" t="str">
        <v>C12819</v>
      </c>
      <c r="M706" s="37" t="str">
        <v>North</v>
      </c>
      <c r="N706" s="2">
        <v>221002</v>
      </c>
      <c r="O706" s="2" t="str">
        <v>09AISPM4327N1ZH</v>
      </c>
      <c r="P706" s="2">
        <v>9415302508</v>
      </c>
      <c r="Q706" s="2" t="str">
        <v>Nov'24</v>
      </c>
      <c r="R706" s="2">
        <v>2025</v>
      </c>
      <c r="S706" s="1">
        <v>0</v>
      </c>
      <c r="T706" s="2">
        <v>500</v>
      </c>
      <c r="U706" s="12">
        <v>0</v>
      </c>
      <c r="V706" s="1" t="str">
        <v>Alien</v>
      </c>
      <c r="W706" s="13">
        <v>0</v>
      </c>
      <c r="X706" s="13">
        <v>0</v>
      </c>
      <c r="Y706" s="13">
        <v>0</v>
      </c>
      <c r="Z706" s="13">
        <v>0</v>
      </c>
      <c r="AA706" s="13">
        <v>0</v>
      </c>
      <c r="AB706" s="13">
        <v>0</v>
      </c>
      <c r="AC706" s="13">
        <v>0</v>
      </c>
      <c r="AD706" s="13">
        <v>0</v>
      </c>
      <c r="AE706" s="13">
        <v>0</v>
      </c>
      <c r="AF706" s="13">
        <v>0</v>
      </c>
      <c r="AG706" s="13">
        <v>5</v>
      </c>
      <c r="AH706" s="13">
        <v>0</v>
      </c>
      <c r="AI706" s="13">
        <v>0</v>
      </c>
      <c r="AJ706" s="13">
        <v>0</v>
      </c>
      <c r="AK706" s="13">
        <v>0</v>
      </c>
      <c r="AL706" s="13">
        <v>6</v>
      </c>
      <c r="AM706" s="13">
        <v>0</v>
      </c>
      <c r="AN706" s="13">
        <v>0</v>
      </c>
      <c r="AO706" s="13">
        <v>0</v>
      </c>
      <c r="AP706" s="13">
        <v>0</v>
      </c>
      <c r="AQ706" s="13">
        <v>0</v>
      </c>
      <c r="AR706" s="13">
        <v>0</v>
      </c>
      <c r="AS706" s="13">
        <v>0</v>
      </c>
      <c r="AT706" s="13">
        <v>0</v>
      </c>
      <c r="AU706" s="13">
        <v>0</v>
      </c>
      <c r="AV706" s="13">
        <v>0</v>
      </c>
      <c r="AW706" s="16">
        <f t="shared" si="188"/>
        <v>6</v>
      </c>
      <c r="AX706" s="16">
        <v>12</v>
      </c>
      <c r="AY706" s="10">
        <f t="shared" si="189"/>
        <v>18</v>
      </c>
      <c r="AZ706" s="10">
        <f>SUM(Z706:AK706)</f>
        <v>5</v>
      </c>
      <c r="BA706" s="10">
        <v>301</v>
      </c>
      <c r="BB706" s="10">
        <f t="shared" si="190"/>
        <v>295</v>
      </c>
      <c r="BC706" s="10">
        <f t="shared" si="191"/>
        <v>73.75</v>
      </c>
      <c r="BD706" s="10">
        <f t="shared" si="192"/>
        <v>13</v>
      </c>
      <c r="BE706" s="10">
        <f t="shared" si="205"/>
        <v>-1</v>
      </c>
      <c r="BF706" s="2" t="s">
        <v>119</v>
      </c>
      <c r="BG706" s="10">
        <f t="shared" si="193"/>
        <v>0.75</v>
      </c>
      <c r="BH706" s="36" t="s">
        <v>118</v>
      </c>
      <c r="BI706" s="39" t="str">
        <f t="shared" si="194"/>
        <v>B</v>
      </c>
      <c r="BJ706" s="39" t="str">
        <f t="shared" si="195"/>
        <v/>
      </c>
      <c r="BK706" s="16">
        <f>SUM(AR706:AX706)</f>
        <v>18</v>
      </c>
      <c r="BL706" s="10">
        <f>SUM(AL706:AQ706)</f>
        <v>6</v>
      </c>
      <c r="BM706" s="12">
        <f t="shared" si="196"/>
        <v>1</v>
      </c>
      <c r="BN706" s="12">
        <f t="shared" si="196"/>
        <v>0.33333333333333331</v>
      </c>
      <c r="BO706" s="9">
        <f t="shared" si="197"/>
        <v>6</v>
      </c>
      <c r="BP706" s="39" t="str">
        <f t="shared" si="198"/>
        <v/>
      </c>
      <c r="BQ706" s="147"/>
      <c r="BR706" s="9">
        <f t="shared" si="199"/>
        <v>0</v>
      </c>
      <c r="BS706" s="9">
        <f t="shared" si="200"/>
        <v>5</v>
      </c>
      <c r="BT706" s="9">
        <f t="shared" si="201"/>
        <v>5</v>
      </c>
      <c r="BU706" s="9" t="str">
        <f>IFERROR(_xlfn.XLOOKUP(D706,Sheet1!B:B,Sheet1!L:L),"")</f>
        <v/>
      </c>
      <c r="BV706" s="9" t="e">
        <f>_xlfn.XLOOKUP(BU706,Sheet1!S:S,Sheet1!T:T)</f>
        <v>#N/A</v>
      </c>
      <c r="BW706" s="9" t="e">
        <f>_xlfn.XLOOKUP(D706,Sheet1!B:B,Sheet1!M:M)</f>
        <v>#N/A</v>
      </c>
      <c r="BZ706" s="108">
        <f t="shared" si="202"/>
        <v>12</v>
      </c>
      <c r="CB706" s="12">
        <f>AW706/AY706</f>
        <v>0.33333333333333331</v>
      </c>
      <c r="CC706" s="12">
        <f>AX706/AY706</f>
        <v>0.66666666666666663</v>
      </c>
      <c r="CG706" s="1" t="str">
        <f>IF(BO706&lt;80,"Below 80",
IF(BO706&lt;=120,"80-120",
IF(BO706&lt;=200,"&gt; 120-200",
IF(BO706&lt;=300,"&gt;200-300",
IF(BO706&lt;=500,"&gt;300-500",
"&gt;500")))))</f>
        <v>Below 80</v>
      </c>
      <c r="CH706" s="1" t="str">
        <f>IFERROR(_xlfn.XLOOKUP(CG706,Scenario!M:M,Scenario!N:N),"")</f>
        <v/>
      </c>
      <c r="CI706" s="1" t="b">
        <f t="shared" si="203"/>
        <v>0</v>
      </c>
      <c r="CJ706" s="75">
        <v>12</v>
      </c>
    </row>
    <row r="707" spans="1:89" hidden="1">
      <c r="A707" s="2">
        <v>706</v>
      </c>
      <c r="B707" s="2">
        <v>2024</v>
      </c>
      <c r="C707" s="1">
        <v>0</v>
      </c>
      <c r="D707" s="37" t="str">
        <v>001J1000002itoeIAA</v>
      </c>
      <c r="E707" s="37" t="str">
        <v>BHARAT TRADERS</v>
      </c>
      <c r="F707" s="37" t="str">
        <v>RAJASTHAN</v>
      </c>
      <c r="G707" s="37" t="str">
        <v>UDAIPUR</v>
      </c>
      <c r="H707" s="37" t="str">
        <v>Girwa</v>
      </c>
      <c r="I707" s="37" t="str">
        <v>J P ALLOYS</v>
      </c>
      <c r="J707" s="37" t="str">
        <v>Pushpendra Kumar</v>
      </c>
      <c r="K707" s="37" t="str">
        <v>Pushpendra Kumar</v>
      </c>
      <c r="L707" s="37" t="str">
        <v>C13188</v>
      </c>
      <c r="M707" s="37" t="str">
        <v>North</v>
      </c>
      <c r="N707" s="2">
        <v>313001</v>
      </c>
      <c r="O707" s="2" t="str">
        <v>08ABEPP9537G1ZA</v>
      </c>
      <c r="P707" s="2">
        <v>9414159311</v>
      </c>
      <c r="Q707" s="2" t="str">
        <v>Nov'24</v>
      </c>
      <c r="R707" s="2">
        <v>2025</v>
      </c>
      <c r="S707" s="1">
        <v>0</v>
      </c>
      <c r="T707" s="2">
        <v>200</v>
      </c>
      <c r="U707" s="12">
        <v>0.66238333333333332</v>
      </c>
      <c r="V707" s="1" t="str">
        <v>Star</v>
      </c>
      <c r="W707" s="13">
        <v>0</v>
      </c>
      <c r="X707" s="13">
        <v>0</v>
      </c>
      <c r="Y707" s="13">
        <v>0</v>
      </c>
      <c r="Z707" s="13">
        <v>0</v>
      </c>
      <c r="AA707" s="13">
        <v>0</v>
      </c>
      <c r="AB707" s="13">
        <v>0</v>
      </c>
      <c r="AC707" s="13">
        <v>0</v>
      </c>
      <c r="AD707" s="13">
        <v>0</v>
      </c>
      <c r="AE707" s="13">
        <v>0</v>
      </c>
      <c r="AF707" s="13">
        <v>0</v>
      </c>
      <c r="AG707" s="13">
        <v>55</v>
      </c>
      <c r="AH707" s="13">
        <v>0</v>
      </c>
      <c r="AI707" s="13">
        <v>53</v>
      </c>
      <c r="AJ707" s="13">
        <v>51</v>
      </c>
      <c r="AK707" s="13">
        <v>54</v>
      </c>
      <c r="AL707" s="13">
        <v>0</v>
      </c>
      <c r="AM707" s="13">
        <v>145</v>
      </c>
      <c r="AN707" s="13">
        <v>0</v>
      </c>
      <c r="AO707" s="13">
        <v>41.65</v>
      </c>
      <c r="AP707" s="13">
        <v>0</v>
      </c>
      <c r="AQ707" s="13">
        <v>52</v>
      </c>
      <c r="AR707" s="13">
        <v>42.08</v>
      </c>
      <c r="AS707" s="13">
        <v>39.69</v>
      </c>
      <c r="AT707" s="13">
        <v>71.69</v>
      </c>
      <c r="AU707" s="13">
        <v>163</v>
      </c>
      <c r="AV707" s="13">
        <v>162.74</v>
      </c>
      <c r="AW707" s="16">
        <f t="shared" ref="AW707:AW770" si="206">SUM(AL707:AU707)</f>
        <v>555.11</v>
      </c>
      <c r="AX707" s="16">
        <f>AW707*2</f>
        <v>1110.22</v>
      </c>
      <c r="AY707" s="10">
        <f t="shared" ref="AY707:AY770" si="207">AW707+AX707</f>
        <v>1665.33</v>
      </c>
      <c r="AZ707" s="10">
        <f>SUM(Z707:AK707)</f>
        <v>213</v>
      </c>
      <c r="BA707" s="10">
        <v>501</v>
      </c>
      <c r="BB707" s="10">
        <f t="shared" ref="BB707:BB770" si="208">BA707-AW707</f>
        <v>-54.110000000000014</v>
      </c>
      <c r="BC707" s="10">
        <f t="shared" ref="BC707:BC770" si="209">IFERROR(BB707/4,0)</f>
        <v>-13.527500000000003</v>
      </c>
      <c r="BD707" s="10">
        <f t="shared" ref="BD707:BD770" si="210">AY707-AZ707</f>
        <v>1452.33</v>
      </c>
      <c r="BE707" s="10">
        <f t="shared" si="205"/>
        <v>-342.11</v>
      </c>
      <c r="BF707" s="2" t="s">
        <v>119</v>
      </c>
      <c r="BG707" s="10">
        <f t="shared" ref="BG707:BG770" si="211">AVERAGE(AL707:AS707)</f>
        <v>40.052500000000002</v>
      </c>
      <c r="BH707" s="36" t="s">
        <v>118</v>
      </c>
      <c r="BI707" s="39" t="str">
        <f t="shared" ref="BI707:BI770" si="212">IF(BF707="Yes","",IF(BA707&gt;1250,"E",IF(BA707&gt;750,"D",
IF(BA707&gt;=500,"C",
IF(BA707&gt;=300,"B",
IF(BA707&gt;=200,"A",
""))))))</f>
        <v>C</v>
      </c>
      <c r="BJ707" s="39" t="str">
        <f t="shared" ref="BJ707:BJ770" si="213">IF(BF707="Yes","",IF(AY707&gt;1250,"E",IF(AY707&gt;750,"D",
IF(AY707&gt;=500,"C",
IF(AY707&gt;=300,"B",
IF(AY707&gt;=200,"A",
""))))))</f>
        <v>E</v>
      </c>
      <c r="BK707" s="16">
        <f>SUM(AR707:AX707)</f>
        <v>2144.5299999999997</v>
      </c>
      <c r="BL707" s="10">
        <f>SUM(AL707:AQ707)</f>
        <v>238.65</v>
      </c>
      <c r="BM707" s="12">
        <f t="shared" ref="BM707:BN770" si="214">IFERROR(BK707/$AY707,"")</f>
        <v>1.28775077612245</v>
      </c>
      <c r="BN707" s="12">
        <f t="shared" si="214"/>
        <v>0.14330493055430457</v>
      </c>
      <c r="BO707" s="9">
        <f t="shared" ref="BO707:BO770" si="215">SUM(AL707:AS707)</f>
        <v>320.42</v>
      </c>
      <c r="BP707" s="39" t="str">
        <f t="shared" ref="BP707:BP770" si="216">IF(BF707="Yes","",IF(BO707&gt;1250,"E",IF(BO707&gt;750,"D",
IF(BO707&gt;=500,"C",
IF(BO707&gt;=300,"B",
IF(BO707&gt;=200,"A",
""))))))</f>
        <v>B</v>
      </c>
      <c r="BQ707" s="147"/>
      <c r="BR707" s="9">
        <f t="shared" ref="BR707:BR770" si="217">SUM(Z707:AE707)</f>
        <v>0</v>
      </c>
      <c r="BS707" s="9">
        <f t="shared" ref="BS707:BS770" si="218">SUM(AF707:AK707)</f>
        <v>213</v>
      </c>
      <c r="BT707" s="9">
        <f t="shared" ref="BT707:BT770" si="219">SUM(BR707:BS707)</f>
        <v>213</v>
      </c>
      <c r="BU707" s="9" t="str">
        <f>IFERROR(_xlfn.XLOOKUP(D707,Sheet1!B:B,Sheet1!L:L),"")</f>
        <v/>
      </c>
      <c r="BV707" s="9" t="e">
        <f>_xlfn.XLOOKUP(BU707,Sheet1!S:S,Sheet1!T:T)</f>
        <v>#N/A</v>
      </c>
      <c r="BW707" s="9" t="e">
        <f>_xlfn.XLOOKUP(D707,Sheet1!B:B,Sheet1!M:M)</f>
        <v>#N/A</v>
      </c>
      <c r="BX707" s="11" t="s">
        <v>123</v>
      </c>
      <c r="BZ707" s="108">
        <f t="shared" ref="BZ707:BZ770" si="220">AY707-AW707</f>
        <v>1110.2199999999998</v>
      </c>
      <c r="CB707" s="12">
        <f>AW707/AY707</f>
        <v>0.33333333333333337</v>
      </c>
      <c r="CC707" s="12">
        <f>AX707/AY707</f>
        <v>0.66666666666666674</v>
      </c>
      <c r="CG707" s="1" t="str">
        <f>IF(BO707&lt;80,"Below 80",
IF(BO707&lt;=120,"80-120",
IF(BO707&lt;=200,"&gt; 120-200",
IF(BO707&lt;=300,"&gt;200-300",
IF(BO707&lt;=500,"&gt;300-500",
"&gt;500")))))</f>
        <v>&gt;300-500</v>
      </c>
      <c r="CH707" s="1" t="str">
        <f>IFERROR(_xlfn.XLOOKUP(CG707,Scenario!M:M,Scenario!N:N),"")</f>
        <v>D</v>
      </c>
      <c r="CI707" s="1" t="b">
        <f t="shared" ref="CI707:CI770" si="221">IF(BI707="", IF(BA707&gt;=1, "Yes", "No"))</f>
        <v>0</v>
      </c>
      <c r="CJ707" s="75">
        <v>601.15000000000009</v>
      </c>
      <c r="CK707" s="1" t="s">
        <v>118</v>
      </c>
    </row>
    <row r="708" spans="1:89" hidden="1">
      <c r="A708" s="2">
        <v>707</v>
      </c>
      <c r="B708" s="2">
        <v>2024</v>
      </c>
      <c r="C708" s="1">
        <v>0</v>
      </c>
      <c r="D708" s="37" t="str">
        <v>001J1000003mUFCIA2</v>
      </c>
      <c r="E708" s="37" t="str">
        <v>GOPAL ENTERPRISES</v>
      </c>
      <c r="F708" s="37" t="str">
        <v>HARYANA</v>
      </c>
      <c r="G708" s="37" t="str">
        <v>PANIPAT</v>
      </c>
      <c r="H708" s="37" t="str">
        <v>Panipat</v>
      </c>
      <c r="I708" s="37" t="str">
        <v>JAI DURGA STEELS</v>
      </c>
      <c r="J708" s="37" t="str">
        <v>Sunny Bhutani</v>
      </c>
      <c r="K708" s="37" t="str">
        <v>Sunny Bhutani</v>
      </c>
      <c r="L708" s="37" t="str">
        <v>C12830</v>
      </c>
      <c r="M708" s="37" t="str">
        <v>North</v>
      </c>
      <c r="N708" s="2">
        <v>132103</v>
      </c>
      <c r="O708" s="2" t="str">
        <v>06BFMPK7038E1ZE</v>
      </c>
      <c r="P708" s="2">
        <v>8588800002</v>
      </c>
      <c r="Q708" s="2" t="str">
        <v>Nov'24</v>
      </c>
      <c r="R708" s="2">
        <v>2025</v>
      </c>
      <c r="S708" s="1">
        <v>0</v>
      </c>
      <c r="T708" s="2">
        <v>100</v>
      </c>
      <c r="U708" s="12">
        <v>0</v>
      </c>
      <c r="V708" s="1" t="str">
        <v>Challenger</v>
      </c>
      <c r="W708" s="13">
        <v>0</v>
      </c>
      <c r="X708" s="13">
        <v>0</v>
      </c>
      <c r="Y708" s="13">
        <v>0</v>
      </c>
      <c r="Z708" s="13">
        <v>0</v>
      </c>
      <c r="AA708" s="13">
        <v>0</v>
      </c>
      <c r="AB708" s="13">
        <v>0</v>
      </c>
      <c r="AC708" s="13">
        <v>0</v>
      </c>
      <c r="AD708" s="13">
        <v>0</v>
      </c>
      <c r="AE708" s="13">
        <v>0</v>
      </c>
      <c r="AF708" s="13">
        <v>0</v>
      </c>
      <c r="AG708" s="13">
        <v>12</v>
      </c>
      <c r="AH708" s="13">
        <v>12</v>
      </c>
      <c r="AI708" s="13">
        <v>1</v>
      </c>
      <c r="AJ708" s="13">
        <v>2</v>
      </c>
      <c r="AK708" s="13">
        <v>2</v>
      </c>
      <c r="AL708" s="13">
        <v>0</v>
      </c>
      <c r="AM708" s="13">
        <v>0</v>
      </c>
      <c r="AN708" s="13">
        <v>0</v>
      </c>
      <c r="AO708" s="13">
        <v>0</v>
      </c>
      <c r="AP708" s="13">
        <v>0</v>
      </c>
      <c r="AQ708" s="13">
        <v>0</v>
      </c>
      <c r="AR708" s="13">
        <v>0</v>
      </c>
      <c r="AS708" s="13">
        <v>0</v>
      </c>
      <c r="AT708" s="13">
        <v>0</v>
      </c>
      <c r="AU708" s="13">
        <v>0</v>
      </c>
      <c r="AV708" s="13">
        <v>0</v>
      </c>
      <c r="AW708" s="16">
        <f t="shared" si="206"/>
        <v>0</v>
      </c>
      <c r="AX708" s="16">
        <v>0</v>
      </c>
      <c r="AY708" s="10">
        <f t="shared" si="207"/>
        <v>0</v>
      </c>
      <c r="AZ708" s="10">
        <f>SUM(Z708:AK708)</f>
        <v>29</v>
      </c>
      <c r="BA708" s="10">
        <v>0</v>
      </c>
      <c r="BB708" s="10">
        <f t="shared" si="208"/>
        <v>0</v>
      </c>
      <c r="BC708" s="10">
        <f t="shared" si="209"/>
        <v>0</v>
      </c>
      <c r="BD708" s="10">
        <f t="shared" si="210"/>
        <v>-29</v>
      </c>
      <c r="BE708" s="10">
        <f t="shared" si="205"/>
        <v>29</v>
      </c>
      <c r="BF708" s="2" t="s">
        <v>119</v>
      </c>
      <c r="BG708" s="10">
        <f t="shared" si="211"/>
        <v>0</v>
      </c>
      <c r="BH708" s="36" t="s">
        <v>118</v>
      </c>
      <c r="BI708" s="39" t="str">
        <f t="shared" si="212"/>
        <v/>
      </c>
      <c r="BJ708" s="39" t="str">
        <f t="shared" si="213"/>
        <v/>
      </c>
      <c r="BK708" s="16">
        <f>SUM(AR708:AX708)</f>
        <v>0</v>
      </c>
      <c r="BL708" s="10">
        <f>SUM(AL708:AQ708)</f>
        <v>0</v>
      </c>
      <c r="BM708" s="12" t="str">
        <f t="shared" si="214"/>
        <v/>
      </c>
      <c r="BN708" s="12" t="str">
        <f t="shared" si="214"/>
        <v/>
      </c>
      <c r="BO708" s="9">
        <f t="shared" si="215"/>
        <v>0</v>
      </c>
      <c r="BP708" s="39" t="str">
        <f t="shared" si="216"/>
        <v/>
      </c>
      <c r="BQ708" s="147"/>
      <c r="BR708" s="9">
        <f t="shared" si="217"/>
        <v>0</v>
      </c>
      <c r="BS708" s="9">
        <f t="shared" si="218"/>
        <v>29</v>
      </c>
      <c r="BT708" s="9">
        <f t="shared" si="219"/>
        <v>29</v>
      </c>
      <c r="BU708" s="9" t="str">
        <f>IFERROR(_xlfn.XLOOKUP(D708,Sheet1!B:B,Sheet1!L:L),"")</f>
        <v/>
      </c>
      <c r="BV708" s="9" t="e">
        <f>_xlfn.XLOOKUP(BU708,Sheet1!S:S,Sheet1!T:T)</f>
        <v>#N/A</v>
      </c>
      <c r="BW708" s="9" t="e">
        <f>_xlfn.XLOOKUP(D708,Sheet1!B:B,Sheet1!M:M)</f>
        <v>#N/A</v>
      </c>
      <c r="BZ708" s="108">
        <f t="shared" si="220"/>
        <v>0</v>
      </c>
      <c r="CB708" s="12"/>
      <c r="CC708" s="12"/>
      <c r="CG708" s="1" t="str">
        <f>IF(BO708&lt;80,"Below 80",
IF(BO708&lt;=120,"80-120",
IF(BO708&lt;=200,"&gt; 120-200",
IF(BO708&lt;=300,"&gt;200-300",
IF(BO708&lt;=500,"&gt;300-500",
"&gt;500")))))</f>
        <v>Below 80</v>
      </c>
      <c r="CH708" s="1" t="str">
        <f>IFERROR(_xlfn.XLOOKUP(CG708,Scenario!M:M,Scenario!N:N),"")</f>
        <v/>
      </c>
      <c r="CI708" s="1" t="str">
        <f t="shared" si="221"/>
        <v>No</v>
      </c>
      <c r="CJ708" s="75">
        <v>0</v>
      </c>
    </row>
    <row r="709" spans="1:89" hidden="1">
      <c r="A709" s="2">
        <v>708</v>
      </c>
      <c r="B709" s="2">
        <v>2024</v>
      </c>
      <c r="C709" s="1">
        <v>0</v>
      </c>
      <c r="D709" s="37" t="str">
        <v>001J1000003lp4EIAQ</v>
      </c>
      <c r="E709" s="37" t="str">
        <v>R L ISPAT PRIVATE LIMITED</v>
      </c>
      <c r="F709" s="37" t="str">
        <v>HARYANA</v>
      </c>
      <c r="G709" s="37" t="str">
        <v>SONIPAT</v>
      </c>
      <c r="H709" s="37" t="str">
        <v>Rai</v>
      </c>
      <c r="I709" s="37" t="str">
        <v>JAI DURGA STEELS</v>
      </c>
      <c r="J709" s="37" t="str">
        <v>Sunny Bhutani</v>
      </c>
      <c r="K709" s="37" t="str">
        <v>Sunny Bhutani</v>
      </c>
      <c r="L709" s="37" t="str">
        <v>C12830</v>
      </c>
      <c r="M709" s="37" t="str">
        <v>North</v>
      </c>
      <c r="N709" s="2">
        <v>131023</v>
      </c>
      <c r="O709" s="2" t="str">
        <v>06AADCR1068H1ZI</v>
      </c>
      <c r="P709" s="2">
        <v>9811229398</v>
      </c>
      <c r="Q709" s="2" t="str">
        <v>Nov'24</v>
      </c>
      <c r="R709" s="2">
        <v>2025</v>
      </c>
      <c r="S709" s="1">
        <v>0</v>
      </c>
      <c r="T709" s="2">
        <v>150</v>
      </c>
      <c r="U709" s="12">
        <v>0</v>
      </c>
      <c r="V709" s="1" t="str">
        <v>Challenger</v>
      </c>
      <c r="W709" s="13">
        <v>0</v>
      </c>
      <c r="X709" s="13">
        <v>0</v>
      </c>
      <c r="Y709" s="13">
        <v>0</v>
      </c>
      <c r="Z709" s="13">
        <v>0</v>
      </c>
      <c r="AA709" s="13">
        <v>0</v>
      </c>
      <c r="AB709" s="13">
        <v>0</v>
      </c>
      <c r="AC709" s="13">
        <v>0</v>
      </c>
      <c r="AD709" s="13">
        <v>0</v>
      </c>
      <c r="AE709" s="13">
        <v>0</v>
      </c>
      <c r="AF709" s="13">
        <v>0</v>
      </c>
      <c r="AG709" s="13">
        <v>57</v>
      </c>
      <c r="AH709" s="13">
        <v>0</v>
      </c>
      <c r="AI709" s="13">
        <v>0</v>
      </c>
      <c r="AJ709" s="13">
        <v>0</v>
      </c>
      <c r="AK709" s="13">
        <v>0</v>
      </c>
      <c r="AL709" s="13">
        <v>0</v>
      </c>
      <c r="AM709" s="13">
        <v>0</v>
      </c>
      <c r="AN709" s="13">
        <v>0</v>
      </c>
      <c r="AO709" s="13">
        <v>0</v>
      </c>
      <c r="AP709" s="13">
        <v>0</v>
      </c>
      <c r="AQ709" s="13">
        <v>0</v>
      </c>
      <c r="AR709" s="13">
        <v>0</v>
      </c>
      <c r="AS709" s="13">
        <v>0</v>
      </c>
      <c r="AT709" s="13">
        <v>0</v>
      </c>
      <c r="AU709" s="13">
        <v>0</v>
      </c>
      <c r="AV709" s="13">
        <v>0</v>
      </c>
      <c r="AW709" s="16">
        <f t="shared" si="206"/>
        <v>0</v>
      </c>
      <c r="AX709" s="16">
        <v>0</v>
      </c>
      <c r="AY709" s="10">
        <f t="shared" si="207"/>
        <v>0</v>
      </c>
      <c r="AZ709" s="10">
        <f>SUM(Z709:AK709)</f>
        <v>57</v>
      </c>
      <c r="BA709" s="10">
        <v>200</v>
      </c>
      <c r="BB709" s="10">
        <f t="shared" si="208"/>
        <v>200</v>
      </c>
      <c r="BC709" s="10">
        <f t="shared" si="209"/>
        <v>50</v>
      </c>
      <c r="BD709" s="10">
        <f t="shared" si="210"/>
        <v>-57</v>
      </c>
      <c r="BE709" s="10">
        <f t="shared" si="205"/>
        <v>57</v>
      </c>
      <c r="BF709" s="2" t="s">
        <v>119</v>
      </c>
      <c r="BG709" s="10">
        <f t="shared" si="211"/>
        <v>0</v>
      </c>
      <c r="BH709" s="36" t="s">
        <v>118</v>
      </c>
      <c r="BI709" s="39" t="str">
        <f t="shared" si="212"/>
        <v>A</v>
      </c>
      <c r="BJ709" s="39" t="str">
        <f t="shared" si="213"/>
        <v/>
      </c>
      <c r="BK709" s="16">
        <f>SUM(AR709:AX709)</f>
        <v>0</v>
      </c>
      <c r="BL709" s="10">
        <f>SUM(AL709:AQ709)</f>
        <v>0</v>
      </c>
      <c r="BM709" s="12" t="str">
        <f t="shared" si="214"/>
        <v/>
      </c>
      <c r="BN709" s="12" t="str">
        <f t="shared" si="214"/>
        <v/>
      </c>
      <c r="BO709" s="9">
        <f t="shared" si="215"/>
        <v>0</v>
      </c>
      <c r="BP709" s="39" t="str">
        <f t="shared" si="216"/>
        <v/>
      </c>
      <c r="BQ709" s="147" t="s">
        <v>185</v>
      </c>
      <c r="BR709" s="9">
        <f t="shared" si="217"/>
        <v>0</v>
      </c>
      <c r="BS709" s="9">
        <f t="shared" si="218"/>
        <v>57</v>
      </c>
      <c r="BT709" s="9">
        <f t="shared" si="219"/>
        <v>57</v>
      </c>
      <c r="BU709" s="9" t="str">
        <f>IFERROR(_xlfn.XLOOKUP(D709,Sheet1!B:B,Sheet1!L:L),"")</f>
        <v/>
      </c>
      <c r="BV709" s="9" t="e">
        <f>_xlfn.XLOOKUP(BU709,Sheet1!S:S,Sheet1!T:T)</f>
        <v>#N/A</v>
      </c>
      <c r="BW709" s="9" t="e">
        <f>_xlfn.XLOOKUP(D709,Sheet1!B:B,Sheet1!M:M)</f>
        <v>#N/A</v>
      </c>
      <c r="BZ709" s="108">
        <f t="shared" si="220"/>
        <v>0</v>
      </c>
      <c r="CB709" s="12"/>
      <c r="CC709" s="12"/>
      <c r="CG709" s="1" t="str">
        <f>IF(BO709&lt;80,"Below 80",
IF(BO709&lt;=120,"80-120",
IF(BO709&lt;=200,"&gt; 120-200",
IF(BO709&lt;=300,"&gt;200-300",
IF(BO709&lt;=500,"&gt;300-500",
"&gt;500")))))</f>
        <v>Below 80</v>
      </c>
      <c r="CH709" s="1" t="str">
        <f>IFERROR(_xlfn.XLOOKUP(CG709,Scenario!M:M,Scenario!N:N),"")</f>
        <v/>
      </c>
      <c r="CI709" s="1" t="b">
        <f t="shared" si="221"/>
        <v>0</v>
      </c>
      <c r="CJ709" s="75">
        <v>0</v>
      </c>
    </row>
    <row r="710" spans="1:89" hidden="1">
      <c r="A710" s="2">
        <v>709</v>
      </c>
      <c r="B710" s="2">
        <v>2024</v>
      </c>
      <c r="C710" s="1">
        <v>0</v>
      </c>
      <c r="D710" s="37" t="str">
        <v>001J100000NezSwIAJ</v>
      </c>
      <c r="E710" s="37" t="str">
        <v>JAMINDAR KHAD BHANDAR</v>
      </c>
      <c r="F710" s="37" t="str">
        <v>HARYANA</v>
      </c>
      <c r="G710" s="37" t="str">
        <v>JHAJJAR</v>
      </c>
      <c r="H710" s="37" t="str">
        <v>Beri</v>
      </c>
      <c r="I710" s="37" t="str">
        <v>JAI DURGA STEELS</v>
      </c>
      <c r="J710" s="37" t="str">
        <v>Sunny Bhutani</v>
      </c>
      <c r="K710" s="37" t="str">
        <v>Sunny Bhutani</v>
      </c>
      <c r="L710" s="37" t="str">
        <v>C12830</v>
      </c>
      <c r="M710" s="37" t="str">
        <v>North</v>
      </c>
      <c r="N710" s="2">
        <v>124103</v>
      </c>
      <c r="O710" s="2" t="str">
        <v>06ESEPK3152B1Z7</v>
      </c>
      <c r="P710" s="2">
        <v>8168781137</v>
      </c>
      <c r="Q710" s="2" t="str">
        <v>Nov'24</v>
      </c>
      <c r="R710" s="2">
        <v>2025</v>
      </c>
      <c r="S710" s="1">
        <v>0</v>
      </c>
      <c r="T710" s="2">
        <v>75</v>
      </c>
      <c r="U710" s="12">
        <v>0</v>
      </c>
      <c r="V710" s="1" t="str">
        <v>Challenger</v>
      </c>
      <c r="W710" s="13">
        <v>0</v>
      </c>
      <c r="X710" s="13">
        <v>0</v>
      </c>
      <c r="Y710" s="13">
        <v>0</v>
      </c>
      <c r="Z710" s="13">
        <v>0</v>
      </c>
      <c r="AA710" s="13">
        <v>0</v>
      </c>
      <c r="AB710" s="13">
        <v>0</v>
      </c>
      <c r="AC710" s="13">
        <v>0</v>
      </c>
      <c r="AD710" s="13">
        <v>0</v>
      </c>
      <c r="AE710" s="13">
        <v>0</v>
      </c>
      <c r="AF710" s="13">
        <v>0</v>
      </c>
      <c r="AG710" s="13">
        <v>112</v>
      </c>
      <c r="AH710" s="13">
        <v>0</v>
      </c>
      <c r="AI710" s="13">
        <v>0</v>
      </c>
      <c r="AJ710" s="13">
        <v>0</v>
      </c>
      <c r="AK710" s="13">
        <v>0</v>
      </c>
      <c r="AL710" s="13">
        <v>0</v>
      </c>
      <c r="AM710" s="13">
        <v>0</v>
      </c>
      <c r="AN710" s="13">
        <v>0</v>
      </c>
      <c r="AO710" s="13">
        <v>0</v>
      </c>
      <c r="AP710" s="13">
        <v>0</v>
      </c>
      <c r="AQ710" s="13">
        <v>0</v>
      </c>
      <c r="AR710" s="13">
        <v>0</v>
      </c>
      <c r="AS710" s="13">
        <v>0</v>
      </c>
      <c r="AT710" s="13">
        <v>0</v>
      </c>
      <c r="AU710" s="13">
        <v>0</v>
      </c>
      <c r="AV710" s="13">
        <v>0</v>
      </c>
      <c r="AW710" s="16">
        <f t="shared" si="206"/>
        <v>0</v>
      </c>
      <c r="AX710" s="16">
        <v>0</v>
      </c>
      <c r="AY710" s="10">
        <f t="shared" si="207"/>
        <v>0</v>
      </c>
      <c r="AZ710" s="10">
        <f>SUM(Z710:AK710)</f>
        <v>112</v>
      </c>
      <c r="BA710" s="10">
        <v>0</v>
      </c>
      <c r="BB710" s="10">
        <f t="shared" si="208"/>
        <v>0</v>
      </c>
      <c r="BC710" s="10">
        <f t="shared" si="209"/>
        <v>0</v>
      </c>
      <c r="BD710" s="10">
        <f t="shared" si="210"/>
        <v>-112</v>
      </c>
      <c r="BE710" s="10">
        <f t="shared" si="205"/>
        <v>112</v>
      </c>
      <c r="BF710" s="2" t="s">
        <v>119</v>
      </c>
      <c r="BG710" s="10">
        <f t="shared" si="211"/>
        <v>0</v>
      </c>
      <c r="BH710" s="36" t="s">
        <v>118</v>
      </c>
      <c r="BI710" s="39" t="str">
        <f t="shared" si="212"/>
        <v/>
      </c>
      <c r="BJ710" s="39" t="str">
        <f t="shared" si="213"/>
        <v/>
      </c>
      <c r="BK710" s="16">
        <f>SUM(AR710:AX710)</f>
        <v>0</v>
      </c>
      <c r="BL710" s="10">
        <f>SUM(AL710:AQ710)</f>
        <v>0</v>
      </c>
      <c r="BM710" s="12" t="str">
        <f t="shared" si="214"/>
        <v/>
      </c>
      <c r="BN710" s="12" t="str">
        <f t="shared" si="214"/>
        <v/>
      </c>
      <c r="BO710" s="9">
        <f t="shared" si="215"/>
        <v>0</v>
      </c>
      <c r="BP710" s="39" t="str">
        <f t="shared" si="216"/>
        <v/>
      </c>
      <c r="BQ710" s="147"/>
      <c r="BR710" s="9">
        <f t="shared" si="217"/>
        <v>0</v>
      </c>
      <c r="BS710" s="9">
        <f t="shared" si="218"/>
        <v>112</v>
      </c>
      <c r="BT710" s="9">
        <f t="shared" si="219"/>
        <v>112</v>
      </c>
      <c r="BU710" s="9" t="str">
        <f>IFERROR(_xlfn.XLOOKUP(D710,Sheet1!B:B,Sheet1!L:L),"")</f>
        <v/>
      </c>
      <c r="BV710" s="9" t="e">
        <f>_xlfn.XLOOKUP(BU710,Sheet1!S:S,Sheet1!T:T)</f>
        <v>#N/A</v>
      </c>
      <c r="BW710" s="9" t="e">
        <f>_xlfn.XLOOKUP(D710,Sheet1!B:B,Sheet1!M:M)</f>
        <v>#N/A</v>
      </c>
      <c r="BZ710" s="108">
        <f t="shared" si="220"/>
        <v>0</v>
      </c>
      <c r="CB710" s="12"/>
      <c r="CC710" s="12"/>
      <c r="CG710" s="1" t="str">
        <f>IF(BO710&lt;80,"Below 80",
IF(BO710&lt;=120,"80-120",
IF(BO710&lt;=200,"&gt; 120-200",
IF(BO710&lt;=300,"&gt;200-300",
IF(BO710&lt;=500,"&gt;300-500",
"&gt;500")))))</f>
        <v>Below 80</v>
      </c>
      <c r="CH710" s="1" t="str">
        <f>IFERROR(_xlfn.XLOOKUP(CG710,Scenario!M:M,Scenario!N:N),"")</f>
        <v/>
      </c>
      <c r="CI710" s="1" t="str">
        <f t="shared" si="221"/>
        <v>No</v>
      </c>
      <c r="CJ710" s="75">
        <v>0</v>
      </c>
    </row>
    <row r="711" spans="1:89" hidden="1">
      <c r="A711" s="2">
        <v>710</v>
      </c>
      <c r="B711" s="2">
        <v>2024</v>
      </c>
      <c r="C711" s="1">
        <v>0</v>
      </c>
      <c r="D711" s="37" t="str">
        <v>001J1000006UZwEIAW</v>
      </c>
      <c r="E711" s="37" t="str">
        <v>M/S  K S ENTERPRISES</v>
      </c>
      <c r="F711" s="37" t="str">
        <v>UTTAR PRADESH</v>
      </c>
      <c r="G711" s="37" t="str">
        <v>BAREILLY</v>
      </c>
      <c r="H711" s="37" t="str">
        <v>Bareilly</v>
      </c>
      <c r="I711" s="37" t="str">
        <v>Khandelwal Associates</v>
      </c>
      <c r="J711" s="37" t="str">
        <v>SHIV KUMAR</v>
      </c>
      <c r="K711" s="37" t="str">
        <v>Ashutosh Shukla</v>
      </c>
      <c r="L711" s="37" t="str">
        <v>C12818</v>
      </c>
      <c r="M711" s="37" t="str">
        <v>North</v>
      </c>
      <c r="N711" s="2">
        <v>243001</v>
      </c>
      <c r="O711" s="2" t="str">
        <v>09AERPT9860J1ZC</v>
      </c>
      <c r="P711" s="2">
        <v>8755336189</v>
      </c>
      <c r="Q711" s="2" t="str">
        <v>Nov'24</v>
      </c>
      <c r="R711" s="2">
        <v>2025</v>
      </c>
      <c r="S711" s="1">
        <v>0</v>
      </c>
      <c r="T711" s="2">
        <v>100</v>
      </c>
      <c r="U711" s="12">
        <v>1.1666666666666667E-2</v>
      </c>
      <c r="V711" s="1" t="str">
        <v>Challenger</v>
      </c>
      <c r="W711" s="13">
        <v>0</v>
      </c>
      <c r="X711" s="13">
        <v>0</v>
      </c>
      <c r="Y711" s="13">
        <v>0</v>
      </c>
      <c r="Z711" s="13">
        <v>0</v>
      </c>
      <c r="AA711" s="13">
        <v>0</v>
      </c>
      <c r="AB711" s="13">
        <v>0</v>
      </c>
      <c r="AC711" s="13">
        <v>0</v>
      </c>
      <c r="AD711" s="13">
        <v>0</v>
      </c>
      <c r="AE711" s="13">
        <v>0</v>
      </c>
      <c r="AF711" s="13">
        <v>0</v>
      </c>
      <c r="AG711" s="13">
        <v>9</v>
      </c>
      <c r="AH711" s="13">
        <v>0</v>
      </c>
      <c r="AI711" s="13">
        <v>0</v>
      </c>
      <c r="AJ711" s="13">
        <v>0</v>
      </c>
      <c r="AK711" s="13">
        <v>0</v>
      </c>
      <c r="AL711" s="13">
        <v>0</v>
      </c>
      <c r="AM711" s="13">
        <v>0</v>
      </c>
      <c r="AN711" s="13">
        <v>0</v>
      </c>
      <c r="AO711" s="13">
        <v>0</v>
      </c>
      <c r="AP711" s="13">
        <v>0</v>
      </c>
      <c r="AQ711" s="13">
        <v>0</v>
      </c>
      <c r="AR711" s="13">
        <v>0</v>
      </c>
      <c r="AS711" s="13">
        <v>4</v>
      </c>
      <c r="AT711" s="13">
        <v>0.5</v>
      </c>
      <c r="AU711" s="13">
        <v>3</v>
      </c>
      <c r="AV711" s="13">
        <v>0</v>
      </c>
      <c r="AW711" s="16">
        <f t="shared" si="206"/>
        <v>7.5</v>
      </c>
      <c r="AX711" s="16">
        <v>0</v>
      </c>
      <c r="AY711" s="10">
        <f t="shared" si="207"/>
        <v>7.5</v>
      </c>
      <c r="AZ711" s="10">
        <f>SUM(Z711:AK711)</f>
        <v>9</v>
      </c>
      <c r="BA711" s="10"/>
      <c r="BB711" s="10">
        <f t="shared" si="208"/>
        <v>-7.5</v>
      </c>
      <c r="BC711" s="10">
        <f t="shared" si="209"/>
        <v>-1.875</v>
      </c>
      <c r="BD711" s="10">
        <f t="shared" si="210"/>
        <v>-1.5</v>
      </c>
      <c r="BE711" s="10">
        <f t="shared" si="205"/>
        <v>1.5</v>
      </c>
      <c r="BF711" s="2" t="s">
        <v>119</v>
      </c>
      <c r="BG711" s="10">
        <f t="shared" si="211"/>
        <v>0.5</v>
      </c>
      <c r="BH711" s="36" t="s">
        <v>118</v>
      </c>
      <c r="BI711" s="39" t="str">
        <f t="shared" si="212"/>
        <v/>
      </c>
      <c r="BJ711" s="39" t="str">
        <f t="shared" si="213"/>
        <v/>
      </c>
      <c r="BK711" s="16">
        <f>SUM(AR711:AX711)</f>
        <v>15</v>
      </c>
      <c r="BL711" s="10">
        <f>SUM(AL711:AQ711)</f>
        <v>0</v>
      </c>
      <c r="BM711" s="12">
        <f t="shared" si="214"/>
        <v>2</v>
      </c>
      <c r="BN711" s="12">
        <f t="shared" si="214"/>
        <v>0</v>
      </c>
      <c r="BO711" s="9">
        <f t="shared" si="215"/>
        <v>4</v>
      </c>
      <c r="BP711" s="39" t="str">
        <f t="shared" si="216"/>
        <v/>
      </c>
      <c r="BQ711" s="147"/>
      <c r="BR711" s="9">
        <f t="shared" si="217"/>
        <v>0</v>
      </c>
      <c r="BS711" s="9">
        <f t="shared" si="218"/>
        <v>9</v>
      </c>
      <c r="BT711" s="9">
        <f t="shared" si="219"/>
        <v>9</v>
      </c>
      <c r="BU711" s="9" t="str">
        <f>IFERROR(_xlfn.XLOOKUP(D711,Sheet1!B:B,Sheet1!L:L),"")</f>
        <v/>
      </c>
      <c r="BV711" s="9" t="e">
        <f>_xlfn.XLOOKUP(BU711,Sheet1!S:S,Sheet1!T:T)</f>
        <v>#N/A</v>
      </c>
      <c r="BW711" s="9" t="e">
        <f>_xlfn.XLOOKUP(D711,Sheet1!B:B,Sheet1!M:M)</f>
        <v>#N/A</v>
      </c>
      <c r="BZ711" s="108">
        <f t="shared" si="220"/>
        <v>0</v>
      </c>
      <c r="CB711" s="12"/>
      <c r="CC711" s="12"/>
      <c r="CG711" s="1" t="str">
        <f>IF(BO711&lt;80,"Below 80",
IF(BO711&lt;=120,"80-120",
IF(BO711&lt;=200,"&gt; 120-200",
IF(BO711&lt;=300,"&gt;200-300",
IF(BO711&lt;=500,"&gt;300-500",
"&gt;500")))))</f>
        <v>Below 80</v>
      </c>
      <c r="CH711" s="1" t="str">
        <f>IFERROR(_xlfn.XLOOKUP(CG711,Scenario!M:M,Scenario!N:N),"")</f>
        <v/>
      </c>
      <c r="CI711" s="1" t="str">
        <f t="shared" si="221"/>
        <v>No</v>
      </c>
      <c r="CJ711" s="75">
        <v>-4</v>
      </c>
    </row>
    <row r="712" spans="1:89" hidden="1">
      <c r="A712" s="2">
        <v>711</v>
      </c>
      <c r="B712" s="2">
        <v>2024</v>
      </c>
      <c r="C712" s="1">
        <v>0</v>
      </c>
      <c r="D712" s="37" t="str">
        <v>001J1000006Uz1uIAC</v>
      </c>
      <c r="E712" s="37" t="str">
        <v>AVASTHI SALE CORPORATION</v>
      </c>
      <c r="F712" s="37" t="str">
        <v>HIMACHAL PRADESH</v>
      </c>
      <c r="G712" s="37" t="str">
        <v>SOLAN</v>
      </c>
      <c r="H712" s="37">
        <v>0</v>
      </c>
      <c r="I712" s="37" t="str">
        <v>PAL CEMENT AND STEEL PVT. LTD.</v>
      </c>
      <c r="J712" s="37" t="str">
        <v>Rahul Gautam</v>
      </c>
      <c r="K712" s="37">
        <v>0</v>
      </c>
      <c r="L712" s="37" t="str">
        <v>C12827</v>
      </c>
      <c r="M712" s="37" t="str">
        <v>North</v>
      </c>
      <c r="N712" s="2">
        <v>174101</v>
      </c>
      <c r="O712" s="2" t="str">
        <v>02ADGPL5144D1Z3</v>
      </c>
      <c r="P712" s="2">
        <v>9318901831</v>
      </c>
      <c r="Q712" s="2" t="str">
        <v>Nov'24</v>
      </c>
      <c r="R712" s="2">
        <v>2025</v>
      </c>
      <c r="S712" s="1">
        <v>0</v>
      </c>
      <c r="T712" s="2" t="str">
        <v/>
      </c>
      <c r="U712" s="12">
        <v>0</v>
      </c>
      <c r="V712" s="1" t="str">
        <v>Potential Not updated</v>
      </c>
      <c r="W712" s="13">
        <v>0</v>
      </c>
      <c r="X712" s="13">
        <v>0</v>
      </c>
      <c r="Y712" s="13">
        <v>0</v>
      </c>
      <c r="Z712" s="13">
        <v>0</v>
      </c>
      <c r="AA712" s="13">
        <v>0</v>
      </c>
      <c r="AB712" s="13">
        <v>0</v>
      </c>
      <c r="AC712" s="13">
        <v>0</v>
      </c>
      <c r="AD712" s="13">
        <v>0</v>
      </c>
      <c r="AE712" s="13">
        <v>0</v>
      </c>
      <c r="AF712" s="13">
        <v>0</v>
      </c>
      <c r="AG712" s="13">
        <v>12</v>
      </c>
      <c r="AH712" s="13">
        <v>0</v>
      </c>
      <c r="AI712" s="13">
        <v>0</v>
      </c>
      <c r="AJ712" s="13">
        <v>0</v>
      </c>
      <c r="AK712" s="13">
        <v>0</v>
      </c>
      <c r="AL712" s="13">
        <v>7.7</v>
      </c>
      <c r="AM712" s="13">
        <v>0</v>
      </c>
      <c r="AN712" s="13">
        <v>0</v>
      </c>
      <c r="AO712" s="13">
        <v>0</v>
      </c>
      <c r="AP712" s="13">
        <v>0</v>
      </c>
      <c r="AQ712" s="13">
        <v>0</v>
      </c>
      <c r="AR712" s="13">
        <v>0</v>
      </c>
      <c r="AS712" s="13">
        <v>0</v>
      </c>
      <c r="AT712" s="13">
        <v>0</v>
      </c>
      <c r="AU712" s="13">
        <v>0</v>
      </c>
      <c r="AV712" s="13">
        <v>0</v>
      </c>
      <c r="AW712" s="16">
        <f t="shared" si="206"/>
        <v>7.7</v>
      </c>
      <c r="AX712" s="16">
        <v>15.4</v>
      </c>
      <c r="AY712" s="10">
        <f t="shared" si="207"/>
        <v>23.1</v>
      </c>
      <c r="AZ712" s="10">
        <f>SUM(Z712:AK712)</f>
        <v>12</v>
      </c>
      <c r="BA712" s="10"/>
      <c r="BB712" s="10">
        <f t="shared" si="208"/>
        <v>-7.7</v>
      </c>
      <c r="BC712" s="10">
        <f t="shared" si="209"/>
        <v>-1.925</v>
      </c>
      <c r="BD712" s="10">
        <f t="shared" si="210"/>
        <v>11.100000000000001</v>
      </c>
      <c r="BE712" s="10">
        <f t="shared" si="205"/>
        <v>4.3</v>
      </c>
      <c r="BF712" s="2" t="s">
        <v>119</v>
      </c>
      <c r="BG712" s="10">
        <f t="shared" si="211"/>
        <v>0.96250000000000002</v>
      </c>
      <c r="BH712" s="36" t="s">
        <v>118</v>
      </c>
      <c r="BI712" s="39" t="str">
        <f t="shared" si="212"/>
        <v/>
      </c>
      <c r="BJ712" s="39" t="str">
        <f t="shared" si="213"/>
        <v/>
      </c>
      <c r="BK712" s="16">
        <f>SUM(AR712:AX712)</f>
        <v>23.1</v>
      </c>
      <c r="BL712" s="10">
        <f>SUM(AL712:AQ712)</f>
        <v>7.7</v>
      </c>
      <c r="BM712" s="12">
        <f t="shared" si="214"/>
        <v>1</v>
      </c>
      <c r="BN712" s="12">
        <f t="shared" si="214"/>
        <v>0.33333333333333331</v>
      </c>
      <c r="BO712" s="9">
        <f t="shared" si="215"/>
        <v>7.7</v>
      </c>
      <c r="BP712" s="39" t="str">
        <f t="shared" si="216"/>
        <v/>
      </c>
      <c r="BQ712" s="147"/>
      <c r="BR712" s="9">
        <f t="shared" si="217"/>
        <v>0</v>
      </c>
      <c r="BS712" s="9">
        <f t="shared" si="218"/>
        <v>12</v>
      </c>
      <c r="BT712" s="9">
        <f t="shared" si="219"/>
        <v>12</v>
      </c>
      <c r="BU712" s="9" t="str">
        <f>IFERROR(_xlfn.XLOOKUP(D712,Sheet1!B:B,Sheet1!L:L),"")</f>
        <v/>
      </c>
      <c r="BV712" s="9" t="e">
        <f>_xlfn.XLOOKUP(BU712,Sheet1!S:S,Sheet1!T:T)</f>
        <v>#N/A</v>
      </c>
      <c r="BW712" s="9" t="e">
        <f>_xlfn.XLOOKUP(D712,Sheet1!B:B,Sheet1!M:M)</f>
        <v>#N/A</v>
      </c>
      <c r="BZ712" s="108">
        <f t="shared" si="220"/>
        <v>15.400000000000002</v>
      </c>
      <c r="CB712" s="12">
        <f>AW712/AY712</f>
        <v>0.33333333333333331</v>
      </c>
      <c r="CC712" s="12">
        <f>AX712/AY712</f>
        <v>0.66666666666666663</v>
      </c>
      <c r="CG712" s="1" t="str">
        <f>IF(BO712&lt;80,"Below 80",
IF(BO712&lt;=120,"80-120",
IF(BO712&lt;=200,"&gt; 120-200",
IF(BO712&lt;=300,"&gt;200-300",
IF(BO712&lt;=500,"&gt;300-500",
"&gt;500")))))</f>
        <v>Below 80</v>
      </c>
      <c r="CH712" s="1" t="str">
        <f>IFERROR(_xlfn.XLOOKUP(CG712,Scenario!M:M,Scenario!N:N),"")</f>
        <v/>
      </c>
      <c r="CI712" s="1" t="str">
        <f t="shared" si="221"/>
        <v>No</v>
      </c>
      <c r="CJ712" s="75">
        <v>15.4</v>
      </c>
    </row>
    <row r="713" spans="1:89" hidden="1">
      <c r="A713" s="2">
        <v>712</v>
      </c>
      <c r="B713" s="2">
        <v>2024</v>
      </c>
      <c r="C713" s="1">
        <v>0</v>
      </c>
      <c r="D713" s="37" t="str">
        <v>0015g00001X2gvoAAB</v>
      </c>
      <c r="E713" s="37" t="str">
        <v>SHIV TRADING COMPANY</v>
      </c>
      <c r="F713" s="37" t="str">
        <v>HARYANA</v>
      </c>
      <c r="G713" s="37" t="str">
        <v>GURUGRAM</v>
      </c>
      <c r="H713" s="37" t="str">
        <v>Gurugram</v>
      </c>
      <c r="I713" s="37" t="str">
        <v>NIKUNJ UDYOG</v>
      </c>
      <c r="J713" s="37" t="str">
        <v>Shiv Shankar Sharma</v>
      </c>
      <c r="K713" s="37" t="str">
        <v>Shiv Shankar Sharma</v>
      </c>
      <c r="L713" s="37" t="str">
        <v>C12828</v>
      </c>
      <c r="M713" s="37" t="str">
        <v>North</v>
      </c>
      <c r="N713" s="2">
        <v>122102</v>
      </c>
      <c r="O713" s="2" t="str">
        <v>06BCXPR1857A1ZB</v>
      </c>
      <c r="P713" s="2">
        <v>9555935549</v>
      </c>
      <c r="Q713" s="2" t="str">
        <v>Nov'24</v>
      </c>
      <c r="R713" s="2">
        <v>2025</v>
      </c>
      <c r="S713" s="1">
        <v>0</v>
      </c>
      <c r="T713" s="2">
        <v>100</v>
      </c>
      <c r="U713" s="12">
        <v>0.03</v>
      </c>
      <c r="V713" s="1" t="str">
        <v>Challenger</v>
      </c>
      <c r="W713" s="13">
        <v>0</v>
      </c>
      <c r="X713" s="13">
        <v>0</v>
      </c>
      <c r="Y713" s="13">
        <v>0</v>
      </c>
      <c r="Z713" s="13">
        <v>0</v>
      </c>
      <c r="AA713" s="13">
        <v>0</v>
      </c>
      <c r="AB713" s="13">
        <v>0</v>
      </c>
      <c r="AC713" s="13">
        <v>0</v>
      </c>
      <c r="AD713" s="13">
        <v>0</v>
      </c>
      <c r="AE713" s="13">
        <v>0</v>
      </c>
      <c r="AF713" s="13">
        <v>0</v>
      </c>
      <c r="AG713" s="13">
        <v>24.85</v>
      </c>
      <c r="AH713" s="13">
        <v>9.6999999999999993</v>
      </c>
      <c r="AI713" s="13">
        <v>28.7</v>
      </c>
      <c r="AJ713" s="13">
        <v>0</v>
      </c>
      <c r="AK713" s="13">
        <v>0</v>
      </c>
      <c r="AL713" s="13">
        <v>0</v>
      </c>
      <c r="AM713" s="13">
        <v>2.7</v>
      </c>
      <c r="AN713" s="13">
        <v>0</v>
      </c>
      <c r="AO713" s="13">
        <v>0</v>
      </c>
      <c r="AP713" s="13">
        <v>10.58</v>
      </c>
      <c r="AQ713" s="13">
        <v>0</v>
      </c>
      <c r="AR713" s="13">
        <v>1.8</v>
      </c>
      <c r="AS713" s="13">
        <v>0</v>
      </c>
      <c r="AT713" s="13">
        <v>0</v>
      </c>
      <c r="AU713" s="13">
        <v>4</v>
      </c>
      <c r="AV713" s="13">
        <v>5</v>
      </c>
      <c r="AW713" s="16">
        <f t="shared" si="206"/>
        <v>19.080000000000002</v>
      </c>
      <c r="AX713" s="16">
        <v>30.160000000000004</v>
      </c>
      <c r="AY713" s="10">
        <f t="shared" si="207"/>
        <v>49.240000000000009</v>
      </c>
      <c r="AZ713" s="10">
        <f>SUM(Z713:AK713)</f>
        <v>63.25</v>
      </c>
      <c r="BA713" s="10">
        <v>40</v>
      </c>
      <c r="BB713" s="10">
        <f t="shared" si="208"/>
        <v>20.919999999999998</v>
      </c>
      <c r="BC713" s="10">
        <f t="shared" si="209"/>
        <v>5.2299999999999995</v>
      </c>
      <c r="BD713" s="10">
        <f t="shared" si="210"/>
        <v>-14.009999999999991</v>
      </c>
      <c r="BE713" s="10">
        <f t="shared" si="205"/>
        <v>44.17</v>
      </c>
      <c r="BF713" s="2" t="s">
        <v>119</v>
      </c>
      <c r="BG713" s="10">
        <f t="shared" si="211"/>
        <v>1.8850000000000002</v>
      </c>
      <c r="BH713" s="36" t="s">
        <v>118</v>
      </c>
      <c r="BI713" s="39" t="str">
        <f t="shared" si="212"/>
        <v/>
      </c>
      <c r="BJ713" s="39" t="str">
        <f t="shared" si="213"/>
        <v/>
      </c>
      <c r="BK713" s="16">
        <f>SUM(AR713:AX713)</f>
        <v>60.040000000000006</v>
      </c>
      <c r="BL713" s="10">
        <f>SUM(AL713:AQ713)</f>
        <v>13.280000000000001</v>
      </c>
      <c r="BM713" s="12">
        <f t="shared" si="214"/>
        <v>1.2193338748984563</v>
      </c>
      <c r="BN713" s="12">
        <f t="shared" si="214"/>
        <v>0.26969943135662061</v>
      </c>
      <c r="BO713" s="9">
        <f t="shared" si="215"/>
        <v>15.080000000000002</v>
      </c>
      <c r="BP713" s="39" t="str">
        <f t="shared" si="216"/>
        <v/>
      </c>
      <c r="BQ713" s="147"/>
      <c r="BR713" s="9">
        <f t="shared" si="217"/>
        <v>0</v>
      </c>
      <c r="BS713" s="9">
        <f t="shared" si="218"/>
        <v>63.25</v>
      </c>
      <c r="BT713" s="9">
        <f t="shared" si="219"/>
        <v>63.25</v>
      </c>
      <c r="BU713" s="9" t="str">
        <f>IFERROR(_xlfn.XLOOKUP(D713,Sheet1!B:B,Sheet1!L:L),"")</f>
        <v/>
      </c>
      <c r="BV713" s="9" t="e">
        <f>_xlfn.XLOOKUP(BU713,Sheet1!S:S,Sheet1!T:T)</f>
        <v>#N/A</v>
      </c>
      <c r="BW713" s="9" t="e">
        <f>_xlfn.XLOOKUP(D713,Sheet1!B:B,Sheet1!M:M)</f>
        <v>#N/A</v>
      </c>
      <c r="BZ713" s="108">
        <f t="shared" si="220"/>
        <v>30.160000000000007</v>
      </c>
      <c r="CB713" s="12">
        <f>AW713/AY713</f>
        <v>0.38748984565393985</v>
      </c>
      <c r="CC713" s="12">
        <f>AX713/AY713</f>
        <v>0.61251015434606004</v>
      </c>
      <c r="CG713" s="1" t="str">
        <f>IF(BO713&lt;80,"Below 80",
IF(BO713&lt;=120,"80-120",
IF(BO713&lt;=200,"&gt; 120-200",
IF(BO713&lt;=300,"&gt;200-300",
IF(BO713&lt;=500,"&gt;300-500",
"&gt;500")))))</f>
        <v>Below 80</v>
      </c>
      <c r="CH713" s="1" t="str">
        <f>IFERROR(_xlfn.XLOOKUP(CG713,Scenario!M:M,Scenario!N:N),"")</f>
        <v/>
      </c>
      <c r="CI713" s="1" t="str">
        <f t="shared" si="221"/>
        <v>Yes</v>
      </c>
      <c r="CJ713" s="75">
        <v>30.160000000000004</v>
      </c>
    </row>
    <row r="714" spans="1:89" hidden="1">
      <c r="A714" s="2">
        <v>713</v>
      </c>
      <c r="B714" s="2">
        <v>2024</v>
      </c>
      <c r="C714" s="1">
        <v>0</v>
      </c>
      <c r="D714" s="37" t="str">
        <v>0015g00001UBHaQAAX</v>
      </c>
      <c r="E714" s="37" t="str">
        <v>RAHUL STEEL &amp; CEMENT STORE</v>
      </c>
      <c r="F714" s="37" t="str">
        <v>HARYANA</v>
      </c>
      <c r="G714" s="37" t="str">
        <v>GURUGRAM</v>
      </c>
      <c r="H714" s="37" t="str">
        <v>Gurugram</v>
      </c>
      <c r="I714" s="37" t="str">
        <v>NIKUNJ UDYOG</v>
      </c>
      <c r="J714" s="37" t="str">
        <v>Shiv Shankar Sharma</v>
      </c>
      <c r="K714" s="37" t="str">
        <v>Shiv Shankar Sharma</v>
      </c>
      <c r="L714" s="37" t="str">
        <v>C12828</v>
      </c>
      <c r="M714" s="37" t="str">
        <v>North</v>
      </c>
      <c r="N714" s="2">
        <v>122001</v>
      </c>
      <c r="O714" s="2" t="str">
        <v>06AXRPK1152F1ZK</v>
      </c>
      <c r="P714" s="2">
        <v>9911008856</v>
      </c>
      <c r="Q714" s="2" t="str">
        <v>Nov'24</v>
      </c>
      <c r="R714" s="2">
        <v>2025</v>
      </c>
      <c r="S714" s="1">
        <v>0</v>
      </c>
      <c r="T714" s="2">
        <v>125</v>
      </c>
      <c r="U714" s="12">
        <v>0</v>
      </c>
      <c r="V714" s="1" t="str">
        <v>Challenger</v>
      </c>
      <c r="W714" s="13">
        <v>0</v>
      </c>
      <c r="X714" s="13">
        <v>0</v>
      </c>
      <c r="Y714" s="13">
        <v>0</v>
      </c>
      <c r="Z714" s="13">
        <v>0</v>
      </c>
      <c r="AA714" s="13">
        <v>0</v>
      </c>
      <c r="AB714" s="13">
        <v>0</v>
      </c>
      <c r="AC714" s="13">
        <v>0</v>
      </c>
      <c r="AD714" s="13">
        <v>0</v>
      </c>
      <c r="AE714" s="13">
        <v>0</v>
      </c>
      <c r="AF714" s="13">
        <v>0</v>
      </c>
      <c r="AG714" s="13">
        <v>12</v>
      </c>
      <c r="AH714" s="13">
        <v>0</v>
      </c>
      <c r="AI714" s="13">
        <v>0</v>
      </c>
      <c r="AJ714" s="13">
        <v>0</v>
      </c>
      <c r="AK714" s="13">
        <v>10</v>
      </c>
      <c r="AL714" s="13">
        <v>0</v>
      </c>
      <c r="AM714" s="13">
        <v>0</v>
      </c>
      <c r="AN714" s="13">
        <v>0</v>
      </c>
      <c r="AO714" s="13">
        <v>0</v>
      </c>
      <c r="AP714" s="13">
        <v>0</v>
      </c>
      <c r="AQ714" s="13">
        <v>0</v>
      </c>
      <c r="AR714" s="13">
        <v>0</v>
      </c>
      <c r="AS714" s="13">
        <v>0</v>
      </c>
      <c r="AT714" s="13">
        <v>0</v>
      </c>
      <c r="AU714" s="13">
        <v>0</v>
      </c>
      <c r="AV714" s="13">
        <v>0</v>
      </c>
      <c r="AW714" s="16">
        <f t="shared" si="206"/>
        <v>0</v>
      </c>
      <c r="AX714" s="16">
        <v>0</v>
      </c>
      <c r="AY714" s="10">
        <f t="shared" si="207"/>
        <v>0</v>
      </c>
      <c r="AZ714" s="10">
        <f>SUM(Z714:AK714)</f>
        <v>22</v>
      </c>
      <c r="BA714" s="10">
        <v>0</v>
      </c>
      <c r="BB714" s="10">
        <f t="shared" si="208"/>
        <v>0</v>
      </c>
      <c r="BC714" s="10">
        <f t="shared" si="209"/>
        <v>0</v>
      </c>
      <c r="BD714" s="10">
        <f t="shared" si="210"/>
        <v>-22</v>
      </c>
      <c r="BE714" s="10">
        <f t="shared" si="205"/>
        <v>22</v>
      </c>
      <c r="BF714" s="2" t="s">
        <v>119</v>
      </c>
      <c r="BG714" s="10">
        <f t="shared" si="211"/>
        <v>0</v>
      </c>
      <c r="BH714" s="36" t="s">
        <v>118</v>
      </c>
      <c r="BI714" s="39" t="str">
        <f t="shared" si="212"/>
        <v/>
      </c>
      <c r="BJ714" s="39" t="str">
        <f t="shared" si="213"/>
        <v/>
      </c>
      <c r="BK714" s="16">
        <f>SUM(AR714:AX714)</f>
        <v>0</v>
      </c>
      <c r="BL714" s="10">
        <f>SUM(AL714:AQ714)</f>
        <v>0</v>
      </c>
      <c r="BM714" s="12" t="str">
        <f t="shared" si="214"/>
        <v/>
      </c>
      <c r="BN714" s="12" t="str">
        <f t="shared" si="214"/>
        <v/>
      </c>
      <c r="BO714" s="9">
        <f t="shared" si="215"/>
        <v>0</v>
      </c>
      <c r="BP714" s="39" t="str">
        <f t="shared" si="216"/>
        <v/>
      </c>
      <c r="BQ714" s="147"/>
      <c r="BR714" s="9">
        <f t="shared" si="217"/>
        <v>0</v>
      </c>
      <c r="BS714" s="9">
        <f t="shared" si="218"/>
        <v>22</v>
      </c>
      <c r="BT714" s="9">
        <f t="shared" si="219"/>
        <v>22</v>
      </c>
      <c r="BU714" s="9" t="str">
        <f>IFERROR(_xlfn.XLOOKUP(D714,Sheet1!B:B,Sheet1!L:L),"")</f>
        <v/>
      </c>
      <c r="BV714" s="9" t="e">
        <f>_xlfn.XLOOKUP(BU714,Sheet1!S:S,Sheet1!T:T)</f>
        <v>#N/A</v>
      </c>
      <c r="BW714" s="9" t="e">
        <f>_xlfn.XLOOKUP(D714,Sheet1!B:B,Sheet1!M:M)</f>
        <v>#N/A</v>
      </c>
      <c r="BZ714" s="108">
        <f t="shared" si="220"/>
        <v>0</v>
      </c>
      <c r="CB714" s="12"/>
      <c r="CC714" s="12"/>
      <c r="CG714" s="1" t="str">
        <f>IF(BO714&lt;80,"Below 80",
IF(BO714&lt;=120,"80-120",
IF(BO714&lt;=200,"&gt; 120-200",
IF(BO714&lt;=300,"&gt;200-300",
IF(BO714&lt;=500,"&gt;300-500",
"&gt;500")))))</f>
        <v>Below 80</v>
      </c>
      <c r="CH714" s="1" t="str">
        <f>IFERROR(_xlfn.XLOOKUP(CG714,Scenario!M:M,Scenario!N:N),"")</f>
        <v/>
      </c>
      <c r="CI714" s="1" t="str">
        <f t="shared" si="221"/>
        <v>No</v>
      </c>
      <c r="CJ714" s="75">
        <v>0</v>
      </c>
    </row>
    <row r="715" spans="1:89" hidden="1">
      <c r="A715" s="2">
        <v>714</v>
      </c>
      <c r="B715" s="2">
        <v>2024</v>
      </c>
      <c r="C715" s="1">
        <v>0</v>
      </c>
      <c r="D715" s="37" t="str">
        <v>0015g00001X2hUaAAJ</v>
      </c>
      <c r="E715" s="37" t="str">
        <v>CHOPRA ENTERPRISES</v>
      </c>
      <c r="F715" s="37" t="str">
        <v>HARYANA</v>
      </c>
      <c r="G715" s="37" t="str">
        <v>GURUGRAM</v>
      </c>
      <c r="H715" s="37" t="str">
        <v>Gurugram</v>
      </c>
      <c r="I715" s="37" t="str">
        <v>NIKUNJ UDYOG</v>
      </c>
      <c r="J715" s="37" t="str">
        <v>Shiv Shankar Sharma</v>
      </c>
      <c r="K715" s="37" t="str">
        <v>Shiv Shankar Sharma</v>
      </c>
      <c r="L715" s="37" t="str">
        <v>C12828</v>
      </c>
      <c r="M715" s="37" t="str">
        <v>North</v>
      </c>
      <c r="N715" s="2">
        <v>122001</v>
      </c>
      <c r="O715" s="2" t="str">
        <v>06AVEPC4786G1ZL</v>
      </c>
      <c r="P715" s="2">
        <v>9999229130</v>
      </c>
      <c r="Q715" s="2" t="str">
        <v>Nov'24</v>
      </c>
      <c r="R715" s="2">
        <v>2025</v>
      </c>
      <c r="S715" s="1">
        <v>0</v>
      </c>
      <c r="T715" s="2">
        <v>120</v>
      </c>
      <c r="U715" s="12">
        <v>0.16599999999999998</v>
      </c>
      <c r="V715" s="1" t="str">
        <v>Star</v>
      </c>
      <c r="W715" s="13">
        <v>0</v>
      </c>
      <c r="X715" s="13">
        <v>0</v>
      </c>
      <c r="Y715" s="13">
        <v>0</v>
      </c>
      <c r="Z715" s="13">
        <v>0</v>
      </c>
      <c r="AA715" s="13">
        <v>0</v>
      </c>
      <c r="AB715" s="13">
        <v>0</v>
      </c>
      <c r="AC715" s="13">
        <v>0</v>
      </c>
      <c r="AD715" s="13">
        <v>0</v>
      </c>
      <c r="AE715" s="13">
        <v>0</v>
      </c>
      <c r="AF715" s="13">
        <v>0</v>
      </c>
      <c r="AG715" s="13">
        <v>7.5</v>
      </c>
      <c r="AH715" s="13">
        <v>0</v>
      </c>
      <c r="AI715" s="13">
        <v>0</v>
      </c>
      <c r="AJ715" s="13">
        <v>6.7</v>
      </c>
      <c r="AK715" s="13">
        <v>0</v>
      </c>
      <c r="AL715" s="13">
        <v>5</v>
      </c>
      <c r="AM715" s="13">
        <v>0</v>
      </c>
      <c r="AN715" s="13">
        <v>0</v>
      </c>
      <c r="AO715" s="13">
        <v>0</v>
      </c>
      <c r="AP715" s="13">
        <v>3.1</v>
      </c>
      <c r="AQ715" s="13">
        <v>11.02</v>
      </c>
      <c r="AR715" s="13">
        <v>30.11</v>
      </c>
      <c r="AS715" s="13">
        <v>24.07</v>
      </c>
      <c r="AT715" s="13">
        <v>24.04</v>
      </c>
      <c r="AU715" s="13">
        <v>15</v>
      </c>
      <c r="AV715" s="13">
        <v>20.72</v>
      </c>
      <c r="AW715" s="16">
        <f t="shared" si="206"/>
        <v>112.34</v>
      </c>
      <c r="AX715" s="16">
        <v>98.46</v>
      </c>
      <c r="AY715" s="10">
        <f t="shared" si="207"/>
        <v>210.8</v>
      </c>
      <c r="AZ715" s="10">
        <f>SUM(Z715:AK715)</f>
        <v>14.2</v>
      </c>
      <c r="BA715" s="10">
        <v>100</v>
      </c>
      <c r="BB715" s="10">
        <f t="shared" si="208"/>
        <v>-12.340000000000003</v>
      </c>
      <c r="BC715" s="10">
        <f t="shared" si="209"/>
        <v>-3.0850000000000009</v>
      </c>
      <c r="BD715" s="10">
        <f t="shared" si="210"/>
        <v>196.60000000000002</v>
      </c>
      <c r="BE715" s="10">
        <f t="shared" si="205"/>
        <v>-98.14</v>
      </c>
      <c r="BF715" s="2" t="s">
        <v>119</v>
      </c>
      <c r="BG715" s="10">
        <f t="shared" si="211"/>
        <v>9.1624999999999996</v>
      </c>
      <c r="BH715" s="36" t="s">
        <v>118</v>
      </c>
      <c r="BI715" s="39" t="str">
        <f t="shared" si="212"/>
        <v/>
      </c>
      <c r="BJ715" s="39" t="str">
        <f t="shared" si="213"/>
        <v>A</v>
      </c>
      <c r="BK715" s="16">
        <f>SUM(AR715:AX715)</f>
        <v>324.74</v>
      </c>
      <c r="BL715" s="10">
        <f>SUM(AL715:AQ715)</f>
        <v>19.119999999999997</v>
      </c>
      <c r="BM715" s="12">
        <f t="shared" si="214"/>
        <v>1.5405123339658444</v>
      </c>
      <c r="BN715" s="12">
        <f t="shared" si="214"/>
        <v>9.0702087286527497E-2</v>
      </c>
      <c r="BO715" s="9">
        <f t="shared" si="215"/>
        <v>73.3</v>
      </c>
      <c r="BP715" s="39" t="str">
        <f t="shared" si="216"/>
        <v/>
      </c>
      <c r="BQ715" s="147"/>
      <c r="BR715" s="9">
        <f t="shared" si="217"/>
        <v>0</v>
      </c>
      <c r="BS715" s="9">
        <f t="shared" si="218"/>
        <v>14.2</v>
      </c>
      <c r="BT715" s="9">
        <f t="shared" si="219"/>
        <v>14.2</v>
      </c>
      <c r="BU715" s="9" t="str">
        <f>IFERROR(_xlfn.XLOOKUP(D715,Sheet1!B:B,Sheet1!L:L),"")</f>
        <v/>
      </c>
      <c r="BV715" s="9" t="e">
        <f>_xlfn.XLOOKUP(BU715,Sheet1!S:S,Sheet1!T:T)</f>
        <v>#N/A</v>
      </c>
      <c r="BW715" s="9" t="e">
        <f>_xlfn.XLOOKUP(D715,Sheet1!B:B,Sheet1!M:M)</f>
        <v>#N/A</v>
      </c>
      <c r="BZ715" s="108">
        <f t="shared" si="220"/>
        <v>98.460000000000008</v>
      </c>
      <c r="CB715" s="12">
        <f>AW715/AY715</f>
        <v>0.53292220113851996</v>
      </c>
      <c r="CC715" s="12">
        <f>AX715/AY715</f>
        <v>0.46707779886148004</v>
      </c>
      <c r="CG715" s="1" t="str">
        <f>IF(BO715&lt;80,"Below 80",
IF(BO715&lt;=120,"80-120",
IF(BO715&lt;=200,"&gt; 120-200",
IF(BO715&lt;=300,"&gt;200-300",
IF(BO715&lt;=500,"&gt;300-500",
"&gt;500")))))</f>
        <v>Below 80</v>
      </c>
      <c r="CH715" s="1" t="str">
        <f>IFERROR(_xlfn.XLOOKUP(CG715,Scenario!M:M,Scenario!N:N),"")</f>
        <v/>
      </c>
      <c r="CI715" s="1" t="str">
        <f t="shared" si="221"/>
        <v>Yes</v>
      </c>
      <c r="CJ715" s="75">
        <v>74.389999999999986</v>
      </c>
    </row>
    <row r="716" spans="1:89" hidden="1">
      <c r="A716" s="2">
        <v>715</v>
      </c>
      <c r="B716" s="2">
        <v>2024</v>
      </c>
      <c r="C716" s="1">
        <v>0</v>
      </c>
      <c r="D716" s="37" t="str">
        <v>0015g00001X2hP2AAJ</v>
      </c>
      <c r="E716" s="37" t="str">
        <v>BALAJI CEMENT STORE</v>
      </c>
      <c r="F716" s="37" t="str">
        <v>HARYANA</v>
      </c>
      <c r="G716" s="37" t="str">
        <v>GURUGRAM</v>
      </c>
      <c r="H716" s="37" t="str">
        <v>Gurugram</v>
      </c>
      <c r="I716" s="37" t="str">
        <v>NIKUNJ UDYOG</v>
      </c>
      <c r="J716" s="37" t="str">
        <v>Shiv Shankar Sharma</v>
      </c>
      <c r="K716" s="37" t="str">
        <v>Shiv Shankar Sharma</v>
      </c>
      <c r="L716" s="37" t="str">
        <v>C12828</v>
      </c>
      <c r="M716" s="37" t="str">
        <v>North</v>
      </c>
      <c r="N716" s="2">
        <v>122101</v>
      </c>
      <c r="O716" s="2" t="str">
        <v>06AAHPY7676D1Z6</v>
      </c>
      <c r="P716" s="2">
        <v>9811087940</v>
      </c>
      <c r="Q716" s="2" t="str">
        <v>Nov'24</v>
      </c>
      <c r="R716" s="2">
        <v>2025</v>
      </c>
      <c r="S716" s="1">
        <v>0</v>
      </c>
      <c r="T716" s="2">
        <v>2000</v>
      </c>
      <c r="U716" s="12">
        <v>0</v>
      </c>
      <c r="V716" s="1" t="str">
        <v>Alien</v>
      </c>
      <c r="W716" s="13">
        <v>0</v>
      </c>
      <c r="X716" s="13">
        <v>0</v>
      </c>
      <c r="Y716" s="13">
        <v>0</v>
      </c>
      <c r="Z716" s="13">
        <v>0</v>
      </c>
      <c r="AA716" s="13">
        <v>0</v>
      </c>
      <c r="AB716" s="13">
        <v>0</v>
      </c>
      <c r="AC716" s="13">
        <v>0</v>
      </c>
      <c r="AD716" s="13">
        <v>0</v>
      </c>
      <c r="AE716" s="13">
        <v>0</v>
      </c>
      <c r="AF716" s="13">
        <v>0</v>
      </c>
      <c r="AG716" s="13">
        <v>15</v>
      </c>
      <c r="AH716" s="13">
        <v>0</v>
      </c>
      <c r="AI716" s="13">
        <v>0</v>
      </c>
      <c r="AJ716" s="13">
        <v>0</v>
      </c>
      <c r="AK716" s="13">
        <v>0</v>
      </c>
      <c r="AL716" s="13">
        <v>0</v>
      </c>
      <c r="AM716" s="13">
        <v>0</v>
      </c>
      <c r="AN716" s="13">
        <v>0</v>
      </c>
      <c r="AO716" s="13">
        <v>0</v>
      </c>
      <c r="AP716" s="13">
        <v>0</v>
      </c>
      <c r="AQ716" s="13">
        <v>0</v>
      </c>
      <c r="AR716" s="13">
        <v>0</v>
      </c>
      <c r="AS716" s="13">
        <v>0</v>
      </c>
      <c r="AT716" s="13">
        <v>0</v>
      </c>
      <c r="AU716" s="13">
        <v>0</v>
      </c>
      <c r="AV716" s="13">
        <v>0</v>
      </c>
      <c r="AW716" s="16">
        <f t="shared" si="206"/>
        <v>0</v>
      </c>
      <c r="AX716" s="16">
        <v>0</v>
      </c>
      <c r="AY716" s="10">
        <f t="shared" si="207"/>
        <v>0</v>
      </c>
      <c r="AZ716" s="10">
        <f>SUM(Z716:AK716)</f>
        <v>15</v>
      </c>
      <c r="BA716" s="10">
        <v>0</v>
      </c>
      <c r="BB716" s="10">
        <f t="shared" si="208"/>
        <v>0</v>
      </c>
      <c r="BC716" s="10">
        <f t="shared" si="209"/>
        <v>0</v>
      </c>
      <c r="BD716" s="10">
        <f t="shared" si="210"/>
        <v>-15</v>
      </c>
      <c r="BE716" s="10">
        <f t="shared" si="205"/>
        <v>15</v>
      </c>
      <c r="BF716" s="2" t="s">
        <v>119</v>
      </c>
      <c r="BG716" s="10">
        <f t="shared" si="211"/>
        <v>0</v>
      </c>
      <c r="BH716" s="36" t="s">
        <v>118</v>
      </c>
      <c r="BI716" s="39" t="str">
        <f t="shared" si="212"/>
        <v/>
      </c>
      <c r="BJ716" s="39" t="str">
        <f t="shared" si="213"/>
        <v/>
      </c>
      <c r="BK716" s="16">
        <f>SUM(AR716:AX716)</f>
        <v>0</v>
      </c>
      <c r="BL716" s="10">
        <f>SUM(AL716:AQ716)</f>
        <v>0</v>
      </c>
      <c r="BM716" s="12" t="str">
        <f t="shared" si="214"/>
        <v/>
      </c>
      <c r="BN716" s="12" t="str">
        <f t="shared" si="214"/>
        <v/>
      </c>
      <c r="BO716" s="9">
        <f t="shared" si="215"/>
        <v>0</v>
      </c>
      <c r="BP716" s="39" t="str">
        <f t="shared" si="216"/>
        <v/>
      </c>
      <c r="BQ716" s="147"/>
      <c r="BR716" s="9">
        <f t="shared" si="217"/>
        <v>0</v>
      </c>
      <c r="BS716" s="9">
        <f t="shared" si="218"/>
        <v>15</v>
      </c>
      <c r="BT716" s="9">
        <f t="shared" si="219"/>
        <v>15</v>
      </c>
      <c r="BU716" s="9" t="str">
        <f>IFERROR(_xlfn.XLOOKUP(D716,Sheet1!B:B,Sheet1!L:L),"")</f>
        <v/>
      </c>
      <c r="BV716" s="9" t="e">
        <f>_xlfn.XLOOKUP(BU716,Sheet1!S:S,Sheet1!T:T)</f>
        <v>#N/A</v>
      </c>
      <c r="BW716" s="9" t="e">
        <f>_xlfn.XLOOKUP(D716,Sheet1!B:B,Sheet1!M:M)</f>
        <v>#N/A</v>
      </c>
      <c r="BZ716" s="108">
        <f t="shared" si="220"/>
        <v>0</v>
      </c>
      <c r="CB716" s="12"/>
      <c r="CC716" s="12"/>
      <c r="CG716" s="1" t="str">
        <f>IF(BO716&lt;80,"Below 80",
IF(BO716&lt;=120,"80-120",
IF(BO716&lt;=200,"&gt; 120-200",
IF(BO716&lt;=300,"&gt;200-300",
IF(BO716&lt;=500,"&gt;300-500",
"&gt;500")))))</f>
        <v>Below 80</v>
      </c>
      <c r="CH716" s="1" t="str">
        <f>IFERROR(_xlfn.XLOOKUP(CG716,Scenario!M:M,Scenario!N:N),"")</f>
        <v/>
      </c>
      <c r="CI716" s="1" t="str">
        <f t="shared" si="221"/>
        <v>No</v>
      </c>
      <c r="CJ716" s="75">
        <v>0</v>
      </c>
    </row>
    <row r="717" spans="1:89" hidden="1">
      <c r="A717" s="2">
        <v>716</v>
      </c>
      <c r="B717" s="2">
        <v>2024</v>
      </c>
      <c r="C717" s="1">
        <v>0</v>
      </c>
      <c r="D717" s="37" t="str">
        <v>001J1000003mmqdIAA</v>
      </c>
      <c r="E717" s="37" t="str">
        <v>JAI BHAWANI STEELS</v>
      </c>
      <c r="F717" s="37" t="str">
        <v>HARYANA</v>
      </c>
      <c r="G717" s="37" t="str">
        <v>BHIWANI</v>
      </c>
      <c r="H717" s="37" t="str">
        <v>Loharu</v>
      </c>
      <c r="I717" s="37" t="str">
        <v>PAL CEMENT AND STEEL PVT. LTD.</v>
      </c>
      <c r="J717" s="37" t="str">
        <v>Dinesh Kumar</v>
      </c>
      <c r="K717" s="37" t="str">
        <v>Navneet Pal</v>
      </c>
      <c r="L717" s="37" t="str">
        <v>C12827</v>
      </c>
      <c r="M717" s="37" t="str">
        <v>North</v>
      </c>
      <c r="N717" s="2">
        <v>127021</v>
      </c>
      <c r="O717" s="2" t="str">
        <v>06EHZPK9012C1Z4</v>
      </c>
      <c r="P717" s="2">
        <v>8570000676</v>
      </c>
      <c r="Q717" s="2" t="str">
        <v>Nov'24</v>
      </c>
      <c r="R717" s="2">
        <v>2025</v>
      </c>
      <c r="S717" s="1">
        <v>0</v>
      </c>
      <c r="T717" s="2">
        <v>150</v>
      </c>
      <c r="U717" s="12">
        <v>0</v>
      </c>
      <c r="V717" s="1" t="str">
        <v>Challenger</v>
      </c>
      <c r="W717" s="13">
        <v>0</v>
      </c>
      <c r="X717" s="13">
        <v>0</v>
      </c>
      <c r="Y717" s="13">
        <v>0</v>
      </c>
      <c r="Z717" s="13">
        <v>0</v>
      </c>
      <c r="AA717" s="13">
        <v>0</v>
      </c>
      <c r="AB717" s="13">
        <v>0</v>
      </c>
      <c r="AC717" s="13">
        <v>0</v>
      </c>
      <c r="AD717" s="13">
        <v>0</v>
      </c>
      <c r="AE717" s="13">
        <v>0</v>
      </c>
      <c r="AF717" s="13">
        <v>0</v>
      </c>
      <c r="AG717" s="13">
        <v>84</v>
      </c>
      <c r="AH717" s="13">
        <v>0</v>
      </c>
      <c r="AI717" s="13">
        <v>52</v>
      </c>
      <c r="AJ717" s="13">
        <v>101</v>
      </c>
      <c r="AK717" s="13">
        <v>64</v>
      </c>
      <c r="AL717" s="13">
        <v>0</v>
      </c>
      <c r="AM717" s="13">
        <v>0</v>
      </c>
      <c r="AN717" s="13">
        <v>0</v>
      </c>
      <c r="AO717" s="13">
        <v>0</v>
      </c>
      <c r="AP717" s="13">
        <v>0</v>
      </c>
      <c r="AQ717" s="13">
        <v>0</v>
      </c>
      <c r="AR717" s="13">
        <v>0</v>
      </c>
      <c r="AS717" s="13">
        <v>0</v>
      </c>
      <c r="AT717" s="13">
        <v>0</v>
      </c>
      <c r="AU717" s="13">
        <v>0</v>
      </c>
      <c r="AV717" s="13">
        <v>0</v>
      </c>
      <c r="AW717" s="16">
        <f t="shared" si="206"/>
        <v>0</v>
      </c>
      <c r="AX717" s="16">
        <v>0</v>
      </c>
      <c r="AY717" s="10">
        <f t="shared" si="207"/>
        <v>0</v>
      </c>
      <c r="AZ717" s="10">
        <f>SUM(Z717:AK717)</f>
        <v>301</v>
      </c>
      <c r="BA717" s="10">
        <v>0</v>
      </c>
      <c r="BB717" s="10">
        <f t="shared" si="208"/>
        <v>0</v>
      </c>
      <c r="BC717" s="10">
        <f t="shared" si="209"/>
        <v>0</v>
      </c>
      <c r="BD717" s="10">
        <f t="shared" si="210"/>
        <v>-301</v>
      </c>
      <c r="BE717" s="10">
        <f t="shared" si="205"/>
        <v>301</v>
      </c>
      <c r="BF717" s="2" t="s">
        <v>119</v>
      </c>
      <c r="BG717" s="10">
        <f t="shared" si="211"/>
        <v>0</v>
      </c>
      <c r="BH717" s="36" t="s">
        <v>118</v>
      </c>
      <c r="BI717" s="39" t="str">
        <f t="shared" si="212"/>
        <v/>
      </c>
      <c r="BJ717" s="39" t="str">
        <f t="shared" si="213"/>
        <v/>
      </c>
      <c r="BK717" s="16">
        <f>SUM(AR717:AX717)</f>
        <v>0</v>
      </c>
      <c r="BL717" s="10">
        <f>SUM(AL717:AQ717)</f>
        <v>0</v>
      </c>
      <c r="BM717" s="12" t="str">
        <f t="shared" si="214"/>
        <v/>
      </c>
      <c r="BN717" s="12" t="str">
        <f t="shared" si="214"/>
        <v/>
      </c>
      <c r="BO717" s="9">
        <f t="shared" si="215"/>
        <v>0</v>
      </c>
      <c r="BP717" s="39" t="str">
        <f t="shared" si="216"/>
        <v/>
      </c>
      <c r="BQ717" s="147"/>
      <c r="BR717" s="9">
        <f t="shared" si="217"/>
        <v>0</v>
      </c>
      <c r="BS717" s="9">
        <f t="shared" si="218"/>
        <v>301</v>
      </c>
      <c r="BT717" s="9">
        <f t="shared" si="219"/>
        <v>301</v>
      </c>
      <c r="BU717" s="9">
        <f>IFERROR(_xlfn.XLOOKUP(D717,Sheet1!B:B,Sheet1!L:L),"")</f>
        <v>0</v>
      </c>
      <c r="BV717" s="9" t="e">
        <f>_xlfn.XLOOKUP(BU717,Sheet1!S:S,Sheet1!T:T)</f>
        <v>#N/A</v>
      </c>
      <c r="BW717" s="9">
        <f>_xlfn.XLOOKUP(D717,Sheet1!B:B,Sheet1!M:M)</f>
        <v>0</v>
      </c>
      <c r="BZ717" s="108">
        <f t="shared" si="220"/>
        <v>0</v>
      </c>
      <c r="CB717" s="12"/>
      <c r="CC717" s="12"/>
      <c r="CG717" s="1" t="str">
        <f>IF(BO717&lt;80,"Below 80",
IF(BO717&lt;=120,"80-120",
IF(BO717&lt;=200,"&gt; 120-200",
IF(BO717&lt;=300,"&gt;200-300",
IF(BO717&lt;=500,"&gt;300-500",
"&gt;500")))))</f>
        <v>Below 80</v>
      </c>
      <c r="CH717" s="1" t="str">
        <f>IFERROR(_xlfn.XLOOKUP(CG717,Scenario!M:M,Scenario!N:N),"")</f>
        <v/>
      </c>
      <c r="CI717" s="1" t="str">
        <f t="shared" si="221"/>
        <v>No</v>
      </c>
      <c r="CJ717" s="75">
        <v>0</v>
      </c>
    </row>
    <row r="718" spans="1:89" hidden="1">
      <c r="A718" s="2">
        <v>717</v>
      </c>
      <c r="B718" s="2">
        <v>2024</v>
      </c>
      <c r="C718" s="1">
        <v>0</v>
      </c>
      <c r="D718" s="37" t="str">
        <v>001J1000003mSUZIA2</v>
      </c>
      <c r="E718" s="37" t="str">
        <v>Bitla steel sales corporation</v>
      </c>
      <c r="F718" s="37" t="str">
        <v>PUNJAB</v>
      </c>
      <c r="G718" s="37" t="str">
        <v>LUDHIANA</v>
      </c>
      <c r="H718" s="37" t="str">
        <v>Ludhiana East</v>
      </c>
      <c r="I718" s="37" t="str">
        <v>PAL CEMENT AND STEEL PVT. LTD.</v>
      </c>
      <c r="J718" s="37" t="str">
        <v>Abhishek Wadhwa</v>
      </c>
      <c r="K718" s="37" t="str">
        <v>Abhishek Wadhwa</v>
      </c>
      <c r="L718" s="37" t="str">
        <v>C12827</v>
      </c>
      <c r="M718" s="37" t="str">
        <v>North</v>
      </c>
      <c r="N718" s="2">
        <v>141003</v>
      </c>
      <c r="O718" s="2" t="str">
        <v>03AFMPS5941M1ZW</v>
      </c>
      <c r="P718" s="2">
        <v>9814925347</v>
      </c>
      <c r="Q718" s="2" t="str">
        <v>Nov'24</v>
      </c>
      <c r="R718" s="2">
        <v>2025</v>
      </c>
      <c r="S718" s="1">
        <v>0</v>
      </c>
      <c r="T718" s="2">
        <v>200</v>
      </c>
      <c r="U718" s="12">
        <v>0.10041666666666665</v>
      </c>
      <c r="V718" s="1" t="str">
        <v>Star</v>
      </c>
      <c r="W718" s="13">
        <v>0</v>
      </c>
      <c r="X718" s="13">
        <v>0</v>
      </c>
      <c r="Y718" s="13">
        <v>0</v>
      </c>
      <c r="Z718" s="13">
        <v>0</v>
      </c>
      <c r="AA718" s="13">
        <v>0</v>
      </c>
      <c r="AB718" s="13">
        <v>0</v>
      </c>
      <c r="AC718" s="13">
        <v>0</v>
      </c>
      <c r="AD718" s="13">
        <v>0</v>
      </c>
      <c r="AE718" s="13">
        <v>0</v>
      </c>
      <c r="AF718" s="13">
        <v>0</v>
      </c>
      <c r="AG718" s="13">
        <v>12</v>
      </c>
      <c r="AH718" s="13">
        <v>14</v>
      </c>
      <c r="AI718" s="13">
        <v>7.5</v>
      </c>
      <c r="AJ718" s="13">
        <v>60</v>
      </c>
      <c r="AK718" s="13">
        <v>0</v>
      </c>
      <c r="AL718" s="13">
        <v>54</v>
      </c>
      <c r="AM718" s="13">
        <v>0</v>
      </c>
      <c r="AN718" s="13">
        <v>0</v>
      </c>
      <c r="AO718" s="13">
        <v>25.06</v>
      </c>
      <c r="AP718" s="13">
        <v>0</v>
      </c>
      <c r="AQ718" s="13">
        <v>0</v>
      </c>
      <c r="AR718" s="13">
        <v>20.73</v>
      </c>
      <c r="AS718" s="13">
        <v>0</v>
      </c>
      <c r="AT718" s="13">
        <v>12.13</v>
      </c>
      <c r="AU718" s="13">
        <v>24</v>
      </c>
      <c r="AV718" s="13">
        <v>24.12</v>
      </c>
      <c r="AW718" s="16">
        <f t="shared" si="206"/>
        <v>135.92000000000002</v>
      </c>
      <c r="AX718" s="16">
        <v>201.20999999999998</v>
      </c>
      <c r="AY718" s="10">
        <v>301</v>
      </c>
      <c r="AZ718" s="10">
        <f>SUM(Z718:AK718)</f>
        <v>93.5</v>
      </c>
      <c r="BA718" s="10">
        <f>AY718</f>
        <v>301</v>
      </c>
      <c r="BB718" s="10">
        <f t="shared" si="208"/>
        <v>165.07999999999998</v>
      </c>
      <c r="BC718" s="10">
        <f t="shared" si="209"/>
        <v>41.269999999999996</v>
      </c>
      <c r="BD718" s="10">
        <f t="shared" si="210"/>
        <v>207.5</v>
      </c>
      <c r="BE718" s="10">
        <f t="shared" si="205"/>
        <v>-42.420000000000016</v>
      </c>
      <c r="BF718" s="2" t="s">
        <v>119</v>
      </c>
      <c r="BG718" s="10">
        <f t="shared" si="211"/>
        <v>12.473750000000001</v>
      </c>
      <c r="BH718" s="36" t="s">
        <v>118</v>
      </c>
      <c r="BI718" s="39" t="str">
        <f t="shared" si="212"/>
        <v>B</v>
      </c>
      <c r="BJ718" s="39" t="str">
        <f t="shared" si="213"/>
        <v>B</v>
      </c>
      <c r="BK718" s="16">
        <f>SUM(AR718:AX718)</f>
        <v>418.11</v>
      </c>
      <c r="BL718" s="10">
        <f>SUM(AL718:AQ718)</f>
        <v>79.06</v>
      </c>
      <c r="BM718" s="12">
        <f t="shared" si="214"/>
        <v>1.3890697674418606</v>
      </c>
      <c r="BN718" s="12">
        <f t="shared" si="214"/>
        <v>0.26265780730897009</v>
      </c>
      <c r="BO718" s="9">
        <f t="shared" si="215"/>
        <v>99.79</v>
      </c>
      <c r="BP718" s="39" t="str">
        <f t="shared" si="216"/>
        <v/>
      </c>
      <c r="BQ718" s="147"/>
      <c r="BR718" s="9">
        <f t="shared" si="217"/>
        <v>0</v>
      </c>
      <c r="BS718" s="9">
        <f t="shared" si="218"/>
        <v>93.5</v>
      </c>
      <c r="BT718" s="9">
        <f t="shared" si="219"/>
        <v>93.5</v>
      </c>
      <c r="BU718" s="9" t="str">
        <f>IFERROR(_xlfn.XLOOKUP(D718,Sheet1!B:B,Sheet1!L:L),"")</f>
        <v/>
      </c>
      <c r="BV718" s="9" t="e">
        <f>_xlfn.XLOOKUP(BU718,Sheet1!S:S,Sheet1!T:T)</f>
        <v>#N/A</v>
      </c>
      <c r="BW718" s="9" t="e">
        <f>_xlfn.XLOOKUP(D718,Sheet1!B:B,Sheet1!M:M)</f>
        <v>#N/A</v>
      </c>
      <c r="BX718" s="11" t="s">
        <v>123</v>
      </c>
      <c r="BY718" s="1">
        <v>301</v>
      </c>
      <c r="BZ718" s="108">
        <f t="shared" si="220"/>
        <v>165.07999999999998</v>
      </c>
      <c r="CB718" s="12">
        <f>AW718/AY718</f>
        <v>0.45156146179402001</v>
      </c>
      <c r="CC718" s="12">
        <f>AX718/AY718</f>
        <v>0.66847176079734216</v>
      </c>
      <c r="CG718" s="1" t="str">
        <f>IF(BO718&lt;80,"Below 80",
IF(BO718&lt;=120,"80-120",
IF(BO718&lt;=200,"&gt; 120-200",
IF(BO718&lt;=300,"&gt;200-300",
IF(BO718&lt;=500,"&gt;300-500",
"&gt;500")))))</f>
        <v>80-120</v>
      </c>
      <c r="CH718" s="1" t="str">
        <f>IFERROR(_xlfn.XLOOKUP(CG718,Scenario!M:M,Scenario!N:N),"")</f>
        <v>A</v>
      </c>
      <c r="CI718" s="1" t="b">
        <f t="shared" si="221"/>
        <v>0</v>
      </c>
      <c r="CJ718" s="75">
        <v>201.20999999999998</v>
      </c>
    </row>
    <row r="719" spans="1:89" hidden="1">
      <c r="A719" s="2">
        <v>718</v>
      </c>
      <c r="B719" s="2">
        <v>2024</v>
      </c>
      <c r="C719" s="1">
        <v>0</v>
      </c>
      <c r="D719" s="37" t="str">
        <v>001J100000PyuOEIAZ</v>
      </c>
      <c r="E719" s="37" t="str">
        <v>L.K.IMPEX</v>
      </c>
      <c r="F719" s="37" t="str">
        <v>PUNJAB</v>
      </c>
      <c r="G719" s="37" t="str">
        <v>FATEHGARH SAHIB</v>
      </c>
      <c r="H719" s="37" t="str">
        <v>Fatehgarh Sahib</v>
      </c>
      <c r="I719" s="37" t="str">
        <v>PAL CEMENT AND STEEL PVT. LTD.</v>
      </c>
      <c r="J719" s="37" t="str">
        <v>Abhishek Wadhwa</v>
      </c>
      <c r="K719" s="37" t="str">
        <v>Abhishek Wadhwa</v>
      </c>
      <c r="L719" s="37" t="str">
        <v>C12827</v>
      </c>
      <c r="M719" s="37" t="str">
        <v>North</v>
      </c>
      <c r="N719" s="2">
        <v>147301</v>
      </c>
      <c r="O719" s="2" t="str">
        <v>03AALFL7320H1ZH</v>
      </c>
      <c r="P719" s="2">
        <v>9540563000</v>
      </c>
      <c r="Q719" s="2" t="str">
        <v>Nov'24</v>
      </c>
      <c r="R719" s="2">
        <v>2025</v>
      </c>
      <c r="S719" s="1">
        <v>0</v>
      </c>
      <c r="T719" s="2">
        <v>100</v>
      </c>
      <c r="U719" s="12">
        <v>0</v>
      </c>
      <c r="V719" s="1" t="str">
        <v>Challenger</v>
      </c>
      <c r="W719" s="13">
        <v>0</v>
      </c>
      <c r="X719" s="13">
        <v>0</v>
      </c>
      <c r="Y719" s="13">
        <v>0</v>
      </c>
      <c r="Z719" s="13">
        <v>0</v>
      </c>
      <c r="AA719" s="13">
        <v>0</v>
      </c>
      <c r="AB719" s="13">
        <v>0</v>
      </c>
      <c r="AC719" s="13">
        <v>0</v>
      </c>
      <c r="AD719" s="13">
        <v>0</v>
      </c>
      <c r="AE719" s="13">
        <v>0</v>
      </c>
      <c r="AF719" s="13">
        <v>0</v>
      </c>
      <c r="AG719" s="13">
        <v>11</v>
      </c>
      <c r="AH719" s="13">
        <v>10</v>
      </c>
      <c r="AI719" s="13">
        <v>0</v>
      </c>
      <c r="AJ719" s="13">
        <v>0</v>
      </c>
      <c r="AK719" s="13">
        <v>0</v>
      </c>
      <c r="AL719" s="13">
        <v>0</v>
      </c>
      <c r="AM719" s="13">
        <v>0</v>
      </c>
      <c r="AN719" s="13">
        <v>0</v>
      </c>
      <c r="AO719" s="13">
        <v>0</v>
      </c>
      <c r="AP719" s="13">
        <v>0</v>
      </c>
      <c r="AQ719" s="13">
        <v>0</v>
      </c>
      <c r="AR719" s="13">
        <v>30.11</v>
      </c>
      <c r="AS719" s="13">
        <v>0</v>
      </c>
      <c r="AT719" s="13">
        <v>0</v>
      </c>
      <c r="AU719" s="13">
        <v>0</v>
      </c>
      <c r="AV719" s="13">
        <v>0</v>
      </c>
      <c r="AW719" s="16">
        <f t="shared" si="206"/>
        <v>30.11</v>
      </c>
      <c r="AX719" s="16">
        <v>60.22</v>
      </c>
      <c r="AY719" s="10">
        <f t="shared" si="207"/>
        <v>90.33</v>
      </c>
      <c r="AZ719" s="10">
        <f>SUM(Z719:AK719)</f>
        <v>21</v>
      </c>
      <c r="BA719" s="10">
        <f>AY719</f>
        <v>90.33</v>
      </c>
      <c r="BB719" s="10">
        <f t="shared" si="208"/>
        <v>60.22</v>
      </c>
      <c r="BC719" s="10">
        <f t="shared" si="209"/>
        <v>15.055</v>
      </c>
      <c r="BD719" s="10">
        <f t="shared" si="210"/>
        <v>69.33</v>
      </c>
      <c r="BE719" s="10">
        <f t="shared" si="205"/>
        <v>-9.11</v>
      </c>
      <c r="BF719" s="2" t="s">
        <v>119</v>
      </c>
      <c r="BG719" s="10">
        <f t="shared" si="211"/>
        <v>3.7637499999999999</v>
      </c>
      <c r="BH719" s="36" t="s">
        <v>118</v>
      </c>
      <c r="BI719" s="39" t="str">
        <f t="shared" si="212"/>
        <v/>
      </c>
      <c r="BJ719" s="39" t="str">
        <f t="shared" si="213"/>
        <v/>
      </c>
      <c r="BK719" s="16">
        <f>SUM(AR719:AX719)</f>
        <v>120.44</v>
      </c>
      <c r="BL719" s="10">
        <f>SUM(AL719:AQ719)</f>
        <v>0</v>
      </c>
      <c r="BM719" s="12">
        <f t="shared" si="214"/>
        <v>1.3333333333333333</v>
      </c>
      <c r="BN719" s="12">
        <f t="shared" si="214"/>
        <v>0</v>
      </c>
      <c r="BO719" s="9">
        <f t="shared" si="215"/>
        <v>30.11</v>
      </c>
      <c r="BP719" s="39" t="str">
        <f t="shared" si="216"/>
        <v/>
      </c>
      <c r="BQ719" s="147"/>
      <c r="BR719" s="9">
        <f t="shared" si="217"/>
        <v>0</v>
      </c>
      <c r="BS719" s="9">
        <f t="shared" si="218"/>
        <v>21</v>
      </c>
      <c r="BT719" s="9">
        <f t="shared" si="219"/>
        <v>21</v>
      </c>
      <c r="BU719" s="9" t="str">
        <f>IFERROR(_xlfn.XLOOKUP(D719,Sheet1!B:B,Sheet1!L:L),"")</f>
        <v/>
      </c>
      <c r="BV719" s="9" t="e">
        <f>_xlfn.XLOOKUP(BU719,Sheet1!S:S,Sheet1!T:T)</f>
        <v>#N/A</v>
      </c>
      <c r="BW719" s="9" t="e">
        <f>_xlfn.XLOOKUP(D719,Sheet1!B:B,Sheet1!M:M)</f>
        <v>#N/A</v>
      </c>
      <c r="BZ719" s="108">
        <f t="shared" si="220"/>
        <v>60.22</v>
      </c>
      <c r="CB719" s="12">
        <f>AW719/AY719</f>
        <v>0.33333333333333331</v>
      </c>
      <c r="CC719" s="12">
        <f>AX719/AY719</f>
        <v>0.66666666666666663</v>
      </c>
      <c r="CG719" s="1" t="str">
        <f>IF(BO719&lt;80,"Below 80",
IF(BO719&lt;=120,"80-120",
IF(BO719&lt;=200,"&gt; 120-200",
IF(BO719&lt;=300,"&gt;200-300",
IF(BO719&lt;=500,"&gt;300-500",
"&gt;500")))))</f>
        <v>Below 80</v>
      </c>
      <c r="CH719" s="1" t="str">
        <f>IFERROR(_xlfn.XLOOKUP(CG719,Scenario!M:M,Scenario!N:N),"")</f>
        <v/>
      </c>
      <c r="CI719" s="1" t="str">
        <f t="shared" si="221"/>
        <v>Yes</v>
      </c>
      <c r="CJ719" s="75">
        <v>60.22</v>
      </c>
    </row>
    <row r="720" spans="1:89" hidden="1">
      <c r="A720" s="2">
        <v>719</v>
      </c>
      <c r="B720" s="2">
        <v>2024</v>
      </c>
      <c r="C720" s="1">
        <v>0</v>
      </c>
      <c r="D720" s="37" t="str">
        <v>001J100000LnhYRIAZ</v>
      </c>
      <c r="E720" s="37" t="str">
        <v>SWASTIK IRON AND HARDWARE STORE</v>
      </c>
      <c r="F720" s="37" t="str">
        <v>RAJASTHAN</v>
      </c>
      <c r="G720" s="37" t="str">
        <v>JHUNJHUNU</v>
      </c>
      <c r="H720" s="37" t="str">
        <v>Chirawa</v>
      </c>
      <c r="I720" s="37" t="str">
        <v>KHUNTETA STEELS</v>
      </c>
      <c r="J720" s="37" t="str">
        <v>Ravi Kumar Kulmi</v>
      </c>
      <c r="K720" s="37">
        <v>0</v>
      </c>
      <c r="L720" s="37" t="str">
        <v/>
      </c>
      <c r="M720" s="37" t="str">
        <v>North</v>
      </c>
      <c r="N720" s="2">
        <v>333026</v>
      </c>
      <c r="O720" s="2" t="str">
        <v>08AMWPK8784D1Z9</v>
      </c>
      <c r="P720" s="2">
        <v>9784508444</v>
      </c>
      <c r="Q720" s="2" t="str">
        <v>Nov'24</v>
      </c>
      <c r="R720" s="2">
        <v>2025</v>
      </c>
      <c r="S720" s="1">
        <v>0</v>
      </c>
      <c r="T720" s="2">
        <v>50</v>
      </c>
      <c r="U720" s="12">
        <v>0</v>
      </c>
      <c r="V720" s="1" t="str">
        <v>Minor</v>
      </c>
      <c r="W720" s="13">
        <v>0</v>
      </c>
      <c r="X720" s="13">
        <v>0</v>
      </c>
      <c r="Y720" s="13">
        <v>0</v>
      </c>
      <c r="Z720" s="13">
        <v>0</v>
      </c>
      <c r="AA720" s="13">
        <v>0</v>
      </c>
      <c r="AB720" s="13">
        <v>0</v>
      </c>
      <c r="AC720" s="13">
        <v>0</v>
      </c>
      <c r="AD720" s="13">
        <v>0</v>
      </c>
      <c r="AE720" s="13">
        <v>0</v>
      </c>
      <c r="AF720" s="13">
        <v>0</v>
      </c>
      <c r="AG720" s="13">
        <v>20</v>
      </c>
      <c r="AH720" s="13">
        <v>25.02</v>
      </c>
      <c r="AI720" s="13">
        <v>0</v>
      </c>
      <c r="AJ720" s="13">
        <v>0</v>
      </c>
      <c r="AK720" s="13">
        <v>0</v>
      </c>
      <c r="AL720" s="13">
        <v>0</v>
      </c>
      <c r="AM720" s="13">
        <v>0</v>
      </c>
      <c r="AN720" s="13">
        <v>0</v>
      </c>
      <c r="AO720" s="13">
        <v>0</v>
      </c>
      <c r="AP720" s="13">
        <v>0</v>
      </c>
      <c r="AQ720" s="13">
        <v>0</v>
      </c>
      <c r="AR720" s="13">
        <v>0</v>
      </c>
      <c r="AS720" s="13">
        <v>0</v>
      </c>
      <c r="AT720" s="13">
        <v>0</v>
      </c>
      <c r="AU720" s="13">
        <v>0</v>
      </c>
      <c r="AV720" s="13">
        <v>0</v>
      </c>
      <c r="AW720" s="16">
        <f t="shared" si="206"/>
        <v>0</v>
      </c>
      <c r="AX720" s="16">
        <v>0</v>
      </c>
      <c r="AY720" s="10">
        <f t="shared" si="207"/>
        <v>0</v>
      </c>
      <c r="AZ720" s="10">
        <f>SUM(Z720:AK720)</f>
        <v>45.019999999999996</v>
      </c>
      <c r="BA720" s="10"/>
      <c r="BB720" s="10">
        <f t="shared" si="208"/>
        <v>0</v>
      </c>
      <c r="BC720" s="10">
        <f t="shared" si="209"/>
        <v>0</v>
      </c>
      <c r="BD720" s="10">
        <f t="shared" si="210"/>
        <v>-45.019999999999996</v>
      </c>
      <c r="BE720" s="10">
        <f t="shared" si="205"/>
        <v>45.019999999999996</v>
      </c>
      <c r="BF720" s="2" t="s">
        <v>119</v>
      </c>
      <c r="BG720" s="10">
        <f t="shared" si="211"/>
        <v>0</v>
      </c>
      <c r="BH720" s="36" t="s">
        <v>118</v>
      </c>
      <c r="BI720" s="39" t="str">
        <f t="shared" si="212"/>
        <v/>
      </c>
      <c r="BJ720" s="39" t="str">
        <f t="shared" si="213"/>
        <v/>
      </c>
      <c r="BK720" s="16">
        <f>SUM(AR720:AX720)</f>
        <v>0</v>
      </c>
      <c r="BL720" s="10">
        <f>SUM(AL720:AQ720)</f>
        <v>0</v>
      </c>
      <c r="BM720" s="12" t="str">
        <f t="shared" si="214"/>
        <v/>
      </c>
      <c r="BN720" s="12" t="str">
        <f t="shared" si="214"/>
        <v/>
      </c>
      <c r="BO720" s="9">
        <f t="shared" si="215"/>
        <v>0</v>
      </c>
      <c r="BP720" s="39" t="str">
        <f t="shared" si="216"/>
        <v/>
      </c>
      <c r="BQ720" s="147"/>
      <c r="BR720" s="9">
        <f t="shared" si="217"/>
        <v>0</v>
      </c>
      <c r="BS720" s="9">
        <f t="shared" si="218"/>
        <v>45.019999999999996</v>
      </c>
      <c r="BT720" s="9">
        <f t="shared" si="219"/>
        <v>45.019999999999996</v>
      </c>
      <c r="BU720" s="9" t="str">
        <f>IFERROR(_xlfn.XLOOKUP(D720,Sheet1!B:B,Sheet1!L:L),"")</f>
        <v/>
      </c>
      <c r="BV720" s="9" t="e">
        <f>_xlfn.XLOOKUP(BU720,Sheet1!S:S,Sheet1!T:T)</f>
        <v>#N/A</v>
      </c>
      <c r="BW720" s="9" t="e">
        <f>_xlfn.XLOOKUP(D720,Sheet1!B:B,Sheet1!M:M)</f>
        <v>#N/A</v>
      </c>
      <c r="BZ720" s="108">
        <f t="shared" si="220"/>
        <v>0</v>
      </c>
      <c r="CB720" s="12"/>
      <c r="CC720" s="12"/>
      <c r="CG720" s="1" t="str">
        <f>IF(BO720&lt;80,"Below 80",
IF(BO720&lt;=120,"80-120",
IF(BO720&lt;=200,"&gt; 120-200",
IF(BO720&lt;=300,"&gt;200-300",
IF(BO720&lt;=500,"&gt;300-500",
"&gt;500")))))</f>
        <v>Below 80</v>
      </c>
      <c r="CH720" s="1" t="str">
        <f>IFERROR(_xlfn.XLOOKUP(CG720,Scenario!M:M,Scenario!N:N),"")</f>
        <v/>
      </c>
      <c r="CI720" s="1" t="str">
        <f t="shared" si="221"/>
        <v>No</v>
      </c>
      <c r="CJ720" s="75">
        <v>0</v>
      </c>
    </row>
    <row r="721" spans="1:88" hidden="1">
      <c r="A721" s="2">
        <v>720</v>
      </c>
      <c r="B721" s="2">
        <v>2024</v>
      </c>
      <c r="C721" s="1">
        <v>0</v>
      </c>
      <c r="D721" s="37" t="str">
        <v>0015g00001dHdNAAA0</v>
      </c>
      <c r="E721" s="37" t="str">
        <v>M/S  AGARWAL AND SONS</v>
      </c>
      <c r="F721" s="37" t="str">
        <v>UTTAR PRADESH</v>
      </c>
      <c r="G721" s="37" t="str">
        <v>RAMPUR</v>
      </c>
      <c r="H721" s="37" t="str">
        <v>Moradabad</v>
      </c>
      <c r="I721" s="37" t="str">
        <v>OPTRIX INFRA LLP</v>
      </c>
      <c r="J721" s="37" t="str">
        <v>SHIV KUMAR</v>
      </c>
      <c r="K721" s="37" t="str">
        <v>Divyansh Dhawal</v>
      </c>
      <c r="L721" s="37" t="str">
        <v>001J100000PJG7oIAH</v>
      </c>
      <c r="M721" s="37" t="str">
        <v>North</v>
      </c>
      <c r="N721" s="2">
        <v>244901</v>
      </c>
      <c r="O721" s="2" t="str">
        <v>09AFQPA8338E1ZA</v>
      </c>
      <c r="P721" s="2">
        <v>9045923152</v>
      </c>
      <c r="Q721" s="2" t="str">
        <v>Nov'24</v>
      </c>
      <c r="R721" s="2">
        <v>2025</v>
      </c>
      <c r="S721" s="1">
        <v>0</v>
      </c>
      <c r="T721" s="2">
        <v>100</v>
      </c>
      <c r="U721" s="12">
        <v>0</v>
      </c>
      <c r="V721" s="1" t="str">
        <v>Challenger</v>
      </c>
      <c r="W721" s="13">
        <v>0</v>
      </c>
      <c r="X721" s="13">
        <v>0</v>
      </c>
      <c r="Y721" s="13">
        <v>0</v>
      </c>
      <c r="Z721" s="13">
        <v>0</v>
      </c>
      <c r="AA721" s="13">
        <v>0</v>
      </c>
      <c r="AB721" s="13">
        <v>0</v>
      </c>
      <c r="AC721" s="13">
        <v>0</v>
      </c>
      <c r="AD721" s="13">
        <v>0</v>
      </c>
      <c r="AE721" s="13">
        <v>0</v>
      </c>
      <c r="AF721" s="13">
        <v>0</v>
      </c>
      <c r="AG721" s="13">
        <v>5</v>
      </c>
      <c r="AH721" s="13">
        <v>0</v>
      </c>
      <c r="AI721" s="13">
        <v>0</v>
      </c>
      <c r="AJ721" s="13">
        <v>0</v>
      </c>
      <c r="AK721" s="13">
        <v>0</v>
      </c>
      <c r="AL721" s="13">
        <v>0</v>
      </c>
      <c r="AM721" s="13">
        <v>0</v>
      </c>
      <c r="AN721" s="13">
        <v>0</v>
      </c>
      <c r="AO721" s="13">
        <v>0</v>
      </c>
      <c r="AP721" s="13">
        <v>0</v>
      </c>
      <c r="AQ721" s="13">
        <v>0</v>
      </c>
      <c r="AR721" s="13">
        <v>0</v>
      </c>
      <c r="AS721" s="13">
        <v>0</v>
      </c>
      <c r="AT721" s="13">
        <v>0</v>
      </c>
      <c r="AU721" s="13">
        <v>0</v>
      </c>
      <c r="AV721" s="13">
        <v>0</v>
      </c>
      <c r="AW721" s="16">
        <f t="shared" si="206"/>
        <v>0</v>
      </c>
      <c r="AX721" s="16">
        <v>0</v>
      </c>
      <c r="AY721" s="10">
        <f t="shared" si="207"/>
        <v>0</v>
      </c>
      <c r="AZ721" s="10">
        <f>SUM(Z721:AK721)</f>
        <v>5</v>
      </c>
      <c r="BA721" s="10"/>
      <c r="BB721" s="10">
        <f t="shared" si="208"/>
        <v>0</v>
      </c>
      <c r="BC721" s="10">
        <f t="shared" si="209"/>
        <v>0</v>
      </c>
      <c r="BD721" s="10">
        <f t="shared" si="210"/>
        <v>-5</v>
      </c>
      <c r="BE721" s="10">
        <f t="shared" si="205"/>
        <v>5</v>
      </c>
      <c r="BF721" s="2" t="s">
        <v>119</v>
      </c>
      <c r="BG721" s="10">
        <f t="shared" si="211"/>
        <v>0</v>
      </c>
      <c r="BH721" s="36" t="s">
        <v>118</v>
      </c>
      <c r="BI721" s="39" t="str">
        <f t="shared" si="212"/>
        <v/>
      </c>
      <c r="BJ721" s="39" t="str">
        <f t="shared" si="213"/>
        <v/>
      </c>
      <c r="BK721" s="16">
        <f>SUM(AR721:AX721)</f>
        <v>0</v>
      </c>
      <c r="BL721" s="10">
        <f>SUM(AL721:AQ721)</f>
        <v>0</v>
      </c>
      <c r="BM721" s="12" t="str">
        <f t="shared" si="214"/>
        <v/>
      </c>
      <c r="BN721" s="12" t="str">
        <f t="shared" si="214"/>
        <v/>
      </c>
      <c r="BO721" s="9">
        <f t="shared" si="215"/>
        <v>0</v>
      </c>
      <c r="BP721" s="39" t="str">
        <f t="shared" si="216"/>
        <v/>
      </c>
      <c r="BQ721" s="147"/>
      <c r="BR721" s="9">
        <f t="shared" si="217"/>
        <v>0</v>
      </c>
      <c r="BS721" s="9">
        <f t="shared" si="218"/>
        <v>5</v>
      </c>
      <c r="BT721" s="9">
        <f t="shared" si="219"/>
        <v>5</v>
      </c>
      <c r="BU721" s="9" t="str">
        <f>IFERROR(_xlfn.XLOOKUP(D721,Sheet1!B:B,Sheet1!L:L),"")</f>
        <v/>
      </c>
      <c r="BV721" s="9" t="e">
        <f>_xlfn.XLOOKUP(BU721,Sheet1!S:S,Sheet1!T:T)</f>
        <v>#N/A</v>
      </c>
      <c r="BW721" s="9" t="e">
        <f>_xlfn.XLOOKUP(D721,Sheet1!B:B,Sheet1!M:M)</f>
        <v>#N/A</v>
      </c>
      <c r="BZ721" s="108">
        <f t="shared" si="220"/>
        <v>0</v>
      </c>
      <c r="CB721" s="12"/>
      <c r="CC721" s="12"/>
      <c r="CG721" s="1" t="str">
        <f>IF(BO721&lt;80,"Below 80",
IF(BO721&lt;=120,"80-120",
IF(BO721&lt;=200,"&gt; 120-200",
IF(BO721&lt;=300,"&gt;200-300",
IF(BO721&lt;=500,"&gt;300-500",
"&gt;500")))))</f>
        <v>Below 80</v>
      </c>
      <c r="CH721" s="1" t="str">
        <f>IFERROR(_xlfn.XLOOKUP(CG721,Scenario!M:M,Scenario!N:N),"")</f>
        <v/>
      </c>
      <c r="CI721" s="1" t="str">
        <f t="shared" si="221"/>
        <v>No</v>
      </c>
      <c r="CJ721" s="75">
        <v>0</v>
      </c>
    </row>
    <row r="722" spans="1:88" hidden="1">
      <c r="A722" s="2">
        <v>721</v>
      </c>
      <c r="B722" s="2">
        <v>2024</v>
      </c>
      <c r="C722" s="1">
        <v>0</v>
      </c>
      <c r="D722" s="37" t="str">
        <v>0015g00001eio2fAAA</v>
      </c>
      <c r="E722" s="37" t="str">
        <v>SUNRISE HARDWARE STORE KISHTWAR</v>
      </c>
      <c r="F722" s="37" t="str">
        <v>JAMMU AND KASHMIR</v>
      </c>
      <c r="G722" s="37" t="str">
        <v>KISHTWAR</v>
      </c>
      <c r="H722" s="37" t="str">
        <v>Kishtwar</v>
      </c>
      <c r="I722" s="37" t="str">
        <v>AGGARWAL TRADERS</v>
      </c>
      <c r="J722" s="37" t="str">
        <v>bhanu ayush</v>
      </c>
      <c r="K722" s="37">
        <v>0</v>
      </c>
      <c r="L722" s="37" t="str">
        <v>0015g00001gvNHH</v>
      </c>
      <c r="M722" s="37" t="str">
        <v>North</v>
      </c>
      <c r="N722" s="2">
        <v>182204</v>
      </c>
      <c r="O722" s="2" t="str">
        <v>01AGNPI3114J1ZS</v>
      </c>
      <c r="P722" s="2">
        <v>9796885949</v>
      </c>
      <c r="Q722" s="2" t="str">
        <v>Dec'24</v>
      </c>
      <c r="R722" s="2">
        <v>2025</v>
      </c>
      <c r="S722" s="1">
        <v>0</v>
      </c>
      <c r="T722" s="2">
        <v>10</v>
      </c>
      <c r="U722" s="12">
        <v>0</v>
      </c>
      <c r="V722" s="1" t="str">
        <v>Minor</v>
      </c>
      <c r="W722" s="13">
        <v>0</v>
      </c>
      <c r="X722" s="13">
        <v>0</v>
      </c>
      <c r="Y722" s="13">
        <v>0</v>
      </c>
      <c r="Z722" s="13">
        <v>0</v>
      </c>
      <c r="AA722" s="13">
        <v>0</v>
      </c>
      <c r="AB722" s="13">
        <v>0</v>
      </c>
      <c r="AC722" s="13">
        <v>0</v>
      </c>
      <c r="AD722" s="13">
        <v>0</v>
      </c>
      <c r="AE722" s="13">
        <v>0</v>
      </c>
      <c r="AF722" s="13">
        <v>0</v>
      </c>
      <c r="AG722" s="13">
        <v>0</v>
      </c>
      <c r="AH722" s="13">
        <v>10</v>
      </c>
      <c r="AI722" s="13">
        <v>0</v>
      </c>
      <c r="AJ722" s="13">
        <v>0</v>
      </c>
      <c r="AK722" s="13">
        <v>0</v>
      </c>
      <c r="AL722" s="13">
        <v>13</v>
      </c>
      <c r="AM722" s="13">
        <v>0</v>
      </c>
      <c r="AN722" s="13">
        <v>0</v>
      </c>
      <c r="AO722" s="13">
        <v>16</v>
      </c>
      <c r="AP722" s="13">
        <v>0</v>
      </c>
      <c r="AQ722" s="13">
        <v>0</v>
      </c>
      <c r="AR722" s="13">
        <v>0</v>
      </c>
      <c r="AS722" s="13">
        <v>0</v>
      </c>
      <c r="AT722" s="13">
        <v>0</v>
      </c>
      <c r="AU722" s="13">
        <v>0</v>
      </c>
      <c r="AV722" s="13">
        <v>0</v>
      </c>
      <c r="AW722" s="16">
        <f t="shared" si="206"/>
        <v>29</v>
      </c>
      <c r="AX722" s="16">
        <v>58</v>
      </c>
      <c r="AY722" s="10">
        <f t="shared" si="207"/>
        <v>87</v>
      </c>
      <c r="AZ722" s="10">
        <f>SUM(Z722:AK722)</f>
        <v>10</v>
      </c>
      <c r="BA722" s="10">
        <v>29</v>
      </c>
      <c r="BB722" s="10">
        <f t="shared" si="208"/>
        <v>0</v>
      </c>
      <c r="BC722" s="10">
        <f t="shared" si="209"/>
        <v>0</v>
      </c>
      <c r="BD722" s="10">
        <f t="shared" si="210"/>
        <v>77</v>
      </c>
      <c r="BE722" s="10">
        <f t="shared" si="205"/>
        <v>-19</v>
      </c>
      <c r="BF722" s="2" t="s">
        <v>119</v>
      </c>
      <c r="BG722" s="10">
        <f t="shared" si="211"/>
        <v>3.625</v>
      </c>
      <c r="BH722" s="36" t="s">
        <v>118</v>
      </c>
      <c r="BI722" s="39" t="str">
        <f t="shared" si="212"/>
        <v/>
      </c>
      <c r="BJ722" s="39" t="str">
        <f t="shared" si="213"/>
        <v/>
      </c>
      <c r="BK722" s="16">
        <f>SUM(AR722:AX722)</f>
        <v>87</v>
      </c>
      <c r="BL722" s="10">
        <f>SUM(AL722:AQ722)</f>
        <v>29</v>
      </c>
      <c r="BM722" s="12">
        <f t="shared" si="214"/>
        <v>1</v>
      </c>
      <c r="BN722" s="12">
        <f t="shared" si="214"/>
        <v>0.33333333333333331</v>
      </c>
      <c r="BO722" s="9">
        <f t="shared" si="215"/>
        <v>29</v>
      </c>
      <c r="BP722" s="39" t="str">
        <f t="shared" si="216"/>
        <v/>
      </c>
      <c r="BQ722" s="147" t="s">
        <v>151</v>
      </c>
      <c r="BR722" s="9">
        <f t="shared" si="217"/>
        <v>0</v>
      </c>
      <c r="BS722" s="9">
        <f t="shared" si="218"/>
        <v>10</v>
      </c>
      <c r="BT722" s="9">
        <f t="shared" si="219"/>
        <v>10</v>
      </c>
      <c r="BU722" s="9" t="str">
        <f>IFERROR(_xlfn.XLOOKUP(D722,Sheet1!B:B,Sheet1!L:L),"")</f>
        <v/>
      </c>
      <c r="BV722" s="9" t="e">
        <f>_xlfn.XLOOKUP(BU722,Sheet1!S:S,Sheet1!T:T)</f>
        <v>#N/A</v>
      </c>
      <c r="BW722" s="9" t="e">
        <f>_xlfn.XLOOKUP(D722,Sheet1!B:B,Sheet1!M:M)</f>
        <v>#N/A</v>
      </c>
      <c r="BZ722" s="108">
        <f t="shared" si="220"/>
        <v>58</v>
      </c>
      <c r="CB722" s="12">
        <f>AW722/AY722</f>
        <v>0.33333333333333331</v>
      </c>
      <c r="CC722" s="12">
        <f>AX722/AY722</f>
        <v>0.66666666666666663</v>
      </c>
      <c r="CG722" s="1" t="str">
        <f>IF(BO722&lt;80,"Below 80",
IF(BO722&lt;=120,"80-120",
IF(BO722&lt;=200,"&gt; 120-200",
IF(BO722&lt;=300,"&gt;200-300",
IF(BO722&lt;=500,"&gt;300-500",
"&gt;500")))))</f>
        <v>Below 80</v>
      </c>
      <c r="CH722" s="1" t="str">
        <f>IFERROR(_xlfn.XLOOKUP(CG722,Scenario!M:M,Scenario!N:N),"")</f>
        <v/>
      </c>
      <c r="CI722" s="1" t="str">
        <f t="shared" si="221"/>
        <v>Yes</v>
      </c>
      <c r="CJ722" s="75">
        <v>58</v>
      </c>
    </row>
    <row r="723" spans="1:88" hidden="1">
      <c r="A723" s="2">
        <v>722</v>
      </c>
      <c r="B723" s="2">
        <v>2024</v>
      </c>
      <c r="C723" s="1">
        <v>0</v>
      </c>
      <c r="D723" s="37" t="str">
        <v>0015g00001fuZrtAAE</v>
      </c>
      <c r="E723" s="37" t="str">
        <v>JANTA MARKETING</v>
      </c>
      <c r="F723" s="37" t="str">
        <v>JAMMU AND KASHMIR</v>
      </c>
      <c r="G723" s="37" t="str">
        <v>JAMMU</v>
      </c>
      <c r="H723" s="37">
        <v>0</v>
      </c>
      <c r="I723" s="37" t="str">
        <v>AGGARWAL TRADERS</v>
      </c>
      <c r="J723" s="37" t="str">
        <v>bhanu ayush</v>
      </c>
      <c r="K723" s="37">
        <v>0</v>
      </c>
      <c r="L723" s="37" t="str">
        <v>0015g00001gvNHH</v>
      </c>
      <c r="M723" s="37" t="str">
        <v>North</v>
      </c>
      <c r="N723" s="2">
        <v>181102</v>
      </c>
      <c r="O723" s="2" t="str">
        <v>01BJDPS0690D1ZM</v>
      </c>
      <c r="P723" s="2">
        <v>8715951999</v>
      </c>
      <c r="Q723" s="2" t="str">
        <v>Dec'24</v>
      </c>
      <c r="R723" s="2">
        <v>2025</v>
      </c>
      <c r="S723" s="1">
        <v>0</v>
      </c>
      <c r="T723" s="2">
        <v>10</v>
      </c>
      <c r="U723" s="12">
        <v>0.51800000000000002</v>
      </c>
      <c r="V723" s="1" t="str">
        <v>Friendly</v>
      </c>
      <c r="W723" s="13">
        <v>0</v>
      </c>
      <c r="X723" s="13">
        <v>0</v>
      </c>
      <c r="Y723" s="13">
        <v>0</v>
      </c>
      <c r="Z723" s="13">
        <v>0</v>
      </c>
      <c r="AA723" s="13">
        <v>0</v>
      </c>
      <c r="AB723" s="13">
        <v>0</v>
      </c>
      <c r="AC723" s="13">
        <v>0</v>
      </c>
      <c r="AD723" s="13">
        <v>0</v>
      </c>
      <c r="AE723" s="13">
        <v>0</v>
      </c>
      <c r="AF723" s="13">
        <v>0</v>
      </c>
      <c r="AG723" s="13">
        <v>0</v>
      </c>
      <c r="AH723" s="13">
        <v>10.14</v>
      </c>
      <c r="AI723" s="13">
        <v>8.3000000000000007</v>
      </c>
      <c r="AJ723" s="13">
        <v>0</v>
      </c>
      <c r="AK723" s="13">
        <v>1</v>
      </c>
      <c r="AL723" s="13">
        <v>3</v>
      </c>
      <c r="AM723" s="13">
        <v>2</v>
      </c>
      <c r="AN723" s="13">
        <v>0</v>
      </c>
      <c r="AO723" s="13">
        <v>0</v>
      </c>
      <c r="AP723" s="13">
        <v>11.59</v>
      </c>
      <c r="AQ723" s="13">
        <v>0</v>
      </c>
      <c r="AR723" s="13">
        <v>1.27</v>
      </c>
      <c r="AS723" s="13">
        <v>0</v>
      </c>
      <c r="AT723" s="13">
        <v>10.54</v>
      </c>
      <c r="AU723" s="13">
        <v>5</v>
      </c>
      <c r="AV723" s="13">
        <v>0</v>
      </c>
      <c r="AW723" s="16">
        <f t="shared" si="206"/>
        <v>33.4</v>
      </c>
      <c r="AX723" s="16">
        <v>35.72</v>
      </c>
      <c r="AY723" s="10">
        <f t="shared" si="207"/>
        <v>69.12</v>
      </c>
      <c r="AZ723" s="10">
        <f>SUM(Z723:AK723)</f>
        <v>19.440000000000001</v>
      </c>
      <c r="BA723" s="10">
        <v>75</v>
      </c>
      <c r="BB723" s="10">
        <f t="shared" si="208"/>
        <v>41.6</v>
      </c>
      <c r="BC723" s="10">
        <f t="shared" si="209"/>
        <v>10.4</v>
      </c>
      <c r="BD723" s="10">
        <f t="shared" si="210"/>
        <v>49.680000000000007</v>
      </c>
      <c r="BE723" s="10">
        <f t="shared" si="205"/>
        <v>-13.959999999999997</v>
      </c>
      <c r="BF723" s="2" t="s">
        <v>119</v>
      </c>
      <c r="BG723" s="10">
        <f t="shared" si="211"/>
        <v>2.2324999999999999</v>
      </c>
      <c r="BH723" s="36" t="s">
        <v>118</v>
      </c>
      <c r="BI723" s="39" t="str">
        <f t="shared" si="212"/>
        <v/>
      </c>
      <c r="BJ723" s="39" t="str">
        <f t="shared" si="213"/>
        <v/>
      </c>
      <c r="BK723" s="16">
        <f>SUM(AR723:AX723)</f>
        <v>85.929999999999993</v>
      </c>
      <c r="BL723" s="10">
        <f>SUM(AL723:AQ723)</f>
        <v>16.59</v>
      </c>
      <c r="BM723" s="12">
        <f t="shared" si="214"/>
        <v>1.2432002314814814</v>
      </c>
      <c r="BN723" s="12">
        <f t="shared" si="214"/>
        <v>0.2400173611111111</v>
      </c>
      <c r="BO723" s="9">
        <f t="shared" si="215"/>
        <v>17.86</v>
      </c>
      <c r="BP723" s="39" t="str">
        <f t="shared" si="216"/>
        <v/>
      </c>
      <c r="BQ723" s="147"/>
      <c r="BR723" s="9">
        <f t="shared" si="217"/>
        <v>0</v>
      </c>
      <c r="BS723" s="9">
        <f t="shared" si="218"/>
        <v>19.440000000000001</v>
      </c>
      <c r="BT723" s="9">
        <f t="shared" si="219"/>
        <v>19.440000000000001</v>
      </c>
      <c r="BU723" s="9" t="str">
        <f>IFERROR(_xlfn.XLOOKUP(D723,Sheet1!B:B,Sheet1!L:L),"")</f>
        <v/>
      </c>
      <c r="BV723" s="9" t="e">
        <f>_xlfn.XLOOKUP(BU723,Sheet1!S:S,Sheet1!T:T)</f>
        <v>#N/A</v>
      </c>
      <c r="BW723" s="9" t="e">
        <f>_xlfn.XLOOKUP(D723,Sheet1!B:B,Sheet1!M:M)</f>
        <v>#N/A</v>
      </c>
      <c r="BZ723" s="108">
        <f t="shared" si="220"/>
        <v>35.720000000000006</v>
      </c>
      <c r="CB723" s="12">
        <f>AW723/AY723</f>
        <v>0.48321759259259256</v>
      </c>
      <c r="CC723" s="12">
        <f>AX723/AY723</f>
        <v>0.51678240740740733</v>
      </c>
      <c r="CG723" s="1" t="str">
        <f>IF(BO723&lt;80,"Below 80",
IF(BO723&lt;=120,"80-120",
IF(BO723&lt;=200,"&gt; 120-200",
IF(BO723&lt;=300,"&gt;200-300",
IF(BO723&lt;=500,"&gt;300-500",
"&gt;500")))))</f>
        <v>Below 80</v>
      </c>
      <c r="CH723" s="1" t="str">
        <f>IFERROR(_xlfn.XLOOKUP(CG723,Scenario!M:M,Scenario!N:N),"")</f>
        <v/>
      </c>
      <c r="CI723" s="1" t="str">
        <f t="shared" si="221"/>
        <v>Yes</v>
      </c>
      <c r="CJ723" s="75">
        <v>35.72</v>
      </c>
    </row>
    <row r="724" spans="1:88" hidden="1">
      <c r="A724" s="2">
        <v>723</v>
      </c>
      <c r="B724" s="2">
        <v>2024</v>
      </c>
      <c r="C724" s="1">
        <v>0</v>
      </c>
      <c r="D724" s="37" t="str">
        <v>0015g00001UBHmDAAX</v>
      </c>
      <c r="E724" s="37" t="str">
        <v>M/S SRI SIDHBALI BABA ASSOCIATES</v>
      </c>
      <c r="F724" s="37" t="str">
        <v>UTTARAKHAND</v>
      </c>
      <c r="G724" s="37" t="str">
        <v>PAURI GARHWAL</v>
      </c>
      <c r="H724" s="37" t="str">
        <v>Kotdwara</v>
      </c>
      <c r="I724" s="37" t="str">
        <v>SHIVA SALES INDIA CORPORATION</v>
      </c>
      <c r="J724" s="37" t="str">
        <v>Ravi Kumar</v>
      </c>
      <c r="K724" s="37">
        <v>0</v>
      </c>
      <c r="L724" s="37" t="str">
        <v>C12821</v>
      </c>
      <c r="M724" s="37" t="str">
        <v>North</v>
      </c>
      <c r="N724" s="2">
        <v>246149</v>
      </c>
      <c r="O724" s="2">
        <v>0</v>
      </c>
      <c r="P724" s="2">
        <v>9927992025</v>
      </c>
      <c r="Q724" s="2" t="str">
        <v>Dec'24</v>
      </c>
      <c r="R724" s="2">
        <v>2025</v>
      </c>
      <c r="S724" s="1">
        <v>0</v>
      </c>
      <c r="T724" s="2">
        <v>100</v>
      </c>
      <c r="U724" s="12">
        <v>0</v>
      </c>
      <c r="V724" s="1" t="str">
        <v>Challenger</v>
      </c>
      <c r="W724" s="13">
        <v>0</v>
      </c>
      <c r="X724" s="13">
        <v>0</v>
      </c>
      <c r="Y724" s="13">
        <v>0</v>
      </c>
      <c r="Z724" s="13">
        <v>0</v>
      </c>
      <c r="AA724" s="13">
        <v>0</v>
      </c>
      <c r="AB724" s="13">
        <v>0</v>
      </c>
      <c r="AC724" s="13">
        <v>0</v>
      </c>
      <c r="AD724" s="13">
        <v>0</v>
      </c>
      <c r="AE724" s="13">
        <v>0</v>
      </c>
      <c r="AF724" s="13">
        <v>0</v>
      </c>
      <c r="AG724" s="13">
        <v>0</v>
      </c>
      <c r="AH724" s="13">
        <v>57</v>
      </c>
      <c r="AI724" s="13">
        <v>0</v>
      </c>
      <c r="AJ724" s="13">
        <v>0</v>
      </c>
      <c r="AK724" s="13">
        <v>4</v>
      </c>
      <c r="AL724" s="13">
        <v>0</v>
      </c>
      <c r="AM724" s="13">
        <v>0</v>
      </c>
      <c r="AN724" s="13">
        <v>0</v>
      </c>
      <c r="AO724" s="13">
        <v>0</v>
      </c>
      <c r="AP724" s="13">
        <v>0</v>
      </c>
      <c r="AQ724" s="13">
        <v>0</v>
      </c>
      <c r="AR724" s="13">
        <v>0</v>
      </c>
      <c r="AS724" s="13">
        <v>0</v>
      </c>
      <c r="AT724" s="13">
        <v>0</v>
      </c>
      <c r="AU724" s="13">
        <v>0</v>
      </c>
      <c r="AV724" s="13">
        <v>0</v>
      </c>
      <c r="AW724" s="16">
        <f t="shared" si="206"/>
        <v>0</v>
      </c>
      <c r="AX724" s="16">
        <v>0</v>
      </c>
      <c r="AY724" s="10">
        <f t="shared" si="207"/>
        <v>0</v>
      </c>
      <c r="AZ724" s="10">
        <f>SUM(Z724:AK724)</f>
        <v>61</v>
      </c>
      <c r="BA724" s="10"/>
      <c r="BB724" s="10">
        <f t="shared" si="208"/>
        <v>0</v>
      </c>
      <c r="BC724" s="10">
        <f t="shared" si="209"/>
        <v>0</v>
      </c>
      <c r="BD724" s="10">
        <f t="shared" si="210"/>
        <v>-61</v>
      </c>
      <c r="BE724" s="10">
        <f t="shared" si="205"/>
        <v>61</v>
      </c>
      <c r="BF724" s="2" t="s">
        <v>119</v>
      </c>
      <c r="BG724" s="10">
        <f t="shared" si="211"/>
        <v>0</v>
      </c>
      <c r="BH724" s="36" t="s">
        <v>118</v>
      </c>
      <c r="BI724" s="39" t="str">
        <f t="shared" si="212"/>
        <v/>
      </c>
      <c r="BJ724" s="39" t="str">
        <f t="shared" si="213"/>
        <v/>
      </c>
      <c r="BK724" s="16">
        <f>SUM(AR724:AX724)</f>
        <v>0</v>
      </c>
      <c r="BL724" s="10">
        <f>SUM(AL724:AQ724)</f>
        <v>0</v>
      </c>
      <c r="BM724" s="12" t="str">
        <f t="shared" si="214"/>
        <v/>
      </c>
      <c r="BN724" s="12" t="str">
        <f t="shared" si="214"/>
        <v/>
      </c>
      <c r="BO724" s="9">
        <f t="shared" si="215"/>
        <v>0</v>
      </c>
      <c r="BP724" s="39" t="str">
        <f t="shared" si="216"/>
        <v/>
      </c>
      <c r="BQ724" s="147"/>
      <c r="BR724" s="9">
        <f t="shared" si="217"/>
        <v>0</v>
      </c>
      <c r="BS724" s="9">
        <f t="shared" si="218"/>
        <v>61</v>
      </c>
      <c r="BT724" s="9">
        <f t="shared" si="219"/>
        <v>61</v>
      </c>
      <c r="BU724" s="9" t="str">
        <f>IFERROR(_xlfn.XLOOKUP(D724,Sheet1!B:B,Sheet1!L:L),"")</f>
        <v/>
      </c>
      <c r="BV724" s="9" t="e">
        <f>_xlfn.XLOOKUP(BU724,Sheet1!S:S,Sheet1!T:T)</f>
        <v>#N/A</v>
      </c>
      <c r="BW724" s="9" t="e">
        <f>_xlfn.XLOOKUP(D724,Sheet1!B:B,Sheet1!M:M)</f>
        <v>#N/A</v>
      </c>
      <c r="BZ724" s="108">
        <f t="shared" si="220"/>
        <v>0</v>
      </c>
      <c r="CB724" s="12"/>
      <c r="CC724" s="12"/>
      <c r="CG724" s="1" t="str">
        <f>IF(BO724&lt;80,"Below 80",
IF(BO724&lt;=120,"80-120",
IF(BO724&lt;=200,"&gt; 120-200",
IF(BO724&lt;=300,"&gt;200-300",
IF(BO724&lt;=500,"&gt;300-500",
"&gt;500")))))</f>
        <v>Below 80</v>
      </c>
      <c r="CH724" s="1" t="str">
        <f>IFERROR(_xlfn.XLOOKUP(CG724,Scenario!M:M,Scenario!N:N),"")</f>
        <v/>
      </c>
      <c r="CI724" s="1" t="str">
        <f t="shared" si="221"/>
        <v>No</v>
      </c>
      <c r="CJ724" s="75">
        <v>0</v>
      </c>
    </row>
    <row r="725" spans="1:88" hidden="1">
      <c r="A725" s="2">
        <v>724</v>
      </c>
      <c r="B725" s="2">
        <v>2024</v>
      </c>
      <c r="C725" s="1">
        <v>0</v>
      </c>
      <c r="D725" s="37" t="str">
        <v>0015g00001UBHn2AAH</v>
      </c>
      <c r="E725" s="37" t="str">
        <v>SHIVAY ASSOCIATES</v>
      </c>
      <c r="F725" s="37" t="str">
        <v>UTTARAKHAND</v>
      </c>
      <c r="G725" s="37" t="str">
        <v>DEHRADUN</v>
      </c>
      <c r="H725" s="37" t="str">
        <v>Dehradun</v>
      </c>
      <c r="I725" s="37" t="str">
        <v>SHIVA SALES INDIA CORPORATION</v>
      </c>
      <c r="J725" s="37" t="str">
        <v>Ravi Kumar</v>
      </c>
      <c r="K725" s="37">
        <v>0</v>
      </c>
      <c r="L725" s="37" t="str">
        <v>C12821</v>
      </c>
      <c r="M725" s="37" t="str">
        <v>North</v>
      </c>
      <c r="N725" s="2">
        <v>248001</v>
      </c>
      <c r="O725" s="2" t="str">
        <v>05AVIPM6039N2Z</v>
      </c>
      <c r="P725" s="2">
        <v>9917043575</v>
      </c>
      <c r="Q725" s="2" t="str">
        <v>Dec'24</v>
      </c>
      <c r="R725" s="2">
        <v>2025</v>
      </c>
      <c r="S725" s="1">
        <v>0</v>
      </c>
      <c r="T725" s="2">
        <v>20</v>
      </c>
      <c r="U725" s="12">
        <v>0.4</v>
      </c>
      <c r="V725" s="1" t="str">
        <v>Friendly</v>
      </c>
      <c r="W725" s="13">
        <v>0</v>
      </c>
      <c r="X725" s="13">
        <v>0</v>
      </c>
      <c r="Y725" s="13">
        <v>0</v>
      </c>
      <c r="Z725" s="13">
        <v>0</v>
      </c>
      <c r="AA725" s="13">
        <v>0</v>
      </c>
      <c r="AB725" s="13">
        <v>0</v>
      </c>
      <c r="AC725" s="13">
        <v>0</v>
      </c>
      <c r="AD725" s="13">
        <v>0</v>
      </c>
      <c r="AE725" s="13">
        <v>0</v>
      </c>
      <c r="AF725" s="13">
        <v>0</v>
      </c>
      <c r="AG725" s="13">
        <v>0</v>
      </c>
      <c r="AH725" s="13">
        <v>9</v>
      </c>
      <c r="AI725" s="13">
        <v>4</v>
      </c>
      <c r="AJ725" s="13">
        <v>4</v>
      </c>
      <c r="AK725" s="13">
        <v>12</v>
      </c>
      <c r="AL725" s="13">
        <v>0</v>
      </c>
      <c r="AM725" s="13">
        <v>4</v>
      </c>
      <c r="AN725" s="13">
        <v>10</v>
      </c>
      <c r="AO725" s="13">
        <v>0</v>
      </c>
      <c r="AP725" s="13">
        <v>3.5</v>
      </c>
      <c r="AQ725" s="13">
        <v>0</v>
      </c>
      <c r="AR725" s="13">
        <v>6</v>
      </c>
      <c r="AS725" s="13">
        <v>0</v>
      </c>
      <c r="AT725" s="13">
        <v>9</v>
      </c>
      <c r="AU725" s="13">
        <v>9</v>
      </c>
      <c r="AV725" s="13">
        <v>6</v>
      </c>
      <c r="AW725" s="16">
        <f t="shared" si="206"/>
        <v>41.5</v>
      </c>
      <c r="AX725" s="16">
        <v>47</v>
      </c>
      <c r="AY725" s="10">
        <f t="shared" si="207"/>
        <v>88.5</v>
      </c>
      <c r="AZ725" s="10">
        <f>SUM(Z725:AK725)</f>
        <v>29</v>
      </c>
      <c r="BA725" s="10">
        <v>50</v>
      </c>
      <c r="BB725" s="10">
        <f t="shared" si="208"/>
        <v>8.5</v>
      </c>
      <c r="BC725" s="10">
        <f t="shared" si="209"/>
        <v>2.125</v>
      </c>
      <c r="BD725" s="10">
        <f t="shared" si="210"/>
        <v>59.5</v>
      </c>
      <c r="BE725" s="10">
        <f t="shared" si="205"/>
        <v>-12.5</v>
      </c>
      <c r="BF725" s="2" t="s">
        <v>119</v>
      </c>
      <c r="BG725" s="10">
        <f t="shared" si="211"/>
        <v>2.9375</v>
      </c>
      <c r="BH725" s="36" t="s">
        <v>118</v>
      </c>
      <c r="BI725" s="39" t="str">
        <f t="shared" si="212"/>
        <v/>
      </c>
      <c r="BJ725" s="39" t="str">
        <f t="shared" si="213"/>
        <v/>
      </c>
      <c r="BK725" s="16">
        <f>SUM(AR725:AX725)</f>
        <v>118.5</v>
      </c>
      <c r="BL725" s="10">
        <f>SUM(AL725:AQ725)</f>
        <v>17.5</v>
      </c>
      <c r="BM725" s="12">
        <f t="shared" si="214"/>
        <v>1.3389830508474576</v>
      </c>
      <c r="BN725" s="12">
        <f t="shared" si="214"/>
        <v>0.19774011299435029</v>
      </c>
      <c r="BO725" s="9">
        <f t="shared" si="215"/>
        <v>23.5</v>
      </c>
      <c r="BP725" s="39" t="str">
        <f t="shared" si="216"/>
        <v/>
      </c>
      <c r="BQ725" s="147"/>
      <c r="BR725" s="9">
        <f t="shared" si="217"/>
        <v>0</v>
      </c>
      <c r="BS725" s="9">
        <f t="shared" si="218"/>
        <v>29</v>
      </c>
      <c r="BT725" s="9">
        <f t="shared" si="219"/>
        <v>29</v>
      </c>
      <c r="BU725" s="9" t="str">
        <f>IFERROR(_xlfn.XLOOKUP(D725,Sheet1!B:B,Sheet1!L:L),"")</f>
        <v/>
      </c>
      <c r="BV725" s="9" t="e">
        <f>_xlfn.XLOOKUP(BU725,Sheet1!S:S,Sheet1!T:T)</f>
        <v>#N/A</v>
      </c>
      <c r="BW725" s="9" t="e">
        <f>_xlfn.XLOOKUP(D725,Sheet1!B:B,Sheet1!M:M)</f>
        <v>#N/A</v>
      </c>
      <c r="BZ725" s="108">
        <f t="shared" si="220"/>
        <v>47</v>
      </c>
      <c r="CB725" s="12">
        <f>AW725/AY725</f>
        <v>0.46892655367231639</v>
      </c>
      <c r="CC725" s="12">
        <f>AX725/AY725</f>
        <v>0.53107344632768361</v>
      </c>
      <c r="CG725" s="1" t="str">
        <f>IF(BO725&lt;80,"Below 80",
IF(BO725&lt;=120,"80-120",
IF(BO725&lt;=200,"&gt; 120-200",
IF(BO725&lt;=300,"&gt;200-300",
IF(BO725&lt;=500,"&gt;300-500",
"&gt;500")))))</f>
        <v>Below 80</v>
      </c>
      <c r="CH725" s="1" t="str">
        <f>IFERROR(_xlfn.XLOOKUP(CG725,Scenario!M:M,Scenario!N:N),"")</f>
        <v/>
      </c>
      <c r="CI725" s="1" t="str">
        <f t="shared" si="221"/>
        <v>Yes</v>
      </c>
      <c r="CJ725" s="75">
        <v>47</v>
      </c>
    </row>
    <row r="726" spans="1:88">
      <c r="A726" s="2">
        <v>725</v>
      </c>
      <c r="B726" s="2">
        <v>2024</v>
      </c>
      <c r="C726" s="1">
        <v>0</v>
      </c>
      <c r="D726" s="37" t="str">
        <v>0015g00001fwPJMAA2</v>
      </c>
      <c r="E726" s="37" t="str">
        <v>Mateshwari Steel</v>
      </c>
      <c r="F726" s="37" t="str">
        <v>RAJASTHAN</v>
      </c>
      <c r="G726" s="37" t="str">
        <v>JODHPUR</v>
      </c>
      <c r="H726" s="37" t="str">
        <v>Baytoo</v>
      </c>
      <c r="I726" s="37" t="str">
        <v>M R Associates</v>
      </c>
      <c r="J726" s="37" t="str">
        <v>Neeraj Sharma</v>
      </c>
      <c r="K726" s="37" t="str">
        <v>Neeraj Sharma</v>
      </c>
      <c r="L726" s="37" t="str">
        <v>C13417</v>
      </c>
      <c r="M726" s="37" t="str">
        <v>North</v>
      </c>
      <c r="N726" s="2">
        <v>342024</v>
      </c>
      <c r="O726" s="2" t="str">
        <v>08ADPPS1700DIZP</v>
      </c>
      <c r="P726" s="2">
        <v>9829292911</v>
      </c>
      <c r="Q726" s="2" t="str">
        <v>Dec'24</v>
      </c>
      <c r="R726" s="2">
        <v>2025</v>
      </c>
      <c r="S726" s="1">
        <v>0</v>
      </c>
      <c r="T726" s="2">
        <v>200</v>
      </c>
      <c r="U726" s="12">
        <v>0</v>
      </c>
      <c r="V726" s="1" t="str">
        <v>Challenger</v>
      </c>
      <c r="W726" s="13">
        <v>0</v>
      </c>
      <c r="X726" s="13">
        <v>0</v>
      </c>
      <c r="Y726" s="13">
        <v>0</v>
      </c>
      <c r="Z726" s="13">
        <v>0</v>
      </c>
      <c r="AA726" s="13">
        <v>0</v>
      </c>
      <c r="AB726" s="13">
        <v>0</v>
      </c>
      <c r="AC726" s="13">
        <v>0</v>
      </c>
      <c r="AD726" s="13">
        <v>0</v>
      </c>
      <c r="AE726" s="13">
        <v>0</v>
      </c>
      <c r="AF726" s="13">
        <v>0</v>
      </c>
      <c r="AG726" s="13">
        <v>0</v>
      </c>
      <c r="AH726" s="13">
        <v>7</v>
      </c>
      <c r="AI726" s="13">
        <v>2</v>
      </c>
      <c r="AJ726" s="13">
        <v>0</v>
      </c>
      <c r="AK726" s="13">
        <v>0</v>
      </c>
      <c r="AL726" s="13">
        <v>0</v>
      </c>
      <c r="AM726" s="13">
        <v>0</v>
      </c>
      <c r="AN726" s="13">
        <v>0</v>
      </c>
      <c r="AO726" s="13">
        <v>0</v>
      </c>
      <c r="AP726" s="13">
        <v>0</v>
      </c>
      <c r="AQ726" s="13">
        <v>0</v>
      </c>
      <c r="AR726" s="13">
        <v>0</v>
      </c>
      <c r="AS726" s="13">
        <v>0</v>
      </c>
      <c r="AT726" s="13">
        <v>0</v>
      </c>
      <c r="AU726" s="13">
        <v>0</v>
      </c>
      <c r="AV726" s="13">
        <v>0</v>
      </c>
      <c r="AW726" s="16">
        <f t="shared" si="206"/>
        <v>0</v>
      </c>
      <c r="AX726" s="16">
        <v>0</v>
      </c>
      <c r="AY726" s="10">
        <f t="shared" si="207"/>
        <v>0</v>
      </c>
      <c r="AZ726" s="10">
        <f>SUM(Z726:AK726)</f>
        <v>9</v>
      </c>
      <c r="BA726" s="10"/>
      <c r="BB726" s="10">
        <f t="shared" si="208"/>
        <v>0</v>
      </c>
      <c r="BC726" s="10">
        <f t="shared" si="209"/>
        <v>0</v>
      </c>
      <c r="BD726" s="10">
        <f t="shared" si="210"/>
        <v>-9</v>
      </c>
      <c r="BE726" s="10">
        <f t="shared" si="205"/>
        <v>9</v>
      </c>
      <c r="BF726" s="2" t="s">
        <v>119</v>
      </c>
      <c r="BG726" s="10">
        <f t="shared" si="211"/>
        <v>0</v>
      </c>
      <c r="BH726" s="36" t="s">
        <v>118</v>
      </c>
      <c r="BI726" s="39" t="str">
        <f t="shared" si="212"/>
        <v/>
      </c>
      <c r="BJ726" s="39" t="str">
        <f t="shared" si="213"/>
        <v/>
      </c>
      <c r="BK726" s="16">
        <f>SUM(AR726:AX726)</f>
        <v>0</v>
      </c>
      <c r="BL726" s="10">
        <f>SUM(AL726:AQ726)</f>
        <v>0</v>
      </c>
      <c r="BM726" s="12" t="str">
        <f t="shared" si="214"/>
        <v/>
      </c>
      <c r="BN726" s="12" t="str">
        <f t="shared" si="214"/>
        <v/>
      </c>
      <c r="BO726" s="9">
        <f t="shared" si="215"/>
        <v>0</v>
      </c>
      <c r="BP726" s="39" t="str">
        <f t="shared" si="216"/>
        <v/>
      </c>
      <c r="BQ726" s="147"/>
      <c r="BR726" s="9">
        <f t="shared" si="217"/>
        <v>0</v>
      </c>
      <c r="BS726" s="9">
        <f t="shared" si="218"/>
        <v>9</v>
      </c>
      <c r="BT726" s="9">
        <f t="shared" si="219"/>
        <v>9</v>
      </c>
      <c r="BU726" s="9" t="str">
        <f>IFERROR(_xlfn.XLOOKUP(D726,Sheet1!B:B,Sheet1!L:L),"")</f>
        <v/>
      </c>
      <c r="BV726" s="9" t="e">
        <f>_xlfn.XLOOKUP(BU726,Sheet1!S:S,Sheet1!T:T)</f>
        <v>#N/A</v>
      </c>
      <c r="BW726" s="9" t="e">
        <f>_xlfn.XLOOKUP(D726,Sheet1!B:B,Sheet1!M:M)</f>
        <v>#N/A</v>
      </c>
      <c r="BZ726" s="108">
        <f t="shared" si="220"/>
        <v>0</v>
      </c>
      <c r="CB726" s="12"/>
      <c r="CC726" s="12"/>
      <c r="CG726" s="1" t="str">
        <f>IF(BO726&lt;80,"Below 80",
IF(BO726&lt;=120,"80-120",
IF(BO726&lt;=200,"&gt; 120-200",
IF(BO726&lt;=300,"&gt;200-300",
IF(BO726&lt;=500,"&gt;300-500",
"&gt;500")))))</f>
        <v>Below 80</v>
      </c>
      <c r="CH726" s="1" t="str">
        <f>IFERROR(_xlfn.XLOOKUP(CG726,Scenario!M:M,Scenario!N:N),"")</f>
        <v/>
      </c>
      <c r="CI726" s="1" t="str">
        <f t="shared" si="221"/>
        <v>No</v>
      </c>
      <c r="CJ726" s="75">
        <v>0</v>
      </c>
    </row>
    <row r="727" spans="1:88">
      <c r="A727" s="2">
        <v>726</v>
      </c>
      <c r="B727" s="2">
        <v>2024</v>
      </c>
      <c r="C727" s="1">
        <v>0</v>
      </c>
      <c r="D727" s="37" t="str">
        <v>001J100000RxssnIAB</v>
      </c>
      <c r="E727" s="37" t="str">
        <v>ROYAL STEEL</v>
      </c>
      <c r="F727" s="37" t="str">
        <v>RAJASTHAN</v>
      </c>
      <c r="G727" s="37" t="str">
        <v>JODHPUR</v>
      </c>
      <c r="H727" s="37" t="str">
        <v>Phalodi</v>
      </c>
      <c r="I727" s="37" t="str">
        <v>M R Associates</v>
      </c>
      <c r="J727" s="37" t="str">
        <v>Neeraj Sharma</v>
      </c>
      <c r="K727" s="37" t="str">
        <v>Neeraj Sharma</v>
      </c>
      <c r="L727" s="37" t="str">
        <v>C13417</v>
      </c>
      <c r="M727" s="37" t="str">
        <v>North</v>
      </c>
      <c r="N727" s="2">
        <v>342301</v>
      </c>
      <c r="O727" s="2" t="str">
        <v>08ACFPL7487H1Z4</v>
      </c>
      <c r="P727" s="2">
        <v>9610300786</v>
      </c>
      <c r="Q727" s="2" t="str">
        <v>Dec'24</v>
      </c>
      <c r="R727" s="2">
        <v>2025</v>
      </c>
      <c r="S727" s="1">
        <v>0</v>
      </c>
      <c r="T727" s="2">
        <v>160</v>
      </c>
      <c r="U727" s="12">
        <v>0.10433333333333332</v>
      </c>
      <c r="V727" s="1" t="str">
        <v>Star</v>
      </c>
      <c r="W727" s="13">
        <v>0</v>
      </c>
      <c r="X727" s="13">
        <v>0</v>
      </c>
      <c r="Y727" s="13">
        <v>0</v>
      </c>
      <c r="Z727" s="13">
        <v>0</v>
      </c>
      <c r="AA727" s="13">
        <v>0</v>
      </c>
      <c r="AB727" s="13">
        <v>0</v>
      </c>
      <c r="AC727" s="13">
        <v>0</v>
      </c>
      <c r="AD727" s="13">
        <v>0</v>
      </c>
      <c r="AE727" s="13">
        <v>0</v>
      </c>
      <c r="AF727" s="13">
        <v>0</v>
      </c>
      <c r="AG727" s="13">
        <v>0</v>
      </c>
      <c r="AH727" s="13">
        <v>50</v>
      </c>
      <c r="AI727" s="13">
        <v>20</v>
      </c>
      <c r="AJ727" s="13">
        <v>20</v>
      </c>
      <c r="AK727" s="13">
        <v>40</v>
      </c>
      <c r="AL727" s="13">
        <v>0</v>
      </c>
      <c r="AM727" s="13">
        <v>20</v>
      </c>
      <c r="AN727" s="13">
        <v>0</v>
      </c>
      <c r="AO727" s="13">
        <v>20.04</v>
      </c>
      <c r="AP727" s="13">
        <v>0</v>
      </c>
      <c r="AQ727" s="13">
        <v>30.1</v>
      </c>
      <c r="AR727" s="13">
        <v>20.079999999999998</v>
      </c>
      <c r="AS727" s="13">
        <v>0</v>
      </c>
      <c r="AT727" s="13">
        <v>20.079999999999998</v>
      </c>
      <c r="AU727" s="13">
        <v>30</v>
      </c>
      <c r="AV727" s="13">
        <v>0</v>
      </c>
      <c r="AW727" s="16">
        <f t="shared" si="206"/>
        <v>140.30000000000001</v>
      </c>
      <c r="AX727" s="16">
        <v>210.78</v>
      </c>
      <c r="AY727" s="10">
        <v>301</v>
      </c>
      <c r="AZ727" s="10">
        <f>SUM(Z727:AK727)</f>
        <v>130</v>
      </c>
      <c r="BA727" s="10">
        <v>200</v>
      </c>
      <c r="BB727" s="10">
        <f t="shared" si="208"/>
        <v>59.699999999999989</v>
      </c>
      <c r="BC727" s="10">
        <f t="shared" si="209"/>
        <v>14.924999999999997</v>
      </c>
      <c r="BD727" s="10">
        <f t="shared" si="210"/>
        <v>171</v>
      </c>
      <c r="BE727" s="10">
        <f t="shared" si="205"/>
        <v>-10.300000000000011</v>
      </c>
      <c r="BF727" s="2" t="s">
        <v>119</v>
      </c>
      <c r="BG727" s="10">
        <f t="shared" si="211"/>
        <v>11.2775</v>
      </c>
      <c r="BH727" s="36" t="s">
        <v>118</v>
      </c>
      <c r="BI727" s="39" t="str">
        <f t="shared" si="212"/>
        <v>A</v>
      </c>
      <c r="BJ727" s="39" t="str">
        <f t="shared" si="213"/>
        <v>B</v>
      </c>
      <c r="BK727" s="16">
        <f>SUM(AR727:AX727)</f>
        <v>421.24</v>
      </c>
      <c r="BL727" s="10">
        <f>SUM(AL727:AQ727)</f>
        <v>70.14</v>
      </c>
      <c r="BM727" s="12">
        <f t="shared" si="214"/>
        <v>1.3994684385382059</v>
      </c>
      <c r="BN727" s="12">
        <f t="shared" si="214"/>
        <v>0.2330232558139535</v>
      </c>
      <c r="BO727" s="9">
        <f t="shared" si="215"/>
        <v>90.22</v>
      </c>
      <c r="BP727" s="39" t="str">
        <f t="shared" si="216"/>
        <v/>
      </c>
      <c r="BQ727" s="147" t="s">
        <v>186</v>
      </c>
      <c r="BR727" s="9">
        <f t="shared" si="217"/>
        <v>0</v>
      </c>
      <c r="BS727" s="9">
        <f t="shared" si="218"/>
        <v>130</v>
      </c>
      <c r="BT727" s="9">
        <f t="shared" si="219"/>
        <v>130</v>
      </c>
      <c r="BU727" s="9" t="str">
        <f>IFERROR(_xlfn.XLOOKUP(D727,Sheet1!B:B,Sheet1!L:L),"")</f>
        <v/>
      </c>
      <c r="BV727" s="9" t="e">
        <f>_xlfn.XLOOKUP(BU727,Sheet1!S:S,Sheet1!T:T)</f>
        <v>#N/A</v>
      </c>
      <c r="BW727" s="9" t="e">
        <f>_xlfn.XLOOKUP(D727,Sheet1!B:B,Sheet1!M:M)</f>
        <v>#N/A</v>
      </c>
      <c r="BX727" s="11" t="s">
        <v>123</v>
      </c>
      <c r="BY727" s="1">
        <v>301</v>
      </c>
      <c r="BZ727" s="108">
        <f t="shared" si="220"/>
        <v>160.69999999999999</v>
      </c>
      <c r="CB727" s="12">
        <f>AW727/AY727</f>
        <v>0.46611295681063125</v>
      </c>
      <c r="CC727" s="12">
        <f>AX727/AY727</f>
        <v>0.70026578073089696</v>
      </c>
      <c r="CG727" s="1" t="str">
        <f>IF(BO727&lt;80,"Below 80",
IF(BO727&lt;=120,"80-120",
IF(BO727&lt;=200,"&gt; 120-200",
IF(BO727&lt;=300,"&gt;200-300",
IF(BO727&lt;=500,"&gt;300-500",
"&gt;500")))))</f>
        <v>80-120</v>
      </c>
      <c r="CH727" s="1" t="str">
        <f>IFERROR(_xlfn.XLOOKUP(CG727,Scenario!M:M,Scenario!N:N),"")</f>
        <v>A</v>
      </c>
      <c r="CI727" s="1" t="b">
        <f t="shared" si="221"/>
        <v>0</v>
      </c>
      <c r="CJ727" s="75">
        <v>210.78</v>
      </c>
    </row>
    <row r="728" spans="1:88">
      <c r="A728" s="2">
        <v>727</v>
      </c>
      <c r="B728" s="2">
        <v>2024</v>
      </c>
      <c r="C728" s="1">
        <v>0</v>
      </c>
      <c r="D728" s="37" t="str">
        <v>0015g00001fx4jlAAA</v>
      </c>
      <c r="E728" s="37" t="str">
        <v>RAJASTHAN STEELS</v>
      </c>
      <c r="F728" s="37" t="str">
        <v>RAJASTHAN</v>
      </c>
      <c r="G728" s="37" t="str">
        <v>JODHPUR</v>
      </c>
      <c r="H728" s="37" t="str">
        <v>Jodhpur</v>
      </c>
      <c r="I728" s="37" t="str">
        <v>M R Associates</v>
      </c>
      <c r="J728" s="37" t="str">
        <v>Neeraj Sharma</v>
      </c>
      <c r="K728" s="37" t="str">
        <v>Neeraj Sharma</v>
      </c>
      <c r="L728" s="37" t="str">
        <v>C13417</v>
      </c>
      <c r="M728" s="37" t="str">
        <v>North</v>
      </c>
      <c r="N728" s="2">
        <v>342003</v>
      </c>
      <c r="O728" s="2" t="str">
        <v>08ABPPS9295K1ZG</v>
      </c>
      <c r="P728" s="2">
        <v>9660622228</v>
      </c>
      <c r="Q728" s="2" t="str">
        <v>Dec'24</v>
      </c>
      <c r="R728" s="2">
        <v>2025</v>
      </c>
      <c r="S728" s="1">
        <v>0</v>
      </c>
      <c r="T728" s="2">
        <v>500</v>
      </c>
      <c r="U728" s="12">
        <v>0</v>
      </c>
      <c r="V728" s="1" t="str">
        <v>Alien</v>
      </c>
      <c r="W728" s="13">
        <v>0</v>
      </c>
      <c r="X728" s="13">
        <v>0</v>
      </c>
      <c r="Y728" s="13">
        <v>0</v>
      </c>
      <c r="Z728" s="13">
        <v>0</v>
      </c>
      <c r="AA728" s="13">
        <v>0</v>
      </c>
      <c r="AB728" s="13">
        <v>0</v>
      </c>
      <c r="AC728" s="13">
        <v>0</v>
      </c>
      <c r="AD728" s="13">
        <v>0</v>
      </c>
      <c r="AE728" s="13">
        <v>0</v>
      </c>
      <c r="AF728" s="13">
        <v>0</v>
      </c>
      <c r="AG728" s="13">
        <v>0</v>
      </c>
      <c r="AH728" s="13">
        <v>81</v>
      </c>
      <c r="AI728" s="13">
        <v>0</v>
      </c>
      <c r="AJ728" s="13">
        <v>0</v>
      </c>
      <c r="AK728" s="13">
        <v>0</v>
      </c>
      <c r="AL728" s="13">
        <v>0</v>
      </c>
      <c r="AM728" s="13">
        <v>0</v>
      </c>
      <c r="AN728" s="13">
        <v>0</v>
      </c>
      <c r="AO728" s="13">
        <v>0</v>
      </c>
      <c r="AP728" s="13">
        <v>0</v>
      </c>
      <c r="AQ728" s="13">
        <v>10</v>
      </c>
      <c r="AR728" s="13">
        <v>0</v>
      </c>
      <c r="AS728" s="13">
        <v>0</v>
      </c>
      <c r="AT728" s="13">
        <v>0</v>
      </c>
      <c r="AU728" s="13">
        <v>0</v>
      </c>
      <c r="AV728" s="13">
        <v>0</v>
      </c>
      <c r="AW728" s="16">
        <f t="shared" si="206"/>
        <v>10</v>
      </c>
      <c r="AX728" s="16">
        <v>20</v>
      </c>
      <c r="AY728" s="10">
        <f t="shared" si="207"/>
        <v>30</v>
      </c>
      <c r="AZ728" s="10">
        <f>SUM(Z728:AK728)</f>
        <v>81</v>
      </c>
      <c r="BA728" s="10"/>
      <c r="BB728" s="10">
        <f t="shared" si="208"/>
        <v>-10</v>
      </c>
      <c r="BC728" s="10">
        <f t="shared" si="209"/>
        <v>-2.5</v>
      </c>
      <c r="BD728" s="10">
        <f t="shared" si="210"/>
        <v>-51</v>
      </c>
      <c r="BE728" s="10">
        <f t="shared" si="205"/>
        <v>71</v>
      </c>
      <c r="BF728" s="2" t="s">
        <v>119</v>
      </c>
      <c r="BG728" s="10">
        <f t="shared" si="211"/>
        <v>1.25</v>
      </c>
      <c r="BH728" s="36" t="s">
        <v>118</v>
      </c>
      <c r="BI728" s="39" t="str">
        <f t="shared" si="212"/>
        <v/>
      </c>
      <c r="BJ728" s="39" t="str">
        <f t="shared" si="213"/>
        <v/>
      </c>
      <c r="BK728" s="16">
        <f>SUM(AR728:AX728)</f>
        <v>30</v>
      </c>
      <c r="BL728" s="10">
        <f>SUM(AL728:AQ728)</f>
        <v>10</v>
      </c>
      <c r="BM728" s="12">
        <f t="shared" si="214"/>
        <v>1</v>
      </c>
      <c r="BN728" s="12">
        <f t="shared" si="214"/>
        <v>0.33333333333333331</v>
      </c>
      <c r="BO728" s="9">
        <f t="shared" si="215"/>
        <v>10</v>
      </c>
      <c r="BP728" s="39" t="str">
        <f t="shared" si="216"/>
        <v/>
      </c>
      <c r="BQ728" s="147"/>
      <c r="BR728" s="9">
        <f t="shared" si="217"/>
        <v>0</v>
      </c>
      <c r="BS728" s="9">
        <f t="shared" si="218"/>
        <v>81</v>
      </c>
      <c r="BT728" s="9">
        <f t="shared" si="219"/>
        <v>81</v>
      </c>
      <c r="BU728" s="9" t="str">
        <f>IFERROR(_xlfn.XLOOKUP(D728,Sheet1!B:B,Sheet1!L:L),"")</f>
        <v/>
      </c>
      <c r="BV728" s="9" t="e">
        <f>_xlfn.XLOOKUP(BU728,Sheet1!S:S,Sheet1!T:T)</f>
        <v>#N/A</v>
      </c>
      <c r="BW728" s="9" t="e">
        <f>_xlfn.XLOOKUP(D728,Sheet1!B:B,Sheet1!M:M)</f>
        <v>#N/A</v>
      </c>
      <c r="BZ728" s="108">
        <f t="shared" si="220"/>
        <v>20</v>
      </c>
      <c r="CB728" s="12">
        <f>AW728/AY728</f>
        <v>0.33333333333333331</v>
      </c>
      <c r="CC728" s="12">
        <f>AX728/AY728</f>
        <v>0.66666666666666663</v>
      </c>
      <c r="CG728" s="1" t="str">
        <f>IF(BO728&lt;80,"Below 80",
IF(BO728&lt;=120,"80-120",
IF(BO728&lt;=200,"&gt; 120-200",
IF(BO728&lt;=300,"&gt;200-300",
IF(BO728&lt;=500,"&gt;300-500",
"&gt;500")))))</f>
        <v>Below 80</v>
      </c>
      <c r="CH728" s="1" t="str">
        <f>IFERROR(_xlfn.XLOOKUP(CG728,Scenario!M:M,Scenario!N:N),"")</f>
        <v/>
      </c>
      <c r="CI728" s="1" t="str">
        <f t="shared" si="221"/>
        <v>No</v>
      </c>
      <c r="CJ728" s="75">
        <v>20</v>
      </c>
    </row>
    <row r="729" spans="1:88">
      <c r="A729" s="2">
        <v>728</v>
      </c>
      <c r="B729" s="2">
        <v>2024</v>
      </c>
      <c r="C729" s="1">
        <v>0</v>
      </c>
      <c r="D729" s="37" t="str">
        <v>001J100000RTdgwIAD</v>
      </c>
      <c r="E729" s="37" t="str">
        <v>BALAJI IRON TRADERS</v>
      </c>
      <c r="F729" s="37" t="str">
        <v>RAJASTHAN</v>
      </c>
      <c r="G729" s="37" t="str">
        <v>JODHPUR</v>
      </c>
      <c r="H729" s="37" t="str">
        <v>Bilara</v>
      </c>
      <c r="I729" s="37" t="str">
        <v>M R Associates</v>
      </c>
      <c r="J729" s="37" t="str">
        <v>Neeraj Sharma</v>
      </c>
      <c r="K729" s="37" t="str">
        <v>Neeraj Sharma</v>
      </c>
      <c r="L729" s="37" t="str">
        <v>C13417</v>
      </c>
      <c r="M729" s="37" t="str">
        <v>North</v>
      </c>
      <c r="N729" s="2">
        <v>342601</v>
      </c>
      <c r="O729" s="2" t="str">
        <v>08AEWPT7063E1ZT</v>
      </c>
      <c r="P729" s="2">
        <v>9166778101</v>
      </c>
      <c r="Q729" s="2" t="str">
        <v>Dec'24</v>
      </c>
      <c r="R729" s="2">
        <v>2025</v>
      </c>
      <c r="S729" s="1">
        <v>0</v>
      </c>
      <c r="T729" s="2">
        <v>110</v>
      </c>
      <c r="U729" s="12">
        <v>0.13975757575757575</v>
      </c>
      <c r="V729" s="1" t="str">
        <v>Star</v>
      </c>
      <c r="W729" s="13">
        <v>0</v>
      </c>
      <c r="X729" s="13">
        <v>0</v>
      </c>
      <c r="Y729" s="13">
        <v>0</v>
      </c>
      <c r="Z729" s="13">
        <v>0</v>
      </c>
      <c r="AA729" s="13">
        <v>0</v>
      </c>
      <c r="AB729" s="13">
        <v>0</v>
      </c>
      <c r="AC729" s="13">
        <v>0</v>
      </c>
      <c r="AD729" s="13">
        <v>0</v>
      </c>
      <c r="AE729" s="13">
        <v>0</v>
      </c>
      <c r="AF729" s="13">
        <v>0</v>
      </c>
      <c r="AG729" s="13">
        <v>0</v>
      </c>
      <c r="AH729" s="13">
        <v>20</v>
      </c>
      <c r="AI729" s="13">
        <v>0</v>
      </c>
      <c r="AJ729" s="13">
        <v>23</v>
      </c>
      <c r="AK729" s="13">
        <v>20</v>
      </c>
      <c r="AL729" s="13">
        <v>13.07</v>
      </c>
      <c r="AM729" s="13">
        <v>20</v>
      </c>
      <c r="AN729" s="13">
        <v>0</v>
      </c>
      <c r="AO729" s="13">
        <v>21.08</v>
      </c>
      <c r="AP729" s="13">
        <v>21.09</v>
      </c>
      <c r="AQ729" s="13">
        <v>20.059999999999999</v>
      </c>
      <c r="AR729" s="13">
        <v>19.97</v>
      </c>
      <c r="AS729" s="13">
        <v>25.13</v>
      </c>
      <c r="AT729" s="13">
        <v>25.06</v>
      </c>
      <c r="AU729" s="13">
        <v>0</v>
      </c>
      <c r="AV729" s="13">
        <v>21.06</v>
      </c>
      <c r="AW729" s="16">
        <f t="shared" si="206"/>
        <v>165.46</v>
      </c>
      <c r="AX729" s="16">
        <f>AW729*2</f>
        <v>330.92</v>
      </c>
      <c r="AY729" s="10">
        <f t="shared" si="207"/>
        <v>496.38</v>
      </c>
      <c r="AZ729" s="10">
        <f>SUM(Z729:AK729)</f>
        <v>63</v>
      </c>
      <c r="BA729" s="10">
        <v>200</v>
      </c>
      <c r="BB729" s="10">
        <f t="shared" si="208"/>
        <v>34.539999999999992</v>
      </c>
      <c r="BC729" s="10">
        <f t="shared" si="209"/>
        <v>8.634999999999998</v>
      </c>
      <c r="BD729" s="10">
        <f t="shared" si="210"/>
        <v>433.38</v>
      </c>
      <c r="BE729" s="10">
        <f t="shared" ref="BE729:BE792" si="222">AZ729-AW729</f>
        <v>-102.46000000000001</v>
      </c>
      <c r="BF729" s="2" t="s">
        <v>119</v>
      </c>
      <c r="BG729" s="10">
        <f t="shared" si="211"/>
        <v>17.55</v>
      </c>
      <c r="BH729" s="36" t="s">
        <v>118</v>
      </c>
      <c r="BI729" s="39" t="str">
        <f t="shared" si="212"/>
        <v>A</v>
      </c>
      <c r="BJ729" s="39" t="str">
        <f t="shared" si="213"/>
        <v>B</v>
      </c>
      <c r="BK729" s="16">
        <f>SUM(AR729:AX729)</f>
        <v>587.6</v>
      </c>
      <c r="BL729" s="10">
        <f>SUM(AL729:AQ729)</f>
        <v>95.3</v>
      </c>
      <c r="BM729" s="12">
        <f t="shared" si="214"/>
        <v>1.1837704984084774</v>
      </c>
      <c r="BN729" s="12">
        <f t="shared" si="214"/>
        <v>0.19199000765542529</v>
      </c>
      <c r="BO729" s="9">
        <f t="shared" si="215"/>
        <v>140.4</v>
      </c>
      <c r="BP729" s="39" t="str">
        <f t="shared" si="216"/>
        <v/>
      </c>
      <c r="BQ729" s="147"/>
      <c r="BR729" s="9">
        <f t="shared" si="217"/>
        <v>0</v>
      </c>
      <c r="BS729" s="9">
        <f t="shared" si="218"/>
        <v>63</v>
      </c>
      <c r="BT729" s="9">
        <f t="shared" si="219"/>
        <v>63</v>
      </c>
      <c r="BU729" s="9" t="str">
        <f>IFERROR(_xlfn.XLOOKUP(D729,Sheet1!B:B,Sheet1!L:L),"")</f>
        <v/>
      </c>
      <c r="BV729" s="9" t="e">
        <f>_xlfn.XLOOKUP(BU729,Sheet1!S:S,Sheet1!T:T)</f>
        <v>#N/A</v>
      </c>
      <c r="BW729" s="9" t="e">
        <f>_xlfn.XLOOKUP(D729,Sheet1!B:B,Sheet1!M:M)</f>
        <v>#N/A</v>
      </c>
      <c r="BX729" s="11" t="s">
        <v>123</v>
      </c>
      <c r="BZ729" s="108">
        <f t="shared" si="220"/>
        <v>330.91999999999996</v>
      </c>
      <c r="CB729" s="12">
        <f>AW729/AY729</f>
        <v>0.33333333333333337</v>
      </c>
      <c r="CC729" s="12">
        <f>AX729/AY729</f>
        <v>0.66666666666666674</v>
      </c>
      <c r="CG729" s="1" t="str">
        <f>IF(BO729&lt;80,"Below 80",
IF(BO729&lt;=120,"80-120",
IF(BO729&lt;=200,"&gt; 120-200",
IF(BO729&lt;=300,"&gt;200-300",
IF(BO729&lt;=500,"&gt;300-500",
"&gt;500")))))</f>
        <v>&gt; 120-200</v>
      </c>
      <c r="CH729" s="1" t="str">
        <f>IFERROR(_xlfn.XLOOKUP(CG729,Scenario!M:M,Scenario!N:N),"")</f>
        <v>B</v>
      </c>
      <c r="CI729" s="1" t="b">
        <f t="shared" si="221"/>
        <v>0</v>
      </c>
      <c r="CJ729" s="75">
        <v>255.67000000000002</v>
      </c>
    </row>
    <row r="730" spans="1:88" hidden="1">
      <c r="A730" s="2">
        <v>729</v>
      </c>
      <c r="B730" s="2">
        <v>2024</v>
      </c>
      <c r="C730" s="1">
        <v>0</v>
      </c>
      <c r="D730" s="37" t="str">
        <v>0015g00001fuwB1AAI</v>
      </c>
      <c r="E730" s="37" t="str">
        <v>JAI ASHAPURA LOHA UDHYOG</v>
      </c>
      <c r="F730" s="37" t="str">
        <v>RAJASTHAN</v>
      </c>
      <c r="G730" s="37" t="str">
        <v>PALI</v>
      </c>
      <c r="H730" s="37" t="str">
        <v>Pali</v>
      </c>
      <c r="I730" s="37" t="str">
        <v>M R Associates</v>
      </c>
      <c r="J730" s="37" t="str">
        <v>Neeraj Sharma</v>
      </c>
      <c r="K730" s="37" t="str">
        <v>Neeraj Sharma</v>
      </c>
      <c r="L730" s="37" t="str">
        <v>C13417</v>
      </c>
      <c r="M730" s="37" t="str">
        <v>North</v>
      </c>
      <c r="N730" s="2">
        <v>306401</v>
      </c>
      <c r="O730" s="2" t="str">
        <v>08CWZPM0065Q1ZH</v>
      </c>
      <c r="P730" s="2">
        <v>9829083509</v>
      </c>
      <c r="Q730" s="2" t="str">
        <v>Dec'24</v>
      </c>
      <c r="R730" s="2">
        <v>2025</v>
      </c>
      <c r="S730" s="1">
        <v>0</v>
      </c>
      <c r="T730" s="2">
        <v>60</v>
      </c>
      <c r="U730" s="12">
        <v>0</v>
      </c>
      <c r="V730" s="1" t="str">
        <v>Challenger</v>
      </c>
      <c r="W730" s="13">
        <v>0</v>
      </c>
      <c r="X730" s="13">
        <v>0</v>
      </c>
      <c r="Y730" s="13">
        <v>0</v>
      </c>
      <c r="Z730" s="13">
        <v>0</v>
      </c>
      <c r="AA730" s="13">
        <v>0</v>
      </c>
      <c r="AB730" s="13">
        <v>0</v>
      </c>
      <c r="AC730" s="13">
        <v>0</v>
      </c>
      <c r="AD730" s="13">
        <v>0</v>
      </c>
      <c r="AE730" s="13">
        <v>0</v>
      </c>
      <c r="AF730" s="13">
        <v>0</v>
      </c>
      <c r="AG730" s="13">
        <v>0</v>
      </c>
      <c r="AH730" s="13">
        <v>20</v>
      </c>
      <c r="AI730" s="13">
        <v>0</v>
      </c>
      <c r="AJ730" s="13">
        <v>1</v>
      </c>
      <c r="AK730" s="13">
        <v>20</v>
      </c>
      <c r="AL730" s="13">
        <v>20.05</v>
      </c>
      <c r="AM730" s="13">
        <v>0</v>
      </c>
      <c r="AN730" s="13">
        <v>0</v>
      </c>
      <c r="AO730" s="13">
        <v>0</v>
      </c>
      <c r="AP730" s="13">
        <v>0</v>
      </c>
      <c r="AQ730" s="13">
        <v>4.5</v>
      </c>
      <c r="AR730" s="13">
        <v>2.6</v>
      </c>
      <c r="AS730" s="13">
        <v>0</v>
      </c>
      <c r="AT730" s="13">
        <v>0</v>
      </c>
      <c r="AU730" s="13">
        <v>0</v>
      </c>
      <c r="AV730" s="13">
        <v>0</v>
      </c>
      <c r="AW730" s="16">
        <f t="shared" si="206"/>
        <v>27.150000000000002</v>
      </c>
      <c r="AX730" s="16">
        <v>54.300000000000004</v>
      </c>
      <c r="AY730" s="10">
        <f t="shared" si="207"/>
        <v>81.45</v>
      </c>
      <c r="AZ730" s="10">
        <f>SUM(Z730:AK730)</f>
        <v>41</v>
      </c>
      <c r="BA730" s="10">
        <v>50</v>
      </c>
      <c r="BB730" s="10">
        <f t="shared" si="208"/>
        <v>22.849999999999998</v>
      </c>
      <c r="BC730" s="10">
        <f t="shared" si="209"/>
        <v>5.7124999999999995</v>
      </c>
      <c r="BD730" s="10">
        <f t="shared" si="210"/>
        <v>40.450000000000003</v>
      </c>
      <c r="BE730" s="10">
        <f t="shared" si="222"/>
        <v>13.849999999999998</v>
      </c>
      <c r="BF730" s="2" t="s">
        <v>119</v>
      </c>
      <c r="BG730" s="10">
        <f t="shared" si="211"/>
        <v>3.3937500000000003</v>
      </c>
      <c r="BH730" s="36" t="s">
        <v>118</v>
      </c>
      <c r="BI730" s="39" t="str">
        <f t="shared" si="212"/>
        <v/>
      </c>
      <c r="BJ730" s="39" t="str">
        <f t="shared" si="213"/>
        <v/>
      </c>
      <c r="BK730" s="16">
        <f>SUM(AR730:AX730)</f>
        <v>84.050000000000011</v>
      </c>
      <c r="BL730" s="10">
        <f>SUM(AL730:AQ730)</f>
        <v>24.55</v>
      </c>
      <c r="BM730" s="12">
        <f t="shared" si="214"/>
        <v>1.0319214241866177</v>
      </c>
      <c r="BN730" s="12">
        <f t="shared" si="214"/>
        <v>0.30141190914671578</v>
      </c>
      <c r="BO730" s="9">
        <f t="shared" si="215"/>
        <v>27.150000000000002</v>
      </c>
      <c r="BP730" s="39" t="str">
        <f t="shared" si="216"/>
        <v/>
      </c>
      <c r="BQ730" s="147"/>
      <c r="BR730" s="9">
        <f t="shared" si="217"/>
        <v>0</v>
      </c>
      <c r="BS730" s="9">
        <f t="shared" si="218"/>
        <v>41</v>
      </c>
      <c r="BT730" s="9">
        <f t="shared" si="219"/>
        <v>41</v>
      </c>
      <c r="BU730" s="9" t="str">
        <f>IFERROR(_xlfn.XLOOKUP(D730,Sheet1!B:B,Sheet1!L:L),"")</f>
        <v/>
      </c>
      <c r="BV730" s="9" t="e">
        <f>_xlfn.XLOOKUP(BU730,Sheet1!S:S,Sheet1!T:T)</f>
        <v>#N/A</v>
      </c>
      <c r="BW730" s="9" t="e">
        <f>_xlfn.XLOOKUP(D730,Sheet1!B:B,Sheet1!M:M)</f>
        <v>#N/A</v>
      </c>
      <c r="BZ730" s="108">
        <f t="shared" si="220"/>
        <v>54.3</v>
      </c>
      <c r="CB730" s="12">
        <f>AW730/AY730</f>
        <v>0.33333333333333337</v>
      </c>
      <c r="CC730" s="12">
        <f>AX730/AY730</f>
        <v>0.66666666666666674</v>
      </c>
      <c r="CG730" s="1" t="str">
        <f>IF(BO730&lt;80,"Below 80",
IF(BO730&lt;=120,"80-120",
IF(BO730&lt;=200,"&gt; 120-200",
IF(BO730&lt;=300,"&gt;200-300",
IF(BO730&lt;=500,"&gt;300-500",
"&gt;500")))))</f>
        <v>Below 80</v>
      </c>
      <c r="CH730" s="1" t="str">
        <f>IFERROR(_xlfn.XLOOKUP(CG730,Scenario!M:M,Scenario!N:N),"")</f>
        <v/>
      </c>
      <c r="CI730" s="1" t="str">
        <f t="shared" si="221"/>
        <v>Yes</v>
      </c>
      <c r="CJ730" s="75">
        <v>54.300000000000004</v>
      </c>
    </row>
    <row r="731" spans="1:88" hidden="1">
      <c r="A731" s="2">
        <v>730</v>
      </c>
      <c r="B731" s="2">
        <v>2024</v>
      </c>
      <c r="C731" s="1">
        <v>0</v>
      </c>
      <c r="D731" s="37" t="str">
        <v>001J1000007nm69IAA</v>
      </c>
      <c r="E731" s="37" t="str">
        <v>AJMER INDUSTRIAL CORPORATION</v>
      </c>
      <c r="F731" s="37" t="str">
        <v>RAJASTHAN</v>
      </c>
      <c r="G731" s="37" t="str">
        <v>UDAIPUR</v>
      </c>
      <c r="H731" s="37" t="str">
        <v>Mavli</v>
      </c>
      <c r="I731" s="37" t="str">
        <v>J P ALLOYS</v>
      </c>
      <c r="J731" s="37" t="str">
        <v>Pushpendra Kumar</v>
      </c>
      <c r="K731" s="37" t="str">
        <v>Pushpendra Kumar</v>
      </c>
      <c r="L731" s="37" t="str">
        <v>C13188</v>
      </c>
      <c r="M731" s="37" t="str">
        <v>North</v>
      </c>
      <c r="N731" s="2">
        <v>313205</v>
      </c>
      <c r="O731" s="2" t="str">
        <v>08AWGPB6211N1ZJ</v>
      </c>
      <c r="P731" s="2">
        <v>9887182952</v>
      </c>
      <c r="Q731" s="2" t="str">
        <v>Dec'24</v>
      </c>
      <c r="R731" s="2">
        <v>2025</v>
      </c>
      <c r="S731" s="1">
        <v>0</v>
      </c>
      <c r="T731" s="2">
        <v>100</v>
      </c>
      <c r="U731" s="12">
        <v>0</v>
      </c>
      <c r="V731" s="1" t="str">
        <v>Challenger</v>
      </c>
      <c r="W731" s="13">
        <v>0</v>
      </c>
      <c r="X731" s="13">
        <v>0</v>
      </c>
      <c r="Y731" s="13">
        <v>0</v>
      </c>
      <c r="Z731" s="13">
        <v>0</v>
      </c>
      <c r="AA731" s="13">
        <v>0</v>
      </c>
      <c r="AB731" s="13">
        <v>0</v>
      </c>
      <c r="AC731" s="13">
        <v>0</v>
      </c>
      <c r="AD731" s="13">
        <v>0</v>
      </c>
      <c r="AE731" s="13">
        <v>0</v>
      </c>
      <c r="AF731" s="13">
        <v>0</v>
      </c>
      <c r="AG731" s="13">
        <v>0</v>
      </c>
      <c r="AH731" s="13">
        <v>11</v>
      </c>
      <c r="AI731" s="13">
        <v>0</v>
      </c>
      <c r="AJ731" s="13">
        <v>0</v>
      </c>
      <c r="AK731" s="13">
        <v>0</v>
      </c>
      <c r="AL731" s="13">
        <v>0</v>
      </c>
      <c r="AM731" s="13">
        <v>0</v>
      </c>
      <c r="AN731" s="13">
        <v>0</v>
      </c>
      <c r="AO731" s="13">
        <v>25.75</v>
      </c>
      <c r="AP731" s="13">
        <v>0</v>
      </c>
      <c r="AQ731" s="13">
        <v>0</v>
      </c>
      <c r="AR731" s="13">
        <v>0</v>
      </c>
      <c r="AS731" s="13">
        <v>0</v>
      </c>
      <c r="AT731" s="13">
        <v>0</v>
      </c>
      <c r="AU731" s="13">
        <v>0</v>
      </c>
      <c r="AV731" s="13">
        <v>0</v>
      </c>
      <c r="AW731" s="16">
        <f t="shared" si="206"/>
        <v>25.75</v>
      </c>
      <c r="AX731" s="16">
        <v>51.5</v>
      </c>
      <c r="AY731" s="10">
        <f t="shared" si="207"/>
        <v>77.25</v>
      </c>
      <c r="AZ731" s="10">
        <f>SUM(Z731:AK731)</f>
        <v>11</v>
      </c>
      <c r="BA731" s="10">
        <v>50</v>
      </c>
      <c r="BB731" s="10">
        <f t="shared" si="208"/>
        <v>24.25</v>
      </c>
      <c r="BC731" s="10">
        <f t="shared" si="209"/>
        <v>6.0625</v>
      </c>
      <c r="BD731" s="10">
        <f t="shared" si="210"/>
        <v>66.25</v>
      </c>
      <c r="BE731" s="10">
        <f t="shared" si="222"/>
        <v>-14.75</v>
      </c>
      <c r="BF731" s="2" t="s">
        <v>119</v>
      </c>
      <c r="BG731" s="10">
        <f t="shared" si="211"/>
        <v>3.21875</v>
      </c>
      <c r="BH731" s="36" t="s">
        <v>118</v>
      </c>
      <c r="BI731" s="39" t="str">
        <f t="shared" si="212"/>
        <v/>
      </c>
      <c r="BJ731" s="39" t="str">
        <f t="shared" si="213"/>
        <v/>
      </c>
      <c r="BK731" s="16">
        <f>SUM(AR731:AX731)</f>
        <v>77.25</v>
      </c>
      <c r="BL731" s="10">
        <f>SUM(AL731:AQ731)</f>
        <v>25.75</v>
      </c>
      <c r="BM731" s="12">
        <f t="shared" si="214"/>
        <v>1</v>
      </c>
      <c r="BN731" s="12">
        <f t="shared" si="214"/>
        <v>0.33333333333333331</v>
      </c>
      <c r="BO731" s="9">
        <f t="shared" si="215"/>
        <v>25.75</v>
      </c>
      <c r="BP731" s="39" t="str">
        <f t="shared" si="216"/>
        <v/>
      </c>
      <c r="BQ731" s="147"/>
      <c r="BR731" s="9">
        <f t="shared" si="217"/>
        <v>0</v>
      </c>
      <c r="BS731" s="9">
        <f t="shared" si="218"/>
        <v>11</v>
      </c>
      <c r="BT731" s="9">
        <f t="shared" si="219"/>
        <v>11</v>
      </c>
      <c r="BU731" s="9" t="str">
        <f>IFERROR(_xlfn.XLOOKUP(D731,Sheet1!B:B,Sheet1!L:L),"")</f>
        <v/>
      </c>
      <c r="BV731" s="9" t="e">
        <f>_xlfn.XLOOKUP(BU731,Sheet1!S:S,Sheet1!T:T)</f>
        <v>#N/A</v>
      </c>
      <c r="BW731" s="9" t="e">
        <f>_xlfn.XLOOKUP(D731,Sheet1!B:B,Sheet1!M:M)</f>
        <v>#N/A</v>
      </c>
      <c r="BZ731" s="108">
        <f t="shared" si="220"/>
        <v>51.5</v>
      </c>
      <c r="CB731" s="12">
        <f>AW731/AY731</f>
        <v>0.33333333333333331</v>
      </c>
      <c r="CC731" s="12">
        <f>AX731/AY731</f>
        <v>0.66666666666666663</v>
      </c>
      <c r="CG731" s="1" t="str">
        <f>IF(BO731&lt;80,"Below 80",
IF(BO731&lt;=120,"80-120",
IF(BO731&lt;=200,"&gt; 120-200",
IF(BO731&lt;=300,"&gt;200-300",
IF(BO731&lt;=500,"&gt;300-500",
"&gt;500")))))</f>
        <v>Below 80</v>
      </c>
      <c r="CH731" s="1" t="str">
        <f>IFERROR(_xlfn.XLOOKUP(CG731,Scenario!M:M,Scenario!N:N),"")</f>
        <v/>
      </c>
      <c r="CI731" s="1" t="str">
        <f t="shared" si="221"/>
        <v>Yes</v>
      </c>
      <c r="CJ731" s="75">
        <v>51.5</v>
      </c>
    </row>
    <row r="732" spans="1:88" hidden="1">
      <c r="A732" s="2">
        <v>731</v>
      </c>
      <c r="B732" s="2">
        <v>2024</v>
      </c>
      <c r="C732" s="1">
        <v>0</v>
      </c>
      <c r="D732" s="37" t="str">
        <v>0015g00000cP95bAAC</v>
      </c>
      <c r="E732" s="37" t="str">
        <v>BANDOOKWALA ISPAT PRIVATE LIMITED</v>
      </c>
      <c r="F732" s="37" t="str">
        <v>RAJASTHAN</v>
      </c>
      <c r="G732" s="37" t="str">
        <v>UDAIPUR</v>
      </c>
      <c r="H732" s="37" t="str">
        <v>Girwa</v>
      </c>
      <c r="I732" s="37" t="str">
        <v>J P ALLOYS</v>
      </c>
      <c r="J732" s="37" t="str">
        <v>Pushpendra Kumar</v>
      </c>
      <c r="K732" s="37" t="str">
        <v>Pushpendra Kumar</v>
      </c>
      <c r="L732" s="37" t="str">
        <v>C13188</v>
      </c>
      <c r="M732" s="37" t="str">
        <v>North</v>
      </c>
      <c r="N732" s="2">
        <v>313001</v>
      </c>
      <c r="O732" s="2" t="str">
        <v>08AACCB5831D1Z0</v>
      </c>
      <c r="P732" s="2">
        <v>9982096952</v>
      </c>
      <c r="Q732" s="2" t="str">
        <v>Dec'24</v>
      </c>
      <c r="R732" s="2">
        <v>2025</v>
      </c>
      <c r="S732" s="1">
        <v>0</v>
      </c>
      <c r="T732" s="2">
        <v>200</v>
      </c>
      <c r="U732" s="12">
        <v>0.10306666666666667</v>
      </c>
      <c r="V732" s="1" t="str">
        <v>Star</v>
      </c>
      <c r="W732" s="13">
        <v>0</v>
      </c>
      <c r="X732" s="13">
        <v>0</v>
      </c>
      <c r="Y732" s="13">
        <v>0</v>
      </c>
      <c r="Z732" s="13">
        <v>0</v>
      </c>
      <c r="AA732" s="13">
        <v>0</v>
      </c>
      <c r="AB732" s="13">
        <v>0</v>
      </c>
      <c r="AC732" s="13">
        <v>0</v>
      </c>
      <c r="AD732" s="13">
        <v>0</v>
      </c>
      <c r="AE732" s="13">
        <v>0</v>
      </c>
      <c r="AF732" s="13">
        <v>0</v>
      </c>
      <c r="AG732" s="13">
        <v>0</v>
      </c>
      <c r="AH732" s="13">
        <v>9</v>
      </c>
      <c r="AI732" s="13">
        <v>0</v>
      </c>
      <c r="AJ732" s="13">
        <v>0</v>
      </c>
      <c r="AK732" s="13">
        <v>125</v>
      </c>
      <c r="AL732" s="13">
        <v>180</v>
      </c>
      <c r="AM732" s="13">
        <v>51</v>
      </c>
      <c r="AN732" s="13">
        <v>70</v>
      </c>
      <c r="AO732" s="13">
        <v>50.98</v>
      </c>
      <c r="AP732" s="13">
        <v>60</v>
      </c>
      <c r="AQ732" s="13">
        <v>53</v>
      </c>
      <c r="AR732" s="13">
        <v>0</v>
      </c>
      <c r="AS732" s="13">
        <v>38.92</v>
      </c>
      <c r="AT732" s="13">
        <v>0</v>
      </c>
      <c r="AU732" s="13">
        <v>20</v>
      </c>
      <c r="AV732" s="13">
        <v>41.84</v>
      </c>
      <c r="AW732" s="16">
        <f t="shared" si="206"/>
        <v>523.90000000000009</v>
      </c>
      <c r="AX732" s="16">
        <f>AW732*2</f>
        <v>1047.8000000000002</v>
      </c>
      <c r="AY732" s="10">
        <f t="shared" si="207"/>
        <v>1571.7000000000003</v>
      </c>
      <c r="AZ732" s="10">
        <f>SUM(Z732:AK732)</f>
        <v>134</v>
      </c>
      <c r="BA732" s="10">
        <v>751</v>
      </c>
      <c r="BB732" s="10">
        <f t="shared" si="208"/>
        <v>227.09999999999991</v>
      </c>
      <c r="BC732" s="10">
        <f t="shared" si="209"/>
        <v>56.774999999999977</v>
      </c>
      <c r="BD732" s="10">
        <f t="shared" si="210"/>
        <v>1437.7000000000003</v>
      </c>
      <c r="BE732" s="10">
        <f t="shared" si="222"/>
        <v>-389.90000000000009</v>
      </c>
      <c r="BF732" s="2" t="s">
        <v>119</v>
      </c>
      <c r="BG732" s="10">
        <f t="shared" si="211"/>
        <v>62.987500000000004</v>
      </c>
      <c r="BH732" s="36" t="s">
        <v>118</v>
      </c>
      <c r="BI732" s="39" t="str">
        <f t="shared" si="212"/>
        <v>D</v>
      </c>
      <c r="BJ732" s="39" t="str">
        <f t="shared" si="213"/>
        <v>E</v>
      </c>
      <c r="BK732" s="16">
        <f>SUM(AR732:AX732)</f>
        <v>1672.4600000000003</v>
      </c>
      <c r="BL732" s="10">
        <f>SUM(AL732:AQ732)</f>
        <v>464.98</v>
      </c>
      <c r="BM732" s="12">
        <f t="shared" si="214"/>
        <v>1.0641089266399439</v>
      </c>
      <c r="BN732" s="12">
        <f t="shared" si="214"/>
        <v>0.29584526309092063</v>
      </c>
      <c r="BO732" s="9">
        <f t="shared" si="215"/>
        <v>503.90000000000003</v>
      </c>
      <c r="BP732" s="39" t="str">
        <f t="shared" si="216"/>
        <v>C</v>
      </c>
      <c r="BQ732" s="147"/>
      <c r="BR732" s="9">
        <f t="shared" si="217"/>
        <v>0</v>
      </c>
      <c r="BS732" s="9">
        <f t="shared" si="218"/>
        <v>134</v>
      </c>
      <c r="BT732" s="9">
        <f t="shared" si="219"/>
        <v>134</v>
      </c>
      <c r="BU732" s="9" t="str">
        <f>IFERROR(_xlfn.XLOOKUP(D732,Sheet1!B:B,Sheet1!L:L),"")</f>
        <v/>
      </c>
      <c r="BV732" s="9" t="e">
        <f>_xlfn.XLOOKUP(BU732,Sheet1!S:S,Sheet1!T:T)</f>
        <v>#N/A</v>
      </c>
      <c r="BW732" s="9" t="e">
        <f>_xlfn.XLOOKUP(D732,Sheet1!B:B,Sheet1!M:M)</f>
        <v>#N/A</v>
      </c>
      <c r="BX732" s="11" t="s">
        <v>123</v>
      </c>
      <c r="BZ732" s="108">
        <f t="shared" si="220"/>
        <v>1047.8000000000002</v>
      </c>
      <c r="CB732" s="12">
        <f>AW732/AY732</f>
        <v>0.33333333333333331</v>
      </c>
      <c r="CC732" s="12">
        <f>AX732/AY732</f>
        <v>0.66666666666666663</v>
      </c>
      <c r="CG732" s="1" t="str">
        <f>IF(BO732&lt;80,"Below 80",
IF(BO732&lt;=120,"80-120",
IF(BO732&lt;=200,"&gt; 120-200",
IF(BO732&lt;=300,"&gt;200-300",
IF(BO732&lt;=500,"&gt;300-500",
"&gt;500")))))</f>
        <v>&gt;500</v>
      </c>
      <c r="CH732" s="1" t="str">
        <f>IFERROR(_xlfn.XLOOKUP(CG732,Scenario!M:M,Scenario!N:N),"")</f>
        <v>E</v>
      </c>
      <c r="CI732" s="1" t="b">
        <f t="shared" si="221"/>
        <v>0</v>
      </c>
      <c r="CJ732" s="75">
        <v>968.88000000000011</v>
      </c>
    </row>
    <row r="733" spans="1:88" hidden="1">
      <c r="A733" s="2">
        <v>732</v>
      </c>
      <c r="B733" s="2">
        <v>2024</v>
      </c>
      <c r="C733" s="1">
        <v>0</v>
      </c>
      <c r="D733" s="37" t="str">
        <v>0015g00001fvBkyAAE</v>
      </c>
      <c r="E733" s="37" t="str">
        <v>LAXMI STEEL</v>
      </c>
      <c r="F733" s="37" t="str">
        <v>RAJASTHAN</v>
      </c>
      <c r="G733" s="37" t="str">
        <v>NAGAUR</v>
      </c>
      <c r="H733" s="37" t="str">
        <v>Merta</v>
      </c>
      <c r="I733" s="37" t="str">
        <v>Swastik Tradevision Pvt. Ltd.</v>
      </c>
      <c r="J733" s="37" t="str">
        <v>Ravi Kumar Kulmi</v>
      </c>
      <c r="K733" s="37" t="str">
        <v>Ravi Kumar Kulmi</v>
      </c>
      <c r="L733" s="37" t="str">
        <v>C12822</v>
      </c>
      <c r="M733" s="37" t="str">
        <v>North</v>
      </c>
      <c r="N733" s="2">
        <v>341511</v>
      </c>
      <c r="O733" s="2" t="str">
        <v>08AIJPP1372P1ZM</v>
      </c>
      <c r="P733" s="2">
        <v>9851212121</v>
      </c>
      <c r="Q733" s="2" t="str">
        <v>Dec'24</v>
      </c>
      <c r="R733" s="2">
        <v>2025</v>
      </c>
      <c r="S733" s="1">
        <v>0</v>
      </c>
      <c r="T733" s="2">
        <v>50</v>
      </c>
      <c r="U733" s="12">
        <v>0.7636666666666666</v>
      </c>
      <c r="V733" s="1" t="str">
        <v>Friendly</v>
      </c>
      <c r="W733" s="13">
        <v>0</v>
      </c>
      <c r="X733" s="13">
        <v>0</v>
      </c>
      <c r="Y733" s="13">
        <v>0</v>
      </c>
      <c r="Z733" s="13">
        <v>0</v>
      </c>
      <c r="AA733" s="13">
        <v>0</v>
      </c>
      <c r="AB733" s="13">
        <v>0</v>
      </c>
      <c r="AC733" s="13">
        <v>0</v>
      </c>
      <c r="AD733" s="13">
        <v>0</v>
      </c>
      <c r="AE733" s="13">
        <v>0</v>
      </c>
      <c r="AF733" s="13">
        <v>0</v>
      </c>
      <c r="AG733" s="13">
        <v>0</v>
      </c>
      <c r="AH733" s="13">
        <v>20.059999999999999</v>
      </c>
      <c r="AI733" s="13">
        <v>22.76</v>
      </c>
      <c r="AJ733" s="13">
        <v>21.99</v>
      </c>
      <c r="AK733" s="13">
        <v>0</v>
      </c>
      <c r="AL733" s="13">
        <v>20</v>
      </c>
      <c r="AM733" s="13">
        <v>0</v>
      </c>
      <c r="AN733" s="13">
        <v>22.08</v>
      </c>
      <c r="AO733" s="13">
        <v>0</v>
      </c>
      <c r="AP733" s="13">
        <v>0</v>
      </c>
      <c r="AQ733" s="13">
        <v>0</v>
      </c>
      <c r="AR733" s="13">
        <v>58.44</v>
      </c>
      <c r="AS733" s="13">
        <v>52.74</v>
      </c>
      <c r="AT733" s="13">
        <v>64.55</v>
      </c>
      <c r="AU733" s="13">
        <v>50</v>
      </c>
      <c r="AV733" s="13">
        <v>0</v>
      </c>
      <c r="AW733" s="16">
        <f t="shared" si="206"/>
        <v>267.81</v>
      </c>
      <c r="AX733" s="16">
        <v>216.01999999999998</v>
      </c>
      <c r="AY733" s="10">
        <f t="shared" si="207"/>
        <v>483.83</v>
      </c>
      <c r="AZ733" s="10">
        <f>SUM(Z733:AK733)</f>
        <v>64.81</v>
      </c>
      <c r="BA733" s="10">
        <v>500</v>
      </c>
      <c r="BB733" s="10">
        <f t="shared" si="208"/>
        <v>232.19</v>
      </c>
      <c r="BC733" s="10">
        <f t="shared" si="209"/>
        <v>58.047499999999999</v>
      </c>
      <c r="BD733" s="10">
        <f t="shared" si="210"/>
        <v>419.02</v>
      </c>
      <c r="BE733" s="10">
        <f t="shared" si="222"/>
        <v>-203</v>
      </c>
      <c r="BF733" s="2" t="s">
        <v>119</v>
      </c>
      <c r="BG733" s="10">
        <f t="shared" si="211"/>
        <v>19.157499999999999</v>
      </c>
      <c r="BH733" s="36" t="s">
        <v>118</v>
      </c>
      <c r="BI733" s="39" t="str">
        <f t="shared" si="212"/>
        <v>C</v>
      </c>
      <c r="BJ733" s="39" t="str">
        <f t="shared" si="213"/>
        <v>B</v>
      </c>
      <c r="BK733" s="16">
        <f>SUM(AR733:AX733)</f>
        <v>709.56</v>
      </c>
      <c r="BL733" s="10">
        <f>SUM(AL733:AQ733)</f>
        <v>42.08</v>
      </c>
      <c r="BM733" s="12">
        <f t="shared" si="214"/>
        <v>1.4665481677448691</v>
      </c>
      <c r="BN733" s="12">
        <f t="shared" si="214"/>
        <v>8.6972697021681172E-2</v>
      </c>
      <c r="BO733" s="9">
        <f t="shared" si="215"/>
        <v>153.26</v>
      </c>
      <c r="BP733" s="39" t="str">
        <f t="shared" si="216"/>
        <v/>
      </c>
      <c r="BQ733" s="147"/>
      <c r="BR733" s="9">
        <f t="shared" si="217"/>
        <v>0</v>
      </c>
      <c r="BS733" s="9">
        <f t="shared" si="218"/>
        <v>64.81</v>
      </c>
      <c r="BT733" s="9">
        <f t="shared" si="219"/>
        <v>64.81</v>
      </c>
      <c r="BU733" s="9" t="str">
        <f>IFERROR(_xlfn.XLOOKUP(D733,Sheet1!B:B,Sheet1!L:L),"")</f>
        <v/>
      </c>
      <c r="BV733" s="9" t="e">
        <f>_xlfn.XLOOKUP(BU733,Sheet1!S:S,Sheet1!T:T)</f>
        <v>#N/A</v>
      </c>
      <c r="BW733" s="9" t="e">
        <f>_xlfn.XLOOKUP(D733,Sheet1!B:B,Sheet1!M:M)</f>
        <v>#N/A</v>
      </c>
      <c r="BX733" s="11" t="s">
        <v>123</v>
      </c>
      <c r="BY733" s="1">
        <v>301</v>
      </c>
      <c r="BZ733" s="108">
        <f t="shared" si="220"/>
        <v>216.01999999999998</v>
      </c>
      <c r="CB733" s="12">
        <f>AW733/AY733</f>
        <v>0.55352086476655027</v>
      </c>
      <c r="CC733" s="12">
        <f>AX733/AY733</f>
        <v>0.44647913523344973</v>
      </c>
      <c r="CG733" s="1" t="str">
        <f>IF(BO733&lt;80,"Below 80",
IF(BO733&lt;=120,"80-120",
IF(BO733&lt;=200,"&gt; 120-200",
IF(BO733&lt;=300,"&gt;200-300",
IF(BO733&lt;=500,"&gt;300-500",
"&gt;500")))))</f>
        <v>&gt; 120-200</v>
      </c>
      <c r="CH733" s="1" t="str">
        <f>IFERROR(_xlfn.XLOOKUP(CG733,Scenario!M:M,Scenario!N:N),"")</f>
        <v>B</v>
      </c>
      <c r="CI733" s="1" t="b">
        <f t="shared" si="221"/>
        <v>0</v>
      </c>
      <c r="CJ733" s="75">
        <v>163.27999999999997</v>
      </c>
    </row>
    <row r="734" spans="1:88" hidden="1">
      <c r="A734" s="2">
        <v>733</v>
      </c>
      <c r="B734" s="2">
        <v>2024</v>
      </c>
      <c r="C734" s="1">
        <v>0</v>
      </c>
      <c r="D734" s="37" t="str">
        <v>0015g00001X3AskAAF</v>
      </c>
      <c r="E734" s="37" t="str">
        <v>H.K. ALLOYS</v>
      </c>
      <c r="F734" s="37" t="str">
        <v>RAJASTHAN</v>
      </c>
      <c r="G734" s="37" t="str">
        <v>JAIPUR</v>
      </c>
      <c r="H734" s="37" t="str">
        <v>Jaipur</v>
      </c>
      <c r="I734" s="37" t="str">
        <v>Swastik Tradevision Pvt. Ltd.</v>
      </c>
      <c r="J734" s="37" t="str">
        <v>Ravi Kumar Kulmi</v>
      </c>
      <c r="K734" s="37" t="str">
        <v>Ravi Kumar Kulmi</v>
      </c>
      <c r="L734" s="37" t="str">
        <v>C12822</v>
      </c>
      <c r="M734" s="37" t="str">
        <v>North</v>
      </c>
      <c r="N734" s="2">
        <v>302012</v>
      </c>
      <c r="O734" s="2" t="str">
        <v>08ANDPH7972A1Z3</v>
      </c>
      <c r="P734" s="2">
        <v>6350506209</v>
      </c>
      <c r="Q734" s="2" t="str">
        <v>Dec'24</v>
      </c>
      <c r="R734" s="2">
        <v>2025</v>
      </c>
      <c r="S734" s="1">
        <v>0</v>
      </c>
      <c r="T734" s="2">
        <v>400</v>
      </c>
      <c r="U734" s="12">
        <v>0.14635000000000001</v>
      </c>
      <c r="V734" s="1" t="str">
        <v>Super Star</v>
      </c>
      <c r="W734" s="13">
        <v>0</v>
      </c>
      <c r="X734" s="13">
        <v>0</v>
      </c>
      <c r="Y734" s="13">
        <v>0</v>
      </c>
      <c r="Z734" s="13">
        <v>0</v>
      </c>
      <c r="AA734" s="13">
        <v>0</v>
      </c>
      <c r="AB734" s="13">
        <v>0</v>
      </c>
      <c r="AC734" s="13">
        <v>0</v>
      </c>
      <c r="AD734" s="13">
        <v>0</v>
      </c>
      <c r="AE734" s="13">
        <v>0</v>
      </c>
      <c r="AF734" s="13">
        <v>0</v>
      </c>
      <c r="AG734" s="13">
        <v>0</v>
      </c>
      <c r="AH734" s="13">
        <v>39.19</v>
      </c>
      <c r="AI734" s="13">
        <v>0</v>
      </c>
      <c r="AJ734" s="13">
        <v>0</v>
      </c>
      <c r="AK734" s="13">
        <v>0</v>
      </c>
      <c r="AL734" s="13">
        <v>0</v>
      </c>
      <c r="AM734" s="13">
        <v>26.88</v>
      </c>
      <c r="AN734" s="13">
        <v>0</v>
      </c>
      <c r="AO734" s="13">
        <v>0</v>
      </c>
      <c r="AP734" s="13">
        <v>0</v>
      </c>
      <c r="AQ734" s="13">
        <v>0</v>
      </c>
      <c r="AR734" s="13">
        <v>0</v>
      </c>
      <c r="AS734" s="13">
        <v>37.090000000000003</v>
      </c>
      <c r="AT734" s="13">
        <v>82.05</v>
      </c>
      <c r="AU734" s="13">
        <v>62</v>
      </c>
      <c r="AV734" s="13">
        <v>31.57</v>
      </c>
      <c r="AW734" s="16">
        <f t="shared" si="206"/>
        <v>208.01999999999998</v>
      </c>
      <c r="AX734" s="16">
        <v>53.76</v>
      </c>
      <c r="AY734" s="10">
        <f t="shared" si="207"/>
        <v>261.77999999999997</v>
      </c>
      <c r="AZ734" s="10">
        <f>SUM(Z734:AK734)</f>
        <v>39.19</v>
      </c>
      <c r="BA734" s="10">
        <v>200</v>
      </c>
      <c r="BB734" s="10">
        <f t="shared" si="208"/>
        <v>-8.0199999999999818</v>
      </c>
      <c r="BC734" s="10">
        <f t="shared" si="209"/>
        <v>-2.0049999999999955</v>
      </c>
      <c r="BD734" s="10">
        <f t="shared" si="210"/>
        <v>222.58999999999997</v>
      </c>
      <c r="BE734" s="10">
        <f t="shared" si="222"/>
        <v>-168.82999999999998</v>
      </c>
      <c r="BF734" s="2" t="s">
        <v>119</v>
      </c>
      <c r="BG734" s="10">
        <f t="shared" si="211"/>
        <v>7.9962499999999999</v>
      </c>
      <c r="BH734" s="36" t="s">
        <v>118</v>
      </c>
      <c r="BI734" s="39" t="str">
        <f t="shared" si="212"/>
        <v>A</v>
      </c>
      <c r="BJ734" s="39" t="str">
        <f t="shared" si="213"/>
        <v>A</v>
      </c>
      <c r="BK734" s="16">
        <f>SUM(AR734:AX734)</f>
        <v>474.48999999999995</v>
      </c>
      <c r="BL734" s="10">
        <f>SUM(AL734:AQ734)</f>
        <v>26.88</v>
      </c>
      <c r="BM734" s="12">
        <f t="shared" si="214"/>
        <v>1.8125525250210099</v>
      </c>
      <c r="BN734" s="12">
        <f t="shared" si="214"/>
        <v>0.10268164107265644</v>
      </c>
      <c r="BO734" s="9">
        <f t="shared" si="215"/>
        <v>63.97</v>
      </c>
      <c r="BP734" s="39" t="str">
        <f t="shared" si="216"/>
        <v/>
      </c>
      <c r="BQ734" s="147"/>
      <c r="BR734" s="9">
        <f t="shared" si="217"/>
        <v>0</v>
      </c>
      <c r="BS734" s="9">
        <f t="shared" si="218"/>
        <v>39.19</v>
      </c>
      <c r="BT734" s="9">
        <f t="shared" si="219"/>
        <v>39.19</v>
      </c>
      <c r="BU734" s="9" t="str">
        <f>IFERROR(_xlfn.XLOOKUP(D734,Sheet1!B:B,Sheet1!L:L),"")</f>
        <v/>
      </c>
      <c r="BV734" s="9" t="e">
        <f>_xlfn.XLOOKUP(BU734,Sheet1!S:S,Sheet1!T:T)</f>
        <v>#N/A</v>
      </c>
      <c r="BW734" s="9" t="e">
        <f>_xlfn.XLOOKUP(D734,Sheet1!B:B,Sheet1!M:M)</f>
        <v>#N/A</v>
      </c>
      <c r="BZ734" s="108">
        <f t="shared" si="220"/>
        <v>53.759999999999991</v>
      </c>
      <c r="CB734" s="12">
        <f>AW734/AY734</f>
        <v>0.79463671785468715</v>
      </c>
      <c r="CC734" s="12">
        <f>AX734/AY734</f>
        <v>0.20536328214531288</v>
      </c>
      <c r="CG734" s="1" t="str">
        <f>IF(BO734&lt;80,"Below 80",
IF(BO734&lt;=120,"80-120",
IF(BO734&lt;=200,"&gt; 120-200",
IF(BO734&lt;=300,"&gt;200-300",
IF(BO734&lt;=500,"&gt;300-500",
"&gt;500")))))</f>
        <v>Below 80</v>
      </c>
      <c r="CH734" s="1" t="str">
        <f>IFERROR(_xlfn.XLOOKUP(CG734,Scenario!M:M,Scenario!N:N),"")</f>
        <v/>
      </c>
      <c r="CI734" s="1" t="b">
        <f t="shared" si="221"/>
        <v>0</v>
      </c>
      <c r="CJ734" s="75">
        <v>16.669999999999995</v>
      </c>
    </row>
    <row r="735" spans="1:88" hidden="1">
      <c r="A735" s="2">
        <v>734</v>
      </c>
      <c r="B735" s="2">
        <v>2024</v>
      </c>
      <c r="C735" s="1">
        <v>0</v>
      </c>
      <c r="D735" s="37" t="str">
        <v>001J100000RTx73IAD</v>
      </c>
      <c r="E735" s="37" t="str">
        <v>VINITA AGRICULTURE</v>
      </c>
      <c r="F735" s="37" t="str">
        <v>RAJASTHAN</v>
      </c>
      <c r="G735" s="37" t="str">
        <v>SAWAI MADHOPUR</v>
      </c>
      <c r="H735" s="37" t="str">
        <v>Gangapur City</v>
      </c>
      <c r="I735" s="37" t="str">
        <v>Swastik Tradevision Pvt. Ltd.</v>
      </c>
      <c r="J735" s="37" t="str">
        <v>Ravi Kumar Kulmi</v>
      </c>
      <c r="K735" s="37" t="str">
        <v>Ravi Kumar Kulmi</v>
      </c>
      <c r="L735" s="37" t="str">
        <v>C12822</v>
      </c>
      <c r="M735" s="37" t="str">
        <v>North</v>
      </c>
      <c r="N735" s="2">
        <v>322214</v>
      </c>
      <c r="O735" s="2" t="str">
        <v>08GMTPM9177F1Z3</v>
      </c>
      <c r="P735" s="2">
        <v>9352420857</v>
      </c>
      <c r="Q735" s="2" t="str">
        <v>Dec'24</v>
      </c>
      <c r="R735" s="2">
        <v>2025</v>
      </c>
      <c r="S735" s="1">
        <v>0</v>
      </c>
      <c r="T735" s="2">
        <v>10</v>
      </c>
      <c r="U735" s="12">
        <v>0</v>
      </c>
      <c r="V735" s="1" t="str">
        <v>Minor</v>
      </c>
      <c r="W735" s="13">
        <v>0</v>
      </c>
      <c r="X735" s="13">
        <v>0</v>
      </c>
      <c r="Y735" s="13">
        <v>0</v>
      </c>
      <c r="Z735" s="13">
        <v>0</v>
      </c>
      <c r="AA735" s="13">
        <v>0</v>
      </c>
      <c r="AB735" s="13">
        <v>0</v>
      </c>
      <c r="AC735" s="13">
        <v>0</v>
      </c>
      <c r="AD735" s="13">
        <v>0</v>
      </c>
      <c r="AE735" s="13">
        <v>0</v>
      </c>
      <c r="AF735" s="13">
        <v>0</v>
      </c>
      <c r="AG735" s="13">
        <v>0</v>
      </c>
      <c r="AH735" s="13">
        <v>9.9499999999999993</v>
      </c>
      <c r="AI735" s="13">
        <v>0</v>
      </c>
      <c r="AJ735" s="13">
        <v>0</v>
      </c>
      <c r="AK735" s="13">
        <v>0</v>
      </c>
      <c r="AL735" s="13">
        <v>0</v>
      </c>
      <c r="AM735" s="13">
        <v>0</v>
      </c>
      <c r="AN735" s="13">
        <v>0</v>
      </c>
      <c r="AO735" s="13">
        <v>0</v>
      </c>
      <c r="AP735" s="13">
        <v>0</v>
      </c>
      <c r="AQ735" s="13">
        <v>0</v>
      </c>
      <c r="AR735" s="13">
        <v>0</v>
      </c>
      <c r="AS735" s="13">
        <v>0</v>
      </c>
      <c r="AT735" s="13">
        <v>0</v>
      </c>
      <c r="AU735" s="13">
        <v>0</v>
      </c>
      <c r="AV735" s="13">
        <v>0</v>
      </c>
      <c r="AW735" s="16">
        <f t="shared" si="206"/>
        <v>0</v>
      </c>
      <c r="AX735" s="16">
        <v>0</v>
      </c>
      <c r="AY735" s="10">
        <f t="shared" si="207"/>
        <v>0</v>
      </c>
      <c r="AZ735" s="10">
        <f>SUM(Z735:AK735)</f>
        <v>9.9499999999999993</v>
      </c>
      <c r="BA735" s="10"/>
      <c r="BB735" s="10">
        <f t="shared" si="208"/>
        <v>0</v>
      </c>
      <c r="BC735" s="10">
        <f t="shared" si="209"/>
        <v>0</v>
      </c>
      <c r="BD735" s="10">
        <f t="shared" si="210"/>
        <v>-9.9499999999999993</v>
      </c>
      <c r="BE735" s="10">
        <f t="shared" si="222"/>
        <v>9.9499999999999993</v>
      </c>
      <c r="BF735" s="2" t="s">
        <v>119</v>
      </c>
      <c r="BG735" s="10">
        <f t="shared" si="211"/>
        <v>0</v>
      </c>
      <c r="BH735" s="36" t="s">
        <v>118</v>
      </c>
      <c r="BI735" s="39" t="str">
        <f t="shared" si="212"/>
        <v/>
      </c>
      <c r="BJ735" s="39" t="str">
        <f t="shared" si="213"/>
        <v/>
      </c>
      <c r="BK735" s="16">
        <f>SUM(AR735:AX735)</f>
        <v>0</v>
      </c>
      <c r="BL735" s="10">
        <f>SUM(AL735:AQ735)</f>
        <v>0</v>
      </c>
      <c r="BM735" s="12" t="str">
        <f t="shared" si="214"/>
        <v/>
      </c>
      <c r="BN735" s="12" t="str">
        <f t="shared" si="214"/>
        <v/>
      </c>
      <c r="BO735" s="9">
        <f t="shared" si="215"/>
        <v>0</v>
      </c>
      <c r="BP735" s="39" t="str">
        <f t="shared" si="216"/>
        <v/>
      </c>
      <c r="BQ735" s="147"/>
      <c r="BR735" s="9">
        <f t="shared" si="217"/>
        <v>0</v>
      </c>
      <c r="BS735" s="9">
        <f t="shared" si="218"/>
        <v>9.9499999999999993</v>
      </c>
      <c r="BT735" s="9">
        <f t="shared" si="219"/>
        <v>9.9499999999999993</v>
      </c>
      <c r="BU735" s="9" t="str">
        <f>IFERROR(_xlfn.XLOOKUP(D735,Sheet1!B:B,Sheet1!L:L),"")</f>
        <v/>
      </c>
      <c r="BV735" s="9" t="e">
        <f>_xlfn.XLOOKUP(BU735,Sheet1!S:S,Sheet1!T:T)</f>
        <v>#N/A</v>
      </c>
      <c r="BW735" s="9" t="e">
        <f>_xlfn.XLOOKUP(D735,Sheet1!B:B,Sheet1!M:M)</f>
        <v>#N/A</v>
      </c>
      <c r="BZ735" s="108">
        <f t="shared" si="220"/>
        <v>0</v>
      </c>
      <c r="CB735" s="12"/>
      <c r="CC735" s="12"/>
      <c r="CG735" s="1" t="str">
        <f>IF(BO735&lt;80,"Below 80",
IF(BO735&lt;=120,"80-120",
IF(BO735&lt;=200,"&gt; 120-200",
IF(BO735&lt;=300,"&gt;200-300",
IF(BO735&lt;=500,"&gt;300-500",
"&gt;500")))))</f>
        <v>Below 80</v>
      </c>
      <c r="CH735" s="1" t="str">
        <f>IFERROR(_xlfn.XLOOKUP(CG735,Scenario!M:M,Scenario!N:N),"")</f>
        <v/>
      </c>
      <c r="CI735" s="1" t="str">
        <f t="shared" si="221"/>
        <v>No</v>
      </c>
      <c r="CJ735" s="75">
        <v>0</v>
      </c>
    </row>
    <row r="736" spans="1:88" hidden="1">
      <c r="A736" s="2">
        <v>735</v>
      </c>
      <c r="B736" s="2">
        <v>2024</v>
      </c>
      <c r="C736" s="1">
        <v>0</v>
      </c>
      <c r="D736" s="37" t="str">
        <v>001J100000Jt90EIAR</v>
      </c>
      <c r="E736" s="37" t="str">
        <v>RAMVILAS INDUSTRIES</v>
      </c>
      <c r="F736" s="37" t="str">
        <v>RAJASTHAN</v>
      </c>
      <c r="G736" s="37" t="str">
        <v>KARAULI</v>
      </c>
      <c r="H736" s="37">
        <v>0</v>
      </c>
      <c r="I736" s="37" t="str">
        <v>Swastik Tradevision Pvt. Ltd.</v>
      </c>
      <c r="J736" s="37" t="str">
        <v>Ravi Kumar Kulmi</v>
      </c>
      <c r="K736" s="37" t="str">
        <v>Ravi Kumar Kulmi</v>
      </c>
      <c r="L736" s="37" t="str">
        <v>C12822</v>
      </c>
      <c r="M736" s="37" t="str">
        <v>North</v>
      </c>
      <c r="N736" s="2">
        <v>322241</v>
      </c>
      <c r="O736" s="2" t="str">
        <v>08AHUPG4871C1Z4</v>
      </c>
      <c r="P736" s="2">
        <v>9887474368</v>
      </c>
      <c r="Q736" s="2" t="str">
        <v>Dec'24</v>
      </c>
      <c r="R736" s="2">
        <v>2025</v>
      </c>
      <c r="S736" s="1">
        <v>0</v>
      </c>
      <c r="T736" s="2">
        <v>100</v>
      </c>
      <c r="U736" s="12">
        <v>0</v>
      </c>
      <c r="V736" s="1" t="str">
        <v>Challenger</v>
      </c>
      <c r="W736" s="13">
        <v>0</v>
      </c>
      <c r="X736" s="13">
        <v>0</v>
      </c>
      <c r="Y736" s="13">
        <v>0</v>
      </c>
      <c r="Z736" s="13">
        <v>0</v>
      </c>
      <c r="AA736" s="13">
        <v>0</v>
      </c>
      <c r="AB736" s="13">
        <v>0</v>
      </c>
      <c r="AC736" s="13">
        <v>0</v>
      </c>
      <c r="AD736" s="13">
        <v>0</v>
      </c>
      <c r="AE736" s="13">
        <v>0</v>
      </c>
      <c r="AF736" s="13">
        <v>0</v>
      </c>
      <c r="AG736" s="13">
        <v>0</v>
      </c>
      <c r="AH736" s="13">
        <v>20</v>
      </c>
      <c r="AI736" s="13">
        <v>0</v>
      </c>
      <c r="AJ736" s="13">
        <v>0</v>
      </c>
      <c r="AK736" s="13">
        <v>0</v>
      </c>
      <c r="AL736" s="13">
        <v>0</v>
      </c>
      <c r="AM736" s="13">
        <v>0</v>
      </c>
      <c r="AN736" s="13">
        <v>0</v>
      </c>
      <c r="AO736" s="13">
        <v>0</v>
      </c>
      <c r="AP736" s="13">
        <v>0</v>
      </c>
      <c r="AQ736" s="13">
        <v>0</v>
      </c>
      <c r="AR736" s="13">
        <v>0</v>
      </c>
      <c r="AS736" s="13">
        <v>0</v>
      </c>
      <c r="AT736" s="13">
        <v>0</v>
      </c>
      <c r="AU736" s="13">
        <v>0</v>
      </c>
      <c r="AV736" s="13">
        <v>0</v>
      </c>
      <c r="AW736" s="16">
        <f t="shared" si="206"/>
        <v>0</v>
      </c>
      <c r="AX736" s="16">
        <v>0</v>
      </c>
      <c r="AY736" s="10">
        <f t="shared" si="207"/>
        <v>0</v>
      </c>
      <c r="AZ736" s="10">
        <f>SUM(Z736:AK736)</f>
        <v>20</v>
      </c>
      <c r="BA736" s="10"/>
      <c r="BB736" s="10">
        <f t="shared" si="208"/>
        <v>0</v>
      </c>
      <c r="BC736" s="10">
        <f t="shared" si="209"/>
        <v>0</v>
      </c>
      <c r="BD736" s="10">
        <f t="shared" si="210"/>
        <v>-20</v>
      </c>
      <c r="BE736" s="10">
        <f t="shared" si="222"/>
        <v>20</v>
      </c>
      <c r="BF736" s="2" t="s">
        <v>119</v>
      </c>
      <c r="BG736" s="10">
        <f t="shared" si="211"/>
        <v>0</v>
      </c>
      <c r="BH736" s="36" t="s">
        <v>118</v>
      </c>
      <c r="BI736" s="39" t="str">
        <f t="shared" si="212"/>
        <v/>
      </c>
      <c r="BJ736" s="39" t="str">
        <f t="shared" si="213"/>
        <v/>
      </c>
      <c r="BK736" s="16">
        <f>SUM(AR736:AX736)</f>
        <v>0</v>
      </c>
      <c r="BL736" s="10">
        <f>SUM(AL736:AQ736)</f>
        <v>0</v>
      </c>
      <c r="BM736" s="12" t="str">
        <f t="shared" si="214"/>
        <v/>
      </c>
      <c r="BN736" s="12" t="str">
        <f t="shared" si="214"/>
        <v/>
      </c>
      <c r="BO736" s="9">
        <f t="shared" si="215"/>
        <v>0</v>
      </c>
      <c r="BP736" s="39" t="str">
        <f t="shared" si="216"/>
        <v/>
      </c>
      <c r="BQ736" s="147"/>
      <c r="BR736" s="9">
        <f t="shared" si="217"/>
        <v>0</v>
      </c>
      <c r="BS736" s="9">
        <f t="shared" si="218"/>
        <v>20</v>
      </c>
      <c r="BT736" s="9">
        <f t="shared" si="219"/>
        <v>20</v>
      </c>
      <c r="BU736" s="9" t="str">
        <f>IFERROR(_xlfn.XLOOKUP(D736,Sheet1!B:B,Sheet1!L:L),"")</f>
        <v/>
      </c>
      <c r="BV736" s="9" t="e">
        <f>_xlfn.XLOOKUP(BU736,Sheet1!S:S,Sheet1!T:T)</f>
        <v>#N/A</v>
      </c>
      <c r="BW736" s="9" t="e">
        <f>_xlfn.XLOOKUP(D736,Sheet1!B:B,Sheet1!M:M)</f>
        <v>#N/A</v>
      </c>
      <c r="BZ736" s="108">
        <f t="shared" si="220"/>
        <v>0</v>
      </c>
      <c r="CB736" s="12"/>
      <c r="CC736" s="12"/>
      <c r="CG736" s="1" t="str">
        <f>IF(BO736&lt;80,"Below 80",
IF(BO736&lt;=120,"80-120",
IF(BO736&lt;=200,"&gt; 120-200",
IF(BO736&lt;=300,"&gt;200-300",
IF(BO736&lt;=500,"&gt;300-500",
"&gt;500")))))</f>
        <v>Below 80</v>
      </c>
      <c r="CH736" s="1" t="str">
        <f>IFERROR(_xlfn.XLOOKUP(CG736,Scenario!M:M,Scenario!N:N),"")</f>
        <v/>
      </c>
      <c r="CI736" s="1" t="str">
        <f t="shared" si="221"/>
        <v>No</v>
      </c>
      <c r="CJ736" s="75">
        <v>0</v>
      </c>
    </row>
    <row r="737" spans="1:88" hidden="1">
      <c r="A737" s="2">
        <v>736</v>
      </c>
      <c r="B737" s="2">
        <v>2024</v>
      </c>
      <c r="C737" s="1">
        <v>0</v>
      </c>
      <c r="D737" s="37" t="str">
        <v>0015g00001cbVgkAAE</v>
      </c>
      <c r="E737" s="37" t="str">
        <v>VISHWAS IRON STORE</v>
      </c>
      <c r="F737" s="37" t="str">
        <v>RAJASTHAN</v>
      </c>
      <c r="G737" s="37" t="str">
        <v>AJMER</v>
      </c>
      <c r="H737" s="37" t="str">
        <v>Ajmer</v>
      </c>
      <c r="I737" s="37" t="str">
        <v>Swastik Tradevision Pvt. Ltd.</v>
      </c>
      <c r="J737" s="37" t="str">
        <v>Amit Kumar Sharma</v>
      </c>
      <c r="K737" s="37" t="str">
        <v>Ravi Kumar Kulmi</v>
      </c>
      <c r="L737" s="37" t="str">
        <v>C12822</v>
      </c>
      <c r="M737" s="37" t="str">
        <v>North</v>
      </c>
      <c r="N737" s="2">
        <v>305022</v>
      </c>
      <c r="O737" s="2" t="str">
        <v>08FBYPM7128F1ZZ</v>
      </c>
      <c r="P737" s="2">
        <v>9521019491</v>
      </c>
      <c r="Q737" s="2" t="str">
        <v>Dec'24</v>
      </c>
      <c r="R737" s="2">
        <v>2025</v>
      </c>
      <c r="S737" s="1">
        <v>0</v>
      </c>
      <c r="T737" s="2">
        <v>60</v>
      </c>
      <c r="U737" s="12">
        <v>0</v>
      </c>
      <c r="V737" s="1" t="str">
        <v>Challenger</v>
      </c>
      <c r="W737" s="13">
        <v>0</v>
      </c>
      <c r="X737" s="13">
        <v>0</v>
      </c>
      <c r="Y737" s="13">
        <v>0</v>
      </c>
      <c r="Z737" s="13">
        <v>0</v>
      </c>
      <c r="AA737" s="13">
        <v>0</v>
      </c>
      <c r="AB737" s="13">
        <v>0</v>
      </c>
      <c r="AC737" s="13">
        <v>0</v>
      </c>
      <c r="AD737" s="13">
        <v>0</v>
      </c>
      <c r="AE737" s="13">
        <v>0</v>
      </c>
      <c r="AF737" s="13">
        <v>0</v>
      </c>
      <c r="AG737" s="13">
        <v>0</v>
      </c>
      <c r="AH737" s="13">
        <v>25.05</v>
      </c>
      <c r="AI737" s="13">
        <v>0</v>
      </c>
      <c r="AJ737" s="13">
        <v>0</v>
      </c>
      <c r="AK737" s="13">
        <v>0</v>
      </c>
      <c r="AL737" s="13">
        <v>0</v>
      </c>
      <c r="AM737" s="13">
        <v>0</v>
      </c>
      <c r="AN737" s="13">
        <v>0</v>
      </c>
      <c r="AO737" s="13">
        <v>0</v>
      </c>
      <c r="AP737" s="13">
        <v>0</v>
      </c>
      <c r="AQ737" s="13">
        <v>0</v>
      </c>
      <c r="AR737" s="13">
        <v>0</v>
      </c>
      <c r="AS737" s="13">
        <v>0</v>
      </c>
      <c r="AT737" s="13">
        <v>0</v>
      </c>
      <c r="AU737" s="13">
        <v>0</v>
      </c>
      <c r="AV737" s="13">
        <v>0</v>
      </c>
      <c r="AW737" s="16">
        <f t="shared" si="206"/>
        <v>0</v>
      </c>
      <c r="AX737" s="16">
        <v>0</v>
      </c>
      <c r="AY737" s="10">
        <f t="shared" si="207"/>
        <v>0</v>
      </c>
      <c r="AZ737" s="10">
        <f>SUM(Z737:AK737)</f>
        <v>25.05</v>
      </c>
      <c r="BA737" s="10"/>
      <c r="BB737" s="10">
        <f t="shared" si="208"/>
        <v>0</v>
      </c>
      <c r="BC737" s="10">
        <f t="shared" si="209"/>
        <v>0</v>
      </c>
      <c r="BD737" s="10">
        <f t="shared" si="210"/>
        <v>-25.05</v>
      </c>
      <c r="BE737" s="10">
        <f t="shared" si="222"/>
        <v>25.05</v>
      </c>
      <c r="BF737" s="2" t="s">
        <v>119</v>
      </c>
      <c r="BG737" s="10">
        <f t="shared" si="211"/>
        <v>0</v>
      </c>
      <c r="BH737" s="36" t="s">
        <v>118</v>
      </c>
      <c r="BI737" s="39" t="str">
        <f t="shared" si="212"/>
        <v/>
      </c>
      <c r="BJ737" s="39" t="str">
        <f t="shared" si="213"/>
        <v/>
      </c>
      <c r="BK737" s="16">
        <f>SUM(AR737:AX737)</f>
        <v>0</v>
      </c>
      <c r="BL737" s="10">
        <f>SUM(AL737:AQ737)</f>
        <v>0</v>
      </c>
      <c r="BM737" s="12" t="str">
        <f t="shared" si="214"/>
        <v/>
      </c>
      <c r="BN737" s="12" t="str">
        <f t="shared" si="214"/>
        <v/>
      </c>
      <c r="BO737" s="9">
        <f t="shared" si="215"/>
        <v>0</v>
      </c>
      <c r="BP737" s="39" t="str">
        <f t="shared" si="216"/>
        <v/>
      </c>
      <c r="BQ737" s="147"/>
      <c r="BR737" s="9">
        <f t="shared" si="217"/>
        <v>0</v>
      </c>
      <c r="BS737" s="9">
        <f t="shared" si="218"/>
        <v>25.05</v>
      </c>
      <c r="BT737" s="9">
        <f t="shared" si="219"/>
        <v>25.05</v>
      </c>
      <c r="BU737" s="9" t="str">
        <f>IFERROR(_xlfn.XLOOKUP(D737,Sheet1!B:B,Sheet1!L:L),"")</f>
        <v/>
      </c>
      <c r="BV737" s="9" t="e">
        <f>_xlfn.XLOOKUP(BU737,Sheet1!S:S,Sheet1!T:T)</f>
        <v>#N/A</v>
      </c>
      <c r="BW737" s="9" t="e">
        <f>_xlfn.XLOOKUP(D737,Sheet1!B:B,Sheet1!M:M)</f>
        <v>#N/A</v>
      </c>
      <c r="BZ737" s="108">
        <f t="shared" si="220"/>
        <v>0</v>
      </c>
      <c r="CB737" s="12"/>
      <c r="CC737" s="12"/>
      <c r="CG737" s="1" t="str">
        <f>IF(BO737&lt;80,"Below 80",
IF(BO737&lt;=120,"80-120",
IF(BO737&lt;=200,"&gt; 120-200",
IF(BO737&lt;=300,"&gt;200-300",
IF(BO737&lt;=500,"&gt;300-500",
"&gt;500")))))</f>
        <v>Below 80</v>
      </c>
      <c r="CH737" s="1" t="str">
        <f>IFERROR(_xlfn.XLOOKUP(CG737,Scenario!M:M,Scenario!N:N),"")</f>
        <v/>
      </c>
      <c r="CI737" s="1" t="str">
        <f t="shared" si="221"/>
        <v>No</v>
      </c>
      <c r="CJ737" s="75">
        <v>0</v>
      </c>
    </row>
    <row r="738" spans="1:88" hidden="1">
      <c r="A738" s="2">
        <v>737</v>
      </c>
      <c r="B738" s="2">
        <v>2024</v>
      </c>
      <c r="C738" s="1">
        <v>0</v>
      </c>
      <c r="D738" s="37" t="str">
        <v>0015g00001bcegGAAQ</v>
      </c>
      <c r="E738" s="37" t="str">
        <v>Shree bhagwan steel</v>
      </c>
      <c r="F738" s="37" t="str">
        <v>RAJASTHAN</v>
      </c>
      <c r="G738" s="37" t="str">
        <v>JAIPUR</v>
      </c>
      <c r="H738" s="37" t="str">
        <v>Jaipur</v>
      </c>
      <c r="I738" s="37" t="str">
        <v>Swastik Tradevision Pvt. Ltd.</v>
      </c>
      <c r="J738" s="37" t="str">
        <v>Amit Kumar Sharma</v>
      </c>
      <c r="K738" s="37" t="str">
        <v>Ravi Kumar Kulmi</v>
      </c>
      <c r="L738" s="37" t="str">
        <v>C12822</v>
      </c>
      <c r="M738" s="37" t="str">
        <v>North</v>
      </c>
      <c r="N738" s="2">
        <v>303704</v>
      </c>
      <c r="O738" s="2" t="str">
        <v>08AWAPR6664B1ZH</v>
      </c>
      <c r="P738" s="2">
        <v>9784809590</v>
      </c>
      <c r="Q738" s="2" t="str">
        <v>Dec'24</v>
      </c>
      <c r="R738" s="2">
        <v>2025</v>
      </c>
      <c r="S738" s="1">
        <v>0</v>
      </c>
      <c r="T738" s="2">
        <v>100</v>
      </c>
      <c r="U738" s="12">
        <v>0.20866666666666667</v>
      </c>
      <c r="V738" s="1" t="str">
        <v>Star</v>
      </c>
      <c r="W738" s="13">
        <v>0</v>
      </c>
      <c r="X738" s="13">
        <v>0</v>
      </c>
      <c r="Y738" s="13">
        <v>0</v>
      </c>
      <c r="Z738" s="13">
        <v>0</v>
      </c>
      <c r="AA738" s="13">
        <v>0</v>
      </c>
      <c r="AB738" s="13">
        <v>0</v>
      </c>
      <c r="AC738" s="13">
        <v>0</v>
      </c>
      <c r="AD738" s="13">
        <v>0</v>
      </c>
      <c r="AE738" s="13">
        <v>0</v>
      </c>
      <c r="AF738" s="13">
        <v>0</v>
      </c>
      <c r="AG738" s="13">
        <v>0</v>
      </c>
      <c r="AH738" s="13">
        <v>7</v>
      </c>
      <c r="AI738" s="13">
        <v>0</v>
      </c>
      <c r="AJ738" s="13">
        <v>0</v>
      </c>
      <c r="AK738" s="13">
        <v>0</v>
      </c>
      <c r="AL738" s="13">
        <v>0</v>
      </c>
      <c r="AM738" s="13">
        <v>0</v>
      </c>
      <c r="AN738" s="13">
        <v>0</v>
      </c>
      <c r="AO738" s="13">
        <v>0</v>
      </c>
      <c r="AP738" s="13">
        <v>0</v>
      </c>
      <c r="AQ738" s="13">
        <v>0</v>
      </c>
      <c r="AR738" s="13">
        <v>0</v>
      </c>
      <c r="AS738" s="13">
        <v>0</v>
      </c>
      <c r="AT738" s="13">
        <v>62.6</v>
      </c>
      <c r="AU738" s="13">
        <v>0</v>
      </c>
      <c r="AV738" s="13">
        <v>0</v>
      </c>
      <c r="AW738" s="16">
        <f t="shared" si="206"/>
        <v>62.6</v>
      </c>
      <c r="AX738" s="16">
        <v>0</v>
      </c>
      <c r="AY738" s="10">
        <f t="shared" si="207"/>
        <v>62.6</v>
      </c>
      <c r="AZ738" s="10">
        <f>SUM(Z738:AK738)</f>
        <v>7</v>
      </c>
      <c r="BA738" s="10"/>
      <c r="BB738" s="10">
        <f t="shared" si="208"/>
        <v>-62.6</v>
      </c>
      <c r="BC738" s="10">
        <f t="shared" si="209"/>
        <v>-15.65</v>
      </c>
      <c r="BD738" s="10">
        <f t="shared" si="210"/>
        <v>55.6</v>
      </c>
      <c r="BE738" s="10">
        <f t="shared" si="222"/>
        <v>-55.6</v>
      </c>
      <c r="BF738" s="2" t="s">
        <v>119</v>
      </c>
      <c r="BG738" s="10">
        <f t="shared" si="211"/>
        <v>0</v>
      </c>
      <c r="BH738" s="36" t="s">
        <v>118</v>
      </c>
      <c r="BI738" s="39" t="str">
        <f t="shared" si="212"/>
        <v/>
      </c>
      <c r="BJ738" s="39" t="str">
        <f t="shared" si="213"/>
        <v/>
      </c>
      <c r="BK738" s="16">
        <f>SUM(AR738:AX738)</f>
        <v>125.2</v>
      </c>
      <c r="BL738" s="10">
        <f>SUM(AL738:AQ738)</f>
        <v>0</v>
      </c>
      <c r="BM738" s="12">
        <f t="shared" si="214"/>
        <v>2</v>
      </c>
      <c r="BN738" s="12">
        <f t="shared" si="214"/>
        <v>0</v>
      </c>
      <c r="BO738" s="9">
        <f t="shared" si="215"/>
        <v>0</v>
      </c>
      <c r="BP738" s="39" t="str">
        <f t="shared" si="216"/>
        <v/>
      </c>
      <c r="BQ738" s="147"/>
      <c r="BR738" s="9">
        <f t="shared" si="217"/>
        <v>0</v>
      </c>
      <c r="BS738" s="9">
        <f t="shared" si="218"/>
        <v>7</v>
      </c>
      <c r="BT738" s="9">
        <f t="shared" si="219"/>
        <v>7</v>
      </c>
      <c r="BU738" s="9" t="str">
        <f>IFERROR(_xlfn.XLOOKUP(D738,Sheet1!B:B,Sheet1!L:L),"")</f>
        <v/>
      </c>
      <c r="BV738" s="9" t="e">
        <f>_xlfn.XLOOKUP(BU738,Sheet1!S:S,Sheet1!T:T)</f>
        <v>#N/A</v>
      </c>
      <c r="BW738" s="9" t="e">
        <f>_xlfn.XLOOKUP(D738,Sheet1!B:B,Sheet1!M:M)</f>
        <v>#N/A</v>
      </c>
      <c r="BZ738" s="108">
        <f t="shared" si="220"/>
        <v>0</v>
      </c>
      <c r="CB738" s="12"/>
      <c r="CC738" s="12"/>
      <c r="CG738" s="1" t="str">
        <f>IF(BO738&lt;80,"Below 80",
IF(BO738&lt;=120,"80-120",
IF(BO738&lt;=200,"&gt; 120-200",
IF(BO738&lt;=300,"&gt;200-300",
IF(BO738&lt;=500,"&gt;300-500",
"&gt;500")))))</f>
        <v>Below 80</v>
      </c>
      <c r="CH738" s="1" t="str">
        <f>IFERROR(_xlfn.XLOOKUP(CG738,Scenario!M:M,Scenario!N:N),"")</f>
        <v/>
      </c>
      <c r="CI738" s="1" t="str">
        <f t="shared" si="221"/>
        <v>No</v>
      </c>
      <c r="CJ738" s="75">
        <v>0</v>
      </c>
    </row>
    <row r="739" spans="1:88" hidden="1">
      <c r="A739" s="2">
        <v>738</v>
      </c>
      <c r="B739" s="2">
        <v>2024</v>
      </c>
      <c r="C739" s="1">
        <v>0</v>
      </c>
      <c r="D739" s="37" t="str">
        <v>0015g00001V9UTaAAN</v>
      </c>
      <c r="E739" s="37" t="str">
        <v>DHARAM ENTERPRISES</v>
      </c>
      <c r="F739" s="37" t="str">
        <v>DELHI</v>
      </c>
      <c r="G739" s="37" t="str">
        <v>SOUTH WEST</v>
      </c>
      <c r="H739" s="37">
        <v>0</v>
      </c>
      <c r="I739" s="37" t="str">
        <v>MAHENDRA STEELS</v>
      </c>
      <c r="J739" s="37" t="str">
        <v>Aman kumar</v>
      </c>
      <c r="K739" s="37">
        <v>0</v>
      </c>
      <c r="L739" s="37" t="str">
        <v>C12832</v>
      </c>
      <c r="M739" s="37" t="str">
        <v>North</v>
      </c>
      <c r="N739" s="2">
        <v>110071</v>
      </c>
      <c r="O739" s="2" t="str">
        <v>07HGIPS7967B1ZS</v>
      </c>
      <c r="P739" s="2">
        <v>9313417125</v>
      </c>
      <c r="Q739" s="2" t="str">
        <v>Dec'24</v>
      </c>
      <c r="R739" s="2">
        <v>2025</v>
      </c>
      <c r="S739" s="1">
        <v>0</v>
      </c>
      <c r="T739" s="2">
        <v>100</v>
      </c>
      <c r="U739" s="12">
        <v>0</v>
      </c>
      <c r="V739" s="1" t="str">
        <v>Challenger</v>
      </c>
      <c r="W739" s="13">
        <v>0</v>
      </c>
      <c r="X739" s="13">
        <v>0</v>
      </c>
      <c r="Y739" s="13">
        <v>0</v>
      </c>
      <c r="Z739" s="13">
        <v>0</v>
      </c>
      <c r="AA739" s="13">
        <v>0</v>
      </c>
      <c r="AB739" s="13">
        <v>0</v>
      </c>
      <c r="AC739" s="13">
        <v>0</v>
      </c>
      <c r="AD739" s="13">
        <v>0</v>
      </c>
      <c r="AE739" s="13">
        <v>0</v>
      </c>
      <c r="AF739" s="13">
        <v>0</v>
      </c>
      <c r="AG739" s="13">
        <v>0</v>
      </c>
      <c r="AH739" s="13">
        <v>11.276999999999999</v>
      </c>
      <c r="AI739" s="13">
        <v>10</v>
      </c>
      <c r="AJ739" s="13">
        <v>0</v>
      </c>
      <c r="AK739" s="13">
        <v>35.200000000000003</v>
      </c>
      <c r="AL739" s="13">
        <v>11.95</v>
      </c>
      <c r="AM739" s="13">
        <v>11.9</v>
      </c>
      <c r="AN739" s="13">
        <v>12.01</v>
      </c>
      <c r="AO739" s="13">
        <v>0</v>
      </c>
      <c r="AP739" s="13">
        <v>0</v>
      </c>
      <c r="AQ739" s="13">
        <v>0</v>
      </c>
      <c r="AR739" s="13">
        <v>0</v>
      </c>
      <c r="AS739" s="13">
        <v>0</v>
      </c>
      <c r="AT739" s="13">
        <v>0</v>
      </c>
      <c r="AU739" s="13">
        <v>0</v>
      </c>
      <c r="AV739" s="13">
        <v>0</v>
      </c>
      <c r="AW739" s="16">
        <f t="shared" si="206"/>
        <v>35.86</v>
      </c>
      <c r="AX739" s="16">
        <v>71.72</v>
      </c>
      <c r="AY739" s="10">
        <f t="shared" si="207"/>
        <v>107.58</v>
      </c>
      <c r="AZ739" s="10">
        <f>SUM(Z739:AK739)</f>
        <v>56.477000000000004</v>
      </c>
      <c r="BA739" s="10">
        <v>55</v>
      </c>
      <c r="BB739" s="10">
        <f t="shared" si="208"/>
        <v>19.14</v>
      </c>
      <c r="BC739" s="10">
        <f t="shared" si="209"/>
        <v>4.7850000000000001</v>
      </c>
      <c r="BD739" s="10">
        <f t="shared" si="210"/>
        <v>51.102999999999994</v>
      </c>
      <c r="BE739" s="10">
        <f t="shared" si="222"/>
        <v>20.617000000000004</v>
      </c>
      <c r="BF739" s="2" t="s">
        <v>119</v>
      </c>
      <c r="BG739" s="10">
        <f t="shared" si="211"/>
        <v>4.4824999999999999</v>
      </c>
      <c r="BH739" s="36" t="s">
        <v>118</v>
      </c>
      <c r="BI739" s="39" t="str">
        <f t="shared" si="212"/>
        <v/>
      </c>
      <c r="BJ739" s="39" t="str">
        <f t="shared" si="213"/>
        <v/>
      </c>
      <c r="BK739" s="16">
        <f>SUM(AR739:AX739)</f>
        <v>107.58</v>
      </c>
      <c r="BL739" s="10">
        <f>SUM(AL739:AQ739)</f>
        <v>35.86</v>
      </c>
      <c r="BM739" s="12">
        <f t="shared" si="214"/>
        <v>1</v>
      </c>
      <c r="BN739" s="12">
        <f t="shared" si="214"/>
        <v>0.33333333333333331</v>
      </c>
      <c r="BO739" s="9">
        <f t="shared" si="215"/>
        <v>35.86</v>
      </c>
      <c r="BP739" s="39" t="str">
        <f t="shared" si="216"/>
        <v/>
      </c>
      <c r="BQ739" s="147"/>
      <c r="BR739" s="9">
        <f t="shared" si="217"/>
        <v>0</v>
      </c>
      <c r="BS739" s="9">
        <f t="shared" si="218"/>
        <v>56.477000000000004</v>
      </c>
      <c r="BT739" s="9">
        <f t="shared" si="219"/>
        <v>56.477000000000004</v>
      </c>
      <c r="BU739" s="9" t="str">
        <f>IFERROR(_xlfn.XLOOKUP(D739,Sheet1!B:B,Sheet1!L:L),"")</f>
        <v/>
      </c>
      <c r="BV739" s="9" t="e">
        <f>_xlfn.XLOOKUP(BU739,Sheet1!S:S,Sheet1!T:T)</f>
        <v>#N/A</v>
      </c>
      <c r="BW739" s="9" t="e">
        <f>_xlfn.XLOOKUP(D739,Sheet1!B:B,Sheet1!M:M)</f>
        <v>#N/A</v>
      </c>
      <c r="BZ739" s="108">
        <f t="shared" si="220"/>
        <v>71.72</v>
      </c>
      <c r="CB739" s="12">
        <f>AW739/AY739</f>
        <v>0.33333333333333331</v>
      </c>
      <c r="CC739" s="12">
        <f>AX739/AY739</f>
        <v>0.66666666666666663</v>
      </c>
      <c r="CG739" s="1" t="str">
        <f>IF(BO739&lt;80,"Below 80",
IF(BO739&lt;=120,"80-120",
IF(BO739&lt;=200,"&gt; 120-200",
IF(BO739&lt;=300,"&gt;200-300",
IF(BO739&lt;=500,"&gt;300-500",
"&gt;500")))))</f>
        <v>Below 80</v>
      </c>
      <c r="CH739" s="1" t="str">
        <f>IFERROR(_xlfn.XLOOKUP(CG739,Scenario!M:M,Scenario!N:N),"")</f>
        <v/>
      </c>
      <c r="CI739" s="1" t="str">
        <f t="shared" si="221"/>
        <v>Yes</v>
      </c>
      <c r="CJ739" s="75">
        <v>71.72</v>
      </c>
    </row>
    <row r="740" spans="1:88" hidden="1">
      <c r="A740" s="2">
        <v>739</v>
      </c>
      <c r="B740" s="2">
        <v>2024</v>
      </c>
      <c r="C740" s="1">
        <v>0</v>
      </c>
      <c r="D740" s="37" t="str">
        <v>001J100000RU5ZNIA1</v>
      </c>
      <c r="E740" s="37" t="str">
        <v>M/S A.R. TRADERS</v>
      </c>
      <c r="F740" s="37" t="str">
        <v>UTTAR PRADESH</v>
      </c>
      <c r="G740" s="37" t="str">
        <v>BIJNOR</v>
      </c>
      <c r="H740" s="37" t="str">
        <v>Bijnor</v>
      </c>
      <c r="I740" s="37" t="str">
        <v>OPTRIX INFRA LLP</v>
      </c>
      <c r="J740" s="37" t="str">
        <v>SHIV KUMAR</v>
      </c>
      <c r="K740" s="37" t="str">
        <v>Shiv Kumar</v>
      </c>
      <c r="L740" s="37" t="str">
        <v>001J100000PJG7oIAH</v>
      </c>
      <c r="M740" s="37" t="str">
        <v>North</v>
      </c>
      <c r="N740" s="2">
        <v>246701</v>
      </c>
      <c r="O740" s="2" t="str">
        <v>09AQWPS5701N1ZV</v>
      </c>
      <c r="P740" s="2">
        <v>9837033834</v>
      </c>
      <c r="Q740" s="2" t="str">
        <v>Dec'24</v>
      </c>
      <c r="R740" s="2">
        <v>2025</v>
      </c>
      <c r="S740" s="1">
        <v>0</v>
      </c>
      <c r="T740" s="2">
        <v>100</v>
      </c>
      <c r="U740" s="12">
        <v>0</v>
      </c>
      <c r="V740" s="1" t="str">
        <v>Challenger</v>
      </c>
      <c r="W740" s="13">
        <v>0</v>
      </c>
      <c r="X740" s="13">
        <v>0</v>
      </c>
      <c r="Y740" s="13">
        <v>0</v>
      </c>
      <c r="Z740" s="13">
        <v>0</v>
      </c>
      <c r="AA740" s="13">
        <v>0</v>
      </c>
      <c r="AB740" s="13">
        <v>0</v>
      </c>
      <c r="AC740" s="13">
        <v>0</v>
      </c>
      <c r="AD740" s="13">
        <v>0</v>
      </c>
      <c r="AE740" s="13">
        <v>0</v>
      </c>
      <c r="AF740" s="13">
        <v>0</v>
      </c>
      <c r="AG740" s="13">
        <v>0</v>
      </c>
      <c r="AH740" s="13">
        <v>63</v>
      </c>
      <c r="AI740" s="13">
        <v>0</v>
      </c>
      <c r="AJ740" s="13">
        <v>0</v>
      </c>
      <c r="AK740" s="13">
        <v>0</v>
      </c>
      <c r="AL740" s="13">
        <v>0</v>
      </c>
      <c r="AM740" s="13">
        <v>0</v>
      </c>
      <c r="AN740" s="13">
        <v>0</v>
      </c>
      <c r="AO740" s="13">
        <v>0</v>
      </c>
      <c r="AP740" s="13">
        <v>0</v>
      </c>
      <c r="AQ740" s="13">
        <v>0</v>
      </c>
      <c r="AR740" s="13">
        <v>0</v>
      </c>
      <c r="AS740" s="13">
        <v>0</v>
      </c>
      <c r="AT740" s="13">
        <v>0</v>
      </c>
      <c r="AU740" s="13">
        <v>0</v>
      </c>
      <c r="AV740" s="13">
        <v>0</v>
      </c>
      <c r="AW740" s="16">
        <f t="shared" si="206"/>
        <v>0</v>
      </c>
      <c r="AX740" s="16">
        <v>0</v>
      </c>
      <c r="AY740" s="10">
        <f t="shared" si="207"/>
        <v>0</v>
      </c>
      <c r="AZ740" s="10">
        <f>SUM(Z740:AK740)</f>
        <v>63</v>
      </c>
      <c r="BA740" s="10"/>
      <c r="BB740" s="10">
        <f t="shared" si="208"/>
        <v>0</v>
      </c>
      <c r="BC740" s="10">
        <f t="shared" si="209"/>
        <v>0</v>
      </c>
      <c r="BD740" s="10">
        <f t="shared" si="210"/>
        <v>-63</v>
      </c>
      <c r="BE740" s="10">
        <f t="shared" si="222"/>
        <v>63</v>
      </c>
      <c r="BF740" s="2" t="s">
        <v>119</v>
      </c>
      <c r="BG740" s="10">
        <f t="shared" si="211"/>
        <v>0</v>
      </c>
      <c r="BH740" s="36" t="s">
        <v>118</v>
      </c>
      <c r="BI740" s="39" t="str">
        <f t="shared" si="212"/>
        <v/>
      </c>
      <c r="BJ740" s="39" t="str">
        <f t="shared" si="213"/>
        <v/>
      </c>
      <c r="BK740" s="16">
        <f>SUM(AR740:AX740)</f>
        <v>0</v>
      </c>
      <c r="BL740" s="10">
        <f>SUM(AL740:AQ740)</f>
        <v>0</v>
      </c>
      <c r="BM740" s="12" t="str">
        <f t="shared" si="214"/>
        <v/>
      </c>
      <c r="BN740" s="12" t="str">
        <f t="shared" si="214"/>
        <v/>
      </c>
      <c r="BO740" s="9">
        <f t="shared" si="215"/>
        <v>0</v>
      </c>
      <c r="BP740" s="39" t="str">
        <f t="shared" si="216"/>
        <v/>
      </c>
      <c r="BQ740" s="147"/>
      <c r="BR740" s="9">
        <f t="shared" si="217"/>
        <v>0</v>
      </c>
      <c r="BS740" s="9">
        <f t="shared" si="218"/>
        <v>63</v>
      </c>
      <c r="BT740" s="9">
        <f t="shared" si="219"/>
        <v>63</v>
      </c>
      <c r="BU740" s="9" t="str">
        <f>IFERROR(_xlfn.XLOOKUP(D740,Sheet1!B:B,Sheet1!L:L),"")</f>
        <v/>
      </c>
      <c r="BV740" s="9" t="e">
        <f>_xlfn.XLOOKUP(BU740,Sheet1!S:S,Sheet1!T:T)</f>
        <v>#N/A</v>
      </c>
      <c r="BW740" s="9" t="e">
        <f>_xlfn.XLOOKUP(D740,Sheet1!B:B,Sheet1!M:M)</f>
        <v>#N/A</v>
      </c>
      <c r="BZ740" s="108">
        <f t="shared" si="220"/>
        <v>0</v>
      </c>
      <c r="CB740" s="12"/>
      <c r="CC740" s="12"/>
      <c r="CG740" s="1" t="str">
        <f>IF(BO740&lt;80,"Below 80",
IF(BO740&lt;=120,"80-120",
IF(BO740&lt;=200,"&gt; 120-200",
IF(BO740&lt;=300,"&gt;200-300",
IF(BO740&lt;=500,"&gt;300-500",
"&gt;500")))))</f>
        <v>Below 80</v>
      </c>
      <c r="CH740" s="1" t="str">
        <f>IFERROR(_xlfn.XLOOKUP(CG740,Scenario!M:M,Scenario!N:N),"")</f>
        <v/>
      </c>
      <c r="CI740" s="1" t="str">
        <f t="shared" si="221"/>
        <v>No</v>
      </c>
      <c r="CJ740" s="75">
        <v>0</v>
      </c>
    </row>
    <row r="741" spans="1:88" hidden="1">
      <c r="A741" s="2">
        <v>740</v>
      </c>
      <c r="B741" s="2">
        <v>2024</v>
      </c>
      <c r="C741" s="1">
        <v>0</v>
      </c>
      <c r="D741" s="37" t="str">
        <v>001J100000RxwaNIAR</v>
      </c>
      <c r="E741" s="37" t="str">
        <v>RAJ STEELS</v>
      </c>
      <c r="F741" s="37" t="str">
        <v>UTTAR PRADESH</v>
      </c>
      <c r="G741" s="37" t="str">
        <v>ALIGARH</v>
      </c>
      <c r="H741" s="37">
        <v>0</v>
      </c>
      <c r="I741" s="37" t="str">
        <v>DINESH STEEL PRIVATE LIMITED</v>
      </c>
      <c r="J741" s="37" t="str">
        <v>Pawan Kumar</v>
      </c>
      <c r="K741" s="37">
        <v>0</v>
      </c>
      <c r="L741" s="37" t="str">
        <v>C12820</v>
      </c>
      <c r="M741" s="37" t="str">
        <v>North</v>
      </c>
      <c r="N741" s="2">
        <v>202001</v>
      </c>
      <c r="O741" s="2" t="str">
        <v>09AHIPB5089P1ZO</v>
      </c>
      <c r="P741" s="2">
        <v>9412274917</v>
      </c>
      <c r="Q741" s="2" t="str">
        <v>Dec'24</v>
      </c>
      <c r="R741" s="2">
        <v>2025</v>
      </c>
      <c r="S741" s="1">
        <v>0</v>
      </c>
      <c r="T741" s="2">
        <v>70</v>
      </c>
      <c r="U741" s="12">
        <v>1.9047619047619046E-2</v>
      </c>
      <c r="V741" s="1" t="str">
        <v>Challenger</v>
      </c>
      <c r="W741" s="13">
        <v>0</v>
      </c>
      <c r="X741" s="13">
        <v>0</v>
      </c>
      <c r="Y741" s="13">
        <v>0</v>
      </c>
      <c r="Z741" s="13">
        <v>0</v>
      </c>
      <c r="AA741" s="13">
        <v>0</v>
      </c>
      <c r="AB741" s="13">
        <v>0</v>
      </c>
      <c r="AC741" s="13">
        <v>0</v>
      </c>
      <c r="AD741" s="13">
        <v>0</v>
      </c>
      <c r="AE741" s="13">
        <v>0</v>
      </c>
      <c r="AF741" s="13">
        <v>0</v>
      </c>
      <c r="AG741" s="13">
        <v>0</v>
      </c>
      <c r="AH741" s="13">
        <v>12</v>
      </c>
      <c r="AI741" s="13">
        <v>0</v>
      </c>
      <c r="AJ741" s="13">
        <v>12.5</v>
      </c>
      <c r="AK741" s="13">
        <v>12</v>
      </c>
      <c r="AL741" s="13">
        <v>0</v>
      </c>
      <c r="AM741" s="13">
        <v>12</v>
      </c>
      <c r="AN741" s="13">
        <v>0</v>
      </c>
      <c r="AO741" s="13">
        <v>0</v>
      </c>
      <c r="AP741" s="13">
        <v>0</v>
      </c>
      <c r="AQ741" s="13">
        <v>0</v>
      </c>
      <c r="AR741" s="13">
        <v>0</v>
      </c>
      <c r="AS741" s="13">
        <v>15.04</v>
      </c>
      <c r="AT741" s="13">
        <v>4</v>
      </c>
      <c r="AU741" s="13">
        <v>0</v>
      </c>
      <c r="AV741" s="13">
        <v>0</v>
      </c>
      <c r="AW741" s="16">
        <f t="shared" si="206"/>
        <v>31.04</v>
      </c>
      <c r="AX741" s="16">
        <v>24</v>
      </c>
      <c r="AY741" s="10">
        <f t="shared" si="207"/>
        <v>55.04</v>
      </c>
      <c r="AZ741" s="10">
        <f>SUM(Z741:AK741)</f>
        <v>36.5</v>
      </c>
      <c r="BA741" s="10">
        <v>50</v>
      </c>
      <c r="BB741" s="10">
        <f t="shared" si="208"/>
        <v>18.96</v>
      </c>
      <c r="BC741" s="10">
        <f t="shared" si="209"/>
        <v>4.74</v>
      </c>
      <c r="BD741" s="10">
        <f t="shared" si="210"/>
        <v>18.54</v>
      </c>
      <c r="BE741" s="10">
        <f t="shared" si="222"/>
        <v>5.4600000000000009</v>
      </c>
      <c r="BF741" s="2" t="s">
        <v>119</v>
      </c>
      <c r="BG741" s="10">
        <f t="shared" si="211"/>
        <v>3.38</v>
      </c>
      <c r="BH741" s="36" t="s">
        <v>118</v>
      </c>
      <c r="BI741" s="39" t="str">
        <f t="shared" si="212"/>
        <v/>
      </c>
      <c r="BJ741" s="39" t="str">
        <f t="shared" si="213"/>
        <v/>
      </c>
      <c r="BK741" s="16">
        <f>SUM(AR741:AX741)</f>
        <v>74.08</v>
      </c>
      <c r="BL741" s="10">
        <f>SUM(AL741:AQ741)</f>
        <v>12</v>
      </c>
      <c r="BM741" s="12">
        <f t="shared" si="214"/>
        <v>1.3459302325581395</v>
      </c>
      <c r="BN741" s="12">
        <f t="shared" si="214"/>
        <v>0.21802325581395349</v>
      </c>
      <c r="BO741" s="9">
        <f t="shared" si="215"/>
        <v>27.04</v>
      </c>
      <c r="BP741" s="39" t="str">
        <f t="shared" si="216"/>
        <v/>
      </c>
      <c r="BR741" s="9">
        <f t="shared" si="217"/>
        <v>0</v>
      </c>
      <c r="BS741" s="9">
        <f t="shared" si="218"/>
        <v>36.5</v>
      </c>
      <c r="BT741" s="9">
        <f t="shared" si="219"/>
        <v>36.5</v>
      </c>
      <c r="BU741" s="9" t="str">
        <f>IFERROR(_xlfn.XLOOKUP(D741,Sheet1!B:B,Sheet1!L:L),"")</f>
        <v/>
      </c>
      <c r="BV741" s="9" t="e">
        <f>_xlfn.XLOOKUP(BU741,Sheet1!S:S,Sheet1!T:T)</f>
        <v>#N/A</v>
      </c>
      <c r="BW741" s="9" t="e">
        <f>_xlfn.XLOOKUP(D741,Sheet1!B:B,Sheet1!M:M)</f>
        <v>#N/A</v>
      </c>
      <c r="BZ741" s="108">
        <f t="shared" si="220"/>
        <v>24</v>
      </c>
      <c r="CB741" s="12">
        <f>AW741/AY741</f>
        <v>0.56395348837209303</v>
      </c>
      <c r="CC741" s="12">
        <f>AX741/AY741</f>
        <v>0.43604651162790697</v>
      </c>
      <c r="CG741" s="1" t="str">
        <f>IF(BO741&lt;80,"Below 80",
IF(BO741&lt;=120,"80-120",
IF(BO741&lt;=200,"&gt; 120-200",
IF(BO741&lt;=300,"&gt;200-300",
IF(BO741&lt;=500,"&gt;300-500",
"&gt;500")))))</f>
        <v>Below 80</v>
      </c>
      <c r="CH741" s="1" t="str">
        <f>IFERROR(_xlfn.XLOOKUP(CG741,Scenario!M:M,Scenario!N:N),"")</f>
        <v/>
      </c>
      <c r="CI741" s="1" t="str">
        <f t="shared" si="221"/>
        <v>Yes</v>
      </c>
      <c r="CJ741" s="75">
        <v>8.9600000000000009</v>
      </c>
    </row>
    <row r="742" spans="1:88" hidden="1">
      <c r="A742" s="2">
        <v>741</v>
      </c>
      <c r="B742" s="2">
        <v>2024</v>
      </c>
      <c r="C742" s="1">
        <v>0</v>
      </c>
      <c r="D742" s="37" t="str">
        <v>001J100000RU98xIAD</v>
      </c>
      <c r="E742" s="37" t="str">
        <v>M/S JAI SHIVJI SURYA BULDING MATERIAL</v>
      </c>
      <c r="F742" s="37" t="str">
        <v>UTTAR PRADESH</v>
      </c>
      <c r="G742" s="37" t="str">
        <v>AGRA</v>
      </c>
      <c r="H742" s="37" t="str">
        <v>Fatehabad</v>
      </c>
      <c r="I742" s="37" t="str">
        <v>DINESH STEEL PRIVATE LIMITED</v>
      </c>
      <c r="J742" s="37" t="str">
        <v>Pankaj Garg</v>
      </c>
      <c r="K742" s="37">
        <v>0</v>
      </c>
      <c r="L742" s="37" t="str">
        <v>C12820</v>
      </c>
      <c r="M742" s="37" t="str">
        <v>North</v>
      </c>
      <c r="N742" s="2">
        <v>283111</v>
      </c>
      <c r="O742" s="2" t="str">
        <v>09AKMPG4177A1Z8</v>
      </c>
      <c r="P742" s="2">
        <v>9719256101</v>
      </c>
      <c r="Q742" s="2" t="str">
        <v>Dec'24</v>
      </c>
      <c r="R742" s="2">
        <v>2025</v>
      </c>
      <c r="S742" s="1">
        <v>0</v>
      </c>
      <c r="T742" s="2">
        <v>100</v>
      </c>
      <c r="U742" s="12">
        <v>4.6666666666666669E-2</v>
      </c>
      <c r="V742" s="1" t="str">
        <v>Challenger</v>
      </c>
      <c r="W742" s="13">
        <v>0</v>
      </c>
      <c r="X742" s="13">
        <v>0</v>
      </c>
      <c r="Y742" s="13">
        <v>0</v>
      </c>
      <c r="Z742" s="13">
        <v>0</v>
      </c>
      <c r="AA742" s="13">
        <v>0</v>
      </c>
      <c r="AB742" s="13">
        <v>0</v>
      </c>
      <c r="AC742" s="13">
        <v>0</v>
      </c>
      <c r="AD742" s="13">
        <v>0</v>
      </c>
      <c r="AE742" s="13">
        <v>0</v>
      </c>
      <c r="AF742" s="13">
        <v>0</v>
      </c>
      <c r="AG742" s="13">
        <v>0</v>
      </c>
      <c r="AH742" s="13">
        <v>12</v>
      </c>
      <c r="AI742" s="13">
        <v>0</v>
      </c>
      <c r="AJ742" s="13">
        <v>0</v>
      </c>
      <c r="AK742" s="13">
        <v>12</v>
      </c>
      <c r="AL742" s="13">
        <v>10</v>
      </c>
      <c r="AM742" s="13">
        <v>10</v>
      </c>
      <c r="AN742" s="13">
        <v>12</v>
      </c>
      <c r="AO742" s="13">
        <v>5</v>
      </c>
      <c r="AP742" s="13">
        <v>3</v>
      </c>
      <c r="AQ742" s="13">
        <v>0</v>
      </c>
      <c r="AR742" s="13">
        <v>5</v>
      </c>
      <c r="AS742" s="13">
        <v>4</v>
      </c>
      <c r="AT742" s="13">
        <v>5</v>
      </c>
      <c r="AU742" s="13">
        <v>5</v>
      </c>
      <c r="AV742" s="13">
        <v>4</v>
      </c>
      <c r="AW742" s="16">
        <f t="shared" si="206"/>
        <v>59</v>
      </c>
      <c r="AX742" s="16">
        <v>90</v>
      </c>
      <c r="AY742" s="10">
        <f t="shared" si="207"/>
        <v>149</v>
      </c>
      <c r="AZ742" s="10">
        <f>SUM(Z742:AK742)</f>
        <v>24</v>
      </c>
      <c r="BA742" s="10">
        <v>100</v>
      </c>
      <c r="BB742" s="10">
        <f t="shared" si="208"/>
        <v>41</v>
      </c>
      <c r="BC742" s="10">
        <f t="shared" si="209"/>
        <v>10.25</v>
      </c>
      <c r="BD742" s="10">
        <f t="shared" si="210"/>
        <v>125</v>
      </c>
      <c r="BE742" s="10">
        <f t="shared" si="222"/>
        <v>-35</v>
      </c>
      <c r="BF742" s="2" t="s">
        <v>119</v>
      </c>
      <c r="BG742" s="10">
        <f t="shared" si="211"/>
        <v>6.125</v>
      </c>
      <c r="BH742" s="36" t="s">
        <v>118</v>
      </c>
      <c r="BI742" s="39" t="str">
        <f t="shared" si="212"/>
        <v/>
      </c>
      <c r="BJ742" s="39" t="str">
        <f t="shared" si="213"/>
        <v/>
      </c>
      <c r="BK742" s="16">
        <f>SUM(AR742:AX742)</f>
        <v>172</v>
      </c>
      <c r="BL742" s="10">
        <f>SUM(AL742:AQ742)</f>
        <v>40</v>
      </c>
      <c r="BM742" s="12">
        <f t="shared" si="214"/>
        <v>1.1543624161073827</v>
      </c>
      <c r="BN742" s="12">
        <f t="shared" si="214"/>
        <v>0.26845637583892618</v>
      </c>
      <c r="BO742" s="9">
        <f t="shared" si="215"/>
        <v>49</v>
      </c>
      <c r="BP742" s="39" t="str">
        <f t="shared" si="216"/>
        <v/>
      </c>
      <c r="BR742" s="9">
        <f t="shared" si="217"/>
        <v>0</v>
      </c>
      <c r="BS742" s="9">
        <f t="shared" si="218"/>
        <v>24</v>
      </c>
      <c r="BT742" s="9">
        <f t="shared" si="219"/>
        <v>24</v>
      </c>
      <c r="BU742" s="9" t="str">
        <f>IFERROR(_xlfn.XLOOKUP(D742,Sheet1!B:B,Sheet1!L:L),"")</f>
        <v/>
      </c>
      <c r="BV742" s="9" t="e">
        <f>_xlfn.XLOOKUP(BU742,Sheet1!S:S,Sheet1!T:T)</f>
        <v>#N/A</v>
      </c>
      <c r="BW742" s="9" t="e">
        <f>_xlfn.XLOOKUP(D742,Sheet1!B:B,Sheet1!M:M)</f>
        <v>#N/A</v>
      </c>
      <c r="BZ742" s="108">
        <f t="shared" si="220"/>
        <v>90</v>
      </c>
      <c r="CB742" s="12">
        <f>AW742/AY742</f>
        <v>0.39597315436241609</v>
      </c>
      <c r="CC742" s="12">
        <f>AX742/AY742</f>
        <v>0.60402684563758391</v>
      </c>
      <c r="CG742" s="1" t="str">
        <f>IF(BO742&lt;80,"Below 80",
IF(BO742&lt;=120,"80-120",
IF(BO742&lt;=200,"&gt; 120-200",
IF(BO742&lt;=300,"&gt;200-300",
IF(BO742&lt;=500,"&gt;300-500",
"&gt;500")))))</f>
        <v>Below 80</v>
      </c>
      <c r="CH742" s="1" t="str">
        <f>IFERROR(_xlfn.XLOOKUP(CG742,Scenario!M:M,Scenario!N:N),"")</f>
        <v/>
      </c>
      <c r="CI742" s="1" t="str">
        <f t="shared" si="221"/>
        <v>Yes</v>
      </c>
      <c r="CJ742" s="75">
        <v>86</v>
      </c>
    </row>
    <row r="743" spans="1:88" hidden="1">
      <c r="A743" s="2">
        <v>742</v>
      </c>
      <c r="B743" s="2">
        <v>2024</v>
      </c>
      <c r="C743" s="1">
        <v>0</v>
      </c>
      <c r="D743" s="37" t="str">
        <v>0015g00001X2GGWAA3</v>
      </c>
      <c r="E743" s="37" t="str">
        <v>M/S ANKUR STEEL &amp; BUILDING MATERIAL</v>
      </c>
      <c r="F743" s="37" t="str">
        <v>UTTAR PRADESH</v>
      </c>
      <c r="G743" s="37" t="str">
        <v>MATHURA</v>
      </c>
      <c r="H743" s="37" t="str">
        <v>Mathura</v>
      </c>
      <c r="I743" s="37" t="str">
        <v>DINESH STEEL PRIVATE LIMITED</v>
      </c>
      <c r="J743" s="37" t="str">
        <v>Pankaj Garg</v>
      </c>
      <c r="K743" s="37">
        <v>0</v>
      </c>
      <c r="L743" s="37" t="str">
        <v>C12820</v>
      </c>
      <c r="M743" s="37" t="str">
        <v>North</v>
      </c>
      <c r="N743" s="2">
        <v>281001</v>
      </c>
      <c r="O743" s="2" t="str">
        <v>09AWKPV1519P1ZO</v>
      </c>
      <c r="P743" s="2">
        <v>7417993802</v>
      </c>
      <c r="Q743" s="2" t="str">
        <v>Dec'24</v>
      </c>
      <c r="R743" s="2">
        <v>2025</v>
      </c>
      <c r="S743" s="1">
        <v>0</v>
      </c>
      <c r="T743" s="2">
        <v>80</v>
      </c>
      <c r="U743" s="12">
        <v>0</v>
      </c>
      <c r="V743" s="1" t="str">
        <v>Challenger</v>
      </c>
      <c r="W743" s="13">
        <v>0</v>
      </c>
      <c r="X743" s="13">
        <v>0</v>
      </c>
      <c r="Y743" s="13">
        <v>0</v>
      </c>
      <c r="Z743" s="13">
        <v>0</v>
      </c>
      <c r="AA743" s="13">
        <v>0</v>
      </c>
      <c r="AB743" s="13">
        <v>0</v>
      </c>
      <c r="AC743" s="13">
        <v>0</v>
      </c>
      <c r="AD743" s="13">
        <v>0</v>
      </c>
      <c r="AE743" s="13">
        <v>0</v>
      </c>
      <c r="AF743" s="13">
        <v>0</v>
      </c>
      <c r="AG743" s="13">
        <v>0</v>
      </c>
      <c r="AH743" s="13">
        <v>12</v>
      </c>
      <c r="AI743" s="13">
        <v>0</v>
      </c>
      <c r="AJ743" s="13">
        <v>0</v>
      </c>
      <c r="AK743" s="13">
        <v>0</v>
      </c>
      <c r="AL743" s="13">
        <v>0</v>
      </c>
      <c r="AM743" s="13">
        <v>0</v>
      </c>
      <c r="AN743" s="13">
        <v>0</v>
      </c>
      <c r="AO743" s="13">
        <v>0</v>
      </c>
      <c r="AP743" s="13">
        <v>0</v>
      </c>
      <c r="AQ743" s="13">
        <v>0</v>
      </c>
      <c r="AR743" s="13">
        <v>0</v>
      </c>
      <c r="AS743" s="13">
        <v>0</v>
      </c>
      <c r="AT743" s="13">
        <v>0</v>
      </c>
      <c r="AU743" s="13">
        <v>0</v>
      </c>
      <c r="AV743" s="13">
        <v>0</v>
      </c>
      <c r="AW743" s="16">
        <f t="shared" si="206"/>
        <v>0</v>
      </c>
      <c r="AX743" s="16">
        <v>0</v>
      </c>
      <c r="AY743" s="10">
        <f t="shared" si="207"/>
        <v>0</v>
      </c>
      <c r="AZ743" s="10">
        <f>SUM(Z743:AK743)</f>
        <v>12</v>
      </c>
      <c r="BA743" s="10">
        <v>0</v>
      </c>
      <c r="BB743" s="10">
        <f t="shared" si="208"/>
        <v>0</v>
      </c>
      <c r="BC743" s="10">
        <f t="shared" si="209"/>
        <v>0</v>
      </c>
      <c r="BD743" s="10">
        <f t="shared" si="210"/>
        <v>-12</v>
      </c>
      <c r="BE743" s="10">
        <f t="shared" si="222"/>
        <v>12</v>
      </c>
      <c r="BF743" s="2" t="s">
        <v>119</v>
      </c>
      <c r="BG743" s="10">
        <f t="shared" si="211"/>
        <v>0</v>
      </c>
      <c r="BH743" s="36" t="s">
        <v>118</v>
      </c>
      <c r="BI743" s="39" t="str">
        <f t="shared" si="212"/>
        <v/>
      </c>
      <c r="BJ743" s="39" t="str">
        <f t="shared" si="213"/>
        <v/>
      </c>
      <c r="BK743" s="16">
        <f>SUM(AR743:AX743)</f>
        <v>0</v>
      </c>
      <c r="BL743" s="10">
        <f>SUM(AL743:AQ743)</f>
        <v>0</v>
      </c>
      <c r="BM743" s="12" t="str">
        <f t="shared" si="214"/>
        <v/>
      </c>
      <c r="BN743" s="12" t="str">
        <f t="shared" si="214"/>
        <v/>
      </c>
      <c r="BO743" s="9">
        <f t="shared" si="215"/>
        <v>0</v>
      </c>
      <c r="BP743" s="39" t="str">
        <f t="shared" si="216"/>
        <v/>
      </c>
      <c r="BQ743" s="144" t="s">
        <v>187</v>
      </c>
      <c r="BR743" s="9">
        <f t="shared" si="217"/>
        <v>0</v>
      </c>
      <c r="BS743" s="9">
        <f t="shared" si="218"/>
        <v>12</v>
      </c>
      <c r="BT743" s="9">
        <f t="shared" si="219"/>
        <v>12</v>
      </c>
      <c r="BU743" s="9" t="str">
        <f>IFERROR(_xlfn.XLOOKUP(D743,Sheet1!B:B,Sheet1!L:L),"")</f>
        <v/>
      </c>
      <c r="BV743" s="9" t="e">
        <f>_xlfn.XLOOKUP(BU743,Sheet1!S:S,Sheet1!T:T)</f>
        <v>#N/A</v>
      </c>
      <c r="BW743" s="9" t="e">
        <f>_xlfn.XLOOKUP(D743,Sheet1!B:B,Sheet1!M:M)</f>
        <v>#N/A</v>
      </c>
      <c r="BZ743" s="108">
        <f t="shared" si="220"/>
        <v>0</v>
      </c>
      <c r="CB743" s="12"/>
      <c r="CC743" s="12"/>
      <c r="CG743" s="1" t="str">
        <f>IF(BO743&lt;80,"Below 80",
IF(BO743&lt;=120,"80-120",
IF(BO743&lt;=200,"&gt; 120-200",
IF(BO743&lt;=300,"&gt;200-300",
IF(BO743&lt;=500,"&gt;300-500",
"&gt;500")))))</f>
        <v>Below 80</v>
      </c>
      <c r="CH743" s="1" t="str">
        <f>IFERROR(_xlfn.XLOOKUP(CG743,Scenario!M:M,Scenario!N:N),"")</f>
        <v/>
      </c>
      <c r="CI743" s="1" t="str">
        <f t="shared" si="221"/>
        <v>No</v>
      </c>
      <c r="CJ743" s="75">
        <v>0</v>
      </c>
    </row>
    <row r="744" spans="1:88" hidden="1">
      <c r="A744" s="2">
        <v>743</v>
      </c>
      <c r="B744" s="2">
        <v>2024</v>
      </c>
      <c r="C744" s="1">
        <v>0</v>
      </c>
      <c r="D744" s="37" t="str">
        <v>0015g00001cdSFvAAM</v>
      </c>
      <c r="E744" s="37" t="str">
        <v>M/S GAURI MAL RAGHUNANDAN PRASAD AND SONS</v>
      </c>
      <c r="F744" s="37" t="str">
        <v>UTTAR PRADESH</v>
      </c>
      <c r="G744" s="37" t="str">
        <v>BAREILLY</v>
      </c>
      <c r="H744" s="37" t="str">
        <v>Bareilly</v>
      </c>
      <c r="I744" s="37" t="str">
        <v>Khandelwal Associates</v>
      </c>
      <c r="J744" s="37" t="str">
        <v>SHIV KUMAR</v>
      </c>
      <c r="K744" s="37">
        <v>0</v>
      </c>
      <c r="L744" s="37" t="str">
        <v>C12818</v>
      </c>
      <c r="M744" s="37" t="str">
        <v>North</v>
      </c>
      <c r="N744" s="2">
        <v>243001</v>
      </c>
      <c r="O744" s="2">
        <v>0</v>
      </c>
      <c r="P744" s="2">
        <v>0</v>
      </c>
      <c r="Q744" s="2" t="str">
        <v>Dec'24</v>
      </c>
      <c r="R744" s="2">
        <v>2025</v>
      </c>
      <c r="S744" s="1">
        <v>0</v>
      </c>
      <c r="T744" s="2">
        <v>100</v>
      </c>
      <c r="U744" s="12">
        <v>3.3333333333333331E-3</v>
      </c>
      <c r="V744" s="1" t="str">
        <v>Challenger</v>
      </c>
      <c r="W744" s="13">
        <v>0</v>
      </c>
      <c r="X744" s="13">
        <v>0</v>
      </c>
      <c r="Y744" s="13">
        <v>0</v>
      </c>
      <c r="Z744" s="13">
        <v>0</v>
      </c>
      <c r="AA744" s="13">
        <v>0</v>
      </c>
      <c r="AB744" s="13">
        <v>0</v>
      </c>
      <c r="AC744" s="13">
        <v>0</v>
      </c>
      <c r="AD744" s="13">
        <v>0</v>
      </c>
      <c r="AE744" s="13">
        <v>0</v>
      </c>
      <c r="AF744" s="13">
        <v>0</v>
      </c>
      <c r="AG744" s="13">
        <v>0</v>
      </c>
      <c r="AH744" s="13">
        <v>3</v>
      </c>
      <c r="AI744" s="13">
        <v>0</v>
      </c>
      <c r="AJ744" s="13">
        <v>0</v>
      </c>
      <c r="AK744" s="13">
        <v>0</v>
      </c>
      <c r="AL744" s="13">
        <v>0</v>
      </c>
      <c r="AM744" s="13">
        <v>0</v>
      </c>
      <c r="AN744" s="13">
        <v>0</v>
      </c>
      <c r="AO744" s="13">
        <v>0</v>
      </c>
      <c r="AP744" s="13">
        <v>0</v>
      </c>
      <c r="AQ744" s="13">
        <v>0</v>
      </c>
      <c r="AR744" s="13">
        <v>0</v>
      </c>
      <c r="AS744" s="13">
        <v>3</v>
      </c>
      <c r="AT744" s="13">
        <v>0</v>
      </c>
      <c r="AU744" s="13">
        <v>1</v>
      </c>
      <c r="AV744" s="13">
        <v>0</v>
      </c>
      <c r="AW744" s="16">
        <f t="shared" si="206"/>
        <v>4</v>
      </c>
      <c r="AX744" s="16">
        <v>0</v>
      </c>
      <c r="AY744" s="10">
        <f t="shared" si="207"/>
        <v>4</v>
      </c>
      <c r="AZ744" s="10">
        <f>SUM(Z744:AK744)</f>
        <v>3</v>
      </c>
      <c r="BA744" s="10"/>
      <c r="BB744" s="10">
        <f t="shared" si="208"/>
        <v>-4</v>
      </c>
      <c r="BC744" s="10">
        <f t="shared" si="209"/>
        <v>-1</v>
      </c>
      <c r="BD744" s="10">
        <f t="shared" si="210"/>
        <v>1</v>
      </c>
      <c r="BE744" s="10">
        <f t="shared" si="222"/>
        <v>-1</v>
      </c>
      <c r="BF744" s="2" t="s">
        <v>119</v>
      </c>
      <c r="BG744" s="10">
        <f t="shared" si="211"/>
        <v>0.375</v>
      </c>
      <c r="BH744" s="36" t="s">
        <v>118</v>
      </c>
      <c r="BI744" s="39" t="str">
        <f t="shared" si="212"/>
        <v/>
      </c>
      <c r="BJ744" s="39" t="str">
        <f t="shared" si="213"/>
        <v/>
      </c>
      <c r="BK744" s="16">
        <f>SUM(AR744:AX744)</f>
        <v>8</v>
      </c>
      <c r="BL744" s="10">
        <f>SUM(AL744:AQ744)</f>
        <v>0</v>
      </c>
      <c r="BM744" s="12">
        <f t="shared" si="214"/>
        <v>2</v>
      </c>
      <c r="BN744" s="12">
        <f t="shared" si="214"/>
        <v>0</v>
      </c>
      <c r="BO744" s="9">
        <f t="shared" si="215"/>
        <v>3</v>
      </c>
      <c r="BP744" s="39" t="str">
        <f t="shared" si="216"/>
        <v/>
      </c>
      <c r="BQ744" s="147"/>
      <c r="BR744" s="9">
        <f t="shared" si="217"/>
        <v>0</v>
      </c>
      <c r="BS744" s="9">
        <f t="shared" si="218"/>
        <v>3</v>
      </c>
      <c r="BT744" s="9">
        <f t="shared" si="219"/>
        <v>3</v>
      </c>
      <c r="BU744" s="9" t="str">
        <f>IFERROR(_xlfn.XLOOKUP(D744,Sheet1!B:B,Sheet1!L:L),"")</f>
        <v/>
      </c>
      <c r="BV744" s="9" t="e">
        <f>_xlfn.XLOOKUP(BU744,Sheet1!S:S,Sheet1!T:T)</f>
        <v>#N/A</v>
      </c>
      <c r="BW744" s="9" t="e">
        <f>_xlfn.XLOOKUP(D744,Sheet1!B:B,Sheet1!M:M)</f>
        <v>#N/A</v>
      </c>
      <c r="BZ744" s="108">
        <f t="shared" si="220"/>
        <v>0</v>
      </c>
      <c r="CB744" s="12"/>
      <c r="CC744" s="12"/>
      <c r="CG744" s="1" t="str">
        <f>IF(BO744&lt;80,"Below 80",
IF(BO744&lt;=120,"80-120",
IF(BO744&lt;=200,"&gt; 120-200",
IF(BO744&lt;=300,"&gt;200-300",
IF(BO744&lt;=500,"&gt;300-500",
"&gt;500")))))</f>
        <v>Below 80</v>
      </c>
      <c r="CH744" s="1" t="str">
        <f>IFERROR(_xlfn.XLOOKUP(CG744,Scenario!M:M,Scenario!N:N),"")</f>
        <v/>
      </c>
      <c r="CI744" s="1" t="str">
        <f t="shared" si="221"/>
        <v>No</v>
      </c>
      <c r="CJ744" s="75">
        <v>-3</v>
      </c>
    </row>
    <row r="745" spans="1:88" hidden="1">
      <c r="A745" s="2">
        <v>744</v>
      </c>
      <c r="B745" s="2">
        <v>2024</v>
      </c>
      <c r="C745" s="1">
        <v>0</v>
      </c>
      <c r="D745" s="37" t="str">
        <v>001J1000003nQvNIAU</v>
      </c>
      <c r="E745" s="37" t="str">
        <v>GURU JI TRADERS</v>
      </c>
      <c r="F745" s="37" t="str">
        <v>UTTAR PRADESH</v>
      </c>
      <c r="G745" s="37" t="str">
        <v>BAREILLY</v>
      </c>
      <c r="H745" s="37" t="str">
        <v>Bareilly</v>
      </c>
      <c r="I745" s="37" t="str">
        <v>Khandelwal Associates</v>
      </c>
      <c r="J745" s="37" t="str">
        <v>SHIV KUMAR</v>
      </c>
      <c r="K745" s="37">
        <v>0</v>
      </c>
      <c r="L745" s="37" t="str">
        <v>C12818</v>
      </c>
      <c r="M745" s="37" t="str">
        <v>North</v>
      </c>
      <c r="N745" s="2">
        <v>243001</v>
      </c>
      <c r="O745" s="2" t="str">
        <v>09AXPPC8215K2Z2</v>
      </c>
      <c r="P745" s="2">
        <v>9368098469</v>
      </c>
      <c r="Q745" s="2" t="str">
        <v>Dec'24</v>
      </c>
      <c r="R745" s="2">
        <v>2025</v>
      </c>
      <c r="S745" s="1">
        <v>0</v>
      </c>
      <c r="T745" s="2">
        <v>50</v>
      </c>
      <c r="U745" s="12">
        <v>1.3333333333333332E-2</v>
      </c>
      <c r="V745" s="1" t="str">
        <v>Minor</v>
      </c>
      <c r="W745" s="13">
        <v>0</v>
      </c>
      <c r="X745" s="13">
        <v>0</v>
      </c>
      <c r="Y745" s="13">
        <v>0</v>
      </c>
      <c r="Z745" s="13">
        <v>0</v>
      </c>
      <c r="AA745" s="13">
        <v>0</v>
      </c>
      <c r="AB745" s="13">
        <v>0</v>
      </c>
      <c r="AC745" s="13">
        <v>0</v>
      </c>
      <c r="AD745" s="13">
        <v>0</v>
      </c>
      <c r="AE745" s="13">
        <v>0</v>
      </c>
      <c r="AF745" s="13">
        <v>0</v>
      </c>
      <c r="AG745" s="13">
        <v>0</v>
      </c>
      <c r="AH745" s="13">
        <v>1</v>
      </c>
      <c r="AI745" s="13">
        <v>0</v>
      </c>
      <c r="AJ745" s="13">
        <v>0</v>
      </c>
      <c r="AK745" s="13">
        <v>0</v>
      </c>
      <c r="AL745" s="13">
        <v>0</v>
      </c>
      <c r="AM745" s="13">
        <v>0</v>
      </c>
      <c r="AN745" s="13">
        <v>0</v>
      </c>
      <c r="AO745" s="13">
        <v>0</v>
      </c>
      <c r="AP745" s="13">
        <v>0</v>
      </c>
      <c r="AQ745" s="13">
        <v>0</v>
      </c>
      <c r="AR745" s="13">
        <v>0</v>
      </c>
      <c r="AS745" s="13">
        <v>0</v>
      </c>
      <c r="AT745" s="13">
        <v>0</v>
      </c>
      <c r="AU745" s="13">
        <v>1</v>
      </c>
      <c r="AV745" s="13">
        <v>1</v>
      </c>
      <c r="AW745" s="16">
        <f t="shared" si="206"/>
        <v>1</v>
      </c>
      <c r="AX745" s="16">
        <v>0</v>
      </c>
      <c r="AY745" s="10">
        <f t="shared" si="207"/>
        <v>1</v>
      </c>
      <c r="AZ745" s="10">
        <f>SUM(Z745:AK745)</f>
        <v>1</v>
      </c>
      <c r="BA745" s="10"/>
      <c r="BB745" s="10">
        <f t="shared" si="208"/>
        <v>-1</v>
      </c>
      <c r="BC745" s="10">
        <f t="shared" si="209"/>
        <v>-0.25</v>
      </c>
      <c r="BD745" s="10">
        <f t="shared" si="210"/>
        <v>0</v>
      </c>
      <c r="BE745" s="10">
        <f t="shared" si="222"/>
        <v>0</v>
      </c>
      <c r="BF745" s="2" t="s">
        <v>119</v>
      </c>
      <c r="BG745" s="10">
        <f t="shared" si="211"/>
        <v>0</v>
      </c>
      <c r="BH745" s="36" t="s">
        <v>118</v>
      </c>
      <c r="BI745" s="39" t="str">
        <f t="shared" si="212"/>
        <v/>
      </c>
      <c r="BJ745" s="39" t="str">
        <f t="shared" si="213"/>
        <v/>
      </c>
      <c r="BK745" s="16">
        <f>SUM(AR745:AX745)</f>
        <v>3</v>
      </c>
      <c r="BL745" s="10">
        <f>SUM(AL745:AQ745)</f>
        <v>0</v>
      </c>
      <c r="BM745" s="12">
        <f t="shared" si="214"/>
        <v>3</v>
      </c>
      <c r="BN745" s="12">
        <f t="shared" si="214"/>
        <v>0</v>
      </c>
      <c r="BO745" s="9">
        <f t="shared" si="215"/>
        <v>0</v>
      </c>
      <c r="BP745" s="39" t="str">
        <f t="shared" si="216"/>
        <v/>
      </c>
      <c r="BQ745" s="147"/>
      <c r="BR745" s="9">
        <f t="shared" si="217"/>
        <v>0</v>
      </c>
      <c r="BS745" s="9">
        <f t="shared" si="218"/>
        <v>1</v>
      </c>
      <c r="BT745" s="9">
        <f t="shared" si="219"/>
        <v>1</v>
      </c>
      <c r="BU745" s="9" t="str">
        <f>IFERROR(_xlfn.XLOOKUP(D745,Sheet1!B:B,Sheet1!L:L),"")</f>
        <v/>
      </c>
      <c r="BV745" s="9" t="e">
        <f>_xlfn.XLOOKUP(BU745,Sheet1!S:S,Sheet1!T:T)</f>
        <v>#N/A</v>
      </c>
      <c r="BW745" s="9" t="e">
        <f>_xlfn.XLOOKUP(D745,Sheet1!B:B,Sheet1!M:M)</f>
        <v>#N/A</v>
      </c>
      <c r="BZ745" s="108">
        <f t="shared" si="220"/>
        <v>0</v>
      </c>
      <c r="CB745" s="12"/>
      <c r="CC745" s="12"/>
      <c r="CG745" s="1" t="str">
        <f>IF(BO745&lt;80,"Below 80",
IF(BO745&lt;=120,"80-120",
IF(BO745&lt;=200,"&gt; 120-200",
IF(BO745&lt;=300,"&gt;200-300",
IF(BO745&lt;=500,"&gt;300-500",
"&gt;500")))))</f>
        <v>Below 80</v>
      </c>
      <c r="CH745" s="1" t="str">
        <f>IFERROR(_xlfn.XLOOKUP(CG745,Scenario!M:M,Scenario!N:N),"")</f>
        <v/>
      </c>
      <c r="CI745" s="1" t="str">
        <f t="shared" si="221"/>
        <v>No</v>
      </c>
      <c r="CJ745" s="75">
        <v>0</v>
      </c>
    </row>
    <row r="746" spans="1:88" ht="27.75" hidden="1">
      <c r="A746" s="2">
        <v>745</v>
      </c>
      <c r="B746" s="2">
        <v>2024</v>
      </c>
      <c r="C746" s="1">
        <v>0</v>
      </c>
      <c r="D746" s="37" t="str">
        <v>0015g00001eBRfUAAW</v>
      </c>
      <c r="E746" s="37" t="str">
        <v>M/S KHANDELWAL IRON UDYOG</v>
      </c>
      <c r="F746" s="37" t="str">
        <v>UTTAR PRADESH</v>
      </c>
      <c r="G746" s="37" t="str">
        <v>AYODHYA</v>
      </c>
      <c r="H746" s="37" t="str">
        <v>Faizabad</v>
      </c>
      <c r="I746" s="37" t="str">
        <v>SHREE LAKSHMAN ROLLING MILL (INDIA) LLP</v>
      </c>
      <c r="J746" s="37" t="str">
        <v>Deepanshu</v>
      </c>
      <c r="K746" s="37" t="str">
        <v>Deepanshu</v>
      </c>
      <c r="L746" s="37" t="str">
        <v>C12815</v>
      </c>
      <c r="M746" s="37" t="str">
        <v>North</v>
      </c>
      <c r="N746" s="2">
        <v>224001</v>
      </c>
      <c r="O746" s="2" t="str">
        <v>09ADRPK0447M1Z0</v>
      </c>
      <c r="P746" s="2">
        <v>9415145731</v>
      </c>
      <c r="Q746" s="2" t="str">
        <v>Dec'24</v>
      </c>
      <c r="R746" s="2">
        <v>2025</v>
      </c>
      <c r="S746" s="1">
        <v>0</v>
      </c>
      <c r="T746" s="2" t="str">
        <v/>
      </c>
      <c r="U746" s="12">
        <v>0</v>
      </c>
      <c r="V746" s="1" t="str">
        <v>Potential Not updated</v>
      </c>
      <c r="W746" s="13">
        <v>0</v>
      </c>
      <c r="X746" s="13">
        <v>0</v>
      </c>
      <c r="Y746" s="13">
        <v>0</v>
      </c>
      <c r="Z746" s="13">
        <v>0</v>
      </c>
      <c r="AA746" s="13">
        <v>0</v>
      </c>
      <c r="AB746" s="13">
        <v>0</v>
      </c>
      <c r="AC746" s="13">
        <v>0</v>
      </c>
      <c r="AD746" s="13">
        <v>0</v>
      </c>
      <c r="AE746" s="13">
        <v>0</v>
      </c>
      <c r="AF746" s="13">
        <v>0</v>
      </c>
      <c r="AG746" s="13">
        <v>0</v>
      </c>
      <c r="AH746" s="13">
        <v>15</v>
      </c>
      <c r="AI746" s="13">
        <v>0</v>
      </c>
      <c r="AJ746" s="13">
        <v>0</v>
      </c>
      <c r="AK746" s="13">
        <v>15.2</v>
      </c>
      <c r="AL746" s="13">
        <v>0</v>
      </c>
      <c r="AM746" s="13">
        <v>0</v>
      </c>
      <c r="AN746" s="13">
        <v>0</v>
      </c>
      <c r="AO746" s="13">
        <v>0</v>
      </c>
      <c r="AP746" s="13">
        <v>0</v>
      </c>
      <c r="AQ746" s="13">
        <v>0</v>
      </c>
      <c r="AR746" s="13">
        <v>0</v>
      </c>
      <c r="AS746" s="13">
        <v>0</v>
      </c>
      <c r="AT746" s="13">
        <v>0</v>
      </c>
      <c r="AU746" s="13">
        <v>0</v>
      </c>
      <c r="AV746" s="13">
        <v>0</v>
      </c>
      <c r="AW746" s="16">
        <f t="shared" si="206"/>
        <v>0</v>
      </c>
      <c r="AX746" s="16">
        <v>0</v>
      </c>
      <c r="AY746" s="10">
        <f t="shared" si="207"/>
        <v>0</v>
      </c>
      <c r="AZ746" s="10">
        <f>SUM(Z746:AK746)</f>
        <v>30.2</v>
      </c>
      <c r="BA746" s="10">
        <v>20</v>
      </c>
      <c r="BB746" s="10">
        <f t="shared" si="208"/>
        <v>20</v>
      </c>
      <c r="BC746" s="10">
        <f t="shared" si="209"/>
        <v>5</v>
      </c>
      <c r="BD746" s="10">
        <f t="shared" si="210"/>
        <v>-30.2</v>
      </c>
      <c r="BE746" s="10">
        <f t="shared" si="222"/>
        <v>30.2</v>
      </c>
      <c r="BF746" s="2" t="s">
        <v>119</v>
      </c>
      <c r="BG746" s="10">
        <f t="shared" si="211"/>
        <v>0</v>
      </c>
      <c r="BH746" s="36" t="s">
        <v>118</v>
      </c>
      <c r="BI746" s="39" t="str">
        <f t="shared" si="212"/>
        <v/>
      </c>
      <c r="BJ746" s="39" t="str">
        <f t="shared" si="213"/>
        <v/>
      </c>
      <c r="BK746" s="16">
        <f>SUM(AR746:AX746)</f>
        <v>0</v>
      </c>
      <c r="BL746" s="10">
        <f>SUM(AL746:AQ746)</f>
        <v>0</v>
      </c>
      <c r="BM746" s="12" t="str">
        <f t="shared" si="214"/>
        <v/>
      </c>
      <c r="BN746" s="12" t="str">
        <f t="shared" si="214"/>
        <v/>
      </c>
      <c r="BO746" s="9">
        <f t="shared" si="215"/>
        <v>0</v>
      </c>
      <c r="BP746" s="39" t="str">
        <f t="shared" si="216"/>
        <v/>
      </c>
      <c r="BQ746" s="147" t="s">
        <v>188</v>
      </c>
      <c r="BR746" s="9">
        <f t="shared" si="217"/>
        <v>0</v>
      </c>
      <c r="BS746" s="9">
        <f t="shared" si="218"/>
        <v>30.2</v>
      </c>
      <c r="BT746" s="9">
        <f t="shared" si="219"/>
        <v>30.2</v>
      </c>
      <c r="BU746" s="9" t="str">
        <f>IFERROR(_xlfn.XLOOKUP(D746,Sheet1!B:B,Sheet1!L:L),"")</f>
        <v/>
      </c>
      <c r="BV746" s="9" t="e">
        <f>_xlfn.XLOOKUP(BU746,Sheet1!S:S,Sheet1!T:T)</f>
        <v>#N/A</v>
      </c>
      <c r="BW746" s="9" t="e">
        <f>_xlfn.XLOOKUP(D746,Sheet1!B:B,Sheet1!M:M)</f>
        <v>#N/A</v>
      </c>
      <c r="BZ746" s="108">
        <f t="shared" si="220"/>
        <v>0</v>
      </c>
      <c r="CB746" s="12"/>
      <c r="CC746" s="12"/>
      <c r="CG746" s="1" t="str">
        <f>IF(BO746&lt;80,"Below 80",
IF(BO746&lt;=120,"80-120",
IF(BO746&lt;=200,"&gt; 120-200",
IF(BO746&lt;=300,"&gt;200-300",
IF(BO746&lt;=500,"&gt;300-500",
"&gt;500")))))</f>
        <v>Below 80</v>
      </c>
      <c r="CH746" s="1" t="str">
        <f>IFERROR(_xlfn.XLOOKUP(CG746,Scenario!M:M,Scenario!N:N),"")</f>
        <v/>
      </c>
      <c r="CI746" s="1" t="str">
        <f t="shared" si="221"/>
        <v>Yes</v>
      </c>
      <c r="CJ746" s="75">
        <v>0</v>
      </c>
    </row>
    <row r="747" spans="1:88" hidden="1">
      <c r="A747" s="2">
        <v>746</v>
      </c>
      <c r="B747" s="2">
        <v>2024</v>
      </c>
      <c r="C747" s="1">
        <v>0</v>
      </c>
      <c r="D747" s="37" t="str">
        <v>001J100000RyRAYIA3</v>
      </c>
      <c r="E747" s="37" t="str">
        <v>M/S VEE VEE ENTERPRISES</v>
      </c>
      <c r="F747" s="37" t="str">
        <v>UTTAR PRADESH</v>
      </c>
      <c r="G747" s="37" t="str">
        <v>LUCKNOW</v>
      </c>
      <c r="H747" s="37" t="str">
        <v>Lucknow</v>
      </c>
      <c r="I747" s="37" t="str">
        <v>SHREE LAKSHMAN ROLLING MILL (INDIA) LLP</v>
      </c>
      <c r="J747" s="37" t="str">
        <v>Deepanshu</v>
      </c>
      <c r="K747" s="37" t="str">
        <v>Deepanshu</v>
      </c>
      <c r="L747" s="37" t="str">
        <v>C12815</v>
      </c>
      <c r="M747" s="37" t="str">
        <v>North</v>
      </c>
      <c r="N747" s="2">
        <v>226004</v>
      </c>
      <c r="O747" s="2" t="str">
        <v>09AALPA5624K1ZL</v>
      </c>
      <c r="P747" s="2">
        <v>9554822224</v>
      </c>
      <c r="Q747" s="2" t="str">
        <v>Dec'24</v>
      </c>
      <c r="R747" s="2">
        <v>2025</v>
      </c>
      <c r="S747" s="1">
        <v>0</v>
      </c>
      <c r="T747" s="2">
        <v>100</v>
      </c>
      <c r="U747" s="12">
        <v>0</v>
      </c>
      <c r="V747" s="1" t="str">
        <v>Challenger</v>
      </c>
      <c r="W747" s="13">
        <v>0</v>
      </c>
      <c r="X747" s="13">
        <v>0</v>
      </c>
      <c r="Y747" s="13">
        <v>0</v>
      </c>
      <c r="Z747" s="13">
        <v>0</v>
      </c>
      <c r="AA747" s="13">
        <v>0</v>
      </c>
      <c r="AB747" s="13">
        <v>0</v>
      </c>
      <c r="AC747" s="13">
        <v>0</v>
      </c>
      <c r="AD747" s="13">
        <v>0</v>
      </c>
      <c r="AE747" s="13">
        <v>0</v>
      </c>
      <c r="AF747" s="13">
        <v>0</v>
      </c>
      <c r="AG747" s="13">
        <v>0</v>
      </c>
      <c r="AH747" s="13">
        <v>9</v>
      </c>
      <c r="AI747" s="13">
        <v>0</v>
      </c>
      <c r="AJ747" s="13">
        <v>0</v>
      </c>
      <c r="AK747" s="13">
        <v>0</v>
      </c>
      <c r="AL747" s="13">
        <v>0</v>
      </c>
      <c r="AM747" s="13">
        <v>0</v>
      </c>
      <c r="AN747" s="13">
        <v>0</v>
      </c>
      <c r="AO747" s="13">
        <v>0</v>
      </c>
      <c r="AP747" s="13">
        <v>0</v>
      </c>
      <c r="AQ747" s="13">
        <v>0</v>
      </c>
      <c r="AR747" s="13">
        <v>0</v>
      </c>
      <c r="AS747" s="13">
        <v>0</v>
      </c>
      <c r="AT747" s="13">
        <v>0</v>
      </c>
      <c r="AU747" s="13">
        <v>0</v>
      </c>
      <c r="AV747" s="13">
        <v>0</v>
      </c>
      <c r="AW747" s="16">
        <f t="shared" si="206"/>
        <v>0</v>
      </c>
      <c r="AX747" s="16">
        <v>0</v>
      </c>
      <c r="AY747" s="10">
        <f t="shared" si="207"/>
        <v>0</v>
      </c>
      <c r="AZ747" s="10">
        <f>SUM(Z747:AK747)</f>
        <v>9</v>
      </c>
      <c r="BA747" s="10"/>
      <c r="BB747" s="10">
        <f t="shared" si="208"/>
        <v>0</v>
      </c>
      <c r="BC747" s="10">
        <f t="shared" si="209"/>
        <v>0</v>
      </c>
      <c r="BD747" s="10">
        <f t="shared" si="210"/>
        <v>-9</v>
      </c>
      <c r="BE747" s="10">
        <f t="shared" si="222"/>
        <v>9</v>
      </c>
      <c r="BF747" s="2" t="s">
        <v>119</v>
      </c>
      <c r="BG747" s="10">
        <f t="shared" si="211"/>
        <v>0</v>
      </c>
      <c r="BH747" s="36" t="s">
        <v>118</v>
      </c>
      <c r="BI747" s="39" t="str">
        <f t="shared" si="212"/>
        <v/>
      </c>
      <c r="BJ747" s="39" t="str">
        <f t="shared" si="213"/>
        <v/>
      </c>
      <c r="BK747" s="16">
        <f>SUM(AR747:AX747)</f>
        <v>0</v>
      </c>
      <c r="BL747" s="10">
        <f>SUM(AL747:AQ747)</f>
        <v>0</v>
      </c>
      <c r="BM747" s="12" t="str">
        <f t="shared" si="214"/>
        <v/>
      </c>
      <c r="BN747" s="12" t="str">
        <f t="shared" si="214"/>
        <v/>
      </c>
      <c r="BO747" s="9">
        <f t="shared" si="215"/>
        <v>0</v>
      </c>
      <c r="BP747" s="39" t="str">
        <f t="shared" si="216"/>
        <v/>
      </c>
      <c r="BQ747" s="147"/>
      <c r="BR747" s="9">
        <f t="shared" si="217"/>
        <v>0</v>
      </c>
      <c r="BS747" s="9">
        <f t="shared" si="218"/>
        <v>9</v>
      </c>
      <c r="BT747" s="9">
        <f t="shared" si="219"/>
        <v>9</v>
      </c>
      <c r="BU747" s="9" t="str">
        <f>IFERROR(_xlfn.XLOOKUP(D747,Sheet1!B:B,Sheet1!L:L),"")</f>
        <v/>
      </c>
      <c r="BV747" s="9" t="e">
        <f>_xlfn.XLOOKUP(BU747,Sheet1!S:S,Sheet1!T:T)</f>
        <v>#N/A</v>
      </c>
      <c r="BW747" s="9" t="e">
        <f>_xlfn.XLOOKUP(D747,Sheet1!B:B,Sheet1!M:M)</f>
        <v>#N/A</v>
      </c>
      <c r="BZ747" s="108">
        <f t="shared" si="220"/>
        <v>0</v>
      </c>
      <c r="CB747" s="12"/>
      <c r="CC747" s="12"/>
      <c r="CG747" s="1" t="str">
        <f>IF(BO747&lt;80,"Below 80",
IF(BO747&lt;=120,"80-120",
IF(BO747&lt;=200,"&gt; 120-200",
IF(BO747&lt;=300,"&gt;200-300",
IF(BO747&lt;=500,"&gt;300-500",
"&gt;500")))))</f>
        <v>Below 80</v>
      </c>
      <c r="CH747" s="1" t="str">
        <f>IFERROR(_xlfn.XLOOKUP(CG747,Scenario!M:M,Scenario!N:N),"")</f>
        <v/>
      </c>
      <c r="CI747" s="1" t="str">
        <f t="shared" si="221"/>
        <v>No</v>
      </c>
      <c r="CJ747" s="75">
        <v>0</v>
      </c>
    </row>
    <row r="748" spans="1:88" hidden="1">
      <c r="A748" s="2">
        <v>747</v>
      </c>
      <c r="B748" s="2">
        <v>2024</v>
      </c>
      <c r="C748" s="1">
        <v>0</v>
      </c>
      <c r="D748" s="37" t="str">
        <v>0015g00001W4YfTAAV</v>
      </c>
      <c r="E748" s="37" t="str">
        <v>SURESH MITTAL &amp; SONS</v>
      </c>
      <c r="F748" s="37" t="str">
        <v>HARYANA</v>
      </c>
      <c r="G748" s="37" t="str">
        <v>AMBALA</v>
      </c>
      <c r="H748" s="37" t="str">
        <v>Naraingarh</v>
      </c>
      <c r="I748" s="37" t="str">
        <v>RAMDOOT UDHYOG PRIVATE LIMITED</v>
      </c>
      <c r="J748" s="37" t="str">
        <v>Deepak Dhiman</v>
      </c>
      <c r="K748" s="37">
        <v>0</v>
      </c>
      <c r="L748" s="37" t="str">
        <v>C13168</v>
      </c>
      <c r="M748" s="37" t="str">
        <v>North</v>
      </c>
      <c r="N748" s="2">
        <v>134202</v>
      </c>
      <c r="O748" s="2" t="str">
        <v>06BGJPK8464L1ZS</v>
      </c>
      <c r="P748" s="2">
        <v>9416668676</v>
      </c>
      <c r="Q748" s="2" t="str">
        <v>Dec'24</v>
      </c>
      <c r="R748" s="2">
        <v>2025</v>
      </c>
      <c r="S748" s="1">
        <v>0</v>
      </c>
      <c r="T748" s="2">
        <v>35</v>
      </c>
      <c r="U748" s="12">
        <v>0.11428571428571428</v>
      </c>
      <c r="V748" s="1" t="str">
        <v>Friendly</v>
      </c>
      <c r="W748" s="13">
        <v>0</v>
      </c>
      <c r="X748" s="13">
        <v>0</v>
      </c>
      <c r="Y748" s="13">
        <v>0</v>
      </c>
      <c r="Z748" s="13">
        <v>0</v>
      </c>
      <c r="AA748" s="13">
        <v>0</v>
      </c>
      <c r="AB748" s="13">
        <v>0</v>
      </c>
      <c r="AC748" s="13">
        <v>0</v>
      </c>
      <c r="AD748" s="13">
        <v>0</v>
      </c>
      <c r="AE748" s="13">
        <v>0</v>
      </c>
      <c r="AF748" s="13">
        <v>0</v>
      </c>
      <c r="AG748" s="13">
        <v>0</v>
      </c>
      <c r="AH748" s="13">
        <v>39.5</v>
      </c>
      <c r="AI748" s="13">
        <v>0</v>
      </c>
      <c r="AJ748" s="13">
        <v>0</v>
      </c>
      <c r="AK748" s="13">
        <v>0</v>
      </c>
      <c r="AL748" s="13">
        <v>0</v>
      </c>
      <c r="AM748" s="13">
        <v>0</v>
      </c>
      <c r="AN748" s="13">
        <v>0</v>
      </c>
      <c r="AO748" s="13">
        <v>0</v>
      </c>
      <c r="AP748" s="13">
        <v>12</v>
      </c>
      <c r="AQ748" s="13">
        <v>0</v>
      </c>
      <c r="AR748" s="13">
        <v>0</v>
      </c>
      <c r="AS748" s="13">
        <v>12.06</v>
      </c>
      <c r="AT748" s="13">
        <v>0</v>
      </c>
      <c r="AU748" s="13">
        <v>12</v>
      </c>
      <c r="AV748" s="13">
        <v>0</v>
      </c>
      <c r="AW748" s="16">
        <f t="shared" si="206"/>
        <v>36.06</v>
      </c>
      <c r="AX748" s="16">
        <v>24</v>
      </c>
      <c r="AY748" s="10">
        <f t="shared" si="207"/>
        <v>60.06</v>
      </c>
      <c r="AZ748" s="10">
        <f>SUM(Z748:AK748)</f>
        <v>39.5</v>
      </c>
      <c r="BA748" s="10">
        <f>AY748</f>
        <v>60.06</v>
      </c>
      <c r="BB748" s="10">
        <f t="shared" si="208"/>
        <v>24</v>
      </c>
      <c r="BC748" s="10">
        <f t="shared" si="209"/>
        <v>6</v>
      </c>
      <c r="BD748" s="10">
        <f t="shared" si="210"/>
        <v>20.560000000000002</v>
      </c>
      <c r="BE748" s="10">
        <f t="shared" si="222"/>
        <v>3.4399999999999977</v>
      </c>
      <c r="BF748" s="2" t="s">
        <v>119</v>
      </c>
      <c r="BG748" s="10">
        <f t="shared" si="211"/>
        <v>3.0075000000000003</v>
      </c>
      <c r="BH748" s="36" t="s">
        <v>118</v>
      </c>
      <c r="BI748" s="39" t="str">
        <f t="shared" si="212"/>
        <v/>
      </c>
      <c r="BJ748" s="39" t="str">
        <f t="shared" si="213"/>
        <v/>
      </c>
      <c r="BK748" s="16">
        <f>SUM(AR748:AX748)</f>
        <v>84.12</v>
      </c>
      <c r="BL748" s="10">
        <f>SUM(AL748:AQ748)</f>
        <v>12</v>
      </c>
      <c r="BM748" s="12">
        <f t="shared" si="214"/>
        <v>1.4005994005994007</v>
      </c>
      <c r="BN748" s="12">
        <f t="shared" si="214"/>
        <v>0.19980019980019978</v>
      </c>
      <c r="BO748" s="9">
        <f t="shared" si="215"/>
        <v>24.060000000000002</v>
      </c>
      <c r="BP748" s="39" t="str">
        <f t="shared" si="216"/>
        <v/>
      </c>
      <c r="BQ748" s="147"/>
      <c r="BR748" s="9">
        <f t="shared" si="217"/>
        <v>0</v>
      </c>
      <c r="BS748" s="9">
        <f t="shared" si="218"/>
        <v>39.5</v>
      </c>
      <c r="BT748" s="9">
        <f t="shared" si="219"/>
        <v>39.5</v>
      </c>
      <c r="BU748" s="9" t="str">
        <f>IFERROR(_xlfn.XLOOKUP(D748,Sheet1!B:B,Sheet1!L:L),"")</f>
        <v/>
      </c>
      <c r="BV748" s="9" t="e">
        <f>_xlfn.XLOOKUP(BU748,Sheet1!S:S,Sheet1!T:T)</f>
        <v>#N/A</v>
      </c>
      <c r="BW748" s="9" t="e">
        <f>_xlfn.XLOOKUP(D748,Sheet1!B:B,Sheet1!M:M)</f>
        <v>#N/A</v>
      </c>
      <c r="BZ748" s="108">
        <f t="shared" si="220"/>
        <v>24</v>
      </c>
      <c r="CB748" s="12">
        <f>AW748/AY748</f>
        <v>0.60039960039960039</v>
      </c>
      <c r="CC748" s="12">
        <f>AX748/AY748</f>
        <v>0.39960039960039956</v>
      </c>
      <c r="CG748" s="1" t="str">
        <f>IF(BO748&lt;80,"Below 80",
IF(BO748&lt;=120,"80-120",
IF(BO748&lt;=200,"&gt; 120-200",
IF(BO748&lt;=300,"&gt;200-300",
IF(BO748&lt;=500,"&gt;300-500",
"&gt;500")))))</f>
        <v>Below 80</v>
      </c>
      <c r="CH748" s="1" t="str">
        <f>IFERROR(_xlfn.XLOOKUP(CG748,Scenario!M:M,Scenario!N:N),"")</f>
        <v/>
      </c>
      <c r="CI748" s="1" t="str">
        <f t="shared" si="221"/>
        <v>Yes</v>
      </c>
      <c r="CJ748" s="75">
        <v>11.94</v>
      </c>
    </row>
    <row r="749" spans="1:88" hidden="1">
      <c r="A749" s="2">
        <v>748</v>
      </c>
      <c r="B749" s="2">
        <v>2024</v>
      </c>
      <c r="C749" s="1">
        <v>0</v>
      </c>
      <c r="D749" s="37" t="str">
        <v>0015g00001X2hI9AAJ</v>
      </c>
      <c r="E749" s="37" t="str">
        <v>AMBA TRADING COMPANY INDIA</v>
      </c>
      <c r="F749" s="37" t="str">
        <v>HARYANA</v>
      </c>
      <c r="G749" s="37" t="str">
        <v>GURUGRAM</v>
      </c>
      <c r="H749" s="37" t="str">
        <v>Gurugram</v>
      </c>
      <c r="I749" s="37" t="str">
        <v>NIKUNJ UDYOG</v>
      </c>
      <c r="J749" s="37" t="str">
        <v>Shiv Shankar Sharma</v>
      </c>
      <c r="K749" s="37" t="str">
        <v>Shiv Shankar Sharma</v>
      </c>
      <c r="L749" s="37" t="str">
        <v>C12828</v>
      </c>
      <c r="M749" s="37" t="str">
        <v>North</v>
      </c>
      <c r="N749" s="2">
        <v>122003</v>
      </c>
      <c r="O749" s="2" t="str">
        <v>06AFNPT9315H1ZZ</v>
      </c>
      <c r="P749" s="2">
        <v>9873420227</v>
      </c>
      <c r="Q749" s="2" t="str">
        <v>Dec'24</v>
      </c>
      <c r="R749" s="2">
        <v>2025</v>
      </c>
      <c r="S749" s="1">
        <v>0</v>
      </c>
      <c r="T749" s="2">
        <v>200</v>
      </c>
      <c r="U749" s="12">
        <v>1.7100000000000001E-2</v>
      </c>
      <c r="V749" s="1" t="str">
        <v>Challenger</v>
      </c>
      <c r="W749" s="13">
        <v>0</v>
      </c>
      <c r="X749" s="13">
        <v>0</v>
      </c>
      <c r="Y749" s="13">
        <v>0</v>
      </c>
      <c r="Z749" s="13">
        <v>0</v>
      </c>
      <c r="AA749" s="13">
        <v>0</v>
      </c>
      <c r="AB749" s="13">
        <v>0</v>
      </c>
      <c r="AC749" s="13">
        <v>0</v>
      </c>
      <c r="AD749" s="13">
        <v>0</v>
      </c>
      <c r="AE749" s="13">
        <v>0</v>
      </c>
      <c r="AF749" s="13">
        <v>0</v>
      </c>
      <c r="AG749" s="13">
        <v>0</v>
      </c>
      <c r="AH749" s="13">
        <v>11</v>
      </c>
      <c r="AI749" s="13">
        <v>7</v>
      </c>
      <c r="AJ749" s="13">
        <v>0</v>
      </c>
      <c r="AK749" s="13">
        <v>15</v>
      </c>
      <c r="AL749" s="13">
        <v>22</v>
      </c>
      <c r="AM749" s="13">
        <v>10</v>
      </c>
      <c r="AN749" s="13">
        <v>11.5</v>
      </c>
      <c r="AO749" s="13">
        <v>20.88</v>
      </c>
      <c r="AP749" s="13">
        <v>10.14</v>
      </c>
      <c r="AQ749" s="13">
        <v>10.65</v>
      </c>
      <c r="AR749" s="13">
        <v>10.18</v>
      </c>
      <c r="AS749" s="13">
        <v>0</v>
      </c>
      <c r="AT749" s="13">
        <v>10.26</v>
      </c>
      <c r="AU749" s="13">
        <v>0</v>
      </c>
      <c r="AV749" s="13">
        <v>0</v>
      </c>
      <c r="AW749" s="16">
        <f t="shared" si="206"/>
        <v>105.61</v>
      </c>
      <c r="AX749" s="16">
        <v>205.65</v>
      </c>
      <c r="AY749" s="10">
        <v>301</v>
      </c>
      <c r="AZ749" s="10">
        <f>SUM(Z749:AK749)</f>
        <v>33</v>
      </c>
      <c r="BA749" s="10">
        <v>200</v>
      </c>
      <c r="BB749" s="10">
        <f t="shared" si="208"/>
        <v>94.39</v>
      </c>
      <c r="BC749" s="10">
        <f t="shared" si="209"/>
        <v>23.5975</v>
      </c>
      <c r="BD749" s="10">
        <f t="shared" si="210"/>
        <v>268</v>
      </c>
      <c r="BE749" s="10">
        <f t="shared" si="222"/>
        <v>-72.61</v>
      </c>
      <c r="BF749" s="2" t="s">
        <v>119</v>
      </c>
      <c r="BG749" s="10">
        <f t="shared" si="211"/>
        <v>11.918749999999999</v>
      </c>
      <c r="BH749" s="36" t="s">
        <v>118</v>
      </c>
      <c r="BI749" s="39" t="str">
        <f t="shared" si="212"/>
        <v>A</v>
      </c>
      <c r="BJ749" s="39" t="str">
        <f t="shared" si="213"/>
        <v>B</v>
      </c>
      <c r="BK749" s="16">
        <f>SUM(AR749:AX749)</f>
        <v>331.7</v>
      </c>
      <c r="BL749" s="10">
        <f>SUM(AL749:AQ749)</f>
        <v>85.17</v>
      </c>
      <c r="BM749" s="12">
        <f t="shared" si="214"/>
        <v>1.1019933554817276</v>
      </c>
      <c r="BN749" s="12">
        <f t="shared" si="214"/>
        <v>0.28295681063122924</v>
      </c>
      <c r="BO749" s="9">
        <f t="shared" si="215"/>
        <v>95.35</v>
      </c>
      <c r="BP749" s="39" t="str">
        <f t="shared" si="216"/>
        <v/>
      </c>
      <c r="BQ749" s="147" t="s">
        <v>158</v>
      </c>
      <c r="BR749" s="9">
        <f t="shared" si="217"/>
        <v>0</v>
      </c>
      <c r="BS749" s="9">
        <f t="shared" si="218"/>
        <v>33</v>
      </c>
      <c r="BT749" s="9">
        <f t="shared" si="219"/>
        <v>33</v>
      </c>
      <c r="BU749" s="9" t="str">
        <f>IFERROR(_xlfn.XLOOKUP(D749,Sheet1!B:B,Sheet1!L:L),"")</f>
        <v/>
      </c>
      <c r="BV749" s="9" t="e">
        <f>_xlfn.XLOOKUP(BU749,Sheet1!S:S,Sheet1!T:T)</f>
        <v>#N/A</v>
      </c>
      <c r="BW749" s="9" t="e">
        <f>_xlfn.XLOOKUP(D749,Sheet1!B:B,Sheet1!M:M)</f>
        <v>#N/A</v>
      </c>
      <c r="BX749" s="11" t="s">
        <v>123</v>
      </c>
      <c r="BY749" s="1">
        <v>301</v>
      </c>
      <c r="BZ749" s="108">
        <f t="shared" si="220"/>
        <v>195.39</v>
      </c>
      <c r="CB749" s="12">
        <f>AW749/AY749</f>
        <v>0.35086378737541529</v>
      </c>
      <c r="CC749" s="12">
        <f>AX749/AY749</f>
        <v>0.68322259136212626</v>
      </c>
      <c r="CG749" s="1" t="str">
        <f>IF(BO749&lt;80,"Below 80",
IF(BO749&lt;=120,"80-120",
IF(BO749&lt;=200,"&gt; 120-200",
IF(BO749&lt;=300,"&gt;200-300",
IF(BO749&lt;=500,"&gt;300-500",
"&gt;500")))))</f>
        <v>80-120</v>
      </c>
      <c r="CH749" s="1" t="str">
        <f>IFERROR(_xlfn.XLOOKUP(CG749,Scenario!M:M,Scenario!N:N),"")</f>
        <v>A</v>
      </c>
      <c r="CI749" s="1" t="b">
        <f t="shared" si="221"/>
        <v>0</v>
      </c>
      <c r="CJ749" s="75">
        <v>205.65</v>
      </c>
    </row>
    <row r="750" spans="1:88" hidden="1">
      <c r="A750" s="2">
        <v>749</v>
      </c>
      <c r="B750" s="2">
        <v>2024</v>
      </c>
      <c r="C750" s="1">
        <v>0</v>
      </c>
      <c r="D750" s="37" t="str">
        <v>0015g00001X2gQcAAJ</v>
      </c>
      <c r="E750" s="37" t="str">
        <v>RIYA TRADING COM.</v>
      </c>
      <c r="F750" s="37" t="str">
        <v>HARYANA</v>
      </c>
      <c r="G750" s="37" t="str">
        <v>GURUGRAM</v>
      </c>
      <c r="H750" s="37" t="str">
        <v>Pataudi</v>
      </c>
      <c r="I750" s="37" t="str">
        <v>NIKUNJ UDYOG</v>
      </c>
      <c r="J750" s="37" t="str">
        <v>Shiv Shankar Sharma</v>
      </c>
      <c r="K750" s="37" t="str">
        <v>Shiv Shankar Sharma</v>
      </c>
      <c r="L750" s="37" t="str">
        <v>C12828</v>
      </c>
      <c r="M750" s="37" t="str">
        <v>North</v>
      </c>
      <c r="N750" s="2">
        <v>122503</v>
      </c>
      <c r="O750" s="2" t="str">
        <v>06ANYPA5164C1ZI</v>
      </c>
      <c r="P750" s="2">
        <v>9416345304</v>
      </c>
      <c r="Q750" s="2" t="str">
        <v>Dec'24</v>
      </c>
      <c r="R750" s="2">
        <v>2025</v>
      </c>
      <c r="S750" s="1">
        <v>0</v>
      </c>
      <c r="T750" s="2">
        <v>100</v>
      </c>
      <c r="U750" s="12">
        <v>0</v>
      </c>
      <c r="V750" s="1" t="str">
        <v>Challenger</v>
      </c>
      <c r="W750" s="13">
        <v>0</v>
      </c>
      <c r="X750" s="13">
        <v>0</v>
      </c>
      <c r="Y750" s="13">
        <v>0</v>
      </c>
      <c r="Z750" s="13">
        <v>0</v>
      </c>
      <c r="AA750" s="13">
        <v>0</v>
      </c>
      <c r="AB750" s="13">
        <v>0</v>
      </c>
      <c r="AC750" s="13">
        <v>0</v>
      </c>
      <c r="AD750" s="13">
        <v>0</v>
      </c>
      <c r="AE750" s="13">
        <v>0</v>
      </c>
      <c r="AF750" s="13">
        <v>0</v>
      </c>
      <c r="AG750" s="13">
        <v>0</v>
      </c>
      <c r="AH750" s="13">
        <v>10</v>
      </c>
      <c r="AI750" s="13">
        <v>0</v>
      </c>
      <c r="AJ750" s="13">
        <v>0</v>
      </c>
      <c r="AK750" s="13">
        <v>0</v>
      </c>
      <c r="AL750" s="13">
        <v>0</v>
      </c>
      <c r="AM750" s="13">
        <v>0</v>
      </c>
      <c r="AN750" s="13">
        <v>0</v>
      </c>
      <c r="AO750" s="13">
        <v>0</v>
      </c>
      <c r="AP750" s="13">
        <v>0</v>
      </c>
      <c r="AQ750" s="13">
        <v>0</v>
      </c>
      <c r="AR750" s="13">
        <v>0</v>
      </c>
      <c r="AS750" s="13">
        <v>0</v>
      </c>
      <c r="AT750" s="13">
        <v>0</v>
      </c>
      <c r="AU750" s="13">
        <v>0</v>
      </c>
      <c r="AV750" s="13">
        <v>0</v>
      </c>
      <c r="AW750" s="16">
        <f t="shared" si="206"/>
        <v>0</v>
      </c>
      <c r="AX750" s="16">
        <v>0</v>
      </c>
      <c r="AY750" s="10">
        <f t="shared" si="207"/>
        <v>0</v>
      </c>
      <c r="AZ750" s="10">
        <f>SUM(Z750:AK750)</f>
        <v>10</v>
      </c>
      <c r="BA750" s="10">
        <v>0</v>
      </c>
      <c r="BB750" s="10">
        <f t="shared" si="208"/>
        <v>0</v>
      </c>
      <c r="BC750" s="10">
        <f t="shared" si="209"/>
        <v>0</v>
      </c>
      <c r="BD750" s="10">
        <f t="shared" si="210"/>
        <v>-10</v>
      </c>
      <c r="BE750" s="10">
        <f t="shared" si="222"/>
        <v>10</v>
      </c>
      <c r="BF750" s="2" t="s">
        <v>119</v>
      </c>
      <c r="BG750" s="10">
        <f t="shared" si="211"/>
        <v>0</v>
      </c>
      <c r="BH750" s="36" t="s">
        <v>118</v>
      </c>
      <c r="BI750" s="39" t="str">
        <f t="shared" si="212"/>
        <v/>
      </c>
      <c r="BJ750" s="39" t="str">
        <f t="shared" si="213"/>
        <v/>
      </c>
      <c r="BK750" s="16">
        <f>SUM(AR750:AX750)</f>
        <v>0</v>
      </c>
      <c r="BL750" s="10">
        <f>SUM(AL750:AQ750)</f>
        <v>0</v>
      </c>
      <c r="BM750" s="12" t="str">
        <f t="shared" si="214"/>
        <v/>
      </c>
      <c r="BN750" s="12" t="str">
        <f t="shared" si="214"/>
        <v/>
      </c>
      <c r="BO750" s="9">
        <f t="shared" si="215"/>
        <v>0</v>
      </c>
      <c r="BP750" s="39" t="str">
        <f t="shared" si="216"/>
        <v/>
      </c>
      <c r="BQ750" s="147"/>
      <c r="BR750" s="9">
        <f t="shared" si="217"/>
        <v>0</v>
      </c>
      <c r="BS750" s="9">
        <f t="shared" si="218"/>
        <v>10</v>
      </c>
      <c r="BT750" s="9">
        <f t="shared" si="219"/>
        <v>10</v>
      </c>
      <c r="BU750" s="9" t="str">
        <f>IFERROR(_xlfn.XLOOKUP(D750,Sheet1!B:B,Sheet1!L:L),"")</f>
        <v/>
      </c>
      <c r="BV750" s="9" t="e">
        <f>_xlfn.XLOOKUP(BU750,Sheet1!S:S,Sheet1!T:T)</f>
        <v>#N/A</v>
      </c>
      <c r="BW750" s="9" t="e">
        <f>_xlfn.XLOOKUP(D750,Sheet1!B:B,Sheet1!M:M)</f>
        <v>#N/A</v>
      </c>
      <c r="BZ750" s="108">
        <f t="shared" si="220"/>
        <v>0</v>
      </c>
      <c r="CB750" s="12"/>
      <c r="CC750" s="12"/>
      <c r="CG750" s="1" t="str">
        <f>IF(BO750&lt;80,"Below 80",
IF(BO750&lt;=120,"80-120",
IF(BO750&lt;=200,"&gt; 120-200",
IF(BO750&lt;=300,"&gt;200-300",
IF(BO750&lt;=500,"&gt;300-500",
"&gt;500")))))</f>
        <v>Below 80</v>
      </c>
      <c r="CH750" s="1" t="str">
        <f>IFERROR(_xlfn.XLOOKUP(CG750,Scenario!M:M,Scenario!N:N),"")</f>
        <v/>
      </c>
      <c r="CI750" s="1" t="str">
        <f t="shared" si="221"/>
        <v>No</v>
      </c>
      <c r="CJ750" s="75">
        <v>0</v>
      </c>
    </row>
    <row r="751" spans="1:88" hidden="1">
      <c r="A751" s="2">
        <v>750</v>
      </c>
      <c r="B751" s="2">
        <v>2024</v>
      </c>
      <c r="C751" s="1">
        <v>0</v>
      </c>
      <c r="D751" s="37" t="str">
        <v>001J100000JrCKBIA3</v>
      </c>
      <c r="E751" s="37" t="str">
        <v>VIJAY TRADERS</v>
      </c>
      <c r="F751" s="37" t="str">
        <v>HARYANA</v>
      </c>
      <c r="G751" s="37" t="str">
        <v>PALWAL</v>
      </c>
      <c r="H751" s="37" t="str">
        <v>Hathin</v>
      </c>
      <c r="I751" s="37" t="str">
        <v>NIKUNJ UDYOG</v>
      </c>
      <c r="J751" s="37" t="str">
        <v>Rahul Chauhan</v>
      </c>
      <c r="K751" s="37">
        <v>0</v>
      </c>
      <c r="L751" s="37" t="str">
        <v>C12828</v>
      </c>
      <c r="M751" s="37" t="str">
        <v>North</v>
      </c>
      <c r="N751" s="2">
        <v>121102</v>
      </c>
      <c r="O751" s="2" t="str">
        <v>06ABCPK4442R1ZC</v>
      </c>
      <c r="P751" s="2">
        <v>9416267528</v>
      </c>
      <c r="Q751" s="2" t="str">
        <v>Dec'24</v>
      </c>
      <c r="R751" s="2">
        <v>2025</v>
      </c>
      <c r="S751" s="1">
        <v>0</v>
      </c>
      <c r="T751" s="2">
        <v>35</v>
      </c>
      <c r="U751" s="12">
        <v>6.9142857142857145E-2</v>
      </c>
      <c r="V751" s="1" t="str">
        <v>Minor</v>
      </c>
      <c r="W751" s="13">
        <v>0</v>
      </c>
      <c r="X751" s="13">
        <v>0</v>
      </c>
      <c r="Y751" s="13">
        <v>0</v>
      </c>
      <c r="Z751" s="13">
        <v>0</v>
      </c>
      <c r="AA751" s="13">
        <v>0</v>
      </c>
      <c r="AB751" s="13">
        <v>0</v>
      </c>
      <c r="AC751" s="13">
        <v>0</v>
      </c>
      <c r="AD751" s="13">
        <v>0</v>
      </c>
      <c r="AE751" s="13">
        <v>0</v>
      </c>
      <c r="AF751" s="13">
        <v>0</v>
      </c>
      <c r="AG751" s="13">
        <v>0</v>
      </c>
      <c r="AH751" s="13">
        <v>2.5</v>
      </c>
      <c r="AI751" s="13">
        <v>0</v>
      </c>
      <c r="AJ751" s="13">
        <v>0</v>
      </c>
      <c r="AK751" s="13">
        <v>0</v>
      </c>
      <c r="AL751" s="13">
        <v>0</v>
      </c>
      <c r="AM751" s="13">
        <v>1.2</v>
      </c>
      <c r="AN751" s="13">
        <v>0</v>
      </c>
      <c r="AO751" s="13">
        <v>3.4</v>
      </c>
      <c r="AP751" s="13">
        <v>0</v>
      </c>
      <c r="AQ751" s="13">
        <v>2</v>
      </c>
      <c r="AR751" s="13">
        <v>3.1</v>
      </c>
      <c r="AS751" s="13">
        <v>4.9800000000000004</v>
      </c>
      <c r="AT751" s="13">
        <v>3.16</v>
      </c>
      <c r="AU751" s="13">
        <v>2</v>
      </c>
      <c r="AV751" s="13">
        <v>2.1</v>
      </c>
      <c r="AW751" s="16">
        <f t="shared" si="206"/>
        <v>19.84</v>
      </c>
      <c r="AX751" s="16">
        <v>19.399999999999999</v>
      </c>
      <c r="AY751" s="10">
        <f t="shared" si="207"/>
        <v>39.239999999999995</v>
      </c>
      <c r="AZ751" s="10">
        <f>SUM(Z751:AK751)</f>
        <v>2.5</v>
      </c>
      <c r="BA751" s="10">
        <v>30</v>
      </c>
      <c r="BB751" s="10">
        <f t="shared" si="208"/>
        <v>10.16</v>
      </c>
      <c r="BC751" s="10">
        <f t="shared" si="209"/>
        <v>2.54</v>
      </c>
      <c r="BD751" s="10">
        <f t="shared" si="210"/>
        <v>36.739999999999995</v>
      </c>
      <c r="BE751" s="10">
        <f t="shared" si="222"/>
        <v>-17.34</v>
      </c>
      <c r="BF751" s="2" t="s">
        <v>119</v>
      </c>
      <c r="BG751" s="10">
        <f t="shared" si="211"/>
        <v>1.835</v>
      </c>
      <c r="BH751" s="36" t="s">
        <v>118</v>
      </c>
      <c r="BI751" s="39" t="str">
        <f t="shared" si="212"/>
        <v/>
      </c>
      <c r="BJ751" s="39" t="str">
        <f t="shared" si="213"/>
        <v/>
      </c>
      <c r="BK751" s="16">
        <f>SUM(AR751:AX751)</f>
        <v>54.58</v>
      </c>
      <c r="BL751" s="10">
        <f>SUM(AL751:AQ751)</f>
        <v>6.6</v>
      </c>
      <c r="BM751" s="12">
        <f t="shared" si="214"/>
        <v>1.390927624872579</v>
      </c>
      <c r="BN751" s="12">
        <f t="shared" si="214"/>
        <v>0.16819571865443425</v>
      </c>
      <c r="BO751" s="9">
        <f t="shared" si="215"/>
        <v>14.68</v>
      </c>
      <c r="BP751" s="39" t="str">
        <f t="shared" si="216"/>
        <v/>
      </c>
      <c r="BQ751" s="147"/>
      <c r="BR751" s="9">
        <f t="shared" si="217"/>
        <v>0</v>
      </c>
      <c r="BS751" s="9">
        <f t="shared" si="218"/>
        <v>2.5</v>
      </c>
      <c r="BT751" s="9">
        <f t="shared" si="219"/>
        <v>2.5</v>
      </c>
      <c r="BU751" s="9" t="str">
        <f>IFERROR(_xlfn.XLOOKUP(D751,Sheet1!B:B,Sheet1!L:L),"")</f>
        <v/>
      </c>
      <c r="BV751" s="9" t="e">
        <f>_xlfn.XLOOKUP(BU751,Sheet1!S:S,Sheet1!T:T)</f>
        <v>#N/A</v>
      </c>
      <c r="BW751" s="9" t="e">
        <f>_xlfn.XLOOKUP(D751,Sheet1!B:B,Sheet1!M:M)</f>
        <v>#N/A</v>
      </c>
      <c r="BZ751" s="108">
        <f t="shared" si="220"/>
        <v>19.399999999999995</v>
      </c>
      <c r="CB751" s="12">
        <f>AW751/AY751</f>
        <v>0.50560652395514782</v>
      </c>
      <c r="CC751" s="12">
        <f>AX751/AY751</f>
        <v>0.49439347604485223</v>
      </c>
      <c r="CG751" s="1" t="str">
        <f>IF(BO751&lt;80,"Below 80",
IF(BO751&lt;=120,"80-120",
IF(BO751&lt;=200,"&gt; 120-200",
IF(BO751&lt;=300,"&gt;200-300",
IF(BO751&lt;=500,"&gt;300-500",
"&gt;500")))))</f>
        <v>Below 80</v>
      </c>
      <c r="CH751" s="1" t="str">
        <f>IFERROR(_xlfn.XLOOKUP(CG751,Scenario!M:M,Scenario!N:N),"")</f>
        <v/>
      </c>
      <c r="CI751" s="1" t="str">
        <f t="shared" si="221"/>
        <v>Yes</v>
      </c>
      <c r="CJ751" s="75">
        <v>14.419999999999998</v>
      </c>
    </row>
    <row r="752" spans="1:88" hidden="1">
      <c r="A752" s="2">
        <v>751</v>
      </c>
      <c r="B752" s="2">
        <v>2024</v>
      </c>
      <c r="C752" s="1">
        <v>0</v>
      </c>
      <c r="D752" s="37" t="str">
        <v>001J100000RxbpJIAR</v>
      </c>
      <c r="E752" s="37" t="str">
        <v>RATHEE CEMENT STORE</v>
      </c>
      <c r="F752" s="37" t="str">
        <v>HARYANA</v>
      </c>
      <c r="G752" s="37" t="str">
        <v>ROHTAK</v>
      </c>
      <c r="H752" s="37" t="str">
        <v>Kalanaur</v>
      </c>
      <c r="I752" s="37" t="str">
        <v>JAI DURGA STEELS</v>
      </c>
      <c r="J752" s="37" t="str">
        <v>Sunny Bhutani</v>
      </c>
      <c r="K752" s="37" t="str">
        <v>Sunny Bhutani</v>
      </c>
      <c r="L752" s="37" t="str">
        <v>C12830</v>
      </c>
      <c r="M752" s="37" t="str">
        <v>North</v>
      </c>
      <c r="N752" s="2">
        <v>124112</v>
      </c>
      <c r="O752" s="2" t="str">
        <v>06BTIPK9652A1ZP</v>
      </c>
      <c r="P752" s="2">
        <v>9813824513</v>
      </c>
      <c r="Q752" s="2" t="str">
        <v>Dec'24</v>
      </c>
      <c r="R752" s="2">
        <v>2025</v>
      </c>
      <c r="S752" s="1">
        <v>0</v>
      </c>
      <c r="T752" s="2">
        <v>100</v>
      </c>
      <c r="U752" s="12">
        <v>0</v>
      </c>
      <c r="V752" s="1" t="str">
        <v>Challenger</v>
      </c>
      <c r="W752" s="13">
        <v>0</v>
      </c>
      <c r="X752" s="13">
        <v>0</v>
      </c>
      <c r="Y752" s="13">
        <v>0</v>
      </c>
      <c r="Z752" s="13">
        <v>0</v>
      </c>
      <c r="AA752" s="13">
        <v>0</v>
      </c>
      <c r="AB752" s="13">
        <v>0</v>
      </c>
      <c r="AC752" s="13">
        <v>0</v>
      </c>
      <c r="AD752" s="13">
        <v>0</v>
      </c>
      <c r="AE752" s="13">
        <v>0</v>
      </c>
      <c r="AF752" s="13">
        <v>0</v>
      </c>
      <c r="AG752" s="13">
        <v>0</v>
      </c>
      <c r="AH752" s="13">
        <v>99</v>
      </c>
      <c r="AI752" s="13">
        <v>0</v>
      </c>
      <c r="AJ752" s="13">
        <v>0</v>
      </c>
      <c r="AK752" s="13">
        <v>0</v>
      </c>
      <c r="AL752" s="13">
        <v>0</v>
      </c>
      <c r="AM752" s="13">
        <v>0</v>
      </c>
      <c r="AN752" s="13">
        <v>0</v>
      </c>
      <c r="AO752" s="13">
        <v>0</v>
      </c>
      <c r="AP752" s="13">
        <v>0</v>
      </c>
      <c r="AQ752" s="13">
        <v>0</v>
      </c>
      <c r="AR752" s="13">
        <v>0</v>
      </c>
      <c r="AS752" s="13">
        <v>0</v>
      </c>
      <c r="AT752" s="13">
        <v>0</v>
      </c>
      <c r="AU752" s="13">
        <v>0</v>
      </c>
      <c r="AV752" s="13">
        <v>0</v>
      </c>
      <c r="AW752" s="16">
        <f t="shared" si="206"/>
        <v>0</v>
      </c>
      <c r="AX752" s="16">
        <v>0</v>
      </c>
      <c r="AY752" s="10">
        <f t="shared" si="207"/>
        <v>0</v>
      </c>
      <c r="AZ752" s="10">
        <f>SUM(Z752:AK752)</f>
        <v>99</v>
      </c>
      <c r="BA752" s="10">
        <v>0</v>
      </c>
      <c r="BB752" s="10">
        <f t="shared" si="208"/>
        <v>0</v>
      </c>
      <c r="BC752" s="10">
        <f t="shared" si="209"/>
        <v>0</v>
      </c>
      <c r="BD752" s="10">
        <f t="shared" si="210"/>
        <v>-99</v>
      </c>
      <c r="BE752" s="10">
        <f t="shared" si="222"/>
        <v>99</v>
      </c>
      <c r="BF752" s="2" t="s">
        <v>119</v>
      </c>
      <c r="BG752" s="10">
        <f t="shared" si="211"/>
        <v>0</v>
      </c>
      <c r="BH752" s="36" t="s">
        <v>118</v>
      </c>
      <c r="BI752" s="39" t="str">
        <f t="shared" si="212"/>
        <v/>
      </c>
      <c r="BJ752" s="39" t="str">
        <f t="shared" si="213"/>
        <v/>
      </c>
      <c r="BK752" s="16">
        <f>SUM(AR752:AX752)</f>
        <v>0</v>
      </c>
      <c r="BL752" s="10">
        <f>SUM(AL752:AQ752)</f>
        <v>0</v>
      </c>
      <c r="BM752" s="12" t="str">
        <f t="shared" si="214"/>
        <v/>
      </c>
      <c r="BN752" s="12" t="str">
        <f t="shared" si="214"/>
        <v/>
      </c>
      <c r="BO752" s="9">
        <f t="shared" si="215"/>
        <v>0</v>
      </c>
      <c r="BP752" s="39" t="str">
        <f t="shared" si="216"/>
        <v/>
      </c>
      <c r="BQ752" s="147"/>
      <c r="BR752" s="9">
        <f t="shared" si="217"/>
        <v>0</v>
      </c>
      <c r="BS752" s="9">
        <f t="shared" si="218"/>
        <v>99</v>
      </c>
      <c r="BT752" s="9">
        <f t="shared" si="219"/>
        <v>99</v>
      </c>
      <c r="BU752" s="9" t="str">
        <f>IFERROR(_xlfn.XLOOKUP(D752,Sheet1!B:B,Sheet1!L:L),"")</f>
        <v/>
      </c>
      <c r="BV752" s="9" t="e">
        <f>_xlfn.XLOOKUP(BU752,Sheet1!S:S,Sheet1!T:T)</f>
        <v>#N/A</v>
      </c>
      <c r="BW752" s="9" t="e">
        <f>_xlfn.XLOOKUP(D752,Sheet1!B:B,Sheet1!M:M)</f>
        <v>#N/A</v>
      </c>
      <c r="BZ752" s="108">
        <f t="shared" si="220"/>
        <v>0</v>
      </c>
      <c r="CB752" s="12"/>
      <c r="CC752" s="12"/>
      <c r="CG752" s="1" t="str">
        <f>IF(BO752&lt;80,"Below 80",
IF(BO752&lt;=120,"80-120",
IF(BO752&lt;=200,"&gt; 120-200",
IF(BO752&lt;=300,"&gt;200-300",
IF(BO752&lt;=500,"&gt;300-500",
"&gt;500")))))</f>
        <v>Below 80</v>
      </c>
      <c r="CH752" s="1" t="str">
        <f>IFERROR(_xlfn.XLOOKUP(CG752,Scenario!M:M,Scenario!N:N),"")</f>
        <v/>
      </c>
      <c r="CI752" s="1" t="str">
        <f t="shared" si="221"/>
        <v>No</v>
      </c>
      <c r="CJ752" s="75">
        <v>0</v>
      </c>
    </row>
    <row r="753" spans="1:88" hidden="1">
      <c r="A753" s="2">
        <v>752</v>
      </c>
      <c r="B753" s="2">
        <v>2024</v>
      </c>
      <c r="C753" s="1">
        <v>0</v>
      </c>
      <c r="D753" s="37" t="str">
        <v>0015g00001eB5WDAA0</v>
      </c>
      <c r="E753" s="37" t="str">
        <v>Sita ram iron store</v>
      </c>
      <c r="F753" s="37" t="str">
        <v>CHANDIGARH</v>
      </c>
      <c r="G753" s="37" t="str">
        <v>CHANDIGARH</v>
      </c>
      <c r="H753" s="37" t="str">
        <v>Chandigarh</v>
      </c>
      <c r="I753" s="37" t="str">
        <v>PAL CEMENT AND STEEL PVT. LTD.</v>
      </c>
      <c r="J753" s="37" t="str">
        <v>Abhishek Wadhwa</v>
      </c>
      <c r="K753" s="37" t="str">
        <v>Abhishek Wadhwa</v>
      </c>
      <c r="L753" s="37" t="str">
        <v>C12827</v>
      </c>
      <c r="M753" s="37" t="str">
        <v>North</v>
      </c>
      <c r="N753" s="2">
        <v>160030</v>
      </c>
      <c r="O753" s="2" t="str">
        <v>04ADNPR2848F1ZD</v>
      </c>
      <c r="P753" s="2">
        <v>9216812710</v>
      </c>
      <c r="Q753" s="2" t="str">
        <v>Dec'24</v>
      </c>
      <c r="R753" s="2">
        <v>2025</v>
      </c>
      <c r="S753" s="1">
        <v>0</v>
      </c>
      <c r="T753" s="2">
        <v>100</v>
      </c>
      <c r="U753" s="12">
        <v>0</v>
      </c>
      <c r="V753" s="1" t="str">
        <v>Challenger</v>
      </c>
      <c r="W753" s="13">
        <v>0</v>
      </c>
      <c r="X753" s="13">
        <v>0</v>
      </c>
      <c r="Y753" s="13">
        <v>0</v>
      </c>
      <c r="Z753" s="13">
        <v>0</v>
      </c>
      <c r="AA753" s="13">
        <v>0</v>
      </c>
      <c r="AB753" s="13">
        <v>0</v>
      </c>
      <c r="AC753" s="13">
        <v>0</v>
      </c>
      <c r="AD753" s="13">
        <v>0</v>
      </c>
      <c r="AE753" s="13">
        <v>0</v>
      </c>
      <c r="AF753" s="13">
        <v>0</v>
      </c>
      <c r="AG753" s="13">
        <v>0</v>
      </c>
      <c r="AH753" s="13">
        <v>10</v>
      </c>
      <c r="AI753" s="13">
        <v>0</v>
      </c>
      <c r="AJ753" s="13">
        <v>0</v>
      </c>
      <c r="AK753" s="13">
        <v>0</v>
      </c>
      <c r="AL753" s="13">
        <v>0</v>
      </c>
      <c r="AM753" s="13">
        <v>0</v>
      </c>
      <c r="AN753" s="13">
        <v>0</v>
      </c>
      <c r="AO753" s="13">
        <v>0</v>
      </c>
      <c r="AP753" s="13">
        <v>0</v>
      </c>
      <c r="AQ753" s="13">
        <v>0</v>
      </c>
      <c r="AR753" s="13">
        <v>0</v>
      </c>
      <c r="AS753" s="13">
        <v>0</v>
      </c>
      <c r="AT753" s="13">
        <v>0</v>
      </c>
      <c r="AU753" s="13">
        <v>0</v>
      </c>
      <c r="AV753" s="13">
        <v>0</v>
      </c>
      <c r="AW753" s="16">
        <f t="shared" si="206"/>
        <v>0</v>
      </c>
      <c r="AX753" s="16">
        <v>0</v>
      </c>
      <c r="AY753" s="10">
        <f t="shared" si="207"/>
        <v>0</v>
      </c>
      <c r="AZ753" s="10">
        <f>SUM(Z753:AK753)</f>
        <v>10</v>
      </c>
      <c r="BA753" s="10"/>
      <c r="BB753" s="10">
        <f t="shared" si="208"/>
        <v>0</v>
      </c>
      <c r="BC753" s="10">
        <f t="shared" si="209"/>
        <v>0</v>
      </c>
      <c r="BD753" s="10">
        <f t="shared" si="210"/>
        <v>-10</v>
      </c>
      <c r="BE753" s="10">
        <f t="shared" si="222"/>
        <v>10</v>
      </c>
      <c r="BF753" s="2" t="s">
        <v>119</v>
      </c>
      <c r="BG753" s="10">
        <f t="shared" si="211"/>
        <v>0</v>
      </c>
      <c r="BH753" s="36" t="s">
        <v>118</v>
      </c>
      <c r="BI753" s="39" t="str">
        <f t="shared" si="212"/>
        <v/>
      </c>
      <c r="BJ753" s="39" t="str">
        <f t="shared" si="213"/>
        <v/>
      </c>
      <c r="BK753" s="16">
        <f>SUM(AR753:AX753)</f>
        <v>0</v>
      </c>
      <c r="BL753" s="10">
        <f>SUM(AL753:AQ753)</f>
        <v>0</v>
      </c>
      <c r="BM753" s="12" t="str">
        <f t="shared" si="214"/>
        <v/>
      </c>
      <c r="BN753" s="12" t="str">
        <f t="shared" si="214"/>
        <v/>
      </c>
      <c r="BO753" s="9">
        <f t="shared" si="215"/>
        <v>0</v>
      </c>
      <c r="BP753" s="39" t="str">
        <f t="shared" si="216"/>
        <v/>
      </c>
      <c r="BQ753" s="147"/>
      <c r="BR753" s="9">
        <f t="shared" si="217"/>
        <v>0</v>
      </c>
      <c r="BS753" s="9">
        <f t="shared" si="218"/>
        <v>10</v>
      </c>
      <c r="BT753" s="9">
        <f t="shared" si="219"/>
        <v>10</v>
      </c>
      <c r="BU753" s="9" t="str">
        <f>IFERROR(_xlfn.XLOOKUP(D753,Sheet1!B:B,Sheet1!L:L),"")</f>
        <v/>
      </c>
      <c r="BV753" s="9" t="e">
        <f>_xlfn.XLOOKUP(BU753,Sheet1!S:S,Sheet1!T:T)</f>
        <v>#N/A</v>
      </c>
      <c r="BW753" s="9" t="e">
        <f>_xlfn.XLOOKUP(D753,Sheet1!B:B,Sheet1!M:M)</f>
        <v>#N/A</v>
      </c>
      <c r="BZ753" s="108">
        <f t="shared" si="220"/>
        <v>0</v>
      </c>
      <c r="CB753" s="12"/>
      <c r="CC753" s="12"/>
      <c r="CG753" s="1" t="str">
        <f>IF(BO753&lt;80,"Below 80",
IF(BO753&lt;=120,"80-120",
IF(BO753&lt;=200,"&gt; 120-200",
IF(BO753&lt;=300,"&gt;200-300",
IF(BO753&lt;=500,"&gt;300-500",
"&gt;500")))))</f>
        <v>Below 80</v>
      </c>
      <c r="CH753" s="1" t="str">
        <f>IFERROR(_xlfn.XLOOKUP(CG753,Scenario!M:M,Scenario!N:N),"")</f>
        <v/>
      </c>
      <c r="CI753" s="1" t="str">
        <f t="shared" si="221"/>
        <v>No</v>
      </c>
      <c r="CJ753" s="75">
        <v>0</v>
      </c>
    </row>
    <row r="754" spans="1:88" hidden="1">
      <c r="A754" s="2">
        <v>753</v>
      </c>
      <c r="B754" s="2">
        <v>2024</v>
      </c>
      <c r="C754" s="1">
        <v>0</v>
      </c>
      <c r="D754" s="37" t="str">
        <v>001J100000RxnPMIAZ</v>
      </c>
      <c r="E754" s="37" t="str">
        <v>DEEPAK IRON &amp; STEEL CO</v>
      </c>
      <c r="F754" s="37" t="str">
        <v>PUNJAB</v>
      </c>
      <c r="G754" s="37" t="str">
        <v>FATEHGARH SAHIB</v>
      </c>
      <c r="H754" s="37" t="str">
        <v>Fatehgarh Sahib</v>
      </c>
      <c r="I754" s="37" t="str">
        <v>PAL CEMENT AND STEEL PVT. LTD.</v>
      </c>
      <c r="J754" s="37" t="str">
        <v>Abhishek Wadhwa</v>
      </c>
      <c r="K754" s="37" t="str">
        <v>Abhishek Wadhwa</v>
      </c>
      <c r="L754" s="37" t="str">
        <v>C12827</v>
      </c>
      <c r="M754" s="37" t="str">
        <v>North</v>
      </c>
      <c r="N754" s="2">
        <v>147301</v>
      </c>
      <c r="O754" s="2" t="str">
        <v>03AMMPG0590K1Z2</v>
      </c>
      <c r="P754" s="2">
        <v>9316030301</v>
      </c>
      <c r="Q754" s="2" t="str">
        <v>Dec'24</v>
      </c>
      <c r="R754" s="2">
        <v>2025</v>
      </c>
      <c r="S754" s="1">
        <v>0</v>
      </c>
      <c r="T754" s="2">
        <v>50</v>
      </c>
      <c r="U754" s="12">
        <v>0</v>
      </c>
      <c r="V754" s="1" t="str">
        <v>Minor</v>
      </c>
      <c r="W754" s="13">
        <v>0</v>
      </c>
      <c r="X754" s="13">
        <v>0</v>
      </c>
      <c r="Y754" s="13">
        <v>0</v>
      </c>
      <c r="Z754" s="13">
        <v>0</v>
      </c>
      <c r="AA754" s="13">
        <v>0</v>
      </c>
      <c r="AB754" s="13">
        <v>0</v>
      </c>
      <c r="AC754" s="13">
        <v>0</v>
      </c>
      <c r="AD754" s="13">
        <v>0</v>
      </c>
      <c r="AE754" s="13">
        <v>0</v>
      </c>
      <c r="AF754" s="13">
        <v>0</v>
      </c>
      <c r="AG754" s="13">
        <v>0</v>
      </c>
      <c r="AH754" s="13">
        <v>13</v>
      </c>
      <c r="AI754" s="13">
        <v>0</v>
      </c>
      <c r="AJ754" s="13">
        <v>0</v>
      </c>
      <c r="AK754" s="13">
        <v>0</v>
      </c>
      <c r="AL754" s="13">
        <v>0</v>
      </c>
      <c r="AM754" s="13">
        <v>0</v>
      </c>
      <c r="AN754" s="13">
        <v>0</v>
      </c>
      <c r="AO754" s="13">
        <v>0</v>
      </c>
      <c r="AP754" s="13">
        <v>0</v>
      </c>
      <c r="AQ754" s="13">
        <v>0</v>
      </c>
      <c r="AR754" s="13">
        <v>0</v>
      </c>
      <c r="AS754" s="13">
        <v>0</v>
      </c>
      <c r="AT754" s="13">
        <v>0</v>
      </c>
      <c r="AU754" s="13">
        <v>0</v>
      </c>
      <c r="AV754" s="13">
        <v>0</v>
      </c>
      <c r="AW754" s="16">
        <f t="shared" si="206"/>
        <v>0</v>
      </c>
      <c r="AX754" s="16">
        <v>0</v>
      </c>
      <c r="AY754" s="10">
        <f t="shared" si="207"/>
        <v>0</v>
      </c>
      <c r="AZ754" s="10">
        <f>SUM(Z754:AK754)</f>
        <v>13</v>
      </c>
      <c r="BA754" s="10">
        <v>20</v>
      </c>
      <c r="BB754" s="10">
        <f t="shared" si="208"/>
        <v>20</v>
      </c>
      <c r="BC754" s="10">
        <f t="shared" si="209"/>
        <v>5</v>
      </c>
      <c r="BD754" s="10">
        <f t="shared" si="210"/>
        <v>-13</v>
      </c>
      <c r="BE754" s="10">
        <f t="shared" si="222"/>
        <v>13</v>
      </c>
      <c r="BF754" s="2" t="s">
        <v>119</v>
      </c>
      <c r="BG754" s="10">
        <f t="shared" si="211"/>
        <v>0</v>
      </c>
      <c r="BH754" s="36" t="s">
        <v>118</v>
      </c>
      <c r="BI754" s="39" t="str">
        <f t="shared" si="212"/>
        <v/>
      </c>
      <c r="BJ754" s="39" t="str">
        <f t="shared" si="213"/>
        <v/>
      </c>
      <c r="BK754" s="16">
        <f>SUM(AR754:AX754)</f>
        <v>0</v>
      </c>
      <c r="BL754" s="10">
        <f>SUM(AL754:AQ754)</f>
        <v>0</v>
      </c>
      <c r="BM754" s="12" t="str">
        <f t="shared" si="214"/>
        <v/>
      </c>
      <c r="BN754" s="12" t="str">
        <f t="shared" si="214"/>
        <v/>
      </c>
      <c r="BO754" s="9">
        <f t="shared" si="215"/>
        <v>0</v>
      </c>
      <c r="BP754" s="39" t="str">
        <f t="shared" si="216"/>
        <v/>
      </c>
      <c r="BQ754" s="147"/>
      <c r="BR754" s="9">
        <f t="shared" si="217"/>
        <v>0</v>
      </c>
      <c r="BS754" s="9">
        <f t="shared" si="218"/>
        <v>13</v>
      </c>
      <c r="BT754" s="9">
        <f t="shared" si="219"/>
        <v>13</v>
      </c>
      <c r="BU754" s="9" t="str">
        <f>IFERROR(_xlfn.XLOOKUP(D754,Sheet1!B:B,Sheet1!L:L),"")</f>
        <v/>
      </c>
      <c r="BV754" s="9" t="e">
        <f>_xlfn.XLOOKUP(BU754,Sheet1!S:S,Sheet1!T:T)</f>
        <v>#N/A</v>
      </c>
      <c r="BW754" s="9" t="e">
        <f>_xlfn.XLOOKUP(D754,Sheet1!B:B,Sheet1!M:M)</f>
        <v>#N/A</v>
      </c>
      <c r="BZ754" s="108">
        <f t="shared" si="220"/>
        <v>0</v>
      </c>
      <c r="CB754" s="12"/>
      <c r="CC754" s="12"/>
      <c r="CG754" s="1" t="str">
        <f>IF(BO754&lt;80,"Below 80",
IF(BO754&lt;=120,"80-120",
IF(BO754&lt;=200,"&gt; 120-200",
IF(BO754&lt;=300,"&gt;200-300",
IF(BO754&lt;=500,"&gt;300-500",
"&gt;500")))))</f>
        <v>Below 80</v>
      </c>
      <c r="CH754" s="1" t="str">
        <f>IFERROR(_xlfn.XLOOKUP(CG754,Scenario!M:M,Scenario!N:N),"")</f>
        <v/>
      </c>
      <c r="CI754" s="1" t="str">
        <f t="shared" si="221"/>
        <v>Yes</v>
      </c>
      <c r="CJ754" s="75">
        <v>0</v>
      </c>
    </row>
    <row r="755" spans="1:88" hidden="1">
      <c r="A755" s="2">
        <v>754</v>
      </c>
      <c r="B755" s="2">
        <v>2024</v>
      </c>
      <c r="C755" s="1">
        <v>0</v>
      </c>
      <c r="D755" s="37" t="str">
        <v>0015g00001gvLzqAAE</v>
      </c>
      <c r="E755" s="37" t="str">
        <v>GUPTA STEEL TRADERS</v>
      </c>
      <c r="F755" s="37" t="str">
        <v>HARYANA</v>
      </c>
      <c r="G755" s="37" t="str">
        <v>KARNAL</v>
      </c>
      <c r="H755" s="37" t="str">
        <v>Karnal</v>
      </c>
      <c r="I755" s="37" t="str">
        <v>RAMDOOT UDHYOG PRIVATE LIMITED</v>
      </c>
      <c r="J755" s="37" t="str">
        <v>Naseem Makkar</v>
      </c>
      <c r="K755" s="37" t="str">
        <v>Naseem Makkar</v>
      </c>
      <c r="L755" s="37" t="str">
        <v>C13168</v>
      </c>
      <c r="M755" s="37" t="str">
        <v>North</v>
      </c>
      <c r="N755" s="2">
        <v>132001</v>
      </c>
      <c r="O755" s="2" t="str">
        <v>06AAQFM7141N1ZP</v>
      </c>
      <c r="P755" s="2">
        <v>9896583100</v>
      </c>
      <c r="Q755" s="2" t="str">
        <v>Dec'24</v>
      </c>
      <c r="R755" s="2">
        <v>2025</v>
      </c>
      <c r="S755" s="1">
        <v>0</v>
      </c>
      <c r="T755" s="2">
        <v>100</v>
      </c>
      <c r="U755" s="12">
        <v>0</v>
      </c>
      <c r="V755" s="1" t="str">
        <v>Challenger</v>
      </c>
      <c r="W755" s="13">
        <v>0</v>
      </c>
      <c r="X755" s="13">
        <v>0</v>
      </c>
      <c r="Y755" s="13">
        <v>0</v>
      </c>
      <c r="Z755" s="13">
        <v>0</v>
      </c>
      <c r="AA755" s="13">
        <v>0</v>
      </c>
      <c r="AB755" s="13">
        <v>0</v>
      </c>
      <c r="AC755" s="13">
        <v>0</v>
      </c>
      <c r="AD755" s="13">
        <v>0</v>
      </c>
      <c r="AE755" s="13">
        <v>0</v>
      </c>
      <c r="AF755" s="13">
        <v>0</v>
      </c>
      <c r="AG755" s="13">
        <v>0</v>
      </c>
      <c r="AH755" s="13">
        <v>12</v>
      </c>
      <c r="AI755" s="13">
        <v>0</v>
      </c>
      <c r="AJ755" s="13">
        <v>0</v>
      </c>
      <c r="AK755" s="13">
        <v>0</v>
      </c>
      <c r="AL755" s="13">
        <v>0</v>
      </c>
      <c r="AM755" s="13">
        <v>0</v>
      </c>
      <c r="AN755" s="13">
        <v>0</v>
      </c>
      <c r="AO755" s="13">
        <v>0</v>
      </c>
      <c r="AP755" s="13">
        <v>0</v>
      </c>
      <c r="AQ755" s="13">
        <v>0</v>
      </c>
      <c r="AR755" s="13">
        <v>0</v>
      </c>
      <c r="AS755" s="13">
        <v>0</v>
      </c>
      <c r="AT755" s="13">
        <v>0</v>
      </c>
      <c r="AU755" s="13">
        <v>0</v>
      </c>
      <c r="AV755" s="13">
        <v>0</v>
      </c>
      <c r="AW755" s="16">
        <f t="shared" si="206"/>
        <v>0</v>
      </c>
      <c r="AX755" s="16">
        <v>0</v>
      </c>
      <c r="AY755" s="10">
        <f t="shared" si="207"/>
        <v>0</v>
      </c>
      <c r="AZ755" s="10">
        <f>SUM(Z755:AK755)</f>
        <v>12</v>
      </c>
      <c r="BA755" s="10">
        <v>0</v>
      </c>
      <c r="BB755" s="10">
        <f t="shared" si="208"/>
        <v>0</v>
      </c>
      <c r="BC755" s="10">
        <f t="shared" si="209"/>
        <v>0</v>
      </c>
      <c r="BD755" s="10">
        <f t="shared" si="210"/>
        <v>-12</v>
      </c>
      <c r="BE755" s="10">
        <f t="shared" si="222"/>
        <v>12</v>
      </c>
      <c r="BF755" s="2" t="s">
        <v>119</v>
      </c>
      <c r="BG755" s="10">
        <f t="shared" si="211"/>
        <v>0</v>
      </c>
      <c r="BH755" s="36" t="s">
        <v>118</v>
      </c>
      <c r="BI755" s="39" t="str">
        <f t="shared" si="212"/>
        <v/>
      </c>
      <c r="BJ755" s="39" t="str">
        <f t="shared" si="213"/>
        <v/>
      </c>
      <c r="BK755" s="16">
        <f>SUM(AR755:AX755)</f>
        <v>0</v>
      </c>
      <c r="BL755" s="10">
        <f>SUM(AL755:AQ755)</f>
        <v>0</v>
      </c>
      <c r="BM755" s="12" t="str">
        <f t="shared" si="214"/>
        <v/>
      </c>
      <c r="BN755" s="12" t="str">
        <f t="shared" si="214"/>
        <v/>
      </c>
      <c r="BO755" s="9">
        <f t="shared" si="215"/>
        <v>0</v>
      </c>
      <c r="BP755" s="39" t="str">
        <f t="shared" si="216"/>
        <v/>
      </c>
      <c r="BQ755" s="147"/>
      <c r="BR755" s="9">
        <f t="shared" si="217"/>
        <v>0</v>
      </c>
      <c r="BS755" s="9">
        <f t="shared" si="218"/>
        <v>12</v>
      </c>
      <c r="BT755" s="9">
        <f t="shared" si="219"/>
        <v>12</v>
      </c>
      <c r="BU755" s="9" t="str">
        <f>IFERROR(_xlfn.XLOOKUP(D755,Sheet1!B:B,Sheet1!L:L),"")</f>
        <v/>
      </c>
      <c r="BV755" s="9" t="e">
        <f>_xlfn.XLOOKUP(BU755,Sheet1!S:S,Sheet1!T:T)</f>
        <v>#N/A</v>
      </c>
      <c r="BW755" s="9" t="e">
        <f>_xlfn.XLOOKUP(D755,Sheet1!B:B,Sheet1!M:M)</f>
        <v>#N/A</v>
      </c>
      <c r="BZ755" s="108">
        <f t="shared" si="220"/>
        <v>0</v>
      </c>
      <c r="CB755" s="12"/>
      <c r="CC755" s="12"/>
      <c r="CG755" s="1" t="str">
        <f>IF(BO755&lt;80,"Below 80",
IF(BO755&lt;=120,"80-120",
IF(BO755&lt;=200,"&gt; 120-200",
IF(BO755&lt;=300,"&gt;200-300",
IF(BO755&lt;=500,"&gt;300-500",
"&gt;500")))))</f>
        <v>Below 80</v>
      </c>
      <c r="CH755" s="1" t="str">
        <f>IFERROR(_xlfn.XLOOKUP(CG755,Scenario!M:M,Scenario!N:N),"")</f>
        <v/>
      </c>
      <c r="CI755" s="1" t="str">
        <f t="shared" si="221"/>
        <v>No</v>
      </c>
      <c r="CJ755" s="75">
        <v>0</v>
      </c>
    </row>
    <row r="756" spans="1:88" hidden="1">
      <c r="A756" s="2">
        <v>755</v>
      </c>
      <c r="B756" s="2">
        <v>2024</v>
      </c>
      <c r="C756" s="1">
        <v>0</v>
      </c>
      <c r="D756" s="37" t="str">
        <v>0015g00001dZAZhAAO</v>
      </c>
      <c r="E756" s="37" t="str">
        <v>BHAGWATI IRON STORE</v>
      </c>
      <c r="F756" s="37" t="str">
        <v>HARYANA</v>
      </c>
      <c r="G756" s="37" t="str">
        <v>KARNAL</v>
      </c>
      <c r="H756" s="37" t="str">
        <v>Gharaunda</v>
      </c>
      <c r="I756" s="37" t="str">
        <v>RAMDOOT UDHYOG PRIVATE LIMITED</v>
      </c>
      <c r="J756" s="37" t="str">
        <v>Naseem Makkar</v>
      </c>
      <c r="K756" s="37" t="str">
        <v>Naseem Makkar</v>
      </c>
      <c r="L756" s="37" t="str">
        <v>C13168</v>
      </c>
      <c r="M756" s="37" t="str">
        <v>North</v>
      </c>
      <c r="N756" s="2">
        <v>132114</v>
      </c>
      <c r="O756" s="2" t="str">
        <v>06AAQPJ3541D1ZW</v>
      </c>
      <c r="P756" s="2">
        <v>9255775500</v>
      </c>
      <c r="Q756" s="2" t="str">
        <v>Dec'24</v>
      </c>
      <c r="R756" s="2">
        <v>2025</v>
      </c>
      <c r="S756" s="1">
        <v>0</v>
      </c>
      <c r="T756" s="2">
        <v>50</v>
      </c>
      <c r="U756" s="12">
        <v>0</v>
      </c>
      <c r="V756" s="1" t="str">
        <v>Minor</v>
      </c>
      <c r="W756" s="13">
        <v>0</v>
      </c>
      <c r="X756" s="13">
        <v>0</v>
      </c>
      <c r="Y756" s="13">
        <v>0</v>
      </c>
      <c r="Z756" s="13">
        <v>0</v>
      </c>
      <c r="AA756" s="13">
        <v>0</v>
      </c>
      <c r="AB756" s="13">
        <v>0</v>
      </c>
      <c r="AC756" s="13">
        <v>0</v>
      </c>
      <c r="AD756" s="13">
        <v>0</v>
      </c>
      <c r="AE756" s="13">
        <v>0</v>
      </c>
      <c r="AF756" s="13">
        <v>0</v>
      </c>
      <c r="AG756" s="13">
        <v>0</v>
      </c>
      <c r="AH756" s="13">
        <v>10</v>
      </c>
      <c r="AI756" s="13">
        <v>12.04</v>
      </c>
      <c r="AJ756" s="13">
        <v>10</v>
      </c>
      <c r="AK756" s="13">
        <v>23.99</v>
      </c>
      <c r="AL756" s="13">
        <v>0</v>
      </c>
      <c r="AM756" s="13">
        <v>65</v>
      </c>
      <c r="AN756" s="13">
        <v>30</v>
      </c>
      <c r="AO756" s="13">
        <v>0</v>
      </c>
      <c r="AP756" s="13">
        <v>24.83</v>
      </c>
      <c r="AQ756" s="13">
        <v>5.37</v>
      </c>
      <c r="AR756" s="13">
        <v>0</v>
      </c>
      <c r="AS756" s="13">
        <v>9</v>
      </c>
      <c r="AT756" s="13">
        <v>0</v>
      </c>
      <c r="AU756" s="13">
        <v>0</v>
      </c>
      <c r="AV756" s="13">
        <v>0</v>
      </c>
      <c r="AW756" s="16">
        <f t="shared" si="206"/>
        <v>134.19999999999999</v>
      </c>
      <c r="AX756" s="16">
        <f>AW756*2</f>
        <v>268.39999999999998</v>
      </c>
      <c r="AY756" s="10">
        <f t="shared" si="207"/>
        <v>402.59999999999997</v>
      </c>
      <c r="AZ756" s="10">
        <f>SUM(Z756:AK756)</f>
        <v>56.03</v>
      </c>
      <c r="BA756" s="10">
        <f>AW756+75</f>
        <v>209.2</v>
      </c>
      <c r="BB756" s="10">
        <f t="shared" si="208"/>
        <v>75</v>
      </c>
      <c r="BC756" s="10">
        <f t="shared" si="209"/>
        <v>18.75</v>
      </c>
      <c r="BD756" s="10">
        <f t="shared" si="210"/>
        <v>346.56999999999994</v>
      </c>
      <c r="BE756" s="10">
        <f t="shared" si="222"/>
        <v>-78.169999999999987</v>
      </c>
      <c r="BF756" s="2" t="s">
        <v>119</v>
      </c>
      <c r="BG756" s="10">
        <f t="shared" si="211"/>
        <v>16.774999999999999</v>
      </c>
      <c r="BH756" s="36" t="s">
        <v>118</v>
      </c>
      <c r="BI756" s="39" t="str">
        <f t="shared" si="212"/>
        <v>A</v>
      </c>
      <c r="BJ756" s="39" t="str">
        <f t="shared" si="213"/>
        <v>B</v>
      </c>
      <c r="BK756" s="16">
        <f>SUM(AR756:AX756)</f>
        <v>411.59999999999997</v>
      </c>
      <c r="BL756" s="10">
        <f>SUM(AL756:AQ756)</f>
        <v>125.2</v>
      </c>
      <c r="BM756" s="12">
        <f t="shared" si="214"/>
        <v>1.0223546944858419</v>
      </c>
      <c r="BN756" s="12">
        <f t="shared" si="214"/>
        <v>0.31097863884749133</v>
      </c>
      <c r="BO756" s="9">
        <f t="shared" si="215"/>
        <v>134.19999999999999</v>
      </c>
      <c r="BP756" s="39" t="str">
        <f t="shared" si="216"/>
        <v/>
      </c>
      <c r="BQ756" s="147"/>
      <c r="BR756" s="9">
        <f t="shared" si="217"/>
        <v>0</v>
      </c>
      <c r="BS756" s="9">
        <f t="shared" si="218"/>
        <v>56.03</v>
      </c>
      <c r="BT756" s="9">
        <f t="shared" si="219"/>
        <v>56.03</v>
      </c>
      <c r="BU756" s="9" t="str">
        <f>IFERROR(_xlfn.XLOOKUP(D756,Sheet1!B:B,Sheet1!L:L),"")</f>
        <v/>
      </c>
      <c r="BV756" s="9" t="e">
        <f>_xlfn.XLOOKUP(BU756,Sheet1!S:S,Sheet1!T:T)</f>
        <v>#N/A</v>
      </c>
      <c r="BW756" s="9" t="e">
        <f>_xlfn.XLOOKUP(D756,Sheet1!B:B,Sheet1!M:M)</f>
        <v>#N/A</v>
      </c>
      <c r="BX756" s="11" t="s">
        <v>123</v>
      </c>
      <c r="BZ756" s="108">
        <f t="shared" si="220"/>
        <v>268.39999999999998</v>
      </c>
      <c r="CB756" s="12">
        <f>AW756/AY756</f>
        <v>0.33333333333333331</v>
      </c>
      <c r="CC756" s="12">
        <f>AX756/AY756</f>
        <v>0.66666666666666663</v>
      </c>
      <c r="CG756" s="1" t="str">
        <f>IF(BO756&lt;80,"Below 80",
IF(BO756&lt;=120,"80-120",
IF(BO756&lt;=200,"&gt; 120-200",
IF(BO756&lt;=300,"&gt;200-300",
IF(BO756&lt;=500,"&gt;300-500",
"&gt;500")))))</f>
        <v>&gt; 120-200</v>
      </c>
      <c r="CH756" s="1" t="str">
        <f>IFERROR(_xlfn.XLOOKUP(CG756,Scenario!M:M,Scenario!N:N),"")</f>
        <v>B</v>
      </c>
      <c r="CI756" s="1" t="b">
        <f t="shared" si="221"/>
        <v>0</v>
      </c>
      <c r="CJ756" s="75">
        <v>259.39999999999998</v>
      </c>
    </row>
    <row r="757" spans="1:88" hidden="1">
      <c r="A757" s="2">
        <v>756</v>
      </c>
      <c r="B757" s="2">
        <v>2024</v>
      </c>
      <c r="C757" s="1">
        <v>0</v>
      </c>
      <c r="D757" s="37" t="str">
        <v>0015g00001dXMv7AAG</v>
      </c>
      <c r="E757" s="37" t="str">
        <v>KAMAL ASSOCIATES</v>
      </c>
      <c r="F757" s="37" t="str">
        <v>HARYANA</v>
      </c>
      <c r="G757" s="37" t="str">
        <v>YAMUNANAGAR</v>
      </c>
      <c r="H757" s="37" t="str">
        <v>Jagadhri</v>
      </c>
      <c r="I757" s="37" t="str">
        <v>RAMDOOT UDHYOG PRIVATE LIMITED</v>
      </c>
      <c r="J757" s="37" t="str">
        <v>Naseem Makkar</v>
      </c>
      <c r="K757" s="37" t="str">
        <v>Naseem Makkar</v>
      </c>
      <c r="L757" s="37" t="str">
        <v>C13168</v>
      </c>
      <c r="M757" s="37" t="str">
        <v>North</v>
      </c>
      <c r="N757" s="2">
        <v>135001</v>
      </c>
      <c r="O757" s="2" t="str">
        <v>06AWHPG3581B3ZT</v>
      </c>
      <c r="P757" s="2">
        <v>9896909002</v>
      </c>
      <c r="Q757" s="2" t="str">
        <v>Dec'24</v>
      </c>
      <c r="R757" s="2">
        <v>2025</v>
      </c>
      <c r="S757" s="1">
        <v>0</v>
      </c>
      <c r="T757" s="2">
        <v>150</v>
      </c>
      <c r="U757" s="12">
        <v>0</v>
      </c>
      <c r="V757" s="1" t="str">
        <v>Challenger</v>
      </c>
      <c r="W757" s="13">
        <v>0</v>
      </c>
      <c r="X757" s="13">
        <v>0</v>
      </c>
      <c r="Y757" s="13">
        <v>0</v>
      </c>
      <c r="Z757" s="13">
        <v>0</v>
      </c>
      <c r="AA757" s="13">
        <v>0</v>
      </c>
      <c r="AB757" s="13">
        <v>0</v>
      </c>
      <c r="AC757" s="13">
        <v>0</v>
      </c>
      <c r="AD757" s="13">
        <v>0</v>
      </c>
      <c r="AE757" s="13">
        <v>0</v>
      </c>
      <c r="AF757" s="13">
        <v>0</v>
      </c>
      <c r="AG757" s="13">
        <v>0</v>
      </c>
      <c r="AH757" s="13">
        <v>5</v>
      </c>
      <c r="AI757" s="13">
        <v>0</v>
      </c>
      <c r="AJ757" s="13">
        <v>0</v>
      </c>
      <c r="AK757" s="13">
        <v>0</v>
      </c>
      <c r="AL757" s="13">
        <v>0</v>
      </c>
      <c r="AM757" s="13">
        <v>0</v>
      </c>
      <c r="AN757" s="13">
        <v>0</v>
      </c>
      <c r="AO757" s="13">
        <v>0</v>
      </c>
      <c r="AP757" s="13">
        <v>0</v>
      </c>
      <c r="AQ757" s="13">
        <v>0</v>
      </c>
      <c r="AR757" s="13">
        <v>0</v>
      </c>
      <c r="AS757" s="13">
        <v>0</v>
      </c>
      <c r="AT757" s="13">
        <v>0</v>
      </c>
      <c r="AU757" s="13">
        <v>0</v>
      </c>
      <c r="AV757" s="13">
        <v>0</v>
      </c>
      <c r="AW757" s="16">
        <f t="shared" si="206"/>
        <v>0</v>
      </c>
      <c r="AX757" s="16">
        <v>0</v>
      </c>
      <c r="AY757" s="10">
        <f t="shared" si="207"/>
        <v>0</v>
      </c>
      <c r="AZ757" s="10">
        <f>SUM(Z757:AK757)</f>
        <v>5</v>
      </c>
      <c r="BA757" s="10">
        <v>0</v>
      </c>
      <c r="BB757" s="10">
        <f t="shared" si="208"/>
        <v>0</v>
      </c>
      <c r="BC757" s="10">
        <f t="shared" si="209"/>
        <v>0</v>
      </c>
      <c r="BD757" s="10">
        <f t="shared" si="210"/>
        <v>-5</v>
      </c>
      <c r="BE757" s="10">
        <f t="shared" si="222"/>
        <v>5</v>
      </c>
      <c r="BF757" s="2" t="s">
        <v>119</v>
      </c>
      <c r="BG757" s="10">
        <f t="shared" si="211"/>
        <v>0</v>
      </c>
      <c r="BH757" s="36" t="s">
        <v>118</v>
      </c>
      <c r="BI757" s="39" t="str">
        <f t="shared" si="212"/>
        <v/>
      </c>
      <c r="BJ757" s="39" t="str">
        <f t="shared" si="213"/>
        <v/>
      </c>
      <c r="BK757" s="16">
        <f>SUM(AR757:AX757)</f>
        <v>0</v>
      </c>
      <c r="BL757" s="10">
        <f>SUM(AL757:AQ757)</f>
        <v>0</v>
      </c>
      <c r="BM757" s="12" t="str">
        <f t="shared" si="214"/>
        <v/>
      </c>
      <c r="BN757" s="12" t="str">
        <f t="shared" si="214"/>
        <v/>
      </c>
      <c r="BO757" s="9">
        <f t="shared" si="215"/>
        <v>0</v>
      </c>
      <c r="BP757" s="39" t="str">
        <f t="shared" si="216"/>
        <v/>
      </c>
      <c r="BQ757" s="147"/>
      <c r="BR757" s="9">
        <f t="shared" si="217"/>
        <v>0</v>
      </c>
      <c r="BS757" s="9">
        <f t="shared" si="218"/>
        <v>5</v>
      </c>
      <c r="BT757" s="9">
        <f t="shared" si="219"/>
        <v>5</v>
      </c>
      <c r="BU757" s="9" t="str">
        <f>IFERROR(_xlfn.XLOOKUP(D757,Sheet1!B:B,Sheet1!L:L),"")</f>
        <v/>
      </c>
      <c r="BV757" s="9" t="e">
        <f>_xlfn.XLOOKUP(BU757,Sheet1!S:S,Sheet1!T:T)</f>
        <v>#N/A</v>
      </c>
      <c r="BW757" s="9" t="e">
        <f>_xlfn.XLOOKUP(D757,Sheet1!B:B,Sheet1!M:M)</f>
        <v>#N/A</v>
      </c>
      <c r="BZ757" s="108">
        <f t="shared" si="220"/>
        <v>0</v>
      </c>
      <c r="CB757" s="12"/>
      <c r="CC757" s="12"/>
      <c r="CG757" s="1" t="str">
        <f>IF(BO757&lt;80,"Below 80",
IF(BO757&lt;=120,"80-120",
IF(BO757&lt;=200,"&gt; 120-200",
IF(BO757&lt;=300,"&gt;200-300",
IF(BO757&lt;=500,"&gt;300-500",
"&gt;500")))))</f>
        <v>Below 80</v>
      </c>
      <c r="CH757" s="1" t="str">
        <f>IFERROR(_xlfn.XLOOKUP(CG757,Scenario!M:M,Scenario!N:N),"")</f>
        <v/>
      </c>
      <c r="CI757" s="1" t="str">
        <f t="shared" si="221"/>
        <v>No</v>
      </c>
      <c r="CJ757" s="75">
        <v>0</v>
      </c>
    </row>
    <row r="758" spans="1:88" hidden="1">
      <c r="A758" s="2">
        <v>757</v>
      </c>
      <c r="B758" s="2">
        <v>2024</v>
      </c>
      <c r="C758" s="1">
        <v>0</v>
      </c>
      <c r="D758" s="37" t="str">
        <v>001J100000RyKMMIA3</v>
      </c>
      <c r="E758" s="37" t="str">
        <v>JAGDAMBA STEEL</v>
      </c>
      <c r="F758" s="37" t="str">
        <v>HARYANA</v>
      </c>
      <c r="G758" s="37" t="str">
        <v>KAITHAL</v>
      </c>
      <c r="H758" s="37" t="str">
        <v>Siwan</v>
      </c>
      <c r="I758" s="37" t="str">
        <v>RAMDOOT UDHYOG PRIVATE LIMITED</v>
      </c>
      <c r="J758" s="37" t="str">
        <v>Naseem Makkar</v>
      </c>
      <c r="K758" s="37" t="str">
        <v>Naseem Makkar</v>
      </c>
      <c r="L758" s="37" t="str">
        <v>C13168</v>
      </c>
      <c r="M758" s="37" t="str">
        <v>North</v>
      </c>
      <c r="N758" s="2">
        <v>136027</v>
      </c>
      <c r="O758" s="2" t="str">
        <v>06ABWPG6724C1ZM</v>
      </c>
      <c r="P758" s="2">
        <v>9416658768</v>
      </c>
      <c r="Q758" s="2" t="str">
        <v>Dec'24</v>
      </c>
      <c r="R758" s="2">
        <v>2025</v>
      </c>
      <c r="S758" s="1">
        <v>0</v>
      </c>
      <c r="T758" s="2">
        <v>140</v>
      </c>
      <c r="U758" s="12">
        <v>0</v>
      </c>
      <c r="V758" s="1" t="str">
        <v>Challenger</v>
      </c>
      <c r="W758" s="13">
        <v>0</v>
      </c>
      <c r="X758" s="13">
        <v>0</v>
      </c>
      <c r="Y758" s="13">
        <v>0</v>
      </c>
      <c r="Z758" s="13">
        <v>0</v>
      </c>
      <c r="AA758" s="13">
        <v>0</v>
      </c>
      <c r="AB758" s="13">
        <v>0</v>
      </c>
      <c r="AC758" s="13">
        <v>0</v>
      </c>
      <c r="AD758" s="13">
        <v>0</v>
      </c>
      <c r="AE758" s="13">
        <v>0</v>
      </c>
      <c r="AF758" s="13">
        <v>0</v>
      </c>
      <c r="AG758" s="13">
        <v>0</v>
      </c>
      <c r="AH758" s="13">
        <v>12</v>
      </c>
      <c r="AI758" s="13">
        <v>12.09</v>
      </c>
      <c r="AJ758" s="13">
        <v>13</v>
      </c>
      <c r="AK758" s="13">
        <v>14.98</v>
      </c>
      <c r="AL758" s="13">
        <v>12.03</v>
      </c>
      <c r="AM758" s="13">
        <v>0</v>
      </c>
      <c r="AN758" s="13">
        <v>0</v>
      </c>
      <c r="AO758" s="13">
        <v>0</v>
      </c>
      <c r="AP758" s="13">
        <v>11.99</v>
      </c>
      <c r="AQ758" s="13">
        <v>0</v>
      </c>
      <c r="AR758" s="13">
        <v>0</v>
      </c>
      <c r="AS758" s="13">
        <v>0</v>
      </c>
      <c r="AT758" s="13">
        <v>0</v>
      </c>
      <c r="AU758" s="13">
        <v>0</v>
      </c>
      <c r="AV758" s="13">
        <v>0</v>
      </c>
      <c r="AW758" s="16">
        <f t="shared" si="206"/>
        <v>24.02</v>
      </c>
      <c r="AX758" s="16">
        <v>48.04</v>
      </c>
      <c r="AY758" s="10">
        <f t="shared" si="207"/>
        <v>72.06</v>
      </c>
      <c r="AZ758" s="10">
        <f>SUM(Z758:AK758)</f>
        <v>52.070000000000007</v>
      </c>
      <c r="BA758" s="10">
        <f>AY758</f>
        <v>72.06</v>
      </c>
      <c r="BB758" s="10">
        <f t="shared" si="208"/>
        <v>48.040000000000006</v>
      </c>
      <c r="BC758" s="10">
        <f t="shared" si="209"/>
        <v>12.010000000000002</v>
      </c>
      <c r="BD758" s="10">
        <f t="shared" si="210"/>
        <v>19.989999999999995</v>
      </c>
      <c r="BE758" s="10">
        <f t="shared" si="222"/>
        <v>28.050000000000008</v>
      </c>
      <c r="BF758" s="2" t="s">
        <v>119</v>
      </c>
      <c r="BG758" s="10">
        <f t="shared" si="211"/>
        <v>3.0024999999999999</v>
      </c>
      <c r="BH758" s="36" t="s">
        <v>118</v>
      </c>
      <c r="BI758" s="39" t="str">
        <f t="shared" si="212"/>
        <v/>
      </c>
      <c r="BJ758" s="39" t="str">
        <f t="shared" si="213"/>
        <v/>
      </c>
      <c r="BK758" s="16">
        <f>SUM(AR758:AX758)</f>
        <v>72.06</v>
      </c>
      <c r="BL758" s="10">
        <f>SUM(AL758:AQ758)</f>
        <v>24.02</v>
      </c>
      <c r="BM758" s="12">
        <f t="shared" si="214"/>
        <v>1</v>
      </c>
      <c r="BN758" s="12">
        <f t="shared" si="214"/>
        <v>0.33333333333333331</v>
      </c>
      <c r="BO758" s="9">
        <f t="shared" si="215"/>
        <v>24.02</v>
      </c>
      <c r="BP758" s="39" t="str">
        <f t="shared" si="216"/>
        <v/>
      </c>
      <c r="BQ758" s="147"/>
      <c r="BR758" s="9">
        <f t="shared" si="217"/>
        <v>0</v>
      </c>
      <c r="BS758" s="9">
        <f t="shared" si="218"/>
        <v>52.070000000000007</v>
      </c>
      <c r="BT758" s="9">
        <f t="shared" si="219"/>
        <v>52.070000000000007</v>
      </c>
      <c r="BU758" s="9" t="str">
        <f>IFERROR(_xlfn.XLOOKUP(D758,Sheet1!B:B,Sheet1!L:L),"")</f>
        <v/>
      </c>
      <c r="BV758" s="9" t="e">
        <f>_xlfn.XLOOKUP(BU758,Sheet1!S:S,Sheet1!T:T)</f>
        <v>#N/A</v>
      </c>
      <c r="BW758" s="9" t="e">
        <f>_xlfn.XLOOKUP(D758,Sheet1!B:B,Sheet1!M:M)</f>
        <v>#N/A</v>
      </c>
      <c r="BZ758" s="108">
        <f t="shared" si="220"/>
        <v>48.040000000000006</v>
      </c>
      <c r="CB758" s="12">
        <f>AW758/AY758</f>
        <v>0.33333333333333331</v>
      </c>
      <c r="CC758" s="12">
        <f>AX758/AY758</f>
        <v>0.66666666666666663</v>
      </c>
      <c r="CG758" s="1" t="str">
        <f>IF(BO758&lt;80,"Below 80",
IF(BO758&lt;=120,"80-120",
IF(BO758&lt;=200,"&gt; 120-200",
IF(BO758&lt;=300,"&gt;200-300",
IF(BO758&lt;=500,"&gt;300-500",
"&gt;500")))))</f>
        <v>Below 80</v>
      </c>
      <c r="CH758" s="1" t="str">
        <f>IFERROR(_xlfn.XLOOKUP(CG758,Scenario!M:M,Scenario!N:N),"")</f>
        <v/>
      </c>
      <c r="CI758" s="1" t="str">
        <f t="shared" si="221"/>
        <v>Yes</v>
      </c>
      <c r="CJ758" s="75">
        <v>48.04</v>
      </c>
    </row>
    <row r="759" spans="1:88" hidden="1">
      <c r="A759" s="2">
        <v>758</v>
      </c>
      <c r="B759" s="2">
        <v>2024</v>
      </c>
      <c r="C759" s="1">
        <v>0</v>
      </c>
      <c r="D759" s="37" t="str">
        <v>0015g00001eAak6AAC</v>
      </c>
      <c r="E759" s="37" t="str">
        <v>AGGARWAL ENTERPRISES</v>
      </c>
      <c r="F759" s="37" t="str">
        <v>PUNJAB</v>
      </c>
      <c r="G759" s="37" t="str">
        <v>FAZILKA</v>
      </c>
      <c r="H759" s="37" t="str">
        <v>Fazilka</v>
      </c>
      <c r="I759" s="37" t="str">
        <v>RAMDOOT UDHYOG PRIVATE LIMITED</v>
      </c>
      <c r="J759" s="37" t="str">
        <v>Sonu Kumar</v>
      </c>
      <c r="K759" s="37" t="str">
        <v>Sonu Kumar</v>
      </c>
      <c r="L759" s="37" t="str">
        <v>C13168</v>
      </c>
      <c r="M759" s="37" t="str">
        <v>North</v>
      </c>
      <c r="N759" s="2">
        <v>152123</v>
      </c>
      <c r="O759" s="2" t="str">
        <v>03AEJPA1561K3ZT</v>
      </c>
      <c r="P759" s="2">
        <v>9653595000</v>
      </c>
      <c r="Q759" s="2" t="str">
        <v>Oct'24</v>
      </c>
      <c r="R759" s="2">
        <v>2025</v>
      </c>
      <c r="S759" s="1">
        <v>0</v>
      </c>
      <c r="T759" s="2">
        <v>35</v>
      </c>
      <c r="U759" s="12">
        <v>0</v>
      </c>
      <c r="V759" s="1" t="str">
        <v>Minor</v>
      </c>
      <c r="W759" s="13">
        <v>0</v>
      </c>
      <c r="X759" s="13">
        <v>0</v>
      </c>
      <c r="Y759" s="13">
        <v>0</v>
      </c>
      <c r="Z759" s="13">
        <v>0</v>
      </c>
      <c r="AA759" s="13">
        <v>0</v>
      </c>
      <c r="AB759" s="13">
        <v>0</v>
      </c>
      <c r="AC759" s="13">
        <v>0</v>
      </c>
      <c r="AD759" s="13">
        <v>0</v>
      </c>
      <c r="AE759" s="13">
        <v>0</v>
      </c>
      <c r="AF759" s="13">
        <v>15</v>
      </c>
      <c r="AG759" s="13">
        <v>0</v>
      </c>
      <c r="AH759" s="13">
        <v>0</v>
      </c>
      <c r="AI759" s="13">
        <v>0</v>
      </c>
      <c r="AJ759" s="13">
        <v>0</v>
      </c>
      <c r="AK759" s="13">
        <v>0</v>
      </c>
      <c r="AL759" s="13">
        <v>0</v>
      </c>
      <c r="AM759" s="13">
        <v>0</v>
      </c>
      <c r="AN759" s="13">
        <v>0</v>
      </c>
      <c r="AO759" s="13">
        <v>0</v>
      </c>
      <c r="AP759" s="13">
        <v>0</v>
      </c>
      <c r="AQ759" s="13">
        <v>0</v>
      </c>
      <c r="AR759" s="13">
        <v>0</v>
      </c>
      <c r="AS759" s="13">
        <v>0</v>
      </c>
      <c r="AT759" s="13">
        <v>0</v>
      </c>
      <c r="AU759" s="13">
        <v>0</v>
      </c>
      <c r="AV759" s="13">
        <v>0</v>
      </c>
      <c r="AW759" s="16">
        <f t="shared" si="206"/>
        <v>0</v>
      </c>
      <c r="AX759" s="16">
        <v>0</v>
      </c>
      <c r="AY759" s="10">
        <f t="shared" si="207"/>
        <v>0</v>
      </c>
      <c r="AZ759" s="10">
        <f>SUM(Z759:AK759)</f>
        <v>15</v>
      </c>
      <c r="BA759" s="10">
        <v>0</v>
      </c>
      <c r="BB759" s="10">
        <f t="shared" si="208"/>
        <v>0</v>
      </c>
      <c r="BC759" s="10">
        <f t="shared" si="209"/>
        <v>0</v>
      </c>
      <c r="BD759" s="10">
        <f t="shared" si="210"/>
        <v>-15</v>
      </c>
      <c r="BE759" s="10">
        <f t="shared" si="222"/>
        <v>15</v>
      </c>
      <c r="BF759" s="2" t="s">
        <v>119</v>
      </c>
      <c r="BG759" s="10">
        <f t="shared" si="211"/>
        <v>0</v>
      </c>
      <c r="BH759" s="36" t="s">
        <v>118</v>
      </c>
      <c r="BI759" s="39" t="str">
        <f t="shared" si="212"/>
        <v/>
      </c>
      <c r="BJ759" s="39" t="str">
        <f t="shared" si="213"/>
        <v/>
      </c>
      <c r="BK759" s="16">
        <f>SUM(AR759:AX759)</f>
        <v>0</v>
      </c>
      <c r="BL759" s="10">
        <f>SUM(AL759:AQ759)</f>
        <v>0</v>
      </c>
      <c r="BM759" s="12" t="str">
        <f t="shared" si="214"/>
        <v/>
      </c>
      <c r="BN759" s="12" t="str">
        <f t="shared" si="214"/>
        <v/>
      </c>
      <c r="BO759" s="9">
        <f t="shared" si="215"/>
        <v>0</v>
      </c>
      <c r="BP759" s="39" t="str">
        <f t="shared" si="216"/>
        <v/>
      </c>
      <c r="BQ759" s="147"/>
      <c r="BR759" s="9">
        <f t="shared" si="217"/>
        <v>0</v>
      </c>
      <c r="BS759" s="9">
        <f t="shared" si="218"/>
        <v>15</v>
      </c>
      <c r="BT759" s="9">
        <f t="shared" si="219"/>
        <v>15</v>
      </c>
      <c r="BU759" s="9" t="str">
        <f>IFERROR(_xlfn.XLOOKUP(D759,Sheet1!B:B,Sheet1!L:L),"")</f>
        <v/>
      </c>
      <c r="BV759" s="9" t="e">
        <f>_xlfn.XLOOKUP(BU759,Sheet1!S:S,Sheet1!T:T)</f>
        <v>#N/A</v>
      </c>
      <c r="BW759" s="9" t="e">
        <f>_xlfn.XLOOKUP(D759,Sheet1!B:B,Sheet1!M:M)</f>
        <v>#N/A</v>
      </c>
      <c r="BZ759" s="108">
        <f t="shared" si="220"/>
        <v>0</v>
      </c>
      <c r="CB759" s="12"/>
      <c r="CC759" s="12"/>
      <c r="CG759" s="1" t="str">
        <f>IF(BO759&lt;80,"Below 80",
IF(BO759&lt;=120,"80-120",
IF(BO759&lt;=200,"&gt; 120-200",
IF(BO759&lt;=300,"&gt;200-300",
IF(BO759&lt;=500,"&gt;300-500",
"&gt;500")))))</f>
        <v>Below 80</v>
      </c>
      <c r="CH759" s="1" t="str">
        <f>IFERROR(_xlfn.XLOOKUP(CG759,Scenario!M:M,Scenario!N:N),"")</f>
        <v/>
      </c>
      <c r="CI759" s="1" t="str">
        <f t="shared" si="221"/>
        <v>No</v>
      </c>
      <c r="CJ759" s="75">
        <v>0</v>
      </c>
    </row>
    <row r="760" spans="1:88" hidden="1">
      <c r="A760" s="2">
        <v>759</v>
      </c>
      <c r="B760" s="2">
        <v>2024</v>
      </c>
      <c r="C760" s="1">
        <v>0</v>
      </c>
      <c r="D760" s="37" t="str">
        <v>001J1000009GZNlIAO</v>
      </c>
      <c r="E760" s="37" t="str">
        <v>GARG STEEL TRADING CO.</v>
      </c>
      <c r="F760" s="37" t="str">
        <v>PUNJAB</v>
      </c>
      <c r="G760" s="37" t="str">
        <v>BATHINDA</v>
      </c>
      <c r="H760" s="37" t="str">
        <v>Bathinda</v>
      </c>
      <c r="I760" s="37" t="str">
        <v>Tanvi Sales</v>
      </c>
      <c r="J760" s="37" t="str">
        <v>Sonu Kumar</v>
      </c>
      <c r="K760" s="37" t="str">
        <v>Sonu Kumar</v>
      </c>
      <c r="L760" s="37" t="str">
        <v>001J100000Vo0ZgIAJ</v>
      </c>
      <c r="M760" s="37" t="str">
        <v>North</v>
      </c>
      <c r="N760" s="2">
        <v>151001</v>
      </c>
      <c r="O760" s="2" t="str">
        <v>03AKBPG2033L1ZP</v>
      </c>
      <c r="P760" s="2">
        <v>9814623266</v>
      </c>
      <c r="Q760" s="2" t="str">
        <v>Dec'24</v>
      </c>
      <c r="R760" s="2">
        <v>2025</v>
      </c>
      <c r="S760" s="1">
        <v>0</v>
      </c>
      <c r="T760" s="2">
        <v>30</v>
      </c>
      <c r="U760" s="12">
        <v>0.123</v>
      </c>
      <c r="V760" s="1" t="str">
        <v>Friendly</v>
      </c>
      <c r="W760" s="13">
        <v>0</v>
      </c>
      <c r="X760" s="13">
        <v>0</v>
      </c>
      <c r="Y760" s="13">
        <v>0</v>
      </c>
      <c r="Z760" s="13">
        <v>0</v>
      </c>
      <c r="AA760" s="13">
        <v>0</v>
      </c>
      <c r="AB760" s="13">
        <v>0</v>
      </c>
      <c r="AC760" s="13">
        <v>0</v>
      </c>
      <c r="AD760" s="13">
        <v>0</v>
      </c>
      <c r="AE760" s="13">
        <v>0</v>
      </c>
      <c r="AF760" s="13">
        <v>0</v>
      </c>
      <c r="AG760" s="13">
        <v>0</v>
      </c>
      <c r="AH760" s="13">
        <v>30</v>
      </c>
      <c r="AI760" s="13">
        <v>25</v>
      </c>
      <c r="AJ760" s="13">
        <v>15</v>
      </c>
      <c r="AK760" s="13">
        <v>51</v>
      </c>
      <c r="AL760" s="13">
        <v>37</v>
      </c>
      <c r="AM760" s="13">
        <v>60</v>
      </c>
      <c r="AN760" s="13">
        <v>76</v>
      </c>
      <c r="AO760" s="13">
        <v>14.2</v>
      </c>
      <c r="AP760" s="13">
        <v>29.99</v>
      </c>
      <c r="AQ760" s="13">
        <v>0</v>
      </c>
      <c r="AR760" s="13">
        <v>30.07</v>
      </c>
      <c r="AS760" s="13">
        <v>0</v>
      </c>
      <c r="AT760" s="13">
        <v>0</v>
      </c>
      <c r="AU760" s="13">
        <v>0</v>
      </c>
      <c r="AV760" s="13">
        <v>11.07</v>
      </c>
      <c r="AW760" s="16">
        <f t="shared" si="206"/>
        <v>247.26</v>
      </c>
      <c r="AX760" s="16">
        <v>503.74</v>
      </c>
      <c r="AY760" s="10">
        <v>751</v>
      </c>
      <c r="AZ760" s="10">
        <f>SUM(Z760:AK760)</f>
        <v>121</v>
      </c>
      <c r="BA760" s="10">
        <f>AY760</f>
        <v>751</v>
      </c>
      <c r="BB760" s="10">
        <f t="shared" si="208"/>
        <v>503.74</v>
      </c>
      <c r="BC760" s="10">
        <f t="shared" si="209"/>
        <v>125.935</v>
      </c>
      <c r="BD760" s="10">
        <f t="shared" si="210"/>
        <v>630</v>
      </c>
      <c r="BE760" s="10">
        <f t="shared" si="222"/>
        <v>-126.25999999999999</v>
      </c>
      <c r="BF760" s="2" t="s">
        <v>119</v>
      </c>
      <c r="BG760" s="10">
        <f t="shared" si="211"/>
        <v>30.907499999999999</v>
      </c>
      <c r="BH760" s="36" t="s">
        <v>118</v>
      </c>
      <c r="BI760" s="39" t="str">
        <f t="shared" si="212"/>
        <v>D</v>
      </c>
      <c r="BJ760" s="39" t="str">
        <f t="shared" si="213"/>
        <v>D</v>
      </c>
      <c r="BK760" s="16">
        <f>SUM(AR760:AX760)</f>
        <v>792.14</v>
      </c>
      <c r="BL760" s="10">
        <f>SUM(AL760:AQ760)</f>
        <v>217.19</v>
      </c>
      <c r="BM760" s="12">
        <f t="shared" si="214"/>
        <v>1.054780292942743</v>
      </c>
      <c r="BN760" s="12">
        <f t="shared" si="214"/>
        <v>0.28920106524633821</v>
      </c>
      <c r="BO760" s="9">
        <f t="shared" si="215"/>
        <v>247.26</v>
      </c>
      <c r="BP760" s="39" t="str">
        <f t="shared" si="216"/>
        <v>A</v>
      </c>
      <c r="BQ760" s="147"/>
      <c r="BR760" s="9">
        <f t="shared" si="217"/>
        <v>0</v>
      </c>
      <c r="BS760" s="9">
        <f t="shared" si="218"/>
        <v>121</v>
      </c>
      <c r="BT760" s="9">
        <f t="shared" si="219"/>
        <v>121</v>
      </c>
      <c r="BU760" s="9" t="str">
        <f>IFERROR(_xlfn.XLOOKUP(D760,Sheet1!B:B,Sheet1!L:L),"")</f>
        <v/>
      </c>
      <c r="BV760" s="9" t="e">
        <f>_xlfn.XLOOKUP(BU760,Sheet1!S:S,Sheet1!T:T)</f>
        <v>#N/A</v>
      </c>
      <c r="BW760" s="9" t="e">
        <f>_xlfn.XLOOKUP(D760,Sheet1!B:B,Sheet1!M:M)</f>
        <v>#N/A</v>
      </c>
      <c r="BX760" s="11" t="s">
        <v>123</v>
      </c>
      <c r="BY760" s="1">
        <v>751</v>
      </c>
      <c r="BZ760" s="108">
        <f t="shared" si="220"/>
        <v>503.74</v>
      </c>
      <c r="CB760" s="12">
        <f>AW760/AY760</f>
        <v>0.32924101198402128</v>
      </c>
      <c r="CC760" s="12">
        <f>AX760/AY760</f>
        <v>0.67075898801597866</v>
      </c>
      <c r="CG760" s="1" t="str">
        <f>IF(BO760&lt;80,"Below 80",
IF(BO760&lt;=120,"80-120",
IF(BO760&lt;=200,"&gt; 120-200",
IF(BO760&lt;=300,"&gt;200-300",
IF(BO760&lt;=500,"&gt;300-500",
"&gt;500")))))</f>
        <v>&gt;200-300</v>
      </c>
      <c r="CH760" s="1" t="str">
        <f>IFERROR(_xlfn.XLOOKUP(CG760,Scenario!M:M,Scenario!N:N),"")</f>
        <v>C</v>
      </c>
      <c r="CI760" s="1" t="b">
        <f t="shared" si="221"/>
        <v>0</v>
      </c>
      <c r="CJ760" s="75">
        <v>503.74</v>
      </c>
    </row>
    <row r="761" spans="1:88" hidden="1">
      <c r="A761" s="2">
        <v>760</v>
      </c>
      <c r="B761" s="2">
        <v>2024</v>
      </c>
      <c r="C761" s="1">
        <v>0</v>
      </c>
      <c r="D761" s="37" t="str">
        <v>001J100000RT88TIAT</v>
      </c>
      <c r="E761" s="37" t="str">
        <v>JAI MAA CHINTPURNI FABRICATORS</v>
      </c>
      <c r="F761" s="37" t="str">
        <v>PUNJAB</v>
      </c>
      <c r="G761" s="37" t="str">
        <v>FARIDKOT</v>
      </c>
      <c r="H761" s="37" t="str">
        <v>Jaitu</v>
      </c>
      <c r="I761" s="37" t="str">
        <v>RAMDOOT UDHYOG PRIVATE LIMITED</v>
      </c>
      <c r="J761" s="37" t="str">
        <v>Sonu Kumar</v>
      </c>
      <c r="K761" s="37" t="str">
        <v>Sonu Kumar</v>
      </c>
      <c r="L761" s="37" t="str">
        <v>C13168</v>
      </c>
      <c r="M761" s="37" t="str">
        <v>North</v>
      </c>
      <c r="N761" s="2">
        <v>151202</v>
      </c>
      <c r="O761" s="2" t="str">
        <v>03FTEPR6033J1ZK</v>
      </c>
      <c r="P761" s="2">
        <v>6283302299</v>
      </c>
      <c r="Q761" s="2" t="str">
        <v>Dec'24</v>
      </c>
      <c r="R761" s="2">
        <v>2025</v>
      </c>
      <c r="S761" s="1">
        <v>0</v>
      </c>
      <c r="T761" s="2">
        <v>30</v>
      </c>
      <c r="U761" s="12">
        <v>0</v>
      </c>
      <c r="V761" s="1" t="str">
        <v>Minor</v>
      </c>
      <c r="W761" s="13">
        <v>0</v>
      </c>
      <c r="X761" s="13">
        <v>0</v>
      </c>
      <c r="Y761" s="13">
        <v>0</v>
      </c>
      <c r="Z761" s="13">
        <v>0</v>
      </c>
      <c r="AA761" s="13">
        <v>0</v>
      </c>
      <c r="AB761" s="13">
        <v>0</v>
      </c>
      <c r="AC761" s="13">
        <v>0</v>
      </c>
      <c r="AD761" s="13">
        <v>0</v>
      </c>
      <c r="AE761" s="13">
        <v>0</v>
      </c>
      <c r="AF761" s="13">
        <v>0</v>
      </c>
      <c r="AG761" s="13">
        <v>0</v>
      </c>
      <c r="AH761" s="13">
        <v>12</v>
      </c>
      <c r="AI761" s="13">
        <v>0</v>
      </c>
      <c r="AJ761" s="13">
        <v>0</v>
      </c>
      <c r="AK761" s="13">
        <v>0</v>
      </c>
      <c r="AL761" s="13">
        <v>0</v>
      </c>
      <c r="AM761" s="13">
        <v>0</v>
      </c>
      <c r="AN761" s="13">
        <v>0</v>
      </c>
      <c r="AO761" s="13">
        <v>0</v>
      </c>
      <c r="AP761" s="13">
        <v>0</v>
      </c>
      <c r="AQ761" s="13">
        <v>0</v>
      </c>
      <c r="AR761" s="13">
        <v>0</v>
      </c>
      <c r="AS761" s="13">
        <v>0</v>
      </c>
      <c r="AT761" s="13">
        <v>0</v>
      </c>
      <c r="AU761" s="13">
        <v>0</v>
      </c>
      <c r="AV761" s="13">
        <v>0</v>
      </c>
      <c r="AW761" s="16">
        <f t="shared" si="206"/>
        <v>0</v>
      </c>
      <c r="AX761" s="16">
        <v>0</v>
      </c>
      <c r="AY761" s="10">
        <f t="shared" si="207"/>
        <v>0</v>
      </c>
      <c r="AZ761" s="10">
        <f>SUM(Z761:AK761)</f>
        <v>12</v>
      </c>
      <c r="BA761" s="10">
        <v>0</v>
      </c>
      <c r="BB761" s="10">
        <f t="shared" si="208"/>
        <v>0</v>
      </c>
      <c r="BC761" s="10">
        <f t="shared" si="209"/>
        <v>0</v>
      </c>
      <c r="BD761" s="10">
        <f t="shared" si="210"/>
        <v>-12</v>
      </c>
      <c r="BE761" s="10">
        <f t="shared" si="222"/>
        <v>12</v>
      </c>
      <c r="BF761" s="2" t="s">
        <v>119</v>
      </c>
      <c r="BG761" s="10">
        <f t="shared" si="211"/>
        <v>0</v>
      </c>
      <c r="BH761" s="36" t="s">
        <v>118</v>
      </c>
      <c r="BI761" s="39" t="str">
        <f t="shared" si="212"/>
        <v/>
      </c>
      <c r="BJ761" s="39" t="str">
        <f t="shared" si="213"/>
        <v/>
      </c>
      <c r="BK761" s="16">
        <f>SUM(AR761:AX761)</f>
        <v>0</v>
      </c>
      <c r="BL761" s="10">
        <f>SUM(AL761:AQ761)</f>
        <v>0</v>
      </c>
      <c r="BM761" s="12" t="str">
        <f t="shared" si="214"/>
        <v/>
      </c>
      <c r="BN761" s="12" t="str">
        <f t="shared" si="214"/>
        <v/>
      </c>
      <c r="BO761" s="9">
        <f t="shared" si="215"/>
        <v>0</v>
      </c>
      <c r="BP761" s="39" t="str">
        <f t="shared" si="216"/>
        <v/>
      </c>
      <c r="BQ761" s="147"/>
      <c r="BR761" s="9">
        <f t="shared" si="217"/>
        <v>0</v>
      </c>
      <c r="BS761" s="9">
        <f t="shared" si="218"/>
        <v>12</v>
      </c>
      <c r="BT761" s="9">
        <f t="shared" si="219"/>
        <v>12</v>
      </c>
      <c r="BU761" s="9" t="str">
        <f>IFERROR(_xlfn.XLOOKUP(D761,Sheet1!B:B,Sheet1!L:L),"")</f>
        <v/>
      </c>
      <c r="BV761" s="9" t="e">
        <f>_xlfn.XLOOKUP(BU761,Sheet1!S:S,Sheet1!T:T)</f>
        <v>#N/A</v>
      </c>
      <c r="BW761" s="9" t="e">
        <f>_xlfn.XLOOKUP(D761,Sheet1!B:B,Sheet1!M:M)</f>
        <v>#N/A</v>
      </c>
      <c r="BZ761" s="108">
        <f t="shared" si="220"/>
        <v>0</v>
      </c>
      <c r="CB761" s="12"/>
      <c r="CC761" s="12"/>
      <c r="CG761" s="1" t="str">
        <f>IF(BO761&lt;80,"Below 80",
IF(BO761&lt;=120,"80-120",
IF(BO761&lt;=200,"&gt; 120-200",
IF(BO761&lt;=300,"&gt;200-300",
IF(BO761&lt;=500,"&gt;300-500",
"&gt;500")))))</f>
        <v>Below 80</v>
      </c>
      <c r="CH761" s="1" t="str">
        <f>IFERROR(_xlfn.XLOOKUP(CG761,Scenario!M:M,Scenario!N:N),"")</f>
        <v/>
      </c>
      <c r="CI761" s="1" t="str">
        <f t="shared" si="221"/>
        <v>No</v>
      </c>
      <c r="CJ761" s="75">
        <v>0</v>
      </c>
    </row>
    <row r="762" spans="1:88" hidden="1">
      <c r="A762" s="2">
        <v>761</v>
      </c>
      <c r="B762" s="2">
        <v>2024</v>
      </c>
      <c r="C762" s="1">
        <v>0</v>
      </c>
      <c r="D762" s="37" t="str">
        <v>0015g00001XK6BiAAL</v>
      </c>
      <c r="E762" s="37" t="str">
        <v>M/S ANIL TRADING CORPORATION</v>
      </c>
      <c r="F762" s="37" t="str">
        <v>MADHYA PRADESH</v>
      </c>
      <c r="G762" s="37" t="str">
        <v>JABALPUR</v>
      </c>
      <c r="H762" s="37" t="str">
        <v>Jabalpur</v>
      </c>
      <c r="I762" s="37" t="str">
        <v>Global Steel</v>
      </c>
      <c r="J762" s="37" t="str">
        <v>Swapnil Dahayat</v>
      </c>
      <c r="K762" s="37">
        <v>0</v>
      </c>
      <c r="L762" s="37" t="str">
        <v>C13471</v>
      </c>
      <c r="M762" s="37" t="str">
        <v>Central</v>
      </c>
      <c r="N762" s="2">
        <v>482001</v>
      </c>
      <c r="O762" s="2" t="str">
        <v>23AADFA9671J1ZB</v>
      </c>
      <c r="P762" s="2">
        <v>9893074477</v>
      </c>
      <c r="Q762" s="2" t="str">
        <v>Dec'24</v>
      </c>
      <c r="R762" s="2">
        <v>2025</v>
      </c>
      <c r="S762" s="1">
        <v>0</v>
      </c>
      <c r="T762" s="2">
        <v>200</v>
      </c>
      <c r="U762" s="12">
        <v>7.4999999999999997E-3</v>
      </c>
      <c r="V762" s="1" t="str">
        <v>Challenger</v>
      </c>
      <c r="W762" s="13">
        <v>0</v>
      </c>
      <c r="X762" s="13">
        <v>0</v>
      </c>
      <c r="Y762" s="13">
        <v>0</v>
      </c>
      <c r="Z762" s="13">
        <v>0</v>
      </c>
      <c r="AA762" s="13">
        <v>0</v>
      </c>
      <c r="AB762" s="13">
        <v>0</v>
      </c>
      <c r="AC762" s="13">
        <v>0</v>
      </c>
      <c r="AD762" s="13">
        <v>0</v>
      </c>
      <c r="AE762" s="13">
        <v>0</v>
      </c>
      <c r="AF762" s="13">
        <v>0</v>
      </c>
      <c r="AG762" s="13">
        <v>0</v>
      </c>
      <c r="AH762" s="13">
        <v>2</v>
      </c>
      <c r="AI762" s="13">
        <v>0</v>
      </c>
      <c r="AJ762" s="13">
        <v>0</v>
      </c>
      <c r="AK762" s="13">
        <v>0</v>
      </c>
      <c r="AL762" s="13">
        <v>0</v>
      </c>
      <c r="AM762" s="13">
        <v>0</v>
      </c>
      <c r="AN762" s="13">
        <v>9</v>
      </c>
      <c r="AO762" s="13">
        <v>0</v>
      </c>
      <c r="AP762" s="13">
        <v>7.34</v>
      </c>
      <c r="AQ762" s="13">
        <v>0</v>
      </c>
      <c r="AR762" s="13">
        <v>0</v>
      </c>
      <c r="AS762" s="13">
        <v>0</v>
      </c>
      <c r="AT762" s="13">
        <v>2.2999999999999998</v>
      </c>
      <c r="AU762" s="13">
        <v>1</v>
      </c>
      <c r="AV762" s="13">
        <v>1.2</v>
      </c>
      <c r="AW762" s="16">
        <f t="shared" si="206"/>
        <v>19.64</v>
      </c>
      <c r="AX762" s="16">
        <v>32.68</v>
      </c>
      <c r="AY762" s="10">
        <f t="shared" si="207"/>
        <v>52.32</v>
      </c>
      <c r="AZ762" s="10">
        <f>SUM(Z762:AK762)</f>
        <v>2</v>
      </c>
      <c r="BA762" s="10">
        <v>50</v>
      </c>
      <c r="BB762" s="10">
        <f t="shared" si="208"/>
        <v>30.36</v>
      </c>
      <c r="BC762" s="10">
        <f t="shared" si="209"/>
        <v>7.59</v>
      </c>
      <c r="BD762" s="10">
        <f t="shared" si="210"/>
        <v>50.32</v>
      </c>
      <c r="BE762" s="10">
        <f t="shared" si="222"/>
        <v>-17.64</v>
      </c>
      <c r="BF762" s="2" t="s">
        <v>119</v>
      </c>
      <c r="BG762" s="10">
        <f t="shared" si="211"/>
        <v>2.0425</v>
      </c>
      <c r="BH762" s="36" t="s">
        <v>118</v>
      </c>
      <c r="BI762" s="39" t="str">
        <f t="shared" si="212"/>
        <v/>
      </c>
      <c r="BJ762" s="39" t="str">
        <f t="shared" si="213"/>
        <v/>
      </c>
      <c r="BK762" s="16">
        <f>SUM(AR762:AX762)</f>
        <v>56.82</v>
      </c>
      <c r="BL762" s="10">
        <f>SUM(AL762:AQ762)</f>
        <v>16.34</v>
      </c>
      <c r="BM762" s="12">
        <f t="shared" si="214"/>
        <v>1.0860091743119267</v>
      </c>
      <c r="BN762" s="12">
        <f t="shared" si="214"/>
        <v>0.31230886850152906</v>
      </c>
      <c r="BO762" s="9">
        <f t="shared" si="215"/>
        <v>16.34</v>
      </c>
      <c r="BP762" s="39" t="str">
        <f t="shared" si="216"/>
        <v/>
      </c>
      <c r="BQ762" s="147"/>
      <c r="BR762" s="9">
        <f t="shared" si="217"/>
        <v>0</v>
      </c>
      <c r="BS762" s="9">
        <f t="shared" si="218"/>
        <v>2</v>
      </c>
      <c r="BT762" s="9">
        <f t="shared" si="219"/>
        <v>2</v>
      </c>
      <c r="BU762" s="9" t="str">
        <f>IFERROR(_xlfn.XLOOKUP(D762,Sheet1!B:B,Sheet1!L:L),"")</f>
        <v/>
      </c>
      <c r="BV762" s="9" t="e">
        <f>_xlfn.XLOOKUP(BU762,Sheet1!S:S,Sheet1!T:T)</f>
        <v>#N/A</v>
      </c>
      <c r="BW762" s="9" t="e">
        <f>_xlfn.XLOOKUP(D762,Sheet1!B:B,Sheet1!M:M)</f>
        <v>#N/A</v>
      </c>
      <c r="BZ762" s="108">
        <f t="shared" si="220"/>
        <v>32.68</v>
      </c>
      <c r="CB762" s="12">
        <f>AW762/AY762</f>
        <v>0.37538226299694188</v>
      </c>
      <c r="CC762" s="12">
        <f>AX762/AY762</f>
        <v>0.62461773700305812</v>
      </c>
      <c r="CG762" s="1" t="str">
        <f>IF(BO762&lt;80,"Below 80",
IF(BO762&lt;=120,"80-120",
IF(BO762&lt;=200,"&gt; 120-200",
IF(BO762&lt;=300,"&gt;200-300",
IF(BO762&lt;=500,"&gt;300-500",
"&gt;500")))))</f>
        <v>Below 80</v>
      </c>
      <c r="CH762" s="1" t="str">
        <f>IFERROR(_xlfn.XLOOKUP(CG762,Scenario!M:M,Scenario!N:N),"")</f>
        <v/>
      </c>
      <c r="CI762" s="1" t="str">
        <f t="shared" si="221"/>
        <v>Yes</v>
      </c>
      <c r="CJ762" s="75">
        <v>32.68</v>
      </c>
    </row>
    <row r="763" spans="1:88" hidden="1">
      <c r="A763" s="2">
        <v>762</v>
      </c>
      <c r="B763" s="2">
        <v>2024</v>
      </c>
      <c r="C763" s="1">
        <v>0</v>
      </c>
      <c r="D763" s="37" t="str">
        <v>001J100000AtidjIAB</v>
      </c>
      <c r="E763" s="37" t="str">
        <v>SANJAY INDUSTRIES</v>
      </c>
      <c r="F763" s="37" t="str">
        <v>MADHYA PRADESH</v>
      </c>
      <c r="G763" s="37" t="str">
        <v>KATNI</v>
      </c>
      <c r="H763" s="37" t="str">
        <v>Katni</v>
      </c>
      <c r="I763" s="37" t="str">
        <v>Global Steel</v>
      </c>
      <c r="J763" s="37" t="str">
        <v>Dharmendra Kumar Yadav</v>
      </c>
      <c r="K763" s="37" t="str">
        <v>Dharmendra Kumar Yadav</v>
      </c>
      <c r="L763" s="37" t="str">
        <v>C13471</v>
      </c>
      <c r="M763" s="37" t="str">
        <v>Central</v>
      </c>
      <c r="N763" s="2">
        <v>483501</v>
      </c>
      <c r="O763" s="2" t="str">
        <v>23ACGPJ7076F1ZO</v>
      </c>
      <c r="P763" s="2">
        <v>919806558551</v>
      </c>
      <c r="Q763" s="2" t="str">
        <v>Dec'24</v>
      </c>
      <c r="R763" s="2">
        <v>2025</v>
      </c>
      <c r="S763" s="1">
        <v>0</v>
      </c>
      <c r="T763" s="2">
        <v>30</v>
      </c>
      <c r="U763" s="12">
        <v>0</v>
      </c>
      <c r="V763" s="1" t="str">
        <v>Minor</v>
      </c>
      <c r="W763" s="13">
        <v>0</v>
      </c>
      <c r="X763" s="13">
        <v>0</v>
      </c>
      <c r="Y763" s="13">
        <v>0</v>
      </c>
      <c r="Z763" s="13">
        <v>0</v>
      </c>
      <c r="AA763" s="13">
        <v>0</v>
      </c>
      <c r="AB763" s="13">
        <v>0</v>
      </c>
      <c r="AC763" s="13">
        <v>0</v>
      </c>
      <c r="AD763" s="13">
        <v>0</v>
      </c>
      <c r="AE763" s="13">
        <v>0</v>
      </c>
      <c r="AF763" s="13">
        <v>0</v>
      </c>
      <c r="AG763" s="13">
        <v>0</v>
      </c>
      <c r="AH763" s="13">
        <v>3</v>
      </c>
      <c r="AI763" s="13">
        <v>1</v>
      </c>
      <c r="AJ763" s="13">
        <v>0</v>
      </c>
      <c r="AK763" s="13">
        <v>3</v>
      </c>
      <c r="AL763" s="13">
        <v>13</v>
      </c>
      <c r="AM763" s="13">
        <v>0</v>
      </c>
      <c r="AN763" s="13">
        <v>0</v>
      </c>
      <c r="AO763" s="13">
        <v>0</v>
      </c>
      <c r="AP763" s="13">
        <v>0</v>
      </c>
      <c r="AQ763" s="13">
        <v>0</v>
      </c>
      <c r="AR763" s="13">
        <v>0</v>
      </c>
      <c r="AS763" s="13">
        <v>0</v>
      </c>
      <c r="AT763" s="13">
        <v>0</v>
      </c>
      <c r="AU763" s="13">
        <v>0</v>
      </c>
      <c r="AV763" s="13">
        <v>0</v>
      </c>
      <c r="AW763" s="16">
        <f t="shared" si="206"/>
        <v>13</v>
      </c>
      <c r="AX763" s="16">
        <v>26</v>
      </c>
      <c r="AY763" s="10">
        <f t="shared" si="207"/>
        <v>39</v>
      </c>
      <c r="AZ763" s="10">
        <f>SUM(Z763:AK763)</f>
        <v>7</v>
      </c>
      <c r="BA763" s="10">
        <v>13</v>
      </c>
      <c r="BB763" s="10">
        <f t="shared" si="208"/>
        <v>0</v>
      </c>
      <c r="BC763" s="10">
        <f t="shared" si="209"/>
        <v>0</v>
      </c>
      <c r="BD763" s="10">
        <f t="shared" si="210"/>
        <v>32</v>
      </c>
      <c r="BE763" s="10">
        <f t="shared" si="222"/>
        <v>-6</v>
      </c>
      <c r="BF763" s="2" t="s">
        <v>119</v>
      </c>
      <c r="BG763" s="10">
        <f t="shared" si="211"/>
        <v>1.625</v>
      </c>
      <c r="BH763" s="36" t="s">
        <v>118</v>
      </c>
      <c r="BI763" s="39" t="str">
        <f t="shared" si="212"/>
        <v/>
      </c>
      <c r="BJ763" s="39" t="str">
        <f t="shared" si="213"/>
        <v/>
      </c>
      <c r="BK763" s="16">
        <f>SUM(AR763:AX763)</f>
        <v>39</v>
      </c>
      <c r="BL763" s="10">
        <f>SUM(AL763:AQ763)</f>
        <v>13</v>
      </c>
      <c r="BM763" s="12">
        <f t="shared" si="214"/>
        <v>1</v>
      </c>
      <c r="BN763" s="12">
        <f t="shared" si="214"/>
        <v>0.33333333333333331</v>
      </c>
      <c r="BO763" s="9">
        <f t="shared" si="215"/>
        <v>13</v>
      </c>
      <c r="BP763" s="39" t="str">
        <f t="shared" si="216"/>
        <v/>
      </c>
      <c r="BQ763" s="147" t="s">
        <v>189</v>
      </c>
      <c r="BR763" s="9">
        <f t="shared" si="217"/>
        <v>0</v>
      </c>
      <c r="BS763" s="9">
        <f t="shared" si="218"/>
        <v>7</v>
      </c>
      <c r="BT763" s="9">
        <f t="shared" si="219"/>
        <v>7</v>
      </c>
      <c r="BU763" s="9" t="str">
        <f>IFERROR(_xlfn.XLOOKUP(D763,Sheet1!B:B,Sheet1!L:L),"")</f>
        <v/>
      </c>
      <c r="BV763" s="9" t="e">
        <f>_xlfn.XLOOKUP(BU763,Sheet1!S:S,Sheet1!T:T)</f>
        <v>#N/A</v>
      </c>
      <c r="BW763" s="9" t="e">
        <f>_xlfn.XLOOKUP(D763,Sheet1!B:B,Sheet1!M:M)</f>
        <v>#N/A</v>
      </c>
      <c r="BZ763" s="108">
        <f t="shared" si="220"/>
        <v>26</v>
      </c>
      <c r="CB763" s="12">
        <f>AW763/AY763</f>
        <v>0.33333333333333331</v>
      </c>
      <c r="CC763" s="12">
        <f>AX763/AY763</f>
        <v>0.66666666666666663</v>
      </c>
      <c r="CG763" s="1" t="str">
        <f>IF(BO763&lt;80,"Below 80",
IF(BO763&lt;=120,"80-120",
IF(BO763&lt;=200,"&gt; 120-200",
IF(BO763&lt;=300,"&gt;200-300",
IF(BO763&lt;=500,"&gt;300-500",
"&gt;500")))))</f>
        <v>Below 80</v>
      </c>
      <c r="CH763" s="1" t="str">
        <f>IFERROR(_xlfn.XLOOKUP(CG763,Scenario!M:M,Scenario!N:N),"")</f>
        <v/>
      </c>
      <c r="CI763" s="1" t="str">
        <f t="shared" si="221"/>
        <v>Yes</v>
      </c>
      <c r="CJ763" s="75">
        <v>26</v>
      </c>
    </row>
    <row r="764" spans="1:88" hidden="1">
      <c r="A764" s="2">
        <v>763</v>
      </c>
      <c r="B764" s="2">
        <v>2024</v>
      </c>
      <c r="C764" s="1">
        <v>0</v>
      </c>
      <c r="D764" s="37" t="str">
        <v>0015g00001ghU98AAE</v>
      </c>
      <c r="E764" s="37" t="str">
        <v>JSG SALES AND SERVICES CORPORATION</v>
      </c>
      <c r="F764" s="37" t="str">
        <v>MADHYA PRADESH</v>
      </c>
      <c r="G764" s="37" t="str">
        <v>KATNI</v>
      </c>
      <c r="H764" s="37" t="str">
        <v>Katni</v>
      </c>
      <c r="I764" s="37" t="str">
        <v>Global Steel</v>
      </c>
      <c r="J764" s="37" t="str">
        <v>Dharmendra Kumar Yadav</v>
      </c>
      <c r="K764" s="37" t="str">
        <v>Dharmendra Kumar Yadav</v>
      </c>
      <c r="L764" s="37" t="str">
        <v>C13471</v>
      </c>
      <c r="M764" s="37" t="str">
        <v>Central</v>
      </c>
      <c r="N764" s="2">
        <v>483770</v>
      </c>
      <c r="O764" s="2" t="str">
        <v>23CJMPK9145B1ZA</v>
      </c>
      <c r="P764" s="2">
        <v>7879157069</v>
      </c>
      <c r="Q764" s="2" t="str">
        <v>Dec'24</v>
      </c>
      <c r="R764" s="2">
        <v>2025</v>
      </c>
      <c r="S764" s="1">
        <v>0</v>
      </c>
      <c r="T764" s="2">
        <v>150</v>
      </c>
      <c r="U764" s="12">
        <v>2.8444444444444442E-2</v>
      </c>
      <c r="V764" s="1" t="str">
        <v>Challenger</v>
      </c>
      <c r="W764" s="13">
        <v>0</v>
      </c>
      <c r="X764" s="13">
        <v>0</v>
      </c>
      <c r="Y764" s="13">
        <v>0</v>
      </c>
      <c r="Z764" s="13">
        <v>0</v>
      </c>
      <c r="AA764" s="13">
        <v>0</v>
      </c>
      <c r="AB764" s="13">
        <v>0</v>
      </c>
      <c r="AC764" s="13">
        <v>0</v>
      </c>
      <c r="AD764" s="13">
        <v>0</v>
      </c>
      <c r="AE764" s="13">
        <v>0</v>
      </c>
      <c r="AF764" s="13">
        <v>0</v>
      </c>
      <c r="AG764" s="13">
        <v>0</v>
      </c>
      <c r="AH764" s="13">
        <v>3</v>
      </c>
      <c r="AI764" s="13">
        <v>0</v>
      </c>
      <c r="AJ764" s="13">
        <v>0</v>
      </c>
      <c r="AK764" s="13">
        <v>0</v>
      </c>
      <c r="AL764" s="13">
        <v>0</v>
      </c>
      <c r="AM764" s="13">
        <v>0</v>
      </c>
      <c r="AN764" s="13">
        <v>0</v>
      </c>
      <c r="AO764" s="13">
        <v>0</v>
      </c>
      <c r="AP764" s="13">
        <v>0</v>
      </c>
      <c r="AQ764" s="13">
        <v>0</v>
      </c>
      <c r="AR764" s="13">
        <v>0</v>
      </c>
      <c r="AS764" s="13">
        <v>0</v>
      </c>
      <c r="AT764" s="13">
        <v>0</v>
      </c>
      <c r="AU764" s="13">
        <v>12</v>
      </c>
      <c r="AV764" s="13">
        <v>0.8</v>
      </c>
      <c r="AW764" s="16">
        <f t="shared" si="206"/>
        <v>12</v>
      </c>
      <c r="AX764" s="16">
        <v>0</v>
      </c>
      <c r="AY764" s="10">
        <f t="shared" si="207"/>
        <v>12</v>
      </c>
      <c r="AZ764" s="10">
        <f>SUM(Z764:AK764)</f>
        <v>3</v>
      </c>
      <c r="BA764" s="10">
        <v>20</v>
      </c>
      <c r="BB764" s="10">
        <f t="shared" si="208"/>
        <v>8</v>
      </c>
      <c r="BC764" s="10">
        <f t="shared" si="209"/>
        <v>2</v>
      </c>
      <c r="BD764" s="10">
        <f t="shared" si="210"/>
        <v>9</v>
      </c>
      <c r="BE764" s="10">
        <f t="shared" si="222"/>
        <v>-9</v>
      </c>
      <c r="BF764" s="2" t="s">
        <v>119</v>
      </c>
      <c r="BG764" s="10">
        <f t="shared" si="211"/>
        <v>0</v>
      </c>
      <c r="BH764" s="36" t="s">
        <v>118</v>
      </c>
      <c r="BI764" s="39" t="str">
        <f t="shared" si="212"/>
        <v/>
      </c>
      <c r="BJ764" s="39" t="str">
        <f t="shared" si="213"/>
        <v/>
      </c>
      <c r="BK764" s="16">
        <f>SUM(AR764:AX764)</f>
        <v>24.8</v>
      </c>
      <c r="BL764" s="10">
        <f>SUM(AL764:AQ764)</f>
        <v>0</v>
      </c>
      <c r="BM764" s="12">
        <f t="shared" si="214"/>
        <v>2.0666666666666669</v>
      </c>
      <c r="BN764" s="12">
        <f t="shared" si="214"/>
        <v>0</v>
      </c>
      <c r="BO764" s="9">
        <f t="shared" si="215"/>
        <v>0</v>
      </c>
      <c r="BP764" s="39" t="str">
        <f t="shared" si="216"/>
        <v/>
      </c>
      <c r="BQ764" s="147"/>
      <c r="BR764" s="9">
        <f t="shared" si="217"/>
        <v>0</v>
      </c>
      <c r="BS764" s="9">
        <f t="shared" si="218"/>
        <v>3</v>
      </c>
      <c r="BT764" s="9">
        <f t="shared" si="219"/>
        <v>3</v>
      </c>
      <c r="BU764" s="9" t="str">
        <f>IFERROR(_xlfn.XLOOKUP(D764,Sheet1!B:B,Sheet1!L:L),"")</f>
        <v/>
      </c>
      <c r="BV764" s="9" t="e">
        <f>_xlfn.XLOOKUP(BU764,Sheet1!S:S,Sheet1!T:T)</f>
        <v>#N/A</v>
      </c>
      <c r="BW764" s="9" t="e">
        <f>_xlfn.XLOOKUP(D764,Sheet1!B:B,Sheet1!M:M)</f>
        <v>#N/A</v>
      </c>
      <c r="BZ764" s="108">
        <f t="shared" si="220"/>
        <v>0</v>
      </c>
      <c r="CB764" s="12"/>
      <c r="CC764" s="12"/>
      <c r="CG764" s="1" t="str">
        <f>IF(BO764&lt;80,"Below 80",
IF(BO764&lt;=120,"80-120",
IF(BO764&lt;=200,"&gt; 120-200",
IF(BO764&lt;=300,"&gt;200-300",
IF(BO764&lt;=500,"&gt;300-500",
"&gt;500")))))</f>
        <v>Below 80</v>
      </c>
      <c r="CH764" s="1" t="str">
        <f>IFERROR(_xlfn.XLOOKUP(CG764,Scenario!M:M,Scenario!N:N),"")</f>
        <v/>
      </c>
      <c r="CI764" s="1" t="str">
        <f t="shared" si="221"/>
        <v>Yes</v>
      </c>
      <c r="CJ764" s="75">
        <v>0</v>
      </c>
    </row>
    <row r="765" spans="1:88" hidden="1">
      <c r="A765" s="2">
        <v>764</v>
      </c>
      <c r="B765" s="2">
        <v>2024</v>
      </c>
      <c r="C765" s="1">
        <v>0</v>
      </c>
      <c r="D765" s="37" t="str">
        <v>001J100000RU5aqIAD</v>
      </c>
      <c r="E765" s="37" t="str">
        <v>Kuber smart home solution</v>
      </c>
      <c r="F765" s="37" t="str">
        <v>CHHATTISGARH</v>
      </c>
      <c r="G765" s="37" t="str">
        <v>RAIPUR</v>
      </c>
      <c r="H765" s="37" t="str">
        <v>Raipur</v>
      </c>
      <c r="I765" s="37" t="str">
        <v>MADHYA BHARAT ISPAT PRIVATE LIMITED</v>
      </c>
      <c r="J765" s="37" t="str">
        <v>Saurav Nath</v>
      </c>
      <c r="K765" s="37">
        <v>0</v>
      </c>
      <c r="L765" s="37" t="str">
        <v>C12834</v>
      </c>
      <c r="M765" s="37" t="str">
        <v>Central</v>
      </c>
      <c r="N765" s="2">
        <v>492002</v>
      </c>
      <c r="O765" s="2" t="str">
        <v>22AMZPM0310N1ZV</v>
      </c>
      <c r="P765" s="2">
        <v>8236069369</v>
      </c>
      <c r="Q765" s="2" t="str">
        <v>Dec'24</v>
      </c>
      <c r="R765" s="2">
        <v>2025</v>
      </c>
      <c r="S765" s="1">
        <v>0</v>
      </c>
      <c r="T765" s="2" t="str">
        <v/>
      </c>
      <c r="U765" s="12">
        <v>0</v>
      </c>
      <c r="V765" s="1" t="str">
        <v>Potential Not updated</v>
      </c>
      <c r="W765" s="13">
        <v>0</v>
      </c>
      <c r="X765" s="13">
        <v>0</v>
      </c>
      <c r="Y765" s="13">
        <v>0</v>
      </c>
      <c r="Z765" s="13">
        <v>0</v>
      </c>
      <c r="AA765" s="13">
        <v>0</v>
      </c>
      <c r="AB765" s="13">
        <v>0</v>
      </c>
      <c r="AC765" s="13">
        <v>0</v>
      </c>
      <c r="AD765" s="13">
        <v>0</v>
      </c>
      <c r="AE765" s="13">
        <v>0</v>
      </c>
      <c r="AF765" s="13">
        <v>0</v>
      </c>
      <c r="AG765" s="13">
        <v>0</v>
      </c>
      <c r="AH765" s="13">
        <v>11</v>
      </c>
      <c r="AI765" s="13">
        <v>0</v>
      </c>
      <c r="AJ765" s="13">
        <v>0</v>
      </c>
      <c r="AK765" s="13">
        <v>0</v>
      </c>
      <c r="AL765" s="13">
        <v>0</v>
      </c>
      <c r="AM765" s="13">
        <v>0</v>
      </c>
      <c r="AN765" s="13">
        <v>0</v>
      </c>
      <c r="AO765" s="13">
        <v>0</v>
      </c>
      <c r="AP765" s="13">
        <v>0</v>
      </c>
      <c r="AQ765" s="13">
        <v>0</v>
      </c>
      <c r="AR765" s="13">
        <v>0</v>
      </c>
      <c r="AS765" s="13">
        <v>0</v>
      </c>
      <c r="AT765" s="13">
        <v>0</v>
      </c>
      <c r="AU765" s="13">
        <v>0</v>
      </c>
      <c r="AV765" s="13">
        <v>0</v>
      </c>
      <c r="AW765" s="16">
        <f t="shared" si="206"/>
        <v>0</v>
      </c>
      <c r="AX765" s="16">
        <v>0</v>
      </c>
      <c r="AY765" s="10">
        <f t="shared" si="207"/>
        <v>0</v>
      </c>
      <c r="AZ765" s="10">
        <f>SUM(Z765:AK765)</f>
        <v>11</v>
      </c>
      <c r="BA765" s="10"/>
      <c r="BB765" s="10">
        <f t="shared" si="208"/>
        <v>0</v>
      </c>
      <c r="BC765" s="10">
        <f t="shared" si="209"/>
        <v>0</v>
      </c>
      <c r="BD765" s="10">
        <f t="shared" si="210"/>
        <v>-11</v>
      </c>
      <c r="BE765" s="10">
        <f t="shared" si="222"/>
        <v>11</v>
      </c>
      <c r="BF765" s="2" t="s">
        <v>119</v>
      </c>
      <c r="BG765" s="10">
        <f t="shared" si="211"/>
        <v>0</v>
      </c>
      <c r="BH765" s="36" t="s">
        <v>118</v>
      </c>
      <c r="BI765" s="39" t="str">
        <f t="shared" si="212"/>
        <v/>
      </c>
      <c r="BJ765" s="39" t="str">
        <f t="shared" si="213"/>
        <v/>
      </c>
      <c r="BK765" s="16">
        <f>SUM(AR765:AX765)</f>
        <v>0</v>
      </c>
      <c r="BL765" s="10">
        <f>SUM(AL765:AQ765)</f>
        <v>0</v>
      </c>
      <c r="BM765" s="12" t="str">
        <f t="shared" si="214"/>
        <v/>
      </c>
      <c r="BN765" s="12" t="str">
        <f t="shared" si="214"/>
        <v/>
      </c>
      <c r="BO765" s="9">
        <f t="shared" si="215"/>
        <v>0</v>
      </c>
      <c r="BP765" s="39" t="str">
        <f t="shared" si="216"/>
        <v/>
      </c>
      <c r="BQ765" s="147"/>
      <c r="BR765" s="9">
        <f t="shared" si="217"/>
        <v>0</v>
      </c>
      <c r="BS765" s="9">
        <f t="shared" si="218"/>
        <v>11</v>
      </c>
      <c r="BT765" s="9">
        <f t="shared" si="219"/>
        <v>11</v>
      </c>
      <c r="BU765" s="9" t="str">
        <f>IFERROR(_xlfn.XLOOKUP(D765,Sheet1!B:B,Sheet1!L:L),"")</f>
        <v/>
      </c>
      <c r="BV765" s="9" t="e">
        <f>_xlfn.XLOOKUP(BU765,Sheet1!S:S,Sheet1!T:T)</f>
        <v>#N/A</v>
      </c>
      <c r="BW765" s="9" t="e">
        <f>_xlfn.XLOOKUP(D765,Sheet1!B:B,Sheet1!M:M)</f>
        <v>#N/A</v>
      </c>
      <c r="BZ765" s="108">
        <f t="shared" si="220"/>
        <v>0</v>
      </c>
      <c r="CB765" s="12"/>
      <c r="CC765" s="12"/>
      <c r="CG765" s="1" t="str">
        <f>IF(BO765&lt;80,"Below 80",
IF(BO765&lt;=120,"80-120",
IF(BO765&lt;=200,"&gt; 120-200",
IF(BO765&lt;=300,"&gt;200-300",
IF(BO765&lt;=500,"&gt;300-500",
"&gt;500")))))</f>
        <v>Below 80</v>
      </c>
      <c r="CH765" s="1" t="str">
        <f>IFERROR(_xlfn.XLOOKUP(CG765,Scenario!M:M,Scenario!N:N),"")</f>
        <v/>
      </c>
      <c r="CI765" s="1" t="str">
        <f t="shared" si="221"/>
        <v>No</v>
      </c>
      <c r="CJ765" s="75">
        <v>0</v>
      </c>
    </row>
    <row r="766" spans="1:88" hidden="1">
      <c r="A766" s="2">
        <v>765</v>
      </c>
      <c r="B766" s="2">
        <v>2024</v>
      </c>
      <c r="C766" s="1">
        <v>0</v>
      </c>
      <c r="D766" s="37" t="str">
        <v>001J1000009FEDxIAO</v>
      </c>
      <c r="E766" s="37" t="str">
        <v>SRI JAGANNATH STEELEX</v>
      </c>
      <c r="F766" s="37" t="str">
        <v>ODISHA</v>
      </c>
      <c r="G766" s="37" t="str">
        <v>CUTTACK</v>
      </c>
      <c r="H766" s="37" t="str">
        <v>Cuttack Sadar</v>
      </c>
      <c r="I766" s="37" t="str">
        <v>Niyati Udyog Private Limited</v>
      </c>
      <c r="J766" s="37" t="str">
        <v>Bidyut Ranjan Mishra</v>
      </c>
      <c r="K766" s="37" t="str">
        <v>Bidyut Ranjan Mishra</v>
      </c>
      <c r="L766" s="37" t="str">
        <v>C13293</v>
      </c>
      <c r="M766" s="37" t="str">
        <v>Central</v>
      </c>
      <c r="N766" s="2">
        <v>754021</v>
      </c>
      <c r="O766" s="2" t="str">
        <v>21AYUPR9578G1ZK</v>
      </c>
      <c r="P766" s="2">
        <v>6370730325</v>
      </c>
      <c r="Q766" s="2" t="str">
        <v>Dec'24</v>
      </c>
      <c r="R766" s="2">
        <v>2025</v>
      </c>
      <c r="S766" s="1">
        <v>0</v>
      </c>
      <c r="T766" s="2">
        <v>300</v>
      </c>
      <c r="U766" s="12">
        <v>1.0911111111111111E-2</v>
      </c>
      <c r="V766" s="1" t="str">
        <v>Alien</v>
      </c>
      <c r="W766" s="13">
        <v>0</v>
      </c>
      <c r="X766" s="13">
        <v>0</v>
      </c>
      <c r="Y766" s="13">
        <v>0</v>
      </c>
      <c r="Z766" s="13">
        <v>0</v>
      </c>
      <c r="AA766" s="13">
        <v>0</v>
      </c>
      <c r="AB766" s="13">
        <v>0</v>
      </c>
      <c r="AC766" s="13">
        <v>0</v>
      </c>
      <c r="AD766" s="13">
        <v>0</v>
      </c>
      <c r="AE766" s="13">
        <v>0</v>
      </c>
      <c r="AF766" s="13">
        <v>0</v>
      </c>
      <c r="AG766" s="13">
        <v>0</v>
      </c>
      <c r="AH766" s="13">
        <v>25</v>
      </c>
      <c r="AI766" s="13">
        <v>0</v>
      </c>
      <c r="AJ766" s="13">
        <v>0</v>
      </c>
      <c r="AK766" s="13">
        <v>0</v>
      </c>
      <c r="AL766" s="13">
        <v>12</v>
      </c>
      <c r="AM766" s="13">
        <v>0</v>
      </c>
      <c r="AN766" s="13">
        <v>0</v>
      </c>
      <c r="AO766" s="13">
        <v>0</v>
      </c>
      <c r="AP766" s="13">
        <v>0</v>
      </c>
      <c r="AQ766" s="13">
        <v>0</v>
      </c>
      <c r="AR766" s="13">
        <v>0</v>
      </c>
      <c r="AS766" s="13">
        <v>0</v>
      </c>
      <c r="AT766" s="13">
        <v>2.61</v>
      </c>
      <c r="AU766" s="13">
        <v>4</v>
      </c>
      <c r="AV766" s="13">
        <v>3.21</v>
      </c>
      <c r="AW766" s="16">
        <f t="shared" si="206"/>
        <v>18.61</v>
      </c>
      <c r="AX766" s="16">
        <v>24</v>
      </c>
      <c r="AY766" s="10">
        <f t="shared" si="207"/>
        <v>42.61</v>
      </c>
      <c r="AZ766" s="10">
        <f>SUM(Z766:AK766)</f>
        <v>25</v>
      </c>
      <c r="BA766" s="10">
        <v>42</v>
      </c>
      <c r="BB766" s="10">
        <f t="shared" si="208"/>
        <v>23.39</v>
      </c>
      <c r="BC766" s="10">
        <f t="shared" si="209"/>
        <v>5.8475000000000001</v>
      </c>
      <c r="BD766" s="10">
        <f t="shared" si="210"/>
        <v>17.61</v>
      </c>
      <c r="BE766" s="10">
        <f t="shared" si="222"/>
        <v>6.3900000000000006</v>
      </c>
      <c r="BF766" s="2" t="s">
        <v>119</v>
      </c>
      <c r="BG766" s="10">
        <f t="shared" si="211"/>
        <v>1.5</v>
      </c>
      <c r="BH766" s="36" t="s">
        <v>118</v>
      </c>
      <c r="BI766" s="39" t="str">
        <f t="shared" si="212"/>
        <v/>
      </c>
      <c r="BJ766" s="39" t="str">
        <f t="shared" si="213"/>
        <v/>
      </c>
      <c r="BK766" s="16">
        <f>SUM(AR766:AX766)</f>
        <v>52.43</v>
      </c>
      <c r="BL766" s="10">
        <f>SUM(AL766:AQ766)</f>
        <v>12</v>
      </c>
      <c r="BM766" s="12">
        <f t="shared" si="214"/>
        <v>1.2304623327857311</v>
      </c>
      <c r="BN766" s="12">
        <f t="shared" si="214"/>
        <v>0.28162403191739027</v>
      </c>
      <c r="BO766" s="9">
        <f t="shared" si="215"/>
        <v>12</v>
      </c>
      <c r="BP766" s="39" t="str">
        <f t="shared" si="216"/>
        <v/>
      </c>
      <c r="BQ766" s="147"/>
      <c r="BR766" s="9">
        <f t="shared" si="217"/>
        <v>0</v>
      </c>
      <c r="BS766" s="9">
        <f t="shared" si="218"/>
        <v>25</v>
      </c>
      <c r="BT766" s="9">
        <f t="shared" si="219"/>
        <v>25</v>
      </c>
      <c r="BU766" s="9" t="str">
        <f>IFERROR(_xlfn.XLOOKUP(D766,Sheet1!B:B,Sheet1!L:L),"")</f>
        <v/>
      </c>
      <c r="BV766" s="9" t="e">
        <f>_xlfn.XLOOKUP(BU766,Sheet1!S:S,Sheet1!T:T)</f>
        <v>#N/A</v>
      </c>
      <c r="BW766" s="9" t="e">
        <f>_xlfn.XLOOKUP(D766,Sheet1!B:B,Sheet1!M:M)</f>
        <v>#N/A</v>
      </c>
      <c r="BZ766" s="108">
        <f t="shared" si="220"/>
        <v>24</v>
      </c>
      <c r="CB766" s="12">
        <f>AW766/AY766</f>
        <v>0.4367519361652194</v>
      </c>
      <c r="CC766" s="12">
        <f>AX766/AY766</f>
        <v>0.56324806383478054</v>
      </c>
      <c r="CG766" s="1" t="str">
        <f>IF(BO766&lt;80,"Below 80",
IF(BO766&lt;=120,"80-120",
IF(BO766&lt;=200,"&gt; 120-200",
IF(BO766&lt;=300,"&gt;200-300",
IF(BO766&lt;=500,"&gt;300-500",
"&gt;500")))))</f>
        <v>Below 80</v>
      </c>
      <c r="CH766" s="1" t="str">
        <f>IFERROR(_xlfn.XLOOKUP(CG766,Scenario!M:M,Scenario!N:N),"")</f>
        <v/>
      </c>
      <c r="CI766" s="1" t="str">
        <f t="shared" si="221"/>
        <v>Yes</v>
      </c>
      <c r="CJ766" s="75">
        <v>24</v>
      </c>
    </row>
    <row r="767" spans="1:88" hidden="1">
      <c r="A767" s="2">
        <v>766</v>
      </c>
      <c r="B767" s="2">
        <v>2024</v>
      </c>
      <c r="C767" s="1">
        <v>0</v>
      </c>
      <c r="D767" s="37" t="str">
        <v>001J100000Ry2m5IAB</v>
      </c>
      <c r="E767" s="37" t="str">
        <v>M/S. NARAYANI ENTERPRISES</v>
      </c>
      <c r="F767" s="37" t="str">
        <v>ODISHA</v>
      </c>
      <c r="G767" s="37" t="str">
        <v>MAYURBHANJ</v>
      </c>
      <c r="H767" s="37">
        <v>0</v>
      </c>
      <c r="I767" s="37" t="str">
        <v>Niyati Udyog Private Limited</v>
      </c>
      <c r="J767" s="37" t="str">
        <v>Govind Dorwal</v>
      </c>
      <c r="K767" s="37" t="str">
        <v>Sourav Kumar Rana</v>
      </c>
      <c r="L767" s="37" t="str">
        <v>C13293</v>
      </c>
      <c r="M767" s="37" t="str">
        <v>Central</v>
      </c>
      <c r="N767" s="2">
        <v>757001</v>
      </c>
      <c r="O767" s="2" t="str">
        <v>21ERIPK8875A1ZR</v>
      </c>
      <c r="P767" s="2">
        <v>7008234133</v>
      </c>
      <c r="Q767" s="2" t="str">
        <v>Dec'24</v>
      </c>
      <c r="R767" s="2">
        <v>2025</v>
      </c>
      <c r="S767" s="1">
        <v>0</v>
      </c>
      <c r="T767" s="2">
        <v>300</v>
      </c>
      <c r="U767" s="12">
        <v>0</v>
      </c>
      <c r="V767" s="1" t="str">
        <v>Alien</v>
      </c>
      <c r="W767" s="13">
        <v>0</v>
      </c>
      <c r="X767" s="13">
        <v>0</v>
      </c>
      <c r="Y767" s="13">
        <v>0</v>
      </c>
      <c r="Z767" s="13">
        <v>0</v>
      </c>
      <c r="AA767" s="13">
        <v>0</v>
      </c>
      <c r="AB767" s="13">
        <v>0</v>
      </c>
      <c r="AC767" s="13">
        <v>0</v>
      </c>
      <c r="AD767" s="13">
        <v>0</v>
      </c>
      <c r="AE767" s="13">
        <v>0</v>
      </c>
      <c r="AF767" s="13">
        <v>0</v>
      </c>
      <c r="AG767" s="13">
        <v>0</v>
      </c>
      <c r="AH767" s="13">
        <v>12</v>
      </c>
      <c r="AI767" s="13">
        <v>0</v>
      </c>
      <c r="AJ767" s="13">
        <v>0</v>
      </c>
      <c r="AK767" s="13">
        <v>0</v>
      </c>
      <c r="AL767" s="13">
        <v>0</v>
      </c>
      <c r="AM767" s="13">
        <v>0</v>
      </c>
      <c r="AN767" s="13">
        <v>0</v>
      </c>
      <c r="AO767" s="13">
        <v>0</v>
      </c>
      <c r="AP767" s="13">
        <v>0</v>
      </c>
      <c r="AQ767" s="13">
        <v>0</v>
      </c>
      <c r="AR767" s="13">
        <v>0</v>
      </c>
      <c r="AS767" s="13">
        <v>0</v>
      </c>
      <c r="AT767" s="13">
        <v>0</v>
      </c>
      <c r="AU767" s="13">
        <v>0</v>
      </c>
      <c r="AV767" s="13">
        <v>0</v>
      </c>
      <c r="AW767" s="16">
        <f t="shared" si="206"/>
        <v>0</v>
      </c>
      <c r="AX767" s="16">
        <v>0</v>
      </c>
      <c r="AY767" s="10">
        <f t="shared" si="207"/>
        <v>0</v>
      </c>
      <c r="AZ767" s="10">
        <f>SUM(Z767:AK767)</f>
        <v>12</v>
      </c>
      <c r="BA767" s="10">
        <v>0</v>
      </c>
      <c r="BB767" s="10">
        <f t="shared" si="208"/>
        <v>0</v>
      </c>
      <c r="BC767" s="10">
        <f t="shared" si="209"/>
        <v>0</v>
      </c>
      <c r="BD767" s="10">
        <f t="shared" si="210"/>
        <v>-12</v>
      </c>
      <c r="BE767" s="10">
        <f t="shared" si="222"/>
        <v>12</v>
      </c>
      <c r="BF767" s="2" t="s">
        <v>119</v>
      </c>
      <c r="BG767" s="10">
        <f t="shared" si="211"/>
        <v>0</v>
      </c>
      <c r="BH767" s="36" t="s">
        <v>118</v>
      </c>
      <c r="BI767" s="39" t="str">
        <f t="shared" si="212"/>
        <v/>
      </c>
      <c r="BJ767" s="39" t="str">
        <f t="shared" si="213"/>
        <v/>
      </c>
      <c r="BK767" s="16">
        <f>SUM(AR767:AX767)</f>
        <v>0</v>
      </c>
      <c r="BL767" s="10">
        <f>SUM(AL767:AQ767)</f>
        <v>0</v>
      </c>
      <c r="BM767" s="12" t="str">
        <f t="shared" si="214"/>
        <v/>
      </c>
      <c r="BN767" s="12" t="str">
        <f t="shared" si="214"/>
        <v/>
      </c>
      <c r="BO767" s="9">
        <f t="shared" si="215"/>
        <v>0</v>
      </c>
      <c r="BP767" s="39" t="str">
        <f t="shared" si="216"/>
        <v/>
      </c>
      <c r="BQ767" s="147"/>
      <c r="BR767" s="9">
        <f t="shared" si="217"/>
        <v>0</v>
      </c>
      <c r="BS767" s="9">
        <f t="shared" si="218"/>
        <v>12</v>
      </c>
      <c r="BT767" s="9">
        <f t="shared" si="219"/>
        <v>12</v>
      </c>
      <c r="BU767" s="9" t="str">
        <f>IFERROR(_xlfn.XLOOKUP(D767,Sheet1!B:B,Sheet1!L:L),"")</f>
        <v/>
      </c>
      <c r="BV767" s="9" t="e">
        <f>_xlfn.XLOOKUP(BU767,Sheet1!S:S,Sheet1!T:T)</f>
        <v>#N/A</v>
      </c>
      <c r="BW767" s="9" t="e">
        <f>_xlfn.XLOOKUP(D767,Sheet1!B:B,Sheet1!M:M)</f>
        <v>#N/A</v>
      </c>
      <c r="BZ767" s="108">
        <f t="shared" si="220"/>
        <v>0</v>
      </c>
      <c r="CB767" s="12"/>
      <c r="CC767" s="12"/>
      <c r="CG767" s="1" t="str">
        <f>IF(BO767&lt;80,"Below 80",
IF(BO767&lt;=120,"80-120",
IF(BO767&lt;=200,"&gt; 120-200",
IF(BO767&lt;=300,"&gt;200-300",
IF(BO767&lt;=500,"&gt;300-500",
"&gt;500")))))</f>
        <v>Below 80</v>
      </c>
      <c r="CH767" s="1" t="str">
        <f>IFERROR(_xlfn.XLOOKUP(CG767,Scenario!M:M,Scenario!N:N),"")</f>
        <v/>
      </c>
      <c r="CI767" s="1" t="str">
        <f t="shared" si="221"/>
        <v>No</v>
      </c>
      <c r="CJ767" s="75">
        <v>0</v>
      </c>
    </row>
    <row r="768" spans="1:88" hidden="1">
      <c r="A768" s="2">
        <v>767</v>
      </c>
      <c r="B768" s="2">
        <v>2024</v>
      </c>
      <c r="C768" s="1">
        <v>0</v>
      </c>
      <c r="D768" s="37" t="str">
        <v>0015g00001c467CAAQ</v>
      </c>
      <c r="E768" s="37" t="str">
        <v>GURUSWAMI ENTERPRISES</v>
      </c>
      <c r="F768" s="37" t="str">
        <v>ODISHA</v>
      </c>
      <c r="G768" s="37" t="str">
        <v>KENDUJHAR</v>
      </c>
      <c r="H768" s="37">
        <v>0</v>
      </c>
      <c r="I768" s="37" t="str">
        <v>Niyati Udyog Private Limited</v>
      </c>
      <c r="J768" s="37" t="str">
        <v>Sulagna Jena</v>
      </c>
      <c r="K768" s="37" t="str">
        <v>Sourav Kumar Rana</v>
      </c>
      <c r="L768" s="37" t="str">
        <v>C13293</v>
      </c>
      <c r="M768" s="37" t="str">
        <v>Central</v>
      </c>
      <c r="N768" s="2">
        <v>758013</v>
      </c>
      <c r="O768" s="2" t="str">
        <v>21ATEPG8172E1Z1</v>
      </c>
      <c r="P768" s="2">
        <v>6371271656</v>
      </c>
      <c r="Q768" s="2" t="str">
        <v>Dec'24</v>
      </c>
      <c r="R768" s="2">
        <v>2025</v>
      </c>
      <c r="S768" s="1">
        <v>0</v>
      </c>
      <c r="T768" s="2">
        <v>150</v>
      </c>
      <c r="U768" s="12">
        <v>0</v>
      </c>
      <c r="V768" s="1" t="str">
        <v>Challenger</v>
      </c>
      <c r="W768" s="13">
        <v>0</v>
      </c>
      <c r="X768" s="13">
        <v>0</v>
      </c>
      <c r="Y768" s="13">
        <v>0</v>
      </c>
      <c r="Z768" s="13">
        <v>0</v>
      </c>
      <c r="AA768" s="13">
        <v>0</v>
      </c>
      <c r="AB768" s="13">
        <v>0</v>
      </c>
      <c r="AC768" s="13">
        <v>0</v>
      </c>
      <c r="AD768" s="13">
        <v>0</v>
      </c>
      <c r="AE768" s="13">
        <v>0</v>
      </c>
      <c r="AF768" s="13">
        <v>0</v>
      </c>
      <c r="AG768" s="13">
        <v>0</v>
      </c>
      <c r="AH768" s="13">
        <v>13</v>
      </c>
      <c r="AI768" s="13">
        <v>0</v>
      </c>
      <c r="AJ768" s="13">
        <v>0</v>
      </c>
      <c r="AK768" s="13">
        <v>0</v>
      </c>
      <c r="AL768" s="13">
        <v>0</v>
      </c>
      <c r="AM768" s="13">
        <v>0</v>
      </c>
      <c r="AN768" s="13">
        <v>0</v>
      </c>
      <c r="AO768" s="13">
        <v>0</v>
      </c>
      <c r="AP768" s="13">
        <v>0</v>
      </c>
      <c r="AQ768" s="13">
        <v>0</v>
      </c>
      <c r="AR768" s="13">
        <v>0</v>
      </c>
      <c r="AS768" s="13">
        <v>0</v>
      </c>
      <c r="AT768" s="13">
        <v>0</v>
      </c>
      <c r="AU768" s="13">
        <v>0</v>
      </c>
      <c r="AV768" s="13">
        <v>0</v>
      </c>
      <c r="AW768" s="16">
        <f t="shared" si="206"/>
        <v>0</v>
      </c>
      <c r="AX768" s="16">
        <v>0</v>
      </c>
      <c r="AY768" s="10">
        <f t="shared" si="207"/>
        <v>0</v>
      </c>
      <c r="AZ768" s="10">
        <f>SUM(Z768:AK768)</f>
        <v>13</v>
      </c>
      <c r="BA768" s="10">
        <v>0</v>
      </c>
      <c r="BB768" s="10">
        <f t="shared" si="208"/>
        <v>0</v>
      </c>
      <c r="BC768" s="10">
        <f t="shared" si="209"/>
        <v>0</v>
      </c>
      <c r="BD768" s="10">
        <f t="shared" si="210"/>
        <v>-13</v>
      </c>
      <c r="BE768" s="10">
        <f t="shared" si="222"/>
        <v>13</v>
      </c>
      <c r="BF768" s="2" t="s">
        <v>119</v>
      </c>
      <c r="BG768" s="10">
        <f t="shared" si="211"/>
        <v>0</v>
      </c>
      <c r="BH768" s="36" t="s">
        <v>118</v>
      </c>
      <c r="BI768" s="39" t="str">
        <f t="shared" si="212"/>
        <v/>
      </c>
      <c r="BJ768" s="39" t="str">
        <f t="shared" si="213"/>
        <v/>
      </c>
      <c r="BK768" s="16">
        <f>SUM(AR768:AX768)</f>
        <v>0</v>
      </c>
      <c r="BL768" s="10">
        <f>SUM(AL768:AQ768)</f>
        <v>0</v>
      </c>
      <c r="BM768" s="12" t="str">
        <f t="shared" si="214"/>
        <v/>
      </c>
      <c r="BN768" s="12" t="str">
        <f t="shared" si="214"/>
        <v/>
      </c>
      <c r="BO768" s="9">
        <f t="shared" si="215"/>
        <v>0</v>
      </c>
      <c r="BP768" s="39" t="str">
        <f t="shared" si="216"/>
        <v/>
      </c>
      <c r="BQ768" s="147"/>
      <c r="BR768" s="9">
        <f t="shared" si="217"/>
        <v>0</v>
      </c>
      <c r="BS768" s="9">
        <f t="shared" si="218"/>
        <v>13</v>
      </c>
      <c r="BT768" s="9">
        <f t="shared" si="219"/>
        <v>13</v>
      </c>
      <c r="BU768" s="9" t="str">
        <f>IFERROR(_xlfn.XLOOKUP(D768,Sheet1!B:B,Sheet1!L:L),"")</f>
        <v/>
      </c>
      <c r="BV768" s="9" t="e">
        <f>_xlfn.XLOOKUP(BU768,Sheet1!S:S,Sheet1!T:T)</f>
        <v>#N/A</v>
      </c>
      <c r="BW768" s="9" t="e">
        <f>_xlfn.XLOOKUP(D768,Sheet1!B:B,Sheet1!M:M)</f>
        <v>#N/A</v>
      </c>
      <c r="BZ768" s="108">
        <f t="shared" si="220"/>
        <v>0</v>
      </c>
      <c r="CB768" s="12"/>
      <c r="CC768" s="12"/>
      <c r="CG768" s="1" t="str">
        <f>IF(BO768&lt;80,"Below 80",
IF(BO768&lt;=120,"80-120",
IF(BO768&lt;=200,"&gt; 120-200",
IF(BO768&lt;=300,"&gt;200-300",
IF(BO768&lt;=500,"&gt;300-500",
"&gt;500")))))</f>
        <v>Below 80</v>
      </c>
      <c r="CH768" s="1" t="str">
        <f>IFERROR(_xlfn.XLOOKUP(CG768,Scenario!M:M,Scenario!N:N),"")</f>
        <v/>
      </c>
      <c r="CI768" s="1" t="str">
        <f t="shared" si="221"/>
        <v>No</v>
      </c>
      <c r="CJ768" s="75">
        <v>0</v>
      </c>
    </row>
    <row r="769" spans="1:88" hidden="1">
      <c r="A769" s="2">
        <v>768</v>
      </c>
      <c r="B769" s="2">
        <v>2024</v>
      </c>
      <c r="C769" s="1">
        <v>0</v>
      </c>
      <c r="D769" s="37" t="str">
        <v>0015g00001cdkaQAAQ</v>
      </c>
      <c r="E769" s="37" t="str">
        <v>Disha Trading Co.</v>
      </c>
      <c r="F769" s="37" t="str">
        <v>ODISHA</v>
      </c>
      <c r="G769" s="37" t="str">
        <v>SUNDARGARH</v>
      </c>
      <c r="H769" s="37" t="str">
        <v>Sundargarh</v>
      </c>
      <c r="I769" s="37" t="str">
        <v>SACHDEVA ISPAT PVT LTD</v>
      </c>
      <c r="J769" s="37" t="str">
        <v>Papun Padhan</v>
      </c>
      <c r="K769" s="37" t="str">
        <v>Papun Padhan</v>
      </c>
      <c r="L769" s="37" t="str">
        <v>C12823</v>
      </c>
      <c r="M769" s="37" t="str">
        <v>Central</v>
      </c>
      <c r="N769" s="2">
        <v>769004</v>
      </c>
      <c r="O769" s="2">
        <v>0</v>
      </c>
      <c r="P769" s="2">
        <v>943704972</v>
      </c>
      <c r="Q769" s="2" t="str">
        <v>Dec'24</v>
      </c>
      <c r="R769" s="2">
        <v>2025</v>
      </c>
      <c r="S769" s="1">
        <v>0</v>
      </c>
      <c r="T769" s="2">
        <v>40</v>
      </c>
      <c r="U769" s="12">
        <v>0</v>
      </c>
      <c r="V769" s="1" t="str">
        <v>Minor</v>
      </c>
      <c r="W769" s="13">
        <v>0</v>
      </c>
      <c r="X769" s="13">
        <v>0</v>
      </c>
      <c r="Y769" s="13">
        <v>0</v>
      </c>
      <c r="Z769" s="13">
        <v>0</v>
      </c>
      <c r="AA769" s="13">
        <v>0</v>
      </c>
      <c r="AB769" s="13">
        <v>0</v>
      </c>
      <c r="AC769" s="13">
        <v>0</v>
      </c>
      <c r="AD769" s="13">
        <v>0</v>
      </c>
      <c r="AE769" s="13">
        <v>0</v>
      </c>
      <c r="AF769" s="13">
        <v>0</v>
      </c>
      <c r="AG769" s="13">
        <v>0</v>
      </c>
      <c r="AH769" s="13">
        <v>1</v>
      </c>
      <c r="AI769" s="13">
        <v>0</v>
      </c>
      <c r="AJ769" s="13">
        <v>0</v>
      </c>
      <c r="AK769" s="13">
        <v>0</v>
      </c>
      <c r="AL769" s="13">
        <v>0</v>
      </c>
      <c r="AM769" s="13">
        <v>0</v>
      </c>
      <c r="AN769" s="13">
        <v>0</v>
      </c>
      <c r="AO769" s="13">
        <v>0</v>
      </c>
      <c r="AP769" s="13">
        <v>0</v>
      </c>
      <c r="AQ769" s="13">
        <v>0</v>
      </c>
      <c r="AR769" s="13">
        <v>0</v>
      </c>
      <c r="AS769" s="13">
        <v>0</v>
      </c>
      <c r="AT769" s="13">
        <v>0</v>
      </c>
      <c r="AU769" s="13">
        <v>0</v>
      </c>
      <c r="AV769" s="13">
        <v>0</v>
      </c>
      <c r="AW769" s="16">
        <f t="shared" si="206"/>
        <v>0</v>
      </c>
      <c r="AX769" s="16">
        <v>0</v>
      </c>
      <c r="AY769" s="10">
        <f t="shared" si="207"/>
        <v>0</v>
      </c>
      <c r="AZ769" s="10">
        <f>SUM(Z769:AK769)</f>
        <v>1</v>
      </c>
      <c r="BA769" s="10">
        <v>10</v>
      </c>
      <c r="BB769" s="10">
        <f t="shared" si="208"/>
        <v>10</v>
      </c>
      <c r="BC769" s="10">
        <f t="shared" si="209"/>
        <v>2.5</v>
      </c>
      <c r="BD769" s="10">
        <f t="shared" si="210"/>
        <v>-1</v>
      </c>
      <c r="BE769" s="10">
        <f t="shared" si="222"/>
        <v>1</v>
      </c>
      <c r="BF769" s="2" t="s">
        <v>119</v>
      </c>
      <c r="BG769" s="10">
        <f t="shared" si="211"/>
        <v>0</v>
      </c>
      <c r="BH769" s="36" t="s">
        <v>118</v>
      </c>
      <c r="BI769" s="39" t="str">
        <f t="shared" si="212"/>
        <v/>
      </c>
      <c r="BJ769" s="39" t="str">
        <f t="shared" si="213"/>
        <v/>
      </c>
      <c r="BK769" s="16">
        <f>SUM(AR769:AX769)</f>
        <v>0</v>
      </c>
      <c r="BL769" s="10">
        <f>SUM(AL769:AQ769)</f>
        <v>0</v>
      </c>
      <c r="BM769" s="12" t="str">
        <f t="shared" si="214"/>
        <v/>
      </c>
      <c r="BN769" s="12" t="str">
        <f t="shared" si="214"/>
        <v/>
      </c>
      <c r="BO769" s="9">
        <f t="shared" si="215"/>
        <v>0</v>
      </c>
      <c r="BP769" s="39" t="str">
        <f t="shared" si="216"/>
        <v/>
      </c>
      <c r="BQ769" s="147"/>
      <c r="BR769" s="9">
        <f t="shared" si="217"/>
        <v>0</v>
      </c>
      <c r="BS769" s="9">
        <f t="shared" si="218"/>
        <v>1</v>
      </c>
      <c r="BT769" s="9">
        <f t="shared" si="219"/>
        <v>1</v>
      </c>
      <c r="BU769" s="9" t="str">
        <f>IFERROR(_xlfn.XLOOKUP(D769,Sheet1!B:B,Sheet1!L:L),"")</f>
        <v/>
      </c>
      <c r="BV769" s="9" t="e">
        <f>_xlfn.XLOOKUP(BU769,Sheet1!S:S,Sheet1!T:T)</f>
        <v>#N/A</v>
      </c>
      <c r="BW769" s="9" t="e">
        <f>_xlfn.XLOOKUP(D769,Sheet1!B:B,Sheet1!M:M)</f>
        <v>#N/A</v>
      </c>
      <c r="BZ769" s="108">
        <f t="shared" si="220"/>
        <v>0</v>
      </c>
      <c r="CB769" s="12"/>
      <c r="CC769" s="12"/>
      <c r="CG769" s="1" t="str">
        <f>IF(BO769&lt;80,"Below 80",
IF(BO769&lt;=120,"80-120",
IF(BO769&lt;=200,"&gt; 120-200",
IF(BO769&lt;=300,"&gt;200-300",
IF(BO769&lt;=500,"&gt;300-500",
"&gt;500")))))</f>
        <v>Below 80</v>
      </c>
      <c r="CH769" s="1" t="str">
        <f>IFERROR(_xlfn.XLOOKUP(CG769,Scenario!M:M,Scenario!N:N),"")</f>
        <v/>
      </c>
      <c r="CI769" s="1" t="str">
        <f t="shared" si="221"/>
        <v>Yes</v>
      </c>
      <c r="CJ769" s="75">
        <v>0</v>
      </c>
    </row>
    <row r="770" spans="1:88" hidden="1">
      <c r="A770" s="2">
        <v>769</v>
      </c>
      <c r="B770" s="2">
        <v>2024</v>
      </c>
      <c r="C770" s="1">
        <v>0</v>
      </c>
      <c r="D770" s="37" t="str">
        <v>001J100000LngJQIAZ</v>
      </c>
      <c r="E770" s="37" t="str">
        <v>BALAJI IRON &amp; STEEL</v>
      </c>
      <c r="F770" s="37" t="str">
        <v>ODISHA</v>
      </c>
      <c r="G770" s="37" t="str">
        <v>SUNDARGARH</v>
      </c>
      <c r="H770" s="37" t="str">
        <v>Sundargarh</v>
      </c>
      <c r="I770" s="37" t="str">
        <v>SACHDEVA ISPAT PVT LTD</v>
      </c>
      <c r="J770" s="37" t="str">
        <v>Papun Padhan</v>
      </c>
      <c r="K770" s="37" t="str">
        <v>Papun Padhan</v>
      </c>
      <c r="L770" s="37" t="str">
        <v>C12823</v>
      </c>
      <c r="M770" s="37" t="str">
        <v>Central</v>
      </c>
      <c r="N770" s="2">
        <v>770033</v>
      </c>
      <c r="O770" s="2" t="str">
        <v>21MLMPS6775D1ZI</v>
      </c>
      <c r="P770" s="2">
        <v>9583128629</v>
      </c>
      <c r="Q770" s="2" t="str">
        <v>Dec'24</v>
      </c>
      <c r="R770" s="2">
        <v>2025</v>
      </c>
      <c r="S770" s="1">
        <v>0</v>
      </c>
      <c r="T770" s="2">
        <v>70</v>
      </c>
      <c r="U770" s="12">
        <v>0</v>
      </c>
      <c r="V770" s="1" t="str">
        <v>Challenger</v>
      </c>
      <c r="W770" s="13">
        <v>0</v>
      </c>
      <c r="X770" s="13">
        <v>0</v>
      </c>
      <c r="Y770" s="13">
        <v>0</v>
      </c>
      <c r="Z770" s="13">
        <v>0</v>
      </c>
      <c r="AA770" s="13">
        <v>0</v>
      </c>
      <c r="AB770" s="13">
        <v>0</v>
      </c>
      <c r="AC770" s="13">
        <v>0</v>
      </c>
      <c r="AD770" s="13">
        <v>0</v>
      </c>
      <c r="AE770" s="13">
        <v>0</v>
      </c>
      <c r="AF770" s="13">
        <v>0</v>
      </c>
      <c r="AG770" s="13">
        <v>0</v>
      </c>
      <c r="AH770" s="13">
        <v>5</v>
      </c>
      <c r="AI770" s="13">
        <v>0</v>
      </c>
      <c r="AJ770" s="13">
        <v>0</v>
      </c>
      <c r="AK770" s="13">
        <v>0</v>
      </c>
      <c r="AL770" s="13">
        <v>0</v>
      </c>
      <c r="AM770" s="13">
        <v>0</v>
      </c>
      <c r="AN770" s="13">
        <v>0</v>
      </c>
      <c r="AO770" s="13">
        <v>0</v>
      </c>
      <c r="AP770" s="13">
        <v>0</v>
      </c>
      <c r="AQ770" s="13">
        <v>0</v>
      </c>
      <c r="AR770" s="13">
        <v>0</v>
      </c>
      <c r="AS770" s="13">
        <v>0</v>
      </c>
      <c r="AT770" s="13">
        <v>0</v>
      </c>
      <c r="AU770" s="13">
        <v>0</v>
      </c>
      <c r="AV770" s="13">
        <v>0</v>
      </c>
      <c r="AW770" s="16">
        <f t="shared" si="206"/>
        <v>0</v>
      </c>
      <c r="AX770" s="16">
        <v>0</v>
      </c>
      <c r="AY770" s="10">
        <f t="shared" si="207"/>
        <v>0</v>
      </c>
      <c r="AZ770" s="10">
        <f>SUM(Z770:AK770)</f>
        <v>5</v>
      </c>
      <c r="BA770" s="10">
        <v>20</v>
      </c>
      <c r="BB770" s="10">
        <f t="shared" si="208"/>
        <v>20</v>
      </c>
      <c r="BC770" s="10">
        <f t="shared" si="209"/>
        <v>5</v>
      </c>
      <c r="BD770" s="10">
        <f t="shared" si="210"/>
        <v>-5</v>
      </c>
      <c r="BE770" s="10">
        <f t="shared" si="222"/>
        <v>5</v>
      </c>
      <c r="BF770" s="2" t="s">
        <v>119</v>
      </c>
      <c r="BG770" s="10">
        <f t="shared" si="211"/>
        <v>0</v>
      </c>
      <c r="BH770" s="36" t="s">
        <v>118</v>
      </c>
      <c r="BI770" s="39" t="str">
        <f t="shared" si="212"/>
        <v/>
      </c>
      <c r="BJ770" s="39" t="str">
        <f t="shared" si="213"/>
        <v/>
      </c>
      <c r="BK770" s="16">
        <f>SUM(AR770:AX770)</f>
        <v>0</v>
      </c>
      <c r="BL770" s="10">
        <f>SUM(AL770:AQ770)</f>
        <v>0</v>
      </c>
      <c r="BM770" s="12" t="str">
        <f t="shared" si="214"/>
        <v/>
      </c>
      <c r="BN770" s="12" t="str">
        <f t="shared" si="214"/>
        <v/>
      </c>
      <c r="BO770" s="9">
        <f t="shared" si="215"/>
        <v>0</v>
      </c>
      <c r="BP770" s="39" t="str">
        <f t="shared" si="216"/>
        <v/>
      </c>
      <c r="BQ770" s="147"/>
      <c r="BR770" s="9">
        <f t="shared" si="217"/>
        <v>0</v>
      </c>
      <c r="BS770" s="9">
        <f t="shared" si="218"/>
        <v>5</v>
      </c>
      <c r="BT770" s="9">
        <f t="shared" si="219"/>
        <v>5</v>
      </c>
      <c r="BU770" s="9" t="str">
        <f>IFERROR(_xlfn.XLOOKUP(D770,Sheet1!B:B,Sheet1!L:L),"")</f>
        <v/>
      </c>
      <c r="BV770" s="9" t="e">
        <f>_xlfn.XLOOKUP(BU770,Sheet1!S:S,Sheet1!T:T)</f>
        <v>#N/A</v>
      </c>
      <c r="BW770" s="9" t="e">
        <f>_xlfn.XLOOKUP(D770,Sheet1!B:B,Sheet1!M:M)</f>
        <v>#N/A</v>
      </c>
      <c r="BZ770" s="108">
        <f t="shared" si="220"/>
        <v>0</v>
      </c>
      <c r="CB770" s="12"/>
      <c r="CC770" s="12"/>
      <c r="CG770" s="1" t="str">
        <f>IF(BO770&lt;80,"Below 80",
IF(BO770&lt;=120,"80-120",
IF(BO770&lt;=200,"&gt; 120-200",
IF(BO770&lt;=300,"&gt;200-300",
IF(BO770&lt;=500,"&gt;300-500",
"&gt;500")))))</f>
        <v>Below 80</v>
      </c>
      <c r="CH770" s="1" t="str">
        <f>IFERROR(_xlfn.XLOOKUP(CG770,Scenario!M:M,Scenario!N:N),"")</f>
        <v/>
      </c>
      <c r="CI770" s="1" t="str">
        <f t="shared" si="221"/>
        <v>Yes</v>
      </c>
      <c r="CJ770" s="75">
        <v>0</v>
      </c>
    </row>
    <row r="771" spans="1:88" hidden="1">
      <c r="A771" s="2">
        <v>770</v>
      </c>
      <c r="B771" s="2">
        <v>2024</v>
      </c>
      <c r="C771" s="1">
        <v>0</v>
      </c>
      <c r="D771" s="37" t="str">
        <v>001J100000RyLhyIAF</v>
      </c>
      <c r="E771" s="37" t="str">
        <v>M L STEEL TRADERS PVT. LTD.</v>
      </c>
      <c r="F771" s="37" t="str">
        <v>WEST BENGAL</v>
      </c>
      <c r="G771" s="37" t="str">
        <v>KOLKATA</v>
      </c>
      <c r="H771" s="37">
        <v>0</v>
      </c>
      <c r="I771" s="37" t="str">
        <v>SACHDEVA ISPAT PVT LTD</v>
      </c>
      <c r="J771" s="37" t="str">
        <v>Papun Padhan</v>
      </c>
      <c r="K771" s="37" t="str">
        <v>Papun Padhan</v>
      </c>
      <c r="L771" s="37" t="str">
        <v>C12823</v>
      </c>
      <c r="M771" s="37" t="str">
        <v>Central</v>
      </c>
      <c r="N771" s="2">
        <v>700001</v>
      </c>
      <c r="O771" s="2" t="str">
        <v>19AAFCM9399C1ZY</v>
      </c>
      <c r="P771" s="2">
        <v>9831549999</v>
      </c>
      <c r="Q771" s="2" t="str">
        <v>Dec'24</v>
      </c>
      <c r="R771" s="2">
        <v>2025</v>
      </c>
      <c r="S771" s="1">
        <v>0</v>
      </c>
      <c r="T771" s="2">
        <v>100</v>
      </c>
      <c r="U771" s="12">
        <v>0</v>
      </c>
      <c r="V771" s="1" t="str">
        <v>Challenger</v>
      </c>
      <c r="W771" s="13">
        <v>0</v>
      </c>
      <c r="X771" s="13">
        <v>0</v>
      </c>
      <c r="Y771" s="13">
        <v>0</v>
      </c>
      <c r="Z771" s="13">
        <v>0</v>
      </c>
      <c r="AA771" s="13">
        <v>0</v>
      </c>
      <c r="AB771" s="13">
        <v>0</v>
      </c>
      <c r="AC771" s="13">
        <v>0</v>
      </c>
      <c r="AD771" s="13">
        <v>0</v>
      </c>
      <c r="AE771" s="13">
        <v>0</v>
      </c>
      <c r="AF771" s="13">
        <v>0</v>
      </c>
      <c r="AG771" s="13">
        <v>0</v>
      </c>
      <c r="AH771" s="13">
        <v>84.7</v>
      </c>
      <c r="AI771" s="13">
        <v>197</v>
      </c>
      <c r="AJ771" s="13">
        <v>0</v>
      </c>
      <c r="AK771" s="13">
        <v>0</v>
      </c>
      <c r="AL771" s="13">
        <v>0</v>
      </c>
      <c r="AM771" s="13">
        <v>0</v>
      </c>
      <c r="AN771" s="13">
        <v>0</v>
      </c>
      <c r="AO771" s="13">
        <v>0</v>
      </c>
      <c r="AP771" s="13">
        <v>0</v>
      </c>
      <c r="AQ771" s="13">
        <v>0</v>
      </c>
      <c r="AR771" s="13">
        <v>0</v>
      </c>
      <c r="AS771" s="13">
        <v>0</v>
      </c>
      <c r="AT771" s="13">
        <v>0</v>
      </c>
      <c r="AU771" s="13">
        <v>0</v>
      </c>
      <c r="AV771" s="13">
        <v>0</v>
      </c>
      <c r="AW771" s="16">
        <f t="shared" ref="AW771:AW834" si="223">SUM(AL771:AU771)</f>
        <v>0</v>
      </c>
      <c r="AX771" s="16">
        <v>0</v>
      </c>
      <c r="AY771" s="10">
        <f t="shared" ref="AY771:AY834" si="224">AW771+AX771</f>
        <v>0</v>
      </c>
      <c r="AZ771" s="10">
        <f>SUM(Z771:AK771)</f>
        <v>281.7</v>
      </c>
      <c r="BA771" s="10">
        <v>0</v>
      </c>
      <c r="BB771" s="10">
        <f t="shared" ref="BB771:BB834" si="225">BA771-AW771</f>
        <v>0</v>
      </c>
      <c r="BC771" s="10">
        <f t="shared" ref="BC771:BC834" si="226">IFERROR(BB771/4,0)</f>
        <v>0</v>
      </c>
      <c r="BD771" s="10">
        <f t="shared" ref="BD771:BD834" si="227">AY771-AZ771</f>
        <v>-281.7</v>
      </c>
      <c r="BE771" s="10">
        <f t="shared" si="222"/>
        <v>281.7</v>
      </c>
      <c r="BF771" s="2" t="s">
        <v>119</v>
      </c>
      <c r="BG771" s="10">
        <f t="shared" ref="BG771:BG834" si="228">AVERAGE(AL771:AS771)</f>
        <v>0</v>
      </c>
      <c r="BH771" s="36" t="s">
        <v>118</v>
      </c>
      <c r="BI771" s="39" t="str">
        <f t="shared" ref="BI771:BI834" si="229">IF(BF771="Yes","",IF(BA771&gt;1250,"E",IF(BA771&gt;750,"D",
IF(BA771&gt;=500,"C",
IF(BA771&gt;=300,"B",
IF(BA771&gt;=200,"A",
""))))))</f>
        <v/>
      </c>
      <c r="BJ771" s="39" t="str">
        <f t="shared" ref="BJ771:BJ834" si="230">IF(BF771="Yes","",IF(AY771&gt;1250,"E",IF(AY771&gt;750,"D",
IF(AY771&gt;=500,"C",
IF(AY771&gt;=300,"B",
IF(AY771&gt;=200,"A",
""))))))</f>
        <v/>
      </c>
      <c r="BK771" s="16">
        <f>SUM(AR771:AX771)</f>
        <v>0</v>
      </c>
      <c r="BL771" s="10">
        <f>SUM(AL771:AQ771)</f>
        <v>0</v>
      </c>
      <c r="BM771" s="12" t="str">
        <f t="shared" ref="BM771:BN834" si="231">IFERROR(BK771/$AY771,"")</f>
        <v/>
      </c>
      <c r="BN771" s="12" t="str">
        <f t="shared" si="231"/>
        <v/>
      </c>
      <c r="BO771" s="9">
        <f t="shared" ref="BO771:BO834" si="232">SUM(AL771:AS771)</f>
        <v>0</v>
      </c>
      <c r="BP771" s="39" t="str">
        <f t="shared" ref="BP771:BP834" si="233">IF(BF771="Yes","",IF(BO771&gt;1250,"E",IF(BO771&gt;750,"D",
IF(BO771&gt;=500,"C",
IF(BO771&gt;=300,"B",
IF(BO771&gt;=200,"A",
""))))))</f>
        <v/>
      </c>
      <c r="BQ771" s="147"/>
      <c r="BR771" s="9">
        <f t="shared" ref="BR771:BR834" si="234">SUM(Z771:AE771)</f>
        <v>0</v>
      </c>
      <c r="BS771" s="9">
        <f t="shared" ref="BS771:BS834" si="235">SUM(AF771:AK771)</f>
        <v>281.7</v>
      </c>
      <c r="BT771" s="9">
        <f t="shared" ref="BT771:BT834" si="236">SUM(BR771:BS771)</f>
        <v>281.7</v>
      </c>
      <c r="BU771" s="9" t="str">
        <f>IFERROR(_xlfn.XLOOKUP(D771,Sheet1!B:B,Sheet1!L:L),"")</f>
        <v/>
      </c>
      <c r="BV771" s="9" t="e">
        <f>_xlfn.XLOOKUP(BU771,Sheet1!S:S,Sheet1!T:T)</f>
        <v>#N/A</v>
      </c>
      <c r="BW771" s="9" t="e">
        <f>_xlfn.XLOOKUP(D771,Sheet1!B:B,Sheet1!M:M)</f>
        <v>#N/A</v>
      </c>
      <c r="BZ771" s="108">
        <f t="shared" ref="BZ771:BZ834" si="237">AY771-AW771</f>
        <v>0</v>
      </c>
      <c r="CB771" s="12"/>
      <c r="CC771" s="12"/>
      <c r="CG771" s="1" t="str">
        <f>IF(BO771&lt;80,"Below 80",
IF(BO771&lt;=120,"80-120",
IF(BO771&lt;=200,"&gt; 120-200",
IF(BO771&lt;=300,"&gt;200-300",
IF(BO771&lt;=500,"&gt;300-500",
"&gt;500")))))</f>
        <v>Below 80</v>
      </c>
      <c r="CH771" s="1" t="str">
        <f>IFERROR(_xlfn.XLOOKUP(CG771,Scenario!M:M,Scenario!N:N),"")</f>
        <v/>
      </c>
      <c r="CI771" s="1" t="str">
        <f t="shared" ref="CI771:CI834" si="238">IF(BI771="", IF(BA771&gt;=1, "Yes", "No"))</f>
        <v>No</v>
      </c>
      <c r="CJ771" s="75">
        <v>0</v>
      </c>
    </row>
    <row r="772" spans="1:88" hidden="1">
      <c r="A772" s="2">
        <v>771</v>
      </c>
      <c r="B772" s="2">
        <v>2024</v>
      </c>
      <c r="C772" s="1">
        <v>0</v>
      </c>
      <c r="D772" s="37" t="str">
        <v>001J100000RyJQuIAN</v>
      </c>
      <c r="E772" s="37" t="str">
        <v>SKYLINE EXCHANGE</v>
      </c>
      <c r="F772" s="37" t="str">
        <v>UTTAR PRADESH</v>
      </c>
      <c r="G772" s="37" t="str">
        <v>GHAZIABAD</v>
      </c>
      <c r="H772" s="37">
        <v>0</v>
      </c>
      <c r="I772" s="37" t="str">
        <v>OPTRIX INFRA LLP</v>
      </c>
      <c r="J772" s="37" t="str">
        <v>Aashish Goyal</v>
      </c>
      <c r="K772" s="37">
        <v>0</v>
      </c>
      <c r="L772" s="37" t="str">
        <v>001J100000PJG7oIAH</v>
      </c>
      <c r="M772" s="37" t="str">
        <v>North</v>
      </c>
      <c r="N772" s="2">
        <v>201001</v>
      </c>
      <c r="O772" s="2" t="str">
        <v>09AAAHM3934P2ZP</v>
      </c>
      <c r="P772" s="2">
        <v>9999102424</v>
      </c>
      <c r="Q772" s="2" t="str">
        <v>Dec'24</v>
      </c>
      <c r="R772" s="2">
        <v>2025</v>
      </c>
      <c r="S772" s="1">
        <v>0</v>
      </c>
      <c r="T772" s="2">
        <v>500</v>
      </c>
      <c r="U772" s="12">
        <v>0</v>
      </c>
      <c r="V772" s="1" t="str">
        <v>Alien</v>
      </c>
      <c r="W772" s="13">
        <v>0</v>
      </c>
      <c r="X772" s="13">
        <v>0</v>
      </c>
      <c r="Y772" s="13">
        <v>0</v>
      </c>
      <c r="Z772" s="13">
        <v>0</v>
      </c>
      <c r="AA772" s="13">
        <v>0</v>
      </c>
      <c r="AB772" s="13">
        <v>0</v>
      </c>
      <c r="AC772" s="13">
        <v>0</v>
      </c>
      <c r="AD772" s="13">
        <v>0</v>
      </c>
      <c r="AE772" s="13">
        <v>0</v>
      </c>
      <c r="AF772" s="13">
        <v>0</v>
      </c>
      <c r="AG772" s="13">
        <v>0</v>
      </c>
      <c r="AH772" s="13">
        <v>62.62</v>
      </c>
      <c r="AI772" s="13">
        <v>0</v>
      </c>
      <c r="AJ772" s="13">
        <v>135</v>
      </c>
      <c r="AK772" s="13">
        <v>214.95</v>
      </c>
      <c r="AL772" s="13">
        <v>35.049999999999997</v>
      </c>
      <c r="AM772" s="13">
        <v>110</v>
      </c>
      <c r="AN772" s="13">
        <v>111</v>
      </c>
      <c r="AO772" s="13">
        <v>82.46</v>
      </c>
      <c r="AP772" s="13">
        <v>51</v>
      </c>
      <c r="AQ772" s="13">
        <v>53</v>
      </c>
      <c r="AR772" s="13">
        <v>25</v>
      </c>
      <c r="AS772" s="13">
        <v>0</v>
      </c>
      <c r="AT772" s="13">
        <v>0</v>
      </c>
      <c r="AU772" s="13">
        <v>0</v>
      </c>
      <c r="AV772" s="13">
        <v>0</v>
      </c>
      <c r="AW772" s="16">
        <f t="shared" si="223"/>
        <v>467.51</v>
      </c>
      <c r="AX772" s="16">
        <v>935.02</v>
      </c>
      <c r="AY772" s="10">
        <f>BW772</f>
        <v>550</v>
      </c>
      <c r="AZ772" s="10">
        <f>SUM(Z772:AK772)</f>
        <v>412.57</v>
      </c>
      <c r="BA772" s="10">
        <v>0</v>
      </c>
      <c r="BB772" s="10">
        <f t="shared" si="225"/>
        <v>-467.51</v>
      </c>
      <c r="BC772" s="10">
        <f t="shared" si="226"/>
        <v>-116.8775</v>
      </c>
      <c r="BD772" s="10">
        <f t="shared" si="227"/>
        <v>137.43</v>
      </c>
      <c r="BE772" s="10">
        <f t="shared" si="222"/>
        <v>-54.94</v>
      </c>
      <c r="BF772" s="2" t="s">
        <v>118</v>
      </c>
      <c r="BG772" s="10">
        <f t="shared" si="228"/>
        <v>58.438749999999999</v>
      </c>
      <c r="BH772" s="36" t="s">
        <v>118</v>
      </c>
      <c r="BI772" s="39" t="str">
        <f t="shared" si="229"/>
        <v/>
      </c>
      <c r="BJ772" s="39" t="str">
        <f>IF(BF772="Yes","",IF(AY772&gt;1250,"E",IF(AY772&gt;750,"D",
IF(AY772&gt;=500,"C",
IF(AY772&gt;=300,"B",
IF(AY772&gt;=200,"A",
""))))))</f>
        <v/>
      </c>
      <c r="BK772" s="16">
        <f>SUM(AR772:AX772)</f>
        <v>1427.53</v>
      </c>
      <c r="BL772" s="10">
        <f>SUM(AL772:AQ772)</f>
        <v>442.51</v>
      </c>
      <c r="BM772" s="12">
        <f t="shared" si="231"/>
        <v>2.5955090909090908</v>
      </c>
      <c r="BN772" s="12">
        <f t="shared" si="231"/>
        <v>0.80456363636363637</v>
      </c>
      <c r="BO772" s="9">
        <f t="shared" si="232"/>
        <v>467.51</v>
      </c>
      <c r="BP772" s="39" t="str">
        <f t="shared" si="233"/>
        <v/>
      </c>
      <c r="BQ772" s="147"/>
      <c r="BR772" s="9">
        <f t="shared" si="234"/>
        <v>0</v>
      </c>
      <c r="BS772" s="9">
        <f t="shared" si="235"/>
        <v>412.57</v>
      </c>
      <c r="BT772" s="9">
        <f t="shared" si="236"/>
        <v>412.57</v>
      </c>
      <c r="BU772" s="9" t="str">
        <f>IFERROR(_xlfn.XLOOKUP(D772,Sheet1!B:B,Sheet1!L:L),"")</f>
        <v>International Trip (2 pax South Asia) </v>
      </c>
      <c r="BV772" s="9" t="e">
        <f>_xlfn.XLOOKUP(BU772,Sheet1!S:S,Sheet1!T:T)</f>
        <v>#N/A</v>
      </c>
      <c r="BW772" s="9">
        <f>_xlfn.XLOOKUP(D772,Sheet1!B:B,Sheet1!M:M)</f>
        <v>550</v>
      </c>
      <c r="BZ772" s="108">
        <f t="shared" si="237"/>
        <v>82.490000000000009</v>
      </c>
      <c r="CB772" s="12">
        <f>AW772/AY772</f>
        <v>0.85001818181818178</v>
      </c>
      <c r="CC772" s="12">
        <f>AX772/AY772</f>
        <v>1.7000363636363636</v>
      </c>
      <c r="CG772" s="1" t="str">
        <f>IF(BO772&lt;80,"Below 80",
IF(BO772&lt;=120,"80-120",
IF(BO772&lt;=200,"&gt; 120-200",
IF(BO772&lt;=300,"&gt;200-300",
IF(BO772&lt;=500,"&gt;300-500",
"&gt;500")))))</f>
        <v>&gt;300-500</v>
      </c>
      <c r="CH772" s="1" t="str">
        <f>IFERROR(_xlfn.XLOOKUP(CG772,Scenario!M:M,Scenario!N:N),"")</f>
        <v>D</v>
      </c>
      <c r="CI772" s="1" t="str">
        <f t="shared" si="238"/>
        <v>No</v>
      </c>
      <c r="CJ772" s="75">
        <v>935.02</v>
      </c>
    </row>
    <row r="773" spans="1:88" hidden="1">
      <c r="A773" s="2">
        <v>772</v>
      </c>
      <c r="B773" s="2">
        <v>2024</v>
      </c>
      <c r="C773" s="1">
        <v>0</v>
      </c>
      <c r="D773" s="37" t="str">
        <v>001J100000RyInrIAF</v>
      </c>
      <c r="E773" s="37" t="str">
        <v>CORE COMMERCE</v>
      </c>
      <c r="F773" s="37" t="str">
        <v>UTTAR PRADESH</v>
      </c>
      <c r="G773" s="37" t="str">
        <v>GAUTAM BUDDHA NAGAR</v>
      </c>
      <c r="H773" s="37">
        <v>0</v>
      </c>
      <c r="I773" s="37" t="str">
        <v>OPTRIX INFRA LLP</v>
      </c>
      <c r="J773" s="37" t="str">
        <v>Aashish Goyal</v>
      </c>
      <c r="K773" s="37">
        <v>0</v>
      </c>
      <c r="L773" s="37" t="str">
        <v>001J100000PJG7oIAH</v>
      </c>
      <c r="M773" s="37" t="str">
        <v>North</v>
      </c>
      <c r="N773" s="2">
        <v>201009</v>
      </c>
      <c r="O773" s="2" t="str">
        <v>09AAGHH5147H1Z5</v>
      </c>
      <c r="P773" s="2">
        <v>9990102424</v>
      </c>
      <c r="Q773" s="2" t="str">
        <v>Dec'24</v>
      </c>
      <c r="R773" s="2">
        <v>2025</v>
      </c>
      <c r="S773" s="1">
        <v>0</v>
      </c>
      <c r="T773" s="2">
        <v>2500</v>
      </c>
      <c r="U773" s="12">
        <v>0</v>
      </c>
      <c r="V773" s="1" t="str">
        <v>Alien</v>
      </c>
      <c r="W773" s="13">
        <v>0</v>
      </c>
      <c r="X773" s="13">
        <v>0</v>
      </c>
      <c r="Y773" s="13">
        <v>0</v>
      </c>
      <c r="Z773" s="13">
        <v>0</v>
      </c>
      <c r="AA773" s="13">
        <v>0</v>
      </c>
      <c r="AB773" s="13">
        <v>0</v>
      </c>
      <c r="AC773" s="13">
        <v>0</v>
      </c>
      <c r="AD773" s="13">
        <v>0</v>
      </c>
      <c r="AE773" s="13">
        <v>0</v>
      </c>
      <c r="AF773" s="13">
        <v>0</v>
      </c>
      <c r="AG773" s="13">
        <v>0</v>
      </c>
      <c r="AH773" s="13">
        <v>51.24</v>
      </c>
      <c r="AI773" s="13">
        <v>82.82</v>
      </c>
      <c r="AJ773" s="13">
        <v>0</v>
      </c>
      <c r="AK773" s="13">
        <v>0</v>
      </c>
      <c r="AL773" s="13">
        <v>0</v>
      </c>
      <c r="AM773" s="13">
        <v>131</v>
      </c>
      <c r="AN773" s="13">
        <v>92.194999999999993</v>
      </c>
      <c r="AO773" s="13">
        <v>0</v>
      </c>
      <c r="AP773" s="13">
        <v>0</v>
      </c>
      <c r="AQ773" s="13">
        <v>0</v>
      </c>
      <c r="AR773" s="13">
        <v>0</v>
      </c>
      <c r="AS773" s="13">
        <v>0</v>
      </c>
      <c r="AT773" s="13">
        <v>0</v>
      </c>
      <c r="AU773" s="13">
        <v>0</v>
      </c>
      <c r="AV773" s="13">
        <v>0</v>
      </c>
      <c r="AW773" s="16">
        <f t="shared" si="223"/>
        <v>223.19499999999999</v>
      </c>
      <c r="AX773" s="16">
        <v>527.80500000000006</v>
      </c>
      <c r="AY773" s="10">
        <v>751</v>
      </c>
      <c r="AZ773" s="10">
        <f>SUM(Z773:AK773)</f>
        <v>134.06</v>
      </c>
      <c r="BA773" s="10">
        <v>0</v>
      </c>
      <c r="BB773" s="10">
        <f t="shared" si="225"/>
        <v>-223.19499999999999</v>
      </c>
      <c r="BC773" s="10">
        <f t="shared" si="226"/>
        <v>-55.798749999999998</v>
      </c>
      <c r="BD773" s="10">
        <f t="shared" si="227"/>
        <v>616.94000000000005</v>
      </c>
      <c r="BE773" s="10">
        <f t="shared" si="222"/>
        <v>-89.134999999999991</v>
      </c>
      <c r="BF773" s="2" t="s">
        <v>119</v>
      </c>
      <c r="BG773" s="10">
        <f t="shared" si="228"/>
        <v>27.899374999999999</v>
      </c>
      <c r="BH773" s="36" t="s">
        <v>118</v>
      </c>
      <c r="BI773" s="39" t="str">
        <f t="shared" si="229"/>
        <v/>
      </c>
      <c r="BJ773" s="39" t="str">
        <f t="shared" si="230"/>
        <v>D</v>
      </c>
      <c r="BK773" s="16">
        <f>SUM(AR773:AX773)</f>
        <v>751</v>
      </c>
      <c r="BL773" s="10">
        <f>SUM(AL773:AQ773)</f>
        <v>223.19499999999999</v>
      </c>
      <c r="BM773" s="12">
        <f t="shared" si="231"/>
        <v>1</v>
      </c>
      <c r="BN773" s="12">
        <f t="shared" si="231"/>
        <v>0.29719707057256989</v>
      </c>
      <c r="BO773" s="9">
        <f t="shared" si="232"/>
        <v>223.19499999999999</v>
      </c>
      <c r="BP773" s="39" t="str">
        <f t="shared" si="233"/>
        <v>A</v>
      </c>
      <c r="BQ773" s="147"/>
      <c r="BR773" s="9">
        <f t="shared" si="234"/>
        <v>0</v>
      </c>
      <c r="BS773" s="9">
        <f t="shared" si="235"/>
        <v>134.06</v>
      </c>
      <c r="BT773" s="9">
        <f t="shared" si="236"/>
        <v>134.06</v>
      </c>
      <c r="BU773" s="9" t="str">
        <f>IFERROR(_xlfn.XLOOKUP(D773,Sheet1!B:B,Sheet1!L:L),"")</f>
        <v/>
      </c>
      <c r="BV773" s="9" t="e">
        <f>_xlfn.XLOOKUP(BU773,Sheet1!S:S,Sheet1!T:T)</f>
        <v>#N/A</v>
      </c>
      <c r="BW773" s="9" t="e">
        <f>_xlfn.XLOOKUP(D773,Sheet1!B:B,Sheet1!M:M)</f>
        <v>#N/A</v>
      </c>
      <c r="BX773" s="11" t="s">
        <v>123</v>
      </c>
      <c r="BY773" s="1">
        <v>751</v>
      </c>
      <c r="BZ773" s="108">
        <f t="shared" si="237"/>
        <v>527.80500000000006</v>
      </c>
      <c r="CB773" s="12">
        <f>AW773/AY773</f>
        <v>0.29719707057256989</v>
      </c>
      <c r="CC773" s="12">
        <f>AX773/AY773</f>
        <v>0.70280292942743017</v>
      </c>
      <c r="CG773" s="1" t="str">
        <f>IF(BO773&lt;80,"Below 80",
IF(BO773&lt;=120,"80-120",
IF(BO773&lt;=200,"&gt; 120-200",
IF(BO773&lt;=300,"&gt;200-300",
IF(BO773&lt;=500,"&gt;300-500",
"&gt;500")))))</f>
        <v>&gt;200-300</v>
      </c>
      <c r="CH773" s="1" t="str">
        <f>IFERROR(_xlfn.XLOOKUP(CG773,Scenario!M:M,Scenario!N:N),"")</f>
        <v>C</v>
      </c>
      <c r="CI773" s="1" t="str">
        <f t="shared" si="238"/>
        <v>No</v>
      </c>
      <c r="CJ773" s="75">
        <v>527.80500000000006</v>
      </c>
    </row>
    <row r="774" spans="1:88" hidden="1">
      <c r="A774" s="2">
        <v>773</v>
      </c>
      <c r="B774" s="2">
        <v>2024</v>
      </c>
      <c r="C774" s="1">
        <v>0</v>
      </c>
      <c r="D774" s="37" t="str">
        <v>0015g00001VBpZpAAL</v>
      </c>
      <c r="E774" s="37" t="str">
        <v>STEEL WORLD</v>
      </c>
      <c r="F774" s="37" t="str">
        <v>MADHYA PRADESH</v>
      </c>
      <c r="G774" s="37" t="str">
        <v>DEWAS</v>
      </c>
      <c r="H774" s="37" t="str">
        <v>Dewas</v>
      </c>
      <c r="I774" s="37" t="str">
        <v>R. K. ENTERPRISES</v>
      </c>
      <c r="J774" s="37" t="str">
        <v>Yogeshwar Richhariya</v>
      </c>
      <c r="K774" s="37" t="str">
        <v>Yogeshwar Richhariya</v>
      </c>
      <c r="L774" s="37" t="str">
        <v>001J1000005ZfroIAC</v>
      </c>
      <c r="M774" s="37" t="str">
        <v>Central</v>
      </c>
      <c r="N774" s="2">
        <v>455001</v>
      </c>
      <c r="O774" s="2" t="str">
        <v>23ADZFS3892A1ZP</v>
      </c>
      <c r="P774" s="2">
        <v>8827072752</v>
      </c>
      <c r="Q774" s="2" t="str">
        <v>Dec'24</v>
      </c>
      <c r="R774" s="2">
        <v>2025</v>
      </c>
      <c r="S774" s="1">
        <v>0</v>
      </c>
      <c r="T774" s="2">
        <v>125</v>
      </c>
      <c r="U774" s="12">
        <v>0</v>
      </c>
      <c r="V774" s="1" t="str">
        <v>Challenger</v>
      </c>
      <c r="W774" s="13">
        <v>0</v>
      </c>
      <c r="X774" s="13">
        <v>0</v>
      </c>
      <c r="Y774" s="13">
        <v>0</v>
      </c>
      <c r="Z774" s="13">
        <v>0</v>
      </c>
      <c r="AA774" s="13">
        <v>0</v>
      </c>
      <c r="AB774" s="13">
        <v>0</v>
      </c>
      <c r="AC774" s="13">
        <v>0</v>
      </c>
      <c r="AD774" s="13">
        <v>0</v>
      </c>
      <c r="AE774" s="13">
        <v>0</v>
      </c>
      <c r="AF774" s="13">
        <v>0</v>
      </c>
      <c r="AG774" s="13">
        <v>0</v>
      </c>
      <c r="AH774" s="13">
        <v>12</v>
      </c>
      <c r="AI774" s="13">
        <v>0</v>
      </c>
      <c r="AJ774" s="13">
        <v>6.05</v>
      </c>
      <c r="AK774" s="13">
        <v>0</v>
      </c>
      <c r="AL774" s="13">
        <v>35</v>
      </c>
      <c r="AM774" s="13">
        <v>0</v>
      </c>
      <c r="AN774" s="13">
        <v>0</v>
      </c>
      <c r="AO774" s="13">
        <v>0</v>
      </c>
      <c r="AP774" s="13">
        <v>3</v>
      </c>
      <c r="AQ774" s="13">
        <v>0</v>
      </c>
      <c r="AR774" s="13">
        <v>0</v>
      </c>
      <c r="AS774" s="13">
        <v>0</v>
      </c>
      <c r="AT774" s="13">
        <v>0</v>
      </c>
      <c r="AU774" s="13">
        <v>0</v>
      </c>
      <c r="AV774" s="13">
        <v>0</v>
      </c>
      <c r="AW774" s="16">
        <f t="shared" si="223"/>
        <v>38</v>
      </c>
      <c r="AX774" s="16">
        <v>76</v>
      </c>
      <c r="AY774" s="10">
        <f t="shared" si="224"/>
        <v>114</v>
      </c>
      <c r="AZ774" s="10">
        <f>SUM(Z774:AK774)</f>
        <v>18.05</v>
      </c>
      <c r="BA774" s="10">
        <v>38</v>
      </c>
      <c r="BB774" s="10">
        <f t="shared" si="225"/>
        <v>0</v>
      </c>
      <c r="BC774" s="10">
        <f t="shared" si="226"/>
        <v>0</v>
      </c>
      <c r="BD774" s="10">
        <f t="shared" si="227"/>
        <v>95.95</v>
      </c>
      <c r="BE774" s="10">
        <f t="shared" si="222"/>
        <v>-19.95</v>
      </c>
      <c r="BF774" s="2" t="s">
        <v>119</v>
      </c>
      <c r="BG774" s="10">
        <f t="shared" si="228"/>
        <v>4.75</v>
      </c>
      <c r="BH774" s="36" t="s">
        <v>118</v>
      </c>
      <c r="BI774" s="39" t="str">
        <f t="shared" si="229"/>
        <v/>
      </c>
      <c r="BJ774" s="39" t="str">
        <f t="shared" si="230"/>
        <v/>
      </c>
      <c r="BK774" s="16">
        <f>SUM(AR774:AX774)</f>
        <v>114</v>
      </c>
      <c r="BL774" s="10">
        <f>SUM(AL774:AQ774)</f>
        <v>38</v>
      </c>
      <c r="BM774" s="12">
        <f t="shared" si="231"/>
        <v>1</v>
      </c>
      <c r="BN774" s="12">
        <f t="shared" si="231"/>
        <v>0.33333333333333331</v>
      </c>
      <c r="BO774" s="9">
        <f t="shared" si="232"/>
        <v>38</v>
      </c>
      <c r="BP774" s="39" t="str">
        <f t="shared" si="233"/>
        <v/>
      </c>
      <c r="BQ774" s="147"/>
      <c r="BR774" s="9">
        <f t="shared" si="234"/>
        <v>0</v>
      </c>
      <c r="BS774" s="9">
        <f t="shared" si="235"/>
        <v>18.05</v>
      </c>
      <c r="BT774" s="9">
        <f t="shared" si="236"/>
        <v>18.05</v>
      </c>
      <c r="BU774" s="9" t="str">
        <f>IFERROR(_xlfn.XLOOKUP(D774,Sheet1!B:B,Sheet1!L:L),"")</f>
        <v/>
      </c>
      <c r="BV774" s="9" t="e">
        <f>_xlfn.XLOOKUP(BU774,Sheet1!S:S,Sheet1!T:T)</f>
        <v>#N/A</v>
      </c>
      <c r="BW774" s="9" t="e">
        <f>_xlfn.XLOOKUP(D774,Sheet1!B:B,Sheet1!M:M)</f>
        <v>#N/A</v>
      </c>
      <c r="BZ774" s="108">
        <f t="shared" si="237"/>
        <v>76</v>
      </c>
      <c r="CB774" s="12">
        <f>AW774/AY774</f>
        <v>0.33333333333333331</v>
      </c>
      <c r="CC774" s="12">
        <f>AX774/AY774</f>
        <v>0.66666666666666663</v>
      </c>
      <c r="CG774" s="1" t="str">
        <f>IF(BO774&lt;80,"Below 80",
IF(BO774&lt;=120,"80-120",
IF(BO774&lt;=200,"&gt; 120-200",
IF(BO774&lt;=300,"&gt;200-300",
IF(BO774&lt;=500,"&gt;300-500",
"&gt;500")))))</f>
        <v>Below 80</v>
      </c>
      <c r="CH774" s="1" t="str">
        <f>IFERROR(_xlfn.XLOOKUP(CG774,Scenario!M:M,Scenario!N:N),"")</f>
        <v/>
      </c>
      <c r="CI774" s="1" t="str">
        <f t="shared" si="238"/>
        <v>Yes</v>
      </c>
      <c r="CJ774" s="75">
        <v>76</v>
      </c>
    </row>
    <row r="775" spans="1:88" hidden="1">
      <c r="A775" s="2">
        <v>774</v>
      </c>
      <c r="B775" s="2">
        <v>2024</v>
      </c>
      <c r="C775" s="1">
        <v>0</v>
      </c>
      <c r="D775" s="37" t="str">
        <v>0015g00001cb9vAAAQ</v>
      </c>
      <c r="E775" s="37" t="str">
        <v>Arka Finishing Materials Khargone</v>
      </c>
      <c r="F775" s="37" t="str">
        <v>MADHYA PRADESH</v>
      </c>
      <c r="G775" s="37" t="str">
        <v>KHARGONE</v>
      </c>
      <c r="H775" s="37" t="str">
        <v>Khargone</v>
      </c>
      <c r="I775" s="37" t="str">
        <v>R. K. ENTERPRISES</v>
      </c>
      <c r="J775" s="37" t="str">
        <v>Yogeshwar Richhariya</v>
      </c>
      <c r="K775" s="37" t="str">
        <v>Yogeshwar Richhariya</v>
      </c>
      <c r="L775" s="37" t="str">
        <v>001J1000005ZfroIAC</v>
      </c>
      <c r="M775" s="37" t="str">
        <v>Central</v>
      </c>
      <c r="N775" s="2">
        <v>451001</v>
      </c>
      <c r="O775" s="2" t="str">
        <v>23ASJPJ0999G1ZK</v>
      </c>
      <c r="P775" s="2">
        <v>8839997948</v>
      </c>
      <c r="Q775" s="2" t="str">
        <v>Dec'24</v>
      </c>
      <c r="R775" s="2">
        <v>2025</v>
      </c>
      <c r="S775" s="1">
        <v>0</v>
      </c>
      <c r="T775" s="2">
        <v>70</v>
      </c>
      <c r="U775" s="12">
        <v>7.1428571428571426E-3</v>
      </c>
      <c r="V775" s="1" t="str">
        <v>Challenger</v>
      </c>
      <c r="W775" s="13">
        <v>0</v>
      </c>
      <c r="X775" s="13">
        <v>0</v>
      </c>
      <c r="Y775" s="13">
        <v>0</v>
      </c>
      <c r="Z775" s="13">
        <v>0</v>
      </c>
      <c r="AA775" s="13">
        <v>0</v>
      </c>
      <c r="AB775" s="13">
        <v>0</v>
      </c>
      <c r="AC775" s="13">
        <v>0</v>
      </c>
      <c r="AD775" s="13">
        <v>0</v>
      </c>
      <c r="AE775" s="13">
        <v>0</v>
      </c>
      <c r="AF775" s="13">
        <v>0</v>
      </c>
      <c r="AG775" s="13">
        <v>0</v>
      </c>
      <c r="AH775" s="13">
        <v>30</v>
      </c>
      <c r="AI775" s="13">
        <v>0</v>
      </c>
      <c r="AJ775" s="13">
        <v>0</v>
      </c>
      <c r="AK775" s="13">
        <v>0</v>
      </c>
      <c r="AL775" s="13">
        <v>0</v>
      </c>
      <c r="AM775" s="13">
        <v>0</v>
      </c>
      <c r="AN775" s="13">
        <v>0</v>
      </c>
      <c r="AO775" s="13">
        <v>0</v>
      </c>
      <c r="AP775" s="13">
        <v>0</v>
      </c>
      <c r="AQ775" s="13">
        <v>0</v>
      </c>
      <c r="AR775" s="13">
        <v>0</v>
      </c>
      <c r="AS775" s="13">
        <v>12.02</v>
      </c>
      <c r="AT775" s="13">
        <v>0</v>
      </c>
      <c r="AU775" s="13">
        <v>0</v>
      </c>
      <c r="AV775" s="13">
        <v>1.5</v>
      </c>
      <c r="AW775" s="16">
        <f t="shared" si="223"/>
        <v>12.02</v>
      </c>
      <c r="AX775" s="16">
        <v>0</v>
      </c>
      <c r="AY775" s="10">
        <f t="shared" si="224"/>
        <v>12.02</v>
      </c>
      <c r="AZ775" s="10">
        <f>SUM(Z775:AK775)</f>
        <v>30</v>
      </c>
      <c r="BA775" s="10">
        <v>50</v>
      </c>
      <c r="BB775" s="10">
        <f t="shared" si="225"/>
        <v>37.980000000000004</v>
      </c>
      <c r="BC775" s="10">
        <f t="shared" si="226"/>
        <v>9.495000000000001</v>
      </c>
      <c r="BD775" s="10">
        <f t="shared" si="227"/>
        <v>-17.98</v>
      </c>
      <c r="BE775" s="10">
        <f t="shared" si="222"/>
        <v>17.98</v>
      </c>
      <c r="BF775" s="2" t="s">
        <v>119</v>
      </c>
      <c r="BG775" s="10">
        <f t="shared" si="228"/>
        <v>1.5024999999999999</v>
      </c>
      <c r="BH775" s="36" t="s">
        <v>118</v>
      </c>
      <c r="BI775" s="39" t="str">
        <f t="shared" si="229"/>
        <v/>
      </c>
      <c r="BJ775" s="39" t="str">
        <f t="shared" si="230"/>
        <v/>
      </c>
      <c r="BK775" s="16">
        <f>SUM(AR775:AX775)</f>
        <v>25.54</v>
      </c>
      <c r="BL775" s="10">
        <f>SUM(AL775:AQ775)</f>
        <v>0</v>
      </c>
      <c r="BM775" s="12">
        <f t="shared" si="231"/>
        <v>2.124792013311148</v>
      </c>
      <c r="BN775" s="12">
        <f t="shared" si="231"/>
        <v>0</v>
      </c>
      <c r="BO775" s="9">
        <f t="shared" si="232"/>
        <v>12.02</v>
      </c>
      <c r="BP775" s="39" t="str">
        <f t="shared" si="233"/>
        <v/>
      </c>
      <c r="BQ775" s="147"/>
      <c r="BR775" s="9">
        <f t="shared" si="234"/>
        <v>0</v>
      </c>
      <c r="BS775" s="9">
        <f t="shared" si="235"/>
        <v>30</v>
      </c>
      <c r="BT775" s="9">
        <f t="shared" si="236"/>
        <v>30</v>
      </c>
      <c r="BU775" s="9" t="str">
        <f>IFERROR(_xlfn.XLOOKUP(D775,Sheet1!B:B,Sheet1!L:L),"")</f>
        <v/>
      </c>
      <c r="BV775" s="9" t="e">
        <f>_xlfn.XLOOKUP(BU775,Sheet1!S:S,Sheet1!T:T)</f>
        <v>#N/A</v>
      </c>
      <c r="BW775" s="9" t="e">
        <f>_xlfn.XLOOKUP(D775,Sheet1!B:B,Sheet1!M:M)</f>
        <v>#N/A</v>
      </c>
      <c r="BZ775" s="108">
        <f t="shared" si="237"/>
        <v>0</v>
      </c>
      <c r="CB775" s="12"/>
      <c r="CC775" s="12"/>
      <c r="CG775" s="1" t="str">
        <f>IF(BO775&lt;80,"Below 80",
IF(BO775&lt;=120,"80-120",
IF(BO775&lt;=200,"&gt; 120-200",
IF(BO775&lt;=300,"&gt;200-300",
IF(BO775&lt;=500,"&gt;300-500",
"&gt;500")))))</f>
        <v>Below 80</v>
      </c>
      <c r="CH775" s="1" t="str">
        <f>IFERROR(_xlfn.XLOOKUP(CG775,Scenario!M:M,Scenario!N:N),"")</f>
        <v/>
      </c>
      <c r="CI775" s="1" t="str">
        <f t="shared" si="238"/>
        <v>Yes</v>
      </c>
      <c r="CJ775" s="75">
        <v>-12.02</v>
      </c>
    </row>
    <row r="776" spans="1:88" hidden="1">
      <c r="A776" s="2">
        <v>775</v>
      </c>
      <c r="B776" s="2">
        <v>2024</v>
      </c>
      <c r="C776" s="1">
        <v>0</v>
      </c>
      <c r="D776" s="37" t="str">
        <v>001J100000O6Ha9IAF</v>
      </c>
      <c r="E776" s="37" t="str">
        <v>LAXMISAROJINI BUSINESS PRIVATE LIMITED</v>
      </c>
      <c r="F776" s="37" t="str">
        <v>ODISHA</v>
      </c>
      <c r="G776" s="37" t="str">
        <v>GANJAM</v>
      </c>
      <c r="H776" s="37" t="str">
        <v>Ganjam</v>
      </c>
      <c r="I776" s="37" t="str">
        <v>GOLDWIN ISPAT PRIVATE LIMITED</v>
      </c>
      <c r="J776" s="37" t="str">
        <v>Bidyut Ranjan Mishra</v>
      </c>
      <c r="K776" s="37" t="str">
        <v>Bidyut Ranjan Mishra</v>
      </c>
      <c r="L776" s="37" t="str">
        <v>001J1000009FjqalAC</v>
      </c>
      <c r="M776" s="37" t="str">
        <v>Central</v>
      </c>
      <c r="N776" s="2">
        <v>760010</v>
      </c>
      <c r="O776" s="2" t="str">
        <v>21AADCL0990N1ZE</v>
      </c>
      <c r="P776" s="2">
        <v>9938290567</v>
      </c>
      <c r="Q776" s="2" t="str">
        <v>Dec'24</v>
      </c>
      <c r="R776" s="2">
        <v>2025</v>
      </c>
      <c r="S776" s="1">
        <v>0</v>
      </c>
      <c r="T776" s="2">
        <v>900</v>
      </c>
      <c r="U776" s="12">
        <v>0.02</v>
      </c>
      <c r="V776" s="1" t="str">
        <v>Alien</v>
      </c>
      <c r="W776" s="13">
        <v>0</v>
      </c>
      <c r="X776" s="13">
        <v>0</v>
      </c>
      <c r="Y776" s="13">
        <v>0</v>
      </c>
      <c r="Z776" s="13">
        <v>0</v>
      </c>
      <c r="AA776" s="13">
        <v>0</v>
      </c>
      <c r="AB776" s="13">
        <v>0</v>
      </c>
      <c r="AC776" s="13">
        <v>0</v>
      </c>
      <c r="AD776" s="13">
        <v>0</v>
      </c>
      <c r="AE776" s="13">
        <v>0</v>
      </c>
      <c r="AF776" s="13">
        <v>0</v>
      </c>
      <c r="AG776" s="13">
        <v>0</v>
      </c>
      <c r="AH776" s="13">
        <v>25</v>
      </c>
      <c r="AI776" s="13">
        <v>0</v>
      </c>
      <c r="AJ776" s="13">
        <v>0</v>
      </c>
      <c r="AK776" s="13">
        <v>0</v>
      </c>
      <c r="AL776" s="13">
        <v>0</v>
      </c>
      <c r="AM776" s="13">
        <v>0</v>
      </c>
      <c r="AN776" s="13">
        <v>0</v>
      </c>
      <c r="AO776" s="13">
        <v>0</v>
      </c>
      <c r="AP776" s="13">
        <v>0</v>
      </c>
      <c r="AQ776" s="13">
        <v>0</v>
      </c>
      <c r="AR776" s="13">
        <v>0</v>
      </c>
      <c r="AS776" s="13">
        <v>0</v>
      </c>
      <c r="AT776" s="13">
        <v>0</v>
      </c>
      <c r="AU776" s="13">
        <v>41</v>
      </c>
      <c r="AV776" s="13">
        <v>13</v>
      </c>
      <c r="AW776" s="16">
        <f t="shared" si="223"/>
        <v>41</v>
      </c>
      <c r="AX776" s="16">
        <v>0</v>
      </c>
      <c r="AY776" s="10">
        <f t="shared" si="224"/>
        <v>41</v>
      </c>
      <c r="AZ776" s="10">
        <f>SUM(Z776:AK776)</f>
        <v>25</v>
      </c>
      <c r="BA776" s="10">
        <v>20</v>
      </c>
      <c r="BB776" s="10">
        <f t="shared" si="225"/>
        <v>-21</v>
      </c>
      <c r="BC776" s="10">
        <f t="shared" si="226"/>
        <v>-5.25</v>
      </c>
      <c r="BD776" s="10">
        <f t="shared" si="227"/>
        <v>16</v>
      </c>
      <c r="BE776" s="10">
        <f t="shared" si="222"/>
        <v>-16</v>
      </c>
      <c r="BF776" s="2" t="s">
        <v>119</v>
      </c>
      <c r="BG776" s="10">
        <f t="shared" si="228"/>
        <v>0</v>
      </c>
      <c r="BH776" s="36" t="s">
        <v>118</v>
      </c>
      <c r="BI776" s="39" t="str">
        <f t="shared" si="229"/>
        <v/>
      </c>
      <c r="BJ776" s="39" t="str">
        <f t="shared" si="230"/>
        <v/>
      </c>
      <c r="BK776" s="16">
        <f>SUM(AR776:AX776)</f>
        <v>95</v>
      </c>
      <c r="BL776" s="10">
        <f>SUM(AL776:AQ776)</f>
        <v>0</v>
      </c>
      <c r="BM776" s="12">
        <f t="shared" si="231"/>
        <v>2.3170731707317072</v>
      </c>
      <c r="BN776" s="12">
        <f t="shared" si="231"/>
        <v>0</v>
      </c>
      <c r="BO776" s="9">
        <f t="shared" si="232"/>
        <v>0</v>
      </c>
      <c r="BP776" s="39" t="str">
        <f t="shared" si="233"/>
        <v/>
      </c>
      <c r="BQ776" s="147"/>
      <c r="BR776" s="9">
        <f t="shared" si="234"/>
        <v>0</v>
      </c>
      <c r="BS776" s="9">
        <f t="shared" si="235"/>
        <v>25</v>
      </c>
      <c r="BT776" s="9">
        <f t="shared" si="236"/>
        <v>25</v>
      </c>
      <c r="BU776" s="9" t="str">
        <f>IFERROR(_xlfn.XLOOKUP(D776,Sheet1!B:B,Sheet1!L:L),"")</f>
        <v/>
      </c>
      <c r="BV776" s="9" t="e">
        <f>_xlfn.XLOOKUP(BU776,Sheet1!S:S,Sheet1!T:T)</f>
        <v>#N/A</v>
      </c>
      <c r="BW776" s="9" t="e">
        <f>_xlfn.XLOOKUP(D776,Sheet1!B:B,Sheet1!M:M)</f>
        <v>#N/A</v>
      </c>
      <c r="BZ776" s="108">
        <f t="shared" si="237"/>
        <v>0</v>
      </c>
      <c r="CB776" s="12"/>
      <c r="CC776" s="12"/>
      <c r="CG776" s="1" t="str">
        <f>IF(BO776&lt;80,"Below 80",
IF(BO776&lt;=120,"80-120",
IF(BO776&lt;=200,"&gt; 120-200",
IF(BO776&lt;=300,"&gt;200-300",
IF(BO776&lt;=500,"&gt;300-500",
"&gt;500")))))</f>
        <v>Below 80</v>
      </c>
      <c r="CH776" s="1" t="str">
        <f>IFERROR(_xlfn.XLOOKUP(CG776,Scenario!M:M,Scenario!N:N),"")</f>
        <v/>
      </c>
      <c r="CI776" s="1" t="str">
        <f t="shared" si="238"/>
        <v>Yes</v>
      </c>
      <c r="CJ776" s="75">
        <v>0</v>
      </c>
    </row>
    <row r="777" spans="1:88" hidden="1">
      <c r="A777" s="2">
        <v>776</v>
      </c>
      <c r="B777" s="2">
        <v>2024</v>
      </c>
      <c r="C777" s="1">
        <v>0</v>
      </c>
      <c r="D777" s="37" t="str">
        <v>001J1000003nKmNIAU</v>
      </c>
      <c r="E777" s="37" t="str">
        <v>MANPURA TILES &amp; HARDWARES</v>
      </c>
      <c r="F777" s="37" t="str">
        <v>HIMACHAL PRADESH</v>
      </c>
      <c r="G777" s="37" t="str">
        <v>SOLAN</v>
      </c>
      <c r="H777" s="37">
        <v>0</v>
      </c>
      <c r="I777" s="37" t="str">
        <v>PAL CEMENT AND STEEL PVT. LTD.</v>
      </c>
      <c r="J777" s="37" t="str">
        <v>Rahul Gautam</v>
      </c>
      <c r="K777" s="37">
        <v>0</v>
      </c>
      <c r="L777" s="37" t="str">
        <v>C12827</v>
      </c>
      <c r="M777" s="37" t="str">
        <v>North</v>
      </c>
      <c r="N777" s="2">
        <v>174102</v>
      </c>
      <c r="O777" s="2" t="str">
        <v>02bexpk7974r1z9</v>
      </c>
      <c r="P777" s="2">
        <v>9882000481</v>
      </c>
      <c r="Q777" s="2" t="str">
        <v>Dec'24</v>
      </c>
      <c r="R777" s="2">
        <v>2025</v>
      </c>
      <c r="S777" s="1">
        <v>0</v>
      </c>
      <c r="T777" s="2">
        <v>50</v>
      </c>
      <c r="U777" s="12">
        <v>2.6666666666666665E-2</v>
      </c>
      <c r="V777" s="1" t="str">
        <v>Minor</v>
      </c>
      <c r="W777" s="13">
        <v>0</v>
      </c>
      <c r="X777" s="13">
        <v>0</v>
      </c>
      <c r="Y777" s="13">
        <v>0</v>
      </c>
      <c r="Z777" s="13">
        <v>0</v>
      </c>
      <c r="AA777" s="13">
        <v>0</v>
      </c>
      <c r="AB777" s="13">
        <v>0</v>
      </c>
      <c r="AC777" s="13">
        <v>0</v>
      </c>
      <c r="AD777" s="13">
        <v>0</v>
      </c>
      <c r="AE777" s="13">
        <v>0</v>
      </c>
      <c r="AF777" s="13">
        <v>0</v>
      </c>
      <c r="AG777" s="13">
        <v>0</v>
      </c>
      <c r="AH777" s="13">
        <v>12</v>
      </c>
      <c r="AI777" s="13">
        <v>0</v>
      </c>
      <c r="AJ777" s="13">
        <v>0</v>
      </c>
      <c r="AK777" s="13">
        <v>0</v>
      </c>
      <c r="AL777" s="13">
        <v>0</v>
      </c>
      <c r="AM777" s="13">
        <v>0</v>
      </c>
      <c r="AN777" s="13">
        <v>0</v>
      </c>
      <c r="AO777" s="13">
        <v>0</v>
      </c>
      <c r="AP777" s="13">
        <v>0</v>
      </c>
      <c r="AQ777" s="13">
        <v>0</v>
      </c>
      <c r="AR777" s="13">
        <v>0</v>
      </c>
      <c r="AS777" s="13">
        <v>0</v>
      </c>
      <c r="AT777" s="13">
        <v>0</v>
      </c>
      <c r="AU777" s="13">
        <v>4</v>
      </c>
      <c r="AV777" s="13">
        <v>0</v>
      </c>
      <c r="AW777" s="16">
        <f t="shared" si="223"/>
        <v>4</v>
      </c>
      <c r="AX777" s="16">
        <v>0</v>
      </c>
      <c r="AY777" s="10">
        <f t="shared" si="224"/>
        <v>4</v>
      </c>
      <c r="AZ777" s="10">
        <f>SUM(Z777:AK777)</f>
        <v>12</v>
      </c>
      <c r="BA777" s="10"/>
      <c r="BB777" s="10">
        <f t="shared" si="225"/>
        <v>-4</v>
      </c>
      <c r="BC777" s="10">
        <f t="shared" si="226"/>
        <v>-1</v>
      </c>
      <c r="BD777" s="10">
        <f t="shared" si="227"/>
        <v>-8</v>
      </c>
      <c r="BE777" s="10">
        <f t="shared" si="222"/>
        <v>8</v>
      </c>
      <c r="BF777" s="2" t="s">
        <v>119</v>
      </c>
      <c r="BG777" s="10">
        <f t="shared" si="228"/>
        <v>0</v>
      </c>
      <c r="BH777" s="36" t="s">
        <v>118</v>
      </c>
      <c r="BI777" s="39" t="str">
        <f t="shared" si="229"/>
        <v/>
      </c>
      <c r="BJ777" s="39" t="str">
        <f t="shared" si="230"/>
        <v/>
      </c>
      <c r="BK777" s="16">
        <f>SUM(AR777:AX777)</f>
        <v>8</v>
      </c>
      <c r="BL777" s="10">
        <f>SUM(AL777:AQ777)</f>
        <v>0</v>
      </c>
      <c r="BM777" s="12">
        <f t="shared" si="231"/>
        <v>2</v>
      </c>
      <c r="BN777" s="12">
        <f t="shared" si="231"/>
        <v>0</v>
      </c>
      <c r="BO777" s="9">
        <f t="shared" si="232"/>
        <v>0</v>
      </c>
      <c r="BP777" s="39" t="str">
        <f t="shared" si="233"/>
        <v/>
      </c>
      <c r="BQ777" s="147"/>
      <c r="BR777" s="9">
        <f t="shared" si="234"/>
        <v>0</v>
      </c>
      <c r="BS777" s="9">
        <f t="shared" si="235"/>
        <v>12</v>
      </c>
      <c r="BT777" s="9">
        <f t="shared" si="236"/>
        <v>12</v>
      </c>
      <c r="BU777" s="9" t="str">
        <f>IFERROR(_xlfn.XLOOKUP(D777,Sheet1!B:B,Sheet1!L:L),"")</f>
        <v/>
      </c>
      <c r="BV777" s="9" t="e">
        <f>_xlfn.XLOOKUP(BU777,Sheet1!S:S,Sheet1!T:T)</f>
        <v>#N/A</v>
      </c>
      <c r="BW777" s="9" t="e">
        <f>_xlfn.XLOOKUP(D777,Sheet1!B:B,Sheet1!M:M)</f>
        <v>#N/A</v>
      </c>
      <c r="BZ777" s="108">
        <f t="shared" si="237"/>
        <v>0</v>
      </c>
      <c r="CB777" s="12"/>
      <c r="CC777" s="12"/>
      <c r="CG777" s="1" t="str">
        <f>IF(BO777&lt;80,"Below 80",
IF(BO777&lt;=120,"80-120",
IF(BO777&lt;=200,"&gt; 120-200",
IF(BO777&lt;=300,"&gt;200-300",
IF(BO777&lt;=500,"&gt;300-500",
"&gt;500")))))</f>
        <v>Below 80</v>
      </c>
      <c r="CH777" s="1" t="str">
        <f>IFERROR(_xlfn.XLOOKUP(CG777,Scenario!M:M,Scenario!N:N),"")</f>
        <v/>
      </c>
      <c r="CI777" s="1" t="str">
        <f t="shared" si="238"/>
        <v>No</v>
      </c>
      <c r="CJ777" s="75">
        <v>0</v>
      </c>
    </row>
    <row r="778" spans="1:88" hidden="1">
      <c r="A778" s="2">
        <v>777</v>
      </c>
      <c r="B778" s="2">
        <v>2024</v>
      </c>
      <c r="C778" s="1">
        <v>0</v>
      </c>
      <c r="D778" s="37" t="str">
        <v>001J100000JssWBIAZ</v>
      </c>
      <c r="E778" s="37" t="str">
        <v>MS CHAUHAN &amp; SONS COMPANY</v>
      </c>
      <c r="F778" s="37" t="str">
        <v>HIMACHAL PRADESH</v>
      </c>
      <c r="G778" s="37" t="str">
        <v>KANGRA</v>
      </c>
      <c r="H778" s="37">
        <v>0</v>
      </c>
      <c r="I778" s="37" t="str">
        <v>MAHAVIR STEEL CORPORATION</v>
      </c>
      <c r="J778" s="37" t="str">
        <v>Rahul Gautam</v>
      </c>
      <c r="K778" s="37">
        <v>0</v>
      </c>
      <c r="L778" s="37" t="str">
        <v>0015g00001ghemj</v>
      </c>
      <c r="M778" s="37" t="str">
        <v>North</v>
      </c>
      <c r="N778" s="2">
        <v>176031</v>
      </c>
      <c r="O778" s="2" t="str">
        <v>02AHKPC7340J1ZL</v>
      </c>
      <c r="P778" s="2">
        <v>9218851600</v>
      </c>
      <c r="Q778" s="2" t="str">
        <v>Dec'24</v>
      </c>
      <c r="R778" s="2">
        <v>2025</v>
      </c>
      <c r="S778" s="1">
        <v>0</v>
      </c>
      <c r="T778" s="2">
        <v>20</v>
      </c>
      <c r="U778" s="12">
        <v>0</v>
      </c>
      <c r="V778" s="1" t="str">
        <v>Minor</v>
      </c>
      <c r="W778" s="13">
        <v>0</v>
      </c>
      <c r="X778" s="13">
        <v>0</v>
      </c>
      <c r="Y778" s="13">
        <v>0</v>
      </c>
      <c r="Z778" s="13">
        <v>0</v>
      </c>
      <c r="AA778" s="13">
        <v>0</v>
      </c>
      <c r="AB778" s="13">
        <v>0</v>
      </c>
      <c r="AC778" s="13">
        <v>0</v>
      </c>
      <c r="AD778" s="13">
        <v>0</v>
      </c>
      <c r="AE778" s="13">
        <v>0</v>
      </c>
      <c r="AF778" s="13">
        <v>0</v>
      </c>
      <c r="AG778" s="13">
        <v>0</v>
      </c>
      <c r="AH778" s="13">
        <v>12</v>
      </c>
      <c r="AI778" s="13">
        <v>0</v>
      </c>
      <c r="AJ778" s="13">
        <v>36</v>
      </c>
      <c r="AK778" s="13">
        <v>0</v>
      </c>
      <c r="AL778" s="13">
        <v>7</v>
      </c>
      <c r="AM778" s="13">
        <v>13</v>
      </c>
      <c r="AN778" s="13">
        <v>0</v>
      </c>
      <c r="AO778" s="13">
        <v>0</v>
      </c>
      <c r="AP778" s="13">
        <v>0</v>
      </c>
      <c r="AQ778" s="13">
        <v>0</v>
      </c>
      <c r="AR778" s="13">
        <v>0</v>
      </c>
      <c r="AS778" s="13">
        <v>0</v>
      </c>
      <c r="AT778" s="13">
        <v>0</v>
      </c>
      <c r="AU778" s="13">
        <v>0</v>
      </c>
      <c r="AV778" s="13">
        <v>0</v>
      </c>
      <c r="AW778" s="16">
        <f t="shared" si="223"/>
        <v>20</v>
      </c>
      <c r="AX778" s="16">
        <v>40</v>
      </c>
      <c r="AY778" s="10">
        <f t="shared" si="224"/>
        <v>60</v>
      </c>
      <c r="AZ778" s="10">
        <f>SUM(Z778:AK778)</f>
        <v>48</v>
      </c>
      <c r="BA778" s="10">
        <f>AY778</f>
        <v>60</v>
      </c>
      <c r="BB778" s="10">
        <f t="shared" si="225"/>
        <v>40</v>
      </c>
      <c r="BC778" s="10">
        <f t="shared" si="226"/>
        <v>10</v>
      </c>
      <c r="BD778" s="10">
        <f t="shared" si="227"/>
        <v>12</v>
      </c>
      <c r="BE778" s="10">
        <f t="shared" si="222"/>
        <v>28</v>
      </c>
      <c r="BF778" s="2" t="s">
        <v>119</v>
      </c>
      <c r="BG778" s="10">
        <f t="shared" si="228"/>
        <v>2.5</v>
      </c>
      <c r="BH778" s="36" t="s">
        <v>118</v>
      </c>
      <c r="BI778" s="39" t="str">
        <f t="shared" si="229"/>
        <v/>
      </c>
      <c r="BJ778" s="39" t="str">
        <f t="shared" si="230"/>
        <v/>
      </c>
      <c r="BK778" s="16">
        <f>SUM(AR778:AX778)</f>
        <v>60</v>
      </c>
      <c r="BL778" s="10">
        <f>SUM(AL778:AQ778)</f>
        <v>20</v>
      </c>
      <c r="BM778" s="12">
        <f t="shared" si="231"/>
        <v>1</v>
      </c>
      <c r="BN778" s="12">
        <f t="shared" si="231"/>
        <v>0.33333333333333331</v>
      </c>
      <c r="BO778" s="9">
        <f t="shared" si="232"/>
        <v>20</v>
      </c>
      <c r="BP778" s="39" t="str">
        <f t="shared" si="233"/>
        <v/>
      </c>
      <c r="BQ778" s="147"/>
      <c r="BR778" s="9">
        <f t="shared" si="234"/>
        <v>0</v>
      </c>
      <c r="BS778" s="9">
        <f t="shared" si="235"/>
        <v>48</v>
      </c>
      <c r="BT778" s="9">
        <f t="shared" si="236"/>
        <v>48</v>
      </c>
      <c r="BU778" s="9" t="str">
        <f>IFERROR(_xlfn.XLOOKUP(D778,Sheet1!B:B,Sheet1!L:L),"")</f>
        <v/>
      </c>
      <c r="BV778" s="9" t="e">
        <f>_xlfn.XLOOKUP(BU778,Sheet1!S:S,Sheet1!T:T)</f>
        <v>#N/A</v>
      </c>
      <c r="BW778" s="9" t="e">
        <f>_xlfn.XLOOKUP(D778,Sheet1!B:B,Sheet1!M:M)</f>
        <v>#N/A</v>
      </c>
      <c r="BZ778" s="108">
        <f t="shared" si="237"/>
        <v>40</v>
      </c>
      <c r="CB778" s="12">
        <f>AW778/AY778</f>
        <v>0.33333333333333331</v>
      </c>
      <c r="CC778" s="12">
        <f>AX778/AY778</f>
        <v>0.66666666666666663</v>
      </c>
      <c r="CG778" s="1" t="str">
        <f>IF(BO778&lt;80,"Below 80",
IF(BO778&lt;=120,"80-120",
IF(BO778&lt;=200,"&gt; 120-200",
IF(BO778&lt;=300,"&gt;200-300",
IF(BO778&lt;=500,"&gt;300-500",
"&gt;500")))))</f>
        <v>Below 80</v>
      </c>
      <c r="CH778" s="1" t="str">
        <f>IFERROR(_xlfn.XLOOKUP(CG778,Scenario!M:M,Scenario!N:N),"")</f>
        <v/>
      </c>
      <c r="CI778" s="1" t="str">
        <f t="shared" si="238"/>
        <v>Yes</v>
      </c>
      <c r="CJ778" s="75">
        <v>40</v>
      </c>
    </row>
    <row r="779" spans="1:88" hidden="1">
      <c r="A779" s="2">
        <v>778</v>
      </c>
      <c r="B779" s="2">
        <v>2024</v>
      </c>
      <c r="C779" s="1">
        <v>0</v>
      </c>
      <c r="D779" s="37" t="str">
        <v>001J100000Ry2JXIAZ</v>
      </c>
      <c r="E779" s="37" t="str">
        <v>M/S JAI SHREE TRADERS</v>
      </c>
      <c r="F779" s="37" t="str">
        <v>JHARKHAND</v>
      </c>
      <c r="G779" s="37" t="str">
        <v>HAZARIBAGH</v>
      </c>
      <c r="H779" s="37" t="str">
        <v>Hazaribagh</v>
      </c>
      <c r="I779" s="37" t="str">
        <v>Amco Associates</v>
      </c>
      <c r="J779" s="37" t="str">
        <v>Susmit Kumar</v>
      </c>
      <c r="K779" s="37">
        <v>0</v>
      </c>
      <c r="L779" s="37" t="str">
        <v>001J100000JMbRWAI1</v>
      </c>
      <c r="M779" s="37" t="str">
        <v>East</v>
      </c>
      <c r="N779" s="2">
        <v>825301</v>
      </c>
      <c r="O779" s="2" t="str">
        <v>20AUDPB8432E1ZC</v>
      </c>
      <c r="P779" s="2">
        <v>9304117794</v>
      </c>
      <c r="Q779" s="2" t="str">
        <v>Dec'24</v>
      </c>
      <c r="R779" s="2">
        <v>2025</v>
      </c>
      <c r="S779" s="1">
        <v>0</v>
      </c>
      <c r="T779" s="2">
        <v>350</v>
      </c>
      <c r="U779" s="12">
        <v>0</v>
      </c>
      <c r="V779" s="1" t="str">
        <v>Alien</v>
      </c>
      <c r="W779" s="13">
        <v>0</v>
      </c>
      <c r="X779" s="13">
        <v>0</v>
      </c>
      <c r="Y779" s="13">
        <v>0</v>
      </c>
      <c r="Z779" s="13">
        <v>0</v>
      </c>
      <c r="AA779" s="13">
        <v>0</v>
      </c>
      <c r="AB779" s="13">
        <v>0</v>
      </c>
      <c r="AC779" s="13">
        <v>0</v>
      </c>
      <c r="AD779" s="13">
        <v>0</v>
      </c>
      <c r="AE779" s="13">
        <v>0</v>
      </c>
      <c r="AF779" s="13">
        <v>0</v>
      </c>
      <c r="AG779" s="13">
        <v>0</v>
      </c>
      <c r="AH779" s="13">
        <v>15</v>
      </c>
      <c r="AI779" s="13">
        <v>15</v>
      </c>
      <c r="AJ779" s="13">
        <v>26.44</v>
      </c>
      <c r="AK779" s="13">
        <v>40</v>
      </c>
      <c r="AL779" s="13">
        <v>13.11</v>
      </c>
      <c r="AM779" s="13">
        <v>25</v>
      </c>
      <c r="AN779" s="13">
        <v>25</v>
      </c>
      <c r="AO779" s="13">
        <v>0</v>
      </c>
      <c r="AP779" s="13">
        <v>25.02</v>
      </c>
      <c r="AQ779" s="13">
        <v>0</v>
      </c>
      <c r="AR779" s="13">
        <v>0</v>
      </c>
      <c r="AS779" s="13">
        <v>0</v>
      </c>
      <c r="AT779" s="13">
        <v>0</v>
      </c>
      <c r="AU779" s="13">
        <v>0</v>
      </c>
      <c r="AV779" s="13">
        <v>0</v>
      </c>
      <c r="AW779" s="16">
        <f t="shared" si="223"/>
        <v>88.13</v>
      </c>
      <c r="AX779" s="16">
        <v>212.87</v>
      </c>
      <c r="AY779" s="10">
        <v>301</v>
      </c>
      <c r="AZ779" s="10">
        <f>SUM(Z779:AK779)</f>
        <v>96.44</v>
      </c>
      <c r="BA779" s="10">
        <f>200</f>
        <v>200</v>
      </c>
      <c r="BB779" s="10">
        <f t="shared" si="225"/>
        <v>111.87</v>
      </c>
      <c r="BC779" s="10">
        <f t="shared" si="226"/>
        <v>27.967500000000001</v>
      </c>
      <c r="BD779" s="10">
        <f t="shared" si="227"/>
        <v>204.56</v>
      </c>
      <c r="BE779" s="10">
        <f t="shared" si="222"/>
        <v>8.3100000000000023</v>
      </c>
      <c r="BF779" s="2" t="s">
        <v>119</v>
      </c>
      <c r="BG779" s="10">
        <f t="shared" si="228"/>
        <v>11.016249999999999</v>
      </c>
      <c r="BH779" s="36" t="s">
        <v>118</v>
      </c>
      <c r="BI779" s="39" t="str">
        <f t="shared" si="229"/>
        <v>A</v>
      </c>
      <c r="BJ779" s="39" t="str">
        <f t="shared" si="230"/>
        <v>B</v>
      </c>
      <c r="BK779" s="16">
        <f>SUM(AR779:AX779)</f>
        <v>301</v>
      </c>
      <c r="BL779" s="10">
        <f>SUM(AL779:AQ779)</f>
        <v>88.13</v>
      </c>
      <c r="BM779" s="12">
        <f t="shared" si="231"/>
        <v>1</v>
      </c>
      <c r="BN779" s="12">
        <f t="shared" si="231"/>
        <v>0.29279069767441857</v>
      </c>
      <c r="BO779" s="9">
        <f t="shared" si="232"/>
        <v>88.13</v>
      </c>
      <c r="BP779" s="39" t="str">
        <f t="shared" si="233"/>
        <v/>
      </c>
      <c r="BQ779" s="147"/>
      <c r="BR779" s="9">
        <f t="shared" si="234"/>
        <v>0</v>
      </c>
      <c r="BS779" s="9">
        <f t="shared" si="235"/>
        <v>96.44</v>
      </c>
      <c r="BT779" s="9">
        <f t="shared" si="236"/>
        <v>96.44</v>
      </c>
      <c r="BU779" s="9" t="str">
        <f>IFERROR(_xlfn.XLOOKUP(D779,Sheet1!B:B,Sheet1!L:L),"")</f>
        <v/>
      </c>
      <c r="BV779" s="9" t="e">
        <f>_xlfn.XLOOKUP(BU779,Sheet1!S:S,Sheet1!T:T)</f>
        <v>#N/A</v>
      </c>
      <c r="BW779" s="9" t="e">
        <f>_xlfn.XLOOKUP(D779,Sheet1!B:B,Sheet1!M:M)</f>
        <v>#N/A</v>
      </c>
      <c r="BX779" s="11" t="s">
        <v>123</v>
      </c>
      <c r="BY779" s="1">
        <v>301</v>
      </c>
      <c r="BZ779" s="108">
        <f t="shared" si="237"/>
        <v>212.87</v>
      </c>
      <c r="CB779" s="12">
        <f>AW779/AY779</f>
        <v>0.29279069767441857</v>
      </c>
      <c r="CC779" s="12">
        <f>AX779/AY779</f>
        <v>0.70720930232558143</v>
      </c>
      <c r="CG779" s="1" t="str">
        <f>IF(BO779&lt;80,"Below 80",
IF(BO779&lt;=120,"80-120",
IF(BO779&lt;=200,"&gt; 120-200",
IF(BO779&lt;=300,"&gt;200-300",
IF(BO779&lt;=500,"&gt;300-500",
"&gt;500")))))</f>
        <v>80-120</v>
      </c>
      <c r="CH779" s="1" t="str">
        <f>IFERROR(_xlfn.XLOOKUP(CG779,Scenario!M:M,Scenario!N:N),"")</f>
        <v>A</v>
      </c>
      <c r="CI779" s="1" t="b">
        <f t="shared" si="238"/>
        <v>0</v>
      </c>
      <c r="CJ779" s="75">
        <v>212.87</v>
      </c>
    </row>
    <row r="780" spans="1:88" hidden="1">
      <c r="A780" s="2">
        <v>779</v>
      </c>
      <c r="B780" s="2">
        <v>2024</v>
      </c>
      <c r="C780" s="1">
        <v>0</v>
      </c>
      <c r="D780" s="37" t="str">
        <v>001J100000Ry2JWIAZ</v>
      </c>
      <c r="E780" s="37" t="str">
        <v>AISHA STEEL HOUSE</v>
      </c>
      <c r="F780" s="37" t="str">
        <v>JHARKHAND</v>
      </c>
      <c r="G780" s="37" t="str">
        <v>HAZARIBAGH</v>
      </c>
      <c r="H780" s="37" t="str">
        <v>Sadar</v>
      </c>
      <c r="I780" s="37" t="str">
        <v>Amco Associates</v>
      </c>
      <c r="J780" s="37" t="str">
        <v>Susmit Kumar</v>
      </c>
      <c r="K780" s="37">
        <v>0</v>
      </c>
      <c r="L780" s="37" t="str">
        <v>001J100000JMbRWAI1</v>
      </c>
      <c r="M780" s="37" t="str">
        <v>East</v>
      </c>
      <c r="N780" s="2">
        <v>825301</v>
      </c>
      <c r="O780" s="2" t="str">
        <v>20AHXPA5917E1ZK</v>
      </c>
      <c r="P780" s="2">
        <v>9939447992</v>
      </c>
      <c r="Q780" s="2" t="str">
        <v>Dec'24</v>
      </c>
      <c r="R780" s="2">
        <v>2025</v>
      </c>
      <c r="S780" s="1">
        <v>0</v>
      </c>
      <c r="T780" s="2">
        <v>250</v>
      </c>
      <c r="U780" s="12">
        <v>0</v>
      </c>
      <c r="V780" s="1" t="str">
        <v>Alien</v>
      </c>
      <c r="W780" s="13">
        <v>0</v>
      </c>
      <c r="X780" s="13">
        <v>0</v>
      </c>
      <c r="Y780" s="13">
        <v>0</v>
      </c>
      <c r="Z780" s="13">
        <v>0</v>
      </c>
      <c r="AA780" s="13">
        <v>0</v>
      </c>
      <c r="AB780" s="13">
        <v>0</v>
      </c>
      <c r="AC780" s="13">
        <v>0</v>
      </c>
      <c r="AD780" s="13">
        <v>0</v>
      </c>
      <c r="AE780" s="13">
        <v>0</v>
      </c>
      <c r="AF780" s="13">
        <v>0</v>
      </c>
      <c r="AG780" s="13">
        <v>0</v>
      </c>
      <c r="AH780" s="13">
        <v>25</v>
      </c>
      <c r="AI780" s="13">
        <v>15</v>
      </c>
      <c r="AJ780" s="13">
        <v>43.94</v>
      </c>
      <c r="AK780" s="13">
        <v>5</v>
      </c>
      <c r="AL780" s="13">
        <v>50.32</v>
      </c>
      <c r="AM780" s="13">
        <v>12</v>
      </c>
      <c r="AN780" s="13">
        <v>0</v>
      </c>
      <c r="AO780" s="13">
        <v>0</v>
      </c>
      <c r="AP780" s="13">
        <v>0</v>
      </c>
      <c r="AQ780" s="13">
        <v>0</v>
      </c>
      <c r="AR780" s="13">
        <v>0</v>
      </c>
      <c r="AS780" s="13">
        <v>0</v>
      </c>
      <c r="AT780" s="13">
        <v>0</v>
      </c>
      <c r="AU780" s="13">
        <v>0</v>
      </c>
      <c r="AV780" s="13">
        <v>0</v>
      </c>
      <c r="AW780" s="16">
        <f t="shared" si="223"/>
        <v>62.32</v>
      </c>
      <c r="AX780" s="16">
        <v>124.64</v>
      </c>
      <c r="AY780" s="10">
        <f t="shared" si="224"/>
        <v>186.96</v>
      </c>
      <c r="AZ780" s="10">
        <f>SUM(Z780:AK780)</f>
        <v>88.94</v>
      </c>
      <c r="BA780" s="10">
        <v>200</v>
      </c>
      <c r="BB780" s="10">
        <f t="shared" si="225"/>
        <v>137.68</v>
      </c>
      <c r="BC780" s="10">
        <f t="shared" si="226"/>
        <v>34.42</v>
      </c>
      <c r="BD780" s="10">
        <f t="shared" si="227"/>
        <v>98.02000000000001</v>
      </c>
      <c r="BE780" s="10">
        <f t="shared" si="222"/>
        <v>26.619999999999997</v>
      </c>
      <c r="BF780" s="2" t="s">
        <v>119</v>
      </c>
      <c r="BG780" s="10">
        <f t="shared" si="228"/>
        <v>7.79</v>
      </c>
      <c r="BH780" s="36" t="s">
        <v>118</v>
      </c>
      <c r="BI780" s="39" t="str">
        <f t="shared" si="229"/>
        <v>A</v>
      </c>
      <c r="BJ780" s="39" t="str">
        <f t="shared" si="230"/>
        <v/>
      </c>
      <c r="BK780" s="16">
        <f>SUM(AR780:AX780)</f>
        <v>186.96</v>
      </c>
      <c r="BL780" s="10">
        <f>SUM(AL780:AQ780)</f>
        <v>62.32</v>
      </c>
      <c r="BM780" s="12">
        <f t="shared" si="231"/>
        <v>1</v>
      </c>
      <c r="BN780" s="12">
        <f t="shared" si="231"/>
        <v>0.33333333333333331</v>
      </c>
      <c r="BO780" s="9">
        <f t="shared" si="232"/>
        <v>62.32</v>
      </c>
      <c r="BP780" s="39" t="str">
        <f t="shared" si="233"/>
        <v/>
      </c>
      <c r="BQ780" s="147"/>
      <c r="BR780" s="9">
        <f t="shared" si="234"/>
        <v>0</v>
      </c>
      <c r="BS780" s="9">
        <f t="shared" si="235"/>
        <v>88.94</v>
      </c>
      <c r="BT780" s="9">
        <f t="shared" si="236"/>
        <v>88.94</v>
      </c>
      <c r="BU780" s="9" t="str">
        <f>IFERROR(_xlfn.XLOOKUP(D780,Sheet1!B:B,Sheet1!L:L),"")</f>
        <v/>
      </c>
      <c r="BV780" s="9" t="e">
        <f>_xlfn.XLOOKUP(BU780,Sheet1!S:S,Sheet1!T:T)</f>
        <v>#N/A</v>
      </c>
      <c r="BW780" s="9" t="e">
        <f>_xlfn.XLOOKUP(D780,Sheet1!B:B,Sheet1!M:M)</f>
        <v>#N/A</v>
      </c>
      <c r="BZ780" s="108">
        <f t="shared" si="237"/>
        <v>124.64000000000001</v>
      </c>
      <c r="CB780" s="12">
        <f>AW780/AY780</f>
        <v>0.33333333333333331</v>
      </c>
      <c r="CC780" s="12">
        <f>AX780/AY780</f>
        <v>0.66666666666666663</v>
      </c>
      <c r="CG780" s="1" t="str">
        <f>IF(BO780&lt;80,"Below 80",
IF(BO780&lt;=120,"80-120",
IF(BO780&lt;=200,"&gt; 120-200",
IF(BO780&lt;=300,"&gt;200-300",
IF(BO780&lt;=500,"&gt;300-500",
"&gt;500")))))</f>
        <v>Below 80</v>
      </c>
      <c r="CH780" s="1" t="str">
        <f>IFERROR(_xlfn.XLOOKUP(CG780,Scenario!M:M,Scenario!N:N),"")</f>
        <v/>
      </c>
      <c r="CI780" s="1" t="b">
        <f t="shared" si="238"/>
        <v>0</v>
      </c>
      <c r="CJ780" s="75">
        <v>124.64</v>
      </c>
    </row>
    <row r="781" spans="1:88" hidden="1">
      <c r="A781" s="2">
        <v>780</v>
      </c>
      <c r="B781" s="2">
        <v>2024</v>
      </c>
      <c r="C781" s="1">
        <v>0</v>
      </c>
      <c r="D781" s="37" t="str">
        <v>001J1000009GW11IAG</v>
      </c>
      <c r="E781" s="37" t="str">
        <v>Aditya Thakur</v>
      </c>
      <c r="F781" s="37" t="str">
        <v>CHHATTISGARH</v>
      </c>
      <c r="G781" s="37" t="str">
        <v>RAIPUR</v>
      </c>
      <c r="H781" s="37" t="str">
        <v>Raipur</v>
      </c>
      <c r="I781" s="37" t="str">
        <v>SSTL (INDIA) PRIVATE LIMITED</v>
      </c>
      <c r="J781" s="37" t="str">
        <v>Ekeshwar Sahu</v>
      </c>
      <c r="K781" s="37" t="str">
        <v>Ekeshwar Sahu</v>
      </c>
      <c r="L781" s="37" t="str">
        <v>C13295</v>
      </c>
      <c r="M781" s="37" t="str">
        <v>Central</v>
      </c>
      <c r="N781" s="2">
        <v>492001</v>
      </c>
      <c r="O781" s="2" t="str">
        <v>22AAHCH5444B1Z2</v>
      </c>
      <c r="P781" s="2">
        <v>8878668600</v>
      </c>
      <c r="Q781" s="2" t="str">
        <v>Dec'24</v>
      </c>
      <c r="R781" s="2">
        <v>2025</v>
      </c>
      <c r="S781" s="1">
        <v>0</v>
      </c>
      <c r="T781" s="2">
        <v>20</v>
      </c>
      <c r="U781" s="12">
        <v>0</v>
      </c>
      <c r="V781" s="1" t="str">
        <v>Minor</v>
      </c>
      <c r="W781" s="13">
        <v>0</v>
      </c>
      <c r="X781" s="13">
        <v>0</v>
      </c>
      <c r="Y781" s="13">
        <v>0</v>
      </c>
      <c r="Z781" s="13">
        <v>0</v>
      </c>
      <c r="AA781" s="13">
        <v>0</v>
      </c>
      <c r="AB781" s="13">
        <v>0</v>
      </c>
      <c r="AC781" s="13">
        <v>0</v>
      </c>
      <c r="AD781" s="13">
        <v>0</v>
      </c>
      <c r="AE781" s="13">
        <v>0</v>
      </c>
      <c r="AF781" s="13">
        <v>0</v>
      </c>
      <c r="AG781" s="13">
        <v>0</v>
      </c>
      <c r="AH781" s="13">
        <v>36</v>
      </c>
      <c r="AI781" s="13">
        <v>0</v>
      </c>
      <c r="AJ781" s="13">
        <v>0</v>
      </c>
      <c r="AK781" s="13">
        <v>0</v>
      </c>
      <c r="AL781" s="13">
        <v>0</v>
      </c>
      <c r="AM781" s="13">
        <v>0</v>
      </c>
      <c r="AN781" s="13">
        <v>0</v>
      </c>
      <c r="AO781" s="13">
        <v>0</v>
      </c>
      <c r="AP781" s="13">
        <v>0</v>
      </c>
      <c r="AQ781" s="13">
        <v>0</v>
      </c>
      <c r="AR781" s="13">
        <v>0</v>
      </c>
      <c r="AS781" s="13">
        <v>0</v>
      </c>
      <c r="AT781" s="13">
        <v>0</v>
      </c>
      <c r="AU781" s="13">
        <v>0</v>
      </c>
      <c r="AV781" s="13">
        <v>0</v>
      </c>
      <c r="AW781" s="16">
        <f t="shared" si="223"/>
        <v>0</v>
      </c>
      <c r="AX781" s="16">
        <v>0</v>
      </c>
      <c r="AY781" s="10">
        <f t="shared" si="224"/>
        <v>0</v>
      </c>
      <c r="AZ781" s="10">
        <f>SUM(Z781:AK781)</f>
        <v>36</v>
      </c>
      <c r="BA781" s="10"/>
      <c r="BB781" s="10">
        <f t="shared" si="225"/>
        <v>0</v>
      </c>
      <c r="BC781" s="10">
        <f t="shared" si="226"/>
        <v>0</v>
      </c>
      <c r="BD781" s="10">
        <f t="shared" si="227"/>
        <v>-36</v>
      </c>
      <c r="BE781" s="10">
        <f t="shared" si="222"/>
        <v>36</v>
      </c>
      <c r="BF781" s="2" t="s">
        <v>119</v>
      </c>
      <c r="BG781" s="10">
        <f t="shared" si="228"/>
        <v>0</v>
      </c>
      <c r="BH781" s="36" t="s">
        <v>118</v>
      </c>
      <c r="BI781" s="39" t="str">
        <f t="shared" si="229"/>
        <v/>
      </c>
      <c r="BJ781" s="39" t="str">
        <f t="shared" si="230"/>
        <v/>
      </c>
      <c r="BK781" s="16">
        <f>SUM(AR781:AX781)</f>
        <v>0</v>
      </c>
      <c r="BL781" s="10">
        <f>SUM(AL781:AQ781)</f>
        <v>0</v>
      </c>
      <c r="BM781" s="12" t="str">
        <f t="shared" si="231"/>
        <v/>
      </c>
      <c r="BN781" s="12" t="str">
        <f t="shared" si="231"/>
        <v/>
      </c>
      <c r="BO781" s="9">
        <f t="shared" si="232"/>
        <v>0</v>
      </c>
      <c r="BP781" s="39" t="str">
        <f t="shared" si="233"/>
        <v/>
      </c>
      <c r="BQ781" s="147"/>
      <c r="BR781" s="9">
        <f t="shared" si="234"/>
        <v>0</v>
      </c>
      <c r="BS781" s="9">
        <f t="shared" si="235"/>
        <v>36</v>
      </c>
      <c r="BT781" s="9">
        <f t="shared" si="236"/>
        <v>36</v>
      </c>
      <c r="BU781" s="9" t="str">
        <f>IFERROR(_xlfn.XLOOKUP(D781,Sheet1!B:B,Sheet1!L:L),"")</f>
        <v/>
      </c>
      <c r="BV781" s="9" t="e">
        <f>_xlfn.XLOOKUP(BU781,Sheet1!S:S,Sheet1!T:T)</f>
        <v>#N/A</v>
      </c>
      <c r="BW781" s="9" t="e">
        <f>_xlfn.XLOOKUP(D781,Sheet1!B:B,Sheet1!M:M)</f>
        <v>#N/A</v>
      </c>
      <c r="BZ781" s="108">
        <f t="shared" si="237"/>
        <v>0</v>
      </c>
      <c r="CB781" s="12"/>
      <c r="CC781" s="12"/>
      <c r="CG781" s="1" t="str">
        <f>IF(BO781&lt;80,"Below 80",
IF(BO781&lt;=120,"80-120",
IF(BO781&lt;=200,"&gt; 120-200",
IF(BO781&lt;=300,"&gt;200-300",
IF(BO781&lt;=500,"&gt;300-500",
"&gt;500")))))</f>
        <v>Below 80</v>
      </c>
      <c r="CH781" s="1" t="str">
        <f>IFERROR(_xlfn.XLOOKUP(CG781,Scenario!M:M,Scenario!N:N),"")</f>
        <v/>
      </c>
      <c r="CI781" s="1" t="str">
        <f t="shared" si="238"/>
        <v>No</v>
      </c>
      <c r="CJ781" s="75">
        <v>0</v>
      </c>
    </row>
    <row r="782" spans="1:88" hidden="1">
      <c r="A782" s="2">
        <v>781</v>
      </c>
      <c r="B782" s="2">
        <v>2024</v>
      </c>
      <c r="C782" s="1">
        <v>0</v>
      </c>
      <c r="D782" s="37" t="str">
        <v>001J100000RybmPIAR</v>
      </c>
      <c r="E782" s="37" t="str">
        <v>M/S RIJAVIYA BUILDING MATERIALS</v>
      </c>
      <c r="F782" s="37" t="str">
        <v>UTTAR PRADESH</v>
      </c>
      <c r="G782" s="37" t="str">
        <v>MAHARAJGANJ</v>
      </c>
      <c r="H782" s="37" t="str">
        <v>Maharajganj</v>
      </c>
      <c r="I782" s="37" t="str">
        <v>GOBINDGARH IRON LLP</v>
      </c>
      <c r="J782" s="37" t="str">
        <v>Mohd Ansari</v>
      </c>
      <c r="K782" s="37">
        <v>0</v>
      </c>
      <c r="L782" s="37" t="str">
        <v>C12817</v>
      </c>
      <c r="M782" s="37" t="str">
        <v>North</v>
      </c>
      <c r="N782" s="2">
        <v>273303</v>
      </c>
      <c r="O782" s="2" t="str">
        <v>09AYGPJ1330A2Z1</v>
      </c>
      <c r="P782" s="2">
        <v>9867546578</v>
      </c>
      <c r="Q782" s="2" t="str">
        <v>Dec'24</v>
      </c>
      <c r="R782" s="2">
        <v>2025</v>
      </c>
      <c r="S782" s="1">
        <v>0</v>
      </c>
      <c r="T782" s="2">
        <v>20</v>
      </c>
      <c r="U782" s="12">
        <v>0</v>
      </c>
      <c r="V782" s="1" t="str">
        <v>Minor</v>
      </c>
      <c r="W782" s="13">
        <v>0</v>
      </c>
      <c r="X782" s="13">
        <v>0</v>
      </c>
      <c r="Y782" s="13">
        <v>0</v>
      </c>
      <c r="Z782" s="13">
        <v>0</v>
      </c>
      <c r="AA782" s="13">
        <v>0</v>
      </c>
      <c r="AB782" s="13">
        <v>0</v>
      </c>
      <c r="AC782" s="13">
        <v>0</v>
      </c>
      <c r="AD782" s="13">
        <v>0</v>
      </c>
      <c r="AE782" s="13">
        <v>0</v>
      </c>
      <c r="AF782" s="13">
        <v>0</v>
      </c>
      <c r="AG782" s="13">
        <v>0</v>
      </c>
      <c r="AH782" s="13">
        <v>5</v>
      </c>
      <c r="AI782" s="13">
        <v>0</v>
      </c>
      <c r="AJ782" s="13">
        <v>0</v>
      </c>
      <c r="AK782" s="13">
        <v>0</v>
      </c>
      <c r="AL782" s="13">
        <v>0</v>
      </c>
      <c r="AM782" s="13">
        <v>0</v>
      </c>
      <c r="AN782" s="13">
        <v>0</v>
      </c>
      <c r="AO782" s="13">
        <v>0</v>
      </c>
      <c r="AP782" s="13">
        <v>0</v>
      </c>
      <c r="AQ782" s="13">
        <v>0</v>
      </c>
      <c r="AR782" s="13">
        <v>0</v>
      </c>
      <c r="AS782" s="13">
        <v>0</v>
      </c>
      <c r="AT782" s="13">
        <v>0</v>
      </c>
      <c r="AU782" s="13">
        <v>0</v>
      </c>
      <c r="AV782" s="13">
        <v>0</v>
      </c>
      <c r="AW782" s="16">
        <f t="shared" si="223"/>
        <v>0</v>
      </c>
      <c r="AX782" s="16">
        <v>0</v>
      </c>
      <c r="AY782" s="10">
        <f t="shared" si="224"/>
        <v>0</v>
      </c>
      <c r="AZ782" s="10">
        <f>SUM(Z782:AK782)</f>
        <v>5</v>
      </c>
      <c r="BA782" s="10">
        <v>0</v>
      </c>
      <c r="BB782" s="10">
        <f t="shared" si="225"/>
        <v>0</v>
      </c>
      <c r="BC782" s="10">
        <f t="shared" si="226"/>
        <v>0</v>
      </c>
      <c r="BD782" s="10">
        <f t="shared" si="227"/>
        <v>-5</v>
      </c>
      <c r="BE782" s="10">
        <f t="shared" si="222"/>
        <v>5</v>
      </c>
      <c r="BF782" s="2" t="s">
        <v>119</v>
      </c>
      <c r="BG782" s="10">
        <f t="shared" si="228"/>
        <v>0</v>
      </c>
      <c r="BH782" s="36" t="s">
        <v>118</v>
      </c>
      <c r="BI782" s="39" t="str">
        <f t="shared" si="229"/>
        <v/>
      </c>
      <c r="BJ782" s="39" t="str">
        <f t="shared" si="230"/>
        <v/>
      </c>
      <c r="BK782" s="16">
        <f>SUM(AR782:AX782)</f>
        <v>0</v>
      </c>
      <c r="BL782" s="10">
        <f>SUM(AL782:AQ782)</f>
        <v>0</v>
      </c>
      <c r="BM782" s="12" t="str">
        <f t="shared" si="231"/>
        <v/>
      </c>
      <c r="BN782" s="12" t="str">
        <f t="shared" si="231"/>
        <v/>
      </c>
      <c r="BO782" s="9">
        <f t="shared" si="232"/>
        <v>0</v>
      </c>
      <c r="BP782" s="39" t="str">
        <f t="shared" si="233"/>
        <v/>
      </c>
      <c r="BQ782" s="147"/>
      <c r="BR782" s="9">
        <f t="shared" si="234"/>
        <v>0</v>
      </c>
      <c r="BS782" s="9">
        <f t="shared" si="235"/>
        <v>5</v>
      </c>
      <c r="BT782" s="9">
        <f t="shared" si="236"/>
        <v>5</v>
      </c>
      <c r="BU782" s="9" t="str">
        <f>IFERROR(_xlfn.XLOOKUP(D782,Sheet1!B:B,Sheet1!L:L),"")</f>
        <v/>
      </c>
      <c r="BV782" s="9" t="e">
        <f>_xlfn.XLOOKUP(BU782,Sheet1!S:S,Sheet1!T:T)</f>
        <v>#N/A</v>
      </c>
      <c r="BW782" s="9" t="e">
        <f>_xlfn.XLOOKUP(D782,Sheet1!B:B,Sheet1!M:M)</f>
        <v>#N/A</v>
      </c>
      <c r="BZ782" s="108">
        <f t="shared" si="237"/>
        <v>0</v>
      </c>
      <c r="CB782" s="12"/>
      <c r="CC782" s="12"/>
      <c r="CG782" s="1" t="str">
        <f>IF(BO782&lt;80,"Below 80",
IF(BO782&lt;=120,"80-120",
IF(BO782&lt;=200,"&gt; 120-200",
IF(BO782&lt;=300,"&gt;200-300",
IF(BO782&lt;=500,"&gt;300-500",
"&gt;500")))))</f>
        <v>Below 80</v>
      </c>
      <c r="CH782" s="1" t="str">
        <f>IFERROR(_xlfn.XLOOKUP(CG782,Scenario!M:M,Scenario!N:N),"")</f>
        <v/>
      </c>
      <c r="CI782" s="1" t="str">
        <f t="shared" si="238"/>
        <v>No</v>
      </c>
      <c r="CJ782" s="75">
        <v>0</v>
      </c>
    </row>
    <row r="783" spans="1:88" hidden="1">
      <c r="A783" s="2">
        <v>782</v>
      </c>
      <c r="B783" s="2">
        <v>2024</v>
      </c>
      <c r="C783" s="1">
        <v>0</v>
      </c>
      <c r="D783" s="37" t="str">
        <v>001J100000RybmtIAB</v>
      </c>
      <c r="E783" s="37" t="str">
        <v>M/S BABA BUILDING MATERIYAL SUPPLIERS</v>
      </c>
      <c r="F783" s="37" t="str">
        <v>UTTAR PRADESH</v>
      </c>
      <c r="G783" s="37" t="str">
        <v>MAHARAJGANJ</v>
      </c>
      <c r="H783" s="37" t="str">
        <v>Maharajganj</v>
      </c>
      <c r="I783" s="37" t="str">
        <v>GOBINDGARH IRON LLP</v>
      </c>
      <c r="J783" s="37" t="str">
        <v>Mohd Ansari</v>
      </c>
      <c r="K783" s="37">
        <v>0</v>
      </c>
      <c r="L783" s="37" t="str">
        <v>C12817</v>
      </c>
      <c r="M783" s="37" t="str">
        <v>North</v>
      </c>
      <c r="N783" s="2">
        <v>273207</v>
      </c>
      <c r="O783" s="2" t="str">
        <v>09BPTPC1034B1ZA</v>
      </c>
      <c r="P783" s="2">
        <v>9984040294</v>
      </c>
      <c r="Q783" s="2" t="str">
        <v>Dec'24</v>
      </c>
      <c r="R783" s="2">
        <v>2025</v>
      </c>
      <c r="S783" s="1">
        <v>0</v>
      </c>
      <c r="T783" s="2">
        <v>40</v>
      </c>
      <c r="U783" s="12">
        <v>0</v>
      </c>
      <c r="V783" s="1" t="str">
        <v>Minor</v>
      </c>
      <c r="W783" s="13">
        <v>0</v>
      </c>
      <c r="X783" s="13">
        <v>0</v>
      </c>
      <c r="Y783" s="13">
        <v>0</v>
      </c>
      <c r="Z783" s="13">
        <v>0</v>
      </c>
      <c r="AA783" s="13">
        <v>0</v>
      </c>
      <c r="AB783" s="13">
        <v>0</v>
      </c>
      <c r="AC783" s="13">
        <v>0</v>
      </c>
      <c r="AD783" s="13">
        <v>0</v>
      </c>
      <c r="AE783" s="13">
        <v>0</v>
      </c>
      <c r="AF783" s="13">
        <v>0</v>
      </c>
      <c r="AG783" s="13">
        <v>0</v>
      </c>
      <c r="AH783" s="13">
        <v>5</v>
      </c>
      <c r="AI783" s="13">
        <v>0</v>
      </c>
      <c r="AJ783" s="13">
        <v>5</v>
      </c>
      <c r="AK783" s="13">
        <v>0</v>
      </c>
      <c r="AL783" s="13">
        <v>5</v>
      </c>
      <c r="AM783" s="13">
        <v>0</v>
      </c>
      <c r="AN783" s="13">
        <v>0</v>
      </c>
      <c r="AO783" s="13">
        <v>3</v>
      </c>
      <c r="AP783" s="13">
        <v>3</v>
      </c>
      <c r="AQ783" s="13">
        <v>3</v>
      </c>
      <c r="AR783" s="13">
        <v>6</v>
      </c>
      <c r="AS783" s="13">
        <v>3</v>
      </c>
      <c r="AT783" s="13">
        <v>0</v>
      </c>
      <c r="AU783" s="13">
        <v>0</v>
      </c>
      <c r="AV783" s="13">
        <v>0</v>
      </c>
      <c r="AW783" s="16">
        <f t="shared" si="223"/>
        <v>23</v>
      </c>
      <c r="AX783" s="16">
        <v>40</v>
      </c>
      <c r="AY783" s="10">
        <f t="shared" si="224"/>
        <v>63</v>
      </c>
      <c r="AZ783" s="10">
        <f>SUM(Z783:AK783)</f>
        <v>10</v>
      </c>
      <c r="BA783" s="10">
        <v>60</v>
      </c>
      <c r="BB783" s="10">
        <f t="shared" si="225"/>
        <v>37</v>
      </c>
      <c r="BC783" s="10">
        <f t="shared" si="226"/>
        <v>9.25</v>
      </c>
      <c r="BD783" s="10">
        <f t="shared" si="227"/>
        <v>53</v>
      </c>
      <c r="BE783" s="10">
        <f t="shared" si="222"/>
        <v>-13</v>
      </c>
      <c r="BF783" s="2" t="s">
        <v>119</v>
      </c>
      <c r="BG783" s="10">
        <f t="shared" si="228"/>
        <v>2.875</v>
      </c>
      <c r="BH783" s="36" t="s">
        <v>118</v>
      </c>
      <c r="BI783" s="39" t="str">
        <f t="shared" si="229"/>
        <v/>
      </c>
      <c r="BJ783" s="39" t="str">
        <f t="shared" si="230"/>
        <v/>
      </c>
      <c r="BK783" s="16">
        <f>SUM(AR783:AX783)</f>
        <v>72</v>
      </c>
      <c r="BL783" s="10">
        <f>SUM(AL783:AQ783)</f>
        <v>14</v>
      </c>
      <c r="BM783" s="12">
        <f t="shared" si="231"/>
        <v>1.1428571428571428</v>
      </c>
      <c r="BN783" s="12">
        <f t="shared" si="231"/>
        <v>0.22222222222222221</v>
      </c>
      <c r="BO783" s="9">
        <f t="shared" si="232"/>
        <v>23</v>
      </c>
      <c r="BP783" s="39" t="str">
        <f t="shared" si="233"/>
        <v/>
      </c>
      <c r="BQ783" s="147"/>
      <c r="BR783" s="9">
        <f t="shared" si="234"/>
        <v>0</v>
      </c>
      <c r="BS783" s="9">
        <f t="shared" si="235"/>
        <v>10</v>
      </c>
      <c r="BT783" s="9">
        <f t="shared" si="236"/>
        <v>10</v>
      </c>
      <c r="BU783" s="9" t="str">
        <f>IFERROR(_xlfn.XLOOKUP(D783,Sheet1!B:B,Sheet1!L:L),"")</f>
        <v/>
      </c>
      <c r="BV783" s="9" t="e">
        <f>_xlfn.XLOOKUP(BU783,Sheet1!S:S,Sheet1!T:T)</f>
        <v>#N/A</v>
      </c>
      <c r="BW783" s="9" t="e">
        <f>_xlfn.XLOOKUP(D783,Sheet1!B:B,Sheet1!M:M)</f>
        <v>#N/A</v>
      </c>
      <c r="BZ783" s="108">
        <f t="shared" si="237"/>
        <v>40</v>
      </c>
      <c r="CB783" s="12">
        <f>AW783/AY783</f>
        <v>0.36507936507936506</v>
      </c>
      <c r="CC783" s="12">
        <f>AX783/AY783</f>
        <v>0.63492063492063489</v>
      </c>
      <c r="CG783" s="1" t="str">
        <f>IF(BO783&lt;80,"Below 80",
IF(BO783&lt;=120,"80-120",
IF(BO783&lt;=200,"&gt; 120-200",
IF(BO783&lt;=300,"&gt;200-300",
IF(BO783&lt;=500,"&gt;300-500",
"&gt;500")))))</f>
        <v>Below 80</v>
      </c>
      <c r="CH783" s="1" t="str">
        <f>IFERROR(_xlfn.XLOOKUP(CG783,Scenario!M:M,Scenario!N:N),"")</f>
        <v/>
      </c>
      <c r="CI783" s="1" t="str">
        <f t="shared" si="238"/>
        <v>Yes</v>
      </c>
      <c r="CJ783" s="75">
        <v>37</v>
      </c>
    </row>
    <row r="784" spans="1:88" hidden="1">
      <c r="A784" s="2">
        <v>783</v>
      </c>
      <c r="B784" s="2">
        <v>2024</v>
      </c>
      <c r="C784" s="1">
        <v>0</v>
      </c>
      <c r="D784" s="37" t="str">
        <v>001J100000Rybm5IAB</v>
      </c>
      <c r="E784" s="37" t="str">
        <v>BHOOMI ENTERPRISES</v>
      </c>
      <c r="F784" s="37" t="str">
        <v>UTTAR PRADESH</v>
      </c>
      <c r="G784" s="37" t="str">
        <v>MAHARAJGANJ</v>
      </c>
      <c r="H784" s="37" t="str">
        <v>Maharajganj</v>
      </c>
      <c r="I784" s="37" t="str">
        <v>GOBINDGARH IRON LLP</v>
      </c>
      <c r="J784" s="37" t="str">
        <v>Mohd Ansari</v>
      </c>
      <c r="K784" s="37">
        <v>0</v>
      </c>
      <c r="L784" s="37" t="str">
        <v>C12817</v>
      </c>
      <c r="M784" s="37" t="str">
        <v>North</v>
      </c>
      <c r="N784" s="2">
        <v>273303</v>
      </c>
      <c r="O784" s="2" t="str">
        <v>09APVPD2514C1Z3</v>
      </c>
      <c r="P784" s="2">
        <v>7905292195</v>
      </c>
      <c r="Q784" s="2" t="str">
        <v>Dec'24</v>
      </c>
      <c r="R784" s="2">
        <v>2025</v>
      </c>
      <c r="S784" s="1">
        <v>0</v>
      </c>
      <c r="T784" s="2">
        <v>20</v>
      </c>
      <c r="U784" s="12">
        <v>0</v>
      </c>
      <c r="V784" s="1" t="str">
        <v>Minor</v>
      </c>
      <c r="W784" s="13">
        <v>0</v>
      </c>
      <c r="X784" s="13">
        <v>0</v>
      </c>
      <c r="Y784" s="13">
        <v>0</v>
      </c>
      <c r="Z784" s="13">
        <v>0</v>
      </c>
      <c r="AA784" s="13">
        <v>0</v>
      </c>
      <c r="AB784" s="13">
        <v>0</v>
      </c>
      <c r="AC784" s="13">
        <v>0</v>
      </c>
      <c r="AD784" s="13">
        <v>0</v>
      </c>
      <c r="AE784" s="13">
        <v>0</v>
      </c>
      <c r="AF784" s="13">
        <v>0</v>
      </c>
      <c r="AG784" s="13">
        <v>0</v>
      </c>
      <c r="AH784" s="13">
        <v>5</v>
      </c>
      <c r="AI784" s="13">
        <v>0</v>
      </c>
      <c r="AJ784" s="13">
        <v>3</v>
      </c>
      <c r="AK784" s="13">
        <v>8</v>
      </c>
      <c r="AL784" s="13">
        <v>5</v>
      </c>
      <c r="AM784" s="13">
        <v>0</v>
      </c>
      <c r="AN784" s="13">
        <v>0</v>
      </c>
      <c r="AO784" s="13">
        <v>0</v>
      </c>
      <c r="AP784" s="13">
        <v>0</v>
      </c>
      <c r="AQ784" s="13">
        <v>0</v>
      </c>
      <c r="AR784" s="13">
        <v>0</v>
      </c>
      <c r="AS784" s="13">
        <v>0</v>
      </c>
      <c r="AT784" s="13">
        <v>0</v>
      </c>
      <c r="AU784" s="13">
        <v>0</v>
      </c>
      <c r="AV784" s="13">
        <v>0</v>
      </c>
      <c r="AW784" s="16">
        <f t="shared" si="223"/>
        <v>5</v>
      </c>
      <c r="AX784" s="16">
        <v>10</v>
      </c>
      <c r="AY784" s="10">
        <f t="shared" si="224"/>
        <v>15</v>
      </c>
      <c r="AZ784" s="10">
        <f>SUM(Z784:AK784)</f>
        <v>16</v>
      </c>
      <c r="BA784" s="10">
        <v>5</v>
      </c>
      <c r="BB784" s="10">
        <f t="shared" si="225"/>
        <v>0</v>
      </c>
      <c r="BC784" s="10">
        <f t="shared" si="226"/>
        <v>0</v>
      </c>
      <c r="BD784" s="10">
        <f t="shared" si="227"/>
        <v>-1</v>
      </c>
      <c r="BE784" s="10">
        <f t="shared" si="222"/>
        <v>11</v>
      </c>
      <c r="BF784" s="2" t="s">
        <v>119</v>
      </c>
      <c r="BG784" s="10">
        <f t="shared" si="228"/>
        <v>0.625</v>
      </c>
      <c r="BH784" s="36" t="s">
        <v>118</v>
      </c>
      <c r="BI784" s="39" t="str">
        <f t="shared" si="229"/>
        <v/>
      </c>
      <c r="BJ784" s="39" t="str">
        <f t="shared" si="230"/>
        <v/>
      </c>
      <c r="BK784" s="16">
        <f>SUM(AR784:AX784)</f>
        <v>15</v>
      </c>
      <c r="BL784" s="10">
        <f>SUM(AL784:AQ784)</f>
        <v>5</v>
      </c>
      <c r="BM784" s="12">
        <f t="shared" si="231"/>
        <v>1</v>
      </c>
      <c r="BN784" s="12">
        <f t="shared" si="231"/>
        <v>0.33333333333333331</v>
      </c>
      <c r="BO784" s="9">
        <f t="shared" si="232"/>
        <v>5</v>
      </c>
      <c r="BP784" s="39" t="str">
        <f t="shared" si="233"/>
        <v/>
      </c>
      <c r="BQ784" s="147"/>
      <c r="BR784" s="9">
        <f t="shared" si="234"/>
        <v>0</v>
      </c>
      <c r="BS784" s="9">
        <f t="shared" si="235"/>
        <v>16</v>
      </c>
      <c r="BT784" s="9">
        <f t="shared" si="236"/>
        <v>16</v>
      </c>
      <c r="BU784" s="9" t="str">
        <f>IFERROR(_xlfn.XLOOKUP(D784,Sheet1!B:B,Sheet1!L:L),"")</f>
        <v/>
      </c>
      <c r="BV784" s="9" t="e">
        <f>_xlfn.XLOOKUP(BU784,Sheet1!S:S,Sheet1!T:T)</f>
        <v>#N/A</v>
      </c>
      <c r="BW784" s="9" t="e">
        <f>_xlfn.XLOOKUP(D784,Sheet1!B:B,Sheet1!M:M)</f>
        <v>#N/A</v>
      </c>
      <c r="BZ784" s="108">
        <f t="shared" si="237"/>
        <v>10</v>
      </c>
      <c r="CB784" s="12">
        <f>AW784/AY784</f>
        <v>0.33333333333333331</v>
      </c>
      <c r="CC784" s="12">
        <f>AX784/AY784</f>
        <v>0.66666666666666663</v>
      </c>
      <c r="CG784" s="1" t="str">
        <f>IF(BO784&lt;80,"Below 80",
IF(BO784&lt;=120,"80-120",
IF(BO784&lt;=200,"&gt; 120-200",
IF(BO784&lt;=300,"&gt;200-300",
IF(BO784&lt;=500,"&gt;300-500",
"&gt;500")))))</f>
        <v>Below 80</v>
      </c>
      <c r="CH784" s="1" t="str">
        <f>IFERROR(_xlfn.XLOOKUP(CG784,Scenario!M:M,Scenario!N:N),"")</f>
        <v/>
      </c>
      <c r="CI784" s="1" t="str">
        <f t="shared" si="238"/>
        <v>Yes</v>
      </c>
      <c r="CJ784" s="75">
        <v>10</v>
      </c>
    </row>
    <row r="785" spans="1:88" hidden="1">
      <c r="A785" s="2">
        <v>784</v>
      </c>
      <c r="B785" s="2">
        <v>2025</v>
      </c>
      <c r="C785" s="1">
        <v>0</v>
      </c>
      <c r="D785" s="37" t="str">
        <v>001J100000PhvuXIAR</v>
      </c>
      <c r="E785" s="37" t="str">
        <v>M/S ENCORE CONSTRUCTION &amp; HARDWARE</v>
      </c>
      <c r="F785" s="37" t="str">
        <v>JAMMU AND KASHMIR</v>
      </c>
      <c r="G785" s="37" t="str">
        <v>UDHAMPUR</v>
      </c>
      <c r="H785" s="37">
        <v>0</v>
      </c>
      <c r="I785" s="37" t="str">
        <v>AGGARWAL TRADERS</v>
      </c>
      <c r="J785" s="37" t="str">
        <v>bhanu ayush</v>
      </c>
      <c r="K785" s="37">
        <v>0</v>
      </c>
      <c r="L785" s="37" t="str">
        <v>0015g00001gvNHH</v>
      </c>
      <c r="M785" s="37" t="str">
        <v>North</v>
      </c>
      <c r="N785" s="2">
        <v>182101</v>
      </c>
      <c r="O785" s="2" t="str">
        <v>01CMZPN0262J1ZT</v>
      </c>
      <c r="P785" s="2">
        <v>9906386465</v>
      </c>
      <c r="Q785" s="2" t="str">
        <v>Jan'25</v>
      </c>
      <c r="R785" s="2">
        <v>2025</v>
      </c>
      <c r="S785" s="1">
        <v>0</v>
      </c>
      <c r="T785" s="2">
        <v>10</v>
      </c>
      <c r="U785" s="12">
        <v>0.66066666666666662</v>
      </c>
      <c r="V785" s="1" t="str">
        <v>Friendly</v>
      </c>
      <c r="W785" s="13">
        <v>0</v>
      </c>
      <c r="X785" s="13">
        <v>0</v>
      </c>
      <c r="Y785" s="13">
        <v>0</v>
      </c>
      <c r="Z785" s="13">
        <v>0</v>
      </c>
      <c r="AA785" s="13">
        <v>0</v>
      </c>
      <c r="AB785" s="13">
        <v>0</v>
      </c>
      <c r="AC785" s="13">
        <v>0</v>
      </c>
      <c r="AD785" s="13">
        <v>0</v>
      </c>
      <c r="AE785" s="13">
        <v>0</v>
      </c>
      <c r="AF785" s="13">
        <v>0</v>
      </c>
      <c r="AG785" s="13">
        <v>0</v>
      </c>
      <c r="AH785" s="13">
        <v>0</v>
      </c>
      <c r="AI785" s="13">
        <v>17.63</v>
      </c>
      <c r="AJ785" s="13">
        <v>6.62</v>
      </c>
      <c r="AK785" s="13">
        <v>0</v>
      </c>
      <c r="AL785" s="13">
        <v>0</v>
      </c>
      <c r="AM785" s="13">
        <v>0</v>
      </c>
      <c r="AN785" s="13">
        <v>0</v>
      </c>
      <c r="AO785" s="13">
        <v>6</v>
      </c>
      <c r="AP785" s="13">
        <v>5.8</v>
      </c>
      <c r="AQ785" s="13">
        <v>5.98</v>
      </c>
      <c r="AR785" s="13">
        <v>2.61</v>
      </c>
      <c r="AS785" s="13">
        <v>16.739999999999998</v>
      </c>
      <c r="AT785" s="13">
        <v>10.81</v>
      </c>
      <c r="AU785" s="13">
        <v>6</v>
      </c>
      <c r="AV785" s="13">
        <v>3.01</v>
      </c>
      <c r="AW785" s="16">
        <f t="shared" si="223"/>
        <v>53.94</v>
      </c>
      <c r="AX785" s="16">
        <v>40.78</v>
      </c>
      <c r="AY785" s="10">
        <f t="shared" si="224"/>
        <v>94.72</v>
      </c>
      <c r="AZ785" s="10">
        <f>SUM(Z785:AK785)</f>
        <v>24.25</v>
      </c>
      <c r="BA785" s="10">
        <v>75</v>
      </c>
      <c r="BB785" s="10">
        <f t="shared" si="225"/>
        <v>21.060000000000002</v>
      </c>
      <c r="BC785" s="10">
        <f t="shared" si="226"/>
        <v>5.2650000000000006</v>
      </c>
      <c r="BD785" s="10">
        <f t="shared" si="227"/>
        <v>70.47</v>
      </c>
      <c r="BE785" s="10">
        <f t="shared" si="222"/>
        <v>-29.689999999999998</v>
      </c>
      <c r="BF785" s="2" t="s">
        <v>119</v>
      </c>
      <c r="BG785" s="10">
        <f t="shared" si="228"/>
        <v>4.6412499999999994</v>
      </c>
      <c r="BH785" s="36" t="s">
        <v>118</v>
      </c>
      <c r="BI785" s="39" t="str">
        <f t="shared" si="229"/>
        <v/>
      </c>
      <c r="BJ785" s="39" t="str">
        <f t="shared" si="230"/>
        <v/>
      </c>
      <c r="BK785" s="16">
        <f>SUM(AR785:AX785)</f>
        <v>133.88999999999999</v>
      </c>
      <c r="BL785" s="10">
        <f>SUM(AL785:AQ785)</f>
        <v>17.78</v>
      </c>
      <c r="BM785" s="12">
        <f t="shared" si="231"/>
        <v>1.4135346283783783</v>
      </c>
      <c r="BN785" s="12">
        <f t="shared" si="231"/>
        <v>0.18771114864864866</v>
      </c>
      <c r="BO785" s="9">
        <f t="shared" si="232"/>
        <v>37.129999999999995</v>
      </c>
      <c r="BP785" s="39" t="str">
        <f t="shared" si="233"/>
        <v/>
      </c>
      <c r="BQ785" s="147"/>
      <c r="BR785" s="9">
        <f t="shared" si="234"/>
        <v>0</v>
      </c>
      <c r="BS785" s="9">
        <f t="shared" si="235"/>
        <v>24.25</v>
      </c>
      <c r="BT785" s="9">
        <f t="shared" si="236"/>
        <v>24.25</v>
      </c>
      <c r="BU785" s="9" t="str">
        <f>IFERROR(_xlfn.XLOOKUP(D785,Sheet1!B:B,Sheet1!L:L),"")</f>
        <v/>
      </c>
      <c r="BV785" s="9" t="e">
        <f>_xlfn.XLOOKUP(BU785,Sheet1!S:S,Sheet1!T:T)</f>
        <v>#N/A</v>
      </c>
      <c r="BW785" s="9" t="e">
        <f>_xlfn.XLOOKUP(D785,Sheet1!B:B,Sheet1!M:M)</f>
        <v>#N/A</v>
      </c>
      <c r="BZ785" s="108">
        <f t="shared" si="237"/>
        <v>40.78</v>
      </c>
      <c r="CB785" s="12">
        <f>AW785/AY785</f>
        <v>0.56946790540540537</v>
      </c>
      <c r="CC785" s="12">
        <f>AX785/AY785</f>
        <v>0.43053209459459463</v>
      </c>
      <c r="CG785" s="1" t="str">
        <f>IF(BO785&lt;80,"Below 80",
IF(BO785&lt;=120,"80-120",
IF(BO785&lt;=200,"&gt; 120-200",
IF(BO785&lt;=300,"&gt;200-300",
IF(BO785&lt;=500,"&gt;300-500",
"&gt;500")))))</f>
        <v>Below 80</v>
      </c>
      <c r="CH785" s="1" t="str">
        <f>IFERROR(_xlfn.XLOOKUP(CG785,Scenario!M:M,Scenario!N:N),"")</f>
        <v/>
      </c>
      <c r="CI785" s="1" t="str">
        <f t="shared" si="238"/>
        <v>Yes</v>
      </c>
      <c r="CJ785" s="75">
        <v>24.040000000000003</v>
      </c>
    </row>
    <row r="786" spans="1:88" hidden="1">
      <c r="A786" s="2">
        <v>785</v>
      </c>
      <c r="B786" s="2">
        <v>2025</v>
      </c>
      <c r="C786" s="1">
        <v>0</v>
      </c>
      <c r="D786" s="37" t="str">
        <v>0015g00001dWdydAAC</v>
      </c>
      <c r="E786" s="37" t="str">
        <v>AMAN CEMENT STORE</v>
      </c>
      <c r="F786" s="37" t="str">
        <v>JAMMU AND KASHMIR</v>
      </c>
      <c r="G786" s="37" t="str">
        <v>JAMMU</v>
      </c>
      <c r="H786" s="37" t="str">
        <v>Jammu</v>
      </c>
      <c r="I786" s="37" t="str">
        <v>AGGARWAL TRADERS</v>
      </c>
      <c r="J786" s="37" t="str">
        <v>bhanu ayush</v>
      </c>
      <c r="K786" s="37">
        <v>0</v>
      </c>
      <c r="L786" s="37" t="str">
        <v>0015g00001gvNHH</v>
      </c>
      <c r="M786" s="37" t="str">
        <v>North</v>
      </c>
      <c r="N786" s="2">
        <v>180010</v>
      </c>
      <c r="O786" s="2" t="str">
        <v>01AHJPG2079B1ZZ</v>
      </c>
      <c r="P786" s="2">
        <v>9419194422</v>
      </c>
      <c r="Q786" s="2" t="str">
        <v>Jan'25</v>
      </c>
      <c r="R786" s="2">
        <v>2025</v>
      </c>
      <c r="S786" s="1">
        <v>0</v>
      </c>
      <c r="T786" s="2">
        <v>30</v>
      </c>
      <c r="U786" s="12">
        <v>0.56033333333333324</v>
      </c>
      <c r="V786" s="1" t="str">
        <v>Friendly</v>
      </c>
      <c r="W786" s="13">
        <v>0</v>
      </c>
      <c r="X786" s="13">
        <v>0</v>
      </c>
      <c r="Y786" s="13">
        <v>0</v>
      </c>
      <c r="Z786" s="13">
        <v>0</v>
      </c>
      <c r="AA786" s="13">
        <v>0</v>
      </c>
      <c r="AB786" s="13">
        <v>0</v>
      </c>
      <c r="AC786" s="13">
        <v>0</v>
      </c>
      <c r="AD786" s="13">
        <v>0</v>
      </c>
      <c r="AE786" s="13">
        <v>0</v>
      </c>
      <c r="AF786" s="13">
        <v>0</v>
      </c>
      <c r="AG786" s="13">
        <v>0</v>
      </c>
      <c r="AH786" s="13">
        <v>0</v>
      </c>
      <c r="AI786" s="13">
        <v>2.1</v>
      </c>
      <c r="AJ786" s="13">
        <v>6.84</v>
      </c>
      <c r="AK786" s="13">
        <v>0</v>
      </c>
      <c r="AL786" s="13">
        <v>5</v>
      </c>
      <c r="AM786" s="13">
        <v>10</v>
      </c>
      <c r="AN786" s="13">
        <v>23</v>
      </c>
      <c r="AO786" s="13">
        <v>13.92</v>
      </c>
      <c r="AP786" s="13">
        <v>5.27</v>
      </c>
      <c r="AQ786" s="13">
        <v>12.97</v>
      </c>
      <c r="AR786" s="13">
        <v>17.579999999999998</v>
      </c>
      <c r="AS786" s="13">
        <v>33.380000000000003</v>
      </c>
      <c r="AT786" s="13">
        <v>20.95</v>
      </c>
      <c r="AU786" s="13">
        <v>26</v>
      </c>
      <c r="AV786" s="13">
        <v>3.48</v>
      </c>
      <c r="AW786" s="16">
        <f t="shared" si="223"/>
        <v>168.07</v>
      </c>
      <c r="AX786" s="16">
        <v>213.26</v>
      </c>
      <c r="AY786" s="10">
        <v>301</v>
      </c>
      <c r="AZ786" s="10">
        <f>SUM(Z786:AK786)</f>
        <v>8.94</v>
      </c>
      <c r="BA786" s="10">
        <v>200</v>
      </c>
      <c r="BB786" s="10">
        <f t="shared" si="225"/>
        <v>31.930000000000007</v>
      </c>
      <c r="BC786" s="10">
        <f t="shared" si="226"/>
        <v>7.9825000000000017</v>
      </c>
      <c r="BD786" s="10">
        <f t="shared" si="227"/>
        <v>292.06</v>
      </c>
      <c r="BE786" s="10">
        <f t="shared" si="222"/>
        <v>-159.13</v>
      </c>
      <c r="BF786" s="2" t="s">
        <v>119</v>
      </c>
      <c r="BG786" s="10">
        <f t="shared" si="228"/>
        <v>15.14</v>
      </c>
      <c r="BH786" s="36" t="s">
        <v>118</v>
      </c>
      <c r="BI786" s="39" t="str">
        <f t="shared" si="229"/>
        <v>A</v>
      </c>
      <c r="BJ786" s="39" t="str">
        <f t="shared" si="230"/>
        <v>B</v>
      </c>
      <c r="BK786" s="16">
        <f>SUM(AR786:AX786)</f>
        <v>482.71999999999997</v>
      </c>
      <c r="BL786" s="10">
        <f>SUM(AL786:AQ786)</f>
        <v>70.16</v>
      </c>
      <c r="BM786" s="12">
        <f t="shared" si="231"/>
        <v>1.6037209302325581</v>
      </c>
      <c r="BN786" s="12">
        <f t="shared" si="231"/>
        <v>0.23308970099667772</v>
      </c>
      <c r="BO786" s="9">
        <f t="shared" si="232"/>
        <v>121.12</v>
      </c>
      <c r="BP786" s="39" t="str">
        <f t="shared" si="233"/>
        <v/>
      </c>
      <c r="BQ786" s="147"/>
      <c r="BR786" s="9">
        <f t="shared" si="234"/>
        <v>0</v>
      </c>
      <c r="BS786" s="9">
        <f t="shared" si="235"/>
        <v>8.94</v>
      </c>
      <c r="BT786" s="9">
        <f t="shared" si="236"/>
        <v>8.94</v>
      </c>
      <c r="BU786" s="9" t="str">
        <f>IFERROR(_xlfn.XLOOKUP(D786,Sheet1!B:B,Sheet1!L:L),"")</f>
        <v/>
      </c>
      <c r="BV786" s="9" t="e">
        <f>_xlfn.XLOOKUP(BU786,Sheet1!S:S,Sheet1!T:T)</f>
        <v>#N/A</v>
      </c>
      <c r="BW786" s="9" t="e">
        <f>_xlfn.XLOOKUP(D786,Sheet1!B:B,Sheet1!M:M)</f>
        <v>#N/A</v>
      </c>
      <c r="BX786" s="11" t="s">
        <v>123</v>
      </c>
      <c r="BY786" s="1">
        <v>301</v>
      </c>
      <c r="BZ786" s="108">
        <f t="shared" si="237"/>
        <v>132.93</v>
      </c>
      <c r="CB786" s="12">
        <f>AW786/AY786</f>
        <v>0.55837209302325574</v>
      </c>
      <c r="CC786" s="12">
        <f>AX786/AY786</f>
        <v>0.70850498338870427</v>
      </c>
      <c r="CG786" s="1" t="str">
        <f>IF(BO786&lt;80,"Below 80",
IF(BO786&lt;=120,"80-120",
IF(BO786&lt;=200,"&gt; 120-200",
IF(BO786&lt;=300,"&gt;200-300",
IF(BO786&lt;=500,"&gt;300-500",
"&gt;500")))))</f>
        <v>&gt; 120-200</v>
      </c>
      <c r="CH786" s="1" t="str">
        <f>IFERROR(_xlfn.XLOOKUP(CG786,Scenario!M:M,Scenario!N:N),"")</f>
        <v>B</v>
      </c>
      <c r="CI786" s="1" t="b">
        <f t="shared" si="238"/>
        <v>0</v>
      </c>
      <c r="CJ786" s="75">
        <v>179.88</v>
      </c>
    </row>
    <row r="787" spans="1:88" hidden="1">
      <c r="A787" s="2">
        <v>786</v>
      </c>
      <c r="B787" s="2">
        <v>2025</v>
      </c>
      <c r="C787" s="1">
        <v>0</v>
      </c>
      <c r="D787" s="37" t="str">
        <v>0015g00001ejaqiAAA</v>
      </c>
      <c r="E787" s="37" t="str">
        <v>M/S  KISAN SEWA CENTRE</v>
      </c>
      <c r="F787" s="37" t="str">
        <v>UTTAR PRADESH</v>
      </c>
      <c r="G787" s="37" t="str">
        <v>AMROHA</v>
      </c>
      <c r="H787" s="37" t="str">
        <v>Amroha</v>
      </c>
      <c r="I787" s="37" t="str">
        <v>OPTRIX INFRA LLP</v>
      </c>
      <c r="J787" s="37" t="str">
        <v>SHIV KUMAR</v>
      </c>
      <c r="K787" s="37">
        <v>0</v>
      </c>
      <c r="L787" s="37" t="str">
        <v>001J100000PJG7oIAH</v>
      </c>
      <c r="M787" s="37" t="str">
        <v>North</v>
      </c>
      <c r="N787" s="2">
        <v>244221</v>
      </c>
      <c r="O787" s="2" t="str">
        <v>09BDQPK2620E1ZM</v>
      </c>
      <c r="P787" s="2">
        <v>9012710959</v>
      </c>
      <c r="Q787" s="2" t="str">
        <v>Jan'25</v>
      </c>
      <c r="R787" s="2">
        <v>2025</v>
      </c>
      <c r="S787" s="1">
        <v>0</v>
      </c>
      <c r="T787" s="2">
        <v>150</v>
      </c>
      <c r="U787" s="12">
        <v>0</v>
      </c>
      <c r="V787" s="1" t="str">
        <v>Challenger</v>
      </c>
      <c r="W787" s="13">
        <v>0</v>
      </c>
      <c r="X787" s="13">
        <v>0</v>
      </c>
      <c r="Y787" s="13">
        <v>0</v>
      </c>
      <c r="Z787" s="13">
        <v>0</v>
      </c>
      <c r="AA787" s="13">
        <v>0</v>
      </c>
      <c r="AB787" s="13">
        <v>0</v>
      </c>
      <c r="AC787" s="13">
        <v>0</v>
      </c>
      <c r="AD787" s="13">
        <v>0</v>
      </c>
      <c r="AE787" s="13">
        <v>0</v>
      </c>
      <c r="AF787" s="13">
        <v>0</v>
      </c>
      <c r="AG787" s="13">
        <v>0</v>
      </c>
      <c r="AH787" s="13">
        <v>0</v>
      </c>
      <c r="AI787" s="13">
        <v>1</v>
      </c>
      <c r="AJ787" s="13">
        <v>0</v>
      </c>
      <c r="AK787" s="13">
        <v>1</v>
      </c>
      <c r="AL787" s="13">
        <v>0</v>
      </c>
      <c r="AM787" s="13">
        <v>0</v>
      </c>
      <c r="AN787" s="13">
        <v>0</v>
      </c>
      <c r="AO787" s="13">
        <v>0</v>
      </c>
      <c r="AP787" s="13">
        <v>0</v>
      </c>
      <c r="AQ787" s="13">
        <v>0</v>
      </c>
      <c r="AR787" s="13">
        <v>0</v>
      </c>
      <c r="AS787" s="13">
        <v>0</v>
      </c>
      <c r="AT787" s="13">
        <v>0</v>
      </c>
      <c r="AU787" s="13">
        <v>0</v>
      </c>
      <c r="AV787" s="13">
        <v>0</v>
      </c>
      <c r="AW787" s="16">
        <f t="shared" si="223"/>
        <v>0</v>
      </c>
      <c r="AX787" s="16">
        <v>0</v>
      </c>
      <c r="AY787" s="10">
        <f t="shared" si="224"/>
        <v>0</v>
      </c>
      <c r="AZ787" s="10">
        <f>SUM(Z787:AK787)</f>
        <v>2</v>
      </c>
      <c r="BA787" s="10"/>
      <c r="BB787" s="10">
        <f t="shared" si="225"/>
        <v>0</v>
      </c>
      <c r="BC787" s="10">
        <f t="shared" si="226"/>
        <v>0</v>
      </c>
      <c r="BD787" s="10">
        <f t="shared" si="227"/>
        <v>-2</v>
      </c>
      <c r="BE787" s="10">
        <f t="shared" si="222"/>
        <v>2</v>
      </c>
      <c r="BF787" s="2" t="s">
        <v>119</v>
      </c>
      <c r="BG787" s="10">
        <f t="shared" si="228"/>
        <v>0</v>
      </c>
      <c r="BH787" s="36" t="s">
        <v>118</v>
      </c>
      <c r="BI787" s="39" t="str">
        <f t="shared" si="229"/>
        <v/>
      </c>
      <c r="BJ787" s="39" t="str">
        <f t="shared" si="230"/>
        <v/>
      </c>
      <c r="BK787" s="16">
        <f>SUM(AR787:AX787)</f>
        <v>0</v>
      </c>
      <c r="BL787" s="10">
        <f>SUM(AL787:AQ787)</f>
        <v>0</v>
      </c>
      <c r="BM787" s="12" t="str">
        <f t="shared" si="231"/>
        <v/>
      </c>
      <c r="BN787" s="12" t="str">
        <f t="shared" si="231"/>
        <v/>
      </c>
      <c r="BO787" s="9">
        <f t="shared" si="232"/>
        <v>0</v>
      </c>
      <c r="BP787" s="39" t="str">
        <f t="shared" si="233"/>
        <v/>
      </c>
      <c r="BQ787" s="147"/>
      <c r="BR787" s="9">
        <f t="shared" si="234"/>
        <v>0</v>
      </c>
      <c r="BS787" s="9">
        <f t="shared" si="235"/>
        <v>2</v>
      </c>
      <c r="BT787" s="9">
        <f t="shared" si="236"/>
        <v>2</v>
      </c>
      <c r="BU787" s="9" t="str">
        <f>IFERROR(_xlfn.XLOOKUP(D787,Sheet1!B:B,Sheet1!L:L),"")</f>
        <v/>
      </c>
      <c r="BV787" s="9" t="e">
        <f>_xlfn.XLOOKUP(BU787,Sheet1!S:S,Sheet1!T:T)</f>
        <v>#N/A</v>
      </c>
      <c r="BW787" s="9" t="e">
        <f>_xlfn.XLOOKUP(D787,Sheet1!B:B,Sheet1!M:M)</f>
        <v>#N/A</v>
      </c>
      <c r="BZ787" s="108">
        <f t="shared" si="237"/>
        <v>0</v>
      </c>
      <c r="CB787" s="12"/>
      <c r="CC787" s="12"/>
      <c r="CG787" s="1" t="str">
        <f>IF(BO787&lt;80,"Below 80",
IF(BO787&lt;=120,"80-120",
IF(BO787&lt;=200,"&gt; 120-200",
IF(BO787&lt;=300,"&gt;200-300",
IF(BO787&lt;=500,"&gt;300-500",
"&gt;500")))))</f>
        <v>Below 80</v>
      </c>
      <c r="CH787" s="1" t="str">
        <f>IFERROR(_xlfn.XLOOKUP(CG787,Scenario!M:M,Scenario!N:N),"")</f>
        <v/>
      </c>
      <c r="CI787" s="1" t="str">
        <f t="shared" si="238"/>
        <v>No</v>
      </c>
      <c r="CJ787" s="75">
        <v>0</v>
      </c>
    </row>
    <row r="788" spans="1:88" hidden="1">
      <c r="A788" s="2">
        <v>787</v>
      </c>
      <c r="B788" s="2">
        <v>2025</v>
      </c>
      <c r="C788" s="1">
        <v>0</v>
      </c>
      <c r="D788" s="37" t="str">
        <v>001J100000RyNDLIA3</v>
      </c>
      <c r="E788" s="37" t="str">
        <v>M/S SHREE TRADER</v>
      </c>
      <c r="F788" s="37" t="str">
        <v>UTTAR PRADESH</v>
      </c>
      <c r="G788" s="37" t="str">
        <v>AGRA</v>
      </c>
      <c r="H788" s="37" t="str">
        <v>Agra</v>
      </c>
      <c r="I788" s="37" t="str">
        <v>DINESH STEEL PRIVATE LIMITED</v>
      </c>
      <c r="J788" s="37" t="str">
        <v>Pankaj Garg</v>
      </c>
      <c r="K788" s="37">
        <v>0</v>
      </c>
      <c r="L788" s="37" t="str">
        <v>C12820</v>
      </c>
      <c r="M788" s="37" t="str">
        <v>North</v>
      </c>
      <c r="N788" s="2">
        <v>282005</v>
      </c>
      <c r="O788" s="2" t="str">
        <v>09ABTPA2612G1ZU</v>
      </c>
      <c r="P788" s="2">
        <v>9358577665</v>
      </c>
      <c r="Q788" s="2" t="str">
        <v>Jan'25</v>
      </c>
      <c r="R788" s="2">
        <v>2025</v>
      </c>
      <c r="S788" s="1">
        <v>0</v>
      </c>
      <c r="T788" s="2">
        <v>100</v>
      </c>
      <c r="U788" s="12">
        <v>6.3333333333333325E-2</v>
      </c>
      <c r="V788" s="1" t="str">
        <v>Challenger</v>
      </c>
      <c r="W788" s="13">
        <v>0</v>
      </c>
      <c r="X788" s="13">
        <v>0</v>
      </c>
      <c r="Y788" s="13">
        <v>0</v>
      </c>
      <c r="Z788" s="13">
        <v>0</v>
      </c>
      <c r="AA788" s="13">
        <v>0</v>
      </c>
      <c r="AB788" s="13">
        <v>0</v>
      </c>
      <c r="AC788" s="13">
        <v>0</v>
      </c>
      <c r="AD788" s="13">
        <v>0</v>
      </c>
      <c r="AE788" s="13">
        <v>0</v>
      </c>
      <c r="AF788" s="13">
        <v>0</v>
      </c>
      <c r="AG788" s="13">
        <v>0</v>
      </c>
      <c r="AH788" s="13">
        <v>0</v>
      </c>
      <c r="AI788" s="13">
        <v>12</v>
      </c>
      <c r="AJ788" s="13">
        <v>0</v>
      </c>
      <c r="AK788" s="13">
        <v>12</v>
      </c>
      <c r="AL788" s="13">
        <v>5</v>
      </c>
      <c r="AM788" s="13">
        <v>14</v>
      </c>
      <c r="AN788" s="13">
        <v>6</v>
      </c>
      <c r="AO788" s="13">
        <v>11.82</v>
      </c>
      <c r="AP788" s="13">
        <v>2</v>
      </c>
      <c r="AQ788" s="13">
        <v>4</v>
      </c>
      <c r="AR788" s="13">
        <v>5</v>
      </c>
      <c r="AS788" s="13">
        <v>5</v>
      </c>
      <c r="AT788" s="13">
        <v>8</v>
      </c>
      <c r="AU788" s="13">
        <v>6</v>
      </c>
      <c r="AV788" s="13">
        <v>5</v>
      </c>
      <c r="AW788" s="16">
        <f t="shared" si="223"/>
        <v>66.819999999999993</v>
      </c>
      <c r="AX788" s="16">
        <v>95.64</v>
      </c>
      <c r="AY788" s="10">
        <f t="shared" si="224"/>
        <v>162.45999999999998</v>
      </c>
      <c r="AZ788" s="10">
        <f>SUM(Z788:AK788)</f>
        <v>24</v>
      </c>
      <c r="BA788" s="10">
        <v>100</v>
      </c>
      <c r="BB788" s="10">
        <f t="shared" si="225"/>
        <v>33.180000000000007</v>
      </c>
      <c r="BC788" s="10">
        <f t="shared" si="226"/>
        <v>8.2950000000000017</v>
      </c>
      <c r="BD788" s="10">
        <f t="shared" si="227"/>
        <v>138.45999999999998</v>
      </c>
      <c r="BE788" s="10">
        <f t="shared" si="222"/>
        <v>-42.819999999999993</v>
      </c>
      <c r="BF788" s="2" t="s">
        <v>119</v>
      </c>
      <c r="BG788" s="10">
        <f t="shared" si="228"/>
        <v>6.6025</v>
      </c>
      <c r="BH788" s="36" t="s">
        <v>118</v>
      </c>
      <c r="BI788" s="39" t="str">
        <f t="shared" si="229"/>
        <v/>
      </c>
      <c r="BJ788" s="39" t="str">
        <f t="shared" si="230"/>
        <v/>
      </c>
      <c r="BK788" s="16">
        <f>SUM(AR788:AX788)</f>
        <v>191.45999999999998</v>
      </c>
      <c r="BL788" s="10">
        <f>SUM(AL788:AQ788)</f>
        <v>42.82</v>
      </c>
      <c r="BM788" s="12">
        <f t="shared" si="231"/>
        <v>1.1785054782715745</v>
      </c>
      <c r="BN788" s="12">
        <f t="shared" si="231"/>
        <v>0.2635725717099594</v>
      </c>
      <c r="BO788" s="9">
        <f t="shared" si="232"/>
        <v>52.82</v>
      </c>
      <c r="BP788" s="39" t="str">
        <f t="shared" si="233"/>
        <v/>
      </c>
      <c r="BR788" s="9">
        <f t="shared" si="234"/>
        <v>0</v>
      </c>
      <c r="BS788" s="9">
        <f t="shared" si="235"/>
        <v>24</v>
      </c>
      <c r="BT788" s="9">
        <f t="shared" si="236"/>
        <v>24</v>
      </c>
      <c r="BU788" s="9" t="str">
        <f>IFERROR(_xlfn.XLOOKUP(D788,Sheet1!B:B,Sheet1!L:L),"")</f>
        <v/>
      </c>
      <c r="BV788" s="9" t="e">
        <f>_xlfn.XLOOKUP(BU788,Sheet1!S:S,Sheet1!T:T)</f>
        <v>#N/A</v>
      </c>
      <c r="BW788" s="9" t="e">
        <f>_xlfn.XLOOKUP(D788,Sheet1!B:B,Sheet1!M:M)</f>
        <v>#N/A</v>
      </c>
      <c r="BZ788" s="108">
        <f t="shared" si="237"/>
        <v>95.639999999999986</v>
      </c>
      <c r="CB788" s="12">
        <f>AW788/AY788</f>
        <v>0.41130124338298657</v>
      </c>
      <c r="CC788" s="12">
        <f>AX788/AY788</f>
        <v>0.58869875661701354</v>
      </c>
      <c r="CG788" s="1" t="str">
        <f>IF(BO788&lt;80,"Below 80",
IF(BO788&lt;=120,"80-120",
IF(BO788&lt;=200,"&gt; 120-200",
IF(BO788&lt;=300,"&gt;200-300",
IF(BO788&lt;=500,"&gt;300-500",
"&gt;500")))))</f>
        <v>Below 80</v>
      </c>
      <c r="CH788" s="1" t="str">
        <f>IFERROR(_xlfn.XLOOKUP(CG788,Scenario!M:M,Scenario!N:N),"")</f>
        <v/>
      </c>
      <c r="CI788" s="1" t="str">
        <f t="shared" si="238"/>
        <v>Yes</v>
      </c>
      <c r="CJ788" s="75">
        <v>90.64</v>
      </c>
    </row>
    <row r="789" spans="1:88" hidden="1">
      <c r="A789" s="2">
        <v>788</v>
      </c>
      <c r="B789" s="2">
        <v>2025</v>
      </c>
      <c r="C789" s="1">
        <v>0</v>
      </c>
      <c r="D789" s="37" t="str">
        <v>0015g00001daLelAAE</v>
      </c>
      <c r="E789" s="37" t="str">
        <v>P.R. ENTERPRISES</v>
      </c>
      <c r="F789" s="37" t="str">
        <v>RAJASTHAN</v>
      </c>
      <c r="G789" s="37" t="str">
        <v>TONK</v>
      </c>
      <c r="H789" s="37" t="str">
        <v>Tonk</v>
      </c>
      <c r="I789" s="37" t="str">
        <v>J P ALLOYS</v>
      </c>
      <c r="J789" s="37" t="str">
        <v>Amit Kumar Sharma</v>
      </c>
      <c r="K789" s="37" t="str">
        <v>Pushpendra Kumar</v>
      </c>
      <c r="L789" s="37" t="str">
        <v>C13188</v>
      </c>
      <c r="M789" s="37" t="str">
        <v>North</v>
      </c>
      <c r="N789" s="2">
        <v>304504</v>
      </c>
      <c r="O789" s="2" t="str">
        <v>08AQTPH4447B1ZR</v>
      </c>
      <c r="P789" s="2">
        <v>6376285367</v>
      </c>
      <c r="Q789" s="2" t="str">
        <v>Jan'25</v>
      </c>
      <c r="R789" s="2">
        <v>2025</v>
      </c>
      <c r="S789" s="1">
        <v>0</v>
      </c>
      <c r="T789" s="2">
        <v>150</v>
      </c>
      <c r="U789" s="12">
        <v>0</v>
      </c>
      <c r="V789" s="1" t="str">
        <v>Challenger</v>
      </c>
      <c r="W789" s="13">
        <v>0</v>
      </c>
      <c r="X789" s="13">
        <v>0</v>
      </c>
      <c r="Y789" s="13">
        <v>0</v>
      </c>
      <c r="Z789" s="13">
        <v>0</v>
      </c>
      <c r="AA789" s="13">
        <v>0</v>
      </c>
      <c r="AB789" s="13">
        <v>0</v>
      </c>
      <c r="AC789" s="13">
        <v>0</v>
      </c>
      <c r="AD789" s="13">
        <v>0</v>
      </c>
      <c r="AE789" s="13" t="str">
        <v xml:space="preserve"> </v>
      </c>
      <c r="AF789" s="13">
        <v>0</v>
      </c>
      <c r="AG789" s="13">
        <v>0</v>
      </c>
      <c r="AH789" s="13">
        <v>0</v>
      </c>
      <c r="AI789" s="13">
        <v>20</v>
      </c>
      <c r="AJ789" s="13">
        <v>0</v>
      </c>
      <c r="AK789" s="13">
        <v>0</v>
      </c>
      <c r="AL789" s="13">
        <v>0</v>
      </c>
      <c r="AM789" s="13">
        <v>0</v>
      </c>
      <c r="AN789" s="13">
        <v>0</v>
      </c>
      <c r="AO789" s="13">
        <v>0</v>
      </c>
      <c r="AP789" s="13">
        <v>0</v>
      </c>
      <c r="AQ789" s="13">
        <v>0</v>
      </c>
      <c r="AR789" s="13">
        <v>0</v>
      </c>
      <c r="AS789" s="13">
        <v>0</v>
      </c>
      <c r="AT789" s="13">
        <v>0</v>
      </c>
      <c r="AU789" s="13">
        <v>0</v>
      </c>
      <c r="AV789" s="13">
        <v>0</v>
      </c>
      <c r="AW789" s="16">
        <f t="shared" si="223"/>
        <v>0</v>
      </c>
      <c r="AX789" s="16">
        <v>0</v>
      </c>
      <c r="AY789" s="10">
        <f t="shared" si="224"/>
        <v>0</v>
      </c>
      <c r="AZ789" s="10">
        <f>SUM(Z789:AK789)</f>
        <v>20</v>
      </c>
      <c r="BA789" s="10"/>
      <c r="BB789" s="10">
        <f t="shared" si="225"/>
        <v>0</v>
      </c>
      <c r="BC789" s="10">
        <f t="shared" si="226"/>
        <v>0</v>
      </c>
      <c r="BD789" s="10">
        <f t="shared" si="227"/>
        <v>-20</v>
      </c>
      <c r="BE789" s="10">
        <f t="shared" si="222"/>
        <v>20</v>
      </c>
      <c r="BF789" s="2" t="s">
        <v>119</v>
      </c>
      <c r="BG789" s="10">
        <f t="shared" si="228"/>
        <v>0</v>
      </c>
      <c r="BH789" s="36" t="s">
        <v>118</v>
      </c>
      <c r="BI789" s="39" t="str">
        <f t="shared" si="229"/>
        <v/>
      </c>
      <c r="BJ789" s="39" t="str">
        <f t="shared" si="230"/>
        <v/>
      </c>
      <c r="BK789" s="16">
        <f>SUM(AR789:AX789)</f>
        <v>0</v>
      </c>
      <c r="BL789" s="10">
        <f>SUM(AL789:AQ789)</f>
        <v>0</v>
      </c>
      <c r="BM789" s="12" t="str">
        <f t="shared" si="231"/>
        <v/>
      </c>
      <c r="BN789" s="12" t="str">
        <f t="shared" si="231"/>
        <v/>
      </c>
      <c r="BO789" s="9">
        <f t="shared" si="232"/>
        <v>0</v>
      </c>
      <c r="BP789" s="39" t="str">
        <f t="shared" si="233"/>
        <v/>
      </c>
      <c r="BQ789" s="147"/>
      <c r="BR789" s="9">
        <f t="shared" si="234"/>
        <v>0</v>
      </c>
      <c r="BS789" s="9">
        <f t="shared" si="235"/>
        <v>20</v>
      </c>
      <c r="BT789" s="9">
        <f t="shared" si="236"/>
        <v>20</v>
      </c>
      <c r="BU789" s="9" t="str">
        <f>IFERROR(_xlfn.XLOOKUP(D789,Sheet1!B:B,Sheet1!L:L),"")</f>
        <v/>
      </c>
      <c r="BV789" s="9" t="e">
        <f>_xlfn.XLOOKUP(BU789,Sheet1!S:S,Sheet1!T:T)</f>
        <v>#N/A</v>
      </c>
      <c r="BW789" s="9" t="e">
        <f>_xlfn.XLOOKUP(D789,Sheet1!B:B,Sheet1!M:M)</f>
        <v>#N/A</v>
      </c>
      <c r="BZ789" s="108">
        <f t="shared" si="237"/>
        <v>0</v>
      </c>
      <c r="CB789" s="12"/>
      <c r="CC789" s="12"/>
      <c r="CG789" s="1" t="str">
        <f>IF(BO789&lt;80,"Below 80",
IF(BO789&lt;=120,"80-120",
IF(BO789&lt;=200,"&gt; 120-200",
IF(BO789&lt;=300,"&gt;200-300",
IF(BO789&lt;=500,"&gt;300-500",
"&gt;500")))))</f>
        <v>Below 80</v>
      </c>
      <c r="CH789" s="1" t="str">
        <f>IFERROR(_xlfn.XLOOKUP(CG789,Scenario!M:M,Scenario!N:N),"")</f>
        <v/>
      </c>
      <c r="CI789" s="1" t="str">
        <f t="shared" si="238"/>
        <v>No</v>
      </c>
      <c r="CJ789" s="75">
        <v>0</v>
      </c>
    </row>
    <row r="790" spans="1:88" hidden="1">
      <c r="A790" s="2">
        <v>789</v>
      </c>
      <c r="B790" s="2">
        <v>2025</v>
      </c>
      <c r="C790" s="1">
        <v>0</v>
      </c>
      <c r="D790" s="37" t="str">
        <v>001J1000006KZXeIAO</v>
      </c>
      <c r="E790" s="37" t="str">
        <v>VARDHMAN PROPERTIES &amp; BUILDERS</v>
      </c>
      <c r="F790" s="37" t="str">
        <v>RAJASTHAN</v>
      </c>
      <c r="G790" s="37" t="str">
        <v>UDAIPUR</v>
      </c>
      <c r="H790" s="37" t="str">
        <v>Girwa</v>
      </c>
      <c r="I790" s="37" t="str">
        <v>J P ALLOYS</v>
      </c>
      <c r="J790" s="37" t="str">
        <v>Amit Kumar Sharma</v>
      </c>
      <c r="K790" s="37" t="str">
        <v>Pushpendra Kumar</v>
      </c>
      <c r="L790" s="37" t="str">
        <v>C13188</v>
      </c>
      <c r="M790" s="37" t="str">
        <v>North</v>
      </c>
      <c r="N790" s="2">
        <v>313001</v>
      </c>
      <c r="O790" s="2" t="str">
        <v>08AIYPC6167C1Z0</v>
      </c>
      <c r="P790" s="2">
        <v>9413308444</v>
      </c>
      <c r="Q790" s="2" t="str">
        <v>Jan'25</v>
      </c>
      <c r="R790" s="2">
        <v>2025</v>
      </c>
      <c r="S790" s="1">
        <v>0</v>
      </c>
      <c r="T790" s="2">
        <v>500</v>
      </c>
      <c r="U790" s="12">
        <v>0</v>
      </c>
      <c r="V790" s="1" t="str">
        <v>Alien</v>
      </c>
      <c r="W790" s="13">
        <v>0</v>
      </c>
      <c r="X790" s="13">
        <v>0</v>
      </c>
      <c r="Y790" s="13">
        <v>0</v>
      </c>
      <c r="Z790" s="13">
        <v>0</v>
      </c>
      <c r="AA790" s="13">
        <v>0</v>
      </c>
      <c r="AB790" s="13">
        <v>0</v>
      </c>
      <c r="AC790" s="13">
        <v>0</v>
      </c>
      <c r="AD790" s="13">
        <v>0</v>
      </c>
      <c r="AE790" s="13">
        <v>0</v>
      </c>
      <c r="AF790" s="13">
        <v>0</v>
      </c>
      <c r="AG790" s="13">
        <v>0</v>
      </c>
      <c r="AH790" s="13">
        <v>0</v>
      </c>
      <c r="AI790" s="13">
        <v>52</v>
      </c>
      <c r="AJ790" s="13">
        <v>0</v>
      </c>
      <c r="AK790" s="13">
        <v>0</v>
      </c>
      <c r="AL790" s="13">
        <v>0</v>
      </c>
      <c r="AM790" s="13">
        <v>0</v>
      </c>
      <c r="AN790" s="13">
        <v>0</v>
      </c>
      <c r="AO790" s="13">
        <v>0</v>
      </c>
      <c r="AP790" s="13">
        <v>0</v>
      </c>
      <c r="AQ790" s="13">
        <v>0</v>
      </c>
      <c r="AR790" s="13">
        <v>0</v>
      </c>
      <c r="AS790" s="13">
        <v>0</v>
      </c>
      <c r="AT790" s="13">
        <v>0</v>
      </c>
      <c r="AU790" s="13">
        <v>0</v>
      </c>
      <c r="AV790" s="13">
        <v>0</v>
      </c>
      <c r="AW790" s="16">
        <f t="shared" si="223"/>
        <v>0</v>
      </c>
      <c r="AX790" s="16">
        <v>0</v>
      </c>
      <c r="AY790" s="10">
        <f t="shared" si="224"/>
        <v>0</v>
      </c>
      <c r="AZ790" s="10">
        <f>SUM(Z790:AK790)</f>
        <v>52</v>
      </c>
      <c r="BA790" s="10"/>
      <c r="BB790" s="10">
        <f t="shared" si="225"/>
        <v>0</v>
      </c>
      <c r="BC790" s="10">
        <f t="shared" si="226"/>
        <v>0</v>
      </c>
      <c r="BD790" s="10">
        <f t="shared" si="227"/>
        <v>-52</v>
      </c>
      <c r="BE790" s="10">
        <f t="shared" si="222"/>
        <v>52</v>
      </c>
      <c r="BF790" s="2" t="s">
        <v>119</v>
      </c>
      <c r="BG790" s="10">
        <f t="shared" si="228"/>
        <v>0</v>
      </c>
      <c r="BH790" s="36" t="s">
        <v>118</v>
      </c>
      <c r="BI790" s="39" t="str">
        <f t="shared" si="229"/>
        <v/>
      </c>
      <c r="BJ790" s="39" t="str">
        <f t="shared" si="230"/>
        <v/>
      </c>
      <c r="BK790" s="16">
        <f>SUM(AR790:AX790)</f>
        <v>0</v>
      </c>
      <c r="BL790" s="10">
        <f>SUM(AL790:AQ790)</f>
        <v>0</v>
      </c>
      <c r="BM790" s="12" t="str">
        <f t="shared" si="231"/>
        <v/>
      </c>
      <c r="BN790" s="12" t="str">
        <f t="shared" si="231"/>
        <v/>
      </c>
      <c r="BO790" s="9">
        <f t="shared" si="232"/>
        <v>0</v>
      </c>
      <c r="BP790" s="39" t="str">
        <f t="shared" si="233"/>
        <v/>
      </c>
      <c r="BQ790" s="147"/>
      <c r="BR790" s="9">
        <f t="shared" si="234"/>
        <v>0</v>
      </c>
      <c r="BS790" s="9">
        <f t="shared" si="235"/>
        <v>52</v>
      </c>
      <c r="BT790" s="9">
        <f t="shared" si="236"/>
        <v>52</v>
      </c>
      <c r="BU790" s="9" t="str">
        <f>IFERROR(_xlfn.XLOOKUP(D790,Sheet1!B:B,Sheet1!L:L),"")</f>
        <v/>
      </c>
      <c r="BV790" s="9" t="e">
        <f>_xlfn.XLOOKUP(BU790,Sheet1!S:S,Sheet1!T:T)</f>
        <v>#N/A</v>
      </c>
      <c r="BW790" s="9" t="e">
        <f>_xlfn.XLOOKUP(D790,Sheet1!B:B,Sheet1!M:M)</f>
        <v>#N/A</v>
      </c>
      <c r="BZ790" s="108">
        <f t="shared" si="237"/>
        <v>0</v>
      </c>
      <c r="CB790" s="12"/>
      <c r="CC790" s="12"/>
      <c r="CG790" s="1" t="str">
        <f>IF(BO790&lt;80,"Below 80",
IF(BO790&lt;=120,"80-120",
IF(BO790&lt;=200,"&gt; 120-200",
IF(BO790&lt;=300,"&gt;200-300",
IF(BO790&lt;=500,"&gt;300-500",
"&gt;500")))))</f>
        <v>Below 80</v>
      </c>
      <c r="CH790" s="1" t="str">
        <f>IFERROR(_xlfn.XLOOKUP(CG790,Scenario!M:M,Scenario!N:N),"")</f>
        <v/>
      </c>
      <c r="CI790" s="1" t="str">
        <f t="shared" si="238"/>
        <v>No</v>
      </c>
      <c r="CJ790" s="75">
        <v>0</v>
      </c>
    </row>
    <row r="791" spans="1:88" hidden="1">
      <c r="A791" s="2">
        <v>790</v>
      </c>
      <c r="B791" s="2">
        <v>2025</v>
      </c>
      <c r="C791" s="1">
        <v>0</v>
      </c>
      <c r="D791" s="37" t="str">
        <v>001J100000RzgLBIAZ</v>
      </c>
      <c r="E791" s="37" t="str">
        <v>BURHANI STEELS,AMET</v>
      </c>
      <c r="F791" s="37" t="str">
        <v>RAJASTHAN</v>
      </c>
      <c r="G791" s="37" t="str">
        <v>RAJSAMAND</v>
      </c>
      <c r="H791" s="37" t="str">
        <v>Amet</v>
      </c>
      <c r="I791" s="37" t="str">
        <v>J P ALLOYS</v>
      </c>
      <c r="J791" s="37" t="str">
        <v>Amit Kumar Sharma</v>
      </c>
      <c r="K791" s="37" t="str">
        <v>Pushpendra Kumar</v>
      </c>
      <c r="L791" s="37" t="str">
        <v>C13188</v>
      </c>
      <c r="M791" s="37" t="str">
        <v>North</v>
      </c>
      <c r="N791" s="2">
        <v>313332</v>
      </c>
      <c r="O791" s="2" t="str">
        <v>08AQNPB4994K1Z8</v>
      </c>
      <c r="P791" s="2">
        <v>9413020058</v>
      </c>
      <c r="Q791" s="2" t="str">
        <v>Jan'25</v>
      </c>
      <c r="R791" s="2">
        <v>2025</v>
      </c>
      <c r="S791" s="1">
        <v>0</v>
      </c>
      <c r="T791" s="2">
        <v>50</v>
      </c>
      <c r="U791" s="12">
        <v>0</v>
      </c>
      <c r="V791" s="1" t="str">
        <v>Minor</v>
      </c>
      <c r="W791" s="13">
        <v>0</v>
      </c>
      <c r="X791" s="13">
        <v>0</v>
      </c>
      <c r="Y791" s="13">
        <v>0</v>
      </c>
      <c r="Z791" s="13">
        <v>0</v>
      </c>
      <c r="AA791" s="13">
        <v>0</v>
      </c>
      <c r="AB791" s="13">
        <v>0</v>
      </c>
      <c r="AC791" s="13">
        <v>0</v>
      </c>
      <c r="AD791" s="13">
        <v>0</v>
      </c>
      <c r="AE791" s="13">
        <v>0</v>
      </c>
      <c r="AF791" s="13">
        <v>0</v>
      </c>
      <c r="AG791" s="13">
        <v>0</v>
      </c>
      <c r="AH791" s="13">
        <v>0</v>
      </c>
      <c r="AI791" s="13">
        <v>13</v>
      </c>
      <c r="AJ791" s="13">
        <v>0</v>
      </c>
      <c r="AK791" s="13">
        <v>0</v>
      </c>
      <c r="AL791" s="13">
        <v>0</v>
      </c>
      <c r="AM791" s="13">
        <v>0</v>
      </c>
      <c r="AN791" s="13">
        <v>0</v>
      </c>
      <c r="AO791" s="13">
        <v>0</v>
      </c>
      <c r="AP791" s="13">
        <v>0</v>
      </c>
      <c r="AQ791" s="13">
        <v>0</v>
      </c>
      <c r="AR791" s="13">
        <v>0</v>
      </c>
      <c r="AS791" s="13">
        <v>0</v>
      </c>
      <c r="AT791" s="13">
        <v>0</v>
      </c>
      <c r="AU791" s="13">
        <v>0</v>
      </c>
      <c r="AV791" s="13">
        <v>0</v>
      </c>
      <c r="AW791" s="16">
        <f t="shared" si="223"/>
        <v>0</v>
      </c>
      <c r="AX791" s="16">
        <v>0</v>
      </c>
      <c r="AY791" s="10">
        <f t="shared" si="224"/>
        <v>0</v>
      </c>
      <c r="AZ791" s="10">
        <f>SUM(Z791:AK791)</f>
        <v>13</v>
      </c>
      <c r="BA791" s="10"/>
      <c r="BB791" s="10">
        <f t="shared" si="225"/>
        <v>0</v>
      </c>
      <c r="BC791" s="10">
        <f t="shared" si="226"/>
        <v>0</v>
      </c>
      <c r="BD791" s="10">
        <f t="shared" si="227"/>
        <v>-13</v>
      </c>
      <c r="BE791" s="10">
        <f t="shared" si="222"/>
        <v>13</v>
      </c>
      <c r="BF791" s="2" t="s">
        <v>119</v>
      </c>
      <c r="BG791" s="10">
        <f t="shared" si="228"/>
        <v>0</v>
      </c>
      <c r="BH791" s="36" t="s">
        <v>118</v>
      </c>
      <c r="BI791" s="39" t="str">
        <f t="shared" si="229"/>
        <v/>
      </c>
      <c r="BJ791" s="39" t="str">
        <f t="shared" si="230"/>
        <v/>
      </c>
      <c r="BK791" s="16">
        <f>SUM(AR791:AX791)</f>
        <v>0</v>
      </c>
      <c r="BL791" s="10">
        <f>SUM(AL791:AQ791)</f>
        <v>0</v>
      </c>
      <c r="BM791" s="12" t="str">
        <f t="shared" si="231"/>
        <v/>
      </c>
      <c r="BN791" s="12" t="str">
        <f t="shared" si="231"/>
        <v/>
      </c>
      <c r="BO791" s="9">
        <f t="shared" si="232"/>
        <v>0</v>
      </c>
      <c r="BP791" s="39" t="str">
        <f t="shared" si="233"/>
        <v/>
      </c>
      <c r="BQ791" s="147"/>
      <c r="BR791" s="9">
        <f t="shared" si="234"/>
        <v>0</v>
      </c>
      <c r="BS791" s="9">
        <f t="shared" si="235"/>
        <v>13</v>
      </c>
      <c r="BT791" s="9">
        <f t="shared" si="236"/>
        <v>13</v>
      </c>
      <c r="BU791" s="9" t="str">
        <f>IFERROR(_xlfn.XLOOKUP(D791,Sheet1!B:B,Sheet1!L:L),"")</f>
        <v/>
      </c>
      <c r="BV791" s="9" t="e">
        <f>_xlfn.XLOOKUP(BU791,Sheet1!S:S,Sheet1!T:T)</f>
        <v>#N/A</v>
      </c>
      <c r="BW791" s="9" t="e">
        <f>_xlfn.XLOOKUP(D791,Sheet1!B:B,Sheet1!M:M)</f>
        <v>#N/A</v>
      </c>
      <c r="BZ791" s="108">
        <f t="shared" si="237"/>
        <v>0</v>
      </c>
      <c r="CB791" s="12"/>
      <c r="CC791" s="12"/>
      <c r="CG791" s="1" t="str">
        <f>IF(BO791&lt;80,"Below 80",
IF(BO791&lt;=120,"80-120",
IF(BO791&lt;=200,"&gt; 120-200",
IF(BO791&lt;=300,"&gt;200-300",
IF(BO791&lt;=500,"&gt;300-500",
"&gt;500")))))</f>
        <v>Below 80</v>
      </c>
      <c r="CH791" s="1" t="str">
        <f>IFERROR(_xlfn.XLOOKUP(CG791,Scenario!M:M,Scenario!N:N),"")</f>
        <v/>
      </c>
      <c r="CI791" s="1" t="str">
        <f t="shared" si="238"/>
        <v>No</v>
      </c>
      <c r="CJ791" s="75">
        <v>0</v>
      </c>
    </row>
    <row r="792" spans="1:88" hidden="1">
      <c r="A792" s="2">
        <v>791</v>
      </c>
      <c r="B792" s="2">
        <v>2025</v>
      </c>
      <c r="C792" s="1">
        <v>0</v>
      </c>
      <c r="D792" s="37" t="str">
        <v>001J100000NOnu2IAD</v>
      </c>
      <c r="E792" s="37" t="str">
        <v>IMRAN BUILDING MATERIAL SUPPLIERS, KAKOD</v>
      </c>
      <c r="F792" s="37" t="str">
        <v>RAJASTHAN</v>
      </c>
      <c r="G792" s="37" t="str">
        <v>TONK</v>
      </c>
      <c r="H792" s="37">
        <v>0</v>
      </c>
      <c r="I792" s="37" t="str">
        <v>J P ALLOYS</v>
      </c>
      <c r="J792" s="37" t="str">
        <v>Ravi Kumar Kulmi</v>
      </c>
      <c r="K792" s="37" t="str">
        <v>Pushpendra Kumar</v>
      </c>
      <c r="L792" s="37" t="str">
        <v>C13188</v>
      </c>
      <c r="M792" s="37" t="str">
        <v>North</v>
      </c>
      <c r="N792" s="2">
        <v>304024</v>
      </c>
      <c r="O792" s="2" t="str">
        <v>08BBMPM5361G1ZE</v>
      </c>
      <c r="P792" s="2">
        <v>919587910943</v>
      </c>
      <c r="Q792" s="2" t="str">
        <v>Jan'25</v>
      </c>
      <c r="R792" s="2">
        <v>2025</v>
      </c>
      <c r="S792" s="1">
        <v>0</v>
      </c>
      <c r="T792" s="2">
        <v>90</v>
      </c>
      <c r="U792" s="12">
        <v>0</v>
      </c>
      <c r="V792" s="1" t="str">
        <v>Challenger</v>
      </c>
      <c r="W792" s="13">
        <v>0</v>
      </c>
      <c r="X792" s="13">
        <v>0</v>
      </c>
      <c r="Y792" s="13">
        <v>0</v>
      </c>
      <c r="Z792" s="13">
        <v>0</v>
      </c>
      <c r="AA792" s="13">
        <v>0</v>
      </c>
      <c r="AB792" s="13">
        <v>0</v>
      </c>
      <c r="AC792" s="13">
        <v>0</v>
      </c>
      <c r="AD792" s="13">
        <v>0</v>
      </c>
      <c r="AE792" s="13">
        <v>0</v>
      </c>
      <c r="AF792" s="13">
        <v>0</v>
      </c>
      <c r="AG792" s="13">
        <v>0</v>
      </c>
      <c r="AH792" s="13">
        <v>0</v>
      </c>
      <c r="AI792" s="13">
        <v>10</v>
      </c>
      <c r="AJ792" s="13">
        <v>0</v>
      </c>
      <c r="AK792" s="13">
        <v>0</v>
      </c>
      <c r="AL792" s="13">
        <v>0</v>
      </c>
      <c r="AM792" s="13">
        <v>0</v>
      </c>
      <c r="AN792" s="13">
        <v>0</v>
      </c>
      <c r="AO792" s="13">
        <v>0</v>
      </c>
      <c r="AP792" s="13">
        <v>0</v>
      </c>
      <c r="AQ792" s="13">
        <v>0</v>
      </c>
      <c r="AR792" s="13">
        <v>0</v>
      </c>
      <c r="AS792" s="13">
        <v>0</v>
      </c>
      <c r="AT792" s="13">
        <v>0</v>
      </c>
      <c r="AU792" s="13">
        <v>0</v>
      </c>
      <c r="AV792" s="13">
        <v>0</v>
      </c>
      <c r="AW792" s="16">
        <f t="shared" si="223"/>
        <v>0</v>
      </c>
      <c r="AX792" s="16">
        <v>0</v>
      </c>
      <c r="AY792" s="10">
        <f t="shared" si="224"/>
        <v>0</v>
      </c>
      <c r="AZ792" s="10">
        <f>SUM(Z792:AK792)</f>
        <v>10</v>
      </c>
      <c r="BA792" s="10"/>
      <c r="BB792" s="10">
        <f t="shared" si="225"/>
        <v>0</v>
      </c>
      <c r="BC792" s="10">
        <f t="shared" si="226"/>
        <v>0</v>
      </c>
      <c r="BD792" s="10">
        <f t="shared" si="227"/>
        <v>-10</v>
      </c>
      <c r="BE792" s="10">
        <f t="shared" si="222"/>
        <v>10</v>
      </c>
      <c r="BF792" s="2" t="s">
        <v>119</v>
      </c>
      <c r="BG792" s="10">
        <f t="shared" si="228"/>
        <v>0</v>
      </c>
      <c r="BH792" s="36" t="s">
        <v>118</v>
      </c>
      <c r="BI792" s="39" t="str">
        <f t="shared" si="229"/>
        <v/>
      </c>
      <c r="BJ792" s="39" t="str">
        <f t="shared" si="230"/>
        <v/>
      </c>
      <c r="BK792" s="16">
        <f>SUM(AR792:AX792)</f>
        <v>0</v>
      </c>
      <c r="BL792" s="10">
        <f>SUM(AL792:AQ792)</f>
        <v>0</v>
      </c>
      <c r="BM792" s="12" t="str">
        <f t="shared" si="231"/>
        <v/>
      </c>
      <c r="BN792" s="12" t="str">
        <f t="shared" si="231"/>
        <v/>
      </c>
      <c r="BO792" s="9">
        <f t="shared" si="232"/>
        <v>0</v>
      </c>
      <c r="BP792" s="39" t="str">
        <f t="shared" si="233"/>
        <v/>
      </c>
      <c r="BQ792" s="147"/>
      <c r="BR792" s="9">
        <f t="shared" si="234"/>
        <v>0</v>
      </c>
      <c r="BS792" s="9">
        <f t="shared" si="235"/>
        <v>10</v>
      </c>
      <c r="BT792" s="9">
        <f t="shared" si="236"/>
        <v>10</v>
      </c>
      <c r="BU792" s="9" t="str">
        <f>IFERROR(_xlfn.XLOOKUP(D792,Sheet1!B:B,Sheet1!L:L),"")</f>
        <v/>
      </c>
      <c r="BV792" s="9" t="e">
        <f>_xlfn.XLOOKUP(BU792,Sheet1!S:S,Sheet1!T:T)</f>
        <v>#N/A</v>
      </c>
      <c r="BW792" s="9" t="e">
        <f>_xlfn.XLOOKUP(D792,Sheet1!B:B,Sheet1!M:M)</f>
        <v>#N/A</v>
      </c>
      <c r="BZ792" s="108">
        <f t="shared" si="237"/>
        <v>0</v>
      </c>
      <c r="CB792" s="12"/>
      <c r="CC792" s="12"/>
      <c r="CG792" s="1" t="str">
        <f>IF(BO792&lt;80,"Below 80",
IF(BO792&lt;=120,"80-120",
IF(BO792&lt;=200,"&gt; 120-200",
IF(BO792&lt;=300,"&gt;200-300",
IF(BO792&lt;=500,"&gt;300-500",
"&gt;500")))))</f>
        <v>Below 80</v>
      </c>
      <c r="CH792" s="1" t="str">
        <f>IFERROR(_xlfn.XLOOKUP(CG792,Scenario!M:M,Scenario!N:N),"")</f>
        <v/>
      </c>
      <c r="CI792" s="1" t="str">
        <f t="shared" si="238"/>
        <v>No</v>
      </c>
      <c r="CJ792" s="75">
        <v>0</v>
      </c>
    </row>
    <row r="793" spans="1:88" hidden="1">
      <c r="A793" s="2">
        <v>792</v>
      </c>
      <c r="B793" s="2">
        <v>2025</v>
      </c>
      <c r="C793" s="1">
        <v>0</v>
      </c>
      <c r="D793" s="37" t="str">
        <v>0015g00001V9Th5AAF</v>
      </c>
      <c r="E793" s="37" t="str">
        <v>Arjun Dev &amp;Sons</v>
      </c>
      <c r="F793" s="37" t="str">
        <v>HARYANA</v>
      </c>
      <c r="G793" s="37" t="str">
        <v>SONIPAT</v>
      </c>
      <c r="H793" s="37" t="str">
        <v>Kharkhoda</v>
      </c>
      <c r="I793" s="37" t="str">
        <v>JAI DURGA STEELS</v>
      </c>
      <c r="J793" s="37" t="str">
        <v>Sunny Bhutani</v>
      </c>
      <c r="K793" s="37">
        <v>0</v>
      </c>
      <c r="L793" s="37" t="str">
        <v>C12830</v>
      </c>
      <c r="M793" s="37" t="str">
        <v>North</v>
      </c>
      <c r="N793" s="2">
        <v>131402</v>
      </c>
      <c r="O793" s="2" t="str">
        <v>06AZXPM1356P1ZH</v>
      </c>
      <c r="P793" s="2">
        <v>9996304722</v>
      </c>
      <c r="Q793" s="2" t="str">
        <v>Jan'25</v>
      </c>
      <c r="R793" s="2">
        <v>2025</v>
      </c>
      <c r="S793" s="1">
        <v>0</v>
      </c>
      <c r="T793" s="2">
        <v>80</v>
      </c>
      <c r="U793" s="12">
        <v>0</v>
      </c>
      <c r="V793" s="1" t="str">
        <v>Challenger</v>
      </c>
      <c r="W793" s="13">
        <v>0</v>
      </c>
      <c r="X793" s="13">
        <v>0</v>
      </c>
      <c r="Y793" s="13">
        <v>0</v>
      </c>
      <c r="Z793" s="13">
        <v>0</v>
      </c>
      <c r="AA793" s="13">
        <v>0</v>
      </c>
      <c r="AB793" s="13">
        <v>0</v>
      </c>
      <c r="AC793" s="13">
        <v>0</v>
      </c>
      <c r="AD793" s="13">
        <v>0</v>
      </c>
      <c r="AE793" s="13">
        <v>0</v>
      </c>
      <c r="AF793" s="13">
        <v>0</v>
      </c>
      <c r="AG793" s="13">
        <v>0</v>
      </c>
      <c r="AH793" s="13">
        <v>0</v>
      </c>
      <c r="AI793" s="13">
        <v>12</v>
      </c>
      <c r="AJ793" s="13">
        <v>2</v>
      </c>
      <c r="AK793" s="13">
        <v>0</v>
      </c>
      <c r="AL793" s="13">
        <v>0</v>
      </c>
      <c r="AM793" s="13">
        <v>0</v>
      </c>
      <c r="AN793" s="13">
        <v>0</v>
      </c>
      <c r="AO793" s="13">
        <v>0</v>
      </c>
      <c r="AP793" s="13">
        <v>0</v>
      </c>
      <c r="AQ793" s="13">
        <v>0</v>
      </c>
      <c r="AR793" s="13">
        <v>0</v>
      </c>
      <c r="AS793" s="13">
        <v>0</v>
      </c>
      <c r="AT793" s="13">
        <v>0</v>
      </c>
      <c r="AU793" s="13">
        <v>0</v>
      </c>
      <c r="AV793" s="13">
        <v>0</v>
      </c>
      <c r="AW793" s="16">
        <f t="shared" si="223"/>
        <v>0</v>
      </c>
      <c r="AX793" s="16">
        <v>0</v>
      </c>
      <c r="AY793" s="10">
        <f t="shared" si="224"/>
        <v>0</v>
      </c>
      <c r="AZ793" s="10">
        <f>SUM(Z793:AK793)</f>
        <v>14</v>
      </c>
      <c r="BA793" s="10">
        <v>0</v>
      </c>
      <c r="BB793" s="10">
        <f t="shared" si="225"/>
        <v>0</v>
      </c>
      <c r="BC793" s="10">
        <f t="shared" si="226"/>
        <v>0</v>
      </c>
      <c r="BD793" s="10">
        <f t="shared" si="227"/>
        <v>-14</v>
      </c>
      <c r="BE793" s="10">
        <f t="shared" ref="BE793:BE856" si="239">AZ793-AW793</f>
        <v>14</v>
      </c>
      <c r="BF793" s="2" t="s">
        <v>119</v>
      </c>
      <c r="BG793" s="10">
        <f t="shared" si="228"/>
        <v>0</v>
      </c>
      <c r="BH793" s="36" t="s">
        <v>118</v>
      </c>
      <c r="BI793" s="39" t="str">
        <f t="shared" si="229"/>
        <v/>
      </c>
      <c r="BJ793" s="39" t="str">
        <f t="shared" si="230"/>
        <v/>
      </c>
      <c r="BK793" s="16">
        <f>SUM(AR793:AX793)</f>
        <v>0</v>
      </c>
      <c r="BL793" s="10">
        <f>SUM(AL793:AQ793)</f>
        <v>0</v>
      </c>
      <c r="BM793" s="12" t="str">
        <f t="shared" si="231"/>
        <v/>
      </c>
      <c r="BN793" s="12" t="str">
        <f t="shared" si="231"/>
        <v/>
      </c>
      <c r="BO793" s="9">
        <f t="shared" si="232"/>
        <v>0</v>
      </c>
      <c r="BP793" s="39" t="str">
        <f t="shared" si="233"/>
        <v/>
      </c>
      <c r="BQ793" s="147"/>
      <c r="BR793" s="9">
        <f t="shared" si="234"/>
        <v>0</v>
      </c>
      <c r="BS793" s="9">
        <f t="shared" si="235"/>
        <v>14</v>
      </c>
      <c r="BT793" s="9">
        <f t="shared" si="236"/>
        <v>14</v>
      </c>
      <c r="BU793" s="9" t="str">
        <f>IFERROR(_xlfn.XLOOKUP(D793,Sheet1!B:B,Sheet1!L:L),"")</f>
        <v/>
      </c>
      <c r="BV793" s="9" t="e">
        <f>_xlfn.XLOOKUP(BU793,Sheet1!S:S,Sheet1!T:T)</f>
        <v>#N/A</v>
      </c>
      <c r="BW793" s="9" t="e">
        <f>_xlfn.XLOOKUP(D793,Sheet1!B:B,Sheet1!M:M)</f>
        <v>#N/A</v>
      </c>
      <c r="BZ793" s="108">
        <f t="shared" si="237"/>
        <v>0</v>
      </c>
      <c r="CB793" s="12"/>
      <c r="CC793" s="12"/>
      <c r="CG793" s="1" t="str">
        <f>IF(BO793&lt;80,"Below 80",
IF(BO793&lt;=120,"80-120",
IF(BO793&lt;=200,"&gt; 120-200",
IF(BO793&lt;=300,"&gt;200-300",
IF(BO793&lt;=500,"&gt;300-500",
"&gt;500")))))</f>
        <v>Below 80</v>
      </c>
      <c r="CH793" s="1" t="str">
        <f>IFERROR(_xlfn.XLOOKUP(CG793,Scenario!M:M,Scenario!N:N),"")</f>
        <v/>
      </c>
      <c r="CI793" s="1" t="str">
        <f t="shared" si="238"/>
        <v>No</v>
      </c>
      <c r="CJ793" s="75">
        <v>0</v>
      </c>
    </row>
    <row r="794" spans="1:88">
      <c r="A794" s="2">
        <v>793</v>
      </c>
      <c r="B794" s="2">
        <v>2025</v>
      </c>
      <c r="C794" s="1">
        <v>0</v>
      </c>
      <c r="D794" s="37" t="str">
        <v>0015g00001fwh7ZAAQ</v>
      </c>
      <c r="E794" s="37" t="str">
        <v>MAHADEV STEELS</v>
      </c>
      <c r="F794" s="37" t="str">
        <v>RAJASTHAN</v>
      </c>
      <c r="G794" s="37" t="str">
        <v>JODHPUR</v>
      </c>
      <c r="H794" s="37" t="str">
        <v>Osian</v>
      </c>
      <c r="I794" s="37" t="str">
        <v>M R Associates</v>
      </c>
      <c r="J794" s="37" t="str">
        <v>Neeraj Sharma</v>
      </c>
      <c r="K794" s="37" t="str">
        <v>Neeraj Sharma</v>
      </c>
      <c r="L794" s="37" t="str">
        <v>C13417</v>
      </c>
      <c r="M794" s="37" t="str">
        <v>North</v>
      </c>
      <c r="N794" s="2">
        <v>342303</v>
      </c>
      <c r="O794" s="2" t="str">
        <v>08AOLPR4300M1ZM</v>
      </c>
      <c r="P794" s="2">
        <v>9460662851</v>
      </c>
      <c r="Q794" s="2" t="str">
        <v>Jan'25</v>
      </c>
      <c r="R794" s="2">
        <v>2025</v>
      </c>
      <c r="S794" s="1">
        <v>0</v>
      </c>
      <c r="T794" s="2">
        <v>120</v>
      </c>
      <c r="U794" s="12">
        <v>0</v>
      </c>
      <c r="V794" s="1" t="str">
        <v>Challenger</v>
      </c>
      <c r="W794" s="13">
        <v>0</v>
      </c>
      <c r="X794" s="13">
        <v>0</v>
      </c>
      <c r="Y794" s="13">
        <v>0</v>
      </c>
      <c r="Z794" s="13">
        <v>0</v>
      </c>
      <c r="AA794" s="13">
        <v>0</v>
      </c>
      <c r="AB794" s="13">
        <v>0</v>
      </c>
      <c r="AC794" s="13">
        <v>0</v>
      </c>
      <c r="AD794" s="13">
        <v>0</v>
      </c>
      <c r="AE794" s="13">
        <v>0</v>
      </c>
      <c r="AF794" s="13">
        <v>0</v>
      </c>
      <c r="AG794" s="13">
        <v>0</v>
      </c>
      <c r="AH794" s="13">
        <v>0</v>
      </c>
      <c r="AI794" s="13">
        <v>36</v>
      </c>
      <c r="AJ794" s="13">
        <v>0</v>
      </c>
      <c r="AK794" s="13">
        <v>0</v>
      </c>
      <c r="AL794" s="13">
        <v>0</v>
      </c>
      <c r="AM794" s="13">
        <v>0</v>
      </c>
      <c r="AN794" s="13">
        <v>0</v>
      </c>
      <c r="AO794" s="13">
        <v>0</v>
      </c>
      <c r="AP794" s="13">
        <v>0</v>
      </c>
      <c r="AQ794" s="13">
        <v>0</v>
      </c>
      <c r="AR794" s="13">
        <v>0</v>
      </c>
      <c r="AS794" s="13">
        <v>0</v>
      </c>
      <c r="AT794" s="13">
        <v>0</v>
      </c>
      <c r="AU794" s="13">
        <v>0</v>
      </c>
      <c r="AV794" s="13">
        <v>0</v>
      </c>
      <c r="AW794" s="16">
        <f t="shared" si="223"/>
        <v>0</v>
      </c>
      <c r="AX794" s="16">
        <v>0</v>
      </c>
      <c r="AY794" s="10">
        <f t="shared" si="224"/>
        <v>0</v>
      </c>
      <c r="AZ794" s="10">
        <f>SUM(Z794:AK794)</f>
        <v>36</v>
      </c>
      <c r="BA794" s="10"/>
      <c r="BB794" s="10">
        <f t="shared" si="225"/>
        <v>0</v>
      </c>
      <c r="BC794" s="10">
        <f t="shared" si="226"/>
        <v>0</v>
      </c>
      <c r="BD794" s="10">
        <f t="shared" si="227"/>
        <v>-36</v>
      </c>
      <c r="BE794" s="10">
        <f t="shared" si="239"/>
        <v>36</v>
      </c>
      <c r="BF794" s="2" t="s">
        <v>119</v>
      </c>
      <c r="BG794" s="10">
        <f t="shared" si="228"/>
        <v>0</v>
      </c>
      <c r="BH794" s="36" t="s">
        <v>118</v>
      </c>
      <c r="BI794" s="39" t="str">
        <f t="shared" si="229"/>
        <v/>
      </c>
      <c r="BJ794" s="39" t="str">
        <f t="shared" si="230"/>
        <v/>
      </c>
      <c r="BK794" s="16">
        <f>SUM(AR794:AX794)</f>
        <v>0</v>
      </c>
      <c r="BL794" s="10">
        <f>SUM(AL794:AQ794)</f>
        <v>0</v>
      </c>
      <c r="BM794" s="12" t="str">
        <f t="shared" si="231"/>
        <v/>
      </c>
      <c r="BN794" s="12" t="str">
        <f t="shared" si="231"/>
        <v/>
      </c>
      <c r="BO794" s="9">
        <f t="shared" si="232"/>
        <v>0</v>
      </c>
      <c r="BP794" s="39" t="str">
        <f t="shared" si="233"/>
        <v/>
      </c>
      <c r="BQ794" s="147"/>
      <c r="BR794" s="9">
        <f t="shared" si="234"/>
        <v>0</v>
      </c>
      <c r="BS794" s="9">
        <f t="shared" si="235"/>
        <v>36</v>
      </c>
      <c r="BT794" s="9">
        <f t="shared" si="236"/>
        <v>36</v>
      </c>
      <c r="BU794" s="9" t="str">
        <f>IFERROR(_xlfn.XLOOKUP(D794,Sheet1!B:B,Sheet1!L:L),"")</f>
        <v/>
      </c>
      <c r="BV794" s="9" t="e">
        <f>_xlfn.XLOOKUP(BU794,Sheet1!S:S,Sheet1!T:T)</f>
        <v>#N/A</v>
      </c>
      <c r="BW794" s="9" t="e">
        <f>_xlfn.XLOOKUP(D794,Sheet1!B:B,Sheet1!M:M)</f>
        <v>#N/A</v>
      </c>
      <c r="BZ794" s="108">
        <f t="shared" si="237"/>
        <v>0</v>
      </c>
      <c r="CB794" s="12"/>
      <c r="CC794" s="12"/>
      <c r="CG794" s="1" t="str">
        <f>IF(BO794&lt;80,"Below 80",
IF(BO794&lt;=120,"80-120",
IF(BO794&lt;=200,"&gt; 120-200",
IF(BO794&lt;=300,"&gt;200-300",
IF(BO794&lt;=500,"&gt;300-500",
"&gt;500")))))</f>
        <v>Below 80</v>
      </c>
      <c r="CH794" s="1" t="str">
        <f>IFERROR(_xlfn.XLOOKUP(CG794,Scenario!M:M,Scenario!N:N),"")</f>
        <v/>
      </c>
      <c r="CI794" s="1" t="str">
        <f t="shared" si="238"/>
        <v>No</v>
      </c>
      <c r="CJ794" s="75">
        <v>0</v>
      </c>
    </row>
    <row r="795" spans="1:88" hidden="1">
      <c r="A795" s="2">
        <v>794</v>
      </c>
      <c r="B795" s="2">
        <v>2025</v>
      </c>
      <c r="C795" s="1">
        <v>0</v>
      </c>
      <c r="D795" s="37" t="str">
        <v>001J1000009ErxHIAS</v>
      </c>
      <c r="E795" s="37" t="str">
        <v>ARUN GUPTA AND CO</v>
      </c>
      <c r="F795" s="37" t="str">
        <v>PUNJAB</v>
      </c>
      <c r="G795" s="37" t="str">
        <v>Tarn Taran</v>
      </c>
      <c r="H795" s="37" t="str">
        <v>Tarn Taran</v>
      </c>
      <c r="I795" s="37" t="str">
        <v>MAHAVIR STEEL CORPORATION</v>
      </c>
      <c r="J795" s="37" t="str">
        <v>Abhishek Wadhwa</v>
      </c>
      <c r="K795" s="37">
        <v>0</v>
      </c>
      <c r="L795" s="37" t="str">
        <v>0015g00001ghemj</v>
      </c>
      <c r="M795" s="37" t="str">
        <v>North</v>
      </c>
      <c r="N795" s="2">
        <v>143401</v>
      </c>
      <c r="O795" s="2" t="str">
        <v>03AATPK6291N1Z0</v>
      </c>
      <c r="P795" s="2">
        <v>8568944000</v>
      </c>
      <c r="Q795" s="2" t="str">
        <v>Jan'25</v>
      </c>
      <c r="R795" s="2">
        <v>2025</v>
      </c>
      <c r="S795" s="1">
        <v>0</v>
      </c>
      <c r="T795" s="2">
        <v>60</v>
      </c>
      <c r="U795" s="12">
        <v>0</v>
      </c>
      <c r="V795" s="1" t="str">
        <v>Challenger</v>
      </c>
      <c r="W795" s="13">
        <v>0</v>
      </c>
      <c r="X795" s="13">
        <v>0</v>
      </c>
      <c r="Y795" s="13">
        <v>0</v>
      </c>
      <c r="Z795" s="13">
        <v>0</v>
      </c>
      <c r="AA795" s="13">
        <v>0</v>
      </c>
      <c r="AB795" s="13">
        <v>0</v>
      </c>
      <c r="AC795" s="13">
        <v>0</v>
      </c>
      <c r="AD795" s="13">
        <v>0</v>
      </c>
      <c r="AE795" s="13">
        <v>0</v>
      </c>
      <c r="AF795" s="13">
        <v>0</v>
      </c>
      <c r="AG795" s="13">
        <v>0</v>
      </c>
      <c r="AH795" s="13">
        <v>0</v>
      </c>
      <c r="AI795" s="13">
        <v>26.55</v>
      </c>
      <c r="AJ795" s="13">
        <v>12.74</v>
      </c>
      <c r="AK795" s="13">
        <v>0</v>
      </c>
      <c r="AL795" s="13">
        <v>0</v>
      </c>
      <c r="AM795" s="13">
        <v>0</v>
      </c>
      <c r="AN795" s="13">
        <v>8</v>
      </c>
      <c r="AO795" s="13">
        <v>0</v>
      </c>
      <c r="AP795" s="13">
        <v>0</v>
      </c>
      <c r="AQ795" s="13">
        <v>0</v>
      </c>
      <c r="AR795" s="13">
        <v>0</v>
      </c>
      <c r="AS795" s="13">
        <v>0</v>
      </c>
      <c r="AT795" s="13">
        <v>0</v>
      </c>
      <c r="AU795" s="13">
        <v>0</v>
      </c>
      <c r="AV795" s="13">
        <v>0</v>
      </c>
      <c r="AW795" s="16">
        <f t="shared" si="223"/>
        <v>8</v>
      </c>
      <c r="AX795" s="16">
        <v>16</v>
      </c>
      <c r="AY795" s="10">
        <f t="shared" si="224"/>
        <v>24</v>
      </c>
      <c r="AZ795" s="10">
        <f>SUM(Z795:AK795)</f>
        <v>39.29</v>
      </c>
      <c r="BA795" s="10">
        <f>AY795</f>
        <v>24</v>
      </c>
      <c r="BB795" s="10">
        <f t="shared" si="225"/>
        <v>16</v>
      </c>
      <c r="BC795" s="10">
        <f t="shared" si="226"/>
        <v>4</v>
      </c>
      <c r="BD795" s="10">
        <f t="shared" si="227"/>
        <v>-15.29</v>
      </c>
      <c r="BE795" s="10">
        <f t="shared" si="239"/>
        <v>31.29</v>
      </c>
      <c r="BF795" s="2" t="s">
        <v>119</v>
      </c>
      <c r="BG795" s="10">
        <f t="shared" si="228"/>
        <v>1</v>
      </c>
      <c r="BH795" s="36" t="s">
        <v>118</v>
      </c>
      <c r="BI795" s="39" t="str">
        <f t="shared" si="229"/>
        <v/>
      </c>
      <c r="BJ795" s="39" t="str">
        <f t="shared" si="230"/>
        <v/>
      </c>
      <c r="BK795" s="16">
        <f>SUM(AR795:AX795)</f>
        <v>24</v>
      </c>
      <c r="BL795" s="10">
        <f>SUM(AL795:AQ795)</f>
        <v>8</v>
      </c>
      <c r="BM795" s="12">
        <f t="shared" si="231"/>
        <v>1</v>
      </c>
      <c r="BN795" s="12">
        <f t="shared" si="231"/>
        <v>0.33333333333333331</v>
      </c>
      <c r="BO795" s="9">
        <f t="shared" si="232"/>
        <v>8</v>
      </c>
      <c r="BP795" s="39" t="str">
        <f t="shared" si="233"/>
        <v/>
      </c>
      <c r="BQ795" s="147"/>
      <c r="BR795" s="9">
        <f t="shared" si="234"/>
        <v>0</v>
      </c>
      <c r="BS795" s="9">
        <f t="shared" si="235"/>
        <v>39.29</v>
      </c>
      <c r="BT795" s="9">
        <f t="shared" si="236"/>
        <v>39.29</v>
      </c>
      <c r="BU795" s="9" t="str">
        <f>IFERROR(_xlfn.XLOOKUP(D795,Sheet1!B:B,Sheet1!L:L),"")</f>
        <v/>
      </c>
      <c r="BV795" s="9" t="e">
        <f>_xlfn.XLOOKUP(BU795,Sheet1!S:S,Sheet1!T:T)</f>
        <v>#N/A</v>
      </c>
      <c r="BW795" s="9" t="e">
        <f>_xlfn.XLOOKUP(D795,Sheet1!B:B,Sheet1!M:M)</f>
        <v>#N/A</v>
      </c>
      <c r="BZ795" s="108">
        <f t="shared" si="237"/>
        <v>16</v>
      </c>
      <c r="CB795" s="12">
        <f>AW795/AY795</f>
        <v>0.33333333333333331</v>
      </c>
      <c r="CC795" s="12">
        <f>AX795/AY795</f>
        <v>0.66666666666666663</v>
      </c>
      <c r="CG795" s="1" t="str">
        <f>IF(BO795&lt;80,"Below 80",
IF(BO795&lt;=120,"80-120",
IF(BO795&lt;=200,"&gt; 120-200",
IF(BO795&lt;=300,"&gt;200-300",
IF(BO795&lt;=500,"&gt;300-500",
"&gt;500")))))</f>
        <v>Below 80</v>
      </c>
      <c r="CH795" s="1" t="str">
        <f>IFERROR(_xlfn.XLOOKUP(CG795,Scenario!M:M,Scenario!N:N),"")</f>
        <v/>
      </c>
      <c r="CI795" s="1" t="str">
        <f t="shared" si="238"/>
        <v>Yes</v>
      </c>
      <c r="CJ795" s="75">
        <v>16</v>
      </c>
    </row>
    <row r="796" spans="1:88" hidden="1">
      <c r="A796" s="2">
        <v>795</v>
      </c>
      <c r="B796" s="2">
        <v>2025</v>
      </c>
      <c r="C796" s="1">
        <v>0</v>
      </c>
      <c r="D796" s="37" t="str">
        <v>001J100000RyNXtIAN</v>
      </c>
      <c r="E796" s="37" t="str">
        <v>KARTAR SINGH HARMOHINDER SINGH</v>
      </c>
      <c r="F796" s="37" t="str">
        <v>PUNJAB</v>
      </c>
      <c r="G796" s="37" t="str">
        <v>AMRITSAR</v>
      </c>
      <c r="H796" s="37" t="str">
        <v>Amritsar-I</v>
      </c>
      <c r="I796" s="37" t="str">
        <v>MAHAVIR STEEL CORPORATION</v>
      </c>
      <c r="J796" s="37" t="str">
        <v>Abhishek Wadhwa</v>
      </c>
      <c r="K796" s="37">
        <v>0</v>
      </c>
      <c r="L796" s="37" t="str">
        <v>0015g00001ghemj</v>
      </c>
      <c r="M796" s="37" t="str">
        <v>North</v>
      </c>
      <c r="N796" s="2">
        <v>143001</v>
      </c>
      <c r="O796" s="2" t="str">
        <v>03ABTPS3233R1ZY</v>
      </c>
      <c r="P796" s="2">
        <v>9876921046</v>
      </c>
      <c r="Q796" s="2" t="str">
        <v>Jan'25</v>
      </c>
      <c r="R796" s="2">
        <v>2025</v>
      </c>
      <c r="S796" s="1">
        <v>0</v>
      </c>
      <c r="T796" s="2">
        <v>50</v>
      </c>
      <c r="U796" s="12">
        <v>0</v>
      </c>
      <c r="V796" s="1" t="str">
        <v>Minor</v>
      </c>
      <c r="W796" s="13">
        <v>0</v>
      </c>
      <c r="X796" s="13">
        <v>0</v>
      </c>
      <c r="Y796" s="13">
        <v>0</v>
      </c>
      <c r="Z796" s="13">
        <v>0</v>
      </c>
      <c r="AA796" s="13">
        <v>0</v>
      </c>
      <c r="AB796" s="13">
        <v>0</v>
      </c>
      <c r="AC796" s="13">
        <v>0</v>
      </c>
      <c r="AD796" s="13">
        <v>0</v>
      </c>
      <c r="AE796" s="13">
        <v>0</v>
      </c>
      <c r="AF796" s="13">
        <v>0</v>
      </c>
      <c r="AG796" s="13">
        <v>0</v>
      </c>
      <c r="AH796" s="13">
        <v>0</v>
      </c>
      <c r="AI796" s="13">
        <v>12.09</v>
      </c>
      <c r="AJ796" s="13">
        <v>18.18</v>
      </c>
      <c r="AK796" s="13">
        <v>0</v>
      </c>
      <c r="AL796" s="13">
        <v>11.96</v>
      </c>
      <c r="AM796" s="13">
        <v>0</v>
      </c>
      <c r="AN796" s="13">
        <v>0</v>
      </c>
      <c r="AO796" s="13">
        <v>0</v>
      </c>
      <c r="AP796" s="13">
        <v>0</v>
      </c>
      <c r="AQ796" s="13">
        <v>0</v>
      </c>
      <c r="AR796" s="13">
        <v>0</v>
      </c>
      <c r="AS796" s="13">
        <v>0</v>
      </c>
      <c r="AT796" s="13">
        <v>0</v>
      </c>
      <c r="AU796" s="13">
        <v>0</v>
      </c>
      <c r="AV796" s="13">
        <v>0</v>
      </c>
      <c r="AW796" s="16">
        <f t="shared" si="223"/>
        <v>11.96</v>
      </c>
      <c r="AX796" s="16">
        <v>23.92</v>
      </c>
      <c r="AY796" s="10">
        <f t="shared" si="224"/>
        <v>35.880000000000003</v>
      </c>
      <c r="AZ796" s="10">
        <f>SUM(Z796:AK796)</f>
        <v>30.27</v>
      </c>
      <c r="BA796" s="10">
        <f>AY796</f>
        <v>35.880000000000003</v>
      </c>
      <c r="BB796" s="10">
        <f t="shared" si="225"/>
        <v>23.92</v>
      </c>
      <c r="BC796" s="10">
        <f t="shared" si="226"/>
        <v>5.98</v>
      </c>
      <c r="BD796" s="10">
        <f t="shared" si="227"/>
        <v>5.610000000000003</v>
      </c>
      <c r="BE796" s="10">
        <f t="shared" si="239"/>
        <v>18.309999999999999</v>
      </c>
      <c r="BF796" s="2" t="s">
        <v>119</v>
      </c>
      <c r="BG796" s="10">
        <f t="shared" si="228"/>
        <v>1.4950000000000001</v>
      </c>
      <c r="BH796" s="36" t="s">
        <v>118</v>
      </c>
      <c r="BI796" s="39" t="str">
        <f t="shared" si="229"/>
        <v/>
      </c>
      <c r="BJ796" s="39" t="str">
        <f t="shared" si="230"/>
        <v/>
      </c>
      <c r="BK796" s="16">
        <f>SUM(AR796:AX796)</f>
        <v>35.880000000000003</v>
      </c>
      <c r="BL796" s="10">
        <f>SUM(AL796:AQ796)</f>
        <v>11.96</v>
      </c>
      <c r="BM796" s="12">
        <f t="shared" si="231"/>
        <v>1</v>
      </c>
      <c r="BN796" s="12">
        <f t="shared" si="231"/>
        <v>0.33333333333333331</v>
      </c>
      <c r="BO796" s="9">
        <f t="shared" si="232"/>
        <v>11.96</v>
      </c>
      <c r="BP796" s="39" t="str">
        <f t="shared" si="233"/>
        <v/>
      </c>
      <c r="BQ796" s="147"/>
      <c r="BR796" s="9">
        <f t="shared" si="234"/>
        <v>0</v>
      </c>
      <c r="BS796" s="9">
        <f t="shared" si="235"/>
        <v>30.27</v>
      </c>
      <c r="BT796" s="9">
        <f t="shared" si="236"/>
        <v>30.27</v>
      </c>
      <c r="BU796" s="9" t="str">
        <f>IFERROR(_xlfn.XLOOKUP(D796,Sheet1!B:B,Sheet1!L:L),"")</f>
        <v/>
      </c>
      <c r="BV796" s="9" t="e">
        <f>_xlfn.XLOOKUP(BU796,Sheet1!S:S,Sheet1!T:T)</f>
        <v>#N/A</v>
      </c>
      <c r="BW796" s="9" t="e">
        <f>_xlfn.XLOOKUP(D796,Sheet1!B:B,Sheet1!M:M)</f>
        <v>#N/A</v>
      </c>
      <c r="BZ796" s="108">
        <f t="shared" si="237"/>
        <v>23.92</v>
      </c>
      <c r="CB796" s="12">
        <f>AW796/AY796</f>
        <v>0.33333333333333331</v>
      </c>
      <c r="CC796" s="12">
        <f>AX796/AY796</f>
        <v>0.66666666666666663</v>
      </c>
      <c r="CG796" s="1" t="str">
        <f>IF(BO796&lt;80,"Below 80",
IF(BO796&lt;=120,"80-120",
IF(BO796&lt;=200,"&gt; 120-200",
IF(BO796&lt;=300,"&gt;200-300",
IF(BO796&lt;=500,"&gt;300-500",
"&gt;500")))))</f>
        <v>Below 80</v>
      </c>
      <c r="CH796" s="1" t="str">
        <f>IFERROR(_xlfn.XLOOKUP(CG796,Scenario!M:M,Scenario!N:N),"")</f>
        <v/>
      </c>
      <c r="CI796" s="1" t="str">
        <f t="shared" si="238"/>
        <v>Yes</v>
      </c>
      <c r="CJ796" s="75">
        <v>23.92</v>
      </c>
    </row>
    <row r="797" spans="1:88" hidden="1">
      <c r="A797" s="2">
        <v>796</v>
      </c>
      <c r="B797" s="2">
        <v>2025</v>
      </c>
      <c r="C797" s="1">
        <v>0</v>
      </c>
      <c r="D797" s="37" t="str">
        <v>001J100000OnRwsIAF</v>
      </c>
      <c r="E797" s="37" t="str">
        <v>KANSRA STEEL SALES</v>
      </c>
      <c r="F797" s="37" t="str">
        <v>PUNJAB</v>
      </c>
      <c r="G797" s="37" t="str">
        <v>GURDASPUR</v>
      </c>
      <c r="H797" s="37" t="str">
        <v>Gurdaspur</v>
      </c>
      <c r="I797" s="37" t="str">
        <v>MAHAVIR STEEL CORPORATION</v>
      </c>
      <c r="J797" s="37" t="str">
        <v>Abhishek Wadhwa</v>
      </c>
      <c r="K797" s="37">
        <v>0</v>
      </c>
      <c r="L797" s="37" t="str">
        <v>0015g00001ghemj</v>
      </c>
      <c r="M797" s="37" t="str">
        <v>North</v>
      </c>
      <c r="N797" s="2">
        <v>143531</v>
      </c>
      <c r="O797" s="2" t="str">
        <v>03AEKPK8142B1ZW</v>
      </c>
      <c r="P797" s="2">
        <v>8284802100</v>
      </c>
      <c r="Q797" s="2" t="str">
        <v>Jan'25</v>
      </c>
      <c r="R797" s="2">
        <v>2025</v>
      </c>
      <c r="S797" s="1">
        <v>0</v>
      </c>
      <c r="T797" s="2">
        <v>100</v>
      </c>
      <c r="U797" s="12">
        <v>0</v>
      </c>
      <c r="V797" s="1" t="str">
        <v>Challenger</v>
      </c>
      <c r="W797" s="13">
        <v>0</v>
      </c>
      <c r="X797" s="13">
        <v>0</v>
      </c>
      <c r="Y797" s="13">
        <v>0</v>
      </c>
      <c r="Z797" s="13">
        <v>0</v>
      </c>
      <c r="AA797" s="13">
        <v>0</v>
      </c>
      <c r="AB797" s="13">
        <v>0</v>
      </c>
      <c r="AC797" s="13">
        <v>0</v>
      </c>
      <c r="AD797" s="13">
        <v>0</v>
      </c>
      <c r="AE797" s="13">
        <v>0</v>
      </c>
      <c r="AF797" s="13">
        <v>0</v>
      </c>
      <c r="AG797" s="13">
        <v>0</v>
      </c>
      <c r="AH797" s="13">
        <v>0</v>
      </c>
      <c r="AI797" s="13">
        <v>51.5</v>
      </c>
      <c r="AJ797" s="13">
        <v>0</v>
      </c>
      <c r="AK797" s="13">
        <v>0</v>
      </c>
      <c r="AL797" s="13">
        <v>0</v>
      </c>
      <c r="AM797" s="13">
        <v>0</v>
      </c>
      <c r="AN797" s="13">
        <v>0</v>
      </c>
      <c r="AO797" s="13">
        <v>1.8</v>
      </c>
      <c r="AP797" s="13">
        <v>0</v>
      </c>
      <c r="AQ797" s="13">
        <v>0</v>
      </c>
      <c r="AR797" s="13">
        <v>0</v>
      </c>
      <c r="AS797" s="13">
        <v>0</v>
      </c>
      <c r="AT797" s="13">
        <v>0</v>
      </c>
      <c r="AU797" s="13">
        <v>0</v>
      </c>
      <c r="AV797" s="13">
        <v>0</v>
      </c>
      <c r="AW797" s="16">
        <f t="shared" si="223"/>
        <v>1.8</v>
      </c>
      <c r="AX797" s="16">
        <v>3.6</v>
      </c>
      <c r="AY797" s="10">
        <f t="shared" si="224"/>
        <v>5.4</v>
      </c>
      <c r="AZ797" s="10">
        <f>SUM(Z797:AK797)</f>
        <v>51.5</v>
      </c>
      <c r="BA797" s="10">
        <f>AY797</f>
        <v>5.4</v>
      </c>
      <c r="BB797" s="10">
        <f t="shared" si="225"/>
        <v>3.6000000000000005</v>
      </c>
      <c r="BC797" s="10">
        <f t="shared" si="226"/>
        <v>0.90000000000000013</v>
      </c>
      <c r="BD797" s="10">
        <f t="shared" si="227"/>
        <v>-46.1</v>
      </c>
      <c r="BE797" s="10">
        <f t="shared" si="239"/>
        <v>49.7</v>
      </c>
      <c r="BF797" s="2" t="s">
        <v>119</v>
      </c>
      <c r="BG797" s="10">
        <f t="shared" si="228"/>
        <v>0.22500000000000001</v>
      </c>
      <c r="BH797" s="36" t="s">
        <v>118</v>
      </c>
      <c r="BI797" s="39" t="str">
        <f t="shared" si="229"/>
        <v/>
      </c>
      <c r="BJ797" s="39" t="str">
        <f t="shared" si="230"/>
        <v/>
      </c>
      <c r="BK797" s="16">
        <f>SUM(AR797:AX797)</f>
        <v>5.4</v>
      </c>
      <c r="BL797" s="10">
        <f>SUM(AL797:AQ797)</f>
        <v>1.8</v>
      </c>
      <c r="BM797" s="12">
        <f t="shared" si="231"/>
        <v>1</v>
      </c>
      <c r="BN797" s="12">
        <f t="shared" si="231"/>
        <v>0.33333333333333331</v>
      </c>
      <c r="BO797" s="9">
        <f t="shared" si="232"/>
        <v>1.8</v>
      </c>
      <c r="BP797" s="39" t="str">
        <f t="shared" si="233"/>
        <v/>
      </c>
      <c r="BQ797" s="147"/>
      <c r="BR797" s="9">
        <f t="shared" si="234"/>
        <v>0</v>
      </c>
      <c r="BS797" s="9">
        <f t="shared" si="235"/>
        <v>51.5</v>
      </c>
      <c r="BT797" s="9">
        <f t="shared" si="236"/>
        <v>51.5</v>
      </c>
      <c r="BU797" s="9" t="str">
        <f>IFERROR(_xlfn.XLOOKUP(D797,Sheet1!B:B,Sheet1!L:L),"")</f>
        <v/>
      </c>
      <c r="BV797" s="9" t="e">
        <f>_xlfn.XLOOKUP(BU797,Sheet1!S:S,Sheet1!T:T)</f>
        <v>#N/A</v>
      </c>
      <c r="BW797" s="9" t="e">
        <f>_xlfn.XLOOKUP(D797,Sheet1!B:B,Sheet1!M:M)</f>
        <v>#N/A</v>
      </c>
      <c r="BZ797" s="108">
        <f t="shared" si="237"/>
        <v>3.6000000000000005</v>
      </c>
      <c r="CB797" s="12">
        <f>AW797/AY797</f>
        <v>0.33333333333333331</v>
      </c>
      <c r="CC797" s="12">
        <f>AX797/AY797</f>
        <v>0.66666666666666663</v>
      </c>
      <c r="CG797" s="1" t="str">
        <f>IF(BO797&lt;80,"Below 80",
IF(BO797&lt;=120,"80-120",
IF(BO797&lt;=200,"&gt; 120-200",
IF(BO797&lt;=300,"&gt;200-300",
IF(BO797&lt;=500,"&gt;300-500",
"&gt;500")))))</f>
        <v>Below 80</v>
      </c>
      <c r="CH797" s="1" t="str">
        <f>IFERROR(_xlfn.XLOOKUP(CG797,Scenario!M:M,Scenario!N:N),"")</f>
        <v/>
      </c>
      <c r="CI797" s="1" t="str">
        <f t="shared" si="238"/>
        <v>Yes</v>
      </c>
      <c r="CJ797" s="75">
        <v>3.6</v>
      </c>
    </row>
    <row r="798" spans="1:88" hidden="1">
      <c r="A798" s="2">
        <v>797</v>
      </c>
      <c r="B798" s="2">
        <v>2025</v>
      </c>
      <c r="C798" s="1">
        <v>0</v>
      </c>
      <c r="D798" s="37" t="str">
        <v>0015g00001eAZmhAAG</v>
      </c>
      <c r="E798" s="37" t="str">
        <v>SHAMEER SONS</v>
      </c>
      <c r="F798" s="37" t="str">
        <v>PUNJAB</v>
      </c>
      <c r="G798" s="37" t="str">
        <v>JALANDHAR</v>
      </c>
      <c r="H798" s="37" t="str">
        <v>Jalandhar-II</v>
      </c>
      <c r="I798" s="37" t="str">
        <v>MAHAVIR STEEL CORPORATION</v>
      </c>
      <c r="J798" s="37" t="str">
        <v>Abhishek Wadhwa</v>
      </c>
      <c r="K798" s="37">
        <v>0</v>
      </c>
      <c r="L798" s="37" t="str">
        <v>0015g00001ghemj</v>
      </c>
      <c r="M798" s="37" t="str">
        <v>North</v>
      </c>
      <c r="N798" s="2">
        <v>144002</v>
      </c>
      <c r="O798" s="2" t="str">
        <v>03ATXPS4399C1Z3</v>
      </c>
      <c r="P798" s="2">
        <v>9814426403</v>
      </c>
      <c r="Q798" s="2" t="str">
        <v>Jan'25</v>
      </c>
      <c r="R798" s="2">
        <v>2025</v>
      </c>
      <c r="S798" s="1">
        <v>0</v>
      </c>
      <c r="T798" s="2">
        <v>2273</v>
      </c>
      <c r="U798" s="12">
        <v>0</v>
      </c>
      <c r="V798" s="1" t="str">
        <v>Alien</v>
      </c>
      <c r="W798" s="13">
        <v>0</v>
      </c>
      <c r="X798" s="13">
        <v>0</v>
      </c>
      <c r="Y798" s="13">
        <v>0</v>
      </c>
      <c r="Z798" s="13">
        <v>0</v>
      </c>
      <c r="AA798" s="13">
        <v>0</v>
      </c>
      <c r="AB798" s="13">
        <v>0</v>
      </c>
      <c r="AC798" s="13">
        <v>0</v>
      </c>
      <c r="AD798" s="13">
        <v>0</v>
      </c>
      <c r="AE798" s="13">
        <v>0</v>
      </c>
      <c r="AF798" s="13">
        <v>0</v>
      </c>
      <c r="AG798" s="13">
        <v>0</v>
      </c>
      <c r="AH798" s="13">
        <v>0</v>
      </c>
      <c r="AI798" s="13">
        <v>25.8</v>
      </c>
      <c r="AJ798" s="13">
        <v>0</v>
      </c>
      <c r="AK798" s="13">
        <v>0</v>
      </c>
      <c r="AL798" s="13">
        <v>0</v>
      </c>
      <c r="AM798" s="13">
        <v>0</v>
      </c>
      <c r="AN798" s="13">
        <v>0</v>
      </c>
      <c r="AO798" s="13">
        <v>0</v>
      </c>
      <c r="AP798" s="13">
        <v>0</v>
      </c>
      <c r="AQ798" s="13">
        <v>0</v>
      </c>
      <c r="AR798" s="13">
        <v>0</v>
      </c>
      <c r="AS798" s="13">
        <v>0</v>
      </c>
      <c r="AT798" s="13">
        <v>0</v>
      </c>
      <c r="AU798" s="13">
        <v>0</v>
      </c>
      <c r="AV798" s="13">
        <v>0</v>
      </c>
      <c r="AW798" s="16">
        <f t="shared" si="223"/>
        <v>0</v>
      </c>
      <c r="AX798" s="16">
        <v>0</v>
      </c>
      <c r="AY798" s="10">
        <f t="shared" si="224"/>
        <v>0</v>
      </c>
      <c r="AZ798" s="10">
        <f>SUM(Z798:AK798)</f>
        <v>25.8</v>
      </c>
      <c r="BA798" s="10">
        <v>0</v>
      </c>
      <c r="BB798" s="10">
        <f t="shared" si="225"/>
        <v>0</v>
      </c>
      <c r="BC798" s="10">
        <f t="shared" si="226"/>
        <v>0</v>
      </c>
      <c r="BD798" s="10">
        <f t="shared" si="227"/>
        <v>-25.8</v>
      </c>
      <c r="BE798" s="10">
        <f t="shared" si="239"/>
        <v>25.8</v>
      </c>
      <c r="BF798" s="2" t="s">
        <v>119</v>
      </c>
      <c r="BG798" s="10">
        <f t="shared" si="228"/>
        <v>0</v>
      </c>
      <c r="BH798" s="36" t="s">
        <v>118</v>
      </c>
      <c r="BI798" s="39" t="str">
        <f t="shared" si="229"/>
        <v/>
      </c>
      <c r="BJ798" s="39" t="str">
        <f t="shared" si="230"/>
        <v/>
      </c>
      <c r="BK798" s="16">
        <f>SUM(AR798:AX798)</f>
        <v>0</v>
      </c>
      <c r="BL798" s="10">
        <f>SUM(AL798:AQ798)</f>
        <v>0</v>
      </c>
      <c r="BM798" s="12" t="str">
        <f t="shared" si="231"/>
        <v/>
      </c>
      <c r="BN798" s="12" t="str">
        <f t="shared" si="231"/>
        <v/>
      </c>
      <c r="BO798" s="9">
        <f t="shared" si="232"/>
        <v>0</v>
      </c>
      <c r="BP798" s="39" t="str">
        <f t="shared" si="233"/>
        <v/>
      </c>
      <c r="BQ798" s="147"/>
      <c r="BR798" s="9">
        <f t="shared" si="234"/>
        <v>0</v>
      </c>
      <c r="BS798" s="9">
        <f t="shared" si="235"/>
        <v>25.8</v>
      </c>
      <c r="BT798" s="9">
        <f t="shared" si="236"/>
        <v>25.8</v>
      </c>
      <c r="BU798" s="9" t="str">
        <f>IFERROR(_xlfn.XLOOKUP(D798,Sheet1!B:B,Sheet1!L:L),"")</f>
        <v/>
      </c>
      <c r="BV798" s="9" t="e">
        <f>_xlfn.XLOOKUP(BU798,Sheet1!S:S,Sheet1!T:T)</f>
        <v>#N/A</v>
      </c>
      <c r="BW798" s="9" t="e">
        <f>_xlfn.XLOOKUP(D798,Sheet1!B:B,Sheet1!M:M)</f>
        <v>#N/A</v>
      </c>
      <c r="BZ798" s="108">
        <f t="shared" si="237"/>
        <v>0</v>
      </c>
      <c r="CB798" s="12"/>
      <c r="CC798" s="12"/>
      <c r="CG798" s="1" t="str">
        <f>IF(BO798&lt;80,"Below 80",
IF(BO798&lt;=120,"80-120",
IF(BO798&lt;=200,"&gt; 120-200",
IF(BO798&lt;=300,"&gt;200-300",
IF(BO798&lt;=500,"&gt;300-500",
"&gt;500")))))</f>
        <v>Below 80</v>
      </c>
      <c r="CH798" s="1" t="str">
        <f>IFERROR(_xlfn.XLOOKUP(CG798,Scenario!M:M,Scenario!N:N),"")</f>
        <v/>
      </c>
      <c r="CI798" s="1" t="str">
        <f t="shared" si="238"/>
        <v>No</v>
      </c>
      <c r="CJ798" s="75">
        <v>0</v>
      </c>
    </row>
    <row r="799" spans="1:88" hidden="1">
      <c r="A799" s="2">
        <v>798</v>
      </c>
      <c r="B799" s="2">
        <v>2025</v>
      </c>
      <c r="C799" s="1">
        <v>0</v>
      </c>
      <c r="D799" s="37" t="str">
        <v>001J100000JrAesIAF</v>
      </c>
      <c r="E799" s="37" t="str">
        <v>P. MADHAV STEEL TRADERS</v>
      </c>
      <c r="F799" s="37" t="str">
        <v>DELHI</v>
      </c>
      <c r="G799" s="37" t="str">
        <v>SOUTH WEST</v>
      </c>
      <c r="H799" s="37">
        <v>0</v>
      </c>
      <c r="I799" s="37" t="str">
        <v>MAHENDRA STEELS</v>
      </c>
      <c r="J799" s="37" t="str">
        <v>Aman kumar</v>
      </c>
      <c r="K799" s="37" t="str">
        <v>Aman kumar</v>
      </c>
      <c r="L799" s="37" t="str">
        <v>C12832</v>
      </c>
      <c r="M799" s="37" t="str">
        <v>North</v>
      </c>
      <c r="N799" s="2">
        <v>110071</v>
      </c>
      <c r="O799" s="2" t="str">
        <v>07AMTPG0939M1ZI</v>
      </c>
      <c r="P799" s="2">
        <v>9711888082</v>
      </c>
      <c r="Q799" s="2" t="str">
        <v>Jan'25</v>
      </c>
      <c r="R799" s="2">
        <v>2025</v>
      </c>
      <c r="S799" s="1">
        <v>0</v>
      </c>
      <c r="T799" s="2">
        <v>100</v>
      </c>
      <c r="U799" s="12">
        <v>1.8333333333333333E-2</v>
      </c>
      <c r="V799" s="1" t="str">
        <v>Challenger</v>
      </c>
      <c r="W799" s="13">
        <v>0</v>
      </c>
      <c r="X799" s="13">
        <v>0</v>
      </c>
      <c r="Y799" s="13">
        <v>0</v>
      </c>
      <c r="Z799" s="13">
        <v>0</v>
      </c>
      <c r="AA799" s="13">
        <v>0</v>
      </c>
      <c r="AB799" s="13">
        <v>0</v>
      </c>
      <c r="AC799" s="13">
        <v>0</v>
      </c>
      <c r="AD799" s="13">
        <v>0</v>
      </c>
      <c r="AE799" s="13">
        <v>0</v>
      </c>
      <c r="AF799" s="13">
        <v>0</v>
      </c>
      <c r="AG799" s="13">
        <v>0</v>
      </c>
      <c r="AH799" s="13">
        <v>0</v>
      </c>
      <c r="AI799" s="13">
        <v>10</v>
      </c>
      <c r="AJ799" s="13">
        <v>5.0999999999999996</v>
      </c>
      <c r="AK799" s="13">
        <v>9.81</v>
      </c>
      <c r="AL799" s="13">
        <v>0</v>
      </c>
      <c r="AM799" s="13">
        <v>0</v>
      </c>
      <c r="AN799" s="13">
        <v>0</v>
      </c>
      <c r="AO799" s="13">
        <v>12</v>
      </c>
      <c r="AP799" s="13">
        <v>0</v>
      </c>
      <c r="AQ799" s="13">
        <v>1</v>
      </c>
      <c r="AR799" s="13">
        <v>4</v>
      </c>
      <c r="AS799" s="13">
        <v>2</v>
      </c>
      <c r="AT799" s="13">
        <v>0</v>
      </c>
      <c r="AU799" s="13">
        <v>3</v>
      </c>
      <c r="AV799" s="13">
        <v>2.5</v>
      </c>
      <c r="AW799" s="16">
        <f t="shared" si="223"/>
        <v>22</v>
      </c>
      <c r="AX799" s="16">
        <v>34</v>
      </c>
      <c r="AY799" s="10">
        <f t="shared" si="224"/>
        <v>56</v>
      </c>
      <c r="AZ799" s="10">
        <f>SUM(Z799:AK799)</f>
        <v>24.91</v>
      </c>
      <c r="BA799" s="10">
        <v>51</v>
      </c>
      <c r="BB799" s="10">
        <f t="shared" si="225"/>
        <v>29</v>
      </c>
      <c r="BC799" s="10">
        <f t="shared" si="226"/>
        <v>7.25</v>
      </c>
      <c r="BD799" s="10">
        <f t="shared" si="227"/>
        <v>31.09</v>
      </c>
      <c r="BE799" s="10">
        <f t="shared" si="239"/>
        <v>2.91</v>
      </c>
      <c r="BF799" s="2" t="s">
        <v>119</v>
      </c>
      <c r="BG799" s="10">
        <f t="shared" si="228"/>
        <v>2.375</v>
      </c>
      <c r="BH799" s="36" t="s">
        <v>118</v>
      </c>
      <c r="BI799" s="39" t="str">
        <f t="shared" si="229"/>
        <v/>
      </c>
      <c r="BJ799" s="39" t="str">
        <f t="shared" si="230"/>
        <v/>
      </c>
      <c r="BK799" s="16">
        <f>SUM(AR799:AX799)</f>
        <v>67.5</v>
      </c>
      <c r="BL799" s="10">
        <f>SUM(AL799:AQ799)</f>
        <v>13</v>
      </c>
      <c r="BM799" s="12">
        <f t="shared" si="231"/>
        <v>1.2053571428571428</v>
      </c>
      <c r="BN799" s="12">
        <f t="shared" si="231"/>
        <v>0.23214285714285715</v>
      </c>
      <c r="BO799" s="9">
        <f t="shared" si="232"/>
        <v>19</v>
      </c>
      <c r="BP799" s="39" t="str">
        <f t="shared" si="233"/>
        <v/>
      </c>
      <c r="BQ799" s="147"/>
      <c r="BR799" s="9">
        <f t="shared" si="234"/>
        <v>0</v>
      </c>
      <c r="BS799" s="9">
        <f t="shared" si="235"/>
        <v>24.91</v>
      </c>
      <c r="BT799" s="9">
        <f t="shared" si="236"/>
        <v>24.91</v>
      </c>
      <c r="BU799" s="9" t="str">
        <f>IFERROR(_xlfn.XLOOKUP(D799,Sheet1!B:B,Sheet1!L:L),"")</f>
        <v/>
      </c>
      <c r="BV799" s="9" t="e">
        <f>_xlfn.XLOOKUP(BU799,Sheet1!S:S,Sheet1!T:T)</f>
        <v>#N/A</v>
      </c>
      <c r="BW799" s="9" t="e">
        <f>_xlfn.XLOOKUP(D799,Sheet1!B:B,Sheet1!M:M)</f>
        <v>#N/A</v>
      </c>
      <c r="BZ799" s="108">
        <f t="shared" si="237"/>
        <v>34</v>
      </c>
      <c r="CB799" s="12">
        <f>AW799/AY799</f>
        <v>0.39285714285714285</v>
      </c>
      <c r="CC799" s="12">
        <f>AX799/AY799</f>
        <v>0.6071428571428571</v>
      </c>
      <c r="CG799" s="1" t="str">
        <f>IF(BO799&lt;80,"Below 80",
IF(BO799&lt;=120,"80-120",
IF(BO799&lt;=200,"&gt; 120-200",
IF(BO799&lt;=300,"&gt;200-300",
IF(BO799&lt;=500,"&gt;300-500",
"&gt;500")))))</f>
        <v>Below 80</v>
      </c>
      <c r="CH799" s="1" t="str">
        <f>IFERROR(_xlfn.XLOOKUP(CG799,Scenario!M:M,Scenario!N:N),"")</f>
        <v/>
      </c>
      <c r="CI799" s="1" t="str">
        <f t="shared" si="238"/>
        <v>Yes</v>
      </c>
      <c r="CJ799" s="75">
        <v>32</v>
      </c>
    </row>
    <row r="800" spans="1:88" hidden="1">
      <c r="A800" s="2">
        <v>799</v>
      </c>
      <c r="B800" s="2">
        <v>2025</v>
      </c>
      <c r="C800" s="1">
        <v>0</v>
      </c>
      <c r="D800" s="37" t="str">
        <v>0015g00001bYv1MAAS</v>
      </c>
      <c r="E800" s="37" t="str">
        <v>HD IRON &amp; STEEL</v>
      </c>
      <c r="F800" s="37" t="str">
        <v>DELHI</v>
      </c>
      <c r="G800" s="37" t="str">
        <v>SOUTH WEST</v>
      </c>
      <c r="H800" s="37">
        <v>0</v>
      </c>
      <c r="I800" s="37" t="str">
        <v>MAHENDRA STEELS</v>
      </c>
      <c r="J800" s="37" t="str">
        <v>Aman kumar</v>
      </c>
      <c r="K800" s="37" t="str">
        <v>Aman kumar</v>
      </c>
      <c r="L800" s="37" t="str">
        <v>C12832</v>
      </c>
      <c r="M800" s="37" t="str">
        <v>North</v>
      </c>
      <c r="N800" s="2">
        <v>110043</v>
      </c>
      <c r="O800" s="2" t="str">
        <v>07gkeps9423p1z8</v>
      </c>
      <c r="P800" s="2">
        <v>8130930015</v>
      </c>
      <c r="Q800" s="2" t="str">
        <v>Jan'25</v>
      </c>
      <c r="R800" s="2">
        <v>2025</v>
      </c>
      <c r="S800" s="1">
        <v>0</v>
      </c>
      <c r="T800" s="2">
        <v>100</v>
      </c>
      <c r="U800" s="12">
        <v>0</v>
      </c>
      <c r="V800" s="1" t="str">
        <v>Challenger</v>
      </c>
      <c r="W800" s="13">
        <v>0</v>
      </c>
      <c r="X800" s="13">
        <v>0</v>
      </c>
      <c r="Y800" s="13">
        <v>0</v>
      </c>
      <c r="Z800" s="13">
        <v>0</v>
      </c>
      <c r="AA800" s="13">
        <v>0</v>
      </c>
      <c r="AB800" s="13">
        <v>0</v>
      </c>
      <c r="AC800" s="13">
        <v>0</v>
      </c>
      <c r="AD800" s="13">
        <v>0</v>
      </c>
      <c r="AE800" s="13">
        <v>0</v>
      </c>
      <c r="AF800" s="13">
        <v>0</v>
      </c>
      <c r="AG800" s="13">
        <v>0</v>
      </c>
      <c r="AH800" s="13">
        <v>0</v>
      </c>
      <c r="AI800" s="13">
        <v>5.2</v>
      </c>
      <c r="AJ800" s="13">
        <v>0</v>
      </c>
      <c r="AK800" s="13">
        <v>0</v>
      </c>
      <c r="AL800" s="13">
        <v>0</v>
      </c>
      <c r="AM800" s="13">
        <v>2</v>
      </c>
      <c r="AN800" s="13">
        <v>0</v>
      </c>
      <c r="AO800" s="13">
        <v>0</v>
      </c>
      <c r="AP800" s="13">
        <v>0</v>
      </c>
      <c r="AQ800" s="13">
        <v>0</v>
      </c>
      <c r="AR800" s="13">
        <v>0</v>
      </c>
      <c r="AS800" s="13">
        <v>0</v>
      </c>
      <c r="AT800" s="13">
        <v>0</v>
      </c>
      <c r="AU800" s="13">
        <v>0</v>
      </c>
      <c r="AV800" s="13">
        <v>0</v>
      </c>
      <c r="AW800" s="16">
        <f t="shared" si="223"/>
        <v>2</v>
      </c>
      <c r="AX800" s="16">
        <v>4</v>
      </c>
      <c r="AY800" s="10">
        <f t="shared" si="224"/>
        <v>6</v>
      </c>
      <c r="AZ800" s="10">
        <f>SUM(Z800:AK800)</f>
        <v>5.2</v>
      </c>
      <c r="BA800" s="10">
        <v>6</v>
      </c>
      <c r="BB800" s="10">
        <f t="shared" si="225"/>
        <v>4</v>
      </c>
      <c r="BC800" s="10">
        <f t="shared" si="226"/>
        <v>1</v>
      </c>
      <c r="BD800" s="10">
        <f t="shared" si="227"/>
        <v>0.79999999999999982</v>
      </c>
      <c r="BE800" s="10">
        <f t="shared" si="239"/>
        <v>3.2</v>
      </c>
      <c r="BF800" s="2" t="s">
        <v>119</v>
      </c>
      <c r="BG800" s="10">
        <f t="shared" si="228"/>
        <v>0.25</v>
      </c>
      <c r="BH800" s="36" t="s">
        <v>118</v>
      </c>
      <c r="BI800" s="39" t="str">
        <f t="shared" si="229"/>
        <v/>
      </c>
      <c r="BJ800" s="39" t="str">
        <f t="shared" si="230"/>
        <v/>
      </c>
      <c r="BK800" s="16">
        <f>SUM(AR800:AX800)</f>
        <v>6</v>
      </c>
      <c r="BL800" s="10">
        <f>SUM(AL800:AQ800)</f>
        <v>2</v>
      </c>
      <c r="BM800" s="12">
        <f t="shared" si="231"/>
        <v>1</v>
      </c>
      <c r="BN800" s="12">
        <f t="shared" si="231"/>
        <v>0.33333333333333331</v>
      </c>
      <c r="BO800" s="9">
        <f t="shared" si="232"/>
        <v>2</v>
      </c>
      <c r="BP800" s="39" t="str">
        <f t="shared" si="233"/>
        <v/>
      </c>
      <c r="BQ800" s="147"/>
      <c r="BR800" s="9">
        <f t="shared" si="234"/>
        <v>0</v>
      </c>
      <c r="BS800" s="9">
        <f t="shared" si="235"/>
        <v>5.2</v>
      </c>
      <c r="BT800" s="9">
        <f t="shared" si="236"/>
        <v>5.2</v>
      </c>
      <c r="BU800" s="9" t="str">
        <f>IFERROR(_xlfn.XLOOKUP(D800,Sheet1!B:B,Sheet1!L:L),"")</f>
        <v/>
      </c>
      <c r="BV800" s="9" t="e">
        <f>_xlfn.XLOOKUP(BU800,Sheet1!S:S,Sheet1!T:T)</f>
        <v>#N/A</v>
      </c>
      <c r="BW800" s="9" t="e">
        <f>_xlfn.XLOOKUP(D800,Sheet1!B:B,Sheet1!M:M)</f>
        <v>#N/A</v>
      </c>
      <c r="BZ800" s="108">
        <f t="shared" si="237"/>
        <v>4</v>
      </c>
      <c r="CB800" s="12">
        <f>AW800/AY800</f>
        <v>0.33333333333333331</v>
      </c>
      <c r="CC800" s="12">
        <f>AX800/AY800</f>
        <v>0.66666666666666663</v>
      </c>
      <c r="CG800" s="1" t="str">
        <f>IF(BO800&lt;80,"Below 80",
IF(BO800&lt;=120,"80-120",
IF(BO800&lt;=200,"&gt; 120-200",
IF(BO800&lt;=300,"&gt;200-300",
IF(BO800&lt;=500,"&gt;300-500",
"&gt;500")))))</f>
        <v>Below 80</v>
      </c>
      <c r="CH800" s="1" t="str">
        <f>IFERROR(_xlfn.XLOOKUP(CG800,Scenario!M:M,Scenario!N:N),"")</f>
        <v/>
      </c>
      <c r="CI800" s="1" t="str">
        <f t="shared" si="238"/>
        <v>Yes</v>
      </c>
      <c r="CJ800" s="75">
        <v>4</v>
      </c>
    </row>
    <row r="801" spans="1:89" hidden="1">
      <c r="A801" s="2">
        <v>800</v>
      </c>
      <c r="B801" s="2">
        <v>2025</v>
      </c>
      <c r="C801" s="1">
        <v>0</v>
      </c>
      <c r="D801" s="37" t="str">
        <v>0015g00001VAiB7AAL</v>
      </c>
      <c r="E801" s="37" t="str">
        <v>SHARMA STEEL CORPORATION</v>
      </c>
      <c r="F801" s="37" t="str">
        <v>DELHI</v>
      </c>
      <c r="G801" s="37" t="str">
        <v>SOUTH</v>
      </c>
      <c r="H801" s="37">
        <v>0</v>
      </c>
      <c r="I801" s="37" t="str">
        <v>MAHENDRA STEELS</v>
      </c>
      <c r="J801" s="37" t="str">
        <v>Aman kumar</v>
      </c>
      <c r="K801" s="37" t="str">
        <v>Aman kumar</v>
      </c>
      <c r="L801" s="37" t="str">
        <v>C12832</v>
      </c>
      <c r="M801" s="37" t="str">
        <v>North</v>
      </c>
      <c r="N801" s="2">
        <v>110074</v>
      </c>
      <c r="O801" s="2" t="str">
        <v>07AOGPS8195E2ZF</v>
      </c>
      <c r="P801" s="2">
        <v>9811093433</v>
      </c>
      <c r="Q801" s="2" t="str">
        <v>Jan'25</v>
      </c>
      <c r="R801" s="2">
        <v>2025</v>
      </c>
      <c r="S801" s="1">
        <v>0</v>
      </c>
      <c r="T801" s="2">
        <v>200</v>
      </c>
      <c r="U801" s="12">
        <v>1.9566666666666666E-2</v>
      </c>
      <c r="V801" s="1" t="str">
        <v>Challenger</v>
      </c>
      <c r="W801" s="13">
        <v>0</v>
      </c>
      <c r="X801" s="13">
        <v>0</v>
      </c>
      <c r="Y801" s="13">
        <v>0</v>
      </c>
      <c r="Z801" s="13">
        <v>0</v>
      </c>
      <c r="AA801" s="13">
        <v>0</v>
      </c>
      <c r="AB801" s="13">
        <v>0</v>
      </c>
      <c r="AC801" s="13">
        <v>0</v>
      </c>
      <c r="AD801" s="13">
        <v>0</v>
      </c>
      <c r="AE801" s="13">
        <v>0</v>
      </c>
      <c r="AF801" s="13">
        <v>0</v>
      </c>
      <c r="AG801" s="13">
        <v>0</v>
      </c>
      <c r="AH801" s="13">
        <v>0</v>
      </c>
      <c r="AI801" s="13">
        <v>11.19</v>
      </c>
      <c r="AJ801" s="13">
        <v>0</v>
      </c>
      <c r="AK801" s="13">
        <v>0</v>
      </c>
      <c r="AL801" s="13">
        <v>0</v>
      </c>
      <c r="AM801" s="13">
        <v>10.58</v>
      </c>
      <c r="AN801" s="13">
        <v>0</v>
      </c>
      <c r="AO801" s="13">
        <v>0</v>
      </c>
      <c r="AP801" s="13">
        <v>0</v>
      </c>
      <c r="AQ801" s="13">
        <v>0</v>
      </c>
      <c r="AR801" s="13">
        <v>0</v>
      </c>
      <c r="AS801" s="13">
        <v>0</v>
      </c>
      <c r="AT801" s="13">
        <v>0</v>
      </c>
      <c r="AU801" s="13">
        <v>0</v>
      </c>
      <c r="AV801" s="13">
        <v>11.74</v>
      </c>
      <c r="AW801" s="16">
        <f t="shared" si="223"/>
        <v>10.58</v>
      </c>
      <c r="AX801" s="16">
        <v>21.16</v>
      </c>
      <c r="AY801" s="10">
        <f t="shared" si="224"/>
        <v>31.740000000000002</v>
      </c>
      <c r="AZ801" s="10">
        <f>SUM(Z801:AK801)</f>
        <v>11.19</v>
      </c>
      <c r="BA801" s="10">
        <v>20</v>
      </c>
      <c r="BB801" s="10">
        <f t="shared" si="225"/>
        <v>9.42</v>
      </c>
      <c r="BC801" s="10">
        <f t="shared" si="226"/>
        <v>2.355</v>
      </c>
      <c r="BD801" s="10">
        <f t="shared" si="227"/>
        <v>20.550000000000004</v>
      </c>
      <c r="BE801" s="10">
        <f t="shared" si="239"/>
        <v>0.60999999999999943</v>
      </c>
      <c r="BF801" s="2" t="s">
        <v>119</v>
      </c>
      <c r="BG801" s="10">
        <f t="shared" si="228"/>
        <v>1.3225</v>
      </c>
      <c r="BH801" s="36" t="s">
        <v>118</v>
      </c>
      <c r="BI801" s="39" t="str">
        <f t="shared" si="229"/>
        <v/>
      </c>
      <c r="BJ801" s="39" t="str">
        <f t="shared" si="230"/>
        <v/>
      </c>
      <c r="BK801" s="16">
        <f>SUM(AR801:AX801)</f>
        <v>43.480000000000004</v>
      </c>
      <c r="BL801" s="10">
        <f>SUM(AL801:AQ801)</f>
        <v>10.58</v>
      </c>
      <c r="BM801" s="12">
        <f t="shared" si="231"/>
        <v>1.3698802772526781</v>
      </c>
      <c r="BN801" s="12">
        <f t="shared" si="231"/>
        <v>0.33333333333333331</v>
      </c>
      <c r="BO801" s="9">
        <f t="shared" si="232"/>
        <v>10.58</v>
      </c>
      <c r="BP801" s="39" t="str">
        <f t="shared" si="233"/>
        <v/>
      </c>
      <c r="BQ801" s="147"/>
      <c r="BR801" s="9">
        <f t="shared" si="234"/>
        <v>0</v>
      </c>
      <c r="BS801" s="9">
        <f t="shared" si="235"/>
        <v>11.19</v>
      </c>
      <c r="BT801" s="9">
        <f t="shared" si="236"/>
        <v>11.19</v>
      </c>
      <c r="BU801" s="9" t="str">
        <f>IFERROR(_xlfn.XLOOKUP(D801,Sheet1!B:B,Sheet1!L:L),"")</f>
        <v/>
      </c>
      <c r="BV801" s="9" t="e">
        <f>_xlfn.XLOOKUP(BU801,Sheet1!S:S,Sheet1!T:T)</f>
        <v>#N/A</v>
      </c>
      <c r="BW801" s="9" t="e">
        <f>_xlfn.XLOOKUP(D801,Sheet1!B:B,Sheet1!M:M)</f>
        <v>#N/A</v>
      </c>
      <c r="BZ801" s="108">
        <f t="shared" si="237"/>
        <v>21.160000000000004</v>
      </c>
      <c r="CB801" s="12">
        <f>AW801/AY801</f>
        <v>0.33333333333333331</v>
      </c>
      <c r="CC801" s="12">
        <f>AX801/AY801</f>
        <v>0.66666666666666663</v>
      </c>
      <c r="CG801" s="1" t="str">
        <f>IF(BO801&lt;80,"Below 80",
IF(BO801&lt;=120,"80-120",
IF(BO801&lt;=200,"&gt; 120-200",
IF(BO801&lt;=300,"&gt;200-300",
IF(BO801&lt;=500,"&gt;300-500",
"&gt;500")))))</f>
        <v>Below 80</v>
      </c>
      <c r="CH801" s="1" t="str">
        <f>IFERROR(_xlfn.XLOOKUP(CG801,Scenario!M:M,Scenario!N:N),"")</f>
        <v/>
      </c>
      <c r="CI801" s="1" t="str">
        <f t="shared" si="238"/>
        <v>Yes</v>
      </c>
      <c r="CJ801" s="75">
        <v>21.16</v>
      </c>
    </row>
    <row r="802" spans="1:89" hidden="1">
      <c r="A802" s="2">
        <v>801</v>
      </c>
      <c r="B802" s="2">
        <v>2025</v>
      </c>
      <c r="C802" s="1">
        <v>0</v>
      </c>
      <c r="D802" s="37" t="str">
        <v>0015g00001ZWnbvAAD</v>
      </c>
      <c r="E802" s="37" t="str">
        <v>Khandelwal steel &amp; cement</v>
      </c>
      <c r="F802" s="37" t="str">
        <v>DELHI</v>
      </c>
      <c r="G802" s="37" t="str">
        <v>SOUTH</v>
      </c>
      <c r="H802" s="37">
        <v>0</v>
      </c>
      <c r="I802" s="37" t="str">
        <v>MAHENDRA STEELS</v>
      </c>
      <c r="J802" s="37" t="str">
        <v>Aman kumar</v>
      </c>
      <c r="K802" s="37" t="str">
        <v>Aman kumar</v>
      </c>
      <c r="L802" s="37" t="str">
        <v>C12832</v>
      </c>
      <c r="M802" s="37" t="str">
        <v>North</v>
      </c>
      <c r="N802" s="2">
        <v>110030</v>
      </c>
      <c r="O802" s="2" t="str">
        <v>07akepk6625r1zk</v>
      </c>
      <c r="P802" s="2">
        <v>9810331750</v>
      </c>
      <c r="Q802" s="2" t="str">
        <v>Jan'25</v>
      </c>
      <c r="R802" s="2">
        <v>2025</v>
      </c>
      <c r="S802" s="1">
        <v>0</v>
      </c>
      <c r="T802" s="2">
        <v>150</v>
      </c>
      <c r="U802" s="12">
        <v>0</v>
      </c>
      <c r="V802" s="1" t="str">
        <v>Challenger</v>
      </c>
      <c r="W802" s="13">
        <v>0</v>
      </c>
      <c r="X802" s="13">
        <v>0</v>
      </c>
      <c r="Y802" s="13">
        <v>0</v>
      </c>
      <c r="Z802" s="13">
        <v>0</v>
      </c>
      <c r="AA802" s="13">
        <v>0</v>
      </c>
      <c r="AB802" s="13">
        <v>0</v>
      </c>
      <c r="AC802" s="13">
        <v>0</v>
      </c>
      <c r="AD802" s="13">
        <v>0</v>
      </c>
      <c r="AE802" s="13">
        <v>0</v>
      </c>
      <c r="AF802" s="13">
        <v>0</v>
      </c>
      <c r="AG802" s="13">
        <v>0</v>
      </c>
      <c r="AH802" s="13">
        <v>0</v>
      </c>
      <c r="AI802" s="13">
        <v>6.03</v>
      </c>
      <c r="AJ802" s="13">
        <v>50.5</v>
      </c>
      <c r="AK802" s="13">
        <v>64.64</v>
      </c>
      <c r="AL802" s="13">
        <v>43.9</v>
      </c>
      <c r="AM802" s="13">
        <v>51.2</v>
      </c>
      <c r="AN802" s="13">
        <v>0</v>
      </c>
      <c r="AO802" s="13">
        <v>0</v>
      </c>
      <c r="AP802" s="13">
        <v>0</v>
      </c>
      <c r="AQ802" s="13">
        <v>0</v>
      </c>
      <c r="AR802" s="13">
        <v>0</v>
      </c>
      <c r="AS802" s="13">
        <v>0</v>
      </c>
      <c r="AT802" s="13">
        <v>0</v>
      </c>
      <c r="AU802" s="13">
        <v>0</v>
      </c>
      <c r="AV802" s="13">
        <v>0</v>
      </c>
      <c r="AW802" s="16">
        <f t="shared" si="223"/>
        <v>95.1</v>
      </c>
      <c r="AX802" s="16">
        <v>205.9</v>
      </c>
      <c r="AY802" s="10">
        <v>301</v>
      </c>
      <c r="AZ802" s="10">
        <f>SUM(Z802:AK802)</f>
        <v>121.17</v>
      </c>
      <c r="BA802" s="10">
        <v>0</v>
      </c>
      <c r="BB802" s="10">
        <f t="shared" si="225"/>
        <v>-95.1</v>
      </c>
      <c r="BC802" s="10">
        <f t="shared" si="226"/>
        <v>-23.774999999999999</v>
      </c>
      <c r="BD802" s="10">
        <f t="shared" si="227"/>
        <v>179.82999999999998</v>
      </c>
      <c r="BE802" s="10">
        <f t="shared" si="239"/>
        <v>26.070000000000007</v>
      </c>
      <c r="BF802" s="2" t="s">
        <v>119</v>
      </c>
      <c r="BG802" s="10">
        <f t="shared" si="228"/>
        <v>11.887499999999999</v>
      </c>
      <c r="BH802" s="36" t="s">
        <v>118</v>
      </c>
      <c r="BI802" s="39" t="str">
        <f t="shared" si="229"/>
        <v/>
      </c>
      <c r="BJ802" s="39" t="str">
        <f t="shared" si="230"/>
        <v>B</v>
      </c>
      <c r="BK802" s="16">
        <f>SUM(AR802:AX802)</f>
        <v>301</v>
      </c>
      <c r="BL802" s="10">
        <f>SUM(AL802:AQ802)</f>
        <v>95.1</v>
      </c>
      <c r="BM802" s="12">
        <f t="shared" si="231"/>
        <v>1</v>
      </c>
      <c r="BN802" s="12">
        <f t="shared" si="231"/>
        <v>0.3159468438538206</v>
      </c>
      <c r="BO802" s="9">
        <f t="shared" si="232"/>
        <v>95.1</v>
      </c>
      <c r="BP802" s="39" t="str">
        <f t="shared" si="233"/>
        <v/>
      </c>
      <c r="BQ802" s="147"/>
      <c r="BR802" s="9">
        <f t="shared" si="234"/>
        <v>0</v>
      </c>
      <c r="BS802" s="9">
        <f t="shared" si="235"/>
        <v>121.17</v>
      </c>
      <c r="BT802" s="9">
        <f t="shared" si="236"/>
        <v>121.17</v>
      </c>
      <c r="BU802" s="9" t="str">
        <f>IFERROR(_xlfn.XLOOKUP(D802,Sheet1!B:B,Sheet1!L:L),"")</f>
        <v/>
      </c>
      <c r="BV802" s="9" t="e">
        <f>_xlfn.XLOOKUP(BU802,Sheet1!S:S,Sheet1!T:T)</f>
        <v>#N/A</v>
      </c>
      <c r="BW802" s="9" t="e">
        <f>_xlfn.XLOOKUP(D802,Sheet1!B:B,Sheet1!M:M)</f>
        <v>#N/A</v>
      </c>
      <c r="BX802" s="11" t="s">
        <v>123</v>
      </c>
      <c r="BY802" s="1">
        <v>301</v>
      </c>
      <c r="BZ802" s="108">
        <f t="shared" si="237"/>
        <v>205.9</v>
      </c>
      <c r="CB802" s="12">
        <f>AW802/AY802</f>
        <v>0.3159468438538206</v>
      </c>
      <c r="CC802" s="12">
        <f>AX802/AY802</f>
        <v>0.68405315614617945</v>
      </c>
      <c r="CG802" s="1" t="str">
        <f>IF(BO802&lt;80,"Below 80",
IF(BO802&lt;=120,"80-120",
IF(BO802&lt;=200,"&gt; 120-200",
IF(BO802&lt;=300,"&gt;200-300",
IF(BO802&lt;=500,"&gt;300-500",
"&gt;500")))))</f>
        <v>80-120</v>
      </c>
      <c r="CH802" s="1" t="str">
        <f>IFERROR(_xlfn.XLOOKUP(CG802,Scenario!M:M,Scenario!N:N),"")</f>
        <v>A</v>
      </c>
      <c r="CI802" s="1" t="str">
        <f t="shared" si="238"/>
        <v>No</v>
      </c>
      <c r="CJ802" s="75">
        <v>205.9</v>
      </c>
    </row>
    <row r="803" spans="1:89" hidden="1">
      <c r="A803" s="2">
        <v>802</v>
      </c>
      <c r="B803" s="2">
        <v>2025</v>
      </c>
      <c r="C803" s="1">
        <v>0</v>
      </c>
      <c r="D803" s="37" t="str">
        <v>0015g00001Y48d1AAB</v>
      </c>
      <c r="E803" s="37" t="str">
        <v>LAXMI TIMBER TRADING CO</v>
      </c>
      <c r="F803" s="37" t="str">
        <v>DELHI</v>
      </c>
      <c r="G803" s="37" t="str">
        <v>SHAHDARA</v>
      </c>
      <c r="H803" s="37">
        <v>0</v>
      </c>
      <c r="I803" s="37" t="str">
        <v>MAHENDRA STEELS</v>
      </c>
      <c r="J803" s="37" t="str">
        <v>Aashish Goyal</v>
      </c>
      <c r="K803" s="37" t="str">
        <v>Aashish Goyal</v>
      </c>
      <c r="L803" s="37" t="str">
        <v>C12832</v>
      </c>
      <c r="M803" s="37" t="str">
        <v>North</v>
      </c>
      <c r="N803" s="2">
        <v>110051</v>
      </c>
      <c r="O803" s="2" t="str">
        <v>07AALPS3585P1ZP</v>
      </c>
      <c r="P803" s="2">
        <v>9811138363</v>
      </c>
      <c r="Q803" s="2" t="str">
        <v>Jan'25</v>
      </c>
      <c r="R803" s="2">
        <v>2025</v>
      </c>
      <c r="S803" s="1">
        <v>0</v>
      </c>
      <c r="T803" s="2">
        <v>200</v>
      </c>
      <c r="U803" s="12">
        <v>5.0000000000000001E-3</v>
      </c>
      <c r="V803" s="1" t="str">
        <v>Challenger</v>
      </c>
      <c r="W803" s="13">
        <v>0</v>
      </c>
      <c r="X803" s="13">
        <v>0</v>
      </c>
      <c r="Y803" s="13">
        <v>0</v>
      </c>
      <c r="Z803" s="13">
        <v>0</v>
      </c>
      <c r="AA803" s="13">
        <v>0</v>
      </c>
      <c r="AB803" s="13">
        <v>0</v>
      </c>
      <c r="AC803" s="13">
        <v>0</v>
      </c>
      <c r="AD803" s="13">
        <v>0</v>
      </c>
      <c r="AE803" s="13">
        <v>0</v>
      </c>
      <c r="AF803" s="13">
        <v>0</v>
      </c>
      <c r="AG803" s="13">
        <v>0</v>
      </c>
      <c r="AH803" s="13">
        <v>0</v>
      </c>
      <c r="AI803" s="13">
        <v>9.99</v>
      </c>
      <c r="AJ803" s="13">
        <v>140</v>
      </c>
      <c r="AK803" s="13">
        <v>153</v>
      </c>
      <c r="AL803" s="13">
        <v>0</v>
      </c>
      <c r="AM803" s="13">
        <v>50.76</v>
      </c>
      <c r="AN803" s="13">
        <v>0</v>
      </c>
      <c r="AO803" s="13">
        <v>0</v>
      </c>
      <c r="AP803" s="13">
        <v>0</v>
      </c>
      <c r="AQ803" s="13">
        <v>0</v>
      </c>
      <c r="AR803" s="13">
        <v>3</v>
      </c>
      <c r="AS803" s="13">
        <v>13</v>
      </c>
      <c r="AT803" s="13">
        <v>3</v>
      </c>
      <c r="AU803" s="13">
        <v>0</v>
      </c>
      <c r="AV803" s="13">
        <v>0</v>
      </c>
      <c r="AW803" s="16">
        <f t="shared" si="223"/>
        <v>69.759999999999991</v>
      </c>
      <c r="AX803" s="16">
        <v>246.24</v>
      </c>
      <c r="AY803" s="107">
        <f>BW803</f>
        <v>300</v>
      </c>
      <c r="AZ803" s="10">
        <f>SUM(Z803:AK803)</f>
        <v>302.99</v>
      </c>
      <c r="BA803" s="10">
        <v>300</v>
      </c>
      <c r="BB803" s="10">
        <f t="shared" si="225"/>
        <v>230.24</v>
      </c>
      <c r="BC803" s="10">
        <f t="shared" si="226"/>
        <v>57.56</v>
      </c>
      <c r="BD803" s="10">
        <f t="shared" si="227"/>
        <v>-2.9900000000000091</v>
      </c>
      <c r="BE803" s="10">
        <f t="shared" si="239"/>
        <v>233.23000000000002</v>
      </c>
      <c r="BF803" s="2" t="s">
        <v>119</v>
      </c>
      <c r="BG803" s="10">
        <f t="shared" si="228"/>
        <v>8.3449999999999989</v>
      </c>
      <c r="BH803" s="36" t="s">
        <v>118</v>
      </c>
      <c r="BI803" s="39" t="str">
        <f t="shared" si="229"/>
        <v>B</v>
      </c>
      <c r="BJ803" s="39" t="str">
        <f t="shared" si="230"/>
        <v>B</v>
      </c>
      <c r="BK803" s="16">
        <f>SUM(AR803:AX803)</f>
        <v>335</v>
      </c>
      <c r="BL803" s="10">
        <f>SUM(AL803:AQ803)</f>
        <v>50.76</v>
      </c>
      <c r="BM803" s="12">
        <f t="shared" si="231"/>
        <v>1.1166666666666667</v>
      </c>
      <c r="BN803" s="12">
        <f t="shared" si="231"/>
        <v>0.16919999999999999</v>
      </c>
      <c r="BO803" s="9">
        <f t="shared" si="232"/>
        <v>66.759999999999991</v>
      </c>
      <c r="BP803" s="39" t="str">
        <f t="shared" si="233"/>
        <v/>
      </c>
      <c r="BQ803" s="147"/>
      <c r="BR803" s="9">
        <f t="shared" si="234"/>
        <v>0</v>
      </c>
      <c r="BS803" s="9">
        <f t="shared" si="235"/>
        <v>302.99</v>
      </c>
      <c r="BT803" s="9">
        <f t="shared" si="236"/>
        <v>302.99</v>
      </c>
      <c r="BU803" s="9" t="str">
        <f>IFERROR(_xlfn.XLOOKUP(D803,Sheet1!B:B,Sheet1!L:L),"")</f>
        <v>International Trip (1 pax South Asia) 3N-4D</v>
      </c>
      <c r="BV803" s="9" t="str">
        <f>_xlfn.XLOOKUP(BU803,Sheet1!S:S,Sheet1!T:T)</f>
        <v>B</v>
      </c>
      <c r="BW803" s="9">
        <f>_xlfn.XLOOKUP(D803,Sheet1!B:B,Sheet1!M:M)</f>
        <v>300</v>
      </c>
      <c r="BX803" s="1" t="s">
        <v>129</v>
      </c>
      <c r="BY803" s="1">
        <v>301</v>
      </c>
      <c r="BZ803" s="108">
        <f t="shared" si="237"/>
        <v>230.24</v>
      </c>
      <c r="CB803" s="12">
        <f>AW803/AY803</f>
        <v>0.23253333333333331</v>
      </c>
      <c r="CC803" s="12">
        <f>AX803/AY803</f>
        <v>0.82080000000000009</v>
      </c>
      <c r="CG803" s="1" t="str">
        <f>IF(BO803&lt;80,"Below 80",
IF(BO803&lt;=120,"80-120",
IF(BO803&lt;=200,"&gt; 120-200",
IF(BO803&lt;=300,"&gt;200-300",
IF(BO803&lt;=500,"&gt;300-500",
"&gt;500")))))</f>
        <v>Below 80</v>
      </c>
      <c r="CH803" s="1" t="str">
        <f>IFERROR(_xlfn.XLOOKUP(CG803,Scenario!M:M,Scenario!N:N),"")</f>
        <v/>
      </c>
      <c r="CI803" s="1" t="b">
        <f t="shared" si="238"/>
        <v>0</v>
      </c>
      <c r="CJ803" s="75">
        <v>233.24</v>
      </c>
    </row>
    <row r="804" spans="1:89" hidden="1">
      <c r="A804" s="2">
        <v>803</v>
      </c>
      <c r="B804" s="2">
        <v>2025</v>
      </c>
      <c r="C804" s="1">
        <v>0</v>
      </c>
      <c r="D804" s="37" t="str">
        <v>0015g00001UBHaIAAX</v>
      </c>
      <c r="E804" s="37" t="str">
        <v>AMBA STEEL</v>
      </c>
      <c r="F804" s="37" t="str">
        <v>HARYANA</v>
      </c>
      <c r="G804" s="37" t="str">
        <v>GURUGRAM</v>
      </c>
      <c r="H804" s="37" t="str">
        <v>Gurugram</v>
      </c>
      <c r="I804" s="37" t="str">
        <v>NIKUNJ UDYOG</v>
      </c>
      <c r="J804" s="37" t="str">
        <v>Shiv Shankar Sharma</v>
      </c>
      <c r="K804" s="37" t="str">
        <v>Shiv Shankar Sharma</v>
      </c>
      <c r="L804" s="37" t="str">
        <v>C12828</v>
      </c>
      <c r="M804" s="37" t="str">
        <v>North</v>
      </c>
      <c r="N804" s="2">
        <v>122002</v>
      </c>
      <c r="O804" s="2" t="str">
        <v>06AFBPV9207J1Z5</v>
      </c>
      <c r="P804" s="2">
        <v>9810100014</v>
      </c>
      <c r="Q804" s="2" t="str">
        <v>Jan'25</v>
      </c>
      <c r="R804" s="2">
        <v>2025</v>
      </c>
      <c r="S804" s="1">
        <v>0</v>
      </c>
      <c r="T804" s="2">
        <v>120</v>
      </c>
      <c r="U804" s="12">
        <v>0</v>
      </c>
      <c r="V804" s="1" t="str">
        <v>Challenger</v>
      </c>
      <c r="W804" s="13">
        <v>0</v>
      </c>
      <c r="X804" s="13">
        <v>0</v>
      </c>
      <c r="Y804" s="13">
        <v>0</v>
      </c>
      <c r="Z804" s="13">
        <v>0</v>
      </c>
      <c r="AA804" s="13">
        <v>0</v>
      </c>
      <c r="AB804" s="13">
        <v>0</v>
      </c>
      <c r="AC804" s="13">
        <v>0</v>
      </c>
      <c r="AD804" s="13">
        <v>0</v>
      </c>
      <c r="AE804" s="13">
        <v>0</v>
      </c>
      <c r="AF804" s="13">
        <v>0</v>
      </c>
      <c r="AG804" s="13">
        <v>0</v>
      </c>
      <c r="AH804" s="13">
        <v>0</v>
      </c>
      <c r="AI804" s="13">
        <v>10</v>
      </c>
      <c r="AJ804" s="13">
        <v>0</v>
      </c>
      <c r="AK804" s="13">
        <v>0</v>
      </c>
      <c r="AL804" s="13">
        <v>0</v>
      </c>
      <c r="AM804" s="13">
        <v>0</v>
      </c>
      <c r="AN804" s="13">
        <v>0</v>
      </c>
      <c r="AO804" s="13">
        <v>0</v>
      </c>
      <c r="AP804" s="13">
        <v>0</v>
      </c>
      <c r="AQ804" s="13">
        <v>0</v>
      </c>
      <c r="AR804" s="13">
        <v>0</v>
      </c>
      <c r="AS804" s="13">
        <v>0</v>
      </c>
      <c r="AT804" s="13">
        <v>0</v>
      </c>
      <c r="AU804" s="13">
        <v>0</v>
      </c>
      <c r="AV804" s="13">
        <v>0</v>
      </c>
      <c r="AW804" s="16">
        <f t="shared" si="223"/>
        <v>0</v>
      </c>
      <c r="AX804" s="16">
        <v>0</v>
      </c>
      <c r="AY804" s="10">
        <f t="shared" si="224"/>
        <v>0</v>
      </c>
      <c r="AZ804" s="10">
        <f>SUM(Z804:AK804)</f>
        <v>10</v>
      </c>
      <c r="BA804" s="10">
        <v>0</v>
      </c>
      <c r="BB804" s="10">
        <f t="shared" si="225"/>
        <v>0</v>
      </c>
      <c r="BC804" s="10">
        <f t="shared" si="226"/>
        <v>0</v>
      </c>
      <c r="BD804" s="10">
        <f t="shared" si="227"/>
        <v>-10</v>
      </c>
      <c r="BE804" s="10">
        <f t="shared" si="239"/>
        <v>10</v>
      </c>
      <c r="BF804" s="2" t="s">
        <v>119</v>
      </c>
      <c r="BG804" s="10">
        <f t="shared" si="228"/>
        <v>0</v>
      </c>
      <c r="BH804" s="36" t="s">
        <v>118</v>
      </c>
      <c r="BI804" s="39" t="str">
        <f t="shared" si="229"/>
        <v/>
      </c>
      <c r="BJ804" s="39" t="str">
        <f t="shared" si="230"/>
        <v/>
      </c>
      <c r="BK804" s="16">
        <f>SUM(AR804:AX804)</f>
        <v>0</v>
      </c>
      <c r="BL804" s="10">
        <f>SUM(AL804:AQ804)</f>
        <v>0</v>
      </c>
      <c r="BM804" s="12" t="str">
        <f t="shared" si="231"/>
        <v/>
      </c>
      <c r="BN804" s="12" t="str">
        <f t="shared" si="231"/>
        <v/>
      </c>
      <c r="BO804" s="9">
        <f t="shared" si="232"/>
        <v>0</v>
      </c>
      <c r="BP804" s="39" t="str">
        <f t="shared" si="233"/>
        <v/>
      </c>
      <c r="BQ804" s="147"/>
      <c r="BR804" s="9">
        <f t="shared" si="234"/>
        <v>0</v>
      </c>
      <c r="BS804" s="9">
        <f t="shared" si="235"/>
        <v>10</v>
      </c>
      <c r="BT804" s="9">
        <f t="shared" si="236"/>
        <v>10</v>
      </c>
      <c r="BU804" s="9" t="str">
        <f>IFERROR(_xlfn.XLOOKUP(D804,Sheet1!B:B,Sheet1!L:L),"")</f>
        <v/>
      </c>
      <c r="BV804" s="9" t="e">
        <f>_xlfn.XLOOKUP(BU804,Sheet1!S:S,Sheet1!T:T)</f>
        <v>#N/A</v>
      </c>
      <c r="BW804" s="9" t="e">
        <f>_xlfn.XLOOKUP(D804,Sheet1!B:B,Sheet1!M:M)</f>
        <v>#N/A</v>
      </c>
      <c r="BZ804" s="108">
        <f t="shared" si="237"/>
        <v>0</v>
      </c>
      <c r="CB804" s="12"/>
      <c r="CC804" s="12"/>
      <c r="CG804" s="1" t="str">
        <f>IF(BO804&lt;80,"Below 80",
IF(BO804&lt;=120,"80-120",
IF(BO804&lt;=200,"&gt; 120-200",
IF(BO804&lt;=300,"&gt;200-300",
IF(BO804&lt;=500,"&gt;300-500",
"&gt;500")))))</f>
        <v>Below 80</v>
      </c>
      <c r="CH804" s="1" t="str">
        <f>IFERROR(_xlfn.XLOOKUP(CG804,Scenario!M:M,Scenario!N:N),"")</f>
        <v/>
      </c>
      <c r="CI804" s="1" t="str">
        <f t="shared" si="238"/>
        <v>No</v>
      </c>
      <c r="CJ804" s="75">
        <v>0</v>
      </c>
    </row>
    <row r="805" spans="1:89" ht="27.75" hidden="1">
      <c r="A805" s="2">
        <v>804</v>
      </c>
      <c r="B805" s="2">
        <v>2025</v>
      </c>
      <c r="C805" s="1">
        <v>0</v>
      </c>
      <c r="D805" s="37" t="str">
        <v>0015g00001VCA6uAAH</v>
      </c>
      <c r="E805" s="37" t="str">
        <v>KRISHNA STEELS</v>
      </c>
      <c r="F805" s="37" t="str">
        <v>HARYANA</v>
      </c>
      <c r="G805" s="37" t="str">
        <v>FARIDABAD</v>
      </c>
      <c r="H805" s="37" t="str">
        <v>Ballabgarh</v>
      </c>
      <c r="I805" s="37" t="str">
        <v>NIKUNJ UDYOG</v>
      </c>
      <c r="J805" s="37" t="str">
        <v>Rahul Chauhan</v>
      </c>
      <c r="K805" s="37">
        <v>0</v>
      </c>
      <c r="L805" s="37" t="str">
        <v>C12828</v>
      </c>
      <c r="M805" s="37" t="str">
        <v>North</v>
      </c>
      <c r="N805" s="2">
        <v>121001</v>
      </c>
      <c r="O805" s="2" t="str">
        <v>06AANPD4311L1ZU</v>
      </c>
      <c r="P805" s="2">
        <v>9953601657</v>
      </c>
      <c r="Q805" s="2" t="str">
        <v>Jan'25</v>
      </c>
      <c r="R805" s="2">
        <v>2025</v>
      </c>
      <c r="S805" s="1">
        <v>0</v>
      </c>
      <c r="T805" s="2">
        <v>100</v>
      </c>
      <c r="U805" s="12">
        <v>7.6299999999999993E-2</v>
      </c>
      <c r="V805" s="1" t="str">
        <v>Challenger</v>
      </c>
      <c r="W805" s="13">
        <v>0</v>
      </c>
      <c r="X805" s="13">
        <v>0</v>
      </c>
      <c r="Y805" s="13">
        <v>0</v>
      </c>
      <c r="Z805" s="13">
        <v>0</v>
      </c>
      <c r="AA805" s="13">
        <v>0</v>
      </c>
      <c r="AB805" s="13">
        <v>0</v>
      </c>
      <c r="AC805" s="13">
        <v>0</v>
      </c>
      <c r="AD805" s="13">
        <v>0</v>
      </c>
      <c r="AE805" s="13">
        <v>0</v>
      </c>
      <c r="AF805" s="13">
        <v>0</v>
      </c>
      <c r="AG805" s="13">
        <v>0</v>
      </c>
      <c r="AH805" s="13">
        <v>0</v>
      </c>
      <c r="AI805" s="13">
        <v>81</v>
      </c>
      <c r="AJ805" s="13">
        <v>42</v>
      </c>
      <c r="AK805" s="13">
        <v>15</v>
      </c>
      <c r="AL805" s="13">
        <v>39</v>
      </c>
      <c r="AM805" s="13">
        <v>32</v>
      </c>
      <c r="AN805" s="13">
        <v>0</v>
      </c>
      <c r="AO805" s="13">
        <v>0</v>
      </c>
      <c r="AP805" s="13">
        <v>0</v>
      </c>
      <c r="AQ805" s="13">
        <v>29.95</v>
      </c>
      <c r="AR805" s="13">
        <v>0</v>
      </c>
      <c r="AS805" s="13">
        <v>35.770000000000003</v>
      </c>
      <c r="AT805" s="13">
        <v>18</v>
      </c>
      <c r="AU805" s="13">
        <v>0</v>
      </c>
      <c r="AV805" s="13">
        <v>4.8899999999999997</v>
      </c>
      <c r="AW805" s="16">
        <f t="shared" si="223"/>
        <v>154.72</v>
      </c>
      <c r="AX805" s="16">
        <f>AW805*2</f>
        <v>309.44</v>
      </c>
      <c r="AY805" s="10">
        <f t="shared" si="224"/>
        <v>464.15999999999997</v>
      </c>
      <c r="AZ805" s="10">
        <f>SUM(Z805:AK805)</f>
        <v>138</v>
      </c>
      <c r="BA805" s="10">
        <v>200</v>
      </c>
      <c r="BB805" s="10">
        <f t="shared" si="225"/>
        <v>45.28</v>
      </c>
      <c r="BC805" s="10">
        <f t="shared" si="226"/>
        <v>11.32</v>
      </c>
      <c r="BD805" s="10">
        <f t="shared" si="227"/>
        <v>326.15999999999997</v>
      </c>
      <c r="BE805" s="10">
        <f t="shared" si="239"/>
        <v>-16.72</v>
      </c>
      <c r="BF805" s="2" t="s">
        <v>119</v>
      </c>
      <c r="BG805" s="10">
        <f t="shared" si="228"/>
        <v>17.09</v>
      </c>
      <c r="BH805" s="36" t="s">
        <v>118</v>
      </c>
      <c r="BI805" s="39" t="str">
        <f t="shared" si="229"/>
        <v>A</v>
      </c>
      <c r="BJ805" s="39" t="str">
        <f t="shared" si="230"/>
        <v>B</v>
      </c>
      <c r="BK805" s="16">
        <f>SUM(AR805:AX805)</f>
        <v>522.81999999999994</v>
      </c>
      <c r="BL805" s="10">
        <f>SUM(AL805:AQ805)</f>
        <v>100.95</v>
      </c>
      <c r="BM805" s="12">
        <f t="shared" si="231"/>
        <v>1.1263788348845225</v>
      </c>
      <c r="BN805" s="12">
        <f t="shared" si="231"/>
        <v>0.21748965873836609</v>
      </c>
      <c r="BO805" s="9">
        <f t="shared" si="232"/>
        <v>136.72</v>
      </c>
      <c r="BP805" s="39" t="str">
        <f t="shared" si="233"/>
        <v/>
      </c>
      <c r="BQ805" s="147" t="s">
        <v>190</v>
      </c>
      <c r="BR805" s="9">
        <f t="shared" si="234"/>
        <v>0</v>
      </c>
      <c r="BS805" s="9">
        <f t="shared" si="235"/>
        <v>138</v>
      </c>
      <c r="BT805" s="9">
        <f t="shared" si="236"/>
        <v>138</v>
      </c>
      <c r="BU805" s="9" t="str">
        <f>IFERROR(_xlfn.XLOOKUP(D805,Sheet1!B:B,Sheet1!L:L),"")</f>
        <v/>
      </c>
      <c r="BV805" s="9" t="e">
        <f>_xlfn.XLOOKUP(BU805,Sheet1!S:S,Sheet1!T:T)</f>
        <v>#N/A</v>
      </c>
      <c r="BW805" s="9" t="e">
        <f>_xlfn.XLOOKUP(D805,Sheet1!B:B,Sheet1!M:M)</f>
        <v>#N/A</v>
      </c>
      <c r="BX805" s="11" t="s">
        <v>123</v>
      </c>
      <c r="BZ805" s="108">
        <f t="shared" si="237"/>
        <v>309.43999999999994</v>
      </c>
      <c r="CB805" s="12">
        <f>AW805/AY805</f>
        <v>0.33333333333333337</v>
      </c>
      <c r="CC805" s="12">
        <f>AX805/AY805</f>
        <v>0.66666666666666674</v>
      </c>
      <c r="CG805" s="1" t="str">
        <f>IF(BO805&lt;80,"Below 80",
IF(BO805&lt;=120,"80-120",
IF(BO805&lt;=200,"&gt; 120-200",
IF(BO805&lt;=300,"&gt;200-300",
IF(BO805&lt;=500,"&gt;300-500",
"&gt;500")))))</f>
        <v>&gt; 120-200</v>
      </c>
      <c r="CH805" s="1" t="str">
        <f>IFERROR(_xlfn.XLOOKUP(CG805,Scenario!M:M,Scenario!N:N),"")</f>
        <v>B</v>
      </c>
      <c r="CI805" s="1" t="b">
        <f t="shared" si="238"/>
        <v>0</v>
      </c>
      <c r="CJ805" s="75">
        <v>237.67</v>
      </c>
    </row>
    <row r="806" spans="1:89" hidden="1">
      <c r="A806" s="2">
        <v>805</v>
      </c>
      <c r="B806" s="2">
        <v>2025</v>
      </c>
      <c r="C806" s="1">
        <v>0</v>
      </c>
      <c r="D806" s="37" t="str">
        <v>001J1000007oCM9IAM</v>
      </c>
      <c r="E806" s="37" t="str">
        <v>TUSHAR STEEL,</v>
      </c>
      <c r="F806" s="37" t="str">
        <v>HARYANA</v>
      </c>
      <c r="G806" s="37" t="str">
        <v>FARIDABAD</v>
      </c>
      <c r="H806" s="37" t="str">
        <v>Faridabad</v>
      </c>
      <c r="I806" s="37" t="str">
        <v>NIKUNJ UDYOG</v>
      </c>
      <c r="J806" s="37" t="str">
        <v>Rahul Chauhan</v>
      </c>
      <c r="K806" s="37">
        <v>0</v>
      </c>
      <c r="L806" s="37" t="str">
        <v>C12828</v>
      </c>
      <c r="M806" s="37" t="str">
        <v>North</v>
      </c>
      <c r="N806" s="2">
        <v>121002</v>
      </c>
      <c r="O806" s="2" t="str">
        <v>06AIYPP6639G1ZI</v>
      </c>
      <c r="P806" s="2">
        <v>9540210001</v>
      </c>
      <c r="Q806" s="2" t="str">
        <v>Jan'25</v>
      </c>
      <c r="R806" s="2">
        <v>2025</v>
      </c>
      <c r="S806" s="1">
        <v>0</v>
      </c>
      <c r="T806" s="2">
        <v>125</v>
      </c>
      <c r="U806" s="12">
        <v>0</v>
      </c>
      <c r="V806" s="1" t="str">
        <v>Challenger</v>
      </c>
      <c r="W806" s="13">
        <v>0</v>
      </c>
      <c r="X806" s="13">
        <v>0</v>
      </c>
      <c r="Y806" s="13">
        <v>0</v>
      </c>
      <c r="Z806" s="13">
        <v>0</v>
      </c>
      <c r="AA806" s="13">
        <v>0</v>
      </c>
      <c r="AB806" s="13">
        <v>0</v>
      </c>
      <c r="AC806" s="13">
        <v>0</v>
      </c>
      <c r="AD806" s="13">
        <v>0</v>
      </c>
      <c r="AE806" s="13">
        <v>0</v>
      </c>
      <c r="AF806" s="13">
        <v>0</v>
      </c>
      <c r="AG806" s="13">
        <v>0</v>
      </c>
      <c r="AH806" s="13">
        <v>0</v>
      </c>
      <c r="AI806" s="13">
        <v>10</v>
      </c>
      <c r="AJ806" s="13">
        <v>0</v>
      </c>
      <c r="AK806" s="13">
        <v>25</v>
      </c>
      <c r="AL806" s="13">
        <v>0</v>
      </c>
      <c r="AM806" s="13">
        <v>3</v>
      </c>
      <c r="AN806" s="13">
        <v>0</v>
      </c>
      <c r="AO806" s="13">
        <v>2.8</v>
      </c>
      <c r="AP806" s="13">
        <v>0</v>
      </c>
      <c r="AQ806" s="13">
        <v>0</v>
      </c>
      <c r="AR806" s="13">
        <v>0</v>
      </c>
      <c r="AS806" s="13">
        <v>0</v>
      </c>
      <c r="AT806" s="13">
        <v>0</v>
      </c>
      <c r="AU806" s="13">
        <v>0</v>
      </c>
      <c r="AV806" s="13">
        <v>0</v>
      </c>
      <c r="AW806" s="16">
        <f t="shared" si="223"/>
        <v>5.8</v>
      </c>
      <c r="AX806" s="16">
        <v>11.6</v>
      </c>
      <c r="AY806" s="10">
        <f t="shared" si="224"/>
        <v>17.399999999999999</v>
      </c>
      <c r="AZ806" s="10">
        <f>SUM(Z806:AK806)</f>
        <v>35</v>
      </c>
      <c r="BA806" s="10">
        <v>30</v>
      </c>
      <c r="BB806" s="10">
        <f t="shared" si="225"/>
        <v>24.2</v>
      </c>
      <c r="BC806" s="10">
        <f t="shared" si="226"/>
        <v>6.05</v>
      </c>
      <c r="BD806" s="10">
        <f t="shared" si="227"/>
        <v>-17.600000000000001</v>
      </c>
      <c r="BE806" s="10">
        <f t="shared" si="239"/>
        <v>29.2</v>
      </c>
      <c r="BF806" s="2" t="s">
        <v>119</v>
      </c>
      <c r="BG806" s="10">
        <f t="shared" si="228"/>
        <v>0.72499999999999998</v>
      </c>
      <c r="BH806" s="36" t="s">
        <v>118</v>
      </c>
      <c r="BI806" s="39" t="str">
        <f t="shared" si="229"/>
        <v/>
      </c>
      <c r="BJ806" s="39" t="str">
        <f t="shared" si="230"/>
        <v/>
      </c>
      <c r="BK806" s="16">
        <f>SUM(AR806:AX806)</f>
        <v>17.399999999999999</v>
      </c>
      <c r="BL806" s="10">
        <f>SUM(AL806:AQ806)</f>
        <v>5.8</v>
      </c>
      <c r="BM806" s="12">
        <f t="shared" si="231"/>
        <v>1</v>
      </c>
      <c r="BN806" s="12">
        <f t="shared" si="231"/>
        <v>0.33333333333333337</v>
      </c>
      <c r="BO806" s="9">
        <f t="shared" si="232"/>
        <v>5.8</v>
      </c>
      <c r="BP806" s="39" t="str">
        <f t="shared" si="233"/>
        <v/>
      </c>
      <c r="BQ806" s="147"/>
      <c r="BR806" s="9">
        <f t="shared" si="234"/>
        <v>0</v>
      </c>
      <c r="BS806" s="9">
        <f t="shared" si="235"/>
        <v>35</v>
      </c>
      <c r="BT806" s="9">
        <f t="shared" si="236"/>
        <v>35</v>
      </c>
      <c r="BU806" s="9" t="str">
        <f>IFERROR(_xlfn.XLOOKUP(D806,Sheet1!B:B,Sheet1!L:L),"")</f>
        <v/>
      </c>
      <c r="BV806" s="9" t="e">
        <f>_xlfn.XLOOKUP(BU806,Sheet1!S:S,Sheet1!T:T)</f>
        <v>#N/A</v>
      </c>
      <c r="BW806" s="9" t="e">
        <f>_xlfn.XLOOKUP(D806,Sheet1!B:B,Sheet1!M:M)</f>
        <v>#N/A</v>
      </c>
      <c r="BZ806" s="108">
        <f t="shared" si="237"/>
        <v>11.599999999999998</v>
      </c>
      <c r="CB806" s="12">
        <f>AW806/AY806</f>
        <v>0.33333333333333337</v>
      </c>
      <c r="CC806" s="12">
        <f>AX806/AY806</f>
        <v>0.66666666666666674</v>
      </c>
      <c r="CG806" s="1" t="str">
        <f>IF(BO806&lt;80,"Below 80",
IF(BO806&lt;=120,"80-120",
IF(BO806&lt;=200,"&gt; 120-200",
IF(BO806&lt;=300,"&gt;200-300",
IF(BO806&lt;=500,"&gt;300-500",
"&gt;500")))))</f>
        <v>Below 80</v>
      </c>
      <c r="CH806" s="1" t="str">
        <f>IFERROR(_xlfn.XLOOKUP(CG806,Scenario!M:M,Scenario!N:N),"")</f>
        <v/>
      </c>
      <c r="CI806" s="1" t="str">
        <f t="shared" si="238"/>
        <v>Yes</v>
      </c>
      <c r="CJ806" s="75">
        <v>11.6</v>
      </c>
    </row>
    <row r="807" spans="1:89" hidden="1">
      <c r="A807" s="2">
        <v>806</v>
      </c>
      <c r="B807" s="2">
        <v>2025</v>
      </c>
      <c r="C807" s="1">
        <v>0</v>
      </c>
      <c r="D807" s="37" t="str">
        <v>001J100000RypJ1IAJ</v>
      </c>
      <c r="E807" s="37" t="str">
        <v>Lakshmi Steels</v>
      </c>
      <c r="F807" s="37" t="str">
        <v>UTTAR PRADESH</v>
      </c>
      <c r="G807" s="37" t="str">
        <v>GAUTAM BUDDHA NAGAR</v>
      </c>
      <c r="H807" s="37">
        <v>0</v>
      </c>
      <c r="I807" s="37" t="str">
        <v>OPTRIX INFRA LLP</v>
      </c>
      <c r="J807" s="37" t="str">
        <v>Abhijeet Biswas</v>
      </c>
      <c r="K807" s="37" t="str">
        <v>Abhijeet Biswas</v>
      </c>
      <c r="L807" s="37" t="str">
        <v>001J100000PJG7oIAH</v>
      </c>
      <c r="M807" s="37" t="str">
        <v>North</v>
      </c>
      <c r="N807" s="2">
        <v>201009</v>
      </c>
      <c r="O807" s="2" t="str">
        <v>09AOZPS8600K1ZY</v>
      </c>
      <c r="P807" s="2">
        <v>9811222765</v>
      </c>
      <c r="Q807" s="2" t="str">
        <v>Jan'25</v>
      </c>
      <c r="R807" s="2">
        <v>2025</v>
      </c>
      <c r="S807" s="1">
        <v>0</v>
      </c>
      <c r="T807" s="2">
        <v>250</v>
      </c>
      <c r="U807" s="12">
        <v>1.0666666666666666E-2</v>
      </c>
      <c r="V807" s="1" t="str">
        <v>Alien</v>
      </c>
      <c r="W807" s="13">
        <v>0</v>
      </c>
      <c r="X807" s="13">
        <v>0</v>
      </c>
      <c r="Y807" s="13">
        <v>0</v>
      </c>
      <c r="Z807" s="13">
        <v>0</v>
      </c>
      <c r="AA807" s="13">
        <v>0</v>
      </c>
      <c r="AB807" s="13">
        <v>0</v>
      </c>
      <c r="AC807" s="13">
        <v>0</v>
      </c>
      <c r="AD807" s="13">
        <v>0</v>
      </c>
      <c r="AE807" s="13">
        <v>0</v>
      </c>
      <c r="AF807" s="13">
        <v>0</v>
      </c>
      <c r="AG807" s="13">
        <v>0</v>
      </c>
      <c r="AH807" s="13">
        <v>0</v>
      </c>
      <c r="AI807" s="13">
        <v>52.6</v>
      </c>
      <c r="AJ807" s="13">
        <v>0</v>
      </c>
      <c r="AK807" s="13">
        <v>0</v>
      </c>
      <c r="AL807" s="13">
        <v>0</v>
      </c>
      <c r="AM807" s="13">
        <v>0</v>
      </c>
      <c r="AN807" s="13">
        <v>0</v>
      </c>
      <c r="AO807" s="13">
        <v>0</v>
      </c>
      <c r="AP807" s="13">
        <v>0</v>
      </c>
      <c r="AQ807" s="13">
        <v>0</v>
      </c>
      <c r="AR807" s="13">
        <v>0</v>
      </c>
      <c r="AS807" s="13">
        <v>0</v>
      </c>
      <c r="AT807" s="13">
        <v>6</v>
      </c>
      <c r="AU807" s="13">
        <v>2</v>
      </c>
      <c r="AV807" s="13">
        <v>0</v>
      </c>
      <c r="AW807" s="16">
        <f t="shared" si="223"/>
        <v>8</v>
      </c>
      <c r="AX807" s="16">
        <v>0</v>
      </c>
      <c r="AY807" s="10">
        <f t="shared" si="224"/>
        <v>8</v>
      </c>
      <c r="AZ807" s="10">
        <f>SUM(Z807:AK807)</f>
        <v>52.6</v>
      </c>
      <c r="BA807" s="10"/>
      <c r="BB807" s="10">
        <f t="shared" si="225"/>
        <v>-8</v>
      </c>
      <c r="BC807" s="10">
        <f t="shared" si="226"/>
        <v>-2</v>
      </c>
      <c r="BD807" s="10">
        <f t="shared" si="227"/>
        <v>-44.6</v>
      </c>
      <c r="BE807" s="10">
        <f t="shared" si="239"/>
        <v>44.6</v>
      </c>
      <c r="BF807" s="2" t="s">
        <v>119</v>
      </c>
      <c r="BG807" s="10">
        <f t="shared" si="228"/>
        <v>0</v>
      </c>
      <c r="BH807" s="36" t="s">
        <v>118</v>
      </c>
      <c r="BI807" s="39" t="str">
        <f t="shared" si="229"/>
        <v/>
      </c>
      <c r="BJ807" s="39" t="str">
        <f t="shared" si="230"/>
        <v/>
      </c>
      <c r="BK807" s="16">
        <f>SUM(AR807:AX807)</f>
        <v>16</v>
      </c>
      <c r="BL807" s="10">
        <f>SUM(AL807:AQ807)</f>
        <v>0</v>
      </c>
      <c r="BM807" s="12">
        <f t="shared" si="231"/>
        <v>2</v>
      </c>
      <c r="BN807" s="12">
        <f t="shared" si="231"/>
        <v>0</v>
      </c>
      <c r="BO807" s="9">
        <f t="shared" si="232"/>
        <v>0</v>
      </c>
      <c r="BP807" s="39" t="str">
        <f t="shared" si="233"/>
        <v/>
      </c>
      <c r="BQ807" s="147"/>
      <c r="BR807" s="9">
        <f t="shared" si="234"/>
        <v>0</v>
      </c>
      <c r="BS807" s="9">
        <f t="shared" si="235"/>
        <v>52.6</v>
      </c>
      <c r="BT807" s="9">
        <f t="shared" si="236"/>
        <v>52.6</v>
      </c>
      <c r="BU807" s="9" t="str">
        <f>IFERROR(_xlfn.XLOOKUP(D807,Sheet1!B:B,Sheet1!L:L),"")</f>
        <v/>
      </c>
      <c r="BV807" s="9" t="e">
        <f>_xlfn.XLOOKUP(BU807,Sheet1!S:S,Sheet1!T:T)</f>
        <v>#N/A</v>
      </c>
      <c r="BW807" s="9" t="e">
        <f>_xlfn.XLOOKUP(D807,Sheet1!B:B,Sheet1!M:M)</f>
        <v>#N/A</v>
      </c>
      <c r="BZ807" s="108">
        <f t="shared" si="237"/>
        <v>0</v>
      </c>
      <c r="CB807" s="12"/>
      <c r="CC807" s="12"/>
      <c r="CG807" s="1" t="str">
        <f>IF(BO807&lt;80,"Below 80",
IF(BO807&lt;=120,"80-120",
IF(BO807&lt;=200,"&gt; 120-200",
IF(BO807&lt;=300,"&gt;200-300",
IF(BO807&lt;=500,"&gt;300-500",
"&gt;500")))))</f>
        <v>Below 80</v>
      </c>
      <c r="CH807" s="1" t="str">
        <f>IFERROR(_xlfn.XLOOKUP(CG807,Scenario!M:M,Scenario!N:N),"")</f>
        <v/>
      </c>
      <c r="CI807" s="1" t="str">
        <f t="shared" si="238"/>
        <v>No</v>
      </c>
      <c r="CJ807" s="75">
        <v>0</v>
      </c>
    </row>
    <row r="808" spans="1:89" hidden="1">
      <c r="A808" s="2">
        <v>807</v>
      </c>
      <c r="B808" s="2">
        <v>2025</v>
      </c>
      <c r="C808" s="1">
        <v>0</v>
      </c>
      <c r="D808" s="37" t="str">
        <v>0015g00001TDCVRAA5</v>
      </c>
      <c r="E808" s="37" t="str">
        <v>NARENDRA STEELS</v>
      </c>
      <c r="F808" s="37" t="str">
        <v>UTTAR PRADESH</v>
      </c>
      <c r="G808" s="37" t="str">
        <v>GAUTAM BUDDHA NAGAR</v>
      </c>
      <c r="H808" s="37" t="str">
        <v>Ghaziabad</v>
      </c>
      <c r="I808" s="37" t="str">
        <v>OPTRIX INFRA LLP</v>
      </c>
      <c r="J808" s="37" t="str">
        <v>Aashish Goyal</v>
      </c>
      <c r="K808" s="37" t="str">
        <v>Aashish Goyal</v>
      </c>
      <c r="L808" s="37" t="str">
        <v>001J100000PJG7oIAH</v>
      </c>
      <c r="M808" s="37" t="str">
        <v>North</v>
      </c>
      <c r="N808" s="2">
        <v>201009</v>
      </c>
      <c r="O808" s="2" t="str">
        <v>09ABRPJ7273N1ZP</v>
      </c>
      <c r="P808" s="2">
        <v>9811141295</v>
      </c>
      <c r="Q808" s="2" t="str">
        <v>Jan'25</v>
      </c>
      <c r="R808" s="2">
        <v>2025</v>
      </c>
      <c r="S808" s="1">
        <v>0</v>
      </c>
      <c r="T808" s="2">
        <v>150</v>
      </c>
      <c r="U808" s="12">
        <v>0.51119999999999999</v>
      </c>
      <c r="V808" s="1" t="str">
        <v>Star</v>
      </c>
      <c r="W808" s="13">
        <v>0</v>
      </c>
      <c r="X808" s="13">
        <v>0</v>
      </c>
      <c r="Y808" s="13">
        <v>0</v>
      </c>
      <c r="Z808" s="13">
        <v>0</v>
      </c>
      <c r="AA808" s="13">
        <v>0</v>
      </c>
      <c r="AB808" s="13">
        <v>0</v>
      </c>
      <c r="AC808" s="13">
        <v>0</v>
      </c>
      <c r="AD808" s="13">
        <v>0</v>
      </c>
      <c r="AE808" s="13">
        <v>0</v>
      </c>
      <c r="AF808" s="13">
        <v>0</v>
      </c>
      <c r="AG808" s="13">
        <v>0</v>
      </c>
      <c r="AH808" s="13">
        <v>0</v>
      </c>
      <c r="AI808" s="13">
        <v>106.2</v>
      </c>
      <c r="AJ808" s="13">
        <v>0</v>
      </c>
      <c r="AK808" s="13">
        <v>433</v>
      </c>
      <c r="AL808" s="13">
        <v>90</v>
      </c>
      <c r="AM808" s="13">
        <v>140</v>
      </c>
      <c r="AN808" s="13">
        <v>95.11</v>
      </c>
      <c r="AO808" s="13">
        <v>139.66</v>
      </c>
      <c r="AP808" s="13">
        <v>30</v>
      </c>
      <c r="AQ808" s="13">
        <v>52</v>
      </c>
      <c r="AR808" s="13">
        <v>41</v>
      </c>
      <c r="AS808" s="13">
        <v>79.98</v>
      </c>
      <c r="AT808" s="13">
        <v>87.26</v>
      </c>
      <c r="AU808" s="13">
        <v>92</v>
      </c>
      <c r="AV808" s="13">
        <v>50.78</v>
      </c>
      <c r="AW808" s="16">
        <f t="shared" si="223"/>
        <v>847.01</v>
      </c>
      <c r="AX808" s="16">
        <v>212.23000000000002</v>
      </c>
      <c r="AY808" s="107">
        <f>BW808</f>
        <v>800</v>
      </c>
      <c r="AZ808" s="10">
        <f>SUM(Z808:AK808)</f>
        <v>539.20000000000005</v>
      </c>
      <c r="BA808" s="10">
        <v>800</v>
      </c>
      <c r="BB808" s="10">
        <f t="shared" si="225"/>
        <v>-47.009999999999991</v>
      </c>
      <c r="BC808" s="10">
        <f t="shared" si="226"/>
        <v>-11.752499999999998</v>
      </c>
      <c r="BD808" s="10">
        <f t="shared" si="227"/>
        <v>260.79999999999995</v>
      </c>
      <c r="BE808" s="10">
        <f t="shared" si="239"/>
        <v>-307.80999999999995</v>
      </c>
      <c r="BF808" s="2" t="s">
        <v>119</v>
      </c>
      <c r="BG808" s="10">
        <f t="shared" si="228"/>
        <v>83.46875</v>
      </c>
      <c r="BH808" s="36" t="s">
        <v>118</v>
      </c>
      <c r="BI808" s="39" t="str">
        <f t="shared" si="229"/>
        <v>D</v>
      </c>
      <c r="BJ808" s="39" t="str">
        <f t="shared" si="230"/>
        <v>D</v>
      </c>
      <c r="BK808" s="16">
        <f>SUM(AR808:AX808)</f>
        <v>1410.26</v>
      </c>
      <c r="BL808" s="10">
        <f>SUM(AL808:AQ808)</f>
        <v>546.77</v>
      </c>
      <c r="BM808" s="12">
        <f t="shared" si="231"/>
        <v>1.7628250000000001</v>
      </c>
      <c r="BN808" s="12">
        <f t="shared" si="231"/>
        <v>0.68346249999999997</v>
      </c>
      <c r="BO808" s="9">
        <f t="shared" si="232"/>
        <v>667.75</v>
      </c>
      <c r="BP808" s="39" t="str">
        <f t="shared" si="233"/>
        <v>C</v>
      </c>
      <c r="BQ808" s="147"/>
      <c r="BR808" s="9">
        <f t="shared" si="234"/>
        <v>0</v>
      </c>
      <c r="BS808" s="9">
        <f t="shared" si="235"/>
        <v>539.20000000000005</v>
      </c>
      <c r="BT808" s="9">
        <f t="shared" si="236"/>
        <v>539.20000000000005</v>
      </c>
      <c r="BU808" s="9" t="str">
        <f>IFERROR(_xlfn.XLOOKUP(D808,Sheet1!B:B,Sheet1!L:L),"")</f>
        <v>International Trip (2 pax South Asia) 3N-4D + Electric Scooter</v>
      </c>
      <c r="BV808" s="9" t="e">
        <f>_xlfn.XLOOKUP(BU808,Sheet1!S:S,Sheet1!T:T)</f>
        <v>#N/A</v>
      </c>
      <c r="BW808" s="9">
        <f>_xlfn.XLOOKUP(D808,Sheet1!B:B,Sheet1!M:M)</f>
        <v>800</v>
      </c>
      <c r="BX808" s="1" t="s">
        <v>129</v>
      </c>
      <c r="BZ808" s="108">
        <f t="shared" si="237"/>
        <v>-47.009999999999991</v>
      </c>
      <c r="CB808" s="12">
        <f>AW808/AY808</f>
        <v>1.0587625000000001</v>
      </c>
      <c r="CC808" s="12">
        <f>AX808/AY808</f>
        <v>0.26528750000000001</v>
      </c>
      <c r="CG808" s="1" t="str">
        <f>IF(BO808&lt;80,"Below 80",
IF(BO808&lt;=120,"80-120",
IF(BO808&lt;=200,"&gt; 120-200",
IF(BO808&lt;=300,"&gt;200-300",
IF(BO808&lt;=500,"&gt;300-500",
"&gt;500")))))</f>
        <v>&gt;500</v>
      </c>
      <c r="CH808" s="1" t="str">
        <f>IFERROR(_xlfn.XLOOKUP(CG808,Scenario!M:M,Scenario!N:N),"")</f>
        <v>E</v>
      </c>
      <c r="CI808" s="1" t="b">
        <f t="shared" si="238"/>
        <v>0</v>
      </c>
      <c r="CJ808" s="75">
        <v>132.25</v>
      </c>
    </row>
    <row r="809" spans="1:89" hidden="1">
      <c r="A809" s="2">
        <v>808</v>
      </c>
      <c r="B809" s="2">
        <v>2025</v>
      </c>
      <c r="C809" s="1">
        <v>0</v>
      </c>
      <c r="D809" s="37" t="str">
        <v>001J100000Ryl5sIAB</v>
      </c>
      <c r="E809" s="37" t="str">
        <v>M/S MAMVEER TRADERS</v>
      </c>
      <c r="F809" s="37" t="str">
        <v>UTTAR PRADESH</v>
      </c>
      <c r="G809" s="37" t="str">
        <v>MEERUT</v>
      </c>
      <c r="H809" s="37" t="str">
        <v>Meerut</v>
      </c>
      <c r="I809" s="37" t="str">
        <v>OPTRIX INFRA LLP</v>
      </c>
      <c r="J809" s="37" t="str">
        <v>SHIV KUMAR</v>
      </c>
      <c r="K809" s="37" t="str">
        <v>shiv kumar</v>
      </c>
      <c r="L809" s="37" t="str">
        <v>001J100000PJG7oIAH</v>
      </c>
      <c r="M809" s="37" t="str">
        <v>North</v>
      </c>
      <c r="N809" s="2">
        <v>250003</v>
      </c>
      <c r="O809" s="2" t="str">
        <v>09ACFPG8479E1ZB</v>
      </c>
      <c r="P809" s="2">
        <v>9927010251</v>
      </c>
      <c r="Q809" s="2" t="str">
        <v>Jan'25</v>
      </c>
      <c r="R809" s="2">
        <v>2025</v>
      </c>
      <c r="S809" s="1">
        <v>0</v>
      </c>
      <c r="T809" s="2">
        <v>100</v>
      </c>
      <c r="U809" s="12">
        <v>0.01</v>
      </c>
      <c r="V809" s="1" t="str">
        <v>Challenger</v>
      </c>
      <c r="W809" s="13">
        <v>0</v>
      </c>
      <c r="X809" s="13">
        <v>0</v>
      </c>
      <c r="Y809" s="13">
        <v>0</v>
      </c>
      <c r="Z809" s="13">
        <v>0</v>
      </c>
      <c r="AA809" s="13">
        <v>0</v>
      </c>
      <c r="AB809" s="13">
        <v>0</v>
      </c>
      <c r="AC809" s="13">
        <v>0</v>
      </c>
      <c r="AD809" s="13">
        <v>0</v>
      </c>
      <c r="AE809" s="13">
        <v>0</v>
      </c>
      <c r="AF809" s="13">
        <v>0</v>
      </c>
      <c r="AG809" s="13">
        <v>0</v>
      </c>
      <c r="AH809" s="13">
        <v>0</v>
      </c>
      <c r="AI809" s="13">
        <v>54.17</v>
      </c>
      <c r="AJ809" s="13">
        <v>0</v>
      </c>
      <c r="AK809" s="13">
        <v>0</v>
      </c>
      <c r="AL809" s="13">
        <v>0</v>
      </c>
      <c r="AM809" s="13">
        <v>0</v>
      </c>
      <c r="AN809" s="13">
        <v>0</v>
      </c>
      <c r="AO809" s="13">
        <v>0</v>
      </c>
      <c r="AP809" s="13">
        <v>0</v>
      </c>
      <c r="AQ809" s="13">
        <v>2</v>
      </c>
      <c r="AR809" s="13">
        <v>0</v>
      </c>
      <c r="AS809" s="13">
        <v>0</v>
      </c>
      <c r="AT809" s="13">
        <v>0</v>
      </c>
      <c r="AU809" s="13">
        <v>3</v>
      </c>
      <c r="AV809" s="13">
        <v>0</v>
      </c>
      <c r="AW809" s="16">
        <f t="shared" si="223"/>
        <v>5</v>
      </c>
      <c r="AX809" s="16">
        <v>4</v>
      </c>
      <c r="AY809" s="10">
        <f t="shared" si="224"/>
        <v>9</v>
      </c>
      <c r="AZ809" s="10">
        <f>SUM(Z809:AK809)</f>
        <v>54.17</v>
      </c>
      <c r="BA809" s="10">
        <v>10</v>
      </c>
      <c r="BB809" s="10">
        <f t="shared" si="225"/>
        <v>5</v>
      </c>
      <c r="BC809" s="10">
        <f t="shared" si="226"/>
        <v>1.25</v>
      </c>
      <c r="BD809" s="10">
        <f t="shared" si="227"/>
        <v>-45.17</v>
      </c>
      <c r="BE809" s="10">
        <f t="shared" si="239"/>
        <v>49.17</v>
      </c>
      <c r="BF809" s="2" t="s">
        <v>119</v>
      </c>
      <c r="BG809" s="10">
        <f t="shared" si="228"/>
        <v>0.25</v>
      </c>
      <c r="BH809" s="36" t="s">
        <v>118</v>
      </c>
      <c r="BI809" s="39" t="str">
        <f t="shared" si="229"/>
        <v/>
      </c>
      <c r="BJ809" s="39" t="str">
        <f t="shared" si="230"/>
        <v/>
      </c>
      <c r="BK809" s="16">
        <f>SUM(AR809:AX809)</f>
        <v>12</v>
      </c>
      <c r="BL809" s="10">
        <f>SUM(AL809:AQ809)</f>
        <v>2</v>
      </c>
      <c r="BM809" s="12">
        <f t="shared" si="231"/>
        <v>1.3333333333333333</v>
      </c>
      <c r="BN809" s="12">
        <f t="shared" si="231"/>
        <v>0.22222222222222221</v>
      </c>
      <c r="BO809" s="9">
        <f t="shared" si="232"/>
        <v>2</v>
      </c>
      <c r="BP809" s="39" t="str">
        <f t="shared" si="233"/>
        <v/>
      </c>
      <c r="BQ809" s="147"/>
      <c r="BR809" s="9">
        <f t="shared" si="234"/>
        <v>0</v>
      </c>
      <c r="BS809" s="9">
        <f t="shared" si="235"/>
        <v>54.17</v>
      </c>
      <c r="BT809" s="9">
        <f t="shared" si="236"/>
        <v>54.17</v>
      </c>
      <c r="BU809" s="9" t="str">
        <f>IFERROR(_xlfn.XLOOKUP(D809,Sheet1!B:B,Sheet1!L:L),"")</f>
        <v/>
      </c>
      <c r="BV809" s="9" t="e">
        <f>_xlfn.XLOOKUP(BU809,Sheet1!S:S,Sheet1!T:T)</f>
        <v>#N/A</v>
      </c>
      <c r="BW809" s="9" t="e">
        <f>_xlfn.XLOOKUP(D809,Sheet1!B:B,Sheet1!M:M)</f>
        <v>#N/A</v>
      </c>
      <c r="BZ809" s="108">
        <f t="shared" si="237"/>
        <v>4</v>
      </c>
      <c r="CB809" s="12">
        <f>AW809/AY809</f>
        <v>0.55555555555555558</v>
      </c>
      <c r="CC809" s="12">
        <f>AX809/AY809</f>
        <v>0.44444444444444442</v>
      </c>
      <c r="CG809" s="1" t="str">
        <f>IF(BO809&lt;80,"Below 80",
IF(BO809&lt;=120,"80-120",
IF(BO809&lt;=200,"&gt; 120-200",
IF(BO809&lt;=300,"&gt;200-300",
IF(BO809&lt;=500,"&gt;300-500",
"&gt;500")))))</f>
        <v>Below 80</v>
      </c>
      <c r="CH809" s="1" t="str">
        <f>IFERROR(_xlfn.XLOOKUP(CG809,Scenario!M:M,Scenario!N:N),"")</f>
        <v/>
      </c>
      <c r="CI809" s="1" t="str">
        <f t="shared" si="238"/>
        <v>Yes</v>
      </c>
      <c r="CJ809" s="75">
        <v>4</v>
      </c>
    </row>
    <row r="810" spans="1:89" hidden="1">
      <c r="A810" s="2">
        <v>809</v>
      </c>
      <c r="B810" s="2">
        <v>2025</v>
      </c>
      <c r="C810" s="1">
        <v>0</v>
      </c>
      <c r="D810" s="37" t="str">
        <v>001J100000RyRJeIAN</v>
      </c>
      <c r="E810" s="37" t="str">
        <v>LAJPAT RAI &amp; SONS</v>
      </c>
      <c r="F810" s="37" t="str">
        <v>HARYANA</v>
      </c>
      <c r="G810" s="37" t="str">
        <v>SIRSA</v>
      </c>
      <c r="H810" s="37" t="str">
        <v>Sirsa</v>
      </c>
      <c r="I810" s="37" t="str">
        <v>PAL CEMENT AND STEEL PVT. LTD.</v>
      </c>
      <c r="J810" s="37" t="str">
        <v>Varun Arora</v>
      </c>
      <c r="K810" s="37" t="str">
        <v>Varun Arora</v>
      </c>
      <c r="L810" s="37" t="str">
        <v>C12827</v>
      </c>
      <c r="M810" s="37" t="str">
        <v>North</v>
      </c>
      <c r="N810" s="2">
        <v>125055</v>
      </c>
      <c r="O810" s="2" t="str">
        <v>06BRMPR3073G1ZJ</v>
      </c>
      <c r="P810" s="2">
        <v>9996697774</v>
      </c>
      <c r="Q810" s="2" t="str">
        <v>Jan'25</v>
      </c>
      <c r="R810" s="2">
        <v>2025</v>
      </c>
      <c r="S810" s="1">
        <v>0</v>
      </c>
      <c r="T810" s="2">
        <v>200</v>
      </c>
      <c r="U810" s="12">
        <v>0</v>
      </c>
      <c r="V810" s="1" t="str">
        <v>Challenger</v>
      </c>
      <c r="W810" s="13">
        <v>0</v>
      </c>
      <c r="X810" s="13">
        <v>0</v>
      </c>
      <c r="Y810" s="13">
        <v>0</v>
      </c>
      <c r="Z810" s="13">
        <v>0</v>
      </c>
      <c r="AA810" s="13">
        <v>0</v>
      </c>
      <c r="AB810" s="13">
        <v>0</v>
      </c>
      <c r="AC810" s="13">
        <v>0</v>
      </c>
      <c r="AD810" s="13">
        <v>0</v>
      </c>
      <c r="AE810" s="13">
        <v>0</v>
      </c>
      <c r="AF810" s="13">
        <v>0</v>
      </c>
      <c r="AG810" s="13">
        <v>0</v>
      </c>
      <c r="AH810" s="13">
        <v>0</v>
      </c>
      <c r="AI810" s="13">
        <v>52</v>
      </c>
      <c r="AJ810" s="13">
        <v>51</v>
      </c>
      <c r="AK810" s="13">
        <v>97.5</v>
      </c>
      <c r="AL810" s="13">
        <v>0</v>
      </c>
      <c r="AM810" s="13">
        <v>0</v>
      </c>
      <c r="AN810" s="13">
        <v>0</v>
      </c>
      <c r="AO810" s="13">
        <v>0</v>
      </c>
      <c r="AP810" s="13">
        <v>0</v>
      </c>
      <c r="AQ810" s="13">
        <v>0</v>
      </c>
      <c r="AR810" s="13">
        <v>0</v>
      </c>
      <c r="AS810" s="13">
        <v>0</v>
      </c>
      <c r="AT810" s="13">
        <v>0</v>
      </c>
      <c r="AU810" s="13">
        <v>0</v>
      </c>
      <c r="AV810" s="13">
        <v>0</v>
      </c>
      <c r="AW810" s="16">
        <f t="shared" si="223"/>
        <v>0</v>
      </c>
      <c r="AX810" s="16">
        <v>0</v>
      </c>
      <c r="AY810" s="10">
        <f t="shared" si="224"/>
        <v>0</v>
      </c>
      <c r="AZ810" s="10">
        <f>SUM(Z810:AK810)</f>
        <v>200.5</v>
      </c>
      <c r="BA810" s="10">
        <v>0</v>
      </c>
      <c r="BB810" s="10">
        <f t="shared" si="225"/>
        <v>0</v>
      </c>
      <c r="BC810" s="10">
        <f t="shared" si="226"/>
        <v>0</v>
      </c>
      <c r="BD810" s="10">
        <f t="shared" si="227"/>
        <v>-200.5</v>
      </c>
      <c r="BE810" s="10">
        <f t="shared" si="239"/>
        <v>200.5</v>
      </c>
      <c r="BF810" s="2" t="s">
        <v>119</v>
      </c>
      <c r="BG810" s="10">
        <f t="shared" si="228"/>
        <v>0</v>
      </c>
      <c r="BH810" s="36" t="s">
        <v>118</v>
      </c>
      <c r="BI810" s="39" t="str">
        <f t="shared" si="229"/>
        <v/>
      </c>
      <c r="BJ810" s="39" t="str">
        <f t="shared" si="230"/>
        <v/>
      </c>
      <c r="BK810" s="16">
        <f>SUM(AR810:AX810)</f>
        <v>0</v>
      </c>
      <c r="BL810" s="10">
        <f>SUM(AL810:AQ810)</f>
        <v>0</v>
      </c>
      <c r="BM810" s="12" t="str">
        <f t="shared" si="231"/>
        <v/>
      </c>
      <c r="BN810" s="12" t="str">
        <f t="shared" si="231"/>
        <v/>
      </c>
      <c r="BO810" s="9">
        <f t="shared" si="232"/>
        <v>0</v>
      </c>
      <c r="BP810" s="39" t="str">
        <f t="shared" si="233"/>
        <v/>
      </c>
      <c r="BQ810" s="147"/>
      <c r="BR810" s="9">
        <f t="shared" si="234"/>
        <v>0</v>
      </c>
      <c r="BS810" s="9">
        <f t="shared" si="235"/>
        <v>200.5</v>
      </c>
      <c r="BT810" s="9">
        <f t="shared" si="236"/>
        <v>200.5</v>
      </c>
      <c r="BU810" s="9" t="str">
        <f>IFERROR(_xlfn.XLOOKUP(D810,Sheet1!B:B,Sheet1!L:L),"")</f>
        <v/>
      </c>
      <c r="BV810" s="9" t="e">
        <f>_xlfn.XLOOKUP(BU810,Sheet1!S:S,Sheet1!T:T)</f>
        <v>#N/A</v>
      </c>
      <c r="BW810" s="9" t="e">
        <f>_xlfn.XLOOKUP(D810,Sheet1!B:B,Sheet1!M:M)</f>
        <v>#N/A</v>
      </c>
      <c r="BZ810" s="108">
        <f t="shared" si="237"/>
        <v>0</v>
      </c>
      <c r="CB810" s="12"/>
      <c r="CC810" s="12"/>
      <c r="CG810" s="1" t="str">
        <f>IF(BO810&lt;80,"Below 80",
IF(BO810&lt;=120,"80-120",
IF(BO810&lt;=200,"&gt; 120-200",
IF(BO810&lt;=300,"&gt;200-300",
IF(BO810&lt;=500,"&gt;300-500",
"&gt;500")))))</f>
        <v>Below 80</v>
      </c>
      <c r="CH810" s="1" t="str">
        <f>IFERROR(_xlfn.XLOOKUP(CG810,Scenario!M:M,Scenario!N:N),"")</f>
        <v/>
      </c>
      <c r="CI810" s="1" t="str">
        <f t="shared" si="238"/>
        <v>No</v>
      </c>
      <c r="CJ810" s="75">
        <v>0</v>
      </c>
      <c r="CK810" s="1" t="s">
        <v>118</v>
      </c>
    </row>
    <row r="811" spans="1:89" hidden="1">
      <c r="A811" s="2">
        <v>810</v>
      </c>
      <c r="B811" s="2">
        <v>2025</v>
      </c>
      <c r="C811" s="1">
        <v>0</v>
      </c>
      <c r="D811" s="37" t="str">
        <v>001J100000EpBAKIA3</v>
      </c>
      <c r="E811" s="37" t="str">
        <v>PUNJAB IRON &amp; CEMENT STORE</v>
      </c>
      <c r="F811" s="37" t="str">
        <v>PUNJAB</v>
      </c>
      <c r="G811" s="37" t="str">
        <v>LUDHIANA</v>
      </c>
      <c r="H811" s="37" t="str">
        <v>Jagraon</v>
      </c>
      <c r="I811" s="37" t="str">
        <v>PAL CEMENT AND STEEL PVT. LTD.</v>
      </c>
      <c r="J811" s="37" t="str">
        <v>Abhishek Wadhwa</v>
      </c>
      <c r="K811" s="37" t="str">
        <v>Abhishek Wadhwa</v>
      </c>
      <c r="L811" s="37" t="str">
        <v>C12827</v>
      </c>
      <c r="M811" s="37" t="str">
        <v>North</v>
      </c>
      <c r="N811" s="2">
        <v>141115</v>
      </c>
      <c r="O811" s="2" t="str">
        <v>03ABRPS9220J1Z9</v>
      </c>
      <c r="P811" s="2">
        <v>9814034147</v>
      </c>
      <c r="Q811" s="2" t="str">
        <v>Jan'25</v>
      </c>
      <c r="R811" s="2">
        <v>2025</v>
      </c>
      <c r="S811" s="1">
        <v>0</v>
      </c>
      <c r="T811" s="2">
        <v>100</v>
      </c>
      <c r="U811" s="12">
        <v>0</v>
      </c>
      <c r="V811" s="1" t="str">
        <v>Challenger</v>
      </c>
      <c r="W811" s="13">
        <v>0</v>
      </c>
      <c r="X811" s="13">
        <v>0</v>
      </c>
      <c r="Y811" s="13">
        <v>0</v>
      </c>
      <c r="Z811" s="13">
        <v>0</v>
      </c>
      <c r="AA811" s="13">
        <v>0</v>
      </c>
      <c r="AB811" s="13">
        <v>0</v>
      </c>
      <c r="AC811" s="13">
        <v>0</v>
      </c>
      <c r="AD811" s="13">
        <v>0</v>
      </c>
      <c r="AE811" s="13">
        <v>0</v>
      </c>
      <c r="AF811" s="13">
        <v>0</v>
      </c>
      <c r="AG811" s="13">
        <v>0</v>
      </c>
      <c r="AH811" s="13">
        <v>0</v>
      </c>
      <c r="AI811" s="13">
        <v>12</v>
      </c>
      <c r="AJ811" s="13">
        <v>72</v>
      </c>
      <c r="AK811" s="13">
        <v>50</v>
      </c>
      <c r="AL811" s="13">
        <v>51</v>
      </c>
      <c r="AM811" s="13">
        <v>50</v>
      </c>
      <c r="AN811" s="13">
        <v>0</v>
      </c>
      <c r="AO811" s="13">
        <v>0</v>
      </c>
      <c r="AP811" s="13">
        <v>0</v>
      </c>
      <c r="AQ811" s="13">
        <v>12.02</v>
      </c>
      <c r="AR811" s="13">
        <v>0</v>
      </c>
      <c r="AS811" s="13">
        <v>11.96</v>
      </c>
      <c r="AT811" s="13">
        <v>0</v>
      </c>
      <c r="AU811" s="13">
        <v>0</v>
      </c>
      <c r="AV811" s="13">
        <v>0</v>
      </c>
      <c r="AW811" s="16">
        <f t="shared" si="223"/>
        <v>124.97999999999999</v>
      </c>
      <c r="AX811" s="16">
        <f>AW811*2</f>
        <v>249.95999999999998</v>
      </c>
      <c r="AY811" s="10">
        <f t="shared" si="224"/>
        <v>374.93999999999994</v>
      </c>
      <c r="AZ811" s="10">
        <f>SUM(Z811:AK811)</f>
        <v>134</v>
      </c>
      <c r="BA811" s="10">
        <v>200</v>
      </c>
      <c r="BB811" s="10">
        <f t="shared" si="225"/>
        <v>75.02000000000001</v>
      </c>
      <c r="BC811" s="10">
        <f t="shared" si="226"/>
        <v>18.755000000000003</v>
      </c>
      <c r="BD811" s="10">
        <f t="shared" si="227"/>
        <v>240.93999999999994</v>
      </c>
      <c r="BE811" s="10">
        <f t="shared" si="239"/>
        <v>9.0200000000000102</v>
      </c>
      <c r="BF811" s="2" t="s">
        <v>119</v>
      </c>
      <c r="BG811" s="10">
        <f t="shared" si="228"/>
        <v>15.622499999999999</v>
      </c>
      <c r="BH811" s="36" t="s">
        <v>118</v>
      </c>
      <c r="BI811" s="39" t="str">
        <f t="shared" si="229"/>
        <v>A</v>
      </c>
      <c r="BJ811" s="39" t="str">
        <f t="shared" si="230"/>
        <v>B</v>
      </c>
      <c r="BK811" s="16">
        <f>SUM(AR811:AX811)</f>
        <v>386.9</v>
      </c>
      <c r="BL811" s="10">
        <f>SUM(AL811:AQ811)</f>
        <v>113.02</v>
      </c>
      <c r="BM811" s="12">
        <f t="shared" si="231"/>
        <v>1.0318984370832667</v>
      </c>
      <c r="BN811" s="12">
        <f t="shared" si="231"/>
        <v>0.3014348962500667</v>
      </c>
      <c r="BO811" s="9">
        <f t="shared" si="232"/>
        <v>124.97999999999999</v>
      </c>
      <c r="BP811" s="39" t="str">
        <f t="shared" si="233"/>
        <v/>
      </c>
      <c r="BQ811" s="147"/>
      <c r="BR811" s="9">
        <f t="shared" si="234"/>
        <v>0</v>
      </c>
      <c r="BS811" s="9">
        <f t="shared" si="235"/>
        <v>134</v>
      </c>
      <c r="BT811" s="9">
        <f t="shared" si="236"/>
        <v>134</v>
      </c>
      <c r="BU811" s="9" t="str">
        <f>IFERROR(_xlfn.XLOOKUP(D811,Sheet1!B:B,Sheet1!L:L),"")</f>
        <v/>
      </c>
      <c r="BV811" s="9" t="e">
        <f>_xlfn.XLOOKUP(BU811,Sheet1!S:S,Sheet1!T:T)</f>
        <v>#N/A</v>
      </c>
      <c r="BW811" s="9" t="e">
        <f>_xlfn.XLOOKUP(D811,Sheet1!B:B,Sheet1!M:M)</f>
        <v>#N/A</v>
      </c>
      <c r="BX811" s="11" t="s">
        <v>123</v>
      </c>
      <c r="BZ811" s="108">
        <f t="shared" si="237"/>
        <v>249.95999999999995</v>
      </c>
      <c r="CB811" s="12">
        <f>AW811/AY811</f>
        <v>0.33333333333333337</v>
      </c>
      <c r="CC811" s="12">
        <f>AX811/AY811</f>
        <v>0.66666666666666674</v>
      </c>
      <c r="CG811" s="1" t="str">
        <f>IF(BO811&lt;80,"Below 80",
IF(BO811&lt;=120,"80-120",
IF(BO811&lt;=200,"&gt; 120-200",
IF(BO811&lt;=300,"&gt;200-300",
IF(BO811&lt;=500,"&gt;300-500",
"&gt;500")))))</f>
        <v>&gt; 120-200</v>
      </c>
      <c r="CH811" s="1" t="str">
        <f>IFERROR(_xlfn.XLOOKUP(CG811,Scenario!M:M,Scenario!N:N),"")</f>
        <v>B</v>
      </c>
      <c r="CI811" s="1" t="b">
        <f t="shared" si="238"/>
        <v>0</v>
      </c>
      <c r="CJ811" s="75">
        <v>237.99999999999997</v>
      </c>
    </row>
    <row r="812" spans="1:89" hidden="1">
      <c r="A812" s="2">
        <v>811</v>
      </c>
      <c r="B812" s="2">
        <v>2025</v>
      </c>
      <c r="C812" s="1">
        <v>0</v>
      </c>
      <c r="D812" s="37" t="str">
        <v>001J1000003mHUVIA2</v>
      </c>
      <c r="E812" s="37" t="str">
        <v>PUNJAB IRON &amp; CEMENT STORE</v>
      </c>
      <c r="F812" s="37" t="str">
        <v>PUNJAB</v>
      </c>
      <c r="G812" s="37" t="str">
        <v>LUDHIANA</v>
      </c>
      <c r="H812" s="37" t="str">
        <v>Samrala</v>
      </c>
      <c r="I812" s="37" t="str">
        <v>PAL CEMENT AND STEEL PVT. LTD.</v>
      </c>
      <c r="J812" s="37" t="str">
        <v>Abhishek Wadhwa</v>
      </c>
      <c r="K812" s="37" t="str">
        <v>Abhishek Wadhwa</v>
      </c>
      <c r="L812" s="37" t="str">
        <v>C12827</v>
      </c>
      <c r="M812" s="37" t="str">
        <v>North</v>
      </c>
      <c r="N812" s="2">
        <v>141415</v>
      </c>
      <c r="O812" s="2" t="str">
        <v>03ARSPS7646H1Z6</v>
      </c>
      <c r="P812" s="2">
        <v>9417051513</v>
      </c>
      <c r="Q812" s="2" t="str">
        <v>Jan'25</v>
      </c>
      <c r="R812" s="2">
        <v>2025</v>
      </c>
      <c r="S812" s="1">
        <v>0</v>
      </c>
      <c r="T812" s="2" t="str">
        <v/>
      </c>
      <c r="U812" s="12">
        <v>0</v>
      </c>
      <c r="V812" s="1" t="str">
        <v>Potential Not updated</v>
      </c>
      <c r="W812" s="13">
        <v>0</v>
      </c>
      <c r="X812" s="13">
        <v>0</v>
      </c>
      <c r="Y812" s="13">
        <v>0</v>
      </c>
      <c r="Z812" s="13">
        <v>0</v>
      </c>
      <c r="AA812" s="13">
        <v>0</v>
      </c>
      <c r="AB812" s="13">
        <v>0</v>
      </c>
      <c r="AC812" s="13">
        <v>0</v>
      </c>
      <c r="AD812" s="13">
        <v>0</v>
      </c>
      <c r="AE812" s="13">
        <v>0</v>
      </c>
      <c r="AF812" s="13">
        <v>0</v>
      </c>
      <c r="AG812" s="13">
        <v>0</v>
      </c>
      <c r="AH812" s="13">
        <v>0</v>
      </c>
      <c r="AI812" s="13">
        <v>13</v>
      </c>
      <c r="AJ812" s="13">
        <v>74</v>
      </c>
      <c r="AK812" s="13">
        <v>0</v>
      </c>
      <c r="AL812" s="13">
        <v>0</v>
      </c>
      <c r="AM812" s="13">
        <v>0</v>
      </c>
      <c r="AN812" s="13">
        <v>12</v>
      </c>
      <c r="AO812" s="13">
        <v>11.99</v>
      </c>
      <c r="AP812" s="13">
        <v>0</v>
      </c>
      <c r="AQ812" s="13">
        <v>0</v>
      </c>
      <c r="AR812" s="13">
        <v>0</v>
      </c>
      <c r="AS812" s="13">
        <v>0</v>
      </c>
      <c r="AT812" s="13">
        <v>0</v>
      </c>
      <c r="AU812" s="13">
        <v>0</v>
      </c>
      <c r="AV812" s="13">
        <v>0</v>
      </c>
      <c r="AW812" s="16">
        <f t="shared" si="223"/>
        <v>23.990000000000002</v>
      </c>
      <c r="AX812" s="16">
        <v>47.980000000000004</v>
      </c>
      <c r="AY812" s="10">
        <f t="shared" si="224"/>
        <v>71.97</v>
      </c>
      <c r="AZ812" s="10">
        <f>SUM(Z812:AK812)</f>
        <v>87</v>
      </c>
      <c r="BA812" s="10">
        <v>50</v>
      </c>
      <c r="BB812" s="10">
        <f t="shared" si="225"/>
        <v>26.009999999999998</v>
      </c>
      <c r="BC812" s="10">
        <f t="shared" si="226"/>
        <v>6.5024999999999995</v>
      </c>
      <c r="BD812" s="10">
        <f t="shared" si="227"/>
        <v>-15.030000000000001</v>
      </c>
      <c r="BE812" s="10">
        <f t="shared" si="239"/>
        <v>63.01</v>
      </c>
      <c r="BF812" s="2" t="s">
        <v>119</v>
      </c>
      <c r="BG812" s="10">
        <f t="shared" si="228"/>
        <v>2.9987500000000002</v>
      </c>
      <c r="BH812" s="36" t="s">
        <v>118</v>
      </c>
      <c r="BI812" s="39" t="str">
        <f t="shared" si="229"/>
        <v/>
      </c>
      <c r="BJ812" s="39" t="str">
        <f t="shared" si="230"/>
        <v/>
      </c>
      <c r="BK812" s="16">
        <f>SUM(AR812:AX812)</f>
        <v>71.97</v>
      </c>
      <c r="BL812" s="10">
        <f>SUM(AL812:AQ812)</f>
        <v>23.990000000000002</v>
      </c>
      <c r="BM812" s="12">
        <f t="shared" si="231"/>
        <v>1</v>
      </c>
      <c r="BN812" s="12">
        <f t="shared" si="231"/>
        <v>0.33333333333333337</v>
      </c>
      <c r="BO812" s="9">
        <f t="shared" si="232"/>
        <v>23.990000000000002</v>
      </c>
      <c r="BP812" s="39" t="str">
        <f t="shared" si="233"/>
        <v/>
      </c>
      <c r="BQ812" s="147"/>
      <c r="BR812" s="9">
        <f t="shared" si="234"/>
        <v>0</v>
      </c>
      <c r="BS812" s="9">
        <f t="shared" si="235"/>
        <v>87</v>
      </c>
      <c r="BT812" s="9">
        <f t="shared" si="236"/>
        <v>87</v>
      </c>
      <c r="BU812" s="9" t="str">
        <f>IFERROR(_xlfn.XLOOKUP(D812,Sheet1!B:B,Sheet1!L:L),"")</f>
        <v/>
      </c>
      <c r="BV812" s="9" t="e">
        <f>_xlfn.XLOOKUP(BU812,Sheet1!S:S,Sheet1!T:T)</f>
        <v>#N/A</v>
      </c>
      <c r="BW812" s="9" t="e">
        <f>_xlfn.XLOOKUP(D812,Sheet1!B:B,Sheet1!M:M)</f>
        <v>#N/A</v>
      </c>
      <c r="BZ812" s="108">
        <f t="shared" si="237"/>
        <v>47.98</v>
      </c>
      <c r="CB812" s="12">
        <f>AW812/AY812</f>
        <v>0.33333333333333337</v>
      </c>
      <c r="CC812" s="12">
        <f>AX812/AY812</f>
        <v>0.66666666666666674</v>
      </c>
      <c r="CG812" s="1" t="str">
        <f>IF(BO812&lt;80,"Below 80",
IF(BO812&lt;=120,"80-120",
IF(BO812&lt;=200,"&gt; 120-200",
IF(BO812&lt;=300,"&gt;200-300",
IF(BO812&lt;=500,"&gt;300-500",
"&gt;500")))))</f>
        <v>Below 80</v>
      </c>
      <c r="CH812" s="1" t="str">
        <f>IFERROR(_xlfn.XLOOKUP(CG812,Scenario!M:M,Scenario!N:N),"")</f>
        <v/>
      </c>
      <c r="CI812" s="1" t="str">
        <f t="shared" si="238"/>
        <v>Yes</v>
      </c>
      <c r="CJ812" s="75">
        <v>47.980000000000004</v>
      </c>
    </row>
    <row r="813" spans="1:89" hidden="1">
      <c r="A813" s="2">
        <v>812</v>
      </c>
      <c r="B813" s="2">
        <v>2025</v>
      </c>
      <c r="C813" s="1">
        <v>0</v>
      </c>
      <c r="D813" s="37" t="str">
        <v>001J100000RyxttIAB</v>
      </c>
      <c r="E813" s="37" t="str">
        <v>AGGARWAL IRON STORE</v>
      </c>
      <c r="F813" s="37" t="str">
        <v>PUNJAB</v>
      </c>
      <c r="G813" s="37" t="str">
        <v>LUDHIANA</v>
      </c>
      <c r="H813" s="37" t="str">
        <v>Ludhiana East</v>
      </c>
      <c r="I813" s="37" t="str">
        <v>PAL CEMENT AND STEEL PVT. LTD.</v>
      </c>
      <c r="J813" s="37" t="str">
        <v>Abhishek Wadhwa</v>
      </c>
      <c r="K813" s="37" t="str">
        <v>Abhishek Wadhwa</v>
      </c>
      <c r="L813" s="37" t="str">
        <v>C12827</v>
      </c>
      <c r="M813" s="37" t="str">
        <v>North</v>
      </c>
      <c r="N813" s="2">
        <v>141008</v>
      </c>
      <c r="O813" s="2" t="str">
        <v>03CLEPG7700C1ZT</v>
      </c>
      <c r="P813" s="2">
        <v>9876506009</v>
      </c>
      <c r="Q813" s="2" t="str">
        <v>Jan'25</v>
      </c>
      <c r="R813" s="2">
        <v>2025</v>
      </c>
      <c r="S813" s="1">
        <v>0</v>
      </c>
      <c r="T813" s="2">
        <v>100</v>
      </c>
      <c r="U813" s="12">
        <v>0</v>
      </c>
      <c r="V813" s="1" t="str">
        <v>Challenger</v>
      </c>
      <c r="W813" s="13">
        <v>0</v>
      </c>
      <c r="X813" s="13">
        <v>0</v>
      </c>
      <c r="Y813" s="13">
        <v>0</v>
      </c>
      <c r="Z813" s="13">
        <v>0</v>
      </c>
      <c r="AA813" s="13">
        <v>0</v>
      </c>
      <c r="AB813" s="13">
        <v>0</v>
      </c>
      <c r="AC813" s="13">
        <v>0</v>
      </c>
      <c r="AD813" s="13">
        <v>0</v>
      </c>
      <c r="AE813" s="13">
        <v>0</v>
      </c>
      <c r="AF813" s="13">
        <v>0</v>
      </c>
      <c r="AG813" s="13">
        <v>0</v>
      </c>
      <c r="AH813" s="13">
        <v>0</v>
      </c>
      <c r="AI813" s="13">
        <v>15</v>
      </c>
      <c r="AJ813" s="13">
        <v>70</v>
      </c>
      <c r="AK813" s="13">
        <v>0</v>
      </c>
      <c r="AL813" s="13">
        <v>0</v>
      </c>
      <c r="AM813" s="13">
        <v>0</v>
      </c>
      <c r="AN813" s="13">
        <v>0</v>
      </c>
      <c r="AO813" s="13">
        <v>0</v>
      </c>
      <c r="AP813" s="13">
        <v>0</v>
      </c>
      <c r="AQ813" s="13">
        <v>0</v>
      </c>
      <c r="AR813" s="13">
        <v>0</v>
      </c>
      <c r="AS813" s="13">
        <v>0</v>
      </c>
      <c r="AT813" s="13">
        <v>0</v>
      </c>
      <c r="AU813" s="13">
        <v>0</v>
      </c>
      <c r="AV813" s="13">
        <v>0</v>
      </c>
      <c r="AW813" s="16">
        <f t="shared" si="223"/>
        <v>0</v>
      </c>
      <c r="AX813" s="16">
        <v>0</v>
      </c>
      <c r="AY813" s="10">
        <f t="shared" si="224"/>
        <v>0</v>
      </c>
      <c r="AZ813" s="10">
        <f>SUM(Z813:AK813)</f>
        <v>85</v>
      </c>
      <c r="BA813" s="10">
        <v>20</v>
      </c>
      <c r="BB813" s="10">
        <f t="shared" si="225"/>
        <v>20</v>
      </c>
      <c r="BC813" s="10">
        <f t="shared" si="226"/>
        <v>5</v>
      </c>
      <c r="BD813" s="10">
        <f t="shared" si="227"/>
        <v>-85</v>
      </c>
      <c r="BE813" s="10">
        <f t="shared" si="239"/>
        <v>85</v>
      </c>
      <c r="BF813" s="2" t="s">
        <v>119</v>
      </c>
      <c r="BG813" s="10">
        <f t="shared" si="228"/>
        <v>0</v>
      </c>
      <c r="BH813" s="36" t="s">
        <v>118</v>
      </c>
      <c r="BI813" s="39" t="str">
        <f t="shared" si="229"/>
        <v/>
      </c>
      <c r="BJ813" s="39" t="str">
        <f t="shared" si="230"/>
        <v/>
      </c>
      <c r="BK813" s="16">
        <f>SUM(AR813:AX813)</f>
        <v>0</v>
      </c>
      <c r="BL813" s="10">
        <f>SUM(AL813:AQ813)</f>
        <v>0</v>
      </c>
      <c r="BM813" s="12" t="str">
        <f t="shared" si="231"/>
        <v/>
      </c>
      <c r="BN813" s="12" t="str">
        <f t="shared" si="231"/>
        <v/>
      </c>
      <c r="BO813" s="9">
        <f t="shared" si="232"/>
        <v>0</v>
      </c>
      <c r="BP813" s="39" t="str">
        <f t="shared" si="233"/>
        <v/>
      </c>
      <c r="BQ813" s="147"/>
      <c r="BR813" s="9">
        <f t="shared" si="234"/>
        <v>0</v>
      </c>
      <c r="BS813" s="9">
        <f t="shared" si="235"/>
        <v>85</v>
      </c>
      <c r="BT813" s="9">
        <f t="shared" si="236"/>
        <v>85</v>
      </c>
      <c r="BU813" s="9" t="str">
        <f>IFERROR(_xlfn.XLOOKUP(D813,Sheet1!B:B,Sheet1!L:L),"")</f>
        <v/>
      </c>
      <c r="BV813" s="9" t="e">
        <f>_xlfn.XLOOKUP(BU813,Sheet1!S:S,Sheet1!T:T)</f>
        <v>#N/A</v>
      </c>
      <c r="BW813" s="9" t="e">
        <f>_xlfn.XLOOKUP(D813,Sheet1!B:B,Sheet1!M:M)</f>
        <v>#N/A</v>
      </c>
      <c r="BZ813" s="108">
        <f t="shared" si="237"/>
        <v>0</v>
      </c>
      <c r="CB813" s="12"/>
      <c r="CC813" s="12"/>
      <c r="CG813" s="1" t="str">
        <f>IF(BO813&lt;80,"Below 80",
IF(BO813&lt;=120,"80-120",
IF(BO813&lt;=200,"&gt; 120-200",
IF(BO813&lt;=300,"&gt;200-300",
IF(BO813&lt;=500,"&gt;300-500",
"&gt;500")))))</f>
        <v>Below 80</v>
      </c>
      <c r="CH813" s="1" t="str">
        <f>IFERROR(_xlfn.XLOOKUP(CG813,Scenario!M:M,Scenario!N:N),"")</f>
        <v/>
      </c>
      <c r="CI813" s="1" t="str">
        <f t="shared" si="238"/>
        <v>Yes</v>
      </c>
      <c r="CJ813" s="75">
        <v>0</v>
      </c>
    </row>
    <row r="814" spans="1:89" hidden="1">
      <c r="A814" s="2">
        <v>813</v>
      </c>
      <c r="B814" s="2">
        <v>2025</v>
      </c>
      <c r="C814" s="1">
        <v>0</v>
      </c>
      <c r="D814" s="37" t="str">
        <v>001J100000Rz5PcIAJ</v>
      </c>
      <c r="E814" s="37" t="str">
        <v>JAI LUXMI WAREHOUSE</v>
      </c>
      <c r="F814" s="37" t="str">
        <v>PUNJAB</v>
      </c>
      <c r="G814" s="37" t="str">
        <v>S.A.S Nagar</v>
      </c>
      <c r="H814" s="37" t="str">
        <v>Mohali</v>
      </c>
      <c r="I814" s="37" t="str">
        <v>PAL CEMENT AND STEEL PVT. LTD.</v>
      </c>
      <c r="J814" s="37" t="str">
        <v>Abhishek Wadhwa</v>
      </c>
      <c r="K814" s="37" t="str">
        <v>Abhishek Wadhwa</v>
      </c>
      <c r="L814" s="37" t="str">
        <v>C12827</v>
      </c>
      <c r="M814" s="37" t="str">
        <v>North</v>
      </c>
      <c r="N814" s="2">
        <v>140306</v>
      </c>
      <c r="O814" s="2" t="str">
        <v>03AAUFJ4593R1ZC</v>
      </c>
      <c r="P814" s="2">
        <v>7009613377</v>
      </c>
      <c r="Q814" s="2" t="str">
        <v>Jan'25</v>
      </c>
      <c r="R814" s="2">
        <v>2025</v>
      </c>
      <c r="S814" s="1">
        <v>0</v>
      </c>
      <c r="T814" s="2">
        <v>50</v>
      </c>
      <c r="U814" s="12">
        <v>0</v>
      </c>
      <c r="V814" s="1" t="str">
        <v>Minor</v>
      </c>
      <c r="W814" s="13">
        <v>0</v>
      </c>
      <c r="X814" s="13">
        <v>0</v>
      </c>
      <c r="Y814" s="13">
        <v>0</v>
      </c>
      <c r="Z814" s="13">
        <v>0</v>
      </c>
      <c r="AA814" s="13">
        <v>0</v>
      </c>
      <c r="AB814" s="13">
        <v>0</v>
      </c>
      <c r="AC814" s="13">
        <v>0</v>
      </c>
      <c r="AD814" s="13">
        <v>0</v>
      </c>
      <c r="AE814" s="13">
        <v>0</v>
      </c>
      <c r="AF814" s="13">
        <v>0</v>
      </c>
      <c r="AG814" s="13">
        <v>0</v>
      </c>
      <c r="AH814" s="13">
        <v>0</v>
      </c>
      <c r="AI814" s="13">
        <v>51</v>
      </c>
      <c r="AJ814" s="13">
        <v>75</v>
      </c>
      <c r="AK814" s="13">
        <v>0</v>
      </c>
      <c r="AL814" s="13">
        <v>0</v>
      </c>
      <c r="AM814" s="13">
        <v>20</v>
      </c>
      <c r="AN814" s="13">
        <v>10</v>
      </c>
      <c r="AO814" s="13">
        <v>0</v>
      </c>
      <c r="AP814" s="13">
        <v>0</v>
      </c>
      <c r="AQ814" s="13">
        <v>0</v>
      </c>
      <c r="AR814" s="13">
        <v>0</v>
      </c>
      <c r="AS814" s="13">
        <v>0</v>
      </c>
      <c r="AT814" s="13">
        <v>0</v>
      </c>
      <c r="AU814" s="13">
        <v>0</v>
      </c>
      <c r="AV814" s="13">
        <v>0</v>
      </c>
      <c r="AW814" s="16">
        <f t="shared" si="223"/>
        <v>30</v>
      </c>
      <c r="AX814" s="16">
        <v>60</v>
      </c>
      <c r="AY814" s="10">
        <f t="shared" si="224"/>
        <v>90</v>
      </c>
      <c r="AZ814" s="10">
        <f>SUM(Z814:AK814)</f>
        <v>126</v>
      </c>
      <c r="BA814" s="10">
        <v>50</v>
      </c>
      <c r="BB814" s="10">
        <f t="shared" si="225"/>
        <v>20</v>
      </c>
      <c r="BC814" s="10">
        <f t="shared" si="226"/>
        <v>5</v>
      </c>
      <c r="BD814" s="10">
        <f t="shared" si="227"/>
        <v>-36</v>
      </c>
      <c r="BE814" s="10">
        <f t="shared" si="239"/>
        <v>96</v>
      </c>
      <c r="BF814" s="2" t="s">
        <v>119</v>
      </c>
      <c r="BG814" s="10">
        <f t="shared" si="228"/>
        <v>3.75</v>
      </c>
      <c r="BH814" s="36" t="s">
        <v>118</v>
      </c>
      <c r="BI814" s="39" t="str">
        <f t="shared" si="229"/>
        <v/>
      </c>
      <c r="BJ814" s="39" t="str">
        <f t="shared" si="230"/>
        <v/>
      </c>
      <c r="BK814" s="16">
        <f>SUM(AR814:AX814)</f>
        <v>90</v>
      </c>
      <c r="BL814" s="10">
        <f>SUM(AL814:AQ814)</f>
        <v>30</v>
      </c>
      <c r="BM814" s="12">
        <f t="shared" si="231"/>
        <v>1</v>
      </c>
      <c r="BN814" s="12">
        <f t="shared" si="231"/>
        <v>0.33333333333333331</v>
      </c>
      <c r="BO814" s="9">
        <f t="shared" si="232"/>
        <v>30</v>
      </c>
      <c r="BP814" s="39" t="str">
        <f t="shared" si="233"/>
        <v/>
      </c>
      <c r="BQ814" s="147"/>
      <c r="BR814" s="9">
        <f t="shared" si="234"/>
        <v>0</v>
      </c>
      <c r="BS814" s="9">
        <f t="shared" si="235"/>
        <v>126</v>
      </c>
      <c r="BT814" s="9">
        <f t="shared" si="236"/>
        <v>126</v>
      </c>
      <c r="BU814" s="9" t="str">
        <f>IFERROR(_xlfn.XLOOKUP(D814,Sheet1!B:B,Sheet1!L:L),"")</f>
        <v/>
      </c>
      <c r="BV814" s="9" t="e">
        <f>_xlfn.XLOOKUP(BU814,Sheet1!S:S,Sheet1!T:T)</f>
        <v>#N/A</v>
      </c>
      <c r="BW814" s="9" t="e">
        <f>_xlfn.XLOOKUP(D814,Sheet1!B:B,Sheet1!M:M)</f>
        <v>#N/A</v>
      </c>
      <c r="BZ814" s="108">
        <f t="shared" si="237"/>
        <v>60</v>
      </c>
      <c r="CB814" s="12">
        <f>AW814/AY814</f>
        <v>0.33333333333333331</v>
      </c>
      <c r="CC814" s="12">
        <f>AX814/AY814</f>
        <v>0.66666666666666663</v>
      </c>
      <c r="CG814" s="1" t="str">
        <f>IF(BO814&lt;80,"Below 80",
IF(BO814&lt;=120,"80-120",
IF(BO814&lt;=200,"&gt; 120-200",
IF(BO814&lt;=300,"&gt;200-300",
IF(BO814&lt;=500,"&gt;300-500",
"&gt;500")))))</f>
        <v>Below 80</v>
      </c>
      <c r="CH814" s="1" t="str">
        <f>IFERROR(_xlfn.XLOOKUP(CG814,Scenario!M:M,Scenario!N:N),"")</f>
        <v/>
      </c>
      <c r="CI814" s="1" t="str">
        <f t="shared" si="238"/>
        <v>Yes</v>
      </c>
      <c r="CJ814" s="75">
        <v>60</v>
      </c>
    </row>
    <row r="815" spans="1:89" hidden="1">
      <c r="A815" s="2">
        <v>814</v>
      </c>
      <c r="B815" s="2">
        <v>2025</v>
      </c>
      <c r="C815" s="1">
        <v>0</v>
      </c>
      <c r="D815" s="37" t="str">
        <v>0015g00001V9xCIAAZ</v>
      </c>
      <c r="E815" s="37" t="str">
        <v>GULATI TRADERS</v>
      </c>
      <c r="F815" s="37" t="str">
        <v>HARYANA</v>
      </c>
      <c r="G815" s="37" t="str">
        <v>AMBALA</v>
      </c>
      <c r="H815" s="37" t="str">
        <v>Saha</v>
      </c>
      <c r="I815" s="37" t="str">
        <v>RAMDOOT UDHYOG PRIVATE LIMITED</v>
      </c>
      <c r="J815" s="37" t="str">
        <v>Deepak Dhiman</v>
      </c>
      <c r="K815" s="37" t="str">
        <v>Naseem Makkar</v>
      </c>
      <c r="L815" s="37" t="str">
        <v>C13168</v>
      </c>
      <c r="M815" s="37" t="str">
        <v>North</v>
      </c>
      <c r="N815" s="2">
        <v>133104</v>
      </c>
      <c r="O815" s="2" t="str">
        <v>06ATGPG3151P1ZJ</v>
      </c>
      <c r="P815" s="2">
        <v>9817217848</v>
      </c>
      <c r="Q815" s="2" t="str">
        <v>Jan'25</v>
      </c>
      <c r="R815" s="2">
        <v>2025</v>
      </c>
      <c r="S815" s="1">
        <v>0</v>
      </c>
      <c r="T815" s="2">
        <v>50</v>
      </c>
      <c r="U815" s="12">
        <v>0</v>
      </c>
      <c r="V815" s="1" t="str">
        <v>Minor</v>
      </c>
      <c r="W815" s="13">
        <v>0</v>
      </c>
      <c r="X815" s="13">
        <v>0</v>
      </c>
      <c r="Y815" s="13">
        <v>0</v>
      </c>
      <c r="Z815" s="13">
        <v>0</v>
      </c>
      <c r="AA815" s="13">
        <v>0</v>
      </c>
      <c r="AB815" s="13">
        <v>0</v>
      </c>
      <c r="AC815" s="13">
        <v>0</v>
      </c>
      <c r="AD815" s="13">
        <v>0</v>
      </c>
      <c r="AE815" s="13">
        <v>0</v>
      </c>
      <c r="AF815" s="13">
        <v>0</v>
      </c>
      <c r="AG815" s="13">
        <v>0</v>
      </c>
      <c r="AH815" s="13">
        <v>0</v>
      </c>
      <c r="AI815" s="13">
        <v>22</v>
      </c>
      <c r="AJ815" s="13">
        <v>22</v>
      </c>
      <c r="AK815" s="13">
        <v>0</v>
      </c>
      <c r="AL815" s="13">
        <v>0</v>
      </c>
      <c r="AM815" s="13">
        <v>0</v>
      </c>
      <c r="AN815" s="13">
        <v>0</v>
      </c>
      <c r="AO815" s="13">
        <v>0</v>
      </c>
      <c r="AP815" s="13">
        <v>0</v>
      </c>
      <c r="AQ815" s="13">
        <v>0</v>
      </c>
      <c r="AR815" s="13">
        <v>0</v>
      </c>
      <c r="AS815" s="13">
        <v>0</v>
      </c>
      <c r="AT815" s="13">
        <v>0</v>
      </c>
      <c r="AU815" s="13">
        <v>0</v>
      </c>
      <c r="AV815" s="13">
        <v>0</v>
      </c>
      <c r="AW815" s="16">
        <f t="shared" si="223"/>
        <v>0</v>
      </c>
      <c r="AX815" s="16">
        <v>0</v>
      </c>
      <c r="AY815" s="10">
        <f t="shared" si="224"/>
        <v>0</v>
      </c>
      <c r="AZ815" s="10">
        <f>SUM(Z815:AK815)</f>
        <v>44</v>
      </c>
      <c r="BA815" s="10">
        <v>0</v>
      </c>
      <c r="BB815" s="10">
        <f t="shared" si="225"/>
        <v>0</v>
      </c>
      <c r="BC815" s="10">
        <f t="shared" si="226"/>
        <v>0</v>
      </c>
      <c r="BD815" s="10">
        <f t="shared" si="227"/>
        <v>-44</v>
      </c>
      <c r="BE815" s="10">
        <f t="shared" si="239"/>
        <v>44</v>
      </c>
      <c r="BF815" s="2" t="s">
        <v>119</v>
      </c>
      <c r="BG815" s="10">
        <f t="shared" si="228"/>
        <v>0</v>
      </c>
      <c r="BH815" s="36" t="s">
        <v>118</v>
      </c>
      <c r="BI815" s="39" t="str">
        <f t="shared" si="229"/>
        <v/>
      </c>
      <c r="BJ815" s="39" t="str">
        <f t="shared" si="230"/>
        <v/>
      </c>
      <c r="BK815" s="16">
        <f>SUM(AR815:AX815)</f>
        <v>0</v>
      </c>
      <c r="BL815" s="10">
        <f>SUM(AL815:AQ815)</f>
        <v>0</v>
      </c>
      <c r="BM815" s="12" t="str">
        <f t="shared" si="231"/>
        <v/>
      </c>
      <c r="BN815" s="12" t="str">
        <f t="shared" si="231"/>
        <v/>
      </c>
      <c r="BO815" s="9">
        <f t="shared" si="232"/>
        <v>0</v>
      </c>
      <c r="BP815" s="39" t="str">
        <f t="shared" si="233"/>
        <v/>
      </c>
      <c r="BQ815" s="147"/>
      <c r="BR815" s="9">
        <f t="shared" si="234"/>
        <v>0</v>
      </c>
      <c r="BS815" s="9">
        <f t="shared" si="235"/>
        <v>44</v>
      </c>
      <c r="BT815" s="9">
        <f t="shared" si="236"/>
        <v>44</v>
      </c>
      <c r="BU815" s="9" t="str">
        <f>IFERROR(_xlfn.XLOOKUP(D815,Sheet1!B:B,Sheet1!L:L),"")</f>
        <v/>
      </c>
      <c r="BV815" s="9" t="e">
        <f>_xlfn.XLOOKUP(BU815,Sheet1!S:S,Sheet1!T:T)</f>
        <v>#N/A</v>
      </c>
      <c r="BW815" s="9" t="e">
        <f>_xlfn.XLOOKUP(D815,Sheet1!B:B,Sheet1!M:M)</f>
        <v>#N/A</v>
      </c>
      <c r="BZ815" s="108">
        <f t="shared" si="237"/>
        <v>0</v>
      </c>
      <c r="CB815" s="12"/>
      <c r="CC815" s="12"/>
      <c r="CG815" s="1" t="str">
        <f>IF(BO815&lt;80,"Below 80",
IF(BO815&lt;=120,"80-120",
IF(BO815&lt;=200,"&gt; 120-200",
IF(BO815&lt;=300,"&gt;200-300",
IF(BO815&lt;=500,"&gt;300-500",
"&gt;500")))))</f>
        <v>Below 80</v>
      </c>
      <c r="CH815" s="1" t="str">
        <f>IFERROR(_xlfn.XLOOKUP(CG815,Scenario!M:M,Scenario!N:N),"")</f>
        <v/>
      </c>
      <c r="CI815" s="1" t="str">
        <f t="shared" si="238"/>
        <v>No</v>
      </c>
      <c r="CJ815" s="75">
        <v>0</v>
      </c>
    </row>
    <row r="816" spans="1:89" hidden="1">
      <c r="A816" s="2">
        <v>815</v>
      </c>
      <c r="B816" s="2">
        <v>2025</v>
      </c>
      <c r="C816" s="1">
        <v>0</v>
      </c>
      <c r="D816" s="37" t="str">
        <v>0015g00001bZG2tAAG</v>
      </c>
      <c r="E816" s="37" t="str">
        <v>Durga steels</v>
      </c>
      <c r="F816" s="37" t="str">
        <v>HARYANA</v>
      </c>
      <c r="G816" s="37" t="str">
        <v>AMBALA</v>
      </c>
      <c r="H816" s="37" t="str">
        <v>Ambala</v>
      </c>
      <c r="I816" s="37" t="str">
        <v>RAMDOOT UDHYOG PRIVATE LIMITED</v>
      </c>
      <c r="J816" s="37" t="str">
        <v>Deepak Dhiman</v>
      </c>
      <c r="K816" s="37" t="str">
        <v>Naseem Makkar</v>
      </c>
      <c r="L816" s="37" t="str">
        <v>C13168</v>
      </c>
      <c r="M816" s="37" t="str">
        <v>North</v>
      </c>
      <c r="N816" s="2">
        <v>134003</v>
      </c>
      <c r="O816" s="2" t="str">
        <v>06BBGPR4876M1ZW</v>
      </c>
      <c r="P816" s="2">
        <v>9896843606</v>
      </c>
      <c r="Q816" s="2" t="str">
        <v>Jan'25</v>
      </c>
      <c r="R816" s="2">
        <v>2025</v>
      </c>
      <c r="S816" s="1">
        <v>0</v>
      </c>
      <c r="T816" s="2">
        <v>75</v>
      </c>
      <c r="U816" s="12">
        <v>0</v>
      </c>
      <c r="V816" s="1" t="str">
        <v>Challenger</v>
      </c>
      <c r="W816" s="13">
        <v>0</v>
      </c>
      <c r="X816" s="13">
        <v>0</v>
      </c>
      <c r="Y816" s="13">
        <v>0</v>
      </c>
      <c r="Z816" s="13">
        <v>0</v>
      </c>
      <c r="AA816" s="13">
        <v>0</v>
      </c>
      <c r="AB816" s="13">
        <v>0</v>
      </c>
      <c r="AC816" s="13">
        <v>0</v>
      </c>
      <c r="AD816" s="13">
        <v>0</v>
      </c>
      <c r="AE816" s="13">
        <v>0</v>
      </c>
      <c r="AF816" s="13">
        <v>0</v>
      </c>
      <c r="AG816" s="13">
        <v>0</v>
      </c>
      <c r="AH816" s="13">
        <v>0</v>
      </c>
      <c r="AI816" s="13">
        <v>10</v>
      </c>
      <c r="AJ816" s="13">
        <v>0</v>
      </c>
      <c r="AK816" s="13">
        <v>0</v>
      </c>
      <c r="AL816" s="13">
        <v>0</v>
      </c>
      <c r="AM816" s="13">
        <v>0</v>
      </c>
      <c r="AN816" s="13">
        <v>0</v>
      </c>
      <c r="AO816" s="13">
        <v>0</v>
      </c>
      <c r="AP816" s="13">
        <v>0</v>
      </c>
      <c r="AQ816" s="13">
        <v>0</v>
      </c>
      <c r="AR816" s="13">
        <v>0</v>
      </c>
      <c r="AS816" s="13">
        <v>0</v>
      </c>
      <c r="AT816" s="13">
        <v>0</v>
      </c>
      <c r="AU816" s="13">
        <v>0</v>
      </c>
      <c r="AV816" s="13">
        <v>0</v>
      </c>
      <c r="AW816" s="16">
        <f t="shared" si="223"/>
        <v>0</v>
      </c>
      <c r="AX816" s="16">
        <v>0</v>
      </c>
      <c r="AY816" s="10">
        <f t="shared" si="224"/>
        <v>0</v>
      </c>
      <c r="AZ816" s="10">
        <f>SUM(Z816:AK816)</f>
        <v>10</v>
      </c>
      <c r="BA816" s="10">
        <v>0</v>
      </c>
      <c r="BB816" s="10">
        <f t="shared" si="225"/>
        <v>0</v>
      </c>
      <c r="BC816" s="10">
        <f t="shared" si="226"/>
        <v>0</v>
      </c>
      <c r="BD816" s="10">
        <f t="shared" si="227"/>
        <v>-10</v>
      </c>
      <c r="BE816" s="10">
        <f t="shared" si="239"/>
        <v>10</v>
      </c>
      <c r="BF816" s="2" t="s">
        <v>119</v>
      </c>
      <c r="BG816" s="10">
        <f t="shared" si="228"/>
        <v>0</v>
      </c>
      <c r="BH816" s="36" t="s">
        <v>118</v>
      </c>
      <c r="BI816" s="39" t="str">
        <f t="shared" si="229"/>
        <v/>
      </c>
      <c r="BJ816" s="39" t="str">
        <f t="shared" si="230"/>
        <v/>
      </c>
      <c r="BK816" s="16">
        <f>SUM(AR816:AX816)</f>
        <v>0</v>
      </c>
      <c r="BL816" s="10">
        <f>SUM(AL816:AQ816)</f>
        <v>0</v>
      </c>
      <c r="BM816" s="12" t="str">
        <f t="shared" si="231"/>
        <v/>
      </c>
      <c r="BN816" s="12" t="str">
        <f t="shared" si="231"/>
        <v/>
      </c>
      <c r="BO816" s="9">
        <f t="shared" si="232"/>
        <v>0</v>
      </c>
      <c r="BP816" s="39" t="str">
        <f t="shared" si="233"/>
        <v/>
      </c>
      <c r="BQ816" s="147"/>
      <c r="BR816" s="9">
        <f t="shared" si="234"/>
        <v>0</v>
      </c>
      <c r="BS816" s="9">
        <f t="shared" si="235"/>
        <v>10</v>
      </c>
      <c r="BT816" s="9">
        <f t="shared" si="236"/>
        <v>10</v>
      </c>
      <c r="BU816" s="9" t="str">
        <f>IFERROR(_xlfn.XLOOKUP(D816,Sheet1!B:B,Sheet1!L:L),"")</f>
        <v/>
      </c>
      <c r="BV816" s="9" t="e">
        <f>_xlfn.XLOOKUP(BU816,Sheet1!S:S,Sheet1!T:T)</f>
        <v>#N/A</v>
      </c>
      <c r="BW816" s="9" t="e">
        <f>_xlfn.XLOOKUP(D816,Sheet1!B:B,Sheet1!M:M)</f>
        <v>#N/A</v>
      </c>
      <c r="BZ816" s="108">
        <f t="shared" si="237"/>
        <v>0</v>
      </c>
      <c r="CB816" s="12"/>
      <c r="CC816" s="12"/>
      <c r="CG816" s="1" t="str">
        <f>IF(BO816&lt;80,"Below 80",
IF(BO816&lt;=120,"80-120",
IF(BO816&lt;=200,"&gt; 120-200",
IF(BO816&lt;=300,"&gt;200-300",
IF(BO816&lt;=500,"&gt;300-500",
"&gt;500")))))</f>
        <v>Below 80</v>
      </c>
      <c r="CH816" s="1" t="str">
        <f>IFERROR(_xlfn.XLOOKUP(CG816,Scenario!M:M,Scenario!N:N),"")</f>
        <v/>
      </c>
      <c r="CI816" s="1" t="str">
        <f t="shared" si="238"/>
        <v>No</v>
      </c>
      <c r="CJ816" s="75">
        <v>0</v>
      </c>
    </row>
    <row r="817" spans="1:89" hidden="1">
      <c r="A817" s="2">
        <v>816</v>
      </c>
      <c r="B817" s="2">
        <v>2025</v>
      </c>
      <c r="C817" s="1">
        <v>0</v>
      </c>
      <c r="D817" s="37" t="str">
        <v>0015g00001W31F5AAJ</v>
      </c>
      <c r="E817" s="37" t="str">
        <v>MTS STEELS</v>
      </c>
      <c r="F817" s="37" t="str">
        <v>HARYANA</v>
      </c>
      <c r="G817" s="37" t="str">
        <v>PANCHKULA</v>
      </c>
      <c r="H817" s="37" t="str">
        <v>Panchkula</v>
      </c>
      <c r="I817" s="37" t="str">
        <v>RAMDOOT UDHYOG PRIVATE LIMITED</v>
      </c>
      <c r="J817" s="37" t="str">
        <v>Sushant Abrol</v>
      </c>
      <c r="K817" s="37" t="str">
        <v>Naseem Makkar</v>
      </c>
      <c r="L817" s="37" t="str">
        <v>C13168</v>
      </c>
      <c r="M817" s="37" t="str">
        <v>North</v>
      </c>
      <c r="N817" s="2">
        <v>134113</v>
      </c>
      <c r="O817" s="2" t="str">
        <v>06ABNPA6638A1Z0</v>
      </c>
      <c r="P817" s="2">
        <v>9876800745</v>
      </c>
      <c r="Q817" s="2" t="str">
        <v>Jan'25</v>
      </c>
      <c r="R817" s="2">
        <v>2025</v>
      </c>
      <c r="S817" s="1">
        <v>0</v>
      </c>
      <c r="T817" s="2">
        <v>125</v>
      </c>
      <c r="U817" s="12">
        <v>0</v>
      </c>
      <c r="V817" s="1" t="str">
        <v>Challenger</v>
      </c>
      <c r="W817" s="13">
        <v>0</v>
      </c>
      <c r="X817" s="13">
        <v>0</v>
      </c>
      <c r="Y817" s="13">
        <v>0</v>
      </c>
      <c r="Z817" s="13">
        <v>0</v>
      </c>
      <c r="AA817" s="13">
        <v>0</v>
      </c>
      <c r="AB817" s="13">
        <v>0</v>
      </c>
      <c r="AC817" s="13">
        <v>0</v>
      </c>
      <c r="AD817" s="13">
        <v>0</v>
      </c>
      <c r="AE817" s="13">
        <v>0</v>
      </c>
      <c r="AF817" s="13">
        <v>0</v>
      </c>
      <c r="AG817" s="13">
        <v>0</v>
      </c>
      <c r="AH817" s="13">
        <v>0</v>
      </c>
      <c r="AI817" s="13">
        <v>15.88</v>
      </c>
      <c r="AJ817" s="13">
        <v>0</v>
      </c>
      <c r="AK817" s="13">
        <v>0</v>
      </c>
      <c r="AL817" s="13">
        <v>0</v>
      </c>
      <c r="AM817" s="13">
        <v>0</v>
      </c>
      <c r="AN817" s="13">
        <v>0</v>
      </c>
      <c r="AO817" s="13">
        <v>0</v>
      </c>
      <c r="AP817" s="13">
        <v>0</v>
      </c>
      <c r="AQ817" s="13">
        <v>0</v>
      </c>
      <c r="AR817" s="13">
        <v>0</v>
      </c>
      <c r="AS817" s="13">
        <v>0</v>
      </c>
      <c r="AT817" s="13">
        <v>0</v>
      </c>
      <c r="AU817" s="13">
        <v>0</v>
      </c>
      <c r="AV817" s="13">
        <v>0</v>
      </c>
      <c r="AW817" s="16">
        <f t="shared" si="223"/>
        <v>0</v>
      </c>
      <c r="AX817" s="16">
        <v>0</v>
      </c>
      <c r="AY817" s="10">
        <f t="shared" si="224"/>
        <v>0</v>
      </c>
      <c r="AZ817" s="10">
        <f>SUM(Z817:AK817)</f>
        <v>15.88</v>
      </c>
      <c r="BA817" s="10">
        <v>0</v>
      </c>
      <c r="BB817" s="10">
        <f t="shared" si="225"/>
        <v>0</v>
      </c>
      <c r="BC817" s="10">
        <f t="shared" si="226"/>
        <v>0</v>
      </c>
      <c r="BD817" s="10">
        <f t="shared" si="227"/>
        <v>-15.88</v>
      </c>
      <c r="BE817" s="10">
        <f t="shared" si="239"/>
        <v>15.88</v>
      </c>
      <c r="BF817" s="2" t="s">
        <v>119</v>
      </c>
      <c r="BG817" s="10">
        <f t="shared" si="228"/>
        <v>0</v>
      </c>
      <c r="BH817" s="36" t="s">
        <v>118</v>
      </c>
      <c r="BI817" s="39" t="str">
        <f t="shared" si="229"/>
        <v/>
      </c>
      <c r="BJ817" s="39" t="str">
        <f t="shared" si="230"/>
        <v/>
      </c>
      <c r="BK817" s="16">
        <f>SUM(AR817:AX817)</f>
        <v>0</v>
      </c>
      <c r="BL817" s="10">
        <f>SUM(AL817:AQ817)</f>
        <v>0</v>
      </c>
      <c r="BM817" s="12" t="str">
        <f t="shared" si="231"/>
        <v/>
      </c>
      <c r="BN817" s="12" t="str">
        <f t="shared" si="231"/>
        <v/>
      </c>
      <c r="BO817" s="9">
        <f t="shared" si="232"/>
        <v>0</v>
      </c>
      <c r="BP817" s="39" t="str">
        <f t="shared" si="233"/>
        <v/>
      </c>
      <c r="BQ817" s="147"/>
      <c r="BR817" s="9">
        <f t="shared" si="234"/>
        <v>0</v>
      </c>
      <c r="BS817" s="9">
        <f t="shared" si="235"/>
        <v>15.88</v>
      </c>
      <c r="BT817" s="9">
        <f t="shared" si="236"/>
        <v>15.88</v>
      </c>
      <c r="BU817" s="9" t="str">
        <f>IFERROR(_xlfn.XLOOKUP(D817,Sheet1!B:B,Sheet1!L:L),"")</f>
        <v/>
      </c>
      <c r="BV817" s="9" t="e">
        <f>_xlfn.XLOOKUP(BU817,Sheet1!S:S,Sheet1!T:T)</f>
        <v>#N/A</v>
      </c>
      <c r="BW817" s="9" t="e">
        <f>_xlfn.XLOOKUP(D817,Sheet1!B:B,Sheet1!M:M)</f>
        <v>#N/A</v>
      </c>
      <c r="BZ817" s="108">
        <f t="shared" si="237"/>
        <v>0</v>
      </c>
      <c r="CB817" s="12"/>
      <c r="CC817" s="12"/>
      <c r="CG817" s="1" t="str">
        <f>IF(BO817&lt;80,"Below 80",
IF(BO817&lt;=120,"80-120",
IF(BO817&lt;=200,"&gt; 120-200",
IF(BO817&lt;=300,"&gt;200-300",
IF(BO817&lt;=500,"&gt;300-500",
"&gt;500")))))</f>
        <v>Below 80</v>
      </c>
      <c r="CH817" s="1" t="str">
        <f>IFERROR(_xlfn.XLOOKUP(CG817,Scenario!M:M,Scenario!N:N),"")</f>
        <v/>
      </c>
      <c r="CI817" s="1" t="str">
        <f t="shared" si="238"/>
        <v>No</v>
      </c>
      <c r="CJ817" s="75">
        <v>0</v>
      </c>
    </row>
    <row r="818" spans="1:89" hidden="1">
      <c r="A818" s="2">
        <v>817</v>
      </c>
      <c r="B818" s="2">
        <v>2024</v>
      </c>
      <c r="C818" s="1">
        <v>0</v>
      </c>
      <c r="D818" s="37" t="str">
        <v>0015g00001e9OJhAAM</v>
      </c>
      <c r="E818" s="37" t="str">
        <v>BALDEV KRISHAN &amp; SONS</v>
      </c>
      <c r="F818" s="37" t="str">
        <v>PUNJAB</v>
      </c>
      <c r="G818" s="37" t="str">
        <v>FAZILKA</v>
      </c>
      <c r="H818" s="37" t="str">
        <v>Jalalabad</v>
      </c>
      <c r="I818" s="37" t="str">
        <v>RAMDOOT UDHYOG PRIVATE LIMITED</v>
      </c>
      <c r="J818" s="37" t="str">
        <v>Sonu Kumar</v>
      </c>
      <c r="K818" s="37" t="str">
        <v>Sonu Kumar</v>
      </c>
      <c r="L818" s="37" t="str">
        <v>C13168</v>
      </c>
      <c r="M818" s="37" t="str">
        <v>North</v>
      </c>
      <c r="N818" s="2">
        <v>152024</v>
      </c>
      <c r="O818" s="2" t="str">
        <v>03AESPK7212G1ZL</v>
      </c>
      <c r="P818" s="2">
        <v>9915609126</v>
      </c>
      <c r="Q818" s="2" t="str">
        <v>Dec'24</v>
      </c>
      <c r="R818" s="2">
        <v>2025</v>
      </c>
      <c r="S818" s="1">
        <v>0</v>
      </c>
      <c r="T818" s="2">
        <v>100</v>
      </c>
      <c r="U818" s="12">
        <v>0</v>
      </c>
      <c r="V818" s="1" t="str">
        <v>Challenger</v>
      </c>
      <c r="W818" s="13">
        <v>0</v>
      </c>
      <c r="X818" s="13">
        <v>0</v>
      </c>
      <c r="Y818" s="13">
        <v>0</v>
      </c>
      <c r="Z818" s="13">
        <v>0</v>
      </c>
      <c r="AA818" s="13">
        <v>0</v>
      </c>
      <c r="AB818" s="13">
        <v>0</v>
      </c>
      <c r="AC818" s="13">
        <v>0</v>
      </c>
      <c r="AD818" s="13">
        <v>0</v>
      </c>
      <c r="AE818" s="13">
        <v>0</v>
      </c>
      <c r="AF818" s="13">
        <v>0</v>
      </c>
      <c r="AG818" s="13">
        <v>0</v>
      </c>
      <c r="AH818" s="13">
        <v>36.5</v>
      </c>
      <c r="AI818" s="13">
        <v>0</v>
      </c>
      <c r="AJ818" s="13">
        <v>10</v>
      </c>
      <c r="AK818" s="13">
        <v>0</v>
      </c>
      <c r="AL818" s="13">
        <v>0</v>
      </c>
      <c r="AM818" s="13">
        <v>0</v>
      </c>
      <c r="AN818" s="13">
        <v>19</v>
      </c>
      <c r="AO818" s="13">
        <v>0</v>
      </c>
      <c r="AP818" s="13">
        <v>0</v>
      </c>
      <c r="AQ818" s="13">
        <v>0</v>
      </c>
      <c r="AR818" s="13">
        <v>0</v>
      </c>
      <c r="AS818" s="13">
        <v>0</v>
      </c>
      <c r="AT818" s="13">
        <v>0</v>
      </c>
      <c r="AU818" s="13">
        <v>0</v>
      </c>
      <c r="AV818" s="13">
        <v>0</v>
      </c>
      <c r="AW818" s="16">
        <f t="shared" si="223"/>
        <v>19</v>
      </c>
      <c r="AX818" s="16">
        <v>38</v>
      </c>
      <c r="AY818" s="10">
        <f t="shared" si="224"/>
        <v>57</v>
      </c>
      <c r="AZ818" s="10">
        <f>SUM(Z818:AK818)</f>
        <v>46.5</v>
      </c>
      <c r="BA818" s="10">
        <f>AY818</f>
        <v>57</v>
      </c>
      <c r="BB818" s="10">
        <f t="shared" si="225"/>
        <v>38</v>
      </c>
      <c r="BC818" s="10">
        <f t="shared" si="226"/>
        <v>9.5</v>
      </c>
      <c r="BD818" s="10">
        <f t="shared" si="227"/>
        <v>10.5</v>
      </c>
      <c r="BE818" s="10">
        <f t="shared" si="239"/>
        <v>27.5</v>
      </c>
      <c r="BF818" s="2" t="s">
        <v>119</v>
      </c>
      <c r="BG818" s="10">
        <f t="shared" si="228"/>
        <v>2.375</v>
      </c>
      <c r="BH818" s="36" t="s">
        <v>118</v>
      </c>
      <c r="BI818" s="39" t="str">
        <f t="shared" si="229"/>
        <v/>
      </c>
      <c r="BJ818" s="39" t="str">
        <f t="shared" si="230"/>
        <v/>
      </c>
      <c r="BK818" s="16">
        <f>SUM(AR818:AX818)</f>
        <v>57</v>
      </c>
      <c r="BL818" s="10">
        <f>SUM(AL818:AQ818)</f>
        <v>19</v>
      </c>
      <c r="BM818" s="12">
        <f t="shared" si="231"/>
        <v>1</v>
      </c>
      <c r="BN818" s="12">
        <f t="shared" si="231"/>
        <v>0.33333333333333331</v>
      </c>
      <c r="BO818" s="9">
        <f t="shared" si="232"/>
        <v>19</v>
      </c>
      <c r="BP818" s="39" t="str">
        <f t="shared" si="233"/>
        <v/>
      </c>
      <c r="BQ818" s="147"/>
      <c r="BR818" s="9">
        <f t="shared" si="234"/>
        <v>0</v>
      </c>
      <c r="BS818" s="9">
        <f t="shared" si="235"/>
        <v>46.5</v>
      </c>
      <c r="BT818" s="9">
        <f t="shared" si="236"/>
        <v>46.5</v>
      </c>
      <c r="BU818" s="9" t="str">
        <f>IFERROR(_xlfn.XLOOKUP(D818,Sheet1!B:B,Sheet1!L:L),"")</f>
        <v/>
      </c>
      <c r="BV818" s="9" t="e">
        <f>_xlfn.XLOOKUP(BU818,Sheet1!S:S,Sheet1!T:T)</f>
        <v>#N/A</v>
      </c>
      <c r="BW818" s="9" t="e">
        <f>_xlfn.XLOOKUP(D818,Sheet1!B:B,Sheet1!M:M)</f>
        <v>#N/A</v>
      </c>
      <c r="BZ818" s="108">
        <f t="shared" si="237"/>
        <v>38</v>
      </c>
      <c r="CB818" s="12">
        <f>AW818/AY818</f>
        <v>0.33333333333333331</v>
      </c>
      <c r="CC818" s="12">
        <f>AX818/AY818</f>
        <v>0.66666666666666663</v>
      </c>
      <c r="CG818" s="1" t="str">
        <f>IF(BO818&lt;80,"Below 80",
IF(BO818&lt;=120,"80-120",
IF(BO818&lt;=200,"&gt; 120-200",
IF(BO818&lt;=300,"&gt;200-300",
IF(BO818&lt;=500,"&gt;300-500",
"&gt;500")))))</f>
        <v>Below 80</v>
      </c>
      <c r="CH818" s="1" t="str">
        <f>IFERROR(_xlfn.XLOOKUP(CG818,Scenario!M:M,Scenario!N:N),"")</f>
        <v/>
      </c>
      <c r="CI818" s="1" t="str">
        <f t="shared" si="238"/>
        <v>Yes</v>
      </c>
      <c r="CJ818" s="75">
        <v>38</v>
      </c>
    </row>
    <row r="819" spans="1:89" hidden="1">
      <c r="A819" s="2">
        <v>818</v>
      </c>
      <c r="B819" s="2">
        <v>2025</v>
      </c>
      <c r="C819" s="1">
        <v>0</v>
      </c>
      <c r="D819" s="37" t="str">
        <v>0015g00001U9LfkAAF</v>
      </c>
      <c r="E819" s="37" t="str">
        <v>LAXMI STEELS</v>
      </c>
      <c r="F819" s="37" t="str">
        <v>UTTAR PRADESH</v>
      </c>
      <c r="G819" s="37" t="str">
        <v>GAUTAM BUDDHA NAGAR</v>
      </c>
      <c r="H819" s="37">
        <v>0</v>
      </c>
      <c r="I819" s="37" t="str">
        <v>SHASHI STEELS CORPORATION</v>
      </c>
      <c r="J819" s="37" t="str">
        <v>Abhijeet Biswas</v>
      </c>
      <c r="K819" s="37" t="str">
        <v>Abhijeet Biswas</v>
      </c>
      <c r="L819" s="37" t="str">
        <v>C12816</v>
      </c>
      <c r="M819" s="37" t="str">
        <v>North</v>
      </c>
      <c r="N819" s="2">
        <v>201306</v>
      </c>
      <c r="O819" s="2" t="str">
        <v>09AZWPK9179R1ZP</v>
      </c>
      <c r="P819" s="2">
        <v>9811872320</v>
      </c>
      <c r="Q819" s="2" t="str">
        <v>Jan'25</v>
      </c>
      <c r="R819" s="2">
        <v>2025</v>
      </c>
      <c r="S819" s="1">
        <v>0</v>
      </c>
      <c r="T819" s="2">
        <v>200</v>
      </c>
      <c r="U819" s="12">
        <v>0</v>
      </c>
      <c r="V819" s="1" t="str">
        <v>Challenger</v>
      </c>
      <c r="W819" s="13">
        <v>0</v>
      </c>
      <c r="X819" s="13">
        <v>0</v>
      </c>
      <c r="Y819" s="13">
        <v>0</v>
      </c>
      <c r="Z819" s="13">
        <v>0</v>
      </c>
      <c r="AA819" s="13">
        <v>0</v>
      </c>
      <c r="AB819" s="13">
        <v>0</v>
      </c>
      <c r="AC819" s="13">
        <v>0</v>
      </c>
      <c r="AD819" s="13">
        <v>0</v>
      </c>
      <c r="AE819" s="13">
        <v>0</v>
      </c>
      <c r="AF819" s="13">
        <v>0</v>
      </c>
      <c r="AG819" s="13">
        <v>0</v>
      </c>
      <c r="AH819" s="13">
        <v>0</v>
      </c>
      <c r="AI819" s="13">
        <v>181.85499999999999</v>
      </c>
      <c r="AJ819" s="13">
        <v>0</v>
      </c>
      <c r="AK819" s="13">
        <v>59</v>
      </c>
      <c r="AL819" s="13">
        <v>0</v>
      </c>
      <c r="AM819" s="13">
        <v>0</v>
      </c>
      <c r="AN819" s="13">
        <v>0</v>
      </c>
      <c r="AO819" s="13">
        <v>0</v>
      </c>
      <c r="AP819" s="13">
        <v>0</v>
      </c>
      <c r="AQ819" s="13">
        <v>0</v>
      </c>
      <c r="AR819" s="13">
        <v>0</v>
      </c>
      <c r="AS819" s="13">
        <v>0</v>
      </c>
      <c r="AT819" s="13">
        <v>0</v>
      </c>
      <c r="AU819" s="13">
        <v>0</v>
      </c>
      <c r="AV819" s="13">
        <v>0</v>
      </c>
      <c r="AW819" s="16">
        <f t="shared" si="223"/>
        <v>0</v>
      </c>
      <c r="AX819" s="16">
        <v>0</v>
      </c>
      <c r="AY819" s="10">
        <f t="shared" si="224"/>
        <v>0</v>
      </c>
      <c r="AZ819" s="10">
        <f>SUM(Z819:AK819)</f>
        <v>240.85499999999999</v>
      </c>
      <c r="BA819" s="10"/>
      <c r="BB819" s="10">
        <f t="shared" si="225"/>
        <v>0</v>
      </c>
      <c r="BC819" s="10">
        <f t="shared" si="226"/>
        <v>0</v>
      </c>
      <c r="BD819" s="10">
        <f t="shared" si="227"/>
        <v>-240.85499999999999</v>
      </c>
      <c r="BE819" s="10">
        <f t="shared" si="239"/>
        <v>240.85499999999999</v>
      </c>
      <c r="BF819" s="2" t="s">
        <v>119</v>
      </c>
      <c r="BG819" s="10">
        <f t="shared" si="228"/>
        <v>0</v>
      </c>
      <c r="BH819" s="36" t="s">
        <v>118</v>
      </c>
      <c r="BI819" s="39" t="str">
        <f t="shared" si="229"/>
        <v/>
      </c>
      <c r="BJ819" s="39" t="str">
        <f t="shared" si="230"/>
        <v/>
      </c>
      <c r="BK819" s="16">
        <f>SUM(AR819:AX819)</f>
        <v>0</v>
      </c>
      <c r="BL819" s="10">
        <f>SUM(AL819:AQ819)</f>
        <v>0</v>
      </c>
      <c r="BM819" s="12" t="str">
        <f t="shared" si="231"/>
        <v/>
      </c>
      <c r="BN819" s="12" t="str">
        <f t="shared" si="231"/>
        <v/>
      </c>
      <c r="BO819" s="9">
        <f t="shared" si="232"/>
        <v>0</v>
      </c>
      <c r="BP819" s="39" t="str">
        <f t="shared" si="233"/>
        <v/>
      </c>
      <c r="BQ819" s="147"/>
      <c r="BR819" s="9">
        <f t="shared" si="234"/>
        <v>0</v>
      </c>
      <c r="BS819" s="9">
        <f t="shared" si="235"/>
        <v>240.85499999999999</v>
      </c>
      <c r="BT819" s="9">
        <f t="shared" si="236"/>
        <v>240.85499999999999</v>
      </c>
      <c r="BU819" s="9" t="str">
        <f>IFERROR(_xlfn.XLOOKUP(D819,Sheet1!B:B,Sheet1!L:L),"")</f>
        <v/>
      </c>
      <c r="BV819" s="9" t="e">
        <f>_xlfn.XLOOKUP(BU819,Sheet1!S:S,Sheet1!T:T)</f>
        <v>#N/A</v>
      </c>
      <c r="BW819" s="9" t="e">
        <f>_xlfn.XLOOKUP(D819,Sheet1!B:B,Sheet1!M:M)</f>
        <v>#N/A</v>
      </c>
      <c r="BZ819" s="108">
        <f t="shared" si="237"/>
        <v>0</v>
      </c>
      <c r="CB819" s="12"/>
      <c r="CC819" s="12"/>
      <c r="CG819" s="1" t="str">
        <f>IF(BO819&lt;80,"Below 80",
IF(BO819&lt;=120,"80-120",
IF(BO819&lt;=200,"&gt; 120-200",
IF(BO819&lt;=300,"&gt;200-300",
IF(BO819&lt;=500,"&gt;300-500",
"&gt;500")))))</f>
        <v>Below 80</v>
      </c>
      <c r="CH819" s="1" t="str">
        <f>IFERROR(_xlfn.XLOOKUP(CG819,Scenario!M:M,Scenario!N:N),"")</f>
        <v/>
      </c>
      <c r="CI819" s="1" t="str">
        <f t="shared" si="238"/>
        <v>No</v>
      </c>
      <c r="CJ819" s="75">
        <v>0</v>
      </c>
      <c r="CK819" s="1" t="s">
        <v>118</v>
      </c>
    </row>
    <row r="820" spans="1:89" ht="41.25" hidden="1">
      <c r="A820" s="2">
        <v>819</v>
      </c>
      <c r="B820" s="2">
        <v>2025</v>
      </c>
      <c r="C820" s="1">
        <v>0</v>
      </c>
      <c r="D820" s="37" t="str">
        <v>0015g00001UBHloAAH</v>
      </c>
      <c r="E820" s="37" t="str">
        <v>M/S LOTUS SALES CORPORATION</v>
      </c>
      <c r="F820" s="37" t="str">
        <v>UTTARAKHAND</v>
      </c>
      <c r="G820" s="37" t="str">
        <v>DEHRADUN</v>
      </c>
      <c r="H820" s="37" t="str">
        <v>Dehradun</v>
      </c>
      <c r="I820" s="37" t="str">
        <v>SHIVA SALES INDIA CORPORATION</v>
      </c>
      <c r="J820" s="37" t="str">
        <v>Ravi Kumar</v>
      </c>
      <c r="K820" s="37">
        <v>0</v>
      </c>
      <c r="L820" s="37" t="str">
        <v>C12821</v>
      </c>
      <c r="M820" s="37" t="str">
        <v>North</v>
      </c>
      <c r="N820" s="2">
        <v>248001</v>
      </c>
      <c r="O820" s="2" t="str">
        <v>05AAAFL8441N1Z3</v>
      </c>
      <c r="P820" s="2">
        <v>9412050553</v>
      </c>
      <c r="Q820" s="2" t="str">
        <v>Jan'25</v>
      </c>
      <c r="R820" s="2">
        <v>2025</v>
      </c>
      <c r="S820" s="1">
        <v>0</v>
      </c>
      <c r="T820" s="2">
        <v>125</v>
      </c>
      <c r="U820" s="12">
        <v>3.8399999999999997E-2</v>
      </c>
      <c r="V820" s="1" t="str">
        <v>Challenger</v>
      </c>
      <c r="W820" s="13">
        <v>0</v>
      </c>
      <c r="X820" s="13">
        <v>0</v>
      </c>
      <c r="Y820" s="13">
        <v>0</v>
      </c>
      <c r="Z820" s="13">
        <v>0</v>
      </c>
      <c r="AA820" s="13">
        <v>0</v>
      </c>
      <c r="AB820" s="13">
        <v>0</v>
      </c>
      <c r="AC820" s="13">
        <v>0</v>
      </c>
      <c r="AD820" s="13">
        <v>0</v>
      </c>
      <c r="AE820" s="13">
        <v>0</v>
      </c>
      <c r="AF820" s="13">
        <v>0</v>
      </c>
      <c r="AG820" s="13">
        <v>0</v>
      </c>
      <c r="AH820" s="13">
        <v>0</v>
      </c>
      <c r="AI820" s="13">
        <v>7</v>
      </c>
      <c r="AJ820" s="13">
        <v>7</v>
      </c>
      <c r="AK820" s="13">
        <v>0</v>
      </c>
      <c r="AL820" s="13">
        <v>32</v>
      </c>
      <c r="AM820" s="13">
        <v>33</v>
      </c>
      <c r="AN820" s="13">
        <v>4</v>
      </c>
      <c r="AO820" s="13">
        <v>6</v>
      </c>
      <c r="AP820" s="13">
        <v>0</v>
      </c>
      <c r="AQ820" s="13">
        <v>0</v>
      </c>
      <c r="AR820" s="13">
        <v>0</v>
      </c>
      <c r="AS820" s="13">
        <v>5</v>
      </c>
      <c r="AT820" s="13">
        <v>7</v>
      </c>
      <c r="AU820" s="13">
        <v>2</v>
      </c>
      <c r="AV820" s="13">
        <v>5.4</v>
      </c>
      <c r="AW820" s="16">
        <f t="shared" si="223"/>
        <v>89</v>
      </c>
      <c r="AX820" s="16">
        <f>AW820*2</f>
        <v>178</v>
      </c>
      <c r="AY820" s="10">
        <f t="shared" si="224"/>
        <v>267</v>
      </c>
      <c r="AZ820" s="10">
        <f>SUM(Z820:AK820)</f>
        <v>14</v>
      </c>
      <c r="BA820" s="10">
        <v>125</v>
      </c>
      <c r="BB820" s="10">
        <f t="shared" si="225"/>
        <v>36</v>
      </c>
      <c r="BC820" s="10">
        <f t="shared" si="226"/>
        <v>9</v>
      </c>
      <c r="BD820" s="10">
        <f t="shared" si="227"/>
        <v>253</v>
      </c>
      <c r="BE820" s="10">
        <f t="shared" si="239"/>
        <v>-75</v>
      </c>
      <c r="BF820" s="2" t="s">
        <v>119</v>
      </c>
      <c r="BG820" s="10">
        <f t="shared" si="228"/>
        <v>10</v>
      </c>
      <c r="BH820" s="36" t="s">
        <v>118</v>
      </c>
      <c r="BI820" s="39" t="str">
        <f t="shared" si="229"/>
        <v/>
      </c>
      <c r="BJ820" s="39" t="str">
        <f t="shared" si="230"/>
        <v>A</v>
      </c>
      <c r="BK820" s="16">
        <f>SUM(AR820:AX820)</f>
        <v>286.39999999999998</v>
      </c>
      <c r="BL820" s="10">
        <f>SUM(AL820:AQ820)</f>
        <v>75</v>
      </c>
      <c r="BM820" s="12">
        <f t="shared" si="231"/>
        <v>1.0726591760299624</v>
      </c>
      <c r="BN820" s="12">
        <f t="shared" si="231"/>
        <v>0.2808988764044944</v>
      </c>
      <c r="BO820" s="9">
        <f t="shared" si="232"/>
        <v>80</v>
      </c>
      <c r="BP820" s="39" t="str">
        <f t="shared" si="233"/>
        <v/>
      </c>
      <c r="BQ820" s="147" t="s">
        <v>191</v>
      </c>
      <c r="BR820" s="9">
        <f t="shared" si="234"/>
        <v>0</v>
      </c>
      <c r="BS820" s="9">
        <f t="shared" si="235"/>
        <v>14</v>
      </c>
      <c r="BT820" s="9">
        <f t="shared" si="236"/>
        <v>14</v>
      </c>
      <c r="BU820" s="9" t="str">
        <f>IFERROR(_xlfn.XLOOKUP(D820,Sheet1!B:B,Sheet1!L:L),"")</f>
        <v/>
      </c>
      <c r="BV820" s="9" t="e">
        <f>_xlfn.XLOOKUP(BU820,Sheet1!S:S,Sheet1!T:T)</f>
        <v>#N/A</v>
      </c>
      <c r="BW820" s="9" t="e">
        <f>_xlfn.XLOOKUP(D820,Sheet1!B:B,Sheet1!M:M)</f>
        <v>#N/A</v>
      </c>
      <c r="BX820" s="11" t="s">
        <v>123</v>
      </c>
      <c r="BZ820" s="108">
        <f t="shared" si="237"/>
        <v>178</v>
      </c>
      <c r="CB820" s="12">
        <f>AW820/AY820</f>
        <v>0.33333333333333331</v>
      </c>
      <c r="CC820" s="12">
        <f>AX820/AY820</f>
        <v>0.66666666666666663</v>
      </c>
      <c r="CG820" s="1" t="str">
        <f>IF(BO820&lt;80,"Below 80",
IF(BO820&lt;=120,"80-120",
IF(BO820&lt;=200,"&gt; 120-200",
IF(BO820&lt;=300,"&gt;200-300",
IF(BO820&lt;=500,"&gt;300-500",
"&gt;500")))))</f>
        <v>80-120</v>
      </c>
      <c r="CH820" s="1" t="str">
        <f>IFERROR(_xlfn.XLOOKUP(CG820,Scenario!M:M,Scenario!N:N),"")</f>
        <v>A</v>
      </c>
      <c r="CI820" s="1" t="str">
        <f t="shared" si="238"/>
        <v>Yes</v>
      </c>
      <c r="CJ820" s="75">
        <v>155</v>
      </c>
    </row>
    <row r="821" spans="1:89" hidden="1">
      <c r="A821" s="2">
        <v>820</v>
      </c>
      <c r="B821" s="2">
        <v>2025</v>
      </c>
      <c r="C821" s="1">
        <v>0</v>
      </c>
      <c r="D821" s="37" t="str">
        <v>0015g00001Y4CyKAAV</v>
      </c>
      <c r="E821" s="37" t="str">
        <v>Chauhan cement store</v>
      </c>
      <c r="F821" s="37" t="str">
        <v>UTTARAKHAND</v>
      </c>
      <c r="G821" s="37" t="str">
        <v>DEHRADUN</v>
      </c>
      <c r="H821" s="37" t="str">
        <v>Dehradun</v>
      </c>
      <c r="I821" s="37" t="str">
        <v>SHIVA SALES INDIA CORPORATION</v>
      </c>
      <c r="J821" s="37" t="str">
        <v>Ravi Kumar</v>
      </c>
      <c r="K821" s="37">
        <v>0</v>
      </c>
      <c r="L821" s="37" t="str">
        <v>C12821</v>
      </c>
      <c r="M821" s="37" t="str">
        <v>North</v>
      </c>
      <c r="N821" s="2">
        <v>248001</v>
      </c>
      <c r="O821" s="2">
        <v>0</v>
      </c>
      <c r="P821" s="2">
        <v>9412932666</v>
      </c>
      <c r="Q821" s="2" t="str">
        <v>Jan'25</v>
      </c>
      <c r="R821" s="2">
        <v>2025</v>
      </c>
      <c r="S821" s="1">
        <v>0</v>
      </c>
      <c r="T821" s="2">
        <v>25</v>
      </c>
      <c r="U821" s="12">
        <v>0.12</v>
      </c>
      <c r="V821" s="1" t="str">
        <v>Friendly</v>
      </c>
      <c r="W821" s="13">
        <v>0</v>
      </c>
      <c r="X821" s="13">
        <v>0</v>
      </c>
      <c r="Y821" s="13">
        <v>0</v>
      </c>
      <c r="Z821" s="13">
        <v>0</v>
      </c>
      <c r="AA821" s="13">
        <v>0</v>
      </c>
      <c r="AB821" s="13">
        <v>0</v>
      </c>
      <c r="AC821" s="13">
        <v>0</v>
      </c>
      <c r="AD821" s="13">
        <v>0</v>
      </c>
      <c r="AE821" s="13">
        <v>0</v>
      </c>
      <c r="AF821" s="13">
        <v>0</v>
      </c>
      <c r="AG821" s="13">
        <v>0</v>
      </c>
      <c r="AH821" s="13">
        <v>0</v>
      </c>
      <c r="AI821" s="13">
        <v>9</v>
      </c>
      <c r="AJ821" s="13">
        <v>3</v>
      </c>
      <c r="AK821" s="13">
        <v>0</v>
      </c>
      <c r="AL821" s="13">
        <v>10</v>
      </c>
      <c r="AM821" s="13">
        <v>9</v>
      </c>
      <c r="AN821" s="13">
        <v>0</v>
      </c>
      <c r="AO821" s="13">
        <v>0</v>
      </c>
      <c r="AP821" s="13">
        <v>0</v>
      </c>
      <c r="AQ821" s="13">
        <v>0</v>
      </c>
      <c r="AR821" s="13">
        <v>0</v>
      </c>
      <c r="AS821" s="13">
        <v>0</v>
      </c>
      <c r="AT821" s="13">
        <v>0</v>
      </c>
      <c r="AU821" s="13">
        <v>0</v>
      </c>
      <c r="AV821" s="13">
        <v>9</v>
      </c>
      <c r="AW821" s="16">
        <f t="shared" si="223"/>
        <v>19</v>
      </c>
      <c r="AX821" s="16">
        <v>38</v>
      </c>
      <c r="AY821" s="10">
        <f t="shared" si="224"/>
        <v>57</v>
      </c>
      <c r="AZ821" s="10">
        <f>SUM(Z821:AK821)</f>
        <v>12</v>
      </c>
      <c r="BA821" s="10">
        <v>19</v>
      </c>
      <c r="BB821" s="10">
        <f t="shared" si="225"/>
        <v>0</v>
      </c>
      <c r="BC821" s="10">
        <f t="shared" si="226"/>
        <v>0</v>
      </c>
      <c r="BD821" s="10">
        <f t="shared" si="227"/>
        <v>45</v>
      </c>
      <c r="BE821" s="10">
        <f t="shared" si="239"/>
        <v>-7</v>
      </c>
      <c r="BF821" s="2" t="s">
        <v>119</v>
      </c>
      <c r="BG821" s="10">
        <f t="shared" si="228"/>
        <v>2.375</v>
      </c>
      <c r="BH821" s="36" t="s">
        <v>118</v>
      </c>
      <c r="BI821" s="39" t="str">
        <f t="shared" si="229"/>
        <v/>
      </c>
      <c r="BJ821" s="39" t="str">
        <f t="shared" si="230"/>
        <v/>
      </c>
      <c r="BK821" s="16">
        <f>SUM(AR821:AX821)</f>
        <v>66</v>
      </c>
      <c r="BL821" s="10">
        <f>SUM(AL821:AQ821)</f>
        <v>19</v>
      </c>
      <c r="BM821" s="12">
        <f t="shared" si="231"/>
        <v>1.1578947368421053</v>
      </c>
      <c r="BN821" s="12">
        <f t="shared" si="231"/>
        <v>0.33333333333333331</v>
      </c>
      <c r="BO821" s="9">
        <f t="shared" si="232"/>
        <v>19</v>
      </c>
      <c r="BP821" s="39" t="str">
        <f t="shared" si="233"/>
        <v/>
      </c>
      <c r="BQ821" s="147"/>
      <c r="BR821" s="9">
        <f t="shared" si="234"/>
        <v>0</v>
      </c>
      <c r="BS821" s="9">
        <f t="shared" si="235"/>
        <v>12</v>
      </c>
      <c r="BT821" s="9">
        <f t="shared" si="236"/>
        <v>12</v>
      </c>
      <c r="BU821" s="9" t="str">
        <f>IFERROR(_xlfn.XLOOKUP(D821,Sheet1!B:B,Sheet1!L:L),"")</f>
        <v/>
      </c>
      <c r="BV821" s="9" t="e">
        <f>_xlfn.XLOOKUP(BU821,Sheet1!S:S,Sheet1!T:T)</f>
        <v>#N/A</v>
      </c>
      <c r="BW821" s="9" t="e">
        <f>_xlfn.XLOOKUP(D821,Sheet1!B:B,Sheet1!M:M)</f>
        <v>#N/A</v>
      </c>
      <c r="BZ821" s="108">
        <f t="shared" si="237"/>
        <v>38</v>
      </c>
      <c r="CB821" s="12">
        <f>AW821/AY821</f>
        <v>0.33333333333333331</v>
      </c>
      <c r="CC821" s="12">
        <f>AX821/AY821</f>
        <v>0.66666666666666663</v>
      </c>
      <c r="CG821" s="1" t="str">
        <f>IF(BO821&lt;80,"Below 80",
IF(BO821&lt;=120,"80-120",
IF(BO821&lt;=200,"&gt; 120-200",
IF(BO821&lt;=300,"&gt;200-300",
IF(BO821&lt;=500,"&gt;300-500",
"&gt;500")))))</f>
        <v>Below 80</v>
      </c>
      <c r="CH821" s="1" t="str">
        <f>IFERROR(_xlfn.XLOOKUP(CG821,Scenario!M:M,Scenario!N:N),"")</f>
        <v/>
      </c>
      <c r="CI821" s="1" t="str">
        <f t="shared" si="238"/>
        <v>Yes</v>
      </c>
      <c r="CJ821" s="75">
        <v>38</v>
      </c>
    </row>
    <row r="822" spans="1:89" hidden="1">
      <c r="A822" s="2">
        <v>821</v>
      </c>
      <c r="B822" s="2">
        <v>2025</v>
      </c>
      <c r="C822" s="1">
        <v>0</v>
      </c>
      <c r="D822" s="37" t="str">
        <v>001fw000005araqAAA</v>
      </c>
      <c r="E822" s="37" t="str">
        <v>PURAN CHAND AND SONS</v>
      </c>
      <c r="F822" s="37" t="str">
        <v>UTTARAKHAND</v>
      </c>
      <c r="G822" s="37" t="str">
        <v>DEHRADUN</v>
      </c>
      <c r="H822" s="37" t="str">
        <v>Dehradun</v>
      </c>
      <c r="I822" s="37" t="str">
        <v>SHIVA SALES INDIA CORPORATION</v>
      </c>
      <c r="J822" s="37" t="str">
        <v>Ravi Kumar</v>
      </c>
      <c r="K822" s="37">
        <v>0</v>
      </c>
      <c r="L822" s="37" t="str">
        <v>C12821</v>
      </c>
      <c r="M822" s="37" t="str">
        <v>North</v>
      </c>
      <c r="N822" s="2">
        <v>248001</v>
      </c>
      <c r="O822" s="2" t="str">
        <v>05EYVPK0087A1ZE</v>
      </c>
      <c r="P822" s="2">
        <v>7055102989</v>
      </c>
      <c r="Q822" s="2" t="str">
        <v>Jan'25</v>
      </c>
      <c r="R822" s="2">
        <v>2025</v>
      </c>
      <c r="S822" s="1">
        <v>0</v>
      </c>
      <c r="T822" s="2">
        <v>15</v>
      </c>
      <c r="U822" s="12">
        <v>0.55555555555555558</v>
      </c>
      <c r="V822" s="1" t="str">
        <v>Friendly</v>
      </c>
      <c r="W822" s="13">
        <v>0</v>
      </c>
      <c r="X822" s="13">
        <v>0</v>
      </c>
      <c r="Y822" s="13">
        <v>0</v>
      </c>
      <c r="Z822" s="13">
        <v>0</v>
      </c>
      <c r="AA822" s="13">
        <v>0</v>
      </c>
      <c r="AB822" s="13">
        <v>0</v>
      </c>
      <c r="AC822" s="13">
        <v>0</v>
      </c>
      <c r="AD822" s="13">
        <v>0</v>
      </c>
      <c r="AE822" s="13">
        <v>0</v>
      </c>
      <c r="AF822" s="13">
        <v>0</v>
      </c>
      <c r="AG822" s="13">
        <v>0</v>
      </c>
      <c r="AH822" s="13">
        <v>0</v>
      </c>
      <c r="AI822" s="13">
        <v>3.5</v>
      </c>
      <c r="AJ822" s="13">
        <v>4</v>
      </c>
      <c r="AK822" s="13">
        <v>12</v>
      </c>
      <c r="AL822" s="13">
        <v>12</v>
      </c>
      <c r="AM822" s="13">
        <v>19</v>
      </c>
      <c r="AN822" s="13">
        <v>11</v>
      </c>
      <c r="AO822" s="13">
        <v>7</v>
      </c>
      <c r="AP822" s="13">
        <v>6</v>
      </c>
      <c r="AQ822" s="13">
        <v>0</v>
      </c>
      <c r="AR822" s="13">
        <v>4.5</v>
      </c>
      <c r="AS822" s="13">
        <v>0</v>
      </c>
      <c r="AT822" s="13">
        <v>7.5</v>
      </c>
      <c r="AU822" s="13">
        <v>12</v>
      </c>
      <c r="AV822" s="13">
        <v>5.5</v>
      </c>
      <c r="AW822" s="16">
        <f t="shared" si="223"/>
        <v>79</v>
      </c>
      <c r="AX822" s="16">
        <v>119</v>
      </c>
      <c r="AY822" s="10">
        <f t="shared" si="224"/>
        <v>198</v>
      </c>
      <c r="AZ822" s="10">
        <f>SUM(Z822:AK822)</f>
        <v>19.5</v>
      </c>
      <c r="BA822" s="10">
        <v>100</v>
      </c>
      <c r="BB822" s="10">
        <f t="shared" si="225"/>
        <v>21</v>
      </c>
      <c r="BC822" s="10">
        <f t="shared" si="226"/>
        <v>5.25</v>
      </c>
      <c r="BD822" s="10">
        <f t="shared" si="227"/>
        <v>178.5</v>
      </c>
      <c r="BE822" s="10">
        <f t="shared" si="239"/>
        <v>-59.5</v>
      </c>
      <c r="BF822" s="2" t="s">
        <v>119</v>
      </c>
      <c r="BG822" s="10">
        <f t="shared" si="228"/>
        <v>7.4375</v>
      </c>
      <c r="BH822" s="36" t="s">
        <v>118</v>
      </c>
      <c r="BI822" s="39" t="str">
        <f t="shared" si="229"/>
        <v/>
      </c>
      <c r="BJ822" s="39" t="str">
        <f t="shared" si="230"/>
        <v/>
      </c>
      <c r="BK822" s="16">
        <f>SUM(AR822:AX822)</f>
        <v>227.5</v>
      </c>
      <c r="BL822" s="10">
        <f>SUM(AL822:AQ822)</f>
        <v>55</v>
      </c>
      <c r="BM822" s="12">
        <f t="shared" si="231"/>
        <v>1.148989898989899</v>
      </c>
      <c r="BN822" s="12">
        <f t="shared" si="231"/>
        <v>0.27777777777777779</v>
      </c>
      <c r="BO822" s="9">
        <f t="shared" si="232"/>
        <v>59.5</v>
      </c>
      <c r="BP822" s="39" t="str">
        <f t="shared" si="233"/>
        <v/>
      </c>
      <c r="BQ822" s="147"/>
      <c r="BR822" s="9">
        <f t="shared" si="234"/>
        <v>0</v>
      </c>
      <c r="BS822" s="9">
        <f t="shared" si="235"/>
        <v>19.5</v>
      </c>
      <c r="BT822" s="9">
        <f t="shared" si="236"/>
        <v>19.5</v>
      </c>
      <c r="BU822" s="9" t="str">
        <f>IFERROR(_xlfn.XLOOKUP(D822,Sheet1!B:B,Sheet1!L:L),"")</f>
        <v/>
      </c>
      <c r="BV822" s="9" t="e">
        <f>_xlfn.XLOOKUP(BU822,Sheet1!S:S,Sheet1!T:T)</f>
        <v>#N/A</v>
      </c>
      <c r="BW822" s="9" t="e">
        <f>_xlfn.XLOOKUP(D822,Sheet1!B:B,Sheet1!M:M)</f>
        <v>#N/A</v>
      </c>
      <c r="BZ822" s="108">
        <f t="shared" si="237"/>
        <v>119</v>
      </c>
      <c r="CB822" s="12">
        <f>AW822/AY822</f>
        <v>0.39898989898989901</v>
      </c>
      <c r="CC822" s="12">
        <f>AX822/AY822</f>
        <v>0.60101010101010099</v>
      </c>
      <c r="CG822" s="1" t="str">
        <f>IF(BO822&lt;80,"Below 80",
IF(BO822&lt;=120,"80-120",
IF(BO822&lt;=200,"&gt; 120-200",
IF(BO822&lt;=300,"&gt;200-300",
IF(BO822&lt;=500,"&gt;300-500",
"&gt;500")))))</f>
        <v>Below 80</v>
      </c>
      <c r="CH822" s="1" t="str">
        <f>IFERROR(_xlfn.XLOOKUP(CG822,Scenario!M:M,Scenario!N:N),"")</f>
        <v/>
      </c>
      <c r="CI822" s="1" t="str">
        <f t="shared" si="238"/>
        <v>Yes</v>
      </c>
      <c r="CJ822" s="75">
        <v>119</v>
      </c>
    </row>
    <row r="823" spans="1:89" hidden="1">
      <c r="A823" s="2">
        <v>822</v>
      </c>
      <c r="B823" s="2">
        <v>2025</v>
      </c>
      <c r="C823" s="1">
        <v>0</v>
      </c>
      <c r="D823" s="37" t="str">
        <v>0015g00001dHW5fAAG</v>
      </c>
      <c r="E823" s="37" t="str">
        <v>M/S DHAN LAXMI TRADERS</v>
      </c>
      <c r="F823" s="37" t="str">
        <v>UTTARAKHAND</v>
      </c>
      <c r="G823" s="37" t="str">
        <v>HARIDWAR</v>
      </c>
      <c r="H823" s="37" t="str">
        <v>Haridwar</v>
      </c>
      <c r="I823" s="37" t="str">
        <v>SHIVA SALES INDIA CORPORATION</v>
      </c>
      <c r="J823" s="37" t="str">
        <v>Ravi Kumar</v>
      </c>
      <c r="K823" s="37" t="str">
        <v>Gaurav Bhardwaj</v>
      </c>
      <c r="L823" s="37" t="str">
        <v>C12821</v>
      </c>
      <c r="M823" s="37" t="str">
        <v>North</v>
      </c>
      <c r="N823" s="2">
        <v>204904</v>
      </c>
      <c r="O823" s="2" t="str">
        <v>05AMIPA1604Q1Z7</v>
      </c>
      <c r="P823" s="2">
        <v>9711485504</v>
      </c>
      <c r="Q823" s="2" t="str">
        <v>Jan'25</v>
      </c>
      <c r="R823" s="2">
        <v>2025</v>
      </c>
      <c r="S823" s="1">
        <v>0</v>
      </c>
      <c r="T823" s="2">
        <v>250</v>
      </c>
      <c r="U823" s="12">
        <v>6.4946666666666666E-2</v>
      </c>
      <c r="V823" s="1" t="str">
        <v>Alien</v>
      </c>
      <c r="W823" s="13">
        <v>0</v>
      </c>
      <c r="X823" s="13">
        <v>0</v>
      </c>
      <c r="Y823" s="13">
        <v>0</v>
      </c>
      <c r="Z823" s="13">
        <v>0</v>
      </c>
      <c r="AA823" s="13">
        <v>0</v>
      </c>
      <c r="AB823" s="13">
        <v>0</v>
      </c>
      <c r="AC823" s="13">
        <v>0</v>
      </c>
      <c r="AD823" s="13">
        <v>0</v>
      </c>
      <c r="AE823" s="13">
        <v>0</v>
      </c>
      <c r="AF823" s="13">
        <v>0</v>
      </c>
      <c r="AG823" s="13">
        <v>0</v>
      </c>
      <c r="AH823" s="13">
        <v>0</v>
      </c>
      <c r="AI823" s="13">
        <v>6</v>
      </c>
      <c r="AJ823" s="13">
        <v>20</v>
      </c>
      <c r="AK823" s="13">
        <v>0</v>
      </c>
      <c r="AL823" s="13">
        <v>16</v>
      </c>
      <c r="AM823" s="13">
        <v>21</v>
      </c>
      <c r="AN823" s="13">
        <v>23</v>
      </c>
      <c r="AO823" s="13">
        <v>10</v>
      </c>
      <c r="AP823" s="13">
        <v>0</v>
      </c>
      <c r="AQ823" s="13">
        <v>2</v>
      </c>
      <c r="AR823" s="13">
        <v>3.6</v>
      </c>
      <c r="AS823" s="13">
        <v>0</v>
      </c>
      <c r="AT823" s="13">
        <v>19.71</v>
      </c>
      <c r="AU823" s="13">
        <v>29</v>
      </c>
      <c r="AV823" s="13">
        <v>0</v>
      </c>
      <c r="AW823" s="16">
        <f t="shared" si="223"/>
        <v>124.31</v>
      </c>
      <c r="AX823" s="16">
        <f>AW823*2</f>
        <v>248.62</v>
      </c>
      <c r="AY823" s="10">
        <f t="shared" si="224"/>
        <v>372.93</v>
      </c>
      <c r="AZ823" s="10">
        <f>SUM(Z823:AK823)</f>
        <v>26</v>
      </c>
      <c r="BA823" s="10">
        <v>100</v>
      </c>
      <c r="BB823" s="10">
        <f t="shared" si="225"/>
        <v>-24.310000000000002</v>
      </c>
      <c r="BC823" s="10">
        <f t="shared" si="226"/>
        <v>-6.0775000000000006</v>
      </c>
      <c r="BD823" s="10">
        <f t="shared" si="227"/>
        <v>346.93</v>
      </c>
      <c r="BE823" s="10">
        <f t="shared" si="239"/>
        <v>-98.31</v>
      </c>
      <c r="BF823" s="2" t="s">
        <v>119</v>
      </c>
      <c r="BG823" s="10">
        <f t="shared" si="228"/>
        <v>9.4499999999999993</v>
      </c>
      <c r="BH823" s="36" t="s">
        <v>118</v>
      </c>
      <c r="BI823" s="39" t="str">
        <f t="shared" si="229"/>
        <v/>
      </c>
      <c r="BJ823" s="39" t="str">
        <f t="shared" si="230"/>
        <v>B</v>
      </c>
      <c r="BK823" s="16">
        <f>SUM(AR823:AX823)</f>
        <v>425.24</v>
      </c>
      <c r="BL823" s="10">
        <f>SUM(AL823:AQ823)</f>
        <v>72</v>
      </c>
      <c r="BM823" s="12">
        <f t="shared" si="231"/>
        <v>1.1402676105435336</v>
      </c>
      <c r="BN823" s="12">
        <f t="shared" si="231"/>
        <v>0.19306572278979969</v>
      </c>
      <c r="BO823" s="9">
        <f t="shared" si="232"/>
        <v>75.599999999999994</v>
      </c>
      <c r="BP823" s="39" t="str">
        <f t="shared" si="233"/>
        <v/>
      </c>
      <c r="BQ823" s="147" t="s">
        <v>158</v>
      </c>
      <c r="BR823" s="9">
        <f t="shared" si="234"/>
        <v>0</v>
      </c>
      <c r="BS823" s="9">
        <f t="shared" si="235"/>
        <v>26</v>
      </c>
      <c r="BT823" s="9">
        <f t="shared" si="236"/>
        <v>26</v>
      </c>
      <c r="BU823" s="9" t="str">
        <f>IFERROR(_xlfn.XLOOKUP(D823,Sheet1!B:B,Sheet1!L:L),"")</f>
        <v/>
      </c>
      <c r="BV823" s="9" t="e">
        <f>_xlfn.XLOOKUP(BU823,Sheet1!S:S,Sheet1!T:T)</f>
        <v>#N/A</v>
      </c>
      <c r="BW823" s="9" t="e">
        <f>_xlfn.XLOOKUP(D823,Sheet1!B:B,Sheet1!M:M)</f>
        <v>#N/A</v>
      </c>
      <c r="BX823" s="11" t="s">
        <v>123</v>
      </c>
      <c r="BZ823" s="108">
        <f t="shared" si="237"/>
        <v>248.62</v>
      </c>
      <c r="CB823" s="12">
        <f>AW823/AY823</f>
        <v>0.33333333333333331</v>
      </c>
      <c r="CC823" s="12">
        <f>AX823/AY823</f>
        <v>0.66666666666666663</v>
      </c>
      <c r="CG823" s="1" t="str">
        <f>IF(BO823&lt;80,"Below 80",
IF(BO823&lt;=120,"80-120",
IF(BO823&lt;=200,"&gt; 120-200",
IF(BO823&lt;=300,"&gt;200-300",
IF(BO823&lt;=500,"&gt;300-500",
"&gt;500")))))</f>
        <v>Below 80</v>
      </c>
      <c r="CH823" s="1" t="str">
        <f>IFERROR(_xlfn.XLOOKUP(CG823,Scenario!M:M,Scenario!N:N),"")</f>
        <v/>
      </c>
      <c r="CI823" s="1" t="str">
        <f t="shared" si="238"/>
        <v>Yes</v>
      </c>
      <c r="CJ823" s="75">
        <v>144</v>
      </c>
    </row>
    <row r="824" spans="1:89" hidden="1">
      <c r="A824" s="2">
        <v>823</v>
      </c>
      <c r="B824" s="2">
        <v>2025</v>
      </c>
      <c r="C824" s="1">
        <v>0</v>
      </c>
      <c r="D824" s="37" t="str">
        <v>001J100000RySEJIA3</v>
      </c>
      <c r="E824" s="37" t="str">
        <v>SANDHU ENTERPRISES</v>
      </c>
      <c r="F824" s="37" t="str">
        <v>UTTARAKHAND</v>
      </c>
      <c r="G824" s="37" t="str">
        <v>UDAM SINGH NAGAR</v>
      </c>
      <c r="H824" s="37" t="str">
        <v>Rudrapur</v>
      </c>
      <c r="I824" s="37" t="str">
        <v>SHIVA SALES INDIA CORPORATION</v>
      </c>
      <c r="J824" s="37" t="str">
        <v>Manoj Yadav</v>
      </c>
      <c r="K824" s="37" t="str">
        <v>Manoj Yadav</v>
      </c>
      <c r="L824" s="37" t="str">
        <v>C12821</v>
      </c>
      <c r="M824" s="37" t="str">
        <v>North</v>
      </c>
      <c r="N824" s="2">
        <v>263160</v>
      </c>
      <c r="O824" s="2" t="str">
        <v>05FNKPS6512K1ZJ</v>
      </c>
      <c r="P824" s="2">
        <v>9756400003</v>
      </c>
      <c r="Q824" s="2" t="str">
        <v>Jan'25</v>
      </c>
      <c r="R824" s="2">
        <v>2025</v>
      </c>
      <c r="S824" s="1">
        <v>0</v>
      </c>
      <c r="T824" s="2">
        <v>140</v>
      </c>
      <c r="U824" s="12">
        <v>0</v>
      </c>
      <c r="V824" s="1" t="str">
        <v>Challenger</v>
      </c>
      <c r="W824" s="13">
        <v>0</v>
      </c>
      <c r="X824" s="13">
        <v>0</v>
      </c>
      <c r="Y824" s="13">
        <v>0</v>
      </c>
      <c r="Z824" s="13">
        <v>0</v>
      </c>
      <c r="AA824" s="13">
        <v>0</v>
      </c>
      <c r="AB824" s="13">
        <v>0</v>
      </c>
      <c r="AC824" s="13">
        <v>0</v>
      </c>
      <c r="AD824" s="13">
        <v>0</v>
      </c>
      <c r="AE824" s="13">
        <v>0</v>
      </c>
      <c r="AF824" s="13">
        <v>0</v>
      </c>
      <c r="AG824" s="13">
        <v>0</v>
      </c>
      <c r="AH824" s="13">
        <v>0</v>
      </c>
      <c r="AI824" s="13">
        <v>7</v>
      </c>
      <c r="AJ824" s="13">
        <v>0</v>
      </c>
      <c r="AK824" s="13">
        <v>0</v>
      </c>
      <c r="AL824" s="13">
        <v>9</v>
      </c>
      <c r="AM824" s="13">
        <v>0</v>
      </c>
      <c r="AN824" s="13">
        <v>0</v>
      </c>
      <c r="AO824" s="13">
        <v>0</v>
      </c>
      <c r="AP824" s="13">
        <v>0</v>
      </c>
      <c r="AQ824" s="13">
        <v>0</v>
      </c>
      <c r="AR824" s="13">
        <v>0</v>
      </c>
      <c r="AS824" s="13">
        <v>0</v>
      </c>
      <c r="AT824" s="13">
        <v>0</v>
      </c>
      <c r="AU824" s="13">
        <v>0</v>
      </c>
      <c r="AV824" s="13">
        <v>0</v>
      </c>
      <c r="AW824" s="16">
        <f t="shared" si="223"/>
        <v>9</v>
      </c>
      <c r="AX824" s="16">
        <v>18</v>
      </c>
      <c r="AY824" s="10">
        <f t="shared" si="224"/>
        <v>27</v>
      </c>
      <c r="AZ824" s="10">
        <f>SUM(Z824:AK824)</f>
        <v>7</v>
      </c>
      <c r="BA824" s="10">
        <v>9</v>
      </c>
      <c r="BB824" s="10">
        <f t="shared" si="225"/>
        <v>0</v>
      </c>
      <c r="BC824" s="10">
        <f t="shared" si="226"/>
        <v>0</v>
      </c>
      <c r="BD824" s="10">
        <f t="shared" si="227"/>
        <v>20</v>
      </c>
      <c r="BE824" s="10">
        <f t="shared" si="239"/>
        <v>-2</v>
      </c>
      <c r="BF824" s="2" t="s">
        <v>119</v>
      </c>
      <c r="BG824" s="10">
        <f t="shared" si="228"/>
        <v>1.125</v>
      </c>
      <c r="BH824" s="36" t="s">
        <v>118</v>
      </c>
      <c r="BI824" s="39" t="str">
        <f t="shared" si="229"/>
        <v/>
      </c>
      <c r="BJ824" s="39" t="str">
        <f t="shared" si="230"/>
        <v/>
      </c>
      <c r="BK824" s="16">
        <f>SUM(AR824:AX824)</f>
        <v>27</v>
      </c>
      <c r="BL824" s="10">
        <f>SUM(AL824:AQ824)</f>
        <v>9</v>
      </c>
      <c r="BM824" s="12">
        <f t="shared" si="231"/>
        <v>1</v>
      </c>
      <c r="BN824" s="12">
        <f t="shared" si="231"/>
        <v>0.33333333333333331</v>
      </c>
      <c r="BO824" s="9">
        <f t="shared" si="232"/>
        <v>9</v>
      </c>
      <c r="BP824" s="39" t="str">
        <f t="shared" si="233"/>
        <v/>
      </c>
      <c r="BQ824" s="147" t="s">
        <v>151</v>
      </c>
      <c r="BR824" s="9">
        <f t="shared" si="234"/>
        <v>0</v>
      </c>
      <c r="BS824" s="9">
        <f t="shared" si="235"/>
        <v>7</v>
      </c>
      <c r="BT824" s="9">
        <f t="shared" si="236"/>
        <v>7</v>
      </c>
      <c r="BU824" s="9" t="str">
        <f>IFERROR(_xlfn.XLOOKUP(D824,Sheet1!B:B,Sheet1!L:L),"")</f>
        <v/>
      </c>
      <c r="BV824" s="9" t="e">
        <f>_xlfn.XLOOKUP(BU824,Sheet1!S:S,Sheet1!T:T)</f>
        <v>#N/A</v>
      </c>
      <c r="BW824" s="9" t="e">
        <f>_xlfn.XLOOKUP(D824,Sheet1!B:B,Sheet1!M:M)</f>
        <v>#N/A</v>
      </c>
      <c r="BZ824" s="108">
        <f t="shared" si="237"/>
        <v>18</v>
      </c>
      <c r="CB824" s="12">
        <f>AW824/AY824</f>
        <v>0.33333333333333331</v>
      </c>
      <c r="CC824" s="12">
        <f>AX824/AY824</f>
        <v>0.66666666666666663</v>
      </c>
      <c r="CG824" s="1" t="str">
        <f>IF(BO824&lt;80,"Below 80",
IF(BO824&lt;=120,"80-120",
IF(BO824&lt;=200,"&gt; 120-200",
IF(BO824&lt;=300,"&gt;200-300",
IF(BO824&lt;=500,"&gt;300-500",
"&gt;500")))))</f>
        <v>Below 80</v>
      </c>
      <c r="CH824" s="1" t="str">
        <f>IFERROR(_xlfn.XLOOKUP(CG824,Scenario!M:M,Scenario!N:N),"")</f>
        <v/>
      </c>
      <c r="CI824" s="1" t="str">
        <f t="shared" si="238"/>
        <v>Yes</v>
      </c>
      <c r="CJ824" s="75">
        <v>18</v>
      </c>
    </row>
    <row r="825" spans="1:89" hidden="1">
      <c r="A825" s="2">
        <v>824</v>
      </c>
      <c r="B825" s="2">
        <v>2025</v>
      </c>
      <c r="C825" s="1">
        <v>0</v>
      </c>
      <c r="D825" s="37" t="str">
        <v>0015g00001YNundAAD</v>
      </c>
      <c r="E825" s="37" t="str">
        <v>MA SHEETLA TRADERS</v>
      </c>
      <c r="F825" s="37" t="str">
        <v>UTTARAKHAND</v>
      </c>
      <c r="G825" s="37" t="str">
        <v>NAINITAL</v>
      </c>
      <c r="H825" s="37" t="str">
        <v>Haldwani</v>
      </c>
      <c r="I825" s="37" t="str">
        <v>SHIVA SALES INDIA CORPORATION</v>
      </c>
      <c r="J825" s="37" t="str">
        <v>Manoj Yadav</v>
      </c>
      <c r="K825" s="37" t="str">
        <v>Manoj Yadav</v>
      </c>
      <c r="L825" s="37" t="str">
        <v>C12821</v>
      </c>
      <c r="M825" s="37" t="str">
        <v>North</v>
      </c>
      <c r="N825" s="2">
        <v>263139</v>
      </c>
      <c r="O825" s="2" t="str">
        <v>05BDYPK6399E1ZU</v>
      </c>
      <c r="P825" s="2">
        <v>9548625728</v>
      </c>
      <c r="Q825" s="2" t="str">
        <v>Jan'25</v>
      </c>
      <c r="R825" s="2">
        <v>2025</v>
      </c>
      <c r="S825" s="1">
        <v>0</v>
      </c>
      <c r="T825" s="2">
        <v>50</v>
      </c>
      <c r="U825" s="12">
        <v>0</v>
      </c>
      <c r="V825" s="1" t="str">
        <v>Minor</v>
      </c>
      <c r="W825" s="13">
        <v>0</v>
      </c>
      <c r="X825" s="13">
        <v>0</v>
      </c>
      <c r="Y825" s="13">
        <v>0</v>
      </c>
      <c r="Z825" s="13">
        <v>0</v>
      </c>
      <c r="AA825" s="13">
        <v>0</v>
      </c>
      <c r="AB825" s="13">
        <v>0</v>
      </c>
      <c r="AC825" s="13">
        <v>0</v>
      </c>
      <c r="AD825" s="13">
        <v>0</v>
      </c>
      <c r="AE825" s="13">
        <v>0</v>
      </c>
      <c r="AF825" s="13">
        <v>0</v>
      </c>
      <c r="AG825" s="13">
        <v>0</v>
      </c>
      <c r="AH825" s="13">
        <v>0</v>
      </c>
      <c r="AI825" s="13">
        <v>6</v>
      </c>
      <c r="AJ825" s="13">
        <v>3</v>
      </c>
      <c r="AK825" s="13">
        <v>0</v>
      </c>
      <c r="AL825" s="13">
        <v>0</v>
      </c>
      <c r="AM825" s="13">
        <v>0</v>
      </c>
      <c r="AN825" s="13">
        <v>7</v>
      </c>
      <c r="AO825" s="13">
        <v>0</v>
      </c>
      <c r="AP825" s="13">
        <v>11</v>
      </c>
      <c r="AQ825" s="13">
        <v>15</v>
      </c>
      <c r="AR825" s="13">
        <v>0</v>
      </c>
      <c r="AS825" s="13">
        <v>7.75</v>
      </c>
      <c r="AT825" s="13">
        <v>0</v>
      </c>
      <c r="AU825" s="13">
        <v>0</v>
      </c>
      <c r="AV825" s="13">
        <v>0</v>
      </c>
      <c r="AW825" s="16">
        <f t="shared" si="223"/>
        <v>40.75</v>
      </c>
      <c r="AX825" s="16">
        <v>66</v>
      </c>
      <c r="AY825" s="10">
        <f t="shared" si="224"/>
        <v>106.75</v>
      </c>
      <c r="AZ825" s="10">
        <f>SUM(Z825:AK825)</f>
        <v>9</v>
      </c>
      <c r="BA825" s="10">
        <v>70</v>
      </c>
      <c r="BB825" s="10">
        <f t="shared" si="225"/>
        <v>29.25</v>
      </c>
      <c r="BC825" s="10">
        <f t="shared" si="226"/>
        <v>7.3125</v>
      </c>
      <c r="BD825" s="10">
        <f t="shared" si="227"/>
        <v>97.75</v>
      </c>
      <c r="BE825" s="10">
        <f t="shared" si="239"/>
        <v>-31.75</v>
      </c>
      <c r="BF825" s="2" t="s">
        <v>119</v>
      </c>
      <c r="BG825" s="10">
        <f t="shared" si="228"/>
        <v>5.09375</v>
      </c>
      <c r="BH825" s="36" t="s">
        <v>118</v>
      </c>
      <c r="BI825" s="39" t="str">
        <f t="shared" si="229"/>
        <v/>
      </c>
      <c r="BJ825" s="39" t="str">
        <f t="shared" si="230"/>
        <v/>
      </c>
      <c r="BK825" s="16">
        <f>SUM(AR825:AX825)</f>
        <v>114.5</v>
      </c>
      <c r="BL825" s="10">
        <f>SUM(AL825:AQ825)</f>
        <v>33</v>
      </c>
      <c r="BM825" s="12">
        <f t="shared" si="231"/>
        <v>1.0725995316159251</v>
      </c>
      <c r="BN825" s="12">
        <f t="shared" si="231"/>
        <v>0.30913348946135832</v>
      </c>
      <c r="BO825" s="9">
        <f t="shared" si="232"/>
        <v>40.75</v>
      </c>
      <c r="BP825" s="39" t="str">
        <f t="shared" si="233"/>
        <v/>
      </c>
      <c r="BQ825" s="147"/>
      <c r="BR825" s="9">
        <f t="shared" si="234"/>
        <v>0</v>
      </c>
      <c r="BS825" s="9">
        <f t="shared" si="235"/>
        <v>9</v>
      </c>
      <c r="BT825" s="9">
        <f t="shared" si="236"/>
        <v>9</v>
      </c>
      <c r="BU825" s="9" t="str">
        <f>IFERROR(_xlfn.XLOOKUP(D825,Sheet1!B:B,Sheet1!L:L),"")</f>
        <v/>
      </c>
      <c r="BV825" s="9" t="e">
        <f>_xlfn.XLOOKUP(BU825,Sheet1!S:S,Sheet1!T:T)</f>
        <v>#N/A</v>
      </c>
      <c r="BW825" s="9" t="e">
        <f>_xlfn.XLOOKUP(D825,Sheet1!B:B,Sheet1!M:M)</f>
        <v>#N/A</v>
      </c>
      <c r="BZ825" s="108">
        <f t="shared" si="237"/>
        <v>66</v>
      </c>
      <c r="CB825" s="12">
        <f>AW825/AY825</f>
        <v>0.38173302107728335</v>
      </c>
      <c r="CC825" s="12">
        <f>AX825/AY825</f>
        <v>0.61826697892271665</v>
      </c>
      <c r="CG825" s="1" t="str">
        <f>IF(BO825&lt;80,"Below 80",
IF(BO825&lt;=120,"80-120",
IF(BO825&lt;=200,"&gt; 120-200",
IF(BO825&lt;=300,"&gt;200-300",
IF(BO825&lt;=500,"&gt;300-500",
"&gt;500")))))</f>
        <v>Below 80</v>
      </c>
      <c r="CH825" s="1" t="str">
        <f>IFERROR(_xlfn.XLOOKUP(CG825,Scenario!M:M,Scenario!N:N),"")</f>
        <v/>
      </c>
      <c r="CI825" s="1" t="str">
        <f t="shared" si="238"/>
        <v>Yes</v>
      </c>
      <c r="CJ825" s="75">
        <v>58.25</v>
      </c>
    </row>
    <row r="826" spans="1:89" hidden="1">
      <c r="A826" s="2">
        <v>825</v>
      </c>
      <c r="B826" s="2">
        <v>2025</v>
      </c>
      <c r="C826" s="1">
        <v>0</v>
      </c>
      <c r="D826" s="37" t="str">
        <v>001J100000S01H3IAJ</v>
      </c>
      <c r="E826" s="37" t="str">
        <v>M/S SUNIL KUMAR  TIMBER TRADERS</v>
      </c>
      <c r="F826" s="37" t="str">
        <v>UTTARAKHAND</v>
      </c>
      <c r="G826" s="37" t="str">
        <v>CHAMPAWAT</v>
      </c>
      <c r="H826" s="37" t="str">
        <v>Champawat</v>
      </c>
      <c r="I826" s="37" t="str">
        <v>SHIVA SALES INDIA CORPORATION</v>
      </c>
      <c r="J826" s="37" t="str">
        <v>Manoj Yadav</v>
      </c>
      <c r="K826" s="37" t="str">
        <v>Manoj Yadav</v>
      </c>
      <c r="L826" s="37" t="str">
        <v>C12821</v>
      </c>
      <c r="M826" s="37" t="str">
        <v>North</v>
      </c>
      <c r="N826" s="2">
        <v>262309</v>
      </c>
      <c r="O826" s="2" t="str">
        <v>05AKQPG3649B1ZB</v>
      </c>
      <c r="P826" s="2">
        <v>8375091989</v>
      </c>
      <c r="Q826" s="2" t="str">
        <v>Jan'25</v>
      </c>
      <c r="R826" s="2">
        <v>2025</v>
      </c>
      <c r="S826" s="1">
        <v>0</v>
      </c>
      <c r="T826" s="2">
        <v>50</v>
      </c>
      <c r="U826" s="12">
        <v>0</v>
      </c>
      <c r="V826" s="1" t="str">
        <v>Minor</v>
      </c>
      <c r="W826" s="13">
        <v>0</v>
      </c>
      <c r="X826" s="13">
        <v>0</v>
      </c>
      <c r="Y826" s="13">
        <v>0</v>
      </c>
      <c r="Z826" s="13">
        <v>0</v>
      </c>
      <c r="AA826" s="13">
        <v>0</v>
      </c>
      <c r="AB826" s="13">
        <v>0</v>
      </c>
      <c r="AC826" s="13">
        <v>0</v>
      </c>
      <c r="AD826" s="13">
        <v>0</v>
      </c>
      <c r="AE826" s="13">
        <v>0</v>
      </c>
      <c r="AF826" s="13">
        <v>0</v>
      </c>
      <c r="AG826" s="13">
        <v>0</v>
      </c>
      <c r="AH826" s="13">
        <v>0</v>
      </c>
      <c r="AI826" s="13">
        <v>10</v>
      </c>
      <c r="AJ826" s="13">
        <v>0</v>
      </c>
      <c r="AK826" s="13">
        <v>0</v>
      </c>
      <c r="AL826" s="13">
        <v>0</v>
      </c>
      <c r="AM826" s="13">
        <v>0</v>
      </c>
      <c r="AN826" s="13">
        <v>0</v>
      </c>
      <c r="AO826" s="13">
        <v>0</v>
      </c>
      <c r="AP826" s="13">
        <v>0</v>
      </c>
      <c r="AQ826" s="13">
        <v>0</v>
      </c>
      <c r="AR826" s="13">
        <v>0</v>
      </c>
      <c r="AS826" s="13">
        <v>0</v>
      </c>
      <c r="AT826" s="13">
        <v>0</v>
      </c>
      <c r="AU826" s="13">
        <v>0</v>
      </c>
      <c r="AV826" s="13">
        <v>0</v>
      </c>
      <c r="AW826" s="16">
        <f t="shared" si="223"/>
        <v>0</v>
      </c>
      <c r="AX826" s="16">
        <v>0</v>
      </c>
      <c r="AY826" s="10">
        <f t="shared" si="224"/>
        <v>0</v>
      </c>
      <c r="AZ826" s="10">
        <f>SUM(Z826:AK826)</f>
        <v>10</v>
      </c>
      <c r="BA826" s="10"/>
      <c r="BB826" s="10">
        <f t="shared" si="225"/>
        <v>0</v>
      </c>
      <c r="BC826" s="10">
        <f t="shared" si="226"/>
        <v>0</v>
      </c>
      <c r="BD826" s="10">
        <f t="shared" si="227"/>
        <v>-10</v>
      </c>
      <c r="BE826" s="10">
        <f t="shared" si="239"/>
        <v>10</v>
      </c>
      <c r="BF826" s="2" t="s">
        <v>119</v>
      </c>
      <c r="BG826" s="10">
        <f t="shared" si="228"/>
        <v>0</v>
      </c>
      <c r="BH826" s="36" t="s">
        <v>118</v>
      </c>
      <c r="BI826" s="39" t="str">
        <f t="shared" si="229"/>
        <v/>
      </c>
      <c r="BJ826" s="39" t="str">
        <f t="shared" si="230"/>
        <v/>
      </c>
      <c r="BK826" s="16">
        <f>SUM(AR826:AX826)</f>
        <v>0</v>
      </c>
      <c r="BL826" s="10">
        <f>SUM(AL826:AQ826)</f>
        <v>0</v>
      </c>
      <c r="BM826" s="12" t="str">
        <f t="shared" si="231"/>
        <v/>
      </c>
      <c r="BN826" s="12" t="str">
        <f t="shared" si="231"/>
        <v/>
      </c>
      <c r="BO826" s="9">
        <f t="shared" si="232"/>
        <v>0</v>
      </c>
      <c r="BP826" s="39" t="str">
        <f t="shared" si="233"/>
        <v/>
      </c>
      <c r="BQ826" s="147"/>
      <c r="BR826" s="9">
        <f t="shared" si="234"/>
        <v>0</v>
      </c>
      <c r="BS826" s="9">
        <f t="shared" si="235"/>
        <v>10</v>
      </c>
      <c r="BT826" s="9">
        <f t="shared" si="236"/>
        <v>10</v>
      </c>
      <c r="BU826" s="9" t="str">
        <f>IFERROR(_xlfn.XLOOKUP(D826,Sheet1!B:B,Sheet1!L:L),"")</f>
        <v/>
      </c>
      <c r="BV826" s="9" t="e">
        <f>_xlfn.XLOOKUP(BU826,Sheet1!S:S,Sheet1!T:T)</f>
        <v>#N/A</v>
      </c>
      <c r="BW826" s="9" t="e">
        <f>_xlfn.XLOOKUP(D826,Sheet1!B:B,Sheet1!M:M)</f>
        <v>#N/A</v>
      </c>
      <c r="BZ826" s="108">
        <f t="shared" si="237"/>
        <v>0</v>
      </c>
      <c r="CB826" s="12"/>
      <c r="CC826" s="12"/>
      <c r="CG826" s="1" t="str">
        <f>IF(BO826&lt;80,"Below 80",
IF(BO826&lt;=120,"80-120",
IF(BO826&lt;=200,"&gt; 120-200",
IF(BO826&lt;=300,"&gt;200-300",
IF(BO826&lt;=500,"&gt;300-500",
"&gt;500")))))</f>
        <v>Below 80</v>
      </c>
      <c r="CH826" s="1" t="str">
        <f>IFERROR(_xlfn.XLOOKUP(CG826,Scenario!M:M,Scenario!N:N),"")</f>
        <v/>
      </c>
      <c r="CI826" s="1" t="str">
        <f t="shared" si="238"/>
        <v>No</v>
      </c>
      <c r="CJ826" s="75">
        <v>0</v>
      </c>
    </row>
    <row r="827" spans="1:89" hidden="1">
      <c r="A827" s="2">
        <v>826</v>
      </c>
      <c r="B827" s="2">
        <v>2025</v>
      </c>
      <c r="C827" s="1">
        <v>0</v>
      </c>
      <c r="D827" s="37" t="str">
        <v>0015g00001Y4JO6AAN</v>
      </c>
      <c r="E827" s="37" t="str">
        <v>JASODHA STEEL CORPORATION</v>
      </c>
      <c r="F827" s="37" t="str">
        <v>UTTAR PRADESH</v>
      </c>
      <c r="G827" s="37" t="str">
        <v>JHANSI</v>
      </c>
      <c r="H827" s="37" t="str">
        <v>Jhansi</v>
      </c>
      <c r="I827" s="37" t="str">
        <v>SHREE LAKSHMAN ROLLING MILL (INDIA) LLP</v>
      </c>
      <c r="J827" s="37" t="str">
        <v>Ashutosh Shukla</v>
      </c>
      <c r="K827" s="37">
        <v>0</v>
      </c>
      <c r="L827" s="37" t="str">
        <v>C12815</v>
      </c>
      <c r="M827" s="37" t="str">
        <v>North</v>
      </c>
      <c r="N827" s="2">
        <v>284003</v>
      </c>
      <c r="O827" s="2" t="str">
        <v>09EASPP5270H1Z0</v>
      </c>
      <c r="P827" s="2">
        <v>9795154763</v>
      </c>
      <c r="Q827" s="2" t="str">
        <v>Jan'25</v>
      </c>
      <c r="R827" s="2">
        <v>2025</v>
      </c>
      <c r="S827" s="1">
        <v>0</v>
      </c>
      <c r="T827" s="2">
        <v>150</v>
      </c>
      <c r="U827" s="12">
        <v>0</v>
      </c>
      <c r="V827" s="1" t="str">
        <v>Challenger</v>
      </c>
      <c r="W827" s="13">
        <v>0</v>
      </c>
      <c r="X827" s="13">
        <v>0</v>
      </c>
      <c r="Y827" s="13">
        <v>0</v>
      </c>
      <c r="Z827" s="13">
        <v>0</v>
      </c>
      <c r="AA827" s="13">
        <v>0</v>
      </c>
      <c r="AB827" s="13">
        <v>0</v>
      </c>
      <c r="AC827" s="13">
        <v>0</v>
      </c>
      <c r="AD827" s="13">
        <v>0</v>
      </c>
      <c r="AE827" s="13">
        <v>0</v>
      </c>
      <c r="AF827" s="13">
        <v>0</v>
      </c>
      <c r="AG827" s="13">
        <v>0</v>
      </c>
      <c r="AH827" s="13">
        <v>0</v>
      </c>
      <c r="AI827" s="13">
        <v>10.185</v>
      </c>
      <c r="AJ827" s="13">
        <v>0</v>
      </c>
      <c r="AK827" s="13">
        <v>0</v>
      </c>
      <c r="AL827" s="13">
        <v>0</v>
      </c>
      <c r="AM827" s="13">
        <v>0</v>
      </c>
      <c r="AN827" s="13">
        <v>0</v>
      </c>
      <c r="AO827" s="13">
        <v>0</v>
      </c>
      <c r="AP827" s="13">
        <v>0</v>
      </c>
      <c r="AQ827" s="13">
        <v>0</v>
      </c>
      <c r="AR827" s="13">
        <v>0</v>
      </c>
      <c r="AS827" s="13">
        <v>0</v>
      </c>
      <c r="AT827" s="13">
        <v>0</v>
      </c>
      <c r="AU827" s="13">
        <v>0</v>
      </c>
      <c r="AV827" s="13">
        <v>0</v>
      </c>
      <c r="AW827" s="16">
        <f t="shared" si="223"/>
        <v>0</v>
      </c>
      <c r="AX827" s="16">
        <v>0</v>
      </c>
      <c r="AY827" s="10">
        <f t="shared" si="224"/>
        <v>0</v>
      </c>
      <c r="AZ827" s="10">
        <f>SUM(Z827:AK827)</f>
        <v>10.185</v>
      </c>
      <c r="BA827" s="10"/>
      <c r="BB827" s="10">
        <f t="shared" si="225"/>
        <v>0</v>
      </c>
      <c r="BC827" s="10">
        <f t="shared" si="226"/>
        <v>0</v>
      </c>
      <c r="BD827" s="10">
        <f t="shared" si="227"/>
        <v>-10.185</v>
      </c>
      <c r="BE827" s="10">
        <f t="shared" si="239"/>
        <v>10.185</v>
      </c>
      <c r="BF827" s="2" t="s">
        <v>119</v>
      </c>
      <c r="BG827" s="10">
        <f t="shared" si="228"/>
        <v>0</v>
      </c>
      <c r="BH827" s="36" t="s">
        <v>118</v>
      </c>
      <c r="BI827" s="39" t="str">
        <f t="shared" si="229"/>
        <v/>
      </c>
      <c r="BJ827" s="39" t="str">
        <f t="shared" si="230"/>
        <v/>
      </c>
      <c r="BK827" s="16">
        <f>SUM(AR827:AX827)</f>
        <v>0</v>
      </c>
      <c r="BL827" s="10">
        <f>SUM(AL827:AQ827)</f>
        <v>0</v>
      </c>
      <c r="BM827" s="12" t="str">
        <f t="shared" si="231"/>
        <v/>
      </c>
      <c r="BN827" s="12" t="str">
        <f t="shared" si="231"/>
        <v/>
      </c>
      <c r="BO827" s="9">
        <f t="shared" si="232"/>
        <v>0</v>
      </c>
      <c r="BP827" s="39" t="str">
        <f t="shared" si="233"/>
        <v/>
      </c>
      <c r="BQ827" s="147"/>
      <c r="BR827" s="9">
        <f t="shared" si="234"/>
        <v>0</v>
      </c>
      <c r="BS827" s="9">
        <f t="shared" si="235"/>
        <v>10.185</v>
      </c>
      <c r="BT827" s="9">
        <f t="shared" si="236"/>
        <v>10.185</v>
      </c>
      <c r="BU827" s="9" t="str">
        <f>IFERROR(_xlfn.XLOOKUP(D827,Sheet1!B:B,Sheet1!L:L),"")</f>
        <v/>
      </c>
      <c r="BV827" s="9" t="e">
        <f>_xlfn.XLOOKUP(BU827,Sheet1!S:S,Sheet1!T:T)</f>
        <v>#N/A</v>
      </c>
      <c r="BW827" s="9" t="e">
        <f>_xlfn.XLOOKUP(D827,Sheet1!B:B,Sheet1!M:M)</f>
        <v>#N/A</v>
      </c>
      <c r="BZ827" s="108">
        <f t="shared" si="237"/>
        <v>0</v>
      </c>
      <c r="CB827" s="12"/>
      <c r="CC827" s="12"/>
      <c r="CG827" s="1" t="str">
        <f>IF(BO827&lt;80,"Below 80",
IF(BO827&lt;=120,"80-120",
IF(BO827&lt;=200,"&gt; 120-200",
IF(BO827&lt;=300,"&gt;200-300",
IF(BO827&lt;=500,"&gt;300-500",
"&gt;500")))))</f>
        <v>Below 80</v>
      </c>
      <c r="CH827" s="1" t="str">
        <f>IFERROR(_xlfn.XLOOKUP(CG827,Scenario!M:M,Scenario!N:N),"")</f>
        <v/>
      </c>
      <c r="CI827" s="1" t="str">
        <f t="shared" si="238"/>
        <v>No</v>
      </c>
      <c r="CJ827" s="75">
        <v>0</v>
      </c>
    </row>
    <row r="828" spans="1:89" hidden="1">
      <c r="A828" s="2">
        <v>827</v>
      </c>
      <c r="B828" s="2">
        <v>2025</v>
      </c>
      <c r="C828" s="1">
        <v>0</v>
      </c>
      <c r="D828" s="37" t="str">
        <v>0015g00001dXNAzAAO</v>
      </c>
      <c r="E828" s="37" t="str">
        <v>INDIA STEEL SALES</v>
      </c>
      <c r="F828" s="37" t="str">
        <v>UTTAR PRADESH</v>
      </c>
      <c r="G828" s="37" t="str">
        <v>LUCKNOW</v>
      </c>
      <c r="H828" s="37" t="str">
        <v>Sarojini Nagar</v>
      </c>
      <c r="I828" s="37" t="str">
        <v>SHREE LAKSHMAN ROLLING MILL (INDIA) LLP</v>
      </c>
      <c r="J828" s="37" t="str">
        <v>Deepanshu</v>
      </c>
      <c r="K828" s="37">
        <v>0</v>
      </c>
      <c r="L828" s="37" t="str">
        <v>C12815</v>
      </c>
      <c r="M828" s="37" t="str">
        <v>North</v>
      </c>
      <c r="N828" s="2">
        <v>226005</v>
      </c>
      <c r="O828" s="2" t="str">
        <v>09ADIPB0194M1ZE</v>
      </c>
      <c r="P828" s="2">
        <v>9415103422</v>
      </c>
      <c r="Q828" s="2" t="str">
        <v>Jan'25</v>
      </c>
      <c r="R828" s="2">
        <v>2025</v>
      </c>
      <c r="S828" s="1">
        <v>0</v>
      </c>
      <c r="T828" s="2">
        <v>500</v>
      </c>
      <c r="U828" s="12">
        <v>1.9913333333333331E-2</v>
      </c>
      <c r="V828" s="1" t="str">
        <v>Alien</v>
      </c>
      <c r="W828" s="13">
        <v>0</v>
      </c>
      <c r="X828" s="13">
        <v>0</v>
      </c>
      <c r="Y828" s="13">
        <v>0</v>
      </c>
      <c r="Z828" s="13">
        <v>0</v>
      </c>
      <c r="AA828" s="13">
        <v>0</v>
      </c>
      <c r="AB828" s="13">
        <v>0</v>
      </c>
      <c r="AC828" s="13">
        <v>0</v>
      </c>
      <c r="AD828" s="13">
        <v>0</v>
      </c>
      <c r="AE828" s="13">
        <v>0</v>
      </c>
      <c r="AF828" s="13">
        <v>0</v>
      </c>
      <c r="AG828" s="13">
        <v>0</v>
      </c>
      <c r="AH828" s="13">
        <v>0</v>
      </c>
      <c r="AI828" s="13">
        <v>9</v>
      </c>
      <c r="AJ828" s="13">
        <v>11.095000000000001</v>
      </c>
      <c r="AK828" s="13">
        <v>31.57</v>
      </c>
      <c r="AL828" s="13">
        <v>0</v>
      </c>
      <c r="AM828" s="13">
        <v>0</v>
      </c>
      <c r="AN828" s="13">
        <v>0</v>
      </c>
      <c r="AO828" s="13">
        <v>0</v>
      </c>
      <c r="AP828" s="13">
        <v>15</v>
      </c>
      <c r="AQ828" s="13">
        <v>0</v>
      </c>
      <c r="AR828" s="13">
        <v>0</v>
      </c>
      <c r="AS828" s="13">
        <v>0</v>
      </c>
      <c r="AT828" s="13">
        <v>10</v>
      </c>
      <c r="AU828" s="13">
        <v>10</v>
      </c>
      <c r="AV828" s="13">
        <v>9.8699999999999992</v>
      </c>
      <c r="AW828" s="16">
        <f t="shared" si="223"/>
        <v>35</v>
      </c>
      <c r="AX828" s="16">
        <v>30</v>
      </c>
      <c r="AY828" s="10">
        <f t="shared" si="224"/>
        <v>65</v>
      </c>
      <c r="AZ828" s="10">
        <f>SUM(Z828:AK828)</f>
        <v>51.664999999999999</v>
      </c>
      <c r="BA828" s="10">
        <v>150</v>
      </c>
      <c r="BB828" s="10">
        <f t="shared" si="225"/>
        <v>115</v>
      </c>
      <c r="BC828" s="10">
        <f t="shared" si="226"/>
        <v>28.75</v>
      </c>
      <c r="BD828" s="10">
        <f t="shared" si="227"/>
        <v>13.335000000000001</v>
      </c>
      <c r="BE828" s="10">
        <f t="shared" si="239"/>
        <v>16.664999999999999</v>
      </c>
      <c r="BF828" s="2" t="s">
        <v>119</v>
      </c>
      <c r="BG828" s="10">
        <f t="shared" si="228"/>
        <v>1.875</v>
      </c>
      <c r="BH828" s="36" t="s">
        <v>118</v>
      </c>
      <c r="BI828" s="39" t="str">
        <f t="shared" si="229"/>
        <v/>
      </c>
      <c r="BJ828" s="39" t="str">
        <f t="shared" si="230"/>
        <v/>
      </c>
      <c r="BK828" s="16">
        <f>SUM(AR828:AX828)</f>
        <v>94.87</v>
      </c>
      <c r="BL828" s="10">
        <f>SUM(AL828:AQ828)</f>
        <v>15</v>
      </c>
      <c r="BM828" s="12">
        <f t="shared" si="231"/>
        <v>1.4595384615384617</v>
      </c>
      <c r="BN828" s="12">
        <f t="shared" si="231"/>
        <v>0.23076923076923078</v>
      </c>
      <c r="BO828" s="9">
        <f t="shared" si="232"/>
        <v>15</v>
      </c>
      <c r="BP828" s="39" t="str">
        <f t="shared" si="233"/>
        <v/>
      </c>
      <c r="BQ828" s="147"/>
      <c r="BR828" s="9">
        <f t="shared" si="234"/>
        <v>0</v>
      </c>
      <c r="BS828" s="9">
        <f t="shared" si="235"/>
        <v>51.664999999999999</v>
      </c>
      <c r="BT828" s="9">
        <f t="shared" si="236"/>
        <v>51.664999999999999</v>
      </c>
      <c r="BU828" s="9" t="str">
        <f>IFERROR(_xlfn.XLOOKUP(D828,Sheet1!B:B,Sheet1!L:L),"")</f>
        <v/>
      </c>
      <c r="BV828" s="9" t="e">
        <f>_xlfn.XLOOKUP(BU828,Sheet1!S:S,Sheet1!T:T)</f>
        <v>#N/A</v>
      </c>
      <c r="BW828" s="9" t="e">
        <f>_xlfn.XLOOKUP(D828,Sheet1!B:B,Sheet1!M:M)</f>
        <v>#N/A</v>
      </c>
      <c r="BZ828" s="108">
        <f t="shared" si="237"/>
        <v>30</v>
      </c>
      <c r="CB828" s="12">
        <f>AW828/AY828</f>
        <v>0.53846153846153844</v>
      </c>
      <c r="CC828" s="12">
        <f>AX828/AY828</f>
        <v>0.46153846153846156</v>
      </c>
      <c r="CG828" s="1" t="str">
        <f>IF(BO828&lt;80,"Below 80",
IF(BO828&lt;=120,"80-120",
IF(BO828&lt;=200,"&gt; 120-200",
IF(BO828&lt;=300,"&gt;200-300",
IF(BO828&lt;=500,"&gt;300-500",
"&gt;500")))))</f>
        <v>Below 80</v>
      </c>
      <c r="CH828" s="1" t="str">
        <f>IFERROR(_xlfn.XLOOKUP(CG828,Scenario!M:M,Scenario!N:N),"")</f>
        <v/>
      </c>
      <c r="CI828" s="1" t="str">
        <f t="shared" si="238"/>
        <v>Yes</v>
      </c>
      <c r="CJ828" s="75">
        <v>30</v>
      </c>
    </row>
    <row r="829" spans="1:89" hidden="1">
      <c r="A829" s="2">
        <v>828</v>
      </c>
      <c r="B829" s="2">
        <v>2025</v>
      </c>
      <c r="C829" s="1">
        <v>0</v>
      </c>
      <c r="D829" s="37" t="str">
        <v>0015g00001RKmqYAAT</v>
      </c>
      <c r="E829" s="37" t="str">
        <v>NANDNI TRADERS</v>
      </c>
      <c r="F829" s="37" t="str">
        <v>UTTAR PRADESH</v>
      </c>
      <c r="G829" s="37" t="str">
        <v>SAHARANPUR</v>
      </c>
      <c r="H829" s="37" t="str">
        <v>Nakur</v>
      </c>
      <c r="I829" s="37" t="str">
        <v>OPTRIX INFRA LLP</v>
      </c>
      <c r="J829" s="37" t="str">
        <v>SHIV KUMAR</v>
      </c>
      <c r="K829" s="37" t="str">
        <v>Shiv Kumar</v>
      </c>
      <c r="L829" s="37" t="str">
        <v>001J100000PJG7oIAH</v>
      </c>
      <c r="M829" s="37" t="str">
        <v>North</v>
      </c>
      <c r="N829" s="2">
        <v>247341</v>
      </c>
      <c r="O829" s="2" t="str">
        <v>09AHIPK9381K1ZM</v>
      </c>
      <c r="P829" s="2">
        <v>9012456789</v>
      </c>
      <c r="Q829" s="2" t="str">
        <v>Jan'25</v>
      </c>
      <c r="R829" s="2">
        <v>2025</v>
      </c>
      <c r="S829" s="1">
        <v>0</v>
      </c>
      <c r="T829" s="2">
        <v>100</v>
      </c>
      <c r="U829" s="12">
        <v>0</v>
      </c>
      <c r="V829" s="1" t="str">
        <v>Challenger</v>
      </c>
      <c r="W829" s="13">
        <v>0</v>
      </c>
      <c r="X829" s="13">
        <v>0</v>
      </c>
      <c r="Y829" s="13">
        <v>0</v>
      </c>
      <c r="Z829" s="13">
        <v>0</v>
      </c>
      <c r="AA829" s="13">
        <v>0</v>
      </c>
      <c r="AB829" s="13">
        <v>0</v>
      </c>
      <c r="AC829" s="13">
        <v>0</v>
      </c>
      <c r="AD829" s="13">
        <v>0</v>
      </c>
      <c r="AE829" s="13">
        <v>0</v>
      </c>
      <c r="AF829" s="13">
        <v>0</v>
      </c>
      <c r="AG829" s="13">
        <v>0</v>
      </c>
      <c r="AH829" s="13">
        <v>0</v>
      </c>
      <c r="AI829" s="13">
        <v>5</v>
      </c>
      <c r="AJ829" s="13">
        <v>0</v>
      </c>
      <c r="AK829" s="13">
        <v>0</v>
      </c>
      <c r="AL829" s="13">
        <v>0</v>
      </c>
      <c r="AM829" s="13">
        <v>0</v>
      </c>
      <c r="AN829" s="13">
        <v>0</v>
      </c>
      <c r="AO829" s="13">
        <v>0</v>
      </c>
      <c r="AP829" s="13">
        <v>0</v>
      </c>
      <c r="AQ829" s="13">
        <v>1</v>
      </c>
      <c r="AR829" s="13">
        <v>0</v>
      </c>
      <c r="AS829" s="13">
        <v>0</v>
      </c>
      <c r="AT829" s="13">
        <v>0</v>
      </c>
      <c r="AU829" s="13">
        <v>0</v>
      </c>
      <c r="AV829" s="13">
        <v>0</v>
      </c>
      <c r="AW829" s="16">
        <f t="shared" si="223"/>
        <v>1</v>
      </c>
      <c r="AX829" s="16">
        <v>2</v>
      </c>
      <c r="AY829" s="10">
        <f t="shared" si="224"/>
        <v>3</v>
      </c>
      <c r="AZ829" s="10">
        <f>SUM(Z829:AK829)</f>
        <v>5</v>
      </c>
      <c r="BA829" s="10">
        <v>1</v>
      </c>
      <c r="BB829" s="10">
        <f t="shared" si="225"/>
        <v>0</v>
      </c>
      <c r="BC829" s="10">
        <f t="shared" si="226"/>
        <v>0</v>
      </c>
      <c r="BD829" s="10">
        <f t="shared" si="227"/>
        <v>-2</v>
      </c>
      <c r="BE829" s="10">
        <f t="shared" si="239"/>
        <v>4</v>
      </c>
      <c r="BF829" s="2" t="s">
        <v>119</v>
      </c>
      <c r="BG829" s="10">
        <f t="shared" si="228"/>
        <v>0.125</v>
      </c>
      <c r="BH829" s="36" t="s">
        <v>118</v>
      </c>
      <c r="BI829" s="39" t="str">
        <f t="shared" si="229"/>
        <v/>
      </c>
      <c r="BJ829" s="39" t="str">
        <f t="shared" si="230"/>
        <v/>
      </c>
      <c r="BK829" s="16">
        <f>SUM(AR829:AX829)</f>
        <v>3</v>
      </c>
      <c r="BL829" s="10">
        <f>SUM(AL829:AQ829)</f>
        <v>1</v>
      </c>
      <c r="BM829" s="12">
        <f t="shared" si="231"/>
        <v>1</v>
      </c>
      <c r="BN829" s="12">
        <f t="shared" si="231"/>
        <v>0.33333333333333331</v>
      </c>
      <c r="BO829" s="9">
        <f t="shared" si="232"/>
        <v>1</v>
      </c>
      <c r="BP829" s="39" t="str">
        <f t="shared" si="233"/>
        <v/>
      </c>
      <c r="BQ829" s="147"/>
      <c r="BR829" s="9">
        <f t="shared" si="234"/>
        <v>0</v>
      </c>
      <c r="BS829" s="9">
        <f t="shared" si="235"/>
        <v>5</v>
      </c>
      <c r="BT829" s="9">
        <f t="shared" si="236"/>
        <v>5</v>
      </c>
      <c r="BU829" s="9" t="str">
        <f>IFERROR(_xlfn.XLOOKUP(D829,Sheet1!B:B,Sheet1!L:L),"")</f>
        <v/>
      </c>
      <c r="BV829" s="9" t="e">
        <f>_xlfn.XLOOKUP(BU829,Sheet1!S:S,Sheet1!T:T)</f>
        <v>#N/A</v>
      </c>
      <c r="BW829" s="9" t="e">
        <f>_xlfn.XLOOKUP(D829,Sheet1!B:B,Sheet1!M:M)</f>
        <v>#N/A</v>
      </c>
      <c r="BZ829" s="108">
        <f t="shared" si="237"/>
        <v>2</v>
      </c>
      <c r="CB829" s="12">
        <f>AW829/AY829</f>
        <v>0.33333333333333331</v>
      </c>
      <c r="CC829" s="12">
        <f>AX829/AY829</f>
        <v>0.66666666666666663</v>
      </c>
      <c r="CG829" s="1" t="str">
        <f>IF(BO829&lt;80,"Below 80",
IF(BO829&lt;=120,"80-120",
IF(BO829&lt;=200,"&gt; 120-200",
IF(BO829&lt;=300,"&gt;200-300",
IF(BO829&lt;=500,"&gt;300-500",
"&gt;500")))))</f>
        <v>Below 80</v>
      </c>
      <c r="CH829" s="1" t="str">
        <f>IFERROR(_xlfn.XLOOKUP(CG829,Scenario!M:M,Scenario!N:N),"")</f>
        <v/>
      </c>
      <c r="CI829" s="1" t="str">
        <f t="shared" si="238"/>
        <v>Yes</v>
      </c>
      <c r="CJ829" s="75">
        <v>2</v>
      </c>
    </row>
    <row r="830" spans="1:89" hidden="1">
      <c r="A830" s="2">
        <v>829</v>
      </c>
      <c r="B830" s="2">
        <v>2025</v>
      </c>
      <c r="C830" s="1">
        <v>0</v>
      </c>
      <c r="D830" s="37" t="str">
        <v>0015g00001TAZTVAA5</v>
      </c>
      <c r="E830" s="37" t="str">
        <v>SHREE MADHAV STEELS</v>
      </c>
      <c r="F830" s="37" t="str">
        <v>RAJASTHAN</v>
      </c>
      <c r="G830" s="37" t="str">
        <v>NAGAUR</v>
      </c>
      <c r="H830" s="37" t="str">
        <v>Ladnu</v>
      </c>
      <c r="I830" s="37" t="str">
        <v>Swastik Tradevision Pvt. Ltd.</v>
      </c>
      <c r="J830" s="37" t="str">
        <v>Ravi Kumar Kulmi</v>
      </c>
      <c r="K830" s="37" t="str">
        <v>Ravi Kumar Kulmi</v>
      </c>
      <c r="L830" s="37" t="str">
        <v>C12822</v>
      </c>
      <c r="M830" s="37" t="str">
        <v>North</v>
      </c>
      <c r="N830" s="2">
        <v>341306</v>
      </c>
      <c r="O830" s="2" t="str">
        <v>08AGMPA8123C1ZR</v>
      </c>
      <c r="P830" s="2">
        <v>7014144493</v>
      </c>
      <c r="Q830" s="2" t="str">
        <v>Jan'25</v>
      </c>
      <c r="R830" s="2">
        <v>2025</v>
      </c>
      <c r="S830" s="1">
        <v>0</v>
      </c>
      <c r="T830" s="2">
        <v>100</v>
      </c>
      <c r="U830" s="12">
        <v>0</v>
      </c>
      <c r="V830" s="1" t="str">
        <v>Challenger</v>
      </c>
      <c r="W830" s="13">
        <v>0</v>
      </c>
      <c r="X830" s="13">
        <v>0</v>
      </c>
      <c r="Y830" s="13">
        <v>0</v>
      </c>
      <c r="Z830" s="13">
        <v>0</v>
      </c>
      <c r="AA830" s="13">
        <v>0</v>
      </c>
      <c r="AB830" s="13">
        <v>0</v>
      </c>
      <c r="AC830" s="13">
        <v>0</v>
      </c>
      <c r="AD830" s="13">
        <v>0</v>
      </c>
      <c r="AE830" s="13">
        <v>0</v>
      </c>
      <c r="AF830" s="13">
        <v>0</v>
      </c>
      <c r="AG830" s="13">
        <v>0</v>
      </c>
      <c r="AH830" s="13">
        <v>0</v>
      </c>
      <c r="AI830" s="13">
        <v>25.01</v>
      </c>
      <c r="AJ830" s="13">
        <v>19.98</v>
      </c>
      <c r="AK830" s="13">
        <v>0</v>
      </c>
      <c r="AL830" s="13">
        <v>0</v>
      </c>
      <c r="AM830" s="13">
        <v>0</v>
      </c>
      <c r="AN830" s="13">
        <v>0</v>
      </c>
      <c r="AO830" s="13">
        <v>0</v>
      </c>
      <c r="AP830" s="13">
        <v>0</v>
      </c>
      <c r="AQ830" s="13">
        <v>0</v>
      </c>
      <c r="AR830" s="13">
        <v>0</v>
      </c>
      <c r="AS830" s="13">
        <v>19.920000000000002</v>
      </c>
      <c r="AT830" s="13">
        <v>0</v>
      </c>
      <c r="AU830" s="13">
        <v>0</v>
      </c>
      <c r="AV830" s="13">
        <v>0</v>
      </c>
      <c r="AW830" s="16">
        <f t="shared" si="223"/>
        <v>19.920000000000002</v>
      </c>
      <c r="AX830" s="16">
        <v>0</v>
      </c>
      <c r="AY830" s="10">
        <f t="shared" si="224"/>
        <v>19.920000000000002</v>
      </c>
      <c r="AZ830" s="10">
        <f>SUM(Z830:AK830)</f>
        <v>44.99</v>
      </c>
      <c r="BA830" s="10"/>
      <c r="BB830" s="10">
        <f t="shared" si="225"/>
        <v>-19.920000000000002</v>
      </c>
      <c r="BC830" s="10">
        <f t="shared" si="226"/>
        <v>-4.9800000000000004</v>
      </c>
      <c r="BD830" s="10">
        <f t="shared" si="227"/>
        <v>-25.07</v>
      </c>
      <c r="BE830" s="10">
        <f t="shared" si="239"/>
        <v>25.07</v>
      </c>
      <c r="BF830" s="2" t="s">
        <v>119</v>
      </c>
      <c r="BG830" s="10">
        <f t="shared" si="228"/>
        <v>2.4900000000000002</v>
      </c>
      <c r="BH830" s="36" t="s">
        <v>118</v>
      </c>
      <c r="BI830" s="39" t="str">
        <f t="shared" si="229"/>
        <v/>
      </c>
      <c r="BJ830" s="39" t="str">
        <f t="shared" si="230"/>
        <v/>
      </c>
      <c r="BK830" s="16">
        <f>SUM(AR830:AX830)</f>
        <v>39.840000000000003</v>
      </c>
      <c r="BL830" s="10">
        <f>SUM(AL830:AQ830)</f>
        <v>0</v>
      </c>
      <c r="BM830" s="12">
        <f t="shared" si="231"/>
        <v>2</v>
      </c>
      <c r="BN830" s="12">
        <f t="shared" si="231"/>
        <v>0</v>
      </c>
      <c r="BO830" s="9">
        <f t="shared" si="232"/>
        <v>19.920000000000002</v>
      </c>
      <c r="BP830" s="39" t="str">
        <f t="shared" si="233"/>
        <v/>
      </c>
      <c r="BQ830" s="147"/>
      <c r="BR830" s="9">
        <f t="shared" si="234"/>
        <v>0</v>
      </c>
      <c r="BS830" s="9">
        <f t="shared" si="235"/>
        <v>44.99</v>
      </c>
      <c r="BT830" s="9">
        <f t="shared" si="236"/>
        <v>44.99</v>
      </c>
      <c r="BU830" s="9" t="str">
        <f>IFERROR(_xlfn.XLOOKUP(D830,Sheet1!B:B,Sheet1!L:L),"")</f>
        <v/>
      </c>
      <c r="BV830" s="9" t="e">
        <f>_xlfn.XLOOKUP(BU830,Sheet1!S:S,Sheet1!T:T)</f>
        <v>#N/A</v>
      </c>
      <c r="BW830" s="9" t="e">
        <f>_xlfn.XLOOKUP(D830,Sheet1!B:B,Sheet1!M:M)</f>
        <v>#N/A</v>
      </c>
      <c r="BZ830" s="108">
        <f t="shared" si="237"/>
        <v>0</v>
      </c>
      <c r="CB830" s="12"/>
      <c r="CC830" s="12"/>
      <c r="CG830" s="1" t="str">
        <f>IF(BO830&lt;80,"Below 80",
IF(BO830&lt;=120,"80-120",
IF(BO830&lt;=200,"&gt; 120-200",
IF(BO830&lt;=300,"&gt;200-300",
IF(BO830&lt;=500,"&gt;300-500",
"&gt;500")))))</f>
        <v>Below 80</v>
      </c>
      <c r="CH830" s="1" t="str">
        <f>IFERROR(_xlfn.XLOOKUP(CG830,Scenario!M:M,Scenario!N:N),"")</f>
        <v/>
      </c>
      <c r="CI830" s="1" t="str">
        <f t="shared" si="238"/>
        <v>No</v>
      </c>
      <c r="CJ830" s="75">
        <v>-19.920000000000002</v>
      </c>
    </row>
    <row r="831" spans="1:89" hidden="1">
      <c r="A831" s="2">
        <v>830</v>
      </c>
      <c r="B831" s="2">
        <v>2025</v>
      </c>
      <c r="C831" s="1">
        <v>0</v>
      </c>
      <c r="D831" s="37" t="str">
        <v>0015g00001ZTTA7AAP</v>
      </c>
      <c r="E831" s="37" t="str">
        <v>SHAYAM IRON AND HARDWARE</v>
      </c>
      <c r="F831" s="37" t="str">
        <v>RAJASTHAN</v>
      </c>
      <c r="G831" s="37" t="str">
        <v>BHARATPUR</v>
      </c>
      <c r="H831" s="37" t="str">
        <v>Bharatpur</v>
      </c>
      <c r="I831" s="37" t="str">
        <v>Swastik Tradevision Pvt. Ltd.</v>
      </c>
      <c r="J831" s="37" t="str">
        <v>Amit Kumar Sharma</v>
      </c>
      <c r="K831" s="37" t="str">
        <v>Ravi Kumar Kulmi</v>
      </c>
      <c r="L831" s="37" t="str">
        <v>C12822</v>
      </c>
      <c r="M831" s="37" t="str">
        <v>North</v>
      </c>
      <c r="N831" s="2">
        <v>321615</v>
      </c>
      <c r="O831" s="2" t="str">
        <v>08AGAPG8105A1Z3</v>
      </c>
      <c r="P831" s="2">
        <v>9549453100</v>
      </c>
      <c r="Q831" s="2" t="str">
        <v>Jan'25</v>
      </c>
      <c r="R831" s="2">
        <v>2025</v>
      </c>
      <c r="S831" s="1">
        <v>0</v>
      </c>
      <c r="T831" s="2">
        <v>150</v>
      </c>
      <c r="U831" s="12">
        <v>0</v>
      </c>
      <c r="V831" s="1" t="str">
        <v>Challenger</v>
      </c>
      <c r="W831" s="13">
        <v>0</v>
      </c>
      <c r="X831" s="13">
        <v>0</v>
      </c>
      <c r="Y831" s="13">
        <v>0</v>
      </c>
      <c r="Z831" s="13">
        <v>0</v>
      </c>
      <c r="AA831" s="13">
        <v>0</v>
      </c>
      <c r="AB831" s="13">
        <v>0</v>
      </c>
      <c r="AC831" s="13">
        <v>0</v>
      </c>
      <c r="AD831" s="13">
        <v>0</v>
      </c>
      <c r="AE831" s="13">
        <v>0</v>
      </c>
      <c r="AF831" s="13">
        <v>0</v>
      </c>
      <c r="AG831" s="13">
        <v>0</v>
      </c>
      <c r="AH831" s="13">
        <v>0</v>
      </c>
      <c r="AI831" s="13">
        <v>21.04</v>
      </c>
      <c r="AJ831" s="13">
        <v>39.53</v>
      </c>
      <c r="AK831" s="13">
        <v>0</v>
      </c>
      <c r="AL831" s="13">
        <v>0</v>
      </c>
      <c r="AM831" s="13">
        <v>0</v>
      </c>
      <c r="AN831" s="13">
        <v>0</v>
      </c>
      <c r="AO831" s="13">
        <v>0</v>
      </c>
      <c r="AP831" s="13">
        <v>0</v>
      </c>
      <c r="AQ831" s="13">
        <v>0</v>
      </c>
      <c r="AR831" s="13">
        <v>0</v>
      </c>
      <c r="AS831" s="13">
        <v>0</v>
      </c>
      <c r="AT831" s="13">
        <v>0</v>
      </c>
      <c r="AU831" s="13">
        <v>0</v>
      </c>
      <c r="AV831" s="13">
        <v>0</v>
      </c>
      <c r="AW831" s="16">
        <f t="shared" si="223"/>
        <v>0</v>
      </c>
      <c r="AX831" s="16">
        <v>0</v>
      </c>
      <c r="AY831" s="10">
        <f t="shared" si="224"/>
        <v>0</v>
      </c>
      <c r="AZ831" s="10">
        <f>SUM(Z831:AK831)</f>
        <v>60.57</v>
      </c>
      <c r="BA831" s="10"/>
      <c r="BB831" s="10">
        <f t="shared" si="225"/>
        <v>0</v>
      </c>
      <c r="BC831" s="10">
        <f t="shared" si="226"/>
        <v>0</v>
      </c>
      <c r="BD831" s="10">
        <f t="shared" si="227"/>
        <v>-60.57</v>
      </c>
      <c r="BE831" s="10">
        <f t="shared" si="239"/>
        <v>60.57</v>
      </c>
      <c r="BF831" s="2" t="s">
        <v>119</v>
      </c>
      <c r="BG831" s="10">
        <f t="shared" si="228"/>
        <v>0</v>
      </c>
      <c r="BH831" s="36" t="s">
        <v>118</v>
      </c>
      <c r="BI831" s="39" t="str">
        <f t="shared" si="229"/>
        <v/>
      </c>
      <c r="BJ831" s="39" t="str">
        <f t="shared" si="230"/>
        <v/>
      </c>
      <c r="BK831" s="16">
        <f>SUM(AR831:AX831)</f>
        <v>0</v>
      </c>
      <c r="BL831" s="10">
        <f>SUM(AL831:AQ831)</f>
        <v>0</v>
      </c>
      <c r="BM831" s="12" t="str">
        <f t="shared" si="231"/>
        <v/>
      </c>
      <c r="BN831" s="12" t="str">
        <f t="shared" si="231"/>
        <v/>
      </c>
      <c r="BO831" s="9">
        <f t="shared" si="232"/>
        <v>0</v>
      </c>
      <c r="BP831" s="39" t="str">
        <f t="shared" si="233"/>
        <v/>
      </c>
      <c r="BQ831" s="147"/>
      <c r="BR831" s="9">
        <f t="shared" si="234"/>
        <v>0</v>
      </c>
      <c r="BS831" s="9">
        <f t="shared" si="235"/>
        <v>60.57</v>
      </c>
      <c r="BT831" s="9">
        <f t="shared" si="236"/>
        <v>60.57</v>
      </c>
      <c r="BU831" s="9" t="str">
        <f>IFERROR(_xlfn.XLOOKUP(D831,Sheet1!B:B,Sheet1!L:L),"")</f>
        <v/>
      </c>
      <c r="BV831" s="9" t="e">
        <f>_xlfn.XLOOKUP(BU831,Sheet1!S:S,Sheet1!T:T)</f>
        <v>#N/A</v>
      </c>
      <c r="BW831" s="9" t="e">
        <f>_xlfn.XLOOKUP(D831,Sheet1!B:B,Sheet1!M:M)</f>
        <v>#N/A</v>
      </c>
      <c r="BZ831" s="108">
        <f t="shared" si="237"/>
        <v>0</v>
      </c>
      <c r="CB831" s="12"/>
      <c r="CC831" s="12"/>
      <c r="CG831" s="1" t="str">
        <f>IF(BO831&lt;80,"Below 80",
IF(BO831&lt;=120,"80-120",
IF(BO831&lt;=200,"&gt; 120-200",
IF(BO831&lt;=300,"&gt;200-300",
IF(BO831&lt;=500,"&gt;300-500",
"&gt;500")))))</f>
        <v>Below 80</v>
      </c>
      <c r="CH831" s="1" t="str">
        <f>IFERROR(_xlfn.XLOOKUP(CG831,Scenario!M:M,Scenario!N:N),"")</f>
        <v/>
      </c>
      <c r="CI831" s="1" t="str">
        <f t="shared" si="238"/>
        <v>No</v>
      </c>
      <c r="CJ831" s="75">
        <v>0</v>
      </c>
    </row>
    <row r="832" spans="1:89" hidden="1">
      <c r="A832" s="2">
        <v>831</v>
      </c>
      <c r="B832" s="2">
        <v>2025</v>
      </c>
      <c r="C832" s="1">
        <v>0</v>
      </c>
      <c r="D832" s="37" t="str">
        <v>001J100000RzNrBIAV</v>
      </c>
      <c r="E832" s="37" t="str">
        <v>KAMAL TRADING COMPANY</v>
      </c>
      <c r="F832" s="37" t="str">
        <v>RAJASTHAN</v>
      </c>
      <c r="G832" s="37" t="str">
        <v>JAIPUR</v>
      </c>
      <c r="H832" s="37">
        <v>0</v>
      </c>
      <c r="I832" s="37" t="str">
        <v>Swastik Tradevision Pvt. Ltd.</v>
      </c>
      <c r="J832" s="37" t="str">
        <v>Amit Kumar Sharma</v>
      </c>
      <c r="K832" s="37" t="str">
        <v>Ravi Kumar Kulmi</v>
      </c>
      <c r="L832" s="37" t="str">
        <v>C12822</v>
      </c>
      <c r="M832" s="37" t="str">
        <v>North</v>
      </c>
      <c r="N832" s="2">
        <v>303108</v>
      </c>
      <c r="O832" s="2" t="str">
        <v>08AAPFK5195D1ZZ</v>
      </c>
      <c r="P832" s="2">
        <v>9352210031</v>
      </c>
      <c r="Q832" s="2" t="str">
        <v>Jan'25</v>
      </c>
      <c r="R832" s="2">
        <v>2025</v>
      </c>
      <c r="S832" s="1">
        <v>0</v>
      </c>
      <c r="T832" s="2">
        <v>150</v>
      </c>
      <c r="U832" s="12">
        <v>6.6622222222222222E-2</v>
      </c>
      <c r="V832" s="1" t="str">
        <v>Challenger</v>
      </c>
      <c r="W832" s="13">
        <v>0</v>
      </c>
      <c r="X832" s="13">
        <v>0</v>
      </c>
      <c r="Y832" s="13">
        <v>0</v>
      </c>
      <c r="Z832" s="13">
        <v>0</v>
      </c>
      <c r="AA832" s="13">
        <v>0</v>
      </c>
      <c r="AB832" s="13">
        <v>0</v>
      </c>
      <c r="AC832" s="13">
        <v>0</v>
      </c>
      <c r="AD832" s="13">
        <v>0</v>
      </c>
      <c r="AE832" s="13">
        <v>0</v>
      </c>
      <c r="AF832" s="13">
        <v>0</v>
      </c>
      <c r="AG832" s="13">
        <v>0</v>
      </c>
      <c r="AH832" s="13">
        <v>0</v>
      </c>
      <c r="AI832" s="13">
        <v>80.569999999999993</v>
      </c>
      <c r="AJ832" s="13">
        <v>270.32</v>
      </c>
      <c r="AK832" s="13">
        <v>41.18</v>
      </c>
      <c r="AL832" s="13">
        <v>0</v>
      </c>
      <c r="AM832" s="13">
        <v>0</v>
      </c>
      <c r="AN832" s="13">
        <v>0</v>
      </c>
      <c r="AO832" s="13">
        <v>0</v>
      </c>
      <c r="AP832" s="13">
        <v>0</v>
      </c>
      <c r="AQ832" s="13">
        <v>0</v>
      </c>
      <c r="AR832" s="13">
        <v>0</v>
      </c>
      <c r="AS832" s="13">
        <v>60.68</v>
      </c>
      <c r="AT832" s="13">
        <v>29.98</v>
      </c>
      <c r="AU832" s="13">
        <v>0</v>
      </c>
      <c r="AV832" s="13">
        <v>0</v>
      </c>
      <c r="AW832" s="16">
        <f t="shared" si="223"/>
        <v>90.66</v>
      </c>
      <c r="AX832" s="16">
        <v>350</v>
      </c>
      <c r="AY832" s="107">
        <f>BW832</f>
        <v>350</v>
      </c>
      <c r="AZ832" s="10">
        <f>SUM(Z832:AK832)</f>
        <v>392.07</v>
      </c>
      <c r="BA832" s="10"/>
      <c r="BB832" s="10">
        <f t="shared" si="225"/>
        <v>-90.66</v>
      </c>
      <c r="BC832" s="10">
        <f t="shared" si="226"/>
        <v>-22.664999999999999</v>
      </c>
      <c r="BD832" s="10">
        <f t="shared" si="227"/>
        <v>-42.069999999999993</v>
      </c>
      <c r="BE832" s="10">
        <f t="shared" si="239"/>
        <v>301.40999999999997</v>
      </c>
      <c r="BF832" s="2" t="s">
        <v>119</v>
      </c>
      <c r="BG832" s="10">
        <f t="shared" si="228"/>
        <v>7.585</v>
      </c>
      <c r="BH832" s="36" t="s">
        <v>118</v>
      </c>
      <c r="BI832" s="39" t="str">
        <f t="shared" si="229"/>
        <v/>
      </c>
      <c r="BJ832" s="39" t="str">
        <f t="shared" si="230"/>
        <v>B</v>
      </c>
      <c r="BK832" s="16">
        <f>SUM(AR832:AX832)</f>
        <v>531.31999999999994</v>
      </c>
      <c r="BL832" s="10">
        <f>SUM(AL832:AQ832)</f>
        <v>0</v>
      </c>
      <c r="BM832" s="12">
        <f t="shared" si="231"/>
        <v>1.5180571428571428</v>
      </c>
      <c r="BN832" s="12">
        <f t="shared" si="231"/>
        <v>0</v>
      </c>
      <c r="BO832" s="9">
        <f t="shared" si="232"/>
        <v>60.68</v>
      </c>
      <c r="BP832" s="39" t="str">
        <f t="shared" si="233"/>
        <v/>
      </c>
      <c r="BQ832" s="147"/>
      <c r="BR832" s="9">
        <f t="shared" si="234"/>
        <v>0</v>
      </c>
      <c r="BS832" s="9">
        <f t="shared" si="235"/>
        <v>392.07</v>
      </c>
      <c r="BT832" s="9">
        <f t="shared" si="236"/>
        <v>392.07</v>
      </c>
      <c r="BU832" s="9" t="str">
        <f>IFERROR(_xlfn.XLOOKUP(D832,Sheet1!B:B,Sheet1!L:L),"")</f>
        <v>International Trip (1 pax South Asia) 3N-4D</v>
      </c>
      <c r="BV832" s="9" t="str">
        <f>_xlfn.XLOOKUP(BU832,Sheet1!S:S,Sheet1!T:T)</f>
        <v>B</v>
      </c>
      <c r="BW832" s="9">
        <f>_xlfn.XLOOKUP(D832,Sheet1!B:B,Sheet1!M:M)</f>
        <v>350</v>
      </c>
      <c r="BX832" s="1" t="s">
        <v>129</v>
      </c>
      <c r="BZ832" s="108">
        <f t="shared" si="237"/>
        <v>259.34000000000003</v>
      </c>
      <c r="CB832" s="12">
        <f>AW832/AY832</f>
        <v>0.25902857142857144</v>
      </c>
      <c r="CC832" s="12">
        <f>AX832/AY832</f>
        <v>1</v>
      </c>
      <c r="CG832" s="1" t="str">
        <f>IF(BO832&lt;80,"Below 80",
IF(BO832&lt;=120,"80-120",
IF(BO832&lt;=200,"&gt; 120-200",
IF(BO832&lt;=300,"&gt;200-300",
IF(BO832&lt;=500,"&gt;300-500",
"&gt;500")))))</f>
        <v>Below 80</v>
      </c>
      <c r="CH832" s="1" t="str">
        <f>IFERROR(_xlfn.XLOOKUP(CG832,Scenario!M:M,Scenario!N:N),"")</f>
        <v/>
      </c>
      <c r="CI832" s="1" t="str">
        <f t="shared" si="238"/>
        <v>No</v>
      </c>
      <c r="CJ832" s="75">
        <v>289.32</v>
      </c>
    </row>
    <row r="833" spans="1:89" hidden="1">
      <c r="A833" s="2">
        <v>832</v>
      </c>
      <c r="B833" s="2">
        <v>2025</v>
      </c>
      <c r="C833" s="1">
        <v>0</v>
      </c>
      <c r="D833" s="37" t="str">
        <v>0015g00001VBsG7AAL</v>
      </c>
      <c r="E833" s="37" t="str">
        <v>GOYAL TRADING COMPANY</v>
      </c>
      <c r="F833" s="37" t="str">
        <v>RAJASTHAN</v>
      </c>
      <c r="G833" s="37" t="str">
        <v>SAWAI MADHOPUR</v>
      </c>
      <c r="H833" s="37" t="str">
        <v>Bonli</v>
      </c>
      <c r="I833" s="37" t="str">
        <v>Swastik Tradevision Pvt. Ltd.</v>
      </c>
      <c r="J833" s="37" t="str">
        <v>Amit Kumar Sharma</v>
      </c>
      <c r="K833" s="37" t="str">
        <v>Ravi Kumar Kulmi</v>
      </c>
      <c r="L833" s="37" t="str">
        <v>C12822</v>
      </c>
      <c r="M833" s="37" t="str">
        <v>North</v>
      </c>
      <c r="N833" s="2">
        <v>322023</v>
      </c>
      <c r="O833" s="2" t="str">
        <v>08DHYPG0161A1ZI</v>
      </c>
      <c r="P833" s="2">
        <v>9664024612</v>
      </c>
      <c r="Q833" s="2" t="str">
        <v>Jan'25</v>
      </c>
      <c r="R833" s="2">
        <v>2025</v>
      </c>
      <c r="S833" s="1">
        <v>0</v>
      </c>
      <c r="T833" s="2">
        <v>50</v>
      </c>
      <c r="U833" s="12">
        <v>0</v>
      </c>
      <c r="V833" s="1" t="str">
        <v>Minor</v>
      </c>
      <c r="W833" s="13">
        <v>0</v>
      </c>
      <c r="X833" s="13">
        <v>0</v>
      </c>
      <c r="Y833" s="13">
        <v>0</v>
      </c>
      <c r="Z833" s="13">
        <v>0</v>
      </c>
      <c r="AA833" s="13">
        <v>0</v>
      </c>
      <c r="AB833" s="13">
        <v>0</v>
      </c>
      <c r="AC833" s="13">
        <v>0</v>
      </c>
      <c r="AD833" s="13">
        <v>0</v>
      </c>
      <c r="AE833" s="13">
        <v>0</v>
      </c>
      <c r="AF833" s="13">
        <v>0</v>
      </c>
      <c r="AG833" s="13">
        <v>0</v>
      </c>
      <c r="AH833" s="13">
        <v>0</v>
      </c>
      <c r="AI833" s="13">
        <v>21.53</v>
      </c>
      <c r="AJ833" s="13">
        <v>0</v>
      </c>
      <c r="AK833" s="13">
        <v>0</v>
      </c>
      <c r="AL833" s="13">
        <v>0</v>
      </c>
      <c r="AM833" s="13">
        <v>0</v>
      </c>
      <c r="AN833" s="13">
        <v>0</v>
      </c>
      <c r="AO833" s="13">
        <v>0</v>
      </c>
      <c r="AP833" s="13">
        <v>0</v>
      </c>
      <c r="AQ833" s="13">
        <v>0</v>
      </c>
      <c r="AR833" s="13">
        <v>0</v>
      </c>
      <c r="AS833" s="13">
        <v>0</v>
      </c>
      <c r="AT833" s="13">
        <v>0</v>
      </c>
      <c r="AU833" s="13">
        <v>0</v>
      </c>
      <c r="AV833" s="13">
        <v>0</v>
      </c>
      <c r="AW833" s="16">
        <f t="shared" si="223"/>
        <v>0</v>
      </c>
      <c r="AX833" s="16">
        <v>0</v>
      </c>
      <c r="AY833" s="10">
        <f t="shared" si="224"/>
        <v>0</v>
      </c>
      <c r="AZ833" s="10">
        <f>SUM(Z833:AK833)</f>
        <v>21.53</v>
      </c>
      <c r="BA833" s="10"/>
      <c r="BB833" s="10">
        <f t="shared" si="225"/>
        <v>0</v>
      </c>
      <c r="BC833" s="10">
        <f t="shared" si="226"/>
        <v>0</v>
      </c>
      <c r="BD833" s="10">
        <f t="shared" si="227"/>
        <v>-21.53</v>
      </c>
      <c r="BE833" s="10">
        <f t="shared" si="239"/>
        <v>21.53</v>
      </c>
      <c r="BF833" s="2" t="s">
        <v>119</v>
      </c>
      <c r="BG833" s="10">
        <f t="shared" si="228"/>
        <v>0</v>
      </c>
      <c r="BH833" s="36" t="s">
        <v>118</v>
      </c>
      <c r="BI833" s="39" t="str">
        <f t="shared" si="229"/>
        <v/>
      </c>
      <c r="BJ833" s="39" t="str">
        <f t="shared" si="230"/>
        <v/>
      </c>
      <c r="BK833" s="16">
        <f>SUM(AR833:AX833)</f>
        <v>0</v>
      </c>
      <c r="BL833" s="10">
        <f>SUM(AL833:AQ833)</f>
        <v>0</v>
      </c>
      <c r="BM833" s="12" t="str">
        <f t="shared" si="231"/>
        <v/>
      </c>
      <c r="BN833" s="12" t="str">
        <f t="shared" si="231"/>
        <v/>
      </c>
      <c r="BO833" s="9">
        <f t="shared" si="232"/>
        <v>0</v>
      </c>
      <c r="BP833" s="39" t="str">
        <f t="shared" si="233"/>
        <v/>
      </c>
      <c r="BQ833" s="147"/>
      <c r="BR833" s="9">
        <f t="shared" si="234"/>
        <v>0</v>
      </c>
      <c r="BS833" s="9">
        <f t="shared" si="235"/>
        <v>21.53</v>
      </c>
      <c r="BT833" s="9">
        <f t="shared" si="236"/>
        <v>21.53</v>
      </c>
      <c r="BU833" s="9" t="str">
        <f>IFERROR(_xlfn.XLOOKUP(D833,Sheet1!B:B,Sheet1!L:L),"")</f>
        <v/>
      </c>
      <c r="BV833" s="9" t="e">
        <f>_xlfn.XLOOKUP(BU833,Sheet1!S:S,Sheet1!T:T)</f>
        <v>#N/A</v>
      </c>
      <c r="BW833" s="9" t="e">
        <f>_xlfn.XLOOKUP(D833,Sheet1!B:B,Sheet1!M:M)</f>
        <v>#N/A</v>
      </c>
      <c r="BZ833" s="108">
        <f t="shared" si="237"/>
        <v>0</v>
      </c>
      <c r="CB833" s="12"/>
      <c r="CC833" s="12"/>
      <c r="CG833" s="1" t="str">
        <f>IF(BO833&lt;80,"Below 80",
IF(BO833&lt;=120,"80-120",
IF(BO833&lt;=200,"&gt; 120-200",
IF(BO833&lt;=300,"&gt;200-300",
IF(BO833&lt;=500,"&gt;300-500",
"&gt;500")))))</f>
        <v>Below 80</v>
      </c>
      <c r="CH833" s="1" t="str">
        <f>IFERROR(_xlfn.XLOOKUP(CG833,Scenario!M:M,Scenario!N:N),"")</f>
        <v/>
      </c>
      <c r="CI833" s="1" t="str">
        <f t="shared" si="238"/>
        <v>No</v>
      </c>
      <c r="CJ833" s="75">
        <v>0</v>
      </c>
    </row>
    <row r="834" spans="1:89" hidden="1">
      <c r="A834" s="2">
        <v>833</v>
      </c>
      <c r="B834" s="2">
        <v>2025</v>
      </c>
      <c r="C834" s="1">
        <v>0</v>
      </c>
      <c r="D834" s="37" t="str">
        <v>001J100000RypIrIAJ</v>
      </c>
      <c r="E834" s="37" t="str">
        <v>SHEROCK VENTURES PRIVATE LIMITED</v>
      </c>
      <c r="F834" s="37" t="str">
        <v>MADHYA PRADESH</v>
      </c>
      <c r="G834" s="37" t="str">
        <v>RAISEN</v>
      </c>
      <c r="H834" s="37" t="str">
        <v>Bhopal</v>
      </c>
      <c r="I834" s="37" t="str">
        <v>Global Steel</v>
      </c>
      <c r="J834" s="37" t="str">
        <v>Rubean Luther</v>
      </c>
      <c r="K834" s="37">
        <v>0</v>
      </c>
      <c r="L834" s="37" t="str">
        <v>C13471</v>
      </c>
      <c r="M834" s="37" t="str">
        <v>Central</v>
      </c>
      <c r="N834" s="2">
        <v>462046</v>
      </c>
      <c r="O834" s="2" t="str">
        <v>23AANCS3925N1ZW</v>
      </c>
      <c r="P834" s="2">
        <v>9893054322</v>
      </c>
      <c r="Q834" s="2" t="str">
        <v>Jan'25</v>
      </c>
      <c r="R834" s="2">
        <v>2025</v>
      </c>
      <c r="S834" s="1">
        <v>0</v>
      </c>
      <c r="T834" s="2">
        <v>300</v>
      </c>
      <c r="U834" s="12">
        <v>0.19614444444444445</v>
      </c>
      <c r="V834" s="1" t="str">
        <v>Super Star</v>
      </c>
      <c r="W834" s="13">
        <v>0</v>
      </c>
      <c r="X834" s="13">
        <v>0</v>
      </c>
      <c r="Y834" s="13">
        <v>0</v>
      </c>
      <c r="Z834" s="13">
        <v>0</v>
      </c>
      <c r="AA834" s="13">
        <v>0</v>
      </c>
      <c r="AB834" s="13">
        <v>0</v>
      </c>
      <c r="AC834" s="13">
        <v>0</v>
      </c>
      <c r="AD834" s="13">
        <v>0</v>
      </c>
      <c r="AE834" s="13">
        <v>0</v>
      </c>
      <c r="AF834" s="13">
        <v>0</v>
      </c>
      <c r="AG834" s="13">
        <v>0</v>
      </c>
      <c r="AH834" s="13">
        <v>0</v>
      </c>
      <c r="AI834" s="13">
        <v>84</v>
      </c>
      <c r="AJ834" s="13">
        <v>0</v>
      </c>
      <c r="AK834" s="13">
        <v>3</v>
      </c>
      <c r="AL834" s="13">
        <v>0</v>
      </c>
      <c r="AM834" s="13">
        <v>15</v>
      </c>
      <c r="AN834" s="13">
        <v>6</v>
      </c>
      <c r="AO834" s="13">
        <v>8</v>
      </c>
      <c r="AP834" s="13">
        <v>0</v>
      </c>
      <c r="AQ834" s="13">
        <v>0</v>
      </c>
      <c r="AR834" s="13">
        <v>0</v>
      </c>
      <c r="AS834" s="13">
        <v>0</v>
      </c>
      <c r="AT834" s="13">
        <v>25</v>
      </c>
      <c r="AU834" s="13">
        <v>0</v>
      </c>
      <c r="AV834" s="13">
        <v>151.53</v>
      </c>
      <c r="AW834" s="16">
        <f t="shared" si="223"/>
        <v>54</v>
      </c>
      <c r="AX834" s="16">
        <v>58</v>
      </c>
      <c r="AY834" s="10">
        <f t="shared" si="224"/>
        <v>112</v>
      </c>
      <c r="AZ834" s="10">
        <f>SUM(Z834:AK834)</f>
        <v>87</v>
      </c>
      <c r="BA834" s="10">
        <v>90</v>
      </c>
      <c r="BB834" s="10">
        <f t="shared" si="225"/>
        <v>36</v>
      </c>
      <c r="BC834" s="10">
        <f t="shared" si="226"/>
        <v>9</v>
      </c>
      <c r="BD834" s="10">
        <f t="shared" si="227"/>
        <v>25</v>
      </c>
      <c r="BE834" s="10">
        <f t="shared" si="239"/>
        <v>33</v>
      </c>
      <c r="BF834" s="2" t="s">
        <v>119</v>
      </c>
      <c r="BG834" s="10">
        <f t="shared" si="228"/>
        <v>3.625</v>
      </c>
      <c r="BH834" s="36" t="s">
        <v>118</v>
      </c>
      <c r="BI834" s="39" t="str">
        <f t="shared" si="229"/>
        <v/>
      </c>
      <c r="BJ834" s="39" t="str">
        <f t="shared" si="230"/>
        <v/>
      </c>
      <c r="BK834" s="16">
        <f>SUM(AR834:AX834)</f>
        <v>288.52999999999997</v>
      </c>
      <c r="BL834" s="10">
        <f>SUM(AL834:AQ834)</f>
        <v>29</v>
      </c>
      <c r="BM834" s="12">
        <f t="shared" si="231"/>
        <v>2.5761607142857139</v>
      </c>
      <c r="BN834" s="12">
        <f t="shared" si="231"/>
        <v>0.25892857142857145</v>
      </c>
      <c r="BO834" s="9">
        <f t="shared" si="232"/>
        <v>29</v>
      </c>
      <c r="BP834" s="39" t="str">
        <f t="shared" si="233"/>
        <v/>
      </c>
      <c r="BQ834" s="147"/>
      <c r="BR834" s="9">
        <f t="shared" si="234"/>
        <v>0</v>
      </c>
      <c r="BS834" s="9">
        <f t="shared" si="235"/>
        <v>87</v>
      </c>
      <c r="BT834" s="9">
        <f t="shared" si="236"/>
        <v>87</v>
      </c>
      <c r="BU834" s="9" t="str">
        <f>IFERROR(_xlfn.XLOOKUP(D834,Sheet1!B:B,Sheet1!L:L),"")</f>
        <v/>
      </c>
      <c r="BV834" s="9" t="e">
        <f>_xlfn.XLOOKUP(BU834,Sheet1!S:S,Sheet1!T:T)</f>
        <v>#N/A</v>
      </c>
      <c r="BW834" s="9" t="e">
        <f>_xlfn.XLOOKUP(D834,Sheet1!B:B,Sheet1!M:M)</f>
        <v>#N/A</v>
      </c>
      <c r="BZ834" s="108">
        <f t="shared" si="237"/>
        <v>58</v>
      </c>
      <c r="CB834" s="12">
        <f>AW834/AY834</f>
        <v>0.48214285714285715</v>
      </c>
      <c r="CC834" s="12">
        <f>AX834/AY834</f>
        <v>0.5178571428571429</v>
      </c>
      <c r="CG834" s="1" t="str">
        <f>IF(BO834&lt;80,"Below 80",
IF(BO834&lt;=120,"80-120",
IF(BO834&lt;=200,"&gt; 120-200",
IF(BO834&lt;=300,"&gt;200-300",
IF(BO834&lt;=500,"&gt;300-500",
"&gt;500")))))</f>
        <v>Below 80</v>
      </c>
      <c r="CH834" s="1" t="str">
        <f>IFERROR(_xlfn.XLOOKUP(CG834,Scenario!M:M,Scenario!N:N),"")</f>
        <v/>
      </c>
      <c r="CI834" s="1" t="str">
        <f t="shared" si="238"/>
        <v>Yes</v>
      </c>
      <c r="CJ834" s="75">
        <v>58</v>
      </c>
    </row>
    <row r="835" spans="1:89" hidden="1">
      <c r="A835" s="2">
        <v>834</v>
      </c>
      <c r="B835" s="2">
        <v>2025</v>
      </c>
      <c r="C835" s="1">
        <v>0</v>
      </c>
      <c r="D835" s="37" t="str">
        <v>001J1000009Fz2sIAC</v>
      </c>
      <c r="E835" s="37" t="str">
        <v>Kuber hardware &amp; paints</v>
      </c>
      <c r="F835" s="37" t="str">
        <v>CHHATTISGARH</v>
      </c>
      <c r="G835" s="37" t="str">
        <v>RAIPUR</v>
      </c>
      <c r="H835" s="37" t="str">
        <v>Raipur</v>
      </c>
      <c r="I835" s="37" t="str">
        <v>MADHYA BHARAT ISPAT PRIVATE LIMITED</v>
      </c>
      <c r="J835" s="37" t="str">
        <v>Saurav Nath</v>
      </c>
      <c r="K835" s="37">
        <v>0</v>
      </c>
      <c r="L835" s="37" t="str">
        <v>C12834</v>
      </c>
      <c r="M835" s="37" t="str">
        <v>Central</v>
      </c>
      <c r="N835" s="2">
        <v>492002</v>
      </c>
      <c r="O835" s="2" t="str">
        <v>22AMZPPM0310N1Z</v>
      </c>
      <c r="P835" s="2">
        <v>84508894804</v>
      </c>
      <c r="Q835" s="2" t="str">
        <v>Jan'25</v>
      </c>
      <c r="R835" s="2">
        <v>2025</v>
      </c>
      <c r="S835" s="1">
        <v>0</v>
      </c>
      <c r="T835" s="2" t="str">
        <v/>
      </c>
      <c r="U835" s="12">
        <v>0</v>
      </c>
      <c r="V835" s="1" t="str">
        <v>Potential Not updated</v>
      </c>
      <c r="W835" s="13">
        <v>0</v>
      </c>
      <c r="X835" s="13">
        <v>0</v>
      </c>
      <c r="Y835" s="13">
        <v>0</v>
      </c>
      <c r="Z835" s="13">
        <v>0</v>
      </c>
      <c r="AA835" s="13">
        <v>0</v>
      </c>
      <c r="AB835" s="13">
        <v>0</v>
      </c>
      <c r="AC835" s="13">
        <v>0</v>
      </c>
      <c r="AD835" s="13">
        <v>0</v>
      </c>
      <c r="AE835" s="13">
        <v>0</v>
      </c>
      <c r="AF835" s="13">
        <v>0</v>
      </c>
      <c r="AG835" s="13">
        <v>0</v>
      </c>
      <c r="AH835" s="13">
        <v>0</v>
      </c>
      <c r="AI835" s="13">
        <v>30</v>
      </c>
      <c r="AJ835" s="13">
        <v>0</v>
      </c>
      <c r="AK835" s="13">
        <v>0</v>
      </c>
      <c r="AL835" s="13">
        <v>0</v>
      </c>
      <c r="AM835" s="13">
        <v>0</v>
      </c>
      <c r="AN835" s="13">
        <v>0</v>
      </c>
      <c r="AO835" s="13">
        <v>0</v>
      </c>
      <c r="AP835" s="13">
        <v>0</v>
      </c>
      <c r="AQ835" s="13">
        <v>0</v>
      </c>
      <c r="AR835" s="13">
        <v>0</v>
      </c>
      <c r="AS835" s="13">
        <v>0</v>
      </c>
      <c r="AT835" s="13">
        <v>0</v>
      </c>
      <c r="AU835" s="13">
        <v>0</v>
      </c>
      <c r="AV835" s="13">
        <v>0</v>
      </c>
      <c r="AW835" s="16">
        <f t="shared" ref="AW835:AW898" si="240">SUM(AL835:AU835)</f>
        <v>0</v>
      </c>
      <c r="AX835" s="16">
        <v>0</v>
      </c>
      <c r="AY835" s="10">
        <f t="shared" ref="AY835:AY898" si="241">AW835+AX835</f>
        <v>0</v>
      </c>
      <c r="AZ835" s="10">
        <f>SUM(Z835:AK835)</f>
        <v>30</v>
      </c>
      <c r="BA835" s="10"/>
      <c r="BB835" s="10">
        <f t="shared" ref="BB835:BB898" si="242">BA835-AW835</f>
        <v>0</v>
      </c>
      <c r="BC835" s="10">
        <f t="shared" ref="BC835:BC898" si="243">IFERROR(BB835/4,0)</f>
        <v>0</v>
      </c>
      <c r="BD835" s="10">
        <f t="shared" ref="BD835:BD898" si="244">AY835-AZ835</f>
        <v>-30</v>
      </c>
      <c r="BE835" s="10">
        <f t="shared" si="239"/>
        <v>30</v>
      </c>
      <c r="BF835" s="2" t="s">
        <v>119</v>
      </c>
      <c r="BG835" s="10">
        <f t="shared" ref="BG835:BG898" si="245">AVERAGE(AL835:AS835)</f>
        <v>0</v>
      </c>
      <c r="BH835" s="36" t="s">
        <v>118</v>
      </c>
      <c r="BI835" s="39" t="str">
        <f t="shared" ref="BI835:BI898" si="246">IF(BF835="Yes","",IF(BA835&gt;1250,"E",IF(BA835&gt;750,"D",
IF(BA835&gt;=500,"C",
IF(BA835&gt;=300,"B",
IF(BA835&gt;=200,"A",
""))))))</f>
        <v/>
      </c>
      <c r="BJ835" s="39" t="str">
        <f t="shared" ref="BJ835:BJ898" si="247">IF(BF835="Yes","",IF(AY835&gt;1250,"E",IF(AY835&gt;750,"D",
IF(AY835&gt;=500,"C",
IF(AY835&gt;=300,"B",
IF(AY835&gt;=200,"A",
""))))))</f>
        <v/>
      </c>
      <c r="BK835" s="16">
        <f>SUM(AR835:AX835)</f>
        <v>0</v>
      </c>
      <c r="BL835" s="10">
        <f>SUM(AL835:AQ835)</f>
        <v>0</v>
      </c>
      <c r="BM835" s="12" t="str">
        <f t="shared" ref="BM835:BN898" si="248">IFERROR(BK835/$AY835,"")</f>
        <v/>
      </c>
      <c r="BN835" s="12" t="str">
        <f t="shared" si="248"/>
        <v/>
      </c>
      <c r="BO835" s="9">
        <f t="shared" ref="BO835:BO898" si="249">SUM(AL835:AS835)</f>
        <v>0</v>
      </c>
      <c r="BP835" s="39" t="str">
        <f t="shared" ref="BP835:BP898" si="250">IF(BF835="Yes","",IF(BO835&gt;1250,"E",IF(BO835&gt;750,"D",
IF(BO835&gt;=500,"C",
IF(BO835&gt;=300,"B",
IF(BO835&gt;=200,"A",
""))))))</f>
        <v/>
      </c>
      <c r="BQ835" s="147"/>
      <c r="BR835" s="9">
        <f t="shared" ref="BR835:BR898" si="251">SUM(Z835:AE835)</f>
        <v>0</v>
      </c>
      <c r="BS835" s="9">
        <f t="shared" ref="BS835:BS898" si="252">SUM(AF835:AK835)</f>
        <v>30</v>
      </c>
      <c r="BT835" s="9">
        <f t="shared" ref="BT835:BT898" si="253">SUM(BR835:BS835)</f>
        <v>30</v>
      </c>
      <c r="BU835" s="9" t="str">
        <f>IFERROR(_xlfn.XLOOKUP(D835,Sheet1!B:B,Sheet1!L:L),"")</f>
        <v/>
      </c>
      <c r="BV835" s="9" t="e">
        <f>_xlfn.XLOOKUP(BU835,Sheet1!S:S,Sheet1!T:T)</f>
        <v>#N/A</v>
      </c>
      <c r="BW835" s="9" t="e">
        <f>_xlfn.XLOOKUP(D835,Sheet1!B:B,Sheet1!M:M)</f>
        <v>#N/A</v>
      </c>
      <c r="BZ835" s="108">
        <f t="shared" ref="BZ835:BZ898" si="254">AY835-AW835</f>
        <v>0</v>
      </c>
      <c r="CB835" s="12"/>
      <c r="CC835" s="12"/>
      <c r="CG835" s="1" t="str">
        <f>IF(BO835&lt;80,"Below 80",
IF(BO835&lt;=120,"80-120",
IF(BO835&lt;=200,"&gt; 120-200",
IF(BO835&lt;=300,"&gt;200-300",
IF(BO835&lt;=500,"&gt;300-500",
"&gt;500")))))</f>
        <v>Below 80</v>
      </c>
      <c r="CH835" s="1" t="str">
        <f>IFERROR(_xlfn.XLOOKUP(CG835,Scenario!M:M,Scenario!N:N),"")</f>
        <v/>
      </c>
      <c r="CI835" s="1" t="str">
        <f t="shared" ref="CI835:CI898" si="255">IF(BI835="", IF(BA835&gt;=1, "Yes", "No"))</f>
        <v>No</v>
      </c>
      <c r="CJ835" s="75">
        <v>0</v>
      </c>
    </row>
    <row r="836" spans="1:89" hidden="1">
      <c r="A836" s="2">
        <v>835</v>
      </c>
      <c r="B836" s="2">
        <v>2025</v>
      </c>
      <c r="C836" s="1">
        <v>0</v>
      </c>
      <c r="D836" s="37" t="str">
        <v>001J1000002jlt1IAA</v>
      </c>
      <c r="E836" s="37" t="str">
        <v>STAR AGENCY</v>
      </c>
      <c r="F836" s="37" t="str">
        <v>ODISHA</v>
      </c>
      <c r="G836" s="37" t="str">
        <v>CUTTACK</v>
      </c>
      <c r="H836" s="37" t="str">
        <v>Cuttack Sadar</v>
      </c>
      <c r="I836" s="37" t="str">
        <v>Niyati Udyog Private Limited</v>
      </c>
      <c r="J836" s="37" t="str">
        <v>Bidyut Ranjan Mishra</v>
      </c>
      <c r="K836" s="37">
        <v>0</v>
      </c>
      <c r="L836" s="37" t="str">
        <v>C13293</v>
      </c>
      <c r="M836" s="37" t="str">
        <v>Central</v>
      </c>
      <c r="N836" s="2">
        <v>753011</v>
      </c>
      <c r="O836" s="2" t="str">
        <v>21AFEPB1052L1Z3</v>
      </c>
      <c r="P836" s="2">
        <v>9937194220</v>
      </c>
      <c r="Q836" s="2" t="str">
        <v>Jan'25</v>
      </c>
      <c r="R836" s="2">
        <v>2025</v>
      </c>
      <c r="S836" s="1">
        <v>0</v>
      </c>
      <c r="T836" s="2">
        <v>500</v>
      </c>
      <c r="U836" s="12">
        <v>2.0666666666666667E-3</v>
      </c>
      <c r="V836" s="1" t="str">
        <v>Alien</v>
      </c>
      <c r="W836" s="13">
        <v>0</v>
      </c>
      <c r="X836" s="13">
        <v>0</v>
      </c>
      <c r="Y836" s="13">
        <v>0</v>
      </c>
      <c r="Z836" s="13">
        <v>0</v>
      </c>
      <c r="AA836" s="13">
        <v>0</v>
      </c>
      <c r="AB836" s="13">
        <v>0</v>
      </c>
      <c r="AC836" s="13">
        <v>0</v>
      </c>
      <c r="AD836" s="13">
        <v>0</v>
      </c>
      <c r="AE836" s="13">
        <v>0</v>
      </c>
      <c r="AF836" s="13">
        <v>0</v>
      </c>
      <c r="AG836" s="13">
        <v>0</v>
      </c>
      <c r="AH836" s="13">
        <v>0</v>
      </c>
      <c r="AI836" s="13">
        <v>12</v>
      </c>
      <c r="AJ836" s="13">
        <v>0</v>
      </c>
      <c r="AK836" s="13">
        <v>0</v>
      </c>
      <c r="AL836" s="13">
        <v>0</v>
      </c>
      <c r="AM836" s="13">
        <v>14</v>
      </c>
      <c r="AN836" s="13">
        <v>0</v>
      </c>
      <c r="AO836" s="13">
        <v>0</v>
      </c>
      <c r="AP836" s="13">
        <v>0</v>
      </c>
      <c r="AQ836" s="13">
        <v>0</v>
      </c>
      <c r="AR836" s="13">
        <v>0</v>
      </c>
      <c r="AS836" s="13">
        <v>0</v>
      </c>
      <c r="AT836" s="13">
        <v>0</v>
      </c>
      <c r="AU836" s="13">
        <v>0</v>
      </c>
      <c r="AV836" s="13">
        <v>3.1</v>
      </c>
      <c r="AW836" s="16">
        <f t="shared" si="240"/>
        <v>14</v>
      </c>
      <c r="AX836" s="16">
        <v>28</v>
      </c>
      <c r="AY836" s="10">
        <f t="shared" si="241"/>
        <v>42</v>
      </c>
      <c r="AZ836" s="10">
        <f>SUM(Z836:AK836)</f>
        <v>12</v>
      </c>
      <c r="BA836" s="10">
        <v>30</v>
      </c>
      <c r="BB836" s="10">
        <f t="shared" si="242"/>
        <v>16</v>
      </c>
      <c r="BC836" s="10">
        <f t="shared" si="243"/>
        <v>4</v>
      </c>
      <c r="BD836" s="10">
        <f t="shared" si="244"/>
        <v>30</v>
      </c>
      <c r="BE836" s="10">
        <f t="shared" si="239"/>
        <v>-2</v>
      </c>
      <c r="BF836" s="2" t="s">
        <v>119</v>
      </c>
      <c r="BG836" s="10">
        <f t="shared" si="245"/>
        <v>1.75</v>
      </c>
      <c r="BH836" s="36" t="s">
        <v>118</v>
      </c>
      <c r="BI836" s="39" t="str">
        <f t="shared" si="246"/>
        <v/>
      </c>
      <c r="BJ836" s="39" t="str">
        <f t="shared" si="247"/>
        <v/>
      </c>
      <c r="BK836" s="16">
        <f>SUM(AR836:AX836)</f>
        <v>45.1</v>
      </c>
      <c r="BL836" s="10">
        <f>SUM(AL836:AQ836)</f>
        <v>14</v>
      </c>
      <c r="BM836" s="12">
        <f t="shared" si="248"/>
        <v>1.0738095238095238</v>
      </c>
      <c r="BN836" s="12">
        <f t="shared" si="248"/>
        <v>0.33333333333333331</v>
      </c>
      <c r="BO836" s="9">
        <f t="shared" si="249"/>
        <v>14</v>
      </c>
      <c r="BP836" s="39" t="str">
        <f t="shared" si="250"/>
        <v/>
      </c>
      <c r="BQ836" s="147"/>
      <c r="BR836" s="9">
        <f t="shared" si="251"/>
        <v>0</v>
      </c>
      <c r="BS836" s="9">
        <f t="shared" si="252"/>
        <v>12</v>
      </c>
      <c r="BT836" s="9">
        <f t="shared" si="253"/>
        <v>12</v>
      </c>
      <c r="BU836" s="9" t="str">
        <f>IFERROR(_xlfn.XLOOKUP(D836,Sheet1!B:B,Sheet1!L:L),"")</f>
        <v/>
      </c>
      <c r="BV836" s="9" t="e">
        <f>_xlfn.XLOOKUP(BU836,Sheet1!S:S,Sheet1!T:T)</f>
        <v>#N/A</v>
      </c>
      <c r="BW836" s="9" t="e">
        <f>_xlfn.XLOOKUP(D836,Sheet1!B:B,Sheet1!M:M)</f>
        <v>#N/A</v>
      </c>
      <c r="BZ836" s="108">
        <f t="shared" si="254"/>
        <v>28</v>
      </c>
      <c r="CB836" s="12">
        <f>AW836/AY836</f>
        <v>0.33333333333333331</v>
      </c>
      <c r="CC836" s="12">
        <f>AX836/AY836</f>
        <v>0.66666666666666663</v>
      </c>
      <c r="CG836" s="1" t="str">
        <f>IF(BO836&lt;80,"Below 80",
IF(BO836&lt;=120,"80-120",
IF(BO836&lt;=200,"&gt; 120-200",
IF(BO836&lt;=300,"&gt;200-300",
IF(BO836&lt;=500,"&gt;300-500",
"&gt;500")))))</f>
        <v>Below 80</v>
      </c>
      <c r="CH836" s="1" t="str">
        <f>IFERROR(_xlfn.XLOOKUP(CG836,Scenario!M:M,Scenario!N:N),"")</f>
        <v/>
      </c>
      <c r="CI836" s="1" t="str">
        <f t="shared" si="255"/>
        <v>Yes</v>
      </c>
      <c r="CJ836" s="75">
        <v>28</v>
      </c>
    </row>
    <row r="837" spans="1:89" hidden="1">
      <c r="A837" s="2">
        <v>836</v>
      </c>
      <c r="B837" s="2">
        <v>2025</v>
      </c>
      <c r="C837" s="1">
        <v>0</v>
      </c>
      <c r="D837" s="37" t="str">
        <v>001J100000RyyN1IAJ</v>
      </c>
      <c r="E837" s="37" t="str">
        <v>ROHIT ENTERPRISES</v>
      </c>
      <c r="F837" s="37" t="str">
        <v>MADHYA PRADESH</v>
      </c>
      <c r="G837" s="37" t="str">
        <v>INDORE</v>
      </c>
      <c r="H837" s="37" t="str">
        <v>Indore</v>
      </c>
      <c r="I837" s="37" t="str">
        <v>R. K. ENTERPRISES</v>
      </c>
      <c r="J837" s="37" t="str">
        <v>Yogeshwar Richhariya</v>
      </c>
      <c r="K837" s="37">
        <v>0</v>
      </c>
      <c r="L837" s="37" t="str">
        <v>001J1000005ZfroIAC</v>
      </c>
      <c r="M837" s="37" t="str">
        <v>Central</v>
      </c>
      <c r="N837" s="2">
        <v>452001</v>
      </c>
      <c r="O837" s="2" t="str">
        <v>23AHRPA5548F1ZF</v>
      </c>
      <c r="P837" s="2">
        <v>9893625077</v>
      </c>
      <c r="Q837" s="2" t="str">
        <v>Jan'25</v>
      </c>
      <c r="R837" s="2">
        <v>2025</v>
      </c>
      <c r="S837" s="1">
        <v>0</v>
      </c>
      <c r="T837" s="2">
        <v>200</v>
      </c>
      <c r="U837" s="12">
        <v>0.12451666666666666</v>
      </c>
      <c r="V837" s="1" t="str">
        <v>Star</v>
      </c>
      <c r="W837" s="13">
        <v>0</v>
      </c>
      <c r="X837" s="13">
        <v>0</v>
      </c>
      <c r="Y837" s="13">
        <v>0</v>
      </c>
      <c r="Z837" s="13">
        <v>0</v>
      </c>
      <c r="AA837" s="13">
        <v>0</v>
      </c>
      <c r="AB837" s="13">
        <v>0</v>
      </c>
      <c r="AC837" s="13">
        <v>0</v>
      </c>
      <c r="AD837" s="13">
        <v>0</v>
      </c>
      <c r="AE837" s="13">
        <v>0</v>
      </c>
      <c r="AF837" s="13">
        <v>0</v>
      </c>
      <c r="AG837" s="13">
        <v>0</v>
      </c>
      <c r="AH837" s="13">
        <v>0</v>
      </c>
      <c r="AI837" s="13">
        <v>92.16</v>
      </c>
      <c r="AJ837" s="13">
        <v>12.92</v>
      </c>
      <c r="AK837" s="13">
        <v>9.86</v>
      </c>
      <c r="AL837" s="13">
        <v>12</v>
      </c>
      <c r="AM837" s="13">
        <v>9</v>
      </c>
      <c r="AN837" s="13">
        <v>2</v>
      </c>
      <c r="AO837" s="13">
        <v>0.12</v>
      </c>
      <c r="AP837" s="13">
        <v>4</v>
      </c>
      <c r="AQ837" s="13">
        <v>10</v>
      </c>
      <c r="AR837" s="13">
        <v>40.72</v>
      </c>
      <c r="AS837" s="13">
        <v>3.2</v>
      </c>
      <c r="AT837" s="13">
        <v>44.51</v>
      </c>
      <c r="AU837" s="13">
        <v>10</v>
      </c>
      <c r="AV837" s="13">
        <v>20.2</v>
      </c>
      <c r="AW837" s="16">
        <f t="shared" si="240"/>
        <v>135.55000000000001</v>
      </c>
      <c r="AX837" s="16">
        <f>AW837*2</f>
        <v>271.10000000000002</v>
      </c>
      <c r="AY837" s="10">
        <f t="shared" si="241"/>
        <v>406.65000000000003</v>
      </c>
      <c r="AZ837" s="10">
        <f>SUM(Z837:AK837)</f>
        <v>114.94</v>
      </c>
      <c r="BA837" s="10">
        <v>200</v>
      </c>
      <c r="BB837" s="10">
        <f t="shared" si="242"/>
        <v>64.449999999999989</v>
      </c>
      <c r="BC837" s="10">
        <f t="shared" si="243"/>
        <v>16.112499999999997</v>
      </c>
      <c r="BD837" s="10">
        <f t="shared" si="244"/>
        <v>291.71000000000004</v>
      </c>
      <c r="BE837" s="10">
        <f t="shared" si="239"/>
        <v>-20.610000000000014</v>
      </c>
      <c r="BF837" s="2" t="s">
        <v>119</v>
      </c>
      <c r="BG837" s="10">
        <f t="shared" si="245"/>
        <v>10.130000000000001</v>
      </c>
      <c r="BH837" s="36" t="s">
        <v>118</v>
      </c>
      <c r="BI837" s="39" t="str">
        <f t="shared" si="246"/>
        <v>A</v>
      </c>
      <c r="BJ837" s="39" t="str">
        <f t="shared" si="247"/>
        <v>B</v>
      </c>
      <c r="BK837" s="16">
        <f>SUM(AR837:AX837)</f>
        <v>525.28</v>
      </c>
      <c r="BL837" s="10">
        <f>SUM(AL837:AQ837)</f>
        <v>37.120000000000005</v>
      </c>
      <c r="BM837" s="12">
        <f t="shared" si="248"/>
        <v>1.2917250706996186</v>
      </c>
      <c r="BN837" s="12">
        <f t="shared" si="248"/>
        <v>9.1282429607770818E-2</v>
      </c>
      <c r="BO837" s="9">
        <f t="shared" si="249"/>
        <v>81.040000000000006</v>
      </c>
      <c r="BP837" s="39" t="str">
        <f t="shared" si="250"/>
        <v/>
      </c>
      <c r="BQ837" s="147"/>
      <c r="BR837" s="9">
        <f t="shared" si="251"/>
        <v>0</v>
      </c>
      <c r="BS837" s="9">
        <f t="shared" si="252"/>
        <v>114.94</v>
      </c>
      <c r="BT837" s="9">
        <f t="shared" si="253"/>
        <v>114.94</v>
      </c>
      <c r="BU837" s="9" t="str">
        <f>IFERROR(_xlfn.XLOOKUP(D837,Sheet1!B:B,Sheet1!L:L),"")</f>
        <v/>
      </c>
      <c r="BV837" s="9" t="e">
        <f>_xlfn.XLOOKUP(BU837,Sheet1!S:S,Sheet1!T:T)</f>
        <v>#N/A</v>
      </c>
      <c r="BW837" s="9" t="e">
        <f>_xlfn.XLOOKUP(D837,Sheet1!B:B,Sheet1!M:M)</f>
        <v>#N/A</v>
      </c>
      <c r="BX837" s="11" t="s">
        <v>123</v>
      </c>
      <c r="BZ837" s="108">
        <f t="shared" si="254"/>
        <v>271.10000000000002</v>
      </c>
      <c r="CB837" s="12">
        <f>AW837/AY837</f>
        <v>0.33333333333333331</v>
      </c>
      <c r="CC837" s="12">
        <f>AX837/AY837</f>
        <v>0.66666666666666663</v>
      </c>
      <c r="CG837" s="1" t="str">
        <f>IF(BO837&lt;80,"Below 80",
IF(BO837&lt;=120,"80-120",
IF(BO837&lt;=200,"&gt; 120-200",
IF(BO837&lt;=300,"&gt;200-300",
IF(BO837&lt;=500,"&gt;300-500",
"&gt;500")))))</f>
        <v>80-120</v>
      </c>
      <c r="CH837" s="1" t="str">
        <f>IFERROR(_xlfn.XLOOKUP(CG837,Scenario!M:M,Scenario!N:N),"")</f>
        <v>A</v>
      </c>
      <c r="CI837" s="1" t="b">
        <f t="shared" si="255"/>
        <v>0</v>
      </c>
      <c r="CJ837" s="75">
        <v>158.88000000000002</v>
      </c>
    </row>
    <row r="838" spans="1:89" hidden="1">
      <c r="A838" s="2">
        <v>837</v>
      </c>
      <c r="B838" s="2">
        <v>2025</v>
      </c>
      <c r="C838" s="1">
        <v>0</v>
      </c>
      <c r="D838" s="37" t="str">
        <v>001J100000Rz0azIAB</v>
      </c>
      <c r="E838" s="37" t="str">
        <v>SEEMA STEEL</v>
      </c>
      <c r="F838" s="37" t="str">
        <v>MADHYA PRADESH</v>
      </c>
      <c r="G838" s="37" t="str">
        <v>INDORE</v>
      </c>
      <c r="H838" s="37" t="str">
        <v>Indore</v>
      </c>
      <c r="I838" s="37" t="str">
        <v>R. K. ENTERPRISES</v>
      </c>
      <c r="J838" s="37" t="str">
        <v>Yogeshwar Richhariya</v>
      </c>
      <c r="K838" s="37">
        <v>0</v>
      </c>
      <c r="L838" s="37" t="str">
        <v>001J1000005ZfroIAC</v>
      </c>
      <c r="M838" s="37" t="str">
        <v>Central</v>
      </c>
      <c r="N838" s="2">
        <v>452001</v>
      </c>
      <c r="O838" s="2" t="str">
        <v>23AOEPP9660F1ZT</v>
      </c>
      <c r="P838" s="2">
        <v>9827273543</v>
      </c>
      <c r="Q838" s="2" t="str">
        <v>Jan'25</v>
      </c>
      <c r="R838" s="2">
        <v>2025</v>
      </c>
      <c r="S838" s="1">
        <v>0</v>
      </c>
      <c r="T838" s="2">
        <v>30</v>
      </c>
      <c r="U838" s="12">
        <v>0</v>
      </c>
      <c r="V838" s="1" t="str">
        <v>Minor</v>
      </c>
      <c r="W838" s="13">
        <v>0</v>
      </c>
      <c r="X838" s="13">
        <v>0</v>
      </c>
      <c r="Y838" s="13">
        <v>0</v>
      </c>
      <c r="Z838" s="13">
        <v>0</v>
      </c>
      <c r="AA838" s="13">
        <v>0</v>
      </c>
      <c r="AB838" s="13">
        <v>0</v>
      </c>
      <c r="AC838" s="13">
        <v>0</v>
      </c>
      <c r="AD838" s="13">
        <v>0</v>
      </c>
      <c r="AE838" s="13">
        <v>0</v>
      </c>
      <c r="AF838" s="13">
        <v>0</v>
      </c>
      <c r="AG838" s="13">
        <v>0</v>
      </c>
      <c r="AH838" s="13">
        <v>0</v>
      </c>
      <c r="AI838" s="13">
        <v>12</v>
      </c>
      <c r="AJ838" s="13">
        <v>51.17</v>
      </c>
      <c r="AK838" s="13">
        <v>66.14</v>
      </c>
      <c r="AL838" s="13">
        <v>2</v>
      </c>
      <c r="AM838" s="13">
        <v>4</v>
      </c>
      <c r="AN838" s="13">
        <v>0</v>
      </c>
      <c r="AO838" s="13">
        <v>30.07</v>
      </c>
      <c r="AP838" s="13">
        <v>0</v>
      </c>
      <c r="AQ838" s="13">
        <v>2</v>
      </c>
      <c r="AR838" s="13">
        <v>3</v>
      </c>
      <c r="AS838" s="13">
        <v>0</v>
      </c>
      <c r="AT838" s="13">
        <v>0</v>
      </c>
      <c r="AU838" s="13">
        <v>0</v>
      </c>
      <c r="AV838" s="13">
        <v>0</v>
      </c>
      <c r="AW838" s="16">
        <f t="shared" si="240"/>
        <v>41.07</v>
      </c>
      <c r="AX838" s="16">
        <v>82.14</v>
      </c>
      <c r="AY838" s="10">
        <f t="shared" si="241"/>
        <v>123.21000000000001</v>
      </c>
      <c r="AZ838" s="10">
        <f>SUM(Z838:AK838)</f>
        <v>129.31</v>
      </c>
      <c r="BA838" s="10">
        <v>100</v>
      </c>
      <c r="BB838" s="10">
        <f t="shared" si="242"/>
        <v>58.93</v>
      </c>
      <c r="BC838" s="10">
        <f t="shared" si="243"/>
        <v>14.7325</v>
      </c>
      <c r="BD838" s="10">
        <f t="shared" si="244"/>
        <v>-6.0999999999999943</v>
      </c>
      <c r="BE838" s="10">
        <f t="shared" si="239"/>
        <v>88.240000000000009</v>
      </c>
      <c r="BF838" s="2" t="s">
        <v>119</v>
      </c>
      <c r="BG838" s="10">
        <f t="shared" si="245"/>
        <v>5.13375</v>
      </c>
      <c r="BH838" s="36" t="s">
        <v>118</v>
      </c>
      <c r="BI838" s="39" t="str">
        <f t="shared" si="246"/>
        <v/>
      </c>
      <c r="BJ838" s="39" t="str">
        <f t="shared" si="247"/>
        <v/>
      </c>
      <c r="BK838" s="16">
        <f>SUM(AR838:AX838)</f>
        <v>126.21000000000001</v>
      </c>
      <c r="BL838" s="10">
        <f>SUM(AL838:AQ838)</f>
        <v>38.07</v>
      </c>
      <c r="BM838" s="12">
        <f t="shared" si="248"/>
        <v>1.0243486729973217</v>
      </c>
      <c r="BN838" s="12">
        <f t="shared" si="248"/>
        <v>0.30898466033601169</v>
      </c>
      <c r="BO838" s="9">
        <f t="shared" si="249"/>
        <v>41.07</v>
      </c>
      <c r="BP838" s="39" t="str">
        <f t="shared" si="250"/>
        <v/>
      </c>
      <c r="BQ838" s="147"/>
      <c r="BR838" s="9">
        <f t="shared" si="251"/>
        <v>0</v>
      </c>
      <c r="BS838" s="9">
        <f t="shared" si="252"/>
        <v>129.31</v>
      </c>
      <c r="BT838" s="9">
        <f t="shared" si="253"/>
        <v>129.31</v>
      </c>
      <c r="BU838" s="9" t="str">
        <f>IFERROR(_xlfn.XLOOKUP(D838,Sheet1!B:B,Sheet1!L:L),"")</f>
        <v/>
      </c>
      <c r="BV838" s="9" t="e">
        <f>_xlfn.XLOOKUP(BU838,Sheet1!S:S,Sheet1!T:T)</f>
        <v>#N/A</v>
      </c>
      <c r="BW838" s="9" t="e">
        <f>_xlfn.XLOOKUP(D838,Sheet1!B:B,Sheet1!M:M)</f>
        <v>#N/A</v>
      </c>
      <c r="BZ838" s="108">
        <f t="shared" si="254"/>
        <v>82.140000000000015</v>
      </c>
      <c r="CB838" s="12">
        <f>AW838/AY838</f>
        <v>0.33333333333333331</v>
      </c>
      <c r="CC838" s="12">
        <f>AX838/AY838</f>
        <v>0.66666666666666663</v>
      </c>
      <c r="CG838" s="1" t="str">
        <f>IF(BO838&lt;80,"Below 80",
IF(BO838&lt;=120,"80-120",
IF(BO838&lt;=200,"&gt; 120-200",
IF(BO838&lt;=300,"&gt;200-300",
IF(BO838&lt;=500,"&gt;300-500",
"&gt;500")))))</f>
        <v>Below 80</v>
      </c>
      <c r="CH838" s="1" t="str">
        <f>IFERROR(_xlfn.XLOOKUP(CG838,Scenario!M:M,Scenario!N:N),"")</f>
        <v/>
      </c>
      <c r="CI838" s="1" t="str">
        <f t="shared" si="255"/>
        <v>Yes</v>
      </c>
      <c r="CJ838" s="75">
        <v>82.14</v>
      </c>
    </row>
    <row r="839" spans="1:89" s="198" customFormat="1" ht="33" hidden="1" customHeight="1">
      <c r="A839" s="195">
        <v>838</v>
      </c>
      <c r="B839" s="2">
        <v>2025</v>
      </c>
      <c r="C839" s="1">
        <v>0</v>
      </c>
      <c r="D839" s="196" t="str">
        <v>0015g00001LVcLpAAL</v>
      </c>
      <c r="E839" s="196" t="str">
        <v>NITA STEEL SUPPLIERS</v>
      </c>
      <c r="F839" s="196" t="str">
        <v>MADHYA PRADESH</v>
      </c>
      <c r="G839" s="196" t="str">
        <v>INDORE</v>
      </c>
      <c r="H839" s="196" t="str">
        <v>Mhow</v>
      </c>
      <c r="I839" s="196" t="str">
        <v>R. K. ENTERPRISES</v>
      </c>
      <c r="J839" s="196" t="str">
        <v>Yogeshwar Richhariya</v>
      </c>
      <c r="K839" s="196">
        <v>0</v>
      </c>
      <c r="L839" s="196" t="str">
        <v>001J1000005ZfroIAC</v>
      </c>
      <c r="M839" s="196" t="str">
        <v>Central</v>
      </c>
      <c r="N839" s="2">
        <v>452001</v>
      </c>
      <c r="O839" s="2" t="str">
        <v>23AGZPK8028P1ZH</v>
      </c>
      <c r="P839" s="2">
        <v>9301423404</v>
      </c>
      <c r="Q839" s="195" t="str">
        <v>Jan'25</v>
      </c>
      <c r="R839" s="195">
        <v>2025</v>
      </c>
      <c r="S839" s="1">
        <v>0</v>
      </c>
      <c r="T839" s="195">
        <v>100</v>
      </c>
      <c r="U839" s="197">
        <v>1.1717</v>
      </c>
      <c r="V839" s="198" t="str">
        <v>Star</v>
      </c>
      <c r="W839" s="13">
        <v>0</v>
      </c>
      <c r="X839" s="13">
        <v>0</v>
      </c>
      <c r="Y839" s="13">
        <v>0</v>
      </c>
      <c r="Z839" s="13">
        <v>0</v>
      </c>
      <c r="AA839" s="13">
        <v>0</v>
      </c>
      <c r="AB839" s="13">
        <v>0</v>
      </c>
      <c r="AC839" s="13">
        <v>0</v>
      </c>
      <c r="AD839" s="13">
        <v>0</v>
      </c>
      <c r="AE839" s="13">
        <v>0</v>
      </c>
      <c r="AF839" s="13">
        <v>0</v>
      </c>
      <c r="AG839" s="13">
        <v>0</v>
      </c>
      <c r="AH839" s="13">
        <v>0</v>
      </c>
      <c r="AI839" s="13">
        <v>5.5</v>
      </c>
      <c r="AJ839" s="13">
        <v>0.435</v>
      </c>
      <c r="AK839" s="13">
        <v>0</v>
      </c>
      <c r="AL839" s="223">
        <v>40</v>
      </c>
      <c r="AM839" s="223">
        <v>8</v>
      </c>
      <c r="AN839" s="223">
        <v>61</v>
      </c>
      <c r="AO839" s="223">
        <v>33.01</v>
      </c>
      <c r="AP839" s="223">
        <v>13</v>
      </c>
      <c r="AQ839" s="223">
        <v>35</v>
      </c>
      <c r="AR839" s="223">
        <v>5</v>
      </c>
      <c r="AS839" s="13">
        <v>14.5</v>
      </c>
      <c r="AT839" s="13">
        <v>160.22</v>
      </c>
      <c r="AU839" s="13">
        <v>75</v>
      </c>
      <c r="AV839" s="13">
        <v>116.29</v>
      </c>
      <c r="AW839" s="16">
        <f t="shared" si="240"/>
        <v>444.73</v>
      </c>
      <c r="AX839" s="16">
        <v>356.99</v>
      </c>
      <c r="AY839" s="10">
        <v>501</v>
      </c>
      <c r="AZ839" s="199">
        <f>SUM(Z839:AK839)</f>
        <v>5.9349999999999996</v>
      </c>
      <c r="BA839" s="199">
        <v>300</v>
      </c>
      <c r="BB839" s="10">
        <f t="shared" si="242"/>
        <v>-144.73000000000002</v>
      </c>
      <c r="BC839" s="10">
        <f t="shared" si="243"/>
        <v>-36.182500000000005</v>
      </c>
      <c r="BD839" s="199">
        <f t="shared" si="244"/>
        <v>495.065</v>
      </c>
      <c r="BE839" s="199">
        <f t="shared" si="239"/>
        <v>-438.79500000000002</v>
      </c>
      <c r="BF839" s="195" t="s">
        <v>119</v>
      </c>
      <c r="BG839" s="10">
        <f t="shared" si="245"/>
        <v>26.188749999999999</v>
      </c>
      <c r="BH839" s="201" t="s">
        <v>118</v>
      </c>
      <c r="BI839" s="202" t="str">
        <f t="shared" si="246"/>
        <v>B</v>
      </c>
      <c r="BJ839" s="202" t="str">
        <f t="shared" si="247"/>
        <v>C</v>
      </c>
      <c r="BK839" s="200">
        <f>SUM(AR839:AX839)</f>
        <v>1172.73</v>
      </c>
      <c r="BL839" s="199">
        <f>SUM(AL839:AQ839)</f>
        <v>190.01</v>
      </c>
      <c r="BM839" s="197">
        <f t="shared" si="248"/>
        <v>2.3407784431137726</v>
      </c>
      <c r="BN839" s="197">
        <f t="shared" si="248"/>
        <v>0.37926147704590818</v>
      </c>
      <c r="BO839" s="9">
        <f t="shared" si="249"/>
        <v>209.51</v>
      </c>
      <c r="BP839" s="202" t="str">
        <f t="shared" si="250"/>
        <v>A</v>
      </c>
      <c r="BQ839" s="204" t="s">
        <v>168</v>
      </c>
      <c r="BR839" s="203">
        <f t="shared" si="251"/>
        <v>0</v>
      </c>
      <c r="BS839" s="203">
        <f t="shared" si="252"/>
        <v>5.9349999999999996</v>
      </c>
      <c r="BT839" s="203">
        <f t="shared" si="253"/>
        <v>5.9349999999999996</v>
      </c>
      <c r="BU839" s="203" t="str">
        <f>IFERROR(_xlfn.XLOOKUP(D839,Sheet1!B:B,Sheet1!L:L),"")</f>
        <v/>
      </c>
      <c r="BV839" s="203" t="e">
        <f>_xlfn.XLOOKUP(BU839,Sheet1!S:S,Sheet1!T:T)</f>
        <v>#N/A</v>
      </c>
      <c r="BW839" s="203" t="e">
        <f>_xlfn.XLOOKUP(D839,Sheet1!B:B,Sheet1!M:M)</f>
        <v>#N/A</v>
      </c>
      <c r="BX839" s="205" t="s">
        <v>123</v>
      </c>
      <c r="BY839" s="198">
        <v>501</v>
      </c>
      <c r="BZ839" s="206">
        <f t="shared" si="254"/>
        <v>56.269999999999982</v>
      </c>
      <c r="CB839" s="197">
        <f>AW839/AY839</f>
        <v>0.887684630738523</v>
      </c>
      <c r="CC839" s="197">
        <f>AX839/AY839</f>
        <v>0.71255489021956087</v>
      </c>
      <c r="CG839" s="198" t="str">
        <f>IF(BO839&lt;80,"Below 80",
IF(BO839&lt;=120,"80-120",
IF(BO839&lt;=200,"&gt; 120-200",
IF(BO839&lt;=300,"&gt;200-300",
IF(BO839&lt;=500,"&gt;300-500",
"&gt;500")))))</f>
        <v>&gt;200-300</v>
      </c>
      <c r="CH839" s="198" t="str">
        <f>IFERROR(_xlfn.XLOOKUP(CG839,Scenario!M:M,Scenario!N:N),"")</f>
        <v>C</v>
      </c>
      <c r="CI839" s="1" t="b">
        <f t="shared" si="255"/>
        <v>0</v>
      </c>
      <c r="CJ839" s="75">
        <v>342.49</v>
      </c>
      <c r="CK839" s="1"/>
    </row>
    <row r="840" spans="1:89" hidden="1">
      <c r="A840" s="2">
        <v>839</v>
      </c>
      <c r="B840" s="2">
        <v>2025</v>
      </c>
      <c r="C840" s="1">
        <v>0</v>
      </c>
      <c r="D840" s="37" t="str">
        <v>001J100000RyyqrIAB</v>
      </c>
      <c r="E840" s="37" t="str">
        <v>M/S. MAHA BINAYAK TRADERS</v>
      </c>
      <c r="F840" s="37" t="str">
        <v>ODISHA</v>
      </c>
      <c r="G840" s="37" t="str">
        <v>KALAHANDI</v>
      </c>
      <c r="H840" s="37" t="str">
        <v>Lanjigarh</v>
      </c>
      <c r="I840" s="37" t="str">
        <v>SACHDEVA ISPAT PVT LTD</v>
      </c>
      <c r="J840" s="37" t="str">
        <v>Amit Behera</v>
      </c>
      <c r="K840" s="37">
        <v>0</v>
      </c>
      <c r="L840" s="37" t="str">
        <v>C12823</v>
      </c>
      <c r="M840" s="37" t="str">
        <v>Central</v>
      </c>
      <c r="N840" s="2">
        <v>766027</v>
      </c>
      <c r="O840" s="2" t="str">
        <v>21ARTPA9088L1Z8</v>
      </c>
      <c r="P840" s="2">
        <v>7008457493</v>
      </c>
      <c r="Q840" s="2" t="str">
        <v>Jan'25</v>
      </c>
      <c r="R840" s="2">
        <v>2025</v>
      </c>
      <c r="S840" s="1">
        <v>0</v>
      </c>
      <c r="T840" s="2">
        <v>100</v>
      </c>
      <c r="U840" s="12">
        <v>0.55056666666666665</v>
      </c>
      <c r="V840" s="1" t="str">
        <v>Star</v>
      </c>
      <c r="W840" s="13">
        <v>0</v>
      </c>
      <c r="X840" s="13">
        <v>0</v>
      </c>
      <c r="Y840" s="13">
        <v>0</v>
      </c>
      <c r="Z840" s="13">
        <v>0</v>
      </c>
      <c r="AA840" s="13">
        <v>0</v>
      </c>
      <c r="AB840" s="13">
        <v>0</v>
      </c>
      <c r="AC840" s="13">
        <v>0</v>
      </c>
      <c r="AD840" s="13">
        <v>0</v>
      </c>
      <c r="AE840" s="13">
        <v>0</v>
      </c>
      <c r="AF840" s="13">
        <v>0</v>
      </c>
      <c r="AG840" s="13">
        <v>0</v>
      </c>
      <c r="AH840" s="13">
        <v>0</v>
      </c>
      <c r="AI840" s="13">
        <v>40</v>
      </c>
      <c r="AJ840" s="13">
        <v>0</v>
      </c>
      <c r="AK840" s="13">
        <v>0</v>
      </c>
      <c r="AL840" s="13">
        <v>0</v>
      </c>
      <c r="AM840" s="13">
        <v>11.5</v>
      </c>
      <c r="AN840" s="13">
        <v>27</v>
      </c>
      <c r="AO840" s="13">
        <v>32.65</v>
      </c>
      <c r="AP840" s="13">
        <v>60.85</v>
      </c>
      <c r="AQ840" s="13">
        <v>66.89</v>
      </c>
      <c r="AR840" s="13">
        <v>0</v>
      </c>
      <c r="AS840" s="13">
        <v>130.28</v>
      </c>
      <c r="AT840" s="13">
        <v>39.979999999999997</v>
      </c>
      <c r="AU840" s="13">
        <v>20</v>
      </c>
      <c r="AV840" s="13">
        <v>105.19</v>
      </c>
      <c r="AW840" s="16">
        <f t="shared" si="240"/>
        <v>389.15</v>
      </c>
      <c r="AX840" s="16">
        <f>AW840*2</f>
        <v>778.3</v>
      </c>
      <c r="AY840" s="10">
        <f t="shared" si="241"/>
        <v>1167.4499999999998</v>
      </c>
      <c r="AZ840" s="10">
        <f>SUM(Z840:AK840)</f>
        <v>40</v>
      </c>
      <c r="BA840" s="10">
        <v>500</v>
      </c>
      <c r="BB840" s="10">
        <f t="shared" si="242"/>
        <v>110.85000000000002</v>
      </c>
      <c r="BC840" s="10">
        <f t="shared" si="243"/>
        <v>27.712500000000006</v>
      </c>
      <c r="BD840" s="10">
        <f t="shared" si="244"/>
        <v>1127.4499999999998</v>
      </c>
      <c r="BE840" s="10">
        <f t="shared" si="239"/>
        <v>-349.15</v>
      </c>
      <c r="BF840" s="2" t="s">
        <v>119</v>
      </c>
      <c r="BG840" s="10">
        <f t="shared" si="245"/>
        <v>41.146249999999995</v>
      </c>
      <c r="BH840" s="36" t="s">
        <v>118</v>
      </c>
      <c r="BI840" s="39" t="str">
        <f t="shared" si="246"/>
        <v>C</v>
      </c>
      <c r="BJ840" s="39" t="str">
        <f t="shared" si="247"/>
        <v>D</v>
      </c>
      <c r="BK840" s="16">
        <f>SUM(AR840:AX840)</f>
        <v>1462.8999999999999</v>
      </c>
      <c r="BL840" s="10">
        <f>SUM(AL840:AQ840)</f>
        <v>198.89</v>
      </c>
      <c r="BM840" s="12">
        <f t="shared" si="248"/>
        <v>1.2530729367424729</v>
      </c>
      <c r="BN840" s="12">
        <f t="shared" si="248"/>
        <v>0.17036275643496512</v>
      </c>
      <c r="BO840" s="9">
        <f t="shared" si="249"/>
        <v>329.16999999999996</v>
      </c>
      <c r="BP840" s="39" t="str">
        <f t="shared" si="250"/>
        <v>B</v>
      </c>
      <c r="BQ840" s="147"/>
      <c r="BR840" s="9">
        <f t="shared" si="251"/>
        <v>0</v>
      </c>
      <c r="BS840" s="9">
        <f t="shared" si="252"/>
        <v>40</v>
      </c>
      <c r="BT840" s="9">
        <f t="shared" si="253"/>
        <v>40</v>
      </c>
      <c r="BU840" s="9" t="str">
        <f>IFERROR(_xlfn.XLOOKUP(D840,Sheet1!B:B,Sheet1!L:L),"")</f>
        <v/>
      </c>
      <c r="BV840" s="9" t="e">
        <f>_xlfn.XLOOKUP(BU840,Sheet1!S:S,Sheet1!T:T)</f>
        <v>#N/A</v>
      </c>
      <c r="BW840" s="9" t="e">
        <f>_xlfn.XLOOKUP(D840,Sheet1!B:B,Sheet1!M:M)</f>
        <v>#N/A</v>
      </c>
      <c r="BX840" s="11" t="s">
        <v>123</v>
      </c>
      <c r="BZ840" s="108">
        <f t="shared" si="254"/>
        <v>778.29999999999984</v>
      </c>
      <c r="CB840" s="12">
        <f>AW840/AY840</f>
        <v>0.33333333333333337</v>
      </c>
      <c r="CC840" s="12">
        <f>AX840/AY840</f>
        <v>0.66666666666666674</v>
      </c>
      <c r="CG840" s="1" t="str">
        <f>IF(BO840&lt;80,"Below 80",
IF(BO840&lt;=120,"80-120",
IF(BO840&lt;=200,"&gt; 120-200",
IF(BO840&lt;=300,"&gt;200-300",
IF(BO840&lt;=500,"&gt;300-500",
"&gt;500")))))</f>
        <v>&gt;300-500</v>
      </c>
      <c r="CH840" s="1" t="str">
        <f>IFERROR(_xlfn.XLOOKUP(CG840,Scenario!M:M,Scenario!N:N),"")</f>
        <v>D</v>
      </c>
      <c r="CI840" s="1" t="b">
        <f t="shared" si="255"/>
        <v>0</v>
      </c>
      <c r="CJ840" s="75">
        <v>528.05999999999995</v>
      </c>
    </row>
    <row r="841" spans="1:89" hidden="1">
      <c r="A841" s="2">
        <v>840</v>
      </c>
      <c r="B841" s="2">
        <v>2025</v>
      </c>
      <c r="C841" s="1">
        <v>0</v>
      </c>
      <c r="D841" s="37" t="str">
        <v>001J100000S0NNYIA3</v>
      </c>
      <c r="E841" s="37" t="str">
        <v>M/S MAA TARINI TRADERS</v>
      </c>
      <c r="F841" s="37" t="str">
        <v>ODISHA</v>
      </c>
      <c r="G841" s="37" t="str">
        <v>SUNDARGARH</v>
      </c>
      <c r="H841" s="37" t="str">
        <v>Sundargarh</v>
      </c>
      <c r="I841" s="37" t="str">
        <v>SACHDEVA ISPAT PVT LTD</v>
      </c>
      <c r="J841" s="37" t="str">
        <v>Papun Padhan</v>
      </c>
      <c r="K841" s="37">
        <v>0</v>
      </c>
      <c r="L841" s="37" t="str">
        <v>C12823</v>
      </c>
      <c r="M841" s="37" t="str">
        <v>Central</v>
      </c>
      <c r="N841" s="2">
        <v>770001</v>
      </c>
      <c r="O841" s="2" t="str">
        <v>21ATPPM0638Q1Z8</v>
      </c>
      <c r="P841" s="2">
        <v>8117915915</v>
      </c>
      <c r="Q841" s="2" t="str">
        <v>Jan'25</v>
      </c>
      <c r="R841" s="2">
        <v>2025</v>
      </c>
      <c r="S841" s="1">
        <v>0</v>
      </c>
      <c r="T841" s="2">
        <v>60</v>
      </c>
      <c r="U841" s="12">
        <v>1.6666666666666666E-2</v>
      </c>
      <c r="V841" s="1" t="str">
        <v>Challenger</v>
      </c>
      <c r="W841" s="13">
        <v>0</v>
      </c>
      <c r="X841" s="13">
        <v>0</v>
      </c>
      <c r="Y841" s="13">
        <v>0</v>
      </c>
      <c r="Z841" s="13">
        <v>0</v>
      </c>
      <c r="AA841" s="13">
        <v>0</v>
      </c>
      <c r="AB841" s="13">
        <v>0</v>
      </c>
      <c r="AC841" s="13">
        <v>0</v>
      </c>
      <c r="AD841" s="13">
        <v>0</v>
      </c>
      <c r="AE841" s="13">
        <v>0</v>
      </c>
      <c r="AF841" s="13">
        <v>0</v>
      </c>
      <c r="AG841" s="13">
        <v>0</v>
      </c>
      <c r="AH841" s="13">
        <v>0</v>
      </c>
      <c r="AI841" s="13">
        <v>4</v>
      </c>
      <c r="AJ841" s="13">
        <v>1.7</v>
      </c>
      <c r="AK841" s="13">
        <v>0</v>
      </c>
      <c r="AL841" s="13">
        <v>8</v>
      </c>
      <c r="AM841" s="13">
        <v>0</v>
      </c>
      <c r="AN841" s="13">
        <v>0</v>
      </c>
      <c r="AO841" s="13">
        <v>0</v>
      </c>
      <c r="AP841" s="13">
        <v>0</v>
      </c>
      <c r="AQ841" s="13">
        <v>0.5</v>
      </c>
      <c r="AR841" s="13">
        <v>0.5</v>
      </c>
      <c r="AS841" s="13">
        <v>0</v>
      </c>
      <c r="AT841" s="13">
        <v>0</v>
      </c>
      <c r="AU841" s="13">
        <v>0</v>
      </c>
      <c r="AV841" s="13">
        <v>3</v>
      </c>
      <c r="AW841" s="16">
        <f t="shared" si="240"/>
        <v>9</v>
      </c>
      <c r="AX841" s="16">
        <v>18</v>
      </c>
      <c r="AY841" s="10">
        <f t="shared" si="241"/>
        <v>27</v>
      </c>
      <c r="AZ841" s="10">
        <f>SUM(Z841:AK841)</f>
        <v>5.7</v>
      </c>
      <c r="BA841" s="10">
        <v>20</v>
      </c>
      <c r="BB841" s="10">
        <f t="shared" si="242"/>
        <v>11</v>
      </c>
      <c r="BC841" s="10">
        <f t="shared" si="243"/>
        <v>2.75</v>
      </c>
      <c r="BD841" s="10">
        <f t="shared" si="244"/>
        <v>21.3</v>
      </c>
      <c r="BE841" s="10">
        <f t="shared" si="239"/>
        <v>-3.3</v>
      </c>
      <c r="BF841" s="2" t="s">
        <v>119</v>
      </c>
      <c r="BG841" s="10">
        <f t="shared" si="245"/>
        <v>1.125</v>
      </c>
      <c r="BH841" s="36" t="s">
        <v>118</v>
      </c>
      <c r="BI841" s="39" t="str">
        <f t="shared" si="246"/>
        <v/>
      </c>
      <c r="BJ841" s="39" t="str">
        <f t="shared" si="247"/>
        <v/>
      </c>
      <c r="BK841" s="16">
        <f>SUM(AR841:AX841)</f>
        <v>30.5</v>
      </c>
      <c r="BL841" s="10">
        <f>SUM(AL841:AQ841)</f>
        <v>8.5</v>
      </c>
      <c r="BM841" s="12">
        <f t="shared" si="248"/>
        <v>1.1296296296296295</v>
      </c>
      <c r="BN841" s="12">
        <f t="shared" si="248"/>
        <v>0.31481481481481483</v>
      </c>
      <c r="BO841" s="9">
        <f t="shared" si="249"/>
        <v>9</v>
      </c>
      <c r="BP841" s="39" t="str">
        <f t="shared" si="250"/>
        <v/>
      </c>
      <c r="BQ841" s="147"/>
      <c r="BR841" s="9">
        <f t="shared" si="251"/>
        <v>0</v>
      </c>
      <c r="BS841" s="9">
        <f t="shared" si="252"/>
        <v>5.7</v>
      </c>
      <c r="BT841" s="9">
        <f t="shared" si="253"/>
        <v>5.7</v>
      </c>
      <c r="BU841" s="9" t="str">
        <f>IFERROR(_xlfn.XLOOKUP(D841,Sheet1!B:B,Sheet1!L:L),"")</f>
        <v/>
      </c>
      <c r="BV841" s="9" t="e">
        <f>_xlfn.XLOOKUP(BU841,Sheet1!S:S,Sheet1!T:T)</f>
        <v>#N/A</v>
      </c>
      <c r="BW841" s="9" t="e">
        <f>_xlfn.XLOOKUP(D841,Sheet1!B:B,Sheet1!M:M)</f>
        <v>#N/A</v>
      </c>
      <c r="BZ841" s="108">
        <f t="shared" si="254"/>
        <v>18</v>
      </c>
      <c r="CB841" s="12">
        <f>AW841/AY841</f>
        <v>0.33333333333333331</v>
      </c>
      <c r="CC841" s="12">
        <f>AX841/AY841</f>
        <v>0.66666666666666663</v>
      </c>
      <c r="CG841" s="1" t="str">
        <f>IF(BO841&lt;80,"Below 80",
IF(BO841&lt;=120,"80-120",
IF(BO841&lt;=200,"&gt; 120-200",
IF(BO841&lt;=300,"&gt;200-300",
IF(BO841&lt;=500,"&gt;300-500",
"&gt;500")))))</f>
        <v>Below 80</v>
      </c>
      <c r="CH841" s="1" t="str">
        <f>IFERROR(_xlfn.XLOOKUP(CG841,Scenario!M:M,Scenario!N:N),"")</f>
        <v/>
      </c>
      <c r="CI841" s="1" t="str">
        <f t="shared" si="255"/>
        <v>Yes</v>
      </c>
      <c r="CJ841" s="75">
        <v>18</v>
      </c>
    </row>
    <row r="842" spans="1:89" hidden="1">
      <c r="A842" s="2">
        <v>841</v>
      </c>
      <c r="B842" s="2">
        <v>2025</v>
      </c>
      <c r="C842" s="1">
        <v>0</v>
      </c>
      <c r="D842" s="37" t="str">
        <v>001J100000RysbCIAR</v>
      </c>
      <c r="E842" s="37" t="str">
        <v>M/S.RANISATI ENTERPRISES</v>
      </c>
      <c r="F842" s="37" t="str">
        <v>ODISHA</v>
      </c>
      <c r="G842" s="37" t="str">
        <v>SUNDARGARH</v>
      </c>
      <c r="H842" s="37">
        <v>0</v>
      </c>
      <c r="I842" s="37" t="str">
        <v>SACHDEVA ISPAT PVT LTD</v>
      </c>
      <c r="J842" s="37" t="str">
        <v>Papun Padhan</v>
      </c>
      <c r="K842" s="37">
        <v>0</v>
      </c>
      <c r="L842" s="37" t="str">
        <v>C12823</v>
      </c>
      <c r="M842" s="37" t="str">
        <v>Central</v>
      </c>
      <c r="N842" s="2">
        <v>770017</v>
      </c>
      <c r="O842" s="2" t="str">
        <v>21AFSPA6761R1ZW</v>
      </c>
      <c r="P842" s="2">
        <v>9437042143</v>
      </c>
      <c r="Q842" s="2" t="str">
        <v>Jan'25</v>
      </c>
      <c r="R842" s="2">
        <v>2025</v>
      </c>
      <c r="S842" s="1">
        <v>0</v>
      </c>
      <c r="T842" s="2">
        <v>70</v>
      </c>
      <c r="U842" s="12">
        <v>0</v>
      </c>
      <c r="V842" s="1" t="str">
        <v>Challenger</v>
      </c>
      <c r="W842" s="13">
        <v>0</v>
      </c>
      <c r="X842" s="13">
        <v>0</v>
      </c>
      <c r="Y842" s="13">
        <v>0</v>
      </c>
      <c r="Z842" s="13">
        <v>0</v>
      </c>
      <c r="AA842" s="13">
        <v>0</v>
      </c>
      <c r="AB842" s="13">
        <v>0</v>
      </c>
      <c r="AC842" s="13">
        <v>0</v>
      </c>
      <c r="AD842" s="13">
        <v>0</v>
      </c>
      <c r="AE842" s="13">
        <v>0</v>
      </c>
      <c r="AF842" s="13">
        <v>0</v>
      </c>
      <c r="AG842" s="13">
        <v>0</v>
      </c>
      <c r="AH842" s="13">
        <v>0</v>
      </c>
      <c r="AI842" s="13">
        <v>20</v>
      </c>
      <c r="AJ842" s="13">
        <v>0</v>
      </c>
      <c r="AK842" s="13">
        <v>0</v>
      </c>
      <c r="AL842" s="13">
        <v>0</v>
      </c>
      <c r="AM842" s="13">
        <v>0</v>
      </c>
      <c r="AN842" s="13">
        <v>0</v>
      </c>
      <c r="AO842" s="13">
        <v>0</v>
      </c>
      <c r="AP842" s="13">
        <v>0</v>
      </c>
      <c r="AQ842" s="13">
        <v>0</v>
      </c>
      <c r="AR842" s="13">
        <v>0</v>
      </c>
      <c r="AS842" s="13">
        <v>0</v>
      </c>
      <c r="AT842" s="13">
        <v>0</v>
      </c>
      <c r="AU842" s="13">
        <v>0</v>
      </c>
      <c r="AV842" s="13">
        <v>0</v>
      </c>
      <c r="AW842" s="16">
        <f t="shared" si="240"/>
        <v>0</v>
      </c>
      <c r="AX842" s="16">
        <v>0</v>
      </c>
      <c r="AY842" s="10">
        <f t="shared" si="241"/>
        <v>0</v>
      </c>
      <c r="AZ842" s="10">
        <f>SUM(Z842:AK842)</f>
        <v>20</v>
      </c>
      <c r="BA842" s="10">
        <v>0</v>
      </c>
      <c r="BB842" s="10">
        <f t="shared" si="242"/>
        <v>0</v>
      </c>
      <c r="BC842" s="10">
        <f t="shared" si="243"/>
        <v>0</v>
      </c>
      <c r="BD842" s="10">
        <f t="shared" si="244"/>
        <v>-20</v>
      </c>
      <c r="BE842" s="10">
        <f t="shared" si="239"/>
        <v>20</v>
      </c>
      <c r="BF842" s="2" t="s">
        <v>119</v>
      </c>
      <c r="BG842" s="10">
        <f t="shared" si="245"/>
        <v>0</v>
      </c>
      <c r="BH842" s="36" t="s">
        <v>118</v>
      </c>
      <c r="BI842" s="39" t="str">
        <f t="shared" si="246"/>
        <v/>
      </c>
      <c r="BJ842" s="39" t="str">
        <f t="shared" si="247"/>
        <v/>
      </c>
      <c r="BK842" s="16">
        <f>SUM(AR842:AX842)</f>
        <v>0</v>
      </c>
      <c r="BL842" s="10">
        <f>SUM(AL842:AQ842)</f>
        <v>0</v>
      </c>
      <c r="BM842" s="12" t="str">
        <f t="shared" si="248"/>
        <v/>
      </c>
      <c r="BN842" s="12" t="str">
        <f t="shared" si="248"/>
        <v/>
      </c>
      <c r="BO842" s="9">
        <f t="shared" si="249"/>
        <v>0</v>
      </c>
      <c r="BP842" s="39" t="str">
        <f t="shared" si="250"/>
        <v/>
      </c>
      <c r="BQ842" s="147"/>
      <c r="BR842" s="9">
        <f t="shared" si="251"/>
        <v>0</v>
      </c>
      <c r="BS842" s="9">
        <f t="shared" si="252"/>
        <v>20</v>
      </c>
      <c r="BT842" s="9">
        <f t="shared" si="253"/>
        <v>20</v>
      </c>
      <c r="BU842" s="9" t="str">
        <f>IFERROR(_xlfn.XLOOKUP(D842,Sheet1!B:B,Sheet1!L:L),"")</f>
        <v/>
      </c>
      <c r="BV842" s="9" t="e">
        <f>_xlfn.XLOOKUP(BU842,Sheet1!S:S,Sheet1!T:T)</f>
        <v>#N/A</v>
      </c>
      <c r="BW842" s="9" t="e">
        <f>_xlfn.XLOOKUP(D842,Sheet1!B:B,Sheet1!M:M)</f>
        <v>#N/A</v>
      </c>
      <c r="BZ842" s="108">
        <f t="shared" si="254"/>
        <v>0</v>
      </c>
      <c r="CB842" s="12"/>
      <c r="CC842" s="12"/>
      <c r="CG842" s="1" t="str">
        <f>IF(BO842&lt;80,"Below 80",
IF(BO842&lt;=120,"80-120",
IF(BO842&lt;=200,"&gt; 120-200",
IF(BO842&lt;=300,"&gt;200-300",
IF(BO842&lt;=500,"&gt;300-500",
"&gt;500")))))</f>
        <v>Below 80</v>
      </c>
      <c r="CH842" s="1" t="str">
        <f>IFERROR(_xlfn.XLOOKUP(CG842,Scenario!M:M,Scenario!N:N),"")</f>
        <v/>
      </c>
      <c r="CI842" s="1" t="str">
        <f t="shared" si="255"/>
        <v>No</v>
      </c>
      <c r="CJ842" s="75">
        <v>0</v>
      </c>
    </row>
    <row r="843" spans="1:89" hidden="1">
      <c r="A843" s="2">
        <v>842</v>
      </c>
      <c r="B843" s="2">
        <v>2025</v>
      </c>
      <c r="C843" s="1">
        <v>0</v>
      </c>
      <c r="D843" s="37" t="str">
        <v>0015g00001XasyBAAR</v>
      </c>
      <c r="E843" s="37" t="str">
        <v>Ambey Steels</v>
      </c>
      <c r="F843" s="37" t="str">
        <v>ODISHA</v>
      </c>
      <c r="G843" s="37" t="str">
        <v>SUNDARGARH</v>
      </c>
      <c r="H843" s="37" t="str">
        <v>Sundargarh</v>
      </c>
      <c r="I843" s="37" t="str">
        <v>SACHDEVA ISPAT PVT LTD</v>
      </c>
      <c r="J843" s="37" t="str">
        <v>Papun Padhan</v>
      </c>
      <c r="K843" s="37">
        <v>0</v>
      </c>
      <c r="L843" s="37" t="str">
        <v>C12823</v>
      </c>
      <c r="M843" s="37" t="str">
        <v>Central</v>
      </c>
      <c r="N843" s="2">
        <v>769004</v>
      </c>
      <c r="O843" s="2" t="str">
        <v>21ACMPM7267M1Z3</v>
      </c>
      <c r="P843" s="2">
        <v>9438760869</v>
      </c>
      <c r="Q843" s="2" t="str">
        <v>Jan'25</v>
      </c>
      <c r="R843" s="2">
        <v>2025</v>
      </c>
      <c r="S843" s="1">
        <v>0</v>
      </c>
      <c r="T843" s="2">
        <v>30</v>
      </c>
      <c r="U843" s="12">
        <v>4.4444444444444439E-2</v>
      </c>
      <c r="V843" s="1" t="str">
        <v>Minor</v>
      </c>
      <c r="W843" s="13">
        <v>0</v>
      </c>
      <c r="X843" s="13">
        <v>0</v>
      </c>
      <c r="Y843" s="13">
        <v>0</v>
      </c>
      <c r="Z843" s="13">
        <v>0</v>
      </c>
      <c r="AA843" s="13">
        <v>0</v>
      </c>
      <c r="AB843" s="13">
        <v>0</v>
      </c>
      <c r="AC843" s="13">
        <v>0</v>
      </c>
      <c r="AD843" s="13">
        <v>0</v>
      </c>
      <c r="AE843" s="13">
        <v>0</v>
      </c>
      <c r="AF843" s="13">
        <v>0</v>
      </c>
      <c r="AG843" s="13">
        <v>0</v>
      </c>
      <c r="AH843" s="13">
        <v>0</v>
      </c>
      <c r="AI843" s="13">
        <v>2</v>
      </c>
      <c r="AJ843" s="13">
        <v>3</v>
      </c>
      <c r="AK843" s="13">
        <v>0</v>
      </c>
      <c r="AL843" s="13">
        <v>0</v>
      </c>
      <c r="AM843" s="13">
        <v>2.5</v>
      </c>
      <c r="AN843" s="13">
        <v>0</v>
      </c>
      <c r="AO843" s="13">
        <v>0</v>
      </c>
      <c r="AP843" s="13">
        <v>0</v>
      </c>
      <c r="AQ843" s="13">
        <v>0</v>
      </c>
      <c r="AR843" s="13">
        <v>0</v>
      </c>
      <c r="AS843" s="13">
        <v>0</v>
      </c>
      <c r="AT843" s="13">
        <v>0</v>
      </c>
      <c r="AU843" s="13">
        <v>4</v>
      </c>
      <c r="AV843" s="13">
        <v>0</v>
      </c>
      <c r="AW843" s="16">
        <f t="shared" si="240"/>
        <v>6.5</v>
      </c>
      <c r="AX843" s="16">
        <v>5</v>
      </c>
      <c r="AY843" s="10">
        <f t="shared" si="241"/>
        <v>11.5</v>
      </c>
      <c r="AZ843" s="10">
        <f>SUM(Z843:AK843)</f>
        <v>5</v>
      </c>
      <c r="BA843" s="10">
        <v>10</v>
      </c>
      <c r="BB843" s="10">
        <f t="shared" si="242"/>
        <v>3.5</v>
      </c>
      <c r="BC843" s="10">
        <f t="shared" si="243"/>
        <v>0.875</v>
      </c>
      <c r="BD843" s="10">
        <f t="shared" si="244"/>
        <v>6.5</v>
      </c>
      <c r="BE843" s="10">
        <f t="shared" si="239"/>
        <v>-1.5</v>
      </c>
      <c r="BF843" s="2" t="s">
        <v>119</v>
      </c>
      <c r="BG843" s="10">
        <f t="shared" si="245"/>
        <v>0.3125</v>
      </c>
      <c r="BH843" s="36" t="s">
        <v>118</v>
      </c>
      <c r="BI843" s="39" t="str">
        <f t="shared" si="246"/>
        <v/>
      </c>
      <c r="BJ843" s="39" t="str">
        <f t="shared" si="247"/>
        <v/>
      </c>
      <c r="BK843" s="16">
        <f>SUM(AR843:AX843)</f>
        <v>15.5</v>
      </c>
      <c r="BL843" s="10">
        <f>SUM(AL843:AQ843)</f>
        <v>2.5</v>
      </c>
      <c r="BM843" s="12">
        <f t="shared" si="248"/>
        <v>1.3478260869565217</v>
      </c>
      <c r="BN843" s="12">
        <f t="shared" si="248"/>
        <v>0.21739130434782608</v>
      </c>
      <c r="BO843" s="9">
        <f t="shared" si="249"/>
        <v>2.5</v>
      </c>
      <c r="BP843" s="39" t="str">
        <f t="shared" si="250"/>
        <v/>
      </c>
      <c r="BQ843" s="147"/>
      <c r="BR843" s="9">
        <f t="shared" si="251"/>
        <v>0</v>
      </c>
      <c r="BS843" s="9">
        <f t="shared" si="252"/>
        <v>5</v>
      </c>
      <c r="BT843" s="9">
        <f t="shared" si="253"/>
        <v>5</v>
      </c>
      <c r="BU843" s="9" t="str">
        <f>IFERROR(_xlfn.XLOOKUP(D843,Sheet1!B:B,Sheet1!L:L),"")</f>
        <v/>
      </c>
      <c r="BV843" s="9" t="e">
        <f>_xlfn.XLOOKUP(BU843,Sheet1!S:S,Sheet1!T:T)</f>
        <v>#N/A</v>
      </c>
      <c r="BW843" s="9" t="e">
        <f>_xlfn.XLOOKUP(D843,Sheet1!B:B,Sheet1!M:M)</f>
        <v>#N/A</v>
      </c>
      <c r="BZ843" s="108">
        <f t="shared" si="254"/>
        <v>5</v>
      </c>
      <c r="CB843" s="12">
        <f>AW843/AY843</f>
        <v>0.56521739130434778</v>
      </c>
      <c r="CC843" s="12">
        <f>AX843/AY843</f>
        <v>0.43478260869565216</v>
      </c>
      <c r="CG843" s="1" t="str">
        <f>IF(BO843&lt;80,"Below 80",
IF(BO843&lt;=120,"80-120",
IF(BO843&lt;=200,"&gt; 120-200",
IF(BO843&lt;=300,"&gt;200-300",
IF(BO843&lt;=500,"&gt;300-500",
"&gt;500")))))</f>
        <v>Below 80</v>
      </c>
      <c r="CH843" s="1" t="str">
        <f>IFERROR(_xlfn.XLOOKUP(CG843,Scenario!M:M,Scenario!N:N),"")</f>
        <v/>
      </c>
      <c r="CI843" s="1" t="str">
        <f t="shared" si="255"/>
        <v>Yes</v>
      </c>
      <c r="CJ843" s="75">
        <v>5</v>
      </c>
    </row>
    <row r="844" spans="1:89" hidden="1">
      <c r="A844" s="2">
        <v>843</v>
      </c>
      <c r="B844" s="2">
        <v>2025</v>
      </c>
      <c r="C844" s="1">
        <v>0</v>
      </c>
      <c r="D844" s="37" t="str">
        <v>001J100000RyrcLIAR</v>
      </c>
      <c r="E844" s="37" t="str">
        <v>M/S NISHA ENTERPRISES</v>
      </c>
      <c r="F844" s="37" t="str">
        <v>ODISHA</v>
      </c>
      <c r="G844" s="37" t="str">
        <v>BARGARH</v>
      </c>
      <c r="H844" s="37" t="str">
        <v>Maneswar</v>
      </c>
      <c r="I844" s="37" t="str">
        <v>SACHDEVA ISPAT PVT LTD</v>
      </c>
      <c r="J844" s="37" t="str">
        <v>Papun Padhan</v>
      </c>
      <c r="K844" s="37">
        <v>0</v>
      </c>
      <c r="L844" s="37" t="str">
        <v>C12823</v>
      </c>
      <c r="M844" s="37" t="str">
        <v>Central</v>
      </c>
      <c r="N844" s="2">
        <v>768029</v>
      </c>
      <c r="O844" s="2" t="str">
        <v>21ABPPA2248C1ZC</v>
      </c>
      <c r="P844" s="2">
        <v>9437056218</v>
      </c>
      <c r="Q844" s="2" t="str">
        <v>Jan'25</v>
      </c>
      <c r="R844" s="2">
        <v>2025</v>
      </c>
      <c r="S844" s="1">
        <v>0</v>
      </c>
      <c r="T844" s="2">
        <v>100</v>
      </c>
      <c r="U844" s="12">
        <v>0</v>
      </c>
      <c r="V844" s="1" t="str">
        <v>Challenger</v>
      </c>
      <c r="W844" s="13">
        <v>0</v>
      </c>
      <c r="X844" s="13">
        <v>0</v>
      </c>
      <c r="Y844" s="13">
        <v>0</v>
      </c>
      <c r="Z844" s="13">
        <v>0</v>
      </c>
      <c r="AA844" s="13">
        <v>0</v>
      </c>
      <c r="AB844" s="13">
        <v>0</v>
      </c>
      <c r="AC844" s="13">
        <v>0</v>
      </c>
      <c r="AD844" s="13">
        <v>0</v>
      </c>
      <c r="AE844" s="13">
        <v>0</v>
      </c>
      <c r="AF844" s="13">
        <v>0</v>
      </c>
      <c r="AG844" s="13">
        <v>0</v>
      </c>
      <c r="AH844" s="13">
        <v>0</v>
      </c>
      <c r="AI844" s="13">
        <v>12</v>
      </c>
      <c r="AJ844" s="13">
        <v>0</v>
      </c>
      <c r="AK844" s="13">
        <v>0</v>
      </c>
      <c r="AL844" s="13">
        <v>0</v>
      </c>
      <c r="AM844" s="13">
        <v>0</v>
      </c>
      <c r="AN844" s="13">
        <v>0</v>
      </c>
      <c r="AO844" s="13">
        <v>0</v>
      </c>
      <c r="AP844" s="13">
        <v>0</v>
      </c>
      <c r="AQ844" s="13">
        <v>0</v>
      </c>
      <c r="AR844" s="13">
        <v>0</v>
      </c>
      <c r="AS844" s="13">
        <v>0</v>
      </c>
      <c r="AT844" s="13">
        <v>0</v>
      </c>
      <c r="AU844" s="13">
        <v>0</v>
      </c>
      <c r="AV844" s="13">
        <v>0</v>
      </c>
      <c r="AW844" s="16">
        <f t="shared" si="240"/>
        <v>0</v>
      </c>
      <c r="AX844" s="16">
        <v>0</v>
      </c>
      <c r="AY844" s="10">
        <f t="shared" si="241"/>
        <v>0</v>
      </c>
      <c r="AZ844" s="10">
        <f>SUM(Z844:AK844)</f>
        <v>12</v>
      </c>
      <c r="BA844" s="10">
        <v>0</v>
      </c>
      <c r="BB844" s="10">
        <f t="shared" si="242"/>
        <v>0</v>
      </c>
      <c r="BC844" s="10">
        <f t="shared" si="243"/>
        <v>0</v>
      </c>
      <c r="BD844" s="10">
        <f t="shared" si="244"/>
        <v>-12</v>
      </c>
      <c r="BE844" s="10">
        <f t="shared" si="239"/>
        <v>12</v>
      </c>
      <c r="BF844" s="2" t="s">
        <v>119</v>
      </c>
      <c r="BG844" s="10">
        <f t="shared" si="245"/>
        <v>0</v>
      </c>
      <c r="BH844" s="36" t="s">
        <v>118</v>
      </c>
      <c r="BI844" s="39" t="str">
        <f t="shared" si="246"/>
        <v/>
      </c>
      <c r="BJ844" s="39" t="str">
        <f t="shared" si="247"/>
        <v/>
      </c>
      <c r="BK844" s="16">
        <f>SUM(AR844:AX844)</f>
        <v>0</v>
      </c>
      <c r="BL844" s="10">
        <f>SUM(AL844:AQ844)</f>
        <v>0</v>
      </c>
      <c r="BM844" s="12" t="str">
        <f t="shared" si="248"/>
        <v/>
      </c>
      <c r="BN844" s="12" t="str">
        <f t="shared" si="248"/>
        <v/>
      </c>
      <c r="BO844" s="9">
        <f t="shared" si="249"/>
        <v>0</v>
      </c>
      <c r="BP844" s="39" t="str">
        <f t="shared" si="250"/>
        <v/>
      </c>
      <c r="BQ844" s="147"/>
      <c r="BR844" s="9">
        <f t="shared" si="251"/>
        <v>0</v>
      </c>
      <c r="BS844" s="9">
        <f t="shared" si="252"/>
        <v>12</v>
      </c>
      <c r="BT844" s="9">
        <f t="shared" si="253"/>
        <v>12</v>
      </c>
      <c r="BU844" s="9" t="str">
        <f>IFERROR(_xlfn.XLOOKUP(D844,Sheet1!B:B,Sheet1!L:L),"")</f>
        <v/>
      </c>
      <c r="BV844" s="9" t="e">
        <f>_xlfn.XLOOKUP(BU844,Sheet1!S:S,Sheet1!T:T)</f>
        <v>#N/A</v>
      </c>
      <c r="BW844" s="9" t="e">
        <f>_xlfn.XLOOKUP(D844,Sheet1!B:B,Sheet1!M:M)</f>
        <v>#N/A</v>
      </c>
      <c r="BZ844" s="108">
        <f t="shared" si="254"/>
        <v>0</v>
      </c>
      <c r="CB844" s="12"/>
      <c r="CC844" s="12"/>
      <c r="CG844" s="1" t="str">
        <f>IF(BO844&lt;80,"Below 80",
IF(BO844&lt;=120,"80-120",
IF(BO844&lt;=200,"&gt; 120-200",
IF(BO844&lt;=300,"&gt;200-300",
IF(BO844&lt;=500,"&gt;300-500",
"&gt;500")))))</f>
        <v>Below 80</v>
      </c>
      <c r="CH844" s="1" t="str">
        <f>IFERROR(_xlfn.XLOOKUP(CG844,Scenario!M:M,Scenario!N:N),"")</f>
        <v/>
      </c>
      <c r="CI844" s="1" t="str">
        <f t="shared" si="255"/>
        <v>No</v>
      </c>
      <c r="CJ844" s="75">
        <v>0</v>
      </c>
    </row>
    <row r="845" spans="1:89" hidden="1">
      <c r="A845" s="2">
        <v>844</v>
      </c>
      <c r="B845" s="2">
        <v>2025</v>
      </c>
      <c r="C845" s="1">
        <v>0</v>
      </c>
      <c r="D845" s="37" t="str">
        <v>001J100000RyRCOIA3</v>
      </c>
      <c r="E845" s="37" t="str">
        <v>KHATOR METAL CORPORATION</v>
      </c>
      <c r="F845" s="37" t="str">
        <v>CHHATTISGARH</v>
      </c>
      <c r="G845" s="37" t="str">
        <v>RAIPUR</v>
      </c>
      <c r="H845" s="37" t="str">
        <v>Raipur</v>
      </c>
      <c r="I845" s="37" t="str">
        <v>SSTL (INDIA) PRIVATE LIMITED</v>
      </c>
      <c r="J845" s="37" t="str">
        <v>Ekeshwar Sahu</v>
      </c>
      <c r="K845" s="37">
        <v>0</v>
      </c>
      <c r="L845" s="37" t="str">
        <v>C13295</v>
      </c>
      <c r="M845" s="37" t="str">
        <v>Central</v>
      </c>
      <c r="N845" s="2">
        <v>492001</v>
      </c>
      <c r="O845" s="2" t="str">
        <v>22AARHR2939C1ZA</v>
      </c>
      <c r="P845" s="2">
        <v>8770496432</v>
      </c>
      <c r="Q845" s="2" t="str">
        <v>Jan'25</v>
      </c>
      <c r="R845" s="2">
        <v>2025</v>
      </c>
      <c r="S845" s="1">
        <v>0</v>
      </c>
      <c r="T845" s="2">
        <v>40</v>
      </c>
      <c r="U845" s="12">
        <v>0</v>
      </c>
      <c r="V845" s="1" t="str">
        <v>Minor</v>
      </c>
      <c r="W845" s="13">
        <v>0</v>
      </c>
      <c r="X845" s="13">
        <v>0</v>
      </c>
      <c r="Y845" s="13">
        <v>0</v>
      </c>
      <c r="Z845" s="13">
        <v>0</v>
      </c>
      <c r="AA845" s="13">
        <v>0</v>
      </c>
      <c r="AB845" s="13">
        <v>0</v>
      </c>
      <c r="AC845" s="13">
        <v>0</v>
      </c>
      <c r="AD845" s="13">
        <v>0</v>
      </c>
      <c r="AE845" s="13">
        <v>0</v>
      </c>
      <c r="AF845" s="13">
        <v>0</v>
      </c>
      <c r="AG845" s="13">
        <v>0</v>
      </c>
      <c r="AH845" s="13">
        <v>0</v>
      </c>
      <c r="AI845" s="13">
        <v>56</v>
      </c>
      <c r="AJ845" s="13">
        <v>0</v>
      </c>
      <c r="AK845" s="13">
        <v>240</v>
      </c>
      <c r="AL845" s="13">
        <v>0</v>
      </c>
      <c r="AM845" s="13">
        <v>10</v>
      </c>
      <c r="AN845" s="13">
        <v>0</v>
      </c>
      <c r="AO845" s="13">
        <v>0</v>
      </c>
      <c r="AP845" s="13">
        <v>0</v>
      </c>
      <c r="AQ845" s="13">
        <v>24.17</v>
      </c>
      <c r="AR845" s="13">
        <v>0</v>
      </c>
      <c r="AS845" s="13">
        <v>20.76</v>
      </c>
      <c r="AT845" s="13">
        <v>0</v>
      </c>
      <c r="AU845" s="13">
        <v>0</v>
      </c>
      <c r="AV845" s="13">
        <v>0</v>
      </c>
      <c r="AW845" s="16">
        <f t="shared" si="240"/>
        <v>54.930000000000007</v>
      </c>
      <c r="AX845" s="16">
        <v>68.34</v>
      </c>
      <c r="AY845" s="10">
        <f t="shared" si="241"/>
        <v>123.27000000000001</v>
      </c>
      <c r="AZ845" s="10">
        <f>SUM(Z845:AK845)</f>
        <v>296</v>
      </c>
      <c r="BA845" s="10">
        <v>200</v>
      </c>
      <c r="BB845" s="10">
        <f t="shared" si="242"/>
        <v>145.07</v>
      </c>
      <c r="BC845" s="10">
        <f t="shared" si="243"/>
        <v>36.267499999999998</v>
      </c>
      <c r="BD845" s="10">
        <f t="shared" si="244"/>
        <v>-172.73</v>
      </c>
      <c r="BE845" s="10">
        <f t="shared" si="239"/>
        <v>241.07</v>
      </c>
      <c r="BF845" s="2" t="s">
        <v>118</v>
      </c>
      <c r="BG845" s="10">
        <f t="shared" si="245"/>
        <v>6.8662500000000009</v>
      </c>
      <c r="BH845" s="36" t="s">
        <v>119</v>
      </c>
      <c r="BI845" s="39" t="str">
        <f t="shared" si="246"/>
        <v/>
      </c>
      <c r="BJ845" s="39" t="str">
        <f t="shared" si="247"/>
        <v/>
      </c>
      <c r="BK845" s="16">
        <f>SUM(AR845:AX845)</f>
        <v>144.03000000000003</v>
      </c>
      <c r="BL845" s="10">
        <f>SUM(AL845:AQ845)</f>
        <v>34.17</v>
      </c>
      <c r="BM845" s="12">
        <f t="shared" si="248"/>
        <v>1.1684108055487954</v>
      </c>
      <c r="BN845" s="12">
        <f t="shared" si="248"/>
        <v>0.27719639815040154</v>
      </c>
      <c r="BO845" s="9">
        <f t="shared" si="249"/>
        <v>54.930000000000007</v>
      </c>
      <c r="BP845" s="39" t="str">
        <f t="shared" si="250"/>
        <v/>
      </c>
      <c r="BQ845" s="147"/>
      <c r="BR845" s="9">
        <f t="shared" si="251"/>
        <v>0</v>
      </c>
      <c r="BS845" s="9">
        <f t="shared" si="252"/>
        <v>296</v>
      </c>
      <c r="BT845" s="9">
        <f t="shared" si="253"/>
        <v>296</v>
      </c>
      <c r="BU845" s="9" t="str">
        <f>IFERROR(_xlfn.XLOOKUP(D845,Sheet1!B:B,Sheet1!L:L),"")</f>
        <v/>
      </c>
      <c r="BV845" s="9" t="e">
        <f>_xlfn.XLOOKUP(BU845,Sheet1!S:S,Sheet1!T:T)</f>
        <v>#N/A</v>
      </c>
      <c r="BW845" s="9" t="e">
        <f>_xlfn.XLOOKUP(D845,Sheet1!B:B,Sheet1!M:M)</f>
        <v>#N/A</v>
      </c>
      <c r="BZ845" s="108">
        <f t="shared" si="254"/>
        <v>68.34</v>
      </c>
      <c r="CB845" s="12">
        <f>AW845/AY845</f>
        <v>0.44560720369919693</v>
      </c>
      <c r="CC845" s="12">
        <f>AX845/AY845</f>
        <v>0.55439279630080307</v>
      </c>
      <c r="CG845" s="1" t="str">
        <f>IF(BO845&lt;80,"Below 80",
IF(BO845&lt;=120,"80-120",
IF(BO845&lt;=200,"&gt; 120-200",
IF(BO845&lt;=300,"&gt;200-300",
IF(BO845&lt;=500,"&gt;300-500",
"&gt;500")))))</f>
        <v>Below 80</v>
      </c>
      <c r="CH845" s="1" t="str">
        <f>IFERROR(_xlfn.XLOOKUP(CG845,Scenario!M:M,Scenario!N:N),"")</f>
        <v/>
      </c>
      <c r="CI845" s="1" t="str">
        <f t="shared" si="255"/>
        <v>Yes</v>
      </c>
      <c r="CJ845" s="75">
        <v>47.58</v>
      </c>
    </row>
    <row r="846" spans="1:89" hidden="1">
      <c r="A846" s="2">
        <v>845</v>
      </c>
      <c r="B846" s="2">
        <v>2025</v>
      </c>
      <c r="C846" s="1">
        <v>0</v>
      </c>
      <c r="D846" s="37" t="str">
        <v>001J1000003jw0sIAA</v>
      </c>
      <c r="E846" s="37" t="str">
        <v>SHIVANI ENTERPRISE, GUGHUSH ROAD CHANDRAPUR</v>
      </c>
      <c r="F846" s="37" t="str">
        <v>Maharashtra</v>
      </c>
      <c r="G846" s="37" t="str">
        <v>Chandrapur</v>
      </c>
      <c r="H846" s="37" t="str">
        <v>Chandrapur</v>
      </c>
      <c r="I846" s="37" t="str">
        <v>SSTL (INDIA) PRIVATE LIMITED</v>
      </c>
      <c r="J846" s="37" t="str">
        <v>Ekeshwar Sahu</v>
      </c>
      <c r="K846" s="37">
        <v>0</v>
      </c>
      <c r="L846" s="37" t="str">
        <v>C13295</v>
      </c>
      <c r="M846" s="37" t="str">
        <v>Central</v>
      </c>
      <c r="N846" s="2">
        <v>442405</v>
      </c>
      <c r="O846" s="2" t="str">
        <v>27CMQPA0670N1ZP</v>
      </c>
      <c r="P846" s="2">
        <v>9763799514</v>
      </c>
      <c r="Q846" s="2" t="str">
        <v>Jan'25</v>
      </c>
      <c r="R846" s="2">
        <v>2025</v>
      </c>
      <c r="S846" s="1">
        <v>0</v>
      </c>
      <c r="T846" s="2">
        <v>120</v>
      </c>
      <c r="U846" s="12">
        <v>0.22877777777777777</v>
      </c>
      <c r="V846" s="1" t="str">
        <v>Star</v>
      </c>
      <c r="W846" s="13">
        <v>0</v>
      </c>
      <c r="X846" s="13">
        <v>0</v>
      </c>
      <c r="Y846" s="13">
        <v>0</v>
      </c>
      <c r="Z846" s="13">
        <v>0</v>
      </c>
      <c r="AA846" s="13">
        <v>0</v>
      </c>
      <c r="AB846" s="13">
        <v>0</v>
      </c>
      <c r="AC846" s="13">
        <v>0</v>
      </c>
      <c r="AD846" s="13">
        <v>0</v>
      </c>
      <c r="AE846" s="13">
        <v>0</v>
      </c>
      <c r="AF846" s="13">
        <v>0</v>
      </c>
      <c r="AG846" s="13">
        <v>0</v>
      </c>
      <c r="AH846" s="13">
        <v>0</v>
      </c>
      <c r="AI846" s="13">
        <v>34</v>
      </c>
      <c r="AJ846" s="13">
        <v>10</v>
      </c>
      <c r="AK846" s="13">
        <v>20</v>
      </c>
      <c r="AL846" s="13">
        <v>0</v>
      </c>
      <c r="AM846" s="13">
        <v>15</v>
      </c>
      <c r="AN846" s="13">
        <v>25</v>
      </c>
      <c r="AO846" s="13">
        <v>30.06</v>
      </c>
      <c r="AP846" s="13">
        <v>8.5299999999999994</v>
      </c>
      <c r="AQ846" s="13">
        <v>19.989999999999998</v>
      </c>
      <c r="AR846" s="13">
        <v>0</v>
      </c>
      <c r="AS846" s="13">
        <v>20.2</v>
      </c>
      <c r="AT846" s="13">
        <v>20.309999999999999</v>
      </c>
      <c r="AU846" s="13">
        <v>37</v>
      </c>
      <c r="AV846" s="13">
        <v>25.05</v>
      </c>
      <c r="AW846" s="16">
        <f t="shared" si="240"/>
        <v>176.09</v>
      </c>
      <c r="AX846" s="16">
        <v>202.42000000000002</v>
      </c>
      <c r="AY846" s="10">
        <v>301</v>
      </c>
      <c r="AZ846" s="10">
        <f>SUM(Z846:AK846)</f>
        <v>64</v>
      </c>
      <c r="BA846" s="10">
        <v>200</v>
      </c>
      <c r="BB846" s="10">
        <f t="shared" si="242"/>
        <v>23.909999999999997</v>
      </c>
      <c r="BC846" s="10">
        <f t="shared" si="243"/>
        <v>5.9774999999999991</v>
      </c>
      <c r="BD846" s="10">
        <f t="shared" si="244"/>
        <v>237</v>
      </c>
      <c r="BE846" s="10">
        <f t="shared" si="239"/>
        <v>-112.09</v>
      </c>
      <c r="BF846" s="2" t="s">
        <v>119</v>
      </c>
      <c r="BG846" s="10">
        <f t="shared" si="245"/>
        <v>14.8475</v>
      </c>
      <c r="BH846" s="36" t="s">
        <v>118</v>
      </c>
      <c r="BI846" s="39" t="str">
        <f t="shared" si="246"/>
        <v>A</v>
      </c>
      <c r="BJ846" s="39" t="str">
        <f t="shared" si="247"/>
        <v>B</v>
      </c>
      <c r="BK846" s="16">
        <f>SUM(AR846:AX846)</f>
        <v>481.07</v>
      </c>
      <c r="BL846" s="10">
        <f>SUM(AL846:AQ846)</f>
        <v>98.58</v>
      </c>
      <c r="BM846" s="12">
        <f t="shared" si="248"/>
        <v>1.5982392026578074</v>
      </c>
      <c r="BN846" s="12">
        <f t="shared" si="248"/>
        <v>0.3275083056478405</v>
      </c>
      <c r="BO846" s="9">
        <f t="shared" si="249"/>
        <v>118.78</v>
      </c>
      <c r="BP846" s="39" t="str">
        <f t="shared" si="250"/>
        <v/>
      </c>
      <c r="BQ846" s="147"/>
      <c r="BR846" s="9">
        <f t="shared" si="251"/>
        <v>0</v>
      </c>
      <c r="BS846" s="9">
        <f t="shared" si="252"/>
        <v>64</v>
      </c>
      <c r="BT846" s="9">
        <f t="shared" si="253"/>
        <v>64</v>
      </c>
      <c r="BU846" s="9" t="str">
        <f>IFERROR(_xlfn.XLOOKUP(D846,Sheet1!B:B,Sheet1!L:L),"")</f>
        <v/>
      </c>
      <c r="BV846" s="9" t="e">
        <f>_xlfn.XLOOKUP(BU846,Sheet1!S:S,Sheet1!T:T)</f>
        <v>#N/A</v>
      </c>
      <c r="BW846" s="9" t="e">
        <f>_xlfn.XLOOKUP(D846,Sheet1!B:B,Sheet1!M:M)</f>
        <v>#N/A</v>
      </c>
      <c r="BX846" s="11" t="s">
        <v>123</v>
      </c>
      <c r="BY846" s="1">
        <v>301</v>
      </c>
      <c r="BZ846" s="108">
        <f t="shared" si="254"/>
        <v>124.91</v>
      </c>
      <c r="CB846" s="12">
        <f>AW846/AY846</f>
        <v>0.58501661129568105</v>
      </c>
      <c r="CC846" s="12">
        <f>AX846/AY846</f>
        <v>0.6724916943521595</v>
      </c>
      <c r="CG846" s="1" t="str">
        <f>IF(BO846&lt;80,"Below 80",
IF(BO846&lt;=120,"80-120",
IF(BO846&lt;=200,"&gt; 120-200",
IF(BO846&lt;=300,"&gt;200-300",
IF(BO846&lt;=500,"&gt;300-500",
"&gt;500")))))</f>
        <v>80-120</v>
      </c>
      <c r="CH846" s="1" t="str">
        <f>IFERROR(_xlfn.XLOOKUP(CG846,Scenario!M:M,Scenario!N:N),"")</f>
        <v>A</v>
      </c>
      <c r="CI846" s="1" t="b">
        <f t="shared" si="255"/>
        <v>0</v>
      </c>
      <c r="CJ846" s="75">
        <v>182.22000000000003</v>
      </c>
    </row>
    <row r="847" spans="1:89" hidden="1">
      <c r="A847" s="2">
        <v>846</v>
      </c>
      <c r="B847" s="2">
        <v>2025</v>
      </c>
      <c r="C847" s="1">
        <v>0</v>
      </c>
      <c r="D847" s="37" t="str">
        <v>001J100000S0IVMIAF</v>
      </c>
      <c r="E847" s="37" t="str">
        <v>TIRUPATI CEMENT STORE</v>
      </c>
      <c r="F847" s="37" t="str">
        <v>JHARKHAND</v>
      </c>
      <c r="G847" s="37" t="str">
        <v>PALAMU</v>
      </c>
      <c r="H847" s="37" t="str">
        <v>Chhatarpur</v>
      </c>
      <c r="I847" s="37" t="str">
        <v>M/S JAI BALAJEE ENTERPRISES</v>
      </c>
      <c r="J847" s="37" t="str">
        <v>Debjyoti Lahiri</v>
      </c>
      <c r="K847" s="37">
        <v>0</v>
      </c>
      <c r="L847" s="37" t="str">
        <v>001J100000ME8pzIAD</v>
      </c>
      <c r="M847" s="37" t="str">
        <v>East</v>
      </c>
      <c r="N847" s="2">
        <v>822131</v>
      </c>
      <c r="O847" s="2" t="str">
        <v>20DMNPK0737G1ZA</v>
      </c>
      <c r="P847" s="2">
        <v>7004355275</v>
      </c>
      <c r="Q847" s="2" t="str">
        <v>Jan'25</v>
      </c>
      <c r="R847" s="2">
        <v>2025</v>
      </c>
      <c r="S847" s="1">
        <v>0</v>
      </c>
      <c r="T847" s="2">
        <v>450</v>
      </c>
      <c r="U847" s="12">
        <v>0</v>
      </c>
      <c r="V847" s="1" t="str">
        <v>Alien</v>
      </c>
      <c r="W847" s="13">
        <v>0</v>
      </c>
      <c r="X847" s="13">
        <v>0</v>
      </c>
      <c r="Y847" s="13">
        <v>0</v>
      </c>
      <c r="Z847" s="13">
        <v>0</v>
      </c>
      <c r="AA847" s="13">
        <v>0</v>
      </c>
      <c r="AB847" s="13">
        <v>0</v>
      </c>
      <c r="AC847" s="13">
        <v>0</v>
      </c>
      <c r="AD847" s="13">
        <v>0</v>
      </c>
      <c r="AE847" s="13">
        <v>0</v>
      </c>
      <c r="AF847" s="13">
        <v>0</v>
      </c>
      <c r="AG847" s="13">
        <v>0</v>
      </c>
      <c r="AH847" s="13">
        <v>0</v>
      </c>
      <c r="AI847" s="13">
        <v>60</v>
      </c>
      <c r="AJ847" s="13">
        <v>0</v>
      </c>
      <c r="AK847" s="13">
        <v>0</v>
      </c>
      <c r="AL847" s="13">
        <v>0</v>
      </c>
      <c r="AM847" s="13">
        <v>0</v>
      </c>
      <c r="AN847" s="13">
        <v>0</v>
      </c>
      <c r="AO847" s="13">
        <v>0</v>
      </c>
      <c r="AP847" s="13">
        <v>0</v>
      </c>
      <c r="AQ847" s="13">
        <v>0</v>
      </c>
      <c r="AR847" s="13">
        <v>0</v>
      </c>
      <c r="AS847" s="13">
        <v>0</v>
      </c>
      <c r="AT847" s="13">
        <v>0</v>
      </c>
      <c r="AU847" s="13">
        <v>0</v>
      </c>
      <c r="AV847" s="13">
        <v>0</v>
      </c>
      <c r="AW847" s="16">
        <f t="shared" si="240"/>
        <v>0</v>
      </c>
      <c r="AX847" s="16">
        <v>0</v>
      </c>
      <c r="AY847" s="10">
        <f t="shared" si="241"/>
        <v>0</v>
      </c>
      <c r="AZ847" s="10">
        <f>SUM(Z847:AK847)</f>
        <v>60</v>
      </c>
      <c r="BA847" s="10">
        <v>0</v>
      </c>
      <c r="BB847" s="10">
        <f t="shared" si="242"/>
        <v>0</v>
      </c>
      <c r="BC847" s="10">
        <f t="shared" si="243"/>
        <v>0</v>
      </c>
      <c r="BD847" s="10">
        <f t="shared" si="244"/>
        <v>-60</v>
      </c>
      <c r="BE847" s="10">
        <f t="shared" si="239"/>
        <v>60</v>
      </c>
      <c r="BF847" s="2" t="s">
        <v>119</v>
      </c>
      <c r="BG847" s="10">
        <f t="shared" si="245"/>
        <v>0</v>
      </c>
      <c r="BH847" s="36" t="s">
        <v>118</v>
      </c>
      <c r="BI847" s="39" t="str">
        <f t="shared" si="246"/>
        <v/>
      </c>
      <c r="BJ847" s="39" t="str">
        <f t="shared" si="247"/>
        <v/>
      </c>
      <c r="BK847" s="16">
        <f>SUM(AR847:AX847)</f>
        <v>0</v>
      </c>
      <c r="BL847" s="10">
        <f>SUM(AL847:AQ847)</f>
        <v>0</v>
      </c>
      <c r="BM847" s="12" t="str">
        <f t="shared" si="248"/>
        <v/>
      </c>
      <c r="BN847" s="12" t="str">
        <f t="shared" si="248"/>
        <v/>
      </c>
      <c r="BO847" s="9">
        <f t="shared" si="249"/>
        <v>0</v>
      </c>
      <c r="BP847" s="39" t="str">
        <f t="shared" si="250"/>
        <v/>
      </c>
      <c r="BQ847" s="147"/>
      <c r="BR847" s="9">
        <f t="shared" si="251"/>
        <v>0</v>
      </c>
      <c r="BS847" s="9">
        <f t="shared" si="252"/>
        <v>60</v>
      </c>
      <c r="BT847" s="9">
        <f t="shared" si="253"/>
        <v>60</v>
      </c>
      <c r="BU847" s="9" t="str">
        <f>IFERROR(_xlfn.XLOOKUP(D847,Sheet1!B:B,Sheet1!L:L),"")</f>
        <v/>
      </c>
      <c r="BV847" s="9" t="e">
        <f>_xlfn.XLOOKUP(BU847,Sheet1!S:S,Sheet1!T:T)</f>
        <v>#N/A</v>
      </c>
      <c r="BW847" s="9" t="e">
        <f>_xlfn.XLOOKUP(D847,Sheet1!B:B,Sheet1!M:M)</f>
        <v>#N/A</v>
      </c>
      <c r="BZ847" s="108">
        <f t="shared" si="254"/>
        <v>0</v>
      </c>
      <c r="CB847" s="12"/>
      <c r="CC847" s="12"/>
      <c r="CG847" s="1" t="str">
        <f>IF(BO847&lt;80,"Below 80",
IF(BO847&lt;=120,"80-120",
IF(BO847&lt;=200,"&gt; 120-200",
IF(BO847&lt;=300,"&gt;200-300",
IF(BO847&lt;=500,"&gt;300-500",
"&gt;500")))))</f>
        <v>Below 80</v>
      </c>
      <c r="CH847" s="1" t="str">
        <f>IFERROR(_xlfn.XLOOKUP(CG847,Scenario!M:M,Scenario!N:N),"")</f>
        <v/>
      </c>
      <c r="CI847" s="1" t="str">
        <f t="shared" si="255"/>
        <v>No</v>
      </c>
      <c r="CJ847" s="75">
        <v>0</v>
      </c>
    </row>
    <row r="848" spans="1:89" hidden="1">
      <c r="A848" s="2">
        <v>847</v>
      </c>
      <c r="B848" s="2">
        <v>2025</v>
      </c>
      <c r="C848" s="1">
        <v>0</v>
      </c>
      <c r="D848" s="37" t="str">
        <v>001J100000IZJU8IAH</v>
      </c>
      <c r="E848" s="37" t="str">
        <v>M/S JAISWAL CEMENT &amp; HARDWARE</v>
      </c>
      <c r="F848" s="37" t="str">
        <v>JHARKHAND</v>
      </c>
      <c r="G848" s="37" t="str">
        <v>RANCHI</v>
      </c>
      <c r="H848" s="37" t="str">
        <v>Namkum</v>
      </c>
      <c r="I848" s="37" t="str">
        <v>M/s REAL DREAMS ENTERPRISES</v>
      </c>
      <c r="J848" s="37" t="str">
        <v>Susmit Kumar</v>
      </c>
      <c r="K848" s="37">
        <v>0</v>
      </c>
      <c r="L848" s="37" t="str">
        <v>001J100000PHe79IAD</v>
      </c>
      <c r="M848" s="37" t="str">
        <v>East</v>
      </c>
      <c r="N848" s="2">
        <v>835103</v>
      </c>
      <c r="O848" s="2" t="str">
        <v>20AANPJ2557J1ZQ</v>
      </c>
      <c r="P848" s="2">
        <v>9431106003</v>
      </c>
      <c r="Q848" s="2" t="str">
        <v>Jan'25</v>
      </c>
      <c r="R848" s="2">
        <v>2025</v>
      </c>
      <c r="S848" s="1">
        <v>0</v>
      </c>
      <c r="T848" s="2">
        <v>270</v>
      </c>
      <c r="U848" s="12">
        <v>1.9703703703703706E-2</v>
      </c>
      <c r="V848" s="1" t="str">
        <v>Alien</v>
      </c>
      <c r="W848" s="13">
        <v>0</v>
      </c>
      <c r="X848" s="13">
        <v>0</v>
      </c>
      <c r="Y848" s="13">
        <v>0</v>
      </c>
      <c r="Z848" s="13">
        <v>0</v>
      </c>
      <c r="AA848" s="13">
        <v>0</v>
      </c>
      <c r="AB848" s="13">
        <v>0</v>
      </c>
      <c r="AC848" s="13">
        <v>0</v>
      </c>
      <c r="AD848" s="13">
        <v>0</v>
      </c>
      <c r="AE848" s="13">
        <v>0</v>
      </c>
      <c r="AF848" s="13">
        <v>0</v>
      </c>
      <c r="AG848" s="13">
        <v>0</v>
      </c>
      <c r="AH848" s="13">
        <v>0</v>
      </c>
      <c r="AI848" s="13">
        <v>50</v>
      </c>
      <c r="AJ848" s="13">
        <v>25</v>
      </c>
      <c r="AK848" s="13">
        <v>69.5</v>
      </c>
      <c r="AL848" s="13">
        <v>60.48</v>
      </c>
      <c r="AM848" s="13">
        <v>25.08</v>
      </c>
      <c r="AN848" s="13">
        <v>0</v>
      </c>
      <c r="AO848" s="13">
        <v>49.96</v>
      </c>
      <c r="AP848" s="13">
        <v>90.38</v>
      </c>
      <c r="AQ848" s="13">
        <v>0</v>
      </c>
      <c r="AR848" s="13">
        <v>0</v>
      </c>
      <c r="AS848" s="13">
        <v>0</v>
      </c>
      <c r="AT848" s="13">
        <v>15.96</v>
      </c>
      <c r="AU848" s="13">
        <v>0</v>
      </c>
      <c r="AV848" s="13">
        <v>0</v>
      </c>
      <c r="AW848" s="16">
        <f t="shared" si="240"/>
        <v>241.86</v>
      </c>
      <c r="AX848" s="16">
        <v>525.1</v>
      </c>
      <c r="AY848" s="10">
        <v>751</v>
      </c>
      <c r="AZ848" s="10">
        <f>SUM(Z848:AK848)</f>
        <v>144.5</v>
      </c>
      <c r="BA848" s="10">
        <v>300</v>
      </c>
      <c r="BB848" s="10">
        <f t="shared" si="242"/>
        <v>58.139999999999986</v>
      </c>
      <c r="BC848" s="10">
        <f t="shared" si="243"/>
        <v>14.534999999999997</v>
      </c>
      <c r="BD848" s="10">
        <f t="shared" si="244"/>
        <v>606.5</v>
      </c>
      <c r="BE848" s="10">
        <f t="shared" si="239"/>
        <v>-97.360000000000014</v>
      </c>
      <c r="BF848" s="2" t="s">
        <v>119</v>
      </c>
      <c r="BG848" s="10">
        <f t="shared" si="245"/>
        <v>28.237500000000001</v>
      </c>
      <c r="BH848" s="36" t="s">
        <v>118</v>
      </c>
      <c r="BI848" s="39" t="str">
        <f t="shared" si="246"/>
        <v>B</v>
      </c>
      <c r="BJ848" s="39" t="str">
        <f t="shared" si="247"/>
        <v>D</v>
      </c>
      <c r="BK848" s="16">
        <f>SUM(AR848:AX848)</f>
        <v>782.92000000000007</v>
      </c>
      <c r="BL848" s="10">
        <f>SUM(AL848:AQ848)</f>
        <v>225.9</v>
      </c>
      <c r="BM848" s="12">
        <f t="shared" si="248"/>
        <v>1.0425033288948071</v>
      </c>
      <c r="BN848" s="12">
        <f t="shared" si="248"/>
        <v>0.30079893475366182</v>
      </c>
      <c r="BO848" s="9">
        <f t="shared" si="249"/>
        <v>225.9</v>
      </c>
      <c r="BP848" s="39" t="str">
        <f t="shared" si="250"/>
        <v>A</v>
      </c>
      <c r="BQ848" s="147"/>
      <c r="BR848" s="9">
        <f t="shared" si="251"/>
        <v>0</v>
      </c>
      <c r="BS848" s="9">
        <f t="shared" si="252"/>
        <v>144.5</v>
      </c>
      <c r="BT848" s="9">
        <f t="shared" si="253"/>
        <v>144.5</v>
      </c>
      <c r="BU848" s="9" t="str">
        <f>IFERROR(_xlfn.XLOOKUP(D848,Sheet1!B:B,Sheet1!L:L),"")</f>
        <v/>
      </c>
      <c r="BV848" s="9" t="e">
        <f>_xlfn.XLOOKUP(BU848,Sheet1!S:S,Sheet1!T:T)</f>
        <v>#N/A</v>
      </c>
      <c r="BW848" s="9" t="e">
        <f>_xlfn.XLOOKUP(D848,Sheet1!B:B,Sheet1!M:M)</f>
        <v>#N/A</v>
      </c>
      <c r="BX848" s="11" t="s">
        <v>123</v>
      </c>
      <c r="BY848" s="1">
        <v>751</v>
      </c>
      <c r="BZ848" s="108">
        <f t="shared" si="254"/>
        <v>509.14</v>
      </c>
      <c r="CB848" s="12">
        <f>AW848/AY848</f>
        <v>0.32205059920106527</v>
      </c>
      <c r="CC848" s="12">
        <f>AX848/AY848</f>
        <v>0.69920106524633829</v>
      </c>
      <c r="CG848" s="1" t="str">
        <f>IF(BO848&lt;80,"Below 80",
IF(BO848&lt;=120,"80-120",
IF(BO848&lt;=200,"&gt; 120-200",
IF(BO848&lt;=300,"&gt;200-300",
IF(BO848&lt;=500,"&gt;300-500",
"&gt;500")))))</f>
        <v>&gt;200-300</v>
      </c>
      <c r="CH848" s="1" t="str">
        <f>IFERROR(_xlfn.XLOOKUP(CG848,Scenario!M:M,Scenario!N:N),"")</f>
        <v>C</v>
      </c>
      <c r="CI848" s="1" t="b">
        <f t="shared" si="255"/>
        <v>0</v>
      </c>
      <c r="CJ848" s="75">
        <v>525.1</v>
      </c>
    </row>
    <row r="849" spans="1:88" hidden="1">
      <c r="A849" s="2">
        <v>848</v>
      </c>
      <c r="B849" s="2">
        <v>2025</v>
      </c>
      <c r="C849" s="1">
        <v>0</v>
      </c>
      <c r="D849" s="37" t="str">
        <v>001J100000RZ0BXIAB</v>
      </c>
      <c r="E849" s="37" t="str">
        <v>M/S SHRI RAMESHWARAM SALES</v>
      </c>
      <c r="F849" s="37" t="str">
        <v>JHARKHAND</v>
      </c>
      <c r="G849" s="37" t="str">
        <v>RANCHI</v>
      </c>
      <c r="H849" s="37" t="str">
        <v>Namkum</v>
      </c>
      <c r="I849" s="37" t="str">
        <v>M/s REAL DREAMS ENTERPRISES</v>
      </c>
      <c r="J849" s="37" t="str">
        <v>Susmit Kumar</v>
      </c>
      <c r="K849" s="37">
        <v>0</v>
      </c>
      <c r="L849" s="37" t="str">
        <v>001J100000PHe79IAD</v>
      </c>
      <c r="M849" s="37" t="str">
        <v>East</v>
      </c>
      <c r="N849" s="2">
        <v>834001</v>
      </c>
      <c r="O849" s="2" t="str">
        <v>20AOFPS9630B1Z9</v>
      </c>
      <c r="P849" s="2">
        <v>9835135296</v>
      </c>
      <c r="Q849" s="2" t="str">
        <v>Jan'25</v>
      </c>
      <c r="R849" s="2">
        <v>2025</v>
      </c>
      <c r="S849" s="1">
        <v>0</v>
      </c>
      <c r="T849" s="2">
        <v>1400</v>
      </c>
      <c r="U849" s="12">
        <v>0</v>
      </c>
      <c r="V849" s="1" t="str">
        <v>Alien</v>
      </c>
      <c r="W849" s="13">
        <v>0</v>
      </c>
      <c r="X849" s="13">
        <v>0</v>
      </c>
      <c r="Y849" s="13">
        <v>0</v>
      </c>
      <c r="Z849" s="13">
        <v>0</v>
      </c>
      <c r="AA849" s="13">
        <v>0</v>
      </c>
      <c r="AB849" s="13">
        <v>0</v>
      </c>
      <c r="AC849" s="13">
        <v>0</v>
      </c>
      <c r="AD849" s="13">
        <v>0</v>
      </c>
      <c r="AE849" s="13">
        <v>0</v>
      </c>
      <c r="AF849" s="13">
        <v>0</v>
      </c>
      <c r="AG849" s="13">
        <v>0</v>
      </c>
      <c r="AH849" s="13">
        <v>0</v>
      </c>
      <c r="AI849" s="13">
        <v>10</v>
      </c>
      <c r="AJ849" s="13">
        <v>0</v>
      </c>
      <c r="AK849" s="13">
        <v>7.5</v>
      </c>
      <c r="AL849" s="13">
        <v>7.28</v>
      </c>
      <c r="AM849" s="13">
        <v>0</v>
      </c>
      <c r="AN849" s="13">
        <v>0</v>
      </c>
      <c r="AO849" s="13">
        <v>0</v>
      </c>
      <c r="AP849" s="13">
        <v>10</v>
      </c>
      <c r="AQ849" s="13">
        <v>0</v>
      </c>
      <c r="AR849" s="13">
        <v>0</v>
      </c>
      <c r="AS849" s="13">
        <v>0</v>
      </c>
      <c r="AT849" s="13">
        <v>0</v>
      </c>
      <c r="AU849" s="13">
        <v>0</v>
      </c>
      <c r="AV849" s="13">
        <v>0</v>
      </c>
      <c r="AW849" s="16">
        <f t="shared" si="240"/>
        <v>17.28</v>
      </c>
      <c r="AX849" s="16">
        <v>34.56</v>
      </c>
      <c r="AY849" s="10">
        <f t="shared" si="241"/>
        <v>51.84</v>
      </c>
      <c r="AZ849" s="10">
        <f>SUM(Z849:AK849)</f>
        <v>17.5</v>
      </c>
      <c r="BA849" s="10">
        <f>AY849</f>
        <v>51.84</v>
      </c>
      <c r="BB849" s="10">
        <f t="shared" si="242"/>
        <v>34.56</v>
      </c>
      <c r="BC849" s="10">
        <f t="shared" si="243"/>
        <v>8.64</v>
      </c>
      <c r="BD849" s="10">
        <f t="shared" si="244"/>
        <v>34.340000000000003</v>
      </c>
      <c r="BE849" s="10">
        <f t="shared" si="239"/>
        <v>0.21999999999999886</v>
      </c>
      <c r="BF849" s="2" t="s">
        <v>119</v>
      </c>
      <c r="BG849" s="10">
        <f t="shared" si="245"/>
        <v>2.16</v>
      </c>
      <c r="BH849" s="36" t="s">
        <v>118</v>
      </c>
      <c r="BI849" s="39" t="str">
        <f t="shared" si="246"/>
        <v/>
      </c>
      <c r="BJ849" s="39" t="str">
        <f t="shared" si="247"/>
        <v/>
      </c>
      <c r="BK849" s="16">
        <f>SUM(AR849:AX849)</f>
        <v>51.84</v>
      </c>
      <c r="BL849" s="10">
        <f>SUM(AL849:AQ849)</f>
        <v>17.28</v>
      </c>
      <c r="BM849" s="12">
        <f t="shared" si="248"/>
        <v>1</v>
      </c>
      <c r="BN849" s="12">
        <f t="shared" si="248"/>
        <v>0.33333333333333331</v>
      </c>
      <c r="BO849" s="9">
        <f t="shared" si="249"/>
        <v>17.28</v>
      </c>
      <c r="BP849" s="39" t="str">
        <f t="shared" si="250"/>
        <v/>
      </c>
      <c r="BQ849" s="147"/>
      <c r="BR849" s="9">
        <f t="shared" si="251"/>
        <v>0</v>
      </c>
      <c r="BS849" s="9">
        <f t="shared" si="252"/>
        <v>17.5</v>
      </c>
      <c r="BT849" s="9">
        <f t="shared" si="253"/>
        <v>17.5</v>
      </c>
      <c r="BU849" s="9" t="str">
        <f>IFERROR(_xlfn.XLOOKUP(D849,Sheet1!B:B,Sheet1!L:L),"")</f>
        <v/>
      </c>
      <c r="BV849" s="9" t="e">
        <f>_xlfn.XLOOKUP(BU849,Sheet1!S:S,Sheet1!T:T)</f>
        <v>#N/A</v>
      </c>
      <c r="BW849" s="9" t="e">
        <f>_xlfn.XLOOKUP(D849,Sheet1!B:B,Sheet1!M:M)</f>
        <v>#N/A</v>
      </c>
      <c r="BZ849" s="108">
        <f t="shared" si="254"/>
        <v>34.56</v>
      </c>
      <c r="CB849" s="12">
        <f>AW849/AY849</f>
        <v>0.33333333333333331</v>
      </c>
      <c r="CC849" s="12">
        <f>AX849/AY849</f>
        <v>0.66666666666666663</v>
      </c>
      <c r="CG849" s="1" t="str">
        <f>IF(BO849&lt;80,"Below 80",
IF(BO849&lt;=120,"80-120",
IF(BO849&lt;=200,"&gt; 120-200",
IF(BO849&lt;=300,"&gt;200-300",
IF(BO849&lt;=500,"&gt;300-500",
"&gt;500")))))</f>
        <v>Below 80</v>
      </c>
      <c r="CH849" s="1" t="str">
        <f>IFERROR(_xlfn.XLOOKUP(CG849,Scenario!M:M,Scenario!N:N),"")</f>
        <v/>
      </c>
      <c r="CI849" s="1" t="str">
        <f t="shared" si="255"/>
        <v>Yes</v>
      </c>
      <c r="CJ849" s="75">
        <v>34.56</v>
      </c>
    </row>
    <row r="850" spans="1:88" hidden="1">
      <c r="A850" s="2">
        <v>849</v>
      </c>
      <c r="B850" s="2">
        <v>2025</v>
      </c>
      <c r="C850" s="1">
        <v>0</v>
      </c>
      <c r="D850" s="37" t="str">
        <v>001J100000MDXUFIA5</v>
      </c>
      <c r="E850" s="37" t="str">
        <v>VISHAL AGENCY</v>
      </c>
      <c r="F850" s="37" t="str">
        <v>JHARKHAND</v>
      </c>
      <c r="G850" s="37" t="str">
        <v>RANCHI</v>
      </c>
      <c r="H850" s="37">
        <v>0</v>
      </c>
      <c r="I850" s="37" t="str">
        <v>M/s REAL DREAMS ENTERPRISES</v>
      </c>
      <c r="J850" s="37" t="str">
        <v>Susmit Kumar</v>
      </c>
      <c r="K850" s="37">
        <v>0</v>
      </c>
      <c r="L850" s="37" t="str">
        <v>001J100000PHe79IAD</v>
      </c>
      <c r="M850" s="37" t="str">
        <v>East</v>
      </c>
      <c r="N850" s="2">
        <v>835221</v>
      </c>
      <c r="O850" s="2" t="str">
        <v>20AGKPS0099M1Z1</v>
      </c>
      <c r="P850" s="2">
        <v>7008906983</v>
      </c>
      <c r="Q850" s="2" t="str">
        <v>Jan'25</v>
      </c>
      <c r="R850" s="2">
        <v>2025</v>
      </c>
      <c r="S850" s="1">
        <v>0</v>
      </c>
      <c r="T850" s="2">
        <v>800</v>
      </c>
      <c r="U850" s="12">
        <v>0</v>
      </c>
      <c r="V850" s="1" t="str">
        <v>Alien</v>
      </c>
      <c r="W850" s="13">
        <v>0</v>
      </c>
      <c r="X850" s="13">
        <v>0</v>
      </c>
      <c r="Y850" s="13">
        <v>0</v>
      </c>
      <c r="Z850" s="13">
        <v>0</v>
      </c>
      <c r="AA850" s="13">
        <v>0</v>
      </c>
      <c r="AB850" s="13">
        <v>0</v>
      </c>
      <c r="AC850" s="13">
        <v>0</v>
      </c>
      <c r="AD850" s="13">
        <v>0</v>
      </c>
      <c r="AE850" s="13">
        <v>0</v>
      </c>
      <c r="AF850" s="13">
        <v>0</v>
      </c>
      <c r="AG850" s="13">
        <v>0</v>
      </c>
      <c r="AH850" s="13">
        <v>0</v>
      </c>
      <c r="AI850" s="13">
        <v>5</v>
      </c>
      <c r="AJ850" s="13">
        <v>0</v>
      </c>
      <c r="AK850" s="13">
        <v>6.5</v>
      </c>
      <c r="AL850" s="13">
        <v>12.3</v>
      </c>
      <c r="AM850" s="13">
        <v>3.9950000000000001</v>
      </c>
      <c r="AN850" s="13">
        <v>0</v>
      </c>
      <c r="AO850" s="13">
        <v>0</v>
      </c>
      <c r="AP850" s="13">
        <v>4.99</v>
      </c>
      <c r="AQ850" s="13">
        <v>0</v>
      </c>
      <c r="AR850" s="13">
        <v>14.94</v>
      </c>
      <c r="AS850" s="13">
        <v>0</v>
      </c>
      <c r="AT850" s="13">
        <v>0</v>
      </c>
      <c r="AU850" s="13">
        <v>0</v>
      </c>
      <c r="AV850" s="13">
        <v>0</v>
      </c>
      <c r="AW850" s="16">
        <f t="shared" si="240"/>
        <v>36.225000000000001</v>
      </c>
      <c r="AX850" s="16">
        <v>72.45</v>
      </c>
      <c r="AY850" s="10">
        <f t="shared" si="241"/>
        <v>108.67500000000001</v>
      </c>
      <c r="AZ850" s="10">
        <f>SUM(Z850:AK850)</f>
        <v>11.5</v>
      </c>
      <c r="BA850" s="10">
        <v>150</v>
      </c>
      <c r="BB850" s="10">
        <f t="shared" si="242"/>
        <v>113.77500000000001</v>
      </c>
      <c r="BC850" s="10">
        <f t="shared" si="243"/>
        <v>28.443750000000001</v>
      </c>
      <c r="BD850" s="10">
        <f t="shared" si="244"/>
        <v>97.175000000000011</v>
      </c>
      <c r="BE850" s="10">
        <f t="shared" si="239"/>
        <v>-24.725000000000001</v>
      </c>
      <c r="BF850" s="2" t="s">
        <v>119</v>
      </c>
      <c r="BG850" s="10">
        <f t="shared" si="245"/>
        <v>4.5281250000000002</v>
      </c>
      <c r="BH850" s="36" t="s">
        <v>118</v>
      </c>
      <c r="BI850" s="39" t="str">
        <f t="shared" si="246"/>
        <v/>
      </c>
      <c r="BJ850" s="39" t="str">
        <f t="shared" si="247"/>
        <v/>
      </c>
      <c r="BK850" s="16">
        <f>SUM(AR850:AX850)</f>
        <v>123.61500000000001</v>
      </c>
      <c r="BL850" s="10">
        <f>SUM(AL850:AQ850)</f>
        <v>21.285000000000004</v>
      </c>
      <c r="BM850" s="12">
        <f t="shared" si="248"/>
        <v>1.1374741200828158</v>
      </c>
      <c r="BN850" s="12">
        <f t="shared" si="248"/>
        <v>0.19585921325051761</v>
      </c>
      <c r="BO850" s="9">
        <f t="shared" si="249"/>
        <v>36.225000000000001</v>
      </c>
      <c r="BP850" s="39" t="str">
        <f t="shared" si="250"/>
        <v/>
      </c>
      <c r="BQ850" s="147"/>
      <c r="BR850" s="9">
        <f t="shared" si="251"/>
        <v>0</v>
      </c>
      <c r="BS850" s="9">
        <f t="shared" si="252"/>
        <v>11.5</v>
      </c>
      <c r="BT850" s="9">
        <f t="shared" si="253"/>
        <v>11.5</v>
      </c>
      <c r="BU850" s="9" t="str">
        <f>IFERROR(_xlfn.XLOOKUP(D850,Sheet1!B:B,Sheet1!L:L),"")</f>
        <v/>
      </c>
      <c r="BV850" s="9" t="e">
        <f>_xlfn.XLOOKUP(BU850,Sheet1!S:S,Sheet1!T:T)</f>
        <v>#N/A</v>
      </c>
      <c r="BW850" s="9" t="e">
        <f>_xlfn.XLOOKUP(D850,Sheet1!B:B,Sheet1!M:M)</f>
        <v>#N/A</v>
      </c>
      <c r="BZ850" s="108">
        <f t="shared" si="254"/>
        <v>72.450000000000017</v>
      </c>
      <c r="CB850" s="12">
        <f>AW850/AY850</f>
        <v>0.33333333333333331</v>
      </c>
      <c r="CC850" s="12">
        <f>AX850/AY850</f>
        <v>0.66666666666666663</v>
      </c>
      <c r="CG850" s="1" t="str">
        <f>IF(BO850&lt;80,"Below 80",
IF(BO850&lt;=120,"80-120",
IF(BO850&lt;=200,"&gt; 120-200",
IF(BO850&lt;=300,"&gt;200-300",
IF(BO850&lt;=500,"&gt;300-500",
"&gt;500")))))</f>
        <v>Below 80</v>
      </c>
      <c r="CH850" s="1" t="str">
        <f>IFERROR(_xlfn.XLOOKUP(CG850,Scenario!M:M,Scenario!N:N),"")</f>
        <v/>
      </c>
      <c r="CI850" s="1" t="str">
        <f t="shared" si="255"/>
        <v>Yes</v>
      </c>
      <c r="CJ850" s="75">
        <v>72.45</v>
      </c>
    </row>
    <row r="851" spans="1:88" hidden="1">
      <c r="A851" s="2">
        <v>850</v>
      </c>
      <c r="B851" s="2">
        <v>2025</v>
      </c>
      <c r="C851" s="1">
        <v>0</v>
      </c>
      <c r="D851" s="37" t="str">
        <v>001J100000JrCCCIA3</v>
      </c>
      <c r="E851" s="37" t="str">
        <v>SHREE KRISHNA STEEL</v>
      </c>
      <c r="F851" s="37" t="str">
        <v>JHARKHAND</v>
      </c>
      <c r="G851" s="37" t="str">
        <v>RANCHI</v>
      </c>
      <c r="H851" s="37">
        <v>0</v>
      </c>
      <c r="I851" s="37" t="str">
        <v>M/s REAL DREAMS ENTERPRISES</v>
      </c>
      <c r="J851" s="37" t="str">
        <v>Susmit Kumar</v>
      </c>
      <c r="K851" s="37">
        <v>0</v>
      </c>
      <c r="L851" s="37" t="str">
        <v>001J100000PHe79IAD</v>
      </c>
      <c r="M851" s="37" t="str">
        <v>East</v>
      </c>
      <c r="N851" s="2">
        <v>834009</v>
      </c>
      <c r="O851" s="2" t="str">
        <v>20ACTFS6694P1Z2</v>
      </c>
      <c r="P851" s="2">
        <v>8809105578</v>
      </c>
      <c r="Q851" s="2" t="str">
        <v>Jan'25</v>
      </c>
      <c r="R851" s="2">
        <v>2025</v>
      </c>
      <c r="S851" s="1">
        <v>0</v>
      </c>
      <c r="T851" s="2">
        <v>400</v>
      </c>
      <c r="U851" s="12">
        <v>0</v>
      </c>
      <c r="V851" s="1" t="str">
        <v>Alien</v>
      </c>
      <c r="W851" s="13">
        <v>0</v>
      </c>
      <c r="X851" s="13">
        <v>0</v>
      </c>
      <c r="Y851" s="13">
        <v>0</v>
      </c>
      <c r="Z851" s="13">
        <v>0</v>
      </c>
      <c r="AA851" s="13">
        <v>0</v>
      </c>
      <c r="AB851" s="13">
        <v>0</v>
      </c>
      <c r="AC851" s="13">
        <v>0</v>
      </c>
      <c r="AD851" s="13">
        <v>0</v>
      </c>
      <c r="AE851" s="13">
        <v>0</v>
      </c>
      <c r="AF851" s="13">
        <v>0</v>
      </c>
      <c r="AG851" s="13">
        <v>0</v>
      </c>
      <c r="AH851" s="13">
        <v>0</v>
      </c>
      <c r="AI851" s="13">
        <v>5</v>
      </c>
      <c r="AJ851" s="13">
        <v>15</v>
      </c>
      <c r="AK851" s="13">
        <v>2</v>
      </c>
      <c r="AL851" s="13">
        <v>15.78</v>
      </c>
      <c r="AM851" s="13">
        <v>0</v>
      </c>
      <c r="AN851" s="13">
        <v>0</v>
      </c>
      <c r="AO851" s="13">
        <v>20</v>
      </c>
      <c r="AP851" s="13">
        <v>0</v>
      </c>
      <c r="AQ851" s="13">
        <v>0</v>
      </c>
      <c r="AR851" s="13">
        <v>0</v>
      </c>
      <c r="AS851" s="13">
        <v>0</v>
      </c>
      <c r="AT851" s="13">
        <v>0</v>
      </c>
      <c r="AU851" s="13">
        <v>0</v>
      </c>
      <c r="AV851" s="13">
        <v>0</v>
      </c>
      <c r="AW851" s="16">
        <f t="shared" si="240"/>
        <v>35.78</v>
      </c>
      <c r="AX851" s="16">
        <v>71.56</v>
      </c>
      <c r="AY851" s="10">
        <f t="shared" si="241"/>
        <v>107.34</v>
      </c>
      <c r="AZ851" s="10">
        <f>SUM(Z851:AK851)</f>
        <v>22</v>
      </c>
      <c r="BA851" s="10">
        <v>100</v>
      </c>
      <c r="BB851" s="10">
        <f t="shared" si="242"/>
        <v>64.22</v>
      </c>
      <c r="BC851" s="10">
        <f t="shared" si="243"/>
        <v>16.055</v>
      </c>
      <c r="BD851" s="10">
        <f t="shared" si="244"/>
        <v>85.34</v>
      </c>
      <c r="BE851" s="10">
        <f t="shared" si="239"/>
        <v>-13.780000000000001</v>
      </c>
      <c r="BF851" s="2" t="s">
        <v>119</v>
      </c>
      <c r="BG851" s="10">
        <f t="shared" si="245"/>
        <v>4.4725000000000001</v>
      </c>
      <c r="BH851" s="36" t="s">
        <v>118</v>
      </c>
      <c r="BI851" s="39" t="str">
        <f t="shared" si="246"/>
        <v/>
      </c>
      <c r="BJ851" s="39" t="str">
        <f t="shared" si="247"/>
        <v/>
      </c>
      <c r="BK851" s="16">
        <f>SUM(AR851:AX851)</f>
        <v>107.34</v>
      </c>
      <c r="BL851" s="10">
        <f>SUM(AL851:AQ851)</f>
        <v>35.78</v>
      </c>
      <c r="BM851" s="12">
        <f t="shared" si="248"/>
        <v>1</v>
      </c>
      <c r="BN851" s="12">
        <f t="shared" si="248"/>
        <v>0.33333333333333331</v>
      </c>
      <c r="BO851" s="9">
        <f t="shared" si="249"/>
        <v>35.78</v>
      </c>
      <c r="BP851" s="39" t="str">
        <f t="shared" si="250"/>
        <v/>
      </c>
      <c r="BQ851" s="147"/>
      <c r="BR851" s="9">
        <f t="shared" si="251"/>
        <v>0</v>
      </c>
      <c r="BS851" s="9">
        <f t="shared" si="252"/>
        <v>22</v>
      </c>
      <c r="BT851" s="9">
        <f t="shared" si="253"/>
        <v>22</v>
      </c>
      <c r="BU851" s="9" t="str">
        <f>IFERROR(_xlfn.XLOOKUP(D851,Sheet1!B:B,Sheet1!L:L),"")</f>
        <v/>
      </c>
      <c r="BV851" s="9" t="e">
        <f>_xlfn.XLOOKUP(BU851,Sheet1!S:S,Sheet1!T:T)</f>
        <v>#N/A</v>
      </c>
      <c r="BW851" s="9" t="e">
        <f>_xlfn.XLOOKUP(D851,Sheet1!B:B,Sheet1!M:M)</f>
        <v>#N/A</v>
      </c>
      <c r="BZ851" s="108">
        <f t="shared" si="254"/>
        <v>71.56</v>
      </c>
      <c r="CB851" s="12">
        <f>AW851/AY851</f>
        <v>0.33333333333333331</v>
      </c>
      <c r="CC851" s="12">
        <f>AX851/AY851</f>
        <v>0.66666666666666663</v>
      </c>
      <c r="CG851" s="1" t="str">
        <f>IF(BO851&lt;80,"Below 80",
IF(BO851&lt;=120,"80-120",
IF(BO851&lt;=200,"&gt; 120-200",
IF(BO851&lt;=300,"&gt;200-300",
IF(BO851&lt;=500,"&gt;300-500",
"&gt;500")))))</f>
        <v>Below 80</v>
      </c>
      <c r="CH851" s="1" t="str">
        <f>IFERROR(_xlfn.XLOOKUP(CG851,Scenario!M:M,Scenario!N:N),"")</f>
        <v/>
      </c>
      <c r="CI851" s="1" t="str">
        <f t="shared" si="255"/>
        <v>Yes</v>
      </c>
      <c r="CJ851" s="75">
        <v>71.56</v>
      </c>
    </row>
    <row r="852" spans="1:88" hidden="1">
      <c r="A852" s="2">
        <v>851</v>
      </c>
      <c r="B852" s="2">
        <v>2025</v>
      </c>
      <c r="C852" s="1">
        <v>0</v>
      </c>
      <c r="D852" s="37" t="str">
        <v>001J100000TshSoIAJ</v>
      </c>
      <c r="E852" s="37" t="str">
        <v>MAA GAYATRI INFRA</v>
      </c>
      <c r="F852" s="37" t="str">
        <v>JHARKHAND</v>
      </c>
      <c r="G852" s="37" t="str">
        <v>RANCHI</v>
      </c>
      <c r="H852" s="37" t="str">
        <v>Itki</v>
      </c>
      <c r="I852" s="37" t="str">
        <v>M/s REAL DREAMS ENTERPRISES</v>
      </c>
      <c r="J852" s="37" t="str">
        <v>Susmit Kumar</v>
      </c>
      <c r="K852" s="37">
        <v>0</v>
      </c>
      <c r="L852" s="37" t="str">
        <v>001J100000PHe79IAD</v>
      </c>
      <c r="M852" s="37" t="str">
        <v>East</v>
      </c>
      <c r="N852" s="2">
        <v>835217</v>
      </c>
      <c r="O852" s="2" t="str">
        <v>20ABEPK1080B1ZL</v>
      </c>
      <c r="P852" s="2">
        <v>7004203769</v>
      </c>
      <c r="Q852" s="2" t="str">
        <v>Jan'25</v>
      </c>
      <c r="R852" s="2">
        <v>2025</v>
      </c>
      <c r="S852" s="1">
        <v>0</v>
      </c>
      <c r="T852" s="2">
        <v>50</v>
      </c>
      <c r="U852" s="12">
        <v>0</v>
      </c>
      <c r="V852" s="1" t="str">
        <v>Minor</v>
      </c>
      <c r="W852" s="13">
        <v>0</v>
      </c>
      <c r="X852" s="13">
        <v>0</v>
      </c>
      <c r="Y852" s="13">
        <v>0</v>
      </c>
      <c r="Z852" s="13">
        <v>0</v>
      </c>
      <c r="AA852" s="13">
        <v>0</v>
      </c>
      <c r="AB852" s="13">
        <v>0</v>
      </c>
      <c r="AC852" s="13">
        <v>0</v>
      </c>
      <c r="AD852" s="13">
        <v>0</v>
      </c>
      <c r="AE852" s="13">
        <v>0</v>
      </c>
      <c r="AF852" s="13">
        <v>0</v>
      </c>
      <c r="AG852" s="13">
        <v>0</v>
      </c>
      <c r="AH852" s="13">
        <v>0</v>
      </c>
      <c r="AI852" s="13">
        <v>5</v>
      </c>
      <c r="AJ852" s="13">
        <v>0</v>
      </c>
      <c r="AK852" s="13">
        <v>5.5</v>
      </c>
      <c r="AL852" s="13">
        <v>12.4</v>
      </c>
      <c r="AM852" s="13">
        <v>2.95</v>
      </c>
      <c r="AN852" s="13">
        <v>0</v>
      </c>
      <c r="AO852" s="13">
        <v>0</v>
      </c>
      <c r="AP852" s="13">
        <v>5.16</v>
      </c>
      <c r="AQ852" s="13">
        <v>0</v>
      </c>
      <c r="AR852" s="13">
        <v>0</v>
      </c>
      <c r="AS852" s="13">
        <v>0</v>
      </c>
      <c r="AT852" s="13">
        <v>0</v>
      </c>
      <c r="AU852" s="13">
        <v>0</v>
      </c>
      <c r="AV852" s="13">
        <v>0</v>
      </c>
      <c r="AW852" s="16">
        <f t="shared" si="240"/>
        <v>20.51</v>
      </c>
      <c r="AX852" s="16">
        <v>41.02</v>
      </c>
      <c r="AY852" s="10">
        <f t="shared" si="241"/>
        <v>61.53</v>
      </c>
      <c r="AZ852" s="10">
        <f>SUM(Z852:AK852)</f>
        <v>10.5</v>
      </c>
      <c r="BA852" s="10">
        <f>AY852</f>
        <v>61.53</v>
      </c>
      <c r="BB852" s="10">
        <f t="shared" si="242"/>
        <v>41.019999999999996</v>
      </c>
      <c r="BC852" s="10">
        <f t="shared" si="243"/>
        <v>10.254999999999999</v>
      </c>
      <c r="BD852" s="10">
        <f t="shared" si="244"/>
        <v>51.03</v>
      </c>
      <c r="BE852" s="10">
        <f t="shared" si="239"/>
        <v>-10.010000000000002</v>
      </c>
      <c r="BF852" s="2" t="s">
        <v>119</v>
      </c>
      <c r="BG852" s="10">
        <f t="shared" si="245"/>
        <v>2.5637500000000002</v>
      </c>
      <c r="BH852" s="36" t="s">
        <v>118</v>
      </c>
      <c r="BI852" s="39" t="str">
        <f t="shared" si="246"/>
        <v/>
      </c>
      <c r="BJ852" s="39" t="str">
        <f t="shared" si="247"/>
        <v/>
      </c>
      <c r="BK852" s="16">
        <f>SUM(AR852:AX852)</f>
        <v>61.53</v>
      </c>
      <c r="BL852" s="10">
        <f>SUM(AL852:AQ852)</f>
        <v>20.51</v>
      </c>
      <c r="BM852" s="12">
        <f t="shared" si="248"/>
        <v>1</v>
      </c>
      <c r="BN852" s="12">
        <f t="shared" si="248"/>
        <v>0.33333333333333337</v>
      </c>
      <c r="BO852" s="9">
        <f t="shared" si="249"/>
        <v>20.51</v>
      </c>
      <c r="BP852" s="39" t="str">
        <f t="shared" si="250"/>
        <v/>
      </c>
      <c r="BQ852" s="147"/>
      <c r="BR852" s="9">
        <f t="shared" si="251"/>
        <v>0</v>
      </c>
      <c r="BS852" s="9">
        <f t="shared" si="252"/>
        <v>10.5</v>
      </c>
      <c r="BT852" s="9">
        <f t="shared" si="253"/>
        <v>10.5</v>
      </c>
      <c r="BU852" s="9" t="str">
        <f>IFERROR(_xlfn.XLOOKUP(D852,Sheet1!B:B,Sheet1!L:L),"")</f>
        <v/>
      </c>
      <c r="BV852" s="9" t="e">
        <f>_xlfn.XLOOKUP(BU852,Sheet1!S:S,Sheet1!T:T)</f>
        <v>#N/A</v>
      </c>
      <c r="BW852" s="9" t="e">
        <f>_xlfn.XLOOKUP(D852,Sheet1!B:B,Sheet1!M:M)</f>
        <v>#N/A</v>
      </c>
      <c r="BZ852" s="108">
        <f t="shared" si="254"/>
        <v>41.019999999999996</v>
      </c>
      <c r="CB852" s="12">
        <f>AW852/AY852</f>
        <v>0.33333333333333337</v>
      </c>
      <c r="CC852" s="12">
        <f>AX852/AY852</f>
        <v>0.66666666666666674</v>
      </c>
      <c r="CG852" s="1" t="str">
        <f>IF(BO852&lt;80,"Below 80",
IF(BO852&lt;=120,"80-120",
IF(BO852&lt;=200,"&gt; 120-200",
IF(BO852&lt;=300,"&gt;200-300",
IF(BO852&lt;=500,"&gt;300-500",
"&gt;500")))))</f>
        <v>Below 80</v>
      </c>
      <c r="CH852" s="1" t="str">
        <f>IFERROR(_xlfn.XLOOKUP(CG852,Scenario!M:M,Scenario!N:N),"")</f>
        <v/>
      </c>
      <c r="CI852" s="1" t="str">
        <f t="shared" si="255"/>
        <v>Yes</v>
      </c>
      <c r="CJ852" s="75">
        <v>41.02</v>
      </c>
    </row>
    <row r="853" spans="1:88" hidden="1">
      <c r="A853" s="2">
        <v>852</v>
      </c>
      <c r="B853" s="2">
        <v>2025</v>
      </c>
      <c r="C853" s="1">
        <v>0</v>
      </c>
      <c r="D853" s="37" t="str">
        <v>001J100000S0MKIIA3</v>
      </c>
      <c r="E853" s="37" t="str">
        <v>Basant clearing agency</v>
      </c>
      <c r="F853" s="37" t="str">
        <v>UTTAR PRADESH</v>
      </c>
      <c r="G853" s="37" t="str">
        <v>VARANASI</v>
      </c>
      <c r="H853" s="37" t="str">
        <v>Varanasi</v>
      </c>
      <c r="I853" s="37" t="str">
        <v>GOBINDGARH IRON LLP</v>
      </c>
      <c r="J853" s="37" t="str">
        <v>Divyansh Dhawal</v>
      </c>
      <c r="K853" s="37">
        <v>0</v>
      </c>
      <c r="L853" s="37" t="str">
        <v>C12817</v>
      </c>
      <c r="M853" s="37" t="str">
        <v>North</v>
      </c>
      <c r="N853" s="2">
        <v>221002</v>
      </c>
      <c r="O853" s="2">
        <v>0</v>
      </c>
      <c r="P853" s="2">
        <v>0</v>
      </c>
      <c r="Q853" s="2" t="str">
        <v>Jan'25</v>
      </c>
      <c r="R853" s="2">
        <v>2025</v>
      </c>
      <c r="S853" s="1">
        <v>0</v>
      </c>
      <c r="T853" s="2" t="str">
        <v/>
      </c>
      <c r="U853" s="12">
        <v>0</v>
      </c>
      <c r="V853" s="1" t="str">
        <v>Potential Not updated</v>
      </c>
      <c r="W853" s="13">
        <v>0</v>
      </c>
      <c r="X853" s="13">
        <v>0</v>
      </c>
      <c r="Y853" s="13">
        <v>0</v>
      </c>
      <c r="Z853" s="13">
        <v>0</v>
      </c>
      <c r="AA853" s="13">
        <v>0</v>
      </c>
      <c r="AB853" s="13">
        <v>0</v>
      </c>
      <c r="AC853" s="13">
        <v>0</v>
      </c>
      <c r="AD853" s="13">
        <v>0</v>
      </c>
      <c r="AE853" s="13">
        <v>0</v>
      </c>
      <c r="AF853" s="13">
        <v>0</v>
      </c>
      <c r="AG853" s="13">
        <v>0</v>
      </c>
      <c r="AH853" s="13">
        <v>0</v>
      </c>
      <c r="AI853" s="13">
        <v>130</v>
      </c>
      <c r="AJ853" s="13">
        <v>69</v>
      </c>
      <c r="AK853" s="13">
        <v>0</v>
      </c>
      <c r="AL853" s="13">
        <v>0</v>
      </c>
      <c r="AM853" s="13">
        <v>0</v>
      </c>
      <c r="AN853" s="13">
        <v>0</v>
      </c>
      <c r="AO853" s="13">
        <v>0</v>
      </c>
      <c r="AP853" s="13">
        <v>0</v>
      </c>
      <c r="AQ853" s="13">
        <v>0</v>
      </c>
      <c r="AR853" s="13">
        <v>0</v>
      </c>
      <c r="AS853" s="13">
        <v>0</v>
      </c>
      <c r="AT853" s="13">
        <v>0</v>
      </c>
      <c r="AU853" s="13">
        <v>0</v>
      </c>
      <c r="AV853" s="13">
        <v>0</v>
      </c>
      <c r="AW853" s="16">
        <f t="shared" si="240"/>
        <v>0</v>
      </c>
      <c r="AX853" s="16">
        <v>0</v>
      </c>
      <c r="AY853" s="10">
        <f t="shared" si="241"/>
        <v>0</v>
      </c>
      <c r="AZ853" s="10">
        <f>SUM(Z853:AK853)</f>
        <v>199</v>
      </c>
      <c r="BA853" s="10">
        <v>0</v>
      </c>
      <c r="BB853" s="10">
        <f t="shared" si="242"/>
        <v>0</v>
      </c>
      <c r="BC853" s="10">
        <f t="shared" si="243"/>
        <v>0</v>
      </c>
      <c r="BD853" s="10">
        <f t="shared" si="244"/>
        <v>-199</v>
      </c>
      <c r="BE853" s="10">
        <f t="shared" si="239"/>
        <v>199</v>
      </c>
      <c r="BF853" s="2" t="s">
        <v>119</v>
      </c>
      <c r="BG853" s="10">
        <f t="shared" si="245"/>
        <v>0</v>
      </c>
      <c r="BH853" s="36" t="s">
        <v>118</v>
      </c>
      <c r="BI853" s="39" t="str">
        <f t="shared" si="246"/>
        <v/>
      </c>
      <c r="BJ853" s="39" t="str">
        <f t="shared" si="247"/>
        <v/>
      </c>
      <c r="BK853" s="16">
        <f>SUM(AR853:AX853)</f>
        <v>0</v>
      </c>
      <c r="BL853" s="10">
        <f>SUM(AL853:AQ853)</f>
        <v>0</v>
      </c>
      <c r="BM853" s="12" t="str">
        <f t="shared" si="248"/>
        <v/>
      </c>
      <c r="BN853" s="12" t="str">
        <f t="shared" si="248"/>
        <v/>
      </c>
      <c r="BO853" s="9">
        <f t="shared" si="249"/>
        <v>0</v>
      </c>
      <c r="BP853" s="39" t="str">
        <f t="shared" si="250"/>
        <v/>
      </c>
      <c r="BQ853" s="147"/>
      <c r="BR853" s="9">
        <f t="shared" si="251"/>
        <v>0</v>
      </c>
      <c r="BS853" s="9">
        <f t="shared" si="252"/>
        <v>199</v>
      </c>
      <c r="BT853" s="9">
        <f t="shared" si="253"/>
        <v>199</v>
      </c>
      <c r="BU853" s="9" t="str">
        <f>IFERROR(_xlfn.XLOOKUP(D853,Sheet1!B:B,Sheet1!L:L),"")</f>
        <v/>
      </c>
      <c r="BV853" s="9" t="e">
        <f>_xlfn.XLOOKUP(BU853,Sheet1!S:S,Sheet1!T:T)</f>
        <v>#N/A</v>
      </c>
      <c r="BW853" s="9" t="e">
        <f>_xlfn.XLOOKUP(D853,Sheet1!B:B,Sheet1!M:M)</f>
        <v>#N/A</v>
      </c>
      <c r="BZ853" s="108">
        <f t="shared" si="254"/>
        <v>0</v>
      </c>
      <c r="CB853" s="12"/>
      <c r="CC853" s="12"/>
      <c r="CG853" s="1" t="str">
        <f>IF(BO853&lt;80,"Below 80",
IF(BO853&lt;=120,"80-120",
IF(BO853&lt;=200,"&gt; 120-200",
IF(BO853&lt;=300,"&gt;200-300",
IF(BO853&lt;=500,"&gt;300-500",
"&gt;500")))))</f>
        <v>Below 80</v>
      </c>
      <c r="CH853" s="1" t="str">
        <f>IFERROR(_xlfn.XLOOKUP(CG853,Scenario!M:M,Scenario!N:N),"")</f>
        <v/>
      </c>
      <c r="CI853" s="1" t="str">
        <f t="shared" si="255"/>
        <v>No</v>
      </c>
      <c r="CJ853" s="75">
        <v>0</v>
      </c>
    </row>
    <row r="854" spans="1:88" hidden="1">
      <c r="A854" s="2">
        <v>853</v>
      </c>
      <c r="B854" s="2">
        <v>2025</v>
      </c>
      <c r="C854" s="1">
        <v>0</v>
      </c>
      <c r="D854" s="37" t="str">
        <v>001J100000RyywsIAB</v>
      </c>
      <c r="E854" s="37" t="str">
        <v>M/S LEELAWATI PLYWOOD AND BUILDING MATERIAL</v>
      </c>
      <c r="F854" s="37" t="str">
        <v>UTTAR PRADESH</v>
      </c>
      <c r="G854" s="37" t="str">
        <v>CHANDAULI</v>
      </c>
      <c r="H854" s="37" t="str">
        <v>Chandauli</v>
      </c>
      <c r="I854" s="37" t="str">
        <v>GOBINDGARH IRON LLP</v>
      </c>
      <c r="J854" s="37" t="str">
        <v>Mohd Ansari</v>
      </c>
      <c r="K854" s="37">
        <v>0</v>
      </c>
      <c r="L854" s="37" t="str">
        <v>C12817</v>
      </c>
      <c r="M854" s="37" t="str">
        <v>North</v>
      </c>
      <c r="N854" s="2">
        <v>232104</v>
      </c>
      <c r="O854" s="2" t="str">
        <v>09EQTPS3566Q1ZD</v>
      </c>
      <c r="P854" s="2">
        <v>9454593719</v>
      </c>
      <c r="Q854" s="2" t="str">
        <v>Jan'25</v>
      </c>
      <c r="R854" s="2">
        <v>2025</v>
      </c>
      <c r="S854" s="1">
        <v>0</v>
      </c>
      <c r="T854" s="2" t="str">
        <v/>
      </c>
      <c r="U854" s="12">
        <v>0</v>
      </c>
      <c r="V854" s="1" t="str">
        <v>Potential Not updated</v>
      </c>
      <c r="W854" s="13">
        <v>0</v>
      </c>
      <c r="X854" s="13">
        <v>0</v>
      </c>
      <c r="Y854" s="13">
        <v>0</v>
      </c>
      <c r="Z854" s="13">
        <v>0</v>
      </c>
      <c r="AA854" s="13">
        <v>0</v>
      </c>
      <c r="AB854" s="13">
        <v>0</v>
      </c>
      <c r="AC854" s="13">
        <v>0</v>
      </c>
      <c r="AD854" s="13">
        <v>0</v>
      </c>
      <c r="AE854" s="13">
        <v>0</v>
      </c>
      <c r="AF854" s="13">
        <v>0</v>
      </c>
      <c r="AG854" s="13">
        <v>0</v>
      </c>
      <c r="AH854" s="13">
        <v>0</v>
      </c>
      <c r="AI854" s="13">
        <v>61</v>
      </c>
      <c r="AJ854" s="13">
        <v>0</v>
      </c>
      <c r="AK854" s="13">
        <v>0</v>
      </c>
      <c r="AL854" s="13">
        <v>0</v>
      </c>
      <c r="AM854" s="13">
        <v>0</v>
      </c>
      <c r="AN854" s="13">
        <v>0</v>
      </c>
      <c r="AO854" s="13">
        <v>0</v>
      </c>
      <c r="AP854" s="13">
        <v>0</v>
      </c>
      <c r="AQ854" s="13">
        <v>0</v>
      </c>
      <c r="AR854" s="13">
        <v>0</v>
      </c>
      <c r="AS854" s="13">
        <v>0</v>
      </c>
      <c r="AT854" s="13">
        <v>0</v>
      </c>
      <c r="AU854" s="13">
        <v>0</v>
      </c>
      <c r="AV854" s="13">
        <v>0</v>
      </c>
      <c r="AW854" s="16">
        <f t="shared" si="240"/>
        <v>0</v>
      </c>
      <c r="AX854" s="16">
        <v>0</v>
      </c>
      <c r="AY854" s="10">
        <f t="shared" si="241"/>
        <v>0</v>
      </c>
      <c r="AZ854" s="10">
        <f>SUM(Z854:AK854)</f>
        <v>61</v>
      </c>
      <c r="BA854" s="10">
        <v>0</v>
      </c>
      <c r="BB854" s="10">
        <f t="shared" si="242"/>
        <v>0</v>
      </c>
      <c r="BC854" s="10">
        <f t="shared" si="243"/>
        <v>0</v>
      </c>
      <c r="BD854" s="10">
        <f t="shared" si="244"/>
        <v>-61</v>
      </c>
      <c r="BE854" s="10">
        <f t="shared" si="239"/>
        <v>61</v>
      </c>
      <c r="BF854" s="2" t="s">
        <v>119</v>
      </c>
      <c r="BG854" s="10">
        <f t="shared" si="245"/>
        <v>0</v>
      </c>
      <c r="BH854" s="36" t="s">
        <v>118</v>
      </c>
      <c r="BI854" s="39" t="str">
        <f t="shared" si="246"/>
        <v/>
      </c>
      <c r="BJ854" s="39" t="str">
        <f t="shared" si="247"/>
        <v/>
      </c>
      <c r="BK854" s="16">
        <f>SUM(AR854:AX854)</f>
        <v>0</v>
      </c>
      <c r="BL854" s="10">
        <f>SUM(AL854:AQ854)</f>
        <v>0</v>
      </c>
      <c r="BM854" s="12" t="str">
        <f t="shared" si="248"/>
        <v/>
      </c>
      <c r="BN854" s="12" t="str">
        <f t="shared" si="248"/>
        <v/>
      </c>
      <c r="BO854" s="9">
        <f t="shared" si="249"/>
        <v>0</v>
      </c>
      <c r="BP854" s="39" t="str">
        <f t="shared" si="250"/>
        <v/>
      </c>
      <c r="BQ854" s="147"/>
      <c r="BR854" s="9">
        <f t="shared" si="251"/>
        <v>0</v>
      </c>
      <c r="BS854" s="9">
        <f t="shared" si="252"/>
        <v>61</v>
      </c>
      <c r="BT854" s="9">
        <f t="shared" si="253"/>
        <v>61</v>
      </c>
      <c r="BU854" s="9" t="str">
        <f>IFERROR(_xlfn.XLOOKUP(D854,Sheet1!B:B,Sheet1!L:L),"")</f>
        <v/>
      </c>
      <c r="BV854" s="9" t="e">
        <f>_xlfn.XLOOKUP(BU854,Sheet1!S:S,Sheet1!T:T)</f>
        <v>#N/A</v>
      </c>
      <c r="BW854" s="9" t="e">
        <f>_xlfn.XLOOKUP(D854,Sheet1!B:B,Sheet1!M:M)</f>
        <v>#N/A</v>
      </c>
      <c r="BZ854" s="108">
        <f t="shared" si="254"/>
        <v>0</v>
      </c>
      <c r="CB854" s="12"/>
      <c r="CC854" s="12"/>
      <c r="CG854" s="1" t="str">
        <f>IF(BO854&lt;80,"Below 80",
IF(BO854&lt;=120,"80-120",
IF(BO854&lt;=200,"&gt; 120-200",
IF(BO854&lt;=300,"&gt;200-300",
IF(BO854&lt;=500,"&gt;300-500",
"&gt;500")))))</f>
        <v>Below 80</v>
      </c>
      <c r="CH854" s="1" t="str">
        <f>IFERROR(_xlfn.XLOOKUP(CG854,Scenario!M:M,Scenario!N:N),"")</f>
        <v/>
      </c>
      <c r="CI854" s="1" t="str">
        <f t="shared" si="255"/>
        <v>No</v>
      </c>
      <c r="CJ854" s="75">
        <v>0</v>
      </c>
    </row>
    <row r="855" spans="1:88" hidden="1">
      <c r="A855" s="2">
        <v>854</v>
      </c>
      <c r="B855" s="2">
        <v>2025</v>
      </c>
      <c r="C855" s="1">
        <v>0</v>
      </c>
      <c r="D855" s="37" t="str">
        <v>001J100000S0yPUIAZ</v>
      </c>
      <c r="E855" s="37" t="str">
        <v>M/S  AYAN BUILDING MATERIAL  AND HARDWARE</v>
      </c>
      <c r="F855" s="37" t="str">
        <v>UTTAR PRADESH</v>
      </c>
      <c r="G855" s="37" t="str">
        <v>KUSHI NAGAR</v>
      </c>
      <c r="H855" s="37" t="str">
        <v>Kasya</v>
      </c>
      <c r="I855" s="37" t="str">
        <v>GOBINDGARH IRON LLP</v>
      </c>
      <c r="J855" s="37" t="str">
        <v>Mohd Ansari</v>
      </c>
      <c r="K855" s="37">
        <v>0</v>
      </c>
      <c r="L855" s="37" t="str">
        <v>C12817</v>
      </c>
      <c r="M855" s="37" t="str">
        <v>North</v>
      </c>
      <c r="N855" s="2">
        <v>274402</v>
      </c>
      <c r="O855" s="2" t="str">
        <v>09CYUPK4790B1ZX</v>
      </c>
      <c r="P855" s="2">
        <v>9565417444</v>
      </c>
      <c r="Q855" s="2" t="str">
        <v>Jan'25</v>
      </c>
      <c r="R855" s="2">
        <v>2025</v>
      </c>
      <c r="S855" s="1">
        <v>0</v>
      </c>
      <c r="T855" s="2">
        <v>25</v>
      </c>
      <c r="U855" s="12">
        <v>0</v>
      </c>
      <c r="V855" s="1" t="str">
        <v>Minor</v>
      </c>
      <c r="W855" s="13">
        <v>0</v>
      </c>
      <c r="X855" s="13">
        <v>0</v>
      </c>
      <c r="Y855" s="13">
        <v>0</v>
      </c>
      <c r="Z855" s="13">
        <v>0</v>
      </c>
      <c r="AA855" s="13">
        <v>0</v>
      </c>
      <c r="AB855" s="13">
        <v>0</v>
      </c>
      <c r="AC855" s="13">
        <v>0</v>
      </c>
      <c r="AD855" s="13">
        <v>0</v>
      </c>
      <c r="AE855" s="13">
        <v>0</v>
      </c>
      <c r="AF855" s="13">
        <v>0</v>
      </c>
      <c r="AG855" s="13">
        <v>0</v>
      </c>
      <c r="AH855" s="13">
        <v>0</v>
      </c>
      <c r="AI855" s="13">
        <v>10</v>
      </c>
      <c r="AJ855" s="13">
        <v>5</v>
      </c>
      <c r="AK855" s="13">
        <v>0</v>
      </c>
      <c r="AL855" s="13">
        <v>0</v>
      </c>
      <c r="AM855" s="13">
        <v>0</v>
      </c>
      <c r="AN855" s="13">
        <v>0</v>
      </c>
      <c r="AO855" s="13">
        <v>0</v>
      </c>
      <c r="AP855" s="13">
        <v>0</v>
      </c>
      <c r="AQ855" s="13">
        <v>0</v>
      </c>
      <c r="AR855" s="13">
        <v>0</v>
      </c>
      <c r="AS855" s="13">
        <v>0</v>
      </c>
      <c r="AT855" s="13">
        <v>0</v>
      </c>
      <c r="AU855" s="13">
        <v>0</v>
      </c>
      <c r="AV855" s="13">
        <v>0</v>
      </c>
      <c r="AW855" s="16">
        <f t="shared" si="240"/>
        <v>0</v>
      </c>
      <c r="AX855" s="16">
        <v>0</v>
      </c>
      <c r="AY855" s="10">
        <f t="shared" si="241"/>
        <v>0</v>
      </c>
      <c r="AZ855" s="10">
        <f>SUM(Z855:AK855)</f>
        <v>15</v>
      </c>
      <c r="BA855" s="10">
        <v>0</v>
      </c>
      <c r="BB855" s="10">
        <f t="shared" si="242"/>
        <v>0</v>
      </c>
      <c r="BC855" s="10">
        <f t="shared" si="243"/>
        <v>0</v>
      </c>
      <c r="BD855" s="10">
        <f t="shared" si="244"/>
        <v>-15</v>
      </c>
      <c r="BE855" s="10">
        <f t="shared" si="239"/>
        <v>15</v>
      </c>
      <c r="BF855" s="2" t="s">
        <v>119</v>
      </c>
      <c r="BG855" s="10">
        <f t="shared" si="245"/>
        <v>0</v>
      </c>
      <c r="BH855" s="36" t="s">
        <v>118</v>
      </c>
      <c r="BI855" s="39" t="str">
        <f t="shared" si="246"/>
        <v/>
      </c>
      <c r="BJ855" s="39" t="str">
        <f t="shared" si="247"/>
        <v/>
      </c>
      <c r="BK855" s="16">
        <f>SUM(AR855:AX855)</f>
        <v>0</v>
      </c>
      <c r="BL855" s="10">
        <f>SUM(AL855:AQ855)</f>
        <v>0</v>
      </c>
      <c r="BM855" s="12" t="str">
        <f t="shared" si="248"/>
        <v/>
      </c>
      <c r="BN855" s="12" t="str">
        <f t="shared" si="248"/>
        <v/>
      </c>
      <c r="BO855" s="9">
        <f t="shared" si="249"/>
        <v>0</v>
      </c>
      <c r="BP855" s="39" t="str">
        <f t="shared" si="250"/>
        <v/>
      </c>
      <c r="BQ855" s="147"/>
      <c r="BR855" s="9">
        <f t="shared" si="251"/>
        <v>0</v>
      </c>
      <c r="BS855" s="9">
        <f t="shared" si="252"/>
        <v>15</v>
      </c>
      <c r="BT855" s="9">
        <f t="shared" si="253"/>
        <v>15</v>
      </c>
      <c r="BU855" s="9" t="str">
        <f>IFERROR(_xlfn.XLOOKUP(D855,Sheet1!B:B,Sheet1!L:L),"")</f>
        <v/>
      </c>
      <c r="BV855" s="9" t="e">
        <f>_xlfn.XLOOKUP(BU855,Sheet1!S:S,Sheet1!T:T)</f>
        <v>#N/A</v>
      </c>
      <c r="BW855" s="9" t="e">
        <f>_xlfn.XLOOKUP(D855,Sheet1!B:B,Sheet1!M:M)</f>
        <v>#N/A</v>
      </c>
      <c r="BZ855" s="108">
        <f t="shared" si="254"/>
        <v>0</v>
      </c>
      <c r="CB855" s="12"/>
      <c r="CC855" s="12"/>
      <c r="CG855" s="1" t="str">
        <f>IF(BO855&lt;80,"Below 80",
IF(BO855&lt;=120,"80-120",
IF(BO855&lt;=200,"&gt; 120-200",
IF(BO855&lt;=300,"&gt;200-300",
IF(BO855&lt;=500,"&gt;300-500",
"&gt;500")))))</f>
        <v>Below 80</v>
      </c>
      <c r="CH855" s="1" t="str">
        <f>IFERROR(_xlfn.XLOOKUP(CG855,Scenario!M:M,Scenario!N:N),"")</f>
        <v/>
      </c>
      <c r="CI855" s="1" t="str">
        <f t="shared" si="255"/>
        <v>No</v>
      </c>
      <c r="CJ855" s="75">
        <v>0</v>
      </c>
    </row>
    <row r="856" spans="1:88" hidden="1">
      <c r="A856" s="2">
        <v>855</v>
      </c>
      <c r="B856" s="2">
        <v>2025</v>
      </c>
      <c r="C856" s="1">
        <v>0</v>
      </c>
      <c r="D856" s="37" t="str">
        <v>001J100000PHot3IAD</v>
      </c>
      <c r="E856" s="37" t="str">
        <v>BANAJA ENTERPRISES</v>
      </c>
      <c r="F856" s="37" t="str">
        <v>ODISHA</v>
      </c>
      <c r="G856" s="37" t="str">
        <v>KENDUJHAR</v>
      </c>
      <c r="H856" s="37" t="str">
        <v>Kendujhar</v>
      </c>
      <c r="I856" s="37" t="str">
        <v>Niyati Udyog Private Limited</v>
      </c>
      <c r="J856" s="37" t="str">
        <v>Sourav Kumar Rana</v>
      </c>
      <c r="K856" s="37">
        <v>0</v>
      </c>
      <c r="L856" s="37" t="str">
        <v>C13293</v>
      </c>
      <c r="M856" s="37" t="str">
        <v>Central</v>
      </c>
      <c r="N856" s="2">
        <v>758001</v>
      </c>
      <c r="O856" s="2" t="str">
        <v>21BLVPB0428C1ZP</v>
      </c>
      <c r="P856" s="2">
        <v>9438819725</v>
      </c>
      <c r="Q856" s="2" t="str">
        <v>Jan'25</v>
      </c>
      <c r="R856" s="2">
        <v>2025</v>
      </c>
      <c r="S856" s="1">
        <v>0</v>
      </c>
      <c r="T856" s="2">
        <v>200</v>
      </c>
      <c r="U856" s="12">
        <v>0</v>
      </c>
      <c r="V856" s="1" t="str">
        <v>Challenger</v>
      </c>
      <c r="W856" s="13">
        <v>0</v>
      </c>
      <c r="X856" s="13">
        <v>0</v>
      </c>
      <c r="Y856" s="13">
        <v>0</v>
      </c>
      <c r="Z856" s="13">
        <v>0</v>
      </c>
      <c r="AA856" s="13">
        <v>0</v>
      </c>
      <c r="AB856" s="13">
        <v>0</v>
      </c>
      <c r="AC856" s="13">
        <v>0</v>
      </c>
      <c r="AD856" s="13">
        <v>0</v>
      </c>
      <c r="AE856" s="13">
        <v>0</v>
      </c>
      <c r="AF856" s="13">
        <v>0</v>
      </c>
      <c r="AG856" s="13">
        <v>0</v>
      </c>
      <c r="AH856" s="13">
        <v>0</v>
      </c>
      <c r="AI856" s="13">
        <v>12</v>
      </c>
      <c r="AJ856" s="13">
        <v>0</v>
      </c>
      <c r="AK856" s="13">
        <v>0</v>
      </c>
      <c r="AL856" s="13">
        <v>0</v>
      </c>
      <c r="AM856" s="13">
        <v>0</v>
      </c>
      <c r="AN856" s="13">
        <v>0</v>
      </c>
      <c r="AO856" s="13">
        <v>0</v>
      </c>
      <c r="AP856" s="13">
        <v>0</v>
      </c>
      <c r="AQ856" s="13">
        <v>0</v>
      </c>
      <c r="AR856" s="13">
        <v>0</v>
      </c>
      <c r="AS856" s="13">
        <v>0</v>
      </c>
      <c r="AT856" s="13">
        <v>0</v>
      </c>
      <c r="AU856" s="13">
        <v>0</v>
      </c>
      <c r="AV856" s="13">
        <v>0</v>
      </c>
      <c r="AW856" s="16">
        <f t="shared" si="240"/>
        <v>0</v>
      </c>
      <c r="AX856" s="16">
        <v>0</v>
      </c>
      <c r="AY856" s="10">
        <f t="shared" si="241"/>
        <v>0</v>
      </c>
      <c r="AZ856" s="10">
        <f>SUM(Z856:AK856)</f>
        <v>12</v>
      </c>
      <c r="BA856" s="10">
        <v>0</v>
      </c>
      <c r="BB856" s="10">
        <f t="shared" si="242"/>
        <v>0</v>
      </c>
      <c r="BC856" s="10">
        <f t="shared" si="243"/>
        <v>0</v>
      </c>
      <c r="BD856" s="10">
        <f t="shared" si="244"/>
        <v>-12</v>
      </c>
      <c r="BE856" s="10">
        <f t="shared" si="239"/>
        <v>12</v>
      </c>
      <c r="BF856" s="2" t="s">
        <v>119</v>
      </c>
      <c r="BG856" s="10">
        <f t="shared" si="245"/>
        <v>0</v>
      </c>
      <c r="BH856" s="36" t="s">
        <v>118</v>
      </c>
      <c r="BI856" s="39" t="str">
        <f t="shared" si="246"/>
        <v/>
      </c>
      <c r="BJ856" s="39" t="str">
        <f t="shared" si="247"/>
        <v/>
      </c>
      <c r="BK856" s="16">
        <f>SUM(AR856:AX856)</f>
        <v>0</v>
      </c>
      <c r="BL856" s="10">
        <f>SUM(AL856:AQ856)</f>
        <v>0</v>
      </c>
      <c r="BM856" s="12" t="str">
        <f t="shared" si="248"/>
        <v/>
      </c>
      <c r="BN856" s="12" t="str">
        <f t="shared" si="248"/>
        <v/>
      </c>
      <c r="BO856" s="9">
        <f t="shared" si="249"/>
        <v>0</v>
      </c>
      <c r="BP856" s="39" t="str">
        <f t="shared" si="250"/>
        <v/>
      </c>
      <c r="BQ856" s="147"/>
      <c r="BR856" s="9">
        <f t="shared" si="251"/>
        <v>0</v>
      </c>
      <c r="BS856" s="9">
        <f t="shared" si="252"/>
        <v>12</v>
      </c>
      <c r="BT856" s="9">
        <f t="shared" si="253"/>
        <v>12</v>
      </c>
      <c r="BU856" s="9" t="str">
        <f>IFERROR(_xlfn.XLOOKUP(D856,Sheet1!B:B,Sheet1!L:L),"")</f>
        <v/>
      </c>
      <c r="BV856" s="9" t="e">
        <f>_xlfn.XLOOKUP(BU856,Sheet1!S:S,Sheet1!T:T)</f>
        <v>#N/A</v>
      </c>
      <c r="BW856" s="9" t="e">
        <f>_xlfn.XLOOKUP(D856,Sheet1!B:B,Sheet1!M:M)</f>
        <v>#N/A</v>
      </c>
      <c r="BZ856" s="108">
        <f t="shared" si="254"/>
        <v>0</v>
      </c>
      <c r="CB856" s="12"/>
      <c r="CC856" s="12"/>
      <c r="CG856" s="1" t="str">
        <f>IF(BO856&lt;80,"Below 80",
IF(BO856&lt;=120,"80-120",
IF(BO856&lt;=200,"&gt; 120-200",
IF(BO856&lt;=300,"&gt;200-300",
IF(BO856&lt;=500,"&gt;300-500",
"&gt;500")))))</f>
        <v>Below 80</v>
      </c>
      <c r="CH856" s="1" t="str">
        <f>IFERROR(_xlfn.XLOOKUP(CG856,Scenario!M:M,Scenario!N:N),"")</f>
        <v/>
      </c>
      <c r="CI856" s="1" t="str">
        <f t="shared" si="255"/>
        <v>No</v>
      </c>
      <c r="CJ856" s="75">
        <v>0</v>
      </c>
    </row>
    <row r="857" spans="1:88" hidden="1">
      <c r="A857" s="2">
        <v>856</v>
      </c>
      <c r="B857" s="2">
        <v>2025</v>
      </c>
      <c r="C857" s="1">
        <v>0</v>
      </c>
      <c r="D857" s="37" t="str">
        <v>001J100000S0hPdIAJ</v>
      </c>
      <c r="E857" s="37" t="str">
        <v>M/S ROYAL TRADERS</v>
      </c>
      <c r="F857" s="37" t="str">
        <v>JAMMU AND KASHMIR</v>
      </c>
      <c r="G857" s="37" t="str">
        <v>SAMBA</v>
      </c>
      <c r="H857" s="37">
        <v>0</v>
      </c>
      <c r="I857" s="37" t="str">
        <v>AGGARWAL TRADERS</v>
      </c>
      <c r="J857" s="37" t="str">
        <v>bhanu ayush</v>
      </c>
      <c r="K857" s="37">
        <v>0</v>
      </c>
      <c r="L857" s="37" t="str">
        <v>0015g00001gvNHH</v>
      </c>
      <c r="M857" s="37" t="str">
        <v>North</v>
      </c>
      <c r="N857" s="2">
        <v>181143</v>
      </c>
      <c r="O857" s="2" t="str">
        <v>01ABFFR1625J1ZI</v>
      </c>
      <c r="P857" s="2">
        <v>7889838829</v>
      </c>
      <c r="Q857" s="2" t="str">
        <v>Feb'25</v>
      </c>
      <c r="R857" s="2">
        <v>2025</v>
      </c>
      <c r="S857" s="1">
        <v>0</v>
      </c>
      <c r="T857" s="2">
        <v>15</v>
      </c>
      <c r="U857" s="12">
        <v>0</v>
      </c>
      <c r="V857" s="1" t="str">
        <v>Minor</v>
      </c>
      <c r="W857" s="13">
        <v>0</v>
      </c>
      <c r="X857" s="13">
        <v>0</v>
      </c>
      <c r="Y857" s="13">
        <v>0</v>
      </c>
      <c r="Z857" s="13">
        <v>0</v>
      </c>
      <c r="AA857" s="13">
        <v>0</v>
      </c>
      <c r="AB857" s="13">
        <v>0</v>
      </c>
      <c r="AC857" s="13">
        <v>0</v>
      </c>
      <c r="AD857" s="13">
        <v>0</v>
      </c>
      <c r="AE857" s="13">
        <v>0</v>
      </c>
      <c r="AF857" s="13">
        <v>0</v>
      </c>
      <c r="AG857" s="13">
        <v>0</v>
      </c>
      <c r="AH857" s="13">
        <v>0</v>
      </c>
      <c r="AI857" s="13">
        <v>0</v>
      </c>
      <c r="AJ857" s="13">
        <v>5</v>
      </c>
      <c r="AK857" s="13">
        <v>0</v>
      </c>
      <c r="AL857" s="13">
        <v>1</v>
      </c>
      <c r="AM857" s="13">
        <v>0</v>
      </c>
      <c r="AN857" s="13">
        <v>0</v>
      </c>
      <c r="AO857" s="13">
        <v>0</v>
      </c>
      <c r="AP857" s="13">
        <v>0</v>
      </c>
      <c r="AQ857" s="13">
        <v>0</v>
      </c>
      <c r="AR857" s="13">
        <v>0</v>
      </c>
      <c r="AS857" s="13">
        <v>0</v>
      </c>
      <c r="AT857" s="13">
        <v>0</v>
      </c>
      <c r="AU857" s="13">
        <v>0</v>
      </c>
      <c r="AV857" s="13">
        <v>0</v>
      </c>
      <c r="AW857" s="16">
        <f t="shared" si="240"/>
        <v>1</v>
      </c>
      <c r="AX857" s="16">
        <v>2</v>
      </c>
      <c r="AY857" s="10">
        <f t="shared" si="241"/>
        <v>3</v>
      </c>
      <c r="AZ857" s="10">
        <f>SUM(Z857:AK857)</f>
        <v>5</v>
      </c>
      <c r="BA857" s="10">
        <v>1</v>
      </c>
      <c r="BB857" s="10">
        <f t="shared" si="242"/>
        <v>0</v>
      </c>
      <c r="BC857" s="10">
        <f t="shared" si="243"/>
        <v>0</v>
      </c>
      <c r="BD857" s="10">
        <f t="shared" si="244"/>
        <v>-2</v>
      </c>
      <c r="BE857" s="10">
        <f t="shared" ref="BE857:BE920" si="256">AZ857-AW857</f>
        <v>4</v>
      </c>
      <c r="BF857" s="2" t="s">
        <v>119</v>
      </c>
      <c r="BG857" s="10">
        <f t="shared" si="245"/>
        <v>0.125</v>
      </c>
      <c r="BH857" s="36" t="s">
        <v>118</v>
      </c>
      <c r="BI857" s="39" t="str">
        <f t="shared" si="246"/>
        <v/>
      </c>
      <c r="BJ857" s="39" t="str">
        <f t="shared" si="247"/>
        <v/>
      </c>
      <c r="BK857" s="16">
        <f>SUM(AR857:AX857)</f>
        <v>3</v>
      </c>
      <c r="BL857" s="10">
        <f>SUM(AL857:AQ857)</f>
        <v>1</v>
      </c>
      <c r="BM857" s="12">
        <f t="shared" si="248"/>
        <v>1</v>
      </c>
      <c r="BN857" s="12">
        <f t="shared" si="248"/>
        <v>0.33333333333333331</v>
      </c>
      <c r="BO857" s="9">
        <f t="shared" si="249"/>
        <v>1</v>
      </c>
      <c r="BP857" s="39" t="str">
        <f t="shared" si="250"/>
        <v/>
      </c>
      <c r="BQ857" s="147"/>
      <c r="BR857" s="9">
        <f t="shared" si="251"/>
        <v>0</v>
      </c>
      <c r="BS857" s="9">
        <f t="shared" si="252"/>
        <v>5</v>
      </c>
      <c r="BT857" s="9">
        <f t="shared" si="253"/>
        <v>5</v>
      </c>
      <c r="BU857" s="9" t="str">
        <f>IFERROR(_xlfn.XLOOKUP(D857,Sheet1!B:B,Sheet1!L:L),"")</f>
        <v/>
      </c>
      <c r="BV857" s="9" t="e">
        <f>_xlfn.XLOOKUP(BU857,Sheet1!S:S,Sheet1!T:T)</f>
        <v>#N/A</v>
      </c>
      <c r="BW857" s="9" t="e">
        <f>_xlfn.XLOOKUP(D857,Sheet1!B:B,Sheet1!M:M)</f>
        <v>#N/A</v>
      </c>
      <c r="BZ857" s="108">
        <f t="shared" si="254"/>
        <v>2</v>
      </c>
      <c r="CB857" s="12">
        <f>AW857/AY857</f>
        <v>0.33333333333333331</v>
      </c>
      <c r="CC857" s="12">
        <f>AX857/AY857</f>
        <v>0.66666666666666663</v>
      </c>
      <c r="CG857" s="1" t="str">
        <f>IF(BO857&lt;80,"Below 80",
IF(BO857&lt;=120,"80-120",
IF(BO857&lt;=200,"&gt; 120-200",
IF(BO857&lt;=300,"&gt;200-300",
IF(BO857&lt;=500,"&gt;300-500",
"&gt;500")))))</f>
        <v>Below 80</v>
      </c>
      <c r="CH857" s="1" t="str">
        <f>IFERROR(_xlfn.XLOOKUP(CG857,Scenario!M:M,Scenario!N:N),"")</f>
        <v/>
      </c>
      <c r="CI857" s="1" t="str">
        <f t="shared" si="255"/>
        <v>Yes</v>
      </c>
      <c r="CJ857" s="75">
        <v>2</v>
      </c>
    </row>
    <row r="858" spans="1:88" hidden="1">
      <c r="A858" s="2">
        <v>857</v>
      </c>
      <c r="B858" s="2">
        <v>2025</v>
      </c>
      <c r="C858" s="1">
        <v>0</v>
      </c>
      <c r="D858" s="37" t="str">
        <v>001J100000OnSrKIAV</v>
      </c>
      <c r="E858" s="37" t="str">
        <v>MORADABAD TRADING COMPANY</v>
      </c>
      <c r="F858" s="37" t="str">
        <v>UTTAR PRADESH</v>
      </c>
      <c r="G858" s="37" t="str">
        <v>MORADABAD</v>
      </c>
      <c r="H858" s="37" t="str">
        <v>Moradabad</v>
      </c>
      <c r="I858" s="37" t="str">
        <v>OPTRIX INFRA LLP</v>
      </c>
      <c r="J858" s="37" t="str">
        <v>SHIV KUMAR</v>
      </c>
      <c r="K858" s="37">
        <v>0</v>
      </c>
      <c r="L858" s="37" t="str">
        <v>001J100000PJG7oIAH</v>
      </c>
      <c r="M858" s="37" t="str">
        <v>North</v>
      </c>
      <c r="N858" s="2">
        <v>244001</v>
      </c>
      <c r="O858" s="2" t="str">
        <v>09ACAFM7962K1ZO</v>
      </c>
      <c r="P858" s="2">
        <v>9870655487</v>
      </c>
      <c r="Q858" s="2" t="str">
        <v>Feb'25</v>
      </c>
      <c r="R858" s="2">
        <v>2025</v>
      </c>
      <c r="S858" s="1">
        <v>0</v>
      </c>
      <c r="T858" s="2">
        <v>108</v>
      </c>
      <c r="U858" s="12">
        <v>0</v>
      </c>
      <c r="V858" s="1" t="str">
        <v>Challenger</v>
      </c>
      <c r="W858" s="13">
        <v>0</v>
      </c>
      <c r="X858" s="13">
        <v>0</v>
      </c>
      <c r="Y858" s="13">
        <v>0</v>
      </c>
      <c r="Z858" s="13">
        <v>0</v>
      </c>
      <c r="AA858" s="13">
        <v>0</v>
      </c>
      <c r="AB858" s="13">
        <v>0</v>
      </c>
      <c r="AC858" s="13">
        <v>0</v>
      </c>
      <c r="AD858" s="13">
        <v>0</v>
      </c>
      <c r="AE858" s="13">
        <v>0</v>
      </c>
      <c r="AF858" s="13">
        <v>0</v>
      </c>
      <c r="AG858" s="13">
        <v>0</v>
      </c>
      <c r="AH858" s="13">
        <v>0</v>
      </c>
      <c r="AI858" s="13">
        <v>0</v>
      </c>
      <c r="AJ858" s="13">
        <v>1.5</v>
      </c>
      <c r="AK858" s="13">
        <v>2</v>
      </c>
      <c r="AL858" s="13">
        <v>0</v>
      </c>
      <c r="AM858" s="13">
        <v>0</v>
      </c>
      <c r="AN858" s="13">
        <v>0</v>
      </c>
      <c r="AO858" s="13">
        <v>0</v>
      </c>
      <c r="AP858" s="13">
        <v>0</v>
      </c>
      <c r="AQ858" s="13">
        <v>0</v>
      </c>
      <c r="AR858" s="13">
        <v>0</v>
      </c>
      <c r="AS858" s="13">
        <v>0</v>
      </c>
      <c r="AT858" s="13">
        <v>0</v>
      </c>
      <c r="AU858" s="13">
        <v>0</v>
      </c>
      <c r="AV858" s="13">
        <v>0</v>
      </c>
      <c r="AW858" s="16">
        <f t="shared" si="240"/>
        <v>0</v>
      </c>
      <c r="AX858" s="16">
        <v>0</v>
      </c>
      <c r="AY858" s="10">
        <f t="shared" si="241"/>
        <v>0</v>
      </c>
      <c r="AZ858" s="10">
        <f>SUM(Z858:AK858)</f>
        <v>3.5</v>
      </c>
      <c r="BA858" s="10"/>
      <c r="BB858" s="10">
        <f t="shared" si="242"/>
        <v>0</v>
      </c>
      <c r="BC858" s="10">
        <f t="shared" si="243"/>
        <v>0</v>
      </c>
      <c r="BD858" s="10">
        <f t="shared" si="244"/>
        <v>-3.5</v>
      </c>
      <c r="BE858" s="10">
        <f t="shared" si="256"/>
        <v>3.5</v>
      </c>
      <c r="BF858" s="2" t="s">
        <v>119</v>
      </c>
      <c r="BG858" s="10">
        <f t="shared" si="245"/>
        <v>0</v>
      </c>
      <c r="BH858" s="36" t="s">
        <v>118</v>
      </c>
      <c r="BI858" s="39" t="str">
        <f t="shared" si="246"/>
        <v/>
      </c>
      <c r="BJ858" s="39" t="str">
        <f t="shared" si="247"/>
        <v/>
      </c>
      <c r="BK858" s="16">
        <f>SUM(AR858:AX858)</f>
        <v>0</v>
      </c>
      <c r="BL858" s="10">
        <f>SUM(AL858:AQ858)</f>
        <v>0</v>
      </c>
      <c r="BM858" s="12" t="str">
        <f t="shared" si="248"/>
        <v/>
      </c>
      <c r="BN858" s="12" t="str">
        <f t="shared" si="248"/>
        <v/>
      </c>
      <c r="BO858" s="9">
        <f t="shared" si="249"/>
        <v>0</v>
      </c>
      <c r="BP858" s="39" t="str">
        <f t="shared" si="250"/>
        <v/>
      </c>
      <c r="BQ858" s="147"/>
      <c r="BR858" s="9">
        <f t="shared" si="251"/>
        <v>0</v>
      </c>
      <c r="BS858" s="9">
        <f t="shared" si="252"/>
        <v>3.5</v>
      </c>
      <c r="BT858" s="9">
        <f t="shared" si="253"/>
        <v>3.5</v>
      </c>
      <c r="BU858" s="9" t="str">
        <f>IFERROR(_xlfn.XLOOKUP(D858,Sheet1!B:B,Sheet1!L:L),"")</f>
        <v/>
      </c>
      <c r="BV858" s="9" t="e">
        <f>_xlfn.XLOOKUP(BU858,Sheet1!S:S,Sheet1!T:T)</f>
        <v>#N/A</v>
      </c>
      <c r="BW858" s="9" t="e">
        <f>_xlfn.XLOOKUP(D858,Sheet1!B:B,Sheet1!M:M)</f>
        <v>#N/A</v>
      </c>
      <c r="BZ858" s="108">
        <f t="shared" si="254"/>
        <v>0</v>
      </c>
      <c r="CB858" s="12"/>
      <c r="CC858" s="12"/>
      <c r="CG858" s="1" t="str">
        <f>IF(BO858&lt;80,"Below 80",
IF(BO858&lt;=120,"80-120",
IF(BO858&lt;=200,"&gt; 120-200",
IF(BO858&lt;=300,"&gt;200-300",
IF(BO858&lt;=500,"&gt;300-500",
"&gt;500")))))</f>
        <v>Below 80</v>
      </c>
      <c r="CH858" s="1" t="str">
        <f>IFERROR(_xlfn.XLOOKUP(CG858,Scenario!M:M,Scenario!N:N),"")</f>
        <v/>
      </c>
      <c r="CI858" s="1" t="str">
        <f t="shared" si="255"/>
        <v>No</v>
      </c>
      <c r="CJ858" s="75">
        <v>0</v>
      </c>
    </row>
    <row r="859" spans="1:88" hidden="1">
      <c r="A859" s="2">
        <v>858</v>
      </c>
      <c r="B859" s="2">
        <v>2025</v>
      </c>
      <c r="C859" s="1">
        <v>0</v>
      </c>
      <c r="D859" s="37" t="str">
        <v>0015g00001geEMrAAM</v>
      </c>
      <c r="E859" s="37" t="str">
        <v>M/S SAINI CEMENT STORE</v>
      </c>
      <c r="F859" s="37" t="str">
        <v>UTTAR PRADESH</v>
      </c>
      <c r="G859" s="37" t="str">
        <v>MORADABAD</v>
      </c>
      <c r="H859" s="37" t="str">
        <v>Moradabad</v>
      </c>
      <c r="I859" s="37" t="str">
        <v>OPTRIX INFRA LLP</v>
      </c>
      <c r="J859" s="37" t="str">
        <v>SHIV KUMAR</v>
      </c>
      <c r="K859" s="37">
        <v>0</v>
      </c>
      <c r="L859" s="37" t="str">
        <v>001J100000PJG7oIAH</v>
      </c>
      <c r="M859" s="37" t="str">
        <v>North</v>
      </c>
      <c r="N859" s="2">
        <v>244001</v>
      </c>
      <c r="O859" s="2" t="str">
        <v>09CPWPS3815L1ZW</v>
      </c>
      <c r="P859" s="2">
        <v>8433483036</v>
      </c>
      <c r="Q859" s="2" t="str">
        <v>Feb'25</v>
      </c>
      <c r="R859" s="2">
        <v>2025</v>
      </c>
      <c r="S859" s="1">
        <v>0</v>
      </c>
      <c r="T859" s="2">
        <v>150</v>
      </c>
      <c r="U859" s="12">
        <v>0</v>
      </c>
      <c r="V859" s="1" t="str">
        <v>Challenger</v>
      </c>
      <c r="W859" s="13">
        <v>0</v>
      </c>
      <c r="X859" s="13">
        <v>0</v>
      </c>
      <c r="Y859" s="13">
        <v>0</v>
      </c>
      <c r="Z859" s="13">
        <v>0</v>
      </c>
      <c r="AA859" s="13">
        <v>0</v>
      </c>
      <c r="AB859" s="13">
        <v>0</v>
      </c>
      <c r="AC859" s="13">
        <v>0</v>
      </c>
      <c r="AD859" s="13">
        <v>0</v>
      </c>
      <c r="AE859" s="13">
        <v>0</v>
      </c>
      <c r="AF859" s="13">
        <v>0</v>
      </c>
      <c r="AG859" s="13">
        <v>0</v>
      </c>
      <c r="AH859" s="13">
        <v>0</v>
      </c>
      <c r="AI859" s="13">
        <v>0</v>
      </c>
      <c r="AJ859" s="13">
        <v>2</v>
      </c>
      <c r="AK859" s="13">
        <v>2</v>
      </c>
      <c r="AL859" s="13">
        <v>1</v>
      </c>
      <c r="AM859" s="13">
        <v>0</v>
      </c>
      <c r="AN859" s="13">
        <v>0</v>
      </c>
      <c r="AO859" s="13">
        <v>0</v>
      </c>
      <c r="AP859" s="13">
        <v>0</v>
      </c>
      <c r="AQ859" s="13">
        <v>0</v>
      </c>
      <c r="AR859" s="13">
        <v>0</v>
      </c>
      <c r="AS859" s="13">
        <v>0</v>
      </c>
      <c r="AT859" s="13">
        <v>0</v>
      </c>
      <c r="AU859" s="13">
        <v>0</v>
      </c>
      <c r="AV859" s="13">
        <v>0</v>
      </c>
      <c r="AW859" s="16">
        <f t="shared" si="240"/>
        <v>1</v>
      </c>
      <c r="AX859" s="16">
        <v>2</v>
      </c>
      <c r="AY859" s="10">
        <f t="shared" si="241"/>
        <v>3</v>
      </c>
      <c r="AZ859" s="10">
        <f>SUM(Z859:AK859)</f>
        <v>4</v>
      </c>
      <c r="BA859" s="10">
        <v>1</v>
      </c>
      <c r="BB859" s="10">
        <f t="shared" si="242"/>
        <v>0</v>
      </c>
      <c r="BC859" s="10">
        <f t="shared" si="243"/>
        <v>0</v>
      </c>
      <c r="BD859" s="10">
        <f t="shared" si="244"/>
        <v>-1</v>
      </c>
      <c r="BE859" s="10">
        <f t="shared" si="256"/>
        <v>3</v>
      </c>
      <c r="BF859" s="2" t="s">
        <v>119</v>
      </c>
      <c r="BG859" s="10">
        <f t="shared" si="245"/>
        <v>0.125</v>
      </c>
      <c r="BH859" s="36" t="s">
        <v>118</v>
      </c>
      <c r="BI859" s="39" t="str">
        <f t="shared" si="246"/>
        <v/>
      </c>
      <c r="BJ859" s="39" t="str">
        <f t="shared" si="247"/>
        <v/>
      </c>
      <c r="BK859" s="16">
        <f>SUM(AR859:AX859)</f>
        <v>3</v>
      </c>
      <c r="BL859" s="10">
        <f>SUM(AL859:AQ859)</f>
        <v>1</v>
      </c>
      <c r="BM859" s="12">
        <f t="shared" si="248"/>
        <v>1</v>
      </c>
      <c r="BN859" s="12">
        <f t="shared" si="248"/>
        <v>0.33333333333333331</v>
      </c>
      <c r="BO859" s="9">
        <f t="shared" si="249"/>
        <v>1</v>
      </c>
      <c r="BP859" s="39" t="str">
        <f t="shared" si="250"/>
        <v/>
      </c>
      <c r="BQ859" s="147"/>
      <c r="BR859" s="9">
        <f t="shared" si="251"/>
        <v>0</v>
      </c>
      <c r="BS859" s="9">
        <f t="shared" si="252"/>
        <v>4</v>
      </c>
      <c r="BT859" s="9">
        <f t="shared" si="253"/>
        <v>4</v>
      </c>
      <c r="BU859" s="9" t="str">
        <f>IFERROR(_xlfn.XLOOKUP(D859,Sheet1!B:B,Sheet1!L:L),"")</f>
        <v/>
      </c>
      <c r="BV859" s="9" t="e">
        <f>_xlfn.XLOOKUP(BU859,Sheet1!S:S,Sheet1!T:T)</f>
        <v>#N/A</v>
      </c>
      <c r="BW859" s="9" t="e">
        <f>_xlfn.XLOOKUP(D859,Sheet1!B:B,Sheet1!M:M)</f>
        <v>#N/A</v>
      </c>
      <c r="BZ859" s="108">
        <f t="shared" si="254"/>
        <v>2</v>
      </c>
      <c r="CB859" s="12">
        <f>AW859/AY859</f>
        <v>0.33333333333333331</v>
      </c>
      <c r="CC859" s="12">
        <f>AX859/AY859</f>
        <v>0.66666666666666663</v>
      </c>
      <c r="CG859" s="1" t="str">
        <f>IF(BO859&lt;80,"Below 80",
IF(BO859&lt;=120,"80-120",
IF(BO859&lt;=200,"&gt; 120-200",
IF(BO859&lt;=300,"&gt;200-300",
IF(BO859&lt;=500,"&gt;300-500",
"&gt;500")))))</f>
        <v>Below 80</v>
      </c>
      <c r="CH859" s="1" t="str">
        <f>IFERROR(_xlfn.XLOOKUP(CG859,Scenario!M:M,Scenario!N:N),"")</f>
        <v/>
      </c>
      <c r="CI859" s="1" t="str">
        <f t="shared" si="255"/>
        <v>Yes</v>
      </c>
      <c r="CJ859" s="75">
        <v>2</v>
      </c>
    </row>
    <row r="860" spans="1:88" hidden="1">
      <c r="A860" s="2">
        <v>859</v>
      </c>
      <c r="B860" s="2">
        <v>2025</v>
      </c>
      <c r="C860" s="1">
        <v>0</v>
      </c>
      <c r="D860" s="37" t="str">
        <v>001J1000002jPNaIAM</v>
      </c>
      <c r="E860" s="37" t="str">
        <v>M/S STEEL CENTRE</v>
      </c>
      <c r="F860" s="37" t="str">
        <v>UTTAR PRADESH</v>
      </c>
      <c r="G860" s="37" t="str">
        <v>GHAZIPUR</v>
      </c>
      <c r="H860" s="37" t="str">
        <v>Ghazipur</v>
      </c>
      <c r="I860" s="37" t="str">
        <v>GLOBAL IRONTRADING PVT. LTD.</v>
      </c>
      <c r="J860" s="37" t="str">
        <v>Divyansh Dhawal</v>
      </c>
      <c r="K860" s="37">
        <v>0</v>
      </c>
      <c r="L860" s="37" t="str">
        <v>C12819</v>
      </c>
      <c r="M860" s="37" t="str">
        <v>North</v>
      </c>
      <c r="N860" s="2">
        <v>233001</v>
      </c>
      <c r="O860" s="2" t="str">
        <v>09ABFPA4217K1ZU</v>
      </c>
      <c r="P860" s="2">
        <v>9415862470</v>
      </c>
      <c r="Q860" s="2" t="str">
        <v>Feb'25</v>
      </c>
      <c r="R860" s="2">
        <v>2025</v>
      </c>
      <c r="S860" s="1">
        <v>0</v>
      </c>
      <c r="T860" s="2">
        <v>100</v>
      </c>
      <c r="U860" s="12">
        <v>0</v>
      </c>
      <c r="V860" s="1" t="str">
        <v>Challenger</v>
      </c>
      <c r="W860" s="13">
        <v>0</v>
      </c>
      <c r="X860" s="13">
        <v>0</v>
      </c>
      <c r="Y860" s="13">
        <v>0</v>
      </c>
      <c r="Z860" s="13">
        <v>0</v>
      </c>
      <c r="AA860" s="13">
        <v>0</v>
      </c>
      <c r="AB860" s="13">
        <v>0</v>
      </c>
      <c r="AC860" s="13">
        <v>0</v>
      </c>
      <c r="AD860" s="13">
        <v>0</v>
      </c>
      <c r="AE860" s="13">
        <v>0</v>
      </c>
      <c r="AF860" s="13">
        <v>0</v>
      </c>
      <c r="AG860" s="13">
        <v>0</v>
      </c>
      <c r="AH860" s="13">
        <v>0</v>
      </c>
      <c r="AI860" s="13">
        <v>0</v>
      </c>
      <c r="AJ860" s="13">
        <v>30.5</v>
      </c>
      <c r="AK860" s="13">
        <v>0</v>
      </c>
      <c r="AL860" s="13">
        <v>0</v>
      </c>
      <c r="AM860" s="13">
        <v>0</v>
      </c>
      <c r="AN860" s="13">
        <v>0</v>
      </c>
      <c r="AO860" s="13">
        <v>29.91</v>
      </c>
      <c r="AP860" s="13">
        <v>0</v>
      </c>
      <c r="AQ860" s="13">
        <v>0</v>
      </c>
      <c r="AR860" s="13">
        <v>0</v>
      </c>
      <c r="AS860" s="13">
        <v>0</v>
      </c>
      <c r="AT860" s="13">
        <v>0</v>
      </c>
      <c r="AU860" s="13">
        <v>0</v>
      </c>
      <c r="AV860" s="13">
        <v>0</v>
      </c>
      <c r="AW860" s="16">
        <f t="shared" si="240"/>
        <v>29.91</v>
      </c>
      <c r="AX860" s="16">
        <v>59.82</v>
      </c>
      <c r="AY860" s="10">
        <f t="shared" si="241"/>
        <v>89.73</v>
      </c>
      <c r="AZ860" s="10">
        <f>SUM(Z860:AK860)</f>
        <v>30.5</v>
      </c>
      <c r="BA860" s="10">
        <v>90</v>
      </c>
      <c r="BB860" s="10">
        <f t="shared" si="242"/>
        <v>60.09</v>
      </c>
      <c r="BC860" s="10">
        <f t="shared" si="243"/>
        <v>15.022500000000001</v>
      </c>
      <c r="BD860" s="10">
        <f t="shared" si="244"/>
        <v>59.230000000000004</v>
      </c>
      <c r="BE860" s="10">
        <f t="shared" si="256"/>
        <v>0.58999999999999986</v>
      </c>
      <c r="BF860" s="2" t="s">
        <v>119</v>
      </c>
      <c r="BG860" s="10">
        <f t="shared" si="245"/>
        <v>3.73875</v>
      </c>
      <c r="BH860" s="36" t="s">
        <v>118</v>
      </c>
      <c r="BI860" s="39" t="str">
        <f t="shared" si="246"/>
        <v/>
      </c>
      <c r="BJ860" s="39" t="str">
        <f t="shared" si="247"/>
        <v/>
      </c>
      <c r="BK860" s="16">
        <f>SUM(AR860:AX860)</f>
        <v>89.73</v>
      </c>
      <c r="BL860" s="10">
        <f>SUM(AL860:AQ860)</f>
        <v>29.91</v>
      </c>
      <c r="BM860" s="12">
        <f t="shared" si="248"/>
        <v>1</v>
      </c>
      <c r="BN860" s="12">
        <f t="shared" si="248"/>
        <v>0.33333333333333331</v>
      </c>
      <c r="BO860" s="9">
        <f t="shared" si="249"/>
        <v>29.91</v>
      </c>
      <c r="BP860" s="39" t="str">
        <f t="shared" si="250"/>
        <v/>
      </c>
      <c r="BQ860" s="147"/>
      <c r="BR860" s="9">
        <f t="shared" si="251"/>
        <v>0</v>
      </c>
      <c r="BS860" s="9">
        <f t="shared" si="252"/>
        <v>30.5</v>
      </c>
      <c r="BT860" s="9">
        <f t="shared" si="253"/>
        <v>30.5</v>
      </c>
      <c r="BU860" s="9" t="str">
        <f>IFERROR(_xlfn.XLOOKUP(D860,Sheet1!B:B,Sheet1!L:L),"")</f>
        <v/>
      </c>
      <c r="BV860" s="9" t="e">
        <f>_xlfn.XLOOKUP(BU860,Sheet1!S:S,Sheet1!T:T)</f>
        <v>#N/A</v>
      </c>
      <c r="BW860" s="9" t="e">
        <f>_xlfn.XLOOKUP(D860,Sheet1!B:B,Sheet1!M:M)</f>
        <v>#N/A</v>
      </c>
      <c r="BZ860" s="108">
        <f t="shared" si="254"/>
        <v>59.820000000000007</v>
      </c>
      <c r="CB860" s="12">
        <f>AW860/AY860</f>
        <v>0.33333333333333331</v>
      </c>
      <c r="CC860" s="12">
        <f>AX860/AY860</f>
        <v>0.66666666666666663</v>
      </c>
      <c r="CG860" s="1" t="str">
        <f>IF(BO860&lt;80,"Below 80",
IF(BO860&lt;=120,"80-120",
IF(BO860&lt;=200,"&gt; 120-200",
IF(BO860&lt;=300,"&gt;200-300",
IF(BO860&lt;=500,"&gt;300-500",
"&gt;500")))))</f>
        <v>Below 80</v>
      </c>
      <c r="CH860" s="1" t="str">
        <f>IFERROR(_xlfn.XLOOKUP(CG860,Scenario!M:M,Scenario!N:N),"")</f>
        <v/>
      </c>
      <c r="CI860" s="1" t="str">
        <f t="shared" si="255"/>
        <v>Yes</v>
      </c>
      <c r="CJ860" s="75">
        <v>59.82</v>
      </c>
    </row>
    <row r="861" spans="1:88" hidden="1">
      <c r="A861" s="2">
        <v>860</v>
      </c>
      <c r="B861" s="2">
        <v>2025</v>
      </c>
      <c r="C861" s="1">
        <v>0</v>
      </c>
      <c r="D861" s="37" t="str">
        <v>001J1000007nr5tIAA</v>
      </c>
      <c r="E861" s="37" t="str">
        <v>KASUBHAIWALA STEELS</v>
      </c>
      <c r="F861" s="37" t="str">
        <v>RAJASTHAN</v>
      </c>
      <c r="G861" s="37" t="str">
        <v>UDAIPUR</v>
      </c>
      <c r="H861" s="37" t="str">
        <v>Bhinder</v>
      </c>
      <c r="I861" s="37" t="str">
        <v>J P ALLOYS</v>
      </c>
      <c r="J861" s="37" t="str">
        <v>Pushpendra Kumar</v>
      </c>
      <c r="K861" s="37">
        <v>0</v>
      </c>
      <c r="L861" s="37" t="str">
        <v>C13188</v>
      </c>
      <c r="M861" s="37" t="str">
        <v>North</v>
      </c>
      <c r="N861" s="2">
        <v>313603</v>
      </c>
      <c r="O861" s="2" t="str">
        <v>08ABYPB2190F1ZJ</v>
      </c>
      <c r="P861" s="2">
        <v>9829795710</v>
      </c>
      <c r="Q861" s="2" t="str">
        <v>Feb'25</v>
      </c>
      <c r="R861" s="2">
        <v>2025</v>
      </c>
      <c r="S861" s="1">
        <v>0</v>
      </c>
      <c r="T861" s="2">
        <v>150</v>
      </c>
      <c r="U861" s="12">
        <v>0.18662222222222219</v>
      </c>
      <c r="V861" s="1" t="str">
        <v>Star</v>
      </c>
      <c r="W861" s="13">
        <v>0</v>
      </c>
      <c r="X861" s="13">
        <v>0</v>
      </c>
      <c r="Y861" s="13">
        <v>0</v>
      </c>
      <c r="Z861" s="13">
        <v>0</v>
      </c>
      <c r="AA861" s="13">
        <v>0</v>
      </c>
      <c r="AB861" s="13">
        <v>0</v>
      </c>
      <c r="AC861" s="13">
        <v>0</v>
      </c>
      <c r="AD861" s="13">
        <v>0</v>
      </c>
      <c r="AE861" s="13">
        <v>0</v>
      </c>
      <c r="AF861" s="13">
        <v>0</v>
      </c>
      <c r="AG861" s="13">
        <v>0</v>
      </c>
      <c r="AH861" s="13">
        <v>0</v>
      </c>
      <c r="AI861" s="13">
        <v>0</v>
      </c>
      <c r="AJ861" s="13">
        <v>52</v>
      </c>
      <c r="AK861" s="13">
        <v>0</v>
      </c>
      <c r="AL861" s="13">
        <v>51</v>
      </c>
      <c r="AM861" s="13">
        <v>52</v>
      </c>
      <c r="AN861" s="13">
        <v>0</v>
      </c>
      <c r="AO861" s="13">
        <v>0</v>
      </c>
      <c r="AP861" s="13">
        <v>0</v>
      </c>
      <c r="AQ861" s="13">
        <v>0</v>
      </c>
      <c r="AR861" s="13">
        <v>32.76</v>
      </c>
      <c r="AS861" s="13">
        <v>0</v>
      </c>
      <c r="AT861" s="13">
        <v>0</v>
      </c>
      <c r="AU861" s="13">
        <v>42</v>
      </c>
      <c r="AV861" s="13">
        <v>41.98</v>
      </c>
      <c r="AW861" s="16">
        <f t="shared" si="240"/>
        <v>177.76</v>
      </c>
      <c r="AX861" s="16">
        <v>365.24</v>
      </c>
      <c r="AY861" s="10">
        <v>501</v>
      </c>
      <c r="AZ861" s="10">
        <f>SUM(Z861:AK861)</f>
        <v>52</v>
      </c>
      <c r="BA861" s="10">
        <v>201</v>
      </c>
      <c r="BB861" s="10">
        <f t="shared" si="242"/>
        <v>23.240000000000009</v>
      </c>
      <c r="BC861" s="10">
        <f t="shared" si="243"/>
        <v>5.8100000000000023</v>
      </c>
      <c r="BD861" s="10">
        <f t="shared" si="244"/>
        <v>449</v>
      </c>
      <c r="BE861" s="10">
        <f t="shared" si="256"/>
        <v>-125.75999999999999</v>
      </c>
      <c r="BF861" s="2" t="s">
        <v>119</v>
      </c>
      <c r="BG861" s="10">
        <f t="shared" si="245"/>
        <v>16.97</v>
      </c>
      <c r="BH861" s="36" t="s">
        <v>118</v>
      </c>
      <c r="BI861" s="39" t="str">
        <f t="shared" si="246"/>
        <v>A</v>
      </c>
      <c r="BJ861" s="39" t="str">
        <f t="shared" si="247"/>
        <v>C</v>
      </c>
      <c r="BK861" s="16">
        <f>SUM(AR861:AX861)</f>
        <v>659.74</v>
      </c>
      <c r="BL861" s="10">
        <f>SUM(AL861:AQ861)</f>
        <v>103</v>
      </c>
      <c r="BM861" s="12">
        <f t="shared" si="248"/>
        <v>1.3168463073852295</v>
      </c>
      <c r="BN861" s="12">
        <f t="shared" si="248"/>
        <v>0.20558882235528941</v>
      </c>
      <c r="BO861" s="9">
        <f t="shared" si="249"/>
        <v>135.76</v>
      </c>
      <c r="BP861" s="39" t="str">
        <f t="shared" si="250"/>
        <v/>
      </c>
      <c r="BQ861" s="147"/>
      <c r="BR861" s="9">
        <f t="shared" si="251"/>
        <v>0</v>
      </c>
      <c r="BS861" s="9">
        <f t="shared" si="252"/>
        <v>52</v>
      </c>
      <c r="BT861" s="9">
        <f t="shared" si="253"/>
        <v>52</v>
      </c>
      <c r="BU861" s="9" t="str">
        <f>IFERROR(_xlfn.XLOOKUP(D861,Sheet1!B:B,Sheet1!L:L),"")</f>
        <v/>
      </c>
      <c r="BV861" s="9" t="e">
        <f>_xlfn.XLOOKUP(BU861,Sheet1!S:S,Sheet1!T:T)</f>
        <v>#N/A</v>
      </c>
      <c r="BW861" s="9" t="e">
        <f>_xlfn.XLOOKUP(D861,Sheet1!B:B,Sheet1!M:M)</f>
        <v>#N/A</v>
      </c>
      <c r="BX861" s="11" t="s">
        <v>123</v>
      </c>
      <c r="BY861" s="1">
        <v>501</v>
      </c>
      <c r="BZ861" s="108">
        <f t="shared" si="254"/>
        <v>323.24</v>
      </c>
      <c r="CB861" s="12">
        <f>AW861/AY861</f>
        <v>0.35481037924151693</v>
      </c>
      <c r="CC861" s="12">
        <f>AX861/AY861</f>
        <v>0.72902195608782439</v>
      </c>
      <c r="CG861" s="1" t="str">
        <f>IF(BO861&lt;80,"Below 80",
IF(BO861&lt;=120,"80-120",
IF(BO861&lt;=200,"&gt; 120-200",
IF(BO861&lt;=300,"&gt;200-300",
IF(BO861&lt;=500,"&gt;300-500",
"&gt;500")))))</f>
        <v>&gt; 120-200</v>
      </c>
      <c r="CH861" s="1" t="str">
        <f>IFERROR(_xlfn.XLOOKUP(CG861,Scenario!M:M,Scenario!N:N),"")</f>
        <v>B</v>
      </c>
      <c r="CI861" s="1" t="b">
        <f t="shared" si="255"/>
        <v>0</v>
      </c>
      <c r="CJ861" s="75">
        <v>365.24</v>
      </c>
    </row>
    <row r="862" spans="1:88" hidden="1">
      <c r="A862" s="2">
        <v>861</v>
      </c>
      <c r="B862" s="2">
        <v>2025</v>
      </c>
      <c r="C862" s="1">
        <v>0</v>
      </c>
      <c r="D862" s="37" t="str">
        <v>001J100000S0yTYIAZ</v>
      </c>
      <c r="E862" s="37" t="str">
        <v>MADHU CONSTRUCTION COMPANY</v>
      </c>
      <c r="F862" s="37" t="str">
        <v>RAJASTHAN</v>
      </c>
      <c r="G862" s="37" t="str">
        <v>TONK</v>
      </c>
      <c r="H862" s="37">
        <v>0</v>
      </c>
      <c r="I862" s="37" t="str">
        <v>J P ALLOYS</v>
      </c>
      <c r="J862" s="37" t="str">
        <v>Amit Kumar Sharma</v>
      </c>
      <c r="K862" s="37">
        <v>0</v>
      </c>
      <c r="L862" s="37" t="str">
        <v>C13188</v>
      </c>
      <c r="M862" s="37" t="str">
        <v>North</v>
      </c>
      <c r="N862" s="2">
        <v>304502</v>
      </c>
      <c r="O862" s="2" t="str">
        <v>08BSOPC4444B1ZZ</v>
      </c>
      <c r="P862" s="2">
        <v>9571406361</v>
      </c>
      <c r="Q862" s="2" t="str">
        <v>Feb'25</v>
      </c>
      <c r="R862" s="2">
        <v>2025</v>
      </c>
      <c r="S862" s="1">
        <v>0</v>
      </c>
      <c r="T862" s="2">
        <v>80</v>
      </c>
      <c r="U862" s="12">
        <v>0</v>
      </c>
      <c r="V862" s="1" t="str">
        <v>Challenger</v>
      </c>
      <c r="W862" s="13">
        <v>0</v>
      </c>
      <c r="X862" s="13">
        <v>0</v>
      </c>
      <c r="Y862" s="13">
        <v>0</v>
      </c>
      <c r="Z862" s="13">
        <v>0</v>
      </c>
      <c r="AA862" s="13">
        <v>0</v>
      </c>
      <c r="AB862" s="13">
        <v>0</v>
      </c>
      <c r="AC862" s="13">
        <v>0</v>
      </c>
      <c r="AD862" s="13">
        <v>0</v>
      </c>
      <c r="AE862" s="13">
        <v>0</v>
      </c>
      <c r="AF862" s="13">
        <v>0</v>
      </c>
      <c r="AG862" s="13">
        <v>0</v>
      </c>
      <c r="AH862" s="13">
        <v>0</v>
      </c>
      <c r="AI862" s="13">
        <v>0</v>
      </c>
      <c r="AJ862" s="13">
        <v>51</v>
      </c>
      <c r="AK862" s="13">
        <v>0</v>
      </c>
      <c r="AL862" s="13">
        <v>0</v>
      </c>
      <c r="AM862" s="13">
        <v>0</v>
      </c>
      <c r="AN862" s="13">
        <v>0</v>
      </c>
      <c r="AO862" s="13">
        <v>0</v>
      </c>
      <c r="AP862" s="13">
        <v>0</v>
      </c>
      <c r="AQ862" s="13">
        <v>0</v>
      </c>
      <c r="AR862" s="13">
        <v>0</v>
      </c>
      <c r="AS862" s="13">
        <v>0</v>
      </c>
      <c r="AT862" s="13">
        <v>0</v>
      </c>
      <c r="AU862" s="13">
        <v>0</v>
      </c>
      <c r="AV862" s="13">
        <v>0</v>
      </c>
      <c r="AW862" s="16">
        <f t="shared" si="240"/>
        <v>0</v>
      </c>
      <c r="AX862" s="16">
        <v>0</v>
      </c>
      <c r="AY862" s="10">
        <f t="shared" si="241"/>
        <v>0</v>
      </c>
      <c r="AZ862" s="10">
        <f>SUM(Z862:AK862)</f>
        <v>51</v>
      </c>
      <c r="BA862" s="10"/>
      <c r="BB862" s="10">
        <f t="shared" si="242"/>
        <v>0</v>
      </c>
      <c r="BC862" s="10">
        <f t="shared" si="243"/>
        <v>0</v>
      </c>
      <c r="BD862" s="10">
        <f t="shared" si="244"/>
        <v>-51</v>
      </c>
      <c r="BE862" s="10">
        <f t="shared" si="256"/>
        <v>51</v>
      </c>
      <c r="BF862" s="2" t="s">
        <v>119</v>
      </c>
      <c r="BG862" s="10">
        <f t="shared" si="245"/>
        <v>0</v>
      </c>
      <c r="BH862" s="36" t="s">
        <v>118</v>
      </c>
      <c r="BI862" s="39" t="str">
        <f t="shared" si="246"/>
        <v/>
      </c>
      <c r="BJ862" s="39" t="str">
        <f t="shared" si="247"/>
        <v/>
      </c>
      <c r="BK862" s="16">
        <f>SUM(AR862:AX862)</f>
        <v>0</v>
      </c>
      <c r="BL862" s="10">
        <f>SUM(AL862:AQ862)</f>
        <v>0</v>
      </c>
      <c r="BM862" s="12" t="str">
        <f t="shared" si="248"/>
        <v/>
      </c>
      <c r="BN862" s="12" t="str">
        <f t="shared" si="248"/>
        <v/>
      </c>
      <c r="BO862" s="9">
        <f t="shared" si="249"/>
        <v>0</v>
      </c>
      <c r="BP862" s="39" t="str">
        <f t="shared" si="250"/>
        <v/>
      </c>
      <c r="BQ862" s="147"/>
      <c r="BR862" s="9">
        <f t="shared" si="251"/>
        <v>0</v>
      </c>
      <c r="BS862" s="9">
        <f t="shared" si="252"/>
        <v>51</v>
      </c>
      <c r="BT862" s="9">
        <f t="shared" si="253"/>
        <v>51</v>
      </c>
      <c r="BU862" s="9" t="str">
        <f>IFERROR(_xlfn.XLOOKUP(D862,Sheet1!B:B,Sheet1!L:L),"")</f>
        <v/>
      </c>
      <c r="BV862" s="9" t="e">
        <f>_xlfn.XLOOKUP(BU862,Sheet1!S:S,Sheet1!T:T)</f>
        <v>#N/A</v>
      </c>
      <c r="BW862" s="9" t="e">
        <f>_xlfn.XLOOKUP(D862,Sheet1!B:B,Sheet1!M:M)</f>
        <v>#N/A</v>
      </c>
      <c r="BZ862" s="108">
        <f t="shared" si="254"/>
        <v>0</v>
      </c>
      <c r="CB862" s="12"/>
      <c r="CC862" s="12"/>
      <c r="CG862" s="1" t="str">
        <f>IF(BO862&lt;80,"Below 80",
IF(BO862&lt;=120,"80-120",
IF(BO862&lt;=200,"&gt; 120-200",
IF(BO862&lt;=300,"&gt;200-300",
IF(BO862&lt;=500,"&gt;300-500",
"&gt;500")))))</f>
        <v>Below 80</v>
      </c>
      <c r="CH862" s="1" t="str">
        <f>IFERROR(_xlfn.XLOOKUP(CG862,Scenario!M:M,Scenario!N:N),"")</f>
        <v/>
      </c>
      <c r="CI862" s="1" t="str">
        <f t="shared" si="255"/>
        <v>No</v>
      </c>
      <c r="CJ862" s="75">
        <v>0</v>
      </c>
    </row>
    <row r="863" spans="1:88" hidden="1">
      <c r="A863" s="2">
        <v>862</v>
      </c>
      <c r="B863" s="2">
        <v>2025</v>
      </c>
      <c r="C863" s="1">
        <v>0</v>
      </c>
      <c r="D863" s="37" t="str">
        <v>001J1000005bTYaIAM</v>
      </c>
      <c r="E863" s="37" t="str">
        <v>Dali chand gamirchand sispuriya</v>
      </c>
      <c r="F863" s="37" t="str">
        <v>RAJASTHAN</v>
      </c>
      <c r="G863" s="37" t="str">
        <v>UDAIPUR</v>
      </c>
      <c r="H863" s="37" t="str">
        <v>Kherwara</v>
      </c>
      <c r="I863" s="37" t="str">
        <v>J P ALLOYS</v>
      </c>
      <c r="J863" s="37" t="str">
        <v>Pushpendra Kumar</v>
      </c>
      <c r="K863" s="37">
        <v>0</v>
      </c>
      <c r="L863" s="37" t="str">
        <v>C13188</v>
      </c>
      <c r="M863" s="37" t="str">
        <v>North</v>
      </c>
      <c r="N863" s="2">
        <v>313802</v>
      </c>
      <c r="O863" s="2" t="str">
        <v>08AAGFD1543G1ZV</v>
      </c>
      <c r="P863" s="2">
        <v>9414593941</v>
      </c>
      <c r="Q863" s="2" t="str">
        <v>Feb'25</v>
      </c>
      <c r="R863" s="2">
        <v>2025</v>
      </c>
      <c r="S863" s="1">
        <v>0</v>
      </c>
      <c r="T863" s="2">
        <v>50</v>
      </c>
      <c r="U863" s="12">
        <v>0</v>
      </c>
      <c r="V863" s="1" t="str">
        <v>Minor</v>
      </c>
      <c r="W863" s="13">
        <v>0</v>
      </c>
      <c r="X863" s="13">
        <v>0</v>
      </c>
      <c r="Y863" s="13">
        <v>0</v>
      </c>
      <c r="Z863" s="13">
        <v>0</v>
      </c>
      <c r="AA863" s="13">
        <v>0</v>
      </c>
      <c r="AB863" s="13">
        <v>0</v>
      </c>
      <c r="AC863" s="13">
        <v>0</v>
      </c>
      <c r="AD863" s="13">
        <v>0</v>
      </c>
      <c r="AE863" s="13">
        <v>0</v>
      </c>
      <c r="AF863" s="13">
        <v>0</v>
      </c>
      <c r="AG863" s="13">
        <v>0</v>
      </c>
      <c r="AH863" s="13">
        <v>0</v>
      </c>
      <c r="AI863" s="13">
        <v>0</v>
      </c>
      <c r="AJ863" s="13">
        <v>114</v>
      </c>
      <c r="AK863" s="13">
        <v>0</v>
      </c>
      <c r="AL863" s="13">
        <v>0</v>
      </c>
      <c r="AM863" s="13">
        <v>0</v>
      </c>
      <c r="AN863" s="13">
        <v>0</v>
      </c>
      <c r="AO863" s="13">
        <v>0</v>
      </c>
      <c r="AP863" s="13">
        <v>0</v>
      </c>
      <c r="AQ863" s="13">
        <v>0</v>
      </c>
      <c r="AR863" s="13">
        <v>0</v>
      </c>
      <c r="AS863" s="13">
        <v>0</v>
      </c>
      <c r="AT863" s="13">
        <v>0</v>
      </c>
      <c r="AU863" s="13">
        <v>0</v>
      </c>
      <c r="AV863" s="13">
        <v>0</v>
      </c>
      <c r="AW863" s="16">
        <f t="shared" si="240"/>
        <v>0</v>
      </c>
      <c r="AX863" s="16">
        <v>0</v>
      </c>
      <c r="AY863" s="10">
        <f t="shared" si="241"/>
        <v>0</v>
      </c>
      <c r="AZ863" s="10">
        <f>SUM(Z863:AK863)</f>
        <v>114</v>
      </c>
      <c r="BA863" s="10"/>
      <c r="BB863" s="10">
        <f t="shared" si="242"/>
        <v>0</v>
      </c>
      <c r="BC863" s="10">
        <f t="shared" si="243"/>
        <v>0</v>
      </c>
      <c r="BD863" s="10">
        <f t="shared" si="244"/>
        <v>-114</v>
      </c>
      <c r="BE863" s="10">
        <f t="shared" si="256"/>
        <v>114</v>
      </c>
      <c r="BF863" s="2" t="s">
        <v>119</v>
      </c>
      <c r="BG863" s="10">
        <f t="shared" si="245"/>
        <v>0</v>
      </c>
      <c r="BH863" s="36" t="s">
        <v>118</v>
      </c>
      <c r="BI863" s="39" t="str">
        <f t="shared" si="246"/>
        <v/>
      </c>
      <c r="BJ863" s="39" t="str">
        <f t="shared" si="247"/>
        <v/>
      </c>
      <c r="BK863" s="16">
        <f>SUM(AR863:AX863)</f>
        <v>0</v>
      </c>
      <c r="BL863" s="10">
        <f>SUM(AL863:AQ863)</f>
        <v>0</v>
      </c>
      <c r="BM863" s="12" t="str">
        <f t="shared" si="248"/>
        <v/>
      </c>
      <c r="BN863" s="12" t="str">
        <f t="shared" si="248"/>
        <v/>
      </c>
      <c r="BO863" s="9">
        <f t="shared" si="249"/>
        <v>0</v>
      </c>
      <c r="BP863" s="39" t="str">
        <f t="shared" si="250"/>
        <v/>
      </c>
      <c r="BQ863" s="147"/>
      <c r="BR863" s="9">
        <f t="shared" si="251"/>
        <v>0</v>
      </c>
      <c r="BS863" s="9">
        <f t="shared" si="252"/>
        <v>114</v>
      </c>
      <c r="BT863" s="9">
        <f t="shared" si="253"/>
        <v>114</v>
      </c>
      <c r="BU863" s="9" t="str">
        <f>IFERROR(_xlfn.XLOOKUP(D863,Sheet1!B:B,Sheet1!L:L),"")</f>
        <v/>
      </c>
      <c r="BV863" s="9" t="e">
        <f>_xlfn.XLOOKUP(BU863,Sheet1!S:S,Sheet1!T:T)</f>
        <v>#N/A</v>
      </c>
      <c r="BW863" s="9" t="e">
        <f>_xlfn.XLOOKUP(D863,Sheet1!B:B,Sheet1!M:M)</f>
        <v>#N/A</v>
      </c>
      <c r="BZ863" s="108">
        <f t="shared" si="254"/>
        <v>0</v>
      </c>
      <c r="CB863" s="12"/>
      <c r="CC863" s="12"/>
      <c r="CG863" s="1" t="str">
        <f>IF(BO863&lt;80,"Below 80",
IF(BO863&lt;=120,"80-120",
IF(BO863&lt;=200,"&gt; 120-200",
IF(BO863&lt;=300,"&gt;200-300",
IF(BO863&lt;=500,"&gt;300-500",
"&gt;500")))))</f>
        <v>Below 80</v>
      </c>
      <c r="CH863" s="1" t="str">
        <f>IFERROR(_xlfn.XLOOKUP(CG863,Scenario!M:M,Scenario!N:N),"")</f>
        <v/>
      </c>
      <c r="CI863" s="1" t="str">
        <f t="shared" si="255"/>
        <v>No</v>
      </c>
      <c r="CJ863" s="75">
        <v>0</v>
      </c>
    </row>
    <row r="864" spans="1:88" hidden="1">
      <c r="A864" s="2">
        <v>863</v>
      </c>
      <c r="B864" s="2">
        <v>2025</v>
      </c>
      <c r="C864" s="1">
        <v>0</v>
      </c>
      <c r="D864" s="37" t="str">
        <v>001J100000TrVvUIAV</v>
      </c>
      <c r="E864" s="37" t="str">
        <v>M.H. BOHRA ENTERPRISES PRIVATE LIMITED</v>
      </c>
      <c r="F864" s="37" t="str">
        <v>RAJASTHAN</v>
      </c>
      <c r="G864" s="37" t="str">
        <v>KOTA</v>
      </c>
      <c r="H864" s="37">
        <v>0</v>
      </c>
      <c r="I864" s="37" t="str">
        <v>J P ALLOYS</v>
      </c>
      <c r="J864" s="37" t="str">
        <v>Amit Kumar Sharma</v>
      </c>
      <c r="K864" s="37">
        <v>0</v>
      </c>
      <c r="L864" s="37" t="str">
        <v>C13188</v>
      </c>
      <c r="M864" s="37" t="str">
        <v>North</v>
      </c>
      <c r="N864" s="2">
        <v>324002</v>
      </c>
      <c r="O864" s="2" t="str">
        <v>08AAGCM8317D1ZI</v>
      </c>
      <c r="P864" s="2">
        <v>9829038051</v>
      </c>
      <c r="Q864" s="2" t="str">
        <v>Feb'25</v>
      </c>
      <c r="R864" s="2">
        <v>2025</v>
      </c>
      <c r="S864" s="1">
        <v>0</v>
      </c>
      <c r="T864" s="2">
        <v>100</v>
      </c>
      <c r="U864" s="12">
        <v>0</v>
      </c>
      <c r="V864" s="1" t="str">
        <v>Challenger</v>
      </c>
      <c r="W864" s="13">
        <v>0</v>
      </c>
      <c r="X864" s="13">
        <v>0</v>
      </c>
      <c r="Y864" s="13">
        <v>0</v>
      </c>
      <c r="Z864" s="13">
        <v>0</v>
      </c>
      <c r="AA864" s="13">
        <v>0</v>
      </c>
      <c r="AB864" s="13">
        <v>0</v>
      </c>
      <c r="AC864" s="13">
        <v>0</v>
      </c>
      <c r="AD864" s="13">
        <v>0</v>
      </c>
      <c r="AE864" s="13">
        <v>0</v>
      </c>
      <c r="AF864" s="13">
        <v>0</v>
      </c>
      <c r="AG864" s="13">
        <v>0</v>
      </c>
      <c r="AH864" s="13">
        <v>0</v>
      </c>
      <c r="AI864" s="13">
        <v>0</v>
      </c>
      <c r="AJ864" s="13">
        <v>51</v>
      </c>
      <c r="AK864" s="13">
        <v>92</v>
      </c>
      <c r="AL864" s="13">
        <v>0</v>
      </c>
      <c r="AM864" s="13">
        <v>0</v>
      </c>
      <c r="AN864" s="13">
        <v>0</v>
      </c>
      <c r="AO864" s="13">
        <v>0</v>
      </c>
      <c r="AP864" s="13">
        <v>0</v>
      </c>
      <c r="AQ864" s="13">
        <v>0</v>
      </c>
      <c r="AR864" s="13">
        <v>0</v>
      </c>
      <c r="AS864" s="13">
        <v>0</v>
      </c>
      <c r="AT864" s="13">
        <v>0</v>
      </c>
      <c r="AU864" s="13">
        <v>0</v>
      </c>
      <c r="AV864" s="13">
        <v>0</v>
      </c>
      <c r="AW864" s="16">
        <f t="shared" si="240"/>
        <v>0</v>
      </c>
      <c r="AX864" s="16">
        <v>0</v>
      </c>
      <c r="AY864" s="10">
        <f t="shared" si="241"/>
        <v>0</v>
      </c>
      <c r="AZ864" s="10">
        <f>SUM(Z864:AK864)</f>
        <v>143</v>
      </c>
      <c r="BA864" s="10"/>
      <c r="BB864" s="10">
        <f t="shared" si="242"/>
        <v>0</v>
      </c>
      <c r="BC864" s="10">
        <f t="shared" si="243"/>
        <v>0</v>
      </c>
      <c r="BD864" s="10">
        <f t="shared" si="244"/>
        <v>-143</v>
      </c>
      <c r="BE864" s="10">
        <f t="shared" si="256"/>
        <v>143</v>
      </c>
      <c r="BF864" s="2" t="s">
        <v>119</v>
      </c>
      <c r="BG864" s="10">
        <f t="shared" si="245"/>
        <v>0</v>
      </c>
      <c r="BH864" s="36" t="s">
        <v>118</v>
      </c>
      <c r="BI864" s="39" t="str">
        <f t="shared" si="246"/>
        <v/>
      </c>
      <c r="BJ864" s="39" t="str">
        <f t="shared" si="247"/>
        <v/>
      </c>
      <c r="BK864" s="16">
        <f>SUM(AR864:AX864)</f>
        <v>0</v>
      </c>
      <c r="BL864" s="10">
        <f>SUM(AL864:AQ864)</f>
        <v>0</v>
      </c>
      <c r="BM864" s="12" t="str">
        <f t="shared" si="248"/>
        <v/>
      </c>
      <c r="BN864" s="12" t="str">
        <f t="shared" si="248"/>
        <v/>
      </c>
      <c r="BO864" s="9">
        <f t="shared" si="249"/>
        <v>0</v>
      </c>
      <c r="BP864" s="39" t="str">
        <f t="shared" si="250"/>
        <v/>
      </c>
      <c r="BQ864" s="147"/>
      <c r="BR864" s="9">
        <f t="shared" si="251"/>
        <v>0</v>
      </c>
      <c r="BS864" s="9">
        <f t="shared" si="252"/>
        <v>143</v>
      </c>
      <c r="BT864" s="9">
        <f t="shared" si="253"/>
        <v>143</v>
      </c>
      <c r="BU864" s="9" t="str">
        <f>IFERROR(_xlfn.XLOOKUP(D864,Sheet1!B:B,Sheet1!L:L),"")</f>
        <v/>
      </c>
      <c r="BV864" s="9" t="e">
        <f>_xlfn.XLOOKUP(BU864,Sheet1!S:S,Sheet1!T:T)</f>
        <v>#N/A</v>
      </c>
      <c r="BW864" s="9" t="e">
        <f>_xlfn.XLOOKUP(D864,Sheet1!B:B,Sheet1!M:M)</f>
        <v>#N/A</v>
      </c>
      <c r="BZ864" s="108">
        <f t="shared" si="254"/>
        <v>0</v>
      </c>
      <c r="CB864" s="12"/>
      <c r="CC864" s="12"/>
      <c r="CG864" s="1" t="str">
        <f>IF(BO864&lt;80,"Below 80",
IF(BO864&lt;=120,"80-120",
IF(BO864&lt;=200,"&gt; 120-200",
IF(BO864&lt;=300,"&gt;200-300",
IF(BO864&lt;=500,"&gt;300-500",
"&gt;500")))))</f>
        <v>Below 80</v>
      </c>
      <c r="CH864" s="1" t="str">
        <f>IFERROR(_xlfn.XLOOKUP(CG864,Scenario!M:M,Scenario!N:N),"")</f>
        <v/>
      </c>
      <c r="CI864" s="1" t="str">
        <f t="shared" si="255"/>
        <v>No</v>
      </c>
      <c r="CJ864" s="75">
        <v>0</v>
      </c>
    </row>
    <row r="865" spans="1:89" hidden="1">
      <c r="A865" s="2">
        <v>864</v>
      </c>
      <c r="B865" s="2">
        <v>2025</v>
      </c>
      <c r="C865" s="1">
        <v>0</v>
      </c>
      <c r="D865" s="37" t="str">
        <v>001J1000002isAUIAY</v>
      </c>
      <c r="E865" s="37" t="str">
        <v>TOBWALA STEELS</v>
      </c>
      <c r="F865" s="37" t="str">
        <v>RAJASTHAN</v>
      </c>
      <c r="G865" s="37" t="str">
        <v>UDAIPUR</v>
      </c>
      <c r="H865" s="37" t="str">
        <v>Girwa</v>
      </c>
      <c r="I865" s="37" t="str">
        <v>J P ALLOYS</v>
      </c>
      <c r="J865" s="37" t="str">
        <v>Pushpendra Kumar</v>
      </c>
      <c r="K865" s="37">
        <v>0</v>
      </c>
      <c r="L865" s="37" t="str">
        <v>C13188</v>
      </c>
      <c r="M865" s="37" t="str">
        <v>North</v>
      </c>
      <c r="N865" s="2">
        <v>313001</v>
      </c>
      <c r="O865" s="2" t="str">
        <v>08AACFT6323M1ZW</v>
      </c>
      <c r="P865" s="2">
        <v>9414175252</v>
      </c>
      <c r="Q865" s="2" t="str">
        <v>Feb'25</v>
      </c>
      <c r="R865" s="2">
        <v>2025</v>
      </c>
      <c r="S865" s="1">
        <v>0</v>
      </c>
      <c r="T865" s="2">
        <v>300</v>
      </c>
      <c r="U865" s="12">
        <v>0</v>
      </c>
      <c r="V865" s="1" t="str">
        <v>Alien</v>
      </c>
      <c r="W865" s="13">
        <v>0</v>
      </c>
      <c r="X865" s="13">
        <v>0</v>
      </c>
      <c r="Y865" s="13">
        <v>0</v>
      </c>
      <c r="Z865" s="13">
        <v>0</v>
      </c>
      <c r="AA865" s="13">
        <v>0</v>
      </c>
      <c r="AB865" s="13">
        <v>0</v>
      </c>
      <c r="AC865" s="13">
        <v>0</v>
      </c>
      <c r="AD865" s="13">
        <v>0</v>
      </c>
      <c r="AE865" s="13">
        <v>0</v>
      </c>
      <c r="AF865" s="13">
        <v>0</v>
      </c>
      <c r="AG865" s="13">
        <v>0</v>
      </c>
      <c r="AH865" s="13">
        <v>0</v>
      </c>
      <c r="AI865" s="13">
        <v>0</v>
      </c>
      <c r="AJ865" s="13">
        <v>51</v>
      </c>
      <c r="AK865" s="13">
        <v>51</v>
      </c>
      <c r="AL865" s="13">
        <v>0</v>
      </c>
      <c r="AM865" s="13">
        <v>0</v>
      </c>
      <c r="AN865" s="13">
        <v>0</v>
      </c>
      <c r="AO865" s="13">
        <v>0</v>
      </c>
      <c r="AP865" s="13">
        <v>0</v>
      </c>
      <c r="AQ865" s="13">
        <v>0</v>
      </c>
      <c r="AR865" s="13">
        <v>0</v>
      </c>
      <c r="AS865" s="13">
        <v>0</v>
      </c>
      <c r="AT865" s="13">
        <v>0</v>
      </c>
      <c r="AU865" s="13">
        <v>0</v>
      </c>
      <c r="AV865" s="13">
        <v>0</v>
      </c>
      <c r="AW865" s="16">
        <f t="shared" si="240"/>
        <v>0</v>
      </c>
      <c r="AX865" s="16">
        <v>0</v>
      </c>
      <c r="AY865" s="10">
        <f t="shared" si="241"/>
        <v>0</v>
      </c>
      <c r="AZ865" s="10">
        <f>SUM(Z865:AK865)</f>
        <v>102</v>
      </c>
      <c r="BA865" s="10"/>
      <c r="BB865" s="10">
        <f t="shared" si="242"/>
        <v>0</v>
      </c>
      <c r="BC865" s="10">
        <f t="shared" si="243"/>
        <v>0</v>
      </c>
      <c r="BD865" s="10">
        <f t="shared" si="244"/>
        <v>-102</v>
      </c>
      <c r="BE865" s="10">
        <f t="shared" si="256"/>
        <v>102</v>
      </c>
      <c r="BF865" s="2" t="s">
        <v>119</v>
      </c>
      <c r="BG865" s="10">
        <f t="shared" si="245"/>
        <v>0</v>
      </c>
      <c r="BH865" s="36" t="s">
        <v>118</v>
      </c>
      <c r="BI865" s="39" t="str">
        <f t="shared" si="246"/>
        <v/>
      </c>
      <c r="BJ865" s="39" t="str">
        <f t="shared" si="247"/>
        <v/>
      </c>
      <c r="BK865" s="16">
        <f>SUM(AR865:AX865)</f>
        <v>0</v>
      </c>
      <c r="BL865" s="10">
        <f>SUM(AL865:AQ865)</f>
        <v>0</v>
      </c>
      <c r="BM865" s="12" t="str">
        <f t="shared" si="248"/>
        <v/>
      </c>
      <c r="BN865" s="12" t="str">
        <f t="shared" si="248"/>
        <v/>
      </c>
      <c r="BO865" s="9">
        <f t="shared" si="249"/>
        <v>0</v>
      </c>
      <c r="BP865" s="39" t="str">
        <f t="shared" si="250"/>
        <v/>
      </c>
      <c r="BQ865" s="147"/>
      <c r="BR865" s="9">
        <f t="shared" si="251"/>
        <v>0</v>
      </c>
      <c r="BS865" s="9">
        <f t="shared" si="252"/>
        <v>102</v>
      </c>
      <c r="BT865" s="9">
        <f t="shared" si="253"/>
        <v>102</v>
      </c>
      <c r="BU865" s="9" t="str">
        <f>IFERROR(_xlfn.XLOOKUP(D865,Sheet1!B:B,Sheet1!L:L),"")</f>
        <v/>
      </c>
      <c r="BV865" s="9" t="e">
        <f>_xlfn.XLOOKUP(BU865,Sheet1!S:S,Sheet1!T:T)</f>
        <v>#N/A</v>
      </c>
      <c r="BW865" s="9" t="e">
        <f>_xlfn.XLOOKUP(D865,Sheet1!B:B,Sheet1!M:M)</f>
        <v>#N/A</v>
      </c>
      <c r="BZ865" s="108">
        <f t="shared" si="254"/>
        <v>0</v>
      </c>
      <c r="CB865" s="12"/>
      <c r="CC865" s="12"/>
      <c r="CG865" s="1" t="str">
        <f>IF(BO865&lt;80,"Below 80",
IF(BO865&lt;=120,"80-120",
IF(BO865&lt;=200,"&gt; 120-200",
IF(BO865&lt;=300,"&gt;200-300",
IF(BO865&lt;=500,"&gt;300-500",
"&gt;500")))))</f>
        <v>Below 80</v>
      </c>
      <c r="CH865" s="1" t="str">
        <f>IFERROR(_xlfn.XLOOKUP(CG865,Scenario!M:M,Scenario!N:N),"")</f>
        <v/>
      </c>
      <c r="CI865" s="1" t="str">
        <f t="shared" si="255"/>
        <v>No</v>
      </c>
      <c r="CJ865" s="75">
        <v>0</v>
      </c>
    </row>
    <row r="866" spans="1:89" hidden="1">
      <c r="A866" s="2">
        <v>865</v>
      </c>
      <c r="B866" s="2">
        <v>2025</v>
      </c>
      <c r="C866" s="1">
        <v>0</v>
      </c>
      <c r="D866" s="37" t="str">
        <v>0015g00001f8YMLAA2</v>
      </c>
      <c r="E866" s="37" t="str">
        <v>SHRI ANJANI TRADERS</v>
      </c>
      <c r="F866" s="37" t="str">
        <v>RAJASTHAN</v>
      </c>
      <c r="G866" s="37" t="str">
        <v>JAIPUR</v>
      </c>
      <c r="H866" s="37" t="str">
        <v>Girwa</v>
      </c>
      <c r="I866" s="37" t="str">
        <v>J P ALLOYS</v>
      </c>
      <c r="J866" s="37" t="str">
        <v>Amit Kumar Sharma</v>
      </c>
      <c r="K866" s="37">
        <v>0</v>
      </c>
      <c r="L866" s="37" t="str">
        <v>C13188</v>
      </c>
      <c r="M866" s="37" t="str">
        <v>North</v>
      </c>
      <c r="N866" s="2">
        <v>302029</v>
      </c>
      <c r="O866" s="2" t="str">
        <v>08AECFS8958K1Z8</v>
      </c>
      <c r="P866" s="2">
        <v>8946900102</v>
      </c>
      <c r="Q866" s="2" t="str">
        <v>Feb'25</v>
      </c>
      <c r="R866" s="2">
        <v>2025</v>
      </c>
      <c r="S866" s="1">
        <v>0</v>
      </c>
      <c r="T866" s="2">
        <v>150</v>
      </c>
      <c r="U866" s="12">
        <v>0</v>
      </c>
      <c r="V866" s="1" t="str">
        <v>Challenger</v>
      </c>
      <c r="W866" s="13">
        <v>0</v>
      </c>
      <c r="X866" s="13">
        <v>0</v>
      </c>
      <c r="Y866" s="13">
        <v>0</v>
      </c>
      <c r="Z866" s="13">
        <v>0</v>
      </c>
      <c r="AA866" s="13">
        <v>0</v>
      </c>
      <c r="AB866" s="13">
        <v>0</v>
      </c>
      <c r="AC866" s="13">
        <v>0</v>
      </c>
      <c r="AD866" s="13">
        <v>0</v>
      </c>
      <c r="AE866" s="13">
        <v>0</v>
      </c>
      <c r="AF866" s="13">
        <v>0</v>
      </c>
      <c r="AG866" s="13">
        <v>0</v>
      </c>
      <c r="AH866" s="13">
        <v>0</v>
      </c>
      <c r="AI866" s="13">
        <v>0</v>
      </c>
      <c r="AJ866" s="13">
        <v>7</v>
      </c>
      <c r="AK866" s="13">
        <v>0</v>
      </c>
      <c r="AL866" s="13">
        <v>0</v>
      </c>
      <c r="AM866" s="13">
        <v>0</v>
      </c>
      <c r="AN866" s="13">
        <v>0</v>
      </c>
      <c r="AO866" s="13">
        <v>0</v>
      </c>
      <c r="AP866" s="13">
        <v>0</v>
      </c>
      <c r="AQ866" s="13">
        <v>0</v>
      </c>
      <c r="AR866" s="13">
        <v>0</v>
      </c>
      <c r="AS866" s="13">
        <v>0</v>
      </c>
      <c r="AT866" s="13">
        <v>0</v>
      </c>
      <c r="AU866" s="13">
        <v>0</v>
      </c>
      <c r="AV866" s="13">
        <v>0</v>
      </c>
      <c r="AW866" s="16">
        <f t="shared" si="240"/>
        <v>0</v>
      </c>
      <c r="AX866" s="16">
        <v>0</v>
      </c>
      <c r="AY866" s="10">
        <f t="shared" si="241"/>
        <v>0</v>
      </c>
      <c r="AZ866" s="10">
        <f>SUM(Z866:AK866)</f>
        <v>7</v>
      </c>
      <c r="BA866" s="10"/>
      <c r="BB866" s="10">
        <f t="shared" si="242"/>
        <v>0</v>
      </c>
      <c r="BC866" s="10">
        <f t="shared" si="243"/>
        <v>0</v>
      </c>
      <c r="BD866" s="10">
        <f t="shared" si="244"/>
        <v>-7</v>
      </c>
      <c r="BE866" s="10">
        <f t="shared" si="256"/>
        <v>7</v>
      </c>
      <c r="BF866" s="2" t="s">
        <v>119</v>
      </c>
      <c r="BG866" s="10">
        <f t="shared" si="245"/>
        <v>0</v>
      </c>
      <c r="BH866" s="36" t="s">
        <v>118</v>
      </c>
      <c r="BI866" s="39" t="str">
        <f t="shared" si="246"/>
        <v/>
      </c>
      <c r="BJ866" s="39" t="str">
        <f t="shared" si="247"/>
        <v/>
      </c>
      <c r="BK866" s="16">
        <f>SUM(AR866:AX866)</f>
        <v>0</v>
      </c>
      <c r="BL866" s="10">
        <f>SUM(AL866:AQ866)</f>
        <v>0</v>
      </c>
      <c r="BM866" s="12" t="str">
        <f t="shared" si="248"/>
        <v/>
      </c>
      <c r="BN866" s="12" t="str">
        <f t="shared" si="248"/>
        <v/>
      </c>
      <c r="BO866" s="9">
        <f t="shared" si="249"/>
        <v>0</v>
      </c>
      <c r="BP866" s="39" t="str">
        <f t="shared" si="250"/>
        <v/>
      </c>
      <c r="BQ866" s="147"/>
      <c r="BR866" s="9">
        <f t="shared" si="251"/>
        <v>0</v>
      </c>
      <c r="BS866" s="9">
        <f t="shared" si="252"/>
        <v>7</v>
      </c>
      <c r="BT866" s="9">
        <f t="shared" si="253"/>
        <v>7</v>
      </c>
      <c r="BU866" s="9" t="str">
        <f>IFERROR(_xlfn.XLOOKUP(D866,Sheet1!B:B,Sheet1!L:L),"")</f>
        <v/>
      </c>
      <c r="BV866" s="9" t="e">
        <f>_xlfn.XLOOKUP(BU866,Sheet1!S:S,Sheet1!T:T)</f>
        <v>#N/A</v>
      </c>
      <c r="BW866" s="9" t="e">
        <f>_xlfn.XLOOKUP(D866,Sheet1!B:B,Sheet1!M:M)</f>
        <v>#N/A</v>
      </c>
      <c r="BZ866" s="108">
        <f t="shared" si="254"/>
        <v>0</v>
      </c>
      <c r="CB866" s="12"/>
      <c r="CC866" s="12"/>
      <c r="CG866" s="1" t="str">
        <f>IF(BO866&lt;80,"Below 80",
IF(BO866&lt;=120,"80-120",
IF(BO866&lt;=200,"&gt; 120-200",
IF(BO866&lt;=300,"&gt;200-300",
IF(BO866&lt;=500,"&gt;300-500",
"&gt;500")))))</f>
        <v>Below 80</v>
      </c>
      <c r="CH866" s="1" t="str">
        <f>IFERROR(_xlfn.XLOOKUP(CG866,Scenario!M:M,Scenario!N:N),"")</f>
        <v/>
      </c>
      <c r="CI866" s="1" t="str">
        <f t="shared" si="255"/>
        <v>No</v>
      </c>
      <c r="CJ866" s="75">
        <v>0</v>
      </c>
    </row>
    <row r="867" spans="1:89" hidden="1">
      <c r="A867" s="2">
        <v>866</v>
      </c>
      <c r="B867" s="2">
        <v>2025</v>
      </c>
      <c r="C867" s="1">
        <v>0</v>
      </c>
      <c r="D867" s="37" t="str">
        <v>001J100000S0ikJIAR</v>
      </c>
      <c r="E867" s="37" t="str">
        <v>SHREE SHYAM BUILDING MATERIAL SUPPLIERS</v>
      </c>
      <c r="F867" s="37" t="str">
        <v>RAJASTHAN</v>
      </c>
      <c r="G867" s="37" t="str">
        <v>CHURU</v>
      </c>
      <c r="H867" s="37">
        <v>0</v>
      </c>
      <c r="I867" s="37" t="str">
        <v>J P ALLOYS</v>
      </c>
      <c r="J867" s="37" t="str">
        <v>Amit Kumar Sharma</v>
      </c>
      <c r="K867" s="37">
        <v>0</v>
      </c>
      <c r="L867" s="37" t="str">
        <v>C13188</v>
      </c>
      <c r="M867" s="37" t="str">
        <v>North</v>
      </c>
      <c r="N867" s="2">
        <v>331022</v>
      </c>
      <c r="O867" s="2" t="str">
        <v>08CPXPS3627B1ZG</v>
      </c>
      <c r="P867" s="2">
        <v>7908126002</v>
      </c>
      <c r="Q867" s="2" t="str">
        <v>Feb'25</v>
      </c>
      <c r="R867" s="2">
        <v>2025</v>
      </c>
      <c r="S867" s="1">
        <v>0</v>
      </c>
      <c r="T867" s="2">
        <v>20</v>
      </c>
      <c r="U867" s="12">
        <v>0</v>
      </c>
      <c r="V867" s="1" t="str">
        <v>Minor</v>
      </c>
      <c r="W867" s="13">
        <v>0</v>
      </c>
      <c r="X867" s="13">
        <v>0</v>
      </c>
      <c r="Y867" s="13">
        <v>0</v>
      </c>
      <c r="Z867" s="13">
        <v>0</v>
      </c>
      <c r="AA867" s="13">
        <v>0</v>
      </c>
      <c r="AB867" s="13">
        <v>0</v>
      </c>
      <c r="AC867" s="13">
        <v>0</v>
      </c>
      <c r="AD867" s="13">
        <v>0</v>
      </c>
      <c r="AE867" s="13">
        <v>0</v>
      </c>
      <c r="AF867" s="13">
        <v>0</v>
      </c>
      <c r="AG867" s="13">
        <v>0</v>
      </c>
      <c r="AH867" s="13">
        <v>0</v>
      </c>
      <c r="AI867" s="13">
        <v>0</v>
      </c>
      <c r="AJ867" s="13">
        <v>7</v>
      </c>
      <c r="AK867" s="13">
        <v>5</v>
      </c>
      <c r="AL867" s="13">
        <v>0</v>
      </c>
      <c r="AM867" s="13">
        <v>0</v>
      </c>
      <c r="AN867" s="13">
        <v>0</v>
      </c>
      <c r="AO867" s="13">
        <v>0</v>
      </c>
      <c r="AP867" s="13">
        <v>0</v>
      </c>
      <c r="AQ867" s="13">
        <v>0</v>
      </c>
      <c r="AR867" s="13">
        <v>0</v>
      </c>
      <c r="AS867" s="13">
        <v>0</v>
      </c>
      <c r="AT867" s="13">
        <v>0</v>
      </c>
      <c r="AU867" s="13">
        <v>0</v>
      </c>
      <c r="AV867" s="13">
        <v>0</v>
      </c>
      <c r="AW867" s="16">
        <f t="shared" si="240"/>
        <v>0</v>
      </c>
      <c r="AX867" s="16">
        <v>0</v>
      </c>
      <c r="AY867" s="10">
        <f t="shared" si="241"/>
        <v>0</v>
      </c>
      <c r="AZ867" s="10">
        <f>SUM(Z867:AK867)</f>
        <v>12</v>
      </c>
      <c r="BA867" s="10"/>
      <c r="BB867" s="10">
        <f t="shared" si="242"/>
        <v>0</v>
      </c>
      <c r="BC867" s="10">
        <f t="shared" si="243"/>
        <v>0</v>
      </c>
      <c r="BD867" s="10">
        <f t="shared" si="244"/>
        <v>-12</v>
      </c>
      <c r="BE867" s="10">
        <f t="shared" si="256"/>
        <v>12</v>
      </c>
      <c r="BF867" s="2" t="s">
        <v>119</v>
      </c>
      <c r="BG867" s="10">
        <f t="shared" si="245"/>
        <v>0</v>
      </c>
      <c r="BH867" s="36" t="s">
        <v>118</v>
      </c>
      <c r="BI867" s="39" t="str">
        <f t="shared" si="246"/>
        <v/>
      </c>
      <c r="BJ867" s="39" t="str">
        <f t="shared" si="247"/>
        <v/>
      </c>
      <c r="BK867" s="16">
        <f>SUM(AR867:AX867)</f>
        <v>0</v>
      </c>
      <c r="BL867" s="10">
        <f>SUM(AL867:AQ867)</f>
        <v>0</v>
      </c>
      <c r="BM867" s="12" t="str">
        <f t="shared" si="248"/>
        <v/>
      </c>
      <c r="BN867" s="12" t="str">
        <f t="shared" si="248"/>
        <v/>
      </c>
      <c r="BO867" s="9">
        <f t="shared" si="249"/>
        <v>0</v>
      </c>
      <c r="BP867" s="39" t="str">
        <f t="shared" si="250"/>
        <v/>
      </c>
      <c r="BQ867" s="147"/>
      <c r="BR867" s="9">
        <f t="shared" si="251"/>
        <v>0</v>
      </c>
      <c r="BS867" s="9">
        <f t="shared" si="252"/>
        <v>12</v>
      </c>
      <c r="BT867" s="9">
        <f t="shared" si="253"/>
        <v>12</v>
      </c>
      <c r="BU867" s="9" t="str">
        <f>IFERROR(_xlfn.XLOOKUP(D867,Sheet1!B:B,Sheet1!L:L),"")</f>
        <v/>
      </c>
      <c r="BV867" s="9" t="e">
        <f>_xlfn.XLOOKUP(BU867,Sheet1!S:S,Sheet1!T:T)</f>
        <v>#N/A</v>
      </c>
      <c r="BW867" s="9" t="e">
        <f>_xlfn.XLOOKUP(D867,Sheet1!B:B,Sheet1!M:M)</f>
        <v>#N/A</v>
      </c>
      <c r="BZ867" s="108">
        <f t="shared" si="254"/>
        <v>0</v>
      </c>
      <c r="CB867" s="12"/>
      <c r="CC867" s="12"/>
      <c r="CG867" s="1" t="str">
        <f>IF(BO867&lt;80,"Below 80",
IF(BO867&lt;=120,"80-120",
IF(BO867&lt;=200,"&gt; 120-200",
IF(BO867&lt;=300,"&gt;200-300",
IF(BO867&lt;=500,"&gt;300-500",
"&gt;500")))))</f>
        <v>Below 80</v>
      </c>
      <c r="CH867" s="1" t="str">
        <f>IFERROR(_xlfn.XLOOKUP(CG867,Scenario!M:M,Scenario!N:N),"")</f>
        <v/>
      </c>
      <c r="CI867" s="1" t="str">
        <f t="shared" si="255"/>
        <v>No</v>
      </c>
      <c r="CJ867" s="75">
        <v>0</v>
      </c>
    </row>
    <row r="868" spans="1:89">
      <c r="A868" s="2">
        <v>867</v>
      </c>
      <c r="B868" s="2">
        <v>2025</v>
      </c>
      <c r="C868" s="1">
        <v>0</v>
      </c>
      <c r="D868" s="37" t="str">
        <v>001J100000S0w3zIAB</v>
      </c>
      <c r="E868" s="37" t="str">
        <v>MAHADEV BUILDING MATERIAL</v>
      </c>
      <c r="F868" s="37" t="str">
        <v>RAJASTHAN</v>
      </c>
      <c r="G868" s="37" t="str">
        <v>JODHPUR</v>
      </c>
      <c r="H868" s="37" t="str">
        <v>Osian</v>
      </c>
      <c r="I868" s="37" t="str">
        <v>M R Associates</v>
      </c>
      <c r="J868" s="37" t="str">
        <v>Neeraj Sharma</v>
      </c>
      <c r="K868" s="37">
        <v>0</v>
      </c>
      <c r="L868" s="37" t="str">
        <v>C13417</v>
      </c>
      <c r="M868" s="37" t="str">
        <v>North</v>
      </c>
      <c r="N868" s="2">
        <v>342303</v>
      </c>
      <c r="O868" s="2" t="str">
        <v>08BJNPR5844L1ZC</v>
      </c>
      <c r="P868" s="2">
        <v>9460362851</v>
      </c>
      <c r="Q868" s="2" t="str">
        <v>Feb'25</v>
      </c>
      <c r="R868" s="2">
        <v>2025</v>
      </c>
      <c r="S868" s="1">
        <v>0</v>
      </c>
      <c r="T868" s="2">
        <v>200</v>
      </c>
      <c r="U868" s="12">
        <v>4.3433333333333331E-2</v>
      </c>
      <c r="V868" s="1" t="str">
        <v>Challenger</v>
      </c>
      <c r="W868" s="13">
        <v>0</v>
      </c>
      <c r="X868" s="13">
        <v>0</v>
      </c>
      <c r="Y868" s="13">
        <v>0</v>
      </c>
      <c r="Z868" s="13">
        <v>0</v>
      </c>
      <c r="AA868" s="13">
        <v>0</v>
      </c>
      <c r="AB868" s="13">
        <v>0</v>
      </c>
      <c r="AC868" s="13">
        <v>0</v>
      </c>
      <c r="AD868" s="13">
        <v>0</v>
      </c>
      <c r="AE868" s="13">
        <v>0</v>
      </c>
      <c r="AF868" s="13">
        <v>0</v>
      </c>
      <c r="AG868" s="13">
        <v>0</v>
      </c>
      <c r="AH868" s="13">
        <v>0</v>
      </c>
      <c r="AI868" s="13">
        <v>0</v>
      </c>
      <c r="AJ868" s="13">
        <v>14</v>
      </c>
      <c r="AK868" s="13">
        <v>25</v>
      </c>
      <c r="AL868" s="13">
        <v>0</v>
      </c>
      <c r="AM868" s="13">
        <v>26</v>
      </c>
      <c r="AN868" s="13">
        <v>0</v>
      </c>
      <c r="AO868" s="13">
        <v>0</v>
      </c>
      <c r="AP868" s="13">
        <v>20.059999999999999</v>
      </c>
      <c r="AQ868" s="13">
        <v>0</v>
      </c>
      <c r="AR868" s="13">
        <v>6.7</v>
      </c>
      <c r="AS868" s="13">
        <v>0</v>
      </c>
      <c r="AT868" s="13">
        <v>0</v>
      </c>
      <c r="AU868" s="13">
        <v>6</v>
      </c>
      <c r="AV868" s="13">
        <v>20.059999999999999</v>
      </c>
      <c r="AW868" s="16">
        <f t="shared" si="240"/>
        <v>58.760000000000005</v>
      </c>
      <c r="AX868" s="16">
        <v>105.52000000000001</v>
      </c>
      <c r="AY868" s="10">
        <f t="shared" si="241"/>
        <v>164.28000000000003</v>
      </c>
      <c r="AZ868" s="10">
        <f>SUM(Z868:AK868)</f>
        <v>39</v>
      </c>
      <c r="BA868" s="10">
        <v>200</v>
      </c>
      <c r="BB868" s="10">
        <f t="shared" si="242"/>
        <v>141.24</v>
      </c>
      <c r="BC868" s="10">
        <f t="shared" si="243"/>
        <v>35.31</v>
      </c>
      <c r="BD868" s="10">
        <f t="shared" si="244"/>
        <v>125.28000000000003</v>
      </c>
      <c r="BE868" s="10">
        <f t="shared" si="256"/>
        <v>-19.760000000000005</v>
      </c>
      <c r="BF868" s="2" t="s">
        <v>119</v>
      </c>
      <c r="BG868" s="10">
        <f t="shared" si="245"/>
        <v>6.5950000000000006</v>
      </c>
      <c r="BH868" s="36" t="s">
        <v>118</v>
      </c>
      <c r="BI868" s="39" t="str">
        <f t="shared" si="246"/>
        <v>A</v>
      </c>
      <c r="BJ868" s="39" t="str">
        <f t="shared" si="247"/>
        <v/>
      </c>
      <c r="BK868" s="16">
        <f>SUM(AR868:AX868)</f>
        <v>197.04000000000002</v>
      </c>
      <c r="BL868" s="10">
        <f>SUM(AL868:AQ868)</f>
        <v>46.06</v>
      </c>
      <c r="BM868" s="12">
        <f t="shared" si="248"/>
        <v>1.1994156318480642</v>
      </c>
      <c r="BN868" s="12">
        <f t="shared" si="248"/>
        <v>0.28037496956415869</v>
      </c>
      <c r="BO868" s="9">
        <f t="shared" si="249"/>
        <v>52.760000000000005</v>
      </c>
      <c r="BP868" s="39" t="str">
        <f t="shared" si="250"/>
        <v/>
      </c>
      <c r="BQ868" s="147"/>
      <c r="BR868" s="9">
        <f t="shared" si="251"/>
        <v>0</v>
      </c>
      <c r="BS868" s="9">
        <f t="shared" si="252"/>
        <v>39</v>
      </c>
      <c r="BT868" s="9">
        <f t="shared" si="253"/>
        <v>39</v>
      </c>
      <c r="BU868" s="9" t="str">
        <f>IFERROR(_xlfn.XLOOKUP(D868,Sheet1!B:B,Sheet1!L:L),"")</f>
        <v/>
      </c>
      <c r="BV868" s="9" t="e">
        <f>_xlfn.XLOOKUP(BU868,Sheet1!S:S,Sheet1!T:T)</f>
        <v>#N/A</v>
      </c>
      <c r="BW868" s="9" t="e">
        <f>_xlfn.XLOOKUP(D868,Sheet1!B:B,Sheet1!M:M)</f>
        <v>#N/A</v>
      </c>
      <c r="BZ868" s="108">
        <f t="shared" si="254"/>
        <v>105.52000000000002</v>
      </c>
      <c r="CB868" s="12">
        <f>AW868/AY868</f>
        <v>0.35768200633065494</v>
      </c>
      <c r="CC868" s="12">
        <f>AX868/AY868</f>
        <v>0.64231799366934494</v>
      </c>
      <c r="CG868" s="1" t="str">
        <f>IF(BO868&lt;80,"Below 80",
IF(BO868&lt;=120,"80-120",
IF(BO868&lt;=200,"&gt; 120-200",
IF(BO868&lt;=300,"&gt;200-300",
IF(BO868&lt;=500,"&gt;300-500",
"&gt;500")))))</f>
        <v>Below 80</v>
      </c>
      <c r="CH868" s="1" t="str">
        <f>IFERROR(_xlfn.XLOOKUP(CG868,Scenario!M:M,Scenario!N:N),"")</f>
        <v/>
      </c>
      <c r="CI868" s="1" t="b">
        <f t="shared" si="255"/>
        <v>0</v>
      </c>
      <c r="CJ868" s="75">
        <v>105.52000000000001</v>
      </c>
    </row>
    <row r="869" spans="1:89" hidden="1">
      <c r="A869" s="2">
        <v>868</v>
      </c>
      <c r="B869" s="2">
        <v>2025</v>
      </c>
      <c r="C869" s="1">
        <v>0</v>
      </c>
      <c r="D869" s="37" t="str">
        <v>001J1000002ktYTIAY</v>
      </c>
      <c r="E869" s="37" t="str">
        <v>MAHAVEER STEELS</v>
      </c>
      <c r="F869" s="37" t="str">
        <v>RAJASTHAN</v>
      </c>
      <c r="G869" s="37" t="str">
        <v>JAISALMER</v>
      </c>
      <c r="H869" s="37" t="str">
        <v>Pokaran</v>
      </c>
      <c r="I869" s="37" t="str">
        <v>M R Associates</v>
      </c>
      <c r="J869" s="37" t="str">
        <v>Neeraj Sharma</v>
      </c>
      <c r="K869" s="37">
        <v>0</v>
      </c>
      <c r="L869" s="37" t="str">
        <v>C13417</v>
      </c>
      <c r="M869" s="37" t="str">
        <v>North</v>
      </c>
      <c r="N869" s="2">
        <v>345021</v>
      </c>
      <c r="O869" s="2" t="str">
        <v>08AKHPN5269P1ZA</v>
      </c>
      <c r="P869" s="2">
        <v>8005505367</v>
      </c>
      <c r="Q869" s="2" t="str">
        <v>Feb'25</v>
      </c>
      <c r="R869" s="2">
        <v>2025</v>
      </c>
      <c r="S869" s="1">
        <v>0</v>
      </c>
      <c r="T869" s="2">
        <v>60</v>
      </c>
      <c r="U869" s="12">
        <v>0</v>
      </c>
      <c r="V869" s="1" t="str">
        <v>Challenger</v>
      </c>
      <c r="W869" s="13">
        <v>0</v>
      </c>
      <c r="X869" s="13">
        <v>0</v>
      </c>
      <c r="Y869" s="13">
        <v>0</v>
      </c>
      <c r="Z869" s="13">
        <v>0</v>
      </c>
      <c r="AA869" s="13">
        <v>0</v>
      </c>
      <c r="AB869" s="13">
        <v>0</v>
      </c>
      <c r="AC869" s="13">
        <v>0</v>
      </c>
      <c r="AD869" s="13">
        <v>0</v>
      </c>
      <c r="AE869" s="13">
        <v>0</v>
      </c>
      <c r="AF869" s="13">
        <v>0</v>
      </c>
      <c r="AG869" s="13">
        <v>0</v>
      </c>
      <c r="AH869" s="13">
        <v>0</v>
      </c>
      <c r="AI869" s="13">
        <v>0</v>
      </c>
      <c r="AJ869" s="13">
        <v>6</v>
      </c>
      <c r="AK869" s="13">
        <v>0</v>
      </c>
      <c r="AL869" s="13">
        <v>0</v>
      </c>
      <c r="AM869" s="13">
        <v>0</v>
      </c>
      <c r="AN869" s="13">
        <v>0</v>
      </c>
      <c r="AO869" s="13">
        <v>0</v>
      </c>
      <c r="AP869" s="13">
        <v>0</v>
      </c>
      <c r="AQ869" s="13">
        <v>0</v>
      </c>
      <c r="AR869" s="13">
        <v>0</v>
      </c>
      <c r="AS869" s="13">
        <v>0</v>
      </c>
      <c r="AT869" s="13">
        <v>0</v>
      </c>
      <c r="AU869" s="13">
        <v>0</v>
      </c>
      <c r="AV869" s="13">
        <v>0</v>
      </c>
      <c r="AW869" s="16">
        <f t="shared" si="240"/>
        <v>0</v>
      </c>
      <c r="AX869" s="16">
        <v>0</v>
      </c>
      <c r="AY869" s="10">
        <f t="shared" si="241"/>
        <v>0</v>
      </c>
      <c r="AZ869" s="10">
        <f>SUM(Z869:AK869)</f>
        <v>6</v>
      </c>
      <c r="BA869" s="10"/>
      <c r="BB869" s="10">
        <f t="shared" si="242"/>
        <v>0</v>
      </c>
      <c r="BC869" s="10">
        <f t="shared" si="243"/>
        <v>0</v>
      </c>
      <c r="BD869" s="10">
        <f t="shared" si="244"/>
        <v>-6</v>
      </c>
      <c r="BE869" s="10">
        <f t="shared" si="256"/>
        <v>6</v>
      </c>
      <c r="BF869" s="2" t="s">
        <v>119</v>
      </c>
      <c r="BG869" s="10">
        <f t="shared" si="245"/>
        <v>0</v>
      </c>
      <c r="BH869" s="36" t="s">
        <v>118</v>
      </c>
      <c r="BI869" s="39" t="str">
        <f t="shared" si="246"/>
        <v/>
      </c>
      <c r="BJ869" s="39" t="str">
        <f t="shared" si="247"/>
        <v/>
      </c>
      <c r="BK869" s="16">
        <f>SUM(AR869:AX869)</f>
        <v>0</v>
      </c>
      <c r="BL869" s="10">
        <f>SUM(AL869:AQ869)</f>
        <v>0</v>
      </c>
      <c r="BM869" s="12" t="str">
        <f t="shared" si="248"/>
        <v/>
      </c>
      <c r="BN869" s="12" t="str">
        <f t="shared" si="248"/>
        <v/>
      </c>
      <c r="BO869" s="9">
        <f t="shared" si="249"/>
        <v>0</v>
      </c>
      <c r="BP869" s="39" t="str">
        <f t="shared" si="250"/>
        <v/>
      </c>
      <c r="BQ869" s="147"/>
      <c r="BR869" s="9">
        <f t="shared" si="251"/>
        <v>0</v>
      </c>
      <c r="BS869" s="9">
        <f t="shared" si="252"/>
        <v>6</v>
      </c>
      <c r="BT869" s="9">
        <f t="shared" si="253"/>
        <v>6</v>
      </c>
      <c r="BU869" s="9" t="str">
        <f>IFERROR(_xlfn.XLOOKUP(D869,Sheet1!B:B,Sheet1!L:L),"")</f>
        <v/>
      </c>
      <c r="BV869" s="9" t="e">
        <f>_xlfn.XLOOKUP(BU869,Sheet1!S:S,Sheet1!T:T)</f>
        <v>#N/A</v>
      </c>
      <c r="BW869" s="9" t="e">
        <f>_xlfn.XLOOKUP(D869,Sheet1!B:B,Sheet1!M:M)</f>
        <v>#N/A</v>
      </c>
      <c r="BZ869" s="108">
        <f t="shared" si="254"/>
        <v>0</v>
      </c>
      <c r="CB869" s="12"/>
      <c r="CC869" s="12"/>
      <c r="CG869" s="1" t="str">
        <f>IF(BO869&lt;80,"Below 80",
IF(BO869&lt;=120,"80-120",
IF(BO869&lt;=200,"&gt; 120-200",
IF(BO869&lt;=300,"&gt;200-300",
IF(BO869&lt;=500,"&gt;300-500",
"&gt;500")))))</f>
        <v>Below 80</v>
      </c>
      <c r="CH869" s="1" t="str">
        <f>IFERROR(_xlfn.XLOOKUP(CG869,Scenario!M:M,Scenario!N:N),"")</f>
        <v/>
      </c>
      <c r="CI869" s="1" t="str">
        <f t="shared" si="255"/>
        <v>No</v>
      </c>
      <c r="CJ869" s="75">
        <v>0</v>
      </c>
    </row>
    <row r="870" spans="1:89">
      <c r="A870" s="2">
        <v>869</v>
      </c>
      <c r="B870" s="2">
        <v>2025</v>
      </c>
      <c r="C870" s="1">
        <v>0</v>
      </c>
      <c r="D870" s="37" t="str">
        <v>0015g00001f8wb5AAA</v>
      </c>
      <c r="E870" s="37" t="str">
        <v>BHARAT STEEL YARD</v>
      </c>
      <c r="F870" s="37" t="str">
        <v>RAJASTHAN</v>
      </c>
      <c r="G870" s="37" t="str">
        <v>JODHPUR</v>
      </c>
      <c r="H870" s="37" t="str">
        <v>Jodhpur</v>
      </c>
      <c r="I870" s="37" t="str">
        <v>M R Associates</v>
      </c>
      <c r="J870" s="37" t="str">
        <v>Neeraj Sharma</v>
      </c>
      <c r="K870" s="37">
        <v>0</v>
      </c>
      <c r="L870" s="37" t="str">
        <v>C13417</v>
      </c>
      <c r="M870" s="37" t="str">
        <v>North</v>
      </c>
      <c r="N870" s="2">
        <v>342304</v>
      </c>
      <c r="O870" s="2" t="str">
        <v>08ANWPT1708R1ZV</v>
      </c>
      <c r="P870" s="2">
        <v>9414579992</v>
      </c>
      <c r="Q870" s="2" t="str">
        <v>Feb'25</v>
      </c>
      <c r="R870" s="2">
        <v>2025</v>
      </c>
      <c r="S870" s="1">
        <v>0</v>
      </c>
      <c r="T870" s="2">
        <v>100</v>
      </c>
      <c r="U870" s="12">
        <v>0</v>
      </c>
      <c r="V870" s="1" t="str">
        <v>Challenger</v>
      </c>
      <c r="W870" s="13">
        <v>0</v>
      </c>
      <c r="X870" s="13">
        <v>0</v>
      </c>
      <c r="Y870" s="13">
        <v>0</v>
      </c>
      <c r="Z870" s="13">
        <v>0</v>
      </c>
      <c r="AA870" s="13">
        <v>0</v>
      </c>
      <c r="AB870" s="13">
        <v>0</v>
      </c>
      <c r="AC870" s="13">
        <v>0</v>
      </c>
      <c r="AD870" s="13">
        <v>0</v>
      </c>
      <c r="AE870" s="13">
        <v>0</v>
      </c>
      <c r="AF870" s="13">
        <v>0</v>
      </c>
      <c r="AG870" s="13">
        <v>0</v>
      </c>
      <c r="AH870" s="13">
        <v>0</v>
      </c>
      <c r="AI870" s="13">
        <v>0</v>
      </c>
      <c r="AJ870" s="13">
        <v>12</v>
      </c>
      <c r="AK870" s="13">
        <v>0</v>
      </c>
      <c r="AL870" s="13">
        <v>0</v>
      </c>
      <c r="AM870" s="13">
        <v>0</v>
      </c>
      <c r="AN870" s="13">
        <v>0</v>
      </c>
      <c r="AO870" s="13">
        <v>0</v>
      </c>
      <c r="AP870" s="13">
        <v>0</v>
      </c>
      <c r="AQ870" s="13">
        <v>0</v>
      </c>
      <c r="AR870" s="13">
        <v>0</v>
      </c>
      <c r="AS870" s="13">
        <v>0</v>
      </c>
      <c r="AT870" s="13">
        <v>0</v>
      </c>
      <c r="AU870" s="13">
        <v>0</v>
      </c>
      <c r="AV870" s="13">
        <v>0</v>
      </c>
      <c r="AW870" s="16">
        <f t="shared" si="240"/>
        <v>0</v>
      </c>
      <c r="AX870" s="16">
        <v>0</v>
      </c>
      <c r="AY870" s="10">
        <f t="shared" si="241"/>
        <v>0</v>
      </c>
      <c r="AZ870" s="10">
        <f>SUM(Z870:AK870)</f>
        <v>12</v>
      </c>
      <c r="BA870" s="10"/>
      <c r="BB870" s="10">
        <f t="shared" si="242"/>
        <v>0</v>
      </c>
      <c r="BC870" s="10">
        <f t="shared" si="243"/>
        <v>0</v>
      </c>
      <c r="BD870" s="10">
        <f t="shared" si="244"/>
        <v>-12</v>
      </c>
      <c r="BE870" s="10">
        <f t="shared" si="256"/>
        <v>12</v>
      </c>
      <c r="BF870" s="2" t="s">
        <v>119</v>
      </c>
      <c r="BG870" s="10">
        <f t="shared" si="245"/>
        <v>0</v>
      </c>
      <c r="BH870" s="36" t="s">
        <v>118</v>
      </c>
      <c r="BI870" s="39" t="str">
        <f t="shared" si="246"/>
        <v/>
      </c>
      <c r="BJ870" s="39" t="str">
        <f t="shared" si="247"/>
        <v/>
      </c>
      <c r="BK870" s="16">
        <f>SUM(AR870:AX870)</f>
        <v>0</v>
      </c>
      <c r="BL870" s="10">
        <f>SUM(AL870:AQ870)</f>
        <v>0</v>
      </c>
      <c r="BM870" s="12" t="str">
        <f t="shared" si="248"/>
        <v/>
      </c>
      <c r="BN870" s="12" t="str">
        <f t="shared" si="248"/>
        <v/>
      </c>
      <c r="BO870" s="9">
        <f t="shared" si="249"/>
        <v>0</v>
      </c>
      <c r="BP870" s="39" t="str">
        <f t="shared" si="250"/>
        <v/>
      </c>
      <c r="BQ870" s="147"/>
      <c r="BR870" s="9">
        <f t="shared" si="251"/>
        <v>0</v>
      </c>
      <c r="BS870" s="9">
        <f t="shared" si="252"/>
        <v>12</v>
      </c>
      <c r="BT870" s="9">
        <f t="shared" si="253"/>
        <v>12</v>
      </c>
      <c r="BU870" s="9" t="str">
        <f>IFERROR(_xlfn.XLOOKUP(D870,Sheet1!B:B,Sheet1!L:L),"")</f>
        <v/>
      </c>
      <c r="BV870" s="9" t="e">
        <f>_xlfn.XLOOKUP(BU870,Sheet1!S:S,Sheet1!T:T)</f>
        <v>#N/A</v>
      </c>
      <c r="BW870" s="9" t="e">
        <f>_xlfn.XLOOKUP(D870,Sheet1!B:B,Sheet1!M:M)</f>
        <v>#N/A</v>
      </c>
      <c r="BZ870" s="108">
        <f t="shared" si="254"/>
        <v>0</v>
      </c>
      <c r="CB870" s="12"/>
      <c r="CC870" s="12"/>
      <c r="CG870" s="1" t="str">
        <f>IF(BO870&lt;80,"Below 80",
IF(BO870&lt;=120,"80-120",
IF(BO870&lt;=200,"&gt; 120-200",
IF(BO870&lt;=300,"&gt;200-300",
IF(BO870&lt;=500,"&gt;300-500",
"&gt;500")))))</f>
        <v>Below 80</v>
      </c>
      <c r="CH870" s="1" t="str">
        <f>IFERROR(_xlfn.XLOOKUP(CG870,Scenario!M:M,Scenario!N:N),"")</f>
        <v/>
      </c>
      <c r="CI870" s="1" t="str">
        <f t="shared" si="255"/>
        <v>No</v>
      </c>
      <c r="CJ870" s="75">
        <v>0</v>
      </c>
    </row>
    <row r="871" spans="1:89" hidden="1">
      <c r="A871" s="2">
        <v>870</v>
      </c>
      <c r="B871" s="2">
        <v>2025</v>
      </c>
      <c r="C871" s="1">
        <v>0</v>
      </c>
      <c r="D871" s="37" t="str">
        <v>0015g00001fwMDVAA2</v>
      </c>
      <c r="E871" s="37" t="str">
        <v>GURUAMAR DASS IRON STORE</v>
      </c>
      <c r="F871" s="37" t="str">
        <v>PUNJAB</v>
      </c>
      <c r="G871" s="37" t="str">
        <v>AMRITSAR</v>
      </c>
      <c r="H871" s="37" t="str">
        <v>Amritsar-I</v>
      </c>
      <c r="I871" s="37" t="str">
        <v>MAHAVIR STEEL CORPORATION</v>
      </c>
      <c r="J871" s="37" t="str">
        <v>Abhishek Wadhwa</v>
      </c>
      <c r="K871" s="37">
        <v>0</v>
      </c>
      <c r="L871" s="37" t="str">
        <v>0015g00001ghemj</v>
      </c>
      <c r="M871" s="37" t="str">
        <v>North</v>
      </c>
      <c r="N871" s="2">
        <v>143112</v>
      </c>
      <c r="O871" s="2" t="str">
        <v>03AXGPS7305F1ZM</v>
      </c>
      <c r="P871" s="2">
        <v>9855303400</v>
      </c>
      <c r="Q871" s="2" t="str">
        <v>Feb'25</v>
      </c>
      <c r="R871" s="2">
        <v>2025</v>
      </c>
      <c r="S871" s="1">
        <v>0</v>
      </c>
      <c r="T871" s="2">
        <v>50</v>
      </c>
      <c r="U871" s="12">
        <v>0</v>
      </c>
      <c r="V871" s="1" t="str">
        <v>Minor</v>
      </c>
      <c r="W871" s="13">
        <v>0</v>
      </c>
      <c r="X871" s="13">
        <v>0</v>
      </c>
      <c r="Y871" s="13">
        <v>0</v>
      </c>
      <c r="Z871" s="13">
        <v>0</v>
      </c>
      <c r="AA871" s="13">
        <v>0</v>
      </c>
      <c r="AB871" s="13">
        <v>0</v>
      </c>
      <c r="AC871" s="13">
        <v>0</v>
      </c>
      <c r="AD871" s="13">
        <v>0</v>
      </c>
      <c r="AE871" s="13">
        <v>0</v>
      </c>
      <c r="AF871" s="13">
        <v>0</v>
      </c>
      <c r="AG871" s="13">
        <v>0</v>
      </c>
      <c r="AH871" s="13">
        <v>0</v>
      </c>
      <c r="AI871" s="13">
        <v>0</v>
      </c>
      <c r="AJ871" s="13">
        <v>12.59</v>
      </c>
      <c r="AK871" s="13">
        <v>0</v>
      </c>
      <c r="AL871" s="13">
        <v>0</v>
      </c>
      <c r="AM871" s="13">
        <v>0</v>
      </c>
      <c r="AN871" s="13">
        <v>0</v>
      </c>
      <c r="AO871" s="13">
        <v>0</v>
      </c>
      <c r="AP871" s="13">
        <v>0</v>
      </c>
      <c r="AQ871" s="13">
        <v>0</v>
      </c>
      <c r="AR871" s="13">
        <v>0</v>
      </c>
      <c r="AS871" s="13">
        <v>0</v>
      </c>
      <c r="AT871" s="13">
        <v>0</v>
      </c>
      <c r="AU871" s="13">
        <v>0</v>
      </c>
      <c r="AV871" s="13">
        <v>0</v>
      </c>
      <c r="AW871" s="16">
        <f t="shared" si="240"/>
        <v>0</v>
      </c>
      <c r="AX871" s="16">
        <v>0</v>
      </c>
      <c r="AY871" s="10">
        <f t="shared" si="241"/>
        <v>0</v>
      </c>
      <c r="AZ871" s="10">
        <f>SUM(Z871:AK871)</f>
        <v>12.59</v>
      </c>
      <c r="BA871" s="10">
        <v>0</v>
      </c>
      <c r="BB871" s="10">
        <f t="shared" si="242"/>
        <v>0</v>
      </c>
      <c r="BC871" s="10">
        <f t="shared" si="243"/>
        <v>0</v>
      </c>
      <c r="BD871" s="10">
        <f t="shared" si="244"/>
        <v>-12.59</v>
      </c>
      <c r="BE871" s="10">
        <f t="shared" si="256"/>
        <v>12.59</v>
      </c>
      <c r="BF871" s="2" t="s">
        <v>119</v>
      </c>
      <c r="BG871" s="10">
        <f t="shared" si="245"/>
        <v>0</v>
      </c>
      <c r="BH871" s="36" t="s">
        <v>118</v>
      </c>
      <c r="BI871" s="39" t="str">
        <f t="shared" si="246"/>
        <v/>
      </c>
      <c r="BJ871" s="39" t="str">
        <f t="shared" si="247"/>
        <v/>
      </c>
      <c r="BK871" s="16">
        <f>SUM(AR871:AX871)</f>
        <v>0</v>
      </c>
      <c r="BL871" s="10">
        <f>SUM(AL871:AQ871)</f>
        <v>0</v>
      </c>
      <c r="BM871" s="12" t="str">
        <f t="shared" si="248"/>
        <v/>
      </c>
      <c r="BN871" s="12" t="str">
        <f t="shared" si="248"/>
        <v/>
      </c>
      <c r="BO871" s="9">
        <f t="shared" si="249"/>
        <v>0</v>
      </c>
      <c r="BP871" s="39" t="str">
        <f t="shared" si="250"/>
        <v/>
      </c>
      <c r="BQ871" s="147"/>
      <c r="BR871" s="9">
        <f t="shared" si="251"/>
        <v>0</v>
      </c>
      <c r="BS871" s="9">
        <f t="shared" si="252"/>
        <v>12.59</v>
      </c>
      <c r="BT871" s="9">
        <f t="shared" si="253"/>
        <v>12.59</v>
      </c>
      <c r="BU871" s="9" t="str">
        <f>IFERROR(_xlfn.XLOOKUP(D871,Sheet1!B:B,Sheet1!L:L),"")</f>
        <v/>
      </c>
      <c r="BV871" s="9" t="e">
        <f>_xlfn.XLOOKUP(BU871,Sheet1!S:S,Sheet1!T:T)</f>
        <v>#N/A</v>
      </c>
      <c r="BW871" s="9" t="e">
        <f>_xlfn.XLOOKUP(D871,Sheet1!B:B,Sheet1!M:M)</f>
        <v>#N/A</v>
      </c>
      <c r="BZ871" s="108">
        <f t="shared" si="254"/>
        <v>0</v>
      </c>
      <c r="CB871" s="12"/>
      <c r="CC871" s="12"/>
      <c r="CG871" s="1" t="str">
        <f>IF(BO871&lt;80,"Below 80",
IF(BO871&lt;=120,"80-120",
IF(BO871&lt;=200,"&gt; 120-200",
IF(BO871&lt;=300,"&gt;200-300",
IF(BO871&lt;=500,"&gt;300-500",
"&gt;500")))))</f>
        <v>Below 80</v>
      </c>
      <c r="CH871" s="1" t="str">
        <f>IFERROR(_xlfn.XLOOKUP(CG871,Scenario!M:M,Scenario!N:N),"")</f>
        <v/>
      </c>
      <c r="CI871" s="1" t="str">
        <f t="shared" si="255"/>
        <v>No</v>
      </c>
      <c r="CJ871" s="75">
        <v>0</v>
      </c>
    </row>
    <row r="872" spans="1:89" hidden="1">
      <c r="A872" s="2">
        <v>871</v>
      </c>
      <c r="B872" s="2">
        <v>2025</v>
      </c>
      <c r="C872" s="1">
        <v>0</v>
      </c>
      <c r="D872" s="37" t="str">
        <v>001J100000Trk4PIAR</v>
      </c>
      <c r="E872" s="37" t="str">
        <v>DIMPLE SALES PRIVATE LIMITED</v>
      </c>
      <c r="F872" s="37" t="str">
        <v>DELHI</v>
      </c>
      <c r="G872" s="37" t="str">
        <v>NORTH WEST</v>
      </c>
      <c r="H872" s="37">
        <v>0</v>
      </c>
      <c r="I872" s="37" t="str">
        <v>MAHENDRA STEELS</v>
      </c>
      <c r="J872" s="37" t="str">
        <v>Aman kumar</v>
      </c>
      <c r="K872" s="37">
        <v>0</v>
      </c>
      <c r="L872" s="37" t="str">
        <v>C12832</v>
      </c>
      <c r="M872" s="37" t="str">
        <v>North</v>
      </c>
      <c r="N872" s="2">
        <v>110085</v>
      </c>
      <c r="O872" s="2" t="str">
        <v>07AAGCD1730K1ZR</v>
      </c>
      <c r="P872" s="2">
        <v>9150050016</v>
      </c>
      <c r="Q872" s="2" t="str">
        <v>Feb'25</v>
      </c>
      <c r="R872" s="2">
        <v>2025</v>
      </c>
      <c r="S872" s="1">
        <v>0</v>
      </c>
      <c r="T872" s="2">
        <v>100</v>
      </c>
      <c r="U872" s="12">
        <v>0.03</v>
      </c>
      <c r="V872" s="1" t="str">
        <v>Challenger</v>
      </c>
      <c r="W872" s="13">
        <v>0</v>
      </c>
      <c r="X872" s="13">
        <v>0</v>
      </c>
      <c r="Y872" s="13">
        <v>0</v>
      </c>
      <c r="Z872" s="13">
        <v>0</v>
      </c>
      <c r="AA872" s="13">
        <v>0</v>
      </c>
      <c r="AB872" s="13">
        <v>0</v>
      </c>
      <c r="AC872" s="13">
        <v>0</v>
      </c>
      <c r="AD872" s="13">
        <v>0</v>
      </c>
      <c r="AE872" s="13">
        <v>0</v>
      </c>
      <c r="AF872" s="13">
        <v>0</v>
      </c>
      <c r="AG872" s="13">
        <v>0</v>
      </c>
      <c r="AH872" s="13">
        <v>0</v>
      </c>
      <c r="AI872" s="13">
        <v>0</v>
      </c>
      <c r="AJ872" s="13">
        <v>15.2</v>
      </c>
      <c r="AK872" s="13">
        <v>6.42</v>
      </c>
      <c r="AL872" s="13">
        <v>12.49</v>
      </c>
      <c r="AM872" s="13">
        <v>5.28</v>
      </c>
      <c r="AN872" s="13">
        <v>0</v>
      </c>
      <c r="AO872" s="13">
        <v>20.07</v>
      </c>
      <c r="AP872" s="13">
        <v>0</v>
      </c>
      <c r="AQ872" s="13">
        <v>6</v>
      </c>
      <c r="AR872" s="13">
        <v>0</v>
      </c>
      <c r="AS872" s="13">
        <v>0</v>
      </c>
      <c r="AT872" s="13">
        <v>7</v>
      </c>
      <c r="AU872" s="13">
        <v>0</v>
      </c>
      <c r="AV872" s="13">
        <v>2</v>
      </c>
      <c r="AW872" s="16">
        <f t="shared" si="240"/>
        <v>50.84</v>
      </c>
      <c r="AX872" s="16">
        <v>87.68</v>
      </c>
      <c r="AY872" s="10">
        <f t="shared" si="241"/>
        <v>138.52000000000001</v>
      </c>
      <c r="AZ872" s="10">
        <f>SUM(Z872:AK872)</f>
        <v>21.619999999999997</v>
      </c>
      <c r="BA872" s="10">
        <v>75</v>
      </c>
      <c r="BB872" s="10">
        <f t="shared" si="242"/>
        <v>24.159999999999997</v>
      </c>
      <c r="BC872" s="10">
        <f t="shared" si="243"/>
        <v>6.0399999999999991</v>
      </c>
      <c r="BD872" s="10">
        <f t="shared" si="244"/>
        <v>116.9</v>
      </c>
      <c r="BE872" s="10">
        <f t="shared" si="256"/>
        <v>-29.220000000000006</v>
      </c>
      <c r="BF872" s="2" t="s">
        <v>119</v>
      </c>
      <c r="BG872" s="10">
        <f t="shared" si="245"/>
        <v>5.48</v>
      </c>
      <c r="BH872" s="36" t="s">
        <v>118</v>
      </c>
      <c r="BI872" s="39" t="str">
        <f t="shared" si="246"/>
        <v/>
      </c>
      <c r="BJ872" s="39" t="str">
        <f t="shared" si="247"/>
        <v/>
      </c>
      <c r="BK872" s="16">
        <f>SUM(AR872:AX872)</f>
        <v>147.52000000000001</v>
      </c>
      <c r="BL872" s="10">
        <f>SUM(AL872:AQ872)</f>
        <v>43.84</v>
      </c>
      <c r="BM872" s="12">
        <f t="shared" si="248"/>
        <v>1.0649725671383194</v>
      </c>
      <c r="BN872" s="12">
        <f t="shared" si="248"/>
        <v>0.31648859370488014</v>
      </c>
      <c r="BO872" s="9">
        <f t="shared" si="249"/>
        <v>43.84</v>
      </c>
      <c r="BP872" s="39" t="str">
        <f t="shared" si="250"/>
        <v/>
      </c>
      <c r="BQ872" s="147"/>
      <c r="BR872" s="9">
        <f t="shared" si="251"/>
        <v>0</v>
      </c>
      <c r="BS872" s="9">
        <f t="shared" si="252"/>
        <v>21.619999999999997</v>
      </c>
      <c r="BT872" s="9">
        <f t="shared" si="253"/>
        <v>21.619999999999997</v>
      </c>
      <c r="BU872" s="9" t="str">
        <f>IFERROR(_xlfn.XLOOKUP(D872,Sheet1!B:B,Sheet1!L:L),"")</f>
        <v/>
      </c>
      <c r="BV872" s="9" t="e">
        <f>_xlfn.XLOOKUP(BU872,Sheet1!S:S,Sheet1!T:T)</f>
        <v>#N/A</v>
      </c>
      <c r="BW872" s="9" t="e">
        <f>_xlfn.XLOOKUP(D872,Sheet1!B:B,Sheet1!M:M)</f>
        <v>#N/A</v>
      </c>
      <c r="BZ872" s="108">
        <f t="shared" si="254"/>
        <v>87.68</v>
      </c>
      <c r="CB872" s="12">
        <f>AW872/AY872</f>
        <v>0.36702281259023967</v>
      </c>
      <c r="CC872" s="12">
        <f>AX872/AY872</f>
        <v>0.63297718740976028</v>
      </c>
      <c r="CG872" s="1" t="str">
        <f>IF(BO872&lt;80,"Below 80",
IF(BO872&lt;=120,"80-120",
IF(BO872&lt;=200,"&gt; 120-200",
IF(BO872&lt;=300,"&gt;200-300",
IF(BO872&lt;=500,"&gt;300-500",
"&gt;500")))))</f>
        <v>Below 80</v>
      </c>
      <c r="CH872" s="1" t="str">
        <f>IFERROR(_xlfn.XLOOKUP(CG872,Scenario!M:M,Scenario!N:N),"")</f>
        <v/>
      </c>
      <c r="CI872" s="1" t="str">
        <f t="shared" si="255"/>
        <v>Yes</v>
      </c>
      <c r="CJ872" s="75">
        <v>87.68</v>
      </c>
    </row>
    <row r="873" spans="1:89" hidden="1">
      <c r="A873" s="2">
        <v>872</v>
      </c>
      <c r="B873" s="2">
        <v>2025</v>
      </c>
      <c r="C873" s="1">
        <v>0</v>
      </c>
      <c r="D873" s="37" t="str">
        <v>0015g00001W39pjAAB</v>
      </c>
      <c r="E873" s="37" t="str">
        <v>haryana iron store</v>
      </c>
      <c r="F873" s="37" t="str">
        <v>DELHI</v>
      </c>
      <c r="G873" s="37" t="str">
        <v>WEST</v>
      </c>
      <c r="H873" s="37">
        <v>0</v>
      </c>
      <c r="I873" s="37" t="str">
        <v>MAHENDRA STEELS</v>
      </c>
      <c r="J873" s="37" t="str">
        <v>Aman kumar</v>
      </c>
      <c r="K873" s="37">
        <v>0</v>
      </c>
      <c r="L873" s="37" t="str">
        <v>C12832</v>
      </c>
      <c r="M873" s="37" t="str">
        <v>North</v>
      </c>
      <c r="N873" s="2">
        <v>110041</v>
      </c>
      <c r="O873" s="2" t="str">
        <v>07AGTPG4522A1Z</v>
      </c>
      <c r="P873" s="2">
        <v>9250187875</v>
      </c>
      <c r="Q873" s="2" t="str">
        <v>Feb'25</v>
      </c>
      <c r="R873" s="2">
        <v>2025</v>
      </c>
      <c r="S873" s="1">
        <v>0</v>
      </c>
      <c r="T873" s="2">
        <v>100</v>
      </c>
      <c r="U873" s="12">
        <v>0</v>
      </c>
      <c r="V873" s="1" t="str">
        <v>Challenger</v>
      </c>
      <c r="W873" s="13">
        <v>0</v>
      </c>
      <c r="X873" s="13">
        <v>0</v>
      </c>
      <c r="Y873" s="13">
        <v>0</v>
      </c>
      <c r="Z873" s="13">
        <v>0</v>
      </c>
      <c r="AA873" s="13">
        <v>0</v>
      </c>
      <c r="AB873" s="13">
        <v>0</v>
      </c>
      <c r="AC873" s="13">
        <v>0</v>
      </c>
      <c r="AD873" s="13">
        <v>0</v>
      </c>
      <c r="AE873" s="13">
        <v>0</v>
      </c>
      <c r="AF873" s="13">
        <v>0</v>
      </c>
      <c r="AG873" s="13">
        <v>0</v>
      </c>
      <c r="AH873" s="13">
        <v>0</v>
      </c>
      <c r="AI873" s="13">
        <v>0</v>
      </c>
      <c r="AJ873" s="13">
        <v>10.41</v>
      </c>
      <c r="AK873" s="13">
        <v>0</v>
      </c>
      <c r="AL873" s="13">
        <v>0</v>
      </c>
      <c r="AM873" s="13">
        <v>0</v>
      </c>
      <c r="AN873" s="13">
        <v>0</v>
      </c>
      <c r="AO873" s="13">
        <v>0</v>
      </c>
      <c r="AP873" s="13">
        <v>0</v>
      </c>
      <c r="AQ873" s="13">
        <v>0</v>
      </c>
      <c r="AR873" s="13">
        <v>0</v>
      </c>
      <c r="AS873" s="13">
        <v>0</v>
      </c>
      <c r="AT873" s="13">
        <v>0</v>
      </c>
      <c r="AU873" s="13">
        <v>0</v>
      </c>
      <c r="AV873" s="13">
        <v>0</v>
      </c>
      <c r="AW873" s="16">
        <f t="shared" si="240"/>
        <v>0</v>
      </c>
      <c r="AX873" s="16">
        <v>0</v>
      </c>
      <c r="AY873" s="10">
        <f t="shared" si="241"/>
        <v>0</v>
      </c>
      <c r="AZ873" s="10">
        <f>SUM(Z873:AK873)</f>
        <v>10.41</v>
      </c>
      <c r="BA873" s="10"/>
      <c r="BB873" s="10">
        <f t="shared" si="242"/>
        <v>0</v>
      </c>
      <c r="BC873" s="10">
        <f t="shared" si="243"/>
        <v>0</v>
      </c>
      <c r="BD873" s="10">
        <f t="shared" si="244"/>
        <v>-10.41</v>
      </c>
      <c r="BE873" s="10">
        <f t="shared" si="256"/>
        <v>10.41</v>
      </c>
      <c r="BF873" s="2" t="s">
        <v>119</v>
      </c>
      <c r="BG873" s="10">
        <f t="shared" si="245"/>
        <v>0</v>
      </c>
      <c r="BH873" s="36" t="s">
        <v>118</v>
      </c>
      <c r="BI873" s="39" t="str">
        <f t="shared" si="246"/>
        <v/>
      </c>
      <c r="BJ873" s="39" t="str">
        <f t="shared" si="247"/>
        <v/>
      </c>
      <c r="BK873" s="16">
        <f>SUM(AR873:AX873)</f>
        <v>0</v>
      </c>
      <c r="BL873" s="10">
        <f>SUM(AL873:AQ873)</f>
        <v>0</v>
      </c>
      <c r="BM873" s="12" t="str">
        <f t="shared" si="248"/>
        <v/>
      </c>
      <c r="BN873" s="12" t="str">
        <f t="shared" si="248"/>
        <v/>
      </c>
      <c r="BO873" s="9">
        <f t="shared" si="249"/>
        <v>0</v>
      </c>
      <c r="BP873" s="39" t="str">
        <f t="shared" si="250"/>
        <v/>
      </c>
      <c r="BQ873" s="147"/>
      <c r="BR873" s="9">
        <f t="shared" si="251"/>
        <v>0</v>
      </c>
      <c r="BS873" s="9">
        <f t="shared" si="252"/>
        <v>10.41</v>
      </c>
      <c r="BT873" s="9">
        <f t="shared" si="253"/>
        <v>10.41</v>
      </c>
      <c r="BU873" s="9" t="str">
        <f>IFERROR(_xlfn.XLOOKUP(D873,Sheet1!B:B,Sheet1!L:L),"")</f>
        <v/>
      </c>
      <c r="BV873" s="9" t="e">
        <f>_xlfn.XLOOKUP(BU873,Sheet1!S:S,Sheet1!T:T)</f>
        <v>#N/A</v>
      </c>
      <c r="BW873" s="9" t="e">
        <f>_xlfn.XLOOKUP(D873,Sheet1!B:B,Sheet1!M:M)</f>
        <v>#N/A</v>
      </c>
      <c r="BZ873" s="108">
        <f t="shared" si="254"/>
        <v>0</v>
      </c>
      <c r="CB873" s="12"/>
      <c r="CC873" s="12"/>
      <c r="CG873" s="1" t="str">
        <f>IF(BO873&lt;80,"Below 80",
IF(BO873&lt;=120,"80-120",
IF(BO873&lt;=200,"&gt; 120-200",
IF(BO873&lt;=300,"&gt;200-300",
IF(BO873&lt;=500,"&gt;300-500",
"&gt;500")))))</f>
        <v>Below 80</v>
      </c>
      <c r="CH873" s="1" t="str">
        <f>IFERROR(_xlfn.XLOOKUP(CG873,Scenario!M:M,Scenario!N:N),"")</f>
        <v/>
      </c>
      <c r="CI873" s="1" t="str">
        <f t="shared" si="255"/>
        <v>No</v>
      </c>
      <c r="CJ873" s="75">
        <v>0</v>
      </c>
    </row>
    <row r="874" spans="1:89" hidden="1">
      <c r="A874" s="2">
        <v>873</v>
      </c>
      <c r="B874" s="2">
        <v>2025</v>
      </c>
      <c r="C874" s="1">
        <v>0</v>
      </c>
      <c r="D874" s="37" t="str">
        <v>001J100000S0EoZIAV</v>
      </c>
      <c r="E874" s="37" t="str">
        <v>CEMENT TRADING STATION</v>
      </c>
      <c r="F874" s="37" t="str">
        <v>DELHI</v>
      </c>
      <c r="G874" s="37" t="str">
        <v>EAST</v>
      </c>
      <c r="H874" s="37">
        <v>0</v>
      </c>
      <c r="I874" s="37" t="str">
        <v>MAHENDRA STEELS</v>
      </c>
      <c r="J874" s="37" t="str">
        <v>Aashish Goyal</v>
      </c>
      <c r="K874" s="37">
        <v>0</v>
      </c>
      <c r="L874" s="37" t="str">
        <v>C12832</v>
      </c>
      <c r="M874" s="37" t="str">
        <v>North</v>
      </c>
      <c r="N874" s="2">
        <v>110092</v>
      </c>
      <c r="O874" s="2" t="str">
        <v>07AICPA8927A1ZQ</v>
      </c>
      <c r="P874" s="2">
        <v>9910909015</v>
      </c>
      <c r="Q874" s="2" t="str">
        <v>Feb'25</v>
      </c>
      <c r="R874" s="2">
        <v>2025</v>
      </c>
      <c r="S874" s="1">
        <v>0</v>
      </c>
      <c r="T874" s="2">
        <v>100</v>
      </c>
      <c r="U874" s="12">
        <v>0</v>
      </c>
      <c r="V874" s="1" t="str">
        <v>Challenger</v>
      </c>
      <c r="W874" s="13">
        <v>0</v>
      </c>
      <c r="X874" s="13">
        <v>0</v>
      </c>
      <c r="Y874" s="13">
        <v>0</v>
      </c>
      <c r="Z874" s="13">
        <v>0</v>
      </c>
      <c r="AA874" s="13">
        <v>0</v>
      </c>
      <c r="AB874" s="13">
        <v>0</v>
      </c>
      <c r="AC874" s="13">
        <v>0</v>
      </c>
      <c r="AD874" s="13">
        <v>0</v>
      </c>
      <c r="AE874" s="13">
        <v>0</v>
      </c>
      <c r="AF874" s="13">
        <v>0</v>
      </c>
      <c r="AG874" s="13">
        <v>0</v>
      </c>
      <c r="AH874" s="13">
        <v>0</v>
      </c>
      <c r="AI874" s="13">
        <v>0</v>
      </c>
      <c r="AJ874" s="13">
        <v>15.1</v>
      </c>
      <c r="AK874" s="13">
        <v>0</v>
      </c>
      <c r="AL874" s="13">
        <v>0</v>
      </c>
      <c r="AM874" s="13">
        <v>0</v>
      </c>
      <c r="AN874" s="13">
        <v>0</v>
      </c>
      <c r="AO874" s="13">
        <v>0</v>
      </c>
      <c r="AP874" s="13">
        <v>0</v>
      </c>
      <c r="AQ874" s="13">
        <v>0</v>
      </c>
      <c r="AR874" s="13">
        <v>0</v>
      </c>
      <c r="AS874" s="13">
        <v>0</v>
      </c>
      <c r="AT874" s="13">
        <v>0</v>
      </c>
      <c r="AU874" s="13">
        <v>0</v>
      </c>
      <c r="AV874" s="13">
        <v>0</v>
      </c>
      <c r="AW874" s="16">
        <f t="shared" si="240"/>
        <v>0</v>
      </c>
      <c r="AX874" s="16">
        <v>0</v>
      </c>
      <c r="AY874" s="10">
        <f t="shared" si="241"/>
        <v>0</v>
      </c>
      <c r="AZ874" s="10">
        <f>SUM(Z874:AK874)</f>
        <v>15.1</v>
      </c>
      <c r="BA874" s="10"/>
      <c r="BB874" s="10">
        <f t="shared" si="242"/>
        <v>0</v>
      </c>
      <c r="BC874" s="10">
        <f t="shared" si="243"/>
        <v>0</v>
      </c>
      <c r="BD874" s="10">
        <f t="shared" si="244"/>
        <v>-15.1</v>
      </c>
      <c r="BE874" s="10">
        <f t="shared" si="256"/>
        <v>15.1</v>
      </c>
      <c r="BF874" s="2" t="s">
        <v>119</v>
      </c>
      <c r="BG874" s="10">
        <f t="shared" si="245"/>
        <v>0</v>
      </c>
      <c r="BH874" s="36" t="s">
        <v>118</v>
      </c>
      <c r="BI874" s="39" t="str">
        <f t="shared" si="246"/>
        <v/>
      </c>
      <c r="BJ874" s="39" t="str">
        <f t="shared" si="247"/>
        <v/>
      </c>
      <c r="BK874" s="16">
        <f>SUM(AR874:AX874)</f>
        <v>0</v>
      </c>
      <c r="BL874" s="10">
        <f>SUM(AL874:AQ874)</f>
        <v>0</v>
      </c>
      <c r="BM874" s="12" t="str">
        <f t="shared" si="248"/>
        <v/>
      </c>
      <c r="BN874" s="12" t="str">
        <f t="shared" si="248"/>
        <v/>
      </c>
      <c r="BO874" s="9">
        <f t="shared" si="249"/>
        <v>0</v>
      </c>
      <c r="BP874" s="39" t="str">
        <f t="shared" si="250"/>
        <v/>
      </c>
      <c r="BQ874" s="147"/>
      <c r="BR874" s="9">
        <f t="shared" si="251"/>
        <v>0</v>
      </c>
      <c r="BS874" s="9">
        <f t="shared" si="252"/>
        <v>15.1</v>
      </c>
      <c r="BT874" s="9">
        <f t="shared" si="253"/>
        <v>15.1</v>
      </c>
      <c r="BU874" s="9" t="str">
        <f>IFERROR(_xlfn.XLOOKUP(D874,Sheet1!B:B,Sheet1!L:L),"")</f>
        <v/>
      </c>
      <c r="BV874" s="9" t="e">
        <f>_xlfn.XLOOKUP(BU874,Sheet1!S:S,Sheet1!T:T)</f>
        <v>#N/A</v>
      </c>
      <c r="BW874" s="9" t="e">
        <f>_xlfn.XLOOKUP(D874,Sheet1!B:B,Sheet1!M:M)</f>
        <v>#N/A</v>
      </c>
      <c r="BZ874" s="108">
        <f t="shared" si="254"/>
        <v>0</v>
      </c>
      <c r="CB874" s="12"/>
      <c r="CC874" s="12"/>
      <c r="CG874" s="1" t="str">
        <f>IF(BO874&lt;80,"Below 80",
IF(BO874&lt;=120,"80-120",
IF(BO874&lt;=200,"&gt; 120-200",
IF(BO874&lt;=300,"&gt;200-300",
IF(BO874&lt;=500,"&gt;300-500",
"&gt;500")))))</f>
        <v>Below 80</v>
      </c>
      <c r="CH874" s="1" t="str">
        <f>IFERROR(_xlfn.XLOOKUP(CG874,Scenario!M:M,Scenario!N:N),"")</f>
        <v/>
      </c>
      <c r="CI874" s="1" t="str">
        <f t="shared" si="255"/>
        <v>No</v>
      </c>
      <c r="CJ874" s="75">
        <v>0</v>
      </c>
    </row>
    <row r="875" spans="1:89" hidden="1">
      <c r="A875" s="2">
        <v>874</v>
      </c>
      <c r="B875" s="2">
        <v>2025</v>
      </c>
      <c r="C875" s="1">
        <v>0</v>
      </c>
      <c r="D875" s="37" t="str">
        <v>001J100000S09GLIAZ</v>
      </c>
      <c r="E875" s="37" t="str">
        <v>HARIOM STEEL TRADERS</v>
      </c>
      <c r="F875" s="37" t="str">
        <v>DELHI</v>
      </c>
      <c r="G875" s="37" t="str">
        <v>SOUTH</v>
      </c>
      <c r="H875" s="37" t="str">
        <v>Gurugram</v>
      </c>
      <c r="I875" s="37" t="str">
        <v>NIKUNJ UDYOG</v>
      </c>
      <c r="J875" s="37" t="str">
        <v>Shiv Shankar Sharma</v>
      </c>
      <c r="K875" s="37">
        <v>0</v>
      </c>
      <c r="L875" s="37" t="str">
        <v>C12828</v>
      </c>
      <c r="M875" s="37" t="str">
        <v>North</v>
      </c>
      <c r="N875" s="2">
        <v>110062</v>
      </c>
      <c r="O875" s="2">
        <v>0</v>
      </c>
      <c r="P875" s="2">
        <v>0</v>
      </c>
      <c r="Q875" s="2" t="str">
        <v>Feb'25</v>
      </c>
      <c r="R875" s="2">
        <v>2025</v>
      </c>
      <c r="S875" s="1">
        <v>0</v>
      </c>
      <c r="T875" s="2">
        <v>150</v>
      </c>
      <c r="U875" s="12">
        <v>0</v>
      </c>
      <c r="V875" s="1" t="str">
        <v>Challenger</v>
      </c>
      <c r="W875" s="13">
        <v>0</v>
      </c>
      <c r="X875" s="13">
        <v>0</v>
      </c>
      <c r="Y875" s="13">
        <v>0</v>
      </c>
      <c r="Z875" s="13">
        <v>0</v>
      </c>
      <c r="AA875" s="13">
        <v>0</v>
      </c>
      <c r="AB875" s="13">
        <v>0</v>
      </c>
      <c r="AC875" s="13">
        <v>0</v>
      </c>
      <c r="AD875" s="13">
        <v>0</v>
      </c>
      <c r="AE875" s="13">
        <v>0</v>
      </c>
      <c r="AF875" s="13">
        <v>0</v>
      </c>
      <c r="AG875" s="13">
        <v>0</v>
      </c>
      <c r="AH875" s="13">
        <v>0</v>
      </c>
      <c r="AI875" s="13">
        <v>0</v>
      </c>
      <c r="AJ875" s="13">
        <v>33</v>
      </c>
      <c r="AK875" s="13">
        <v>0</v>
      </c>
      <c r="AL875" s="13">
        <v>0</v>
      </c>
      <c r="AM875" s="13">
        <v>0</v>
      </c>
      <c r="AN875" s="13">
        <v>27</v>
      </c>
      <c r="AO875" s="13">
        <v>0</v>
      </c>
      <c r="AP875" s="13">
        <v>0</v>
      </c>
      <c r="AQ875" s="13">
        <v>0</v>
      </c>
      <c r="AR875" s="13">
        <v>0</v>
      </c>
      <c r="AS875" s="13">
        <v>0</v>
      </c>
      <c r="AT875" s="13">
        <v>0</v>
      </c>
      <c r="AU875" s="13">
        <v>0</v>
      </c>
      <c r="AV875" s="13">
        <v>0</v>
      </c>
      <c r="AW875" s="16">
        <f t="shared" si="240"/>
        <v>27</v>
      </c>
      <c r="AX875" s="16">
        <v>54</v>
      </c>
      <c r="AY875" s="10">
        <f t="shared" si="241"/>
        <v>81</v>
      </c>
      <c r="AZ875" s="10">
        <f>SUM(Z875:AK875)</f>
        <v>33</v>
      </c>
      <c r="BA875" s="10">
        <v>50</v>
      </c>
      <c r="BB875" s="10">
        <f t="shared" si="242"/>
        <v>23</v>
      </c>
      <c r="BC875" s="10">
        <f t="shared" si="243"/>
        <v>5.75</v>
      </c>
      <c r="BD875" s="10">
        <f t="shared" si="244"/>
        <v>48</v>
      </c>
      <c r="BE875" s="10">
        <f t="shared" si="256"/>
        <v>6</v>
      </c>
      <c r="BF875" s="2" t="s">
        <v>119</v>
      </c>
      <c r="BG875" s="10">
        <f t="shared" si="245"/>
        <v>3.375</v>
      </c>
      <c r="BH875" s="36" t="s">
        <v>118</v>
      </c>
      <c r="BI875" s="39" t="str">
        <f t="shared" si="246"/>
        <v/>
      </c>
      <c r="BJ875" s="39" t="str">
        <f t="shared" si="247"/>
        <v/>
      </c>
      <c r="BK875" s="16">
        <f>SUM(AR875:AX875)</f>
        <v>81</v>
      </c>
      <c r="BL875" s="10">
        <f>SUM(AL875:AQ875)</f>
        <v>27</v>
      </c>
      <c r="BM875" s="12">
        <f t="shared" si="248"/>
        <v>1</v>
      </c>
      <c r="BN875" s="12">
        <f t="shared" si="248"/>
        <v>0.33333333333333331</v>
      </c>
      <c r="BO875" s="9">
        <f t="shared" si="249"/>
        <v>27</v>
      </c>
      <c r="BP875" s="39" t="str">
        <f t="shared" si="250"/>
        <v/>
      </c>
      <c r="BQ875" s="147"/>
      <c r="BR875" s="9">
        <f t="shared" si="251"/>
        <v>0</v>
      </c>
      <c r="BS875" s="9">
        <f t="shared" si="252"/>
        <v>33</v>
      </c>
      <c r="BT875" s="9">
        <f t="shared" si="253"/>
        <v>33</v>
      </c>
      <c r="BU875" s="9" t="str">
        <f>IFERROR(_xlfn.XLOOKUP(D875,Sheet1!B:B,Sheet1!L:L),"")</f>
        <v/>
      </c>
      <c r="BV875" s="9" t="e">
        <f>_xlfn.XLOOKUP(BU875,Sheet1!S:S,Sheet1!T:T)</f>
        <v>#N/A</v>
      </c>
      <c r="BW875" s="9" t="e">
        <f>_xlfn.XLOOKUP(D875,Sheet1!B:B,Sheet1!M:M)</f>
        <v>#N/A</v>
      </c>
      <c r="BZ875" s="108">
        <f t="shared" si="254"/>
        <v>54</v>
      </c>
      <c r="CB875" s="12">
        <f>AW875/AY875</f>
        <v>0.33333333333333331</v>
      </c>
      <c r="CC875" s="12">
        <f>AX875/AY875</f>
        <v>0.66666666666666663</v>
      </c>
      <c r="CG875" s="1" t="str">
        <f>IF(BO875&lt;80,"Below 80",
IF(BO875&lt;=120,"80-120",
IF(BO875&lt;=200,"&gt; 120-200",
IF(BO875&lt;=300,"&gt;200-300",
IF(BO875&lt;=500,"&gt;300-500",
"&gt;500")))))</f>
        <v>Below 80</v>
      </c>
      <c r="CH875" s="1" t="str">
        <f>IFERROR(_xlfn.XLOOKUP(CG875,Scenario!M:M,Scenario!N:N),"")</f>
        <v/>
      </c>
      <c r="CI875" s="1" t="str">
        <f t="shared" si="255"/>
        <v>Yes</v>
      </c>
      <c r="CJ875" s="75">
        <v>54</v>
      </c>
    </row>
    <row r="876" spans="1:89" hidden="1">
      <c r="A876" s="2">
        <v>875</v>
      </c>
      <c r="B876" s="2">
        <v>2025</v>
      </c>
      <c r="C876" s="1">
        <v>0</v>
      </c>
      <c r="D876" s="37" t="str">
        <v>0015g00001U7YB9AAN</v>
      </c>
      <c r="E876" s="37" t="str">
        <v>M/S AKHIL STEELS</v>
      </c>
      <c r="F876" s="37" t="str">
        <v>UTTAR PRADESH</v>
      </c>
      <c r="G876" s="37" t="str">
        <v>GAUTAM BUDDHA NAGAR</v>
      </c>
      <c r="H876" s="37" t="str">
        <v>Gurugram</v>
      </c>
      <c r="I876" s="37" t="str">
        <v>NIKUNJ UDYOG</v>
      </c>
      <c r="J876" s="37" t="str">
        <v>Yogeshwar Richhariya</v>
      </c>
      <c r="K876" s="37">
        <v>0</v>
      </c>
      <c r="L876" s="37" t="str">
        <v>C12828</v>
      </c>
      <c r="M876" s="37" t="str">
        <v>North</v>
      </c>
      <c r="N876" s="2">
        <v>201009</v>
      </c>
      <c r="O876" s="2" t="str">
        <v>09AACFA6927A1ZS</v>
      </c>
      <c r="P876" s="2">
        <v>9811304612</v>
      </c>
      <c r="Q876" s="2" t="str">
        <v>Feb'25</v>
      </c>
      <c r="R876" s="2">
        <v>2025</v>
      </c>
      <c r="S876" s="1">
        <v>0</v>
      </c>
      <c r="T876" s="2">
        <v>100</v>
      </c>
      <c r="U876" s="12">
        <v>0</v>
      </c>
      <c r="V876" s="1" t="str">
        <v>Challenger</v>
      </c>
      <c r="W876" s="13">
        <v>0</v>
      </c>
      <c r="X876" s="13">
        <v>0</v>
      </c>
      <c r="Y876" s="13">
        <v>0</v>
      </c>
      <c r="Z876" s="13">
        <v>0</v>
      </c>
      <c r="AA876" s="13">
        <v>0</v>
      </c>
      <c r="AB876" s="13">
        <v>0</v>
      </c>
      <c r="AC876" s="13">
        <v>0</v>
      </c>
      <c r="AD876" s="13">
        <v>0</v>
      </c>
      <c r="AE876" s="13">
        <v>0</v>
      </c>
      <c r="AF876" s="13">
        <v>0</v>
      </c>
      <c r="AG876" s="13">
        <v>0</v>
      </c>
      <c r="AH876" s="13">
        <v>0</v>
      </c>
      <c r="AI876" s="13">
        <v>0</v>
      </c>
      <c r="AJ876" s="13">
        <v>30</v>
      </c>
      <c r="AK876" s="13">
        <v>0</v>
      </c>
      <c r="AL876" s="13">
        <v>0</v>
      </c>
      <c r="AM876" s="13">
        <v>0</v>
      </c>
      <c r="AN876" s="13">
        <v>0</v>
      </c>
      <c r="AO876" s="13">
        <v>0</v>
      </c>
      <c r="AP876" s="13">
        <v>0</v>
      </c>
      <c r="AQ876" s="13">
        <v>0</v>
      </c>
      <c r="AR876" s="13">
        <v>0</v>
      </c>
      <c r="AS876" s="13">
        <v>0</v>
      </c>
      <c r="AT876" s="13">
        <v>0</v>
      </c>
      <c r="AU876" s="13">
        <v>0</v>
      </c>
      <c r="AV876" s="13">
        <v>0</v>
      </c>
      <c r="AW876" s="16">
        <f t="shared" si="240"/>
        <v>0</v>
      </c>
      <c r="AX876" s="16">
        <v>0</v>
      </c>
      <c r="AY876" s="10">
        <f t="shared" si="241"/>
        <v>0</v>
      </c>
      <c r="AZ876" s="10">
        <f>SUM(Z876:AK876)</f>
        <v>30</v>
      </c>
      <c r="BA876" s="10">
        <v>0</v>
      </c>
      <c r="BB876" s="10">
        <f t="shared" si="242"/>
        <v>0</v>
      </c>
      <c r="BC876" s="10">
        <f t="shared" si="243"/>
        <v>0</v>
      </c>
      <c r="BD876" s="10">
        <f t="shared" si="244"/>
        <v>-30</v>
      </c>
      <c r="BE876" s="10">
        <f t="shared" si="256"/>
        <v>30</v>
      </c>
      <c r="BF876" s="2" t="s">
        <v>119</v>
      </c>
      <c r="BG876" s="10">
        <f t="shared" si="245"/>
        <v>0</v>
      </c>
      <c r="BH876" s="36" t="s">
        <v>118</v>
      </c>
      <c r="BI876" s="39" t="str">
        <f t="shared" si="246"/>
        <v/>
      </c>
      <c r="BJ876" s="39" t="str">
        <f t="shared" si="247"/>
        <v/>
      </c>
      <c r="BK876" s="16">
        <f>SUM(AR876:AX876)</f>
        <v>0</v>
      </c>
      <c r="BL876" s="10">
        <f>SUM(AL876:AQ876)</f>
        <v>0</v>
      </c>
      <c r="BM876" s="12" t="str">
        <f t="shared" si="248"/>
        <v/>
      </c>
      <c r="BN876" s="12" t="str">
        <f t="shared" si="248"/>
        <v/>
      </c>
      <c r="BO876" s="9">
        <f t="shared" si="249"/>
        <v>0</v>
      </c>
      <c r="BP876" s="39" t="str">
        <f t="shared" si="250"/>
        <v/>
      </c>
      <c r="BQ876" s="147"/>
      <c r="BR876" s="9">
        <f t="shared" si="251"/>
        <v>0</v>
      </c>
      <c r="BS876" s="9">
        <f t="shared" si="252"/>
        <v>30</v>
      </c>
      <c r="BT876" s="9">
        <f t="shared" si="253"/>
        <v>30</v>
      </c>
      <c r="BU876" s="9" t="str">
        <f>IFERROR(_xlfn.XLOOKUP(D876,Sheet1!B:B,Sheet1!L:L),"")</f>
        <v/>
      </c>
      <c r="BV876" s="9" t="e">
        <f>_xlfn.XLOOKUP(BU876,Sheet1!S:S,Sheet1!T:T)</f>
        <v>#N/A</v>
      </c>
      <c r="BW876" s="9" t="e">
        <f>_xlfn.XLOOKUP(D876,Sheet1!B:B,Sheet1!M:M)</f>
        <v>#N/A</v>
      </c>
      <c r="BZ876" s="108">
        <f t="shared" si="254"/>
        <v>0</v>
      </c>
      <c r="CB876" s="12"/>
      <c r="CC876" s="12"/>
      <c r="CG876" s="1" t="str">
        <f>IF(BO876&lt;80,"Below 80",
IF(BO876&lt;=120,"80-120",
IF(BO876&lt;=200,"&gt; 120-200",
IF(BO876&lt;=300,"&gt;200-300",
IF(BO876&lt;=500,"&gt;300-500",
"&gt;500")))))</f>
        <v>Below 80</v>
      </c>
      <c r="CH876" s="1" t="str">
        <f>IFERROR(_xlfn.XLOOKUP(CG876,Scenario!M:M,Scenario!N:N),"")</f>
        <v/>
      </c>
      <c r="CI876" s="1" t="str">
        <f t="shared" si="255"/>
        <v>No</v>
      </c>
      <c r="CJ876" s="75">
        <v>0</v>
      </c>
    </row>
    <row r="877" spans="1:89" hidden="1">
      <c r="A877" s="2">
        <v>876</v>
      </c>
      <c r="B877" s="2">
        <v>2025</v>
      </c>
      <c r="C877" s="1">
        <v>0</v>
      </c>
      <c r="D877" s="37" t="str">
        <v>0015g00001UBHcEAAX</v>
      </c>
      <c r="E877" s="37" t="str">
        <v>M/s. Lalit Traders</v>
      </c>
      <c r="F877" s="37" t="str">
        <v>UTTAR PRADESH</v>
      </c>
      <c r="G877" s="37" t="str">
        <v>GHAZIABAD</v>
      </c>
      <c r="H877" s="37" t="str">
        <v>Modinagar</v>
      </c>
      <c r="I877" s="37" t="str">
        <v>OPTRIX INFRA LLP</v>
      </c>
      <c r="J877" s="37" t="str">
        <v>Aashish Goyal</v>
      </c>
      <c r="K877" s="37">
        <v>0</v>
      </c>
      <c r="L877" s="37" t="str">
        <v>001J100000PJG7oIAH</v>
      </c>
      <c r="M877" s="37" t="str">
        <v>North</v>
      </c>
      <c r="N877" s="2">
        <v>201204</v>
      </c>
      <c r="O877" s="2" t="str">
        <v>09ABIPG9101H1ZR</v>
      </c>
      <c r="P877" s="2">
        <v>9917000672</v>
      </c>
      <c r="Q877" s="2" t="str">
        <v>Feb'25</v>
      </c>
      <c r="R877" s="2">
        <v>2025</v>
      </c>
      <c r="S877" s="1">
        <v>0</v>
      </c>
      <c r="T877" s="2">
        <v>150</v>
      </c>
      <c r="U877" s="12">
        <v>0</v>
      </c>
      <c r="V877" s="1" t="str">
        <v>Challenger</v>
      </c>
      <c r="W877" s="13">
        <v>0</v>
      </c>
      <c r="X877" s="13">
        <v>0</v>
      </c>
      <c r="Y877" s="13">
        <v>0</v>
      </c>
      <c r="Z877" s="13">
        <v>0</v>
      </c>
      <c r="AA877" s="13">
        <v>0</v>
      </c>
      <c r="AB877" s="13">
        <v>0</v>
      </c>
      <c r="AC877" s="13">
        <v>0</v>
      </c>
      <c r="AD877" s="13">
        <v>0</v>
      </c>
      <c r="AE877" s="13">
        <v>0</v>
      </c>
      <c r="AF877" s="13">
        <v>0</v>
      </c>
      <c r="AG877" s="13">
        <v>0</v>
      </c>
      <c r="AH877" s="13">
        <v>0</v>
      </c>
      <c r="AI877" s="13">
        <v>0</v>
      </c>
      <c r="AJ877" s="13">
        <v>52.5</v>
      </c>
      <c r="AK877" s="13">
        <v>0</v>
      </c>
      <c r="AL877" s="13">
        <v>0</v>
      </c>
      <c r="AM877" s="13">
        <v>0</v>
      </c>
      <c r="AN877" s="13">
        <v>0</v>
      </c>
      <c r="AO877" s="13">
        <v>0</v>
      </c>
      <c r="AP877" s="13">
        <v>0</v>
      </c>
      <c r="AQ877" s="13">
        <v>0</v>
      </c>
      <c r="AR877" s="13">
        <v>0</v>
      </c>
      <c r="AS877" s="13">
        <v>0</v>
      </c>
      <c r="AT877" s="13">
        <v>0</v>
      </c>
      <c r="AU877" s="13">
        <v>0</v>
      </c>
      <c r="AV877" s="13">
        <v>0</v>
      </c>
      <c r="AW877" s="16">
        <f t="shared" si="240"/>
        <v>0</v>
      </c>
      <c r="AX877" s="16">
        <v>0</v>
      </c>
      <c r="AY877" s="10">
        <f t="shared" si="241"/>
        <v>0</v>
      </c>
      <c r="AZ877" s="10">
        <f>SUM(Z877:AK877)</f>
        <v>52.5</v>
      </c>
      <c r="BA877" s="10"/>
      <c r="BB877" s="10">
        <f t="shared" si="242"/>
        <v>0</v>
      </c>
      <c r="BC877" s="10">
        <f t="shared" si="243"/>
        <v>0</v>
      </c>
      <c r="BD877" s="10">
        <f t="shared" si="244"/>
        <v>-52.5</v>
      </c>
      <c r="BE877" s="10">
        <f t="shared" si="256"/>
        <v>52.5</v>
      </c>
      <c r="BF877" s="2" t="s">
        <v>119</v>
      </c>
      <c r="BG877" s="10">
        <f t="shared" si="245"/>
        <v>0</v>
      </c>
      <c r="BH877" s="36" t="s">
        <v>118</v>
      </c>
      <c r="BI877" s="39" t="str">
        <f t="shared" si="246"/>
        <v/>
      </c>
      <c r="BJ877" s="39" t="str">
        <f t="shared" si="247"/>
        <v/>
      </c>
      <c r="BK877" s="16">
        <f>SUM(AR877:AX877)</f>
        <v>0</v>
      </c>
      <c r="BL877" s="10">
        <f>SUM(AL877:AQ877)</f>
        <v>0</v>
      </c>
      <c r="BM877" s="12" t="str">
        <f t="shared" si="248"/>
        <v/>
      </c>
      <c r="BN877" s="12" t="str">
        <f t="shared" si="248"/>
        <v/>
      </c>
      <c r="BO877" s="9">
        <f t="shared" si="249"/>
        <v>0</v>
      </c>
      <c r="BP877" s="39" t="str">
        <f t="shared" si="250"/>
        <v/>
      </c>
      <c r="BQ877" s="147"/>
      <c r="BR877" s="9">
        <f t="shared" si="251"/>
        <v>0</v>
      </c>
      <c r="BS877" s="9">
        <f t="shared" si="252"/>
        <v>52.5</v>
      </c>
      <c r="BT877" s="9">
        <f t="shared" si="253"/>
        <v>52.5</v>
      </c>
      <c r="BU877" s="9" t="str">
        <f>IFERROR(_xlfn.XLOOKUP(D877,Sheet1!B:B,Sheet1!L:L),"")</f>
        <v/>
      </c>
      <c r="BV877" s="9" t="e">
        <f>_xlfn.XLOOKUP(BU877,Sheet1!S:S,Sheet1!T:T)</f>
        <v>#N/A</v>
      </c>
      <c r="BW877" s="9" t="e">
        <f>_xlfn.XLOOKUP(D877,Sheet1!B:B,Sheet1!M:M)</f>
        <v>#N/A</v>
      </c>
      <c r="BZ877" s="108">
        <f t="shared" si="254"/>
        <v>0</v>
      </c>
      <c r="CB877" s="12"/>
      <c r="CC877" s="12"/>
      <c r="CG877" s="1" t="str">
        <f>IF(BO877&lt;80,"Below 80",
IF(BO877&lt;=120,"80-120",
IF(BO877&lt;=200,"&gt; 120-200",
IF(BO877&lt;=300,"&gt;200-300",
IF(BO877&lt;=500,"&gt;300-500",
"&gt;500")))))</f>
        <v>Below 80</v>
      </c>
      <c r="CH877" s="1" t="str">
        <f>IFERROR(_xlfn.XLOOKUP(CG877,Scenario!M:M,Scenario!N:N),"")</f>
        <v/>
      </c>
      <c r="CI877" s="1" t="str">
        <f t="shared" si="255"/>
        <v>No</v>
      </c>
      <c r="CJ877" s="75">
        <v>0</v>
      </c>
    </row>
    <row r="878" spans="1:89" hidden="1">
      <c r="A878" s="2">
        <v>877</v>
      </c>
      <c r="B878" s="2">
        <v>2025</v>
      </c>
      <c r="C878" s="1">
        <v>0</v>
      </c>
      <c r="D878" s="37" t="str">
        <v>0015g00001X375AAAR</v>
      </c>
      <c r="E878" s="37" t="str">
        <v>TRIVENI STEELS</v>
      </c>
      <c r="F878" s="37" t="str">
        <v>UTTAR PRADESH</v>
      </c>
      <c r="G878" s="37" t="str">
        <v>GHAZIABAD</v>
      </c>
      <c r="H878" s="37">
        <v>0</v>
      </c>
      <c r="I878" s="37" t="str">
        <v>OPTRIX INFRA LLP</v>
      </c>
      <c r="J878" s="37" t="str">
        <v>Aashish Goyal</v>
      </c>
      <c r="K878" s="37">
        <v>0</v>
      </c>
      <c r="L878" s="37" t="str">
        <v>001J100000PJG7oIAH</v>
      </c>
      <c r="M878" s="37" t="str">
        <v>North</v>
      </c>
      <c r="N878" s="2">
        <v>201001</v>
      </c>
      <c r="O878" s="2" t="str">
        <v>09ACBPM2194G1ZL</v>
      </c>
      <c r="P878" s="2">
        <v>9811041672</v>
      </c>
      <c r="Q878" s="2" t="str">
        <v>Feb'25</v>
      </c>
      <c r="R878" s="2">
        <v>2025</v>
      </c>
      <c r="S878" s="1">
        <v>0</v>
      </c>
      <c r="T878" s="2">
        <v>300</v>
      </c>
      <c r="U878" s="12">
        <v>4.3288888888888891E-2</v>
      </c>
      <c r="V878" s="1" t="str">
        <v>Alien</v>
      </c>
      <c r="W878" s="13">
        <v>0</v>
      </c>
      <c r="X878" s="13">
        <v>0</v>
      </c>
      <c r="Y878" s="13">
        <v>0</v>
      </c>
      <c r="Z878" s="13">
        <v>0</v>
      </c>
      <c r="AA878" s="13">
        <v>0</v>
      </c>
      <c r="AB878" s="13">
        <v>0</v>
      </c>
      <c r="AC878" s="13">
        <v>0</v>
      </c>
      <c r="AD878" s="13">
        <v>0</v>
      </c>
      <c r="AE878" s="13">
        <v>0</v>
      </c>
      <c r="AF878" s="13">
        <v>0</v>
      </c>
      <c r="AG878" s="13">
        <v>0</v>
      </c>
      <c r="AH878" s="13">
        <v>0</v>
      </c>
      <c r="AI878" s="13">
        <v>0</v>
      </c>
      <c r="AJ878" s="13">
        <v>54.5</v>
      </c>
      <c r="AK878" s="13">
        <v>0</v>
      </c>
      <c r="AL878" s="13">
        <v>36</v>
      </c>
      <c r="AM878" s="13">
        <v>52</v>
      </c>
      <c r="AN878" s="13">
        <v>56</v>
      </c>
      <c r="AO878" s="13">
        <v>0</v>
      </c>
      <c r="AP878" s="13">
        <v>0</v>
      </c>
      <c r="AQ878" s="13">
        <v>0</v>
      </c>
      <c r="AR878" s="13">
        <v>0</v>
      </c>
      <c r="AS878" s="13">
        <v>29.95</v>
      </c>
      <c r="AT878" s="13">
        <v>0</v>
      </c>
      <c r="AU878" s="13">
        <v>0</v>
      </c>
      <c r="AV878" s="13">
        <v>38.96</v>
      </c>
      <c r="AW878" s="16">
        <f t="shared" si="240"/>
        <v>173.95</v>
      </c>
      <c r="AX878" s="16">
        <v>357</v>
      </c>
      <c r="AY878" s="10">
        <v>501</v>
      </c>
      <c r="AZ878" s="10">
        <f>SUM(Z878:AK878)</f>
        <v>54.5</v>
      </c>
      <c r="BA878" s="10">
        <v>181</v>
      </c>
      <c r="BB878" s="10">
        <f t="shared" si="242"/>
        <v>7.0500000000000114</v>
      </c>
      <c r="BC878" s="10">
        <f t="shared" si="243"/>
        <v>1.7625000000000028</v>
      </c>
      <c r="BD878" s="10">
        <f t="shared" si="244"/>
        <v>446.5</v>
      </c>
      <c r="BE878" s="10">
        <f t="shared" si="256"/>
        <v>-119.44999999999999</v>
      </c>
      <c r="BF878" s="2" t="s">
        <v>119</v>
      </c>
      <c r="BG878" s="10">
        <f t="shared" si="245"/>
        <v>21.743749999999999</v>
      </c>
      <c r="BH878" s="36" t="s">
        <v>118</v>
      </c>
      <c r="BI878" s="39" t="str">
        <f t="shared" si="246"/>
        <v/>
      </c>
      <c r="BJ878" s="39" t="str">
        <f t="shared" si="247"/>
        <v>C</v>
      </c>
      <c r="BK878" s="16">
        <f>SUM(AR878:AX878)</f>
        <v>599.86</v>
      </c>
      <c r="BL878" s="10">
        <f>SUM(AL878:AQ878)</f>
        <v>144</v>
      </c>
      <c r="BM878" s="12">
        <f t="shared" si="248"/>
        <v>1.1973253493013973</v>
      </c>
      <c r="BN878" s="12">
        <f t="shared" si="248"/>
        <v>0.28742514970059879</v>
      </c>
      <c r="BO878" s="9">
        <f t="shared" si="249"/>
        <v>173.95</v>
      </c>
      <c r="BP878" s="39" t="str">
        <f t="shared" si="250"/>
        <v/>
      </c>
      <c r="BQ878" s="147"/>
      <c r="BR878" s="9">
        <f t="shared" si="251"/>
        <v>0</v>
      </c>
      <c r="BS878" s="9">
        <f t="shared" si="252"/>
        <v>54.5</v>
      </c>
      <c r="BT878" s="9">
        <f t="shared" si="253"/>
        <v>54.5</v>
      </c>
      <c r="BU878" s="9" t="str">
        <f>IFERROR(_xlfn.XLOOKUP(D878,Sheet1!B:B,Sheet1!L:L),"")</f>
        <v/>
      </c>
      <c r="BV878" s="9" t="e">
        <f>_xlfn.XLOOKUP(BU878,Sheet1!S:S,Sheet1!T:T)</f>
        <v>#N/A</v>
      </c>
      <c r="BW878" s="9" t="e">
        <f>_xlfn.XLOOKUP(D878,Sheet1!B:B,Sheet1!M:M)</f>
        <v>#N/A</v>
      </c>
      <c r="BX878" s="11" t="s">
        <v>123</v>
      </c>
      <c r="BY878" s="1">
        <v>501</v>
      </c>
      <c r="BZ878" s="108">
        <f t="shared" si="254"/>
        <v>327.05</v>
      </c>
      <c r="CB878" s="12">
        <f>AW878/AY878</f>
        <v>0.34720558882235525</v>
      </c>
      <c r="CC878" s="12">
        <f>AX878/AY878</f>
        <v>0.71257485029940115</v>
      </c>
      <c r="CG878" s="1" t="str">
        <f>IF(BO878&lt;80,"Below 80",
IF(BO878&lt;=120,"80-120",
IF(BO878&lt;=200,"&gt; 120-200",
IF(BO878&lt;=300,"&gt;200-300",
IF(BO878&lt;=500,"&gt;300-500",
"&gt;500")))))</f>
        <v>&gt; 120-200</v>
      </c>
      <c r="CH878" s="1" t="str">
        <f>IFERROR(_xlfn.XLOOKUP(CG878,Scenario!M:M,Scenario!N:N),"")</f>
        <v>B</v>
      </c>
      <c r="CI878" s="1" t="str">
        <f t="shared" si="255"/>
        <v>Yes</v>
      </c>
      <c r="CJ878" s="75">
        <v>327.05</v>
      </c>
    </row>
    <row r="879" spans="1:89" hidden="1">
      <c r="A879" s="2">
        <v>878</v>
      </c>
      <c r="B879" s="2">
        <v>2025</v>
      </c>
      <c r="C879" s="1">
        <v>0</v>
      </c>
      <c r="D879" s="37" t="str">
        <v>001J100000NZzupIAD</v>
      </c>
      <c r="E879" s="37" t="str">
        <v>MOHAN STEELS</v>
      </c>
      <c r="F879" s="37" t="str">
        <v>UTTAR PRADESH</v>
      </c>
      <c r="G879" s="37" t="str">
        <v>GHAZIABAD</v>
      </c>
      <c r="H879" s="37" t="str">
        <v>Ghaziabad</v>
      </c>
      <c r="I879" s="37" t="str">
        <v>OPTRIX INFRA LLP</v>
      </c>
      <c r="J879" s="37" t="str">
        <v>Aashish Goyal</v>
      </c>
      <c r="K879" s="37">
        <v>0</v>
      </c>
      <c r="L879" s="37" t="str">
        <v>001J100000PJG7oIAH</v>
      </c>
      <c r="M879" s="37" t="str">
        <v>North</v>
      </c>
      <c r="N879" s="2">
        <v>201001</v>
      </c>
      <c r="O879" s="2" t="str">
        <v>09AAKFM3495K2ZL</v>
      </c>
      <c r="P879" s="2">
        <v>8448297664</v>
      </c>
      <c r="Q879" s="2" t="str">
        <v>Feb'25</v>
      </c>
      <c r="R879" s="2">
        <v>2025</v>
      </c>
      <c r="S879" s="1">
        <v>0</v>
      </c>
      <c r="T879" s="2">
        <v>100</v>
      </c>
      <c r="U879" s="12">
        <v>0</v>
      </c>
      <c r="V879" s="1" t="str">
        <v>Challenger</v>
      </c>
      <c r="W879" s="13">
        <v>0</v>
      </c>
      <c r="X879" s="13">
        <v>0</v>
      </c>
      <c r="Y879" s="13">
        <v>0</v>
      </c>
      <c r="Z879" s="13">
        <v>0</v>
      </c>
      <c r="AA879" s="13">
        <v>0</v>
      </c>
      <c r="AB879" s="13">
        <v>0</v>
      </c>
      <c r="AC879" s="13">
        <v>0</v>
      </c>
      <c r="AD879" s="13">
        <v>0</v>
      </c>
      <c r="AE879" s="13">
        <v>0</v>
      </c>
      <c r="AF879" s="13">
        <v>0</v>
      </c>
      <c r="AG879" s="13">
        <v>0</v>
      </c>
      <c r="AH879" s="13">
        <v>0</v>
      </c>
      <c r="AI879" s="13">
        <v>0</v>
      </c>
      <c r="AJ879" s="13">
        <v>51.63</v>
      </c>
      <c r="AK879" s="13">
        <v>9.65</v>
      </c>
      <c r="AL879" s="13">
        <v>0</v>
      </c>
      <c r="AM879" s="13">
        <v>0</v>
      </c>
      <c r="AN879" s="13">
        <v>0</v>
      </c>
      <c r="AO879" s="13">
        <v>0</v>
      </c>
      <c r="AP879" s="13">
        <v>0</v>
      </c>
      <c r="AQ879" s="13">
        <v>0</v>
      </c>
      <c r="AR879" s="13">
        <v>0</v>
      </c>
      <c r="AS879" s="13">
        <v>0</v>
      </c>
      <c r="AT879" s="13">
        <v>0</v>
      </c>
      <c r="AU879" s="13">
        <v>0</v>
      </c>
      <c r="AV879" s="13">
        <v>0</v>
      </c>
      <c r="AW879" s="16">
        <f t="shared" si="240"/>
        <v>0</v>
      </c>
      <c r="AX879" s="16">
        <v>0</v>
      </c>
      <c r="AY879" s="10">
        <f t="shared" si="241"/>
        <v>0</v>
      </c>
      <c r="AZ879" s="10">
        <f>SUM(Z879:AK879)</f>
        <v>61.28</v>
      </c>
      <c r="BA879" s="10"/>
      <c r="BB879" s="10">
        <f t="shared" si="242"/>
        <v>0</v>
      </c>
      <c r="BC879" s="10">
        <f t="shared" si="243"/>
        <v>0</v>
      </c>
      <c r="BD879" s="10">
        <f t="shared" si="244"/>
        <v>-61.28</v>
      </c>
      <c r="BE879" s="10">
        <f t="shared" si="256"/>
        <v>61.28</v>
      </c>
      <c r="BF879" s="2" t="s">
        <v>119</v>
      </c>
      <c r="BG879" s="10">
        <f t="shared" si="245"/>
        <v>0</v>
      </c>
      <c r="BH879" s="36" t="s">
        <v>118</v>
      </c>
      <c r="BI879" s="39" t="str">
        <f t="shared" si="246"/>
        <v/>
      </c>
      <c r="BJ879" s="39" t="str">
        <f t="shared" si="247"/>
        <v/>
      </c>
      <c r="BK879" s="16">
        <f>SUM(AR879:AX879)</f>
        <v>0</v>
      </c>
      <c r="BL879" s="10">
        <f>SUM(AL879:AQ879)</f>
        <v>0</v>
      </c>
      <c r="BM879" s="12" t="str">
        <f t="shared" si="248"/>
        <v/>
      </c>
      <c r="BN879" s="12" t="str">
        <f t="shared" si="248"/>
        <v/>
      </c>
      <c r="BO879" s="9">
        <f t="shared" si="249"/>
        <v>0</v>
      </c>
      <c r="BP879" s="39" t="str">
        <f t="shared" si="250"/>
        <v/>
      </c>
      <c r="BQ879" s="147"/>
      <c r="BR879" s="9">
        <f t="shared" si="251"/>
        <v>0</v>
      </c>
      <c r="BS879" s="9">
        <f t="shared" si="252"/>
        <v>61.28</v>
      </c>
      <c r="BT879" s="9">
        <f t="shared" si="253"/>
        <v>61.28</v>
      </c>
      <c r="BU879" s="9" t="str">
        <f>IFERROR(_xlfn.XLOOKUP(D879,Sheet1!B:B,Sheet1!L:L),"")</f>
        <v/>
      </c>
      <c r="BV879" s="9" t="e">
        <f>_xlfn.XLOOKUP(BU879,Sheet1!S:S,Sheet1!T:T)</f>
        <v>#N/A</v>
      </c>
      <c r="BW879" s="9" t="e">
        <f>_xlfn.XLOOKUP(D879,Sheet1!B:B,Sheet1!M:M)</f>
        <v>#N/A</v>
      </c>
      <c r="BZ879" s="108">
        <f t="shared" si="254"/>
        <v>0</v>
      </c>
      <c r="CB879" s="12"/>
      <c r="CC879" s="12"/>
      <c r="CG879" s="1" t="str">
        <f>IF(BO879&lt;80,"Below 80",
IF(BO879&lt;=120,"80-120",
IF(BO879&lt;=200,"&gt; 120-200",
IF(BO879&lt;=300,"&gt;200-300",
IF(BO879&lt;=500,"&gt;300-500",
"&gt;500")))))</f>
        <v>Below 80</v>
      </c>
      <c r="CH879" s="1" t="str">
        <f>IFERROR(_xlfn.XLOOKUP(CG879,Scenario!M:M,Scenario!N:N),"")</f>
        <v/>
      </c>
      <c r="CI879" s="1" t="str">
        <f t="shared" si="255"/>
        <v>No</v>
      </c>
      <c r="CJ879" s="75">
        <v>0</v>
      </c>
    </row>
    <row r="880" spans="1:89" hidden="1">
      <c r="A880" s="2">
        <v>879</v>
      </c>
      <c r="B880" s="2">
        <v>2025</v>
      </c>
      <c r="C880" s="1">
        <v>0</v>
      </c>
      <c r="D880" s="37" t="str">
        <v>001J100000TrRgTIAV</v>
      </c>
      <c r="E880" s="37" t="str">
        <v>S K ISPAT</v>
      </c>
      <c r="F880" s="37" t="str">
        <v>UTTAR PRADESH</v>
      </c>
      <c r="G880" s="37" t="str">
        <v>GHAZIABAD</v>
      </c>
      <c r="H880" s="37">
        <v>0</v>
      </c>
      <c r="I880" s="37" t="str">
        <v>OPTRIX INFRA LLP</v>
      </c>
      <c r="J880" s="37" t="str">
        <v>Aashish Goyal</v>
      </c>
      <c r="K880" s="37">
        <v>0</v>
      </c>
      <c r="L880" s="37" t="str">
        <v>001J100000PJG7oIAH</v>
      </c>
      <c r="M880" s="37" t="str">
        <v>North</v>
      </c>
      <c r="N880" s="2">
        <v>201010</v>
      </c>
      <c r="O880" s="2" t="str">
        <v>09ABLPJ1189K1Z6</v>
      </c>
      <c r="P880" s="2">
        <v>9555888484</v>
      </c>
      <c r="Q880" s="2" t="str">
        <v>Feb'25</v>
      </c>
      <c r="R880" s="2">
        <v>2025</v>
      </c>
      <c r="S880" s="1">
        <v>0</v>
      </c>
      <c r="T880" s="2">
        <v>200</v>
      </c>
      <c r="U880" s="12">
        <v>0.19364999999999999</v>
      </c>
      <c r="V880" s="1" t="str">
        <v>Star</v>
      </c>
      <c r="W880" s="13">
        <v>0</v>
      </c>
      <c r="X880" s="13">
        <v>0</v>
      </c>
      <c r="Y880" s="13">
        <v>0</v>
      </c>
      <c r="Z880" s="13">
        <v>0</v>
      </c>
      <c r="AA880" s="13">
        <v>0</v>
      </c>
      <c r="AB880" s="13">
        <v>0</v>
      </c>
      <c r="AC880" s="13">
        <v>0</v>
      </c>
      <c r="AD880" s="13">
        <v>0</v>
      </c>
      <c r="AE880" s="13">
        <v>0</v>
      </c>
      <c r="AF880" s="13">
        <v>0</v>
      </c>
      <c r="AG880" s="13">
        <v>0</v>
      </c>
      <c r="AH880" s="13">
        <v>0</v>
      </c>
      <c r="AI880" s="13">
        <v>0</v>
      </c>
      <c r="AJ880" s="13">
        <v>53.695</v>
      </c>
      <c r="AK880" s="13">
        <v>180.85</v>
      </c>
      <c r="AL880" s="13">
        <v>38</v>
      </c>
      <c r="AM880" s="13">
        <v>50</v>
      </c>
      <c r="AN880" s="13">
        <v>75</v>
      </c>
      <c r="AO880" s="13">
        <v>0</v>
      </c>
      <c r="AP880" s="13">
        <v>15</v>
      </c>
      <c r="AQ880" s="13">
        <v>26</v>
      </c>
      <c r="AR880" s="13">
        <v>15</v>
      </c>
      <c r="AS880" s="13">
        <v>16</v>
      </c>
      <c r="AT880" s="13">
        <v>59.95</v>
      </c>
      <c r="AU880" s="13">
        <v>15</v>
      </c>
      <c r="AV880" s="13">
        <v>41.24</v>
      </c>
      <c r="AW880" s="16">
        <f t="shared" si="240"/>
        <v>309.95</v>
      </c>
      <c r="AX880" s="16">
        <v>532</v>
      </c>
      <c r="AY880" s="10">
        <v>751</v>
      </c>
      <c r="AZ880" s="10">
        <f>SUM(Z880:AK880)</f>
        <v>234.54499999999999</v>
      </c>
      <c r="BA880" s="10">
        <v>291</v>
      </c>
      <c r="BB880" s="10">
        <f t="shared" si="242"/>
        <v>-18.949999999999989</v>
      </c>
      <c r="BC880" s="10">
        <f t="shared" si="243"/>
        <v>-4.7374999999999972</v>
      </c>
      <c r="BD880" s="10">
        <f t="shared" si="244"/>
        <v>516.45500000000004</v>
      </c>
      <c r="BE880" s="10">
        <f t="shared" si="256"/>
        <v>-75.405000000000001</v>
      </c>
      <c r="BF880" s="2" t="s">
        <v>119</v>
      </c>
      <c r="BG880" s="10">
        <f t="shared" si="245"/>
        <v>29.375</v>
      </c>
      <c r="BH880" s="36" t="s">
        <v>118</v>
      </c>
      <c r="BI880" s="39" t="str">
        <f t="shared" si="246"/>
        <v>A</v>
      </c>
      <c r="BJ880" s="39" t="str">
        <f t="shared" si="247"/>
        <v>D</v>
      </c>
      <c r="BK880" s="16">
        <f>SUM(AR880:AX880)</f>
        <v>989.14</v>
      </c>
      <c r="BL880" s="10">
        <f>SUM(AL880:AQ880)</f>
        <v>204</v>
      </c>
      <c r="BM880" s="12">
        <f t="shared" si="248"/>
        <v>1.3170972037283621</v>
      </c>
      <c r="BN880" s="12">
        <f t="shared" si="248"/>
        <v>0.27163781624500666</v>
      </c>
      <c r="BO880" s="9">
        <f t="shared" si="249"/>
        <v>235</v>
      </c>
      <c r="BP880" s="39" t="str">
        <f t="shared" si="250"/>
        <v>A</v>
      </c>
      <c r="BQ880" s="147"/>
      <c r="BR880" s="9">
        <f t="shared" si="251"/>
        <v>0</v>
      </c>
      <c r="BS880" s="9">
        <f t="shared" si="252"/>
        <v>234.54499999999999</v>
      </c>
      <c r="BT880" s="9">
        <f t="shared" si="253"/>
        <v>234.54499999999999</v>
      </c>
      <c r="BU880" s="9" t="str">
        <f>IFERROR(_xlfn.XLOOKUP(D880,Sheet1!B:B,Sheet1!L:L),"")</f>
        <v/>
      </c>
      <c r="BV880" s="9" t="e">
        <f>_xlfn.XLOOKUP(BU880,Sheet1!S:S,Sheet1!T:T)</f>
        <v>#N/A</v>
      </c>
      <c r="BW880" s="9" t="e">
        <f>_xlfn.XLOOKUP(D880,Sheet1!B:B,Sheet1!M:M)</f>
        <v>#N/A</v>
      </c>
      <c r="BX880" s="11" t="s">
        <v>123</v>
      </c>
      <c r="BY880" s="1">
        <v>751</v>
      </c>
      <c r="BZ880" s="108">
        <f t="shared" si="254"/>
        <v>441.05</v>
      </c>
      <c r="CB880" s="12">
        <f>AW880/AY880</f>
        <v>0.41271637816245005</v>
      </c>
      <c r="CC880" s="12">
        <f>AX880/AY880</f>
        <v>0.70838881491344874</v>
      </c>
      <c r="CG880" s="1" t="str">
        <f>IF(BO880&lt;80,"Below 80",
IF(BO880&lt;=120,"80-120",
IF(BO880&lt;=200,"&gt; 120-200",
IF(BO880&lt;=300,"&gt;200-300",
IF(BO880&lt;=500,"&gt;300-500",
"&gt;500")))))</f>
        <v>&gt;200-300</v>
      </c>
      <c r="CH880" s="1" t="str">
        <f>IFERROR(_xlfn.XLOOKUP(CG880,Scenario!M:M,Scenario!N:N),"")</f>
        <v>C</v>
      </c>
      <c r="CI880" s="1" t="b">
        <f t="shared" si="255"/>
        <v>0</v>
      </c>
      <c r="CJ880" s="75">
        <v>516</v>
      </c>
      <c r="CK880" s="1" t="s">
        <v>118</v>
      </c>
    </row>
    <row r="881" spans="1:89" hidden="1">
      <c r="A881" s="2">
        <v>880</v>
      </c>
      <c r="B881" s="2">
        <v>2025</v>
      </c>
      <c r="C881" s="1">
        <v>0</v>
      </c>
      <c r="D881" s="37" t="str">
        <v>001J100000Tr8NvIAJ</v>
      </c>
      <c r="E881" s="37" t="str">
        <v>Ruby Engineering &amp; Steel Traders</v>
      </c>
      <c r="F881" s="37" t="str">
        <v>UTTAR PRADESH</v>
      </c>
      <c r="G881" s="37" t="str">
        <v>GHAZIABAD</v>
      </c>
      <c r="H881" s="37">
        <v>0</v>
      </c>
      <c r="I881" s="37" t="str">
        <v>OPTRIX INFRA LLP</v>
      </c>
      <c r="J881" s="37" t="str">
        <v>Aashish Goyal</v>
      </c>
      <c r="K881" s="37">
        <v>0</v>
      </c>
      <c r="L881" s="37" t="str">
        <v>001J100000PJG7oIAH</v>
      </c>
      <c r="M881" s="37" t="str">
        <v>North</v>
      </c>
      <c r="N881" s="2">
        <v>201003</v>
      </c>
      <c r="O881" s="2" t="str">
        <v>09AAIFR8527K1ZK</v>
      </c>
      <c r="P881" s="2">
        <v>9958499696</v>
      </c>
      <c r="Q881" s="2" t="str">
        <v>Feb'25</v>
      </c>
      <c r="R881" s="2">
        <v>2025</v>
      </c>
      <c r="S881" s="1">
        <v>0</v>
      </c>
      <c r="T881" s="2">
        <v>150</v>
      </c>
      <c r="U881" s="12">
        <v>0</v>
      </c>
      <c r="V881" s="1" t="str">
        <v>Challenger</v>
      </c>
      <c r="W881" s="13">
        <v>0</v>
      </c>
      <c r="X881" s="13">
        <v>0</v>
      </c>
      <c r="Y881" s="13">
        <v>0</v>
      </c>
      <c r="Z881" s="13">
        <v>0</v>
      </c>
      <c r="AA881" s="13">
        <v>0</v>
      </c>
      <c r="AB881" s="13">
        <v>0</v>
      </c>
      <c r="AC881" s="13">
        <v>0</v>
      </c>
      <c r="AD881" s="13">
        <v>0</v>
      </c>
      <c r="AE881" s="13">
        <v>0</v>
      </c>
      <c r="AF881" s="13">
        <v>0</v>
      </c>
      <c r="AG881" s="13">
        <v>0</v>
      </c>
      <c r="AH881" s="13">
        <v>0</v>
      </c>
      <c r="AI881" s="13">
        <v>0</v>
      </c>
      <c r="AJ881" s="13">
        <v>53.35</v>
      </c>
      <c r="AK881" s="13">
        <v>0</v>
      </c>
      <c r="AL881" s="13">
        <v>0</v>
      </c>
      <c r="AM881" s="13">
        <v>0</v>
      </c>
      <c r="AN881" s="13">
        <v>0</v>
      </c>
      <c r="AO881" s="13">
        <v>0</v>
      </c>
      <c r="AP881" s="13">
        <v>0</v>
      </c>
      <c r="AQ881" s="13">
        <v>0</v>
      </c>
      <c r="AR881" s="13">
        <v>0</v>
      </c>
      <c r="AS881" s="13">
        <v>0</v>
      </c>
      <c r="AT881" s="13">
        <v>0</v>
      </c>
      <c r="AU881" s="13">
        <v>0</v>
      </c>
      <c r="AV881" s="13">
        <v>0</v>
      </c>
      <c r="AW881" s="16">
        <f t="shared" si="240"/>
        <v>0</v>
      </c>
      <c r="AX881" s="16">
        <v>0</v>
      </c>
      <c r="AY881" s="10">
        <f t="shared" si="241"/>
        <v>0</v>
      </c>
      <c r="AZ881" s="10">
        <f>SUM(Z881:AK881)</f>
        <v>53.35</v>
      </c>
      <c r="BA881" s="10"/>
      <c r="BB881" s="10">
        <f t="shared" si="242"/>
        <v>0</v>
      </c>
      <c r="BC881" s="10">
        <f t="shared" si="243"/>
        <v>0</v>
      </c>
      <c r="BD881" s="10">
        <f t="shared" si="244"/>
        <v>-53.35</v>
      </c>
      <c r="BE881" s="10">
        <f t="shared" si="256"/>
        <v>53.35</v>
      </c>
      <c r="BF881" s="2" t="s">
        <v>119</v>
      </c>
      <c r="BG881" s="10">
        <f t="shared" si="245"/>
        <v>0</v>
      </c>
      <c r="BH881" s="36" t="s">
        <v>118</v>
      </c>
      <c r="BI881" s="39" t="str">
        <f t="shared" si="246"/>
        <v/>
      </c>
      <c r="BJ881" s="39" t="str">
        <f t="shared" si="247"/>
        <v/>
      </c>
      <c r="BK881" s="16">
        <f>SUM(AR881:AX881)</f>
        <v>0</v>
      </c>
      <c r="BL881" s="10">
        <f>SUM(AL881:AQ881)</f>
        <v>0</v>
      </c>
      <c r="BM881" s="12" t="str">
        <f t="shared" si="248"/>
        <v/>
      </c>
      <c r="BN881" s="12" t="str">
        <f t="shared" si="248"/>
        <v/>
      </c>
      <c r="BO881" s="9">
        <f t="shared" si="249"/>
        <v>0</v>
      </c>
      <c r="BP881" s="39" t="str">
        <f t="shared" si="250"/>
        <v/>
      </c>
      <c r="BQ881" s="147"/>
      <c r="BR881" s="9">
        <f t="shared" si="251"/>
        <v>0</v>
      </c>
      <c r="BS881" s="9">
        <f t="shared" si="252"/>
        <v>53.35</v>
      </c>
      <c r="BT881" s="9">
        <f t="shared" si="253"/>
        <v>53.35</v>
      </c>
      <c r="BU881" s="9" t="str">
        <f>IFERROR(_xlfn.XLOOKUP(D881,Sheet1!B:B,Sheet1!L:L),"")</f>
        <v/>
      </c>
      <c r="BV881" s="9" t="e">
        <f>_xlfn.XLOOKUP(BU881,Sheet1!S:S,Sheet1!T:T)</f>
        <v>#N/A</v>
      </c>
      <c r="BW881" s="9" t="e">
        <f>_xlfn.XLOOKUP(D881,Sheet1!B:B,Sheet1!M:M)</f>
        <v>#N/A</v>
      </c>
      <c r="BZ881" s="108">
        <f t="shared" si="254"/>
        <v>0</v>
      </c>
      <c r="CB881" s="12"/>
      <c r="CC881" s="12"/>
      <c r="CG881" s="1" t="str">
        <f>IF(BO881&lt;80,"Below 80",
IF(BO881&lt;=120,"80-120",
IF(BO881&lt;=200,"&gt; 120-200",
IF(BO881&lt;=300,"&gt;200-300",
IF(BO881&lt;=500,"&gt;300-500",
"&gt;500")))))</f>
        <v>Below 80</v>
      </c>
      <c r="CH881" s="1" t="str">
        <f>IFERROR(_xlfn.XLOOKUP(CG881,Scenario!M:M,Scenario!N:N),"")</f>
        <v/>
      </c>
      <c r="CI881" s="1" t="str">
        <f t="shared" si="255"/>
        <v>No</v>
      </c>
      <c r="CJ881" s="75">
        <v>0</v>
      </c>
    </row>
    <row r="882" spans="1:89" hidden="1">
      <c r="A882" s="2">
        <v>881</v>
      </c>
      <c r="B882" s="2">
        <v>2025</v>
      </c>
      <c r="C882" s="1">
        <v>0</v>
      </c>
      <c r="D882" s="37" t="str">
        <v>001J1000002JTNXIAQ</v>
      </c>
      <c r="E882" s="37" t="str">
        <v>Kishore &amp; company</v>
      </c>
      <c r="F882" s="37" t="str">
        <v>PUNJAB</v>
      </c>
      <c r="G882" s="37" t="str">
        <v>FATEHGARH SAHIB</v>
      </c>
      <c r="H882" s="37" t="str">
        <v>Fatehgarh Sahib</v>
      </c>
      <c r="I882" s="37" t="str">
        <v>PAL CEMENT AND STEEL PVT. LTD.</v>
      </c>
      <c r="J882" s="37" t="str">
        <v>Abhishek Wadhwa</v>
      </c>
      <c r="K882" s="37">
        <v>0</v>
      </c>
      <c r="L882" s="37" t="str">
        <v>C12827</v>
      </c>
      <c r="M882" s="37" t="str">
        <v>North</v>
      </c>
      <c r="N882" s="2">
        <v>147301</v>
      </c>
      <c r="O882" s="2" t="str">
        <v>03ABMPG4232D1Z9</v>
      </c>
      <c r="P882" s="2">
        <v>9417235707</v>
      </c>
      <c r="Q882" s="2" t="str">
        <v>Feb'25</v>
      </c>
      <c r="R882" s="2">
        <v>2025</v>
      </c>
      <c r="S882" s="1">
        <v>0</v>
      </c>
      <c r="T882" s="2">
        <v>500</v>
      </c>
      <c r="U882" s="12">
        <v>0</v>
      </c>
      <c r="V882" s="1" t="str">
        <v>Alien</v>
      </c>
      <c r="W882" s="13">
        <v>0</v>
      </c>
      <c r="X882" s="13">
        <v>0</v>
      </c>
      <c r="Y882" s="13">
        <v>0</v>
      </c>
      <c r="Z882" s="13">
        <v>0</v>
      </c>
      <c r="AA882" s="13">
        <v>0</v>
      </c>
      <c r="AB882" s="13">
        <v>0</v>
      </c>
      <c r="AC882" s="13">
        <v>0</v>
      </c>
      <c r="AD882" s="13">
        <v>0</v>
      </c>
      <c r="AE882" s="13">
        <v>0</v>
      </c>
      <c r="AF882" s="13">
        <v>0</v>
      </c>
      <c r="AG882" s="13">
        <v>0</v>
      </c>
      <c r="AH882" s="13">
        <v>0</v>
      </c>
      <c r="AI882" s="13">
        <v>0</v>
      </c>
      <c r="AJ882" s="13">
        <v>361</v>
      </c>
      <c r="AK882" s="13">
        <v>0</v>
      </c>
      <c r="AL882" s="13">
        <v>0</v>
      </c>
      <c r="AM882" s="13">
        <v>0</v>
      </c>
      <c r="AN882" s="13">
        <v>0</v>
      </c>
      <c r="AO882" s="13">
        <v>0</v>
      </c>
      <c r="AP882" s="13">
        <v>0</v>
      </c>
      <c r="AQ882" s="13">
        <v>0</v>
      </c>
      <c r="AR882" s="13">
        <v>0</v>
      </c>
      <c r="AS882" s="13">
        <v>0</v>
      </c>
      <c r="AT882" s="13">
        <v>0</v>
      </c>
      <c r="AU882" s="13">
        <v>0</v>
      </c>
      <c r="AV882" s="13">
        <v>0</v>
      </c>
      <c r="AW882" s="16">
        <f t="shared" si="240"/>
        <v>0</v>
      </c>
      <c r="AX882" s="16">
        <v>200</v>
      </c>
      <c r="AY882" s="107">
        <f>BW882</f>
        <v>200</v>
      </c>
      <c r="AZ882" s="10">
        <f>SUM(Z882:AK882)</f>
        <v>361</v>
      </c>
      <c r="BA882" s="10">
        <v>200</v>
      </c>
      <c r="BB882" s="10">
        <f t="shared" si="242"/>
        <v>200</v>
      </c>
      <c r="BC882" s="10">
        <f t="shared" si="243"/>
        <v>50</v>
      </c>
      <c r="BD882" s="10">
        <f t="shared" si="244"/>
        <v>-161</v>
      </c>
      <c r="BE882" s="10">
        <f t="shared" si="256"/>
        <v>361</v>
      </c>
      <c r="BF882" s="2" t="s">
        <v>119</v>
      </c>
      <c r="BG882" s="10">
        <f t="shared" si="245"/>
        <v>0</v>
      </c>
      <c r="BH882" s="36" t="s">
        <v>118</v>
      </c>
      <c r="BI882" s="39" t="str">
        <f t="shared" si="246"/>
        <v>A</v>
      </c>
      <c r="BJ882" s="39" t="str">
        <f t="shared" si="247"/>
        <v>A</v>
      </c>
      <c r="BK882" s="16">
        <f>SUM(AR882:AX882)</f>
        <v>200</v>
      </c>
      <c r="BL882" s="10">
        <f>SUM(AL882:AQ882)</f>
        <v>0</v>
      </c>
      <c r="BM882" s="12">
        <f t="shared" si="248"/>
        <v>1</v>
      </c>
      <c r="BN882" s="12">
        <f t="shared" si="248"/>
        <v>0</v>
      </c>
      <c r="BO882" s="9">
        <f t="shared" si="249"/>
        <v>0</v>
      </c>
      <c r="BP882" s="39" t="str">
        <f t="shared" si="250"/>
        <v/>
      </c>
      <c r="BQ882" s="147"/>
      <c r="BR882" s="9">
        <f t="shared" si="251"/>
        <v>0</v>
      </c>
      <c r="BS882" s="9">
        <f t="shared" si="252"/>
        <v>361</v>
      </c>
      <c r="BT882" s="9">
        <f t="shared" si="253"/>
        <v>361</v>
      </c>
      <c r="BU882" s="9" t="str">
        <f>IFERROR(_xlfn.XLOOKUP(D882,Sheet1!B:B,Sheet1!L:L),"")</f>
        <v>Domestic Trip 1 pax 3N-4D</v>
      </c>
      <c r="BV882" s="9" t="str">
        <f>_xlfn.XLOOKUP(BU882,Sheet1!S:S,Sheet1!T:T)</f>
        <v>A</v>
      </c>
      <c r="BW882" s="9">
        <f>_xlfn.XLOOKUP(D882,Sheet1!B:B,Sheet1!M:M)</f>
        <v>200</v>
      </c>
      <c r="BX882" s="1" t="s">
        <v>129</v>
      </c>
      <c r="BZ882" s="108">
        <f t="shared" si="254"/>
        <v>200</v>
      </c>
      <c r="CB882" s="12">
        <f>AW882/AY882</f>
        <v>0</v>
      </c>
      <c r="CC882" s="12">
        <f>AX882/AY882</f>
        <v>1</v>
      </c>
      <c r="CG882" s="1" t="str">
        <f>IF(BO882&lt;80,"Below 80",
IF(BO882&lt;=120,"80-120",
IF(BO882&lt;=200,"&gt; 120-200",
IF(BO882&lt;=300,"&gt;200-300",
IF(BO882&lt;=500,"&gt;300-500",
"&gt;500")))))</f>
        <v>Below 80</v>
      </c>
      <c r="CH882" s="1" t="str">
        <f>IFERROR(_xlfn.XLOOKUP(CG882,Scenario!M:M,Scenario!N:N),"")</f>
        <v/>
      </c>
      <c r="CI882" s="1" t="b">
        <f t="shared" si="255"/>
        <v>0</v>
      </c>
      <c r="CJ882" s="75">
        <v>200</v>
      </c>
    </row>
    <row r="883" spans="1:89" hidden="1">
      <c r="A883" s="2">
        <v>882</v>
      </c>
      <c r="B883" s="2">
        <v>2025</v>
      </c>
      <c r="C883" s="1">
        <v>0</v>
      </c>
      <c r="D883" s="37" t="str">
        <v>001J1000002j9b1IAA</v>
      </c>
      <c r="E883" s="37" t="str">
        <v>VARDHMAN STEELS</v>
      </c>
      <c r="F883" s="37" t="str">
        <v>HARYANA</v>
      </c>
      <c r="G883" s="37" t="str">
        <v>AMBALA</v>
      </c>
      <c r="H883" s="37" t="str">
        <v>Ambala Cantt</v>
      </c>
      <c r="I883" s="37" t="str">
        <v>RAMDOOT UDHYOG PRIVATE LIMITED</v>
      </c>
      <c r="J883" s="37" t="str">
        <v>Deepak Dhiman</v>
      </c>
      <c r="K883" s="37">
        <v>0</v>
      </c>
      <c r="L883" s="37" t="str">
        <v>C13168</v>
      </c>
      <c r="M883" s="37" t="str">
        <v>North</v>
      </c>
      <c r="N883" s="2">
        <v>133001</v>
      </c>
      <c r="O883" s="2" t="str">
        <v>06BFMPJ5432F1ZJ</v>
      </c>
      <c r="P883" s="2">
        <v>9034122033</v>
      </c>
      <c r="Q883" s="2" t="str">
        <v>Feb'25</v>
      </c>
      <c r="R883" s="2">
        <v>2025</v>
      </c>
      <c r="S883" s="1">
        <v>0</v>
      </c>
      <c r="T883" s="2">
        <v>550</v>
      </c>
      <c r="U883" s="12">
        <v>0</v>
      </c>
      <c r="V883" s="1" t="str">
        <v>Alien</v>
      </c>
      <c r="W883" s="13">
        <v>0</v>
      </c>
      <c r="X883" s="13">
        <v>0</v>
      </c>
      <c r="Y883" s="13">
        <v>0</v>
      </c>
      <c r="Z883" s="13">
        <v>0</v>
      </c>
      <c r="AA883" s="13">
        <v>0</v>
      </c>
      <c r="AB883" s="13">
        <v>0</v>
      </c>
      <c r="AC883" s="13">
        <v>0</v>
      </c>
      <c r="AD883" s="13">
        <v>0</v>
      </c>
      <c r="AE883" s="13">
        <v>0</v>
      </c>
      <c r="AF883" s="13">
        <v>0</v>
      </c>
      <c r="AG883" s="13">
        <v>0</v>
      </c>
      <c r="AH883" s="13">
        <v>0</v>
      </c>
      <c r="AI883" s="13">
        <v>0</v>
      </c>
      <c r="AJ883" s="13">
        <v>12</v>
      </c>
      <c r="AK883" s="13">
        <v>0</v>
      </c>
      <c r="AL883" s="13">
        <v>52.95</v>
      </c>
      <c r="AM883" s="13">
        <v>65</v>
      </c>
      <c r="AN883" s="13">
        <v>0</v>
      </c>
      <c r="AO883" s="13">
        <v>0</v>
      </c>
      <c r="AP883" s="13">
        <v>0</v>
      </c>
      <c r="AQ883" s="13">
        <v>0</v>
      </c>
      <c r="AR883" s="13">
        <v>0</v>
      </c>
      <c r="AS883" s="13">
        <v>0</v>
      </c>
      <c r="AT883" s="13">
        <v>0</v>
      </c>
      <c r="AU883" s="13">
        <v>0</v>
      </c>
      <c r="AV883" s="13">
        <v>0</v>
      </c>
      <c r="AW883" s="16">
        <f t="shared" si="240"/>
        <v>117.95</v>
      </c>
      <c r="AX883" s="16">
        <f t="shared" ref="AX883:AX885" si="257">AW883*2</f>
        <v>235.9</v>
      </c>
      <c r="AY883" s="10">
        <f t="shared" si="241"/>
        <v>353.85</v>
      </c>
      <c r="AZ883" s="10">
        <f>SUM(Z883:AK883)</f>
        <v>12</v>
      </c>
      <c r="BA883" s="10">
        <f>AW883</f>
        <v>117.95</v>
      </c>
      <c r="BB883" s="10">
        <f t="shared" si="242"/>
        <v>0</v>
      </c>
      <c r="BC883" s="10">
        <f t="shared" si="243"/>
        <v>0</v>
      </c>
      <c r="BD883" s="10">
        <f t="shared" si="244"/>
        <v>341.85</v>
      </c>
      <c r="BE883" s="10">
        <f t="shared" si="256"/>
        <v>-105.95</v>
      </c>
      <c r="BF883" s="2" t="s">
        <v>119</v>
      </c>
      <c r="BG883" s="10">
        <f t="shared" si="245"/>
        <v>14.74375</v>
      </c>
      <c r="BH883" s="36" t="s">
        <v>118</v>
      </c>
      <c r="BI883" s="39" t="str">
        <f t="shared" si="246"/>
        <v/>
      </c>
      <c r="BJ883" s="39" t="str">
        <f t="shared" si="247"/>
        <v>B</v>
      </c>
      <c r="BK883" s="16">
        <f>SUM(AR883:AX883)</f>
        <v>353.85</v>
      </c>
      <c r="BL883" s="10">
        <f>SUM(AL883:AQ883)</f>
        <v>117.95</v>
      </c>
      <c r="BM883" s="12">
        <f t="shared" si="248"/>
        <v>1</v>
      </c>
      <c r="BN883" s="12">
        <f t="shared" si="248"/>
        <v>0.33333333333333331</v>
      </c>
      <c r="BO883" s="9">
        <f t="shared" si="249"/>
        <v>117.95</v>
      </c>
      <c r="BP883" s="39" t="str">
        <f t="shared" si="250"/>
        <v/>
      </c>
      <c r="BQ883" s="147"/>
      <c r="BR883" s="9">
        <f t="shared" si="251"/>
        <v>0</v>
      </c>
      <c r="BS883" s="9">
        <f t="shared" si="252"/>
        <v>12</v>
      </c>
      <c r="BT883" s="9">
        <f t="shared" si="253"/>
        <v>12</v>
      </c>
      <c r="BU883" s="9" t="str">
        <f>IFERROR(_xlfn.XLOOKUP(D883,Sheet1!B:B,Sheet1!L:L),"")</f>
        <v/>
      </c>
      <c r="BV883" s="9" t="e">
        <f>_xlfn.XLOOKUP(BU883,Sheet1!S:S,Sheet1!T:T)</f>
        <v>#N/A</v>
      </c>
      <c r="BW883" s="9" t="e">
        <f>_xlfn.XLOOKUP(D883,Sheet1!B:B,Sheet1!M:M)</f>
        <v>#N/A</v>
      </c>
      <c r="BX883" s="11" t="s">
        <v>123</v>
      </c>
      <c r="BZ883" s="108">
        <f t="shared" si="254"/>
        <v>235.90000000000003</v>
      </c>
      <c r="CB883" s="12">
        <f>AW883/AY883</f>
        <v>0.33333333333333331</v>
      </c>
      <c r="CC883" s="12">
        <f>AX883/AY883</f>
        <v>0.66666666666666663</v>
      </c>
      <c r="CG883" s="1" t="str">
        <f>IF(BO883&lt;80,"Below 80",
IF(BO883&lt;=120,"80-120",
IF(BO883&lt;=200,"&gt; 120-200",
IF(BO883&lt;=300,"&gt;200-300",
IF(BO883&lt;=500,"&gt;300-500",
"&gt;500")))))</f>
        <v>80-120</v>
      </c>
      <c r="CH883" s="1" t="str">
        <f>IFERROR(_xlfn.XLOOKUP(CG883,Scenario!M:M,Scenario!N:N),"")</f>
        <v>A</v>
      </c>
      <c r="CI883" s="1" t="str">
        <f t="shared" si="255"/>
        <v>Yes</v>
      </c>
      <c r="CJ883" s="75">
        <v>235.9</v>
      </c>
    </row>
    <row r="884" spans="1:89" hidden="1">
      <c r="A884" s="2">
        <v>883</v>
      </c>
      <c r="B884" s="2">
        <v>2025</v>
      </c>
      <c r="C884" s="1">
        <v>0</v>
      </c>
      <c r="D884" s="37" t="str">
        <v>001J100000S1Y9OIAV</v>
      </c>
      <c r="E884" s="37" t="str">
        <v>JYOTI PARSAD SUBHASH CHAND</v>
      </c>
      <c r="F884" s="37" t="str">
        <v>HARYANA</v>
      </c>
      <c r="G884" s="37" t="str">
        <v>KAITHAL</v>
      </c>
      <c r="H884" s="37" t="str">
        <v>Kaithal</v>
      </c>
      <c r="I884" s="37" t="str">
        <v>RAMDOOT UDHYOG PRIVATE LIMITED</v>
      </c>
      <c r="J884" s="37" t="str">
        <v>Naseem Makkar</v>
      </c>
      <c r="K884" s="37">
        <v>0</v>
      </c>
      <c r="L884" s="37" t="str">
        <v>C13168</v>
      </c>
      <c r="M884" s="37" t="str">
        <v>North</v>
      </c>
      <c r="N884" s="2">
        <v>136027</v>
      </c>
      <c r="O884" s="2" t="str">
        <v>06ASYPG6916D1ZH</v>
      </c>
      <c r="P884" s="2">
        <v>9253175111</v>
      </c>
      <c r="Q884" s="2" t="str">
        <v>Feb'25</v>
      </c>
      <c r="R884" s="2">
        <v>2025</v>
      </c>
      <c r="S884" s="1">
        <v>0</v>
      </c>
      <c r="T884" s="2">
        <v>10</v>
      </c>
      <c r="U884" s="12">
        <v>5.9396666666666667</v>
      </c>
      <c r="V884" s="1" t="str">
        <v>Friendly</v>
      </c>
      <c r="W884" s="13">
        <v>0</v>
      </c>
      <c r="X884" s="13">
        <v>0</v>
      </c>
      <c r="Y884" s="13">
        <v>0</v>
      </c>
      <c r="Z884" s="13">
        <v>0</v>
      </c>
      <c r="AA884" s="13">
        <v>0</v>
      </c>
      <c r="AB884" s="13">
        <v>0</v>
      </c>
      <c r="AC884" s="13">
        <v>0</v>
      </c>
      <c r="AD884" s="13">
        <v>0</v>
      </c>
      <c r="AE884" s="13">
        <v>0</v>
      </c>
      <c r="AF884" s="13">
        <v>0</v>
      </c>
      <c r="AG884" s="13">
        <v>0</v>
      </c>
      <c r="AH884" s="13">
        <v>0</v>
      </c>
      <c r="AI884" s="13">
        <v>0</v>
      </c>
      <c r="AJ884" s="13">
        <v>42</v>
      </c>
      <c r="AK884" s="13">
        <v>0</v>
      </c>
      <c r="AL884" s="13">
        <v>83.36</v>
      </c>
      <c r="AM884" s="13">
        <v>205</v>
      </c>
      <c r="AN884" s="13">
        <v>0</v>
      </c>
      <c r="AO884" s="13">
        <v>124.05</v>
      </c>
      <c r="AP884" s="13">
        <v>121.82</v>
      </c>
      <c r="AQ884" s="13">
        <v>32.799999999999997</v>
      </c>
      <c r="AR884" s="13">
        <v>0</v>
      </c>
      <c r="AS884" s="13">
        <v>0</v>
      </c>
      <c r="AT884" s="13">
        <v>0</v>
      </c>
      <c r="AU884" s="13">
        <v>85</v>
      </c>
      <c r="AV884" s="13">
        <v>93.19</v>
      </c>
      <c r="AW884" s="16">
        <f t="shared" si="240"/>
        <v>652.03</v>
      </c>
      <c r="AX884" s="16">
        <f>AW884*2</f>
        <v>1304.06</v>
      </c>
      <c r="AY884" s="10">
        <f>AW884+AX884</f>
        <v>1956.09</v>
      </c>
      <c r="AZ884" s="10">
        <f>SUM(Z884:AK884)</f>
        <v>42</v>
      </c>
      <c r="BA884" s="10">
        <f>AW884+500</f>
        <v>1152.03</v>
      </c>
      <c r="BB884" s="10">
        <f t="shared" si="242"/>
        <v>500</v>
      </c>
      <c r="BC884" s="10">
        <f t="shared" si="243"/>
        <v>125</v>
      </c>
      <c r="BD884" s="10">
        <f t="shared" si="244"/>
        <v>1914.09</v>
      </c>
      <c r="BE884" s="10">
        <f t="shared" si="256"/>
        <v>-610.03</v>
      </c>
      <c r="BF884" s="2" t="s">
        <v>119</v>
      </c>
      <c r="BG884" s="10">
        <f t="shared" si="245"/>
        <v>70.878749999999997</v>
      </c>
      <c r="BH884" s="36" t="s">
        <v>118</v>
      </c>
      <c r="BI884" s="39" t="str">
        <f t="shared" si="246"/>
        <v>D</v>
      </c>
      <c r="BJ884" s="39" t="str">
        <f t="shared" si="247"/>
        <v>E</v>
      </c>
      <c r="BK884" s="16">
        <f>SUM(AR884:AX884)</f>
        <v>2134.2799999999997</v>
      </c>
      <c r="BL884" s="10">
        <f>SUM(AL884:AQ884)</f>
        <v>567.03</v>
      </c>
      <c r="BM884" s="12">
        <f t="shared" si="248"/>
        <v>1.0910949905167961</v>
      </c>
      <c r="BN884" s="12">
        <f t="shared" si="248"/>
        <v>0.28987930003220713</v>
      </c>
      <c r="BO884" s="9">
        <f t="shared" si="249"/>
        <v>567.03</v>
      </c>
      <c r="BP884" s="39" t="str">
        <f t="shared" si="250"/>
        <v>C</v>
      </c>
      <c r="BQ884" s="147"/>
      <c r="BR884" s="9">
        <f t="shared" si="251"/>
        <v>0</v>
      </c>
      <c r="BS884" s="9">
        <f t="shared" si="252"/>
        <v>42</v>
      </c>
      <c r="BT884" s="9">
        <f t="shared" si="253"/>
        <v>42</v>
      </c>
      <c r="BU884" s="9" t="str">
        <f>IFERROR(_xlfn.XLOOKUP(D884,Sheet1!B:B,Sheet1!L:L),"")</f>
        <v/>
      </c>
      <c r="BV884" s="9" t="e">
        <f>_xlfn.XLOOKUP(BU884,Sheet1!S:S,Sheet1!T:T)</f>
        <v>#N/A</v>
      </c>
      <c r="BW884" s="9" t="e">
        <f>_xlfn.XLOOKUP(D884,Sheet1!B:B,Sheet1!M:M)</f>
        <v>#N/A</v>
      </c>
      <c r="BX884" s="11" t="s">
        <v>123</v>
      </c>
      <c r="BZ884" s="108">
        <f t="shared" si="254"/>
        <v>1304.06</v>
      </c>
      <c r="CB884" s="12">
        <f>AW884/AY884</f>
        <v>0.33333333333333331</v>
      </c>
      <c r="CC884" s="12">
        <f>AX884/AY884</f>
        <v>0.66666666666666663</v>
      </c>
      <c r="CG884" s="1" t="str">
        <f>IF(BO884&lt;80,"Below 80",
IF(BO884&lt;=120,"80-120",
IF(BO884&lt;=200,"&gt; 120-200",
IF(BO884&lt;=300,"&gt;200-300",
IF(BO884&lt;=500,"&gt;300-500",
"&gt;500")))))</f>
        <v>&gt;500</v>
      </c>
      <c r="CH884" s="1" t="str">
        <f>IFERROR(_xlfn.XLOOKUP(CG884,Scenario!M:M,Scenario!N:N),"")</f>
        <v>E</v>
      </c>
      <c r="CI884" s="1" t="b">
        <f t="shared" si="255"/>
        <v>0</v>
      </c>
      <c r="CJ884" s="75">
        <v>1134.06</v>
      </c>
    </row>
    <row r="885" spans="1:89" hidden="1">
      <c r="A885" s="2">
        <v>884</v>
      </c>
      <c r="B885" s="2">
        <v>2025</v>
      </c>
      <c r="C885" s="1">
        <v>0</v>
      </c>
      <c r="D885" s="37" t="str">
        <v>001J100000Tr5O0IAJ</v>
      </c>
      <c r="E885" s="37" t="str">
        <v>ARUN TRADING AGENCY</v>
      </c>
      <c r="F885" s="37" t="str">
        <v>HARYANA</v>
      </c>
      <c r="G885" s="37" t="str">
        <v>YAMUNANAGAR</v>
      </c>
      <c r="H885" s="37" t="str">
        <v>Jagadhri</v>
      </c>
      <c r="I885" s="37" t="str">
        <v>RAMDOOT UDHYOG PRIVATE LIMITED</v>
      </c>
      <c r="J885" s="37" t="str">
        <v>Naseem Makkar</v>
      </c>
      <c r="K885" s="37">
        <v>0</v>
      </c>
      <c r="L885" s="37" t="str">
        <v>C13168</v>
      </c>
      <c r="M885" s="37" t="str">
        <v>North</v>
      </c>
      <c r="N885" s="2">
        <v>135001</v>
      </c>
      <c r="O885" s="2" t="str">
        <v>06AANPA5710A1ZF</v>
      </c>
      <c r="P885" s="2">
        <v>9728599002</v>
      </c>
      <c r="Q885" s="2" t="str">
        <v>Feb'25</v>
      </c>
      <c r="R885" s="2">
        <v>2025</v>
      </c>
      <c r="S885" s="1">
        <v>0</v>
      </c>
      <c r="T885" s="2">
        <v>250</v>
      </c>
      <c r="U885" s="12">
        <v>0</v>
      </c>
      <c r="V885" s="1" t="str">
        <v>Alien</v>
      </c>
      <c r="W885" s="13">
        <v>0</v>
      </c>
      <c r="X885" s="13">
        <v>0</v>
      </c>
      <c r="Y885" s="13">
        <v>0</v>
      </c>
      <c r="Z885" s="13">
        <v>0</v>
      </c>
      <c r="AA885" s="13">
        <v>0</v>
      </c>
      <c r="AB885" s="13">
        <v>0</v>
      </c>
      <c r="AC885" s="13">
        <v>0</v>
      </c>
      <c r="AD885" s="13">
        <v>0</v>
      </c>
      <c r="AE885" s="13">
        <v>0</v>
      </c>
      <c r="AF885" s="13">
        <v>0</v>
      </c>
      <c r="AG885" s="13">
        <v>0</v>
      </c>
      <c r="AH885" s="13">
        <v>0</v>
      </c>
      <c r="AI885" s="13">
        <v>0</v>
      </c>
      <c r="AJ885" s="13">
        <v>12</v>
      </c>
      <c r="AK885" s="13">
        <v>0</v>
      </c>
      <c r="AL885" s="13">
        <v>18.12</v>
      </c>
      <c r="AM885" s="13">
        <v>22</v>
      </c>
      <c r="AN885" s="13">
        <v>22</v>
      </c>
      <c r="AO885" s="13">
        <v>28</v>
      </c>
      <c r="AP885" s="13">
        <v>24</v>
      </c>
      <c r="AQ885" s="13">
        <v>45.07</v>
      </c>
      <c r="AR885" s="13">
        <v>23.78</v>
      </c>
      <c r="AS885" s="13">
        <v>0</v>
      </c>
      <c r="AT885" s="13">
        <v>0</v>
      </c>
      <c r="AU885" s="13">
        <v>0</v>
      </c>
      <c r="AV885" s="13">
        <v>0</v>
      </c>
      <c r="AW885" s="16">
        <f t="shared" si="240"/>
        <v>182.97</v>
      </c>
      <c r="AX885" s="16">
        <f t="shared" si="257"/>
        <v>365.94</v>
      </c>
      <c r="AY885" s="10">
        <f t="shared" si="241"/>
        <v>548.91</v>
      </c>
      <c r="AZ885" s="10">
        <f>SUM(Z885:AK885)</f>
        <v>12</v>
      </c>
      <c r="BA885" s="10">
        <f>AW885</f>
        <v>182.97</v>
      </c>
      <c r="BB885" s="10">
        <f t="shared" si="242"/>
        <v>0</v>
      </c>
      <c r="BC885" s="10">
        <f t="shared" si="243"/>
        <v>0</v>
      </c>
      <c r="BD885" s="10">
        <f t="shared" si="244"/>
        <v>536.91</v>
      </c>
      <c r="BE885" s="10">
        <f t="shared" si="256"/>
        <v>-170.97</v>
      </c>
      <c r="BF885" s="2" t="s">
        <v>119</v>
      </c>
      <c r="BG885" s="10">
        <f t="shared" si="245"/>
        <v>22.87125</v>
      </c>
      <c r="BH885" s="36" t="s">
        <v>118</v>
      </c>
      <c r="BI885" s="39" t="str">
        <f t="shared" si="246"/>
        <v/>
      </c>
      <c r="BJ885" s="39" t="str">
        <f t="shared" si="247"/>
        <v>C</v>
      </c>
      <c r="BK885" s="16">
        <f>SUM(AR885:AX885)</f>
        <v>572.69000000000005</v>
      </c>
      <c r="BL885" s="10">
        <f>SUM(AL885:AQ885)</f>
        <v>159.19</v>
      </c>
      <c r="BM885" s="12">
        <f t="shared" si="248"/>
        <v>1.0433222204004302</v>
      </c>
      <c r="BN885" s="12">
        <f t="shared" si="248"/>
        <v>0.29001111293290338</v>
      </c>
      <c r="BO885" s="9">
        <f t="shared" si="249"/>
        <v>182.97</v>
      </c>
      <c r="BP885" s="39" t="str">
        <f t="shared" si="250"/>
        <v/>
      </c>
      <c r="BQ885" s="147"/>
      <c r="BR885" s="9">
        <f t="shared" si="251"/>
        <v>0</v>
      </c>
      <c r="BS885" s="9">
        <f t="shared" si="252"/>
        <v>12</v>
      </c>
      <c r="BT885" s="9">
        <f t="shared" si="253"/>
        <v>12</v>
      </c>
      <c r="BU885" s="9" t="str">
        <f>IFERROR(_xlfn.XLOOKUP(D885,Sheet1!B:B,Sheet1!L:L),"")</f>
        <v/>
      </c>
      <c r="BV885" s="9" t="e">
        <f>_xlfn.XLOOKUP(BU885,Sheet1!S:S,Sheet1!T:T)</f>
        <v>#N/A</v>
      </c>
      <c r="BW885" s="9" t="e">
        <f>_xlfn.XLOOKUP(D885,Sheet1!B:B,Sheet1!M:M)</f>
        <v>#N/A</v>
      </c>
      <c r="BX885" s="11" t="s">
        <v>123</v>
      </c>
      <c r="BZ885" s="108">
        <f t="shared" si="254"/>
        <v>365.93999999999994</v>
      </c>
      <c r="CB885" s="12">
        <f>AW885/AY885</f>
        <v>0.33333333333333337</v>
      </c>
      <c r="CC885" s="12">
        <f>AX885/AY885</f>
        <v>0.66666666666666674</v>
      </c>
      <c r="CG885" s="1" t="str">
        <f>IF(BO885&lt;80,"Below 80",
IF(BO885&lt;=120,"80-120",
IF(BO885&lt;=200,"&gt; 120-200",
IF(BO885&lt;=300,"&gt;200-300",
IF(BO885&lt;=500,"&gt;300-500",
"&gt;500")))))</f>
        <v>&gt; 120-200</v>
      </c>
      <c r="CH885" s="1" t="str">
        <f>IFERROR(_xlfn.XLOOKUP(CG885,Scenario!M:M,Scenario!N:N),"")</f>
        <v>B</v>
      </c>
      <c r="CI885" s="1" t="str">
        <f t="shared" si="255"/>
        <v>Yes</v>
      </c>
      <c r="CJ885" s="75">
        <v>365.94</v>
      </c>
    </row>
    <row r="886" spans="1:89" hidden="1">
      <c r="A886" s="2">
        <v>885</v>
      </c>
      <c r="B886" s="2">
        <v>2025</v>
      </c>
      <c r="C886" s="1">
        <v>0</v>
      </c>
      <c r="D886" s="37" t="str">
        <v>0015g00001eBx0OAAS</v>
      </c>
      <c r="E886" s="37" t="str">
        <v>R.P. sale's Corp.</v>
      </c>
      <c r="F886" s="37" t="str">
        <v>PUNJAB</v>
      </c>
      <c r="G886" s="37" t="str">
        <v>SRI MUKTSAR SAHIB</v>
      </c>
      <c r="H886" s="37" t="str">
        <v>Malout</v>
      </c>
      <c r="I886" s="37" t="str">
        <v>RAMDOOT UDHYOG PRIVATE LIMITED</v>
      </c>
      <c r="J886" s="37" t="str">
        <v>Sonu Kumar</v>
      </c>
      <c r="K886" s="37">
        <v>0</v>
      </c>
      <c r="L886" s="37" t="str">
        <v>C13168</v>
      </c>
      <c r="M886" s="37" t="str">
        <v>North</v>
      </c>
      <c r="N886" s="2">
        <v>151211</v>
      </c>
      <c r="O886" s="2" t="str">
        <v>03AGZPG1890PIZN</v>
      </c>
      <c r="P886" s="2">
        <v>7814973555</v>
      </c>
      <c r="Q886" s="2" t="str">
        <v>Feb'25</v>
      </c>
      <c r="R886" s="2">
        <v>2025</v>
      </c>
      <c r="S886" s="1">
        <v>0</v>
      </c>
      <c r="T886" s="2">
        <v>50</v>
      </c>
      <c r="U886" s="12">
        <v>0</v>
      </c>
      <c r="V886" s="1" t="str">
        <v>Minor</v>
      </c>
      <c r="W886" s="13">
        <v>0</v>
      </c>
      <c r="X886" s="13">
        <v>0</v>
      </c>
      <c r="Y886" s="13">
        <v>0</v>
      </c>
      <c r="Z886" s="13">
        <v>0</v>
      </c>
      <c r="AA886" s="13">
        <v>0</v>
      </c>
      <c r="AB886" s="13">
        <v>0</v>
      </c>
      <c r="AC886" s="13">
        <v>0</v>
      </c>
      <c r="AD886" s="13">
        <v>0</v>
      </c>
      <c r="AE886" s="13">
        <v>0</v>
      </c>
      <c r="AF886" s="13">
        <v>0</v>
      </c>
      <c r="AG886" s="13">
        <v>0</v>
      </c>
      <c r="AH886" s="13">
        <v>0</v>
      </c>
      <c r="AI886" s="13">
        <v>0</v>
      </c>
      <c r="AJ886" s="13">
        <v>12</v>
      </c>
      <c r="AK886" s="13">
        <v>0</v>
      </c>
      <c r="AL886" s="13">
        <v>0</v>
      </c>
      <c r="AM886" s="13">
        <v>0</v>
      </c>
      <c r="AN886" s="13">
        <v>0</v>
      </c>
      <c r="AO886" s="13">
        <v>0</v>
      </c>
      <c r="AP886" s="13">
        <v>0</v>
      </c>
      <c r="AQ886" s="13">
        <v>0</v>
      </c>
      <c r="AR886" s="13">
        <v>0</v>
      </c>
      <c r="AS886" s="13">
        <v>0</v>
      </c>
      <c r="AT886" s="13">
        <v>0</v>
      </c>
      <c r="AU886" s="13">
        <v>0</v>
      </c>
      <c r="AV886" s="13">
        <v>0</v>
      </c>
      <c r="AW886" s="16">
        <f t="shared" si="240"/>
        <v>0</v>
      </c>
      <c r="AX886" s="16">
        <v>0</v>
      </c>
      <c r="AY886" s="10">
        <f t="shared" si="241"/>
        <v>0</v>
      </c>
      <c r="AZ886" s="10">
        <f>SUM(Z886:AK886)</f>
        <v>12</v>
      </c>
      <c r="BA886" s="10">
        <v>0</v>
      </c>
      <c r="BB886" s="10">
        <f t="shared" si="242"/>
        <v>0</v>
      </c>
      <c r="BC886" s="10">
        <f t="shared" si="243"/>
        <v>0</v>
      </c>
      <c r="BD886" s="10">
        <f t="shared" si="244"/>
        <v>-12</v>
      </c>
      <c r="BE886" s="10">
        <f t="shared" si="256"/>
        <v>12</v>
      </c>
      <c r="BF886" s="2" t="s">
        <v>119</v>
      </c>
      <c r="BG886" s="10">
        <f t="shared" si="245"/>
        <v>0</v>
      </c>
      <c r="BH886" s="36" t="s">
        <v>118</v>
      </c>
      <c r="BI886" s="39" t="str">
        <f t="shared" si="246"/>
        <v/>
      </c>
      <c r="BJ886" s="39" t="str">
        <f t="shared" si="247"/>
        <v/>
      </c>
      <c r="BK886" s="16">
        <f>SUM(AR886:AX886)</f>
        <v>0</v>
      </c>
      <c r="BL886" s="10">
        <f>SUM(AL886:AQ886)</f>
        <v>0</v>
      </c>
      <c r="BM886" s="12" t="str">
        <f t="shared" si="248"/>
        <v/>
      </c>
      <c r="BN886" s="12" t="str">
        <f t="shared" si="248"/>
        <v/>
      </c>
      <c r="BO886" s="9">
        <f t="shared" si="249"/>
        <v>0</v>
      </c>
      <c r="BP886" s="39" t="str">
        <f t="shared" si="250"/>
        <v/>
      </c>
      <c r="BQ886" s="147"/>
      <c r="BR886" s="9">
        <f t="shared" si="251"/>
        <v>0</v>
      </c>
      <c r="BS886" s="9">
        <f t="shared" si="252"/>
        <v>12</v>
      </c>
      <c r="BT886" s="9">
        <f t="shared" si="253"/>
        <v>12</v>
      </c>
      <c r="BU886" s="9" t="str">
        <f>IFERROR(_xlfn.XLOOKUP(D886,Sheet1!B:B,Sheet1!L:L),"")</f>
        <v/>
      </c>
      <c r="BV886" s="9" t="e">
        <f>_xlfn.XLOOKUP(BU886,Sheet1!S:S,Sheet1!T:T)</f>
        <v>#N/A</v>
      </c>
      <c r="BW886" s="9" t="e">
        <f>_xlfn.XLOOKUP(D886,Sheet1!B:B,Sheet1!M:M)</f>
        <v>#N/A</v>
      </c>
      <c r="BZ886" s="108">
        <f t="shared" si="254"/>
        <v>0</v>
      </c>
      <c r="CB886" s="12"/>
      <c r="CC886" s="12"/>
      <c r="CG886" s="1" t="str">
        <f>IF(BO886&lt;80,"Below 80",
IF(BO886&lt;=120,"80-120",
IF(BO886&lt;=200,"&gt; 120-200",
IF(BO886&lt;=300,"&gt;200-300",
IF(BO886&lt;=500,"&gt;300-500",
"&gt;500")))))</f>
        <v>Below 80</v>
      </c>
      <c r="CH886" s="1" t="str">
        <f>IFERROR(_xlfn.XLOOKUP(CG886,Scenario!M:M,Scenario!N:N),"")</f>
        <v/>
      </c>
      <c r="CI886" s="1" t="str">
        <f t="shared" si="255"/>
        <v>No</v>
      </c>
      <c r="CJ886" s="75">
        <v>0</v>
      </c>
    </row>
    <row r="887" spans="1:89" hidden="1">
      <c r="A887" s="2">
        <v>886</v>
      </c>
      <c r="B887" s="2">
        <v>2025</v>
      </c>
      <c r="C887" s="1">
        <v>0</v>
      </c>
      <c r="D887" s="37" t="str">
        <v>0015g00001c4idsAAA</v>
      </c>
      <c r="E887" s="37" t="str">
        <v>SHREE RAM DASS CEMENT &amp; SHUTTERING STORE.</v>
      </c>
      <c r="F887" s="37" t="str">
        <v>PUNJAB</v>
      </c>
      <c r="G887" s="37" t="str">
        <v>BATHINDA</v>
      </c>
      <c r="H887" s="37" t="str">
        <v>Rampura Phul</v>
      </c>
      <c r="I887" s="37" t="str">
        <v>RAMDOOT UDHYOG PRIVATE LIMITED</v>
      </c>
      <c r="J887" s="37" t="str">
        <v>Sonu Kumar</v>
      </c>
      <c r="K887" s="37">
        <v>0</v>
      </c>
      <c r="L887" s="37" t="str">
        <v>C13168</v>
      </c>
      <c r="M887" s="37" t="str">
        <v>North</v>
      </c>
      <c r="N887" s="2">
        <v>151206</v>
      </c>
      <c r="O887" s="2" t="str">
        <v>03AQSPK2985N1Z3</v>
      </c>
      <c r="P887" s="2">
        <v>9872580727</v>
      </c>
      <c r="Q887" s="2" t="str">
        <v>Feb'25</v>
      </c>
      <c r="R887" s="2">
        <v>2025</v>
      </c>
      <c r="S887" s="1">
        <v>0</v>
      </c>
      <c r="T887" s="2">
        <v>40</v>
      </c>
      <c r="U887" s="12">
        <v>0</v>
      </c>
      <c r="V887" s="1" t="str">
        <v>Minor</v>
      </c>
      <c r="W887" s="13">
        <v>0</v>
      </c>
      <c r="X887" s="13">
        <v>0</v>
      </c>
      <c r="Y887" s="13">
        <v>0</v>
      </c>
      <c r="Z887" s="13">
        <v>0</v>
      </c>
      <c r="AA887" s="13">
        <v>0</v>
      </c>
      <c r="AB887" s="13">
        <v>0</v>
      </c>
      <c r="AC887" s="13">
        <v>0</v>
      </c>
      <c r="AD887" s="13">
        <v>0</v>
      </c>
      <c r="AE887" s="13">
        <v>0</v>
      </c>
      <c r="AF887" s="13">
        <v>0</v>
      </c>
      <c r="AG887" s="13">
        <v>0</v>
      </c>
      <c r="AH887" s="13">
        <v>0</v>
      </c>
      <c r="AI887" s="13">
        <v>0</v>
      </c>
      <c r="AJ887" s="13">
        <v>14</v>
      </c>
      <c r="AK887" s="13">
        <v>0</v>
      </c>
      <c r="AL887" s="13">
        <v>0</v>
      </c>
      <c r="AM887" s="13">
        <v>0</v>
      </c>
      <c r="AN887" s="13">
        <v>0</v>
      </c>
      <c r="AO887" s="13">
        <v>0</v>
      </c>
      <c r="AP887" s="13">
        <v>0</v>
      </c>
      <c r="AQ887" s="13">
        <v>0</v>
      </c>
      <c r="AR887" s="13">
        <v>0</v>
      </c>
      <c r="AS887" s="13">
        <v>0</v>
      </c>
      <c r="AT887" s="13">
        <v>0</v>
      </c>
      <c r="AU887" s="13">
        <v>0</v>
      </c>
      <c r="AV887" s="13">
        <v>0</v>
      </c>
      <c r="AW887" s="16">
        <f t="shared" si="240"/>
        <v>0</v>
      </c>
      <c r="AX887" s="16">
        <v>0</v>
      </c>
      <c r="AY887" s="10">
        <f t="shared" si="241"/>
        <v>0</v>
      </c>
      <c r="AZ887" s="10">
        <f>SUM(Z887:AK887)</f>
        <v>14</v>
      </c>
      <c r="BA887" s="10">
        <v>0</v>
      </c>
      <c r="BB887" s="10">
        <f t="shared" si="242"/>
        <v>0</v>
      </c>
      <c r="BC887" s="10">
        <f t="shared" si="243"/>
        <v>0</v>
      </c>
      <c r="BD887" s="10">
        <f t="shared" si="244"/>
        <v>-14</v>
      </c>
      <c r="BE887" s="10">
        <f t="shared" si="256"/>
        <v>14</v>
      </c>
      <c r="BF887" s="2" t="s">
        <v>119</v>
      </c>
      <c r="BG887" s="10">
        <f t="shared" si="245"/>
        <v>0</v>
      </c>
      <c r="BH887" s="36" t="s">
        <v>118</v>
      </c>
      <c r="BI887" s="39" t="str">
        <f t="shared" si="246"/>
        <v/>
      </c>
      <c r="BJ887" s="39" t="str">
        <f t="shared" si="247"/>
        <v/>
      </c>
      <c r="BK887" s="16">
        <f>SUM(AR887:AX887)</f>
        <v>0</v>
      </c>
      <c r="BL887" s="10">
        <f>SUM(AL887:AQ887)</f>
        <v>0</v>
      </c>
      <c r="BM887" s="12" t="str">
        <f t="shared" si="248"/>
        <v/>
      </c>
      <c r="BN887" s="12" t="str">
        <f t="shared" si="248"/>
        <v/>
      </c>
      <c r="BO887" s="9">
        <f t="shared" si="249"/>
        <v>0</v>
      </c>
      <c r="BP887" s="39" t="str">
        <f t="shared" si="250"/>
        <v/>
      </c>
      <c r="BQ887" s="147"/>
      <c r="BR887" s="9">
        <f t="shared" si="251"/>
        <v>0</v>
      </c>
      <c r="BS887" s="9">
        <f t="shared" si="252"/>
        <v>14</v>
      </c>
      <c r="BT887" s="9">
        <f t="shared" si="253"/>
        <v>14</v>
      </c>
      <c r="BU887" s="9" t="str">
        <f>IFERROR(_xlfn.XLOOKUP(D887,Sheet1!B:B,Sheet1!L:L),"")</f>
        <v/>
      </c>
      <c r="BV887" s="9" t="e">
        <f>_xlfn.XLOOKUP(BU887,Sheet1!S:S,Sheet1!T:T)</f>
        <v>#N/A</v>
      </c>
      <c r="BW887" s="9" t="e">
        <f>_xlfn.XLOOKUP(D887,Sheet1!B:B,Sheet1!M:M)</f>
        <v>#N/A</v>
      </c>
      <c r="BZ887" s="108">
        <f t="shared" si="254"/>
        <v>0</v>
      </c>
      <c r="CB887" s="12"/>
      <c r="CC887" s="12"/>
      <c r="CG887" s="1" t="str">
        <f>IF(BO887&lt;80,"Below 80",
IF(BO887&lt;=120,"80-120",
IF(BO887&lt;=200,"&gt; 120-200",
IF(BO887&lt;=300,"&gt;200-300",
IF(BO887&lt;=500,"&gt;300-500",
"&gt;500")))))</f>
        <v>Below 80</v>
      </c>
      <c r="CH887" s="1" t="str">
        <f>IFERROR(_xlfn.XLOOKUP(CG887,Scenario!M:M,Scenario!N:N),"")</f>
        <v/>
      </c>
      <c r="CI887" s="1" t="str">
        <f t="shared" si="255"/>
        <v>No</v>
      </c>
      <c r="CJ887" s="75">
        <v>0</v>
      </c>
    </row>
    <row r="888" spans="1:89" hidden="1">
      <c r="A888" s="2">
        <v>887</v>
      </c>
      <c r="B888" s="2">
        <v>2025</v>
      </c>
      <c r="C888" s="1">
        <v>0</v>
      </c>
      <c r="D888" s="37" t="str">
        <v>0015g00001dFko6AAC</v>
      </c>
      <c r="E888" s="37" t="str">
        <v>PAPPU CEMENT STORE</v>
      </c>
      <c r="F888" s="37" t="str">
        <v>PUNJAB</v>
      </c>
      <c r="G888" s="37" t="str">
        <v>FARIDKOT</v>
      </c>
      <c r="H888" s="37" t="str">
        <v>Faridkot</v>
      </c>
      <c r="I888" s="37" t="str">
        <v>RAMDOOT UDHYOG PRIVATE LIMITED</v>
      </c>
      <c r="J888" s="37" t="str">
        <v>Sonu Kumar</v>
      </c>
      <c r="K888" s="37">
        <v>0</v>
      </c>
      <c r="L888" s="37" t="str">
        <v>C13168</v>
      </c>
      <c r="M888" s="37" t="str">
        <v>North</v>
      </c>
      <c r="N888" s="2">
        <v>151212</v>
      </c>
      <c r="O888" s="2" t="str">
        <v>03AHXPJ5016D1ZJ</v>
      </c>
      <c r="P888" s="2">
        <v>9780340345</v>
      </c>
      <c r="Q888" s="2" t="str">
        <v>Feb'25</v>
      </c>
      <c r="R888" s="2">
        <v>2025</v>
      </c>
      <c r="S888" s="1">
        <v>0</v>
      </c>
      <c r="T888" s="2">
        <v>40</v>
      </c>
      <c r="U888" s="12">
        <v>0</v>
      </c>
      <c r="V888" s="1" t="str">
        <v>Minor</v>
      </c>
      <c r="W888" s="13">
        <v>0</v>
      </c>
      <c r="X888" s="13">
        <v>0</v>
      </c>
      <c r="Y888" s="13">
        <v>0</v>
      </c>
      <c r="Z888" s="13">
        <v>0</v>
      </c>
      <c r="AA888" s="13">
        <v>0</v>
      </c>
      <c r="AB888" s="13">
        <v>0</v>
      </c>
      <c r="AC888" s="13">
        <v>0</v>
      </c>
      <c r="AD888" s="13">
        <v>0</v>
      </c>
      <c r="AE888" s="13">
        <v>0</v>
      </c>
      <c r="AF888" s="13">
        <v>0</v>
      </c>
      <c r="AG888" s="13">
        <v>0</v>
      </c>
      <c r="AH888" s="13">
        <v>0</v>
      </c>
      <c r="AI888" s="13">
        <v>0</v>
      </c>
      <c r="AJ888" s="13">
        <v>15</v>
      </c>
      <c r="AK888" s="13">
        <v>0</v>
      </c>
      <c r="AL888" s="13">
        <v>0</v>
      </c>
      <c r="AM888" s="13">
        <v>12</v>
      </c>
      <c r="AN888" s="13">
        <v>0</v>
      </c>
      <c r="AO888" s="13">
        <v>0</v>
      </c>
      <c r="AP888" s="13">
        <v>0</v>
      </c>
      <c r="AQ888" s="13">
        <v>0</v>
      </c>
      <c r="AR888" s="13">
        <v>0</v>
      </c>
      <c r="AS888" s="13">
        <v>0</v>
      </c>
      <c r="AT888" s="13">
        <v>0</v>
      </c>
      <c r="AU888" s="13">
        <v>0</v>
      </c>
      <c r="AV888" s="13">
        <v>0</v>
      </c>
      <c r="AW888" s="16">
        <f t="shared" si="240"/>
        <v>12</v>
      </c>
      <c r="AX888" s="16">
        <v>24</v>
      </c>
      <c r="AY888" s="10">
        <f t="shared" si="241"/>
        <v>36</v>
      </c>
      <c r="AZ888" s="10">
        <f>SUM(Z888:AK888)</f>
        <v>15</v>
      </c>
      <c r="BA888" s="10">
        <f>AY888</f>
        <v>36</v>
      </c>
      <c r="BB888" s="10">
        <f t="shared" si="242"/>
        <v>24</v>
      </c>
      <c r="BC888" s="10">
        <f t="shared" si="243"/>
        <v>6</v>
      </c>
      <c r="BD888" s="10">
        <f t="shared" si="244"/>
        <v>21</v>
      </c>
      <c r="BE888" s="10">
        <f t="shared" si="256"/>
        <v>3</v>
      </c>
      <c r="BF888" s="2" t="s">
        <v>119</v>
      </c>
      <c r="BG888" s="10">
        <f t="shared" si="245"/>
        <v>1.5</v>
      </c>
      <c r="BH888" s="36" t="s">
        <v>118</v>
      </c>
      <c r="BI888" s="39" t="str">
        <f t="shared" si="246"/>
        <v/>
      </c>
      <c r="BJ888" s="39" t="str">
        <f t="shared" si="247"/>
        <v/>
      </c>
      <c r="BK888" s="16">
        <f>SUM(AR888:AX888)</f>
        <v>36</v>
      </c>
      <c r="BL888" s="10">
        <f>SUM(AL888:AQ888)</f>
        <v>12</v>
      </c>
      <c r="BM888" s="12">
        <f t="shared" si="248"/>
        <v>1</v>
      </c>
      <c r="BN888" s="12">
        <f t="shared" si="248"/>
        <v>0.33333333333333331</v>
      </c>
      <c r="BO888" s="9">
        <f t="shared" si="249"/>
        <v>12</v>
      </c>
      <c r="BP888" s="39" t="str">
        <f t="shared" si="250"/>
        <v/>
      </c>
      <c r="BQ888" s="147"/>
      <c r="BR888" s="9">
        <f t="shared" si="251"/>
        <v>0</v>
      </c>
      <c r="BS888" s="9">
        <f t="shared" si="252"/>
        <v>15</v>
      </c>
      <c r="BT888" s="9">
        <f t="shared" si="253"/>
        <v>15</v>
      </c>
      <c r="BU888" s="9" t="str">
        <f>IFERROR(_xlfn.XLOOKUP(D888,Sheet1!B:B,Sheet1!L:L),"")</f>
        <v/>
      </c>
      <c r="BV888" s="9" t="e">
        <f>_xlfn.XLOOKUP(BU888,Sheet1!S:S,Sheet1!T:T)</f>
        <v>#N/A</v>
      </c>
      <c r="BW888" s="9" t="e">
        <f>_xlfn.XLOOKUP(D888,Sheet1!B:B,Sheet1!M:M)</f>
        <v>#N/A</v>
      </c>
      <c r="BZ888" s="108">
        <f t="shared" si="254"/>
        <v>24</v>
      </c>
      <c r="CB888" s="12">
        <f>AW888/AY888</f>
        <v>0.33333333333333331</v>
      </c>
      <c r="CC888" s="12">
        <f>AX888/AY888</f>
        <v>0.66666666666666663</v>
      </c>
      <c r="CG888" s="1" t="str">
        <f>IF(BO888&lt;80,"Below 80",
IF(BO888&lt;=120,"80-120",
IF(BO888&lt;=200,"&gt; 120-200",
IF(BO888&lt;=300,"&gt;200-300",
IF(BO888&lt;=500,"&gt;300-500",
"&gt;500")))))</f>
        <v>Below 80</v>
      </c>
      <c r="CH888" s="1" t="str">
        <f>IFERROR(_xlfn.XLOOKUP(CG888,Scenario!M:M,Scenario!N:N),"")</f>
        <v/>
      </c>
      <c r="CI888" s="1" t="str">
        <f t="shared" si="255"/>
        <v>Yes</v>
      </c>
      <c r="CJ888" s="75">
        <v>24</v>
      </c>
    </row>
    <row r="889" spans="1:89" hidden="1">
      <c r="A889" s="2">
        <v>888</v>
      </c>
      <c r="B889" s="2">
        <v>2025</v>
      </c>
      <c r="C889" s="1">
        <v>0</v>
      </c>
      <c r="D889" s="37" t="str">
        <v>0015g00001V9SZdAAN</v>
      </c>
      <c r="E889" s="37" t="str">
        <v>Key Ispat Pvt Ltd</v>
      </c>
      <c r="F889" s="37" t="str">
        <v>UTTAR PRADESH</v>
      </c>
      <c r="G889" s="37" t="str">
        <v>GAUTAM BUDDHA NAGAR</v>
      </c>
      <c r="H889" s="37" t="str">
        <v>Noida</v>
      </c>
      <c r="I889" s="37" t="str">
        <v>SHASHI STEELS CORPORATION</v>
      </c>
      <c r="J889" s="37" t="str">
        <v>Abhijeet Biswas</v>
      </c>
      <c r="K889" s="37">
        <v>0</v>
      </c>
      <c r="L889" s="37" t="str">
        <v>C12816</v>
      </c>
      <c r="M889" s="37" t="str">
        <v>North</v>
      </c>
      <c r="N889" s="2">
        <v>201301</v>
      </c>
      <c r="O889" s="2" t="str">
        <v>09AABCK5322P1Z8</v>
      </c>
      <c r="P889" s="2">
        <v>9811226900</v>
      </c>
      <c r="Q889" s="2" t="str">
        <v>Feb'25</v>
      </c>
      <c r="R889" s="2">
        <v>2025</v>
      </c>
      <c r="S889" s="1">
        <v>0</v>
      </c>
      <c r="T889" s="2">
        <v>150</v>
      </c>
      <c r="U889" s="12">
        <v>2.2222222222222223E-2</v>
      </c>
      <c r="V889" s="1" t="str">
        <v>Challenger</v>
      </c>
      <c r="W889" s="13">
        <v>0</v>
      </c>
      <c r="X889" s="13">
        <v>0</v>
      </c>
      <c r="Y889" s="13">
        <v>0</v>
      </c>
      <c r="Z889" s="13">
        <v>0</v>
      </c>
      <c r="AA889" s="13">
        <v>0</v>
      </c>
      <c r="AB889" s="13">
        <v>0</v>
      </c>
      <c r="AC889" s="13">
        <v>0</v>
      </c>
      <c r="AD889" s="13">
        <v>0</v>
      </c>
      <c r="AE889" s="13">
        <v>0</v>
      </c>
      <c r="AF889" s="13">
        <v>0</v>
      </c>
      <c r="AG889" s="13">
        <v>0</v>
      </c>
      <c r="AH889" s="13">
        <v>0</v>
      </c>
      <c r="AI889" s="13">
        <v>0</v>
      </c>
      <c r="AJ889" s="13">
        <v>52</v>
      </c>
      <c r="AK889" s="13">
        <v>0</v>
      </c>
      <c r="AL889" s="13">
        <v>62</v>
      </c>
      <c r="AM889" s="13">
        <v>0</v>
      </c>
      <c r="AN889" s="13">
        <v>0</v>
      </c>
      <c r="AO889" s="13">
        <v>0</v>
      </c>
      <c r="AP889" s="13">
        <v>0</v>
      </c>
      <c r="AQ889" s="13">
        <v>0</v>
      </c>
      <c r="AR889" s="13">
        <v>0</v>
      </c>
      <c r="AS889" s="13">
        <v>11.3</v>
      </c>
      <c r="AT889" s="13">
        <v>10</v>
      </c>
      <c r="AU889" s="13">
        <v>0</v>
      </c>
      <c r="AV889" s="13">
        <v>0</v>
      </c>
      <c r="AW889" s="16">
        <f t="shared" si="240"/>
        <v>83.3</v>
      </c>
      <c r="AX889" s="16">
        <v>124</v>
      </c>
      <c r="AY889" s="10">
        <f t="shared" si="241"/>
        <v>207.3</v>
      </c>
      <c r="AZ889" s="10">
        <f>SUM(Z889:AK889)</f>
        <v>52</v>
      </c>
      <c r="BA889" s="10">
        <v>124</v>
      </c>
      <c r="BB889" s="10">
        <f t="shared" si="242"/>
        <v>40.700000000000003</v>
      </c>
      <c r="BC889" s="10">
        <f t="shared" si="243"/>
        <v>10.175000000000001</v>
      </c>
      <c r="BD889" s="10">
        <f t="shared" si="244"/>
        <v>155.30000000000001</v>
      </c>
      <c r="BE889" s="10">
        <f t="shared" si="256"/>
        <v>-31.299999999999997</v>
      </c>
      <c r="BF889" s="2" t="s">
        <v>119</v>
      </c>
      <c r="BG889" s="10">
        <f t="shared" si="245"/>
        <v>9.1624999999999996</v>
      </c>
      <c r="BH889" s="36" t="s">
        <v>118</v>
      </c>
      <c r="BI889" s="39" t="str">
        <f t="shared" si="246"/>
        <v/>
      </c>
      <c r="BJ889" s="39" t="str">
        <f t="shared" si="247"/>
        <v>A</v>
      </c>
      <c r="BK889" s="16">
        <f>SUM(AR889:AX889)</f>
        <v>228.6</v>
      </c>
      <c r="BL889" s="10">
        <f>SUM(AL889:AQ889)</f>
        <v>62</v>
      </c>
      <c r="BM889" s="12">
        <f t="shared" si="248"/>
        <v>1.1027496382054991</v>
      </c>
      <c r="BN889" s="12">
        <f t="shared" si="248"/>
        <v>0.29908345393150021</v>
      </c>
      <c r="BO889" s="9">
        <f t="shared" si="249"/>
        <v>73.3</v>
      </c>
      <c r="BP889" s="39" t="str">
        <f t="shared" si="250"/>
        <v/>
      </c>
      <c r="BQ889" s="147"/>
      <c r="BR889" s="9">
        <f t="shared" si="251"/>
        <v>0</v>
      </c>
      <c r="BS889" s="9">
        <f t="shared" si="252"/>
        <v>52</v>
      </c>
      <c r="BT889" s="9">
        <f t="shared" si="253"/>
        <v>52</v>
      </c>
      <c r="BU889" s="9" t="str">
        <f>IFERROR(_xlfn.XLOOKUP(D889,Sheet1!B:B,Sheet1!L:L),"")</f>
        <v/>
      </c>
      <c r="BV889" s="9" t="e">
        <f>_xlfn.XLOOKUP(BU889,Sheet1!S:S,Sheet1!T:T)</f>
        <v>#N/A</v>
      </c>
      <c r="BW889" s="9" t="e">
        <f>_xlfn.XLOOKUP(D889,Sheet1!B:B,Sheet1!M:M)</f>
        <v>#N/A</v>
      </c>
      <c r="BZ889" s="108">
        <f t="shared" si="254"/>
        <v>124.00000000000001</v>
      </c>
      <c r="CB889" s="12">
        <f>AW889/AY889</f>
        <v>0.40183309213699947</v>
      </c>
      <c r="CC889" s="12">
        <f>AX889/AY889</f>
        <v>0.59816690786300042</v>
      </c>
      <c r="CG889" s="1" t="str">
        <f>IF(BO889&lt;80,"Below 80",
IF(BO889&lt;=120,"80-120",
IF(BO889&lt;=200,"&gt; 120-200",
IF(BO889&lt;=300,"&gt;200-300",
IF(BO889&lt;=500,"&gt;300-500",
"&gt;500")))))</f>
        <v>Below 80</v>
      </c>
      <c r="CH889" s="1" t="str">
        <f>IFERROR(_xlfn.XLOOKUP(CG889,Scenario!M:M,Scenario!N:N),"")</f>
        <v/>
      </c>
      <c r="CI889" s="1" t="str">
        <f t="shared" si="255"/>
        <v>Yes</v>
      </c>
      <c r="CJ889" s="75">
        <v>112.7</v>
      </c>
    </row>
    <row r="890" spans="1:89" hidden="1">
      <c r="A890" s="2">
        <v>889</v>
      </c>
      <c r="B890" s="2">
        <v>2025</v>
      </c>
      <c r="C890" s="1">
        <v>0</v>
      </c>
      <c r="D890" s="37" t="str">
        <v>0015g00001eg1KXAAY</v>
      </c>
      <c r="E890" s="37" t="str">
        <v>Kedia Agencies</v>
      </c>
      <c r="F890" s="37" t="str">
        <v>UTTAR PRADESH</v>
      </c>
      <c r="G890" s="37" t="str">
        <v>GHAZIABAD</v>
      </c>
      <c r="H890" s="37">
        <v>0</v>
      </c>
      <c r="I890" s="37" t="str">
        <v>SHASHI STEELS CORPORATION</v>
      </c>
      <c r="J890" s="37" t="str">
        <v>Abhijeet Biswas</v>
      </c>
      <c r="K890" s="37">
        <v>0</v>
      </c>
      <c r="L890" s="37" t="str">
        <v>C12816</v>
      </c>
      <c r="M890" s="37" t="str">
        <v>North</v>
      </c>
      <c r="N890" s="2">
        <v>245011</v>
      </c>
      <c r="O890" s="2" t="str">
        <v>09AAJPA237Q1ZI</v>
      </c>
      <c r="P890" s="2">
        <v>9837777583</v>
      </c>
      <c r="Q890" s="2" t="str">
        <v>Feb'25</v>
      </c>
      <c r="R890" s="2">
        <v>2025</v>
      </c>
      <c r="S890" s="1">
        <v>0</v>
      </c>
      <c r="T890" s="2">
        <v>150</v>
      </c>
      <c r="U890" s="12">
        <v>1.7777777777777778E-2</v>
      </c>
      <c r="V890" s="1" t="str">
        <v>Challenger</v>
      </c>
      <c r="W890" s="13">
        <v>0</v>
      </c>
      <c r="X890" s="13">
        <v>0</v>
      </c>
      <c r="Y890" s="13">
        <v>0</v>
      </c>
      <c r="Z890" s="13">
        <v>0</v>
      </c>
      <c r="AA890" s="13">
        <v>0</v>
      </c>
      <c r="AB890" s="13">
        <v>0</v>
      </c>
      <c r="AC890" s="13">
        <v>0</v>
      </c>
      <c r="AD890" s="13">
        <v>0</v>
      </c>
      <c r="AE890" s="13">
        <v>0</v>
      </c>
      <c r="AF890" s="13">
        <v>0</v>
      </c>
      <c r="AG890" s="13">
        <v>0</v>
      </c>
      <c r="AH890" s="13">
        <v>0</v>
      </c>
      <c r="AI890" s="13">
        <v>0</v>
      </c>
      <c r="AJ890" s="13">
        <v>53</v>
      </c>
      <c r="AK890" s="13">
        <v>0</v>
      </c>
      <c r="AL890" s="13">
        <v>0</v>
      </c>
      <c r="AM890" s="13">
        <v>0</v>
      </c>
      <c r="AN890" s="13">
        <v>0</v>
      </c>
      <c r="AO890" s="13">
        <v>0</v>
      </c>
      <c r="AP890" s="13">
        <v>0</v>
      </c>
      <c r="AQ890" s="13">
        <v>0</v>
      </c>
      <c r="AR890" s="13">
        <v>0</v>
      </c>
      <c r="AS890" s="13">
        <v>0</v>
      </c>
      <c r="AT890" s="13">
        <v>5</v>
      </c>
      <c r="AU890" s="13">
        <v>3</v>
      </c>
      <c r="AV890" s="13">
        <v>0</v>
      </c>
      <c r="AW890" s="16">
        <f t="shared" si="240"/>
        <v>8</v>
      </c>
      <c r="AX890" s="16">
        <v>0</v>
      </c>
      <c r="AY890" s="10">
        <f t="shared" si="241"/>
        <v>8</v>
      </c>
      <c r="AZ890" s="10">
        <f>SUM(Z890:AK890)</f>
        <v>53</v>
      </c>
      <c r="BA890" s="10"/>
      <c r="BB890" s="10">
        <f t="shared" si="242"/>
        <v>-8</v>
      </c>
      <c r="BC890" s="10">
        <f t="shared" si="243"/>
        <v>-2</v>
      </c>
      <c r="BD890" s="10">
        <f t="shared" si="244"/>
        <v>-45</v>
      </c>
      <c r="BE890" s="10">
        <f t="shared" si="256"/>
        <v>45</v>
      </c>
      <c r="BF890" s="2" t="s">
        <v>119</v>
      </c>
      <c r="BG890" s="10">
        <f t="shared" si="245"/>
        <v>0</v>
      </c>
      <c r="BH890" s="36" t="s">
        <v>118</v>
      </c>
      <c r="BI890" s="39" t="str">
        <f t="shared" si="246"/>
        <v/>
      </c>
      <c r="BJ890" s="39" t="str">
        <f t="shared" si="247"/>
        <v/>
      </c>
      <c r="BK890" s="16">
        <f>SUM(AR890:AX890)</f>
        <v>16</v>
      </c>
      <c r="BL890" s="10">
        <f>SUM(AL890:AQ890)</f>
        <v>0</v>
      </c>
      <c r="BM890" s="12">
        <f t="shared" si="248"/>
        <v>2</v>
      </c>
      <c r="BN890" s="12">
        <f t="shared" si="248"/>
        <v>0</v>
      </c>
      <c r="BO890" s="9">
        <f t="shared" si="249"/>
        <v>0</v>
      </c>
      <c r="BP890" s="39" t="str">
        <f t="shared" si="250"/>
        <v/>
      </c>
      <c r="BQ890" s="147"/>
      <c r="BR890" s="9">
        <f t="shared" si="251"/>
        <v>0</v>
      </c>
      <c r="BS890" s="9">
        <f t="shared" si="252"/>
        <v>53</v>
      </c>
      <c r="BT890" s="9">
        <f t="shared" si="253"/>
        <v>53</v>
      </c>
      <c r="BU890" s="9" t="str">
        <f>IFERROR(_xlfn.XLOOKUP(D890,Sheet1!B:B,Sheet1!L:L),"")</f>
        <v/>
      </c>
      <c r="BV890" s="9" t="e">
        <f>_xlfn.XLOOKUP(BU890,Sheet1!S:S,Sheet1!T:T)</f>
        <v>#N/A</v>
      </c>
      <c r="BW890" s="9" t="e">
        <f>_xlfn.XLOOKUP(D890,Sheet1!B:B,Sheet1!M:M)</f>
        <v>#N/A</v>
      </c>
      <c r="BZ890" s="108">
        <f t="shared" si="254"/>
        <v>0</v>
      </c>
      <c r="CB890" s="12"/>
      <c r="CC890" s="12"/>
      <c r="CG890" s="1" t="str">
        <f>IF(BO890&lt;80,"Below 80",
IF(BO890&lt;=120,"80-120",
IF(BO890&lt;=200,"&gt; 120-200",
IF(BO890&lt;=300,"&gt;200-300",
IF(BO890&lt;=500,"&gt;300-500",
"&gt;500")))))</f>
        <v>Below 80</v>
      </c>
      <c r="CH890" s="1" t="str">
        <f>IFERROR(_xlfn.XLOOKUP(CG890,Scenario!M:M,Scenario!N:N),"")</f>
        <v/>
      </c>
      <c r="CI890" s="1" t="str">
        <f t="shared" si="255"/>
        <v>No</v>
      </c>
      <c r="CJ890" s="75">
        <v>0</v>
      </c>
    </row>
    <row r="891" spans="1:89" hidden="1">
      <c r="A891" s="2">
        <v>890</v>
      </c>
      <c r="B891" s="2">
        <v>2025</v>
      </c>
      <c r="C891" s="1">
        <v>0</v>
      </c>
      <c r="D891" s="37" t="str">
        <v>0015g00001V8HMGAA3</v>
      </c>
      <c r="E891" s="37" t="str">
        <v>M/S DRONA TRADING COMPANY PVT.LTD.</v>
      </c>
      <c r="F891" s="37" t="str">
        <v>UTTAR PRADESH</v>
      </c>
      <c r="G891" s="37" t="str">
        <v>GAUTAM BUDDHA NAGAR</v>
      </c>
      <c r="H891" s="37">
        <v>0</v>
      </c>
      <c r="I891" s="37" t="str">
        <v>SHASHI STEELS CORPORATION</v>
      </c>
      <c r="J891" s="37" t="str">
        <v>Abhijeet Biswas</v>
      </c>
      <c r="K891" s="37">
        <v>0</v>
      </c>
      <c r="L891" s="37" t="str">
        <v>C12816</v>
      </c>
      <c r="M891" s="37" t="str">
        <v>North</v>
      </c>
      <c r="N891" s="2">
        <v>201310</v>
      </c>
      <c r="O891" s="2" t="str">
        <v>09AACCD1334K1ZR</v>
      </c>
      <c r="P891" s="2">
        <v>7840044694</v>
      </c>
      <c r="Q891" s="2" t="str">
        <v>Feb'25</v>
      </c>
      <c r="R891" s="2">
        <v>2025</v>
      </c>
      <c r="S891" s="1">
        <v>0</v>
      </c>
      <c r="T891" s="2">
        <v>300</v>
      </c>
      <c r="U891" s="12">
        <v>0</v>
      </c>
      <c r="V891" s="1" t="str">
        <v>Alien</v>
      </c>
      <c r="W891" s="13">
        <v>0</v>
      </c>
      <c r="X891" s="13">
        <v>0</v>
      </c>
      <c r="Y891" s="13">
        <v>0</v>
      </c>
      <c r="Z891" s="13">
        <v>0</v>
      </c>
      <c r="AA891" s="13">
        <v>0</v>
      </c>
      <c r="AB891" s="13">
        <v>0</v>
      </c>
      <c r="AC891" s="13">
        <v>0</v>
      </c>
      <c r="AD891" s="13">
        <v>0</v>
      </c>
      <c r="AE891" s="13">
        <v>0</v>
      </c>
      <c r="AF891" s="13">
        <v>0</v>
      </c>
      <c r="AG891" s="13">
        <v>0</v>
      </c>
      <c r="AH891" s="13">
        <v>0</v>
      </c>
      <c r="AI891" s="13">
        <v>0</v>
      </c>
      <c r="AJ891" s="13">
        <v>56</v>
      </c>
      <c r="AK891" s="13">
        <v>0</v>
      </c>
      <c r="AL891" s="13">
        <v>0</v>
      </c>
      <c r="AM891" s="13">
        <v>0</v>
      </c>
      <c r="AN891" s="13">
        <v>0</v>
      </c>
      <c r="AO891" s="13">
        <v>0</v>
      </c>
      <c r="AP891" s="13">
        <v>0</v>
      </c>
      <c r="AQ891" s="13">
        <v>0</v>
      </c>
      <c r="AR891" s="13">
        <v>0</v>
      </c>
      <c r="AS891" s="13">
        <v>0</v>
      </c>
      <c r="AT891" s="13">
        <v>0</v>
      </c>
      <c r="AU891" s="13">
        <v>0</v>
      </c>
      <c r="AV891" s="13">
        <v>0</v>
      </c>
      <c r="AW891" s="16">
        <f t="shared" si="240"/>
        <v>0</v>
      </c>
      <c r="AX891" s="16">
        <v>0</v>
      </c>
      <c r="AY891" s="10">
        <f t="shared" si="241"/>
        <v>0</v>
      </c>
      <c r="AZ891" s="10">
        <f>SUM(Z891:AK891)</f>
        <v>56</v>
      </c>
      <c r="BA891" s="10"/>
      <c r="BB891" s="10">
        <f t="shared" si="242"/>
        <v>0</v>
      </c>
      <c r="BC891" s="10">
        <f t="shared" si="243"/>
        <v>0</v>
      </c>
      <c r="BD891" s="10">
        <f t="shared" si="244"/>
        <v>-56</v>
      </c>
      <c r="BE891" s="10">
        <f t="shared" si="256"/>
        <v>56</v>
      </c>
      <c r="BF891" s="2" t="s">
        <v>119</v>
      </c>
      <c r="BG891" s="10">
        <f t="shared" si="245"/>
        <v>0</v>
      </c>
      <c r="BH891" s="36" t="s">
        <v>118</v>
      </c>
      <c r="BI891" s="39" t="str">
        <f t="shared" si="246"/>
        <v/>
      </c>
      <c r="BJ891" s="39" t="str">
        <f t="shared" si="247"/>
        <v/>
      </c>
      <c r="BK891" s="16">
        <f>SUM(AR891:AX891)</f>
        <v>0</v>
      </c>
      <c r="BL891" s="10">
        <f>SUM(AL891:AQ891)</f>
        <v>0</v>
      </c>
      <c r="BM891" s="12" t="str">
        <f t="shared" si="248"/>
        <v/>
      </c>
      <c r="BN891" s="12" t="str">
        <f t="shared" si="248"/>
        <v/>
      </c>
      <c r="BO891" s="9">
        <f t="shared" si="249"/>
        <v>0</v>
      </c>
      <c r="BP891" s="39" t="str">
        <f t="shared" si="250"/>
        <v/>
      </c>
      <c r="BQ891" s="147"/>
      <c r="BR891" s="9">
        <f t="shared" si="251"/>
        <v>0</v>
      </c>
      <c r="BS891" s="9">
        <f t="shared" si="252"/>
        <v>56</v>
      </c>
      <c r="BT891" s="9">
        <f t="shared" si="253"/>
        <v>56</v>
      </c>
      <c r="BU891" s="9" t="str">
        <f>IFERROR(_xlfn.XLOOKUP(D891,Sheet1!B:B,Sheet1!L:L),"")</f>
        <v/>
      </c>
      <c r="BV891" s="9" t="e">
        <f>_xlfn.XLOOKUP(BU891,Sheet1!S:S,Sheet1!T:T)</f>
        <v>#N/A</v>
      </c>
      <c r="BW891" s="9" t="e">
        <f>_xlfn.XLOOKUP(D891,Sheet1!B:B,Sheet1!M:M)</f>
        <v>#N/A</v>
      </c>
      <c r="BZ891" s="108">
        <f t="shared" si="254"/>
        <v>0</v>
      </c>
      <c r="CB891" s="12"/>
      <c r="CC891" s="12"/>
      <c r="CG891" s="1" t="str">
        <f>IF(BO891&lt;80,"Below 80",
IF(BO891&lt;=120,"80-120",
IF(BO891&lt;=200,"&gt; 120-200",
IF(BO891&lt;=300,"&gt;200-300",
IF(BO891&lt;=500,"&gt;300-500",
"&gt;500")))))</f>
        <v>Below 80</v>
      </c>
      <c r="CH891" s="1" t="str">
        <f>IFERROR(_xlfn.XLOOKUP(CG891,Scenario!M:M,Scenario!N:N),"")</f>
        <v/>
      </c>
      <c r="CI891" s="1" t="str">
        <f t="shared" si="255"/>
        <v>No</v>
      </c>
      <c r="CJ891" s="75">
        <v>0</v>
      </c>
    </row>
    <row r="892" spans="1:89" hidden="1">
      <c r="A892" s="2">
        <v>891</v>
      </c>
      <c r="B892" s="2">
        <v>2025</v>
      </c>
      <c r="C892" s="1">
        <v>0</v>
      </c>
      <c r="D892" s="37" t="str">
        <v>0015g00001bYu4nAAC</v>
      </c>
      <c r="E892" s="37" t="str">
        <v>Ankit Trading Co.</v>
      </c>
      <c r="F892" s="37" t="str">
        <v>UTTAR PRADESH</v>
      </c>
      <c r="G892" s="37" t="str">
        <v>GAUTAM BUDDHA NAGAR</v>
      </c>
      <c r="H892" s="37">
        <v>0</v>
      </c>
      <c r="I892" s="37" t="str">
        <v>SHASHI STEELS CORPORATION</v>
      </c>
      <c r="J892" s="37" t="str">
        <v>Abhijeet Biswas</v>
      </c>
      <c r="K892" s="37">
        <v>0</v>
      </c>
      <c r="L892" s="37" t="str">
        <v>C12816</v>
      </c>
      <c r="M892" s="37" t="str">
        <v>North</v>
      </c>
      <c r="N892" s="2">
        <v>203207</v>
      </c>
      <c r="O892" s="2" t="str">
        <v>09LKMM09877U1ZU</v>
      </c>
      <c r="P892" s="2">
        <v>9911897773</v>
      </c>
      <c r="Q892" s="2" t="str">
        <v>Feb'25</v>
      </c>
      <c r="R892" s="2">
        <v>2025</v>
      </c>
      <c r="S892" s="1">
        <v>0</v>
      </c>
      <c r="T892" s="2">
        <v>100</v>
      </c>
      <c r="U892" s="12">
        <v>0</v>
      </c>
      <c r="V892" s="1" t="str">
        <v>Challenger</v>
      </c>
      <c r="W892" s="13">
        <v>0</v>
      </c>
      <c r="X892" s="13">
        <v>0</v>
      </c>
      <c r="Y892" s="13">
        <v>0</v>
      </c>
      <c r="Z892" s="13">
        <v>0</v>
      </c>
      <c r="AA892" s="13">
        <v>0</v>
      </c>
      <c r="AB892" s="13">
        <v>0</v>
      </c>
      <c r="AC892" s="13">
        <v>0</v>
      </c>
      <c r="AD892" s="13">
        <v>0</v>
      </c>
      <c r="AE892" s="13">
        <v>0</v>
      </c>
      <c r="AF892" s="13">
        <v>0</v>
      </c>
      <c r="AG892" s="13">
        <v>0</v>
      </c>
      <c r="AH892" s="13">
        <v>0</v>
      </c>
      <c r="AI892" s="13">
        <v>0</v>
      </c>
      <c r="AJ892" s="13">
        <v>51</v>
      </c>
      <c r="AK892" s="13">
        <v>0</v>
      </c>
      <c r="AL892" s="13">
        <v>0</v>
      </c>
      <c r="AM892" s="13">
        <v>0</v>
      </c>
      <c r="AN892" s="13">
        <v>0</v>
      </c>
      <c r="AO892" s="13">
        <v>0</v>
      </c>
      <c r="AP892" s="13">
        <v>0</v>
      </c>
      <c r="AQ892" s="13">
        <v>0</v>
      </c>
      <c r="AR892" s="13">
        <v>0</v>
      </c>
      <c r="AS892" s="13">
        <v>0</v>
      </c>
      <c r="AT892" s="13">
        <v>0</v>
      </c>
      <c r="AU892" s="13">
        <v>0</v>
      </c>
      <c r="AV892" s="13">
        <v>0</v>
      </c>
      <c r="AW892" s="16">
        <f t="shared" si="240"/>
        <v>0</v>
      </c>
      <c r="AX892" s="16">
        <v>0</v>
      </c>
      <c r="AY892" s="10">
        <f t="shared" si="241"/>
        <v>0</v>
      </c>
      <c r="AZ892" s="10">
        <f>SUM(Z892:AK892)</f>
        <v>51</v>
      </c>
      <c r="BA892" s="10"/>
      <c r="BB892" s="10">
        <f t="shared" si="242"/>
        <v>0</v>
      </c>
      <c r="BC892" s="10">
        <f t="shared" si="243"/>
        <v>0</v>
      </c>
      <c r="BD892" s="10">
        <f t="shared" si="244"/>
        <v>-51</v>
      </c>
      <c r="BE892" s="10">
        <f t="shared" si="256"/>
        <v>51</v>
      </c>
      <c r="BF892" s="2" t="s">
        <v>119</v>
      </c>
      <c r="BG892" s="10">
        <f t="shared" si="245"/>
        <v>0</v>
      </c>
      <c r="BH892" s="36" t="s">
        <v>118</v>
      </c>
      <c r="BI892" s="39" t="str">
        <f t="shared" si="246"/>
        <v/>
      </c>
      <c r="BJ892" s="39" t="str">
        <f t="shared" si="247"/>
        <v/>
      </c>
      <c r="BK892" s="16">
        <f>SUM(AR892:AX892)</f>
        <v>0</v>
      </c>
      <c r="BL892" s="10">
        <f>SUM(AL892:AQ892)</f>
        <v>0</v>
      </c>
      <c r="BM892" s="12" t="str">
        <f t="shared" si="248"/>
        <v/>
      </c>
      <c r="BN892" s="12" t="str">
        <f t="shared" si="248"/>
        <v/>
      </c>
      <c r="BO892" s="9">
        <f t="shared" si="249"/>
        <v>0</v>
      </c>
      <c r="BP892" s="39" t="str">
        <f t="shared" si="250"/>
        <v/>
      </c>
      <c r="BQ892" s="147"/>
      <c r="BR892" s="9">
        <f t="shared" si="251"/>
        <v>0</v>
      </c>
      <c r="BS892" s="9">
        <f t="shared" si="252"/>
        <v>51</v>
      </c>
      <c r="BT892" s="9">
        <f t="shared" si="253"/>
        <v>51</v>
      </c>
      <c r="BU892" s="9" t="str">
        <f>IFERROR(_xlfn.XLOOKUP(D892,Sheet1!B:B,Sheet1!L:L),"")</f>
        <v/>
      </c>
      <c r="BV892" s="9" t="e">
        <f>_xlfn.XLOOKUP(BU892,Sheet1!S:S,Sheet1!T:T)</f>
        <v>#N/A</v>
      </c>
      <c r="BW892" s="9" t="e">
        <f>_xlfn.XLOOKUP(D892,Sheet1!B:B,Sheet1!M:M)</f>
        <v>#N/A</v>
      </c>
      <c r="BZ892" s="108">
        <f t="shared" si="254"/>
        <v>0</v>
      </c>
      <c r="CB892" s="12"/>
      <c r="CC892" s="12"/>
      <c r="CG892" s="1" t="str">
        <f>IF(BO892&lt;80,"Below 80",
IF(BO892&lt;=120,"80-120",
IF(BO892&lt;=200,"&gt; 120-200",
IF(BO892&lt;=300,"&gt;200-300",
IF(BO892&lt;=500,"&gt;300-500",
"&gt;500")))))</f>
        <v>Below 80</v>
      </c>
      <c r="CH892" s="1" t="str">
        <f>IFERROR(_xlfn.XLOOKUP(CG892,Scenario!M:M,Scenario!N:N),"")</f>
        <v/>
      </c>
      <c r="CI892" s="1" t="str">
        <f t="shared" si="255"/>
        <v>No</v>
      </c>
      <c r="CJ892" s="75">
        <v>0</v>
      </c>
    </row>
    <row r="893" spans="1:89" hidden="1">
      <c r="A893" s="2">
        <v>892</v>
      </c>
      <c r="B893" s="2">
        <v>2025</v>
      </c>
      <c r="C893" s="1">
        <v>0</v>
      </c>
      <c r="D893" s="37" t="str">
        <v>001J100000TrMywIAF</v>
      </c>
      <c r="E893" s="37" t="str">
        <v>M/S SHRI DURGA TRADING COMPANY</v>
      </c>
      <c r="F893" s="37" t="str">
        <v>UTTARAKHAND</v>
      </c>
      <c r="G893" s="37" t="str">
        <v>DEHRADUN</v>
      </c>
      <c r="H893" s="37" t="str">
        <v>Dehradun</v>
      </c>
      <c r="I893" s="37" t="str">
        <v>SHIVA SALES INDIA CORPORATION</v>
      </c>
      <c r="J893" s="37" t="str">
        <v>Ravi Kumar</v>
      </c>
      <c r="K893" s="37">
        <v>0</v>
      </c>
      <c r="L893" s="37" t="str">
        <v>C12821</v>
      </c>
      <c r="M893" s="37" t="str">
        <v>North</v>
      </c>
      <c r="N893" s="2">
        <v>248001</v>
      </c>
      <c r="O893" s="2" t="str">
        <v>05ABQPJ2797L1ZZ</v>
      </c>
      <c r="P893" s="2">
        <v>9627746746</v>
      </c>
      <c r="Q893" s="2" t="str">
        <v>Feb'25</v>
      </c>
      <c r="R893" s="2">
        <v>2025</v>
      </c>
      <c r="S893" s="1">
        <v>0</v>
      </c>
      <c r="T893" s="2">
        <v>75</v>
      </c>
      <c r="U893" s="12">
        <v>0</v>
      </c>
      <c r="V893" s="1" t="str">
        <v>Challenger</v>
      </c>
      <c r="W893" s="13">
        <v>0</v>
      </c>
      <c r="X893" s="13">
        <v>0</v>
      </c>
      <c r="Y893" s="13">
        <v>0</v>
      </c>
      <c r="Z893" s="13">
        <v>0</v>
      </c>
      <c r="AA893" s="13">
        <v>0</v>
      </c>
      <c r="AB893" s="13">
        <v>0</v>
      </c>
      <c r="AC893" s="13">
        <v>0</v>
      </c>
      <c r="AD893" s="13">
        <v>0</v>
      </c>
      <c r="AE893" s="13">
        <v>0</v>
      </c>
      <c r="AF893" s="13">
        <v>0</v>
      </c>
      <c r="AG893" s="13">
        <v>0</v>
      </c>
      <c r="AH893" s="13">
        <v>0</v>
      </c>
      <c r="AI893" s="13">
        <v>0</v>
      </c>
      <c r="AJ893" s="13">
        <v>141</v>
      </c>
      <c r="AK893" s="13">
        <v>72</v>
      </c>
      <c r="AL893" s="13">
        <v>24</v>
      </c>
      <c r="AM893" s="13">
        <v>109</v>
      </c>
      <c r="AN893" s="13">
        <v>62</v>
      </c>
      <c r="AO893" s="13">
        <v>0</v>
      </c>
      <c r="AP893" s="13">
        <v>0</v>
      </c>
      <c r="AQ893" s="13">
        <v>0</v>
      </c>
      <c r="AR893" s="13">
        <v>0</v>
      </c>
      <c r="AS893" s="13">
        <v>0</v>
      </c>
      <c r="AT893" s="13">
        <v>0</v>
      </c>
      <c r="AU893" s="13">
        <v>0</v>
      </c>
      <c r="AV893" s="13">
        <v>0</v>
      </c>
      <c r="AW893" s="16">
        <f t="shared" si="240"/>
        <v>195</v>
      </c>
      <c r="AX893" s="16">
        <f>AW893*2</f>
        <v>390</v>
      </c>
      <c r="AY893" s="10">
        <f t="shared" si="241"/>
        <v>585</v>
      </c>
      <c r="AZ893" s="10">
        <f>SUM(Z893:AK893)</f>
        <v>213</v>
      </c>
      <c r="BA893" s="10">
        <v>300</v>
      </c>
      <c r="BB893" s="10">
        <f t="shared" si="242"/>
        <v>105</v>
      </c>
      <c r="BC893" s="10">
        <f t="shared" si="243"/>
        <v>26.25</v>
      </c>
      <c r="BD893" s="10">
        <f t="shared" si="244"/>
        <v>372</v>
      </c>
      <c r="BE893" s="10">
        <f t="shared" si="256"/>
        <v>18</v>
      </c>
      <c r="BF893" s="2" t="s">
        <v>119</v>
      </c>
      <c r="BG893" s="10">
        <f t="shared" si="245"/>
        <v>24.375</v>
      </c>
      <c r="BH893" s="36" t="s">
        <v>118</v>
      </c>
      <c r="BI893" s="39" t="str">
        <f t="shared" si="246"/>
        <v>B</v>
      </c>
      <c r="BJ893" s="39" t="str">
        <f t="shared" si="247"/>
        <v>C</v>
      </c>
      <c r="BK893" s="16">
        <f>SUM(AR893:AX893)</f>
        <v>585</v>
      </c>
      <c r="BL893" s="10">
        <f>SUM(AL893:AQ893)</f>
        <v>195</v>
      </c>
      <c r="BM893" s="12">
        <f t="shared" si="248"/>
        <v>1</v>
      </c>
      <c r="BN893" s="12">
        <f t="shared" si="248"/>
        <v>0.33333333333333331</v>
      </c>
      <c r="BO893" s="9">
        <f t="shared" si="249"/>
        <v>195</v>
      </c>
      <c r="BP893" s="39" t="str">
        <f t="shared" si="250"/>
        <v/>
      </c>
      <c r="BQ893" s="147"/>
      <c r="BR893" s="9">
        <f t="shared" si="251"/>
        <v>0</v>
      </c>
      <c r="BS893" s="9">
        <f t="shared" si="252"/>
        <v>213</v>
      </c>
      <c r="BT893" s="9">
        <f t="shared" si="253"/>
        <v>213</v>
      </c>
      <c r="BU893" s="9" t="str">
        <f>IFERROR(_xlfn.XLOOKUP(D893,Sheet1!B:B,Sheet1!L:L),"")</f>
        <v/>
      </c>
      <c r="BV893" s="9" t="e">
        <f>_xlfn.XLOOKUP(BU893,Sheet1!S:S,Sheet1!T:T)</f>
        <v>#N/A</v>
      </c>
      <c r="BW893" s="9" t="e">
        <f>_xlfn.XLOOKUP(D893,Sheet1!B:B,Sheet1!M:M)</f>
        <v>#N/A</v>
      </c>
      <c r="BX893" s="11" t="s">
        <v>123</v>
      </c>
      <c r="BZ893" s="108">
        <f t="shared" si="254"/>
        <v>390</v>
      </c>
      <c r="CB893" s="12">
        <f>AW893/AY893</f>
        <v>0.33333333333333331</v>
      </c>
      <c r="CC893" s="12">
        <f>AX893/AY893</f>
        <v>0.66666666666666663</v>
      </c>
      <c r="CG893" s="1" t="str">
        <f>IF(BO893&lt;80,"Below 80",
IF(BO893&lt;=120,"80-120",
IF(BO893&lt;=200,"&gt; 120-200",
IF(BO893&lt;=300,"&gt;200-300",
IF(BO893&lt;=500,"&gt;300-500",
"&gt;500")))))</f>
        <v>&gt; 120-200</v>
      </c>
      <c r="CH893" s="1" t="str">
        <f>IFERROR(_xlfn.XLOOKUP(CG893,Scenario!M:M,Scenario!N:N),"")</f>
        <v>B</v>
      </c>
      <c r="CI893" s="1" t="b">
        <f t="shared" si="255"/>
        <v>0</v>
      </c>
      <c r="CJ893" s="75">
        <v>390</v>
      </c>
      <c r="CK893" s="1" t="s">
        <v>118</v>
      </c>
    </row>
    <row r="894" spans="1:89" hidden="1">
      <c r="A894" s="2">
        <v>893</v>
      </c>
      <c r="B894" s="2">
        <v>2025</v>
      </c>
      <c r="C894" s="1">
        <v>0</v>
      </c>
      <c r="D894" s="37" t="str">
        <v>001J100000RxofDIAR</v>
      </c>
      <c r="E894" s="37" t="str">
        <v>SATGURU TRADERS</v>
      </c>
      <c r="F894" s="37" t="str">
        <v>UTTARAKHAND</v>
      </c>
      <c r="G894" s="37" t="str">
        <v>UDAM SINGH NAGAR</v>
      </c>
      <c r="H894" s="37" t="str">
        <v>Rudrapur</v>
      </c>
      <c r="I894" s="37" t="str">
        <v>SHIVA SALES INDIA CORPORATION</v>
      </c>
      <c r="J894" s="37" t="str">
        <v>Manoj Yadav</v>
      </c>
      <c r="K894" s="37">
        <v>0</v>
      </c>
      <c r="L894" s="37" t="str">
        <v>C12821</v>
      </c>
      <c r="M894" s="37" t="str">
        <v>North</v>
      </c>
      <c r="N894" s="2">
        <v>263153</v>
      </c>
      <c r="O894" s="2" t="str">
        <v>05BTRPP0799L1ZS</v>
      </c>
      <c r="P894" s="2">
        <v>8859655878</v>
      </c>
      <c r="Q894" s="2" t="str">
        <v>Feb'25</v>
      </c>
      <c r="R894" s="2">
        <v>2025</v>
      </c>
      <c r="S894" s="1">
        <v>0</v>
      </c>
      <c r="T894" s="2">
        <v>90</v>
      </c>
      <c r="U894" s="12">
        <v>0</v>
      </c>
      <c r="V894" s="1" t="str">
        <v>Challenger</v>
      </c>
      <c r="W894" s="13">
        <v>0</v>
      </c>
      <c r="X894" s="13">
        <v>0</v>
      </c>
      <c r="Y894" s="13">
        <v>0</v>
      </c>
      <c r="Z894" s="13">
        <v>0</v>
      </c>
      <c r="AA894" s="13">
        <v>0</v>
      </c>
      <c r="AB894" s="13">
        <v>0</v>
      </c>
      <c r="AC894" s="13">
        <v>0</v>
      </c>
      <c r="AD894" s="13">
        <v>0</v>
      </c>
      <c r="AE894" s="13">
        <v>0</v>
      </c>
      <c r="AF894" s="13">
        <v>0</v>
      </c>
      <c r="AG894" s="13">
        <v>0</v>
      </c>
      <c r="AH894" s="13">
        <v>0</v>
      </c>
      <c r="AI894" s="13">
        <v>0</v>
      </c>
      <c r="AJ894" s="13">
        <v>9</v>
      </c>
      <c r="AK894" s="13">
        <v>0</v>
      </c>
      <c r="AL894" s="13">
        <v>16</v>
      </c>
      <c r="AM894" s="13">
        <v>0</v>
      </c>
      <c r="AN894" s="13">
        <v>0</v>
      </c>
      <c r="AO894" s="13">
        <v>0</v>
      </c>
      <c r="AP894" s="13">
        <v>0</v>
      </c>
      <c r="AQ894" s="13">
        <v>0</v>
      </c>
      <c r="AR894" s="13">
        <v>0</v>
      </c>
      <c r="AS894" s="13">
        <v>0</v>
      </c>
      <c r="AT894" s="13">
        <v>0</v>
      </c>
      <c r="AU894" s="13">
        <v>0</v>
      </c>
      <c r="AV894" s="13">
        <v>0</v>
      </c>
      <c r="AW894" s="16">
        <f t="shared" si="240"/>
        <v>16</v>
      </c>
      <c r="AX894" s="16">
        <v>32</v>
      </c>
      <c r="AY894" s="10">
        <f t="shared" si="241"/>
        <v>48</v>
      </c>
      <c r="AZ894" s="10">
        <f>SUM(Z894:AK894)</f>
        <v>9</v>
      </c>
      <c r="BA894" s="10">
        <v>16</v>
      </c>
      <c r="BB894" s="10">
        <f t="shared" si="242"/>
        <v>0</v>
      </c>
      <c r="BC894" s="10">
        <f t="shared" si="243"/>
        <v>0</v>
      </c>
      <c r="BD894" s="10">
        <f t="shared" si="244"/>
        <v>39</v>
      </c>
      <c r="BE894" s="10">
        <f t="shared" si="256"/>
        <v>-7</v>
      </c>
      <c r="BF894" s="2" t="s">
        <v>119</v>
      </c>
      <c r="BG894" s="10">
        <f t="shared" si="245"/>
        <v>2</v>
      </c>
      <c r="BH894" s="36" t="s">
        <v>118</v>
      </c>
      <c r="BI894" s="39" t="str">
        <f t="shared" si="246"/>
        <v/>
      </c>
      <c r="BJ894" s="39" t="str">
        <f t="shared" si="247"/>
        <v/>
      </c>
      <c r="BK894" s="16">
        <f>SUM(AR894:AX894)</f>
        <v>48</v>
      </c>
      <c r="BL894" s="10">
        <f>SUM(AL894:AQ894)</f>
        <v>16</v>
      </c>
      <c r="BM894" s="12">
        <f t="shared" si="248"/>
        <v>1</v>
      </c>
      <c r="BN894" s="12">
        <f t="shared" si="248"/>
        <v>0.33333333333333331</v>
      </c>
      <c r="BO894" s="9">
        <f t="shared" si="249"/>
        <v>16</v>
      </c>
      <c r="BP894" s="39" t="str">
        <f t="shared" si="250"/>
        <v/>
      </c>
      <c r="BQ894" s="147" t="s">
        <v>151</v>
      </c>
      <c r="BR894" s="9">
        <f t="shared" si="251"/>
        <v>0</v>
      </c>
      <c r="BS894" s="9">
        <f t="shared" si="252"/>
        <v>9</v>
      </c>
      <c r="BT894" s="9">
        <f t="shared" si="253"/>
        <v>9</v>
      </c>
      <c r="BU894" s="9" t="str">
        <f>IFERROR(_xlfn.XLOOKUP(D894,Sheet1!B:B,Sheet1!L:L),"")</f>
        <v/>
      </c>
      <c r="BV894" s="9" t="e">
        <f>_xlfn.XLOOKUP(BU894,Sheet1!S:S,Sheet1!T:T)</f>
        <v>#N/A</v>
      </c>
      <c r="BW894" s="9" t="e">
        <f>_xlfn.XLOOKUP(D894,Sheet1!B:B,Sheet1!M:M)</f>
        <v>#N/A</v>
      </c>
      <c r="BZ894" s="108">
        <f t="shared" si="254"/>
        <v>32</v>
      </c>
      <c r="CB894" s="12">
        <f>AW894/AY894</f>
        <v>0.33333333333333331</v>
      </c>
      <c r="CC894" s="12">
        <f>AX894/AY894</f>
        <v>0.66666666666666663</v>
      </c>
      <c r="CG894" s="1" t="str">
        <f>IF(BO894&lt;80,"Below 80",
IF(BO894&lt;=120,"80-120",
IF(BO894&lt;=200,"&gt; 120-200",
IF(BO894&lt;=300,"&gt;200-300",
IF(BO894&lt;=500,"&gt;300-500",
"&gt;500")))))</f>
        <v>Below 80</v>
      </c>
      <c r="CH894" s="1" t="str">
        <f>IFERROR(_xlfn.XLOOKUP(CG894,Scenario!M:M,Scenario!N:N),"")</f>
        <v/>
      </c>
      <c r="CI894" s="1" t="str">
        <f t="shared" si="255"/>
        <v>Yes</v>
      </c>
      <c r="CJ894" s="75">
        <v>32</v>
      </c>
    </row>
    <row r="895" spans="1:89" hidden="1">
      <c r="A895" s="2">
        <v>894</v>
      </c>
      <c r="B895" s="2">
        <v>2025</v>
      </c>
      <c r="C895" s="1">
        <v>0</v>
      </c>
      <c r="D895" s="37" t="str">
        <v>0015g00001YQtRnAAL</v>
      </c>
      <c r="E895" s="37" t="str">
        <v>M/S MITTAL STEEL WORKS</v>
      </c>
      <c r="F895" s="37" t="str">
        <v>UTTARAKHAND</v>
      </c>
      <c r="G895" s="37" t="str">
        <v>ALMORA</v>
      </c>
      <c r="H895" s="37" t="str">
        <v>Ramnagar</v>
      </c>
      <c r="I895" s="37" t="str">
        <v>SHIVA SALES INDIA CORPORATION</v>
      </c>
      <c r="J895" s="37" t="str">
        <v>Manoj Yadav</v>
      </c>
      <c r="K895" s="37">
        <v>0</v>
      </c>
      <c r="L895" s="37" t="str">
        <v>C12821</v>
      </c>
      <c r="M895" s="37" t="str">
        <v>North</v>
      </c>
      <c r="N895" s="2">
        <v>244715</v>
      </c>
      <c r="O895" s="2" t="str">
        <v>05ACPPA0593B1Z2</v>
      </c>
      <c r="P895" s="2">
        <v>9837058769</v>
      </c>
      <c r="Q895" s="2" t="str">
        <v>Feb'25</v>
      </c>
      <c r="R895" s="2">
        <v>2025</v>
      </c>
      <c r="S895" s="1">
        <v>0</v>
      </c>
      <c r="T895" s="2">
        <v>80</v>
      </c>
      <c r="U895" s="12">
        <v>0</v>
      </c>
      <c r="V895" s="1" t="str">
        <v>Challenger</v>
      </c>
      <c r="W895" s="13">
        <v>0</v>
      </c>
      <c r="X895" s="13">
        <v>0</v>
      </c>
      <c r="Y895" s="13">
        <v>0</v>
      </c>
      <c r="Z895" s="13">
        <v>0</v>
      </c>
      <c r="AA895" s="13">
        <v>0</v>
      </c>
      <c r="AB895" s="13">
        <v>0</v>
      </c>
      <c r="AC895" s="13">
        <v>0</v>
      </c>
      <c r="AD895" s="13">
        <v>0</v>
      </c>
      <c r="AE895" s="13">
        <v>0</v>
      </c>
      <c r="AF895" s="13">
        <v>0</v>
      </c>
      <c r="AG895" s="13">
        <v>0</v>
      </c>
      <c r="AH895" s="13">
        <v>0</v>
      </c>
      <c r="AI895" s="13">
        <v>0</v>
      </c>
      <c r="AJ895" s="13">
        <v>25</v>
      </c>
      <c r="AK895" s="13">
        <v>0</v>
      </c>
      <c r="AL895" s="13">
        <v>0</v>
      </c>
      <c r="AM895" s="13">
        <v>0</v>
      </c>
      <c r="AN895" s="13">
        <v>11</v>
      </c>
      <c r="AO895" s="13">
        <v>0</v>
      </c>
      <c r="AP895" s="13">
        <v>0</v>
      </c>
      <c r="AQ895" s="13">
        <v>0</v>
      </c>
      <c r="AR895" s="13">
        <v>0</v>
      </c>
      <c r="AS895" s="13">
        <v>0</v>
      </c>
      <c r="AT895" s="13">
        <v>0</v>
      </c>
      <c r="AU895" s="13">
        <v>0</v>
      </c>
      <c r="AV895" s="13">
        <v>0</v>
      </c>
      <c r="AW895" s="16">
        <f t="shared" si="240"/>
        <v>11</v>
      </c>
      <c r="AX895" s="16">
        <v>22</v>
      </c>
      <c r="AY895" s="10">
        <f t="shared" si="241"/>
        <v>33</v>
      </c>
      <c r="AZ895" s="10">
        <f>SUM(Z895:AK895)</f>
        <v>25</v>
      </c>
      <c r="BA895" s="10">
        <v>30</v>
      </c>
      <c r="BB895" s="10">
        <f t="shared" si="242"/>
        <v>19</v>
      </c>
      <c r="BC895" s="10">
        <f t="shared" si="243"/>
        <v>4.75</v>
      </c>
      <c r="BD895" s="10">
        <f t="shared" si="244"/>
        <v>8</v>
      </c>
      <c r="BE895" s="10">
        <f t="shared" si="256"/>
        <v>14</v>
      </c>
      <c r="BF895" s="2" t="s">
        <v>119</v>
      </c>
      <c r="BG895" s="10">
        <f t="shared" si="245"/>
        <v>1.375</v>
      </c>
      <c r="BH895" s="36" t="s">
        <v>118</v>
      </c>
      <c r="BI895" s="39" t="str">
        <f t="shared" si="246"/>
        <v/>
      </c>
      <c r="BJ895" s="39" t="str">
        <f t="shared" si="247"/>
        <v/>
      </c>
      <c r="BK895" s="16">
        <f>SUM(AR895:AX895)</f>
        <v>33</v>
      </c>
      <c r="BL895" s="10">
        <f>SUM(AL895:AQ895)</f>
        <v>11</v>
      </c>
      <c r="BM895" s="12">
        <f t="shared" si="248"/>
        <v>1</v>
      </c>
      <c r="BN895" s="12">
        <f t="shared" si="248"/>
        <v>0.33333333333333331</v>
      </c>
      <c r="BO895" s="9">
        <f t="shared" si="249"/>
        <v>11</v>
      </c>
      <c r="BP895" s="39" t="str">
        <f t="shared" si="250"/>
        <v/>
      </c>
      <c r="BQ895" s="147" t="s">
        <v>192</v>
      </c>
      <c r="BR895" s="9">
        <f t="shared" si="251"/>
        <v>0</v>
      </c>
      <c r="BS895" s="9">
        <f t="shared" si="252"/>
        <v>25</v>
      </c>
      <c r="BT895" s="9">
        <f t="shared" si="253"/>
        <v>25</v>
      </c>
      <c r="BU895" s="9" t="str">
        <f>IFERROR(_xlfn.XLOOKUP(D895,Sheet1!B:B,Sheet1!L:L),"")</f>
        <v/>
      </c>
      <c r="BV895" s="9" t="e">
        <f>_xlfn.XLOOKUP(BU895,Sheet1!S:S,Sheet1!T:T)</f>
        <v>#N/A</v>
      </c>
      <c r="BW895" s="9" t="e">
        <f>_xlfn.XLOOKUP(D895,Sheet1!B:B,Sheet1!M:M)</f>
        <v>#N/A</v>
      </c>
      <c r="BZ895" s="108">
        <f t="shared" si="254"/>
        <v>22</v>
      </c>
      <c r="CB895" s="12">
        <f>AW895/AY895</f>
        <v>0.33333333333333331</v>
      </c>
      <c r="CC895" s="12">
        <f>AX895/AY895</f>
        <v>0.66666666666666663</v>
      </c>
      <c r="CG895" s="1" t="str">
        <f>IF(BO895&lt;80,"Below 80",
IF(BO895&lt;=120,"80-120",
IF(BO895&lt;=200,"&gt; 120-200",
IF(BO895&lt;=300,"&gt;200-300",
IF(BO895&lt;=500,"&gt;300-500",
"&gt;500")))))</f>
        <v>Below 80</v>
      </c>
      <c r="CH895" s="1" t="str">
        <f>IFERROR(_xlfn.XLOOKUP(CG895,Scenario!M:M,Scenario!N:N),"")</f>
        <v/>
      </c>
      <c r="CI895" s="1" t="str">
        <f t="shared" si="255"/>
        <v>Yes</v>
      </c>
      <c r="CJ895" s="75">
        <v>22</v>
      </c>
    </row>
    <row r="896" spans="1:89" hidden="1">
      <c r="A896" s="2">
        <v>895</v>
      </c>
      <c r="B896" s="2">
        <v>2025</v>
      </c>
      <c r="C896" s="1">
        <v>0</v>
      </c>
      <c r="D896" s="37" t="str">
        <v>0015g00001ejanGAAQ</v>
      </c>
      <c r="E896" s="37" t="str">
        <v>M/S GARG TRADING COMPANY</v>
      </c>
      <c r="F896" s="37" t="str">
        <v>UTTARAKHAND</v>
      </c>
      <c r="G896" s="37" t="str">
        <v>HARIDWAR</v>
      </c>
      <c r="H896" s="37" t="str">
        <v>Haridwar</v>
      </c>
      <c r="I896" s="37" t="str">
        <v>SHIVA SALES INDIA CORPORATION</v>
      </c>
      <c r="J896" s="37" t="str">
        <v>Ravi Kumar</v>
      </c>
      <c r="K896" s="37">
        <v>0</v>
      </c>
      <c r="L896" s="37" t="str">
        <v>C12821</v>
      </c>
      <c r="M896" s="37" t="str">
        <v>North</v>
      </c>
      <c r="N896" s="2">
        <v>249403</v>
      </c>
      <c r="O896" s="2" t="str">
        <v>05ACQPK3938F1ZG</v>
      </c>
      <c r="P896" s="2">
        <v>8194003333</v>
      </c>
      <c r="Q896" s="2" t="str">
        <v>Feb'25</v>
      </c>
      <c r="R896" s="2">
        <v>2025</v>
      </c>
      <c r="S896" s="1">
        <v>0</v>
      </c>
      <c r="T896" s="2">
        <v>20</v>
      </c>
      <c r="U896" s="12">
        <v>0</v>
      </c>
      <c r="V896" s="1" t="str">
        <v>Minor</v>
      </c>
      <c r="W896" s="13">
        <v>0</v>
      </c>
      <c r="X896" s="13">
        <v>0</v>
      </c>
      <c r="Y896" s="13">
        <v>0</v>
      </c>
      <c r="Z896" s="13">
        <v>0</v>
      </c>
      <c r="AA896" s="13">
        <v>0</v>
      </c>
      <c r="AB896" s="13">
        <v>0</v>
      </c>
      <c r="AC896" s="13">
        <v>0</v>
      </c>
      <c r="AD896" s="13">
        <v>0</v>
      </c>
      <c r="AE896" s="13">
        <v>0</v>
      </c>
      <c r="AF896" s="13">
        <v>0</v>
      </c>
      <c r="AG896" s="13">
        <v>0</v>
      </c>
      <c r="AH896" s="13">
        <v>0</v>
      </c>
      <c r="AI896" s="13">
        <v>0</v>
      </c>
      <c r="AJ896" s="13">
        <v>24</v>
      </c>
      <c r="AK896" s="13">
        <v>0</v>
      </c>
      <c r="AL896" s="13">
        <v>0</v>
      </c>
      <c r="AM896" s="13">
        <v>0</v>
      </c>
      <c r="AN896" s="13">
        <v>0</v>
      </c>
      <c r="AO896" s="13">
        <v>0</v>
      </c>
      <c r="AP896" s="13">
        <v>0</v>
      </c>
      <c r="AQ896" s="13">
        <v>0</v>
      </c>
      <c r="AR896" s="13">
        <v>0</v>
      </c>
      <c r="AS896" s="13">
        <v>0</v>
      </c>
      <c r="AT896" s="13">
        <v>0</v>
      </c>
      <c r="AU896" s="13">
        <v>0</v>
      </c>
      <c r="AV896" s="13">
        <v>0</v>
      </c>
      <c r="AW896" s="16">
        <f t="shared" si="240"/>
        <v>0</v>
      </c>
      <c r="AX896" s="16">
        <v>0</v>
      </c>
      <c r="AY896" s="10">
        <f t="shared" si="241"/>
        <v>0</v>
      </c>
      <c r="AZ896" s="10">
        <f>SUM(Z896:AK896)</f>
        <v>24</v>
      </c>
      <c r="BA896" s="10"/>
      <c r="BB896" s="10">
        <f t="shared" si="242"/>
        <v>0</v>
      </c>
      <c r="BC896" s="10">
        <f t="shared" si="243"/>
        <v>0</v>
      </c>
      <c r="BD896" s="10">
        <f t="shared" si="244"/>
        <v>-24</v>
      </c>
      <c r="BE896" s="10">
        <f t="shared" si="256"/>
        <v>24</v>
      </c>
      <c r="BF896" s="2" t="s">
        <v>119</v>
      </c>
      <c r="BG896" s="10">
        <f t="shared" si="245"/>
        <v>0</v>
      </c>
      <c r="BH896" s="36" t="s">
        <v>118</v>
      </c>
      <c r="BI896" s="39" t="str">
        <f t="shared" si="246"/>
        <v/>
      </c>
      <c r="BJ896" s="39" t="str">
        <f t="shared" si="247"/>
        <v/>
      </c>
      <c r="BK896" s="16">
        <f>SUM(AR896:AX896)</f>
        <v>0</v>
      </c>
      <c r="BL896" s="10">
        <f>SUM(AL896:AQ896)</f>
        <v>0</v>
      </c>
      <c r="BM896" s="12" t="str">
        <f t="shared" si="248"/>
        <v/>
      </c>
      <c r="BN896" s="12" t="str">
        <f t="shared" si="248"/>
        <v/>
      </c>
      <c r="BO896" s="9">
        <f t="shared" si="249"/>
        <v>0</v>
      </c>
      <c r="BP896" s="39" t="str">
        <f t="shared" si="250"/>
        <v/>
      </c>
      <c r="BQ896" s="147"/>
      <c r="BR896" s="9">
        <f t="shared" si="251"/>
        <v>0</v>
      </c>
      <c r="BS896" s="9">
        <f t="shared" si="252"/>
        <v>24</v>
      </c>
      <c r="BT896" s="9">
        <f t="shared" si="253"/>
        <v>24</v>
      </c>
      <c r="BU896" s="9" t="str">
        <f>IFERROR(_xlfn.XLOOKUP(D896,Sheet1!B:B,Sheet1!L:L),"")</f>
        <v/>
      </c>
      <c r="BV896" s="9" t="e">
        <f>_xlfn.XLOOKUP(BU896,Sheet1!S:S,Sheet1!T:T)</f>
        <v>#N/A</v>
      </c>
      <c r="BW896" s="9" t="e">
        <f>_xlfn.XLOOKUP(D896,Sheet1!B:B,Sheet1!M:M)</f>
        <v>#N/A</v>
      </c>
      <c r="BZ896" s="108">
        <f t="shared" si="254"/>
        <v>0</v>
      </c>
      <c r="CB896" s="12"/>
      <c r="CC896" s="12"/>
      <c r="CG896" s="1" t="str">
        <f>IF(BO896&lt;80,"Below 80",
IF(BO896&lt;=120,"80-120",
IF(BO896&lt;=200,"&gt; 120-200",
IF(BO896&lt;=300,"&gt;200-300",
IF(BO896&lt;=500,"&gt;300-500",
"&gt;500")))))</f>
        <v>Below 80</v>
      </c>
      <c r="CH896" s="1" t="str">
        <f>IFERROR(_xlfn.XLOOKUP(CG896,Scenario!M:M,Scenario!N:N),"")</f>
        <v/>
      </c>
      <c r="CI896" s="1" t="str">
        <f t="shared" si="255"/>
        <v>No</v>
      </c>
      <c r="CJ896" s="75">
        <v>0</v>
      </c>
    </row>
    <row r="897" spans="1:89" s="115" customFormat="1" hidden="1">
      <c r="A897" s="113">
        <v>896</v>
      </c>
      <c r="B897" s="2">
        <v>2025</v>
      </c>
      <c r="C897" s="1">
        <v>0</v>
      </c>
      <c r="D897" s="114" t="str">
        <v>0015g00001eikYQAAY</v>
      </c>
      <c r="E897" s="114" t="str">
        <v>M/S A G STEELS</v>
      </c>
      <c r="F897" s="114" t="str">
        <v>UTTARAKHAND</v>
      </c>
      <c r="G897" s="114" t="str">
        <v>TEHRI GARHWAL</v>
      </c>
      <c r="H897" s="114" t="str">
        <v>Rishikesh</v>
      </c>
      <c r="I897" s="114" t="str">
        <v>SHIVA SALES INDIA CORPORATION</v>
      </c>
      <c r="J897" s="114" t="str">
        <v>Ravi Kumar</v>
      </c>
      <c r="K897" s="114">
        <v>0</v>
      </c>
      <c r="L897" s="114" t="str">
        <v>C12821</v>
      </c>
      <c r="M897" s="114" t="str">
        <v>North</v>
      </c>
      <c r="N897" s="2">
        <v>249137</v>
      </c>
      <c r="O897" s="2">
        <v>0</v>
      </c>
      <c r="P897" s="2">
        <v>0</v>
      </c>
      <c r="Q897" s="113" t="str">
        <v>Feb'25</v>
      </c>
      <c r="R897" s="113">
        <v>2025</v>
      </c>
      <c r="S897" s="1">
        <v>0</v>
      </c>
      <c r="T897" s="113">
        <v>75</v>
      </c>
      <c r="U897" s="121">
        <v>7.3422222222222222E-2</v>
      </c>
      <c r="V897" s="115" t="str">
        <v>Challenger</v>
      </c>
      <c r="W897" s="222">
        <v>0</v>
      </c>
      <c r="X897" s="222">
        <v>0</v>
      </c>
      <c r="Y897" s="222">
        <v>0</v>
      </c>
      <c r="Z897" s="222">
        <v>0</v>
      </c>
      <c r="AA897" s="222">
        <v>0</v>
      </c>
      <c r="AB897" s="222">
        <v>0</v>
      </c>
      <c r="AC897" s="222">
        <v>0</v>
      </c>
      <c r="AD897" s="222">
        <v>0</v>
      </c>
      <c r="AE897" s="222">
        <v>0</v>
      </c>
      <c r="AF897" s="222">
        <v>0</v>
      </c>
      <c r="AG897" s="222">
        <v>0</v>
      </c>
      <c r="AH897" s="222">
        <v>0</v>
      </c>
      <c r="AI897" s="222">
        <v>0</v>
      </c>
      <c r="AJ897" s="222">
        <v>6</v>
      </c>
      <c r="AK897" s="222">
        <v>0</v>
      </c>
      <c r="AL897" s="222">
        <v>4</v>
      </c>
      <c r="AM897" s="222">
        <v>0</v>
      </c>
      <c r="AN897" s="222">
        <v>6</v>
      </c>
      <c r="AO897" s="222">
        <v>0</v>
      </c>
      <c r="AP897" s="222">
        <v>0</v>
      </c>
      <c r="AQ897" s="222">
        <v>0</v>
      </c>
      <c r="AR897" s="222">
        <v>0</v>
      </c>
      <c r="AS897" s="13">
        <v>0</v>
      </c>
      <c r="AT897" s="13">
        <v>16.52</v>
      </c>
      <c r="AU897" s="13">
        <v>0</v>
      </c>
      <c r="AV897" s="13">
        <v>0</v>
      </c>
      <c r="AW897" s="16">
        <f t="shared" si="240"/>
        <v>26.52</v>
      </c>
      <c r="AX897" s="16">
        <v>20</v>
      </c>
      <c r="AY897" s="10">
        <f t="shared" si="241"/>
        <v>46.519999999999996</v>
      </c>
      <c r="AZ897" s="116">
        <f>SUM(Z897:AK897)</f>
        <v>6</v>
      </c>
      <c r="BA897" s="116">
        <v>50</v>
      </c>
      <c r="BB897" s="10">
        <f t="shared" si="242"/>
        <v>23.48</v>
      </c>
      <c r="BC897" s="10">
        <f t="shared" si="243"/>
        <v>5.87</v>
      </c>
      <c r="BD897" s="116">
        <f t="shared" si="244"/>
        <v>40.519999999999996</v>
      </c>
      <c r="BE897" s="116">
        <f t="shared" si="256"/>
        <v>-20.52</v>
      </c>
      <c r="BF897" s="113" t="s">
        <v>119</v>
      </c>
      <c r="BG897" s="10">
        <f t="shared" si="245"/>
        <v>1.25</v>
      </c>
      <c r="BH897" s="119" t="s">
        <v>118</v>
      </c>
      <c r="BI897" s="120" t="str">
        <f t="shared" si="246"/>
        <v/>
      </c>
      <c r="BJ897" s="120" t="str">
        <f t="shared" si="247"/>
        <v/>
      </c>
      <c r="BK897" s="117">
        <f>SUM(AR897:AX897)</f>
        <v>63.04</v>
      </c>
      <c r="BL897" s="116">
        <f>SUM(AL897:AQ897)</f>
        <v>10</v>
      </c>
      <c r="BM897" s="121">
        <f t="shared" si="248"/>
        <v>1.355116079105761</v>
      </c>
      <c r="BN897" s="121">
        <f t="shared" si="248"/>
        <v>0.21496130696474636</v>
      </c>
      <c r="BO897" s="9">
        <f t="shared" si="249"/>
        <v>10</v>
      </c>
      <c r="BP897" s="120" t="str">
        <f t="shared" si="250"/>
        <v/>
      </c>
      <c r="BQ897" s="148" t="s">
        <v>193</v>
      </c>
      <c r="BR897" s="122">
        <f t="shared" si="251"/>
        <v>0</v>
      </c>
      <c r="BS897" s="122">
        <f t="shared" si="252"/>
        <v>6</v>
      </c>
      <c r="BT897" s="122">
        <f t="shared" si="253"/>
        <v>6</v>
      </c>
      <c r="BU897" s="122" t="str">
        <f>IFERROR(_xlfn.XLOOKUP(D897,Sheet1!B:B,Sheet1!L:L),"")</f>
        <v/>
      </c>
      <c r="BV897" s="122" t="e">
        <f>_xlfn.XLOOKUP(BU897,Sheet1!S:S,Sheet1!T:T)</f>
        <v>#N/A</v>
      </c>
      <c r="BW897" s="122" t="e">
        <f>_xlfn.XLOOKUP(D897,Sheet1!B:B,Sheet1!M:M)</f>
        <v>#N/A</v>
      </c>
      <c r="BZ897" s="123">
        <f t="shared" si="254"/>
        <v>19.999999999999996</v>
      </c>
      <c r="CB897" s="121">
        <f>AW897/AY897</f>
        <v>0.5700773860705074</v>
      </c>
      <c r="CC897" s="121">
        <f>AX897/AY897</f>
        <v>0.42992261392949271</v>
      </c>
      <c r="CG897" s="115" t="str">
        <f>IF(BO897&lt;80,"Below 80",
IF(BO897&lt;=120,"80-120",
IF(BO897&lt;=200,"&gt; 120-200",
IF(BO897&lt;=300,"&gt;200-300",
IF(BO897&lt;=500,"&gt;300-500",
"&gt;500")))))</f>
        <v>Below 80</v>
      </c>
      <c r="CH897" s="115" t="str">
        <f>IFERROR(_xlfn.XLOOKUP(CG897,Scenario!M:M,Scenario!N:N),"")</f>
        <v/>
      </c>
      <c r="CI897" s="1" t="str">
        <f t="shared" si="255"/>
        <v>Yes</v>
      </c>
      <c r="CJ897" s="75">
        <v>20</v>
      </c>
      <c r="CK897" s="1"/>
    </row>
    <row r="898" spans="1:89" hidden="1">
      <c r="A898" s="2">
        <v>897</v>
      </c>
      <c r="B898" s="2">
        <v>2025</v>
      </c>
      <c r="C898" s="1">
        <v>0</v>
      </c>
      <c r="D898" s="37" t="str">
        <v>001J100000S0AsaIAF</v>
      </c>
      <c r="E898" s="37" t="str">
        <v>M/S S G TRADERS</v>
      </c>
      <c r="F898" s="37" t="str">
        <v>UTTARAKHAND</v>
      </c>
      <c r="G898" s="37" t="str">
        <v>DEHRADUN</v>
      </c>
      <c r="H898" s="37" t="str">
        <v>Vikasnagar</v>
      </c>
      <c r="I898" s="37" t="str">
        <v>SHIVA SALES INDIA CORPORATION</v>
      </c>
      <c r="J898" s="37" t="str">
        <v>Ravi Kumar</v>
      </c>
      <c r="K898" s="37">
        <v>0</v>
      </c>
      <c r="L898" s="37" t="str">
        <v>C12821</v>
      </c>
      <c r="M898" s="37" t="str">
        <v>North</v>
      </c>
      <c r="N898" s="2">
        <v>248142</v>
      </c>
      <c r="O898" s="2" t="str">
        <v>05AMRPK9425C1ZY</v>
      </c>
      <c r="P898" s="2">
        <v>7830104105</v>
      </c>
      <c r="Q898" s="2" t="str">
        <v>Feb'25</v>
      </c>
      <c r="R898" s="2">
        <v>2025</v>
      </c>
      <c r="S898" s="1">
        <v>0</v>
      </c>
      <c r="T898" s="2">
        <v>30</v>
      </c>
      <c r="U898" s="12">
        <v>0</v>
      </c>
      <c r="V898" s="1" t="str">
        <v>Minor</v>
      </c>
      <c r="W898" s="13">
        <v>0</v>
      </c>
      <c r="X898" s="13">
        <v>0</v>
      </c>
      <c r="Y898" s="13">
        <v>0</v>
      </c>
      <c r="Z898" s="13">
        <v>0</v>
      </c>
      <c r="AA898" s="13">
        <v>0</v>
      </c>
      <c r="AB898" s="13">
        <v>0</v>
      </c>
      <c r="AC898" s="13">
        <v>0</v>
      </c>
      <c r="AD898" s="13">
        <v>0</v>
      </c>
      <c r="AE898" s="13">
        <v>0</v>
      </c>
      <c r="AF898" s="13">
        <v>0</v>
      </c>
      <c r="AG898" s="13">
        <v>0</v>
      </c>
      <c r="AH898" s="13">
        <v>0</v>
      </c>
      <c r="AI898" s="13">
        <v>0</v>
      </c>
      <c r="AJ898" s="13">
        <v>3.5</v>
      </c>
      <c r="AK898" s="13">
        <v>1</v>
      </c>
      <c r="AL898" s="13">
        <v>0</v>
      </c>
      <c r="AM898" s="13">
        <v>1</v>
      </c>
      <c r="AN898" s="13">
        <v>0</v>
      </c>
      <c r="AO898" s="13">
        <v>0</v>
      </c>
      <c r="AP898" s="13">
        <v>0</v>
      </c>
      <c r="AQ898" s="13">
        <v>0</v>
      </c>
      <c r="AR898" s="13">
        <v>0</v>
      </c>
      <c r="AS898" s="13">
        <v>0</v>
      </c>
      <c r="AT898" s="13">
        <v>0</v>
      </c>
      <c r="AU898" s="13">
        <v>0</v>
      </c>
      <c r="AV898" s="13">
        <v>0</v>
      </c>
      <c r="AW898" s="16">
        <f t="shared" si="240"/>
        <v>1</v>
      </c>
      <c r="AX898" s="16">
        <v>2</v>
      </c>
      <c r="AY898" s="10">
        <f t="shared" si="241"/>
        <v>3</v>
      </c>
      <c r="AZ898" s="10">
        <f>SUM(Z898:AK898)</f>
        <v>4.5</v>
      </c>
      <c r="BA898" s="10">
        <v>1</v>
      </c>
      <c r="BB898" s="10">
        <f t="shared" si="242"/>
        <v>0</v>
      </c>
      <c r="BC898" s="10">
        <f t="shared" si="243"/>
        <v>0</v>
      </c>
      <c r="BD898" s="10">
        <f t="shared" si="244"/>
        <v>-1.5</v>
      </c>
      <c r="BE898" s="10">
        <f t="shared" si="256"/>
        <v>3.5</v>
      </c>
      <c r="BF898" s="2" t="s">
        <v>119</v>
      </c>
      <c r="BG898" s="10">
        <f t="shared" si="245"/>
        <v>0.125</v>
      </c>
      <c r="BH898" s="36" t="s">
        <v>118</v>
      </c>
      <c r="BI898" s="39" t="str">
        <f t="shared" si="246"/>
        <v/>
      </c>
      <c r="BJ898" s="39" t="str">
        <f t="shared" si="247"/>
        <v/>
      </c>
      <c r="BK898" s="16">
        <f>SUM(AR898:AX898)</f>
        <v>3</v>
      </c>
      <c r="BL898" s="10">
        <f>SUM(AL898:AQ898)</f>
        <v>1</v>
      </c>
      <c r="BM898" s="12">
        <f t="shared" si="248"/>
        <v>1</v>
      </c>
      <c r="BN898" s="12">
        <f t="shared" si="248"/>
        <v>0.33333333333333331</v>
      </c>
      <c r="BO898" s="9">
        <f t="shared" si="249"/>
        <v>1</v>
      </c>
      <c r="BP898" s="39" t="str">
        <f t="shared" si="250"/>
        <v/>
      </c>
      <c r="BQ898" s="147"/>
      <c r="BR898" s="9">
        <f t="shared" si="251"/>
        <v>0</v>
      </c>
      <c r="BS898" s="9">
        <f t="shared" si="252"/>
        <v>4.5</v>
      </c>
      <c r="BT898" s="9">
        <f t="shared" si="253"/>
        <v>4.5</v>
      </c>
      <c r="BU898" s="9" t="str">
        <f>IFERROR(_xlfn.XLOOKUP(D898,Sheet1!B:B,Sheet1!L:L),"")</f>
        <v/>
      </c>
      <c r="BV898" s="9" t="e">
        <f>_xlfn.XLOOKUP(BU898,Sheet1!S:S,Sheet1!T:T)</f>
        <v>#N/A</v>
      </c>
      <c r="BW898" s="9" t="e">
        <f>_xlfn.XLOOKUP(D898,Sheet1!B:B,Sheet1!M:M)</f>
        <v>#N/A</v>
      </c>
      <c r="BZ898" s="108">
        <f t="shared" si="254"/>
        <v>2</v>
      </c>
      <c r="CB898" s="12">
        <f>AW898/AY898</f>
        <v>0.33333333333333331</v>
      </c>
      <c r="CC898" s="12">
        <f>AX898/AY898</f>
        <v>0.66666666666666663</v>
      </c>
      <c r="CG898" s="1" t="str">
        <f>IF(BO898&lt;80,"Below 80",
IF(BO898&lt;=120,"80-120",
IF(BO898&lt;=200,"&gt; 120-200",
IF(BO898&lt;=300,"&gt;200-300",
IF(BO898&lt;=500,"&gt;300-500",
"&gt;500")))))</f>
        <v>Below 80</v>
      </c>
      <c r="CH898" s="1" t="str">
        <f>IFERROR(_xlfn.XLOOKUP(CG898,Scenario!M:M,Scenario!N:N),"")</f>
        <v/>
      </c>
      <c r="CI898" s="1" t="str">
        <f t="shared" si="255"/>
        <v>Yes</v>
      </c>
      <c r="CJ898" s="75">
        <v>2</v>
      </c>
    </row>
    <row r="899" spans="1:89" hidden="1">
      <c r="A899" s="2">
        <v>898</v>
      </c>
      <c r="B899" s="2">
        <v>2025</v>
      </c>
      <c r="C899" s="1">
        <v>0</v>
      </c>
      <c r="D899" s="37" t="str">
        <v>0015g00001ZUdrIAAT</v>
      </c>
      <c r="E899" s="37" t="str">
        <v>RAJU TRADERS</v>
      </c>
      <c r="F899" s="37" t="str">
        <v>UTTAR PRADESH</v>
      </c>
      <c r="G899" s="37" t="str">
        <v>SULTANPUR</v>
      </c>
      <c r="H899" s="37" t="str">
        <v>Sultanpur</v>
      </c>
      <c r="I899" s="37" t="str">
        <v>SHREE LAKSHMAN ROLLING MILL (INDIA) LLP</v>
      </c>
      <c r="J899" s="37" t="str">
        <v>Deepanshu</v>
      </c>
      <c r="K899" s="37">
        <v>0</v>
      </c>
      <c r="L899" s="37" t="str">
        <v>C12815</v>
      </c>
      <c r="M899" s="37" t="str">
        <v>North</v>
      </c>
      <c r="N899" s="2">
        <v>228001</v>
      </c>
      <c r="O899" s="2">
        <v>0</v>
      </c>
      <c r="P899" s="2">
        <v>0</v>
      </c>
      <c r="Q899" s="2" t="str">
        <v>Feb'25</v>
      </c>
      <c r="R899" s="2">
        <v>2025</v>
      </c>
      <c r="S899" s="1">
        <v>0</v>
      </c>
      <c r="T899" s="2">
        <v>120</v>
      </c>
      <c r="U899" s="12">
        <v>0</v>
      </c>
      <c r="V899" s="1" t="str">
        <v>Challenger</v>
      </c>
      <c r="W899" s="13">
        <v>0</v>
      </c>
      <c r="X899" s="13">
        <v>0</v>
      </c>
      <c r="Y899" s="13">
        <v>0</v>
      </c>
      <c r="Z899" s="13">
        <v>0</v>
      </c>
      <c r="AA899" s="13">
        <v>0</v>
      </c>
      <c r="AB899" s="13">
        <v>0</v>
      </c>
      <c r="AC899" s="13">
        <v>0</v>
      </c>
      <c r="AD899" s="13">
        <v>0</v>
      </c>
      <c r="AE899" s="13">
        <v>0</v>
      </c>
      <c r="AF899" s="13">
        <v>0</v>
      </c>
      <c r="AG899" s="13">
        <v>0</v>
      </c>
      <c r="AH899" s="13">
        <v>0</v>
      </c>
      <c r="AI899" s="13">
        <v>0</v>
      </c>
      <c r="AJ899" s="13">
        <v>9</v>
      </c>
      <c r="AK899" s="13">
        <v>0</v>
      </c>
      <c r="AL899" s="13">
        <v>9</v>
      </c>
      <c r="AM899" s="13">
        <v>0</v>
      </c>
      <c r="AN899" s="13">
        <v>26</v>
      </c>
      <c r="AO899" s="13">
        <v>0</v>
      </c>
      <c r="AP899" s="13">
        <v>0</v>
      </c>
      <c r="AQ899" s="13">
        <v>0</v>
      </c>
      <c r="AR899" s="13">
        <v>0</v>
      </c>
      <c r="AS899" s="13">
        <v>0</v>
      </c>
      <c r="AT899" s="13">
        <v>0</v>
      </c>
      <c r="AU899" s="13">
        <v>0</v>
      </c>
      <c r="AV899" s="13">
        <v>0</v>
      </c>
      <c r="AW899" s="16">
        <f t="shared" ref="AW899:AW962" si="258">SUM(AL899:AU899)</f>
        <v>35</v>
      </c>
      <c r="AX899" s="16">
        <v>70</v>
      </c>
      <c r="AY899" s="10">
        <f t="shared" ref="AY899:AY962" si="259">AW899+AX899</f>
        <v>105</v>
      </c>
      <c r="AZ899" s="10">
        <f>SUM(Z899:AK899)</f>
        <v>9</v>
      </c>
      <c r="BA899" s="10">
        <v>70</v>
      </c>
      <c r="BB899" s="10">
        <f t="shared" ref="BB899:BB962" si="260">BA899-AW899</f>
        <v>35</v>
      </c>
      <c r="BC899" s="10">
        <f t="shared" ref="BC899:BC962" si="261">IFERROR(BB899/4,0)</f>
        <v>8.75</v>
      </c>
      <c r="BD899" s="10">
        <f t="shared" ref="BD899:BD962" si="262">AY899-AZ899</f>
        <v>96</v>
      </c>
      <c r="BE899" s="10">
        <f t="shared" si="256"/>
        <v>-26</v>
      </c>
      <c r="BF899" s="2" t="s">
        <v>119</v>
      </c>
      <c r="BG899" s="10">
        <f t="shared" ref="BG899:BG962" si="263">AVERAGE(AL899:AS899)</f>
        <v>4.375</v>
      </c>
      <c r="BH899" s="36" t="s">
        <v>118</v>
      </c>
      <c r="BI899" s="39" t="str">
        <f t="shared" ref="BI899:BI962" si="264">IF(BF899="Yes","",IF(BA899&gt;1250,"E",IF(BA899&gt;750,"D",
IF(BA899&gt;=500,"C",
IF(BA899&gt;=300,"B",
IF(BA899&gt;=200,"A",
""))))))</f>
        <v/>
      </c>
      <c r="BJ899" s="39" t="str">
        <f t="shared" ref="BJ899:BJ962" si="265">IF(BF899="Yes","",IF(AY899&gt;1250,"E",IF(AY899&gt;750,"D",
IF(AY899&gt;=500,"C",
IF(AY899&gt;=300,"B",
IF(AY899&gt;=200,"A",
""))))))</f>
        <v/>
      </c>
      <c r="BK899" s="16">
        <f>SUM(AR899:AX899)</f>
        <v>105</v>
      </c>
      <c r="BL899" s="10">
        <f>SUM(AL899:AQ899)</f>
        <v>35</v>
      </c>
      <c r="BM899" s="12">
        <f t="shared" ref="BM899:BN962" si="266">IFERROR(BK899/$AY899,"")</f>
        <v>1</v>
      </c>
      <c r="BN899" s="12">
        <f t="shared" si="266"/>
        <v>0.33333333333333331</v>
      </c>
      <c r="BO899" s="9">
        <f t="shared" ref="BO899:BO962" si="267">SUM(AL899:AS899)</f>
        <v>35</v>
      </c>
      <c r="BP899" s="39" t="str">
        <f t="shared" ref="BP899:BP962" si="268">IF(BF899="Yes","",IF(BO899&gt;1250,"E",IF(BO899&gt;750,"D",
IF(BO899&gt;=500,"C",
IF(BO899&gt;=300,"B",
IF(BO899&gt;=200,"A",
""))))))</f>
        <v/>
      </c>
      <c r="BQ899" s="147"/>
      <c r="BR899" s="9">
        <f t="shared" ref="BR899:BR962" si="269">SUM(Z899:AE899)</f>
        <v>0</v>
      </c>
      <c r="BS899" s="9">
        <f t="shared" ref="BS899:BS962" si="270">SUM(AF899:AK899)</f>
        <v>9</v>
      </c>
      <c r="BT899" s="9">
        <f t="shared" ref="BT899:BT962" si="271">SUM(BR899:BS899)</f>
        <v>9</v>
      </c>
      <c r="BU899" s="9" t="str">
        <f>IFERROR(_xlfn.XLOOKUP(D899,Sheet1!B:B,Sheet1!L:L),"")</f>
        <v/>
      </c>
      <c r="BV899" s="9" t="e">
        <f>_xlfn.XLOOKUP(BU899,Sheet1!S:S,Sheet1!T:T)</f>
        <v>#N/A</v>
      </c>
      <c r="BW899" s="9" t="e">
        <f>_xlfn.XLOOKUP(D899,Sheet1!B:B,Sheet1!M:M)</f>
        <v>#N/A</v>
      </c>
      <c r="BZ899" s="108">
        <f t="shared" ref="BZ899:BZ962" si="272">AY899-AW899</f>
        <v>70</v>
      </c>
      <c r="CB899" s="12">
        <f>AW899/AY899</f>
        <v>0.33333333333333331</v>
      </c>
      <c r="CC899" s="12">
        <f>AX899/AY899</f>
        <v>0.66666666666666663</v>
      </c>
      <c r="CG899" s="1" t="str">
        <f>IF(BO899&lt;80,"Below 80",
IF(BO899&lt;=120,"80-120",
IF(BO899&lt;=200,"&gt; 120-200",
IF(BO899&lt;=300,"&gt;200-300",
IF(BO899&lt;=500,"&gt;300-500",
"&gt;500")))))</f>
        <v>Below 80</v>
      </c>
      <c r="CH899" s="1" t="str">
        <f>IFERROR(_xlfn.XLOOKUP(CG899,Scenario!M:M,Scenario!N:N),"")</f>
        <v/>
      </c>
      <c r="CI899" s="1" t="str">
        <f t="shared" ref="CI899:CI962" si="273">IF(BI899="", IF(BA899&gt;=1, "Yes", "No"))</f>
        <v>Yes</v>
      </c>
      <c r="CJ899" s="75">
        <v>70</v>
      </c>
    </row>
    <row r="900" spans="1:89" hidden="1">
      <c r="A900" s="2">
        <v>899</v>
      </c>
      <c r="B900" s="2">
        <v>2025</v>
      </c>
      <c r="C900" s="1">
        <v>0</v>
      </c>
      <c r="D900" s="37" t="str">
        <v>0015g00001f8Fn7AAE</v>
      </c>
      <c r="E900" s="37" t="str">
        <v>AJAY STEEL TRADING COMPANY</v>
      </c>
      <c r="F900" s="37" t="str">
        <v>UTTAR PRADESH</v>
      </c>
      <c r="G900" s="37" t="str">
        <v>MUZAFFARNAGAR</v>
      </c>
      <c r="H900" s="37" t="str">
        <v>Muzaffarnagar</v>
      </c>
      <c r="I900" s="37" t="str">
        <v>OPTRIX INFRA LLP</v>
      </c>
      <c r="J900" s="37" t="str">
        <v>SHIV KUMAR</v>
      </c>
      <c r="K900" s="37">
        <v>0</v>
      </c>
      <c r="L900" s="37" t="str">
        <v>001J100000PJG7oIAH</v>
      </c>
      <c r="M900" s="37" t="str">
        <v>North</v>
      </c>
      <c r="N900" s="2">
        <v>251003</v>
      </c>
      <c r="O900" s="2" t="str">
        <v>09ABOFA4566E1Z7</v>
      </c>
      <c r="P900" s="2">
        <v>9837087840</v>
      </c>
      <c r="Q900" s="2" t="str">
        <v>Feb'25</v>
      </c>
      <c r="R900" s="2">
        <v>2025</v>
      </c>
      <c r="S900" s="1">
        <v>0</v>
      </c>
      <c r="T900" s="2">
        <v>200</v>
      </c>
      <c r="U900" s="12">
        <v>0</v>
      </c>
      <c r="V900" s="1" t="str">
        <v>Challenger</v>
      </c>
      <c r="W900" s="13">
        <v>0</v>
      </c>
      <c r="X900" s="13">
        <v>0</v>
      </c>
      <c r="Y900" s="13">
        <v>0</v>
      </c>
      <c r="Z900" s="13">
        <v>0</v>
      </c>
      <c r="AA900" s="13">
        <v>0</v>
      </c>
      <c r="AB900" s="13">
        <v>0</v>
      </c>
      <c r="AC900" s="13">
        <v>0</v>
      </c>
      <c r="AD900" s="13">
        <v>0</v>
      </c>
      <c r="AE900" s="13">
        <v>0</v>
      </c>
      <c r="AF900" s="13">
        <v>0</v>
      </c>
      <c r="AG900" s="13">
        <v>0</v>
      </c>
      <c r="AH900" s="13">
        <v>0</v>
      </c>
      <c r="AI900" s="13">
        <v>0</v>
      </c>
      <c r="AJ900" s="13">
        <v>2</v>
      </c>
      <c r="AK900" s="13">
        <v>0</v>
      </c>
      <c r="AL900" s="13">
        <v>0</v>
      </c>
      <c r="AM900" s="13">
        <v>0</v>
      </c>
      <c r="AN900" s="13">
        <v>0</v>
      </c>
      <c r="AO900" s="13">
        <v>0</v>
      </c>
      <c r="AP900" s="13">
        <v>0</v>
      </c>
      <c r="AQ900" s="13">
        <v>0</v>
      </c>
      <c r="AR900" s="13">
        <v>0</v>
      </c>
      <c r="AS900" s="13">
        <v>0</v>
      </c>
      <c r="AT900" s="13">
        <v>0</v>
      </c>
      <c r="AU900" s="13">
        <v>0</v>
      </c>
      <c r="AV900" s="13">
        <v>0</v>
      </c>
      <c r="AW900" s="16">
        <f t="shared" si="258"/>
        <v>0</v>
      </c>
      <c r="AX900" s="16">
        <v>0</v>
      </c>
      <c r="AY900" s="10">
        <f t="shared" si="259"/>
        <v>0</v>
      </c>
      <c r="AZ900" s="10">
        <f>SUM(Z900:AK900)</f>
        <v>2</v>
      </c>
      <c r="BA900" s="10"/>
      <c r="BB900" s="10">
        <f t="shared" si="260"/>
        <v>0</v>
      </c>
      <c r="BC900" s="10">
        <f t="shared" si="261"/>
        <v>0</v>
      </c>
      <c r="BD900" s="10">
        <f t="shared" si="262"/>
        <v>-2</v>
      </c>
      <c r="BE900" s="10">
        <f t="shared" si="256"/>
        <v>2</v>
      </c>
      <c r="BF900" s="2" t="s">
        <v>119</v>
      </c>
      <c r="BG900" s="10">
        <f t="shared" si="263"/>
        <v>0</v>
      </c>
      <c r="BH900" s="36" t="s">
        <v>118</v>
      </c>
      <c r="BI900" s="39" t="str">
        <f t="shared" si="264"/>
        <v/>
      </c>
      <c r="BJ900" s="39" t="str">
        <f t="shared" si="265"/>
        <v/>
      </c>
      <c r="BK900" s="16">
        <f>SUM(AR900:AX900)</f>
        <v>0</v>
      </c>
      <c r="BL900" s="10">
        <f>SUM(AL900:AQ900)</f>
        <v>0</v>
      </c>
      <c r="BM900" s="12" t="str">
        <f t="shared" si="266"/>
        <v/>
      </c>
      <c r="BN900" s="12" t="str">
        <f t="shared" si="266"/>
        <v/>
      </c>
      <c r="BO900" s="9">
        <f t="shared" si="267"/>
        <v>0</v>
      </c>
      <c r="BP900" s="39" t="str">
        <f t="shared" si="268"/>
        <v/>
      </c>
      <c r="BQ900" s="147"/>
      <c r="BR900" s="9">
        <f t="shared" si="269"/>
        <v>0</v>
      </c>
      <c r="BS900" s="9">
        <f t="shared" si="270"/>
        <v>2</v>
      </c>
      <c r="BT900" s="9">
        <f t="shared" si="271"/>
        <v>2</v>
      </c>
      <c r="BU900" s="9" t="str">
        <f>IFERROR(_xlfn.XLOOKUP(D900,Sheet1!B:B,Sheet1!L:L),"")</f>
        <v/>
      </c>
      <c r="BV900" s="9" t="e">
        <f>_xlfn.XLOOKUP(BU900,Sheet1!S:S,Sheet1!T:T)</f>
        <v>#N/A</v>
      </c>
      <c r="BW900" s="9" t="e">
        <f>_xlfn.XLOOKUP(D900,Sheet1!B:B,Sheet1!M:M)</f>
        <v>#N/A</v>
      </c>
      <c r="BZ900" s="108">
        <f t="shared" si="272"/>
        <v>0</v>
      </c>
      <c r="CB900" s="12"/>
      <c r="CC900" s="12"/>
      <c r="CG900" s="1" t="str">
        <f>IF(BO900&lt;80,"Below 80",
IF(BO900&lt;=120,"80-120",
IF(BO900&lt;=200,"&gt; 120-200",
IF(BO900&lt;=300,"&gt;200-300",
IF(BO900&lt;=500,"&gt;300-500",
"&gt;500")))))</f>
        <v>Below 80</v>
      </c>
      <c r="CH900" s="1" t="str">
        <f>IFERROR(_xlfn.XLOOKUP(CG900,Scenario!M:M,Scenario!N:N),"")</f>
        <v/>
      </c>
      <c r="CI900" s="1" t="str">
        <f t="shared" si="273"/>
        <v>No</v>
      </c>
      <c r="CJ900" s="75">
        <v>0</v>
      </c>
    </row>
    <row r="901" spans="1:89" hidden="1">
      <c r="A901" s="2">
        <v>900</v>
      </c>
      <c r="B901" s="2">
        <v>2025</v>
      </c>
      <c r="C901" s="1">
        <v>0</v>
      </c>
      <c r="D901" s="37" t="str">
        <v>0015g00001X37bxAAB</v>
      </c>
      <c r="E901" s="37" t="str">
        <v>Goel Glass Emporium</v>
      </c>
      <c r="F901" s="37">
        <v>0</v>
      </c>
      <c r="G901" s="37">
        <v>0</v>
      </c>
      <c r="H901" s="37" t="str">
        <v>Muzaffarnagar</v>
      </c>
      <c r="I901" s="37" t="str">
        <v>OPTRIX INFRA LLP</v>
      </c>
      <c r="J901" s="37" t="str">
        <v>SHIV KUMAR</v>
      </c>
      <c r="K901" s="37">
        <v>0</v>
      </c>
      <c r="L901" s="37" t="str">
        <v>001J100000PJG7oIAH</v>
      </c>
      <c r="M901" s="37" t="str">
        <v>North</v>
      </c>
      <c r="N901" s="2">
        <v>0</v>
      </c>
      <c r="O901" s="2">
        <v>0</v>
      </c>
      <c r="P901" s="2">
        <v>7078341201</v>
      </c>
      <c r="Q901" s="2" t="str">
        <v>Feb'25</v>
      </c>
      <c r="R901" s="2">
        <v>2025</v>
      </c>
      <c r="S901" s="1">
        <v>0</v>
      </c>
      <c r="T901" s="2">
        <v>50</v>
      </c>
      <c r="U901" s="12">
        <v>0</v>
      </c>
      <c r="V901" s="1" t="str">
        <v>Minor</v>
      </c>
      <c r="W901" s="13">
        <v>0</v>
      </c>
      <c r="X901" s="13">
        <v>0</v>
      </c>
      <c r="Y901" s="13">
        <v>0</v>
      </c>
      <c r="Z901" s="13">
        <v>0</v>
      </c>
      <c r="AA901" s="13">
        <v>0</v>
      </c>
      <c r="AB901" s="13">
        <v>0</v>
      </c>
      <c r="AC901" s="13">
        <v>0</v>
      </c>
      <c r="AD901" s="13">
        <v>0</v>
      </c>
      <c r="AE901" s="13">
        <v>0</v>
      </c>
      <c r="AF901" s="13">
        <v>0</v>
      </c>
      <c r="AG901" s="13">
        <v>0</v>
      </c>
      <c r="AH901" s="13">
        <v>0</v>
      </c>
      <c r="AI901" s="13">
        <v>0</v>
      </c>
      <c r="AJ901" s="13">
        <v>1</v>
      </c>
      <c r="AK901" s="13">
        <v>0</v>
      </c>
      <c r="AL901" s="13">
        <v>0</v>
      </c>
      <c r="AM901" s="13">
        <v>0</v>
      </c>
      <c r="AN901" s="13">
        <v>0</v>
      </c>
      <c r="AO901" s="13">
        <v>0</v>
      </c>
      <c r="AP901" s="13">
        <v>0</v>
      </c>
      <c r="AQ901" s="13">
        <v>0</v>
      </c>
      <c r="AR901" s="13">
        <v>0</v>
      </c>
      <c r="AS901" s="13">
        <v>0</v>
      </c>
      <c r="AT901" s="13">
        <v>0</v>
      </c>
      <c r="AU901" s="13">
        <v>0</v>
      </c>
      <c r="AV901" s="13">
        <v>0</v>
      </c>
      <c r="AW901" s="16">
        <f t="shared" si="258"/>
        <v>0</v>
      </c>
      <c r="AX901" s="16">
        <v>0</v>
      </c>
      <c r="AY901" s="10">
        <f t="shared" si="259"/>
        <v>0</v>
      </c>
      <c r="AZ901" s="10">
        <f>SUM(Z901:AK901)</f>
        <v>1</v>
      </c>
      <c r="BA901" s="10"/>
      <c r="BB901" s="10">
        <f t="shared" si="260"/>
        <v>0</v>
      </c>
      <c r="BC901" s="10">
        <f t="shared" si="261"/>
        <v>0</v>
      </c>
      <c r="BD901" s="10">
        <f t="shared" si="262"/>
        <v>-1</v>
      </c>
      <c r="BE901" s="10">
        <f t="shared" si="256"/>
        <v>1</v>
      </c>
      <c r="BF901" s="2" t="s">
        <v>119</v>
      </c>
      <c r="BG901" s="10">
        <f t="shared" si="263"/>
        <v>0</v>
      </c>
      <c r="BH901" s="36" t="s">
        <v>118</v>
      </c>
      <c r="BI901" s="39" t="str">
        <f t="shared" si="264"/>
        <v/>
      </c>
      <c r="BJ901" s="39" t="str">
        <f t="shared" si="265"/>
        <v/>
      </c>
      <c r="BK901" s="16">
        <f>SUM(AR901:AX901)</f>
        <v>0</v>
      </c>
      <c r="BL901" s="10">
        <f>SUM(AL901:AQ901)</f>
        <v>0</v>
      </c>
      <c r="BM901" s="12" t="str">
        <f t="shared" si="266"/>
        <v/>
      </c>
      <c r="BN901" s="12" t="str">
        <f t="shared" si="266"/>
        <v/>
      </c>
      <c r="BO901" s="9">
        <f t="shared" si="267"/>
        <v>0</v>
      </c>
      <c r="BP901" s="39" t="str">
        <f t="shared" si="268"/>
        <v/>
      </c>
      <c r="BQ901" s="147"/>
      <c r="BR901" s="9">
        <f t="shared" si="269"/>
        <v>0</v>
      </c>
      <c r="BS901" s="9">
        <f t="shared" si="270"/>
        <v>1</v>
      </c>
      <c r="BT901" s="9">
        <f t="shared" si="271"/>
        <v>1</v>
      </c>
      <c r="BU901" s="9" t="str">
        <f>IFERROR(_xlfn.XLOOKUP(D901,Sheet1!B:B,Sheet1!L:L),"")</f>
        <v/>
      </c>
      <c r="BV901" s="9" t="e">
        <f>_xlfn.XLOOKUP(BU901,Sheet1!S:S,Sheet1!T:T)</f>
        <v>#N/A</v>
      </c>
      <c r="BW901" s="9" t="e">
        <f>_xlfn.XLOOKUP(D901,Sheet1!B:B,Sheet1!M:M)</f>
        <v>#N/A</v>
      </c>
      <c r="BZ901" s="108">
        <f t="shared" si="272"/>
        <v>0</v>
      </c>
      <c r="CB901" s="12"/>
      <c r="CC901" s="12"/>
      <c r="CG901" s="1" t="str">
        <f>IF(BO901&lt;80,"Below 80",
IF(BO901&lt;=120,"80-120",
IF(BO901&lt;=200,"&gt; 120-200",
IF(BO901&lt;=300,"&gt;200-300",
IF(BO901&lt;=500,"&gt;300-500",
"&gt;500")))))</f>
        <v>Below 80</v>
      </c>
      <c r="CH901" s="1" t="str">
        <f>IFERROR(_xlfn.XLOOKUP(CG901,Scenario!M:M,Scenario!N:N),"")</f>
        <v/>
      </c>
      <c r="CI901" s="1" t="str">
        <f t="shared" si="273"/>
        <v>No</v>
      </c>
      <c r="CJ901" s="75">
        <v>0</v>
      </c>
    </row>
    <row r="902" spans="1:89" hidden="1">
      <c r="A902" s="2">
        <v>901</v>
      </c>
      <c r="B902" s="2">
        <v>2025</v>
      </c>
      <c r="C902" s="1">
        <v>0</v>
      </c>
      <c r="D902" s="37" t="str">
        <v>001J1000009GDzjIAG</v>
      </c>
      <c r="E902" s="37" t="str">
        <v>RAJDHANI STEEL</v>
      </c>
      <c r="F902" s="37" t="str">
        <v>UTTAR PRADESH</v>
      </c>
      <c r="G902" s="37" t="str">
        <v>MEERUT</v>
      </c>
      <c r="H902" s="37" t="str">
        <v>Meerut</v>
      </c>
      <c r="I902" s="37" t="str">
        <v>OPTRIX INFRA LLP</v>
      </c>
      <c r="J902" s="37" t="str">
        <v>SHIV KUMAR</v>
      </c>
      <c r="K902" s="37">
        <v>0</v>
      </c>
      <c r="L902" s="37" t="str">
        <v>001J100000PJG7oIAH</v>
      </c>
      <c r="M902" s="37" t="str">
        <v>North</v>
      </c>
      <c r="N902" s="2">
        <v>250002</v>
      </c>
      <c r="O902" s="2" t="str">
        <v>09BYGPS9893E1ZK</v>
      </c>
      <c r="P902" s="2">
        <v>9897835177</v>
      </c>
      <c r="Q902" s="2" t="str">
        <v>Feb'25</v>
      </c>
      <c r="R902" s="2">
        <v>2025</v>
      </c>
      <c r="S902" s="1">
        <v>0</v>
      </c>
      <c r="T902" s="2">
        <v>120</v>
      </c>
      <c r="U902" s="12">
        <v>0</v>
      </c>
      <c r="V902" s="1" t="str">
        <v>Challenger</v>
      </c>
      <c r="W902" s="13">
        <v>0</v>
      </c>
      <c r="X902" s="13">
        <v>0</v>
      </c>
      <c r="Y902" s="13">
        <v>0</v>
      </c>
      <c r="Z902" s="13">
        <v>0</v>
      </c>
      <c r="AA902" s="13">
        <v>0</v>
      </c>
      <c r="AB902" s="13">
        <v>0</v>
      </c>
      <c r="AC902" s="13">
        <v>0</v>
      </c>
      <c r="AD902" s="13">
        <v>0</v>
      </c>
      <c r="AE902" s="13">
        <v>0</v>
      </c>
      <c r="AF902" s="13">
        <v>0</v>
      </c>
      <c r="AG902" s="13">
        <v>0</v>
      </c>
      <c r="AH902" s="13">
        <v>0</v>
      </c>
      <c r="AI902" s="13">
        <v>0</v>
      </c>
      <c r="AJ902" s="13">
        <v>52</v>
      </c>
      <c r="AK902" s="13">
        <v>0</v>
      </c>
      <c r="AL902" s="13">
        <v>15</v>
      </c>
      <c r="AM902" s="13">
        <v>0</v>
      </c>
      <c r="AN902" s="13">
        <v>0</v>
      </c>
      <c r="AO902" s="13">
        <v>0</v>
      </c>
      <c r="AP902" s="13">
        <v>0</v>
      </c>
      <c r="AQ902" s="13">
        <v>0</v>
      </c>
      <c r="AR902" s="13">
        <v>0</v>
      </c>
      <c r="AS902" s="13">
        <v>0</v>
      </c>
      <c r="AT902" s="13">
        <v>0</v>
      </c>
      <c r="AU902" s="13">
        <v>0</v>
      </c>
      <c r="AV902" s="13">
        <v>0</v>
      </c>
      <c r="AW902" s="16">
        <f t="shared" si="258"/>
        <v>15</v>
      </c>
      <c r="AX902" s="16">
        <v>30</v>
      </c>
      <c r="AY902" s="10">
        <f t="shared" si="259"/>
        <v>45</v>
      </c>
      <c r="AZ902" s="10">
        <f>SUM(Z902:AK902)</f>
        <v>52</v>
      </c>
      <c r="BA902" s="10">
        <v>25</v>
      </c>
      <c r="BB902" s="10">
        <f t="shared" si="260"/>
        <v>10</v>
      </c>
      <c r="BC902" s="10">
        <f t="shared" si="261"/>
        <v>2.5</v>
      </c>
      <c r="BD902" s="10">
        <f t="shared" si="262"/>
        <v>-7</v>
      </c>
      <c r="BE902" s="10">
        <f t="shared" si="256"/>
        <v>37</v>
      </c>
      <c r="BF902" s="2" t="s">
        <v>119</v>
      </c>
      <c r="BG902" s="10">
        <f t="shared" si="263"/>
        <v>1.875</v>
      </c>
      <c r="BH902" s="36" t="s">
        <v>118</v>
      </c>
      <c r="BI902" s="39" t="str">
        <f t="shared" si="264"/>
        <v/>
      </c>
      <c r="BJ902" s="39" t="str">
        <f t="shared" si="265"/>
        <v/>
      </c>
      <c r="BK902" s="16">
        <f>SUM(AR902:AX902)</f>
        <v>45</v>
      </c>
      <c r="BL902" s="10">
        <f>SUM(AL902:AQ902)</f>
        <v>15</v>
      </c>
      <c r="BM902" s="12">
        <f t="shared" si="266"/>
        <v>1</v>
      </c>
      <c r="BN902" s="12">
        <f t="shared" si="266"/>
        <v>0.33333333333333331</v>
      </c>
      <c r="BO902" s="9">
        <f t="shared" si="267"/>
        <v>15</v>
      </c>
      <c r="BP902" s="39" t="str">
        <f t="shared" si="268"/>
        <v/>
      </c>
      <c r="BQ902" s="147"/>
      <c r="BR902" s="9">
        <f t="shared" si="269"/>
        <v>0</v>
      </c>
      <c r="BS902" s="9">
        <f t="shared" si="270"/>
        <v>52</v>
      </c>
      <c r="BT902" s="9">
        <f t="shared" si="271"/>
        <v>52</v>
      </c>
      <c r="BU902" s="9" t="str">
        <f>IFERROR(_xlfn.XLOOKUP(D902,Sheet1!B:B,Sheet1!L:L),"")</f>
        <v/>
      </c>
      <c r="BV902" s="9" t="e">
        <f>_xlfn.XLOOKUP(BU902,Sheet1!S:S,Sheet1!T:T)</f>
        <v>#N/A</v>
      </c>
      <c r="BW902" s="9" t="e">
        <f>_xlfn.XLOOKUP(D902,Sheet1!B:B,Sheet1!M:M)</f>
        <v>#N/A</v>
      </c>
      <c r="BZ902" s="108">
        <f t="shared" si="272"/>
        <v>30</v>
      </c>
      <c r="CB902" s="12">
        <f>AW902/AY902</f>
        <v>0.33333333333333331</v>
      </c>
      <c r="CC902" s="12">
        <f>AX902/AY902</f>
        <v>0.66666666666666663</v>
      </c>
      <c r="CG902" s="1" t="str">
        <f>IF(BO902&lt;80,"Below 80",
IF(BO902&lt;=120,"80-120",
IF(BO902&lt;=200,"&gt; 120-200",
IF(BO902&lt;=300,"&gt;200-300",
IF(BO902&lt;=500,"&gt;300-500",
"&gt;500")))))</f>
        <v>Below 80</v>
      </c>
      <c r="CH902" s="1" t="str">
        <f>IFERROR(_xlfn.XLOOKUP(CG902,Scenario!M:M,Scenario!N:N),"")</f>
        <v/>
      </c>
      <c r="CI902" s="1" t="str">
        <f t="shared" si="273"/>
        <v>Yes</v>
      </c>
      <c r="CJ902" s="75">
        <v>30</v>
      </c>
    </row>
    <row r="903" spans="1:89" hidden="1">
      <c r="A903" s="2">
        <v>902</v>
      </c>
      <c r="B903" s="2">
        <v>2025</v>
      </c>
      <c r="C903" s="1">
        <v>0</v>
      </c>
      <c r="D903" s="37" t="str">
        <v>001J100000TrRbsIAF</v>
      </c>
      <c r="E903" s="37" t="str">
        <v>SHREE MAHAKAL STEELS</v>
      </c>
      <c r="F903" s="37" t="str">
        <v>UTTAR PRADESH</v>
      </c>
      <c r="G903" s="37" t="str">
        <v>GHAZIABAD</v>
      </c>
      <c r="H903" s="37">
        <v>0</v>
      </c>
      <c r="I903" s="37" t="str">
        <v>OPTRIX INFRA LLP</v>
      </c>
      <c r="J903" s="37" t="str">
        <v>Aashish Goyal</v>
      </c>
      <c r="K903" s="37">
        <v>0</v>
      </c>
      <c r="L903" s="37" t="str">
        <v>001J100000PJG7oIAH</v>
      </c>
      <c r="M903" s="37" t="str">
        <v>North</v>
      </c>
      <c r="N903" s="2">
        <v>201001</v>
      </c>
      <c r="O903" s="2" t="str">
        <v>09AHLPG9047M1ZO</v>
      </c>
      <c r="P903" s="2">
        <v>9810539685</v>
      </c>
      <c r="Q903" s="2" t="str">
        <v>Feb'25</v>
      </c>
      <c r="R903" s="2">
        <v>2025</v>
      </c>
      <c r="S903" s="1">
        <v>0</v>
      </c>
      <c r="T903" s="2">
        <v>200</v>
      </c>
      <c r="U903" s="12">
        <v>0</v>
      </c>
      <c r="V903" s="1" t="str">
        <v>Challenger</v>
      </c>
      <c r="W903" s="13">
        <v>0</v>
      </c>
      <c r="X903" s="13">
        <v>0</v>
      </c>
      <c r="Y903" s="13">
        <v>0</v>
      </c>
      <c r="Z903" s="13">
        <v>0</v>
      </c>
      <c r="AA903" s="13">
        <v>0</v>
      </c>
      <c r="AB903" s="13">
        <v>0</v>
      </c>
      <c r="AC903" s="13">
        <v>0</v>
      </c>
      <c r="AD903" s="13">
        <v>0</v>
      </c>
      <c r="AE903" s="13">
        <v>0</v>
      </c>
      <c r="AF903" s="13">
        <v>0</v>
      </c>
      <c r="AG903" s="13">
        <v>0</v>
      </c>
      <c r="AH903" s="13">
        <v>0</v>
      </c>
      <c r="AI903" s="13">
        <v>0</v>
      </c>
      <c r="AJ903" s="13">
        <v>51</v>
      </c>
      <c r="AK903" s="13">
        <v>0</v>
      </c>
      <c r="AL903" s="13">
        <v>3</v>
      </c>
      <c r="AM903" s="13">
        <v>0</v>
      </c>
      <c r="AN903" s="13">
        <v>0</v>
      </c>
      <c r="AO903" s="13">
        <v>0</v>
      </c>
      <c r="AP903" s="13">
        <v>0</v>
      </c>
      <c r="AQ903" s="13">
        <v>0</v>
      </c>
      <c r="AR903" s="13">
        <v>0</v>
      </c>
      <c r="AS903" s="13">
        <v>0</v>
      </c>
      <c r="AT903" s="13">
        <v>0</v>
      </c>
      <c r="AU903" s="13">
        <v>0</v>
      </c>
      <c r="AV903" s="13">
        <v>0</v>
      </c>
      <c r="AW903" s="16">
        <f t="shared" si="258"/>
        <v>3</v>
      </c>
      <c r="AX903" s="16">
        <v>6</v>
      </c>
      <c r="AY903" s="10">
        <f>AW903+AX903</f>
        <v>9</v>
      </c>
      <c r="AZ903" s="10">
        <f>SUM(Z903:AK903)</f>
        <v>51</v>
      </c>
      <c r="BA903" s="10">
        <v>6</v>
      </c>
      <c r="BB903" s="10">
        <f t="shared" si="260"/>
        <v>3</v>
      </c>
      <c r="BC903" s="10">
        <f t="shared" si="261"/>
        <v>0.75</v>
      </c>
      <c r="BD903" s="10">
        <f t="shared" si="262"/>
        <v>-42</v>
      </c>
      <c r="BE903" s="10">
        <f t="shared" si="256"/>
        <v>48</v>
      </c>
      <c r="BF903" s="2" t="s">
        <v>119</v>
      </c>
      <c r="BG903" s="10">
        <f t="shared" si="263"/>
        <v>0.375</v>
      </c>
      <c r="BH903" s="36" t="s">
        <v>118</v>
      </c>
      <c r="BI903" s="39" t="str">
        <f t="shared" si="264"/>
        <v/>
      </c>
      <c r="BJ903" s="39" t="str">
        <f t="shared" si="265"/>
        <v/>
      </c>
      <c r="BK903" s="16">
        <f>SUM(AR903:AX903)</f>
        <v>9</v>
      </c>
      <c r="BL903" s="10">
        <f>SUM(AL903:AQ903)</f>
        <v>3</v>
      </c>
      <c r="BM903" s="12">
        <f t="shared" si="266"/>
        <v>1</v>
      </c>
      <c r="BN903" s="12">
        <f t="shared" si="266"/>
        <v>0.33333333333333331</v>
      </c>
      <c r="BO903" s="9">
        <f t="shared" si="267"/>
        <v>3</v>
      </c>
      <c r="BP903" s="39" t="str">
        <f t="shared" si="268"/>
        <v/>
      </c>
      <c r="BQ903" s="147"/>
      <c r="BR903" s="9">
        <f t="shared" si="269"/>
        <v>0</v>
      </c>
      <c r="BS903" s="9">
        <f t="shared" si="270"/>
        <v>51</v>
      </c>
      <c r="BT903" s="9">
        <f t="shared" si="271"/>
        <v>51</v>
      </c>
      <c r="BU903" s="9" t="str">
        <f>IFERROR(_xlfn.XLOOKUP(D903,Sheet1!B:B,Sheet1!L:L),"")</f>
        <v/>
      </c>
      <c r="BV903" s="9" t="e">
        <f>_xlfn.XLOOKUP(BU903,Sheet1!S:S,Sheet1!T:T)</f>
        <v>#N/A</v>
      </c>
      <c r="BW903" s="9" t="e">
        <f>_xlfn.XLOOKUP(D903,Sheet1!B:B,Sheet1!M:M)</f>
        <v>#N/A</v>
      </c>
      <c r="BZ903" s="108">
        <f t="shared" si="272"/>
        <v>6</v>
      </c>
      <c r="CB903" s="12">
        <f>AW903/AY903</f>
        <v>0.33333333333333331</v>
      </c>
      <c r="CC903" s="12">
        <f>AX903/AY903</f>
        <v>0.66666666666666663</v>
      </c>
      <c r="CG903" s="1" t="str">
        <f>IF(BO903&lt;80,"Below 80",
IF(BO903&lt;=120,"80-120",
IF(BO903&lt;=200,"&gt; 120-200",
IF(BO903&lt;=300,"&gt;200-300",
IF(BO903&lt;=500,"&gt;300-500",
"&gt;500")))))</f>
        <v>Below 80</v>
      </c>
      <c r="CH903" s="1" t="str">
        <f>IFERROR(_xlfn.XLOOKUP(CG903,Scenario!M:M,Scenario!N:N),"")</f>
        <v/>
      </c>
      <c r="CI903" s="1" t="str">
        <f t="shared" si="273"/>
        <v>Yes</v>
      </c>
      <c r="CJ903" s="75">
        <v>6</v>
      </c>
    </row>
    <row r="904" spans="1:89" hidden="1">
      <c r="A904" s="2">
        <v>903</v>
      </c>
      <c r="B904" s="2">
        <v>2025</v>
      </c>
      <c r="C904" s="1">
        <v>0</v>
      </c>
      <c r="D904" s="37" t="str">
        <v>001J100000RypIXIAZ</v>
      </c>
      <c r="E904" s="37" t="str">
        <v>CHAYNIKA ASSOCIATES</v>
      </c>
      <c r="F904" s="37" t="str">
        <v>MADHYA PRADESH</v>
      </c>
      <c r="G904" s="37" t="str">
        <v>Niwari</v>
      </c>
      <c r="H904" s="37" t="str">
        <v>Niwari</v>
      </c>
      <c r="I904" s="37" t="str">
        <v>Global Steel</v>
      </c>
      <c r="J904" s="37" t="str">
        <v>Dharmendra Kumar Yadav</v>
      </c>
      <c r="K904" s="37">
        <v>0</v>
      </c>
      <c r="L904" s="37" t="str">
        <v>C13471</v>
      </c>
      <c r="M904" s="37" t="str">
        <v>Central</v>
      </c>
      <c r="N904" s="2">
        <v>472442</v>
      </c>
      <c r="O904" s="2" t="str">
        <v>23BWUPM4358Q1ZJ</v>
      </c>
      <c r="P904" s="2">
        <v>8770775779</v>
      </c>
      <c r="Q904" s="2" t="str">
        <v>Feb'25</v>
      </c>
      <c r="R904" s="2">
        <v>2025</v>
      </c>
      <c r="S904" s="1">
        <v>0</v>
      </c>
      <c r="T904" s="2">
        <v>200</v>
      </c>
      <c r="U904" s="12">
        <v>0.98131666666666661</v>
      </c>
      <c r="V904" s="1" t="str">
        <v>Star</v>
      </c>
      <c r="W904" s="13">
        <v>0</v>
      </c>
      <c r="X904" s="13">
        <v>0</v>
      </c>
      <c r="Y904" s="13">
        <v>0</v>
      </c>
      <c r="Z904" s="13">
        <v>0</v>
      </c>
      <c r="AA904" s="13">
        <v>0</v>
      </c>
      <c r="AB904" s="13">
        <v>0</v>
      </c>
      <c r="AC904" s="13">
        <v>0</v>
      </c>
      <c r="AD904" s="13">
        <v>0</v>
      </c>
      <c r="AE904" s="13">
        <v>0</v>
      </c>
      <c r="AF904" s="13">
        <v>0</v>
      </c>
      <c r="AG904" s="13">
        <v>0</v>
      </c>
      <c r="AH904" s="13">
        <v>0</v>
      </c>
      <c r="AI904" s="13">
        <v>0</v>
      </c>
      <c r="AJ904" s="13">
        <v>62</v>
      </c>
      <c r="AK904" s="13">
        <v>0</v>
      </c>
      <c r="AL904" s="13">
        <v>30</v>
      </c>
      <c r="AM904" s="13">
        <v>0</v>
      </c>
      <c r="AN904" s="13">
        <v>0</v>
      </c>
      <c r="AO904" s="13">
        <v>0</v>
      </c>
      <c r="AP904" s="13">
        <v>0</v>
      </c>
      <c r="AQ904" s="13">
        <v>0</v>
      </c>
      <c r="AR904" s="13">
        <v>0</v>
      </c>
      <c r="AS904" s="13">
        <v>214.97</v>
      </c>
      <c r="AT904" s="13">
        <v>224.57</v>
      </c>
      <c r="AU904" s="13">
        <v>198</v>
      </c>
      <c r="AV904" s="13">
        <v>166.22</v>
      </c>
      <c r="AW904" s="16">
        <f t="shared" si="258"/>
        <v>667.54</v>
      </c>
      <c r="AX904" s="16">
        <v>60</v>
      </c>
      <c r="AY904" s="10">
        <f t="shared" si="259"/>
        <v>727.54</v>
      </c>
      <c r="AZ904" s="10">
        <f>SUM(Z904:AK904)</f>
        <v>62</v>
      </c>
      <c r="BA904" s="10">
        <v>200</v>
      </c>
      <c r="BB904" s="10">
        <f t="shared" si="260"/>
        <v>-467.53999999999996</v>
      </c>
      <c r="BC904" s="10">
        <f t="shared" si="261"/>
        <v>-116.88499999999999</v>
      </c>
      <c r="BD904" s="10">
        <f t="shared" si="262"/>
        <v>665.54</v>
      </c>
      <c r="BE904" s="10">
        <f t="shared" si="256"/>
        <v>-605.54</v>
      </c>
      <c r="BF904" s="2" t="s">
        <v>119</v>
      </c>
      <c r="BG904" s="10">
        <f t="shared" si="263"/>
        <v>30.62125</v>
      </c>
      <c r="BH904" s="36" t="s">
        <v>118</v>
      </c>
      <c r="BI904" s="39" t="str">
        <f t="shared" si="264"/>
        <v>A</v>
      </c>
      <c r="BJ904" s="39" t="str">
        <f t="shared" si="265"/>
        <v>C</v>
      </c>
      <c r="BK904" s="16">
        <f>SUM(AR904:AX904)</f>
        <v>1531.3</v>
      </c>
      <c r="BL904" s="10">
        <f>SUM(AL904:AQ904)</f>
        <v>30</v>
      </c>
      <c r="BM904" s="12">
        <f t="shared" si="266"/>
        <v>2.1047639992302831</v>
      </c>
      <c r="BN904" s="12">
        <f t="shared" si="266"/>
        <v>4.1234846194023698E-2</v>
      </c>
      <c r="BO904" s="9">
        <f t="shared" si="267"/>
        <v>244.97</v>
      </c>
      <c r="BP904" s="39" t="str">
        <f t="shared" si="268"/>
        <v>A</v>
      </c>
      <c r="BQ904" s="147"/>
      <c r="BR904" s="9">
        <f t="shared" si="269"/>
        <v>0</v>
      </c>
      <c r="BS904" s="9">
        <f t="shared" si="270"/>
        <v>62</v>
      </c>
      <c r="BT904" s="9">
        <f t="shared" si="271"/>
        <v>62</v>
      </c>
      <c r="BU904" s="9" t="str">
        <f>IFERROR(_xlfn.XLOOKUP(D904,Sheet1!B:B,Sheet1!L:L),"")</f>
        <v/>
      </c>
      <c r="BV904" s="9" t="e">
        <f>_xlfn.XLOOKUP(BU904,Sheet1!S:S,Sheet1!T:T)</f>
        <v>#N/A</v>
      </c>
      <c r="BW904" s="9" t="e">
        <f>_xlfn.XLOOKUP(D904,Sheet1!B:B,Sheet1!M:M)</f>
        <v>#N/A</v>
      </c>
      <c r="BZ904" s="108">
        <f t="shared" si="272"/>
        <v>60</v>
      </c>
      <c r="CB904" s="12">
        <f>AW904/AY904</f>
        <v>0.91753030761195264</v>
      </c>
      <c r="CC904" s="12">
        <f>AX904/AY904</f>
        <v>8.2469692388047397E-2</v>
      </c>
      <c r="CG904" s="1" t="str">
        <f>IF(BO904&lt;80,"Below 80",
IF(BO904&lt;=120,"80-120",
IF(BO904&lt;=200,"&gt; 120-200",
IF(BO904&lt;=300,"&gt;200-300",
IF(BO904&lt;=500,"&gt;300-500",
"&gt;500")))))</f>
        <v>&gt;200-300</v>
      </c>
      <c r="CH904" s="1" t="str">
        <f>IFERROR(_xlfn.XLOOKUP(CG904,Scenario!M:M,Scenario!N:N),"")</f>
        <v>C</v>
      </c>
      <c r="CI904" s="1" t="b">
        <f t="shared" si="273"/>
        <v>0</v>
      </c>
      <c r="CJ904" s="75">
        <v>-154.97</v>
      </c>
    </row>
    <row r="905" spans="1:89" hidden="1">
      <c r="A905" s="2">
        <v>904</v>
      </c>
      <c r="B905" s="2">
        <v>2025</v>
      </c>
      <c r="C905" s="1">
        <v>0</v>
      </c>
      <c r="D905" s="37" t="str">
        <v>0015g00001fUNiiAAG</v>
      </c>
      <c r="E905" s="37" t="str">
        <v>Mittal Supply Agency</v>
      </c>
      <c r="F905" s="37" t="str">
        <v>CHHATTISGARH</v>
      </c>
      <c r="G905" s="37" t="str">
        <v>DHAMTARI</v>
      </c>
      <c r="H905" s="37" t="str">
        <v>Dhamtari</v>
      </c>
      <c r="I905" s="37" t="str">
        <v>MADHYA BHARAT ISPAT PRIVATE LIMITED</v>
      </c>
      <c r="J905" s="37" t="str">
        <v>Vikash Kumar</v>
      </c>
      <c r="K905" s="37">
        <v>0</v>
      </c>
      <c r="L905" s="37" t="str">
        <v>C12834</v>
      </c>
      <c r="M905" s="37" t="str">
        <v>Central</v>
      </c>
      <c r="N905" s="2">
        <v>493773</v>
      </c>
      <c r="O905" s="2" t="str">
        <v>22ACIPA6385L1Z6</v>
      </c>
      <c r="P905" s="2">
        <v>9826188934</v>
      </c>
      <c r="Q905" s="2" t="str">
        <v>Feb'25</v>
      </c>
      <c r="R905" s="2">
        <v>2025</v>
      </c>
      <c r="S905" s="1">
        <v>0</v>
      </c>
      <c r="T905" s="2">
        <v>60</v>
      </c>
      <c r="U905" s="12">
        <v>0</v>
      </c>
      <c r="V905" s="1" t="str">
        <v>Challenger</v>
      </c>
      <c r="W905" s="13">
        <v>0</v>
      </c>
      <c r="X905" s="13">
        <v>0</v>
      </c>
      <c r="Y905" s="13">
        <v>0</v>
      </c>
      <c r="Z905" s="13">
        <v>0</v>
      </c>
      <c r="AA905" s="13">
        <v>0</v>
      </c>
      <c r="AB905" s="13">
        <v>0</v>
      </c>
      <c r="AC905" s="13">
        <v>0</v>
      </c>
      <c r="AD905" s="13">
        <v>0</v>
      </c>
      <c r="AE905" s="13">
        <v>0</v>
      </c>
      <c r="AF905" s="13">
        <v>0</v>
      </c>
      <c r="AG905" s="13">
        <v>0</v>
      </c>
      <c r="AH905" s="13">
        <v>0</v>
      </c>
      <c r="AI905" s="13">
        <v>0</v>
      </c>
      <c r="AJ905" s="13">
        <v>5</v>
      </c>
      <c r="AK905" s="13">
        <v>0</v>
      </c>
      <c r="AL905" s="13">
        <v>0</v>
      </c>
      <c r="AM905" s="13">
        <v>0</v>
      </c>
      <c r="AN905" s="13">
        <v>0</v>
      </c>
      <c r="AO905" s="13">
        <v>0</v>
      </c>
      <c r="AP905" s="13">
        <v>0</v>
      </c>
      <c r="AQ905" s="13">
        <v>0</v>
      </c>
      <c r="AR905" s="13">
        <v>0</v>
      </c>
      <c r="AS905" s="13">
        <v>0</v>
      </c>
      <c r="AT905" s="13">
        <v>0</v>
      </c>
      <c r="AU905" s="13">
        <v>0</v>
      </c>
      <c r="AV905" s="13">
        <v>0</v>
      </c>
      <c r="AW905" s="16">
        <f t="shared" si="258"/>
        <v>0</v>
      </c>
      <c r="AX905" s="16">
        <v>0</v>
      </c>
      <c r="AY905" s="10">
        <f t="shared" si="259"/>
        <v>0</v>
      </c>
      <c r="AZ905" s="10">
        <f>SUM(Z905:AK905)</f>
        <v>5</v>
      </c>
      <c r="BA905" s="10"/>
      <c r="BB905" s="10">
        <f t="shared" si="260"/>
        <v>0</v>
      </c>
      <c r="BC905" s="10">
        <f t="shared" si="261"/>
        <v>0</v>
      </c>
      <c r="BD905" s="10">
        <f t="shared" si="262"/>
        <v>-5</v>
      </c>
      <c r="BE905" s="10">
        <f t="shared" si="256"/>
        <v>5</v>
      </c>
      <c r="BF905" s="2" t="s">
        <v>119</v>
      </c>
      <c r="BG905" s="10">
        <f t="shared" si="263"/>
        <v>0</v>
      </c>
      <c r="BH905" s="36" t="s">
        <v>118</v>
      </c>
      <c r="BI905" s="39" t="str">
        <f t="shared" si="264"/>
        <v/>
      </c>
      <c r="BJ905" s="39" t="str">
        <f t="shared" si="265"/>
        <v/>
      </c>
      <c r="BK905" s="16">
        <f>SUM(AR905:AX905)</f>
        <v>0</v>
      </c>
      <c r="BL905" s="10">
        <f>SUM(AL905:AQ905)</f>
        <v>0</v>
      </c>
      <c r="BM905" s="12" t="str">
        <f t="shared" si="266"/>
        <v/>
      </c>
      <c r="BN905" s="12" t="str">
        <f t="shared" si="266"/>
        <v/>
      </c>
      <c r="BO905" s="9">
        <f t="shared" si="267"/>
        <v>0</v>
      </c>
      <c r="BP905" s="39" t="str">
        <f t="shared" si="268"/>
        <v/>
      </c>
      <c r="BQ905" s="147"/>
      <c r="BR905" s="9">
        <f t="shared" si="269"/>
        <v>0</v>
      </c>
      <c r="BS905" s="9">
        <f t="shared" si="270"/>
        <v>5</v>
      </c>
      <c r="BT905" s="9">
        <f t="shared" si="271"/>
        <v>5</v>
      </c>
      <c r="BU905" s="9" t="str">
        <f>IFERROR(_xlfn.XLOOKUP(D905,Sheet1!B:B,Sheet1!L:L),"")</f>
        <v/>
      </c>
      <c r="BV905" s="9" t="e">
        <f>_xlfn.XLOOKUP(BU905,Sheet1!S:S,Sheet1!T:T)</f>
        <v>#N/A</v>
      </c>
      <c r="BW905" s="9" t="e">
        <f>_xlfn.XLOOKUP(D905,Sheet1!B:B,Sheet1!M:M)</f>
        <v>#N/A</v>
      </c>
      <c r="BZ905" s="108">
        <f t="shared" si="272"/>
        <v>0</v>
      </c>
      <c r="CB905" s="12"/>
      <c r="CC905" s="12"/>
      <c r="CG905" s="1" t="str">
        <f>IF(BO905&lt;80,"Below 80",
IF(BO905&lt;=120,"80-120",
IF(BO905&lt;=200,"&gt; 120-200",
IF(BO905&lt;=300,"&gt;200-300",
IF(BO905&lt;=500,"&gt;300-500",
"&gt;500")))))</f>
        <v>Below 80</v>
      </c>
      <c r="CH905" s="1" t="str">
        <f>IFERROR(_xlfn.XLOOKUP(CG905,Scenario!M:M,Scenario!N:N),"")</f>
        <v/>
      </c>
      <c r="CI905" s="1" t="str">
        <f t="shared" si="273"/>
        <v>No</v>
      </c>
      <c r="CJ905" s="75">
        <v>0</v>
      </c>
    </row>
    <row r="906" spans="1:89" hidden="1">
      <c r="A906" s="2">
        <v>905</v>
      </c>
      <c r="B906" s="2">
        <v>2025</v>
      </c>
      <c r="C906" s="1">
        <v>0</v>
      </c>
      <c r="D906" s="37" t="str">
        <v>0015g00001W2nioAAB</v>
      </c>
      <c r="E906" s="37" t="str">
        <v>RAVI STEEL</v>
      </c>
      <c r="F906" s="37" t="str">
        <v>CHHATTISGARH</v>
      </c>
      <c r="G906" s="37" t="str">
        <v>RAIPUR</v>
      </c>
      <c r="H906" s="37" t="str">
        <v>Raipur</v>
      </c>
      <c r="I906" s="37" t="str">
        <v>MADHYA BHARAT ISPAT PRIVATE LIMITED</v>
      </c>
      <c r="J906" s="37" t="str">
        <v>Saurav Nath</v>
      </c>
      <c r="K906" s="37">
        <v>0</v>
      </c>
      <c r="L906" s="37" t="str">
        <v>C12834</v>
      </c>
      <c r="M906" s="37" t="str">
        <v>Central</v>
      </c>
      <c r="N906" s="2">
        <v>492001</v>
      </c>
      <c r="O906" s="2" t="str">
        <v>22BHQPR0879G1ZY</v>
      </c>
      <c r="P906" s="2">
        <v>9575507770</v>
      </c>
      <c r="Q906" s="2" t="str">
        <v>Feb'25</v>
      </c>
      <c r="R906" s="2">
        <v>2025</v>
      </c>
      <c r="S906" s="1">
        <v>0</v>
      </c>
      <c r="T906" s="2" t="str">
        <v/>
      </c>
      <c r="U906" s="12">
        <v>0</v>
      </c>
      <c r="V906" s="1" t="str">
        <v>Potential Not updated</v>
      </c>
      <c r="W906" s="13">
        <v>0</v>
      </c>
      <c r="X906" s="13">
        <v>0</v>
      </c>
      <c r="Y906" s="13">
        <v>0</v>
      </c>
      <c r="Z906" s="13">
        <v>0</v>
      </c>
      <c r="AA906" s="13">
        <v>0</v>
      </c>
      <c r="AB906" s="13">
        <v>0</v>
      </c>
      <c r="AC906" s="13">
        <v>0</v>
      </c>
      <c r="AD906" s="13">
        <v>0</v>
      </c>
      <c r="AE906" s="13">
        <v>0</v>
      </c>
      <c r="AF906" s="13">
        <v>0</v>
      </c>
      <c r="AG906" s="13">
        <v>0</v>
      </c>
      <c r="AH906" s="13">
        <v>0</v>
      </c>
      <c r="AI906" s="13">
        <v>0</v>
      </c>
      <c r="AJ906" s="13">
        <v>40</v>
      </c>
      <c r="AK906" s="13">
        <v>30</v>
      </c>
      <c r="AL906" s="13">
        <v>0</v>
      </c>
      <c r="AM906" s="13">
        <v>0</v>
      </c>
      <c r="AN906" s="13">
        <v>0</v>
      </c>
      <c r="AO906" s="13">
        <v>0</v>
      </c>
      <c r="AP906" s="13">
        <v>0</v>
      </c>
      <c r="AQ906" s="13">
        <v>0</v>
      </c>
      <c r="AR906" s="13">
        <v>0</v>
      </c>
      <c r="AS906" s="13">
        <v>0</v>
      </c>
      <c r="AT906" s="13">
        <v>0</v>
      </c>
      <c r="AU906" s="13">
        <v>0</v>
      </c>
      <c r="AV906" s="13">
        <v>0</v>
      </c>
      <c r="AW906" s="16">
        <f t="shared" si="258"/>
        <v>0</v>
      </c>
      <c r="AX906" s="16">
        <v>0</v>
      </c>
      <c r="AY906" s="10">
        <f t="shared" si="259"/>
        <v>0</v>
      </c>
      <c r="AZ906" s="10">
        <f>SUM(Z906:AK906)</f>
        <v>70</v>
      </c>
      <c r="BA906" s="10"/>
      <c r="BB906" s="10">
        <f t="shared" si="260"/>
        <v>0</v>
      </c>
      <c r="BC906" s="10">
        <f t="shared" si="261"/>
        <v>0</v>
      </c>
      <c r="BD906" s="10">
        <f t="shared" si="262"/>
        <v>-70</v>
      </c>
      <c r="BE906" s="10">
        <f t="shared" si="256"/>
        <v>70</v>
      </c>
      <c r="BF906" s="2" t="s">
        <v>119</v>
      </c>
      <c r="BG906" s="10">
        <f t="shared" si="263"/>
        <v>0</v>
      </c>
      <c r="BH906" s="36" t="s">
        <v>118</v>
      </c>
      <c r="BI906" s="39" t="str">
        <f t="shared" si="264"/>
        <v/>
      </c>
      <c r="BJ906" s="39" t="str">
        <f t="shared" si="265"/>
        <v/>
      </c>
      <c r="BK906" s="16">
        <f>SUM(AR906:AX906)</f>
        <v>0</v>
      </c>
      <c r="BL906" s="10">
        <f>SUM(AL906:AQ906)</f>
        <v>0</v>
      </c>
      <c r="BM906" s="12" t="str">
        <f t="shared" si="266"/>
        <v/>
      </c>
      <c r="BN906" s="12" t="str">
        <f t="shared" si="266"/>
        <v/>
      </c>
      <c r="BO906" s="9">
        <f t="shared" si="267"/>
        <v>0</v>
      </c>
      <c r="BP906" s="39" t="str">
        <f t="shared" si="268"/>
        <v/>
      </c>
      <c r="BQ906" s="147"/>
      <c r="BR906" s="9">
        <f t="shared" si="269"/>
        <v>0</v>
      </c>
      <c r="BS906" s="9">
        <f t="shared" si="270"/>
        <v>70</v>
      </c>
      <c r="BT906" s="9">
        <f t="shared" si="271"/>
        <v>70</v>
      </c>
      <c r="BU906" s="9" t="str">
        <f>IFERROR(_xlfn.XLOOKUP(D906,Sheet1!B:B,Sheet1!L:L),"")</f>
        <v/>
      </c>
      <c r="BV906" s="9" t="e">
        <f>_xlfn.XLOOKUP(BU906,Sheet1!S:S,Sheet1!T:T)</f>
        <v>#N/A</v>
      </c>
      <c r="BW906" s="9" t="e">
        <f>_xlfn.XLOOKUP(D906,Sheet1!B:B,Sheet1!M:M)</f>
        <v>#N/A</v>
      </c>
      <c r="BZ906" s="108">
        <f t="shared" si="272"/>
        <v>0</v>
      </c>
      <c r="CB906" s="12"/>
      <c r="CC906" s="12"/>
      <c r="CG906" s="1" t="str">
        <f>IF(BO906&lt;80,"Below 80",
IF(BO906&lt;=120,"80-120",
IF(BO906&lt;=200,"&gt; 120-200",
IF(BO906&lt;=300,"&gt;200-300",
IF(BO906&lt;=500,"&gt;300-500",
"&gt;500")))))</f>
        <v>Below 80</v>
      </c>
      <c r="CH906" s="1" t="str">
        <f>IFERROR(_xlfn.XLOOKUP(CG906,Scenario!M:M,Scenario!N:N),"")</f>
        <v/>
      </c>
      <c r="CI906" s="1" t="str">
        <f t="shared" si="273"/>
        <v>No</v>
      </c>
      <c r="CJ906" s="75">
        <v>0</v>
      </c>
    </row>
    <row r="907" spans="1:89" hidden="1">
      <c r="A907" s="2">
        <v>906</v>
      </c>
      <c r="B907" s="2">
        <v>2025</v>
      </c>
      <c r="C907" s="1">
        <v>0</v>
      </c>
      <c r="D907" s="37" t="str">
        <v>0015g00001SQJwVAAX</v>
      </c>
      <c r="E907" s="37" t="str">
        <v>BHAGWATI STONE WORLD</v>
      </c>
      <c r="F907" s="37" t="str">
        <v>MAHARASHTRA</v>
      </c>
      <c r="G907" s="37" t="str">
        <v>WARDHA</v>
      </c>
      <c r="H907" s="37" t="str">
        <v>Seloo</v>
      </c>
      <c r="I907" s="37" t="str">
        <v>SSTL (INDIA) PRIVATE LIMITED</v>
      </c>
      <c r="J907" s="37" t="str">
        <v>Ekeshwar Sahu</v>
      </c>
      <c r="K907" s="37">
        <v>0</v>
      </c>
      <c r="L907" s="37" t="str">
        <v>C13295</v>
      </c>
      <c r="M907" s="37" t="str">
        <v>Central</v>
      </c>
      <c r="N907" s="2">
        <v>442001</v>
      </c>
      <c r="O907" s="2" t="str">
        <v>27AKFPG3158C1ZI</v>
      </c>
      <c r="P907" s="2">
        <v>7767088149</v>
      </c>
      <c r="Q907" s="2" t="str">
        <v>Feb'25</v>
      </c>
      <c r="R907" s="2">
        <v>2025</v>
      </c>
      <c r="S907" s="1">
        <v>0</v>
      </c>
      <c r="T907" s="2">
        <v>120</v>
      </c>
      <c r="U907" s="12">
        <v>0</v>
      </c>
      <c r="V907" s="1" t="str">
        <v>Challenger</v>
      </c>
      <c r="W907" s="13">
        <v>0</v>
      </c>
      <c r="X907" s="13">
        <v>0</v>
      </c>
      <c r="Y907" s="13">
        <v>0</v>
      </c>
      <c r="Z907" s="13">
        <v>0</v>
      </c>
      <c r="AA907" s="13">
        <v>0</v>
      </c>
      <c r="AB907" s="13">
        <v>0</v>
      </c>
      <c r="AC907" s="13">
        <v>0</v>
      </c>
      <c r="AD907" s="13">
        <v>0</v>
      </c>
      <c r="AE907" s="13">
        <v>0</v>
      </c>
      <c r="AF907" s="13">
        <v>0</v>
      </c>
      <c r="AG907" s="13">
        <v>0</v>
      </c>
      <c r="AH907" s="13">
        <v>0</v>
      </c>
      <c r="AI907" s="13">
        <v>0</v>
      </c>
      <c r="AJ907" s="13">
        <v>12</v>
      </c>
      <c r="AK907" s="13">
        <v>0</v>
      </c>
      <c r="AL907" s="13">
        <v>0</v>
      </c>
      <c r="AM907" s="13">
        <v>0</v>
      </c>
      <c r="AN907" s="13">
        <v>0</v>
      </c>
      <c r="AO907" s="13">
        <v>0</v>
      </c>
      <c r="AP907" s="13">
        <v>0</v>
      </c>
      <c r="AQ907" s="13">
        <v>0</v>
      </c>
      <c r="AR907" s="13">
        <v>0</v>
      </c>
      <c r="AS907" s="13">
        <v>0</v>
      </c>
      <c r="AT907" s="13">
        <v>0</v>
      </c>
      <c r="AU907" s="13">
        <v>0</v>
      </c>
      <c r="AV907" s="13">
        <v>0</v>
      </c>
      <c r="AW907" s="16">
        <f t="shared" si="258"/>
        <v>0</v>
      </c>
      <c r="AX907" s="16">
        <v>0</v>
      </c>
      <c r="AY907" s="10">
        <f t="shared" si="259"/>
        <v>0</v>
      </c>
      <c r="AZ907" s="10">
        <f>SUM(Z907:AK907)</f>
        <v>12</v>
      </c>
      <c r="BA907" s="10">
        <v>20</v>
      </c>
      <c r="BB907" s="10">
        <f t="shared" si="260"/>
        <v>20</v>
      </c>
      <c r="BC907" s="10">
        <f t="shared" si="261"/>
        <v>5</v>
      </c>
      <c r="BD907" s="10">
        <f t="shared" si="262"/>
        <v>-12</v>
      </c>
      <c r="BE907" s="10">
        <f t="shared" si="256"/>
        <v>12</v>
      </c>
      <c r="BF907" s="2" t="s">
        <v>119</v>
      </c>
      <c r="BG907" s="10">
        <f t="shared" si="263"/>
        <v>0</v>
      </c>
      <c r="BH907" s="36" t="s">
        <v>118</v>
      </c>
      <c r="BI907" s="39" t="str">
        <f t="shared" si="264"/>
        <v/>
      </c>
      <c r="BJ907" s="39" t="str">
        <f t="shared" si="265"/>
        <v/>
      </c>
      <c r="BK907" s="16">
        <f>SUM(AR907:AX907)</f>
        <v>0</v>
      </c>
      <c r="BL907" s="10">
        <f>SUM(AL907:AQ907)</f>
        <v>0</v>
      </c>
      <c r="BM907" s="12" t="str">
        <f t="shared" si="266"/>
        <v/>
      </c>
      <c r="BN907" s="12" t="str">
        <f t="shared" si="266"/>
        <v/>
      </c>
      <c r="BO907" s="9">
        <f t="shared" si="267"/>
        <v>0</v>
      </c>
      <c r="BP907" s="39" t="str">
        <f t="shared" si="268"/>
        <v/>
      </c>
      <c r="BQ907" s="147"/>
      <c r="BR907" s="9">
        <f t="shared" si="269"/>
        <v>0</v>
      </c>
      <c r="BS907" s="9">
        <f t="shared" si="270"/>
        <v>12</v>
      </c>
      <c r="BT907" s="9">
        <f t="shared" si="271"/>
        <v>12</v>
      </c>
      <c r="BU907" s="9" t="str">
        <f>IFERROR(_xlfn.XLOOKUP(D907,Sheet1!B:B,Sheet1!L:L),"")</f>
        <v/>
      </c>
      <c r="BV907" s="9" t="e">
        <f>_xlfn.XLOOKUP(BU907,Sheet1!S:S,Sheet1!T:T)</f>
        <v>#N/A</v>
      </c>
      <c r="BW907" s="9" t="e">
        <f>_xlfn.XLOOKUP(D907,Sheet1!B:B,Sheet1!M:M)</f>
        <v>#N/A</v>
      </c>
      <c r="BZ907" s="108">
        <f t="shared" si="272"/>
        <v>0</v>
      </c>
      <c r="CB907" s="12"/>
      <c r="CC907" s="12"/>
      <c r="CG907" s="1" t="str">
        <f>IF(BO907&lt;80,"Below 80",
IF(BO907&lt;=120,"80-120",
IF(BO907&lt;=200,"&gt; 120-200",
IF(BO907&lt;=300,"&gt;200-300",
IF(BO907&lt;=500,"&gt;300-500",
"&gt;500")))))</f>
        <v>Below 80</v>
      </c>
      <c r="CH907" s="1" t="str">
        <f>IFERROR(_xlfn.XLOOKUP(CG907,Scenario!M:M,Scenario!N:N),"")</f>
        <v/>
      </c>
      <c r="CI907" s="1" t="str">
        <f t="shared" si="273"/>
        <v>Yes</v>
      </c>
      <c r="CJ907" s="75">
        <v>0</v>
      </c>
    </row>
    <row r="908" spans="1:89" hidden="1">
      <c r="A908" s="2">
        <v>907</v>
      </c>
      <c r="B908" s="2">
        <v>2025</v>
      </c>
      <c r="C908" s="1">
        <v>0</v>
      </c>
      <c r="D908" s="37" t="str">
        <v>0015g00001c4WBxAAM</v>
      </c>
      <c r="E908" s="37" t="str">
        <v>MANISH STEEL</v>
      </c>
      <c r="F908" s="37" t="str">
        <v>MAHARASHTRA</v>
      </c>
      <c r="G908" s="37" t="str">
        <v>AMRAVATI</v>
      </c>
      <c r="H908" s="37" t="str">
        <v>Daryapur</v>
      </c>
      <c r="I908" s="37" t="str">
        <v>SSTL (INDIA) PRIVATE LIMITED</v>
      </c>
      <c r="J908" s="37" t="str">
        <v>Ekeshwar Sahu</v>
      </c>
      <c r="K908" s="37">
        <v>0</v>
      </c>
      <c r="L908" s="37" t="str">
        <v>C13295</v>
      </c>
      <c r="M908" s="37" t="str">
        <v>Central</v>
      </c>
      <c r="N908" s="2">
        <v>444803</v>
      </c>
      <c r="O908" s="2" t="str">
        <v>27ANHPK6704H1ZY</v>
      </c>
      <c r="P908" s="2">
        <v>9423426653</v>
      </c>
      <c r="Q908" s="2" t="str">
        <v>Feb'25</v>
      </c>
      <c r="R908" s="2">
        <v>2025</v>
      </c>
      <c r="S908" s="1">
        <v>0</v>
      </c>
      <c r="T908" s="2">
        <v>60</v>
      </c>
      <c r="U908" s="12">
        <v>0</v>
      </c>
      <c r="V908" s="1" t="str">
        <v>Challenger</v>
      </c>
      <c r="W908" s="13">
        <v>0</v>
      </c>
      <c r="X908" s="13">
        <v>0</v>
      </c>
      <c r="Y908" s="13">
        <v>0</v>
      </c>
      <c r="Z908" s="13">
        <v>0</v>
      </c>
      <c r="AA908" s="13">
        <v>0</v>
      </c>
      <c r="AB908" s="13">
        <v>0</v>
      </c>
      <c r="AC908" s="13">
        <v>0</v>
      </c>
      <c r="AD908" s="13">
        <v>0</v>
      </c>
      <c r="AE908" s="13">
        <v>0</v>
      </c>
      <c r="AF908" s="13">
        <v>0</v>
      </c>
      <c r="AG908" s="13">
        <v>0</v>
      </c>
      <c r="AH908" s="13">
        <v>0</v>
      </c>
      <c r="AI908" s="13">
        <v>0</v>
      </c>
      <c r="AJ908" s="13">
        <v>10</v>
      </c>
      <c r="AK908" s="13">
        <v>0</v>
      </c>
      <c r="AL908" s="13">
        <v>0</v>
      </c>
      <c r="AM908" s="13">
        <v>0</v>
      </c>
      <c r="AN908" s="13">
        <v>0</v>
      </c>
      <c r="AO908" s="13">
        <v>0</v>
      </c>
      <c r="AP908" s="13">
        <v>0</v>
      </c>
      <c r="AQ908" s="13">
        <v>0</v>
      </c>
      <c r="AR908" s="13">
        <v>0</v>
      </c>
      <c r="AS908" s="13">
        <v>0</v>
      </c>
      <c r="AT908" s="13">
        <v>0</v>
      </c>
      <c r="AU908" s="13">
        <v>0</v>
      </c>
      <c r="AV908" s="13">
        <v>0</v>
      </c>
      <c r="AW908" s="16">
        <f t="shared" si="258"/>
        <v>0</v>
      </c>
      <c r="AX908" s="16">
        <v>0</v>
      </c>
      <c r="AY908" s="10">
        <f t="shared" si="259"/>
        <v>0</v>
      </c>
      <c r="AZ908" s="10">
        <f>SUM(Z908:AK908)</f>
        <v>10</v>
      </c>
      <c r="BA908" s="10"/>
      <c r="BB908" s="10">
        <f t="shared" si="260"/>
        <v>0</v>
      </c>
      <c r="BC908" s="10">
        <f t="shared" si="261"/>
        <v>0</v>
      </c>
      <c r="BD908" s="10">
        <f t="shared" si="262"/>
        <v>-10</v>
      </c>
      <c r="BE908" s="10">
        <f t="shared" si="256"/>
        <v>10</v>
      </c>
      <c r="BF908" s="2" t="s">
        <v>119</v>
      </c>
      <c r="BG908" s="10">
        <f t="shared" si="263"/>
        <v>0</v>
      </c>
      <c r="BH908" s="36" t="s">
        <v>118</v>
      </c>
      <c r="BI908" s="39" t="str">
        <f t="shared" si="264"/>
        <v/>
      </c>
      <c r="BJ908" s="39" t="str">
        <f t="shared" si="265"/>
        <v/>
      </c>
      <c r="BK908" s="16">
        <f>SUM(AR908:AX908)</f>
        <v>0</v>
      </c>
      <c r="BL908" s="10">
        <f>SUM(AL908:AQ908)</f>
        <v>0</v>
      </c>
      <c r="BM908" s="12" t="str">
        <f t="shared" si="266"/>
        <v/>
      </c>
      <c r="BN908" s="12" t="str">
        <f t="shared" si="266"/>
        <v/>
      </c>
      <c r="BO908" s="9">
        <f t="shared" si="267"/>
        <v>0</v>
      </c>
      <c r="BP908" s="39" t="str">
        <f t="shared" si="268"/>
        <v/>
      </c>
      <c r="BQ908" s="147"/>
      <c r="BR908" s="9">
        <f t="shared" si="269"/>
        <v>0</v>
      </c>
      <c r="BS908" s="9">
        <f t="shared" si="270"/>
        <v>10</v>
      </c>
      <c r="BT908" s="9">
        <f t="shared" si="271"/>
        <v>10</v>
      </c>
      <c r="BU908" s="9" t="str">
        <f>IFERROR(_xlfn.XLOOKUP(D908,Sheet1!B:B,Sheet1!L:L),"")</f>
        <v/>
      </c>
      <c r="BV908" s="9" t="e">
        <f>_xlfn.XLOOKUP(BU908,Sheet1!S:S,Sheet1!T:T)</f>
        <v>#N/A</v>
      </c>
      <c r="BW908" s="9" t="e">
        <f>_xlfn.XLOOKUP(D908,Sheet1!B:B,Sheet1!M:M)</f>
        <v>#N/A</v>
      </c>
      <c r="BZ908" s="108">
        <f t="shared" si="272"/>
        <v>0</v>
      </c>
      <c r="CB908" s="12"/>
      <c r="CC908" s="12"/>
      <c r="CG908" s="1" t="str">
        <f>IF(BO908&lt;80,"Below 80",
IF(BO908&lt;=120,"80-120",
IF(BO908&lt;=200,"&gt; 120-200",
IF(BO908&lt;=300,"&gt;200-300",
IF(BO908&lt;=500,"&gt;300-500",
"&gt;500")))))</f>
        <v>Below 80</v>
      </c>
      <c r="CH908" s="1" t="str">
        <f>IFERROR(_xlfn.XLOOKUP(CG908,Scenario!M:M,Scenario!N:N),"")</f>
        <v/>
      </c>
      <c r="CI908" s="1" t="str">
        <f t="shared" si="273"/>
        <v>No</v>
      </c>
      <c r="CJ908" s="75">
        <v>0</v>
      </c>
    </row>
    <row r="909" spans="1:89" hidden="1">
      <c r="A909" s="2">
        <v>908</v>
      </c>
      <c r="B909" s="2">
        <v>2025</v>
      </c>
      <c r="C909" s="1">
        <v>0</v>
      </c>
      <c r="D909" s="37" t="str">
        <v>0015g00001fUOqaAAG</v>
      </c>
      <c r="E909" s="37" t="str">
        <v>Yogesh Steel Traders MIDC Akola</v>
      </c>
      <c r="F909" s="37" t="str">
        <v>MAHARASHTRA</v>
      </c>
      <c r="G909" s="37" t="str">
        <v>AKOLA</v>
      </c>
      <c r="H909" s="37" t="str">
        <v>Akola</v>
      </c>
      <c r="I909" s="37" t="str">
        <v>SSTL (INDIA) PRIVATE LIMITED</v>
      </c>
      <c r="J909" s="37" t="str">
        <v>Ekeshwar Sahu</v>
      </c>
      <c r="K909" s="37">
        <v>0</v>
      </c>
      <c r="L909" s="37" t="str">
        <v>C13295</v>
      </c>
      <c r="M909" s="37" t="str">
        <v>Central</v>
      </c>
      <c r="N909" s="2">
        <v>444104</v>
      </c>
      <c r="O909" s="2" t="str">
        <v>27AXHPM8274G1Z</v>
      </c>
      <c r="P909" s="2">
        <v>7888188588</v>
      </c>
      <c r="Q909" s="2" t="str">
        <v>Feb'25</v>
      </c>
      <c r="R909" s="2">
        <v>2025</v>
      </c>
      <c r="S909" s="1">
        <v>0</v>
      </c>
      <c r="T909" s="2">
        <v>20</v>
      </c>
      <c r="U909" s="12">
        <v>0.61683333333333334</v>
      </c>
      <c r="V909" s="1" t="str">
        <v>Friendly</v>
      </c>
      <c r="W909" s="13">
        <v>0</v>
      </c>
      <c r="X909" s="13">
        <v>0</v>
      </c>
      <c r="Y909" s="13">
        <v>0</v>
      </c>
      <c r="Z909" s="13">
        <v>0</v>
      </c>
      <c r="AA909" s="13">
        <v>0</v>
      </c>
      <c r="AB909" s="13">
        <v>0</v>
      </c>
      <c r="AC909" s="13">
        <v>0</v>
      </c>
      <c r="AD909" s="13">
        <v>0</v>
      </c>
      <c r="AE909" s="13">
        <v>0</v>
      </c>
      <c r="AF909" s="13">
        <v>0</v>
      </c>
      <c r="AG909" s="13">
        <v>0</v>
      </c>
      <c r="AH909" s="13">
        <v>0</v>
      </c>
      <c r="AI909" s="13">
        <v>0</v>
      </c>
      <c r="AJ909" s="13">
        <v>10</v>
      </c>
      <c r="AK909" s="13">
        <v>10</v>
      </c>
      <c r="AL909" s="13">
        <v>12</v>
      </c>
      <c r="AM909" s="13">
        <v>0</v>
      </c>
      <c r="AN909" s="13">
        <v>10</v>
      </c>
      <c r="AO909" s="13">
        <v>0</v>
      </c>
      <c r="AP909" s="13">
        <v>9.7100000000000009</v>
      </c>
      <c r="AQ909" s="13">
        <v>10.050000000000001</v>
      </c>
      <c r="AR909" s="13">
        <v>10.16</v>
      </c>
      <c r="AS909" s="13">
        <v>0</v>
      </c>
      <c r="AT909" s="13">
        <v>12.01</v>
      </c>
      <c r="AU909" s="13">
        <v>25</v>
      </c>
      <c r="AV909" s="13">
        <v>0</v>
      </c>
      <c r="AW909" s="16">
        <f t="shared" si="258"/>
        <v>88.93</v>
      </c>
      <c r="AX909" s="16">
        <v>103.84</v>
      </c>
      <c r="AY909" s="10">
        <f t="shared" si="259"/>
        <v>192.77</v>
      </c>
      <c r="AZ909" s="10">
        <f>SUM(Z909:AK909)</f>
        <v>20</v>
      </c>
      <c r="BA909" s="10">
        <v>100</v>
      </c>
      <c r="BB909" s="10">
        <f t="shared" si="260"/>
        <v>11.069999999999993</v>
      </c>
      <c r="BC909" s="10">
        <f t="shared" si="261"/>
        <v>2.7674999999999983</v>
      </c>
      <c r="BD909" s="10">
        <f t="shared" si="262"/>
        <v>172.77</v>
      </c>
      <c r="BE909" s="10">
        <f t="shared" si="256"/>
        <v>-68.930000000000007</v>
      </c>
      <c r="BF909" s="2" t="s">
        <v>119</v>
      </c>
      <c r="BG909" s="10">
        <f t="shared" si="263"/>
        <v>6.49</v>
      </c>
      <c r="BH909" s="36" t="s">
        <v>118</v>
      </c>
      <c r="BI909" s="39" t="str">
        <f t="shared" si="264"/>
        <v/>
      </c>
      <c r="BJ909" s="39" t="str">
        <f t="shared" si="265"/>
        <v/>
      </c>
      <c r="BK909" s="16">
        <f>SUM(AR909:AX909)</f>
        <v>239.94000000000003</v>
      </c>
      <c r="BL909" s="10">
        <f>SUM(AL909:AQ909)</f>
        <v>41.760000000000005</v>
      </c>
      <c r="BM909" s="12">
        <f t="shared" si="266"/>
        <v>1.2446957514136017</v>
      </c>
      <c r="BN909" s="12">
        <f t="shared" si="266"/>
        <v>0.21663121855060435</v>
      </c>
      <c r="BO909" s="9">
        <f t="shared" si="267"/>
        <v>51.92</v>
      </c>
      <c r="BP909" s="39" t="str">
        <f t="shared" si="268"/>
        <v/>
      </c>
      <c r="BQ909" s="147"/>
      <c r="BR909" s="9">
        <f t="shared" si="269"/>
        <v>0</v>
      </c>
      <c r="BS909" s="9">
        <f t="shared" si="270"/>
        <v>20</v>
      </c>
      <c r="BT909" s="9">
        <f t="shared" si="271"/>
        <v>20</v>
      </c>
      <c r="BU909" s="9" t="str">
        <f>IFERROR(_xlfn.XLOOKUP(D909,Sheet1!B:B,Sheet1!L:L),"")</f>
        <v/>
      </c>
      <c r="BV909" s="9" t="e">
        <f>_xlfn.XLOOKUP(BU909,Sheet1!S:S,Sheet1!T:T)</f>
        <v>#N/A</v>
      </c>
      <c r="BW909" s="9" t="e">
        <f>_xlfn.XLOOKUP(D909,Sheet1!B:B,Sheet1!M:M)</f>
        <v>#N/A</v>
      </c>
      <c r="BZ909" s="108">
        <f t="shared" si="272"/>
        <v>103.84</v>
      </c>
      <c r="CB909" s="12">
        <f>AW909/AY909</f>
        <v>0.46132696996420608</v>
      </c>
      <c r="CC909" s="12">
        <f>AX909/AY909</f>
        <v>0.53867303003579392</v>
      </c>
      <c r="CG909" s="1" t="str">
        <f>IF(BO909&lt;80,"Below 80",
IF(BO909&lt;=120,"80-120",
IF(BO909&lt;=200,"&gt; 120-200",
IF(BO909&lt;=300,"&gt;200-300",
IF(BO909&lt;=500,"&gt;300-500",
"&gt;500")))))</f>
        <v>Below 80</v>
      </c>
      <c r="CH909" s="1" t="str">
        <f>IFERROR(_xlfn.XLOOKUP(CG909,Scenario!M:M,Scenario!N:N),"")</f>
        <v/>
      </c>
      <c r="CI909" s="1" t="str">
        <f t="shared" si="273"/>
        <v>Yes</v>
      </c>
      <c r="CJ909" s="75">
        <v>103.84</v>
      </c>
    </row>
    <row r="910" spans="1:89" hidden="1">
      <c r="A910" s="2">
        <v>909</v>
      </c>
      <c r="B910" s="2">
        <v>2025</v>
      </c>
      <c r="C910" s="1">
        <v>0</v>
      </c>
      <c r="D910" s="37" t="str">
        <v>001J100000S0EitIAF</v>
      </c>
      <c r="E910" s="37" t="str">
        <v>M/S BHAWANI ENTERPRISES</v>
      </c>
      <c r="F910" s="37" t="str">
        <v>JHARKHAND</v>
      </c>
      <c r="G910" s="37" t="str">
        <v>HAZARIBAGH</v>
      </c>
      <c r="H910" s="37">
        <v>0</v>
      </c>
      <c r="I910" s="37" t="str">
        <v>Amco Associates</v>
      </c>
      <c r="J910" s="37" t="str">
        <v>Susmit Kumar</v>
      </c>
      <c r="K910" s="37">
        <v>0</v>
      </c>
      <c r="L910" s="37" t="str">
        <v>001J100000JMbRWAI1</v>
      </c>
      <c r="M910" s="37" t="str">
        <v>East</v>
      </c>
      <c r="N910" s="2">
        <v>825301</v>
      </c>
      <c r="O910" s="2" t="str">
        <v>20BQSPK2901B1ZF</v>
      </c>
      <c r="P910" s="2">
        <v>9798140060</v>
      </c>
      <c r="Q910" s="2" t="str">
        <v>Feb'25</v>
      </c>
      <c r="R910" s="2">
        <v>2025</v>
      </c>
      <c r="S910" s="1">
        <v>0</v>
      </c>
      <c r="T910" s="2">
        <v>50</v>
      </c>
      <c r="U910" s="12">
        <v>0</v>
      </c>
      <c r="V910" s="1" t="str">
        <v>Minor</v>
      </c>
      <c r="W910" s="13">
        <v>0</v>
      </c>
      <c r="X910" s="13">
        <v>0</v>
      </c>
      <c r="Y910" s="13">
        <v>0</v>
      </c>
      <c r="Z910" s="13">
        <v>0</v>
      </c>
      <c r="AA910" s="13">
        <v>0</v>
      </c>
      <c r="AB910" s="13">
        <v>0</v>
      </c>
      <c r="AC910" s="13">
        <v>0</v>
      </c>
      <c r="AD910" s="13">
        <v>0</v>
      </c>
      <c r="AE910" s="13">
        <v>0</v>
      </c>
      <c r="AF910" s="13">
        <v>0</v>
      </c>
      <c r="AG910" s="13">
        <v>0</v>
      </c>
      <c r="AH910" s="13">
        <v>0</v>
      </c>
      <c r="AI910" s="13">
        <v>0</v>
      </c>
      <c r="AJ910" s="13">
        <v>25.18</v>
      </c>
      <c r="AK910" s="13">
        <v>0</v>
      </c>
      <c r="AL910" s="13">
        <v>0</v>
      </c>
      <c r="AM910" s="13">
        <v>0</v>
      </c>
      <c r="AN910" s="13">
        <v>0</v>
      </c>
      <c r="AO910" s="13">
        <v>0</v>
      </c>
      <c r="AP910" s="13">
        <v>0</v>
      </c>
      <c r="AQ910" s="13">
        <v>0</v>
      </c>
      <c r="AR910" s="13">
        <v>0</v>
      </c>
      <c r="AS910" s="13">
        <v>0</v>
      </c>
      <c r="AT910" s="13">
        <v>0</v>
      </c>
      <c r="AU910" s="13">
        <v>0</v>
      </c>
      <c r="AV910" s="13">
        <v>0</v>
      </c>
      <c r="AW910" s="16">
        <f t="shared" si="258"/>
        <v>0</v>
      </c>
      <c r="AX910" s="16">
        <v>0</v>
      </c>
      <c r="AY910" s="10">
        <f t="shared" si="259"/>
        <v>0</v>
      </c>
      <c r="AZ910" s="10">
        <f>SUM(Z910:AK910)</f>
        <v>25.18</v>
      </c>
      <c r="BA910" s="10">
        <v>0</v>
      </c>
      <c r="BB910" s="10">
        <f t="shared" si="260"/>
        <v>0</v>
      </c>
      <c r="BC910" s="10">
        <f t="shared" si="261"/>
        <v>0</v>
      </c>
      <c r="BD910" s="10">
        <f t="shared" si="262"/>
        <v>-25.18</v>
      </c>
      <c r="BE910" s="10">
        <f t="shared" si="256"/>
        <v>25.18</v>
      </c>
      <c r="BF910" s="2" t="s">
        <v>119</v>
      </c>
      <c r="BG910" s="10">
        <f t="shared" si="263"/>
        <v>0</v>
      </c>
      <c r="BH910" s="36" t="s">
        <v>118</v>
      </c>
      <c r="BI910" s="39" t="str">
        <f t="shared" si="264"/>
        <v/>
      </c>
      <c r="BJ910" s="39" t="str">
        <f t="shared" si="265"/>
        <v/>
      </c>
      <c r="BK910" s="16">
        <f>SUM(AR910:AX910)</f>
        <v>0</v>
      </c>
      <c r="BL910" s="10">
        <f>SUM(AL910:AQ910)</f>
        <v>0</v>
      </c>
      <c r="BM910" s="12" t="str">
        <f t="shared" si="266"/>
        <v/>
      </c>
      <c r="BN910" s="12" t="str">
        <f t="shared" si="266"/>
        <v/>
      </c>
      <c r="BO910" s="9">
        <f t="shared" si="267"/>
        <v>0</v>
      </c>
      <c r="BP910" s="39" t="str">
        <f t="shared" si="268"/>
        <v/>
      </c>
      <c r="BQ910" s="147"/>
      <c r="BR910" s="9">
        <f t="shared" si="269"/>
        <v>0</v>
      </c>
      <c r="BS910" s="9">
        <f t="shared" si="270"/>
        <v>25.18</v>
      </c>
      <c r="BT910" s="9">
        <f t="shared" si="271"/>
        <v>25.18</v>
      </c>
      <c r="BU910" s="9" t="str">
        <f>IFERROR(_xlfn.XLOOKUP(D910,Sheet1!B:B,Sheet1!L:L),"")</f>
        <v/>
      </c>
      <c r="BV910" s="9" t="e">
        <f>_xlfn.XLOOKUP(BU910,Sheet1!S:S,Sheet1!T:T)</f>
        <v>#N/A</v>
      </c>
      <c r="BW910" s="9" t="e">
        <f>_xlfn.XLOOKUP(D910,Sheet1!B:B,Sheet1!M:M)</f>
        <v>#N/A</v>
      </c>
      <c r="BZ910" s="108">
        <f t="shared" si="272"/>
        <v>0</v>
      </c>
      <c r="CB910" s="12"/>
      <c r="CC910" s="12"/>
      <c r="CG910" s="1" t="str">
        <f>IF(BO910&lt;80,"Below 80",
IF(BO910&lt;=120,"80-120",
IF(BO910&lt;=200,"&gt; 120-200",
IF(BO910&lt;=300,"&gt;200-300",
IF(BO910&lt;=500,"&gt;300-500",
"&gt;500")))))</f>
        <v>Below 80</v>
      </c>
      <c r="CH910" s="1" t="str">
        <f>IFERROR(_xlfn.XLOOKUP(CG910,Scenario!M:M,Scenario!N:N),"")</f>
        <v/>
      </c>
      <c r="CI910" s="1" t="str">
        <f t="shared" si="273"/>
        <v>No</v>
      </c>
      <c r="CJ910" s="75">
        <v>0</v>
      </c>
    </row>
    <row r="911" spans="1:89" hidden="1">
      <c r="A911" s="2">
        <v>910</v>
      </c>
      <c r="B911" s="2">
        <v>2025</v>
      </c>
      <c r="C911" s="1">
        <v>0</v>
      </c>
      <c r="D911" s="37" t="str">
        <v>001J100000S1ABjIAN</v>
      </c>
      <c r="E911" s="37" t="str">
        <v>BABA TRADERS</v>
      </c>
      <c r="F911" s="37" t="str">
        <v>JHARKHAND</v>
      </c>
      <c r="G911" s="37" t="str">
        <v>HAZARIBAGH</v>
      </c>
      <c r="H911" s="37" t="str">
        <v>Sadar</v>
      </c>
      <c r="I911" s="37" t="str">
        <v>Amco Associates</v>
      </c>
      <c r="J911" s="37" t="str">
        <v>Susmit Kumar</v>
      </c>
      <c r="K911" s="37">
        <v>0</v>
      </c>
      <c r="L911" s="37" t="str">
        <v>001J100000JMbRWAI1</v>
      </c>
      <c r="M911" s="37" t="str">
        <v>East</v>
      </c>
      <c r="N911" s="2">
        <v>825301</v>
      </c>
      <c r="O911" s="2" t="str">
        <v>20BZYPG2325L1Z8</v>
      </c>
      <c r="P911" s="2">
        <v>9031746067</v>
      </c>
      <c r="Q911" s="2" t="str">
        <v>Feb'25</v>
      </c>
      <c r="R911" s="2">
        <v>2025</v>
      </c>
      <c r="S911" s="1">
        <v>0</v>
      </c>
      <c r="T911" s="2">
        <v>60</v>
      </c>
      <c r="U911" s="12">
        <v>0</v>
      </c>
      <c r="V911" s="1" t="str">
        <v>Challenger</v>
      </c>
      <c r="W911" s="13">
        <v>0</v>
      </c>
      <c r="X911" s="13">
        <v>0</v>
      </c>
      <c r="Y911" s="13">
        <v>0</v>
      </c>
      <c r="Z911" s="13">
        <v>0</v>
      </c>
      <c r="AA911" s="13">
        <v>0</v>
      </c>
      <c r="AB911" s="13">
        <v>0</v>
      </c>
      <c r="AC911" s="13">
        <v>0</v>
      </c>
      <c r="AD911" s="13">
        <v>0</v>
      </c>
      <c r="AE911" s="13">
        <v>0</v>
      </c>
      <c r="AF911" s="13">
        <v>0</v>
      </c>
      <c r="AG911" s="13">
        <v>0</v>
      </c>
      <c r="AH911" s="13">
        <v>0</v>
      </c>
      <c r="AI911" s="13">
        <v>0</v>
      </c>
      <c r="AJ911" s="13">
        <v>14.16</v>
      </c>
      <c r="AK911" s="13">
        <v>0</v>
      </c>
      <c r="AL911" s="13">
        <v>12.24</v>
      </c>
      <c r="AM911" s="13">
        <v>13</v>
      </c>
      <c r="AN911" s="13">
        <v>0</v>
      </c>
      <c r="AO911" s="13">
        <v>0</v>
      </c>
      <c r="AP911" s="13">
        <v>0</v>
      </c>
      <c r="AQ911" s="13">
        <v>0</v>
      </c>
      <c r="AR911" s="13">
        <v>0</v>
      </c>
      <c r="AS911" s="13">
        <v>0</v>
      </c>
      <c r="AT911" s="13">
        <v>0</v>
      </c>
      <c r="AU911" s="13">
        <v>0</v>
      </c>
      <c r="AV911" s="13">
        <v>0</v>
      </c>
      <c r="AW911" s="16">
        <f t="shared" si="258"/>
        <v>25.240000000000002</v>
      </c>
      <c r="AX911" s="16">
        <v>50.480000000000004</v>
      </c>
      <c r="AY911" s="10">
        <f t="shared" si="259"/>
        <v>75.72</v>
      </c>
      <c r="AZ911" s="10">
        <f>SUM(Z911:AK911)</f>
        <v>14.16</v>
      </c>
      <c r="BA911" s="10">
        <f>AW911</f>
        <v>25.240000000000002</v>
      </c>
      <c r="BB911" s="10">
        <f t="shared" si="260"/>
        <v>0</v>
      </c>
      <c r="BC911" s="10">
        <f t="shared" si="261"/>
        <v>0</v>
      </c>
      <c r="BD911" s="10">
        <f t="shared" si="262"/>
        <v>61.56</v>
      </c>
      <c r="BE911" s="10">
        <f t="shared" si="256"/>
        <v>-11.080000000000002</v>
      </c>
      <c r="BF911" s="2" t="s">
        <v>119</v>
      </c>
      <c r="BG911" s="10">
        <f t="shared" si="263"/>
        <v>3.1550000000000002</v>
      </c>
      <c r="BH911" s="36" t="s">
        <v>118</v>
      </c>
      <c r="BI911" s="39" t="str">
        <f t="shared" si="264"/>
        <v/>
      </c>
      <c r="BJ911" s="39" t="str">
        <f t="shared" si="265"/>
        <v/>
      </c>
      <c r="BK911" s="16">
        <f>SUM(AR911:AX911)</f>
        <v>75.72</v>
      </c>
      <c r="BL911" s="10">
        <f>SUM(AL911:AQ911)</f>
        <v>25.240000000000002</v>
      </c>
      <c r="BM911" s="12">
        <f t="shared" si="266"/>
        <v>1</v>
      </c>
      <c r="BN911" s="12">
        <f t="shared" si="266"/>
        <v>0.33333333333333337</v>
      </c>
      <c r="BO911" s="9">
        <f t="shared" si="267"/>
        <v>25.240000000000002</v>
      </c>
      <c r="BP911" s="39" t="str">
        <f t="shared" si="268"/>
        <v/>
      </c>
      <c r="BQ911" s="147"/>
      <c r="BR911" s="9">
        <f t="shared" si="269"/>
        <v>0</v>
      </c>
      <c r="BS911" s="9">
        <f t="shared" si="270"/>
        <v>14.16</v>
      </c>
      <c r="BT911" s="9">
        <f t="shared" si="271"/>
        <v>14.16</v>
      </c>
      <c r="BU911" s="9" t="str">
        <f>IFERROR(_xlfn.XLOOKUP(D911,Sheet1!B:B,Sheet1!L:L),"")</f>
        <v/>
      </c>
      <c r="BV911" s="9" t="e">
        <f>_xlfn.XLOOKUP(BU911,Sheet1!S:S,Sheet1!T:T)</f>
        <v>#N/A</v>
      </c>
      <c r="BW911" s="9" t="e">
        <f>_xlfn.XLOOKUP(D911,Sheet1!B:B,Sheet1!M:M)</f>
        <v>#N/A</v>
      </c>
      <c r="BZ911" s="108">
        <f t="shared" si="272"/>
        <v>50.48</v>
      </c>
      <c r="CB911" s="12">
        <f>AW911/AY911</f>
        <v>0.33333333333333337</v>
      </c>
      <c r="CC911" s="12">
        <f>AX911/AY911</f>
        <v>0.66666666666666674</v>
      </c>
      <c r="CG911" s="1" t="str">
        <f>IF(BO911&lt;80,"Below 80",
IF(BO911&lt;=120,"80-120",
IF(BO911&lt;=200,"&gt; 120-200",
IF(BO911&lt;=300,"&gt;200-300",
IF(BO911&lt;=500,"&gt;300-500",
"&gt;500")))))</f>
        <v>Below 80</v>
      </c>
      <c r="CH911" s="1" t="str">
        <f>IFERROR(_xlfn.XLOOKUP(CG911,Scenario!M:M,Scenario!N:N),"")</f>
        <v/>
      </c>
      <c r="CI911" s="1" t="str">
        <f t="shared" si="273"/>
        <v>Yes</v>
      </c>
      <c r="CJ911" s="75">
        <v>50.480000000000004</v>
      </c>
    </row>
    <row r="912" spans="1:89" hidden="1">
      <c r="A912" s="2">
        <v>911</v>
      </c>
      <c r="B912" s="2">
        <v>2025</v>
      </c>
      <c r="C912" s="1">
        <v>0</v>
      </c>
      <c r="D912" s="37" t="str">
        <v>001J100000TrD6yIAF</v>
      </c>
      <c r="E912" s="37" t="str">
        <v>ASHA STEEL</v>
      </c>
      <c r="F912" s="37" t="str">
        <v>JHARKHAND</v>
      </c>
      <c r="G912" s="37" t="str">
        <v>HAZARIBAGH</v>
      </c>
      <c r="H912" s="37">
        <v>0</v>
      </c>
      <c r="I912" s="37" t="str">
        <v>Amco Associates</v>
      </c>
      <c r="J912" s="37" t="str">
        <v>Susmit Kumar</v>
      </c>
      <c r="K912" s="37">
        <v>0</v>
      </c>
      <c r="L912" s="37" t="str">
        <v>001J100000JMbRWAI1</v>
      </c>
      <c r="M912" s="37" t="str">
        <v>East</v>
      </c>
      <c r="N912" s="2">
        <v>825301</v>
      </c>
      <c r="O912" s="2" t="str">
        <v>20BAQPG3899C1ZP</v>
      </c>
      <c r="P912" s="2">
        <v>7004644019</v>
      </c>
      <c r="Q912" s="2" t="str">
        <v>Feb'25</v>
      </c>
      <c r="R912" s="2">
        <v>2025</v>
      </c>
      <c r="S912" s="1">
        <v>0</v>
      </c>
      <c r="T912" s="2">
        <v>50</v>
      </c>
      <c r="U912" s="12">
        <v>0</v>
      </c>
      <c r="V912" s="1" t="str">
        <v>Minor</v>
      </c>
      <c r="W912" s="13">
        <v>0</v>
      </c>
      <c r="X912" s="13">
        <v>0</v>
      </c>
      <c r="Y912" s="13">
        <v>0</v>
      </c>
      <c r="Z912" s="13">
        <v>0</v>
      </c>
      <c r="AA912" s="13">
        <v>0</v>
      </c>
      <c r="AB912" s="13">
        <v>0</v>
      </c>
      <c r="AC912" s="13">
        <v>0</v>
      </c>
      <c r="AD912" s="13">
        <v>0</v>
      </c>
      <c r="AE912" s="13">
        <v>0</v>
      </c>
      <c r="AF912" s="13">
        <v>0</v>
      </c>
      <c r="AG912" s="13">
        <v>0</v>
      </c>
      <c r="AH912" s="13">
        <v>0</v>
      </c>
      <c r="AI912" s="13">
        <v>0</v>
      </c>
      <c r="AJ912" s="13">
        <v>20.22</v>
      </c>
      <c r="AK912" s="13">
        <v>0</v>
      </c>
      <c r="AL912" s="13">
        <v>0</v>
      </c>
      <c r="AM912" s="13">
        <v>0</v>
      </c>
      <c r="AN912" s="13">
        <v>0</v>
      </c>
      <c r="AO912" s="13">
        <v>0</v>
      </c>
      <c r="AP912" s="13">
        <v>0</v>
      </c>
      <c r="AQ912" s="13">
        <v>0</v>
      </c>
      <c r="AR912" s="13">
        <v>0</v>
      </c>
      <c r="AS912" s="13">
        <v>0</v>
      </c>
      <c r="AT912" s="13">
        <v>0</v>
      </c>
      <c r="AU912" s="13">
        <v>0</v>
      </c>
      <c r="AV912" s="13">
        <v>0</v>
      </c>
      <c r="AW912" s="16">
        <f t="shared" si="258"/>
        <v>0</v>
      </c>
      <c r="AX912" s="16">
        <v>0</v>
      </c>
      <c r="AY912" s="10">
        <f t="shared" si="259"/>
        <v>0</v>
      </c>
      <c r="AZ912" s="10">
        <f>SUM(Z912:AK912)</f>
        <v>20.22</v>
      </c>
      <c r="BA912" s="10">
        <v>0</v>
      </c>
      <c r="BB912" s="10">
        <f t="shared" si="260"/>
        <v>0</v>
      </c>
      <c r="BC912" s="10">
        <f t="shared" si="261"/>
        <v>0</v>
      </c>
      <c r="BD912" s="10">
        <f t="shared" si="262"/>
        <v>-20.22</v>
      </c>
      <c r="BE912" s="10">
        <f t="shared" si="256"/>
        <v>20.22</v>
      </c>
      <c r="BF912" s="2" t="s">
        <v>119</v>
      </c>
      <c r="BG912" s="10">
        <f t="shared" si="263"/>
        <v>0</v>
      </c>
      <c r="BH912" s="36" t="s">
        <v>118</v>
      </c>
      <c r="BI912" s="39" t="str">
        <f t="shared" si="264"/>
        <v/>
      </c>
      <c r="BJ912" s="39" t="str">
        <f t="shared" si="265"/>
        <v/>
      </c>
      <c r="BK912" s="16">
        <f>SUM(AR912:AX912)</f>
        <v>0</v>
      </c>
      <c r="BL912" s="10">
        <f>SUM(AL912:AQ912)</f>
        <v>0</v>
      </c>
      <c r="BM912" s="12" t="str">
        <f t="shared" si="266"/>
        <v/>
      </c>
      <c r="BN912" s="12" t="str">
        <f t="shared" si="266"/>
        <v/>
      </c>
      <c r="BO912" s="9">
        <f t="shared" si="267"/>
        <v>0</v>
      </c>
      <c r="BP912" s="39" t="str">
        <f t="shared" si="268"/>
        <v/>
      </c>
      <c r="BQ912" s="147"/>
      <c r="BR912" s="9">
        <f t="shared" si="269"/>
        <v>0</v>
      </c>
      <c r="BS912" s="9">
        <f t="shared" si="270"/>
        <v>20.22</v>
      </c>
      <c r="BT912" s="9">
        <f t="shared" si="271"/>
        <v>20.22</v>
      </c>
      <c r="BU912" s="9" t="str">
        <f>IFERROR(_xlfn.XLOOKUP(D912,Sheet1!B:B,Sheet1!L:L),"")</f>
        <v/>
      </c>
      <c r="BV912" s="9" t="e">
        <f>_xlfn.XLOOKUP(BU912,Sheet1!S:S,Sheet1!T:T)</f>
        <v>#N/A</v>
      </c>
      <c r="BW912" s="9" t="e">
        <f>_xlfn.XLOOKUP(D912,Sheet1!B:B,Sheet1!M:M)</f>
        <v>#N/A</v>
      </c>
      <c r="BZ912" s="108">
        <f t="shared" si="272"/>
        <v>0</v>
      </c>
      <c r="CB912" s="12"/>
      <c r="CC912" s="12"/>
      <c r="CG912" s="1" t="str">
        <f>IF(BO912&lt;80,"Below 80",
IF(BO912&lt;=120,"80-120",
IF(BO912&lt;=200,"&gt; 120-200",
IF(BO912&lt;=300,"&gt;200-300",
IF(BO912&lt;=500,"&gt;300-500",
"&gt;500")))))</f>
        <v>Below 80</v>
      </c>
      <c r="CH912" s="1" t="str">
        <f>IFERROR(_xlfn.XLOOKUP(CG912,Scenario!M:M,Scenario!N:N),"")</f>
        <v/>
      </c>
      <c r="CI912" s="1" t="str">
        <f t="shared" si="273"/>
        <v>No</v>
      </c>
      <c r="CJ912" s="75">
        <v>0</v>
      </c>
    </row>
    <row r="913" spans="1:89" hidden="1">
      <c r="A913" s="2">
        <v>912</v>
      </c>
      <c r="B913" s="2">
        <v>2025</v>
      </c>
      <c r="C913" s="1">
        <v>0</v>
      </c>
      <c r="D913" s="37" t="str">
        <v>001J100000PJAsoIAH</v>
      </c>
      <c r="E913" s="37" t="str">
        <v>M/S SHIV SHAKTI STEEL &amp; CEMENT</v>
      </c>
      <c r="F913" s="37" t="str">
        <v>JHARKHAND</v>
      </c>
      <c r="G913" s="37" t="str">
        <v>RANCHI</v>
      </c>
      <c r="H913" s="37" t="str">
        <v>Namkum</v>
      </c>
      <c r="I913" s="37" t="str">
        <v>M/s REAL DREAMS ENTERPRISES</v>
      </c>
      <c r="J913" s="37" t="str">
        <v>Susmit Kumar</v>
      </c>
      <c r="K913" s="37">
        <v>0</v>
      </c>
      <c r="L913" s="37" t="str">
        <v>001J100000PHe79IAD</v>
      </c>
      <c r="M913" s="37" t="str">
        <v>East</v>
      </c>
      <c r="N913" s="2">
        <v>834003</v>
      </c>
      <c r="O913" s="2" t="str">
        <v>20ASCPS8795A1ZQ</v>
      </c>
      <c r="P913" s="2">
        <v>8084996700</v>
      </c>
      <c r="Q913" s="2" t="str">
        <v>Feb'25</v>
      </c>
      <c r="R913" s="2">
        <v>2025</v>
      </c>
      <c r="S913" s="1">
        <v>0</v>
      </c>
      <c r="T913" s="2" t="str">
        <v/>
      </c>
      <c r="U913" s="12">
        <v>0</v>
      </c>
      <c r="V913" s="1" t="str">
        <v>Potential Not updated</v>
      </c>
      <c r="W913" s="13">
        <v>0</v>
      </c>
      <c r="X913" s="13">
        <v>0</v>
      </c>
      <c r="Y913" s="13">
        <v>0</v>
      </c>
      <c r="Z913" s="13">
        <v>0</v>
      </c>
      <c r="AA913" s="13">
        <v>0</v>
      </c>
      <c r="AB913" s="13">
        <v>0</v>
      </c>
      <c r="AC913" s="13">
        <v>0</v>
      </c>
      <c r="AD913" s="13">
        <v>0</v>
      </c>
      <c r="AE913" s="13">
        <v>0</v>
      </c>
      <c r="AF913" s="13">
        <v>0</v>
      </c>
      <c r="AG913" s="13">
        <v>0</v>
      </c>
      <c r="AH913" s="13">
        <v>0</v>
      </c>
      <c r="AI913" s="13">
        <v>0</v>
      </c>
      <c r="AJ913" s="13">
        <v>25</v>
      </c>
      <c r="AK913" s="13">
        <v>14.5</v>
      </c>
      <c r="AL913" s="13">
        <v>0.44600000000000001</v>
      </c>
      <c r="AM913" s="13">
        <v>4</v>
      </c>
      <c r="AN913" s="13">
        <v>0</v>
      </c>
      <c r="AO913" s="13">
        <v>25.18</v>
      </c>
      <c r="AP913" s="13">
        <v>24.78</v>
      </c>
      <c r="AQ913" s="13">
        <v>0</v>
      </c>
      <c r="AR913" s="13">
        <v>0</v>
      </c>
      <c r="AS913" s="13">
        <v>0</v>
      </c>
      <c r="AT913" s="13">
        <v>25.02</v>
      </c>
      <c r="AU913" s="13">
        <v>0</v>
      </c>
      <c r="AV913" s="13">
        <v>0</v>
      </c>
      <c r="AW913" s="16">
        <f t="shared" si="258"/>
        <v>79.426000000000002</v>
      </c>
      <c r="AX913" s="16">
        <v>108.812</v>
      </c>
      <c r="AY913" s="10">
        <f t="shared" si="259"/>
        <v>188.238</v>
      </c>
      <c r="AZ913" s="10">
        <f>SUM(Z913:AK913)</f>
        <v>39.5</v>
      </c>
      <c r="BA913" s="10">
        <v>100</v>
      </c>
      <c r="BB913" s="10">
        <f t="shared" si="260"/>
        <v>20.573999999999998</v>
      </c>
      <c r="BC913" s="10">
        <f t="shared" si="261"/>
        <v>5.1434999999999995</v>
      </c>
      <c r="BD913" s="10">
        <f t="shared" si="262"/>
        <v>148.738</v>
      </c>
      <c r="BE913" s="10">
        <f t="shared" si="256"/>
        <v>-39.926000000000002</v>
      </c>
      <c r="BF913" s="2" t="s">
        <v>119</v>
      </c>
      <c r="BG913" s="10">
        <f t="shared" si="263"/>
        <v>6.8007499999999999</v>
      </c>
      <c r="BH913" s="36" t="s">
        <v>118</v>
      </c>
      <c r="BI913" s="39" t="str">
        <f t="shared" si="264"/>
        <v/>
      </c>
      <c r="BJ913" s="39" t="str">
        <f t="shared" si="265"/>
        <v/>
      </c>
      <c r="BK913" s="16">
        <f>SUM(AR913:AX913)</f>
        <v>213.25799999999998</v>
      </c>
      <c r="BL913" s="10">
        <f>SUM(AL913:AQ913)</f>
        <v>54.405999999999999</v>
      </c>
      <c r="BM913" s="12">
        <f t="shared" si="266"/>
        <v>1.1329168393204347</v>
      </c>
      <c r="BN913" s="12">
        <f t="shared" si="266"/>
        <v>0.28902772022652173</v>
      </c>
      <c r="BO913" s="9">
        <f t="shared" si="267"/>
        <v>54.405999999999999</v>
      </c>
      <c r="BP913" s="39" t="str">
        <f t="shared" si="268"/>
        <v/>
      </c>
      <c r="BQ913" s="147"/>
      <c r="BR913" s="9">
        <f t="shared" si="269"/>
        <v>0</v>
      </c>
      <c r="BS913" s="9">
        <f t="shared" si="270"/>
        <v>39.5</v>
      </c>
      <c r="BT913" s="9">
        <f t="shared" si="271"/>
        <v>39.5</v>
      </c>
      <c r="BU913" s="9" t="str">
        <f>IFERROR(_xlfn.XLOOKUP(D913,Sheet1!B:B,Sheet1!L:L),"")</f>
        <v/>
      </c>
      <c r="BV913" s="9" t="e">
        <f>_xlfn.XLOOKUP(BU913,Sheet1!S:S,Sheet1!T:T)</f>
        <v>#N/A</v>
      </c>
      <c r="BW913" s="9" t="e">
        <f>_xlfn.XLOOKUP(D913,Sheet1!B:B,Sheet1!M:M)</f>
        <v>#N/A</v>
      </c>
      <c r="BZ913" s="108">
        <f t="shared" si="272"/>
        <v>108.812</v>
      </c>
      <c r="CB913" s="12">
        <f>AW913/AY913</f>
        <v>0.42194455954695653</v>
      </c>
      <c r="CC913" s="12">
        <f>AX913/AY913</f>
        <v>0.57805544045304347</v>
      </c>
      <c r="CG913" s="1" t="str">
        <f>IF(BO913&lt;80,"Below 80",
IF(BO913&lt;=120,"80-120",
IF(BO913&lt;=200,"&gt; 120-200",
IF(BO913&lt;=300,"&gt;200-300",
IF(BO913&lt;=500,"&gt;300-500",
"&gt;500")))))</f>
        <v>Below 80</v>
      </c>
      <c r="CH913" s="1" t="str">
        <f>IFERROR(_xlfn.XLOOKUP(CG913,Scenario!M:M,Scenario!N:N),"")</f>
        <v/>
      </c>
      <c r="CI913" s="1" t="str">
        <f t="shared" si="273"/>
        <v>Yes</v>
      </c>
      <c r="CJ913" s="75">
        <v>108.812</v>
      </c>
    </row>
    <row r="914" spans="1:89" hidden="1">
      <c r="A914" s="2">
        <v>913</v>
      </c>
      <c r="B914" s="2">
        <v>2025</v>
      </c>
      <c r="C914" s="1">
        <v>0</v>
      </c>
      <c r="D914" s="37" t="str">
        <v>001J100000RxrRNIAZ</v>
      </c>
      <c r="E914" s="37" t="str">
        <v>LAV-KUSH TRADERS</v>
      </c>
      <c r="F914" s="37" t="str">
        <v>JHARKHAND</v>
      </c>
      <c r="G914" s="37" t="str">
        <v>RANCHI</v>
      </c>
      <c r="H914" s="37">
        <v>0</v>
      </c>
      <c r="I914" s="37" t="str">
        <v>M/s REAL DREAMS ENTERPRISES</v>
      </c>
      <c r="J914" s="37" t="str">
        <v>Susmit Kumar</v>
      </c>
      <c r="K914" s="37">
        <v>0</v>
      </c>
      <c r="L914" s="37" t="str">
        <v>001J100000PHe79IAD</v>
      </c>
      <c r="M914" s="37" t="str">
        <v>East</v>
      </c>
      <c r="N914" s="2">
        <v>834010</v>
      </c>
      <c r="O914" s="2" t="str">
        <v>20BTTPS7061N1ZY</v>
      </c>
      <c r="P914" s="2">
        <v>8709261324</v>
      </c>
      <c r="Q914" s="2" t="str">
        <v>Feb'25</v>
      </c>
      <c r="R914" s="2">
        <v>2025</v>
      </c>
      <c r="S914" s="1">
        <v>0</v>
      </c>
      <c r="T914" s="2">
        <v>100</v>
      </c>
      <c r="U914" s="12">
        <v>0</v>
      </c>
      <c r="V914" s="1" t="str">
        <v>Challenger</v>
      </c>
      <c r="W914" s="13">
        <v>0</v>
      </c>
      <c r="X914" s="13">
        <v>0</v>
      </c>
      <c r="Y914" s="13">
        <v>0</v>
      </c>
      <c r="Z914" s="13">
        <v>0</v>
      </c>
      <c r="AA914" s="13">
        <v>0</v>
      </c>
      <c r="AB914" s="13">
        <v>0</v>
      </c>
      <c r="AC914" s="13">
        <v>0</v>
      </c>
      <c r="AD914" s="13">
        <v>0</v>
      </c>
      <c r="AE914" s="13">
        <v>0</v>
      </c>
      <c r="AF914" s="13">
        <v>0</v>
      </c>
      <c r="AG914" s="13">
        <v>0</v>
      </c>
      <c r="AH914" s="13">
        <v>0</v>
      </c>
      <c r="AI914" s="13">
        <v>0</v>
      </c>
      <c r="AJ914" s="13">
        <v>5</v>
      </c>
      <c r="AK914" s="13">
        <v>0</v>
      </c>
      <c r="AL914" s="13">
        <v>5.01</v>
      </c>
      <c r="AM914" s="13">
        <v>2</v>
      </c>
      <c r="AN914" s="13">
        <v>0</v>
      </c>
      <c r="AO914" s="13">
        <v>0</v>
      </c>
      <c r="AP914" s="13">
        <v>15</v>
      </c>
      <c r="AQ914" s="13">
        <v>0</v>
      </c>
      <c r="AR914" s="13">
        <v>0</v>
      </c>
      <c r="AS914" s="13">
        <v>0</v>
      </c>
      <c r="AT914" s="13">
        <v>0</v>
      </c>
      <c r="AU914" s="13">
        <v>0</v>
      </c>
      <c r="AV914" s="13">
        <v>0</v>
      </c>
      <c r="AW914" s="16">
        <f t="shared" si="258"/>
        <v>22.009999999999998</v>
      </c>
      <c r="AX914" s="16">
        <v>44.019999999999996</v>
      </c>
      <c r="AY914" s="10">
        <f t="shared" si="259"/>
        <v>66.03</v>
      </c>
      <c r="AZ914" s="10">
        <f>SUM(Z914:AK914)</f>
        <v>5</v>
      </c>
      <c r="BA914" s="10">
        <f>AY914</f>
        <v>66.03</v>
      </c>
      <c r="BB914" s="10">
        <f t="shared" si="260"/>
        <v>44.02</v>
      </c>
      <c r="BC914" s="10">
        <f t="shared" si="261"/>
        <v>11.005000000000001</v>
      </c>
      <c r="BD914" s="10">
        <f t="shared" si="262"/>
        <v>61.03</v>
      </c>
      <c r="BE914" s="10">
        <f t="shared" si="256"/>
        <v>-17.009999999999998</v>
      </c>
      <c r="BF914" s="2" t="s">
        <v>119</v>
      </c>
      <c r="BG914" s="10">
        <f t="shared" si="263"/>
        <v>2.7512499999999998</v>
      </c>
      <c r="BH914" s="36" t="s">
        <v>118</v>
      </c>
      <c r="BI914" s="39" t="str">
        <f t="shared" si="264"/>
        <v/>
      </c>
      <c r="BJ914" s="39" t="str">
        <f t="shared" si="265"/>
        <v/>
      </c>
      <c r="BK914" s="16">
        <f>SUM(AR914:AX914)</f>
        <v>66.03</v>
      </c>
      <c r="BL914" s="10">
        <f>SUM(AL914:AQ914)</f>
        <v>22.009999999999998</v>
      </c>
      <c r="BM914" s="12">
        <f t="shared" si="266"/>
        <v>1</v>
      </c>
      <c r="BN914" s="12">
        <f t="shared" si="266"/>
        <v>0.33333333333333331</v>
      </c>
      <c r="BO914" s="9">
        <f t="shared" si="267"/>
        <v>22.009999999999998</v>
      </c>
      <c r="BP914" s="39" t="str">
        <f t="shared" si="268"/>
        <v/>
      </c>
      <c r="BQ914" s="147"/>
      <c r="BR914" s="9">
        <f t="shared" si="269"/>
        <v>0</v>
      </c>
      <c r="BS914" s="9">
        <f t="shared" si="270"/>
        <v>5</v>
      </c>
      <c r="BT914" s="9">
        <f t="shared" si="271"/>
        <v>5</v>
      </c>
      <c r="BU914" s="9" t="str">
        <f>IFERROR(_xlfn.XLOOKUP(D914,Sheet1!B:B,Sheet1!L:L),"")</f>
        <v/>
      </c>
      <c r="BV914" s="9" t="e">
        <f>_xlfn.XLOOKUP(BU914,Sheet1!S:S,Sheet1!T:T)</f>
        <v>#N/A</v>
      </c>
      <c r="BW914" s="9" t="e">
        <f>_xlfn.XLOOKUP(D914,Sheet1!B:B,Sheet1!M:M)</f>
        <v>#N/A</v>
      </c>
      <c r="BZ914" s="108">
        <f t="shared" si="272"/>
        <v>44.02</v>
      </c>
      <c r="CB914" s="12">
        <f>AW914/AY914</f>
        <v>0.33333333333333331</v>
      </c>
      <c r="CC914" s="12">
        <f>AX914/AY914</f>
        <v>0.66666666666666663</v>
      </c>
      <c r="CG914" s="1" t="str">
        <f>IF(BO914&lt;80,"Below 80",
IF(BO914&lt;=120,"80-120",
IF(BO914&lt;=200,"&gt; 120-200",
IF(BO914&lt;=300,"&gt;200-300",
IF(BO914&lt;=500,"&gt;300-500",
"&gt;500")))))</f>
        <v>Below 80</v>
      </c>
      <c r="CH914" s="1" t="str">
        <f>IFERROR(_xlfn.XLOOKUP(CG914,Scenario!M:M,Scenario!N:N),"")</f>
        <v/>
      </c>
      <c r="CI914" s="1" t="str">
        <f t="shared" si="273"/>
        <v>Yes</v>
      </c>
      <c r="CJ914" s="75">
        <v>44.019999999999996</v>
      </c>
    </row>
    <row r="915" spans="1:89" hidden="1">
      <c r="A915" s="2">
        <v>914</v>
      </c>
      <c r="B915" s="2">
        <v>2025</v>
      </c>
      <c r="C915" s="1">
        <v>0</v>
      </c>
      <c r="D915" s="37" t="str">
        <v>001J100000PJD7XIAX</v>
      </c>
      <c r="E915" s="37" t="str">
        <v>SHUBHAM METALS</v>
      </c>
      <c r="F915" s="37" t="str">
        <v>JHARKHAND</v>
      </c>
      <c r="G915" s="37" t="str">
        <v>RANCHI</v>
      </c>
      <c r="H915" s="37" t="str">
        <v>Namkum</v>
      </c>
      <c r="I915" s="37" t="str">
        <v>M/s REAL DREAMS ENTERPRISES</v>
      </c>
      <c r="J915" s="37" t="str">
        <v>Susmit Kumar</v>
      </c>
      <c r="K915" s="37">
        <v>0</v>
      </c>
      <c r="L915" s="37" t="str">
        <v>001J100000PHe79IAD</v>
      </c>
      <c r="M915" s="37" t="str">
        <v>East</v>
      </c>
      <c r="N915" s="2">
        <v>835221</v>
      </c>
      <c r="O915" s="2" t="str">
        <v>20EXBPR9794A1ZD</v>
      </c>
      <c r="P915" s="2">
        <v>9504726949</v>
      </c>
      <c r="Q915" s="2" t="str">
        <v>Feb'25</v>
      </c>
      <c r="R915" s="2">
        <v>2025</v>
      </c>
      <c r="S915" s="1">
        <v>0</v>
      </c>
      <c r="T915" s="2">
        <v>50</v>
      </c>
      <c r="U915" s="12">
        <v>3.3333333333333333E-2</v>
      </c>
      <c r="V915" s="1" t="str">
        <v>Minor</v>
      </c>
      <c r="W915" s="13">
        <v>0</v>
      </c>
      <c r="X915" s="13">
        <v>0</v>
      </c>
      <c r="Y915" s="13">
        <v>0</v>
      </c>
      <c r="Z915" s="13">
        <v>0</v>
      </c>
      <c r="AA915" s="13">
        <v>0</v>
      </c>
      <c r="AB915" s="13">
        <v>0</v>
      </c>
      <c r="AC915" s="13">
        <v>0</v>
      </c>
      <c r="AD915" s="13">
        <v>0</v>
      </c>
      <c r="AE915" s="13">
        <v>0</v>
      </c>
      <c r="AF915" s="13">
        <v>0</v>
      </c>
      <c r="AG915" s="13">
        <v>0</v>
      </c>
      <c r="AH915" s="13">
        <v>0</v>
      </c>
      <c r="AI915" s="13">
        <v>0</v>
      </c>
      <c r="AJ915" s="13">
        <v>15</v>
      </c>
      <c r="AK915" s="13">
        <v>0</v>
      </c>
      <c r="AL915" s="13">
        <v>5.25</v>
      </c>
      <c r="AM915" s="13">
        <v>13.1</v>
      </c>
      <c r="AN915" s="13">
        <v>0</v>
      </c>
      <c r="AO915" s="13">
        <v>0</v>
      </c>
      <c r="AP915" s="13">
        <v>1.28</v>
      </c>
      <c r="AQ915" s="13">
        <v>0</v>
      </c>
      <c r="AR915" s="13">
        <v>0</v>
      </c>
      <c r="AS915" s="13">
        <v>0</v>
      </c>
      <c r="AT915" s="13">
        <v>0</v>
      </c>
      <c r="AU915" s="13">
        <v>5</v>
      </c>
      <c r="AV915" s="13">
        <v>0</v>
      </c>
      <c r="AW915" s="16">
        <f t="shared" si="258"/>
        <v>24.630000000000003</v>
      </c>
      <c r="AX915" s="16">
        <v>39.260000000000005</v>
      </c>
      <c r="AY915" s="10">
        <f t="shared" si="259"/>
        <v>63.890000000000008</v>
      </c>
      <c r="AZ915" s="10">
        <f>SUM(Z915:AK915)</f>
        <v>15</v>
      </c>
      <c r="BA915" s="10">
        <f>AY915</f>
        <v>63.890000000000008</v>
      </c>
      <c r="BB915" s="10">
        <f t="shared" si="260"/>
        <v>39.260000000000005</v>
      </c>
      <c r="BC915" s="10">
        <f t="shared" si="261"/>
        <v>9.8150000000000013</v>
      </c>
      <c r="BD915" s="10">
        <f t="shared" si="262"/>
        <v>48.890000000000008</v>
      </c>
      <c r="BE915" s="10">
        <f t="shared" si="256"/>
        <v>-9.6300000000000026</v>
      </c>
      <c r="BF915" s="2" t="s">
        <v>119</v>
      </c>
      <c r="BG915" s="10">
        <f t="shared" si="263"/>
        <v>2.4537500000000003</v>
      </c>
      <c r="BH915" s="36" t="s">
        <v>118</v>
      </c>
      <c r="BI915" s="39" t="str">
        <f t="shared" si="264"/>
        <v/>
      </c>
      <c r="BJ915" s="39" t="str">
        <f t="shared" si="265"/>
        <v/>
      </c>
      <c r="BK915" s="16">
        <f>SUM(AR915:AX915)</f>
        <v>68.890000000000015</v>
      </c>
      <c r="BL915" s="10">
        <f>SUM(AL915:AQ915)</f>
        <v>19.630000000000003</v>
      </c>
      <c r="BM915" s="12">
        <f t="shared" si="266"/>
        <v>1.0782595085302866</v>
      </c>
      <c r="BN915" s="12">
        <f t="shared" si="266"/>
        <v>0.30724683048990453</v>
      </c>
      <c r="BO915" s="9">
        <f t="shared" si="267"/>
        <v>19.630000000000003</v>
      </c>
      <c r="BP915" s="39" t="str">
        <f t="shared" si="268"/>
        <v/>
      </c>
      <c r="BQ915" s="147"/>
      <c r="BR915" s="9">
        <f t="shared" si="269"/>
        <v>0</v>
      </c>
      <c r="BS915" s="9">
        <f t="shared" si="270"/>
        <v>15</v>
      </c>
      <c r="BT915" s="9">
        <f t="shared" si="271"/>
        <v>15</v>
      </c>
      <c r="BU915" s="9" t="str">
        <f>IFERROR(_xlfn.XLOOKUP(D915,Sheet1!B:B,Sheet1!L:L),"")</f>
        <v/>
      </c>
      <c r="BV915" s="9" t="e">
        <f>_xlfn.XLOOKUP(BU915,Sheet1!S:S,Sheet1!T:T)</f>
        <v>#N/A</v>
      </c>
      <c r="BW915" s="9" t="e">
        <f>_xlfn.XLOOKUP(D915,Sheet1!B:B,Sheet1!M:M)</f>
        <v>#N/A</v>
      </c>
      <c r="BZ915" s="108">
        <f t="shared" si="272"/>
        <v>39.260000000000005</v>
      </c>
      <c r="CB915" s="12">
        <f>AW915/AY915</f>
        <v>0.38550633902019094</v>
      </c>
      <c r="CC915" s="12">
        <f>AX915/AY915</f>
        <v>0.61449366097980906</v>
      </c>
      <c r="CG915" s="1" t="str">
        <f>IF(BO915&lt;80,"Below 80",
IF(BO915&lt;=120,"80-120",
IF(BO915&lt;=200,"&gt; 120-200",
IF(BO915&lt;=300,"&gt;200-300",
IF(BO915&lt;=500,"&gt;300-500",
"&gt;500")))))</f>
        <v>Below 80</v>
      </c>
      <c r="CH915" s="1" t="str">
        <f>IFERROR(_xlfn.XLOOKUP(CG915,Scenario!M:M,Scenario!N:N),"")</f>
        <v/>
      </c>
      <c r="CI915" s="1" t="str">
        <f t="shared" si="273"/>
        <v>Yes</v>
      </c>
      <c r="CJ915" s="75">
        <v>39.260000000000005</v>
      </c>
    </row>
    <row r="916" spans="1:89" hidden="1">
      <c r="A916" s="2">
        <v>915</v>
      </c>
      <c r="B916" s="2">
        <v>2025</v>
      </c>
      <c r="C916" s="1">
        <v>0</v>
      </c>
      <c r="D916" s="37" t="str">
        <v>001J100000RxsNIIAZ</v>
      </c>
      <c r="E916" s="37" t="str">
        <v>THAKUR JI ENTERPRISES</v>
      </c>
      <c r="F916" s="37" t="str">
        <v>JHARKHAND</v>
      </c>
      <c r="G916" s="37" t="str">
        <v>RANCHI</v>
      </c>
      <c r="H916" s="37" t="str">
        <v>Namkum</v>
      </c>
      <c r="I916" s="37" t="str">
        <v>M/s REAL DREAMS ENTERPRISES</v>
      </c>
      <c r="J916" s="37" t="str">
        <v>Susmit Kumar</v>
      </c>
      <c r="K916" s="37">
        <v>0</v>
      </c>
      <c r="L916" s="37" t="str">
        <v>001J100000PHe79IAD</v>
      </c>
      <c r="M916" s="37" t="str">
        <v>East</v>
      </c>
      <c r="N916" s="2">
        <v>834010</v>
      </c>
      <c r="O916" s="2" t="str">
        <v>20GGBPD1388H1ZS</v>
      </c>
      <c r="P916" s="2">
        <v>8409550889</v>
      </c>
      <c r="Q916" s="2" t="str">
        <v>Feb'25</v>
      </c>
      <c r="R916" s="2">
        <v>2025</v>
      </c>
      <c r="S916" s="1">
        <v>0</v>
      </c>
      <c r="T916" s="2">
        <v>400</v>
      </c>
      <c r="U916" s="12">
        <v>0</v>
      </c>
      <c r="V916" s="1" t="str">
        <v>Alien</v>
      </c>
      <c r="W916" s="13">
        <v>0</v>
      </c>
      <c r="X916" s="13">
        <v>0</v>
      </c>
      <c r="Y916" s="13">
        <v>0</v>
      </c>
      <c r="Z916" s="13">
        <v>0</v>
      </c>
      <c r="AA916" s="13">
        <v>0</v>
      </c>
      <c r="AB916" s="13">
        <v>0</v>
      </c>
      <c r="AC916" s="13">
        <v>0</v>
      </c>
      <c r="AD916" s="13">
        <v>0</v>
      </c>
      <c r="AE916" s="13">
        <v>0</v>
      </c>
      <c r="AF916" s="13">
        <v>0</v>
      </c>
      <c r="AG916" s="13">
        <v>0</v>
      </c>
      <c r="AH916" s="13">
        <v>0</v>
      </c>
      <c r="AI916" s="13">
        <v>0</v>
      </c>
      <c r="AJ916" s="13">
        <v>5</v>
      </c>
      <c r="AK916" s="13">
        <v>0</v>
      </c>
      <c r="AL916" s="13">
        <v>6.24</v>
      </c>
      <c r="AM916" s="13">
        <v>0</v>
      </c>
      <c r="AN916" s="13">
        <v>0</v>
      </c>
      <c r="AO916" s="13">
        <v>12.56</v>
      </c>
      <c r="AP916" s="13">
        <v>0</v>
      </c>
      <c r="AQ916" s="13">
        <v>0</v>
      </c>
      <c r="AR916" s="13">
        <v>0</v>
      </c>
      <c r="AS916" s="13">
        <v>0</v>
      </c>
      <c r="AT916" s="13">
        <v>0</v>
      </c>
      <c r="AU916" s="13">
        <v>0</v>
      </c>
      <c r="AV916" s="13">
        <v>0</v>
      </c>
      <c r="AW916" s="16">
        <f t="shared" si="258"/>
        <v>18.8</v>
      </c>
      <c r="AX916" s="16">
        <v>37.6</v>
      </c>
      <c r="AY916" s="10">
        <f t="shared" si="259"/>
        <v>56.400000000000006</v>
      </c>
      <c r="AZ916" s="10">
        <f>SUM(Z916:AK916)</f>
        <v>5</v>
      </c>
      <c r="BA916" s="10">
        <f>AY916</f>
        <v>56.400000000000006</v>
      </c>
      <c r="BB916" s="10">
        <f t="shared" si="260"/>
        <v>37.600000000000009</v>
      </c>
      <c r="BC916" s="10">
        <f t="shared" si="261"/>
        <v>9.4000000000000021</v>
      </c>
      <c r="BD916" s="10">
        <f t="shared" si="262"/>
        <v>51.400000000000006</v>
      </c>
      <c r="BE916" s="10">
        <f t="shared" si="256"/>
        <v>-13.8</v>
      </c>
      <c r="BF916" s="2" t="s">
        <v>119</v>
      </c>
      <c r="BG916" s="10">
        <f t="shared" si="263"/>
        <v>2.35</v>
      </c>
      <c r="BH916" s="36" t="s">
        <v>118</v>
      </c>
      <c r="BI916" s="39" t="str">
        <f t="shared" si="264"/>
        <v/>
      </c>
      <c r="BJ916" s="39" t="str">
        <f t="shared" si="265"/>
        <v/>
      </c>
      <c r="BK916" s="16">
        <f>SUM(AR916:AX916)</f>
        <v>56.400000000000006</v>
      </c>
      <c r="BL916" s="10">
        <f>SUM(AL916:AQ916)</f>
        <v>18.8</v>
      </c>
      <c r="BM916" s="12">
        <f t="shared" si="266"/>
        <v>1</v>
      </c>
      <c r="BN916" s="12">
        <f t="shared" si="266"/>
        <v>0.33333333333333331</v>
      </c>
      <c r="BO916" s="9">
        <f t="shared" si="267"/>
        <v>18.8</v>
      </c>
      <c r="BP916" s="39" t="str">
        <f t="shared" si="268"/>
        <v/>
      </c>
      <c r="BQ916" s="147"/>
      <c r="BR916" s="9">
        <f t="shared" si="269"/>
        <v>0</v>
      </c>
      <c r="BS916" s="9">
        <f t="shared" si="270"/>
        <v>5</v>
      </c>
      <c r="BT916" s="9">
        <f t="shared" si="271"/>
        <v>5</v>
      </c>
      <c r="BU916" s="9" t="str">
        <f>IFERROR(_xlfn.XLOOKUP(D916,Sheet1!B:B,Sheet1!L:L),"")</f>
        <v/>
      </c>
      <c r="BV916" s="9" t="e">
        <f>_xlfn.XLOOKUP(BU916,Sheet1!S:S,Sheet1!T:T)</f>
        <v>#N/A</v>
      </c>
      <c r="BW916" s="9" t="e">
        <f>_xlfn.XLOOKUP(D916,Sheet1!B:B,Sheet1!M:M)</f>
        <v>#N/A</v>
      </c>
      <c r="BZ916" s="108">
        <f t="shared" si="272"/>
        <v>37.600000000000009</v>
      </c>
      <c r="CB916" s="12">
        <f>AW916/AY916</f>
        <v>0.33333333333333331</v>
      </c>
      <c r="CC916" s="12">
        <f>AX916/AY916</f>
        <v>0.66666666666666663</v>
      </c>
      <c r="CG916" s="1" t="str">
        <f>IF(BO916&lt;80,"Below 80",
IF(BO916&lt;=120,"80-120",
IF(BO916&lt;=200,"&gt; 120-200",
IF(BO916&lt;=300,"&gt;200-300",
IF(BO916&lt;=500,"&gt;300-500",
"&gt;500")))))</f>
        <v>Below 80</v>
      </c>
      <c r="CH916" s="1" t="str">
        <f>IFERROR(_xlfn.XLOOKUP(CG916,Scenario!M:M,Scenario!N:N),"")</f>
        <v/>
      </c>
      <c r="CI916" s="1" t="str">
        <f t="shared" si="273"/>
        <v>Yes</v>
      </c>
      <c r="CJ916" s="75">
        <v>37.6</v>
      </c>
    </row>
    <row r="917" spans="1:89" hidden="1">
      <c r="A917" s="2">
        <v>916</v>
      </c>
      <c r="B917" s="2">
        <v>2025</v>
      </c>
      <c r="C917" s="1">
        <v>0</v>
      </c>
      <c r="D917" s="37" t="str">
        <v>001J100000S02lRIAR</v>
      </c>
      <c r="E917" s="37" t="str">
        <v>ALI &amp; SONS</v>
      </c>
      <c r="F917" s="37" t="str">
        <v>JHARKHAND</v>
      </c>
      <c r="G917" s="37" t="str">
        <v>LATEHAR</v>
      </c>
      <c r="H917" s="37" t="str">
        <v>Balumath</v>
      </c>
      <c r="I917" s="37" t="str">
        <v>M/S JAI BALAJEE ENTERPRISES</v>
      </c>
      <c r="J917" s="37" t="str">
        <v>Debjyoti Lahiri</v>
      </c>
      <c r="K917" s="37">
        <v>0</v>
      </c>
      <c r="L917" s="37" t="str">
        <v>001J100000ME8pzIAD</v>
      </c>
      <c r="M917" s="37" t="str">
        <v>East</v>
      </c>
      <c r="N917" s="2">
        <v>829202</v>
      </c>
      <c r="O917" s="2" t="str">
        <v>20BMJPA8642L1Z3</v>
      </c>
      <c r="P917" s="2">
        <v>8102784928</v>
      </c>
      <c r="Q917" s="2" t="str">
        <v>Feb'25</v>
      </c>
      <c r="R917" s="2">
        <v>2025</v>
      </c>
      <c r="S917" s="1">
        <v>0</v>
      </c>
      <c r="T917" s="2">
        <v>200</v>
      </c>
      <c r="U917" s="12">
        <v>0</v>
      </c>
      <c r="V917" s="1" t="str">
        <v>Challenger</v>
      </c>
      <c r="W917" s="13">
        <v>0</v>
      </c>
      <c r="X917" s="13">
        <v>0</v>
      </c>
      <c r="Y917" s="13">
        <v>0</v>
      </c>
      <c r="Z917" s="13">
        <v>0</v>
      </c>
      <c r="AA917" s="13">
        <v>0</v>
      </c>
      <c r="AB917" s="13">
        <v>0</v>
      </c>
      <c r="AC917" s="13">
        <v>0</v>
      </c>
      <c r="AD917" s="13">
        <v>0</v>
      </c>
      <c r="AE917" s="13">
        <v>0</v>
      </c>
      <c r="AF917" s="13">
        <v>0</v>
      </c>
      <c r="AG917" s="13">
        <v>0</v>
      </c>
      <c r="AH917" s="13">
        <v>0</v>
      </c>
      <c r="AI917" s="13">
        <v>0</v>
      </c>
      <c r="AJ917" s="13">
        <v>30</v>
      </c>
      <c r="AK917" s="13">
        <v>0</v>
      </c>
      <c r="AL917" s="13">
        <v>0</v>
      </c>
      <c r="AM917" s="13">
        <v>0</v>
      </c>
      <c r="AN917" s="13">
        <v>0</v>
      </c>
      <c r="AO917" s="13">
        <v>0</v>
      </c>
      <c r="AP917" s="13">
        <v>0</v>
      </c>
      <c r="AQ917" s="13">
        <v>0</v>
      </c>
      <c r="AR917" s="13">
        <v>0</v>
      </c>
      <c r="AS917" s="13">
        <v>0</v>
      </c>
      <c r="AT917" s="13">
        <v>0</v>
      </c>
      <c r="AU917" s="13">
        <v>0</v>
      </c>
      <c r="AV917" s="13">
        <v>0</v>
      </c>
      <c r="AW917" s="16">
        <f t="shared" si="258"/>
        <v>0</v>
      </c>
      <c r="AX917" s="16">
        <v>0</v>
      </c>
      <c r="AY917" s="10">
        <f t="shared" si="259"/>
        <v>0</v>
      </c>
      <c r="AZ917" s="10">
        <f>SUM(Z917:AK917)</f>
        <v>30</v>
      </c>
      <c r="BA917" s="10">
        <v>0</v>
      </c>
      <c r="BB917" s="10">
        <f t="shared" si="260"/>
        <v>0</v>
      </c>
      <c r="BC917" s="10">
        <f t="shared" si="261"/>
        <v>0</v>
      </c>
      <c r="BD917" s="10">
        <f t="shared" si="262"/>
        <v>-30</v>
      </c>
      <c r="BE917" s="10">
        <f t="shared" si="256"/>
        <v>30</v>
      </c>
      <c r="BF917" s="2" t="s">
        <v>119</v>
      </c>
      <c r="BG917" s="10">
        <f t="shared" si="263"/>
        <v>0</v>
      </c>
      <c r="BH917" s="36" t="s">
        <v>118</v>
      </c>
      <c r="BI917" s="39" t="str">
        <f t="shared" si="264"/>
        <v/>
      </c>
      <c r="BJ917" s="39" t="str">
        <f t="shared" si="265"/>
        <v/>
      </c>
      <c r="BK917" s="16">
        <f>SUM(AR917:AX917)</f>
        <v>0</v>
      </c>
      <c r="BL917" s="10">
        <f>SUM(AL917:AQ917)</f>
        <v>0</v>
      </c>
      <c r="BM917" s="12" t="str">
        <f t="shared" si="266"/>
        <v/>
      </c>
      <c r="BN917" s="12" t="str">
        <f t="shared" si="266"/>
        <v/>
      </c>
      <c r="BO917" s="9">
        <f t="shared" si="267"/>
        <v>0</v>
      </c>
      <c r="BP917" s="39" t="str">
        <f t="shared" si="268"/>
        <v/>
      </c>
      <c r="BQ917" s="147"/>
      <c r="BR917" s="9">
        <f t="shared" si="269"/>
        <v>0</v>
      </c>
      <c r="BS917" s="9">
        <f t="shared" si="270"/>
        <v>30</v>
      </c>
      <c r="BT917" s="9">
        <f t="shared" si="271"/>
        <v>30</v>
      </c>
      <c r="BU917" s="9" t="str">
        <f>IFERROR(_xlfn.XLOOKUP(D917,Sheet1!B:B,Sheet1!L:L),"")</f>
        <v/>
      </c>
      <c r="BV917" s="9" t="e">
        <f>_xlfn.XLOOKUP(BU917,Sheet1!S:S,Sheet1!T:T)</f>
        <v>#N/A</v>
      </c>
      <c r="BW917" s="9" t="e">
        <f>_xlfn.XLOOKUP(D917,Sheet1!B:B,Sheet1!M:M)</f>
        <v>#N/A</v>
      </c>
      <c r="BZ917" s="108">
        <f t="shared" si="272"/>
        <v>0</v>
      </c>
      <c r="CB917" s="12"/>
      <c r="CC917" s="12"/>
      <c r="CG917" s="1" t="str">
        <f>IF(BO917&lt;80,"Below 80",
IF(BO917&lt;=120,"80-120",
IF(BO917&lt;=200,"&gt; 120-200",
IF(BO917&lt;=300,"&gt;200-300",
IF(BO917&lt;=500,"&gt;300-500",
"&gt;500")))))</f>
        <v>Below 80</v>
      </c>
      <c r="CH917" s="1" t="str">
        <f>IFERROR(_xlfn.XLOOKUP(CG917,Scenario!M:M,Scenario!N:N),"")</f>
        <v/>
      </c>
      <c r="CI917" s="1" t="str">
        <f t="shared" si="273"/>
        <v>No</v>
      </c>
      <c r="CJ917" s="75">
        <v>0</v>
      </c>
    </row>
    <row r="918" spans="1:89" hidden="1">
      <c r="A918" s="2">
        <v>917</v>
      </c>
      <c r="B918" s="2">
        <v>2025</v>
      </c>
      <c r="C918" s="1">
        <v>0</v>
      </c>
      <c r="D918" s="37" t="str">
        <v>0015g00001V9VQ8AAN</v>
      </c>
      <c r="E918" s="37" t="str">
        <v>Kali Mata Traders</v>
      </c>
      <c r="F918" s="37" t="str">
        <v>MADHYA PRADESH</v>
      </c>
      <c r="G918" s="37" t="str">
        <v>INDORE</v>
      </c>
      <c r="H918" s="37" t="str">
        <v>Indore</v>
      </c>
      <c r="I918" s="37" t="str">
        <v>R. K. ENTERPRISES</v>
      </c>
      <c r="J918" s="37" t="str">
        <v>Yogeshwar Richhariya</v>
      </c>
      <c r="K918" s="37">
        <v>0</v>
      </c>
      <c r="L918" s="37" t="str">
        <v>001J1000005ZfroIAC</v>
      </c>
      <c r="M918" s="37" t="str">
        <v>Central</v>
      </c>
      <c r="N918" s="2">
        <v>452010</v>
      </c>
      <c r="O918" s="2" t="str">
        <v>23AAXFK1770C1ZC</v>
      </c>
      <c r="P918" s="2">
        <v>7507495555</v>
      </c>
      <c r="Q918" s="2" t="str">
        <v>Feb'25</v>
      </c>
      <c r="R918" s="2">
        <v>2025</v>
      </c>
      <c r="S918" s="1">
        <v>0</v>
      </c>
      <c r="T918" s="2">
        <v>175</v>
      </c>
      <c r="U918" s="12">
        <v>8.5714285714285719E-3</v>
      </c>
      <c r="V918" s="1" t="str">
        <v>Challenger</v>
      </c>
      <c r="W918" s="13">
        <v>0</v>
      </c>
      <c r="X918" s="13">
        <v>0</v>
      </c>
      <c r="Y918" s="13">
        <v>0</v>
      </c>
      <c r="Z918" s="13">
        <v>0</v>
      </c>
      <c r="AA918" s="13">
        <v>0</v>
      </c>
      <c r="AB918" s="13">
        <v>0</v>
      </c>
      <c r="AC918" s="13">
        <v>0</v>
      </c>
      <c r="AD918" s="13">
        <v>0</v>
      </c>
      <c r="AE918" s="13">
        <v>0</v>
      </c>
      <c r="AF918" s="13">
        <v>0</v>
      </c>
      <c r="AG918" s="13">
        <v>0</v>
      </c>
      <c r="AH918" s="13">
        <v>0</v>
      </c>
      <c r="AI918" s="13">
        <v>0</v>
      </c>
      <c r="AJ918" s="13">
        <v>309.45</v>
      </c>
      <c r="AK918" s="13">
        <v>0</v>
      </c>
      <c r="AL918" s="13">
        <v>0</v>
      </c>
      <c r="AM918" s="13">
        <v>0</v>
      </c>
      <c r="AN918" s="13">
        <v>0</v>
      </c>
      <c r="AO918" s="13">
        <v>0</v>
      </c>
      <c r="AP918" s="13">
        <v>0</v>
      </c>
      <c r="AQ918" s="13">
        <v>1</v>
      </c>
      <c r="AR918" s="13">
        <v>13.95</v>
      </c>
      <c r="AS918" s="13">
        <v>12.02</v>
      </c>
      <c r="AT918" s="13">
        <v>0</v>
      </c>
      <c r="AU918" s="13">
        <v>4</v>
      </c>
      <c r="AV918" s="13">
        <v>0.5</v>
      </c>
      <c r="AW918" s="16">
        <f t="shared" si="258"/>
        <v>30.97</v>
      </c>
      <c r="AX918" s="16">
        <v>295.05</v>
      </c>
      <c r="AY918" s="107">
        <f>BW918</f>
        <v>310</v>
      </c>
      <c r="AZ918" s="10">
        <f>SUM(Z918:AK918)</f>
        <v>309.45</v>
      </c>
      <c r="BA918" s="10">
        <v>200</v>
      </c>
      <c r="BB918" s="10">
        <f t="shared" si="260"/>
        <v>169.03</v>
      </c>
      <c r="BC918" s="10">
        <f t="shared" si="261"/>
        <v>42.2575</v>
      </c>
      <c r="BD918" s="10">
        <f t="shared" si="262"/>
        <v>0.55000000000001137</v>
      </c>
      <c r="BE918" s="10">
        <f t="shared" si="256"/>
        <v>278.48</v>
      </c>
      <c r="BF918" s="2" t="s">
        <v>119</v>
      </c>
      <c r="BG918" s="10">
        <f t="shared" si="263"/>
        <v>3.3712499999999999</v>
      </c>
      <c r="BH918" s="36" t="s">
        <v>118</v>
      </c>
      <c r="BI918" s="39" t="str">
        <f t="shared" si="264"/>
        <v>A</v>
      </c>
      <c r="BJ918" s="39" t="str">
        <f t="shared" si="265"/>
        <v>B</v>
      </c>
      <c r="BK918" s="16">
        <f>SUM(AR918:AX918)</f>
        <v>356.49</v>
      </c>
      <c r="BL918" s="10">
        <f>SUM(AL918:AQ918)</f>
        <v>1</v>
      </c>
      <c r="BM918" s="12">
        <f t="shared" si="266"/>
        <v>1.1499677419354839</v>
      </c>
      <c r="BN918" s="12">
        <f t="shared" si="266"/>
        <v>3.2258064516129032E-3</v>
      </c>
      <c r="BO918" s="9">
        <f t="shared" si="267"/>
        <v>26.97</v>
      </c>
      <c r="BP918" s="39" t="str">
        <f t="shared" si="268"/>
        <v/>
      </c>
      <c r="BQ918" s="147"/>
      <c r="BR918" s="9">
        <f t="shared" si="269"/>
        <v>0</v>
      </c>
      <c r="BS918" s="9">
        <f t="shared" si="270"/>
        <v>309.45</v>
      </c>
      <c r="BT918" s="9">
        <f t="shared" si="271"/>
        <v>309.45</v>
      </c>
      <c r="BU918" s="9" t="str">
        <f>IFERROR(_xlfn.XLOOKUP(D918,Sheet1!B:B,Sheet1!L:L),"")</f>
        <v>International Trip (1 pax South Asia) 3N-4D</v>
      </c>
      <c r="BV918" s="9" t="str">
        <f>_xlfn.XLOOKUP(BU918,Sheet1!S:S,Sheet1!T:T)</f>
        <v>B</v>
      </c>
      <c r="BW918" s="9">
        <f>_xlfn.XLOOKUP(D918,Sheet1!B:B,Sheet1!M:M)</f>
        <v>310</v>
      </c>
      <c r="BX918" s="1" t="s">
        <v>129</v>
      </c>
      <c r="BZ918" s="108">
        <f t="shared" si="272"/>
        <v>279.02999999999997</v>
      </c>
      <c r="CB918" s="12">
        <f>AW918/AY918</f>
        <v>9.9903225806451612E-2</v>
      </c>
      <c r="CC918" s="12">
        <f>AX918/AY918</f>
        <v>0.9517741935483871</v>
      </c>
      <c r="CG918" s="1" t="str">
        <f>IF(BO918&lt;80,"Below 80",
IF(BO918&lt;=120,"80-120",
IF(BO918&lt;=200,"&gt; 120-200",
IF(BO918&lt;=300,"&gt;200-300",
IF(BO918&lt;=500,"&gt;300-500",
"&gt;500")))))</f>
        <v>Below 80</v>
      </c>
      <c r="CH918" s="1" t="str">
        <f>IFERROR(_xlfn.XLOOKUP(CG918,Scenario!M:M,Scenario!N:N),"")</f>
        <v/>
      </c>
      <c r="CI918" s="1" t="b">
        <f t="shared" si="273"/>
        <v>0</v>
      </c>
      <c r="CJ918" s="75">
        <v>283.03000000000003</v>
      </c>
    </row>
    <row r="919" spans="1:89" hidden="1">
      <c r="A919" s="2">
        <v>918</v>
      </c>
      <c r="B919" s="2">
        <v>2025</v>
      </c>
      <c r="C919" s="1">
        <v>0</v>
      </c>
      <c r="D919" s="37" t="str">
        <v>001J100000RzabCIAR</v>
      </c>
      <c r="E919" s="37" t="str">
        <v>MAHAVEER TRADERS</v>
      </c>
      <c r="F919" s="37" t="str">
        <v>MADHYA PRADESH</v>
      </c>
      <c r="G919" s="37" t="str">
        <v>JHABUA</v>
      </c>
      <c r="H919" s="37" t="str">
        <v>Burhanpur</v>
      </c>
      <c r="I919" s="37" t="str">
        <v>R. K. ENTERPRISES</v>
      </c>
      <c r="J919" s="37" t="str">
        <v>Yogeshwar Richhariya</v>
      </c>
      <c r="K919" s="37">
        <v>0</v>
      </c>
      <c r="L919" s="37" t="str">
        <v>001J1000005ZfroIAC</v>
      </c>
      <c r="M919" s="37" t="str">
        <v>Central</v>
      </c>
      <c r="N919" s="2">
        <v>457773</v>
      </c>
      <c r="O919" s="2" t="str">
        <v>23ADSPB7017K1ZI</v>
      </c>
      <c r="P919" s="2">
        <v>9926040900</v>
      </c>
      <c r="Q919" s="2" t="str">
        <v>Feb'25</v>
      </c>
      <c r="R919" s="2">
        <v>2025</v>
      </c>
      <c r="S919" s="1">
        <v>0</v>
      </c>
      <c r="T919" s="2">
        <v>150</v>
      </c>
      <c r="U919" s="12">
        <v>9.2222222222222219E-2</v>
      </c>
      <c r="V919" s="1" t="str">
        <v>Challenger</v>
      </c>
      <c r="W919" s="13">
        <v>0</v>
      </c>
      <c r="X919" s="13">
        <v>0</v>
      </c>
      <c r="Y919" s="13">
        <v>0</v>
      </c>
      <c r="Z919" s="13">
        <v>0</v>
      </c>
      <c r="AA919" s="13">
        <v>0</v>
      </c>
      <c r="AB919" s="13">
        <v>0</v>
      </c>
      <c r="AC919" s="13">
        <v>0</v>
      </c>
      <c r="AD919" s="13">
        <v>0</v>
      </c>
      <c r="AE919" s="13">
        <v>0</v>
      </c>
      <c r="AF919" s="13">
        <v>0</v>
      </c>
      <c r="AG919" s="13">
        <v>0</v>
      </c>
      <c r="AH919" s="13">
        <v>0</v>
      </c>
      <c r="AI919" s="13">
        <v>0</v>
      </c>
      <c r="AJ919" s="13">
        <v>30.73</v>
      </c>
      <c r="AK919" s="13">
        <v>0</v>
      </c>
      <c r="AL919" s="13">
        <v>0</v>
      </c>
      <c r="AM919" s="13">
        <v>0</v>
      </c>
      <c r="AN919" s="13">
        <v>0</v>
      </c>
      <c r="AO919" s="13">
        <v>0</v>
      </c>
      <c r="AP919" s="13">
        <v>0</v>
      </c>
      <c r="AQ919" s="13">
        <v>0</v>
      </c>
      <c r="AR919" s="13">
        <v>0</v>
      </c>
      <c r="AS919" s="13">
        <v>24.03</v>
      </c>
      <c r="AT919" s="13">
        <v>0</v>
      </c>
      <c r="AU919" s="13">
        <v>0</v>
      </c>
      <c r="AV919" s="13">
        <v>41.5</v>
      </c>
      <c r="AW919" s="16">
        <f t="shared" si="258"/>
        <v>24.03</v>
      </c>
      <c r="AX919" s="16">
        <v>0</v>
      </c>
      <c r="AY919" s="10">
        <f t="shared" si="259"/>
        <v>24.03</v>
      </c>
      <c r="AZ919" s="10">
        <f>SUM(Z919:AK919)</f>
        <v>30.73</v>
      </c>
      <c r="BA919" s="10">
        <v>50</v>
      </c>
      <c r="BB919" s="10">
        <f t="shared" si="260"/>
        <v>25.97</v>
      </c>
      <c r="BC919" s="10">
        <f t="shared" si="261"/>
        <v>6.4924999999999997</v>
      </c>
      <c r="BD919" s="10">
        <f t="shared" si="262"/>
        <v>-6.6999999999999993</v>
      </c>
      <c r="BE919" s="10">
        <f t="shared" si="256"/>
        <v>6.6999999999999993</v>
      </c>
      <c r="BF919" s="2" t="s">
        <v>119</v>
      </c>
      <c r="BG919" s="10">
        <f t="shared" si="263"/>
        <v>3.0037500000000001</v>
      </c>
      <c r="BH919" s="36" t="s">
        <v>118</v>
      </c>
      <c r="BI919" s="39" t="str">
        <f t="shared" si="264"/>
        <v/>
      </c>
      <c r="BJ919" s="39" t="str">
        <f t="shared" si="265"/>
        <v/>
      </c>
      <c r="BK919" s="16">
        <f>SUM(AR919:AX919)</f>
        <v>89.56</v>
      </c>
      <c r="BL919" s="10">
        <f>SUM(AL919:AQ919)</f>
        <v>0</v>
      </c>
      <c r="BM919" s="12">
        <f t="shared" si="266"/>
        <v>3.7270079067831876</v>
      </c>
      <c r="BN919" s="12">
        <f t="shared" si="266"/>
        <v>0</v>
      </c>
      <c r="BO919" s="9">
        <f t="shared" si="267"/>
        <v>24.03</v>
      </c>
      <c r="BP919" s="39" t="str">
        <f t="shared" si="268"/>
        <v/>
      </c>
      <c r="BQ919" s="147"/>
      <c r="BR919" s="9">
        <f t="shared" si="269"/>
        <v>0</v>
      </c>
      <c r="BS919" s="9">
        <f t="shared" si="270"/>
        <v>30.73</v>
      </c>
      <c r="BT919" s="9">
        <f t="shared" si="271"/>
        <v>30.73</v>
      </c>
      <c r="BU919" s="9" t="str">
        <f>IFERROR(_xlfn.XLOOKUP(D919,Sheet1!B:B,Sheet1!L:L),"")</f>
        <v/>
      </c>
      <c r="BV919" s="9" t="e">
        <f>_xlfn.XLOOKUP(BU919,Sheet1!S:S,Sheet1!T:T)</f>
        <v>#N/A</v>
      </c>
      <c r="BW919" s="9" t="e">
        <f>_xlfn.XLOOKUP(D919,Sheet1!B:B,Sheet1!M:M)</f>
        <v>#N/A</v>
      </c>
      <c r="BZ919" s="108">
        <f t="shared" si="272"/>
        <v>0</v>
      </c>
      <c r="CB919" s="12"/>
      <c r="CC919" s="12"/>
      <c r="CG919" s="1" t="str">
        <f>IF(BO919&lt;80,"Below 80",
IF(BO919&lt;=120,"80-120",
IF(BO919&lt;=200,"&gt; 120-200",
IF(BO919&lt;=300,"&gt;200-300",
IF(BO919&lt;=500,"&gt;300-500",
"&gt;500")))))</f>
        <v>Below 80</v>
      </c>
      <c r="CH919" s="1" t="str">
        <f>IFERROR(_xlfn.XLOOKUP(CG919,Scenario!M:M,Scenario!N:N),"")</f>
        <v/>
      </c>
      <c r="CI919" s="1" t="str">
        <f t="shared" si="273"/>
        <v>Yes</v>
      </c>
      <c r="CJ919" s="75">
        <v>-24.03</v>
      </c>
    </row>
    <row r="920" spans="1:89" hidden="1">
      <c r="A920" s="2">
        <v>919</v>
      </c>
      <c r="B920" s="2">
        <v>2025</v>
      </c>
      <c r="C920" s="1">
        <v>0</v>
      </c>
      <c r="D920" s="37" t="str">
        <v>0015g00001cdCHyAAM</v>
      </c>
      <c r="E920" s="37" t="str">
        <v>BADSHAH STEEL</v>
      </c>
      <c r="F920" s="37" t="str">
        <v>MADHYA PRADESH</v>
      </c>
      <c r="G920" s="37" t="str">
        <v>BURHANPUR</v>
      </c>
      <c r="H920" s="37" t="str">
        <v>Barwani</v>
      </c>
      <c r="I920" s="37" t="str">
        <v>R. K. ENTERPRISES</v>
      </c>
      <c r="J920" s="37" t="str">
        <v>Yogeshwar Richhariya</v>
      </c>
      <c r="K920" s="37">
        <v>0</v>
      </c>
      <c r="L920" s="37" t="str">
        <v>001J1000005ZfroIAC</v>
      </c>
      <c r="M920" s="37" t="str">
        <v>Central</v>
      </c>
      <c r="N920" s="2">
        <v>450331</v>
      </c>
      <c r="O920" s="2" t="str">
        <v>23AGHPB4920H1ZW</v>
      </c>
      <c r="P920" s="2">
        <v>9893557552</v>
      </c>
      <c r="Q920" s="2" t="str">
        <v>Feb'25</v>
      </c>
      <c r="R920" s="2">
        <v>2025</v>
      </c>
      <c r="S920" s="1">
        <v>0</v>
      </c>
      <c r="T920" s="2">
        <v>150</v>
      </c>
      <c r="U920" s="12">
        <v>0</v>
      </c>
      <c r="V920" s="1" t="str">
        <v>Challenger</v>
      </c>
      <c r="W920" s="13">
        <v>0</v>
      </c>
      <c r="X920" s="13">
        <v>0</v>
      </c>
      <c r="Y920" s="13">
        <v>0</v>
      </c>
      <c r="Z920" s="13">
        <v>0</v>
      </c>
      <c r="AA920" s="13">
        <v>0</v>
      </c>
      <c r="AB920" s="13">
        <v>0</v>
      </c>
      <c r="AC920" s="13">
        <v>0</v>
      </c>
      <c r="AD920" s="13">
        <v>0</v>
      </c>
      <c r="AE920" s="13">
        <v>0</v>
      </c>
      <c r="AF920" s="13">
        <v>0</v>
      </c>
      <c r="AG920" s="13">
        <v>0</v>
      </c>
      <c r="AH920" s="13">
        <v>0</v>
      </c>
      <c r="AI920" s="13">
        <v>0</v>
      </c>
      <c r="AJ920" s="13">
        <v>11.9</v>
      </c>
      <c r="AK920" s="13">
        <v>0</v>
      </c>
      <c r="AL920" s="13">
        <v>0</v>
      </c>
      <c r="AM920" s="13">
        <v>0</v>
      </c>
      <c r="AN920" s="13">
        <v>0</v>
      </c>
      <c r="AO920" s="13">
        <v>0</v>
      </c>
      <c r="AP920" s="13">
        <v>0</v>
      </c>
      <c r="AQ920" s="13">
        <v>0</v>
      </c>
      <c r="AR920" s="13">
        <v>0</v>
      </c>
      <c r="AS920" s="13">
        <v>0</v>
      </c>
      <c r="AT920" s="13">
        <v>0</v>
      </c>
      <c r="AU920" s="13">
        <v>0</v>
      </c>
      <c r="AV920" s="13">
        <v>0</v>
      </c>
      <c r="AW920" s="16">
        <f t="shared" si="258"/>
        <v>0</v>
      </c>
      <c r="AX920" s="16">
        <v>0</v>
      </c>
      <c r="AY920" s="10">
        <f t="shared" si="259"/>
        <v>0</v>
      </c>
      <c r="AZ920" s="10">
        <f>SUM(Z920:AK920)</f>
        <v>11.9</v>
      </c>
      <c r="BA920" s="10">
        <v>50</v>
      </c>
      <c r="BB920" s="10">
        <f t="shared" si="260"/>
        <v>50</v>
      </c>
      <c r="BC920" s="10">
        <f t="shared" si="261"/>
        <v>12.5</v>
      </c>
      <c r="BD920" s="10">
        <f t="shared" si="262"/>
        <v>-11.9</v>
      </c>
      <c r="BE920" s="10">
        <f t="shared" si="256"/>
        <v>11.9</v>
      </c>
      <c r="BF920" s="2" t="s">
        <v>119</v>
      </c>
      <c r="BG920" s="10">
        <f t="shared" si="263"/>
        <v>0</v>
      </c>
      <c r="BH920" s="36" t="s">
        <v>118</v>
      </c>
      <c r="BI920" s="39" t="str">
        <f t="shared" si="264"/>
        <v/>
      </c>
      <c r="BJ920" s="39" t="str">
        <f t="shared" si="265"/>
        <v/>
      </c>
      <c r="BK920" s="16">
        <f>SUM(AR920:AX920)</f>
        <v>0</v>
      </c>
      <c r="BL920" s="10">
        <f>SUM(AL920:AQ920)</f>
        <v>0</v>
      </c>
      <c r="BM920" s="12" t="str">
        <f t="shared" si="266"/>
        <v/>
      </c>
      <c r="BN920" s="12" t="str">
        <f t="shared" si="266"/>
        <v/>
      </c>
      <c r="BO920" s="9">
        <f t="shared" si="267"/>
        <v>0</v>
      </c>
      <c r="BP920" s="39" t="str">
        <f t="shared" si="268"/>
        <v/>
      </c>
      <c r="BQ920" s="147"/>
      <c r="BR920" s="9">
        <f t="shared" si="269"/>
        <v>0</v>
      </c>
      <c r="BS920" s="9">
        <f t="shared" si="270"/>
        <v>11.9</v>
      </c>
      <c r="BT920" s="9">
        <f t="shared" si="271"/>
        <v>11.9</v>
      </c>
      <c r="BU920" s="9" t="str">
        <f>IFERROR(_xlfn.XLOOKUP(D920,Sheet1!B:B,Sheet1!L:L),"")</f>
        <v/>
      </c>
      <c r="BV920" s="9" t="e">
        <f>_xlfn.XLOOKUP(BU920,Sheet1!S:S,Sheet1!T:T)</f>
        <v>#N/A</v>
      </c>
      <c r="BW920" s="9" t="e">
        <f>_xlfn.XLOOKUP(D920,Sheet1!B:B,Sheet1!M:M)</f>
        <v>#N/A</v>
      </c>
      <c r="BZ920" s="108">
        <f t="shared" si="272"/>
        <v>0</v>
      </c>
      <c r="CB920" s="12"/>
      <c r="CC920" s="12"/>
      <c r="CG920" s="1" t="str">
        <f>IF(BO920&lt;80,"Below 80",
IF(BO920&lt;=120,"80-120",
IF(BO920&lt;=200,"&gt; 120-200",
IF(BO920&lt;=300,"&gt;200-300",
IF(BO920&lt;=500,"&gt;300-500",
"&gt;500")))))</f>
        <v>Below 80</v>
      </c>
      <c r="CH920" s="1" t="str">
        <f>IFERROR(_xlfn.XLOOKUP(CG920,Scenario!M:M,Scenario!N:N),"")</f>
        <v/>
      </c>
      <c r="CI920" s="1" t="str">
        <f t="shared" si="273"/>
        <v>Yes</v>
      </c>
      <c r="CJ920" s="75">
        <v>0</v>
      </c>
    </row>
    <row r="921" spans="1:89" hidden="1">
      <c r="A921" s="2">
        <v>920</v>
      </c>
      <c r="B921" s="2">
        <v>2025</v>
      </c>
      <c r="C921" s="1">
        <v>0</v>
      </c>
      <c r="D921" s="37" t="str">
        <v>001J1000003nUATIA2</v>
      </c>
      <c r="E921" s="37" t="str">
        <v>SHREE ENTERPRISES</v>
      </c>
      <c r="F921" s="37" t="str">
        <v>MADHYA PRADESH</v>
      </c>
      <c r="G921" s="37" t="str">
        <v>INDORE</v>
      </c>
      <c r="H921" s="37" t="str">
        <v>Indore</v>
      </c>
      <c r="I921" s="37" t="str">
        <v>R. K. ENTERPRISES</v>
      </c>
      <c r="J921" s="37" t="str">
        <v>Yogeshwar Richhariya</v>
      </c>
      <c r="K921" s="37">
        <v>0</v>
      </c>
      <c r="L921" s="37" t="str">
        <v>001J1000005ZfroIAC</v>
      </c>
      <c r="M921" s="37" t="str">
        <v>Central</v>
      </c>
      <c r="N921" s="2">
        <v>452006</v>
      </c>
      <c r="O921" s="2" t="str">
        <v>23ACLPL1743Q1Z8</v>
      </c>
      <c r="P921" s="2">
        <v>8234022111</v>
      </c>
      <c r="Q921" s="2" t="str">
        <v>Feb'25</v>
      </c>
      <c r="R921" s="2">
        <v>2025</v>
      </c>
      <c r="S921" s="1">
        <v>0</v>
      </c>
      <c r="T921" s="2">
        <v>70</v>
      </c>
      <c r="U921" s="12">
        <v>0.44328571428571428</v>
      </c>
      <c r="V921" s="1" t="str">
        <v>Star</v>
      </c>
      <c r="W921" s="13">
        <v>0</v>
      </c>
      <c r="X921" s="13">
        <v>0</v>
      </c>
      <c r="Y921" s="13">
        <v>0</v>
      </c>
      <c r="Z921" s="13">
        <v>0</v>
      </c>
      <c r="AA921" s="13">
        <v>0</v>
      </c>
      <c r="AB921" s="13">
        <v>0</v>
      </c>
      <c r="AC921" s="13">
        <v>0</v>
      </c>
      <c r="AD921" s="13">
        <v>0</v>
      </c>
      <c r="AE921" s="13">
        <v>0</v>
      </c>
      <c r="AF921" s="13">
        <v>0</v>
      </c>
      <c r="AG921" s="13">
        <v>0</v>
      </c>
      <c r="AH921" s="13">
        <v>0</v>
      </c>
      <c r="AI921" s="13">
        <v>0</v>
      </c>
      <c r="AJ921" s="13">
        <v>2.06</v>
      </c>
      <c r="AK921" s="13">
        <v>1.89</v>
      </c>
      <c r="AL921" s="13">
        <v>1</v>
      </c>
      <c r="AM921" s="13">
        <v>7</v>
      </c>
      <c r="AN921" s="13">
        <v>2</v>
      </c>
      <c r="AO921" s="13">
        <v>10.49</v>
      </c>
      <c r="AP921" s="13">
        <v>10.199999999999999</v>
      </c>
      <c r="AQ921" s="13">
        <v>15.5</v>
      </c>
      <c r="AR921" s="13">
        <v>8</v>
      </c>
      <c r="AS921" s="13">
        <v>5.7</v>
      </c>
      <c r="AT921" s="13">
        <v>38.4</v>
      </c>
      <c r="AU921" s="13">
        <v>26</v>
      </c>
      <c r="AV921" s="13">
        <v>28.69</v>
      </c>
      <c r="AW921" s="16">
        <f t="shared" si="258"/>
        <v>124.28999999999999</v>
      </c>
      <c r="AX921" s="16">
        <v>108.38</v>
      </c>
      <c r="AY921" s="10">
        <f t="shared" si="259"/>
        <v>232.67</v>
      </c>
      <c r="AZ921" s="10">
        <f>SUM(Z921:AK921)</f>
        <v>3.95</v>
      </c>
      <c r="BA921" s="10">
        <v>200</v>
      </c>
      <c r="BB921" s="10">
        <f t="shared" si="260"/>
        <v>75.710000000000008</v>
      </c>
      <c r="BC921" s="10">
        <f t="shared" si="261"/>
        <v>18.927500000000002</v>
      </c>
      <c r="BD921" s="10">
        <f t="shared" si="262"/>
        <v>228.72</v>
      </c>
      <c r="BE921" s="10">
        <f t="shared" ref="BE921:BE984" si="274">AZ921-AW921</f>
        <v>-120.33999999999999</v>
      </c>
      <c r="BF921" s="2" t="s">
        <v>119</v>
      </c>
      <c r="BG921" s="10">
        <f t="shared" si="263"/>
        <v>7.4862500000000001</v>
      </c>
      <c r="BH921" s="36" t="s">
        <v>118</v>
      </c>
      <c r="BI921" s="39" t="str">
        <f t="shared" si="264"/>
        <v>A</v>
      </c>
      <c r="BJ921" s="39" t="str">
        <f t="shared" si="265"/>
        <v>A</v>
      </c>
      <c r="BK921" s="16">
        <f>SUM(AR921:AX921)</f>
        <v>339.46</v>
      </c>
      <c r="BL921" s="10">
        <f>SUM(AL921:AQ921)</f>
        <v>46.19</v>
      </c>
      <c r="BM921" s="12">
        <f t="shared" si="266"/>
        <v>1.4589762324322002</v>
      </c>
      <c r="BN921" s="12">
        <f t="shared" si="266"/>
        <v>0.19852151115313535</v>
      </c>
      <c r="BO921" s="9">
        <f t="shared" si="267"/>
        <v>59.89</v>
      </c>
      <c r="BP921" s="39" t="str">
        <f t="shared" si="268"/>
        <v/>
      </c>
      <c r="BQ921" s="147"/>
      <c r="BR921" s="9">
        <f t="shared" si="269"/>
        <v>0</v>
      </c>
      <c r="BS921" s="9">
        <f t="shared" si="270"/>
        <v>3.95</v>
      </c>
      <c r="BT921" s="9">
        <f t="shared" si="271"/>
        <v>3.95</v>
      </c>
      <c r="BU921" s="9" t="str">
        <f>IFERROR(_xlfn.XLOOKUP(D921,Sheet1!B:B,Sheet1!L:L),"")</f>
        <v/>
      </c>
      <c r="BV921" s="9" t="e">
        <f>_xlfn.XLOOKUP(BU921,Sheet1!S:S,Sheet1!T:T)</f>
        <v>#N/A</v>
      </c>
      <c r="BW921" s="9" t="e">
        <f>_xlfn.XLOOKUP(D921,Sheet1!B:B,Sheet1!M:M)</f>
        <v>#N/A</v>
      </c>
      <c r="BZ921" s="108">
        <f t="shared" si="272"/>
        <v>108.38</v>
      </c>
      <c r="CB921" s="12">
        <f>AW921/AY921</f>
        <v>0.53419005458374524</v>
      </c>
      <c r="CC921" s="12">
        <f>AX921/AY921</f>
        <v>0.46580994541625481</v>
      </c>
      <c r="CG921" s="1" t="str">
        <f>IF(BO921&lt;80,"Below 80",
IF(BO921&lt;=120,"80-120",
IF(BO921&lt;=200,"&gt; 120-200",
IF(BO921&lt;=300,"&gt;200-300",
IF(BO921&lt;=500,"&gt;300-500",
"&gt;500")))))</f>
        <v>Below 80</v>
      </c>
      <c r="CH921" s="1" t="str">
        <f>IFERROR(_xlfn.XLOOKUP(CG921,Scenario!M:M,Scenario!N:N),"")</f>
        <v/>
      </c>
      <c r="CI921" s="1" t="b">
        <f t="shared" si="273"/>
        <v>0</v>
      </c>
      <c r="CJ921" s="75">
        <v>102.67999999999999</v>
      </c>
    </row>
    <row r="922" spans="1:89" s="198" customFormat="1" ht="32.25" hidden="1" customHeight="1">
      <c r="A922" s="195">
        <v>921</v>
      </c>
      <c r="B922" s="2">
        <v>2025</v>
      </c>
      <c r="C922" s="1">
        <v>0</v>
      </c>
      <c r="D922" s="196" t="str">
        <v>001J100000RyrftIAB</v>
      </c>
      <c r="E922" s="196" t="str">
        <v>M/S LONG ISLAND TRADING CO.PVT.LTD.</v>
      </c>
      <c r="F922" s="196" t="str">
        <v>MADHYA PRADESH</v>
      </c>
      <c r="G922" s="196" t="str">
        <v>INDORE</v>
      </c>
      <c r="H922" s="196" t="str">
        <v>Indore</v>
      </c>
      <c r="I922" s="196" t="str">
        <v>R. K. ENTERPRISES</v>
      </c>
      <c r="J922" s="196" t="str">
        <v>Yogeshwar Richhariya</v>
      </c>
      <c r="K922" s="196">
        <v>0</v>
      </c>
      <c r="L922" s="196" t="str">
        <v>001J1000005ZfroIAC</v>
      </c>
      <c r="M922" s="196" t="str">
        <v>Central</v>
      </c>
      <c r="N922" s="2">
        <v>452001</v>
      </c>
      <c r="O922" s="2" t="str">
        <v>23AAACL8800A1Z7</v>
      </c>
      <c r="P922" s="2">
        <v>9748778017</v>
      </c>
      <c r="Q922" s="195" t="str">
        <v>Feb'25</v>
      </c>
      <c r="R922" s="195">
        <v>2025</v>
      </c>
      <c r="S922" s="1">
        <v>0</v>
      </c>
      <c r="T922" s="195">
        <v>400</v>
      </c>
      <c r="U922" s="197">
        <v>0</v>
      </c>
      <c r="V922" s="198" t="str">
        <v>Alien</v>
      </c>
      <c r="W922" s="13">
        <v>0</v>
      </c>
      <c r="X922" s="13">
        <v>0</v>
      </c>
      <c r="Y922" s="13">
        <v>0</v>
      </c>
      <c r="Z922" s="13">
        <v>0</v>
      </c>
      <c r="AA922" s="13">
        <v>0</v>
      </c>
      <c r="AB922" s="13">
        <v>0</v>
      </c>
      <c r="AC922" s="13">
        <v>0</v>
      </c>
      <c r="AD922" s="13">
        <v>0</v>
      </c>
      <c r="AE922" s="13">
        <v>0</v>
      </c>
      <c r="AF922" s="13">
        <v>0</v>
      </c>
      <c r="AG922" s="13">
        <v>0</v>
      </c>
      <c r="AH922" s="13">
        <v>0</v>
      </c>
      <c r="AI922" s="13">
        <v>0</v>
      </c>
      <c r="AJ922" s="13">
        <v>4.9400000000000004</v>
      </c>
      <c r="AK922" s="13">
        <v>0</v>
      </c>
      <c r="AL922" s="223">
        <v>0</v>
      </c>
      <c r="AM922" s="223">
        <v>14</v>
      </c>
      <c r="AN922" s="223">
        <v>5</v>
      </c>
      <c r="AO922" s="223">
        <v>0</v>
      </c>
      <c r="AP922" s="223">
        <v>1</v>
      </c>
      <c r="AQ922" s="223">
        <v>1.1499999999999999</v>
      </c>
      <c r="AR922" s="223">
        <v>2</v>
      </c>
      <c r="AS922" s="13">
        <v>0</v>
      </c>
      <c r="AT922" s="13">
        <v>0</v>
      </c>
      <c r="AU922" s="13">
        <v>0</v>
      </c>
      <c r="AV922" s="13">
        <v>0</v>
      </c>
      <c r="AW922" s="16">
        <f t="shared" si="258"/>
        <v>23.15</v>
      </c>
      <c r="AX922" s="16">
        <v>46.3</v>
      </c>
      <c r="AY922" s="10">
        <f t="shared" si="259"/>
        <v>69.449999999999989</v>
      </c>
      <c r="AZ922" s="199">
        <f>SUM(Z922:AK922)</f>
        <v>4.9400000000000004</v>
      </c>
      <c r="BA922" s="199">
        <v>50</v>
      </c>
      <c r="BB922" s="10">
        <f t="shared" si="260"/>
        <v>26.85</v>
      </c>
      <c r="BC922" s="10">
        <f t="shared" si="261"/>
        <v>6.7125000000000004</v>
      </c>
      <c r="BD922" s="199">
        <f t="shared" si="262"/>
        <v>64.509999999999991</v>
      </c>
      <c r="BE922" s="199">
        <f t="shared" si="274"/>
        <v>-18.209999999999997</v>
      </c>
      <c r="BF922" s="195" t="s">
        <v>119</v>
      </c>
      <c r="BG922" s="10">
        <f t="shared" si="263"/>
        <v>2.8937499999999998</v>
      </c>
      <c r="BH922" s="201" t="s">
        <v>118</v>
      </c>
      <c r="BI922" s="202" t="str">
        <f t="shared" si="264"/>
        <v/>
      </c>
      <c r="BJ922" s="202" t="str">
        <f t="shared" si="265"/>
        <v/>
      </c>
      <c r="BK922" s="200">
        <f>SUM(AR922:AX922)</f>
        <v>71.449999999999989</v>
      </c>
      <c r="BL922" s="199">
        <f>SUM(AL922:AQ922)</f>
        <v>21.15</v>
      </c>
      <c r="BM922" s="197">
        <f t="shared" si="266"/>
        <v>1.0287976961843053</v>
      </c>
      <c r="BN922" s="197">
        <f t="shared" si="266"/>
        <v>0.30453563714902809</v>
      </c>
      <c r="BO922" s="9">
        <f t="shared" si="267"/>
        <v>23.15</v>
      </c>
      <c r="BP922" s="202" t="str">
        <f t="shared" si="268"/>
        <v/>
      </c>
      <c r="BQ922" s="204" t="s">
        <v>168</v>
      </c>
      <c r="BR922" s="203">
        <f t="shared" si="269"/>
        <v>0</v>
      </c>
      <c r="BS922" s="203">
        <f t="shared" si="270"/>
        <v>4.9400000000000004</v>
      </c>
      <c r="BT922" s="203">
        <f t="shared" si="271"/>
        <v>4.9400000000000004</v>
      </c>
      <c r="BU922" s="203" t="str">
        <f>IFERROR(_xlfn.XLOOKUP(D922,Sheet1!B:B,Sheet1!L:L),"")</f>
        <v/>
      </c>
      <c r="BV922" s="203" t="e">
        <f>_xlfn.XLOOKUP(BU922,Sheet1!S:S,Sheet1!T:T)</f>
        <v>#N/A</v>
      </c>
      <c r="BW922" s="203" t="e">
        <f>_xlfn.XLOOKUP(D922,Sheet1!B:B,Sheet1!M:M)</f>
        <v>#N/A</v>
      </c>
      <c r="BZ922" s="206">
        <f t="shared" si="272"/>
        <v>46.29999999999999</v>
      </c>
      <c r="CB922" s="197">
        <f>AW922/AY922</f>
        <v>0.33333333333333337</v>
      </c>
      <c r="CC922" s="197">
        <f>AX922/AY922</f>
        <v>0.66666666666666674</v>
      </c>
      <c r="CG922" s="198" t="str">
        <f>IF(BO922&lt;80,"Below 80",
IF(BO922&lt;=120,"80-120",
IF(BO922&lt;=200,"&gt; 120-200",
IF(BO922&lt;=300,"&gt;200-300",
IF(BO922&lt;=500,"&gt;300-500",
"&gt;500")))))</f>
        <v>Below 80</v>
      </c>
      <c r="CH922" s="198" t="str">
        <f>IFERROR(_xlfn.XLOOKUP(CG922,Scenario!M:M,Scenario!N:N),"")</f>
        <v/>
      </c>
      <c r="CI922" s="1" t="str">
        <f t="shared" si="273"/>
        <v>Yes</v>
      </c>
      <c r="CJ922" s="75">
        <v>46.3</v>
      </c>
      <c r="CK922" s="1"/>
    </row>
    <row r="923" spans="1:89" s="198" customFormat="1" ht="27.75" hidden="1">
      <c r="A923" s="195">
        <v>922</v>
      </c>
      <c r="B923" s="2">
        <v>2025</v>
      </c>
      <c r="C923" s="1">
        <v>0</v>
      </c>
      <c r="D923" s="196" t="str">
        <v>001J100000TrNWGIA3</v>
      </c>
      <c r="E923" s="196" t="str">
        <v>RAMA ENTERPRISES</v>
      </c>
      <c r="F923" s="196" t="str">
        <v>MADHYA PRADESH</v>
      </c>
      <c r="G923" s="196" t="str">
        <v>INDORE</v>
      </c>
      <c r="H923" s="196" t="str">
        <v>Indore</v>
      </c>
      <c r="I923" s="196" t="str">
        <v>R. K. ENTERPRISES</v>
      </c>
      <c r="J923" s="196" t="str">
        <v>Yogeshwar Richhariya</v>
      </c>
      <c r="K923" s="196">
        <v>0</v>
      </c>
      <c r="L923" s="196" t="str">
        <v>001J1000005ZfroIAC</v>
      </c>
      <c r="M923" s="196" t="str">
        <v>Central</v>
      </c>
      <c r="N923" s="2">
        <v>452010</v>
      </c>
      <c r="O923" s="2" t="str">
        <v>23ADNPK8232A1ZW</v>
      </c>
      <c r="P923" s="2">
        <v>9981151249</v>
      </c>
      <c r="Q923" s="195" t="str">
        <v>Feb'25</v>
      </c>
      <c r="R923" s="195">
        <v>2025</v>
      </c>
      <c r="S923" s="1">
        <v>0</v>
      </c>
      <c r="T923" s="195">
        <v>100</v>
      </c>
      <c r="U923" s="197">
        <v>1.3333333333333332E-2</v>
      </c>
      <c r="V923" s="198" t="str">
        <v>Challenger</v>
      </c>
      <c r="W923" s="13">
        <v>0</v>
      </c>
      <c r="X923" s="13">
        <v>0</v>
      </c>
      <c r="Y923" s="13">
        <v>0</v>
      </c>
      <c r="Z923" s="13">
        <v>0</v>
      </c>
      <c r="AA923" s="13">
        <v>0</v>
      </c>
      <c r="AB923" s="13">
        <v>0</v>
      </c>
      <c r="AC923" s="13">
        <v>0</v>
      </c>
      <c r="AD923" s="13">
        <v>0</v>
      </c>
      <c r="AE923" s="13">
        <v>0</v>
      </c>
      <c r="AF923" s="13">
        <v>0</v>
      </c>
      <c r="AG923" s="13">
        <v>0</v>
      </c>
      <c r="AH923" s="13">
        <v>0</v>
      </c>
      <c r="AI923" s="13">
        <v>0</v>
      </c>
      <c r="AJ923" s="13">
        <v>2.5099999999999998</v>
      </c>
      <c r="AK923" s="13">
        <v>0</v>
      </c>
      <c r="AL923" s="223">
        <v>0</v>
      </c>
      <c r="AM923" s="223">
        <v>0</v>
      </c>
      <c r="AN923" s="223">
        <v>0</v>
      </c>
      <c r="AO923" s="223">
        <v>0</v>
      </c>
      <c r="AP923" s="223">
        <v>0</v>
      </c>
      <c r="AQ923" s="223">
        <v>0</v>
      </c>
      <c r="AR923" s="223">
        <v>0</v>
      </c>
      <c r="AS923" s="13">
        <v>0</v>
      </c>
      <c r="AT923" s="13">
        <v>0</v>
      </c>
      <c r="AU923" s="13">
        <v>4</v>
      </c>
      <c r="AV923" s="13">
        <v>0</v>
      </c>
      <c r="AW923" s="16">
        <f t="shared" si="258"/>
        <v>4</v>
      </c>
      <c r="AX923" s="16">
        <v>0</v>
      </c>
      <c r="AY923" s="10">
        <f t="shared" si="259"/>
        <v>4</v>
      </c>
      <c r="AZ923" s="199">
        <f>SUM(Z923:AK923)</f>
        <v>2.5099999999999998</v>
      </c>
      <c r="BA923" s="199">
        <v>50</v>
      </c>
      <c r="BB923" s="10">
        <f t="shared" si="260"/>
        <v>46</v>
      </c>
      <c r="BC923" s="10">
        <f t="shared" si="261"/>
        <v>11.5</v>
      </c>
      <c r="BD923" s="199">
        <f t="shared" si="262"/>
        <v>1.4900000000000002</v>
      </c>
      <c r="BE923" s="199">
        <f t="shared" si="274"/>
        <v>-1.4900000000000002</v>
      </c>
      <c r="BF923" s="195" t="s">
        <v>119</v>
      </c>
      <c r="BG923" s="10">
        <f t="shared" si="263"/>
        <v>0</v>
      </c>
      <c r="BH923" s="201" t="s">
        <v>118</v>
      </c>
      <c r="BI923" s="202" t="str">
        <f t="shared" si="264"/>
        <v/>
      </c>
      <c r="BJ923" s="202" t="str">
        <f t="shared" si="265"/>
        <v/>
      </c>
      <c r="BK923" s="200">
        <f>SUM(AR923:AX923)</f>
        <v>8</v>
      </c>
      <c r="BL923" s="199">
        <f>SUM(AL923:AQ923)</f>
        <v>0</v>
      </c>
      <c r="BM923" s="197">
        <f t="shared" si="266"/>
        <v>2</v>
      </c>
      <c r="BN923" s="197">
        <f t="shared" si="266"/>
        <v>0</v>
      </c>
      <c r="BO923" s="9">
        <f t="shared" si="267"/>
        <v>0</v>
      </c>
      <c r="BP923" s="202" t="str">
        <f t="shared" si="268"/>
        <v/>
      </c>
      <c r="BQ923" s="204" t="s">
        <v>168</v>
      </c>
      <c r="BR923" s="203">
        <f t="shared" si="269"/>
        <v>0</v>
      </c>
      <c r="BS923" s="203">
        <f t="shared" si="270"/>
        <v>2.5099999999999998</v>
      </c>
      <c r="BT923" s="203">
        <f t="shared" si="271"/>
        <v>2.5099999999999998</v>
      </c>
      <c r="BU923" s="203" t="str">
        <f>IFERROR(_xlfn.XLOOKUP(D923,Sheet1!B:B,Sheet1!L:L),"")</f>
        <v/>
      </c>
      <c r="BV923" s="203" t="e">
        <f>_xlfn.XLOOKUP(BU923,Sheet1!S:S,Sheet1!T:T)</f>
        <v>#N/A</v>
      </c>
      <c r="BW923" s="203" t="e">
        <f>_xlfn.XLOOKUP(D923,Sheet1!B:B,Sheet1!M:M)</f>
        <v>#N/A</v>
      </c>
      <c r="BZ923" s="206">
        <f t="shared" si="272"/>
        <v>0</v>
      </c>
      <c r="CB923" s="197"/>
      <c r="CC923" s="197"/>
      <c r="CG923" s="198" t="str">
        <f>IF(BO923&lt;80,"Below 80",
IF(BO923&lt;=120,"80-120",
IF(BO923&lt;=200,"&gt; 120-200",
IF(BO923&lt;=300,"&gt;200-300",
IF(BO923&lt;=500,"&gt;300-500",
"&gt;500")))))</f>
        <v>Below 80</v>
      </c>
      <c r="CH923" s="198" t="str">
        <f>IFERROR(_xlfn.XLOOKUP(CG923,Scenario!M:M,Scenario!N:N),"")</f>
        <v/>
      </c>
      <c r="CI923" s="1" t="str">
        <f t="shared" si="273"/>
        <v>Yes</v>
      </c>
      <c r="CJ923" s="75">
        <v>0</v>
      </c>
      <c r="CK923" s="1"/>
    </row>
    <row r="924" spans="1:89" hidden="1">
      <c r="A924" s="2">
        <v>923</v>
      </c>
      <c r="B924" s="2">
        <v>2025</v>
      </c>
      <c r="C924" s="1">
        <v>0</v>
      </c>
      <c r="D924" s="37" t="str">
        <v>001J100000RyInIIAV</v>
      </c>
      <c r="E924" s="37" t="str">
        <v>M/S SHAKTI MERCHANT &amp; CO.</v>
      </c>
      <c r="F924" s="37" t="str">
        <v>ODISHA</v>
      </c>
      <c r="G924" s="37" t="str">
        <v>KENDUJHAR</v>
      </c>
      <c r="H924" s="37" t="str">
        <v>Kendujhar</v>
      </c>
      <c r="I924" s="37" t="str">
        <v>SACHDEVA ISPAT PVT LTD</v>
      </c>
      <c r="J924" s="37" t="e">
        <v>#VALUE!</v>
      </c>
      <c r="K924" s="37">
        <v>0</v>
      </c>
      <c r="L924" s="37" t="str">
        <v>C12823</v>
      </c>
      <c r="M924" s="37" t="str">
        <v>Central</v>
      </c>
      <c r="N924" s="2" t="e">
        <v>#VALUE!</v>
      </c>
      <c r="O924" s="2" t="e">
        <v>#VALUE!</v>
      </c>
      <c r="P924" s="2" t="e">
        <v>#VALUE!</v>
      </c>
      <c r="Q924" s="2" t="str">
        <v>Feb'25</v>
      </c>
      <c r="R924" s="2">
        <v>2025</v>
      </c>
      <c r="S924" s="1">
        <v>0</v>
      </c>
      <c r="T924" s="2">
        <v>1000</v>
      </c>
      <c r="U924" s="12">
        <v>0</v>
      </c>
      <c r="V924" s="1" t="str">
        <v>Alien</v>
      </c>
      <c r="W924" s="13">
        <v>0</v>
      </c>
      <c r="X924" s="13">
        <v>0</v>
      </c>
      <c r="Y924" s="13">
        <v>0</v>
      </c>
      <c r="Z924" s="13">
        <v>0</v>
      </c>
      <c r="AA924" s="13">
        <v>0</v>
      </c>
      <c r="AB924" s="13">
        <v>0</v>
      </c>
      <c r="AC924" s="13">
        <v>0</v>
      </c>
      <c r="AD924" s="13">
        <v>0</v>
      </c>
      <c r="AE924" s="13">
        <v>0</v>
      </c>
      <c r="AF924" s="13">
        <v>0</v>
      </c>
      <c r="AG924" s="13">
        <v>0</v>
      </c>
      <c r="AH924" s="13">
        <v>0</v>
      </c>
      <c r="AI924" s="13">
        <v>0</v>
      </c>
      <c r="AJ924" s="13">
        <v>16</v>
      </c>
      <c r="AK924" s="13">
        <v>0</v>
      </c>
      <c r="AL924" s="13">
        <v>0</v>
      </c>
      <c r="AM924" s="13">
        <v>0</v>
      </c>
      <c r="AN924" s="13">
        <v>0</v>
      </c>
      <c r="AO924" s="13">
        <v>0</v>
      </c>
      <c r="AP924" s="13">
        <v>0</v>
      </c>
      <c r="AQ924" s="13">
        <v>0</v>
      </c>
      <c r="AR924" s="13">
        <v>0</v>
      </c>
      <c r="AS924" s="13">
        <v>0</v>
      </c>
      <c r="AT924" s="13">
        <v>0</v>
      </c>
      <c r="AU924" s="13">
        <v>0</v>
      </c>
      <c r="AV924" s="13">
        <v>0</v>
      </c>
      <c r="AW924" s="16">
        <f t="shared" si="258"/>
        <v>0</v>
      </c>
      <c r="AX924" s="16">
        <v>0</v>
      </c>
      <c r="AY924" s="10">
        <f t="shared" si="259"/>
        <v>0</v>
      </c>
      <c r="AZ924" s="10">
        <f>SUM(Z924:AK924)</f>
        <v>16</v>
      </c>
      <c r="BA924" s="10">
        <v>0</v>
      </c>
      <c r="BB924" s="10">
        <f t="shared" si="260"/>
        <v>0</v>
      </c>
      <c r="BC924" s="10">
        <f t="shared" si="261"/>
        <v>0</v>
      </c>
      <c r="BD924" s="10">
        <f t="shared" si="262"/>
        <v>-16</v>
      </c>
      <c r="BE924" s="10">
        <f t="shared" si="274"/>
        <v>16</v>
      </c>
      <c r="BF924" s="2" t="s">
        <v>119</v>
      </c>
      <c r="BG924" s="10">
        <f t="shared" si="263"/>
        <v>0</v>
      </c>
      <c r="BH924" s="36" t="s">
        <v>118</v>
      </c>
      <c r="BI924" s="39" t="str">
        <f t="shared" si="264"/>
        <v/>
      </c>
      <c r="BJ924" s="39" t="str">
        <f t="shared" si="265"/>
        <v/>
      </c>
      <c r="BK924" s="16">
        <f>SUM(AR924:AX924)</f>
        <v>0</v>
      </c>
      <c r="BL924" s="10">
        <f>SUM(AL924:AQ924)</f>
        <v>0</v>
      </c>
      <c r="BM924" s="12" t="str">
        <f t="shared" si="266"/>
        <v/>
      </c>
      <c r="BN924" s="12" t="str">
        <f t="shared" si="266"/>
        <v/>
      </c>
      <c r="BO924" s="9">
        <f t="shared" si="267"/>
        <v>0</v>
      </c>
      <c r="BP924" s="39" t="str">
        <f t="shared" si="268"/>
        <v/>
      </c>
      <c r="BQ924" s="147"/>
      <c r="BR924" s="9">
        <f t="shared" si="269"/>
        <v>0</v>
      </c>
      <c r="BS924" s="9">
        <f t="shared" si="270"/>
        <v>16</v>
      </c>
      <c r="BT924" s="9">
        <f t="shared" si="271"/>
        <v>16</v>
      </c>
      <c r="BU924" s="9" t="str">
        <f>IFERROR(_xlfn.XLOOKUP(D924,Sheet1!B:B,Sheet1!L:L),"")</f>
        <v/>
      </c>
      <c r="BV924" s="9" t="e">
        <f>_xlfn.XLOOKUP(BU924,Sheet1!S:S,Sheet1!T:T)</f>
        <v>#N/A</v>
      </c>
      <c r="BW924" s="9" t="e">
        <f>_xlfn.XLOOKUP(D924,Sheet1!B:B,Sheet1!M:M)</f>
        <v>#N/A</v>
      </c>
      <c r="BZ924" s="108">
        <f t="shared" si="272"/>
        <v>0</v>
      </c>
      <c r="CB924" s="12"/>
      <c r="CC924" s="12"/>
      <c r="CG924" s="1" t="str">
        <f>IF(BO924&lt;80,"Below 80",
IF(BO924&lt;=120,"80-120",
IF(BO924&lt;=200,"&gt; 120-200",
IF(BO924&lt;=300,"&gt;200-300",
IF(BO924&lt;=500,"&gt;300-500",
"&gt;500")))))</f>
        <v>Below 80</v>
      </c>
      <c r="CH924" s="1" t="str">
        <f>IFERROR(_xlfn.XLOOKUP(CG924,Scenario!M:M,Scenario!N:N),"")</f>
        <v/>
      </c>
      <c r="CI924" s="1" t="str">
        <f t="shared" si="273"/>
        <v>No</v>
      </c>
      <c r="CJ924" s="75">
        <v>0</v>
      </c>
    </row>
    <row r="925" spans="1:89" hidden="1">
      <c r="A925" s="2">
        <v>924</v>
      </c>
      <c r="B925" s="2">
        <v>2025</v>
      </c>
      <c r="C925" s="1">
        <v>0</v>
      </c>
      <c r="D925" s="37" t="str">
        <v>001J1000009FG3jIAG</v>
      </c>
      <c r="E925" s="37" t="str">
        <v>GANGASAHAI BHANWARLAL</v>
      </c>
      <c r="F925" s="37" t="str">
        <v>ODISHA</v>
      </c>
      <c r="G925" s="37" t="str">
        <v>MAYURBHANJ</v>
      </c>
      <c r="H925" s="37" t="str">
        <v>Baripada</v>
      </c>
      <c r="I925" s="37" t="str">
        <v>SACHDEVA ISPAT PVT LTD</v>
      </c>
      <c r="J925" s="37" t="str">
        <v>Sourav Kumar Rana</v>
      </c>
      <c r="K925" s="37">
        <v>0</v>
      </c>
      <c r="L925" s="37" t="str">
        <v>C12823</v>
      </c>
      <c r="M925" s="37" t="str">
        <v>Central</v>
      </c>
      <c r="N925" s="2">
        <v>757107</v>
      </c>
      <c r="O925" s="2" t="str">
        <v>21AACFG8340F1ZV</v>
      </c>
      <c r="P925" s="2">
        <v>9437039719</v>
      </c>
      <c r="Q925" s="2" t="str">
        <v>Feb'25</v>
      </c>
      <c r="R925" s="2">
        <v>2025</v>
      </c>
      <c r="S925" s="1">
        <v>0</v>
      </c>
      <c r="T925" s="2">
        <v>700</v>
      </c>
      <c r="U925" s="12">
        <v>0</v>
      </c>
      <c r="V925" s="1" t="str">
        <v>Alien</v>
      </c>
      <c r="W925" s="13">
        <v>0</v>
      </c>
      <c r="X925" s="13">
        <v>0</v>
      </c>
      <c r="Y925" s="13">
        <v>0</v>
      </c>
      <c r="Z925" s="13">
        <v>0</v>
      </c>
      <c r="AA925" s="13">
        <v>0</v>
      </c>
      <c r="AB925" s="13">
        <v>0</v>
      </c>
      <c r="AC925" s="13">
        <v>0</v>
      </c>
      <c r="AD925" s="13">
        <v>0</v>
      </c>
      <c r="AE925" s="13">
        <v>0</v>
      </c>
      <c r="AF925" s="13">
        <v>0</v>
      </c>
      <c r="AG925" s="13">
        <v>0</v>
      </c>
      <c r="AH925" s="13">
        <v>0</v>
      </c>
      <c r="AI925" s="13">
        <v>0</v>
      </c>
      <c r="AJ925" s="13">
        <v>30</v>
      </c>
      <c r="AK925" s="13">
        <v>0</v>
      </c>
      <c r="AL925" s="13">
        <v>0</v>
      </c>
      <c r="AM925" s="13">
        <v>0</v>
      </c>
      <c r="AN925" s="13">
        <v>0</v>
      </c>
      <c r="AO925" s="13">
        <v>0</v>
      </c>
      <c r="AP925" s="13">
        <v>0</v>
      </c>
      <c r="AQ925" s="13">
        <v>0</v>
      </c>
      <c r="AR925" s="13">
        <v>0</v>
      </c>
      <c r="AS925" s="13">
        <v>0</v>
      </c>
      <c r="AT925" s="13">
        <v>0</v>
      </c>
      <c r="AU925" s="13">
        <v>0</v>
      </c>
      <c r="AV925" s="13">
        <v>0</v>
      </c>
      <c r="AW925" s="16">
        <f t="shared" si="258"/>
        <v>0</v>
      </c>
      <c r="AX925" s="16">
        <v>0</v>
      </c>
      <c r="AY925" s="10">
        <f t="shared" si="259"/>
        <v>0</v>
      </c>
      <c r="AZ925" s="10">
        <f>SUM(Z925:AK925)</f>
        <v>30</v>
      </c>
      <c r="BA925" s="10">
        <v>0</v>
      </c>
      <c r="BB925" s="10">
        <f t="shared" si="260"/>
        <v>0</v>
      </c>
      <c r="BC925" s="10">
        <f t="shared" si="261"/>
        <v>0</v>
      </c>
      <c r="BD925" s="10">
        <f t="shared" si="262"/>
        <v>-30</v>
      </c>
      <c r="BE925" s="10">
        <f t="shared" si="274"/>
        <v>30</v>
      </c>
      <c r="BF925" s="2" t="s">
        <v>119</v>
      </c>
      <c r="BG925" s="10">
        <f t="shared" si="263"/>
        <v>0</v>
      </c>
      <c r="BH925" s="36" t="s">
        <v>118</v>
      </c>
      <c r="BI925" s="39" t="str">
        <f t="shared" si="264"/>
        <v/>
      </c>
      <c r="BJ925" s="39" t="str">
        <f t="shared" si="265"/>
        <v/>
      </c>
      <c r="BK925" s="16">
        <f>SUM(AR925:AX925)</f>
        <v>0</v>
      </c>
      <c r="BL925" s="10">
        <f>SUM(AL925:AQ925)</f>
        <v>0</v>
      </c>
      <c r="BM925" s="12" t="str">
        <f t="shared" si="266"/>
        <v/>
      </c>
      <c r="BN925" s="12" t="str">
        <f t="shared" si="266"/>
        <v/>
      </c>
      <c r="BO925" s="9">
        <f t="shared" si="267"/>
        <v>0</v>
      </c>
      <c r="BP925" s="39" t="str">
        <f t="shared" si="268"/>
        <v/>
      </c>
      <c r="BQ925" s="147"/>
      <c r="BR925" s="9">
        <f t="shared" si="269"/>
        <v>0</v>
      </c>
      <c r="BS925" s="9">
        <f t="shared" si="270"/>
        <v>30</v>
      </c>
      <c r="BT925" s="9">
        <f t="shared" si="271"/>
        <v>30</v>
      </c>
      <c r="BU925" s="9" t="str">
        <f>IFERROR(_xlfn.XLOOKUP(D925,Sheet1!B:B,Sheet1!L:L),"")</f>
        <v/>
      </c>
      <c r="BV925" s="9" t="e">
        <f>_xlfn.XLOOKUP(BU925,Sheet1!S:S,Sheet1!T:T)</f>
        <v>#N/A</v>
      </c>
      <c r="BW925" s="9" t="e">
        <f>_xlfn.XLOOKUP(D925,Sheet1!B:B,Sheet1!M:M)</f>
        <v>#N/A</v>
      </c>
      <c r="BZ925" s="108">
        <f t="shared" si="272"/>
        <v>0</v>
      </c>
      <c r="CB925" s="12"/>
      <c r="CC925" s="12"/>
      <c r="CG925" s="1" t="str">
        <f>IF(BO925&lt;80,"Below 80",
IF(BO925&lt;=120,"80-120",
IF(BO925&lt;=200,"&gt; 120-200",
IF(BO925&lt;=300,"&gt;200-300",
IF(BO925&lt;=500,"&gt;300-500",
"&gt;500")))))</f>
        <v>Below 80</v>
      </c>
      <c r="CH925" s="1" t="str">
        <f>IFERROR(_xlfn.XLOOKUP(CG925,Scenario!M:M,Scenario!N:N),"")</f>
        <v/>
      </c>
      <c r="CI925" s="1" t="str">
        <f t="shared" si="273"/>
        <v>No</v>
      </c>
      <c r="CJ925" s="75">
        <v>0</v>
      </c>
    </row>
    <row r="926" spans="1:89" hidden="1">
      <c r="A926" s="2">
        <v>925</v>
      </c>
      <c r="B926" s="2">
        <v>2025</v>
      </c>
      <c r="C926" s="1">
        <v>0</v>
      </c>
      <c r="D926" s="37" t="str">
        <v>001J100000S0zbTIAR</v>
      </c>
      <c r="E926" s="37" t="str">
        <v>SUMIT NANDAN MOHANTY</v>
      </c>
      <c r="F926" s="37" t="str">
        <v>ODISHA</v>
      </c>
      <c r="G926" s="37" t="str">
        <v>KHORDHA</v>
      </c>
      <c r="H926" s="37" t="str">
        <v>Khordha</v>
      </c>
      <c r="I926" s="37" t="str">
        <v>SACHDEVA ISPAT PVT LTD</v>
      </c>
      <c r="J926" s="37" t="str">
        <v>Papun Padhan</v>
      </c>
      <c r="K926" s="37">
        <v>0</v>
      </c>
      <c r="L926" s="37" t="str">
        <v>C12823</v>
      </c>
      <c r="M926" s="37" t="str">
        <v>Central</v>
      </c>
      <c r="N926" s="2">
        <v>751001</v>
      </c>
      <c r="O926" s="2" t="str">
        <v>21AIUPM6525C2ZB</v>
      </c>
      <c r="P926" s="2">
        <v>6370506998</v>
      </c>
      <c r="Q926" s="2" t="str">
        <v>Feb'25</v>
      </c>
      <c r="R926" s="2">
        <v>2025</v>
      </c>
      <c r="S926" s="1">
        <v>0</v>
      </c>
      <c r="T926" s="2">
        <v>100</v>
      </c>
      <c r="U926" s="12">
        <v>0</v>
      </c>
      <c r="V926" s="1" t="str">
        <v>Challenger</v>
      </c>
      <c r="W926" s="13">
        <v>0</v>
      </c>
      <c r="X926" s="13">
        <v>0</v>
      </c>
      <c r="Y926" s="13">
        <v>0</v>
      </c>
      <c r="Z926" s="13">
        <v>0</v>
      </c>
      <c r="AA926" s="13">
        <v>0</v>
      </c>
      <c r="AB926" s="13">
        <v>0</v>
      </c>
      <c r="AC926" s="13">
        <v>0</v>
      </c>
      <c r="AD926" s="13">
        <v>0</v>
      </c>
      <c r="AE926" s="13">
        <v>0</v>
      </c>
      <c r="AF926" s="13">
        <v>0</v>
      </c>
      <c r="AG926" s="13">
        <v>0</v>
      </c>
      <c r="AH926" s="13">
        <v>0</v>
      </c>
      <c r="AI926" s="13">
        <v>0</v>
      </c>
      <c r="AJ926" s="13">
        <v>25</v>
      </c>
      <c r="AK926" s="13">
        <v>0</v>
      </c>
      <c r="AL926" s="13">
        <v>0</v>
      </c>
      <c r="AM926" s="13">
        <v>0</v>
      </c>
      <c r="AN926" s="13">
        <v>0</v>
      </c>
      <c r="AO926" s="13">
        <v>0</v>
      </c>
      <c r="AP926" s="13">
        <v>0</v>
      </c>
      <c r="AQ926" s="13">
        <v>0</v>
      </c>
      <c r="AR926" s="13">
        <v>0</v>
      </c>
      <c r="AS926" s="13">
        <v>0</v>
      </c>
      <c r="AT926" s="13">
        <v>0</v>
      </c>
      <c r="AU926" s="13">
        <v>0</v>
      </c>
      <c r="AV926" s="13">
        <v>0</v>
      </c>
      <c r="AW926" s="16">
        <f t="shared" si="258"/>
        <v>0</v>
      </c>
      <c r="AX926" s="16">
        <v>0</v>
      </c>
      <c r="AY926" s="10">
        <f t="shared" si="259"/>
        <v>0</v>
      </c>
      <c r="AZ926" s="10">
        <f>SUM(Z926:AK926)</f>
        <v>25</v>
      </c>
      <c r="BA926" s="10">
        <v>0</v>
      </c>
      <c r="BB926" s="10">
        <f t="shared" si="260"/>
        <v>0</v>
      </c>
      <c r="BC926" s="10">
        <f t="shared" si="261"/>
        <v>0</v>
      </c>
      <c r="BD926" s="10">
        <f t="shared" si="262"/>
        <v>-25</v>
      </c>
      <c r="BE926" s="10">
        <f t="shared" si="274"/>
        <v>25</v>
      </c>
      <c r="BF926" s="2" t="s">
        <v>119</v>
      </c>
      <c r="BG926" s="10">
        <f t="shared" si="263"/>
        <v>0</v>
      </c>
      <c r="BH926" s="36" t="s">
        <v>118</v>
      </c>
      <c r="BI926" s="39" t="str">
        <f t="shared" si="264"/>
        <v/>
      </c>
      <c r="BJ926" s="39" t="str">
        <f t="shared" si="265"/>
        <v/>
      </c>
      <c r="BK926" s="16">
        <f>SUM(AR926:AX926)</f>
        <v>0</v>
      </c>
      <c r="BL926" s="10">
        <f>SUM(AL926:AQ926)</f>
        <v>0</v>
      </c>
      <c r="BM926" s="12" t="str">
        <f t="shared" si="266"/>
        <v/>
      </c>
      <c r="BN926" s="12" t="str">
        <f t="shared" si="266"/>
        <v/>
      </c>
      <c r="BO926" s="9">
        <f t="shared" si="267"/>
        <v>0</v>
      </c>
      <c r="BP926" s="39" t="str">
        <f t="shared" si="268"/>
        <v/>
      </c>
      <c r="BQ926" s="147"/>
      <c r="BR926" s="9">
        <f t="shared" si="269"/>
        <v>0</v>
      </c>
      <c r="BS926" s="9">
        <f t="shared" si="270"/>
        <v>25</v>
      </c>
      <c r="BT926" s="9">
        <f t="shared" si="271"/>
        <v>25</v>
      </c>
      <c r="BU926" s="9" t="str">
        <f>IFERROR(_xlfn.XLOOKUP(D926,Sheet1!B:B,Sheet1!L:L),"")</f>
        <v/>
      </c>
      <c r="BV926" s="9" t="e">
        <f>_xlfn.XLOOKUP(BU926,Sheet1!S:S,Sheet1!T:T)</f>
        <v>#N/A</v>
      </c>
      <c r="BW926" s="9" t="e">
        <f>_xlfn.XLOOKUP(D926,Sheet1!B:B,Sheet1!M:M)</f>
        <v>#N/A</v>
      </c>
      <c r="BZ926" s="108">
        <f t="shared" si="272"/>
        <v>0</v>
      </c>
      <c r="CB926" s="12"/>
      <c r="CC926" s="12"/>
      <c r="CG926" s="1" t="str">
        <f>IF(BO926&lt;80,"Below 80",
IF(BO926&lt;=120,"80-120",
IF(BO926&lt;=200,"&gt; 120-200",
IF(BO926&lt;=300,"&gt;200-300",
IF(BO926&lt;=500,"&gt;300-500",
"&gt;500")))))</f>
        <v>Below 80</v>
      </c>
      <c r="CH926" s="1" t="str">
        <f>IFERROR(_xlfn.XLOOKUP(CG926,Scenario!M:M,Scenario!N:N),"")</f>
        <v/>
      </c>
      <c r="CI926" s="1" t="str">
        <f t="shared" si="273"/>
        <v>No</v>
      </c>
      <c r="CJ926" s="75">
        <v>0</v>
      </c>
    </row>
    <row r="927" spans="1:89" hidden="1">
      <c r="A927" s="2">
        <v>926</v>
      </c>
      <c r="B927" s="2">
        <v>2025</v>
      </c>
      <c r="C927" s="1">
        <v>0</v>
      </c>
      <c r="D927" s="37" t="str">
        <v>001J100000S13OFIAZ</v>
      </c>
      <c r="E927" s="37" t="str">
        <v>KUBER STEELS</v>
      </c>
      <c r="F927" s="37" t="str">
        <v>ODISHA</v>
      </c>
      <c r="G927" s="37" t="str">
        <v>SUNDARGARH</v>
      </c>
      <c r="H927" s="37">
        <v>0</v>
      </c>
      <c r="I927" s="37" t="str">
        <v>SACHDEVA ISPAT PVT LTD</v>
      </c>
      <c r="J927" s="37" t="str">
        <v>Papun Padhan</v>
      </c>
      <c r="K927" s="37">
        <v>0</v>
      </c>
      <c r="L927" s="37" t="str">
        <v>C12823</v>
      </c>
      <c r="M927" s="37" t="str">
        <v>Central</v>
      </c>
      <c r="N927" s="2">
        <v>770031</v>
      </c>
      <c r="O927" s="2" t="str">
        <v>21ADGPM2263C1Z6</v>
      </c>
      <c r="P927" s="2">
        <v>7008511903</v>
      </c>
      <c r="Q927" s="2" t="str">
        <v>Feb'25</v>
      </c>
      <c r="R927" s="2">
        <v>2025</v>
      </c>
      <c r="S927" s="1">
        <v>0</v>
      </c>
      <c r="T927" s="2">
        <v>100</v>
      </c>
      <c r="U927" s="12">
        <v>0</v>
      </c>
      <c r="V927" s="1" t="str">
        <v>Challenger</v>
      </c>
      <c r="W927" s="13">
        <v>0</v>
      </c>
      <c r="X927" s="13">
        <v>0</v>
      </c>
      <c r="Y927" s="13">
        <v>0</v>
      </c>
      <c r="Z927" s="13">
        <v>0</v>
      </c>
      <c r="AA927" s="13">
        <v>0</v>
      </c>
      <c r="AB927" s="13">
        <v>0</v>
      </c>
      <c r="AC927" s="13">
        <v>0</v>
      </c>
      <c r="AD927" s="13">
        <v>0</v>
      </c>
      <c r="AE927" s="13">
        <v>0</v>
      </c>
      <c r="AF927" s="13">
        <v>0</v>
      </c>
      <c r="AG927" s="13">
        <v>0</v>
      </c>
      <c r="AH927" s="13">
        <v>0</v>
      </c>
      <c r="AI927" s="13">
        <v>0</v>
      </c>
      <c r="AJ927" s="13">
        <v>42</v>
      </c>
      <c r="AK927" s="13">
        <v>3.5</v>
      </c>
      <c r="AL927" s="13">
        <v>22.6</v>
      </c>
      <c r="AM927" s="13">
        <v>0</v>
      </c>
      <c r="AN927" s="13">
        <v>0</v>
      </c>
      <c r="AO927" s="13">
        <v>0</v>
      </c>
      <c r="AP927" s="13">
        <v>0</v>
      </c>
      <c r="AQ927" s="13">
        <v>0</v>
      </c>
      <c r="AR927" s="13">
        <v>0</v>
      </c>
      <c r="AS927" s="13">
        <v>0</v>
      </c>
      <c r="AT927" s="13">
        <v>0</v>
      </c>
      <c r="AU927" s="13">
        <v>0</v>
      </c>
      <c r="AV927" s="13">
        <v>0</v>
      </c>
      <c r="AW927" s="16">
        <f t="shared" si="258"/>
        <v>22.6</v>
      </c>
      <c r="AX927" s="16">
        <v>45.2</v>
      </c>
      <c r="AY927" s="10">
        <f t="shared" si="259"/>
        <v>67.800000000000011</v>
      </c>
      <c r="AZ927" s="10">
        <f>SUM(Z927:AK927)</f>
        <v>45.5</v>
      </c>
      <c r="BA927" s="10">
        <v>40</v>
      </c>
      <c r="BB927" s="10">
        <f t="shared" si="260"/>
        <v>17.399999999999999</v>
      </c>
      <c r="BC927" s="10">
        <f t="shared" si="261"/>
        <v>4.3499999999999996</v>
      </c>
      <c r="BD927" s="10">
        <f t="shared" si="262"/>
        <v>22.300000000000011</v>
      </c>
      <c r="BE927" s="10">
        <f t="shared" si="274"/>
        <v>22.9</v>
      </c>
      <c r="BF927" s="2" t="s">
        <v>119</v>
      </c>
      <c r="BG927" s="10">
        <f t="shared" si="263"/>
        <v>2.8250000000000002</v>
      </c>
      <c r="BH927" s="36" t="s">
        <v>118</v>
      </c>
      <c r="BI927" s="39" t="str">
        <f t="shared" si="264"/>
        <v/>
      </c>
      <c r="BJ927" s="39" t="str">
        <f t="shared" si="265"/>
        <v/>
      </c>
      <c r="BK927" s="16">
        <f>SUM(AR927:AX927)</f>
        <v>67.800000000000011</v>
      </c>
      <c r="BL927" s="10">
        <f>SUM(AL927:AQ927)</f>
        <v>22.6</v>
      </c>
      <c r="BM927" s="12">
        <f t="shared" si="266"/>
        <v>1</v>
      </c>
      <c r="BN927" s="12">
        <f t="shared" si="266"/>
        <v>0.33333333333333331</v>
      </c>
      <c r="BO927" s="9">
        <f t="shared" si="267"/>
        <v>22.6</v>
      </c>
      <c r="BP927" s="39" t="str">
        <f t="shared" si="268"/>
        <v/>
      </c>
      <c r="BQ927" s="147"/>
      <c r="BR927" s="9">
        <f t="shared" si="269"/>
        <v>0</v>
      </c>
      <c r="BS927" s="9">
        <f t="shared" si="270"/>
        <v>45.5</v>
      </c>
      <c r="BT927" s="9">
        <f t="shared" si="271"/>
        <v>45.5</v>
      </c>
      <c r="BU927" s="9" t="str">
        <f>IFERROR(_xlfn.XLOOKUP(D927,Sheet1!B:B,Sheet1!L:L),"")</f>
        <v/>
      </c>
      <c r="BV927" s="9" t="e">
        <f>_xlfn.XLOOKUP(BU927,Sheet1!S:S,Sheet1!T:T)</f>
        <v>#N/A</v>
      </c>
      <c r="BW927" s="9" t="e">
        <f>_xlfn.XLOOKUP(D927,Sheet1!B:B,Sheet1!M:M)</f>
        <v>#N/A</v>
      </c>
      <c r="BZ927" s="108">
        <f t="shared" si="272"/>
        <v>45.20000000000001</v>
      </c>
      <c r="CB927" s="12">
        <f>AW927/AY927</f>
        <v>0.33333333333333331</v>
      </c>
      <c r="CC927" s="12">
        <f>AX927/AY927</f>
        <v>0.66666666666666663</v>
      </c>
      <c r="CG927" s="1" t="str">
        <f>IF(BO927&lt;80,"Below 80",
IF(BO927&lt;=120,"80-120",
IF(BO927&lt;=200,"&gt; 120-200",
IF(BO927&lt;=300,"&gt;200-300",
IF(BO927&lt;=500,"&gt;300-500",
"&gt;500")))))</f>
        <v>Below 80</v>
      </c>
      <c r="CH927" s="1" t="str">
        <f>IFERROR(_xlfn.XLOOKUP(CG927,Scenario!M:M,Scenario!N:N),"")</f>
        <v/>
      </c>
      <c r="CI927" s="1" t="str">
        <f t="shared" si="273"/>
        <v>Yes</v>
      </c>
      <c r="CJ927" s="75">
        <v>45.2</v>
      </c>
    </row>
    <row r="928" spans="1:89" hidden="1">
      <c r="A928" s="2">
        <v>927</v>
      </c>
      <c r="B928" s="2">
        <v>2025</v>
      </c>
      <c r="C928" s="1">
        <v>0</v>
      </c>
      <c r="D928" s="37" t="str">
        <v>001J100000TrkVCIAZ</v>
      </c>
      <c r="E928" s="37" t="str">
        <v>AAPNA GHAR</v>
      </c>
      <c r="F928" s="37" t="str">
        <v>WEST BENGAL</v>
      </c>
      <c r="G928" s="37" t="str">
        <v>MEDINIPUR WEST</v>
      </c>
      <c r="H928" s="37" t="str">
        <v>Chandrakona</v>
      </c>
      <c r="I928" s="37" t="str">
        <v>NERIUM MULTICOM LLP</v>
      </c>
      <c r="J928" s="37" t="str">
        <v>Ragon Poddar</v>
      </c>
      <c r="K928" s="37">
        <v>0</v>
      </c>
      <c r="L928" s="37" t="str">
        <v>001J100000RytAcIAJ</v>
      </c>
      <c r="M928" s="37" t="str">
        <v>East</v>
      </c>
      <c r="N928" s="2">
        <v>721242</v>
      </c>
      <c r="O928" s="2" t="str">
        <v>19ABVFA7935N1ZD</v>
      </c>
      <c r="P928" s="2">
        <v>9641131340</v>
      </c>
      <c r="Q928" s="2" t="str">
        <v>Feb'25</v>
      </c>
      <c r="R928" s="2">
        <v>2025</v>
      </c>
      <c r="S928" s="1">
        <v>0</v>
      </c>
      <c r="T928" s="2">
        <v>600</v>
      </c>
      <c r="U928" s="12">
        <v>6.1222222222222225E-3</v>
      </c>
      <c r="V928" s="1" t="str">
        <v>Alien</v>
      </c>
      <c r="W928" s="13">
        <v>0</v>
      </c>
      <c r="X928" s="13">
        <v>0</v>
      </c>
      <c r="Y928" s="13">
        <v>0</v>
      </c>
      <c r="Z928" s="13">
        <v>0</v>
      </c>
      <c r="AA928" s="13">
        <v>0</v>
      </c>
      <c r="AB928" s="13">
        <v>0</v>
      </c>
      <c r="AC928" s="13">
        <v>0</v>
      </c>
      <c r="AD928" s="13">
        <v>0</v>
      </c>
      <c r="AE928" s="13">
        <v>0</v>
      </c>
      <c r="AF928" s="13">
        <v>0</v>
      </c>
      <c r="AG928" s="13">
        <v>0</v>
      </c>
      <c r="AH928" s="13">
        <v>0</v>
      </c>
      <c r="AI928" s="13">
        <v>0</v>
      </c>
      <c r="AJ928" s="13">
        <v>12</v>
      </c>
      <c r="AK928" s="13">
        <v>0</v>
      </c>
      <c r="AL928" s="13">
        <v>0</v>
      </c>
      <c r="AM928" s="13">
        <v>0</v>
      </c>
      <c r="AN928" s="13">
        <v>0</v>
      </c>
      <c r="AO928" s="13">
        <v>9.3000000000000007</v>
      </c>
      <c r="AP928" s="13">
        <v>0</v>
      </c>
      <c r="AQ928" s="13">
        <v>23.95</v>
      </c>
      <c r="AR928" s="13">
        <v>0</v>
      </c>
      <c r="AS928" s="13">
        <v>0</v>
      </c>
      <c r="AT928" s="13">
        <v>0</v>
      </c>
      <c r="AU928" s="13">
        <v>0</v>
      </c>
      <c r="AV928" s="13">
        <v>11.02</v>
      </c>
      <c r="AW928" s="16">
        <f t="shared" si="258"/>
        <v>33.25</v>
      </c>
      <c r="AX928" s="16">
        <v>66.5</v>
      </c>
      <c r="AY928" s="10">
        <f t="shared" si="259"/>
        <v>99.75</v>
      </c>
      <c r="AZ928" s="10">
        <f>SUM(Z928:AK928)</f>
        <v>12</v>
      </c>
      <c r="BA928" s="10">
        <v>125</v>
      </c>
      <c r="BB928" s="10">
        <f t="shared" si="260"/>
        <v>91.75</v>
      </c>
      <c r="BC928" s="10">
        <f t="shared" si="261"/>
        <v>22.9375</v>
      </c>
      <c r="BD928" s="10">
        <f t="shared" si="262"/>
        <v>87.75</v>
      </c>
      <c r="BE928" s="10">
        <f t="shared" si="274"/>
        <v>-21.25</v>
      </c>
      <c r="BF928" s="2" t="s">
        <v>119</v>
      </c>
      <c r="BG928" s="10">
        <f t="shared" si="263"/>
        <v>4.15625</v>
      </c>
      <c r="BH928" s="36" t="s">
        <v>118</v>
      </c>
      <c r="BI928" s="39" t="str">
        <f t="shared" si="264"/>
        <v/>
      </c>
      <c r="BJ928" s="39" t="str">
        <f t="shared" si="265"/>
        <v/>
      </c>
      <c r="BK928" s="16">
        <f>SUM(AR928:AX928)</f>
        <v>110.77</v>
      </c>
      <c r="BL928" s="10">
        <f>SUM(AL928:AQ928)</f>
        <v>33.25</v>
      </c>
      <c r="BM928" s="12">
        <f t="shared" si="266"/>
        <v>1.1104761904761904</v>
      </c>
      <c r="BN928" s="12">
        <f t="shared" si="266"/>
        <v>0.33333333333333331</v>
      </c>
      <c r="BO928" s="9">
        <f t="shared" si="267"/>
        <v>33.25</v>
      </c>
      <c r="BP928" s="39" t="str">
        <f t="shared" si="268"/>
        <v/>
      </c>
      <c r="BQ928" s="147"/>
      <c r="BR928" s="9">
        <f t="shared" si="269"/>
        <v>0</v>
      </c>
      <c r="BS928" s="9">
        <f t="shared" si="270"/>
        <v>12</v>
      </c>
      <c r="BT928" s="9">
        <f t="shared" si="271"/>
        <v>12</v>
      </c>
      <c r="BU928" s="9" t="str">
        <f>IFERROR(_xlfn.XLOOKUP(D928,Sheet1!B:B,Sheet1!L:L),"")</f>
        <v/>
      </c>
      <c r="BV928" s="9" t="e">
        <f>_xlfn.XLOOKUP(BU928,Sheet1!S:S,Sheet1!T:T)</f>
        <v>#N/A</v>
      </c>
      <c r="BW928" s="9" t="e">
        <f>_xlfn.XLOOKUP(D928,Sheet1!B:B,Sheet1!M:M)</f>
        <v>#N/A</v>
      </c>
      <c r="BZ928" s="108">
        <f t="shared" si="272"/>
        <v>66.5</v>
      </c>
      <c r="CB928" s="12">
        <f>AW928/AY928</f>
        <v>0.33333333333333331</v>
      </c>
      <c r="CC928" s="12">
        <f>AX928/AY928</f>
        <v>0.66666666666666663</v>
      </c>
      <c r="CG928" s="1" t="str">
        <f>IF(BO928&lt;80,"Below 80",
IF(BO928&lt;=120,"80-120",
IF(BO928&lt;=200,"&gt; 120-200",
IF(BO928&lt;=300,"&gt;200-300",
IF(BO928&lt;=500,"&gt;300-500",
"&gt;500")))))</f>
        <v>Below 80</v>
      </c>
      <c r="CH928" s="1" t="str">
        <f>IFERROR(_xlfn.XLOOKUP(CG928,Scenario!M:M,Scenario!N:N),"")</f>
        <v/>
      </c>
      <c r="CI928" s="1" t="str">
        <f t="shared" si="273"/>
        <v>Yes</v>
      </c>
      <c r="CJ928" s="75">
        <v>66.5</v>
      </c>
    </row>
    <row r="929" spans="1:88" hidden="1">
      <c r="A929" s="2">
        <v>928</v>
      </c>
      <c r="B929" s="2">
        <v>2025</v>
      </c>
      <c r="C929" s="1">
        <v>0</v>
      </c>
      <c r="D929" s="37" t="str">
        <v>001J100000VnFS3IAN</v>
      </c>
      <c r="E929" s="37" t="str">
        <v>SAHELI ROD CENTER</v>
      </c>
      <c r="F929" s="37" t="str">
        <v>WEST BENGAL</v>
      </c>
      <c r="G929" s="37" t="str">
        <v>24 PARAGANAS NORTH</v>
      </c>
      <c r="H929" s="37">
        <v>0</v>
      </c>
      <c r="I929" s="37" t="str">
        <v>NERIUM MULTICOM LLP</v>
      </c>
      <c r="J929" s="37" t="str">
        <v>Ragon Poddar</v>
      </c>
      <c r="K929" s="37">
        <v>0</v>
      </c>
      <c r="L929" s="37" t="str">
        <v>001J100000RytAcIAJ</v>
      </c>
      <c r="M929" s="37" t="str">
        <v>East</v>
      </c>
      <c r="N929" s="2">
        <v>743263</v>
      </c>
      <c r="O929" s="2" t="str">
        <v>19HHXPP4033B1ZY</v>
      </c>
      <c r="P929" s="2">
        <v>9547286030</v>
      </c>
      <c r="Q929" s="2" t="str">
        <v>Feb'25</v>
      </c>
      <c r="R929" s="2">
        <v>2025</v>
      </c>
      <c r="S929" s="1">
        <v>0</v>
      </c>
      <c r="T929" s="2">
        <v>200</v>
      </c>
      <c r="U929" s="12">
        <v>0</v>
      </c>
      <c r="V929" s="1" t="str">
        <v>Challenger</v>
      </c>
      <c r="W929" s="13">
        <v>0</v>
      </c>
      <c r="X929" s="13">
        <v>0</v>
      </c>
      <c r="Y929" s="13">
        <v>0</v>
      </c>
      <c r="Z929" s="13">
        <v>0</v>
      </c>
      <c r="AA929" s="13">
        <v>0</v>
      </c>
      <c r="AB929" s="13">
        <v>0</v>
      </c>
      <c r="AC929" s="13">
        <v>0</v>
      </c>
      <c r="AD929" s="13">
        <v>0</v>
      </c>
      <c r="AE929" s="13">
        <v>0</v>
      </c>
      <c r="AF929" s="13">
        <v>0</v>
      </c>
      <c r="AG929" s="13">
        <v>0</v>
      </c>
      <c r="AH929" s="13">
        <v>0</v>
      </c>
      <c r="AI929" s="13">
        <v>0</v>
      </c>
      <c r="AJ929" s="13">
        <v>12.2</v>
      </c>
      <c r="AK929" s="13">
        <v>0</v>
      </c>
      <c r="AL929" s="13">
        <v>12.02</v>
      </c>
      <c r="AM929" s="13">
        <v>0</v>
      </c>
      <c r="AN929" s="13">
        <v>0</v>
      </c>
      <c r="AO929" s="13">
        <v>0</v>
      </c>
      <c r="AP929" s="13">
        <v>0</v>
      </c>
      <c r="AQ929" s="13">
        <v>0</v>
      </c>
      <c r="AR929" s="13">
        <v>0</v>
      </c>
      <c r="AS929" s="13">
        <v>0</v>
      </c>
      <c r="AT929" s="13">
        <v>0</v>
      </c>
      <c r="AU929" s="13">
        <v>0</v>
      </c>
      <c r="AV929" s="13">
        <v>0</v>
      </c>
      <c r="AW929" s="16">
        <f t="shared" si="258"/>
        <v>12.02</v>
      </c>
      <c r="AX929" s="16">
        <v>24.04</v>
      </c>
      <c r="AY929" s="10">
        <f t="shared" si="259"/>
        <v>36.06</v>
      </c>
      <c r="AZ929" s="10">
        <f>SUM(Z929:AK929)</f>
        <v>12.2</v>
      </c>
      <c r="BA929" s="10">
        <v>50</v>
      </c>
      <c r="BB929" s="10">
        <f t="shared" si="260"/>
        <v>37.980000000000004</v>
      </c>
      <c r="BC929" s="10">
        <f t="shared" si="261"/>
        <v>9.495000000000001</v>
      </c>
      <c r="BD929" s="10">
        <f t="shared" si="262"/>
        <v>23.860000000000003</v>
      </c>
      <c r="BE929" s="10">
        <f t="shared" si="274"/>
        <v>0.17999999999999972</v>
      </c>
      <c r="BF929" s="2" t="s">
        <v>119</v>
      </c>
      <c r="BG929" s="10">
        <f t="shared" si="263"/>
        <v>1.5024999999999999</v>
      </c>
      <c r="BH929" s="36" t="s">
        <v>118</v>
      </c>
      <c r="BI929" s="39" t="str">
        <f t="shared" si="264"/>
        <v/>
      </c>
      <c r="BJ929" s="39" t="str">
        <f t="shared" si="265"/>
        <v/>
      </c>
      <c r="BK929" s="16">
        <f>SUM(AR929:AX929)</f>
        <v>36.06</v>
      </c>
      <c r="BL929" s="10">
        <f>SUM(AL929:AQ929)</f>
        <v>12.02</v>
      </c>
      <c r="BM929" s="12">
        <f t="shared" si="266"/>
        <v>1</v>
      </c>
      <c r="BN929" s="12">
        <f t="shared" si="266"/>
        <v>0.33333333333333331</v>
      </c>
      <c r="BO929" s="9">
        <f t="shared" si="267"/>
        <v>12.02</v>
      </c>
      <c r="BP929" s="39" t="str">
        <f t="shared" si="268"/>
        <v/>
      </c>
      <c r="BQ929" s="147"/>
      <c r="BR929" s="9">
        <f t="shared" si="269"/>
        <v>0</v>
      </c>
      <c r="BS929" s="9">
        <f t="shared" si="270"/>
        <v>12.2</v>
      </c>
      <c r="BT929" s="9">
        <f t="shared" si="271"/>
        <v>12.2</v>
      </c>
      <c r="BU929" s="9" t="str">
        <f>IFERROR(_xlfn.XLOOKUP(D929,Sheet1!B:B,Sheet1!L:L),"")</f>
        <v/>
      </c>
      <c r="BV929" s="9" t="e">
        <f>_xlfn.XLOOKUP(BU929,Sheet1!S:S,Sheet1!T:T)</f>
        <v>#N/A</v>
      </c>
      <c r="BW929" s="9" t="e">
        <f>_xlfn.XLOOKUP(D929,Sheet1!B:B,Sheet1!M:M)</f>
        <v>#N/A</v>
      </c>
      <c r="BZ929" s="108">
        <f t="shared" si="272"/>
        <v>24.040000000000003</v>
      </c>
      <c r="CB929" s="12">
        <f>AW929/AY929</f>
        <v>0.33333333333333331</v>
      </c>
      <c r="CC929" s="12">
        <f>AX929/AY929</f>
        <v>0.66666666666666663</v>
      </c>
      <c r="CG929" s="1" t="str">
        <f>IF(BO929&lt;80,"Below 80",
IF(BO929&lt;=120,"80-120",
IF(BO929&lt;=200,"&gt; 120-200",
IF(BO929&lt;=300,"&gt;200-300",
IF(BO929&lt;=500,"&gt;300-500",
"&gt;500")))))</f>
        <v>Below 80</v>
      </c>
      <c r="CH929" s="1" t="str">
        <f>IFERROR(_xlfn.XLOOKUP(CG929,Scenario!M:M,Scenario!N:N),"")</f>
        <v/>
      </c>
      <c r="CI929" s="1" t="str">
        <f t="shared" si="273"/>
        <v>Yes</v>
      </c>
      <c r="CJ929" s="75">
        <v>24.04</v>
      </c>
    </row>
    <row r="930" spans="1:88" hidden="1">
      <c r="A930" s="2">
        <v>929</v>
      </c>
      <c r="B930" s="2">
        <v>2025</v>
      </c>
      <c r="C930" s="1">
        <v>0</v>
      </c>
      <c r="D930" s="37" t="str">
        <v>001J100000TsNjsIAF</v>
      </c>
      <c r="E930" s="37" t="str">
        <v>S.G. ENTERPRISE</v>
      </c>
      <c r="F930" s="37" t="str">
        <v>WEST BENGAL</v>
      </c>
      <c r="G930" s="37" t="str">
        <v>24 PARAGANAS NORTH</v>
      </c>
      <c r="H930" s="37" t="str">
        <v>Barasat Sadar</v>
      </c>
      <c r="I930" s="37" t="str">
        <v>NERIUM MULTICOM LLP</v>
      </c>
      <c r="J930" s="37" t="str">
        <v>Ragon Poddar</v>
      </c>
      <c r="K930" s="37">
        <v>0</v>
      </c>
      <c r="L930" s="37" t="str">
        <v>001J100000RytAcIAJ</v>
      </c>
      <c r="M930" s="37" t="str">
        <v>East</v>
      </c>
      <c r="N930" s="2">
        <v>743235</v>
      </c>
      <c r="O930" s="2" t="str">
        <v>19BNSPG6350D1ZT</v>
      </c>
      <c r="P930" s="2">
        <v>8372823863</v>
      </c>
      <c r="Q930" s="2" t="str">
        <v>Feb'25</v>
      </c>
      <c r="R930" s="2">
        <v>2025</v>
      </c>
      <c r="S930" s="1">
        <v>0</v>
      </c>
      <c r="T930" s="2">
        <v>140</v>
      </c>
      <c r="U930" s="12">
        <v>0</v>
      </c>
      <c r="V930" s="1" t="str">
        <v>Challenger</v>
      </c>
      <c r="W930" s="13">
        <v>0</v>
      </c>
      <c r="X930" s="13">
        <v>0</v>
      </c>
      <c r="Y930" s="13">
        <v>0</v>
      </c>
      <c r="Z930" s="13">
        <v>0</v>
      </c>
      <c r="AA930" s="13">
        <v>0</v>
      </c>
      <c r="AB930" s="13">
        <v>0</v>
      </c>
      <c r="AC930" s="13">
        <v>0</v>
      </c>
      <c r="AD930" s="13">
        <v>0</v>
      </c>
      <c r="AE930" s="13">
        <v>0</v>
      </c>
      <c r="AF930" s="13">
        <v>0</v>
      </c>
      <c r="AG930" s="13">
        <v>0</v>
      </c>
      <c r="AH930" s="13">
        <v>0</v>
      </c>
      <c r="AI930" s="13">
        <v>0</v>
      </c>
      <c r="AJ930" s="13">
        <v>12.3</v>
      </c>
      <c r="AK930" s="13">
        <v>0</v>
      </c>
      <c r="AL930" s="13">
        <v>0</v>
      </c>
      <c r="AM930" s="13">
        <v>0</v>
      </c>
      <c r="AN930" s="13">
        <v>0</v>
      </c>
      <c r="AO930" s="13">
        <v>0</v>
      </c>
      <c r="AP930" s="13">
        <v>0</v>
      </c>
      <c r="AQ930" s="13">
        <v>0</v>
      </c>
      <c r="AR930" s="13">
        <v>0</v>
      </c>
      <c r="AS930" s="13">
        <v>0</v>
      </c>
      <c r="AT930" s="13">
        <v>0</v>
      </c>
      <c r="AU930" s="13">
        <v>0</v>
      </c>
      <c r="AV930" s="13">
        <v>0</v>
      </c>
      <c r="AW930" s="16">
        <f t="shared" si="258"/>
        <v>0</v>
      </c>
      <c r="AX930" s="16">
        <v>0</v>
      </c>
      <c r="AY930" s="10">
        <f t="shared" si="259"/>
        <v>0</v>
      </c>
      <c r="AZ930" s="10">
        <f>SUM(Z930:AK930)</f>
        <v>12.3</v>
      </c>
      <c r="BA930" s="10"/>
      <c r="BB930" s="10">
        <f t="shared" si="260"/>
        <v>0</v>
      </c>
      <c r="BC930" s="10">
        <f t="shared" si="261"/>
        <v>0</v>
      </c>
      <c r="BD930" s="10">
        <f t="shared" si="262"/>
        <v>-12.3</v>
      </c>
      <c r="BE930" s="10">
        <f t="shared" si="274"/>
        <v>12.3</v>
      </c>
      <c r="BF930" s="2" t="s">
        <v>119</v>
      </c>
      <c r="BG930" s="10">
        <f t="shared" si="263"/>
        <v>0</v>
      </c>
      <c r="BH930" s="36" t="s">
        <v>118</v>
      </c>
      <c r="BI930" s="39" t="str">
        <f t="shared" si="264"/>
        <v/>
      </c>
      <c r="BJ930" s="39" t="str">
        <f t="shared" si="265"/>
        <v/>
      </c>
      <c r="BK930" s="16">
        <f>SUM(AR930:AX930)</f>
        <v>0</v>
      </c>
      <c r="BL930" s="10">
        <f>SUM(AL930:AQ930)</f>
        <v>0</v>
      </c>
      <c r="BM930" s="12" t="str">
        <f t="shared" si="266"/>
        <v/>
      </c>
      <c r="BN930" s="12" t="str">
        <f t="shared" si="266"/>
        <v/>
      </c>
      <c r="BO930" s="9">
        <f t="shared" si="267"/>
        <v>0</v>
      </c>
      <c r="BP930" s="39" t="str">
        <f t="shared" si="268"/>
        <v/>
      </c>
      <c r="BQ930" s="147"/>
      <c r="BR930" s="9">
        <f t="shared" si="269"/>
        <v>0</v>
      </c>
      <c r="BS930" s="9">
        <f t="shared" si="270"/>
        <v>12.3</v>
      </c>
      <c r="BT930" s="9">
        <f t="shared" si="271"/>
        <v>12.3</v>
      </c>
      <c r="BU930" s="9" t="str">
        <f>IFERROR(_xlfn.XLOOKUP(D930,Sheet1!B:B,Sheet1!L:L),"")</f>
        <v/>
      </c>
      <c r="BV930" s="9" t="e">
        <f>_xlfn.XLOOKUP(BU930,Sheet1!S:S,Sheet1!T:T)</f>
        <v>#N/A</v>
      </c>
      <c r="BW930" s="9" t="e">
        <f>_xlfn.XLOOKUP(D930,Sheet1!B:B,Sheet1!M:M)</f>
        <v>#N/A</v>
      </c>
      <c r="BZ930" s="108">
        <f t="shared" si="272"/>
        <v>0</v>
      </c>
      <c r="CB930" s="12"/>
      <c r="CC930" s="12"/>
      <c r="CG930" s="1" t="str">
        <f>IF(BO930&lt;80,"Below 80",
IF(BO930&lt;=120,"80-120",
IF(BO930&lt;=200,"&gt; 120-200",
IF(BO930&lt;=300,"&gt;200-300",
IF(BO930&lt;=500,"&gt;300-500",
"&gt;500")))))</f>
        <v>Below 80</v>
      </c>
      <c r="CH930" s="1" t="str">
        <f>IFERROR(_xlfn.XLOOKUP(CG930,Scenario!M:M,Scenario!N:N),"")</f>
        <v/>
      </c>
      <c r="CI930" s="1" t="str">
        <f t="shared" si="273"/>
        <v>No</v>
      </c>
      <c r="CJ930" s="75">
        <v>0</v>
      </c>
    </row>
    <row r="931" spans="1:88" hidden="1">
      <c r="A931" s="2">
        <v>930</v>
      </c>
      <c r="B931" s="2">
        <v>2025</v>
      </c>
      <c r="C931" s="1">
        <v>0</v>
      </c>
      <c r="D931" s="37" t="str">
        <v>001J100000RyyGAIAZ</v>
      </c>
      <c r="E931" s="37" t="str">
        <v>MAA DURGA ENTERPRISE</v>
      </c>
      <c r="F931" s="37" t="str">
        <v>WEST BENGAL</v>
      </c>
      <c r="G931" s="37" t="str">
        <v>KOLKATA</v>
      </c>
      <c r="H931" s="37" t="str">
        <v>Kolkata</v>
      </c>
      <c r="I931" s="37" t="str">
        <v>NERIUM MULTICOM LLP</v>
      </c>
      <c r="J931" s="37" t="str">
        <v>Ragon Poddar</v>
      </c>
      <c r="K931" s="37">
        <v>0</v>
      </c>
      <c r="L931" s="37" t="str">
        <v>001J100000RytAcIAJ</v>
      </c>
      <c r="M931" s="37" t="str">
        <v>East</v>
      </c>
      <c r="N931" s="2">
        <v>700006</v>
      </c>
      <c r="O931" s="2" t="str">
        <v>19bbwpj7973h1zo</v>
      </c>
      <c r="P931" s="2">
        <v>9836525104</v>
      </c>
      <c r="Q931" s="2" t="str">
        <v>Feb'25</v>
      </c>
      <c r="R931" s="2">
        <v>2025</v>
      </c>
      <c r="S931" s="1">
        <v>0</v>
      </c>
      <c r="T931" s="2">
        <v>150</v>
      </c>
      <c r="U931" s="12">
        <v>0</v>
      </c>
      <c r="V931" s="1" t="str">
        <v>Challenger</v>
      </c>
      <c r="W931" s="13">
        <v>0</v>
      </c>
      <c r="X931" s="13">
        <v>0</v>
      </c>
      <c r="Y931" s="13">
        <v>0</v>
      </c>
      <c r="Z931" s="13">
        <v>0</v>
      </c>
      <c r="AA931" s="13">
        <v>0</v>
      </c>
      <c r="AB931" s="13">
        <v>0</v>
      </c>
      <c r="AC931" s="13">
        <v>0</v>
      </c>
      <c r="AD931" s="13">
        <v>0</v>
      </c>
      <c r="AE931" s="13">
        <v>0</v>
      </c>
      <c r="AF931" s="13">
        <v>0</v>
      </c>
      <c r="AG931" s="13">
        <v>0</v>
      </c>
      <c r="AH931" s="13">
        <v>0</v>
      </c>
      <c r="AI931" s="13">
        <v>0</v>
      </c>
      <c r="AJ931" s="13">
        <v>35</v>
      </c>
      <c r="AK931" s="13">
        <v>0</v>
      </c>
      <c r="AL931" s="13">
        <v>32.08</v>
      </c>
      <c r="AM931" s="13">
        <v>0</v>
      </c>
      <c r="AN931" s="13">
        <v>0</v>
      </c>
      <c r="AO931" s="13">
        <v>0</v>
      </c>
      <c r="AP931" s="13">
        <v>0</v>
      </c>
      <c r="AQ931" s="13">
        <v>0</v>
      </c>
      <c r="AR931" s="13">
        <v>0</v>
      </c>
      <c r="AS931" s="13">
        <v>0</v>
      </c>
      <c r="AT931" s="13">
        <v>0</v>
      </c>
      <c r="AU931" s="13">
        <v>0</v>
      </c>
      <c r="AV931" s="13">
        <v>0</v>
      </c>
      <c r="AW931" s="16">
        <f t="shared" si="258"/>
        <v>32.08</v>
      </c>
      <c r="AX931" s="16">
        <v>64.16</v>
      </c>
      <c r="AY931" s="10">
        <f t="shared" si="259"/>
        <v>96.24</v>
      </c>
      <c r="AZ931" s="10">
        <f>SUM(Z931:AK931)</f>
        <v>35</v>
      </c>
      <c r="BA931" s="10">
        <v>200</v>
      </c>
      <c r="BB931" s="10">
        <f t="shared" si="260"/>
        <v>167.92000000000002</v>
      </c>
      <c r="BC931" s="10">
        <f t="shared" si="261"/>
        <v>41.980000000000004</v>
      </c>
      <c r="BD931" s="10">
        <f t="shared" si="262"/>
        <v>61.239999999999995</v>
      </c>
      <c r="BE931" s="10">
        <f t="shared" si="274"/>
        <v>2.9200000000000017</v>
      </c>
      <c r="BF931" s="2" t="s">
        <v>119</v>
      </c>
      <c r="BG931" s="10">
        <f t="shared" si="263"/>
        <v>4.01</v>
      </c>
      <c r="BH931" s="36" t="s">
        <v>118</v>
      </c>
      <c r="BI931" s="39" t="str">
        <f t="shared" si="264"/>
        <v>A</v>
      </c>
      <c r="BJ931" s="39" t="str">
        <f t="shared" si="265"/>
        <v/>
      </c>
      <c r="BK931" s="16">
        <f>SUM(AR931:AX931)</f>
        <v>96.24</v>
      </c>
      <c r="BL931" s="10">
        <f>SUM(AL931:AQ931)</f>
        <v>32.08</v>
      </c>
      <c r="BM931" s="12">
        <f t="shared" si="266"/>
        <v>1</v>
      </c>
      <c r="BN931" s="12">
        <f t="shared" si="266"/>
        <v>0.33333333333333331</v>
      </c>
      <c r="BO931" s="9">
        <f t="shared" si="267"/>
        <v>32.08</v>
      </c>
      <c r="BP931" s="39" t="str">
        <f t="shared" si="268"/>
        <v/>
      </c>
      <c r="BQ931" s="147"/>
      <c r="BR931" s="9">
        <f t="shared" si="269"/>
        <v>0</v>
      </c>
      <c r="BS931" s="9">
        <f t="shared" si="270"/>
        <v>35</v>
      </c>
      <c r="BT931" s="9">
        <f t="shared" si="271"/>
        <v>35</v>
      </c>
      <c r="BU931" s="9" t="str">
        <f>IFERROR(_xlfn.XLOOKUP(D931,Sheet1!B:B,Sheet1!L:L),"")</f>
        <v/>
      </c>
      <c r="BV931" s="9" t="e">
        <f>_xlfn.XLOOKUP(BU931,Sheet1!S:S,Sheet1!T:T)</f>
        <v>#N/A</v>
      </c>
      <c r="BW931" s="9" t="e">
        <f>_xlfn.XLOOKUP(D931,Sheet1!B:B,Sheet1!M:M)</f>
        <v>#N/A</v>
      </c>
      <c r="BZ931" s="108">
        <f t="shared" si="272"/>
        <v>64.16</v>
      </c>
      <c r="CB931" s="12">
        <f>AW931/AY931</f>
        <v>0.33333333333333331</v>
      </c>
      <c r="CC931" s="12">
        <f>AX931/AY931</f>
        <v>0.66666666666666663</v>
      </c>
      <c r="CG931" s="1" t="str">
        <f>IF(BO931&lt;80,"Below 80",
IF(BO931&lt;=120,"80-120",
IF(BO931&lt;=200,"&gt; 120-200",
IF(BO931&lt;=300,"&gt;200-300",
IF(BO931&lt;=500,"&gt;300-500",
"&gt;500")))))</f>
        <v>Below 80</v>
      </c>
      <c r="CH931" s="1" t="str">
        <f>IFERROR(_xlfn.XLOOKUP(CG931,Scenario!M:M,Scenario!N:N),"")</f>
        <v/>
      </c>
      <c r="CI931" s="1" t="b">
        <f t="shared" si="273"/>
        <v>0</v>
      </c>
      <c r="CJ931" s="75">
        <v>64.16</v>
      </c>
    </row>
    <row r="932" spans="1:88" hidden="1">
      <c r="A932" s="2">
        <v>931</v>
      </c>
      <c r="B932" s="2">
        <v>2025</v>
      </c>
      <c r="C932" s="1">
        <v>0</v>
      </c>
      <c r="D932" s="37" t="str">
        <v>001J100000TsNesIAF</v>
      </c>
      <c r="E932" s="37" t="str">
        <v>HARA GOURI TRADERS</v>
      </c>
      <c r="F932" s="37" t="str">
        <v>WEST BENGAL</v>
      </c>
      <c r="G932" s="37" t="str">
        <v>PASCHIM BARDHAMAN</v>
      </c>
      <c r="H932" s="37">
        <v>0</v>
      </c>
      <c r="I932" s="37" t="str">
        <v>NERIUM MULTICOM LLP</v>
      </c>
      <c r="J932" s="37" t="str">
        <v>Sambit Majumdar</v>
      </c>
      <c r="K932" s="37">
        <v>0</v>
      </c>
      <c r="L932" s="37" t="str">
        <v>001J100000RytAcIAJ</v>
      </c>
      <c r="M932" s="37" t="str">
        <v>East</v>
      </c>
      <c r="N932" s="2">
        <v>713148</v>
      </c>
      <c r="O932" s="2" t="str">
        <v>19ALFPM9540F1ZV</v>
      </c>
      <c r="P932" s="2">
        <v>7029544927</v>
      </c>
      <c r="Q932" s="2" t="str">
        <v>Feb'25</v>
      </c>
      <c r="R932" s="2">
        <v>2025</v>
      </c>
      <c r="S932" s="1">
        <v>0</v>
      </c>
      <c r="T932" s="2">
        <v>100</v>
      </c>
      <c r="U932" s="12">
        <v>0</v>
      </c>
      <c r="V932" s="1" t="str">
        <v>Challenger</v>
      </c>
      <c r="W932" s="13">
        <v>0</v>
      </c>
      <c r="X932" s="13">
        <v>0</v>
      </c>
      <c r="Y932" s="13">
        <v>0</v>
      </c>
      <c r="Z932" s="13">
        <v>0</v>
      </c>
      <c r="AA932" s="13">
        <v>0</v>
      </c>
      <c r="AB932" s="13">
        <v>0</v>
      </c>
      <c r="AC932" s="13">
        <v>0</v>
      </c>
      <c r="AD932" s="13">
        <v>0</v>
      </c>
      <c r="AE932" s="13">
        <v>0</v>
      </c>
      <c r="AF932" s="13">
        <v>0</v>
      </c>
      <c r="AG932" s="13">
        <v>0</v>
      </c>
      <c r="AH932" s="13">
        <v>0</v>
      </c>
      <c r="AI932" s="13">
        <v>0</v>
      </c>
      <c r="AJ932" s="13">
        <v>11.23</v>
      </c>
      <c r="AK932" s="13">
        <v>0</v>
      </c>
      <c r="AL932" s="13">
        <v>0</v>
      </c>
      <c r="AM932" s="13">
        <v>0</v>
      </c>
      <c r="AN932" s="13">
        <v>0</v>
      </c>
      <c r="AO932" s="13">
        <v>0</v>
      </c>
      <c r="AP932" s="13">
        <v>0</v>
      </c>
      <c r="AQ932" s="13">
        <v>0</v>
      </c>
      <c r="AR932" s="13">
        <v>0</v>
      </c>
      <c r="AS932" s="13">
        <v>0</v>
      </c>
      <c r="AT932" s="13">
        <v>0</v>
      </c>
      <c r="AU932" s="13">
        <v>0</v>
      </c>
      <c r="AV932" s="13">
        <v>0</v>
      </c>
      <c r="AW932" s="16">
        <f t="shared" si="258"/>
        <v>0</v>
      </c>
      <c r="AX932" s="16">
        <v>0</v>
      </c>
      <c r="AY932" s="10">
        <f t="shared" si="259"/>
        <v>0</v>
      </c>
      <c r="AZ932" s="10">
        <f>SUM(Z932:AK932)</f>
        <v>11.23</v>
      </c>
      <c r="BA932" s="10"/>
      <c r="BB932" s="10">
        <f t="shared" si="260"/>
        <v>0</v>
      </c>
      <c r="BC932" s="10">
        <f t="shared" si="261"/>
        <v>0</v>
      </c>
      <c r="BD932" s="10">
        <f t="shared" si="262"/>
        <v>-11.23</v>
      </c>
      <c r="BE932" s="10">
        <f t="shared" si="274"/>
        <v>11.23</v>
      </c>
      <c r="BF932" s="2" t="s">
        <v>119</v>
      </c>
      <c r="BG932" s="10">
        <f t="shared" si="263"/>
        <v>0</v>
      </c>
      <c r="BH932" s="36" t="s">
        <v>118</v>
      </c>
      <c r="BI932" s="39" t="str">
        <f t="shared" si="264"/>
        <v/>
      </c>
      <c r="BJ932" s="39" t="str">
        <f t="shared" si="265"/>
        <v/>
      </c>
      <c r="BK932" s="16">
        <f>SUM(AR932:AX932)</f>
        <v>0</v>
      </c>
      <c r="BL932" s="10">
        <f>SUM(AL932:AQ932)</f>
        <v>0</v>
      </c>
      <c r="BM932" s="12" t="str">
        <f t="shared" si="266"/>
        <v/>
      </c>
      <c r="BN932" s="12" t="str">
        <f t="shared" si="266"/>
        <v/>
      </c>
      <c r="BO932" s="9">
        <f t="shared" si="267"/>
        <v>0</v>
      </c>
      <c r="BP932" s="39" t="str">
        <f t="shared" si="268"/>
        <v/>
      </c>
      <c r="BQ932" s="147"/>
      <c r="BR932" s="9">
        <f t="shared" si="269"/>
        <v>0</v>
      </c>
      <c r="BS932" s="9">
        <f t="shared" si="270"/>
        <v>11.23</v>
      </c>
      <c r="BT932" s="9">
        <f t="shared" si="271"/>
        <v>11.23</v>
      </c>
      <c r="BU932" s="9" t="str">
        <f>IFERROR(_xlfn.XLOOKUP(D932,Sheet1!B:B,Sheet1!L:L),"")</f>
        <v/>
      </c>
      <c r="BV932" s="9" t="e">
        <f>_xlfn.XLOOKUP(BU932,Sheet1!S:S,Sheet1!T:T)</f>
        <v>#N/A</v>
      </c>
      <c r="BW932" s="9" t="e">
        <f>_xlfn.XLOOKUP(D932,Sheet1!B:B,Sheet1!M:M)</f>
        <v>#N/A</v>
      </c>
      <c r="BZ932" s="108">
        <f t="shared" si="272"/>
        <v>0</v>
      </c>
      <c r="CB932" s="12"/>
      <c r="CC932" s="12"/>
      <c r="CG932" s="1" t="str">
        <f>IF(BO932&lt;80,"Below 80",
IF(BO932&lt;=120,"80-120",
IF(BO932&lt;=200,"&gt; 120-200",
IF(BO932&lt;=300,"&gt;200-300",
IF(BO932&lt;=500,"&gt;300-500",
"&gt;500")))))</f>
        <v>Below 80</v>
      </c>
      <c r="CH932" s="1" t="str">
        <f>IFERROR(_xlfn.XLOOKUP(CG932,Scenario!M:M,Scenario!N:N),"")</f>
        <v/>
      </c>
      <c r="CI932" s="1" t="str">
        <f t="shared" si="273"/>
        <v>No</v>
      </c>
      <c r="CJ932" s="75">
        <v>0</v>
      </c>
    </row>
    <row r="933" spans="1:88" hidden="1">
      <c r="A933" s="2">
        <v>932</v>
      </c>
      <c r="B933" s="2">
        <v>2025</v>
      </c>
      <c r="C933" s="1">
        <v>0</v>
      </c>
      <c r="D933" s="37">
        <v>0</v>
      </c>
      <c r="E933" s="37" t="str">
        <v>SHREE PSP FERRO ALLOYOS PRIVATE LIMITED</v>
      </c>
      <c r="F933" s="37" t="str">
        <v>West Bengal</v>
      </c>
      <c r="G933" s="37" t="str">
        <v>BARDHAMAN</v>
      </c>
      <c r="H933" s="37">
        <v>0</v>
      </c>
      <c r="I933" s="37" t="str">
        <v>NERIUM MULTICOM LLP</v>
      </c>
      <c r="J933" s="37">
        <v>0</v>
      </c>
      <c r="K933" s="37">
        <v>0</v>
      </c>
      <c r="L933" s="37" t="str">
        <v>001J100000RytAcIAJ</v>
      </c>
      <c r="M933" s="37" t="str">
        <v>East</v>
      </c>
      <c r="N933" s="2" t="e">
        <v>#VALUE!</v>
      </c>
      <c r="O933" s="2" t="e">
        <v>#VALUE!</v>
      </c>
      <c r="P933" s="2" t="e">
        <v>#VALUE!</v>
      </c>
      <c r="Q933" s="2" t="str">
        <v>Feb'25</v>
      </c>
      <c r="R933" s="2">
        <v>2025</v>
      </c>
      <c r="S933" s="1">
        <v>0</v>
      </c>
      <c r="T933" s="2">
        <v>40</v>
      </c>
      <c r="U933" s="12">
        <v>0</v>
      </c>
      <c r="V933" s="1" t="str">
        <v>Minor</v>
      </c>
      <c r="W933" s="13">
        <v>0</v>
      </c>
      <c r="X933" s="13">
        <v>0</v>
      </c>
      <c r="Y933" s="13">
        <v>0</v>
      </c>
      <c r="Z933" s="13">
        <v>0</v>
      </c>
      <c r="AA933" s="13">
        <v>0</v>
      </c>
      <c r="AB933" s="13">
        <v>0</v>
      </c>
      <c r="AC933" s="13">
        <v>0</v>
      </c>
      <c r="AD933" s="13">
        <v>0</v>
      </c>
      <c r="AE933" s="13">
        <v>0</v>
      </c>
      <c r="AF933" s="13">
        <v>0</v>
      </c>
      <c r="AG933" s="13">
        <v>0</v>
      </c>
      <c r="AH933" s="13">
        <v>0</v>
      </c>
      <c r="AI933" s="13">
        <v>0</v>
      </c>
      <c r="AJ933" s="13">
        <v>9.89</v>
      </c>
      <c r="AK933" s="13">
        <v>0</v>
      </c>
      <c r="AL933" s="13">
        <v>0</v>
      </c>
      <c r="AM933" s="13">
        <v>0</v>
      </c>
      <c r="AN933" s="13">
        <v>0</v>
      </c>
      <c r="AO933" s="13">
        <v>0</v>
      </c>
      <c r="AP933" s="13">
        <v>0</v>
      </c>
      <c r="AQ933" s="13">
        <v>0</v>
      </c>
      <c r="AR933" s="13">
        <v>0</v>
      </c>
      <c r="AS933" s="13">
        <v>0</v>
      </c>
      <c r="AT933" s="13">
        <v>0</v>
      </c>
      <c r="AU933" s="13">
        <v>0</v>
      </c>
      <c r="AV933" s="13">
        <v>0</v>
      </c>
      <c r="AW933" s="16">
        <f t="shared" si="258"/>
        <v>0</v>
      </c>
      <c r="AX933" s="16">
        <v>0</v>
      </c>
      <c r="AY933" s="10">
        <f t="shared" si="259"/>
        <v>0</v>
      </c>
      <c r="AZ933" s="10">
        <f>SUM(Z933:AK933)</f>
        <v>9.89</v>
      </c>
      <c r="BA933" s="10"/>
      <c r="BB933" s="10">
        <f t="shared" si="260"/>
        <v>0</v>
      </c>
      <c r="BC933" s="10">
        <f t="shared" si="261"/>
        <v>0</v>
      </c>
      <c r="BD933" s="10">
        <f t="shared" si="262"/>
        <v>-9.89</v>
      </c>
      <c r="BE933" s="10">
        <f t="shared" si="274"/>
        <v>9.89</v>
      </c>
      <c r="BF933" s="2" t="s">
        <v>119</v>
      </c>
      <c r="BG933" s="10">
        <f t="shared" si="263"/>
        <v>0</v>
      </c>
      <c r="BH933" s="36" t="s">
        <v>118</v>
      </c>
      <c r="BI933" s="39" t="str">
        <f t="shared" si="264"/>
        <v/>
      </c>
      <c r="BJ933" s="39" t="str">
        <f t="shared" si="265"/>
        <v/>
      </c>
      <c r="BK933" s="16">
        <f>SUM(AR933:AX933)</f>
        <v>0</v>
      </c>
      <c r="BL933" s="10">
        <f>SUM(AL933:AQ933)</f>
        <v>0</v>
      </c>
      <c r="BM933" s="12" t="str">
        <f t="shared" si="266"/>
        <v/>
      </c>
      <c r="BN933" s="12" t="str">
        <f t="shared" si="266"/>
        <v/>
      </c>
      <c r="BO933" s="9">
        <f t="shared" si="267"/>
        <v>0</v>
      </c>
      <c r="BP933" s="39" t="str">
        <f t="shared" si="268"/>
        <v/>
      </c>
      <c r="BQ933" s="147"/>
      <c r="BR933" s="9">
        <f t="shared" si="269"/>
        <v>0</v>
      </c>
      <c r="BS933" s="9">
        <f t="shared" si="270"/>
        <v>9.89</v>
      </c>
      <c r="BT933" s="9">
        <f t="shared" si="271"/>
        <v>9.89</v>
      </c>
      <c r="BU933" s="9">
        <f>IFERROR(_xlfn.XLOOKUP(D933,Sheet1!B:B,Sheet1!L:L),"")</f>
        <v>0</v>
      </c>
      <c r="BV933" s="9" t="e">
        <f>_xlfn.XLOOKUP(BU933,Sheet1!S:S,Sheet1!T:T)</f>
        <v>#N/A</v>
      </c>
      <c r="BW933" s="9">
        <f>_xlfn.XLOOKUP(D933,Sheet1!B:B,Sheet1!M:M)</f>
        <v>0</v>
      </c>
      <c r="BZ933" s="108">
        <f t="shared" si="272"/>
        <v>0</v>
      </c>
      <c r="CB933" s="12"/>
      <c r="CC933" s="12"/>
      <c r="CG933" s="1" t="str">
        <f>IF(BO933&lt;80,"Below 80",
IF(BO933&lt;=120,"80-120",
IF(BO933&lt;=200,"&gt; 120-200",
IF(BO933&lt;=300,"&gt;200-300",
IF(BO933&lt;=500,"&gt;300-500",
"&gt;500")))))</f>
        <v>Below 80</v>
      </c>
      <c r="CH933" s="1" t="str">
        <f>IFERROR(_xlfn.XLOOKUP(CG933,Scenario!M:M,Scenario!N:N),"")</f>
        <v/>
      </c>
      <c r="CI933" s="1" t="str">
        <f t="shared" si="273"/>
        <v>No</v>
      </c>
      <c r="CJ933" s="75">
        <v>0</v>
      </c>
    </row>
    <row r="934" spans="1:88" hidden="1">
      <c r="A934" s="2">
        <v>933</v>
      </c>
      <c r="B934" s="2">
        <v>2025</v>
      </c>
      <c r="C934" s="1">
        <v>0</v>
      </c>
      <c r="D934" s="37" t="str">
        <v>001J100000S18p6IAB</v>
      </c>
      <c r="E934" s="37" t="str">
        <v>DEBSARAN HARDWARE</v>
      </c>
      <c r="F934" s="37" t="str">
        <v>WEST BENGAL</v>
      </c>
      <c r="G934" s="37" t="str">
        <v>MURSHIDABAD</v>
      </c>
      <c r="H934" s="37" t="str">
        <v>Beldanga-II</v>
      </c>
      <c r="I934" s="37" t="str">
        <v>CHANDRA TRADERS</v>
      </c>
      <c r="J934" s="37" t="str">
        <v>Shirshendu saha</v>
      </c>
      <c r="K934" s="37">
        <v>0</v>
      </c>
      <c r="L934" s="37" t="str">
        <v>001J100000RyPTBIA3</v>
      </c>
      <c r="M934" s="37" t="str">
        <v>East</v>
      </c>
      <c r="N934" s="2">
        <v>742163</v>
      </c>
      <c r="O934" s="2" t="str">
        <v>19AAMFD2207N1Z6</v>
      </c>
      <c r="P934" s="2">
        <v>9434481533</v>
      </c>
      <c r="Q934" s="2" t="str">
        <v>Feb'25</v>
      </c>
      <c r="R934" s="2">
        <v>2025</v>
      </c>
      <c r="S934" s="1">
        <v>0</v>
      </c>
      <c r="T934" s="2">
        <v>45</v>
      </c>
      <c r="U934" s="12">
        <v>0</v>
      </c>
      <c r="V934" s="1" t="str">
        <v>Minor</v>
      </c>
      <c r="W934" s="13">
        <v>0</v>
      </c>
      <c r="X934" s="13">
        <v>0</v>
      </c>
      <c r="Y934" s="13">
        <v>0</v>
      </c>
      <c r="Z934" s="13">
        <v>0</v>
      </c>
      <c r="AA934" s="13">
        <v>0</v>
      </c>
      <c r="AB934" s="13">
        <v>0</v>
      </c>
      <c r="AC934" s="13">
        <v>0</v>
      </c>
      <c r="AD934" s="13">
        <v>0</v>
      </c>
      <c r="AE934" s="13">
        <v>0</v>
      </c>
      <c r="AF934" s="13">
        <v>0</v>
      </c>
      <c r="AG934" s="13">
        <v>0</v>
      </c>
      <c r="AH934" s="13">
        <v>0</v>
      </c>
      <c r="AI934" s="13">
        <v>0</v>
      </c>
      <c r="AJ934" s="13">
        <v>9.9</v>
      </c>
      <c r="AK934" s="13">
        <v>10</v>
      </c>
      <c r="AL934" s="13">
        <v>5</v>
      </c>
      <c r="AM934" s="13">
        <v>10</v>
      </c>
      <c r="AN934" s="13">
        <v>0</v>
      </c>
      <c r="AO934" s="13">
        <v>4</v>
      </c>
      <c r="AP934" s="13">
        <v>10</v>
      </c>
      <c r="AQ934" s="13">
        <v>5</v>
      </c>
      <c r="AR934" s="13">
        <v>0</v>
      </c>
      <c r="AS934" s="13">
        <v>0</v>
      </c>
      <c r="AT934" s="13">
        <v>0</v>
      </c>
      <c r="AU934" s="13">
        <v>0</v>
      </c>
      <c r="AV934" s="13">
        <v>0</v>
      </c>
      <c r="AW934" s="16">
        <f t="shared" si="258"/>
        <v>34</v>
      </c>
      <c r="AX934" s="16">
        <v>68</v>
      </c>
      <c r="AY934" s="10">
        <f t="shared" si="259"/>
        <v>102</v>
      </c>
      <c r="AZ934" s="10">
        <f>SUM(Z934:AK934)</f>
        <v>19.899999999999999</v>
      </c>
      <c r="BA934" s="10">
        <v>200</v>
      </c>
      <c r="BB934" s="10">
        <f t="shared" si="260"/>
        <v>166</v>
      </c>
      <c r="BC934" s="10">
        <f t="shared" si="261"/>
        <v>41.5</v>
      </c>
      <c r="BD934" s="10">
        <f t="shared" si="262"/>
        <v>82.1</v>
      </c>
      <c r="BE934" s="10">
        <f t="shared" si="274"/>
        <v>-14.100000000000001</v>
      </c>
      <c r="BF934" s="2" t="s">
        <v>119</v>
      </c>
      <c r="BG934" s="10">
        <f t="shared" si="263"/>
        <v>4.25</v>
      </c>
      <c r="BH934" s="36" t="s">
        <v>118</v>
      </c>
      <c r="BI934" s="39" t="str">
        <f t="shared" si="264"/>
        <v>A</v>
      </c>
      <c r="BJ934" s="39" t="str">
        <f t="shared" si="265"/>
        <v/>
      </c>
      <c r="BK934" s="16">
        <f>SUM(AR934:AX934)</f>
        <v>102</v>
      </c>
      <c r="BL934" s="10">
        <f>SUM(AL934:AQ934)</f>
        <v>34</v>
      </c>
      <c r="BM934" s="12">
        <f t="shared" si="266"/>
        <v>1</v>
      </c>
      <c r="BN934" s="12">
        <f t="shared" si="266"/>
        <v>0.33333333333333331</v>
      </c>
      <c r="BO934" s="9">
        <f t="shared" si="267"/>
        <v>34</v>
      </c>
      <c r="BP934" s="39" t="str">
        <f t="shared" si="268"/>
        <v/>
      </c>
      <c r="BQ934" s="147"/>
      <c r="BR934" s="9">
        <f t="shared" si="269"/>
        <v>0</v>
      </c>
      <c r="BS934" s="9">
        <f t="shared" si="270"/>
        <v>19.899999999999999</v>
      </c>
      <c r="BT934" s="9">
        <f t="shared" si="271"/>
        <v>19.899999999999999</v>
      </c>
      <c r="BU934" s="9" t="str">
        <f>IFERROR(_xlfn.XLOOKUP(D934,Sheet1!B:B,Sheet1!L:L),"")</f>
        <v/>
      </c>
      <c r="BV934" s="9" t="e">
        <f>_xlfn.XLOOKUP(BU934,Sheet1!S:S,Sheet1!T:T)</f>
        <v>#N/A</v>
      </c>
      <c r="BW934" s="9" t="e">
        <f>_xlfn.XLOOKUP(D934,Sheet1!B:B,Sheet1!M:M)</f>
        <v>#N/A</v>
      </c>
      <c r="BZ934" s="108">
        <f t="shared" si="272"/>
        <v>68</v>
      </c>
      <c r="CB934" s="12">
        <f>AW934/AY934</f>
        <v>0.33333333333333331</v>
      </c>
      <c r="CC934" s="12">
        <f>AX934/AY934</f>
        <v>0.66666666666666663</v>
      </c>
      <c r="CG934" s="1" t="str">
        <f>IF(BO934&lt;80,"Below 80",
IF(BO934&lt;=120,"80-120",
IF(BO934&lt;=200,"&gt; 120-200",
IF(BO934&lt;=300,"&gt;200-300",
IF(BO934&lt;=500,"&gt;300-500",
"&gt;500")))))</f>
        <v>Below 80</v>
      </c>
      <c r="CH934" s="1" t="str">
        <f>IFERROR(_xlfn.XLOOKUP(CG934,Scenario!M:M,Scenario!N:N),"")</f>
        <v/>
      </c>
      <c r="CI934" s="1" t="b">
        <f t="shared" si="273"/>
        <v>0</v>
      </c>
      <c r="CJ934" s="75">
        <v>68</v>
      </c>
    </row>
    <row r="935" spans="1:88" hidden="1">
      <c r="A935" s="2">
        <v>934</v>
      </c>
      <c r="B935" s="2">
        <v>2025</v>
      </c>
      <c r="C935" s="1">
        <v>0</v>
      </c>
      <c r="D935" s="37" t="str">
        <v>001J100000S1lUhIAJ</v>
      </c>
      <c r="E935" s="37" t="str">
        <v>ZIDAN &amp; AMAN HARDWARE</v>
      </c>
      <c r="F935" s="37" t="str">
        <v>WEST BENGAL</v>
      </c>
      <c r="G935" s="37" t="str">
        <v>MURSHIDABAD</v>
      </c>
      <c r="H935" s="37" t="str">
        <v>Bharatpur-II</v>
      </c>
      <c r="I935" s="37" t="str">
        <v>CHANDRA TRADERS</v>
      </c>
      <c r="J935" s="37" t="str">
        <v>Shirshendu saha</v>
      </c>
      <c r="K935" s="37">
        <v>0</v>
      </c>
      <c r="L935" s="37" t="str">
        <v>001J100000RyPTBIA3</v>
      </c>
      <c r="M935" s="37" t="str">
        <v>East</v>
      </c>
      <c r="N935" s="2">
        <v>742401</v>
      </c>
      <c r="O935" s="2" t="str">
        <v>19AGDPA6849G1ZC</v>
      </c>
      <c r="P935" s="2">
        <v>9749295974</v>
      </c>
      <c r="Q935" s="2" t="str">
        <v>Feb'25</v>
      </c>
      <c r="R935" s="2">
        <v>2025</v>
      </c>
      <c r="S935" s="1">
        <v>0</v>
      </c>
      <c r="T935" s="2">
        <v>70</v>
      </c>
      <c r="U935" s="12">
        <v>9.5238095238095247E-2</v>
      </c>
      <c r="V935" s="1" t="str">
        <v>Challenger</v>
      </c>
      <c r="W935" s="13">
        <v>0</v>
      </c>
      <c r="X935" s="13">
        <v>0</v>
      </c>
      <c r="Y935" s="13">
        <v>0</v>
      </c>
      <c r="Z935" s="13">
        <v>0</v>
      </c>
      <c r="AA935" s="13">
        <v>0</v>
      </c>
      <c r="AB935" s="13">
        <v>0</v>
      </c>
      <c r="AC935" s="13">
        <v>0</v>
      </c>
      <c r="AD935" s="13">
        <v>0</v>
      </c>
      <c r="AE935" s="13">
        <v>0</v>
      </c>
      <c r="AF935" s="13">
        <v>0</v>
      </c>
      <c r="AG935" s="13">
        <v>0</v>
      </c>
      <c r="AH935" s="13">
        <v>0</v>
      </c>
      <c r="AI935" s="13">
        <v>0</v>
      </c>
      <c r="AJ935" s="13">
        <v>15.34</v>
      </c>
      <c r="AK935" s="13">
        <v>0</v>
      </c>
      <c r="AL935" s="13">
        <v>0</v>
      </c>
      <c r="AM935" s="13">
        <v>15</v>
      </c>
      <c r="AN935" s="13">
        <v>0</v>
      </c>
      <c r="AO935" s="13">
        <v>5</v>
      </c>
      <c r="AP935" s="13">
        <v>0</v>
      </c>
      <c r="AQ935" s="13">
        <v>5</v>
      </c>
      <c r="AR935" s="13">
        <v>20</v>
      </c>
      <c r="AS935" s="13">
        <v>30</v>
      </c>
      <c r="AT935" s="13">
        <v>10</v>
      </c>
      <c r="AU935" s="13">
        <v>10</v>
      </c>
      <c r="AV935" s="13">
        <v>0</v>
      </c>
      <c r="AW935" s="16">
        <f t="shared" si="258"/>
        <v>95</v>
      </c>
      <c r="AX935" s="16">
        <v>90</v>
      </c>
      <c r="AY935" s="10">
        <f t="shared" si="259"/>
        <v>185</v>
      </c>
      <c r="AZ935" s="10">
        <f>SUM(Z935:AK935)</f>
        <v>15.34</v>
      </c>
      <c r="BA935" s="10">
        <v>200</v>
      </c>
      <c r="BB935" s="10">
        <f t="shared" si="260"/>
        <v>105</v>
      </c>
      <c r="BC935" s="10">
        <f t="shared" si="261"/>
        <v>26.25</v>
      </c>
      <c r="BD935" s="10">
        <f t="shared" si="262"/>
        <v>169.66</v>
      </c>
      <c r="BE935" s="10">
        <f t="shared" si="274"/>
        <v>-79.66</v>
      </c>
      <c r="BF935" s="2" t="s">
        <v>119</v>
      </c>
      <c r="BG935" s="10">
        <f t="shared" si="263"/>
        <v>9.375</v>
      </c>
      <c r="BH935" s="36" t="s">
        <v>118</v>
      </c>
      <c r="BI935" s="39" t="str">
        <f t="shared" si="264"/>
        <v>A</v>
      </c>
      <c r="BJ935" s="39" t="str">
        <f t="shared" si="265"/>
        <v/>
      </c>
      <c r="BK935" s="16">
        <f>SUM(AR935:AX935)</f>
        <v>255</v>
      </c>
      <c r="BL935" s="10">
        <f>SUM(AL935:AQ935)</f>
        <v>25</v>
      </c>
      <c r="BM935" s="12">
        <f t="shared" si="266"/>
        <v>1.3783783783783783</v>
      </c>
      <c r="BN935" s="12">
        <f t="shared" si="266"/>
        <v>0.13513513513513514</v>
      </c>
      <c r="BO935" s="9">
        <f t="shared" si="267"/>
        <v>75</v>
      </c>
      <c r="BP935" s="39" t="str">
        <f t="shared" si="268"/>
        <v/>
      </c>
      <c r="BQ935" s="147"/>
      <c r="BR935" s="9">
        <f t="shared" si="269"/>
        <v>0</v>
      </c>
      <c r="BS935" s="9">
        <f t="shared" si="270"/>
        <v>15.34</v>
      </c>
      <c r="BT935" s="9">
        <f t="shared" si="271"/>
        <v>15.34</v>
      </c>
      <c r="BU935" s="9" t="str">
        <f>IFERROR(_xlfn.XLOOKUP(D935,Sheet1!B:B,Sheet1!L:L),"")</f>
        <v/>
      </c>
      <c r="BV935" s="9" t="e">
        <f>_xlfn.XLOOKUP(BU935,Sheet1!S:S,Sheet1!T:T)</f>
        <v>#N/A</v>
      </c>
      <c r="BW935" s="9" t="e">
        <f>_xlfn.XLOOKUP(D935,Sheet1!B:B,Sheet1!M:M)</f>
        <v>#N/A</v>
      </c>
      <c r="BZ935" s="108">
        <f t="shared" si="272"/>
        <v>90</v>
      </c>
      <c r="CB935" s="12">
        <f>AW935/AY935</f>
        <v>0.51351351351351349</v>
      </c>
      <c r="CC935" s="12">
        <f>AX935/AY935</f>
        <v>0.48648648648648651</v>
      </c>
      <c r="CG935" s="1" t="str">
        <f>IF(BO935&lt;80,"Below 80",
IF(BO935&lt;=120,"80-120",
IF(BO935&lt;=200,"&gt; 120-200",
IF(BO935&lt;=300,"&gt;200-300",
IF(BO935&lt;=500,"&gt;300-500",
"&gt;500")))))</f>
        <v>Below 80</v>
      </c>
      <c r="CH935" s="1" t="str">
        <f>IFERROR(_xlfn.XLOOKUP(CG935,Scenario!M:M,Scenario!N:N),"")</f>
        <v/>
      </c>
      <c r="CI935" s="1" t="b">
        <f t="shared" si="273"/>
        <v>0</v>
      </c>
      <c r="CJ935" s="75">
        <v>60</v>
      </c>
    </row>
    <row r="936" spans="1:88" hidden="1">
      <c r="A936" s="2">
        <v>935</v>
      </c>
      <c r="B936" s="2">
        <v>2025</v>
      </c>
      <c r="C936" s="1">
        <v>0</v>
      </c>
      <c r="D936" s="37" t="str">
        <v>001J100000S15muIAB</v>
      </c>
      <c r="E936" s="37" t="str">
        <v>JANATA HARDWARE</v>
      </c>
      <c r="F936" s="37" t="str">
        <v>WEST BENGAL</v>
      </c>
      <c r="G936" s="37" t="str">
        <v>MURSHIDABAD</v>
      </c>
      <c r="H936" s="37" t="str">
        <v>Nabagram</v>
      </c>
      <c r="I936" s="37" t="str">
        <v>CHANDRA TRADERS</v>
      </c>
      <c r="J936" s="37" t="str">
        <v>Shirshendu saha</v>
      </c>
      <c r="K936" s="37">
        <v>0</v>
      </c>
      <c r="L936" s="37" t="str">
        <v>001J100000RyPTBIA3</v>
      </c>
      <c r="M936" s="37" t="str">
        <v>East</v>
      </c>
      <c r="N936" s="2">
        <v>742184</v>
      </c>
      <c r="O936" s="2" t="str">
        <v>19AMJPA6289J1ZK</v>
      </c>
      <c r="P936" s="2">
        <v>9153146285</v>
      </c>
      <c r="Q936" s="2" t="str">
        <v>Feb'25</v>
      </c>
      <c r="R936" s="2">
        <v>2025</v>
      </c>
      <c r="S936" s="1">
        <v>0</v>
      </c>
      <c r="T936" s="2">
        <v>100</v>
      </c>
      <c r="U936" s="12">
        <v>0</v>
      </c>
      <c r="V936" s="1" t="str">
        <v>Challenger</v>
      </c>
      <c r="W936" s="13">
        <v>0</v>
      </c>
      <c r="X936" s="13">
        <v>0</v>
      </c>
      <c r="Y936" s="13">
        <v>0</v>
      </c>
      <c r="Z936" s="13">
        <v>0</v>
      </c>
      <c r="AA936" s="13">
        <v>0</v>
      </c>
      <c r="AB936" s="13">
        <v>0</v>
      </c>
      <c r="AC936" s="13">
        <v>0</v>
      </c>
      <c r="AD936" s="13">
        <v>0</v>
      </c>
      <c r="AE936" s="13">
        <v>0</v>
      </c>
      <c r="AF936" s="13">
        <v>0</v>
      </c>
      <c r="AG936" s="13">
        <v>0</v>
      </c>
      <c r="AH936" s="13">
        <v>0</v>
      </c>
      <c r="AI936" s="13">
        <v>0</v>
      </c>
      <c r="AJ936" s="13">
        <v>20</v>
      </c>
      <c r="AK936" s="13">
        <v>9.94</v>
      </c>
      <c r="AL936" s="13">
        <v>0</v>
      </c>
      <c r="AM936" s="13">
        <v>0</v>
      </c>
      <c r="AN936" s="13">
        <v>0</v>
      </c>
      <c r="AO936" s="13">
        <v>0</v>
      </c>
      <c r="AP936" s="13">
        <v>0</v>
      </c>
      <c r="AQ936" s="13">
        <v>3</v>
      </c>
      <c r="AR936" s="13">
        <v>0</v>
      </c>
      <c r="AS936" s="13">
        <v>15</v>
      </c>
      <c r="AT936" s="13">
        <v>0</v>
      </c>
      <c r="AU936" s="13">
        <v>0</v>
      </c>
      <c r="AV936" s="13">
        <v>0</v>
      </c>
      <c r="AW936" s="16">
        <f t="shared" si="258"/>
        <v>18</v>
      </c>
      <c r="AX936" s="16">
        <v>6</v>
      </c>
      <c r="AY936" s="10">
        <f t="shared" si="259"/>
        <v>24</v>
      </c>
      <c r="AZ936" s="10">
        <f>SUM(Z936:AK936)</f>
        <v>29.939999999999998</v>
      </c>
      <c r="BA936" s="10">
        <v>200</v>
      </c>
      <c r="BB936" s="10">
        <f t="shared" si="260"/>
        <v>182</v>
      </c>
      <c r="BC936" s="10">
        <f t="shared" si="261"/>
        <v>45.5</v>
      </c>
      <c r="BD936" s="10">
        <f t="shared" si="262"/>
        <v>-5.9399999999999977</v>
      </c>
      <c r="BE936" s="10">
        <f t="shared" si="274"/>
        <v>11.939999999999998</v>
      </c>
      <c r="BF936" s="2" t="s">
        <v>119</v>
      </c>
      <c r="BG936" s="10">
        <f t="shared" si="263"/>
        <v>2.25</v>
      </c>
      <c r="BH936" s="36" t="s">
        <v>118</v>
      </c>
      <c r="BI936" s="39" t="str">
        <f t="shared" si="264"/>
        <v>A</v>
      </c>
      <c r="BJ936" s="39" t="str">
        <f t="shared" si="265"/>
        <v/>
      </c>
      <c r="BK936" s="16">
        <f>SUM(AR936:AX936)</f>
        <v>39</v>
      </c>
      <c r="BL936" s="10">
        <f>SUM(AL936:AQ936)</f>
        <v>3</v>
      </c>
      <c r="BM936" s="12">
        <f t="shared" si="266"/>
        <v>1.625</v>
      </c>
      <c r="BN936" s="12">
        <f t="shared" si="266"/>
        <v>0.125</v>
      </c>
      <c r="BO936" s="9">
        <f t="shared" si="267"/>
        <v>18</v>
      </c>
      <c r="BP936" s="39" t="str">
        <f t="shared" si="268"/>
        <v/>
      </c>
      <c r="BQ936" s="147"/>
      <c r="BR936" s="9">
        <f t="shared" si="269"/>
        <v>0</v>
      </c>
      <c r="BS936" s="9">
        <f t="shared" si="270"/>
        <v>29.939999999999998</v>
      </c>
      <c r="BT936" s="9">
        <f t="shared" si="271"/>
        <v>29.939999999999998</v>
      </c>
      <c r="BU936" s="9" t="str">
        <f>IFERROR(_xlfn.XLOOKUP(D936,Sheet1!B:B,Sheet1!L:L),"")</f>
        <v/>
      </c>
      <c r="BV936" s="9" t="e">
        <f>_xlfn.XLOOKUP(BU936,Sheet1!S:S,Sheet1!T:T)</f>
        <v>#N/A</v>
      </c>
      <c r="BW936" s="9" t="e">
        <f>_xlfn.XLOOKUP(D936,Sheet1!B:B,Sheet1!M:M)</f>
        <v>#N/A</v>
      </c>
      <c r="BZ936" s="108">
        <f t="shared" si="272"/>
        <v>6</v>
      </c>
      <c r="CB936" s="12">
        <f>AW936/AY936</f>
        <v>0.75</v>
      </c>
      <c r="CC936" s="12">
        <f>AX936/AY936</f>
        <v>0.25</v>
      </c>
      <c r="CG936" s="1" t="str">
        <f>IF(BO936&lt;80,"Below 80",
IF(BO936&lt;=120,"80-120",
IF(BO936&lt;=200,"&gt; 120-200",
IF(BO936&lt;=300,"&gt;200-300",
IF(BO936&lt;=500,"&gt;300-500",
"&gt;500")))))</f>
        <v>Below 80</v>
      </c>
      <c r="CH936" s="1" t="str">
        <f>IFERROR(_xlfn.XLOOKUP(CG936,Scenario!M:M,Scenario!N:N),"")</f>
        <v/>
      </c>
      <c r="CI936" s="1" t="b">
        <f t="shared" si="273"/>
        <v>0</v>
      </c>
      <c r="CJ936" s="75">
        <v>-9</v>
      </c>
    </row>
    <row r="937" spans="1:88" hidden="1">
      <c r="A937" s="2">
        <v>936</v>
      </c>
      <c r="B937" s="2">
        <v>2025</v>
      </c>
      <c r="C937" s="1">
        <v>0</v>
      </c>
      <c r="D937" s="37" t="str">
        <v>001J100000S15mvIAB</v>
      </c>
      <c r="E937" s="37" t="str">
        <v>M/S JADAV CHANDRA PRAMANIK</v>
      </c>
      <c r="F937" s="37" t="str">
        <v>WEST BENGAL</v>
      </c>
      <c r="G937" s="37" t="str">
        <v>MURSHIDABAD</v>
      </c>
      <c r="H937" s="37" t="str">
        <v>Beldanga-II</v>
      </c>
      <c r="I937" s="37" t="str">
        <v>CHANDRA TRADERS</v>
      </c>
      <c r="J937" s="37" t="str">
        <v>Shirshendu saha</v>
      </c>
      <c r="K937" s="37">
        <v>0</v>
      </c>
      <c r="L937" s="37" t="str">
        <v>001J100000RyPTBIA3</v>
      </c>
      <c r="M937" s="37" t="str">
        <v>East</v>
      </c>
      <c r="N937" s="2">
        <v>742163</v>
      </c>
      <c r="O937" s="2" t="str">
        <v>19AWTPP3569Q1Z4</v>
      </c>
      <c r="P937" s="2">
        <v>9153355597</v>
      </c>
      <c r="Q937" s="2" t="str">
        <v>Feb'25</v>
      </c>
      <c r="R937" s="2">
        <v>2025</v>
      </c>
      <c r="S937" s="1">
        <v>0</v>
      </c>
      <c r="T937" s="2">
        <v>450</v>
      </c>
      <c r="U937" s="12">
        <v>2.9629629629629628E-3</v>
      </c>
      <c r="V937" s="1" t="str">
        <v>Alien</v>
      </c>
      <c r="W937" s="13">
        <v>0</v>
      </c>
      <c r="X937" s="13">
        <v>0</v>
      </c>
      <c r="Y937" s="13">
        <v>0</v>
      </c>
      <c r="Z937" s="13">
        <v>0</v>
      </c>
      <c r="AA937" s="13">
        <v>0</v>
      </c>
      <c r="AB937" s="13">
        <v>0</v>
      </c>
      <c r="AC937" s="13">
        <v>0</v>
      </c>
      <c r="AD937" s="13">
        <v>0</v>
      </c>
      <c r="AE937" s="13">
        <v>0</v>
      </c>
      <c r="AF937" s="13">
        <v>0</v>
      </c>
      <c r="AG937" s="13">
        <v>0</v>
      </c>
      <c r="AH937" s="13">
        <v>0</v>
      </c>
      <c r="AI937" s="13">
        <v>0</v>
      </c>
      <c r="AJ937" s="13">
        <v>7.0490000000000004</v>
      </c>
      <c r="AK937" s="13">
        <v>0</v>
      </c>
      <c r="AL937" s="13">
        <v>0</v>
      </c>
      <c r="AM937" s="13">
        <v>0</v>
      </c>
      <c r="AN937" s="13">
        <v>0</v>
      </c>
      <c r="AO937" s="13">
        <v>0</v>
      </c>
      <c r="AP937" s="13">
        <v>0</v>
      </c>
      <c r="AQ937" s="13">
        <v>0</v>
      </c>
      <c r="AR937" s="13">
        <v>0</v>
      </c>
      <c r="AS937" s="13">
        <v>3</v>
      </c>
      <c r="AT937" s="13">
        <v>4</v>
      </c>
      <c r="AU937" s="13">
        <v>0</v>
      </c>
      <c r="AV937" s="13">
        <v>0</v>
      </c>
      <c r="AW937" s="16">
        <f t="shared" si="258"/>
        <v>7</v>
      </c>
      <c r="AX937" s="16">
        <v>0</v>
      </c>
      <c r="AY937" s="10">
        <f t="shared" si="259"/>
        <v>7</v>
      </c>
      <c r="AZ937" s="10">
        <f>SUM(Z937:AK937)</f>
        <v>7.0490000000000004</v>
      </c>
      <c r="BA937" s="10"/>
      <c r="BB937" s="10">
        <f t="shared" si="260"/>
        <v>-7</v>
      </c>
      <c r="BC937" s="10">
        <f t="shared" si="261"/>
        <v>-1.75</v>
      </c>
      <c r="BD937" s="10">
        <f t="shared" si="262"/>
        <v>-4.9000000000000377E-2</v>
      </c>
      <c r="BE937" s="10">
        <f t="shared" si="274"/>
        <v>4.9000000000000377E-2</v>
      </c>
      <c r="BF937" s="2" t="s">
        <v>119</v>
      </c>
      <c r="BG937" s="10">
        <f t="shared" si="263"/>
        <v>0.375</v>
      </c>
      <c r="BH937" s="36" t="s">
        <v>118</v>
      </c>
      <c r="BI937" s="39" t="str">
        <f t="shared" si="264"/>
        <v/>
      </c>
      <c r="BJ937" s="39" t="str">
        <f t="shared" si="265"/>
        <v/>
      </c>
      <c r="BK937" s="16">
        <f>SUM(AR937:AX937)</f>
        <v>14</v>
      </c>
      <c r="BL937" s="10">
        <f>SUM(AL937:AQ937)</f>
        <v>0</v>
      </c>
      <c r="BM937" s="12">
        <f t="shared" si="266"/>
        <v>2</v>
      </c>
      <c r="BN937" s="12">
        <f t="shared" si="266"/>
        <v>0</v>
      </c>
      <c r="BO937" s="9">
        <f t="shared" si="267"/>
        <v>3</v>
      </c>
      <c r="BP937" s="39" t="str">
        <f t="shared" si="268"/>
        <v/>
      </c>
      <c r="BQ937" s="147"/>
      <c r="BR937" s="9">
        <f t="shared" si="269"/>
        <v>0</v>
      </c>
      <c r="BS937" s="9">
        <f t="shared" si="270"/>
        <v>7.0490000000000004</v>
      </c>
      <c r="BT937" s="9">
        <f t="shared" si="271"/>
        <v>7.0490000000000004</v>
      </c>
      <c r="BU937" s="9" t="str">
        <f>IFERROR(_xlfn.XLOOKUP(D937,Sheet1!B:B,Sheet1!L:L),"")</f>
        <v/>
      </c>
      <c r="BV937" s="9" t="e">
        <f>_xlfn.XLOOKUP(BU937,Sheet1!S:S,Sheet1!T:T)</f>
        <v>#N/A</v>
      </c>
      <c r="BW937" s="9" t="e">
        <f>_xlfn.XLOOKUP(D937,Sheet1!B:B,Sheet1!M:M)</f>
        <v>#N/A</v>
      </c>
      <c r="BZ937" s="108">
        <f t="shared" si="272"/>
        <v>0</v>
      </c>
      <c r="CB937" s="12"/>
      <c r="CC937" s="12"/>
      <c r="CG937" s="1" t="str">
        <f>IF(BO937&lt;80,"Below 80",
IF(BO937&lt;=120,"80-120",
IF(BO937&lt;=200,"&gt; 120-200",
IF(BO937&lt;=300,"&gt;200-300",
IF(BO937&lt;=500,"&gt;300-500",
"&gt;500")))))</f>
        <v>Below 80</v>
      </c>
      <c r="CH937" s="1" t="str">
        <f>IFERROR(_xlfn.XLOOKUP(CG937,Scenario!M:M,Scenario!N:N),"")</f>
        <v/>
      </c>
      <c r="CI937" s="1" t="str">
        <f t="shared" si="273"/>
        <v>No</v>
      </c>
      <c r="CJ937" s="75">
        <v>-3</v>
      </c>
    </row>
    <row r="938" spans="1:88" hidden="1">
      <c r="A938" s="2">
        <v>937</v>
      </c>
      <c r="B938" s="2">
        <v>2025</v>
      </c>
      <c r="C938" s="1">
        <v>0</v>
      </c>
      <c r="D938" s="37" t="str">
        <v>001J100000S18pVIAR</v>
      </c>
      <c r="E938" s="37" t="str">
        <v>M/S M. S. TRADERS</v>
      </c>
      <c r="F938" s="37" t="str">
        <v>WEST BENGAL</v>
      </c>
      <c r="G938" s="37" t="str">
        <v>MURSHIDABAD</v>
      </c>
      <c r="H938" s="37" t="str">
        <v>Suti-I</v>
      </c>
      <c r="I938" s="37" t="str">
        <v>CHANDRA TRADERS</v>
      </c>
      <c r="J938" s="37" t="str">
        <v>Shirshendu saha</v>
      </c>
      <c r="K938" s="37">
        <v>0</v>
      </c>
      <c r="L938" s="37" t="str">
        <v>001J100000RyPTBIA3</v>
      </c>
      <c r="M938" s="37" t="str">
        <v>East</v>
      </c>
      <c r="N938" s="2">
        <v>742224</v>
      </c>
      <c r="O938" s="2" t="str">
        <v>19BPKPS4948P1ZO</v>
      </c>
      <c r="P938" s="2">
        <v>9733748290</v>
      </c>
      <c r="Q938" s="2" t="str">
        <v>Feb'25</v>
      </c>
      <c r="R938" s="2">
        <v>2025</v>
      </c>
      <c r="S938" s="1">
        <v>0</v>
      </c>
      <c r="T938" s="2">
        <v>450</v>
      </c>
      <c r="U938" s="12">
        <v>0</v>
      </c>
      <c r="V938" s="1" t="str">
        <v>Alien</v>
      </c>
      <c r="W938" s="13">
        <v>0</v>
      </c>
      <c r="X938" s="13">
        <v>0</v>
      </c>
      <c r="Y938" s="13">
        <v>0</v>
      </c>
      <c r="Z938" s="13">
        <v>0</v>
      </c>
      <c r="AA938" s="13">
        <v>0</v>
      </c>
      <c r="AB938" s="13">
        <v>0</v>
      </c>
      <c r="AC938" s="13">
        <v>0</v>
      </c>
      <c r="AD938" s="13">
        <v>0</v>
      </c>
      <c r="AE938" s="13">
        <v>0</v>
      </c>
      <c r="AF938" s="13">
        <v>0</v>
      </c>
      <c r="AG938" s="13">
        <v>0</v>
      </c>
      <c r="AH938" s="13">
        <v>0</v>
      </c>
      <c r="AI938" s="13">
        <v>0</v>
      </c>
      <c r="AJ938" s="13">
        <v>10.07</v>
      </c>
      <c r="AK938" s="13">
        <v>0</v>
      </c>
      <c r="AL938" s="13">
        <v>0</v>
      </c>
      <c r="AM938" s="13">
        <v>0</v>
      </c>
      <c r="AN938" s="13">
        <v>0</v>
      </c>
      <c r="AO938" s="13">
        <v>0</v>
      </c>
      <c r="AP938" s="13">
        <v>0</v>
      </c>
      <c r="AQ938" s="13">
        <v>0</v>
      </c>
      <c r="AR938" s="13">
        <v>0</v>
      </c>
      <c r="AS938" s="13">
        <v>0</v>
      </c>
      <c r="AT938" s="13">
        <v>0</v>
      </c>
      <c r="AU938" s="13">
        <v>0</v>
      </c>
      <c r="AV938" s="13">
        <v>0</v>
      </c>
      <c r="AW938" s="16">
        <f t="shared" si="258"/>
        <v>0</v>
      </c>
      <c r="AX938" s="16">
        <v>0</v>
      </c>
      <c r="AY938" s="10">
        <f t="shared" si="259"/>
        <v>0</v>
      </c>
      <c r="AZ938" s="10">
        <f>SUM(Z938:AK938)</f>
        <v>10.07</v>
      </c>
      <c r="BA938" s="10"/>
      <c r="BB938" s="10">
        <f t="shared" si="260"/>
        <v>0</v>
      </c>
      <c r="BC938" s="10">
        <f t="shared" si="261"/>
        <v>0</v>
      </c>
      <c r="BD938" s="10">
        <f t="shared" si="262"/>
        <v>-10.07</v>
      </c>
      <c r="BE938" s="10">
        <f t="shared" si="274"/>
        <v>10.07</v>
      </c>
      <c r="BF938" s="2" t="s">
        <v>119</v>
      </c>
      <c r="BG938" s="10">
        <f t="shared" si="263"/>
        <v>0</v>
      </c>
      <c r="BH938" s="36" t="s">
        <v>118</v>
      </c>
      <c r="BI938" s="39" t="str">
        <f t="shared" si="264"/>
        <v/>
      </c>
      <c r="BJ938" s="39" t="str">
        <f t="shared" si="265"/>
        <v/>
      </c>
      <c r="BK938" s="16">
        <f>SUM(AR938:AX938)</f>
        <v>0</v>
      </c>
      <c r="BL938" s="10">
        <f>SUM(AL938:AQ938)</f>
        <v>0</v>
      </c>
      <c r="BM938" s="12" t="str">
        <f t="shared" si="266"/>
        <v/>
      </c>
      <c r="BN938" s="12" t="str">
        <f t="shared" si="266"/>
        <v/>
      </c>
      <c r="BO938" s="9">
        <f t="shared" si="267"/>
        <v>0</v>
      </c>
      <c r="BP938" s="39" t="str">
        <f t="shared" si="268"/>
        <v/>
      </c>
      <c r="BQ938" s="147"/>
      <c r="BR938" s="9">
        <f t="shared" si="269"/>
        <v>0</v>
      </c>
      <c r="BS938" s="9">
        <f t="shared" si="270"/>
        <v>10.07</v>
      </c>
      <c r="BT938" s="9">
        <f t="shared" si="271"/>
        <v>10.07</v>
      </c>
      <c r="BU938" s="9" t="str">
        <f>IFERROR(_xlfn.XLOOKUP(D938,Sheet1!B:B,Sheet1!L:L),"")</f>
        <v/>
      </c>
      <c r="BV938" s="9" t="e">
        <f>_xlfn.XLOOKUP(BU938,Sheet1!S:S,Sheet1!T:T)</f>
        <v>#N/A</v>
      </c>
      <c r="BW938" s="9" t="e">
        <f>_xlfn.XLOOKUP(D938,Sheet1!B:B,Sheet1!M:M)</f>
        <v>#N/A</v>
      </c>
      <c r="BZ938" s="108">
        <f t="shared" si="272"/>
        <v>0</v>
      </c>
      <c r="CB938" s="12"/>
      <c r="CC938" s="12"/>
      <c r="CG938" s="1" t="str">
        <f>IF(BO938&lt;80,"Below 80",
IF(BO938&lt;=120,"80-120",
IF(BO938&lt;=200,"&gt; 120-200",
IF(BO938&lt;=300,"&gt;200-300",
IF(BO938&lt;=500,"&gt;300-500",
"&gt;500")))))</f>
        <v>Below 80</v>
      </c>
      <c r="CH938" s="1" t="str">
        <f>IFERROR(_xlfn.XLOOKUP(CG938,Scenario!M:M,Scenario!N:N),"")</f>
        <v/>
      </c>
      <c r="CI938" s="1" t="str">
        <f t="shared" si="273"/>
        <v>No</v>
      </c>
      <c r="CJ938" s="75">
        <v>0</v>
      </c>
    </row>
    <row r="939" spans="1:88" hidden="1">
      <c r="A939" s="2">
        <v>938</v>
      </c>
      <c r="B939" s="2">
        <v>2025</v>
      </c>
      <c r="C939" s="1">
        <v>0</v>
      </c>
      <c r="D939" s="37" t="str">
        <v>001J100000S1F8HIAV</v>
      </c>
      <c r="E939" s="37" t="str">
        <v>RADHE HARDWARE</v>
      </c>
      <c r="F939" s="37" t="str">
        <v>WEST BENGAL</v>
      </c>
      <c r="G939" s="37" t="str">
        <v>MURSHIDABAD</v>
      </c>
      <c r="H939" s="37" t="str">
        <v>Berhampore</v>
      </c>
      <c r="I939" s="37" t="str">
        <v>CHANDRA TRADERS</v>
      </c>
      <c r="J939" s="37" t="str">
        <v>Shirshendu saha</v>
      </c>
      <c r="K939" s="37">
        <v>0</v>
      </c>
      <c r="L939" s="37" t="str">
        <v>001J100000RyPTBIA3</v>
      </c>
      <c r="M939" s="37" t="str">
        <v>East</v>
      </c>
      <c r="N939" s="2">
        <v>742101</v>
      </c>
      <c r="O939" s="2" t="str">
        <v>19AGUPG6448C1Z2</v>
      </c>
      <c r="P939" s="2">
        <v>9474749672</v>
      </c>
      <c r="Q939" s="2" t="str">
        <v>Feb'25</v>
      </c>
      <c r="R939" s="2">
        <v>2025</v>
      </c>
      <c r="S939" s="1">
        <v>0</v>
      </c>
      <c r="T939" s="2">
        <v>200</v>
      </c>
      <c r="U939" s="12">
        <v>0</v>
      </c>
      <c r="V939" s="1" t="str">
        <v>Challenger</v>
      </c>
      <c r="W939" s="13">
        <v>0</v>
      </c>
      <c r="X939" s="13">
        <v>0</v>
      </c>
      <c r="Y939" s="13">
        <v>0</v>
      </c>
      <c r="Z939" s="13">
        <v>0</v>
      </c>
      <c r="AA939" s="13">
        <v>0</v>
      </c>
      <c r="AB939" s="13">
        <v>0</v>
      </c>
      <c r="AC939" s="13">
        <v>0</v>
      </c>
      <c r="AD939" s="13">
        <v>0</v>
      </c>
      <c r="AE939" s="13">
        <v>0</v>
      </c>
      <c r="AF939" s="13">
        <v>0</v>
      </c>
      <c r="AG939" s="13">
        <v>0</v>
      </c>
      <c r="AH939" s="13">
        <v>0</v>
      </c>
      <c r="AI939" s="13">
        <v>0</v>
      </c>
      <c r="AJ939" s="13">
        <v>5.508</v>
      </c>
      <c r="AK939" s="13">
        <v>0</v>
      </c>
      <c r="AL939" s="13">
        <v>0</v>
      </c>
      <c r="AM939" s="13">
        <v>4</v>
      </c>
      <c r="AN939" s="13">
        <v>0</v>
      </c>
      <c r="AO939" s="13">
        <v>0</v>
      </c>
      <c r="AP939" s="13">
        <v>0</v>
      </c>
      <c r="AQ939" s="13">
        <v>0</v>
      </c>
      <c r="AR939" s="13">
        <v>0</v>
      </c>
      <c r="AS939" s="13">
        <v>0</v>
      </c>
      <c r="AT939" s="13">
        <v>0</v>
      </c>
      <c r="AU939" s="13">
        <v>0</v>
      </c>
      <c r="AV939" s="13">
        <v>0</v>
      </c>
      <c r="AW939" s="16">
        <f t="shared" si="258"/>
        <v>4</v>
      </c>
      <c r="AX939" s="16">
        <v>8</v>
      </c>
      <c r="AY939" s="10">
        <f t="shared" si="259"/>
        <v>12</v>
      </c>
      <c r="AZ939" s="10">
        <f>SUM(Z939:AK939)</f>
        <v>5.508</v>
      </c>
      <c r="BA939" s="10">
        <v>4</v>
      </c>
      <c r="BB939" s="10">
        <f t="shared" si="260"/>
        <v>0</v>
      </c>
      <c r="BC939" s="10">
        <f t="shared" si="261"/>
        <v>0</v>
      </c>
      <c r="BD939" s="10">
        <f t="shared" si="262"/>
        <v>6.492</v>
      </c>
      <c r="BE939" s="10">
        <f t="shared" si="274"/>
        <v>1.508</v>
      </c>
      <c r="BF939" s="2" t="s">
        <v>119</v>
      </c>
      <c r="BG939" s="10">
        <f t="shared" si="263"/>
        <v>0.5</v>
      </c>
      <c r="BH939" s="36" t="s">
        <v>118</v>
      </c>
      <c r="BI939" s="39" t="str">
        <f t="shared" si="264"/>
        <v/>
      </c>
      <c r="BJ939" s="39" t="str">
        <f t="shared" si="265"/>
        <v/>
      </c>
      <c r="BK939" s="16">
        <f>SUM(AR939:AX939)</f>
        <v>12</v>
      </c>
      <c r="BL939" s="10">
        <f>SUM(AL939:AQ939)</f>
        <v>4</v>
      </c>
      <c r="BM939" s="12">
        <f t="shared" si="266"/>
        <v>1</v>
      </c>
      <c r="BN939" s="12">
        <f t="shared" si="266"/>
        <v>0.33333333333333331</v>
      </c>
      <c r="BO939" s="9">
        <f t="shared" si="267"/>
        <v>4</v>
      </c>
      <c r="BP939" s="39" t="str">
        <f t="shared" si="268"/>
        <v/>
      </c>
      <c r="BQ939" s="147" t="s">
        <v>194</v>
      </c>
      <c r="BR939" s="9">
        <f t="shared" si="269"/>
        <v>0</v>
      </c>
      <c r="BS939" s="9">
        <f t="shared" si="270"/>
        <v>5.508</v>
      </c>
      <c r="BT939" s="9">
        <f t="shared" si="271"/>
        <v>5.508</v>
      </c>
      <c r="BU939" s="9" t="str">
        <f>IFERROR(_xlfn.XLOOKUP(D939,Sheet1!B:B,Sheet1!L:L),"")</f>
        <v/>
      </c>
      <c r="BV939" s="9" t="e">
        <f>_xlfn.XLOOKUP(BU939,Sheet1!S:S,Sheet1!T:T)</f>
        <v>#N/A</v>
      </c>
      <c r="BW939" s="9" t="e">
        <f>_xlfn.XLOOKUP(D939,Sheet1!B:B,Sheet1!M:M)</f>
        <v>#N/A</v>
      </c>
      <c r="BZ939" s="108">
        <f t="shared" si="272"/>
        <v>8</v>
      </c>
      <c r="CB939" s="12">
        <f>AW939/AY939</f>
        <v>0.33333333333333331</v>
      </c>
      <c r="CC939" s="12">
        <f>AX939/AY939</f>
        <v>0.66666666666666663</v>
      </c>
      <c r="CG939" s="1" t="str">
        <f>IF(BO939&lt;80,"Below 80",
IF(BO939&lt;=120,"80-120",
IF(BO939&lt;=200,"&gt; 120-200",
IF(BO939&lt;=300,"&gt;200-300",
IF(BO939&lt;=500,"&gt;300-500",
"&gt;500")))))</f>
        <v>Below 80</v>
      </c>
      <c r="CH939" s="1" t="str">
        <f>IFERROR(_xlfn.XLOOKUP(CG939,Scenario!M:M,Scenario!N:N),"")</f>
        <v/>
      </c>
      <c r="CI939" s="1" t="str">
        <f t="shared" si="273"/>
        <v>Yes</v>
      </c>
      <c r="CJ939" s="75">
        <v>8</v>
      </c>
    </row>
    <row r="940" spans="1:88" hidden="1">
      <c r="A940" s="2">
        <v>939</v>
      </c>
      <c r="B940" s="2">
        <v>2025</v>
      </c>
      <c r="C940" s="1">
        <v>0</v>
      </c>
      <c r="D940" s="37" t="str">
        <v>0015g00001fULjDAAW</v>
      </c>
      <c r="E940" s="37" t="str">
        <v>Chand steel</v>
      </c>
      <c r="F940" s="37" t="str">
        <v>JAMMU AND KASHMIR</v>
      </c>
      <c r="G940" s="37" t="str">
        <v>KATHUA</v>
      </c>
      <c r="H940" s="37" t="str">
        <v>Hiranagar</v>
      </c>
      <c r="I940" s="37" t="str">
        <v>AGGARWAL TRADERS</v>
      </c>
      <c r="J940" s="37" t="str">
        <v>bhanu ayush</v>
      </c>
      <c r="K940" s="37">
        <v>0</v>
      </c>
      <c r="L940" s="37" t="str">
        <v>0015g00001gvNHH</v>
      </c>
      <c r="M940" s="37" t="str">
        <v>North</v>
      </c>
      <c r="N940" s="2">
        <v>184148</v>
      </c>
      <c r="O940" s="2" t="str">
        <v>01AEBPR5766B3ZS</v>
      </c>
      <c r="P940" s="2">
        <v>9419105222</v>
      </c>
      <c r="Q940" s="2" t="str">
        <v>Mar'25</v>
      </c>
      <c r="R940" s="2">
        <v>2025</v>
      </c>
      <c r="S940" s="1">
        <v>0</v>
      </c>
      <c r="T940" s="2">
        <v>100</v>
      </c>
      <c r="U940" s="12">
        <v>0</v>
      </c>
      <c r="V940" s="1" t="str">
        <v>Challenger</v>
      </c>
      <c r="W940" s="13">
        <v>0</v>
      </c>
      <c r="X940" s="13">
        <v>0</v>
      </c>
      <c r="Y940" s="13">
        <v>0</v>
      </c>
      <c r="Z940" s="13">
        <v>0</v>
      </c>
      <c r="AA940" s="13">
        <v>0</v>
      </c>
      <c r="AB940" s="13">
        <v>0</v>
      </c>
      <c r="AC940" s="13">
        <v>0</v>
      </c>
      <c r="AD940" s="13">
        <v>0</v>
      </c>
      <c r="AE940" s="13">
        <v>0</v>
      </c>
      <c r="AF940" s="13">
        <v>0</v>
      </c>
      <c r="AG940" s="13">
        <v>0</v>
      </c>
      <c r="AH940" s="13">
        <v>0</v>
      </c>
      <c r="AI940" s="13">
        <v>0</v>
      </c>
      <c r="AJ940" s="13">
        <v>0</v>
      </c>
      <c r="AK940" s="13">
        <v>19.03</v>
      </c>
      <c r="AL940" s="13">
        <v>0</v>
      </c>
      <c r="AM940" s="13">
        <v>0</v>
      </c>
      <c r="AN940" s="13">
        <v>0</v>
      </c>
      <c r="AO940" s="13">
        <v>0</v>
      </c>
      <c r="AP940" s="13">
        <v>0</v>
      </c>
      <c r="AQ940" s="13">
        <v>0</v>
      </c>
      <c r="AR940" s="13">
        <v>0</v>
      </c>
      <c r="AS940" s="13">
        <v>28.19</v>
      </c>
      <c r="AT940" s="13">
        <v>0</v>
      </c>
      <c r="AU940" s="13">
        <v>0</v>
      </c>
      <c r="AV940" s="13">
        <v>0</v>
      </c>
      <c r="AW940" s="16">
        <f t="shared" si="258"/>
        <v>28.19</v>
      </c>
      <c r="AX940" s="16">
        <v>0</v>
      </c>
      <c r="AY940" s="10">
        <f t="shared" si="259"/>
        <v>28.19</v>
      </c>
      <c r="AZ940" s="10">
        <f>SUM(Z940:AK940)</f>
        <v>19.03</v>
      </c>
      <c r="BA940" s="10"/>
      <c r="BB940" s="10">
        <f t="shared" si="260"/>
        <v>-28.19</v>
      </c>
      <c r="BC940" s="10">
        <f t="shared" si="261"/>
        <v>-7.0475000000000003</v>
      </c>
      <c r="BD940" s="10">
        <f t="shared" si="262"/>
        <v>9.16</v>
      </c>
      <c r="BE940" s="10">
        <f t="shared" si="274"/>
        <v>-9.16</v>
      </c>
      <c r="BF940" s="2" t="s">
        <v>119</v>
      </c>
      <c r="BG940" s="10">
        <f t="shared" si="263"/>
        <v>3.5237500000000002</v>
      </c>
      <c r="BH940" s="36" t="s">
        <v>118</v>
      </c>
      <c r="BI940" s="39" t="str">
        <f t="shared" si="264"/>
        <v/>
      </c>
      <c r="BJ940" s="39" t="str">
        <f t="shared" si="265"/>
        <v/>
      </c>
      <c r="BK940" s="16">
        <f>SUM(AR940:AX940)</f>
        <v>56.38</v>
      </c>
      <c r="BL940" s="10">
        <f>SUM(AL940:AQ940)</f>
        <v>0</v>
      </c>
      <c r="BM940" s="12">
        <f t="shared" si="266"/>
        <v>2</v>
      </c>
      <c r="BN940" s="12">
        <f t="shared" si="266"/>
        <v>0</v>
      </c>
      <c r="BO940" s="9">
        <f t="shared" si="267"/>
        <v>28.19</v>
      </c>
      <c r="BP940" s="39" t="str">
        <f t="shared" si="268"/>
        <v/>
      </c>
      <c r="BQ940" s="147"/>
      <c r="BR940" s="9">
        <f t="shared" si="269"/>
        <v>0</v>
      </c>
      <c r="BS940" s="9">
        <f t="shared" si="270"/>
        <v>19.03</v>
      </c>
      <c r="BT940" s="9">
        <f t="shared" si="271"/>
        <v>19.03</v>
      </c>
      <c r="BU940" s="9" t="str">
        <f>IFERROR(_xlfn.XLOOKUP(D940,Sheet1!B:B,Sheet1!L:L),"")</f>
        <v/>
      </c>
      <c r="BV940" s="9" t="e">
        <f>_xlfn.XLOOKUP(BU940,Sheet1!S:S,Sheet1!T:T)</f>
        <v>#N/A</v>
      </c>
      <c r="BW940" s="9" t="e">
        <f>_xlfn.XLOOKUP(D940,Sheet1!B:B,Sheet1!M:M)</f>
        <v>#N/A</v>
      </c>
      <c r="BZ940" s="108">
        <f t="shared" si="272"/>
        <v>0</v>
      </c>
      <c r="CB940" s="12"/>
      <c r="CC940" s="12"/>
      <c r="CG940" s="1" t="str">
        <f>IF(BO940&lt;80,"Below 80",
IF(BO940&lt;=120,"80-120",
IF(BO940&lt;=200,"&gt; 120-200",
IF(BO940&lt;=300,"&gt;200-300",
IF(BO940&lt;=500,"&gt;300-500",
"&gt;500")))))</f>
        <v>Below 80</v>
      </c>
      <c r="CH940" s="1" t="str">
        <f>IFERROR(_xlfn.XLOOKUP(CG940,Scenario!M:M,Scenario!N:N),"")</f>
        <v/>
      </c>
      <c r="CI940" s="1" t="str">
        <f t="shared" si="273"/>
        <v>No</v>
      </c>
      <c r="CJ940" s="75">
        <v>-28.19</v>
      </c>
    </row>
    <row r="941" spans="1:88" hidden="1">
      <c r="A941" s="2">
        <v>940</v>
      </c>
      <c r="B941" s="2">
        <v>2025</v>
      </c>
      <c r="C941" s="1">
        <v>0</v>
      </c>
      <c r="D941" s="37" t="str">
        <v>001J100000S0WeOIAV</v>
      </c>
      <c r="E941" s="37" t="str">
        <v>M/S KESHARI BHANDAR</v>
      </c>
      <c r="F941" s="37" t="str">
        <v>UTTAR PRADESH</v>
      </c>
      <c r="G941" s="37" t="str">
        <v>MIRZAPUR</v>
      </c>
      <c r="H941" s="37" t="str">
        <v>Chunar</v>
      </c>
      <c r="I941" s="37" t="str">
        <v>GLOBAL IRONTRADING PVT. LTD.</v>
      </c>
      <c r="J941" s="37" t="str">
        <v>Divyansh Dhawal</v>
      </c>
      <c r="K941" s="37">
        <v>0</v>
      </c>
      <c r="L941" s="37" t="str">
        <v>C12819</v>
      </c>
      <c r="M941" s="37" t="str">
        <v>North</v>
      </c>
      <c r="N941" s="2">
        <v>231304</v>
      </c>
      <c r="O941" s="2">
        <v>0</v>
      </c>
      <c r="P941" s="2">
        <v>0</v>
      </c>
      <c r="Q941" s="2" t="str">
        <v>Mar'25</v>
      </c>
      <c r="R941" s="2">
        <v>2025</v>
      </c>
      <c r="S941" s="1">
        <v>0</v>
      </c>
      <c r="T941" s="2">
        <v>600</v>
      </c>
      <c r="U941" s="12">
        <v>0</v>
      </c>
      <c r="V941" s="1" t="str">
        <v>Alien</v>
      </c>
      <c r="W941" s="13">
        <v>0</v>
      </c>
      <c r="X941" s="13">
        <v>0</v>
      </c>
      <c r="Y941" s="13">
        <v>0</v>
      </c>
      <c r="Z941" s="13">
        <v>0</v>
      </c>
      <c r="AA941" s="13">
        <v>0</v>
      </c>
      <c r="AB941" s="13">
        <v>0</v>
      </c>
      <c r="AC941" s="13">
        <v>0</v>
      </c>
      <c r="AD941" s="13">
        <v>0</v>
      </c>
      <c r="AE941" s="13">
        <v>0</v>
      </c>
      <c r="AF941" s="13">
        <v>0</v>
      </c>
      <c r="AG941" s="13">
        <v>0</v>
      </c>
      <c r="AH941" s="13">
        <v>0</v>
      </c>
      <c r="AI941" s="13">
        <v>0</v>
      </c>
      <c r="AJ941" s="13">
        <v>0</v>
      </c>
      <c r="AK941" s="13">
        <v>35.134999999999998</v>
      </c>
      <c r="AL941" s="13">
        <v>0</v>
      </c>
      <c r="AM941" s="13">
        <v>0</v>
      </c>
      <c r="AN941" s="13">
        <v>0</v>
      </c>
      <c r="AO941" s="13">
        <v>0</v>
      </c>
      <c r="AP941" s="13">
        <v>30.1</v>
      </c>
      <c r="AQ941" s="13">
        <v>0</v>
      </c>
      <c r="AR941" s="13">
        <v>0</v>
      </c>
      <c r="AS941" s="13">
        <v>0</v>
      </c>
      <c r="AT941" s="13">
        <v>0</v>
      </c>
      <c r="AU941" s="13">
        <v>0</v>
      </c>
      <c r="AV941" s="13">
        <v>0</v>
      </c>
      <c r="AW941" s="16">
        <f t="shared" si="258"/>
        <v>30.1</v>
      </c>
      <c r="AX941" s="16">
        <v>60.2</v>
      </c>
      <c r="AY941" s="10">
        <f t="shared" si="259"/>
        <v>90.300000000000011</v>
      </c>
      <c r="AZ941" s="10">
        <f>SUM(Z941:AK941)</f>
        <v>35.134999999999998</v>
      </c>
      <c r="BA941" s="10">
        <v>90.3</v>
      </c>
      <c r="BB941" s="10">
        <f t="shared" si="260"/>
        <v>60.199999999999996</v>
      </c>
      <c r="BC941" s="10">
        <f t="shared" si="261"/>
        <v>15.049999999999999</v>
      </c>
      <c r="BD941" s="10">
        <f t="shared" si="262"/>
        <v>55.165000000000013</v>
      </c>
      <c r="BE941" s="10">
        <f t="shared" si="274"/>
        <v>5.0349999999999966</v>
      </c>
      <c r="BF941" s="2" t="s">
        <v>119</v>
      </c>
      <c r="BG941" s="10">
        <f t="shared" si="263"/>
        <v>3.7625000000000002</v>
      </c>
      <c r="BH941" s="36" t="s">
        <v>118</v>
      </c>
      <c r="BI941" s="39" t="str">
        <f t="shared" si="264"/>
        <v/>
      </c>
      <c r="BJ941" s="39" t="str">
        <f t="shared" si="265"/>
        <v/>
      </c>
      <c r="BK941" s="16">
        <f>SUM(AR941:AX941)</f>
        <v>90.300000000000011</v>
      </c>
      <c r="BL941" s="10">
        <f>SUM(AL941:AQ941)</f>
        <v>30.1</v>
      </c>
      <c r="BM941" s="12">
        <f t="shared" si="266"/>
        <v>1</v>
      </c>
      <c r="BN941" s="12">
        <f t="shared" si="266"/>
        <v>0.33333333333333331</v>
      </c>
      <c r="BO941" s="9">
        <f t="shared" si="267"/>
        <v>30.1</v>
      </c>
      <c r="BP941" s="39" t="str">
        <f t="shared" si="268"/>
        <v/>
      </c>
      <c r="BQ941" s="147"/>
      <c r="BR941" s="9">
        <f t="shared" si="269"/>
        <v>0</v>
      </c>
      <c r="BS941" s="9">
        <f t="shared" si="270"/>
        <v>35.134999999999998</v>
      </c>
      <c r="BT941" s="9">
        <f t="shared" si="271"/>
        <v>35.134999999999998</v>
      </c>
      <c r="BU941" s="9" t="str">
        <f>IFERROR(_xlfn.XLOOKUP(D941,Sheet1!B:B,Sheet1!L:L),"")</f>
        <v/>
      </c>
      <c r="BV941" s="9" t="e">
        <f>_xlfn.XLOOKUP(BU941,Sheet1!S:S,Sheet1!T:T)</f>
        <v>#N/A</v>
      </c>
      <c r="BW941" s="9" t="e">
        <f>_xlfn.XLOOKUP(D941,Sheet1!B:B,Sheet1!M:M)</f>
        <v>#N/A</v>
      </c>
      <c r="BZ941" s="108">
        <f t="shared" si="272"/>
        <v>60.20000000000001</v>
      </c>
      <c r="CB941" s="12">
        <f>AW941/AY941</f>
        <v>0.33333333333333331</v>
      </c>
      <c r="CC941" s="12">
        <f>AX941/AY941</f>
        <v>0.66666666666666663</v>
      </c>
      <c r="CG941" s="1" t="str">
        <f>IF(BO941&lt;80,"Below 80",
IF(BO941&lt;=120,"80-120",
IF(BO941&lt;=200,"&gt; 120-200",
IF(BO941&lt;=300,"&gt;200-300",
IF(BO941&lt;=500,"&gt;300-500",
"&gt;500")))))</f>
        <v>Below 80</v>
      </c>
      <c r="CH941" s="1" t="str">
        <f>IFERROR(_xlfn.XLOOKUP(CG941,Scenario!M:M,Scenario!N:N),"")</f>
        <v/>
      </c>
      <c r="CI941" s="1" t="str">
        <f t="shared" si="273"/>
        <v>Yes</v>
      </c>
      <c r="CJ941" s="75">
        <v>60.2</v>
      </c>
    </row>
    <row r="942" spans="1:88" hidden="1">
      <c r="A942" s="2">
        <v>941</v>
      </c>
      <c r="B942" s="2">
        <v>2025</v>
      </c>
      <c r="C942" s="1">
        <v>0</v>
      </c>
      <c r="D942" s="37" t="str">
        <v>001J100000Tu9joIAB</v>
      </c>
      <c r="E942" s="37" t="str">
        <v>JINDAL WIRE NITTING INDUSTRIES &amp; S.JINDAL ASSOCIATES</v>
      </c>
      <c r="F942" s="37" t="str">
        <v>PUNJAB</v>
      </c>
      <c r="G942" s="37" t="str">
        <v>JALANDHAR</v>
      </c>
      <c r="H942" s="37" t="str">
        <v>Jalandhar-I</v>
      </c>
      <c r="I942" s="37" t="str">
        <v>MAHAVIR STEEL CORPORATION</v>
      </c>
      <c r="J942" s="37" t="str">
        <v>Abhishek Wadhwa</v>
      </c>
      <c r="K942" s="37">
        <v>0</v>
      </c>
      <c r="L942" s="37" t="str">
        <v>0015g00001ghemj</v>
      </c>
      <c r="M942" s="37" t="str">
        <v>North</v>
      </c>
      <c r="N942" s="2">
        <v>144003</v>
      </c>
      <c r="O942" s="2" t="str">
        <v>03AAPPG4604B3ZA</v>
      </c>
      <c r="P942" s="2">
        <v>9417009665</v>
      </c>
      <c r="Q942" s="2" t="str">
        <v>Mar'25</v>
      </c>
      <c r="R942" s="2">
        <v>2025</v>
      </c>
      <c r="S942" s="1">
        <v>0</v>
      </c>
      <c r="T942" s="2">
        <v>70</v>
      </c>
      <c r="U942" s="12">
        <v>0</v>
      </c>
      <c r="V942" s="1" t="str">
        <v>Challenger</v>
      </c>
      <c r="W942" s="13">
        <v>0</v>
      </c>
      <c r="X942" s="13">
        <v>0</v>
      </c>
      <c r="Y942" s="13">
        <v>0</v>
      </c>
      <c r="Z942" s="13">
        <v>0</v>
      </c>
      <c r="AA942" s="13">
        <v>0</v>
      </c>
      <c r="AB942" s="13">
        <v>0</v>
      </c>
      <c r="AC942" s="13">
        <v>0</v>
      </c>
      <c r="AD942" s="13">
        <v>0</v>
      </c>
      <c r="AE942" s="13">
        <v>0</v>
      </c>
      <c r="AF942" s="13">
        <v>0</v>
      </c>
      <c r="AG942" s="13">
        <v>0</v>
      </c>
      <c r="AH942" s="13">
        <v>0</v>
      </c>
      <c r="AI942" s="13">
        <v>0</v>
      </c>
      <c r="AJ942" s="13">
        <v>0</v>
      </c>
      <c r="AK942" s="13">
        <v>2.5499999999999998</v>
      </c>
      <c r="AL942" s="13">
        <v>0</v>
      </c>
      <c r="AM942" s="13">
        <v>0</v>
      </c>
      <c r="AN942" s="13">
        <v>0</v>
      </c>
      <c r="AO942" s="13">
        <v>0</v>
      </c>
      <c r="AP942" s="13">
        <v>0</v>
      </c>
      <c r="AQ942" s="13">
        <v>0</v>
      </c>
      <c r="AR942" s="13">
        <v>0</v>
      </c>
      <c r="AS942" s="13">
        <v>0</v>
      </c>
      <c r="AT942" s="13">
        <v>0</v>
      </c>
      <c r="AU942" s="13">
        <v>0</v>
      </c>
      <c r="AV942" s="13">
        <v>0</v>
      </c>
      <c r="AW942" s="16">
        <f t="shared" si="258"/>
        <v>0</v>
      </c>
      <c r="AX942" s="16">
        <v>0</v>
      </c>
      <c r="AY942" s="10">
        <f t="shared" si="259"/>
        <v>0</v>
      </c>
      <c r="AZ942" s="10">
        <f>SUM(Z942:AK942)</f>
        <v>2.5499999999999998</v>
      </c>
      <c r="BA942" s="10">
        <v>0</v>
      </c>
      <c r="BB942" s="10">
        <f t="shared" si="260"/>
        <v>0</v>
      </c>
      <c r="BC942" s="10">
        <f t="shared" si="261"/>
        <v>0</v>
      </c>
      <c r="BD942" s="10">
        <f t="shared" si="262"/>
        <v>-2.5499999999999998</v>
      </c>
      <c r="BE942" s="10">
        <f t="shared" si="274"/>
        <v>2.5499999999999998</v>
      </c>
      <c r="BF942" s="2" t="s">
        <v>119</v>
      </c>
      <c r="BG942" s="10">
        <f t="shared" si="263"/>
        <v>0</v>
      </c>
      <c r="BH942" s="36" t="s">
        <v>118</v>
      </c>
      <c r="BI942" s="39" t="str">
        <f t="shared" si="264"/>
        <v/>
      </c>
      <c r="BJ942" s="39" t="str">
        <f t="shared" si="265"/>
        <v/>
      </c>
      <c r="BK942" s="16">
        <f>SUM(AR942:AX942)</f>
        <v>0</v>
      </c>
      <c r="BL942" s="10">
        <f>SUM(AL942:AQ942)</f>
        <v>0</v>
      </c>
      <c r="BM942" s="12" t="str">
        <f t="shared" si="266"/>
        <v/>
      </c>
      <c r="BN942" s="12" t="str">
        <f t="shared" si="266"/>
        <v/>
      </c>
      <c r="BO942" s="9">
        <f t="shared" si="267"/>
        <v>0</v>
      </c>
      <c r="BP942" s="39" t="str">
        <f t="shared" si="268"/>
        <v/>
      </c>
      <c r="BQ942" s="147"/>
      <c r="BR942" s="9">
        <f t="shared" si="269"/>
        <v>0</v>
      </c>
      <c r="BS942" s="9">
        <f t="shared" si="270"/>
        <v>2.5499999999999998</v>
      </c>
      <c r="BT942" s="9">
        <f t="shared" si="271"/>
        <v>2.5499999999999998</v>
      </c>
      <c r="BU942" s="9" t="str">
        <f>IFERROR(_xlfn.XLOOKUP(D942,Sheet1!B:B,Sheet1!L:L),"")</f>
        <v/>
      </c>
      <c r="BV942" s="9" t="e">
        <f>_xlfn.XLOOKUP(BU942,Sheet1!S:S,Sheet1!T:T)</f>
        <v>#N/A</v>
      </c>
      <c r="BW942" s="9" t="e">
        <f>_xlfn.XLOOKUP(D942,Sheet1!B:B,Sheet1!M:M)</f>
        <v>#N/A</v>
      </c>
      <c r="BZ942" s="108">
        <f t="shared" si="272"/>
        <v>0</v>
      </c>
      <c r="CB942" s="12"/>
      <c r="CC942" s="12"/>
      <c r="CG942" s="1" t="str">
        <f>IF(BO942&lt;80,"Below 80",
IF(BO942&lt;=120,"80-120",
IF(BO942&lt;=200,"&gt; 120-200",
IF(BO942&lt;=300,"&gt;200-300",
IF(BO942&lt;=500,"&gt;300-500",
"&gt;500")))))</f>
        <v>Below 80</v>
      </c>
      <c r="CH942" s="1" t="str">
        <f>IFERROR(_xlfn.XLOOKUP(CG942,Scenario!M:M,Scenario!N:N),"")</f>
        <v/>
      </c>
      <c r="CI942" s="1" t="str">
        <f t="shared" si="273"/>
        <v>No</v>
      </c>
      <c r="CJ942" s="75">
        <v>0</v>
      </c>
    </row>
    <row r="943" spans="1:88" hidden="1">
      <c r="A943" s="2">
        <v>942</v>
      </c>
      <c r="B943" s="2">
        <v>2025</v>
      </c>
      <c r="C943" s="1">
        <v>0</v>
      </c>
      <c r="D943" s="37" t="str">
        <v>001J1000003n6PMIAY</v>
      </c>
      <c r="E943" s="37" t="str">
        <v>JAGJIT CEMENT STORE</v>
      </c>
      <c r="F943" s="37" t="str">
        <v>PUNJAB</v>
      </c>
      <c r="G943" s="37" t="str">
        <v>KAPURTHALA</v>
      </c>
      <c r="H943" s="37" t="str">
        <v>Kapurthala</v>
      </c>
      <c r="I943" s="37" t="str">
        <v>MAHAVIR STEEL CORPORATION</v>
      </c>
      <c r="J943" s="37" t="str">
        <v>Abhishek Wadhwa</v>
      </c>
      <c r="K943" s="37">
        <v>0</v>
      </c>
      <c r="L943" s="37" t="str">
        <v>0015g00001ghemj</v>
      </c>
      <c r="M943" s="37" t="str">
        <v>North</v>
      </c>
      <c r="N943" s="2">
        <v>144622</v>
      </c>
      <c r="O943" s="2" t="str">
        <v>03BBDPS5984A1ZQ</v>
      </c>
      <c r="P943" s="2">
        <v>9814351459</v>
      </c>
      <c r="Q943" s="2" t="str">
        <v>Mar'25</v>
      </c>
      <c r="R943" s="2">
        <v>2025</v>
      </c>
      <c r="S943" s="1">
        <v>0</v>
      </c>
      <c r="T943" s="2">
        <v>30</v>
      </c>
      <c r="U943" s="12">
        <v>0</v>
      </c>
      <c r="V943" s="1" t="str">
        <v>Minor</v>
      </c>
      <c r="W943" s="13">
        <v>0</v>
      </c>
      <c r="X943" s="13">
        <v>0</v>
      </c>
      <c r="Y943" s="13">
        <v>0</v>
      </c>
      <c r="Z943" s="13">
        <v>0</v>
      </c>
      <c r="AA943" s="13">
        <v>0</v>
      </c>
      <c r="AB943" s="13">
        <v>0</v>
      </c>
      <c r="AC943" s="13">
        <v>0</v>
      </c>
      <c r="AD943" s="13">
        <v>0</v>
      </c>
      <c r="AE943" s="13">
        <v>0</v>
      </c>
      <c r="AF943" s="13">
        <v>0</v>
      </c>
      <c r="AG943" s="13">
        <v>0</v>
      </c>
      <c r="AH943" s="13">
        <v>0</v>
      </c>
      <c r="AI943" s="13">
        <v>0</v>
      </c>
      <c r="AJ943" s="13">
        <v>0</v>
      </c>
      <c r="AK943" s="13">
        <v>3.8849999999999998</v>
      </c>
      <c r="AL943" s="13">
        <v>5.25</v>
      </c>
      <c r="AM943" s="13">
        <v>0</v>
      </c>
      <c r="AN943" s="13">
        <v>0</v>
      </c>
      <c r="AO943" s="13">
        <v>2.2000000000000002</v>
      </c>
      <c r="AP943" s="13">
        <v>0</v>
      </c>
      <c r="AQ943" s="13">
        <v>0</v>
      </c>
      <c r="AR943" s="13">
        <v>0</v>
      </c>
      <c r="AS943" s="13">
        <v>0</v>
      </c>
      <c r="AT943" s="13">
        <v>0</v>
      </c>
      <c r="AU943" s="13">
        <v>0</v>
      </c>
      <c r="AV943" s="13">
        <v>0</v>
      </c>
      <c r="AW943" s="16">
        <f t="shared" si="258"/>
        <v>7.45</v>
      </c>
      <c r="AX943" s="16">
        <v>14.9</v>
      </c>
      <c r="AY943" s="10">
        <f t="shared" si="259"/>
        <v>22.35</v>
      </c>
      <c r="AZ943" s="10">
        <f>SUM(Z943:AK943)</f>
        <v>3.8849999999999998</v>
      </c>
      <c r="BA943" s="10">
        <f>AW943+12</f>
        <v>19.45</v>
      </c>
      <c r="BB943" s="10">
        <f t="shared" si="260"/>
        <v>12</v>
      </c>
      <c r="BC943" s="10">
        <f t="shared" si="261"/>
        <v>3</v>
      </c>
      <c r="BD943" s="10">
        <f t="shared" si="262"/>
        <v>18.465000000000003</v>
      </c>
      <c r="BE943" s="10">
        <f t="shared" si="274"/>
        <v>-3.5650000000000004</v>
      </c>
      <c r="BF943" s="2" t="s">
        <v>119</v>
      </c>
      <c r="BG943" s="10">
        <f t="shared" si="263"/>
        <v>0.93125000000000002</v>
      </c>
      <c r="BH943" s="36" t="s">
        <v>118</v>
      </c>
      <c r="BI943" s="39" t="str">
        <f t="shared" si="264"/>
        <v/>
      </c>
      <c r="BJ943" s="39" t="str">
        <f t="shared" si="265"/>
        <v/>
      </c>
      <c r="BK943" s="16">
        <f>SUM(AR943:AX943)</f>
        <v>22.35</v>
      </c>
      <c r="BL943" s="10">
        <f>SUM(AL943:AQ943)</f>
        <v>7.45</v>
      </c>
      <c r="BM943" s="12">
        <f t="shared" si="266"/>
        <v>1</v>
      </c>
      <c r="BN943" s="12">
        <f t="shared" si="266"/>
        <v>0.33333333333333331</v>
      </c>
      <c r="BO943" s="9">
        <f t="shared" si="267"/>
        <v>7.45</v>
      </c>
      <c r="BP943" s="39" t="str">
        <f t="shared" si="268"/>
        <v/>
      </c>
      <c r="BQ943" s="147"/>
      <c r="BR943" s="9">
        <f t="shared" si="269"/>
        <v>0</v>
      </c>
      <c r="BS943" s="9">
        <f t="shared" si="270"/>
        <v>3.8849999999999998</v>
      </c>
      <c r="BT943" s="9">
        <f t="shared" si="271"/>
        <v>3.8849999999999998</v>
      </c>
      <c r="BU943" s="9" t="str">
        <f>IFERROR(_xlfn.XLOOKUP(D943,Sheet1!B:B,Sheet1!L:L),"")</f>
        <v/>
      </c>
      <c r="BV943" s="9" t="e">
        <f>_xlfn.XLOOKUP(BU943,Sheet1!S:S,Sheet1!T:T)</f>
        <v>#N/A</v>
      </c>
      <c r="BW943" s="9" t="e">
        <f>_xlfn.XLOOKUP(D943,Sheet1!B:B,Sheet1!M:M)</f>
        <v>#N/A</v>
      </c>
      <c r="BZ943" s="108">
        <f t="shared" si="272"/>
        <v>14.900000000000002</v>
      </c>
      <c r="CB943" s="12">
        <f>AW943/AY943</f>
        <v>0.33333333333333331</v>
      </c>
      <c r="CC943" s="12">
        <f>AX943/AY943</f>
        <v>0.66666666666666663</v>
      </c>
      <c r="CG943" s="1" t="str">
        <f>IF(BO943&lt;80,"Below 80",
IF(BO943&lt;=120,"80-120",
IF(BO943&lt;=200,"&gt; 120-200",
IF(BO943&lt;=300,"&gt;200-300",
IF(BO943&lt;=500,"&gt;300-500",
"&gt;500")))))</f>
        <v>Below 80</v>
      </c>
      <c r="CH943" s="1" t="str">
        <f>IFERROR(_xlfn.XLOOKUP(CG943,Scenario!M:M,Scenario!N:N),"")</f>
        <v/>
      </c>
      <c r="CI943" s="1" t="str">
        <f t="shared" si="273"/>
        <v>Yes</v>
      </c>
      <c r="CJ943" s="75">
        <v>14.9</v>
      </c>
    </row>
    <row r="944" spans="1:88" hidden="1">
      <c r="A944" s="2">
        <v>943</v>
      </c>
      <c r="B944" s="2">
        <v>2025</v>
      </c>
      <c r="C944" s="1">
        <v>0</v>
      </c>
      <c r="D944" s="37" t="str">
        <v>0015g00001dJkJ1AAK</v>
      </c>
      <c r="E944" s="37" t="str">
        <v>Garg Associates jal</v>
      </c>
      <c r="F944" s="37" t="str">
        <v>PUNJAB</v>
      </c>
      <c r="G944" s="37" t="str">
        <v>JALANDHAR</v>
      </c>
      <c r="H944" s="37" t="str">
        <v>Jalandhar-II</v>
      </c>
      <c r="I944" s="37" t="str">
        <v>MAHAVIR STEEL CORPORATION</v>
      </c>
      <c r="J944" s="37" t="str">
        <v>Abhishek Wadhwa</v>
      </c>
      <c r="K944" s="37">
        <v>0</v>
      </c>
      <c r="L944" s="37" t="str">
        <v>0015g00001ghemj</v>
      </c>
      <c r="M944" s="37" t="str">
        <v>North</v>
      </c>
      <c r="N944" s="2">
        <v>144001</v>
      </c>
      <c r="O944" s="2" t="str">
        <v>03AALPA5452B2ZD</v>
      </c>
      <c r="P944" s="2">
        <v>9814328129</v>
      </c>
      <c r="Q944" s="2" t="str">
        <v>Mar'25</v>
      </c>
      <c r="R944" s="2">
        <v>2025</v>
      </c>
      <c r="S944" s="1">
        <v>0</v>
      </c>
      <c r="T944" s="2">
        <v>300</v>
      </c>
      <c r="U944" s="12">
        <v>0</v>
      </c>
      <c r="V944" s="1" t="str">
        <v>Alien</v>
      </c>
      <c r="W944" s="13">
        <v>0</v>
      </c>
      <c r="X944" s="13">
        <v>0</v>
      </c>
      <c r="Y944" s="13">
        <v>0</v>
      </c>
      <c r="Z944" s="13">
        <v>0</v>
      </c>
      <c r="AA944" s="13">
        <v>0</v>
      </c>
      <c r="AB944" s="13">
        <v>0</v>
      </c>
      <c r="AC944" s="13">
        <v>0</v>
      </c>
      <c r="AD944" s="13">
        <v>0</v>
      </c>
      <c r="AE944" s="13">
        <v>0</v>
      </c>
      <c r="AF944" s="13">
        <v>0</v>
      </c>
      <c r="AG944" s="13">
        <v>0</v>
      </c>
      <c r="AH944" s="13">
        <v>0</v>
      </c>
      <c r="AI944" s="13">
        <v>0</v>
      </c>
      <c r="AJ944" s="13">
        <v>0</v>
      </c>
      <c r="AK944" s="13">
        <v>8.48</v>
      </c>
      <c r="AL944" s="13">
        <v>5.98</v>
      </c>
      <c r="AM944" s="13">
        <v>0</v>
      </c>
      <c r="AN944" s="13">
        <v>5</v>
      </c>
      <c r="AO944" s="13">
        <v>2.8</v>
      </c>
      <c r="AP944" s="13">
        <v>0</v>
      </c>
      <c r="AQ944" s="13">
        <v>0</v>
      </c>
      <c r="AR944" s="13">
        <v>0</v>
      </c>
      <c r="AS944" s="13">
        <v>0</v>
      </c>
      <c r="AT944" s="13">
        <v>0</v>
      </c>
      <c r="AU944" s="13">
        <v>0</v>
      </c>
      <c r="AV944" s="13">
        <v>0</v>
      </c>
      <c r="AW944" s="16">
        <f t="shared" si="258"/>
        <v>13.780000000000001</v>
      </c>
      <c r="AX944" s="16">
        <v>27.560000000000002</v>
      </c>
      <c r="AY944" s="10">
        <f t="shared" si="259"/>
        <v>41.34</v>
      </c>
      <c r="AZ944" s="10">
        <f>SUM(Z944:AK944)</f>
        <v>8.48</v>
      </c>
      <c r="BA944" s="10">
        <f>AY944</f>
        <v>41.34</v>
      </c>
      <c r="BB944" s="10">
        <f t="shared" si="260"/>
        <v>27.560000000000002</v>
      </c>
      <c r="BC944" s="10">
        <f t="shared" si="261"/>
        <v>6.8900000000000006</v>
      </c>
      <c r="BD944" s="10">
        <f t="shared" si="262"/>
        <v>32.86</v>
      </c>
      <c r="BE944" s="10">
        <f t="shared" si="274"/>
        <v>-5.3000000000000007</v>
      </c>
      <c r="BF944" s="2" t="s">
        <v>119</v>
      </c>
      <c r="BG944" s="10">
        <f t="shared" si="263"/>
        <v>1.7225000000000001</v>
      </c>
      <c r="BH944" s="36" t="s">
        <v>118</v>
      </c>
      <c r="BI944" s="39" t="str">
        <f t="shared" si="264"/>
        <v/>
      </c>
      <c r="BJ944" s="39" t="str">
        <f t="shared" si="265"/>
        <v/>
      </c>
      <c r="BK944" s="16">
        <f>SUM(AR944:AX944)</f>
        <v>41.34</v>
      </c>
      <c r="BL944" s="10">
        <f>SUM(AL944:AQ944)</f>
        <v>13.780000000000001</v>
      </c>
      <c r="BM944" s="12">
        <f t="shared" si="266"/>
        <v>1</v>
      </c>
      <c r="BN944" s="12">
        <f t="shared" si="266"/>
        <v>0.33333333333333331</v>
      </c>
      <c r="BO944" s="9">
        <f t="shared" si="267"/>
        <v>13.780000000000001</v>
      </c>
      <c r="BP944" s="39" t="str">
        <f t="shared" si="268"/>
        <v/>
      </c>
      <c r="BQ944" s="147"/>
      <c r="BR944" s="9">
        <f t="shared" si="269"/>
        <v>0</v>
      </c>
      <c r="BS944" s="9">
        <f t="shared" si="270"/>
        <v>8.48</v>
      </c>
      <c r="BT944" s="9">
        <f t="shared" si="271"/>
        <v>8.48</v>
      </c>
      <c r="BU944" s="9" t="str">
        <f>IFERROR(_xlfn.XLOOKUP(D944,Sheet1!B:B,Sheet1!L:L),"")</f>
        <v/>
      </c>
      <c r="BV944" s="9" t="e">
        <f>_xlfn.XLOOKUP(BU944,Sheet1!S:S,Sheet1!T:T)</f>
        <v>#N/A</v>
      </c>
      <c r="BW944" s="9" t="e">
        <f>_xlfn.XLOOKUP(D944,Sheet1!B:B,Sheet1!M:M)</f>
        <v>#N/A</v>
      </c>
      <c r="BZ944" s="108">
        <f t="shared" si="272"/>
        <v>27.560000000000002</v>
      </c>
      <c r="CB944" s="12">
        <f>AW944/AY944</f>
        <v>0.33333333333333331</v>
      </c>
      <c r="CC944" s="12">
        <f>AX944/AY944</f>
        <v>0.66666666666666663</v>
      </c>
      <c r="CG944" s="1" t="str">
        <f>IF(BO944&lt;80,"Below 80",
IF(BO944&lt;=120,"80-120",
IF(BO944&lt;=200,"&gt; 120-200",
IF(BO944&lt;=300,"&gt;200-300",
IF(BO944&lt;=500,"&gt;300-500",
"&gt;500")))))</f>
        <v>Below 80</v>
      </c>
      <c r="CH944" s="1" t="str">
        <f>IFERROR(_xlfn.XLOOKUP(CG944,Scenario!M:M,Scenario!N:N),"")</f>
        <v/>
      </c>
      <c r="CI944" s="1" t="str">
        <f t="shared" si="273"/>
        <v>Yes</v>
      </c>
      <c r="CJ944" s="75">
        <v>27.560000000000002</v>
      </c>
    </row>
    <row r="945" spans="1:88" hidden="1">
      <c r="A945" s="2">
        <v>944</v>
      </c>
      <c r="B945" s="2">
        <v>2025</v>
      </c>
      <c r="C945" s="1">
        <v>0</v>
      </c>
      <c r="D945" s="37" t="str">
        <v>001J100000Tu9l6IAB</v>
      </c>
      <c r="E945" s="37" t="str">
        <v>KAHLON PAINT &amp; CEMENT STORE</v>
      </c>
      <c r="F945" s="37" t="str">
        <v>PUNJAB</v>
      </c>
      <c r="G945" s="37" t="str">
        <v>GURDASPUR</v>
      </c>
      <c r="H945" s="37" t="str">
        <v>Gurdaspur</v>
      </c>
      <c r="I945" s="37" t="str">
        <v>MAHAVIR STEEL CORPORATION</v>
      </c>
      <c r="J945" s="37" t="str">
        <v>Abhishek Wadhwa</v>
      </c>
      <c r="K945" s="37">
        <v>0</v>
      </c>
      <c r="L945" s="37" t="str">
        <v>0015g00001ghemj</v>
      </c>
      <c r="M945" s="37" t="str">
        <v>North</v>
      </c>
      <c r="N945" s="2">
        <v>143518</v>
      </c>
      <c r="O945" s="2" t="str">
        <v>03ALMPS3798L1ZA</v>
      </c>
      <c r="P945" s="2">
        <v>9814602123</v>
      </c>
      <c r="Q945" s="2" t="str">
        <v>Mar'25</v>
      </c>
      <c r="R945" s="2">
        <v>2025</v>
      </c>
      <c r="S945" s="1">
        <v>0</v>
      </c>
      <c r="T945" s="2">
        <v>30</v>
      </c>
      <c r="U945" s="12">
        <v>0</v>
      </c>
      <c r="V945" s="1" t="str">
        <v>Minor</v>
      </c>
      <c r="W945" s="13">
        <v>0</v>
      </c>
      <c r="X945" s="13">
        <v>0</v>
      </c>
      <c r="Y945" s="13">
        <v>0</v>
      </c>
      <c r="Z945" s="13">
        <v>0</v>
      </c>
      <c r="AA945" s="13">
        <v>0</v>
      </c>
      <c r="AB945" s="13">
        <v>0</v>
      </c>
      <c r="AC945" s="13">
        <v>0</v>
      </c>
      <c r="AD945" s="13">
        <v>0</v>
      </c>
      <c r="AE945" s="13">
        <v>0</v>
      </c>
      <c r="AF945" s="13">
        <v>0</v>
      </c>
      <c r="AG945" s="13">
        <v>0</v>
      </c>
      <c r="AH945" s="13">
        <v>0</v>
      </c>
      <c r="AI945" s="13">
        <v>0</v>
      </c>
      <c r="AJ945" s="13">
        <v>0</v>
      </c>
      <c r="AK945" s="13">
        <v>2.12</v>
      </c>
      <c r="AL945" s="13">
        <v>0</v>
      </c>
      <c r="AM945" s="13">
        <v>0</v>
      </c>
      <c r="AN945" s="13">
        <v>0</v>
      </c>
      <c r="AO945" s="13">
        <v>0</v>
      </c>
      <c r="AP945" s="13">
        <v>0</v>
      </c>
      <c r="AQ945" s="13">
        <v>0</v>
      </c>
      <c r="AR945" s="13">
        <v>0</v>
      </c>
      <c r="AS945" s="13">
        <v>0</v>
      </c>
      <c r="AT945" s="13">
        <v>0</v>
      </c>
      <c r="AU945" s="13">
        <v>0</v>
      </c>
      <c r="AV945" s="13">
        <v>0</v>
      </c>
      <c r="AW945" s="16">
        <f t="shared" si="258"/>
        <v>0</v>
      </c>
      <c r="AX945" s="16">
        <v>0</v>
      </c>
      <c r="AY945" s="10">
        <f t="shared" si="259"/>
        <v>0</v>
      </c>
      <c r="AZ945" s="10">
        <f>SUM(Z945:AK945)</f>
        <v>2.12</v>
      </c>
      <c r="BA945" s="10">
        <v>0</v>
      </c>
      <c r="BB945" s="10">
        <f t="shared" si="260"/>
        <v>0</v>
      </c>
      <c r="BC945" s="10">
        <f t="shared" si="261"/>
        <v>0</v>
      </c>
      <c r="BD945" s="10">
        <f t="shared" si="262"/>
        <v>-2.12</v>
      </c>
      <c r="BE945" s="10">
        <f t="shared" si="274"/>
        <v>2.12</v>
      </c>
      <c r="BF945" s="2" t="s">
        <v>119</v>
      </c>
      <c r="BG945" s="10">
        <f t="shared" si="263"/>
        <v>0</v>
      </c>
      <c r="BH945" s="36" t="s">
        <v>118</v>
      </c>
      <c r="BI945" s="39" t="str">
        <f t="shared" si="264"/>
        <v/>
      </c>
      <c r="BJ945" s="39" t="str">
        <f t="shared" si="265"/>
        <v/>
      </c>
      <c r="BK945" s="16">
        <f>SUM(AR945:AX945)</f>
        <v>0</v>
      </c>
      <c r="BL945" s="10">
        <f>SUM(AL945:AQ945)</f>
        <v>0</v>
      </c>
      <c r="BM945" s="12" t="str">
        <f t="shared" si="266"/>
        <v/>
      </c>
      <c r="BN945" s="12" t="str">
        <f t="shared" si="266"/>
        <v/>
      </c>
      <c r="BO945" s="9">
        <f t="shared" si="267"/>
        <v>0</v>
      </c>
      <c r="BP945" s="39" t="str">
        <f t="shared" si="268"/>
        <v/>
      </c>
      <c r="BQ945" s="147"/>
      <c r="BR945" s="9">
        <f t="shared" si="269"/>
        <v>0</v>
      </c>
      <c r="BS945" s="9">
        <f t="shared" si="270"/>
        <v>2.12</v>
      </c>
      <c r="BT945" s="9">
        <f t="shared" si="271"/>
        <v>2.12</v>
      </c>
      <c r="BU945" s="9" t="str">
        <f>IFERROR(_xlfn.XLOOKUP(D945,Sheet1!B:B,Sheet1!L:L),"")</f>
        <v/>
      </c>
      <c r="BV945" s="9" t="e">
        <f>_xlfn.XLOOKUP(BU945,Sheet1!S:S,Sheet1!T:T)</f>
        <v>#N/A</v>
      </c>
      <c r="BW945" s="9" t="e">
        <f>_xlfn.XLOOKUP(D945,Sheet1!B:B,Sheet1!M:M)</f>
        <v>#N/A</v>
      </c>
      <c r="BZ945" s="108">
        <f t="shared" si="272"/>
        <v>0</v>
      </c>
      <c r="CB945" s="12"/>
      <c r="CC945" s="12"/>
      <c r="CG945" s="1" t="str">
        <f>IF(BO945&lt;80,"Below 80",
IF(BO945&lt;=120,"80-120",
IF(BO945&lt;=200,"&gt; 120-200",
IF(BO945&lt;=300,"&gt;200-300",
IF(BO945&lt;=500,"&gt;300-500",
"&gt;500")))))</f>
        <v>Below 80</v>
      </c>
      <c r="CH945" s="1" t="str">
        <f>IFERROR(_xlfn.XLOOKUP(CG945,Scenario!M:M,Scenario!N:N),"")</f>
        <v/>
      </c>
      <c r="CI945" s="1" t="str">
        <f t="shared" si="273"/>
        <v>No</v>
      </c>
      <c r="CJ945" s="75">
        <v>0</v>
      </c>
    </row>
    <row r="946" spans="1:88" hidden="1">
      <c r="A946" s="2">
        <v>945</v>
      </c>
      <c r="B946" s="2">
        <v>2025</v>
      </c>
      <c r="C946" s="1">
        <v>0</v>
      </c>
      <c r="D946" s="37" t="str">
        <v>0015g00001XKTtsAAH</v>
      </c>
      <c r="E946" s="37" t="str">
        <v>SIDDHI VINAYAK STEEL</v>
      </c>
      <c r="F946" s="37" t="str">
        <v>DELHI</v>
      </c>
      <c r="G946" s="37" t="str">
        <v>WEST</v>
      </c>
      <c r="H946" s="37">
        <v>0</v>
      </c>
      <c r="I946" s="37" t="str">
        <v>MAHENDRA STEELS</v>
      </c>
      <c r="J946" s="37" t="str">
        <v>Aman kumar</v>
      </c>
      <c r="K946" s="37">
        <v>0</v>
      </c>
      <c r="L946" s="37" t="str">
        <v>C12832</v>
      </c>
      <c r="M946" s="37" t="str">
        <v>North</v>
      </c>
      <c r="N946" s="2">
        <v>110027</v>
      </c>
      <c r="O946" s="2" t="str">
        <v>07ACUPG4351N1Z2</v>
      </c>
      <c r="P946" s="2">
        <v>7289995240</v>
      </c>
      <c r="Q946" s="2" t="str">
        <v>Mar'25</v>
      </c>
      <c r="R946" s="2">
        <v>2025</v>
      </c>
      <c r="S946" s="1">
        <v>0</v>
      </c>
      <c r="T946" s="2">
        <v>80</v>
      </c>
      <c r="U946" s="12">
        <v>0.3735</v>
      </c>
      <c r="V946" s="1" t="str">
        <v>Star</v>
      </c>
      <c r="W946" s="13">
        <v>0</v>
      </c>
      <c r="X946" s="13">
        <v>0</v>
      </c>
      <c r="Y946" s="13">
        <v>0</v>
      </c>
      <c r="Z946" s="13">
        <v>0</v>
      </c>
      <c r="AA946" s="13">
        <v>0</v>
      </c>
      <c r="AB946" s="13">
        <v>0</v>
      </c>
      <c r="AC946" s="13">
        <v>0</v>
      </c>
      <c r="AD946" s="13">
        <v>0</v>
      </c>
      <c r="AE946" s="13">
        <v>0</v>
      </c>
      <c r="AF946" s="13">
        <v>0</v>
      </c>
      <c r="AG946" s="13">
        <v>0</v>
      </c>
      <c r="AH946" s="13">
        <v>0</v>
      </c>
      <c r="AI946" s="13">
        <v>0</v>
      </c>
      <c r="AJ946" s="13">
        <v>0</v>
      </c>
      <c r="AK946" s="13">
        <v>8.5</v>
      </c>
      <c r="AL946" s="13">
        <v>8.1199999999999992</v>
      </c>
      <c r="AM946" s="13">
        <v>6.2</v>
      </c>
      <c r="AN946" s="13">
        <v>16</v>
      </c>
      <c r="AO946" s="13">
        <v>0</v>
      </c>
      <c r="AP946" s="13">
        <v>0</v>
      </c>
      <c r="AQ946" s="13">
        <v>18.7</v>
      </c>
      <c r="AR946" s="13">
        <v>0</v>
      </c>
      <c r="AS946" s="13">
        <v>24.81</v>
      </c>
      <c r="AT946" s="13">
        <v>32</v>
      </c>
      <c r="AU946" s="13">
        <v>30</v>
      </c>
      <c r="AV946" s="13">
        <v>27.64</v>
      </c>
      <c r="AW946" s="16">
        <f t="shared" si="258"/>
        <v>135.82999999999998</v>
      </c>
      <c r="AX946" s="16">
        <v>98.039999999999992</v>
      </c>
      <c r="AY946" s="10">
        <f t="shared" si="259"/>
        <v>233.86999999999998</v>
      </c>
      <c r="AZ946" s="10">
        <f>SUM(Z946:AK946)</f>
        <v>8.5</v>
      </c>
      <c r="BA946" s="10">
        <v>147</v>
      </c>
      <c r="BB946" s="10">
        <f t="shared" si="260"/>
        <v>11.170000000000016</v>
      </c>
      <c r="BC946" s="10">
        <f t="shared" si="261"/>
        <v>2.792500000000004</v>
      </c>
      <c r="BD946" s="10">
        <f t="shared" si="262"/>
        <v>225.36999999999998</v>
      </c>
      <c r="BE946" s="10">
        <f t="shared" si="274"/>
        <v>-127.32999999999998</v>
      </c>
      <c r="BF946" s="2" t="s">
        <v>119</v>
      </c>
      <c r="BG946" s="10">
        <f t="shared" si="263"/>
        <v>9.2287499999999998</v>
      </c>
      <c r="BH946" s="36" t="s">
        <v>118</v>
      </c>
      <c r="BI946" s="39" t="str">
        <f t="shared" si="264"/>
        <v/>
      </c>
      <c r="BJ946" s="39" t="str">
        <f t="shared" si="265"/>
        <v>A</v>
      </c>
      <c r="BK946" s="16">
        <f>SUM(AR946:AX946)</f>
        <v>348.31999999999994</v>
      </c>
      <c r="BL946" s="10">
        <f>SUM(AL946:AQ946)</f>
        <v>49.019999999999996</v>
      </c>
      <c r="BM946" s="12">
        <f t="shared" si="266"/>
        <v>1.489374438790781</v>
      </c>
      <c r="BN946" s="12">
        <f t="shared" si="266"/>
        <v>0.2096036259460384</v>
      </c>
      <c r="BO946" s="9">
        <f t="shared" si="267"/>
        <v>73.83</v>
      </c>
      <c r="BP946" s="39" t="str">
        <f t="shared" si="268"/>
        <v/>
      </c>
      <c r="BQ946" s="147"/>
      <c r="BR946" s="9">
        <f t="shared" si="269"/>
        <v>0</v>
      </c>
      <c r="BS946" s="9">
        <f t="shared" si="270"/>
        <v>8.5</v>
      </c>
      <c r="BT946" s="9">
        <f t="shared" si="271"/>
        <v>8.5</v>
      </c>
      <c r="BU946" s="9" t="str">
        <f>IFERROR(_xlfn.XLOOKUP(D946,Sheet1!B:B,Sheet1!L:L),"")</f>
        <v/>
      </c>
      <c r="BV946" s="9" t="e">
        <f>_xlfn.XLOOKUP(BU946,Sheet1!S:S,Sheet1!T:T)</f>
        <v>#N/A</v>
      </c>
      <c r="BW946" s="9" t="e">
        <f>_xlfn.XLOOKUP(D946,Sheet1!B:B,Sheet1!M:M)</f>
        <v>#N/A</v>
      </c>
      <c r="BZ946" s="108">
        <f t="shared" si="272"/>
        <v>98.039999999999992</v>
      </c>
      <c r="CB946" s="12">
        <f>AW946/AY946</f>
        <v>0.58079274810792325</v>
      </c>
      <c r="CC946" s="12">
        <f>AX946/AY946</f>
        <v>0.4192072518920768</v>
      </c>
      <c r="CG946" s="1" t="str">
        <f>IF(BO946&lt;80,"Below 80",
IF(BO946&lt;=120,"80-120",
IF(BO946&lt;=200,"&gt; 120-200",
IF(BO946&lt;=300,"&gt;200-300",
IF(BO946&lt;=500,"&gt;300-500",
"&gt;500")))))</f>
        <v>Below 80</v>
      </c>
      <c r="CH946" s="1" t="str">
        <f>IFERROR(_xlfn.XLOOKUP(CG946,Scenario!M:M,Scenario!N:N),"")</f>
        <v/>
      </c>
      <c r="CI946" s="1" t="str">
        <f t="shared" si="273"/>
        <v>Yes</v>
      </c>
      <c r="CJ946" s="75">
        <v>73.22999999999999</v>
      </c>
    </row>
    <row r="947" spans="1:88" hidden="1">
      <c r="A947" s="2">
        <v>946</v>
      </c>
      <c r="B947" s="2">
        <v>2025</v>
      </c>
      <c r="C947" s="1">
        <v>0</v>
      </c>
      <c r="D947" s="37" t="str">
        <v>001J100000TtA3WIAV</v>
      </c>
      <c r="E947" s="37" t="str">
        <v>BANKE BIHARI STEELS</v>
      </c>
      <c r="F947" s="37" t="str">
        <v>DELHI</v>
      </c>
      <c r="G947" s="37" t="str">
        <v>NEW DELHI</v>
      </c>
      <c r="H947" s="37">
        <v>0</v>
      </c>
      <c r="I947" s="37" t="str">
        <v>MAHENDRA STEELS</v>
      </c>
      <c r="J947" s="37" t="str">
        <v>Aman kumar</v>
      </c>
      <c r="K947" s="37">
        <v>0</v>
      </c>
      <c r="L947" s="37" t="str">
        <v>C12832</v>
      </c>
      <c r="M947" s="37" t="str">
        <v>North</v>
      </c>
      <c r="N947" s="2">
        <v>110028</v>
      </c>
      <c r="O947" s="2" t="str">
        <v>07AGKPK3416G1ZJ</v>
      </c>
      <c r="P947" s="2">
        <v>9810284957</v>
      </c>
      <c r="Q947" s="2" t="str">
        <v>Mar'25</v>
      </c>
      <c r="R947" s="2">
        <v>2025</v>
      </c>
      <c r="S947" s="1">
        <v>0</v>
      </c>
      <c r="T947" s="2">
        <v>150</v>
      </c>
      <c r="U947" s="12">
        <v>0</v>
      </c>
      <c r="V947" s="1" t="str">
        <v>Challenger</v>
      </c>
      <c r="W947" s="13">
        <v>0</v>
      </c>
      <c r="X947" s="13">
        <v>0</v>
      </c>
      <c r="Y947" s="13">
        <v>0</v>
      </c>
      <c r="Z947" s="13">
        <v>0</v>
      </c>
      <c r="AA947" s="13">
        <v>0</v>
      </c>
      <c r="AB947" s="13">
        <v>0</v>
      </c>
      <c r="AC947" s="13">
        <v>0</v>
      </c>
      <c r="AD947" s="13">
        <v>0</v>
      </c>
      <c r="AE947" s="13">
        <v>0</v>
      </c>
      <c r="AF947" s="13">
        <v>0</v>
      </c>
      <c r="AG947" s="13">
        <v>0</v>
      </c>
      <c r="AH947" s="13">
        <v>0</v>
      </c>
      <c r="AI947" s="13">
        <v>0</v>
      </c>
      <c r="AJ947" s="13">
        <v>0</v>
      </c>
      <c r="AK947" s="13">
        <v>15.87</v>
      </c>
      <c r="AL947" s="13">
        <v>6.05</v>
      </c>
      <c r="AM947" s="13">
        <v>0</v>
      </c>
      <c r="AN947" s="13">
        <v>0</v>
      </c>
      <c r="AO947" s="13">
        <v>0</v>
      </c>
      <c r="AP947" s="13">
        <v>0</v>
      </c>
      <c r="AQ947" s="13">
        <v>0</v>
      </c>
      <c r="AR947" s="13">
        <v>0</v>
      </c>
      <c r="AS947" s="13">
        <v>0</v>
      </c>
      <c r="AT947" s="13">
        <v>0</v>
      </c>
      <c r="AU947" s="13">
        <v>0</v>
      </c>
      <c r="AV947" s="13">
        <v>0</v>
      </c>
      <c r="AW947" s="16">
        <f t="shared" si="258"/>
        <v>6.05</v>
      </c>
      <c r="AX947" s="16">
        <v>12.1</v>
      </c>
      <c r="AY947" s="10">
        <f t="shared" si="259"/>
        <v>18.149999999999999</v>
      </c>
      <c r="AZ947" s="10">
        <f>SUM(Z947:AK947)</f>
        <v>15.87</v>
      </c>
      <c r="BA947" s="10">
        <v>18</v>
      </c>
      <c r="BB947" s="10">
        <f t="shared" si="260"/>
        <v>11.95</v>
      </c>
      <c r="BC947" s="10">
        <f t="shared" si="261"/>
        <v>2.9874999999999998</v>
      </c>
      <c r="BD947" s="10">
        <f t="shared" si="262"/>
        <v>2.2799999999999994</v>
      </c>
      <c r="BE947" s="10">
        <f t="shared" si="274"/>
        <v>9.82</v>
      </c>
      <c r="BF947" s="2" t="s">
        <v>119</v>
      </c>
      <c r="BG947" s="10">
        <f t="shared" si="263"/>
        <v>0.75624999999999998</v>
      </c>
      <c r="BH947" s="36" t="s">
        <v>118</v>
      </c>
      <c r="BI947" s="39" t="str">
        <f t="shared" si="264"/>
        <v/>
      </c>
      <c r="BJ947" s="39" t="str">
        <f t="shared" si="265"/>
        <v/>
      </c>
      <c r="BK947" s="16">
        <f>SUM(AR947:AX947)</f>
        <v>18.149999999999999</v>
      </c>
      <c r="BL947" s="10">
        <f>SUM(AL947:AQ947)</f>
        <v>6.05</v>
      </c>
      <c r="BM947" s="12">
        <f t="shared" si="266"/>
        <v>1</v>
      </c>
      <c r="BN947" s="12">
        <f t="shared" si="266"/>
        <v>0.33333333333333337</v>
      </c>
      <c r="BO947" s="9">
        <f t="shared" si="267"/>
        <v>6.05</v>
      </c>
      <c r="BP947" s="39" t="str">
        <f t="shared" si="268"/>
        <v/>
      </c>
      <c r="BQ947" s="147"/>
      <c r="BR947" s="9">
        <f t="shared" si="269"/>
        <v>0</v>
      </c>
      <c r="BS947" s="9">
        <f t="shared" si="270"/>
        <v>15.87</v>
      </c>
      <c r="BT947" s="9">
        <f t="shared" si="271"/>
        <v>15.87</v>
      </c>
      <c r="BU947" s="9" t="str">
        <f>IFERROR(_xlfn.XLOOKUP(D947,Sheet1!B:B,Sheet1!L:L),"")</f>
        <v/>
      </c>
      <c r="BV947" s="9" t="e">
        <f>_xlfn.XLOOKUP(BU947,Sheet1!S:S,Sheet1!T:T)</f>
        <v>#N/A</v>
      </c>
      <c r="BW947" s="9" t="e">
        <f>_xlfn.XLOOKUP(D947,Sheet1!B:B,Sheet1!M:M)</f>
        <v>#N/A</v>
      </c>
      <c r="BZ947" s="108">
        <f t="shared" si="272"/>
        <v>12.099999999999998</v>
      </c>
      <c r="CB947" s="12">
        <f>AW947/AY947</f>
        <v>0.33333333333333337</v>
      </c>
      <c r="CC947" s="12">
        <f>AX947/AY947</f>
        <v>0.66666666666666674</v>
      </c>
      <c r="CG947" s="1" t="str">
        <f>IF(BO947&lt;80,"Below 80",
IF(BO947&lt;=120,"80-120",
IF(BO947&lt;=200,"&gt; 120-200",
IF(BO947&lt;=300,"&gt;200-300",
IF(BO947&lt;=500,"&gt;300-500",
"&gt;500")))))</f>
        <v>Below 80</v>
      </c>
      <c r="CH947" s="1" t="str">
        <f>IFERROR(_xlfn.XLOOKUP(CG947,Scenario!M:M,Scenario!N:N),"")</f>
        <v/>
      </c>
      <c r="CI947" s="1" t="str">
        <f t="shared" si="273"/>
        <v>Yes</v>
      </c>
      <c r="CJ947" s="75">
        <v>12.1</v>
      </c>
    </row>
    <row r="948" spans="1:88" hidden="1">
      <c r="A948" s="2">
        <v>947</v>
      </c>
      <c r="B948" s="2">
        <v>2025</v>
      </c>
      <c r="C948" s="1">
        <v>0</v>
      </c>
      <c r="D948" s="37" t="str">
        <v>0015g00001W1RKgAAN</v>
      </c>
      <c r="E948" s="37" t="str">
        <v>MANI STEEL AND IRON STORE</v>
      </c>
      <c r="F948" s="37" t="str">
        <v>DELHI</v>
      </c>
      <c r="G948" s="37" t="str">
        <v>SOUTH WEST</v>
      </c>
      <c r="H948" s="37">
        <v>0</v>
      </c>
      <c r="I948" s="37" t="str">
        <v>MAHENDRA STEELS</v>
      </c>
      <c r="J948" s="37" t="str">
        <v>Aman kumar</v>
      </c>
      <c r="K948" s="37">
        <v>0</v>
      </c>
      <c r="L948" s="37" t="str">
        <v>C12832</v>
      </c>
      <c r="M948" s="37" t="str">
        <v>North</v>
      </c>
      <c r="N948" s="2">
        <v>110043</v>
      </c>
      <c r="O948" s="2" t="str">
        <v>07ABWFM1801C1ZF</v>
      </c>
      <c r="P948" s="2">
        <v>9717417774</v>
      </c>
      <c r="Q948" s="2" t="str">
        <v>Mar'25</v>
      </c>
      <c r="R948" s="2">
        <v>2025</v>
      </c>
      <c r="S948" s="1">
        <v>0</v>
      </c>
      <c r="T948" s="2">
        <v>100</v>
      </c>
      <c r="U948" s="12">
        <v>0</v>
      </c>
      <c r="V948" s="1" t="str">
        <v>Challenger</v>
      </c>
      <c r="W948" s="13">
        <v>0</v>
      </c>
      <c r="X948" s="13">
        <v>0</v>
      </c>
      <c r="Y948" s="13">
        <v>0</v>
      </c>
      <c r="Z948" s="13">
        <v>0</v>
      </c>
      <c r="AA948" s="13">
        <v>0</v>
      </c>
      <c r="AB948" s="13">
        <v>0</v>
      </c>
      <c r="AC948" s="13">
        <v>0</v>
      </c>
      <c r="AD948" s="13">
        <v>0</v>
      </c>
      <c r="AE948" s="13">
        <v>0</v>
      </c>
      <c r="AF948" s="13">
        <v>0</v>
      </c>
      <c r="AG948" s="13">
        <v>0</v>
      </c>
      <c r="AH948" s="13">
        <v>0</v>
      </c>
      <c r="AI948" s="13">
        <v>0</v>
      </c>
      <c r="AJ948" s="13">
        <v>0</v>
      </c>
      <c r="AK948" s="13">
        <v>8.8949999999999996</v>
      </c>
      <c r="AL948" s="13">
        <v>0</v>
      </c>
      <c r="AM948" s="13">
        <v>0</v>
      </c>
      <c r="AN948" s="13">
        <v>0</v>
      </c>
      <c r="AO948" s="13">
        <v>0</v>
      </c>
      <c r="AP948" s="13">
        <v>0</v>
      </c>
      <c r="AQ948" s="13">
        <v>0</v>
      </c>
      <c r="AR948" s="13">
        <v>0</v>
      </c>
      <c r="AS948" s="13">
        <v>0</v>
      </c>
      <c r="AT948" s="13">
        <v>0</v>
      </c>
      <c r="AU948" s="13">
        <v>0</v>
      </c>
      <c r="AV948" s="13">
        <v>0</v>
      </c>
      <c r="AW948" s="16">
        <f t="shared" si="258"/>
        <v>0</v>
      </c>
      <c r="AX948" s="16">
        <v>0</v>
      </c>
      <c r="AY948" s="10">
        <f t="shared" si="259"/>
        <v>0</v>
      </c>
      <c r="AZ948" s="10">
        <f>SUM(Z948:AK948)</f>
        <v>8.8949999999999996</v>
      </c>
      <c r="BA948" s="10"/>
      <c r="BB948" s="10">
        <f t="shared" si="260"/>
        <v>0</v>
      </c>
      <c r="BC948" s="10">
        <f t="shared" si="261"/>
        <v>0</v>
      </c>
      <c r="BD948" s="10">
        <f t="shared" si="262"/>
        <v>-8.8949999999999996</v>
      </c>
      <c r="BE948" s="10">
        <f t="shared" si="274"/>
        <v>8.8949999999999996</v>
      </c>
      <c r="BF948" s="2" t="s">
        <v>119</v>
      </c>
      <c r="BG948" s="10">
        <f t="shared" si="263"/>
        <v>0</v>
      </c>
      <c r="BH948" s="36" t="s">
        <v>118</v>
      </c>
      <c r="BI948" s="39" t="str">
        <f t="shared" si="264"/>
        <v/>
      </c>
      <c r="BJ948" s="39" t="str">
        <f t="shared" si="265"/>
        <v/>
      </c>
      <c r="BK948" s="16">
        <f>SUM(AR948:AX948)</f>
        <v>0</v>
      </c>
      <c r="BL948" s="10">
        <f>SUM(AL948:AQ948)</f>
        <v>0</v>
      </c>
      <c r="BM948" s="12" t="str">
        <f t="shared" si="266"/>
        <v/>
      </c>
      <c r="BN948" s="12" t="str">
        <f t="shared" si="266"/>
        <v/>
      </c>
      <c r="BO948" s="9">
        <f t="shared" si="267"/>
        <v>0</v>
      </c>
      <c r="BP948" s="39" t="str">
        <f t="shared" si="268"/>
        <v/>
      </c>
      <c r="BQ948" s="147"/>
      <c r="BR948" s="9">
        <f t="shared" si="269"/>
        <v>0</v>
      </c>
      <c r="BS948" s="9">
        <f t="shared" si="270"/>
        <v>8.8949999999999996</v>
      </c>
      <c r="BT948" s="9">
        <f t="shared" si="271"/>
        <v>8.8949999999999996</v>
      </c>
      <c r="BU948" s="9" t="str">
        <f>IFERROR(_xlfn.XLOOKUP(D948,Sheet1!B:B,Sheet1!L:L),"")</f>
        <v/>
      </c>
      <c r="BV948" s="9" t="e">
        <f>_xlfn.XLOOKUP(BU948,Sheet1!S:S,Sheet1!T:T)</f>
        <v>#N/A</v>
      </c>
      <c r="BW948" s="9" t="e">
        <f>_xlfn.XLOOKUP(D948,Sheet1!B:B,Sheet1!M:M)</f>
        <v>#N/A</v>
      </c>
      <c r="BZ948" s="108">
        <f t="shared" si="272"/>
        <v>0</v>
      </c>
      <c r="CB948" s="12"/>
      <c r="CC948" s="12"/>
      <c r="CG948" s="1" t="str">
        <f>IF(BO948&lt;80,"Below 80",
IF(BO948&lt;=120,"80-120",
IF(BO948&lt;=200,"&gt; 120-200",
IF(BO948&lt;=300,"&gt;200-300",
IF(BO948&lt;=500,"&gt;300-500",
"&gt;500")))))</f>
        <v>Below 80</v>
      </c>
      <c r="CH948" s="1" t="str">
        <f>IFERROR(_xlfn.XLOOKUP(CG948,Scenario!M:M,Scenario!N:N),"")</f>
        <v/>
      </c>
      <c r="CI948" s="1" t="str">
        <f t="shared" si="273"/>
        <v>No</v>
      </c>
      <c r="CJ948" s="75">
        <v>0</v>
      </c>
    </row>
    <row r="949" spans="1:88" hidden="1">
      <c r="A949" s="2">
        <v>948</v>
      </c>
      <c r="B949" s="2">
        <v>2025</v>
      </c>
      <c r="C949" s="1">
        <v>0</v>
      </c>
      <c r="D949" s="37" t="str">
        <v>0015g00001UBHaKAAX</v>
      </c>
      <c r="E949" s="37" t="str">
        <v>MAYANK STEELS</v>
      </c>
      <c r="F949" s="37" t="str">
        <v>HARYANA</v>
      </c>
      <c r="G949" s="37" t="str">
        <v>GURUGRAM</v>
      </c>
      <c r="H949" s="37" t="str">
        <v>Gurugram</v>
      </c>
      <c r="I949" s="37" t="str">
        <v>NIKUNJ UDYOG</v>
      </c>
      <c r="J949" s="37" t="str">
        <v>Shiv Shankar Sharma</v>
      </c>
      <c r="K949" s="37">
        <v>0</v>
      </c>
      <c r="L949" s="37" t="str">
        <v>C12828</v>
      </c>
      <c r="M949" s="37" t="str">
        <v>North</v>
      </c>
      <c r="N949" s="2">
        <v>122001</v>
      </c>
      <c r="O949" s="2" t="str">
        <v>06AAHPA2287L1ZO</v>
      </c>
      <c r="P949" s="2">
        <v>9810350370</v>
      </c>
      <c r="Q949" s="2" t="str">
        <v>Mar'25</v>
      </c>
      <c r="R949" s="2">
        <v>2025</v>
      </c>
      <c r="S949" s="1">
        <v>0</v>
      </c>
      <c r="T949" s="2">
        <v>150</v>
      </c>
      <c r="U949" s="12">
        <v>0</v>
      </c>
      <c r="V949" s="1" t="str">
        <v>Challenger</v>
      </c>
      <c r="W949" s="13">
        <v>0</v>
      </c>
      <c r="X949" s="13">
        <v>0</v>
      </c>
      <c r="Y949" s="13">
        <v>0</v>
      </c>
      <c r="Z949" s="13">
        <v>0</v>
      </c>
      <c r="AA949" s="13">
        <v>0</v>
      </c>
      <c r="AB949" s="13">
        <v>0</v>
      </c>
      <c r="AC949" s="13">
        <v>0</v>
      </c>
      <c r="AD949" s="13">
        <v>0</v>
      </c>
      <c r="AE949" s="13">
        <v>0</v>
      </c>
      <c r="AF949" s="13">
        <v>0</v>
      </c>
      <c r="AG949" s="13">
        <v>0</v>
      </c>
      <c r="AH949" s="13">
        <v>0</v>
      </c>
      <c r="AI949" s="13">
        <v>0</v>
      </c>
      <c r="AJ949" s="13">
        <v>0</v>
      </c>
      <c r="AK949" s="13">
        <v>37</v>
      </c>
      <c r="AL949" s="13">
        <v>0</v>
      </c>
      <c r="AM949" s="13">
        <v>0</v>
      </c>
      <c r="AN949" s="13">
        <v>0</v>
      </c>
      <c r="AO949" s="13">
        <v>0</v>
      </c>
      <c r="AP949" s="13">
        <v>0</v>
      </c>
      <c r="AQ949" s="13">
        <v>0</v>
      </c>
      <c r="AR949" s="13">
        <v>0</v>
      </c>
      <c r="AS949" s="13">
        <v>0</v>
      </c>
      <c r="AT949" s="13">
        <v>0</v>
      </c>
      <c r="AU949" s="13">
        <v>0</v>
      </c>
      <c r="AV949" s="13">
        <v>0</v>
      </c>
      <c r="AW949" s="16">
        <f t="shared" si="258"/>
        <v>0</v>
      </c>
      <c r="AX949" s="16">
        <v>0</v>
      </c>
      <c r="AY949" s="10">
        <f t="shared" si="259"/>
        <v>0</v>
      </c>
      <c r="AZ949" s="10">
        <f>SUM(Z949:AK949)</f>
        <v>37</v>
      </c>
      <c r="BA949" s="10">
        <v>0</v>
      </c>
      <c r="BB949" s="10">
        <f t="shared" si="260"/>
        <v>0</v>
      </c>
      <c r="BC949" s="10">
        <f t="shared" si="261"/>
        <v>0</v>
      </c>
      <c r="BD949" s="10">
        <f t="shared" si="262"/>
        <v>-37</v>
      </c>
      <c r="BE949" s="10">
        <f t="shared" si="274"/>
        <v>37</v>
      </c>
      <c r="BF949" s="2" t="s">
        <v>119</v>
      </c>
      <c r="BG949" s="10">
        <f t="shared" si="263"/>
        <v>0</v>
      </c>
      <c r="BH949" s="36" t="s">
        <v>118</v>
      </c>
      <c r="BI949" s="39" t="str">
        <f t="shared" si="264"/>
        <v/>
      </c>
      <c r="BJ949" s="39" t="str">
        <f t="shared" si="265"/>
        <v/>
      </c>
      <c r="BK949" s="16">
        <f>SUM(AR949:AX949)</f>
        <v>0</v>
      </c>
      <c r="BL949" s="10">
        <f>SUM(AL949:AQ949)</f>
        <v>0</v>
      </c>
      <c r="BM949" s="12" t="str">
        <f t="shared" si="266"/>
        <v/>
      </c>
      <c r="BN949" s="12" t="str">
        <f t="shared" si="266"/>
        <v/>
      </c>
      <c r="BO949" s="9">
        <f t="shared" si="267"/>
        <v>0</v>
      </c>
      <c r="BP949" s="39" t="str">
        <f t="shared" si="268"/>
        <v/>
      </c>
      <c r="BQ949" s="147"/>
      <c r="BR949" s="9">
        <f t="shared" si="269"/>
        <v>0</v>
      </c>
      <c r="BS949" s="9">
        <f t="shared" si="270"/>
        <v>37</v>
      </c>
      <c r="BT949" s="9">
        <f t="shared" si="271"/>
        <v>37</v>
      </c>
      <c r="BU949" s="9" t="str">
        <f>IFERROR(_xlfn.XLOOKUP(D949,Sheet1!B:B,Sheet1!L:L),"")</f>
        <v/>
      </c>
      <c r="BV949" s="9" t="e">
        <f>_xlfn.XLOOKUP(BU949,Sheet1!S:S,Sheet1!T:T)</f>
        <v>#N/A</v>
      </c>
      <c r="BW949" s="9" t="e">
        <f>_xlfn.XLOOKUP(D949,Sheet1!B:B,Sheet1!M:M)</f>
        <v>#N/A</v>
      </c>
      <c r="BZ949" s="108">
        <f t="shared" si="272"/>
        <v>0</v>
      </c>
      <c r="CB949" s="12"/>
      <c r="CC949" s="12"/>
      <c r="CG949" s="1" t="str">
        <f>IF(BO949&lt;80,"Below 80",
IF(BO949&lt;=120,"80-120",
IF(BO949&lt;=200,"&gt; 120-200",
IF(BO949&lt;=300,"&gt;200-300",
IF(BO949&lt;=500,"&gt;300-500",
"&gt;500")))))</f>
        <v>Below 80</v>
      </c>
      <c r="CH949" s="1" t="str">
        <f>IFERROR(_xlfn.XLOOKUP(CG949,Scenario!M:M,Scenario!N:N),"")</f>
        <v/>
      </c>
      <c r="CI949" s="1" t="str">
        <f t="shared" si="273"/>
        <v>No</v>
      </c>
      <c r="CJ949" s="75">
        <v>0</v>
      </c>
    </row>
    <row r="950" spans="1:88" hidden="1">
      <c r="A950" s="2">
        <v>949</v>
      </c>
      <c r="B950" s="2">
        <v>2025</v>
      </c>
      <c r="C950" s="1">
        <v>0</v>
      </c>
      <c r="D950" s="37" t="str">
        <v>0015g00001UBHaPAAX</v>
      </c>
      <c r="E950" s="37" t="str">
        <v>AAKASH STEEL (INDIA)</v>
      </c>
      <c r="F950" s="37" t="str">
        <v>HARYANA</v>
      </c>
      <c r="G950" s="37" t="str">
        <v>GURUGRAM</v>
      </c>
      <c r="H950" s="37" t="str">
        <v>Gurugram</v>
      </c>
      <c r="I950" s="37" t="str">
        <v>NIKUNJ UDYOG</v>
      </c>
      <c r="J950" s="37" t="str">
        <v>Shiv Shankar Sharma</v>
      </c>
      <c r="K950" s="37">
        <v>0</v>
      </c>
      <c r="L950" s="37" t="str">
        <v>C12828</v>
      </c>
      <c r="M950" s="37" t="str">
        <v>North</v>
      </c>
      <c r="N950" s="2">
        <v>122017</v>
      </c>
      <c r="O950" s="2" t="str">
        <v>06AAVPG8017A1ZV</v>
      </c>
      <c r="P950" s="2">
        <v>9810823814</v>
      </c>
      <c r="Q950" s="2" t="str">
        <v>Mar'25</v>
      </c>
      <c r="R950" s="2">
        <v>2025</v>
      </c>
      <c r="S950" s="1">
        <v>0</v>
      </c>
      <c r="T950" s="2">
        <v>100</v>
      </c>
      <c r="U950" s="12">
        <v>0</v>
      </c>
      <c r="V950" s="1" t="str">
        <v>Challenger</v>
      </c>
      <c r="W950" s="13">
        <v>0</v>
      </c>
      <c r="X950" s="13">
        <v>0</v>
      </c>
      <c r="Y950" s="13">
        <v>0</v>
      </c>
      <c r="Z950" s="13">
        <v>0</v>
      </c>
      <c r="AA950" s="13">
        <v>0</v>
      </c>
      <c r="AB950" s="13">
        <v>0</v>
      </c>
      <c r="AC950" s="13">
        <v>0</v>
      </c>
      <c r="AD950" s="13">
        <v>0</v>
      </c>
      <c r="AE950" s="13">
        <v>0</v>
      </c>
      <c r="AF950" s="13">
        <v>0</v>
      </c>
      <c r="AG950" s="13">
        <v>0</v>
      </c>
      <c r="AH950" s="13">
        <v>0</v>
      </c>
      <c r="AI950" s="13">
        <v>0</v>
      </c>
      <c r="AJ950" s="13">
        <v>0</v>
      </c>
      <c r="AK950" s="13">
        <v>12</v>
      </c>
      <c r="AL950" s="13">
        <v>0</v>
      </c>
      <c r="AM950" s="13">
        <v>0</v>
      </c>
      <c r="AN950" s="13">
        <v>0</v>
      </c>
      <c r="AO950" s="13">
        <v>0</v>
      </c>
      <c r="AP950" s="13">
        <v>5.3</v>
      </c>
      <c r="AQ950" s="13">
        <v>0</v>
      </c>
      <c r="AR950" s="13">
        <v>10.96</v>
      </c>
      <c r="AS950" s="13">
        <v>0</v>
      </c>
      <c r="AT950" s="13">
        <v>0</v>
      </c>
      <c r="AU950" s="13">
        <v>0</v>
      </c>
      <c r="AV950" s="13">
        <v>0</v>
      </c>
      <c r="AW950" s="16">
        <f t="shared" si="258"/>
        <v>16.260000000000002</v>
      </c>
      <c r="AX950" s="16">
        <v>32.520000000000003</v>
      </c>
      <c r="AY950" s="10">
        <f t="shared" si="259"/>
        <v>48.78</v>
      </c>
      <c r="AZ950" s="10">
        <f>SUM(Z950:AK950)</f>
        <v>12</v>
      </c>
      <c r="BA950" s="10">
        <v>50</v>
      </c>
      <c r="BB950" s="10">
        <f t="shared" si="260"/>
        <v>33.739999999999995</v>
      </c>
      <c r="BC950" s="10">
        <f t="shared" si="261"/>
        <v>8.4349999999999987</v>
      </c>
      <c r="BD950" s="10">
        <f t="shared" si="262"/>
        <v>36.78</v>
      </c>
      <c r="BE950" s="10">
        <f t="shared" si="274"/>
        <v>-4.2600000000000016</v>
      </c>
      <c r="BF950" s="2" t="s">
        <v>119</v>
      </c>
      <c r="BG950" s="10">
        <f t="shared" si="263"/>
        <v>2.0325000000000002</v>
      </c>
      <c r="BH950" s="36" t="s">
        <v>118</v>
      </c>
      <c r="BI950" s="39" t="str">
        <f t="shared" si="264"/>
        <v/>
      </c>
      <c r="BJ950" s="39" t="str">
        <f t="shared" si="265"/>
        <v/>
      </c>
      <c r="BK950" s="16">
        <f>SUM(AR950:AX950)</f>
        <v>59.740000000000009</v>
      </c>
      <c r="BL950" s="10">
        <f>SUM(AL950:AQ950)</f>
        <v>5.3</v>
      </c>
      <c r="BM950" s="12">
        <f t="shared" si="266"/>
        <v>1.2246822468224683</v>
      </c>
      <c r="BN950" s="12">
        <f t="shared" si="266"/>
        <v>0.10865108651086511</v>
      </c>
      <c r="BO950" s="9">
        <f t="shared" si="267"/>
        <v>16.260000000000002</v>
      </c>
      <c r="BP950" s="39" t="str">
        <f t="shared" si="268"/>
        <v/>
      </c>
      <c r="BQ950" s="147"/>
      <c r="BR950" s="9">
        <f t="shared" si="269"/>
        <v>0</v>
      </c>
      <c r="BS950" s="9">
        <f t="shared" si="270"/>
        <v>12</v>
      </c>
      <c r="BT950" s="9">
        <f t="shared" si="271"/>
        <v>12</v>
      </c>
      <c r="BU950" s="9" t="str">
        <f>IFERROR(_xlfn.XLOOKUP(D950,Sheet1!B:B,Sheet1!L:L),"")</f>
        <v/>
      </c>
      <c r="BV950" s="9" t="e">
        <f>_xlfn.XLOOKUP(BU950,Sheet1!S:S,Sheet1!T:T)</f>
        <v>#N/A</v>
      </c>
      <c r="BW950" s="9" t="e">
        <f>_xlfn.XLOOKUP(D950,Sheet1!B:B,Sheet1!M:M)</f>
        <v>#N/A</v>
      </c>
      <c r="BZ950" s="108">
        <f t="shared" si="272"/>
        <v>32.519999999999996</v>
      </c>
      <c r="CB950" s="12">
        <f>AW950/AY950</f>
        <v>0.33333333333333337</v>
      </c>
      <c r="CC950" s="12">
        <f>AX950/AY950</f>
        <v>0.66666666666666674</v>
      </c>
      <c r="CG950" s="1" t="str">
        <f>IF(BO950&lt;80,"Below 80",
IF(BO950&lt;=120,"80-120",
IF(BO950&lt;=200,"&gt; 120-200",
IF(BO950&lt;=300,"&gt;200-300",
IF(BO950&lt;=500,"&gt;300-500",
"&gt;500")))))</f>
        <v>Below 80</v>
      </c>
      <c r="CH950" s="1" t="str">
        <f>IFERROR(_xlfn.XLOOKUP(CG950,Scenario!M:M,Scenario!N:N),"")</f>
        <v/>
      </c>
      <c r="CI950" s="1" t="str">
        <f t="shared" si="273"/>
        <v>Yes</v>
      </c>
      <c r="CJ950" s="75">
        <v>32.520000000000003</v>
      </c>
    </row>
    <row r="951" spans="1:88" hidden="1">
      <c r="A951" s="2">
        <v>950</v>
      </c>
      <c r="B951" s="2">
        <v>2025</v>
      </c>
      <c r="C951" s="1">
        <v>0</v>
      </c>
      <c r="D951" s="37" t="str">
        <v>0015g00001UBHbmAAH</v>
      </c>
      <c r="E951" s="37" t="str">
        <v>PURNIMA STEEL SYNDICATE</v>
      </c>
      <c r="F951" s="37" t="str">
        <v>UTTAR PRADESH</v>
      </c>
      <c r="G951" s="37" t="str">
        <v>GHAZIABAD</v>
      </c>
      <c r="H951" s="37" t="str">
        <v>Ghaziabad</v>
      </c>
      <c r="I951" s="37" t="str">
        <v>OPTRIX INFRA LLP</v>
      </c>
      <c r="J951" s="37" t="str">
        <v>Aashish Goyal</v>
      </c>
      <c r="K951" s="37">
        <v>0</v>
      </c>
      <c r="L951" s="37" t="str">
        <v>001J100000PJG7oIAH</v>
      </c>
      <c r="M951" s="37" t="str">
        <v>North</v>
      </c>
      <c r="N951" s="2">
        <v>201014</v>
      </c>
      <c r="O951" s="2" t="str">
        <v>09AABFP3160F2ZG</v>
      </c>
      <c r="P951" s="2">
        <v>9811116457</v>
      </c>
      <c r="Q951" s="2" t="str">
        <v>Mar'25</v>
      </c>
      <c r="R951" s="2">
        <v>2025</v>
      </c>
      <c r="S951" s="1">
        <v>0</v>
      </c>
      <c r="T951" s="2">
        <v>200</v>
      </c>
      <c r="U951" s="12">
        <v>0</v>
      </c>
      <c r="V951" s="1" t="str">
        <v>Challenger</v>
      </c>
      <c r="W951" s="13">
        <v>0</v>
      </c>
      <c r="X951" s="13">
        <v>0</v>
      </c>
      <c r="Y951" s="13">
        <v>0</v>
      </c>
      <c r="Z951" s="13">
        <v>0</v>
      </c>
      <c r="AA951" s="13">
        <v>0</v>
      </c>
      <c r="AB951" s="13">
        <v>0</v>
      </c>
      <c r="AC951" s="13">
        <v>0</v>
      </c>
      <c r="AD951" s="13">
        <v>0</v>
      </c>
      <c r="AE951" s="13">
        <v>0</v>
      </c>
      <c r="AF951" s="13">
        <v>0</v>
      </c>
      <c r="AG951" s="13">
        <v>0</v>
      </c>
      <c r="AH951" s="13">
        <v>0</v>
      </c>
      <c r="AI951" s="13">
        <v>0</v>
      </c>
      <c r="AJ951" s="13">
        <v>0</v>
      </c>
      <c r="AK951" s="13">
        <v>51</v>
      </c>
      <c r="AL951" s="13">
        <v>36</v>
      </c>
      <c r="AM951" s="13">
        <v>0</v>
      </c>
      <c r="AN951" s="13">
        <v>0</v>
      </c>
      <c r="AO951" s="13">
        <v>0</v>
      </c>
      <c r="AP951" s="13">
        <v>0</v>
      </c>
      <c r="AQ951" s="13">
        <v>0</v>
      </c>
      <c r="AR951" s="13">
        <v>0</v>
      </c>
      <c r="AS951" s="13">
        <v>0</v>
      </c>
      <c r="AT951" s="13">
        <v>0</v>
      </c>
      <c r="AU951" s="13">
        <v>0</v>
      </c>
      <c r="AV951" s="13">
        <v>0</v>
      </c>
      <c r="AW951" s="16">
        <f t="shared" si="258"/>
        <v>36</v>
      </c>
      <c r="AX951" s="16">
        <v>72</v>
      </c>
      <c r="AY951" s="10">
        <f>AW951+AX951</f>
        <v>108</v>
      </c>
      <c r="AZ951" s="10">
        <f>SUM(Z951:AK951)</f>
        <v>51</v>
      </c>
      <c r="BA951" s="10">
        <v>76</v>
      </c>
      <c r="BB951" s="10">
        <f t="shared" si="260"/>
        <v>40</v>
      </c>
      <c r="BC951" s="10">
        <f t="shared" si="261"/>
        <v>10</v>
      </c>
      <c r="BD951" s="10">
        <f t="shared" si="262"/>
        <v>57</v>
      </c>
      <c r="BE951" s="10">
        <f t="shared" si="274"/>
        <v>15</v>
      </c>
      <c r="BF951" s="2" t="s">
        <v>119</v>
      </c>
      <c r="BG951" s="10">
        <f t="shared" si="263"/>
        <v>4.5</v>
      </c>
      <c r="BH951" s="36" t="s">
        <v>118</v>
      </c>
      <c r="BI951" s="39" t="str">
        <f t="shared" si="264"/>
        <v/>
      </c>
      <c r="BJ951" s="39" t="str">
        <f t="shared" si="265"/>
        <v/>
      </c>
      <c r="BK951" s="16">
        <f>SUM(AR951:AX951)</f>
        <v>108</v>
      </c>
      <c r="BL951" s="10">
        <f>SUM(AL951:AQ951)</f>
        <v>36</v>
      </c>
      <c r="BM951" s="12">
        <f t="shared" si="266"/>
        <v>1</v>
      </c>
      <c r="BN951" s="12">
        <f t="shared" si="266"/>
        <v>0.33333333333333331</v>
      </c>
      <c r="BO951" s="9">
        <f t="shared" si="267"/>
        <v>36</v>
      </c>
      <c r="BP951" s="39" t="str">
        <f t="shared" si="268"/>
        <v/>
      </c>
      <c r="BQ951" s="147"/>
      <c r="BR951" s="9">
        <f t="shared" si="269"/>
        <v>0</v>
      </c>
      <c r="BS951" s="9">
        <f t="shared" si="270"/>
        <v>51</v>
      </c>
      <c r="BT951" s="9">
        <f t="shared" si="271"/>
        <v>51</v>
      </c>
      <c r="BU951" s="9" t="str">
        <f>IFERROR(_xlfn.XLOOKUP(D951,Sheet1!B:B,Sheet1!L:L),"")</f>
        <v/>
      </c>
      <c r="BV951" s="9" t="e">
        <f>_xlfn.XLOOKUP(BU951,Sheet1!S:S,Sheet1!T:T)</f>
        <v>#N/A</v>
      </c>
      <c r="BW951" s="9" t="e">
        <f>_xlfn.XLOOKUP(D951,Sheet1!B:B,Sheet1!M:M)</f>
        <v>#N/A</v>
      </c>
      <c r="BZ951" s="108">
        <f t="shared" si="272"/>
        <v>72</v>
      </c>
      <c r="CB951" s="12">
        <f>AW951/AY951</f>
        <v>0.33333333333333331</v>
      </c>
      <c r="CC951" s="12">
        <f>AX951/AY951</f>
        <v>0.66666666666666663</v>
      </c>
      <c r="CG951" s="1" t="str">
        <f>IF(BO951&lt;80,"Below 80",
IF(BO951&lt;=120,"80-120",
IF(BO951&lt;=200,"&gt; 120-200",
IF(BO951&lt;=300,"&gt;200-300",
IF(BO951&lt;=500,"&gt;300-500",
"&gt;500")))))</f>
        <v>Below 80</v>
      </c>
      <c r="CH951" s="1" t="str">
        <f>IFERROR(_xlfn.XLOOKUP(CG951,Scenario!M:M,Scenario!N:N),"")</f>
        <v/>
      </c>
      <c r="CI951" s="1" t="str">
        <f t="shared" si="273"/>
        <v>Yes</v>
      </c>
      <c r="CJ951" s="75">
        <v>72</v>
      </c>
    </row>
    <row r="952" spans="1:88" hidden="1">
      <c r="A952" s="2">
        <v>951</v>
      </c>
      <c r="B952" s="2">
        <v>2025</v>
      </c>
      <c r="C952" s="1">
        <v>0</v>
      </c>
      <c r="D952" s="37" t="str">
        <v>0015g00001UBHgmAAH</v>
      </c>
      <c r="E952" s="37" t="str">
        <v>BALAJI STEELS</v>
      </c>
      <c r="F952" s="37" t="str">
        <v>UTTAR PRADESH</v>
      </c>
      <c r="G952" s="37" t="str">
        <v>GHAZIABAD</v>
      </c>
      <c r="H952" s="37" t="str">
        <v>Ghaziabad</v>
      </c>
      <c r="I952" s="37" t="str">
        <v>OPTRIX INFRA LLP</v>
      </c>
      <c r="J952" s="37" t="str">
        <v>Aashish Goyal</v>
      </c>
      <c r="K952" s="37">
        <v>0</v>
      </c>
      <c r="L952" s="37" t="str">
        <v>001J100000PJG7oIAH</v>
      </c>
      <c r="M952" s="37" t="str">
        <v>North</v>
      </c>
      <c r="N952" s="2">
        <v>201001</v>
      </c>
      <c r="O952" s="2" t="str">
        <v>09AFLPS5038L1ZR</v>
      </c>
      <c r="P952" s="2">
        <v>9899171135</v>
      </c>
      <c r="Q952" s="2" t="str">
        <v>Mar'25</v>
      </c>
      <c r="R952" s="2">
        <v>2025</v>
      </c>
      <c r="S952" s="1">
        <v>0</v>
      </c>
      <c r="T952" s="2">
        <v>50</v>
      </c>
      <c r="U952" s="12">
        <v>0</v>
      </c>
      <c r="V952" s="1" t="str">
        <v>Minor</v>
      </c>
      <c r="W952" s="13">
        <v>0</v>
      </c>
      <c r="X952" s="13">
        <v>0</v>
      </c>
      <c r="Y952" s="13">
        <v>0</v>
      </c>
      <c r="Z952" s="13">
        <v>0</v>
      </c>
      <c r="AA952" s="13">
        <v>0</v>
      </c>
      <c r="AB952" s="13">
        <v>0</v>
      </c>
      <c r="AC952" s="13">
        <v>0</v>
      </c>
      <c r="AD952" s="13">
        <v>0</v>
      </c>
      <c r="AE952" s="13">
        <v>0</v>
      </c>
      <c r="AF952" s="13">
        <v>0</v>
      </c>
      <c r="AG952" s="13">
        <v>0</v>
      </c>
      <c r="AH952" s="13">
        <v>0</v>
      </c>
      <c r="AI952" s="13">
        <v>0</v>
      </c>
      <c r="AJ952" s="13">
        <v>0</v>
      </c>
      <c r="AK952" s="13">
        <v>13.8</v>
      </c>
      <c r="AL952" s="13">
        <v>7</v>
      </c>
      <c r="AM952" s="13">
        <v>3</v>
      </c>
      <c r="AN952" s="13">
        <v>0</v>
      </c>
      <c r="AO952" s="13">
        <v>0</v>
      </c>
      <c r="AP952" s="13">
        <v>0</v>
      </c>
      <c r="AQ952" s="13">
        <v>0</v>
      </c>
      <c r="AR952" s="13">
        <v>0</v>
      </c>
      <c r="AS952" s="13">
        <v>0</v>
      </c>
      <c r="AT952" s="13">
        <v>0</v>
      </c>
      <c r="AU952" s="13">
        <v>0</v>
      </c>
      <c r="AV952" s="13">
        <v>0</v>
      </c>
      <c r="AW952" s="16">
        <f t="shared" si="258"/>
        <v>10</v>
      </c>
      <c r="AX952" s="16">
        <v>20</v>
      </c>
      <c r="AY952" s="10">
        <f>AW952+AX952</f>
        <v>30</v>
      </c>
      <c r="AZ952" s="10">
        <f>SUM(Z952:AK952)</f>
        <v>13.8</v>
      </c>
      <c r="BA952" s="10">
        <v>30</v>
      </c>
      <c r="BB952" s="10">
        <f t="shared" si="260"/>
        <v>20</v>
      </c>
      <c r="BC952" s="10">
        <f t="shared" si="261"/>
        <v>5</v>
      </c>
      <c r="BD952" s="10">
        <f t="shared" si="262"/>
        <v>16.2</v>
      </c>
      <c r="BE952" s="10">
        <f t="shared" si="274"/>
        <v>3.8000000000000007</v>
      </c>
      <c r="BF952" s="2" t="s">
        <v>119</v>
      </c>
      <c r="BG952" s="10">
        <f t="shared" si="263"/>
        <v>1.25</v>
      </c>
      <c r="BH952" s="36" t="s">
        <v>118</v>
      </c>
      <c r="BI952" s="39" t="str">
        <f t="shared" si="264"/>
        <v/>
      </c>
      <c r="BJ952" s="39" t="str">
        <f t="shared" si="265"/>
        <v/>
      </c>
      <c r="BK952" s="16">
        <f>SUM(AR952:AX952)</f>
        <v>30</v>
      </c>
      <c r="BL952" s="10">
        <f>SUM(AL952:AQ952)</f>
        <v>10</v>
      </c>
      <c r="BM952" s="12">
        <f t="shared" si="266"/>
        <v>1</v>
      </c>
      <c r="BN952" s="12">
        <f t="shared" si="266"/>
        <v>0.33333333333333331</v>
      </c>
      <c r="BO952" s="9">
        <f t="shared" si="267"/>
        <v>10</v>
      </c>
      <c r="BP952" s="39" t="str">
        <f t="shared" si="268"/>
        <v/>
      </c>
      <c r="BQ952" s="147"/>
      <c r="BR952" s="9">
        <f t="shared" si="269"/>
        <v>0</v>
      </c>
      <c r="BS952" s="9">
        <f t="shared" si="270"/>
        <v>13.8</v>
      </c>
      <c r="BT952" s="9">
        <f t="shared" si="271"/>
        <v>13.8</v>
      </c>
      <c r="BU952" s="9" t="str">
        <f>IFERROR(_xlfn.XLOOKUP(D952,Sheet1!B:B,Sheet1!L:L),"")</f>
        <v/>
      </c>
      <c r="BV952" s="9" t="e">
        <f>_xlfn.XLOOKUP(BU952,Sheet1!S:S,Sheet1!T:T)</f>
        <v>#N/A</v>
      </c>
      <c r="BW952" s="9" t="e">
        <f>_xlfn.XLOOKUP(D952,Sheet1!B:B,Sheet1!M:M)</f>
        <v>#N/A</v>
      </c>
      <c r="BZ952" s="108">
        <f t="shared" si="272"/>
        <v>20</v>
      </c>
      <c r="CB952" s="12">
        <f>AW952/AY952</f>
        <v>0.33333333333333331</v>
      </c>
      <c r="CC952" s="12">
        <f>AX952/AY952</f>
        <v>0.66666666666666663</v>
      </c>
      <c r="CG952" s="1" t="str">
        <f>IF(BO952&lt;80,"Below 80",
IF(BO952&lt;=120,"80-120",
IF(BO952&lt;=200,"&gt; 120-200",
IF(BO952&lt;=300,"&gt;200-300",
IF(BO952&lt;=500,"&gt;300-500",
"&gt;500")))))</f>
        <v>Below 80</v>
      </c>
      <c r="CH952" s="1" t="str">
        <f>IFERROR(_xlfn.XLOOKUP(CG952,Scenario!M:M,Scenario!N:N),"")</f>
        <v/>
      </c>
      <c r="CI952" s="1" t="str">
        <f t="shared" si="273"/>
        <v>Yes</v>
      </c>
      <c r="CJ952" s="75">
        <v>20</v>
      </c>
    </row>
    <row r="953" spans="1:88" hidden="1">
      <c r="A953" s="2">
        <v>952</v>
      </c>
      <c r="B953" s="2">
        <v>2025</v>
      </c>
      <c r="C953" s="1">
        <v>0</v>
      </c>
      <c r="D953" s="37" t="str">
        <v>0015g00001UBHhSAAX</v>
      </c>
      <c r="E953" s="37" t="str">
        <v>M/S GAJRAJ ENTERPRISES</v>
      </c>
      <c r="F953" s="37" t="str">
        <v>UTTAR PRADESH</v>
      </c>
      <c r="G953" s="37" t="str">
        <v>GHAZIABAD</v>
      </c>
      <c r="H953" s="37" t="str">
        <v>Ghaziabad</v>
      </c>
      <c r="I953" s="37" t="str">
        <v>OPTRIX INFRA LLP</v>
      </c>
      <c r="J953" s="37" t="str">
        <v>Aashish Goyal</v>
      </c>
      <c r="K953" s="37">
        <v>0</v>
      </c>
      <c r="L953" s="37" t="str">
        <v>001J100000PJG7oIAH</v>
      </c>
      <c r="M953" s="37" t="str">
        <v>North</v>
      </c>
      <c r="N953" s="2">
        <v>201014</v>
      </c>
      <c r="O953" s="2" t="str">
        <v>09AMIPK4348K1ZM</v>
      </c>
      <c r="P953" s="2">
        <v>9810800320</v>
      </c>
      <c r="Q953" s="2" t="str">
        <v>Mar'25</v>
      </c>
      <c r="R953" s="2">
        <v>2025</v>
      </c>
      <c r="S953" s="1">
        <v>0</v>
      </c>
      <c r="T953" s="2">
        <v>200</v>
      </c>
      <c r="U953" s="12">
        <v>0</v>
      </c>
      <c r="V953" s="1" t="str">
        <v>Challenger</v>
      </c>
      <c r="W953" s="13">
        <v>0</v>
      </c>
      <c r="X953" s="13">
        <v>0</v>
      </c>
      <c r="Y953" s="13">
        <v>0</v>
      </c>
      <c r="Z953" s="13">
        <v>0</v>
      </c>
      <c r="AA953" s="13">
        <v>0</v>
      </c>
      <c r="AB953" s="13">
        <v>0</v>
      </c>
      <c r="AC953" s="13">
        <v>0</v>
      </c>
      <c r="AD953" s="13">
        <v>0</v>
      </c>
      <c r="AE953" s="13">
        <v>0</v>
      </c>
      <c r="AF953" s="13">
        <v>0</v>
      </c>
      <c r="AG953" s="13">
        <v>0</v>
      </c>
      <c r="AH953" s="13">
        <v>0</v>
      </c>
      <c r="AI953" s="13">
        <v>0</v>
      </c>
      <c r="AJ953" s="13">
        <v>0</v>
      </c>
      <c r="AK953" s="13">
        <v>3.42</v>
      </c>
      <c r="AL953" s="13">
        <v>0</v>
      </c>
      <c r="AM953" s="13">
        <v>0</v>
      </c>
      <c r="AN953" s="13">
        <v>0</v>
      </c>
      <c r="AO953" s="13">
        <v>0</v>
      </c>
      <c r="AP953" s="13">
        <v>0</v>
      </c>
      <c r="AQ953" s="13">
        <v>0</v>
      </c>
      <c r="AR953" s="13">
        <v>0</v>
      </c>
      <c r="AS953" s="13">
        <v>0</v>
      </c>
      <c r="AT953" s="13">
        <v>0</v>
      </c>
      <c r="AU953" s="13">
        <v>0</v>
      </c>
      <c r="AV953" s="13">
        <v>0</v>
      </c>
      <c r="AW953" s="16">
        <f t="shared" si="258"/>
        <v>0</v>
      </c>
      <c r="AX953" s="16">
        <v>0</v>
      </c>
      <c r="AY953" s="10">
        <f t="shared" si="259"/>
        <v>0</v>
      </c>
      <c r="AZ953" s="10">
        <f>SUM(Z953:AK953)</f>
        <v>3.42</v>
      </c>
      <c r="BA953" s="10"/>
      <c r="BB953" s="10">
        <f t="shared" si="260"/>
        <v>0</v>
      </c>
      <c r="BC953" s="10">
        <f t="shared" si="261"/>
        <v>0</v>
      </c>
      <c r="BD953" s="10">
        <f t="shared" si="262"/>
        <v>-3.42</v>
      </c>
      <c r="BE953" s="10">
        <f t="shared" si="274"/>
        <v>3.42</v>
      </c>
      <c r="BF953" s="2" t="s">
        <v>119</v>
      </c>
      <c r="BG953" s="10">
        <f t="shared" si="263"/>
        <v>0</v>
      </c>
      <c r="BH953" s="36" t="s">
        <v>118</v>
      </c>
      <c r="BI953" s="39" t="str">
        <f t="shared" si="264"/>
        <v/>
      </c>
      <c r="BJ953" s="39" t="str">
        <f t="shared" si="265"/>
        <v/>
      </c>
      <c r="BK953" s="16">
        <f>SUM(AR953:AX953)</f>
        <v>0</v>
      </c>
      <c r="BL953" s="10">
        <f>SUM(AL953:AQ953)</f>
        <v>0</v>
      </c>
      <c r="BM953" s="12" t="str">
        <f t="shared" si="266"/>
        <v/>
      </c>
      <c r="BN953" s="12" t="str">
        <f t="shared" si="266"/>
        <v/>
      </c>
      <c r="BO953" s="9">
        <f t="shared" si="267"/>
        <v>0</v>
      </c>
      <c r="BP953" s="39" t="str">
        <f t="shared" si="268"/>
        <v/>
      </c>
      <c r="BQ953" s="147"/>
      <c r="BR953" s="9">
        <f t="shared" si="269"/>
        <v>0</v>
      </c>
      <c r="BS953" s="9">
        <f t="shared" si="270"/>
        <v>3.42</v>
      </c>
      <c r="BT953" s="9">
        <f t="shared" si="271"/>
        <v>3.42</v>
      </c>
      <c r="BU953" s="9" t="str">
        <f>IFERROR(_xlfn.XLOOKUP(D953,Sheet1!B:B,Sheet1!L:L),"")</f>
        <v/>
      </c>
      <c r="BV953" s="9" t="e">
        <f>_xlfn.XLOOKUP(BU953,Sheet1!S:S,Sheet1!T:T)</f>
        <v>#N/A</v>
      </c>
      <c r="BW953" s="9" t="e">
        <f>_xlfn.XLOOKUP(D953,Sheet1!B:B,Sheet1!M:M)</f>
        <v>#N/A</v>
      </c>
      <c r="BZ953" s="108">
        <f t="shared" si="272"/>
        <v>0</v>
      </c>
      <c r="CB953" s="12"/>
      <c r="CC953" s="12"/>
      <c r="CG953" s="1" t="str">
        <f>IF(BO953&lt;80,"Below 80",
IF(BO953&lt;=120,"80-120",
IF(BO953&lt;=200,"&gt; 120-200",
IF(BO953&lt;=300,"&gt;200-300",
IF(BO953&lt;=500,"&gt;300-500",
"&gt;500")))))</f>
        <v>Below 80</v>
      </c>
      <c r="CH953" s="1" t="str">
        <f>IFERROR(_xlfn.XLOOKUP(CG953,Scenario!M:M,Scenario!N:N),"")</f>
        <v/>
      </c>
      <c r="CI953" s="1" t="str">
        <f t="shared" si="273"/>
        <v>No</v>
      </c>
      <c r="CJ953" s="75">
        <v>0</v>
      </c>
    </row>
    <row r="954" spans="1:88" hidden="1">
      <c r="A954" s="2">
        <v>953</v>
      </c>
      <c r="B954" s="2">
        <v>2025</v>
      </c>
      <c r="C954" s="1">
        <v>0</v>
      </c>
      <c r="D954" s="37" t="str">
        <v>0015g00001HKibfAAD</v>
      </c>
      <c r="E954" s="37" t="str">
        <v>M/S GANGOTRI STEEL SYNDICATE</v>
      </c>
      <c r="F954" s="37" t="str">
        <v>UTTAR PRADESH</v>
      </c>
      <c r="G954" s="37" t="str">
        <v>GHAZIABAD</v>
      </c>
      <c r="H954" s="37" t="str">
        <v>Ghaziabad</v>
      </c>
      <c r="I954" s="37" t="str">
        <v>OPTRIX INFRA LLP</v>
      </c>
      <c r="J954" s="37" t="str">
        <v>Aashish Goyal</v>
      </c>
      <c r="K954" s="37">
        <v>0</v>
      </c>
      <c r="L954" s="37" t="str">
        <v>001J100000PJG7oIAH</v>
      </c>
      <c r="M954" s="37" t="str">
        <v>North</v>
      </c>
      <c r="N954" s="2">
        <v>201001</v>
      </c>
      <c r="O954" s="2" t="str">
        <v>09ACEPG2271P1ZB</v>
      </c>
      <c r="P954" s="2">
        <v>8800130288</v>
      </c>
      <c r="Q954" s="2" t="str">
        <v>Mar'25</v>
      </c>
      <c r="R954" s="2">
        <v>2025</v>
      </c>
      <c r="S954" s="1">
        <v>0</v>
      </c>
      <c r="T954" s="2">
        <v>32</v>
      </c>
      <c r="U954" s="12">
        <v>0</v>
      </c>
      <c r="V954" s="1" t="str">
        <v>Minor</v>
      </c>
      <c r="W954" s="13">
        <v>0</v>
      </c>
      <c r="X954" s="13">
        <v>0</v>
      </c>
      <c r="Y954" s="13">
        <v>0</v>
      </c>
      <c r="Z954" s="13">
        <v>0</v>
      </c>
      <c r="AA954" s="13">
        <v>0</v>
      </c>
      <c r="AB954" s="13">
        <v>0</v>
      </c>
      <c r="AC954" s="13">
        <v>0</v>
      </c>
      <c r="AD954" s="13">
        <v>0</v>
      </c>
      <c r="AE954" s="13">
        <v>0</v>
      </c>
      <c r="AF954" s="13">
        <v>0</v>
      </c>
      <c r="AG954" s="13">
        <v>0</v>
      </c>
      <c r="AH954" s="13">
        <v>0</v>
      </c>
      <c r="AI954" s="13">
        <v>0</v>
      </c>
      <c r="AJ954" s="13">
        <v>0</v>
      </c>
      <c r="AK954" s="13">
        <v>80.194999999999993</v>
      </c>
      <c r="AL954" s="13">
        <v>0</v>
      </c>
      <c r="AM954" s="13">
        <v>0</v>
      </c>
      <c r="AN954" s="13">
        <v>0</v>
      </c>
      <c r="AO954" s="13">
        <v>0</v>
      </c>
      <c r="AP954" s="13">
        <v>0</v>
      </c>
      <c r="AQ954" s="13">
        <v>0</v>
      </c>
      <c r="AR954" s="13">
        <v>0</v>
      </c>
      <c r="AS954" s="13">
        <v>0</v>
      </c>
      <c r="AT954" s="13">
        <v>0</v>
      </c>
      <c r="AU954" s="13">
        <v>0</v>
      </c>
      <c r="AV954" s="13">
        <v>0</v>
      </c>
      <c r="AW954" s="16">
        <f t="shared" si="258"/>
        <v>0</v>
      </c>
      <c r="AX954" s="16">
        <v>0</v>
      </c>
      <c r="AY954" s="10">
        <f t="shared" si="259"/>
        <v>0</v>
      </c>
      <c r="AZ954" s="10">
        <f>SUM(Z954:AK954)</f>
        <v>80.194999999999993</v>
      </c>
      <c r="BA954" s="10"/>
      <c r="BB954" s="10">
        <f t="shared" si="260"/>
        <v>0</v>
      </c>
      <c r="BC954" s="10">
        <f t="shared" si="261"/>
        <v>0</v>
      </c>
      <c r="BD954" s="10">
        <f t="shared" si="262"/>
        <v>-80.194999999999993</v>
      </c>
      <c r="BE954" s="10">
        <f t="shared" si="274"/>
        <v>80.194999999999993</v>
      </c>
      <c r="BF954" s="2" t="s">
        <v>119</v>
      </c>
      <c r="BG954" s="10">
        <f t="shared" si="263"/>
        <v>0</v>
      </c>
      <c r="BH954" s="36" t="s">
        <v>118</v>
      </c>
      <c r="BI954" s="39" t="str">
        <f t="shared" si="264"/>
        <v/>
      </c>
      <c r="BJ954" s="39" t="str">
        <f t="shared" si="265"/>
        <v/>
      </c>
      <c r="BK954" s="16">
        <f>SUM(AR954:AX954)</f>
        <v>0</v>
      </c>
      <c r="BL954" s="10">
        <f>SUM(AL954:AQ954)</f>
        <v>0</v>
      </c>
      <c r="BM954" s="12" t="str">
        <f t="shared" si="266"/>
        <v/>
      </c>
      <c r="BN954" s="12" t="str">
        <f t="shared" si="266"/>
        <v/>
      </c>
      <c r="BO954" s="9">
        <f t="shared" si="267"/>
        <v>0</v>
      </c>
      <c r="BP954" s="39" t="str">
        <f t="shared" si="268"/>
        <v/>
      </c>
      <c r="BQ954" s="147"/>
      <c r="BR954" s="9">
        <f t="shared" si="269"/>
        <v>0</v>
      </c>
      <c r="BS954" s="9">
        <f t="shared" si="270"/>
        <v>80.194999999999993</v>
      </c>
      <c r="BT954" s="9">
        <f t="shared" si="271"/>
        <v>80.194999999999993</v>
      </c>
      <c r="BU954" s="9" t="str">
        <f>IFERROR(_xlfn.XLOOKUP(D954,Sheet1!B:B,Sheet1!L:L),"")</f>
        <v/>
      </c>
      <c r="BV954" s="9" t="e">
        <f>_xlfn.XLOOKUP(BU954,Sheet1!S:S,Sheet1!T:T)</f>
        <v>#N/A</v>
      </c>
      <c r="BW954" s="9" t="e">
        <f>_xlfn.XLOOKUP(D954,Sheet1!B:B,Sheet1!M:M)</f>
        <v>#N/A</v>
      </c>
      <c r="BZ954" s="108">
        <f t="shared" si="272"/>
        <v>0</v>
      </c>
      <c r="CB954" s="12"/>
      <c r="CC954" s="12"/>
      <c r="CG954" s="1" t="str">
        <f>IF(BO954&lt;80,"Below 80",
IF(BO954&lt;=120,"80-120",
IF(BO954&lt;=200,"&gt; 120-200",
IF(BO954&lt;=300,"&gt;200-300",
IF(BO954&lt;=500,"&gt;300-500",
"&gt;500")))))</f>
        <v>Below 80</v>
      </c>
      <c r="CH954" s="1" t="str">
        <f>IFERROR(_xlfn.XLOOKUP(CG954,Scenario!M:M,Scenario!N:N),"")</f>
        <v/>
      </c>
      <c r="CI954" s="1" t="str">
        <f t="shared" si="273"/>
        <v>No</v>
      </c>
      <c r="CJ954" s="75">
        <v>0</v>
      </c>
    </row>
    <row r="955" spans="1:88" hidden="1">
      <c r="A955" s="2">
        <v>954</v>
      </c>
      <c r="B955" s="2">
        <v>2025</v>
      </c>
      <c r="C955" s="1">
        <v>0</v>
      </c>
      <c r="D955" s="37" t="str">
        <v>0015g00001HNrTGAA1</v>
      </c>
      <c r="E955" s="37" t="str">
        <v>M/S  MARUTI STEELS</v>
      </c>
      <c r="F955" s="37" t="str">
        <v>UTTAR PRADESH</v>
      </c>
      <c r="G955" s="37" t="str">
        <v>GHAZIABAD</v>
      </c>
      <c r="H955" s="37" t="str">
        <v>Ghaziabad</v>
      </c>
      <c r="I955" s="37" t="str">
        <v>OPTRIX INFRA LLP</v>
      </c>
      <c r="J955" s="37" t="str">
        <v>Aashish Goyal</v>
      </c>
      <c r="K955" s="37">
        <v>0</v>
      </c>
      <c r="L955" s="37" t="str">
        <v>001J100000PJG7oIAH</v>
      </c>
      <c r="M955" s="37" t="str">
        <v>North</v>
      </c>
      <c r="N955" s="2">
        <v>201001</v>
      </c>
      <c r="O955" s="2" t="str">
        <v>09AENPS2328L1ZW</v>
      </c>
      <c r="P955" s="2">
        <v>9811054427</v>
      </c>
      <c r="Q955" s="2" t="str">
        <v>Mar'25</v>
      </c>
      <c r="R955" s="2">
        <v>2025</v>
      </c>
      <c r="S955" s="1">
        <v>0</v>
      </c>
      <c r="T955" s="2">
        <v>300</v>
      </c>
      <c r="U955" s="12">
        <v>0</v>
      </c>
      <c r="V955" s="1" t="str">
        <v>Alien</v>
      </c>
      <c r="W955" s="13">
        <v>0</v>
      </c>
      <c r="X955" s="13">
        <v>0</v>
      </c>
      <c r="Y955" s="13">
        <v>0</v>
      </c>
      <c r="Z955" s="13">
        <v>0</v>
      </c>
      <c r="AA955" s="13">
        <v>0</v>
      </c>
      <c r="AB955" s="13">
        <v>0</v>
      </c>
      <c r="AC955" s="13">
        <v>0</v>
      </c>
      <c r="AD955" s="13">
        <v>0</v>
      </c>
      <c r="AE955" s="13">
        <v>0</v>
      </c>
      <c r="AF955" s="13">
        <v>0</v>
      </c>
      <c r="AG955" s="13">
        <v>0</v>
      </c>
      <c r="AH955" s="13">
        <v>0</v>
      </c>
      <c r="AI955" s="13">
        <v>0</v>
      </c>
      <c r="AJ955" s="13">
        <v>0</v>
      </c>
      <c r="AK955" s="13">
        <v>4.1500000000000004</v>
      </c>
      <c r="AL955" s="13">
        <v>7</v>
      </c>
      <c r="AM955" s="13">
        <v>0</v>
      </c>
      <c r="AN955" s="13">
        <v>0</v>
      </c>
      <c r="AO955" s="13">
        <v>0</v>
      </c>
      <c r="AP955" s="13">
        <v>0</v>
      </c>
      <c r="AQ955" s="13">
        <v>0</v>
      </c>
      <c r="AR955" s="13">
        <v>0</v>
      </c>
      <c r="AS955" s="13">
        <v>0</v>
      </c>
      <c r="AT955" s="13">
        <v>0</v>
      </c>
      <c r="AU955" s="13">
        <v>0</v>
      </c>
      <c r="AV955" s="13">
        <v>0</v>
      </c>
      <c r="AW955" s="16">
        <f t="shared" si="258"/>
        <v>7</v>
      </c>
      <c r="AX955" s="16">
        <v>14</v>
      </c>
      <c r="AY955" s="10">
        <f t="shared" si="259"/>
        <v>21</v>
      </c>
      <c r="AZ955" s="10">
        <f>SUM(Z955:AK955)</f>
        <v>4.1500000000000004</v>
      </c>
      <c r="BA955" s="10">
        <v>14</v>
      </c>
      <c r="BB955" s="10">
        <f t="shared" si="260"/>
        <v>7</v>
      </c>
      <c r="BC955" s="10">
        <f t="shared" si="261"/>
        <v>1.75</v>
      </c>
      <c r="BD955" s="10">
        <f t="shared" si="262"/>
        <v>16.850000000000001</v>
      </c>
      <c r="BE955" s="10">
        <f t="shared" si="274"/>
        <v>-2.8499999999999996</v>
      </c>
      <c r="BF955" s="2" t="s">
        <v>119</v>
      </c>
      <c r="BG955" s="10">
        <f t="shared" si="263"/>
        <v>0.875</v>
      </c>
      <c r="BH955" s="36" t="s">
        <v>118</v>
      </c>
      <c r="BI955" s="39" t="str">
        <f t="shared" si="264"/>
        <v/>
      </c>
      <c r="BJ955" s="39" t="str">
        <f t="shared" si="265"/>
        <v/>
      </c>
      <c r="BK955" s="16">
        <f>SUM(AR955:AX955)</f>
        <v>21</v>
      </c>
      <c r="BL955" s="10">
        <f>SUM(AL955:AQ955)</f>
        <v>7</v>
      </c>
      <c r="BM955" s="12">
        <f t="shared" si="266"/>
        <v>1</v>
      </c>
      <c r="BN955" s="12">
        <f t="shared" si="266"/>
        <v>0.33333333333333331</v>
      </c>
      <c r="BO955" s="9">
        <f t="shared" si="267"/>
        <v>7</v>
      </c>
      <c r="BP955" s="39" t="str">
        <f t="shared" si="268"/>
        <v/>
      </c>
      <c r="BQ955" s="147"/>
      <c r="BR955" s="9">
        <f t="shared" si="269"/>
        <v>0</v>
      </c>
      <c r="BS955" s="9">
        <f t="shared" si="270"/>
        <v>4.1500000000000004</v>
      </c>
      <c r="BT955" s="9">
        <f t="shared" si="271"/>
        <v>4.1500000000000004</v>
      </c>
      <c r="BU955" s="9" t="str">
        <f>IFERROR(_xlfn.XLOOKUP(D955,Sheet1!B:B,Sheet1!L:L),"")</f>
        <v/>
      </c>
      <c r="BV955" s="9" t="e">
        <f>_xlfn.XLOOKUP(BU955,Sheet1!S:S,Sheet1!T:T)</f>
        <v>#N/A</v>
      </c>
      <c r="BW955" s="9" t="e">
        <f>_xlfn.XLOOKUP(D955,Sheet1!B:B,Sheet1!M:M)</f>
        <v>#N/A</v>
      </c>
      <c r="BZ955" s="108">
        <f t="shared" si="272"/>
        <v>14</v>
      </c>
      <c r="CB955" s="12">
        <f>AW955/AY955</f>
        <v>0.33333333333333331</v>
      </c>
      <c r="CC955" s="12">
        <f>AX955/AY955</f>
        <v>0.66666666666666663</v>
      </c>
      <c r="CG955" s="1" t="str">
        <f>IF(BO955&lt;80,"Below 80",
IF(BO955&lt;=120,"80-120",
IF(BO955&lt;=200,"&gt; 120-200",
IF(BO955&lt;=300,"&gt;200-300",
IF(BO955&lt;=500,"&gt;300-500",
"&gt;500")))))</f>
        <v>Below 80</v>
      </c>
      <c r="CH955" s="1" t="str">
        <f>IFERROR(_xlfn.XLOOKUP(CG955,Scenario!M:M,Scenario!N:N),"")</f>
        <v/>
      </c>
      <c r="CI955" s="1" t="str">
        <f t="shared" si="273"/>
        <v>Yes</v>
      </c>
      <c r="CJ955" s="75">
        <v>14</v>
      </c>
    </row>
    <row r="956" spans="1:88" hidden="1">
      <c r="A956" s="2">
        <v>955</v>
      </c>
      <c r="B956" s="2">
        <v>2025</v>
      </c>
      <c r="C956" s="1">
        <v>0</v>
      </c>
      <c r="D956" s="37" t="str">
        <v>0015g00001cbKxLAAU</v>
      </c>
      <c r="E956" s="37" t="str">
        <v>NIKKI STEELS PRIVATE LIMITED</v>
      </c>
      <c r="F956" s="37" t="str">
        <v>UTTAR PRADESH</v>
      </c>
      <c r="G956" s="37" t="str">
        <v>GHAZIABAD</v>
      </c>
      <c r="H956" s="37" t="str">
        <v>Ghaziabad</v>
      </c>
      <c r="I956" s="37" t="str">
        <v>OPTRIX INFRA LLP</v>
      </c>
      <c r="J956" s="37" t="str">
        <v>Aashish Goyal</v>
      </c>
      <c r="K956" s="37">
        <v>0</v>
      </c>
      <c r="L956" s="37" t="str">
        <v>001J100000PJG7oIAH</v>
      </c>
      <c r="M956" s="37" t="str">
        <v>North</v>
      </c>
      <c r="N956" s="2">
        <v>201001</v>
      </c>
      <c r="O956" s="2" t="str">
        <v>09AACCN3339C1ZP</v>
      </c>
      <c r="P956" s="2">
        <v>9818663980</v>
      </c>
      <c r="Q956" s="2" t="str">
        <v>Mar'25</v>
      </c>
      <c r="R956" s="2">
        <v>2025</v>
      </c>
      <c r="S956" s="1">
        <v>0</v>
      </c>
      <c r="T956" s="2">
        <v>200</v>
      </c>
      <c r="U956" s="12">
        <v>0</v>
      </c>
      <c r="V956" s="1" t="str">
        <v>Challenger</v>
      </c>
      <c r="W956" s="13">
        <v>0</v>
      </c>
      <c r="X956" s="13">
        <v>0</v>
      </c>
      <c r="Y956" s="13">
        <v>0</v>
      </c>
      <c r="Z956" s="13">
        <v>0</v>
      </c>
      <c r="AA956" s="13">
        <v>0</v>
      </c>
      <c r="AB956" s="13">
        <v>0</v>
      </c>
      <c r="AC956" s="13">
        <v>0</v>
      </c>
      <c r="AD956" s="13">
        <v>0</v>
      </c>
      <c r="AE956" s="13">
        <v>0</v>
      </c>
      <c r="AF956" s="13">
        <v>0</v>
      </c>
      <c r="AG956" s="13">
        <v>0</v>
      </c>
      <c r="AH956" s="13">
        <v>0</v>
      </c>
      <c r="AI956" s="13">
        <v>0</v>
      </c>
      <c r="AJ956" s="13">
        <v>0</v>
      </c>
      <c r="AK956" s="13">
        <v>9.0399999999999991</v>
      </c>
      <c r="AL956" s="13">
        <v>0</v>
      </c>
      <c r="AM956" s="13">
        <v>0</v>
      </c>
      <c r="AN956" s="13">
        <v>0</v>
      </c>
      <c r="AO956" s="13">
        <v>0</v>
      </c>
      <c r="AP956" s="13">
        <v>0</v>
      </c>
      <c r="AQ956" s="13">
        <v>0</v>
      </c>
      <c r="AR956" s="13">
        <v>0</v>
      </c>
      <c r="AS956" s="13">
        <v>0</v>
      </c>
      <c r="AT956" s="13">
        <v>0</v>
      </c>
      <c r="AU956" s="13">
        <v>0</v>
      </c>
      <c r="AV956" s="13">
        <v>0</v>
      </c>
      <c r="AW956" s="16">
        <f t="shared" si="258"/>
        <v>0</v>
      </c>
      <c r="AX956" s="16">
        <v>0</v>
      </c>
      <c r="AY956" s="10">
        <f t="shared" si="259"/>
        <v>0</v>
      </c>
      <c r="AZ956" s="10">
        <f>SUM(Z956:AK956)</f>
        <v>9.0399999999999991</v>
      </c>
      <c r="BA956" s="10"/>
      <c r="BB956" s="10">
        <f t="shared" si="260"/>
        <v>0</v>
      </c>
      <c r="BC956" s="10">
        <f t="shared" si="261"/>
        <v>0</v>
      </c>
      <c r="BD956" s="10">
        <f t="shared" si="262"/>
        <v>-9.0399999999999991</v>
      </c>
      <c r="BE956" s="10">
        <f t="shared" si="274"/>
        <v>9.0399999999999991</v>
      </c>
      <c r="BF956" s="2" t="s">
        <v>119</v>
      </c>
      <c r="BG956" s="10">
        <f t="shared" si="263"/>
        <v>0</v>
      </c>
      <c r="BH956" s="36" t="s">
        <v>118</v>
      </c>
      <c r="BI956" s="39" t="str">
        <f t="shared" si="264"/>
        <v/>
      </c>
      <c r="BJ956" s="39" t="str">
        <f t="shared" si="265"/>
        <v/>
      </c>
      <c r="BK956" s="16">
        <f>SUM(AR956:AX956)</f>
        <v>0</v>
      </c>
      <c r="BL956" s="10">
        <f>SUM(AL956:AQ956)</f>
        <v>0</v>
      </c>
      <c r="BM956" s="12" t="str">
        <f t="shared" si="266"/>
        <v/>
      </c>
      <c r="BN956" s="12" t="str">
        <f t="shared" si="266"/>
        <v/>
      </c>
      <c r="BO956" s="9">
        <f t="shared" si="267"/>
        <v>0</v>
      </c>
      <c r="BP956" s="39" t="str">
        <f t="shared" si="268"/>
        <v/>
      </c>
      <c r="BQ956" s="147"/>
      <c r="BR956" s="9">
        <f t="shared" si="269"/>
        <v>0</v>
      </c>
      <c r="BS956" s="9">
        <f t="shared" si="270"/>
        <v>9.0399999999999991</v>
      </c>
      <c r="BT956" s="9">
        <f t="shared" si="271"/>
        <v>9.0399999999999991</v>
      </c>
      <c r="BU956" s="9" t="str">
        <f>IFERROR(_xlfn.XLOOKUP(D956,Sheet1!B:B,Sheet1!L:L),"")</f>
        <v/>
      </c>
      <c r="BV956" s="9" t="e">
        <f>_xlfn.XLOOKUP(BU956,Sheet1!S:S,Sheet1!T:T)</f>
        <v>#N/A</v>
      </c>
      <c r="BW956" s="9" t="e">
        <f>_xlfn.XLOOKUP(D956,Sheet1!B:B,Sheet1!M:M)</f>
        <v>#N/A</v>
      </c>
      <c r="BZ956" s="108">
        <f t="shared" si="272"/>
        <v>0</v>
      </c>
      <c r="CB956" s="12"/>
      <c r="CC956" s="12"/>
      <c r="CG956" s="1" t="str">
        <f>IF(BO956&lt;80,"Below 80",
IF(BO956&lt;=120,"80-120",
IF(BO956&lt;=200,"&gt; 120-200",
IF(BO956&lt;=300,"&gt;200-300",
IF(BO956&lt;=500,"&gt;300-500",
"&gt;500")))))</f>
        <v>Below 80</v>
      </c>
      <c r="CH956" s="1" t="str">
        <f>IFERROR(_xlfn.XLOOKUP(CG956,Scenario!M:M,Scenario!N:N),"")</f>
        <v/>
      </c>
      <c r="CI956" s="1" t="str">
        <f t="shared" si="273"/>
        <v>No</v>
      </c>
      <c r="CJ956" s="75">
        <v>0</v>
      </c>
    </row>
    <row r="957" spans="1:88" hidden="1">
      <c r="A957" s="2">
        <v>956</v>
      </c>
      <c r="B957" s="2">
        <v>2025</v>
      </c>
      <c r="C957" s="1">
        <v>0</v>
      </c>
      <c r="D957" s="37" t="str">
        <v>0015g00001TEPUlAAP</v>
      </c>
      <c r="E957" s="37" t="str">
        <v>M/S ALLIED STEEL TRADERS</v>
      </c>
      <c r="F957" s="37" t="str">
        <v>UTTAR PRADESH</v>
      </c>
      <c r="G957" s="37" t="str">
        <v>GAUTAM BUDDHA NAGAR</v>
      </c>
      <c r="H957" s="37" t="str">
        <v>Ghaziabad</v>
      </c>
      <c r="I957" s="37" t="str">
        <v>OPTRIX INFRA LLP</v>
      </c>
      <c r="J957" s="37" t="str">
        <v>Aashish Goyal</v>
      </c>
      <c r="K957" s="37">
        <v>0</v>
      </c>
      <c r="L957" s="37" t="str">
        <v>001J100000PJG7oIAH</v>
      </c>
      <c r="M957" s="37" t="str">
        <v>North</v>
      </c>
      <c r="N957" s="2">
        <v>201009</v>
      </c>
      <c r="O957" s="2" t="str">
        <v>09ABAPK7433J1ZJ</v>
      </c>
      <c r="P957" s="2">
        <v>9811071172</v>
      </c>
      <c r="Q957" s="2" t="str">
        <v>Mar'25</v>
      </c>
      <c r="R957" s="2">
        <v>2025</v>
      </c>
      <c r="S957" s="1">
        <v>0</v>
      </c>
      <c r="T957" s="2">
        <v>300</v>
      </c>
      <c r="U957" s="12">
        <v>0</v>
      </c>
      <c r="V957" s="1" t="str">
        <v>Alien</v>
      </c>
      <c r="W957" s="13">
        <v>0</v>
      </c>
      <c r="X957" s="13">
        <v>0</v>
      </c>
      <c r="Y957" s="13">
        <v>0</v>
      </c>
      <c r="Z957" s="13">
        <v>0</v>
      </c>
      <c r="AA957" s="13">
        <v>0</v>
      </c>
      <c r="AB957" s="13">
        <v>0</v>
      </c>
      <c r="AC957" s="13">
        <v>0</v>
      </c>
      <c r="AD957" s="13">
        <v>0</v>
      </c>
      <c r="AE957" s="13">
        <v>0</v>
      </c>
      <c r="AF957" s="13">
        <v>0</v>
      </c>
      <c r="AG957" s="13">
        <v>0</v>
      </c>
      <c r="AH957" s="13">
        <v>0</v>
      </c>
      <c r="AI957" s="13">
        <v>0</v>
      </c>
      <c r="AJ957" s="13">
        <v>0</v>
      </c>
      <c r="AK957" s="13">
        <v>3.9649999999999999</v>
      </c>
      <c r="AL957" s="13">
        <v>0</v>
      </c>
      <c r="AM957" s="13">
        <v>0</v>
      </c>
      <c r="AN957" s="13">
        <v>0</v>
      </c>
      <c r="AO957" s="13">
        <v>0</v>
      </c>
      <c r="AP957" s="13">
        <v>0</v>
      </c>
      <c r="AQ957" s="13">
        <v>0</v>
      </c>
      <c r="AR957" s="13">
        <v>0</v>
      </c>
      <c r="AS957" s="13">
        <v>0</v>
      </c>
      <c r="AT957" s="13">
        <v>0</v>
      </c>
      <c r="AU957" s="13">
        <v>0</v>
      </c>
      <c r="AV957" s="13">
        <v>0</v>
      </c>
      <c r="AW957" s="16">
        <f t="shared" si="258"/>
        <v>0</v>
      </c>
      <c r="AX957" s="16">
        <v>0</v>
      </c>
      <c r="AY957" s="10">
        <f t="shared" si="259"/>
        <v>0</v>
      </c>
      <c r="AZ957" s="10">
        <f>SUM(Z957:AK957)</f>
        <v>3.9649999999999999</v>
      </c>
      <c r="BA957" s="10"/>
      <c r="BB957" s="10">
        <f t="shared" si="260"/>
        <v>0</v>
      </c>
      <c r="BC957" s="10">
        <f t="shared" si="261"/>
        <v>0</v>
      </c>
      <c r="BD957" s="10">
        <f t="shared" si="262"/>
        <v>-3.9649999999999999</v>
      </c>
      <c r="BE957" s="10">
        <f t="shared" si="274"/>
        <v>3.9649999999999999</v>
      </c>
      <c r="BF957" s="2" t="s">
        <v>119</v>
      </c>
      <c r="BG957" s="10">
        <f t="shared" si="263"/>
        <v>0</v>
      </c>
      <c r="BH957" s="36" t="s">
        <v>118</v>
      </c>
      <c r="BI957" s="39" t="str">
        <f t="shared" si="264"/>
        <v/>
      </c>
      <c r="BJ957" s="39" t="str">
        <f t="shared" si="265"/>
        <v/>
      </c>
      <c r="BK957" s="16">
        <f>SUM(AR957:AX957)</f>
        <v>0</v>
      </c>
      <c r="BL957" s="10">
        <f>SUM(AL957:AQ957)</f>
        <v>0</v>
      </c>
      <c r="BM957" s="12" t="str">
        <f t="shared" si="266"/>
        <v/>
      </c>
      <c r="BN957" s="12" t="str">
        <f t="shared" si="266"/>
        <v/>
      </c>
      <c r="BO957" s="9">
        <f t="shared" si="267"/>
        <v>0</v>
      </c>
      <c r="BP957" s="39" t="str">
        <f t="shared" si="268"/>
        <v/>
      </c>
      <c r="BQ957" s="147"/>
      <c r="BR957" s="9">
        <f t="shared" si="269"/>
        <v>0</v>
      </c>
      <c r="BS957" s="9">
        <f t="shared" si="270"/>
        <v>3.9649999999999999</v>
      </c>
      <c r="BT957" s="9">
        <f t="shared" si="271"/>
        <v>3.9649999999999999</v>
      </c>
      <c r="BU957" s="9" t="str">
        <f>IFERROR(_xlfn.XLOOKUP(D957,Sheet1!B:B,Sheet1!L:L),"")</f>
        <v/>
      </c>
      <c r="BV957" s="9" t="e">
        <f>_xlfn.XLOOKUP(BU957,Sheet1!S:S,Sheet1!T:T)</f>
        <v>#N/A</v>
      </c>
      <c r="BW957" s="9" t="e">
        <f>_xlfn.XLOOKUP(D957,Sheet1!B:B,Sheet1!M:M)</f>
        <v>#N/A</v>
      </c>
      <c r="BZ957" s="108">
        <f t="shared" si="272"/>
        <v>0</v>
      </c>
      <c r="CB957" s="12"/>
      <c r="CC957" s="12"/>
      <c r="CG957" s="1" t="str">
        <f>IF(BO957&lt;80,"Below 80",
IF(BO957&lt;=120,"80-120",
IF(BO957&lt;=200,"&gt; 120-200",
IF(BO957&lt;=300,"&gt;200-300",
IF(BO957&lt;=500,"&gt;300-500",
"&gt;500")))))</f>
        <v>Below 80</v>
      </c>
      <c r="CH957" s="1" t="str">
        <f>IFERROR(_xlfn.XLOOKUP(CG957,Scenario!M:M,Scenario!N:N),"")</f>
        <v/>
      </c>
      <c r="CI957" s="1" t="str">
        <f t="shared" si="273"/>
        <v>No</v>
      </c>
      <c r="CJ957" s="75">
        <v>0</v>
      </c>
    </row>
    <row r="958" spans="1:88" hidden="1">
      <c r="A958" s="2">
        <v>957</v>
      </c>
      <c r="B958" s="2">
        <v>2025</v>
      </c>
      <c r="C958" s="1">
        <v>0</v>
      </c>
      <c r="D958" s="37" t="str">
        <v>0015g00001NKKa6AAH</v>
      </c>
      <c r="E958" s="37" t="str">
        <v>M/S KHANDELWAL STEEL CENTRE</v>
      </c>
      <c r="F958" s="37" t="str">
        <v>UTTAR PRADESH</v>
      </c>
      <c r="G958" s="37" t="str">
        <v>GAUTAM BUDDHA NAGAR</v>
      </c>
      <c r="H958" s="37" t="str">
        <v>Ghaziabad</v>
      </c>
      <c r="I958" s="37" t="str">
        <v>OPTRIX INFRA LLP</v>
      </c>
      <c r="J958" s="37" t="str">
        <v>Aashish Goyal</v>
      </c>
      <c r="K958" s="37">
        <v>0</v>
      </c>
      <c r="L958" s="37" t="str">
        <v>001J100000PJG7oIAH</v>
      </c>
      <c r="M958" s="37" t="str">
        <v>North</v>
      </c>
      <c r="N958" s="2">
        <v>201009</v>
      </c>
      <c r="O958" s="2" t="str">
        <v>09ABIPC2166J1ZN</v>
      </c>
      <c r="P958" s="2">
        <v>9818719636</v>
      </c>
      <c r="Q958" s="2" t="str">
        <v>Mar'25</v>
      </c>
      <c r="R958" s="2">
        <v>2025</v>
      </c>
      <c r="S958" s="1">
        <v>0</v>
      </c>
      <c r="T958" s="2">
        <v>50</v>
      </c>
      <c r="U958" s="12">
        <v>0</v>
      </c>
      <c r="V958" s="1" t="str">
        <v>Minor</v>
      </c>
      <c r="W958" s="13">
        <v>0</v>
      </c>
      <c r="X958" s="13">
        <v>0</v>
      </c>
      <c r="Y958" s="13">
        <v>0</v>
      </c>
      <c r="Z958" s="13">
        <v>0</v>
      </c>
      <c r="AA958" s="13">
        <v>0</v>
      </c>
      <c r="AB958" s="13">
        <v>0</v>
      </c>
      <c r="AC958" s="13">
        <v>0</v>
      </c>
      <c r="AD958" s="13">
        <v>0</v>
      </c>
      <c r="AE958" s="13">
        <v>0</v>
      </c>
      <c r="AF958" s="13">
        <v>0</v>
      </c>
      <c r="AG958" s="13">
        <v>0</v>
      </c>
      <c r="AH958" s="13">
        <v>0</v>
      </c>
      <c r="AI958" s="13">
        <v>0</v>
      </c>
      <c r="AJ958" s="13">
        <v>0</v>
      </c>
      <c r="AK958" s="13">
        <v>11.09</v>
      </c>
      <c r="AL958" s="13">
        <v>0</v>
      </c>
      <c r="AM958" s="13">
        <v>0</v>
      </c>
      <c r="AN958" s="13">
        <v>0</v>
      </c>
      <c r="AO958" s="13">
        <v>0</v>
      </c>
      <c r="AP958" s="13">
        <v>0</v>
      </c>
      <c r="AQ958" s="13">
        <v>0</v>
      </c>
      <c r="AR958" s="13">
        <v>0</v>
      </c>
      <c r="AS958" s="13">
        <v>0</v>
      </c>
      <c r="AT958" s="13">
        <v>0</v>
      </c>
      <c r="AU958" s="13">
        <v>0</v>
      </c>
      <c r="AV958" s="13">
        <v>0</v>
      </c>
      <c r="AW958" s="16">
        <f t="shared" si="258"/>
        <v>0</v>
      </c>
      <c r="AX958" s="16">
        <v>0</v>
      </c>
      <c r="AY958" s="10">
        <f t="shared" si="259"/>
        <v>0</v>
      </c>
      <c r="AZ958" s="10">
        <f>SUM(Z958:AK958)</f>
        <v>11.09</v>
      </c>
      <c r="BA958" s="10"/>
      <c r="BB958" s="10">
        <f t="shared" si="260"/>
        <v>0</v>
      </c>
      <c r="BC958" s="10">
        <f t="shared" si="261"/>
        <v>0</v>
      </c>
      <c r="BD958" s="10">
        <f t="shared" si="262"/>
        <v>-11.09</v>
      </c>
      <c r="BE958" s="10">
        <f t="shared" si="274"/>
        <v>11.09</v>
      </c>
      <c r="BF958" s="2" t="s">
        <v>119</v>
      </c>
      <c r="BG958" s="10">
        <f t="shared" si="263"/>
        <v>0</v>
      </c>
      <c r="BH958" s="36" t="s">
        <v>118</v>
      </c>
      <c r="BI958" s="39" t="str">
        <f t="shared" si="264"/>
        <v/>
      </c>
      <c r="BJ958" s="39" t="str">
        <f t="shared" si="265"/>
        <v/>
      </c>
      <c r="BK958" s="16">
        <f>SUM(AR958:AX958)</f>
        <v>0</v>
      </c>
      <c r="BL958" s="10">
        <f>SUM(AL958:AQ958)</f>
        <v>0</v>
      </c>
      <c r="BM958" s="12" t="str">
        <f t="shared" si="266"/>
        <v/>
      </c>
      <c r="BN958" s="12" t="str">
        <f t="shared" si="266"/>
        <v/>
      </c>
      <c r="BO958" s="9">
        <f t="shared" si="267"/>
        <v>0</v>
      </c>
      <c r="BP958" s="39" t="str">
        <f t="shared" si="268"/>
        <v/>
      </c>
      <c r="BQ958" s="147"/>
      <c r="BR958" s="9">
        <f t="shared" si="269"/>
        <v>0</v>
      </c>
      <c r="BS958" s="9">
        <f t="shared" si="270"/>
        <v>11.09</v>
      </c>
      <c r="BT958" s="9">
        <f t="shared" si="271"/>
        <v>11.09</v>
      </c>
      <c r="BU958" s="9" t="str">
        <f>IFERROR(_xlfn.XLOOKUP(D958,Sheet1!B:B,Sheet1!L:L),"")</f>
        <v/>
      </c>
      <c r="BV958" s="9" t="e">
        <f>_xlfn.XLOOKUP(BU958,Sheet1!S:S,Sheet1!T:T)</f>
        <v>#N/A</v>
      </c>
      <c r="BW958" s="9" t="e">
        <f>_xlfn.XLOOKUP(D958,Sheet1!B:B,Sheet1!M:M)</f>
        <v>#N/A</v>
      </c>
      <c r="BZ958" s="108">
        <f t="shared" si="272"/>
        <v>0</v>
      </c>
      <c r="CB958" s="12"/>
      <c r="CC958" s="12"/>
      <c r="CG958" s="1" t="str">
        <f>IF(BO958&lt;80,"Below 80",
IF(BO958&lt;=120,"80-120",
IF(BO958&lt;=200,"&gt; 120-200",
IF(BO958&lt;=300,"&gt;200-300",
IF(BO958&lt;=500,"&gt;300-500",
"&gt;500")))))</f>
        <v>Below 80</v>
      </c>
      <c r="CH958" s="1" t="str">
        <f>IFERROR(_xlfn.XLOOKUP(CG958,Scenario!M:M,Scenario!N:N),"")</f>
        <v/>
      </c>
      <c r="CI958" s="1" t="str">
        <f t="shared" si="273"/>
        <v>No</v>
      </c>
      <c r="CJ958" s="75">
        <v>0</v>
      </c>
    </row>
    <row r="959" spans="1:88" hidden="1">
      <c r="A959" s="2">
        <v>958</v>
      </c>
      <c r="B959" s="2">
        <v>2025</v>
      </c>
      <c r="C959" s="1">
        <v>0</v>
      </c>
      <c r="D959" s="37" t="str">
        <v>0015g00001UBHcoAAH</v>
      </c>
      <c r="E959" s="37" t="str">
        <v>M/S TANISHQ TRADING COMPANY</v>
      </c>
      <c r="F959" s="37" t="str">
        <v>UTTAR PRADESH</v>
      </c>
      <c r="G959" s="37" t="str">
        <v>GHAZIABAD</v>
      </c>
      <c r="H959" s="37" t="str">
        <v>Ghaziabad</v>
      </c>
      <c r="I959" s="37" t="str">
        <v>OPTRIX INFRA LLP</v>
      </c>
      <c r="J959" s="37" t="str">
        <v>Aashish Goyal</v>
      </c>
      <c r="K959" s="37">
        <v>0</v>
      </c>
      <c r="L959" s="37" t="str">
        <v>001J100000PJG7oIAH</v>
      </c>
      <c r="M959" s="37" t="str">
        <v>North</v>
      </c>
      <c r="N959" s="2">
        <v>201007</v>
      </c>
      <c r="O959" s="2" t="str">
        <v>09AAHPG2708C1Z5</v>
      </c>
      <c r="P959" s="2">
        <v>9810013804</v>
      </c>
      <c r="Q959" s="2" t="str">
        <v>Mar'25</v>
      </c>
      <c r="R959" s="2">
        <v>2025</v>
      </c>
      <c r="S959" s="1">
        <v>0</v>
      </c>
      <c r="T959" s="2">
        <v>150</v>
      </c>
      <c r="U959" s="12">
        <v>0</v>
      </c>
      <c r="V959" s="1" t="str">
        <v>Challenger</v>
      </c>
      <c r="W959" s="13">
        <v>0</v>
      </c>
      <c r="X959" s="13">
        <v>0</v>
      </c>
      <c r="Y959" s="13">
        <v>0</v>
      </c>
      <c r="Z959" s="13">
        <v>0</v>
      </c>
      <c r="AA959" s="13">
        <v>0</v>
      </c>
      <c r="AB959" s="13">
        <v>0</v>
      </c>
      <c r="AC959" s="13">
        <v>0</v>
      </c>
      <c r="AD959" s="13">
        <v>0</v>
      </c>
      <c r="AE959" s="13">
        <v>0</v>
      </c>
      <c r="AF959" s="13">
        <v>0</v>
      </c>
      <c r="AG959" s="13">
        <v>0</v>
      </c>
      <c r="AH959" s="13">
        <v>0</v>
      </c>
      <c r="AI959" s="13">
        <v>0</v>
      </c>
      <c r="AJ959" s="13">
        <v>0</v>
      </c>
      <c r="AK959" s="13">
        <v>51</v>
      </c>
      <c r="AL959" s="13">
        <v>0</v>
      </c>
      <c r="AM959" s="13">
        <v>0</v>
      </c>
      <c r="AN959" s="13">
        <v>0</v>
      </c>
      <c r="AO959" s="13">
        <v>0</v>
      </c>
      <c r="AP959" s="13">
        <v>0</v>
      </c>
      <c r="AQ959" s="13">
        <v>0</v>
      </c>
      <c r="AR959" s="13">
        <v>0</v>
      </c>
      <c r="AS959" s="13">
        <v>0</v>
      </c>
      <c r="AT959" s="13">
        <v>0</v>
      </c>
      <c r="AU959" s="13">
        <v>0</v>
      </c>
      <c r="AV959" s="13">
        <v>0</v>
      </c>
      <c r="AW959" s="16">
        <f t="shared" si="258"/>
        <v>0</v>
      </c>
      <c r="AX959" s="16">
        <v>0</v>
      </c>
      <c r="AY959" s="10">
        <f t="shared" si="259"/>
        <v>0</v>
      </c>
      <c r="AZ959" s="10">
        <f>SUM(Z959:AK959)</f>
        <v>51</v>
      </c>
      <c r="BA959" s="10"/>
      <c r="BB959" s="10">
        <f t="shared" si="260"/>
        <v>0</v>
      </c>
      <c r="BC959" s="10">
        <f t="shared" si="261"/>
        <v>0</v>
      </c>
      <c r="BD959" s="10">
        <f t="shared" si="262"/>
        <v>-51</v>
      </c>
      <c r="BE959" s="10">
        <f t="shared" si="274"/>
        <v>51</v>
      </c>
      <c r="BF959" s="2" t="s">
        <v>119</v>
      </c>
      <c r="BG959" s="10">
        <f t="shared" si="263"/>
        <v>0</v>
      </c>
      <c r="BH959" s="36" t="s">
        <v>118</v>
      </c>
      <c r="BI959" s="39" t="str">
        <f t="shared" si="264"/>
        <v/>
      </c>
      <c r="BJ959" s="39" t="str">
        <f t="shared" si="265"/>
        <v/>
      </c>
      <c r="BK959" s="16">
        <f>SUM(AR959:AX959)</f>
        <v>0</v>
      </c>
      <c r="BL959" s="10">
        <f>SUM(AL959:AQ959)</f>
        <v>0</v>
      </c>
      <c r="BM959" s="12" t="str">
        <f t="shared" si="266"/>
        <v/>
      </c>
      <c r="BN959" s="12" t="str">
        <f t="shared" si="266"/>
        <v/>
      </c>
      <c r="BO959" s="9">
        <f t="shared" si="267"/>
        <v>0</v>
      </c>
      <c r="BP959" s="39" t="str">
        <f t="shared" si="268"/>
        <v/>
      </c>
      <c r="BQ959" s="147"/>
      <c r="BR959" s="9">
        <f t="shared" si="269"/>
        <v>0</v>
      </c>
      <c r="BS959" s="9">
        <f t="shared" si="270"/>
        <v>51</v>
      </c>
      <c r="BT959" s="9">
        <f t="shared" si="271"/>
        <v>51</v>
      </c>
      <c r="BU959" s="9" t="str">
        <f>IFERROR(_xlfn.XLOOKUP(D959,Sheet1!B:B,Sheet1!L:L),"")</f>
        <v/>
      </c>
      <c r="BV959" s="9" t="e">
        <f>_xlfn.XLOOKUP(BU959,Sheet1!S:S,Sheet1!T:T)</f>
        <v>#N/A</v>
      </c>
      <c r="BW959" s="9" t="e">
        <f>_xlfn.XLOOKUP(D959,Sheet1!B:B,Sheet1!M:M)</f>
        <v>#N/A</v>
      </c>
      <c r="BZ959" s="108">
        <f t="shared" si="272"/>
        <v>0</v>
      </c>
      <c r="CB959" s="12"/>
      <c r="CC959" s="12"/>
      <c r="CG959" s="1" t="str">
        <f>IF(BO959&lt;80,"Below 80",
IF(BO959&lt;=120,"80-120",
IF(BO959&lt;=200,"&gt; 120-200",
IF(BO959&lt;=300,"&gt;200-300",
IF(BO959&lt;=500,"&gt;300-500",
"&gt;500")))))</f>
        <v>Below 80</v>
      </c>
      <c r="CH959" s="1" t="str">
        <f>IFERROR(_xlfn.XLOOKUP(CG959,Scenario!M:M,Scenario!N:N),"")</f>
        <v/>
      </c>
      <c r="CI959" s="1" t="str">
        <f t="shared" si="273"/>
        <v>No</v>
      </c>
      <c r="CJ959" s="75">
        <v>0</v>
      </c>
    </row>
    <row r="960" spans="1:88" hidden="1">
      <c r="A960" s="2">
        <v>959</v>
      </c>
      <c r="B960" s="2">
        <v>2025</v>
      </c>
      <c r="C960" s="1">
        <v>0</v>
      </c>
      <c r="D960" s="37" t="str">
        <v>0015g00000svOhaAAE</v>
      </c>
      <c r="E960" s="37" t="str">
        <v>JAIN IRON PVT LTD</v>
      </c>
      <c r="F960" s="37" t="str">
        <v>UTTAR PRADESH</v>
      </c>
      <c r="G960" s="37" t="str">
        <v>GAUTAM BUDDHA NAGAR</v>
      </c>
      <c r="H960" s="37" t="str">
        <v>Ghaziabad</v>
      </c>
      <c r="I960" s="37" t="str">
        <v>OPTRIX INFRA LLP</v>
      </c>
      <c r="J960" s="37" t="str">
        <v>Aashish Goyal</v>
      </c>
      <c r="K960" s="37">
        <v>0</v>
      </c>
      <c r="L960" s="37" t="str">
        <v>001J100000PJG7oIAH</v>
      </c>
      <c r="M960" s="37" t="str">
        <v>North</v>
      </c>
      <c r="N960" s="2">
        <v>201009</v>
      </c>
      <c r="O960" s="2" t="str">
        <v>09AABCJ0819N1ZC</v>
      </c>
      <c r="P960" s="2">
        <v>9999437252</v>
      </c>
      <c r="Q960" s="2" t="str">
        <v>Mar'25</v>
      </c>
      <c r="R960" s="2">
        <v>2025</v>
      </c>
      <c r="S960" s="1">
        <v>0</v>
      </c>
      <c r="T960" s="2">
        <v>400</v>
      </c>
      <c r="U960" s="12">
        <v>0</v>
      </c>
      <c r="V960" s="1" t="str">
        <v>Alien</v>
      </c>
      <c r="W960" s="13">
        <v>0</v>
      </c>
      <c r="X960" s="13">
        <v>0</v>
      </c>
      <c r="Y960" s="13">
        <v>0</v>
      </c>
      <c r="Z960" s="13">
        <v>0</v>
      </c>
      <c r="AA960" s="13">
        <v>0</v>
      </c>
      <c r="AB960" s="13">
        <v>0</v>
      </c>
      <c r="AC960" s="13">
        <v>0</v>
      </c>
      <c r="AD960" s="13">
        <v>0</v>
      </c>
      <c r="AE960" s="13">
        <v>0</v>
      </c>
      <c r="AF960" s="13">
        <v>0</v>
      </c>
      <c r="AG960" s="13">
        <v>0</v>
      </c>
      <c r="AH960" s="13">
        <v>0</v>
      </c>
      <c r="AI960" s="13">
        <v>0</v>
      </c>
      <c r="AJ960" s="13">
        <v>0</v>
      </c>
      <c r="AK960" s="13">
        <v>89.944999999999993</v>
      </c>
      <c r="AL960" s="13">
        <v>0</v>
      </c>
      <c r="AM960" s="13">
        <v>0</v>
      </c>
      <c r="AN960" s="13">
        <v>0</v>
      </c>
      <c r="AO960" s="13">
        <v>0</v>
      </c>
      <c r="AP960" s="13">
        <v>0</v>
      </c>
      <c r="AQ960" s="13">
        <v>0</v>
      </c>
      <c r="AR960" s="13">
        <v>0</v>
      </c>
      <c r="AS960" s="13">
        <v>0</v>
      </c>
      <c r="AT960" s="13">
        <v>0</v>
      </c>
      <c r="AU960" s="13">
        <v>0</v>
      </c>
      <c r="AV960" s="13">
        <v>0</v>
      </c>
      <c r="AW960" s="16">
        <f t="shared" si="258"/>
        <v>0</v>
      </c>
      <c r="AX960" s="16">
        <v>0</v>
      </c>
      <c r="AY960" s="10">
        <f t="shared" si="259"/>
        <v>0</v>
      </c>
      <c r="AZ960" s="10">
        <f>SUM(Z960:AK960)</f>
        <v>89.944999999999993</v>
      </c>
      <c r="BA960" s="10"/>
      <c r="BB960" s="10">
        <f t="shared" si="260"/>
        <v>0</v>
      </c>
      <c r="BC960" s="10">
        <f t="shared" si="261"/>
        <v>0</v>
      </c>
      <c r="BD960" s="10">
        <f t="shared" si="262"/>
        <v>-89.944999999999993</v>
      </c>
      <c r="BE960" s="10">
        <f t="shared" si="274"/>
        <v>89.944999999999993</v>
      </c>
      <c r="BF960" s="2" t="s">
        <v>119</v>
      </c>
      <c r="BG960" s="10">
        <f t="shared" si="263"/>
        <v>0</v>
      </c>
      <c r="BH960" s="36" t="s">
        <v>118</v>
      </c>
      <c r="BI960" s="39" t="str">
        <f t="shared" si="264"/>
        <v/>
      </c>
      <c r="BJ960" s="39" t="str">
        <f t="shared" si="265"/>
        <v/>
      </c>
      <c r="BK960" s="16">
        <f>SUM(AR960:AX960)</f>
        <v>0</v>
      </c>
      <c r="BL960" s="10">
        <f>SUM(AL960:AQ960)</f>
        <v>0</v>
      </c>
      <c r="BM960" s="12" t="str">
        <f t="shared" si="266"/>
        <v/>
      </c>
      <c r="BN960" s="12" t="str">
        <f t="shared" si="266"/>
        <v/>
      </c>
      <c r="BO960" s="9">
        <f t="shared" si="267"/>
        <v>0</v>
      </c>
      <c r="BP960" s="39" t="str">
        <f t="shared" si="268"/>
        <v/>
      </c>
      <c r="BQ960" s="147"/>
      <c r="BR960" s="9">
        <f t="shared" si="269"/>
        <v>0</v>
      </c>
      <c r="BS960" s="9">
        <f t="shared" si="270"/>
        <v>89.944999999999993</v>
      </c>
      <c r="BT960" s="9">
        <f t="shared" si="271"/>
        <v>89.944999999999993</v>
      </c>
      <c r="BU960" s="9" t="str">
        <f>IFERROR(_xlfn.XLOOKUP(D960,Sheet1!B:B,Sheet1!L:L),"")</f>
        <v/>
      </c>
      <c r="BV960" s="9" t="e">
        <f>_xlfn.XLOOKUP(BU960,Sheet1!S:S,Sheet1!T:T)</f>
        <v>#N/A</v>
      </c>
      <c r="BW960" s="9" t="e">
        <f>_xlfn.XLOOKUP(D960,Sheet1!B:B,Sheet1!M:M)</f>
        <v>#N/A</v>
      </c>
      <c r="BZ960" s="108">
        <f t="shared" si="272"/>
        <v>0</v>
      </c>
      <c r="CB960" s="12"/>
      <c r="CC960" s="12"/>
      <c r="CG960" s="1" t="str">
        <f>IF(BO960&lt;80,"Below 80",
IF(BO960&lt;=120,"80-120",
IF(BO960&lt;=200,"&gt; 120-200",
IF(BO960&lt;=300,"&gt;200-300",
IF(BO960&lt;=500,"&gt;300-500",
"&gt;500")))))</f>
        <v>Below 80</v>
      </c>
      <c r="CH960" s="1" t="str">
        <f>IFERROR(_xlfn.XLOOKUP(CG960,Scenario!M:M,Scenario!N:N),"")</f>
        <v/>
      </c>
      <c r="CI960" s="1" t="str">
        <f t="shared" si="273"/>
        <v>No</v>
      </c>
      <c r="CJ960" s="75">
        <v>0</v>
      </c>
    </row>
    <row r="961" spans="1:89" hidden="1">
      <c r="A961" s="2">
        <v>960</v>
      </c>
      <c r="B961" s="2">
        <v>2025</v>
      </c>
      <c r="C961" s="1">
        <v>0</v>
      </c>
      <c r="D961" s="37" t="str">
        <v>0015g00001TER6xAAH</v>
      </c>
      <c r="E961" s="37" t="str">
        <v>AKHIL ISPAT PRIVATE LIMITED</v>
      </c>
      <c r="F961" s="37" t="str">
        <v>UTTAR PRADESH</v>
      </c>
      <c r="G961" s="37" t="str">
        <v>GHAZIABAD</v>
      </c>
      <c r="H961" s="37" t="str">
        <v>Ghaziabad</v>
      </c>
      <c r="I961" s="37" t="str">
        <v>OPTRIX INFRA LLP</v>
      </c>
      <c r="J961" s="37" t="str">
        <v>Aashish Goyal</v>
      </c>
      <c r="K961" s="37">
        <v>0</v>
      </c>
      <c r="L961" s="37" t="str">
        <v>001J100000PJG7oIAH</v>
      </c>
      <c r="M961" s="37" t="str">
        <v>North</v>
      </c>
      <c r="N961" s="2">
        <v>201001</v>
      </c>
      <c r="O961" s="2" t="str">
        <v>09AALCS7873B1ZY</v>
      </c>
      <c r="P961" s="2">
        <v>9999045481</v>
      </c>
      <c r="Q961" s="2" t="str">
        <v>Mar'25</v>
      </c>
      <c r="R961" s="2">
        <v>2025</v>
      </c>
      <c r="S961" s="1">
        <v>0</v>
      </c>
      <c r="T961" s="2">
        <v>300</v>
      </c>
      <c r="U961" s="12">
        <v>4.4444444444444444E-3</v>
      </c>
      <c r="V961" s="1" t="str">
        <v>Alien</v>
      </c>
      <c r="W961" s="13">
        <v>0</v>
      </c>
      <c r="X961" s="13">
        <v>0</v>
      </c>
      <c r="Y961" s="13">
        <v>0</v>
      </c>
      <c r="Z961" s="13">
        <v>0</v>
      </c>
      <c r="AA961" s="13">
        <v>0</v>
      </c>
      <c r="AB961" s="13">
        <v>0</v>
      </c>
      <c r="AC961" s="13">
        <v>0</v>
      </c>
      <c r="AD961" s="13">
        <v>0</v>
      </c>
      <c r="AE961" s="13">
        <v>0</v>
      </c>
      <c r="AF961" s="13">
        <v>0</v>
      </c>
      <c r="AG961" s="13">
        <v>0</v>
      </c>
      <c r="AH961" s="13">
        <v>0</v>
      </c>
      <c r="AI961" s="13">
        <v>0</v>
      </c>
      <c r="AJ961" s="13">
        <v>0</v>
      </c>
      <c r="AK961" s="13">
        <v>29.934999999999999</v>
      </c>
      <c r="AL961" s="13">
        <v>0</v>
      </c>
      <c r="AM961" s="13">
        <v>0</v>
      </c>
      <c r="AN961" s="13">
        <v>0</v>
      </c>
      <c r="AO961" s="13">
        <v>0</v>
      </c>
      <c r="AP961" s="13">
        <v>0</v>
      </c>
      <c r="AQ961" s="13">
        <v>0</v>
      </c>
      <c r="AR961" s="13">
        <v>0</v>
      </c>
      <c r="AS961" s="13">
        <v>0</v>
      </c>
      <c r="AT961" s="13">
        <v>0</v>
      </c>
      <c r="AU961" s="13">
        <v>4</v>
      </c>
      <c r="AV961" s="13">
        <v>0</v>
      </c>
      <c r="AW961" s="16">
        <f t="shared" si="258"/>
        <v>4</v>
      </c>
      <c r="AX961" s="16">
        <v>0</v>
      </c>
      <c r="AY961" s="10">
        <f t="shared" si="259"/>
        <v>4</v>
      </c>
      <c r="AZ961" s="10">
        <f>SUM(Z961:AK961)</f>
        <v>29.934999999999999</v>
      </c>
      <c r="BA961" s="10"/>
      <c r="BB961" s="10">
        <f t="shared" si="260"/>
        <v>-4</v>
      </c>
      <c r="BC961" s="10">
        <f t="shared" si="261"/>
        <v>-1</v>
      </c>
      <c r="BD961" s="10">
        <f t="shared" si="262"/>
        <v>-25.934999999999999</v>
      </c>
      <c r="BE961" s="10">
        <f t="shared" si="274"/>
        <v>25.934999999999999</v>
      </c>
      <c r="BF961" s="2" t="s">
        <v>119</v>
      </c>
      <c r="BG961" s="10">
        <f t="shared" si="263"/>
        <v>0</v>
      </c>
      <c r="BH961" s="36" t="s">
        <v>118</v>
      </c>
      <c r="BI961" s="39" t="str">
        <f t="shared" si="264"/>
        <v/>
      </c>
      <c r="BJ961" s="39" t="str">
        <f t="shared" si="265"/>
        <v/>
      </c>
      <c r="BK961" s="16">
        <f>SUM(AR961:AX961)</f>
        <v>8</v>
      </c>
      <c r="BL961" s="10">
        <f>SUM(AL961:AQ961)</f>
        <v>0</v>
      </c>
      <c r="BM961" s="12">
        <f t="shared" si="266"/>
        <v>2</v>
      </c>
      <c r="BN961" s="12">
        <f t="shared" si="266"/>
        <v>0</v>
      </c>
      <c r="BO961" s="9">
        <f t="shared" si="267"/>
        <v>0</v>
      </c>
      <c r="BP961" s="39" t="str">
        <f t="shared" si="268"/>
        <v/>
      </c>
      <c r="BQ961" s="147"/>
      <c r="BR961" s="9">
        <f t="shared" si="269"/>
        <v>0</v>
      </c>
      <c r="BS961" s="9">
        <f t="shared" si="270"/>
        <v>29.934999999999999</v>
      </c>
      <c r="BT961" s="9">
        <f t="shared" si="271"/>
        <v>29.934999999999999</v>
      </c>
      <c r="BU961" s="9" t="str">
        <f>IFERROR(_xlfn.XLOOKUP(D961,Sheet1!B:B,Sheet1!L:L),"")</f>
        <v/>
      </c>
      <c r="BV961" s="9" t="e">
        <f>_xlfn.XLOOKUP(BU961,Sheet1!S:S,Sheet1!T:T)</f>
        <v>#N/A</v>
      </c>
      <c r="BW961" s="9" t="e">
        <f>_xlfn.XLOOKUP(D961,Sheet1!B:B,Sheet1!M:M)</f>
        <v>#N/A</v>
      </c>
      <c r="BZ961" s="108">
        <f t="shared" si="272"/>
        <v>0</v>
      </c>
      <c r="CB961" s="12"/>
      <c r="CC961" s="12"/>
      <c r="CG961" s="1" t="str">
        <f>IF(BO961&lt;80,"Below 80",
IF(BO961&lt;=120,"80-120",
IF(BO961&lt;=200,"&gt; 120-200",
IF(BO961&lt;=300,"&gt;200-300",
IF(BO961&lt;=500,"&gt;300-500",
"&gt;500")))))</f>
        <v>Below 80</v>
      </c>
      <c r="CH961" s="1" t="str">
        <f>IFERROR(_xlfn.XLOOKUP(CG961,Scenario!M:M,Scenario!N:N),"")</f>
        <v/>
      </c>
      <c r="CI961" s="1" t="str">
        <f t="shared" si="273"/>
        <v>No</v>
      </c>
      <c r="CJ961" s="75">
        <v>0</v>
      </c>
    </row>
    <row r="962" spans="1:89" hidden="1">
      <c r="A962" s="2">
        <v>961</v>
      </c>
      <c r="B962" s="2">
        <v>2025</v>
      </c>
      <c r="C962" s="1">
        <v>0</v>
      </c>
      <c r="D962" s="37" t="str">
        <v>001J100000Tu8eRIAR</v>
      </c>
      <c r="E962" s="37" t="str">
        <v>M/S GAURAV STEELS</v>
      </c>
      <c r="F962" s="37" t="str">
        <v>UTTAR PRADESH</v>
      </c>
      <c r="G962" s="37" t="str">
        <v>GHAZIABAD</v>
      </c>
      <c r="H962" s="37">
        <v>0</v>
      </c>
      <c r="I962" s="37" t="str">
        <v>OPTRIX INFRA LLP</v>
      </c>
      <c r="J962" s="37" t="str">
        <v>Aashish Goyal</v>
      </c>
      <c r="K962" s="37">
        <v>0</v>
      </c>
      <c r="L962" s="37" t="str">
        <v>001J100000PJG7oIAH</v>
      </c>
      <c r="M962" s="37" t="str">
        <v>North</v>
      </c>
      <c r="N962" s="2">
        <v>201001</v>
      </c>
      <c r="O962" s="2" t="str">
        <v>09AGJPS2303K1Z7</v>
      </c>
      <c r="P962" s="2">
        <v>9810259104</v>
      </c>
      <c r="Q962" s="2" t="str">
        <v>Mar'25</v>
      </c>
      <c r="R962" s="2">
        <v>2025</v>
      </c>
      <c r="S962" s="1">
        <v>0</v>
      </c>
      <c r="T962" s="2">
        <v>400</v>
      </c>
      <c r="U962" s="12">
        <v>0</v>
      </c>
      <c r="V962" s="1" t="str">
        <v>Alien</v>
      </c>
      <c r="W962" s="13">
        <v>0</v>
      </c>
      <c r="X962" s="13">
        <v>0</v>
      </c>
      <c r="Y962" s="13">
        <v>0</v>
      </c>
      <c r="Z962" s="13">
        <v>0</v>
      </c>
      <c r="AA962" s="13">
        <v>0</v>
      </c>
      <c r="AB962" s="13">
        <v>0</v>
      </c>
      <c r="AC962" s="13">
        <v>0</v>
      </c>
      <c r="AD962" s="13">
        <v>0</v>
      </c>
      <c r="AE962" s="13">
        <v>0</v>
      </c>
      <c r="AF962" s="13">
        <v>0</v>
      </c>
      <c r="AG962" s="13">
        <v>0</v>
      </c>
      <c r="AH962" s="13">
        <v>0</v>
      </c>
      <c r="AI962" s="13">
        <v>0</v>
      </c>
      <c r="AJ962" s="13">
        <v>0</v>
      </c>
      <c r="AK962" s="13">
        <v>9.89</v>
      </c>
      <c r="AL962" s="13">
        <v>0</v>
      </c>
      <c r="AM962" s="13">
        <v>0</v>
      </c>
      <c r="AN962" s="13">
        <v>0</v>
      </c>
      <c r="AO962" s="13">
        <v>0</v>
      </c>
      <c r="AP962" s="13">
        <v>0</v>
      </c>
      <c r="AQ962" s="13">
        <v>0</v>
      </c>
      <c r="AR962" s="13">
        <v>0</v>
      </c>
      <c r="AS962" s="13">
        <v>0</v>
      </c>
      <c r="AT962" s="13">
        <v>0</v>
      </c>
      <c r="AU962" s="13">
        <v>0</v>
      </c>
      <c r="AV962" s="13">
        <v>0</v>
      </c>
      <c r="AW962" s="16">
        <f t="shared" si="258"/>
        <v>0</v>
      </c>
      <c r="AX962" s="16">
        <v>0</v>
      </c>
      <c r="AY962" s="10">
        <f t="shared" si="259"/>
        <v>0</v>
      </c>
      <c r="AZ962" s="10">
        <f>SUM(Z962:AK962)</f>
        <v>9.89</v>
      </c>
      <c r="BA962" s="10"/>
      <c r="BB962" s="10">
        <f t="shared" si="260"/>
        <v>0</v>
      </c>
      <c r="BC962" s="10">
        <f t="shared" si="261"/>
        <v>0</v>
      </c>
      <c r="BD962" s="10">
        <f t="shared" si="262"/>
        <v>-9.89</v>
      </c>
      <c r="BE962" s="10">
        <f t="shared" si="274"/>
        <v>9.89</v>
      </c>
      <c r="BF962" s="2" t="s">
        <v>119</v>
      </c>
      <c r="BG962" s="10">
        <f t="shared" si="263"/>
        <v>0</v>
      </c>
      <c r="BH962" s="36" t="s">
        <v>118</v>
      </c>
      <c r="BI962" s="39" t="str">
        <f t="shared" si="264"/>
        <v/>
      </c>
      <c r="BJ962" s="39" t="str">
        <f t="shared" si="265"/>
        <v/>
      </c>
      <c r="BK962" s="16">
        <f>SUM(AR962:AX962)</f>
        <v>0</v>
      </c>
      <c r="BL962" s="10">
        <f>SUM(AL962:AQ962)</f>
        <v>0</v>
      </c>
      <c r="BM962" s="12" t="str">
        <f t="shared" si="266"/>
        <v/>
      </c>
      <c r="BN962" s="12" t="str">
        <f t="shared" si="266"/>
        <v/>
      </c>
      <c r="BO962" s="9">
        <f t="shared" si="267"/>
        <v>0</v>
      </c>
      <c r="BP962" s="39" t="str">
        <f t="shared" si="268"/>
        <v/>
      </c>
      <c r="BQ962" s="147"/>
      <c r="BR962" s="9">
        <f t="shared" si="269"/>
        <v>0</v>
      </c>
      <c r="BS962" s="9">
        <f t="shared" si="270"/>
        <v>9.89</v>
      </c>
      <c r="BT962" s="9">
        <f t="shared" si="271"/>
        <v>9.89</v>
      </c>
      <c r="BU962" s="9" t="str">
        <f>IFERROR(_xlfn.XLOOKUP(D962,Sheet1!B:B,Sheet1!L:L),"")</f>
        <v/>
      </c>
      <c r="BV962" s="9" t="e">
        <f>_xlfn.XLOOKUP(BU962,Sheet1!S:S,Sheet1!T:T)</f>
        <v>#N/A</v>
      </c>
      <c r="BW962" s="9" t="e">
        <f>_xlfn.XLOOKUP(D962,Sheet1!B:B,Sheet1!M:M)</f>
        <v>#N/A</v>
      </c>
      <c r="BZ962" s="108">
        <f t="shared" si="272"/>
        <v>0</v>
      </c>
      <c r="CB962" s="12"/>
      <c r="CC962" s="12"/>
      <c r="CG962" s="1" t="str">
        <f>IF(BO962&lt;80,"Below 80",
IF(BO962&lt;=120,"80-120",
IF(BO962&lt;=200,"&gt; 120-200",
IF(BO962&lt;=300,"&gt;200-300",
IF(BO962&lt;=500,"&gt;300-500",
"&gt;500")))))</f>
        <v>Below 80</v>
      </c>
      <c r="CH962" s="1" t="str">
        <f>IFERROR(_xlfn.XLOOKUP(CG962,Scenario!M:M,Scenario!N:N),"")</f>
        <v/>
      </c>
      <c r="CI962" s="1" t="str">
        <f t="shared" si="273"/>
        <v>No</v>
      </c>
      <c r="CJ962" s="75">
        <v>0</v>
      </c>
    </row>
    <row r="963" spans="1:89" hidden="1">
      <c r="A963" s="2">
        <v>962</v>
      </c>
      <c r="B963" s="2">
        <v>2025</v>
      </c>
      <c r="C963" s="1">
        <v>0</v>
      </c>
      <c r="D963" s="37" t="str">
        <v>001J100000RTUYSIA5</v>
      </c>
      <c r="E963" s="37" t="str">
        <v>M/S NANDAN STEELS</v>
      </c>
      <c r="F963" s="37" t="str">
        <v>UTTAR PRADESH</v>
      </c>
      <c r="G963" s="37" t="str">
        <v>GHAZIABAD</v>
      </c>
      <c r="H963" s="37" t="str">
        <v>Ghaziabad</v>
      </c>
      <c r="I963" s="37" t="str">
        <v>OPTRIX INFRA LLP</v>
      </c>
      <c r="J963" s="37" t="str">
        <v>Aashish Goyal</v>
      </c>
      <c r="K963" s="37">
        <v>0</v>
      </c>
      <c r="L963" s="37" t="str">
        <v>001J100000PJG7oIAH</v>
      </c>
      <c r="M963" s="37" t="str">
        <v>North</v>
      </c>
      <c r="N963" s="2">
        <v>201001</v>
      </c>
      <c r="O963" s="2" t="str">
        <v>09ACGPG5202N1ZK</v>
      </c>
      <c r="P963" s="2">
        <v>9811395722</v>
      </c>
      <c r="Q963" s="2" t="str">
        <v>Mar'25</v>
      </c>
      <c r="R963" s="2">
        <v>2025</v>
      </c>
      <c r="S963" s="1">
        <v>0</v>
      </c>
      <c r="T963" s="2">
        <v>400</v>
      </c>
      <c r="U963" s="12">
        <v>0</v>
      </c>
      <c r="V963" s="1" t="str">
        <v>Alien</v>
      </c>
      <c r="W963" s="13">
        <v>0</v>
      </c>
      <c r="X963" s="13">
        <v>0</v>
      </c>
      <c r="Y963" s="13">
        <v>0</v>
      </c>
      <c r="Z963" s="13">
        <v>0</v>
      </c>
      <c r="AA963" s="13">
        <v>0</v>
      </c>
      <c r="AB963" s="13">
        <v>0</v>
      </c>
      <c r="AC963" s="13">
        <v>0</v>
      </c>
      <c r="AD963" s="13">
        <v>0</v>
      </c>
      <c r="AE963" s="13">
        <v>0</v>
      </c>
      <c r="AF963" s="13">
        <v>0</v>
      </c>
      <c r="AG963" s="13">
        <v>0</v>
      </c>
      <c r="AH963" s="13">
        <v>0</v>
      </c>
      <c r="AI963" s="13">
        <v>0</v>
      </c>
      <c r="AJ963" s="13">
        <v>0</v>
      </c>
      <c r="AK963" s="13">
        <v>10.615</v>
      </c>
      <c r="AL963" s="13">
        <v>35</v>
      </c>
      <c r="AM963" s="13">
        <v>0</v>
      </c>
      <c r="AN963" s="13">
        <v>0</v>
      </c>
      <c r="AO963" s="13">
        <v>0</v>
      </c>
      <c r="AP963" s="13">
        <v>0</v>
      </c>
      <c r="AQ963" s="13">
        <v>0</v>
      </c>
      <c r="AR963" s="13">
        <v>0</v>
      </c>
      <c r="AS963" s="13">
        <v>0</v>
      </c>
      <c r="AT963" s="13">
        <v>0</v>
      </c>
      <c r="AU963" s="13">
        <v>0</v>
      </c>
      <c r="AV963" s="13">
        <v>0</v>
      </c>
      <c r="AW963" s="16">
        <f t="shared" ref="AW963:AW1026" si="275">SUM(AL963:AU963)</f>
        <v>35</v>
      </c>
      <c r="AX963" s="16">
        <v>70</v>
      </c>
      <c r="AY963" s="10">
        <f t="shared" ref="AY963:AY1026" si="276">AW963+AX963</f>
        <v>105</v>
      </c>
      <c r="AZ963" s="10">
        <f>SUM(Z963:AK963)</f>
        <v>10.615</v>
      </c>
      <c r="BA963" s="10">
        <v>75</v>
      </c>
      <c r="BB963" s="10">
        <f t="shared" ref="BB963:BB1026" si="277">BA963-AW963</f>
        <v>40</v>
      </c>
      <c r="BC963" s="10">
        <f t="shared" ref="BC963:BC1026" si="278">IFERROR(BB963/4,0)</f>
        <v>10</v>
      </c>
      <c r="BD963" s="10">
        <f t="shared" ref="BD963:BD1026" si="279">AY963-AZ963</f>
        <v>94.385000000000005</v>
      </c>
      <c r="BE963" s="10">
        <f t="shared" si="274"/>
        <v>-24.384999999999998</v>
      </c>
      <c r="BF963" s="2" t="s">
        <v>119</v>
      </c>
      <c r="BG963" s="10">
        <f t="shared" ref="BG963:BG1026" si="280">AVERAGE(AL963:AS963)</f>
        <v>4.375</v>
      </c>
      <c r="BH963" s="36" t="s">
        <v>118</v>
      </c>
      <c r="BI963" s="39" t="str">
        <f t="shared" ref="BI963:BI1026" si="281">IF(BF963="Yes","",IF(BA963&gt;1250,"E",IF(BA963&gt;750,"D",
IF(BA963&gt;=500,"C",
IF(BA963&gt;=300,"B",
IF(BA963&gt;=200,"A",
""))))))</f>
        <v/>
      </c>
      <c r="BJ963" s="39" t="str">
        <f t="shared" ref="BJ963:BJ1026" si="282">IF(BF963="Yes","",IF(AY963&gt;1250,"E",IF(AY963&gt;750,"D",
IF(AY963&gt;=500,"C",
IF(AY963&gt;=300,"B",
IF(AY963&gt;=200,"A",
""))))))</f>
        <v/>
      </c>
      <c r="BK963" s="16">
        <f>SUM(AR963:AX963)</f>
        <v>105</v>
      </c>
      <c r="BL963" s="10">
        <f>SUM(AL963:AQ963)</f>
        <v>35</v>
      </c>
      <c r="BM963" s="12">
        <f t="shared" ref="BM963:BN1026" si="283">IFERROR(BK963/$AY963,"")</f>
        <v>1</v>
      </c>
      <c r="BN963" s="12">
        <f t="shared" si="283"/>
        <v>0.33333333333333331</v>
      </c>
      <c r="BO963" s="9">
        <f t="shared" ref="BO963:BO1026" si="284">SUM(AL963:AS963)</f>
        <v>35</v>
      </c>
      <c r="BP963" s="39" t="str">
        <f t="shared" ref="BP963:BP1026" si="285">IF(BF963="Yes","",IF(BO963&gt;1250,"E",IF(BO963&gt;750,"D",
IF(BO963&gt;=500,"C",
IF(BO963&gt;=300,"B",
IF(BO963&gt;=200,"A",
""))))))</f>
        <v/>
      </c>
      <c r="BQ963" s="147"/>
      <c r="BR963" s="9">
        <f t="shared" ref="BR963:BR1026" si="286">SUM(Z963:AE963)</f>
        <v>0</v>
      </c>
      <c r="BS963" s="9">
        <f t="shared" ref="BS963:BS1026" si="287">SUM(AF963:AK963)</f>
        <v>10.615</v>
      </c>
      <c r="BT963" s="9">
        <f t="shared" ref="BT963:BT1026" si="288">SUM(BR963:BS963)</f>
        <v>10.615</v>
      </c>
      <c r="BU963" s="9" t="str">
        <f>IFERROR(_xlfn.XLOOKUP(D963,Sheet1!B:B,Sheet1!L:L),"")</f>
        <v/>
      </c>
      <c r="BV963" s="9" t="e">
        <f>_xlfn.XLOOKUP(BU963,Sheet1!S:S,Sheet1!T:T)</f>
        <v>#N/A</v>
      </c>
      <c r="BW963" s="9" t="e">
        <f>_xlfn.XLOOKUP(D963,Sheet1!B:B,Sheet1!M:M)</f>
        <v>#N/A</v>
      </c>
      <c r="BZ963" s="108">
        <f t="shared" ref="BZ963:BZ1026" si="289">AY963-AW963</f>
        <v>70</v>
      </c>
      <c r="CB963" s="12">
        <f>AW963/AY963</f>
        <v>0.33333333333333331</v>
      </c>
      <c r="CC963" s="12">
        <f>AX963/AY963</f>
        <v>0.66666666666666663</v>
      </c>
      <c r="CG963" s="1" t="str">
        <f>IF(BO963&lt;80,"Below 80",
IF(BO963&lt;=120,"80-120",
IF(BO963&lt;=200,"&gt; 120-200",
IF(BO963&lt;=300,"&gt;200-300",
IF(BO963&lt;=500,"&gt;300-500",
"&gt;500")))))</f>
        <v>Below 80</v>
      </c>
      <c r="CH963" s="1" t="str">
        <f>IFERROR(_xlfn.XLOOKUP(CG963,Scenario!M:M,Scenario!N:N),"")</f>
        <v/>
      </c>
      <c r="CI963" s="1" t="str">
        <f t="shared" ref="CI963:CI1026" si="290">IF(BI963="", IF(BA963&gt;=1, "Yes", "No"))</f>
        <v>Yes</v>
      </c>
      <c r="CJ963" s="75">
        <v>70</v>
      </c>
    </row>
    <row r="964" spans="1:89" hidden="1">
      <c r="A964" s="2">
        <v>963</v>
      </c>
      <c r="B964" s="2">
        <v>2025</v>
      </c>
      <c r="C964" s="1">
        <v>0</v>
      </c>
      <c r="D964" s="37" t="str">
        <v>0015g00001TEQEcAAP</v>
      </c>
      <c r="E964" s="37" t="str">
        <v>M/S KRISHNA STEELS</v>
      </c>
      <c r="F964" s="37" t="str">
        <v>UTTAR PRADESH</v>
      </c>
      <c r="G964" s="37" t="str">
        <v>GHAZIABAD</v>
      </c>
      <c r="H964" s="37" t="str">
        <v>Ghaziabad</v>
      </c>
      <c r="I964" s="37" t="str">
        <v>OPTRIX INFRA LLP</v>
      </c>
      <c r="J964" s="37" t="str">
        <v>Aashish Goyal</v>
      </c>
      <c r="K964" s="37">
        <v>0</v>
      </c>
      <c r="L964" s="37" t="str">
        <v>001J100000PJG7oIAH</v>
      </c>
      <c r="M964" s="37" t="str">
        <v>North</v>
      </c>
      <c r="N964" s="2">
        <v>201001</v>
      </c>
      <c r="O964" s="2" t="str">
        <v>09ADGPJ8303G2ZL</v>
      </c>
      <c r="P964" s="2">
        <v>9312795595</v>
      </c>
      <c r="Q964" s="2" t="str">
        <v>Mar'25</v>
      </c>
      <c r="R964" s="2">
        <v>2025</v>
      </c>
      <c r="S964" s="1">
        <v>0</v>
      </c>
      <c r="T964" s="2">
        <v>600</v>
      </c>
      <c r="U964" s="12">
        <v>8.3333333333333332E-3</v>
      </c>
      <c r="V964" s="1" t="str">
        <v>Alien</v>
      </c>
      <c r="W964" s="13">
        <v>0</v>
      </c>
      <c r="X964" s="13">
        <v>0</v>
      </c>
      <c r="Y964" s="13">
        <v>0</v>
      </c>
      <c r="Z964" s="13">
        <v>0</v>
      </c>
      <c r="AA964" s="13">
        <v>0</v>
      </c>
      <c r="AB964" s="13">
        <v>0</v>
      </c>
      <c r="AC964" s="13">
        <v>0</v>
      </c>
      <c r="AD964" s="13">
        <v>0</v>
      </c>
      <c r="AE964" s="13">
        <v>0</v>
      </c>
      <c r="AF964" s="13">
        <v>0</v>
      </c>
      <c r="AG964" s="13">
        <v>0</v>
      </c>
      <c r="AH964" s="13">
        <v>0</v>
      </c>
      <c r="AI964" s="13">
        <v>0</v>
      </c>
      <c r="AJ964" s="13">
        <v>0</v>
      </c>
      <c r="AK964" s="13">
        <v>223</v>
      </c>
      <c r="AL964" s="13">
        <v>55</v>
      </c>
      <c r="AM964" s="13">
        <v>197</v>
      </c>
      <c r="AN964" s="13">
        <v>334</v>
      </c>
      <c r="AO964" s="13">
        <v>241.82</v>
      </c>
      <c r="AP964" s="13">
        <v>31</v>
      </c>
      <c r="AQ964" s="13">
        <v>51</v>
      </c>
      <c r="AR964" s="13">
        <v>0</v>
      </c>
      <c r="AS964" s="13">
        <v>0</v>
      </c>
      <c r="AT964" s="13">
        <v>0</v>
      </c>
      <c r="AU964" s="13">
        <v>0</v>
      </c>
      <c r="AV964" s="13">
        <v>15</v>
      </c>
      <c r="AW964" s="16">
        <f t="shared" si="275"/>
        <v>909.81999999999994</v>
      </c>
      <c r="AX964" s="16">
        <f t="shared" ref="AX964:AX965" si="291">AW964*2</f>
        <v>1819.6399999999999</v>
      </c>
      <c r="AY964" s="10">
        <f t="shared" si="276"/>
        <v>2729.46</v>
      </c>
      <c r="AZ964" s="10">
        <f>SUM(Z964:AK964)</f>
        <v>223</v>
      </c>
      <c r="BA964" s="10">
        <v>1500</v>
      </c>
      <c r="BB964" s="10">
        <f t="shared" si="277"/>
        <v>590.18000000000006</v>
      </c>
      <c r="BC964" s="10">
        <f t="shared" si="278"/>
        <v>147.54500000000002</v>
      </c>
      <c r="BD964" s="10">
        <f t="shared" si="279"/>
        <v>2506.46</v>
      </c>
      <c r="BE964" s="10">
        <f t="shared" si="274"/>
        <v>-686.81999999999994</v>
      </c>
      <c r="BF964" s="2" t="s">
        <v>119</v>
      </c>
      <c r="BG964" s="10">
        <f t="shared" si="280"/>
        <v>113.72749999999999</v>
      </c>
      <c r="BH964" s="36" t="s">
        <v>118</v>
      </c>
      <c r="BI964" s="39" t="str">
        <f t="shared" si="281"/>
        <v>E</v>
      </c>
      <c r="BJ964" s="39" t="str">
        <f t="shared" si="282"/>
        <v>E</v>
      </c>
      <c r="BK964" s="16">
        <f>SUM(AR964:AX964)</f>
        <v>2744.46</v>
      </c>
      <c r="BL964" s="10">
        <f>SUM(AL964:AQ964)</f>
        <v>909.81999999999994</v>
      </c>
      <c r="BM964" s="12">
        <f t="shared" si="283"/>
        <v>1.005495592534787</v>
      </c>
      <c r="BN964" s="12">
        <f t="shared" si="283"/>
        <v>0.33333333333333331</v>
      </c>
      <c r="BO964" s="9">
        <f t="shared" si="284"/>
        <v>909.81999999999994</v>
      </c>
      <c r="BP964" s="39" t="str">
        <f t="shared" si="285"/>
        <v>D</v>
      </c>
      <c r="BQ964" s="147"/>
      <c r="BR964" s="9">
        <f t="shared" si="286"/>
        <v>0</v>
      </c>
      <c r="BS964" s="9">
        <f t="shared" si="287"/>
        <v>223</v>
      </c>
      <c r="BT964" s="9">
        <f t="shared" si="288"/>
        <v>223</v>
      </c>
      <c r="BU964" s="9" t="str">
        <f>IFERROR(_xlfn.XLOOKUP(D964,Sheet1!B:B,Sheet1!L:L),"")</f>
        <v/>
      </c>
      <c r="BV964" s="9" t="e">
        <f>_xlfn.XLOOKUP(BU964,Sheet1!S:S,Sheet1!T:T)</f>
        <v>#N/A</v>
      </c>
      <c r="BW964" s="9" t="e">
        <f>_xlfn.XLOOKUP(D964,Sheet1!B:B,Sheet1!M:M)</f>
        <v>#N/A</v>
      </c>
      <c r="BX964" s="11" t="s">
        <v>123</v>
      </c>
      <c r="BZ964" s="108">
        <f t="shared" si="289"/>
        <v>1819.64</v>
      </c>
      <c r="CB964" s="12">
        <f>AW964/AY964</f>
        <v>0.33333333333333331</v>
      </c>
      <c r="CC964" s="12">
        <f>AX964/AY964</f>
        <v>0.66666666666666663</v>
      </c>
      <c r="CG964" s="1" t="str">
        <f>IF(BO964&lt;80,"Below 80",
IF(BO964&lt;=120,"80-120",
IF(BO964&lt;=200,"&gt; 120-200",
IF(BO964&lt;=300,"&gt;200-300",
IF(BO964&lt;=500,"&gt;300-500",
"&gt;500")))))</f>
        <v>&gt;500</v>
      </c>
      <c r="CH964" s="1" t="str">
        <f>IFERROR(_xlfn.XLOOKUP(CG964,Scenario!M:M,Scenario!N:N),"")</f>
        <v>E</v>
      </c>
      <c r="CI964" s="1" t="b">
        <f t="shared" si="290"/>
        <v>0</v>
      </c>
      <c r="CJ964" s="75">
        <v>1819.6399999999999</v>
      </c>
      <c r="CK964" s="1" t="s">
        <v>118</v>
      </c>
    </row>
    <row r="965" spans="1:89" hidden="1">
      <c r="A965" s="2">
        <v>964</v>
      </c>
      <c r="B965" s="2">
        <v>2025</v>
      </c>
      <c r="C965" s="1">
        <v>0</v>
      </c>
      <c r="D965" s="37" t="str">
        <v>001J1000003nKcbIAE</v>
      </c>
      <c r="E965" s="37" t="str">
        <v>SHREE STEEL TRADERS</v>
      </c>
      <c r="F965" s="37" t="str">
        <v>HIMACHAL PRADESH</v>
      </c>
      <c r="G965" s="37" t="str">
        <v>SOLAN</v>
      </c>
      <c r="H965" s="37">
        <v>0</v>
      </c>
      <c r="I965" s="37" t="str">
        <v>PAL CEMENT AND STEEL PVT. LTD.</v>
      </c>
      <c r="J965" s="37" t="str">
        <v>Rahul Gautam</v>
      </c>
      <c r="K965" s="37">
        <v>0</v>
      </c>
      <c r="L965" s="37" t="str">
        <v>C12827</v>
      </c>
      <c r="M965" s="37" t="str">
        <v>North</v>
      </c>
      <c r="N965" s="2">
        <v>173205</v>
      </c>
      <c r="O965" s="2" t="str">
        <v>02ABDFS6741G2ZC</v>
      </c>
      <c r="P965" s="2">
        <v>9816024787</v>
      </c>
      <c r="Q965" s="2" t="str">
        <v>Mar'25</v>
      </c>
      <c r="R965" s="2">
        <v>2025</v>
      </c>
      <c r="S965" s="1">
        <v>0</v>
      </c>
      <c r="T965" s="2">
        <v>200</v>
      </c>
      <c r="U965" s="12">
        <v>0.40408333333333329</v>
      </c>
      <c r="V965" s="1" t="str">
        <v>Star</v>
      </c>
      <c r="W965" s="13">
        <v>0</v>
      </c>
      <c r="X965" s="13">
        <v>0</v>
      </c>
      <c r="Y965" s="13">
        <v>0</v>
      </c>
      <c r="Z965" s="13">
        <v>0</v>
      </c>
      <c r="AA965" s="13">
        <v>0</v>
      </c>
      <c r="AB965" s="13">
        <v>0</v>
      </c>
      <c r="AC965" s="13">
        <v>0</v>
      </c>
      <c r="AD965" s="13">
        <v>0</v>
      </c>
      <c r="AE965" s="13">
        <v>0</v>
      </c>
      <c r="AF965" s="13">
        <v>0</v>
      </c>
      <c r="AG965" s="13">
        <v>0</v>
      </c>
      <c r="AH965" s="13">
        <v>0</v>
      </c>
      <c r="AI965" s="13">
        <v>0</v>
      </c>
      <c r="AJ965" s="13">
        <v>0</v>
      </c>
      <c r="AK965" s="13">
        <v>123</v>
      </c>
      <c r="AL965" s="13">
        <v>35</v>
      </c>
      <c r="AM965" s="13">
        <v>51</v>
      </c>
      <c r="AN965" s="13">
        <v>15</v>
      </c>
      <c r="AO965" s="13">
        <v>0</v>
      </c>
      <c r="AP965" s="13">
        <v>0</v>
      </c>
      <c r="AQ965" s="13">
        <v>30.04</v>
      </c>
      <c r="AR965" s="13">
        <v>0</v>
      </c>
      <c r="AS965" s="13">
        <v>0</v>
      </c>
      <c r="AT965" s="13">
        <v>0</v>
      </c>
      <c r="AU965" s="13">
        <v>151</v>
      </c>
      <c r="AV965" s="13">
        <v>91.45</v>
      </c>
      <c r="AW965" s="16">
        <f t="shared" si="275"/>
        <v>282.03999999999996</v>
      </c>
      <c r="AX965" s="16">
        <f t="shared" si="291"/>
        <v>564.07999999999993</v>
      </c>
      <c r="AY965" s="10">
        <f t="shared" si="276"/>
        <v>846.11999999999989</v>
      </c>
      <c r="AZ965" s="10">
        <f>SUM(Z965:AK965)</f>
        <v>123</v>
      </c>
      <c r="BA965" s="10"/>
      <c r="BB965" s="10">
        <f t="shared" si="277"/>
        <v>-282.03999999999996</v>
      </c>
      <c r="BC965" s="10">
        <f t="shared" si="278"/>
        <v>-70.509999999999991</v>
      </c>
      <c r="BD965" s="10">
        <f t="shared" si="279"/>
        <v>723.11999999999989</v>
      </c>
      <c r="BE965" s="10">
        <f t="shared" si="274"/>
        <v>-159.03999999999996</v>
      </c>
      <c r="BF965" s="2" t="s">
        <v>119</v>
      </c>
      <c r="BG965" s="10">
        <f t="shared" si="280"/>
        <v>16.38</v>
      </c>
      <c r="BH965" s="36" t="s">
        <v>118</v>
      </c>
      <c r="BI965" s="39" t="str">
        <f t="shared" si="281"/>
        <v/>
      </c>
      <c r="BJ965" s="39" t="str">
        <f t="shared" si="282"/>
        <v>D</v>
      </c>
      <c r="BK965" s="16">
        <f>SUM(AR965:AX965)</f>
        <v>1088.57</v>
      </c>
      <c r="BL965" s="10">
        <f>SUM(AL965:AQ965)</f>
        <v>131.04</v>
      </c>
      <c r="BM965" s="12">
        <f t="shared" si="283"/>
        <v>1.2865432799130148</v>
      </c>
      <c r="BN965" s="12">
        <f t="shared" si="283"/>
        <v>0.154871649411431</v>
      </c>
      <c r="BO965" s="9">
        <f t="shared" si="284"/>
        <v>131.04</v>
      </c>
      <c r="BP965" s="39" t="str">
        <f t="shared" si="285"/>
        <v/>
      </c>
      <c r="BQ965" s="147"/>
      <c r="BR965" s="9">
        <f t="shared" si="286"/>
        <v>0</v>
      </c>
      <c r="BS965" s="9">
        <f t="shared" si="287"/>
        <v>123</v>
      </c>
      <c r="BT965" s="9">
        <f t="shared" si="288"/>
        <v>123</v>
      </c>
      <c r="BU965" s="9" t="str">
        <f>IFERROR(_xlfn.XLOOKUP(D965,Sheet1!B:B,Sheet1!L:L),"")</f>
        <v/>
      </c>
      <c r="BV965" s="9" t="e">
        <f>_xlfn.XLOOKUP(BU965,Sheet1!S:S,Sheet1!T:T)</f>
        <v>#N/A</v>
      </c>
      <c r="BW965" s="9" t="e">
        <f>_xlfn.XLOOKUP(D965,Sheet1!B:B,Sheet1!M:M)</f>
        <v>#N/A</v>
      </c>
      <c r="BX965" s="11" t="s">
        <v>123</v>
      </c>
      <c r="BZ965" s="108">
        <f t="shared" si="289"/>
        <v>564.07999999999993</v>
      </c>
      <c r="CB965" s="12">
        <f>AW965/AY965</f>
        <v>0.33333333333333331</v>
      </c>
      <c r="CC965" s="12">
        <f>AX965/AY965</f>
        <v>0.66666666666666663</v>
      </c>
      <c r="CG965" s="1" t="str">
        <f>IF(BO965&lt;80,"Below 80",
IF(BO965&lt;=120,"80-120",
IF(BO965&lt;=200,"&gt; 120-200",
IF(BO965&lt;=300,"&gt;200-300",
IF(BO965&lt;=500,"&gt;300-500",
"&gt;500")))))</f>
        <v>&gt; 120-200</v>
      </c>
      <c r="CH965" s="1" t="str">
        <f>IFERROR(_xlfn.XLOOKUP(CG965,Scenario!M:M,Scenario!N:N),"")</f>
        <v>B</v>
      </c>
      <c r="CI965" s="1" t="str">
        <f t="shared" si="290"/>
        <v>No</v>
      </c>
      <c r="CJ965" s="75">
        <v>262.08</v>
      </c>
    </row>
    <row r="966" spans="1:89" hidden="1">
      <c r="A966" s="2">
        <v>965</v>
      </c>
      <c r="B966" s="2">
        <v>2025</v>
      </c>
      <c r="C966" s="1">
        <v>0</v>
      </c>
      <c r="D966" s="37" t="str">
        <v>001J100000TtSubIAF</v>
      </c>
      <c r="E966" s="37" t="str">
        <v>G.S.CORPORATION</v>
      </c>
      <c r="F966" s="37" t="str">
        <v>CHANDIGARH</v>
      </c>
      <c r="G966" s="37" t="str">
        <v>CHANDIGARH</v>
      </c>
      <c r="H966" s="37" t="str">
        <v>Chandigarh</v>
      </c>
      <c r="I966" s="37" t="str">
        <v>PAL CEMENT AND STEEL PVT. LTD.</v>
      </c>
      <c r="J966" s="37" t="str">
        <v>Abhishek Wadhwa</v>
      </c>
      <c r="K966" s="37">
        <v>0</v>
      </c>
      <c r="L966" s="37" t="str">
        <v>C12827</v>
      </c>
      <c r="M966" s="37" t="str">
        <v>North</v>
      </c>
      <c r="N966" s="2">
        <v>160101</v>
      </c>
      <c r="O966" s="2" t="str">
        <v>04bbupj9450p1zs</v>
      </c>
      <c r="P966" s="2">
        <v>9872758075</v>
      </c>
      <c r="Q966" s="2" t="str">
        <v>Mar'25</v>
      </c>
      <c r="R966" s="2">
        <v>2025</v>
      </c>
      <c r="S966" s="1">
        <v>0</v>
      </c>
      <c r="T966" s="2">
        <v>150</v>
      </c>
      <c r="U966" s="12">
        <v>8.8888888888888889E-3</v>
      </c>
      <c r="V966" s="1" t="str">
        <v>Challenger</v>
      </c>
      <c r="W966" s="13">
        <v>0</v>
      </c>
      <c r="X966" s="13">
        <v>0</v>
      </c>
      <c r="Y966" s="13">
        <v>0</v>
      </c>
      <c r="Z966" s="13">
        <v>0</v>
      </c>
      <c r="AA966" s="13">
        <v>0</v>
      </c>
      <c r="AB966" s="13">
        <v>0</v>
      </c>
      <c r="AC966" s="13">
        <v>0</v>
      </c>
      <c r="AD966" s="13">
        <v>0</v>
      </c>
      <c r="AE966" s="13">
        <v>0</v>
      </c>
      <c r="AF966" s="13">
        <v>0</v>
      </c>
      <c r="AG966" s="13">
        <v>0</v>
      </c>
      <c r="AH966" s="13">
        <v>0</v>
      </c>
      <c r="AI966" s="13">
        <v>0</v>
      </c>
      <c r="AJ966" s="13">
        <v>0</v>
      </c>
      <c r="AK966" s="13">
        <v>51</v>
      </c>
      <c r="AL966" s="13">
        <v>0</v>
      </c>
      <c r="AM966" s="13">
        <v>0</v>
      </c>
      <c r="AN966" s="13">
        <v>0</v>
      </c>
      <c r="AO966" s="13">
        <v>0</v>
      </c>
      <c r="AP966" s="13">
        <v>0</v>
      </c>
      <c r="AQ966" s="13">
        <v>0</v>
      </c>
      <c r="AR966" s="13">
        <v>0</v>
      </c>
      <c r="AS966" s="13">
        <v>0</v>
      </c>
      <c r="AT966" s="13">
        <v>0</v>
      </c>
      <c r="AU966" s="13">
        <v>4</v>
      </c>
      <c r="AV966" s="13">
        <v>0</v>
      </c>
      <c r="AW966" s="16">
        <f t="shared" si="275"/>
        <v>4</v>
      </c>
      <c r="AX966" s="16">
        <v>0</v>
      </c>
      <c r="AY966" s="10">
        <f t="shared" si="276"/>
        <v>4</v>
      </c>
      <c r="AZ966" s="10">
        <f>SUM(Z966:AK966)</f>
        <v>51</v>
      </c>
      <c r="BA966" s="10"/>
      <c r="BB966" s="10">
        <f t="shared" si="277"/>
        <v>-4</v>
      </c>
      <c r="BC966" s="10">
        <f t="shared" si="278"/>
        <v>-1</v>
      </c>
      <c r="BD966" s="10">
        <f t="shared" si="279"/>
        <v>-47</v>
      </c>
      <c r="BE966" s="10">
        <f t="shared" si="274"/>
        <v>47</v>
      </c>
      <c r="BF966" s="2" t="s">
        <v>119</v>
      </c>
      <c r="BG966" s="10">
        <f t="shared" si="280"/>
        <v>0</v>
      </c>
      <c r="BH966" s="36" t="s">
        <v>118</v>
      </c>
      <c r="BI966" s="39" t="str">
        <f t="shared" si="281"/>
        <v/>
      </c>
      <c r="BJ966" s="39" t="str">
        <f t="shared" si="282"/>
        <v/>
      </c>
      <c r="BK966" s="16">
        <f>SUM(AR966:AX966)</f>
        <v>8</v>
      </c>
      <c r="BL966" s="10">
        <f>SUM(AL966:AQ966)</f>
        <v>0</v>
      </c>
      <c r="BM966" s="12">
        <f t="shared" si="283"/>
        <v>2</v>
      </c>
      <c r="BN966" s="12">
        <f t="shared" si="283"/>
        <v>0</v>
      </c>
      <c r="BO966" s="9">
        <f t="shared" si="284"/>
        <v>0</v>
      </c>
      <c r="BP966" s="39" t="str">
        <f t="shared" si="285"/>
        <v/>
      </c>
      <c r="BQ966" s="147"/>
      <c r="BR966" s="9">
        <f t="shared" si="286"/>
        <v>0</v>
      </c>
      <c r="BS966" s="9">
        <f t="shared" si="287"/>
        <v>51</v>
      </c>
      <c r="BT966" s="9">
        <f t="shared" si="288"/>
        <v>51</v>
      </c>
      <c r="BU966" s="9" t="str">
        <f>IFERROR(_xlfn.XLOOKUP(D966,Sheet1!B:B,Sheet1!L:L),"")</f>
        <v/>
      </c>
      <c r="BV966" s="9" t="e">
        <f>_xlfn.XLOOKUP(BU966,Sheet1!S:S,Sheet1!T:T)</f>
        <v>#N/A</v>
      </c>
      <c r="BW966" s="9" t="e">
        <f>_xlfn.XLOOKUP(D966,Sheet1!B:B,Sheet1!M:M)</f>
        <v>#N/A</v>
      </c>
      <c r="BZ966" s="108">
        <f t="shared" si="289"/>
        <v>0</v>
      </c>
      <c r="CB966" s="12"/>
      <c r="CC966" s="12"/>
      <c r="CG966" s="1" t="str">
        <f>IF(BO966&lt;80,"Below 80",
IF(BO966&lt;=120,"80-120",
IF(BO966&lt;=200,"&gt; 120-200",
IF(BO966&lt;=300,"&gt;200-300",
IF(BO966&lt;=500,"&gt;300-500",
"&gt;500")))))</f>
        <v>Below 80</v>
      </c>
      <c r="CH966" s="1" t="str">
        <f>IFERROR(_xlfn.XLOOKUP(CG966,Scenario!M:M,Scenario!N:N),"")</f>
        <v/>
      </c>
      <c r="CI966" s="1" t="str">
        <f t="shared" si="290"/>
        <v>No</v>
      </c>
      <c r="CJ966" s="75">
        <v>0</v>
      </c>
    </row>
    <row r="967" spans="1:89" hidden="1">
      <c r="A967" s="2">
        <v>966</v>
      </c>
      <c r="B967" s="2">
        <v>2025</v>
      </c>
      <c r="C967" s="1">
        <v>0</v>
      </c>
      <c r="D967" s="37" t="str">
        <v>0015g00001W2vQsAAJ</v>
      </c>
      <c r="E967" s="37" t="str">
        <v>KIRTI SALES</v>
      </c>
      <c r="F967" s="37" t="str">
        <v>HARYANA</v>
      </c>
      <c r="G967" s="37" t="str">
        <v>KURUKSHETRA</v>
      </c>
      <c r="H967" s="37" t="str">
        <v>Shahabad</v>
      </c>
      <c r="I967" s="37" t="str">
        <v>RAMDOOT UDHYOG PRIVATE LIMITED</v>
      </c>
      <c r="J967" s="37" t="str">
        <v>Naseem Makkar</v>
      </c>
      <c r="K967" s="37">
        <v>0</v>
      </c>
      <c r="L967" s="37" t="str">
        <v>C13168</v>
      </c>
      <c r="M967" s="37" t="str">
        <v>North</v>
      </c>
      <c r="N967" s="2">
        <v>136135</v>
      </c>
      <c r="O967" s="2" t="str">
        <v>06BBLPK9641J1Z7</v>
      </c>
      <c r="P967" s="2">
        <v>9017811111</v>
      </c>
      <c r="Q967" s="2" t="str">
        <v>Mar'25</v>
      </c>
      <c r="R967" s="2">
        <v>2025</v>
      </c>
      <c r="S967" s="1">
        <v>0</v>
      </c>
      <c r="T967" s="2">
        <v>60</v>
      </c>
      <c r="U967" s="12">
        <v>0.25394444444444442</v>
      </c>
      <c r="V967" s="1" t="str">
        <v>Star</v>
      </c>
      <c r="W967" s="13">
        <v>0</v>
      </c>
      <c r="X967" s="13">
        <v>0</v>
      </c>
      <c r="Y967" s="13">
        <v>0</v>
      </c>
      <c r="Z967" s="13">
        <v>0</v>
      </c>
      <c r="AA967" s="13">
        <v>0</v>
      </c>
      <c r="AB967" s="13">
        <v>0</v>
      </c>
      <c r="AC967" s="13">
        <v>0</v>
      </c>
      <c r="AD967" s="13">
        <v>0</v>
      </c>
      <c r="AE967" s="13">
        <v>0</v>
      </c>
      <c r="AF967" s="13">
        <v>0</v>
      </c>
      <c r="AG967" s="13">
        <v>0</v>
      </c>
      <c r="AH967" s="13">
        <v>0</v>
      </c>
      <c r="AI967" s="13">
        <v>0</v>
      </c>
      <c r="AJ967" s="13">
        <v>0</v>
      </c>
      <c r="AK967" s="13">
        <v>24.82</v>
      </c>
      <c r="AL967" s="13">
        <v>23.8</v>
      </c>
      <c r="AM967" s="13">
        <v>5</v>
      </c>
      <c r="AN967" s="13">
        <v>561</v>
      </c>
      <c r="AO967" s="13">
        <v>0</v>
      </c>
      <c r="AP967" s="13">
        <v>0</v>
      </c>
      <c r="AQ967" s="13">
        <v>0</v>
      </c>
      <c r="AR967" s="13">
        <v>166</v>
      </c>
      <c r="AS967" s="13">
        <v>456.52</v>
      </c>
      <c r="AT967" s="13">
        <v>45.71</v>
      </c>
      <c r="AU967" s="13">
        <v>0</v>
      </c>
      <c r="AV967" s="13">
        <v>0</v>
      </c>
      <c r="AW967" s="16">
        <f t="shared" si="275"/>
        <v>1258.03</v>
      </c>
      <c r="AX967" s="16">
        <f>AW967*1</f>
        <v>1258.03</v>
      </c>
      <c r="AY967" s="10">
        <f t="shared" si="276"/>
        <v>2516.06</v>
      </c>
      <c r="AZ967" s="10">
        <f>SUM(Z967:AK967)</f>
        <v>24.82</v>
      </c>
      <c r="BA967" s="10">
        <f>AY967</f>
        <v>2516.06</v>
      </c>
      <c r="BB967" s="10">
        <f t="shared" si="277"/>
        <v>1258.03</v>
      </c>
      <c r="BC967" s="10">
        <f t="shared" si="278"/>
        <v>314.50749999999999</v>
      </c>
      <c r="BD967" s="10">
        <f t="shared" si="279"/>
        <v>2491.2399999999998</v>
      </c>
      <c r="BE967" s="10">
        <f t="shared" si="274"/>
        <v>-1233.21</v>
      </c>
      <c r="BF967" s="2" t="s">
        <v>119</v>
      </c>
      <c r="BG967" s="10">
        <f t="shared" si="280"/>
        <v>151.54</v>
      </c>
      <c r="BH967" s="36" t="s">
        <v>118</v>
      </c>
      <c r="BI967" s="39" t="str">
        <f t="shared" si="281"/>
        <v>E</v>
      </c>
      <c r="BJ967" s="39" t="str">
        <f t="shared" si="282"/>
        <v>E</v>
      </c>
      <c r="BK967" s="16">
        <f>SUM(AR967:AX967)</f>
        <v>3184.29</v>
      </c>
      <c r="BL967" s="10">
        <f>SUM(AL967:AQ967)</f>
        <v>589.79999999999995</v>
      </c>
      <c r="BM967" s="12">
        <f t="shared" si="283"/>
        <v>1.2655858763304533</v>
      </c>
      <c r="BN967" s="12">
        <f t="shared" si="283"/>
        <v>0.23441412366954681</v>
      </c>
      <c r="BO967" s="9">
        <f t="shared" si="284"/>
        <v>1212.32</v>
      </c>
      <c r="BP967" s="39" t="str">
        <f t="shared" si="285"/>
        <v>D</v>
      </c>
      <c r="BQ967" s="147"/>
      <c r="BR967" s="9">
        <f t="shared" si="286"/>
        <v>0</v>
      </c>
      <c r="BS967" s="9">
        <f t="shared" si="287"/>
        <v>24.82</v>
      </c>
      <c r="BT967" s="9">
        <f t="shared" si="288"/>
        <v>24.82</v>
      </c>
      <c r="BU967" s="9" t="str">
        <f>IFERROR(_xlfn.XLOOKUP(D967,Sheet1!B:B,Sheet1!L:L),"")</f>
        <v/>
      </c>
      <c r="BV967" s="9" t="e">
        <f>_xlfn.XLOOKUP(BU967,Sheet1!S:S,Sheet1!T:T)</f>
        <v>#N/A</v>
      </c>
      <c r="BW967" s="9" t="e">
        <f>_xlfn.XLOOKUP(D967,Sheet1!B:B,Sheet1!M:M)</f>
        <v>#N/A</v>
      </c>
      <c r="BX967" s="11" t="s">
        <v>123</v>
      </c>
      <c r="BZ967" s="108">
        <f t="shared" si="289"/>
        <v>1258.03</v>
      </c>
      <c r="CB967" s="12">
        <f>AW967/AY967</f>
        <v>0.5</v>
      </c>
      <c r="CC967" s="12">
        <f>AX967/AY967</f>
        <v>0.5</v>
      </c>
      <c r="CG967" s="1" t="str">
        <f>IF(BO967&lt;80,"Below 80",
IF(BO967&lt;=120,"80-120",
IF(BO967&lt;=200,"&gt; 120-200",
IF(BO967&lt;=300,"&gt;200-300",
IF(BO967&lt;=500,"&gt;300-500",
"&gt;500")))))</f>
        <v>&gt;500</v>
      </c>
      <c r="CH967" s="1" t="str">
        <f>IFERROR(_xlfn.XLOOKUP(CG967,Scenario!M:M,Scenario!N:N),"")</f>
        <v>E</v>
      </c>
      <c r="CI967" s="1" t="b">
        <f t="shared" si="290"/>
        <v>0</v>
      </c>
      <c r="CJ967" s="75">
        <v>755.8</v>
      </c>
    </row>
    <row r="968" spans="1:89" hidden="1">
      <c r="A968" s="2">
        <v>967</v>
      </c>
      <c r="B968" s="2">
        <v>2025</v>
      </c>
      <c r="C968" s="1">
        <v>0</v>
      </c>
      <c r="D968" s="37" t="str">
        <v>001J100000RTdP7IAL</v>
      </c>
      <c r="E968" s="37" t="str">
        <v>M/S SUNRISE STONE  &amp; STEEL</v>
      </c>
      <c r="F968" s="37" t="str">
        <v>UTTAR PRADESH</v>
      </c>
      <c r="G968" s="37" t="str">
        <v>GAUTAM BUDDHA NAGAR</v>
      </c>
      <c r="H968" s="37" t="str">
        <v>Noida</v>
      </c>
      <c r="I968" s="37" t="str">
        <v>SHASHI STEELS CORPORATION</v>
      </c>
      <c r="J968" s="37" t="str">
        <v>Abhijeet Biswas</v>
      </c>
      <c r="K968" s="37">
        <v>0</v>
      </c>
      <c r="L968" s="37" t="str">
        <v>C12816</v>
      </c>
      <c r="M968" s="37" t="str">
        <v>North</v>
      </c>
      <c r="N968" s="2">
        <v>201301</v>
      </c>
      <c r="O968" s="2" t="str">
        <v>09ANPPM8661F1ZE</v>
      </c>
      <c r="P968" s="2">
        <v>9212707360</v>
      </c>
      <c r="Q968" s="2" t="str">
        <v>Mar'25</v>
      </c>
      <c r="R968" s="2">
        <v>2025</v>
      </c>
      <c r="S968" s="1">
        <v>0</v>
      </c>
      <c r="T968" s="2">
        <v>50</v>
      </c>
      <c r="U968" s="12">
        <v>0</v>
      </c>
      <c r="V968" s="1" t="str">
        <v>Minor</v>
      </c>
      <c r="W968" s="13">
        <v>0</v>
      </c>
      <c r="X968" s="13">
        <v>0</v>
      </c>
      <c r="Y968" s="13">
        <v>0</v>
      </c>
      <c r="Z968" s="13">
        <v>0</v>
      </c>
      <c r="AA968" s="13">
        <v>0</v>
      </c>
      <c r="AB968" s="13">
        <v>0</v>
      </c>
      <c r="AC968" s="13">
        <v>0</v>
      </c>
      <c r="AD968" s="13">
        <v>0</v>
      </c>
      <c r="AE968" s="13">
        <v>0</v>
      </c>
      <c r="AF968" s="13">
        <v>0</v>
      </c>
      <c r="AG968" s="13">
        <v>0</v>
      </c>
      <c r="AH968" s="13">
        <v>0</v>
      </c>
      <c r="AI968" s="13">
        <v>0</v>
      </c>
      <c r="AJ968" s="13">
        <v>0</v>
      </c>
      <c r="AK968" s="13">
        <v>93</v>
      </c>
      <c r="AL968" s="13">
        <v>0</v>
      </c>
      <c r="AM968" s="13">
        <v>0</v>
      </c>
      <c r="AN968" s="13">
        <v>0</v>
      </c>
      <c r="AO968" s="13">
        <v>0</v>
      </c>
      <c r="AP968" s="13">
        <v>0</v>
      </c>
      <c r="AQ968" s="13">
        <v>0</v>
      </c>
      <c r="AR968" s="13">
        <v>0</v>
      </c>
      <c r="AS968" s="13">
        <v>0</v>
      </c>
      <c r="AT968" s="13">
        <v>0</v>
      </c>
      <c r="AU968" s="13">
        <v>0</v>
      </c>
      <c r="AV968" s="13">
        <v>0</v>
      </c>
      <c r="AW968" s="16">
        <f t="shared" si="275"/>
        <v>0</v>
      </c>
      <c r="AX968" s="16">
        <v>0</v>
      </c>
      <c r="AY968" s="10">
        <f t="shared" si="276"/>
        <v>0</v>
      </c>
      <c r="AZ968" s="10">
        <f>SUM(Z968:AK968)</f>
        <v>93</v>
      </c>
      <c r="BA968" s="10"/>
      <c r="BB968" s="10">
        <f t="shared" si="277"/>
        <v>0</v>
      </c>
      <c r="BC968" s="10">
        <f t="shared" si="278"/>
        <v>0</v>
      </c>
      <c r="BD968" s="10">
        <f t="shared" si="279"/>
        <v>-93</v>
      </c>
      <c r="BE968" s="10">
        <f t="shared" si="274"/>
        <v>93</v>
      </c>
      <c r="BF968" s="2" t="s">
        <v>119</v>
      </c>
      <c r="BG968" s="10">
        <f t="shared" si="280"/>
        <v>0</v>
      </c>
      <c r="BH968" s="36" t="s">
        <v>118</v>
      </c>
      <c r="BI968" s="39" t="str">
        <f t="shared" si="281"/>
        <v/>
      </c>
      <c r="BJ968" s="39" t="str">
        <f t="shared" si="282"/>
        <v/>
      </c>
      <c r="BK968" s="16">
        <f>SUM(AR968:AX968)</f>
        <v>0</v>
      </c>
      <c r="BL968" s="10">
        <f>SUM(AL968:AQ968)</f>
        <v>0</v>
      </c>
      <c r="BM968" s="12" t="str">
        <f t="shared" si="283"/>
        <v/>
      </c>
      <c r="BN968" s="12" t="str">
        <f t="shared" si="283"/>
        <v/>
      </c>
      <c r="BO968" s="9">
        <f t="shared" si="284"/>
        <v>0</v>
      </c>
      <c r="BP968" s="39" t="str">
        <f t="shared" si="285"/>
        <v/>
      </c>
      <c r="BQ968" s="147"/>
      <c r="BR968" s="9">
        <f t="shared" si="286"/>
        <v>0</v>
      </c>
      <c r="BS968" s="9">
        <f t="shared" si="287"/>
        <v>93</v>
      </c>
      <c r="BT968" s="9">
        <f t="shared" si="288"/>
        <v>93</v>
      </c>
      <c r="BU968" s="9" t="str">
        <f>IFERROR(_xlfn.XLOOKUP(D968,Sheet1!B:B,Sheet1!L:L),"")</f>
        <v/>
      </c>
      <c r="BV968" s="9" t="e">
        <f>_xlfn.XLOOKUP(BU968,Sheet1!S:S,Sheet1!T:T)</f>
        <v>#N/A</v>
      </c>
      <c r="BW968" s="9" t="e">
        <f>_xlfn.XLOOKUP(D968,Sheet1!B:B,Sheet1!M:M)</f>
        <v>#N/A</v>
      </c>
      <c r="BZ968" s="108">
        <f t="shared" si="289"/>
        <v>0</v>
      </c>
      <c r="CB968" s="12"/>
      <c r="CC968" s="12"/>
      <c r="CG968" s="1" t="str">
        <f>IF(BO968&lt;80,"Below 80",
IF(BO968&lt;=120,"80-120",
IF(BO968&lt;=200,"&gt; 120-200",
IF(BO968&lt;=300,"&gt;200-300",
IF(BO968&lt;=500,"&gt;300-500",
"&gt;500")))))</f>
        <v>Below 80</v>
      </c>
      <c r="CH968" s="1" t="str">
        <f>IFERROR(_xlfn.XLOOKUP(CG968,Scenario!M:M,Scenario!N:N),"")</f>
        <v/>
      </c>
      <c r="CI968" s="1" t="str">
        <f t="shared" si="290"/>
        <v>No</v>
      </c>
      <c r="CJ968" s="75">
        <v>0</v>
      </c>
    </row>
    <row r="969" spans="1:89" hidden="1">
      <c r="A969" s="2">
        <v>968</v>
      </c>
      <c r="B969" s="2">
        <v>2025</v>
      </c>
      <c r="C969" s="1">
        <v>0</v>
      </c>
      <c r="D969" s="37" t="str">
        <v>0015g00001XcJxiAAF</v>
      </c>
      <c r="E969" s="37" t="str">
        <v>M/S VESASH STEEL</v>
      </c>
      <c r="F969" s="37" t="str">
        <v>UTTAR PRADESH</v>
      </c>
      <c r="G969" s="37" t="str">
        <v>GAUTAM BUDDHA NAGAR</v>
      </c>
      <c r="H969" s="37" t="str">
        <v>Sikandrabad</v>
      </c>
      <c r="I969" s="37" t="str">
        <v>SHASHI STEELS CORPORATION</v>
      </c>
      <c r="J969" s="37" t="str">
        <v>Abhijeet Biswas</v>
      </c>
      <c r="K969" s="37">
        <v>0</v>
      </c>
      <c r="L969" s="37" t="str">
        <v>C12816</v>
      </c>
      <c r="M969" s="37" t="str">
        <v>North</v>
      </c>
      <c r="N969" s="2">
        <v>201306</v>
      </c>
      <c r="O969" s="2" t="str">
        <v>09AKJPK8018R1ZC</v>
      </c>
      <c r="P969" s="2">
        <v>9810904117</v>
      </c>
      <c r="Q969" s="2" t="str">
        <v>Mar'25</v>
      </c>
      <c r="R969" s="2">
        <v>2025</v>
      </c>
      <c r="S969" s="1">
        <v>0</v>
      </c>
      <c r="T969" s="2">
        <v>100</v>
      </c>
      <c r="U969" s="12">
        <v>0</v>
      </c>
      <c r="V969" s="1" t="str">
        <v>Challenger</v>
      </c>
      <c r="W969" s="13">
        <v>0</v>
      </c>
      <c r="X969" s="13">
        <v>0</v>
      </c>
      <c r="Y969" s="13">
        <v>0</v>
      </c>
      <c r="Z969" s="13">
        <v>0</v>
      </c>
      <c r="AA969" s="13">
        <v>0</v>
      </c>
      <c r="AB969" s="13">
        <v>0</v>
      </c>
      <c r="AC969" s="13">
        <v>0</v>
      </c>
      <c r="AD969" s="13">
        <v>0</v>
      </c>
      <c r="AE969" s="13">
        <v>0</v>
      </c>
      <c r="AF969" s="13">
        <v>0</v>
      </c>
      <c r="AG969" s="13">
        <v>0</v>
      </c>
      <c r="AH969" s="13">
        <v>0</v>
      </c>
      <c r="AI969" s="13">
        <v>0</v>
      </c>
      <c r="AJ969" s="13">
        <v>0</v>
      </c>
      <c r="AK969" s="13">
        <v>91</v>
      </c>
      <c r="AL969" s="13">
        <v>0</v>
      </c>
      <c r="AM969" s="13">
        <v>0</v>
      </c>
      <c r="AN969" s="13">
        <v>0</v>
      </c>
      <c r="AO969" s="13">
        <v>0</v>
      </c>
      <c r="AP969" s="13">
        <v>0</v>
      </c>
      <c r="AQ969" s="13">
        <v>0</v>
      </c>
      <c r="AR969" s="13">
        <v>0</v>
      </c>
      <c r="AS969" s="13">
        <v>0</v>
      </c>
      <c r="AT969" s="13">
        <v>0</v>
      </c>
      <c r="AU969" s="13">
        <v>0</v>
      </c>
      <c r="AV969" s="13">
        <v>0</v>
      </c>
      <c r="AW969" s="16">
        <f t="shared" si="275"/>
        <v>0</v>
      </c>
      <c r="AX969" s="16">
        <v>0</v>
      </c>
      <c r="AY969" s="10">
        <f t="shared" si="276"/>
        <v>0</v>
      </c>
      <c r="AZ969" s="10">
        <f>SUM(Z969:AK969)</f>
        <v>91</v>
      </c>
      <c r="BA969" s="10"/>
      <c r="BB969" s="10">
        <f t="shared" si="277"/>
        <v>0</v>
      </c>
      <c r="BC969" s="10">
        <f t="shared" si="278"/>
        <v>0</v>
      </c>
      <c r="BD969" s="10">
        <f t="shared" si="279"/>
        <v>-91</v>
      </c>
      <c r="BE969" s="10">
        <f t="shared" si="274"/>
        <v>91</v>
      </c>
      <c r="BF969" s="2" t="s">
        <v>119</v>
      </c>
      <c r="BG969" s="10">
        <f t="shared" si="280"/>
        <v>0</v>
      </c>
      <c r="BH969" s="36" t="s">
        <v>118</v>
      </c>
      <c r="BI969" s="39" t="str">
        <f t="shared" si="281"/>
        <v/>
      </c>
      <c r="BJ969" s="39" t="str">
        <f t="shared" si="282"/>
        <v/>
      </c>
      <c r="BK969" s="16">
        <f>SUM(AR969:AX969)</f>
        <v>0</v>
      </c>
      <c r="BL969" s="10">
        <f>SUM(AL969:AQ969)</f>
        <v>0</v>
      </c>
      <c r="BM969" s="12" t="str">
        <f t="shared" si="283"/>
        <v/>
      </c>
      <c r="BN969" s="12" t="str">
        <f t="shared" si="283"/>
        <v/>
      </c>
      <c r="BO969" s="9">
        <f t="shared" si="284"/>
        <v>0</v>
      </c>
      <c r="BP969" s="39" t="str">
        <f t="shared" si="285"/>
        <v/>
      </c>
      <c r="BQ969" s="147"/>
      <c r="BR969" s="9">
        <f t="shared" si="286"/>
        <v>0</v>
      </c>
      <c r="BS969" s="9">
        <f t="shared" si="287"/>
        <v>91</v>
      </c>
      <c r="BT969" s="9">
        <f t="shared" si="288"/>
        <v>91</v>
      </c>
      <c r="BU969" s="9" t="str">
        <f>IFERROR(_xlfn.XLOOKUP(D969,Sheet1!B:B,Sheet1!L:L),"")</f>
        <v/>
      </c>
      <c r="BV969" s="9" t="e">
        <f>_xlfn.XLOOKUP(BU969,Sheet1!S:S,Sheet1!T:T)</f>
        <v>#N/A</v>
      </c>
      <c r="BW969" s="9" t="e">
        <f>_xlfn.XLOOKUP(D969,Sheet1!B:B,Sheet1!M:M)</f>
        <v>#N/A</v>
      </c>
      <c r="BZ969" s="108">
        <f t="shared" si="289"/>
        <v>0</v>
      </c>
      <c r="CB969" s="12"/>
      <c r="CC969" s="12"/>
      <c r="CG969" s="1" t="str">
        <f>IF(BO969&lt;80,"Below 80",
IF(BO969&lt;=120,"80-120",
IF(BO969&lt;=200,"&gt; 120-200",
IF(BO969&lt;=300,"&gt;200-300",
IF(BO969&lt;=500,"&gt;300-500",
"&gt;500")))))</f>
        <v>Below 80</v>
      </c>
      <c r="CH969" s="1" t="str">
        <f>IFERROR(_xlfn.XLOOKUP(CG969,Scenario!M:M,Scenario!N:N),"")</f>
        <v/>
      </c>
      <c r="CI969" s="1" t="str">
        <f t="shared" si="290"/>
        <v>No</v>
      </c>
      <c r="CJ969" s="75">
        <v>0</v>
      </c>
    </row>
    <row r="970" spans="1:89" hidden="1">
      <c r="A970" s="2">
        <v>969</v>
      </c>
      <c r="B970" s="2">
        <v>2025</v>
      </c>
      <c r="C970" s="1">
        <v>0</v>
      </c>
      <c r="D970" s="37" t="str">
        <v>0015g00001dJkEGAA0</v>
      </c>
      <c r="E970" s="37" t="str">
        <v>M/S SHIVA STEELS</v>
      </c>
      <c r="F970" s="37" t="str">
        <v>UTTAR PRADESH</v>
      </c>
      <c r="G970" s="37" t="str">
        <v>GAUTAM BUDDHA NAGAR</v>
      </c>
      <c r="H970" s="37" t="str">
        <v>Noida</v>
      </c>
      <c r="I970" s="37" t="str">
        <v>SHASHI STEELS CORPORATION</v>
      </c>
      <c r="J970" s="37" t="str">
        <v>Abhijeet Biswas</v>
      </c>
      <c r="K970" s="37">
        <v>0</v>
      </c>
      <c r="L970" s="37" t="str">
        <v>C12816</v>
      </c>
      <c r="M970" s="37" t="str">
        <v>North</v>
      </c>
      <c r="N970" s="2">
        <v>201301</v>
      </c>
      <c r="O970" s="2" t="str">
        <v>09AGGPG7922H1ZA</v>
      </c>
      <c r="P970" s="2">
        <v>9312248502</v>
      </c>
      <c r="Q970" s="2" t="str">
        <v>Mar'25</v>
      </c>
      <c r="R970" s="2">
        <v>2025</v>
      </c>
      <c r="S970" s="1">
        <v>0</v>
      </c>
      <c r="T970" s="2">
        <v>150</v>
      </c>
      <c r="U970" s="12">
        <v>0</v>
      </c>
      <c r="V970" s="1" t="str">
        <v>Challenger</v>
      </c>
      <c r="W970" s="13">
        <v>0</v>
      </c>
      <c r="X970" s="13">
        <v>0</v>
      </c>
      <c r="Y970" s="13">
        <v>0</v>
      </c>
      <c r="Z970" s="13">
        <v>0</v>
      </c>
      <c r="AA970" s="13">
        <v>0</v>
      </c>
      <c r="AB970" s="13">
        <v>0</v>
      </c>
      <c r="AC970" s="13">
        <v>0</v>
      </c>
      <c r="AD970" s="13">
        <v>0</v>
      </c>
      <c r="AE970" s="13">
        <v>0</v>
      </c>
      <c r="AF970" s="13">
        <v>0</v>
      </c>
      <c r="AG970" s="13">
        <v>0</v>
      </c>
      <c r="AH970" s="13">
        <v>0</v>
      </c>
      <c r="AI970" s="13">
        <v>0</v>
      </c>
      <c r="AJ970" s="13">
        <v>0</v>
      </c>
      <c r="AK970" s="13">
        <v>107</v>
      </c>
      <c r="AL970" s="13">
        <v>0</v>
      </c>
      <c r="AM970" s="13">
        <v>0</v>
      </c>
      <c r="AN970" s="13">
        <v>0</v>
      </c>
      <c r="AO970" s="13">
        <v>0</v>
      </c>
      <c r="AP970" s="13">
        <v>0</v>
      </c>
      <c r="AQ970" s="13">
        <v>0</v>
      </c>
      <c r="AR970" s="13">
        <v>0</v>
      </c>
      <c r="AS970" s="13">
        <v>0</v>
      </c>
      <c r="AT970" s="13">
        <v>0</v>
      </c>
      <c r="AU970" s="13">
        <v>0</v>
      </c>
      <c r="AV970" s="13">
        <v>0</v>
      </c>
      <c r="AW970" s="16">
        <f t="shared" si="275"/>
        <v>0</v>
      </c>
      <c r="AX970" s="16">
        <v>0</v>
      </c>
      <c r="AY970" s="10">
        <f t="shared" si="276"/>
        <v>0</v>
      </c>
      <c r="AZ970" s="10">
        <f>SUM(Z970:AK970)</f>
        <v>107</v>
      </c>
      <c r="BA970" s="10"/>
      <c r="BB970" s="10">
        <f t="shared" si="277"/>
        <v>0</v>
      </c>
      <c r="BC970" s="10">
        <f t="shared" si="278"/>
        <v>0</v>
      </c>
      <c r="BD970" s="10">
        <f t="shared" si="279"/>
        <v>-107</v>
      </c>
      <c r="BE970" s="10">
        <f t="shared" si="274"/>
        <v>107</v>
      </c>
      <c r="BF970" s="2" t="s">
        <v>119</v>
      </c>
      <c r="BG970" s="10">
        <f t="shared" si="280"/>
        <v>0</v>
      </c>
      <c r="BH970" s="36" t="s">
        <v>118</v>
      </c>
      <c r="BI970" s="39" t="str">
        <f t="shared" si="281"/>
        <v/>
      </c>
      <c r="BJ970" s="39" t="str">
        <f t="shared" si="282"/>
        <v/>
      </c>
      <c r="BK970" s="16">
        <f>SUM(AR970:AX970)</f>
        <v>0</v>
      </c>
      <c r="BL970" s="10">
        <f>SUM(AL970:AQ970)</f>
        <v>0</v>
      </c>
      <c r="BM970" s="12" t="str">
        <f t="shared" si="283"/>
        <v/>
      </c>
      <c r="BN970" s="12" t="str">
        <f t="shared" si="283"/>
        <v/>
      </c>
      <c r="BO970" s="9">
        <f t="shared" si="284"/>
        <v>0</v>
      </c>
      <c r="BP970" s="39" t="str">
        <f t="shared" si="285"/>
        <v/>
      </c>
      <c r="BQ970" s="147"/>
      <c r="BR970" s="9">
        <f t="shared" si="286"/>
        <v>0</v>
      </c>
      <c r="BS970" s="9">
        <f t="shared" si="287"/>
        <v>107</v>
      </c>
      <c r="BT970" s="9">
        <f t="shared" si="288"/>
        <v>107</v>
      </c>
      <c r="BU970" s="9" t="str">
        <f>IFERROR(_xlfn.XLOOKUP(D970,Sheet1!B:B,Sheet1!L:L),"")</f>
        <v/>
      </c>
      <c r="BV970" s="9" t="e">
        <f>_xlfn.XLOOKUP(BU970,Sheet1!S:S,Sheet1!T:T)</f>
        <v>#N/A</v>
      </c>
      <c r="BW970" s="9" t="e">
        <f>_xlfn.XLOOKUP(D970,Sheet1!B:B,Sheet1!M:M)</f>
        <v>#N/A</v>
      </c>
      <c r="BZ970" s="108">
        <f t="shared" si="289"/>
        <v>0</v>
      </c>
      <c r="CB970" s="12"/>
      <c r="CC970" s="12"/>
      <c r="CG970" s="1" t="str">
        <f>IF(BO970&lt;80,"Below 80",
IF(BO970&lt;=120,"80-120",
IF(BO970&lt;=200,"&gt; 120-200",
IF(BO970&lt;=300,"&gt;200-300",
IF(BO970&lt;=500,"&gt;300-500",
"&gt;500")))))</f>
        <v>Below 80</v>
      </c>
      <c r="CH970" s="1" t="str">
        <f>IFERROR(_xlfn.XLOOKUP(CG970,Scenario!M:M,Scenario!N:N),"")</f>
        <v/>
      </c>
      <c r="CI970" s="1" t="str">
        <f t="shared" si="290"/>
        <v>No</v>
      </c>
      <c r="CJ970" s="75">
        <v>0</v>
      </c>
    </row>
    <row r="971" spans="1:89" hidden="1">
      <c r="A971" s="2">
        <v>970</v>
      </c>
      <c r="B971" s="2">
        <v>2025</v>
      </c>
      <c r="C971" s="1">
        <v>0</v>
      </c>
      <c r="D971" s="37" t="str">
        <v>001J1000007oL8DIAU</v>
      </c>
      <c r="E971" s="37" t="str">
        <v>BISHT SALES CORPORATION</v>
      </c>
      <c r="F971" s="37" t="str">
        <v>UTTARAKHAND</v>
      </c>
      <c r="G971" s="37" t="str">
        <v>DEHRADUN</v>
      </c>
      <c r="H971" s="37" t="str">
        <v>Dehradun</v>
      </c>
      <c r="I971" s="37" t="str">
        <v>SHIVA SALES INDIA CORPORATION</v>
      </c>
      <c r="J971" s="37" t="str">
        <v>Ravi Kumar</v>
      </c>
      <c r="K971" s="37">
        <v>0</v>
      </c>
      <c r="L971" s="37" t="str">
        <v>C12821</v>
      </c>
      <c r="M971" s="37" t="str">
        <v>North</v>
      </c>
      <c r="N971" s="2">
        <v>248001</v>
      </c>
      <c r="O971" s="2" t="str">
        <v>05BEAPB1638E1Z9</v>
      </c>
      <c r="P971" s="2">
        <v>8057936967</v>
      </c>
      <c r="Q971" s="2" t="str">
        <v>Mar'25</v>
      </c>
      <c r="R971" s="2">
        <v>2025</v>
      </c>
      <c r="S971" s="1">
        <v>0</v>
      </c>
      <c r="T971" s="2">
        <v>20</v>
      </c>
      <c r="U971" s="12">
        <v>0.23333333333333334</v>
      </c>
      <c r="V971" s="1" t="str">
        <v>Friendly</v>
      </c>
      <c r="W971" s="13">
        <v>0</v>
      </c>
      <c r="X971" s="13">
        <v>0</v>
      </c>
      <c r="Y971" s="13">
        <v>0</v>
      </c>
      <c r="Z971" s="13">
        <v>0</v>
      </c>
      <c r="AA971" s="13">
        <v>0</v>
      </c>
      <c r="AB971" s="13">
        <v>0</v>
      </c>
      <c r="AC971" s="13">
        <v>0</v>
      </c>
      <c r="AD971" s="13">
        <v>0</v>
      </c>
      <c r="AE971" s="13">
        <v>0</v>
      </c>
      <c r="AF971" s="13">
        <v>0</v>
      </c>
      <c r="AG971" s="13">
        <v>0</v>
      </c>
      <c r="AH971" s="13">
        <v>0</v>
      </c>
      <c r="AI971" s="13">
        <v>0</v>
      </c>
      <c r="AJ971" s="13">
        <v>0</v>
      </c>
      <c r="AK971" s="13">
        <v>26</v>
      </c>
      <c r="AL971" s="13">
        <v>7</v>
      </c>
      <c r="AM971" s="13">
        <v>20</v>
      </c>
      <c r="AN971" s="13">
        <v>11</v>
      </c>
      <c r="AO971" s="13">
        <v>7</v>
      </c>
      <c r="AP971" s="13">
        <v>0</v>
      </c>
      <c r="AQ971" s="13">
        <v>0</v>
      </c>
      <c r="AR971" s="13">
        <v>0</v>
      </c>
      <c r="AS971" s="13">
        <v>8</v>
      </c>
      <c r="AT971" s="13">
        <v>1</v>
      </c>
      <c r="AU971" s="13">
        <v>8</v>
      </c>
      <c r="AV971" s="13">
        <v>5</v>
      </c>
      <c r="AW971" s="16">
        <f t="shared" si="275"/>
        <v>62</v>
      </c>
      <c r="AX971" s="16">
        <v>90</v>
      </c>
      <c r="AY971" s="10">
        <f t="shared" si="276"/>
        <v>152</v>
      </c>
      <c r="AZ971" s="10">
        <f>SUM(Z971:AK971)</f>
        <v>26</v>
      </c>
      <c r="BA971" s="10">
        <v>70</v>
      </c>
      <c r="BB971" s="10">
        <f t="shared" si="277"/>
        <v>8</v>
      </c>
      <c r="BC971" s="10">
        <f t="shared" si="278"/>
        <v>2</v>
      </c>
      <c r="BD971" s="10">
        <f t="shared" si="279"/>
        <v>126</v>
      </c>
      <c r="BE971" s="10">
        <f t="shared" si="274"/>
        <v>-36</v>
      </c>
      <c r="BF971" s="2" t="s">
        <v>119</v>
      </c>
      <c r="BG971" s="10">
        <f t="shared" si="280"/>
        <v>6.625</v>
      </c>
      <c r="BH971" s="36" t="s">
        <v>118</v>
      </c>
      <c r="BI971" s="39" t="str">
        <f t="shared" si="281"/>
        <v/>
      </c>
      <c r="BJ971" s="39" t="str">
        <f t="shared" si="282"/>
        <v/>
      </c>
      <c r="BK971" s="16">
        <f>SUM(AR971:AX971)</f>
        <v>174</v>
      </c>
      <c r="BL971" s="10">
        <f>SUM(AL971:AQ971)</f>
        <v>45</v>
      </c>
      <c r="BM971" s="12">
        <f t="shared" si="283"/>
        <v>1.1447368421052631</v>
      </c>
      <c r="BN971" s="12">
        <f t="shared" si="283"/>
        <v>0.29605263157894735</v>
      </c>
      <c r="BO971" s="9">
        <f t="shared" si="284"/>
        <v>53</v>
      </c>
      <c r="BP971" s="39" t="str">
        <f t="shared" si="285"/>
        <v/>
      </c>
      <c r="BQ971" s="147"/>
      <c r="BR971" s="9">
        <f t="shared" si="286"/>
        <v>0</v>
      </c>
      <c r="BS971" s="9">
        <f t="shared" si="287"/>
        <v>26</v>
      </c>
      <c r="BT971" s="9">
        <f t="shared" si="288"/>
        <v>26</v>
      </c>
      <c r="BU971" s="9" t="str">
        <f>IFERROR(_xlfn.XLOOKUP(D971,Sheet1!B:B,Sheet1!L:L),"")</f>
        <v/>
      </c>
      <c r="BV971" s="9" t="e">
        <f>_xlfn.XLOOKUP(BU971,Sheet1!S:S,Sheet1!T:T)</f>
        <v>#N/A</v>
      </c>
      <c r="BW971" s="9" t="e">
        <f>_xlfn.XLOOKUP(D971,Sheet1!B:B,Sheet1!M:M)</f>
        <v>#N/A</v>
      </c>
      <c r="BZ971" s="108">
        <f t="shared" si="289"/>
        <v>90</v>
      </c>
      <c r="CB971" s="12">
        <f>AW971/AY971</f>
        <v>0.40789473684210525</v>
      </c>
      <c r="CC971" s="12">
        <f>AX971/AY971</f>
        <v>0.59210526315789469</v>
      </c>
      <c r="CG971" s="1" t="str">
        <f>IF(BO971&lt;80,"Below 80",
IF(BO971&lt;=120,"80-120",
IF(BO971&lt;=200,"&gt; 120-200",
IF(BO971&lt;=300,"&gt;200-300",
IF(BO971&lt;=500,"&gt;300-500",
"&gt;500")))))</f>
        <v>Below 80</v>
      </c>
      <c r="CH971" s="1" t="str">
        <f>IFERROR(_xlfn.XLOOKUP(CG971,Scenario!M:M,Scenario!N:N),"")</f>
        <v/>
      </c>
      <c r="CI971" s="1" t="str">
        <f t="shared" si="290"/>
        <v>Yes</v>
      </c>
      <c r="CJ971" s="75">
        <v>82</v>
      </c>
    </row>
    <row r="972" spans="1:89" s="115" customFormat="1" hidden="1">
      <c r="A972" s="113">
        <v>971</v>
      </c>
      <c r="B972" s="2">
        <v>2025</v>
      </c>
      <c r="C972" s="1">
        <v>0</v>
      </c>
      <c r="D972" s="114" t="str">
        <v>001J100000TsbfmIAB</v>
      </c>
      <c r="E972" s="114" t="str">
        <v>M/S VIJAY KUMAR HARISH KUMAR</v>
      </c>
      <c r="F972" s="114" t="str">
        <v>UTTARAKHAND</v>
      </c>
      <c r="G972" s="114" t="str">
        <v>UDAM SINGH NAGAR</v>
      </c>
      <c r="H972" s="114" t="str">
        <v>Sitarganj</v>
      </c>
      <c r="I972" s="114" t="str">
        <v>SHIVA SALES INDIA CORPORATION</v>
      </c>
      <c r="J972" s="114" t="str">
        <v>Manoj Yadav</v>
      </c>
      <c r="K972" s="114">
        <v>0</v>
      </c>
      <c r="L972" s="114" t="str">
        <v>C12821</v>
      </c>
      <c r="M972" s="114" t="str">
        <v>North</v>
      </c>
      <c r="N972" s="2">
        <v>262405</v>
      </c>
      <c r="O972" s="2" t="str">
        <v>05AGXPG4806F1ZC</v>
      </c>
      <c r="P972" s="2">
        <v>9837091792</v>
      </c>
      <c r="Q972" s="113" t="str">
        <v>Mar'25</v>
      </c>
      <c r="R972" s="113">
        <v>2025</v>
      </c>
      <c r="S972" s="1">
        <v>0</v>
      </c>
      <c r="T972" s="113">
        <v>100</v>
      </c>
      <c r="U972" s="121">
        <v>0</v>
      </c>
      <c r="V972" s="115" t="str">
        <v>Challenger</v>
      </c>
      <c r="W972" s="222">
        <v>0</v>
      </c>
      <c r="X972" s="222">
        <v>0</v>
      </c>
      <c r="Y972" s="222">
        <v>0</v>
      </c>
      <c r="Z972" s="222">
        <v>0</v>
      </c>
      <c r="AA972" s="222">
        <v>0</v>
      </c>
      <c r="AB972" s="222">
        <v>0</v>
      </c>
      <c r="AC972" s="222">
        <v>0</v>
      </c>
      <c r="AD972" s="222">
        <v>0</v>
      </c>
      <c r="AE972" s="222">
        <v>0</v>
      </c>
      <c r="AF972" s="222">
        <v>0</v>
      </c>
      <c r="AG972" s="222">
        <v>0</v>
      </c>
      <c r="AH972" s="222">
        <v>0</v>
      </c>
      <c r="AI972" s="222">
        <v>0</v>
      </c>
      <c r="AJ972" s="222">
        <v>0</v>
      </c>
      <c r="AK972" s="222">
        <v>79</v>
      </c>
      <c r="AL972" s="222">
        <v>18</v>
      </c>
      <c r="AM972" s="222">
        <v>0</v>
      </c>
      <c r="AN972" s="222">
        <v>15</v>
      </c>
      <c r="AO972" s="222">
        <v>0</v>
      </c>
      <c r="AP972" s="222">
        <v>0</v>
      </c>
      <c r="AQ972" s="222">
        <v>0</v>
      </c>
      <c r="AR972" s="222">
        <v>0</v>
      </c>
      <c r="AS972" s="13">
        <v>0</v>
      </c>
      <c r="AT972" s="13">
        <v>0</v>
      </c>
      <c r="AU972" s="13">
        <v>0</v>
      </c>
      <c r="AV972" s="13">
        <v>0</v>
      </c>
      <c r="AW972" s="16">
        <f t="shared" si="275"/>
        <v>33</v>
      </c>
      <c r="AX972" s="16">
        <v>66</v>
      </c>
      <c r="AY972" s="10">
        <f t="shared" si="276"/>
        <v>99</v>
      </c>
      <c r="AZ972" s="116">
        <f>SUM(Z972:AK972)</f>
        <v>79</v>
      </c>
      <c r="BA972" s="116"/>
      <c r="BB972" s="10">
        <f t="shared" si="277"/>
        <v>-33</v>
      </c>
      <c r="BC972" s="10">
        <f t="shared" si="278"/>
        <v>-8.25</v>
      </c>
      <c r="BD972" s="116">
        <f t="shared" si="279"/>
        <v>20</v>
      </c>
      <c r="BE972" s="116">
        <f t="shared" si="274"/>
        <v>46</v>
      </c>
      <c r="BF972" s="113" t="s">
        <v>119</v>
      </c>
      <c r="BG972" s="10">
        <f t="shared" si="280"/>
        <v>4.125</v>
      </c>
      <c r="BH972" s="119" t="s">
        <v>118</v>
      </c>
      <c r="BI972" s="120" t="str">
        <f t="shared" si="281"/>
        <v/>
      </c>
      <c r="BJ972" s="120" t="str">
        <f t="shared" si="282"/>
        <v/>
      </c>
      <c r="BK972" s="117">
        <f>SUM(AR972:AX972)</f>
        <v>99</v>
      </c>
      <c r="BL972" s="116">
        <f>SUM(AL972:AQ972)</f>
        <v>33</v>
      </c>
      <c r="BM972" s="121">
        <f t="shared" si="283"/>
        <v>1</v>
      </c>
      <c r="BN972" s="121">
        <f t="shared" si="283"/>
        <v>0.33333333333333331</v>
      </c>
      <c r="BO972" s="9">
        <f t="shared" si="284"/>
        <v>33</v>
      </c>
      <c r="BP972" s="120" t="str">
        <f t="shared" si="285"/>
        <v/>
      </c>
      <c r="BQ972" s="148" t="s">
        <v>195</v>
      </c>
      <c r="BR972" s="122">
        <f t="shared" si="286"/>
        <v>0</v>
      </c>
      <c r="BS972" s="122">
        <f t="shared" si="287"/>
        <v>79</v>
      </c>
      <c r="BT972" s="122">
        <f t="shared" si="288"/>
        <v>79</v>
      </c>
      <c r="BU972" s="122" t="str">
        <f>IFERROR(_xlfn.XLOOKUP(D972,Sheet1!B:B,Sheet1!L:L),"")</f>
        <v/>
      </c>
      <c r="BV972" s="122" t="e">
        <f>_xlfn.XLOOKUP(BU972,Sheet1!S:S,Sheet1!T:T)</f>
        <v>#N/A</v>
      </c>
      <c r="BW972" s="122" t="e">
        <f>_xlfn.XLOOKUP(D972,Sheet1!B:B,Sheet1!M:M)</f>
        <v>#N/A</v>
      </c>
      <c r="BZ972" s="123">
        <f t="shared" si="289"/>
        <v>66</v>
      </c>
      <c r="CB972" s="121">
        <f>AW972/AY972</f>
        <v>0.33333333333333331</v>
      </c>
      <c r="CC972" s="121">
        <f>AX972/AY972</f>
        <v>0.66666666666666663</v>
      </c>
      <c r="CG972" s="115" t="str">
        <f>IF(BO972&lt;80,"Below 80",
IF(BO972&lt;=120,"80-120",
IF(BO972&lt;=200,"&gt; 120-200",
IF(BO972&lt;=300,"&gt;200-300",
IF(BO972&lt;=500,"&gt;300-500",
"&gt;500")))))</f>
        <v>Below 80</v>
      </c>
      <c r="CH972" s="115" t="str">
        <f>IFERROR(_xlfn.XLOOKUP(CG972,Scenario!M:M,Scenario!N:N),"")</f>
        <v/>
      </c>
      <c r="CI972" s="1" t="str">
        <f t="shared" si="290"/>
        <v>No</v>
      </c>
      <c r="CJ972" s="75">
        <v>66</v>
      </c>
      <c r="CK972" s="1"/>
    </row>
    <row r="973" spans="1:89" hidden="1">
      <c r="A973" s="2">
        <v>972</v>
      </c>
      <c r="B973" s="2">
        <v>2025</v>
      </c>
      <c r="C973" s="1">
        <v>0</v>
      </c>
      <c r="D973" s="37" t="str">
        <v>0015g00001dJBSZAA4</v>
      </c>
      <c r="E973" s="37" t="str">
        <v>M/S RUDRA CONSTRUCTIONS</v>
      </c>
      <c r="F973" s="37">
        <v>0</v>
      </c>
      <c r="G973" s="37">
        <v>0</v>
      </c>
      <c r="H973" s="37" t="str">
        <v>Haridwar</v>
      </c>
      <c r="I973" s="37" t="str">
        <v>SHIVA SALES INDIA CORPORATION</v>
      </c>
      <c r="J973" s="37" t="str">
        <v>Ravi Kumar</v>
      </c>
      <c r="K973" s="37">
        <v>0</v>
      </c>
      <c r="L973" s="37" t="str">
        <v>C12821</v>
      </c>
      <c r="M973" s="37" t="str">
        <v>North</v>
      </c>
      <c r="N973" s="2">
        <v>209408</v>
      </c>
      <c r="O973" s="2" t="str">
        <v>05BQTPG8102K1ZM</v>
      </c>
      <c r="P973" s="2">
        <v>8449430871</v>
      </c>
      <c r="Q973" s="2" t="str">
        <v>Mar'25</v>
      </c>
      <c r="R973" s="2">
        <v>2025</v>
      </c>
      <c r="S973" s="1">
        <v>0</v>
      </c>
      <c r="T973" s="2">
        <v>150</v>
      </c>
      <c r="U973" s="12">
        <v>0</v>
      </c>
      <c r="V973" s="1" t="str">
        <v>Challenger</v>
      </c>
      <c r="W973" s="13">
        <v>0</v>
      </c>
      <c r="X973" s="13">
        <v>0</v>
      </c>
      <c r="Y973" s="13">
        <v>0</v>
      </c>
      <c r="Z973" s="13">
        <v>0</v>
      </c>
      <c r="AA973" s="13">
        <v>0</v>
      </c>
      <c r="AB973" s="13">
        <v>0</v>
      </c>
      <c r="AC973" s="13">
        <v>0</v>
      </c>
      <c r="AD973" s="13">
        <v>0</v>
      </c>
      <c r="AE973" s="13">
        <v>0</v>
      </c>
      <c r="AF973" s="13">
        <v>0</v>
      </c>
      <c r="AG973" s="13">
        <v>0</v>
      </c>
      <c r="AH973" s="13">
        <v>0</v>
      </c>
      <c r="AI973" s="13">
        <v>0</v>
      </c>
      <c r="AJ973" s="13">
        <v>0</v>
      </c>
      <c r="AK973" s="13">
        <v>6</v>
      </c>
      <c r="AL973" s="13">
        <v>0</v>
      </c>
      <c r="AM973" s="13">
        <v>0</v>
      </c>
      <c r="AN973" s="13">
        <v>0</v>
      </c>
      <c r="AO973" s="13">
        <v>0</v>
      </c>
      <c r="AP973" s="13">
        <v>0</v>
      </c>
      <c r="AQ973" s="13">
        <v>0</v>
      </c>
      <c r="AR973" s="13">
        <v>0</v>
      </c>
      <c r="AS973" s="13">
        <v>0</v>
      </c>
      <c r="AT973" s="13">
        <v>0</v>
      </c>
      <c r="AU973" s="13">
        <v>0</v>
      </c>
      <c r="AV973" s="13">
        <v>0</v>
      </c>
      <c r="AW973" s="16">
        <f t="shared" si="275"/>
        <v>0</v>
      </c>
      <c r="AX973" s="16">
        <v>0</v>
      </c>
      <c r="AY973" s="10">
        <f t="shared" si="276"/>
        <v>0</v>
      </c>
      <c r="AZ973" s="10">
        <f>SUM(Z973:AK973)</f>
        <v>6</v>
      </c>
      <c r="BA973" s="10"/>
      <c r="BB973" s="10">
        <f t="shared" si="277"/>
        <v>0</v>
      </c>
      <c r="BC973" s="10">
        <f t="shared" si="278"/>
        <v>0</v>
      </c>
      <c r="BD973" s="10">
        <f t="shared" si="279"/>
        <v>-6</v>
      </c>
      <c r="BE973" s="10">
        <f t="shared" si="274"/>
        <v>6</v>
      </c>
      <c r="BF973" s="2" t="s">
        <v>119</v>
      </c>
      <c r="BG973" s="10">
        <f t="shared" si="280"/>
        <v>0</v>
      </c>
      <c r="BH973" s="36" t="s">
        <v>118</v>
      </c>
      <c r="BI973" s="39" t="str">
        <f t="shared" si="281"/>
        <v/>
      </c>
      <c r="BJ973" s="39" t="str">
        <f t="shared" si="282"/>
        <v/>
      </c>
      <c r="BK973" s="16">
        <f>SUM(AR973:AX973)</f>
        <v>0</v>
      </c>
      <c r="BL973" s="10">
        <f>SUM(AL973:AQ973)</f>
        <v>0</v>
      </c>
      <c r="BM973" s="12" t="str">
        <f t="shared" si="283"/>
        <v/>
      </c>
      <c r="BN973" s="12" t="str">
        <f t="shared" si="283"/>
        <v/>
      </c>
      <c r="BO973" s="9">
        <f t="shared" si="284"/>
        <v>0</v>
      </c>
      <c r="BP973" s="39" t="str">
        <f t="shared" si="285"/>
        <v/>
      </c>
      <c r="BQ973" s="147"/>
      <c r="BR973" s="9">
        <f t="shared" si="286"/>
        <v>0</v>
      </c>
      <c r="BS973" s="9">
        <f t="shared" si="287"/>
        <v>6</v>
      </c>
      <c r="BT973" s="9">
        <f t="shared" si="288"/>
        <v>6</v>
      </c>
      <c r="BU973" s="9" t="str">
        <f>IFERROR(_xlfn.XLOOKUP(D973,Sheet1!B:B,Sheet1!L:L),"")</f>
        <v/>
      </c>
      <c r="BV973" s="9" t="e">
        <f>_xlfn.XLOOKUP(BU973,Sheet1!S:S,Sheet1!T:T)</f>
        <v>#N/A</v>
      </c>
      <c r="BW973" s="9" t="e">
        <f>_xlfn.XLOOKUP(D973,Sheet1!B:B,Sheet1!M:M)</f>
        <v>#N/A</v>
      </c>
      <c r="BZ973" s="108">
        <f t="shared" si="289"/>
        <v>0</v>
      </c>
      <c r="CB973" s="12"/>
      <c r="CC973" s="12"/>
      <c r="CG973" s="1" t="str">
        <f>IF(BO973&lt;80,"Below 80",
IF(BO973&lt;=120,"80-120",
IF(BO973&lt;=200,"&gt; 120-200",
IF(BO973&lt;=300,"&gt;200-300",
IF(BO973&lt;=500,"&gt;300-500",
"&gt;500")))))</f>
        <v>Below 80</v>
      </c>
      <c r="CH973" s="1" t="str">
        <f>IFERROR(_xlfn.XLOOKUP(CG973,Scenario!M:M,Scenario!N:N),"")</f>
        <v/>
      </c>
      <c r="CI973" s="1" t="str">
        <f t="shared" si="290"/>
        <v>No</v>
      </c>
      <c r="CJ973" s="75">
        <v>0</v>
      </c>
    </row>
    <row r="974" spans="1:89" hidden="1">
      <c r="A974" s="2">
        <v>973</v>
      </c>
      <c r="B974" s="2">
        <v>2025</v>
      </c>
      <c r="C974" s="1">
        <v>0</v>
      </c>
      <c r="D974" s="37" t="str">
        <v>0015g00001UBHmOAAX</v>
      </c>
      <c r="E974" s="37" t="str">
        <v>M/S HARI OM STEELS SHIVALIK NAGAR</v>
      </c>
      <c r="F974" s="37" t="str">
        <v>UTTARAKHAND</v>
      </c>
      <c r="G974" s="37" t="str">
        <v>HARIDWAR</v>
      </c>
      <c r="H974" s="37" t="str">
        <v>Haridwar</v>
      </c>
      <c r="I974" s="37" t="str">
        <v>SHIVA SALES INDIA CORPORATION</v>
      </c>
      <c r="J974" s="37" t="str">
        <v>Ravi Kumar</v>
      </c>
      <c r="K974" s="37">
        <v>0</v>
      </c>
      <c r="L974" s="37" t="str">
        <v>C12821</v>
      </c>
      <c r="M974" s="37" t="str">
        <v>North</v>
      </c>
      <c r="N974" s="2">
        <v>249403</v>
      </c>
      <c r="O974" s="2" t="str">
        <v>05AMCPK8991Q1Z7</v>
      </c>
      <c r="P974" s="2">
        <v>9837106049</v>
      </c>
      <c r="Q974" s="2" t="str">
        <v>Mar'25</v>
      </c>
      <c r="R974" s="2">
        <v>2025</v>
      </c>
      <c r="S974" s="1">
        <v>0</v>
      </c>
      <c r="T974" s="2">
        <v>100</v>
      </c>
      <c r="U974" s="12">
        <v>0</v>
      </c>
      <c r="V974" s="1" t="str">
        <v>Challenger</v>
      </c>
      <c r="W974" s="13">
        <v>0</v>
      </c>
      <c r="X974" s="13">
        <v>0</v>
      </c>
      <c r="Y974" s="13">
        <v>0</v>
      </c>
      <c r="Z974" s="13">
        <v>0</v>
      </c>
      <c r="AA974" s="13">
        <v>0</v>
      </c>
      <c r="AB974" s="13">
        <v>0</v>
      </c>
      <c r="AC974" s="13">
        <v>0</v>
      </c>
      <c r="AD974" s="13">
        <v>0</v>
      </c>
      <c r="AE974" s="13">
        <v>0</v>
      </c>
      <c r="AF974" s="13">
        <v>0</v>
      </c>
      <c r="AG974" s="13">
        <v>0</v>
      </c>
      <c r="AH974" s="13">
        <v>0</v>
      </c>
      <c r="AI974" s="13">
        <v>0</v>
      </c>
      <c r="AJ974" s="13">
        <v>0</v>
      </c>
      <c r="AK974" s="13">
        <v>8</v>
      </c>
      <c r="AL974" s="13">
        <v>0</v>
      </c>
      <c r="AM974" s="13">
        <v>0</v>
      </c>
      <c r="AN974" s="13">
        <v>0</v>
      </c>
      <c r="AO974" s="13">
        <v>0</v>
      </c>
      <c r="AP974" s="13">
        <v>0</v>
      </c>
      <c r="AQ974" s="13">
        <v>0</v>
      </c>
      <c r="AR974" s="13">
        <v>0</v>
      </c>
      <c r="AS974" s="13">
        <v>0</v>
      </c>
      <c r="AT974" s="13">
        <v>0</v>
      </c>
      <c r="AU974" s="13">
        <v>0</v>
      </c>
      <c r="AV974" s="13">
        <v>0</v>
      </c>
      <c r="AW974" s="16">
        <f t="shared" si="275"/>
        <v>0</v>
      </c>
      <c r="AX974" s="16">
        <v>0</v>
      </c>
      <c r="AY974" s="10">
        <f t="shared" si="276"/>
        <v>0</v>
      </c>
      <c r="AZ974" s="10">
        <f>SUM(Z974:AK974)</f>
        <v>8</v>
      </c>
      <c r="BA974" s="10"/>
      <c r="BB974" s="10">
        <f t="shared" si="277"/>
        <v>0</v>
      </c>
      <c r="BC974" s="10">
        <f t="shared" si="278"/>
        <v>0</v>
      </c>
      <c r="BD974" s="10">
        <f t="shared" si="279"/>
        <v>-8</v>
      </c>
      <c r="BE974" s="10">
        <f t="shared" si="274"/>
        <v>8</v>
      </c>
      <c r="BF974" s="2" t="s">
        <v>119</v>
      </c>
      <c r="BG974" s="10">
        <f t="shared" si="280"/>
        <v>0</v>
      </c>
      <c r="BH974" s="36" t="s">
        <v>118</v>
      </c>
      <c r="BI974" s="39" t="str">
        <f t="shared" si="281"/>
        <v/>
      </c>
      <c r="BJ974" s="39" t="str">
        <f t="shared" si="282"/>
        <v/>
      </c>
      <c r="BK974" s="16">
        <f>SUM(AR974:AX974)</f>
        <v>0</v>
      </c>
      <c r="BL974" s="10">
        <f>SUM(AL974:AQ974)</f>
        <v>0</v>
      </c>
      <c r="BM974" s="12" t="str">
        <f t="shared" si="283"/>
        <v/>
      </c>
      <c r="BN974" s="12" t="str">
        <f t="shared" si="283"/>
        <v/>
      </c>
      <c r="BO974" s="9">
        <f t="shared" si="284"/>
        <v>0</v>
      </c>
      <c r="BP974" s="39" t="str">
        <f t="shared" si="285"/>
        <v/>
      </c>
      <c r="BQ974" s="147"/>
      <c r="BR974" s="9">
        <f t="shared" si="286"/>
        <v>0</v>
      </c>
      <c r="BS974" s="9">
        <f t="shared" si="287"/>
        <v>8</v>
      </c>
      <c r="BT974" s="9">
        <f t="shared" si="288"/>
        <v>8</v>
      </c>
      <c r="BU974" s="9" t="str">
        <f>IFERROR(_xlfn.XLOOKUP(D974,Sheet1!B:B,Sheet1!L:L),"")</f>
        <v/>
      </c>
      <c r="BV974" s="9" t="e">
        <f>_xlfn.XLOOKUP(BU974,Sheet1!S:S,Sheet1!T:T)</f>
        <v>#N/A</v>
      </c>
      <c r="BW974" s="9" t="e">
        <f>_xlfn.XLOOKUP(D974,Sheet1!B:B,Sheet1!M:M)</f>
        <v>#N/A</v>
      </c>
      <c r="BZ974" s="108">
        <f t="shared" si="289"/>
        <v>0</v>
      </c>
      <c r="CB974" s="12"/>
      <c r="CC974" s="12"/>
      <c r="CG974" s="1" t="str">
        <f>IF(BO974&lt;80,"Below 80",
IF(BO974&lt;=120,"80-120",
IF(BO974&lt;=200,"&gt; 120-200",
IF(BO974&lt;=300,"&gt;200-300",
IF(BO974&lt;=500,"&gt;300-500",
"&gt;500")))))</f>
        <v>Below 80</v>
      </c>
      <c r="CH974" s="1" t="str">
        <f>IFERROR(_xlfn.XLOOKUP(CG974,Scenario!M:M,Scenario!N:N),"")</f>
        <v/>
      </c>
      <c r="CI974" s="1" t="str">
        <f t="shared" si="290"/>
        <v>No</v>
      </c>
      <c r="CJ974" s="75">
        <v>0</v>
      </c>
    </row>
    <row r="975" spans="1:89" hidden="1">
      <c r="A975" s="2">
        <v>974</v>
      </c>
      <c r="B975" s="2">
        <v>2025</v>
      </c>
      <c r="C975" s="1">
        <v>0</v>
      </c>
      <c r="D975" s="37" t="str">
        <v>0015g00001efzs7AAA</v>
      </c>
      <c r="E975" s="37" t="str">
        <v>Amit Brothers</v>
      </c>
      <c r="F975" s="37">
        <v>0</v>
      </c>
      <c r="G975" s="37">
        <v>0</v>
      </c>
      <c r="H975" s="37" t="str">
        <v>Saharanpur</v>
      </c>
      <c r="I975" s="37" t="str">
        <v>OPTRIX INFRA LLP</v>
      </c>
      <c r="J975" s="37" t="str">
        <v>SHIV KUMAR</v>
      </c>
      <c r="K975" s="37">
        <v>0</v>
      </c>
      <c r="L975" s="37" t="str">
        <v>001J100000PJG7oIAH</v>
      </c>
      <c r="M975" s="37" t="str">
        <v>North</v>
      </c>
      <c r="N975" s="2">
        <v>240001</v>
      </c>
      <c r="O975" s="2" t="str">
        <v>09AGMPA7458G1ZS</v>
      </c>
      <c r="P975" s="2">
        <v>9712742240</v>
      </c>
      <c r="Q975" s="2" t="str">
        <v>Mar'25</v>
      </c>
      <c r="R975" s="2">
        <v>2025</v>
      </c>
      <c r="S975" s="1">
        <v>0</v>
      </c>
      <c r="T975" s="2">
        <v>200</v>
      </c>
      <c r="U975" s="12">
        <v>0</v>
      </c>
      <c r="V975" s="1" t="str">
        <v>Challenger</v>
      </c>
      <c r="W975" s="13">
        <v>0</v>
      </c>
      <c r="X975" s="13">
        <v>0</v>
      </c>
      <c r="Y975" s="13">
        <v>0</v>
      </c>
      <c r="Z975" s="13">
        <v>0</v>
      </c>
      <c r="AA975" s="13">
        <v>0</v>
      </c>
      <c r="AB975" s="13">
        <v>0</v>
      </c>
      <c r="AC975" s="13">
        <v>0</v>
      </c>
      <c r="AD975" s="13">
        <v>0</v>
      </c>
      <c r="AE975" s="13">
        <v>0</v>
      </c>
      <c r="AF975" s="13">
        <v>0</v>
      </c>
      <c r="AG975" s="13">
        <v>0</v>
      </c>
      <c r="AH975" s="13">
        <v>0</v>
      </c>
      <c r="AI975" s="13">
        <v>0</v>
      </c>
      <c r="AJ975" s="13">
        <v>0</v>
      </c>
      <c r="AK975" s="13">
        <v>5</v>
      </c>
      <c r="AL975" s="13">
        <v>0</v>
      </c>
      <c r="AM975" s="13">
        <v>0</v>
      </c>
      <c r="AN975" s="13">
        <v>0</v>
      </c>
      <c r="AO975" s="13">
        <v>0</v>
      </c>
      <c r="AP975" s="13">
        <v>0</v>
      </c>
      <c r="AQ975" s="13">
        <v>0</v>
      </c>
      <c r="AR975" s="13">
        <v>0</v>
      </c>
      <c r="AS975" s="13">
        <v>0</v>
      </c>
      <c r="AT975" s="13">
        <v>0</v>
      </c>
      <c r="AU975" s="13">
        <v>0</v>
      </c>
      <c r="AV975" s="13">
        <v>0</v>
      </c>
      <c r="AW975" s="16">
        <f t="shared" si="275"/>
        <v>0</v>
      </c>
      <c r="AX975" s="16">
        <v>0</v>
      </c>
      <c r="AY975" s="10">
        <f t="shared" si="276"/>
        <v>0</v>
      </c>
      <c r="AZ975" s="10">
        <f>SUM(Z975:AK975)</f>
        <v>5</v>
      </c>
      <c r="BA975" s="10"/>
      <c r="BB975" s="10">
        <f t="shared" si="277"/>
        <v>0</v>
      </c>
      <c r="BC975" s="10">
        <f t="shared" si="278"/>
        <v>0</v>
      </c>
      <c r="BD975" s="10">
        <f t="shared" si="279"/>
        <v>-5</v>
      </c>
      <c r="BE975" s="10">
        <f t="shared" si="274"/>
        <v>5</v>
      </c>
      <c r="BF975" s="2" t="s">
        <v>119</v>
      </c>
      <c r="BG975" s="10">
        <f t="shared" si="280"/>
        <v>0</v>
      </c>
      <c r="BH975" s="36" t="s">
        <v>118</v>
      </c>
      <c r="BI975" s="39" t="str">
        <f t="shared" si="281"/>
        <v/>
      </c>
      <c r="BJ975" s="39" t="str">
        <f t="shared" si="282"/>
        <v/>
      </c>
      <c r="BK975" s="16">
        <f>SUM(AR975:AX975)</f>
        <v>0</v>
      </c>
      <c r="BL975" s="10">
        <f>SUM(AL975:AQ975)</f>
        <v>0</v>
      </c>
      <c r="BM975" s="12" t="str">
        <f t="shared" si="283"/>
        <v/>
      </c>
      <c r="BN975" s="12" t="str">
        <f t="shared" si="283"/>
        <v/>
      </c>
      <c r="BO975" s="9">
        <f t="shared" si="284"/>
        <v>0</v>
      </c>
      <c r="BP975" s="39" t="str">
        <f t="shared" si="285"/>
        <v/>
      </c>
      <c r="BQ975" s="147"/>
      <c r="BR975" s="9">
        <f t="shared" si="286"/>
        <v>0</v>
      </c>
      <c r="BS975" s="9">
        <f t="shared" si="287"/>
        <v>5</v>
      </c>
      <c r="BT975" s="9">
        <f t="shared" si="288"/>
        <v>5</v>
      </c>
      <c r="BU975" s="9" t="str">
        <f>IFERROR(_xlfn.XLOOKUP(D975,Sheet1!B:B,Sheet1!L:L),"")</f>
        <v/>
      </c>
      <c r="BV975" s="9" t="e">
        <f>_xlfn.XLOOKUP(BU975,Sheet1!S:S,Sheet1!T:T)</f>
        <v>#N/A</v>
      </c>
      <c r="BW975" s="9" t="e">
        <f>_xlfn.XLOOKUP(D975,Sheet1!B:B,Sheet1!M:M)</f>
        <v>#N/A</v>
      </c>
      <c r="BZ975" s="108">
        <f t="shared" si="289"/>
        <v>0</v>
      </c>
      <c r="CB975" s="12"/>
      <c r="CC975" s="12"/>
      <c r="CG975" s="1" t="str">
        <f>IF(BO975&lt;80,"Below 80",
IF(BO975&lt;=120,"80-120",
IF(BO975&lt;=200,"&gt; 120-200",
IF(BO975&lt;=300,"&gt;200-300",
IF(BO975&lt;=500,"&gt;300-500",
"&gt;500")))))</f>
        <v>Below 80</v>
      </c>
      <c r="CH975" s="1" t="str">
        <f>IFERROR(_xlfn.XLOOKUP(CG975,Scenario!M:M,Scenario!N:N),"")</f>
        <v/>
      </c>
      <c r="CI975" s="1" t="str">
        <f t="shared" si="290"/>
        <v>No</v>
      </c>
      <c r="CJ975" s="75">
        <v>0</v>
      </c>
    </row>
    <row r="976" spans="1:89" hidden="1">
      <c r="A976" s="2">
        <v>975</v>
      </c>
      <c r="B976" s="2">
        <v>2025</v>
      </c>
      <c r="C976" s="1">
        <v>0</v>
      </c>
      <c r="D976" s="37" t="str">
        <v>0015g00001ejyN0AAI</v>
      </c>
      <c r="E976" s="37" t="str">
        <v>M/S POOJA HARDWARE &amp; STEEL CORPORATION</v>
      </c>
      <c r="F976" s="37" t="str">
        <v>UTTAR PRADESH</v>
      </c>
      <c r="G976" s="37" t="str">
        <v>BIJNOR</v>
      </c>
      <c r="H976" s="37" t="str">
        <v>Najibabad</v>
      </c>
      <c r="I976" s="37" t="str">
        <v>OPTRIX INFRA LLP</v>
      </c>
      <c r="J976" s="37" t="str">
        <v>SHIV KUMAR</v>
      </c>
      <c r="K976" s="37">
        <v>0</v>
      </c>
      <c r="L976" s="37" t="str">
        <v>001J100000PJG7oIAH</v>
      </c>
      <c r="M976" s="37" t="str">
        <v>North</v>
      </c>
      <c r="N976" s="2">
        <v>246763</v>
      </c>
      <c r="O976" s="2" t="str">
        <v>09ADDPK3341C1Z0</v>
      </c>
      <c r="P976" s="2">
        <v>9917000016</v>
      </c>
      <c r="Q976" s="2" t="str">
        <v>Mar'25</v>
      </c>
      <c r="R976" s="2">
        <v>2025</v>
      </c>
      <c r="S976" s="1">
        <v>0</v>
      </c>
      <c r="T976" s="2">
        <v>200</v>
      </c>
      <c r="U976" s="12">
        <v>1.9949999999999999E-2</v>
      </c>
      <c r="V976" s="1" t="str">
        <v>Challenger</v>
      </c>
      <c r="W976" s="13">
        <v>0</v>
      </c>
      <c r="X976" s="13">
        <v>0</v>
      </c>
      <c r="Y976" s="13">
        <v>0</v>
      </c>
      <c r="Z976" s="13">
        <v>0</v>
      </c>
      <c r="AA976" s="13">
        <v>0</v>
      </c>
      <c r="AB976" s="13">
        <v>0</v>
      </c>
      <c r="AC976" s="13">
        <v>0</v>
      </c>
      <c r="AD976" s="13">
        <v>0</v>
      </c>
      <c r="AE976" s="13">
        <v>0</v>
      </c>
      <c r="AF976" s="13">
        <v>0</v>
      </c>
      <c r="AG976" s="13">
        <v>0</v>
      </c>
      <c r="AH976" s="13">
        <v>0</v>
      </c>
      <c r="AI976" s="13">
        <v>0</v>
      </c>
      <c r="AJ976" s="13">
        <v>0</v>
      </c>
      <c r="AK976" s="13">
        <v>25</v>
      </c>
      <c r="AL976" s="13">
        <v>0</v>
      </c>
      <c r="AM976" s="13">
        <v>0</v>
      </c>
      <c r="AN976" s="13">
        <v>12.02</v>
      </c>
      <c r="AO976" s="13">
        <v>0</v>
      </c>
      <c r="AP976" s="13">
        <v>0</v>
      </c>
      <c r="AQ976" s="13">
        <v>0</v>
      </c>
      <c r="AR976" s="13">
        <v>20.079999999999998</v>
      </c>
      <c r="AS976" s="13">
        <v>15</v>
      </c>
      <c r="AT976" s="13">
        <v>6.97</v>
      </c>
      <c r="AU976" s="13">
        <v>5</v>
      </c>
      <c r="AV976" s="13">
        <v>0</v>
      </c>
      <c r="AW976" s="16">
        <f t="shared" si="275"/>
        <v>59.069999999999993</v>
      </c>
      <c r="AX976" s="16">
        <v>64.199999999999989</v>
      </c>
      <c r="AY976" s="10">
        <f t="shared" si="276"/>
        <v>123.26999999999998</v>
      </c>
      <c r="AZ976" s="10">
        <f>SUM(Z976:AK976)</f>
        <v>25</v>
      </c>
      <c r="BA976" s="10">
        <v>56</v>
      </c>
      <c r="BB976" s="10">
        <f t="shared" si="277"/>
        <v>-3.0699999999999932</v>
      </c>
      <c r="BC976" s="10">
        <f t="shared" si="278"/>
        <v>-0.76749999999999829</v>
      </c>
      <c r="BD976" s="10">
        <f t="shared" si="279"/>
        <v>98.269999999999982</v>
      </c>
      <c r="BE976" s="10">
        <f t="shared" si="274"/>
        <v>-34.069999999999993</v>
      </c>
      <c r="BF976" s="2" t="s">
        <v>119</v>
      </c>
      <c r="BG976" s="10">
        <f t="shared" si="280"/>
        <v>5.8874999999999993</v>
      </c>
      <c r="BH976" s="36" t="s">
        <v>118</v>
      </c>
      <c r="BI976" s="39" t="str">
        <f t="shared" si="281"/>
        <v/>
      </c>
      <c r="BJ976" s="39" t="str">
        <f t="shared" si="282"/>
        <v/>
      </c>
      <c r="BK976" s="16">
        <f>SUM(AR976:AX976)</f>
        <v>170.32</v>
      </c>
      <c r="BL976" s="10">
        <f>SUM(AL976:AQ976)</f>
        <v>12.02</v>
      </c>
      <c r="BM976" s="12">
        <f t="shared" si="283"/>
        <v>1.3816824856007139</v>
      </c>
      <c r="BN976" s="12">
        <f t="shared" si="283"/>
        <v>9.750953192179769E-2</v>
      </c>
      <c r="BO976" s="9">
        <f t="shared" si="284"/>
        <v>47.099999999999994</v>
      </c>
      <c r="BP976" s="39" t="str">
        <f t="shared" si="285"/>
        <v/>
      </c>
      <c r="BQ976" s="147"/>
      <c r="BR976" s="9">
        <f t="shared" si="286"/>
        <v>0</v>
      </c>
      <c r="BS976" s="9">
        <f t="shared" si="287"/>
        <v>25</v>
      </c>
      <c r="BT976" s="9">
        <f t="shared" si="288"/>
        <v>25</v>
      </c>
      <c r="BU976" s="9" t="str">
        <f>IFERROR(_xlfn.XLOOKUP(D976,Sheet1!B:B,Sheet1!L:L),"")</f>
        <v/>
      </c>
      <c r="BV976" s="9" t="e">
        <f>_xlfn.XLOOKUP(BU976,Sheet1!S:S,Sheet1!T:T)</f>
        <v>#N/A</v>
      </c>
      <c r="BW976" s="9" t="e">
        <f>_xlfn.XLOOKUP(D976,Sheet1!B:B,Sheet1!M:M)</f>
        <v>#N/A</v>
      </c>
      <c r="BZ976" s="108">
        <f t="shared" si="289"/>
        <v>64.199999999999989</v>
      </c>
      <c r="CB976" s="12">
        <f>AW976/AY976</f>
        <v>0.47919201752251156</v>
      </c>
      <c r="CC976" s="12">
        <f>AX976/AY976</f>
        <v>0.52080798247748838</v>
      </c>
      <c r="CG976" s="1" t="str">
        <f>IF(BO976&lt;80,"Below 80",
IF(BO976&lt;=120,"80-120",
IF(BO976&lt;=200,"&gt; 120-200",
IF(BO976&lt;=300,"&gt;200-300",
IF(BO976&lt;=500,"&gt;300-500",
"&gt;500")))))</f>
        <v>Below 80</v>
      </c>
      <c r="CH976" s="1" t="str">
        <f>IFERROR(_xlfn.XLOOKUP(CG976,Scenario!M:M,Scenario!N:N),"")</f>
        <v/>
      </c>
      <c r="CI976" s="1" t="str">
        <f t="shared" si="290"/>
        <v>Yes</v>
      </c>
      <c r="CJ976" s="75">
        <v>49.199999999999989</v>
      </c>
    </row>
    <row r="977" spans="1:89">
      <c r="A977" s="2">
        <v>976</v>
      </c>
      <c r="B977" s="2">
        <v>2025</v>
      </c>
      <c r="C977" s="1">
        <v>0</v>
      </c>
      <c r="D977" s="37" t="str">
        <v>0015g00001fwjBOAAY</v>
      </c>
      <c r="E977" s="37" t="str">
        <v>VIJAY LAXMI ENTERPRISES</v>
      </c>
      <c r="F977" s="37" t="str">
        <v>RAJASTHAN</v>
      </c>
      <c r="G977" s="37" t="str">
        <v>JODHPUR</v>
      </c>
      <c r="H977" s="37" t="str">
        <v>Osian</v>
      </c>
      <c r="I977" s="37" t="str">
        <v>M R Associates</v>
      </c>
      <c r="J977" s="37" t="str">
        <v>Neeraj Sharma</v>
      </c>
      <c r="K977" s="37">
        <v>0</v>
      </c>
      <c r="L977" s="37" t="str">
        <v>C13417</v>
      </c>
      <c r="M977" s="37" t="str">
        <v>North</v>
      </c>
      <c r="N977" s="2">
        <v>342305</v>
      </c>
      <c r="O977" s="2" t="str">
        <v>08BOSPS7024H1ZD</v>
      </c>
      <c r="P977" s="2">
        <v>9929181251</v>
      </c>
      <c r="Q977" s="2" t="str">
        <v>Mar'25</v>
      </c>
      <c r="R977" s="2">
        <v>2025</v>
      </c>
      <c r="S977" s="1">
        <v>0</v>
      </c>
      <c r="T977" s="2">
        <v>40</v>
      </c>
      <c r="U977" s="12">
        <v>0</v>
      </c>
      <c r="V977" s="1" t="str">
        <v>Minor</v>
      </c>
      <c r="W977" s="13">
        <v>0</v>
      </c>
      <c r="X977" s="13">
        <v>0</v>
      </c>
      <c r="Y977" s="13">
        <v>0</v>
      </c>
      <c r="Z977" s="13">
        <v>0</v>
      </c>
      <c r="AA977" s="13">
        <v>0</v>
      </c>
      <c r="AB977" s="13">
        <v>0</v>
      </c>
      <c r="AC977" s="13">
        <v>0</v>
      </c>
      <c r="AD977" s="13">
        <v>0</v>
      </c>
      <c r="AE977" s="13">
        <v>0</v>
      </c>
      <c r="AF977" s="13">
        <v>0</v>
      </c>
      <c r="AG977" s="13">
        <v>0</v>
      </c>
      <c r="AH977" s="13">
        <v>0</v>
      </c>
      <c r="AI977" s="13">
        <v>0</v>
      </c>
      <c r="AJ977" s="13">
        <v>0</v>
      </c>
      <c r="AK977" s="13">
        <v>2</v>
      </c>
      <c r="AL977" s="13">
        <v>0</v>
      </c>
      <c r="AM977" s="13">
        <v>0</v>
      </c>
      <c r="AN977" s="13">
        <v>0</v>
      </c>
      <c r="AO977" s="13">
        <v>0</v>
      </c>
      <c r="AP977" s="13">
        <v>0</v>
      </c>
      <c r="AQ977" s="13">
        <v>1.8</v>
      </c>
      <c r="AR977" s="13">
        <v>0</v>
      </c>
      <c r="AS977" s="13">
        <v>5</v>
      </c>
      <c r="AT977" s="13">
        <v>0</v>
      </c>
      <c r="AU977" s="13">
        <v>0</v>
      </c>
      <c r="AV977" s="13">
        <v>0</v>
      </c>
      <c r="AW977" s="16">
        <f t="shared" si="275"/>
        <v>6.8</v>
      </c>
      <c r="AX977" s="16">
        <v>3.6</v>
      </c>
      <c r="AY977" s="10">
        <f t="shared" si="276"/>
        <v>10.4</v>
      </c>
      <c r="AZ977" s="10">
        <f>SUM(Z977:AK977)</f>
        <v>2</v>
      </c>
      <c r="BA977" s="10">
        <v>50</v>
      </c>
      <c r="BB977" s="10">
        <f t="shared" si="277"/>
        <v>43.2</v>
      </c>
      <c r="BC977" s="10">
        <f t="shared" si="278"/>
        <v>10.8</v>
      </c>
      <c r="BD977" s="10">
        <f t="shared" si="279"/>
        <v>8.4</v>
      </c>
      <c r="BE977" s="10">
        <f t="shared" si="274"/>
        <v>-4.8</v>
      </c>
      <c r="BF977" s="2" t="s">
        <v>119</v>
      </c>
      <c r="BG977" s="10">
        <f t="shared" si="280"/>
        <v>0.85</v>
      </c>
      <c r="BH977" s="36" t="s">
        <v>118</v>
      </c>
      <c r="BI977" s="39" t="str">
        <f t="shared" si="281"/>
        <v/>
      </c>
      <c r="BJ977" s="39" t="str">
        <f t="shared" si="282"/>
        <v/>
      </c>
      <c r="BK977" s="16">
        <f>SUM(AR977:AX977)</f>
        <v>15.4</v>
      </c>
      <c r="BL977" s="10">
        <f>SUM(AL977:AQ977)</f>
        <v>1.8</v>
      </c>
      <c r="BM977" s="12">
        <f t="shared" si="283"/>
        <v>1.4807692307692308</v>
      </c>
      <c r="BN977" s="12">
        <f t="shared" si="283"/>
        <v>0.17307692307692307</v>
      </c>
      <c r="BO977" s="9">
        <f t="shared" si="284"/>
        <v>6.8</v>
      </c>
      <c r="BP977" s="39" t="str">
        <f t="shared" si="285"/>
        <v/>
      </c>
      <c r="BQ977" s="147"/>
      <c r="BR977" s="9">
        <f t="shared" si="286"/>
        <v>0</v>
      </c>
      <c r="BS977" s="9">
        <f t="shared" si="287"/>
        <v>2</v>
      </c>
      <c r="BT977" s="9">
        <f t="shared" si="288"/>
        <v>2</v>
      </c>
      <c r="BU977" s="9" t="str">
        <f>IFERROR(_xlfn.XLOOKUP(D977,Sheet1!B:B,Sheet1!L:L),"")</f>
        <v/>
      </c>
      <c r="BV977" s="9" t="e">
        <f>_xlfn.XLOOKUP(BU977,Sheet1!S:S,Sheet1!T:T)</f>
        <v>#N/A</v>
      </c>
      <c r="BW977" s="9" t="e">
        <f>_xlfn.XLOOKUP(D977,Sheet1!B:B,Sheet1!M:M)</f>
        <v>#N/A</v>
      </c>
      <c r="BZ977" s="108">
        <f t="shared" si="289"/>
        <v>3.6000000000000005</v>
      </c>
      <c r="CB977" s="12">
        <f>AW977/AY977</f>
        <v>0.65384615384615385</v>
      </c>
      <c r="CC977" s="12">
        <f>AX977/AY977</f>
        <v>0.34615384615384615</v>
      </c>
      <c r="CG977" s="1" t="str">
        <f>IF(BO977&lt;80,"Below 80",
IF(BO977&lt;=120,"80-120",
IF(BO977&lt;=200,"&gt; 120-200",
IF(BO977&lt;=300,"&gt;200-300",
IF(BO977&lt;=500,"&gt;300-500",
"&gt;500")))))</f>
        <v>Below 80</v>
      </c>
      <c r="CH977" s="1" t="str">
        <f>IFERROR(_xlfn.XLOOKUP(CG977,Scenario!M:M,Scenario!N:N),"")</f>
        <v/>
      </c>
      <c r="CI977" s="1" t="str">
        <f t="shared" si="290"/>
        <v>Yes</v>
      </c>
      <c r="CJ977" s="75">
        <v>-1.4</v>
      </c>
    </row>
    <row r="978" spans="1:89" s="182" customFormat="1" hidden="1">
      <c r="A978" s="35">
        <v>977</v>
      </c>
      <c r="B978" s="2">
        <v>2025</v>
      </c>
      <c r="C978" s="1">
        <v>0</v>
      </c>
      <c r="D978" s="174" t="str">
        <v>001J1000002j9o0IAA</v>
      </c>
      <c r="E978" s="174" t="str">
        <v>GANESHAAY METALS PRIVATE LIMITED</v>
      </c>
      <c r="F978" s="37" t="str">
        <v>RAJASTHAN</v>
      </c>
      <c r="G978" s="37" t="str">
        <v>RAJSAMAND</v>
      </c>
      <c r="H978" s="37" t="str">
        <v>Rajsamand</v>
      </c>
      <c r="I978" s="37" t="str">
        <v>J P ALLOYS</v>
      </c>
      <c r="J978" s="37" t="str">
        <v>Pushpendra Kumar</v>
      </c>
      <c r="K978" s="37">
        <v>0</v>
      </c>
      <c r="L978" s="37" t="str">
        <v>C13188</v>
      </c>
      <c r="M978" s="37" t="str">
        <v>North</v>
      </c>
      <c r="N978" s="2">
        <v>313324</v>
      </c>
      <c r="O978" s="2" t="str">
        <v>08AAICG9051G1ZF</v>
      </c>
      <c r="P978" s="2">
        <v>9588831520</v>
      </c>
      <c r="Q978" s="2" t="str">
        <v>Mar'25</v>
      </c>
      <c r="R978" s="2">
        <v>2025</v>
      </c>
      <c r="S978" s="1">
        <v>0</v>
      </c>
      <c r="T978" s="2">
        <v>150</v>
      </c>
      <c r="U978" s="12">
        <v>0</v>
      </c>
      <c r="V978" s="1" t="str">
        <v>Challenger</v>
      </c>
      <c r="W978" s="13">
        <v>0</v>
      </c>
      <c r="X978" s="13">
        <v>0</v>
      </c>
      <c r="Y978" s="13">
        <v>0</v>
      </c>
      <c r="Z978" s="13">
        <v>0</v>
      </c>
      <c r="AA978" s="13">
        <v>0</v>
      </c>
      <c r="AB978" s="13">
        <v>0</v>
      </c>
      <c r="AC978" s="13">
        <v>0</v>
      </c>
      <c r="AD978" s="13">
        <v>0</v>
      </c>
      <c r="AE978" s="13">
        <v>0</v>
      </c>
      <c r="AF978" s="13">
        <v>0</v>
      </c>
      <c r="AG978" s="13">
        <v>0</v>
      </c>
      <c r="AH978" s="13">
        <v>0</v>
      </c>
      <c r="AI978" s="13">
        <v>0</v>
      </c>
      <c r="AJ978" s="13">
        <v>0</v>
      </c>
      <c r="AK978" s="13">
        <v>15</v>
      </c>
      <c r="AL978" s="13">
        <v>52</v>
      </c>
      <c r="AM978" s="13">
        <v>53</v>
      </c>
      <c r="AN978" s="13">
        <v>51</v>
      </c>
      <c r="AO978" s="13">
        <v>32.979999999999997</v>
      </c>
      <c r="AP978" s="13">
        <v>0</v>
      </c>
      <c r="AQ978" s="13">
        <v>0</v>
      </c>
      <c r="AR978" s="13">
        <v>0</v>
      </c>
      <c r="AS978" s="13">
        <v>0</v>
      </c>
      <c r="AT978" s="13">
        <v>0</v>
      </c>
      <c r="AU978" s="13">
        <v>0</v>
      </c>
      <c r="AV978" s="13">
        <v>0</v>
      </c>
      <c r="AW978" s="16">
        <f t="shared" si="275"/>
        <v>188.98</v>
      </c>
      <c r="AX978" s="175">
        <f>AW978*2</f>
        <v>377.96</v>
      </c>
      <c r="AY978" s="107">
        <f t="shared" si="276"/>
        <v>566.93999999999994</v>
      </c>
      <c r="AZ978" s="107">
        <f>SUM(Z978:AK978)</f>
        <v>15</v>
      </c>
      <c r="BA978" s="107">
        <v>201</v>
      </c>
      <c r="BB978" s="10">
        <f t="shared" si="277"/>
        <v>12.02000000000001</v>
      </c>
      <c r="BC978" s="10">
        <f t="shared" si="278"/>
        <v>3.0050000000000026</v>
      </c>
      <c r="BD978" s="107">
        <f t="shared" si="279"/>
        <v>551.93999999999994</v>
      </c>
      <c r="BE978" s="107">
        <f t="shared" si="274"/>
        <v>-173.98</v>
      </c>
      <c r="BF978" s="35" t="s">
        <v>119</v>
      </c>
      <c r="BG978" s="10">
        <f t="shared" si="280"/>
        <v>23.622499999999999</v>
      </c>
      <c r="BH978" s="176" t="s">
        <v>118</v>
      </c>
      <c r="BI978" s="177" t="str">
        <f t="shared" si="281"/>
        <v>A</v>
      </c>
      <c r="BJ978" s="177" t="str">
        <f t="shared" si="282"/>
        <v>C</v>
      </c>
      <c r="BK978" s="175">
        <f>SUM(AR978:AX978)</f>
        <v>566.93999999999994</v>
      </c>
      <c r="BL978" s="107">
        <f>SUM(AL978:AQ978)</f>
        <v>188.98</v>
      </c>
      <c r="BM978" s="178">
        <f t="shared" si="283"/>
        <v>1</v>
      </c>
      <c r="BN978" s="178">
        <f t="shared" si="283"/>
        <v>0.33333333333333337</v>
      </c>
      <c r="BO978" s="9">
        <f t="shared" si="284"/>
        <v>188.98</v>
      </c>
      <c r="BP978" s="177" t="str">
        <f t="shared" si="285"/>
        <v/>
      </c>
      <c r="BQ978" s="180"/>
      <c r="BR978" s="179">
        <f t="shared" si="286"/>
        <v>0</v>
      </c>
      <c r="BS978" s="179">
        <f t="shared" si="287"/>
        <v>15</v>
      </c>
      <c r="BT978" s="179">
        <f t="shared" si="288"/>
        <v>15</v>
      </c>
      <c r="BU978" s="179" t="str">
        <f>IFERROR(_xlfn.XLOOKUP(D978,Sheet1!B:B,Sheet1!L:L),"")</f>
        <v/>
      </c>
      <c r="BV978" s="179" t="e">
        <f>_xlfn.XLOOKUP(BU978,Sheet1!S:S,Sheet1!T:T)</f>
        <v>#N/A</v>
      </c>
      <c r="BW978" s="179" t="e">
        <f>_xlfn.XLOOKUP(D978,Sheet1!B:B,Sheet1!M:M)</f>
        <v>#N/A</v>
      </c>
      <c r="BX978" s="181" t="s">
        <v>123</v>
      </c>
      <c r="BZ978" s="183">
        <f t="shared" si="289"/>
        <v>377.95999999999992</v>
      </c>
      <c r="CB978" s="178">
        <f>AW978/AY978</f>
        <v>0.33333333333333337</v>
      </c>
      <c r="CC978" s="178">
        <f>AX978/AY978</f>
        <v>0.66666666666666674</v>
      </c>
      <c r="CG978" s="182" t="str">
        <f>IF(BO978&lt;80,"Below 80",
IF(BO978&lt;=120,"80-120",
IF(BO978&lt;=200,"&gt; 120-200",
IF(BO978&lt;=300,"&gt;200-300",
IF(BO978&lt;=500,"&gt;300-500",
"&gt;500")))))</f>
        <v>&gt; 120-200</v>
      </c>
      <c r="CH978" s="182" t="str">
        <f>IFERROR(_xlfn.XLOOKUP(CG978,Scenario!M:M,Scenario!N:N),"")</f>
        <v>B</v>
      </c>
      <c r="CI978" s="1" t="b">
        <f t="shared" si="290"/>
        <v>0</v>
      </c>
      <c r="CJ978" s="75">
        <v>377.96</v>
      </c>
      <c r="CK978" s="1"/>
    </row>
    <row r="979" spans="1:89" hidden="1">
      <c r="A979" s="2">
        <v>978</v>
      </c>
      <c r="B979" s="2">
        <v>2025</v>
      </c>
      <c r="C979" s="1">
        <v>0</v>
      </c>
      <c r="D979" s="37" t="str">
        <v>001J100000PHvk5IAD</v>
      </c>
      <c r="E979" s="37" t="str">
        <v>STEEL POINT</v>
      </c>
      <c r="F979" s="37" t="str">
        <v>RAJASTHAN</v>
      </c>
      <c r="G979" s="37" t="str">
        <v>BANSWARA</v>
      </c>
      <c r="H979" s="37" t="str">
        <v>Banswara</v>
      </c>
      <c r="I979" s="37" t="str">
        <v>J P ALLOYS</v>
      </c>
      <c r="J979" s="37" t="str">
        <v>Pushpendra Kumar</v>
      </c>
      <c r="K979" s="37">
        <v>0</v>
      </c>
      <c r="L979" s="37" t="str">
        <v>C13188</v>
      </c>
      <c r="M979" s="37" t="str">
        <v>North</v>
      </c>
      <c r="N979" s="2">
        <v>327001</v>
      </c>
      <c r="O979" s="2" t="str">
        <v>08ABLFS6481K1ZF</v>
      </c>
      <c r="P979" s="2">
        <v>8118812469</v>
      </c>
      <c r="Q979" s="2" t="str">
        <v>Mar'25</v>
      </c>
      <c r="R979" s="2">
        <v>2025</v>
      </c>
      <c r="S979" s="1">
        <v>0</v>
      </c>
      <c r="T979" s="2" t="str">
        <v/>
      </c>
      <c r="U979" s="12">
        <v>0</v>
      </c>
      <c r="V979" s="1" t="str">
        <v>Potential Not updated</v>
      </c>
      <c r="W979" s="13">
        <v>0</v>
      </c>
      <c r="X979" s="13">
        <v>0</v>
      </c>
      <c r="Y979" s="13">
        <v>0</v>
      </c>
      <c r="Z979" s="13">
        <v>0</v>
      </c>
      <c r="AA979" s="13">
        <v>0</v>
      </c>
      <c r="AB979" s="13">
        <v>0</v>
      </c>
      <c r="AC979" s="13">
        <v>0</v>
      </c>
      <c r="AD979" s="13">
        <v>0</v>
      </c>
      <c r="AE979" s="13">
        <v>0</v>
      </c>
      <c r="AF979" s="13">
        <v>0</v>
      </c>
      <c r="AG979" s="13">
        <v>0</v>
      </c>
      <c r="AH979" s="13">
        <v>0</v>
      </c>
      <c r="AI979" s="13">
        <v>0</v>
      </c>
      <c r="AJ979" s="13">
        <v>0</v>
      </c>
      <c r="AK979" s="13">
        <v>25</v>
      </c>
      <c r="AL979" s="13">
        <v>0</v>
      </c>
      <c r="AM979" s="13">
        <v>0</v>
      </c>
      <c r="AN979" s="13">
        <v>0</v>
      </c>
      <c r="AO979" s="13">
        <v>0</v>
      </c>
      <c r="AP979" s="13">
        <v>27</v>
      </c>
      <c r="AQ979" s="13">
        <v>0</v>
      </c>
      <c r="AR979" s="13">
        <v>0</v>
      </c>
      <c r="AS979" s="13">
        <v>0</v>
      </c>
      <c r="AT979" s="13">
        <v>0</v>
      </c>
      <c r="AU979" s="13">
        <v>25</v>
      </c>
      <c r="AV979" s="13">
        <v>39.08</v>
      </c>
      <c r="AW979" s="16">
        <f t="shared" si="275"/>
        <v>52</v>
      </c>
      <c r="AX979" s="16">
        <v>54</v>
      </c>
      <c r="AY979" s="10">
        <f t="shared" si="276"/>
        <v>106</v>
      </c>
      <c r="AZ979" s="10">
        <f>SUM(Z979:AK979)</f>
        <v>25</v>
      </c>
      <c r="BA979" s="10">
        <v>100</v>
      </c>
      <c r="BB979" s="10">
        <f t="shared" si="277"/>
        <v>48</v>
      </c>
      <c r="BC979" s="10">
        <f t="shared" si="278"/>
        <v>12</v>
      </c>
      <c r="BD979" s="10">
        <f t="shared" si="279"/>
        <v>81</v>
      </c>
      <c r="BE979" s="10">
        <f t="shared" si="274"/>
        <v>-27</v>
      </c>
      <c r="BF979" s="2" t="s">
        <v>119</v>
      </c>
      <c r="BG979" s="10">
        <f t="shared" si="280"/>
        <v>3.375</v>
      </c>
      <c r="BH979" s="36" t="s">
        <v>118</v>
      </c>
      <c r="BI979" s="39" t="str">
        <f t="shared" si="281"/>
        <v/>
      </c>
      <c r="BJ979" s="39" t="str">
        <f t="shared" si="282"/>
        <v/>
      </c>
      <c r="BK979" s="16">
        <f>SUM(AR979:AX979)</f>
        <v>170.07999999999998</v>
      </c>
      <c r="BL979" s="10">
        <f>SUM(AL979:AQ979)</f>
        <v>27</v>
      </c>
      <c r="BM979" s="12">
        <f t="shared" si="283"/>
        <v>1.6045283018867924</v>
      </c>
      <c r="BN979" s="12">
        <f t="shared" si="283"/>
        <v>0.25471698113207547</v>
      </c>
      <c r="BO979" s="9">
        <f t="shared" si="284"/>
        <v>27</v>
      </c>
      <c r="BP979" s="39" t="str">
        <f t="shared" si="285"/>
        <v/>
      </c>
      <c r="BQ979" s="147"/>
      <c r="BR979" s="9">
        <f t="shared" si="286"/>
        <v>0</v>
      </c>
      <c r="BS979" s="9">
        <f t="shared" si="287"/>
        <v>25</v>
      </c>
      <c r="BT979" s="9">
        <f t="shared" si="288"/>
        <v>25</v>
      </c>
      <c r="BU979" s="9" t="str">
        <f>IFERROR(_xlfn.XLOOKUP(D979,Sheet1!B:B,Sheet1!L:L),"")</f>
        <v/>
      </c>
      <c r="BV979" s="9" t="e">
        <f>_xlfn.XLOOKUP(BU979,Sheet1!S:S,Sheet1!T:T)</f>
        <v>#N/A</v>
      </c>
      <c r="BW979" s="9" t="e">
        <f>_xlfn.XLOOKUP(D979,Sheet1!B:B,Sheet1!M:M)</f>
        <v>#N/A</v>
      </c>
      <c r="BZ979" s="108">
        <f t="shared" si="289"/>
        <v>54</v>
      </c>
      <c r="CB979" s="12">
        <f>AW979/AY979</f>
        <v>0.49056603773584906</v>
      </c>
      <c r="CC979" s="12">
        <f>AX979/AY979</f>
        <v>0.50943396226415094</v>
      </c>
      <c r="CG979" s="1" t="str">
        <f>IF(BO979&lt;80,"Below 80",
IF(BO979&lt;=120,"80-120",
IF(BO979&lt;=200,"&gt; 120-200",
IF(BO979&lt;=300,"&gt;200-300",
IF(BO979&lt;=500,"&gt;300-500",
"&gt;500")))))</f>
        <v>Below 80</v>
      </c>
      <c r="CH979" s="1" t="str">
        <f>IFERROR(_xlfn.XLOOKUP(CG979,Scenario!M:M,Scenario!N:N),"")</f>
        <v/>
      </c>
      <c r="CI979" s="1" t="str">
        <f t="shared" si="290"/>
        <v>Yes</v>
      </c>
      <c r="CJ979" s="75">
        <v>54</v>
      </c>
    </row>
    <row r="980" spans="1:89" hidden="1">
      <c r="A980" s="2">
        <v>979</v>
      </c>
      <c r="B980" s="2">
        <v>2025</v>
      </c>
      <c r="C980" s="1">
        <v>0</v>
      </c>
      <c r="D980" s="37" t="str">
        <v>001J100000Rz0aLIAR</v>
      </c>
      <c r="E980" s="37" t="str">
        <v>SHREE BALAJI STEEL</v>
      </c>
      <c r="F980" s="37" t="str">
        <v>RAJASTHAN</v>
      </c>
      <c r="G980" s="37" t="str">
        <v>JAIPUR</v>
      </c>
      <c r="H980" s="37">
        <v>0</v>
      </c>
      <c r="I980" s="37" t="str">
        <v>J P ALLOYS</v>
      </c>
      <c r="J980" s="37" t="str">
        <v>Ravi Kumar Kulmi</v>
      </c>
      <c r="K980" s="37">
        <v>0</v>
      </c>
      <c r="L980" s="37" t="str">
        <v>C13188</v>
      </c>
      <c r="M980" s="37" t="str">
        <v>North</v>
      </c>
      <c r="N980" s="2">
        <v>302013</v>
      </c>
      <c r="O980" s="2" t="str">
        <v>08APYPL6163N1ZU</v>
      </c>
      <c r="P980" s="2">
        <v>7726869397</v>
      </c>
      <c r="Q980" s="2" t="str">
        <v>Mar'25</v>
      </c>
      <c r="R980" s="2">
        <v>2025</v>
      </c>
      <c r="S980" s="1">
        <v>0</v>
      </c>
      <c r="T980" s="2">
        <v>50</v>
      </c>
      <c r="U980" s="12">
        <v>0</v>
      </c>
      <c r="V980" s="1" t="str">
        <v>Minor</v>
      </c>
      <c r="W980" s="13">
        <v>0</v>
      </c>
      <c r="X980" s="13">
        <v>0</v>
      </c>
      <c r="Y980" s="13">
        <v>0</v>
      </c>
      <c r="Z980" s="13">
        <v>0</v>
      </c>
      <c r="AA980" s="13">
        <v>0</v>
      </c>
      <c r="AB980" s="13">
        <v>0</v>
      </c>
      <c r="AC980" s="13">
        <v>0</v>
      </c>
      <c r="AD980" s="13">
        <v>0</v>
      </c>
      <c r="AE980" s="13">
        <v>0</v>
      </c>
      <c r="AF980" s="13">
        <v>0</v>
      </c>
      <c r="AG980" s="13">
        <v>0</v>
      </c>
      <c r="AH980" s="13">
        <v>0</v>
      </c>
      <c r="AI980" s="13">
        <v>0</v>
      </c>
      <c r="AJ980" s="13">
        <v>0</v>
      </c>
      <c r="AK980" s="13">
        <v>25</v>
      </c>
      <c r="AL980" s="13">
        <v>0</v>
      </c>
      <c r="AM980" s="13">
        <v>0</v>
      </c>
      <c r="AN980" s="13">
        <v>7.5</v>
      </c>
      <c r="AO980" s="13">
        <v>0</v>
      </c>
      <c r="AP980" s="13">
        <v>0</v>
      </c>
      <c r="AQ980" s="13">
        <v>0</v>
      </c>
      <c r="AR980" s="13">
        <v>8</v>
      </c>
      <c r="AS980" s="13">
        <v>0</v>
      </c>
      <c r="AT980" s="13">
        <v>0</v>
      </c>
      <c r="AU980" s="13">
        <v>0</v>
      </c>
      <c r="AV980" s="13">
        <v>0</v>
      </c>
      <c r="AW980" s="16">
        <f t="shared" si="275"/>
        <v>15.5</v>
      </c>
      <c r="AX980" s="16">
        <v>31</v>
      </c>
      <c r="AY980" s="10">
        <f t="shared" si="276"/>
        <v>46.5</v>
      </c>
      <c r="AZ980" s="10">
        <f>SUM(Z980:AK980)</f>
        <v>25</v>
      </c>
      <c r="BA980" s="10">
        <v>100</v>
      </c>
      <c r="BB980" s="10">
        <f t="shared" si="277"/>
        <v>84.5</v>
      </c>
      <c r="BC980" s="10">
        <f t="shared" si="278"/>
        <v>21.125</v>
      </c>
      <c r="BD980" s="10">
        <f t="shared" si="279"/>
        <v>21.5</v>
      </c>
      <c r="BE980" s="10">
        <f t="shared" si="274"/>
        <v>9.5</v>
      </c>
      <c r="BF980" s="2" t="s">
        <v>119</v>
      </c>
      <c r="BG980" s="10">
        <f t="shared" si="280"/>
        <v>1.9375</v>
      </c>
      <c r="BH980" s="36" t="s">
        <v>118</v>
      </c>
      <c r="BI980" s="39" t="str">
        <f t="shared" si="281"/>
        <v/>
      </c>
      <c r="BJ980" s="39" t="str">
        <f t="shared" si="282"/>
        <v/>
      </c>
      <c r="BK980" s="16">
        <f>SUM(AR980:AX980)</f>
        <v>54.5</v>
      </c>
      <c r="BL980" s="10">
        <f>SUM(AL980:AQ980)</f>
        <v>7.5</v>
      </c>
      <c r="BM980" s="12">
        <f t="shared" si="283"/>
        <v>1.1720430107526882</v>
      </c>
      <c r="BN980" s="12">
        <f t="shared" si="283"/>
        <v>0.16129032258064516</v>
      </c>
      <c r="BO980" s="9">
        <f t="shared" si="284"/>
        <v>15.5</v>
      </c>
      <c r="BP980" s="39" t="str">
        <f t="shared" si="285"/>
        <v/>
      </c>
      <c r="BQ980" s="147"/>
      <c r="BR980" s="9">
        <f t="shared" si="286"/>
        <v>0</v>
      </c>
      <c r="BS980" s="9">
        <f t="shared" si="287"/>
        <v>25</v>
      </c>
      <c r="BT980" s="9">
        <f t="shared" si="288"/>
        <v>25</v>
      </c>
      <c r="BU980" s="9" t="str">
        <f>IFERROR(_xlfn.XLOOKUP(D980,Sheet1!B:B,Sheet1!L:L),"")</f>
        <v/>
      </c>
      <c r="BV980" s="9" t="e">
        <f>_xlfn.XLOOKUP(BU980,Sheet1!S:S,Sheet1!T:T)</f>
        <v>#N/A</v>
      </c>
      <c r="BW980" s="9" t="e">
        <f>_xlfn.XLOOKUP(D980,Sheet1!B:B,Sheet1!M:M)</f>
        <v>#N/A</v>
      </c>
      <c r="BZ980" s="108">
        <f t="shared" si="289"/>
        <v>31</v>
      </c>
      <c r="CB980" s="12">
        <f>AW980/AY980</f>
        <v>0.33333333333333331</v>
      </c>
      <c r="CC980" s="12">
        <f>AX980/AY980</f>
        <v>0.66666666666666663</v>
      </c>
      <c r="CG980" s="1" t="str">
        <f>IF(BO980&lt;80,"Below 80",
IF(BO980&lt;=120,"80-120",
IF(BO980&lt;=200,"&gt; 120-200",
IF(BO980&lt;=300,"&gt;200-300",
IF(BO980&lt;=500,"&gt;300-500",
"&gt;500")))))</f>
        <v>Below 80</v>
      </c>
      <c r="CH980" s="1" t="str">
        <f>IFERROR(_xlfn.XLOOKUP(CG980,Scenario!M:M,Scenario!N:N),"")</f>
        <v/>
      </c>
      <c r="CI980" s="1" t="str">
        <f t="shared" si="290"/>
        <v>Yes</v>
      </c>
      <c r="CJ980" s="75">
        <v>31</v>
      </c>
    </row>
    <row r="981" spans="1:89" hidden="1">
      <c r="A981" s="2">
        <v>980</v>
      </c>
      <c r="B981" s="2">
        <v>2025</v>
      </c>
      <c r="C981" s="1">
        <v>0</v>
      </c>
      <c r="D981" s="37" t="str">
        <v>0015g00001XLyngAAD</v>
      </c>
      <c r="E981" s="37" t="str">
        <v>Agrawal Steel</v>
      </c>
      <c r="F981" s="37" t="str">
        <v>RAJASTHAN</v>
      </c>
      <c r="G981" s="37" t="str">
        <v>SIKAR</v>
      </c>
      <c r="H981" s="37">
        <v>0</v>
      </c>
      <c r="I981" s="37" t="str">
        <v>J P ALLOYS</v>
      </c>
      <c r="J981" s="37" t="str">
        <v>Amit Kumar Sharma</v>
      </c>
      <c r="K981" s="37">
        <v>0</v>
      </c>
      <c r="L981" s="37" t="str">
        <v>C13188</v>
      </c>
      <c r="M981" s="37" t="str">
        <v>North</v>
      </c>
      <c r="N981" s="2">
        <v>332404</v>
      </c>
      <c r="O981" s="2" t="str">
        <v>08ABHPA4138R1ZC</v>
      </c>
      <c r="P981" s="2">
        <v>9829224849</v>
      </c>
      <c r="Q981" s="2" t="str">
        <v>Mar'25</v>
      </c>
      <c r="R981" s="2">
        <v>2025</v>
      </c>
      <c r="S981" s="1">
        <v>0</v>
      </c>
      <c r="T981" s="2">
        <v>60</v>
      </c>
      <c r="U981" s="12">
        <v>0</v>
      </c>
      <c r="V981" s="1" t="str">
        <v>Challenger</v>
      </c>
      <c r="W981" s="13">
        <v>0</v>
      </c>
      <c r="X981" s="13">
        <v>0</v>
      </c>
      <c r="Y981" s="13">
        <v>0</v>
      </c>
      <c r="Z981" s="13">
        <v>0</v>
      </c>
      <c r="AA981" s="13">
        <v>0</v>
      </c>
      <c r="AB981" s="13">
        <v>0</v>
      </c>
      <c r="AC981" s="13">
        <v>0</v>
      </c>
      <c r="AD981" s="13">
        <v>0</v>
      </c>
      <c r="AE981" s="13">
        <v>0</v>
      </c>
      <c r="AF981" s="13">
        <v>0</v>
      </c>
      <c r="AG981" s="13">
        <v>0</v>
      </c>
      <c r="AH981" s="13">
        <v>0</v>
      </c>
      <c r="AI981" s="13">
        <v>0</v>
      </c>
      <c r="AJ981" s="13">
        <v>0</v>
      </c>
      <c r="AK981" s="13">
        <v>11</v>
      </c>
      <c r="AL981" s="13">
        <v>0</v>
      </c>
      <c r="AM981" s="13">
        <v>0</v>
      </c>
      <c r="AN981" s="13">
        <v>0</v>
      </c>
      <c r="AO981" s="13">
        <v>0</v>
      </c>
      <c r="AP981" s="13">
        <v>0</v>
      </c>
      <c r="AQ981" s="13">
        <v>0</v>
      </c>
      <c r="AR981" s="13">
        <v>0</v>
      </c>
      <c r="AS981" s="13">
        <v>0</v>
      </c>
      <c r="AT981" s="13">
        <v>0</v>
      </c>
      <c r="AU981" s="13">
        <v>0</v>
      </c>
      <c r="AV981" s="13">
        <v>0</v>
      </c>
      <c r="AW981" s="16">
        <f t="shared" si="275"/>
        <v>0</v>
      </c>
      <c r="AX981" s="16">
        <v>0</v>
      </c>
      <c r="AY981" s="10">
        <f t="shared" si="276"/>
        <v>0</v>
      </c>
      <c r="AZ981" s="10">
        <f>SUM(Z981:AK981)</f>
        <v>11</v>
      </c>
      <c r="BA981" s="10"/>
      <c r="BB981" s="10">
        <f t="shared" si="277"/>
        <v>0</v>
      </c>
      <c r="BC981" s="10">
        <f t="shared" si="278"/>
        <v>0</v>
      </c>
      <c r="BD981" s="10">
        <f t="shared" si="279"/>
        <v>-11</v>
      </c>
      <c r="BE981" s="10">
        <f t="shared" si="274"/>
        <v>11</v>
      </c>
      <c r="BF981" s="2" t="s">
        <v>119</v>
      </c>
      <c r="BG981" s="10">
        <f t="shared" si="280"/>
        <v>0</v>
      </c>
      <c r="BH981" s="36" t="s">
        <v>118</v>
      </c>
      <c r="BI981" s="39" t="str">
        <f t="shared" si="281"/>
        <v/>
      </c>
      <c r="BJ981" s="39" t="str">
        <f t="shared" si="282"/>
        <v/>
      </c>
      <c r="BK981" s="16">
        <f>SUM(AR981:AX981)</f>
        <v>0</v>
      </c>
      <c r="BL981" s="10">
        <f>SUM(AL981:AQ981)</f>
        <v>0</v>
      </c>
      <c r="BM981" s="12" t="str">
        <f t="shared" si="283"/>
        <v/>
      </c>
      <c r="BN981" s="12" t="str">
        <f t="shared" si="283"/>
        <v/>
      </c>
      <c r="BO981" s="9">
        <f t="shared" si="284"/>
        <v>0</v>
      </c>
      <c r="BP981" s="39" t="str">
        <f t="shared" si="285"/>
        <v/>
      </c>
      <c r="BQ981" s="147"/>
      <c r="BR981" s="9">
        <f t="shared" si="286"/>
        <v>0</v>
      </c>
      <c r="BS981" s="9">
        <f t="shared" si="287"/>
        <v>11</v>
      </c>
      <c r="BT981" s="9">
        <f t="shared" si="288"/>
        <v>11</v>
      </c>
      <c r="BU981" s="9" t="str">
        <f>IFERROR(_xlfn.XLOOKUP(D981,Sheet1!B:B,Sheet1!L:L),"")</f>
        <v/>
      </c>
      <c r="BV981" s="9" t="e">
        <f>_xlfn.XLOOKUP(BU981,Sheet1!S:S,Sheet1!T:T)</f>
        <v>#N/A</v>
      </c>
      <c r="BW981" s="9" t="e">
        <f>_xlfn.XLOOKUP(D981,Sheet1!B:B,Sheet1!M:M)</f>
        <v>#N/A</v>
      </c>
      <c r="BZ981" s="108">
        <f t="shared" si="289"/>
        <v>0</v>
      </c>
      <c r="CB981" s="12"/>
      <c r="CC981" s="12"/>
      <c r="CG981" s="1" t="str">
        <f>IF(BO981&lt;80,"Below 80",
IF(BO981&lt;=120,"80-120",
IF(BO981&lt;=200,"&gt; 120-200",
IF(BO981&lt;=300,"&gt;200-300",
IF(BO981&lt;=500,"&gt;300-500",
"&gt;500")))))</f>
        <v>Below 80</v>
      </c>
      <c r="CH981" s="1" t="str">
        <f>IFERROR(_xlfn.XLOOKUP(CG981,Scenario!M:M,Scenario!N:N),"")</f>
        <v/>
      </c>
      <c r="CI981" s="1" t="str">
        <f t="shared" si="290"/>
        <v>No</v>
      </c>
      <c r="CJ981" s="75">
        <v>0</v>
      </c>
    </row>
    <row r="982" spans="1:89" ht="27.75" hidden="1">
      <c r="A982" s="2">
        <v>981</v>
      </c>
      <c r="B982" s="2">
        <v>2025</v>
      </c>
      <c r="C982" s="1">
        <v>0</v>
      </c>
      <c r="D982" s="37" t="str">
        <v>001J10000051PIwIAM</v>
      </c>
      <c r="E982" s="37" t="str">
        <v>HINDUSTAN TRADING COMPANY</v>
      </c>
      <c r="F982" s="37" t="str">
        <v>RAJASTHAN</v>
      </c>
      <c r="G982" s="37" t="str">
        <v>BIKANER</v>
      </c>
      <c r="H982" s="37" t="str">
        <v>Bikaner</v>
      </c>
      <c r="I982" s="37" t="str">
        <v>Swastik Tradevision Pvt. Ltd.</v>
      </c>
      <c r="J982" s="37" t="str">
        <v>Amit Kumar Sharma</v>
      </c>
      <c r="K982" s="37" t="str">
        <v>Ravi Kumar Kulmi</v>
      </c>
      <c r="L982" s="37" t="str">
        <v>C12822</v>
      </c>
      <c r="M982" s="37" t="str">
        <v>North</v>
      </c>
      <c r="N982" s="2">
        <v>334801</v>
      </c>
      <c r="O982" s="2" t="str">
        <v>08BFWPR2595M1Z8</v>
      </c>
      <c r="P982" s="2">
        <v>6350315819</v>
      </c>
      <c r="Q982" s="2" t="str">
        <v>Mar'25</v>
      </c>
      <c r="R982" s="2">
        <v>2025</v>
      </c>
      <c r="S982" s="1">
        <v>0</v>
      </c>
      <c r="T982" s="2">
        <v>20</v>
      </c>
      <c r="U982" s="12">
        <v>0</v>
      </c>
      <c r="V982" s="1" t="str">
        <v>Minor</v>
      </c>
      <c r="W982" s="13">
        <v>0</v>
      </c>
      <c r="X982" s="13">
        <v>0</v>
      </c>
      <c r="Y982" s="13">
        <v>0</v>
      </c>
      <c r="Z982" s="13">
        <v>0</v>
      </c>
      <c r="AA982" s="13">
        <v>0</v>
      </c>
      <c r="AB982" s="13">
        <v>0</v>
      </c>
      <c r="AC982" s="13">
        <v>0</v>
      </c>
      <c r="AD982" s="13">
        <v>0</v>
      </c>
      <c r="AE982" s="13">
        <v>0</v>
      </c>
      <c r="AF982" s="13">
        <v>0</v>
      </c>
      <c r="AG982" s="13">
        <v>0</v>
      </c>
      <c r="AH982" s="13">
        <v>0</v>
      </c>
      <c r="AI982" s="13">
        <v>0</v>
      </c>
      <c r="AJ982" s="13">
        <v>0</v>
      </c>
      <c r="AK982" s="13">
        <v>20</v>
      </c>
      <c r="AL982" s="13">
        <v>0</v>
      </c>
      <c r="AM982" s="13">
        <v>20.12</v>
      </c>
      <c r="AN982" s="13">
        <v>0</v>
      </c>
      <c r="AO982" s="13">
        <v>0</v>
      </c>
      <c r="AP982" s="13">
        <v>0</v>
      </c>
      <c r="AQ982" s="13">
        <v>0</v>
      </c>
      <c r="AR982" s="13">
        <v>0</v>
      </c>
      <c r="AS982" s="13">
        <v>0</v>
      </c>
      <c r="AT982" s="13">
        <v>0</v>
      </c>
      <c r="AU982" s="13">
        <v>0</v>
      </c>
      <c r="AV982" s="13">
        <v>0</v>
      </c>
      <c r="AW982" s="16">
        <f t="shared" si="275"/>
        <v>20.12</v>
      </c>
      <c r="AX982" s="16">
        <v>40.24</v>
      </c>
      <c r="AY982" s="10">
        <f t="shared" si="276"/>
        <v>60.36</v>
      </c>
      <c r="AZ982" s="10">
        <f>SUM(Z982:AK982)</f>
        <v>20</v>
      </c>
      <c r="BA982" s="10">
        <v>20</v>
      </c>
      <c r="BB982" s="10">
        <f t="shared" si="277"/>
        <v>-0.12000000000000099</v>
      </c>
      <c r="BC982" s="10">
        <f t="shared" si="278"/>
        <v>-3.0000000000000249E-2</v>
      </c>
      <c r="BD982" s="10">
        <f t="shared" si="279"/>
        <v>40.36</v>
      </c>
      <c r="BE982" s="10">
        <f t="shared" si="274"/>
        <v>-0.12000000000000099</v>
      </c>
      <c r="BF982" s="2" t="s">
        <v>119</v>
      </c>
      <c r="BG982" s="10">
        <f t="shared" si="280"/>
        <v>2.5150000000000001</v>
      </c>
      <c r="BH982" s="36" t="s">
        <v>118</v>
      </c>
      <c r="BI982" s="39" t="str">
        <f t="shared" si="281"/>
        <v/>
      </c>
      <c r="BJ982" s="39" t="str">
        <f t="shared" si="282"/>
        <v/>
      </c>
      <c r="BK982" s="16">
        <f>SUM(AR982:AX982)</f>
        <v>60.36</v>
      </c>
      <c r="BL982" s="10">
        <f>SUM(AL982:AQ982)</f>
        <v>20.12</v>
      </c>
      <c r="BM982" s="12">
        <f t="shared" si="283"/>
        <v>1</v>
      </c>
      <c r="BN982" s="12">
        <f t="shared" si="283"/>
        <v>0.33333333333333337</v>
      </c>
      <c r="BO982" s="9">
        <f t="shared" si="284"/>
        <v>20.12</v>
      </c>
      <c r="BP982" s="39" t="str">
        <f t="shared" si="285"/>
        <v/>
      </c>
      <c r="BQ982" s="147" t="s">
        <v>196</v>
      </c>
      <c r="BR982" s="9">
        <f t="shared" si="286"/>
        <v>0</v>
      </c>
      <c r="BS982" s="9">
        <f t="shared" si="287"/>
        <v>20</v>
      </c>
      <c r="BT982" s="9">
        <f t="shared" si="288"/>
        <v>20</v>
      </c>
      <c r="BU982" s="9" t="str">
        <f>IFERROR(_xlfn.XLOOKUP(D982,Sheet1!B:B,Sheet1!L:L),"")</f>
        <v/>
      </c>
      <c r="BV982" s="9" t="e">
        <f>_xlfn.XLOOKUP(BU982,Sheet1!S:S,Sheet1!T:T)</f>
        <v>#N/A</v>
      </c>
      <c r="BW982" s="9" t="e">
        <f>_xlfn.XLOOKUP(D982,Sheet1!B:B,Sheet1!M:M)</f>
        <v>#N/A</v>
      </c>
      <c r="BZ982" s="108">
        <f t="shared" si="289"/>
        <v>40.239999999999995</v>
      </c>
      <c r="CB982" s="12">
        <f>AW982/AY982</f>
        <v>0.33333333333333337</v>
      </c>
      <c r="CC982" s="12">
        <f>AX982/AY982</f>
        <v>0.66666666666666674</v>
      </c>
      <c r="CG982" s="1" t="str">
        <f>IF(BO982&lt;80,"Below 80",
IF(BO982&lt;=120,"80-120",
IF(BO982&lt;=200,"&gt; 120-200",
IF(BO982&lt;=300,"&gt;200-300",
IF(BO982&lt;=500,"&gt;300-500",
"&gt;500")))))</f>
        <v>Below 80</v>
      </c>
      <c r="CH982" s="1" t="str">
        <f>IFERROR(_xlfn.XLOOKUP(CG982,Scenario!M:M,Scenario!N:N),"")</f>
        <v/>
      </c>
      <c r="CI982" s="1" t="str">
        <f t="shared" si="290"/>
        <v>Yes</v>
      </c>
      <c r="CJ982" s="75">
        <v>40.24</v>
      </c>
    </row>
    <row r="983" spans="1:89" hidden="1">
      <c r="A983" s="2">
        <v>982</v>
      </c>
      <c r="B983" s="2">
        <v>2025</v>
      </c>
      <c r="C983" s="1">
        <v>0</v>
      </c>
      <c r="D983" s="37" t="str">
        <v>001J100000RTaz9IAD</v>
      </c>
      <c r="E983" s="37" t="str">
        <v>AMIT TRADERS</v>
      </c>
      <c r="F983" s="37" t="str">
        <v>RAJASTHAN</v>
      </c>
      <c r="G983" s="37" t="str">
        <v>ALWAR</v>
      </c>
      <c r="H983" s="37">
        <v>0</v>
      </c>
      <c r="I983" s="37" t="str">
        <v>Swastik Tradevision Pvt. Ltd.</v>
      </c>
      <c r="J983" s="37" t="str">
        <v>Amit Kumar Sharma</v>
      </c>
      <c r="K983" s="37" t="str">
        <v>Ravi Kumar Kulmi</v>
      </c>
      <c r="L983" s="37" t="str">
        <v>C12822</v>
      </c>
      <c r="M983" s="37" t="str">
        <v>North</v>
      </c>
      <c r="N983" s="2">
        <v>301406</v>
      </c>
      <c r="O983" s="2" t="str">
        <v>08CSEPM6915N2Z4</v>
      </c>
      <c r="P983" s="2">
        <v>9829863157</v>
      </c>
      <c r="Q983" s="2" t="str">
        <v>Mar'25</v>
      </c>
      <c r="R983" s="2">
        <v>2025</v>
      </c>
      <c r="S983" s="1">
        <v>0</v>
      </c>
      <c r="T983" s="2">
        <v>140</v>
      </c>
      <c r="U983" s="12">
        <v>0</v>
      </c>
      <c r="V983" s="1" t="str">
        <v>Challenger</v>
      </c>
      <c r="W983" s="13">
        <v>0</v>
      </c>
      <c r="X983" s="13">
        <v>0</v>
      </c>
      <c r="Y983" s="13">
        <v>0</v>
      </c>
      <c r="Z983" s="13">
        <v>0</v>
      </c>
      <c r="AA983" s="13">
        <v>0</v>
      </c>
      <c r="AB983" s="13">
        <v>0</v>
      </c>
      <c r="AC983" s="13">
        <v>0</v>
      </c>
      <c r="AD983" s="13">
        <v>0</v>
      </c>
      <c r="AE983" s="13">
        <v>0</v>
      </c>
      <c r="AF983" s="13">
        <v>0</v>
      </c>
      <c r="AG983" s="13">
        <v>0</v>
      </c>
      <c r="AH983" s="13">
        <v>0</v>
      </c>
      <c r="AI983" s="13">
        <v>0</v>
      </c>
      <c r="AJ983" s="13">
        <v>0</v>
      </c>
      <c r="AK983" s="13">
        <v>11.95</v>
      </c>
      <c r="AL983" s="13">
        <v>0</v>
      </c>
      <c r="AM983" s="13">
        <v>0</v>
      </c>
      <c r="AN983" s="13">
        <v>0</v>
      </c>
      <c r="AO983" s="13">
        <v>0</v>
      </c>
      <c r="AP983" s="13">
        <v>0</v>
      </c>
      <c r="AQ983" s="13">
        <v>0</v>
      </c>
      <c r="AR983" s="13">
        <v>0</v>
      </c>
      <c r="AS983" s="13">
        <v>0</v>
      </c>
      <c r="AT983" s="13">
        <v>0</v>
      </c>
      <c r="AU983" s="13">
        <v>0</v>
      </c>
      <c r="AV983" s="13">
        <v>0</v>
      </c>
      <c r="AW983" s="16">
        <f t="shared" si="275"/>
        <v>0</v>
      </c>
      <c r="AX983" s="16">
        <v>0</v>
      </c>
      <c r="AY983" s="10">
        <f t="shared" si="276"/>
        <v>0</v>
      </c>
      <c r="AZ983" s="10">
        <f>SUM(Z983:AK983)</f>
        <v>11.95</v>
      </c>
      <c r="BA983" s="10"/>
      <c r="BB983" s="10">
        <f t="shared" si="277"/>
        <v>0</v>
      </c>
      <c r="BC983" s="10">
        <f t="shared" si="278"/>
        <v>0</v>
      </c>
      <c r="BD983" s="10">
        <f t="shared" si="279"/>
        <v>-11.95</v>
      </c>
      <c r="BE983" s="10">
        <f t="shared" si="274"/>
        <v>11.95</v>
      </c>
      <c r="BF983" s="2" t="s">
        <v>119</v>
      </c>
      <c r="BG983" s="10">
        <f t="shared" si="280"/>
        <v>0</v>
      </c>
      <c r="BH983" s="36" t="s">
        <v>118</v>
      </c>
      <c r="BI983" s="39" t="str">
        <f t="shared" si="281"/>
        <v/>
      </c>
      <c r="BJ983" s="39" t="str">
        <f t="shared" si="282"/>
        <v/>
      </c>
      <c r="BK983" s="16">
        <f>SUM(AR983:AX983)</f>
        <v>0</v>
      </c>
      <c r="BL983" s="10">
        <f>SUM(AL983:AQ983)</f>
        <v>0</v>
      </c>
      <c r="BM983" s="12" t="str">
        <f t="shared" si="283"/>
        <v/>
      </c>
      <c r="BN983" s="12" t="str">
        <f t="shared" si="283"/>
        <v/>
      </c>
      <c r="BO983" s="9">
        <f t="shared" si="284"/>
        <v>0</v>
      </c>
      <c r="BP983" s="39" t="str">
        <f t="shared" si="285"/>
        <v/>
      </c>
      <c r="BQ983" s="147"/>
      <c r="BR983" s="9">
        <f t="shared" si="286"/>
        <v>0</v>
      </c>
      <c r="BS983" s="9">
        <f t="shared" si="287"/>
        <v>11.95</v>
      </c>
      <c r="BT983" s="9">
        <f t="shared" si="288"/>
        <v>11.95</v>
      </c>
      <c r="BU983" s="9" t="str">
        <f>IFERROR(_xlfn.XLOOKUP(D983,Sheet1!B:B,Sheet1!L:L),"")</f>
        <v/>
      </c>
      <c r="BV983" s="9" t="e">
        <f>_xlfn.XLOOKUP(BU983,Sheet1!S:S,Sheet1!T:T)</f>
        <v>#N/A</v>
      </c>
      <c r="BW983" s="9" t="e">
        <f>_xlfn.XLOOKUP(D983,Sheet1!B:B,Sheet1!M:M)</f>
        <v>#N/A</v>
      </c>
      <c r="BZ983" s="108">
        <f t="shared" si="289"/>
        <v>0</v>
      </c>
      <c r="CB983" s="12"/>
      <c r="CC983" s="12"/>
      <c r="CG983" s="1" t="str">
        <f>IF(BO983&lt;80,"Below 80",
IF(BO983&lt;=120,"80-120",
IF(BO983&lt;=200,"&gt; 120-200",
IF(BO983&lt;=300,"&gt;200-300",
IF(BO983&lt;=500,"&gt;300-500",
"&gt;500")))))</f>
        <v>Below 80</v>
      </c>
      <c r="CH983" s="1" t="str">
        <f>IFERROR(_xlfn.XLOOKUP(CG983,Scenario!M:M,Scenario!N:N),"")</f>
        <v/>
      </c>
      <c r="CI983" s="1" t="str">
        <f t="shared" si="290"/>
        <v>No</v>
      </c>
      <c r="CJ983" s="75">
        <v>0</v>
      </c>
    </row>
    <row r="984" spans="1:89" hidden="1">
      <c r="A984" s="2">
        <v>983</v>
      </c>
      <c r="B984" s="2">
        <v>2025</v>
      </c>
      <c r="C984" s="1">
        <v>0</v>
      </c>
      <c r="D984" s="37" t="str">
        <v>001J100000TtrSvIAJ</v>
      </c>
      <c r="E984" s="37" t="str">
        <v>SHREE RADHA GOVIND STEEL</v>
      </c>
      <c r="F984" s="37" t="str">
        <v>RAJASTHAN</v>
      </c>
      <c r="G984" s="37" t="str">
        <v>JAIPUR</v>
      </c>
      <c r="H984" s="37">
        <v>0</v>
      </c>
      <c r="I984" s="37" t="str">
        <v>Swastik Tradevision Pvt. Ltd.</v>
      </c>
      <c r="J984" s="37" t="str">
        <v>Amit Kumar Sharma</v>
      </c>
      <c r="K984" s="37" t="str">
        <v>Ravi Kumar Kulmi</v>
      </c>
      <c r="L984" s="37" t="str">
        <v>C12822</v>
      </c>
      <c r="M984" s="37" t="str">
        <v>North</v>
      </c>
      <c r="N984" s="2">
        <v>302012</v>
      </c>
      <c r="O984" s="2" t="str">
        <v>08AAKHV8742C1ZS</v>
      </c>
      <c r="P984" s="2">
        <v>9460455330</v>
      </c>
      <c r="Q984" s="2" t="str">
        <v>Mar'25</v>
      </c>
      <c r="R984" s="2">
        <v>2025</v>
      </c>
      <c r="S984" s="1">
        <v>0</v>
      </c>
      <c r="T984" s="2">
        <v>50</v>
      </c>
      <c r="U984" s="12">
        <v>0</v>
      </c>
      <c r="V984" s="1" t="str">
        <v>Minor</v>
      </c>
      <c r="W984" s="13">
        <v>0</v>
      </c>
      <c r="X984" s="13">
        <v>0</v>
      </c>
      <c r="Y984" s="13">
        <v>0</v>
      </c>
      <c r="Z984" s="13">
        <v>0</v>
      </c>
      <c r="AA984" s="13">
        <v>0</v>
      </c>
      <c r="AB984" s="13">
        <v>0</v>
      </c>
      <c r="AC984" s="13">
        <v>0</v>
      </c>
      <c r="AD984" s="13">
        <v>0</v>
      </c>
      <c r="AE984" s="13">
        <v>0</v>
      </c>
      <c r="AF984" s="13">
        <v>0</v>
      </c>
      <c r="AG984" s="13">
        <v>0</v>
      </c>
      <c r="AH984" s="13">
        <v>0</v>
      </c>
      <c r="AI984" s="13">
        <v>0</v>
      </c>
      <c r="AJ984" s="13">
        <v>0</v>
      </c>
      <c r="AK984" s="13">
        <v>29.69</v>
      </c>
      <c r="AL984" s="13">
        <v>0</v>
      </c>
      <c r="AM984" s="13">
        <v>0</v>
      </c>
      <c r="AN984" s="13">
        <v>0</v>
      </c>
      <c r="AO984" s="13">
        <v>0</v>
      </c>
      <c r="AP984" s="13">
        <v>0</v>
      </c>
      <c r="AQ984" s="13">
        <v>0</v>
      </c>
      <c r="AR984" s="13">
        <v>0</v>
      </c>
      <c r="AS984" s="13">
        <v>0</v>
      </c>
      <c r="AT984" s="13">
        <v>0</v>
      </c>
      <c r="AU984" s="13">
        <v>0</v>
      </c>
      <c r="AV984" s="13">
        <v>0</v>
      </c>
      <c r="AW984" s="16">
        <f t="shared" si="275"/>
        <v>0</v>
      </c>
      <c r="AX984" s="16">
        <v>0</v>
      </c>
      <c r="AY984" s="10">
        <f t="shared" si="276"/>
        <v>0</v>
      </c>
      <c r="AZ984" s="10">
        <f>SUM(Z984:AK984)</f>
        <v>29.69</v>
      </c>
      <c r="BA984" s="10"/>
      <c r="BB984" s="10">
        <f t="shared" si="277"/>
        <v>0</v>
      </c>
      <c r="BC984" s="10">
        <f t="shared" si="278"/>
        <v>0</v>
      </c>
      <c r="BD984" s="10">
        <f t="shared" si="279"/>
        <v>-29.69</v>
      </c>
      <c r="BE984" s="10">
        <f t="shared" si="274"/>
        <v>29.69</v>
      </c>
      <c r="BF984" s="2" t="s">
        <v>119</v>
      </c>
      <c r="BG984" s="10">
        <f t="shared" si="280"/>
        <v>0</v>
      </c>
      <c r="BH984" s="36" t="s">
        <v>118</v>
      </c>
      <c r="BI984" s="39" t="str">
        <f t="shared" si="281"/>
        <v/>
      </c>
      <c r="BJ984" s="39" t="str">
        <f t="shared" si="282"/>
        <v/>
      </c>
      <c r="BK984" s="16">
        <f>SUM(AR984:AX984)</f>
        <v>0</v>
      </c>
      <c r="BL984" s="10">
        <f>SUM(AL984:AQ984)</f>
        <v>0</v>
      </c>
      <c r="BM984" s="12" t="str">
        <f t="shared" si="283"/>
        <v/>
      </c>
      <c r="BN984" s="12" t="str">
        <f t="shared" si="283"/>
        <v/>
      </c>
      <c r="BO984" s="9">
        <f t="shared" si="284"/>
        <v>0</v>
      </c>
      <c r="BP984" s="39" t="str">
        <f t="shared" si="285"/>
        <v/>
      </c>
      <c r="BQ984" s="147"/>
      <c r="BR984" s="9">
        <f t="shared" si="286"/>
        <v>0</v>
      </c>
      <c r="BS984" s="9">
        <f t="shared" si="287"/>
        <v>29.69</v>
      </c>
      <c r="BT984" s="9">
        <f t="shared" si="288"/>
        <v>29.69</v>
      </c>
      <c r="BU984" s="9" t="str">
        <f>IFERROR(_xlfn.XLOOKUP(D984,Sheet1!B:B,Sheet1!L:L),"")</f>
        <v/>
      </c>
      <c r="BV984" s="9" t="e">
        <f>_xlfn.XLOOKUP(BU984,Sheet1!S:S,Sheet1!T:T)</f>
        <v>#N/A</v>
      </c>
      <c r="BW984" s="9" t="e">
        <f>_xlfn.XLOOKUP(D984,Sheet1!B:B,Sheet1!M:M)</f>
        <v>#N/A</v>
      </c>
      <c r="BZ984" s="108">
        <f t="shared" si="289"/>
        <v>0</v>
      </c>
      <c r="CB984" s="12"/>
      <c r="CC984" s="12"/>
      <c r="CG984" s="1" t="str">
        <f>IF(BO984&lt;80,"Below 80",
IF(BO984&lt;=120,"80-120",
IF(BO984&lt;=200,"&gt; 120-200",
IF(BO984&lt;=300,"&gt;200-300",
IF(BO984&lt;=500,"&gt;300-500",
"&gt;500")))))</f>
        <v>Below 80</v>
      </c>
      <c r="CH984" s="1" t="str">
        <f>IFERROR(_xlfn.XLOOKUP(CG984,Scenario!M:M,Scenario!N:N),"")</f>
        <v/>
      </c>
      <c r="CI984" s="1" t="str">
        <f t="shared" si="290"/>
        <v>No</v>
      </c>
      <c r="CJ984" s="75">
        <v>0</v>
      </c>
    </row>
    <row r="985" spans="1:89" hidden="1">
      <c r="A985" s="2">
        <v>984</v>
      </c>
      <c r="B985" s="2">
        <v>2025</v>
      </c>
      <c r="C985" s="1">
        <v>0</v>
      </c>
      <c r="D985" s="37" t="str">
        <v>001J100000TsNPsIAN</v>
      </c>
      <c r="E985" s="37" t="str">
        <v>M/S PRATEEK ENTERPRISES</v>
      </c>
      <c r="F985" s="37" t="str">
        <v>JHARKHAND</v>
      </c>
      <c r="G985" s="37" t="str">
        <v>PALAMU</v>
      </c>
      <c r="H985" s="37" t="str">
        <v>Chatrapur</v>
      </c>
      <c r="I985" s="37" t="str">
        <v>M/S JAI BALAJEE ENTERPRISES</v>
      </c>
      <c r="J985" s="37" t="str">
        <v>Debjyoti Lahiri</v>
      </c>
      <c r="K985" s="37">
        <v>0</v>
      </c>
      <c r="L985" s="37" t="str">
        <v>001J100000ME8pzIAD</v>
      </c>
      <c r="M985" s="37" t="str">
        <v>East</v>
      </c>
      <c r="N985" s="2">
        <v>822113</v>
      </c>
      <c r="O985" s="2" t="str">
        <v>20AROPJ3473B1Z6</v>
      </c>
      <c r="P985" s="2">
        <v>8987637771</v>
      </c>
      <c r="Q985" s="2" t="str">
        <v>Feb'25</v>
      </c>
      <c r="R985" s="2">
        <v>2025</v>
      </c>
      <c r="S985" s="1">
        <v>0</v>
      </c>
      <c r="T985" s="2">
        <v>450</v>
      </c>
      <c r="U985" s="12">
        <v>0</v>
      </c>
      <c r="V985" s="1" t="str">
        <v>Alien</v>
      </c>
      <c r="W985" s="13">
        <v>0</v>
      </c>
      <c r="X985" s="13">
        <v>0</v>
      </c>
      <c r="Y985" s="13">
        <v>0</v>
      </c>
      <c r="Z985" s="13">
        <v>0</v>
      </c>
      <c r="AA985" s="13">
        <v>0</v>
      </c>
      <c r="AB985" s="13">
        <v>0</v>
      </c>
      <c r="AC985" s="13">
        <v>0</v>
      </c>
      <c r="AD985" s="13">
        <v>0</v>
      </c>
      <c r="AE985" s="13">
        <v>0</v>
      </c>
      <c r="AF985" s="13">
        <v>0</v>
      </c>
      <c r="AG985" s="13">
        <v>0</v>
      </c>
      <c r="AH985" s="13">
        <v>0</v>
      </c>
      <c r="AI985" s="13">
        <v>0</v>
      </c>
      <c r="AJ985" s="13">
        <v>30</v>
      </c>
      <c r="AK985" s="13">
        <v>0</v>
      </c>
      <c r="AL985" s="13">
        <v>0</v>
      </c>
      <c r="AM985" s="13">
        <v>0</v>
      </c>
      <c r="AN985" s="13">
        <v>0</v>
      </c>
      <c r="AO985" s="13">
        <v>0</v>
      </c>
      <c r="AP985" s="13">
        <v>0</v>
      </c>
      <c r="AQ985" s="13">
        <v>0</v>
      </c>
      <c r="AR985" s="13">
        <v>0</v>
      </c>
      <c r="AS985" s="13">
        <v>0</v>
      </c>
      <c r="AT985" s="13">
        <v>0</v>
      </c>
      <c r="AU985" s="13">
        <v>0</v>
      </c>
      <c r="AV985" s="13">
        <v>0</v>
      </c>
      <c r="AW985" s="16">
        <f t="shared" si="275"/>
        <v>0</v>
      </c>
      <c r="AX985" s="16">
        <v>0</v>
      </c>
      <c r="AY985" s="10">
        <f t="shared" si="276"/>
        <v>0</v>
      </c>
      <c r="AZ985" s="10">
        <f>SUM(Z985:AK985)</f>
        <v>30</v>
      </c>
      <c r="BA985" s="10">
        <v>0</v>
      </c>
      <c r="BB985" s="10">
        <f t="shared" si="277"/>
        <v>0</v>
      </c>
      <c r="BC985" s="10">
        <f t="shared" si="278"/>
        <v>0</v>
      </c>
      <c r="BD985" s="10">
        <f t="shared" si="279"/>
        <v>-30</v>
      </c>
      <c r="BE985" s="10">
        <f t="shared" ref="BE985:BE1048" si="292">AZ985-AW985</f>
        <v>30</v>
      </c>
      <c r="BF985" s="2" t="s">
        <v>119</v>
      </c>
      <c r="BG985" s="10">
        <f t="shared" si="280"/>
        <v>0</v>
      </c>
      <c r="BH985" s="36" t="s">
        <v>118</v>
      </c>
      <c r="BI985" s="39" t="str">
        <f t="shared" si="281"/>
        <v/>
      </c>
      <c r="BJ985" s="39" t="str">
        <f t="shared" si="282"/>
        <v/>
      </c>
      <c r="BK985" s="16">
        <f>SUM(AR985:AX985)</f>
        <v>0</v>
      </c>
      <c r="BL985" s="10">
        <f>SUM(AL985:AQ985)</f>
        <v>0</v>
      </c>
      <c r="BM985" s="12" t="str">
        <f t="shared" si="283"/>
        <v/>
      </c>
      <c r="BN985" s="12" t="str">
        <f t="shared" si="283"/>
        <v/>
      </c>
      <c r="BO985" s="9">
        <f t="shared" si="284"/>
        <v>0</v>
      </c>
      <c r="BP985" s="39" t="str">
        <f t="shared" si="285"/>
        <v/>
      </c>
      <c r="BQ985" s="147"/>
      <c r="BR985" s="9">
        <f t="shared" si="286"/>
        <v>0</v>
      </c>
      <c r="BS985" s="9">
        <f t="shared" si="287"/>
        <v>30</v>
      </c>
      <c r="BT985" s="9">
        <f t="shared" si="288"/>
        <v>30</v>
      </c>
      <c r="BU985" s="9" t="str">
        <f>IFERROR(_xlfn.XLOOKUP(D985,Sheet1!B:B,Sheet1!L:L),"")</f>
        <v/>
      </c>
      <c r="BV985" s="9" t="e">
        <f>_xlfn.XLOOKUP(BU985,Sheet1!S:S,Sheet1!T:T)</f>
        <v>#N/A</v>
      </c>
      <c r="BW985" s="9" t="e">
        <f>_xlfn.XLOOKUP(D985,Sheet1!B:B,Sheet1!M:M)</f>
        <v>#N/A</v>
      </c>
      <c r="BZ985" s="108">
        <f t="shared" si="289"/>
        <v>0</v>
      </c>
      <c r="CB985" s="12"/>
      <c r="CC985" s="12"/>
      <c r="CG985" s="1" t="str">
        <f>IF(BO985&lt;80,"Below 80",
IF(BO985&lt;=120,"80-120",
IF(BO985&lt;=200,"&gt; 120-200",
IF(BO985&lt;=300,"&gt;200-300",
IF(BO985&lt;=500,"&gt;300-500",
"&gt;500")))))</f>
        <v>Below 80</v>
      </c>
      <c r="CH985" s="1" t="str">
        <f>IFERROR(_xlfn.XLOOKUP(CG985,Scenario!M:M,Scenario!N:N),"")</f>
        <v/>
      </c>
      <c r="CI985" s="1" t="str">
        <f t="shared" si="290"/>
        <v>No</v>
      </c>
      <c r="CJ985" s="75">
        <v>0</v>
      </c>
    </row>
    <row r="986" spans="1:89" hidden="1">
      <c r="A986" s="2">
        <v>985</v>
      </c>
      <c r="B986" s="2">
        <v>2025</v>
      </c>
      <c r="C986" s="1">
        <v>0</v>
      </c>
      <c r="D986" s="37" t="str">
        <v>001J100000S0LiaIAF</v>
      </c>
      <c r="E986" s="37" t="str">
        <v>M/S SHREE TIRUPATI STEELS</v>
      </c>
      <c r="F986" s="37" t="str">
        <v>JHARKHAND</v>
      </c>
      <c r="G986" s="37" t="str">
        <v>GUMLA</v>
      </c>
      <c r="H986" s="37" t="str">
        <v>Gumla</v>
      </c>
      <c r="I986" s="37" t="str">
        <v>M/S JAI BALAJEE ENTERPRISES</v>
      </c>
      <c r="J986" s="37" t="str">
        <v>Debjyoti Lahiri</v>
      </c>
      <c r="K986" s="37">
        <v>0</v>
      </c>
      <c r="L986" s="37" t="str">
        <v>001J100000ME8pzIAD</v>
      </c>
      <c r="M986" s="37" t="str">
        <v>East</v>
      </c>
      <c r="N986" s="2">
        <v>835207</v>
      </c>
      <c r="O986" s="2" t="str">
        <v>20ADQFS2816R1ZJ</v>
      </c>
      <c r="P986" s="2">
        <v>9608015431</v>
      </c>
      <c r="Q986" s="2" t="str">
        <v>Feb'25</v>
      </c>
      <c r="R986" s="2">
        <v>2025</v>
      </c>
      <c r="S986" s="1">
        <v>0</v>
      </c>
      <c r="T986" s="2">
        <v>500</v>
      </c>
      <c r="U986" s="12">
        <v>0</v>
      </c>
      <c r="V986" s="1" t="str">
        <v>Alien</v>
      </c>
      <c r="W986" s="13">
        <v>0</v>
      </c>
      <c r="X986" s="13">
        <v>0</v>
      </c>
      <c r="Y986" s="13">
        <v>0</v>
      </c>
      <c r="Z986" s="13">
        <v>0</v>
      </c>
      <c r="AA986" s="13">
        <v>0</v>
      </c>
      <c r="AB986" s="13">
        <v>0</v>
      </c>
      <c r="AC986" s="13">
        <v>0</v>
      </c>
      <c r="AD986" s="13">
        <v>0</v>
      </c>
      <c r="AE986" s="13">
        <v>0</v>
      </c>
      <c r="AF986" s="13">
        <v>0</v>
      </c>
      <c r="AG986" s="13">
        <v>0</v>
      </c>
      <c r="AH986" s="13">
        <v>0</v>
      </c>
      <c r="AI986" s="13">
        <v>0</v>
      </c>
      <c r="AJ986" s="13">
        <v>29</v>
      </c>
      <c r="AK986" s="13">
        <v>30</v>
      </c>
      <c r="AL986" s="13">
        <v>0</v>
      </c>
      <c r="AM986" s="13">
        <v>0</v>
      </c>
      <c r="AN986" s="13">
        <v>0</v>
      </c>
      <c r="AO986" s="13">
        <v>0</v>
      </c>
      <c r="AP986" s="13">
        <v>0</v>
      </c>
      <c r="AQ986" s="13">
        <v>0</v>
      </c>
      <c r="AR986" s="13">
        <v>0</v>
      </c>
      <c r="AS986" s="13">
        <v>0</v>
      </c>
      <c r="AT986" s="13">
        <v>0</v>
      </c>
      <c r="AU986" s="13">
        <v>0</v>
      </c>
      <c r="AV986" s="13">
        <v>0</v>
      </c>
      <c r="AW986" s="16">
        <f t="shared" si="275"/>
        <v>0</v>
      </c>
      <c r="AX986" s="16">
        <v>0</v>
      </c>
      <c r="AY986" s="10">
        <f t="shared" si="276"/>
        <v>0</v>
      </c>
      <c r="AZ986" s="10">
        <f>SUM(Z986:AK986)</f>
        <v>59</v>
      </c>
      <c r="BA986" s="10">
        <v>0</v>
      </c>
      <c r="BB986" s="10">
        <f t="shared" si="277"/>
        <v>0</v>
      </c>
      <c r="BC986" s="10">
        <f t="shared" si="278"/>
        <v>0</v>
      </c>
      <c r="BD986" s="10">
        <f t="shared" si="279"/>
        <v>-59</v>
      </c>
      <c r="BE986" s="10">
        <f t="shared" si="292"/>
        <v>59</v>
      </c>
      <c r="BF986" s="2" t="s">
        <v>119</v>
      </c>
      <c r="BG986" s="10">
        <f t="shared" si="280"/>
        <v>0</v>
      </c>
      <c r="BH986" s="36" t="s">
        <v>118</v>
      </c>
      <c r="BI986" s="39" t="str">
        <f t="shared" si="281"/>
        <v/>
      </c>
      <c r="BJ986" s="39" t="str">
        <f t="shared" si="282"/>
        <v/>
      </c>
      <c r="BK986" s="16">
        <f>SUM(AR986:AX986)</f>
        <v>0</v>
      </c>
      <c r="BL986" s="10">
        <f>SUM(AL986:AQ986)</f>
        <v>0</v>
      </c>
      <c r="BM986" s="12" t="str">
        <f t="shared" si="283"/>
        <v/>
      </c>
      <c r="BN986" s="12" t="str">
        <f t="shared" si="283"/>
        <v/>
      </c>
      <c r="BO986" s="9">
        <f t="shared" si="284"/>
        <v>0</v>
      </c>
      <c r="BP986" s="39" t="str">
        <f t="shared" si="285"/>
        <v/>
      </c>
      <c r="BQ986" s="147"/>
      <c r="BR986" s="9">
        <f t="shared" si="286"/>
        <v>0</v>
      </c>
      <c r="BS986" s="9">
        <f t="shared" si="287"/>
        <v>59</v>
      </c>
      <c r="BT986" s="9">
        <f t="shared" si="288"/>
        <v>59</v>
      </c>
      <c r="BU986" s="9" t="str">
        <f>IFERROR(_xlfn.XLOOKUP(D986,Sheet1!B:B,Sheet1!L:L),"")</f>
        <v/>
      </c>
      <c r="BV986" s="9" t="e">
        <f>_xlfn.XLOOKUP(BU986,Sheet1!S:S,Sheet1!T:T)</f>
        <v>#N/A</v>
      </c>
      <c r="BW986" s="9" t="e">
        <f>_xlfn.XLOOKUP(D986,Sheet1!B:B,Sheet1!M:M)</f>
        <v>#N/A</v>
      </c>
      <c r="BZ986" s="108">
        <f t="shared" si="289"/>
        <v>0</v>
      </c>
      <c r="CB986" s="12"/>
      <c r="CC986" s="12"/>
      <c r="CG986" s="1" t="str">
        <f>IF(BO986&lt;80,"Below 80",
IF(BO986&lt;=120,"80-120",
IF(BO986&lt;=200,"&gt; 120-200",
IF(BO986&lt;=300,"&gt;200-300",
IF(BO986&lt;=500,"&gt;300-500",
"&gt;500")))))</f>
        <v>Below 80</v>
      </c>
      <c r="CH986" s="1" t="str">
        <f>IFERROR(_xlfn.XLOOKUP(CG986,Scenario!M:M,Scenario!N:N),"")</f>
        <v/>
      </c>
      <c r="CI986" s="1" t="str">
        <f t="shared" si="290"/>
        <v>No</v>
      </c>
      <c r="CJ986" s="75">
        <v>0</v>
      </c>
    </row>
    <row r="987" spans="1:89" hidden="1">
      <c r="A987" s="2">
        <v>986</v>
      </c>
      <c r="B987" s="2">
        <v>2025</v>
      </c>
      <c r="C987" s="1">
        <v>0</v>
      </c>
      <c r="D987" s="37" t="str">
        <v>001J100000TsXoIIAV</v>
      </c>
      <c r="E987" s="37" t="str">
        <v>M/S MAHALAXMI STEEL</v>
      </c>
      <c r="F987" s="37" t="str">
        <v>JHARKHAND</v>
      </c>
      <c r="G987" s="37" t="str">
        <v>PALAMU</v>
      </c>
      <c r="H987" s="37" t="str">
        <v>Chatrapur</v>
      </c>
      <c r="I987" s="37" t="str">
        <v>M/S JAI BALAJEE ENTERPRISES</v>
      </c>
      <c r="J987" s="37" t="str">
        <v>Debjyoti Lahiri</v>
      </c>
      <c r="K987" s="37">
        <v>0</v>
      </c>
      <c r="L987" s="37" t="str">
        <v>001J100000ME8pzIAD</v>
      </c>
      <c r="M987" s="37" t="str">
        <v>East</v>
      </c>
      <c r="N987" s="2">
        <v>822101</v>
      </c>
      <c r="O987" s="2" t="str">
        <v>20BHCPK3028E1Z4</v>
      </c>
      <c r="P987" s="2">
        <v>7488332453</v>
      </c>
      <c r="Q987" s="2" t="str">
        <v>Feb'25</v>
      </c>
      <c r="R987" s="2">
        <v>2025</v>
      </c>
      <c r="S987" s="1">
        <v>0</v>
      </c>
      <c r="T987" s="2">
        <v>150</v>
      </c>
      <c r="U987" s="12">
        <v>0</v>
      </c>
      <c r="V987" s="1" t="str">
        <v>Challenger</v>
      </c>
      <c r="W987" s="13">
        <v>0</v>
      </c>
      <c r="X987" s="13">
        <v>0</v>
      </c>
      <c r="Y987" s="13">
        <v>0</v>
      </c>
      <c r="Z987" s="13">
        <v>0</v>
      </c>
      <c r="AA987" s="13">
        <v>0</v>
      </c>
      <c r="AB987" s="13">
        <v>0</v>
      </c>
      <c r="AC987" s="13">
        <v>0</v>
      </c>
      <c r="AD987" s="13">
        <v>0</v>
      </c>
      <c r="AE987" s="13">
        <v>0</v>
      </c>
      <c r="AF987" s="13">
        <v>0</v>
      </c>
      <c r="AG987" s="13">
        <v>0</v>
      </c>
      <c r="AH987" s="13">
        <v>0</v>
      </c>
      <c r="AI987" s="13">
        <v>0</v>
      </c>
      <c r="AJ987" s="13">
        <v>27</v>
      </c>
      <c r="AK987" s="13">
        <v>0</v>
      </c>
      <c r="AL987" s="13">
        <v>0</v>
      </c>
      <c r="AM987" s="13">
        <v>0</v>
      </c>
      <c r="AN987" s="13">
        <v>0</v>
      </c>
      <c r="AO987" s="13">
        <v>0</v>
      </c>
      <c r="AP987" s="13">
        <v>0</v>
      </c>
      <c r="AQ987" s="13">
        <v>0</v>
      </c>
      <c r="AR987" s="13">
        <v>0</v>
      </c>
      <c r="AS987" s="13">
        <v>0</v>
      </c>
      <c r="AT987" s="13">
        <v>0</v>
      </c>
      <c r="AU987" s="13">
        <v>0</v>
      </c>
      <c r="AV987" s="13">
        <v>0</v>
      </c>
      <c r="AW987" s="16">
        <f t="shared" si="275"/>
        <v>0</v>
      </c>
      <c r="AX987" s="16">
        <v>0</v>
      </c>
      <c r="AY987" s="10">
        <f t="shared" si="276"/>
        <v>0</v>
      </c>
      <c r="AZ987" s="10">
        <f>SUM(Z987:AK987)</f>
        <v>27</v>
      </c>
      <c r="BA987" s="10">
        <v>0</v>
      </c>
      <c r="BB987" s="10">
        <f t="shared" si="277"/>
        <v>0</v>
      </c>
      <c r="BC987" s="10">
        <f t="shared" si="278"/>
        <v>0</v>
      </c>
      <c r="BD987" s="10">
        <f t="shared" si="279"/>
        <v>-27</v>
      </c>
      <c r="BE987" s="10">
        <f t="shared" si="292"/>
        <v>27</v>
      </c>
      <c r="BF987" s="2" t="s">
        <v>119</v>
      </c>
      <c r="BG987" s="10">
        <f t="shared" si="280"/>
        <v>0</v>
      </c>
      <c r="BH987" s="36" t="s">
        <v>118</v>
      </c>
      <c r="BI987" s="39" t="str">
        <f t="shared" si="281"/>
        <v/>
      </c>
      <c r="BJ987" s="39" t="str">
        <f t="shared" si="282"/>
        <v/>
      </c>
      <c r="BK987" s="16">
        <f>SUM(AR987:AX987)</f>
        <v>0</v>
      </c>
      <c r="BL987" s="10">
        <f>SUM(AL987:AQ987)</f>
        <v>0</v>
      </c>
      <c r="BM987" s="12" t="str">
        <f t="shared" si="283"/>
        <v/>
      </c>
      <c r="BN987" s="12" t="str">
        <f t="shared" si="283"/>
        <v/>
      </c>
      <c r="BO987" s="9">
        <f t="shared" si="284"/>
        <v>0</v>
      </c>
      <c r="BP987" s="39" t="str">
        <f t="shared" si="285"/>
        <v/>
      </c>
      <c r="BQ987" s="147"/>
      <c r="BR987" s="9">
        <f t="shared" si="286"/>
        <v>0</v>
      </c>
      <c r="BS987" s="9">
        <f t="shared" si="287"/>
        <v>27</v>
      </c>
      <c r="BT987" s="9">
        <f t="shared" si="288"/>
        <v>27</v>
      </c>
      <c r="BU987" s="9" t="str">
        <f>IFERROR(_xlfn.XLOOKUP(D987,Sheet1!B:B,Sheet1!L:L),"")</f>
        <v/>
      </c>
      <c r="BV987" s="9" t="e">
        <f>_xlfn.XLOOKUP(BU987,Sheet1!S:S,Sheet1!T:T)</f>
        <v>#N/A</v>
      </c>
      <c r="BW987" s="9" t="e">
        <f>_xlfn.XLOOKUP(D987,Sheet1!B:B,Sheet1!M:M)</f>
        <v>#N/A</v>
      </c>
      <c r="BZ987" s="108">
        <f t="shared" si="289"/>
        <v>0</v>
      </c>
      <c r="CB987" s="12"/>
      <c r="CC987" s="12"/>
      <c r="CG987" s="1" t="str">
        <f>IF(BO987&lt;80,"Below 80",
IF(BO987&lt;=120,"80-120",
IF(BO987&lt;=200,"&gt; 120-200",
IF(BO987&lt;=300,"&gt;200-300",
IF(BO987&lt;=500,"&gt;300-500",
"&gt;500")))))</f>
        <v>Below 80</v>
      </c>
      <c r="CH987" s="1" t="str">
        <f>IFERROR(_xlfn.XLOOKUP(CG987,Scenario!M:M,Scenario!N:N),"")</f>
        <v/>
      </c>
      <c r="CI987" s="1" t="str">
        <f t="shared" si="290"/>
        <v>No</v>
      </c>
      <c r="CJ987" s="75">
        <v>0</v>
      </c>
    </row>
    <row r="988" spans="1:89" hidden="1">
      <c r="A988" s="2">
        <v>987</v>
      </c>
      <c r="B988" s="2">
        <v>2025</v>
      </c>
      <c r="C988" s="1">
        <v>0</v>
      </c>
      <c r="D988" s="37" t="str">
        <v>001J100000Jt2HmIAJ</v>
      </c>
      <c r="E988" s="37" t="str">
        <v>M/S JHARKHAND STEEL</v>
      </c>
      <c r="F988" s="37" t="str">
        <v>JHARKHAND</v>
      </c>
      <c r="G988" s="37" t="str">
        <v>RANCHI</v>
      </c>
      <c r="H988" s="37" t="str">
        <v>Itki</v>
      </c>
      <c r="I988" s="37" t="str">
        <v>M/s REAL DREAMS ENTERPRISES</v>
      </c>
      <c r="J988" s="37" t="str">
        <v>Susmit Kumar</v>
      </c>
      <c r="K988" s="37">
        <v>0</v>
      </c>
      <c r="L988" s="37" t="str">
        <v>001J100000PHe79IAD</v>
      </c>
      <c r="M988" s="37" t="str">
        <v>East</v>
      </c>
      <c r="N988" s="2">
        <v>835222</v>
      </c>
      <c r="O988" s="2" t="str">
        <v>20ABTFM1055F1ZI</v>
      </c>
      <c r="P988" s="2">
        <v>7631166800</v>
      </c>
      <c r="Q988" s="2" t="str">
        <v>Mar'25</v>
      </c>
      <c r="R988" s="2">
        <v>2025</v>
      </c>
      <c r="S988" s="1">
        <v>0</v>
      </c>
      <c r="T988" s="2">
        <v>300</v>
      </c>
      <c r="U988" s="12">
        <v>0</v>
      </c>
      <c r="V988" s="1" t="str">
        <v>Alien</v>
      </c>
      <c r="W988" s="13">
        <v>0</v>
      </c>
      <c r="X988" s="13">
        <v>0</v>
      </c>
      <c r="Y988" s="13">
        <v>0</v>
      </c>
      <c r="Z988" s="13">
        <v>0</v>
      </c>
      <c r="AA988" s="13">
        <v>0</v>
      </c>
      <c r="AB988" s="13">
        <v>0</v>
      </c>
      <c r="AC988" s="13">
        <v>0</v>
      </c>
      <c r="AD988" s="13">
        <v>0</v>
      </c>
      <c r="AE988" s="13">
        <v>0</v>
      </c>
      <c r="AF988" s="13">
        <v>0</v>
      </c>
      <c r="AG988" s="13">
        <v>0</v>
      </c>
      <c r="AH988" s="13">
        <v>0</v>
      </c>
      <c r="AI988" s="13">
        <v>0</v>
      </c>
      <c r="AJ988" s="13">
        <v>0</v>
      </c>
      <c r="AK988" s="13">
        <v>5.5</v>
      </c>
      <c r="AL988" s="13">
        <v>0</v>
      </c>
      <c r="AM988" s="13">
        <v>0</v>
      </c>
      <c r="AN988" s="13">
        <v>0</v>
      </c>
      <c r="AO988" s="13">
        <v>0</v>
      </c>
      <c r="AP988" s="13">
        <v>0</v>
      </c>
      <c r="AQ988" s="13">
        <v>0</v>
      </c>
      <c r="AR988" s="13">
        <v>0</v>
      </c>
      <c r="AS988" s="13">
        <v>0</v>
      </c>
      <c r="AT988" s="13">
        <v>0</v>
      </c>
      <c r="AU988" s="13">
        <v>0</v>
      </c>
      <c r="AV988" s="13">
        <v>0</v>
      </c>
      <c r="AW988" s="16">
        <f t="shared" si="275"/>
        <v>0</v>
      </c>
      <c r="AX988" s="16">
        <v>0</v>
      </c>
      <c r="AY988" s="10">
        <f t="shared" si="276"/>
        <v>0</v>
      </c>
      <c r="AZ988" s="10">
        <f>SUM(Z988:AK988)</f>
        <v>5.5</v>
      </c>
      <c r="BA988" s="10">
        <v>0</v>
      </c>
      <c r="BB988" s="10">
        <f t="shared" si="277"/>
        <v>0</v>
      </c>
      <c r="BC988" s="10">
        <f t="shared" si="278"/>
        <v>0</v>
      </c>
      <c r="BD988" s="10">
        <f t="shared" si="279"/>
        <v>-5.5</v>
      </c>
      <c r="BE988" s="10">
        <f t="shared" si="292"/>
        <v>5.5</v>
      </c>
      <c r="BF988" s="2" t="s">
        <v>119</v>
      </c>
      <c r="BG988" s="10">
        <f t="shared" si="280"/>
        <v>0</v>
      </c>
      <c r="BH988" s="36" t="s">
        <v>118</v>
      </c>
      <c r="BI988" s="39" t="str">
        <f t="shared" si="281"/>
        <v/>
      </c>
      <c r="BJ988" s="39" t="str">
        <f t="shared" si="282"/>
        <v/>
      </c>
      <c r="BK988" s="16">
        <f>SUM(AR988:AX988)</f>
        <v>0</v>
      </c>
      <c r="BL988" s="10">
        <f>SUM(AL988:AQ988)</f>
        <v>0</v>
      </c>
      <c r="BM988" s="12" t="str">
        <f t="shared" si="283"/>
        <v/>
      </c>
      <c r="BN988" s="12" t="str">
        <f t="shared" si="283"/>
        <v/>
      </c>
      <c r="BO988" s="9">
        <f t="shared" si="284"/>
        <v>0</v>
      </c>
      <c r="BP988" s="39" t="str">
        <f t="shared" si="285"/>
        <v/>
      </c>
      <c r="BQ988" s="147"/>
      <c r="BR988" s="9">
        <f t="shared" si="286"/>
        <v>0</v>
      </c>
      <c r="BS988" s="9">
        <f t="shared" si="287"/>
        <v>5.5</v>
      </c>
      <c r="BT988" s="9">
        <f t="shared" si="288"/>
        <v>5.5</v>
      </c>
      <c r="BU988" s="9" t="str">
        <f>IFERROR(_xlfn.XLOOKUP(D988,Sheet1!B:B,Sheet1!L:L),"")</f>
        <v/>
      </c>
      <c r="BV988" s="9" t="e">
        <f>_xlfn.XLOOKUP(BU988,Sheet1!S:S,Sheet1!T:T)</f>
        <v>#N/A</v>
      </c>
      <c r="BW988" s="9" t="e">
        <f>_xlfn.XLOOKUP(D988,Sheet1!B:B,Sheet1!M:M)</f>
        <v>#N/A</v>
      </c>
      <c r="BZ988" s="108">
        <f t="shared" si="289"/>
        <v>0</v>
      </c>
      <c r="CB988" s="12"/>
      <c r="CC988" s="12"/>
      <c r="CG988" s="1" t="str">
        <f>IF(BO988&lt;80,"Below 80",
IF(BO988&lt;=120,"80-120",
IF(BO988&lt;=200,"&gt; 120-200",
IF(BO988&lt;=300,"&gt;200-300",
IF(BO988&lt;=500,"&gt;300-500",
"&gt;500")))))</f>
        <v>Below 80</v>
      </c>
      <c r="CH988" s="1" t="str">
        <f>IFERROR(_xlfn.XLOOKUP(CG988,Scenario!M:M,Scenario!N:N),"")</f>
        <v/>
      </c>
      <c r="CI988" s="1" t="str">
        <f t="shared" si="290"/>
        <v>No</v>
      </c>
      <c r="CJ988" s="75">
        <v>0</v>
      </c>
    </row>
    <row r="989" spans="1:89" hidden="1">
      <c r="A989" s="2">
        <v>988</v>
      </c>
      <c r="B989" s="2">
        <v>2025</v>
      </c>
      <c r="C989" s="1">
        <v>0</v>
      </c>
      <c r="D989" s="37" t="str">
        <v>001J100000TryvoIAB</v>
      </c>
      <c r="E989" s="37" t="str">
        <v>M/S PARK INDUSTRIES</v>
      </c>
      <c r="F989" s="37" t="str">
        <v>JHARKHAND</v>
      </c>
      <c r="G989" s="37" t="str">
        <v>BOKARO</v>
      </c>
      <c r="H989" s="37">
        <v>0</v>
      </c>
      <c r="I989" s="37" t="str">
        <v>TIRUPATI SALES</v>
      </c>
      <c r="J989" s="37" t="str">
        <v>Debjyoti Lahiri</v>
      </c>
      <c r="K989" s="37">
        <v>0</v>
      </c>
      <c r="L989" s="37" t="str">
        <v>001J100000HllhOIAT</v>
      </c>
      <c r="M989" s="37" t="str">
        <v>East</v>
      </c>
      <c r="N989" s="2">
        <v>829301</v>
      </c>
      <c r="O989" s="2" t="str">
        <v>20AEFPJ2648A2Z8</v>
      </c>
      <c r="P989" s="2">
        <v>7079117777</v>
      </c>
      <c r="Q989" s="2" t="str">
        <v>Mar'25</v>
      </c>
      <c r="R989" s="2">
        <v>2025</v>
      </c>
      <c r="S989" s="1">
        <v>0</v>
      </c>
      <c r="T989" s="2">
        <v>400</v>
      </c>
      <c r="U989" s="12">
        <v>0</v>
      </c>
      <c r="V989" s="1" t="str">
        <v>Alien</v>
      </c>
      <c r="W989" s="13">
        <v>0</v>
      </c>
      <c r="X989" s="13">
        <v>0</v>
      </c>
      <c r="Y989" s="13">
        <v>0</v>
      </c>
      <c r="Z989" s="13">
        <v>0</v>
      </c>
      <c r="AA989" s="13">
        <v>0</v>
      </c>
      <c r="AB989" s="13">
        <v>0</v>
      </c>
      <c r="AC989" s="13">
        <v>0</v>
      </c>
      <c r="AD989" s="13">
        <v>0</v>
      </c>
      <c r="AE989" s="13">
        <v>0</v>
      </c>
      <c r="AF989" s="13">
        <v>0</v>
      </c>
      <c r="AG989" s="13">
        <v>0</v>
      </c>
      <c r="AH989" s="13">
        <v>0</v>
      </c>
      <c r="AI989" s="13">
        <v>0</v>
      </c>
      <c r="AJ989" s="13">
        <v>0</v>
      </c>
      <c r="AK989" s="13">
        <v>25</v>
      </c>
      <c r="AL989" s="13">
        <v>0</v>
      </c>
      <c r="AM989" s="13">
        <v>0</v>
      </c>
      <c r="AN989" s="13">
        <v>0</v>
      </c>
      <c r="AO989" s="13">
        <v>0</v>
      </c>
      <c r="AP989" s="13">
        <v>0</v>
      </c>
      <c r="AQ989" s="13">
        <v>0</v>
      </c>
      <c r="AR989" s="13">
        <v>0</v>
      </c>
      <c r="AS989" s="13">
        <v>0</v>
      </c>
      <c r="AT989" s="13">
        <v>0</v>
      </c>
      <c r="AU989" s="13">
        <v>0</v>
      </c>
      <c r="AV989" s="13">
        <v>0</v>
      </c>
      <c r="AW989" s="16">
        <f t="shared" si="275"/>
        <v>0</v>
      </c>
      <c r="AX989" s="16">
        <v>0</v>
      </c>
      <c r="AY989" s="10">
        <f t="shared" si="276"/>
        <v>0</v>
      </c>
      <c r="AZ989" s="10">
        <f>SUM(Z989:AK989)</f>
        <v>25</v>
      </c>
      <c r="BA989" s="10">
        <v>0</v>
      </c>
      <c r="BB989" s="10">
        <f t="shared" si="277"/>
        <v>0</v>
      </c>
      <c r="BC989" s="10">
        <f t="shared" si="278"/>
        <v>0</v>
      </c>
      <c r="BD989" s="10">
        <f t="shared" si="279"/>
        <v>-25</v>
      </c>
      <c r="BE989" s="10">
        <f t="shared" si="292"/>
        <v>25</v>
      </c>
      <c r="BF989" s="2" t="s">
        <v>119</v>
      </c>
      <c r="BG989" s="10">
        <f t="shared" si="280"/>
        <v>0</v>
      </c>
      <c r="BH989" s="36" t="s">
        <v>118</v>
      </c>
      <c r="BI989" s="39" t="str">
        <f t="shared" si="281"/>
        <v/>
      </c>
      <c r="BJ989" s="39" t="str">
        <f t="shared" si="282"/>
        <v/>
      </c>
      <c r="BK989" s="16">
        <f>SUM(AR989:AX989)</f>
        <v>0</v>
      </c>
      <c r="BL989" s="10">
        <f>SUM(AL989:AQ989)</f>
        <v>0</v>
      </c>
      <c r="BM989" s="12" t="str">
        <f t="shared" si="283"/>
        <v/>
      </c>
      <c r="BN989" s="12" t="str">
        <f t="shared" si="283"/>
        <v/>
      </c>
      <c r="BO989" s="9">
        <f t="shared" si="284"/>
        <v>0</v>
      </c>
      <c r="BP989" s="39" t="str">
        <f t="shared" si="285"/>
        <v/>
      </c>
      <c r="BQ989" s="147"/>
      <c r="BR989" s="9">
        <f t="shared" si="286"/>
        <v>0</v>
      </c>
      <c r="BS989" s="9">
        <f t="shared" si="287"/>
        <v>25</v>
      </c>
      <c r="BT989" s="9">
        <f t="shared" si="288"/>
        <v>25</v>
      </c>
      <c r="BU989" s="9" t="str">
        <f>IFERROR(_xlfn.XLOOKUP(D989,Sheet1!B:B,Sheet1!L:L),"")</f>
        <v/>
      </c>
      <c r="BV989" s="9" t="e">
        <f>_xlfn.XLOOKUP(BU989,Sheet1!S:S,Sheet1!T:T)</f>
        <v>#N/A</v>
      </c>
      <c r="BW989" s="9" t="e">
        <f>_xlfn.XLOOKUP(D989,Sheet1!B:B,Sheet1!M:M)</f>
        <v>#N/A</v>
      </c>
      <c r="BZ989" s="108">
        <f t="shared" si="289"/>
        <v>0</v>
      </c>
      <c r="CB989" s="12"/>
      <c r="CC989" s="12"/>
      <c r="CG989" s="1" t="str">
        <f>IF(BO989&lt;80,"Below 80",
IF(BO989&lt;=120,"80-120",
IF(BO989&lt;=200,"&gt; 120-200",
IF(BO989&lt;=300,"&gt;200-300",
IF(BO989&lt;=500,"&gt;300-500",
"&gt;500")))))</f>
        <v>Below 80</v>
      </c>
      <c r="CH989" s="1" t="str">
        <f>IFERROR(_xlfn.XLOOKUP(CG989,Scenario!M:M,Scenario!N:N),"")</f>
        <v/>
      </c>
      <c r="CI989" s="1" t="str">
        <f t="shared" si="290"/>
        <v>No</v>
      </c>
      <c r="CJ989" s="75">
        <v>0</v>
      </c>
    </row>
    <row r="990" spans="1:89" hidden="1">
      <c r="A990" s="2">
        <v>989</v>
      </c>
      <c r="B990" s="2">
        <v>2025</v>
      </c>
      <c r="C990" s="1">
        <v>0</v>
      </c>
      <c r="D990" s="37" t="str">
        <v>001J100000VljAOIAZ</v>
      </c>
      <c r="E990" s="37" t="str">
        <v>INDIA CEMENT SUPPLIERS</v>
      </c>
      <c r="F990" s="37" t="str">
        <v>WEST BENGAL</v>
      </c>
      <c r="G990" s="37" t="str">
        <v>MURSHIDABAD</v>
      </c>
      <c r="H990" s="37">
        <v>0</v>
      </c>
      <c r="I990" s="37" t="str">
        <v>CHANDRA TRADERS</v>
      </c>
      <c r="J990" s="37" t="str">
        <v>Shirshendu saha</v>
      </c>
      <c r="K990" s="37">
        <v>0</v>
      </c>
      <c r="L990" s="37" t="str">
        <v>001J100000RyPTBIA3</v>
      </c>
      <c r="M990" s="37" t="str">
        <v>East</v>
      </c>
      <c r="N990" s="2">
        <v>742149</v>
      </c>
      <c r="O990" s="2" t="str">
        <v>19AHUPM2849N1ZA</v>
      </c>
      <c r="P990" s="2">
        <v>9434000458</v>
      </c>
      <c r="Q990" s="2" t="str">
        <v>Mar'25</v>
      </c>
      <c r="R990" s="2">
        <v>2025</v>
      </c>
      <c r="S990" s="1">
        <v>0</v>
      </c>
      <c r="T990" s="2">
        <v>650</v>
      </c>
      <c r="U990" s="12">
        <v>0</v>
      </c>
      <c r="V990" s="1" t="str">
        <v>Alien</v>
      </c>
      <c r="W990" s="13">
        <v>0</v>
      </c>
      <c r="X990" s="13">
        <v>0</v>
      </c>
      <c r="Y990" s="13">
        <v>0</v>
      </c>
      <c r="Z990" s="13">
        <v>0</v>
      </c>
      <c r="AA990" s="13">
        <v>0</v>
      </c>
      <c r="AB990" s="13">
        <v>0</v>
      </c>
      <c r="AC990" s="13">
        <v>0</v>
      </c>
      <c r="AD990" s="13">
        <v>0</v>
      </c>
      <c r="AE990" s="13">
        <v>0</v>
      </c>
      <c r="AF990" s="13">
        <v>0</v>
      </c>
      <c r="AG990" s="13">
        <v>0</v>
      </c>
      <c r="AH990" s="13">
        <v>0</v>
      </c>
      <c r="AI990" s="13">
        <v>0</v>
      </c>
      <c r="AJ990" s="13">
        <v>0</v>
      </c>
      <c r="AK990" s="13">
        <v>12.25</v>
      </c>
      <c r="AL990" s="13">
        <v>0</v>
      </c>
      <c r="AM990" s="13">
        <v>0</v>
      </c>
      <c r="AN990" s="13">
        <v>0</v>
      </c>
      <c r="AO990" s="13">
        <v>0</v>
      </c>
      <c r="AP990" s="13">
        <v>0</v>
      </c>
      <c r="AQ990" s="13">
        <v>0</v>
      </c>
      <c r="AR990" s="13">
        <v>0</v>
      </c>
      <c r="AS990" s="13">
        <v>0</v>
      </c>
      <c r="AT990" s="13">
        <v>0</v>
      </c>
      <c r="AU990" s="13">
        <v>0</v>
      </c>
      <c r="AV990" s="13">
        <v>0</v>
      </c>
      <c r="AW990" s="16">
        <f t="shared" si="275"/>
        <v>0</v>
      </c>
      <c r="AX990" s="16">
        <v>0</v>
      </c>
      <c r="AY990" s="10">
        <f t="shared" si="276"/>
        <v>0</v>
      </c>
      <c r="AZ990" s="10">
        <f>SUM(Z990:AK990)</f>
        <v>12.25</v>
      </c>
      <c r="BA990" s="10"/>
      <c r="BB990" s="10">
        <f t="shared" si="277"/>
        <v>0</v>
      </c>
      <c r="BC990" s="10">
        <f t="shared" si="278"/>
        <v>0</v>
      </c>
      <c r="BD990" s="10">
        <f t="shared" si="279"/>
        <v>-12.25</v>
      </c>
      <c r="BE990" s="10">
        <f t="shared" si="292"/>
        <v>12.25</v>
      </c>
      <c r="BF990" s="2" t="s">
        <v>119</v>
      </c>
      <c r="BG990" s="10">
        <f t="shared" si="280"/>
        <v>0</v>
      </c>
      <c r="BH990" s="36" t="s">
        <v>118</v>
      </c>
      <c r="BI990" s="39" t="str">
        <f t="shared" si="281"/>
        <v/>
      </c>
      <c r="BJ990" s="39" t="str">
        <f t="shared" si="282"/>
        <v/>
      </c>
      <c r="BK990" s="16">
        <f>SUM(AR990:AX990)</f>
        <v>0</v>
      </c>
      <c r="BL990" s="10">
        <f>SUM(AL990:AQ990)</f>
        <v>0</v>
      </c>
      <c r="BM990" s="12" t="str">
        <f t="shared" si="283"/>
        <v/>
      </c>
      <c r="BN990" s="12" t="str">
        <f t="shared" si="283"/>
        <v/>
      </c>
      <c r="BO990" s="9">
        <f t="shared" si="284"/>
        <v>0</v>
      </c>
      <c r="BP990" s="39" t="str">
        <f t="shared" si="285"/>
        <v/>
      </c>
      <c r="BQ990" s="147"/>
      <c r="BR990" s="9">
        <f t="shared" si="286"/>
        <v>0</v>
      </c>
      <c r="BS990" s="9">
        <f t="shared" si="287"/>
        <v>12.25</v>
      </c>
      <c r="BT990" s="9">
        <f t="shared" si="288"/>
        <v>12.25</v>
      </c>
      <c r="BU990" s="9" t="str">
        <f>IFERROR(_xlfn.XLOOKUP(D990,Sheet1!B:B,Sheet1!L:L),"")</f>
        <v/>
      </c>
      <c r="BV990" s="9" t="e">
        <f>_xlfn.XLOOKUP(BU990,Sheet1!S:S,Sheet1!T:T)</f>
        <v>#N/A</v>
      </c>
      <c r="BW990" s="9" t="e">
        <f>_xlfn.XLOOKUP(D990,Sheet1!B:B,Sheet1!M:M)</f>
        <v>#N/A</v>
      </c>
      <c r="BZ990" s="108">
        <f t="shared" si="289"/>
        <v>0</v>
      </c>
      <c r="CB990" s="12"/>
      <c r="CC990" s="12"/>
      <c r="CG990" s="1" t="str">
        <f>IF(BO990&lt;80,"Below 80",
IF(BO990&lt;=120,"80-120",
IF(BO990&lt;=200,"&gt; 120-200",
IF(BO990&lt;=300,"&gt;200-300",
IF(BO990&lt;=500,"&gt;300-500",
"&gt;500")))))</f>
        <v>Below 80</v>
      </c>
      <c r="CH990" s="1" t="str">
        <f>IFERROR(_xlfn.XLOOKUP(CG990,Scenario!M:M,Scenario!N:N),"")</f>
        <v/>
      </c>
      <c r="CI990" s="1" t="str">
        <f t="shared" si="290"/>
        <v>No</v>
      </c>
      <c r="CJ990" s="75">
        <v>0</v>
      </c>
    </row>
    <row r="991" spans="1:89" hidden="1">
      <c r="A991" s="2">
        <v>990</v>
      </c>
      <c r="B991" s="2">
        <v>2025</v>
      </c>
      <c r="C991" s="1">
        <v>0</v>
      </c>
      <c r="D991" s="37" t="str">
        <v>001J100000TrqKPIAZ</v>
      </c>
      <c r="E991" s="37" t="str">
        <v>PRAMANIK ENTERPRISE</v>
      </c>
      <c r="F991" s="37" t="str">
        <v>WEST BENGAL</v>
      </c>
      <c r="G991" s="37" t="str">
        <v>MURSHIDABAD</v>
      </c>
      <c r="H991" s="37">
        <v>0</v>
      </c>
      <c r="I991" s="37" t="str">
        <v>CHANDRA TRADERS</v>
      </c>
      <c r="J991" s="37" t="str">
        <v>Shirshendu saha</v>
      </c>
      <c r="K991" s="37">
        <v>0</v>
      </c>
      <c r="L991" s="37" t="str">
        <v>001J100000RyPTBIA3</v>
      </c>
      <c r="M991" s="37" t="str">
        <v>East</v>
      </c>
      <c r="N991" s="2">
        <v>742135</v>
      </c>
      <c r="O991" s="2" t="str">
        <v>19BBLPP2176B1ZK</v>
      </c>
      <c r="P991" s="2">
        <v>9851294532</v>
      </c>
      <c r="Q991" s="2" t="str">
        <v>Mar'25</v>
      </c>
      <c r="R991" s="2">
        <v>2025</v>
      </c>
      <c r="S991" s="1">
        <v>0</v>
      </c>
      <c r="T991" s="2">
        <v>300</v>
      </c>
      <c r="U991" s="12">
        <v>0</v>
      </c>
      <c r="V991" s="1" t="str">
        <v>Alien</v>
      </c>
      <c r="W991" s="13">
        <v>0</v>
      </c>
      <c r="X991" s="13">
        <v>0</v>
      </c>
      <c r="Y991" s="13">
        <v>0</v>
      </c>
      <c r="Z991" s="13">
        <v>0</v>
      </c>
      <c r="AA991" s="13">
        <v>0</v>
      </c>
      <c r="AB991" s="13">
        <v>0</v>
      </c>
      <c r="AC991" s="13">
        <v>0</v>
      </c>
      <c r="AD991" s="13">
        <v>0</v>
      </c>
      <c r="AE991" s="13">
        <v>0</v>
      </c>
      <c r="AF991" s="13">
        <v>0</v>
      </c>
      <c r="AG991" s="13">
        <v>0</v>
      </c>
      <c r="AH991" s="13">
        <v>0</v>
      </c>
      <c r="AI991" s="13">
        <v>0</v>
      </c>
      <c r="AJ991" s="13">
        <v>0</v>
      </c>
      <c r="AK991" s="13">
        <v>57.42</v>
      </c>
      <c r="AL991" s="13">
        <v>0</v>
      </c>
      <c r="AM991" s="13">
        <v>24</v>
      </c>
      <c r="AN991" s="13">
        <v>0</v>
      </c>
      <c r="AO991" s="13">
        <v>30.04</v>
      </c>
      <c r="AP991" s="13">
        <v>0</v>
      </c>
      <c r="AQ991" s="13">
        <v>3</v>
      </c>
      <c r="AR991" s="13">
        <v>0</v>
      </c>
      <c r="AS991" s="13">
        <v>0</v>
      </c>
      <c r="AT991" s="13">
        <v>0</v>
      </c>
      <c r="AU991" s="13">
        <v>0</v>
      </c>
      <c r="AV991" s="13">
        <v>0</v>
      </c>
      <c r="AW991" s="16">
        <f t="shared" si="275"/>
        <v>57.04</v>
      </c>
      <c r="AX991" s="16">
        <v>114.08</v>
      </c>
      <c r="AY991" s="10">
        <f t="shared" si="276"/>
        <v>171.12</v>
      </c>
      <c r="AZ991" s="10">
        <f>SUM(Z991:AK991)</f>
        <v>57.42</v>
      </c>
      <c r="BA991" s="10">
        <v>100</v>
      </c>
      <c r="BB991" s="10">
        <f t="shared" si="277"/>
        <v>42.96</v>
      </c>
      <c r="BC991" s="10">
        <f t="shared" si="278"/>
        <v>10.74</v>
      </c>
      <c r="BD991" s="10">
        <f t="shared" si="279"/>
        <v>113.7</v>
      </c>
      <c r="BE991" s="10">
        <f t="shared" si="292"/>
        <v>0.38000000000000256</v>
      </c>
      <c r="BF991" s="2" t="s">
        <v>119</v>
      </c>
      <c r="BG991" s="10">
        <f t="shared" si="280"/>
        <v>7.13</v>
      </c>
      <c r="BH991" s="36" t="s">
        <v>118</v>
      </c>
      <c r="BI991" s="39" t="str">
        <f t="shared" si="281"/>
        <v/>
      </c>
      <c r="BJ991" s="39" t="str">
        <f t="shared" si="282"/>
        <v/>
      </c>
      <c r="BK991" s="16">
        <f>SUM(AR991:AX991)</f>
        <v>171.12</v>
      </c>
      <c r="BL991" s="10">
        <f>SUM(AL991:AQ991)</f>
        <v>57.04</v>
      </c>
      <c r="BM991" s="12">
        <f t="shared" si="283"/>
        <v>1</v>
      </c>
      <c r="BN991" s="12">
        <f t="shared" si="283"/>
        <v>0.33333333333333331</v>
      </c>
      <c r="BO991" s="9">
        <f t="shared" si="284"/>
        <v>57.04</v>
      </c>
      <c r="BP991" s="39" t="str">
        <f t="shared" si="285"/>
        <v/>
      </c>
      <c r="BQ991" s="147"/>
      <c r="BR991" s="9">
        <f t="shared" si="286"/>
        <v>0</v>
      </c>
      <c r="BS991" s="9">
        <f t="shared" si="287"/>
        <v>57.42</v>
      </c>
      <c r="BT991" s="9">
        <f t="shared" si="288"/>
        <v>57.42</v>
      </c>
      <c r="BU991" s="9" t="str">
        <f>IFERROR(_xlfn.XLOOKUP(D991,Sheet1!B:B,Sheet1!L:L),"")</f>
        <v/>
      </c>
      <c r="BV991" s="9" t="e">
        <f>_xlfn.XLOOKUP(BU991,Sheet1!S:S,Sheet1!T:T)</f>
        <v>#N/A</v>
      </c>
      <c r="BW991" s="9" t="e">
        <f>_xlfn.XLOOKUP(D991,Sheet1!B:B,Sheet1!M:M)</f>
        <v>#N/A</v>
      </c>
      <c r="BZ991" s="108">
        <f t="shared" si="289"/>
        <v>114.08000000000001</v>
      </c>
      <c r="CB991" s="12">
        <f>AW991/AY991</f>
        <v>0.33333333333333331</v>
      </c>
      <c r="CC991" s="12">
        <f>AX991/AY991</f>
        <v>0.66666666666666663</v>
      </c>
      <c r="CG991" s="1" t="str">
        <f>IF(BO991&lt;80,"Below 80",
IF(BO991&lt;=120,"80-120",
IF(BO991&lt;=200,"&gt; 120-200",
IF(BO991&lt;=300,"&gt;200-300",
IF(BO991&lt;=500,"&gt;300-500",
"&gt;500")))))</f>
        <v>Below 80</v>
      </c>
      <c r="CH991" s="1" t="str">
        <f>IFERROR(_xlfn.XLOOKUP(CG991,Scenario!M:M,Scenario!N:N),"")</f>
        <v/>
      </c>
      <c r="CI991" s="1" t="str">
        <f t="shared" si="290"/>
        <v>Yes</v>
      </c>
      <c r="CJ991" s="75">
        <v>114.08</v>
      </c>
    </row>
    <row r="992" spans="1:89" hidden="1">
      <c r="A992" s="2">
        <v>991</v>
      </c>
      <c r="B992" s="2">
        <v>2025</v>
      </c>
      <c r="C992" s="1">
        <v>0</v>
      </c>
      <c r="D992" s="37" t="str">
        <v>001J100000S0bziIAB</v>
      </c>
      <c r="E992" s="37" t="str">
        <v>M/S KMC DISTRIBUTOR</v>
      </c>
      <c r="F992" s="37" t="str">
        <v>WEST BENGAL</v>
      </c>
      <c r="G992" s="37" t="str">
        <v>MURSHIDABAD</v>
      </c>
      <c r="H992" s="37">
        <v>0</v>
      </c>
      <c r="I992" s="37" t="str">
        <v>CHANDRA TRADERS</v>
      </c>
      <c r="J992" s="37" t="str">
        <v>Shirshendu saha</v>
      </c>
      <c r="K992" s="37">
        <v>0</v>
      </c>
      <c r="L992" s="37" t="str">
        <v>001J100000RyPTBIA3</v>
      </c>
      <c r="M992" s="37" t="str">
        <v>East</v>
      </c>
      <c r="N992" s="2">
        <v>742136</v>
      </c>
      <c r="O992" s="2" t="str">
        <v>19AQFPC8114N1ZM</v>
      </c>
      <c r="P992" s="2">
        <v>9531568019</v>
      </c>
      <c r="Q992" s="2" t="str">
        <v>Mar'25</v>
      </c>
      <c r="R992" s="2">
        <v>2025</v>
      </c>
      <c r="S992" s="1">
        <v>0</v>
      </c>
      <c r="T992" s="2">
        <v>250</v>
      </c>
      <c r="U992" s="12">
        <v>2.6666666666666668E-2</v>
      </c>
      <c r="V992" s="1" t="str">
        <v>Alien</v>
      </c>
      <c r="W992" s="13">
        <v>0</v>
      </c>
      <c r="X992" s="13">
        <v>0</v>
      </c>
      <c r="Y992" s="13">
        <v>0</v>
      </c>
      <c r="Z992" s="13">
        <v>0</v>
      </c>
      <c r="AA992" s="13">
        <v>0</v>
      </c>
      <c r="AB992" s="13">
        <v>0</v>
      </c>
      <c r="AC992" s="13">
        <v>0</v>
      </c>
      <c r="AD992" s="13">
        <v>0</v>
      </c>
      <c r="AE992" s="13">
        <v>0</v>
      </c>
      <c r="AF992" s="13">
        <v>0</v>
      </c>
      <c r="AG992" s="13">
        <v>0</v>
      </c>
      <c r="AH992" s="13">
        <v>0</v>
      </c>
      <c r="AI992" s="13">
        <v>0</v>
      </c>
      <c r="AJ992" s="13">
        <v>0</v>
      </c>
      <c r="AK992" s="13">
        <v>5</v>
      </c>
      <c r="AL992" s="13">
        <v>0</v>
      </c>
      <c r="AM992" s="13">
        <v>4</v>
      </c>
      <c r="AN992" s="13">
        <v>0</v>
      </c>
      <c r="AO992" s="13">
        <v>5</v>
      </c>
      <c r="AP992" s="13">
        <v>10</v>
      </c>
      <c r="AQ992" s="13">
        <v>20</v>
      </c>
      <c r="AR992" s="13">
        <v>5</v>
      </c>
      <c r="AS992" s="13">
        <v>10</v>
      </c>
      <c r="AT992" s="13">
        <v>5</v>
      </c>
      <c r="AU992" s="13">
        <v>15</v>
      </c>
      <c r="AV992" s="13">
        <v>0</v>
      </c>
      <c r="AW992" s="16">
        <f t="shared" si="275"/>
        <v>74</v>
      </c>
      <c r="AX992" s="16">
        <v>88</v>
      </c>
      <c r="AY992" s="10">
        <f t="shared" si="276"/>
        <v>162</v>
      </c>
      <c r="AZ992" s="10">
        <f>SUM(Z992:AK992)</f>
        <v>5</v>
      </c>
      <c r="BA992" s="10">
        <v>200</v>
      </c>
      <c r="BB992" s="10">
        <f t="shared" si="277"/>
        <v>126</v>
      </c>
      <c r="BC992" s="10">
        <f t="shared" si="278"/>
        <v>31.5</v>
      </c>
      <c r="BD992" s="10">
        <f t="shared" si="279"/>
        <v>157</v>
      </c>
      <c r="BE992" s="10">
        <f t="shared" si="292"/>
        <v>-69</v>
      </c>
      <c r="BF992" s="2" t="s">
        <v>119</v>
      </c>
      <c r="BG992" s="10">
        <f t="shared" si="280"/>
        <v>6.75</v>
      </c>
      <c r="BH992" s="36" t="s">
        <v>118</v>
      </c>
      <c r="BI992" s="39" t="str">
        <f t="shared" si="281"/>
        <v>A</v>
      </c>
      <c r="BJ992" s="39" t="str">
        <f t="shared" si="282"/>
        <v/>
      </c>
      <c r="BK992" s="16">
        <f>SUM(AR992:AX992)</f>
        <v>197</v>
      </c>
      <c r="BL992" s="10">
        <f>SUM(AL992:AQ992)</f>
        <v>39</v>
      </c>
      <c r="BM992" s="12">
        <f t="shared" si="283"/>
        <v>1.2160493827160495</v>
      </c>
      <c r="BN992" s="12">
        <f t="shared" si="283"/>
        <v>0.24074074074074073</v>
      </c>
      <c r="BO992" s="9">
        <f t="shared" si="284"/>
        <v>54</v>
      </c>
      <c r="BP992" s="39" t="str">
        <f t="shared" si="285"/>
        <v/>
      </c>
      <c r="BQ992" s="147"/>
      <c r="BR992" s="9">
        <f t="shared" si="286"/>
        <v>0</v>
      </c>
      <c r="BS992" s="9">
        <f t="shared" si="287"/>
        <v>5</v>
      </c>
      <c r="BT992" s="9">
        <f t="shared" si="288"/>
        <v>5</v>
      </c>
      <c r="BU992" s="9" t="str">
        <f>IFERROR(_xlfn.XLOOKUP(D992,Sheet1!B:B,Sheet1!L:L),"")</f>
        <v/>
      </c>
      <c r="BV992" s="9" t="e">
        <f>_xlfn.XLOOKUP(BU992,Sheet1!S:S,Sheet1!T:T)</f>
        <v>#N/A</v>
      </c>
      <c r="BW992" s="9" t="e">
        <f>_xlfn.XLOOKUP(D992,Sheet1!B:B,Sheet1!M:M)</f>
        <v>#N/A</v>
      </c>
      <c r="BZ992" s="108">
        <f t="shared" si="289"/>
        <v>88</v>
      </c>
      <c r="CB992" s="12">
        <f>AW992/AY992</f>
        <v>0.4567901234567901</v>
      </c>
      <c r="CC992" s="12">
        <f>AX992/AY992</f>
        <v>0.54320987654320985</v>
      </c>
      <c r="CG992" s="1" t="str">
        <f>IF(BO992&lt;80,"Below 80",
IF(BO992&lt;=120,"80-120",
IF(BO992&lt;=200,"&gt; 120-200",
IF(BO992&lt;=300,"&gt;200-300",
IF(BO992&lt;=500,"&gt;300-500",
"&gt;500")))))</f>
        <v>Below 80</v>
      </c>
      <c r="CH992" s="1" t="str">
        <f>IFERROR(_xlfn.XLOOKUP(CG992,Scenario!M:M,Scenario!N:N),"")</f>
        <v/>
      </c>
      <c r="CI992" s="1" t="b">
        <f t="shared" si="290"/>
        <v>0</v>
      </c>
      <c r="CJ992" s="75">
        <v>78</v>
      </c>
    </row>
    <row r="993" spans="1:89" hidden="1">
      <c r="A993" s="2">
        <v>992</v>
      </c>
      <c r="B993" s="2">
        <v>2025</v>
      </c>
      <c r="C993" s="1">
        <v>0</v>
      </c>
      <c r="D993" s="37" t="str">
        <v>001J100000TrMvQIAV</v>
      </c>
      <c r="E993" s="37" t="str">
        <v>MIRA HARDWARE</v>
      </c>
      <c r="F993" s="37" t="str">
        <v>WEST BENGAL</v>
      </c>
      <c r="G993" s="37" t="str">
        <v>DINAJPUR DAKSHIN</v>
      </c>
      <c r="H993" s="37" t="str">
        <v>Balurghat</v>
      </c>
      <c r="I993" s="37" t="str">
        <v>SRIJITA STEEL &amp; MARKETING</v>
      </c>
      <c r="J993" s="37" t="str">
        <v>Partha Mondal</v>
      </c>
      <c r="K993" s="37">
        <v>0</v>
      </c>
      <c r="L993" s="37" t="str">
        <v>001J100000RydN2IAJ</v>
      </c>
      <c r="M993" s="37" t="str">
        <v>East</v>
      </c>
      <c r="N993" s="2">
        <v>733102</v>
      </c>
      <c r="O993" s="2" t="str">
        <v>19AOGPM3968P1ZZ</v>
      </c>
      <c r="P993" s="2">
        <v>9733020667</v>
      </c>
      <c r="Q993" s="2" t="str">
        <v>Mar'25</v>
      </c>
      <c r="R993" s="2">
        <v>2025</v>
      </c>
      <c r="S993" s="1">
        <v>0</v>
      </c>
      <c r="T993" s="2">
        <v>300</v>
      </c>
      <c r="U993" s="12">
        <v>0</v>
      </c>
      <c r="V993" s="1" t="str">
        <v>Alien</v>
      </c>
      <c r="W993" s="13">
        <v>0</v>
      </c>
      <c r="X993" s="13">
        <v>0</v>
      </c>
      <c r="Y993" s="13">
        <v>0</v>
      </c>
      <c r="Z993" s="13">
        <v>0</v>
      </c>
      <c r="AA993" s="13">
        <v>0</v>
      </c>
      <c r="AB993" s="13">
        <v>0</v>
      </c>
      <c r="AC993" s="13">
        <v>0</v>
      </c>
      <c r="AD993" s="13">
        <v>0</v>
      </c>
      <c r="AE993" s="13">
        <v>0</v>
      </c>
      <c r="AF993" s="13">
        <v>0</v>
      </c>
      <c r="AG993" s="13">
        <v>0</v>
      </c>
      <c r="AH993" s="13">
        <v>0</v>
      </c>
      <c r="AI993" s="13">
        <v>0</v>
      </c>
      <c r="AJ993" s="13">
        <v>0</v>
      </c>
      <c r="AK993" s="13">
        <v>12.46</v>
      </c>
      <c r="AL993" s="13">
        <v>0</v>
      </c>
      <c r="AM993" s="13">
        <v>0</v>
      </c>
      <c r="AN993" s="13">
        <v>0</v>
      </c>
      <c r="AO993" s="13">
        <v>0</v>
      </c>
      <c r="AP993" s="13">
        <v>0</v>
      </c>
      <c r="AQ993" s="13">
        <v>0</v>
      </c>
      <c r="AR993" s="13">
        <v>0</v>
      </c>
      <c r="AS993" s="13">
        <v>0</v>
      </c>
      <c r="AT993" s="13">
        <v>0</v>
      </c>
      <c r="AU993" s="13">
        <v>0</v>
      </c>
      <c r="AV993" s="13">
        <v>0</v>
      </c>
      <c r="AW993" s="16">
        <f t="shared" si="275"/>
        <v>0</v>
      </c>
      <c r="AX993" s="16">
        <v>0</v>
      </c>
      <c r="AY993" s="10">
        <f t="shared" si="276"/>
        <v>0</v>
      </c>
      <c r="AZ993" s="10">
        <f>SUM(Z993:AK993)</f>
        <v>12.46</v>
      </c>
      <c r="BA993" s="10"/>
      <c r="BB993" s="10">
        <f t="shared" si="277"/>
        <v>0</v>
      </c>
      <c r="BC993" s="10">
        <f t="shared" si="278"/>
        <v>0</v>
      </c>
      <c r="BD993" s="10">
        <f t="shared" si="279"/>
        <v>-12.46</v>
      </c>
      <c r="BE993" s="10">
        <f t="shared" si="292"/>
        <v>12.46</v>
      </c>
      <c r="BF993" s="2" t="s">
        <v>119</v>
      </c>
      <c r="BG993" s="10">
        <f t="shared" si="280"/>
        <v>0</v>
      </c>
      <c r="BH993" s="36" t="s">
        <v>118</v>
      </c>
      <c r="BI993" s="39" t="str">
        <f t="shared" si="281"/>
        <v/>
      </c>
      <c r="BJ993" s="39" t="str">
        <f t="shared" si="282"/>
        <v/>
      </c>
      <c r="BK993" s="16">
        <f>SUM(AR993:AX993)</f>
        <v>0</v>
      </c>
      <c r="BL993" s="10">
        <f>SUM(AL993:AQ993)</f>
        <v>0</v>
      </c>
      <c r="BM993" s="12" t="str">
        <f t="shared" si="283"/>
        <v/>
      </c>
      <c r="BN993" s="12" t="str">
        <f t="shared" si="283"/>
        <v/>
      </c>
      <c r="BO993" s="9">
        <f t="shared" si="284"/>
        <v>0</v>
      </c>
      <c r="BP993" s="39" t="str">
        <f t="shared" si="285"/>
        <v/>
      </c>
      <c r="BQ993" s="147"/>
      <c r="BR993" s="9">
        <f t="shared" si="286"/>
        <v>0</v>
      </c>
      <c r="BS993" s="9">
        <f t="shared" si="287"/>
        <v>12.46</v>
      </c>
      <c r="BT993" s="9">
        <f t="shared" si="288"/>
        <v>12.46</v>
      </c>
      <c r="BU993" s="9" t="str">
        <f>IFERROR(_xlfn.XLOOKUP(D993,Sheet1!B:B,Sheet1!L:L),"")</f>
        <v/>
      </c>
      <c r="BV993" s="9" t="e">
        <f>_xlfn.XLOOKUP(BU993,Sheet1!S:S,Sheet1!T:T)</f>
        <v>#N/A</v>
      </c>
      <c r="BW993" s="9" t="e">
        <f>_xlfn.XLOOKUP(D993,Sheet1!B:B,Sheet1!M:M)</f>
        <v>#N/A</v>
      </c>
      <c r="BZ993" s="108">
        <f t="shared" si="289"/>
        <v>0</v>
      </c>
      <c r="CB993" s="12"/>
      <c r="CC993" s="12"/>
      <c r="CG993" s="1" t="str">
        <f>IF(BO993&lt;80,"Below 80",
IF(BO993&lt;=120,"80-120",
IF(BO993&lt;=200,"&gt; 120-200",
IF(BO993&lt;=300,"&gt;200-300",
IF(BO993&lt;=500,"&gt;300-500",
"&gt;500")))))</f>
        <v>Below 80</v>
      </c>
      <c r="CH993" s="1" t="str">
        <f>IFERROR(_xlfn.XLOOKUP(CG993,Scenario!M:M,Scenario!N:N),"")</f>
        <v/>
      </c>
      <c r="CI993" s="1" t="str">
        <f t="shared" si="290"/>
        <v>No</v>
      </c>
      <c r="CJ993" s="75">
        <v>0</v>
      </c>
    </row>
    <row r="994" spans="1:89" hidden="1">
      <c r="A994" s="2">
        <v>993</v>
      </c>
      <c r="B994" s="2">
        <v>2025</v>
      </c>
      <c r="C994" s="1">
        <v>0</v>
      </c>
      <c r="D994" s="37" t="str">
        <v>001J100000TrNQhIAN</v>
      </c>
      <c r="E994" s="37" t="str">
        <v>APARNA TRADING COMPANY</v>
      </c>
      <c r="F994" s="37" t="str">
        <v>WEST BENGAL</v>
      </c>
      <c r="G994" s="37" t="str">
        <v>DINAJPUR DAKSHIN</v>
      </c>
      <c r="H994" s="37" t="str">
        <v>Gangarampur</v>
      </c>
      <c r="I994" s="37" t="str">
        <v>SRIJITA STEEL &amp; MARKETING</v>
      </c>
      <c r="J994" s="37" t="str">
        <v>Partha Mondal</v>
      </c>
      <c r="K994" s="37">
        <v>0</v>
      </c>
      <c r="L994" s="37" t="str">
        <v>001J100000RydN2IAJ</v>
      </c>
      <c r="M994" s="37" t="str">
        <v>East</v>
      </c>
      <c r="N994" s="2">
        <v>733124</v>
      </c>
      <c r="O994" s="2" t="str">
        <v>19AVKPS4033N1ZX</v>
      </c>
      <c r="P994" s="2">
        <v>9434106306</v>
      </c>
      <c r="Q994" s="2" t="str">
        <v>Mar'25</v>
      </c>
      <c r="R994" s="2">
        <v>2025</v>
      </c>
      <c r="S994" s="1">
        <v>0</v>
      </c>
      <c r="T994" s="2">
        <v>200</v>
      </c>
      <c r="U994" s="12">
        <v>0</v>
      </c>
      <c r="V994" s="1" t="str">
        <v>Challenger</v>
      </c>
      <c r="W994" s="13">
        <v>0</v>
      </c>
      <c r="X994" s="13">
        <v>0</v>
      </c>
      <c r="Y994" s="13">
        <v>0</v>
      </c>
      <c r="Z994" s="13">
        <v>0</v>
      </c>
      <c r="AA994" s="13">
        <v>0</v>
      </c>
      <c r="AB994" s="13">
        <v>0</v>
      </c>
      <c r="AC994" s="13">
        <v>0</v>
      </c>
      <c r="AD994" s="13">
        <v>0</v>
      </c>
      <c r="AE994" s="13">
        <v>0</v>
      </c>
      <c r="AF994" s="13">
        <v>0</v>
      </c>
      <c r="AG994" s="13">
        <v>0</v>
      </c>
      <c r="AH994" s="13">
        <v>0</v>
      </c>
      <c r="AI994" s="13">
        <v>0</v>
      </c>
      <c r="AJ994" s="13">
        <v>0</v>
      </c>
      <c r="AK994" s="13">
        <v>12.56</v>
      </c>
      <c r="AL994" s="13">
        <v>0</v>
      </c>
      <c r="AM994" s="13">
        <v>0</v>
      </c>
      <c r="AN994" s="13">
        <v>0</v>
      </c>
      <c r="AO994" s="13">
        <v>0</v>
      </c>
      <c r="AP994" s="13">
        <v>0</v>
      </c>
      <c r="AQ994" s="13">
        <v>0</v>
      </c>
      <c r="AR994" s="13">
        <v>0</v>
      </c>
      <c r="AS994" s="13">
        <v>0</v>
      </c>
      <c r="AT994" s="13">
        <v>0</v>
      </c>
      <c r="AU994" s="13">
        <v>0</v>
      </c>
      <c r="AV994" s="13">
        <v>0</v>
      </c>
      <c r="AW994" s="16">
        <f t="shared" si="275"/>
        <v>0</v>
      </c>
      <c r="AX994" s="16">
        <v>0</v>
      </c>
      <c r="AY994" s="10">
        <f t="shared" si="276"/>
        <v>0</v>
      </c>
      <c r="AZ994" s="10">
        <f>SUM(Z994:AK994)</f>
        <v>12.56</v>
      </c>
      <c r="BA994" s="10"/>
      <c r="BB994" s="10">
        <f t="shared" si="277"/>
        <v>0</v>
      </c>
      <c r="BC994" s="10">
        <f t="shared" si="278"/>
        <v>0</v>
      </c>
      <c r="BD994" s="10">
        <f t="shared" si="279"/>
        <v>-12.56</v>
      </c>
      <c r="BE994" s="10">
        <f t="shared" si="292"/>
        <v>12.56</v>
      </c>
      <c r="BF994" s="2" t="s">
        <v>119</v>
      </c>
      <c r="BG994" s="10">
        <f t="shared" si="280"/>
        <v>0</v>
      </c>
      <c r="BH994" s="36" t="s">
        <v>118</v>
      </c>
      <c r="BI994" s="39" t="str">
        <f t="shared" si="281"/>
        <v/>
      </c>
      <c r="BJ994" s="39" t="str">
        <f t="shared" si="282"/>
        <v/>
      </c>
      <c r="BK994" s="16">
        <f>SUM(AR994:AX994)</f>
        <v>0</v>
      </c>
      <c r="BL994" s="10">
        <f>SUM(AL994:AQ994)</f>
        <v>0</v>
      </c>
      <c r="BM994" s="12" t="str">
        <f t="shared" si="283"/>
        <v/>
      </c>
      <c r="BN994" s="12" t="str">
        <f t="shared" si="283"/>
        <v/>
      </c>
      <c r="BO994" s="9">
        <f t="shared" si="284"/>
        <v>0</v>
      </c>
      <c r="BP994" s="39" t="str">
        <f t="shared" si="285"/>
        <v/>
      </c>
      <c r="BQ994" s="147"/>
      <c r="BR994" s="9">
        <f t="shared" si="286"/>
        <v>0</v>
      </c>
      <c r="BS994" s="9">
        <f t="shared" si="287"/>
        <v>12.56</v>
      </c>
      <c r="BT994" s="9">
        <f t="shared" si="288"/>
        <v>12.56</v>
      </c>
      <c r="BU994" s="9" t="str">
        <f>IFERROR(_xlfn.XLOOKUP(D994,Sheet1!B:B,Sheet1!L:L),"")</f>
        <v/>
      </c>
      <c r="BV994" s="9" t="e">
        <f>_xlfn.XLOOKUP(BU994,Sheet1!S:S,Sheet1!T:T)</f>
        <v>#N/A</v>
      </c>
      <c r="BW994" s="9" t="e">
        <f>_xlfn.XLOOKUP(D994,Sheet1!B:B,Sheet1!M:M)</f>
        <v>#N/A</v>
      </c>
      <c r="BZ994" s="108">
        <f t="shared" si="289"/>
        <v>0</v>
      </c>
      <c r="CB994" s="12"/>
      <c r="CC994" s="12"/>
      <c r="CG994" s="1" t="str">
        <f>IF(BO994&lt;80,"Below 80",
IF(BO994&lt;=120,"80-120",
IF(BO994&lt;=200,"&gt; 120-200",
IF(BO994&lt;=300,"&gt;200-300",
IF(BO994&lt;=500,"&gt;300-500",
"&gt;500")))))</f>
        <v>Below 80</v>
      </c>
      <c r="CH994" s="1" t="str">
        <f>IFERROR(_xlfn.XLOOKUP(CG994,Scenario!M:M,Scenario!N:N),"")</f>
        <v/>
      </c>
      <c r="CI994" s="1" t="str">
        <f t="shared" si="290"/>
        <v>No</v>
      </c>
      <c r="CJ994" s="75">
        <v>0</v>
      </c>
    </row>
    <row r="995" spans="1:89" hidden="1">
      <c r="A995" s="2">
        <v>994</v>
      </c>
      <c r="B995" s="2">
        <v>2025</v>
      </c>
      <c r="C995" s="1">
        <v>0</v>
      </c>
      <c r="D995" s="37" t="str">
        <v>001J1000007oV3FIAU</v>
      </c>
      <c r="E995" s="37" t="str">
        <v>SATYA STEEL</v>
      </c>
      <c r="F995" s="37" t="str">
        <v>MADHYA PRADESH</v>
      </c>
      <c r="G995" s="37" t="str">
        <v>KATNI</v>
      </c>
      <c r="H995" s="37" t="str">
        <v>Katni</v>
      </c>
      <c r="I995" s="37" t="str">
        <v>Global Steel</v>
      </c>
      <c r="J995" s="37" t="str">
        <v>Dharmendra Kumar Yadav</v>
      </c>
      <c r="K995" s="37">
        <v>0</v>
      </c>
      <c r="L995" s="37" t="str">
        <v>C13471</v>
      </c>
      <c r="M995" s="37" t="str">
        <v>Central</v>
      </c>
      <c r="N995" s="2">
        <v>483501</v>
      </c>
      <c r="O995" s="2" t="str">
        <v>23BFLPB0754F1ZX</v>
      </c>
      <c r="P995" s="2">
        <v>9617036415</v>
      </c>
      <c r="Q995" s="2" t="str">
        <v>Mar'25</v>
      </c>
      <c r="R995" s="2">
        <v>2025</v>
      </c>
      <c r="S995" s="1">
        <v>0</v>
      </c>
      <c r="T995" s="2">
        <v>100</v>
      </c>
      <c r="U995" s="12">
        <v>1.3333333333333332E-2</v>
      </c>
      <c r="V995" s="1" t="str">
        <v>Challenger</v>
      </c>
      <c r="W995" s="13">
        <v>0</v>
      </c>
      <c r="X995" s="13">
        <v>0</v>
      </c>
      <c r="Y995" s="13">
        <v>0</v>
      </c>
      <c r="Z995" s="13">
        <v>0</v>
      </c>
      <c r="AA995" s="13">
        <v>0</v>
      </c>
      <c r="AB995" s="13">
        <v>0</v>
      </c>
      <c r="AC995" s="13">
        <v>0</v>
      </c>
      <c r="AD995" s="13">
        <v>0</v>
      </c>
      <c r="AE995" s="13">
        <v>0</v>
      </c>
      <c r="AF995" s="13">
        <v>0</v>
      </c>
      <c r="AG995" s="13">
        <v>0</v>
      </c>
      <c r="AH995" s="13">
        <v>0</v>
      </c>
      <c r="AI995" s="13">
        <v>0</v>
      </c>
      <c r="AJ995" s="13">
        <v>0</v>
      </c>
      <c r="AK995" s="13">
        <v>5</v>
      </c>
      <c r="AL995" s="13">
        <v>0</v>
      </c>
      <c r="AM995" s="13">
        <v>5</v>
      </c>
      <c r="AN995" s="13">
        <v>0</v>
      </c>
      <c r="AO995" s="13">
        <v>0</v>
      </c>
      <c r="AP995" s="13">
        <v>1</v>
      </c>
      <c r="AQ995" s="13">
        <v>0</v>
      </c>
      <c r="AR995" s="13">
        <v>0</v>
      </c>
      <c r="AS995" s="13">
        <v>0</v>
      </c>
      <c r="AT995" s="13">
        <v>0</v>
      </c>
      <c r="AU995" s="13">
        <v>3</v>
      </c>
      <c r="AV995" s="13">
        <v>1</v>
      </c>
      <c r="AW995" s="16">
        <f t="shared" si="275"/>
        <v>9</v>
      </c>
      <c r="AX995" s="16">
        <v>12</v>
      </c>
      <c r="AY995" s="10">
        <f t="shared" si="276"/>
        <v>21</v>
      </c>
      <c r="AZ995" s="10">
        <f>SUM(Z995:AK995)</f>
        <v>5</v>
      </c>
      <c r="BA995" s="10">
        <v>30</v>
      </c>
      <c r="BB995" s="10">
        <f t="shared" si="277"/>
        <v>21</v>
      </c>
      <c r="BC995" s="10">
        <f t="shared" si="278"/>
        <v>5.25</v>
      </c>
      <c r="BD995" s="10">
        <f t="shared" si="279"/>
        <v>16</v>
      </c>
      <c r="BE995" s="10">
        <f t="shared" si="292"/>
        <v>-4</v>
      </c>
      <c r="BF995" s="2" t="s">
        <v>119</v>
      </c>
      <c r="BG995" s="10">
        <f t="shared" si="280"/>
        <v>0.75</v>
      </c>
      <c r="BH995" s="36" t="s">
        <v>118</v>
      </c>
      <c r="BI995" s="39" t="str">
        <f t="shared" si="281"/>
        <v/>
      </c>
      <c r="BJ995" s="39" t="str">
        <f t="shared" si="282"/>
        <v/>
      </c>
      <c r="BK995" s="16">
        <f>SUM(AR995:AX995)</f>
        <v>25</v>
      </c>
      <c r="BL995" s="10">
        <f>SUM(AL995:AQ995)</f>
        <v>6</v>
      </c>
      <c r="BM995" s="12">
        <f t="shared" si="283"/>
        <v>1.1904761904761905</v>
      </c>
      <c r="BN995" s="12">
        <f t="shared" si="283"/>
        <v>0.2857142857142857</v>
      </c>
      <c r="BO995" s="9">
        <f t="shared" si="284"/>
        <v>6</v>
      </c>
      <c r="BP995" s="39" t="str">
        <f t="shared" si="285"/>
        <v/>
      </c>
      <c r="BQ995" s="147"/>
      <c r="BR995" s="9">
        <f t="shared" si="286"/>
        <v>0</v>
      </c>
      <c r="BS995" s="9">
        <f t="shared" si="287"/>
        <v>5</v>
      </c>
      <c r="BT995" s="9">
        <f t="shared" si="288"/>
        <v>5</v>
      </c>
      <c r="BU995" s="9" t="str">
        <f>IFERROR(_xlfn.XLOOKUP(D995,Sheet1!B:B,Sheet1!L:L),"")</f>
        <v/>
      </c>
      <c r="BV995" s="9" t="e">
        <f>_xlfn.XLOOKUP(BU995,Sheet1!S:S,Sheet1!T:T)</f>
        <v>#N/A</v>
      </c>
      <c r="BW995" s="9" t="e">
        <f>_xlfn.XLOOKUP(D995,Sheet1!B:B,Sheet1!M:M)</f>
        <v>#N/A</v>
      </c>
      <c r="BZ995" s="108">
        <f t="shared" si="289"/>
        <v>12</v>
      </c>
      <c r="CB995" s="12">
        <f>AW995/AY995</f>
        <v>0.42857142857142855</v>
      </c>
      <c r="CC995" s="12">
        <f>AX995/AY995</f>
        <v>0.5714285714285714</v>
      </c>
      <c r="CG995" s="1" t="str">
        <f>IF(BO995&lt;80,"Below 80",
IF(BO995&lt;=120,"80-120",
IF(BO995&lt;=200,"&gt; 120-200",
IF(BO995&lt;=300,"&gt;200-300",
IF(BO995&lt;=500,"&gt;300-500",
"&gt;500")))))</f>
        <v>Below 80</v>
      </c>
      <c r="CH995" s="1" t="str">
        <f>IFERROR(_xlfn.XLOOKUP(CG995,Scenario!M:M,Scenario!N:N),"")</f>
        <v/>
      </c>
      <c r="CI995" s="1" t="str">
        <f t="shared" si="290"/>
        <v>Yes</v>
      </c>
      <c r="CJ995" s="75">
        <v>12</v>
      </c>
    </row>
    <row r="996" spans="1:89" hidden="1">
      <c r="A996" s="2">
        <v>995</v>
      </c>
      <c r="B996" s="2">
        <v>2025</v>
      </c>
      <c r="C996" s="1">
        <v>0</v>
      </c>
      <c r="D996" s="37" t="str">
        <v>001J100000TsQgDIAV</v>
      </c>
      <c r="E996" s="37" t="str">
        <v>NOMAN STEEL</v>
      </c>
      <c r="F996" s="37" t="str">
        <v>MADHYA PRADESH</v>
      </c>
      <c r="G996" s="37" t="str">
        <v>DEWAS</v>
      </c>
      <c r="H996" s="37" t="str">
        <v>Khandwa</v>
      </c>
      <c r="I996" s="37" t="str">
        <v>R. K. ENTERPRISES</v>
      </c>
      <c r="J996" s="37" t="str">
        <v>Yogeshwar Richhariya</v>
      </c>
      <c r="K996" s="37">
        <v>0</v>
      </c>
      <c r="L996" s="37" t="str">
        <v>001J1000005ZfroIAC</v>
      </c>
      <c r="M996" s="37" t="str">
        <v>Central</v>
      </c>
      <c r="N996" s="2">
        <v>455001</v>
      </c>
      <c r="O996" s="2" t="str">
        <v>23DMJPM3973C1Z2</v>
      </c>
      <c r="P996" s="2">
        <v>7974144130</v>
      </c>
      <c r="Q996" s="2" t="str">
        <v>Mar'25</v>
      </c>
      <c r="R996" s="2">
        <v>2025</v>
      </c>
      <c r="S996" s="1">
        <v>0</v>
      </c>
      <c r="T996" s="2">
        <v>70</v>
      </c>
      <c r="U996" s="12">
        <v>0</v>
      </c>
      <c r="V996" s="1" t="str">
        <v>Challenger</v>
      </c>
      <c r="W996" s="13">
        <v>0</v>
      </c>
      <c r="X996" s="13">
        <v>0</v>
      </c>
      <c r="Y996" s="13">
        <v>0</v>
      </c>
      <c r="Z996" s="13">
        <v>0</v>
      </c>
      <c r="AA996" s="13">
        <v>0</v>
      </c>
      <c r="AB996" s="13">
        <v>0</v>
      </c>
      <c r="AC996" s="13">
        <v>0</v>
      </c>
      <c r="AD996" s="13">
        <v>0</v>
      </c>
      <c r="AE996" s="13">
        <v>0</v>
      </c>
      <c r="AF996" s="13">
        <v>0</v>
      </c>
      <c r="AG996" s="13">
        <v>0</v>
      </c>
      <c r="AH996" s="13">
        <v>0</v>
      </c>
      <c r="AI996" s="13">
        <v>0</v>
      </c>
      <c r="AJ996" s="13">
        <v>0</v>
      </c>
      <c r="AK996" s="13">
        <v>12.22</v>
      </c>
      <c r="AL996" s="13">
        <v>0</v>
      </c>
      <c r="AM996" s="13">
        <v>0</v>
      </c>
      <c r="AN996" s="13">
        <v>0</v>
      </c>
      <c r="AO996" s="13">
        <v>0</v>
      </c>
      <c r="AP996" s="13">
        <v>2</v>
      </c>
      <c r="AQ996" s="13">
        <v>0</v>
      </c>
      <c r="AR996" s="13">
        <v>1.5</v>
      </c>
      <c r="AS996" s="13">
        <v>0</v>
      </c>
      <c r="AT996" s="13">
        <v>0</v>
      </c>
      <c r="AU996" s="13">
        <v>0</v>
      </c>
      <c r="AV996" s="13">
        <v>0</v>
      </c>
      <c r="AW996" s="16">
        <f t="shared" si="275"/>
        <v>3.5</v>
      </c>
      <c r="AX996" s="16">
        <v>7</v>
      </c>
      <c r="AY996" s="10">
        <f t="shared" si="276"/>
        <v>10.5</v>
      </c>
      <c r="AZ996" s="10">
        <f>SUM(Z996:AK996)</f>
        <v>12.22</v>
      </c>
      <c r="BA996" s="10">
        <v>50</v>
      </c>
      <c r="BB996" s="10">
        <f t="shared" si="277"/>
        <v>46.5</v>
      </c>
      <c r="BC996" s="10">
        <f t="shared" si="278"/>
        <v>11.625</v>
      </c>
      <c r="BD996" s="10">
        <f t="shared" si="279"/>
        <v>-1.7200000000000006</v>
      </c>
      <c r="BE996" s="10">
        <f t="shared" si="292"/>
        <v>8.7200000000000006</v>
      </c>
      <c r="BF996" s="2" t="s">
        <v>119</v>
      </c>
      <c r="BG996" s="10">
        <f t="shared" si="280"/>
        <v>0.4375</v>
      </c>
      <c r="BH996" s="36" t="s">
        <v>118</v>
      </c>
      <c r="BI996" s="39" t="str">
        <f t="shared" si="281"/>
        <v/>
      </c>
      <c r="BJ996" s="39" t="str">
        <f t="shared" si="282"/>
        <v/>
      </c>
      <c r="BK996" s="16">
        <f>SUM(AR996:AX996)</f>
        <v>12</v>
      </c>
      <c r="BL996" s="10">
        <f>SUM(AL996:AQ996)</f>
        <v>2</v>
      </c>
      <c r="BM996" s="12">
        <f t="shared" si="283"/>
        <v>1.1428571428571428</v>
      </c>
      <c r="BN996" s="12">
        <f t="shared" si="283"/>
        <v>0.19047619047619047</v>
      </c>
      <c r="BO996" s="9">
        <f t="shared" si="284"/>
        <v>3.5</v>
      </c>
      <c r="BP996" s="39" t="str">
        <f t="shared" si="285"/>
        <v/>
      </c>
      <c r="BQ996" s="147"/>
      <c r="BR996" s="9">
        <f t="shared" si="286"/>
        <v>0</v>
      </c>
      <c r="BS996" s="9">
        <f t="shared" si="287"/>
        <v>12.22</v>
      </c>
      <c r="BT996" s="9">
        <f t="shared" si="288"/>
        <v>12.22</v>
      </c>
      <c r="BU996" s="9" t="str">
        <f>IFERROR(_xlfn.XLOOKUP(D996,Sheet1!B:B,Sheet1!L:L),"")</f>
        <v/>
      </c>
      <c r="BV996" s="9" t="e">
        <f>_xlfn.XLOOKUP(BU996,Sheet1!S:S,Sheet1!T:T)</f>
        <v>#N/A</v>
      </c>
      <c r="BW996" s="9" t="e">
        <f>_xlfn.XLOOKUP(D996,Sheet1!B:B,Sheet1!M:M)</f>
        <v>#N/A</v>
      </c>
      <c r="BZ996" s="108">
        <f t="shared" si="289"/>
        <v>7</v>
      </c>
      <c r="CB996" s="12">
        <f>AW996/AY996</f>
        <v>0.33333333333333331</v>
      </c>
      <c r="CC996" s="12">
        <f>AX996/AY996</f>
        <v>0.66666666666666663</v>
      </c>
      <c r="CG996" s="1" t="str">
        <f>IF(BO996&lt;80,"Below 80",
IF(BO996&lt;=120,"80-120",
IF(BO996&lt;=200,"&gt; 120-200",
IF(BO996&lt;=300,"&gt;200-300",
IF(BO996&lt;=500,"&gt;300-500",
"&gt;500")))))</f>
        <v>Below 80</v>
      </c>
      <c r="CH996" s="1" t="str">
        <f>IFERROR(_xlfn.XLOOKUP(CG996,Scenario!M:M,Scenario!N:N),"")</f>
        <v/>
      </c>
      <c r="CI996" s="1" t="str">
        <f t="shared" si="290"/>
        <v>Yes</v>
      </c>
      <c r="CJ996" s="75">
        <v>7</v>
      </c>
    </row>
    <row r="997" spans="1:89" hidden="1">
      <c r="A997" s="2">
        <v>996</v>
      </c>
      <c r="B997" s="2">
        <v>2025</v>
      </c>
      <c r="C997" s="1">
        <v>0</v>
      </c>
      <c r="D997" s="37" t="str">
        <v>001J100000TtijlIAB</v>
      </c>
      <c r="E997" s="37" t="str">
        <v>SHRI HARI STEEL</v>
      </c>
      <c r="F997" s="37" t="str">
        <v>MADHYA PRADESH</v>
      </c>
      <c r="G997" s="37" t="str">
        <v>UJJAIN</v>
      </c>
      <c r="H997" s="37">
        <v>0</v>
      </c>
      <c r="I997" s="37" t="str">
        <v>R. K. ENTERPRISES</v>
      </c>
      <c r="J997" s="37" t="str">
        <v>Yogeshwar Richhariya</v>
      </c>
      <c r="K997" s="37">
        <v>0</v>
      </c>
      <c r="L997" s="37" t="str">
        <v>001J1000005ZfroIAC</v>
      </c>
      <c r="M997" s="37" t="str">
        <v>Central</v>
      </c>
      <c r="N997" s="2">
        <v>456006</v>
      </c>
      <c r="O997" s="2" t="str">
        <v>23CPPPP1334G1ZX</v>
      </c>
      <c r="P997" s="2">
        <v>9827202412</v>
      </c>
      <c r="Q997" s="2" t="str">
        <v>Mar'25</v>
      </c>
      <c r="R997" s="2">
        <v>2025</v>
      </c>
      <c r="S997" s="1">
        <v>0</v>
      </c>
      <c r="T997" s="2">
        <v>50</v>
      </c>
      <c r="U997" s="12">
        <v>0</v>
      </c>
      <c r="V997" s="1" t="str">
        <v>Minor</v>
      </c>
      <c r="W997" s="13">
        <v>0</v>
      </c>
      <c r="X997" s="13">
        <v>0</v>
      </c>
      <c r="Y997" s="13">
        <v>0</v>
      </c>
      <c r="Z997" s="13">
        <v>0</v>
      </c>
      <c r="AA997" s="13">
        <v>0</v>
      </c>
      <c r="AB997" s="13">
        <v>0</v>
      </c>
      <c r="AC997" s="13">
        <v>0</v>
      </c>
      <c r="AD997" s="13">
        <v>0</v>
      </c>
      <c r="AE997" s="13">
        <v>0</v>
      </c>
      <c r="AF997" s="13">
        <v>0</v>
      </c>
      <c r="AG997" s="13">
        <v>0</v>
      </c>
      <c r="AH997" s="13">
        <v>0</v>
      </c>
      <c r="AI997" s="13">
        <v>0</v>
      </c>
      <c r="AJ997" s="13">
        <v>0</v>
      </c>
      <c r="AK997" s="13">
        <v>10.220000000000001</v>
      </c>
      <c r="AL997" s="13">
        <v>0</v>
      </c>
      <c r="AM997" s="13">
        <v>0</v>
      </c>
      <c r="AN997" s="13">
        <v>0</v>
      </c>
      <c r="AO997" s="13">
        <v>0</v>
      </c>
      <c r="AP997" s="13">
        <v>0</v>
      </c>
      <c r="AQ997" s="13">
        <v>0</v>
      </c>
      <c r="AR997" s="13">
        <v>0</v>
      </c>
      <c r="AS997" s="13">
        <v>0</v>
      </c>
      <c r="AT997" s="13">
        <v>0</v>
      </c>
      <c r="AU997" s="13">
        <v>0</v>
      </c>
      <c r="AV997" s="13">
        <v>0</v>
      </c>
      <c r="AW997" s="16">
        <f t="shared" si="275"/>
        <v>0</v>
      </c>
      <c r="AX997" s="16">
        <v>0</v>
      </c>
      <c r="AY997" s="10">
        <f t="shared" si="276"/>
        <v>0</v>
      </c>
      <c r="AZ997" s="10">
        <f>SUM(Z997:AK997)</f>
        <v>10.220000000000001</v>
      </c>
      <c r="BA997" s="10">
        <v>20</v>
      </c>
      <c r="BB997" s="10">
        <f t="shared" si="277"/>
        <v>20</v>
      </c>
      <c r="BC997" s="10">
        <f t="shared" si="278"/>
        <v>5</v>
      </c>
      <c r="BD997" s="10">
        <f t="shared" si="279"/>
        <v>-10.220000000000001</v>
      </c>
      <c r="BE997" s="10">
        <f t="shared" si="292"/>
        <v>10.220000000000001</v>
      </c>
      <c r="BF997" s="2" t="s">
        <v>119</v>
      </c>
      <c r="BG997" s="10">
        <f t="shared" si="280"/>
        <v>0</v>
      </c>
      <c r="BH997" s="36" t="s">
        <v>118</v>
      </c>
      <c r="BI997" s="39" t="str">
        <f t="shared" si="281"/>
        <v/>
      </c>
      <c r="BJ997" s="39" t="str">
        <f t="shared" si="282"/>
        <v/>
      </c>
      <c r="BK997" s="16">
        <f>SUM(AR997:AX997)</f>
        <v>0</v>
      </c>
      <c r="BL997" s="10">
        <f>SUM(AL997:AQ997)</f>
        <v>0</v>
      </c>
      <c r="BM997" s="12" t="str">
        <f t="shared" si="283"/>
        <v/>
      </c>
      <c r="BN997" s="12" t="str">
        <f t="shared" si="283"/>
        <v/>
      </c>
      <c r="BO997" s="9">
        <f t="shared" si="284"/>
        <v>0</v>
      </c>
      <c r="BP997" s="39" t="str">
        <f t="shared" si="285"/>
        <v/>
      </c>
      <c r="BQ997" s="147"/>
      <c r="BR997" s="9">
        <f t="shared" si="286"/>
        <v>0</v>
      </c>
      <c r="BS997" s="9">
        <f t="shared" si="287"/>
        <v>10.220000000000001</v>
      </c>
      <c r="BT997" s="9">
        <f t="shared" si="288"/>
        <v>10.220000000000001</v>
      </c>
      <c r="BU997" s="9" t="str">
        <f>IFERROR(_xlfn.XLOOKUP(D997,Sheet1!B:B,Sheet1!L:L),"")</f>
        <v/>
      </c>
      <c r="BV997" s="9" t="e">
        <f>_xlfn.XLOOKUP(BU997,Sheet1!S:S,Sheet1!T:T)</f>
        <v>#N/A</v>
      </c>
      <c r="BW997" s="9" t="e">
        <f>_xlfn.XLOOKUP(D997,Sheet1!B:B,Sheet1!M:M)</f>
        <v>#N/A</v>
      </c>
      <c r="BZ997" s="108">
        <f t="shared" si="289"/>
        <v>0</v>
      </c>
      <c r="CB997" s="12"/>
      <c r="CC997" s="12"/>
      <c r="CG997" s="1" t="str">
        <f>IF(BO997&lt;80,"Below 80",
IF(BO997&lt;=120,"80-120",
IF(BO997&lt;=200,"&gt; 120-200",
IF(BO997&lt;=300,"&gt;200-300",
IF(BO997&lt;=500,"&gt;300-500",
"&gt;500")))))</f>
        <v>Below 80</v>
      </c>
      <c r="CH997" s="1" t="str">
        <f>IFERROR(_xlfn.XLOOKUP(CG997,Scenario!M:M,Scenario!N:N),"")</f>
        <v/>
      </c>
      <c r="CI997" s="1" t="str">
        <f t="shared" si="290"/>
        <v>Yes</v>
      </c>
      <c r="CJ997" s="75">
        <v>0</v>
      </c>
    </row>
    <row r="998" spans="1:89" s="198" customFormat="1" ht="33" hidden="1" customHeight="1">
      <c r="A998" s="195">
        <v>997</v>
      </c>
      <c r="B998" s="2">
        <v>2025</v>
      </c>
      <c r="C998" s="1">
        <v>0</v>
      </c>
      <c r="D998" s="196" t="str">
        <v>001J100000RyrcBIAR</v>
      </c>
      <c r="E998" s="196" t="str">
        <v>M/S BAHUBALI TRADING COMPANY</v>
      </c>
      <c r="F998" s="196" t="str">
        <v>MADHYA PRADESH</v>
      </c>
      <c r="G998" s="196" t="str">
        <v>INDORE</v>
      </c>
      <c r="H998" s="196" t="str">
        <v>Indore</v>
      </c>
      <c r="I998" s="196" t="str">
        <v>R. K. ENTERPRISES</v>
      </c>
      <c r="J998" s="196" t="str">
        <v>Yogeshwar Richhariya</v>
      </c>
      <c r="K998" s="196">
        <v>0</v>
      </c>
      <c r="L998" s="196" t="str">
        <v>001J1000005ZfroIAC</v>
      </c>
      <c r="M998" s="196" t="str">
        <v>Central</v>
      </c>
      <c r="N998" s="2">
        <v>452010</v>
      </c>
      <c r="O998" s="2" t="str">
        <v>23AADFB3185C1Z0</v>
      </c>
      <c r="P998" s="2">
        <v>8085555550</v>
      </c>
      <c r="Q998" s="195" t="str">
        <v>Mar'25</v>
      </c>
      <c r="R998" s="195">
        <v>2025</v>
      </c>
      <c r="S998" s="1">
        <v>0</v>
      </c>
      <c r="T998" s="195">
        <v>400</v>
      </c>
      <c r="U998" s="197">
        <v>0.10514166666666666</v>
      </c>
      <c r="V998" s="198" t="str">
        <v>Super Star</v>
      </c>
      <c r="W998" s="13">
        <v>0</v>
      </c>
      <c r="X998" s="13">
        <v>0</v>
      </c>
      <c r="Y998" s="13">
        <v>0</v>
      </c>
      <c r="Z998" s="13">
        <v>0</v>
      </c>
      <c r="AA998" s="13">
        <v>0</v>
      </c>
      <c r="AB998" s="13">
        <v>0</v>
      </c>
      <c r="AC998" s="13">
        <v>0</v>
      </c>
      <c r="AD998" s="13">
        <v>0</v>
      </c>
      <c r="AE998" s="13">
        <v>0</v>
      </c>
      <c r="AF998" s="13">
        <v>0</v>
      </c>
      <c r="AG998" s="13">
        <v>0</v>
      </c>
      <c r="AH998" s="13">
        <v>0</v>
      </c>
      <c r="AI998" s="13">
        <v>0</v>
      </c>
      <c r="AJ998" s="13">
        <v>0</v>
      </c>
      <c r="AK998" s="13">
        <v>8.1150000000000002</v>
      </c>
      <c r="AL998" s="223">
        <v>0</v>
      </c>
      <c r="AM998" s="223">
        <v>0</v>
      </c>
      <c r="AN998" s="223">
        <v>0</v>
      </c>
      <c r="AO998" s="223">
        <v>0</v>
      </c>
      <c r="AP998" s="223">
        <v>0</v>
      </c>
      <c r="AQ998" s="223">
        <v>0</v>
      </c>
      <c r="AR998" s="223">
        <v>2</v>
      </c>
      <c r="AS998" s="13">
        <v>0</v>
      </c>
      <c r="AT998" s="13">
        <v>0</v>
      </c>
      <c r="AU998" s="13">
        <v>1</v>
      </c>
      <c r="AV998" s="13">
        <v>125.17</v>
      </c>
      <c r="AW998" s="16">
        <f t="shared" si="275"/>
        <v>3</v>
      </c>
      <c r="AX998" s="16">
        <v>4</v>
      </c>
      <c r="AY998" s="10">
        <f t="shared" si="276"/>
        <v>7</v>
      </c>
      <c r="AZ998" s="199">
        <f>SUM(Z998:AK998)</f>
        <v>8.1150000000000002</v>
      </c>
      <c r="BA998" s="199">
        <v>50</v>
      </c>
      <c r="BB998" s="10">
        <f t="shared" si="277"/>
        <v>47</v>
      </c>
      <c r="BC998" s="10">
        <f t="shared" si="278"/>
        <v>11.75</v>
      </c>
      <c r="BD998" s="199">
        <f t="shared" si="279"/>
        <v>-1.1150000000000002</v>
      </c>
      <c r="BE998" s="199">
        <f t="shared" si="292"/>
        <v>5.1150000000000002</v>
      </c>
      <c r="BF998" s="195" t="s">
        <v>119</v>
      </c>
      <c r="BG998" s="10">
        <f t="shared" si="280"/>
        <v>0.25</v>
      </c>
      <c r="BH998" s="201" t="s">
        <v>118</v>
      </c>
      <c r="BI998" s="202" t="str">
        <f t="shared" si="281"/>
        <v/>
      </c>
      <c r="BJ998" s="202" t="str">
        <f t="shared" si="282"/>
        <v/>
      </c>
      <c r="BK998" s="200">
        <f>SUM(AR998:AX998)</f>
        <v>135.17000000000002</v>
      </c>
      <c r="BL998" s="199">
        <f>SUM(AL998:AQ998)</f>
        <v>0</v>
      </c>
      <c r="BM998" s="197">
        <f t="shared" si="283"/>
        <v>19.310000000000002</v>
      </c>
      <c r="BN998" s="197">
        <f t="shared" si="283"/>
        <v>0</v>
      </c>
      <c r="BO998" s="9">
        <f t="shared" si="284"/>
        <v>2</v>
      </c>
      <c r="BP998" s="202" t="str">
        <f t="shared" si="285"/>
        <v/>
      </c>
      <c r="BQ998" s="204" t="s">
        <v>168</v>
      </c>
      <c r="BR998" s="203">
        <f t="shared" si="286"/>
        <v>0</v>
      </c>
      <c r="BS998" s="203">
        <f t="shared" si="287"/>
        <v>8.1150000000000002</v>
      </c>
      <c r="BT998" s="203">
        <f t="shared" si="288"/>
        <v>8.1150000000000002</v>
      </c>
      <c r="BU998" s="203" t="str">
        <f>IFERROR(_xlfn.XLOOKUP(D998,Sheet1!B:B,Sheet1!L:L),"")</f>
        <v/>
      </c>
      <c r="BV998" s="203" t="e">
        <f>_xlfn.XLOOKUP(BU998,Sheet1!S:S,Sheet1!T:T)</f>
        <v>#N/A</v>
      </c>
      <c r="BW998" s="203" t="e">
        <f>_xlfn.XLOOKUP(D998,Sheet1!B:B,Sheet1!M:M)</f>
        <v>#N/A</v>
      </c>
      <c r="BZ998" s="206">
        <f t="shared" si="289"/>
        <v>4</v>
      </c>
      <c r="CB998" s="197">
        <f>AW998/AY998</f>
        <v>0.42857142857142855</v>
      </c>
      <c r="CC998" s="197">
        <f>AX998/AY998</f>
        <v>0.5714285714285714</v>
      </c>
      <c r="CG998" s="198" t="str">
        <f>IF(BO998&lt;80,"Below 80",
IF(BO998&lt;=120,"80-120",
IF(BO998&lt;=200,"&gt; 120-200",
IF(BO998&lt;=300,"&gt;200-300",
IF(BO998&lt;=500,"&gt;300-500",
"&gt;500")))))</f>
        <v>Below 80</v>
      </c>
      <c r="CH998" s="198" t="str">
        <f>IFERROR(_xlfn.XLOOKUP(CG998,Scenario!M:M,Scenario!N:N),"")</f>
        <v/>
      </c>
      <c r="CI998" s="1" t="str">
        <f t="shared" si="290"/>
        <v>Yes</v>
      </c>
      <c r="CJ998" s="75">
        <v>4</v>
      </c>
      <c r="CK998" s="1"/>
    </row>
    <row r="999" spans="1:89" hidden="1">
      <c r="A999" s="2">
        <v>998</v>
      </c>
      <c r="B999" s="2">
        <v>2025</v>
      </c>
      <c r="C999" s="1">
        <v>0</v>
      </c>
      <c r="D999" s="37" t="str">
        <v>001J1000009F1uMIAS</v>
      </c>
      <c r="E999" s="37" t="str">
        <v>VINAY TRADERS</v>
      </c>
      <c r="F999" s="37" t="str">
        <v>MADHYA PRADESH</v>
      </c>
      <c r="G999" s="37" t="str">
        <v>JHABUA</v>
      </c>
      <c r="H999" s="37" t="str">
        <v>Indore</v>
      </c>
      <c r="I999" s="37" t="str">
        <v>R. K. ENTERPRISES</v>
      </c>
      <c r="J999" s="37" t="str">
        <v>Yogeshwar Richhariya</v>
      </c>
      <c r="K999" s="37">
        <v>0</v>
      </c>
      <c r="L999" s="37" t="str">
        <v>001J1000005ZfroIAC</v>
      </c>
      <c r="M999" s="37" t="str">
        <v>Central</v>
      </c>
      <c r="N999" s="2">
        <v>457993</v>
      </c>
      <c r="O999" s="2" t="str">
        <v>23ADBPK8965A1ZS</v>
      </c>
      <c r="P999" s="2">
        <v>7898109111</v>
      </c>
      <c r="Q999" s="2" t="str">
        <v>Mar'25</v>
      </c>
      <c r="R999" s="2">
        <v>2025</v>
      </c>
      <c r="S999" s="1">
        <v>0</v>
      </c>
      <c r="T999" s="2">
        <v>100</v>
      </c>
      <c r="U999" s="12">
        <v>0</v>
      </c>
      <c r="V999" s="1" t="str">
        <v>Challenger</v>
      </c>
      <c r="W999" s="13">
        <v>0</v>
      </c>
      <c r="X999" s="13">
        <v>0</v>
      </c>
      <c r="Y999" s="13">
        <v>0</v>
      </c>
      <c r="Z999" s="13">
        <v>0</v>
      </c>
      <c r="AA999" s="13">
        <v>0</v>
      </c>
      <c r="AB999" s="13">
        <v>0</v>
      </c>
      <c r="AC999" s="13">
        <v>0</v>
      </c>
      <c r="AD999" s="13">
        <v>0</v>
      </c>
      <c r="AE999" s="13">
        <v>0</v>
      </c>
      <c r="AF999" s="13">
        <v>0</v>
      </c>
      <c r="AG999" s="13">
        <v>0</v>
      </c>
      <c r="AH999" s="13">
        <v>0</v>
      </c>
      <c r="AI999" s="13">
        <v>0</v>
      </c>
      <c r="AJ999" s="13">
        <v>0</v>
      </c>
      <c r="AK999" s="13">
        <v>1.48</v>
      </c>
      <c r="AL999" s="13">
        <v>0</v>
      </c>
      <c r="AM999" s="13">
        <v>0</v>
      </c>
      <c r="AN999" s="13">
        <v>0</v>
      </c>
      <c r="AO999" s="13">
        <v>0</v>
      </c>
      <c r="AP999" s="13">
        <v>0</v>
      </c>
      <c r="AQ999" s="13">
        <v>0</v>
      </c>
      <c r="AR999" s="13">
        <v>0</v>
      </c>
      <c r="AS999" s="13">
        <v>0</v>
      </c>
      <c r="AT999" s="13">
        <v>0</v>
      </c>
      <c r="AU999" s="13">
        <v>0</v>
      </c>
      <c r="AV999" s="13">
        <v>0</v>
      </c>
      <c r="AW999" s="16">
        <f t="shared" si="275"/>
        <v>0</v>
      </c>
      <c r="AX999" s="16">
        <v>0</v>
      </c>
      <c r="AY999" s="10">
        <f t="shared" si="276"/>
        <v>0</v>
      </c>
      <c r="AZ999" s="10">
        <f>SUM(Z999:AK999)</f>
        <v>1.48</v>
      </c>
      <c r="BA999" s="10">
        <v>0</v>
      </c>
      <c r="BB999" s="10">
        <f t="shared" si="277"/>
        <v>0</v>
      </c>
      <c r="BC999" s="10">
        <f t="shared" si="278"/>
        <v>0</v>
      </c>
      <c r="BD999" s="10">
        <f t="shared" si="279"/>
        <v>-1.48</v>
      </c>
      <c r="BE999" s="10">
        <f t="shared" si="292"/>
        <v>1.48</v>
      </c>
      <c r="BF999" s="2" t="s">
        <v>119</v>
      </c>
      <c r="BG999" s="10">
        <f t="shared" si="280"/>
        <v>0</v>
      </c>
      <c r="BH999" s="36" t="s">
        <v>118</v>
      </c>
      <c r="BI999" s="39" t="str">
        <f t="shared" si="281"/>
        <v/>
      </c>
      <c r="BJ999" s="39" t="str">
        <f t="shared" si="282"/>
        <v/>
      </c>
      <c r="BK999" s="16">
        <f>SUM(AR999:AX999)</f>
        <v>0</v>
      </c>
      <c r="BL999" s="10">
        <f>SUM(AL999:AQ999)</f>
        <v>0</v>
      </c>
      <c r="BM999" s="12" t="str">
        <f t="shared" si="283"/>
        <v/>
      </c>
      <c r="BN999" s="12" t="str">
        <f t="shared" si="283"/>
        <v/>
      </c>
      <c r="BO999" s="9">
        <f t="shared" si="284"/>
        <v>0</v>
      </c>
      <c r="BP999" s="39" t="str">
        <f t="shared" si="285"/>
        <v/>
      </c>
      <c r="BQ999" s="147"/>
      <c r="BR999" s="9">
        <f t="shared" si="286"/>
        <v>0</v>
      </c>
      <c r="BS999" s="9">
        <f t="shared" si="287"/>
        <v>1.48</v>
      </c>
      <c r="BT999" s="9">
        <f t="shared" si="288"/>
        <v>1.48</v>
      </c>
      <c r="BU999" s="9" t="str">
        <f>IFERROR(_xlfn.XLOOKUP(D999,Sheet1!B:B,Sheet1!L:L),"")</f>
        <v/>
      </c>
      <c r="BV999" s="9" t="e">
        <f>_xlfn.XLOOKUP(BU999,Sheet1!S:S,Sheet1!T:T)</f>
        <v>#N/A</v>
      </c>
      <c r="BW999" s="9" t="e">
        <f>_xlfn.XLOOKUP(D999,Sheet1!B:B,Sheet1!M:M)</f>
        <v>#N/A</v>
      </c>
      <c r="BZ999" s="108">
        <f t="shared" si="289"/>
        <v>0</v>
      </c>
      <c r="CB999" s="12"/>
      <c r="CC999" s="12"/>
      <c r="CG999" s="1" t="str">
        <f>IF(BO999&lt;80,"Below 80",
IF(BO999&lt;=120,"80-120",
IF(BO999&lt;=200,"&gt; 120-200",
IF(BO999&lt;=300,"&gt;200-300",
IF(BO999&lt;=500,"&gt;300-500",
"&gt;500")))))</f>
        <v>Below 80</v>
      </c>
      <c r="CH999" s="1" t="str">
        <f>IFERROR(_xlfn.XLOOKUP(CG999,Scenario!M:M,Scenario!N:N),"")</f>
        <v/>
      </c>
      <c r="CI999" s="1" t="str">
        <f t="shared" si="290"/>
        <v>No</v>
      </c>
      <c r="CJ999" s="75">
        <v>0</v>
      </c>
    </row>
    <row r="1000" spans="1:89" s="198" customFormat="1" ht="27.75" hidden="1">
      <c r="A1000" s="195">
        <v>999</v>
      </c>
      <c r="B1000" s="2">
        <v>2025</v>
      </c>
      <c r="C1000" s="1">
        <v>0</v>
      </c>
      <c r="D1000" s="196" t="str">
        <v>001J100000S1fPVIAZ</v>
      </c>
      <c r="E1000" s="196" t="str">
        <v>SHREE STEEL TRADING CORPORATION</v>
      </c>
      <c r="F1000" s="196" t="str">
        <v>MADHYA PRADESH</v>
      </c>
      <c r="G1000" s="196" t="str">
        <v>INDORE</v>
      </c>
      <c r="H1000" s="196" t="str">
        <v>Barwaha</v>
      </c>
      <c r="I1000" s="196" t="str">
        <v>R. K. ENTERPRISES</v>
      </c>
      <c r="J1000" s="196" t="str">
        <v>Yogeshwar Richhariya</v>
      </c>
      <c r="K1000" s="196">
        <v>0</v>
      </c>
      <c r="L1000" s="196" t="str">
        <v>001J1000005ZfroIAC</v>
      </c>
      <c r="M1000" s="196" t="str">
        <v>Central</v>
      </c>
      <c r="N1000" s="2">
        <v>452001</v>
      </c>
      <c r="O1000" s="2" t="str">
        <v>23ASBPK1047N1ZV</v>
      </c>
      <c r="P1000" s="2">
        <v>9425064800</v>
      </c>
      <c r="Q1000" s="195" t="str">
        <v>Mar'25</v>
      </c>
      <c r="R1000" s="195">
        <v>2025</v>
      </c>
      <c r="S1000" s="1">
        <v>0</v>
      </c>
      <c r="T1000" s="195">
        <v>150</v>
      </c>
      <c r="U1000" s="197">
        <v>0</v>
      </c>
      <c r="V1000" s="198" t="str">
        <v>Challenger</v>
      </c>
      <c r="W1000" s="13">
        <v>0</v>
      </c>
      <c r="X1000" s="13">
        <v>0</v>
      </c>
      <c r="Y1000" s="13">
        <v>0</v>
      </c>
      <c r="Z1000" s="13">
        <v>0</v>
      </c>
      <c r="AA1000" s="13">
        <v>0</v>
      </c>
      <c r="AB1000" s="13">
        <v>0</v>
      </c>
      <c r="AC1000" s="13">
        <v>0</v>
      </c>
      <c r="AD1000" s="13">
        <v>0</v>
      </c>
      <c r="AE1000" s="13">
        <v>0</v>
      </c>
      <c r="AF1000" s="13">
        <v>0</v>
      </c>
      <c r="AG1000" s="13">
        <v>0</v>
      </c>
      <c r="AH1000" s="13">
        <v>0</v>
      </c>
      <c r="AI1000" s="13">
        <v>0</v>
      </c>
      <c r="AJ1000" s="13">
        <v>0</v>
      </c>
      <c r="AK1000" s="13">
        <v>7.06</v>
      </c>
      <c r="AL1000" s="223">
        <v>0</v>
      </c>
      <c r="AM1000" s="223">
        <v>0</v>
      </c>
      <c r="AN1000" s="223">
        <v>0</v>
      </c>
      <c r="AO1000" s="223">
        <v>0</v>
      </c>
      <c r="AP1000" s="223">
        <v>2</v>
      </c>
      <c r="AQ1000" s="223">
        <v>0</v>
      </c>
      <c r="AR1000" s="223">
        <v>0</v>
      </c>
      <c r="AS1000" s="13">
        <v>0</v>
      </c>
      <c r="AT1000" s="13">
        <v>0</v>
      </c>
      <c r="AU1000" s="13">
        <v>0</v>
      </c>
      <c r="AV1000" s="13">
        <v>0</v>
      </c>
      <c r="AW1000" s="16">
        <f t="shared" si="275"/>
        <v>2</v>
      </c>
      <c r="AX1000" s="16">
        <v>4</v>
      </c>
      <c r="AY1000" s="10">
        <f t="shared" si="276"/>
        <v>6</v>
      </c>
      <c r="AZ1000" s="199">
        <f>SUM(Z1000:AK1000)</f>
        <v>7.06</v>
      </c>
      <c r="BA1000" s="199">
        <v>50</v>
      </c>
      <c r="BB1000" s="10">
        <f t="shared" si="277"/>
        <v>48</v>
      </c>
      <c r="BC1000" s="10">
        <f t="shared" si="278"/>
        <v>12</v>
      </c>
      <c r="BD1000" s="199">
        <f t="shared" si="279"/>
        <v>-1.0599999999999996</v>
      </c>
      <c r="BE1000" s="199">
        <f t="shared" si="292"/>
        <v>5.0599999999999996</v>
      </c>
      <c r="BF1000" s="195" t="s">
        <v>119</v>
      </c>
      <c r="BG1000" s="10">
        <f t="shared" si="280"/>
        <v>0.25</v>
      </c>
      <c r="BH1000" s="201" t="s">
        <v>118</v>
      </c>
      <c r="BI1000" s="202" t="str">
        <f t="shared" si="281"/>
        <v/>
      </c>
      <c r="BJ1000" s="202" t="str">
        <f t="shared" si="282"/>
        <v/>
      </c>
      <c r="BK1000" s="200">
        <f>SUM(AR1000:AX1000)</f>
        <v>6</v>
      </c>
      <c r="BL1000" s="199">
        <f>SUM(AL1000:AQ1000)</f>
        <v>2</v>
      </c>
      <c r="BM1000" s="197">
        <f t="shared" si="283"/>
        <v>1</v>
      </c>
      <c r="BN1000" s="197">
        <f t="shared" si="283"/>
        <v>0.33333333333333331</v>
      </c>
      <c r="BO1000" s="9">
        <f t="shared" si="284"/>
        <v>2</v>
      </c>
      <c r="BP1000" s="202" t="str">
        <f t="shared" si="285"/>
        <v/>
      </c>
      <c r="BQ1000" s="204" t="s">
        <v>168</v>
      </c>
      <c r="BR1000" s="203">
        <f t="shared" si="286"/>
        <v>0</v>
      </c>
      <c r="BS1000" s="203">
        <f t="shared" si="287"/>
        <v>7.06</v>
      </c>
      <c r="BT1000" s="203">
        <f t="shared" si="288"/>
        <v>7.06</v>
      </c>
      <c r="BU1000" s="203" t="str">
        <f>IFERROR(_xlfn.XLOOKUP(D1000,Sheet1!B:B,Sheet1!L:L),"")</f>
        <v/>
      </c>
      <c r="BV1000" s="203" t="e">
        <f>_xlfn.XLOOKUP(BU1000,Sheet1!S:S,Sheet1!T:T)</f>
        <v>#N/A</v>
      </c>
      <c r="BW1000" s="203" t="e">
        <f>_xlfn.XLOOKUP(D1000,Sheet1!B:B,Sheet1!M:M)</f>
        <v>#N/A</v>
      </c>
      <c r="BZ1000" s="206">
        <f t="shared" si="289"/>
        <v>4</v>
      </c>
      <c r="CB1000" s="197">
        <f>AW1000/AY1000</f>
        <v>0.33333333333333331</v>
      </c>
      <c r="CC1000" s="197">
        <f>AX1000/AY1000</f>
        <v>0.66666666666666663</v>
      </c>
      <c r="CG1000" s="198" t="str">
        <f>IF(BO1000&lt;80,"Below 80",
IF(BO1000&lt;=120,"80-120",
IF(BO1000&lt;=200,"&gt; 120-200",
IF(BO1000&lt;=300,"&gt;200-300",
IF(BO1000&lt;=500,"&gt;300-500",
"&gt;500")))))</f>
        <v>Below 80</v>
      </c>
      <c r="CH1000" s="198" t="str">
        <f>IFERROR(_xlfn.XLOOKUP(CG1000,Scenario!M:M,Scenario!N:N),"")</f>
        <v/>
      </c>
      <c r="CI1000" s="1" t="str">
        <f t="shared" si="290"/>
        <v>Yes</v>
      </c>
      <c r="CJ1000" s="75">
        <v>4</v>
      </c>
      <c r="CK1000" s="1"/>
    </row>
    <row r="1001" spans="1:89" hidden="1">
      <c r="A1001" s="2">
        <v>1000</v>
      </c>
      <c r="B1001" s="2">
        <v>2025</v>
      </c>
      <c r="C1001" s="1">
        <v>0</v>
      </c>
      <c r="D1001" s="37" t="str">
        <v>0015g00001XKNkjAAH</v>
      </c>
      <c r="E1001" s="37" t="str">
        <v>Jha Steel</v>
      </c>
      <c r="F1001" s="37" t="str">
        <v>MADHYA PRADESH</v>
      </c>
      <c r="G1001" s="37" t="str">
        <v>INDORE</v>
      </c>
      <c r="H1001" s="37" t="str">
        <v>Indore</v>
      </c>
      <c r="I1001" s="37" t="str">
        <v>R. K. ENTERPRISES</v>
      </c>
      <c r="J1001" s="37" t="str">
        <v>Yogeshwar Richhariya</v>
      </c>
      <c r="K1001" s="37">
        <v>0</v>
      </c>
      <c r="L1001" s="37" t="str">
        <v>001J1000005ZfroIAC</v>
      </c>
      <c r="M1001" s="37" t="str">
        <v>Central</v>
      </c>
      <c r="N1001" s="2">
        <v>452010</v>
      </c>
      <c r="O1001" s="2" t="str">
        <v>23DAOPS6047G1ZD</v>
      </c>
      <c r="P1001" s="2">
        <v>9685501567</v>
      </c>
      <c r="Q1001" s="2" t="str">
        <v>Mar'25</v>
      </c>
      <c r="R1001" s="2">
        <v>2025</v>
      </c>
      <c r="S1001" s="1">
        <v>0</v>
      </c>
      <c r="T1001" s="2">
        <v>100</v>
      </c>
      <c r="U1001" s="12">
        <v>3.3333333333333331E-3</v>
      </c>
      <c r="V1001" s="1" t="str">
        <v>Challenger</v>
      </c>
      <c r="W1001" s="13">
        <v>0</v>
      </c>
      <c r="X1001" s="13">
        <v>0</v>
      </c>
      <c r="Y1001" s="13">
        <v>0</v>
      </c>
      <c r="Z1001" s="13">
        <v>0</v>
      </c>
      <c r="AA1001" s="13">
        <v>0</v>
      </c>
      <c r="AB1001" s="13">
        <v>0</v>
      </c>
      <c r="AC1001" s="13">
        <v>0</v>
      </c>
      <c r="AD1001" s="13">
        <v>0</v>
      </c>
      <c r="AE1001" s="13">
        <v>0</v>
      </c>
      <c r="AF1001" s="13">
        <v>0</v>
      </c>
      <c r="AG1001" s="13">
        <v>0</v>
      </c>
      <c r="AH1001" s="13">
        <v>0</v>
      </c>
      <c r="AI1001" s="13">
        <v>0</v>
      </c>
      <c r="AJ1001" s="13">
        <v>0</v>
      </c>
      <c r="AK1001" s="13">
        <v>1.905</v>
      </c>
      <c r="AL1001" s="13">
        <v>0</v>
      </c>
      <c r="AM1001" s="13">
        <v>1</v>
      </c>
      <c r="AN1001" s="13">
        <v>0</v>
      </c>
      <c r="AO1001" s="13">
        <v>0</v>
      </c>
      <c r="AP1001" s="13">
        <v>1</v>
      </c>
      <c r="AQ1001" s="13">
        <v>1</v>
      </c>
      <c r="AR1001" s="13">
        <v>2</v>
      </c>
      <c r="AS1001" s="13">
        <v>0</v>
      </c>
      <c r="AT1001" s="13">
        <v>0</v>
      </c>
      <c r="AU1001" s="13">
        <v>1</v>
      </c>
      <c r="AV1001" s="13">
        <v>0</v>
      </c>
      <c r="AW1001" s="16">
        <f t="shared" si="275"/>
        <v>6</v>
      </c>
      <c r="AX1001" s="16">
        <v>10</v>
      </c>
      <c r="AY1001" s="10">
        <f t="shared" si="276"/>
        <v>16</v>
      </c>
      <c r="AZ1001" s="10">
        <f>SUM(Z1001:AK1001)</f>
        <v>1.905</v>
      </c>
      <c r="BA1001" s="10">
        <v>15</v>
      </c>
      <c r="BB1001" s="10">
        <f t="shared" si="277"/>
        <v>9</v>
      </c>
      <c r="BC1001" s="10">
        <f t="shared" si="278"/>
        <v>2.25</v>
      </c>
      <c r="BD1001" s="10">
        <f t="shared" si="279"/>
        <v>14.095000000000001</v>
      </c>
      <c r="BE1001" s="10">
        <f t="shared" si="292"/>
        <v>-4.0949999999999998</v>
      </c>
      <c r="BF1001" s="2" t="s">
        <v>119</v>
      </c>
      <c r="BG1001" s="10">
        <f t="shared" si="280"/>
        <v>0.625</v>
      </c>
      <c r="BH1001" s="36" t="s">
        <v>118</v>
      </c>
      <c r="BI1001" s="39" t="str">
        <f t="shared" si="281"/>
        <v/>
      </c>
      <c r="BJ1001" s="39" t="str">
        <f t="shared" si="282"/>
        <v/>
      </c>
      <c r="BK1001" s="16">
        <f>SUM(AR1001:AX1001)</f>
        <v>19</v>
      </c>
      <c r="BL1001" s="10">
        <f>SUM(AL1001:AQ1001)</f>
        <v>3</v>
      </c>
      <c r="BM1001" s="12">
        <f t="shared" si="283"/>
        <v>1.1875</v>
      </c>
      <c r="BN1001" s="12">
        <f t="shared" si="283"/>
        <v>0.1875</v>
      </c>
      <c r="BO1001" s="9">
        <f t="shared" si="284"/>
        <v>5</v>
      </c>
      <c r="BP1001" s="39" t="str">
        <f t="shared" si="285"/>
        <v/>
      </c>
      <c r="BQ1001" s="147"/>
      <c r="BR1001" s="9">
        <f t="shared" si="286"/>
        <v>0</v>
      </c>
      <c r="BS1001" s="9">
        <f t="shared" si="287"/>
        <v>1.905</v>
      </c>
      <c r="BT1001" s="9">
        <f t="shared" si="288"/>
        <v>1.905</v>
      </c>
      <c r="BU1001" s="9" t="str">
        <f>IFERROR(_xlfn.XLOOKUP(D1001,Sheet1!B:B,Sheet1!L:L),"")</f>
        <v/>
      </c>
      <c r="BV1001" s="9" t="e">
        <f>_xlfn.XLOOKUP(BU1001,Sheet1!S:S,Sheet1!T:T)</f>
        <v>#N/A</v>
      </c>
      <c r="BW1001" s="9" t="e">
        <f>_xlfn.XLOOKUP(D1001,Sheet1!B:B,Sheet1!M:M)</f>
        <v>#N/A</v>
      </c>
      <c r="BZ1001" s="108">
        <f t="shared" si="289"/>
        <v>10</v>
      </c>
      <c r="CB1001" s="12">
        <f>AW1001/AY1001</f>
        <v>0.375</v>
      </c>
      <c r="CC1001" s="12">
        <f>AX1001/AY1001</f>
        <v>0.625</v>
      </c>
      <c r="CG1001" s="1" t="str">
        <f>IF(BO1001&lt;80,"Below 80",
IF(BO1001&lt;=120,"80-120",
IF(BO1001&lt;=200,"&gt; 120-200",
IF(BO1001&lt;=300,"&gt;200-300",
IF(BO1001&lt;=500,"&gt;300-500",
"&gt;500")))))</f>
        <v>Below 80</v>
      </c>
      <c r="CH1001" s="1" t="str">
        <f>IFERROR(_xlfn.XLOOKUP(CG1001,Scenario!M:M,Scenario!N:N),"")</f>
        <v/>
      </c>
      <c r="CI1001" s="1" t="str">
        <f t="shared" si="290"/>
        <v>Yes</v>
      </c>
      <c r="CJ1001" s="75">
        <v>10</v>
      </c>
    </row>
    <row r="1002" spans="1:89" hidden="1">
      <c r="A1002" s="2">
        <v>1001</v>
      </c>
      <c r="B1002" s="2">
        <v>2025</v>
      </c>
      <c r="C1002" s="1">
        <v>0</v>
      </c>
      <c r="D1002" s="37" t="str">
        <v>001J100000TtfD1IAJ</v>
      </c>
      <c r="E1002" s="37" t="str">
        <v>SIDDHESHWAR TRADERS</v>
      </c>
      <c r="F1002" s="37" t="str">
        <v>MAHARASHTRA</v>
      </c>
      <c r="G1002" s="37" t="str">
        <v>WARDHA</v>
      </c>
      <c r="H1002" s="37">
        <v>0</v>
      </c>
      <c r="I1002" s="37" t="str">
        <v>SSTL (INDIA) PRIVATE LIMITED</v>
      </c>
      <c r="J1002" s="37" t="str">
        <v>Ekeshwar Sahu</v>
      </c>
      <c r="K1002" s="37">
        <v>0</v>
      </c>
      <c r="L1002" s="37" t="str">
        <v>C13295</v>
      </c>
      <c r="M1002" s="37" t="str">
        <v>Central</v>
      </c>
      <c r="N1002" s="2">
        <v>442301</v>
      </c>
      <c r="O1002" s="2" t="str">
        <v>27COXPM7052K1Z2</v>
      </c>
      <c r="P1002" s="2">
        <v>8888780237</v>
      </c>
      <c r="Q1002" s="2" t="str">
        <v>Mar'25</v>
      </c>
      <c r="R1002" s="2">
        <v>2025</v>
      </c>
      <c r="S1002" s="1">
        <v>0</v>
      </c>
      <c r="T1002" s="2">
        <v>50</v>
      </c>
      <c r="U1002" s="12">
        <v>0</v>
      </c>
      <c r="V1002" s="1" t="str">
        <v>Minor</v>
      </c>
      <c r="W1002" s="13">
        <v>0</v>
      </c>
      <c r="X1002" s="13">
        <v>0</v>
      </c>
      <c r="Y1002" s="13">
        <v>0</v>
      </c>
      <c r="Z1002" s="13">
        <v>0</v>
      </c>
      <c r="AA1002" s="13">
        <v>0</v>
      </c>
      <c r="AB1002" s="13">
        <v>0</v>
      </c>
      <c r="AC1002" s="13">
        <v>0</v>
      </c>
      <c r="AD1002" s="13">
        <v>0</v>
      </c>
      <c r="AE1002" s="13">
        <v>0</v>
      </c>
      <c r="AF1002" s="13">
        <v>0</v>
      </c>
      <c r="AG1002" s="13">
        <v>0</v>
      </c>
      <c r="AH1002" s="13">
        <v>0</v>
      </c>
      <c r="AI1002" s="13">
        <v>0</v>
      </c>
      <c r="AJ1002" s="13">
        <v>0</v>
      </c>
      <c r="AK1002" s="13">
        <v>32</v>
      </c>
      <c r="AL1002" s="13">
        <v>0</v>
      </c>
      <c r="AM1002" s="13">
        <v>0</v>
      </c>
      <c r="AN1002" s="13">
        <v>0</v>
      </c>
      <c r="AO1002" s="13">
        <v>0</v>
      </c>
      <c r="AP1002" s="13">
        <v>0</v>
      </c>
      <c r="AQ1002" s="13">
        <v>0</v>
      </c>
      <c r="AR1002" s="13">
        <v>0</v>
      </c>
      <c r="AS1002" s="13">
        <v>0</v>
      </c>
      <c r="AT1002" s="13">
        <v>0</v>
      </c>
      <c r="AU1002" s="13">
        <v>0</v>
      </c>
      <c r="AV1002" s="13">
        <v>0</v>
      </c>
      <c r="AW1002" s="16">
        <f t="shared" si="275"/>
        <v>0</v>
      </c>
      <c r="AX1002" s="16">
        <v>0</v>
      </c>
      <c r="AY1002" s="10">
        <f t="shared" si="276"/>
        <v>0</v>
      </c>
      <c r="AZ1002" s="10">
        <f>SUM(Z1002:AK1002)</f>
        <v>32</v>
      </c>
      <c r="BA1002" s="10"/>
      <c r="BB1002" s="10">
        <f t="shared" si="277"/>
        <v>0</v>
      </c>
      <c r="BC1002" s="10">
        <f t="shared" si="278"/>
        <v>0</v>
      </c>
      <c r="BD1002" s="10">
        <f t="shared" si="279"/>
        <v>-32</v>
      </c>
      <c r="BE1002" s="10">
        <f t="shared" si="292"/>
        <v>32</v>
      </c>
      <c r="BF1002" s="2" t="s">
        <v>119</v>
      </c>
      <c r="BG1002" s="10">
        <f t="shared" si="280"/>
        <v>0</v>
      </c>
      <c r="BH1002" s="36" t="s">
        <v>118</v>
      </c>
      <c r="BI1002" s="39" t="str">
        <f t="shared" si="281"/>
        <v/>
      </c>
      <c r="BJ1002" s="39" t="str">
        <f t="shared" si="282"/>
        <v/>
      </c>
      <c r="BK1002" s="16">
        <f>SUM(AR1002:AX1002)</f>
        <v>0</v>
      </c>
      <c r="BL1002" s="10">
        <f>SUM(AL1002:AQ1002)</f>
        <v>0</v>
      </c>
      <c r="BM1002" s="12" t="str">
        <f t="shared" si="283"/>
        <v/>
      </c>
      <c r="BN1002" s="12" t="str">
        <f t="shared" si="283"/>
        <v/>
      </c>
      <c r="BO1002" s="9">
        <f t="shared" si="284"/>
        <v>0</v>
      </c>
      <c r="BP1002" s="39" t="str">
        <f t="shared" si="285"/>
        <v/>
      </c>
      <c r="BQ1002" s="147"/>
      <c r="BR1002" s="9">
        <f t="shared" si="286"/>
        <v>0</v>
      </c>
      <c r="BS1002" s="9">
        <f t="shared" si="287"/>
        <v>32</v>
      </c>
      <c r="BT1002" s="9">
        <f t="shared" si="288"/>
        <v>32</v>
      </c>
      <c r="BU1002" s="9" t="str">
        <f>IFERROR(_xlfn.XLOOKUP(D1002,Sheet1!B:B,Sheet1!L:L),"")</f>
        <v/>
      </c>
      <c r="BV1002" s="9" t="e">
        <f>_xlfn.XLOOKUP(BU1002,Sheet1!S:S,Sheet1!T:T)</f>
        <v>#N/A</v>
      </c>
      <c r="BW1002" s="9" t="e">
        <f>_xlfn.XLOOKUP(D1002,Sheet1!B:B,Sheet1!M:M)</f>
        <v>#N/A</v>
      </c>
      <c r="BZ1002" s="108">
        <f t="shared" si="289"/>
        <v>0</v>
      </c>
      <c r="CB1002" s="12"/>
      <c r="CC1002" s="12"/>
      <c r="CG1002" s="1" t="str">
        <f>IF(BO1002&lt;80,"Below 80",
IF(BO1002&lt;=120,"80-120",
IF(BO1002&lt;=200,"&gt; 120-200",
IF(BO1002&lt;=300,"&gt;200-300",
IF(BO1002&lt;=500,"&gt;300-500",
"&gt;500")))))</f>
        <v>Below 80</v>
      </c>
      <c r="CH1002" s="1" t="str">
        <f>IFERROR(_xlfn.XLOOKUP(CG1002,Scenario!M:M,Scenario!N:N),"")</f>
        <v/>
      </c>
      <c r="CI1002" s="1" t="str">
        <f t="shared" si="290"/>
        <v>No</v>
      </c>
      <c r="CJ1002" s="75">
        <v>0</v>
      </c>
    </row>
    <row r="1003" spans="1:89" hidden="1">
      <c r="A1003" s="2">
        <v>1002</v>
      </c>
      <c r="B1003" s="2">
        <v>2025</v>
      </c>
      <c r="C1003" s="1">
        <v>0</v>
      </c>
      <c r="D1003" s="37" t="str">
        <v>0015g00001dInSHAA0</v>
      </c>
      <c r="E1003" s="37" t="str">
        <v>SHUBHAM TRADERS</v>
      </c>
      <c r="F1003" s="37" t="str">
        <v>MAHARASHTRA</v>
      </c>
      <c r="G1003" s="37" t="str">
        <v>CHANDRAPUR</v>
      </c>
      <c r="H1003" s="37" t="str">
        <v>Chandrapur</v>
      </c>
      <c r="I1003" s="37" t="str">
        <v>SSTL (INDIA) PRIVATE LIMITED</v>
      </c>
      <c r="J1003" s="37" t="str">
        <v>Ekeshwar Sahu</v>
      </c>
      <c r="K1003" s="37">
        <v>0</v>
      </c>
      <c r="L1003" s="37" t="str">
        <v>C13295</v>
      </c>
      <c r="M1003" s="37" t="str">
        <v>Central</v>
      </c>
      <c r="N1003" s="2">
        <v>442404</v>
      </c>
      <c r="O1003" s="2" t="str">
        <v>27AELPA6580L1Z4</v>
      </c>
      <c r="P1003" s="2">
        <v>9730264632</v>
      </c>
      <c r="Q1003" s="2" t="str">
        <v>Mar'25</v>
      </c>
      <c r="R1003" s="2">
        <v>2025</v>
      </c>
      <c r="S1003" s="1">
        <v>0</v>
      </c>
      <c r="T1003" s="2" t="str">
        <v/>
      </c>
      <c r="U1003" s="12">
        <v>0</v>
      </c>
      <c r="V1003" s="1" t="str">
        <v>Potential Not updated</v>
      </c>
      <c r="W1003" s="13">
        <v>0</v>
      </c>
      <c r="X1003" s="13">
        <v>0</v>
      </c>
      <c r="Y1003" s="13">
        <v>0</v>
      </c>
      <c r="Z1003" s="13">
        <v>0</v>
      </c>
      <c r="AA1003" s="13">
        <v>0</v>
      </c>
      <c r="AB1003" s="13">
        <v>0</v>
      </c>
      <c r="AC1003" s="13">
        <v>0</v>
      </c>
      <c r="AD1003" s="13">
        <v>0</v>
      </c>
      <c r="AE1003" s="13">
        <v>0</v>
      </c>
      <c r="AF1003" s="13">
        <v>0</v>
      </c>
      <c r="AG1003" s="13">
        <v>0</v>
      </c>
      <c r="AH1003" s="13">
        <v>0</v>
      </c>
      <c r="AI1003" s="13">
        <v>0</v>
      </c>
      <c r="AJ1003" s="13">
        <v>0</v>
      </c>
      <c r="AK1003" s="13">
        <v>20</v>
      </c>
      <c r="AL1003" s="13">
        <v>0</v>
      </c>
      <c r="AM1003" s="13">
        <v>0</v>
      </c>
      <c r="AN1003" s="13">
        <v>0</v>
      </c>
      <c r="AO1003" s="13">
        <v>0</v>
      </c>
      <c r="AP1003" s="13">
        <v>0</v>
      </c>
      <c r="AQ1003" s="13">
        <v>0</v>
      </c>
      <c r="AR1003" s="13">
        <v>0</v>
      </c>
      <c r="AS1003" s="13">
        <v>0</v>
      </c>
      <c r="AT1003" s="13">
        <v>0</v>
      </c>
      <c r="AU1003" s="13">
        <v>0</v>
      </c>
      <c r="AV1003" s="13">
        <v>0</v>
      </c>
      <c r="AW1003" s="16">
        <f t="shared" si="275"/>
        <v>0</v>
      </c>
      <c r="AX1003" s="16">
        <v>0</v>
      </c>
      <c r="AY1003" s="10">
        <f t="shared" si="276"/>
        <v>0</v>
      </c>
      <c r="AZ1003" s="10">
        <f>SUM(Z1003:AK1003)</f>
        <v>20</v>
      </c>
      <c r="BA1003" s="10"/>
      <c r="BB1003" s="10">
        <f t="shared" si="277"/>
        <v>0</v>
      </c>
      <c r="BC1003" s="10">
        <f t="shared" si="278"/>
        <v>0</v>
      </c>
      <c r="BD1003" s="10">
        <f t="shared" si="279"/>
        <v>-20</v>
      </c>
      <c r="BE1003" s="10">
        <f t="shared" si="292"/>
        <v>20</v>
      </c>
      <c r="BF1003" s="2" t="s">
        <v>119</v>
      </c>
      <c r="BG1003" s="10">
        <f t="shared" si="280"/>
        <v>0</v>
      </c>
      <c r="BH1003" s="36" t="s">
        <v>118</v>
      </c>
      <c r="BI1003" s="39" t="str">
        <f t="shared" si="281"/>
        <v/>
      </c>
      <c r="BJ1003" s="39" t="str">
        <f t="shared" si="282"/>
        <v/>
      </c>
      <c r="BK1003" s="16">
        <f>SUM(AR1003:AX1003)</f>
        <v>0</v>
      </c>
      <c r="BL1003" s="10">
        <f>SUM(AL1003:AQ1003)</f>
        <v>0</v>
      </c>
      <c r="BM1003" s="12" t="str">
        <f t="shared" si="283"/>
        <v/>
      </c>
      <c r="BN1003" s="12" t="str">
        <f t="shared" si="283"/>
        <v/>
      </c>
      <c r="BO1003" s="9">
        <f t="shared" si="284"/>
        <v>0</v>
      </c>
      <c r="BP1003" s="39" t="str">
        <f t="shared" si="285"/>
        <v/>
      </c>
      <c r="BQ1003" s="147"/>
      <c r="BR1003" s="9">
        <f t="shared" si="286"/>
        <v>0</v>
      </c>
      <c r="BS1003" s="9">
        <f t="shared" si="287"/>
        <v>20</v>
      </c>
      <c r="BT1003" s="9">
        <f t="shared" si="288"/>
        <v>20</v>
      </c>
      <c r="BU1003" s="9" t="str">
        <f>IFERROR(_xlfn.XLOOKUP(D1003,Sheet1!B:B,Sheet1!L:L),"")</f>
        <v/>
      </c>
      <c r="BV1003" s="9" t="e">
        <f>_xlfn.XLOOKUP(BU1003,Sheet1!S:S,Sheet1!T:T)</f>
        <v>#N/A</v>
      </c>
      <c r="BW1003" s="9" t="e">
        <f>_xlfn.XLOOKUP(D1003,Sheet1!B:B,Sheet1!M:M)</f>
        <v>#N/A</v>
      </c>
      <c r="BZ1003" s="108">
        <f t="shared" si="289"/>
        <v>0</v>
      </c>
      <c r="CB1003" s="12"/>
      <c r="CC1003" s="12"/>
      <c r="CG1003" s="1" t="str">
        <f>IF(BO1003&lt;80,"Below 80",
IF(BO1003&lt;=120,"80-120",
IF(BO1003&lt;=200,"&gt; 120-200",
IF(BO1003&lt;=300,"&gt;200-300",
IF(BO1003&lt;=500,"&gt;300-500",
"&gt;500")))))</f>
        <v>Below 80</v>
      </c>
      <c r="CH1003" s="1" t="str">
        <f>IFERROR(_xlfn.XLOOKUP(CG1003,Scenario!M:M,Scenario!N:N),"")</f>
        <v/>
      </c>
      <c r="CI1003" s="1" t="str">
        <f t="shared" si="290"/>
        <v>No</v>
      </c>
      <c r="CJ1003" s="75">
        <v>0</v>
      </c>
    </row>
    <row r="1004" spans="1:89" hidden="1">
      <c r="A1004" s="2">
        <v>1003</v>
      </c>
      <c r="B1004" s="2">
        <v>2025</v>
      </c>
      <c r="C1004" s="1">
        <v>0</v>
      </c>
      <c r="D1004" s="37" t="str">
        <v>001J100000TtGT7IAN</v>
      </c>
      <c r="E1004" s="37" t="str">
        <v>ODISHA CONSTRUCTION</v>
      </c>
      <c r="F1004" s="37" t="str">
        <v>ODISHA</v>
      </c>
      <c r="G1004" s="37" t="str">
        <v>JHARSUGUDA</v>
      </c>
      <c r="H1004" s="37" t="str">
        <v>Jharsuguda</v>
      </c>
      <c r="I1004" s="37" t="str">
        <v>SACHDEVA ISPAT PVT LTD</v>
      </c>
      <c r="J1004" s="37" t="str">
        <v>Papun Padhan</v>
      </c>
      <c r="K1004" s="37">
        <v>0</v>
      </c>
      <c r="L1004" s="37" t="str">
        <v>C12823</v>
      </c>
      <c r="M1004" s="37" t="str">
        <v>Central</v>
      </c>
      <c r="N1004" s="2">
        <v>768201</v>
      </c>
      <c r="O1004" s="2" t="str">
        <v>21ADEPK8689E1ZG</v>
      </c>
      <c r="P1004" s="2">
        <v>9348445979</v>
      </c>
      <c r="Q1004" s="2" t="str">
        <v>Mar'25</v>
      </c>
      <c r="R1004" s="2">
        <v>2025</v>
      </c>
      <c r="S1004" s="1">
        <v>0</v>
      </c>
      <c r="T1004" s="2">
        <v>100</v>
      </c>
      <c r="U1004" s="12">
        <v>0</v>
      </c>
      <c r="V1004" s="1" t="str">
        <v>Challenger</v>
      </c>
      <c r="W1004" s="13">
        <v>0</v>
      </c>
      <c r="X1004" s="13">
        <v>0</v>
      </c>
      <c r="Y1004" s="13">
        <v>0</v>
      </c>
      <c r="Z1004" s="13">
        <v>0</v>
      </c>
      <c r="AA1004" s="13">
        <v>0</v>
      </c>
      <c r="AB1004" s="13">
        <v>0</v>
      </c>
      <c r="AC1004" s="13">
        <v>0</v>
      </c>
      <c r="AD1004" s="13">
        <v>0</v>
      </c>
      <c r="AE1004" s="13">
        <v>0</v>
      </c>
      <c r="AF1004" s="13">
        <v>0</v>
      </c>
      <c r="AG1004" s="13">
        <v>0</v>
      </c>
      <c r="AH1004" s="13">
        <v>0</v>
      </c>
      <c r="AI1004" s="13">
        <v>0</v>
      </c>
      <c r="AJ1004" s="13">
        <v>0</v>
      </c>
      <c r="AK1004" s="13">
        <v>84</v>
      </c>
      <c r="AL1004" s="13">
        <v>84</v>
      </c>
      <c r="AM1004" s="13">
        <v>0</v>
      </c>
      <c r="AN1004" s="13">
        <v>0</v>
      </c>
      <c r="AO1004" s="13">
        <v>0</v>
      </c>
      <c r="AP1004" s="13">
        <v>194.18</v>
      </c>
      <c r="AQ1004" s="13">
        <v>0</v>
      </c>
      <c r="AR1004" s="13">
        <v>78.349999999999994</v>
      </c>
      <c r="AS1004" s="13">
        <v>39.35</v>
      </c>
      <c r="AT1004" s="13">
        <v>0</v>
      </c>
      <c r="AU1004" s="13">
        <v>0</v>
      </c>
      <c r="AV1004" s="13">
        <v>0</v>
      </c>
      <c r="AW1004" s="16">
        <f t="shared" si="275"/>
        <v>395.88</v>
      </c>
      <c r="AX1004" s="16">
        <f>AW1004*2</f>
        <v>791.76</v>
      </c>
      <c r="AY1004" s="10">
        <f>AW1004+AX1004</f>
        <v>1187.6399999999999</v>
      </c>
      <c r="AZ1004" s="10">
        <f>SUM(Z1004:AK1004)</f>
        <v>84</v>
      </c>
      <c r="BA1004" s="10">
        <v>750</v>
      </c>
      <c r="BB1004" s="10">
        <f t="shared" si="277"/>
        <v>354.12</v>
      </c>
      <c r="BC1004" s="10">
        <f t="shared" si="278"/>
        <v>88.53</v>
      </c>
      <c r="BD1004" s="10">
        <f t="shared" si="279"/>
        <v>1103.6399999999999</v>
      </c>
      <c r="BE1004" s="10">
        <f t="shared" si="292"/>
        <v>-311.88</v>
      </c>
      <c r="BF1004" s="2" t="s">
        <v>119</v>
      </c>
      <c r="BG1004" s="10">
        <f t="shared" si="280"/>
        <v>49.484999999999999</v>
      </c>
      <c r="BH1004" s="36" t="s">
        <v>118</v>
      </c>
      <c r="BI1004" s="39" t="str">
        <f t="shared" si="281"/>
        <v>C</v>
      </c>
      <c r="BJ1004" s="39" t="str">
        <f t="shared" si="282"/>
        <v>D</v>
      </c>
      <c r="BK1004" s="16">
        <f>SUM(AR1004:AX1004)</f>
        <v>1305.3399999999999</v>
      </c>
      <c r="BL1004" s="10">
        <f>SUM(AL1004:AQ1004)</f>
        <v>278.18</v>
      </c>
      <c r="BM1004" s="12">
        <f t="shared" si="283"/>
        <v>1.0991041056212321</v>
      </c>
      <c r="BN1004" s="12">
        <f t="shared" si="283"/>
        <v>0.23422922771210133</v>
      </c>
      <c r="BO1004" s="9">
        <f t="shared" si="284"/>
        <v>395.88</v>
      </c>
      <c r="BP1004" s="39" t="str">
        <f t="shared" si="285"/>
        <v>B</v>
      </c>
      <c r="BQ1004" s="147"/>
      <c r="BR1004" s="9">
        <f t="shared" si="286"/>
        <v>0</v>
      </c>
      <c r="BS1004" s="9">
        <f t="shared" si="287"/>
        <v>84</v>
      </c>
      <c r="BT1004" s="9">
        <f t="shared" si="288"/>
        <v>84</v>
      </c>
      <c r="BU1004" s="9" t="str">
        <f>IFERROR(_xlfn.XLOOKUP(D1004,Sheet1!B:B,Sheet1!L:L),"")</f>
        <v/>
      </c>
      <c r="BV1004" s="9" t="e">
        <f>_xlfn.XLOOKUP(BU1004,Sheet1!S:S,Sheet1!T:T)</f>
        <v>#N/A</v>
      </c>
      <c r="BW1004" s="9" t="e">
        <f>_xlfn.XLOOKUP(D1004,Sheet1!B:B,Sheet1!M:M)</f>
        <v>#N/A</v>
      </c>
      <c r="BX1004" s="11" t="s">
        <v>123</v>
      </c>
      <c r="BY1004" s="1">
        <v>1251</v>
      </c>
      <c r="BZ1004" s="108">
        <f t="shared" si="289"/>
        <v>791.75999999999988</v>
      </c>
      <c r="CB1004" s="12">
        <f>AW1004/AY1004</f>
        <v>0.33333333333333337</v>
      </c>
      <c r="CC1004" s="12">
        <f>AX1004/AY1004</f>
        <v>0.66666666666666674</v>
      </c>
      <c r="CD1004" s="75">
        <f>AW1004*1</f>
        <v>395.88</v>
      </c>
      <c r="CF1004" s="75">
        <f>CD1004+AW1004</f>
        <v>791.76</v>
      </c>
      <c r="CG1004" s="1" t="str">
        <f>IF(BO1004&lt;80,"Below 80",
IF(BO1004&lt;=120,"80-120",
IF(BO1004&lt;=200,"&gt; 120-200",
IF(BO1004&lt;=300,"&gt;200-300",
IF(BO1004&lt;=500,"&gt;300-500",
"&gt;500")))))</f>
        <v>&gt;300-500</v>
      </c>
      <c r="CH1004" s="1" t="str">
        <f>IFERROR(_xlfn.XLOOKUP(CG1004,Scenario!M:M,Scenario!N:N),"")</f>
        <v>D</v>
      </c>
      <c r="CI1004" s="1" t="b">
        <f t="shared" si="290"/>
        <v>0</v>
      </c>
      <c r="CJ1004" s="75">
        <v>752.41</v>
      </c>
    </row>
    <row r="1005" spans="1:89" hidden="1">
      <c r="A1005" s="2">
        <v>1004</v>
      </c>
      <c r="B1005" s="2">
        <v>2025</v>
      </c>
      <c r="C1005" s="1">
        <v>0</v>
      </c>
      <c r="D1005" s="37" t="str">
        <v>001J100000TuKSeIAN</v>
      </c>
      <c r="E1005" s="37" t="str">
        <v>MAA JANKI TRADERS</v>
      </c>
      <c r="F1005" s="37" t="str">
        <v>ODISHA</v>
      </c>
      <c r="G1005" s="37" t="str">
        <v>SUNDARGARH</v>
      </c>
      <c r="H1005" s="37" t="str">
        <v>Sundargarh</v>
      </c>
      <c r="I1005" s="37" t="str">
        <v>SACHDEVA ISPAT PVT LTD</v>
      </c>
      <c r="J1005" s="37" t="str">
        <v>Papun Padhan</v>
      </c>
      <c r="K1005" s="37">
        <v>0</v>
      </c>
      <c r="L1005" s="37" t="str">
        <v>C12823</v>
      </c>
      <c r="M1005" s="37" t="str">
        <v>Central</v>
      </c>
      <c r="N1005" s="2">
        <v>769004</v>
      </c>
      <c r="O1005" s="2" t="str">
        <v>21BQPPK5531E1Z2</v>
      </c>
      <c r="P1005" s="2">
        <v>9692482574</v>
      </c>
      <c r="Q1005" s="2" t="str">
        <v>Mar'25</v>
      </c>
      <c r="R1005" s="2">
        <v>2025</v>
      </c>
      <c r="S1005" s="1">
        <v>0</v>
      </c>
      <c r="T1005" s="2">
        <v>100</v>
      </c>
      <c r="U1005" s="12">
        <v>0</v>
      </c>
      <c r="V1005" s="1" t="str">
        <v>Challenger</v>
      </c>
      <c r="W1005" s="13">
        <v>0</v>
      </c>
      <c r="X1005" s="13">
        <v>0</v>
      </c>
      <c r="Y1005" s="13">
        <v>0</v>
      </c>
      <c r="Z1005" s="13">
        <v>0</v>
      </c>
      <c r="AA1005" s="13">
        <v>0</v>
      </c>
      <c r="AB1005" s="13">
        <v>0</v>
      </c>
      <c r="AC1005" s="13">
        <v>0</v>
      </c>
      <c r="AD1005" s="13">
        <v>0</v>
      </c>
      <c r="AE1005" s="13">
        <v>0</v>
      </c>
      <c r="AF1005" s="13">
        <v>0</v>
      </c>
      <c r="AG1005" s="13">
        <v>0</v>
      </c>
      <c r="AH1005" s="13">
        <v>0</v>
      </c>
      <c r="AI1005" s="13">
        <v>0</v>
      </c>
      <c r="AJ1005" s="13">
        <v>0</v>
      </c>
      <c r="AK1005" s="13">
        <v>25</v>
      </c>
      <c r="AL1005" s="13">
        <v>0</v>
      </c>
      <c r="AM1005" s="13">
        <v>0</v>
      </c>
      <c r="AN1005" s="13">
        <v>0</v>
      </c>
      <c r="AO1005" s="13">
        <v>0</v>
      </c>
      <c r="AP1005" s="13">
        <v>0</v>
      </c>
      <c r="AQ1005" s="13">
        <v>0</v>
      </c>
      <c r="AR1005" s="13">
        <v>0</v>
      </c>
      <c r="AS1005" s="13">
        <v>0</v>
      </c>
      <c r="AT1005" s="13">
        <v>0</v>
      </c>
      <c r="AU1005" s="13">
        <v>0</v>
      </c>
      <c r="AV1005" s="13">
        <v>0</v>
      </c>
      <c r="AW1005" s="16">
        <f t="shared" si="275"/>
        <v>0</v>
      </c>
      <c r="AX1005" s="16">
        <v>0</v>
      </c>
      <c r="AY1005" s="10">
        <f t="shared" si="276"/>
        <v>0</v>
      </c>
      <c r="AZ1005" s="10">
        <f>SUM(Z1005:AK1005)</f>
        <v>25</v>
      </c>
      <c r="BA1005" s="10">
        <v>20</v>
      </c>
      <c r="BB1005" s="10">
        <f t="shared" si="277"/>
        <v>20</v>
      </c>
      <c r="BC1005" s="10">
        <f t="shared" si="278"/>
        <v>5</v>
      </c>
      <c r="BD1005" s="10">
        <f t="shared" si="279"/>
        <v>-25</v>
      </c>
      <c r="BE1005" s="10">
        <f t="shared" si="292"/>
        <v>25</v>
      </c>
      <c r="BF1005" s="2" t="s">
        <v>119</v>
      </c>
      <c r="BG1005" s="10">
        <f t="shared" si="280"/>
        <v>0</v>
      </c>
      <c r="BH1005" s="36" t="s">
        <v>118</v>
      </c>
      <c r="BI1005" s="39" t="str">
        <f t="shared" si="281"/>
        <v/>
      </c>
      <c r="BJ1005" s="39" t="str">
        <f t="shared" si="282"/>
        <v/>
      </c>
      <c r="BK1005" s="16">
        <f>SUM(AR1005:AX1005)</f>
        <v>0</v>
      </c>
      <c r="BL1005" s="10">
        <f>SUM(AL1005:AQ1005)</f>
        <v>0</v>
      </c>
      <c r="BM1005" s="12" t="str">
        <f t="shared" si="283"/>
        <v/>
      </c>
      <c r="BN1005" s="12" t="str">
        <f t="shared" si="283"/>
        <v/>
      </c>
      <c r="BO1005" s="9">
        <f t="shared" si="284"/>
        <v>0</v>
      </c>
      <c r="BP1005" s="39" t="str">
        <f t="shared" si="285"/>
        <v/>
      </c>
      <c r="BQ1005" s="147"/>
      <c r="BR1005" s="9">
        <f t="shared" si="286"/>
        <v>0</v>
      </c>
      <c r="BS1005" s="9">
        <f t="shared" si="287"/>
        <v>25</v>
      </c>
      <c r="BT1005" s="9">
        <f t="shared" si="288"/>
        <v>25</v>
      </c>
      <c r="BU1005" s="9" t="str">
        <f>IFERROR(_xlfn.XLOOKUP(D1005,Sheet1!B:B,Sheet1!L:L),"")</f>
        <v/>
      </c>
      <c r="BV1005" s="9" t="e">
        <f>_xlfn.XLOOKUP(BU1005,Sheet1!S:S,Sheet1!T:T)</f>
        <v>#N/A</v>
      </c>
      <c r="BW1005" s="9" t="e">
        <f>_xlfn.XLOOKUP(D1005,Sheet1!B:B,Sheet1!M:M)</f>
        <v>#N/A</v>
      </c>
      <c r="BZ1005" s="108">
        <f t="shared" si="289"/>
        <v>0</v>
      </c>
      <c r="CB1005" s="12"/>
      <c r="CC1005" s="12"/>
      <c r="CG1005" s="1" t="str">
        <f>IF(BO1005&lt;80,"Below 80",
IF(BO1005&lt;=120,"80-120",
IF(BO1005&lt;=200,"&gt; 120-200",
IF(BO1005&lt;=300,"&gt;200-300",
IF(BO1005&lt;=500,"&gt;300-500",
"&gt;500")))))</f>
        <v>Below 80</v>
      </c>
      <c r="CH1005" s="1" t="str">
        <f>IFERROR(_xlfn.XLOOKUP(CG1005,Scenario!M:M,Scenario!N:N),"")</f>
        <v/>
      </c>
      <c r="CI1005" s="1" t="str">
        <f t="shared" si="290"/>
        <v>Yes</v>
      </c>
      <c r="CJ1005" s="75">
        <v>0</v>
      </c>
    </row>
    <row r="1006" spans="1:89" hidden="1">
      <c r="A1006" s="2">
        <v>1005</v>
      </c>
      <c r="B1006" s="2">
        <v>2025</v>
      </c>
      <c r="C1006" s="1">
        <v>0</v>
      </c>
      <c r="D1006" s="37" t="str">
        <v>0015g00000pCMC8AAO</v>
      </c>
      <c r="E1006" s="37" t="str">
        <v>MAA ENTERPRISES</v>
      </c>
      <c r="F1006" s="37" t="str">
        <v>ODISHA</v>
      </c>
      <c r="G1006" s="37" t="str">
        <v>JHARSUGUDA</v>
      </c>
      <c r="H1006" s="37">
        <v>0</v>
      </c>
      <c r="I1006" s="37" t="str">
        <v>SACHDEVA ISPAT PVT LTD</v>
      </c>
      <c r="J1006" s="37" t="str">
        <v>Papun Padhan</v>
      </c>
      <c r="K1006" s="37">
        <v>0</v>
      </c>
      <c r="L1006" s="37" t="str">
        <v>C12823</v>
      </c>
      <c r="M1006" s="37" t="str">
        <v>Central</v>
      </c>
      <c r="N1006" s="2">
        <v>768218</v>
      </c>
      <c r="O1006" s="2" t="str">
        <v>21DCUPK0383R1ZX</v>
      </c>
      <c r="P1006" s="2">
        <v>9777448444</v>
      </c>
      <c r="Q1006" s="2" t="str">
        <v>Mar'25</v>
      </c>
      <c r="R1006" s="2">
        <v>2025</v>
      </c>
      <c r="S1006" s="1">
        <v>0</v>
      </c>
      <c r="T1006" s="2">
        <v>150</v>
      </c>
      <c r="U1006" s="12">
        <v>0.21437777777777778</v>
      </c>
      <c r="V1006" s="1" t="str">
        <v>Star</v>
      </c>
      <c r="W1006" s="13">
        <v>0</v>
      </c>
      <c r="X1006" s="13">
        <v>0</v>
      </c>
      <c r="Y1006" s="13">
        <v>0</v>
      </c>
      <c r="Z1006" s="13">
        <v>0</v>
      </c>
      <c r="AA1006" s="13">
        <v>0</v>
      </c>
      <c r="AB1006" s="13">
        <v>0</v>
      </c>
      <c r="AC1006" s="13">
        <v>0</v>
      </c>
      <c r="AD1006" s="13">
        <v>0</v>
      </c>
      <c r="AE1006" s="13">
        <v>0</v>
      </c>
      <c r="AF1006" s="13">
        <v>0</v>
      </c>
      <c r="AG1006" s="13">
        <v>0</v>
      </c>
      <c r="AH1006" s="13">
        <v>0</v>
      </c>
      <c r="AI1006" s="13">
        <v>0</v>
      </c>
      <c r="AJ1006" s="13">
        <v>0</v>
      </c>
      <c r="AK1006" s="13">
        <v>92</v>
      </c>
      <c r="AL1006" s="13">
        <v>0</v>
      </c>
      <c r="AM1006" s="13">
        <v>95</v>
      </c>
      <c r="AN1006" s="13">
        <v>0</v>
      </c>
      <c r="AO1006" s="13">
        <v>0</v>
      </c>
      <c r="AP1006" s="13">
        <v>0</v>
      </c>
      <c r="AQ1006" s="13">
        <v>0</v>
      </c>
      <c r="AR1006" s="13">
        <v>0</v>
      </c>
      <c r="AS1006" s="13">
        <v>0</v>
      </c>
      <c r="AT1006" s="13">
        <v>64.09</v>
      </c>
      <c r="AU1006" s="13">
        <v>0</v>
      </c>
      <c r="AV1006" s="13">
        <v>32.380000000000003</v>
      </c>
      <c r="AW1006" s="16">
        <f t="shared" si="275"/>
        <v>159.09</v>
      </c>
      <c r="AX1006" s="16">
        <v>206</v>
      </c>
      <c r="AY1006" s="10">
        <v>301</v>
      </c>
      <c r="AZ1006" s="10">
        <f>SUM(Z1006:AK1006)</f>
        <v>92</v>
      </c>
      <c r="BA1006" s="10">
        <v>200</v>
      </c>
      <c r="BB1006" s="10">
        <f t="shared" si="277"/>
        <v>40.909999999999997</v>
      </c>
      <c r="BC1006" s="10">
        <f t="shared" si="278"/>
        <v>10.227499999999999</v>
      </c>
      <c r="BD1006" s="10">
        <f t="shared" si="279"/>
        <v>209</v>
      </c>
      <c r="BE1006" s="10">
        <f t="shared" si="292"/>
        <v>-67.09</v>
      </c>
      <c r="BF1006" s="2" t="s">
        <v>119</v>
      </c>
      <c r="BG1006" s="10">
        <f t="shared" si="280"/>
        <v>11.875</v>
      </c>
      <c r="BH1006" s="36" t="s">
        <v>118</v>
      </c>
      <c r="BI1006" s="39" t="str">
        <f t="shared" si="281"/>
        <v>A</v>
      </c>
      <c r="BJ1006" s="39" t="str">
        <f t="shared" si="282"/>
        <v>B</v>
      </c>
      <c r="BK1006" s="16">
        <f>SUM(AR1006:AX1006)</f>
        <v>461.56</v>
      </c>
      <c r="BL1006" s="10">
        <f>SUM(AL1006:AQ1006)</f>
        <v>95</v>
      </c>
      <c r="BM1006" s="12">
        <f t="shared" si="283"/>
        <v>1.5334219269102991</v>
      </c>
      <c r="BN1006" s="12">
        <f t="shared" si="283"/>
        <v>0.31561461794019935</v>
      </c>
      <c r="BO1006" s="9">
        <f t="shared" si="284"/>
        <v>95</v>
      </c>
      <c r="BP1006" s="39" t="str">
        <f t="shared" si="285"/>
        <v/>
      </c>
      <c r="BQ1006" s="147"/>
      <c r="BR1006" s="9">
        <f t="shared" si="286"/>
        <v>0</v>
      </c>
      <c r="BS1006" s="9">
        <f t="shared" si="287"/>
        <v>92</v>
      </c>
      <c r="BT1006" s="9">
        <f t="shared" si="288"/>
        <v>92</v>
      </c>
      <c r="BU1006" s="9" t="str">
        <f>IFERROR(_xlfn.XLOOKUP(D1006,Sheet1!B:B,Sheet1!L:L),"")</f>
        <v/>
      </c>
      <c r="BV1006" s="9" t="e">
        <f>_xlfn.XLOOKUP(BU1006,Sheet1!S:S,Sheet1!T:T)</f>
        <v>#N/A</v>
      </c>
      <c r="BW1006" s="9" t="e">
        <f>_xlfn.XLOOKUP(D1006,Sheet1!B:B,Sheet1!M:M)</f>
        <v>#N/A</v>
      </c>
      <c r="BX1006" s="11" t="s">
        <v>123</v>
      </c>
      <c r="BY1006" s="1">
        <v>301</v>
      </c>
      <c r="BZ1006" s="108">
        <f t="shared" si="289"/>
        <v>141.91</v>
      </c>
      <c r="CB1006" s="12">
        <f>AW1006/AY1006</f>
        <v>0.52853820598006651</v>
      </c>
      <c r="CC1006" s="12">
        <f>AX1006/AY1006</f>
        <v>0.68438538205980071</v>
      </c>
      <c r="CG1006" s="1" t="str">
        <f>IF(BO1006&lt;80,"Below 80",
IF(BO1006&lt;=120,"80-120",
IF(BO1006&lt;=200,"&gt; 120-200",
IF(BO1006&lt;=300,"&gt;200-300",
IF(BO1006&lt;=500,"&gt;300-500",
"&gt;500")))))</f>
        <v>80-120</v>
      </c>
      <c r="CH1006" s="1" t="str">
        <f>IFERROR(_xlfn.XLOOKUP(CG1006,Scenario!M:M,Scenario!N:N),"")</f>
        <v>A</v>
      </c>
      <c r="CI1006" s="1" t="b">
        <f t="shared" si="290"/>
        <v>0</v>
      </c>
      <c r="CJ1006" s="75">
        <v>206</v>
      </c>
    </row>
    <row r="1007" spans="1:89" hidden="1">
      <c r="A1007" s="2">
        <v>1006</v>
      </c>
      <c r="B1007" s="2">
        <v>2025</v>
      </c>
      <c r="C1007" s="1">
        <v>0</v>
      </c>
      <c r="D1007" s="37" t="str">
        <v>001J100000RzAcVIAV</v>
      </c>
      <c r="E1007" s="37" t="str">
        <v>Naresh trading and co jharsuguda</v>
      </c>
      <c r="F1007" s="37" t="str">
        <v>ODISHA</v>
      </c>
      <c r="G1007" s="37" t="str">
        <v>JHARSUGUDA</v>
      </c>
      <c r="H1007" s="37" t="str">
        <v>Jharsuguda</v>
      </c>
      <c r="I1007" s="37" t="str">
        <v>SACHDEVA ISPAT PVT LTD</v>
      </c>
      <c r="J1007" s="37" t="str">
        <v>Papun Padhan</v>
      </c>
      <c r="K1007" s="37">
        <v>0</v>
      </c>
      <c r="L1007" s="37" t="str">
        <v>C12823</v>
      </c>
      <c r="M1007" s="37" t="str">
        <v>Central</v>
      </c>
      <c r="N1007" s="2">
        <v>768201</v>
      </c>
      <c r="O1007" s="2" t="str">
        <v>21AGLPS3775R1ZJ</v>
      </c>
      <c r="P1007" s="2">
        <v>9437117338</v>
      </c>
      <c r="Q1007" s="2" t="str">
        <v>Mar'25</v>
      </c>
      <c r="R1007" s="2">
        <v>2025</v>
      </c>
      <c r="S1007" s="1">
        <v>0</v>
      </c>
      <c r="T1007" s="2">
        <v>30</v>
      </c>
      <c r="U1007" s="12">
        <v>0</v>
      </c>
      <c r="V1007" s="1" t="str">
        <v>Minor</v>
      </c>
      <c r="W1007" s="13">
        <v>0</v>
      </c>
      <c r="X1007" s="13">
        <v>0</v>
      </c>
      <c r="Y1007" s="13">
        <v>0</v>
      </c>
      <c r="Z1007" s="13">
        <v>0</v>
      </c>
      <c r="AA1007" s="13">
        <v>0</v>
      </c>
      <c r="AB1007" s="13">
        <v>0</v>
      </c>
      <c r="AC1007" s="13">
        <v>0</v>
      </c>
      <c r="AD1007" s="13">
        <v>0</v>
      </c>
      <c r="AE1007" s="13">
        <v>0</v>
      </c>
      <c r="AF1007" s="13">
        <v>0</v>
      </c>
      <c r="AG1007" s="13">
        <v>0</v>
      </c>
      <c r="AH1007" s="13">
        <v>0</v>
      </c>
      <c r="AI1007" s="13">
        <v>0</v>
      </c>
      <c r="AJ1007" s="13">
        <v>0</v>
      </c>
      <c r="AK1007" s="13">
        <v>64</v>
      </c>
      <c r="AL1007" s="13">
        <v>0</v>
      </c>
      <c r="AM1007" s="13">
        <v>0</v>
      </c>
      <c r="AN1007" s="13">
        <v>0</v>
      </c>
      <c r="AO1007" s="13">
        <v>0</v>
      </c>
      <c r="AP1007" s="13">
        <v>0</v>
      </c>
      <c r="AQ1007" s="13">
        <v>0</v>
      </c>
      <c r="AR1007" s="13">
        <v>0</v>
      </c>
      <c r="AS1007" s="13">
        <v>0</v>
      </c>
      <c r="AT1007" s="13">
        <v>0</v>
      </c>
      <c r="AU1007" s="13">
        <v>0</v>
      </c>
      <c r="AV1007" s="13">
        <v>0</v>
      </c>
      <c r="AW1007" s="16">
        <f t="shared" si="275"/>
        <v>0</v>
      </c>
      <c r="AX1007" s="16">
        <v>0</v>
      </c>
      <c r="AY1007" s="10">
        <f t="shared" si="276"/>
        <v>0</v>
      </c>
      <c r="AZ1007" s="10">
        <f>SUM(Z1007:AK1007)</f>
        <v>64</v>
      </c>
      <c r="BA1007" s="10">
        <v>30</v>
      </c>
      <c r="BB1007" s="10">
        <f t="shared" si="277"/>
        <v>30</v>
      </c>
      <c r="BC1007" s="10">
        <f t="shared" si="278"/>
        <v>7.5</v>
      </c>
      <c r="BD1007" s="10">
        <f t="shared" si="279"/>
        <v>-64</v>
      </c>
      <c r="BE1007" s="10">
        <f t="shared" si="292"/>
        <v>64</v>
      </c>
      <c r="BF1007" s="2" t="s">
        <v>119</v>
      </c>
      <c r="BG1007" s="10">
        <f t="shared" si="280"/>
        <v>0</v>
      </c>
      <c r="BH1007" s="36" t="s">
        <v>118</v>
      </c>
      <c r="BI1007" s="39" t="str">
        <f t="shared" si="281"/>
        <v/>
      </c>
      <c r="BJ1007" s="39" t="str">
        <f t="shared" si="282"/>
        <v/>
      </c>
      <c r="BK1007" s="16">
        <f>SUM(AR1007:AX1007)</f>
        <v>0</v>
      </c>
      <c r="BL1007" s="10">
        <f>SUM(AL1007:AQ1007)</f>
        <v>0</v>
      </c>
      <c r="BM1007" s="12" t="str">
        <f t="shared" si="283"/>
        <v/>
      </c>
      <c r="BN1007" s="12" t="str">
        <f t="shared" si="283"/>
        <v/>
      </c>
      <c r="BO1007" s="9">
        <f t="shared" si="284"/>
        <v>0</v>
      </c>
      <c r="BP1007" s="39" t="str">
        <f t="shared" si="285"/>
        <v/>
      </c>
      <c r="BQ1007" s="147"/>
      <c r="BR1007" s="9">
        <f t="shared" si="286"/>
        <v>0</v>
      </c>
      <c r="BS1007" s="9">
        <f t="shared" si="287"/>
        <v>64</v>
      </c>
      <c r="BT1007" s="9">
        <f t="shared" si="288"/>
        <v>64</v>
      </c>
      <c r="BU1007" s="9" t="str">
        <f>IFERROR(_xlfn.XLOOKUP(D1007,Sheet1!B:B,Sheet1!L:L),"")</f>
        <v/>
      </c>
      <c r="BV1007" s="9" t="e">
        <f>_xlfn.XLOOKUP(BU1007,Sheet1!S:S,Sheet1!T:T)</f>
        <v>#N/A</v>
      </c>
      <c r="BW1007" s="9" t="e">
        <f>_xlfn.XLOOKUP(D1007,Sheet1!B:B,Sheet1!M:M)</f>
        <v>#N/A</v>
      </c>
      <c r="BZ1007" s="108">
        <f t="shared" si="289"/>
        <v>0</v>
      </c>
      <c r="CB1007" s="12"/>
      <c r="CC1007" s="12"/>
      <c r="CG1007" s="1" t="str">
        <f>IF(BO1007&lt;80,"Below 80",
IF(BO1007&lt;=120,"80-120",
IF(BO1007&lt;=200,"&gt; 120-200",
IF(BO1007&lt;=300,"&gt;200-300",
IF(BO1007&lt;=500,"&gt;300-500",
"&gt;500")))))</f>
        <v>Below 80</v>
      </c>
      <c r="CH1007" s="1" t="str">
        <f>IFERROR(_xlfn.XLOOKUP(CG1007,Scenario!M:M,Scenario!N:N),"")</f>
        <v/>
      </c>
      <c r="CI1007" s="1" t="str">
        <f t="shared" si="290"/>
        <v>Yes</v>
      </c>
      <c r="CJ1007" s="75">
        <v>0</v>
      </c>
    </row>
    <row r="1008" spans="1:89" hidden="1">
      <c r="A1008" s="2">
        <v>1007</v>
      </c>
      <c r="B1008" s="2">
        <v>2025</v>
      </c>
      <c r="C1008" s="1">
        <v>0</v>
      </c>
      <c r="D1008" s="37" t="str">
        <v>0015g00001fvcghAAA</v>
      </c>
      <c r="E1008" s="37" t="str">
        <v>M/S RAJWADA TRADING CO.</v>
      </c>
      <c r="F1008" s="37" t="str">
        <v>UTTAR PRADESH</v>
      </c>
      <c r="G1008" s="37" t="str">
        <v>KANNAUJ</v>
      </c>
      <c r="H1008" s="37" t="str">
        <v>Kannauj</v>
      </c>
      <c r="I1008" s="37" t="str">
        <v>SHREE LAKSHMAN ROLLING MILL (INDIA) LLP</v>
      </c>
      <c r="J1008" s="37" t="str">
        <v>Ashutosh Shukla</v>
      </c>
      <c r="K1008" s="37">
        <v>0</v>
      </c>
      <c r="L1008" s="37" t="str">
        <v>C12815</v>
      </c>
      <c r="M1008" s="37" t="str">
        <v>North</v>
      </c>
      <c r="N1008" s="2">
        <v>209727</v>
      </c>
      <c r="O1008" s="2" t="str">
        <v>09BZSPB0119H1ZG</v>
      </c>
      <c r="P1008" s="2">
        <v>9838932777</v>
      </c>
      <c r="Q1008" s="2" t="str">
        <v>Mar'25</v>
      </c>
      <c r="R1008" s="2">
        <v>2025</v>
      </c>
      <c r="S1008" s="1">
        <v>0</v>
      </c>
      <c r="T1008" s="2">
        <v>120</v>
      </c>
      <c r="U1008" s="12">
        <v>0</v>
      </c>
      <c r="V1008" s="1" t="str">
        <v>Challenger</v>
      </c>
      <c r="W1008" s="13">
        <v>0</v>
      </c>
      <c r="X1008" s="13">
        <v>0</v>
      </c>
      <c r="Y1008" s="13">
        <v>0</v>
      </c>
      <c r="Z1008" s="13">
        <v>0</v>
      </c>
      <c r="AA1008" s="13">
        <v>0</v>
      </c>
      <c r="AB1008" s="13">
        <v>0</v>
      </c>
      <c r="AC1008" s="13">
        <v>0</v>
      </c>
      <c r="AD1008" s="13">
        <v>0</v>
      </c>
      <c r="AE1008" s="13">
        <v>0</v>
      </c>
      <c r="AF1008" s="13">
        <v>0</v>
      </c>
      <c r="AG1008" s="13">
        <v>0</v>
      </c>
      <c r="AH1008" s="13">
        <v>0</v>
      </c>
      <c r="AI1008" s="13">
        <v>0</v>
      </c>
      <c r="AJ1008" s="13">
        <v>0</v>
      </c>
      <c r="AK1008" s="13">
        <v>5.3049999999999997</v>
      </c>
      <c r="AL1008" s="13">
        <v>0</v>
      </c>
      <c r="AM1008" s="13">
        <v>0</v>
      </c>
      <c r="AN1008" s="13">
        <v>0</v>
      </c>
      <c r="AO1008" s="13">
        <v>0</v>
      </c>
      <c r="AP1008" s="13">
        <v>0</v>
      </c>
      <c r="AQ1008" s="13">
        <v>0</v>
      </c>
      <c r="AR1008" s="13">
        <v>0</v>
      </c>
      <c r="AS1008" s="13">
        <v>0</v>
      </c>
      <c r="AT1008" s="13">
        <v>0</v>
      </c>
      <c r="AU1008" s="13">
        <v>0</v>
      </c>
      <c r="AV1008" s="13">
        <v>0</v>
      </c>
      <c r="AW1008" s="16">
        <f t="shared" si="275"/>
        <v>0</v>
      </c>
      <c r="AX1008" s="16">
        <v>0</v>
      </c>
      <c r="AY1008" s="10">
        <f t="shared" si="276"/>
        <v>0</v>
      </c>
      <c r="AZ1008" s="10">
        <f>SUM(Z1008:AK1008)</f>
        <v>5.3049999999999997</v>
      </c>
      <c r="BA1008" s="10"/>
      <c r="BB1008" s="10">
        <f t="shared" si="277"/>
        <v>0</v>
      </c>
      <c r="BC1008" s="10">
        <f t="shared" si="278"/>
        <v>0</v>
      </c>
      <c r="BD1008" s="10">
        <f t="shared" si="279"/>
        <v>-5.3049999999999997</v>
      </c>
      <c r="BE1008" s="10">
        <f t="shared" si="292"/>
        <v>5.3049999999999997</v>
      </c>
      <c r="BF1008" s="2" t="s">
        <v>119</v>
      </c>
      <c r="BG1008" s="10">
        <f t="shared" si="280"/>
        <v>0</v>
      </c>
      <c r="BH1008" s="36" t="s">
        <v>118</v>
      </c>
      <c r="BI1008" s="39" t="str">
        <f t="shared" si="281"/>
        <v/>
      </c>
      <c r="BJ1008" s="39" t="str">
        <f t="shared" si="282"/>
        <v/>
      </c>
      <c r="BK1008" s="16">
        <f>SUM(AR1008:AX1008)</f>
        <v>0</v>
      </c>
      <c r="BL1008" s="10">
        <f>SUM(AL1008:AQ1008)</f>
        <v>0</v>
      </c>
      <c r="BM1008" s="12" t="str">
        <f t="shared" si="283"/>
        <v/>
      </c>
      <c r="BN1008" s="12" t="str">
        <f t="shared" si="283"/>
        <v/>
      </c>
      <c r="BO1008" s="9">
        <f t="shared" si="284"/>
        <v>0</v>
      </c>
      <c r="BP1008" s="39" t="str">
        <f t="shared" si="285"/>
        <v/>
      </c>
      <c r="BQ1008" s="147"/>
      <c r="BR1008" s="9">
        <f t="shared" si="286"/>
        <v>0</v>
      </c>
      <c r="BS1008" s="9">
        <f t="shared" si="287"/>
        <v>5.3049999999999997</v>
      </c>
      <c r="BT1008" s="9">
        <f t="shared" si="288"/>
        <v>5.3049999999999997</v>
      </c>
      <c r="BU1008" s="9" t="str">
        <f>IFERROR(_xlfn.XLOOKUP(D1008,Sheet1!B:B,Sheet1!L:L),"")</f>
        <v/>
      </c>
      <c r="BV1008" s="9" t="e">
        <f>_xlfn.XLOOKUP(BU1008,Sheet1!S:S,Sheet1!T:T)</f>
        <v>#N/A</v>
      </c>
      <c r="BW1008" s="9" t="e">
        <f>_xlfn.XLOOKUP(D1008,Sheet1!B:B,Sheet1!M:M)</f>
        <v>#N/A</v>
      </c>
      <c r="BZ1008" s="108">
        <f t="shared" si="289"/>
        <v>0</v>
      </c>
      <c r="CB1008" s="12"/>
      <c r="CC1008" s="12"/>
      <c r="CG1008" s="1" t="str">
        <f>IF(BO1008&lt;80,"Below 80",
IF(BO1008&lt;=120,"80-120",
IF(BO1008&lt;=200,"&gt; 120-200",
IF(BO1008&lt;=300,"&gt;200-300",
IF(BO1008&lt;=500,"&gt;300-500",
"&gt;500")))))</f>
        <v>Below 80</v>
      </c>
      <c r="CH1008" s="1" t="str">
        <f>IFERROR(_xlfn.XLOOKUP(CG1008,Scenario!M:M,Scenario!N:N),"")</f>
        <v/>
      </c>
      <c r="CI1008" s="1" t="str">
        <f t="shared" si="290"/>
        <v>No</v>
      </c>
      <c r="CJ1008" s="75">
        <v>0</v>
      </c>
    </row>
    <row r="1009" spans="1:88" hidden="1">
      <c r="A1009" s="2">
        <v>1008</v>
      </c>
      <c r="B1009" s="2">
        <v>2025</v>
      </c>
      <c r="C1009" s="1">
        <v>0</v>
      </c>
      <c r="D1009" s="37" t="str">
        <v>0015g00001UBHkTAAX</v>
      </c>
      <c r="E1009" s="37" t="str">
        <v>M/S  NISHA STEELS</v>
      </c>
      <c r="F1009" s="37" t="str">
        <v>UTTAR PRADESH</v>
      </c>
      <c r="G1009" s="37" t="str">
        <v>KANPUR NAGAR</v>
      </c>
      <c r="H1009" s="37" t="str">
        <v>Kanpur</v>
      </c>
      <c r="I1009" s="37" t="str">
        <v>SHREE LAKSHMAN ROLLING MILL (INDIA) LLP</v>
      </c>
      <c r="J1009" s="37" t="str">
        <v>Ashutosh Shukla</v>
      </c>
      <c r="K1009" s="37">
        <v>0</v>
      </c>
      <c r="L1009" s="37" t="str">
        <v>C12815</v>
      </c>
      <c r="M1009" s="37" t="str">
        <v>North</v>
      </c>
      <c r="N1009" s="2">
        <v>208021</v>
      </c>
      <c r="O1009" s="2" t="str">
        <v>09ACVPV4805H1ZW</v>
      </c>
      <c r="P1009" s="2">
        <v>8090247705</v>
      </c>
      <c r="Q1009" s="2" t="str">
        <v>Mar'25</v>
      </c>
      <c r="R1009" s="2">
        <v>2025</v>
      </c>
      <c r="S1009" s="1">
        <v>0</v>
      </c>
      <c r="T1009" s="2">
        <v>180</v>
      </c>
      <c r="U1009" s="12">
        <v>3.7037037037037042E-2</v>
      </c>
      <c r="V1009" s="1" t="str">
        <v>Challenger</v>
      </c>
      <c r="W1009" s="13">
        <v>0</v>
      </c>
      <c r="X1009" s="13">
        <v>0</v>
      </c>
      <c r="Y1009" s="13">
        <v>0</v>
      </c>
      <c r="Z1009" s="13">
        <v>0</v>
      </c>
      <c r="AA1009" s="13">
        <v>0</v>
      </c>
      <c r="AB1009" s="13">
        <v>0</v>
      </c>
      <c r="AC1009" s="13">
        <v>0</v>
      </c>
      <c r="AD1009" s="13">
        <v>0</v>
      </c>
      <c r="AE1009" s="13">
        <v>0</v>
      </c>
      <c r="AF1009" s="13">
        <v>0</v>
      </c>
      <c r="AG1009" s="13">
        <v>0</v>
      </c>
      <c r="AH1009" s="13">
        <v>0</v>
      </c>
      <c r="AI1009" s="13">
        <v>0</v>
      </c>
      <c r="AJ1009" s="13">
        <v>0</v>
      </c>
      <c r="AK1009" s="13">
        <v>6.4349999999999996</v>
      </c>
      <c r="AL1009" s="13">
        <v>27.09</v>
      </c>
      <c r="AM1009" s="13">
        <v>20</v>
      </c>
      <c r="AN1009" s="13">
        <v>0</v>
      </c>
      <c r="AO1009" s="13">
        <v>10.07</v>
      </c>
      <c r="AP1009" s="13">
        <v>7.51</v>
      </c>
      <c r="AQ1009" s="13">
        <v>0</v>
      </c>
      <c r="AR1009" s="13">
        <v>9.5</v>
      </c>
      <c r="AS1009" s="13">
        <v>9</v>
      </c>
      <c r="AT1009" s="13">
        <v>10</v>
      </c>
      <c r="AU1009" s="13">
        <v>10</v>
      </c>
      <c r="AV1009" s="13">
        <v>0</v>
      </c>
      <c r="AW1009" s="16">
        <f t="shared" si="275"/>
        <v>103.17</v>
      </c>
      <c r="AX1009" s="16">
        <f>AW1009*2</f>
        <v>206.34</v>
      </c>
      <c r="AY1009" s="10">
        <f t="shared" si="276"/>
        <v>309.51</v>
      </c>
      <c r="AZ1009" s="10">
        <f>SUM(Z1009:AK1009)</f>
        <v>6.4349999999999996</v>
      </c>
      <c r="BA1009" s="10"/>
      <c r="BB1009" s="10">
        <f t="shared" si="277"/>
        <v>-103.17</v>
      </c>
      <c r="BC1009" s="10">
        <f t="shared" si="278"/>
        <v>-25.7925</v>
      </c>
      <c r="BD1009" s="10">
        <f t="shared" si="279"/>
        <v>303.07499999999999</v>
      </c>
      <c r="BE1009" s="10">
        <f t="shared" si="292"/>
        <v>-96.734999999999999</v>
      </c>
      <c r="BF1009" s="2" t="s">
        <v>119</v>
      </c>
      <c r="BG1009" s="10">
        <f t="shared" si="280"/>
        <v>10.39625</v>
      </c>
      <c r="BH1009" s="36" t="s">
        <v>118</v>
      </c>
      <c r="BI1009" s="39" t="str">
        <f t="shared" si="281"/>
        <v/>
      </c>
      <c r="BJ1009" s="39" t="str">
        <f t="shared" si="282"/>
        <v>B</v>
      </c>
      <c r="BK1009" s="16">
        <f>SUM(AR1009:AX1009)</f>
        <v>348.01</v>
      </c>
      <c r="BL1009" s="10">
        <f>SUM(AL1009:AQ1009)</f>
        <v>64.67</v>
      </c>
      <c r="BM1009" s="12">
        <f t="shared" si="283"/>
        <v>1.1243901650996737</v>
      </c>
      <c r="BN1009" s="12">
        <f t="shared" si="283"/>
        <v>0.20894316823365966</v>
      </c>
      <c r="BO1009" s="9">
        <f t="shared" si="284"/>
        <v>83.17</v>
      </c>
      <c r="BP1009" s="39" t="str">
        <f t="shared" si="285"/>
        <v/>
      </c>
      <c r="BQ1009" s="147"/>
      <c r="BR1009" s="9">
        <f t="shared" si="286"/>
        <v>0</v>
      </c>
      <c r="BS1009" s="9">
        <f t="shared" si="287"/>
        <v>6.4349999999999996</v>
      </c>
      <c r="BT1009" s="9">
        <f t="shared" si="288"/>
        <v>6.4349999999999996</v>
      </c>
      <c r="BU1009" s="9" t="str">
        <f>IFERROR(_xlfn.XLOOKUP(D1009,Sheet1!B:B,Sheet1!L:L),"")</f>
        <v/>
      </c>
      <c r="BV1009" s="9" t="e">
        <f>_xlfn.XLOOKUP(BU1009,Sheet1!S:S,Sheet1!T:T)</f>
        <v>#N/A</v>
      </c>
      <c r="BW1009" s="9" t="e">
        <f>_xlfn.XLOOKUP(D1009,Sheet1!B:B,Sheet1!M:M)</f>
        <v>#N/A</v>
      </c>
      <c r="BX1009" s="11" t="s">
        <v>123</v>
      </c>
      <c r="BZ1009" s="108">
        <f t="shared" si="289"/>
        <v>206.33999999999997</v>
      </c>
      <c r="CB1009" s="12">
        <f>AW1009/AY1009</f>
        <v>0.33333333333333337</v>
      </c>
      <c r="CC1009" s="12">
        <f>AX1009/AY1009</f>
        <v>0.66666666666666674</v>
      </c>
      <c r="CG1009" s="1" t="str">
        <f>IF(BO1009&lt;80,"Below 80",
IF(BO1009&lt;=120,"80-120",
IF(BO1009&lt;=200,"&gt; 120-200",
IF(BO1009&lt;=300,"&gt;200-300",
IF(BO1009&lt;=500,"&gt;300-500",
"&gt;500")))))</f>
        <v>80-120</v>
      </c>
      <c r="CH1009" s="1" t="str">
        <f>IFERROR(_xlfn.XLOOKUP(CG1009,Scenario!M:M,Scenario!N:N),"")</f>
        <v>A</v>
      </c>
      <c r="CI1009" s="1" t="str">
        <f t="shared" si="290"/>
        <v>No</v>
      </c>
      <c r="CJ1009" s="75">
        <v>157.34</v>
      </c>
    </row>
    <row r="1010" spans="1:88" hidden="1">
      <c r="A1010" s="2">
        <v>1009</v>
      </c>
      <c r="B1010" s="2">
        <v>2025</v>
      </c>
      <c r="C1010" s="1">
        <v>0</v>
      </c>
      <c r="D1010" s="37" t="str">
        <v>0015g00001RL11sAAD</v>
      </c>
      <c r="E1010" s="37" t="str">
        <v>S.S. TRADERS</v>
      </c>
      <c r="F1010" s="37" t="str">
        <v>JAMMU AND KASHMIR</v>
      </c>
      <c r="G1010" s="37" t="str">
        <v>JAMMU</v>
      </c>
      <c r="H1010" s="37" t="str">
        <v>Akhnoor</v>
      </c>
      <c r="I1010" s="37" t="str">
        <v>AGGARWAL TRADERS</v>
      </c>
      <c r="J1010" s="37" t="str">
        <v>bhanu ayush</v>
      </c>
      <c r="K1010" s="37">
        <v>0</v>
      </c>
      <c r="L1010" s="37" t="str">
        <v>0015g00001gvNHH</v>
      </c>
      <c r="M1010" s="37" t="str">
        <v>North</v>
      </c>
      <c r="N1010" s="2">
        <v>181201</v>
      </c>
      <c r="O1010" s="2" t="str">
        <v>01BBMPS8327Q1ZX</v>
      </c>
      <c r="P1010" s="2">
        <v>9622023271</v>
      </c>
      <c r="Q1010" s="2" t="str">
        <v>Apr'25</v>
      </c>
      <c r="R1010" s="2">
        <v>2026</v>
      </c>
      <c r="S1010" s="1">
        <v>0</v>
      </c>
      <c r="T1010" s="2">
        <v>30</v>
      </c>
      <c r="U1010" s="12">
        <v>0</v>
      </c>
      <c r="V1010" s="1" t="str">
        <v>Minor</v>
      </c>
      <c r="W1010" s="13">
        <v>0</v>
      </c>
      <c r="X1010" s="13">
        <v>0</v>
      </c>
      <c r="Y1010" s="13">
        <v>0</v>
      </c>
      <c r="Z1010" s="13">
        <v>0</v>
      </c>
      <c r="AA1010" s="13">
        <v>0</v>
      </c>
      <c r="AB1010" s="13">
        <v>0</v>
      </c>
      <c r="AC1010" s="13">
        <v>0</v>
      </c>
      <c r="AD1010" s="13">
        <v>0</v>
      </c>
      <c r="AE1010" s="13">
        <v>0</v>
      </c>
      <c r="AF1010" s="13">
        <v>0</v>
      </c>
      <c r="AG1010" s="13">
        <v>0</v>
      </c>
      <c r="AH1010" s="13">
        <v>0</v>
      </c>
      <c r="AI1010" s="13">
        <v>0</v>
      </c>
      <c r="AJ1010" s="13">
        <v>0</v>
      </c>
      <c r="AK1010" s="13">
        <v>0</v>
      </c>
      <c r="AL1010" s="13">
        <v>11</v>
      </c>
      <c r="AM1010" s="13">
        <v>2</v>
      </c>
      <c r="AN1010" s="13">
        <v>0</v>
      </c>
      <c r="AO1010" s="13">
        <v>0</v>
      </c>
      <c r="AP1010" s="13">
        <v>0</v>
      </c>
      <c r="AQ1010" s="13">
        <v>0</v>
      </c>
      <c r="AR1010" s="13">
        <v>0</v>
      </c>
      <c r="AS1010" s="13">
        <v>0</v>
      </c>
      <c r="AT1010" s="13">
        <v>0</v>
      </c>
      <c r="AU1010" s="13">
        <v>0</v>
      </c>
      <c r="AV1010" s="13">
        <v>0</v>
      </c>
      <c r="AW1010" s="16">
        <f t="shared" si="275"/>
        <v>13</v>
      </c>
      <c r="AX1010" s="16">
        <v>26</v>
      </c>
      <c r="AY1010" s="10">
        <f t="shared" si="276"/>
        <v>39</v>
      </c>
      <c r="AZ1010" s="10">
        <f>SUM(Z1010:AK1010)</f>
        <v>0</v>
      </c>
      <c r="BA1010" s="10">
        <v>13</v>
      </c>
      <c r="BB1010" s="10">
        <f t="shared" si="277"/>
        <v>0</v>
      </c>
      <c r="BC1010" s="10">
        <f t="shared" si="278"/>
        <v>0</v>
      </c>
      <c r="BD1010" s="10">
        <f t="shared" si="279"/>
        <v>39</v>
      </c>
      <c r="BE1010" s="10">
        <f t="shared" si="292"/>
        <v>-13</v>
      </c>
      <c r="BF1010" s="2" t="s">
        <v>119</v>
      </c>
      <c r="BG1010" s="10">
        <f t="shared" si="280"/>
        <v>1.625</v>
      </c>
      <c r="BH1010" s="36" t="s">
        <v>118</v>
      </c>
      <c r="BI1010" s="39" t="str">
        <f t="shared" si="281"/>
        <v/>
      </c>
      <c r="BJ1010" s="39" t="str">
        <f t="shared" si="282"/>
        <v/>
      </c>
      <c r="BK1010" s="16">
        <f>SUM(AR1010:AX1010)</f>
        <v>39</v>
      </c>
      <c r="BL1010" s="10">
        <f>SUM(AL1010:AQ1010)</f>
        <v>13</v>
      </c>
      <c r="BM1010" s="12">
        <f t="shared" si="283"/>
        <v>1</v>
      </c>
      <c r="BN1010" s="12">
        <f t="shared" si="283"/>
        <v>0.33333333333333331</v>
      </c>
      <c r="BO1010" s="9">
        <f t="shared" si="284"/>
        <v>13</v>
      </c>
      <c r="BP1010" s="39" t="str">
        <f t="shared" si="285"/>
        <v/>
      </c>
      <c r="BQ1010" s="147"/>
      <c r="BR1010" s="9">
        <f t="shared" si="286"/>
        <v>0</v>
      </c>
      <c r="BS1010" s="9">
        <f t="shared" si="287"/>
        <v>0</v>
      </c>
      <c r="BT1010" s="9">
        <f t="shared" si="288"/>
        <v>0</v>
      </c>
      <c r="BU1010" s="9" t="str">
        <f>IFERROR(_xlfn.XLOOKUP(D1010,Sheet1!B:B,Sheet1!L:L),"")</f>
        <v/>
      </c>
      <c r="BV1010" s="9" t="e">
        <f>_xlfn.XLOOKUP(BU1010,Sheet1!S:S,Sheet1!T:T)</f>
        <v>#N/A</v>
      </c>
      <c r="BW1010" s="9" t="e">
        <f>_xlfn.XLOOKUP(D1010,Sheet1!B:B,Sheet1!M:M)</f>
        <v>#N/A</v>
      </c>
      <c r="BZ1010" s="108">
        <f t="shared" si="289"/>
        <v>26</v>
      </c>
      <c r="CB1010" s="12">
        <f>AW1010/AY1010</f>
        <v>0.33333333333333331</v>
      </c>
      <c r="CC1010" s="12">
        <f>AX1010/AY1010</f>
        <v>0.66666666666666663</v>
      </c>
      <c r="CG1010" s="1" t="str">
        <f>IF(BO1010&lt;80,"Below 80",
IF(BO1010&lt;=120,"80-120",
IF(BO1010&lt;=200,"&gt; 120-200",
IF(BO1010&lt;=300,"&gt;200-300",
IF(BO1010&lt;=500,"&gt;300-500",
"&gt;500")))))</f>
        <v>Below 80</v>
      </c>
      <c r="CH1010" s="1" t="str">
        <f>IFERROR(_xlfn.XLOOKUP(CG1010,Scenario!M:M,Scenario!N:N),"")</f>
        <v/>
      </c>
      <c r="CI1010" s="1" t="str">
        <f t="shared" si="290"/>
        <v>Yes</v>
      </c>
      <c r="CJ1010" s="75">
        <v>26</v>
      </c>
    </row>
    <row r="1011" spans="1:88" hidden="1">
      <c r="A1011" s="2">
        <v>1010</v>
      </c>
      <c r="B1011" s="2">
        <v>2025</v>
      </c>
      <c r="C1011" s="1">
        <v>0</v>
      </c>
      <c r="D1011" s="37" t="str">
        <v>0015g00001fuIlTAAU</v>
      </c>
      <c r="E1011" s="37" t="str">
        <v>LUCKY CEMENT STORE</v>
      </c>
      <c r="F1011" s="37" t="str">
        <v>JAMMU AND KASHMIR</v>
      </c>
      <c r="G1011" s="37" t="str">
        <v>KATHUA</v>
      </c>
      <c r="H1011" s="37" t="str">
        <v>Hiranagar</v>
      </c>
      <c r="I1011" s="37" t="str">
        <v>AGGARWAL TRADERS</v>
      </c>
      <c r="J1011" s="37" t="str">
        <v>bhanu ayush</v>
      </c>
      <c r="K1011" s="37">
        <v>0</v>
      </c>
      <c r="L1011" s="37" t="str">
        <v>0015g00001gvNHH</v>
      </c>
      <c r="M1011" s="37" t="str">
        <v>North</v>
      </c>
      <c r="N1011" s="2">
        <v>184142</v>
      </c>
      <c r="O1011" s="2" t="str">
        <v>01DHDPS0760L1ZD</v>
      </c>
      <c r="P1011" s="2">
        <v>8803598730</v>
      </c>
      <c r="Q1011" s="2" t="str">
        <v>Apr'25</v>
      </c>
      <c r="R1011" s="2">
        <v>2026</v>
      </c>
      <c r="S1011" s="1">
        <v>0</v>
      </c>
      <c r="T1011" s="2">
        <v>10</v>
      </c>
      <c r="U1011" s="12">
        <v>0</v>
      </c>
      <c r="V1011" s="1" t="str">
        <v>Minor</v>
      </c>
      <c r="W1011" s="13">
        <v>0</v>
      </c>
      <c r="X1011" s="13">
        <v>0</v>
      </c>
      <c r="Y1011" s="13">
        <v>0</v>
      </c>
      <c r="Z1011" s="13">
        <v>0</v>
      </c>
      <c r="AA1011" s="13">
        <v>0</v>
      </c>
      <c r="AB1011" s="13">
        <v>0</v>
      </c>
      <c r="AC1011" s="13">
        <v>0</v>
      </c>
      <c r="AD1011" s="13">
        <v>0</v>
      </c>
      <c r="AE1011" s="13">
        <v>0</v>
      </c>
      <c r="AF1011" s="13">
        <v>0</v>
      </c>
      <c r="AG1011" s="13">
        <v>0</v>
      </c>
      <c r="AH1011" s="13">
        <v>0</v>
      </c>
      <c r="AI1011" s="13">
        <v>0</v>
      </c>
      <c r="AJ1011" s="13">
        <v>0</v>
      </c>
      <c r="AK1011" s="13">
        <v>0</v>
      </c>
      <c r="AL1011" s="13">
        <v>3</v>
      </c>
      <c r="AM1011" s="13">
        <v>0</v>
      </c>
      <c r="AN1011" s="13">
        <v>0</v>
      </c>
      <c r="AO1011" s="13">
        <v>0</v>
      </c>
      <c r="AP1011" s="13">
        <v>0</v>
      </c>
      <c r="AQ1011" s="13">
        <v>0</v>
      </c>
      <c r="AR1011" s="13">
        <v>4.92</v>
      </c>
      <c r="AS1011" s="13">
        <v>1.84</v>
      </c>
      <c r="AT1011" s="13">
        <v>0</v>
      </c>
      <c r="AU1011" s="13">
        <v>0</v>
      </c>
      <c r="AV1011" s="13">
        <v>0</v>
      </c>
      <c r="AW1011" s="16">
        <f t="shared" si="275"/>
        <v>9.76</v>
      </c>
      <c r="AX1011" s="16">
        <v>15.84</v>
      </c>
      <c r="AY1011" s="10">
        <f t="shared" si="276"/>
        <v>25.6</v>
      </c>
      <c r="AZ1011" s="10">
        <f>SUM(Z1011:AK1011)</f>
        <v>0</v>
      </c>
      <c r="BA1011" s="10">
        <v>50</v>
      </c>
      <c r="BB1011" s="10">
        <f t="shared" si="277"/>
        <v>40.24</v>
      </c>
      <c r="BC1011" s="10">
        <f t="shared" si="278"/>
        <v>10.06</v>
      </c>
      <c r="BD1011" s="10">
        <f t="shared" si="279"/>
        <v>25.6</v>
      </c>
      <c r="BE1011" s="10">
        <f t="shared" si="292"/>
        <v>-9.76</v>
      </c>
      <c r="BF1011" s="2" t="s">
        <v>119</v>
      </c>
      <c r="BG1011" s="10">
        <f t="shared" si="280"/>
        <v>1.22</v>
      </c>
      <c r="BH1011" s="36" t="s">
        <v>118</v>
      </c>
      <c r="BI1011" s="39" t="str">
        <f t="shared" si="281"/>
        <v/>
      </c>
      <c r="BJ1011" s="39" t="str">
        <f t="shared" si="282"/>
        <v/>
      </c>
      <c r="BK1011" s="16">
        <f>SUM(AR1011:AX1011)</f>
        <v>32.36</v>
      </c>
      <c r="BL1011" s="10">
        <f>SUM(AL1011:AQ1011)</f>
        <v>3</v>
      </c>
      <c r="BM1011" s="12">
        <f t="shared" si="283"/>
        <v>1.2640624999999999</v>
      </c>
      <c r="BN1011" s="12">
        <f t="shared" si="283"/>
        <v>0.1171875</v>
      </c>
      <c r="BO1011" s="9">
        <f t="shared" si="284"/>
        <v>9.76</v>
      </c>
      <c r="BP1011" s="39" t="str">
        <f t="shared" si="285"/>
        <v/>
      </c>
      <c r="BQ1011" s="147"/>
      <c r="BR1011" s="9">
        <f t="shared" si="286"/>
        <v>0</v>
      </c>
      <c r="BS1011" s="9">
        <f t="shared" si="287"/>
        <v>0</v>
      </c>
      <c r="BT1011" s="9">
        <f t="shared" si="288"/>
        <v>0</v>
      </c>
      <c r="BU1011" s="9" t="str">
        <f>IFERROR(_xlfn.XLOOKUP(D1011,Sheet1!B:B,Sheet1!L:L),"")</f>
        <v/>
      </c>
      <c r="BV1011" s="9" t="e">
        <f>_xlfn.XLOOKUP(BU1011,Sheet1!S:S,Sheet1!T:T)</f>
        <v>#N/A</v>
      </c>
      <c r="BW1011" s="9" t="e">
        <f>_xlfn.XLOOKUP(D1011,Sheet1!B:B,Sheet1!M:M)</f>
        <v>#N/A</v>
      </c>
      <c r="BZ1011" s="108">
        <f t="shared" si="289"/>
        <v>15.840000000000002</v>
      </c>
      <c r="CB1011" s="12">
        <f>AW1011/AY1011</f>
        <v>0.38124999999999998</v>
      </c>
      <c r="CC1011" s="12">
        <f>AX1011/AY1011</f>
        <v>0.61874999999999991</v>
      </c>
      <c r="CG1011" s="1" t="str">
        <f>IF(BO1011&lt;80,"Below 80",
IF(BO1011&lt;=120,"80-120",
IF(BO1011&lt;=200,"&gt; 120-200",
IF(BO1011&lt;=300,"&gt;200-300",
IF(BO1011&lt;=500,"&gt;300-500",
"&gt;500")))))</f>
        <v>Below 80</v>
      </c>
      <c r="CH1011" s="1" t="str">
        <f>IFERROR(_xlfn.XLOOKUP(CG1011,Scenario!M:M,Scenario!N:N),"")</f>
        <v/>
      </c>
      <c r="CI1011" s="1" t="str">
        <f t="shared" si="290"/>
        <v>Yes</v>
      </c>
      <c r="CJ1011" s="75">
        <v>14</v>
      </c>
    </row>
    <row r="1012" spans="1:88" hidden="1">
      <c r="A1012" s="2">
        <v>1011</v>
      </c>
      <c r="B1012" s="2">
        <v>2025</v>
      </c>
      <c r="C1012" s="1">
        <v>0</v>
      </c>
      <c r="D1012" s="37" t="str">
        <v>0015g00001dIGSmAAO</v>
      </c>
      <c r="E1012" s="37" t="str">
        <v>Kisan traders</v>
      </c>
      <c r="F1012" s="37" t="str">
        <v>UTTAR PRADESH</v>
      </c>
      <c r="G1012" s="37" t="str">
        <v>MORADABAD</v>
      </c>
      <c r="H1012" s="37" t="str">
        <v>Moradabad</v>
      </c>
      <c r="I1012" s="37" t="str">
        <v>OPTRIX INFRA LLP</v>
      </c>
      <c r="J1012" s="37" t="str">
        <v>SHIV KUMAR</v>
      </c>
      <c r="K1012" s="37">
        <v>0</v>
      </c>
      <c r="L1012" s="37" t="str">
        <v>001J100000PJG7oIAH</v>
      </c>
      <c r="M1012" s="37" t="str">
        <v>North</v>
      </c>
      <c r="N1012" s="2">
        <v>244001</v>
      </c>
      <c r="O1012" s="2" t="str">
        <v>09AYSP87210BIZE</v>
      </c>
      <c r="P1012" s="2">
        <v>9412333015</v>
      </c>
      <c r="Q1012" s="2" t="str">
        <v>Apr'25</v>
      </c>
      <c r="R1012" s="2">
        <v>2026</v>
      </c>
      <c r="S1012" s="1">
        <v>0</v>
      </c>
      <c r="T1012" s="2">
        <v>75</v>
      </c>
      <c r="U1012" s="12">
        <v>0</v>
      </c>
      <c r="V1012" s="1" t="str">
        <v>Challenger</v>
      </c>
      <c r="W1012" s="13">
        <v>0</v>
      </c>
      <c r="X1012" s="13">
        <v>0</v>
      </c>
      <c r="Y1012" s="13">
        <v>0</v>
      </c>
      <c r="Z1012" s="13">
        <v>0</v>
      </c>
      <c r="AA1012" s="13">
        <v>0</v>
      </c>
      <c r="AB1012" s="13">
        <v>0</v>
      </c>
      <c r="AC1012" s="13">
        <v>0</v>
      </c>
      <c r="AD1012" s="13">
        <v>0</v>
      </c>
      <c r="AE1012" s="13">
        <v>0</v>
      </c>
      <c r="AF1012" s="13">
        <v>0</v>
      </c>
      <c r="AG1012" s="13">
        <v>0</v>
      </c>
      <c r="AH1012" s="13">
        <v>0</v>
      </c>
      <c r="AI1012" s="13">
        <v>0</v>
      </c>
      <c r="AJ1012" s="13">
        <v>0</v>
      </c>
      <c r="AK1012" s="13">
        <v>0</v>
      </c>
      <c r="AL1012" s="13">
        <v>1</v>
      </c>
      <c r="AM1012" s="13">
        <v>0</v>
      </c>
      <c r="AN1012" s="13">
        <v>0</v>
      </c>
      <c r="AO1012" s="13">
        <v>0</v>
      </c>
      <c r="AP1012" s="13">
        <v>0</v>
      </c>
      <c r="AQ1012" s="13">
        <v>0</v>
      </c>
      <c r="AR1012" s="13">
        <v>0</v>
      </c>
      <c r="AS1012" s="13">
        <v>0</v>
      </c>
      <c r="AT1012" s="13">
        <v>0</v>
      </c>
      <c r="AU1012" s="13">
        <v>0</v>
      </c>
      <c r="AV1012" s="13">
        <v>0</v>
      </c>
      <c r="AW1012" s="16">
        <f t="shared" si="275"/>
        <v>1</v>
      </c>
      <c r="AX1012" s="16">
        <v>2</v>
      </c>
      <c r="AY1012" s="10">
        <f t="shared" si="276"/>
        <v>3</v>
      </c>
      <c r="AZ1012" s="10">
        <f>SUM(Z1012:AK1012)</f>
        <v>0</v>
      </c>
      <c r="BA1012" s="10">
        <v>1</v>
      </c>
      <c r="BB1012" s="10">
        <f t="shared" si="277"/>
        <v>0</v>
      </c>
      <c r="BC1012" s="10">
        <f t="shared" si="278"/>
        <v>0</v>
      </c>
      <c r="BD1012" s="10">
        <f t="shared" si="279"/>
        <v>3</v>
      </c>
      <c r="BE1012" s="10">
        <f t="shared" si="292"/>
        <v>-1</v>
      </c>
      <c r="BF1012" s="2" t="s">
        <v>119</v>
      </c>
      <c r="BG1012" s="10">
        <f t="shared" si="280"/>
        <v>0.125</v>
      </c>
      <c r="BH1012" s="36" t="s">
        <v>118</v>
      </c>
      <c r="BI1012" s="39" t="str">
        <f t="shared" si="281"/>
        <v/>
      </c>
      <c r="BJ1012" s="39" t="str">
        <f t="shared" si="282"/>
        <v/>
      </c>
      <c r="BK1012" s="16">
        <f>SUM(AR1012:AX1012)</f>
        <v>3</v>
      </c>
      <c r="BL1012" s="10">
        <f>SUM(AL1012:AQ1012)</f>
        <v>1</v>
      </c>
      <c r="BM1012" s="12">
        <f t="shared" si="283"/>
        <v>1</v>
      </c>
      <c r="BN1012" s="12">
        <f t="shared" si="283"/>
        <v>0.33333333333333331</v>
      </c>
      <c r="BO1012" s="9">
        <f t="shared" si="284"/>
        <v>1</v>
      </c>
      <c r="BP1012" s="39" t="str">
        <f t="shared" si="285"/>
        <v/>
      </c>
      <c r="BQ1012" s="147"/>
      <c r="BR1012" s="9">
        <f t="shared" si="286"/>
        <v>0</v>
      </c>
      <c r="BS1012" s="9">
        <f t="shared" si="287"/>
        <v>0</v>
      </c>
      <c r="BT1012" s="9">
        <f t="shared" si="288"/>
        <v>0</v>
      </c>
      <c r="BU1012" s="9" t="str">
        <f>IFERROR(_xlfn.XLOOKUP(D1012,Sheet1!B:B,Sheet1!L:L),"")</f>
        <v/>
      </c>
      <c r="BV1012" s="9" t="e">
        <f>_xlfn.XLOOKUP(BU1012,Sheet1!S:S,Sheet1!T:T)</f>
        <v>#N/A</v>
      </c>
      <c r="BW1012" s="9" t="e">
        <f>_xlfn.XLOOKUP(D1012,Sheet1!B:B,Sheet1!M:M)</f>
        <v>#N/A</v>
      </c>
      <c r="BZ1012" s="108">
        <f t="shared" si="289"/>
        <v>2</v>
      </c>
      <c r="CB1012" s="12">
        <f>AW1012/AY1012</f>
        <v>0.33333333333333331</v>
      </c>
      <c r="CC1012" s="12">
        <f>AX1012/AY1012</f>
        <v>0.66666666666666663</v>
      </c>
      <c r="CG1012" s="1" t="str">
        <f>IF(BO1012&lt;80,"Below 80",
IF(BO1012&lt;=120,"80-120",
IF(BO1012&lt;=200,"&gt; 120-200",
IF(BO1012&lt;=300,"&gt;200-300",
IF(BO1012&lt;=500,"&gt;300-500",
"&gt;500")))))</f>
        <v>Below 80</v>
      </c>
      <c r="CH1012" s="1" t="str">
        <f>IFERROR(_xlfn.XLOOKUP(CG1012,Scenario!M:M,Scenario!N:N),"")</f>
        <v/>
      </c>
      <c r="CI1012" s="1" t="str">
        <f t="shared" si="290"/>
        <v>Yes</v>
      </c>
      <c r="CJ1012" s="75">
        <v>2</v>
      </c>
    </row>
    <row r="1013" spans="1:88" hidden="1">
      <c r="A1013" s="2">
        <v>1012</v>
      </c>
      <c r="B1013" s="2">
        <v>2025</v>
      </c>
      <c r="C1013" s="1">
        <v>0</v>
      </c>
      <c r="D1013" s="37" t="str">
        <v>001J100000TuCVlIAN</v>
      </c>
      <c r="E1013" s="37" t="str">
        <v>MISHRA BUILDING SOLUTIONS</v>
      </c>
      <c r="F1013" s="37" t="str">
        <v>UTTAR PRADESH</v>
      </c>
      <c r="G1013" s="37" t="str">
        <v>VARANASI</v>
      </c>
      <c r="H1013" s="37">
        <v>0</v>
      </c>
      <c r="I1013" s="37" t="str">
        <v>GLOBAL IRONTRADING PVT. LTD.</v>
      </c>
      <c r="J1013" s="37" t="str">
        <v>Divyansh Dhawal</v>
      </c>
      <c r="K1013" s="37">
        <v>0</v>
      </c>
      <c r="L1013" s="37" t="str">
        <v>C12819</v>
      </c>
      <c r="M1013" s="37" t="str">
        <v>North</v>
      </c>
      <c r="N1013" s="2">
        <v>221007</v>
      </c>
      <c r="O1013" s="2" t="str">
        <v>09ANIPD0592P2ZI</v>
      </c>
      <c r="P1013" s="2">
        <v>7007599046</v>
      </c>
      <c r="Q1013" s="2" t="str">
        <v>Apr'25</v>
      </c>
      <c r="R1013" s="2">
        <v>2026</v>
      </c>
      <c r="S1013" s="1">
        <v>0</v>
      </c>
      <c r="T1013" s="2">
        <v>100</v>
      </c>
      <c r="U1013" s="12">
        <v>0.1</v>
      </c>
      <c r="V1013" s="1" t="str">
        <v>Star</v>
      </c>
      <c r="W1013" s="13">
        <v>0</v>
      </c>
      <c r="X1013" s="13">
        <v>0</v>
      </c>
      <c r="Y1013" s="13">
        <v>0</v>
      </c>
      <c r="Z1013" s="13">
        <v>0</v>
      </c>
      <c r="AA1013" s="13">
        <v>0</v>
      </c>
      <c r="AB1013" s="13">
        <v>0</v>
      </c>
      <c r="AC1013" s="13">
        <v>0</v>
      </c>
      <c r="AD1013" s="13">
        <v>0</v>
      </c>
      <c r="AE1013" s="13">
        <v>0</v>
      </c>
      <c r="AF1013" s="13">
        <v>0</v>
      </c>
      <c r="AG1013" s="13">
        <v>0</v>
      </c>
      <c r="AH1013" s="13">
        <v>0</v>
      </c>
      <c r="AI1013" s="13">
        <v>0</v>
      </c>
      <c r="AJ1013" s="13">
        <v>0</v>
      </c>
      <c r="AK1013" s="13">
        <v>0</v>
      </c>
      <c r="AL1013" s="13">
        <v>56.5</v>
      </c>
      <c r="AM1013" s="13">
        <v>100</v>
      </c>
      <c r="AN1013" s="13">
        <v>0</v>
      </c>
      <c r="AO1013" s="13">
        <v>62.78</v>
      </c>
      <c r="AP1013" s="13">
        <v>34.64</v>
      </c>
      <c r="AQ1013" s="13">
        <v>16.12</v>
      </c>
      <c r="AR1013" s="13">
        <v>32.450000000000003</v>
      </c>
      <c r="AS1013" s="13">
        <v>30.01</v>
      </c>
      <c r="AT1013" s="13">
        <v>0</v>
      </c>
      <c r="AU1013" s="13">
        <v>30</v>
      </c>
      <c r="AV1013" s="13">
        <v>0</v>
      </c>
      <c r="AW1013" s="16">
        <f t="shared" si="275"/>
        <v>362.5</v>
      </c>
      <c r="AX1013" s="16">
        <f>AW1013*2</f>
        <v>725</v>
      </c>
      <c r="AY1013" s="10">
        <f t="shared" si="276"/>
        <v>1087.5</v>
      </c>
      <c r="AZ1013" s="10">
        <f>SUM(Z1013:AK1013)</f>
        <v>0</v>
      </c>
      <c r="BA1013" s="10">
        <f>AY1013</f>
        <v>1087.5</v>
      </c>
      <c r="BB1013" s="10">
        <f t="shared" si="277"/>
        <v>725</v>
      </c>
      <c r="BC1013" s="10">
        <f t="shared" si="278"/>
        <v>181.25</v>
      </c>
      <c r="BD1013" s="10">
        <f t="shared" si="279"/>
        <v>1087.5</v>
      </c>
      <c r="BE1013" s="10">
        <f t="shared" si="292"/>
        <v>-362.5</v>
      </c>
      <c r="BF1013" s="2" t="s">
        <v>119</v>
      </c>
      <c r="BG1013" s="10">
        <f t="shared" si="280"/>
        <v>41.5625</v>
      </c>
      <c r="BH1013" s="36" t="s">
        <v>118</v>
      </c>
      <c r="BI1013" s="39" t="str">
        <f t="shared" si="281"/>
        <v>D</v>
      </c>
      <c r="BJ1013" s="39" t="str">
        <f t="shared" si="282"/>
        <v>D</v>
      </c>
      <c r="BK1013" s="16">
        <f>SUM(AR1013:AX1013)</f>
        <v>1179.96</v>
      </c>
      <c r="BL1013" s="10">
        <f>SUM(AL1013:AQ1013)</f>
        <v>270.04000000000002</v>
      </c>
      <c r="BM1013" s="12">
        <f t="shared" si="283"/>
        <v>1.0850206896551724</v>
      </c>
      <c r="BN1013" s="12">
        <f t="shared" si="283"/>
        <v>0.24831264367816094</v>
      </c>
      <c r="BO1013" s="9">
        <f t="shared" si="284"/>
        <v>332.5</v>
      </c>
      <c r="BP1013" s="39" t="str">
        <f t="shared" si="285"/>
        <v>B</v>
      </c>
      <c r="BQ1013" s="147"/>
      <c r="BR1013" s="9">
        <f t="shared" si="286"/>
        <v>0</v>
      </c>
      <c r="BS1013" s="9">
        <f t="shared" si="287"/>
        <v>0</v>
      </c>
      <c r="BT1013" s="9">
        <f t="shared" si="288"/>
        <v>0</v>
      </c>
      <c r="BU1013" s="9" t="str">
        <f>IFERROR(_xlfn.XLOOKUP(D1013,Sheet1!B:B,Sheet1!L:L),"")</f>
        <v/>
      </c>
      <c r="BV1013" s="9" t="e">
        <f>_xlfn.XLOOKUP(BU1013,Sheet1!S:S,Sheet1!T:T)</f>
        <v>#N/A</v>
      </c>
      <c r="BW1013" s="9" t="e">
        <f>_xlfn.XLOOKUP(D1013,Sheet1!B:B,Sheet1!M:M)</f>
        <v>#N/A</v>
      </c>
      <c r="BX1013" s="11" t="s">
        <v>123</v>
      </c>
      <c r="BZ1013" s="108">
        <f t="shared" si="289"/>
        <v>725</v>
      </c>
      <c r="CB1013" s="12">
        <f>AW1013/AY1013</f>
        <v>0.33333333333333331</v>
      </c>
      <c r="CC1013" s="12">
        <f>AX1013/AY1013</f>
        <v>0.66666666666666663</v>
      </c>
      <c r="CG1013" s="1" t="str">
        <f>IF(BO1013&lt;80,"Below 80",
IF(BO1013&lt;=120,"80-120",
IF(BO1013&lt;=200,"&gt; 120-200",
IF(BO1013&lt;=300,"&gt;200-300",
IF(BO1013&lt;=500,"&gt;300-500",
"&gt;500")))))</f>
        <v>&gt;300-500</v>
      </c>
      <c r="CH1013" s="1" t="str">
        <f>IFERROR(_xlfn.XLOOKUP(CG1013,Scenario!M:M,Scenario!N:N),"")</f>
        <v>D</v>
      </c>
      <c r="CI1013" s="1" t="b">
        <f t="shared" si="290"/>
        <v>0</v>
      </c>
      <c r="CJ1013" s="75">
        <v>634.99</v>
      </c>
    </row>
    <row r="1014" spans="1:88" hidden="1">
      <c r="A1014" s="2">
        <v>1013</v>
      </c>
      <c r="B1014" s="2">
        <v>2025</v>
      </c>
      <c r="C1014" s="1">
        <v>0</v>
      </c>
      <c r="D1014" s="37" t="str">
        <v>0015g00001fwNqsAAE</v>
      </c>
      <c r="E1014" s="37" t="str">
        <v>RAMESH ENTERPRISES</v>
      </c>
      <c r="F1014" s="37" t="str">
        <v>UTTAR PRADESH</v>
      </c>
      <c r="G1014" s="37" t="str">
        <v>PRAYAGRAJ</v>
      </c>
      <c r="H1014" s="37" t="str">
        <v>Maharajganj</v>
      </c>
      <c r="I1014" s="37" t="str">
        <v>GLOBAL IRONTRADING PVT. LTD.</v>
      </c>
      <c r="J1014" s="37" t="str">
        <v>Divyansh Dhawal</v>
      </c>
      <c r="K1014" s="37">
        <v>0</v>
      </c>
      <c r="L1014" s="37" t="str">
        <v>C12819</v>
      </c>
      <c r="M1014" s="37" t="str">
        <v>North</v>
      </c>
      <c r="N1014" s="2">
        <v>211011</v>
      </c>
      <c r="O1014" s="2" t="str">
        <v>09CJBPK4504R1ZT</v>
      </c>
      <c r="P1014" s="2">
        <v>8303001995</v>
      </c>
      <c r="Q1014" s="2" t="str">
        <v>Apr'25</v>
      </c>
      <c r="R1014" s="2">
        <v>2026</v>
      </c>
      <c r="S1014" s="1">
        <v>0</v>
      </c>
      <c r="T1014" s="2">
        <v>50</v>
      </c>
      <c r="U1014" s="12">
        <v>0</v>
      </c>
      <c r="V1014" s="1" t="str">
        <v>Minor</v>
      </c>
      <c r="W1014" s="13">
        <v>0</v>
      </c>
      <c r="X1014" s="13">
        <v>0</v>
      </c>
      <c r="Y1014" s="13">
        <v>0</v>
      </c>
      <c r="Z1014" s="13">
        <v>0</v>
      </c>
      <c r="AA1014" s="13">
        <v>0</v>
      </c>
      <c r="AB1014" s="13">
        <v>0</v>
      </c>
      <c r="AC1014" s="13">
        <v>0</v>
      </c>
      <c r="AD1014" s="13">
        <v>0</v>
      </c>
      <c r="AE1014" s="13">
        <v>0</v>
      </c>
      <c r="AF1014" s="13">
        <v>0</v>
      </c>
      <c r="AG1014" s="13">
        <v>0</v>
      </c>
      <c r="AH1014" s="13">
        <v>0</v>
      </c>
      <c r="AI1014" s="13">
        <v>0</v>
      </c>
      <c r="AJ1014" s="13">
        <v>0</v>
      </c>
      <c r="AK1014" s="13">
        <v>0</v>
      </c>
      <c r="AL1014" s="13">
        <v>35</v>
      </c>
      <c r="AM1014" s="13">
        <v>0</v>
      </c>
      <c r="AN1014" s="13">
        <v>0</v>
      </c>
      <c r="AO1014" s="13">
        <v>0</v>
      </c>
      <c r="AP1014" s="13">
        <v>0</v>
      </c>
      <c r="AQ1014" s="13">
        <v>0</v>
      </c>
      <c r="AR1014" s="13">
        <v>0</v>
      </c>
      <c r="AS1014" s="13">
        <v>0</v>
      </c>
      <c r="AT1014" s="13">
        <v>0</v>
      </c>
      <c r="AU1014" s="13">
        <v>0</v>
      </c>
      <c r="AV1014" s="13">
        <v>0</v>
      </c>
      <c r="AW1014" s="16">
        <f t="shared" si="275"/>
        <v>35</v>
      </c>
      <c r="AX1014" s="16">
        <v>70</v>
      </c>
      <c r="AY1014" s="10">
        <f t="shared" si="276"/>
        <v>105</v>
      </c>
      <c r="AZ1014" s="10">
        <f>SUM(Z1014:AK1014)</f>
        <v>0</v>
      </c>
      <c r="BA1014" s="10">
        <f>AY1014</f>
        <v>105</v>
      </c>
      <c r="BB1014" s="10">
        <f t="shared" si="277"/>
        <v>70</v>
      </c>
      <c r="BC1014" s="10">
        <f t="shared" si="278"/>
        <v>17.5</v>
      </c>
      <c r="BD1014" s="10">
        <f t="shared" si="279"/>
        <v>105</v>
      </c>
      <c r="BE1014" s="10">
        <f t="shared" si="292"/>
        <v>-35</v>
      </c>
      <c r="BF1014" s="2" t="s">
        <v>119</v>
      </c>
      <c r="BG1014" s="10">
        <f t="shared" si="280"/>
        <v>4.375</v>
      </c>
      <c r="BH1014" s="36" t="s">
        <v>118</v>
      </c>
      <c r="BI1014" s="39" t="str">
        <f t="shared" si="281"/>
        <v/>
      </c>
      <c r="BJ1014" s="39" t="str">
        <f t="shared" si="282"/>
        <v/>
      </c>
      <c r="BK1014" s="16">
        <f>SUM(AR1014:AX1014)</f>
        <v>105</v>
      </c>
      <c r="BL1014" s="10">
        <f>SUM(AL1014:AQ1014)</f>
        <v>35</v>
      </c>
      <c r="BM1014" s="12">
        <f t="shared" si="283"/>
        <v>1</v>
      </c>
      <c r="BN1014" s="12">
        <f t="shared" si="283"/>
        <v>0.33333333333333331</v>
      </c>
      <c r="BO1014" s="9">
        <f t="shared" si="284"/>
        <v>35</v>
      </c>
      <c r="BP1014" s="39" t="str">
        <f t="shared" si="285"/>
        <v/>
      </c>
      <c r="BQ1014" s="147"/>
      <c r="BR1014" s="9">
        <f t="shared" si="286"/>
        <v>0</v>
      </c>
      <c r="BS1014" s="9">
        <f t="shared" si="287"/>
        <v>0</v>
      </c>
      <c r="BT1014" s="9">
        <f t="shared" si="288"/>
        <v>0</v>
      </c>
      <c r="BU1014" s="9" t="str">
        <f>IFERROR(_xlfn.XLOOKUP(D1014,Sheet1!B:B,Sheet1!L:L),"")</f>
        <v/>
      </c>
      <c r="BV1014" s="9" t="e">
        <f>_xlfn.XLOOKUP(BU1014,Sheet1!S:S,Sheet1!T:T)</f>
        <v>#N/A</v>
      </c>
      <c r="BW1014" s="9" t="e">
        <f>_xlfn.XLOOKUP(D1014,Sheet1!B:B,Sheet1!M:M)</f>
        <v>#N/A</v>
      </c>
      <c r="BZ1014" s="108">
        <f t="shared" si="289"/>
        <v>70</v>
      </c>
      <c r="CB1014" s="12">
        <f>AW1014/AY1014</f>
        <v>0.33333333333333331</v>
      </c>
      <c r="CC1014" s="12">
        <f>AX1014/AY1014</f>
        <v>0.66666666666666663</v>
      </c>
      <c r="CG1014" s="1" t="str">
        <f>IF(BO1014&lt;80,"Below 80",
IF(BO1014&lt;=120,"80-120",
IF(BO1014&lt;=200,"&gt; 120-200",
IF(BO1014&lt;=300,"&gt;200-300",
IF(BO1014&lt;=500,"&gt;300-500",
"&gt;500")))))</f>
        <v>Below 80</v>
      </c>
      <c r="CH1014" s="1" t="str">
        <f>IFERROR(_xlfn.XLOOKUP(CG1014,Scenario!M:M,Scenario!N:N),"")</f>
        <v/>
      </c>
      <c r="CI1014" s="1" t="str">
        <f t="shared" si="290"/>
        <v>Yes</v>
      </c>
      <c r="CJ1014" s="75">
        <v>70</v>
      </c>
    </row>
    <row r="1015" spans="1:88" hidden="1">
      <c r="A1015" s="2">
        <v>1014</v>
      </c>
      <c r="B1015" s="2">
        <v>2025</v>
      </c>
      <c r="C1015" s="1">
        <v>0</v>
      </c>
      <c r="D1015" s="37" t="str">
        <v>001J100000Tv1AiIAJ</v>
      </c>
      <c r="E1015" s="37" t="str">
        <v>AKSHAY IRON STORE</v>
      </c>
      <c r="F1015" s="37" t="str">
        <v>RAJASTHAN</v>
      </c>
      <c r="G1015" s="37" t="str">
        <v>SIKAR</v>
      </c>
      <c r="H1015" s="37">
        <v>0</v>
      </c>
      <c r="I1015" s="37" t="str">
        <v>J P ALLOYS</v>
      </c>
      <c r="J1015" s="37" t="str">
        <v>Amit Kumar Sharma</v>
      </c>
      <c r="K1015" s="37">
        <v>0</v>
      </c>
      <c r="L1015" s="37" t="str">
        <v>C13188</v>
      </c>
      <c r="M1015" s="37" t="str">
        <v>North</v>
      </c>
      <c r="N1015" s="2">
        <v>332713</v>
      </c>
      <c r="O1015" s="2" t="str">
        <v>08ACBPY0522E1ZV</v>
      </c>
      <c r="P1015" s="2">
        <v>9414466964</v>
      </c>
      <c r="Q1015" s="2" t="str">
        <v>Apr'25</v>
      </c>
      <c r="R1015" s="2">
        <v>2026</v>
      </c>
      <c r="S1015" s="1">
        <v>0</v>
      </c>
      <c r="T1015" s="2">
        <v>50</v>
      </c>
      <c r="U1015" s="12">
        <v>0</v>
      </c>
      <c r="V1015" s="1" t="str">
        <v>Minor</v>
      </c>
      <c r="W1015" s="13">
        <v>0</v>
      </c>
      <c r="X1015" s="13">
        <v>0</v>
      </c>
      <c r="Y1015" s="13">
        <v>0</v>
      </c>
      <c r="Z1015" s="13">
        <v>0</v>
      </c>
      <c r="AA1015" s="13">
        <v>0</v>
      </c>
      <c r="AB1015" s="13">
        <v>0</v>
      </c>
      <c r="AC1015" s="13">
        <v>0</v>
      </c>
      <c r="AD1015" s="13">
        <v>0</v>
      </c>
      <c r="AE1015" s="13">
        <v>0</v>
      </c>
      <c r="AF1015" s="13">
        <v>0</v>
      </c>
      <c r="AG1015" s="13">
        <v>0</v>
      </c>
      <c r="AH1015" s="13">
        <v>0</v>
      </c>
      <c r="AI1015" s="13">
        <v>0</v>
      </c>
      <c r="AJ1015" s="13">
        <v>0</v>
      </c>
      <c r="AK1015" s="13">
        <v>0</v>
      </c>
      <c r="AL1015" s="13">
        <v>10</v>
      </c>
      <c r="AM1015" s="13">
        <v>0</v>
      </c>
      <c r="AN1015" s="13">
        <v>14</v>
      </c>
      <c r="AO1015" s="13">
        <v>0</v>
      </c>
      <c r="AP1015" s="13">
        <v>0</v>
      </c>
      <c r="AQ1015" s="13">
        <v>0</v>
      </c>
      <c r="AR1015" s="13">
        <v>0</v>
      </c>
      <c r="AS1015" s="13">
        <v>0</v>
      </c>
      <c r="AT1015" s="13">
        <v>0</v>
      </c>
      <c r="AU1015" s="13">
        <v>0</v>
      </c>
      <c r="AV1015" s="13">
        <v>0</v>
      </c>
      <c r="AW1015" s="16">
        <f t="shared" si="275"/>
        <v>24</v>
      </c>
      <c r="AX1015" s="16">
        <v>48</v>
      </c>
      <c r="AY1015" s="10">
        <f t="shared" si="276"/>
        <v>72</v>
      </c>
      <c r="AZ1015" s="10">
        <f>SUM(Z1015:AK1015)</f>
        <v>0</v>
      </c>
      <c r="BA1015" s="10">
        <v>100</v>
      </c>
      <c r="BB1015" s="10">
        <f t="shared" si="277"/>
        <v>76</v>
      </c>
      <c r="BC1015" s="10">
        <f t="shared" si="278"/>
        <v>19</v>
      </c>
      <c r="BD1015" s="10">
        <f t="shared" si="279"/>
        <v>72</v>
      </c>
      <c r="BE1015" s="10">
        <f t="shared" si="292"/>
        <v>-24</v>
      </c>
      <c r="BF1015" s="2" t="s">
        <v>119</v>
      </c>
      <c r="BG1015" s="10">
        <f t="shared" si="280"/>
        <v>3</v>
      </c>
      <c r="BH1015" s="36" t="s">
        <v>118</v>
      </c>
      <c r="BI1015" s="39" t="str">
        <f t="shared" si="281"/>
        <v/>
      </c>
      <c r="BJ1015" s="39" t="str">
        <f t="shared" si="282"/>
        <v/>
      </c>
      <c r="BK1015" s="16">
        <f>SUM(AR1015:AX1015)</f>
        <v>72</v>
      </c>
      <c r="BL1015" s="10">
        <f>SUM(AL1015:AQ1015)</f>
        <v>24</v>
      </c>
      <c r="BM1015" s="12">
        <f t="shared" si="283"/>
        <v>1</v>
      </c>
      <c r="BN1015" s="12">
        <f t="shared" si="283"/>
        <v>0.33333333333333331</v>
      </c>
      <c r="BO1015" s="9">
        <f t="shared" si="284"/>
        <v>24</v>
      </c>
      <c r="BP1015" s="39" t="str">
        <f t="shared" si="285"/>
        <v/>
      </c>
      <c r="BQ1015" s="147"/>
      <c r="BR1015" s="9">
        <f t="shared" si="286"/>
        <v>0</v>
      </c>
      <c r="BS1015" s="9">
        <f t="shared" si="287"/>
        <v>0</v>
      </c>
      <c r="BT1015" s="9">
        <f t="shared" si="288"/>
        <v>0</v>
      </c>
      <c r="BU1015" s="9" t="str">
        <f>IFERROR(_xlfn.XLOOKUP(D1015,Sheet1!B:B,Sheet1!L:L),"")</f>
        <v/>
      </c>
      <c r="BV1015" s="9" t="e">
        <f>_xlfn.XLOOKUP(BU1015,Sheet1!S:S,Sheet1!T:T)</f>
        <v>#N/A</v>
      </c>
      <c r="BW1015" s="9" t="e">
        <f>_xlfn.XLOOKUP(D1015,Sheet1!B:B,Sheet1!M:M)</f>
        <v>#N/A</v>
      </c>
      <c r="BZ1015" s="108">
        <f t="shared" si="289"/>
        <v>48</v>
      </c>
      <c r="CB1015" s="12">
        <f>AW1015/AY1015</f>
        <v>0.33333333333333331</v>
      </c>
      <c r="CC1015" s="12">
        <f>AX1015/AY1015</f>
        <v>0.66666666666666663</v>
      </c>
      <c r="CG1015" s="1" t="str">
        <f>IF(BO1015&lt;80,"Below 80",
IF(BO1015&lt;=120,"80-120",
IF(BO1015&lt;=200,"&gt; 120-200",
IF(BO1015&lt;=300,"&gt;200-300",
IF(BO1015&lt;=500,"&gt;300-500",
"&gt;500")))))</f>
        <v>Below 80</v>
      </c>
      <c r="CH1015" s="1" t="str">
        <f>IFERROR(_xlfn.XLOOKUP(CG1015,Scenario!M:M,Scenario!N:N),"")</f>
        <v/>
      </c>
      <c r="CI1015" s="1" t="str">
        <f t="shared" si="290"/>
        <v>Yes</v>
      </c>
      <c r="CJ1015" s="75">
        <v>48</v>
      </c>
    </row>
    <row r="1016" spans="1:88" hidden="1">
      <c r="A1016" s="2">
        <v>1015</v>
      </c>
      <c r="B1016" s="2">
        <v>2025</v>
      </c>
      <c r="C1016" s="1">
        <v>0</v>
      </c>
      <c r="D1016" s="37" t="str">
        <v>001J100000Vm31BIAR</v>
      </c>
      <c r="E1016" s="37" t="str">
        <v>RAJASTHAN COMMERCIAL HOUSE</v>
      </c>
      <c r="F1016" s="37" t="str">
        <v>RAJASTHAN</v>
      </c>
      <c r="G1016" s="37" t="str">
        <v>BHILWARA</v>
      </c>
      <c r="H1016" s="37">
        <v>0</v>
      </c>
      <c r="I1016" s="37" t="str">
        <v>J P ALLOYS</v>
      </c>
      <c r="J1016" s="37" t="str">
        <v>Pushpendra Kumar</v>
      </c>
      <c r="K1016" s="37">
        <v>0</v>
      </c>
      <c r="L1016" s="37" t="str">
        <v>C13188</v>
      </c>
      <c r="M1016" s="37" t="str">
        <v>North</v>
      </c>
      <c r="N1016" s="2">
        <v>311001</v>
      </c>
      <c r="O1016" s="2" t="str">
        <v>08AABFR0271M1Z4</v>
      </c>
      <c r="P1016" s="2">
        <v>9694644444</v>
      </c>
      <c r="Q1016" s="2" t="str">
        <v>Apr'25</v>
      </c>
      <c r="R1016" s="2">
        <v>2026</v>
      </c>
      <c r="S1016" s="1">
        <v>0</v>
      </c>
      <c r="T1016" s="2">
        <v>500</v>
      </c>
      <c r="U1016" s="12">
        <v>0</v>
      </c>
      <c r="V1016" s="1" t="str">
        <v>Alien</v>
      </c>
      <c r="W1016" s="13">
        <v>0</v>
      </c>
      <c r="X1016" s="13">
        <v>0</v>
      </c>
      <c r="Y1016" s="13">
        <v>0</v>
      </c>
      <c r="Z1016" s="13">
        <v>0</v>
      </c>
      <c r="AA1016" s="13">
        <v>0</v>
      </c>
      <c r="AB1016" s="13">
        <v>0</v>
      </c>
      <c r="AC1016" s="13">
        <v>0</v>
      </c>
      <c r="AD1016" s="13">
        <v>0</v>
      </c>
      <c r="AE1016" s="13">
        <v>0</v>
      </c>
      <c r="AF1016" s="13">
        <v>0</v>
      </c>
      <c r="AG1016" s="13">
        <v>0</v>
      </c>
      <c r="AH1016" s="13">
        <v>0</v>
      </c>
      <c r="AI1016" s="13">
        <v>0</v>
      </c>
      <c r="AJ1016" s="13">
        <v>0</v>
      </c>
      <c r="AK1016" s="13">
        <v>0</v>
      </c>
      <c r="AL1016" s="13">
        <v>50</v>
      </c>
      <c r="AM1016" s="13">
        <v>52</v>
      </c>
      <c r="AN1016" s="13">
        <v>0</v>
      </c>
      <c r="AO1016" s="13">
        <v>0</v>
      </c>
      <c r="AP1016" s="13">
        <v>0</v>
      </c>
      <c r="AQ1016" s="13">
        <v>0</v>
      </c>
      <c r="AR1016" s="13">
        <v>0</v>
      </c>
      <c r="AS1016" s="13">
        <v>0</v>
      </c>
      <c r="AT1016" s="13">
        <v>0</v>
      </c>
      <c r="AU1016" s="13">
        <v>0</v>
      </c>
      <c r="AV1016" s="13">
        <v>0</v>
      </c>
      <c r="AW1016" s="16">
        <f t="shared" si="275"/>
        <v>102</v>
      </c>
      <c r="AX1016" s="16">
        <f t="shared" ref="AX1016:AX1017" si="293">AW1016*2</f>
        <v>204</v>
      </c>
      <c r="AY1016" s="10">
        <f t="shared" si="276"/>
        <v>306</v>
      </c>
      <c r="AZ1016" s="10">
        <f>SUM(Z1016:AK1016)</f>
        <v>0</v>
      </c>
      <c r="BA1016" s="10">
        <v>100</v>
      </c>
      <c r="BB1016" s="10">
        <f t="shared" si="277"/>
        <v>-2</v>
      </c>
      <c r="BC1016" s="10">
        <f t="shared" si="278"/>
        <v>-0.5</v>
      </c>
      <c r="BD1016" s="10">
        <f t="shared" si="279"/>
        <v>306</v>
      </c>
      <c r="BE1016" s="10">
        <f t="shared" si="292"/>
        <v>-102</v>
      </c>
      <c r="BF1016" s="2" t="s">
        <v>119</v>
      </c>
      <c r="BG1016" s="10">
        <f t="shared" si="280"/>
        <v>12.75</v>
      </c>
      <c r="BH1016" s="36" t="s">
        <v>118</v>
      </c>
      <c r="BI1016" s="39" t="str">
        <f t="shared" si="281"/>
        <v/>
      </c>
      <c r="BJ1016" s="39" t="str">
        <f t="shared" si="282"/>
        <v>B</v>
      </c>
      <c r="BK1016" s="16">
        <f>SUM(AR1016:AX1016)</f>
        <v>306</v>
      </c>
      <c r="BL1016" s="10">
        <f>SUM(AL1016:AQ1016)</f>
        <v>102</v>
      </c>
      <c r="BM1016" s="12">
        <f t="shared" si="283"/>
        <v>1</v>
      </c>
      <c r="BN1016" s="12">
        <f t="shared" si="283"/>
        <v>0.33333333333333331</v>
      </c>
      <c r="BO1016" s="9">
        <f t="shared" si="284"/>
        <v>102</v>
      </c>
      <c r="BP1016" s="39" t="str">
        <f t="shared" si="285"/>
        <v/>
      </c>
      <c r="BQ1016" s="147"/>
      <c r="BR1016" s="9">
        <f t="shared" si="286"/>
        <v>0</v>
      </c>
      <c r="BS1016" s="9">
        <f t="shared" si="287"/>
        <v>0</v>
      </c>
      <c r="BT1016" s="9">
        <f t="shared" si="288"/>
        <v>0</v>
      </c>
      <c r="BU1016" s="9" t="str">
        <f>IFERROR(_xlfn.XLOOKUP(D1016,Sheet1!B:B,Sheet1!L:L),"")</f>
        <v/>
      </c>
      <c r="BV1016" s="9" t="e">
        <f>_xlfn.XLOOKUP(BU1016,Sheet1!S:S,Sheet1!T:T)</f>
        <v>#N/A</v>
      </c>
      <c r="BW1016" s="9" t="e">
        <f>_xlfn.XLOOKUP(D1016,Sheet1!B:B,Sheet1!M:M)</f>
        <v>#N/A</v>
      </c>
      <c r="BX1016" s="11" t="s">
        <v>123</v>
      </c>
      <c r="BZ1016" s="108">
        <f t="shared" si="289"/>
        <v>204</v>
      </c>
      <c r="CB1016" s="12">
        <f>AW1016/AY1016</f>
        <v>0.33333333333333331</v>
      </c>
      <c r="CC1016" s="12">
        <f>AX1016/AY1016</f>
        <v>0.66666666666666663</v>
      </c>
      <c r="CG1016" s="1" t="str">
        <f>IF(BO1016&lt;80,"Below 80",
IF(BO1016&lt;=120,"80-120",
IF(BO1016&lt;=200,"&gt; 120-200",
IF(BO1016&lt;=300,"&gt;200-300",
IF(BO1016&lt;=500,"&gt;300-500",
"&gt;500")))))</f>
        <v>80-120</v>
      </c>
      <c r="CH1016" s="1" t="str">
        <f>IFERROR(_xlfn.XLOOKUP(CG1016,Scenario!M:M,Scenario!N:N),"")</f>
        <v>A</v>
      </c>
      <c r="CI1016" s="1" t="str">
        <f t="shared" si="290"/>
        <v>Yes</v>
      </c>
      <c r="CJ1016" s="75">
        <v>204</v>
      </c>
    </row>
    <row r="1017" spans="1:88" hidden="1">
      <c r="A1017" s="2">
        <v>1016</v>
      </c>
      <c r="B1017" s="2">
        <v>2025</v>
      </c>
      <c r="C1017" s="1">
        <v>0</v>
      </c>
      <c r="D1017" s="37" t="str">
        <v>001J100000Vm2yWIAR</v>
      </c>
      <c r="E1017" s="37" t="str">
        <v>Lead - 9784028595</v>
      </c>
      <c r="F1017" s="37" t="str">
        <v>RAJASTHAN</v>
      </c>
      <c r="G1017" s="37" t="str">
        <v>JAIPUR</v>
      </c>
      <c r="H1017" s="37">
        <v>0</v>
      </c>
      <c r="I1017" s="37" t="str">
        <v>J P ALLOYS</v>
      </c>
      <c r="J1017" s="37" t="str">
        <v>Amit Kumar Sharma</v>
      </c>
      <c r="K1017" s="37">
        <v>0</v>
      </c>
      <c r="L1017" s="37" t="str">
        <v>C13188</v>
      </c>
      <c r="M1017" s="37" t="str">
        <v>North</v>
      </c>
      <c r="N1017" s="2">
        <v>302017</v>
      </c>
      <c r="O1017" s="2" t="str">
        <v>08BYDPG4458A1ZQ</v>
      </c>
      <c r="P1017" s="2">
        <v>9784028595</v>
      </c>
      <c r="Q1017" s="2" t="str">
        <v>Apr'25</v>
      </c>
      <c r="R1017" s="2">
        <v>2026</v>
      </c>
      <c r="S1017" s="1">
        <v>0</v>
      </c>
      <c r="T1017" s="2">
        <v>100</v>
      </c>
      <c r="U1017" s="12">
        <v>0</v>
      </c>
      <c r="V1017" s="1" t="str">
        <v>Challenger</v>
      </c>
      <c r="W1017" s="13">
        <v>0</v>
      </c>
      <c r="X1017" s="13">
        <v>0</v>
      </c>
      <c r="Y1017" s="13">
        <v>0</v>
      </c>
      <c r="Z1017" s="13">
        <v>0</v>
      </c>
      <c r="AA1017" s="13">
        <v>0</v>
      </c>
      <c r="AB1017" s="13">
        <v>0</v>
      </c>
      <c r="AC1017" s="13">
        <v>0</v>
      </c>
      <c r="AD1017" s="13">
        <v>0</v>
      </c>
      <c r="AE1017" s="13">
        <v>0</v>
      </c>
      <c r="AF1017" s="13">
        <v>0</v>
      </c>
      <c r="AG1017" s="13">
        <v>0</v>
      </c>
      <c r="AH1017" s="13">
        <v>0</v>
      </c>
      <c r="AI1017" s="13">
        <v>0</v>
      </c>
      <c r="AJ1017" s="13">
        <v>0</v>
      </c>
      <c r="AK1017" s="13">
        <v>0</v>
      </c>
      <c r="AL1017" s="13">
        <v>53</v>
      </c>
      <c r="AM1017" s="13">
        <v>51</v>
      </c>
      <c r="AN1017" s="13">
        <v>0</v>
      </c>
      <c r="AO1017" s="13">
        <v>0</v>
      </c>
      <c r="AP1017" s="13">
        <v>0</v>
      </c>
      <c r="AQ1017" s="13">
        <v>0</v>
      </c>
      <c r="AR1017" s="13">
        <v>0</v>
      </c>
      <c r="AS1017" s="13">
        <v>0</v>
      </c>
      <c r="AT1017" s="13">
        <v>0</v>
      </c>
      <c r="AU1017" s="13">
        <v>0</v>
      </c>
      <c r="AV1017" s="13">
        <v>0</v>
      </c>
      <c r="AW1017" s="16">
        <f t="shared" si="275"/>
        <v>104</v>
      </c>
      <c r="AX1017" s="16">
        <f t="shared" si="293"/>
        <v>208</v>
      </c>
      <c r="AY1017" s="10">
        <f t="shared" si="276"/>
        <v>312</v>
      </c>
      <c r="AZ1017" s="10">
        <f>SUM(Z1017:AK1017)</f>
        <v>0</v>
      </c>
      <c r="BA1017" s="10">
        <v>201</v>
      </c>
      <c r="BB1017" s="10">
        <f t="shared" si="277"/>
        <v>97</v>
      </c>
      <c r="BC1017" s="10">
        <f t="shared" si="278"/>
        <v>24.25</v>
      </c>
      <c r="BD1017" s="10">
        <f t="shared" si="279"/>
        <v>312</v>
      </c>
      <c r="BE1017" s="10">
        <f t="shared" si="292"/>
        <v>-104</v>
      </c>
      <c r="BF1017" s="2" t="s">
        <v>119</v>
      </c>
      <c r="BG1017" s="10">
        <f t="shared" si="280"/>
        <v>13</v>
      </c>
      <c r="BH1017" s="36" t="s">
        <v>118</v>
      </c>
      <c r="BI1017" s="39" t="str">
        <f t="shared" si="281"/>
        <v>A</v>
      </c>
      <c r="BJ1017" s="39" t="str">
        <f t="shared" si="282"/>
        <v>B</v>
      </c>
      <c r="BK1017" s="16">
        <f>SUM(AR1017:AX1017)</f>
        <v>312</v>
      </c>
      <c r="BL1017" s="10">
        <f>SUM(AL1017:AQ1017)</f>
        <v>104</v>
      </c>
      <c r="BM1017" s="12">
        <f t="shared" si="283"/>
        <v>1</v>
      </c>
      <c r="BN1017" s="12">
        <f t="shared" si="283"/>
        <v>0.33333333333333331</v>
      </c>
      <c r="BO1017" s="9">
        <f t="shared" si="284"/>
        <v>104</v>
      </c>
      <c r="BP1017" s="39" t="str">
        <f t="shared" si="285"/>
        <v/>
      </c>
      <c r="BQ1017" s="147"/>
      <c r="BR1017" s="9">
        <f t="shared" si="286"/>
        <v>0</v>
      </c>
      <c r="BS1017" s="9">
        <f t="shared" si="287"/>
        <v>0</v>
      </c>
      <c r="BT1017" s="9">
        <f t="shared" si="288"/>
        <v>0</v>
      </c>
      <c r="BU1017" s="9" t="str">
        <f>IFERROR(_xlfn.XLOOKUP(D1017,Sheet1!B:B,Sheet1!L:L),"")</f>
        <v/>
      </c>
      <c r="BV1017" s="9" t="e">
        <f>_xlfn.XLOOKUP(BU1017,Sheet1!S:S,Sheet1!T:T)</f>
        <v>#N/A</v>
      </c>
      <c r="BW1017" s="9" t="e">
        <f>_xlfn.XLOOKUP(D1017,Sheet1!B:B,Sheet1!M:M)</f>
        <v>#N/A</v>
      </c>
      <c r="BX1017" s="11" t="s">
        <v>123</v>
      </c>
      <c r="BZ1017" s="108">
        <f t="shared" si="289"/>
        <v>208</v>
      </c>
      <c r="CB1017" s="12">
        <f>AW1017/AY1017</f>
        <v>0.33333333333333331</v>
      </c>
      <c r="CC1017" s="12">
        <f>AX1017/AY1017</f>
        <v>0.66666666666666663</v>
      </c>
      <c r="CG1017" s="1" t="str">
        <f>IF(BO1017&lt;80,"Below 80",
IF(BO1017&lt;=120,"80-120",
IF(BO1017&lt;=200,"&gt; 120-200",
IF(BO1017&lt;=300,"&gt;200-300",
IF(BO1017&lt;=500,"&gt;300-500",
"&gt;500")))))</f>
        <v>80-120</v>
      </c>
      <c r="CH1017" s="1" t="str">
        <f>IFERROR(_xlfn.XLOOKUP(CG1017,Scenario!M:M,Scenario!N:N),"")</f>
        <v>A</v>
      </c>
      <c r="CI1017" s="1" t="b">
        <f t="shared" si="290"/>
        <v>0</v>
      </c>
      <c r="CJ1017" s="75">
        <v>208</v>
      </c>
    </row>
    <row r="1018" spans="1:88" hidden="1">
      <c r="A1018" s="2">
        <v>1017</v>
      </c>
      <c r="B1018" s="2">
        <v>2025</v>
      </c>
      <c r="C1018" s="1">
        <v>0</v>
      </c>
      <c r="D1018" s="37" t="str">
        <v>0015g00001VBoaFAAT</v>
      </c>
      <c r="E1018" s="37" t="str">
        <v>M/S BHARAT TRADING CO</v>
      </c>
      <c r="F1018" s="37" t="str">
        <v>HARYANA</v>
      </c>
      <c r="G1018" s="37" t="str">
        <v>SONIPAT</v>
      </c>
      <c r="H1018" s="37">
        <v>0</v>
      </c>
      <c r="I1018" s="37" t="str">
        <v>JAI DURGA STEELS</v>
      </c>
      <c r="J1018" s="37" t="str">
        <v>Sunny Bhutani</v>
      </c>
      <c r="K1018" s="37">
        <v>0</v>
      </c>
      <c r="L1018" s="37" t="str">
        <v>C12830</v>
      </c>
      <c r="M1018" s="37" t="str">
        <v>North</v>
      </c>
      <c r="N1018" s="2">
        <v>131301</v>
      </c>
      <c r="O1018" s="2" t="str">
        <v>06BACPB8332D1ZA</v>
      </c>
      <c r="P1018" s="2">
        <v>8130604076</v>
      </c>
      <c r="Q1018" s="2" t="str">
        <v>Apr'25</v>
      </c>
      <c r="R1018" s="2">
        <v>2026</v>
      </c>
      <c r="S1018" s="1">
        <v>0</v>
      </c>
      <c r="T1018" s="2">
        <v>50</v>
      </c>
      <c r="U1018" s="12">
        <v>0</v>
      </c>
      <c r="V1018" s="1" t="str">
        <v>Minor</v>
      </c>
      <c r="W1018" s="13">
        <v>0</v>
      </c>
      <c r="X1018" s="13">
        <v>0</v>
      </c>
      <c r="Y1018" s="13">
        <v>0</v>
      </c>
      <c r="Z1018" s="13">
        <v>0</v>
      </c>
      <c r="AA1018" s="13">
        <v>0</v>
      </c>
      <c r="AB1018" s="13">
        <v>0</v>
      </c>
      <c r="AC1018" s="13">
        <v>0</v>
      </c>
      <c r="AD1018" s="13">
        <v>0</v>
      </c>
      <c r="AE1018" s="13">
        <v>0</v>
      </c>
      <c r="AF1018" s="13">
        <v>0</v>
      </c>
      <c r="AG1018" s="13">
        <v>0</v>
      </c>
      <c r="AH1018" s="13">
        <v>0</v>
      </c>
      <c r="AI1018" s="13">
        <v>0</v>
      </c>
      <c r="AJ1018" s="13">
        <v>0</v>
      </c>
      <c r="AK1018" s="13">
        <v>0</v>
      </c>
      <c r="AL1018" s="13">
        <v>52</v>
      </c>
      <c r="AM1018" s="13">
        <v>53</v>
      </c>
      <c r="AN1018" s="13">
        <v>55</v>
      </c>
      <c r="AO1018" s="13">
        <v>0</v>
      </c>
      <c r="AP1018" s="13">
        <v>0</v>
      </c>
      <c r="AQ1018" s="13">
        <v>0</v>
      </c>
      <c r="AR1018" s="13">
        <v>0</v>
      </c>
      <c r="AS1018" s="13">
        <v>0</v>
      </c>
      <c r="AT1018" s="13">
        <v>0</v>
      </c>
      <c r="AU1018" s="13">
        <v>0</v>
      </c>
      <c r="AV1018" s="13">
        <v>0</v>
      </c>
      <c r="AW1018" s="16">
        <f t="shared" si="275"/>
        <v>160</v>
      </c>
      <c r="AX1018" s="16">
        <v>341</v>
      </c>
      <c r="AY1018" s="10">
        <v>501</v>
      </c>
      <c r="AZ1018" s="10">
        <f>SUM(Z1018:AK1018)</f>
        <v>0</v>
      </c>
      <c r="BA1018" s="10">
        <v>300</v>
      </c>
      <c r="BB1018" s="10">
        <f t="shared" si="277"/>
        <v>140</v>
      </c>
      <c r="BC1018" s="10">
        <f t="shared" si="278"/>
        <v>35</v>
      </c>
      <c r="BD1018" s="10">
        <f t="shared" si="279"/>
        <v>501</v>
      </c>
      <c r="BE1018" s="10">
        <f t="shared" si="292"/>
        <v>-160</v>
      </c>
      <c r="BF1018" s="2" t="s">
        <v>119</v>
      </c>
      <c r="BG1018" s="10">
        <f t="shared" si="280"/>
        <v>20</v>
      </c>
      <c r="BH1018" s="36" t="s">
        <v>118</v>
      </c>
      <c r="BI1018" s="39" t="str">
        <f t="shared" si="281"/>
        <v>B</v>
      </c>
      <c r="BJ1018" s="39" t="str">
        <f t="shared" si="282"/>
        <v>C</v>
      </c>
      <c r="BK1018" s="16">
        <f>SUM(AR1018:AX1018)</f>
        <v>501</v>
      </c>
      <c r="BL1018" s="10">
        <f>SUM(AL1018:AQ1018)</f>
        <v>160</v>
      </c>
      <c r="BM1018" s="12">
        <f t="shared" si="283"/>
        <v>1</v>
      </c>
      <c r="BN1018" s="12">
        <f t="shared" si="283"/>
        <v>0.31936127744510978</v>
      </c>
      <c r="BO1018" s="9">
        <f t="shared" si="284"/>
        <v>160</v>
      </c>
      <c r="BP1018" s="39" t="str">
        <f t="shared" si="285"/>
        <v/>
      </c>
      <c r="BQ1018" s="147"/>
      <c r="BR1018" s="9">
        <f t="shared" si="286"/>
        <v>0</v>
      </c>
      <c r="BS1018" s="9">
        <f t="shared" si="287"/>
        <v>0</v>
      </c>
      <c r="BT1018" s="9">
        <f t="shared" si="288"/>
        <v>0</v>
      </c>
      <c r="BU1018" s="9" t="str">
        <f>IFERROR(_xlfn.XLOOKUP(D1018,Sheet1!B:B,Sheet1!L:L),"")</f>
        <v/>
      </c>
      <c r="BV1018" s="9" t="e">
        <f>_xlfn.XLOOKUP(BU1018,Sheet1!S:S,Sheet1!T:T)</f>
        <v>#N/A</v>
      </c>
      <c r="BW1018" s="9" t="e">
        <f>_xlfn.XLOOKUP(D1018,Sheet1!B:B,Sheet1!M:M)</f>
        <v>#N/A</v>
      </c>
      <c r="BX1018" s="11" t="s">
        <v>123</v>
      </c>
      <c r="BY1018" s="1">
        <v>501</v>
      </c>
      <c r="BZ1018" s="108">
        <f t="shared" si="289"/>
        <v>341</v>
      </c>
      <c r="CB1018" s="12">
        <f>AW1018/AY1018</f>
        <v>0.31936127744510978</v>
      </c>
      <c r="CC1018" s="12">
        <f>AX1018/AY1018</f>
        <v>0.68063872255489022</v>
      </c>
      <c r="CG1018" s="1" t="str">
        <f>IF(BO1018&lt;80,"Below 80",
IF(BO1018&lt;=120,"80-120",
IF(BO1018&lt;=200,"&gt; 120-200",
IF(BO1018&lt;=300,"&gt;200-300",
IF(BO1018&lt;=500,"&gt;300-500",
"&gt;500")))))</f>
        <v>&gt; 120-200</v>
      </c>
      <c r="CH1018" s="1" t="str">
        <f>IFERROR(_xlfn.XLOOKUP(CG1018,Scenario!M:M,Scenario!N:N),"")</f>
        <v>B</v>
      </c>
      <c r="CI1018" s="1" t="b">
        <f t="shared" si="290"/>
        <v>0</v>
      </c>
      <c r="CJ1018" s="75">
        <v>341</v>
      </c>
    </row>
    <row r="1019" spans="1:88" hidden="1">
      <c r="A1019" s="2">
        <v>1018</v>
      </c>
      <c r="B1019" s="2">
        <v>2025</v>
      </c>
      <c r="C1019" s="1">
        <v>0</v>
      </c>
      <c r="D1019" s="37" t="str">
        <v>001J100000VncyvIAB</v>
      </c>
      <c r="E1019" s="37" t="str">
        <v>A.K. KHOKHAR TRADING COMPANY</v>
      </c>
      <c r="F1019" s="37" t="str">
        <v>HARYANA</v>
      </c>
      <c r="G1019" s="37" t="str">
        <v>ROHTAK</v>
      </c>
      <c r="H1019" s="37">
        <v>0</v>
      </c>
      <c r="I1019" s="37" t="str">
        <v>JAI DURGA STEELS</v>
      </c>
      <c r="J1019" s="37" t="str">
        <v>Sunny Bhutani</v>
      </c>
      <c r="K1019" s="37">
        <v>0</v>
      </c>
      <c r="L1019" s="37" t="str">
        <v>C12830</v>
      </c>
      <c r="M1019" s="37" t="str">
        <v>North</v>
      </c>
      <c r="N1019" s="2">
        <v>124001</v>
      </c>
      <c r="O1019" s="2" t="str">
        <v>06AWIPA2299K1ZC</v>
      </c>
      <c r="P1019" s="2">
        <v>8826910439</v>
      </c>
      <c r="Q1019" s="2" t="str">
        <v>Apr'25</v>
      </c>
      <c r="R1019" s="2">
        <v>2026</v>
      </c>
      <c r="S1019" s="1">
        <v>0</v>
      </c>
      <c r="T1019" s="2">
        <v>15</v>
      </c>
      <c r="U1019" s="12">
        <v>0</v>
      </c>
      <c r="V1019" s="1" t="str">
        <v>Minor</v>
      </c>
      <c r="W1019" s="13">
        <v>0</v>
      </c>
      <c r="X1019" s="13">
        <v>0</v>
      </c>
      <c r="Y1019" s="13">
        <v>0</v>
      </c>
      <c r="Z1019" s="13">
        <v>0</v>
      </c>
      <c r="AA1019" s="13">
        <v>0</v>
      </c>
      <c r="AB1019" s="13">
        <v>0</v>
      </c>
      <c r="AC1019" s="13">
        <v>0</v>
      </c>
      <c r="AD1019" s="13">
        <v>0</v>
      </c>
      <c r="AE1019" s="13">
        <v>0</v>
      </c>
      <c r="AF1019" s="13">
        <v>0</v>
      </c>
      <c r="AG1019" s="13">
        <v>0</v>
      </c>
      <c r="AH1019" s="13">
        <v>0</v>
      </c>
      <c r="AI1019" s="13">
        <v>0</v>
      </c>
      <c r="AJ1019" s="13">
        <v>0</v>
      </c>
      <c r="AK1019" s="13">
        <v>0</v>
      </c>
      <c r="AL1019" s="13">
        <v>52</v>
      </c>
      <c r="AM1019" s="13">
        <v>51</v>
      </c>
      <c r="AN1019" s="13">
        <v>83</v>
      </c>
      <c r="AO1019" s="13">
        <v>0</v>
      </c>
      <c r="AP1019" s="13">
        <v>0</v>
      </c>
      <c r="AQ1019" s="13">
        <v>0</v>
      </c>
      <c r="AR1019" s="13">
        <v>0</v>
      </c>
      <c r="AS1019" s="13">
        <v>0</v>
      </c>
      <c r="AT1019" s="13">
        <v>0</v>
      </c>
      <c r="AU1019" s="13">
        <v>0</v>
      </c>
      <c r="AV1019" s="13">
        <v>0</v>
      </c>
      <c r="AW1019" s="16">
        <f t="shared" si="275"/>
        <v>186</v>
      </c>
      <c r="AX1019" s="16">
        <f>AW1019*2</f>
        <v>372</v>
      </c>
      <c r="AY1019" s="10">
        <f t="shared" si="276"/>
        <v>558</v>
      </c>
      <c r="AZ1019" s="10">
        <f>SUM(Z1019:AK1019)</f>
        <v>0</v>
      </c>
      <c r="BA1019" s="10">
        <v>300</v>
      </c>
      <c r="BB1019" s="10">
        <f t="shared" si="277"/>
        <v>114</v>
      </c>
      <c r="BC1019" s="10">
        <f t="shared" si="278"/>
        <v>28.5</v>
      </c>
      <c r="BD1019" s="10">
        <f t="shared" si="279"/>
        <v>558</v>
      </c>
      <c r="BE1019" s="10">
        <f t="shared" si="292"/>
        <v>-186</v>
      </c>
      <c r="BF1019" s="2" t="s">
        <v>119</v>
      </c>
      <c r="BG1019" s="10">
        <f t="shared" si="280"/>
        <v>23.25</v>
      </c>
      <c r="BH1019" s="36" t="s">
        <v>118</v>
      </c>
      <c r="BI1019" s="39" t="str">
        <f t="shared" si="281"/>
        <v>B</v>
      </c>
      <c r="BJ1019" s="39" t="str">
        <f t="shared" si="282"/>
        <v>C</v>
      </c>
      <c r="BK1019" s="16">
        <f>SUM(AR1019:AX1019)</f>
        <v>558</v>
      </c>
      <c r="BL1019" s="10">
        <f>SUM(AL1019:AQ1019)</f>
        <v>186</v>
      </c>
      <c r="BM1019" s="12">
        <f t="shared" si="283"/>
        <v>1</v>
      </c>
      <c r="BN1019" s="12">
        <f t="shared" si="283"/>
        <v>0.33333333333333331</v>
      </c>
      <c r="BO1019" s="9">
        <f t="shared" si="284"/>
        <v>186</v>
      </c>
      <c r="BP1019" s="39" t="str">
        <f t="shared" si="285"/>
        <v/>
      </c>
      <c r="BQ1019" s="147"/>
      <c r="BR1019" s="9">
        <f t="shared" si="286"/>
        <v>0</v>
      </c>
      <c r="BS1019" s="9">
        <f t="shared" si="287"/>
        <v>0</v>
      </c>
      <c r="BT1019" s="9">
        <f t="shared" si="288"/>
        <v>0</v>
      </c>
      <c r="BU1019" s="9" t="str">
        <f>IFERROR(_xlfn.XLOOKUP(D1019,Sheet1!B:B,Sheet1!L:L),"")</f>
        <v/>
      </c>
      <c r="BV1019" s="9" t="e">
        <f>_xlfn.XLOOKUP(BU1019,Sheet1!S:S,Sheet1!T:T)</f>
        <v>#N/A</v>
      </c>
      <c r="BW1019" s="9" t="e">
        <f>_xlfn.XLOOKUP(D1019,Sheet1!B:B,Sheet1!M:M)</f>
        <v>#N/A</v>
      </c>
      <c r="BX1019" s="11" t="s">
        <v>123</v>
      </c>
      <c r="BZ1019" s="108">
        <f t="shared" si="289"/>
        <v>372</v>
      </c>
      <c r="CB1019" s="12">
        <f>AW1019/AY1019</f>
        <v>0.33333333333333331</v>
      </c>
      <c r="CC1019" s="12">
        <f>AX1019/AY1019</f>
        <v>0.66666666666666663</v>
      </c>
      <c r="CG1019" s="1" t="str">
        <f>IF(BO1019&lt;80,"Below 80",
IF(BO1019&lt;=120,"80-120",
IF(BO1019&lt;=200,"&gt; 120-200",
IF(BO1019&lt;=300,"&gt;200-300",
IF(BO1019&lt;=500,"&gt;300-500",
"&gt;500")))))</f>
        <v>&gt; 120-200</v>
      </c>
      <c r="CH1019" s="1" t="str">
        <f>IFERROR(_xlfn.XLOOKUP(CG1019,Scenario!M:M,Scenario!N:N),"")</f>
        <v>B</v>
      </c>
      <c r="CI1019" s="1" t="b">
        <f t="shared" si="290"/>
        <v>0</v>
      </c>
      <c r="CJ1019" s="75">
        <v>372</v>
      </c>
    </row>
    <row r="1020" spans="1:88">
      <c r="A1020" s="2">
        <v>1019</v>
      </c>
      <c r="B1020" s="2">
        <v>2025</v>
      </c>
      <c r="C1020" s="1">
        <v>0</v>
      </c>
      <c r="D1020" s="37" t="str">
        <v>001J100000S0iyoIAB</v>
      </c>
      <c r="E1020" s="37" t="str">
        <v>RAJASTHAN STEELS</v>
      </c>
      <c r="F1020" s="37" t="str">
        <v>RAJASTHAN</v>
      </c>
      <c r="G1020" s="37" t="str">
        <v>JODHPUR</v>
      </c>
      <c r="H1020" s="37">
        <v>0</v>
      </c>
      <c r="I1020" s="37" t="str">
        <v>M R Associates</v>
      </c>
      <c r="J1020" s="37" t="str">
        <v>Neeraj Sharma</v>
      </c>
      <c r="K1020" s="37">
        <v>0</v>
      </c>
      <c r="L1020" s="37" t="str">
        <v>C13417</v>
      </c>
      <c r="M1020" s="37" t="str">
        <v>North</v>
      </c>
      <c r="N1020" s="2">
        <v>342001</v>
      </c>
      <c r="O1020" s="2" t="str">
        <v>08APTPS7296C1Z3</v>
      </c>
      <c r="P1020" s="2">
        <v>9829023630</v>
      </c>
      <c r="Q1020" s="2" t="str">
        <v>Apr'25</v>
      </c>
      <c r="R1020" s="2">
        <v>2026</v>
      </c>
      <c r="S1020" s="1">
        <v>0</v>
      </c>
      <c r="T1020" s="2">
        <v>500</v>
      </c>
      <c r="U1020" s="12">
        <v>0.22376666666666664</v>
      </c>
      <c r="V1020" s="1" t="str">
        <v>Super Star</v>
      </c>
      <c r="W1020" s="13">
        <v>0</v>
      </c>
      <c r="X1020" s="13">
        <v>0</v>
      </c>
      <c r="Y1020" s="13">
        <v>0</v>
      </c>
      <c r="Z1020" s="13">
        <v>0</v>
      </c>
      <c r="AA1020" s="13">
        <v>0</v>
      </c>
      <c r="AB1020" s="13">
        <v>0</v>
      </c>
      <c r="AC1020" s="13">
        <v>0</v>
      </c>
      <c r="AD1020" s="13">
        <v>0</v>
      </c>
      <c r="AE1020" s="13">
        <v>0</v>
      </c>
      <c r="AF1020" s="13">
        <v>0</v>
      </c>
      <c r="AG1020" s="13">
        <v>0</v>
      </c>
      <c r="AH1020" s="13">
        <v>0</v>
      </c>
      <c r="AI1020" s="13">
        <v>0</v>
      </c>
      <c r="AJ1020" s="13">
        <v>0</v>
      </c>
      <c r="AK1020" s="13">
        <v>0</v>
      </c>
      <c r="AL1020" s="13">
        <v>51</v>
      </c>
      <c r="AM1020" s="13">
        <v>30</v>
      </c>
      <c r="AN1020" s="13">
        <v>59</v>
      </c>
      <c r="AO1020" s="13">
        <v>49.89</v>
      </c>
      <c r="AP1020" s="13">
        <v>58.84</v>
      </c>
      <c r="AQ1020" s="13">
        <v>81.099999999999994</v>
      </c>
      <c r="AR1020" s="13">
        <v>29.97</v>
      </c>
      <c r="AS1020" s="13">
        <v>110.93</v>
      </c>
      <c r="AT1020" s="13">
        <v>161.46</v>
      </c>
      <c r="AU1020" s="13">
        <v>50</v>
      </c>
      <c r="AV1020" s="13">
        <v>124.19</v>
      </c>
      <c r="AW1020" s="16">
        <f t="shared" si="275"/>
        <v>682.18999999999994</v>
      </c>
      <c r="AX1020" s="16">
        <f>AW1020*2</f>
        <v>1364.3799999999999</v>
      </c>
      <c r="AY1020" s="10">
        <f>AW1020+AX1020</f>
        <v>2046.5699999999997</v>
      </c>
      <c r="AZ1020" s="10">
        <f>SUM(Z1020:AK1020)</f>
        <v>0</v>
      </c>
      <c r="BA1020" s="10">
        <v>750</v>
      </c>
      <c r="BB1020" s="10">
        <f t="shared" si="277"/>
        <v>67.810000000000059</v>
      </c>
      <c r="BC1020" s="10">
        <f t="shared" si="278"/>
        <v>16.952500000000015</v>
      </c>
      <c r="BD1020" s="10">
        <f t="shared" si="279"/>
        <v>2046.5699999999997</v>
      </c>
      <c r="BE1020" s="10">
        <f t="shared" si="292"/>
        <v>-682.18999999999994</v>
      </c>
      <c r="BF1020" s="2" t="s">
        <v>119</v>
      </c>
      <c r="BG1020" s="10">
        <f t="shared" si="280"/>
        <v>58.841249999999995</v>
      </c>
      <c r="BH1020" s="36" t="s">
        <v>118</v>
      </c>
      <c r="BI1020" s="39" t="str">
        <f t="shared" si="281"/>
        <v>C</v>
      </c>
      <c r="BJ1020" s="39" t="str">
        <f t="shared" si="282"/>
        <v>E</v>
      </c>
      <c r="BK1020" s="16">
        <f>SUM(AR1020:AX1020)</f>
        <v>2523.12</v>
      </c>
      <c r="BL1020" s="10">
        <f>SUM(AL1020:AQ1020)</f>
        <v>329.83</v>
      </c>
      <c r="BM1020" s="12">
        <f t="shared" si="283"/>
        <v>1.2328530174877967</v>
      </c>
      <c r="BN1020" s="12">
        <f t="shared" si="283"/>
        <v>0.16116233502885316</v>
      </c>
      <c r="BO1020" s="9">
        <f t="shared" si="284"/>
        <v>470.72999999999996</v>
      </c>
      <c r="BP1020" s="39" t="str">
        <f t="shared" si="285"/>
        <v>B</v>
      </c>
      <c r="BQ1020" s="147"/>
      <c r="BR1020" s="9">
        <f t="shared" si="286"/>
        <v>0</v>
      </c>
      <c r="BS1020" s="9">
        <f t="shared" si="287"/>
        <v>0</v>
      </c>
      <c r="BT1020" s="9">
        <f t="shared" si="288"/>
        <v>0</v>
      </c>
      <c r="BU1020" s="9" t="str">
        <f>IFERROR(_xlfn.XLOOKUP(D1020,Sheet1!B:B,Sheet1!L:L),"")</f>
        <v/>
      </c>
      <c r="BV1020" s="9" t="e">
        <f>_xlfn.XLOOKUP(BU1020,Sheet1!S:S,Sheet1!T:T)</f>
        <v>#N/A</v>
      </c>
      <c r="BW1020" s="9" t="e">
        <f>_xlfn.XLOOKUP(D1020,Sheet1!B:B,Sheet1!M:M)</f>
        <v>#N/A</v>
      </c>
      <c r="BX1020" s="11" t="s">
        <v>123</v>
      </c>
      <c r="BY1020" s="1">
        <v>1251</v>
      </c>
      <c r="BZ1020" s="108">
        <f t="shared" si="289"/>
        <v>1364.3799999999997</v>
      </c>
      <c r="CB1020" s="12">
        <f>AW1020/AY1020</f>
        <v>0.33333333333333337</v>
      </c>
      <c r="CC1020" s="12">
        <f>AX1020/AY1020</f>
        <v>0.66666666666666674</v>
      </c>
      <c r="CD1020" s="75">
        <f>AW1020*1</f>
        <v>682.18999999999994</v>
      </c>
      <c r="CF1020" s="75">
        <f>CD1020+AW1020</f>
        <v>1364.3799999999999</v>
      </c>
      <c r="CG1020" s="1" t="str">
        <f>IF(BO1020&lt;80,"Below 80",
IF(BO1020&lt;=120,"80-120",
IF(BO1020&lt;=200,"&gt; 120-200",
IF(BO1020&lt;=300,"&gt;200-300",
IF(BO1020&lt;=500,"&gt;300-500",
"&gt;500")))))</f>
        <v>&gt;300-500</v>
      </c>
      <c r="CH1020" s="1" t="str">
        <f>IFERROR(_xlfn.XLOOKUP(CG1020,Scenario!M:M,Scenario!N:N),"")</f>
        <v>D</v>
      </c>
      <c r="CI1020" s="1" t="b">
        <f t="shared" si="290"/>
        <v>0</v>
      </c>
      <c r="CJ1020" s="75">
        <v>830.53</v>
      </c>
    </row>
    <row r="1021" spans="1:88" hidden="1">
      <c r="A1021" s="2">
        <v>1020</v>
      </c>
      <c r="B1021" s="2">
        <v>2025</v>
      </c>
      <c r="C1021" s="1">
        <v>0</v>
      </c>
      <c r="D1021" s="37" t="str">
        <v>001J100000RykSoIAJ</v>
      </c>
      <c r="E1021" s="37" t="str">
        <v>ROHIT TRADERS</v>
      </c>
      <c r="F1021" s="37" t="str">
        <v>RAJASTHAN</v>
      </c>
      <c r="G1021" s="37" t="str">
        <v>BARMER</v>
      </c>
      <c r="H1021" s="37" t="str">
        <v>Gudamalani</v>
      </c>
      <c r="I1021" s="37" t="str">
        <v>M R Associates</v>
      </c>
      <c r="J1021" s="37" t="str">
        <v>Neeraj Sharma</v>
      </c>
      <c r="K1021" s="37">
        <v>0</v>
      </c>
      <c r="L1021" s="37" t="str">
        <v>C13417</v>
      </c>
      <c r="M1021" s="37" t="str">
        <v>North</v>
      </c>
      <c r="N1021" s="2">
        <v>344704</v>
      </c>
      <c r="O1021" s="2" t="str">
        <v>08AWAPG0239M2ZL</v>
      </c>
      <c r="P1021" s="2">
        <v>9449937440</v>
      </c>
      <c r="Q1021" s="2" t="str">
        <v>Apr'25</v>
      </c>
      <c r="R1021" s="2">
        <v>2026</v>
      </c>
      <c r="S1021" s="1">
        <v>0</v>
      </c>
      <c r="T1021" s="2">
        <v>40</v>
      </c>
      <c r="U1021" s="12">
        <v>0</v>
      </c>
      <c r="V1021" s="1" t="str">
        <v>Minor</v>
      </c>
      <c r="W1021" s="13">
        <v>0</v>
      </c>
      <c r="X1021" s="13">
        <v>0</v>
      </c>
      <c r="Y1021" s="13">
        <v>0</v>
      </c>
      <c r="Z1021" s="13">
        <v>0</v>
      </c>
      <c r="AA1021" s="13">
        <v>0</v>
      </c>
      <c r="AB1021" s="13">
        <v>0</v>
      </c>
      <c r="AC1021" s="13">
        <v>0</v>
      </c>
      <c r="AD1021" s="13">
        <v>0</v>
      </c>
      <c r="AE1021" s="13">
        <v>0</v>
      </c>
      <c r="AF1021" s="13">
        <v>0</v>
      </c>
      <c r="AG1021" s="13">
        <v>0</v>
      </c>
      <c r="AH1021" s="13">
        <v>0</v>
      </c>
      <c r="AI1021" s="13">
        <v>0</v>
      </c>
      <c r="AJ1021" s="13">
        <v>0</v>
      </c>
      <c r="AK1021" s="13">
        <v>0</v>
      </c>
      <c r="AL1021" s="13">
        <v>4.8499999999999996</v>
      </c>
      <c r="AM1021" s="13">
        <v>0</v>
      </c>
      <c r="AN1021" s="13">
        <v>0</v>
      </c>
      <c r="AO1021" s="13">
        <v>0</v>
      </c>
      <c r="AP1021" s="13">
        <v>0</v>
      </c>
      <c r="AQ1021" s="13">
        <v>0</v>
      </c>
      <c r="AR1021" s="13">
        <v>0</v>
      </c>
      <c r="AS1021" s="13">
        <v>0</v>
      </c>
      <c r="AT1021" s="13">
        <v>0</v>
      </c>
      <c r="AU1021" s="13">
        <v>0</v>
      </c>
      <c r="AV1021" s="13">
        <v>0</v>
      </c>
      <c r="AW1021" s="16">
        <f t="shared" si="275"/>
        <v>4.8499999999999996</v>
      </c>
      <c r="AX1021" s="16">
        <v>9.6999999999999993</v>
      </c>
      <c r="AY1021" s="10">
        <f t="shared" si="276"/>
        <v>14.549999999999999</v>
      </c>
      <c r="AZ1021" s="10">
        <f>SUM(Z1021:AK1021)</f>
        <v>0</v>
      </c>
      <c r="BA1021" s="10">
        <v>5</v>
      </c>
      <c r="BB1021" s="10">
        <f t="shared" si="277"/>
        <v>0.15000000000000036</v>
      </c>
      <c r="BC1021" s="10">
        <f t="shared" si="278"/>
        <v>3.7500000000000089E-2</v>
      </c>
      <c r="BD1021" s="10">
        <f t="shared" si="279"/>
        <v>14.549999999999999</v>
      </c>
      <c r="BE1021" s="10">
        <f t="shared" si="292"/>
        <v>-4.8499999999999996</v>
      </c>
      <c r="BF1021" s="2" t="s">
        <v>119</v>
      </c>
      <c r="BG1021" s="10">
        <f t="shared" si="280"/>
        <v>0.60624999999999996</v>
      </c>
      <c r="BH1021" s="36" t="s">
        <v>118</v>
      </c>
      <c r="BI1021" s="39" t="str">
        <f t="shared" si="281"/>
        <v/>
      </c>
      <c r="BJ1021" s="39" t="str">
        <f t="shared" si="282"/>
        <v/>
      </c>
      <c r="BK1021" s="16">
        <f>SUM(AR1021:AX1021)</f>
        <v>14.549999999999999</v>
      </c>
      <c r="BL1021" s="10">
        <f>SUM(AL1021:AQ1021)</f>
        <v>4.8499999999999996</v>
      </c>
      <c r="BM1021" s="12">
        <f t="shared" si="283"/>
        <v>1</v>
      </c>
      <c r="BN1021" s="12">
        <f t="shared" si="283"/>
        <v>0.33333333333333331</v>
      </c>
      <c r="BO1021" s="9">
        <f t="shared" si="284"/>
        <v>4.8499999999999996</v>
      </c>
      <c r="BP1021" s="39" t="str">
        <f t="shared" si="285"/>
        <v/>
      </c>
      <c r="BQ1021" s="147" t="s">
        <v>197</v>
      </c>
      <c r="BR1021" s="9">
        <f t="shared" si="286"/>
        <v>0</v>
      </c>
      <c r="BS1021" s="9">
        <f t="shared" si="287"/>
        <v>0</v>
      </c>
      <c r="BT1021" s="9">
        <f t="shared" si="288"/>
        <v>0</v>
      </c>
      <c r="BU1021" s="9" t="str">
        <f>IFERROR(_xlfn.XLOOKUP(D1021,Sheet1!B:B,Sheet1!L:L),"")</f>
        <v/>
      </c>
      <c r="BV1021" s="9" t="e">
        <f>_xlfn.XLOOKUP(BU1021,Sheet1!S:S,Sheet1!T:T)</f>
        <v>#N/A</v>
      </c>
      <c r="BW1021" s="9" t="e">
        <f>_xlfn.XLOOKUP(D1021,Sheet1!B:B,Sheet1!M:M)</f>
        <v>#N/A</v>
      </c>
      <c r="BZ1021" s="108">
        <f t="shared" si="289"/>
        <v>9.6999999999999993</v>
      </c>
      <c r="CB1021" s="12">
        <f>AW1021/AY1021</f>
        <v>0.33333333333333331</v>
      </c>
      <c r="CC1021" s="12">
        <f>AX1021/AY1021</f>
        <v>0.66666666666666663</v>
      </c>
      <c r="CG1021" s="1" t="str">
        <f>IF(BO1021&lt;80,"Below 80",
IF(BO1021&lt;=120,"80-120",
IF(BO1021&lt;=200,"&gt; 120-200",
IF(BO1021&lt;=300,"&gt;200-300",
IF(BO1021&lt;=500,"&gt;300-500",
"&gt;500")))))</f>
        <v>Below 80</v>
      </c>
      <c r="CH1021" s="1" t="str">
        <f>IFERROR(_xlfn.XLOOKUP(CG1021,Scenario!M:M,Scenario!N:N),"")</f>
        <v/>
      </c>
      <c r="CI1021" s="1" t="str">
        <f t="shared" si="290"/>
        <v>Yes</v>
      </c>
      <c r="CJ1021" s="75">
        <v>9.6999999999999993</v>
      </c>
    </row>
    <row r="1022" spans="1:88" hidden="1">
      <c r="A1022" s="2">
        <v>1021</v>
      </c>
      <c r="B1022" s="2">
        <v>2025</v>
      </c>
      <c r="C1022" s="1">
        <v>0</v>
      </c>
      <c r="D1022" s="37" t="str">
        <v>001J1000002keZHIAY</v>
      </c>
      <c r="E1022" s="37" t="str">
        <v>JMB &amp; CO.</v>
      </c>
      <c r="F1022" s="37" t="str">
        <v>RAJASTHAN</v>
      </c>
      <c r="G1022" s="37" t="str">
        <v>JAISALMER</v>
      </c>
      <c r="H1022" s="37" t="str">
        <v>Jaisalmer</v>
      </c>
      <c r="I1022" s="37" t="str">
        <v>M R Associates</v>
      </c>
      <c r="J1022" s="37" t="str">
        <v>Neeraj Sharma</v>
      </c>
      <c r="K1022" s="37">
        <v>0</v>
      </c>
      <c r="L1022" s="37" t="str">
        <v>C13417</v>
      </c>
      <c r="M1022" s="37" t="str">
        <v>North</v>
      </c>
      <c r="N1022" s="2">
        <v>345001</v>
      </c>
      <c r="O1022" s="2" t="str">
        <v>08ABFPB0823N1ZT</v>
      </c>
      <c r="P1022" s="2">
        <v>8003009175</v>
      </c>
      <c r="Q1022" s="2" t="str">
        <v>Apr'25</v>
      </c>
      <c r="R1022" s="2">
        <v>2026</v>
      </c>
      <c r="S1022" s="1">
        <v>0</v>
      </c>
      <c r="T1022" s="2">
        <v>450</v>
      </c>
      <c r="U1022" s="12">
        <v>0</v>
      </c>
      <c r="V1022" s="1" t="str">
        <v>Alien</v>
      </c>
      <c r="W1022" s="13">
        <v>0</v>
      </c>
      <c r="X1022" s="13">
        <v>0</v>
      </c>
      <c r="Y1022" s="13">
        <v>0</v>
      </c>
      <c r="Z1022" s="13">
        <v>0</v>
      </c>
      <c r="AA1022" s="13">
        <v>0</v>
      </c>
      <c r="AB1022" s="13">
        <v>0</v>
      </c>
      <c r="AC1022" s="13">
        <v>0</v>
      </c>
      <c r="AD1022" s="13">
        <v>0</v>
      </c>
      <c r="AE1022" s="13">
        <v>0</v>
      </c>
      <c r="AF1022" s="13">
        <v>0</v>
      </c>
      <c r="AG1022" s="13">
        <v>0</v>
      </c>
      <c r="AH1022" s="13">
        <v>0</v>
      </c>
      <c r="AI1022" s="13">
        <v>0</v>
      </c>
      <c r="AJ1022" s="13">
        <v>0</v>
      </c>
      <c r="AK1022" s="13">
        <v>0</v>
      </c>
      <c r="AL1022" s="13">
        <v>107.77</v>
      </c>
      <c r="AM1022" s="13">
        <v>25</v>
      </c>
      <c r="AN1022" s="13">
        <v>27</v>
      </c>
      <c r="AO1022" s="13">
        <v>67.13</v>
      </c>
      <c r="AP1022" s="13">
        <v>50.03</v>
      </c>
      <c r="AQ1022" s="13">
        <v>0</v>
      </c>
      <c r="AR1022" s="13">
        <v>24.98</v>
      </c>
      <c r="AS1022" s="13">
        <v>24.95</v>
      </c>
      <c r="AT1022" s="13">
        <v>0</v>
      </c>
      <c r="AU1022" s="13">
        <v>0</v>
      </c>
      <c r="AV1022" s="13">
        <v>0</v>
      </c>
      <c r="AW1022" s="16">
        <f t="shared" si="275"/>
        <v>326.85999999999996</v>
      </c>
      <c r="AX1022" s="16">
        <f>AW1022*2</f>
        <v>653.71999999999991</v>
      </c>
      <c r="AY1022" s="10">
        <f t="shared" si="276"/>
        <v>980.57999999999993</v>
      </c>
      <c r="AZ1022" s="116">
        <v>575.1</v>
      </c>
      <c r="BA1022" s="10">
        <v>750</v>
      </c>
      <c r="BB1022" s="10">
        <f t="shared" si="277"/>
        <v>423.14000000000004</v>
      </c>
      <c r="BC1022" s="10">
        <f t="shared" si="278"/>
        <v>105.78500000000001</v>
      </c>
      <c r="BD1022" s="10">
        <f t="shared" si="279"/>
        <v>405.4799999999999</v>
      </c>
      <c r="BE1022" s="10">
        <f t="shared" si="292"/>
        <v>248.24000000000007</v>
      </c>
      <c r="BF1022" s="2" t="s">
        <v>119</v>
      </c>
      <c r="BG1022" s="10">
        <f t="shared" si="280"/>
        <v>40.857499999999995</v>
      </c>
      <c r="BH1022" s="36" t="s">
        <v>118</v>
      </c>
      <c r="BI1022" s="39" t="str">
        <f t="shared" si="281"/>
        <v>C</v>
      </c>
      <c r="BJ1022" s="39" t="str">
        <f t="shared" si="282"/>
        <v>D</v>
      </c>
      <c r="BK1022" s="16">
        <f>SUM(AR1022:AX1022)</f>
        <v>1030.5099999999998</v>
      </c>
      <c r="BL1022" s="10">
        <f>SUM(AL1022:AQ1022)</f>
        <v>276.92999999999995</v>
      </c>
      <c r="BM1022" s="12">
        <f t="shared" si="283"/>
        <v>1.0509188439494992</v>
      </c>
      <c r="BN1022" s="12">
        <f t="shared" si="283"/>
        <v>0.28241448938383401</v>
      </c>
      <c r="BO1022" s="9">
        <f t="shared" si="284"/>
        <v>326.85999999999996</v>
      </c>
      <c r="BP1022" s="39" t="str">
        <f t="shared" si="285"/>
        <v>B</v>
      </c>
      <c r="BQ1022" s="147"/>
      <c r="BR1022" s="9">
        <f t="shared" si="286"/>
        <v>0</v>
      </c>
      <c r="BS1022" s="9">
        <f t="shared" si="287"/>
        <v>0</v>
      </c>
      <c r="BT1022" s="9">
        <f t="shared" si="288"/>
        <v>0</v>
      </c>
      <c r="BU1022" s="9" t="str">
        <f>IFERROR(_xlfn.XLOOKUP(D1022,Sheet1!B:B,Sheet1!L:L),"")</f>
        <v>International trip (1 pax Almaty) 3N-4D</v>
      </c>
      <c r="BV1022" s="9" t="e">
        <f>_xlfn.XLOOKUP(BU1022,Sheet1!S:S,Sheet1!T:T)</f>
        <v>#N/A</v>
      </c>
      <c r="BW1022" s="9">
        <f>_xlfn.XLOOKUP(D1022,Sheet1!B:B,Sheet1!M:M)</f>
        <v>500</v>
      </c>
      <c r="BX1022" s="1" t="s">
        <v>129</v>
      </c>
      <c r="BY1022" s="1">
        <v>501</v>
      </c>
      <c r="BZ1022" s="108">
        <f t="shared" si="289"/>
        <v>653.72</v>
      </c>
      <c r="CB1022" s="12">
        <f>AW1022/AY1022</f>
        <v>0.33333333333333331</v>
      </c>
      <c r="CC1022" s="12">
        <f>AX1022/AY1022</f>
        <v>0.66666666666666663</v>
      </c>
      <c r="CG1022" s="1" t="str">
        <f>IF(BO1022&lt;80,"Below 80",
IF(BO1022&lt;=120,"80-120",
IF(BO1022&lt;=200,"&gt; 120-200",
IF(BO1022&lt;=300,"&gt;200-300",
IF(BO1022&lt;=500,"&gt;300-500",
"&gt;500")))))</f>
        <v>&gt;300-500</v>
      </c>
      <c r="CH1022" s="1" t="str">
        <f>IFERROR(_xlfn.XLOOKUP(CG1022,Scenario!M:M,Scenario!N:N),"")</f>
        <v>D</v>
      </c>
      <c r="CI1022" s="1" t="b">
        <f t="shared" si="290"/>
        <v>0</v>
      </c>
      <c r="CJ1022" s="75">
        <v>628.76999999999987</v>
      </c>
    </row>
    <row r="1023" spans="1:88" hidden="1">
      <c r="A1023" s="2">
        <v>1022</v>
      </c>
      <c r="B1023" s="2">
        <v>2025</v>
      </c>
      <c r="C1023" s="1">
        <v>0</v>
      </c>
      <c r="D1023" s="37" t="str">
        <v>001J100000Vl1VkIAJ</v>
      </c>
      <c r="E1023" s="37" t="str">
        <v>KHETESHWAR AGENCY</v>
      </c>
      <c r="F1023" s="37" t="str">
        <v>RAJASTHAN</v>
      </c>
      <c r="G1023" s="37" t="str">
        <v>JALORE</v>
      </c>
      <c r="H1023" s="37" t="str">
        <v>Sanchore</v>
      </c>
      <c r="I1023" s="37" t="str">
        <v>M R Associates</v>
      </c>
      <c r="J1023" s="37" t="str">
        <v>Neeraj Sharma</v>
      </c>
      <c r="K1023" s="37">
        <v>0</v>
      </c>
      <c r="L1023" s="37" t="str">
        <v>C13417</v>
      </c>
      <c r="M1023" s="37" t="str">
        <v>North</v>
      </c>
      <c r="N1023" s="2">
        <v>343041</v>
      </c>
      <c r="O1023" s="2" t="str">
        <v>08BNPPK7901R1Z3</v>
      </c>
      <c r="P1023" s="2">
        <v>9414609899</v>
      </c>
      <c r="Q1023" s="2" t="str">
        <v>Apr'25</v>
      </c>
      <c r="R1023" s="2">
        <v>2026</v>
      </c>
      <c r="S1023" s="1">
        <v>0</v>
      </c>
      <c r="T1023" s="2">
        <v>60</v>
      </c>
      <c r="U1023" s="12">
        <v>0</v>
      </c>
      <c r="V1023" s="1" t="str">
        <v>Challenger</v>
      </c>
      <c r="W1023" s="13">
        <v>0</v>
      </c>
      <c r="X1023" s="13">
        <v>0</v>
      </c>
      <c r="Y1023" s="13">
        <v>0</v>
      </c>
      <c r="Z1023" s="13">
        <v>0</v>
      </c>
      <c r="AA1023" s="13">
        <v>0</v>
      </c>
      <c r="AB1023" s="13">
        <v>0</v>
      </c>
      <c r="AC1023" s="13">
        <v>0</v>
      </c>
      <c r="AD1023" s="13">
        <v>0</v>
      </c>
      <c r="AE1023" s="13">
        <v>0</v>
      </c>
      <c r="AF1023" s="13">
        <v>0</v>
      </c>
      <c r="AG1023" s="13">
        <v>0</v>
      </c>
      <c r="AH1023" s="13">
        <v>0</v>
      </c>
      <c r="AI1023" s="13">
        <v>0</v>
      </c>
      <c r="AJ1023" s="13">
        <v>0</v>
      </c>
      <c r="AK1023" s="13">
        <v>0</v>
      </c>
      <c r="AL1023" s="13">
        <v>10.18</v>
      </c>
      <c r="AM1023" s="13">
        <v>0</v>
      </c>
      <c r="AN1023" s="13">
        <v>0</v>
      </c>
      <c r="AO1023" s="13">
        <v>0</v>
      </c>
      <c r="AP1023" s="13">
        <v>0</v>
      </c>
      <c r="AQ1023" s="13">
        <v>0</v>
      </c>
      <c r="AR1023" s="13">
        <v>0</v>
      </c>
      <c r="AS1023" s="13">
        <v>0</v>
      </c>
      <c r="AT1023" s="13">
        <v>0</v>
      </c>
      <c r="AU1023" s="13">
        <v>0</v>
      </c>
      <c r="AV1023" s="13">
        <v>0</v>
      </c>
      <c r="AW1023" s="16">
        <f t="shared" si="275"/>
        <v>10.18</v>
      </c>
      <c r="AX1023" s="16">
        <v>20.36</v>
      </c>
      <c r="AY1023" s="10">
        <f t="shared" si="276"/>
        <v>30.54</v>
      </c>
      <c r="AZ1023" s="10">
        <f>SUM(Z1023:AK1023)</f>
        <v>0</v>
      </c>
      <c r="BA1023" s="10">
        <v>10</v>
      </c>
      <c r="BB1023" s="10">
        <f t="shared" si="277"/>
        <v>-0.17999999999999972</v>
      </c>
      <c r="BC1023" s="10">
        <f t="shared" si="278"/>
        <v>-4.4999999999999929E-2</v>
      </c>
      <c r="BD1023" s="10">
        <f t="shared" si="279"/>
        <v>30.54</v>
      </c>
      <c r="BE1023" s="10">
        <f t="shared" si="292"/>
        <v>-10.18</v>
      </c>
      <c r="BF1023" s="2" t="s">
        <v>119</v>
      </c>
      <c r="BG1023" s="10">
        <f t="shared" si="280"/>
        <v>1.2725</v>
      </c>
      <c r="BH1023" s="36" t="s">
        <v>118</v>
      </c>
      <c r="BI1023" s="39" t="str">
        <f t="shared" si="281"/>
        <v/>
      </c>
      <c r="BJ1023" s="39" t="str">
        <f t="shared" si="282"/>
        <v/>
      </c>
      <c r="BK1023" s="16">
        <f>SUM(AR1023:AX1023)</f>
        <v>30.54</v>
      </c>
      <c r="BL1023" s="10">
        <f>SUM(AL1023:AQ1023)</f>
        <v>10.18</v>
      </c>
      <c r="BM1023" s="12">
        <f t="shared" si="283"/>
        <v>1</v>
      </c>
      <c r="BN1023" s="12">
        <f t="shared" si="283"/>
        <v>0.33333333333333331</v>
      </c>
      <c r="BO1023" s="9">
        <f t="shared" si="284"/>
        <v>10.18</v>
      </c>
      <c r="BP1023" s="39" t="str">
        <f t="shared" si="285"/>
        <v/>
      </c>
      <c r="BQ1023" s="147"/>
      <c r="BR1023" s="9">
        <f t="shared" si="286"/>
        <v>0</v>
      </c>
      <c r="BS1023" s="9">
        <f t="shared" si="287"/>
        <v>0</v>
      </c>
      <c r="BT1023" s="9">
        <f t="shared" si="288"/>
        <v>0</v>
      </c>
      <c r="BU1023" s="9" t="str">
        <f>IFERROR(_xlfn.XLOOKUP(D1023,Sheet1!B:B,Sheet1!L:L),"")</f>
        <v/>
      </c>
      <c r="BV1023" s="9" t="e">
        <f>_xlfn.XLOOKUP(BU1023,Sheet1!S:S,Sheet1!T:T)</f>
        <v>#N/A</v>
      </c>
      <c r="BW1023" s="9" t="e">
        <f>_xlfn.XLOOKUP(D1023,Sheet1!B:B,Sheet1!M:M)</f>
        <v>#N/A</v>
      </c>
      <c r="BZ1023" s="108">
        <f t="shared" si="289"/>
        <v>20.36</v>
      </c>
      <c r="CB1023" s="12">
        <f>AW1023/AY1023</f>
        <v>0.33333333333333331</v>
      </c>
      <c r="CC1023" s="12">
        <f>AX1023/AY1023</f>
        <v>0.66666666666666663</v>
      </c>
      <c r="CG1023" s="1" t="str">
        <f>IF(BO1023&lt;80,"Below 80",
IF(BO1023&lt;=120,"80-120",
IF(BO1023&lt;=200,"&gt; 120-200",
IF(BO1023&lt;=300,"&gt;200-300",
IF(BO1023&lt;=500,"&gt;300-500",
"&gt;500")))))</f>
        <v>Below 80</v>
      </c>
      <c r="CH1023" s="1" t="str">
        <f>IFERROR(_xlfn.XLOOKUP(CG1023,Scenario!M:M,Scenario!N:N),"")</f>
        <v/>
      </c>
      <c r="CI1023" s="1" t="str">
        <f t="shared" si="290"/>
        <v>Yes</v>
      </c>
      <c r="CJ1023" s="75">
        <v>20.36</v>
      </c>
    </row>
    <row r="1024" spans="1:88" hidden="1">
      <c r="A1024" s="2">
        <v>1023</v>
      </c>
      <c r="B1024" s="2">
        <v>2025</v>
      </c>
      <c r="C1024" s="1">
        <v>0</v>
      </c>
      <c r="D1024" s="37" t="str">
        <v>001J100000VkyKQIAZ</v>
      </c>
      <c r="E1024" s="37" t="str">
        <v>AGYA ENTERPRISES</v>
      </c>
      <c r="F1024" s="37" t="str">
        <v>PUNJAB</v>
      </c>
      <c r="G1024" s="37" t="str">
        <v>GURDASPUR</v>
      </c>
      <c r="H1024" s="37">
        <v>0</v>
      </c>
      <c r="I1024" s="37" t="str">
        <v>MAHAVIR STEEL CORPORATION</v>
      </c>
      <c r="J1024" s="37" t="str">
        <v>Abhishek Wadhwa</v>
      </c>
      <c r="K1024" s="37">
        <v>0</v>
      </c>
      <c r="L1024" s="37" t="str">
        <v>0015g00001ghemj</v>
      </c>
      <c r="M1024" s="37" t="str">
        <v>North</v>
      </c>
      <c r="N1024" s="2">
        <v>143521</v>
      </c>
      <c r="O1024" s="2" t="str">
        <v>03AVKPM4024D3Z0</v>
      </c>
      <c r="P1024" s="2">
        <v>8146600124</v>
      </c>
      <c r="Q1024" s="2" t="str">
        <v>Apr'25</v>
      </c>
      <c r="R1024" s="2">
        <v>2026</v>
      </c>
      <c r="S1024" s="1">
        <v>0</v>
      </c>
      <c r="T1024" s="2">
        <v>35</v>
      </c>
      <c r="U1024" s="12">
        <v>0</v>
      </c>
      <c r="V1024" s="1" t="str">
        <v>Minor</v>
      </c>
      <c r="W1024" s="13">
        <v>0</v>
      </c>
      <c r="X1024" s="13">
        <v>0</v>
      </c>
      <c r="Y1024" s="13">
        <v>0</v>
      </c>
      <c r="Z1024" s="13">
        <v>0</v>
      </c>
      <c r="AA1024" s="13">
        <v>0</v>
      </c>
      <c r="AB1024" s="13">
        <v>0</v>
      </c>
      <c r="AC1024" s="13">
        <v>0</v>
      </c>
      <c r="AD1024" s="13">
        <v>0</v>
      </c>
      <c r="AE1024" s="13">
        <v>0</v>
      </c>
      <c r="AF1024" s="13">
        <v>0</v>
      </c>
      <c r="AG1024" s="13">
        <v>0</v>
      </c>
      <c r="AH1024" s="13">
        <v>0</v>
      </c>
      <c r="AI1024" s="13">
        <v>0</v>
      </c>
      <c r="AJ1024" s="13">
        <v>0</v>
      </c>
      <c r="AK1024" s="13">
        <v>0</v>
      </c>
      <c r="AL1024" s="13">
        <v>8.1850000000000005</v>
      </c>
      <c r="AM1024" s="13">
        <v>0</v>
      </c>
      <c r="AN1024" s="13">
        <v>0</v>
      </c>
      <c r="AO1024" s="13">
        <v>1.2</v>
      </c>
      <c r="AP1024" s="13">
        <v>0</v>
      </c>
      <c r="AQ1024" s="13">
        <v>0</v>
      </c>
      <c r="AR1024" s="13">
        <v>0</v>
      </c>
      <c r="AS1024" s="13">
        <v>0</v>
      </c>
      <c r="AT1024" s="13">
        <v>0</v>
      </c>
      <c r="AU1024" s="13">
        <v>0</v>
      </c>
      <c r="AV1024" s="13">
        <v>0</v>
      </c>
      <c r="AW1024" s="16">
        <f t="shared" si="275"/>
        <v>9.3849999999999998</v>
      </c>
      <c r="AX1024" s="16">
        <v>18.77</v>
      </c>
      <c r="AY1024" s="10">
        <f t="shared" si="276"/>
        <v>28.155000000000001</v>
      </c>
      <c r="AZ1024" s="10">
        <f>SUM(Z1024:AK1024)</f>
        <v>0</v>
      </c>
      <c r="BA1024" s="10">
        <f>AY1024</f>
        <v>28.155000000000001</v>
      </c>
      <c r="BB1024" s="10">
        <f t="shared" si="277"/>
        <v>18.770000000000003</v>
      </c>
      <c r="BC1024" s="10">
        <f t="shared" si="278"/>
        <v>4.6925000000000008</v>
      </c>
      <c r="BD1024" s="10">
        <f t="shared" si="279"/>
        <v>28.155000000000001</v>
      </c>
      <c r="BE1024" s="10">
        <f t="shared" si="292"/>
        <v>-9.3849999999999998</v>
      </c>
      <c r="BF1024" s="2" t="s">
        <v>119</v>
      </c>
      <c r="BG1024" s="10">
        <f t="shared" si="280"/>
        <v>1.173125</v>
      </c>
      <c r="BH1024" s="36" t="s">
        <v>118</v>
      </c>
      <c r="BI1024" s="39" t="str">
        <f t="shared" si="281"/>
        <v/>
      </c>
      <c r="BJ1024" s="39" t="str">
        <f t="shared" si="282"/>
        <v/>
      </c>
      <c r="BK1024" s="16">
        <f>SUM(AR1024:AX1024)</f>
        <v>28.155000000000001</v>
      </c>
      <c r="BL1024" s="10">
        <f>SUM(AL1024:AQ1024)</f>
        <v>9.3849999999999998</v>
      </c>
      <c r="BM1024" s="12">
        <f t="shared" si="283"/>
        <v>1</v>
      </c>
      <c r="BN1024" s="12">
        <f t="shared" si="283"/>
        <v>0.33333333333333331</v>
      </c>
      <c r="BO1024" s="9">
        <f t="shared" si="284"/>
        <v>9.3849999999999998</v>
      </c>
      <c r="BP1024" s="39" t="str">
        <f t="shared" si="285"/>
        <v/>
      </c>
      <c r="BQ1024" s="147"/>
      <c r="BR1024" s="9">
        <f t="shared" si="286"/>
        <v>0</v>
      </c>
      <c r="BS1024" s="9">
        <f t="shared" si="287"/>
        <v>0</v>
      </c>
      <c r="BT1024" s="9">
        <f t="shared" si="288"/>
        <v>0</v>
      </c>
      <c r="BU1024" s="9" t="str">
        <f>IFERROR(_xlfn.XLOOKUP(D1024,Sheet1!B:B,Sheet1!L:L),"")</f>
        <v/>
      </c>
      <c r="BV1024" s="9" t="e">
        <f>_xlfn.XLOOKUP(BU1024,Sheet1!S:S,Sheet1!T:T)</f>
        <v>#N/A</v>
      </c>
      <c r="BW1024" s="9" t="e">
        <f>_xlfn.XLOOKUP(D1024,Sheet1!B:B,Sheet1!M:M)</f>
        <v>#N/A</v>
      </c>
      <c r="BZ1024" s="108">
        <f t="shared" si="289"/>
        <v>18.770000000000003</v>
      </c>
      <c r="CB1024" s="12">
        <f>AW1024/AY1024</f>
        <v>0.33333333333333331</v>
      </c>
      <c r="CC1024" s="12">
        <f>AX1024/AY1024</f>
        <v>0.66666666666666663</v>
      </c>
      <c r="CG1024" s="1" t="str">
        <f>IF(BO1024&lt;80,"Below 80",
IF(BO1024&lt;=120,"80-120",
IF(BO1024&lt;=200,"&gt; 120-200",
IF(BO1024&lt;=300,"&gt;200-300",
IF(BO1024&lt;=500,"&gt;300-500",
"&gt;500")))))</f>
        <v>Below 80</v>
      </c>
      <c r="CH1024" s="1" t="str">
        <f>IFERROR(_xlfn.XLOOKUP(CG1024,Scenario!M:M,Scenario!N:N),"")</f>
        <v/>
      </c>
      <c r="CI1024" s="1" t="str">
        <f t="shared" si="290"/>
        <v>Yes</v>
      </c>
      <c r="CJ1024" s="75">
        <v>18.77</v>
      </c>
    </row>
    <row r="1025" spans="1:88" hidden="1">
      <c r="A1025" s="2">
        <v>1024</v>
      </c>
      <c r="B1025" s="2">
        <v>2025</v>
      </c>
      <c r="C1025" s="1">
        <v>0</v>
      </c>
      <c r="D1025" s="37" t="str">
        <v>001J100000Vky35IAB</v>
      </c>
      <c r="E1025" s="37" t="str">
        <v>BANSAL IRON WORKS</v>
      </c>
      <c r="F1025" s="37" t="str">
        <v>PUNJAB</v>
      </c>
      <c r="G1025" s="37" t="str">
        <v>JALANDHAR</v>
      </c>
      <c r="H1025" s="37">
        <v>0</v>
      </c>
      <c r="I1025" s="37" t="str">
        <v>MAHAVIR STEEL CORPORATION</v>
      </c>
      <c r="J1025" s="37" t="str">
        <v>Abhishek Wadhwa</v>
      </c>
      <c r="K1025" s="37">
        <v>0</v>
      </c>
      <c r="L1025" s="37" t="str">
        <v>0015g00001ghemj</v>
      </c>
      <c r="M1025" s="37" t="str">
        <v>North</v>
      </c>
      <c r="N1025" s="2">
        <v>144001</v>
      </c>
      <c r="O1025" s="2" t="str">
        <v>03AEXPK1113K1ZJ</v>
      </c>
      <c r="P1025" s="2">
        <v>9041458836</v>
      </c>
      <c r="Q1025" s="2" t="str">
        <v>Apr'25</v>
      </c>
      <c r="R1025" s="2">
        <v>2026</v>
      </c>
      <c r="S1025" s="1">
        <v>0</v>
      </c>
      <c r="T1025" s="2">
        <v>45</v>
      </c>
      <c r="U1025" s="12">
        <v>0</v>
      </c>
      <c r="V1025" s="1" t="str">
        <v>Minor</v>
      </c>
      <c r="W1025" s="13">
        <v>0</v>
      </c>
      <c r="X1025" s="13">
        <v>0</v>
      </c>
      <c r="Y1025" s="13">
        <v>0</v>
      </c>
      <c r="Z1025" s="13">
        <v>0</v>
      </c>
      <c r="AA1025" s="13">
        <v>0</v>
      </c>
      <c r="AB1025" s="13">
        <v>0</v>
      </c>
      <c r="AC1025" s="13">
        <v>0</v>
      </c>
      <c r="AD1025" s="13">
        <v>0</v>
      </c>
      <c r="AE1025" s="13">
        <v>0</v>
      </c>
      <c r="AF1025" s="13">
        <v>0</v>
      </c>
      <c r="AG1025" s="13">
        <v>0</v>
      </c>
      <c r="AH1025" s="13">
        <v>0</v>
      </c>
      <c r="AI1025" s="13">
        <v>0</v>
      </c>
      <c r="AJ1025" s="13">
        <v>0</v>
      </c>
      <c r="AK1025" s="13">
        <v>0</v>
      </c>
      <c r="AL1025" s="13">
        <v>169.55</v>
      </c>
      <c r="AM1025" s="13">
        <v>0</v>
      </c>
      <c r="AN1025" s="13">
        <v>27</v>
      </c>
      <c r="AO1025" s="13">
        <v>3.2</v>
      </c>
      <c r="AP1025" s="13">
        <v>0</v>
      </c>
      <c r="AQ1025" s="13">
        <v>0</v>
      </c>
      <c r="AR1025" s="13">
        <v>0</v>
      </c>
      <c r="AS1025" s="13">
        <v>0</v>
      </c>
      <c r="AT1025" s="13">
        <v>0</v>
      </c>
      <c r="AU1025" s="13">
        <v>0</v>
      </c>
      <c r="AV1025" s="13">
        <v>0</v>
      </c>
      <c r="AW1025" s="16">
        <f t="shared" si="275"/>
        <v>199.75</v>
      </c>
      <c r="AX1025" s="16">
        <f>AW1025*2</f>
        <v>399.5</v>
      </c>
      <c r="AY1025" s="10">
        <f t="shared" si="276"/>
        <v>599.25</v>
      </c>
      <c r="AZ1025" s="10">
        <f>SUM(Z1025:AK1025)</f>
        <v>0</v>
      </c>
      <c r="BA1025" s="10">
        <f>AW1025+200</f>
        <v>399.75</v>
      </c>
      <c r="BB1025" s="10">
        <f t="shared" si="277"/>
        <v>200</v>
      </c>
      <c r="BC1025" s="10">
        <f t="shared" si="278"/>
        <v>50</v>
      </c>
      <c r="BD1025" s="10">
        <f t="shared" si="279"/>
        <v>599.25</v>
      </c>
      <c r="BE1025" s="10">
        <f t="shared" si="292"/>
        <v>-199.75</v>
      </c>
      <c r="BF1025" s="2" t="s">
        <v>119</v>
      </c>
      <c r="BG1025" s="10">
        <f t="shared" si="280"/>
        <v>24.96875</v>
      </c>
      <c r="BH1025" s="36" t="s">
        <v>118</v>
      </c>
      <c r="BI1025" s="39" t="str">
        <f t="shared" si="281"/>
        <v>B</v>
      </c>
      <c r="BJ1025" s="39" t="str">
        <f t="shared" si="282"/>
        <v>C</v>
      </c>
      <c r="BK1025" s="16">
        <f>SUM(AR1025:AX1025)</f>
        <v>599.25</v>
      </c>
      <c r="BL1025" s="10">
        <f>SUM(AL1025:AQ1025)</f>
        <v>199.75</v>
      </c>
      <c r="BM1025" s="12">
        <f t="shared" si="283"/>
        <v>1</v>
      </c>
      <c r="BN1025" s="12">
        <f t="shared" si="283"/>
        <v>0.33333333333333331</v>
      </c>
      <c r="BO1025" s="9">
        <f t="shared" si="284"/>
        <v>199.75</v>
      </c>
      <c r="BP1025" s="39" t="str">
        <f t="shared" si="285"/>
        <v/>
      </c>
      <c r="BQ1025" s="147"/>
      <c r="BR1025" s="9">
        <f t="shared" si="286"/>
        <v>0</v>
      </c>
      <c r="BS1025" s="9">
        <f t="shared" si="287"/>
        <v>0</v>
      </c>
      <c r="BT1025" s="9">
        <f t="shared" si="288"/>
        <v>0</v>
      </c>
      <c r="BU1025" s="9" t="str">
        <f>IFERROR(_xlfn.XLOOKUP(D1025,Sheet1!B:B,Sheet1!L:L),"")</f>
        <v/>
      </c>
      <c r="BV1025" s="9" t="e">
        <f>_xlfn.XLOOKUP(BU1025,Sheet1!S:S,Sheet1!T:T)</f>
        <v>#N/A</v>
      </c>
      <c r="BW1025" s="9" t="e">
        <f>_xlfn.XLOOKUP(D1025,Sheet1!B:B,Sheet1!M:M)</f>
        <v>#N/A</v>
      </c>
      <c r="BX1025" s="11" t="s">
        <v>123</v>
      </c>
      <c r="BZ1025" s="108">
        <f t="shared" si="289"/>
        <v>399.5</v>
      </c>
      <c r="CB1025" s="12">
        <f>AW1025/AY1025</f>
        <v>0.33333333333333331</v>
      </c>
      <c r="CC1025" s="12">
        <f>AX1025/AY1025</f>
        <v>0.66666666666666663</v>
      </c>
      <c r="CG1025" s="1" t="str">
        <f>IF(BO1025&lt;80,"Below 80",
IF(BO1025&lt;=120,"80-120",
IF(BO1025&lt;=200,"&gt; 120-200",
IF(BO1025&lt;=300,"&gt;200-300",
IF(BO1025&lt;=500,"&gt;300-500",
"&gt;500")))))</f>
        <v>&gt; 120-200</v>
      </c>
      <c r="CH1025" s="1" t="str">
        <f>IFERROR(_xlfn.XLOOKUP(CG1025,Scenario!M:M,Scenario!N:N),"")</f>
        <v>B</v>
      </c>
      <c r="CI1025" s="1" t="b">
        <f t="shared" si="290"/>
        <v>0</v>
      </c>
      <c r="CJ1025" s="75">
        <v>399.5</v>
      </c>
    </row>
    <row r="1026" spans="1:88" hidden="1">
      <c r="A1026" s="2">
        <v>1025</v>
      </c>
      <c r="B1026" s="2">
        <v>2025</v>
      </c>
      <c r="C1026" s="1">
        <v>0</v>
      </c>
      <c r="D1026" s="37" t="str">
        <v>001J100000Vky30IAB</v>
      </c>
      <c r="E1026" s="37" t="str">
        <v>M/S GUPTA TYRES</v>
      </c>
      <c r="F1026" s="37" t="str">
        <v>PUNJAB</v>
      </c>
      <c r="G1026" s="37" t="str">
        <v>GURDASPUR</v>
      </c>
      <c r="H1026" s="37">
        <v>0</v>
      </c>
      <c r="I1026" s="37" t="str">
        <v>MAHAVIR STEEL CORPORATION</v>
      </c>
      <c r="J1026" s="37" t="str">
        <v>Abhishek Wadhwa</v>
      </c>
      <c r="K1026" s="37">
        <v>0</v>
      </c>
      <c r="L1026" s="37" t="str">
        <v>0015g00001ghemj</v>
      </c>
      <c r="M1026" s="37" t="str">
        <v>North</v>
      </c>
      <c r="N1026" s="2">
        <v>143521</v>
      </c>
      <c r="O1026" s="2" t="str">
        <v>03AAQPG2310K1Z1</v>
      </c>
      <c r="P1026" s="2">
        <v>9814763579</v>
      </c>
      <c r="Q1026" s="2" t="str">
        <v>Apr'25</v>
      </c>
      <c r="R1026" s="2">
        <v>2026</v>
      </c>
      <c r="S1026" s="1">
        <v>0</v>
      </c>
      <c r="T1026" s="2">
        <v>40</v>
      </c>
      <c r="U1026" s="12">
        <v>0</v>
      </c>
      <c r="V1026" s="1" t="str">
        <v>Minor</v>
      </c>
      <c r="W1026" s="13">
        <v>0</v>
      </c>
      <c r="X1026" s="13">
        <v>0</v>
      </c>
      <c r="Y1026" s="13">
        <v>0</v>
      </c>
      <c r="Z1026" s="13">
        <v>0</v>
      </c>
      <c r="AA1026" s="13">
        <v>0</v>
      </c>
      <c r="AB1026" s="13">
        <v>0</v>
      </c>
      <c r="AC1026" s="13">
        <v>0</v>
      </c>
      <c r="AD1026" s="13">
        <v>0</v>
      </c>
      <c r="AE1026" s="13">
        <v>0</v>
      </c>
      <c r="AF1026" s="13">
        <v>0</v>
      </c>
      <c r="AG1026" s="13">
        <v>0</v>
      </c>
      <c r="AH1026" s="13">
        <v>0</v>
      </c>
      <c r="AI1026" s="13">
        <v>0</v>
      </c>
      <c r="AJ1026" s="13">
        <v>0</v>
      </c>
      <c r="AK1026" s="13">
        <v>0</v>
      </c>
      <c r="AL1026" s="13">
        <v>5.14</v>
      </c>
      <c r="AM1026" s="13">
        <v>0</v>
      </c>
      <c r="AN1026" s="13">
        <v>0</v>
      </c>
      <c r="AO1026" s="13">
        <v>0</v>
      </c>
      <c r="AP1026" s="13">
        <v>0</v>
      </c>
      <c r="AQ1026" s="13">
        <v>0</v>
      </c>
      <c r="AR1026" s="13">
        <v>0</v>
      </c>
      <c r="AS1026" s="13">
        <v>0</v>
      </c>
      <c r="AT1026" s="13">
        <v>0</v>
      </c>
      <c r="AU1026" s="13">
        <v>0</v>
      </c>
      <c r="AV1026" s="13">
        <v>0</v>
      </c>
      <c r="AW1026" s="16">
        <f t="shared" si="275"/>
        <v>5.14</v>
      </c>
      <c r="AX1026" s="16">
        <v>10.28</v>
      </c>
      <c r="AY1026" s="10">
        <f t="shared" si="276"/>
        <v>15.419999999999998</v>
      </c>
      <c r="AZ1026" s="10">
        <f>SUM(Z1026:AK1026)</f>
        <v>0</v>
      </c>
      <c r="BA1026" s="10">
        <v>5.0999999999999996</v>
      </c>
      <c r="BB1026" s="10">
        <f t="shared" si="277"/>
        <v>-4.0000000000000036E-2</v>
      </c>
      <c r="BC1026" s="10">
        <f t="shared" si="278"/>
        <v>-1.0000000000000009E-2</v>
      </c>
      <c r="BD1026" s="10">
        <f t="shared" si="279"/>
        <v>15.419999999999998</v>
      </c>
      <c r="BE1026" s="10">
        <f t="shared" si="292"/>
        <v>-5.14</v>
      </c>
      <c r="BF1026" s="2" t="s">
        <v>119</v>
      </c>
      <c r="BG1026" s="10">
        <f t="shared" si="280"/>
        <v>0.64249999999999996</v>
      </c>
      <c r="BH1026" s="36" t="s">
        <v>118</v>
      </c>
      <c r="BI1026" s="39" t="str">
        <f t="shared" si="281"/>
        <v/>
      </c>
      <c r="BJ1026" s="39" t="str">
        <f t="shared" si="282"/>
        <v/>
      </c>
      <c r="BK1026" s="16">
        <f>SUM(AR1026:AX1026)</f>
        <v>15.419999999999998</v>
      </c>
      <c r="BL1026" s="10">
        <f>SUM(AL1026:AQ1026)</f>
        <v>5.14</v>
      </c>
      <c r="BM1026" s="12">
        <f t="shared" si="283"/>
        <v>1</v>
      </c>
      <c r="BN1026" s="12">
        <f t="shared" si="283"/>
        <v>0.33333333333333337</v>
      </c>
      <c r="BO1026" s="9">
        <f t="shared" si="284"/>
        <v>5.14</v>
      </c>
      <c r="BP1026" s="39" t="str">
        <f t="shared" si="285"/>
        <v/>
      </c>
      <c r="BQ1026" s="147"/>
      <c r="BR1026" s="9">
        <f t="shared" si="286"/>
        <v>0</v>
      </c>
      <c r="BS1026" s="9">
        <f t="shared" si="287"/>
        <v>0</v>
      </c>
      <c r="BT1026" s="9">
        <f t="shared" si="288"/>
        <v>0</v>
      </c>
      <c r="BU1026" s="9" t="str">
        <f>IFERROR(_xlfn.XLOOKUP(D1026,Sheet1!B:B,Sheet1!L:L),"")</f>
        <v/>
      </c>
      <c r="BV1026" s="9" t="e">
        <f>_xlfn.XLOOKUP(BU1026,Sheet1!S:S,Sheet1!T:T)</f>
        <v>#N/A</v>
      </c>
      <c r="BW1026" s="9" t="e">
        <f>_xlfn.XLOOKUP(D1026,Sheet1!B:B,Sheet1!M:M)</f>
        <v>#N/A</v>
      </c>
      <c r="BZ1026" s="108">
        <f t="shared" si="289"/>
        <v>10.279999999999998</v>
      </c>
      <c r="CB1026" s="12">
        <f>AW1026/AY1026</f>
        <v>0.33333333333333337</v>
      </c>
      <c r="CC1026" s="12">
        <f>AX1026/AY1026</f>
        <v>0.66666666666666674</v>
      </c>
      <c r="CG1026" s="1" t="str">
        <f>IF(BO1026&lt;80,"Below 80",
IF(BO1026&lt;=120,"80-120",
IF(BO1026&lt;=200,"&gt; 120-200",
IF(BO1026&lt;=300,"&gt;200-300",
IF(BO1026&lt;=500,"&gt;300-500",
"&gt;500")))))</f>
        <v>Below 80</v>
      </c>
      <c r="CH1026" s="1" t="str">
        <f>IFERROR(_xlfn.XLOOKUP(CG1026,Scenario!M:M,Scenario!N:N),"")</f>
        <v/>
      </c>
      <c r="CI1026" s="1" t="str">
        <f t="shared" si="290"/>
        <v>Yes</v>
      </c>
      <c r="CJ1026" s="75">
        <v>10.28</v>
      </c>
    </row>
    <row r="1027" spans="1:88" hidden="1">
      <c r="A1027" s="2">
        <v>1026</v>
      </c>
      <c r="B1027" s="2">
        <v>2025</v>
      </c>
      <c r="C1027" s="1">
        <v>0</v>
      </c>
      <c r="D1027" s="37" t="str">
        <v>001J100000TurU1IAJ</v>
      </c>
      <c r="E1027" s="37" t="str">
        <v>GURU NANAK TRADING COMPANY</v>
      </c>
      <c r="F1027" s="37" t="str">
        <v>PUNJAB</v>
      </c>
      <c r="G1027" s="37" t="str">
        <v>MOGA</v>
      </c>
      <c r="H1027" s="37">
        <v>0</v>
      </c>
      <c r="I1027" s="37" t="str">
        <v>MAHAVIR STEEL CORPORATION</v>
      </c>
      <c r="J1027" s="37" t="str">
        <v>Abhishek Wadhwa</v>
      </c>
      <c r="K1027" s="37">
        <v>0</v>
      </c>
      <c r="L1027" s="37" t="str">
        <v>0015g00001ghemj</v>
      </c>
      <c r="M1027" s="37" t="str">
        <v>North</v>
      </c>
      <c r="N1027" s="2">
        <v>142001</v>
      </c>
      <c r="O1027" s="2" t="str">
        <v>03DZUPS1485M1ZH</v>
      </c>
      <c r="P1027" s="2">
        <v>9872044733</v>
      </c>
      <c r="Q1027" s="2" t="str">
        <v>Apr'25</v>
      </c>
      <c r="R1027" s="2">
        <v>2026</v>
      </c>
      <c r="S1027" s="1">
        <v>0</v>
      </c>
      <c r="T1027" s="2">
        <v>40</v>
      </c>
      <c r="U1027" s="12">
        <v>0</v>
      </c>
      <c r="V1027" s="1" t="str">
        <v>Minor</v>
      </c>
      <c r="W1027" s="13">
        <v>0</v>
      </c>
      <c r="X1027" s="13">
        <v>0</v>
      </c>
      <c r="Y1027" s="13">
        <v>0</v>
      </c>
      <c r="Z1027" s="13">
        <v>0</v>
      </c>
      <c r="AA1027" s="13">
        <v>0</v>
      </c>
      <c r="AB1027" s="13">
        <v>0</v>
      </c>
      <c r="AC1027" s="13">
        <v>0</v>
      </c>
      <c r="AD1027" s="13">
        <v>0</v>
      </c>
      <c r="AE1027" s="13">
        <v>0</v>
      </c>
      <c r="AF1027" s="13">
        <v>0</v>
      </c>
      <c r="AG1027" s="13">
        <v>0</v>
      </c>
      <c r="AH1027" s="13">
        <v>0</v>
      </c>
      <c r="AI1027" s="13">
        <v>0</v>
      </c>
      <c r="AJ1027" s="13">
        <v>0</v>
      </c>
      <c r="AK1027" s="13">
        <v>0</v>
      </c>
      <c r="AL1027" s="13">
        <v>51.39</v>
      </c>
      <c r="AM1027" s="13">
        <v>0</v>
      </c>
      <c r="AN1027" s="13">
        <v>2</v>
      </c>
      <c r="AO1027" s="13">
        <v>0</v>
      </c>
      <c r="AP1027" s="13">
        <v>0</v>
      </c>
      <c r="AQ1027" s="13">
        <v>0</v>
      </c>
      <c r="AR1027" s="13">
        <v>0</v>
      </c>
      <c r="AS1027" s="13">
        <v>0</v>
      </c>
      <c r="AT1027" s="13">
        <v>0</v>
      </c>
      <c r="AU1027" s="13">
        <v>0</v>
      </c>
      <c r="AV1027" s="13">
        <v>0</v>
      </c>
      <c r="AW1027" s="16">
        <f t="shared" ref="AW1027:AW1090" si="294">SUM(AL1027:AU1027)</f>
        <v>53.39</v>
      </c>
      <c r="AX1027" s="16">
        <v>106.78</v>
      </c>
      <c r="AY1027" s="10">
        <f t="shared" ref="AY1027:AY1090" si="295">AW1027+AX1027</f>
        <v>160.17000000000002</v>
      </c>
      <c r="AZ1027" s="10">
        <f>SUM(Z1027:AK1027)</f>
        <v>0</v>
      </c>
      <c r="BA1027" s="10">
        <f>AY1027</f>
        <v>160.17000000000002</v>
      </c>
      <c r="BB1027" s="10">
        <f t="shared" ref="BB1027:BB1090" si="296">BA1027-AW1027</f>
        <v>106.78000000000002</v>
      </c>
      <c r="BC1027" s="10">
        <f t="shared" ref="BC1027:BC1090" si="297">IFERROR(BB1027/4,0)</f>
        <v>26.695000000000004</v>
      </c>
      <c r="BD1027" s="10">
        <f t="shared" ref="BD1027:BD1090" si="298">AY1027-AZ1027</f>
        <v>160.17000000000002</v>
      </c>
      <c r="BE1027" s="10">
        <f t="shared" si="292"/>
        <v>-53.39</v>
      </c>
      <c r="BF1027" s="2" t="s">
        <v>119</v>
      </c>
      <c r="BG1027" s="10">
        <f t="shared" ref="BG1027:BG1090" si="299">AVERAGE(AL1027:AS1027)</f>
        <v>6.6737500000000001</v>
      </c>
      <c r="BH1027" s="36" t="s">
        <v>118</v>
      </c>
      <c r="BI1027" s="39" t="str">
        <f t="shared" ref="BI1027:BI1090" si="300">IF(BF1027="Yes","",IF(BA1027&gt;1250,"E",IF(BA1027&gt;750,"D",
IF(BA1027&gt;=500,"C",
IF(BA1027&gt;=300,"B",
IF(BA1027&gt;=200,"A",
""))))))</f>
        <v/>
      </c>
      <c r="BJ1027" s="39" t="str">
        <f t="shared" ref="BJ1027:BJ1090" si="301">IF(BF1027="Yes","",IF(AY1027&gt;1250,"E",IF(AY1027&gt;750,"D",
IF(AY1027&gt;=500,"C",
IF(AY1027&gt;=300,"B",
IF(AY1027&gt;=200,"A",
""))))))</f>
        <v/>
      </c>
      <c r="BK1027" s="16">
        <f>SUM(AR1027:AX1027)</f>
        <v>160.17000000000002</v>
      </c>
      <c r="BL1027" s="10">
        <f>SUM(AL1027:AQ1027)</f>
        <v>53.39</v>
      </c>
      <c r="BM1027" s="12">
        <f t="shared" ref="BM1027:BN1090" si="302">IFERROR(BK1027/$AY1027,"")</f>
        <v>1</v>
      </c>
      <c r="BN1027" s="12">
        <f t="shared" si="302"/>
        <v>0.33333333333333331</v>
      </c>
      <c r="BO1027" s="9">
        <f t="shared" ref="BO1027:BO1090" si="303">SUM(AL1027:AS1027)</f>
        <v>53.39</v>
      </c>
      <c r="BP1027" s="39" t="str">
        <f t="shared" ref="BP1027:BP1090" si="304">IF(BF1027="Yes","",IF(BO1027&gt;1250,"E",IF(BO1027&gt;750,"D",
IF(BO1027&gt;=500,"C",
IF(BO1027&gt;=300,"B",
IF(BO1027&gt;=200,"A",
""))))))</f>
        <v/>
      </c>
      <c r="BQ1027" s="147"/>
      <c r="BR1027" s="9">
        <f t="shared" ref="BR1027:BR1090" si="305">SUM(Z1027:AE1027)</f>
        <v>0</v>
      </c>
      <c r="BS1027" s="9">
        <f t="shared" ref="BS1027:BS1090" si="306">SUM(AF1027:AK1027)</f>
        <v>0</v>
      </c>
      <c r="BT1027" s="9">
        <f t="shared" ref="BT1027:BT1090" si="307">SUM(BR1027:BS1027)</f>
        <v>0</v>
      </c>
      <c r="BU1027" s="9" t="str">
        <f>IFERROR(_xlfn.XLOOKUP(D1027,Sheet1!B:B,Sheet1!L:L),"")</f>
        <v/>
      </c>
      <c r="BV1027" s="9" t="e">
        <f>_xlfn.XLOOKUP(BU1027,Sheet1!S:S,Sheet1!T:T)</f>
        <v>#N/A</v>
      </c>
      <c r="BW1027" s="9" t="e">
        <f>_xlfn.XLOOKUP(D1027,Sheet1!B:B,Sheet1!M:M)</f>
        <v>#N/A</v>
      </c>
      <c r="BZ1027" s="108">
        <f t="shared" ref="BZ1027:BZ1090" si="308">AY1027-AW1027</f>
        <v>106.78000000000002</v>
      </c>
      <c r="CB1027" s="12">
        <f>AW1027/AY1027</f>
        <v>0.33333333333333331</v>
      </c>
      <c r="CC1027" s="12">
        <f>AX1027/AY1027</f>
        <v>0.66666666666666663</v>
      </c>
      <c r="CG1027" s="1" t="str">
        <f>IF(BO1027&lt;80,"Below 80",
IF(BO1027&lt;=120,"80-120",
IF(BO1027&lt;=200,"&gt; 120-200",
IF(BO1027&lt;=300,"&gt;200-300",
IF(BO1027&lt;=500,"&gt;300-500",
"&gt;500")))))</f>
        <v>Below 80</v>
      </c>
      <c r="CH1027" s="1" t="str">
        <f>IFERROR(_xlfn.XLOOKUP(CG1027,Scenario!M:M,Scenario!N:N),"")</f>
        <v/>
      </c>
      <c r="CI1027" s="1" t="str">
        <f t="shared" ref="CI1027:CI1090" si="309">IF(BI1027="", IF(BA1027&gt;=1, "Yes", "No"))</f>
        <v>Yes</v>
      </c>
      <c r="CJ1027" s="75">
        <v>106.78</v>
      </c>
    </row>
    <row r="1028" spans="1:88" hidden="1">
      <c r="A1028" s="2">
        <v>1027</v>
      </c>
      <c r="B1028" s="2">
        <v>2025</v>
      </c>
      <c r="C1028" s="1">
        <v>0</v>
      </c>
      <c r="D1028" s="37" t="str">
        <v>001J100000Tu9ASIAZ</v>
      </c>
      <c r="E1028" s="37" t="str">
        <v>SUDHIR KUMAR</v>
      </c>
      <c r="F1028" s="37" t="str">
        <v>HIMACHAL PRADESH</v>
      </c>
      <c r="G1028" s="37" t="str">
        <v>KANGRA</v>
      </c>
      <c r="H1028" s="37">
        <v>0</v>
      </c>
      <c r="I1028" s="37" t="str">
        <v>MAHAVIR STEEL CORPORATION</v>
      </c>
      <c r="J1028" s="37" t="str">
        <v>Rahul Gautam</v>
      </c>
      <c r="K1028" s="37">
        <v>0</v>
      </c>
      <c r="L1028" s="37" t="str">
        <v>0015g00001ghemj</v>
      </c>
      <c r="M1028" s="37" t="str">
        <v>North</v>
      </c>
      <c r="N1028" s="2">
        <v>177101</v>
      </c>
      <c r="O1028" s="2" t="str">
        <v>02AJJPK7964K2ZS</v>
      </c>
      <c r="P1028" s="2">
        <v>8219307129</v>
      </c>
      <c r="Q1028" s="2" t="str">
        <v>Apr'25</v>
      </c>
      <c r="R1028" s="2">
        <v>2026</v>
      </c>
      <c r="S1028" s="1">
        <v>0</v>
      </c>
      <c r="T1028" s="2" t="str">
        <v/>
      </c>
      <c r="U1028" s="12">
        <v>0</v>
      </c>
      <c r="V1028" s="1" t="str">
        <v>Potential Not updated</v>
      </c>
      <c r="W1028" s="13">
        <v>0</v>
      </c>
      <c r="X1028" s="13">
        <v>0</v>
      </c>
      <c r="Y1028" s="13">
        <v>0</v>
      </c>
      <c r="Z1028" s="13">
        <v>0</v>
      </c>
      <c r="AA1028" s="13">
        <v>0</v>
      </c>
      <c r="AB1028" s="13">
        <v>0</v>
      </c>
      <c r="AC1028" s="13">
        <v>0</v>
      </c>
      <c r="AD1028" s="13">
        <v>0</v>
      </c>
      <c r="AE1028" s="13">
        <v>0</v>
      </c>
      <c r="AF1028" s="13">
        <v>0</v>
      </c>
      <c r="AG1028" s="13">
        <v>0</v>
      </c>
      <c r="AH1028" s="13">
        <v>0</v>
      </c>
      <c r="AI1028" s="13">
        <v>0</v>
      </c>
      <c r="AJ1028" s="13">
        <v>0</v>
      </c>
      <c r="AK1028" s="13">
        <v>0</v>
      </c>
      <c r="AL1028" s="13">
        <v>5.0999999999999996</v>
      </c>
      <c r="AM1028" s="13">
        <v>0</v>
      </c>
      <c r="AN1028" s="13">
        <v>0</v>
      </c>
      <c r="AO1028" s="13">
        <v>0</v>
      </c>
      <c r="AP1028" s="13">
        <v>0</v>
      </c>
      <c r="AQ1028" s="13">
        <v>0</v>
      </c>
      <c r="AR1028" s="13">
        <v>0</v>
      </c>
      <c r="AS1028" s="13">
        <v>0</v>
      </c>
      <c r="AT1028" s="13">
        <v>0</v>
      </c>
      <c r="AU1028" s="13">
        <v>0</v>
      </c>
      <c r="AV1028" s="13">
        <v>0</v>
      </c>
      <c r="AW1028" s="16">
        <f t="shared" si="294"/>
        <v>5.0999999999999996</v>
      </c>
      <c r="AX1028" s="16">
        <v>10.199999999999999</v>
      </c>
      <c r="AY1028" s="10">
        <f t="shared" si="295"/>
        <v>15.299999999999999</v>
      </c>
      <c r="AZ1028" s="10">
        <f>SUM(Z1028:AK1028)</f>
        <v>0</v>
      </c>
      <c r="BA1028" s="10">
        <f>AY1028</f>
        <v>15.299999999999999</v>
      </c>
      <c r="BB1028" s="10">
        <f t="shared" si="296"/>
        <v>10.199999999999999</v>
      </c>
      <c r="BC1028" s="10">
        <f t="shared" si="297"/>
        <v>2.5499999999999998</v>
      </c>
      <c r="BD1028" s="10">
        <f t="shared" si="298"/>
        <v>15.299999999999999</v>
      </c>
      <c r="BE1028" s="10">
        <f t="shared" si="292"/>
        <v>-5.0999999999999996</v>
      </c>
      <c r="BF1028" s="2" t="s">
        <v>119</v>
      </c>
      <c r="BG1028" s="10">
        <f t="shared" si="299"/>
        <v>0.63749999999999996</v>
      </c>
      <c r="BH1028" s="36" t="s">
        <v>118</v>
      </c>
      <c r="BI1028" s="39" t="str">
        <f t="shared" si="300"/>
        <v/>
      </c>
      <c r="BJ1028" s="39" t="str">
        <f t="shared" si="301"/>
        <v/>
      </c>
      <c r="BK1028" s="16">
        <f>SUM(AR1028:AX1028)</f>
        <v>15.299999999999999</v>
      </c>
      <c r="BL1028" s="10">
        <f>SUM(AL1028:AQ1028)</f>
        <v>5.0999999999999996</v>
      </c>
      <c r="BM1028" s="12">
        <f t="shared" si="302"/>
        <v>1</v>
      </c>
      <c r="BN1028" s="12">
        <f t="shared" si="302"/>
        <v>0.33333333333333331</v>
      </c>
      <c r="BO1028" s="9">
        <f t="shared" si="303"/>
        <v>5.0999999999999996</v>
      </c>
      <c r="BP1028" s="39" t="str">
        <f t="shared" si="304"/>
        <v/>
      </c>
      <c r="BQ1028" s="147"/>
      <c r="BR1028" s="9">
        <f t="shared" si="305"/>
        <v>0</v>
      </c>
      <c r="BS1028" s="9">
        <f t="shared" si="306"/>
        <v>0</v>
      </c>
      <c r="BT1028" s="9">
        <f t="shared" si="307"/>
        <v>0</v>
      </c>
      <c r="BU1028" s="9" t="str">
        <f>IFERROR(_xlfn.XLOOKUP(D1028,Sheet1!B:B,Sheet1!L:L),"")</f>
        <v/>
      </c>
      <c r="BV1028" s="9" t="e">
        <f>_xlfn.XLOOKUP(BU1028,Sheet1!S:S,Sheet1!T:T)</f>
        <v>#N/A</v>
      </c>
      <c r="BW1028" s="9" t="e">
        <f>_xlfn.XLOOKUP(D1028,Sheet1!B:B,Sheet1!M:M)</f>
        <v>#N/A</v>
      </c>
      <c r="BZ1028" s="108">
        <f t="shared" si="308"/>
        <v>10.199999999999999</v>
      </c>
      <c r="CB1028" s="12">
        <f>AW1028/AY1028</f>
        <v>0.33333333333333331</v>
      </c>
      <c r="CC1028" s="12">
        <f>AX1028/AY1028</f>
        <v>0.66666666666666663</v>
      </c>
      <c r="CG1028" s="1" t="str">
        <f>IF(BO1028&lt;80,"Below 80",
IF(BO1028&lt;=120,"80-120",
IF(BO1028&lt;=200,"&gt; 120-200",
IF(BO1028&lt;=300,"&gt;200-300",
IF(BO1028&lt;=500,"&gt;300-500",
"&gt;500")))))</f>
        <v>Below 80</v>
      </c>
      <c r="CH1028" s="1" t="str">
        <f>IFERROR(_xlfn.XLOOKUP(CG1028,Scenario!M:M,Scenario!N:N),"")</f>
        <v/>
      </c>
      <c r="CI1028" s="1" t="str">
        <f t="shared" si="309"/>
        <v>Yes</v>
      </c>
      <c r="CJ1028" s="75">
        <v>10.199999999999999</v>
      </c>
    </row>
    <row r="1029" spans="1:88" hidden="1">
      <c r="A1029" s="2">
        <v>1028</v>
      </c>
      <c r="B1029" s="2">
        <v>2025</v>
      </c>
      <c r="C1029" s="1">
        <v>0</v>
      </c>
      <c r="D1029" s="37" t="str">
        <v>0015g00001Y46taAAB</v>
      </c>
      <c r="E1029" s="37" t="str">
        <v>SHYAM STEEL TRADERS</v>
      </c>
      <c r="F1029" s="37" t="str">
        <v>DELHI</v>
      </c>
      <c r="G1029" s="37" t="str">
        <v>NEW DELHI</v>
      </c>
      <c r="H1029" s="37">
        <v>0</v>
      </c>
      <c r="I1029" s="37" t="str">
        <v>MAHENDRA STEELS</v>
      </c>
      <c r="J1029" s="37" t="str">
        <v>Aman kumar</v>
      </c>
      <c r="K1029" s="37">
        <v>0</v>
      </c>
      <c r="L1029" s="37" t="str">
        <v>C12832</v>
      </c>
      <c r="M1029" s="37" t="str">
        <v>North</v>
      </c>
      <c r="N1029" s="2">
        <v>110061</v>
      </c>
      <c r="O1029" s="2" t="str">
        <v>07BJQPG9329A1Z5</v>
      </c>
      <c r="P1029" s="2">
        <v>9873040959</v>
      </c>
      <c r="Q1029" s="2" t="str">
        <v>Apr'25</v>
      </c>
      <c r="R1029" s="2">
        <v>2026</v>
      </c>
      <c r="S1029" s="1">
        <v>0</v>
      </c>
      <c r="T1029" s="2">
        <v>100</v>
      </c>
      <c r="U1029" s="12">
        <v>0</v>
      </c>
      <c r="V1029" s="1" t="str">
        <v>Challenger</v>
      </c>
      <c r="W1029" s="13">
        <v>0</v>
      </c>
      <c r="X1029" s="13">
        <v>0</v>
      </c>
      <c r="Y1029" s="13">
        <v>0</v>
      </c>
      <c r="Z1029" s="13">
        <v>0</v>
      </c>
      <c r="AA1029" s="13">
        <v>0</v>
      </c>
      <c r="AB1029" s="13">
        <v>0</v>
      </c>
      <c r="AC1029" s="13">
        <v>0</v>
      </c>
      <c r="AD1029" s="13">
        <v>0</v>
      </c>
      <c r="AE1029" s="13">
        <v>0</v>
      </c>
      <c r="AF1029" s="13">
        <v>0</v>
      </c>
      <c r="AG1029" s="13">
        <v>0</v>
      </c>
      <c r="AH1029" s="13">
        <v>0</v>
      </c>
      <c r="AI1029" s="13">
        <v>0</v>
      </c>
      <c r="AJ1029" s="13">
        <v>0</v>
      </c>
      <c r="AK1029" s="13">
        <v>0</v>
      </c>
      <c r="AL1029" s="13">
        <v>2.4700000000000002</v>
      </c>
      <c r="AM1029" s="13">
        <v>0</v>
      </c>
      <c r="AN1029" s="13">
        <v>0</v>
      </c>
      <c r="AO1029" s="13">
        <v>0</v>
      </c>
      <c r="AP1029" s="13">
        <v>0</v>
      </c>
      <c r="AQ1029" s="13">
        <v>0</v>
      </c>
      <c r="AR1029" s="13">
        <v>0</v>
      </c>
      <c r="AS1029" s="13">
        <v>0</v>
      </c>
      <c r="AT1029" s="13">
        <v>0</v>
      </c>
      <c r="AU1029" s="13">
        <v>0</v>
      </c>
      <c r="AV1029" s="13">
        <v>0</v>
      </c>
      <c r="AW1029" s="16">
        <f t="shared" si="294"/>
        <v>2.4700000000000002</v>
      </c>
      <c r="AX1029" s="16">
        <v>4.9400000000000004</v>
      </c>
      <c r="AY1029" s="10">
        <f t="shared" si="295"/>
        <v>7.41</v>
      </c>
      <c r="AZ1029" s="10">
        <f>SUM(Z1029:AK1029)</f>
        <v>0</v>
      </c>
      <c r="BA1029" s="10">
        <v>5</v>
      </c>
      <c r="BB1029" s="10">
        <f t="shared" si="296"/>
        <v>2.5299999999999998</v>
      </c>
      <c r="BC1029" s="10">
        <f t="shared" si="297"/>
        <v>0.63249999999999995</v>
      </c>
      <c r="BD1029" s="10">
        <f t="shared" si="298"/>
        <v>7.41</v>
      </c>
      <c r="BE1029" s="10">
        <f t="shared" si="292"/>
        <v>-2.4700000000000002</v>
      </c>
      <c r="BF1029" s="2" t="s">
        <v>119</v>
      </c>
      <c r="BG1029" s="10">
        <f t="shared" si="299"/>
        <v>0.30875000000000002</v>
      </c>
      <c r="BH1029" s="36" t="s">
        <v>118</v>
      </c>
      <c r="BI1029" s="39" t="str">
        <f t="shared" si="300"/>
        <v/>
      </c>
      <c r="BJ1029" s="39" t="str">
        <f t="shared" si="301"/>
        <v/>
      </c>
      <c r="BK1029" s="16">
        <f>SUM(AR1029:AX1029)</f>
        <v>7.41</v>
      </c>
      <c r="BL1029" s="10">
        <f>SUM(AL1029:AQ1029)</f>
        <v>2.4700000000000002</v>
      </c>
      <c r="BM1029" s="12">
        <f t="shared" si="302"/>
        <v>1</v>
      </c>
      <c r="BN1029" s="12">
        <f t="shared" si="302"/>
        <v>0.33333333333333337</v>
      </c>
      <c r="BO1029" s="9">
        <f t="shared" si="303"/>
        <v>2.4700000000000002</v>
      </c>
      <c r="BP1029" s="39" t="str">
        <f t="shared" si="304"/>
        <v/>
      </c>
      <c r="BQ1029" s="147"/>
      <c r="BR1029" s="9">
        <f t="shared" si="305"/>
        <v>0</v>
      </c>
      <c r="BS1029" s="9">
        <f t="shared" si="306"/>
        <v>0</v>
      </c>
      <c r="BT1029" s="9">
        <f t="shared" si="307"/>
        <v>0</v>
      </c>
      <c r="BU1029" s="9" t="str">
        <f>IFERROR(_xlfn.XLOOKUP(D1029,Sheet1!B:B,Sheet1!L:L),"")</f>
        <v/>
      </c>
      <c r="BV1029" s="9" t="e">
        <f>_xlfn.XLOOKUP(BU1029,Sheet1!S:S,Sheet1!T:T)</f>
        <v>#N/A</v>
      </c>
      <c r="BW1029" s="9" t="e">
        <f>_xlfn.XLOOKUP(D1029,Sheet1!B:B,Sheet1!M:M)</f>
        <v>#N/A</v>
      </c>
      <c r="BZ1029" s="108">
        <f t="shared" si="308"/>
        <v>4.9399999999999995</v>
      </c>
      <c r="CB1029" s="12">
        <f>AW1029/AY1029</f>
        <v>0.33333333333333337</v>
      </c>
      <c r="CC1029" s="12">
        <f>AX1029/AY1029</f>
        <v>0.66666666666666674</v>
      </c>
      <c r="CG1029" s="1" t="str">
        <f>IF(BO1029&lt;80,"Below 80",
IF(BO1029&lt;=120,"80-120",
IF(BO1029&lt;=200,"&gt; 120-200",
IF(BO1029&lt;=300,"&gt;200-300",
IF(BO1029&lt;=500,"&gt;300-500",
"&gt;500")))))</f>
        <v>Below 80</v>
      </c>
      <c r="CH1029" s="1" t="str">
        <f>IFERROR(_xlfn.XLOOKUP(CG1029,Scenario!M:M,Scenario!N:N),"")</f>
        <v/>
      </c>
      <c r="CI1029" s="1" t="str">
        <f t="shared" si="309"/>
        <v>Yes</v>
      </c>
      <c r="CJ1029" s="75">
        <v>4.9400000000000004</v>
      </c>
    </row>
    <row r="1030" spans="1:88" hidden="1">
      <c r="A1030" s="2">
        <v>1029</v>
      </c>
      <c r="B1030" s="2">
        <v>2025</v>
      </c>
      <c r="C1030" s="1">
        <v>0</v>
      </c>
      <c r="D1030" s="37" t="str">
        <v>001J100000TuGfBIAV</v>
      </c>
      <c r="E1030" s="37" t="str">
        <v>M/S ARSH ENTERPRISES</v>
      </c>
      <c r="F1030" s="37" t="str">
        <v>UTTAR PRADESH</v>
      </c>
      <c r="G1030" s="37" t="str">
        <v>GHAZIABAD</v>
      </c>
      <c r="H1030" s="37">
        <v>0</v>
      </c>
      <c r="I1030" s="37" t="str">
        <v>OPTRIX INFRA LLP</v>
      </c>
      <c r="J1030" s="37" t="str">
        <v>Aashish Goyal</v>
      </c>
      <c r="K1030" s="37">
        <v>0</v>
      </c>
      <c r="L1030" s="37" t="str">
        <v>001J100000PJG7oIAH</v>
      </c>
      <c r="M1030" s="37" t="str">
        <v>North</v>
      </c>
      <c r="N1030" s="2">
        <v>201204</v>
      </c>
      <c r="O1030" s="2" t="str">
        <v>09AYGPN9692M1ZC</v>
      </c>
      <c r="P1030" s="2">
        <v>9259529737</v>
      </c>
      <c r="Q1030" s="2" t="str">
        <v>Apr'25</v>
      </c>
      <c r="R1030" s="2">
        <v>2026</v>
      </c>
      <c r="S1030" s="1">
        <v>0</v>
      </c>
      <c r="T1030" s="2">
        <v>150</v>
      </c>
      <c r="U1030" s="12">
        <v>0</v>
      </c>
      <c r="V1030" s="1" t="str">
        <v>Challenger</v>
      </c>
      <c r="W1030" s="13">
        <v>0</v>
      </c>
      <c r="X1030" s="13">
        <v>0</v>
      </c>
      <c r="Y1030" s="13">
        <v>0</v>
      </c>
      <c r="Z1030" s="13">
        <v>0</v>
      </c>
      <c r="AA1030" s="13">
        <v>0</v>
      </c>
      <c r="AB1030" s="13">
        <v>0</v>
      </c>
      <c r="AC1030" s="13">
        <v>0</v>
      </c>
      <c r="AD1030" s="13">
        <v>0</v>
      </c>
      <c r="AE1030" s="13">
        <v>0</v>
      </c>
      <c r="AF1030" s="13">
        <v>0</v>
      </c>
      <c r="AG1030" s="13">
        <v>0</v>
      </c>
      <c r="AH1030" s="13">
        <v>0</v>
      </c>
      <c r="AI1030" s="13">
        <v>0</v>
      </c>
      <c r="AJ1030" s="13">
        <v>0</v>
      </c>
      <c r="AK1030" s="13">
        <v>0</v>
      </c>
      <c r="AL1030" s="13">
        <v>10</v>
      </c>
      <c r="AM1030" s="13">
        <v>0</v>
      </c>
      <c r="AN1030" s="13">
        <v>0</v>
      </c>
      <c r="AO1030" s="13">
        <v>0</v>
      </c>
      <c r="AP1030" s="13">
        <v>0</v>
      </c>
      <c r="AQ1030" s="13">
        <v>0</v>
      </c>
      <c r="AR1030" s="13">
        <v>0</v>
      </c>
      <c r="AS1030" s="13">
        <v>0</v>
      </c>
      <c r="AT1030" s="13">
        <v>0</v>
      </c>
      <c r="AU1030" s="13">
        <v>0</v>
      </c>
      <c r="AV1030" s="13">
        <v>0</v>
      </c>
      <c r="AW1030" s="16">
        <f t="shared" si="294"/>
        <v>10</v>
      </c>
      <c r="AX1030" s="16">
        <v>20</v>
      </c>
      <c r="AY1030" s="10">
        <f t="shared" si="295"/>
        <v>30</v>
      </c>
      <c r="AZ1030" s="10">
        <f>SUM(Z1030:AK1030)</f>
        <v>0</v>
      </c>
      <c r="BA1030" s="10">
        <v>24</v>
      </c>
      <c r="BB1030" s="10">
        <f t="shared" si="296"/>
        <v>14</v>
      </c>
      <c r="BC1030" s="10">
        <f t="shared" si="297"/>
        <v>3.5</v>
      </c>
      <c r="BD1030" s="10">
        <f t="shared" si="298"/>
        <v>30</v>
      </c>
      <c r="BE1030" s="10">
        <f t="shared" si="292"/>
        <v>-10</v>
      </c>
      <c r="BF1030" s="2" t="s">
        <v>119</v>
      </c>
      <c r="BG1030" s="10">
        <f t="shared" si="299"/>
        <v>1.25</v>
      </c>
      <c r="BH1030" s="36" t="s">
        <v>118</v>
      </c>
      <c r="BI1030" s="39" t="str">
        <f t="shared" si="300"/>
        <v/>
      </c>
      <c r="BJ1030" s="39" t="str">
        <f t="shared" si="301"/>
        <v/>
      </c>
      <c r="BK1030" s="16">
        <f>SUM(AR1030:AX1030)</f>
        <v>30</v>
      </c>
      <c r="BL1030" s="10">
        <f>SUM(AL1030:AQ1030)</f>
        <v>10</v>
      </c>
      <c r="BM1030" s="12">
        <f t="shared" si="302"/>
        <v>1</v>
      </c>
      <c r="BN1030" s="12">
        <f t="shared" si="302"/>
        <v>0.33333333333333331</v>
      </c>
      <c r="BO1030" s="9">
        <f t="shared" si="303"/>
        <v>10</v>
      </c>
      <c r="BP1030" s="39" t="str">
        <f t="shared" si="304"/>
        <v/>
      </c>
      <c r="BQ1030" s="147"/>
      <c r="BR1030" s="9">
        <f t="shared" si="305"/>
        <v>0</v>
      </c>
      <c r="BS1030" s="9">
        <f t="shared" si="306"/>
        <v>0</v>
      </c>
      <c r="BT1030" s="9">
        <f t="shared" si="307"/>
        <v>0</v>
      </c>
      <c r="BU1030" s="9" t="str">
        <f>IFERROR(_xlfn.XLOOKUP(D1030,Sheet1!B:B,Sheet1!L:L),"")</f>
        <v/>
      </c>
      <c r="BV1030" s="9" t="e">
        <f>_xlfn.XLOOKUP(BU1030,Sheet1!S:S,Sheet1!T:T)</f>
        <v>#N/A</v>
      </c>
      <c r="BW1030" s="9" t="e">
        <f>_xlfn.XLOOKUP(D1030,Sheet1!B:B,Sheet1!M:M)</f>
        <v>#N/A</v>
      </c>
      <c r="BZ1030" s="108">
        <f t="shared" si="308"/>
        <v>20</v>
      </c>
      <c r="CB1030" s="12">
        <f>AW1030/AY1030</f>
        <v>0.33333333333333331</v>
      </c>
      <c r="CC1030" s="12">
        <f>AX1030/AY1030</f>
        <v>0.66666666666666663</v>
      </c>
      <c r="CG1030" s="1" t="str">
        <f>IF(BO1030&lt;80,"Below 80",
IF(BO1030&lt;=120,"80-120",
IF(BO1030&lt;=200,"&gt; 120-200",
IF(BO1030&lt;=300,"&gt;200-300",
IF(BO1030&lt;=500,"&gt;300-500",
"&gt;500")))))</f>
        <v>Below 80</v>
      </c>
      <c r="CH1030" s="1" t="str">
        <f>IFERROR(_xlfn.XLOOKUP(CG1030,Scenario!M:M,Scenario!N:N),"")</f>
        <v/>
      </c>
      <c r="CI1030" s="1" t="str">
        <f t="shared" si="309"/>
        <v>Yes</v>
      </c>
      <c r="CJ1030" s="75">
        <v>20</v>
      </c>
    </row>
    <row r="1031" spans="1:88" hidden="1">
      <c r="A1031" s="2">
        <v>1030</v>
      </c>
      <c r="B1031" s="2">
        <v>2025</v>
      </c>
      <c r="C1031" s="1">
        <v>0</v>
      </c>
      <c r="D1031" s="37" t="str">
        <v>001J100000Trl63IAB</v>
      </c>
      <c r="E1031" s="37" t="str">
        <v>MITTAL TRADERS</v>
      </c>
      <c r="F1031" s="37" t="str">
        <v>UTTAR PRADESH</v>
      </c>
      <c r="G1031" s="37" t="str">
        <v>MEERUT</v>
      </c>
      <c r="H1031" s="37" t="str">
        <v>Meerut</v>
      </c>
      <c r="I1031" s="37" t="str">
        <v>OPTRIX INFRA LLP</v>
      </c>
      <c r="J1031" s="37" t="str">
        <v>SHIV KUMAR</v>
      </c>
      <c r="K1031" s="37">
        <v>0</v>
      </c>
      <c r="L1031" s="37" t="str">
        <v>001J100000PJG7oIAH</v>
      </c>
      <c r="M1031" s="37" t="str">
        <v>North</v>
      </c>
      <c r="N1031" s="2">
        <v>250004</v>
      </c>
      <c r="O1031" s="2" t="str">
        <v>09CGLPG0445C1ZP</v>
      </c>
      <c r="P1031" s="2">
        <v>7017141780</v>
      </c>
      <c r="Q1031" s="2" t="str">
        <v>Apr'25</v>
      </c>
      <c r="R1031" s="2">
        <v>2026</v>
      </c>
      <c r="S1031" s="1">
        <v>0</v>
      </c>
      <c r="T1031" s="2">
        <v>100</v>
      </c>
      <c r="U1031" s="12">
        <v>1.6666666666666666E-2</v>
      </c>
      <c r="V1031" s="1" t="str">
        <v>Challenger</v>
      </c>
      <c r="W1031" s="13">
        <v>0</v>
      </c>
      <c r="X1031" s="13">
        <v>0</v>
      </c>
      <c r="Y1031" s="13">
        <v>0</v>
      </c>
      <c r="Z1031" s="13">
        <v>0</v>
      </c>
      <c r="AA1031" s="13">
        <v>0</v>
      </c>
      <c r="AB1031" s="13">
        <v>0</v>
      </c>
      <c r="AC1031" s="13">
        <v>0</v>
      </c>
      <c r="AD1031" s="13">
        <v>0</v>
      </c>
      <c r="AE1031" s="13">
        <v>0</v>
      </c>
      <c r="AF1031" s="13">
        <v>0</v>
      </c>
      <c r="AG1031" s="13">
        <v>0</v>
      </c>
      <c r="AH1031" s="13">
        <v>0</v>
      </c>
      <c r="AI1031" s="13">
        <v>0</v>
      </c>
      <c r="AJ1031" s="13">
        <v>0</v>
      </c>
      <c r="AK1031" s="13">
        <v>0</v>
      </c>
      <c r="AL1031" s="13">
        <v>51</v>
      </c>
      <c r="AM1031" s="13">
        <v>19</v>
      </c>
      <c r="AN1031" s="13">
        <v>0</v>
      </c>
      <c r="AO1031" s="13">
        <v>0</v>
      </c>
      <c r="AP1031" s="13">
        <v>0</v>
      </c>
      <c r="AQ1031" s="13">
        <v>0</v>
      </c>
      <c r="AR1031" s="13">
        <v>0</v>
      </c>
      <c r="AS1031" s="13">
        <v>0</v>
      </c>
      <c r="AT1031" s="13">
        <v>0</v>
      </c>
      <c r="AU1031" s="13">
        <v>5</v>
      </c>
      <c r="AV1031" s="13">
        <v>0</v>
      </c>
      <c r="AW1031" s="16">
        <f t="shared" si="294"/>
        <v>75</v>
      </c>
      <c r="AX1031" s="16">
        <f>AW1031*2</f>
        <v>150</v>
      </c>
      <c r="AY1031" s="10">
        <f t="shared" si="295"/>
        <v>225</v>
      </c>
      <c r="AZ1031" s="10">
        <f>SUM(Z1031:AK1031)</f>
        <v>0</v>
      </c>
      <c r="BA1031" s="10">
        <v>100</v>
      </c>
      <c r="BB1031" s="10">
        <f t="shared" si="296"/>
        <v>25</v>
      </c>
      <c r="BC1031" s="10">
        <f t="shared" si="297"/>
        <v>6.25</v>
      </c>
      <c r="BD1031" s="10">
        <f t="shared" si="298"/>
        <v>225</v>
      </c>
      <c r="BE1031" s="10">
        <f t="shared" si="292"/>
        <v>-75</v>
      </c>
      <c r="BF1031" s="2" t="s">
        <v>119</v>
      </c>
      <c r="BG1031" s="10">
        <f t="shared" si="299"/>
        <v>8.75</v>
      </c>
      <c r="BH1031" s="36" t="s">
        <v>118</v>
      </c>
      <c r="BI1031" s="39" t="str">
        <f t="shared" si="300"/>
        <v/>
      </c>
      <c r="BJ1031" s="39" t="str">
        <f t="shared" si="301"/>
        <v>A</v>
      </c>
      <c r="BK1031" s="16">
        <f>SUM(AR1031:AX1031)</f>
        <v>230</v>
      </c>
      <c r="BL1031" s="10">
        <f>SUM(AL1031:AQ1031)</f>
        <v>70</v>
      </c>
      <c r="BM1031" s="12">
        <f t="shared" si="302"/>
        <v>1.0222222222222221</v>
      </c>
      <c r="BN1031" s="12">
        <f t="shared" si="302"/>
        <v>0.31111111111111112</v>
      </c>
      <c r="BO1031" s="9">
        <f t="shared" si="303"/>
        <v>70</v>
      </c>
      <c r="BP1031" s="39" t="str">
        <f t="shared" si="304"/>
        <v/>
      </c>
      <c r="BQ1031" s="147"/>
      <c r="BR1031" s="9">
        <f t="shared" si="305"/>
        <v>0</v>
      </c>
      <c r="BS1031" s="9">
        <f t="shared" si="306"/>
        <v>0</v>
      </c>
      <c r="BT1031" s="9">
        <f t="shared" si="307"/>
        <v>0</v>
      </c>
      <c r="BU1031" s="9" t="str">
        <f>IFERROR(_xlfn.XLOOKUP(D1031,Sheet1!B:B,Sheet1!L:L),"")</f>
        <v/>
      </c>
      <c r="BV1031" s="9" t="e">
        <f>_xlfn.XLOOKUP(BU1031,Sheet1!S:S,Sheet1!T:T)</f>
        <v>#N/A</v>
      </c>
      <c r="BW1031" s="9" t="e">
        <f>_xlfn.XLOOKUP(D1031,Sheet1!B:B,Sheet1!M:M)</f>
        <v>#N/A</v>
      </c>
      <c r="BX1031" s="11" t="s">
        <v>123</v>
      </c>
      <c r="BZ1031" s="108">
        <f t="shared" si="308"/>
        <v>150</v>
      </c>
      <c r="CB1031" s="12">
        <f>AW1031/AY1031</f>
        <v>0.33333333333333331</v>
      </c>
      <c r="CC1031" s="12">
        <f>AX1031/AY1031</f>
        <v>0.66666666666666663</v>
      </c>
      <c r="CG1031" s="1" t="str">
        <f>IF(BO1031&lt;80,"Below 80",
IF(BO1031&lt;=120,"80-120",
IF(BO1031&lt;=200,"&gt; 120-200",
IF(BO1031&lt;=300,"&gt;200-300",
IF(BO1031&lt;=500,"&gt;300-500",
"&gt;500")))))</f>
        <v>Below 80</v>
      </c>
      <c r="CH1031" s="1" t="str">
        <f>IFERROR(_xlfn.XLOOKUP(CG1031,Scenario!M:M,Scenario!N:N),"")</f>
        <v/>
      </c>
      <c r="CI1031" s="1" t="str">
        <f t="shared" si="309"/>
        <v>Yes</v>
      </c>
      <c r="CJ1031" s="75">
        <v>140</v>
      </c>
    </row>
    <row r="1032" spans="1:88" hidden="1">
      <c r="A1032" s="2">
        <v>1031</v>
      </c>
      <c r="B1032" s="2">
        <v>2025</v>
      </c>
      <c r="C1032" s="1">
        <v>0</v>
      </c>
      <c r="D1032" s="37" t="str">
        <v>001J1000007oBgiIAE</v>
      </c>
      <c r="E1032" s="37" t="str">
        <v>M/S NARANG STEEL TRADERS</v>
      </c>
      <c r="F1032" s="37" t="str">
        <v>UTTAR PRADESH</v>
      </c>
      <c r="G1032" s="37" t="str">
        <v>MEERUT</v>
      </c>
      <c r="H1032" s="37">
        <v>0</v>
      </c>
      <c r="I1032" s="37" t="str">
        <v>OPTRIX INFRA LLP</v>
      </c>
      <c r="J1032" s="37" t="str">
        <v>SHIV KUMAR</v>
      </c>
      <c r="K1032" s="37">
        <v>0</v>
      </c>
      <c r="L1032" s="37" t="str">
        <v>001J100000PJG7oIAH</v>
      </c>
      <c r="M1032" s="37" t="str">
        <v>North</v>
      </c>
      <c r="N1032" s="2">
        <v>250002</v>
      </c>
      <c r="O1032" s="2" t="str">
        <v>09AACFN1331R1Z0</v>
      </c>
      <c r="P1032" s="2">
        <v>9897001200</v>
      </c>
      <c r="Q1032" s="2" t="str">
        <v>Apr'25</v>
      </c>
      <c r="R1032" s="2">
        <v>2026</v>
      </c>
      <c r="S1032" s="1">
        <v>0</v>
      </c>
      <c r="T1032" s="2">
        <v>150</v>
      </c>
      <c r="U1032" s="12">
        <v>0</v>
      </c>
      <c r="V1032" s="1" t="str">
        <v>Challenger</v>
      </c>
      <c r="W1032" s="13">
        <v>0</v>
      </c>
      <c r="X1032" s="13">
        <v>0</v>
      </c>
      <c r="Y1032" s="13">
        <v>0</v>
      </c>
      <c r="Z1032" s="13">
        <v>0</v>
      </c>
      <c r="AA1032" s="13">
        <v>0</v>
      </c>
      <c r="AB1032" s="13">
        <v>0</v>
      </c>
      <c r="AC1032" s="13">
        <v>0</v>
      </c>
      <c r="AD1032" s="13">
        <v>0</v>
      </c>
      <c r="AE1032" s="13">
        <v>0</v>
      </c>
      <c r="AF1032" s="13">
        <v>0</v>
      </c>
      <c r="AG1032" s="13">
        <v>0</v>
      </c>
      <c r="AH1032" s="13">
        <v>0</v>
      </c>
      <c r="AI1032" s="13">
        <v>0</v>
      </c>
      <c r="AJ1032" s="13">
        <v>0</v>
      </c>
      <c r="AK1032" s="13">
        <v>0</v>
      </c>
      <c r="AL1032" s="13">
        <v>25</v>
      </c>
      <c r="AM1032" s="13">
        <v>0</v>
      </c>
      <c r="AN1032" s="13">
        <v>0</v>
      </c>
      <c r="AO1032" s="13">
        <v>0</v>
      </c>
      <c r="AP1032" s="13">
        <v>0</v>
      </c>
      <c r="AQ1032" s="13">
        <v>0</v>
      </c>
      <c r="AR1032" s="13">
        <v>0</v>
      </c>
      <c r="AS1032" s="13">
        <v>0</v>
      </c>
      <c r="AT1032" s="13">
        <v>0</v>
      </c>
      <c r="AU1032" s="13">
        <v>0</v>
      </c>
      <c r="AV1032" s="13">
        <v>0</v>
      </c>
      <c r="AW1032" s="16">
        <f t="shared" si="294"/>
        <v>25</v>
      </c>
      <c r="AX1032" s="16">
        <v>50</v>
      </c>
      <c r="AY1032" s="10">
        <f t="shared" si="295"/>
        <v>75</v>
      </c>
      <c r="AZ1032" s="10">
        <f>SUM(Z1032:AK1032)</f>
        <v>0</v>
      </c>
      <c r="BA1032" s="10">
        <v>35</v>
      </c>
      <c r="BB1032" s="10">
        <f t="shared" si="296"/>
        <v>10</v>
      </c>
      <c r="BC1032" s="10">
        <f t="shared" si="297"/>
        <v>2.5</v>
      </c>
      <c r="BD1032" s="10">
        <f t="shared" si="298"/>
        <v>75</v>
      </c>
      <c r="BE1032" s="10">
        <f t="shared" si="292"/>
        <v>-25</v>
      </c>
      <c r="BF1032" s="2" t="s">
        <v>119</v>
      </c>
      <c r="BG1032" s="10">
        <f t="shared" si="299"/>
        <v>3.125</v>
      </c>
      <c r="BH1032" s="36" t="s">
        <v>118</v>
      </c>
      <c r="BI1032" s="39" t="str">
        <f t="shared" si="300"/>
        <v/>
      </c>
      <c r="BJ1032" s="39" t="str">
        <f t="shared" si="301"/>
        <v/>
      </c>
      <c r="BK1032" s="16">
        <f>SUM(AR1032:AX1032)</f>
        <v>75</v>
      </c>
      <c r="BL1032" s="10">
        <f>SUM(AL1032:AQ1032)</f>
        <v>25</v>
      </c>
      <c r="BM1032" s="12">
        <f t="shared" si="302"/>
        <v>1</v>
      </c>
      <c r="BN1032" s="12">
        <f t="shared" si="302"/>
        <v>0.33333333333333331</v>
      </c>
      <c r="BO1032" s="9">
        <f t="shared" si="303"/>
        <v>25</v>
      </c>
      <c r="BP1032" s="39" t="str">
        <f t="shared" si="304"/>
        <v/>
      </c>
      <c r="BQ1032" s="147"/>
      <c r="BR1032" s="9">
        <f t="shared" si="305"/>
        <v>0</v>
      </c>
      <c r="BS1032" s="9">
        <f t="shared" si="306"/>
        <v>0</v>
      </c>
      <c r="BT1032" s="9">
        <f t="shared" si="307"/>
        <v>0</v>
      </c>
      <c r="BU1032" s="9" t="str">
        <f>IFERROR(_xlfn.XLOOKUP(D1032,Sheet1!B:B,Sheet1!L:L),"")</f>
        <v/>
      </c>
      <c r="BV1032" s="9" t="e">
        <f>_xlfn.XLOOKUP(BU1032,Sheet1!S:S,Sheet1!T:T)</f>
        <v>#N/A</v>
      </c>
      <c r="BW1032" s="9" t="e">
        <f>_xlfn.XLOOKUP(D1032,Sheet1!B:B,Sheet1!M:M)</f>
        <v>#N/A</v>
      </c>
      <c r="BZ1032" s="108">
        <f t="shared" si="308"/>
        <v>50</v>
      </c>
      <c r="CB1032" s="12">
        <f>AW1032/AY1032</f>
        <v>0.33333333333333331</v>
      </c>
      <c r="CC1032" s="12">
        <f>AX1032/AY1032</f>
        <v>0.66666666666666663</v>
      </c>
      <c r="CG1032" s="1" t="str">
        <f>IF(BO1032&lt;80,"Below 80",
IF(BO1032&lt;=120,"80-120",
IF(BO1032&lt;=200,"&gt; 120-200",
IF(BO1032&lt;=300,"&gt;200-300",
IF(BO1032&lt;=500,"&gt;300-500",
"&gt;500")))))</f>
        <v>Below 80</v>
      </c>
      <c r="CH1032" s="1" t="str">
        <f>IFERROR(_xlfn.XLOOKUP(CG1032,Scenario!M:M,Scenario!N:N),"")</f>
        <v/>
      </c>
      <c r="CI1032" s="1" t="str">
        <f t="shared" si="309"/>
        <v>Yes</v>
      </c>
      <c r="CJ1032" s="75">
        <v>50</v>
      </c>
    </row>
    <row r="1033" spans="1:88" hidden="1">
      <c r="A1033" s="2">
        <v>1032</v>
      </c>
      <c r="B1033" s="2">
        <v>2025</v>
      </c>
      <c r="C1033" s="1">
        <v>0</v>
      </c>
      <c r="D1033" s="37" t="str">
        <v>001J100000VlBvkIAF</v>
      </c>
      <c r="E1033" s="37" t="str">
        <v>ADVANCE IRON &amp; STEEL CO.</v>
      </c>
      <c r="F1033" s="37" t="str">
        <v>UTTAR PRADESH</v>
      </c>
      <c r="G1033" s="37" t="str">
        <v>GAUTAM BUDDHA NAGAR</v>
      </c>
      <c r="H1033" s="37">
        <v>0</v>
      </c>
      <c r="I1033" s="37" t="str">
        <v>OPTRIX INFRA LLP</v>
      </c>
      <c r="J1033" s="37" t="str">
        <v>Aashish Goyal</v>
      </c>
      <c r="K1033" s="37">
        <v>0</v>
      </c>
      <c r="L1033" s="37" t="str">
        <v>001J100000PJG7oIAH</v>
      </c>
      <c r="M1033" s="37" t="str">
        <v>North</v>
      </c>
      <c r="N1033" s="2">
        <v>201009</v>
      </c>
      <c r="O1033" s="2">
        <v>0</v>
      </c>
      <c r="P1033" s="2">
        <v>0</v>
      </c>
      <c r="Q1033" s="2" t="str">
        <v>Apr'25</v>
      </c>
      <c r="R1033" s="2">
        <v>2026</v>
      </c>
      <c r="S1033" s="1">
        <v>0</v>
      </c>
      <c r="T1033" s="2">
        <v>300</v>
      </c>
      <c r="U1033" s="12">
        <v>0</v>
      </c>
      <c r="V1033" s="1" t="str">
        <v>Alien</v>
      </c>
      <c r="W1033" s="13">
        <v>0</v>
      </c>
      <c r="X1033" s="13">
        <v>0</v>
      </c>
      <c r="Y1033" s="13">
        <v>0</v>
      </c>
      <c r="Z1033" s="13">
        <v>0</v>
      </c>
      <c r="AA1033" s="13">
        <v>0</v>
      </c>
      <c r="AB1033" s="13">
        <v>0</v>
      </c>
      <c r="AC1033" s="13">
        <v>0</v>
      </c>
      <c r="AD1033" s="13">
        <v>0</v>
      </c>
      <c r="AE1033" s="13">
        <v>0</v>
      </c>
      <c r="AF1033" s="13">
        <v>0</v>
      </c>
      <c r="AG1033" s="13">
        <v>0</v>
      </c>
      <c r="AH1033" s="13">
        <v>0</v>
      </c>
      <c r="AI1033" s="13">
        <v>0</v>
      </c>
      <c r="AJ1033" s="13">
        <v>0</v>
      </c>
      <c r="AK1033" s="13">
        <v>0</v>
      </c>
      <c r="AL1033" s="13">
        <v>2</v>
      </c>
      <c r="AM1033" s="13">
        <v>10</v>
      </c>
      <c r="AN1033" s="13">
        <v>0</v>
      </c>
      <c r="AO1033" s="13">
        <v>0</v>
      </c>
      <c r="AP1033" s="13">
        <v>0</v>
      </c>
      <c r="AQ1033" s="13">
        <v>0</v>
      </c>
      <c r="AR1033" s="13">
        <v>0</v>
      </c>
      <c r="AS1033" s="13">
        <v>0</v>
      </c>
      <c r="AT1033" s="13">
        <v>0</v>
      </c>
      <c r="AU1033" s="13">
        <v>0</v>
      </c>
      <c r="AV1033" s="13">
        <v>0</v>
      </c>
      <c r="AW1033" s="16">
        <f t="shared" si="294"/>
        <v>12</v>
      </c>
      <c r="AX1033" s="16">
        <v>24</v>
      </c>
      <c r="AY1033" s="10">
        <f t="shared" si="295"/>
        <v>36</v>
      </c>
      <c r="AZ1033" s="10">
        <f>SUM(Z1033:AK1033)</f>
        <v>0</v>
      </c>
      <c r="BA1033" s="10">
        <v>22</v>
      </c>
      <c r="BB1033" s="10">
        <f t="shared" si="296"/>
        <v>10</v>
      </c>
      <c r="BC1033" s="10">
        <f t="shared" si="297"/>
        <v>2.5</v>
      </c>
      <c r="BD1033" s="10">
        <f t="shared" si="298"/>
        <v>36</v>
      </c>
      <c r="BE1033" s="10">
        <f t="shared" si="292"/>
        <v>-12</v>
      </c>
      <c r="BF1033" s="2" t="s">
        <v>119</v>
      </c>
      <c r="BG1033" s="10">
        <f t="shared" si="299"/>
        <v>1.5</v>
      </c>
      <c r="BH1033" s="36" t="s">
        <v>118</v>
      </c>
      <c r="BI1033" s="39" t="str">
        <f t="shared" si="300"/>
        <v/>
      </c>
      <c r="BJ1033" s="39" t="str">
        <f t="shared" si="301"/>
        <v/>
      </c>
      <c r="BK1033" s="16">
        <f>SUM(AR1033:AX1033)</f>
        <v>36</v>
      </c>
      <c r="BL1033" s="10">
        <f>SUM(AL1033:AQ1033)</f>
        <v>12</v>
      </c>
      <c r="BM1033" s="12">
        <f t="shared" si="302"/>
        <v>1</v>
      </c>
      <c r="BN1033" s="12">
        <f t="shared" si="302"/>
        <v>0.33333333333333331</v>
      </c>
      <c r="BO1033" s="9">
        <f t="shared" si="303"/>
        <v>12</v>
      </c>
      <c r="BP1033" s="39" t="str">
        <f t="shared" si="304"/>
        <v/>
      </c>
      <c r="BQ1033" s="147"/>
      <c r="BR1033" s="9">
        <f t="shared" si="305"/>
        <v>0</v>
      </c>
      <c r="BS1033" s="9">
        <f t="shared" si="306"/>
        <v>0</v>
      </c>
      <c r="BT1033" s="9">
        <f t="shared" si="307"/>
        <v>0</v>
      </c>
      <c r="BU1033" s="9" t="str">
        <f>IFERROR(_xlfn.XLOOKUP(D1033,Sheet1!B:B,Sheet1!L:L),"")</f>
        <v/>
      </c>
      <c r="BV1033" s="9" t="e">
        <f>_xlfn.XLOOKUP(BU1033,Sheet1!S:S,Sheet1!T:T)</f>
        <v>#N/A</v>
      </c>
      <c r="BW1033" s="9" t="e">
        <f>_xlfn.XLOOKUP(D1033,Sheet1!B:B,Sheet1!M:M)</f>
        <v>#N/A</v>
      </c>
      <c r="BZ1033" s="108">
        <f t="shared" si="308"/>
        <v>24</v>
      </c>
      <c r="CB1033" s="12">
        <f>AW1033/AY1033</f>
        <v>0.33333333333333331</v>
      </c>
      <c r="CC1033" s="12">
        <f>AX1033/AY1033</f>
        <v>0.66666666666666663</v>
      </c>
      <c r="CG1033" s="1" t="str">
        <f>IF(BO1033&lt;80,"Below 80",
IF(BO1033&lt;=120,"80-120",
IF(BO1033&lt;=200,"&gt; 120-200",
IF(BO1033&lt;=300,"&gt;200-300",
IF(BO1033&lt;=500,"&gt;300-500",
"&gt;500")))))</f>
        <v>Below 80</v>
      </c>
      <c r="CH1033" s="1" t="str">
        <f>IFERROR(_xlfn.XLOOKUP(CG1033,Scenario!M:M,Scenario!N:N),"")</f>
        <v/>
      </c>
      <c r="CI1033" s="1" t="str">
        <f t="shared" si="309"/>
        <v>Yes</v>
      </c>
      <c r="CJ1033" s="75">
        <v>24</v>
      </c>
    </row>
    <row r="1034" spans="1:88" hidden="1">
      <c r="A1034" s="2">
        <v>1033</v>
      </c>
      <c r="B1034" s="2">
        <v>2025</v>
      </c>
      <c r="C1034" s="1">
        <v>0</v>
      </c>
      <c r="D1034" s="37" t="str">
        <v>0015g00001fUOSqAAO</v>
      </c>
      <c r="E1034" s="37" t="str">
        <v>New Steel Traders</v>
      </c>
      <c r="F1034" s="37" t="str">
        <v>UTTAR PRADESH</v>
      </c>
      <c r="G1034" s="37" t="str">
        <v>GAUTAM BUDDHA NAGAR</v>
      </c>
      <c r="H1034" s="37">
        <v>0</v>
      </c>
      <c r="I1034" s="37" t="str">
        <v>OPTRIX INFRA LLP</v>
      </c>
      <c r="J1034" s="37" t="e">
        <v>#VALUE!</v>
      </c>
      <c r="K1034" s="37">
        <v>0</v>
      </c>
      <c r="L1034" s="37" t="str">
        <v>001J100000PJG7oIAH</v>
      </c>
      <c r="M1034" s="37" t="str">
        <v>North</v>
      </c>
      <c r="N1034" s="2" t="e">
        <v>#VALUE!</v>
      </c>
      <c r="O1034" s="2" t="e">
        <v>#VALUE!</v>
      </c>
      <c r="P1034" s="2" t="e">
        <v>#VALUE!</v>
      </c>
      <c r="Q1034" s="2" t="str">
        <v>Apr'25</v>
      </c>
      <c r="R1034" s="2">
        <v>2026</v>
      </c>
      <c r="S1034" s="1">
        <v>0</v>
      </c>
      <c r="T1034" s="2" t="str">
        <v/>
      </c>
      <c r="U1034" s="12">
        <v>0</v>
      </c>
      <c r="V1034" s="1" t="str">
        <v>Potential Not updated</v>
      </c>
      <c r="W1034" s="13">
        <v>0</v>
      </c>
      <c r="X1034" s="13">
        <v>0</v>
      </c>
      <c r="Y1034" s="13">
        <v>0</v>
      </c>
      <c r="Z1034" s="13">
        <v>0</v>
      </c>
      <c r="AA1034" s="13">
        <v>0</v>
      </c>
      <c r="AB1034" s="13">
        <v>0</v>
      </c>
      <c r="AC1034" s="13">
        <v>0</v>
      </c>
      <c r="AD1034" s="13">
        <v>0</v>
      </c>
      <c r="AE1034" s="13">
        <v>0</v>
      </c>
      <c r="AF1034" s="13">
        <v>0</v>
      </c>
      <c r="AG1034" s="13">
        <v>0</v>
      </c>
      <c r="AH1034" s="13">
        <v>0</v>
      </c>
      <c r="AI1034" s="13">
        <v>0</v>
      </c>
      <c r="AJ1034" s="13">
        <v>0</v>
      </c>
      <c r="AK1034" s="13">
        <v>0</v>
      </c>
      <c r="AL1034" s="13">
        <v>5</v>
      </c>
      <c r="AM1034" s="13">
        <v>0</v>
      </c>
      <c r="AN1034" s="13">
        <v>0</v>
      </c>
      <c r="AO1034" s="13">
        <v>0</v>
      </c>
      <c r="AP1034" s="13">
        <v>0</v>
      </c>
      <c r="AQ1034" s="13">
        <v>0</v>
      </c>
      <c r="AR1034" s="13">
        <v>0</v>
      </c>
      <c r="AS1034" s="13">
        <v>0</v>
      </c>
      <c r="AT1034" s="13">
        <v>0</v>
      </c>
      <c r="AU1034" s="13">
        <v>0</v>
      </c>
      <c r="AV1034" s="13">
        <v>0</v>
      </c>
      <c r="AW1034" s="16">
        <f t="shared" si="294"/>
        <v>5</v>
      </c>
      <c r="AX1034" s="16">
        <v>10</v>
      </c>
      <c r="AY1034" s="10">
        <f t="shared" si="295"/>
        <v>15</v>
      </c>
      <c r="AZ1034" s="10">
        <f>SUM(Z1034:AK1034)</f>
        <v>0</v>
      </c>
      <c r="BA1034" s="10">
        <v>10</v>
      </c>
      <c r="BB1034" s="10">
        <f t="shared" si="296"/>
        <v>5</v>
      </c>
      <c r="BC1034" s="10">
        <f t="shared" si="297"/>
        <v>1.25</v>
      </c>
      <c r="BD1034" s="10">
        <f t="shared" si="298"/>
        <v>15</v>
      </c>
      <c r="BE1034" s="10">
        <f t="shared" si="292"/>
        <v>-5</v>
      </c>
      <c r="BF1034" s="2" t="s">
        <v>119</v>
      </c>
      <c r="BG1034" s="10">
        <f t="shared" si="299"/>
        <v>0.625</v>
      </c>
      <c r="BH1034" s="36" t="s">
        <v>118</v>
      </c>
      <c r="BI1034" s="39" t="str">
        <f t="shared" si="300"/>
        <v/>
      </c>
      <c r="BJ1034" s="39" t="str">
        <f t="shared" si="301"/>
        <v/>
      </c>
      <c r="BK1034" s="16">
        <f>SUM(AR1034:AX1034)</f>
        <v>15</v>
      </c>
      <c r="BL1034" s="10">
        <f>SUM(AL1034:AQ1034)</f>
        <v>5</v>
      </c>
      <c r="BM1034" s="12">
        <f t="shared" si="302"/>
        <v>1</v>
      </c>
      <c r="BN1034" s="12">
        <f t="shared" si="302"/>
        <v>0.33333333333333331</v>
      </c>
      <c r="BO1034" s="9">
        <f t="shared" si="303"/>
        <v>5</v>
      </c>
      <c r="BP1034" s="39" t="str">
        <f t="shared" si="304"/>
        <v/>
      </c>
      <c r="BQ1034" s="147"/>
      <c r="BR1034" s="9">
        <f t="shared" si="305"/>
        <v>0</v>
      </c>
      <c r="BS1034" s="9">
        <f t="shared" si="306"/>
        <v>0</v>
      </c>
      <c r="BT1034" s="9">
        <f t="shared" si="307"/>
        <v>0</v>
      </c>
      <c r="BU1034" s="9" t="str">
        <f>IFERROR(_xlfn.XLOOKUP(D1034,Sheet1!B:B,Sheet1!L:L),"")</f>
        <v/>
      </c>
      <c r="BV1034" s="9" t="e">
        <f>_xlfn.XLOOKUP(BU1034,Sheet1!S:S,Sheet1!T:T)</f>
        <v>#N/A</v>
      </c>
      <c r="BW1034" s="9" t="e">
        <f>_xlfn.XLOOKUP(D1034,Sheet1!B:B,Sheet1!M:M)</f>
        <v>#N/A</v>
      </c>
      <c r="BZ1034" s="108">
        <f t="shared" si="308"/>
        <v>10</v>
      </c>
      <c r="CB1034" s="12">
        <f>AW1034/AY1034</f>
        <v>0.33333333333333331</v>
      </c>
      <c r="CC1034" s="12">
        <f>AX1034/AY1034</f>
        <v>0.66666666666666663</v>
      </c>
      <c r="CG1034" s="1" t="str">
        <f>IF(BO1034&lt;80,"Below 80",
IF(BO1034&lt;=120,"80-120",
IF(BO1034&lt;=200,"&gt; 120-200",
IF(BO1034&lt;=300,"&gt;200-300",
IF(BO1034&lt;=500,"&gt;300-500",
"&gt;500")))))</f>
        <v>Below 80</v>
      </c>
      <c r="CH1034" s="1" t="str">
        <f>IFERROR(_xlfn.XLOOKUP(CG1034,Scenario!M:M,Scenario!N:N),"")</f>
        <v/>
      </c>
      <c r="CI1034" s="1" t="str">
        <f t="shared" si="309"/>
        <v>Yes</v>
      </c>
      <c r="CJ1034" s="75">
        <v>10</v>
      </c>
    </row>
    <row r="1035" spans="1:88" hidden="1">
      <c r="A1035" s="2">
        <v>1034</v>
      </c>
      <c r="B1035" s="2">
        <v>2025</v>
      </c>
      <c r="C1035" s="1">
        <v>0</v>
      </c>
      <c r="D1035" s="37" t="str">
        <v>001J100000VlBxCIAV</v>
      </c>
      <c r="E1035" s="37" t="str">
        <v>PRABHU TRADERS</v>
      </c>
      <c r="F1035" s="37" t="str">
        <v>UTTAR PRADESH</v>
      </c>
      <c r="G1035" s="37" t="str">
        <v>GHAZIABAD</v>
      </c>
      <c r="H1035" s="37">
        <v>0</v>
      </c>
      <c r="I1035" s="37" t="str">
        <v>OPTRIX INFRA LLP</v>
      </c>
      <c r="J1035" s="37" t="str">
        <v>Aashish Goyal</v>
      </c>
      <c r="K1035" s="37">
        <v>0</v>
      </c>
      <c r="L1035" s="37" t="str">
        <v>001J100000PJG7oIAH</v>
      </c>
      <c r="M1035" s="37" t="str">
        <v>North</v>
      </c>
      <c r="N1035" s="2">
        <v>201012</v>
      </c>
      <c r="O1035" s="2" t="str">
        <v>09BELPJ9147K1ZT</v>
      </c>
      <c r="P1035" s="2">
        <v>9540744303</v>
      </c>
      <c r="Q1035" s="2" t="str">
        <v>Apr'25</v>
      </c>
      <c r="R1035" s="2">
        <v>2026</v>
      </c>
      <c r="S1035" s="1">
        <v>0</v>
      </c>
      <c r="T1035" s="2">
        <v>250</v>
      </c>
      <c r="U1035" s="12">
        <v>0</v>
      </c>
      <c r="V1035" s="1" t="str">
        <v>Alien</v>
      </c>
      <c r="W1035" s="13">
        <v>0</v>
      </c>
      <c r="X1035" s="13">
        <v>0</v>
      </c>
      <c r="Y1035" s="13">
        <v>0</v>
      </c>
      <c r="Z1035" s="13">
        <v>0</v>
      </c>
      <c r="AA1035" s="13">
        <v>0</v>
      </c>
      <c r="AB1035" s="13">
        <v>0</v>
      </c>
      <c r="AC1035" s="13">
        <v>0</v>
      </c>
      <c r="AD1035" s="13">
        <v>0</v>
      </c>
      <c r="AE1035" s="13">
        <v>0</v>
      </c>
      <c r="AF1035" s="13">
        <v>0</v>
      </c>
      <c r="AG1035" s="13">
        <v>0</v>
      </c>
      <c r="AH1035" s="13">
        <v>0</v>
      </c>
      <c r="AI1035" s="13">
        <v>0</v>
      </c>
      <c r="AJ1035" s="13">
        <v>0</v>
      </c>
      <c r="AK1035" s="13">
        <v>0</v>
      </c>
      <c r="AL1035" s="13">
        <v>4</v>
      </c>
      <c r="AM1035" s="13">
        <v>0</v>
      </c>
      <c r="AN1035" s="13">
        <v>0</v>
      </c>
      <c r="AO1035" s="13">
        <v>0</v>
      </c>
      <c r="AP1035" s="13">
        <v>0</v>
      </c>
      <c r="AQ1035" s="13">
        <v>0</v>
      </c>
      <c r="AR1035" s="13">
        <v>0</v>
      </c>
      <c r="AS1035" s="13">
        <v>0</v>
      </c>
      <c r="AT1035" s="13">
        <v>0</v>
      </c>
      <c r="AU1035" s="13">
        <v>0</v>
      </c>
      <c r="AV1035" s="13">
        <v>0</v>
      </c>
      <c r="AW1035" s="16">
        <f t="shared" si="294"/>
        <v>4</v>
      </c>
      <c r="AX1035" s="16">
        <v>8</v>
      </c>
      <c r="AY1035" s="10">
        <f t="shared" si="295"/>
        <v>12</v>
      </c>
      <c r="AZ1035" s="10">
        <f>SUM(Z1035:AK1035)</f>
        <v>0</v>
      </c>
      <c r="BA1035" s="10">
        <v>8</v>
      </c>
      <c r="BB1035" s="10">
        <f t="shared" si="296"/>
        <v>4</v>
      </c>
      <c r="BC1035" s="10">
        <f t="shared" si="297"/>
        <v>1</v>
      </c>
      <c r="BD1035" s="10">
        <f t="shared" si="298"/>
        <v>12</v>
      </c>
      <c r="BE1035" s="10">
        <f t="shared" si="292"/>
        <v>-4</v>
      </c>
      <c r="BF1035" s="2" t="s">
        <v>119</v>
      </c>
      <c r="BG1035" s="10">
        <f t="shared" si="299"/>
        <v>0.5</v>
      </c>
      <c r="BH1035" s="36" t="s">
        <v>118</v>
      </c>
      <c r="BI1035" s="39" t="str">
        <f t="shared" si="300"/>
        <v/>
      </c>
      <c r="BJ1035" s="39" t="str">
        <f t="shared" si="301"/>
        <v/>
      </c>
      <c r="BK1035" s="16">
        <f>SUM(AR1035:AX1035)</f>
        <v>12</v>
      </c>
      <c r="BL1035" s="10">
        <f>SUM(AL1035:AQ1035)</f>
        <v>4</v>
      </c>
      <c r="BM1035" s="12">
        <f t="shared" si="302"/>
        <v>1</v>
      </c>
      <c r="BN1035" s="12">
        <f t="shared" si="302"/>
        <v>0.33333333333333331</v>
      </c>
      <c r="BO1035" s="9">
        <f t="shared" si="303"/>
        <v>4</v>
      </c>
      <c r="BP1035" s="39" t="str">
        <f t="shared" si="304"/>
        <v/>
      </c>
      <c r="BQ1035" s="147"/>
      <c r="BR1035" s="9">
        <f t="shared" si="305"/>
        <v>0</v>
      </c>
      <c r="BS1035" s="9">
        <f t="shared" si="306"/>
        <v>0</v>
      </c>
      <c r="BT1035" s="9">
        <f t="shared" si="307"/>
        <v>0</v>
      </c>
      <c r="BU1035" s="9" t="str">
        <f>IFERROR(_xlfn.XLOOKUP(D1035,Sheet1!B:B,Sheet1!L:L),"")</f>
        <v/>
      </c>
      <c r="BV1035" s="9" t="e">
        <f>_xlfn.XLOOKUP(BU1035,Sheet1!S:S,Sheet1!T:T)</f>
        <v>#N/A</v>
      </c>
      <c r="BW1035" s="9" t="e">
        <f>_xlfn.XLOOKUP(D1035,Sheet1!B:B,Sheet1!M:M)</f>
        <v>#N/A</v>
      </c>
      <c r="BZ1035" s="108">
        <f t="shared" si="308"/>
        <v>8</v>
      </c>
      <c r="CB1035" s="12">
        <f>AW1035/AY1035</f>
        <v>0.33333333333333331</v>
      </c>
      <c r="CC1035" s="12">
        <f>AX1035/AY1035</f>
        <v>0.66666666666666663</v>
      </c>
      <c r="CG1035" s="1" t="str">
        <f>IF(BO1035&lt;80,"Below 80",
IF(BO1035&lt;=120,"80-120",
IF(BO1035&lt;=200,"&gt; 120-200",
IF(BO1035&lt;=300,"&gt;200-300",
IF(BO1035&lt;=500,"&gt;300-500",
"&gt;500")))))</f>
        <v>Below 80</v>
      </c>
      <c r="CH1035" s="1" t="str">
        <f>IFERROR(_xlfn.XLOOKUP(CG1035,Scenario!M:M,Scenario!N:N),"")</f>
        <v/>
      </c>
      <c r="CI1035" s="1" t="str">
        <f t="shared" si="309"/>
        <v>Yes</v>
      </c>
      <c r="CJ1035" s="75">
        <v>8</v>
      </c>
    </row>
    <row r="1036" spans="1:88" hidden="1">
      <c r="A1036" s="2">
        <v>1035</v>
      </c>
      <c r="B1036" s="2">
        <v>2025</v>
      </c>
      <c r="C1036" s="1">
        <v>0</v>
      </c>
      <c r="D1036" s="37" t="str">
        <v>001J100000VlCkJIAV</v>
      </c>
      <c r="E1036" s="37" t="str">
        <v>RAJEEV KUMAR AGARWAL</v>
      </c>
      <c r="F1036" s="37" t="str">
        <v>UTTAR PRADESH</v>
      </c>
      <c r="G1036" s="37" t="str">
        <v>MEERUT</v>
      </c>
      <c r="H1036" s="37">
        <v>0</v>
      </c>
      <c r="I1036" s="37" t="str">
        <v>OPTRIX INFRA LLP</v>
      </c>
      <c r="J1036" s="37" t="str">
        <v>SHIV KUMAR</v>
      </c>
      <c r="K1036" s="37">
        <v>0</v>
      </c>
      <c r="L1036" s="37" t="str">
        <v>001J100000PJG7oIAH</v>
      </c>
      <c r="M1036" s="37" t="str">
        <v>North</v>
      </c>
      <c r="N1036" s="2">
        <v>250002</v>
      </c>
      <c r="O1036" s="2" t="str">
        <v>09AANPA6463E1ZP</v>
      </c>
      <c r="P1036" s="2">
        <v>9837568900</v>
      </c>
      <c r="Q1036" s="2" t="str">
        <v>Apr'25</v>
      </c>
      <c r="R1036" s="2">
        <v>2026</v>
      </c>
      <c r="S1036" s="1">
        <v>0</v>
      </c>
      <c r="T1036" s="2">
        <v>100</v>
      </c>
      <c r="U1036" s="12">
        <v>0</v>
      </c>
      <c r="V1036" s="1" t="str">
        <v>Challenger</v>
      </c>
      <c r="W1036" s="13">
        <v>0</v>
      </c>
      <c r="X1036" s="13">
        <v>0</v>
      </c>
      <c r="Y1036" s="13">
        <v>0</v>
      </c>
      <c r="Z1036" s="13">
        <v>0</v>
      </c>
      <c r="AA1036" s="13">
        <v>0</v>
      </c>
      <c r="AB1036" s="13">
        <v>0</v>
      </c>
      <c r="AC1036" s="13">
        <v>0</v>
      </c>
      <c r="AD1036" s="13">
        <v>0</v>
      </c>
      <c r="AE1036" s="13">
        <v>0</v>
      </c>
      <c r="AF1036" s="13">
        <v>0</v>
      </c>
      <c r="AG1036" s="13">
        <v>0</v>
      </c>
      <c r="AH1036" s="13">
        <v>0</v>
      </c>
      <c r="AI1036" s="13">
        <v>0</v>
      </c>
      <c r="AJ1036" s="13">
        <v>0</v>
      </c>
      <c r="AK1036" s="13">
        <v>0</v>
      </c>
      <c r="AL1036" s="13">
        <v>26</v>
      </c>
      <c r="AM1036" s="13">
        <v>0</v>
      </c>
      <c r="AN1036" s="13">
        <v>0</v>
      </c>
      <c r="AO1036" s="13">
        <v>0</v>
      </c>
      <c r="AP1036" s="13">
        <v>0</v>
      </c>
      <c r="AQ1036" s="13">
        <v>0</v>
      </c>
      <c r="AR1036" s="13">
        <v>0</v>
      </c>
      <c r="AS1036" s="13">
        <v>0</v>
      </c>
      <c r="AT1036" s="13">
        <v>0</v>
      </c>
      <c r="AU1036" s="13">
        <v>0</v>
      </c>
      <c r="AV1036" s="13">
        <v>0</v>
      </c>
      <c r="AW1036" s="16">
        <f t="shared" si="294"/>
        <v>26</v>
      </c>
      <c r="AX1036" s="16">
        <v>52</v>
      </c>
      <c r="AY1036" s="10">
        <f t="shared" si="295"/>
        <v>78</v>
      </c>
      <c r="AZ1036" s="10">
        <f>SUM(Z1036:AK1036)</f>
        <v>0</v>
      </c>
      <c r="BA1036" s="10">
        <v>26</v>
      </c>
      <c r="BB1036" s="10">
        <f t="shared" si="296"/>
        <v>0</v>
      </c>
      <c r="BC1036" s="10">
        <f t="shared" si="297"/>
        <v>0</v>
      </c>
      <c r="BD1036" s="10">
        <f t="shared" si="298"/>
        <v>78</v>
      </c>
      <c r="BE1036" s="10">
        <f t="shared" si="292"/>
        <v>-26</v>
      </c>
      <c r="BF1036" s="2" t="s">
        <v>119</v>
      </c>
      <c r="BG1036" s="10">
        <f t="shared" si="299"/>
        <v>3.25</v>
      </c>
      <c r="BH1036" s="36" t="s">
        <v>118</v>
      </c>
      <c r="BI1036" s="39" t="str">
        <f t="shared" si="300"/>
        <v/>
      </c>
      <c r="BJ1036" s="39" t="str">
        <f t="shared" si="301"/>
        <v/>
      </c>
      <c r="BK1036" s="16">
        <f>SUM(AR1036:AX1036)</f>
        <v>78</v>
      </c>
      <c r="BL1036" s="10">
        <f>SUM(AL1036:AQ1036)</f>
        <v>26</v>
      </c>
      <c r="BM1036" s="12">
        <f t="shared" si="302"/>
        <v>1</v>
      </c>
      <c r="BN1036" s="12">
        <f t="shared" si="302"/>
        <v>0.33333333333333331</v>
      </c>
      <c r="BO1036" s="9">
        <f t="shared" si="303"/>
        <v>26</v>
      </c>
      <c r="BP1036" s="39" t="str">
        <f t="shared" si="304"/>
        <v/>
      </c>
      <c r="BQ1036" s="147"/>
      <c r="BR1036" s="9">
        <f t="shared" si="305"/>
        <v>0</v>
      </c>
      <c r="BS1036" s="9">
        <f t="shared" si="306"/>
        <v>0</v>
      </c>
      <c r="BT1036" s="9">
        <f t="shared" si="307"/>
        <v>0</v>
      </c>
      <c r="BU1036" s="9" t="str">
        <f>IFERROR(_xlfn.XLOOKUP(D1036,Sheet1!B:B,Sheet1!L:L),"")</f>
        <v/>
      </c>
      <c r="BV1036" s="9" t="e">
        <f>_xlfn.XLOOKUP(BU1036,Sheet1!S:S,Sheet1!T:T)</f>
        <v>#N/A</v>
      </c>
      <c r="BW1036" s="9" t="e">
        <f>_xlfn.XLOOKUP(D1036,Sheet1!B:B,Sheet1!M:M)</f>
        <v>#N/A</v>
      </c>
      <c r="BZ1036" s="108">
        <f t="shared" si="308"/>
        <v>52</v>
      </c>
      <c r="CB1036" s="12">
        <f>AW1036/AY1036</f>
        <v>0.33333333333333331</v>
      </c>
      <c r="CC1036" s="12">
        <f>AX1036/AY1036</f>
        <v>0.66666666666666663</v>
      </c>
      <c r="CG1036" s="1" t="str">
        <f>IF(BO1036&lt;80,"Below 80",
IF(BO1036&lt;=120,"80-120",
IF(BO1036&lt;=200,"&gt; 120-200",
IF(BO1036&lt;=300,"&gt;200-300",
IF(BO1036&lt;=500,"&gt;300-500",
"&gt;500")))))</f>
        <v>Below 80</v>
      </c>
      <c r="CH1036" s="1" t="str">
        <f>IFERROR(_xlfn.XLOOKUP(CG1036,Scenario!M:M,Scenario!N:N),"")</f>
        <v/>
      </c>
      <c r="CI1036" s="1" t="str">
        <f t="shared" si="309"/>
        <v>Yes</v>
      </c>
      <c r="CJ1036" s="75">
        <v>52</v>
      </c>
    </row>
    <row r="1037" spans="1:88" hidden="1">
      <c r="A1037" s="2">
        <v>1036</v>
      </c>
      <c r="B1037" s="2">
        <v>2025</v>
      </c>
      <c r="C1037" s="1">
        <v>0</v>
      </c>
      <c r="D1037" s="37" t="str">
        <v>001J100000VlBvlIAF</v>
      </c>
      <c r="E1037" s="37" t="str">
        <v>SHREE PARAS STEEL FAB (P) LTD</v>
      </c>
      <c r="F1037" s="37" t="str">
        <v>UTTAR PRADESH</v>
      </c>
      <c r="G1037" s="37" t="str">
        <v>GHAZIABAD</v>
      </c>
      <c r="H1037" s="37">
        <v>0</v>
      </c>
      <c r="I1037" s="37" t="str">
        <v>OPTRIX INFRA LLP</v>
      </c>
      <c r="J1037" s="37" t="str">
        <v>Aashish Goyal</v>
      </c>
      <c r="K1037" s="37">
        <v>0</v>
      </c>
      <c r="L1037" s="37" t="str">
        <v>001J100000PJG7oIAH</v>
      </c>
      <c r="M1037" s="37" t="str">
        <v>North</v>
      </c>
      <c r="N1037" s="2">
        <v>201001</v>
      </c>
      <c r="O1037" s="2" t="str">
        <v>09AAJCS1126K1Z7</v>
      </c>
      <c r="P1037" s="2">
        <v>9568610071</v>
      </c>
      <c r="Q1037" s="2" t="str">
        <v>Apr'25</v>
      </c>
      <c r="R1037" s="2">
        <v>2026</v>
      </c>
      <c r="S1037" s="1">
        <v>0</v>
      </c>
      <c r="T1037" s="2">
        <v>300</v>
      </c>
      <c r="U1037" s="12">
        <v>0</v>
      </c>
      <c r="V1037" s="1" t="str">
        <v>Alien</v>
      </c>
      <c r="W1037" s="13">
        <v>0</v>
      </c>
      <c r="X1037" s="13">
        <v>0</v>
      </c>
      <c r="Y1037" s="13">
        <v>0</v>
      </c>
      <c r="Z1037" s="13">
        <v>0</v>
      </c>
      <c r="AA1037" s="13">
        <v>0</v>
      </c>
      <c r="AB1037" s="13">
        <v>0</v>
      </c>
      <c r="AC1037" s="13">
        <v>0</v>
      </c>
      <c r="AD1037" s="13">
        <v>0</v>
      </c>
      <c r="AE1037" s="13">
        <v>0</v>
      </c>
      <c r="AF1037" s="13">
        <v>0</v>
      </c>
      <c r="AG1037" s="13">
        <v>0</v>
      </c>
      <c r="AH1037" s="13">
        <v>0</v>
      </c>
      <c r="AI1037" s="13">
        <v>0</v>
      </c>
      <c r="AJ1037" s="13">
        <v>0</v>
      </c>
      <c r="AK1037" s="13">
        <v>0</v>
      </c>
      <c r="AL1037" s="13">
        <v>36</v>
      </c>
      <c r="AM1037" s="13">
        <v>0</v>
      </c>
      <c r="AN1037" s="13">
        <v>0</v>
      </c>
      <c r="AO1037" s="13">
        <v>0</v>
      </c>
      <c r="AP1037" s="13">
        <v>0</v>
      </c>
      <c r="AQ1037" s="13">
        <v>0</v>
      </c>
      <c r="AR1037" s="13">
        <v>0</v>
      </c>
      <c r="AS1037" s="13">
        <v>0</v>
      </c>
      <c r="AT1037" s="13">
        <v>0</v>
      </c>
      <c r="AU1037" s="13">
        <v>0</v>
      </c>
      <c r="AV1037" s="13">
        <v>0</v>
      </c>
      <c r="AW1037" s="16">
        <f t="shared" si="294"/>
        <v>36</v>
      </c>
      <c r="AX1037" s="16">
        <v>72</v>
      </c>
      <c r="AY1037" s="10">
        <f t="shared" si="295"/>
        <v>108</v>
      </c>
      <c r="AZ1037" s="10">
        <f>SUM(Z1037:AK1037)</f>
        <v>0</v>
      </c>
      <c r="BA1037" s="10">
        <v>76</v>
      </c>
      <c r="BB1037" s="10">
        <f t="shared" si="296"/>
        <v>40</v>
      </c>
      <c r="BC1037" s="10">
        <f t="shared" si="297"/>
        <v>10</v>
      </c>
      <c r="BD1037" s="10">
        <f t="shared" si="298"/>
        <v>108</v>
      </c>
      <c r="BE1037" s="10">
        <f t="shared" si="292"/>
        <v>-36</v>
      </c>
      <c r="BF1037" s="2" t="s">
        <v>119</v>
      </c>
      <c r="BG1037" s="10">
        <f t="shared" si="299"/>
        <v>4.5</v>
      </c>
      <c r="BH1037" s="36" t="s">
        <v>118</v>
      </c>
      <c r="BI1037" s="39" t="str">
        <f t="shared" si="300"/>
        <v/>
      </c>
      <c r="BJ1037" s="39" t="str">
        <f t="shared" si="301"/>
        <v/>
      </c>
      <c r="BK1037" s="16">
        <f>SUM(AR1037:AX1037)</f>
        <v>108</v>
      </c>
      <c r="BL1037" s="10">
        <f>SUM(AL1037:AQ1037)</f>
        <v>36</v>
      </c>
      <c r="BM1037" s="12">
        <f t="shared" si="302"/>
        <v>1</v>
      </c>
      <c r="BN1037" s="12">
        <f t="shared" si="302"/>
        <v>0.33333333333333331</v>
      </c>
      <c r="BO1037" s="9">
        <f t="shared" si="303"/>
        <v>36</v>
      </c>
      <c r="BP1037" s="39" t="str">
        <f t="shared" si="304"/>
        <v/>
      </c>
      <c r="BQ1037" s="147"/>
      <c r="BR1037" s="9">
        <f t="shared" si="305"/>
        <v>0</v>
      </c>
      <c r="BS1037" s="9">
        <f t="shared" si="306"/>
        <v>0</v>
      </c>
      <c r="BT1037" s="9">
        <f t="shared" si="307"/>
        <v>0</v>
      </c>
      <c r="BU1037" s="9" t="str">
        <f>IFERROR(_xlfn.XLOOKUP(D1037,Sheet1!B:B,Sheet1!L:L),"")</f>
        <v/>
      </c>
      <c r="BV1037" s="9" t="e">
        <f>_xlfn.XLOOKUP(BU1037,Sheet1!S:S,Sheet1!T:T)</f>
        <v>#N/A</v>
      </c>
      <c r="BW1037" s="9" t="e">
        <f>_xlfn.XLOOKUP(D1037,Sheet1!B:B,Sheet1!M:M)</f>
        <v>#N/A</v>
      </c>
      <c r="BZ1037" s="108">
        <f t="shared" si="308"/>
        <v>72</v>
      </c>
      <c r="CB1037" s="12">
        <f>AW1037/AY1037</f>
        <v>0.33333333333333331</v>
      </c>
      <c r="CC1037" s="12">
        <f>AX1037/AY1037</f>
        <v>0.66666666666666663</v>
      </c>
      <c r="CG1037" s="1" t="str">
        <f>IF(BO1037&lt;80,"Below 80",
IF(BO1037&lt;=120,"80-120",
IF(BO1037&lt;=200,"&gt; 120-200",
IF(BO1037&lt;=300,"&gt;200-300",
IF(BO1037&lt;=500,"&gt;300-500",
"&gt;500")))))</f>
        <v>Below 80</v>
      </c>
      <c r="CH1037" s="1" t="str">
        <f>IFERROR(_xlfn.XLOOKUP(CG1037,Scenario!M:M,Scenario!N:N),"")</f>
        <v/>
      </c>
      <c r="CI1037" s="1" t="str">
        <f t="shared" si="309"/>
        <v>Yes</v>
      </c>
      <c r="CJ1037" s="75">
        <v>72</v>
      </c>
    </row>
    <row r="1038" spans="1:88" hidden="1">
      <c r="A1038" s="2">
        <v>1037</v>
      </c>
      <c r="B1038" s="2">
        <v>2025</v>
      </c>
      <c r="C1038" s="1">
        <v>0</v>
      </c>
      <c r="D1038" s="37" t="str">
        <v>001J100000VlukvIAB</v>
      </c>
      <c r="E1038" s="37" t="e">
        <v>#VALUE!</v>
      </c>
      <c r="F1038" s="37" t="e">
        <v>#VALUE!</v>
      </c>
      <c r="G1038" s="37" t="e">
        <v>#VALUE!</v>
      </c>
      <c r="H1038" s="37">
        <v>0</v>
      </c>
      <c r="I1038" s="37" t="str">
        <v>OPTRIX INFRA LLP</v>
      </c>
      <c r="J1038" s="37" t="e">
        <v>#VALUE!</v>
      </c>
      <c r="K1038" s="37">
        <v>0</v>
      </c>
      <c r="L1038" s="37" t="str">
        <v>001J100000PJG7oIAH</v>
      </c>
      <c r="M1038" s="37" t="str">
        <v>North</v>
      </c>
      <c r="N1038" s="2" t="e">
        <v>#VALUE!</v>
      </c>
      <c r="O1038" s="2" t="e">
        <v>#VALUE!</v>
      </c>
      <c r="P1038" s="2" t="e">
        <v>#VALUE!</v>
      </c>
      <c r="Q1038" s="2" t="str">
        <v>Apr'25</v>
      </c>
      <c r="R1038" s="2">
        <v>2026</v>
      </c>
      <c r="S1038" s="1">
        <v>0</v>
      </c>
      <c r="T1038" s="2" t="str">
        <v/>
      </c>
      <c r="U1038" s="12">
        <v>0</v>
      </c>
      <c r="V1038" s="1" t="str">
        <v>Potential Not updated</v>
      </c>
      <c r="W1038" s="13">
        <v>0</v>
      </c>
      <c r="X1038" s="13">
        <v>0</v>
      </c>
      <c r="Y1038" s="13">
        <v>0</v>
      </c>
      <c r="Z1038" s="13">
        <v>0</v>
      </c>
      <c r="AA1038" s="13">
        <v>0</v>
      </c>
      <c r="AB1038" s="13">
        <v>0</v>
      </c>
      <c r="AC1038" s="13">
        <v>0</v>
      </c>
      <c r="AD1038" s="13">
        <v>0</v>
      </c>
      <c r="AE1038" s="13">
        <v>0</v>
      </c>
      <c r="AF1038" s="13">
        <v>0</v>
      </c>
      <c r="AG1038" s="13">
        <v>0</v>
      </c>
      <c r="AH1038" s="13">
        <v>0</v>
      </c>
      <c r="AI1038" s="13">
        <v>0</v>
      </c>
      <c r="AJ1038" s="13">
        <v>0</v>
      </c>
      <c r="AK1038" s="13">
        <v>0</v>
      </c>
      <c r="AL1038" s="13">
        <v>80</v>
      </c>
      <c r="AM1038" s="13">
        <v>0</v>
      </c>
      <c r="AN1038" s="13">
        <v>0</v>
      </c>
      <c r="AO1038" s="13">
        <v>0</v>
      </c>
      <c r="AP1038" s="13">
        <v>0</v>
      </c>
      <c r="AQ1038" s="13">
        <v>0</v>
      </c>
      <c r="AR1038" s="13">
        <v>0</v>
      </c>
      <c r="AS1038" s="13">
        <v>0</v>
      </c>
      <c r="AT1038" s="13">
        <v>0</v>
      </c>
      <c r="AU1038" s="13">
        <v>0</v>
      </c>
      <c r="AV1038" s="13">
        <v>0</v>
      </c>
      <c r="AW1038" s="16">
        <f t="shared" si="294"/>
        <v>80</v>
      </c>
      <c r="AX1038" s="16">
        <f>AW1038*2</f>
        <v>160</v>
      </c>
      <c r="AY1038" s="10">
        <f t="shared" si="295"/>
        <v>240</v>
      </c>
      <c r="AZ1038" s="10">
        <f>SUM(Z1038:AK1038)</f>
        <v>0</v>
      </c>
      <c r="BA1038" s="10">
        <v>80</v>
      </c>
      <c r="BB1038" s="10">
        <f t="shared" si="296"/>
        <v>0</v>
      </c>
      <c r="BC1038" s="10">
        <f t="shared" si="297"/>
        <v>0</v>
      </c>
      <c r="BD1038" s="10">
        <f t="shared" si="298"/>
        <v>240</v>
      </c>
      <c r="BE1038" s="10">
        <f t="shared" si="292"/>
        <v>-80</v>
      </c>
      <c r="BF1038" s="2" t="s">
        <v>119</v>
      </c>
      <c r="BG1038" s="10">
        <f t="shared" si="299"/>
        <v>10</v>
      </c>
      <c r="BH1038" s="36" t="s">
        <v>118</v>
      </c>
      <c r="BI1038" s="39" t="str">
        <f t="shared" si="300"/>
        <v/>
      </c>
      <c r="BJ1038" s="39" t="str">
        <f t="shared" si="301"/>
        <v>A</v>
      </c>
      <c r="BK1038" s="16">
        <f>SUM(AR1038:AX1038)</f>
        <v>240</v>
      </c>
      <c r="BL1038" s="10">
        <f>SUM(AL1038:AQ1038)</f>
        <v>80</v>
      </c>
      <c r="BM1038" s="12">
        <f t="shared" si="302"/>
        <v>1</v>
      </c>
      <c r="BN1038" s="12">
        <f t="shared" si="302"/>
        <v>0.33333333333333331</v>
      </c>
      <c r="BO1038" s="9">
        <f t="shared" si="303"/>
        <v>80</v>
      </c>
      <c r="BP1038" s="39" t="str">
        <f t="shared" si="304"/>
        <v/>
      </c>
      <c r="BQ1038" s="147"/>
      <c r="BR1038" s="9">
        <f t="shared" si="305"/>
        <v>0</v>
      </c>
      <c r="BS1038" s="9">
        <f t="shared" si="306"/>
        <v>0</v>
      </c>
      <c r="BT1038" s="9">
        <f t="shared" si="307"/>
        <v>0</v>
      </c>
      <c r="BU1038" s="9" t="str">
        <f>IFERROR(_xlfn.XLOOKUP(D1038,Sheet1!B:B,Sheet1!L:L),"")</f>
        <v/>
      </c>
      <c r="BV1038" s="9" t="e">
        <f>_xlfn.XLOOKUP(BU1038,Sheet1!S:S,Sheet1!T:T)</f>
        <v>#N/A</v>
      </c>
      <c r="BW1038" s="9" t="e">
        <f>_xlfn.XLOOKUP(D1038,Sheet1!B:B,Sheet1!M:M)</f>
        <v>#N/A</v>
      </c>
      <c r="BX1038" s="11" t="s">
        <v>123</v>
      </c>
      <c r="BZ1038" s="108">
        <f t="shared" si="308"/>
        <v>160</v>
      </c>
      <c r="CB1038" s="12">
        <f>AW1038/AY1038</f>
        <v>0.33333333333333331</v>
      </c>
      <c r="CC1038" s="12">
        <f>AX1038/AY1038</f>
        <v>0.66666666666666663</v>
      </c>
      <c r="CG1038" s="1" t="str">
        <f>IF(BO1038&lt;80,"Below 80",
IF(BO1038&lt;=120,"80-120",
IF(BO1038&lt;=200,"&gt; 120-200",
IF(BO1038&lt;=300,"&gt;200-300",
IF(BO1038&lt;=500,"&gt;300-500",
"&gt;500")))))</f>
        <v>80-120</v>
      </c>
      <c r="CH1038" s="1" t="str">
        <f>IFERROR(_xlfn.XLOOKUP(CG1038,Scenario!M:M,Scenario!N:N),"")</f>
        <v>A</v>
      </c>
      <c r="CI1038" s="1" t="str">
        <f t="shared" si="309"/>
        <v>Yes</v>
      </c>
      <c r="CJ1038" s="75">
        <v>160</v>
      </c>
    </row>
    <row r="1039" spans="1:88" hidden="1">
      <c r="A1039" s="2">
        <v>1038</v>
      </c>
      <c r="B1039" s="2">
        <v>2025</v>
      </c>
      <c r="C1039" s="1">
        <v>0</v>
      </c>
      <c r="D1039" s="37" t="str">
        <v>0015g00001Y5BXMAA3</v>
      </c>
      <c r="E1039" s="37" t="str">
        <v>AGGARWAL CEMENT AND BUILDING MATERIAL</v>
      </c>
      <c r="F1039" s="37" t="str">
        <v>HARYANA</v>
      </c>
      <c r="G1039" s="37" t="str">
        <v>HISAR</v>
      </c>
      <c r="H1039" s="37">
        <v>0</v>
      </c>
      <c r="I1039" s="37" t="str">
        <v>PAL CEMENT AND STEEL PVT. LTD.</v>
      </c>
      <c r="J1039" s="37" t="str">
        <v>Varun Arora</v>
      </c>
      <c r="K1039" s="37">
        <v>0</v>
      </c>
      <c r="L1039" s="37" t="str">
        <v>C12827</v>
      </c>
      <c r="M1039" s="37" t="str">
        <v>North</v>
      </c>
      <c r="N1039" s="2">
        <v>125113</v>
      </c>
      <c r="O1039" s="2" t="str">
        <v>06AGAPB2479G1ZR</v>
      </c>
      <c r="P1039" s="2">
        <v>9992524974</v>
      </c>
      <c r="Q1039" s="2" t="str">
        <v>Apr'25</v>
      </c>
      <c r="R1039" s="2">
        <v>2026</v>
      </c>
      <c r="S1039" s="1">
        <v>0</v>
      </c>
      <c r="T1039" s="2">
        <v>50</v>
      </c>
      <c r="U1039" s="12">
        <v>0.64659999999999995</v>
      </c>
      <c r="V1039" s="1" t="str">
        <v>Friendly</v>
      </c>
      <c r="W1039" s="13">
        <v>0</v>
      </c>
      <c r="X1039" s="13">
        <v>0</v>
      </c>
      <c r="Y1039" s="13">
        <v>0</v>
      </c>
      <c r="Z1039" s="13">
        <v>0</v>
      </c>
      <c r="AA1039" s="13">
        <v>0</v>
      </c>
      <c r="AB1039" s="13">
        <v>0</v>
      </c>
      <c r="AC1039" s="13">
        <v>0</v>
      </c>
      <c r="AD1039" s="13">
        <v>0</v>
      </c>
      <c r="AE1039" s="13">
        <v>0</v>
      </c>
      <c r="AF1039" s="13">
        <v>0</v>
      </c>
      <c r="AG1039" s="13">
        <v>0</v>
      </c>
      <c r="AH1039" s="13">
        <v>0</v>
      </c>
      <c r="AI1039" s="13">
        <v>0</v>
      </c>
      <c r="AJ1039" s="13">
        <v>0</v>
      </c>
      <c r="AK1039" s="13">
        <v>0</v>
      </c>
      <c r="AL1039" s="13">
        <v>51</v>
      </c>
      <c r="AM1039" s="13">
        <v>52</v>
      </c>
      <c r="AN1039" s="13">
        <v>25.56</v>
      </c>
      <c r="AO1039" s="13">
        <v>12.03</v>
      </c>
      <c r="AP1039" s="13">
        <v>1</v>
      </c>
      <c r="AQ1039" s="13">
        <v>3</v>
      </c>
      <c r="AR1039" s="13">
        <v>11.96</v>
      </c>
      <c r="AS1039" s="13">
        <v>5</v>
      </c>
      <c r="AT1039" s="13">
        <v>12.99</v>
      </c>
      <c r="AU1039" s="13">
        <v>84</v>
      </c>
      <c r="AV1039" s="13">
        <v>0</v>
      </c>
      <c r="AW1039" s="16">
        <f t="shared" si="294"/>
        <v>258.54000000000002</v>
      </c>
      <c r="AX1039" s="16">
        <v>344.45</v>
      </c>
      <c r="AY1039" s="10">
        <v>501</v>
      </c>
      <c r="AZ1039" s="10">
        <f>SUM(Z1039:AK1039)</f>
        <v>0</v>
      </c>
      <c r="BA1039" s="10">
        <v>200</v>
      </c>
      <c r="BB1039" s="10">
        <f t="shared" si="296"/>
        <v>-58.54000000000002</v>
      </c>
      <c r="BC1039" s="10">
        <f t="shared" si="297"/>
        <v>-14.635000000000005</v>
      </c>
      <c r="BD1039" s="10">
        <f t="shared" si="298"/>
        <v>501</v>
      </c>
      <c r="BE1039" s="10">
        <f t="shared" si="292"/>
        <v>-258.54000000000002</v>
      </c>
      <c r="BF1039" s="2" t="s">
        <v>119</v>
      </c>
      <c r="BG1039" s="10">
        <f t="shared" si="299"/>
        <v>20.193750000000001</v>
      </c>
      <c r="BH1039" s="36" t="s">
        <v>118</v>
      </c>
      <c r="BI1039" s="39" t="str">
        <f t="shared" si="300"/>
        <v>A</v>
      </c>
      <c r="BJ1039" s="39" t="str">
        <f t="shared" si="301"/>
        <v>C</v>
      </c>
      <c r="BK1039" s="16">
        <f>SUM(AR1039:AX1039)</f>
        <v>716.94</v>
      </c>
      <c r="BL1039" s="10">
        <f>SUM(AL1039:AQ1039)</f>
        <v>144.59</v>
      </c>
      <c r="BM1039" s="12">
        <f t="shared" si="302"/>
        <v>1.4310179640718563</v>
      </c>
      <c r="BN1039" s="12">
        <f t="shared" si="302"/>
        <v>0.28860279441117764</v>
      </c>
      <c r="BO1039" s="9">
        <f t="shared" si="303"/>
        <v>161.55000000000001</v>
      </c>
      <c r="BP1039" s="39" t="str">
        <f t="shared" si="304"/>
        <v/>
      </c>
      <c r="BQ1039" s="147"/>
      <c r="BR1039" s="9">
        <f t="shared" si="305"/>
        <v>0</v>
      </c>
      <c r="BS1039" s="9">
        <f t="shared" si="306"/>
        <v>0</v>
      </c>
      <c r="BT1039" s="9">
        <f t="shared" si="307"/>
        <v>0</v>
      </c>
      <c r="BU1039" s="9" t="str">
        <f>IFERROR(_xlfn.XLOOKUP(D1039,Sheet1!B:B,Sheet1!L:L),"")</f>
        <v/>
      </c>
      <c r="BV1039" s="9" t="e">
        <f>_xlfn.XLOOKUP(BU1039,Sheet1!S:S,Sheet1!T:T)</f>
        <v>#N/A</v>
      </c>
      <c r="BW1039" s="9" t="e">
        <f>_xlfn.XLOOKUP(D1039,Sheet1!B:B,Sheet1!M:M)</f>
        <v>#N/A</v>
      </c>
      <c r="BX1039" s="11" t="s">
        <v>123</v>
      </c>
      <c r="BY1039" s="1">
        <v>501</v>
      </c>
      <c r="BZ1039" s="108">
        <f t="shared" si="308"/>
        <v>242.45999999999998</v>
      </c>
      <c r="CB1039" s="12">
        <f>AW1039/AY1039</f>
        <v>0.51604790419161684</v>
      </c>
      <c r="CC1039" s="12">
        <f>AX1039/AY1039</f>
        <v>0.68752495009980041</v>
      </c>
      <c r="CG1039" s="1" t="str">
        <f>IF(BO1039&lt;80,"Below 80",
IF(BO1039&lt;=120,"80-120",
IF(BO1039&lt;=200,"&gt; 120-200",
IF(BO1039&lt;=300,"&gt;200-300",
IF(BO1039&lt;=500,"&gt;300-500",
"&gt;500")))))</f>
        <v>&gt; 120-200</v>
      </c>
      <c r="CH1039" s="1" t="str">
        <f>IFERROR(_xlfn.XLOOKUP(CG1039,Scenario!M:M,Scenario!N:N),"")</f>
        <v>B</v>
      </c>
      <c r="CI1039" s="1" t="b">
        <f t="shared" si="309"/>
        <v>0</v>
      </c>
      <c r="CJ1039" s="75">
        <v>339.45</v>
      </c>
    </row>
    <row r="1040" spans="1:88" ht="41.25" hidden="1">
      <c r="A1040" s="2">
        <v>1039</v>
      </c>
      <c r="B1040" s="2">
        <v>2025</v>
      </c>
      <c r="C1040" s="1">
        <v>0</v>
      </c>
      <c r="D1040" s="37" t="str">
        <v>001J100000RyMZIIA3</v>
      </c>
      <c r="E1040" s="37" t="str">
        <v>KANHA G TRADERS</v>
      </c>
      <c r="F1040" s="37" t="str">
        <v>HARYANA</v>
      </c>
      <c r="G1040" s="37" t="str">
        <v>CHARKI DADRI</v>
      </c>
      <c r="H1040" s="37">
        <v>0</v>
      </c>
      <c r="I1040" s="37" t="str">
        <v>PAL CEMENT AND STEEL PVT. LTD.</v>
      </c>
      <c r="J1040" s="37" t="str">
        <v>Dinesh Kumar</v>
      </c>
      <c r="K1040" s="37">
        <v>0</v>
      </c>
      <c r="L1040" s="37" t="str">
        <v>C12827</v>
      </c>
      <c r="M1040" s="37" t="str">
        <v>North</v>
      </c>
      <c r="N1040" s="2">
        <v>127306</v>
      </c>
      <c r="O1040" s="2" t="str">
        <v>06CJMPM3460K1ZV</v>
      </c>
      <c r="P1040" s="2">
        <v>9812989859</v>
      </c>
      <c r="Q1040" s="2" t="str">
        <v>Apr'25</v>
      </c>
      <c r="R1040" s="2">
        <v>2026</v>
      </c>
      <c r="S1040" s="1">
        <v>0</v>
      </c>
      <c r="T1040" s="2">
        <v>250</v>
      </c>
      <c r="U1040" s="12">
        <v>9.1999999999999998E-2</v>
      </c>
      <c r="V1040" s="1" t="str">
        <v>Alien</v>
      </c>
      <c r="W1040" s="13">
        <v>0</v>
      </c>
      <c r="X1040" s="13">
        <v>0</v>
      </c>
      <c r="Y1040" s="13">
        <v>0</v>
      </c>
      <c r="Z1040" s="13">
        <v>0</v>
      </c>
      <c r="AA1040" s="13">
        <v>0</v>
      </c>
      <c r="AB1040" s="13">
        <v>0</v>
      </c>
      <c r="AC1040" s="13">
        <v>0</v>
      </c>
      <c r="AD1040" s="13">
        <v>0</v>
      </c>
      <c r="AE1040" s="13">
        <v>0</v>
      </c>
      <c r="AF1040" s="13">
        <v>0</v>
      </c>
      <c r="AG1040" s="13">
        <v>0</v>
      </c>
      <c r="AH1040" s="13">
        <v>0</v>
      </c>
      <c r="AI1040" s="13">
        <v>0</v>
      </c>
      <c r="AJ1040" s="13">
        <v>0</v>
      </c>
      <c r="AK1040" s="13">
        <v>0</v>
      </c>
      <c r="AL1040" s="13">
        <v>51</v>
      </c>
      <c r="AM1040" s="13">
        <v>68</v>
      </c>
      <c r="AN1040" s="13">
        <v>26</v>
      </c>
      <c r="AO1040" s="13">
        <v>47.41</v>
      </c>
      <c r="AP1040" s="13">
        <v>2</v>
      </c>
      <c r="AQ1040" s="13">
        <v>2</v>
      </c>
      <c r="AR1040" s="13">
        <v>35.9</v>
      </c>
      <c r="AS1040" s="13">
        <v>0</v>
      </c>
      <c r="AT1040" s="13">
        <v>60</v>
      </c>
      <c r="AU1040" s="13">
        <v>9</v>
      </c>
      <c r="AV1040" s="13">
        <v>0</v>
      </c>
      <c r="AW1040" s="16">
        <f t="shared" si="294"/>
        <v>301.31</v>
      </c>
      <c r="AX1040" s="16">
        <v>518.69000000000005</v>
      </c>
      <c r="AY1040" s="10">
        <v>751</v>
      </c>
      <c r="AZ1040" s="10">
        <f>SUM(Z1040:AK1040)</f>
        <v>0</v>
      </c>
      <c r="BA1040" s="10">
        <v>350</v>
      </c>
      <c r="BB1040" s="10">
        <f t="shared" si="296"/>
        <v>48.69</v>
      </c>
      <c r="BC1040" s="10">
        <f t="shared" si="297"/>
        <v>12.172499999999999</v>
      </c>
      <c r="BD1040" s="10">
        <f t="shared" si="298"/>
        <v>751</v>
      </c>
      <c r="BE1040" s="10">
        <f t="shared" si="292"/>
        <v>-301.31</v>
      </c>
      <c r="BF1040" s="2" t="s">
        <v>119</v>
      </c>
      <c r="BG1040" s="10">
        <f t="shared" si="299"/>
        <v>29.03875</v>
      </c>
      <c r="BH1040" s="36" t="s">
        <v>118</v>
      </c>
      <c r="BI1040" s="39" t="str">
        <f t="shared" si="300"/>
        <v>B</v>
      </c>
      <c r="BJ1040" s="39" t="str">
        <f t="shared" si="301"/>
        <v>D</v>
      </c>
      <c r="BK1040" s="16">
        <f>SUM(AR1040:AX1040)</f>
        <v>924.90000000000009</v>
      </c>
      <c r="BL1040" s="10">
        <f>SUM(AL1040:AQ1040)</f>
        <v>196.41</v>
      </c>
      <c r="BM1040" s="12">
        <f t="shared" si="302"/>
        <v>1.2315579227696405</v>
      </c>
      <c r="BN1040" s="12">
        <f t="shared" si="302"/>
        <v>0.2615312916111851</v>
      </c>
      <c r="BO1040" s="9">
        <f t="shared" si="303"/>
        <v>232.31</v>
      </c>
      <c r="BP1040" s="39" t="str">
        <f t="shared" si="304"/>
        <v>A</v>
      </c>
      <c r="BQ1040" s="147" t="s">
        <v>198</v>
      </c>
      <c r="BR1040" s="9">
        <f t="shared" si="305"/>
        <v>0</v>
      </c>
      <c r="BS1040" s="9">
        <f t="shared" si="306"/>
        <v>0</v>
      </c>
      <c r="BT1040" s="9">
        <f t="shared" si="307"/>
        <v>0</v>
      </c>
      <c r="BU1040" s="9" t="str">
        <f>IFERROR(_xlfn.XLOOKUP(D1040,Sheet1!B:B,Sheet1!L:L),"")</f>
        <v/>
      </c>
      <c r="BV1040" s="9" t="e">
        <f>_xlfn.XLOOKUP(BU1040,Sheet1!S:S,Sheet1!T:T)</f>
        <v>#N/A</v>
      </c>
      <c r="BW1040" s="9" t="e">
        <f>_xlfn.XLOOKUP(D1040,Sheet1!B:B,Sheet1!M:M)</f>
        <v>#N/A</v>
      </c>
      <c r="BX1040" s="11" t="s">
        <v>123</v>
      </c>
      <c r="BY1040" s="1">
        <v>751</v>
      </c>
      <c r="BZ1040" s="108">
        <f t="shared" si="308"/>
        <v>449.69</v>
      </c>
      <c r="CB1040" s="12">
        <f>AW1040/AY1040</f>
        <v>0.40121171770972036</v>
      </c>
      <c r="CC1040" s="12">
        <f>AX1040/AY1040</f>
        <v>0.69066577896138492</v>
      </c>
      <c r="CG1040" s="1" t="str">
        <f>IF(BO1040&lt;80,"Below 80",
IF(BO1040&lt;=120,"80-120",
IF(BO1040&lt;=200,"&gt; 120-200",
IF(BO1040&lt;=300,"&gt;200-300",
IF(BO1040&lt;=500,"&gt;300-500",
"&gt;500")))))</f>
        <v>&gt;200-300</v>
      </c>
      <c r="CH1040" s="1" t="str">
        <f>IFERROR(_xlfn.XLOOKUP(CG1040,Scenario!M:M,Scenario!N:N),"")</f>
        <v>C</v>
      </c>
      <c r="CI1040" s="1" t="b">
        <f t="shared" si="309"/>
        <v>0</v>
      </c>
      <c r="CJ1040" s="75">
        <v>518.69000000000005</v>
      </c>
    </row>
    <row r="1041" spans="1:89" hidden="1">
      <c r="A1041" s="2">
        <v>1040</v>
      </c>
      <c r="B1041" s="2">
        <v>2025</v>
      </c>
      <c r="C1041" s="1">
        <v>0</v>
      </c>
      <c r="D1041" s="37" t="str">
        <v>001J100000RU7ygIAD</v>
      </c>
      <c r="E1041" s="37" t="str">
        <v>GANPATI STEELS</v>
      </c>
      <c r="F1041" s="37" t="str">
        <v>HARYANA</v>
      </c>
      <c r="G1041" s="37" t="str">
        <v>JIND</v>
      </c>
      <c r="H1041" s="37">
        <v>0</v>
      </c>
      <c r="I1041" s="37" t="str">
        <v>PAL CEMENT AND STEEL PVT. LTD.</v>
      </c>
      <c r="J1041" s="37" t="str">
        <v>Dinesh Kumar</v>
      </c>
      <c r="K1041" s="37">
        <v>0</v>
      </c>
      <c r="L1041" s="37" t="str">
        <v>C12827</v>
      </c>
      <c r="M1041" s="37" t="str">
        <v>North</v>
      </c>
      <c r="N1041" s="2">
        <v>126102</v>
      </c>
      <c r="O1041" s="2" t="str">
        <v>06BTCPG8627H1ZO</v>
      </c>
      <c r="P1041" s="2">
        <v>7988178490</v>
      </c>
      <c r="Q1041" s="2" t="str">
        <v>Apr'25</v>
      </c>
      <c r="R1041" s="2">
        <v>2026</v>
      </c>
      <c r="S1041" s="1">
        <v>0</v>
      </c>
      <c r="T1041" s="2" t="str">
        <v/>
      </c>
      <c r="U1041" s="12">
        <v>0</v>
      </c>
      <c r="V1041" s="1" t="str">
        <v>Potential Not updated</v>
      </c>
      <c r="W1041" s="13">
        <v>0</v>
      </c>
      <c r="X1041" s="13">
        <v>0</v>
      </c>
      <c r="Y1041" s="13">
        <v>0</v>
      </c>
      <c r="Z1041" s="13">
        <v>0</v>
      </c>
      <c r="AA1041" s="13">
        <v>0</v>
      </c>
      <c r="AB1041" s="13">
        <v>0</v>
      </c>
      <c r="AC1041" s="13">
        <v>0</v>
      </c>
      <c r="AD1041" s="13">
        <v>0</v>
      </c>
      <c r="AE1041" s="13">
        <v>0</v>
      </c>
      <c r="AF1041" s="13">
        <v>0</v>
      </c>
      <c r="AG1041" s="13">
        <v>0</v>
      </c>
      <c r="AH1041" s="13">
        <v>0</v>
      </c>
      <c r="AI1041" s="13">
        <v>0</v>
      </c>
      <c r="AJ1041" s="13">
        <v>0</v>
      </c>
      <c r="AK1041" s="13">
        <v>0</v>
      </c>
      <c r="AL1041" s="13">
        <v>53</v>
      </c>
      <c r="AM1041" s="13">
        <v>73</v>
      </c>
      <c r="AN1041" s="13">
        <v>51.5</v>
      </c>
      <c r="AO1041" s="13">
        <v>69.98</v>
      </c>
      <c r="AP1041" s="13">
        <v>81.12</v>
      </c>
      <c r="AQ1041" s="13">
        <v>26.01</v>
      </c>
      <c r="AR1041" s="13">
        <v>21.04</v>
      </c>
      <c r="AS1041" s="13">
        <v>73.22</v>
      </c>
      <c r="AT1041" s="13">
        <v>114.93</v>
      </c>
      <c r="AU1041" s="13">
        <v>79</v>
      </c>
      <c r="AV1041" s="13">
        <v>20.99</v>
      </c>
      <c r="AW1041" s="16">
        <f t="shared" si="294"/>
        <v>642.79999999999995</v>
      </c>
      <c r="AX1041" s="16">
        <f>AW1041*2</f>
        <v>1285.5999999999999</v>
      </c>
      <c r="AY1041" s="10">
        <f>AW1041+AX1041</f>
        <v>1928.3999999999999</v>
      </c>
      <c r="AZ1041" s="10">
        <f>SUM(Z1041:AK1041)</f>
        <v>0</v>
      </c>
      <c r="BA1041" s="10">
        <v>750</v>
      </c>
      <c r="BB1041" s="10">
        <f t="shared" si="296"/>
        <v>107.20000000000005</v>
      </c>
      <c r="BC1041" s="10">
        <f t="shared" si="297"/>
        <v>26.800000000000011</v>
      </c>
      <c r="BD1041" s="10">
        <f t="shared" si="298"/>
        <v>1928.3999999999999</v>
      </c>
      <c r="BE1041" s="10">
        <f t="shared" si="292"/>
        <v>-642.79999999999995</v>
      </c>
      <c r="BF1041" s="2" t="s">
        <v>119</v>
      </c>
      <c r="BG1041" s="10">
        <f t="shared" si="299"/>
        <v>56.108750000000001</v>
      </c>
      <c r="BH1041" s="36" t="s">
        <v>118</v>
      </c>
      <c r="BI1041" s="39" t="str">
        <f t="shared" si="300"/>
        <v>C</v>
      </c>
      <c r="BJ1041" s="39" t="str">
        <f t="shared" si="301"/>
        <v>E</v>
      </c>
      <c r="BK1041" s="16">
        <f>SUM(AR1041:AX1041)</f>
        <v>2237.58</v>
      </c>
      <c r="BL1041" s="10">
        <f>SUM(AL1041:AQ1041)</f>
        <v>354.61</v>
      </c>
      <c r="BM1041" s="12">
        <f t="shared" si="302"/>
        <v>1.160329807093964</v>
      </c>
      <c r="BN1041" s="12">
        <f t="shared" si="302"/>
        <v>0.18388819746940471</v>
      </c>
      <c r="BO1041" s="9">
        <f t="shared" si="303"/>
        <v>448.87</v>
      </c>
      <c r="BP1041" s="39" t="str">
        <f t="shared" si="304"/>
        <v>B</v>
      </c>
      <c r="BQ1041" s="147"/>
      <c r="BR1041" s="9">
        <f t="shared" si="305"/>
        <v>0</v>
      </c>
      <c r="BS1041" s="9">
        <f t="shared" si="306"/>
        <v>0</v>
      </c>
      <c r="BT1041" s="9">
        <f t="shared" si="307"/>
        <v>0</v>
      </c>
      <c r="BU1041" s="9" t="str">
        <f>IFERROR(_xlfn.XLOOKUP(D1041,Sheet1!B:B,Sheet1!L:L),"")</f>
        <v/>
      </c>
      <c r="BV1041" s="9" t="e">
        <f>_xlfn.XLOOKUP(BU1041,Sheet1!S:S,Sheet1!T:T)</f>
        <v>#N/A</v>
      </c>
      <c r="BW1041" s="9" t="e">
        <f>_xlfn.XLOOKUP(D1041,Sheet1!B:B,Sheet1!M:M)</f>
        <v>#N/A</v>
      </c>
      <c r="BX1041" s="11" t="s">
        <v>123</v>
      </c>
      <c r="BY1041" s="1">
        <v>1251</v>
      </c>
      <c r="BZ1041" s="108">
        <f t="shared" si="308"/>
        <v>1285.5999999999999</v>
      </c>
      <c r="CB1041" s="12">
        <f>AW1041/AY1041</f>
        <v>0.33333333333333331</v>
      </c>
      <c r="CC1041" s="12">
        <f>AX1041/AY1041</f>
        <v>0.66666666666666663</v>
      </c>
      <c r="CD1041" s="75">
        <f>AW1041*1</f>
        <v>642.79999999999995</v>
      </c>
      <c r="CF1041" s="75">
        <f>CD1041+AW1041</f>
        <v>1285.5999999999999</v>
      </c>
      <c r="CG1041" s="1" t="str">
        <f>IF(BO1041&lt;80,"Below 80",
IF(BO1041&lt;=120,"80-120",
IF(BO1041&lt;=200,"&gt; 120-200",
IF(BO1041&lt;=300,"&gt;200-300",
IF(BO1041&lt;=500,"&gt;300-500",
"&gt;500")))))</f>
        <v>&gt;300-500</v>
      </c>
      <c r="CH1041" s="1" t="str">
        <f>IFERROR(_xlfn.XLOOKUP(CG1041,Scenario!M:M,Scenario!N:N),"")</f>
        <v>D</v>
      </c>
      <c r="CI1041" s="1" t="b">
        <f t="shared" si="309"/>
        <v>0</v>
      </c>
      <c r="CJ1041" s="75">
        <v>824.52</v>
      </c>
    </row>
    <row r="1042" spans="1:89" ht="19.5" hidden="1" customHeight="1">
      <c r="A1042" s="2">
        <v>1041</v>
      </c>
      <c r="B1042" s="2">
        <v>2025</v>
      </c>
      <c r="C1042" s="1">
        <v>0</v>
      </c>
      <c r="D1042" s="37" t="str">
        <v>0015g00001ge8xOAAQ</v>
      </c>
      <c r="E1042" s="37" t="str">
        <v>SHREE SALASAR TRADING CO</v>
      </c>
      <c r="F1042" s="37" t="str">
        <v>HARYANA</v>
      </c>
      <c r="G1042" s="37" t="str">
        <v>HISAR</v>
      </c>
      <c r="H1042" s="37" t="str">
        <v>Hansi</v>
      </c>
      <c r="I1042" s="37" t="str">
        <v>PAL CEMENT AND STEEL PVT. LTD.</v>
      </c>
      <c r="J1042" s="37" t="str">
        <v>Dinesh Kumar</v>
      </c>
      <c r="K1042" s="37">
        <v>0</v>
      </c>
      <c r="L1042" s="37" t="str">
        <v>C12827</v>
      </c>
      <c r="M1042" s="37" t="str">
        <v>North</v>
      </c>
      <c r="N1042" s="2">
        <v>125033</v>
      </c>
      <c r="O1042" s="2" t="str">
        <v>06CAFPR3623H1ZQ</v>
      </c>
      <c r="P1042" s="2">
        <v>8553750000</v>
      </c>
      <c r="Q1042" s="2" t="str">
        <v>Apr'25</v>
      </c>
      <c r="R1042" s="2">
        <v>2026</v>
      </c>
      <c r="S1042" s="1">
        <v>0</v>
      </c>
      <c r="T1042" s="2">
        <v>50</v>
      </c>
      <c r="U1042" s="12">
        <v>2.521066666666667</v>
      </c>
      <c r="V1042" s="1" t="str">
        <v>Friendly</v>
      </c>
      <c r="W1042" s="13">
        <v>0</v>
      </c>
      <c r="X1042" s="13">
        <v>0</v>
      </c>
      <c r="Y1042" s="13">
        <v>0</v>
      </c>
      <c r="Z1042" s="13">
        <v>0</v>
      </c>
      <c r="AA1042" s="13">
        <v>0</v>
      </c>
      <c r="AB1042" s="13">
        <v>0</v>
      </c>
      <c r="AC1042" s="13">
        <v>0</v>
      </c>
      <c r="AD1042" s="13">
        <v>0</v>
      </c>
      <c r="AE1042" s="13">
        <v>0</v>
      </c>
      <c r="AF1042" s="13">
        <v>0</v>
      </c>
      <c r="AG1042" s="13">
        <v>0</v>
      </c>
      <c r="AH1042" s="13">
        <v>0</v>
      </c>
      <c r="AI1042" s="13">
        <v>0</v>
      </c>
      <c r="AJ1042" s="13">
        <v>0</v>
      </c>
      <c r="AK1042" s="13">
        <v>0</v>
      </c>
      <c r="AL1042" s="13">
        <v>53</v>
      </c>
      <c r="AM1042" s="13">
        <v>82</v>
      </c>
      <c r="AN1042" s="13">
        <v>25.55</v>
      </c>
      <c r="AO1042" s="13">
        <v>14.99</v>
      </c>
      <c r="AP1042" s="13">
        <v>1</v>
      </c>
      <c r="AQ1042" s="13">
        <v>2</v>
      </c>
      <c r="AR1042" s="13">
        <v>42.08</v>
      </c>
      <c r="AS1042" s="13">
        <v>40.54</v>
      </c>
      <c r="AT1042" s="13">
        <v>63.99</v>
      </c>
      <c r="AU1042" s="13">
        <v>189</v>
      </c>
      <c r="AV1042" s="13">
        <v>125.17</v>
      </c>
      <c r="AW1042" s="16">
        <f t="shared" si="294"/>
        <v>514.15000000000009</v>
      </c>
      <c r="AX1042" s="16">
        <v>530.38</v>
      </c>
      <c r="AY1042" s="10">
        <v>751</v>
      </c>
      <c r="AZ1042" s="10">
        <f>SUM(Z1042:AK1042)</f>
        <v>0</v>
      </c>
      <c r="BA1042" s="10">
        <v>500</v>
      </c>
      <c r="BB1042" s="10">
        <f t="shared" si="296"/>
        <v>-14.150000000000091</v>
      </c>
      <c r="BC1042" s="10">
        <f t="shared" si="297"/>
        <v>-3.5375000000000227</v>
      </c>
      <c r="BD1042" s="10">
        <f t="shared" si="298"/>
        <v>751</v>
      </c>
      <c r="BE1042" s="10">
        <f t="shared" si="292"/>
        <v>-514.15000000000009</v>
      </c>
      <c r="BF1042" s="2" t="s">
        <v>119</v>
      </c>
      <c r="BG1042" s="10">
        <f t="shared" si="299"/>
        <v>32.645000000000003</v>
      </c>
      <c r="BH1042" s="36" t="s">
        <v>118</v>
      </c>
      <c r="BI1042" s="39" t="str">
        <f t="shared" si="300"/>
        <v>C</v>
      </c>
      <c r="BJ1042" s="39" t="str">
        <f t="shared" si="301"/>
        <v>D</v>
      </c>
      <c r="BK1042" s="16">
        <f>SUM(AR1042:AX1042)</f>
        <v>1505.31</v>
      </c>
      <c r="BL1042" s="10">
        <f>SUM(AL1042:AQ1042)</f>
        <v>178.54000000000002</v>
      </c>
      <c r="BM1042" s="12">
        <f t="shared" si="302"/>
        <v>2.0044074567243673</v>
      </c>
      <c r="BN1042" s="12">
        <f t="shared" si="302"/>
        <v>0.23773635153129163</v>
      </c>
      <c r="BO1042" s="9">
        <f t="shared" si="303"/>
        <v>261.16000000000003</v>
      </c>
      <c r="BP1042" s="39" t="str">
        <f t="shared" si="304"/>
        <v>A</v>
      </c>
      <c r="BQ1042" s="147"/>
      <c r="BR1042" s="9">
        <f t="shared" si="305"/>
        <v>0</v>
      </c>
      <c r="BS1042" s="9">
        <f t="shared" si="306"/>
        <v>0</v>
      </c>
      <c r="BT1042" s="9">
        <f t="shared" si="307"/>
        <v>0</v>
      </c>
      <c r="BU1042" s="9" t="str">
        <f>IFERROR(_xlfn.XLOOKUP(D1042,Sheet1!B:B,Sheet1!L:L),"")</f>
        <v/>
      </c>
      <c r="BV1042" s="9" t="e">
        <f>_xlfn.XLOOKUP(BU1042,Sheet1!S:S,Sheet1!T:T)</f>
        <v>#N/A</v>
      </c>
      <c r="BW1042" s="9" t="e">
        <f>_xlfn.XLOOKUP(D1042,Sheet1!B:B,Sheet1!M:M)</f>
        <v>#N/A</v>
      </c>
      <c r="BX1042" s="11" t="s">
        <v>123</v>
      </c>
      <c r="BY1042" s="1">
        <v>751</v>
      </c>
      <c r="BZ1042" s="108">
        <f t="shared" si="308"/>
        <v>236.84999999999991</v>
      </c>
      <c r="CB1042" s="12">
        <f>AW1042/AY1042</f>
        <v>0.68462050599201074</v>
      </c>
      <c r="CC1042" s="12">
        <f>AX1042/AY1042</f>
        <v>0.70623169107856187</v>
      </c>
      <c r="CG1042" s="1" t="str">
        <f>IF(BO1042&lt;80,"Below 80",
IF(BO1042&lt;=120,"80-120",
IF(BO1042&lt;=200,"&gt; 120-200",
IF(BO1042&lt;=300,"&gt;200-300",
IF(BO1042&lt;=500,"&gt;300-500",
"&gt;500")))))</f>
        <v>&gt;200-300</v>
      </c>
      <c r="CH1042" s="1" t="str">
        <f>IFERROR(_xlfn.XLOOKUP(CG1042,Scenario!M:M,Scenario!N:N),"")</f>
        <v>C</v>
      </c>
      <c r="CI1042" s="1" t="b">
        <f t="shared" si="309"/>
        <v>0</v>
      </c>
      <c r="CJ1042" s="75">
        <v>489.84</v>
      </c>
    </row>
    <row r="1043" spans="1:89" hidden="1">
      <c r="A1043" s="2">
        <v>1042</v>
      </c>
      <c r="B1043" s="2">
        <v>2025</v>
      </c>
      <c r="C1043" s="1">
        <v>0</v>
      </c>
      <c r="D1043" s="37" t="str">
        <v>001J100000Vl1ymIAB</v>
      </c>
      <c r="E1043" s="37" t="str">
        <v>CHIRAG STEEL ENTERPRISES</v>
      </c>
      <c r="F1043" s="37" t="str">
        <v>PUNJAB</v>
      </c>
      <c r="G1043" s="37" t="str">
        <v>FATEHGARH SAHIB</v>
      </c>
      <c r="H1043" s="37">
        <v>0</v>
      </c>
      <c r="I1043" s="37" t="str">
        <v>PAL CEMENT AND STEEL PVT. LTD.</v>
      </c>
      <c r="J1043" s="37" t="str">
        <v>Abhishek Wadhwa</v>
      </c>
      <c r="K1043" s="37">
        <v>0</v>
      </c>
      <c r="L1043" s="37" t="str">
        <v>C12827</v>
      </c>
      <c r="M1043" s="37" t="str">
        <v>North</v>
      </c>
      <c r="N1043" s="2">
        <v>147301</v>
      </c>
      <c r="O1043" s="2" t="str">
        <v>03AANHM8412R1ZM</v>
      </c>
      <c r="P1043" s="2">
        <v>9814681481</v>
      </c>
      <c r="Q1043" s="2" t="str">
        <v>Apr'25</v>
      </c>
      <c r="R1043" s="2">
        <v>2026</v>
      </c>
      <c r="S1043" s="1">
        <v>0</v>
      </c>
      <c r="T1043" s="2">
        <v>100</v>
      </c>
      <c r="U1043" s="12">
        <v>0</v>
      </c>
      <c r="V1043" s="1" t="str">
        <v>Challenger</v>
      </c>
      <c r="W1043" s="13">
        <v>0</v>
      </c>
      <c r="X1043" s="13">
        <v>0</v>
      </c>
      <c r="Y1043" s="13">
        <v>0</v>
      </c>
      <c r="Z1043" s="13">
        <v>0</v>
      </c>
      <c r="AA1043" s="13">
        <v>0</v>
      </c>
      <c r="AB1043" s="13">
        <v>0</v>
      </c>
      <c r="AC1043" s="13">
        <v>0</v>
      </c>
      <c r="AD1043" s="13">
        <v>0</v>
      </c>
      <c r="AE1043" s="13">
        <v>0</v>
      </c>
      <c r="AF1043" s="13">
        <v>0</v>
      </c>
      <c r="AG1043" s="13">
        <v>0</v>
      </c>
      <c r="AH1043" s="13">
        <v>0</v>
      </c>
      <c r="AI1043" s="13">
        <v>0</v>
      </c>
      <c r="AJ1043" s="13">
        <v>0</v>
      </c>
      <c r="AK1043" s="13">
        <v>0</v>
      </c>
      <c r="AL1043" s="13">
        <v>66</v>
      </c>
      <c r="AM1043" s="13">
        <v>70</v>
      </c>
      <c r="AN1043" s="13">
        <v>33</v>
      </c>
      <c r="AO1043" s="13">
        <v>0</v>
      </c>
      <c r="AP1043" s="13">
        <v>0</v>
      </c>
      <c r="AQ1043" s="13">
        <v>0</v>
      </c>
      <c r="AR1043" s="13">
        <v>0</v>
      </c>
      <c r="AS1043" s="13">
        <v>0</v>
      </c>
      <c r="AT1043" s="13">
        <v>0</v>
      </c>
      <c r="AU1043" s="13">
        <v>0</v>
      </c>
      <c r="AV1043" s="13">
        <v>0</v>
      </c>
      <c r="AW1043" s="16">
        <f t="shared" si="294"/>
        <v>169</v>
      </c>
      <c r="AX1043" s="16">
        <f t="shared" ref="AX1043:AX1044" si="310">AW1043*2</f>
        <v>338</v>
      </c>
      <c r="AY1043" s="10">
        <f t="shared" si="295"/>
        <v>507</v>
      </c>
      <c r="AZ1043" s="10">
        <f>SUM(Z1043:AK1043)</f>
        <v>0</v>
      </c>
      <c r="BA1043" s="10">
        <f>AW1043+131</f>
        <v>300</v>
      </c>
      <c r="BB1043" s="10">
        <f t="shared" si="296"/>
        <v>131</v>
      </c>
      <c r="BC1043" s="10">
        <f t="shared" si="297"/>
        <v>32.75</v>
      </c>
      <c r="BD1043" s="10">
        <f t="shared" si="298"/>
        <v>507</v>
      </c>
      <c r="BE1043" s="10">
        <f t="shared" si="292"/>
        <v>-169</v>
      </c>
      <c r="BF1043" s="2" t="s">
        <v>119</v>
      </c>
      <c r="BG1043" s="10">
        <f t="shared" si="299"/>
        <v>21.125</v>
      </c>
      <c r="BH1043" s="36" t="s">
        <v>118</v>
      </c>
      <c r="BI1043" s="39" t="str">
        <f t="shared" si="300"/>
        <v>B</v>
      </c>
      <c r="BJ1043" s="39" t="str">
        <f t="shared" si="301"/>
        <v>C</v>
      </c>
      <c r="BK1043" s="16">
        <f>SUM(AR1043:AX1043)</f>
        <v>507</v>
      </c>
      <c r="BL1043" s="10">
        <f>SUM(AL1043:AQ1043)</f>
        <v>169</v>
      </c>
      <c r="BM1043" s="12">
        <f t="shared" si="302"/>
        <v>1</v>
      </c>
      <c r="BN1043" s="12">
        <f t="shared" si="302"/>
        <v>0.33333333333333331</v>
      </c>
      <c r="BO1043" s="9">
        <f t="shared" si="303"/>
        <v>169</v>
      </c>
      <c r="BP1043" s="39" t="str">
        <f t="shared" si="304"/>
        <v/>
      </c>
      <c r="BQ1043" s="147"/>
      <c r="BR1043" s="9">
        <f t="shared" si="305"/>
        <v>0</v>
      </c>
      <c r="BS1043" s="9">
        <f t="shared" si="306"/>
        <v>0</v>
      </c>
      <c r="BT1043" s="9">
        <f t="shared" si="307"/>
        <v>0</v>
      </c>
      <c r="BU1043" s="9" t="str">
        <f>IFERROR(_xlfn.XLOOKUP(D1043,Sheet1!B:B,Sheet1!L:L),"")</f>
        <v/>
      </c>
      <c r="BV1043" s="9" t="e">
        <f>_xlfn.XLOOKUP(BU1043,Sheet1!S:S,Sheet1!T:T)</f>
        <v>#N/A</v>
      </c>
      <c r="BW1043" s="9" t="e">
        <f>_xlfn.XLOOKUP(D1043,Sheet1!B:B,Sheet1!M:M)</f>
        <v>#N/A</v>
      </c>
      <c r="BX1043" s="11" t="s">
        <v>123</v>
      </c>
      <c r="BZ1043" s="108">
        <f t="shared" si="308"/>
        <v>338</v>
      </c>
      <c r="CB1043" s="12">
        <f>AW1043/AY1043</f>
        <v>0.33333333333333331</v>
      </c>
      <c r="CC1043" s="12">
        <f>AX1043/AY1043</f>
        <v>0.66666666666666663</v>
      </c>
      <c r="CG1043" s="1" t="str">
        <f>IF(BO1043&lt;80,"Below 80",
IF(BO1043&lt;=120,"80-120",
IF(BO1043&lt;=200,"&gt; 120-200",
IF(BO1043&lt;=300,"&gt;200-300",
IF(BO1043&lt;=500,"&gt;300-500",
"&gt;500")))))</f>
        <v>&gt; 120-200</v>
      </c>
      <c r="CH1043" s="1" t="str">
        <f>IFERROR(_xlfn.XLOOKUP(CG1043,Scenario!M:M,Scenario!N:N),"")</f>
        <v>B</v>
      </c>
      <c r="CI1043" s="1" t="b">
        <f t="shared" si="309"/>
        <v>0</v>
      </c>
      <c r="CJ1043" s="75">
        <v>338</v>
      </c>
    </row>
    <row r="1044" spans="1:89" hidden="1">
      <c r="A1044" s="2">
        <v>1043</v>
      </c>
      <c r="B1044" s="2">
        <v>2025</v>
      </c>
      <c r="C1044" s="1">
        <v>0</v>
      </c>
      <c r="D1044" s="37" t="str">
        <v>0015g00001W4W5gAAF</v>
      </c>
      <c r="E1044" s="37" t="str">
        <v>RIDHI STEEL BUILDWELL INFRA</v>
      </c>
      <c r="F1044" s="37" t="str">
        <v>HARYANA</v>
      </c>
      <c r="G1044" s="37" t="str">
        <v>PANCHKULA</v>
      </c>
      <c r="H1044" s="37" t="str">
        <v>Panchkula</v>
      </c>
      <c r="I1044" s="37" t="str">
        <v>RAMDOOT UDHYOG PRIVATE LIMITED</v>
      </c>
      <c r="J1044" s="37" t="str">
        <v>Sushant Abrol</v>
      </c>
      <c r="K1044" s="37">
        <v>0</v>
      </c>
      <c r="L1044" s="37" t="str">
        <v>C13168</v>
      </c>
      <c r="M1044" s="37" t="str">
        <v>North</v>
      </c>
      <c r="N1044" s="2">
        <v>134113</v>
      </c>
      <c r="O1044" s="2" t="str">
        <v>06CTHPG5995A1ZN</v>
      </c>
      <c r="P1044" s="2">
        <v>9815028585</v>
      </c>
      <c r="Q1044" s="2" t="str">
        <v>Apr'25</v>
      </c>
      <c r="R1044" s="2">
        <v>2026</v>
      </c>
      <c r="S1044" s="1">
        <v>0</v>
      </c>
      <c r="T1044" s="2">
        <v>100</v>
      </c>
      <c r="U1044" s="12">
        <v>0</v>
      </c>
      <c r="V1044" s="1" t="str">
        <v>Challenger</v>
      </c>
      <c r="W1044" s="13">
        <v>0</v>
      </c>
      <c r="X1044" s="13">
        <v>0</v>
      </c>
      <c r="Y1044" s="13">
        <v>0</v>
      </c>
      <c r="Z1044" s="13">
        <v>0</v>
      </c>
      <c r="AA1044" s="13">
        <v>0</v>
      </c>
      <c r="AB1044" s="13">
        <v>0</v>
      </c>
      <c r="AC1044" s="13">
        <v>0</v>
      </c>
      <c r="AD1044" s="13">
        <v>0</v>
      </c>
      <c r="AE1044" s="13">
        <v>0</v>
      </c>
      <c r="AF1044" s="13">
        <v>0</v>
      </c>
      <c r="AG1044" s="13">
        <v>0</v>
      </c>
      <c r="AH1044" s="13">
        <v>0</v>
      </c>
      <c r="AI1044" s="13">
        <v>0</v>
      </c>
      <c r="AJ1044" s="13">
        <v>0</v>
      </c>
      <c r="AK1044" s="13">
        <v>0</v>
      </c>
      <c r="AL1044" s="13">
        <v>160.69999999999999</v>
      </c>
      <c r="AM1044" s="13">
        <v>135</v>
      </c>
      <c r="AN1044" s="13">
        <v>36</v>
      </c>
      <c r="AO1044" s="13">
        <v>0</v>
      </c>
      <c r="AP1044" s="13">
        <v>0</v>
      </c>
      <c r="AQ1044" s="13">
        <v>0</v>
      </c>
      <c r="AR1044" s="13">
        <v>0</v>
      </c>
      <c r="AS1044" s="13">
        <v>0</v>
      </c>
      <c r="AT1044" s="13">
        <v>0</v>
      </c>
      <c r="AU1044" s="13">
        <v>0</v>
      </c>
      <c r="AV1044" s="13">
        <v>0</v>
      </c>
      <c r="AW1044" s="16">
        <f t="shared" si="294"/>
        <v>331.7</v>
      </c>
      <c r="AX1044" s="16">
        <f t="shared" si="310"/>
        <v>663.4</v>
      </c>
      <c r="AY1044" s="10">
        <f t="shared" si="295"/>
        <v>995.09999999999991</v>
      </c>
      <c r="AZ1044" s="10">
        <f>SUM(Z1044:AK1044)</f>
        <v>0</v>
      </c>
      <c r="BA1044" s="10">
        <v>500</v>
      </c>
      <c r="BB1044" s="10">
        <f t="shared" si="296"/>
        <v>168.3</v>
      </c>
      <c r="BC1044" s="10">
        <f t="shared" si="297"/>
        <v>42.075000000000003</v>
      </c>
      <c r="BD1044" s="10">
        <f t="shared" si="298"/>
        <v>995.09999999999991</v>
      </c>
      <c r="BE1044" s="10">
        <f t="shared" si="292"/>
        <v>-331.7</v>
      </c>
      <c r="BF1044" s="2" t="s">
        <v>119</v>
      </c>
      <c r="BG1044" s="10">
        <f t="shared" si="299"/>
        <v>41.462499999999999</v>
      </c>
      <c r="BH1044" s="36" t="s">
        <v>118</v>
      </c>
      <c r="BI1044" s="39" t="str">
        <f t="shared" si="300"/>
        <v>C</v>
      </c>
      <c r="BJ1044" s="39" t="str">
        <f t="shared" si="301"/>
        <v>D</v>
      </c>
      <c r="BK1044" s="16">
        <f>SUM(AR1044:AX1044)</f>
        <v>995.09999999999991</v>
      </c>
      <c r="BL1044" s="10">
        <f>SUM(AL1044:AQ1044)</f>
        <v>331.7</v>
      </c>
      <c r="BM1044" s="12">
        <f t="shared" si="302"/>
        <v>1</v>
      </c>
      <c r="BN1044" s="12">
        <f t="shared" si="302"/>
        <v>0.33333333333333337</v>
      </c>
      <c r="BO1044" s="9">
        <f t="shared" si="303"/>
        <v>331.7</v>
      </c>
      <c r="BP1044" s="39" t="str">
        <f t="shared" si="304"/>
        <v>B</v>
      </c>
      <c r="BQ1044" s="147"/>
      <c r="BR1044" s="9">
        <f t="shared" si="305"/>
        <v>0</v>
      </c>
      <c r="BS1044" s="9">
        <f t="shared" si="306"/>
        <v>0</v>
      </c>
      <c r="BT1044" s="9">
        <f t="shared" si="307"/>
        <v>0</v>
      </c>
      <c r="BU1044" s="9" t="str">
        <f>IFERROR(_xlfn.XLOOKUP(D1044,Sheet1!B:B,Sheet1!L:L),"")</f>
        <v/>
      </c>
      <c r="BV1044" s="9" t="e">
        <f>_xlfn.XLOOKUP(BU1044,Sheet1!S:S,Sheet1!T:T)</f>
        <v>#N/A</v>
      </c>
      <c r="BW1044" s="9" t="e">
        <f>_xlfn.XLOOKUP(D1044,Sheet1!B:B,Sheet1!M:M)</f>
        <v>#N/A</v>
      </c>
      <c r="BX1044" s="11" t="s">
        <v>123</v>
      </c>
      <c r="BZ1044" s="108">
        <f t="shared" si="308"/>
        <v>663.39999999999986</v>
      </c>
      <c r="CB1044" s="12">
        <f>AW1044/AY1044</f>
        <v>0.33333333333333337</v>
      </c>
      <c r="CC1044" s="12">
        <f>AX1044/AY1044</f>
        <v>0.66666666666666674</v>
      </c>
      <c r="CG1044" s="1" t="str">
        <f>IF(BO1044&lt;80,"Below 80",
IF(BO1044&lt;=120,"80-120",
IF(BO1044&lt;=200,"&gt; 120-200",
IF(BO1044&lt;=300,"&gt;200-300",
IF(BO1044&lt;=500,"&gt;300-500",
"&gt;500")))))</f>
        <v>&gt;300-500</v>
      </c>
      <c r="CH1044" s="1" t="str">
        <f>IFERROR(_xlfn.XLOOKUP(CG1044,Scenario!M:M,Scenario!N:N),"")</f>
        <v>D</v>
      </c>
      <c r="CI1044" s="1" t="b">
        <f t="shared" si="309"/>
        <v>0</v>
      </c>
      <c r="CJ1044" s="75">
        <v>663.4</v>
      </c>
    </row>
    <row r="1045" spans="1:89" hidden="1">
      <c r="A1045" s="2">
        <v>1044</v>
      </c>
      <c r="B1045" s="2">
        <v>2025</v>
      </c>
      <c r="C1045" s="1">
        <v>0</v>
      </c>
      <c r="D1045" s="37" t="str">
        <v>001J100000RyeuhIAB</v>
      </c>
      <c r="E1045" s="37" t="str">
        <v>M/S SHIV SHANKER BUILDING MATERIAL STORE</v>
      </c>
      <c r="F1045" s="37" t="str">
        <v>HARYANA</v>
      </c>
      <c r="G1045" s="37" t="str">
        <v>KAITHAL</v>
      </c>
      <c r="H1045" s="37" t="str">
        <v>Pundri</v>
      </c>
      <c r="I1045" s="37" t="str">
        <v>RAMDOOT UDHYOG PRIVATE LIMITED</v>
      </c>
      <c r="J1045" s="37" t="str">
        <v>Naseem Makkar</v>
      </c>
      <c r="K1045" s="37">
        <v>0</v>
      </c>
      <c r="L1045" s="37" t="str">
        <v>C13168</v>
      </c>
      <c r="M1045" s="37" t="str">
        <v>North</v>
      </c>
      <c r="N1045" s="2">
        <v>136026</v>
      </c>
      <c r="O1045" s="2" t="str">
        <v>06AAKPC2121L1Z2</v>
      </c>
      <c r="P1045" s="2">
        <v>9991149505</v>
      </c>
      <c r="Q1045" s="2" t="str">
        <v>Apr'25</v>
      </c>
      <c r="R1045" s="2">
        <v>2026</v>
      </c>
      <c r="S1045" s="1">
        <v>0</v>
      </c>
      <c r="T1045" s="2">
        <v>80</v>
      </c>
      <c r="U1045" s="12">
        <v>0.10037499999999999</v>
      </c>
      <c r="V1045" s="1" t="str">
        <v>Star</v>
      </c>
      <c r="W1045" s="13">
        <v>0</v>
      </c>
      <c r="X1045" s="13">
        <v>0</v>
      </c>
      <c r="Y1045" s="13">
        <v>0</v>
      </c>
      <c r="Z1045" s="13">
        <v>0</v>
      </c>
      <c r="AA1045" s="13">
        <v>0</v>
      </c>
      <c r="AB1045" s="13">
        <v>0</v>
      </c>
      <c r="AC1045" s="13">
        <v>0</v>
      </c>
      <c r="AD1045" s="13">
        <v>0</v>
      </c>
      <c r="AE1045" s="13">
        <v>0</v>
      </c>
      <c r="AF1045" s="13">
        <v>0</v>
      </c>
      <c r="AG1045" s="13">
        <v>0</v>
      </c>
      <c r="AH1045" s="13">
        <v>0</v>
      </c>
      <c r="AI1045" s="13">
        <v>0</v>
      </c>
      <c r="AJ1045" s="13">
        <v>0</v>
      </c>
      <c r="AK1045" s="13">
        <v>0</v>
      </c>
      <c r="AL1045" s="13">
        <v>12.55</v>
      </c>
      <c r="AM1045" s="13">
        <v>0</v>
      </c>
      <c r="AN1045" s="13">
        <v>0</v>
      </c>
      <c r="AO1045" s="13">
        <v>0</v>
      </c>
      <c r="AP1045" s="13">
        <v>0</v>
      </c>
      <c r="AQ1045" s="13">
        <v>0</v>
      </c>
      <c r="AR1045" s="13">
        <v>0</v>
      </c>
      <c r="AS1045" s="13">
        <v>0</v>
      </c>
      <c r="AT1045" s="13">
        <v>24.09</v>
      </c>
      <c r="AU1045" s="13">
        <v>0</v>
      </c>
      <c r="AV1045" s="13">
        <v>0</v>
      </c>
      <c r="AW1045" s="16">
        <f t="shared" si="294"/>
        <v>36.64</v>
      </c>
      <c r="AX1045" s="16">
        <v>25.1</v>
      </c>
      <c r="AY1045" s="10">
        <f t="shared" si="295"/>
        <v>61.74</v>
      </c>
      <c r="AZ1045" s="10">
        <f>SUM(Z1045:AK1045)</f>
        <v>0</v>
      </c>
      <c r="BA1045" s="10">
        <f>AW1045</f>
        <v>36.64</v>
      </c>
      <c r="BB1045" s="10">
        <f t="shared" si="296"/>
        <v>0</v>
      </c>
      <c r="BC1045" s="10">
        <f t="shared" si="297"/>
        <v>0</v>
      </c>
      <c r="BD1045" s="10">
        <f t="shared" si="298"/>
        <v>61.74</v>
      </c>
      <c r="BE1045" s="10">
        <f t="shared" si="292"/>
        <v>-36.64</v>
      </c>
      <c r="BF1045" s="2" t="s">
        <v>119</v>
      </c>
      <c r="BG1045" s="10">
        <f t="shared" si="299"/>
        <v>1.5687500000000001</v>
      </c>
      <c r="BH1045" s="36" t="s">
        <v>118</v>
      </c>
      <c r="BI1045" s="39" t="str">
        <f t="shared" si="300"/>
        <v/>
      </c>
      <c r="BJ1045" s="39" t="str">
        <f t="shared" si="301"/>
        <v/>
      </c>
      <c r="BK1045" s="16">
        <f>SUM(AR1045:AX1045)</f>
        <v>85.830000000000013</v>
      </c>
      <c r="BL1045" s="10">
        <f>SUM(AL1045:AQ1045)</f>
        <v>12.55</v>
      </c>
      <c r="BM1045" s="12">
        <f t="shared" si="302"/>
        <v>1.3901846452866862</v>
      </c>
      <c r="BN1045" s="12">
        <f t="shared" si="302"/>
        <v>0.20327178490443798</v>
      </c>
      <c r="BO1045" s="9">
        <f t="shared" si="303"/>
        <v>12.55</v>
      </c>
      <c r="BP1045" s="39" t="str">
        <f t="shared" si="304"/>
        <v/>
      </c>
      <c r="BQ1045" s="147"/>
      <c r="BR1045" s="9">
        <f t="shared" si="305"/>
        <v>0</v>
      </c>
      <c r="BS1045" s="9">
        <f t="shared" si="306"/>
        <v>0</v>
      </c>
      <c r="BT1045" s="9">
        <f t="shared" si="307"/>
        <v>0</v>
      </c>
      <c r="BU1045" s="9" t="str">
        <f>IFERROR(_xlfn.XLOOKUP(D1045,Sheet1!B:B,Sheet1!L:L),"")</f>
        <v/>
      </c>
      <c r="BV1045" s="9" t="e">
        <f>_xlfn.XLOOKUP(BU1045,Sheet1!S:S,Sheet1!T:T)</f>
        <v>#N/A</v>
      </c>
      <c r="BW1045" s="9" t="e">
        <f>_xlfn.XLOOKUP(D1045,Sheet1!B:B,Sheet1!M:M)</f>
        <v>#N/A</v>
      </c>
      <c r="BZ1045" s="108">
        <f t="shared" si="308"/>
        <v>25.1</v>
      </c>
      <c r="CB1045" s="12">
        <f>AW1045/AY1045</f>
        <v>0.59345643019112404</v>
      </c>
      <c r="CC1045" s="12">
        <f>AX1045/AY1045</f>
        <v>0.40654356980887596</v>
      </c>
      <c r="CG1045" s="1" t="str">
        <f>IF(BO1045&lt;80,"Below 80",
IF(BO1045&lt;=120,"80-120",
IF(BO1045&lt;=200,"&gt; 120-200",
IF(BO1045&lt;=300,"&gt;200-300",
IF(BO1045&lt;=500,"&gt;300-500",
"&gt;500")))))</f>
        <v>Below 80</v>
      </c>
      <c r="CH1045" s="1" t="str">
        <f>IFERROR(_xlfn.XLOOKUP(CG1045,Scenario!M:M,Scenario!N:N),"")</f>
        <v/>
      </c>
      <c r="CI1045" s="1" t="str">
        <f t="shared" si="309"/>
        <v>Yes</v>
      </c>
      <c r="CJ1045" s="75">
        <v>25.1</v>
      </c>
    </row>
    <row r="1046" spans="1:89" hidden="1">
      <c r="A1046" s="2">
        <v>1045</v>
      </c>
      <c r="B1046" s="2">
        <v>2025</v>
      </c>
      <c r="C1046" s="1">
        <v>0</v>
      </c>
      <c r="D1046" s="37" t="str">
        <v>001J100000TukJ1IAJ</v>
      </c>
      <c r="E1046" s="37" t="str">
        <v>GARG  ENTERPRISES</v>
      </c>
      <c r="F1046" s="37" t="str">
        <v>HARYANA</v>
      </c>
      <c r="G1046" s="37" t="str">
        <v>YAMUNANAGAR</v>
      </c>
      <c r="H1046" s="37" t="str">
        <v>Bilaspur</v>
      </c>
      <c r="I1046" s="37" t="str">
        <v>RAMDOOT UDHYOG PRIVATE LIMITED</v>
      </c>
      <c r="J1046" s="37" t="str">
        <v>Naseem Makkar</v>
      </c>
      <c r="K1046" s="37">
        <v>0</v>
      </c>
      <c r="L1046" s="37" t="str">
        <v>C13168</v>
      </c>
      <c r="M1046" s="37" t="str">
        <v>North</v>
      </c>
      <c r="N1046" s="2">
        <v>133204</v>
      </c>
      <c r="O1046" s="2" t="str">
        <v>06AFMPC7944N2ZW</v>
      </c>
      <c r="P1046" s="2">
        <v>9416145147</v>
      </c>
      <c r="Q1046" s="2" t="str">
        <v>Apr'25</v>
      </c>
      <c r="R1046" s="2">
        <v>2026</v>
      </c>
      <c r="S1046" s="1">
        <v>0</v>
      </c>
      <c r="T1046" s="2">
        <v>10</v>
      </c>
      <c r="U1046" s="12">
        <v>0</v>
      </c>
      <c r="V1046" s="1" t="str">
        <v>Minor</v>
      </c>
      <c r="W1046" s="13">
        <v>0</v>
      </c>
      <c r="X1046" s="13">
        <v>0</v>
      </c>
      <c r="Y1046" s="13">
        <v>0</v>
      </c>
      <c r="Z1046" s="13">
        <v>0</v>
      </c>
      <c r="AA1046" s="13">
        <v>0</v>
      </c>
      <c r="AB1046" s="13">
        <v>0</v>
      </c>
      <c r="AC1046" s="13">
        <v>0</v>
      </c>
      <c r="AD1046" s="13">
        <v>0</v>
      </c>
      <c r="AE1046" s="13">
        <v>0</v>
      </c>
      <c r="AF1046" s="13">
        <v>0</v>
      </c>
      <c r="AG1046" s="13">
        <v>0</v>
      </c>
      <c r="AH1046" s="13">
        <v>0</v>
      </c>
      <c r="AI1046" s="13">
        <v>0</v>
      </c>
      <c r="AJ1046" s="13">
        <v>0</v>
      </c>
      <c r="AK1046" s="13">
        <v>0</v>
      </c>
      <c r="AL1046" s="13">
        <v>6.22</v>
      </c>
      <c r="AM1046" s="13">
        <v>0</v>
      </c>
      <c r="AN1046" s="13">
        <v>0</v>
      </c>
      <c r="AO1046" s="13">
        <v>0</v>
      </c>
      <c r="AP1046" s="13">
        <v>0</v>
      </c>
      <c r="AQ1046" s="13">
        <v>0</v>
      </c>
      <c r="AR1046" s="13">
        <v>0</v>
      </c>
      <c r="AS1046" s="13">
        <v>0</v>
      </c>
      <c r="AT1046" s="13">
        <v>0</v>
      </c>
      <c r="AU1046" s="13">
        <v>0</v>
      </c>
      <c r="AV1046" s="13">
        <v>0</v>
      </c>
      <c r="AW1046" s="16">
        <f t="shared" si="294"/>
        <v>6.22</v>
      </c>
      <c r="AX1046" s="16">
        <v>12.44</v>
      </c>
      <c r="AY1046" s="10">
        <f t="shared" si="295"/>
        <v>18.66</v>
      </c>
      <c r="AZ1046" s="10">
        <f>SUM(Z1046:AK1046)</f>
        <v>0</v>
      </c>
      <c r="BA1046" s="10">
        <f>AW1046</f>
        <v>6.22</v>
      </c>
      <c r="BB1046" s="10">
        <f t="shared" si="296"/>
        <v>0</v>
      </c>
      <c r="BC1046" s="10">
        <f t="shared" si="297"/>
        <v>0</v>
      </c>
      <c r="BD1046" s="10">
        <f t="shared" si="298"/>
        <v>18.66</v>
      </c>
      <c r="BE1046" s="10">
        <f t="shared" si="292"/>
        <v>-6.22</v>
      </c>
      <c r="BF1046" s="2" t="s">
        <v>119</v>
      </c>
      <c r="BG1046" s="10">
        <f t="shared" si="299"/>
        <v>0.77749999999999997</v>
      </c>
      <c r="BH1046" s="36" t="s">
        <v>118</v>
      </c>
      <c r="BI1046" s="39" t="str">
        <f t="shared" si="300"/>
        <v/>
      </c>
      <c r="BJ1046" s="39" t="str">
        <f t="shared" si="301"/>
        <v/>
      </c>
      <c r="BK1046" s="16">
        <f>SUM(AR1046:AX1046)</f>
        <v>18.66</v>
      </c>
      <c r="BL1046" s="10">
        <f>SUM(AL1046:AQ1046)</f>
        <v>6.22</v>
      </c>
      <c r="BM1046" s="12">
        <f t="shared" si="302"/>
        <v>1</v>
      </c>
      <c r="BN1046" s="12">
        <f t="shared" si="302"/>
        <v>0.33333333333333331</v>
      </c>
      <c r="BO1046" s="9">
        <f t="shared" si="303"/>
        <v>6.22</v>
      </c>
      <c r="BP1046" s="39" t="str">
        <f t="shared" si="304"/>
        <v/>
      </c>
      <c r="BQ1046" s="147"/>
      <c r="BR1046" s="9">
        <f t="shared" si="305"/>
        <v>0</v>
      </c>
      <c r="BS1046" s="9">
        <f t="shared" si="306"/>
        <v>0</v>
      </c>
      <c r="BT1046" s="9">
        <f t="shared" si="307"/>
        <v>0</v>
      </c>
      <c r="BU1046" s="9" t="str">
        <f>IFERROR(_xlfn.XLOOKUP(D1046,Sheet1!B:B,Sheet1!L:L),"")</f>
        <v/>
      </c>
      <c r="BV1046" s="9" t="e">
        <f>_xlfn.XLOOKUP(BU1046,Sheet1!S:S,Sheet1!T:T)</f>
        <v>#N/A</v>
      </c>
      <c r="BW1046" s="9" t="e">
        <f>_xlfn.XLOOKUP(D1046,Sheet1!B:B,Sheet1!M:M)</f>
        <v>#N/A</v>
      </c>
      <c r="BZ1046" s="108">
        <f t="shared" si="308"/>
        <v>12.440000000000001</v>
      </c>
      <c r="CB1046" s="12">
        <f>AW1046/AY1046</f>
        <v>0.33333333333333331</v>
      </c>
      <c r="CC1046" s="12">
        <f>AX1046/AY1046</f>
        <v>0.66666666666666663</v>
      </c>
      <c r="CG1046" s="1" t="str">
        <f>IF(BO1046&lt;80,"Below 80",
IF(BO1046&lt;=120,"80-120",
IF(BO1046&lt;=200,"&gt; 120-200",
IF(BO1046&lt;=300,"&gt;200-300",
IF(BO1046&lt;=500,"&gt;300-500",
"&gt;500")))))</f>
        <v>Below 80</v>
      </c>
      <c r="CH1046" s="1" t="str">
        <f>IFERROR(_xlfn.XLOOKUP(CG1046,Scenario!M:M,Scenario!N:N),"")</f>
        <v/>
      </c>
      <c r="CI1046" s="1" t="str">
        <f t="shared" si="309"/>
        <v>Yes</v>
      </c>
      <c r="CJ1046" s="75">
        <v>12.44</v>
      </c>
    </row>
    <row r="1047" spans="1:89" hidden="1">
      <c r="A1047" s="2">
        <v>1046</v>
      </c>
      <c r="B1047" s="2">
        <v>2025</v>
      </c>
      <c r="C1047" s="1">
        <v>0</v>
      </c>
      <c r="D1047" s="37" t="str">
        <v>0015g00001YPuZ8AAL</v>
      </c>
      <c r="E1047" s="37" t="str">
        <v>ADHANA BUILDERS</v>
      </c>
      <c r="F1047" s="37" t="str">
        <v>UTTAR PRADESH</v>
      </c>
      <c r="G1047" s="37" t="str">
        <v>GAUTAM BUDDHA NAGAR</v>
      </c>
      <c r="H1047" s="37" t="str">
        <v>Noida</v>
      </c>
      <c r="I1047" s="37" t="str">
        <v>SHASHI STEELS CORPORATION</v>
      </c>
      <c r="J1047" s="37" t="str">
        <v>Abhijeet Biswas</v>
      </c>
      <c r="K1047" s="37">
        <v>0</v>
      </c>
      <c r="L1047" s="37" t="str">
        <v>C12816</v>
      </c>
      <c r="M1047" s="37" t="str">
        <v>North</v>
      </c>
      <c r="N1047" s="2">
        <v>201301</v>
      </c>
      <c r="O1047" s="2" t="str">
        <v>09BDDPS5862D1ZB</v>
      </c>
      <c r="P1047" s="2">
        <v>9958510600</v>
      </c>
      <c r="Q1047" s="2" t="str">
        <v>Apr'25</v>
      </c>
      <c r="R1047" s="2">
        <v>2026</v>
      </c>
      <c r="S1047" s="1">
        <v>0</v>
      </c>
      <c r="T1047" s="2">
        <v>100</v>
      </c>
      <c r="U1047" s="12">
        <v>0</v>
      </c>
      <c r="V1047" s="1" t="str">
        <v>Challenger</v>
      </c>
      <c r="W1047" s="13">
        <v>0</v>
      </c>
      <c r="X1047" s="13">
        <v>0</v>
      </c>
      <c r="Y1047" s="13">
        <v>0</v>
      </c>
      <c r="Z1047" s="13">
        <v>0</v>
      </c>
      <c r="AA1047" s="13">
        <v>0</v>
      </c>
      <c r="AB1047" s="13">
        <v>0</v>
      </c>
      <c r="AC1047" s="13">
        <v>0</v>
      </c>
      <c r="AD1047" s="13">
        <v>0</v>
      </c>
      <c r="AE1047" s="13">
        <v>0</v>
      </c>
      <c r="AF1047" s="13">
        <v>0</v>
      </c>
      <c r="AG1047" s="13">
        <v>0</v>
      </c>
      <c r="AH1047" s="13">
        <v>0</v>
      </c>
      <c r="AI1047" s="13">
        <v>0</v>
      </c>
      <c r="AJ1047" s="13">
        <v>0</v>
      </c>
      <c r="AK1047" s="13">
        <v>0</v>
      </c>
      <c r="AL1047" s="13">
        <v>51</v>
      </c>
      <c r="AM1047" s="13">
        <v>0</v>
      </c>
      <c r="AN1047" s="13">
        <v>0</v>
      </c>
      <c r="AO1047" s="13">
        <v>0</v>
      </c>
      <c r="AP1047" s="13">
        <v>0</v>
      </c>
      <c r="AQ1047" s="13">
        <v>0</v>
      </c>
      <c r="AR1047" s="13">
        <v>0</v>
      </c>
      <c r="AS1047" s="13">
        <v>10.199999999999999</v>
      </c>
      <c r="AT1047" s="13">
        <v>0</v>
      </c>
      <c r="AU1047" s="13">
        <v>0</v>
      </c>
      <c r="AV1047" s="13">
        <v>0</v>
      </c>
      <c r="AW1047" s="16">
        <f t="shared" si="294"/>
        <v>61.2</v>
      </c>
      <c r="AX1047" s="16">
        <v>102</v>
      </c>
      <c r="AY1047" s="10">
        <f t="shared" si="295"/>
        <v>163.19999999999999</v>
      </c>
      <c r="AZ1047" s="10">
        <f>SUM(Z1047:AK1047)</f>
        <v>0</v>
      </c>
      <c r="BA1047" s="10">
        <v>101</v>
      </c>
      <c r="BB1047" s="10">
        <f t="shared" si="296"/>
        <v>39.799999999999997</v>
      </c>
      <c r="BC1047" s="10">
        <f t="shared" si="297"/>
        <v>9.9499999999999993</v>
      </c>
      <c r="BD1047" s="10">
        <f t="shared" si="298"/>
        <v>163.19999999999999</v>
      </c>
      <c r="BE1047" s="10">
        <f t="shared" si="292"/>
        <v>-61.2</v>
      </c>
      <c r="BF1047" s="2" t="s">
        <v>119</v>
      </c>
      <c r="BG1047" s="10">
        <f t="shared" si="299"/>
        <v>7.65</v>
      </c>
      <c r="BH1047" s="36" t="s">
        <v>118</v>
      </c>
      <c r="BI1047" s="39" t="str">
        <f t="shared" si="300"/>
        <v/>
      </c>
      <c r="BJ1047" s="39" t="str">
        <f t="shared" si="301"/>
        <v/>
      </c>
      <c r="BK1047" s="16">
        <f>SUM(AR1047:AX1047)</f>
        <v>173.4</v>
      </c>
      <c r="BL1047" s="10">
        <f>SUM(AL1047:AQ1047)</f>
        <v>51</v>
      </c>
      <c r="BM1047" s="12">
        <f t="shared" si="302"/>
        <v>1.0625</v>
      </c>
      <c r="BN1047" s="12">
        <f t="shared" si="302"/>
        <v>0.3125</v>
      </c>
      <c r="BO1047" s="9">
        <f t="shared" si="303"/>
        <v>61.2</v>
      </c>
      <c r="BP1047" s="39" t="str">
        <f t="shared" si="304"/>
        <v/>
      </c>
      <c r="BQ1047" s="147"/>
      <c r="BR1047" s="9">
        <f t="shared" si="305"/>
        <v>0</v>
      </c>
      <c r="BS1047" s="9">
        <f t="shared" si="306"/>
        <v>0</v>
      </c>
      <c r="BT1047" s="9">
        <f t="shared" si="307"/>
        <v>0</v>
      </c>
      <c r="BU1047" s="9" t="str">
        <f>IFERROR(_xlfn.XLOOKUP(D1047,Sheet1!B:B,Sheet1!L:L),"")</f>
        <v/>
      </c>
      <c r="BV1047" s="9" t="e">
        <f>_xlfn.XLOOKUP(BU1047,Sheet1!S:S,Sheet1!T:T)</f>
        <v>#N/A</v>
      </c>
      <c r="BW1047" s="9" t="e">
        <f>_xlfn.XLOOKUP(D1047,Sheet1!B:B,Sheet1!M:M)</f>
        <v>#N/A</v>
      </c>
      <c r="BZ1047" s="108">
        <f t="shared" si="308"/>
        <v>101.99999999999999</v>
      </c>
      <c r="CB1047" s="12">
        <f>AW1047/AY1047</f>
        <v>0.37500000000000006</v>
      </c>
      <c r="CC1047" s="12">
        <f>AX1047/AY1047</f>
        <v>0.625</v>
      </c>
      <c r="CG1047" s="1" t="str">
        <f>IF(BO1047&lt;80,"Below 80",
IF(BO1047&lt;=120,"80-120",
IF(BO1047&lt;=200,"&gt; 120-200",
IF(BO1047&lt;=300,"&gt;200-300",
IF(BO1047&lt;=500,"&gt;300-500",
"&gt;500")))))</f>
        <v>Below 80</v>
      </c>
      <c r="CH1047" s="1" t="str">
        <f>IFERROR(_xlfn.XLOOKUP(CG1047,Scenario!M:M,Scenario!N:N),"")</f>
        <v/>
      </c>
      <c r="CI1047" s="1" t="str">
        <f t="shared" si="309"/>
        <v>Yes</v>
      </c>
      <c r="CJ1047" s="75">
        <v>91.8</v>
      </c>
    </row>
    <row r="1048" spans="1:89" hidden="1">
      <c r="A1048" s="2">
        <v>1047</v>
      </c>
      <c r="B1048" s="2">
        <v>2025</v>
      </c>
      <c r="C1048" s="1">
        <v>0</v>
      </c>
      <c r="D1048" s="37" t="str">
        <v>0015g00001W4JBdAAN</v>
      </c>
      <c r="E1048" s="37" t="str">
        <v>M/S ROHIT CEMENT AGENCY</v>
      </c>
      <c r="F1048" s="37" t="str">
        <v>UTTAR PRADESH</v>
      </c>
      <c r="G1048" s="37" t="str">
        <v>GAUTAM BUDDHA NAGAR</v>
      </c>
      <c r="H1048" s="37" t="str">
        <v>Noida</v>
      </c>
      <c r="I1048" s="37" t="str">
        <v>SHASHI STEELS CORPORATION</v>
      </c>
      <c r="J1048" s="37" t="str">
        <v>Abhijeet Biswas</v>
      </c>
      <c r="K1048" s="37">
        <v>0</v>
      </c>
      <c r="L1048" s="37" t="str">
        <v>C12816</v>
      </c>
      <c r="M1048" s="37" t="str">
        <v>North</v>
      </c>
      <c r="N1048" s="2">
        <v>201304</v>
      </c>
      <c r="O1048" s="2" t="str">
        <v>09APLPA9770R1ZX</v>
      </c>
      <c r="P1048" s="2">
        <v>9310009345</v>
      </c>
      <c r="Q1048" s="2" t="str">
        <v>Apr'25</v>
      </c>
      <c r="R1048" s="2">
        <v>2026</v>
      </c>
      <c r="S1048" s="1">
        <v>0</v>
      </c>
      <c r="T1048" s="2">
        <v>80</v>
      </c>
      <c r="U1048" s="12">
        <v>0.12083333333333332</v>
      </c>
      <c r="V1048" s="1" t="str">
        <v>Star</v>
      </c>
      <c r="W1048" s="13">
        <v>0</v>
      </c>
      <c r="X1048" s="13">
        <v>0</v>
      </c>
      <c r="Y1048" s="13">
        <v>0</v>
      </c>
      <c r="Z1048" s="13">
        <v>0</v>
      </c>
      <c r="AA1048" s="13">
        <v>0</v>
      </c>
      <c r="AB1048" s="13">
        <v>0</v>
      </c>
      <c r="AC1048" s="13">
        <v>0</v>
      </c>
      <c r="AD1048" s="13">
        <v>0</v>
      </c>
      <c r="AE1048" s="13">
        <v>0</v>
      </c>
      <c r="AF1048" s="13">
        <v>0</v>
      </c>
      <c r="AG1048" s="13">
        <v>0</v>
      </c>
      <c r="AH1048" s="13">
        <v>0</v>
      </c>
      <c r="AI1048" s="13">
        <v>0</v>
      </c>
      <c r="AJ1048" s="13">
        <v>0</v>
      </c>
      <c r="AK1048" s="13">
        <v>0</v>
      </c>
      <c r="AL1048" s="13">
        <v>250</v>
      </c>
      <c r="AM1048" s="13">
        <v>0</v>
      </c>
      <c r="AN1048" s="13">
        <v>0</v>
      </c>
      <c r="AO1048" s="13">
        <v>0</v>
      </c>
      <c r="AP1048" s="13">
        <v>0</v>
      </c>
      <c r="AQ1048" s="13">
        <v>2</v>
      </c>
      <c r="AR1048" s="13">
        <v>0</v>
      </c>
      <c r="AS1048" s="13">
        <v>20.2</v>
      </c>
      <c r="AT1048" s="13">
        <v>0</v>
      </c>
      <c r="AU1048" s="13">
        <v>0</v>
      </c>
      <c r="AV1048" s="13">
        <v>29</v>
      </c>
      <c r="AW1048" s="16">
        <f t="shared" si="294"/>
        <v>272.2</v>
      </c>
      <c r="AX1048" s="16">
        <f t="shared" ref="AX1048:AX1049" si="311">AW1048*2</f>
        <v>544.4</v>
      </c>
      <c r="AY1048" s="10">
        <f t="shared" si="295"/>
        <v>816.59999999999991</v>
      </c>
      <c r="AZ1048" s="10">
        <f>SUM(Z1048:AK1048)</f>
        <v>0</v>
      </c>
      <c r="BA1048" s="10">
        <v>550</v>
      </c>
      <c r="BB1048" s="10">
        <f t="shared" si="296"/>
        <v>277.8</v>
      </c>
      <c r="BC1048" s="10">
        <f t="shared" si="297"/>
        <v>69.45</v>
      </c>
      <c r="BD1048" s="10">
        <f t="shared" si="298"/>
        <v>816.59999999999991</v>
      </c>
      <c r="BE1048" s="10">
        <f t="shared" si="292"/>
        <v>-272.2</v>
      </c>
      <c r="BF1048" s="2" t="s">
        <v>119</v>
      </c>
      <c r="BG1048" s="10">
        <f t="shared" si="299"/>
        <v>34.024999999999999</v>
      </c>
      <c r="BH1048" s="36" t="s">
        <v>118</v>
      </c>
      <c r="BI1048" s="39" t="str">
        <f t="shared" si="300"/>
        <v>C</v>
      </c>
      <c r="BJ1048" s="39" t="str">
        <f t="shared" si="301"/>
        <v>D</v>
      </c>
      <c r="BK1048" s="16">
        <f>SUM(AR1048:AX1048)</f>
        <v>865.8</v>
      </c>
      <c r="BL1048" s="10">
        <f>SUM(AL1048:AQ1048)</f>
        <v>252</v>
      </c>
      <c r="BM1048" s="12">
        <f t="shared" si="302"/>
        <v>1.0602498163115357</v>
      </c>
      <c r="BN1048" s="12">
        <f t="shared" si="302"/>
        <v>0.30859662013225575</v>
      </c>
      <c r="BO1048" s="9">
        <f t="shared" si="303"/>
        <v>272.2</v>
      </c>
      <c r="BP1048" s="39" t="str">
        <f t="shared" si="304"/>
        <v>A</v>
      </c>
      <c r="BQ1048" s="147"/>
      <c r="BR1048" s="9">
        <f t="shared" si="305"/>
        <v>0</v>
      </c>
      <c r="BS1048" s="9">
        <f t="shared" si="306"/>
        <v>0</v>
      </c>
      <c r="BT1048" s="9">
        <f t="shared" si="307"/>
        <v>0</v>
      </c>
      <c r="BU1048" s="9" t="str">
        <f>IFERROR(_xlfn.XLOOKUP(D1048,Sheet1!B:B,Sheet1!L:L),"")</f>
        <v/>
      </c>
      <c r="BV1048" s="9" t="e">
        <f>_xlfn.XLOOKUP(BU1048,Sheet1!S:S,Sheet1!T:T)</f>
        <v>#N/A</v>
      </c>
      <c r="BW1048" s="9" t="e">
        <f>_xlfn.XLOOKUP(D1048,Sheet1!B:B,Sheet1!M:M)</f>
        <v>#N/A</v>
      </c>
      <c r="BX1048" s="11" t="s">
        <v>123</v>
      </c>
      <c r="BZ1048" s="108">
        <f t="shared" si="308"/>
        <v>544.39999999999986</v>
      </c>
      <c r="CB1048" s="12">
        <f>AW1048/AY1048</f>
        <v>0.33333333333333337</v>
      </c>
      <c r="CC1048" s="12">
        <f>AX1048/AY1048</f>
        <v>0.66666666666666674</v>
      </c>
      <c r="CG1048" s="1" t="str">
        <f>IF(BO1048&lt;80,"Below 80",
IF(BO1048&lt;=120,"80-120",
IF(BO1048&lt;=200,"&gt; 120-200",
IF(BO1048&lt;=300,"&gt;200-300",
IF(BO1048&lt;=500,"&gt;300-500",
"&gt;500")))))</f>
        <v>&gt;200-300</v>
      </c>
      <c r="CH1048" s="1" t="str">
        <f>IFERROR(_xlfn.XLOOKUP(CG1048,Scenario!M:M,Scenario!N:N),"")</f>
        <v>C</v>
      </c>
      <c r="CI1048" s="1" t="b">
        <f t="shared" si="309"/>
        <v>0</v>
      </c>
      <c r="CJ1048" s="75">
        <v>524.19999999999993</v>
      </c>
    </row>
    <row r="1049" spans="1:89" hidden="1">
      <c r="A1049" s="2">
        <v>1048</v>
      </c>
      <c r="B1049" s="2">
        <v>2025</v>
      </c>
      <c r="C1049" s="1">
        <v>0</v>
      </c>
      <c r="D1049" s="37" t="str">
        <v>001J100000TufdAIAR</v>
      </c>
      <c r="E1049" s="37" t="str">
        <v>M/S M L IRON PRIVATE LIMITED</v>
      </c>
      <c r="F1049" s="37" t="str">
        <v>UTTAR PRADESH</v>
      </c>
      <c r="G1049" s="37" t="str">
        <v>GHAZIABAD</v>
      </c>
      <c r="H1049" s="37">
        <v>0</v>
      </c>
      <c r="I1049" s="37" t="str">
        <v>SHASHI STEELS CORPORATION</v>
      </c>
      <c r="J1049" s="37" t="str">
        <v>Abhijeet Biswas</v>
      </c>
      <c r="K1049" s="37">
        <v>0</v>
      </c>
      <c r="L1049" s="37" t="str">
        <v>C12816</v>
      </c>
      <c r="M1049" s="37" t="str">
        <v>North</v>
      </c>
      <c r="N1049" s="2">
        <v>201001</v>
      </c>
      <c r="O1049" s="2" t="str">
        <v>09AAHCM3043P1Z1</v>
      </c>
      <c r="P1049" s="2">
        <v>7838382018</v>
      </c>
      <c r="Q1049" s="2" t="str">
        <v>Apr'25</v>
      </c>
      <c r="R1049" s="2">
        <v>2026</v>
      </c>
      <c r="S1049" s="1">
        <v>0</v>
      </c>
      <c r="T1049" s="2">
        <v>500</v>
      </c>
      <c r="U1049" s="12">
        <v>0</v>
      </c>
      <c r="V1049" s="1" t="str">
        <v>Alien</v>
      </c>
      <c r="W1049" s="13">
        <v>0</v>
      </c>
      <c r="X1049" s="13">
        <v>0</v>
      </c>
      <c r="Y1049" s="13">
        <v>0</v>
      </c>
      <c r="Z1049" s="13">
        <v>0</v>
      </c>
      <c r="AA1049" s="13">
        <v>0</v>
      </c>
      <c r="AB1049" s="13">
        <v>0</v>
      </c>
      <c r="AC1049" s="13">
        <v>0</v>
      </c>
      <c r="AD1049" s="13">
        <v>0</v>
      </c>
      <c r="AE1049" s="13">
        <v>0</v>
      </c>
      <c r="AF1049" s="13">
        <v>0</v>
      </c>
      <c r="AG1049" s="13">
        <v>0</v>
      </c>
      <c r="AH1049" s="13">
        <v>0</v>
      </c>
      <c r="AI1049" s="13">
        <v>0</v>
      </c>
      <c r="AJ1049" s="13">
        <v>0</v>
      </c>
      <c r="AK1049" s="13">
        <v>0</v>
      </c>
      <c r="AL1049" s="13">
        <v>164</v>
      </c>
      <c r="AM1049" s="13">
        <v>307</v>
      </c>
      <c r="AN1049" s="13">
        <v>158.41999999999999</v>
      </c>
      <c r="AO1049" s="13">
        <v>152.78</v>
      </c>
      <c r="AP1049" s="13">
        <v>1.8</v>
      </c>
      <c r="AQ1049" s="13">
        <v>52</v>
      </c>
      <c r="AR1049" s="13">
        <v>50.15</v>
      </c>
      <c r="AS1049" s="13">
        <v>0</v>
      </c>
      <c r="AT1049" s="13">
        <v>0</v>
      </c>
      <c r="AU1049" s="13">
        <v>0</v>
      </c>
      <c r="AV1049" s="13">
        <v>0</v>
      </c>
      <c r="AW1049" s="16">
        <f t="shared" si="294"/>
        <v>886.14999999999986</v>
      </c>
      <c r="AX1049" s="16">
        <f t="shared" si="311"/>
        <v>1772.2999999999997</v>
      </c>
      <c r="AY1049" s="10">
        <f t="shared" si="295"/>
        <v>2658.45</v>
      </c>
      <c r="AZ1049" s="10">
        <f>SUM(Z1049:AK1049)</f>
        <v>0</v>
      </c>
      <c r="BA1049" s="10">
        <v>430</v>
      </c>
      <c r="BB1049" s="10">
        <f t="shared" si="296"/>
        <v>-456.14999999999986</v>
      </c>
      <c r="BC1049" s="10">
        <f t="shared" si="297"/>
        <v>-114.03749999999997</v>
      </c>
      <c r="BD1049" s="10">
        <f t="shared" si="298"/>
        <v>2658.45</v>
      </c>
      <c r="BE1049" s="10">
        <f t="shared" ref="BE1049:BE1112" si="312">AZ1049-AW1049</f>
        <v>-886.14999999999986</v>
      </c>
      <c r="BF1049" s="2" t="s">
        <v>119</v>
      </c>
      <c r="BG1049" s="10">
        <f t="shared" si="299"/>
        <v>110.76874999999998</v>
      </c>
      <c r="BH1049" s="36" t="s">
        <v>118</v>
      </c>
      <c r="BI1049" s="39" t="str">
        <f t="shared" si="300"/>
        <v>B</v>
      </c>
      <c r="BJ1049" s="39" t="str">
        <f t="shared" si="301"/>
        <v>E</v>
      </c>
      <c r="BK1049" s="16">
        <f>SUM(AR1049:AX1049)</f>
        <v>2708.5999999999995</v>
      </c>
      <c r="BL1049" s="10">
        <f>SUM(AL1049:AQ1049)</f>
        <v>835.99999999999989</v>
      </c>
      <c r="BM1049" s="12">
        <f t="shared" si="302"/>
        <v>1.0188643758581126</v>
      </c>
      <c r="BN1049" s="12">
        <f t="shared" si="302"/>
        <v>0.31446895747522052</v>
      </c>
      <c r="BO1049" s="9">
        <f t="shared" si="303"/>
        <v>886.14999999999986</v>
      </c>
      <c r="BP1049" s="39" t="str">
        <f t="shared" si="304"/>
        <v>D</v>
      </c>
      <c r="BQ1049" s="147"/>
      <c r="BR1049" s="9">
        <f t="shared" si="305"/>
        <v>0</v>
      </c>
      <c r="BS1049" s="9">
        <f t="shared" si="306"/>
        <v>0</v>
      </c>
      <c r="BT1049" s="9">
        <f t="shared" si="307"/>
        <v>0</v>
      </c>
      <c r="BU1049" s="9" t="str">
        <f>IFERROR(_xlfn.XLOOKUP(D1049,Sheet1!B:B,Sheet1!L:L),"")</f>
        <v/>
      </c>
      <c r="BV1049" s="9" t="e">
        <f>_xlfn.XLOOKUP(BU1049,Sheet1!S:S,Sheet1!T:T)</f>
        <v>#N/A</v>
      </c>
      <c r="BW1049" s="9" t="e">
        <f>_xlfn.XLOOKUP(D1049,Sheet1!B:B,Sheet1!M:M)</f>
        <v>#N/A</v>
      </c>
      <c r="BX1049" s="11" t="s">
        <v>123</v>
      </c>
      <c r="BZ1049" s="108">
        <f t="shared" si="308"/>
        <v>1772.3</v>
      </c>
      <c r="CB1049" s="12">
        <f>AW1049/AY1049</f>
        <v>0.33333333333333331</v>
      </c>
      <c r="CC1049" s="12">
        <f>AX1049/AY1049</f>
        <v>0.66666666666666663</v>
      </c>
      <c r="CG1049" s="1" t="str">
        <f>IF(BO1049&lt;80,"Below 80",
IF(BO1049&lt;=120,"80-120",
IF(BO1049&lt;=200,"&gt; 120-200",
IF(BO1049&lt;=300,"&gt;200-300",
IF(BO1049&lt;=500,"&gt;300-500",
"&gt;500")))))</f>
        <v>&gt;500</v>
      </c>
      <c r="CH1049" s="1" t="str">
        <f>IFERROR(_xlfn.XLOOKUP(CG1049,Scenario!M:M,Scenario!N:N),"")</f>
        <v>E</v>
      </c>
      <c r="CI1049" s="1" t="b">
        <f t="shared" si="309"/>
        <v>0</v>
      </c>
      <c r="CJ1049" s="75">
        <v>1772.2999999999997</v>
      </c>
    </row>
    <row r="1050" spans="1:89" hidden="1">
      <c r="A1050" s="2">
        <v>1049</v>
      </c>
      <c r="B1050" s="2">
        <v>2025</v>
      </c>
      <c r="C1050" s="1">
        <v>0</v>
      </c>
      <c r="D1050" s="37" t="str">
        <v>001J100000VlqQnIAJ</v>
      </c>
      <c r="E1050" s="37" t="str">
        <v>LAKSHMI SALES CORPORATION</v>
      </c>
      <c r="F1050" s="37" t="str">
        <v>UTTAR PRADESH</v>
      </c>
      <c r="G1050" s="37" t="str">
        <v>GAUTAM BUDDHA NAGAR</v>
      </c>
      <c r="H1050" s="37">
        <v>0</v>
      </c>
      <c r="I1050" s="37" t="str">
        <v>SHASHI STEELS CORPORATION</v>
      </c>
      <c r="J1050" s="37" t="str">
        <v>Aashish Goyal</v>
      </c>
      <c r="K1050" s="37">
        <v>0</v>
      </c>
      <c r="L1050" s="37" t="str">
        <v>C12816</v>
      </c>
      <c r="M1050" s="37" t="str">
        <v>North</v>
      </c>
      <c r="N1050" s="2">
        <v>201009</v>
      </c>
      <c r="O1050" s="2" t="str">
        <v>09AUSPS9995A1ZM</v>
      </c>
      <c r="P1050" s="2">
        <v>9811138398</v>
      </c>
      <c r="Q1050" s="2" t="str">
        <v>Apr'25</v>
      </c>
      <c r="R1050" s="2">
        <v>2026</v>
      </c>
      <c r="S1050" s="1">
        <v>0</v>
      </c>
      <c r="T1050" s="2">
        <v>400</v>
      </c>
      <c r="U1050" s="12">
        <v>0</v>
      </c>
      <c r="V1050" s="1" t="str">
        <v>Alien</v>
      </c>
      <c r="W1050" s="13">
        <v>0</v>
      </c>
      <c r="X1050" s="13">
        <v>0</v>
      </c>
      <c r="Y1050" s="13">
        <v>0</v>
      </c>
      <c r="Z1050" s="13">
        <v>0</v>
      </c>
      <c r="AA1050" s="13">
        <v>0</v>
      </c>
      <c r="AB1050" s="13">
        <v>0</v>
      </c>
      <c r="AC1050" s="13">
        <v>0</v>
      </c>
      <c r="AD1050" s="13">
        <v>0</v>
      </c>
      <c r="AE1050" s="13">
        <v>0</v>
      </c>
      <c r="AF1050" s="13">
        <v>0</v>
      </c>
      <c r="AG1050" s="13">
        <v>0</v>
      </c>
      <c r="AH1050" s="13">
        <v>0</v>
      </c>
      <c r="AI1050" s="13">
        <v>0</v>
      </c>
      <c r="AJ1050" s="13">
        <v>0</v>
      </c>
      <c r="AK1050" s="13">
        <v>0</v>
      </c>
      <c r="AL1050" s="13">
        <v>63</v>
      </c>
      <c r="AM1050" s="13">
        <v>0</v>
      </c>
      <c r="AN1050" s="13">
        <v>0</v>
      </c>
      <c r="AO1050" s="13">
        <v>0</v>
      </c>
      <c r="AP1050" s="13">
        <v>0</v>
      </c>
      <c r="AQ1050" s="13">
        <v>0</v>
      </c>
      <c r="AR1050" s="13">
        <v>0</v>
      </c>
      <c r="AS1050" s="13">
        <v>0</v>
      </c>
      <c r="AT1050" s="13">
        <v>0</v>
      </c>
      <c r="AU1050" s="13">
        <v>0</v>
      </c>
      <c r="AV1050" s="13">
        <v>0</v>
      </c>
      <c r="AW1050" s="16">
        <f t="shared" si="294"/>
        <v>63</v>
      </c>
      <c r="AX1050" s="16">
        <v>126</v>
      </c>
      <c r="AY1050" s="10">
        <f t="shared" si="295"/>
        <v>189</v>
      </c>
      <c r="AZ1050" s="10">
        <f>SUM(Z1050:AK1050)</f>
        <v>0</v>
      </c>
      <c r="BA1050" s="10">
        <v>189</v>
      </c>
      <c r="BB1050" s="10">
        <f t="shared" si="296"/>
        <v>126</v>
      </c>
      <c r="BC1050" s="10">
        <f t="shared" si="297"/>
        <v>31.5</v>
      </c>
      <c r="BD1050" s="10">
        <f t="shared" si="298"/>
        <v>189</v>
      </c>
      <c r="BE1050" s="10">
        <f t="shared" si="312"/>
        <v>-63</v>
      </c>
      <c r="BF1050" s="2" t="s">
        <v>119</v>
      </c>
      <c r="BG1050" s="10">
        <f t="shared" si="299"/>
        <v>7.875</v>
      </c>
      <c r="BH1050" s="36" t="s">
        <v>118</v>
      </c>
      <c r="BI1050" s="39" t="str">
        <f t="shared" si="300"/>
        <v/>
      </c>
      <c r="BJ1050" s="39" t="str">
        <f t="shared" si="301"/>
        <v/>
      </c>
      <c r="BK1050" s="16">
        <f>SUM(AR1050:AX1050)</f>
        <v>189</v>
      </c>
      <c r="BL1050" s="10">
        <f>SUM(AL1050:AQ1050)</f>
        <v>63</v>
      </c>
      <c r="BM1050" s="12">
        <f t="shared" si="302"/>
        <v>1</v>
      </c>
      <c r="BN1050" s="12">
        <f t="shared" si="302"/>
        <v>0.33333333333333331</v>
      </c>
      <c r="BO1050" s="9">
        <f t="shared" si="303"/>
        <v>63</v>
      </c>
      <c r="BP1050" s="39" t="str">
        <f t="shared" si="304"/>
        <v/>
      </c>
      <c r="BQ1050" s="147"/>
      <c r="BR1050" s="9">
        <f t="shared" si="305"/>
        <v>0</v>
      </c>
      <c r="BS1050" s="9">
        <f t="shared" si="306"/>
        <v>0</v>
      </c>
      <c r="BT1050" s="9">
        <f t="shared" si="307"/>
        <v>0</v>
      </c>
      <c r="BU1050" s="9" t="str">
        <f>IFERROR(_xlfn.XLOOKUP(D1050,Sheet1!B:B,Sheet1!L:L),"")</f>
        <v/>
      </c>
      <c r="BV1050" s="9" t="e">
        <f>_xlfn.XLOOKUP(BU1050,Sheet1!S:S,Sheet1!T:T)</f>
        <v>#N/A</v>
      </c>
      <c r="BW1050" s="9" t="e">
        <f>_xlfn.XLOOKUP(D1050,Sheet1!B:B,Sheet1!M:M)</f>
        <v>#N/A</v>
      </c>
      <c r="BZ1050" s="108">
        <f t="shared" si="308"/>
        <v>126</v>
      </c>
      <c r="CB1050" s="12">
        <f>AW1050/AY1050</f>
        <v>0.33333333333333331</v>
      </c>
      <c r="CC1050" s="12">
        <f>AX1050/AY1050</f>
        <v>0.66666666666666663</v>
      </c>
      <c r="CG1050" s="1" t="str">
        <f>IF(BO1050&lt;80,"Below 80",
IF(BO1050&lt;=120,"80-120",
IF(BO1050&lt;=200,"&gt; 120-200",
IF(BO1050&lt;=300,"&gt;200-300",
IF(BO1050&lt;=500,"&gt;300-500",
"&gt;500")))))</f>
        <v>Below 80</v>
      </c>
      <c r="CH1050" s="1" t="str">
        <f>IFERROR(_xlfn.XLOOKUP(CG1050,Scenario!M:M,Scenario!N:N),"")</f>
        <v/>
      </c>
      <c r="CI1050" s="1" t="str">
        <f t="shared" si="309"/>
        <v>Yes</v>
      </c>
      <c r="CJ1050" s="75">
        <v>126</v>
      </c>
    </row>
    <row r="1051" spans="1:89" hidden="1">
      <c r="A1051" s="2">
        <v>1050</v>
      </c>
      <c r="B1051" s="2">
        <v>2025</v>
      </c>
      <c r="C1051" s="1">
        <v>0</v>
      </c>
      <c r="D1051" s="37" t="str">
        <v>001J100000RyxykIAB</v>
      </c>
      <c r="E1051" s="37" t="str">
        <v>VR BUILDERS AND DEVELOPERS</v>
      </c>
      <c r="F1051" s="37" t="str">
        <v>UTTARAKHAND</v>
      </c>
      <c r="G1051" s="37" t="str">
        <v>DEHRADUN</v>
      </c>
      <c r="H1051" s="37" t="str">
        <v>Dehradun</v>
      </c>
      <c r="I1051" s="37" t="str">
        <v>SHIVA SALES INDIA CORPORATION</v>
      </c>
      <c r="J1051" s="37" t="str">
        <v>Ravi Kumar</v>
      </c>
      <c r="K1051" s="37">
        <v>0</v>
      </c>
      <c r="L1051" s="37" t="str">
        <v>C12821</v>
      </c>
      <c r="M1051" s="37" t="str">
        <v>North</v>
      </c>
      <c r="N1051" s="2">
        <v>248001</v>
      </c>
      <c r="O1051" s="2" t="str">
        <v>05BMHPC6187N1ZN</v>
      </c>
      <c r="P1051" s="2">
        <v>9897121591</v>
      </c>
      <c r="Q1051" s="2" t="str">
        <v>Apr'25</v>
      </c>
      <c r="R1051" s="2">
        <v>2026</v>
      </c>
      <c r="S1051" s="1">
        <v>0</v>
      </c>
      <c r="T1051" s="2">
        <v>15</v>
      </c>
      <c r="U1051" s="12">
        <v>0</v>
      </c>
      <c r="V1051" s="1" t="str">
        <v>Minor</v>
      </c>
      <c r="W1051" s="13">
        <v>0</v>
      </c>
      <c r="X1051" s="13">
        <v>0</v>
      </c>
      <c r="Y1051" s="13">
        <v>0</v>
      </c>
      <c r="Z1051" s="13">
        <v>0</v>
      </c>
      <c r="AA1051" s="13">
        <v>0</v>
      </c>
      <c r="AB1051" s="13">
        <v>0</v>
      </c>
      <c r="AC1051" s="13">
        <v>0</v>
      </c>
      <c r="AD1051" s="13">
        <v>0</v>
      </c>
      <c r="AE1051" s="13">
        <v>0</v>
      </c>
      <c r="AF1051" s="13">
        <v>0</v>
      </c>
      <c r="AG1051" s="13">
        <v>0</v>
      </c>
      <c r="AH1051" s="13">
        <v>0</v>
      </c>
      <c r="AI1051" s="13">
        <v>0</v>
      </c>
      <c r="AJ1051" s="13">
        <v>0</v>
      </c>
      <c r="AK1051" s="13">
        <v>0</v>
      </c>
      <c r="AL1051" s="13">
        <v>6</v>
      </c>
      <c r="AM1051" s="13">
        <v>0</v>
      </c>
      <c r="AN1051" s="13">
        <v>0</v>
      </c>
      <c r="AO1051" s="13">
        <v>0</v>
      </c>
      <c r="AP1051" s="13">
        <v>0</v>
      </c>
      <c r="AQ1051" s="13">
        <v>0</v>
      </c>
      <c r="AR1051" s="13">
        <v>0</v>
      </c>
      <c r="AS1051" s="13">
        <v>0</v>
      </c>
      <c r="AT1051" s="13">
        <v>0</v>
      </c>
      <c r="AU1051" s="13">
        <v>0</v>
      </c>
      <c r="AV1051" s="13">
        <v>0</v>
      </c>
      <c r="AW1051" s="16">
        <f t="shared" si="294"/>
        <v>6</v>
      </c>
      <c r="AX1051" s="16">
        <v>12</v>
      </c>
      <c r="AY1051" s="10">
        <f t="shared" si="295"/>
        <v>18</v>
      </c>
      <c r="AZ1051" s="10">
        <f>SUM(Z1051:AK1051)</f>
        <v>0</v>
      </c>
      <c r="BA1051" s="10">
        <v>6</v>
      </c>
      <c r="BB1051" s="10">
        <f t="shared" si="296"/>
        <v>0</v>
      </c>
      <c r="BC1051" s="10">
        <f t="shared" si="297"/>
        <v>0</v>
      </c>
      <c r="BD1051" s="10">
        <f t="shared" si="298"/>
        <v>18</v>
      </c>
      <c r="BE1051" s="10">
        <f t="shared" si="312"/>
        <v>-6</v>
      </c>
      <c r="BF1051" s="2" t="s">
        <v>119</v>
      </c>
      <c r="BG1051" s="10">
        <f t="shared" si="299"/>
        <v>0.75</v>
      </c>
      <c r="BH1051" s="36" t="s">
        <v>118</v>
      </c>
      <c r="BI1051" s="39" t="str">
        <f t="shared" si="300"/>
        <v/>
      </c>
      <c r="BJ1051" s="39" t="str">
        <f t="shared" si="301"/>
        <v/>
      </c>
      <c r="BK1051" s="16">
        <f>SUM(AR1051:AX1051)</f>
        <v>18</v>
      </c>
      <c r="BL1051" s="10">
        <f>SUM(AL1051:AQ1051)</f>
        <v>6</v>
      </c>
      <c r="BM1051" s="12">
        <f t="shared" si="302"/>
        <v>1</v>
      </c>
      <c r="BN1051" s="12">
        <f t="shared" si="302"/>
        <v>0.33333333333333331</v>
      </c>
      <c r="BO1051" s="9">
        <f t="shared" si="303"/>
        <v>6</v>
      </c>
      <c r="BP1051" s="39" t="str">
        <f t="shared" si="304"/>
        <v/>
      </c>
      <c r="BQ1051" s="147"/>
      <c r="BR1051" s="9">
        <f t="shared" si="305"/>
        <v>0</v>
      </c>
      <c r="BS1051" s="9">
        <f t="shared" si="306"/>
        <v>0</v>
      </c>
      <c r="BT1051" s="9">
        <f t="shared" si="307"/>
        <v>0</v>
      </c>
      <c r="BU1051" s="9" t="str">
        <f>IFERROR(_xlfn.XLOOKUP(D1051,Sheet1!B:B,Sheet1!L:L),"")</f>
        <v/>
      </c>
      <c r="BV1051" s="9" t="e">
        <f>_xlfn.XLOOKUP(BU1051,Sheet1!S:S,Sheet1!T:T)</f>
        <v>#N/A</v>
      </c>
      <c r="BW1051" s="9" t="e">
        <f>_xlfn.XLOOKUP(D1051,Sheet1!B:B,Sheet1!M:M)</f>
        <v>#N/A</v>
      </c>
      <c r="BZ1051" s="108">
        <f t="shared" si="308"/>
        <v>12</v>
      </c>
      <c r="CB1051" s="12">
        <f>AW1051/AY1051</f>
        <v>0.33333333333333331</v>
      </c>
      <c r="CC1051" s="12">
        <f>AX1051/AY1051</f>
        <v>0.66666666666666663</v>
      </c>
      <c r="CG1051" s="1" t="str">
        <f>IF(BO1051&lt;80,"Below 80",
IF(BO1051&lt;=120,"80-120",
IF(BO1051&lt;=200,"&gt; 120-200",
IF(BO1051&lt;=300,"&gt;200-300",
IF(BO1051&lt;=500,"&gt;300-500",
"&gt;500")))))</f>
        <v>Below 80</v>
      </c>
      <c r="CH1051" s="1" t="str">
        <f>IFERROR(_xlfn.XLOOKUP(CG1051,Scenario!M:M,Scenario!N:N),"")</f>
        <v/>
      </c>
      <c r="CI1051" s="1" t="str">
        <f t="shared" si="309"/>
        <v>Yes</v>
      </c>
      <c r="CJ1051" s="75">
        <v>12</v>
      </c>
    </row>
    <row r="1052" spans="1:89" hidden="1">
      <c r="A1052" s="2">
        <v>1051</v>
      </c>
      <c r="B1052" s="2">
        <v>2025</v>
      </c>
      <c r="C1052" s="1">
        <v>0</v>
      </c>
      <c r="D1052" s="37" t="str">
        <v>0015g00001W2BSDAA3</v>
      </c>
      <c r="E1052" s="37" t="str">
        <v>Gian chand hans raj</v>
      </c>
      <c r="F1052" s="37" t="str">
        <v>UTTARAKHAND</v>
      </c>
      <c r="G1052" s="37" t="str">
        <v>DEHRADUN</v>
      </c>
      <c r="H1052" s="37">
        <v>0</v>
      </c>
      <c r="I1052" s="37" t="str">
        <v>SHIVA SALES INDIA CORPORATION</v>
      </c>
      <c r="J1052" s="37" t="str">
        <v>Ravi Kumar</v>
      </c>
      <c r="K1052" s="37">
        <v>0</v>
      </c>
      <c r="L1052" s="37" t="str">
        <v>C12821</v>
      </c>
      <c r="M1052" s="37" t="str">
        <v>North</v>
      </c>
      <c r="N1052" s="2">
        <v>248001</v>
      </c>
      <c r="O1052" s="2" t="str">
        <v>05AAFFG5487J1Z3</v>
      </c>
      <c r="P1052" s="2">
        <v>9837034569</v>
      </c>
      <c r="Q1052" s="2" t="str">
        <v>Apr'25</v>
      </c>
      <c r="R1052" s="2">
        <v>2026</v>
      </c>
      <c r="S1052" s="1">
        <v>0</v>
      </c>
      <c r="T1052" s="2">
        <v>75</v>
      </c>
      <c r="U1052" s="12">
        <v>8.4444444444444447E-2</v>
      </c>
      <c r="V1052" s="1" t="str">
        <v>Challenger</v>
      </c>
      <c r="W1052" s="13">
        <v>0</v>
      </c>
      <c r="X1052" s="13">
        <v>0</v>
      </c>
      <c r="Y1052" s="13">
        <v>0</v>
      </c>
      <c r="Z1052" s="13">
        <v>0</v>
      </c>
      <c r="AA1052" s="13">
        <v>0</v>
      </c>
      <c r="AB1052" s="13">
        <v>0</v>
      </c>
      <c r="AC1052" s="13">
        <v>0</v>
      </c>
      <c r="AD1052" s="13">
        <v>0</v>
      </c>
      <c r="AE1052" s="13">
        <v>0</v>
      </c>
      <c r="AF1052" s="13">
        <v>0</v>
      </c>
      <c r="AG1052" s="13">
        <v>0</v>
      </c>
      <c r="AH1052" s="13">
        <v>0</v>
      </c>
      <c r="AI1052" s="13">
        <v>0</v>
      </c>
      <c r="AJ1052" s="13">
        <v>0</v>
      </c>
      <c r="AK1052" s="13">
        <v>0</v>
      </c>
      <c r="AL1052" s="13">
        <v>23</v>
      </c>
      <c r="AM1052" s="13">
        <v>0</v>
      </c>
      <c r="AN1052" s="13">
        <v>10</v>
      </c>
      <c r="AO1052" s="13">
        <v>0</v>
      </c>
      <c r="AP1052" s="13">
        <v>3.5</v>
      </c>
      <c r="AQ1052" s="13">
        <v>15</v>
      </c>
      <c r="AR1052" s="13">
        <v>6</v>
      </c>
      <c r="AS1052" s="13">
        <v>0</v>
      </c>
      <c r="AT1052" s="13">
        <v>5</v>
      </c>
      <c r="AU1052" s="13">
        <v>10</v>
      </c>
      <c r="AV1052" s="13">
        <v>4</v>
      </c>
      <c r="AW1052" s="16">
        <f t="shared" si="294"/>
        <v>72.5</v>
      </c>
      <c r="AX1052" s="16">
        <v>115</v>
      </c>
      <c r="AY1052" s="10">
        <f t="shared" si="295"/>
        <v>187.5</v>
      </c>
      <c r="AZ1052" s="10">
        <f>SUM(Z1052:AK1052)</f>
        <v>0</v>
      </c>
      <c r="BA1052" s="10">
        <v>100</v>
      </c>
      <c r="BB1052" s="10">
        <f t="shared" si="296"/>
        <v>27.5</v>
      </c>
      <c r="BC1052" s="10">
        <f t="shared" si="297"/>
        <v>6.875</v>
      </c>
      <c r="BD1052" s="10">
        <f t="shared" si="298"/>
        <v>187.5</v>
      </c>
      <c r="BE1052" s="10">
        <f t="shared" si="312"/>
        <v>-72.5</v>
      </c>
      <c r="BF1052" s="2" t="s">
        <v>119</v>
      </c>
      <c r="BG1052" s="10">
        <f t="shared" si="299"/>
        <v>7.1875</v>
      </c>
      <c r="BH1052" s="36" t="s">
        <v>118</v>
      </c>
      <c r="BI1052" s="39" t="str">
        <f t="shared" si="300"/>
        <v/>
      </c>
      <c r="BJ1052" s="39" t="str">
        <f t="shared" si="301"/>
        <v/>
      </c>
      <c r="BK1052" s="16">
        <f>SUM(AR1052:AX1052)</f>
        <v>212.5</v>
      </c>
      <c r="BL1052" s="10">
        <f>SUM(AL1052:AQ1052)</f>
        <v>51.5</v>
      </c>
      <c r="BM1052" s="12">
        <f t="shared" si="302"/>
        <v>1.1333333333333333</v>
      </c>
      <c r="BN1052" s="12">
        <f t="shared" si="302"/>
        <v>0.27466666666666667</v>
      </c>
      <c r="BO1052" s="9">
        <f t="shared" si="303"/>
        <v>57.5</v>
      </c>
      <c r="BP1052" s="39" t="str">
        <f t="shared" si="304"/>
        <v/>
      </c>
      <c r="BQ1052" s="147"/>
      <c r="BR1052" s="9">
        <f t="shared" si="305"/>
        <v>0</v>
      </c>
      <c r="BS1052" s="9">
        <f t="shared" si="306"/>
        <v>0</v>
      </c>
      <c r="BT1052" s="9">
        <f t="shared" si="307"/>
        <v>0</v>
      </c>
      <c r="BU1052" s="9" t="str">
        <f>IFERROR(_xlfn.XLOOKUP(D1052,Sheet1!B:B,Sheet1!L:L),"")</f>
        <v/>
      </c>
      <c r="BV1052" s="9" t="e">
        <f>_xlfn.XLOOKUP(BU1052,Sheet1!S:S,Sheet1!T:T)</f>
        <v>#N/A</v>
      </c>
      <c r="BW1052" s="9" t="e">
        <f>_xlfn.XLOOKUP(D1052,Sheet1!B:B,Sheet1!M:M)</f>
        <v>#N/A</v>
      </c>
      <c r="BZ1052" s="108">
        <f t="shared" si="308"/>
        <v>115</v>
      </c>
      <c r="CB1052" s="12">
        <f>AW1052/AY1052</f>
        <v>0.38666666666666666</v>
      </c>
      <c r="CC1052" s="12">
        <f>AX1052/AY1052</f>
        <v>0.61333333333333329</v>
      </c>
      <c r="CG1052" s="1" t="str">
        <f>IF(BO1052&lt;80,"Below 80",
IF(BO1052&lt;=120,"80-120",
IF(BO1052&lt;=200,"&gt; 120-200",
IF(BO1052&lt;=300,"&gt;200-300",
IF(BO1052&lt;=500,"&gt;300-500",
"&gt;500")))))</f>
        <v>Below 80</v>
      </c>
      <c r="CH1052" s="1" t="str">
        <f>IFERROR(_xlfn.XLOOKUP(CG1052,Scenario!M:M,Scenario!N:N),"")</f>
        <v/>
      </c>
      <c r="CI1052" s="1" t="str">
        <f t="shared" si="309"/>
        <v>Yes</v>
      </c>
      <c r="CJ1052" s="75">
        <v>115</v>
      </c>
    </row>
    <row r="1053" spans="1:89" s="115" customFormat="1" hidden="1">
      <c r="A1053" s="113">
        <v>1052</v>
      </c>
      <c r="B1053" s="2">
        <v>2025</v>
      </c>
      <c r="C1053" s="1">
        <v>0</v>
      </c>
      <c r="D1053" s="114" t="str">
        <v>0015g00001UBHm4AAH</v>
      </c>
      <c r="E1053" s="114" t="str">
        <v>UTTRANCHAL TRADERS</v>
      </c>
      <c r="F1053" s="114" t="str">
        <v>UTTAR PRADESH</v>
      </c>
      <c r="G1053" s="114" t="str">
        <v>LUCKNOW</v>
      </c>
      <c r="H1053" s="114">
        <v>0</v>
      </c>
      <c r="I1053" s="114" t="str">
        <v>SHIVA SALES INDIA CORPORATION</v>
      </c>
      <c r="J1053" s="114" t="str">
        <v>Ravi Kumar</v>
      </c>
      <c r="K1053" s="114">
        <v>0</v>
      </c>
      <c r="L1053" s="114" t="str">
        <v>C12821</v>
      </c>
      <c r="M1053" s="114" t="str">
        <v>North</v>
      </c>
      <c r="N1053" s="2">
        <v>226010</v>
      </c>
      <c r="O1053" s="2">
        <v>99999999999990</v>
      </c>
      <c r="P1053" s="2">
        <v>9837002130</v>
      </c>
      <c r="Q1053" s="113" t="str">
        <v>Apr'25</v>
      </c>
      <c r="R1053" s="113">
        <v>2026</v>
      </c>
      <c r="S1053" s="1">
        <v>0</v>
      </c>
      <c r="T1053" s="113" t="str">
        <v/>
      </c>
      <c r="U1053" s="121">
        <v>0</v>
      </c>
      <c r="V1053" s="115" t="str">
        <v>Potential Not updated</v>
      </c>
      <c r="W1053" s="222">
        <v>0</v>
      </c>
      <c r="X1053" s="222">
        <v>0</v>
      </c>
      <c r="Y1053" s="222">
        <v>0</v>
      </c>
      <c r="Z1053" s="222">
        <v>0</v>
      </c>
      <c r="AA1053" s="222">
        <v>0</v>
      </c>
      <c r="AB1053" s="222">
        <v>0</v>
      </c>
      <c r="AC1053" s="222">
        <v>0</v>
      </c>
      <c r="AD1053" s="222">
        <v>0</v>
      </c>
      <c r="AE1053" s="222">
        <v>0</v>
      </c>
      <c r="AF1053" s="222">
        <v>0</v>
      </c>
      <c r="AG1053" s="222">
        <v>0</v>
      </c>
      <c r="AH1053" s="222">
        <v>0</v>
      </c>
      <c r="AI1053" s="222">
        <v>0</v>
      </c>
      <c r="AJ1053" s="222">
        <v>0</v>
      </c>
      <c r="AK1053" s="222">
        <v>0</v>
      </c>
      <c r="AL1053" s="222">
        <v>12</v>
      </c>
      <c r="AM1053" s="222">
        <v>28</v>
      </c>
      <c r="AN1053" s="222">
        <v>0</v>
      </c>
      <c r="AO1053" s="222">
        <v>0</v>
      </c>
      <c r="AP1053" s="222">
        <v>0</v>
      </c>
      <c r="AQ1053" s="222">
        <v>0</v>
      </c>
      <c r="AR1053" s="222">
        <v>0</v>
      </c>
      <c r="AS1053" s="13">
        <v>0</v>
      </c>
      <c r="AT1053" s="13">
        <v>0</v>
      </c>
      <c r="AU1053" s="13">
        <v>0</v>
      </c>
      <c r="AV1053" s="13">
        <v>0</v>
      </c>
      <c r="AW1053" s="16">
        <f t="shared" si="294"/>
        <v>40</v>
      </c>
      <c r="AX1053" s="16">
        <v>80</v>
      </c>
      <c r="AY1053" s="10">
        <f t="shared" si="295"/>
        <v>120</v>
      </c>
      <c r="AZ1053" s="116">
        <f>SUM(Z1053:AK1053)</f>
        <v>0</v>
      </c>
      <c r="BA1053" s="116"/>
      <c r="BB1053" s="10">
        <f t="shared" si="296"/>
        <v>-40</v>
      </c>
      <c r="BC1053" s="10">
        <f t="shared" si="297"/>
        <v>-10</v>
      </c>
      <c r="BD1053" s="116">
        <f t="shared" si="298"/>
        <v>120</v>
      </c>
      <c r="BE1053" s="116">
        <f t="shared" si="312"/>
        <v>-40</v>
      </c>
      <c r="BF1053" s="113" t="s">
        <v>119</v>
      </c>
      <c r="BG1053" s="10">
        <f t="shared" si="299"/>
        <v>5</v>
      </c>
      <c r="BH1053" s="119" t="s">
        <v>118</v>
      </c>
      <c r="BI1053" s="120" t="str">
        <f t="shared" si="300"/>
        <v/>
      </c>
      <c r="BJ1053" s="120" t="str">
        <f t="shared" si="301"/>
        <v/>
      </c>
      <c r="BK1053" s="117">
        <f>SUM(AR1053:AX1053)</f>
        <v>120</v>
      </c>
      <c r="BL1053" s="116">
        <f>SUM(AL1053:AQ1053)</f>
        <v>40</v>
      </c>
      <c r="BM1053" s="121">
        <f t="shared" si="302"/>
        <v>1</v>
      </c>
      <c r="BN1053" s="121">
        <f t="shared" si="302"/>
        <v>0.33333333333333331</v>
      </c>
      <c r="BO1053" s="9">
        <f t="shared" si="303"/>
        <v>40</v>
      </c>
      <c r="BP1053" s="120" t="str">
        <f t="shared" si="304"/>
        <v/>
      </c>
      <c r="BQ1053" s="148" t="s">
        <v>193</v>
      </c>
      <c r="BR1053" s="122">
        <f t="shared" si="305"/>
        <v>0</v>
      </c>
      <c r="BS1053" s="122">
        <f t="shared" si="306"/>
        <v>0</v>
      </c>
      <c r="BT1053" s="122">
        <f t="shared" si="307"/>
        <v>0</v>
      </c>
      <c r="BU1053" s="122" t="str">
        <f>IFERROR(_xlfn.XLOOKUP(D1053,Sheet1!B:B,Sheet1!L:L),"")</f>
        <v/>
      </c>
      <c r="BV1053" s="122" t="e">
        <f>_xlfn.XLOOKUP(BU1053,Sheet1!S:S,Sheet1!T:T)</f>
        <v>#N/A</v>
      </c>
      <c r="BW1053" s="122" t="e">
        <f>_xlfn.XLOOKUP(D1053,Sheet1!B:B,Sheet1!M:M)</f>
        <v>#N/A</v>
      </c>
      <c r="BZ1053" s="123">
        <f t="shared" si="308"/>
        <v>80</v>
      </c>
      <c r="CB1053" s="121">
        <f>AW1053/AY1053</f>
        <v>0.33333333333333331</v>
      </c>
      <c r="CC1053" s="121">
        <f>AX1053/AY1053</f>
        <v>0.66666666666666663</v>
      </c>
      <c r="CG1053" s="115" t="str">
        <f>IF(BO1053&lt;80,"Below 80",
IF(BO1053&lt;=120,"80-120",
IF(BO1053&lt;=200,"&gt; 120-200",
IF(BO1053&lt;=300,"&gt;200-300",
IF(BO1053&lt;=500,"&gt;300-500",
"&gt;500")))))</f>
        <v>Below 80</v>
      </c>
      <c r="CH1053" s="115" t="str">
        <f>IFERROR(_xlfn.XLOOKUP(CG1053,Scenario!M:M,Scenario!N:N),"")</f>
        <v/>
      </c>
      <c r="CI1053" s="1" t="str">
        <f t="shared" si="309"/>
        <v>No</v>
      </c>
      <c r="CJ1053" s="75">
        <v>80</v>
      </c>
      <c r="CK1053" s="1"/>
    </row>
    <row r="1054" spans="1:89" hidden="1">
      <c r="A1054" s="2">
        <v>1053</v>
      </c>
      <c r="B1054" s="2">
        <v>2025</v>
      </c>
      <c r="C1054" s="1">
        <v>0</v>
      </c>
      <c r="D1054" s="37" t="str">
        <v>0015g00001ek0FXAAY</v>
      </c>
      <c r="E1054" s="37" t="str">
        <v>ATMA GAS AND ISPAT KENDRA</v>
      </c>
      <c r="F1054" s="37" t="str">
        <v>UTTAR PRADESH</v>
      </c>
      <c r="G1054" s="37" t="str">
        <v>BIJNOR</v>
      </c>
      <c r="H1054" s="37">
        <v>0</v>
      </c>
      <c r="I1054" s="37" t="str">
        <v>OPTRIX INFRA LLP</v>
      </c>
      <c r="J1054" s="37" t="str">
        <v>SHIV KUMAR</v>
      </c>
      <c r="K1054" s="37">
        <v>0</v>
      </c>
      <c r="L1054" s="37" t="str">
        <v>001J100000PJG7oIAH</v>
      </c>
      <c r="M1054" s="37" t="str">
        <v>North</v>
      </c>
      <c r="N1054" s="2">
        <v>246761</v>
      </c>
      <c r="O1054" s="2" t="str">
        <v>09AWCPG7828E1ZI</v>
      </c>
      <c r="P1054" s="2">
        <v>9897027176</v>
      </c>
      <c r="Q1054" s="2" t="str">
        <v>Apr'25</v>
      </c>
      <c r="R1054" s="2">
        <v>2026</v>
      </c>
      <c r="S1054" s="1">
        <v>0</v>
      </c>
      <c r="T1054" s="2">
        <v>100</v>
      </c>
      <c r="U1054" s="12">
        <v>0</v>
      </c>
      <c r="V1054" s="1" t="str">
        <v>Challenger</v>
      </c>
      <c r="W1054" s="13">
        <v>0</v>
      </c>
      <c r="X1054" s="13">
        <v>0</v>
      </c>
      <c r="Y1054" s="13">
        <v>0</v>
      </c>
      <c r="Z1054" s="13">
        <v>0</v>
      </c>
      <c r="AA1054" s="13">
        <v>0</v>
      </c>
      <c r="AB1054" s="13">
        <v>0</v>
      </c>
      <c r="AC1054" s="13">
        <v>0</v>
      </c>
      <c r="AD1054" s="13">
        <v>0</v>
      </c>
      <c r="AE1054" s="13">
        <v>0</v>
      </c>
      <c r="AF1054" s="13">
        <v>0</v>
      </c>
      <c r="AG1054" s="13">
        <v>0</v>
      </c>
      <c r="AH1054" s="13">
        <v>0</v>
      </c>
      <c r="AI1054" s="13">
        <v>0</v>
      </c>
      <c r="AJ1054" s="13">
        <v>0</v>
      </c>
      <c r="AK1054" s="13">
        <v>0</v>
      </c>
      <c r="AL1054" s="13">
        <v>10</v>
      </c>
      <c r="AM1054" s="13">
        <v>0</v>
      </c>
      <c r="AN1054" s="13">
        <v>0</v>
      </c>
      <c r="AO1054" s="13">
        <v>0</v>
      </c>
      <c r="AP1054" s="13">
        <v>0</v>
      </c>
      <c r="AQ1054" s="13">
        <v>0</v>
      </c>
      <c r="AR1054" s="13">
        <v>0</v>
      </c>
      <c r="AS1054" s="13">
        <v>0</v>
      </c>
      <c r="AT1054" s="13">
        <v>0</v>
      </c>
      <c r="AU1054" s="13">
        <v>0</v>
      </c>
      <c r="AV1054" s="13">
        <v>0</v>
      </c>
      <c r="AW1054" s="16">
        <f t="shared" si="294"/>
        <v>10</v>
      </c>
      <c r="AX1054" s="16">
        <v>20</v>
      </c>
      <c r="AY1054" s="10">
        <f t="shared" si="295"/>
        <v>30</v>
      </c>
      <c r="AZ1054" s="10">
        <f>SUM(Z1054:AK1054)</f>
        <v>0</v>
      </c>
      <c r="BA1054" s="10">
        <v>20</v>
      </c>
      <c r="BB1054" s="10">
        <f t="shared" si="296"/>
        <v>10</v>
      </c>
      <c r="BC1054" s="10">
        <f t="shared" si="297"/>
        <v>2.5</v>
      </c>
      <c r="BD1054" s="10">
        <f t="shared" si="298"/>
        <v>30</v>
      </c>
      <c r="BE1054" s="10">
        <f t="shared" si="312"/>
        <v>-10</v>
      </c>
      <c r="BF1054" s="2" t="s">
        <v>119</v>
      </c>
      <c r="BG1054" s="10">
        <f t="shared" si="299"/>
        <v>1.25</v>
      </c>
      <c r="BH1054" s="36" t="s">
        <v>118</v>
      </c>
      <c r="BI1054" s="39" t="str">
        <f t="shared" si="300"/>
        <v/>
      </c>
      <c r="BJ1054" s="39" t="str">
        <f t="shared" si="301"/>
        <v/>
      </c>
      <c r="BK1054" s="16">
        <f>SUM(AR1054:AX1054)</f>
        <v>30</v>
      </c>
      <c r="BL1054" s="10">
        <f>SUM(AL1054:AQ1054)</f>
        <v>10</v>
      </c>
      <c r="BM1054" s="12">
        <f t="shared" si="302"/>
        <v>1</v>
      </c>
      <c r="BN1054" s="12">
        <f t="shared" si="302"/>
        <v>0.33333333333333331</v>
      </c>
      <c r="BO1054" s="9">
        <f t="shared" si="303"/>
        <v>10</v>
      </c>
      <c r="BP1054" s="39" t="str">
        <f t="shared" si="304"/>
        <v/>
      </c>
      <c r="BQ1054" s="147"/>
      <c r="BR1054" s="9">
        <f t="shared" si="305"/>
        <v>0</v>
      </c>
      <c r="BS1054" s="9">
        <f t="shared" si="306"/>
        <v>0</v>
      </c>
      <c r="BT1054" s="9">
        <f t="shared" si="307"/>
        <v>0</v>
      </c>
      <c r="BU1054" s="9" t="str">
        <f>IFERROR(_xlfn.XLOOKUP(D1054,Sheet1!B:B,Sheet1!L:L),"")</f>
        <v/>
      </c>
      <c r="BV1054" s="9" t="e">
        <f>_xlfn.XLOOKUP(BU1054,Sheet1!S:S,Sheet1!T:T)</f>
        <v>#N/A</v>
      </c>
      <c r="BW1054" s="9" t="e">
        <f>_xlfn.XLOOKUP(D1054,Sheet1!B:B,Sheet1!M:M)</f>
        <v>#N/A</v>
      </c>
      <c r="BZ1054" s="108">
        <f t="shared" si="308"/>
        <v>20</v>
      </c>
      <c r="CB1054" s="12">
        <f>AW1054/AY1054</f>
        <v>0.33333333333333331</v>
      </c>
      <c r="CC1054" s="12">
        <f>AX1054/AY1054</f>
        <v>0.66666666666666663</v>
      </c>
      <c r="CG1054" s="1" t="str">
        <f>IF(BO1054&lt;80,"Below 80",
IF(BO1054&lt;=120,"80-120",
IF(BO1054&lt;=200,"&gt; 120-200",
IF(BO1054&lt;=300,"&gt;200-300",
IF(BO1054&lt;=500,"&gt;300-500",
"&gt;500")))))</f>
        <v>Below 80</v>
      </c>
      <c r="CH1054" s="1" t="str">
        <f>IFERROR(_xlfn.XLOOKUP(CG1054,Scenario!M:M,Scenario!N:N),"")</f>
        <v/>
      </c>
      <c r="CI1054" s="1" t="str">
        <f t="shared" si="309"/>
        <v>Yes</v>
      </c>
      <c r="CJ1054" s="75">
        <v>20</v>
      </c>
    </row>
    <row r="1055" spans="1:89" hidden="1">
      <c r="A1055" s="2">
        <v>1054</v>
      </c>
      <c r="B1055" s="2">
        <v>2025</v>
      </c>
      <c r="C1055" s="1">
        <v>0</v>
      </c>
      <c r="D1055" s="37" t="str">
        <v>0015g00001UBHhjAAH</v>
      </c>
      <c r="E1055" s="37" t="str">
        <v>Shakuntalam Steels</v>
      </c>
      <c r="F1055" s="37" t="str">
        <v>RAJASTHAN</v>
      </c>
      <c r="G1055" s="37" t="str">
        <v>ALWAR</v>
      </c>
      <c r="H1055" s="37" t="str">
        <v>Behror</v>
      </c>
      <c r="I1055" s="37" t="str">
        <v>Swastik Tradevision Pvt. Ltd.</v>
      </c>
      <c r="J1055" s="37" t="str">
        <v>Ravi Kumar Kulmi</v>
      </c>
      <c r="K1055" s="37" t="str">
        <v>Ravi Kumar Kulmi</v>
      </c>
      <c r="L1055" s="37" t="str">
        <v>C12822</v>
      </c>
      <c r="M1055" s="37" t="str">
        <v>North</v>
      </c>
      <c r="N1055" s="2">
        <v>301706</v>
      </c>
      <c r="O1055" s="2" t="str">
        <v>08ARVPA4285H1ZE</v>
      </c>
      <c r="P1055" s="2">
        <v>9785933202</v>
      </c>
      <c r="Q1055" s="2" t="str">
        <v>Apr'25</v>
      </c>
      <c r="R1055" s="2">
        <v>2026</v>
      </c>
      <c r="S1055" s="1">
        <v>0</v>
      </c>
      <c r="T1055" s="2">
        <v>300</v>
      </c>
      <c r="U1055" s="12">
        <v>0</v>
      </c>
      <c r="V1055" s="1" t="str">
        <v>Alien</v>
      </c>
      <c r="W1055" s="13">
        <v>0</v>
      </c>
      <c r="X1055" s="13">
        <v>0</v>
      </c>
      <c r="Y1055" s="13">
        <v>0</v>
      </c>
      <c r="Z1055" s="13">
        <v>0</v>
      </c>
      <c r="AA1055" s="13">
        <v>0</v>
      </c>
      <c r="AB1055" s="13">
        <v>0</v>
      </c>
      <c r="AC1055" s="13">
        <v>0</v>
      </c>
      <c r="AD1055" s="13">
        <v>0</v>
      </c>
      <c r="AE1055" s="13">
        <v>0</v>
      </c>
      <c r="AF1055" s="13">
        <v>0</v>
      </c>
      <c r="AG1055" s="13">
        <v>0</v>
      </c>
      <c r="AH1055" s="13">
        <v>0</v>
      </c>
      <c r="AI1055" s="13">
        <v>0</v>
      </c>
      <c r="AJ1055" s="13">
        <v>0</v>
      </c>
      <c r="AK1055" s="13">
        <v>0</v>
      </c>
      <c r="AL1055" s="13">
        <v>17.55</v>
      </c>
      <c r="AM1055" s="13">
        <v>0</v>
      </c>
      <c r="AN1055" s="13">
        <v>0</v>
      </c>
      <c r="AO1055" s="13">
        <v>0</v>
      </c>
      <c r="AP1055" s="13">
        <v>0</v>
      </c>
      <c r="AQ1055" s="13">
        <v>0</v>
      </c>
      <c r="AR1055" s="13">
        <v>0</v>
      </c>
      <c r="AS1055" s="13">
        <v>0</v>
      </c>
      <c r="AT1055" s="13">
        <v>0</v>
      </c>
      <c r="AU1055" s="13">
        <v>0</v>
      </c>
      <c r="AV1055" s="13">
        <v>0</v>
      </c>
      <c r="AW1055" s="16">
        <f t="shared" si="294"/>
        <v>17.55</v>
      </c>
      <c r="AX1055" s="16">
        <v>35.1</v>
      </c>
      <c r="AY1055" s="10">
        <f t="shared" si="295"/>
        <v>52.650000000000006</v>
      </c>
      <c r="AZ1055" s="10">
        <f>SUM(Z1055:AK1055)</f>
        <v>0</v>
      </c>
      <c r="BA1055" s="10">
        <v>50</v>
      </c>
      <c r="BB1055" s="10">
        <f t="shared" si="296"/>
        <v>32.450000000000003</v>
      </c>
      <c r="BC1055" s="10">
        <f t="shared" si="297"/>
        <v>8.1125000000000007</v>
      </c>
      <c r="BD1055" s="10">
        <f t="shared" si="298"/>
        <v>52.650000000000006</v>
      </c>
      <c r="BE1055" s="10">
        <f t="shared" si="312"/>
        <v>-17.55</v>
      </c>
      <c r="BF1055" s="2" t="s">
        <v>119</v>
      </c>
      <c r="BG1055" s="10">
        <f t="shared" si="299"/>
        <v>2.1937500000000001</v>
      </c>
      <c r="BH1055" s="36" t="s">
        <v>118</v>
      </c>
      <c r="BI1055" s="39" t="str">
        <f t="shared" si="300"/>
        <v/>
      </c>
      <c r="BJ1055" s="39" t="str">
        <f t="shared" si="301"/>
        <v/>
      </c>
      <c r="BK1055" s="16">
        <f>SUM(AR1055:AX1055)</f>
        <v>52.650000000000006</v>
      </c>
      <c r="BL1055" s="10">
        <f>SUM(AL1055:AQ1055)</f>
        <v>17.55</v>
      </c>
      <c r="BM1055" s="12">
        <f t="shared" si="302"/>
        <v>1</v>
      </c>
      <c r="BN1055" s="12">
        <f t="shared" si="302"/>
        <v>0.33333333333333331</v>
      </c>
      <c r="BO1055" s="9">
        <f t="shared" si="303"/>
        <v>17.55</v>
      </c>
      <c r="BP1055" s="39" t="str">
        <f t="shared" si="304"/>
        <v/>
      </c>
      <c r="BQ1055" s="147"/>
      <c r="BR1055" s="9">
        <f t="shared" si="305"/>
        <v>0</v>
      </c>
      <c r="BS1055" s="9">
        <f t="shared" si="306"/>
        <v>0</v>
      </c>
      <c r="BT1055" s="9">
        <f t="shared" si="307"/>
        <v>0</v>
      </c>
      <c r="BU1055" s="9" t="str">
        <f>IFERROR(_xlfn.XLOOKUP(D1055,Sheet1!B:B,Sheet1!L:L),"")</f>
        <v/>
      </c>
      <c r="BV1055" s="9" t="e">
        <f>_xlfn.XLOOKUP(BU1055,Sheet1!S:S,Sheet1!T:T)</f>
        <v>#N/A</v>
      </c>
      <c r="BW1055" s="9" t="e">
        <f>_xlfn.XLOOKUP(D1055,Sheet1!B:B,Sheet1!M:M)</f>
        <v>#N/A</v>
      </c>
      <c r="BZ1055" s="108">
        <f t="shared" si="308"/>
        <v>35.100000000000009</v>
      </c>
      <c r="CB1055" s="12">
        <f>AW1055/AY1055</f>
        <v>0.33333333333333331</v>
      </c>
      <c r="CC1055" s="12">
        <f>AX1055/AY1055</f>
        <v>0.66666666666666663</v>
      </c>
      <c r="CG1055" s="1" t="str">
        <f>IF(BO1055&lt;80,"Below 80",
IF(BO1055&lt;=120,"80-120",
IF(BO1055&lt;=200,"&gt; 120-200",
IF(BO1055&lt;=300,"&gt;200-300",
IF(BO1055&lt;=500,"&gt;300-500",
"&gt;500")))))</f>
        <v>Below 80</v>
      </c>
      <c r="CH1055" s="1" t="str">
        <f>IFERROR(_xlfn.XLOOKUP(CG1055,Scenario!M:M,Scenario!N:N),"")</f>
        <v/>
      </c>
      <c r="CI1055" s="1" t="str">
        <f t="shared" si="309"/>
        <v>Yes</v>
      </c>
      <c r="CJ1055" s="75">
        <v>35.1</v>
      </c>
    </row>
    <row r="1056" spans="1:89" hidden="1">
      <c r="A1056" s="2">
        <v>1055</v>
      </c>
      <c r="B1056" s="2">
        <v>2025</v>
      </c>
      <c r="C1056" s="1">
        <v>0</v>
      </c>
      <c r="D1056" s="37" t="str">
        <v>001J100000TuwCtIAJ</v>
      </c>
      <c r="E1056" s="37" t="str">
        <v>GUNJAN ENTERPRISES</v>
      </c>
      <c r="F1056" s="37" t="str">
        <v>MADHYA PRADESH</v>
      </c>
      <c r="G1056" s="37" t="str">
        <v>BHOPAL</v>
      </c>
      <c r="H1056" s="37">
        <v>0</v>
      </c>
      <c r="I1056" s="37" t="str">
        <v>Global Steel</v>
      </c>
      <c r="J1056" s="37" t="str">
        <v>Rubean Luther</v>
      </c>
      <c r="K1056" s="37">
        <v>0</v>
      </c>
      <c r="L1056" s="37" t="str">
        <v>C13471</v>
      </c>
      <c r="M1056" s="37" t="str">
        <v>Central</v>
      </c>
      <c r="N1056" s="2">
        <v>462044</v>
      </c>
      <c r="O1056" s="2" t="str">
        <v>23AWYPD0537H1ZJ</v>
      </c>
      <c r="P1056" s="2">
        <v>9589896698</v>
      </c>
      <c r="Q1056" s="2" t="str">
        <v>Apr'25</v>
      </c>
      <c r="R1056" s="2">
        <v>2026</v>
      </c>
      <c r="S1056" s="1">
        <v>0</v>
      </c>
      <c r="T1056" s="2">
        <v>200</v>
      </c>
      <c r="U1056" s="12">
        <v>7.166666666666667E-2</v>
      </c>
      <c r="V1056" s="1" t="str">
        <v>Challenger</v>
      </c>
      <c r="W1056" s="13">
        <v>0</v>
      </c>
      <c r="X1056" s="13">
        <v>0</v>
      </c>
      <c r="Y1056" s="13">
        <v>0</v>
      </c>
      <c r="Z1056" s="13">
        <v>0</v>
      </c>
      <c r="AA1056" s="13">
        <v>0</v>
      </c>
      <c r="AB1056" s="13">
        <v>0</v>
      </c>
      <c r="AC1056" s="13">
        <v>0</v>
      </c>
      <c r="AD1056" s="13">
        <v>0</v>
      </c>
      <c r="AE1056" s="13">
        <v>0</v>
      </c>
      <c r="AF1056" s="13">
        <v>0</v>
      </c>
      <c r="AG1056" s="13">
        <v>0</v>
      </c>
      <c r="AH1056" s="13">
        <v>0</v>
      </c>
      <c r="AI1056" s="13">
        <v>0</v>
      </c>
      <c r="AJ1056" s="13">
        <v>0</v>
      </c>
      <c r="AK1056" s="13">
        <v>0</v>
      </c>
      <c r="AL1056" s="13">
        <v>136</v>
      </c>
      <c r="AM1056" s="13">
        <v>41</v>
      </c>
      <c r="AN1056" s="13">
        <v>0</v>
      </c>
      <c r="AO1056" s="13">
        <v>0</v>
      </c>
      <c r="AP1056" s="13">
        <v>0</v>
      </c>
      <c r="AQ1056" s="13">
        <v>0</v>
      </c>
      <c r="AR1056" s="13">
        <v>0</v>
      </c>
      <c r="AS1056" s="13">
        <v>0</v>
      </c>
      <c r="AT1056" s="13">
        <v>0</v>
      </c>
      <c r="AU1056" s="13">
        <v>40</v>
      </c>
      <c r="AV1056" s="13">
        <v>3</v>
      </c>
      <c r="AW1056" s="16">
        <f t="shared" si="294"/>
        <v>217</v>
      </c>
      <c r="AX1056" s="16">
        <f>AW1056*2</f>
        <v>434</v>
      </c>
      <c r="AY1056" s="10">
        <f t="shared" si="295"/>
        <v>651</v>
      </c>
      <c r="AZ1056" s="10">
        <f>SUM(Z1056:AK1056)</f>
        <v>0</v>
      </c>
      <c r="BA1056" s="10">
        <v>200</v>
      </c>
      <c r="BB1056" s="10">
        <f t="shared" si="296"/>
        <v>-17</v>
      </c>
      <c r="BC1056" s="10">
        <f t="shared" si="297"/>
        <v>-4.25</v>
      </c>
      <c r="BD1056" s="10">
        <f t="shared" si="298"/>
        <v>651</v>
      </c>
      <c r="BE1056" s="10">
        <f t="shared" si="312"/>
        <v>-217</v>
      </c>
      <c r="BF1056" s="2" t="s">
        <v>119</v>
      </c>
      <c r="BG1056" s="10">
        <f t="shared" si="299"/>
        <v>22.125</v>
      </c>
      <c r="BH1056" s="36" t="s">
        <v>118</v>
      </c>
      <c r="BI1056" s="39" t="str">
        <f t="shared" si="300"/>
        <v>A</v>
      </c>
      <c r="BJ1056" s="39" t="str">
        <f t="shared" si="301"/>
        <v>C</v>
      </c>
      <c r="BK1056" s="16">
        <f>SUM(AR1056:AX1056)</f>
        <v>694</v>
      </c>
      <c r="BL1056" s="10">
        <f>SUM(AL1056:AQ1056)</f>
        <v>177</v>
      </c>
      <c r="BM1056" s="12">
        <f t="shared" si="302"/>
        <v>1.0660522273425499</v>
      </c>
      <c r="BN1056" s="12">
        <f t="shared" si="302"/>
        <v>0.27188940092165897</v>
      </c>
      <c r="BO1056" s="9">
        <f t="shared" si="303"/>
        <v>177</v>
      </c>
      <c r="BP1056" s="39" t="str">
        <f t="shared" si="304"/>
        <v/>
      </c>
      <c r="BQ1056" s="147" t="s">
        <v>199</v>
      </c>
      <c r="BR1056" s="9">
        <f t="shared" si="305"/>
        <v>0</v>
      </c>
      <c r="BS1056" s="9">
        <f t="shared" si="306"/>
        <v>0</v>
      </c>
      <c r="BT1056" s="9">
        <f t="shared" si="307"/>
        <v>0</v>
      </c>
      <c r="BU1056" s="9" t="str">
        <f>IFERROR(_xlfn.XLOOKUP(D1056,Sheet1!B:B,Sheet1!L:L),"")</f>
        <v/>
      </c>
      <c r="BV1056" s="9" t="e">
        <f>_xlfn.XLOOKUP(BU1056,Sheet1!S:S,Sheet1!T:T)</f>
        <v>#N/A</v>
      </c>
      <c r="BW1056" s="9" t="e">
        <f>_xlfn.XLOOKUP(D1056,Sheet1!B:B,Sheet1!M:M)</f>
        <v>#N/A</v>
      </c>
      <c r="BX1056" s="11" t="s">
        <v>123</v>
      </c>
      <c r="BZ1056" s="108">
        <f t="shared" si="308"/>
        <v>434</v>
      </c>
      <c r="CB1056" s="12">
        <f>AW1056/AY1056</f>
        <v>0.33333333333333331</v>
      </c>
      <c r="CC1056" s="12">
        <f>AX1056/AY1056</f>
        <v>0.66666666666666663</v>
      </c>
      <c r="CG1056" s="1" t="str">
        <f>IF(BO1056&lt;80,"Below 80",
IF(BO1056&lt;=120,"80-120",
IF(BO1056&lt;=200,"&gt; 120-200",
IF(BO1056&lt;=300,"&gt;200-300",
IF(BO1056&lt;=500,"&gt;300-500",
"&gt;500")))))</f>
        <v>&gt; 120-200</v>
      </c>
      <c r="CH1056" s="1" t="str">
        <f>IFERROR(_xlfn.XLOOKUP(CG1056,Scenario!M:M,Scenario!N:N),"")</f>
        <v>B</v>
      </c>
      <c r="CI1056" s="1" t="b">
        <f t="shared" si="309"/>
        <v>0</v>
      </c>
      <c r="CJ1056" s="75">
        <v>354</v>
      </c>
    </row>
    <row r="1057" spans="1:89" s="187" customFormat="1" hidden="1">
      <c r="A1057" s="184">
        <v>1056</v>
      </c>
      <c r="B1057" s="2">
        <v>2025</v>
      </c>
      <c r="C1057" s="1">
        <v>0</v>
      </c>
      <c r="D1057" s="185" t="str">
        <v>001J100000VlDV2IAN</v>
      </c>
      <c r="E1057" s="185" t="str">
        <v>SUMIT ENTERPRISES</v>
      </c>
      <c r="F1057" s="185" t="str">
        <v>CHHATTISGARH</v>
      </c>
      <c r="G1057" s="185" t="str">
        <v>RAIPUR</v>
      </c>
      <c r="H1057" s="185">
        <v>0</v>
      </c>
      <c r="I1057" s="185" t="str">
        <v>Global Steel</v>
      </c>
      <c r="J1057" s="185" t="str">
        <v>Swapnil Dahayat</v>
      </c>
      <c r="K1057" s="185">
        <v>0</v>
      </c>
      <c r="L1057" s="185" t="str">
        <v>C13471</v>
      </c>
      <c r="M1057" s="185" t="str">
        <v>Central</v>
      </c>
      <c r="N1057" s="2">
        <v>492001</v>
      </c>
      <c r="O1057" s="2" t="str">
        <v>22ACJPA5045J1ZY</v>
      </c>
      <c r="P1057" s="2">
        <v>9285244008</v>
      </c>
      <c r="Q1057" s="184" t="str">
        <v>Apr'25</v>
      </c>
      <c r="R1057" s="184">
        <v>2026</v>
      </c>
      <c r="S1057" s="1">
        <v>0</v>
      </c>
      <c r="T1057" s="184">
        <v>400</v>
      </c>
      <c r="U1057" s="186">
        <v>0</v>
      </c>
      <c r="V1057" s="187" t="str">
        <v>Alien</v>
      </c>
      <c r="W1057" s="13">
        <v>0</v>
      </c>
      <c r="X1057" s="13">
        <v>0</v>
      </c>
      <c r="Y1057" s="13">
        <v>0</v>
      </c>
      <c r="Z1057" s="13">
        <v>0</v>
      </c>
      <c r="AA1057" s="13">
        <v>0</v>
      </c>
      <c r="AB1057" s="13">
        <v>0</v>
      </c>
      <c r="AC1057" s="13">
        <v>0</v>
      </c>
      <c r="AD1057" s="13">
        <v>0</v>
      </c>
      <c r="AE1057" s="13">
        <v>0</v>
      </c>
      <c r="AF1057" s="13">
        <v>0</v>
      </c>
      <c r="AG1057" s="13">
        <v>0</v>
      </c>
      <c r="AH1057" s="13">
        <v>0</v>
      </c>
      <c r="AI1057" s="13">
        <v>0</v>
      </c>
      <c r="AJ1057" s="13">
        <v>0</v>
      </c>
      <c r="AK1057" s="13">
        <v>0</v>
      </c>
      <c r="AL1057" s="225">
        <v>26</v>
      </c>
      <c r="AM1057" s="225">
        <v>0</v>
      </c>
      <c r="AN1057" s="225">
        <v>0</v>
      </c>
      <c r="AO1057" s="225">
        <v>0</v>
      </c>
      <c r="AP1057" s="225">
        <v>0</v>
      </c>
      <c r="AQ1057" s="225">
        <v>0</v>
      </c>
      <c r="AR1057" s="225">
        <v>0</v>
      </c>
      <c r="AS1057" s="13">
        <v>0</v>
      </c>
      <c r="AT1057" s="13">
        <v>0</v>
      </c>
      <c r="AU1057" s="13">
        <v>0</v>
      </c>
      <c r="AV1057" s="13">
        <v>0</v>
      </c>
      <c r="AW1057" s="16">
        <f t="shared" si="294"/>
        <v>26</v>
      </c>
      <c r="AX1057" s="16">
        <v>52</v>
      </c>
      <c r="AY1057" s="10">
        <f t="shared" si="295"/>
        <v>78</v>
      </c>
      <c r="AZ1057" s="118">
        <f>SUM(Z1057:AK1057)</f>
        <v>0</v>
      </c>
      <c r="BA1057" s="118">
        <v>50</v>
      </c>
      <c r="BB1057" s="10">
        <f t="shared" si="296"/>
        <v>24</v>
      </c>
      <c r="BC1057" s="10">
        <f t="shared" si="297"/>
        <v>6</v>
      </c>
      <c r="BD1057" s="118">
        <f t="shared" si="298"/>
        <v>78</v>
      </c>
      <c r="BE1057" s="118">
        <f t="shared" si="312"/>
        <v>-26</v>
      </c>
      <c r="BF1057" s="184" t="s">
        <v>119</v>
      </c>
      <c r="BG1057" s="10">
        <f t="shared" si="299"/>
        <v>3.25</v>
      </c>
      <c r="BH1057" s="189" t="s">
        <v>118</v>
      </c>
      <c r="BI1057" s="190" t="str">
        <f t="shared" si="300"/>
        <v/>
      </c>
      <c r="BJ1057" s="190" t="str">
        <f t="shared" si="301"/>
        <v/>
      </c>
      <c r="BK1057" s="188">
        <f>SUM(AR1057:AX1057)</f>
        <v>78</v>
      </c>
      <c r="BL1057" s="118">
        <f>SUM(AL1057:AQ1057)</f>
        <v>26</v>
      </c>
      <c r="BM1057" s="186">
        <f t="shared" si="302"/>
        <v>1</v>
      </c>
      <c r="BN1057" s="186">
        <f t="shared" si="302"/>
        <v>0.33333333333333331</v>
      </c>
      <c r="BO1057" s="9">
        <f t="shared" si="303"/>
        <v>26</v>
      </c>
      <c r="BP1057" s="190" t="str">
        <f t="shared" si="304"/>
        <v/>
      </c>
      <c r="BQ1057" s="192"/>
      <c r="BR1057" s="191">
        <f t="shared" si="305"/>
        <v>0</v>
      </c>
      <c r="BS1057" s="191">
        <f t="shared" si="306"/>
        <v>0</v>
      </c>
      <c r="BT1057" s="191">
        <f t="shared" si="307"/>
        <v>0</v>
      </c>
      <c r="BU1057" s="191" t="str">
        <f>IFERROR(_xlfn.XLOOKUP(D1057,Sheet1!B:B,Sheet1!L:L),"")</f>
        <v/>
      </c>
      <c r="BV1057" s="191" t="e">
        <f>_xlfn.XLOOKUP(BU1057,Sheet1!S:S,Sheet1!T:T)</f>
        <v>#N/A</v>
      </c>
      <c r="BW1057" s="191" t="e">
        <f>_xlfn.XLOOKUP(D1057,Sheet1!B:B,Sheet1!M:M)</f>
        <v>#N/A</v>
      </c>
      <c r="BZ1057" s="193">
        <f t="shared" si="308"/>
        <v>52</v>
      </c>
      <c r="CB1057" s="186">
        <f>AW1057/AY1057</f>
        <v>0.33333333333333331</v>
      </c>
      <c r="CC1057" s="186">
        <f>AX1057/AY1057</f>
        <v>0.66666666666666663</v>
      </c>
      <c r="CG1057" s="187" t="str">
        <f>IF(BO1057&lt;80,"Below 80",
IF(BO1057&lt;=120,"80-120",
IF(BO1057&lt;=200,"&gt; 120-200",
IF(BO1057&lt;=300,"&gt;200-300",
IF(BO1057&lt;=500,"&gt;300-500",
"&gt;500")))))</f>
        <v>Below 80</v>
      </c>
      <c r="CH1057" s="187" t="str">
        <f>IFERROR(_xlfn.XLOOKUP(CG1057,Scenario!M:M,Scenario!N:N),"")</f>
        <v/>
      </c>
      <c r="CI1057" s="1" t="str">
        <f t="shared" si="309"/>
        <v>Yes</v>
      </c>
      <c r="CJ1057" s="75">
        <v>52</v>
      </c>
      <c r="CK1057" s="1"/>
    </row>
    <row r="1058" spans="1:89" hidden="1">
      <c r="A1058" s="2">
        <v>1057</v>
      </c>
      <c r="B1058" s="2">
        <v>2025</v>
      </c>
      <c r="C1058" s="1">
        <v>0</v>
      </c>
      <c r="D1058" s="37" t="str">
        <v>001J100000Vm2QEIAZ</v>
      </c>
      <c r="E1058" s="37" t="str">
        <v>LAXMIPRIYA CONSTRUCTIONS</v>
      </c>
      <c r="F1058" s="37" t="str">
        <v>ODISHA</v>
      </c>
      <c r="G1058" s="37" t="str">
        <v>KHORDHA</v>
      </c>
      <c r="H1058" s="37">
        <v>0</v>
      </c>
      <c r="I1058" s="37" t="str">
        <v>Niyati Udyog Private Limited</v>
      </c>
      <c r="J1058" s="37" t="str">
        <v>Bidyut Ranjan Mishra</v>
      </c>
      <c r="K1058" s="37">
        <v>0</v>
      </c>
      <c r="L1058" s="37" t="str">
        <v>C13293</v>
      </c>
      <c r="M1058" s="37" t="str">
        <v>Central</v>
      </c>
      <c r="N1058" s="2">
        <v>754005</v>
      </c>
      <c r="O1058" s="2" t="str">
        <v>21HLYPS2365J1ZC</v>
      </c>
      <c r="P1058" s="2">
        <v>9938650301</v>
      </c>
      <c r="Q1058" s="2" t="str">
        <v>Apr'25</v>
      </c>
      <c r="R1058" s="2">
        <v>2026</v>
      </c>
      <c r="S1058" s="1">
        <v>0</v>
      </c>
      <c r="T1058" s="2">
        <v>200</v>
      </c>
      <c r="U1058" s="12">
        <v>0</v>
      </c>
      <c r="V1058" s="1" t="str">
        <v>Challenger</v>
      </c>
      <c r="W1058" s="13">
        <v>0</v>
      </c>
      <c r="X1058" s="13">
        <v>0</v>
      </c>
      <c r="Y1058" s="13">
        <v>0</v>
      </c>
      <c r="Z1058" s="13">
        <v>0</v>
      </c>
      <c r="AA1058" s="13">
        <v>0</v>
      </c>
      <c r="AB1058" s="13">
        <v>0</v>
      </c>
      <c r="AC1058" s="13">
        <v>0</v>
      </c>
      <c r="AD1058" s="13">
        <v>0</v>
      </c>
      <c r="AE1058" s="13">
        <v>0</v>
      </c>
      <c r="AF1058" s="13">
        <v>0</v>
      </c>
      <c r="AG1058" s="13">
        <v>0</v>
      </c>
      <c r="AH1058" s="13">
        <v>0</v>
      </c>
      <c r="AI1058" s="13">
        <v>0</v>
      </c>
      <c r="AJ1058" s="13">
        <v>0</v>
      </c>
      <c r="AK1058" s="13">
        <v>0</v>
      </c>
      <c r="AL1058" s="13">
        <v>32</v>
      </c>
      <c r="AM1058" s="13">
        <v>0</v>
      </c>
      <c r="AN1058" s="13">
        <v>13</v>
      </c>
      <c r="AO1058" s="13">
        <v>8</v>
      </c>
      <c r="AP1058" s="13">
        <v>0</v>
      </c>
      <c r="AQ1058" s="13">
        <v>0</v>
      </c>
      <c r="AR1058" s="13">
        <v>2.77</v>
      </c>
      <c r="AS1058" s="13">
        <v>2.31</v>
      </c>
      <c r="AT1058" s="13">
        <v>0</v>
      </c>
      <c r="AU1058" s="13">
        <v>0</v>
      </c>
      <c r="AV1058" s="13">
        <v>0</v>
      </c>
      <c r="AW1058" s="16">
        <f t="shared" si="294"/>
        <v>58.080000000000005</v>
      </c>
      <c r="AX1058" s="16">
        <v>111.54</v>
      </c>
      <c r="AY1058" s="10">
        <f t="shared" si="295"/>
        <v>169.62</v>
      </c>
      <c r="AZ1058" s="10">
        <f>SUM(Z1058:AK1058)</f>
        <v>0</v>
      </c>
      <c r="BA1058" s="10">
        <f>AW1058+40</f>
        <v>98.080000000000013</v>
      </c>
      <c r="BB1058" s="10">
        <f t="shared" si="296"/>
        <v>40.000000000000007</v>
      </c>
      <c r="BC1058" s="10">
        <f t="shared" si="297"/>
        <v>10.000000000000002</v>
      </c>
      <c r="BD1058" s="10">
        <f t="shared" si="298"/>
        <v>169.62</v>
      </c>
      <c r="BE1058" s="10">
        <f t="shared" si="312"/>
        <v>-58.080000000000005</v>
      </c>
      <c r="BF1058" s="2" t="s">
        <v>119</v>
      </c>
      <c r="BG1058" s="10">
        <f t="shared" si="299"/>
        <v>7.2600000000000007</v>
      </c>
      <c r="BH1058" s="36" t="s">
        <v>118</v>
      </c>
      <c r="BI1058" s="39" t="str">
        <f t="shared" si="300"/>
        <v/>
      </c>
      <c r="BJ1058" s="39" t="str">
        <f t="shared" si="301"/>
        <v/>
      </c>
      <c r="BK1058" s="16">
        <f>SUM(AR1058:AX1058)</f>
        <v>174.70000000000002</v>
      </c>
      <c r="BL1058" s="10">
        <f>SUM(AL1058:AQ1058)</f>
        <v>53</v>
      </c>
      <c r="BM1058" s="12">
        <f t="shared" si="302"/>
        <v>1.0299492984317888</v>
      </c>
      <c r="BN1058" s="12">
        <f t="shared" si="302"/>
        <v>0.31246315293007898</v>
      </c>
      <c r="BO1058" s="9">
        <f t="shared" si="303"/>
        <v>58.080000000000005</v>
      </c>
      <c r="BP1058" s="39" t="str">
        <f t="shared" si="304"/>
        <v/>
      </c>
      <c r="BQ1058" s="147"/>
      <c r="BR1058" s="9">
        <f t="shared" si="305"/>
        <v>0</v>
      </c>
      <c r="BS1058" s="9">
        <f t="shared" si="306"/>
        <v>0</v>
      </c>
      <c r="BT1058" s="9">
        <f t="shared" si="307"/>
        <v>0</v>
      </c>
      <c r="BU1058" s="9" t="str">
        <f>IFERROR(_xlfn.XLOOKUP(D1058,Sheet1!B:B,Sheet1!L:L),"")</f>
        <v/>
      </c>
      <c r="BV1058" s="9" t="e">
        <f>_xlfn.XLOOKUP(BU1058,Sheet1!S:S,Sheet1!T:T)</f>
        <v>#N/A</v>
      </c>
      <c r="BW1058" s="9" t="e">
        <f>_xlfn.XLOOKUP(D1058,Sheet1!B:B,Sheet1!M:M)</f>
        <v>#N/A</v>
      </c>
      <c r="BZ1058" s="108">
        <f t="shared" si="308"/>
        <v>111.53999999999999</v>
      </c>
      <c r="CB1058" s="12">
        <f>AW1058/AY1058</f>
        <v>0.34241245136186771</v>
      </c>
      <c r="CC1058" s="12">
        <f>AX1058/AY1058</f>
        <v>0.65758754863813229</v>
      </c>
      <c r="CG1058" s="1" t="str">
        <f>IF(BO1058&lt;80,"Below 80",
IF(BO1058&lt;=120,"80-120",
IF(BO1058&lt;=200,"&gt; 120-200",
IF(BO1058&lt;=300,"&gt;200-300",
IF(BO1058&lt;=500,"&gt;300-500",
"&gt;500")))))</f>
        <v>Below 80</v>
      </c>
      <c r="CH1058" s="1" t="str">
        <f>IFERROR(_xlfn.XLOOKUP(CG1058,Scenario!M:M,Scenario!N:N),"")</f>
        <v/>
      </c>
      <c r="CI1058" s="1" t="str">
        <f t="shared" si="309"/>
        <v>Yes</v>
      </c>
      <c r="CJ1058" s="75">
        <v>109.23</v>
      </c>
    </row>
    <row r="1059" spans="1:89" hidden="1">
      <c r="A1059" s="2">
        <v>1058</v>
      </c>
      <c r="B1059" s="2">
        <v>2025</v>
      </c>
      <c r="C1059" s="1">
        <v>0</v>
      </c>
      <c r="D1059" s="37" t="str">
        <v>001J1000009EpwsIAC</v>
      </c>
      <c r="E1059" s="37" t="str">
        <v>J D ENTERPRISES</v>
      </c>
      <c r="F1059" s="37" t="str">
        <v>ODISHA</v>
      </c>
      <c r="G1059" s="37" t="str">
        <v>CUTTACK</v>
      </c>
      <c r="H1059" s="37" t="str">
        <v>Cuttack Sadar</v>
      </c>
      <c r="I1059" s="37" t="str">
        <v>Niyati Udyog Private Limited</v>
      </c>
      <c r="J1059" s="37" t="str">
        <v>Bidyut Ranjan Mishra</v>
      </c>
      <c r="K1059" s="37">
        <v>0</v>
      </c>
      <c r="L1059" s="37" t="str">
        <v>C13293</v>
      </c>
      <c r="M1059" s="37" t="str">
        <v>Central</v>
      </c>
      <c r="N1059" s="2">
        <v>753014</v>
      </c>
      <c r="O1059" s="2" t="str">
        <v>21BLNPS7989F2ZD</v>
      </c>
      <c r="P1059" s="2">
        <v>7008577721</v>
      </c>
      <c r="Q1059" s="2" t="str">
        <v>Apr'25</v>
      </c>
      <c r="R1059" s="2">
        <v>2026</v>
      </c>
      <c r="S1059" s="1">
        <v>0</v>
      </c>
      <c r="T1059" s="2">
        <v>150</v>
      </c>
      <c r="U1059" s="12">
        <v>0.35819999999999996</v>
      </c>
      <c r="V1059" s="1" t="str">
        <v>Star</v>
      </c>
      <c r="W1059" s="13">
        <v>0</v>
      </c>
      <c r="X1059" s="13">
        <v>0</v>
      </c>
      <c r="Y1059" s="13">
        <v>0</v>
      </c>
      <c r="Z1059" s="13">
        <v>0</v>
      </c>
      <c r="AA1059" s="13">
        <v>0</v>
      </c>
      <c r="AB1059" s="13">
        <v>0</v>
      </c>
      <c r="AC1059" s="13">
        <v>0</v>
      </c>
      <c r="AD1059" s="13">
        <v>0</v>
      </c>
      <c r="AE1059" s="13">
        <v>0</v>
      </c>
      <c r="AF1059" s="13">
        <v>0</v>
      </c>
      <c r="AG1059" s="13">
        <v>0</v>
      </c>
      <c r="AH1059" s="13">
        <v>0</v>
      </c>
      <c r="AI1059" s="13">
        <v>0</v>
      </c>
      <c r="AJ1059" s="13">
        <v>0</v>
      </c>
      <c r="AK1059" s="13">
        <v>0</v>
      </c>
      <c r="AL1059" s="13">
        <v>32.159999999999997</v>
      </c>
      <c r="AM1059" s="13">
        <v>0</v>
      </c>
      <c r="AN1059" s="13">
        <v>43</v>
      </c>
      <c r="AO1059" s="13">
        <v>32.28</v>
      </c>
      <c r="AP1059" s="13">
        <v>77.84</v>
      </c>
      <c r="AQ1059" s="13">
        <v>12.68</v>
      </c>
      <c r="AR1059" s="13">
        <v>8.68</v>
      </c>
      <c r="AS1059" s="13">
        <v>41.8</v>
      </c>
      <c r="AT1059" s="13">
        <v>97.08</v>
      </c>
      <c r="AU1059" s="13">
        <v>14</v>
      </c>
      <c r="AV1059" s="13">
        <v>50.11</v>
      </c>
      <c r="AW1059" s="16">
        <f t="shared" si="294"/>
        <v>359.52</v>
      </c>
      <c r="AX1059" s="16">
        <v>544.36</v>
      </c>
      <c r="AY1059" s="10">
        <v>751</v>
      </c>
      <c r="AZ1059" s="10">
        <f>SUM(Z1059:AK1059)</f>
        <v>0</v>
      </c>
      <c r="BA1059" s="10">
        <f>AW1059+120</f>
        <v>479.52</v>
      </c>
      <c r="BB1059" s="10">
        <f t="shared" si="296"/>
        <v>120</v>
      </c>
      <c r="BC1059" s="10">
        <f t="shared" si="297"/>
        <v>30</v>
      </c>
      <c r="BD1059" s="10">
        <f t="shared" si="298"/>
        <v>751</v>
      </c>
      <c r="BE1059" s="10">
        <f t="shared" si="312"/>
        <v>-359.52</v>
      </c>
      <c r="BF1059" s="2" t="s">
        <v>119</v>
      </c>
      <c r="BG1059" s="10">
        <f t="shared" si="299"/>
        <v>31.055</v>
      </c>
      <c r="BH1059" s="36" t="s">
        <v>118</v>
      </c>
      <c r="BI1059" s="39" t="str">
        <f t="shared" si="300"/>
        <v>B</v>
      </c>
      <c r="BJ1059" s="39" t="str">
        <f t="shared" si="301"/>
        <v>D</v>
      </c>
      <c r="BK1059" s="16">
        <f>SUM(AR1059:AX1059)</f>
        <v>1115.5500000000002</v>
      </c>
      <c r="BL1059" s="10">
        <f>SUM(AL1059:AQ1059)</f>
        <v>197.96</v>
      </c>
      <c r="BM1059" s="12">
        <f t="shared" si="302"/>
        <v>1.4854194407456727</v>
      </c>
      <c r="BN1059" s="12">
        <f t="shared" si="302"/>
        <v>0.26359520639147804</v>
      </c>
      <c r="BO1059" s="9">
        <f t="shared" si="303"/>
        <v>248.44</v>
      </c>
      <c r="BP1059" s="39" t="str">
        <f t="shared" si="304"/>
        <v>A</v>
      </c>
      <c r="BQ1059" s="147"/>
      <c r="BR1059" s="9">
        <f t="shared" si="305"/>
        <v>0</v>
      </c>
      <c r="BS1059" s="9">
        <f t="shared" si="306"/>
        <v>0</v>
      </c>
      <c r="BT1059" s="9">
        <f t="shared" si="307"/>
        <v>0</v>
      </c>
      <c r="BU1059" s="9" t="str">
        <f>IFERROR(_xlfn.XLOOKUP(D1059,Sheet1!B:B,Sheet1!L:L),"")</f>
        <v/>
      </c>
      <c r="BV1059" s="9" t="e">
        <f>_xlfn.XLOOKUP(BU1059,Sheet1!S:S,Sheet1!T:T)</f>
        <v>#N/A</v>
      </c>
      <c r="BW1059" s="9" t="e">
        <f>_xlfn.XLOOKUP(D1059,Sheet1!B:B,Sheet1!M:M)</f>
        <v>#N/A</v>
      </c>
      <c r="BX1059" s="11" t="s">
        <v>123</v>
      </c>
      <c r="BY1059" s="1">
        <v>751</v>
      </c>
      <c r="BZ1059" s="108">
        <f t="shared" si="308"/>
        <v>391.48</v>
      </c>
      <c r="CB1059" s="12">
        <f>AW1059/AY1059</f>
        <v>0.47872170439414113</v>
      </c>
      <c r="CC1059" s="12">
        <f>AX1059/AY1059</f>
        <v>0.72484687083888155</v>
      </c>
      <c r="CG1059" s="1" t="str">
        <f>IF(BO1059&lt;80,"Below 80",
IF(BO1059&lt;=120,"80-120",
IF(BO1059&lt;=200,"&gt; 120-200",
IF(BO1059&lt;=300,"&gt;200-300",
IF(BO1059&lt;=500,"&gt;300-500",
"&gt;500")))))</f>
        <v>&gt;200-300</v>
      </c>
      <c r="CH1059" s="1" t="str">
        <f>IFERROR(_xlfn.XLOOKUP(CG1059,Scenario!M:M,Scenario!N:N),"")</f>
        <v>C</v>
      </c>
      <c r="CI1059" s="1" t="b">
        <f t="shared" si="309"/>
        <v>0</v>
      </c>
      <c r="CJ1059" s="75">
        <v>502.56</v>
      </c>
    </row>
    <row r="1060" spans="1:89" hidden="1">
      <c r="A1060" s="2">
        <v>1059</v>
      </c>
      <c r="B1060" s="2">
        <v>2025</v>
      </c>
      <c r="C1060" s="1">
        <v>0</v>
      </c>
      <c r="D1060" s="37" t="str">
        <v>001J100000Vm35rIAB</v>
      </c>
      <c r="E1060" s="37" t="str">
        <v>DAS ENTERPRISES</v>
      </c>
      <c r="F1060" s="37" t="str">
        <v>ODISHA</v>
      </c>
      <c r="G1060" s="37" t="str">
        <v>KHORDHA</v>
      </c>
      <c r="H1060" s="37">
        <v>0</v>
      </c>
      <c r="I1060" s="37" t="str">
        <v>Niyati Udyog Private Limited</v>
      </c>
      <c r="J1060" s="37" t="str">
        <v>Bidyut Ranjan Mishra</v>
      </c>
      <c r="K1060" s="37">
        <v>0</v>
      </c>
      <c r="L1060" s="37" t="str">
        <v>C13293</v>
      </c>
      <c r="M1060" s="37" t="str">
        <v>Central</v>
      </c>
      <c r="N1060" s="2">
        <v>751019</v>
      </c>
      <c r="O1060" s="2" t="str">
        <v>21AKMPD0252B1Z3</v>
      </c>
      <c r="P1060" s="2">
        <v>6302804706</v>
      </c>
      <c r="Q1060" s="2" t="str">
        <v>Apr'25</v>
      </c>
      <c r="R1060" s="2">
        <v>2026</v>
      </c>
      <c r="S1060" s="1">
        <v>0</v>
      </c>
      <c r="T1060" s="2">
        <v>45</v>
      </c>
      <c r="U1060" s="12">
        <v>0</v>
      </c>
      <c r="V1060" s="1" t="str">
        <v>Minor</v>
      </c>
      <c r="W1060" s="13">
        <v>0</v>
      </c>
      <c r="X1060" s="13">
        <v>0</v>
      </c>
      <c r="Y1060" s="13">
        <v>0</v>
      </c>
      <c r="Z1060" s="13">
        <v>0</v>
      </c>
      <c r="AA1060" s="13">
        <v>0</v>
      </c>
      <c r="AB1060" s="13">
        <v>0</v>
      </c>
      <c r="AC1060" s="13">
        <v>0</v>
      </c>
      <c r="AD1060" s="13">
        <v>0</v>
      </c>
      <c r="AE1060" s="13">
        <v>0</v>
      </c>
      <c r="AF1060" s="13">
        <v>0</v>
      </c>
      <c r="AG1060" s="13">
        <v>0</v>
      </c>
      <c r="AH1060" s="13">
        <v>0</v>
      </c>
      <c r="AI1060" s="13">
        <v>0</v>
      </c>
      <c r="AJ1060" s="13">
        <v>0</v>
      </c>
      <c r="AK1060" s="13">
        <v>0</v>
      </c>
      <c r="AL1060" s="13">
        <v>34.590000000000003</v>
      </c>
      <c r="AM1060" s="13">
        <v>32</v>
      </c>
      <c r="AN1060" s="13">
        <v>0</v>
      </c>
      <c r="AO1060" s="13">
        <v>0</v>
      </c>
      <c r="AP1060" s="13">
        <v>0</v>
      </c>
      <c r="AQ1060" s="13">
        <v>0</v>
      </c>
      <c r="AR1060" s="13">
        <v>0</v>
      </c>
      <c r="AS1060" s="13">
        <v>0</v>
      </c>
      <c r="AT1060" s="13">
        <v>0</v>
      </c>
      <c r="AU1060" s="13">
        <v>0</v>
      </c>
      <c r="AV1060" s="13">
        <v>0</v>
      </c>
      <c r="AW1060" s="16">
        <f t="shared" si="294"/>
        <v>66.59</v>
      </c>
      <c r="AX1060" s="16">
        <v>133.18</v>
      </c>
      <c r="AY1060" s="10">
        <f t="shared" si="295"/>
        <v>199.77</v>
      </c>
      <c r="AZ1060" s="10">
        <f>SUM(Z1060:AK1060)</f>
        <v>0</v>
      </c>
      <c r="BA1060" s="10">
        <f>AW1060+40</f>
        <v>106.59</v>
      </c>
      <c r="BB1060" s="10">
        <f t="shared" si="296"/>
        <v>40</v>
      </c>
      <c r="BC1060" s="10">
        <f t="shared" si="297"/>
        <v>10</v>
      </c>
      <c r="BD1060" s="10">
        <f t="shared" si="298"/>
        <v>199.77</v>
      </c>
      <c r="BE1060" s="10">
        <f t="shared" si="312"/>
        <v>-66.59</v>
      </c>
      <c r="BF1060" s="2" t="s">
        <v>119</v>
      </c>
      <c r="BG1060" s="10">
        <f t="shared" si="299"/>
        <v>8.3237500000000004</v>
      </c>
      <c r="BH1060" s="36" t="s">
        <v>118</v>
      </c>
      <c r="BI1060" s="39" t="str">
        <f t="shared" si="300"/>
        <v/>
      </c>
      <c r="BJ1060" s="39" t="str">
        <f t="shared" si="301"/>
        <v/>
      </c>
      <c r="BK1060" s="16">
        <f>SUM(AR1060:AX1060)</f>
        <v>199.77</v>
      </c>
      <c r="BL1060" s="10">
        <f>SUM(AL1060:AQ1060)</f>
        <v>66.59</v>
      </c>
      <c r="BM1060" s="12">
        <f t="shared" si="302"/>
        <v>1</v>
      </c>
      <c r="BN1060" s="12">
        <f t="shared" si="302"/>
        <v>0.33333333333333331</v>
      </c>
      <c r="BO1060" s="9">
        <f t="shared" si="303"/>
        <v>66.59</v>
      </c>
      <c r="BP1060" s="39" t="str">
        <f t="shared" si="304"/>
        <v/>
      </c>
      <c r="BQ1060" s="147"/>
      <c r="BR1060" s="9">
        <f t="shared" si="305"/>
        <v>0</v>
      </c>
      <c r="BS1060" s="9">
        <f t="shared" si="306"/>
        <v>0</v>
      </c>
      <c r="BT1060" s="9">
        <f t="shared" si="307"/>
        <v>0</v>
      </c>
      <c r="BU1060" s="9" t="str">
        <f>IFERROR(_xlfn.XLOOKUP(D1060,Sheet1!B:B,Sheet1!L:L),"")</f>
        <v/>
      </c>
      <c r="BV1060" s="9" t="e">
        <f>_xlfn.XLOOKUP(BU1060,Sheet1!S:S,Sheet1!T:T)</f>
        <v>#N/A</v>
      </c>
      <c r="BW1060" s="9" t="e">
        <f>_xlfn.XLOOKUP(D1060,Sheet1!B:B,Sheet1!M:M)</f>
        <v>#N/A</v>
      </c>
      <c r="BZ1060" s="108">
        <f t="shared" si="308"/>
        <v>133.18</v>
      </c>
      <c r="CB1060" s="12">
        <f>AW1060/AY1060</f>
        <v>0.33333333333333331</v>
      </c>
      <c r="CC1060" s="12">
        <f>AX1060/AY1060</f>
        <v>0.66666666666666663</v>
      </c>
      <c r="CG1060" s="1" t="str">
        <f>IF(BO1060&lt;80,"Below 80",
IF(BO1060&lt;=120,"80-120",
IF(BO1060&lt;=200,"&gt; 120-200",
IF(BO1060&lt;=300,"&gt;200-300",
IF(BO1060&lt;=500,"&gt;300-500",
"&gt;500")))))</f>
        <v>Below 80</v>
      </c>
      <c r="CH1060" s="1" t="str">
        <f>IFERROR(_xlfn.XLOOKUP(CG1060,Scenario!M:M,Scenario!N:N),"")</f>
        <v/>
      </c>
      <c r="CI1060" s="1" t="str">
        <f t="shared" si="309"/>
        <v>Yes</v>
      </c>
      <c r="CJ1060" s="75">
        <v>133.18</v>
      </c>
    </row>
    <row r="1061" spans="1:89" hidden="1">
      <c r="A1061" s="2">
        <v>1060</v>
      </c>
      <c r="B1061" s="2">
        <v>2025</v>
      </c>
      <c r="C1061" s="1">
        <v>0</v>
      </c>
      <c r="D1061" s="37" t="str">
        <v>001J100000Vm387IAB</v>
      </c>
      <c r="E1061" s="37" t="e">
        <v>#VALUE!</v>
      </c>
      <c r="F1061" s="37" t="e">
        <v>#VALUE!</v>
      </c>
      <c r="G1061" s="37" t="e">
        <v>#VALUE!</v>
      </c>
      <c r="H1061" s="37">
        <v>0</v>
      </c>
      <c r="I1061" s="37" t="str">
        <v>Niyati Udyog Private Limited</v>
      </c>
      <c r="J1061" s="37" t="e">
        <v>#VALUE!</v>
      </c>
      <c r="K1061" s="37">
        <v>0</v>
      </c>
      <c r="L1061" s="37" t="str">
        <v>C13293</v>
      </c>
      <c r="M1061" s="37" t="str">
        <v>Central</v>
      </c>
      <c r="N1061" s="2" t="e">
        <v>#VALUE!</v>
      </c>
      <c r="O1061" s="2" t="e">
        <v>#VALUE!</v>
      </c>
      <c r="P1061" s="2" t="e">
        <v>#VALUE!</v>
      </c>
      <c r="Q1061" s="2" t="str">
        <v>Apr'25</v>
      </c>
      <c r="R1061" s="2">
        <v>2026</v>
      </c>
      <c r="S1061" s="1">
        <v>0</v>
      </c>
      <c r="T1061" s="2">
        <v>50</v>
      </c>
      <c r="U1061" s="12">
        <v>0</v>
      </c>
      <c r="V1061" s="1" t="str">
        <v>Minor</v>
      </c>
      <c r="W1061" s="13">
        <v>0</v>
      </c>
      <c r="X1061" s="13">
        <v>0</v>
      </c>
      <c r="Y1061" s="13">
        <v>0</v>
      </c>
      <c r="Z1061" s="13">
        <v>0</v>
      </c>
      <c r="AA1061" s="13">
        <v>0</v>
      </c>
      <c r="AB1061" s="13">
        <v>0</v>
      </c>
      <c r="AC1061" s="13">
        <v>0</v>
      </c>
      <c r="AD1061" s="13">
        <v>0</v>
      </c>
      <c r="AE1061" s="13">
        <v>0</v>
      </c>
      <c r="AF1061" s="13">
        <v>0</v>
      </c>
      <c r="AG1061" s="13">
        <v>0</v>
      </c>
      <c r="AH1061" s="13">
        <v>0</v>
      </c>
      <c r="AI1061" s="13">
        <v>0</v>
      </c>
      <c r="AJ1061" s="13">
        <v>0</v>
      </c>
      <c r="AK1061" s="13">
        <v>0</v>
      </c>
      <c r="AL1061" s="13">
        <v>37.576999999999998</v>
      </c>
      <c r="AM1061" s="13">
        <v>0</v>
      </c>
      <c r="AN1061" s="13">
        <v>53</v>
      </c>
      <c r="AO1061" s="13">
        <v>36.119999999999997</v>
      </c>
      <c r="AP1061" s="13">
        <v>0</v>
      </c>
      <c r="AQ1061" s="13">
        <v>0</v>
      </c>
      <c r="AR1061" s="13">
        <v>0</v>
      </c>
      <c r="AS1061" s="13">
        <v>0</v>
      </c>
      <c r="AT1061" s="13">
        <v>0</v>
      </c>
      <c r="AU1061" s="13">
        <v>0</v>
      </c>
      <c r="AV1061" s="13">
        <v>0</v>
      </c>
      <c r="AW1061" s="16">
        <f t="shared" si="294"/>
        <v>126.697</v>
      </c>
      <c r="AX1061" s="16">
        <f>AW1061*2</f>
        <v>253.39400000000001</v>
      </c>
      <c r="AY1061" s="10">
        <f t="shared" si="295"/>
        <v>380.09100000000001</v>
      </c>
      <c r="AZ1061" s="10">
        <f>SUM(Z1061:AK1061)</f>
        <v>0</v>
      </c>
      <c r="BA1061" s="10">
        <f>AW1061</f>
        <v>126.697</v>
      </c>
      <c r="BB1061" s="10">
        <f t="shared" si="296"/>
        <v>0</v>
      </c>
      <c r="BC1061" s="10">
        <f t="shared" si="297"/>
        <v>0</v>
      </c>
      <c r="BD1061" s="10">
        <f t="shared" si="298"/>
        <v>380.09100000000001</v>
      </c>
      <c r="BE1061" s="10">
        <f t="shared" si="312"/>
        <v>-126.697</v>
      </c>
      <c r="BF1061" s="2" t="s">
        <v>119</v>
      </c>
      <c r="BG1061" s="10">
        <f t="shared" si="299"/>
        <v>15.837125</v>
      </c>
      <c r="BH1061" s="36" t="s">
        <v>118</v>
      </c>
      <c r="BI1061" s="39" t="str">
        <f t="shared" si="300"/>
        <v/>
      </c>
      <c r="BJ1061" s="39" t="str">
        <f t="shared" si="301"/>
        <v>B</v>
      </c>
      <c r="BK1061" s="16">
        <f>SUM(AR1061:AX1061)</f>
        <v>380.09100000000001</v>
      </c>
      <c r="BL1061" s="10">
        <f>SUM(AL1061:AQ1061)</f>
        <v>126.697</v>
      </c>
      <c r="BM1061" s="12">
        <f t="shared" si="302"/>
        <v>1</v>
      </c>
      <c r="BN1061" s="12">
        <f t="shared" si="302"/>
        <v>0.33333333333333331</v>
      </c>
      <c r="BO1061" s="9">
        <f t="shared" si="303"/>
        <v>126.697</v>
      </c>
      <c r="BP1061" s="39" t="str">
        <f t="shared" si="304"/>
        <v/>
      </c>
      <c r="BQ1061" s="147"/>
      <c r="BR1061" s="9">
        <f t="shared" si="305"/>
        <v>0</v>
      </c>
      <c r="BS1061" s="9">
        <f t="shared" si="306"/>
        <v>0</v>
      </c>
      <c r="BT1061" s="9">
        <f t="shared" si="307"/>
        <v>0</v>
      </c>
      <c r="BU1061" s="9" t="str">
        <f>IFERROR(_xlfn.XLOOKUP(D1061,Sheet1!B:B,Sheet1!L:L),"")</f>
        <v/>
      </c>
      <c r="BV1061" s="9" t="e">
        <f>_xlfn.XLOOKUP(BU1061,Sheet1!S:S,Sheet1!T:T)</f>
        <v>#N/A</v>
      </c>
      <c r="BW1061" s="9" t="e">
        <f>_xlfn.XLOOKUP(D1061,Sheet1!B:B,Sheet1!M:M)</f>
        <v>#N/A</v>
      </c>
      <c r="BX1061" s="11" t="s">
        <v>123</v>
      </c>
      <c r="BZ1061" s="108">
        <f t="shared" si="308"/>
        <v>253.39400000000001</v>
      </c>
      <c r="CB1061" s="12">
        <f>AW1061/AY1061</f>
        <v>0.33333333333333331</v>
      </c>
      <c r="CC1061" s="12">
        <f>AX1061/AY1061</f>
        <v>0.66666666666666663</v>
      </c>
      <c r="CG1061" s="1" t="str">
        <f>IF(BO1061&lt;80,"Below 80",
IF(BO1061&lt;=120,"80-120",
IF(BO1061&lt;=200,"&gt; 120-200",
IF(BO1061&lt;=300,"&gt;200-300",
IF(BO1061&lt;=500,"&gt;300-500",
"&gt;500")))))</f>
        <v>&gt; 120-200</v>
      </c>
      <c r="CH1061" s="1" t="str">
        <f>IFERROR(_xlfn.XLOOKUP(CG1061,Scenario!M:M,Scenario!N:N),"")</f>
        <v>B</v>
      </c>
      <c r="CI1061" s="1" t="str">
        <f t="shared" si="309"/>
        <v>Yes</v>
      </c>
      <c r="CJ1061" s="75">
        <v>253.39400000000001</v>
      </c>
    </row>
    <row r="1062" spans="1:89" hidden="1">
      <c r="A1062" s="2">
        <v>1061</v>
      </c>
      <c r="B1062" s="2">
        <v>2025</v>
      </c>
      <c r="C1062" s="1">
        <v>0</v>
      </c>
      <c r="D1062" s="37" t="str">
        <v>001J100000TuhkFIAR</v>
      </c>
      <c r="E1062" s="37" t="str">
        <v>CEMENT HOUSE</v>
      </c>
      <c r="F1062" s="37" t="str">
        <v>MADHYA PRADESH</v>
      </c>
      <c r="G1062" s="37" t="str">
        <v>DEWAS</v>
      </c>
      <c r="H1062" s="37" t="str">
        <v>Dewas</v>
      </c>
      <c r="I1062" s="37" t="str">
        <v>R. K. ENTERPRISES</v>
      </c>
      <c r="J1062" s="37" t="str">
        <v>Yogeshwar Richhariya</v>
      </c>
      <c r="K1062" s="37">
        <v>0</v>
      </c>
      <c r="L1062" s="37" t="str">
        <v>001J1000005ZfroIAC</v>
      </c>
      <c r="M1062" s="37" t="str">
        <v>Central</v>
      </c>
      <c r="N1062" s="2">
        <v>455001</v>
      </c>
      <c r="O1062" s="2" t="str">
        <v>23ADGPC7234B1Z9</v>
      </c>
      <c r="P1062" s="2">
        <v>8995776539</v>
      </c>
      <c r="Q1062" s="2" t="str">
        <v>Apr'25</v>
      </c>
      <c r="R1062" s="2">
        <v>2026</v>
      </c>
      <c r="S1062" s="1">
        <v>0</v>
      </c>
      <c r="T1062" s="2">
        <v>70</v>
      </c>
      <c r="U1062" s="12">
        <v>0</v>
      </c>
      <c r="V1062" s="1" t="str">
        <v>Challenger</v>
      </c>
      <c r="W1062" s="13">
        <v>0</v>
      </c>
      <c r="X1062" s="13">
        <v>0</v>
      </c>
      <c r="Y1062" s="13">
        <v>0</v>
      </c>
      <c r="Z1062" s="13">
        <v>0</v>
      </c>
      <c r="AA1062" s="13">
        <v>0</v>
      </c>
      <c r="AB1062" s="13">
        <v>0</v>
      </c>
      <c r="AC1062" s="13">
        <v>0</v>
      </c>
      <c r="AD1062" s="13">
        <v>0</v>
      </c>
      <c r="AE1062" s="13">
        <v>0</v>
      </c>
      <c r="AF1062" s="13">
        <v>0</v>
      </c>
      <c r="AG1062" s="13">
        <v>0</v>
      </c>
      <c r="AH1062" s="13">
        <v>0</v>
      </c>
      <c r="AI1062" s="13">
        <v>0</v>
      </c>
      <c r="AJ1062" s="13">
        <v>0</v>
      </c>
      <c r="AK1062" s="13">
        <v>0</v>
      </c>
      <c r="AL1062" s="13">
        <v>5.01</v>
      </c>
      <c r="AM1062" s="13">
        <v>0</v>
      </c>
      <c r="AN1062" s="13">
        <v>0</v>
      </c>
      <c r="AO1062" s="13">
        <v>0</v>
      </c>
      <c r="AP1062" s="13">
        <v>0</v>
      </c>
      <c r="AQ1062" s="13">
        <v>2</v>
      </c>
      <c r="AR1062" s="13">
        <v>1.5</v>
      </c>
      <c r="AS1062" s="13">
        <v>0</v>
      </c>
      <c r="AT1062" s="13">
        <v>0</v>
      </c>
      <c r="AU1062" s="13">
        <v>0</v>
      </c>
      <c r="AV1062" s="13">
        <v>0</v>
      </c>
      <c r="AW1062" s="16">
        <f t="shared" si="294"/>
        <v>8.51</v>
      </c>
      <c r="AX1062" s="16">
        <v>17.02</v>
      </c>
      <c r="AY1062" s="10">
        <f t="shared" si="295"/>
        <v>25.53</v>
      </c>
      <c r="AZ1062" s="10">
        <f>SUM(Z1062:AK1062)</f>
        <v>0</v>
      </c>
      <c r="BA1062" s="10">
        <v>50</v>
      </c>
      <c r="BB1062" s="10">
        <f t="shared" si="296"/>
        <v>41.49</v>
      </c>
      <c r="BC1062" s="10">
        <f t="shared" si="297"/>
        <v>10.3725</v>
      </c>
      <c r="BD1062" s="10">
        <f t="shared" si="298"/>
        <v>25.53</v>
      </c>
      <c r="BE1062" s="10">
        <f t="shared" si="312"/>
        <v>-8.51</v>
      </c>
      <c r="BF1062" s="2" t="s">
        <v>119</v>
      </c>
      <c r="BG1062" s="10">
        <f t="shared" si="299"/>
        <v>1.06375</v>
      </c>
      <c r="BH1062" s="36" t="s">
        <v>118</v>
      </c>
      <c r="BI1062" s="39" t="str">
        <f t="shared" si="300"/>
        <v/>
      </c>
      <c r="BJ1062" s="39" t="str">
        <f t="shared" si="301"/>
        <v/>
      </c>
      <c r="BK1062" s="16">
        <f>SUM(AR1062:AX1062)</f>
        <v>27.03</v>
      </c>
      <c r="BL1062" s="10">
        <f>SUM(AL1062:AQ1062)</f>
        <v>7.01</v>
      </c>
      <c r="BM1062" s="12">
        <f t="shared" si="302"/>
        <v>1.0587544065804935</v>
      </c>
      <c r="BN1062" s="12">
        <f t="shared" si="302"/>
        <v>0.27457892675283979</v>
      </c>
      <c r="BO1062" s="9">
        <f t="shared" si="303"/>
        <v>8.51</v>
      </c>
      <c r="BP1062" s="39" t="str">
        <f t="shared" si="304"/>
        <v/>
      </c>
      <c r="BQ1062" s="147"/>
      <c r="BR1062" s="9">
        <f t="shared" si="305"/>
        <v>0</v>
      </c>
      <c r="BS1062" s="9">
        <f t="shared" si="306"/>
        <v>0</v>
      </c>
      <c r="BT1062" s="9">
        <f t="shared" si="307"/>
        <v>0</v>
      </c>
      <c r="BU1062" s="9" t="str">
        <f>IFERROR(_xlfn.XLOOKUP(D1062,Sheet1!B:B,Sheet1!L:L),"")</f>
        <v/>
      </c>
      <c r="BV1062" s="9" t="e">
        <f>_xlfn.XLOOKUP(BU1062,Sheet1!S:S,Sheet1!T:T)</f>
        <v>#N/A</v>
      </c>
      <c r="BW1062" s="9" t="e">
        <f>_xlfn.XLOOKUP(D1062,Sheet1!B:B,Sheet1!M:M)</f>
        <v>#N/A</v>
      </c>
      <c r="BZ1062" s="108">
        <f t="shared" si="308"/>
        <v>17.020000000000003</v>
      </c>
      <c r="CB1062" s="12">
        <f>AW1062/AY1062</f>
        <v>0.33333333333333331</v>
      </c>
      <c r="CC1062" s="12">
        <f>AX1062/AY1062</f>
        <v>0.66666666666666663</v>
      </c>
      <c r="CG1062" s="1" t="str">
        <f>IF(BO1062&lt;80,"Below 80",
IF(BO1062&lt;=120,"80-120",
IF(BO1062&lt;=200,"&gt; 120-200",
IF(BO1062&lt;=300,"&gt;200-300",
IF(BO1062&lt;=500,"&gt;300-500",
"&gt;500")))))</f>
        <v>Below 80</v>
      </c>
      <c r="CH1062" s="1" t="str">
        <f>IFERROR(_xlfn.XLOOKUP(CG1062,Scenario!M:M,Scenario!N:N),"")</f>
        <v/>
      </c>
      <c r="CI1062" s="1" t="str">
        <f t="shared" si="309"/>
        <v>Yes</v>
      </c>
      <c r="CJ1062" s="75">
        <v>17.02</v>
      </c>
    </row>
    <row r="1063" spans="1:89" hidden="1">
      <c r="A1063" s="2">
        <v>1062</v>
      </c>
      <c r="B1063" s="2">
        <v>2025</v>
      </c>
      <c r="C1063" s="1">
        <v>0</v>
      </c>
      <c r="D1063" s="37" t="str">
        <v>0015g00001dIXy3AAG</v>
      </c>
      <c r="E1063" s="37" t="str">
        <v>Shree Radha Krishna Steel</v>
      </c>
      <c r="F1063" s="37" t="str">
        <v>MADHYA PRADESH</v>
      </c>
      <c r="G1063" s="37" t="str">
        <v>INDORE</v>
      </c>
      <c r="H1063" s="37">
        <v>0</v>
      </c>
      <c r="I1063" s="37" t="str">
        <v>R. K. ENTERPRISES</v>
      </c>
      <c r="J1063" s="37" t="str">
        <v>Yogeshwar Richhariya</v>
      </c>
      <c r="K1063" s="37">
        <v>0</v>
      </c>
      <c r="L1063" s="37" t="str">
        <v>001J1000005ZfroIAC</v>
      </c>
      <c r="M1063" s="37" t="str">
        <v>Central</v>
      </c>
      <c r="N1063" s="2">
        <v>452016</v>
      </c>
      <c r="O1063" s="2" t="str">
        <v>23ACFPL4811P1ZH</v>
      </c>
      <c r="P1063" s="2">
        <v>9301396700</v>
      </c>
      <c r="Q1063" s="2" t="str">
        <v>Apr'25</v>
      </c>
      <c r="R1063" s="2">
        <v>2026</v>
      </c>
      <c r="S1063" s="1">
        <v>0</v>
      </c>
      <c r="T1063" s="2">
        <v>300</v>
      </c>
      <c r="U1063" s="12">
        <v>2.4444444444444448E-3</v>
      </c>
      <c r="V1063" s="1" t="str">
        <v>Alien</v>
      </c>
      <c r="W1063" s="13">
        <v>0</v>
      </c>
      <c r="X1063" s="13">
        <v>0</v>
      </c>
      <c r="Y1063" s="13">
        <v>0</v>
      </c>
      <c r="Z1063" s="13">
        <v>0</v>
      </c>
      <c r="AA1063" s="13">
        <v>0</v>
      </c>
      <c r="AB1063" s="13">
        <v>0</v>
      </c>
      <c r="AC1063" s="13">
        <v>0</v>
      </c>
      <c r="AD1063" s="13">
        <v>0</v>
      </c>
      <c r="AE1063" s="13">
        <v>0</v>
      </c>
      <c r="AF1063" s="13">
        <v>0</v>
      </c>
      <c r="AG1063" s="13">
        <v>0</v>
      </c>
      <c r="AH1063" s="13">
        <v>0</v>
      </c>
      <c r="AI1063" s="13">
        <v>0</v>
      </c>
      <c r="AJ1063" s="13">
        <v>0</v>
      </c>
      <c r="AK1063" s="13">
        <v>0</v>
      </c>
      <c r="AL1063" s="13">
        <v>4.4800000000000004</v>
      </c>
      <c r="AM1063" s="13">
        <v>0</v>
      </c>
      <c r="AN1063" s="13">
        <v>0</v>
      </c>
      <c r="AO1063" s="13">
        <v>0</v>
      </c>
      <c r="AP1063" s="13">
        <v>0</v>
      </c>
      <c r="AQ1063" s="13">
        <v>0</v>
      </c>
      <c r="AR1063" s="13">
        <v>0</v>
      </c>
      <c r="AS1063" s="13">
        <v>5</v>
      </c>
      <c r="AT1063" s="13">
        <v>0</v>
      </c>
      <c r="AU1063" s="13">
        <v>1</v>
      </c>
      <c r="AV1063" s="13">
        <v>1.2</v>
      </c>
      <c r="AW1063" s="16">
        <f t="shared" si="294"/>
        <v>10.48</v>
      </c>
      <c r="AX1063" s="16">
        <v>8.9600000000000009</v>
      </c>
      <c r="AY1063" s="10">
        <f t="shared" si="295"/>
        <v>19.440000000000001</v>
      </c>
      <c r="AZ1063" s="10">
        <f>SUM(Z1063:AK1063)</f>
        <v>0</v>
      </c>
      <c r="BA1063" s="10">
        <v>50</v>
      </c>
      <c r="BB1063" s="10">
        <f t="shared" si="296"/>
        <v>39.519999999999996</v>
      </c>
      <c r="BC1063" s="10">
        <f t="shared" si="297"/>
        <v>9.879999999999999</v>
      </c>
      <c r="BD1063" s="10">
        <f t="shared" si="298"/>
        <v>19.440000000000001</v>
      </c>
      <c r="BE1063" s="10">
        <f t="shared" si="312"/>
        <v>-10.48</v>
      </c>
      <c r="BF1063" s="2" t="s">
        <v>119</v>
      </c>
      <c r="BG1063" s="10">
        <f t="shared" si="299"/>
        <v>1.1850000000000001</v>
      </c>
      <c r="BH1063" s="36" t="s">
        <v>118</v>
      </c>
      <c r="BI1063" s="39" t="str">
        <f t="shared" si="300"/>
        <v/>
      </c>
      <c r="BJ1063" s="39" t="str">
        <f t="shared" si="301"/>
        <v/>
      </c>
      <c r="BK1063" s="16">
        <f>SUM(AR1063:AX1063)</f>
        <v>26.64</v>
      </c>
      <c r="BL1063" s="10">
        <f>SUM(AL1063:AQ1063)</f>
        <v>4.4800000000000004</v>
      </c>
      <c r="BM1063" s="12">
        <f t="shared" si="302"/>
        <v>1.3703703703703702</v>
      </c>
      <c r="BN1063" s="12">
        <f t="shared" si="302"/>
        <v>0.23045267489711935</v>
      </c>
      <c r="BO1063" s="9">
        <f t="shared" si="303"/>
        <v>9.48</v>
      </c>
      <c r="BP1063" s="39" t="str">
        <f t="shared" si="304"/>
        <v/>
      </c>
      <c r="BQ1063" s="147"/>
      <c r="BR1063" s="9">
        <f t="shared" si="305"/>
        <v>0</v>
      </c>
      <c r="BS1063" s="9">
        <f t="shared" si="306"/>
        <v>0</v>
      </c>
      <c r="BT1063" s="9">
        <f t="shared" si="307"/>
        <v>0</v>
      </c>
      <c r="BU1063" s="9" t="str">
        <f>IFERROR(_xlfn.XLOOKUP(D1063,Sheet1!B:B,Sheet1!L:L),"")</f>
        <v/>
      </c>
      <c r="BV1063" s="9" t="e">
        <f>_xlfn.XLOOKUP(BU1063,Sheet1!S:S,Sheet1!T:T)</f>
        <v>#N/A</v>
      </c>
      <c r="BW1063" s="9" t="e">
        <f>_xlfn.XLOOKUP(D1063,Sheet1!B:B,Sheet1!M:M)</f>
        <v>#N/A</v>
      </c>
      <c r="BZ1063" s="108">
        <f t="shared" si="308"/>
        <v>8.9600000000000009</v>
      </c>
      <c r="CB1063" s="12">
        <f>AW1063/AY1063</f>
        <v>0.53909465020576131</v>
      </c>
      <c r="CC1063" s="12">
        <f>AX1063/AY1063</f>
        <v>0.46090534979423869</v>
      </c>
      <c r="CG1063" s="1" t="str">
        <f>IF(BO1063&lt;80,"Below 80",
IF(BO1063&lt;=120,"80-120",
IF(BO1063&lt;=200,"&gt; 120-200",
IF(BO1063&lt;=300,"&gt;200-300",
IF(BO1063&lt;=500,"&gt;300-500",
"&gt;500")))))</f>
        <v>Below 80</v>
      </c>
      <c r="CH1063" s="1" t="str">
        <f>IFERROR(_xlfn.XLOOKUP(CG1063,Scenario!M:M,Scenario!N:N),"")</f>
        <v/>
      </c>
      <c r="CI1063" s="1" t="str">
        <f t="shared" si="309"/>
        <v>Yes</v>
      </c>
      <c r="CJ1063" s="75">
        <v>3.9600000000000009</v>
      </c>
    </row>
    <row r="1064" spans="1:89" hidden="1">
      <c r="A1064" s="2">
        <v>1063</v>
      </c>
      <c r="B1064" s="2">
        <v>2025</v>
      </c>
      <c r="C1064" s="1">
        <v>0</v>
      </c>
      <c r="D1064" s="37" t="str">
        <v>001J1000005aYWNIA2</v>
      </c>
      <c r="E1064" s="37" t="str">
        <v>Shree Banshilal Shankarlal Choudhary Shamgarh</v>
      </c>
      <c r="F1064" s="37" t="str">
        <v>MADHYA PRADESH</v>
      </c>
      <c r="G1064" s="37" t="str">
        <v>MANDSAUR</v>
      </c>
      <c r="H1064" s="37">
        <v>0</v>
      </c>
      <c r="I1064" s="37" t="str">
        <v>R. K. ENTERPRISES</v>
      </c>
      <c r="J1064" s="37" t="str">
        <v>Yogeshwar Richhariya</v>
      </c>
      <c r="K1064" s="37">
        <v>0</v>
      </c>
      <c r="L1064" s="37" t="str">
        <v>001J1000005ZfroIAC</v>
      </c>
      <c r="M1064" s="37" t="str">
        <v>Central</v>
      </c>
      <c r="N1064" s="2">
        <v>458883</v>
      </c>
      <c r="O1064" s="2" t="str">
        <v>23AADFS6440F2Z</v>
      </c>
      <c r="P1064" s="2">
        <v>9425978767</v>
      </c>
      <c r="Q1064" s="2" t="str">
        <v>Apr'25</v>
      </c>
      <c r="R1064" s="2">
        <v>2026</v>
      </c>
      <c r="S1064" s="1">
        <v>0</v>
      </c>
      <c r="T1064" s="2" t="str">
        <v/>
      </c>
      <c r="U1064" s="12">
        <v>0</v>
      </c>
      <c r="V1064" s="1" t="str">
        <v>Potential Not updated</v>
      </c>
      <c r="W1064" s="13">
        <v>0</v>
      </c>
      <c r="X1064" s="13">
        <v>0</v>
      </c>
      <c r="Y1064" s="13">
        <v>0</v>
      </c>
      <c r="Z1064" s="13">
        <v>0</v>
      </c>
      <c r="AA1064" s="13">
        <v>0</v>
      </c>
      <c r="AB1064" s="13">
        <v>0</v>
      </c>
      <c r="AC1064" s="13">
        <v>0</v>
      </c>
      <c r="AD1064" s="13">
        <v>0</v>
      </c>
      <c r="AE1064" s="13">
        <v>0</v>
      </c>
      <c r="AF1064" s="13">
        <v>0</v>
      </c>
      <c r="AG1064" s="13">
        <v>0</v>
      </c>
      <c r="AH1064" s="13">
        <v>0</v>
      </c>
      <c r="AI1064" s="13">
        <v>0</v>
      </c>
      <c r="AJ1064" s="13">
        <v>0</v>
      </c>
      <c r="AK1064" s="13">
        <v>0</v>
      </c>
      <c r="AL1064" s="13">
        <v>4.9400000000000004</v>
      </c>
      <c r="AM1064" s="13">
        <v>3</v>
      </c>
      <c r="AN1064" s="13">
        <v>0</v>
      </c>
      <c r="AO1064" s="13">
        <v>0</v>
      </c>
      <c r="AP1064" s="13">
        <v>0</v>
      </c>
      <c r="AQ1064" s="13">
        <v>0</v>
      </c>
      <c r="AR1064" s="13">
        <v>0</v>
      </c>
      <c r="AS1064" s="13">
        <v>0</v>
      </c>
      <c r="AT1064" s="13">
        <v>0</v>
      </c>
      <c r="AU1064" s="13">
        <v>0</v>
      </c>
      <c r="AV1064" s="13">
        <v>0</v>
      </c>
      <c r="AW1064" s="16">
        <f t="shared" si="294"/>
        <v>7.94</v>
      </c>
      <c r="AX1064" s="16">
        <v>15.88</v>
      </c>
      <c r="AY1064" s="10">
        <f t="shared" si="295"/>
        <v>23.82</v>
      </c>
      <c r="AZ1064" s="10">
        <f>SUM(Z1064:AK1064)</f>
        <v>0</v>
      </c>
      <c r="BA1064" s="10">
        <v>7.9</v>
      </c>
      <c r="BB1064" s="10">
        <f t="shared" si="296"/>
        <v>-4.0000000000000036E-2</v>
      </c>
      <c r="BC1064" s="10">
        <f t="shared" si="297"/>
        <v>-1.0000000000000009E-2</v>
      </c>
      <c r="BD1064" s="10">
        <f t="shared" si="298"/>
        <v>23.82</v>
      </c>
      <c r="BE1064" s="10">
        <f t="shared" si="312"/>
        <v>-7.94</v>
      </c>
      <c r="BF1064" s="2" t="s">
        <v>119</v>
      </c>
      <c r="BG1064" s="10">
        <f t="shared" si="299"/>
        <v>0.99250000000000005</v>
      </c>
      <c r="BH1064" s="36" t="s">
        <v>118</v>
      </c>
      <c r="BI1064" s="39" t="str">
        <f t="shared" si="300"/>
        <v/>
      </c>
      <c r="BJ1064" s="39" t="str">
        <f t="shared" si="301"/>
        <v/>
      </c>
      <c r="BK1064" s="16">
        <f>SUM(AR1064:AX1064)</f>
        <v>23.82</v>
      </c>
      <c r="BL1064" s="10">
        <f>SUM(AL1064:AQ1064)</f>
        <v>7.94</v>
      </c>
      <c r="BM1064" s="12">
        <f t="shared" si="302"/>
        <v>1</v>
      </c>
      <c r="BN1064" s="12">
        <f t="shared" si="302"/>
        <v>0.33333333333333337</v>
      </c>
      <c r="BO1064" s="9">
        <f t="shared" si="303"/>
        <v>7.94</v>
      </c>
      <c r="BP1064" s="39" t="str">
        <f t="shared" si="304"/>
        <v/>
      </c>
      <c r="BQ1064" s="147"/>
      <c r="BR1064" s="9">
        <f t="shared" si="305"/>
        <v>0</v>
      </c>
      <c r="BS1064" s="9">
        <f t="shared" si="306"/>
        <v>0</v>
      </c>
      <c r="BT1064" s="9">
        <f t="shared" si="307"/>
        <v>0</v>
      </c>
      <c r="BU1064" s="9" t="str">
        <f>IFERROR(_xlfn.XLOOKUP(D1064,Sheet1!B:B,Sheet1!L:L),"")</f>
        <v/>
      </c>
      <c r="BV1064" s="9" t="e">
        <f>_xlfn.XLOOKUP(BU1064,Sheet1!S:S,Sheet1!T:T)</f>
        <v>#N/A</v>
      </c>
      <c r="BW1064" s="9" t="e">
        <f>_xlfn.XLOOKUP(D1064,Sheet1!B:B,Sheet1!M:M)</f>
        <v>#N/A</v>
      </c>
      <c r="BZ1064" s="108">
        <f t="shared" si="308"/>
        <v>15.879999999999999</v>
      </c>
      <c r="CB1064" s="12">
        <f>AW1064/AY1064</f>
        <v>0.33333333333333337</v>
      </c>
      <c r="CC1064" s="12">
        <f>AX1064/AY1064</f>
        <v>0.66666666666666674</v>
      </c>
      <c r="CG1064" s="1" t="str">
        <f>IF(BO1064&lt;80,"Below 80",
IF(BO1064&lt;=120,"80-120",
IF(BO1064&lt;=200,"&gt; 120-200",
IF(BO1064&lt;=300,"&gt;200-300",
IF(BO1064&lt;=500,"&gt;300-500",
"&gt;500")))))</f>
        <v>Below 80</v>
      </c>
      <c r="CH1064" s="1" t="str">
        <f>IFERROR(_xlfn.XLOOKUP(CG1064,Scenario!M:M,Scenario!N:N),"")</f>
        <v/>
      </c>
      <c r="CI1064" s="1" t="str">
        <f t="shared" si="309"/>
        <v>Yes</v>
      </c>
      <c r="CJ1064" s="75">
        <v>15.88</v>
      </c>
    </row>
    <row r="1065" spans="1:89" s="198" customFormat="1" ht="30.75" hidden="1" customHeight="1">
      <c r="A1065" s="195">
        <v>1064</v>
      </c>
      <c r="B1065" s="2">
        <v>2025</v>
      </c>
      <c r="C1065" s="1">
        <v>0</v>
      </c>
      <c r="D1065" s="196" t="str">
        <v>001J100000Vm7W7IAJ</v>
      </c>
      <c r="E1065" s="196" t="str">
        <v>V.K. SALES CORPORATION</v>
      </c>
      <c r="F1065" s="196" t="str">
        <v>MADHYA PRADESH</v>
      </c>
      <c r="G1065" s="196" t="str">
        <v>INDORE</v>
      </c>
      <c r="H1065" s="196">
        <v>0</v>
      </c>
      <c r="I1065" s="196" t="str">
        <v>R. K. ENTERPRISES</v>
      </c>
      <c r="J1065" s="196" t="str">
        <v>Yogeshwar Richhariya</v>
      </c>
      <c r="K1065" s="196">
        <v>0</v>
      </c>
      <c r="L1065" s="196" t="str">
        <v>001J1000005ZfroIAC</v>
      </c>
      <c r="M1065" s="196" t="str">
        <v>Central</v>
      </c>
      <c r="N1065" s="2">
        <v>452001</v>
      </c>
      <c r="O1065" s="2" t="str">
        <v>23ABVPY7161N1ZL</v>
      </c>
      <c r="P1065" s="2">
        <v>9009710620</v>
      </c>
      <c r="Q1065" s="195" t="str">
        <v>Apr'25</v>
      </c>
      <c r="R1065" s="195">
        <v>2026</v>
      </c>
      <c r="S1065" s="1">
        <v>0</v>
      </c>
      <c r="T1065" s="195">
        <v>50</v>
      </c>
      <c r="U1065" s="197">
        <v>0.17746666666666666</v>
      </c>
      <c r="V1065" s="198" t="str">
        <v>Friendly</v>
      </c>
      <c r="W1065" s="13">
        <v>0</v>
      </c>
      <c r="X1065" s="13">
        <v>0</v>
      </c>
      <c r="Y1065" s="13">
        <v>0</v>
      </c>
      <c r="Z1065" s="13">
        <v>0</v>
      </c>
      <c r="AA1065" s="13">
        <v>0</v>
      </c>
      <c r="AB1065" s="13">
        <v>0</v>
      </c>
      <c r="AC1065" s="13">
        <v>0</v>
      </c>
      <c r="AD1065" s="13">
        <v>0</v>
      </c>
      <c r="AE1065" s="13">
        <v>0</v>
      </c>
      <c r="AF1065" s="13">
        <v>0</v>
      </c>
      <c r="AG1065" s="13">
        <v>0</v>
      </c>
      <c r="AH1065" s="13">
        <v>0</v>
      </c>
      <c r="AI1065" s="13">
        <v>0</v>
      </c>
      <c r="AJ1065" s="13">
        <v>0</v>
      </c>
      <c r="AK1065" s="13">
        <v>0</v>
      </c>
      <c r="AL1065" s="223">
        <v>10.6</v>
      </c>
      <c r="AM1065" s="223">
        <v>3</v>
      </c>
      <c r="AN1065" s="223">
        <v>3</v>
      </c>
      <c r="AO1065" s="223">
        <v>27.3</v>
      </c>
      <c r="AP1065" s="223">
        <v>11</v>
      </c>
      <c r="AQ1065" s="223">
        <v>17.600000000000001</v>
      </c>
      <c r="AR1065" s="223">
        <v>2</v>
      </c>
      <c r="AS1065" s="13">
        <v>16.43</v>
      </c>
      <c r="AT1065" s="13">
        <v>6.52</v>
      </c>
      <c r="AU1065" s="13">
        <v>15</v>
      </c>
      <c r="AV1065" s="13">
        <v>5.0999999999999996</v>
      </c>
      <c r="AW1065" s="16">
        <f t="shared" si="294"/>
        <v>112.45</v>
      </c>
      <c r="AX1065" s="16">
        <f>AW1065*2</f>
        <v>224.9</v>
      </c>
      <c r="AY1065" s="10">
        <f t="shared" si="295"/>
        <v>337.35</v>
      </c>
      <c r="AZ1065" s="199">
        <f>SUM(Z1065:AK1065)</f>
        <v>0</v>
      </c>
      <c r="BA1065" s="199">
        <v>200</v>
      </c>
      <c r="BB1065" s="10">
        <f t="shared" si="296"/>
        <v>87.55</v>
      </c>
      <c r="BC1065" s="10">
        <f t="shared" si="297"/>
        <v>21.887499999999999</v>
      </c>
      <c r="BD1065" s="199">
        <f t="shared" si="298"/>
        <v>337.35</v>
      </c>
      <c r="BE1065" s="199">
        <f t="shared" si="312"/>
        <v>-112.45</v>
      </c>
      <c r="BF1065" s="195" t="s">
        <v>119</v>
      </c>
      <c r="BG1065" s="10">
        <f t="shared" si="299"/>
        <v>11.366250000000001</v>
      </c>
      <c r="BH1065" s="201" t="s">
        <v>118</v>
      </c>
      <c r="BI1065" s="202" t="str">
        <f t="shared" si="300"/>
        <v>A</v>
      </c>
      <c r="BJ1065" s="202" t="str">
        <f t="shared" si="301"/>
        <v>B</v>
      </c>
      <c r="BK1065" s="200">
        <f>SUM(AR1065:AX1065)</f>
        <v>382.4</v>
      </c>
      <c r="BL1065" s="199">
        <f>SUM(AL1065:AQ1065)</f>
        <v>72.5</v>
      </c>
      <c r="BM1065" s="197">
        <f t="shared" si="302"/>
        <v>1.1335408329627981</v>
      </c>
      <c r="BN1065" s="197">
        <f t="shared" si="302"/>
        <v>0.21491033051726691</v>
      </c>
      <c r="BO1065" s="9">
        <f t="shared" si="303"/>
        <v>90.93</v>
      </c>
      <c r="BP1065" s="202" t="str">
        <f t="shared" si="304"/>
        <v/>
      </c>
      <c r="BQ1065" s="204" t="s">
        <v>168</v>
      </c>
      <c r="BR1065" s="203">
        <f t="shared" si="305"/>
        <v>0</v>
      </c>
      <c r="BS1065" s="203">
        <f t="shared" si="306"/>
        <v>0</v>
      </c>
      <c r="BT1065" s="203">
        <f t="shared" si="307"/>
        <v>0</v>
      </c>
      <c r="BU1065" s="203" t="str">
        <f>IFERROR(_xlfn.XLOOKUP(D1065,Sheet1!B:B,Sheet1!L:L),"")</f>
        <v/>
      </c>
      <c r="BV1065" s="203" t="e">
        <f>_xlfn.XLOOKUP(BU1065,Sheet1!S:S,Sheet1!T:T)</f>
        <v>#N/A</v>
      </c>
      <c r="BW1065" s="203" t="e">
        <f>_xlfn.XLOOKUP(D1065,Sheet1!B:B,Sheet1!M:M)</f>
        <v>#N/A</v>
      </c>
      <c r="BX1065" s="205" t="s">
        <v>123</v>
      </c>
      <c r="BZ1065" s="206">
        <f t="shared" si="308"/>
        <v>224.90000000000003</v>
      </c>
      <c r="CB1065" s="197">
        <f>AW1065/AY1065</f>
        <v>0.33333333333333331</v>
      </c>
      <c r="CC1065" s="197">
        <f>AX1065/AY1065</f>
        <v>0.66666666666666663</v>
      </c>
      <c r="CG1065" s="198" t="str">
        <f>IF(BO1065&lt;80,"Below 80",
IF(BO1065&lt;=120,"80-120",
IF(BO1065&lt;=200,"&gt; 120-200",
IF(BO1065&lt;=300,"&gt;200-300",
IF(BO1065&lt;=500,"&gt;300-500",
"&gt;500")))))</f>
        <v>80-120</v>
      </c>
      <c r="CH1065" s="198" t="str">
        <f>IFERROR(_xlfn.XLOOKUP(CG1065,Scenario!M:M,Scenario!N:N),"")</f>
        <v>A</v>
      </c>
      <c r="CI1065" s="1" t="b">
        <f t="shared" si="309"/>
        <v>0</v>
      </c>
      <c r="CJ1065" s="75">
        <v>165.43</v>
      </c>
      <c r="CK1065" s="1"/>
    </row>
    <row r="1066" spans="1:89" hidden="1">
      <c r="A1066" s="2">
        <v>1065</v>
      </c>
      <c r="B1066" s="2">
        <v>2025</v>
      </c>
      <c r="C1066" s="1">
        <v>0</v>
      </c>
      <c r="D1066" s="37" t="str">
        <v>001J100000JstANIAZ</v>
      </c>
      <c r="E1066" s="37" t="str">
        <v>M/S JAYNA ISPAT</v>
      </c>
      <c r="F1066" s="37" t="str">
        <v>RAJASTHAN</v>
      </c>
      <c r="G1066" s="37" t="str">
        <v>KOTA</v>
      </c>
      <c r="H1066" s="37" t="str">
        <v>Kota</v>
      </c>
      <c r="I1066" s="37" t="str">
        <v>SACHDEVA ISPAT PVT LTD</v>
      </c>
      <c r="J1066" s="37" t="str">
        <v>Papun Padhan</v>
      </c>
      <c r="K1066" s="37">
        <v>0</v>
      </c>
      <c r="L1066" s="37" t="str">
        <v>C12823</v>
      </c>
      <c r="M1066" s="37" t="str">
        <v>Central</v>
      </c>
      <c r="N1066" s="2">
        <v>324007</v>
      </c>
      <c r="O1066" s="2" t="str">
        <v>08AJOPJ8061F1ZY</v>
      </c>
      <c r="P1066" s="2">
        <v>919982210176</v>
      </c>
      <c r="Q1066" s="2" t="str">
        <v>Apr'25</v>
      </c>
      <c r="R1066" s="2">
        <v>2026</v>
      </c>
      <c r="S1066" s="1">
        <v>0</v>
      </c>
      <c r="T1066" s="2" t="str">
        <v/>
      </c>
      <c r="U1066" s="12">
        <v>0</v>
      </c>
      <c r="V1066" s="1" t="str">
        <v>Potential Not updated</v>
      </c>
      <c r="W1066" s="13">
        <v>0</v>
      </c>
      <c r="X1066" s="13">
        <v>0</v>
      </c>
      <c r="Y1066" s="13">
        <v>0</v>
      </c>
      <c r="Z1066" s="13">
        <v>0</v>
      </c>
      <c r="AA1066" s="13">
        <v>0</v>
      </c>
      <c r="AB1066" s="13">
        <v>0</v>
      </c>
      <c r="AC1066" s="13">
        <v>0</v>
      </c>
      <c r="AD1066" s="13">
        <v>0</v>
      </c>
      <c r="AE1066" s="13">
        <v>0</v>
      </c>
      <c r="AF1066" s="13">
        <v>0</v>
      </c>
      <c r="AG1066" s="13">
        <v>0</v>
      </c>
      <c r="AH1066" s="13">
        <v>0</v>
      </c>
      <c r="AI1066" s="13">
        <v>0</v>
      </c>
      <c r="AJ1066" s="13">
        <v>0</v>
      </c>
      <c r="AK1066" s="13">
        <v>0</v>
      </c>
      <c r="AL1066" s="13">
        <v>91.7</v>
      </c>
      <c r="AM1066" s="13">
        <v>0</v>
      </c>
      <c r="AN1066" s="13">
        <v>0</v>
      </c>
      <c r="AO1066" s="13">
        <v>0</v>
      </c>
      <c r="AP1066" s="13">
        <v>0</v>
      </c>
      <c r="AQ1066" s="13">
        <v>0</v>
      </c>
      <c r="AR1066" s="13">
        <v>0</v>
      </c>
      <c r="AS1066" s="13">
        <v>0</v>
      </c>
      <c r="AT1066" s="13">
        <v>0</v>
      </c>
      <c r="AU1066" s="13">
        <v>0</v>
      </c>
      <c r="AV1066" s="13">
        <v>0</v>
      </c>
      <c r="AW1066" s="16">
        <f t="shared" si="294"/>
        <v>91.7</v>
      </c>
      <c r="AX1066" s="16">
        <v>209.3</v>
      </c>
      <c r="AY1066" s="10">
        <v>301</v>
      </c>
      <c r="AZ1066" s="10">
        <f>SUM(Z1066:AK1066)</f>
        <v>0</v>
      </c>
      <c r="BA1066" s="10">
        <v>200</v>
      </c>
      <c r="BB1066" s="10">
        <f t="shared" si="296"/>
        <v>108.3</v>
      </c>
      <c r="BC1066" s="10">
        <f t="shared" si="297"/>
        <v>27.074999999999999</v>
      </c>
      <c r="BD1066" s="10">
        <f t="shared" si="298"/>
        <v>301</v>
      </c>
      <c r="BE1066" s="10">
        <f t="shared" si="312"/>
        <v>-91.7</v>
      </c>
      <c r="BF1066" s="2" t="s">
        <v>119</v>
      </c>
      <c r="BG1066" s="10">
        <f t="shared" si="299"/>
        <v>11.4625</v>
      </c>
      <c r="BH1066" s="36" t="s">
        <v>118</v>
      </c>
      <c r="BI1066" s="39" t="str">
        <f t="shared" si="300"/>
        <v>A</v>
      </c>
      <c r="BJ1066" s="39" t="str">
        <f t="shared" si="301"/>
        <v>B</v>
      </c>
      <c r="BK1066" s="16">
        <f>SUM(AR1066:AX1066)</f>
        <v>301</v>
      </c>
      <c r="BL1066" s="10">
        <f>SUM(AL1066:AQ1066)</f>
        <v>91.7</v>
      </c>
      <c r="BM1066" s="12">
        <f t="shared" si="302"/>
        <v>1</v>
      </c>
      <c r="BN1066" s="12">
        <f t="shared" si="302"/>
        <v>0.3046511627906977</v>
      </c>
      <c r="BO1066" s="9">
        <f t="shared" si="303"/>
        <v>91.7</v>
      </c>
      <c r="BP1066" s="39" t="str">
        <f t="shared" si="304"/>
        <v/>
      </c>
      <c r="BQ1066" s="147"/>
      <c r="BR1066" s="9">
        <f t="shared" si="305"/>
        <v>0</v>
      </c>
      <c r="BS1066" s="9">
        <f t="shared" si="306"/>
        <v>0</v>
      </c>
      <c r="BT1066" s="9">
        <f t="shared" si="307"/>
        <v>0</v>
      </c>
      <c r="BU1066" s="9" t="str">
        <f>IFERROR(_xlfn.XLOOKUP(D1066,Sheet1!B:B,Sheet1!L:L),"")</f>
        <v/>
      </c>
      <c r="BV1066" s="9" t="e">
        <f>_xlfn.XLOOKUP(BU1066,Sheet1!S:S,Sheet1!T:T)</f>
        <v>#N/A</v>
      </c>
      <c r="BW1066" s="9" t="e">
        <f>_xlfn.XLOOKUP(D1066,Sheet1!B:B,Sheet1!M:M)</f>
        <v>#N/A</v>
      </c>
      <c r="BX1066" s="11" t="s">
        <v>123</v>
      </c>
      <c r="BY1066" s="1">
        <v>301</v>
      </c>
      <c r="BZ1066" s="108">
        <f t="shared" si="308"/>
        <v>209.3</v>
      </c>
      <c r="CB1066" s="12">
        <f>AW1066/AY1066</f>
        <v>0.3046511627906977</v>
      </c>
      <c r="CC1066" s="12">
        <f>AX1066/AY1066</f>
        <v>0.69534883720930241</v>
      </c>
      <c r="CG1066" s="1" t="str">
        <f>IF(BO1066&lt;80,"Below 80",
IF(BO1066&lt;=120,"80-120",
IF(BO1066&lt;=200,"&gt; 120-200",
IF(BO1066&lt;=300,"&gt;200-300",
IF(BO1066&lt;=500,"&gt;300-500",
"&gt;500")))))</f>
        <v>80-120</v>
      </c>
      <c r="CH1066" s="1" t="str">
        <f>IFERROR(_xlfn.XLOOKUP(CG1066,Scenario!M:M,Scenario!N:N),"")</f>
        <v>A</v>
      </c>
      <c r="CI1066" s="1" t="b">
        <f t="shared" si="309"/>
        <v>0</v>
      </c>
      <c r="CJ1066" s="75">
        <v>209.3</v>
      </c>
    </row>
    <row r="1067" spans="1:89" hidden="1">
      <c r="A1067" s="2">
        <v>1066</v>
      </c>
      <c r="B1067" s="2">
        <v>2025</v>
      </c>
      <c r="C1067" s="1">
        <v>0</v>
      </c>
      <c r="D1067" s="37" t="str">
        <v>001J100000Vm62MIAR</v>
      </c>
      <c r="E1067" s="37" t="str">
        <v>M/S KHANDELWAL ENTERPRISES</v>
      </c>
      <c r="F1067" s="37" t="str">
        <v>ODISHA</v>
      </c>
      <c r="G1067" s="37" t="str">
        <v>MAYURBHANJ</v>
      </c>
      <c r="H1067" s="37">
        <v>0</v>
      </c>
      <c r="I1067" s="37" t="str">
        <v>SACHDEVA ISPAT PVT LTD</v>
      </c>
      <c r="J1067" s="37" t="str">
        <v>Papun Padhan</v>
      </c>
      <c r="K1067" s="37">
        <v>0</v>
      </c>
      <c r="L1067" s="37" t="str">
        <v>C12823</v>
      </c>
      <c r="M1067" s="37" t="str">
        <v>Central</v>
      </c>
      <c r="N1067" s="2">
        <v>757001</v>
      </c>
      <c r="O1067" s="2" t="str">
        <v>21ALIPK2398E1Z9</v>
      </c>
      <c r="P1067" s="2">
        <v>8847883931</v>
      </c>
      <c r="Q1067" s="2" t="str">
        <v>Apr'25</v>
      </c>
      <c r="R1067" s="2">
        <v>2026</v>
      </c>
      <c r="S1067" s="1">
        <v>0</v>
      </c>
      <c r="T1067" s="2">
        <v>100</v>
      </c>
      <c r="U1067" s="12">
        <v>4.1666666666666671E-2</v>
      </c>
      <c r="V1067" s="1" t="str">
        <v>Challenger</v>
      </c>
      <c r="W1067" s="13">
        <v>0</v>
      </c>
      <c r="X1067" s="13">
        <v>0</v>
      </c>
      <c r="Y1067" s="13">
        <v>0</v>
      </c>
      <c r="Z1067" s="13">
        <v>0</v>
      </c>
      <c r="AA1067" s="13">
        <v>0</v>
      </c>
      <c r="AB1067" s="13">
        <v>0</v>
      </c>
      <c r="AC1067" s="13">
        <v>0</v>
      </c>
      <c r="AD1067" s="13">
        <v>0</v>
      </c>
      <c r="AE1067" s="13">
        <v>0</v>
      </c>
      <c r="AF1067" s="13">
        <v>0</v>
      </c>
      <c r="AG1067" s="13">
        <v>0</v>
      </c>
      <c r="AH1067" s="13">
        <v>0</v>
      </c>
      <c r="AI1067" s="13">
        <v>0</v>
      </c>
      <c r="AJ1067" s="13">
        <v>0</v>
      </c>
      <c r="AK1067" s="13">
        <v>0</v>
      </c>
      <c r="AL1067" s="13">
        <v>5</v>
      </c>
      <c r="AM1067" s="13">
        <v>0</v>
      </c>
      <c r="AN1067" s="13">
        <v>0</v>
      </c>
      <c r="AO1067" s="13">
        <v>0</v>
      </c>
      <c r="AP1067" s="13">
        <v>0</v>
      </c>
      <c r="AQ1067" s="13">
        <v>0</v>
      </c>
      <c r="AR1067" s="13">
        <v>0</v>
      </c>
      <c r="AS1067" s="13">
        <v>0</v>
      </c>
      <c r="AT1067" s="13">
        <v>10.5</v>
      </c>
      <c r="AU1067" s="13">
        <v>0</v>
      </c>
      <c r="AV1067" s="13">
        <v>2</v>
      </c>
      <c r="AW1067" s="16">
        <f t="shared" si="294"/>
        <v>15.5</v>
      </c>
      <c r="AX1067" s="16">
        <v>10</v>
      </c>
      <c r="AY1067" s="10">
        <f t="shared" si="295"/>
        <v>25.5</v>
      </c>
      <c r="AZ1067" s="10">
        <f>SUM(Z1067:AK1067)</f>
        <v>0</v>
      </c>
      <c r="BA1067" s="10">
        <f>AW1067</f>
        <v>15.5</v>
      </c>
      <c r="BB1067" s="10">
        <f t="shared" si="296"/>
        <v>0</v>
      </c>
      <c r="BC1067" s="10">
        <f t="shared" si="297"/>
        <v>0</v>
      </c>
      <c r="BD1067" s="10">
        <f t="shared" si="298"/>
        <v>25.5</v>
      </c>
      <c r="BE1067" s="10">
        <f t="shared" si="312"/>
        <v>-15.5</v>
      </c>
      <c r="BF1067" s="2" t="s">
        <v>119</v>
      </c>
      <c r="BG1067" s="10">
        <f t="shared" si="299"/>
        <v>0.625</v>
      </c>
      <c r="BH1067" s="36" t="s">
        <v>118</v>
      </c>
      <c r="BI1067" s="39" t="str">
        <f t="shared" si="300"/>
        <v/>
      </c>
      <c r="BJ1067" s="39" t="str">
        <f t="shared" si="301"/>
        <v/>
      </c>
      <c r="BK1067" s="16">
        <f>SUM(AR1067:AX1067)</f>
        <v>38</v>
      </c>
      <c r="BL1067" s="10">
        <f>SUM(AL1067:AQ1067)</f>
        <v>5</v>
      </c>
      <c r="BM1067" s="12">
        <f t="shared" si="302"/>
        <v>1.4901960784313726</v>
      </c>
      <c r="BN1067" s="12">
        <f t="shared" si="302"/>
        <v>0.19607843137254902</v>
      </c>
      <c r="BO1067" s="9">
        <f t="shared" si="303"/>
        <v>5</v>
      </c>
      <c r="BP1067" s="39" t="str">
        <f t="shared" si="304"/>
        <v/>
      </c>
      <c r="BQ1067" s="147"/>
      <c r="BR1067" s="9">
        <f t="shared" si="305"/>
        <v>0</v>
      </c>
      <c r="BS1067" s="9">
        <f t="shared" si="306"/>
        <v>0</v>
      </c>
      <c r="BT1067" s="9">
        <f t="shared" si="307"/>
        <v>0</v>
      </c>
      <c r="BU1067" s="9" t="str">
        <f>IFERROR(_xlfn.XLOOKUP(D1067,Sheet1!B:B,Sheet1!L:L),"")</f>
        <v/>
      </c>
      <c r="BV1067" s="9" t="e">
        <f>_xlfn.XLOOKUP(BU1067,Sheet1!S:S,Sheet1!T:T)</f>
        <v>#N/A</v>
      </c>
      <c r="BW1067" s="9" t="e">
        <f>_xlfn.XLOOKUP(D1067,Sheet1!B:B,Sheet1!M:M)</f>
        <v>#N/A</v>
      </c>
      <c r="BZ1067" s="108">
        <f t="shared" si="308"/>
        <v>10</v>
      </c>
      <c r="CB1067" s="12">
        <f>AW1067/AY1067</f>
        <v>0.60784313725490191</v>
      </c>
      <c r="CC1067" s="12">
        <f>AX1067/AY1067</f>
        <v>0.39215686274509803</v>
      </c>
      <c r="CG1067" s="1" t="str">
        <f>IF(BO1067&lt;80,"Below 80",
IF(BO1067&lt;=120,"80-120",
IF(BO1067&lt;=200,"&gt; 120-200",
IF(BO1067&lt;=300,"&gt;200-300",
IF(BO1067&lt;=500,"&gt;300-500",
"&gt;500")))))</f>
        <v>Below 80</v>
      </c>
      <c r="CH1067" s="1" t="str">
        <f>IFERROR(_xlfn.XLOOKUP(CG1067,Scenario!M:M,Scenario!N:N),"")</f>
        <v/>
      </c>
      <c r="CI1067" s="1" t="str">
        <f t="shared" si="309"/>
        <v>Yes</v>
      </c>
      <c r="CJ1067" s="75">
        <v>10</v>
      </c>
    </row>
    <row r="1068" spans="1:89" hidden="1">
      <c r="A1068" s="2">
        <v>1067</v>
      </c>
      <c r="B1068" s="2">
        <v>2025</v>
      </c>
      <c r="C1068" s="1">
        <v>0</v>
      </c>
      <c r="D1068" s="37" t="str">
        <v>001J100000Tv5cIIAR</v>
      </c>
      <c r="E1068" s="37" t="str">
        <v>VIKAS  ASSOCIATES</v>
      </c>
      <c r="F1068" s="37" t="str">
        <v>CHHATTISGARH</v>
      </c>
      <c r="G1068" s="37" t="str">
        <v>KORBA</v>
      </c>
      <c r="H1068" s="37" t="str">
        <v>Korba</v>
      </c>
      <c r="I1068" s="37" t="str">
        <v>SSTL (INDIA) PRIVATE LIMITED</v>
      </c>
      <c r="J1068" s="37" t="str">
        <v>Ekeshwar Sahu</v>
      </c>
      <c r="K1068" s="37">
        <v>0</v>
      </c>
      <c r="L1068" s="37" t="str">
        <v>C13295</v>
      </c>
      <c r="M1068" s="37" t="str">
        <v>Central</v>
      </c>
      <c r="N1068" s="2">
        <v>495677</v>
      </c>
      <c r="O1068" s="2" t="str">
        <v>22AHAPG1706G1Z6</v>
      </c>
      <c r="P1068" s="2">
        <v>8889914441</v>
      </c>
      <c r="Q1068" s="2" t="str">
        <v>Apr'25</v>
      </c>
      <c r="R1068" s="2">
        <v>2026</v>
      </c>
      <c r="S1068" s="1">
        <v>0</v>
      </c>
      <c r="T1068" s="2">
        <v>10</v>
      </c>
      <c r="U1068" s="12">
        <v>0</v>
      </c>
      <c r="V1068" s="1" t="str">
        <v>Minor</v>
      </c>
      <c r="W1068" s="13">
        <v>0</v>
      </c>
      <c r="X1068" s="13">
        <v>0</v>
      </c>
      <c r="Y1068" s="13">
        <v>0</v>
      </c>
      <c r="Z1068" s="13">
        <v>0</v>
      </c>
      <c r="AA1068" s="13">
        <v>0</v>
      </c>
      <c r="AB1068" s="13">
        <v>0</v>
      </c>
      <c r="AC1068" s="13">
        <v>0</v>
      </c>
      <c r="AD1068" s="13">
        <v>0</v>
      </c>
      <c r="AE1068" s="13">
        <v>0</v>
      </c>
      <c r="AF1068" s="13">
        <v>0</v>
      </c>
      <c r="AG1068" s="13">
        <v>0</v>
      </c>
      <c r="AH1068" s="13">
        <v>0</v>
      </c>
      <c r="AI1068" s="13">
        <v>0</v>
      </c>
      <c r="AJ1068" s="13">
        <v>0</v>
      </c>
      <c r="AK1068" s="13">
        <v>0</v>
      </c>
      <c r="AL1068" s="13">
        <v>21</v>
      </c>
      <c r="AM1068" s="13">
        <v>0</v>
      </c>
      <c r="AN1068" s="13">
        <v>0</v>
      </c>
      <c r="AO1068" s="13">
        <v>0</v>
      </c>
      <c r="AP1068" s="13">
        <v>0</v>
      </c>
      <c r="AQ1068" s="13">
        <v>0</v>
      </c>
      <c r="AR1068" s="13">
        <v>0</v>
      </c>
      <c r="AS1068" s="13">
        <v>0</v>
      </c>
      <c r="AT1068" s="13">
        <v>0</v>
      </c>
      <c r="AU1068" s="13">
        <v>0</v>
      </c>
      <c r="AV1068" s="13">
        <v>0</v>
      </c>
      <c r="AW1068" s="16">
        <f t="shared" si="294"/>
        <v>21</v>
      </c>
      <c r="AX1068" s="16">
        <v>42</v>
      </c>
      <c r="AY1068" s="10">
        <f t="shared" si="295"/>
        <v>63</v>
      </c>
      <c r="AZ1068" s="10">
        <f>SUM(Z1068:AK1068)</f>
        <v>0</v>
      </c>
      <c r="BA1068" s="10">
        <v>50</v>
      </c>
      <c r="BB1068" s="10">
        <f t="shared" si="296"/>
        <v>29</v>
      </c>
      <c r="BC1068" s="10">
        <f t="shared" si="297"/>
        <v>7.25</v>
      </c>
      <c r="BD1068" s="10">
        <f t="shared" si="298"/>
        <v>63</v>
      </c>
      <c r="BE1068" s="10">
        <f t="shared" si="312"/>
        <v>-21</v>
      </c>
      <c r="BF1068" s="2" t="s">
        <v>119</v>
      </c>
      <c r="BG1068" s="10">
        <f t="shared" si="299"/>
        <v>2.625</v>
      </c>
      <c r="BH1068" s="36" t="s">
        <v>118</v>
      </c>
      <c r="BI1068" s="39" t="str">
        <f t="shared" si="300"/>
        <v/>
      </c>
      <c r="BJ1068" s="39" t="str">
        <f t="shared" si="301"/>
        <v/>
      </c>
      <c r="BK1068" s="16">
        <f>SUM(AR1068:AX1068)</f>
        <v>63</v>
      </c>
      <c r="BL1068" s="10">
        <f>SUM(AL1068:AQ1068)</f>
        <v>21</v>
      </c>
      <c r="BM1068" s="12">
        <f t="shared" si="302"/>
        <v>1</v>
      </c>
      <c r="BN1068" s="12">
        <f t="shared" si="302"/>
        <v>0.33333333333333331</v>
      </c>
      <c r="BO1068" s="9">
        <f t="shared" si="303"/>
        <v>21</v>
      </c>
      <c r="BP1068" s="39" t="str">
        <f t="shared" si="304"/>
        <v/>
      </c>
      <c r="BQ1068" s="147"/>
      <c r="BR1068" s="9">
        <f t="shared" si="305"/>
        <v>0</v>
      </c>
      <c r="BS1068" s="9">
        <f t="shared" si="306"/>
        <v>0</v>
      </c>
      <c r="BT1068" s="9">
        <f t="shared" si="307"/>
        <v>0</v>
      </c>
      <c r="BU1068" s="9" t="str">
        <f>IFERROR(_xlfn.XLOOKUP(D1068,Sheet1!B:B,Sheet1!L:L),"")</f>
        <v/>
      </c>
      <c r="BV1068" s="9" t="e">
        <f>_xlfn.XLOOKUP(BU1068,Sheet1!S:S,Sheet1!T:T)</f>
        <v>#N/A</v>
      </c>
      <c r="BW1068" s="9" t="e">
        <f>_xlfn.XLOOKUP(D1068,Sheet1!B:B,Sheet1!M:M)</f>
        <v>#N/A</v>
      </c>
      <c r="BZ1068" s="108">
        <f t="shared" si="308"/>
        <v>42</v>
      </c>
      <c r="CB1068" s="12">
        <f>AW1068/AY1068</f>
        <v>0.33333333333333331</v>
      </c>
      <c r="CC1068" s="12">
        <f>AX1068/AY1068</f>
        <v>0.66666666666666663</v>
      </c>
      <c r="CG1068" s="1" t="str">
        <f>IF(BO1068&lt;80,"Below 80",
IF(BO1068&lt;=120,"80-120",
IF(BO1068&lt;=200,"&gt; 120-200",
IF(BO1068&lt;=300,"&gt;200-300",
IF(BO1068&lt;=500,"&gt;300-500",
"&gt;500")))))</f>
        <v>Below 80</v>
      </c>
      <c r="CH1068" s="1" t="str">
        <f>IFERROR(_xlfn.XLOOKUP(CG1068,Scenario!M:M,Scenario!N:N),"")</f>
        <v/>
      </c>
      <c r="CI1068" s="1" t="str">
        <f t="shared" si="309"/>
        <v>Yes</v>
      </c>
      <c r="CJ1068" s="75">
        <v>42</v>
      </c>
    </row>
    <row r="1069" spans="1:89" hidden="1">
      <c r="A1069" s="2">
        <v>1068</v>
      </c>
      <c r="B1069" s="2">
        <v>2025</v>
      </c>
      <c r="C1069" s="1">
        <v>0</v>
      </c>
      <c r="D1069" s="37" t="str">
        <v>001J100000Vl8OJIAZ</v>
      </c>
      <c r="E1069" s="37" t="str">
        <v>M/S MUKESH TRADERS</v>
      </c>
      <c r="F1069" s="37" t="str">
        <v>BIHAR</v>
      </c>
      <c r="G1069" s="37" t="str">
        <v>GAYA</v>
      </c>
      <c r="H1069" s="37">
        <v>0</v>
      </c>
      <c r="I1069" s="37" t="str">
        <v>MEWARAM MADHUSUDAN PRASAD &amp; SONS</v>
      </c>
      <c r="J1069" s="37" t="str">
        <v>Praveen Kumar</v>
      </c>
      <c r="K1069" s="37">
        <v>0</v>
      </c>
      <c r="L1069" s="37" t="str">
        <v>001J100000S01ukIAB</v>
      </c>
      <c r="M1069" s="37" t="str">
        <v>East</v>
      </c>
      <c r="N1069" s="2">
        <v>823002</v>
      </c>
      <c r="O1069" s="2" t="str">
        <v>10BPTPS5699E1ZA</v>
      </c>
      <c r="P1069" s="2">
        <v>9939203411</v>
      </c>
      <c r="Q1069" s="2" t="str">
        <v>Apr'25</v>
      </c>
      <c r="R1069" s="2">
        <v>2026</v>
      </c>
      <c r="S1069" s="1">
        <v>0</v>
      </c>
      <c r="T1069" s="2">
        <v>90</v>
      </c>
      <c r="U1069" s="12">
        <v>0</v>
      </c>
      <c r="V1069" s="1" t="str">
        <v>Challenger</v>
      </c>
      <c r="W1069" s="13">
        <v>0</v>
      </c>
      <c r="X1069" s="13">
        <v>0</v>
      </c>
      <c r="Y1069" s="13">
        <v>0</v>
      </c>
      <c r="Z1069" s="13">
        <v>0</v>
      </c>
      <c r="AA1069" s="13">
        <v>0</v>
      </c>
      <c r="AB1069" s="13">
        <v>0</v>
      </c>
      <c r="AC1069" s="13">
        <v>0</v>
      </c>
      <c r="AD1069" s="13">
        <v>0</v>
      </c>
      <c r="AE1069" s="13">
        <v>0</v>
      </c>
      <c r="AF1069" s="13">
        <v>0</v>
      </c>
      <c r="AG1069" s="13">
        <v>0</v>
      </c>
      <c r="AH1069" s="13">
        <v>0</v>
      </c>
      <c r="AI1069" s="13">
        <v>0</v>
      </c>
      <c r="AJ1069" s="13">
        <v>0</v>
      </c>
      <c r="AK1069" s="13">
        <v>0</v>
      </c>
      <c r="AL1069" s="13">
        <v>15</v>
      </c>
      <c r="AM1069" s="13">
        <v>10</v>
      </c>
      <c r="AN1069" s="13">
        <v>10</v>
      </c>
      <c r="AO1069" s="13">
        <v>0</v>
      </c>
      <c r="AP1069" s="13">
        <v>0</v>
      </c>
      <c r="AQ1069" s="13">
        <v>0</v>
      </c>
      <c r="AR1069" s="13">
        <v>0</v>
      </c>
      <c r="AS1069" s="13">
        <v>0</v>
      </c>
      <c r="AT1069" s="13">
        <v>0</v>
      </c>
      <c r="AU1069" s="13">
        <v>0</v>
      </c>
      <c r="AV1069" s="13">
        <v>0</v>
      </c>
      <c r="AW1069" s="16">
        <f t="shared" si="294"/>
        <v>35</v>
      </c>
      <c r="AX1069" s="16">
        <v>70</v>
      </c>
      <c r="AY1069" s="10">
        <f t="shared" si="295"/>
        <v>105</v>
      </c>
      <c r="AZ1069" s="10">
        <f>SUM(Z1069:AK1069)</f>
        <v>0</v>
      </c>
      <c r="BA1069" s="10">
        <f>AY1069</f>
        <v>105</v>
      </c>
      <c r="BB1069" s="10">
        <f t="shared" si="296"/>
        <v>70</v>
      </c>
      <c r="BC1069" s="10">
        <f t="shared" si="297"/>
        <v>17.5</v>
      </c>
      <c r="BD1069" s="10">
        <f t="shared" si="298"/>
        <v>105</v>
      </c>
      <c r="BE1069" s="10">
        <f t="shared" si="312"/>
        <v>-35</v>
      </c>
      <c r="BF1069" s="2" t="s">
        <v>119</v>
      </c>
      <c r="BG1069" s="10">
        <f t="shared" si="299"/>
        <v>4.375</v>
      </c>
      <c r="BH1069" s="36" t="s">
        <v>118</v>
      </c>
      <c r="BI1069" s="39" t="str">
        <f t="shared" si="300"/>
        <v/>
      </c>
      <c r="BJ1069" s="39" t="str">
        <f t="shared" si="301"/>
        <v/>
      </c>
      <c r="BK1069" s="16">
        <f>SUM(AR1069:AX1069)</f>
        <v>105</v>
      </c>
      <c r="BL1069" s="10">
        <f>SUM(AL1069:AQ1069)</f>
        <v>35</v>
      </c>
      <c r="BM1069" s="12">
        <f t="shared" si="302"/>
        <v>1</v>
      </c>
      <c r="BN1069" s="12">
        <f t="shared" si="302"/>
        <v>0.33333333333333331</v>
      </c>
      <c r="BO1069" s="9">
        <f t="shared" si="303"/>
        <v>35</v>
      </c>
      <c r="BP1069" s="39" t="str">
        <f t="shared" si="304"/>
        <v/>
      </c>
      <c r="BQ1069" s="147"/>
      <c r="BR1069" s="9">
        <f t="shared" si="305"/>
        <v>0</v>
      </c>
      <c r="BS1069" s="9">
        <f t="shared" si="306"/>
        <v>0</v>
      </c>
      <c r="BT1069" s="9">
        <f t="shared" si="307"/>
        <v>0</v>
      </c>
      <c r="BU1069" s="9" t="str">
        <f>IFERROR(_xlfn.XLOOKUP(D1069,Sheet1!B:B,Sheet1!L:L),"")</f>
        <v/>
      </c>
      <c r="BV1069" s="9" t="e">
        <f>_xlfn.XLOOKUP(BU1069,Sheet1!S:S,Sheet1!T:T)</f>
        <v>#N/A</v>
      </c>
      <c r="BW1069" s="9" t="e">
        <f>_xlfn.XLOOKUP(D1069,Sheet1!B:B,Sheet1!M:M)</f>
        <v>#N/A</v>
      </c>
      <c r="BZ1069" s="108">
        <f t="shared" si="308"/>
        <v>70</v>
      </c>
      <c r="CB1069" s="12">
        <f>AW1069/AY1069</f>
        <v>0.33333333333333331</v>
      </c>
      <c r="CC1069" s="12">
        <f>AX1069/AY1069</f>
        <v>0.66666666666666663</v>
      </c>
      <c r="CG1069" s="1" t="str">
        <f>IF(BO1069&lt;80,"Below 80",
IF(BO1069&lt;=120,"80-120",
IF(BO1069&lt;=200,"&gt; 120-200",
IF(BO1069&lt;=300,"&gt;200-300",
IF(BO1069&lt;=500,"&gt;300-500",
"&gt;500")))))</f>
        <v>Below 80</v>
      </c>
      <c r="CH1069" s="1" t="str">
        <f>IFERROR(_xlfn.XLOOKUP(CG1069,Scenario!M:M,Scenario!N:N),"")</f>
        <v/>
      </c>
      <c r="CI1069" s="1" t="str">
        <f t="shared" si="309"/>
        <v>Yes</v>
      </c>
      <c r="CJ1069" s="75">
        <v>70</v>
      </c>
    </row>
    <row r="1070" spans="1:89" hidden="1">
      <c r="A1070" s="2">
        <v>1069</v>
      </c>
      <c r="B1070" s="2">
        <v>2025</v>
      </c>
      <c r="C1070" s="1">
        <v>0</v>
      </c>
      <c r="D1070" s="37" t="str">
        <v>001J100000TuL2PIAV</v>
      </c>
      <c r="E1070" s="37" t="str">
        <v>M/S VISHNU SHIVAM ENTERPRISES</v>
      </c>
      <c r="F1070" s="37" t="str">
        <v>BIHAR</v>
      </c>
      <c r="G1070" s="37" t="str">
        <v>GAYA</v>
      </c>
      <c r="H1070" s="37">
        <v>0</v>
      </c>
      <c r="I1070" s="37" t="str">
        <v>MEWARAM MADHUSUDAN PRASAD &amp; SONS</v>
      </c>
      <c r="J1070" s="37" t="str">
        <v>Praveen Kumar</v>
      </c>
      <c r="K1070" s="37">
        <v>0</v>
      </c>
      <c r="L1070" s="37" t="str">
        <v>001J100000S01ukIAB</v>
      </c>
      <c r="M1070" s="37" t="str">
        <v>East</v>
      </c>
      <c r="N1070" s="2">
        <v>823001</v>
      </c>
      <c r="O1070" s="2" t="str">
        <v>10AOYPP7441N1Z8</v>
      </c>
      <c r="P1070" s="2">
        <v>9430840524</v>
      </c>
      <c r="Q1070" s="2" t="str">
        <v>Apr'25</v>
      </c>
      <c r="R1070" s="2">
        <v>2026</v>
      </c>
      <c r="S1070" s="1">
        <v>0</v>
      </c>
      <c r="T1070" s="2">
        <v>400</v>
      </c>
      <c r="U1070" s="12">
        <v>0</v>
      </c>
      <c r="V1070" s="1" t="str">
        <v>Alien</v>
      </c>
      <c r="W1070" s="13">
        <v>0</v>
      </c>
      <c r="X1070" s="13">
        <v>0</v>
      </c>
      <c r="Y1070" s="13">
        <v>0</v>
      </c>
      <c r="Z1070" s="13">
        <v>0</v>
      </c>
      <c r="AA1070" s="13">
        <v>0</v>
      </c>
      <c r="AB1070" s="13">
        <v>0</v>
      </c>
      <c r="AC1070" s="13">
        <v>0</v>
      </c>
      <c r="AD1070" s="13">
        <v>0</v>
      </c>
      <c r="AE1070" s="13">
        <v>0</v>
      </c>
      <c r="AF1070" s="13">
        <v>0</v>
      </c>
      <c r="AG1070" s="13">
        <v>0</v>
      </c>
      <c r="AH1070" s="13">
        <v>0</v>
      </c>
      <c r="AI1070" s="13">
        <v>0</v>
      </c>
      <c r="AJ1070" s="13">
        <v>0</v>
      </c>
      <c r="AK1070" s="13">
        <v>0</v>
      </c>
      <c r="AL1070" s="13">
        <v>15</v>
      </c>
      <c r="AM1070" s="13">
        <v>15</v>
      </c>
      <c r="AN1070" s="13">
        <v>0</v>
      </c>
      <c r="AO1070" s="13">
        <v>0</v>
      </c>
      <c r="AP1070" s="13">
        <v>0</v>
      </c>
      <c r="AQ1070" s="13">
        <v>0</v>
      </c>
      <c r="AR1070" s="13">
        <v>0</v>
      </c>
      <c r="AS1070" s="13">
        <v>0</v>
      </c>
      <c r="AT1070" s="13">
        <v>0</v>
      </c>
      <c r="AU1070" s="13">
        <v>0</v>
      </c>
      <c r="AV1070" s="13">
        <v>0</v>
      </c>
      <c r="AW1070" s="16">
        <f t="shared" si="294"/>
        <v>30</v>
      </c>
      <c r="AX1070" s="16">
        <v>60</v>
      </c>
      <c r="AY1070" s="10">
        <f t="shared" si="295"/>
        <v>90</v>
      </c>
      <c r="AZ1070" s="10">
        <f>SUM(Z1070:AK1070)</f>
        <v>0</v>
      </c>
      <c r="BA1070" s="10">
        <f>AY1070</f>
        <v>90</v>
      </c>
      <c r="BB1070" s="10">
        <f t="shared" si="296"/>
        <v>60</v>
      </c>
      <c r="BC1070" s="10">
        <f t="shared" si="297"/>
        <v>15</v>
      </c>
      <c r="BD1070" s="10">
        <f t="shared" si="298"/>
        <v>90</v>
      </c>
      <c r="BE1070" s="10">
        <f t="shared" si="312"/>
        <v>-30</v>
      </c>
      <c r="BF1070" s="2" t="s">
        <v>119</v>
      </c>
      <c r="BG1070" s="10">
        <f t="shared" si="299"/>
        <v>3.75</v>
      </c>
      <c r="BH1070" s="36" t="s">
        <v>118</v>
      </c>
      <c r="BI1070" s="39" t="str">
        <f t="shared" si="300"/>
        <v/>
      </c>
      <c r="BJ1070" s="39" t="str">
        <f t="shared" si="301"/>
        <v/>
      </c>
      <c r="BK1070" s="16">
        <f>SUM(AR1070:AX1070)</f>
        <v>90</v>
      </c>
      <c r="BL1070" s="10">
        <f>SUM(AL1070:AQ1070)</f>
        <v>30</v>
      </c>
      <c r="BM1070" s="12">
        <f t="shared" si="302"/>
        <v>1</v>
      </c>
      <c r="BN1070" s="12">
        <f t="shared" si="302"/>
        <v>0.33333333333333331</v>
      </c>
      <c r="BO1070" s="9">
        <f t="shared" si="303"/>
        <v>30</v>
      </c>
      <c r="BP1070" s="39" t="str">
        <f t="shared" si="304"/>
        <v/>
      </c>
      <c r="BQ1070" s="147"/>
      <c r="BR1070" s="9">
        <f t="shared" si="305"/>
        <v>0</v>
      </c>
      <c r="BS1070" s="9">
        <f t="shared" si="306"/>
        <v>0</v>
      </c>
      <c r="BT1070" s="9">
        <f t="shared" si="307"/>
        <v>0</v>
      </c>
      <c r="BU1070" s="9" t="str">
        <f>IFERROR(_xlfn.XLOOKUP(D1070,Sheet1!B:B,Sheet1!L:L),"")</f>
        <v/>
      </c>
      <c r="BV1070" s="9" t="e">
        <f>_xlfn.XLOOKUP(BU1070,Sheet1!S:S,Sheet1!T:T)</f>
        <v>#N/A</v>
      </c>
      <c r="BW1070" s="9" t="e">
        <f>_xlfn.XLOOKUP(D1070,Sheet1!B:B,Sheet1!M:M)</f>
        <v>#N/A</v>
      </c>
      <c r="BZ1070" s="108">
        <f t="shared" si="308"/>
        <v>60</v>
      </c>
      <c r="CB1070" s="12">
        <f>AW1070/AY1070</f>
        <v>0.33333333333333331</v>
      </c>
      <c r="CC1070" s="12">
        <f>AX1070/AY1070</f>
        <v>0.66666666666666663</v>
      </c>
      <c r="CG1070" s="1" t="str">
        <f>IF(BO1070&lt;80,"Below 80",
IF(BO1070&lt;=120,"80-120",
IF(BO1070&lt;=200,"&gt; 120-200",
IF(BO1070&lt;=300,"&gt;200-300",
IF(BO1070&lt;=500,"&gt;300-500",
"&gt;500")))))</f>
        <v>Below 80</v>
      </c>
      <c r="CH1070" s="1" t="str">
        <f>IFERROR(_xlfn.XLOOKUP(CG1070,Scenario!M:M,Scenario!N:N),"")</f>
        <v/>
      </c>
      <c r="CI1070" s="1" t="str">
        <f t="shared" si="309"/>
        <v>Yes</v>
      </c>
      <c r="CJ1070" s="75">
        <v>60</v>
      </c>
    </row>
    <row r="1071" spans="1:89" hidden="1">
      <c r="A1071" s="2">
        <v>1070</v>
      </c>
      <c r="B1071" s="2">
        <v>2025</v>
      </c>
      <c r="C1071" s="1">
        <v>0</v>
      </c>
      <c r="D1071" s="37" t="str">
        <v>001j100000TuL4fIAF</v>
      </c>
      <c r="E1071" s="37" t="str">
        <v>M/S NITISH TRADERS</v>
      </c>
      <c r="F1071" s="37" t="str">
        <v>BIHAR</v>
      </c>
      <c r="G1071" s="37" t="str">
        <v>GAYA</v>
      </c>
      <c r="H1071" s="37" t="str">
        <v>Manpur</v>
      </c>
      <c r="I1071" s="37" t="str">
        <v>MEWARAM MADHUSUDAN PRASAD &amp; SONS</v>
      </c>
      <c r="J1071" s="37" t="str">
        <v>Praveen Kumar</v>
      </c>
      <c r="K1071" s="37">
        <v>0</v>
      </c>
      <c r="L1071" s="37" t="str">
        <v>001J100000S01ukIAB</v>
      </c>
      <c r="M1071" s="37" t="str">
        <v>East</v>
      </c>
      <c r="N1071" s="2">
        <v>823003</v>
      </c>
      <c r="O1071" s="2" t="str">
        <v>10BWJPS1205F1Z2</v>
      </c>
      <c r="P1071" s="2">
        <v>9955522983</v>
      </c>
      <c r="Q1071" s="2" t="str">
        <v>Apr'25</v>
      </c>
      <c r="R1071" s="2">
        <v>2026</v>
      </c>
      <c r="S1071" s="1">
        <v>0</v>
      </c>
      <c r="T1071" s="2">
        <v>165</v>
      </c>
      <c r="U1071" s="12">
        <v>0</v>
      </c>
      <c r="V1071" s="1" t="str">
        <v>Challenger</v>
      </c>
      <c r="W1071" s="13">
        <v>0</v>
      </c>
      <c r="X1071" s="13">
        <v>0</v>
      </c>
      <c r="Y1071" s="13">
        <v>0</v>
      </c>
      <c r="Z1071" s="13">
        <v>0</v>
      </c>
      <c r="AA1071" s="13">
        <v>0</v>
      </c>
      <c r="AB1071" s="13">
        <v>0</v>
      </c>
      <c r="AC1071" s="13">
        <v>0</v>
      </c>
      <c r="AD1071" s="13">
        <v>0</v>
      </c>
      <c r="AE1071" s="13">
        <v>0</v>
      </c>
      <c r="AF1071" s="13">
        <v>0</v>
      </c>
      <c r="AG1071" s="13">
        <v>0</v>
      </c>
      <c r="AH1071" s="13">
        <v>0</v>
      </c>
      <c r="AI1071" s="13">
        <v>0</v>
      </c>
      <c r="AJ1071" s="13">
        <v>0</v>
      </c>
      <c r="AK1071" s="13">
        <v>0</v>
      </c>
      <c r="AL1071" s="13">
        <v>10</v>
      </c>
      <c r="AM1071" s="13">
        <v>0</v>
      </c>
      <c r="AN1071" s="13">
        <v>0</v>
      </c>
      <c r="AO1071" s="13">
        <v>0</v>
      </c>
      <c r="AP1071" s="13">
        <v>0</v>
      </c>
      <c r="AQ1071" s="13">
        <v>0</v>
      </c>
      <c r="AR1071" s="13">
        <v>0</v>
      </c>
      <c r="AS1071" s="13">
        <v>0</v>
      </c>
      <c r="AT1071" s="13">
        <v>0</v>
      </c>
      <c r="AU1071" s="13">
        <v>0</v>
      </c>
      <c r="AV1071" s="13">
        <v>0</v>
      </c>
      <c r="AW1071" s="16">
        <f t="shared" si="294"/>
        <v>10</v>
      </c>
      <c r="AX1071" s="16">
        <v>20</v>
      </c>
      <c r="AY1071" s="10">
        <f t="shared" si="295"/>
        <v>30</v>
      </c>
      <c r="AZ1071" s="10">
        <f>SUM(Z1071:AK1071)</f>
        <v>0</v>
      </c>
      <c r="BA1071" s="10">
        <f>AW1071</f>
        <v>10</v>
      </c>
      <c r="BB1071" s="10">
        <f t="shared" si="296"/>
        <v>0</v>
      </c>
      <c r="BC1071" s="10">
        <f t="shared" si="297"/>
        <v>0</v>
      </c>
      <c r="BD1071" s="10">
        <f t="shared" si="298"/>
        <v>30</v>
      </c>
      <c r="BE1071" s="10">
        <f t="shared" si="312"/>
        <v>-10</v>
      </c>
      <c r="BF1071" s="2" t="s">
        <v>119</v>
      </c>
      <c r="BG1071" s="10">
        <f t="shared" si="299"/>
        <v>1.25</v>
      </c>
      <c r="BH1071" s="36" t="s">
        <v>118</v>
      </c>
      <c r="BI1071" s="39" t="str">
        <f t="shared" si="300"/>
        <v/>
      </c>
      <c r="BJ1071" s="39" t="str">
        <f t="shared" si="301"/>
        <v/>
      </c>
      <c r="BK1071" s="16">
        <f>SUM(AR1071:AX1071)</f>
        <v>30</v>
      </c>
      <c r="BL1071" s="10">
        <f>SUM(AL1071:AQ1071)</f>
        <v>10</v>
      </c>
      <c r="BM1071" s="12">
        <f t="shared" si="302"/>
        <v>1</v>
      </c>
      <c r="BN1071" s="12">
        <f t="shared" si="302"/>
        <v>0.33333333333333331</v>
      </c>
      <c r="BO1071" s="9">
        <f t="shared" si="303"/>
        <v>10</v>
      </c>
      <c r="BP1071" s="39" t="str">
        <f t="shared" si="304"/>
        <v/>
      </c>
      <c r="BQ1071" s="147"/>
      <c r="BR1071" s="9">
        <f t="shared" si="305"/>
        <v>0</v>
      </c>
      <c r="BS1071" s="9">
        <f t="shared" si="306"/>
        <v>0</v>
      </c>
      <c r="BT1071" s="9">
        <f t="shared" si="307"/>
        <v>0</v>
      </c>
      <c r="BU1071" s="9" t="str">
        <f>IFERROR(_xlfn.XLOOKUP(D1071,Sheet1!B:B,Sheet1!L:L),"")</f>
        <v/>
      </c>
      <c r="BV1071" s="9" t="e">
        <f>_xlfn.XLOOKUP(BU1071,Sheet1!S:S,Sheet1!T:T)</f>
        <v>#N/A</v>
      </c>
      <c r="BW1071" s="9" t="e">
        <f>_xlfn.XLOOKUP(D1071,Sheet1!B:B,Sheet1!M:M)</f>
        <v>#N/A</v>
      </c>
      <c r="BZ1071" s="108">
        <f t="shared" si="308"/>
        <v>20</v>
      </c>
      <c r="CB1071" s="12">
        <f>AW1071/AY1071</f>
        <v>0.33333333333333331</v>
      </c>
      <c r="CC1071" s="12">
        <f>AX1071/AY1071</f>
        <v>0.66666666666666663</v>
      </c>
      <c r="CG1071" s="1" t="str">
        <f>IF(BO1071&lt;80,"Below 80",
IF(BO1071&lt;=120,"80-120",
IF(BO1071&lt;=200,"&gt; 120-200",
IF(BO1071&lt;=300,"&gt;200-300",
IF(BO1071&lt;=500,"&gt;300-500",
"&gt;500")))))</f>
        <v>Below 80</v>
      </c>
      <c r="CH1071" s="1" t="str">
        <f>IFERROR(_xlfn.XLOOKUP(CG1071,Scenario!M:M,Scenario!N:N),"")</f>
        <v/>
      </c>
      <c r="CI1071" s="1" t="str">
        <f t="shared" si="309"/>
        <v>Yes</v>
      </c>
      <c r="CJ1071" s="75">
        <v>20</v>
      </c>
    </row>
    <row r="1072" spans="1:89" hidden="1">
      <c r="A1072" s="2">
        <v>1071</v>
      </c>
      <c r="B1072" s="2">
        <v>2025</v>
      </c>
      <c r="C1072" s="1">
        <v>0</v>
      </c>
      <c r="D1072" s="37" t="str">
        <v>001J100000VldZBIAZ</v>
      </c>
      <c r="E1072" s="37" t="str">
        <v>RAJ LAXMI TRADERS</v>
      </c>
      <c r="F1072" s="37" t="str">
        <v>BIHAR</v>
      </c>
      <c r="G1072" s="37" t="str">
        <v>SIWAN</v>
      </c>
      <c r="H1072" s="37">
        <v>0</v>
      </c>
      <c r="I1072" s="37" t="str">
        <v>SUBH NEXTGEN PRIVATE LIMITED</v>
      </c>
      <c r="J1072" s="37" t="str">
        <v>Punit Kumar</v>
      </c>
      <c r="K1072" s="37">
        <v>0</v>
      </c>
      <c r="L1072" s="37" t="str">
        <v>001J100000VmM42IAF</v>
      </c>
      <c r="M1072" s="37" t="str">
        <v>East</v>
      </c>
      <c r="N1072" s="2">
        <v>841226</v>
      </c>
      <c r="O1072" s="2" t="str">
        <v>10DXGPK0212J1Z3</v>
      </c>
      <c r="P1072" s="2">
        <v>8969064491</v>
      </c>
      <c r="Q1072" s="2" t="str">
        <v>Apr'25</v>
      </c>
      <c r="R1072" s="2">
        <v>2026</v>
      </c>
      <c r="S1072" s="1">
        <v>0</v>
      </c>
      <c r="T1072" s="2">
        <v>50</v>
      </c>
      <c r="U1072" s="12">
        <v>0</v>
      </c>
      <c r="V1072" s="1" t="str">
        <v>Minor</v>
      </c>
      <c r="W1072" s="13">
        <v>0</v>
      </c>
      <c r="X1072" s="13">
        <v>0</v>
      </c>
      <c r="Y1072" s="13">
        <v>0</v>
      </c>
      <c r="Z1072" s="13">
        <v>0</v>
      </c>
      <c r="AA1072" s="13">
        <v>0</v>
      </c>
      <c r="AB1072" s="13">
        <v>0</v>
      </c>
      <c r="AC1072" s="13">
        <v>0</v>
      </c>
      <c r="AD1072" s="13">
        <v>0</v>
      </c>
      <c r="AE1072" s="13">
        <v>0</v>
      </c>
      <c r="AF1072" s="13">
        <v>0</v>
      </c>
      <c r="AG1072" s="13">
        <v>0</v>
      </c>
      <c r="AH1072" s="13">
        <v>0</v>
      </c>
      <c r="AI1072" s="13">
        <v>0</v>
      </c>
      <c r="AJ1072" s="13">
        <v>0</v>
      </c>
      <c r="AK1072" s="13">
        <v>0</v>
      </c>
      <c r="AL1072" s="13">
        <v>15</v>
      </c>
      <c r="AM1072" s="13">
        <v>0</v>
      </c>
      <c r="AN1072" s="13">
        <v>0</v>
      </c>
      <c r="AO1072" s="13">
        <v>0</v>
      </c>
      <c r="AP1072" s="13">
        <v>0</v>
      </c>
      <c r="AQ1072" s="13">
        <v>0</v>
      </c>
      <c r="AR1072" s="13">
        <v>0</v>
      </c>
      <c r="AS1072" s="13">
        <v>0</v>
      </c>
      <c r="AT1072" s="13">
        <v>0</v>
      </c>
      <c r="AU1072" s="13">
        <v>0</v>
      </c>
      <c r="AV1072" s="13">
        <v>0</v>
      </c>
      <c r="AW1072" s="16">
        <f t="shared" si="294"/>
        <v>15</v>
      </c>
      <c r="AX1072" s="16">
        <v>30</v>
      </c>
      <c r="AY1072" s="10">
        <f t="shared" si="295"/>
        <v>45</v>
      </c>
      <c r="AZ1072" s="10">
        <f>SUM(Z1072:AK1072)</f>
        <v>0</v>
      </c>
      <c r="BA1072" s="10">
        <f>AY1072</f>
        <v>45</v>
      </c>
      <c r="BB1072" s="10">
        <f t="shared" si="296"/>
        <v>30</v>
      </c>
      <c r="BC1072" s="10">
        <f t="shared" si="297"/>
        <v>7.5</v>
      </c>
      <c r="BD1072" s="10">
        <f t="shared" si="298"/>
        <v>45</v>
      </c>
      <c r="BE1072" s="10">
        <f t="shared" si="312"/>
        <v>-15</v>
      </c>
      <c r="BF1072" s="2" t="s">
        <v>119</v>
      </c>
      <c r="BG1072" s="10">
        <f t="shared" si="299"/>
        <v>1.875</v>
      </c>
      <c r="BH1072" s="36" t="s">
        <v>118</v>
      </c>
      <c r="BI1072" s="39" t="str">
        <f t="shared" si="300"/>
        <v/>
      </c>
      <c r="BJ1072" s="39" t="str">
        <f t="shared" si="301"/>
        <v/>
      </c>
      <c r="BK1072" s="16">
        <f>SUM(AR1072:AX1072)</f>
        <v>45</v>
      </c>
      <c r="BL1072" s="10">
        <f>SUM(AL1072:AQ1072)</f>
        <v>15</v>
      </c>
      <c r="BM1072" s="12">
        <f t="shared" si="302"/>
        <v>1</v>
      </c>
      <c r="BN1072" s="12">
        <f t="shared" si="302"/>
        <v>0.33333333333333331</v>
      </c>
      <c r="BO1072" s="9">
        <f t="shared" si="303"/>
        <v>15</v>
      </c>
      <c r="BP1072" s="39" t="str">
        <f t="shared" si="304"/>
        <v/>
      </c>
      <c r="BQ1072" s="147"/>
      <c r="BR1072" s="9">
        <f t="shared" si="305"/>
        <v>0</v>
      </c>
      <c r="BS1072" s="9">
        <f t="shared" si="306"/>
        <v>0</v>
      </c>
      <c r="BT1072" s="9">
        <f t="shared" si="307"/>
        <v>0</v>
      </c>
      <c r="BU1072" s="9" t="str">
        <f>IFERROR(_xlfn.XLOOKUP(D1072,Sheet1!B:B,Sheet1!L:L),"")</f>
        <v/>
      </c>
      <c r="BV1072" s="9" t="e">
        <f>_xlfn.XLOOKUP(BU1072,Sheet1!S:S,Sheet1!T:T)</f>
        <v>#N/A</v>
      </c>
      <c r="BW1072" s="9" t="e">
        <f>_xlfn.XLOOKUP(D1072,Sheet1!B:B,Sheet1!M:M)</f>
        <v>#N/A</v>
      </c>
      <c r="BZ1072" s="108">
        <f t="shared" si="308"/>
        <v>30</v>
      </c>
      <c r="CB1072" s="12">
        <f>AW1072/AY1072</f>
        <v>0.33333333333333331</v>
      </c>
      <c r="CC1072" s="12">
        <f>AX1072/AY1072</f>
        <v>0.66666666666666663</v>
      </c>
      <c r="CG1072" s="1" t="str">
        <f>IF(BO1072&lt;80,"Below 80",
IF(BO1072&lt;=120,"80-120",
IF(BO1072&lt;=200,"&gt; 120-200",
IF(BO1072&lt;=300,"&gt;200-300",
IF(BO1072&lt;=500,"&gt;300-500",
"&gt;500")))))</f>
        <v>Below 80</v>
      </c>
      <c r="CH1072" s="1" t="str">
        <f>IFERROR(_xlfn.XLOOKUP(CG1072,Scenario!M:M,Scenario!N:N),"")</f>
        <v/>
      </c>
      <c r="CI1072" s="1" t="str">
        <f t="shared" si="309"/>
        <v>Yes</v>
      </c>
      <c r="CJ1072" s="75">
        <v>30</v>
      </c>
    </row>
    <row r="1073" spans="1:88" hidden="1">
      <c r="A1073" s="2">
        <v>1072</v>
      </c>
      <c r="B1073" s="2">
        <v>2025</v>
      </c>
      <c r="C1073" s="1">
        <v>0</v>
      </c>
      <c r="D1073" s="37" t="str">
        <v>001J100000VldM2IAJ</v>
      </c>
      <c r="E1073" s="37" t="str">
        <v>SRI JAGDAMBA STEEL</v>
      </c>
      <c r="F1073" s="37" t="str">
        <v>BIHAR</v>
      </c>
      <c r="G1073" s="37" t="str">
        <v>SIWAN</v>
      </c>
      <c r="H1073" s="37">
        <v>0</v>
      </c>
      <c r="I1073" s="37" t="str">
        <v>SUBH NEXTGEN PRIVATE LIMITED</v>
      </c>
      <c r="J1073" s="37" t="str">
        <v>Punit Kumar</v>
      </c>
      <c r="K1073" s="37">
        <v>0</v>
      </c>
      <c r="L1073" s="37" t="str">
        <v>001J100000VmM42IAF</v>
      </c>
      <c r="M1073" s="37" t="str">
        <v>East</v>
      </c>
      <c r="N1073" s="2">
        <v>841226</v>
      </c>
      <c r="O1073" s="2" t="str">
        <v>10BOMPS3897C1ZR</v>
      </c>
      <c r="P1073" s="2">
        <v>8210999564</v>
      </c>
      <c r="Q1073" s="2" t="str">
        <v>Apr'25</v>
      </c>
      <c r="R1073" s="2">
        <v>2026</v>
      </c>
      <c r="S1073" s="1">
        <v>0</v>
      </c>
      <c r="T1073" s="2">
        <v>120</v>
      </c>
      <c r="U1073" s="12">
        <v>8.8888888888888878E-2</v>
      </c>
      <c r="V1073" s="1" t="str">
        <v>Challenger</v>
      </c>
      <c r="W1073" s="13">
        <v>0</v>
      </c>
      <c r="X1073" s="13">
        <v>0</v>
      </c>
      <c r="Y1073" s="13">
        <v>0</v>
      </c>
      <c r="Z1073" s="13">
        <v>0</v>
      </c>
      <c r="AA1073" s="13">
        <v>0</v>
      </c>
      <c r="AB1073" s="13">
        <v>0</v>
      </c>
      <c r="AC1073" s="13">
        <v>0</v>
      </c>
      <c r="AD1073" s="13">
        <v>0</v>
      </c>
      <c r="AE1073" s="13">
        <v>0</v>
      </c>
      <c r="AF1073" s="13">
        <v>0</v>
      </c>
      <c r="AG1073" s="13">
        <v>0</v>
      </c>
      <c r="AH1073" s="13">
        <v>0</v>
      </c>
      <c r="AI1073" s="13">
        <v>0</v>
      </c>
      <c r="AJ1073" s="13">
        <v>0</v>
      </c>
      <c r="AK1073" s="13">
        <v>0</v>
      </c>
      <c r="AL1073" s="13">
        <v>25</v>
      </c>
      <c r="AM1073" s="13">
        <v>0</v>
      </c>
      <c r="AN1073" s="13">
        <v>0</v>
      </c>
      <c r="AO1073" s="13">
        <v>18</v>
      </c>
      <c r="AP1073" s="13">
        <v>0</v>
      </c>
      <c r="AQ1073" s="13">
        <v>12</v>
      </c>
      <c r="AR1073" s="13">
        <v>0</v>
      </c>
      <c r="AS1073" s="13">
        <v>0</v>
      </c>
      <c r="AT1073" s="13">
        <v>15</v>
      </c>
      <c r="AU1073" s="13">
        <v>12</v>
      </c>
      <c r="AV1073" s="13">
        <v>5</v>
      </c>
      <c r="AW1073" s="16">
        <f t="shared" si="294"/>
        <v>82</v>
      </c>
      <c r="AX1073" s="16">
        <v>110</v>
      </c>
      <c r="AY1073" s="10">
        <f t="shared" si="295"/>
        <v>192</v>
      </c>
      <c r="AZ1073" s="10">
        <f>SUM(Z1073:AK1073)</f>
        <v>0</v>
      </c>
      <c r="BA1073" s="10">
        <v>200</v>
      </c>
      <c r="BB1073" s="10">
        <f t="shared" si="296"/>
        <v>118</v>
      </c>
      <c r="BC1073" s="10">
        <f t="shared" si="297"/>
        <v>29.5</v>
      </c>
      <c r="BD1073" s="10">
        <f t="shared" si="298"/>
        <v>192</v>
      </c>
      <c r="BE1073" s="10">
        <f t="shared" si="312"/>
        <v>-82</v>
      </c>
      <c r="BF1073" s="2" t="s">
        <v>119</v>
      </c>
      <c r="BG1073" s="10">
        <f t="shared" si="299"/>
        <v>6.875</v>
      </c>
      <c r="BH1073" s="36" t="s">
        <v>118</v>
      </c>
      <c r="BI1073" s="39" t="str">
        <f t="shared" si="300"/>
        <v>A</v>
      </c>
      <c r="BJ1073" s="39" t="str">
        <f t="shared" si="301"/>
        <v/>
      </c>
      <c r="BK1073" s="16">
        <f>SUM(AR1073:AX1073)</f>
        <v>224</v>
      </c>
      <c r="BL1073" s="10">
        <f>SUM(AL1073:AQ1073)</f>
        <v>55</v>
      </c>
      <c r="BM1073" s="12">
        <f t="shared" si="302"/>
        <v>1.1666666666666667</v>
      </c>
      <c r="BN1073" s="12">
        <f t="shared" si="302"/>
        <v>0.28645833333333331</v>
      </c>
      <c r="BO1073" s="9">
        <f t="shared" si="303"/>
        <v>55</v>
      </c>
      <c r="BP1073" s="39" t="str">
        <f t="shared" si="304"/>
        <v/>
      </c>
      <c r="BQ1073" s="147"/>
      <c r="BR1073" s="9">
        <f t="shared" si="305"/>
        <v>0</v>
      </c>
      <c r="BS1073" s="9">
        <f t="shared" si="306"/>
        <v>0</v>
      </c>
      <c r="BT1073" s="9">
        <f t="shared" si="307"/>
        <v>0</v>
      </c>
      <c r="BU1073" s="9" t="str">
        <f>IFERROR(_xlfn.XLOOKUP(D1073,Sheet1!B:B,Sheet1!L:L),"")</f>
        <v/>
      </c>
      <c r="BV1073" s="9" t="e">
        <f>_xlfn.XLOOKUP(BU1073,Sheet1!S:S,Sheet1!T:T)</f>
        <v>#N/A</v>
      </c>
      <c r="BW1073" s="9" t="e">
        <f>_xlfn.XLOOKUP(D1073,Sheet1!B:B,Sheet1!M:M)</f>
        <v>#N/A</v>
      </c>
      <c r="BZ1073" s="108">
        <f t="shared" si="308"/>
        <v>110</v>
      </c>
      <c r="CB1073" s="12">
        <f>AW1073/AY1073</f>
        <v>0.42708333333333331</v>
      </c>
      <c r="CC1073" s="12">
        <f>AX1073/AY1073</f>
        <v>0.57291666666666663</v>
      </c>
      <c r="CG1073" s="1" t="str">
        <f>IF(BO1073&lt;80,"Below 80",
IF(BO1073&lt;=120,"80-120",
IF(BO1073&lt;=200,"&gt; 120-200",
IF(BO1073&lt;=300,"&gt;200-300",
IF(BO1073&lt;=500,"&gt;300-500",
"&gt;500")))))</f>
        <v>Below 80</v>
      </c>
      <c r="CH1073" s="1" t="str">
        <f>IFERROR(_xlfn.XLOOKUP(CG1073,Scenario!M:M,Scenario!N:N),"")</f>
        <v/>
      </c>
      <c r="CI1073" s="1" t="b">
        <f t="shared" si="309"/>
        <v>0</v>
      </c>
      <c r="CJ1073" s="75">
        <v>110</v>
      </c>
    </row>
    <row r="1074" spans="1:88" hidden="1">
      <c r="A1074" s="2">
        <v>1073</v>
      </c>
      <c r="B1074" s="2">
        <v>2025</v>
      </c>
      <c r="C1074" s="1">
        <v>0</v>
      </c>
      <c r="D1074" s="37" t="str">
        <v>001J100000Vlr4PIAR</v>
      </c>
      <c r="E1074" s="37" t="str">
        <v>M/S JAISWAL HARDWARE</v>
      </c>
      <c r="F1074" s="37" t="str">
        <v>JHARKHAND</v>
      </c>
      <c r="G1074" s="37" t="str">
        <v>GUMLA</v>
      </c>
      <c r="H1074" s="37">
        <v>0</v>
      </c>
      <c r="I1074" s="37" t="str">
        <v>M/s REAL DREAMS ENTERPRISES</v>
      </c>
      <c r="J1074" s="37" t="str">
        <v>Susmit Kumar</v>
      </c>
      <c r="K1074" s="37">
        <v>0</v>
      </c>
      <c r="L1074" s="37" t="str">
        <v>001J100000PHe79IAD</v>
      </c>
      <c r="M1074" s="37" t="str">
        <v>East</v>
      </c>
      <c r="N1074" s="2">
        <v>835224</v>
      </c>
      <c r="O1074" s="2" t="str">
        <v>20ACRPJ1578M1Z9</v>
      </c>
      <c r="P1074" s="2">
        <v>7739847433</v>
      </c>
      <c r="Q1074" s="2" t="str">
        <v>Apr'25</v>
      </c>
      <c r="R1074" s="2">
        <v>2026</v>
      </c>
      <c r="S1074" s="1">
        <v>0</v>
      </c>
      <c r="T1074" s="2">
        <v>100</v>
      </c>
      <c r="U1074" s="12">
        <v>0</v>
      </c>
      <c r="V1074" s="1" t="str">
        <v>Challenger</v>
      </c>
      <c r="W1074" s="13">
        <v>0</v>
      </c>
      <c r="X1074" s="13">
        <v>0</v>
      </c>
      <c r="Y1074" s="13">
        <v>0</v>
      </c>
      <c r="Z1074" s="13">
        <v>0</v>
      </c>
      <c r="AA1074" s="13">
        <v>0</v>
      </c>
      <c r="AB1074" s="13">
        <v>0</v>
      </c>
      <c r="AC1074" s="13">
        <v>0</v>
      </c>
      <c r="AD1074" s="13">
        <v>0</v>
      </c>
      <c r="AE1074" s="13">
        <v>0</v>
      </c>
      <c r="AF1074" s="13">
        <v>0</v>
      </c>
      <c r="AG1074" s="13">
        <v>0</v>
      </c>
      <c r="AH1074" s="13">
        <v>0</v>
      </c>
      <c r="AI1074" s="13">
        <v>0</v>
      </c>
      <c r="AJ1074" s="13">
        <v>0</v>
      </c>
      <c r="AK1074" s="13">
        <v>0</v>
      </c>
      <c r="AL1074" s="13">
        <v>2.71</v>
      </c>
      <c r="AM1074" s="13">
        <v>0.32500000000000001</v>
      </c>
      <c r="AN1074" s="13">
        <v>0</v>
      </c>
      <c r="AO1074" s="13">
        <v>0</v>
      </c>
      <c r="AP1074" s="13">
        <v>0</v>
      </c>
      <c r="AQ1074" s="13">
        <v>0</v>
      </c>
      <c r="AR1074" s="13">
        <v>0</v>
      </c>
      <c r="AS1074" s="13">
        <v>0</v>
      </c>
      <c r="AT1074" s="13">
        <v>0</v>
      </c>
      <c r="AU1074" s="13">
        <v>0</v>
      </c>
      <c r="AV1074" s="13">
        <v>0</v>
      </c>
      <c r="AW1074" s="16">
        <f t="shared" si="294"/>
        <v>3.0350000000000001</v>
      </c>
      <c r="AX1074" s="16">
        <v>6.07</v>
      </c>
      <c r="AY1074" s="10">
        <f t="shared" si="295"/>
        <v>9.1050000000000004</v>
      </c>
      <c r="AZ1074" s="10">
        <f>SUM(Z1074:AK1074)</f>
        <v>0</v>
      </c>
      <c r="BA1074" s="10">
        <f>AW1074</f>
        <v>3.0350000000000001</v>
      </c>
      <c r="BB1074" s="10">
        <f t="shared" si="296"/>
        <v>0</v>
      </c>
      <c r="BC1074" s="10">
        <f t="shared" si="297"/>
        <v>0</v>
      </c>
      <c r="BD1074" s="10">
        <f t="shared" si="298"/>
        <v>9.1050000000000004</v>
      </c>
      <c r="BE1074" s="10">
        <f t="shared" si="312"/>
        <v>-3.0350000000000001</v>
      </c>
      <c r="BF1074" s="2" t="s">
        <v>119</v>
      </c>
      <c r="BG1074" s="10">
        <f t="shared" si="299"/>
        <v>0.37937500000000002</v>
      </c>
      <c r="BH1074" s="36" t="s">
        <v>118</v>
      </c>
      <c r="BI1074" s="39" t="str">
        <f t="shared" si="300"/>
        <v/>
      </c>
      <c r="BJ1074" s="39" t="str">
        <f t="shared" si="301"/>
        <v/>
      </c>
      <c r="BK1074" s="16">
        <f>SUM(AR1074:AX1074)</f>
        <v>9.1050000000000004</v>
      </c>
      <c r="BL1074" s="10">
        <f>SUM(AL1074:AQ1074)</f>
        <v>3.0350000000000001</v>
      </c>
      <c r="BM1074" s="12">
        <f t="shared" si="302"/>
        <v>1</v>
      </c>
      <c r="BN1074" s="12">
        <f t="shared" si="302"/>
        <v>0.33333333333333331</v>
      </c>
      <c r="BO1074" s="9">
        <f t="shared" si="303"/>
        <v>3.0350000000000001</v>
      </c>
      <c r="BP1074" s="39" t="str">
        <f t="shared" si="304"/>
        <v/>
      </c>
      <c r="BQ1074" s="147"/>
      <c r="BR1074" s="9">
        <f t="shared" si="305"/>
        <v>0</v>
      </c>
      <c r="BS1074" s="9">
        <f t="shared" si="306"/>
        <v>0</v>
      </c>
      <c r="BT1074" s="9">
        <f t="shared" si="307"/>
        <v>0</v>
      </c>
      <c r="BU1074" s="9" t="str">
        <f>IFERROR(_xlfn.XLOOKUP(D1074,Sheet1!B:B,Sheet1!L:L),"")</f>
        <v/>
      </c>
      <c r="BV1074" s="9" t="e">
        <f>_xlfn.XLOOKUP(BU1074,Sheet1!S:S,Sheet1!T:T)</f>
        <v>#N/A</v>
      </c>
      <c r="BW1074" s="9" t="e">
        <f>_xlfn.XLOOKUP(D1074,Sheet1!B:B,Sheet1!M:M)</f>
        <v>#N/A</v>
      </c>
      <c r="BZ1074" s="108">
        <f t="shared" si="308"/>
        <v>6.07</v>
      </c>
      <c r="CB1074" s="12">
        <f>AW1074/AY1074</f>
        <v>0.33333333333333331</v>
      </c>
      <c r="CC1074" s="12">
        <f>AX1074/AY1074</f>
        <v>0.66666666666666663</v>
      </c>
      <c r="CG1074" s="1" t="str">
        <f>IF(BO1074&lt;80,"Below 80",
IF(BO1074&lt;=120,"80-120",
IF(BO1074&lt;=200,"&gt; 120-200",
IF(BO1074&lt;=300,"&gt;200-300",
IF(BO1074&lt;=500,"&gt;300-500",
"&gt;500")))))</f>
        <v>Below 80</v>
      </c>
      <c r="CH1074" s="1" t="str">
        <f>IFERROR(_xlfn.XLOOKUP(CG1074,Scenario!M:M,Scenario!N:N),"")</f>
        <v/>
      </c>
      <c r="CI1074" s="1" t="str">
        <f t="shared" si="309"/>
        <v>Yes</v>
      </c>
      <c r="CJ1074" s="75">
        <v>6.07</v>
      </c>
    </row>
    <row r="1075" spans="1:88" hidden="1">
      <c r="A1075" s="2">
        <v>1074</v>
      </c>
      <c r="B1075" s="2">
        <v>2025</v>
      </c>
      <c r="C1075" s="1">
        <v>0</v>
      </c>
      <c r="D1075" s="37" t="str">
        <v>001J100000VlrKgIAJ</v>
      </c>
      <c r="E1075" s="37" t="str">
        <v>M/S SHLOKA CONSTRUCTIONS</v>
      </c>
      <c r="F1075" s="37" t="str">
        <v>JHARKHAND</v>
      </c>
      <c r="G1075" s="37" t="str">
        <v>GUMLA</v>
      </c>
      <c r="H1075" s="37">
        <v>0</v>
      </c>
      <c r="I1075" s="37" t="str">
        <v>M/s REAL DREAMS ENTERPRISES</v>
      </c>
      <c r="J1075" s="37" t="str">
        <v>Susmit Kumar</v>
      </c>
      <c r="K1075" s="37">
        <v>0</v>
      </c>
      <c r="L1075" s="37" t="str">
        <v>001J100000PHe79IAD</v>
      </c>
      <c r="M1075" s="37" t="str">
        <v>East</v>
      </c>
      <c r="N1075" s="2">
        <v>835207</v>
      </c>
      <c r="O1075" s="2" t="str">
        <v>20AFGFS1168E1ZD</v>
      </c>
      <c r="P1075" s="2">
        <v>9608015425</v>
      </c>
      <c r="Q1075" s="2" t="str">
        <v>Apr'25</v>
      </c>
      <c r="R1075" s="2">
        <v>2026</v>
      </c>
      <c r="S1075" s="1">
        <v>0</v>
      </c>
      <c r="T1075" s="2">
        <v>100</v>
      </c>
      <c r="U1075" s="12">
        <v>0</v>
      </c>
      <c r="V1075" s="1" t="str">
        <v>Challenger</v>
      </c>
      <c r="W1075" s="13">
        <v>0</v>
      </c>
      <c r="X1075" s="13">
        <v>0</v>
      </c>
      <c r="Y1075" s="13">
        <v>0</v>
      </c>
      <c r="Z1075" s="13">
        <v>0</v>
      </c>
      <c r="AA1075" s="13">
        <v>0</v>
      </c>
      <c r="AB1075" s="13">
        <v>0</v>
      </c>
      <c r="AC1075" s="13">
        <v>0</v>
      </c>
      <c r="AD1075" s="13">
        <v>0</v>
      </c>
      <c r="AE1075" s="13">
        <v>0</v>
      </c>
      <c r="AF1075" s="13">
        <v>0</v>
      </c>
      <c r="AG1075" s="13">
        <v>0</v>
      </c>
      <c r="AH1075" s="13">
        <v>0</v>
      </c>
      <c r="AI1075" s="13">
        <v>0</v>
      </c>
      <c r="AJ1075" s="13">
        <v>0</v>
      </c>
      <c r="AK1075" s="13">
        <v>0</v>
      </c>
      <c r="AL1075" s="13">
        <v>5.2050000000000001</v>
      </c>
      <c r="AM1075" s="13">
        <v>0</v>
      </c>
      <c r="AN1075" s="13">
        <v>0</v>
      </c>
      <c r="AO1075" s="13">
        <v>0</v>
      </c>
      <c r="AP1075" s="13">
        <v>0</v>
      </c>
      <c r="AQ1075" s="13">
        <v>0</v>
      </c>
      <c r="AR1075" s="13">
        <v>0</v>
      </c>
      <c r="AS1075" s="13">
        <v>0</v>
      </c>
      <c r="AT1075" s="13">
        <v>0</v>
      </c>
      <c r="AU1075" s="13">
        <v>0</v>
      </c>
      <c r="AV1075" s="13">
        <v>0</v>
      </c>
      <c r="AW1075" s="16">
        <f t="shared" si="294"/>
        <v>5.2050000000000001</v>
      </c>
      <c r="AX1075" s="16">
        <v>10.41</v>
      </c>
      <c r="AY1075" s="10">
        <f t="shared" si="295"/>
        <v>15.615</v>
      </c>
      <c r="AZ1075" s="10">
        <f>SUM(Z1075:AK1075)</f>
        <v>0</v>
      </c>
      <c r="BA1075" s="10">
        <f>AW1075</f>
        <v>5.2050000000000001</v>
      </c>
      <c r="BB1075" s="10">
        <f t="shared" si="296"/>
        <v>0</v>
      </c>
      <c r="BC1075" s="10">
        <f t="shared" si="297"/>
        <v>0</v>
      </c>
      <c r="BD1075" s="10">
        <f t="shared" si="298"/>
        <v>15.615</v>
      </c>
      <c r="BE1075" s="10">
        <f t="shared" si="312"/>
        <v>-5.2050000000000001</v>
      </c>
      <c r="BF1075" s="2" t="s">
        <v>119</v>
      </c>
      <c r="BG1075" s="10">
        <f t="shared" si="299"/>
        <v>0.65062500000000001</v>
      </c>
      <c r="BH1075" s="36" t="s">
        <v>118</v>
      </c>
      <c r="BI1075" s="39" t="str">
        <f t="shared" si="300"/>
        <v/>
      </c>
      <c r="BJ1075" s="39" t="str">
        <f t="shared" si="301"/>
        <v/>
      </c>
      <c r="BK1075" s="16">
        <f>SUM(AR1075:AX1075)</f>
        <v>15.615</v>
      </c>
      <c r="BL1075" s="10">
        <f>SUM(AL1075:AQ1075)</f>
        <v>5.2050000000000001</v>
      </c>
      <c r="BM1075" s="12">
        <f t="shared" si="302"/>
        <v>1</v>
      </c>
      <c r="BN1075" s="12">
        <f t="shared" si="302"/>
        <v>0.33333333333333331</v>
      </c>
      <c r="BO1075" s="9">
        <f t="shared" si="303"/>
        <v>5.2050000000000001</v>
      </c>
      <c r="BP1075" s="39" t="str">
        <f t="shared" si="304"/>
        <v/>
      </c>
      <c r="BQ1075" s="147"/>
      <c r="BR1075" s="9">
        <f t="shared" si="305"/>
        <v>0</v>
      </c>
      <c r="BS1075" s="9">
        <f t="shared" si="306"/>
        <v>0</v>
      </c>
      <c r="BT1075" s="9">
        <f t="shared" si="307"/>
        <v>0</v>
      </c>
      <c r="BU1075" s="9" t="str">
        <f>IFERROR(_xlfn.XLOOKUP(D1075,Sheet1!B:B,Sheet1!L:L),"")</f>
        <v/>
      </c>
      <c r="BV1075" s="9" t="e">
        <f>_xlfn.XLOOKUP(BU1075,Sheet1!S:S,Sheet1!T:T)</f>
        <v>#N/A</v>
      </c>
      <c r="BW1075" s="9" t="e">
        <f>_xlfn.XLOOKUP(D1075,Sheet1!B:B,Sheet1!M:M)</f>
        <v>#N/A</v>
      </c>
      <c r="BZ1075" s="108">
        <f t="shared" si="308"/>
        <v>10.41</v>
      </c>
      <c r="CB1075" s="12">
        <f>AW1075/AY1075</f>
        <v>0.33333333333333331</v>
      </c>
      <c r="CC1075" s="12">
        <f>AX1075/AY1075</f>
        <v>0.66666666666666663</v>
      </c>
      <c r="CG1075" s="1" t="str">
        <f>IF(BO1075&lt;80,"Below 80",
IF(BO1075&lt;=120,"80-120",
IF(BO1075&lt;=200,"&gt; 120-200",
IF(BO1075&lt;=300,"&gt;200-300",
IF(BO1075&lt;=500,"&gt;300-500",
"&gt;500")))))</f>
        <v>Below 80</v>
      </c>
      <c r="CH1075" s="1" t="str">
        <f>IFERROR(_xlfn.XLOOKUP(CG1075,Scenario!M:M,Scenario!N:N),"")</f>
        <v/>
      </c>
      <c r="CI1075" s="1" t="str">
        <f t="shared" si="309"/>
        <v>Yes</v>
      </c>
      <c r="CJ1075" s="75">
        <v>10.41</v>
      </c>
    </row>
    <row r="1076" spans="1:88" hidden="1">
      <c r="A1076" s="2">
        <v>1075</v>
      </c>
      <c r="B1076" s="2">
        <v>2025</v>
      </c>
      <c r="C1076" s="1">
        <v>0</v>
      </c>
      <c r="D1076" s="37" t="str">
        <v>001J100000TrCN4IAN</v>
      </c>
      <c r="E1076" s="37" t="str">
        <v>MAA AMBEY ENTERPRISES</v>
      </c>
      <c r="F1076" s="37" t="str">
        <v>JHARKHAND</v>
      </c>
      <c r="G1076" s="37" t="str">
        <v>RANCHI</v>
      </c>
      <c r="H1076" s="37">
        <v>0</v>
      </c>
      <c r="I1076" s="37" t="str">
        <v>M/s REAL DREAMS ENTERPRISES</v>
      </c>
      <c r="J1076" s="37" t="str">
        <v>Susmit Kumar</v>
      </c>
      <c r="K1076" s="37">
        <v>0</v>
      </c>
      <c r="L1076" s="37" t="str">
        <v>001J100000PHe79IAD</v>
      </c>
      <c r="M1076" s="37" t="str">
        <v>East</v>
      </c>
      <c r="N1076" s="2">
        <v>834009</v>
      </c>
      <c r="O1076" s="2" t="str">
        <v>20BURPG3290A1Z2</v>
      </c>
      <c r="P1076" s="2">
        <v>9334863714</v>
      </c>
      <c r="Q1076" s="2" t="str">
        <v>Apr'25</v>
      </c>
      <c r="R1076" s="2">
        <v>2026</v>
      </c>
      <c r="S1076" s="1">
        <v>0</v>
      </c>
      <c r="T1076" s="2">
        <v>950</v>
      </c>
      <c r="U1076" s="12">
        <v>0</v>
      </c>
      <c r="V1076" s="1" t="str">
        <v>Alien</v>
      </c>
      <c r="W1076" s="13">
        <v>0</v>
      </c>
      <c r="X1076" s="13">
        <v>0</v>
      </c>
      <c r="Y1076" s="13">
        <v>0</v>
      </c>
      <c r="Z1076" s="13">
        <v>0</v>
      </c>
      <c r="AA1076" s="13">
        <v>0</v>
      </c>
      <c r="AB1076" s="13">
        <v>0</v>
      </c>
      <c r="AC1076" s="13">
        <v>0</v>
      </c>
      <c r="AD1076" s="13">
        <v>0</v>
      </c>
      <c r="AE1076" s="13">
        <v>0</v>
      </c>
      <c r="AF1076" s="13">
        <v>0</v>
      </c>
      <c r="AG1076" s="13">
        <v>0</v>
      </c>
      <c r="AH1076" s="13">
        <v>0</v>
      </c>
      <c r="AI1076" s="13">
        <v>0</v>
      </c>
      <c r="AJ1076" s="13">
        <v>0</v>
      </c>
      <c r="AK1076" s="13">
        <v>0</v>
      </c>
      <c r="AL1076" s="13">
        <v>3.55</v>
      </c>
      <c r="AM1076" s="13">
        <v>0</v>
      </c>
      <c r="AN1076" s="13">
        <v>0</v>
      </c>
      <c r="AO1076" s="13">
        <v>0</v>
      </c>
      <c r="AP1076" s="13">
        <v>0</v>
      </c>
      <c r="AQ1076" s="13">
        <v>0</v>
      </c>
      <c r="AR1076" s="13">
        <v>0</v>
      </c>
      <c r="AS1076" s="13">
        <v>0</v>
      </c>
      <c r="AT1076" s="13">
        <v>0</v>
      </c>
      <c r="AU1076" s="13">
        <v>0</v>
      </c>
      <c r="AV1076" s="13">
        <v>0</v>
      </c>
      <c r="AW1076" s="16">
        <f t="shared" si="294"/>
        <v>3.55</v>
      </c>
      <c r="AX1076" s="16">
        <v>7.1</v>
      </c>
      <c r="AY1076" s="10">
        <f t="shared" si="295"/>
        <v>10.649999999999999</v>
      </c>
      <c r="AZ1076" s="10">
        <f>SUM(Z1076:AK1076)</f>
        <v>0</v>
      </c>
      <c r="BA1076" s="10">
        <f>AY1076</f>
        <v>10.649999999999999</v>
      </c>
      <c r="BB1076" s="10">
        <f t="shared" si="296"/>
        <v>7.0999999999999988</v>
      </c>
      <c r="BC1076" s="10">
        <f t="shared" si="297"/>
        <v>1.7749999999999997</v>
      </c>
      <c r="BD1076" s="10">
        <f t="shared" si="298"/>
        <v>10.649999999999999</v>
      </c>
      <c r="BE1076" s="10">
        <f t="shared" si="312"/>
        <v>-3.55</v>
      </c>
      <c r="BF1076" s="2" t="s">
        <v>119</v>
      </c>
      <c r="BG1076" s="10">
        <f t="shared" si="299"/>
        <v>0.44374999999999998</v>
      </c>
      <c r="BH1076" s="36" t="s">
        <v>118</v>
      </c>
      <c r="BI1076" s="39" t="str">
        <f t="shared" si="300"/>
        <v/>
      </c>
      <c r="BJ1076" s="39" t="str">
        <f t="shared" si="301"/>
        <v/>
      </c>
      <c r="BK1076" s="16">
        <f>SUM(AR1076:AX1076)</f>
        <v>10.649999999999999</v>
      </c>
      <c r="BL1076" s="10">
        <f>SUM(AL1076:AQ1076)</f>
        <v>3.55</v>
      </c>
      <c r="BM1076" s="12">
        <f t="shared" si="302"/>
        <v>1</v>
      </c>
      <c r="BN1076" s="12">
        <f t="shared" si="302"/>
        <v>0.33333333333333337</v>
      </c>
      <c r="BO1076" s="9">
        <f t="shared" si="303"/>
        <v>3.55</v>
      </c>
      <c r="BP1076" s="39" t="str">
        <f t="shared" si="304"/>
        <v/>
      </c>
      <c r="BQ1076" s="147"/>
      <c r="BR1076" s="9">
        <f t="shared" si="305"/>
        <v>0</v>
      </c>
      <c r="BS1076" s="9">
        <f t="shared" si="306"/>
        <v>0</v>
      </c>
      <c r="BT1076" s="9">
        <f t="shared" si="307"/>
        <v>0</v>
      </c>
      <c r="BU1076" s="9" t="str">
        <f>IFERROR(_xlfn.XLOOKUP(D1076,Sheet1!B:B,Sheet1!L:L),"")</f>
        <v/>
      </c>
      <c r="BV1076" s="9" t="e">
        <f>_xlfn.XLOOKUP(BU1076,Sheet1!S:S,Sheet1!T:T)</f>
        <v>#N/A</v>
      </c>
      <c r="BW1076" s="9" t="e">
        <f>_xlfn.XLOOKUP(D1076,Sheet1!B:B,Sheet1!M:M)</f>
        <v>#N/A</v>
      </c>
      <c r="BZ1076" s="108">
        <f t="shared" si="308"/>
        <v>7.0999999999999988</v>
      </c>
      <c r="CB1076" s="12">
        <f>AW1076/AY1076</f>
        <v>0.33333333333333337</v>
      </c>
      <c r="CC1076" s="12">
        <f>AX1076/AY1076</f>
        <v>0.66666666666666674</v>
      </c>
      <c r="CG1076" s="1" t="str">
        <f>IF(BO1076&lt;80,"Below 80",
IF(BO1076&lt;=120,"80-120",
IF(BO1076&lt;=200,"&gt; 120-200",
IF(BO1076&lt;=300,"&gt;200-300",
IF(BO1076&lt;=500,"&gt;300-500",
"&gt;500")))))</f>
        <v>Below 80</v>
      </c>
      <c r="CH1076" s="1" t="str">
        <f>IFERROR(_xlfn.XLOOKUP(CG1076,Scenario!M:M,Scenario!N:N),"")</f>
        <v/>
      </c>
      <c r="CI1076" s="1" t="str">
        <f t="shared" si="309"/>
        <v>Yes</v>
      </c>
      <c r="CJ1076" s="75">
        <v>7.1</v>
      </c>
    </row>
    <row r="1077" spans="1:88" hidden="1">
      <c r="A1077" s="2">
        <v>1076</v>
      </c>
      <c r="B1077" s="2">
        <v>2025</v>
      </c>
      <c r="C1077" s="1">
        <v>0</v>
      </c>
      <c r="D1077" s="37" t="str">
        <v>001J100000Ts85dIAB</v>
      </c>
      <c r="E1077" s="37" t="str">
        <v>RIDDHI SIDDHI TRADERS</v>
      </c>
      <c r="F1077" s="37" t="str">
        <v>JHARKHAND</v>
      </c>
      <c r="G1077" s="37" t="str">
        <v>DHANBAD</v>
      </c>
      <c r="H1077" s="37">
        <v>0</v>
      </c>
      <c r="I1077" s="37" t="str">
        <v>TIRUPATI SALES</v>
      </c>
      <c r="J1077" s="37" t="str">
        <v>Debjyoti Lahiri</v>
      </c>
      <c r="K1077" s="37">
        <v>0</v>
      </c>
      <c r="L1077" s="37" t="str">
        <v>001J100000HllhOIAT</v>
      </c>
      <c r="M1077" s="37" t="str">
        <v>East</v>
      </c>
      <c r="N1077" s="2">
        <v>826001</v>
      </c>
      <c r="O1077" s="2" t="str">
        <v>20AERPG7112E1ZZ</v>
      </c>
      <c r="P1077" s="2">
        <v>9835734567</v>
      </c>
      <c r="Q1077" s="2" t="str">
        <v>Apr'25</v>
      </c>
      <c r="R1077" s="2">
        <v>2026</v>
      </c>
      <c r="S1077" s="1">
        <v>0</v>
      </c>
      <c r="T1077" s="2">
        <v>150</v>
      </c>
      <c r="U1077" s="12">
        <v>0</v>
      </c>
      <c r="V1077" s="1" t="str">
        <v>Challenger</v>
      </c>
      <c r="W1077" s="13">
        <v>0</v>
      </c>
      <c r="X1077" s="13">
        <v>0</v>
      </c>
      <c r="Y1077" s="13">
        <v>0</v>
      </c>
      <c r="Z1077" s="13">
        <v>0</v>
      </c>
      <c r="AA1077" s="13">
        <v>0</v>
      </c>
      <c r="AB1077" s="13">
        <v>0</v>
      </c>
      <c r="AC1077" s="13">
        <v>0</v>
      </c>
      <c r="AD1077" s="13">
        <v>0</v>
      </c>
      <c r="AE1077" s="13">
        <v>0</v>
      </c>
      <c r="AF1077" s="13">
        <v>0</v>
      </c>
      <c r="AG1077" s="13">
        <v>0</v>
      </c>
      <c r="AH1077" s="13">
        <v>0</v>
      </c>
      <c r="AI1077" s="13">
        <v>0</v>
      </c>
      <c r="AJ1077" s="13">
        <v>0</v>
      </c>
      <c r="AK1077" s="13">
        <v>0</v>
      </c>
      <c r="AL1077" s="13">
        <v>50</v>
      </c>
      <c r="AM1077" s="13">
        <v>32</v>
      </c>
      <c r="AN1077" s="13">
        <v>0</v>
      </c>
      <c r="AO1077" s="13">
        <v>0</v>
      </c>
      <c r="AP1077" s="13">
        <v>0</v>
      </c>
      <c r="AQ1077" s="13">
        <v>0</v>
      </c>
      <c r="AR1077" s="13">
        <v>0</v>
      </c>
      <c r="AS1077" s="13">
        <v>0</v>
      </c>
      <c r="AT1077" s="13">
        <v>0</v>
      </c>
      <c r="AU1077" s="13">
        <v>0</v>
      </c>
      <c r="AV1077" s="13">
        <v>0</v>
      </c>
      <c r="AW1077" s="16">
        <f t="shared" si="294"/>
        <v>82</v>
      </c>
      <c r="AX1077" s="16">
        <f>AW1077*2</f>
        <v>164</v>
      </c>
      <c r="AY1077" s="10">
        <f t="shared" si="295"/>
        <v>246</v>
      </c>
      <c r="AZ1077" s="10">
        <f>SUM(Z1077:AK1077)</f>
        <v>0</v>
      </c>
      <c r="BA1077" s="10">
        <v>200</v>
      </c>
      <c r="BB1077" s="10">
        <f t="shared" si="296"/>
        <v>118</v>
      </c>
      <c r="BC1077" s="10">
        <f t="shared" si="297"/>
        <v>29.5</v>
      </c>
      <c r="BD1077" s="10">
        <f t="shared" si="298"/>
        <v>246</v>
      </c>
      <c r="BE1077" s="10">
        <f t="shared" si="312"/>
        <v>-82</v>
      </c>
      <c r="BF1077" s="2" t="s">
        <v>119</v>
      </c>
      <c r="BG1077" s="10">
        <f t="shared" si="299"/>
        <v>10.25</v>
      </c>
      <c r="BH1077" s="36" t="s">
        <v>118</v>
      </c>
      <c r="BI1077" s="39" t="str">
        <f t="shared" si="300"/>
        <v>A</v>
      </c>
      <c r="BJ1077" s="39" t="str">
        <f t="shared" si="301"/>
        <v>A</v>
      </c>
      <c r="BK1077" s="16">
        <f>SUM(AR1077:AX1077)</f>
        <v>246</v>
      </c>
      <c r="BL1077" s="10">
        <f>SUM(AL1077:AQ1077)</f>
        <v>82</v>
      </c>
      <c r="BM1077" s="12">
        <f t="shared" si="302"/>
        <v>1</v>
      </c>
      <c r="BN1077" s="12">
        <f t="shared" si="302"/>
        <v>0.33333333333333331</v>
      </c>
      <c r="BO1077" s="9">
        <f t="shared" si="303"/>
        <v>82</v>
      </c>
      <c r="BP1077" s="39" t="str">
        <f t="shared" si="304"/>
        <v/>
      </c>
      <c r="BQ1077" s="147"/>
      <c r="BR1077" s="9">
        <f t="shared" si="305"/>
        <v>0</v>
      </c>
      <c r="BS1077" s="9">
        <f t="shared" si="306"/>
        <v>0</v>
      </c>
      <c r="BT1077" s="9">
        <f t="shared" si="307"/>
        <v>0</v>
      </c>
      <c r="BU1077" s="9" t="str">
        <f>IFERROR(_xlfn.XLOOKUP(D1077,Sheet1!B:B,Sheet1!L:L),"")</f>
        <v/>
      </c>
      <c r="BV1077" s="9" t="e">
        <f>_xlfn.XLOOKUP(BU1077,Sheet1!S:S,Sheet1!T:T)</f>
        <v>#N/A</v>
      </c>
      <c r="BW1077" s="9" t="e">
        <f>_xlfn.XLOOKUP(D1077,Sheet1!B:B,Sheet1!M:M)</f>
        <v>#N/A</v>
      </c>
      <c r="BX1077" s="11" t="s">
        <v>123</v>
      </c>
      <c r="BZ1077" s="108">
        <f t="shared" si="308"/>
        <v>164</v>
      </c>
      <c r="CB1077" s="12">
        <f>AW1077/AY1077</f>
        <v>0.33333333333333331</v>
      </c>
      <c r="CC1077" s="12">
        <f>AX1077/AY1077</f>
        <v>0.66666666666666663</v>
      </c>
      <c r="CG1077" s="1" t="str">
        <f>IF(BO1077&lt;80,"Below 80",
IF(BO1077&lt;=120,"80-120",
IF(BO1077&lt;=200,"&gt; 120-200",
IF(BO1077&lt;=300,"&gt;200-300",
IF(BO1077&lt;=500,"&gt;300-500",
"&gt;500")))))</f>
        <v>80-120</v>
      </c>
      <c r="CH1077" s="1" t="str">
        <f>IFERROR(_xlfn.XLOOKUP(CG1077,Scenario!M:M,Scenario!N:N),"")</f>
        <v>A</v>
      </c>
      <c r="CI1077" s="1" t="b">
        <f t="shared" si="309"/>
        <v>0</v>
      </c>
      <c r="CJ1077" s="75">
        <v>164</v>
      </c>
    </row>
    <row r="1078" spans="1:88" hidden="1">
      <c r="A1078" s="2">
        <v>1077</v>
      </c>
      <c r="B1078" s="2">
        <v>2025</v>
      </c>
      <c r="C1078" s="1">
        <v>0</v>
      </c>
      <c r="D1078" s="37" t="str">
        <v>001J100000RyM7ZIAV</v>
      </c>
      <c r="E1078" s="37" t="str">
        <v>M/S PANDIT TRADERS</v>
      </c>
      <c r="F1078" s="37" t="str">
        <v>JHARKHAND</v>
      </c>
      <c r="G1078" s="37" t="str">
        <v>GIRIDIH</v>
      </c>
      <c r="H1078" s="37">
        <v>0</v>
      </c>
      <c r="I1078" s="37" t="str">
        <v>TIRUPATI SALES</v>
      </c>
      <c r="J1078" s="37" t="str">
        <v>Debjyoti Lahiri</v>
      </c>
      <c r="K1078" s="37">
        <v>0</v>
      </c>
      <c r="L1078" s="37" t="str">
        <v>001J100000HllhOIAT</v>
      </c>
      <c r="M1078" s="37" t="str">
        <v>East</v>
      </c>
      <c r="N1078" s="2">
        <v>825320</v>
      </c>
      <c r="O1078" s="2" t="str">
        <v>20DDDPP6778K1Z4</v>
      </c>
      <c r="P1078" s="2">
        <v>9955360593</v>
      </c>
      <c r="Q1078" s="2" t="str">
        <v>Apr'25</v>
      </c>
      <c r="R1078" s="2">
        <v>2026</v>
      </c>
      <c r="S1078" s="1">
        <v>0</v>
      </c>
      <c r="T1078" s="2">
        <v>75</v>
      </c>
      <c r="U1078" s="12">
        <v>0.08</v>
      </c>
      <c r="V1078" s="1" t="str">
        <v>Challenger</v>
      </c>
      <c r="W1078" s="13">
        <v>0</v>
      </c>
      <c r="X1078" s="13">
        <v>0</v>
      </c>
      <c r="Y1078" s="13">
        <v>0</v>
      </c>
      <c r="Z1078" s="13">
        <v>0</v>
      </c>
      <c r="AA1078" s="13">
        <v>0</v>
      </c>
      <c r="AB1078" s="13">
        <v>0</v>
      </c>
      <c r="AC1078" s="13">
        <v>0</v>
      </c>
      <c r="AD1078" s="13">
        <v>0</v>
      </c>
      <c r="AE1078" s="13">
        <v>0</v>
      </c>
      <c r="AF1078" s="13">
        <v>0</v>
      </c>
      <c r="AG1078" s="13">
        <v>0</v>
      </c>
      <c r="AH1078" s="13">
        <v>0</v>
      </c>
      <c r="AI1078" s="13">
        <v>0</v>
      </c>
      <c r="AJ1078" s="13">
        <v>0</v>
      </c>
      <c r="AK1078" s="13">
        <v>0</v>
      </c>
      <c r="AL1078" s="13">
        <v>5</v>
      </c>
      <c r="AM1078" s="13">
        <v>0</v>
      </c>
      <c r="AN1078" s="13">
        <v>0</v>
      </c>
      <c r="AO1078" s="13">
        <v>0</v>
      </c>
      <c r="AP1078" s="13">
        <v>0</v>
      </c>
      <c r="AQ1078" s="13">
        <v>5</v>
      </c>
      <c r="AR1078" s="13">
        <v>12.49</v>
      </c>
      <c r="AS1078" s="13">
        <v>0</v>
      </c>
      <c r="AT1078" s="13">
        <v>10</v>
      </c>
      <c r="AU1078" s="13">
        <v>8</v>
      </c>
      <c r="AV1078" s="13">
        <v>0</v>
      </c>
      <c r="AW1078" s="16">
        <f t="shared" si="294"/>
        <v>40.49</v>
      </c>
      <c r="AX1078" s="16">
        <v>44.980000000000004</v>
      </c>
      <c r="AY1078" s="10">
        <f t="shared" si="295"/>
        <v>85.47</v>
      </c>
      <c r="AZ1078" s="10">
        <f>SUM(Z1078:AK1078)</f>
        <v>0</v>
      </c>
      <c r="BA1078" s="10">
        <f>AY1078</f>
        <v>85.47</v>
      </c>
      <c r="BB1078" s="10">
        <f t="shared" si="296"/>
        <v>44.98</v>
      </c>
      <c r="BC1078" s="10">
        <f t="shared" si="297"/>
        <v>11.244999999999999</v>
      </c>
      <c r="BD1078" s="10">
        <f t="shared" si="298"/>
        <v>85.47</v>
      </c>
      <c r="BE1078" s="10">
        <f t="shared" si="312"/>
        <v>-40.49</v>
      </c>
      <c r="BF1078" s="2" t="s">
        <v>119</v>
      </c>
      <c r="BG1078" s="10">
        <f t="shared" si="299"/>
        <v>2.8112500000000002</v>
      </c>
      <c r="BH1078" s="36" t="s">
        <v>118</v>
      </c>
      <c r="BI1078" s="39" t="str">
        <f t="shared" si="300"/>
        <v/>
      </c>
      <c r="BJ1078" s="39" t="str">
        <f t="shared" si="301"/>
        <v/>
      </c>
      <c r="BK1078" s="16">
        <f>SUM(AR1078:AX1078)</f>
        <v>115.96000000000001</v>
      </c>
      <c r="BL1078" s="10">
        <f>SUM(AL1078:AQ1078)</f>
        <v>10</v>
      </c>
      <c r="BM1078" s="12">
        <f t="shared" si="302"/>
        <v>1.3567333567333568</v>
      </c>
      <c r="BN1078" s="12">
        <f t="shared" si="302"/>
        <v>0.117000117000117</v>
      </c>
      <c r="BO1078" s="9">
        <f t="shared" si="303"/>
        <v>22.490000000000002</v>
      </c>
      <c r="BP1078" s="39" t="str">
        <f t="shared" si="304"/>
        <v/>
      </c>
      <c r="BQ1078" s="147"/>
      <c r="BR1078" s="9">
        <f t="shared" si="305"/>
        <v>0</v>
      </c>
      <c r="BS1078" s="9">
        <f t="shared" si="306"/>
        <v>0</v>
      </c>
      <c r="BT1078" s="9">
        <f t="shared" si="307"/>
        <v>0</v>
      </c>
      <c r="BU1078" s="9" t="str">
        <f>IFERROR(_xlfn.XLOOKUP(D1078,Sheet1!B:B,Sheet1!L:L),"")</f>
        <v/>
      </c>
      <c r="BV1078" s="9" t="e">
        <f>_xlfn.XLOOKUP(BU1078,Sheet1!S:S,Sheet1!T:T)</f>
        <v>#N/A</v>
      </c>
      <c r="BW1078" s="9" t="e">
        <f>_xlfn.XLOOKUP(D1078,Sheet1!B:B,Sheet1!M:M)</f>
        <v>#N/A</v>
      </c>
      <c r="BZ1078" s="108">
        <f t="shared" si="308"/>
        <v>44.98</v>
      </c>
      <c r="CB1078" s="12">
        <f>AW1078/AY1078</f>
        <v>0.47373347373347374</v>
      </c>
      <c r="CC1078" s="12">
        <f>AX1078/AY1078</f>
        <v>0.52626652626652637</v>
      </c>
      <c r="CG1078" s="1" t="str">
        <f>IF(BO1078&lt;80,"Below 80",
IF(BO1078&lt;=120,"80-120",
IF(BO1078&lt;=200,"&gt; 120-200",
IF(BO1078&lt;=300,"&gt;200-300",
IF(BO1078&lt;=500,"&gt;300-500",
"&gt;500")))))</f>
        <v>Below 80</v>
      </c>
      <c r="CH1078" s="1" t="str">
        <f>IFERROR(_xlfn.XLOOKUP(CG1078,Scenario!M:M,Scenario!N:N),"")</f>
        <v/>
      </c>
      <c r="CI1078" s="1" t="str">
        <f t="shared" si="309"/>
        <v>Yes</v>
      </c>
      <c r="CJ1078" s="75">
        <v>44.980000000000004</v>
      </c>
    </row>
    <row r="1079" spans="1:88" hidden="1">
      <c r="A1079" s="2">
        <v>1078</v>
      </c>
      <c r="B1079" s="2">
        <v>2025</v>
      </c>
      <c r="C1079" s="1">
        <v>0</v>
      </c>
      <c r="D1079" s="37" t="str">
        <v>001J100000RyyGAIAZ</v>
      </c>
      <c r="E1079" s="37" t="str">
        <v>MAA DURGA ENTERPRISE</v>
      </c>
      <c r="F1079" s="37" t="str">
        <v>WEST BENGAL</v>
      </c>
      <c r="G1079" s="37" t="str">
        <v>KOLKATA</v>
      </c>
      <c r="H1079" s="37" t="str">
        <v>Kolkata</v>
      </c>
      <c r="I1079" s="37" t="str">
        <v>NERIUM MULTICOM LLP</v>
      </c>
      <c r="J1079" s="37" t="str">
        <v>Ragon Poddar</v>
      </c>
      <c r="K1079" s="37">
        <v>0</v>
      </c>
      <c r="L1079" s="37" t="str">
        <v>001J100000RytAcIAJ</v>
      </c>
      <c r="M1079" s="37" t="str">
        <v>East</v>
      </c>
      <c r="N1079" s="2">
        <v>700006</v>
      </c>
      <c r="O1079" s="2" t="str">
        <v>19bbwpj7973h1zo</v>
      </c>
      <c r="P1079" s="2">
        <v>9836525104</v>
      </c>
      <c r="Q1079" s="2" t="str">
        <v>Apr'25</v>
      </c>
      <c r="R1079" s="2">
        <v>2026</v>
      </c>
      <c r="S1079" s="1">
        <v>0</v>
      </c>
      <c r="T1079" s="2">
        <v>110</v>
      </c>
      <c r="U1079" s="12">
        <v>0</v>
      </c>
      <c r="V1079" s="1" t="str">
        <v>Challenger</v>
      </c>
      <c r="W1079" s="13">
        <v>0</v>
      </c>
      <c r="X1079" s="13">
        <v>0</v>
      </c>
      <c r="Y1079" s="13">
        <v>0</v>
      </c>
      <c r="Z1079" s="13">
        <v>0</v>
      </c>
      <c r="AA1079" s="13">
        <v>0</v>
      </c>
      <c r="AB1079" s="13">
        <v>0</v>
      </c>
      <c r="AC1079" s="13">
        <v>0</v>
      </c>
      <c r="AD1079" s="13">
        <v>0</v>
      </c>
      <c r="AE1079" s="13">
        <v>0</v>
      </c>
      <c r="AF1079" s="13">
        <v>0</v>
      </c>
      <c r="AG1079" s="13">
        <v>0</v>
      </c>
      <c r="AH1079" s="13">
        <v>0</v>
      </c>
      <c r="AI1079" s="13">
        <v>0</v>
      </c>
      <c r="AJ1079" s="13">
        <v>0</v>
      </c>
      <c r="AK1079" s="13">
        <v>0</v>
      </c>
      <c r="AL1079" s="13">
        <v>42.15</v>
      </c>
      <c r="AM1079" s="13">
        <v>0</v>
      </c>
      <c r="AN1079" s="13">
        <v>0</v>
      </c>
      <c r="AO1079" s="13">
        <v>0</v>
      </c>
      <c r="AP1079" s="13">
        <v>0</v>
      </c>
      <c r="AQ1079" s="13">
        <v>0</v>
      </c>
      <c r="AR1079" s="13">
        <v>0</v>
      </c>
      <c r="AS1079" s="13">
        <v>0</v>
      </c>
      <c r="AT1079" s="13">
        <v>0</v>
      </c>
      <c r="AU1079" s="13">
        <v>0</v>
      </c>
      <c r="AV1079" s="13">
        <v>0</v>
      </c>
      <c r="AW1079" s="16">
        <f t="shared" si="294"/>
        <v>42.15</v>
      </c>
      <c r="AX1079" s="16">
        <v>84.3</v>
      </c>
      <c r="AY1079" s="10">
        <f t="shared" si="295"/>
        <v>126.44999999999999</v>
      </c>
      <c r="AZ1079" s="10">
        <f>SUM(Z1079:AK1079)</f>
        <v>0</v>
      </c>
      <c r="BA1079" s="10"/>
      <c r="BB1079" s="10">
        <f t="shared" si="296"/>
        <v>-42.15</v>
      </c>
      <c r="BC1079" s="10">
        <f t="shared" si="297"/>
        <v>-10.5375</v>
      </c>
      <c r="BD1079" s="10">
        <f t="shared" si="298"/>
        <v>126.44999999999999</v>
      </c>
      <c r="BE1079" s="10">
        <f t="shared" si="312"/>
        <v>-42.15</v>
      </c>
      <c r="BF1079" s="2" t="s">
        <v>119</v>
      </c>
      <c r="BG1079" s="10">
        <f t="shared" si="299"/>
        <v>5.2687499999999998</v>
      </c>
      <c r="BH1079" s="36" t="s">
        <v>118</v>
      </c>
      <c r="BI1079" s="39" t="str">
        <f t="shared" si="300"/>
        <v/>
      </c>
      <c r="BJ1079" s="39" t="str">
        <f t="shared" si="301"/>
        <v/>
      </c>
      <c r="BK1079" s="16">
        <f>SUM(AR1079:AX1079)</f>
        <v>126.44999999999999</v>
      </c>
      <c r="BL1079" s="10">
        <f>SUM(AL1079:AQ1079)</f>
        <v>42.15</v>
      </c>
      <c r="BM1079" s="12">
        <f t="shared" si="302"/>
        <v>1</v>
      </c>
      <c r="BN1079" s="12">
        <f t="shared" si="302"/>
        <v>0.33333333333333337</v>
      </c>
      <c r="BO1079" s="9">
        <f t="shared" si="303"/>
        <v>42.15</v>
      </c>
      <c r="BP1079" s="39" t="str">
        <f t="shared" si="304"/>
        <v/>
      </c>
      <c r="BQ1079" s="147"/>
      <c r="BR1079" s="9">
        <f t="shared" si="305"/>
        <v>0</v>
      </c>
      <c r="BS1079" s="9">
        <f t="shared" si="306"/>
        <v>0</v>
      </c>
      <c r="BT1079" s="9">
        <f t="shared" si="307"/>
        <v>0</v>
      </c>
      <c r="BU1079" s="9" t="str">
        <f>IFERROR(_xlfn.XLOOKUP(D1079,Sheet1!B:B,Sheet1!L:L),"")</f>
        <v/>
      </c>
      <c r="BV1079" s="9" t="e">
        <f>_xlfn.XLOOKUP(BU1079,Sheet1!S:S,Sheet1!T:T)</f>
        <v>#N/A</v>
      </c>
      <c r="BW1079" s="9" t="e">
        <f>_xlfn.XLOOKUP(D1079,Sheet1!B:B,Sheet1!M:M)</f>
        <v>#N/A</v>
      </c>
      <c r="BZ1079" s="108">
        <f t="shared" si="308"/>
        <v>84.299999999999983</v>
      </c>
      <c r="CB1079" s="12">
        <f>AW1079/AY1079</f>
        <v>0.33333333333333337</v>
      </c>
      <c r="CC1079" s="12">
        <f>AX1079/AY1079</f>
        <v>0.66666666666666674</v>
      </c>
      <c r="CG1079" s="1" t="str">
        <f>IF(BO1079&lt;80,"Below 80",
IF(BO1079&lt;=120,"80-120",
IF(BO1079&lt;=200,"&gt; 120-200",
IF(BO1079&lt;=300,"&gt;200-300",
IF(BO1079&lt;=500,"&gt;300-500",
"&gt;500")))))</f>
        <v>Below 80</v>
      </c>
      <c r="CH1079" s="1" t="str">
        <f>IFERROR(_xlfn.XLOOKUP(CG1079,Scenario!M:M,Scenario!N:N),"")</f>
        <v/>
      </c>
      <c r="CI1079" s="1" t="str">
        <f t="shared" si="309"/>
        <v>No</v>
      </c>
      <c r="CJ1079" s="75">
        <v>84.3</v>
      </c>
    </row>
    <row r="1080" spans="1:88" hidden="1">
      <c r="A1080" s="2">
        <v>1079</v>
      </c>
      <c r="B1080" s="2">
        <v>2025</v>
      </c>
      <c r="C1080" s="1">
        <v>0</v>
      </c>
      <c r="D1080" s="37" t="str">
        <v>001J100000VnFbGIAV</v>
      </c>
      <c r="E1080" s="37" t="str">
        <v>SHREE RESHI INFRASPACE PRIVATE LIMITED</v>
      </c>
      <c r="F1080" s="37" t="str">
        <v>WEST BENGAL</v>
      </c>
      <c r="G1080" s="37" t="str">
        <v>KOLKATA</v>
      </c>
      <c r="H1080" s="37">
        <v>0</v>
      </c>
      <c r="I1080" s="37" t="str">
        <v>NERIUM MULTICOM LLP</v>
      </c>
      <c r="J1080" s="37" t="str">
        <v>Ragon Poddar</v>
      </c>
      <c r="K1080" s="37">
        <v>0</v>
      </c>
      <c r="L1080" s="37" t="str">
        <v>001J100000RytAcIAJ</v>
      </c>
      <c r="M1080" s="37" t="str">
        <v>East</v>
      </c>
      <c r="N1080" s="2">
        <v>700069</v>
      </c>
      <c r="O1080" s="2" t="str">
        <v>19ABJCS3334E1ZB</v>
      </c>
      <c r="P1080" s="2">
        <v>6290871662</v>
      </c>
      <c r="Q1080" s="2" t="str">
        <v>Apr'25</v>
      </c>
      <c r="R1080" s="2">
        <v>2026</v>
      </c>
      <c r="S1080" s="1">
        <v>0</v>
      </c>
      <c r="T1080" s="2">
        <v>180</v>
      </c>
      <c r="U1080" s="12">
        <v>0</v>
      </c>
      <c r="V1080" s="1" t="str">
        <v>Challenger</v>
      </c>
      <c r="W1080" s="13">
        <v>0</v>
      </c>
      <c r="X1080" s="13">
        <v>0</v>
      </c>
      <c r="Y1080" s="13">
        <v>0</v>
      </c>
      <c r="Z1080" s="13">
        <v>0</v>
      </c>
      <c r="AA1080" s="13">
        <v>0</v>
      </c>
      <c r="AB1080" s="13">
        <v>0</v>
      </c>
      <c r="AC1080" s="13">
        <v>0</v>
      </c>
      <c r="AD1080" s="13">
        <v>0</v>
      </c>
      <c r="AE1080" s="13">
        <v>0</v>
      </c>
      <c r="AF1080" s="13">
        <v>0</v>
      </c>
      <c r="AG1080" s="13">
        <v>0</v>
      </c>
      <c r="AH1080" s="13">
        <v>0</v>
      </c>
      <c r="AI1080" s="13">
        <v>0</v>
      </c>
      <c r="AJ1080" s="13">
        <v>0</v>
      </c>
      <c r="AK1080" s="13">
        <v>0</v>
      </c>
      <c r="AL1080" s="13">
        <v>35.69</v>
      </c>
      <c r="AM1080" s="13">
        <v>0</v>
      </c>
      <c r="AN1080" s="13">
        <v>0</v>
      </c>
      <c r="AO1080" s="13">
        <v>0</v>
      </c>
      <c r="AP1080" s="13">
        <v>0</v>
      </c>
      <c r="AQ1080" s="13">
        <v>0</v>
      </c>
      <c r="AR1080" s="13">
        <v>0</v>
      </c>
      <c r="AS1080" s="13">
        <v>0</v>
      </c>
      <c r="AT1080" s="13">
        <v>0</v>
      </c>
      <c r="AU1080" s="13">
        <v>0</v>
      </c>
      <c r="AV1080" s="13">
        <v>0</v>
      </c>
      <c r="AW1080" s="16">
        <f t="shared" si="294"/>
        <v>35.69</v>
      </c>
      <c r="AX1080" s="16">
        <v>71.38</v>
      </c>
      <c r="AY1080" s="10">
        <f t="shared" si="295"/>
        <v>107.07</v>
      </c>
      <c r="AZ1080" s="10">
        <f>SUM(Z1080:AK1080)</f>
        <v>0</v>
      </c>
      <c r="BA1080" s="10">
        <v>100</v>
      </c>
      <c r="BB1080" s="10">
        <f t="shared" si="296"/>
        <v>64.31</v>
      </c>
      <c r="BC1080" s="10">
        <f t="shared" si="297"/>
        <v>16.077500000000001</v>
      </c>
      <c r="BD1080" s="10">
        <f t="shared" si="298"/>
        <v>107.07</v>
      </c>
      <c r="BE1080" s="10">
        <f t="shared" si="312"/>
        <v>-35.69</v>
      </c>
      <c r="BF1080" s="2" t="s">
        <v>119</v>
      </c>
      <c r="BG1080" s="10">
        <f t="shared" si="299"/>
        <v>4.4612499999999997</v>
      </c>
      <c r="BH1080" s="36" t="s">
        <v>118</v>
      </c>
      <c r="BI1080" s="39" t="str">
        <f t="shared" si="300"/>
        <v/>
      </c>
      <c r="BJ1080" s="39" t="str">
        <f t="shared" si="301"/>
        <v/>
      </c>
      <c r="BK1080" s="16">
        <f>SUM(AR1080:AX1080)</f>
        <v>107.07</v>
      </c>
      <c r="BL1080" s="10">
        <f>SUM(AL1080:AQ1080)</f>
        <v>35.69</v>
      </c>
      <c r="BM1080" s="12">
        <f t="shared" si="302"/>
        <v>1</v>
      </c>
      <c r="BN1080" s="12">
        <f t="shared" si="302"/>
        <v>0.33333333333333331</v>
      </c>
      <c r="BO1080" s="9">
        <f t="shared" si="303"/>
        <v>35.69</v>
      </c>
      <c r="BP1080" s="39" t="str">
        <f t="shared" si="304"/>
        <v/>
      </c>
      <c r="BQ1080" s="147"/>
      <c r="BR1080" s="9">
        <f t="shared" si="305"/>
        <v>0</v>
      </c>
      <c r="BS1080" s="9">
        <f t="shared" si="306"/>
        <v>0</v>
      </c>
      <c r="BT1080" s="9">
        <f t="shared" si="307"/>
        <v>0</v>
      </c>
      <c r="BU1080" s="9" t="str">
        <f>IFERROR(_xlfn.XLOOKUP(D1080,Sheet1!B:B,Sheet1!L:L),"")</f>
        <v/>
      </c>
      <c r="BV1080" s="9" t="e">
        <f>_xlfn.XLOOKUP(BU1080,Sheet1!S:S,Sheet1!T:T)</f>
        <v>#N/A</v>
      </c>
      <c r="BW1080" s="9" t="e">
        <f>_xlfn.XLOOKUP(D1080,Sheet1!B:B,Sheet1!M:M)</f>
        <v>#N/A</v>
      </c>
      <c r="BZ1080" s="108">
        <f t="shared" si="308"/>
        <v>71.38</v>
      </c>
      <c r="CB1080" s="12">
        <f>AW1080/AY1080</f>
        <v>0.33333333333333331</v>
      </c>
      <c r="CC1080" s="12">
        <f>AX1080/AY1080</f>
        <v>0.66666666666666663</v>
      </c>
      <c r="CG1080" s="1" t="str">
        <f>IF(BO1080&lt;80,"Below 80",
IF(BO1080&lt;=120,"80-120",
IF(BO1080&lt;=200,"&gt; 120-200",
IF(BO1080&lt;=300,"&gt;200-300",
IF(BO1080&lt;=500,"&gt;300-500",
"&gt;500")))))</f>
        <v>Below 80</v>
      </c>
      <c r="CH1080" s="1" t="str">
        <f>IFERROR(_xlfn.XLOOKUP(CG1080,Scenario!M:M,Scenario!N:N),"")</f>
        <v/>
      </c>
      <c r="CI1080" s="1" t="str">
        <f t="shared" si="309"/>
        <v>Yes</v>
      </c>
      <c r="CJ1080" s="75">
        <v>71.38</v>
      </c>
    </row>
    <row r="1081" spans="1:88" hidden="1">
      <c r="A1081" s="2">
        <v>1080</v>
      </c>
      <c r="B1081" s="2">
        <v>2025</v>
      </c>
      <c r="C1081" s="1">
        <v>0</v>
      </c>
      <c r="D1081" s="37" t="str">
        <v>001J100000VnFcXIAV</v>
      </c>
      <c r="E1081" s="37" t="str">
        <v>M/S BISWAS HARDWARE</v>
      </c>
      <c r="F1081" s="37" t="str">
        <v>WEST BENGAL</v>
      </c>
      <c r="G1081" s="37" t="str">
        <v>NADIA</v>
      </c>
      <c r="H1081" s="37">
        <v>0</v>
      </c>
      <c r="I1081" s="37" t="str">
        <v>NERIUM MULTICOM LLP</v>
      </c>
      <c r="J1081" s="37" t="str">
        <v>Shirshendu saha</v>
      </c>
      <c r="K1081" s="37">
        <v>0</v>
      </c>
      <c r="L1081" s="37" t="str">
        <v>001J100000RytAcIAJ</v>
      </c>
      <c r="M1081" s="37" t="str">
        <v>East</v>
      </c>
      <c r="N1081" s="2">
        <v>741156</v>
      </c>
      <c r="O1081" s="2" t="str">
        <v>19AMCPB6302Q1ZY</v>
      </c>
      <c r="P1081" s="2">
        <v>9679260273</v>
      </c>
      <c r="Q1081" s="2" t="str">
        <v>Apr'25</v>
      </c>
      <c r="R1081" s="2">
        <v>2026</v>
      </c>
      <c r="S1081" s="1">
        <v>0</v>
      </c>
      <c r="T1081" s="2">
        <v>400</v>
      </c>
      <c r="U1081" s="12">
        <v>0</v>
      </c>
      <c r="V1081" s="1" t="str">
        <v>Alien</v>
      </c>
      <c r="W1081" s="13">
        <v>0</v>
      </c>
      <c r="X1081" s="13">
        <v>0</v>
      </c>
      <c r="Y1081" s="13">
        <v>0</v>
      </c>
      <c r="Z1081" s="13">
        <v>0</v>
      </c>
      <c r="AA1081" s="13">
        <v>0</v>
      </c>
      <c r="AB1081" s="13">
        <v>0</v>
      </c>
      <c r="AC1081" s="13">
        <v>0</v>
      </c>
      <c r="AD1081" s="13">
        <v>0</v>
      </c>
      <c r="AE1081" s="13">
        <v>0</v>
      </c>
      <c r="AF1081" s="13">
        <v>0</v>
      </c>
      <c r="AG1081" s="13">
        <v>0</v>
      </c>
      <c r="AH1081" s="13">
        <v>0</v>
      </c>
      <c r="AI1081" s="13">
        <v>0</v>
      </c>
      <c r="AJ1081" s="13">
        <v>0</v>
      </c>
      <c r="AK1081" s="13">
        <v>0</v>
      </c>
      <c r="AL1081" s="13">
        <v>15.07</v>
      </c>
      <c r="AM1081" s="13">
        <v>0</v>
      </c>
      <c r="AN1081" s="13">
        <v>0</v>
      </c>
      <c r="AO1081" s="13">
        <v>0</v>
      </c>
      <c r="AP1081" s="13">
        <v>0</v>
      </c>
      <c r="AQ1081" s="13">
        <v>0</v>
      </c>
      <c r="AR1081" s="13">
        <v>0</v>
      </c>
      <c r="AS1081" s="13">
        <v>0</v>
      </c>
      <c r="AT1081" s="13">
        <v>0</v>
      </c>
      <c r="AU1081" s="13">
        <v>0</v>
      </c>
      <c r="AV1081" s="13">
        <v>0</v>
      </c>
      <c r="AW1081" s="16">
        <f t="shared" si="294"/>
        <v>15.07</v>
      </c>
      <c r="AX1081" s="16">
        <v>30.14</v>
      </c>
      <c r="AY1081" s="10">
        <f t="shared" si="295"/>
        <v>45.21</v>
      </c>
      <c r="AZ1081" s="10">
        <f>SUM(Z1081:AK1081)</f>
        <v>0</v>
      </c>
      <c r="BA1081" s="10">
        <v>50</v>
      </c>
      <c r="BB1081" s="10">
        <f t="shared" si="296"/>
        <v>34.93</v>
      </c>
      <c r="BC1081" s="10">
        <f t="shared" si="297"/>
        <v>8.7324999999999999</v>
      </c>
      <c r="BD1081" s="10">
        <f t="shared" si="298"/>
        <v>45.21</v>
      </c>
      <c r="BE1081" s="10">
        <f t="shared" si="312"/>
        <v>-15.07</v>
      </c>
      <c r="BF1081" s="2" t="s">
        <v>119</v>
      </c>
      <c r="BG1081" s="10">
        <f t="shared" si="299"/>
        <v>1.88375</v>
      </c>
      <c r="BH1081" s="36" t="s">
        <v>118</v>
      </c>
      <c r="BI1081" s="39" t="str">
        <f t="shared" si="300"/>
        <v/>
      </c>
      <c r="BJ1081" s="39" t="str">
        <f t="shared" si="301"/>
        <v/>
      </c>
      <c r="BK1081" s="16">
        <f>SUM(AR1081:AX1081)</f>
        <v>45.21</v>
      </c>
      <c r="BL1081" s="10">
        <f>SUM(AL1081:AQ1081)</f>
        <v>15.07</v>
      </c>
      <c r="BM1081" s="12">
        <f t="shared" si="302"/>
        <v>1</v>
      </c>
      <c r="BN1081" s="12">
        <f t="shared" si="302"/>
        <v>0.33333333333333331</v>
      </c>
      <c r="BO1081" s="9">
        <f t="shared" si="303"/>
        <v>15.07</v>
      </c>
      <c r="BP1081" s="39" t="str">
        <f t="shared" si="304"/>
        <v/>
      </c>
      <c r="BQ1081" s="147"/>
      <c r="BR1081" s="9">
        <f t="shared" si="305"/>
        <v>0</v>
      </c>
      <c r="BS1081" s="9">
        <f t="shared" si="306"/>
        <v>0</v>
      </c>
      <c r="BT1081" s="9">
        <f t="shared" si="307"/>
        <v>0</v>
      </c>
      <c r="BU1081" s="9" t="str">
        <f>IFERROR(_xlfn.XLOOKUP(D1081,Sheet1!B:B,Sheet1!L:L),"")</f>
        <v/>
      </c>
      <c r="BV1081" s="9" t="e">
        <f>_xlfn.XLOOKUP(BU1081,Sheet1!S:S,Sheet1!T:T)</f>
        <v>#N/A</v>
      </c>
      <c r="BW1081" s="9" t="e">
        <f>_xlfn.XLOOKUP(D1081,Sheet1!B:B,Sheet1!M:M)</f>
        <v>#N/A</v>
      </c>
      <c r="BZ1081" s="108">
        <f t="shared" si="308"/>
        <v>30.14</v>
      </c>
      <c r="CB1081" s="12">
        <f>AW1081/AY1081</f>
        <v>0.33333333333333331</v>
      </c>
      <c r="CC1081" s="12">
        <f>AX1081/AY1081</f>
        <v>0.66666666666666663</v>
      </c>
      <c r="CG1081" s="1" t="str">
        <f>IF(BO1081&lt;80,"Below 80",
IF(BO1081&lt;=120,"80-120",
IF(BO1081&lt;=200,"&gt; 120-200",
IF(BO1081&lt;=300,"&gt;200-300",
IF(BO1081&lt;=500,"&gt;300-500",
"&gt;500")))))</f>
        <v>Below 80</v>
      </c>
      <c r="CH1081" s="1" t="str">
        <f>IFERROR(_xlfn.XLOOKUP(CG1081,Scenario!M:M,Scenario!N:N),"")</f>
        <v/>
      </c>
      <c r="CI1081" s="1" t="str">
        <f t="shared" si="309"/>
        <v>Yes</v>
      </c>
      <c r="CJ1081" s="75">
        <v>30.14</v>
      </c>
    </row>
    <row r="1082" spans="1:88" hidden="1">
      <c r="A1082" s="2">
        <v>1081</v>
      </c>
      <c r="B1082" s="2">
        <v>2025</v>
      </c>
      <c r="C1082" s="1">
        <v>0</v>
      </c>
      <c r="D1082" s="37" t="str">
        <v>001J100000TuwgoIAB</v>
      </c>
      <c r="E1082" s="37" t="str">
        <v>SAHA ENTERPRISE</v>
      </c>
      <c r="F1082" s="37" t="str">
        <v>WEST BENGAL</v>
      </c>
      <c r="G1082" s="37" t="str">
        <v>NADIA</v>
      </c>
      <c r="H1082" s="37">
        <v>0</v>
      </c>
      <c r="I1082" s="37" t="str">
        <v>NERIUM MULTICOM LLP</v>
      </c>
      <c r="J1082" s="37" t="str">
        <v>Shirshendu saha</v>
      </c>
      <c r="K1082" s="37">
        <v>0</v>
      </c>
      <c r="L1082" s="37" t="str">
        <v>001J100000RytAcIAJ</v>
      </c>
      <c r="M1082" s="37" t="str">
        <v>East</v>
      </c>
      <c r="N1082" s="2">
        <v>741123</v>
      </c>
      <c r="O1082" s="2" t="str">
        <v>19ATBPS0783L1Z5</v>
      </c>
      <c r="P1082" s="2">
        <v>7001768747</v>
      </c>
      <c r="Q1082" s="2" t="str">
        <v>Apr'25</v>
      </c>
      <c r="R1082" s="2">
        <v>2026</v>
      </c>
      <c r="S1082" s="1">
        <v>0</v>
      </c>
      <c r="T1082" s="2">
        <v>350</v>
      </c>
      <c r="U1082" s="12">
        <v>0</v>
      </c>
      <c r="V1082" s="1" t="str">
        <v>Alien</v>
      </c>
      <c r="W1082" s="13">
        <v>0</v>
      </c>
      <c r="X1082" s="13">
        <v>0</v>
      </c>
      <c r="Y1082" s="13">
        <v>0</v>
      </c>
      <c r="Z1082" s="13">
        <v>0</v>
      </c>
      <c r="AA1082" s="13">
        <v>0</v>
      </c>
      <c r="AB1082" s="13">
        <v>0</v>
      </c>
      <c r="AC1082" s="13">
        <v>0</v>
      </c>
      <c r="AD1082" s="13">
        <v>0</v>
      </c>
      <c r="AE1082" s="13">
        <v>0</v>
      </c>
      <c r="AF1082" s="13">
        <v>0</v>
      </c>
      <c r="AG1082" s="13">
        <v>0</v>
      </c>
      <c r="AH1082" s="13">
        <v>0</v>
      </c>
      <c r="AI1082" s="13">
        <v>0</v>
      </c>
      <c r="AJ1082" s="13">
        <v>0</v>
      </c>
      <c r="AK1082" s="13">
        <v>0</v>
      </c>
      <c r="AL1082" s="13">
        <v>43.36</v>
      </c>
      <c r="AM1082" s="13">
        <v>0</v>
      </c>
      <c r="AN1082" s="13">
        <v>0</v>
      </c>
      <c r="AO1082" s="13">
        <v>0</v>
      </c>
      <c r="AP1082" s="13">
        <v>0</v>
      </c>
      <c r="AQ1082" s="13">
        <v>0</v>
      </c>
      <c r="AR1082" s="13">
        <v>0</v>
      </c>
      <c r="AS1082" s="13">
        <v>0</v>
      </c>
      <c r="AT1082" s="13">
        <v>0</v>
      </c>
      <c r="AU1082" s="13">
        <v>0</v>
      </c>
      <c r="AV1082" s="13">
        <v>0</v>
      </c>
      <c r="AW1082" s="16">
        <f t="shared" si="294"/>
        <v>43.36</v>
      </c>
      <c r="AX1082" s="16">
        <v>86.72</v>
      </c>
      <c r="AY1082" s="10">
        <f t="shared" si="295"/>
        <v>130.07999999999998</v>
      </c>
      <c r="AZ1082" s="10">
        <f>SUM(Z1082:AK1082)</f>
        <v>0</v>
      </c>
      <c r="BA1082" s="10"/>
      <c r="BB1082" s="10">
        <f t="shared" si="296"/>
        <v>-43.36</v>
      </c>
      <c r="BC1082" s="10">
        <f t="shared" si="297"/>
        <v>-10.84</v>
      </c>
      <c r="BD1082" s="10">
        <f t="shared" si="298"/>
        <v>130.07999999999998</v>
      </c>
      <c r="BE1082" s="10">
        <f t="shared" si="312"/>
        <v>-43.36</v>
      </c>
      <c r="BF1082" s="2" t="s">
        <v>119</v>
      </c>
      <c r="BG1082" s="10">
        <f t="shared" si="299"/>
        <v>5.42</v>
      </c>
      <c r="BH1082" s="36" t="s">
        <v>118</v>
      </c>
      <c r="BI1082" s="39" t="str">
        <f t="shared" si="300"/>
        <v/>
      </c>
      <c r="BJ1082" s="39" t="str">
        <f t="shared" si="301"/>
        <v/>
      </c>
      <c r="BK1082" s="16">
        <f>SUM(AR1082:AX1082)</f>
        <v>130.07999999999998</v>
      </c>
      <c r="BL1082" s="10">
        <f>SUM(AL1082:AQ1082)</f>
        <v>43.36</v>
      </c>
      <c r="BM1082" s="12">
        <f t="shared" si="302"/>
        <v>1</v>
      </c>
      <c r="BN1082" s="12">
        <f t="shared" si="302"/>
        <v>0.33333333333333337</v>
      </c>
      <c r="BO1082" s="9">
        <f t="shared" si="303"/>
        <v>43.36</v>
      </c>
      <c r="BP1082" s="39" t="str">
        <f t="shared" si="304"/>
        <v/>
      </c>
      <c r="BQ1082" s="147"/>
      <c r="BR1082" s="9">
        <f t="shared" si="305"/>
        <v>0</v>
      </c>
      <c r="BS1082" s="9">
        <f t="shared" si="306"/>
        <v>0</v>
      </c>
      <c r="BT1082" s="9">
        <f t="shared" si="307"/>
        <v>0</v>
      </c>
      <c r="BU1082" s="9" t="str">
        <f>IFERROR(_xlfn.XLOOKUP(D1082,Sheet1!B:B,Sheet1!L:L),"")</f>
        <v/>
      </c>
      <c r="BV1082" s="9" t="e">
        <f>_xlfn.XLOOKUP(BU1082,Sheet1!S:S,Sheet1!T:T)</f>
        <v>#N/A</v>
      </c>
      <c r="BW1082" s="9" t="e">
        <f>_xlfn.XLOOKUP(D1082,Sheet1!B:B,Sheet1!M:M)</f>
        <v>#N/A</v>
      </c>
      <c r="BZ1082" s="108">
        <f t="shared" si="308"/>
        <v>86.719999999999985</v>
      </c>
      <c r="CB1082" s="12">
        <f>AW1082/AY1082</f>
        <v>0.33333333333333337</v>
      </c>
      <c r="CC1082" s="12">
        <f>AX1082/AY1082</f>
        <v>0.66666666666666674</v>
      </c>
      <c r="CG1082" s="1" t="str">
        <f>IF(BO1082&lt;80,"Below 80",
IF(BO1082&lt;=120,"80-120",
IF(BO1082&lt;=200,"&gt; 120-200",
IF(BO1082&lt;=300,"&gt;200-300",
IF(BO1082&lt;=500,"&gt;300-500",
"&gt;500")))))</f>
        <v>Below 80</v>
      </c>
      <c r="CH1082" s="1" t="str">
        <f>IFERROR(_xlfn.XLOOKUP(CG1082,Scenario!M:M,Scenario!N:N),"")</f>
        <v/>
      </c>
      <c r="CI1082" s="1" t="str">
        <f t="shared" si="309"/>
        <v>No</v>
      </c>
      <c r="CJ1082" s="75">
        <v>86.72</v>
      </c>
    </row>
    <row r="1083" spans="1:88" hidden="1">
      <c r="A1083" s="2">
        <v>1082</v>
      </c>
      <c r="B1083" s="2">
        <v>2025</v>
      </c>
      <c r="C1083" s="1">
        <v>0</v>
      </c>
      <c r="D1083" s="37" t="str">
        <v>001J100000Trk4KIAR</v>
      </c>
      <c r="E1083" s="37" t="str">
        <v>KULAVI BUILDERS</v>
      </c>
      <c r="F1083" s="37" t="str">
        <v>WEST BENGAL</v>
      </c>
      <c r="G1083" s="37" t="str">
        <v>MEDINIPUR WEST</v>
      </c>
      <c r="H1083" s="37" t="str">
        <v>Ghatal</v>
      </c>
      <c r="I1083" s="37" t="str">
        <v>NERIUM MULTICOM LLP</v>
      </c>
      <c r="J1083" s="37" t="str">
        <v>Ragon Poddar</v>
      </c>
      <c r="K1083" s="37">
        <v>0</v>
      </c>
      <c r="L1083" s="37" t="str">
        <v>001J100000RytAcIAJ</v>
      </c>
      <c r="M1083" s="37" t="str">
        <v>East</v>
      </c>
      <c r="N1083" s="2">
        <v>721212</v>
      </c>
      <c r="O1083" s="2" t="str">
        <v>19BKHPK3260N1ZQ</v>
      </c>
      <c r="P1083" s="2">
        <v>8768453260</v>
      </c>
      <c r="Q1083" s="2" t="str">
        <v>Apr'25</v>
      </c>
      <c r="R1083" s="2">
        <v>2026</v>
      </c>
      <c r="S1083" s="1">
        <v>0</v>
      </c>
      <c r="T1083" s="2">
        <v>80</v>
      </c>
      <c r="U1083" s="12">
        <v>0</v>
      </c>
      <c r="V1083" s="1" t="str">
        <v>Challenger</v>
      </c>
      <c r="W1083" s="13">
        <v>0</v>
      </c>
      <c r="X1083" s="13">
        <v>0</v>
      </c>
      <c r="Y1083" s="13">
        <v>0</v>
      </c>
      <c r="Z1083" s="13">
        <v>0</v>
      </c>
      <c r="AA1083" s="13">
        <v>0</v>
      </c>
      <c r="AB1083" s="13">
        <v>0</v>
      </c>
      <c r="AC1083" s="13">
        <v>0</v>
      </c>
      <c r="AD1083" s="13">
        <v>0</v>
      </c>
      <c r="AE1083" s="13">
        <v>0</v>
      </c>
      <c r="AF1083" s="13">
        <v>0</v>
      </c>
      <c r="AG1083" s="13">
        <v>0</v>
      </c>
      <c r="AH1083" s="13">
        <v>0</v>
      </c>
      <c r="AI1083" s="13">
        <v>0</v>
      </c>
      <c r="AJ1083" s="13">
        <v>0</v>
      </c>
      <c r="AK1083" s="13">
        <v>0</v>
      </c>
      <c r="AL1083" s="13">
        <v>10.01</v>
      </c>
      <c r="AM1083" s="13">
        <v>0</v>
      </c>
      <c r="AN1083" s="13">
        <v>10</v>
      </c>
      <c r="AO1083" s="13">
        <v>0</v>
      </c>
      <c r="AP1083" s="13">
        <v>0</v>
      </c>
      <c r="AQ1083" s="13">
        <v>0</v>
      </c>
      <c r="AR1083" s="13">
        <v>0</v>
      </c>
      <c r="AS1083" s="13">
        <v>0</v>
      </c>
      <c r="AT1083" s="13">
        <v>0</v>
      </c>
      <c r="AU1083" s="13">
        <v>0</v>
      </c>
      <c r="AV1083" s="13">
        <v>0</v>
      </c>
      <c r="AW1083" s="16">
        <f t="shared" si="294"/>
        <v>20.009999999999998</v>
      </c>
      <c r="AX1083" s="16">
        <v>40.019999999999996</v>
      </c>
      <c r="AY1083" s="10">
        <f t="shared" si="295"/>
        <v>60.029999999999994</v>
      </c>
      <c r="AZ1083" s="10">
        <f>SUM(Z1083:AK1083)</f>
        <v>0</v>
      </c>
      <c r="BA1083" s="10">
        <v>60</v>
      </c>
      <c r="BB1083" s="10">
        <f t="shared" si="296"/>
        <v>39.99</v>
      </c>
      <c r="BC1083" s="10">
        <f t="shared" si="297"/>
        <v>9.9975000000000005</v>
      </c>
      <c r="BD1083" s="10">
        <f t="shared" si="298"/>
        <v>60.029999999999994</v>
      </c>
      <c r="BE1083" s="10">
        <f t="shared" si="312"/>
        <v>-20.009999999999998</v>
      </c>
      <c r="BF1083" s="2" t="s">
        <v>119</v>
      </c>
      <c r="BG1083" s="10">
        <f t="shared" si="299"/>
        <v>2.5012499999999998</v>
      </c>
      <c r="BH1083" s="36" t="s">
        <v>118</v>
      </c>
      <c r="BI1083" s="39" t="str">
        <f t="shared" si="300"/>
        <v/>
      </c>
      <c r="BJ1083" s="39" t="str">
        <f t="shared" si="301"/>
        <v/>
      </c>
      <c r="BK1083" s="16">
        <f>SUM(AR1083:AX1083)</f>
        <v>60.029999999999994</v>
      </c>
      <c r="BL1083" s="10">
        <f>SUM(AL1083:AQ1083)</f>
        <v>20.009999999999998</v>
      </c>
      <c r="BM1083" s="12">
        <f t="shared" si="302"/>
        <v>1</v>
      </c>
      <c r="BN1083" s="12">
        <f t="shared" si="302"/>
        <v>0.33333333333333331</v>
      </c>
      <c r="BO1083" s="9">
        <f t="shared" si="303"/>
        <v>20.009999999999998</v>
      </c>
      <c r="BP1083" s="39" t="str">
        <f t="shared" si="304"/>
        <v/>
      </c>
      <c r="BQ1083" s="147"/>
      <c r="BR1083" s="9">
        <f t="shared" si="305"/>
        <v>0</v>
      </c>
      <c r="BS1083" s="9">
        <f t="shared" si="306"/>
        <v>0</v>
      </c>
      <c r="BT1083" s="9">
        <f t="shared" si="307"/>
        <v>0</v>
      </c>
      <c r="BU1083" s="9" t="str">
        <f>IFERROR(_xlfn.XLOOKUP(D1083,Sheet1!B:B,Sheet1!L:L),"")</f>
        <v/>
      </c>
      <c r="BV1083" s="9" t="e">
        <f>_xlfn.XLOOKUP(BU1083,Sheet1!S:S,Sheet1!T:T)</f>
        <v>#N/A</v>
      </c>
      <c r="BW1083" s="9" t="e">
        <f>_xlfn.XLOOKUP(D1083,Sheet1!B:B,Sheet1!M:M)</f>
        <v>#N/A</v>
      </c>
      <c r="BZ1083" s="108">
        <f t="shared" si="308"/>
        <v>40.019999999999996</v>
      </c>
      <c r="CB1083" s="12">
        <f>AW1083/AY1083</f>
        <v>0.33333333333333331</v>
      </c>
      <c r="CC1083" s="12">
        <f>AX1083/AY1083</f>
        <v>0.66666666666666663</v>
      </c>
      <c r="CG1083" s="1" t="str">
        <f>IF(BO1083&lt;80,"Below 80",
IF(BO1083&lt;=120,"80-120",
IF(BO1083&lt;=200,"&gt; 120-200",
IF(BO1083&lt;=300,"&gt;200-300",
IF(BO1083&lt;=500,"&gt;300-500",
"&gt;500")))))</f>
        <v>Below 80</v>
      </c>
      <c r="CH1083" s="1" t="str">
        <f>IFERROR(_xlfn.XLOOKUP(CG1083,Scenario!M:M,Scenario!N:N),"")</f>
        <v/>
      </c>
      <c r="CI1083" s="1" t="str">
        <f t="shared" si="309"/>
        <v>Yes</v>
      </c>
      <c r="CJ1083" s="75">
        <v>40.019999999999996</v>
      </c>
    </row>
    <row r="1084" spans="1:88" hidden="1">
      <c r="A1084" s="2">
        <v>1083</v>
      </c>
      <c r="B1084" s="2">
        <v>2025</v>
      </c>
      <c r="C1084" s="1">
        <v>0</v>
      </c>
      <c r="D1084" s="37" t="str">
        <v>001J100000Vln6vIAB</v>
      </c>
      <c r="E1084" s="37" t="str">
        <v>SHANKAR TRADING &amp; COMPANY</v>
      </c>
      <c r="F1084" s="37" t="str">
        <v>WEST BENGAL</v>
      </c>
      <c r="G1084" s="37" t="str">
        <v>MEDINIPUR WEST</v>
      </c>
      <c r="H1084" s="37">
        <v>0</v>
      </c>
      <c r="I1084" s="37" t="str">
        <v>NERIUM MULTICOM LLP</v>
      </c>
      <c r="J1084" s="37" t="str">
        <v>Ragon Poddar</v>
      </c>
      <c r="K1084" s="37">
        <v>0</v>
      </c>
      <c r="L1084" s="37" t="str">
        <v>001J100000RytAcIAJ</v>
      </c>
      <c r="M1084" s="37" t="str">
        <v>East</v>
      </c>
      <c r="N1084" s="2">
        <v>721127</v>
      </c>
      <c r="O1084" s="2" t="str">
        <v>19BFOPC8525E1ZB</v>
      </c>
      <c r="P1084" s="2">
        <v>9564404329</v>
      </c>
      <c r="Q1084" s="2" t="str">
        <v>Apr'25</v>
      </c>
      <c r="R1084" s="2">
        <v>2026</v>
      </c>
      <c r="S1084" s="1">
        <v>0</v>
      </c>
      <c r="T1084" s="2">
        <v>50</v>
      </c>
      <c r="U1084" s="12">
        <v>0</v>
      </c>
      <c r="V1084" s="1" t="str">
        <v>Minor</v>
      </c>
      <c r="W1084" s="13">
        <v>0</v>
      </c>
      <c r="X1084" s="13">
        <v>0</v>
      </c>
      <c r="Y1084" s="13">
        <v>0</v>
      </c>
      <c r="Z1084" s="13">
        <v>0</v>
      </c>
      <c r="AA1084" s="13">
        <v>0</v>
      </c>
      <c r="AB1084" s="13">
        <v>0</v>
      </c>
      <c r="AC1084" s="13">
        <v>0</v>
      </c>
      <c r="AD1084" s="13">
        <v>0</v>
      </c>
      <c r="AE1084" s="13">
        <v>0</v>
      </c>
      <c r="AF1084" s="13">
        <v>0</v>
      </c>
      <c r="AG1084" s="13">
        <v>0</v>
      </c>
      <c r="AH1084" s="13">
        <v>0</v>
      </c>
      <c r="AI1084" s="13">
        <v>0</v>
      </c>
      <c r="AJ1084" s="13">
        <v>0</v>
      </c>
      <c r="AK1084" s="13">
        <v>0</v>
      </c>
      <c r="AL1084" s="13">
        <v>11.84</v>
      </c>
      <c r="AM1084" s="13">
        <v>0</v>
      </c>
      <c r="AN1084" s="13">
        <v>0</v>
      </c>
      <c r="AO1084" s="13">
        <v>0</v>
      </c>
      <c r="AP1084" s="13">
        <v>0</v>
      </c>
      <c r="AQ1084" s="13">
        <v>0</v>
      </c>
      <c r="AR1084" s="13">
        <v>0</v>
      </c>
      <c r="AS1084" s="13">
        <v>0</v>
      </c>
      <c r="AT1084" s="13">
        <v>0</v>
      </c>
      <c r="AU1084" s="13">
        <v>0</v>
      </c>
      <c r="AV1084" s="13">
        <v>0</v>
      </c>
      <c r="AW1084" s="16">
        <f t="shared" si="294"/>
        <v>11.84</v>
      </c>
      <c r="AX1084" s="16">
        <v>23.68</v>
      </c>
      <c r="AY1084" s="10">
        <f t="shared" si="295"/>
        <v>35.519999999999996</v>
      </c>
      <c r="AZ1084" s="10">
        <f>SUM(Z1084:AK1084)</f>
        <v>0</v>
      </c>
      <c r="BA1084" s="10">
        <v>60</v>
      </c>
      <c r="BB1084" s="10">
        <f t="shared" si="296"/>
        <v>48.16</v>
      </c>
      <c r="BC1084" s="10">
        <f t="shared" si="297"/>
        <v>12.04</v>
      </c>
      <c r="BD1084" s="10">
        <f t="shared" si="298"/>
        <v>35.519999999999996</v>
      </c>
      <c r="BE1084" s="10">
        <f t="shared" si="312"/>
        <v>-11.84</v>
      </c>
      <c r="BF1084" s="2" t="s">
        <v>119</v>
      </c>
      <c r="BG1084" s="10">
        <f t="shared" si="299"/>
        <v>1.48</v>
      </c>
      <c r="BH1084" s="36" t="s">
        <v>118</v>
      </c>
      <c r="BI1084" s="39" t="str">
        <f t="shared" si="300"/>
        <v/>
      </c>
      <c r="BJ1084" s="39" t="str">
        <f t="shared" si="301"/>
        <v/>
      </c>
      <c r="BK1084" s="16">
        <f>SUM(AR1084:AX1084)</f>
        <v>35.519999999999996</v>
      </c>
      <c r="BL1084" s="10">
        <f>SUM(AL1084:AQ1084)</f>
        <v>11.84</v>
      </c>
      <c r="BM1084" s="12">
        <f t="shared" si="302"/>
        <v>1</v>
      </c>
      <c r="BN1084" s="12">
        <f t="shared" si="302"/>
        <v>0.33333333333333337</v>
      </c>
      <c r="BO1084" s="9">
        <f t="shared" si="303"/>
        <v>11.84</v>
      </c>
      <c r="BP1084" s="39" t="str">
        <f t="shared" si="304"/>
        <v/>
      </c>
      <c r="BQ1084" s="147"/>
      <c r="BR1084" s="9">
        <f t="shared" si="305"/>
        <v>0</v>
      </c>
      <c r="BS1084" s="9">
        <f t="shared" si="306"/>
        <v>0</v>
      </c>
      <c r="BT1084" s="9">
        <f t="shared" si="307"/>
        <v>0</v>
      </c>
      <c r="BU1084" s="9" t="str">
        <f>IFERROR(_xlfn.XLOOKUP(D1084,Sheet1!B:B,Sheet1!L:L),"")</f>
        <v/>
      </c>
      <c r="BV1084" s="9" t="e">
        <f>_xlfn.XLOOKUP(BU1084,Sheet1!S:S,Sheet1!T:T)</f>
        <v>#N/A</v>
      </c>
      <c r="BW1084" s="9" t="e">
        <f>_xlfn.XLOOKUP(D1084,Sheet1!B:B,Sheet1!M:M)</f>
        <v>#N/A</v>
      </c>
      <c r="BZ1084" s="108">
        <f t="shared" si="308"/>
        <v>23.679999999999996</v>
      </c>
      <c r="CB1084" s="12">
        <f>AW1084/AY1084</f>
        <v>0.33333333333333337</v>
      </c>
      <c r="CC1084" s="12">
        <f>AX1084/AY1084</f>
        <v>0.66666666666666674</v>
      </c>
      <c r="CG1084" s="1" t="str">
        <f>IF(BO1084&lt;80,"Below 80",
IF(BO1084&lt;=120,"80-120",
IF(BO1084&lt;=200,"&gt; 120-200",
IF(BO1084&lt;=300,"&gt;200-300",
IF(BO1084&lt;=500,"&gt;300-500",
"&gt;500")))))</f>
        <v>Below 80</v>
      </c>
      <c r="CH1084" s="1" t="str">
        <f>IFERROR(_xlfn.XLOOKUP(CG1084,Scenario!M:M,Scenario!N:N),"")</f>
        <v/>
      </c>
      <c r="CI1084" s="1" t="str">
        <f t="shared" si="309"/>
        <v>Yes</v>
      </c>
      <c r="CJ1084" s="75">
        <v>23.68</v>
      </c>
    </row>
    <row r="1085" spans="1:88" hidden="1">
      <c r="A1085" s="2">
        <v>1084</v>
      </c>
      <c r="B1085" s="2">
        <v>2025</v>
      </c>
      <c r="C1085" s="1">
        <v>0</v>
      </c>
      <c r="D1085" s="37" t="str">
        <v> 001J100000VnW9YIAV</v>
      </c>
      <c r="E1085" s="37" t="str">
        <v>PAL ENTERPRISE</v>
      </c>
      <c r="F1085" s="37" t="str">
        <v>West Bengal</v>
      </c>
      <c r="G1085" s="37">
        <v>0</v>
      </c>
      <c r="H1085" s="37" t="str">
        <v>Barasat Sadar</v>
      </c>
      <c r="I1085" s="37" t="str">
        <v>NERIUM MULTICOM LLP</v>
      </c>
      <c r="J1085" s="37" t="e">
        <v>#VALUE!</v>
      </c>
      <c r="K1085" s="37">
        <v>0</v>
      </c>
      <c r="L1085" s="37" t="str">
        <v>001J100000RytAcIAJ</v>
      </c>
      <c r="M1085" s="37" t="str">
        <v>East</v>
      </c>
      <c r="N1085" s="2" t="e">
        <v>#VALUE!</v>
      </c>
      <c r="O1085" s="2" t="e">
        <v>#VALUE!</v>
      </c>
      <c r="P1085" s="2" t="e">
        <v>#VALUE!</v>
      </c>
      <c r="Q1085" s="2" t="str">
        <v>Apr'25</v>
      </c>
      <c r="R1085" s="2">
        <v>2026</v>
      </c>
      <c r="S1085" s="1">
        <v>0</v>
      </c>
      <c r="T1085" s="2">
        <v>50</v>
      </c>
      <c r="U1085" s="12">
        <v>0</v>
      </c>
      <c r="V1085" s="1" t="str">
        <v>Minor</v>
      </c>
      <c r="W1085" s="13">
        <v>0</v>
      </c>
      <c r="X1085" s="13">
        <v>0</v>
      </c>
      <c r="Y1085" s="13">
        <v>0</v>
      </c>
      <c r="Z1085" s="13">
        <v>0</v>
      </c>
      <c r="AA1085" s="13">
        <v>0</v>
      </c>
      <c r="AB1085" s="13">
        <v>0</v>
      </c>
      <c r="AC1085" s="13">
        <v>0</v>
      </c>
      <c r="AD1085" s="13">
        <v>0</v>
      </c>
      <c r="AE1085" s="13">
        <v>0</v>
      </c>
      <c r="AF1085" s="13">
        <v>0</v>
      </c>
      <c r="AG1085" s="13">
        <v>0</v>
      </c>
      <c r="AH1085" s="13">
        <v>0</v>
      </c>
      <c r="AI1085" s="13">
        <v>0</v>
      </c>
      <c r="AJ1085" s="13">
        <v>0</v>
      </c>
      <c r="AK1085" s="13">
        <v>0</v>
      </c>
      <c r="AL1085" s="13">
        <v>41.35</v>
      </c>
      <c r="AM1085" s="13">
        <v>0</v>
      </c>
      <c r="AN1085" s="13">
        <v>0</v>
      </c>
      <c r="AO1085" s="13">
        <v>0</v>
      </c>
      <c r="AP1085" s="13">
        <v>0</v>
      </c>
      <c r="AQ1085" s="13">
        <v>0</v>
      </c>
      <c r="AR1085" s="13">
        <v>0</v>
      </c>
      <c r="AS1085" s="13">
        <v>0</v>
      </c>
      <c r="AT1085" s="13">
        <v>0</v>
      </c>
      <c r="AU1085" s="13">
        <v>0</v>
      </c>
      <c r="AV1085" s="13">
        <v>0</v>
      </c>
      <c r="AW1085" s="16">
        <f t="shared" si="294"/>
        <v>41.35</v>
      </c>
      <c r="AX1085" s="16">
        <v>82.7</v>
      </c>
      <c r="AY1085" s="10">
        <f t="shared" si="295"/>
        <v>124.05000000000001</v>
      </c>
      <c r="AZ1085" s="10">
        <f>SUM(Z1085:AK1085)</f>
        <v>0</v>
      </c>
      <c r="BA1085" s="10"/>
      <c r="BB1085" s="10">
        <f t="shared" si="296"/>
        <v>-41.35</v>
      </c>
      <c r="BC1085" s="10">
        <f t="shared" si="297"/>
        <v>-10.3375</v>
      </c>
      <c r="BD1085" s="10">
        <f t="shared" si="298"/>
        <v>124.05000000000001</v>
      </c>
      <c r="BE1085" s="10">
        <f t="shared" si="312"/>
        <v>-41.35</v>
      </c>
      <c r="BF1085" s="2" t="s">
        <v>119</v>
      </c>
      <c r="BG1085" s="10">
        <f t="shared" si="299"/>
        <v>5.1687500000000002</v>
      </c>
      <c r="BH1085" s="36" t="s">
        <v>118</v>
      </c>
      <c r="BI1085" s="39" t="str">
        <f t="shared" si="300"/>
        <v/>
      </c>
      <c r="BJ1085" s="39" t="str">
        <f t="shared" si="301"/>
        <v/>
      </c>
      <c r="BK1085" s="16">
        <f>SUM(AR1085:AX1085)</f>
        <v>124.05000000000001</v>
      </c>
      <c r="BL1085" s="10">
        <f>SUM(AL1085:AQ1085)</f>
        <v>41.35</v>
      </c>
      <c r="BM1085" s="12">
        <f t="shared" si="302"/>
        <v>1</v>
      </c>
      <c r="BN1085" s="12">
        <f t="shared" si="302"/>
        <v>0.33333333333333331</v>
      </c>
      <c r="BO1085" s="9">
        <f t="shared" si="303"/>
        <v>41.35</v>
      </c>
      <c r="BP1085" s="39" t="str">
        <f t="shared" si="304"/>
        <v/>
      </c>
      <c r="BQ1085" s="147"/>
      <c r="BR1085" s="9">
        <f t="shared" si="305"/>
        <v>0</v>
      </c>
      <c r="BS1085" s="9">
        <f t="shared" si="306"/>
        <v>0</v>
      </c>
      <c r="BT1085" s="9">
        <f t="shared" si="307"/>
        <v>0</v>
      </c>
      <c r="BU1085" s="9" t="str">
        <f>IFERROR(_xlfn.XLOOKUP(D1085,Sheet1!B:B,Sheet1!L:L),"")</f>
        <v/>
      </c>
      <c r="BV1085" s="9" t="e">
        <f>_xlfn.XLOOKUP(BU1085,Sheet1!S:S,Sheet1!T:T)</f>
        <v>#N/A</v>
      </c>
      <c r="BW1085" s="9" t="e">
        <f>_xlfn.XLOOKUP(D1085,Sheet1!B:B,Sheet1!M:M)</f>
        <v>#N/A</v>
      </c>
      <c r="BZ1085" s="108">
        <f t="shared" si="308"/>
        <v>82.700000000000017</v>
      </c>
      <c r="CB1085" s="12">
        <f>AW1085/AY1085</f>
        <v>0.33333333333333331</v>
      </c>
      <c r="CC1085" s="12">
        <f>AX1085/AY1085</f>
        <v>0.66666666666666663</v>
      </c>
      <c r="CG1085" s="1" t="str">
        <f>IF(BO1085&lt;80,"Below 80",
IF(BO1085&lt;=120,"80-120",
IF(BO1085&lt;=200,"&gt; 120-200",
IF(BO1085&lt;=300,"&gt;200-300",
IF(BO1085&lt;=500,"&gt;300-500",
"&gt;500")))))</f>
        <v>Below 80</v>
      </c>
      <c r="CH1085" s="1" t="str">
        <f>IFERROR(_xlfn.XLOOKUP(CG1085,Scenario!M:M,Scenario!N:N),"")</f>
        <v/>
      </c>
      <c r="CI1085" s="1" t="str">
        <f t="shared" si="309"/>
        <v>No</v>
      </c>
      <c r="CJ1085" s="75">
        <v>82.7</v>
      </c>
    </row>
    <row r="1086" spans="1:88" hidden="1">
      <c r="A1086" s="2">
        <v>1085</v>
      </c>
      <c r="B1086" s="2">
        <v>2025</v>
      </c>
      <c r="C1086" s="1">
        <v>0</v>
      </c>
      <c r="D1086" s="37" t="str">
        <v>001J100000VlypwIAB</v>
      </c>
      <c r="E1086" s="37" t="str">
        <v>MAJUMDAR TRADERS</v>
      </c>
      <c r="F1086" s="37" t="str">
        <v>WEST BENGAL</v>
      </c>
      <c r="G1086" s="37" t="str">
        <v>HOOGHLY</v>
      </c>
      <c r="H1086" s="37">
        <v>0</v>
      </c>
      <c r="I1086" s="37" t="str">
        <v>NERIUM MULTICOM LLP</v>
      </c>
      <c r="J1086" s="37" t="str">
        <v>Ragon Poddar</v>
      </c>
      <c r="K1086" s="37">
        <v>0</v>
      </c>
      <c r="L1086" s="37" t="str">
        <v>001J100000RytAcIAJ</v>
      </c>
      <c r="M1086" s="37" t="str">
        <v>East</v>
      </c>
      <c r="N1086" s="2">
        <v>712504</v>
      </c>
      <c r="O1086" s="2" t="str">
        <v>19AUSPM3002G1ZL</v>
      </c>
      <c r="P1086" s="2">
        <v>9831037039</v>
      </c>
      <c r="Q1086" s="2" t="str">
        <v>Apr'25</v>
      </c>
      <c r="R1086" s="2">
        <v>2026</v>
      </c>
      <c r="S1086" s="1">
        <v>0</v>
      </c>
      <c r="T1086" s="2">
        <v>200</v>
      </c>
      <c r="U1086" s="12">
        <v>0</v>
      </c>
      <c r="V1086" s="1" t="str">
        <v>Challenger</v>
      </c>
      <c r="W1086" s="13">
        <v>0</v>
      </c>
      <c r="X1086" s="13">
        <v>0</v>
      </c>
      <c r="Y1086" s="13">
        <v>0</v>
      </c>
      <c r="Z1086" s="13">
        <v>0</v>
      </c>
      <c r="AA1086" s="13">
        <v>0</v>
      </c>
      <c r="AB1086" s="13">
        <v>0</v>
      </c>
      <c r="AC1086" s="13">
        <v>0</v>
      </c>
      <c r="AD1086" s="13">
        <v>0</v>
      </c>
      <c r="AE1086" s="13">
        <v>0</v>
      </c>
      <c r="AF1086" s="13">
        <v>0</v>
      </c>
      <c r="AG1086" s="13">
        <v>0</v>
      </c>
      <c r="AH1086" s="13">
        <v>0</v>
      </c>
      <c r="AI1086" s="13">
        <v>0</v>
      </c>
      <c r="AJ1086" s="13">
        <v>0</v>
      </c>
      <c r="AK1086" s="13">
        <v>0</v>
      </c>
      <c r="AL1086" s="13">
        <v>6.07</v>
      </c>
      <c r="AM1086" s="13">
        <v>0</v>
      </c>
      <c r="AN1086" s="13">
        <v>0</v>
      </c>
      <c r="AO1086" s="13">
        <v>0</v>
      </c>
      <c r="AP1086" s="13">
        <v>0</v>
      </c>
      <c r="AQ1086" s="13">
        <v>0</v>
      </c>
      <c r="AR1086" s="13">
        <v>0</v>
      </c>
      <c r="AS1086" s="13">
        <v>0</v>
      </c>
      <c r="AT1086" s="13">
        <v>0</v>
      </c>
      <c r="AU1086" s="13">
        <v>0</v>
      </c>
      <c r="AV1086" s="13">
        <v>0</v>
      </c>
      <c r="AW1086" s="16">
        <f t="shared" si="294"/>
        <v>6.07</v>
      </c>
      <c r="AX1086" s="16">
        <v>12.14</v>
      </c>
      <c r="AY1086" s="10">
        <f t="shared" si="295"/>
        <v>18.21</v>
      </c>
      <c r="AZ1086" s="10">
        <f>SUM(Z1086:AK1086)</f>
        <v>0</v>
      </c>
      <c r="BA1086" s="10">
        <v>50</v>
      </c>
      <c r="BB1086" s="10">
        <f t="shared" si="296"/>
        <v>43.93</v>
      </c>
      <c r="BC1086" s="10">
        <f t="shared" si="297"/>
        <v>10.9825</v>
      </c>
      <c r="BD1086" s="10">
        <f t="shared" si="298"/>
        <v>18.21</v>
      </c>
      <c r="BE1086" s="10">
        <f t="shared" si="312"/>
        <v>-6.07</v>
      </c>
      <c r="BF1086" s="2" t="s">
        <v>119</v>
      </c>
      <c r="BG1086" s="10">
        <f t="shared" si="299"/>
        <v>0.75875000000000004</v>
      </c>
      <c r="BH1086" s="36" t="s">
        <v>118</v>
      </c>
      <c r="BI1086" s="39" t="str">
        <f t="shared" si="300"/>
        <v/>
      </c>
      <c r="BJ1086" s="39" t="str">
        <f t="shared" si="301"/>
        <v/>
      </c>
      <c r="BK1086" s="16">
        <f>SUM(AR1086:AX1086)</f>
        <v>18.21</v>
      </c>
      <c r="BL1086" s="10">
        <f>SUM(AL1086:AQ1086)</f>
        <v>6.07</v>
      </c>
      <c r="BM1086" s="12">
        <f t="shared" si="302"/>
        <v>1</v>
      </c>
      <c r="BN1086" s="12">
        <f t="shared" si="302"/>
        <v>0.33333333333333331</v>
      </c>
      <c r="BO1086" s="9">
        <f t="shared" si="303"/>
        <v>6.07</v>
      </c>
      <c r="BP1086" s="39" t="str">
        <f t="shared" si="304"/>
        <v/>
      </c>
      <c r="BQ1086" s="147"/>
      <c r="BR1086" s="9">
        <f t="shared" si="305"/>
        <v>0</v>
      </c>
      <c r="BS1086" s="9">
        <f t="shared" si="306"/>
        <v>0</v>
      </c>
      <c r="BT1086" s="9">
        <f t="shared" si="307"/>
        <v>0</v>
      </c>
      <c r="BU1086" s="9" t="str">
        <f>IFERROR(_xlfn.XLOOKUP(D1086,Sheet1!B:B,Sheet1!L:L),"")</f>
        <v/>
      </c>
      <c r="BV1086" s="9" t="e">
        <f>_xlfn.XLOOKUP(BU1086,Sheet1!S:S,Sheet1!T:T)</f>
        <v>#N/A</v>
      </c>
      <c r="BW1086" s="9" t="e">
        <f>_xlfn.XLOOKUP(D1086,Sheet1!B:B,Sheet1!M:M)</f>
        <v>#N/A</v>
      </c>
      <c r="BZ1086" s="108">
        <f t="shared" si="308"/>
        <v>12.14</v>
      </c>
      <c r="CB1086" s="12">
        <f>AW1086/AY1086</f>
        <v>0.33333333333333331</v>
      </c>
      <c r="CC1086" s="12">
        <f>AX1086/AY1086</f>
        <v>0.66666666666666663</v>
      </c>
      <c r="CG1086" s="1" t="str">
        <f>IF(BO1086&lt;80,"Below 80",
IF(BO1086&lt;=120,"80-120",
IF(BO1086&lt;=200,"&gt; 120-200",
IF(BO1086&lt;=300,"&gt;200-300",
IF(BO1086&lt;=500,"&gt;300-500",
"&gt;500")))))</f>
        <v>Below 80</v>
      </c>
      <c r="CH1086" s="1" t="str">
        <f>IFERROR(_xlfn.XLOOKUP(CG1086,Scenario!M:M,Scenario!N:N),"")</f>
        <v/>
      </c>
      <c r="CI1086" s="1" t="str">
        <f t="shared" si="309"/>
        <v>Yes</v>
      </c>
      <c r="CJ1086" s="75">
        <v>12.14</v>
      </c>
    </row>
    <row r="1087" spans="1:88" hidden="1">
      <c r="A1087" s="2">
        <v>1086</v>
      </c>
      <c r="B1087" s="2">
        <v>2025</v>
      </c>
      <c r="C1087" s="1">
        <v>0</v>
      </c>
      <c r="D1087" s="37" t="str">
        <v>001J100000VlypvIAB</v>
      </c>
      <c r="E1087" s="37" t="str">
        <v>NEW SAHA TRADERS</v>
      </c>
      <c r="F1087" s="37" t="str">
        <v>WEST BENGAL</v>
      </c>
      <c r="G1087" s="37" t="str">
        <v>NADIA</v>
      </c>
      <c r="H1087" s="37">
        <v>0</v>
      </c>
      <c r="I1087" s="37" t="str">
        <v>NERIUM MULTICOM LLP</v>
      </c>
      <c r="J1087" s="37" t="str">
        <v>Shirshendu saha</v>
      </c>
      <c r="K1087" s="37">
        <v>0</v>
      </c>
      <c r="L1087" s="37" t="str">
        <v>001J100000RytAcIAJ</v>
      </c>
      <c r="M1087" s="37" t="str">
        <v>East</v>
      </c>
      <c r="N1087" s="2">
        <v>741504</v>
      </c>
      <c r="O1087" s="2" t="str">
        <v>19HVGPS9913G1ZU</v>
      </c>
      <c r="P1087" s="2">
        <v>9732250697</v>
      </c>
      <c r="Q1087" s="2" t="str">
        <v>Apr'25</v>
      </c>
      <c r="R1087" s="2">
        <v>2026</v>
      </c>
      <c r="S1087" s="1">
        <v>0</v>
      </c>
      <c r="T1087" s="2">
        <v>75</v>
      </c>
      <c r="U1087" s="12">
        <v>0</v>
      </c>
      <c r="V1087" s="1" t="str">
        <v>Challenger</v>
      </c>
      <c r="W1087" s="13">
        <v>0</v>
      </c>
      <c r="X1087" s="13">
        <v>0</v>
      </c>
      <c r="Y1087" s="13">
        <v>0</v>
      </c>
      <c r="Z1087" s="13">
        <v>0</v>
      </c>
      <c r="AA1087" s="13">
        <v>0</v>
      </c>
      <c r="AB1087" s="13">
        <v>0</v>
      </c>
      <c r="AC1087" s="13">
        <v>0</v>
      </c>
      <c r="AD1087" s="13">
        <v>0</v>
      </c>
      <c r="AE1087" s="13">
        <v>0</v>
      </c>
      <c r="AF1087" s="13">
        <v>0</v>
      </c>
      <c r="AG1087" s="13">
        <v>0</v>
      </c>
      <c r="AH1087" s="13">
        <v>0</v>
      </c>
      <c r="AI1087" s="13">
        <v>0</v>
      </c>
      <c r="AJ1087" s="13">
        <v>0</v>
      </c>
      <c r="AK1087" s="13">
        <v>0</v>
      </c>
      <c r="AL1087" s="13">
        <v>12.01</v>
      </c>
      <c r="AM1087" s="13">
        <v>0</v>
      </c>
      <c r="AN1087" s="13">
        <v>0</v>
      </c>
      <c r="AO1087" s="13">
        <v>0</v>
      </c>
      <c r="AP1087" s="13">
        <v>0</v>
      </c>
      <c r="AQ1087" s="13">
        <v>0</v>
      </c>
      <c r="AR1087" s="13">
        <v>0</v>
      </c>
      <c r="AS1087" s="13">
        <v>0</v>
      </c>
      <c r="AT1087" s="13">
        <v>0</v>
      </c>
      <c r="AU1087" s="13">
        <v>0</v>
      </c>
      <c r="AV1087" s="13">
        <v>0</v>
      </c>
      <c r="AW1087" s="16">
        <f t="shared" si="294"/>
        <v>12.01</v>
      </c>
      <c r="AX1087" s="16">
        <v>24.02</v>
      </c>
      <c r="AY1087" s="10">
        <f t="shared" si="295"/>
        <v>36.03</v>
      </c>
      <c r="AZ1087" s="10">
        <f>SUM(Z1087:AK1087)</f>
        <v>0</v>
      </c>
      <c r="BA1087" s="10"/>
      <c r="BB1087" s="10">
        <f t="shared" si="296"/>
        <v>-12.01</v>
      </c>
      <c r="BC1087" s="10">
        <f t="shared" si="297"/>
        <v>-3.0024999999999999</v>
      </c>
      <c r="BD1087" s="10">
        <f t="shared" si="298"/>
        <v>36.03</v>
      </c>
      <c r="BE1087" s="10">
        <f t="shared" si="312"/>
        <v>-12.01</v>
      </c>
      <c r="BF1087" s="2" t="s">
        <v>119</v>
      </c>
      <c r="BG1087" s="10">
        <f t="shared" si="299"/>
        <v>1.50125</v>
      </c>
      <c r="BH1087" s="36" t="s">
        <v>118</v>
      </c>
      <c r="BI1087" s="39" t="str">
        <f t="shared" si="300"/>
        <v/>
      </c>
      <c r="BJ1087" s="39" t="str">
        <f t="shared" si="301"/>
        <v/>
      </c>
      <c r="BK1087" s="16">
        <f>SUM(AR1087:AX1087)</f>
        <v>36.03</v>
      </c>
      <c r="BL1087" s="10">
        <f>SUM(AL1087:AQ1087)</f>
        <v>12.01</v>
      </c>
      <c r="BM1087" s="12">
        <f t="shared" si="302"/>
        <v>1</v>
      </c>
      <c r="BN1087" s="12">
        <f t="shared" si="302"/>
        <v>0.33333333333333331</v>
      </c>
      <c r="BO1087" s="9">
        <f t="shared" si="303"/>
        <v>12.01</v>
      </c>
      <c r="BP1087" s="39" t="str">
        <f t="shared" si="304"/>
        <v/>
      </c>
      <c r="BQ1087" s="147"/>
      <c r="BR1087" s="9">
        <f t="shared" si="305"/>
        <v>0</v>
      </c>
      <c r="BS1087" s="9">
        <f t="shared" si="306"/>
        <v>0</v>
      </c>
      <c r="BT1087" s="9">
        <f t="shared" si="307"/>
        <v>0</v>
      </c>
      <c r="BU1087" s="9" t="str">
        <f>IFERROR(_xlfn.XLOOKUP(D1087,Sheet1!B:B,Sheet1!L:L),"")</f>
        <v/>
      </c>
      <c r="BV1087" s="9" t="e">
        <f>_xlfn.XLOOKUP(BU1087,Sheet1!S:S,Sheet1!T:T)</f>
        <v>#N/A</v>
      </c>
      <c r="BW1087" s="9" t="e">
        <f>_xlfn.XLOOKUP(D1087,Sheet1!B:B,Sheet1!M:M)</f>
        <v>#N/A</v>
      </c>
      <c r="BZ1087" s="108">
        <f t="shared" si="308"/>
        <v>24.020000000000003</v>
      </c>
      <c r="CB1087" s="12">
        <f>AW1087/AY1087</f>
        <v>0.33333333333333331</v>
      </c>
      <c r="CC1087" s="12">
        <f>AX1087/AY1087</f>
        <v>0.66666666666666663</v>
      </c>
      <c r="CG1087" s="1" t="str">
        <f>IF(BO1087&lt;80,"Below 80",
IF(BO1087&lt;=120,"80-120",
IF(BO1087&lt;=200,"&gt; 120-200",
IF(BO1087&lt;=300,"&gt;200-300",
IF(BO1087&lt;=500,"&gt;300-500",
"&gt;500")))))</f>
        <v>Below 80</v>
      </c>
      <c r="CH1087" s="1" t="str">
        <f>IFERROR(_xlfn.XLOOKUP(CG1087,Scenario!M:M,Scenario!N:N),"")</f>
        <v/>
      </c>
      <c r="CI1087" s="1" t="str">
        <f t="shared" si="309"/>
        <v>No</v>
      </c>
      <c r="CJ1087" s="75">
        <v>24.02</v>
      </c>
    </row>
    <row r="1088" spans="1:88" hidden="1">
      <c r="A1088" s="2">
        <v>1087</v>
      </c>
      <c r="B1088" s="2">
        <v>2025</v>
      </c>
      <c r="C1088" s="1">
        <v>0</v>
      </c>
      <c r="D1088" s="37" t="str">
        <v>001J100000Tra5nIAB</v>
      </c>
      <c r="E1088" s="37" t="str">
        <v>RAKESH ENTERPRISES</v>
      </c>
      <c r="F1088" s="37" t="str">
        <v>WEST BENGAL</v>
      </c>
      <c r="G1088" s="37" t="str">
        <v>24 PARAGANAS SOUTH</v>
      </c>
      <c r="H1088" s="37">
        <v>0</v>
      </c>
      <c r="I1088" s="37" t="str">
        <v>KEDIA PIPES PRIVATE LMITED</v>
      </c>
      <c r="J1088" s="37" t="str">
        <v>Ragon Poddar</v>
      </c>
      <c r="K1088" s="37">
        <v>0</v>
      </c>
      <c r="L1088" s="37" t="str">
        <v>001J100000S140JIAR</v>
      </c>
      <c r="M1088" s="37" t="str">
        <v>East</v>
      </c>
      <c r="N1088" s="2">
        <v>743383</v>
      </c>
      <c r="O1088" s="2" t="str">
        <v>19AFNPY1743E2Z0</v>
      </c>
      <c r="P1088" s="2">
        <v>9740373094</v>
      </c>
      <c r="Q1088" s="2" t="str">
        <v>Apr'25</v>
      </c>
      <c r="R1088" s="2">
        <v>2026</v>
      </c>
      <c r="S1088" s="1">
        <v>0</v>
      </c>
      <c r="T1088" s="2">
        <v>50</v>
      </c>
      <c r="U1088" s="12">
        <v>0.33399999999999996</v>
      </c>
      <c r="V1088" s="1" t="str">
        <v>Friendly</v>
      </c>
      <c r="W1088" s="13">
        <v>0</v>
      </c>
      <c r="X1088" s="13">
        <v>0</v>
      </c>
      <c r="Y1088" s="13">
        <v>0</v>
      </c>
      <c r="Z1088" s="13">
        <v>0</v>
      </c>
      <c r="AA1088" s="13">
        <v>0</v>
      </c>
      <c r="AB1088" s="13">
        <v>0</v>
      </c>
      <c r="AC1088" s="13">
        <v>0</v>
      </c>
      <c r="AD1088" s="13">
        <v>0</v>
      </c>
      <c r="AE1088" s="13">
        <v>0</v>
      </c>
      <c r="AF1088" s="13">
        <v>0</v>
      </c>
      <c r="AG1088" s="13">
        <v>0</v>
      </c>
      <c r="AH1088" s="13">
        <v>0</v>
      </c>
      <c r="AI1088" s="13">
        <v>0</v>
      </c>
      <c r="AJ1088" s="13">
        <v>0</v>
      </c>
      <c r="AK1088" s="13">
        <v>0</v>
      </c>
      <c r="AL1088" s="13">
        <v>25</v>
      </c>
      <c r="AM1088" s="13">
        <v>12</v>
      </c>
      <c r="AN1088" s="13">
        <v>0</v>
      </c>
      <c r="AO1088" s="13">
        <v>0</v>
      </c>
      <c r="AP1088" s="13">
        <v>0</v>
      </c>
      <c r="AQ1088" s="13">
        <v>0</v>
      </c>
      <c r="AR1088" s="13">
        <v>0</v>
      </c>
      <c r="AS1088" s="13">
        <v>25.1</v>
      </c>
      <c r="AT1088" s="13">
        <v>25.06</v>
      </c>
      <c r="AU1088" s="13">
        <v>0</v>
      </c>
      <c r="AV1088" s="13">
        <v>25.04</v>
      </c>
      <c r="AW1088" s="16">
        <f t="shared" si="294"/>
        <v>87.16</v>
      </c>
      <c r="AX1088" s="16">
        <v>74</v>
      </c>
      <c r="AY1088" s="10">
        <f t="shared" si="295"/>
        <v>161.16</v>
      </c>
      <c r="AZ1088" s="10">
        <f>SUM(Z1088:AK1088)</f>
        <v>0</v>
      </c>
      <c r="BA1088" s="10">
        <v>100</v>
      </c>
      <c r="BB1088" s="10">
        <f t="shared" si="296"/>
        <v>12.840000000000003</v>
      </c>
      <c r="BC1088" s="10">
        <f t="shared" si="297"/>
        <v>3.2100000000000009</v>
      </c>
      <c r="BD1088" s="10">
        <f t="shared" si="298"/>
        <v>161.16</v>
      </c>
      <c r="BE1088" s="10">
        <f t="shared" si="312"/>
        <v>-87.16</v>
      </c>
      <c r="BF1088" s="2" t="s">
        <v>119</v>
      </c>
      <c r="BG1088" s="10">
        <f t="shared" si="299"/>
        <v>7.7625000000000002</v>
      </c>
      <c r="BH1088" s="36" t="s">
        <v>118</v>
      </c>
      <c r="BI1088" s="39" t="str">
        <f t="shared" si="300"/>
        <v/>
      </c>
      <c r="BJ1088" s="39" t="str">
        <f t="shared" si="301"/>
        <v/>
      </c>
      <c r="BK1088" s="16">
        <f>SUM(AR1088:AX1088)</f>
        <v>236.35999999999999</v>
      </c>
      <c r="BL1088" s="10">
        <f>SUM(AL1088:AQ1088)</f>
        <v>37</v>
      </c>
      <c r="BM1088" s="12">
        <f t="shared" si="302"/>
        <v>1.4666170265574583</v>
      </c>
      <c r="BN1088" s="12">
        <f t="shared" si="302"/>
        <v>0.22958550508811121</v>
      </c>
      <c r="BO1088" s="9">
        <f t="shared" si="303"/>
        <v>62.1</v>
      </c>
      <c r="BP1088" s="39" t="str">
        <f t="shared" si="304"/>
        <v/>
      </c>
      <c r="BQ1088" s="147" t="s">
        <v>160</v>
      </c>
      <c r="BR1088" s="9">
        <f t="shared" si="305"/>
        <v>0</v>
      </c>
      <c r="BS1088" s="9">
        <f t="shared" si="306"/>
        <v>0</v>
      </c>
      <c r="BT1088" s="9">
        <f t="shared" si="307"/>
        <v>0</v>
      </c>
      <c r="BU1088" s="9" t="str">
        <f>IFERROR(_xlfn.XLOOKUP(D1088,Sheet1!B:B,Sheet1!L:L),"")</f>
        <v/>
      </c>
      <c r="BV1088" s="9" t="e">
        <f>_xlfn.XLOOKUP(BU1088,Sheet1!S:S,Sheet1!T:T)</f>
        <v>#N/A</v>
      </c>
      <c r="BW1088" s="9" t="e">
        <f>_xlfn.XLOOKUP(D1088,Sheet1!B:B,Sheet1!M:M)</f>
        <v>#N/A</v>
      </c>
      <c r="BZ1088" s="108">
        <f t="shared" si="308"/>
        <v>74</v>
      </c>
      <c r="CB1088" s="12">
        <f>AW1088/AY1088</f>
        <v>0.54082898982377758</v>
      </c>
      <c r="CC1088" s="12">
        <f>AX1088/AY1088</f>
        <v>0.45917101017622242</v>
      </c>
      <c r="CG1088" s="1" t="str">
        <f>IF(BO1088&lt;80,"Below 80",
IF(BO1088&lt;=120,"80-120",
IF(BO1088&lt;=200,"&gt; 120-200",
IF(BO1088&lt;=300,"&gt;200-300",
IF(BO1088&lt;=500,"&gt;300-500",
"&gt;500")))))</f>
        <v>Below 80</v>
      </c>
      <c r="CH1088" s="1" t="str">
        <f>IFERROR(_xlfn.XLOOKUP(CG1088,Scenario!M:M,Scenario!N:N),"")</f>
        <v/>
      </c>
      <c r="CI1088" s="1" t="str">
        <f t="shared" si="309"/>
        <v>Yes</v>
      </c>
      <c r="CJ1088" s="75">
        <v>48.9</v>
      </c>
    </row>
    <row r="1089" spans="1:88" hidden="1">
      <c r="A1089" s="2">
        <v>1088</v>
      </c>
      <c r="B1089" s="2">
        <v>2025</v>
      </c>
      <c r="C1089" s="1">
        <v>0</v>
      </c>
      <c r="D1089" s="37" t="str">
        <v>001J100000TsIZQIA3</v>
      </c>
      <c r="E1089" s="37" t="str">
        <v>DAS &amp; SONS</v>
      </c>
      <c r="F1089" s="37" t="str">
        <v>West Bengal</v>
      </c>
      <c r="G1089" s="37" t="str">
        <v>24 PARAGANAS SOUTH</v>
      </c>
      <c r="H1089" s="37">
        <v>0</v>
      </c>
      <c r="I1089" s="37" t="str">
        <v>KEDIA PIPES PRIVATE LMITED</v>
      </c>
      <c r="J1089" s="37" t="str">
        <v>Ragon Poddar</v>
      </c>
      <c r="K1089" s="37">
        <v>0</v>
      </c>
      <c r="L1089" s="37" t="str">
        <v>001J100000S140JIAR</v>
      </c>
      <c r="M1089" s="37" t="str">
        <v>East</v>
      </c>
      <c r="N1089" s="2">
        <v>743398</v>
      </c>
      <c r="O1089" s="2" t="str">
        <v>19ADSPD8972B1Z6</v>
      </c>
      <c r="P1089" s="2">
        <v>7003994171</v>
      </c>
      <c r="Q1089" s="2" t="str">
        <v>Apr'25</v>
      </c>
      <c r="R1089" s="2">
        <v>2026</v>
      </c>
      <c r="S1089" s="1">
        <v>0</v>
      </c>
      <c r="T1089" s="2">
        <v>150</v>
      </c>
      <c r="U1089" s="12">
        <v>5.422222222222222E-2</v>
      </c>
      <c r="V1089" s="1" t="str">
        <v>Challenger</v>
      </c>
      <c r="W1089" s="13">
        <v>0</v>
      </c>
      <c r="X1089" s="13">
        <v>0</v>
      </c>
      <c r="Y1089" s="13">
        <v>0</v>
      </c>
      <c r="Z1089" s="13">
        <v>0</v>
      </c>
      <c r="AA1089" s="13">
        <v>0</v>
      </c>
      <c r="AB1089" s="13">
        <v>0</v>
      </c>
      <c r="AC1089" s="13">
        <v>0</v>
      </c>
      <c r="AD1089" s="13">
        <v>0</v>
      </c>
      <c r="AE1089" s="13">
        <v>0</v>
      </c>
      <c r="AF1089" s="13">
        <v>0</v>
      </c>
      <c r="AG1089" s="13">
        <v>0</v>
      </c>
      <c r="AH1089" s="13">
        <v>0</v>
      </c>
      <c r="AI1089" s="13">
        <v>0</v>
      </c>
      <c r="AJ1089" s="13">
        <v>0</v>
      </c>
      <c r="AK1089" s="13">
        <v>0</v>
      </c>
      <c r="AL1089" s="13">
        <v>8</v>
      </c>
      <c r="AM1089" s="13">
        <v>0</v>
      </c>
      <c r="AN1089" s="13">
        <v>13</v>
      </c>
      <c r="AO1089" s="13">
        <v>0</v>
      </c>
      <c r="AP1089" s="13">
        <v>10.19</v>
      </c>
      <c r="AQ1089" s="13">
        <v>0</v>
      </c>
      <c r="AR1089" s="13">
        <v>8.2799999999999994</v>
      </c>
      <c r="AS1089" s="13">
        <v>0</v>
      </c>
      <c r="AT1089" s="13">
        <v>10.130000000000001</v>
      </c>
      <c r="AU1089" s="13">
        <v>0</v>
      </c>
      <c r="AV1089" s="13">
        <v>14.27</v>
      </c>
      <c r="AW1089" s="16">
        <f t="shared" si="294"/>
        <v>49.6</v>
      </c>
      <c r="AX1089" s="16">
        <v>78.94</v>
      </c>
      <c r="AY1089" s="10">
        <f t="shared" si="295"/>
        <v>128.54</v>
      </c>
      <c r="AZ1089" s="10">
        <f>SUM(Z1089:AK1089)</f>
        <v>0</v>
      </c>
      <c r="BA1089" s="10">
        <v>70</v>
      </c>
      <c r="BB1089" s="10">
        <f t="shared" si="296"/>
        <v>20.399999999999999</v>
      </c>
      <c r="BC1089" s="10">
        <f t="shared" si="297"/>
        <v>5.0999999999999996</v>
      </c>
      <c r="BD1089" s="10">
        <f t="shared" si="298"/>
        <v>128.54</v>
      </c>
      <c r="BE1089" s="10">
        <f t="shared" si="312"/>
        <v>-49.6</v>
      </c>
      <c r="BF1089" s="2" t="s">
        <v>119</v>
      </c>
      <c r="BG1089" s="10">
        <f t="shared" si="299"/>
        <v>4.9337499999999999</v>
      </c>
      <c r="BH1089" s="36" t="s">
        <v>118</v>
      </c>
      <c r="BI1089" s="39" t="str">
        <f t="shared" si="300"/>
        <v/>
      </c>
      <c r="BJ1089" s="39" t="str">
        <f t="shared" si="301"/>
        <v/>
      </c>
      <c r="BK1089" s="16">
        <f>SUM(AR1089:AX1089)</f>
        <v>161.22</v>
      </c>
      <c r="BL1089" s="10">
        <f>SUM(AL1089:AQ1089)</f>
        <v>31.189999999999998</v>
      </c>
      <c r="BM1089" s="12">
        <f t="shared" si="302"/>
        <v>1.2542399253150771</v>
      </c>
      <c r="BN1089" s="12">
        <f t="shared" si="302"/>
        <v>0.24264820289404077</v>
      </c>
      <c r="BO1089" s="9">
        <f t="shared" si="303"/>
        <v>39.47</v>
      </c>
      <c r="BP1089" s="39" t="str">
        <f t="shared" si="304"/>
        <v/>
      </c>
      <c r="BQ1089" s="147"/>
      <c r="BR1089" s="9">
        <f t="shared" si="305"/>
        <v>0</v>
      </c>
      <c r="BS1089" s="9">
        <f t="shared" si="306"/>
        <v>0</v>
      </c>
      <c r="BT1089" s="9">
        <f t="shared" si="307"/>
        <v>0</v>
      </c>
      <c r="BU1089" s="9" t="str">
        <f>IFERROR(_xlfn.XLOOKUP(D1089,Sheet1!B:B,Sheet1!L:L),"")</f>
        <v/>
      </c>
      <c r="BV1089" s="9" t="e">
        <f>_xlfn.XLOOKUP(BU1089,Sheet1!S:S,Sheet1!T:T)</f>
        <v>#N/A</v>
      </c>
      <c r="BW1089" s="9" t="e">
        <f>_xlfn.XLOOKUP(D1089,Sheet1!B:B,Sheet1!M:M)</f>
        <v>#N/A</v>
      </c>
      <c r="BZ1089" s="108">
        <f t="shared" si="308"/>
        <v>78.94</v>
      </c>
      <c r="CB1089" s="12">
        <f>AW1089/AY1089</f>
        <v>0.38587210206939476</v>
      </c>
      <c r="CC1089" s="12">
        <f>AX1089/AY1089</f>
        <v>0.61412789793060529</v>
      </c>
      <c r="CG1089" s="1" t="str">
        <f>IF(BO1089&lt;80,"Below 80",
IF(BO1089&lt;=120,"80-120",
IF(BO1089&lt;=200,"&gt; 120-200",
IF(BO1089&lt;=300,"&gt;200-300",
IF(BO1089&lt;=500,"&gt;300-500",
"&gt;500")))))</f>
        <v>Below 80</v>
      </c>
      <c r="CH1089" s="1" t="str">
        <f>IFERROR(_xlfn.XLOOKUP(CG1089,Scenario!M:M,Scenario!N:N),"")</f>
        <v/>
      </c>
      <c r="CI1089" s="1" t="str">
        <f t="shared" si="309"/>
        <v>Yes</v>
      </c>
      <c r="CJ1089" s="75">
        <v>78.94</v>
      </c>
    </row>
    <row r="1090" spans="1:88" hidden="1">
      <c r="A1090" s="2">
        <v>1089</v>
      </c>
      <c r="B1090" s="2">
        <v>2025</v>
      </c>
      <c r="C1090" s="1">
        <v>0</v>
      </c>
      <c r="D1090" s="37" t="str">
        <v>001J100000Vl8f0IAB</v>
      </c>
      <c r="E1090" s="37" t="str">
        <v>MAA LAXMI ENTERPRISE</v>
      </c>
      <c r="F1090" s="37" t="str">
        <v>WEST BENGAL</v>
      </c>
      <c r="G1090" s="37" t="str">
        <v>24 PARAGANAS SOUTH</v>
      </c>
      <c r="H1090" s="37">
        <v>0</v>
      </c>
      <c r="I1090" s="37" t="str">
        <v>KEDIA PIPES PRIVATE LMITED</v>
      </c>
      <c r="J1090" s="37" t="str">
        <v>Ragon Poddar</v>
      </c>
      <c r="K1090" s="37">
        <v>0</v>
      </c>
      <c r="L1090" s="37" t="str">
        <v>001J100000S140JIAR</v>
      </c>
      <c r="M1090" s="37" t="str">
        <v>East</v>
      </c>
      <c r="N1090" s="2">
        <v>743371</v>
      </c>
      <c r="O1090" s="2" t="str">
        <v>19AHLPD2395P2ZM</v>
      </c>
      <c r="P1090" s="2">
        <v>9732562476</v>
      </c>
      <c r="Q1090" s="2" t="str">
        <v>Apr'25</v>
      </c>
      <c r="R1090" s="2">
        <v>2026</v>
      </c>
      <c r="S1090" s="1">
        <v>0</v>
      </c>
      <c r="T1090" s="2">
        <v>130</v>
      </c>
      <c r="U1090" s="12">
        <v>0</v>
      </c>
      <c r="V1090" s="1" t="str">
        <v>Challenger</v>
      </c>
      <c r="W1090" s="13">
        <v>0</v>
      </c>
      <c r="X1090" s="13">
        <v>0</v>
      </c>
      <c r="Y1090" s="13">
        <v>0</v>
      </c>
      <c r="Z1090" s="13">
        <v>0</v>
      </c>
      <c r="AA1090" s="13">
        <v>0</v>
      </c>
      <c r="AB1090" s="13">
        <v>0</v>
      </c>
      <c r="AC1090" s="13">
        <v>0</v>
      </c>
      <c r="AD1090" s="13">
        <v>0</v>
      </c>
      <c r="AE1090" s="13">
        <v>0</v>
      </c>
      <c r="AF1090" s="13">
        <v>0</v>
      </c>
      <c r="AG1090" s="13">
        <v>0</v>
      </c>
      <c r="AH1090" s="13">
        <v>0</v>
      </c>
      <c r="AI1090" s="13">
        <v>0</v>
      </c>
      <c r="AJ1090" s="13">
        <v>0</v>
      </c>
      <c r="AK1090" s="13">
        <v>0</v>
      </c>
      <c r="AL1090" s="13">
        <v>8</v>
      </c>
      <c r="AM1090" s="13">
        <v>0</v>
      </c>
      <c r="AN1090" s="13">
        <v>0</v>
      </c>
      <c r="AO1090" s="13">
        <v>0</v>
      </c>
      <c r="AP1090" s="13">
        <v>0</v>
      </c>
      <c r="AQ1090" s="13">
        <v>0</v>
      </c>
      <c r="AR1090" s="13">
        <v>0</v>
      </c>
      <c r="AS1090" s="13">
        <v>0</v>
      </c>
      <c r="AT1090" s="13">
        <v>0</v>
      </c>
      <c r="AU1090" s="13">
        <v>0</v>
      </c>
      <c r="AV1090" s="13">
        <v>0</v>
      </c>
      <c r="AW1090" s="16">
        <f t="shared" si="294"/>
        <v>8</v>
      </c>
      <c r="AX1090" s="16">
        <v>16</v>
      </c>
      <c r="AY1090" s="10">
        <f t="shared" si="295"/>
        <v>24</v>
      </c>
      <c r="AZ1090" s="10">
        <f>SUM(Z1090:AK1090)</f>
        <v>0</v>
      </c>
      <c r="BA1090" s="167">
        <v>8</v>
      </c>
      <c r="BB1090" s="10">
        <f t="shared" si="296"/>
        <v>0</v>
      </c>
      <c r="BC1090" s="10">
        <f t="shared" si="297"/>
        <v>0</v>
      </c>
      <c r="BD1090" s="10">
        <f t="shared" si="298"/>
        <v>24</v>
      </c>
      <c r="BE1090" s="10">
        <f t="shared" si="312"/>
        <v>-8</v>
      </c>
      <c r="BF1090" s="2" t="s">
        <v>119</v>
      </c>
      <c r="BG1090" s="10">
        <f t="shared" si="299"/>
        <v>1</v>
      </c>
      <c r="BH1090" s="36" t="s">
        <v>118</v>
      </c>
      <c r="BI1090" s="39" t="str">
        <f t="shared" si="300"/>
        <v/>
      </c>
      <c r="BJ1090" s="39" t="str">
        <f t="shared" si="301"/>
        <v/>
      </c>
      <c r="BK1090" s="16">
        <f>SUM(AR1090:AX1090)</f>
        <v>24</v>
      </c>
      <c r="BL1090" s="10">
        <f>SUM(AL1090:AQ1090)</f>
        <v>8</v>
      </c>
      <c r="BM1090" s="12">
        <f t="shared" si="302"/>
        <v>1</v>
      </c>
      <c r="BN1090" s="12">
        <f t="shared" si="302"/>
        <v>0.33333333333333331</v>
      </c>
      <c r="BO1090" s="9">
        <f t="shared" si="303"/>
        <v>8</v>
      </c>
      <c r="BP1090" s="39" t="str">
        <f t="shared" si="304"/>
        <v/>
      </c>
      <c r="BQ1090" s="147"/>
      <c r="BR1090" s="9">
        <f t="shared" si="305"/>
        <v>0</v>
      </c>
      <c r="BS1090" s="9">
        <f t="shared" si="306"/>
        <v>0</v>
      </c>
      <c r="BT1090" s="9">
        <f t="shared" si="307"/>
        <v>0</v>
      </c>
      <c r="BU1090" s="9" t="str">
        <f>IFERROR(_xlfn.XLOOKUP(D1090,Sheet1!B:B,Sheet1!L:L),"")</f>
        <v/>
      </c>
      <c r="BV1090" s="9" t="e">
        <f>_xlfn.XLOOKUP(BU1090,Sheet1!S:S,Sheet1!T:T)</f>
        <v>#N/A</v>
      </c>
      <c r="BW1090" s="9" t="e">
        <f>_xlfn.XLOOKUP(D1090,Sheet1!B:B,Sheet1!M:M)</f>
        <v>#N/A</v>
      </c>
      <c r="BZ1090" s="108">
        <f t="shared" si="308"/>
        <v>16</v>
      </c>
      <c r="CB1090" s="12">
        <f>AW1090/AY1090</f>
        <v>0.33333333333333331</v>
      </c>
      <c r="CC1090" s="12">
        <f>AX1090/AY1090</f>
        <v>0.66666666666666663</v>
      </c>
      <c r="CG1090" s="1" t="str">
        <f>IF(BO1090&lt;80,"Below 80",
IF(BO1090&lt;=120,"80-120",
IF(BO1090&lt;=200,"&gt; 120-200",
IF(BO1090&lt;=300,"&gt;200-300",
IF(BO1090&lt;=500,"&gt;300-500",
"&gt;500")))))</f>
        <v>Below 80</v>
      </c>
      <c r="CH1090" s="1" t="str">
        <f>IFERROR(_xlfn.XLOOKUP(CG1090,Scenario!M:M,Scenario!N:N),"")</f>
        <v/>
      </c>
      <c r="CI1090" s="1" t="str">
        <f t="shared" si="309"/>
        <v>Yes</v>
      </c>
      <c r="CJ1090" s="75">
        <v>16</v>
      </c>
    </row>
    <row r="1091" spans="1:88" hidden="1">
      <c r="A1091" s="2">
        <v>1090</v>
      </c>
      <c r="B1091" s="2">
        <v>2025</v>
      </c>
      <c r="C1091" s="1">
        <v>0</v>
      </c>
      <c r="D1091" s="37" t="str">
        <v>001J100000Vln4GIAR</v>
      </c>
      <c r="E1091" s="37" t="str">
        <v>MIR ENTERPRISE</v>
      </c>
      <c r="F1091" s="37" t="str">
        <v>WEST BENGAL</v>
      </c>
      <c r="G1091" s="37" t="str">
        <v>24 PARAGANAS SOUTH</v>
      </c>
      <c r="H1091" s="37">
        <v>0</v>
      </c>
      <c r="I1091" s="37" t="str">
        <v>KEDIA PIPES PRIVATE LMITED</v>
      </c>
      <c r="J1091" s="37" t="str">
        <v>Ragon Poddar</v>
      </c>
      <c r="K1091" s="37">
        <v>0</v>
      </c>
      <c r="L1091" s="37" t="str">
        <v>001J100000S140JIAR</v>
      </c>
      <c r="M1091" s="37" t="str">
        <v>East</v>
      </c>
      <c r="N1091" s="2">
        <v>700103</v>
      </c>
      <c r="O1091" s="2" t="str">
        <v>19AKFPM0479A1ZB</v>
      </c>
      <c r="P1091" s="2">
        <v>9331925448</v>
      </c>
      <c r="Q1091" s="2" t="str">
        <v>Apr'25</v>
      </c>
      <c r="R1091" s="2">
        <v>2026</v>
      </c>
      <c r="S1091" s="1">
        <v>0</v>
      </c>
      <c r="T1091" s="2">
        <v>250</v>
      </c>
      <c r="U1091" s="12">
        <v>0</v>
      </c>
      <c r="V1091" s="1" t="str">
        <v>Alien</v>
      </c>
      <c r="W1091" s="13">
        <v>0</v>
      </c>
      <c r="X1091" s="13">
        <v>0</v>
      </c>
      <c r="Y1091" s="13">
        <v>0</v>
      </c>
      <c r="Z1091" s="13">
        <v>0</v>
      </c>
      <c r="AA1091" s="13">
        <v>0</v>
      </c>
      <c r="AB1091" s="13">
        <v>0</v>
      </c>
      <c r="AC1091" s="13">
        <v>0</v>
      </c>
      <c r="AD1091" s="13">
        <v>0</v>
      </c>
      <c r="AE1091" s="13">
        <v>0</v>
      </c>
      <c r="AF1091" s="13">
        <v>0</v>
      </c>
      <c r="AG1091" s="13">
        <v>0</v>
      </c>
      <c r="AH1091" s="13">
        <v>0</v>
      </c>
      <c r="AI1091" s="13">
        <v>0</v>
      </c>
      <c r="AJ1091" s="13">
        <v>0</v>
      </c>
      <c r="AK1091" s="13">
        <v>0</v>
      </c>
      <c r="AL1091" s="13">
        <v>10</v>
      </c>
      <c r="AM1091" s="13">
        <v>0</v>
      </c>
      <c r="AN1091" s="13">
        <v>0</v>
      </c>
      <c r="AO1091" s="13">
        <v>0</v>
      </c>
      <c r="AP1091" s="13">
        <v>0</v>
      </c>
      <c r="AQ1091" s="13">
        <v>0</v>
      </c>
      <c r="AR1091" s="13">
        <v>12.71</v>
      </c>
      <c r="AS1091" s="13">
        <v>0</v>
      </c>
      <c r="AT1091" s="13">
        <v>0</v>
      </c>
      <c r="AU1091" s="13">
        <v>0</v>
      </c>
      <c r="AV1091" s="13">
        <v>0</v>
      </c>
      <c r="AW1091" s="16">
        <f t="shared" ref="AW1091:AW1154" si="313">SUM(AL1091:AU1091)</f>
        <v>22.71</v>
      </c>
      <c r="AX1091" s="16">
        <v>45.42</v>
      </c>
      <c r="AY1091" s="10">
        <f t="shared" ref="AY1091:AY1154" si="314">AW1091+AX1091</f>
        <v>68.13</v>
      </c>
      <c r="AZ1091" s="10">
        <f>SUM(Z1091:AK1091)</f>
        <v>0</v>
      </c>
      <c r="BA1091" s="10">
        <v>60</v>
      </c>
      <c r="BB1091" s="10">
        <f t="shared" ref="BB1091:BB1154" si="315">BA1091-AW1091</f>
        <v>37.29</v>
      </c>
      <c r="BC1091" s="10">
        <f t="shared" ref="BC1091:BC1154" si="316">IFERROR(BB1091/4,0)</f>
        <v>9.3224999999999998</v>
      </c>
      <c r="BD1091" s="10">
        <f t="shared" ref="BD1091:BD1154" si="317">AY1091-AZ1091</f>
        <v>68.13</v>
      </c>
      <c r="BE1091" s="10">
        <f t="shared" si="312"/>
        <v>-22.71</v>
      </c>
      <c r="BF1091" s="2" t="s">
        <v>119</v>
      </c>
      <c r="BG1091" s="10">
        <f t="shared" ref="BG1091:BG1154" si="318">AVERAGE(AL1091:AS1091)</f>
        <v>2.8387500000000001</v>
      </c>
      <c r="BH1091" s="36" t="s">
        <v>118</v>
      </c>
      <c r="BI1091" s="39" t="str">
        <f t="shared" ref="BI1091:BI1154" si="319">IF(BF1091="Yes","",IF(BA1091&gt;1250,"E",IF(BA1091&gt;750,"D",
IF(BA1091&gt;=500,"C",
IF(BA1091&gt;=300,"B",
IF(BA1091&gt;=200,"A",
""))))))</f>
        <v/>
      </c>
      <c r="BJ1091" s="39" t="str">
        <f t="shared" ref="BJ1091:BJ1154" si="320">IF(BF1091="Yes","",IF(AY1091&gt;1250,"E",IF(AY1091&gt;750,"D",
IF(AY1091&gt;=500,"C",
IF(AY1091&gt;=300,"B",
IF(AY1091&gt;=200,"A",
""))))))</f>
        <v/>
      </c>
      <c r="BK1091" s="16">
        <f>SUM(AR1091:AX1091)</f>
        <v>80.84</v>
      </c>
      <c r="BL1091" s="10">
        <f>SUM(AL1091:AQ1091)</f>
        <v>10</v>
      </c>
      <c r="BM1091" s="12">
        <f t="shared" ref="BM1091:BN1154" si="321">IFERROR(BK1091/$AY1091,"")</f>
        <v>1.1865551152209013</v>
      </c>
      <c r="BN1091" s="12">
        <f t="shared" si="321"/>
        <v>0.14677821811243214</v>
      </c>
      <c r="BO1091" s="9">
        <f t="shared" ref="BO1091:BO1154" si="322">SUM(AL1091:AS1091)</f>
        <v>22.71</v>
      </c>
      <c r="BP1091" s="39" t="str">
        <f t="shared" ref="BP1091:BP1154" si="323">IF(BF1091="Yes","",IF(BO1091&gt;1250,"E",IF(BO1091&gt;750,"D",
IF(BO1091&gt;=500,"C",
IF(BO1091&gt;=300,"B",
IF(BO1091&gt;=200,"A",
""))))))</f>
        <v/>
      </c>
      <c r="BQ1091" s="147"/>
      <c r="BR1091" s="9">
        <f t="shared" ref="BR1091:BR1154" si="324">SUM(Z1091:AE1091)</f>
        <v>0</v>
      </c>
      <c r="BS1091" s="9">
        <f t="shared" ref="BS1091:BS1154" si="325">SUM(AF1091:AK1091)</f>
        <v>0</v>
      </c>
      <c r="BT1091" s="9">
        <f t="shared" ref="BT1091:BT1154" si="326">SUM(BR1091:BS1091)</f>
        <v>0</v>
      </c>
      <c r="BU1091" s="9" t="str">
        <f>IFERROR(_xlfn.XLOOKUP(D1091,Sheet1!B:B,Sheet1!L:L),"")</f>
        <v/>
      </c>
      <c r="BV1091" s="9" t="e">
        <f>_xlfn.XLOOKUP(BU1091,Sheet1!S:S,Sheet1!T:T)</f>
        <v>#N/A</v>
      </c>
      <c r="BW1091" s="9" t="e">
        <f>_xlfn.XLOOKUP(D1091,Sheet1!B:B,Sheet1!M:M)</f>
        <v>#N/A</v>
      </c>
      <c r="BZ1091" s="108">
        <f t="shared" ref="BZ1091:BZ1154" si="327">AY1091-AW1091</f>
        <v>45.419999999999995</v>
      </c>
      <c r="CB1091" s="12">
        <f>AW1091/AY1091</f>
        <v>0.33333333333333337</v>
      </c>
      <c r="CC1091" s="12">
        <f>AX1091/AY1091</f>
        <v>0.66666666666666674</v>
      </c>
      <c r="CG1091" s="1" t="str">
        <f>IF(BO1091&lt;80,"Below 80",
IF(BO1091&lt;=120,"80-120",
IF(BO1091&lt;=200,"&gt; 120-200",
IF(BO1091&lt;=300,"&gt;200-300",
IF(BO1091&lt;=500,"&gt;300-500",
"&gt;500")))))</f>
        <v>Below 80</v>
      </c>
      <c r="CH1091" s="1" t="str">
        <f>IFERROR(_xlfn.XLOOKUP(CG1091,Scenario!M:M,Scenario!N:N),"")</f>
        <v/>
      </c>
      <c r="CI1091" s="1" t="str">
        <f t="shared" ref="CI1091:CI1154" si="328">IF(BI1091="", IF(BA1091&gt;=1, "Yes", "No"))</f>
        <v>Yes</v>
      </c>
      <c r="CJ1091" s="75">
        <v>45.42</v>
      </c>
    </row>
    <row r="1092" spans="1:88" hidden="1">
      <c r="A1092" s="2">
        <v>1091</v>
      </c>
      <c r="B1092" s="2">
        <v>2025</v>
      </c>
      <c r="C1092" s="1">
        <v>0</v>
      </c>
      <c r="D1092" s="37" t="str">
        <v>001J100000VlyspIAB</v>
      </c>
      <c r="E1092" s="37" t="str">
        <v>OM BUILDERS</v>
      </c>
      <c r="F1092" s="37" t="str">
        <v>WEST BENGAL</v>
      </c>
      <c r="G1092" s="37" t="str">
        <v>24 PARAGANAS SOUTH</v>
      </c>
      <c r="H1092" s="37">
        <v>0</v>
      </c>
      <c r="I1092" s="37" t="str">
        <v>KEDIA PIPES PRIVATE LMITED</v>
      </c>
      <c r="J1092" s="37" t="str">
        <v>Ragon Poddar</v>
      </c>
      <c r="K1092" s="37">
        <v>0</v>
      </c>
      <c r="L1092" s="37" t="str">
        <v>001J100000S140JIAR</v>
      </c>
      <c r="M1092" s="37" t="str">
        <v>East</v>
      </c>
      <c r="N1092" s="2">
        <v>700150</v>
      </c>
      <c r="O1092" s="2" t="str">
        <v>19BWIPM9681C1Z1</v>
      </c>
      <c r="P1092" s="2">
        <v>9874609246</v>
      </c>
      <c r="Q1092" s="2" t="str">
        <v>Apr'25</v>
      </c>
      <c r="R1092" s="2">
        <v>2026</v>
      </c>
      <c r="S1092" s="1">
        <v>0</v>
      </c>
      <c r="T1092" s="2">
        <v>150</v>
      </c>
      <c r="U1092" s="12">
        <v>1.7777777777777778E-2</v>
      </c>
      <c r="V1092" s="1" t="str">
        <v>Challenger</v>
      </c>
      <c r="W1092" s="13">
        <v>0</v>
      </c>
      <c r="X1092" s="13">
        <v>0</v>
      </c>
      <c r="Y1092" s="13">
        <v>0</v>
      </c>
      <c r="Z1092" s="13">
        <v>0</v>
      </c>
      <c r="AA1092" s="13">
        <v>0</v>
      </c>
      <c r="AB1092" s="13">
        <v>0</v>
      </c>
      <c r="AC1092" s="13">
        <v>0</v>
      </c>
      <c r="AD1092" s="13">
        <v>0</v>
      </c>
      <c r="AE1092" s="13">
        <v>0</v>
      </c>
      <c r="AF1092" s="13">
        <v>0</v>
      </c>
      <c r="AG1092" s="13">
        <v>0</v>
      </c>
      <c r="AH1092" s="13">
        <v>0</v>
      </c>
      <c r="AI1092" s="13">
        <v>0</v>
      </c>
      <c r="AJ1092" s="13">
        <v>0</v>
      </c>
      <c r="AK1092" s="13">
        <v>0</v>
      </c>
      <c r="AL1092" s="13">
        <v>6</v>
      </c>
      <c r="AM1092" s="13">
        <v>4</v>
      </c>
      <c r="AN1092" s="13">
        <v>8</v>
      </c>
      <c r="AO1092" s="13">
        <v>0</v>
      </c>
      <c r="AP1092" s="13">
        <v>0</v>
      </c>
      <c r="AQ1092" s="13">
        <v>0</v>
      </c>
      <c r="AR1092" s="13">
        <v>0</v>
      </c>
      <c r="AS1092" s="13">
        <v>8.2200000000000006</v>
      </c>
      <c r="AT1092" s="13">
        <v>0</v>
      </c>
      <c r="AU1092" s="13">
        <v>8</v>
      </c>
      <c r="AV1092" s="13">
        <v>0</v>
      </c>
      <c r="AW1092" s="16">
        <f t="shared" si="313"/>
        <v>34.22</v>
      </c>
      <c r="AX1092" s="16">
        <v>36</v>
      </c>
      <c r="AY1092" s="10">
        <f t="shared" si="314"/>
        <v>70.22</v>
      </c>
      <c r="AZ1092" s="10">
        <f>SUM(Z1092:AK1092)</f>
        <v>0</v>
      </c>
      <c r="BA1092" s="10">
        <v>40</v>
      </c>
      <c r="BB1092" s="10">
        <f t="shared" si="315"/>
        <v>5.7800000000000011</v>
      </c>
      <c r="BC1092" s="10">
        <f t="shared" si="316"/>
        <v>1.4450000000000003</v>
      </c>
      <c r="BD1092" s="10">
        <f t="shared" si="317"/>
        <v>70.22</v>
      </c>
      <c r="BE1092" s="10">
        <f t="shared" si="312"/>
        <v>-34.22</v>
      </c>
      <c r="BF1092" s="2" t="s">
        <v>119</v>
      </c>
      <c r="BG1092" s="10">
        <f t="shared" si="318"/>
        <v>3.2774999999999999</v>
      </c>
      <c r="BH1092" s="36" t="s">
        <v>118</v>
      </c>
      <c r="BI1092" s="39" t="str">
        <f t="shared" si="319"/>
        <v/>
      </c>
      <c r="BJ1092" s="39" t="str">
        <f t="shared" si="320"/>
        <v/>
      </c>
      <c r="BK1092" s="16">
        <f>SUM(AR1092:AX1092)</f>
        <v>86.44</v>
      </c>
      <c r="BL1092" s="10">
        <f>SUM(AL1092:AQ1092)</f>
        <v>18</v>
      </c>
      <c r="BM1092" s="12">
        <f t="shared" si="321"/>
        <v>1.2309883224152662</v>
      </c>
      <c r="BN1092" s="12">
        <f t="shared" si="321"/>
        <v>0.25633722586157792</v>
      </c>
      <c r="BO1092" s="9">
        <f t="shared" si="322"/>
        <v>26.22</v>
      </c>
      <c r="BP1092" s="39" t="str">
        <f t="shared" si="323"/>
        <v/>
      </c>
      <c r="BQ1092" s="147"/>
      <c r="BR1092" s="9">
        <f t="shared" si="324"/>
        <v>0</v>
      </c>
      <c r="BS1092" s="9">
        <f t="shared" si="325"/>
        <v>0</v>
      </c>
      <c r="BT1092" s="9">
        <f t="shared" si="326"/>
        <v>0</v>
      </c>
      <c r="BU1092" s="9" t="str">
        <f>IFERROR(_xlfn.XLOOKUP(D1092,Sheet1!B:B,Sheet1!L:L),"")</f>
        <v/>
      </c>
      <c r="BV1092" s="9" t="e">
        <f>_xlfn.XLOOKUP(BU1092,Sheet1!S:S,Sheet1!T:T)</f>
        <v>#N/A</v>
      </c>
      <c r="BW1092" s="9" t="e">
        <f>_xlfn.XLOOKUP(D1092,Sheet1!B:B,Sheet1!M:M)</f>
        <v>#N/A</v>
      </c>
      <c r="BZ1092" s="108">
        <f t="shared" si="327"/>
        <v>36</v>
      </c>
      <c r="CB1092" s="12">
        <f>AW1092/AY1092</f>
        <v>0.48732554827684421</v>
      </c>
      <c r="CC1092" s="12">
        <f>AX1092/AY1092</f>
        <v>0.51267445172315584</v>
      </c>
      <c r="CG1092" s="1" t="str">
        <f>IF(BO1092&lt;80,"Below 80",
IF(BO1092&lt;=120,"80-120",
IF(BO1092&lt;=200,"&gt; 120-200",
IF(BO1092&lt;=300,"&gt;200-300",
IF(BO1092&lt;=500,"&gt;300-500",
"&gt;500")))))</f>
        <v>Below 80</v>
      </c>
      <c r="CH1092" s="1" t="str">
        <f>IFERROR(_xlfn.XLOOKUP(CG1092,Scenario!M:M,Scenario!N:N),"")</f>
        <v/>
      </c>
      <c r="CI1092" s="1" t="str">
        <f t="shared" si="328"/>
        <v>Yes</v>
      </c>
      <c r="CJ1092" s="75">
        <v>27.78</v>
      </c>
    </row>
    <row r="1093" spans="1:88" hidden="1">
      <c r="A1093" s="2">
        <v>1092</v>
      </c>
      <c r="B1093" s="2">
        <v>2025</v>
      </c>
      <c r="C1093" s="1">
        <v>0</v>
      </c>
      <c r="D1093" s="37" t="str">
        <v>001J100000Vlyu7IAB</v>
      </c>
      <c r="E1093" s="37" t="str">
        <v>SWAPNA BUILDERS</v>
      </c>
      <c r="F1093" s="37" t="str">
        <v>WEST BENGAL</v>
      </c>
      <c r="G1093" s="37" t="str">
        <v>24 PARAGANAS SOUTH</v>
      </c>
      <c r="H1093" s="37">
        <v>0</v>
      </c>
      <c r="I1093" s="37" t="str">
        <v>KEDIA PIPES PRIVATE LMITED</v>
      </c>
      <c r="J1093" s="37" t="str">
        <v>Ragon Poddar</v>
      </c>
      <c r="K1093" s="37">
        <v>0</v>
      </c>
      <c r="L1093" s="37" t="str">
        <v>001J100000S140JIAR</v>
      </c>
      <c r="M1093" s="37" t="str">
        <v>East</v>
      </c>
      <c r="N1093" s="2">
        <v>743330</v>
      </c>
      <c r="O1093" s="2" t="str">
        <v>19DFDPP1425K1Z9</v>
      </c>
      <c r="P1093" s="2">
        <v>8116996777</v>
      </c>
      <c r="Q1093" s="2" t="str">
        <v>Apr'25</v>
      </c>
      <c r="R1093" s="2">
        <v>2026</v>
      </c>
      <c r="S1093" s="1">
        <v>0</v>
      </c>
      <c r="T1093" s="2">
        <v>0</v>
      </c>
      <c r="U1093" s="12">
        <v>0</v>
      </c>
      <c r="V1093" s="1" t="str">
        <v>Minor</v>
      </c>
      <c r="W1093" s="13">
        <v>0</v>
      </c>
      <c r="X1093" s="13">
        <v>0</v>
      </c>
      <c r="Y1093" s="13">
        <v>0</v>
      </c>
      <c r="Z1093" s="13">
        <v>0</v>
      </c>
      <c r="AA1093" s="13">
        <v>0</v>
      </c>
      <c r="AB1093" s="13">
        <v>0</v>
      </c>
      <c r="AC1093" s="13">
        <v>0</v>
      </c>
      <c r="AD1093" s="13">
        <v>0</v>
      </c>
      <c r="AE1093" s="13">
        <v>0</v>
      </c>
      <c r="AF1093" s="13">
        <v>0</v>
      </c>
      <c r="AG1093" s="13">
        <v>0</v>
      </c>
      <c r="AH1093" s="13">
        <v>0</v>
      </c>
      <c r="AI1093" s="13">
        <v>0</v>
      </c>
      <c r="AJ1093" s="13">
        <v>0</v>
      </c>
      <c r="AK1093" s="13">
        <v>0</v>
      </c>
      <c r="AL1093" s="13">
        <v>8</v>
      </c>
      <c r="AM1093" s="13">
        <v>4</v>
      </c>
      <c r="AN1093" s="13">
        <v>0</v>
      </c>
      <c r="AO1093" s="13">
        <v>0</v>
      </c>
      <c r="AP1093" s="13">
        <v>0</v>
      </c>
      <c r="AQ1093" s="13">
        <v>0</v>
      </c>
      <c r="AR1093" s="13">
        <v>0</v>
      </c>
      <c r="AS1093" s="13">
        <v>0</v>
      </c>
      <c r="AT1093" s="13">
        <v>16.21</v>
      </c>
      <c r="AU1093" s="13">
        <v>0</v>
      </c>
      <c r="AV1093" s="13">
        <v>0</v>
      </c>
      <c r="AW1093" s="16">
        <f t="shared" si="313"/>
        <v>28.21</v>
      </c>
      <c r="AX1093" s="16">
        <v>24</v>
      </c>
      <c r="AY1093" s="10">
        <f t="shared" si="314"/>
        <v>52.21</v>
      </c>
      <c r="AZ1093" s="10">
        <f>SUM(Z1093:AK1093)</f>
        <v>0</v>
      </c>
      <c r="BA1093" s="10">
        <v>40</v>
      </c>
      <c r="BB1093" s="10">
        <f t="shared" si="315"/>
        <v>11.79</v>
      </c>
      <c r="BC1093" s="10">
        <f t="shared" si="316"/>
        <v>2.9474999999999998</v>
      </c>
      <c r="BD1093" s="10">
        <f t="shared" si="317"/>
        <v>52.21</v>
      </c>
      <c r="BE1093" s="10">
        <f t="shared" si="312"/>
        <v>-28.21</v>
      </c>
      <c r="BF1093" s="2" t="s">
        <v>119</v>
      </c>
      <c r="BG1093" s="10">
        <f t="shared" si="318"/>
        <v>1.5</v>
      </c>
      <c r="BH1093" s="36" t="s">
        <v>118</v>
      </c>
      <c r="BI1093" s="39" t="str">
        <f t="shared" si="319"/>
        <v/>
      </c>
      <c r="BJ1093" s="39" t="str">
        <f t="shared" si="320"/>
        <v/>
      </c>
      <c r="BK1093" s="16">
        <f>SUM(AR1093:AX1093)</f>
        <v>68.42</v>
      </c>
      <c r="BL1093" s="10">
        <f>SUM(AL1093:AQ1093)</f>
        <v>12</v>
      </c>
      <c r="BM1093" s="12">
        <f t="shared" si="321"/>
        <v>1.3104769201302433</v>
      </c>
      <c r="BN1093" s="12">
        <f t="shared" si="321"/>
        <v>0.22984102662325226</v>
      </c>
      <c r="BO1093" s="9">
        <f t="shared" si="322"/>
        <v>12</v>
      </c>
      <c r="BP1093" s="39" t="str">
        <f t="shared" si="323"/>
        <v/>
      </c>
      <c r="BQ1093" s="147"/>
      <c r="BR1093" s="9">
        <f t="shared" si="324"/>
        <v>0</v>
      </c>
      <c r="BS1093" s="9">
        <f t="shared" si="325"/>
        <v>0</v>
      </c>
      <c r="BT1093" s="9">
        <f t="shared" si="326"/>
        <v>0</v>
      </c>
      <c r="BU1093" s="9" t="str">
        <f>IFERROR(_xlfn.XLOOKUP(D1093,Sheet1!B:B,Sheet1!L:L),"")</f>
        <v/>
      </c>
      <c r="BV1093" s="9" t="e">
        <f>_xlfn.XLOOKUP(BU1093,Sheet1!S:S,Sheet1!T:T)</f>
        <v>#N/A</v>
      </c>
      <c r="BW1093" s="9" t="e">
        <f>_xlfn.XLOOKUP(D1093,Sheet1!B:B,Sheet1!M:M)</f>
        <v>#N/A</v>
      </c>
      <c r="BZ1093" s="108">
        <f t="shared" si="327"/>
        <v>24</v>
      </c>
      <c r="CB1093" s="12">
        <f>AW1093/AY1093</f>
        <v>0.54031794675349554</v>
      </c>
      <c r="CC1093" s="12">
        <f>AX1093/AY1093</f>
        <v>0.45968205324650452</v>
      </c>
      <c r="CG1093" s="1" t="str">
        <f>IF(BO1093&lt;80,"Below 80",
IF(BO1093&lt;=120,"80-120",
IF(BO1093&lt;=200,"&gt; 120-200",
IF(BO1093&lt;=300,"&gt;200-300",
IF(BO1093&lt;=500,"&gt;300-500",
"&gt;500")))))</f>
        <v>Below 80</v>
      </c>
      <c r="CH1093" s="1" t="str">
        <f>IFERROR(_xlfn.XLOOKUP(CG1093,Scenario!M:M,Scenario!N:N),"")</f>
        <v/>
      </c>
      <c r="CI1093" s="1" t="str">
        <f t="shared" si="328"/>
        <v>Yes</v>
      </c>
      <c r="CJ1093" s="75">
        <v>24</v>
      </c>
    </row>
    <row r="1094" spans="1:88" hidden="1">
      <c r="A1094" s="2">
        <v>1093</v>
      </c>
      <c r="B1094" s="2">
        <v>2025</v>
      </c>
      <c r="C1094" s="1">
        <v>0</v>
      </c>
      <c r="D1094" s="37" t="str">
        <v>001J100000Vln5FIAR</v>
      </c>
      <c r="E1094" s="37" t="str">
        <v>SANYAL HARDWARE</v>
      </c>
      <c r="F1094" s="37" t="str">
        <v>WEST BENGAL</v>
      </c>
      <c r="G1094" s="37" t="str">
        <v>MURSHIDABAD</v>
      </c>
      <c r="H1094" s="37">
        <v>0</v>
      </c>
      <c r="I1094" s="37" t="str">
        <v>CHANDRA TRADERS</v>
      </c>
      <c r="J1094" s="37" t="str">
        <v>Shirshendu saha</v>
      </c>
      <c r="K1094" s="37">
        <v>0</v>
      </c>
      <c r="L1094" s="37" t="str">
        <v>001J100000RyPTBIA3</v>
      </c>
      <c r="M1094" s="37" t="str">
        <v>East</v>
      </c>
      <c r="N1094" s="2">
        <v>742101</v>
      </c>
      <c r="O1094" s="2" t="str">
        <v>19AAVFS6078B1ZM</v>
      </c>
      <c r="P1094" s="2">
        <v>9434001054</v>
      </c>
      <c r="Q1094" s="2" t="str">
        <v>Apr'25</v>
      </c>
      <c r="R1094" s="2">
        <v>2026</v>
      </c>
      <c r="S1094" s="1">
        <v>0</v>
      </c>
      <c r="T1094" s="2" t="str">
        <v/>
      </c>
      <c r="U1094" s="12">
        <v>0</v>
      </c>
      <c r="V1094" s="1" t="str">
        <v>Potential Not updated</v>
      </c>
      <c r="W1094" s="13">
        <v>0</v>
      </c>
      <c r="X1094" s="13">
        <v>0</v>
      </c>
      <c r="Y1094" s="13">
        <v>0</v>
      </c>
      <c r="Z1094" s="13">
        <v>0</v>
      </c>
      <c r="AA1094" s="13">
        <v>0</v>
      </c>
      <c r="AB1094" s="13">
        <v>0</v>
      </c>
      <c r="AC1094" s="13">
        <v>0</v>
      </c>
      <c r="AD1094" s="13">
        <v>0</v>
      </c>
      <c r="AE1094" s="13">
        <v>0</v>
      </c>
      <c r="AF1094" s="13">
        <v>0</v>
      </c>
      <c r="AG1094" s="13">
        <v>0</v>
      </c>
      <c r="AH1094" s="13">
        <v>0</v>
      </c>
      <c r="AI1094" s="13">
        <v>0</v>
      </c>
      <c r="AJ1094" s="13">
        <v>0</v>
      </c>
      <c r="AK1094" s="13">
        <v>0</v>
      </c>
      <c r="AL1094" s="13">
        <v>25</v>
      </c>
      <c r="AM1094" s="13">
        <v>0</v>
      </c>
      <c r="AN1094" s="13">
        <v>0</v>
      </c>
      <c r="AO1094" s="13">
        <v>0</v>
      </c>
      <c r="AP1094" s="13">
        <v>7.9</v>
      </c>
      <c r="AQ1094" s="13">
        <v>0</v>
      </c>
      <c r="AR1094" s="13">
        <v>0</v>
      </c>
      <c r="AS1094" s="13">
        <v>0</v>
      </c>
      <c r="AT1094" s="13">
        <v>3</v>
      </c>
      <c r="AU1094" s="13">
        <v>0</v>
      </c>
      <c r="AV1094" s="13">
        <v>0</v>
      </c>
      <c r="AW1094" s="16">
        <f t="shared" si="313"/>
        <v>35.9</v>
      </c>
      <c r="AX1094" s="16">
        <v>65.8</v>
      </c>
      <c r="AY1094" s="10">
        <f t="shared" si="314"/>
        <v>101.69999999999999</v>
      </c>
      <c r="AZ1094" s="10">
        <f>SUM(Z1094:AK1094)</f>
        <v>0</v>
      </c>
      <c r="BA1094" s="10">
        <v>100</v>
      </c>
      <c r="BB1094" s="10">
        <f t="shared" si="315"/>
        <v>64.099999999999994</v>
      </c>
      <c r="BC1094" s="10">
        <f t="shared" si="316"/>
        <v>16.024999999999999</v>
      </c>
      <c r="BD1094" s="10">
        <f t="shared" si="317"/>
        <v>101.69999999999999</v>
      </c>
      <c r="BE1094" s="10">
        <f t="shared" si="312"/>
        <v>-35.9</v>
      </c>
      <c r="BF1094" s="2" t="s">
        <v>119</v>
      </c>
      <c r="BG1094" s="10">
        <f t="shared" si="318"/>
        <v>4.1124999999999998</v>
      </c>
      <c r="BH1094" s="36" t="s">
        <v>118</v>
      </c>
      <c r="BI1094" s="39" t="str">
        <f t="shared" si="319"/>
        <v/>
      </c>
      <c r="BJ1094" s="39" t="str">
        <f t="shared" si="320"/>
        <v/>
      </c>
      <c r="BK1094" s="16">
        <f>SUM(AR1094:AX1094)</f>
        <v>104.69999999999999</v>
      </c>
      <c r="BL1094" s="10">
        <f>SUM(AL1094:AQ1094)</f>
        <v>32.9</v>
      </c>
      <c r="BM1094" s="12">
        <f t="shared" si="321"/>
        <v>1.0294985250737463</v>
      </c>
      <c r="BN1094" s="12">
        <f t="shared" si="321"/>
        <v>0.32350049164208461</v>
      </c>
      <c r="BO1094" s="9">
        <f t="shared" si="322"/>
        <v>32.9</v>
      </c>
      <c r="BP1094" s="39" t="str">
        <f t="shared" si="323"/>
        <v/>
      </c>
      <c r="BQ1094" s="147"/>
      <c r="BR1094" s="9">
        <f t="shared" si="324"/>
        <v>0</v>
      </c>
      <c r="BS1094" s="9">
        <f t="shared" si="325"/>
        <v>0</v>
      </c>
      <c r="BT1094" s="9">
        <f t="shared" si="326"/>
        <v>0</v>
      </c>
      <c r="BU1094" s="9" t="str">
        <f>IFERROR(_xlfn.XLOOKUP(D1094,Sheet1!B:B,Sheet1!L:L),"")</f>
        <v/>
      </c>
      <c r="BV1094" s="9" t="e">
        <f>_xlfn.XLOOKUP(BU1094,Sheet1!S:S,Sheet1!T:T)</f>
        <v>#N/A</v>
      </c>
      <c r="BW1094" s="9" t="e">
        <f>_xlfn.XLOOKUP(D1094,Sheet1!B:B,Sheet1!M:M)</f>
        <v>#N/A</v>
      </c>
      <c r="BZ1094" s="108">
        <f t="shared" si="327"/>
        <v>65.799999999999983</v>
      </c>
      <c r="CB1094" s="12">
        <f>AW1094/AY1094</f>
        <v>0.35299901671583089</v>
      </c>
      <c r="CC1094" s="12">
        <f>AX1094/AY1094</f>
        <v>0.64700098328416922</v>
      </c>
      <c r="CG1094" s="1" t="str">
        <f>IF(BO1094&lt;80,"Below 80",
IF(BO1094&lt;=120,"80-120",
IF(BO1094&lt;=200,"&gt; 120-200",
IF(BO1094&lt;=300,"&gt;200-300",
IF(BO1094&lt;=500,"&gt;300-500",
"&gt;500")))))</f>
        <v>Below 80</v>
      </c>
      <c r="CH1094" s="1" t="str">
        <f>IFERROR(_xlfn.XLOOKUP(CG1094,Scenario!M:M,Scenario!N:N),"")</f>
        <v/>
      </c>
      <c r="CI1094" s="1" t="str">
        <f t="shared" si="328"/>
        <v>Yes</v>
      </c>
      <c r="CJ1094" s="75">
        <v>65.8</v>
      </c>
    </row>
    <row r="1095" spans="1:88" hidden="1">
      <c r="A1095" s="2">
        <v>1094</v>
      </c>
      <c r="B1095" s="2">
        <v>2025</v>
      </c>
      <c r="C1095" s="1">
        <v>0</v>
      </c>
      <c r="D1095" s="37" t="str">
        <v>001J100000VlzG3IAJ</v>
      </c>
      <c r="E1095" s="37" t="str">
        <v>M HOSSAIN ENTERPRISE</v>
      </c>
      <c r="F1095" s="37" t="str">
        <v>WEST BENGAL</v>
      </c>
      <c r="G1095" s="37" t="str">
        <v>MURSHIDABAD</v>
      </c>
      <c r="H1095" s="37">
        <v>0</v>
      </c>
      <c r="I1095" s="37" t="str">
        <v>CHANDRA TRADERS</v>
      </c>
      <c r="J1095" s="37" t="str">
        <v>Shirshendu saha</v>
      </c>
      <c r="K1095" s="37">
        <v>0</v>
      </c>
      <c r="L1095" s="37" t="str">
        <v>001J100000RyPTBIA3</v>
      </c>
      <c r="M1095" s="37" t="str">
        <v>East</v>
      </c>
      <c r="N1095" s="2">
        <v>742202</v>
      </c>
      <c r="O1095" s="2" t="str">
        <v>19AEJPH0083H2ZI</v>
      </c>
      <c r="P1095" s="2">
        <v>7908010188</v>
      </c>
      <c r="Q1095" s="2" t="str">
        <v>Apr'25</v>
      </c>
      <c r="R1095" s="2">
        <v>2026</v>
      </c>
      <c r="S1095" s="1">
        <v>0</v>
      </c>
      <c r="T1095" s="2">
        <v>1600</v>
      </c>
      <c r="U1095" s="12">
        <v>0</v>
      </c>
      <c r="V1095" s="1" t="str">
        <v>Alien</v>
      </c>
      <c r="W1095" s="13">
        <v>0</v>
      </c>
      <c r="X1095" s="13">
        <v>0</v>
      </c>
      <c r="Y1095" s="13">
        <v>0</v>
      </c>
      <c r="Z1095" s="13">
        <v>0</v>
      </c>
      <c r="AA1095" s="13">
        <v>0</v>
      </c>
      <c r="AB1095" s="13">
        <v>0</v>
      </c>
      <c r="AC1095" s="13">
        <v>0</v>
      </c>
      <c r="AD1095" s="13">
        <v>0</v>
      </c>
      <c r="AE1095" s="13">
        <v>0</v>
      </c>
      <c r="AF1095" s="13">
        <v>0</v>
      </c>
      <c r="AG1095" s="13">
        <v>0</v>
      </c>
      <c r="AH1095" s="13">
        <v>0</v>
      </c>
      <c r="AI1095" s="13">
        <v>0</v>
      </c>
      <c r="AJ1095" s="13">
        <v>0</v>
      </c>
      <c r="AK1095" s="13">
        <v>0</v>
      </c>
      <c r="AL1095" s="13">
        <v>25</v>
      </c>
      <c r="AM1095" s="13">
        <v>17</v>
      </c>
      <c r="AN1095" s="13">
        <v>0</v>
      </c>
      <c r="AO1095" s="13">
        <v>0</v>
      </c>
      <c r="AP1095" s="13">
        <v>0</v>
      </c>
      <c r="AQ1095" s="13">
        <v>0</v>
      </c>
      <c r="AR1095" s="13">
        <v>0</v>
      </c>
      <c r="AS1095" s="13">
        <v>0</v>
      </c>
      <c r="AT1095" s="13">
        <v>0</v>
      </c>
      <c r="AU1095" s="13">
        <v>0</v>
      </c>
      <c r="AV1095" s="13">
        <v>0</v>
      </c>
      <c r="AW1095" s="16">
        <f t="shared" si="313"/>
        <v>42</v>
      </c>
      <c r="AX1095" s="16">
        <v>84</v>
      </c>
      <c r="AY1095" s="10">
        <f t="shared" si="314"/>
        <v>126</v>
      </c>
      <c r="AZ1095" s="10">
        <f>SUM(Z1095:AK1095)</f>
        <v>0</v>
      </c>
      <c r="BA1095" s="10">
        <v>42</v>
      </c>
      <c r="BB1095" s="10">
        <f t="shared" si="315"/>
        <v>0</v>
      </c>
      <c r="BC1095" s="10">
        <f t="shared" si="316"/>
        <v>0</v>
      </c>
      <c r="BD1095" s="10">
        <f t="shared" si="317"/>
        <v>126</v>
      </c>
      <c r="BE1095" s="10">
        <f t="shared" si="312"/>
        <v>-42</v>
      </c>
      <c r="BF1095" s="2" t="s">
        <v>119</v>
      </c>
      <c r="BG1095" s="10">
        <f t="shared" si="318"/>
        <v>5.25</v>
      </c>
      <c r="BH1095" s="36" t="s">
        <v>118</v>
      </c>
      <c r="BI1095" s="39" t="str">
        <f t="shared" si="319"/>
        <v/>
      </c>
      <c r="BJ1095" s="39" t="str">
        <f t="shared" si="320"/>
        <v/>
      </c>
      <c r="BK1095" s="16">
        <f>SUM(AR1095:AX1095)</f>
        <v>126</v>
      </c>
      <c r="BL1095" s="10">
        <f>SUM(AL1095:AQ1095)</f>
        <v>42</v>
      </c>
      <c r="BM1095" s="12">
        <f t="shared" si="321"/>
        <v>1</v>
      </c>
      <c r="BN1095" s="12">
        <f t="shared" si="321"/>
        <v>0.33333333333333331</v>
      </c>
      <c r="BO1095" s="9">
        <f t="shared" si="322"/>
        <v>42</v>
      </c>
      <c r="BP1095" s="39" t="str">
        <f t="shared" si="323"/>
        <v/>
      </c>
      <c r="BQ1095" s="147"/>
      <c r="BR1095" s="9">
        <f t="shared" si="324"/>
        <v>0</v>
      </c>
      <c r="BS1095" s="9">
        <f t="shared" si="325"/>
        <v>0</v>
      </c>
      <c r="BT1095" s="9">
        <f t="shared" si="326"/>
        <v>0</v>
      </c>
      <c r="BU1095" s="9" t="str">
        <f>IFERROR(_xlfn.XLOOKUP(D1095,Sheet1!B:B,Sheet1!L:L),"")</f>
        <v/>
      </c>
      <c r="BV1095" s="9" t="e">
        <f>_xlfn.XLOOKUP(BU1095,Sheet1!S:S,Sheet1!T:T)</f>
        <v>#N/A</v>
      </c>
      <c r="BW1095" s="9" t="e">
        <f>_xlfn.XLOOKUP(D1095,Sheet1!B:B,Sheet1!M:M)</f>
        <v>#N/A</v>
      </c>
      <c r="BZ1095" s="108">
        <f t="shared" si="327"/>
        <v>84</v>
      </c>
      <c r="CB1095" s="12">
        <f>AW1095/AY1095</f>
        <v>0.33333333333333331</v>
      </c>
      <c r="CC1095" s="12">
        <f>AX1095/AY1095</f>
        <v>0.66666666666666663</v>
      </c>
      <c r="CG1095" s="1" t="str">
        <f>IF(BO1095&lt;80,"Below 80",
IF(BO1095&lt;=120,"80-120",
IF(BO1095&lt;=200,"&gt; 120-200",
IF(BO1095&lt;=300,"&gt;200-300",
IF(BO1095&lt;=500,"&gt;300-500",
"&gt;500")))))</f>
        <v>Below 80</v>
      </c>
      <c r="CH1095" s="1" t="str">
        <f>IFERROR(_xlfn.XLOOKUP(CG1095,Scenario!M:M,Scenario!N:N),"")</f>
        <v/>
      </c>
      <c r="CI1095" s="1" t="str">
        <f t="shared" si="328"/>
        <v>Yes</v>
      </c>
      <c r="CJ1095" s="75">
        <v>84</v>
      </c>
    </row>
    <row r="1096" spans="1:88" hidden="1">
      <c r="A1096" s="2">
        <v>1095</v>
      </c>
      <c r="B1096" s="2">
        <v>2025</v>
      </c>
      <c r="C1096" s="1">
        <v>0</v>
      </c>
      <c r="D1096" s="37">
        <v>0</v>
      </c>
      <c r="E1096" s="37" t="str">
        <v>M/S SAMARPAN STEELS &amp; CO</v>
      </c>
      <c r="F1096" s="37" t="str">
        <v>UTTAR PRADESH</v>
      </c>
      <c r="G1096" s="37" t="str">
        <v>KANPUR NAGAR</v>
      </c>
      <c r="H1096" s="37">
        <v>0</v>
      </c>
      <c r="I1096" s="37" t="str">
        <v>SHREE LAKSHMAN ROLLING MILL (INDIA) LLP</v>
      </c>
      <c r="J1096" s="37">
        <v>0</v>
      </c>
      <c r="K1096" s="37">
        <v>0</v>
      </c>
      <c r="L1096" s="37" t="str">
        <v>C12815</v>
      </c>
      <c r="M1096" s="37" t="str">
        <v>North</v>
      </c>
      <c r="N1096" s="2" t="e">
        <v>#VALUE!</v>
      </c>
      <c r="O1096" s="2" t="e">
        <v>#VALUE!</v>
      </c>
      <c r="P1096" s="2" t="e">
        <v>#VALUE!</v>
      </c>
      <c r="Q1096" s="2" t="str">
        <v>Apr'25</v>
      </c>
      <c r="R1096" s="2">
        <v>2026</v>
      </c>
      <c r="S1096" s="1">
        <v>0</v>
      </c>
      <c r="T1096" s="2" t="str">
        <v/>
      </c>
      <c r="U1096" s="12">
        <v>0</v>
      </c>
      <c r="V1096" s="1" t="str">
        <v>Potential Not updated</v>
      </c>
      <c r="W1096" s="13">
        <v>0</v>
      </c>
      <c r="X1096" s="13">
        <v>0</v>
      </c>
      <c r="Y1096" s="13">
        <v>0</v>
      </c>
      <c r="Z1096" s="13">
        <v>0</v>
      </c>
      <c r="AA1096" s="13">
        <v>0</v>
      </c>
      <c r="AB1096" s="13">
        <v>0</v>
      </c>
      <c r="AC1096" s="13">
        <v>0</v>
      </c>
      <c r="AD1096" s="13">
        <v>0</v>
      </c>
      <c r="AE1096" s="13">
        <v>0</v>
      </c>
      <c r="AF1096" s="13">
        <v>0</v>
      </c>
      <c r="AG1096" s="13">
        <v>0</v>
      </c>
      <c r="AH1096" s="13">
        <v>0</v>
      </c>
      <c r="AI1096" s="13">
        <v>0</v>
      </c>
      <c r="AJ1096" s="13">
        <v>0</v>
      </c>
      <c r="AK1096" s="13">
        <v>0</v>
      </c>
      <c r="AL1096" s="13">
        <v>22.5</v>
      </c>
      <c r="AM1096" s="13">
        <v>0</v>
      </c>
      <c r="AN1096" s="13">
        <v>0</v>
      </c>
      <c r="AO1096" s="13">
        <v>0</v>
      </c>
      <c r="AP1096" s="13">
        <v>0</v>
      </c>
      <c r="AQ1096" s="13">
        <v>0</v>
      </c>
      <c r="AR1096" s="13">
        <v>0</v>
      </c>
      <c r="AS1096" s="13">
        <v>0</v>
      </c>
      <c r="AT1096" s="13">
        <v>0</v>
      </c>
      <c r="AU1096" s="13">
        <v>0</v>
      </c>
      <c r="AV1096" s="13">
        <v>0</v>
      </c>
      <c r="AW1096" s="16">
        <f t="shared" si="313"/>
        <v>22.5</v>
      </c>
      <c r="AX1096" s="16">
        <v>45</v>
      </c>
      <c r="AY1096" s="10">
        <f t="shared" si="314"/>
        <v>67.5</v>
      </c>
      <c r="AZ1096" s="10">
        <f>SUM(Z1096:AK1096)</f>
        <v>0</v>
      </c>
      <c r="BA1096" s="10"/>
      <c r="BB1096" s="10">
        <f t="shared" si="315"/>
        <v>-22.5</v>
      </c>
      <c r="BC1096" s="10">
        <f t="shared" si="316"/>
        <v>-5.625</v>
      </c>
      <c r="BD1096" s="10">
        <f t="shared" si="317"/>
        <v>67.5</v>
      </c>
      <c r="BE1096" s="10">
        <f t="shared" si="312"/>
        <v>-22.5</v>
      </c>
      <c r="BF1096" s="2" t="s">
        <v>119</v>
      </c>
      <c r="BG1096" s="10">
        <f t="shared" si="318"/>
        <v>2.8125</v>
      </c>
      <c r="BH1096" s="36" t="s">
        <v>118</v>
      </c>
      <c r="BI1096" s="39" t="str">
        <f t="shared" si="319"/>
        <v/>
      </c>
      <c r="BJ1096" s="39" t="str">
        <f t="shared" si="320"/>
        <v/>
      </c>
      <c r="BK1096" s="16">
        <f>SUM(AR1096:AX1096)</f>
        <v>67.5</v>
      </c>
      <c r="BL1096" s="10">
        <f>SUM(AL1096:AQ1096)</f>
        <v>22.5</v>
      </c>
      <c r="BM1096" s="12">
        <f t="shared" si="321"/>
        <v>1</v>
      </c>
      <c r="BN1096" s="12">
        <f t="shared" si="321"/>
        <v>0.33333333333333331</v>
      </c>
      <c r="BO1096" s="9">
        <f t="shared" si="322"/>
        <v>22.5</v>
      </c>
      <c r="BP1096" s="39" t="str">
        <f t="shared" si="323"/>
        <v/>
      </c>
      <c r="BQ1096" s="147"/>
      <c r="BR1096" s="9">
        <f t="shared" si="324"/>
        <v>0</v>
      </c>
      <c r="BS1096" s="9">
        <f t="shared" si="325"/>
        <v>0</v>
      </c>
      <c r="BT1096" s="9">
        <f t="shared" si="326"/>
        <v>0</v>
      </c>
      <c r="BU1096" s="9">
        <f>IFERROR(_xlfn.XLOOKUP(D1096,Sheet1!B:B,Sheet1!L:L),"")</f>
        <v>0</v>
      </c>
      <c r="BV1096" s="9" t="e">
        <f>_xlfn.XLOOKUP(BU1096,Sheet1!S:S,Sheet1!T:T)</f>
        <v>#N/A</v>
      </c>
      <c r="BW1096" s="9">
        <f>_xlfn.XLOOKUP(D1096,Sheet1!B:B,Sheet1!M:M)</f>
        <v>0</v>
      </c>
      <c r="BZ1096" s="108">
        <f t="shared" si="327"/>
        <v>45</v>
      </c>
      <c r="CB1096" s="12">
        <f>AW1096/AY1096</f>
        <v>0.33333333333333331</v>
      </c>
      <c r="CC1096" s="12">
        <f>AX1096/AY1096</f>
        <v>0.66666666666666663</v>
      </c>
      <c r="CG1096" s="1" t="str">
        <f>IF(BO1096&lt;80,"Below 80",
IF(BO1096&lt;=120,"80-120",
IF(BO1096&lt;=200,"&gt; 120-200",
IF(BO1096&lt;=300,"&gt;200-300",
IF(BO1096&lt;=500,"&gt;300-500",
"&gt;500")))))</f>
        <v>Below 80</v>
      </c>
      <c r="CH1096" s="1" t="str">
        <f>IFERROR(_xlfn.XLOOKUP(CG1096,Scenario!M:M,Scenario!N:N),"")</f>
        <v/>
      </c>
      <c r="CI1096" s="1" t="str">
        <f t="shared" si="328"/>
        <v>No</v>
      </c>
      <c r="CJ1096" s="75">
        <v>45</v>
      </c>
    </row>
    <row r="1097" spans="1:88" hidden="1">
      <c r="A1097" s="2">
        <v>1096</v>
      </c>
      <c r="B1097" s="2">
        <v>2025</v>
      </c>
      <c r="C1097" s="1">
        <v>0</v>
      </c>
      <c r="D1097" s="37" t="str">
        <v>001J100000S1FdAIAV</v>
      </c>
      <c r="E1097" s="37" t="str">
        <v>M/S  ANAND SALES CORPORATION</v>
      </c>
      <c r="F1097" s="37" t="str">
        <v>UTTAR PRADESH</v>
      </c>
      <c r="G1097" s="37" t="str">
        <v>KANPUR NAGAR</v>
      </c>
      <c r="H1097" s="37">
        <v>0</v>
      </c>
      <c r="I1097" s="37" t="str">
        <v>SHREE LAKSHMAN ROLLING MILL (INDIA) LLP</v>
      </c>
      <c r="J1097" s="37" t="str">
        <v>Ashutosh Shukla</v>
      </c>
      <c r="K1097" s="37">
        <v>0</v>
      </c>
      <c r="L1097" s="37" t="str">
        <v>C12815</v>
      </c>
      <c r="M1097" s="37" t="str">
        <v>North</v>
      </c>
      <c r="N1097" s="2">
        <v>208001</v>
      </c>
      <c r="O1097" s="2" t="str">
        <v>09AGHPG9985F1ZU</v>
      </c>
      <c r="P1097" s="2">
        <v>9838128059</v>
      </c>
      <c r="Q1097" s="2" t="str">
        <v>Apr'25</v>
      </c>
      <c r="R1097" s="2">
        <v>2026</v>
      </c>
      <c r="S1097" s="1">
        <v>0</v>
      </c>
      <c r="T1097" s="2" t="str">
        <v/>
      </c>
      <c r="U1097" s="12">
        <v>0</v>
      </c>
      <c r="V1097" s="1" t="str">
        <v>Potential Not updated</v>
      </c>
      <c r="W1097" s="13">
        <v>0</v>
      </c>
      <c r="X1097" s="13">
        <v>0</v>
      </c>
      <c r="Y1097" s="13">
        <v>0</v>
      </c>
      <c r="Z1097" s="13">
        <v>0</v>
      </c>
      <c r="AA1097" s="13">
        <v>0</v>
      </c>
      <c r="AB1097" s="13">
        <v>0</v>
      </c>
      <c r="AC1097" s="13">
        <v>0</v>
      </c>
      <c r="AD1097" s="13">
        <v>0</v>
      </c>
      <c r="AE1097" s="13">
        <v>0</v>
      </c>
      <c r="AF1097" s="13">
        <v>0</v>
      </c>
      <c r="AG1097" s="13">
        <v>0</v>
      </c>
      <c r="AH1097" s="13">
        <v>0</v>
      </c>
      <c r="AI1097" s="13">
        <v>0</v>
      </c>
      <c r="AJ1097" s="13">
        <v>0</v>
      </c>
      <c r="AK1097" s="13">
        <v>0</v>
      </c>
      <c r="AL1097" s="13">
        <v>14.635</v>
      </c>
      <c r="AM1097" s="13">
        <v>7</v>
      </c>
      <c r="AN1097" s="13">
        <v>0</v>
      </c>
      <c r="AO1097" s="13">
        <v>0</v>
      </c>
      <c r="AP1097" s="13">
        <v>0</v>
      </c>
      <c r="AQ1097" s="13">
        <v>0</v>
      </c>
      <c r="AR1097" s="13">
        <v>0</v>
      </c>
      <c r="AS1097" s="13">
        <v>0</v>
      </c>
      <c r="AT1097" s="13">
        <v>43</v>
      </c>
      <c r="AU1097" s="13">
        <v>0</v>
      </c>
      <c r="AV1097" s="13">
        <v>42.93</v>
      </c>
      <c r="AW1097" s="16">
        <f t="shared" si="313"/>
        <v>64.634999999999991</v>
      </c>
      <c r="AX1097" s="16">
        <v>43.269999999999996</v>
      </c>
      <c r="AY1097" s="10">
        <f t="shared" si="314"/>
        <v>107.90499999999999</v>
      </c>
      <c r="AZ1097" s="10">
        <f>SUM(Z1097:AK1097)</f>
        <v>0</v>
      </c>
      <c r="BA1097" s="10"/>
      <c r="BB1097" s="10">
        <f t="shared" si="315"/>
        <v>-64.634999999999991</v>
      </c>
      <c r="BC1097" s="10">
        <f t="shared" si="316"/>
        <v>-16.158749999999998</v>
      </c>
      <c r="BD1097" s="10">
        <f t="shared" si="317"/>
        <v>107.90499999999999</v>
      </c>
      <c r="BE1097" s="10">
        <f t="shared" si="312"/>
        <v>-64.634999999999991</v>
      </c>
      <c r="BF1097" s="2" t="s">
        <v>119</v>
      </c>
      <c r="BG1097" s="10">
        <f t="shared" si="318"/>
        <v>2.7043749999999998</v>
      </c>
      <c r="BH1097" s="36" t="s">
        <v>118</v>
      </c>
      <c r="BI1097" s="39" t="str">
        <f t="shared" si="319"/>
        <v/>
      </c>
      <c r="BJ1097" s="39" t="str">
        <f t="shared" si="320"/>
        <v/>
      </c>
      <c r="BK1097" s="16">
        <f>SUM(AR1097:AX1097)</f>
        <v>193.83499999999998</v>
      </c>
      <c r="BL1097" s="10">
        <f>SUM(AL1097:AQ1097)</f>
        <v>21.634999999999998</v>
      </c>
      <c r="BM1097" s="12">
        <f t="shared" si="321"/>
        <v>1.796348640007414</v>
      </c>
      <c r="BN1097" s="12">
        <f t="shared" si="321"/>
        <v>0.20050044020202956</v>
      </c>
      <c r="BO1097" s="9">
        <f t="shared" si="322"/>
        <v>21.634999999999998</v>
      </c>
      <c r="BP1097" s="39" t="str">
        <f t="shared" si="323"/>
        <v/>
      </c>
      <c r="BQ1097" s="147"/>
      <c r="BR1097" s="9">
        <f t="shared" si="324"/>
        <v>0</v>
      </c>
      <c r="BS1097" s="9">
        <f t="shared" si="325"/>
        <v>0</v>
      </c>
      <c r="BT1097" s="9">
        <f t="shared" si="326"/>
        <v>0</v>
      </c>
      <c r="BU1097" s="9" t="str">
        <f>IFERROR(_xlfn.XLOOKUP(D1097,Sheet1!B:B,Sheet1!L:L),"")</f>
        <v/>
      </c>
      <c r="BV1097" s="9" t="e">
        <f>_xlfn.XLOOKUP(BU1097,Sheet1!S:S,Sheet1!T:T)</f>
        <v>#N/A</v>
      </c>
      <c r="BW1097" s="9" t="e">
        <f>_xlfn.XLOOKUP(D1097,Sheet1!B:B,Sheet1!M:M)</f>
        <v>#N/A</v>
      </c>
      <c r="BZ1097" s="108">
        <f t="shared" si="327"/>
        <v>43.269999999999996</v>
      </c>
      <c r="CB1097" s="12">
        <f>AW1097/AY1097</f>
        <v>0.59899911959594088</v>
      </c>
      <c r="CC1097" s="12">
        <f>AX1097/AY1097</f>
        <v>0.40100088040405912</v>
      </c>
      <c r="CG1097" s="1" t="str">
        <f>IF(BO1097&lt;80,"Below 80",
IF(BO1097&lt;=120,"80-120",
IF(BO1097&lt;=200,"&gt; 120-200",
IF(BO1097&lt;=300,"&gt;200-300",
IF(BO1097&lt;=500,"&gt;300-500",
"&gt;500")))))</f>
        <v>Below 80</v>
      </c>
      <c r="CH1097" s="1" t="str">
        <f>IFERROR(_xlfn.XLOOKUP(CG1097,Scenario!M:M,Scenario!N:N),"")</f>
        <v/>
      </c>
      <c r="CI1097" s="1" t="str">
        <f t="shared" si="328"/>
        <v>No</v>
      </c>
      <c r="CJ1097" s="75">
        <v>43.269999999999996</v>
      </c>
    </row>
    <row r="1098" spans="1:88" hidden="1">
      <c r="A1098" s="2">
        <v>1097</v>
      </c>
      <c r="B1098" s="2">
        <v>2025</v>
      </c>
      <c r="C1098" s="1">
        <v>0</v>
      </c>
      <c r="D1098" s="37" t="str">
        <v>0015g00001U8O68AAF</v>
      </c>
      <c r="E1098" s="37" t="str">
        <v>ISKCON IRON COMPANY</v>
      </c>
      <c r="F1098" s="37" t="str">
        <v>UTTAR PRADESH</v>
      </c>
      <c r="G1098" s="37" t="str">
        <v>KANPUR NAGAR</v>
      </c>
      <c r="H1098" s="37">
        <v>0</v>
      </c>
      <c r="I1098" s="37" t="str">
        <v>SHREE LAKSHMAN ROLLING MILL (INDIA) LLP</v>
      </c>
      <c r="J1098" s="37" t="e">
        <v>#VALUE!</v>
      </c>
      <c r="K1098" s="37">
        <v>0</v>
      </c>
      <c r="L1098" s="37" t="str">
        <v>C12815</v>
      </c>
      <c r="M1098" s="37" t="str">
        <v>North</v>
      </c>
      <c r="N1098" s="2" t="e">
        <v>#VALUE!</v>
      </c>
      <c r="O1098" s="2" t="e">
        <v>#VALUE!</v>
      </c>
      <c r="P1098" s="2" t="e">
        <v>#VALUE!</v>
      </c>
      <c r="Q1098" s="2" t="str">
        <v>Apr'25</v>
      </c>
      <c r="R1098" s="2">
        <v>2026</v>
      </c>
      <c r="S1098" s="1">
        <v>0</v>
      </c>
      <c r="T1098" s="2">
        <v>1000</v>
      </c>
      <c r="U1098" s="12">
        <v>0</v>
      </c>
      <c r="V1098" s="1" t="str">
        <v>Alien</v>
      </c>
      <c r="W1098" s="13">
        <v>0</v>
      </c>
      <c r="X1098" s="13">
        <v>0</v>
      </c>
      <c r="Y1098" s="13">
        <v>0</v>
      </c>
      <c r="Z1098" s="13">
        <v>0</v>
      </c>
      <c r="AA1098" s="13">
        <v>0</v>
      </c>
      <c r="AB1098" s="13">
        <v>0</v>
      </c>
      <c r="AC1098" s="13">
        <v>0</v>
      </c>
      <c r="AD1098" s="13">
        <v>0</v>
      </c>
      <c r="AE1098" s="13">
        <v>0</v>
      </c>
      <c r="AF1098" s="13">
        <v>0</v>
      </c>
      <c r="AG1098" s="13">
        <v>0</v>
      </c>
      <c r="AH1098" s="13">
        <v>0</v>
      </c>
      <c r="AI1098" s="13">
        <v>0</v>
      </c>
      <c r="AJ1098" s="13">
        <v>0</v>
      </c>
      <c r="AK1098" s="13">
        <v>0</v>
      </c>
      <c r="AL1098" s="13">
        <v>63.23</v>
      </c>
      <c r="AM1098" s="13">
        <v>0</v>
      </c>
      <c r="AN1098" s="13">
        <v>0</v>
      </c>
      <c r="AO1098" s="13">
        <v>0</v>
      </c>
      <c r="AP1098" s="13">
        <v>0</v>
      </c>
      <c r="AQ1098" s="13">
        <v>0</v>
      </c>
      <c r="AR1098" s="13">
        <v>0</v>
      </c>
      <c r="AS1098" s="13">
        <v>0</v>
      </c>
      <c r="AT1098" s="13">
        <v>0</v>
      </c>
      <c r="AU1098" s="13">
        <v>0</v>
      </c>
      <c r="AV1098" s="13">
        <v>0</v>
      </c>
      <c r="AW1098" s="16">
        <f t="shared" si="313"/>
        <v>63.23</v>
      </c>
      <c r="AX1098" s="16">
        <v>126.46</v>
      </c>
      <c r="AY1098" s="10">
        <f t="shared" si="314"/>
        <v>189.69</v>
      </c>
      <c r="AZ1098" s="10">
        <f>SUM(Z1098:AK1098)</f>
        <v>0</v>
      </c>
      <c r="BA1098" s="10"/>
      <c r="BB1098" s="10">
        <f t="shared" si="315"/>
        <v>-63.23</v>
      </c>
      <c r="BC1098" s="10">
        <f t="shared" si="316"/>
        <v>-15.807499999999999</v>
      </c>
      <c r="BD1098" s="10">
        <f t="shared" si="317"/>
        <v>189.69</v>
      </c>
      <c r="BE1098" s="10">
        <f t="shared" si="312"/>
        <v>-63.23</v>
      </c>
      <c r="BF1098" s="2" t="s">
        <v>119</v>
      </c>
      <c r="BG1098" s="10">
        <f t="shared" si="318"/>
        <v>7.9037499999999996</v>
      </c>
      <c r="BH1098" s="36" t="s">
        <v>118</v>
      </c>
      <c r="BI1098" s="39" t="str">
        <f t="shared" si="319"/>
        <v/>
      </c>
      <c r="BJ1098" s="39" t="str">
        <f t="shared" si="320"/>
        <v/>
      </c>
      <c r="BK1098" s="16">
        <f>SUM(AR1098:AX1098)</f>
        <v>189.69</v>
      </c>
      <c r="BL1098" s="10">
        <f>SUM(AL1098:AQ1098)</f>
        <v>63.23</v>
      </c>
      <c r="BM1098" s="12">
        <f t="shared" si="321"/>
        <v>1</v>
      </c>
      <c r="BN1098" s="12">
        <f t="shared" si="321"/>
        <v>0.33333333333333331</v>
      </c>
      <c r="BO1098" s="9">
        <f t="shared" si="322"/>
        <v>63.23</v>
      </c>
      <c r="BP1098" s="39" t="str">
        <f t="shared" si="323"/>
        <v/>
      </c>
      <c r="BQ1098" s="147"/>
      <c r="BR1098" s="9">
        <f t="shared" si="324"/>
        <v>0</v>
      </c>
      <c r="BS1098" s="9">
        <f t="shared" si="325"/>
        <v>0</v>
      </c>
      <c r="BT1098" s="9">
        <f t="shared" si="326"/>
        <v>0</v>
      </c>
      <c r="BU1098" s="9" t="str">
        <f>IFERROR(_xlfn.XLOOKUP(D1098,Sheet1!B:B,Sheet1!L:L),"")</f>
        <v/>
      </c>
      <c r="BV1098" s="9" t="e">
        <f>_xlfn.XLOOKUP(BU1098,Sheet1!S:S,Sheet1!T:T)</f>
        <v>#N/A</v>
      </c>
      <c r="BW1098" s="9" t="e">
        <f>_xlfn.XLOOKUP(D1098,Sheet1!B:B,Sheet1!M:M)</f>
        <v>#N/A</v>
      </c>
      <c r="BZ1098" s="108">
        <f t="shared" si="327"/>
        <v>126.46000000000001</v>
      </c>
      <c r="CB1098" s="12">
        <f>AW1098/AY1098</f>
        <v>0.33333333333333331</v>
      </c>
      <c r="CC1098" s="12">
        <f>AX1098/AY1098</f>
        <v>0.66666666666666663</v>
      </c>
      <c r="CG1098" s="1" t="str">
        <f>IF(BO1098&lt;80,"Below 80",
IF(BO1098&lt;=120,"80-120",
IF(BO1098&lt;=200,"&gt; 120-200",
IF(BO1098&lt;=300,"&gt;200-300",
IF(BO1098&lt;=500,"&gt;300-500",
"&gt;500")))))</f>
        <v>Below 80</v>
      </c>
      <c r="CH1098" s="1" t="str">
        <f>IFERROR(_xlfn.XLOOKUP(CG1098,Scenario!M:M,Scenario!N:N),"")</f>
        <v/>
      </c>
      <c r="CI1098" s="1" t="str">
        <f t="shared" si="328"/>
        <v>No</v>
      </c>
      <c r="CJ1098" s="75">
        <v>126.46</v>
      </c>
    </row>
    <row r="1099" spans="1:88" hidden="1">
      <c r="A1099" s="2">
        <v>1098</v>
      </c>
      <c r="B1099" s="2">
        <v>2025</v>
      </c>
      <c r="C1099" s="1">
        <v>0</v>
      </c>
      <c r="D1099" s="37" t="str">
        <v>001J100000Vn2IVIAZ</v>
      </c>
      <c r="E1099" s="37" t="str">
        <v>ANKIT STEELS</v>
      </c>
      <c r="F1099" s="37" t="str">
        <v>UTTAR PRADESH</v>
      </c>
      <c r="G1099" s="37" t="str">
        <v>KANPUR NAGAR</v>
      </c>
      <c r="H1099" s="37">
        <v>0</v>
      </c>
      <c r="I1099" s="37" t="str">
        <v>SHREE LAKSHMAN ROLLING MILL (INDIA) LLP</v>
      </c>
      <c r="J1099" s="37" t="str">
        <v>Ashutosh Shukla</v>
      </c>
      <c r="K1099" s="37">
        <v>0</v>
      </c>
      <c r="L1099" s="37" t="str">
        <v>C12815</v>
      </c>
      <c r="M1099" s="37" t="str">
        <v>North</v>
      </c>
      <c r="N1099" s="2">
        <v>208022</v>
      </c>
      <c r="O1099" s="2" t="str">
        <v>09BXFPG5858P1ZN</v>
      </c>
      <c r="P1099" s="2">
        <v>9839646362</v>
      </c>
      <c r="Q1099" s="2" t="str">
        <v>Apr'25</v>
      </c>
      <c r="R1099" s="2">
        <v>2026</v>
      </c>
      <c r="S1099" s="1">
        <v>0</v>
      </c>
      <c r="T1099" s="2">
        <v>30</v>
      </c>
      <c r="U1099" s="12">
        <v>0</v>
      </c>
      <c r="V1099" s="1" t="str">
        <v>Minor</v>
      </c>
      <c r="W1099" s="13">
        <v>0</v>
      </c>
      <c r="X1099" s="13">
        <v>0</v>
      </c>
      <c r="Y1099" s="13">
        <v>0</v>
      </c>
      <c r="Z1099" s="13">
        <v>0</v>
      </c>
      <c r="AA1099" s="13">
        <v>0</v>
      </c>
      <c r="AB1099" s="13">
        <v>0</v>
      </c>
      <c r="AC1099" s="13">
        <v>0</v>
      </c>
      <c r="AD1099" s="13">
        <v>0</v>
      </c>
      <c r="AE1099" s="13">
        <v>0</v>
      </c>
      <c r="AF1099" s="13">
        <v>0</v>
      </c>
      <c r="AG1099" s="13">
        <v>0</v>
      </c>
      <c r="AH1099" s="13">
        <v>0</v>
      </c>
      <c r="AI1099" s="13">
        <v>0</v>
      </c>
      <c r="AJ1099" s="13">
        <v>0</v>
      </c>
      <c r="AK1099" s="13">
        <v>0</v>
      </c>
      <c r="AL1099" s="13">
        <v>9.6349999999999998</v>
      </c>
      <c r="AM1099" s="13">
        <v>10.3</v>
      </c>
      <c r="AN1099" s="13">
        <v>0</v>
      </c>
      <c r="AO1099" s="13">
        <v>0</v>
      </c>
      <c r="AP1099" s="13">
        <v>0</v>
      </c>
      <c r="AQ1099" s="13">
        <v>0</v>
      </c>
      <c r="AR1099" s="13">
        <v>0</v>
      </c>
      <c r="AS1099" s="13">
        <v>0</v>
      </c>
      <c r="AT1099" s="13">
        <v>0</v>
      </c>
      <c r="AU1099" s="13">
        <v>0</v>
      </c>
      <c r="AV1099" s="13">
        <v>0</v>
      </c>
      <c r="AW1099" s="16">
        <f t="shared" si="313"/>
        <v>19.935000000000002</v>
      </c>
      <c r="AX1099" s="16">
        <v>39.870000000000005</v>
      </c>
      <c r="AY1099" s="10">
        <f t="shared" si="314"/>
        <v>59.805000000000007</v>
      </c>
      <c r="AZ1099" s="10">
        <f>SUM(Z1099:AK1099)</f>
        <v>0</v>
      </c>
      <c r="BA1099" s="10"/>
      <c r="BB1099" s="10">
        <f t="shared" si="315"/>
        <v>-19.935000000000002</v>
      </c>
      <c r="BC1099" s="10">
        <f t="shared" si="316"/>
        <v>-4.9837500000000006</v>
      </c>
      <c r="BD1099" s="10">
        <f t="shared" si="317"/>
        <v>59.805000000000007</v>
      </c>
      <c r="BE1099" s="10">
        <f t="shared" si="312"/>
        <v>-19.935000000000002</v>
      </c>
      <c r="BF1099" s="2" t="s">
        <v>119</v>
      </c>
      <c r="BG1099" s="10">
        <f t="shared" si="318"/>
        <v>2.4918750000000003</v>
      </c>
      <c r="BH1099" s="36" t="s">
        <v>118</v>
      </c>
      <c r="BI1099" s="39" t="str">
        <f t="shared" si="319"/>
        <v/>
      </c>
      <c r="BJ1099" s="39" t="str">
        <f t="shared" si="320"/>
        <v/>
      </c>
      <c r="BK1099" s="16">
        <f>SUM(AR1099:AX1099)</f>
        <v>59.805000000000007</v>
      </c>
      <c r="BL1099" s="10">
        <f>SUM(AL1099:AQ1099)</f>
        <v>19.935000000000002</v>
      </c>
      <c r="BM1099" s="12">
        <f t="shared" si="321"/>
        <v>1</v>
      </c>
      <c r="BN1099" s="12">
        <f t="shared" si="321"/>
        <v>0.33333333333333331</v>
      </c>
      <c r="BO1099" s="9">
        <f t="shared" si="322"/>
        <v>19.935000000000002</v>
      </c>
      <c r="BP1099" s="39" t="str">
        <f t="shared" si="323"/>
        <v/>
      </c>
      <c r="BQ1099" s="147"/>
      <c r="BR1099" s="9">
        <f t="shared" si="324"/>
        <v>0</v>
      </c>
      <c r="BS1099" s="9">
        <f t="shared" si="325"/>
        <v>0</v>
      </c>
      <c r="BT1099" s="9">
        <f t="shared" si="326"/>
        <v>0</v>
      </c>
      <c r="BU1099" s="9" t="str">
        <f>IFERROR(_xlfn.XLOOKUP(D1099,Sheet1!B:B,Sheet1!L:L),"")</f>
        <v/>
      </c>
      <c r="BV1099" s="9" t="e">
        <f>_xlfn.XLOOKUP(BU1099,Sheet1!S:S,Sheet1!T:T)</f>
        <v>#N/A</v>
      </c>
      <c r="BW1099" s="9" t="e">
        <f>_xlfn.XLOOKUP(D1099,Sheet1!B:B,Sheet1!M:M)</f>
        <v>#N/A</v>
      </c>
      <c r="BZ1099" s="108">
        <f t="shared" si="327"/>
        <v>39.870000000000005</v>
      </c>
      <c r="CB1099" s="12">
        <f>AW1099/AY1099</f>
        <v>0.33333333333333331</v>
      </c>
      <c r="CC1099" s="12">
        <f>AX1099/AY1099</f>
        <v>0.66666666666666663</v>
      </c>
      <c r="CG1099" s="1" t="str">
        <f>IF(BO1099&lt;80,"Below 80",
IF(BO1099&lt;=120,"80-120",
IF(BO1099&lt;=200,"&gt; 120-200",
IF(BO1099&lt;=300,"&gt;200-300",
IF(BO1099&lt;=500,"&gt;300-500",
"&gt;500")))))</f>
        <v>Below 80</v>
      </c>
      <c r="CH1099" s="1" t="str">
        <f>IFERROR(_xlfn.XLOOKUP(CG1099,Scenario!M:M,Scenario!N:N),"")</f>
        <v/>
      </c>
      <c r="CI1099" s="1" t="str">
        <f t="shared" si="328"/>
        <v>No</v>
      </c>
      <c r="CJ1099" s="75">
        <v>39.870000000000005</v>
      </c>
    </row>
    <row r="1100" spans="1:88" hidden="1">
      <c r="A1100" s="2">
        <v>1099</v>
      </c>
      <c r="B1100" s="2">
        <v>2025</v>
      </c>
      <c r="C1100" s="1">
        <v>0</v>
      </c>
      <c r="D1100" s="37" t="str">
        <v>0015g00001caFOqAAM</v>
      </c>
      <c r="E1100" s="37" t="str">
        <v>M/S R.CHAURASIA IRON STORES</v>
      </c>
      <c r="F1100" s="37" t="str">
        <v>UTTAR PRADESH</v>
      </c>
      <c r="G1100" s="37" t="str">
        <v>KANPUR NAGAR</v>
      </c>
      <c r="H1100" s="37">
        <v>0</v>
      </c>
      <c r="I1100" s="37" t="str">
        <v>SHREE LAKSHMAN ROLLING MILL (INDIA) LLP</v>
      </c>
      <c r="J1100" s="37" t="str">
        <v>Ashutosh Shukla</v>
      </c>
      <c r="K1100" s="37">
        <v>0</v>
      </c>
      <c r="L1100" s="37" t="str">
        <v>C12815</v>
      </c>
      <c r="M1100" s="37" t="str">
        <v>North</v>
      </c>
      <c r="N1100" s="2">
        <v>208001</v>
      </c>
      <c r="O1100" s="2" t="str">
        <v>09ABBPC6432A1ZC</v>
      </c>
      <c r="P1100" s="2">
        <v>8896787073</v>
      </c>
      <c r="Q1100" s="2" t="str">
        <v>Apr'25</v>
      </c>
      <c r="R1100" s="2">
        <v>2026</v>
      </c>
      <c r="S1100" s="1">
        <v>0</v>
      </c>
      <c r="T1100" s="2" t="str">
        <v/>
      </c>
      <c r="U1100" s="12">
        <v>0</v>
      </c>
      <c r="V1100" s="1" t="str">
        <v>Potential Not updated</v>
      </c>
      <c r="W1100" s="13">
        <v>0</v>
      </c>
      <c r="X1100" s="13">
        <v>0</v>
      </c>
      <c r="Y1100" s="13">
        <v>0</v>
      </c>
      <c r="Z1100" s="13">
        <v>0</v>
      </c>
      <c r="AA1100" s="13">
        <v>0</v>
      </c>
      <c r="AB1100" s="13">
        <v>0</v>
      </c>
      <c r="AC1100" s="13">
        <v>0</v>
      </c>
      <c r="AD1100" s="13">
        <v>0</v>
      </c>
      <c r="AE1100" s="13">
        <v>0</v>
      </c>
      <c r="AF1100" s="13">
        <v>0</v>
      </c>
      <c r="AG1100" s="13">
        <v>0</v>
      </c>
      <c r="AH1100" s="13">
        <v>0</v>
      </c>
      <c r="AI1100" s="13">
        <v>0</v>
      </c>
      <c r="AJ1100" s="13">
        <v>0</v>
      </c>
      <c r="AK1100" s="13">
        <v>0</v>
      </c>
      <c r="AL1100" s="13">
        <v>14.074999999999999</v>
      </c>
      <c r="AM1100" s="13">
        <v>0</v>
      </c>
      <c r="AN1100" s="13">
        <v>0</v>
      </c>
      <c r="AO1100" s="13">
        <v>0</v>
      </c>
      <c r="AP1100" s="13">
        <v>0</v>
      </c>
      <c r="AQ1100" s="13">
        <v>0</v>
      </c>
      <c r="AR1100" s="13">
        <v>0</v>
      </c>
      <c r="AS1100" s="13">
        <v>0</v>
      </c>
      <c r="AT1100" s="13">
        <v>0</v>
      </c>
      <c r="AU1100" s="13">
        <v>0</v>
      </c>
      <c r="AV1100" s="13">
        <v>0</v>
      </c>
      <c r="AW1100" s="16">
        <f t="shared" si="313"/>
        <v>14.074999999999999</v>
      </c>
      <c r="AX1100" s="16">
        <v>28.15</v>
      </c>
      <c r="AY1100" s="10">
        <f t="shared" si="314"/>
        <v>42.224999999999994</v>
      </c>
      <c r="AZ1100" s="10">
        <f>SUM(Z1100:AK1100)</f>
        <v>0</v>
      </c>
      <c r="BA1100" s="10"/>
      <c r="BB1100" s="10">
        <f t="shared" si="315"/>
        <v>-14.074999999999999</v>
      </c>
      <c r="BC1100" s="10">
        <f t="shared" si="316"/>
        <v>-3.5187499999999998</v>
      </c>
      <c r="BD1100" s="10">
        <f t="shared" si="317"/>
        <v>42.224999999999994</v>
      </c>
      <c r="BE1100" s="10">
        <f t="shared" si="312"/>
        <v>-14.074999999999999</v>
      </c>
      <c r="BF1100" s="2" t="s">
        <v>119</v>
      </c>
      <c r="BG1100" s="10">
        <f t="shared" si="318"/>
        <v>1.7593749999999999</v>
      </c>
      <c r="BH1100" s="36" t="s">
        <v>118</v>
      </c>
      <c r="BI1100" s="39" t="str">
        <f t="shared" si="319"/>
        <v/>
      </c>
      <c r="BJ1100" s="39" t="str">
        <f t="shared" si="320"/>
        <v/>
      </c>
      <c r="BK1100" s="16">
        <f>SUM(AR1100:AX1100)</f>
        <v>42.224999999999994</v>
      </c>
      <c r="BL1100" s="10">
        <f>SUM(AL1100:AQ1100)</f>
        <v>14.074999999999999</v>
      </c>
      <c r="BM1100" s="12">
        <f t="shared" si="321"/>
        <v>1</v>
      </c>
      <c r="BN1100" s="12">
        <f t="shared" si="321"/>
        <v>0.33333333333333337</v>
      </c>
      <c r="BO1100" s="9">
        <f t="shared" si="322"/>
        <v>14.074999999999999</v>
      </c>
      <c r="BP1100" s="39" t="str">
        <f t="shared" si="323"/>
        <v/>
      </c>
      <c r="BQ1100" s="147"/>
      <c r="BR1100" s="9">
        <f t="shared" si="324"/>
        <v>0</v>
      </c>
      <c r="BS1100" s="9">
        <f t="shared" si="325"/>
        <v>0</v>
      </c>
      <c r="BT1100" s="9">
        <f t="shared" si="326"/>
        <v>0</v>
      </c>
      <c r="BU1100" s="9" t="str">
        <f>IFERROR(_xlfn.XLOOKUP(D1100,Sheet1!B:B,Sheet1!L:L),"")</f>
        <v/>
      </c>
      <c r="BV1100" s="9" t="e">
        <f>_xlfn.XLOOKUP(BU1100,Sheet1!S:S,Sheet1!T:T)</f>
        <v>#N/A</v>
      </c>
      <c r="BW1100" s="9" t="e">
        <f>_xlfn.XLOOKUP(D1100,Sheet1!B:B,Sheet1!M:M)</f>
        <v>#N/A</v>
      </c>
      <c r="BZ1100" s="108">
        <f t="shared" si="327"/>
        <v>28.149999999999995</v>
      </c>
      <c r="CB1100" s="12">
        <f>AW1100/AY1100</f>
        <v>0.33333333333333337</v>
      </c>
      <c r="CC1100" s="12">
        <f>AX1100/AY1100</f>
        <v>0.66666666666666674</v>
      </c>
      <c r="CG1100" s="1" t="str">
        <f>IF(BO1100&lt;80,"Below 80",
IF(BO1100&lt;=120,"80-120",
IF(BO1100&lt;=200,"&gt; 120-200",
IF(BO1100&lt;=300,"&gt;200-300",
IF(BO1100&lt;=500,"&gt;300-500",
"&gt;500")))))</f>
        <v>Below 80</v>
      </c>
      <c r="CH1100" s="1" t="str">
        <f>IFERROR(_xlfn.XLOOKUP(CG1100,Scenario!M:M,Scenario!N:N),"")</f>
        <v/>
      </c>
      <c r="CI1100" s="1" t="str">
        <f t="shared" si="328"/>
        <v>No</v>
      </c>
      <c r="CJ1100" s="75">
        <v>28.15</v>
      </c>
    </row>
    <row r="1101" spans="1:88" hidden="1">
      <c r="A1101" s="2">
        <v>1100</v>
      </c>
      <c r="B1101" s="2">
        <v>2025</v>
      </c>
      <c r="C1101" s="1">
        <v>0</v>
      </c>
      <c r="D1101" s="37" t="str">
        <v>0015g00001TBQC8AAP</v>
      </c>
      <c r="E1101" s="37" t="str">
        <v>SHREE GANESH CORP.</v>
      </c>
      <c r="F1101" s="37" t="str">
        <v>UTTAR PRADESH</v>
      </c>
      <c r="G1101" s="37" t="str">
        <v>KANPUR NAGAR</v>
      </c>
      <c r="H1101" s="37">
        <v>0</v>
      </c>
      <c r="I1101" s="37" t="str">
        <v>SHREE LAKSHMAN ROLLING MILL (INDIA) LLP</v>
      </c>
      <c r="J1101" s="37" t="e">
        <v>#VALUE!</v>
      </c>
      <c r="K1101" s="37">
        <v>0</v>
      </c>
      <c r="L1101" s="37" t="str">
        <v>C12815</v>
      </c>
      <c r="M1101" s="37" t="str">
        <v>North</v>
      </c>
      <c r="N1101" s="2" t="e">
        <v>#VALUE!</v>
      </c>
      <c r="O1101" s="2" t="e">
        <v>#VALUE!</v>
      </c>
      <c r="P1101" s="2" t="e">
        <v>#VALUE!</v>
      </c>
      <c r="Q1101" s="2" t="str">
        <v>Apr'25</v>
      </c>
      <c r="R1101" s="2">
        <v>2026</v>
      </c>
      <c r="S1101" s="1">
        <v>0</v>
      </c>
      <c r="T1101" s="2" t="str">
        <v/>
      </c>
      <c r="U1101" s="12">
        <v>0</v>
      </c>
      <c r="V1101" s="1" t="str">
        <v>Potential Not updated</v>
      </c>
      <c r="W1101" s="13">
        <v>0</v>
      </c>
      <c r="X1101" s="13">
        <v>0</v>
      </c>
      <c r="Y1101" s="13">
        <v>0</v>
      </c>
      <c r="Z1101" s="13">
        <v>0</v>
      </c>
      <c r="AA1101" s="13">
        <v>0</v>
      </c>
      <c r="AB1101" s="13">
        <v>0</v>
      </c>
      <c r="AC1101" s="13">
        <v>0</v>
      </c>
      <c r="AD1101" s="13">
        <v>0</v>
      </c>
      <c r="AE1101" s="13">
        <v>0</v>
      </c>
      <c r="AF1101" s="13">
        <v>0</v>
      </c>
      <c r="AG1101" s="13">
        <v>0</v>
      </c>
      <c r="AH1101" s="13">
        <v>0</v>
      </c>
      <c r="AI1101" s="13">
        <v>0</v>
      </c>
      <c r="AJ1101" s="13">
        <v>0</v>
      </c>
      <c r="AK1101" s="13">
        <v>0</v>
      </c>
      <c r="AL1101" s="13">
        <v>15</v>
      </c>
      <c r="AM1101" s="13">
        <v>0</v>
      </c>
      <c r="AN1101" s="13">
        <v>0</v>
      </c>
      <c r="AO1101" s="13">
        <v>0</v>
      </c>
      <c r="AP1101" s="13">
        <v>0</v>
      </c>
      <c r="AQ1101" s="13">
        <v>0</v>
      </c>
      <c r="AR1101" s="13">
        <v>0</v>
      </c>
      <c r="AS1101" s="13">
        <v>0</v>
      </c>
      <c r="AT1101" s="13">
        <v>0</v>
      </c>
      <c r="AU1101" s="13">
        <v>0</v>
      </c>
      <c r="AV1101" s="13">
        <v>0</v>
      </c>
      <c r="AW1101" s="16">
        <f t="shared" si="313"/>
        <v>15</v>
      </c>
      <c r="AX1101" s="16">
        <v>30</v>
      </c>
      <c r="AY1101" s="10">
        <f t="shared" si="314"/>
        <v>45</v>
      </c>
      <c r="AZ1101" s="10">
        <f>SUM(Z1101:AK1101)</f>
        <v>0</v>
      </c>
      <c r="BA1101" s="10"/>
      <c r="BB1101" s="10">
        <f t="shared" si="315"/>
        <v>-15</v>
      </c>
      <c r="BC1101" s="10">
        <f t="shared" si="316"/>
        <v>-3.75</v>
      </c>
      <c r="BD1101" s="10">
        <f t="shared" si="317"/>
        <v>45</v>
      </c>
      <c r="BE1101" s="10">
        <f t="shared" si="312"/>
        <v>-15</v>
      </c>
      <c r="BF1101" s="2" t="s">
        <v>119</v>
      </c>
      <c r="BG1101" s="10">
        <f t="shared" si="318"/>
        <v>1.875</v>
      </c>
      <c r="BH1101" s="36" t="s">
        <v>118</v>
      </c>
      <c r="BI1101" s="39" t="str">
        <f t="shared" si="319"/>
        <v/>
      </c>
      <c r="BJ1101" s="39" t="str">
        <f t="shared" si="320"/>
        <v/>
      </c>
      <c r="BK1101" s="16">
        <f>SUM(AR1101:AX1101)</f>
        <v>45</v>
      </c>
      <c r="BL1101" s="10">
        <f>SUM(AL1101:AQ1101)</f>
        <v>15</v>
      </c>
      <c r="BM1101" s="12">
        <f t="shared" si="321"/>
        <v>1</v>
      </c>
      <c r="BN1101" s="12">
        <f t="shared" si="321"/>
        <v>0.33333333333333331</v>
      </c>
      <c r="BO1101" s="9">
        <f t="shared" si="322"/>
        <v>15</v>
      </c>
      <c r="BP1101" s="39" t="str">
        <f t="shared" si="323"/>
        <v/>
      </c>
      <c r="BQ1101" s="147"/>
      <c r="BR1101" s="9">
        <f t="shared" si="324"/>
        <v>0</v>
      </c>
      <c r="BS1101" s="9">
        <f t="shared" si="325"/>
        <v>0</v>
      </c>
      <c r="BT1101" s="9">
        <f t="shared" si="326"/>
        <v>0</v>
      </c>
      <c r="BU1101" s="9" t="str">
        <f>IFERROR(_xlfn.XLOOKUP(D1101,Sheet1!B:B,Sheet1!L:L),"")</f>
        <v/>
      </c>
      <c r="BV1101" s="9" t="e">
        <f>_xlfn.XLOOKUP(BU1101,Sheet1!S:S,Sheet1!T:T)</f>
        <v>#N/A</v>
      </c>
      <c r="BW1101" s="9" t="e">
        <f>_xlfn.XLOOKUP(D1101,Sheet1!B:B,Sheet1!M:M)</f>
        <v>#N/A</v>
      </c>
      <c r="BZ1101" s="108">
        <f t="shared" si="327"/>
        <v>30</v>
      </c>
      <c r="CB1101" s="12">
        <f>AW1101/AY1101</f>
        <v>0.33333333333333331</v>
      </c>
      <c r="CC1101" s="12">
        <f>AX1101/AY1101</f>
        <v>0.66666666666666663</v>
      </c>
      <c r="CG1101" s="1" t="str">
        <f>IF(BO1101&lt;80,"Below 80",
IF(BO1101&lt;=120,"80-120",
IF(BO1101&lt;=200,"&gt; 120-200",
IF(BO1101&lt;=300,"&gt;200-300",
IF(BO1101&lt;=500,"&gt;300-500",
"&gt;500")))))</f>
        <v>Below 80</v>
      </c>
      <c r="CH1101" s="1" t="str">
        <f>IFERROR(_xlfn.XLOOKUP(CG1101,Scenario!M:M,Scenario!N:N),"")</f>
        <v/>
      </c>
      <c r="CI1101" s="1" t="str">
        <f t="shared" si="328"/>
        <v>No</v>
      </c>
      <c r="CJ1101" s="75">
        <v>30</v>
      </c>
    </row>
    <row r="1102" spans="1:88" hidden="1">
      <c r="A1102" s="2">
        <v>1101</v>
      </c>
      <c r="B1102" s="2">
        <v>2025</v>
      </c>
      <c r="C1102" s="1">
        <v>0</v>
      </c>
      <c r="D1102" s="37" t="str">
        <v>001J100000Vn2HhIAJ</v>
      </c>
      <c r="E1102" s="37" t="str">
        <v>M/S MAA VAISHNO DEVI STEELS</v>
      </c>
      <c r="F1102" s="37" t="str">
        <v>UTTAR PRADESH</v>
      </c>
      <c r="G1102" s="37" t="str">
        <v>KANPUR NAGAR</v>
      </c>
      <c r="H1102" s="37">
        <v>0</v>
      </c>
      <c r="I1102" s="37" t="str">
        <v>SHREE LAKSHMAN ROLLING MILL (INDIA) LLP</v>
      </c>
      <c r="J1102" s="37" t="str">
        <v>Ashutosh Shukla</v>
      </c>
      <c r="K1102" s="37">
        <v>0</v>
      </c>
      <c r="L1102" s="37" t="str">
        <v>C12815</v>
      </c>
      <c r="M1102" s="37" t="str">
        <v>North</v>
      </c>
      <c r="N1102" s="2">
        <v>208012</v>
      </c>
      <c r="O1102" s="2" t="str">
        <v>09AGBPA3119R1ZB</v>
      </c>
      <c r="P1102" s="2">
        <v>9935040068</v>
      </c>
      <c r="Q1102" s="2" t="str">
        <v>Apr'25</v>
      </c>
      <c r="R1102" s="2">
        <v>2026</v>
      </c>
      <c r="S1102" s="1">
        <v>0</v>
      </c>
      <c r="T1102" s="2">
        <v>60</v>
      </c>
      <c r="U1102" s="12">
        <v>3.8222222222222227E-2</v>
      </c>
      <c r="V1102" s="1" t="str">
        <v>Challenger</v>
      </c>
      <c r="W1102" s="13">
        <v>0</v>
      </c>
      <c r="X1102" s="13">
        <v>0</v>
      </c>
      <c r="Y1102" s="13">
        <v>0</v>
      </c>
      <c r="Z1102" s="13">
        <v>0</v>
      </c>
      <c r="AA1102" s="13">
        <v>0</v>
      </c>
      <c r="AB1102" s="13">
        <v>0</v>
      </c>
      <c r="AC1102" s="13">
        <v>0</v>
      </c>
      <c r="AD1102" s="13">
        <v>0</v>
      </c>
      <c r="AE1102" s="13">
        <v>0</v>
      </c>
      <c r="AF1102" s="13">
        <v>0</v>
      </c>
      <c r="AG1102" s="13">
        <v>0</v>
      </c>
      <c r="AH1102" s="13">
        <v>0</v>
      </c>
      <c r="AI1102" s="13">
        <v>0</v>
      </c>
      <c r="AJ1102" s="13">
        <v>0</v>
      </c>
      <c r="AK1102" s="13">
        <v>0</v>
      </c>
      <c r="AL1102" s="13">
        <v>2.7749999999999999</v>
      </c>
      <c r="AM1102" s="13">
        <v>2.36</v>
      </c>
      <c r="AN1102" s="13">
        <v>0</v>
      </c>
      <c r="AO1102" s="13">
        <v>0</v>
      </c>
      <c r="AP1102" s="13">
        <v>0</v>
      </c>
      <c r="AQ1102" s="13">
        <v>0</v>
      </c>
      <c r="AR1102" s="13">
        <v>0</v>
      </c>
      <c r="AS1102" s="13">
        <v>0</v>
      </c>
      <c r="AT1102" s="13">
        <v>0</v>
      </c>
      <c r="AU1102" s="13">
        <v>0</v>
      </c>
      <c r="AV1102" s="13">
        <v>6.88</v>
      </c>
      <c r="AW1102" s="16">
        <f t="shared" si="313"/>
        <v>5.1349999999999998</v>
      </c>
      <c r="AX1102" s="16">
        <v>10.27</v>
      </c>
      <c r="AY1102" s="10">
        <f t="shared" si="314"/>
        <v>15.404999999999999</v>
      </c>
      <c r="AZ1102" s="10">
        <f>SUM(Z1102:AK1102)</f>
        <v>0</v>
      </c>
      <c r="BA1102" s="10"/>
      <c r="BB1102" s="10">
        <f t="shared" si="315"/>
        <v>-5.1349999999999998</v>
      </c>
      <c r="BC1102" s="10">
        <f t="shared" si="316"/>
        <v>-1.2837499999999999</v>
      </c>
      <c r="BD1102" s="10">
        <f t="shared" si="317"/>
        <v>15.404999999999999</v>
      </c>
      <c r="BE1102" s="10">
        <f t="shared" si="312"/>
        <v>-5.1349999999999998</v>
      </c>
      <c r="BF1102" s="2" t="s">
        <v>119</v>
      </c>
      <c r="BG1102" s="10">
        <f t="shared" si="318"/>
        <v>0.64187499999999997</v>
      </c>
      <c r="BH1102" s="36" t="s">
        <v>118</v>
      </c>
      <c r="BI1102" s="39" t="str">
        <f t="shared" si="319"/>
        <v/>
      </c>
      <c r="BJ1102" s="39" t="str">
        <f t="shared" si="320"/>
        <v/>
      </c>
      <c r="BK1102" s="16">
        <f>SUM(AR1102:AX1102)</f>
        <v>22.285</v>
      </c>
      <c r="BL1102" s="10">
        <f>SUM(AL1102:AQ1102)</f>
        <v>5.1349999999999998</v>
      </c>
      <c r="BM1102" s="12">
        <f t="shared" si="321"/>
        <v>1.4466082440765986</v>
      </c>
      <c r="BN1102" s="12">
        <f t="shared" si="321"/>
        <v>0.33333333333333331</v>
      </c>
      <c r="BO1102" s="9">
        <f t="shared" si="322"/>
        <v>5.1349999999999998</v>
      </c>
      <c r="BP1102" s="39" t="str">
        <f t="shared" si="323"/>
        <v/>
      </c>
      <c r="BQ1102" s="147"/>
      <c r="BR1102" s="9">
        <f t="shared" si="324"/>
        <v>0</v>
      </c>
      <c r="BS1102" s="9">
        <f t="shared" si="325"/>
        <v>0</v>
      </c>
      <c r="BT1102" s="9">
        <f t="shared" si="326"/>
        <v>0</v>
      </c>
      <c r="BU1102" s="9" t="str">
        <f>IFERROR(_xlfn.XLOOKUP(D1102,Sheet1!B:B,Sheet1!L:L),"")</f>
        <v/>
      </c>
      <c r="BV1102" s="9" t="e">
        <f>_xlfn.XLOOKUP(BU1102,Sheet1!S:S,Sheet1!T:T)</f>
        <v>#N/A</v>
      </c>
      <c r="BW1102" s="9" t="e">
        <f>_xlfn.XLOOKUP(D1102,Sheet1!B:B,Sheet1!M:M)</f>
        <v>#N/A</v>
      </c>
      <c r="BZ1102" s="108">
        <f t="shared" si="327"/>
        <v>10.27</v>
      </c>
      <c r="CB1102" s="12">
        <f>AW1102/AY1102</f>
        <v>0.33333333333333331</v>
      </c>
      <c r="CC1102" s="12">
        <f>AX1102/AY1102</f>
        <v>0.66666666666666663</v>
      </c>
      <c r="CG1102" s="1" t="str">
        <f>IF(BO1102&lt;80,"Below 80",
IF(BO1102&lt;=120,"80-120",
IF(BO1102&lt;=200,"&gt; 120-200",
IF(BO1102&lt;=300,"&gt;200-300",
IF(BO1102&lt;=500,"&gt;300-500",
"&gt;500")))))</f>
        <v>Below 80</v>
      </c>
      <c r="CH1102" s="1" t="str">
        <f>IFERROR(_xlfn.XLOOKUP(CG1102,Scenario!M:M,Scenario!N:N),"")</f>
        <v/>
      </c>
      <c r="CI1102" s="1" t="str">
        <f t="shared" si="328"/>
        <v>No</v>
      </c>
      <c r="CJ1102" s="75">
        <v>10.27</v>
      </c>
    </row>
    <row r="1103" spans="1:88" hidden="1">
      <c r="A1103" s="2">
        <v>1102</v>
      </c>
      <c r="B1103" s="2">
        <v>2025</v>
      </c>
      <c r="C1103" s="1">
        <v>0</v>
      </c>
      <c r="D1103" s="37" t="str">
        <v>0015g00001YQ3psAAD</v>
      </c>
      <c r="E1103" s="37" t="str">
        <v>RAM BALI AND SONS</v>
      </c>
      <c r="F1103" s="37" t="str">
        <v>UTTAR PRADESH</v>
      </c>
      <c r="G1103" s="37" t="str">
        <v>KANPUR NAGAR</v>
      </c>
      <c r="H1103" s="37">
        <v>0</v>
      </c>
      <c r="I1103" s="37" t="str">
        <v>SHREE LAKSHMAN ROLLING MILL (INDIA) LLP</v>
      </c>
      <c r="J1103" s="37" t="str">
        <v>Ashutosh Shukla</v>
      </c>
      <c r="K1103" s="37">
        <v>0</v>
      </c>
      <c r="L1103" s="37" t="str">
        <v>C12815</v>
      </c>
      <c r="M1103" s="37" t="str">
        <v>North</v>
      </c>
      <c r="N1103" s="2">
        <v>208003</v>
      </c>
      <c r="O1103" s="2" t="str">
        <v>09AAAFR9389R1Z0</v>
      </c>
      <c r="P1103" s="2">
        <v>9415129878</v>
      </c>
      <c r="Q1103" s="2" t="str">
        <v>Apr'25</v>
      </c>
      <c r="R1103" s="2">
        <v>2026</v>
      </c>
      <c r="S1103" s="1">
        <v>0</v>
      </c>
      <c r="T1103" s="2">
        <v>50</v>
      </c>
      <c r="U1103" s="12">
        <v>0</v>
      </c>
      <c r="V1103" s="1" t="str">
        <v>Minor</v>
      </c>
      <c r="W1103" s="13">
        <v>0</v>
      </c>
      <c r="X1103" s="13">
        <v>0</v>
      </c>
      <c r="Y1103" s="13">
        <v>0</v>
      </c>
      <c r="Z1103" s="13">
        <v>0</v>
      </c>
      <c r="AA1103" s="13">
        <v>0</v>
      </c>
      <c r="AB1103" s="13">
        <v>0</v>
      </c>
      <c r="AC1103" s="13">
        <v>0</v>
      </c>
      <c r="AD1103" s="13">
        <v>0</v>
      </c>
      <c r="AE1103" s="13">
        <v>0</v>
      </c>
      <c r="AF1103" s="13">
        <v>0</v>
      </c>
      <c r="AG1103" s="13">
        <v>0</v>
      </c>
      <c r="AH1103" s="13">
        <v>0</v>
      </c>
      <c r="AI1103" s="13">
        <v>0</v>
      </c>
      <c r="AJ1103" s="13">
        <v>0</v>
      </c>
      <c r="AK1103" s="13">
        <v>0</v>
      </c>
      <c r="AL1103" s="13">
        <v>20.074999999999999</v>
      </c>
      <c r="AM1103" s="13">
        <v>0</v>
      </c>
      <c r="AN1103" s="13">
        <v>0</v>
      </c>
      <c r="AO1103" s="13">
        <v>0</v>
      </c>
      <c r="AP1103" s="13">
        <v>0</v>
      </c>
      <c r="AQ1103" s="13">
        <v>39.46</v>
      </c>
      <c r="AR1103" s="13">
        <v>0</v>
      </c>
      <c r="AS1103" s="13">
        <v>9.1</v>
      </c>
      <c r="AT1103" s="13">
        <v>0</v>
      </c>
      <c r="AU1103" s="13">
        <v>0</v>
      </c>
      <c r="AV1103" s="13">
        <v>0</v>
      </c>
      <c r="AW1103" s="16">
        <f t="shared" si="313"/>
        <v>68.634999999999991</v>
      </c>
      <c r="AX1103" s="16">
        <v>119.07</v>
      </c>
      <c r="AY1103" s="10">
        <f t="shared" si="314"/>
        <v>187.70499999999998</v>
      </c>
      <c r="AZ1103" s="10">
        <f>SUM(Z1103:AK1103)</f>
        <v>0</v>
      </c>
      <c r="BA1103" s="10"/>
      <c r="BB1103" s="10">
        <f t="shared" si="315"/>
        <v>-68.634999999999991</v>
      </c>
      <c r="BC1103" s="10">
        <f t="shared" si="316"/>
        <v>-17.158749999999998</v>
      </c>
      <c r="BD1103" s="10">
        <f t="shared" si="317"/>
        <v>187.70499999999998</v>
      </c>
      <c r="BE1103" s="10">
        <f t="shared" si="312"/>
        <v>-68.634999999999991</v>
      </c>
      <c r="BF1103" s="2" t="s">
        <v>119</v>
      </c>
      <c r="BG1103" s="10">
        <f t="shared" si="318"/>
        <v>8.5793749999999989</v>
      </c>
      <c r="BH1103" s="36" t="s">
        <v>118</v>
      </c>
      <c r="BI1103" s="39" t="str">
        <f t="shared" si="319"/>
        <v/>
      </c>
      <c r="BJ1103" s="39" t="str">
        <f t="shared" si="320"/>
        <v/>
      </c>
      <c r="BK1103" s="16">
        <f>SUM(AR1103:AX1103)</f>
        <v>196.80499999999998</v>
      </c>
      <c r="BL1103" s="10">
        <f>SUM(AL1103:AQ1103)</f>
        <v>59.534999999999997</v>
      </c>
      <c r="BM1103" s="12">
        <f t="shared" si="321"/>
        <v>1.0484803281745292</v>
      </c>
      <c r="BN1103" s="12">
        <f t="shared" si="321"/>
        <v>0.31717322394182362</v>
      </c>
      <c r="BO1103" s="9">
        <f t="shared" si="322"/>
        <v>68.634999999999991</v>
      </c>
      <c r="BP1103" s="39" t="str">
        <f t="shared" si="323"/>
        <v/>
      </c>
      <c r="BQ1103" s="147"/>
      <c r="BR1103" s="9">
        <f t="shared" si="324"/>
        <v>0</v>
      </c>
      <c r="BS1103" s="9">
        <f t="shared" si="325"/>
        <v>0</v>
      </c>
      <c r="BT1103" s="9">
        <f t="shared" si="326"/>
        <v>0</v>
      </c>
      <c r="BU1103" s="9" t="str">
        <f>IFERROR(_xlfn.XLOOKUP(D1103,Sheet1!B:B,Sheet1!L:L),"")</f>
        <v/>
      </c>
      <c r="BV1103" s="9" t="e">
        <f>_xlfn.XLOOKUP(BU1103,Sheet1!S:S,Sheet1!T:T)</f>
        <v>#N/A</v>
      </c>
      <c r="BW1103" s="9" t="e">
        <f>_xlfn.XLOOKUP(D1103,Sheet1!B:B,Sheet1!M:M)</f>
        <v>#N/A</v>
      </c>
      <c r="BZ1103" s="108">
        <f t="shared" si="327"/>
        <v>119.07</v>
      </c>
      <c r="CB1103" s="12">
        <f>AW1103/AY1103</f>
        <v>0.36565355211635275</v>
      </c>
      <c r="CC1103" s="12">
        <f>AX1103/AY1103</f>
        <v>0.63434644788364725</v>
      </c>
      <c r="CG1103" s="1" t="str">
        <f>IF(BO1103&lt;80,"Below 80",
IF(BO1103&lt;=120,"80-120",
IF(BO1103&lt;=200,"&gt; 120-200",
IF(BO1103&lt;=300,"&gt;200-300",
IF(BO1103&lt;=500,"&gt;300-500",
"&gt;500")))))</f>
        <v>Below 80</v>
      </c>
      <c r="CH1103" s="1" t="str">
        <f>IFERROR(_xlfn.XLOOKUP(CG1103,Scenario!M:M,Scenario!N:N),"")</f>
        <v/>
      </c>
      <c r="CI1103" s="1" t="str">
        <f t="shared" si="328"/>
        <v>No</v>
      </c>
      <c r="CJ1103" s="75">
        <v>109.97</v>
      </c>
    </row>
    <row r="1104" spans="1:88" hidden="1">
      <c r="A1104" s="2">
        <v>1103</v>
      </c>
      <c r="B1104" s="2">
        <v>2025</v>
      </c>
      <c r="C1104" s="1">
        <v>0</v>
      </c>
      <c r="D1104" s="37" t="str">
        <v>001J100000Vn2GAIAZ</v>
      </c>
      <c r="E1104" s="37" t="str">
        <v>M/S OM SHAKTI ENTERPRISES</v>
      </c>
      <c r="F1104" s="37" t="str">
        <v>UTTAR PRADESH</v>
      </c>
      <c r="G1104" s="37" t="str">
        <v>LUCKNOW</v>
      </c>
      <c r="H1104" s="37">
        <v>0</v>
      </c>
      <c r="I1104" s="37" t="str">
        <v>SHREE LAKSHMAN ROLLING MILL (INDIA) LLP</v>
      </c>
      <c r="J1104" s="37" t="str">
        <v>Deepanshu</v>
      </c>
      <c r="K1104" s="37">
        <v>0</v>
      </c>
      <c r="L1104" s="37" t="str">
        <v>C12815</v>
      </c>
      <c r="M1104" s="37" t="str">
        <v>North</v>
      </c>
      <c r="N1104" s="2">
        <v>226021</v>
      </c>
      <c r="O1104" s="2" t="str">
        <v>09AMPPG6071J1ZL</v>
      </c>
      <c r="P1104" s="2">
        <v>7388000012</v>
      </c>
      <c r="Q1104" s="2" t="str">
        <v>Apr'25</v>
      </c>
      <c r="R1104" s="2">
        <v>2026</v>
      </c>
      <c r="S1104" s="1">
        <v>0</v>
      </c>
      <c r="T1104" s="2">
        <v>100</v>
      </c>
      <c r="U1104" s="12">
        <v>0.40343333333333331</v>
      </c>
      <c r="V1104" s="1" t="str">
        <v>Star</v>
      </c>
      <c r="W1104" s="13">
        <v>0</v>
      </c>
      <c r="X1104" s="13">
        <v>0</v>
      </c>
      <c r="Y1104" s="13">
        <v>0</v>
      </c>
      <c r="Z1104" s="13">
        <v>0</v>
      </c>
      <c r="AA1104" s="13">
        <v>0</v>
      </c>
      <c r="AB1104" s="13">
        <v>0</v>
      </c>
      <c r="AC1104" s="13">
        <v>0</v>
      </c>
      <c r="AD1104" s="13">
        <v>0</v>
      </c>
      <c r="AE1104" s="13">
        <v>0</v>
      </c>
      <c r="AF1104" s="13">
        <v>0</v>
      </c>
      <c r="AG1104" s="13">
        <v>0</v>
      </c>
      <c r="AH1104" s="13">
        <v>0</v>
      </c>
      <c r="AI1104" s="13">
        <v>0</v>
      </c>
      <c r="AJ1104" s="13">
        <v>0</v>
      </c>
      <c r="AK1104" s="13">
        <v>0</v>
      </c>
      <c r="AL1104" s="13">
        <v>49.365000000000002</v>
      </c>
      <c r="AM1104" s="13">
        <v>78.06</v>
      </c>
      <c r="AN1104" s="13">
        <v>29.29</v>
      </c>
      <c r="AO1104" s="13">
        <v>0</v>
      </c>
      <c r="AP1104" s="13">
        <v>24</v>
      </c>
      <c r="AQ1104" s="13">
        <v>13</v>
      </c>
      <c r="AR1104" s="13">
        <v>0</v>
      </c>
      <c r="AS1104" s="13">
        <v>0</v>
      </c>
      <c r="AT1104" s="13">
        <v>121.03</v>
      </c>
      <c r="AU1104" s="13">
        <v>0</v>
      </c>
      <c r="AV1104" s="13">
        <v>0</v>
      </c>
      <c r="AW1104" s="16">
        <f t="shared" si="313"/>
        <v>314.745</v>
      </c>
      <c r="AX1104" s="16">
        <f>AW1104*2</f>
        <v>629.49</v>
      </c>
      <c r="AY1104" s="10">
        <f t="shared" si="314"/>
        <v>944.23500000000001</v>
      </c>
      <c r="AZ1104" s="10">
        <f>SUM(Z1104:AK1104)</f>
        <v>0</v>
      </c>
      <c r="BA1104" s="10">
        <v>350</v>
      </c>
      <c r="BB1104" s="10">
        <f t="shared" si="315"/>
        <v>35.254999999999995</v>
      </c>
      <c r="BC1104" s="10">
        <f t="shared" si="316"/>
        <v>8.8137499999999989</v>
      </c>
      <c r="BD1104" s="10">
        <f t="shared" si="317"/>
        <v>944.23500000000001</v>
      </c>
      <c r="BE1104" s="10">
        <f t="shared" si="312"/>
        <v>-314.745</v>
      </c>
      <c r="BF1104" s="2" t="s">
        <v>119</v>
      </c>
      <c r="BG1104" s="10">
        <f t="shared" si="318"/>
        <v>24.214375</v>
      </c>
      <c r="BH1104" s="36" t="s">
        <v>118</v>
      </c>
      <c r="BI1104" s="39" t="str">
        <f t="shared" si="319"/>
        <v>B</v>
      </c>
      <c r="BJ1104" s="39" t="str">
        <f t="shared" si="320"/>
        <v>D</v>
      </c>
      <c r="BK1104" s="16">
        <f>SUM(AR1104:AX1104)</f>
        <v>1065.2649999999999</v>
      </c>
      <c r="BL1104" s="10">
        <f>SUM(AL1104:AQ1104)</f>
        <v>193.715</v>
      </c>
      <c r="BM1104" s="12">
        <f t="shared" si="321"/>
        <v>1.1281778370850475</v>
      </c>
      <c r="BN1104" s="12">
        <f t="shared" si="321"/>
        <v>0.20515549624828566</v>
      </c>
      <c r="BO1104" s="9">
        <f t="shared" si="322"/>
        <v>193.715</v>
      </c>
      <c r="BP1104" s="39" t="str">
        <f t="shared" si="323"/>
        <v/>
      </c>
      <c r="BQ1104" s="147" t="s">
        <v>200</v>
      </c>
      <c r="BR1104" s="9">
        <f t="shared" si="324"/>
        <v>0</v>
      </c>
      <c r="BS1104" s="9">
        <f t="shared" si="325"/>
        <v>0</v>
      </c>
      <c r="BT1104" s="9">
        <f t="shared" si="326"/>
        <v>0</v>
      </c>
      <c r="BU1104" s="9" t="str">
        <f>IFERROR(_xlfn.XLOOKUP(D1104,Sheet1!B:B,Sheet1!L:L),"")</f>
        <v/>
      </c>
      <c r="BV1104" s="9" t="e">
        <f>_xlfn.XLOOKUP(BU1104,Sheet1!S:S,Sheet1!T:T)</f>
        <v>#N/A</v>
      </c>
      <c r="BW1104" s="9" t="e">
        <f>_xlfn.XLOOKUP(D1104,Sheet1!B:B,Sheet1!M:M)</f>
        <v>#N/A</v>
      </c>
      <c r="BX1104" s="11" t="s">
        <v>123</v>
      </c>
      <c r="BZ1104" s="108">
        <f t="shared" si="327"/>
        <v>629.49</v>
      </c>
      <c r="CB1104" s="12">
        <f>AW1104/AY1104</f>
        <v>0.33333333333333331</v>
      </c>
      <c r="CC1104" s="12">
        <f>AX1104/AY1104</f>
        <v>0.66666666666666663</v>
      </c>
      <c r="CG1104" s="1" t="str">
        <f>IF(BO1104&lt;80,"Below 80",
IF(BO1104&lt;=120,"80-120",
IF(BO1104&lt;=200,"&gt; 120-200",
IF(BO1104&lt;=300,"&gt;200-300",
IF(BO1104&lt;=500,"&gt;300-500",
"&gt;500")))))</f>
        <v>&gt; 120-200</v>
      </c>
      <c r="CH1104" s="1" t="str">
        <f>IFERROR(_xlfn.XLOOKUP(CG1104,Scenario!M:M,Scenario!N:N),"")</f>
        <v>B</v>
      </c>
      <c r="CI1104" s="1" t="b">
        <f t="shared" si="328"/>
        <v>0</v>
      </c>
      <c r="CJ1104" s="75">
        <v>387.43</v>
      </c>
    </row>
    <row r="1105" spans="1:88" hidden="1">
      <c r="A1105" s="2">
        <v>1104</v>
      </c>
      <c r="B1105" s="2">
        <v>2025</v>
      </c>
      <c r="C1105" s="1">
        <v>0</v>
      </c>
      <c r="D1105" s="37" t="str">
        <v>001J100000RU5WTIA1</v>
      </c>
      <c r="E1105" s="37" t="str">
        <v>SHREE SHYAM AGENCY</v>
      </c>
      <c r="F1105" s="37" t="str">
        <v>ODISHA</v>
      </c>
      <c r="G1105" s="37" t="str">
        <v>GANJAM</v>
      </c>
      <c r="H1105" s="37">
        <v>0</v>
      </c>
      <c r="I1105" s="37" t="str">
        <v>GOLDWIN ISPAT PRIVATE LIMITED</v>
      </c>
      <c r="J1105" s="37" t="str">
        <v>Swapnil Dahayat</v>
      </c>
      <c r="K1105" s="37">
        <v>0</v>
      </c>
      <c r="L1105" s="37" t="str">
        <v>001J1000009FjqalAC</v>
      </c>
      <c r="M1105" s="37" t="str">
        <v>Central</v>
      </c>
      <c r="N1105" s="2">
        <v>760003</v>
      </c>
      <c r="O1105" s="2" t="str">
        <v>21ANBPA9386P1ZP</v>
      </c>
      <c r="P1105" s="2">
        <v>9437069896</v>
      </c>
      <c r="Q1105" s="2" t="str">
        <v>Apr'25</v>
      </c>
      <c r="R1105" s="2">
        <v>2026</v>
      </c>
      <c r="S1105" s="1">
        <v>0</v>
      </c>
      <c r="T1105" s="2">
        <v>300</v>
      </c>
      <c r="U1105" s="12">
        <v>0</v>
      </c>
      <c r="V1105" s="1" t="str">
        <v>Alien</v>
      </c>
      <c r="W1105" s="13">
        <v>0</v>
      </c>
      <c r="X1105" s="13">
        <v>0</v>
      </c>
      <c r="Y1105" s="13">
        <v>0</v>
      </c>
      <c r="Z1105" s="13">
        <v>0</v>
      </c>
      <c r="AA1105" s="13">
        <v>0</v>
      </c>
      <c r="AB1105" s="13">
        <v>0</v>
      </c>
      <c r="AC1105" s="13">
        <v>0</v>
      </c>
      <c r="AD1105" s="13">
        <v>0</v>
      </c>
      <c r="AE1105" s="13">
        <v>0</v>
      </c>
      <c r="AF1105" s="13">
        <v>0</v>
      </c>
      <c r="AG1105" s="13">
        <v>0</v>
      </c>
      <c r="AH1105" s="13">
        <v>0</v>
      </c>
      <c r="AI1105" s="13">
        <v>0</v>
      </c>
      <c r="AJ1105" s="13">
        <v>0</v>
      </c>
      <c r="AK1105" s="13">
        <v>0</v>
      </c>
      <c r="AL1105" s="13">
        <v>25</v>
      </c>
      <c r="AM1105" s="13">
        <v>0</v>
      </c>
      <c r="AN1105" s="13">
        <v>0</v>
      </c>
      <c r="AO1105" s="13">
        <v>0</v>
      </c>
      <c r="AP1105" s="13">
        <v>0</v>
      </c>
      <c r="AQ1105" s="13">
        <v>0</v>
      </c>
      <c r="AR1105" s="13">
        <v>0</v>
      </c>
      <c r="AS1105" s="13">
        <v>0</v>
      </c>
      <c r="AT1105" s="13">
        <v>0</v>
      </c>
      <c r="AU1105" s="13">
        <v>0</v>
      </c>
      <c r="AV1105" s="13">
        <v>0</v>
      </c>
      <c r="AW1105" s="16">
        <f t="shared" si="313"/>
        <v>25</v>
      </c>
      <c r="AX1105" s="16">
        <v>50</v>
      </c>
      <c r="AY1105" s="10">
        <f t="shared" si="314"/>
        <v>75</v>
      </c>
      <c r="AZ1105" s="10">
        <f>SUM(Z1105:AK1105)</f>
        <v>0</v>
      </c>
      <c r="BA1105" s="10">
        <f>AW1105</f>
        <v>25</v>
      </c>
      <c r="BB1105" s="10">
        <f t="shared" si="315"/>
        <v>0</v>
      </c>
      <c r="BC1105" s="10">
        <f t="shared" si="316"/>
        <v>0</v>
      </c>
      <c r="BD1105" s="10">
        <f t="shared" si="317"/>
        <v>75</v>
      </c>
      <c r="BE1105" s="10">
        <f t="shared" si="312"/>
        <v>-25</v>
      </c>
      <c r="BF1105" s="2" t="s">
        <v>119</v>
      </c>
      <c r="BG1105" s="10">
        <f t="shared" si="318"/>
        <v>3.125</v>
      </c>
      <c r="BH1105" s="36" t="s">
        <v>118</v>
      </c>
      <c r="BI1105" s="39" t="str">
        <f t="shared" si="319"/>
        <v/>
      </c>
      <c r="BJ1105" s="39" t="str">
        <f t="shared" si="320"/>
        <v/>
      </c>
      <c r="BK1105" s="16">
        <f>SUM(AR1105:AX1105)</f>
        <v>75</v>
      </c>
      <c r="BL1105" s="10">
        <f>SUM(AL1105:AQ1105)</f>
        <v>25</v>
      </c>
      <c r="BM1105" s="12">
        <f t="shared" si="321"/>
        <v>1</v>
      </c>
      <c r="BN1105" s="12">
        <f t="shared" si="321"/>
        <v>0.33333333333333331</v>
      </c>
      <c r="BO1105" s="9">
        <f t="shared" si="322"/>
        <v>25</v>
      </c>
      <c r="BP1105" s="39" t="str">
        <f t="shared" si="323"/>
        <v/>
      </c>
      <c r="BQ1105" s="147"/>
      <c r="BR1105" s="9">
        <f t="shared" si="324"/>
        <v>0</v>
      </c>
      <c r="BS1105" s="9">
        <f t="shared" si="325"/>
        <v>0</v>
      </c>
      <c r="BT1105" s="9">
        <f t="shared" si="326"/>
        <v>0</v>
      </c>
      <c r="BU1105" s="9" t="str">
        <f>IFERROR(_xlfn.XLOOKUP(D1105,Sheet1!B:B,Sheet1!L:L),"")</f>
        <v/>
      </c>
      <c r="BV1105" s="9" t="e">
        <f>_xlfn.XLOOKUP(BU1105,Sheet1!S:S,Sheet1!T:T)</f>
        <v>#N/A</v>
      </c>
      <c r="BW1105" s="9" t="e">
        <f>_xlfn.XLOOKUP(D1105,Sheet1!B:B,Sheet1!M:M)</f>
        <v>#N/A</v>
      </c>
      <c r="BZ1105" s="108">
        <f t="shared" si="327"/>
        <v>50</v>
      </c>
      <c r="CB1105" s="12">
        <f>AW1105/AY1105</f>
        <v>0.33333333333333331</v>
      </c>
      <c r="CC1105" s="12">
        <f>AX1105/AY1105</f>
        <v>0.66666666666666663</v>
      </c>
      <c r="CG1105" s="1" t="str">
        <f>IF(BO1105&lt;80,"Below 80",
IF(BO1105&lt;=120,"80-120",
IF(BO1105&lt;=200,"&gt; 120-200",
IF(BO1105&lt;=300,"&gt;200-300",
IF(BO1105&lt;=500,"&gt;300-500",
"&gt;500")))))</f>
        <v>Below 80</v>
      </c>
      <c r="CH1105" s="1" t="str">
        <f>IFERROR(_xlfn.XLOOKUP(CG1105,Scenario!M:M,Scenario!N:N),"")</f>
        <v/>
      </c>
      <c r="CI1105" s="1" t="str">
        <f t="shared" si="328"/>
        <v>Yes</v>
      </c>
      <c r="CJ1105" s="75">
        <v>50</v>
      </c>
    </row>
    <row r="1106" spans="1:88" hidden="1">
      <c r="A1106" s="2">
        <v>1105</v>
      </c>
      <c r="B1106" s="2">
        <v>2025</v>
      </c>
      <c r="C1106" s="1">
        <v>0</v>
      </c>
      <c r="D1106" s="37" t="str">
        <v>0015g00001UBHaZAAX</v>
      </c>
      <c r="E1106" s="37" t="str">
        <v>RAO BUILDERS</v>
      </c>
      <c r="F1106" s="37" t="str">
        <v>HARYANA</v>
      </c>
      <c r="G1106" s="37" t="str">
        <v>GURUGRAM</v>
      </c>
      <c r="H1106" s="37" t="str">
        <v>Gurugram</v>
      </c>
      <c r="I1106" s="37" t="str">
        <v>NIKUNJ UDYOG</v>
      </c>
      <c r="J1106" s="37" t="str">
        <v>Shiv Shankar Sharma</v>
      </c>
      <c r="K1106" s="37">
        <v>0</v>
      </c>
      <c r="L1106" s="37" t="str">
        <v>C12828</v>
      </c>
      <c r="M1106" s="37" t="str">
        <v>North</v>
      </c>
      <c r="N1106" s="2">
        <v>122001</v>
      </c>
      <c r="O1106" s="2" t="str">
        <v>06AFCPL1751L1ZH</v>
      </c>
      <c r="P1106" s="2">
        <v>9911897526</v>
      </c>
      <c r="Q1106" s="2" t="str">
        <v>Apr'25</v>
      </c>
      <c r="R1106" s="2">
        <v>2026</v>
      </c>
      <c r="S1106" s="1">
        <v>0</v>
      </c>
      <c r="T1106" s="2">
        <v>120</v>
      </c>
      <c r="U1106" s="12">
        <v>0</v>
      </c>
      <c r="V1106" s="1" t="str">
        <v>Challenger</v>
      </c>
      <c r="W1106" s="13">
        <v>0</v>
      </c>
      <c r="X1106" s="13">
        <v>0</v>
      </c>
      <c r="Y1106" s="13">
        <v>0</v>
      </c>
      <c r="Z1106" s="13">
        <v>0</v>
      </c>
      <c r="AA1106" s="13">
        <v>0</v>
      </c>
      <c r="AB1106" s="13">
        <v>0</v>
      </c>
      <c r="AC1106" s="13">
        <v>0</v>
      </c>
      <c r="AD1106" s="13">
        <v>0</v>
      </c>
      <c r="AE1106" s="13">
        <v>0</v>
      </c>
      <c r="AF1106" s="13">
        <v>0</v>
      </c>
      <c r="AG1106" s="13">
        <v>0</v>
      </c>
      <c r="AH1106" s="13">
        <v>0</v>
      </c>
      <c r="AI1106" s="13">
        <v>0</v>
      </c>
      <c r="AJ1106" s="13">
        <v>0</v>
      </c>
      <c r="AK1106" s="13">
        <v>0</v>
      </c>
      <c r="AL1106" s="13">
        <v>22</v>
      </c>
      <c r="AM1106" s="13">
        <v>0</v>
      </c>
      <c r="AN1106" s="13">
        <v>0</v>
      </c>
      <c r="AO1106" s="13">
        <v>0</v>
      </c>
      <c r="AP1106" s="13">
        <v>0</v>
      </c>
      <c r="AQ1106" s="13">
        <v>0</v>
      </c>
      <c r="AR1106" s="13">
        <v>0</v>
      </c>
      <c r="AS1106" s="13">
        <v>0</v>
      </c>
      <c r="AT1106" s="13">
        <v>0</v>
      </c>
      <c r="AU1106" s="13">
        <v>0</v>
      </c>
      <c r="AV1106" s="13">
        <v>0</v>
      </c>
      <c r="AW1106" s="16">
        <f t="shared" si="313"/>
        <v>22</v>
      </c>
      <c r="AX1106" s="16">
        <v>44</v>
      </c>
      <c r="AY1106" s="10">
        <f t="shared" si="314"/>
        <v>66</v>
      </c>
      <c r="AZ1106" s="10">
        <f>SUM(Z1106:AK1106)</f>
        <v>0</v>
      </c>
      <c r="BA1106" s="10">
        <v>40</v>
      </c>
      <c r="BB1106" s="10">
        <f t="shared" si="315"/>
        <v>18</v>
      </c>
      <c r="BC1106" s="10">
        <f t="shared" si="316"/>
        <v>4.5</v>
      </c>
      <c r="BD1106" s="10">
        <f t="shared" si="317"/>
        <v>66</v>
      </c>
      <c r="BE1106" s="10">
        <f t="shared" si="312"/>
        <v>-22</v>
      </c>
      <c r="BF1106" s="2" t="s">
        <v>119</v>
      </c>
      <c r="BG1106" s="10">
        <f t="shared" si="318"/>
        <v>2.75</v>
      </c>
      <c r="BH1106" s="36" t="s">
        <v>118</v>
      </c>
      <c r="BI1106" s="39" t="str">
        <f t="shared" si="319"/>
        <v/>
      </c>
      <c r="BJ1106" s="39" t="str">
        <f t="shared" si="320"/>
        <v/>
      </c>
      <c r="BK1106" s="16">
        <f>SUM(AR1106:AX1106)</f>
        <v>66</v>
      </c>
      <c r="BL1106" s="10">
        <f>SUM(AL1106:AQ1106)</f>
        <v>22</v>
      </c>
      <c r="BM1106" s="12">
        <f t="shared" si="321"/>
        <v>1</v>
      </c>
      <c r="BN1106" s="12">
        <f t="shared" si="321"/>
        <v>0.33333333333333331</v>
      </c>
      <c r="BO1106" s="9">
        <f t="shared" si="322"/>
        <v>22</v>
      </c>
      <c r="BP1106" s="39" t="str">
        <f t="shared" si="323"/>
        <v/>
      </c>
      <c r="BQ1106" s="147"/>
      <c r="BR1106" s="9">
        <f t="shared" si="324"/>
        <v>0</v>
      </c>
      <c r="BS1106" s="9">
        <f t="shared" si="325"/>
        <v>0</v>
      </c>
      <c r="BT1106" s="9">
        <f t="shared" si="326"/>
        <v>0</v>
      </c>
      <c r="BU1106" s="9" t="str">
        <f>IFERROR(_xlfn.XLOOKUP(D1106,Sheet1!B:B,Sheet1!L:L),"")</f>
        <v/>
      </c>
      <c r="BV1106" s="9" t="e">
        <f>_xlfn.XLOOKUP(BU1106,Sheet1!S:S,Sheet1!T:T)</f>
        <v>#N/A</v>
      </c>
      <c r="BW1106" s="9" t="e">
        <f>_xlfn.XLOOKUP(D1106,Sheet1!B:B,Sheet1!M:M)</f>
        <v>#N/A</v>
      </c>
      <c r="BZ1106" s="108">
        <f t="shared" si="327"/>
        <v>44</v>
      </c>
      <c r="CB1106" s="12">
        <f>AW1106/AY1106</f>
        <v>0.33333333333333331</v>
      </c>
      <c r="CC1106" s="12">
        <f>AX1106/AY1106</f>
        <v>0.66666666666666663</v>
      </c>
      <c r="CG1106" s="1" t="str">
        <f>IF(BO1106&lt;80,"Below 80",
IF(BO1106&lt;=120,"80-120",
IF(BO1106&lt;=200,"&gt; 120-200",
IF(BO1106&lt;=300,"&gt;200-300",
IF(BO1106&lt;=500,"&gt;300-500",
"&gt;500")))))</f>
        <v>Below 80</v>
      </c>
      <c r="CH1106" s="1" t="str">
        <f>IFERROR(_xlfn.XLOOKUP(CG1106,Scenario!M:M,Scenario!N:N),"")</f>
        <v/>
      </c>
      <c r="CI1106" s="1" t="str">
        <f t="shared" si="328"/>
        <v>Yes</v>
      </c>
      <c r="CJ1106" s="75">
        <v>44</v>
      </c>
    </row>
    <row r="1107" spans="1:88" hidden="1">
      <c r="A1107" s="2">
        <v>1106</v>
      </c>
      <c r="B1107" s="2">
        <v>2025</v>
      </c>
      <c r="C1107" s="1">
        <v>0</v>
      </c>
      <c r="D1107" s="37" t="str">
        <v>001J100000VlU2wIAF</v>
      </c>
      <c r="E1107" s="37" t="str">
        <v>M/S JWALAJI ENTERPRISES</v>
      </c>
      <c r="F1107" s="37" t="str">
        <v>UTTAR PRADESH</v>
      </c>
      <c r="G1107" s="37" t="str">
        <v>GAUTAM BUDDHA NAGAR</v>
      </c>
      <c r="H1107" s="37" t="str">
        <v>Gurugram</v>
      </c>
      <c r="I1107" s="37" t="str">
        <v>NIKUNJ UDYOG</v>
      </c>
      <c r="J1107" s="37" t="str">
        <v>Shiv Shankar Sharma</v>
      </c>
      <c r="K1107" s="37">
        <v>0</v>
      </c>
      <c r="L1107" s="37" t="str">
        <v>C12828</v>
      </c>
      <c r="M1107" s="37" t="str">
        <v>North</v>
      </c>
      <c r="N1107" s="2">
        <v>201009</v>
      </c>
      <c r="O1107" s="2" t="str">
        <v>09AHKPG7526L1ZV</v>
      </c>
      <c r="P1107" s="2">
        <v>9811194255</v>
      </c>
      <c r="Q1107" s="2" t="str">
        <v>Apr'25</v>
      </c>
      <c r="R1107" s="2">
        <v>2026</v>
      </c>
      <c r="S1107" s="1">
        <v>0</v>
      </c>
      <c r="T1107" s="2">
        <v>250</v>
      </c>
      <c r="U1107" s="12">
        <v>0</v>
      </c>
      <c r="V1107" s="1" t="str">
        <v>Alien</v>
      </c>
      <c r="W1107" s="13">
        <v>0</v>
      </c>
      <c r="X1107" s="13">
        <v>0</v>
      </c>
      <c r="Y1107" s="13">
        <v>0</v>
      </c>
      <c r="Z1107" s="13">
        <v>0</v>
      </c>
      <c r="AA1107" s="13">
        <v>0</v>
      </c>
      <c r="AB1107" s="13">
        <v>0</v>
      </c>
      <c r="AC1107" s="13">
        <v>0</v>
      </c>
      <c r="AD1107" s="13">
        <v>0</v>
      </c>
      <c r="AE1107" s="13">
        <v>0</v>
      </c>
      <c r="AF1107" s="13">
        <v>0</v>
      </c>
      <c r="AG1107" s="13">
        <v>0</v>
      </c>
      <c r="AH1107" s="13">
        <v>0</v>
      </c>
      <c r="AI1107" s="13">
        <v>0</v>
      </c>
      <c r="AJ1107" s="13">
        <v>0</v>
      </c>
      <c r="AK1107" s="13">
        <v>0</v>
      </c>
      <c r="AL1107" s="13">
        <v>42</v>
      </c>
      <c r="AM1107" s="13">
        <v>0</v>
      </c>
      <c r="AN1107" s="13">
        <v>0</v>
      </c>
      <c r="AO1107" s="13">
        <v>0</v>
      </c>
      <c r="AP1107" s="13">
        <v>0</v>
      </c>
      <c r="AQ1107" s="13">
        <v>0</v>
      </c>
      <c r="AR1107" s="13">
        <v>0</v>
      </c>
      <c r="AS1107" s="13">
        <v>0</v>
      </c>
      <c r="AT1107" s="13">
        <v>0</v>
      </c>
      <c r="AU1107" s="13">
        <v>0</v>
      </c>
      <c r="AV1107" s="13">
        <v>0</v>
      </c>
      <c r="AW1107" s="16">
        <f t="shared" si="313"/>
        <v>42</v>
      </c>
      <c r="AX1107" s="16">
        <v>84</v>
      </c>
      <c r="AY1107" s="10">
        <f t="shared" si="314"/>
        <v>126</v>
      </c>
      <c r="AZ1107" s="10">
        <f>SUM(Z1107:AK1107)</f>
        <v>0</v>
      </c>
      <c r="BA1107" s="10">
        <v>42</v>
      </c>
      <c r="BB1107" s="10">
        <f t="shared" si="315"/>
        <v>0</v>
      </c>
      <c r="BC1107" s="10">
        <f t="shared" si="316"/>
        <v>0</v>
      </c>
      <c r="BD1107" s="10">
        <f t="shared" si="317"/>
        <v>126</v>
      </c>
      <c r="BE1107" s="10">
        <f t="shared" si="312"/>
        <v>-42</v>
      </c>
      <c r="BF1107" s="2" t="s">
        <v>119</v>
      </c>
      <c r="BG1107" s="10">
        <f t="shared" si="318"/>
        <v>5.25</v>
      </c>
      <c r="BH1107" s="36" t="s">
        <v>118</v>
      </c>
      <c r="BI1107" s="39" t="str">
        <f t="shared" si="319"/>
        <v/>
      </c>
      <c r="BJ1107" s="39" t="str">
        <f t="shared" si="320"/>
        <v/>
      </c>
      <c r="BK1107" s="16">
        <f>SUM(AR1107:AX1107)</f>
        <v>126</v>
      </c>
      <c r="BL1107" s="10">
        <f>SUM(AL1107:AQ1107)</f>
        <v>42</v>
      </c>
      <c r="BM1107" s="12">
        <f t="shared" si="321"/>
        <v>1</v>
      </c>
      <c r="BN1107" s="12">
        <f t="shared" si="321"/>
        <v>0.33333333333333331</v>
      </c>
      <c r="BO1107" s="9">
        <f t="shared" si="322"/>
        <v>42</v>
      </c>
      <c r="BP1107" s="39" t="str">
        <f t="shared" si="323"/>
        <v/>
      </c>
      <c r="BQ1107" s="147"/>
      <c r="BR1107" s="9">
        <f t="shared" si="324"/>
        <v>0</v>
      </c>
      <c r="BS1107" s="9">
        <f t="shared" si="325"/>
        <v>0</v>
      </c>
      <c r="BT1107" s="9">
        <f t="shared" si="326"/>
        <v>0</v>
      </c>
      <c r="BU1107" s="9" t="str">
        <f>IFERROR(_xlfn.XLOOKUP(D1107,Sheet1!B:B,Sheet1!L:L),"")</f>
        <v/>
      </c>
      <c r="BV1107" s="9" t="e">
        <f>_xlfn.XLOOKUP(BU1107,Sheet1!S:S,Sheet1!T:T)</f>
        <v>#N/A</v>
      </c>
      <c r="BW1107" s="9" t="e">
        <f>_xlfn.XLOOKUP(D1107,Sheet1!B:B,Sheet1!M:M)</f>
        <v>#N/A</v>
      </c>
      <c r="BZ1107" s="108">
        <f t="shared" si="327"/>
        <v>84</v>
      </c>
      <c r="CB1107" s="12">
        <f>AW1107/AY1107</f>
        <v>0.33333333333333331</v>
      </c>
      <c r="CC1107" s="12">
        <f>AX1107/AY1107</f>
        <v>0.66666666666666663</v>
      </c>
      <c r="CG1107" s="1" t="str">
        <f>IF(BO1107&lt;80,"Below 80",
IF(BO1107&lt;=120,"80-120",
IF(BO1107&lt;=200,"&gt; 120-200",
IF(BO1107&lt;=300,"&gt;200-300",
IF(BO1107&lt;=500,"&gt;300-500",
"&gt;500")))))</f>
        <v>Below 80</v>
      </c>
      <c r="CH1107" s="1" t="str">
        <f>IFERROR(_xlfn.XLOOKUP(CG1107,Scenario!M:M,Scenario!N:N),"")</f>
        <v/>
      </c>
      <c r="CI1107" s="1" t="str">
        <f t="shared" si="328"/>
        <v>Yes</v>
      </c>
      <c r="CJ1107" s="75">
        <v>84</v>
      </c>
    </row>
    <row r="1108" spans="1:88" hidden="1">
      <c r="A1108" s="2">
        <v>1107</v>
      </c>
      <c r="B1108" s="2">
        <v>2025</v>
      </c>
      <c r="C1108" s="1">
        <v>0</v>
      </c>
      <c r="D1108" s="37" t="str">
        <v>001J100000O6HFoIAN</v>
      </c>
      <c r="E1108" s="37" t="str">
        <v>MOHIT TRADERS</v>
      </c>
      <c r="F1108" s="37" t="str">
        <v>HARYANA</v>
      </c>
      <c r="G1108" s="37" t="str">
        <v>GURUGRAM</v>
      </c>
      <c r="H1108" s="37" t="str">
        <v>Gurugram</v>
      </c>
      <c r="I1108" s="37" t="str">
        <v>NIKUNJ UDYOG</v>
      </c>
      <c r="J1108" s="37" t="str">
        <v>Shiv Shankar Sharma</v>
      </c>
      <c r="K1108" s="37">
        <v>0</v>
      </c>
      <c r="L1108" s="37" t="str">
        <v>C12828</v>
      </c>
      <c r="M1108" s="37" t="str">
        <v>North</v>
      </c>
      <c r="N1108" s="2">
        <v>122505</v>
      </c>
      <c r="O1108" s="2" t="str">
        <v>06ALDPY9289K1Z3</v>
      </c>
      <c r="P1108" s="2">
        <v>9992710465</v>
      </c>
      <c r="Q1108" s="2" t="str">
        <v>Apr'25</v>
      </c>
      <c r="R1108" s="2">
        <v>2026</v>
      </c>
      <c r="S1108" s="1">
        <v>0</v>
      </c>
      <c r="T1108" s="2">
        <v>70</v>
      </c>
      <c r="U1108" s="12">
        <v>0</v>
      </c>
      <c r="V1108" s="1" t="str">
        <v>Challenger</v>
      </c>
      <c r="W1108" s="13">
        <v>0</v>
      </c>
      <c r="X1108" s="13">
        <v>0</v>
      </c>
      <c r="Y1108" s="13">
        <v>0</v>
      </c>
      <c r="Z1108" s="13">
        <v>0</v>
      </c>
      <c r="AA1108" s="13">
        <v>0</v>
      </c>
      <c r="AB1108" s="13">
        <v>0</v>
      </c>
      <c r="AC1108" s="13">
        <v>0</v>
      </c>
      <c r="AD1108" s="13">
        <v>0</v>
      </c>
      <c r="AE1108" s="13">
        <v>0</v>
      </c>
      <c r="AF1108" s="13">
        <v>0</v>
      </c>
      <c r="AG1108" s="13">
        <v>0</v>
      </c>
      <c r="AH1108" s="13">
        <v>0</v>
      </c>
      <c r="AI1108" s="13">
        <v>0</v>
      </c>
      <c r="AJ1108" s="13">
        <v>0</v>
      </c>
      <c r="AK1108" s="13">
        <v>0</v>
      </c>
      <c r="AL1108" s="13">
        <v>12</v>
      </c>
      <c r="AM1108" s="13">
        <v>0</v>
      </c>
      <c r="AN1108" s="13">
        <v>0</v>
      </c>
      <c r="AO1108" s="13">
        <v>0</v>
      </c>
      <c r="AP1108" s="13">
        <v>0</v>
      </c>
      <c r="AQ1108" s="13">
        <v>0</v>
      </c>
      <c r="AR1108" s="13">
        <v>0</v>
      </c>
      <c r="AS1108" s="13">
        <v>0</v>
      </c>
      <c r="AT1108" s="13">
        <v>0</v>
      </c>
      <c r="AU1108" s="13">
        <v>0</v>
      </c>
      <c r="AV1108" s="13">
        <v>0</v>
      </c>
      <c r="AW1108" s="16">
        <f t="shared" si="313"/>
        <v>12</v>
      </c>
      <c r="AX1108" s="16">
        <v>24</v>
      </c>
      <c r="AY1108" s="10">
        <f t="shared" si="314"/>
        <v>36</v>
      </c>
      <c r="AZ1108" s="10">
        <f>SUM(Z1108:AK1108)</f>
        <v>0</v>
      </c>
      <c r="BA1108" s="10">
        <v>30</v>
      </c>
      <c r="BB1108" s="10">
        <f t="shared" si="315"/>
        <v>18</v>
      </c>
      <c r="BC1108" s="10">
        <f t="shared" si="316"/>
        <v>4.5</v>
      </c>
      <c r="BD1108" s="10">
        <f t="shared" si="317"/>
        <v>36</v>
      </c>
      <c r="BE1108" s="10">
        <f t="shared" si="312"/>
        <v>-12</v>
      </c>
      <c r="BF1108" s="2" t="s">
        <v>119</v>
      </c>
      <c r="BG1108" s="10">
        <f t="shared" si="318"/>
        <v>1.5</v>
      </c>
      <c r="BH1108" s="36" t="s">
        <v>118</v>
      </c>
      <c r="BI1108" s="39" t="str">
        <f t="shared" si="319"/>
        <v/>
      </c>
      <c r="BJ1108" s="39" t="str">
        <f t="shared" si="320"/>
        <v/>
      </c>
      <c r="BK1108" s="16">
        <f>SUM(AR1108:AX1108)</f>
        <v>36</v>
      </c>
      <c r="BL1108" s="10">
        <f>SUM(AL1108:AQ1108)</f>
        <v>12</v>
      </c>
      <c r="BM1108" s="12">
        <f t="shared" si="321"/>
        <v>1</v>
      </c>
      <c r="BN1108" s="12">
        <f t="shared" si="321"/>
        <v>0.33333333333333331</v>
      </c>
      <c r="BO1108" s="9">
        <f t="shared" si="322"/>
        <v>12</v>
      </c>
      <c r="BP1108" s="39" t="str">
        <f t="shared" si="323"/>
        <v/>
      </c>
      <c r="BQ1108" s="147"/>
      <c r="BR1108" s="9">
        <f t="shared" si="324"/>
        <v>0</v>
      </c>
      <c r="BS1108" s="9">
        <f t="shared" si="325"/>
        <v>0</v>
      </c>
      <c r="BT1108" s="9">
        <f t="shared" si="326"/>
        <v>0</v>
      </c>
      <c r="BU1108" s="9" t="str">
        <f>IFERROR(_xlfn.XLOOKUP(D1108,Sheet1!B:B,Sheet1!L:L),"")</f>
        <v/>
      </c>
      <c r="BV1108" s="9" t="e">
        <f>_xlfn.XLOOKUP(BU1108,Sheet1!S:S,Sheet1!T:T)</f>
        <v>#N/A</v>
      </c>
      <c r="BW1108" s="9" t="e">
        <f>_xlfn.XLOOKUP(D1108,Sheet1!B:B,Sheet1!M:M)</f>
        <v>#N/A</v>
      </c>
      <c r="BZ1108" s="108">
        <f t="shared" si="327"/>
        <v>24</v>
      </c>
      <c r="CB1108" s="12">
        <f>AW1108/AY1108</f>
        <v>0.33333333333333331</v>
      </c>
      <c r="CC1108" s="12">
        <f>AX1108/AY1108</f>
        <v>0.66666666666666663</v>
      </c>
      <c r="CG1108" s="1" t="str">
        <f>IF(BO1108&lt;80,"Below 80",
IF(BO1108&lt;=120,"80-120",
IF(BO1108&lt;=200,"&gt; 120-200",
IF(BO1108&lt;=300,"&gt;200-300",
IF(BO1108&lt;=500,"&gt;300-500",
"&gt;500")))))</f>
        <v>Below 80</v>
      </c>
      <c r="CH1108" s="1" t="str">
        <f>IFERROR(_xlfn.XLOOKUP(CG1108,Scenario!M:M,Scenario!N:N),"")</f>
        <v/>
      </c>
      <c r="CI1108" s="1" t="str">
        <f t="shared" si="328"/>
        <v>Yes</v>
      </c>
      <c r="CJ1108" s="75">
        <v>24</v>
      </c>
    </row>
    <row r="1109" spans="1:88" hidden="1">
      <c r="A1109" s="2">
        <v>1108</v>
      </c>
      <c r="B1109" s="2">
        <v>2025</v>
      </c>
      <c r="C1109" s="1">
        <v>0</v>
      </c>
      <c r="D1109" s="37" t="str">
        <v>001J100000VlTu9IAF</v>
      </c>
      <c r="E1109" s="37" t="str">
        <v>SATURN STEELS PRIVATE LIMITED</v>
      </c>
      <c r="F1109" s="37" t="str">
        <v>DELHI</v>
      </c>
      <c r="G1109" s="37" t="str">
        <v>NORTH WEST</v>
      </c>
      <c r="H1109" s="37" t="str">
        <v>Gurugram</v>
      </c>
      <c r="I1109" s="37" t="str">
        <v>NIKUNJ UDYOG</v>
      </c>
      <c r="J1109" s="37" t="str">
        <v>Shiv Shankar Sharma</v>
      </c>
      <c r="K1109" s="37">
        <v>0</v>
      </c>
      <c r="L1109" s="37" t="str">
        <v>C12828</v>
      </c>
      <c r="M1109" s="37" t="str">
        <v>North</v>
      </c>
      <c r="N1109" s="2">
        <v>110034</v>
      </c>
      <c r="O1109" s="2" t="str">
        <v>07AASCS7157D1ZY</v>
      </c>
      <c r="P1109" s="2">
        <v>7827761004</v>
      </c>
      <c r="Q1109" s="2" t="str">
        <v>Apr'25</v>
      </c>
      <c r="R1109" s="2">
        <v>2026</v>
      </c>
      <c r="S1109" s="1">
        <v>0</v>
      </c>
      <c r="T1109" s="2">
        <v>1000</v>
      </c>
      <c r="U1109" s="12">
        <v>0</v>
      </c>
      <c r="V1109" s="1" t="str">
        <v>Alien</v>
      </c>
      <c r="W1109" s="13">
        <v>0</v>
      </c>
      <c r="X1109" s="13">
        <v>0</v>
      </c>
      <c r="Y1109" s="13">
        <v>0</v>
      </c>
      <c r="Z1109" s="13">
        <v>0</v>
      </c>
      <c r="AA1109" s="13">
        <v>0</v>
      </c>
      <c r="AB1109" s="13">
        <v>0</v>
      </c>
      <c r="AC1109" s="13">
        <v>0</v>
      </c>
      <c r="AD1109" s="13">
        <v>0</v>
      </c>
      <c r="AE1109" s="13">
        <v>0</v>
      </c>
      <c r="AF1109" s="13">
        <v>0</v>
      </c>
      <c r="AG1109" s="13">
        <v>0</v>
      </c>
      <c r="AH1109" s="13">
        <v>0</v>
      </c>
      <c r="AI1109" s="13">
        <v>0</v>
      </c>
      <c r="AJ1109" s="13">
        <v>0</v>
      </c>
      <c r="AK1109" s="13">
        <v>0</v>
      </c>
      <c r="AL1109" s="13">
        <v>112</v>
      </c>
      <c r="AM1109" s="13">
        <v>0</v>
      </c>
      <c r="AN1109" s="13">
        <v>107</v>
      </c>
      <c r="AO1109" s="13">
        <v>114.54</v>
      </c>
      <c r="AP1109" s="13">
        <v>0</v>
      </c>
      <c r="AQ1109" s="13">
        <v>0</v>
      </c>
      <c r="AR1109" s="13">
        <v>0</v>
      </c>
      <c r="AS1109" s="13">
        <v>0</v>
      </c>
      <c r="AT1109" s="13">
        <v>0</v>
      </c>
      <c r="AU1109" s="13">
        <v>0</v>
      </c>
      <c r="AV1109" s="13">
        <v>0</v>
      </c>
      <c r="AW1109" s="16">
        <f t="shared" si="313"/>
        <v>333.54</v>
      </c>
      <c r="AX1109" s="16">
        <f>AW1109*2</f>
        <v>667.08</v>
      </c>
      <c r="AY1109" s="10">
        <f>AW1109+AX1109</f>
        <v>1000.6200000000001</v>
      </c>
      <c r="AZ1109" s="10">
        <f>SUM(Z1109:AK1109)</f>
        <v>0</v>
      </c>
      <c r="BA1109" s="10">
        <v>550</v>
      </c>
      <c r="BB1109" s="10">
        <f t="shared" si="315"/>
        <v>216.45999999999998</v>
      </c>
      <c r="BC1109" s="10">
        <f t="shared" si="316"/>
        <v>54.114999999999995</v>
      </c>
      <c r="BD1109" s="10">
        <f t="shared" si="317"/>
        <v>1000.6200000000001</v>
      </c>
      <c r="BE1109" s="10">
        <f t="shared" si="312"/>
        <v>-333.54</v>
      </c>
      <c r="BF1109" s="2" t="s">
        <v>119</v>
      </c>
      <c r="BG1109" s="10">
        <f t="shared" si="318"/>
        <v>41.692500000000003</v>
      </c>
      <c r="BH1109" s="36" t="s">
        <v>118</v>
      </c>
      <c r="BI1109" s="39" t="str">
        <f t="shared" si="319"/>
        <v>C</v>
      </c>
      <c r="BJ1109" s="39" t="str">
        <f t="shared" si="320"/>
        <v>D</v>
      </c>
      <c r="BK1109" s="16">
        <f>SUM(AR1109:AX1109)</f>
        <v>1000.6200000000001</v>
      </c>
      <c r="BL1109" s="10">
        <f>SUM(AL1109:AQ1109)</f>
        <v>333.54</v>
      </c>
      <c r="BM1109" s="12">
        <f t="shared" si="321"/>
        <v>1</v>
      </c>
      <c r="BN1109" s="12">
        <f t="shared" si="321"/>
        <v>0.33333333333333331</v>
      </c>
      <c r="BO1109" s="9">
        <f t="shared" si="322"/>
        <v>333.54</v>
      </c>
      <c r="BP1109" s="39" t="str">
        <f t="shared" si="323"/>
        <v>B</v>
      </c>
      <c r="BQ1109" s="147" t="s">
        <v>201</v>
      </c>
      <c r="BR1109" s="9">
        <f t="shared" si="324"/>
        <v>0</v>
      </c>
      <c r="BS1109" s="9">
        <f t="shared" si="325"/>
        <v>0</v>
      </c>
      <c r="BT1109" s="9">
        <f t="shared" si="326"/>
        <v>0</v>
      </c>
      <c r="BU1109" s="9" t="str">
        <f>IFERROR(_xlfn.XLOOKUP(D1109,Sheet1!B:B,Sheet1!L:L),"")</f>
        <v/>
      </c>
      <c r="BV1109" s="9" t="e">
        <f>_xlfn.XLOOKUP(BU1109,Sheet1!S:S,Sheet1!T:T)</f>
        <v>#N/A</v>
      </c>
      <c r="BW1109" s="9" t="e">
        <f>_xlfn.XLOOKUP(D1109,Sheet1!B:B,Sheet1!M:M)</f>
        <v>#N/A</v>
      </c>
      <c r="BX1109" s="11" t="s">
        <v>123</v>
      </c>
      <c r="BY1109" s="1">
        <v>1251</v>
      </c>
      <c r="BZ1109" s="108">
        <f t="shared" si="327"/>
        <v>667.08000000000015</v>
      </c>
      <c r="CB1109" s="12">
        <f>AW1109/AY1109</f>
        <v>0.33333333333333331</v>
      </c>
      <c r="CC1109" s="12">
        <f>AX1109/AY1109</f>
        <v>0.66666666666666663</v>
      </c>
      <c r="CD1109" s="75">
        <f>AW1109*1</f>
        <v>333.54</v>
      </c>
      <c r="CF1109" s="75">
        <f>CD1109+AW1109</f>
        <v>667.08</v>
      </c>
      <c r="CG1109" s="1" t="str">
        <f>IF(BO1109&lt;80,"Below 80",
IF(BO1109&lt;=120,"80-120",
IF(BO1109&lt;=200,"&gt; 120-200",
IF(BO1109&lt;=300,"&gt;200-300",
IF(BO1109&lt;=500,"&gt;300-500",
"&gt;500")))))</f>
        <v>&gt;300-500</v>
      </c>
      <c r="CH1109" s="1" t="str">
        <f>IFERROR(_xlfn.XLOOKUP(CG1109,Scenario!M:M,Scenario!N:N),"")</f>
        <v>D</v>
      </c>
      <c r="CI1109" s="1" t="b">
        <f t="shared" si="328"/>
        <v>0</v>
      </c>
      <c r="CJ1109" s="75">
        <v>667.08</v>
      </c>
    </row>
    <row r="1110" spans="1:88" hidden="1">
      <c r="A1110" s="2">
        <v>1109</v>
      </c>
      <c r="B1110" s="2">
        <v>2025</v>
      </c>
      <c r="C1110" s="1">
        <v>0</v>
      </c>
      <c r="D1110" s="37" t="str">
        <v>0015g00001baMuhAAE</v>
      </c>
      <c r="E1110" s="37" t="str">
        <v>Aggarwal Building Material store (hodal)</v>
      </c>
      <c r="F1110" s="37" t="str">
        <v>HARYANA</v>
      </c>
      <c r="G1110" s="37" t="str">
        <v>PALWAL</v>
      </c>
      <c r="H1110" s="37" t="str">
        <v>HODAL</v>
      </c>
      <c r="I1110" s="37" t="str">
        <v>NIKUNJ UDYOG</v>
      </c>
      <c r="J1110" s="37" t="str">
        <v>Rahul Chauhan</v>
      </c>
      <c r="K1110" s="37">
        <v>0</v>
      </c>
      <c r="L1110" s="37" t="str">
        <v>C12828</v>
      </c>
      <c r="M1110" s="37" t="str">
        <v>North</v>
      </c>
      <c r="N1110" s="2">
        <v>121106</v>
      </c>
      <c r="O1110" s="2" t="str">
        <v>06ALNPK8583A1ZX</v>
      </c>
      <c r="P1110" s="2">
        <v>9813434474</v>
      </c>
      <c r="Q1110" s="2" t="str">
        <v>Apr'25</v>
      </c>
      <c r="R1110" s="2">
        <v>2026</v>
      </c>
      <c r="S1110" s="1">
        <v>0</v>
      </c>
      <c r="T1110" s="2">
        <v>50</v>
      </c>
      <c r="U1110" s="12">
        <v>6.0799999999999993E-2</v>
      </c>
      <c r="V1110" s="1" t="str">
        <v>Minor</v>
      </c>
      <c r="W1110" s="13">
        <v>0</v>
      </c>
      <c r="X1110" s="13">
        <v>0</v>
      </c>
      <c r="Y1110" s="13">
        <v>0</v>
      </c>
      <c r="Z1110" s="13">
        <v>0</v>
      </c>
      <c r="AA1110" s="13">
        <v>0</v>
      </c>
      <c r="AB1110" s="13">
        <v>0</v>
      </c>
      <c r="AC1110" s="13">
        <v>0</v>
      </c>
      <c r="AD1110" s="13">
        <v>0</v>
      </c>
      <c r="AE1110" s="13">
        <v>0</v>
      </c>
      <c r="AF1110" s="13">
        <v>0</v>
      </c>
      <c r="AG1110" s="13">
        <v>0</v>
      </c>
      <c r="AH1110" s="13">
        <v>0</v>
      </c>
      <c r="AI1110" s="13">
        <v>0</v>
      </c>
      <c r="AJ1110" s="13">
        <v>0</v>
      </c>
      <c r="AK1110" s="13">
        <v>0</v>
      </c>
      <c r="AL1110" s="13">
        <v>1.2</v>
      </c>
      <c r="AM1110" s="13">
        <v>1.2</v>
      </c>
      <c r="AN1110" s="13">
        <v>1</v>
      </c>
      <c r="AO1110" s="13">
        <v>10.02</v>
      </c>
      <c r="AP1110" s="13">
        <v>0</v>
      </c>
      <c r="AQ1110" s="13">
        <v>10.07</v>
      </c>
      <c r="AR1110" s="13">
        <v>1.3</v>
      </c>
      <c r="AS1110" s="13">
        <v>1.72</v>
      </c>
      <c r="AT1110" s="13">
        <v>6.22</v>
      </c>
      <c r="AU1110" s="13">
        <v>1</v>
      </c>
      <c r="AV1110" s="13">
        <v>1.9</v>
      </c>
      <c r="AW1110" s="16">
        <f t="shared" si="313"/>
        <v>33.730000000000004</v>
      </c>
      <c r="AX1110" s="16">
        <v>49.580000000000005</v>
      </c>
      <c r="AY1110" s="10">
        <f t="shared" si="314"/>
        <v>83.31</v>
      </c>
      <c r="AZ1110" s="10">
        <f>SUM(Z1110:AK1110)</f>
        <v>0</v>
      </c>
      <c r="BA1110" s="10">
        <v>50</v>
      </c>
      <c r="BB1110" s="10">
        <f t="shared" si="315"/>
        <v>16.269999999999996</v>
      </c>
      <c r="BC1110" s="10">
        <f t="shared" si="316"/>
        <v>4.067499999999999</v>
      </c>
      <c r="BD1110" s="10">
        <f t="shared" si="317"/>
        <v>83.31</v>
      </c>
      <c r="BE1110" s="10">
        <f t="shared" si="312"/>
        <v>-33.730000000000004</v>
      </c>
      <c r="BF1110" s="2" t="s">
        <v>119</v>
      </c>
      <c r="BG1110" s="10">
        <f t="shared" si="318"/>
        <v>3.3137500000000002</v>
      </c>
      <c r="BH1110" s="36" t="s">
        <v>118</v>
      </c>
      <c r="BI1110" s="39" t="str">
        <f t="shared" si="319"/>
        <v/>
      </c>
      <c r="BJ1110" s="39" t="str">
        <f t="shared" si="320"/>
        <v/>
      </c>
      <c r="BK1110" s="16">
        <f>SUM(AR1110:AX1110)</f>
        <v>95.450000000000017</v>
      </c>
      <c r="BL1110" s="10">
        <f>SUM(AL1110:AQ1110)</f>
        <v>23.490000000000002</v>
      </c>
      <c r="BM1110" s="12">
        <f t="shared" si="321"/>
        <v>1.1457208018245111</v>
      </c>
      <c r="BN1110" s="12">
        <f t="shared" si="321"/>
        <v>0.28195894850558156</v>
      </c>
      <c r="BO1110" s="9">
        <f t="shared" si="322"/>
        <v>26.51</v>
      </c>
      <c r="BP1110" s="39" t="str">
        <f t="shared" si="323"/>
        <v/>
      </c>
      <c r="BQ1110" s="147"/>
      <c r="BR1110" s="9">
        <f t="shared" si="324"/>
        <v>0</v>
      </c>
      <c r="BS1110" s="9">
        <f t="shared" si="325"/>
        <v>0</v>
      </c>
      <c r="BT1110" s="9">
        <f t="shared" si="326"/>
        <v>0</v>
      </c>
      <c r="BU1110" s="9" t="str">
        <f>IFERROR(_xlfn.XLOOKUP(D1110,Sheet1!B:B,Sheet1!L:L),"")</f>
        <v/>
      </c>
      <c r="BV1110" s="9" t="e">
        <f>_xlfn.XLOOKUP(BU1110,Sheet1!S:S,Sheet1!T:T)</f>
        <v>#N/A</v>
      </c>
      <c r="BW1110" s="9" t="e">
        <f>_xlfn.XLOOKUP(D1110,Sheet1!B:B,Sheet1!M:M)</f>
        <v>#N/A</v>
      </c>
      <c r="BZ1110" s="108">
        <f t="shared" si="327"/>
        <v>49.58</v>
      </c>
      <c r="CB1110" s="12">
        <f>AW1110/AY1110</f>
        <v>0.40487336454207179</v>
      </c>
      <c r="CC1110" s="12">
        <f>AX1110/AY1110</f>
        <v>0.59512663545792832</v>
      </c>
      <c r="CG1110" s="1" t="str">
        <f>IF(BO1110&lt;80,"Below 80",
IF(BO1110&lt;=120,"80-120",
IF(BO1110&lt;=200,"&gt; 120-200",
IF(BO1110&lt;=300,"&gt;200-300",
IF(BO1110&lt;=500,"&gt;300-500",
"&gt;500")))))</f>
        <v>Below 80</v>
      </c>
      <c r="CH1110" s="1" t="str">
        <f>IFERROR(_xlfn.XLOOKUP(CG1110,Scenario!M:M,Scenario!N:N),"")</f>
        <v/>
      </c>
      <c r="CI1110" s="1" t="str">
        <f t="shared" si="328"/>
        <v>Yes</v>
      </c>
      <c r="CJ1110" s="75">
        <v>47.860000000000007</v>
      </c>
    </row>
    <row r="1111" spans="1:88" hidden="1">
      <c r="A1111" s="2">
        <v>1110</v>
      </c>
      <c r="B1111" s="2">
        <v>2025</v>
      </c>
      <c r="C1111" s="1">
        <v>0</v>
      </c>
      <c r="D1111" s="37" t="str">
        <v>001J100000DrazaIAB</v>
      </c>
      <c r="E1111" s="37" t="str">
        <v>BABBU CEMENT AND HARDWARE STORE</v>
      </c>
      <c r="F1111" s="37" t="str">
        <v>JAMMU AND KASHMIR</v>
      </c>
      <c r="G1111" s="37" t="str">
        <v>REASI</v>
      </c>
      <c r="H1111" s="37">
        <v>0</v>
      </c>
      <c r="I1111" s="37" t="str">
        <v>AGGARWAL TRADERS</v>
      </c>
      <c r="J1111" s="37" t="str">
        <v>bhanu ayush</v>
      </c>
      <c r="K1111" s="37">
        <v>0</v>
      </c>
      <c r="L1111" s="37" t="str">
        <v>0015g00001gvNHH</v>
      </c>
      <c r="M1111" s="37" t="str">
        <v>North</v>
      </c>
      <c r="N1111" s="2">
        <v>182320</v>
      </c>
      <c r="O1111" s="2" t="str">
        <v>01ETXPS4039D1ZG</v>
      </c>
      <c r="P1111" s="2">
        <v>9419146313</v>
      </c>
      <c r="Q1111" s="2" t="str">
        <v>May'25</v>
      </c>
      <c r="R1111" s="2">
        <v>2026</v>
      </c>
      <c r="S1111" s="1">
        <v>0</v>
      </c>
      <c r="T1111" s="2">
        <v>20</v>
      </c>
      <c r="U1111" s="12">
        <v>0.1</v>
      </c>
      <c r="V1111" s="1" t="str">
        <v>Minor</v>
      </c>
      <c r="W1111" s="13">
        <v>0</v>
      </c>
      <c r="X1111" s="13">
        <v>0</v>
      </c>
      <c r="Y1111" s="13">
        <v>0</v>
      </c>
      <c r="Z1111" s="13">
        <v>0</v>
      </c>
      <c r="AA1111" s="13">
        <v>0</v>
      </c>
      <c r="AB1111" s="13">
        <v>0</v>
      </c>
      <c r="AC1111" s="13">
        <v>0</v>
      </c>
      <c r="AD1111" s="13">
        <v>0</v>
      </c>
      <c r="AE1111" s="13">
        <v>0</v>
      </c>
      <c r="AF1111" s="13">
        <v>0</v>
      </c>
      <c r="AG1111" s="13">
        <v>0</v>
      </c>
      <c r="AH1111" s="13">
        <v>0</v>
      </c>
      <c r="AI1111" s="13">
        <v>0</v>
      </c>
      <c r="AJ1111" s="13">
        <v>0</v>
      </c>
      <c r="AK1111" s="13">
        <v>0</v>
      </c>
      <c r="AL1111" s="13">
        <v>0</v>
      </c>
      <c r="AM1111" s="13">
        <v>10</v>
      </c>
      <c r="AN1111" s="13">
        <v>7</v>
      </c>
      <c r="AO1111" s="13">
        <v>0</v>
      </c>
      <c r="AP1111" s="13">
        <v>0</v>
      </c>
      <c r="AQ1111" s="13">
        <v>0</v>
      </c>
      <c r="AR1111" s="13">
        <v>6.01</v>
      </c>
      <c r="AS1111" s="13">
        <v>0</v>
      </c>
      <c r="AT1111" s="13">
        <v>0</v>
      </c>
      <c r="AU1111" s="13">
        <v>6</v>
      </c>
      <c r="AV1111" s="13">
        <v>0</v>
      </c>
      <c r="AW1111" s="16">
        <f t="shared" si="313"/>
        <v>29.009999999999998</v>
      </c>
      <c r="AX1111" s="16">
        <v>46.019999999999996</v>
      </c>
      <c r="AY1111" s="10">
        <f t="shared" si="314"/>
        <v>75.03</v>
      </c>
      <c r="AZ1111" s="10">
        <f>SUM(Z1111:AK1111)</f>
        <v>0</v>
      </c>
      <c r="BA1111" s="10">
        <v>60</v>
      </c>
      <c r="BB1111" s="10">
        <f t="shared" si="315"/>
        <v>30.990000000000002</v>
      </c>
      <c r="BC1111" s="10">
        <f t="shared" si="316"/>
        <v>7.7475000000000005</v>
      </c>
      <c r="BD1111" s="10">
        <f t="shared" si="317"/>
        <v>75.03</v>
      </c>
      <c r="BE1111" s="10">
        <f t="shared" si="312"/>
        <v>-29.009999999999998</v>
      </c>
      <c r="BF1111" s="2" t="s">
        <v>119</v>
      </c>
      <c r="BG1111" s="10">
        <f t="shared" si="318"/>
        <v>2.8762499999999998</v>
      </c>
      <c r="BH1111" s="36" t="s">
        <v>118</v>
      </c>
      <c r="BI1111" s="39" t="str">
        <f t="shared" si="319"/>
        <v/>
      </c>
      <c r="BJ1111" s="39" t="str">
        <f t="shared" si="320"/>
        <v/>
      </c>
      <c r="BK1111" s="16">
        <f>SUM(AR1111:AX1111)</f>
        <v>87.039999999999992</v>
      </c>
      <c r="BL1111" s="10">
        <f>SUM(AL1111:AQ1111)</f>
        <v>17</v>
      </c>
      <c r="BM1111" s="12">
        <f t="shared" si="321"/>
        <v>1.1600693056110887</v>
      </c>
      <c r="BN1111" s="12">
        <f t="shared" si="321"/>
        <v>0.2265760362521658</v>
      </c>
      <c r="BO1111" s="9">
        <f t="shared" si="322"/>
        <v>23.009999999999998</v>
      </c>
      <c r="BP1111" s="39" t="str">
        <f t="shared" si="323"/>
        <v/>
      </c>
      <c r="BQ1111" s="147"/>
      <c r="BR1111" s="9">
        <f t="shared" si="324"/>
        <v>0</v>
      </c>
      <c r="BS1111" s="9">
        <f t="shared" si="325"/>
        <v>0</v>
      </c>
      <c r="BT1111" s="9">
        <f t="shared" si="326"/>
        <v>0</v>
      </c>
      <c r="BU1111" s="9" t="str">
        <f>IFERROR(_xlfn.XLOOKUP(D1111,Sheet1!B:B,Sheet1!L:L),"")</f>
        <v/>
      </c>
      <c r="BV1111" s="9" t="e">
        <f>_xlfn.XLOOKUP(BU1111,Sheet1!S:S,Sheet1!T:T)</f>
        <v>#N/A</v>
      </c>
      <c r="BW1111" s="9" t="e">
        <f>_xlfn.XLOOKUP(D1111,Sheet1!B:B,Sheet1!M:M)</f>
        <v>#N/A</v>
      </c>
      <c r="BZ1111" s="108">
        <f t="shared" si="327"/>
        <v>46.02</v>
      </c>
      <c r="CB1111" s="12">
        <f>AW1111/AY1111</f>
        <v>0.38664534186325467</v>
      </c>
      <c r="CC1111" s="12">
        <f>AX1111/AY1111</f>
        <v>0.61335465813674528</v>
      </c>
      <c r="CG1111" s="1" t="str">
        <f>IF(BO1111&lt;80,"Below 80",
IF(BO1111&lt;=120,"80-120",
IF(BO1111&lt;=200,"&gt; 120-200",
IF(BO1111&lt;=300,"&gt;200-300",
IF(BO1111&lt;=500,"&gt;300-500",
"&gt;500")))))</f>
        <v>Below 80</v>
      </c>
      <c r="CH1111" s="1" t="str">
        <f>IFERROR(_xlfn.XLOOKUP(CG1111,Scenario!M:M,Scenario!N:N),"")</f>
        <v/>
      </c>
      <c r="CI1111" s="1" t="str">
        <f t="shared" si="328"/>
        <v>Yes</v>
      </c>
      <c r="CJ1111" s="75">
        <v>46.019999999999996</v>
      </c>
    </row>
    <row r="1112" spans="1:88" hidden="1">
      <c r="A1112" s="2">
        <v>1111</v>
      </c>
      <c r="B1112" s="2">
        <v>2025</v>
      </c>
      <c r="C1112" s="1">
        <v>0</v>
      </c>
      <c r="D1112" s="37" t="str">
        <v>001J100000VmlAuIAJ</v>
      </c>
      <c r="E1112" s="37" t="str">
        <v>SHARMA CEMENT AND HARDWARE STORE</v>
      </c>
      <c r="F1112" s="37" t="str">
        <v>JAMMU AND KASHMIR</v>
      </c>
      <c r="G1112" s="37" t="str">
        <v>REASI</v>
      </c>
      <c r="H1112" s="37">
        <v>0</v>
      </c>
      <c r="I1112" s="37" t="str">
        <v>AGGARWAL TRADERS</v>
      </c>
      <c r="J1112" s="37" t="str">
        <v>bhanu ayush</v>
      </c>
      <c r="K1112" s="37">
        <v>0</v>
      </c>
      <c r="L1112" s="37" t="str">
        <v>0015g00001gvNHH</v>
      </c>
      <c r="M1112" s="37" t="str">
        <v>North</v>
      </c>
      <c r="N1112" s="2">
        <v>182121</v>
      </c>
      <c r="O1112" s="2" t="str">
        <v>01AQOPC2245H1ZB</v>
      </c>
      <c r="P1112" s="2">
        <v>9622128720</v>
      </c>
      <c r="Q1112" s="2" t="str">
        <v>May'25</v>
      </c>
      <c r="R1112" s="2">
        <v>2026</v>
      </c>
      <c r="S1112" s="1">
        <v>0</v>
      </c>
      <c r="T1112" s="2">
        <v>5</v>
      </c>
      <c r="U1112" s="12">
        <v>0</v>
      </c>
      <c r="V1112" s="1" t="str">
        <v>Minor</v>
      </c>
      <c r="W1112" s="13">
        <v>0</v>
      </c>
      <c r="X1112" s="13">
        <v>0</v>
      </c>
      <c r="Y1112" s="13">
        <v>0</v>
      </c>
      <c r="Z1112" s="13">
        <v>0</v>
      </c>
      <c r="AA1112" s="13">
        <v>0</v>
      </c>
      <c r="AB1112" s="13">
        <v>0</v>
      </c>
      <c r="AC1112" s="13">
        <v>0</v>
      </c>
      <c r="AD1112" s="13">
        <v>0</v>
      </c>
      <c r="AE1112" s="13">
        <v>0</v>
      </c>
      <c r="AF1112" s="13">
        <v>0</v>
      </c>
      <c r="AG1112" s="13">
        <v>0</v>
      </c>
      <c r="AH1112" s="13">
        <v>0</v>
      </c>
      <c r="AI1112" s="13">
        <v>0</v>
      </c>
      <c r="AJ1112" s="13">
        <v>0</v>
      </c>
      <c r="AK1112" s="13">
        <v>0</v>
      </c>
      <c r="AL1112" s="13">
        <v>0</v>
      </c>
      <c r="AM1112" s="13">
        <v>10</v>
      </c>
      <c r="AN1112" s="13">
        <v>0</v>
      </c>
      <c r="AO1112" s="13">
        <v>0</v>
      </c>
      <c r="AP1112" s="13">
        <v>0</v>
      </c>
      <c r="AQ1112" s="13">
        <v>0</v>
      </c>
      <c r="AR1112" s="13">
        <v>0</v>
      </c>
      <c r="AS1112" s="13">
        <v>0</v>
      </c>
      <c r="AT1112" s="13">
        <v>0</v>
      </c>
      <c r="AU1112" s="13">
        <v>0</v>
      </c>
      <c r="AV1112" s="13">
        <v>0</v>
      </c>
      <c r="AW1112" s="16">
        <f t="shared" si="313"/>
        <v>10</v>
      </c>
      <c r="AX1112" s="16">
        <v>20</v>
      </c>
      <c r="AY1112" s="10">
        <f t="shared" si="314"/>
        <v>30</v>
      </c>
      <c r="AZ1112" s="10">
        <f>SUM(Z1112:AK1112)</f>
        <v>0</v>
      </c>
      <c r="BA1112" s="10">
        <v>10</v>
      </c>
      <c r="BB1112" s="10">
        <f t="shared" si="315"/>
        <v>0</v>
      </c>
      <c r="BC1112" s="10">
        <f t="shared" si="316"/>
        <v>0</v>
      </c>
      <c r="BD1112" s="10">
        <f t="shared" si="317"/>
        <v>30</v>
      </c>
      <c r="BE1112" s="10">
        <f t="shared" si="312"/>
        <v>-10</v>
      </c>
      <c r="BF1112" s="2" t="s">
        <v>119</v>
      </c>
      <c r="BG1112" s="10">
        <f t="shared" si="318"/>
        <v>1.25</v>
      </c>
      <c r="BH1112" s="36" t="s">
        <v>118</v>
      </c>
      <c r="BI1112" s="39" t="str">
        <f t="shared" si="319"/>
        <v/>
      </c>
      <c r="BJ1112" s="39" t="str">
        <f t="shared" si="320"/>
        <v/>
      </c>
      <c r="BK1112" s="16">
        <f>SUM(AR1112:AX1112)</f>
        <v>30</v>
      </c>
      <c r="BL1112" s="10">
        <f>SUM(AL1112:AQ1112)</f>
        <v>10</v>
      </c>
      <c r="BM1112" s="12">
        <f t="shared" si="321"/>
        <v>1</v>
      </c>
      <c r="BN1112" s="12">
        <f t="shared" si="321"/>
        <v>0.33333333333333331</v>
      </c>
      <c r="BO1112" s="9">
        <f t="shared" si="322"/>
        <v>10</v>
      </c>
      <c r="BP1112" s="39" t="str">
        <f t="shared" si="323"/>
        <v/>
      </c>
      <c r="BQ1112" s="147" t="s">
        <v>183</v>
      </c>
      <c r="BR1112" s="9">
        <f t="shared" si="324"/>
        <v>0</v>
      </c>
      <c r="BS1112" s="9">
        <f t="shared" si="325"/>
        <v>0</v>
      </c>
      <c r="BT1112" s="9">
        <f t="shared" si="326"/>
        <v>0</v>
      </c>
      <c r="BU1112" s="9" t="str">
        <f>IFERROR(_xlfn.XLOOKUP(D1112,Sheet1!B:B,Sheet1!L:L),"")</f>
        <v/>
      </c>
      <c r="BV1112" s="9" t="e">
        <f>_xlfn.XLOOKUP(BU1112,Sheet1!S:S,Sheet1!T:T)</f>
        <v>#N/A</v>
      </c>
      <c r="BW1112" s="9" t="e">
        <f>_xlfn.XLOOKUP(D1112,Sheet1!B:B,Sheet1!M:M)</f>
        <v>#N/A</v>
      </c>
      <c r="BZ1112" s="108">
        <f t="shared" si="327"/>
        <v>20</v>
      </c>
      <c r="CB1112" s="12">
        <f>AW1112/AY1112</f>
        <v>0.33333333333333331</v>
      </c>
      <c r="CC1112" s="12">
        <f>AX1112/AY1112</f>
        <v>0.66666666666666663</v>
      </c>
      <c r="CG1112" s="1" t="str">
        <f>IF(BO1112&lt;80,"Below 80",
IF(BO1112&lt;=120,"80-120",
IF(BO1112&lt;=200,"&gt; 120-200",
IF(BO1112&lt;=300,"&gt;200-300",
IF(BO1112&lt;=500,"&gt;300-500",
"&gt;500")))))</f>
        <v>Below 80</v>
      </c>
      <c r="CH1112" s="1" t="str">
        <f>IFERROR(_xlfn.XLOOKUP(CG1112,Scenario!M:M,Scenario!N:N),"")</f>
        <v/>
      </c>
      <c r="CI1112" s="1" t="str">
        <f t="shared" si="328"/>
        <v>Yes</v>
      </c>
      <c r="CJ1112" s="75">
        <v>20</v>
      </c>
    </row>
    <row r="1113" spans="1:88" hidden="1">
      <c r="A1113" s="2">
        <v>1112</v>
      </c>
      <c r="B1113" s="2">
        <v>2025</v>
      </c>
      <c r="C1113" s="1">
        <v>0</v>
      </c>
      <c r="D1113" s="37" t="str">
        <v>001J100000Vm7LjIAJ</v>
      </c>
      <c r="E1113" s="37" t="str">
        <v>M/S SINGHAL ENTERPRISES</v>
      </c>
      <c r="F1113" s="37" t="str">
        <v>UTTAR PRADESH</v>
      </c>
      <c r="G1113" s="37" t="str">
        <v>AGRA</v>
      </c>
      <c r="H1113" s="37">
        <v>0</v>
      </c>
      <c r="I1113" s="37" t="str">
        <v>DINESH STEEL PRIVATE LIMITED</v>
      </c>
      <c r="J1113" s="37" t="str">
        <v>Pankaj Garg</v>
      </c>
      <c r="K1113" s="37">
        <v>0</v>
      </c>
      <c r="L1113" s="37" t="str">
        <v>C12820</v>
      </c>
      <c r="M1113" s="37" t="str">
        <v>North</v>
      </c>
      <c r="N1113" s="2">
        <v>282001</v>
      </c>
      <c r="O1113" s="2" t="str">
        <v>09BDQPS8247D1ZX</v>
      </c>
      <c r="P1113" s="2">
        <v>9411002531</v>
      </c>
      <c r="Q1113" s="2" t="str">
        <v>May'25</v>
      </c>
      <c r="R1113" s="2">
        <v>2026</v>
      </c>
      <c r="S1113" s="1">
        <v>0</v>
      </c>
      <c r="T1113" s="2">
        <v>150</v>
      </c>
      <c r="U1113" s="12">
        <v>0.13337777777777776</v>
      </c>
      <c r="V1113" s="1" t="str">
        <v>Star</v>
      </c>
      <c r="W1113" s="13">
        <v>0</v>
      </c>
      <c r="X1113" s="13">
        <v>0</v>
      </c>
      <c r="Y1113" s="13">
        <v>0</v>
      </c>
      <c r="Z1113" s="13">
        <v>0</v>
      </c>
      <c r="AA1113" s="13">
        <v>0</v>
      </c>
      <c r="AB1113" s="13">
        <v>0</v>
      </c>
      <c r="AC1113" s="13">
        <v>0</v>
      </c>
      <c r="AD1113" s="13">
        <v>0</v>
      </c>
      <c r="AE1113" s="13">
        <v>0</v>
      </c>
      <c r="AF1113" s="13">
        <v>0</v>
      </c>
      <c r="AG1113" s="13">
        <v>0</v>
      </c>
      <c r="AH1113" s="13">
        <v>0</v>
      </c>
      <c r="AI1113" s="13">
        <v>0</v>
      </c>
      <c r="AJ1113" s="13">
        <v>0</v>
      </c>
      <c r="AK1113" s="13">
        <v>0</v>
      </c>
      <c r="AL1113" s="13">
        <v>0</v>
      </c>
      <c r="AM1113" s="13">
        <v>30</v>
      </c>
      <c r="AN1113" s="13">
        <v>83</v>
      </c>
      <c r="AO1113" s="13">
        <v>24.04</v>
      </c>
      <c r="AP1113" s="13">
        <v>31.94</v>
      </c>
      <c r="AQ1113" s="13">
        <v>26.74</v>
      </c>
      <c r="AR1113" s="13">
        <v>57.02</v>
      </c>
      <c r="AS1113" s="13">
        <v>45.25</v>
      </c>
      <c r="AT1113" s="13">
        <v>14.97</v>
      </c>
      <c r="AU1113" s="13">
        <v>15</v>
      </c>
      <c r="AV1113" s="13">
        <v>30.05</v>
      </c>
      <c r="AW1113" s="16">
        <f t="shared" si="313"/>
        <v>327.96000000000004</v>
      </c>
      <c r="AX1113" s="16">
        <f t="shared" ref="AX1113:AX1114" si="329">AW1113*2</f>
        <v>655.92000000000007</v>
      </c>
      <c r="AY1113" s="10">
        <f t="shared" si="314"/>
        <v>983.88000000000011</v>
      </c>
      <c r="AZ1113" s="10">
        <f>SUM(Z1113:AK1113)</f>
        <v>0</v>
      </c>
      <c r="BA1113" s="10">
        <v>750</v>
      </c>
      <c r="BB1113" s="10">
        <f t="shared" si="315"/>
        <v>422.03999999999996</v>
      </c>
      <c r="BC1113" s="10">
        <f t="shared" si="316"/>
        <v>105.50999999999999</v>
      </c>
      <c r="BD1113" s="10">
        <f t="shared" si="317"/>
        <v>983.88000000000011</v>
      </c>
      <c r="BE1113" s="10">
        <f t="shared" ref="BE1113:BE1176" si="330">AZ1113-AW1113</f>
        <v>-327.96000000000004</v>
      </c>
      <c r="BF1113" s="2" t="s">
        <v>119</v>
      </c>
      <c r="BG1113" s="10">
        <f t="shared" si="318"/>
        <v>37.248750000000001</v>
      </c>
      <c r="BH1113" s="36" t="s">
        <v>118</v>
      </c>
      <c r="BI1113" s="39" t="str">
        <f t="shared" si="319"/>
        <v>C</v>
      </c>
      <c r="BJ1113" s="39" t="str">
        <f t="shared" si="320"/>
        <v>D</v>
      </c>
      <c r="BK1113" s="16">
        <f>SUM(AR1113:AX1113)</f>
        <v>1146.17</v>
      </c>
      <c r="BL1113" s="10">
        <f>SUM(AL1113:AQ1113)</f>
        <v>195.72</v>
      </c>
      <c r="BM1113" s="12">
        <f t="shared" si="321"/>
        <v>1.1649489775175834</v>
      </c>
      <c r="BN1113" s="12">
        <f t="shared" si="321"/>
        <v>0.19892669837785093</v>
      </c>
      <c r="BO1113" s="9">
        <f t="shared" si="322"/>
        <v>297.99</v>
      </c>
      <c r="BP1113" s="39" t="str">
        <f t="shared" si="323"/>
        <v>A</v>
      </c>
      <c r="BQ1113" s="144" t="s">
        <v>202</v>
      </c>
      <c r="BR1113" s="9">
        <f t="shared" si="324"/>
        <v>0</v>
      </c>
      <c r="BS1113" s="9">
        <f t="shared" si="325"/>
        <v>0</v>
      </c>
      <c r="BT1113" s="9">
        <f t="shared" si="326"/>
        <v>0</v>
      </c>
      <c r="BU1113" s="9" t="str">
        <f>IFERROR(_xlfn.XLOOKUP(D1113,Sheet1!B:B,Sheet1!L:L),"")</f>
        <v/>
      </c>
      <c r="BV1113" s="9" t="e">
        <f>_xlfn.XLOOKUP(BU1113,Sheet1!S:S,Sheet1!T:T)</f>
        <v>#N/A</v>
      </c>
      <c r="BW1113" s="9" t="e">
        <f>_xlfn.XLOOKUP(D1113,Sheet1!B:B,Sheet1!M:M)</f>
        <v>#N/A</v>
      </c>
      <c r="BX1113" s="11" t="s">
        <v>123</v>
      </c>
      <c r="BZ1113" s="108">
        <f t="shared" si="327"/>
        <v>655.92000000000007</v>
      </c>
      <c r="CB1113" s="12">
        <f>AW1113/AY1113</f>
        <v>0.33333333333333331</v>
      </c>
      <c r="CC1113" s="12">
        <f>AX1113/AY1113</f>
        <v>0.66666666666666663</v>
      </c>
      <c r="CG1113" s="1" t="str">
        <f>IF(BO1113&lt;80,"Below 80",
IF(BO1113&lt;=120,"80-120",
IF(BO1113&lt;=200,"&gt; 120-200",
IF(BO1113&lt;=300,"&gt;200-300",
IF(BO1113&lt;=500,"&gt;300-500",
"&gt;500")))))</f>
        <v>&gt;200-300</v>
      </c>
      <c r="CH1113" s="1" t="str">
        <f>IFERROR(_xlfn.XLOOKUP(CG1113,Scenario!M:M,Scenario!N:N),"")</f>
        <v>C</v>
      </c>
      <c r="CI1113" s="1" t="b">
        <f t="shared" si="328"/>
        <v>0</v>
      </c>
      <c r="CJ1113" s="75">
        <v>550.73</v>
      </c>
    </row>
    <row r="1114" spans="1:88" hidden="1">
      <c r="A1114" s="2">
        <v>1113</v>
      </c>
      <c r="B1114" s="2">
        <v>2025</v>
      </c>
      <c r="C1114" s="1">
        <v>0</v>
      </c>
      <c r="D1114" s="37" t="str">
        <v>001J100000VlTsDIAV</v>
      </c>
      <c r="E1114" s="37" t="str">
        <v>KESHAV STEELS</v>
      </c>
      <c r="F1114" s="37" t="str">
        <v>UTTAR PRADESH</v>
      </c>
      <c r="G1114" s="37" t="str">
        <v>VARANASI</v>
      </c>
      <c r="H1114" s="37">
        <v>0</v>
      </c>
      <c r="I1114" s="37" t="str">
        <v>GLOBAL IRONTRADING PVT. LTD.</v>
      </c>
      <c r="J1114" s="37" t="str">
        <v>Divyansh Dhawal</v>
      </c>
      <c r="K1114" s="37">
        <v>0</v>
      </c>
      <c r="L1114" s="37" t="str">
        <v>C12819</v>
      </c>
      <c r="M1114" s="37" t="str">
        <v>North</v>
      </c>
      <c r="N1114" s="2">
        <v>221001</v>
      </c>
      <c r="O1114" s="2" t="str">
        <v>09AAQFK4385A1Z4</v>
      </c>
      <c r="P1114" s="2">
        <v>9519815333</v>
      </c>
      <c r="Q1114" s="2" t="str">
        <v>May'25</v>
      </c>
      <c r="R1114" s="2">
        <v>2026</v>
      </c>
      <c r="S1114" s="1">
        <v>0</v>
      </c>
      <c r="T1114" s="2">
        <v>750</v>
      </c>
      <c r="U1114" s="12">
        <v>0</v>
      </c>
      <c r="V1114" s="1" t="str">
        <v>Alien</v>
      </c>
      <c r="W1114" s="13">
        <v>0</v>
      </c>
      <c r="X1114" s="13">
        <v>0</v>
      </c>
      <c r="Y1114" s="13">
        <v>0</v>
      </c>
      <c r="Z1114" s="13">
        <v>0</v>
      </c>
      <c r="AA1114" s="13">
        <v>0</v>
      </c>
      <c r="AB1114" s="13">
        <v>0</v>
      </c>
      <c r="AC1114" s="13">
        <v>0</v>
      </c>
      <c r="AD1114" s="13">
        <v>0</v>
      </c>
      <c r="AE1114" s="13">
        <v>0</v>
      </c>
      <c r="AF1114" s="13">
        <v>0</v>
      </c>
      <c r="AG1114" s="13">
        <v>0</v>
      </c>
      <c r="AH1114" s="13">
        <v>0</v>
      </c>
      <c r="AI1114" s="13">
        <v>0</v>
      </c>
      <c r="AJ1114" s="13">
        <v>0</v>
      </c>
      <c r="AK1114" s="13">
        <v>0</v>
      </c>
      <c r="AL1114" s="13">
        <v>0</v>
      </c>
      <c r="AM1114" s="13">
        <v>35</v>
      </c>
      <c r="AN1114" s="13">
        <v>30</v>
      </c>
      <c r="AO1114" s="13">
        <v>0</v>
      </c>
      <c r="AP1114" s="13">
        <v>55.06</v>
      </c>
      <c r="AQ1114" s="13">
        <v>30.22</v>
      </c>
      <c r="AR1114" s="13">
        <v>29.92</v>
      </c>
      <c r="AS1114" s="13">
        <v>29.93</v>
      </c>
      <c r="AT1114" s="13">
        <v>0</v>
      </c>
      <c r="AU1114" s="13">
        <v>0</v>
      </c>
      <c r="AV1114" s="13">
        <v>0</v>
      </c>
      <c r="AW1114" s="16">
        <f t="shared" si="313"/>
        <v>210.13</v>
      </c>
      <c r="AX1114" s="16">
        <f t="shared" si="329"/>
        <v>420.26</v>
      </c>
      <c r="AY1114" s="10">
        <f t="shared" si="314"/>
        <v>630.39</v>
      </c>
      <c r="AZ1114" s="10">
        <f>SUM(Z1114:AK1114)</f>
        <v>0</v>
      </c>
      <c r="BA1114" s="10">
        <f>AY1114</f>
        <v>630.39</v>
      </c>
      <c r="BB1114" s="10">
        <f t="shared" si="315"/>
        <v>420.26</v>
      </c>
      <c r="BC1114" s="10">
        <f t="shared" si="316"/>
        <v>105.065</v>
      </c>
      <c r="BD1114" s="10">
        <f t="shared" si="317"/>
        <v>630.39</v>
      </c>
      <c r="BE1114" s="10">
        <f t="shared" si="330"/>
        <v>-210.13</v>
      </c>
      <c r="BF1114" s="2" t="s">
        <v>119</v>
      </c>
      <c r="BG1114" s="10">
        <f t="shared" si="318"/>
        <v>26.266249999999999</v>
      </c>
      <c r="BH1114" s="36" t="s">
        <v>118</v>
      </c>
      <c r="BI1114" s="39" t="str">
        <f t="shared" si="319"/>
        <v>C</v>
      </c>
      <c r="BJ1114" s="39" t="str">
        <f t="shared" si="320"/>
        <v>C</v>
      </c>
      <c r="BK1114" s="16">
        <f>SUM(AR1114:AX1114)</f>
        <v>690.24</v>
      </c>
      <c r="BL1114" s="10">
        <f>SUM(AL1114:AQ1114)</f>
        <v>150.28</v>
      </c>
      <c r="BM1114" s="12">
        <f t="shared" si="321"/>
        <v>1.0949412268595631</v>
      </c>
      <c r="BN1114" s="12">
        <f t="shared" si="321"/>
        <v>0.23839210647377021</v>
      </c>
      <c r="BO1114" s="9">
        <f t="shared" si="322"/>
        <v>210.13</v>
      </c>
      <c r="BP1114" s="39" t="str">
        <f t="shared" si="323"/>
        <v>A</v>
      </c>
      <c r="BQ1114" s="147"/>
      <c r="BR1114" s="9">
        <f t="shared" si="324"/>
        <v>0</v>
      </c>
      <c r="BS1114" s="9">
        <f t="shared" si="325"/>
        <v>0</v>
      </c>
      <c r="BT1114" s="9">
        <f t="shared" si="326"/>
        <v>0</v>
      </c>
      <c r="BU1114" s="9" t="str">
        <f>IFERROR(_xlfn.XLOOKUP(D1114,Sheet1!B:B,Sheet1!L:L),"")</f>
        <v/>
      </c>
      <c r="BV1114" s="9" t="e">
        <f>_xlfn.XLOOKUP(BU1114,Sheet1!S:S,Sheet1!T:T)</f>
        <v>#N/A</v>
      </c>
      <c r="BW1114" s="9" t="e">
        <f>_xlfn.XLOOKUP(D1114,Sheet1!B:B,Sheet1!M:M)</f>
        <v>#N/A</v>
      </c>
      <c r="BX1114" s="11" t="s">
        <v>123</v>
      </c>
      <c r="BZ1114" s="108">
        <f t="shared" si="327"/>
        <v>420.26</v>
      </c>
      <c r="CB1114" s="12">
        <f>AW1114/AY1114</f>
        <v>0.33333333333333331</v>
      </c>
      <c r="CC1114" s="12">
        <f>AX1114/AY1114</f>
        <v>0.66666666666666663</v>
      </c>
      <c r="CG1114" s="1" t="str">
        <f>IF(BO1114&lt;80,"Below 80",
IF(BO1114&lt;=120,"80-120",
IF(BO1114&lt;=200,"&gt; 120-200",
IF(BO1114&lt;=300,"&gt;200-300",
IF(BO1114&lt;=500,"&gt;300-500",
"&gt;500")))))</f>
        <v>&gt;200-300</v>
      </c>
      <c r="CH1114" s="1" t="str">
        <f>IFERROR(_xlfn.XLOOKUP(CG1114,Scenario!M:M,Scenario!N:N),"")</f>
        <v>C</v>
      </c>
      <c r="CI1114" s="1" t="b">
        <f t="shared" si="328"/>
        <v>0</v>
      </c>
      <c r="CJ1114" s="75">
        <v>390.33</v>
      </c>
    </row>
    <row r="1115" spans="1:88" hidden="1">
      <c r="A1115" s="2">
        <v>1114</v>
      </c>
      <c r="B1115" s="2">
        <v>2025</v>
      </c>
      <c r="C1115" s="1">
        <v>0</v>
      </c>
      <c r="D1115" s="37" t="str">
        <v>001J100000TuPSdIAN</v>
      </c>
      <c r="E1115" s="37" t="str">
        <v>M/S SUJATA ASSOCIATES</v>
      </c>
      <c r="F1115" s="37" t="str">
        <v>UTTAR PRADESH</v>
      </c>
      <c r="G1115" s="37" t="str">
        <v>CHANDAULI</v>
      </c>
      <c r="H1115" s="37">
        <v>0</v>
      </c>
      <c r="I1115" s="37" t="str">
        <v>GLOBAL IRONTRADING PVT. LTD.</v>
      </c>
      <c r="J1115" s="37" t="str">
        <v>Divyansh Dhawal</v>
      </c>
      <c r="K1115" s="37">
        <v>0</v>
      </c>
      <c r="L1115" s="37" t="str">
        <v>C12819</v>
      </c>
      <c r="M1115" s="37" t="str">
        <v>North</v>
      </c>
      <c r="N1115" s="2">
        <v>232101</v>
      </c>
      <c r="O1115" s="2" t="str">
        <v>09ABQPJ1192B1ZP</v>
      </c>
      <c r="P1115" s="2">
        <v>9792011112</v>
      </c>
      <c r="Q1115" s="2" t="str">
        <v>May'25</v>
      </c>
      <c r="R1115" s="2">
        <v>2026</v>
      </c>
      <c r="S1115" s="1">
        <v>0</v>
      </c>
      <c r="T1115" s="2">
        <v>100</v>
      </c>
      <c r="U1115" s="12">
        <v>0</v>
      </c>
      <c r="V1115" s="1" t="str">
        <v>Challenger</v>
      </c>
      <c r="W1115" s="13">
        <v>0</v>
      </c>
      <c r="X1115" s="13">
        <v>0</v>
      </c>
      <c r="Y1115" s="13">
        <v>0</v>
      </c>
      <c r="Z1115" s="13">
        <v>0</v>
      </c>
      <c r="AA1115" s="13">
        <v>0</v>
      </c>
      <c r="AB1115" s="13">
        <v>0</v>
      </c>
      <c r="AC1115" s="13">
        <v>0</v>
      </c>
      <c r="AD1115" s="13">
        <v>0</v>
      </c>
      <c r="AE1115" s="13">
        <v>0</v>
      </c>
      <c r="AF1115" s="13">
        <v>0</v>
      </c>
      <c r="AG1115" s="13">
        <v>0</v>
      </c>
      <c r="AH1115" s="13">
        <v>0</v>
      </c>
      <c r="AI1115" s="13">
        <v>0</v>
      </c>
      <c r="AJ1115" s="13">
        <v>0</v>
      </c>
      <c r="AK1115" s="13">
        <v>0</v>
      </c>
      <c r="AL1115" s="13">
        <v>0</v>
      </c>
      <c r="AM1115" s="13">
        <v>30</v>
      </c>
      <c r="AN1115" s="13">
        <v>0</v>
      </c>
      <c r="AO1115" s="13">
        <v>0</v>
      </c>
      <c r="AP1115" s="13">
        <v>0</v>
      </c>
      <c r="AQ1115" s="13">
        <v>0</v>
      </c>
      <c r="AR1115" s="13">
        <v>0</v>
      </c>
      <c r="AS1115" s="13">
        <v>0</v>
      </c>
      <c r="AT1115" s="13">
        <v>0</v>
      </c>
      <c r="AU1115" s="13">
        <v>0</v>
      </c>
      <c r="AV1115" s="13">
        <v>0</v>
      </c>
      <c r="AW1115" s="16">
        <f t="shared" si="313"/>
        <v>30</v>
      </c>
      <c r="AX1115" s="16">
        <v>60</v>
      </c>
      <c r="AY1115" s="10">
        <f t="shared" si="314"/>
        <v>90</v>
      </c>
      <c r="AZ1115" s="10">
        <f>SUM(Z1115:AK1115)</f>
        <v>0</v>
      </c>
      <c r="BA1115" s="10">
        <f>AY1115</f>
        <v>90</v>
      </c>
      <c r="BB1115" s="10">
        <f t="shared" si="315"/>
        <v>60</v>
      </c>
      <c r="BC1115" s="10">
        <f t="shared" si="316"/>
        <v>15</v>
      </c>
      <c r="BD1115" s="10">
        <f t="shared" si="317"/>
        <v>90</v>
      </c>
      <c r="BE1115" s="10">
        <f t="shared" si="330"/>
        <v>-30</v>
      </c>
      <c r="BF1115" s="2" t="s">
        <v>119</v>
      </c>
      <c r="BG1115" s="10">
        <f t="shared" si="318"/>
        <v>3.75</v>
      </c>
      <c r="BH1115" s="36" t="s">
        <v>118</v>
      </c>
      <c r="BI1115" s="39" t="str">
        <f t="shared" si="319"/>
        <v/>
      </c>
      <c r="BJ1115" s="39" t="str">
        <f t="shared" si="320"/>
        <v/>
      </c>
      <c r="BK1115" s="16">
        <f>SUM(AR1115:AX1115)</f>
        <v>90</v>
      </c>
      <c r="BL1115" s="10">
        <f>SUM(AL1115:AQ1115)</f>
        <v>30</v>
      </c>
      <c r="BM1115" s="12">
        <f t="shared" si="321"/>
        <v>1</v>
      </c>
      <c r="BN1115" s="12">
        <f t="shared" si="321"/>
        <v>0.33333333333333331</v>
      </c>
      <c r="BO1115" s="9">
        <f t="shared" si="322"/>
        <v>30</v>
      </c>
      <c r="BP1115" s="39" t="str">
        <f t="shared" si="323"/>
        <v/>
      </c>
      <c r="BQ1115" s="147"/>
      <c r="BR1115" s="9">
        <f t="shared" si="324"/>
        <v>0</v>
      </c>
      <c r="BS1115" s="9">
        <f t="shared" si="325"/>
        <v>0</v>
      </c>
      <c r="BT1115" s="9">
        <f t="shared" si="326"/>
        <v>0</v>
      </c>
      <c r="BU1115" s="9" t="str">
        <f>IFERROR(_xlfn.XLOOKUP(D1115,Sheet1!B:B,Sheet1!L:L),"")</f>
        <v/>
      </c>
      <c r="BV1115" s="9" t="e">
        <f>_xlfn.XLOOKUP(BU1115,Sheet1!S:S,Sheet1!T:T)</f>
        <v>#N/A</v>
      </c>
      <c r="BW1115" s="9" t="e">
        <f>_xlfn.XLOOKUP(D1115,Sheet1!B:B,Sheet1!M:M)</f>
        <v>#N/A</v>
      </c>
      <c r="BZ1115" s="108">
        <f t="shared" si="327"/>
        <v>60</v>
      </c>
      <c r="CB1115" s="12">
        <f>AW1115/AY1115</f>
        <v>0.33333333333333331</v>
      </c>
      <c r="CC1115" s="12">
        <f>AX1115/AY1115</f>
        <v>0.66666666666666663</v>
      </c>
      <c r="CG1115" s="1" t="str">
        <f>IF(BO1115&lt;80,"Below 80",
IF(BO1115&lt;=120,"80-120",
IF(BO1115&lt;=200,"&gt; 120-200",
IF(BO1115&lt;=300,"&gt;200-300",
IF(BO1115&lt;=500,"&gt;300-500",
"&gt;500")))))</f>
        <v>Below 80</v>
      </c>
      <c r="CH1115" s="1" t="str">
        <f>IFERROR(_xlfn.XLOOKUP(CG1115,Scenario!M:M,Scenario!N:N),"")</f>
        <v/>
      </c>
      <c r="CI1115" s="1" t="str">
        <f t="shared" si="328"/>
        <v>Yes</v>
      </c>
      <c r="CJ1115" s="75">
        <v>60</v>
      </c>
    </row>
    <row r="1116" spans="1:88" hidden="1">
      <c r="A1116" s="2">
        <v>1115</v>
      </c>
      <c r="B1116" s="2">
        <v>2025</v>
      </c>
      <c r="C1116" s="1">
        <v>0</v>
      </c>
      <c r="D1116" s="37" t="str">
        <v>001J100000JtGiEIAV</v>
      </c>
      <c r="E1116" s="37" t="str">
        <v>CHOUDHARY STEEL TRADING COMPANY</v>
      </c>
      <c r="F1116" s="37" t="str">
        <v>RAJASTHAN</v>
      </c>
      <c r="G1116" s="37">
        <v>0</v>
      </c>
      <c r="H1116" s="37">
        <v>0</v>
      </c>
      <c r="I1116" s="37" t="str">
        <v>J P ALLOYS</v>
      </c>
      <c r="J1116" s="37" t="e">
        <v>#VALUE!</v>
      </c>
      <c r="K1116" s="37">
        <v>0</v>
      </c>
      <c r="L1116" s="37" t="str">
        <v>C13188</v>
      </c>
      <c r="M1116" s="37" t="str">
        <v>North</v>
      </c>
      <c r="N1116" s="2" t="e">
        <v>#VALUE!</v>
      </c>
      <c r="O1116" s="2" t="e">
        <v>#VALUE!</v>
      </c>
      <c r="P1116" s="2" t="e">
        <v>#VALUE!</v>
      </c>
      <c r="Q1116" s="2" t="str">
        <v>May'25</v>
      </c>
      <c r="R1116" s="2">
        <v>2026</v>
      </c>
      <c r="S1116" s="1">
        <v>0</v>
      </c>
      <c r="T1116" s="2" t="str">
        <v/>
      </c>
      <c r="U1116" s="12">
        <v>0</v>
      </c>
      <c r="V1116" s="1" t="str">
        <v>Potential Not updated</v>
      </c>
      <c r="W1116" s="13">
        <v>0</v>
      </c>
      <c r="X1116" s="13">
        <v>0</v>
      </c>
      <c r="Y1116" s="13">
        <v>0</v>
      </c>
      <c r="Z1116" s="13">
        <v>0</v>
      </c>
      <c r="AA1116" s="13">
        <v>0</v>
      </c>
      <c r="AB1116" s="13">
        <v>0</v>
      </c>
      <c r="AC1116" s="13">
        <v>0</v>
      </c>
      <c r="AD1116" s="13">
        <v>0</v>
      </c>
      <c r="AE1116" s="13">
        <v>0</v>
      </c>
      <c r="AF1116" s="13">
        <v>0</v>
      </c>
      <c r="AG1116" s="13">
        <v>0</v>
      </c>
      <c r="AH1116" s="13">
        <v>0</v>
      </c>
      <c r="AI1116" s="13">
        <v>0</v>
      </c>
      <c r="AJ1116" s="13">
        <v>0</v>
      </c>
      <c r="AK1116" s="13">
        <v>0</v>
      </c>
      <c r="AL1116" s="13">
        <v>0</v>
      </c>
      <c r="AM1116" s="13">
        <v>10</v>
      </c>
      <c r="AN1116" s="13">
        <v>0</v>
      </c>
      <c r="AO1116" s="13">
        <v>0</v>
      </c>
      <c r="AP1116" s="13">
        <v>0</v>
      </c>
      <c r="AQ1116" s="13">
        <v>0</v>
      </c>
      <c r="AR1116" s="13">
        <v>0</v>
      </c>
      <c r="AS1116" s="13">
        <v>0</v>
      </c>
      <c r="AT1116" s="13">
        <v>0</v>
      </c>
      <c r="AU1116" s="13">
        <v>0</v>
      </c>
      <c r="AV1116" s="13">
        <v>0</v>
      </c>
      <c r="AW1116" s="16">
        <f t="shared" si="313"/>
        <v>10</v>
      </c>
      <c r="AX1116" s="16">
        <v>20</v>
      </c>
      <c r="AY1116" s="10">
        <f t="shared" si="314"/>
        <v>30</v>
      </c>
      <c r="AZ1116" s="10">
        <f>SUM(Z1116:AK1116)</f>
        <v>0</v>
      </c>
      <c r="BA1116" s="10"/>
      <c r="BB1116" s="10">
        <f t="shared" si="315"/>
        <v>-10</v>
      </c>
      <c r="BC1116" s="10">
        <f t="shared" si="316"/>
        <v>-2.5</v>
      </c>
      <c r="BD1116" s="10">
        <f t="shared" si="317"/>
        <v>30</v>
      </c>
      <c r="BE1116" s="10">
        <f t="shared" si="330"/>
        <v>-10</v>
      </c>
      <c r="BF1116" s="2" t="s">
        <v>119</v>
      </c>
      <c r="BG1116" s="10">
        <f t="shared" si="318"/>
        <v>1.25</v>
      </c>
      <c r="BH1116" s="36" t="s">
        <v>118</v>
      </c>
      <c r="BI1116" s="39" t="str">
        <f t="shared" si="319"/>
        <v/>
      </c>
      <c r="BJ1116" s="39" t="str">
        <f t="shared" si="320"/>
        <v/>
      </c>
      <c r="BK1116" s="16">
        <f>SUM(AR1116:AX1116)</f>
        <v>30</v>
      </c>
      <c r="BL1116" s="10">
        <f>SUM(AL1116:AQ1116)</f>
        <v>10</v>
      </c>
      <c r="BM1116" s="12">
        <f t="shared" si="321"/>
        <v>1</v>
      </c>
      <c r="BN1116" s="12">
        <f t="shared" si="321"/>
        <v>0.33333333333333331</v>
      </c>
      <c r="BO1116" s="9">
        <f t="shared" si="322"/>
        <v>10</v>
      </c>
      <c r="BP1116" s="39" t="str">
        <f t="shared" si="323"/>
        <v/>
      </c>
      <c r="BQ1116" s="147"/>
      <c r="BR1116" s="9">
        <f t="shared" si="324"/>
        <v>0</v>
      </c>
      <c r="BS1116" s="9">
        <f t="shared" si="325"/>
        <v>0</v>
      </c>
      <c r="BT1116" s="9">
        <f t="shared" si="326"/>
        <v>0</v>
      </c>
      <c r="BU1116" s="9" t="str">
        <f>IFERROR(_xlfn.XLOOKUP(D1116,Sheet1!B:B,Sheet1!L:L),"")</f>
        <v/>
      </c>
      <c r="BV1116" s="9" t="e">
        <f>_xlfn.XLOOKUP(BU1116,Sheet1!S:S,Sheet1!T:T)</f>
        <v>#N/A</v>
      </c>
      <c r="BW1116" s="9" t="e">
        <f>_xlfn.XLOOKUP(D1116,Sheet1!B:B,Sheet1!M:M)</f>
        <v>#N/A</v>
      </c>
      <c r="BZ1116" s="108">
        <f t="shared" si="327"/>
        <v>20</v>
      </c>
      <c r="CB1116" s="12">
        <f>AW1116/AY1116</f>
        <v>0.33333333333333331</v>
      </c>
      <c r="CC1116" s="12">
        <f>AX1116/AY1116</f>
        <v>0.66666666666666663</v>
      </c>
      <c r="CG1116" s="1" t="str">
        <f>IF(BO1116&lt;80,"Below 80",
IF(BO1116&lt;=120,"80-120",
IF(BO1116&lt;=200,"&gt; 120-200",
IF(BO1116&lt;=300,"&gt;200-300",
IF(BO1116&lt;=500,"&gt;300-500",
"&gt;500")))))</f>
        <v>Below 80</v>
      </c>
      <c r="CH1116" s="1" t="str">
        <f>IFERROR(_xlfn.XLOOKUP(CG1116,Scenario!M:M,Scenario!N:N),"")</f>
        <v/>
      </c>
      <c r="CI1116" s="1" t="str">
        <f t="shared" si="328"/>
        <v>No</v>
      </c>
      <c r="CJ1116" s="75">
        <v>20</v>
      </c>
    </row>
    <row r="1117" spans="1:88" hidden="1">
      <c r="A1117" s="2">
        <v>1116</v>
      </c>
      <c r="B1117" s="2">
        <v>2025</v>
      </c>
      <c r="C1117" s="1">
        <v>0</v>
      </c>
      <c r="D1117" s="37" t="str">
        <v>001J100000N2BECIA3</v>
      </c>
      <c r="E1117" s="37" t="str">
        <v>NAVEEN STEELS</v>
      </c>
      <c r="F1117" s="37" t="str">
        <v>RAJASTHAN</v>
      </c>
      <c r="G1117" s="37" t="str">
        <v>KOTA</v>
      </c>
      <c r="H1117" s="37">
        <v>0</v>
      </c>
      <c r="I1117" s="37" t="str">
        <v>J P ALLOYS</v>
      </c>
      <c r="J1117" s="37" t="str">
        <v>Ravi Kumar Kulmi</v>
      </c>
      <c r="K1117" s="37">
        <v>0</v>
      </c>
      <c r="L1117" s="37" t="str">
        <v>C13188</v>
      </c>
      <c r="M1117" s="37" t="str">
        <v>North</v>
      </c>
      <c r="N1117" s="2">
        <v>324005</v>
      </c>
      <c r="O1117" s="2" t="str">
        <v>08AEYPA4643P1ZR</v>
      </c>
      <c r="P1117" s="2">
        <v>9829375888</v>
      </c>
      <c r="Q1117" s="2" t="str">
        <v>May'25</v>
      </c>
      <c r="R1117" s="2">
        <v>2026</v>
      </c>
      <c r="S1117" s="1">
        <v>0</v>
      </c>
      <c r="T1117" s="2">
        <v>400</v>
      </c>
      <c r="U1117" s="12">
        <v>1.7525000000000002E-2</v>
      </c>
      <c r="V1117" s="1" t="str">
        <v>Alien</v>
      </c>
      <c r="W1117" s="13">
        <v>0</v>
      </c>
      <c r="X1117" s="13">
        <v>0</v>
      </c>
      <c r="Y1117" s="13">
        <v>0</v>
      </c>
      <c r="Z1117" s="13">
        <v>0</v>
      </c>
      <c r="AA1117" s="13">
        <v>0</v>
      </c>
      <c r="AB1117" s="13">
        <v>0</v>
      </c>
      <c r="AC1117" s="13">
        <v>0</v>
      </c>
      <c r="AD1117" s="13">
        <v>0</v>
      </c>
      <c r="AE1117" s="13">
        <v>0</v>
      </c>
      <c r="AF1117" s="13">
        <v>0</v>
      </c>
      <c r="AG1117" s="13">
        <v>0</v>
      </c>
      <c r="AH1117" s="13">
        <v>0</v>
      </c>
      <c r="AI1117" s="13">
        <v>0</v>
      </c>
      <c r="AJ1117" s="13">
        <v>0</v>
      </c>
      <c r="AK1117" s="13">
        <v>0</v>
      </c>
      <c r="AL1117" s="13">
        <v>0</v>
      </c>
      <c r="AM1117" s="13">
        <v>10</v>
      </c>
      <c r="AN1117" s="13">
        <v>0</v>
      </c>
      <c r="AO1117" s="13">
        <v>0</v>
      </c>
      <c r="AP1117" s="13">
        <v>0</v>
      </c>
      <c r="AQ1117" s="13">
        <v>21.03</v>
      </c>
      <c r="AR1117" s="13">
        <v>0</v>
      </c>
      <c r="AS1117" s="13">
        <v>0</v>
      </c>
      <c r="AT1117" s="13">
        <v>21.03</v>
      </c>
      <c r="AU1117" s="13">
        <v>0</v>
      </c>
      <c r="AV1117" s="13">
        <v>0</v>
      </c>
      <c r="AW1117" s="16">
        <f t="shared" si="313"/>
        <v>52.06</v>
      </c>
      <c r="AX1117" s="16">
        <v>62.06</v>
      </c>
      <c r="AY1117" s="10">
        <f t="shared" si="314"/>
        <v>114.12</v>
      </c>
      <c r="AZ1117" s="10">
        <f>SUM(Z1117:AK1117)</f>
        <v>0</v>
      </c>
      <c r="BA1117" s="10">
        <v>100</v>
      </c>
      <c r="BB1117" s="10">
        <f t="shared" si="315"/>
        <v>47.94</v>
      </c>
      <c r="BC1117" s="10">
        <f t="shared" si="316"/>
        <v>11.984999999999999</v>
      </c>
      <c r="BD1117" s="10">
        <f t="shared" si="317"/>
        <v>114.12</v>
      </c>
      <c r="BE1117" s="10">
        <f t="shared" si="330"/>
        <v>-52.06</v>
      </c>
      <c r="BF1117" s="2" t="s">
        <v>119</v>
      </c>
      <c r="BG1117" s="10">
        <f t="shared" si="318"/>
        <v>3.8787500000000001</v>
      </c>
      <c r="BH1117" s="36" t="s">
        <v>118</v>
      </c>
      <c r="BI1117" s="39" t="str">
        <f t="shared" si="319"/>
        <v/>
      </c>
      <c r="BJ1117" s="39" t="str">
        <f t="shared" si="320"/>
        <v/>
      </c>
      <c r="BK1117" s="16">
        <f>SUM(AR1117:AX1117)</f>
        <v>135.15</v>
      </c>
      <c r="BL1117" s="10">
        <f>SUM(AL1117:AQ1117)</f>
        <v>31.03</v>
      </c>
      <c r="BM1117" s="12">
        <f t="shared" si="321"/>
        <v>1.1842797055730809</v>
      </c>
      <c r="BN1117" s="12">
        <f t="shared" si="321"/>
        <v>0.27190676480897302</v>
      </c>
      <c r="BO1117" s="9">
        <f t="shared" si="322"/>
        <v>31.03</v>
      </c>
      <c r="BP1117" s="39" t="str">
        <f t="shared" si="323"/>
        <v/>
      </c>
      <c r="BQ1117" s="147"/>
      <c r="BR1117" s="9">
        <f t="shared" si="324"/>
        <v>0</v>
      </c>
      <c r="BS1117" s="9">
        <f t="shared" si="325"/>
        <v>0</v>
      </c>
      <c r="BT1117" s="9">
        <f t="shared" si="326"/>
        <v>0</v>
      </c>
      <c r="BU1117" s="9" t="str">
        <f>IFERROR(_xlfn.XLOOKUP(D1117,Sheet1!B:B,Sheet1!L:L),"")</f>
        <v/>
      </c>
      <c r="BV1117" s="9" t="e">
        <f>_xlfn.XLOOKUP(BU1117,Sheet1!S:S,Sheet1!T:T)</f>
        <v>#N/A</v>
      </c>
      <c r="BW1117" s="9" t="e">
        <f>_xlfn.XLOOKUP(D1117,Sheet1!B:B,Sheet1!M:M)</f>
        <v>#N/A</v>
      </c>
      <c r="BZ1117" s="108">
        <f t="shared" si="327"/>
        <v>62.06</v>
      </c>
      <c r="CB1117" s="12">
        <f>AW1117/AY1117</f>
        <v>0.45618647038205395</v>
      </c>
      <c r="CC1117" s="12">
        <f>AX1117/AY1117</f>
        <v>0.54381352961794605</v>
      </c>
      <c r="CG1117" s="1" t="str">
        <f>IF(BO1117&lt;80,"Below 80",
IF(BO1117&lt;=120,"80-120",
IF(BO1117&lt;=200,"&gt; 120-200",
IF(BO1117&lt;=300,"&gt;200-300",
IF(BO1117&lt;=500,"&gt;300-500",
"&gt;500")))))</f>
        <v>Below 80</v>
      </c>
      <c r="CH1117" s="1" t="str">
        <f>IFERROR(_xlfn.XLOOKUP(CG1117,Scenario!M:M,Scenario!N:N),"")</f>
        <v/>
      </c>
      <c r="CI1117" s="1" t="str">
        <f t="shared" si="328"/>
        <v>Yes</v>
      </c>
      <c r="CJ1117" s="75">
        <v>62.06</v>
      </c>
    </row>
    <row r="1118" spans="1:88" hidden="1">
      <c r="A1118" s="2">
        <v>1117</v>
      </c>
      <c r="B1118" s="2">
        <v>2025</v>
      </c>
      <c r="C1118" s="1">
        <v>0</v>
      </c>
      <c r="D1118" s="37" t="str">
        <v>001J1000007no3KIAQ</v>
      </c>
      <c r="E1118" s="37" t="str">
        <v>SANWARIYA IRON STORE</v>
      </c>
      <c r="F1118" s="37" t="str">
        <v>RAJASTHAN</v>
      </c>
      <c r="G1118" s="37" t="str">
        <v>CHITTORGARH</v>
      </c>
      <c r="H1118" s="37">
        <v>0</v>
      </c>
      <c r="I1118" s="37" t="str">
        <v>J P ALLOYS</v>
      </c>
      <c r="J1118" s="37" t="str">
        <v>Pushpendra Kumar</v>
      </c>
      <c r="K1118" s="37">
        <v>0</v>
      </c>
      <c r="L1118" s="37" t="str">
        <v>C13188</v>
      </c>
      <c r="M1118" s="37" t="str">
        <v>North</v>
      </c>
      <c r="N1118" s="2">
        <v>312202</v>
      </c>
      <c r="O1118" s="2" t="str">
        <v>08BCWPS4839J1ZK</v>
      </c>
      <c r="P1118" s="2">
        <v>9829082523</v>
      </c>
      <c r="Q1118" s="2" t="str">
        <v>May'25</v>
      </c>
      <c r="R1118" s="2">
        <v>2026</v>
      </c>
      <c r="S1118" s="1">
        <v>0</v>
      </c>
      <c r="T1118" s="2">
        <v>200</v>
      </c>
      <c r="U1118" s="12">
        <v>0.29946666666666671</v>
      </c>
      <c r="V1118" s="1" t="str">
        <v>Star</v>
      </c>
      <c r="W1118" s="13">
        <v>0</v>
      </c>
      <c r="X1118" s="13">
        <v>0</v>
      </c>
      <c r="Y1118" s="13">
        <v>0</v>
      </c>
      <c r="Z1118" s="13">
        <v>0</v>
      </c>
      <c r="AA1118" s="13">
        <v>0</v>
      </c>
      <c r="AB1118" s="13">
        <v>0</v>
      </c>
      <c r="AC1118" s="13">
        <v>0</v>
      </c>
      <c r="AD1118" s="13">
        <v>0</v>
      </c>
      <c r="AE1118" s="13">
        <v>0</v>
      </c>
      <c r="AF1118" s="13">
        <v>0</v>
      </c>
      <c r="AG1118" s="13">
        <v>0</v>
      </c>
      <c r="AH1118" s="13">
        <v>0</v>
      </c>
      <c r="AI1118" s="13">
        <v>0</v>
      </c>
      <c r="AJ1118" s="13">
        <v>0</v>
      </c>
      <c r="AK1118" s="13">
        <v>0</v>
      </c>
      <c r="AL1118" s="13">
        <v>0</v>
      </c>
      <c r="AM1118" s="13">
        <v>78</v>
      </c>
      <c r="AN1118" s="13">
        <v>125</v>
      </c>
      <c r="AO1118" s="13">
        <v>83.62</v>
      </c>
      <c r="AP1118" s="13">
        <v>29.87</v>
      </c>
      <c r="AQ1118" s="13">
        <v>0</v>
      </c>
      <c r="AR1118" s="13">
        <v>0</v>
      </c>
      <c r="AS1118" s="13">
        <v>41.9</v>
      </c>
      <c r="AT1118" s="13">
        <v>83.84</v>
      </c>
      <c r="AU1118" s="13">
        <v>29</v>
      </c>
      <c r="AV1118" s="13">
        <v>66.84</v>
      </c>
      <c r="AW1118" s="16">
        <f t="shared" si="313"/>
        <v>471.23</v>
      </c>
      <c r="AX1118" s="16">
        <f t="shared" ref="AX1118:AX1119" si="331">AW1118*2</f>
        <v>942.46</v>
      </c>
      <c r="AY1118" s="10">
        <f t="shared" si="314"/>
        <v>1413.69</v>
      </c>
      <c r="AZ1118" s="10">
        <f>SUM(Z1118:AK1118)</f>
        <v>0</v>
      </c>
      <c r="BA1118" s="10">
        <v>501</v>
      </c>
      <c r="BB1118" s="10">
        <f t="shared" si="315"/>
        <v>29.769999999999982</v>
      </c>
      <c r="BC1118" s="10">
        <f t="shared" si="316"/>
        <v>7.4424999999999955</v>
      </c>
      <c r="BD1118" s="10">
        <f t="shared" si="317"/>
        <v>1413.69</v>
      </c>
      <c r="BE1118" s="10">
        <f t="shared" si="330"/>
        <v>-471.23</v>
      </c>
      <c r="BF1118" s="2" t="s">
        <v>119</v>
      </c>
      <c r="BG1118" s="10">
        <f t="shared" si="318"/>
        <v>44.798749999999998</v>
      </c>
      <c r="BH1118" s="36" t="s">
        <v>118</v>
      </c>
      <c r="BI1118" s="39" t="str">
        <f t="shared" si="319"/>
        <v>C</v>
      </c>
      <c r="BJ1118" s="39" t="str">
        <f t="shared" si="320"/>
        <v>E</v>
      </c>
      <c r="BK1118" s="16">
        <f>SUM(AR1118:AX1118)</f>
        <v>1635.27</v>
      </c>
      <c r="BL1118" s="10">
        <f>SUM(AL1118:AQ1118)</f>
        <v>316.49</v>
      </c>
      <c r="BM1118" s="12">
        <f t="shared" si="321"/>
        <v>1.1567387475330517</v>
      </c>
      <c r="BN1118" s="12">
        <f t="shared" si="321"/>
        <v>0.22387510698950971</v>
      </c>
      <c r="BO1118" s="9">
        <f t="shared" si="322"/>
        <v>358.39</v>
      </c>
      <c r="BP1118" s="39" t="str">
        <f t="shared" si="323"/>
        <v>B</v>
      </c>
      <c r="BQ1118" s="147"/>
      <c r="BR1118" s="9">
        <f t="shared" si="324"/>
        <v>0</v>
      </c>
      <c r="BS1118" s="9">
        <f t="shared" si="325"/>
        <v>0</v>
      </c>
      <c r="BT1118" s="9">
        <f t="shared" si="326"/>
        <v>0</v>
      </c>
      <c r="BU1118" s="9" t="str">
        <f>IFERROR(_xlfn.XLOOKUP(D1118,Sheet1!B:B,Sheet1!L:L),"")</f>
        <v/>
      </c>
      <c r="BV1118" s="9" t="e">
        <f>_xlfn.XLOOKUP(BU1118,Sheet1!S:S,Sheet1!T:T)</f>
        <v>#N/A</v>
      </c>
      <c r="BW1118" s="9" t="e">
        <f>_xlfn.XLOOKUP(D1118,Sheet1!B:B,Sheet1!M:M)</f>
        <v>#N/A</v>
      </c>
      <c r="BX1118" s="11" t="s">
        <v>123</v>
      </c>
      <c r="BZ1118" s="108">
        <f t="shared" si="327"/>
        <v>942.46</v>
      </c>
      <c r="CB1118" s="12">
        <f>AW1118/AY1118</f>
        <v>0.33333333333333331</v>
      </c>
      <c r="CC1118" s="12">
        <f>AX1118/AY1118</f>
        <v>0.66666666666666663</v>
      </c>
      <c r="CG1118" s="1" t="str">
        <f>IF(BO1118&lt;80,"Below 80",
IF(BO1118&lt;=120,"80-120",
IF(BO1118&lt;=200,"&gt; 120-200",
IF(BO1118&lt;=300,"&gt;200-300",
IF(BO1118&lt;=500,"&gt;300-500",
"&gt;500")))))</f>
        <v>&gt;300-500</v>
      </c>
      <c r="CH1118" s="1" t="str">
        <f>IFERROR(_xlfn.XLOOKUP(CG1118,Scenario!M:M,Scenario!N:N),"")</f>
        <v>D</v>
      </c>
      <c r="CI1118" s="1" t="b">
        <f t="shared" si="328"/>
        <v>0</v>
      </c>
      <c r="CJ1118" s="75">
        <v>674.88</v>
      </c>
    </row>
    <row r="1119" spans="1:88" hidden="1">
      <c r="A1119" s="2">
        <v>1118</v>
      </c>
      <c r="B1119" s="2">
        <v>2025</v>
      </c>
      <c r="C1119" s="1">
        <v>0</v>
      </c>
      <c r="D1119" s="37" t="str">
        <v>001J100000Vn78CIAR</v>
      </c>
      <c r="E1119" s="37" t="str">
        <v>SWASTIKA ENTERPRISES</v>
      </c>
      <c r="F1119" s="37" t="str">
        <v>PUNJAB</v>
      </c>
      <c r="G1119" s="37" t="str">
        <v>GURDASPUR</v>
      </c>
      <c r="H1119" s="37">
        <v>0</v>
      </c>
      <c r="I1119" s="37" t="str">
        <v>MAHAVIR STEEL CORPORATION</v>
      </c>
      <c r="J1119" s="37" t="str">
        <v>Abhishek Wadhwa</v>
      </c>
      <c r="K1119" s="37">
        <v>0</v>
      </c>
      <c r="L1119" s="37" t="str">
        <v>0015g00001ghemj</v>
      </c>
      <c r="M1119" s="37" t="str">
        <v>North</v>
      </c>
      <c r="N1119" s="2">
        <v>143505</v>
      </c>
      <c r="O1119" s="2" t="str">
        <v>03AAAPW9580B1ZQ</v>
      </c>
      <c r="P1119" s="2">
        <v>9855222278</v>
      </c>
      <c r="Q1119" s="2" t="str">
        <v>May'25</v>
      </c>
      <c r="R1119" s="2">
        <v>2026</v>
      </c>
      <c r="S1119" s="1">
        <v>0</v>
      </c>
      <c r="T1119" s="2">
        <v>40</v>
      </c>
      <c r="U1119" s="12">
        <v>0</v>
      </c>
      <c r="V1119" s="1" t="str">
        <v>Minor</v>
      </c>
      <c r="W1119" s="13">
        <v>0</v>
      </c>
      <c r="X1119" s="13">
        <v>0</v>
      </c>
      <c r="Y1119" s="13">
        <v>0</v>
      </c>
      <c r="Z1119" s="13">
        <v>0</v>
      </c>
      <c r="AA1119" s="13">
        <v>0</v>
      </c>
      <c r="AB1119" s="13">
        <v>0</v>
      </c>
      <c r="AC1119" s="13">
        <v>0</v>
      </c>
      <c r="AD1119" s="13">
        <v>0</v>
      </c>
      <c r="AE1119" s="13">
        <v>0</v>
      </c>
      <c r="AF1119" s="13">
        <v>0</v>
      </c>
      <c r="AG1119" s="13">
        <v>0</v>
      </c>
      <c r="AH1119" s="13">
        <v>0</v>
      </c>
      <c r="AI1119" s="13">
        <v>0</v>
      </c>
      <c r="AJ1119" s="13">
        <v>0</v>
      </c>
      <c r="AK1119" s="13">
        <v>0</v>
      </c>
      <c r="AL1119" s="13">
        <v>0</v>
      </c>
      <c r="AM1119" s="13">
        <v>63</v>
      </c>
      <c r="AN1119" s="13">
        <v>52</v>
      </c>
      <c r="AO1119" s="13">
        <v>0</v>
      </c>
      <c r="AP1119" s="13">
        <v>0</v>
      </c>
      <c r="AQ1119" s="13">
        <v>0</v>
      </c>
      <c r="AR1119" s="13">
        <v>0</v>
      </c>
      <c r="AS1119" s="13">
        <v>0</v>
      </c>
      <c r="AT1119" s="13">
        <v>0</v>
      </c>
      <c r="AU1119" s="13">
        <v>0</v>
      </c>
      <c r="AV1119" s="13">
        <v>0</v>
      </c>
      <c r="AW1119" s="16">
        <f t="shared" si="313"/>
        <v>115</v>
      </c>
      <c r="AX1119" s="16">
        <f t="shared" si="331"/>
        <v>230</v>
      </c>
      <c r="AY1119" s="10">
        <f t="shared" si="314"/>
        <v>345</v>
      </c>
      <c r="AZ1119" s="10">
        <f>SUM(Z1119:AK1119)</f>
        <v>0</v>
      </c>
      <c r="BA1119" s="10">
        <f>AW1119+100</f>
        <v>215</v>
      </c>
      <c r="BB1119" s="10">
        <f t="shared" si="315"/>
        <v>100</v>
      </c>
      <c r="BC1119" s="10">
        <f t="shared" si="316"/>
        <v>25</v>
      </c>
      <c r="BD1119" s="10">
        <f t="shared" si="317"/>
        <v>345</v>
      </c>
      <c r="BE1119" s="10">
        <f t="shared" si="330"/>
        <v>-115</v>
      </c>
      <c r="BF1119" s="2" t="s">
        <v>119</v>
      </c>
      <c r="BG1119" s="10">
        <f t="shared" si="318"/>
        <v>14.375</v>
      </c>
      <c r="BH1119" s="36" t="s">
        <v>118</v>
      </c>
      <c r="BI1119" s="39" t="str">
        <f t="shared" si="319"/>
        <v>A</v>
      </c>
      <c r="BJ1119" s="39" t="str">
        <f t="shared" si="320"/>
        <v>B</v>
      </c>
      <c r="BK1119" s="16">
        <f>SUM(AR1119:AX1119)</f>
        <v>345</v>
      </c>
      <c r="BL1119" s="10">
        <f>SUM(AL1119:AQ1119)</f>
        <v>115</v>
      </c>
      <c r="BM1119" s="12">
        <f t="shared" si="321"/>
        <v>1</v>
      </c>
      <c r="BN1119" s="12">
        <f t="shared" si="321"/>
        <v>0.33333333333333331</v>
      </c>
      <c r="BO1119" s="9">
        <f t="shared" si="322"/>
        <v>115</v>
      </c>
      <c r="BP1119" s="39" t="str">
        <f t="shared" si="323"/>
        <v/>
      </c>
      <c r="BQ1119" s="147"/>
      <c r="BR1119" s="9">
        <f t="shared" si="324"/>
        <v>0</v>
      </c>
      <c r="BS1119" s="9">
        <f t="shared" si="325"/>
        <v>0</v>
      </c>
      <c r="BT1119" s="9">
        <f t="shared" si="326"/>
        <v>0</v>
      </c>
      <c r="BU1119" s="9" t="str">
        <f>IFERROR(_xlfn.XLOOKUP(D1119,Sheet1!B:B,Sheet1!L:L),"")</f>
        <v/>
      </c>
      <c r="BV1119" s="9" t="e">
        <f>_xlfn.XLOOKUP(BU1119,Sheet1!S:S,Sheet1!T:T)</f>
        <v>#N/A</v>
      </c>
      <c r="BW1119" s="9" t="e">
        <f>_xlfn.XLOOKUP(D1119,Sheet1!B:B,Sheet1!M:M)</f>
        <v>#N/A</v>
      </c>
      <c r="BX1119" s="11" t="s">
        <v>123</v>
      </c>
      <c r="BZ1119" s="108">
        <f t="shared" si="327"/>
        <v>230</v>
      </c>
      <c r="CB1119" s="12">
        <f>AW1119/AY1119</f>
        <v>0.33333333333333331</v>
      </c>
      <c r="CC1119" s="12">
        <f>AX1119/AY1119</f>
        <v>0.66666666666666663</v>
      </c>
      <c r="CG1119" s="1" t="str">
        <f>IF(BO1119&lt;80,"Below 80",
IF(BO1119&lt;=120,"80-120",
IF(BO1119&lt;=200,"&gt; 120-200",
IF(BO1119&lt;=300,"&gt;200-300",
IF(BO1119&lt;=500,"&gt;300-500",
"&gt;500")))))</f>
        <v>80-120</v>
      </c>
      <c r="CH1119" s="1" t="str">
        <f>IFERROR(_xlfn.XLOOKUP(CG1119,Scenario!M:M,Scenario!N:N),"")</f>
        <v>A</v>
      </c>
      <c r="CI1119" s="1" t="b">
        <f t="shared" si="328"/>
        <v>0</v>
      </c>
      <c r="CJ1119" s="75">
        <v>230</v>
      </c>
    </row>
    <row r="1120" spans="1:88" hidden="1">
      <c r="A1120" s="2">
        <v>1119</v>
      </c>
      <c r="B1120" s="2">
        <v>2025</v>
      </c>
      <c r="C1120" s="1">
        <v>0</v>
      </c>
      <c r="D1120" s="37" t="str">
        <v>001J100000Vn6zjIAB</v>
      </c>
      <c r="E1120" s="37" t="str">
        <v>AGGARWAL PAINT AND HARDWARE STORE</v>
      </c>
      <c r="F1120" s="37" t="str">
        <v>PUNJAB</v>
      </c>
      <c r="G1120" s="37" t="str">
        <v>JALANDHAR</v>
      </c>
      <c r="H1120" s="37">
        <v>0</v>
      </c>
      <c r="I1120" s="37" t="str">
        <v>MAHAVIR STEEL CORPORATION</v>
      </c>
      <c r="J1120" s="37" t="str">
        <v>Abhishek Wadhwa</v>
      </c>
      <c r="K1120" s="37">
        <v>0</v>
      </c>
      <c r="L1120" s="37" t="str">
        <v>0015g00001ghemj</v>
      </c>
      <c r="M1120" s="37" t="str">
        <v>North</v>
      </c>
      <c r="N1120" s="2">
        <v>144005</v>
      </c>
      <c r="O1120" s="2" t="str">
        <v>03AAFFA1138E1Z8</v>
      </c>
      <c r="P1120" s="2">
        <v>9814860927</v>
      </c>
      <c r="Q1120" s="2" t="str">
        <v>May'25</v>
      </c>
      <c r="R1120" s="2">
        <v>2026</v>
      </c>
      <c r="S1120" s="1">
        <v>0</v>
      </c>
      <c r="T1120" s="2">
        <v>40</v>
      </c>
      <c r="U1120" s="12">
        <v>0</v>
      </c>
      <c r="V1120" s="1" t="str">
        <v>Minor</v>
      </c>
      <c r="W1120" s="13">
        <v>0</v>
      </c>
      <c r="X1120" s="13">
        <v>0</v>
      </c>
      <c r="Y1120" s="13">
        <v>0</v>
      </c>
      <c r="Z1120" s="13">
        <v>0</v>
      </c>
      <c r="AA1120" s="13">
        <v>0</v>
      </c>
      <c r="AB1120" s="13">
        <v>0</v>
      </c>
      <c r="AC1120" s="13">
        <v>0</v>
      </c>
      <c r="AD1120" s="13">
        <v>0</v>
      </c>
      <c r="AE1120" s="13">
        <v>0</v>
      </c>
      <c r="AF1120" s="13">
        <v>0</v>
      </c>
      <c r="AG1120" s="13">
        <v>0</v>
      </c>
      <c r="AH1120" s="13">
        <v>0</v>
      </c>
      <c r="AI1120" s="13">
        <v>0</v>
      </c>
      <c r="AJ1120" s="13">
        <v>0</v>
      </c>
      <c r="AK1120" s="13">
        <v>0</v>
      </c>
      <c r="AL1120" s="13">
        <v>0</v>
      </c>
      <c r="AM1120" s="13">
        <v>56</v>
      </c>
      <c r="AN1120" s="13">
        <v>28</v>
      </c>
      <c r="AO1120" s="13">
        <v>0</v>
      </c>
      <c r="AP1120" s="13">
        <v>0</v>
      </c>
      <c r="AQ1120" s="13">
        <v>0</v>
      </c>
      <c r="AR1120" s="13">
        <v>0</v>
      </c>
      <c r="AS1120" s="13">
        <v>0</v>
      </c>
      <c r="AT1120" s="13">
        <v>0</v>
      </c>
      <c r="AU1120" s="13">
        <v>0</v>
      </c>
      <c r="AV1120" s="13">
        <v>0</v>
      </c>
      <c r="AW1120" s="16">
        <f t="shared" si="313"/>
        <v>84</v>
      </c>
      <c r="AX1120" s="16">
        <v>217</v>
      </c>
      <c r="AY1120" s="10">
        <v>301</v>
      </c>
      <c r="AZ1120" s="10">
        <f>SUM(Z1120:AK1120)</f>
        <v>0</v>
      </c>
      <c r="BA1120" s="10">
        <f>AY1120</f>
        <v>301</v>
      </c>
      <c r="BB1120" s="10">
        <f t="shared" si="315"/>
        <v>217</v>
      </c>
      <c r="BC1120" s="10">
        <f t="shared" si="316"/>
        <v>54.25</v>
      </c>
      <c r="BD1120" s="10">
        <f t="shared" si="317"/>
        <v>301</v>
      </c>
      <c r="BE1120" s="10">
        <f t="shared" si="330"/>
        <v>-84</v>
      </c>
      <c r="BF1120" s="2" t="s">
        <v>119</v>
      </c>
      <c r="BG1120" s="10">
        <f t="shared" si="318"/>
        <v>10.5</v>
      </c>
      <c r="BH1120" s="36" t="s">
        <v>118</v>
      </c>
      <c r="BI1120" s="39" t="str">
        <f t="shared" si="319"/>
        <v>B</v>
      </c>
      <c r="BJ1120" s="39" t="str">
        <f t="shared" si="320"/>
        <v>B</v>
      </c>
      <c r="BK1120" s="16">
        <f>SUM(AR1120:AX1120)</f>
        <v>301</v>
      </c>
      <c r="BL1120" s="10">
        <f>SUM(AL1120:AQ1120)</f>
        <v>84</v>
      </c>
      <c r="BM1120" s="12">
        <f t="shared" si="321"/>
        <v>1</v>
      </c>
      <c r="BN1120" s="12">
        <f t="shared" si="321"/>
        <v>0.27906976744186046</v>
      </c>
      <c r="BO1120" s="9">
        <f t="shared" si="322"/>
        <v>84</v>
      </c>
      <c r="BP1120" s="39" t="str">
        <f t="shared" si="323"/>
        <v/>
      </c>
      <c r="BQ1120" s="147"/>
      <c r="BR1120" s="9">
        <f t="shared" si="324"/>
        <v>0</v>
      </c>
      <c r="BS1120" s="9">
        <f t="shared" si="325"/>
        <v>0</v>
      </c>
      <c r="BT1120" s="9">
        <f t="shared" si="326"/>
        <v>0</v>
      </c>
      <c r="BU1120" s="9" t="str">
        <f>IFERROR(_xlfn.XLOOKUP(D1120,Sheet1!B:B,Sheet1!L:L),"")</f>
        <v/>
      </c>
      <c r="BV1120" s="9" t="e">
        <f>_xlfn.XLOOKUP(BU1120,Sheet1!S:S,Sheet1!T:T)</f>
        <v>#N/A</v>
      </c>
      <c r="BW1120" s="9" t="e">
        <f>_xlfn.XLOOKUP(D1120,Sheet1!B:B,Sheet1!M:M)</f>
        <v>#N/A</v>
      </c>
      <c r="BX1120" s="11" t="s">
        <v>123</v>
      </c>
      <c r="BY1120" s="1">
        <v>301</v>
      </c>
      <c r="BZ1120" s="108">
        <f t="shared" si="327"/>
        <v>217</v>
      </c>
      <c r="CB1120" s="12">
        <f>AW1120/AY1120</f>
        <v>0.27906976744186046</v>
      </c>
      <c r="CC1120" s="12">
        <f>AX1120/AY1120</f>
        <v>0.72093023255813948</v>
      </c>
      <c r="CG1120" s="1" t="str">
        <f>IF(BO1120&lt;80,"Below 80",
IF(BO1120&lt;=120,"80-120",
IF(BO1120&lt;=200,"&gt; 120-200",
IF(BO1120&lt;=300,"&gt;200-300",
IF(BO1120&lt;=500,"&gt;300-500",
"&gt;500")))))</f>
        <v>80-120</v>
      </c>
      <c r="CH1120" s="1" t="str">
        <f>IFERROR(_xlfn.XLOOKUP(CG1120,Scenario!M:M,Scenario!N:N),"")</f>
        <v>A</v>
      </c>
      <c r="CI1120" s="1" t="b">
        <f t="shared" si="328"/>
        <v>0</v>
      </c>
      <c r="CJ1120" s="75">
        <v>217</v>
      </c>
    </row>
    <row r="1121" spans="1:88" hidden="1">
      <c r="A1121" s="2">
        <v>1120</v>
      </c>
      <c r="B1121" s="2">
        <v>2025</v>
      </c>
      <c r="C1121" s="1">
        <v>0</v>
      </c>
      <c r="D1121" s="37" t="str">
        <v>001J100000TtfOxIAJ</v>
      </c>
      <c r="E1121" s="37" t="str">
        <v>JAI STEEL</v>
      </c>
      <c r="F1121" s="37" t="str">
        <v>DELHI</v>
      </c>
      <c r="G1121" s="37" t="str">
        <v>NORTH WEST</v>
      </c>
      <c r="H1121" s="37" t="str">
        <v>Gurugram</v>
      </c>
      <c r="I1121" s="37" t="str">
        <v>NIKUNJ UDYOG</v>
      </c>
      <c r="J1121" s="37" t="str">
        <v>Shiv Shankar Sharma</v>
      </c>
      <c r="K1121" s="37">
        <v>0</v>
      </c>
      <c r="L1121" s="37" t="str">
        <v>C12828</v>
      </c>
      <c r="M1121" s="37" t="str">
        <v>North</v>
      </c>
      <c r="N1121" s="2">
        <v>110085</v>
      </c>
      <c r="O1121" s="2" t="str">
        <v>07BMAPK6474P1ZG</v>
      </c>
      <c r="P1121" s="2">
        <v>9650120051</v>
      </c>
      <c r="Q1121" s="2" t="str">
        <v>May'25</v>
      </c>
      <c r="R1121" s="2">
        <v>2026</v>
      </c>
      <c r="S1121" s="1">
        <v>0</v>
      </c>
      <c r="T1121" s="2">
        <v>150</v>
      </c>
      <c r="U1121" s="12">
        <v>0</v>
      </c>
      <c r="V1121" s="1" t="str">
        <v>Challenger</v>
      </c>
      <c r="W1121" s="13">
        <v>0</v>
      </c>
      <c r="X1121" s="13">
        <v>0</v>
      </c>
      <c r="Y1121" s="13">
        <v>0</v>
      </c>
      <c r="Z1121" s="13">
        <v>0</v>
      </c>
      <c r="AA1121" s="13">
        <v>0</v>
      </c>
      <c r="AB1121" s="13">
        <v>0</v>
      </c>
      <c r="AC1121" s="13">
        <v>0</v>
      </c>
      <c r="AD1121" s="13">
        <v>0</v>
      </c>
      <c r="AE1121" s="13">
        <v>0</v>
      </c>
      <c r="AF1121" s="13">
        <v>0</v>
      </c>
      <c r="AG1121" s="13">
        <v>0</v>
      </c>
      <c r="AH1121" s="13">
        <v>0</v>
      </c>
      <c r="AI1121" s="13">
        <v>0</v>
      </c>
      <c r="AJ1121" s="13">
        <v>0</v>
      </c>
      <c r="AK1121" s="13">
        <v>0</v>
      </c>
      <c r="AL1121" s="13">
        <v>0</v>
      </c>
      <c r="AM1121" s="13">
        <v>27</v>
      </c>
      <c r="AN1121" s="13">
        <v>0</v>
      </c>
      <c r="AO1121" s="13">
        <v>0</v>
      </c>
      <c r="AP1121" s="13">
        <v>0</v>
      </c>
      <c r="AQ1121" s="13">
        <v>0</v>
      </c>
      <c r="AR1121" s="13">
        <v>0</v>
      </c>
      <c r="AS1121" s="13">
        <v>0</v>
      </c>
      <c r="AT1121" s="13">
        <v>0</v>
      </c>
      <c r="AU1121" s="13">
        <v>0</v>
      </c>
      <c r="AV1121" s="13">
        <v>0</v>
      </c>
      <c r="AW1121" s="16">
        <f t="shared" si="313"/>
        <v>27</v>
      </c>
      <c r="AX1121" s="16">
        <v>54</v>
      </c>
      <c r="AY1121" s="10">
        <f t="shared" si="314"/>
        <v>81</v>
      </c>
      <c r="AZ1121" s="10">
        <f>SUM(Z1121:AK1121)</f>
        <v>0</v>
      </c>
      <c r="BA1121" s="10">
        <v>50</v>
      </c>
      <c r="BB1121" s="10">
        <f t="shared" si="315"/>
        <v>23</v>
      </c>
      <c r="BC1121" s="10">
        <f t="shared" si="316"/>
        <v>5.75</v>
      </c>
      <c r="BD1121" s="10">
        <f t="shared" si="317"/>
        <v>81</v>
      </c>
      <c r="BE1121" s="10">
        <f t="shared" si="330"/>
        <v>-27</v>
      </c>
      <c r="BF1121" s="2" t="s">
        <v>119</v>
      </c>
      <c r="BG1121" s="10">
        <f t="shared" si="318"/>
        <v>3.375</v>
      </c>
      <c r="BH1121" s="36" t="s">
        <v>118</v>
      </c>
      <c r="BI1121" s="39" t="str">
        <f t="shared" si="319"/>
        <v/>
      </c>
      <c r="BJ1121" s="39" t="str">
        <f t="shared" si="320"/>
        <v/>
      </c>
      <c r="BK1121" s="16">
        <f>SUM(AR1121:AX1121)</f>
        <v>81</v>
      </c>
      <c r="BL1121" s="10">
        <f>SUM(AL1121:AQ1121)</f>
        <v>27</v>
      </c>
      <c r="BM1121" s="12">
        <f t="shared" si="321"/>
        <v>1</v>
      </c>
      <c r="BN1121" s="12">
        <f t="shared" si="321"/>
        <v>0.33333333333333331</v>
      </c>
      <c r="BO1121" s="9">
        <f t="shared" si="322"/>
        <v>27</v>
      </c>
      <c r="BP1121" s="39" t="str">
        <f t="shared" si="323"/>
        <v/>
      </c>
      <c r="BQ1121" s="147"/>
      <c r="BR1121" s="9">
        <f t="shared" si="324"/>
        <v>0</v>
      </c>
      <c r="BS1121" s="9">
        <f t="shared" si="325"/>
        <v>0</v>
      </c>
      <c r="BT1121" s="9">
        <f t="shared" si="326"/>
        <v>0</v>
      </c>
      <c r="BU1121" s="9" t="str">
        <f>IFERROR(_xlfn.XLOOKUP(D1121,Sheet1!B:B,Sheet1!L:L),"")</f>
        <v/>
      </c>
      <c r="BV1121" s="9" t="e">
        <f>_xlfn.XLOOKUP(BU1121,Sheet1!S:S,Sheet1!T:T)</f>
        <v>#N/A</v>
      </c>
      <c r="BW1121" s="9" t="e">
        <f>_xlfn.XLOOKUP(D1121,Sheet1!B:B,Sheet1!M:M)</f>
        <v>#N/A</v>
      </c>
      <c r="BZ1121" s="108">
        <f t="shared" si="327"/>
        <v>54</v>
      </c>
      <c r="CB1121" s="12">
        <f>AW1121/AY1121</f>
        <v>0.33333333333333331</v>
      </c>
      <c r="CC1121" s="12">
        <f>AX1121/AY1121</f>
        <v>0.66666666666666663</v>
      </c>
      <c r="CG1121" s="1" t="str">
        <f>IF(BO1121&lt;80,"Below 80",
IF(BO1121&lt;=120,"80-120",
IF(BO1121&lt;=200,"&gt; 120-200",
IF(BO1121&lt;=300,"&gt;200-300",
IF(BO1121&lt;=500,"&gt;300-500",
"&gt;500")))))</f>
        <v>Below 80</v>
      </c>
      <c r="CH1121" s="1" t="str">
        <f>IFERROR(_xlfn.XLOOKUP(CG1121,Scenario!M:M,Scenario!N:N),"")</f>
        <v/>
      </c>
      <c r="CI1121" s="1" t="str">
        <f t="shared" si="328"/>
        <v>Yes</v>
      </c>
      <c r="CJ1121" s="75">
        <v>54</v>
      </c>
    </row>
    <row r="1122" spans="1:88" hidden="1">
      <c r="A1122" s="2">
        <v>1121</v>
      </c>
      <c r="B1122" s="2">
        <v>2025</v>
      </c>
      <c r="C1122" s="1">
        <v>0</v>
      </c>
      <c r="D1122" s="37" t="str">
        <v>001J100000VnClCIAV</v>
      </c>
      <c r="E1122" s="37" t="str">
        <v>AMBA TRADING CO.</v>
      </c>
      <c r="F1122" s="37" t="str">
        <v>HARYANA</v>
      </c>
      <c r="G1122" s="37" t="str">
        <v>GURUGRAM</v>
      </c>
      <c r="H1122" s="37" t="str">
        <v>Gurugram</v>
      </c>
      <c r="I1122" s="37" t="str">
        <v>NIKUNJ UDYOG</v>
      </c>
      <c r="J1122" s="37" t="str">
        <v>Shiv Shankar Sharma</v>
      </c>
      <c r="K1122" s="37">
        <v>0</v>
      </c>
      <c r="L1122" s="37" t="str">
        <v>C12828</v>
      </c>
      <c r="M1122" s="37" t="str">
        <v>North</v>
      </c>
      <c r="N1122" s="2">
        <v>122001</v>
      </c>
      <c r="O1122" s="2" t="str">
        <v>06AOSPD6746G2ZN</v>
      </c>
      <c r="P1122" s="2">
        <v>8909800555</v>
      </c>
      <c r="Q1122" s="2" t="str">
        <v>May'25</v>
      </c>
      <c r="R1122" s="2">
        <v>2026</v>
      </c>
      <c r="S1122" s="1">
        <v>0</v>
      </c>
      <c r="T1122" s="2">
        <v>120</v>
      </c>
      <c r="U1122" s="12">
        <v>0</v>
      </c>
      <c r="V1122" s="1" t="str">
        <v>Challenger</v>
      </c>
      <c r="W1122" s="13">
        <v>0</v>
      </c>
      <c r="X1122" s="13">
        <v>0</v>
      </c>
      <c r="Y1122" s="13">
        <v>0</v>
      </c>
      <c r="Z1122" s="13">
        <v>0</v>
      </c>
      <c r="AA1122" s="13">
        <v>0</v>
      </c>
      <c r="AB1122" s="13">
        <v>0</v>
      </c>
      <c r="AC1122" s="13">
        <v>0</v>
      </c>
      <c r="AD1122" s="13">
        <v>0</v>
      </c>
      <c r="AE1122" s="13">
        <v>0</v>
      </c>
      <c r="AF1122" s="13">
        <v>0</v>
      </c>
      <c r="AG1122" s="13">
        <v>0</v>
      </c>
      <c r="AH1122" s="13">
        <v>0</v>
      </c>
      <c r="AI1122" s="13">
        <v>0</v>
      </c>
      <c r="AJ1122" s="13">
        <v>0</v>
      </c>
      <c r="AK1122" s="13">
        <v>0</v>
      </c>
      <c r="AL1122" s="13">
        <v>0</v>
      </c>
      <c r="AM1122" s="13">
        <v>9.1999999999999993</v>
      </c>
      <c r="AN1122" s="13">
        <v>0</v>
      </c>
      <c r="AO1122" s="13">
        <v>0</v>
      </c>
      <c r="AP1122" s="13">
        <v>0</v>
      </c>
      <c r="AQ1122" s="13">
        <v>0</v>
      </c>
      <c r="AR1122" s="13">
        <v>0</v>
      </c>
      <c r="AS1122" s="13">
        <v>0</v>
      </c>
      <c r="AT1122" s="13">
        <v>0</v>
      </c>
      <c r="AU1122" s="13">
        <v>0</v>
      </c>
      <c r="AV1122" s="13">
        <v>0</v>
      </c>
      <c r="AW1122" s="16">
        <f t="shared" si="313"/>
        <v>9.1999999999999993</v>
      </c>
      <c r="AX1122" s="16">
        <v>18.399999999999999</v>
      </c>
      <c r="AY1122" s="10">
        <f t="shared" si="314"/>
        <v>27.599999999999998</v>
      </c>
      <c r="AZ1122" s="10">
        <f>SUM(Z1122:AK1122)</f>
        <v>0</v>
      </c>
      <c r="BA1122" s="10">
        <v>20</v>
      </c>
      <c r="BB1122" s="10">
        <f t="shared" si="315"/>
        <v>10.8</v>
      </c>
      <c r="BC1122" s="10">
        <f t="shared" si="316"/>
        <v>2.7</v>
      </c>
      <c r="BD1122" s="10">
        <f t="shared" si="317"/>
        <v>27.599999999999998</v>
      </c>
      <c r="BE1122" s="10">
        <f t="shared" si="330"/>
        <v>-9.1999999999999993</v>
      </c>
      <c r="BF1122" s="2" t="s">
        <v>119</v>
      </c>
      <c r="BG1122" s="10">
        <f t="shared" si="318"/>
        <v>1.1499999999999999</v>
      </c>
      <c r="BH1122" s="36" t="s">
        <v>118</v>
      </c>
      <c r="BI1122" s="39" t="str">
        <f t="shared" si="319"/>
        <v/>
      </c>
      <c r="BJ1122" s="39" t="str">
        <f t="shared" si="320"/>
        <v/>
      </c>
      <c r="BK1122" s="16">
        <f>SUM(AR1122:AX1122)</f>
        <v>27.599999999999998</v>
      </c>
      <c r="BL1122" s="10">
        <f>SUM(AL1122:AQ1122)</f>
        <v>9.1999999999999993</v>
      </c>
      <c r="BM1122" s="12">
        <f t="shared" si="321"/>
        <v>1</v>
      </c>
      <c r="BN1122" s="12">
        <f t="shared" si="321"/>
        <v>0.33333333333333331</v>
      </c>
      <c r="BO1122" s="9">
        <f t="shared" si="322"/>
        <v>9.1999999999999993</v>
      </c>
      <c r="BP1122" s="39" t="str">
        <f t="shared" si="323"/>
        <v/>
      </c>
      <c r="BQ1122" s="147"/>
      <c r="BR1122" s="9">
        <f t="shared" si="324"/>
        <v>0</v>
      </c>
      <c r="BS1122" s="9">
        <f t="shared" si="325"/>
        <v>0</v>
      </c>
      <c r="BT1122" s="9">
        <f t="shared" si="326"/>
        <v>0</v>
      </c>
      <c r="BU1122" s="9" t="str">
        <f>IFERROR(_xlfn.XLOOKUP(D1122,Sheet1!B:B,Sheet1!L:L),"")</f>
        <v/>
      </c>
      <c r="BV1122" s="9" t="e">
        <f>_xlfn.XLOOKUP(BU1122,Sheet1!S:S,Sheet1!T:T)</f>
        <v>#N/A</v>
      </c>
      <c r="BW1122" s="9" t="e">
        <f>_xlfn.XLOOKUP(D1122,Sheet1!B:B,Sheet1!M:M)</f>
        <v>#N/A</v>
      </c>
      <c r="BZ1122" s="108">
        <f t="shared" si="327"/>
        <v>18.399999999999999</v>
      </c>
      <c r="CB1122" s="12">
        <f>AW1122/AY1122</f>
        <v>0.33333333333333331</v>
      </c>
      <c r="CC1122" s="12">
        <f>AX1122/AY1122</f>
        <v>0.66666666666666663</v>
      </c>
      <c r="CG1122" s="1" t="str">
        <f>IF(BO1122&lt;80,"Below 80",
IF(BO1122&lt;=120,"80-120",
IF(BO1122&lt;=200,"&gt; 120-200",
IF(BO1122&lt;=300,"&gt;200-300",
IF(BO1122&lt;=500,"&gt;300-500",
"&gt;500")))))</f>
        <v>Below 80</v>
      </c>
      <c r="CH1122" s="1" t="str">
        <f>IFERROR(_xlfn.XLOOKUP(CG1122,Scenario!M:M,Scenario!N:N),"")</f>
        <v/>
      </c>
      <c r="CI1122" s="1" t="str">
        <f t="shared" si="328"/>
        <v>Yes</v>
      </c>
      <c r="CJ1122" s="75">
        <v>18.399999999999999</v>
      </c>
    </row>
    <row r="1123" spans="1:88" hidden="1">
      <c r="A1123" s="2">
        <v>1122</v>
      </c>
      <c r="B1123" s="2">
        <v>2025</v>
      </c>
      <c r="C1123" s="1">
        <v>0</v>
      </c>
      <c r="D1123" s="37" t="str">
        <v>0015g00001V9MdFAAV</v>
      </c>
      <c r="E1123" s="37" t="str">
        <v>JAI BABA MOHAN RAM INFRATECH</v>
      </c>
      <c r="F1123" s="37" t="str">
        <v>HARYANA</v>
      </c>
      <c r="G1123" s="37" t="str">
        <v>GURUGRAM</v>
      </c>
      <c r="H1123" s="37" t="str">
        <v>Gurugram</v>
      </c>
      <c r="I1123" s="37" t="str">
        <v>NIKUNJ UDYOG</v>
      </c>
      <c r="J1123" s="37" t="str">
        <v>Shiv Shankar Sharma</v>
      </c>
      <c r="K1123" s="37">
        <v>0</v>
      </c>
      <c r="L1123" s="37" t="str">
        <v>C12828</v>
      </c>
      <c r="M1123" s="37" t="str">
        <v>North</v>
      </c>
      <c r="N1123" s="2">
        <v>122003</v>
      </c>
      <c r="O1123" s="2" t="str">
        <v>06BEHPK2802J2ZN</v>
      </c>
      <c r="P1123" s="2">
        <v>8744991184</v>
      </c>
      <c r="Q1123" s="2" t="str">
        <v>May'25</v>
      </c>
      <c r="R1123" s="2">
        <v>2026</v>
      </c>
      <c r="S1123" s="1">
        <v>0</v>
      </c>
      <c r="T1123" s="2">
        <v>80</v>
      </c>
      <c r="U1123" s="12">
        <v>3.5833333333333335E-2</v>
      </c>
      <c r="V1123" s="1" t="str">
        <v>Challenger</v>
      </c>
      <c r="W1123" s="13">
        <v>0</v>
      </c>
      <c r="X1123" s="13">
        <v>0</v>
      </c>
      <c r="Y1123" s="13">
        <v>0</v>
      </c>
      <c r="Z1123" s="13">
        <v>0</v>
      </c>
      <c r="AA1123" s="13">
        <v>0</v>
      </c>
      <c r="AB1123" s="13">
        <v>0</v>
      </c>
      <c r="AC1123" s="13">
        <v>0</v>
      </c>
      <c r="AD1123" s="13">
        <v>0</v>
      </c>
      <c r="AE1123" s="13">
        <v>0</v>
      </c>
      <c r="AF1123" s="13">
        <v>0</v>
      </c>
      <c r="AG1123" s="13">
        <v>0</v>
      </c>
      <c r="AH1123" s="13">
        <v>0</v>
      </c>
      <c r="AI1123" s="13">
        <v>0</v>
      </c>
      <c r="AJ1123" s="13">
        <v>0</v>
      </c>
      <c r="AK1123" s="13">
        <v>0</v>
      </c>
      <c r="AL1123" s="13">
        <v>0</v>
      </c>
      <c r="AM1123" s="13">
        <v>8</v>
      </c>
      <c r="AN1123" s="13">
        <v>13</v>
      </c>
      <c r="AO1123" s="13">
        <v>0</v>
      </c>
      <c r="AP1123" s="13">
        <v>0</v>
      </c>
      <c r="AQ1123" s="13">
        <v>4.8</v>
      </c>
      <c r="AR1123" s="13">
        <v>0</v>
      </c>
      <c r="AS1123" s="13">
        <v>0</v>
      </c>
      <c r="AT1123" s="13">
        <v>0</v>
      </c>
      <c r="AU1123" s="13">
        <v>4</v>
      </c>
      <c r="AV1123" s="13">
        <v>4.5999999999999996</v>
      </c>
      <c r="AW1123" s="16">
        <f t="shared" si="313"/>
        <v>29.8</v>
      </c>
      <c r="AX1123" s="16">
        <v>51.6</v>
      </c>
      <c r="AY1123" s="10">
        <f t="shared" si="314"/>
        <v>81.400000000000006</v>
      </c>
      <c r="AZ1123" s="10">
        <f>SUM(Z1123:AK1123)</f>
        <v>0</v>
      </c>
      <c r="BA1123" s="10">
        <v>50</v>
      </c>
      <c r="BB1123" s="10">
        <f t="shared" si="315"/>
        <v>20.2</v>
      </c>
      <c r="BC1123" s="10">
        <f t="shared" si="316"/>
        <v>5.05</v>
      </c>
      <c r="BD1123" s="10">
        <f t="shared" si="317"/>
        <v>81.400000000000006</v>
      </c>
      <c r="BE1123" s="10">
        <f t="shared" si="330"/>
        <v>-29.8</v>
      </c>
      <c r="BF1123" s="2" t="s">
        <v>119</v>
      </c>
      <c r="BG1123" s="10">
        <f t="shared" si="318"/>
        <v>3.2250000000000001</v>
      </c>
      <c r="BH1123" s="36" t="s">
        <v>118</v>
      </c>
      <c r="BI1123" s="39" t="str">
        <f t="shared" si="319"/>
        <v/>
      </c>
      <c r="BJ1123" s="39" t="str">
        <f t="shared" si="320"/>
        <v/>
      </c>
      <c r="BK1123" s="16">
        <f>SUM(AR1123:AX1123)</f>
        <v>90</v>
      </c>
      <c r="BL1123" s="10">
        <f>SUM(AL1123:AQ1123)</f>
        <v>25.8</v>
      </c>
      <c r="BM1123" s="12">
        <f t="shared" si="321"/>
        <v>1.1056511056511056</v>
      </c>
      <c r="BN1123" s="12">
        <f t="shared" si="321"/>
        <v>0.31695331695331697</v>
      </c>
      <c r="BO1123" s="9">
        <f t="shared" si="322"/>
        <v>25.8</v>
      </c>
      <c r="BP1123" s="39" t="str">
        <f t="shared" si="323"/>
        <v/>
      </c>
      <c r="BQ1123" s="147"/>
      <c r="BR1123" s="9">
        <f t="shared" si="324"/>
        <v>0</v>
      </c>
      <c r="BS1123" s="9">
        <f t="shared" si="325"/>
        <v>0</v>
      </c>
      <c r="BT1123" s="9">
        <f t="shared" si="326"/>
        <v>0</v>
      </c>
      <c r="BU1123" s="9" t="str">
        <f>IFERROR(_xlfn.XLOOKUP(D1123,Sheet1!B:B,Sheet1!L:L),"")</f>
        <v/>
      </c>
      <c r="BV1123" s="9" t="e">
        <f>_xlfn.XLOOKUP(BU1123,Sheet1!S:S,Sheet1!T:T)</f>
        <v>#N/A</v>
      </c>
      <c r="BW1123" s="9" t="e">
        <f>_xlfn.XLOOKUP(D1123,Sheet1!B:B,Sheet1!M:M)</f>
        <v>#N/A</v>
      </c>
      <c r="BZ1123" s="108">
        <f t="shared" si="327"/>
        <v>51.600000000000009</v>
      </c>
      <c r="CB1123" s="12">
        <f>AW1123/AY1123</f>
        <v>0.36609336609336607</v>
      </c>
      <c r="CC1123" s="12">
        <f>AX1123/AY1123</f>
        <v>0.63390663390663393</v>
      </c>
      <c r="CG1123" s="1" t="str">
        <f>IF(BO1123&lt;80,"Below 80",
IF(BO1123&lt;=120,"80-120",
IF(BO1123&lt;=200,"&gt; 120-200",
IF(BO1123&lt;=300,"&gt;200-300",
IF(BO1123&lt;=500,"&gt;300-500",
"&gt;500")))))</f>
        <v>Below 80</v>
      </c>
      <c r="CH1123" s="1" t="str">
        <f>IFERROR(_xlfn.XLOOKUP(CG1123,Scenario!M:M,Scenario!N:N),"")</f>
        <v/>
      </c>
      <c r="CI1123" s="1" t="str">
        <f t="shared" si="328"/>
        <v>Yes</v>
      </c>
      <c r="CJ1123" s="75">
        <v>51.6</v>
      </c>
    </row>
    <row r="1124" spans="1:88" hidden="1">
      <c r="A1124" s="2">
        <v>1123</v>
      </c>
      <c r="B1124" s="2">
        <v>2025</v>
      </c>
      <c r="C1124" s="1">
        <v>0</v>
      </c>
      <c r="D1124" s="37" t="str">
        <v>001J100000TsdWxIAJ</v>
      </c>
      <c r="E1124" s="37" t="str">
        <v>S R ENTERPRISES</v>
      </c>
      <c r="F1124" s="37" t="str">
        <v>HARYANA</v>
      </c>
      <c r="G1124" s="37" t="str">
        <v>GURUGRAM</v>
      </c>
      <c r="H1124" s="37" t="str">
        <v>Gurugram</v>
      </c>
      <c r="I1124" s="37" t="str">
        <v>NIKUNJ UDYOG</v>
      </c>
      <c r="J1124" s="37" t="str">
        <v>Shiv Shankar Sharma</v>
      </c>
      <c r="K1124" s="37">
        <v>0</v>
      </c>
      <c r="L1124" s="37" t="str">
        <v>C12828</v>
      </c>
      <c r="M1124" s="37" t="str">
        <v>North</v>
      </c>
      <c r="N1124" s="2">
        <v>122015</v>
      </c>
      <c r="O1124" s="2" t="str">
        <v>06ADRFS2704D1Z6</v>
      </c>
      <c r="P1124" s="2">
        <v>9868672145</v>
      </c>
      <c r="Q1124" s="2" t="str">
        <v>May'25</v>
      </c>
      <c r="R1124" s="2">
        <v>2026</v>
      </c>
      <c r="S1124" s="1">
        <v>0</v>
      </c>
      <c r="T1124" s="2">
        <v>125</v>
      </c>
      <c r="U1124" s="12">
        <v>2.8426666666666666E-2</v>
      </c>
      <c r="V1124" s="1" t="str">
        <v>Challenger</v>
      </c>
      <c r="W1124" s="13">
        <v>0</v>
      </c>
      <c r="X1124" s="13">
        <v>0</v>
      </c>
      <c r="Y1124" s="13">
        <v>0</v>
      </c>
      <c r="Z1124" s="13">
        <v>0</v>
      </c>
      <c r="AA1124" s="13">
        <v>0</v>
      </c>
      <c r="AB1124" s="13">
        <v>0</v>
      </c>
      <c r="AC1124" s="13">
        <v>0</v>
      </c>
      <c r="AD1124" s="13">
        <v>0</v>
      </c>
      <c r="AE1124" s="13">
        <v>0</v>
      </c>
      <c r="AF1124" s="13">
        <v>0</v>
      </c>
      <c r="AG1124" s="13">
        <v>0</v>
      </c>
      <c r="AH1124" s="13">
        <v>0</v>
      </c>
      <c r="AI1124" s="13">
        <v>0</v>
      </c>
      <c r="AJ1124" s="13">
        <v>0</v>
      </c>
      <c r="AK1124" s="13">
        <v>0</v>
      </c>
      <c r="AL1124" s="13">
        <v>0</v>
      </c>
      <c r="AM1124" s="13">
        <v>14</v>
      </c>
      <c r="AN1124" s="13">
        <v>0</v>
      </c>
      <c r="AO1124" s="13">
        <v>11.25</v>
      </c>
      <c r="AP1124" s="13">
        <v>0</v>
      </c>
      <c r="AQ1124" s="13">
        <v>10.76</v>
      </c>
      <c r="AR1124" s="13">
        <v>0</v>
      </c>
      <c r="AS1124" s="13">
        <v>0</v>
      </c>
      <c r="AT1124" s="13">
        <v>10.66</v>
      </c>
      <c r="AU1124" s="13">
        <v>0</v>
      </c>
      <c r="AV1124" s="13">
        <v>0</v>
      </c>
      <c r="AW1124" s="16">
        <f t="shared" si="313"/>
        <v>46.67</v>
      </c>
      <c r="AX1124" s="16">
        <v>72.02</v>
      </c>
      <c r="AY1124" s="10">
        <f t="shared" si="314"/>
        <v>118.69</v>
      </c>
      <c r="AZ1124" s="10">
        <f>SUM(Z1124:AK1124)</f>
        <v>0</v>
      </c>
      <c r="BA1124" s="10">
        <v>70</v>
      </c>
      <c r="BB1124" s="10">
        <f t="shared" si="315"/>
        <v>23.33</v>
      </c>
      <c r="BC1124" s="10">
        <f t="shared" si="316"/>
        <v>5.8324999999999996</v>
      </c>
      <c r="BD1124" s="10">
        <f t="shared" si="317"/>
        <v>118.69</v>
      </c>
      <c r="BE1124" s="10">
        <f t="shared" si="330"/>
        <v>-46.67</v>
      </c>
      <c r="BF1124" s="2" t="s">
        <v>119</v>
      </c>
      <c r="BG1124" s="10">
        <f t="shared" si="318"/>
        <v>4.5012499999999998</v>
      </c>
      <c r="BH1124" s="36" t="s">
        <v>118</v>
      </c>
      <c r="BI1124" s="39" t="str">
        <f t="shared" si="319"/>
        <v/>
      </c>
      <c r="BJ1124" s="39" t="str">
        <f t="shared" si="320"/>
        <v/>
      </c>
      <c r="BK1124" s="16">
        <f>SUM(AR1124:AX1124)</f>
        <v>129.35</v>
      </c>
      <c r="BL1124" s="10">
        <f>SUM(AL1124:AQ1124)</f>
        <v>36.01</v>
      </c>
      <c r="BM1124" s="12">
        <f t="shared" si="321"/>
        <v>1.089813800657174</v>
      </c>
      <c r="BN1124" s="12">
        <f t="shared" si="321"/>
        <v>0.30339539978094193</v>
      </c>
      <c r="BO1124" s="9">
        <f t="shared" si="322"/>
        <v>36.01</v>
      </c>
      <c r="BP1124" s="39" t="str">
        <f t="shared" si="323"/>
        <v/>
      </c>
      <c r="BQ1124" s="147"/>
      <c r="BR1124" s="9">
        <f t="shared" si="324"/>
        <v>0</v>
      </c>
      <c r="BS1124" s="9">
        <f t="shared" si="325"/>
        <v>0</v>
      </c>
      <c r="BT1124" s="9">
        <f t="shared" si="326"/>
        <v>0</v>
      </c>
      <c r="BU1124" s="9" t="str">
        <f>IFERROR(_xlfn.XLOOKUP(D1124,Sheet1!B:B,Sheet1!L:L),"")</f>
        <v/>
      </c>
      <c r="BV1124" s="9" t="e">
        <f>_xlfn.XLOOKUP(BU1124,Sheet1!S:S,Sheet1!T:T)</f>
        <v>#N/A</v>
      </c>
      <c r="BW1124" s="9" t="e">
        <f>_xlfn.XLOOKUP(D1124,Sheet1!B:B,Sheet1!M:M)</f>
        <v>#N/A</v>
      </c>
      <c r="BZ1124" s="108">
        <f t="shared" si="327"/>
        <v>72.02</v>
      </c>
      <c r="CB1124" s="12">
        <f>AW1124/AY1124</f>
        <v>0.39320920043811614</v>
      </c>
      <c r="CC1124" s="12">
        <f>AX1124/AY1124</f>
        <v>0.60679079956188386</v>
      </c>
      <c r="CG1124" s="1" t="str">
        <f>IF(BO1124&lt;80,"Below 80",
IF(BO1124&lt;=120,"80-120",
IF(BO1124&lt;=200,"&gt; 120-200",
IF(BO1124&lt;=300,"&gt;200-300",
IF(BO1124&lt;=500,"&gt;300-500",
"&gt;500")))))</f>
        <v>Below 80</v>
      </c>
      <c r="CH1124" s="1" t="str">
        <f>IFERROR(_xlfn.XLOOKUP(CG1124,Scenario!M:M,Scenario!N:N),"")</f>
        <v/>
      </c>
      <c r="CI1124" s="1" t="str">
        <f t="shared" si="328"/>
        <v>Yes</v>
      </c>
      <c r="CJ1124" s="75">
        <v>72.02</v>
      </c>
    </row>
    <row r="1125" spans="1:88" hidden="1">
      <c r="A1125" s="2">
        <v>1124</v>
      </c>
      <c r="B1125" s="2">
        <v>2025</v>
      </c>
      <c r="C1125" s="1">
        <v>0</v>
      </c>
      <c r="D1125" s="37" t="str">
        <v>001J1000003n6D1IAI</v>
      </c>
      <c r="E1125" s="37" t="str">
        <v>BANSAL IRON STORE</v>
      </c>
      <c r="F1125" s="37" t="str">
        <v>HARYANA</v>
      </c>
      <c r="G1125" s="37" t="str">
        <v>MAHENDRAGARH</v>
      </c>
      <c r="H1125" s="37" t="str">
        <v>MAHENDRAGARH</v>
      </c>
      <c r="I1125" s="37" t="str">
        <v>NIKUNJ UDYOG</v>
      </c>
      <c r="J1125" s="37" t="str">
        <v>Shiv Shankar Sharma</v>
      </c>
      <c r="K1125" s="37">
        <v>0</v>
      </c>
      <c r="L1125" s="37" t="str">
        <v>C12828</v>
      </c>
      <c r="M1125" s="37" t="str">
        <v>North</v>
      </c>
      <c r="N1125" s="2">
        <v>123029</v>
      </c>
      <c r="O1125" s="2" t="str">
        <v>06AGVPB6740M1ZX</v>
      </c>
      <c r="P1125" s="2">
        <v>9813303040</v>
      </c>
      <c r="Q1125" s="2" t="str">
        <v>May'25</v>
      </c>
      <c r="R1125" s="2">
        <v>2026</v>
      </c>
      <c r="S1125" s="1">
        <v>0</v>
      </c>
      <c r="T1125" s="2">
        <v>80</v>
      </c>
      <c r="U1125" s="12">
        <v>0</v>
      </c>
      <c r="V1125" s="1" t="str">
        <v>Challenger</v>
      </c>
      <c r="W1125" s="13">
        <v>0</v>
      </c>
      <c r="X1125" s="13">
        <v>0</v>
      </c>
      <c r="Y1125" s="13">
        <v>0</v>
      </c>
      <c r="Z1125" s="13">
        <v>0</v>
      </c>
      <c r="AA1125" s="13">
        <v>0</v>
      </c>
      <c r="AB1125" s="13">
        <v>0</v>
      </c>
      <c r="AC1125" s="13">
        <v>0</v>
      </c>
      <c r="AD1125" s="13">
        <v>0</v>
      </c>
      <c r="AE1125" s="13">
        <v>0</v>
      </c>
      <c r="AF1125" s="13">
        <v>0</v>
      </c>
      <c r="AG1125" s="13">
        <v>0</v>
      </c>
      <c r="AH1125" s="13">
        <v>0</v>
      </c>
      <c r="AI1125" s="13">
        <v>0</v>
      </c>
      <c r="AJ1125" s="13">
        <v>0</v>
      </c>
      <c r="AK1125" s="13">
        <v>0</v>
      </c>
      <c r="AL1125" s="13">
        <v>0</v>
      </c>
      <c r="AM1125" s="13">
        <v>11</v>
      </c>
      <c r="AN1125" s="13">
        <v>12</v>
      </c>
      <c r="AO1125" s="13">
        <v>0</v>
      </c>
      <c r="AP1125" s="13">
        <v>11.99</v>
      </c>
      <c r="AQ1125" s="13">
        <v>0</v>
      </c>
      <c r="AR1125" s="13">
        <v>0</v>
      </c>
      <c r="AS1125" s="13">
        <v>11.01</v>
      </c>
      <c r="AT1125" s="13">
        <v>0</v>
      </c>
      <c r="AU1125" s="13">
        <v>0</v>
      </c>
      <c r="AV1125" s="13">
        <v>0</v>
      </c>
      <c r="AW1125" s="16">
        <f t="shared" si="313"/>
        <v>46</v>
      </c>
      <c r="AX1125" s="16">
        <v>69.98</v>
      </c>
      <c r="AY1125" s="10">
        <f t="shared" si="314"/>
        <v>115.98</v>
      </c>
      <c r="AZ1125" s="10">
        <f>SUM(Z1125:AK1125)</f>
        <v>0</v>
      </c>
      <c r="BA1125" s="10">
        <v>70</v>
      </c>
      <c r="BB1125" s="10">
        <f t="shared" si="315"/>
        <v>24</v>
      </c>
      <c r="BC1125" s="10">
        <f t="shared" si="316"/>
        <v>6</v>
      </c>
      <c r="BD1125" s="10">
        <f t="shared" si="317"/>
        <v>115.98</v>
      </c>
      <c r="BE1125" s="10">
        <f t="shared" si="330"/>
        <v>-46</v>
      </c>
      <c r="BF1125" s="2" t="s">
        <v>119</v>
      </c>
      <c r="BG1125" s="10">
        <f t="shared" si="318"/>
        <v>5.75</v>
      </c>
      <c r="BH1125" s="36" t="s">
        <v>118</v>
      </c>
      <c r="BI1125" s="39" t="str">
        <f t="shared" si="319"/>
        <v/>
      </c>
      <c r="BJ1125" s="39" t="str">
        <f t="shared" si="320"/>
        <v/>
      </c>
      <c r="BK1125" s="16">
        <f>SUM(AR1125:AX1125)</f>
        <v>126.99000000000001</v>
      </c>
      <c r="BL1125" s="10">
        <f>SUM(AL1125:AQ1125)</f>
        <v>34.99</v>
      </c>
      <c r="BM1125" s="12">
        <f t="shared" si="321"/>
        <v>1.0949301603724781</v>
      </c>
      <c r="BN1125" s="12">
        <f t="shared" si="321"/>
        <v>0.30168994654250736</v>
      </c>
      <c r="BO1125" s="9">
        <f t="shared" si="322"/>
        <v>46</v>
      </c>
      <c r="BP1125" s="39" t="str">
        <f t="shared" si="323"/>
        <v/>
      </c>
      <c r="BQ1125" s="147"/>
      <c r="BR1125" s="9">
        <f t="shared" si="324"/>
        <v>0</v>
      </c>
      <c r="BS1125" s="9">
        <f t="shared" si="325"/>
        <v>0</v>
      </c>
      <c r="BT1125" s="9">
        <f t="shared" si="326"/>
        <v>0</v>
      </c>
      <c r="BU1125" s="9" t="str">
        <f>IFERROR(_xlfn.XLOOKUP(D1125,Sheet1!B:B,Sheet1!L:L),"")</f>
        <v/>
      </c>
      <c r="BV1125" s="9" t="e">
        <f>_xlfn.XLOOKUP(BU1125,Sheet1!S:S,Sheet1!T:T)</f>
        <v>#N/A</v>
      </c>
      <c r="BW1125" s="9" t="e">
        <f>_xlfn.XLOOKUP(D1125,Sheet1!B:B,Sheet1!M:M)</f>
        <v>#N/A</v>
      </c>
      <c r="BZ1125" s="108">
        <f t="shared" si="327"/>
        <v>69.98</v>
      </c>
      <c r="CB1125" s="12">
        <f>AW1125/AY1125</f>
        <v>0.39662010691498534</v>
      </c>
      <c r="CC1125" s="12">
        <f>AX1125/AY1125</f>
        <v>0.60337989308501472</v>
      </c>
      <c r="CG1125" s="1" t="str">
        <f>IF(BO1125&lt;80,"Below 80",
IF(BO1125&lt;=120,"80-120",
IF(BO1125&lt;=200,"&gt; 120-200",
IF(BO1125&lt;=300,"&gt;200-300",
IF(BO1125&lt;=500,"&gt;300-500",
"&gt;500")))))</f>
        <v>Below 80</v>
      </c>
      <c r="CH1125" s="1" t="str">
        <f>IFERROR(_xlfn.XLOOKUP(CG1125,Scenario!M:M,Scenario!N:N),"")</f>
        <v/>
      </c>
      <c r="CI1125" s="1" t="str">
        <f t="shared" si="328"/>
        <v>Yes</v>
      </c>
      <c r="CJ1125" s="75">
        <v>58.970000000000006</v>
      </c>
    </row>
    <row r="1126" spans="1:88" hidden="1">
      <c r="A1126" s="2">
        <v>1125</v>
      </c>
      <c r="B1126" s="2">
        <v>2025</v>
      </c>
      <c r="C1126" s="1">
        <v>0</v>
      </c>
      <c r="D1126" s="37" t="str">
        <v>0015g00001RKokNAAT</v>
      </c>
      <c r="E1126" s="37" t="str">
        <v>BANARSI DASS JAI BHAGWAN</v>
      </c>
      <c r="F1126" s="37" t="str">
        <v>HARYANA</v>
      </c>
      <c r="G1126" s="37" t="str">
        <v>JIND</v>
      </c>
      <c r="H1126" s="37">
        <v>0</v>
      </c>
      <c r="I1126" s="37" t="str">
        <v>PAL CEMENT AND STEEL PVT. LTD.</v>
      </c>
      <c r="J1126" s="37" t="str">
        <v>Dinesh Kumar</v>
      </c>
      <c r="K1126" s="37">
        <v>0</v>
      </c>
      <c r="L1126" s="37" t="str">
        <v>C12827</v>
      </c>
      <c r="M1126" s="37" t="str">
        <v>North</v>
      </c>
      <c r="N1126" s="2">
        <v>126102</v>
      </c>
      <c r="O1126" s="2" t="str">
        <v>06ABRPP2000M1ZK</v>
      </c>
      <c r="P1126" s="2">
        <v>9416558719</v>
      </c>
      <c r="Q1126" s="2" t="str">
        <v>May'25</v>
      </c>
      <c r="R1126" s="2">
        <v>2026</v>
      </c>
      <c r="S1126" s="1">
        <v>0</v>
      </c>
      <c r="T1126" s="2">
        <v>100</v>
      </c>
      <c r="U1126" s="12">
        <v>0.34333333333333338</v>
      </c>
      <c r="V1126" s="1" t="str">
        <v>Star</v>
      </c>
      <c r="W1126" s="13">
        <v>0</v>
      </c>
      <c r="X1126" s="13">
        <v>0</v>
      </c>
      <c r="Y1126" s="13">
        <v>0</v>
      </c>
      <c r="Z1126" s="13">
        <v>0</v>
      </c>
      <c r="AA1126" s="13">
        <v>0</v>
      </c>
      <c r="AB1126" s="13">
        <v>0</v>
      </c>
      <c r="AC1126" s="13">
        <v>0</v>
      </c>
      <c r="AD1126" s="13">
        <v>0</v>
      </c>
      <c r="AE1126" s="13">
        <v>0</v>
      </c>
      <c r="AF1126" s="13">
        <v>0</v>
      </c>
      <c r="AG1126" s="13">
        <v>0</v>
      </c>
      <c r="AH1126" s="13">
        <v>0</v>
      </c>
      <c r="AI1126" s="13">
        <v>0</v>
      </c>
      <c r="AJ1126" s="13">
        <v>0</v>
      </c>
      <c r="AK1126" s="13">
        <v>0</v>
      </c>
      <c r="AL1126" s="13">
        <v>0</v>
      </c>
      <c r="AM1126" s="13">
        <v>54</v>
      </c>
      <c r="AN1126" s="13">
        <v>25</v>
      </c>
      <c r="AO1126" s="13">
        <v>0</v>
      </c>
      <c r="AP1126" s="13">
        <v>28.42</v>
      </c>
      <c r="AQ1126" s="13">
        <v>15.04</v>
      </c>
      <c r="AR1126" s="13">
        <v>0</v>
      </c>
      <c r="AS1126" s="13">
        <v>30.1</v>
      </c>
      <c r="AT1126" s="13">
        <v>20</v>
      </c>
      <c r="AU1126" s="13">
        <v>83</v>
      </c>
      <c r="AV1126" s="13">
        <v>0</v>
      </c>
      <c r="AW1126" s="16">
        <f t="shared" si="313"/>
        <v>255.56</v>
      </c>
      <c r="AX1126" s="16">
        <f>AW1126*2</f>
        <v>511.12</v>
      </c>
      <c r="AY1126" s="10">
        <f t="shared" si="314"/>
        <v>766.68000000000006</v>
      </c>
      <c r="AZ1126" s="10">
        <f>SUM(Z1126:AK1126)</f>
        <v>0</v>
      </c>
      <c r="BA1126" s="10">
        <v>200</v>
      </c>
      <c r="BB1126" s="10">
        <f t="shared" si="315"/>
        <v>-55.56</v>
      </c>
      <c r="BC1126" s="10">
        <f t="shared" si="316"/>
        <v>-13.89</v>
      </c>
      <c r="BD1126" s="10">
        <f t="shared" si="317"/>
        <v>766.68000000000006</v>
      </c>
      <c r="BE1126" s="10">
        <f t="shared" si="330"/>
        <v>-255.56</v>
      </c>
      <c r="BF1126" s="2" t="s">
        <v>119</v>
      </c>
      <c r="BG1126" s="10">
        <f t="shared" si="318"/>
        <v>19.07</v>
      </c>
      <c r="BH1126" s="36" t="s">
        <v>118</v>
      </c>
      <c r="BI1126" s="39" t="str">
        <f t="shared" si="319"/>
        <v>A</v>
      </c>
      <c r="BJ1126" s="39" t="str">
        <f t="shared" si="320"/>
        <v>D</v>
      </c>
      <c r="BK1126" s="16">
        <f>SUM(AR1126:AX1126)</f>
        <v>899.78</v>
      </c>
      <c r="BL1126" s="10">
        <f>SUM(AL1126:AQ1126)</f>
        <v>122.46000000000001</v>
      </c>
      <c r="BM1126" s="12">
        <f t="shared" si="321"/>
        <v>1.1736056764230185</v>
      </c>
      <c r="BN1126" s="12">
        <f t="shared" si="321"/>
        <v>0.1597276569103146</v>
      </c>
      <c r="BO1126" s="9">
        <f t="shared" si="322"/>
        <v>152.56</v>
      </c>
      <c r="BP1126" s="39" t="str">
        <f t="shared" si="323"/>
        <v/>
      </c>
      <c r="BQ1126" s="147"/>
      <c r="BR1126" s="9">
        <f t="shared" si="324"/>
        <v>0</v>
      </c>
      <c r="BS1126" s="9">
        <f t="shared" si="325"/>
        <v>0</v>
      </c>
      <c r="BT1126" s="9">
        <f t="shared" si="326"/>
        <v>0</v>
      </c>
      <c r="BU1126" s="9" t="str">
        <f>IFERROR(_xlfn.XLOOKUP(D1126,Sheet1!B:B,Sheet1!L:L),"")</f>
        <v/>
      </c>
      <c r="BV1126" s="9" t="e">
        <f>_xlfn.XLOOKUP(BU1126,Sheet1!S:S,Sheet1!T:T)</f>
        <v>#N/A</v>
      </c>
      <c r="BW1126" s="9" t="e">
        <f>_xlfn.XLOOKUP(D1126,Sheet1!B:B,Sheet1!M:M)</f>
        <v>#N/A</v>
      </c>
      <c r="BX1126" s="11" t="s">
        <v>123</v>
      </c>
      <c r="BZ1126" s="108">
        <f t="shared" si="327"/>
        <v>511.12000000000006</v>
      </c>
      <c r="CB1126" s="12">
        <f>AW1126/AY1126</f>
        <v>0.33333333333333331</v>
      </c>
      <c r="CC1126" s="12">
        <f>AX1126/AY1126</f>
        <v>0.66666666666666663</v>
      </c>
      <c r="CG1126" s="1" t="str">
        <f>IF(BO1126&lt;80,"Below 80",
IF(BO1126&lt;=120,"80-120",
IF(BO1126&lt;=200,"&gt; 120-200",
IF(BO1126&lt;=300,"&gt;200-300",
IF(BO1126&lt;=500,"&gt;300-500",
"&gt;500")))))</f>
        <v>&gt; 120-200</v>
      </c>
      <c r="CH1126" s="1" t="str">
        <f>IFERROR(_xlfn.XLOOKUP(CG1126,Scenario!M:M,Scenario!N:N),"")</f>
        <v>B</v>
      </c>
      <c r="CI1126" s="1" t="b">
        <f t="shared" si="328"/>
        <v>0</v>
      </c>
      <c r="CJ1126" s="75">
        <v>275.02</v>
      </c>
    </row>
    <row r="1127" spans="1:88" hidden="1">
      <c r="A1127" s="2">
        <v>1126</v>
      </c>
      <c r="B1127" s="2">
        <v>2025</v>
      </c>
      <c r="C1127" s="1">
        <v>0</v>
      </c>
      <c r="D1127" s="37" t="str">
        <v>001J100000RyGCMIA3</v>
      </c>
      <c r="E1127" s="37" t="str">
        <v>CHOUDHARY CEMENT STORE</v>
      </c>
      <c r="F1127" s="37" t="str">
        <v>HARYANA</v>
      </c>
      <c r="G1127" s="37" t="str">
        <v>BHIWANI</v>
      </c>
      <c r="H1127" s="37">
        <v>0</v>
      </c>
      <c r="I1127" s="37" t="str">
        <v>PAL CEMENT AND STEEL PVT. LTD.</v>
      </c>
      <c r="J1127" s="37" t="str">
        <v>Dinesh Kumar</v>
      </c>
      <c r="K1127" s="37">
        <v>0</v>
      </c>
      <c r="L1127" s="37" t="str">
        <v>C12827</v>
      </c>
      <c r="M1127" s="37" t="str">
        <v>North</v>
      </c>
      <c r="N1127" s="2">
        <v>127021</v>
      </c>
      <c r="O1127" s="2" t="str">
        <v>06AGSPC0171E1ZR</v>
      </c>
      <c r="P1127" s="2">
        <v>9991166316</v>
      </c>
      <c r="Q1127" s="2" t="str">
        <v>May'25</v>
      </c>
      <c r="R1127" s="2">
        <v>2026</v>
      </c>
      <c r="S1127" s="1">
        <v>0</v>
      </c>
      <c r="T1127" s="2">
        <v>70</v>
      </c>
      <c r="U1127" s="12">
        <v>0.67433333333333345</v>
      </c>
      <c r="V1127" s="1" t="str">
        <v>Star</v>
      </c>
      <c r="W1127" s="13">
        <v>0</v>
      </c>
      <c r="X1127" s="13">
        <v>0</v>
      </c>
      <c r="Y1127" s="13">
        <v>0</v>
      </c>
      <c r="Z1127" s="13">
        <v>0</v>
      </c>
      <c r="AA1127" s="13">
        <v>0</v>
      </c>
      <c r="AB1127" s="13">
        <v>0</v>
      </c>
      <c r="AC1127" s="13">
        <v>0</v>
      </c>
      <c r="AD1127" s="13">
        <v>0</v>
      </c>
      <c r="AE1127" s="13">
        <v>0</v>
      </c>
      <c r="AF1127" s="13">
        <v>0</v>
      </c>
      <c r="AG1127" s="13">
        <v>0</v>
      </c>
      <c r="AH1127" s="13">
        <v>0</v>
      </c>
      <c r="AI1127" s="13">
        <v>0</v>
      </c>
      <c r="AJ1127" s="13">
        <v>0</v>
      </c>
      <c r="AK1127" s="13">
        <v>0</v>
      </c>
      <c r="AL1127" s="13">
        <v>0</v>
      </c>
      <c r="AM1127" s="13">
        <v>53</v>
      </c>
      <c r="AN1127" s="13">
        <v>33.53</v>
      </c>
      <c r="AO1127" s="13">
        <v>0</v>
      </c>
      <c r="AP1127" s="13">
        <v>11.97</v>
      </c>
      <c r="AQ1127" s="13">
        <v>1</v>
      </c>
      <c r="AR1127" s="13">
        <v>0</v>
      </c>
      <c r="AS1127" s="13">
        <v>12.01</v>
      </c>
      <c r="AT1127" s="13">
        <v>59.61</v>
      </c>
      <c r="AU1127" s="13">
        <v>82</v>
      </c>
      <c r="AV1127" s="13">
        <v>0</v>
      </c>
      <c r="AW1127" s="16">
        <f t="shared" si="313"/>
        <v>253.12</v>
      </c>
      <c r="AX1127" s="16">
        <v>201.5</v>
      </c>
      <c r="AY1127" s="10">
        <v>301</v>
      </c>
      <c r="AZ1127" s="10">
        <f>SUM(Z1127:AK1127)</f>
        <v>0</v>
      </c>
      <c r="BA1127" s="10">
        <v>200</v>
      </c>
      <c r="BB1127" s="10">
        <f t="shared" si="315"/>
        <v>-53.120000000000005</v>
      </c>
      <c r="BC1127" s="10">
        <f t="shared" si="316"/>
        <v>-13.280000000000001</v>
      </c>
      <c r="BD1127" s="10">
        <f t="shared" si="317"/>
        <v>301</v>
      </c>
      <c r="BE1127" s="10">
        <f t="shared" si="330"/>
        <v>-253.12</v>
      </c>
      <c r="BF1127" s="2" t="s">
        <v>119</v>
      </c>
      <c r="BG1127" s="10">
        <f t="shared" si="318"/>
        <v>13.938750000000001</v>
      </c>
      <c r="BH1127" s="36" t="s">
        <v>118</v>
      </c>
      <c r="BI1127" s="39" t="str">
        <f t="shared" si="319"/>
        <v>A</v>
      </c>
      <c r="BJ1127" s="39" t="str">
        <f t="shared" si="320"/>
        <v>B</v>
      </c>
      <c r="BK1127" s="16">
        <f>SUM(AR1127:AX1127)</f>
        <v>608.24</v>
      </c>
      <c r="BL1127" s="10">
        <f>SUM(AL1127:AQ1127)</f>
        <v>99.5</v>
      </c>
      <c r="BM1127" s="12">
        <f t="shared" si="321"/>
        <v>2.0207308970099667</v>
      </c>
      <c r="BN1127" s="12">
        <f t="shared" si="321"/>
        <v>0.33056478405315615</v>
      </c>
      <c r="BO1127" s="9">
        <f t="shared" si="322"/>
        <v>111.51</v>
      </c>
      <c r="BP1127" s="39" t="str">
        <f t="shared" si="323"/>
        <v/>
      </c>
      <c r="BQ1127" s="147"/>
      <c r="BR1127" s="9">
        <f t="shared" si="324"/>
        <v>0</v>
      </c>
      <c r="BS1127" s="9">
        <f t="shared" si="325"/>
        <v>0</v>
      </c>
      <c r="BT1127" s="9">
        <f t="shared" si="326"/>
        <v>0</v>
      </c>
      <c r="BU1127" s="9" t="str">
        <f>IFERROR(_xlfn.XLOOKUP(D1127,Sheet1!B:B,Sheet1!L:L),"")</f>
        <v/>
      </c>
      <c r="BV1127" s="9" t="e">
        <f>_xlfn.XLOOKUP(BU1127,Sheet1!S:S,Sheet1!T:T)</f>
        <v>#N/A</v>
      </c>
      <c r="BW1127" s="9" t="e">
        <f>_xlfn.XLOOKUP(D1127,Sheet1!B:B,Sheet1!M:M)</f>
        <v>#N/A</v>
      </c>
      <c r="BX1127" s="11" t="s">
        <v>123</v>
      </c>
      <c r="BY1127" s="1">
        <v>301</v>
      </c>
      <c r="BZ1127" s="108">
        <f t="shared" si="327"/>
        <v>47.879999999999995</v>
      </c>
      <c r="CB1127" s="12">
        <f>AW1127/AY1127</f>
        <v>0.84093023255813959</v>
      </c>
      <c r="CC1127" s="12">
        <f>AX1127/AY1127</f>
        <v>0.66943521594684385</v>
      </c>
      <c r="CG1127" s="1" t="str">
        <f>IF(BO1127&lt;80,"Below 80",
IF(BO1127&lt;=120,"80-120",
IF(BO1127&lt;=200,"&gt; 120-200",
IF(BO1127&lt;=300,"&gt;200-300",
IF(BO1127&lt;=500,"&gt;300-500",
"&gt;500")))))</f>
        <v>80-120</v>
      </c>
      <c r="CH1127" s="1" t="str">
        <f>IFERROR(_xlfn.XLOOKUP(CG1127,Scenario!M:M,Scenario!N:N),"")</f>
        <v>A</v>
      </c>
      <c r="CI1127" s="1" t="b">
        <f t="shared" si="328"/>
        <v>0</v>
      </c>
      <c r="CJ1127" s="75">
        <v>189.49</v>
      </c>
    </row>
    <row r="1128" spans="1:88" hidden="1">
      <c r="A1128" s="2">
        <v>1127</v>
      </c>
      <c r="B1128" s="2">
        <v>2025</v>
      </c>
      <c r="C1128" s="1">
        <v>0</v>
      </c>
      <c r="D1128" s="37" t="str">
        <v>001J100000TtFXnIAN</v>
      </c>
      <c r="E1128" s="37" t="str">
        <v>R. S. BUILDING MATERIAL</v>
      </c>
      <c r="F1128" s="37" t="str">
        <v>HARYANA</v>
      </c>
      <c r="G1128" s="37" t="str">
        <v>SIRSA</v>
      </c>
      <c r="H1128" s="37">
        <v>0</v>
      </c>
      <c r="I1128" s="37" t="str">
        <v>PAL CEMENT AND STEEL PVT. LTD.</v>
      </c>
      <c r="J1128" s="37" t="str">
        <v>Varun Arora</v>
      </c>
      <c r="K1128" s="37">
        <v>0</v>
      </c>
      <c r="L1128" s="37" t="str">
        <v>C12827</v>
      </c>
      <c r="M1128" s="37" t="str">
        <v>North</v>
      </c>
      <c r="N1128" s="2">
        <v>125055</v>
      </c>
      <c r="O1128" s="2" t="str">
        <v>06AQPPS9490P1ZI</v>
      </c>
      <c r="P1128" s="2">
        <v>9254422122</v>
      </c>
      <c r="Q1128" s="2" t="str">
        <v>May'25</v>
      </c>
      <c r="R1128" s="2">
        <v>2026</v>
      </c>
      <c r="S1128" s="1">
        <v>0</v>
      </c>
      <c r="T1128" s="2">
        <v>10</v>
      </c>
      <c r="U1128" s="12">
        <v>2.8069999999999995</v>
      </c>
      <c r="V1128" s="1" t="str">
        <v>Friendly</v>
      </c>
      <c r="W1128" s="13">
        <v>0</v>
      </c>
      <c r="X1128" s="13">
        <v>0</v>
      </c>
      <c r="Y1128" s="13">
        <v>0</v>
      </c>
      <c r="Z1128" s="13">
        <v>0</v>
      </c>
      <c r="AA1128" s="13">
        <v>0</v>
      </c>
      <c r="AB1128" s="13">
        <v>0</v>
      </c>
      <c r="AC1128" s="13">
        <v>0</v>
      </c>
      <c r="AD1128" s="13">
        <v>0</v>
      </c>
      <c r="AE1128" s="13">
        <v>0</v>
      </c>
      <c r="AF1128" s="13">
        <v>0</v>
      </c>
      <c r="AG1128" s="13">
        <v>0</v>
      </c>
      <c r="AH1128" s="13">
        <v>0</v>
      </c>
      <c r="AI1128" s="13">
        <v>0</v>
      </c>
      <c r="AJ1128" s="13">
        <v>0</v>
      </c>
      <c r="AK1128" s="13">
        <v>0</v>
      </c>
      <c r="AL1128" s="13">
        <v>0</v>
      </c>
      <c r="AM1128" s="13">
        <v>55</v>
      </c>
      <c r="AN1128" s="13">
        <v>13.19</v>
      </c>
      <c r="AO1128" s="13">
        <v>44.68</v>
      </c>
      <c r="AP1128" s="13">
        <v>28.02</v>
      </c>
      <c r="AQ1128" s="13">
        <v>3</v>
      </c>
      <c r="AR1128" s="13">
        <v>12.01</v>
      </c>
      <c r="AS1128" s="13">
        <v>24.95</v>
      </c>
      <c r="AT1128" s="13">
        <v>84.21</v>
      </c>
      <c r="AU1128" s="13">
        <v>0</v>
      </c>
      <c r="AV1128" s="13">
        <v>0</v>
      </c>
      <c r="AW1128" s="16">
        <f t="shared" si="313"/>
        <v>265.06</v>
      </c>
      <c r="AX1128" s="16">
        <v>345.1</v>
      </c>
      <c r="AY1128" s="10">
        <v>501</v>
      </c>
      <c r="AZ1128" s="10">
        <f>SUM(Z1128:AK1128)</f>
        <v>0</v>
      </c>
      <c r="BA1128" s="10">
        <v>300</v>
      </c>
      <c r="BB1128" s="10">
        <f t="shared" si="315"/>
        <v>34.94</v>
      </c>
      <c r="BC1128" s="10">
        <f t="shared" si="316"/>
        <v>8.7349999999999994</v>
      </c>
      <c r="BD1128" s="10">
        <f t="shared" si="317"/>
        <v>501</v>
      </c>
      <c r="BE1128" s="10">
        <f t="shared" si="330"/>
        <v>-265.06</v>
      </c>
      <c r="BF1128" s="2" t="s">
        <v>119</v>
      </c>
      <c r="BG1128" s="10">
        <f t="shared" si="318"/>
        <v>22.606249999999999</v>
      </c>
      <c r="BH1128" s="36" t="s">
        <v>118</v>
      </c>
      <c r="BI1128" s="39" t="str">
        <f t="shared" si="319"/>
        <v>B</v>
      </c>
      <c r="BJ1128" s="39" t="str">
        <f t="shared" si="320"/>
        <v>C</v>
      </c>
      <c r="BK1128" s="16">
        <f>SUM(AR1128:AX1128)</f>
        <v>731.33</v>
      </c>
      <c r="BL1128" s="10">
        <f>SUM(AL1128:AQ1128)</f>
        <v>143.89000000000001</v>
      </c>
      <c r="BM1128" s="12">
        <f t="shared" si="321"/>
        <v>1.459740518962076</v>
      </c>
      <c r="BN1128" s="12">
        <f t="shared" si="321"/>
        <v>0.28720558882235531</v>
      </c>
      <c r="BO1128" s="9">
        <f t="shared" si="322"/>
        <v>180.85</v>
      </c>
      <c r="BP1128" s="39" t="str">
        <f t="shared" si="323"/>
        <v/>
      </c>
      <c r="BQ1128" s="147"/>
      <c r="BR1128" s="9">
        <f t="shared" si="324"/>
        <v>0</v>
      </c>
      <c r="BS1128" s="9">
        <f t="shared" si="325"/>
        <v>0</v>
      </c>
      <c r="BT1128" s="9">
        <f t="shared" si="326"/>
        <v>0</v>
      </c>
      <c r="BU1128" s="9" t="str">
        <f>IFERROR(_xlfn.XLOOKUP(D1128,Sheet1!B:B,Sheet1!L:L),"")</f>
        <v/>
      </c>
      <c r="BV1128" s="9" t="e">
        <f>_xlfn.XLOOKUP(BU1128,Sheet1!S:S,Sheet1!T:T)</f>
        <v>#N/A</v>
      </c>
      <c r="BW1128" s="9" t="e">
        <f>_xlfn.XLOOKUP(D1128,Sheet1!B:B,Sheet1!M:M)</f>
        <v>#N/A</v>
      </c>
      <c r="BX1128" s="11" t="s">
        <v>123</v>
      </c>
      <c r="BY1128" s="1">
        <v>501</v>
      </c>
      <c r="BZ1128" s="108">
        <f t="shared" si="327"/>
        <v>235.94</v>
      </c>
      <c r="CB1128" s="12">
        <f>AW1128/AY1128</f>
        <v>0.529061876247505</v>
      </c>
      <c r="CC1128" s="12">
        <f>AX1128/AY1128</f>
        <v>0.68882235528942115</v>
      </c>
      <c r="CG1128" s="1" t="str">
        <f>IF(BO1128&lt;80,"Below 80",
IF(BO1128&lt;=120,"80-120",
IF(BO1128&lt;=200,"&gt; 120-200",
IF(BO1128&lt;=300,"&gt;200-300",
IF(BO1128&lt;=500,"&gt;300-500",
"&gt;500")))))</f>
        <v>&gt; 120-200</v>
      </c>
      <c r="CH1128" s="1" t="str">
        <f>IFERROR(_xlfn.XLOOKUP(CG1128,Scenario!M:M,Scenario!N:N),"")</f>
        <v>B</v>
      </c>
      <c r="CI1128" s="1" t="b">
        <f t="shared" si="328"/>
        <v>0</v>
      </c>
      <c r="CJ1128" s="75">
        <v>320.15000000000003</v>
      </c>
    </row>
    <row r="1129" spans="1:88" hidden="1">
      <c r="A1129" s="2">
        <v>1128</v>
      </c>
      <c r="B1129" s="2">
        <v>2025</v>
      </c>
      <c r="C1129" s="1">
        <v>0</v>
      </c>
      <c r="D1129" s="37" t="str">
        <v>001J100000VnQeMIAV</v>
      </c>
      <c r="E1129" s="37" t="str">
        <v>NEW GIAN CHAND &amp; SONS</v>
      </c>
      <c r="F1129" s="37" t="str">
        <v>PUNJAB</v>
      </c>
      <c r="G1129" s="37" t="str">
        <v>MALERKOTLA</v>
      </c>
      <c r="H1129" s="37">
        <v>0</v>
      </c>
      <c r="I1129" s="37" t="str">
        <v>PAL CEMENT AND STEEL PVT. LTD.</v>
      </c>
      <c r="J1129" s="37" t="str">
        <v>Abhishek Wadhwa</v>
      </c>
      <c r="K1129" s="37">
        <v>0</v>
      </c>
      <c r="L1129" s="37" t="str">
        <v>C12827</v>
      </c>
      <c r="M1129" s="37" t="str">
        <v>North</v>
      </c>
      <c r="N1129" s="2">
        <v>148021</v>
      </c>
      <c r="O1129" s="2" t="str">
        <v>03BOTPT3806F1ZR</v>
      </c>
      <c r="P1129" s="2" t="str">
        <v>91-8437961446</v>
      </c>
      <c r="Q1129" s="2" t="str">
        <v>May'25</v>
      </c>
      <c r="R1129" s="2">
        <v>2026</v>
      </c>
      <c r="S1129" s="1">
        <v>0</v>
      </c>
      <c r="T1129" s="2">
        <v>50</v>
      </c>
      <c r="U1129" s="12">
        <v>0</v>
      </c>
      <c r="V1129" s="1" t="str">
        <v>Minor</v>
      </c>
      <c r="W1129" s="13">
        <v>0</v>
      </c>
      <c r="X1129" s="13">
        <v>0</v>
      </c>
      <c r="Y1129" s="13">
        <v>0</v>
      </c>
      <c r="Z1129" s="13">
        <v>0</v>
      </c>
      <c r="AA1129" s="13">
        <v>0</v>
      </c>
      <c r="AB1129" s="13">
        <v>0</v>
      </c>
      <c r="AC1129" s="13">
        <v>0</v>
      </c>
      <c r="AD1129" s="13">
        <v>0</v>
      </c>
      <c r="AE1129" s="13">
        <v>0</v>
      </c>
      <c r="AF1129" s="13">
        <v>0</v>
      </c>
      <c r="AG1129" s="13">
        <v>0</v>
      </c>
      <c r="AH1129" s="13">
        <v>0</v>
      </c>
      <c r="AI1129" s="13">
        <v>0</v>
      </c>
      <c r="AJ1129" s="13">
        <v>0</v>
      </c>
      <c r="AK1129" s="13">
        <v>0</v>
      </c>
      <c r="AL1129" s="13">
        <v>0</v>
      </c>
      <c r="AM1129" s="13">
        <v>11.25</v>
      </c>
      <c r="AN1129" s="13">
        <v>0</v>
      </c>
      <c r="AO1129" s="13">
        <v>0</v>
      </c>
      <c r="AP1129" s="13">
        <v>11</v>
      </c>
      <c r="AQ1129" s="13">
        <v>0</v>
      </c>
      <c r="AR1129" s="13">
        <v>0</v>
      </c>
      <c r="AS1129" s="13">
        <v>0</v>
      </c>
      <c r="AT1129" s="13">
        <v>0</v>
      </c>
      <c r="AU1129" s="13">
        <v>0</v>
      </c>
      <c r="AV1129" s="13">
        <v>0</v>
      </c>
      <c r="AW1129" s="16">
        <f t="shared" si="313"/>
        <v>22.25</v>
      </c>
      <c r="AX1129" s="16">
        <v>44.5</v>
      </c>
      <c r="AY1129" s="10">
        <f t="shared" si="314"/>
        <v>66.75</v>
      </c>
      <c r="AZ1129" s="10">
        <f>SUM(Z1129:AK1129)</f>
        <v>0</v>
      </c>
      <c r="BA1129" s="10">
        <f>AW1129+28</f>
        <v>50.25</v>
      </c>
      <c r="BB1129" s="10">
        <f t="shared" si="315"/>
        <v>28</v>
      </c>
      <c r="BC1129" s="10">
        <f t="shared" si="316"/>
        <v>7</v>
      </c>
      <c r="BD1129" s="10">
        <f t="shared" si="317"/>
        <v>66.75</v>
      </c>
      <c r="BE1129" s="10">
        <f t="shared" si="330"/>
        <v>-22.25</v>
      </c>
      <c r="BF1129" s="2" t="s">
        <v>119</v>
      </c>
      <c r="BG1129" s="10">
        <f t="shared" si="318"/>
        <v>2.78125</v>
      </c>
      <c r="BH1129" s="36" t="s">
        <v>118</v>
      </c>
      <c r="BI1129" s="39" t="str">
        <f t="shared" si="319"/>
        <v/>
      </c>
      <c r="BJ1129" s="39" t="str">
        <f t="shared" si="320"/>
        <v/>
      </c>
      <c r="BK1129" s="16">
        <f>SUM(AR1129:AX1129)</f>
        <v>66.75</v>
      </c>
      <c r="BL1129" s="10">
        <f>SUM(AL1129:AQ1129)</f>
        <v>22.25</v>
      </c>
      <c r="BM1129" s="12">
        <f t="shared" si="321"/>
        <v>1</v>
      </c>
      <c r="BN1129" s="12">
        <f t="shared" si="321"/>
        <v>0.33333333333333331</v>
      </c>
      <c r="BO1129" s="9">
        <f t="shared" si="322"/>
        <v>22.25</v>
      </c>
      <c r="BP1129" s="39" t="str">
        <f t="shared" si="323"/>
        <v/>
      </c>
      <c r="BQ1129" s="147"/>
      <c r="BR1129" s="9">
        <f t="shared" si="324"/>
        <v>0</v>
      </c>
      <c r="BS1129" s="9">
        <f t="shared" si="325"/>
        <v>0</v>
      </c>
      <c r="BT1129" s="9">
        <f t="shared" si="326"/>
        <v>0</v>
      </c>
      <c r="BU1129" s="9" t="str">
        <f>IFERROR(_xlfn.XLOOKUP(D1129,Sheet1!B:B,Sheet1!L:L),"")</f>
        <v/>
      </c>
      <c r="BV1129" s="9" t="e">
        <f>_xlfn.XLOOKUP(BU1129,Sheet1!S:S,Sheet1!T:T)</f>
        <v>#N/A</v>
      </c>
      <c r="BW1129" s="9" t="e">
        <f>_xlfn.XLOOKUP(D1129,Sheet1!B:B,Sheet1!M:M)</f>
        <v>#N/A</v>
      </c>
      <c r="BZ1129" s="108">
        <f t="shared" si="327"/>
        <v>44.5</v>
      </c>
      <c r="CB1129" s="12">
        <f>AW1129/AY1129</f>
        <v>0.33333333333333331</v>
      </c>
      <c r="CC1129" s="12">
        <f>AX1129/AY1129</f>
        <v>0.66666666666666663</v>
      </c>
      <c r="CG1129" s="1" t="str">
        <f>IF(BO1129&lt;80,"Below 80",
IF(BO1129&lt;=120,"80-120",
IF(BO1129&lt;=200,"&gt; 120-200",
IF(BO1129&lt;=300,"&gt;200-300",
IF(BO1129&lt;=500,"&gt;300-500",
"&gt;500")))))</f>
        <v>Below 80</v>
      </c>
      <c r="CH1129" s="1" t="str">
        <f>IFERROR(_xlfn.XLOOKUP(CG1129,Scenario!M:M,Scenario!N:N),"")</f>
        <v/>
      </c>
      <c r="CI1129" s="1" t="str">
        <f t="shared" si="328"/>
        <v>Yes</v>
      </c>
      <c r="CJ1129" s="75">
        <v>44.5</v>
      </c>
    </row>
    <row r="1130" spans="1:88" hidden="1">
      <c r="A1130" s="2">
        <v>1129</v>
      </c>
      <c r="B1130" s="2">
        <v>2025</v>
      </c>
      <c r="C1130" s="1">
        <v>0</v>
      </c>
      <c r="D1130" s="37" t="str">
        <v>001J1000003mRHMIA2</v>
      </c>
      <c r="E1130" s="37" t="str">
        <v>JUNEJA  ISPAT</v>
      </c>
      <c r="F1130" s="37" t="str">
        <v>PUNJAB</v>
      </c>
      <c r="G1130" s="37" t="str">
        <v>LUDHIANA</v>
      </c>
      <c r="H1130" s="37">
        <v>0</v>
      </c>
      <c r="I1130" s="37" t="str">
        <v>PAL CEMENT AND STEEL PVT. LTD.</v>
      </c>
      <c r="J1130" s="37" t="str">
        <v>Abhishek Wadhwa</v>
      </c>
      <c r="K1130" s="37">
        <v>0</v>
      </c>
      <c r="L1130" s="37" t="str">
        <v>C12827</v>
      </c>
      <c r="M1130" s="37" t="str">
        <v>North</v>
      </c>
      <c r="N1130" s="2">
        <v>141003</v>
      </c>
      <c r="O1130" s="2" t="str">
        <v>03BTZPS9372Q1Z8</v>
      </c>
      <c r="P1130" s="2">
        <v>9501856222</v>
      </c>
      <c r="Q1130" s="2" t="str">
        <v>May'25</v>
      </c>
      <c r="R1130" s="2">
        <v>2026</v>
      </c>
      <c r="S1130" s="1">
        <v>0</v>
      </c>
      <c r="T1130" s="2">
        <v>100</v>
      </c>
      <c r="U1130" s="12">
        <v>0.10003333333333332</v>
      </c>
      <c r="V1130" s="1" t="str">
        <v>Star</v>
      </c>
      <c r="W1130" s="13">
        <v>0</v>
      </c>
      <c r="X1130" s="13">
        <v>0</v>
      </c>
      <c r="Y1130" s="13">
        <v>0</v>
      </c>
      <c r="Z1130" s="13">
        <v>0</v>
      </c>
      <c r="AA1130" s="13">
        <v>0</v>
      </c>
      <c r="AB1130" s="13">
        <v>0</v>
      </c>
      <c r="AC1130" s="13">
        <v>0</v>
      </c>
      <c r="AD1130" s="13">
        <v>0</v>
      </c>
      <c r="AE1130" s="13">
        <v>0</v>
      </c>
      <c r="AF1130" s="13">
        <v>0</v>
      </c>
      <c r="AG1130" s="13">
        <v>0</v>
      </c>
      <c r="AH1130" s="13">
        <v>0</v>
      </c>
      <c r="AI1130" s="13">
        <v>0</v>
      </c>
      <c r="AJ1130" s="13">
        <v>0</v>
      </c>
      <c r="AK1130" s="13">
        <v>0</v>
      </c>
      <c r="AL1130" s="13">
        <v>0</v>
      </c>
      <c r="AM1130" s="13">
        <v>15</v>
      </c>
      <c r="AN1130" s="13">
        <v>15</v>
      </c>
      <c r="AO1130" s="13">
        <v>14.98</v>
      </c>
      <c r="AP1130" s="13">
        <v>0</v>
      </c>
      <c r="AQ1130" s="13">
        <v>0</v>
      </c>
      <c r="AR1130" s="13">
        <v>0</v>
      </c>
      <c r="AS1130" s="13">
        <v>18.059999999999999</v>
      </c>
      <c r="AT1130" s="13">
        <v>15.07</v>
      </c>
      <c r="AU1130" s="13">
        <v>0</v>
      </c>
      <c r="AV1130" s="13">
        <v>14.94</v>
      </c>
      <c r="AW1130" s="16">
        <f t="shared" si="313"/>
        <v>78.110000000000014</v>
      </c>
      <c r="AX1130" s="16">
        <v>89.960000000000008</v>
      </c>
      <c r="AY1130" s="10">
        <f t="shared" si="314"/>
        <v>168.07000000000002</v>
      </c>
      <c r="AZ1130" s="10">
        <f>SUM(Z1130:AK1130)</f>
        <v>0</v>
      </c>
      <c r="BA1130" s="10">
        <f>AW1130+155</f>
        <v>233.11</v>
      </c>
      <c r="BB1130" s="10">
        <f t="shared" si="315"/>
        <v>155</v>
      </c>
      <c r="BC1130" s="10">
        <f t="shared" si="316"/>
        <v>38.75</v>
      </c>
      <c r="BD1130" s="10">
        <f t="shared" si="317"/>
        <v>168.07000000000002</v>
      </c>
      <c r="BE1130" s="10">
        <f t="shared" si="330"/>
        <v>-78.110000000000014</v>
      </c>
      <c r="BF1130" s="2" t="s">
        <v>119</v>
      </c>
      <c r="BG1130" s="10">
        <f t="shared" si="318"/>
        <v>7.8800000000000008</v>
      </c>
      <c r="BH1130" s="36" t="s">
        <v>118</v>
      </c>
      <c r="BI1130" s="39" t="str">
        <f t="shared" si="319"/>
        <v>A</v>
      </c>
      <c r="BJ1130" s="39" t="str">
        <f t="shared" si="320"/>
        <v/>
      </c>
      <c r="BK1130" s="16">
        <f>SUM(AR1130:AX1130)</f>
        <v>216.14000000000001</v>
      </c>
      <c r="BL1130" s="10">
        <f>SUM(AL1130:AQ1130)</f>
        <v>44.980000000000004</v>
      </c>
      <c r="BM1130" s="12">
        <f t="shared" si="321"/>
        <v>1.2860117808056166</v>
      </c>
      <c r="BN1130" s="12">
        <f t="shared" si="321"/>
        <v>0.26762658416136131</v>
      </c>
      <c r="BO1130" s="9">
        <f t="shared" si="322"/>
        <v>63.040000000000006</v>
      </c>
      <c r="BP1130" s="39" t="str">
        <f t="shared" si="323"/>
        <v/>
      </c>
      <c r="BQ1130" s="147"/>
      <c r="BR1130" s="9">
        <f t="shared" si="324"/>
        <v>0</v>
      </c>
      <c r="BS1130" s="9">
        <f t="shared" si="325"/>
        <v>0</v>
      </c>
      <c r="BT1130" s="9">
        <f t="shared" si="326"/>
        <v>0</v>
      </c>
      <c r="BU1130" s="9" t="str">
        <f>IFERROR(_xlfn.XLOOKUP(D1130,Sheet1!B:B,Sheet1!L:L),"")</f>
        <v/>
      </c>
      <c r="BV1130" s="9" t="e">
        <f>_xlfn.XLOOKUP(BU1130,Sheet1!S:S,Sheet1!T:T)</f>
        <v>#N/A</v>
      </c>
      <c r="BW1130" s="9" t="e">
        <f>_xlfn.XLOOKUP(D1130,Sheet1!B:B,Sheet1!M:M)</f>
        <v>#N/A</v>
      </c>
      <c r="BZ1130" s="108">
        <f t="shared" si="327"/>
        <v>89.960000000000008</v>
      </c>
      <c r="CB1130" s="12">
        <f>AW1130/AY1130</f>
        <v>0.46474683167727737</v>
      </c>
      <c r="CC1130" s="12">
        <f>AX1130/AY1130</f>
        <v>0.53525316832272263</v>
      </c>
      <c r="CG1130" s="1" t="str">
        <f>IF(BO1130&lt;80,"Below 80",
IF(BO1130&lt;=120,"80-120",
IF(BO1130&lt;=200,"&gt; 120-200",
IF(BO1130&lt;=300,"&gt;200-300",
IF(BO1130&lt;=500,"&gt;300-500",
"&gt;500")))))</f>
        <v>Below 80</v>
      </c>
      <c r="CH1130" s="1" t="str">
        <f>IFERROR(_xlfn.XLOOKUP(CG1130,Scenario!M:M,Scenario!N:N),"")</f>
        <v/>
      </c>
      <c r="CI1130" s="1" t="b">
        <f t="shared" si="328"/>
        <v>0</v>
      </c>
      <c r="CJ1130" s="75">
        <v>71.900000000000006</v>
      </c>
    </row>
    <row r="1131" spans="1:88" hidden="1">
      <c r="A1131" s="2">
        <v>1130</v>
      </c>
      <c r="B1131" s="2">
        <v>2025</v>
      </c>
      <c r="C1131" s="1">
        <v>0</v>
      </c>
      <c r="D1131" s="37" t="str">
        <v>001J100000Vm4JaIAJ</v>
      </c>
      <c r="E1131" s="37" t="str">
        <v>SHIV SHAKTI TRADERS</v>
      </c>
      <c r="F1131" s="37" t="str">
        <v>HARYANA</v>
      </c>
      <c r="G1131" s="37" t="str">
        <v>AMBALA</v>
      </c>
      <c r="H1131" s="37">
        <v>0</v>
      </c>
      <c r="I1131" s="37" t="str">
        <v>RAMDOOT UDHYOG PRIVATE LIMITED</v>
      </c>
      <c r="J1131" s="37" t="str">
        <v>Deepak Dhiman</v>
      </c>
      <c r="K1131" s="37">
        <v>0</v>
      </c>
      <c r="L1131" s="37" t="str">
        <v>C13168</v>
      </c>
      <c r="M1131" s="37" t="str">
        <v>North</v>
      </c>
      <c r="N1131" s="2">
        <v>133201</v>
      </c>
      <c r="O1131" s="2" t="str">
        <v>06AXXPS8139A1ZZ</v>
      </c>
      <c r="P1131" s="2">
        <v>9416275600</v>
      </c>
      <c r="Q1131" s="2" t="str">
        <v>May'25</v>
      </c>
      <c r="R1131" s="2">
        <v>2026</v>
      </c>
      <c r="S1131" s="1">
        <v>0</v>
      </c>
      <c r="T1131" s="2">
        <v>50</v>
      </c>
      <c r="U1131" s="12">
        <v>0.12633333333333333</v>
      </c>
      <c r="V1131" s="1" t="str">
        <v>Friendly</v>
      </c>
      <c r="W1131" s="13">
        <v>0</v>
      </c>
      <c r="X1131" s="13">
        <v>0</v>
      </c>
      <c r="Y1131" s="13">
        <v>0</v>
      </c>
      <c r="Z1131" s="13">
        <v>0</v>
      </c>
      <c r="AA1131" s="13">
        <v>0</v>
      </c>
      <c r="AB1131" s="13">
        <v>0</v>
      </c>
      <c r="AC1131" s="13">
        <v>0</v>
      </c>
      <c r="AD1131" s="13">
        <v>0</v>
      </c>
      <c r="AE1131" s="13">
        <v>0</v>
      </c>
      <c r="AF1131" s="13">
        <v>0</v>
      </c>
      <c r="AG1131" s="13">
        <v>0</v>
      </c>
      <c r="AH1131" s="13">
        <v>0</v>
      </c>
      <c r="AI1131" s="13">
        <v>0</v>
      </c>
      <c r="AJ1131" s="13">
        <v>0</v>
      </c>
      <c r="AK1131" s="13">
        <v>0</v>
      </c>
      <c r="AL1131" s="13">
        <v>0</v>
      </c>
      <c r="AM1131" s="13">
        <v>24</v>
      </c>
      <c r="AN1131" s="13">
        <v>0</v>
      </c>
      <c r="AO1131" s="13">
        <v>0</v>
      </c>
      <c r="AP1131" s="13">
        <v>0</v>
      </c>
      <c r="AQ1131" s="13">
        <v>0</v>
      </c>
      <c r="AR1131" s="13">
        <v>0</v>
      </c>
      <c r="AS1131" s="13">
        <v>0</v>
      </c>
      <c r="AT1131" s="13">
        <v>0</v>
      </c>
      <c r="AU1131" s="13">
        <v>7</v>
      </c>
      <c r="AV1131" s="13">
        <v>11.95</v>
      </c>
      <c r="AW1131" s="16">
        <f t="shared" si="313"/>
        <v>31</v>
      </c>
      <c r="AX1131" s="16">
        <v>48</v>
      </c>
      <c r="AY1131" s="10">
        <f t="shared" si="314"/>
        <v>79</v>
      </c>
      <c r="AZ1131" s="10">
        <f>SUM(Z1131:AK1131)</f>
        <v>0</v>
      </c>
      <c r="BA1131" s="10">
        <f>AY1131</f>
        <v>79</v>
      </c>
      <c r="BB1131" s="10">
        <f t="shared" si="315"/>
        <v>48</v>
      </c>
      <c r="BC1131" s="10">
        <f t="shared" si="316"/>
        <v>12</v>
      </c>
      <c r="BD1131" s="10">
        <f t="shared" si="317"/>
        <v>79</v>
      </c>
      <c r="BE1131" s="10">
        <f t="shared" si="330"/>
        <v>-31</v>
      </c>
      <c r="BF1131" s="2" t="s">
        <v>119</v>
      </c>
      <c r="BG1131" s="10">
        <f t="shared" si="318"/>
        <v>3</v>
      </c>
      <c r="BH1131" s="36" t="s">
        <v>118</v>
      </c>
      <c r="BI1131" s="39" t="str">
        <f t="shared" si="319"/>
        <v/>
      </c>
      <c r="BJ1131" s="39" t="str">
        <f t="shared" si="320"/>
        <v/>
      </c>
      <c r="BK1131" s="16">
        <f>SUM(AR1131:AX1131)</f>
        <v>97.95</v>
      </c>
      <c r="BL1131" s="10">
        <f>SUM(AL1131:AQ1131)</f>
        <v>24</v>
      </c>
      <c r="BM1131" s="12">
        <f t="shared" si="321"/>
        <v>1.2398734177215189</v>
      </c>
      <c r="BN1131" s="12">
        <f t="shared" si="321"/>
        <v>0.30379746835443039</v>
      </c>
      <c r="BO1131" s="9">
        <f t="shared" si="322"/>
        <v>24</v>
      </c>
      <c r="BP1131" s="39" t="str">
        <f t="shared" si="323"/>
        <v/>
      </c>
      <c r="BQ1131" s="147"/>
      <c r="BR1131" s="9">
        <f t="shared" si="324"/>
        <v>0</v>
      </c>
      <c r="BS1131" s="9">
        <f t="shared" si="325"/>
        <v>0</v>
      </c>
      <c r="BT1131" s="9">
        <f t="shared" si="326"/>
        <v>0</v>
      </c>
      <c r="BU1131" s="9" t="str">
        <f>IFERROR(_xlfn.XLOOKUP(D1131,Sheet1!B:B,Sheet1!L:L),"")</f>
        <v/>
      </c>
      <c r="BV1131" s="9" t="e">
        <f>_xlfn.XLOOKUP(BU1131,Sheet1!S:S,Sheet1!T:T)</f>
        <v>#N/A</v>
      </c>
      <c r="BW1131" s="9" t="e">
        <f>_xlfn.XLOOKUP(D1131,Sheet1!B:B,Sheet1!M:M)</f>
        <v>#N/A</v>
      </c>
      <c r="BZ1131" s="108">
        <f t="shared" si="327"/>
        <v>48</v>
      </c>
      <c r="CB1131" s="12">
        <f>AW1131/AY1131</f>
        <v>0.39240506329113922</v>
      </c>
      <c r="CC1131" s="12">
        <f>AX1131/AY1131</f>
        <v>0.60759493670886078</v>
      </c>
      <c r="CG1131" s="1" t="str">
        <f>IF(BO1131&lt;80,"Below 80",
IF(BO1131&lt;=120,"80-120",
IF(BO1131&lt;=200,"&gt; 120-200",
IF(BO1131&lt;=300,"&gt;200-300",
IF(BO1131&lt;=500,"&gt;300-500",
"&gt;500")))))</f>
        <v>Below 80</v>
      </c>
      <c r="CH1131" s="1" t="str">
        <f>IFERROR(_xlfn.XLOOKUP(CG1131,Scenario!M:M,Scenario!N:N),"")</f>
        <v/>
      </c>
      <c r="CI1131" s="1" t="str">
        <f t="shared" si="328"/>
        <v>Yes</v>
      </c>
      <c r="CJ1131" s="75">
        <v>48</v>
      </c>
    </row>
    <row r="1132" spans="1:88" hidden="1">
      <c r="A1132" s="2">
        <v>1131</v>
      </c>
      <c r="B1132" s="2">
        <v>2025</v>
      </c>
      <c r="C1132" s="1">
        <v>0</v>
      </c>
      <c r="D1132" s="37" t="str">
        <v>0015g00001VCBRvAAP</v>
      </c>
      <c r="E1132" s="37" t="str">
        <v>SHIVA TRADING</v>
      </c>
      <c r="F1132" s="37" t="str">
        <v>HARYANA</v>
      </c>
      <c r="G1132" s="37" t="str">
        <v>AMBALA</v>
      </c>
      <c r="H1132" s="37">
        <v>0</v>
      </c>
      <c r="I1132" s="37" t="str">
        <v>RAMDOOT UDHYOG PRIVATE LIMITED</v>
      </c>
      <c r="J1132" s="37" t="str">
        <v>Deepak Dhiman</v>
      </c>
      <c r="K1132" s="37">
        <v>0</v>
      </c>
      <c r="L1132" s="37" t="str">
        <v>C13168</v>
      </c>
      <c r="M1132" s="37" t="str">
        <v>North</v>
      </c>
      <c r="N1132" s="2">
        <v>134007</v>
      </c>
      <c r="O1132" s="2" t="str">
        <v>06BYEPK8830M1Z0</v>
      </c>
      <c r="P1132" s="2">
        <v>9813101083</v>
      </c>
      <c r="Q1132" s="2" t="str">
        <v>May'25</v>
      </c>
      <c r="R1132" s="2">
        <v>2026</v>
      </c>
      <c r="S1132" s="1">
        <v>0</v>
      </c>
      <c r="T1132" s="2">
        <v>50</v>
      </c>
      <c r="U1132" s="12">
        <v>1.7619333333333336</v>
      </c>
      <c r="V1132" s="1" t="str">
        <v>Friendly</v>
      </c>
      <c r="W1132" s="13">
        <v>0</v>
      </c>
      <c r="X1132" s="13">
        <v>0</v>
      </c>
      <c r="Y1132" s="13">
        <v>0</v>
      </c>
      <c r="Z1132" s="13">
        <v>0</v>
      </c>
      <c r="AA1132" s="13">
        <v>0</v>
      </c>
      <c r="AB1132" s="13">
        <v>0</v>
      </c>
      <c r="AC1132" s="13">
        <v>0</v>
      </c>
      <c r="AD1132" s="13">
        <v>0</v>
      </c>
      <c r="AE1132" s="13">
        <v>0</v>
      </c>
      <c r="AF1132" s="13">
        <v>0</v>
      </c>
      <c r="AG1132" s="13">
        <v>0</v>
      </c>
      <c r="AH1132" s="13">
        <v>0</v>
      </c>
      <c r="AI1132" s="13">
        <v>0</v>
      </c>
      <c r="AJ1132" s="13">
        <v>0</v>
      </c>
      <c r="AK1132" s="13">
        <v>0</v>
      </c>
      <c r="AL1132" s="13">
        <v>0</v>
      </c>
      <c r="AM1132" s="13">
        <v>36.31</v>
      </c>
      <c r="AN1132" s="13">
        <v>22</v>
      </c>
      <c r="AO1132" s="13">
        <v>11.95</v>
      </c>
      <c r="AP1132" s="13">
        <v>14.51</v>
      </c>
      <c r="AQ1132" s="13">
        <v>53.26</v>
      </c>
      <c r="AR1132" s="13">
        <v>27.51</v>
      </c>
      <c r="AS1132" s="13">
        <v>47.17</v>
      </c>
      <c r="AT1132" s="13">
        <v>0</v>
      </c>
      <c r="AU1132" s="13">
        <v>180</v>
      </c>
      <c r="AV1132" s="13">
        <v>84.29</v>
      </c>
      <c r="AW1132" s="16">
        <f t="shared" si="313"/>
        <v>392.71</v>
      </c>
      <c r="AX1132" s="16">
        <v>335.46000000000004</v>
      </c>
      <c r="AY1132" s="10">
        <v>501</v>
      </c>
      <c r="AZ1132" s="10">
        <f>SUM(Z1132:AK1132)</f>
        <v>0</v>
      </c>
      <c r="BA1132" s="10">
        <f>AY1132</f>
        <v>501</v>
      </c>
      <c r="BB1132" s="10">
        <f t="shared" si="315"/>
        <v>108.29000000000002</v>
      </c>
      <c r="BC1132" s="10">
        <f t="shared" si="316"/>
        <v>27.072500000000005</v>
      </c>
      <c r="BD1132" s="10">
        <f t="shared" si="317"/>
        <v>501</v>
      </c>
      <c r="BE1132" s="10">
        <f t="shared" si="330"/>
        <v>-392.71</v>
      </c>
      <c r="BF1132" s="2" t="s">
        <v>119</v>
      </c>
      <c r="BG1132" s="10">
        <f t="shared" si="318"/>
        <v>26.588749999999997</v>
      </c>
      <c r="BH1132" s="36" t="s">
        <v>118</v>
      </c>
      <c r="BI1132" s="39" t="str">
        <f t="shared" si="319"/>
        <v>C</v>
      </c>
      <c r="BJ1132" s="39" t="str">
        <f t="shared" si="320"/>
        <v>C</v>
      </c>
      <c r="BK1132" s="16">
        <f>SUM(AR1132:AX1132)</f>
        <v>1067.1400000000001</v>
      </c>
      <c r="BL1132" s="10">
        <f>SUM(AL1132:AQ1132)</f>
        <v>138.03</v>
      </c>
      <c r="BM1132" s="12">
        <f t="shared" si="321"/>
        <v>2.1300199600798404</v>
      </c>
      <c r="BN1132" s="12">
        <f t="shared" si="321"/>
        <v>0.27550898203592816</v>
      </c>
      <c r="BO1132" s="9">
        <f t="shared" si="322"/>
        <v>212.70999999999998</v>
      </c>
      <c r="BP1132" s="39" t="str">
        <f t="shared" si="323"/>
        <v>A</v>
      </c>
      <c r="BQ1132" s="147"/>
      <c r="BR1132" s="9">
        <f t="shared" si="324"/>
        <v>0</v>
      </c>
      <c r="BS1132" s="9">
        <f t="shared" si="325"/>
        <v>0</v>
      </c>
      <c r="BT1132" s="9">
        <f t="shared" si="326"/>
        <v>0</v>
      </c>
      <c r="BU1132" s="9" t="str">
        <f>IFERROR(_xlfn.XLOOKUP(D1132,Sheet1!B:B,Sheet1!L:L),"")</f>
        <v/>
      </c>
      <c r="BV1132" s="9" t="e">
        <f>_xlfn.XLOOKUP(BU1132,Sheet1!S:S,Sheet1!T:T)</f>
        <v>#N/A</v>
      </c>
      <c r="BW1132" s="9" t="e">
        <f>_xlfn.XLOOKUP(D1132,Sheet1!B:B,Sheet1!M:M)</f>
        <v>#N/A</v>
      </c>
      <c r="BX1132" s="11" t="s">
        <v>123</v>
      </c>
      <c r="BY1132" s="1">
        <v>501</v>
      </c>
      <c r="BZ1132" s="108">
        <f t="shared" si="327"/>
        <v>108.29000000000002</v>
      </c>
      <c r="CB1132" s="12">
        <f>AW1132/AY1132</f>
        <v>0.78385229540918155</v>
      </c>
      <c r="CC1132" s="12">
        <f>AX1132/AY1132</f>
        <v>0.66958083832335336</v>
      </c>
      <c r="CG1132" s="1" t="str">
        <f>IF(BO1132&lt;80,"Below 80",
IF(BO1132&lt;=120,"80-120",
IF(BO1132&lt;=200,"&gt; 120-200",
IF(BO1132&lt;=300,"&gt;200-300",
IF(BO1132&lt;=500,"&gt;300-500",
"&gt;500")))))</f>
        <v>&gt;200-300</v>
      </c>
      <c r="CH1132" s="1" t="str">
        <f>IFERROR(_xlfn.XLOOKUP(CG1132,Scenario!M:M,Scenario!N:N),"")</f>
        <v>C</v>
      </c>
      <c r="CI1132" s="1" t="b">
        <f t="shared" si="328"/>
        <v>0</v>
      </c>
      <c r="CJ1132" s="75">
        <v>288.29000000000002</v>
      </c>
    </row>
    <row r="1133" spans="1:88" hidden="1">
      <c r="A1133" s="2">
        <v>1132</v>
      </c>
      <c r="B1133" s="2">
        <v>2025</v>
      </c>
      <c r="C1133" s="1">
        <v>0</v>
      </c>
      <c r="D1133" s="37" t="str">
        <v>001J100000VmBlWIAV</v>
      </c>
      <c r="E1133" s="37" t="str">
        <v>AK G MARKETING CO.</v>
      </c>
      <c r="F1133" s="37" t="str">
        <v>HARYANA</v>
      </c>
      <c r="G1133" s="37" t="str">
        <v>AMBALA</v>
      </c>
      <c r="H1133" s="37">
        <v>0</v>
      </c>
      <c r="I1133" s="37" t="str">
        <v>RAMDOOT UDHYOG PRIVATE LIMITED</v>
      </c>
      <c r="J1133" s="37" t="str">
        <v>Deepak Dhiman</v>
      </c>
      <c r="K1133" s="37">
        <v>0</v>
      </c>
      <c r="L1133" s="37" t="str">
        <v>C13168</v>
      </c>
      <c r="M1133" s="37" t="str">
        <v>North</v>
      </c>
      <c r="N1133" s="2">
        <v>133006</v>
      </c>
      <c r="O1133" s="2" t="str">
        <v>06ALLPG9349J1ZM</v>
      </c>
      <c r="P1133" s="2">
        <v>9996987124</v>
      </c>
      <c r="Q1133" s="2" t="str">
        <v>May'25</v>
      </c>
      <c r="R1133" s="2">
        <v>2026</v>
      </c>
      <c r="S1133" s="1">
        <v>0</v>
      </c>
      <c r="T1133" s="2">
        <v>50</v>
      </c>
      <c r="U1133" s="12">
        <v>0</v>
      </c>
      <c r="V1133" s="1" t="str">
        <v>Minor</v>
      </c>
      <c r="W1133" s="13">
        <v>0</v>
      </c>
      <c r="X1133" s="13">
        <v>0</v>
      </c>
      <c r="Y1133" s="13">
        <v>0</v>
      </c>
      <c r="Z1133" s="13">
        <v>0</v>
      </c>
      <c r="AA1133" s="13">
        <v>0</v>
      </c>
      <c r="AB1133" s="13">
        <v>0</v>
      </c>
      <c r="AC1133" s="13">
        <v>0</v>
      </c>
      <c r="AD1133" s="13">
        <v>0</v>
      </c>
      <c r="AE1133" s="13">
        <v>0</v>
      </c>
      <c r="AF1133" s="13">
        <v>0</v>
      </c>
      <c r="AG1133" s="13">
        <v>0</v>
      </c>
      <c r="AH1133" s="13">
        <v>0</v>
      </c>
      <c r="AI1133" s="13">
        <v>0</v>
      </c>
      <c r="AJ1133" s="13">
        <v>0</v>
      </c>
      <c r="AK1133" s="13">
        <v>0</v>
      </c>
      <c r="AL1133" s="13">
        <v>0</v>
      </c>
      <c r="AM1133" s="13">
        <v>12.03</v>
      </c>
      <c r="AN1133" s="13">
        <v>0</v>
      </c>
      <c r="AO1133" s="13">
        <v>0</v>
      </c>
      <c r="AP1133" s="13">
        <v>0</v>
      </c>
      <c r="AQ1133" s="13">
        <v>0</v>
      </c>
      <c r="AR1133" s="13">
        <v>0</v>
      </c>
      <c r="AS1133" s="13">
        <v>0</v>
      </c>
      <c r="AT1133" s="13">
        <v>0</v>
      </c>
      <c r="AU1133" s="13">
        <v>0</v>
      </c>
      <c r="AV1133" s="13">
        <v>0</v>
      </c>
      <c r="AW1133" s="16">
        <f t="shared" si="313"/>
        <v>12.03</v>
      </c>
      <c r="AX1133" s="16">
        <v>24.06</v>
      </c>
      <c r="AY1133" s="10">
        <f t="shared" si="314"/>
        <v>36.089999999999996</v>
      </c>
      <c r="AZ1133" s="10">
        <f>SUM(Z1133:AK1133)</f>
        <v>0</v>
      </c>
      <c r="BA1133" s="10">
        <f>AW1133</f>
        <v>12.03</v>
      </c>
      <c r="BB1133" s="10">
        <f t="shared" si="315"/>
        <v>0</v>
      </c>
      <c r="BC1133" s="10">
        <f t="shared" si="316"/>
        <v>0</v>
      </c>
      <c r="BD1133" s="10">
        <f t="shared" si="317"/>
        <v>36.089999999999996</v>
      </c>
      <c r="BE1133" s="10">
        <f t="shared" si="330"/>
        <v>-12.03</v>
      </c>
      <c r="BF1133" s="2" t="s">
        <v>119</v>
      </c>
      <c r="BG1133" s="10">
        <f t="shared" si="318"/>
        <v>1.5037499999999999</v>
      </c>
      <c r="BH1133" s="36" t="s">
        <v>118</v>
      </c>
      <c r="BI1133" s="39" t="str">
        <f t="shared" si="319"/>
        <v/>
      </c>
      <c r="BJ1133" s="39" t="str">
        <f t="shared" si="320"/>
        <v/>
      </c>
      <c r="BK1133" s="16">
        <f>SUM(AR1133:AX1133)</f>
        <v>36.089999999999996</v>
      </c>
      <c r="BL1133" s="10">
        <f>SUM(AL1133:AQ1133)</f>
        <v>12.03</v>
      </c>
      <c r="BM1133" s="12">
        <f t="shared" si="321"/>
        <v>1</v>
      </c>
      <c r="BN1133" s="12">
        <f t="shared" si="321"/>
        <v>0.33333333333333337</v>
      </c>
      <c r="BO1133" s="9">
        <f t="shared" si="322"/>
        <v>12.03</v>
      </c>
      <c r="BP1133" s="39" t="str">
        <f t="shared" si="323"/>
        <v/>
      </c>
      <c r="BQ1133" s="147"/>
      <c r="BR1133" s="9">
        <f t="shared" si="324"/>
        <v>0</v>
      </c>
      <c r="BS1133" s="9">
        <f t="shared" si="325"/>
        <v>0</v>
      </c>
      <c r="BT1133" s="9">
        <f t="shared" si="326"/>
        <v>0</v>
      </c>
      <c r="BU1133" s="9" t="str">
        <f>IFERROR(_xlfn.XLOOKUP(D1133,Sheet1!B:B,Sheet1!L:L),"")</f>
        <v/>
      </c>
      <c r="BV1133" s="9" t="e">
        <f>_xlfn.XLOOKUP(BU1133,Sheet1!S:S,Sheet1!T:T)</f>
        <v>#N/A</v>
      </c>
      <c r="BW1133" s="9" t="e">
        <f>_xlfn.XLOOKUP(D1133,Sheet1!B:B,Sheet1!M:M)</f>
        <v>#N/A</v>
      </c>
      <c r="BZ1133" s="108">
        <f t="shared" si="327"/>
        <v>24.059999999999995</v>
      </c>
      <c r="CB1133" s="12">
        <f>AW1133/AY1133</f>
        <v>0.33333333333333337</v>
      </c>
      <c r="CC1133" s="12">
        <f>AX1133/AY1133</f>
        <v>0.66666666666666674</v>
      </c>
      <c r="CG1133" s="1" t="str">
        <f>IF(BO1133&lt;80,"Below 80",
IF(BO1133&lt;=120,"80-120",
IF(BO1133&lt;=200,"&gt; 120-200",
IF(BO1133&lt;=300,"&gt;200-300",
IF(BO1133&lt;=500,"&gt;300-500",
"&gt;500")))))</f>
        <v>Below 80</v>
      </c>
      <c r="CH1133" s="1" t="str">
        <f>IFERROR(_xlfn.XLOOKUP(CG1133,Scenario!M:M,Scenario!N:N),"")</f>
        <v/>
      </c>
      <c r="CI1133" s="1" t="str">
        <f t="shared" si="328"/>
        <v>Yes</v>
      </c>
      <c r="CJ1133" s="75">
        <v>24.06</v>
      </c>
    </row>
    <row r="1134" spans="1:88" hidden="1">
      <c r="A1134" s="2">
        <v>1133</v>
      </c>
      <c r="B1134" s="2">
        <v>2025</v>
      </c>
      <c r="C1134" s="1">
        <v>0</v>
      </c>
      <c r="D1134" s="37" t="str">
        <v>0015g00001cbFaYAAU</v>
      </c>
      <c r="E1134" s="37" t="str">
        <v>AGGARWAL TRADERS</v>
      </c>
      <c r="F1134" s="37" t="str">
        <v>PUNJAB</v>
      </c>
      <c r="G1134" s="37" t="str">
        <v>BATHINDA</v>
      </c>
      <c r="H1134" s="37">
        <v>0</v>
      </c>
      <c r="I1134" s="37" t="str">
        <v>Tanvi Sales</v>
      </c>
      <c r="J1134" s="37" t="str">
        <v>Sonu Kumar</v>
      </c>
      <c r="K1134" s="37">
        <v>0</v>
      </c>
      <c r="L1134" s="37" t="str">
        <v>001J100000Vo0ZgIAJ</v>
      </c>
      <c r="M1134" s="37" t="str">
        <v>North</v>
      </c>
      <c r="N1134" s="2">
        <v>151103</v>
      </c>
      <c r="O1134" s="2">
        <v>0</v>
      </c>
      <c r="P1134" s="2">
        <v>0</v>
      </c>
      <c r="Q1134" s="2" t="str">
        <v>May'25</v>
      </c>
      <c r="R1134" s="2">
        <v>2026</v>
      </c>
      <c r="S1134" s="1">
        <v>0</v>
      </c>
      <c r="T1134" s="2">
        <v>100</v>
      </c>
      <c r="U1134" s="12">
        <v>0.17453333333333332</v>
      </c>
      <c r="V1134" s="1" t="str">
        <v>Star</v>
      </c>
      <c r="W1134" s="13">
        <v>0</v>
      </c>
      <c r="X1134" s="13">
        <v>0</v>
      </c>
      <c r="Y1134" s="13">
        <v>0</v>
      </c>
      <c r="Z1134" s="13">
        <v>0</v>
      </c>
      <c r="AA1134" s="13">
        <v>0</v>
      </c>
      <c r="AB1134" s="13">
        <v>0</v>
      </c>
      <c r="AC1134" s="13">
        <v>0</v>
      </c>
      <c r="AD1134" s="13">
        <v>0</v>
      </c>
      <c r="AE1134" s="13">
        <v>0</v>
      </c>
      <c r="AF1134" s="13">
        <v>0</v>
      </c>
      <c r="AG1134" s="13">
        <v>0</v>
      </c>
      <c r="AH1134" s="13">
        <v>0</v>
      </c>
      <c r="AI1134" s="13">
        <v>0</v>
      </c>
      <c r="AJ1134" s="13">
        <v>0</v>
      </c>
      <c r="AK1134" s="13">
        <v>0</v>
      </c>
      <c r="AL1134" s="13">
        <v>0</v>
      </c>
      <c r="AM1134" s="13">
        <v>27</v>
      </c>
      <c r="AN1134" s="13">
        <v>0</v>
      </c>
      <c r="AO1134" s="13">
        <v>11.85</v>
      </c>
      <c r="AP1134" s="13">
        <v>0</v>
      </c>
      <c r="AQ1134" s="13">
        <v>0</v>
      </c>
      <c r="AR1134" s="13">
        <v>27.95</v>
      </c>
      <c r="AS1134" s="13">
        <v>26.84</v>
      </c>
      <c r="AT1134" s="13">
        <v>24.28</v>
      </c>
      <c r="AU1134" s="13">
        <v>16</v>
      </c>
      <c r="AV1134" s="13">
        <v>12.08</v>
      </c>
      <c r="AW1134" s="16">
        <f t="shared" si="313"/>
        <v>133.92000000000002</v>
      </c>
      <c r="AX1134" s="16">
        <f>AW1134*2</f>
        <v>267.84000000000003</v>
      </c>
      <c r="AY1134" s="10">
        <f t="shared" si="314"/>
        <v>401.76000000000005</v>
      </c>
      <c r="AZ1134" s="10">
        <f>SUM(Z1134:AK1134)</f>
        <v>0</v>
      </c>
      <c r="BA1134" s="10">
        <f>AY1134</f>
        <v>401.76000000000005</v>
      </c>
      <c r="BB1134" s="10">
        <f t="shared" si="315"/>
        <v>267.84000000000003</v>
      </c>
      <c r="BC1134" s="10">
        <f t="shared" si="316"/>
        <v>66.960000000000008</v>
      </c>
      <c r="BD1134" s="10">
        <f t="shared" si="317"/>
        <v>401.76000000000005</v>
      </c>
      <c r="BE1134" s="10">
        <f t="shared" si="330"/>
        <v>-133.92000000000002</v>
      </c>
      <c r="BF1134" s="2" t="s">
        <v>119</v>
      </c>
      <c r="BG1134" s="10">
        <f t="shared" si="318"/>
        <v>11.705</v>
      </c>
      <c r="BH1134" s="36" t="s">
        <v>118</v>
      </c>
      <c r="BI1134" s="39" t="str">
        <f t="shared" si="319"/>
        <v>B</v>
      </c>
      <c r="BJ1134" s="39" t="str">
        <f t="shared" si="320"/>
        <v>B</v>
      </c>
      <c r="BK1134" s="16">
        <f>SUM(AR1134:AX1134)</f>
        <v>508.91</v>
      </c>
      <c r="BL1134" s="10">
        <f>SUM(AL1134:AQ1134)</f>
        <v>38.85</v>
      </c>
      <c r="BM1134" s="12">
        <f t="shared" si="321"/>
        <v>1.2667015133412982</v>
      </c>
      <c r="BN1134" s="12">
        <f t="shared" si="321"/>
        <v>9.6699522102747903E-2</v>
      </c>
      <c r="BO1134" s="9">
        <f t="shared" si="322"/>
        <v>93.64</v>
      </c>
      <c r="BP1134" s="39" t="str">
        <f t="shared" si="323"/>
        <v/>
      </c>
      <c r="BQ1134" s="147"/>
      <c r="BR1134" s="9">
        <f t="shared" si="324"/>
        <v>0</v>
      </c>
      <c r="BS1134" s="9">
        <f t="shared" si="325"/>
        <v>0</v>
      </c>
      <c r="BT1134" s="9">
        <f t="shared" si="326"/>
        <v>0</v>
      </c>
      <c r="BU1134" s="9" t="str">
        <f>IFERROR(_xlfn.XLOOKUP(D1134,Sheet1!B:B,Sheet1!L:L),"")</f>
        <v/>
      </c>
      <c r="BV1134" s="9" t="e">
        <f>_xlfn.XLOOKUP(BU1134,Sheet1!S:S,Sheet1!T:T)</f>
        <v>#N/A</v>
      </c>
      <c r="BW1134" s="9" t="e">
        <f>_xlfn.XLOOKUP(D1134,Sheet1!B:B,Sheet1!M:M)</f>
        <v>#N/A</v>
      </c>
      <c r="BX1134" s="11" t="s">
        <v>123</v>
      </c>
      <c r="BZ1134" s="108">
        <f t="shared" si="327"/>
        <v>267.84000000000003</v>
      </c>
      <c r="CB1134" s="12">
        <f>AW1134/AY1134</f>
        <v>0.33333333333333331</v>
      </c>
      <c r="CC1134" s="12">
        <f>AX1134/AY1134</f>
        <v>0.66666666666666663</v>
      </c>
      <c r="CG1134" s="1" t="str">
        <f>IF(BO1134&lt;80,"Below 80",
IF(BO1134&lt;=120,"80-120",
IF(BO1134&lt;=200,"&gt; 120-200",
IF(BO1134&lt;=300,"&gt;200-300",
IF(BO1134&lt;=500,"&gt;300-500",
"&gt;500")))))</f>
        <v>80-120</v>
      </c>
      <c r="CH1134" s="1" t="str">
        <f>IFERROR(_xlfn.XLOOKUP(CG1134,Scenario!M:M,Scenario!N:N),"")</f>
        <v>A</v>
      </c>
      <c r="CI1134" s="1" t="b">
        <f t="shared" si="328"/>
        <v>0</v>
      </c>
      <c r="CJ1134" s="75">
        <v>160.44</v>
      </c>
    </row>
    <row r="1135" spans="1:88" hidden="1">
      <c r="A1135" s="2">
        <v>1134</v>
      </c>
      <c r="B1135" s="2">
        <v>2025</v>
      </c>
      <c r="C1135" s="1">
        <v>0</v>
      </c>
      <c r="D1135" s="37" t="str">
        <v>001J100000VnKKxIAN</v>
      </c>
      <c r="E1135" s="37" t="str">
        <v>DAYA RAM PAYRE LAL</v>
      </c>
      <c r="F1135" s="37" t="str">
        <v>PUNJAB</v>
      </c>
      <c r="G1135" s="37" t="str">
        <v>FAZILKA</v>
      </c>
      <c r="H1135" s="37">
        <v>0</v>
      </c>
      <c r="I1135" s="37" t="str">
        <v>Tanvi Sales</v>
      </c>
      <c r="J1135" s="37" t="str">
        <v>Sonu Kumar</v>
      </c>
      <c r="K1135" s="37">
        <v>0</v>
      </c>
      <c r="L1135" s="37" t="str">
        <v>001J100000Vo0ZgIAJ</v>
      </c>
      <c r="M1135" s="37" t="str">
        <v>North</v>
      </c>
      <c r="N1135" s="2">
        <v>152116</v>
      </c>
      <c r="O1135" s="2" t="str">
        <v>03ALJPK5175E2Z8</v>
      </c>
      <c r="P1135" s="2">
        <v>9872871104</v>
      </c>
      <c r="Q1135" s="2" t="str">
        <v>May'25</v>
      </c>
      <c r="R1135" s="2">
        <v>2026</v>
      </c>
      <c r="S1135" s="1">
        <v>0</v>
      </c>
      <c r="T1135" s="2">
        <v>100</v>
      </c>
      <c r="U1135" s="12">
        <v>2.1766666666666667E-2</v>
      </c>
      <c r="V1135" s="1" t="str">
        <v>Challenger</v>
      </c>
      <c r="W1135" s="13">
        <v>0</v>
      </c>
      <c r="X1135" s="13">
        <v>0</v>
      </c>
      <c r="Y1135" s="13">
        <v>0</v>
      </c>
      <c r="Z1135" s="13">
        <v>0</v>
      </c>
      <c r="AA1135" s="13">
        <v>0</v>
      </c>
      <c r="AB1135" s="13">
        <v>0</v>
      </c>
      <c r="AC1135" s="13">
        <v>0</v>
      </c>
      <c r="AD1135" s="13">
        <v>0</v>
      </c>
      <c r="AE1135" s="13">
        <v>0</v>
      </c>
      <c r="AF1135" s="13">
        <v>0</v>
      </c>
      <c r="AG1135" s="13">
        <v>0</v>
      </c>
      <c r="AH1135" s="13">
        <v>0</v>
      </c>
      <c r="AI1135" s="13">
        <v>0</v>
      </c>
      <c r="AJ1135" s="13">
        <v>0</v>
      </c>
      <c r="AK1135" s="13">
        <v>0</v>
      </c>
      <c r="AL1135" s="13">
        <v>0</v>
      </c>
      <c r="AM1135" s="13">
        <v>12</v>
      </c>
      <c r="AN1135" s="13">
        <v>0</v>
      </c>
      <c r="AO1135" s="13">
        <v>12.67</v>
      </c>
      <c r="AP1135" s="13">
        <v>0</v>
      </c>
      <c r="AQ1135" s="13">
        <v>11</v>
      </c>
      <c r="AR1135" s="13">
        <v>11.99</v>
      </c>
      <c r="AS1135" s="13">
        <v>0</v>
      </c>
      <c r="AT1135" s="13">
        <v>6.53</v>
      </c>
      <c r="AU1135" s="13">
        <v>0</v>
      </c>
      <c r="AV1135" s="13">
        <v>0</v>
      </c>
      <c r="AW1135" s="16">
        <f t="shared" si="313"/>
        <v>54.190000000000005</v>
      </c>
      <c r="AX1135" s="16">
        <v>95.320000000000007</v>
      </c>
      <c r="AY1135" s="10">
        <f t="shared" si="314"/>
        <v>149.51000000000002</v>
      </c>
      <c r="AZ1135" s="10">
        <f>SUM(Z1135:AK1135)</f>
        <v>0</v>
      </c>
      <c r="BA1135" s="10">
        <f>AY1135</f>
        <v>149.51000000000002</v>
      </c>
      <c r="BB1135" s="10">
        <f t="shared" si="315"/>
        <v>95.320000000000022</v>
      </c>
      <c r="BC1135" s="10">
        <f t="shared" si="316"/>
        <v>23.830000000000005</v>
      </c>
      <c r="BD1135" s="10">
        <f t="shared" si="317"/>
        <v>149.51000000000002</v>
      </c>
      <c r="BE1135" s="10">
        <f t="shared" si="330"/>
        <v>-54.190000000000005</v>
      </c>
      <c r="BF1135" s="2" t="s">
        <v>119</v>
      </c>
      <c r="BG1135" s="10">
        <f t="shared" si="318"/>
        <v>5.9575000000000005</v>
      </c>
      <c r="BH1135" s="36" t="s">
        <v>118</v>
      </c>
      <c r="BI1135" s="39" t="str">
        <f t="shared" si="319"/>
        <v/>
      </c>
      <c r="BJ1135" s="39" t="str">
        <f t="shared" si="320"/>
        <v/>
      </c>
      <c r="BK1135" s="16">
        <f>SUM(AR1135:AX1135)</f>
        <v>168.03000000000003</v>
      </c>
      <c r="BL1135" s="10">
        <f>SUM(AL1135:AQ1135)</f>
        <v>35.67</v>
      </c>
      <c r="BM1135" s="12">
        <f t="shared" si="321"/>
        <v>1.1238713129556552</v>
      </c>
      <c r="BN1135" s="12">
        <f t="shared" si="321"/>
        <v>0.23857935924018459</v>
      </c>
      <c r="BO1135" s="9">
        <f t="shared" si="322"/>
        <v>47.660000000000004</v>
      </c>
      <c r="BP1135" s="39" t="str">
        <f t="shared" si="323"/>
        <v/>
      </c>
      <c r="BQ1135" s="147"/>
      <c r="BR1135" s="9">
        <f t="shared" si="324"/>
        <v>0</v>
      </c>
      <c r="BS1135" s="9">
        <f t="shared" si="325"/>
        <v>0</v>
      </c>
      <c r="BT1135" s="9">
        <f t="shared" si="326"/>
        <v>0</v>
      </c>
      <c r="BU1135" s="9" t="str">
        <f>IFERROR(_xlfn.XLOOKUP(D1135,Sheet1!B:B,Sheet1!L:L),"")</f>
        <v/>
      </c>
      <c r="BV1135" s="9" t="e">
        <f>_xlfn.XLOOKUP(BU1135,Sheet1!S:S,Sheet1!T:T)</f>
        <v>#N/A</v>
      </c>
      <c r="BW1135" s="9" t="e">
        <f>_xlfn.XLOOKUP(D1135,Sheet1!B:B,Sheet1!M:M)</f>
        <v>#N/A</v>
      </c>
      <c r="BZ1135" s="108">
        <f t="shared" si="327"/>
        <v>95.320000000000022</v>
      </c>
      <c r="CB1135" s="12">
        <f>AW1135/AY1135</f>
        <v>0.36245067219583971</v>
      </c>
      <c r="CC1135" s="12">
        <f>AX1135/AY1135</f>
        <v>0.63754932780416018</v>
      </c>
      <c r="CG1135" s="1" t="str">
        <f>IF(BO1135&lt;80,"Below 80",
IF(BO1135&lt;=120,"80-120",
IF(BO1135&lt;=200,"&gt; 120-200",
IF(BO1135&lt;=300,"&gt;200-300",
IF(BO1135&lt;=500,"&gt;300-500",
"&gt;500")))))</f>
        <v>Below 80</v>
      </c>
      <c r="CH1135" s="1" t="str">
        <f>IFERROR(_xlfn.XLOOKUP(CG1135,Scenario!M:M,Scenario!N:N),"")</f>
        <v/>
      </c>
      <c r="CI1135" s="1" t="str">
        <f t="shared" si="328"/>
        <v>Yes</v>
      </c>
      <c r="CJ1135" s="75">
        <v>95.320000000000007</v>
      </c>
    </row>
    <row r="1136" spans="1:88" hidden="1">
      <c r="A1136" s="2">
        <v>1135</v>
      </c>
      <c r="B1136" s="2">
        <v>2025</v>
      </c>
      <c r="C1136" s="1">
        <v>0</v>
      </c>
      <c r="D1136" s="37" t="str">
        <v>001J100000Vmp10IAB</v>
      </c>
      <c r="E1136" s="37" t="str">
        <v>JAWAHAR LAL SURINDER PAL</v>
      </c>
      <c r="F1136" s="37" t="str">
        <v>PUNJAB</v>
      </c>
      <c r="G1136" s="37" t="str">
        <v>BATHINDA</v>
      </c>
      <c r="H1136" s="37">
        <v>0</v>
      </c>
      <c r="I1136" s="37" t="str">
        <v>RAMDOOT UDHYOG PRIVATE LIMITED</v>
      </c>
      <c r="J1136" s="37" t="str">
        <v>Sonu Kumar</v>
      </c>
      <c r="K1136" s="37">
        <v>0</v>
      </c>
      <c r="L1136" s="37" t="str">
        <v>C13168</v>
      </c>
      <c r="M1136" s="37" t="str">
        <v>North</v>
      </c>
      <c r="N1136" s="2">
        <v>151301</v>
      </c>
      <c r="O1136" s="2" t="str">
        <v>03ACEPK0430E1ZH</v>
      </c>
      <c r="P1136" s="2">
        <v>9107106464</v>
      </c>
      <c r="Q1136" s="2" t="str">
        <v>May'25</v>
      </c>
      <c r="R1136" s="2">
        <v>2026</v>
      </c>
      <c r="S1136" s="1">
        <v>0</v>
      </c>
      <c r="T1136" s="2">
        <v>50</v>
      </c>
      <c r="U1136" s="12">
        <v>0</v>
      </c>
      <c r="V1136" s="1" t="str">
        <v>Minor</v>
      </c>
      <c r="W1136" s="13">
        <v>0</v>
      </c>
      <c r="X1136" s="13">
        <v>0</v>
      </c>
      <c r="Y1136" s="13">
        <v>0</v>
      </c>
      <c r="Z1136" s="13">
        <v>0</v>
      </c>
      <c r="AA1136" s="13">
        <v>0</v>
      </c>
      <c r="AB1136" s="13">
        <v>0</v>
      </c>
      <c r="AC1136" s="13">
        <v>0</v>
      </c>
      <c r="AD1136" s="13">
        <v>0</v>
      </c>
      <c r="AE1136" s="13">
        <v>0</v>
      </c>
      <c r="AF1136" s="13">
        <v>0</v>
      </c>
      <c r="AG1136" s="13">
        <v>0</v>
      </c>
      <c r="AH1136" s="13">
        <v>0</v>
      </c>
      <c r="AI1136" s="13">
        <v>0</v>
      </c>
      <c r="AJ1136" s="13">
        <v>0</v>
      </c>
      <c r="AK1136" s="13">
        <v>0</v>
      </c>
      <c r="AL1136" s="13">
        <v>0</v>
      </c>
      <c r="AM1136" s="13">
        <v>15</v>
      </c>
      <c r="AN1136" s="13">
        <v>0</v>
      </c>
      <c r="AO1136" s="13">
        <v>0</v>
      </c>
      <c r="AP1136" s="13">
        <v>0</v>
      </c>
      <c r="AQ1136" s="13">
        <v>0</v>
      </c>
      <c r="AR1136" s="13">
        <v>0</v>
      </c>
      <c r="AS1136" s="13">
        <v>0</v>
      </c>
      <c r="AT1136" s="13">
        <v>0</v>
      </c>
      <c r="AU1136" s="13">
        <v>0</v>
      </c>
      <c r="AV1136" s="13">
        <v>0</v>
      </c>
      <c r="AW1136" s="16">
        <f t="shared" si="313"/>
        <v>15</v>
      </c>
      <c r="AX1136" s="16">
        <v>30</v>
      </c>
      <c r="AY1136" s="10">
        <f t="shared" si="314"/>
        <v>45</v>
      </c>
      <c r="AZ1136" s="10">
        <f>SUM(Z1136:AK1136)</f>
        <v>0</v>
      </c>
      <c r="BA1136" s="10">
        <v>30</v>
      </c>
      <c r="BB1136" s="10">
        <f t="shared" si="315"/>
        <v>15</v>
      </c>
      <c r="BC1136" s="10">
        <f t="shared" si="316"/>
        <v>3.75</v>
      </c>
      <c r="BD1136" s="10">
        <f t="shared" si="317"/>
        <v>45</v>
      </c>
      <c r="BE1136" s="10">
        <f t="shared" si="330"/>
        <v>-15</v>
      </c>
      <c r="BF1136" s="2" t="s">
        <v>119</v>
      </c>
      <c r="BG1136" s="10">
        <f t="shared" si="318"/>
        <v>1.875</v>
      </c>
      <c r="BH1136" s="36" t="s">
        <v>118</v>
      </c>
      <c r="BI1136" s="39" t="str">
        <f t="shared" si="319"/>
        <v/>
      </c>
      <c r="BJ1136" s="39" t="str">
        <f t="shared" si="320"/>
        <v/>
      </c>
      <c r="BK1136" s="16">
        <f>SUM(AR1136:AX1136)</f>
        <v>45</v>
      </c>
      <c r="BL1136" s="10">
        <f>SUM(AL1136:AQ1136)</f>
        <v>15</v>
      </c>
      <c r="BM1136" s="12">
        <f t="shared" si="321"/>
        <v>1</v>
      </c>
      <c r="BN1136" s="12">
        <f t="shared" si="321"/>
        <v>0.33333333333333331</v>
      </c>
      <c r="BO1136" s="9">
        <f t="shared" si="322"/>
        <v>15</v>
      </c>
      <c r="BP1136" s="39" t="str">
        <f t="shared" si="323"/>
        <v/>
      </c>
      <c r="BQ1136" s="147"/>
      <c r="BR1136" s="9">
        <f t="shared" si="324"/>
        <v>0</v>
      </c>
      <c r="BS1136" s="9">
        <f t="shared" si="325"/>
        <v>0</v>
      </c>
      <c r="BT1136" s="9">
        <f t="shared" si="326"/>
        <v>0</v>
      </c>
      <c r="BU1136" s="9" t="str">
        <f>IFERROR(_xlfn.XLOOKUP(D1136,Sheet1!B:B,Sheet1!L:L),"")</f>
        <v/>
      </c>
      <c r="BV1136" s="9" t="e">
        <f>_xlfn.XLOOKUP(BU1136,Sheet1!S:S,Sheet1!T:T)</f>
        <v>#N/A</v>
      </c>
      <c r="BW1136" s="9" t="e">
        <f>_xlfn.XLOOKUP(D1136,Sheet1!B:B,Sheet1!M:M)</f>
        <v>#N/A</v>
      </c>
      <c r="BZ1136" s="108">
        <f t="shared" si="327"/>
        <v>30</v>
      </c>
      <c r="CB1136" s="12">
        <f>AW1136/AY1136</f>
        <v>0.33333333333333331</v>
      </c>
      <c r="CC1136" s="12">
        <f>AX1136/AY1136</f>
        <v>0.66666666666666663</v>
      </c>
      <c r="CG1136" s="1" t="str">
        <f>IF(BO1136&lt;80,"Below 80",
IF(BO1136&lt;=120,"80-120",
IF(BO1136&lt;=200,"&gt; 120-200",
IF(BO1136&lt;=300,"&gt;200-300",
IF(BO1136&lt;=500,"&gt;300-500",
"&gt;500")))))</f>
        <v>Below 80</v>
      </c>
      <c r="CH1136" s="1" t="str">
        <f>IFERROR(_xlfn.XLOOKUP(CG1136,Scenario!M:M,Scenario!N:N),"")</f>
        <v/>
      </c>
      <c r="CI1136" s="1" t="str">
        <f t="shared" si="328"/>
        <v>Yes</v>
      </c>
      <c r="CJ1136" s="75">
        <v>30</v>
      </c>
    </row>
    <row r="1137" spans="1:89" hidden="1">
      <c r="A1137" s="2">
        <v>1136</v>
      </c>
      <c r="B1137" s="2">
        <v>2025</v>
      </c>
      <c r="C1137" s="1">
        <v>0</v>
      </c>
      <c r="D1137" s="37" t="str">
        <v>0015g00001V9SNmAAN</v>
      </c>
      <c r="E1137" s="37" t="str">
        <v>M/S TANEJA IRON SYNDICATE</v>
      </c>
      <c r="F1137" s="37" t="str">
        <v>UTTAR PRADESH</v>
      </c>
      <c r="G1137" s="37" t="str">
        <v>GAUTAM BUDDHA NAGAR</v>
      </c>
      <c r="H1137" s="37">
        <v>0</v>
      </c>
      <c r="I1137" s="37" t="str">
        <v>SHASHI STEELS CORPORATION</v>
      </c>
      <c r="J1137" s="37" t="str">
        <v>Abhijeet Biswas</v>
      </c>
      <c r="K1137" s="37">
        <v>0</v>
      </c>
      <c r="L1137" s="37" t="str">
        <v>C12816</v>
      </c>
      <c r="M1137" s="37" t="str">
        <v>North</v>
      </c>
      <c r="N1137" s="2">
        <v>201301</v>
      </c>
      <c r="O1137" s="2" t="str">
        <v>09AAZPT4933C1Z3</v>
      </c>
      <c r="P1137" s="2">
        <v>9711593657</v>
      </c>
      <c r="Q1137" s="2" t="str">
        <v>May'25</v>
      </c>
      <c r="R1137" s="2">
        <v>2026</v>
      </c>
      <c r="S1137" s="1">
        <v>0</v>
      </c>
      <c r="T1137" s="2">
        <v>150</v>
      </c>
      <c r="U1137" s="12">
        <v>4.2222222222222223E-2</v>
      </c>
      <c r="V1137" s="1" t="str">
        <v>Challenger</v>
      </c>
      <c r="W1137" s="13">
        <v>0</v>
      </c>
      <c r="X1137" s="13">
        <v>0</v>
      </c>
      <c r="Y1137" s="13">
        <v>0</v>
      </c>
      <c r="Z1137" s="13">
        <v>0</v>
      </c>
      <c r="AA1137" s="13">
        <v>0</v>
      </c>
      <c r="AB1137" s="13">
        <v>0</v>
      </c>
      <c r="AC1137" s="13">
        <v>0</v>
      </c>
      <c r="AD1137" s="13">
        <v>0</v>
      </c>
      <c r="AE1137" s="13">
        <v>0</v>
      </c>
      <c r="AF1137" s="13">
        <v>0</v>
      </c>
      <c r="AG1137" s="13">
        <v>0</v>
      </c>
      <c r="AH1137" s="13">
        <v>0</v>
      </c>
      <c r="AI1137" s="13">
        <v>0</v>
      </c>
      <c r="AJ1137" s="13">
        <v>0</v>
      </c>
      <c r="AK1137" s="13">
        <v>0</v>
      </c>
      <c r="AL1137" s="13">
        <v>0</v>
      </c>
      <c r="AM1137" s="13">
        <v>59</v>
      </c>
      <c r="AN1137" s="13">
        <v>59.12</v>
      </c>
      <c r="AO1137" s="13">
        <v>11.96</v>
      </c>
      <c r="AP1137" s="13">
        <v>0</v>
      </c>
      <c r="AQ1137" s="13">
        <v>2</v>
      </c>
      <c r="AR1137" s="13">
        <v>11.5</v>
      </c>
      <c r="AS1137" s="13">
        <v>42.2</v>
      </c>
      <c r="AT1137" s="13">
        <v>0</v>
      </c>
      <c r="AU1137" s="13">
        <v>19</v>
      </c>
      <c r="AV1137" s="13">
        <v>0</v>
      </c>
      <c r="AW1137" s="16">
        <f t="shared" si="313"/>
        <v>204.78000000000003</v>
      </c>
      <c r="AX1137" s="16">
        <v>357.41999999999996</v>
      </c>
      <c r="AY1137" s="10">
        <v>501</v>
      </c>
      <c r="AZ1137" s="10">
        <f>SUM(Z1137:AK1137)</f>
        <v>0</v>
      </c>
      <c r="BA1137" s="10">
        <f>160+AW1137</f>
        <v>364.78000000000003</v>
      </c>
      <c r="BB1137" s="10">
        <f t="shared" si="315"/>
        <v>160</v>
      </c>
      <c r="BC1137" s="10">
        <f t="shared" si="316"/>
        <v>40</v>
      </c>
      <c r="BD1137" s="10">
        <f t="shared" si="317"/>
        <v>501</v>
      </c>
      <c r="BE1137" s="10">
        <f t="shared" si="330"/>
        <v>-204.78000000000003</v>
      </c>
      <c r="BF1137" s="2" t="s">
        <v>119</v>
      </c>
      <c r="BG1137" s="10">
        <f t="shared" si="318"/>
        <v>23.222500000000004</v>
      </c>
      <c r="BH1137" s="36" t="s">
        <v>118</v>
      </c>
      <c r="BI1137" s="39" t="str">
        <f t="shared" si="319"/>
        <v>B</v>
      </c>
      <c r="BJ1137" s="39" t="str">
        <f t="shared" si="320"/>
        <v>C</v>
      </c>
      <c r="BK1137" s="16">
        <f>SUM(AR1137:AX1137)</f>
        <v>634.9</v>
      </c>
      <c r="BL1137" s="10">
        <f>SUM(AL1137:AQ1137)</f>
        <v>132.08000000000001</v>
      </c>
      <c r="BM1137" s="12">
        <f t="shared" si="321"/>
        <v>1.2672654690618761</v>
      </c>
      <c r="BN1137" s="12">
        <f t="shared" si="321"/>
        <v>0.26363273453093816</v>
      </c>
      <c r="BO1137" s="9">
        <f t="shared" si="322"/>
        <v>185.78000000000003</v>
      </c>
      <c r="BP1137" s="39" t="str">
        <f t="shared" si="323"/>
        <v/>
      </c>
      <c r="BQ1137" s="147"/>
      <c r="BR1137" s="9">
        <f t="shared" si="324"/>
        <v>0</v>
      </c>
      <c r="BS1137" s="9">
        <f t="shared" si="325"/>
        <v>0</v>
      </c>
      <c r="BT1137" s="9">
        <f t="shared" si="326"/>
        <v>0</v>
      </c>
      <c r="BU1137" s="9" t="str">
        <f>IFERROR(_xlfn.XLOOKUP(D1137,Sheet1!B:B,Sheet1!L:L),"")</f>
        <v/>
      </c>
      <c r="BV1137" s="9" t="e">
        <f>_xlfn.XLOOKUP(BU1137,Sheet1!S:S,Sheet1!T:T)</f>
        <v>#N/A</v>
      </c>
      <c r="BW1137" s="9" t="e">
        <f>_xlfn.XLOOKUP(D1137,Sheet1!B:B,Sheet1!M:M)</f>
        <v>#N/A</v>
      </c>
      <c r="BX1137" s="11" t="s">
        <v>123</v>
      </c>
      <c r="BY1137" s="1">
        <v>501</v>
      </c>
      <c r="BZ1137" s="108">
        <f t="shared" si="327"/>
        <v>296.21999999999997</v>
      </c>
      <c r="CB1137" s="12">
        <f>AW1137/AY1137</f>
        <v>0.40874251497005992</v>
      </c>
      <c r="CC1137" s="12">
        <f>AX1137/AY1137</f>
        <v>0.71341317365269452</v>
      </c>
      <c r="CG1137" s="1" t="str">
        <f>IF(BO1137&lt;80,"Below 80",
IF(BO1137&lt;=120,"80-120",
IF(BO1137&lt;=200,"&gt; 120-200",
IF(BO1137&lt;=300,"&gt;200-300",
IF(BO1137&lt;=500,"&gt;300-500",
"&gt;500")))))</f>
        <v>&gt; 120-200</v>
      </c>
      <c r="CH1137" s="1" t="str">
        <f>IFERROR(_xlfn.XLOOKUP(CG1137,Scenario!M:M,Scenario!N:N),"")</f>
        <v>B</v>
      </c>
      <c r="CI1137" s="1" t="b">
        <f t="shared" si="328"/>
        <v>0</v>
      </c>
      <c r="CJ1137" s="75">
        <v>315.21999999999997</v>
      </c>
    </row>
    <row r="1138" spans="1:89" hidden="1">
      <c r="A1138" s="2">
        <v>1137</v>
      </c>
      <c r="B1138" s="2">
        <v>2025</v>
      </c>
      <c r="C1138" s="1">
        <v>0</v>
      </c>
      <c r="D1138" s="37" t="str">
        <v>0015g00001YPwsuAAD</v>
      </c>
      <c r="E1138" s="37" t="str">
        <v>M/S RAVI TRADERS</v>
      </c>
      <c r="F1138" s="37" t="str">
        <v>UTTAR PRADESH</v>
      </c>
      <c r="G1138" s="37" t="str">
        <v>GAUTAM BUDDHA NAGAR</v>
      </c>
      <c r="H1138" s="37">
        <v>0</v>
      </c>
      <c r="I1138" s="37" t="str">
        <v>SHASHI STEELS CORPORATION</v>
      </c>
      <c r="J1138" s="37" t="str">
        <v>Abhijeet Biswas</v>
      </c>
      <c r="K1138" s="37">
        <v>0</v>
      </c>
      <c r="L1138" s="37" t="str">
        <v>C12816</v>
      </c>
      <c r="M1138" s="37" t="str">
        <v>North</v>
      </c>
      <c r="N1138" s="2">
        <v>201306</v>
      </c>
      <c r="O1138" s="2" t="str">
        <v>09AQOPP7480P1ZM</v>
      </c>
      <c r="P1138" s="2">
        <v>9811984518</v>
      </c>
      <c r="Q1138" s="2" t="str">
        <v>May'25</v>
      </c>
      <c r="R1138" s="2">
        <v>2026</v>
      </c>
      <c r="S1138" s="1">
        <v>0</v>
      </c>
      <c r="T1138" s="2">
        <v>100</v>
      </c>
      <c r="U1138" s="12">
        <v>0</v>
      </c>
      <c r="V1138" s="1" t="str">
        <v>Challenger</v>
      </c>
      <c r="W1138" s="13">
        <v>0</v>
      </c>
      <c r="X1138" s="13">
        <v>0</v>
      </c>
      <c r="Y1138" s="13">
        <v>0</v>
      </c>
      <c r="Z1138" s="13">
        <v>0</v>
      </c>
      <c r="AA1138" s="13">
        <v>0</v>
      </c>
      <c r="AB1138" s="13">
        <v>0</v>
      </c>
      <c r="AC1138" s="13">
        <v>0</v>
      </c>
      <c r="AD1138" s="13">
        <v>0</v>
      </c>
      <c r="AE1138" s="13">
        <v>0</v>
      </c>
      <c r="AF1138" s="13">
        <v>0</v>
      </c>
      <c r="AG1138" s="13">
        <v>0</v>
      </c>
      <c r="AH1138" s="13">
        <v>0</v>
      </c>
      <c r="AI1138" s="13">
        <v>0</v>
      </c>
      <c r="AJ1138" s="13">
        <v>0</v>
      </c>
      <c r="AK1138" s="13">
        <v>0</v>
      </c>
      <c r="AL1138" s="13">
        <v>0</v>
      </c>
      <c r="AM1138" s="13">
        <v>8</v>
      </c>
      <c r="AN1138" s="13">
        <v>0</v>
      </c>
      <c r="AO1138" s="13">
        <v>54.53</v>
      </c>
      <c r="AP1138" s="13">
        <v>1.89</v>
      </c>
      <c r="AQ1138" s="13">
        <v>0</v>
      </c>
      <c r="AR1138" s="13">
        <v>0</v>
      </c>
      <c r="AS1138" s="13">
        <v>0</v>
      </c>
      <c r="AT1138" s="13">
        <v>0</v>
      </c>
      <c r="AU1138" s="13">
        <v>0</v>
      </c>
      <c r="AV1138" s="13">
        <v>0</v>
      </c>
      <c r="AW1138" s="16">
        <f t="shared" si="313"/>
        <v>64.42</v>
      </c>
      <c r="AX1138" s="16">
        <v>128.84</v>
      </c>
      <c r="AY1138" s="10">
        <f t="shared" si="314"/>
        <v>193.26</v>
      </c>
      <c r="AZ1138" s="10">
        <f>SUM(Z1138:AK1138)</f>
        <v>0</v>
      </c>
      <c r="BA1138" s="10">
        <v>205</v>
      </c>
      <c r="BB1138" s="10">
        <f t="shared" si="315"/>
        <v>140.57999999999998</v>
      </c>
      <c r="BC1138" s="10">
        <f t="shared" si="316"/>
        <v>35.144999999999996</v>
      </c>
      <c r="BD1138" s="10">
        <f t="shared" si="317"/>
        <v>193.26</v>
      </c>
      <c r="BE1138" s="10">
        <f t="shared" si="330"/>
        <v>-64.42</v>
      </c>
      <c r="BF1138" s="2" t="s">
        <v>119</v>
      </c>
      <c r="BG1138" s="10">
        <f t="shared" si="318"/>
        <v>8.0525000000000002</v>
      </c>
      <c r="BH1138" s="36" t="s">
        <v>118</v>
      </c>
      <c r="BI1138" s="39" t="str">
        <f t="shared" si="319"/>
        <v>A</v>
      </c>
      <c r="BJ1138" s="39" t="str">
        <f t="shared" si="320"/>
        <v/>
      </c>
      <c r="BK1138" s="16">
        <f>SUM(AR1138:AX1138)</f>
        <v>193.26</v>
      </c>
      <c r="BL1138" s="10">
        <f>SUM(AL1138:AQ1138)</f>
        <v>64.42</v>
      </c>
      <c r="BM1138" s="12">
        <f t="shared" si="321"/>
        <v>1</v>
      </c>
      <c r="BN1138" s="12">
        <f t="shared" si="321"/>
        <v>0.33333333333333337</v>
      </c>
      <c r="BO1138" s="9">
        <f t="shared" si="322"/>
        <v>64.42</v>
      </c>
      <c r="BP1138" s="39" t="str">
        <f t="shared" si="323"/>
        <v/>
      </c>
      <c r="BQ1138" s="147"/>
      <c r="BR1138" s="9">
        <f t="shared" si="324"/>
        <v>0</v>
      </c>
      <c r="BS1138" s="9">
        <f t="shared" si="325"/>
        <v>0</v>
      </c>
      <c r="BT1138" s="9">
        <f t="shared" si="326"/>
        <v>0</v>
      </c>
      <c r="BU1138" s="9" t="str">
        <f>IFERROR(_xlfn.XLOOKUP(D1138,Sheet1!B:B,Sheet1!L:L),"")</f>
        <v/>
      </c>
      <c r="BV1138" s="9" t="e">
        <f>_xlfn.XLOOKUP(BU1138,Sheet1!S:S,Sheet1!T:T)</f>
        <v>#N/A</v>
      </c>
      <c r="BW1138" s="9" t="e">
        <f>_xlfn.XLOOKUP(D1138,Sheet1!B:B,Sheet1!M:M)</f>
        <v>#N/A</v>
      </c>
      <c r="BZ1138" s="108">
        <f t="shared" si="327"/>
        <v>128.83999999999997</v>
      </c>
      <c r="CB1138" s="12">
        <f>AW1138/AY1138</f>
        <v>0.33333333333333337</v>
      </c>
      <c r="CC1138" s="12">
        <f>AX1138/AY1138</f>
        <v>0.66666666666666674</v>
      </c>
      <c r="CG1138" s="1" t="str">
        <f>IF(BO1138&lt;80,"Below 80",
IF(BO1138&lt;=120,"80-120",
IF(BO1138&lt;=200,"&gt; 120-200",
IF(BO1138&lt;=300,"&gt;200-300",
IF(BO1138&lt;=500,"&gt;300-500",
"&gt;500")))))</f>
        <v>Below 80</v>
      </c>
      <c r="CH1138" s="1" t="str">
        <f>IFERROR(_xlfn.XLOOKUP(CG1138,Scenario!M:M,Scenario!N:N),"")</f>
        <v/>
      </c>
      <c r="CI1138" s="1" t="b">
        <f t="shared" si="328"/>
        <v>0</v>
      </c>
      <c r="CJ1138" s="75">
        <v>128.84</v>
      </c>
    </row>
    <row r="1139" spans="1:89" ht="27.75" hidden="1">
      <c r="A1139" s="2">
        <v>1138</v>
      </c>
      <c r="B1139" s="2">
        <v>2025</v>
      </c>
      <c r="C1139" s="1">
        <v>0</v>
      </c>
      <c r="D1139" s="37" t="str">
        <v>001J100000VldPaIAJ</v>
      </c>
      <c r="E1139" s="37" t="str">
        <v>M/S AGRAWAL IRON STORE</v>
      </c>
      <c r="F1139" s="37" t="str">
        <v>UTTARAKHAND</v>
      </c>
      <c r="G1139" s="37" t="str">
        <v>UDAM SINGH NAGAR</v>
      </c>
      <c r="H1139" s="37">
        <v>0</v>
      </c>
      <c r="I1139" s="37" t="str">
        <v>SHIVA SALES INDIA CORPORATION</v>
      </c>
      <c r="J1139" s="37" t="str">
        <v>Manoj Yadav</v>
      </c>
      <c r="K1139" s="37">
        <v>0</v>
      </c>
      <c r="L1139" s="37" t="str">
        <v>C12821</v>
      </c>
      <c r="M1139" s="37" t="str">
        <v>North</v>
      </c>
      <c r="N1139" s="2">
        <v>262405</v>
      </c>
      <c r="O1139" s="2" t="str">
        <v>05AFIPG5213J1ZP</v>
      </c>
      <c r="P1139" s="2">
        <v>7500555692</v>
      </c>
      <c r="Q1139" s="2" t="str">
        <v>May'25</v>
      </c>
      <c r="R1139" s="2">
        <v>2026</v>
      </c>
      <c r="S1139" s="1">
        <v>0</v>
      </c>
      <c r="T1139" s="2">
        <v>60</v>
      </c>
      <c r="U1139" s="12">
        <v>0.23088888888888889</v>
      </c>
      <c r="V1139" s="1" t="str">
        <v>Star</v>
      </c>
      <c r="W1139" s="13">
        <v>0</v>
      </c>
      <c r="X1139" s="13">
        <v>0</v>
      </c>
      <c r="Y1139" s="13">
        <v>0</v>
      </c>
      <c r="Z1139" s="13">
        <v>0</v>
      </c>
      <c r="AA1139" s="13">
        <v>0</v>
      </c>
      <c r="AB1139" s="13">
        <v>0</v>
      </c>
      <c r="AC1139" s="13">
        <v>0</v>
      </c>
      <c r="AD1139" s="13">
        <v>0</v>
      </c>
      <c r="AE1139" s="13">
        <v>0</v>
      </c>
      <c r="AF1139" s="13">
        <v>0</v>
      </c>
      <c r="AG1139" s="13">
        <v>0</v>
      </c>
      <c r="AH1139" s="13">
        <v>0</v>
      </c>
      <c r="AI1139" s="13">
        <v>0</v>
      </c>
      <c r="AJ1139" s="13">
        <v>0</v>
      </c>
      <c r="AK1139" s="13">
        <v>0</v>
      </c>
      <c r="AL1139" s="13">
        <v>0</v>
      </c>
      <c r="AM1139" s="13">
        <v>186</v>
      </c>
      <c r="AN1139" s="13">
        <v>0</v>
      </c>
      <c r="AO1139" s="13">
        <v>29.52</v>
      </c>
      <c r="AP1139" s="13">
        <v>15</v>
      </c>
      <c r="AQ1139" s="13">
        <v>41.58</v>
      </c>
      <c r="AR1139" s="13">
        <v>0</v>
      </c>
      <c r="AS1139" s="13">
        <v>0</v>
      </c>
      <c r="AT1139" s="13">
        <v>15.03</v>
      </c>
      <c r="AU1139" s="13">
        <v>0</v>
      </c>
      <c r="AV1139" s="13">
        <v>26.53</v>
      </c>
      <c r="AW1139" s="16">
        <f t="shared" si="313"/>
        <v>287.13</v>
      </c>
      <c r="AX1139" s="16">
        <f t="shared" ref="AX1139:AX1140" si="332">AW1139*2</f>
        <v>574.26</v>
      </c>
      <c r="AY1139" s="10">
        <f t="shared" si="314"/>
        <v>861.39</v>
      </c>
      <c r="AZ1139" s="10">
        <f>SUM(Z1139:AK1139)</f>
        <v>0</v>
      </c>
      <c r="BA1139" s="10">
        <v>400</v>
      </c>
      <c r="BB1139" s="10">
        <f t="shared" si="315"/>
        <v>112.87</v>
      </c>
      <c r="BC1139" s="10">
        <f t="shared" si="316"/>
        <v>28.217500000000001</v>
      </c>
      <c r="BD1139" s="10">
        <f t="shared" si="317"/>
        <v>861.39</v>
      </c>
      <c r="BE1139" s="10">
        <f t="shared" si="330"/>
        <v>-287.13</v>
      </c>
      <c r="BF1139" s="2" t="s">
        <v>119</v>
      </c>
      <c r="BG1139" s="10">
        <f t="shared" si="318"/>
        <v>34.012500000000003</v>
      </c>
      <c r="BH1139" s="36" t="s">
        <v>118</v>
      </c>
      <c r="BI1139" s="39" t="str">
        <f t="shared" si="319"/>
        <v>B</v>
      </c>
      <c r="BJ1139" s="39" t="str">
        <f t="shared" si="320"/>
        <v>D</v>
      </c>
      <c r="BK1139" s="16">
        <f>SUM(AR1139:AX1139)</f>
        <v>902.95</v>
      </c>
      <c r="BL1139" s="10">
        <f>SUM(AL1139:AQ1139)</f>
        <v>272.10000000000002</v>
      </c>
      <c r="BM1139" s="12">
        <f t="shared" si="321"/>
        <v>1.0482475998096101</v>
      </c>
      <c r="BN1139" s="12">
        <f t="shared" si="321"/>
        <v>0.31588479086128241</v>
      </c>
      <c r="BO1139" s="9">
        <f t="shared" si="322"/>
        <v>272.10000000000002</v>
      </c>
      <c r="BP1139" s="39" t="str">
        <f t="shared" si="323"/>
        <v>A</v>
      </c>
      <c r="BQ1139" s="147" t="s">
        <v>203</v>
      </c>
      <c r="BR1139" s="9">
        <f t="shared" si="324"/>
        <v>0</v>
      </c>
      <c r="BS1139" s="9">
        <f t="shared" si="325"/>
        <v>0</v>
      </c>
      <c r="BT1139" s="9">
        <f t="shared" si="326"/>
        <v>0</v>
      </c>
      <c r="BU1139" s="9" t="str">
        <f>IFERROR(_xlfn.XLOOKUP(D1139,Sheet1!B:B,Sheet1!L:L),"")</f>
        <v/>
      </c>
      <c r="BV1139" s="9" t="e">
        <f>_xlfn.XLOOKUP(BU1139,Sheet1!S:S,Sheet1!T:T)</f>
        <v>#N/A</v>
      </c>
      <c r="BW1139" s="9" t="e">
        <f>_xlfn.XLOOKUP(D1139,Sheet1!B:B,Sheet1!M:M)</f>
        <v>#N/A</v>
      </c>
      <c r="BX1139" s="11" t="s">
        <v>123</v>
      </c>
      <c r="BZ1139" s="108">
        <f t="shared" si="327"/>
        <v>574.26</v>
      </c>
      <c r="CB1139" s="12">
        <f>AW1139/AY1139</f>
        <v>0.33333333333333331</v>
      </c>
      <c r="CC1139" s="12">
        <f>AX1139/AY1139</f>
        <v>0.66666666666666663</v>
      </c>
      <c r="CG1139" s="1" t="str">
        <f>IF(BO1139&lt;80,"Below 80",
IF(BO1139&lt;=120,"80-120",
IF(BO1139&lt;=200,"&gt; 120-200",
IF(BO1139&lt;=300,"&gt;200-300",
IF(BO1139&lt;=500,"&gt;300-500",
"&gt;500")))))</f>
        <v>&gt;200-300</v>
      </c>
      <c r="CH1139" s="1" t="str">
        <f>IFERROR(_xlfn.XLOOKUP(CG1139,Scenario!M:M,Scenario!N:N),"")</f>
        <v>C</v>
      </c>
      <c r="CI1139" s="1" t="b">
        <f t="shared" si="328"/>
        <v>0</v>
      </c>
      <c r="CJ1139" s="75">
        <v>544.20000000000005</v>
      </c>
    </row>
    <row r="1140" spans="1:89" hidden="1">
      <c r="A1140" s="2">
        <v>1139</v>
      </c>
      <c r="B1140" s="2">
        <v>2025</v>
      </c>
      <c r="C1140" s="1">
        <v>0</v>
      </c>
      <c r="D1140" s="37" t="str">
        <v>0015g00001XaofuAAB</v>
      </c>
      <c r="E1140" s="37" t="str">
        <v>M/S PYARE LAL AND COMPANY</v>
      </c>
      <c r="F1140" s="37" t="str">
        <v>UTTARAKHAND</v>
      </c>
      <c r="G1140" s="37" t="str">
        <v>NAINITAL</v>
      </c>
      <c r="H1140" s="37">
        <v>0</v>
      </c>
      <c r="I1140" s="37" t="str">
        <v>SHIVA SALES INDIA CORPORATION</v>
      </c>
      <c r="J1140" s="37" t="str">
        <v>Manoj Yadav</v>
      </c>
      <c r="K1140" s="37">
        <v>0</v>
      </c>
      <c r="L1140" s="37" t="str">
        <v>C12821</v>
      </c>
      <c r="M1140" s="37" t="str">
        <v>North</v>
      </c>
      <c r="N1140" s="2">
        <v>263139</v>
      </c>
      <c r="O1140" s="2">
        <v>0</v>
      </c>
      <c r="P1140" s="2">
        <v>0</v>
      </c>
      <c r="Q1140" s="2" t="str">
        <v>May'25</v>
      </c>
      <c r="R1140" s="2">
        <v>2026</v>
      </c>
      <c r="S1140" s="1">
        <v>0</v>
      </c>
      <c r="T1140" s="2">
        <v>100</v>
      </c>
      <c r="U1140" s="12">
        <v>0.52569999999999995</v>
      </c>
      <c r="V1140" s="1" t="str">
        <v>Star</v>
      </c>
      <c r="W1140" s="13">
        <v>0</v>
      </c>
      <c r="X1140" s="13">
        <v>0</v>
      </c>
      <c r="Y1140" s="13">
        <v>0</v>
      </c>
      <c r="Z1140" s="13">
        <v>0</v>
      </c>
      <c r="AA1140" s="13">
        <v>0</v>
      </c>
      <c r="AB1140" s="13">
        <v>0</v>
      </c>
      <c r="AC1140" s="13">
        <v>0</v>
      </c>
      <c r="AD1140" s="13">
        <v>0</v>
      </c>
      <c r="AE1140" s="13">
        <v>0</v>
      </c>
      <c r="AF1140" s="13">
        <v>0</v>
      </c>
      <c r="AG1140" s="13">
        <v>0</v>
      </c>
      <c r="AH1140" s="13">
        <v>0</v>
      </c>
      <c r="AI1140" s="13">
        <v>0</v>
      </c>
      <c r="AJ1140" s="13">
        <v>0</v>
      </c>
      <c r="AK1140" s="13">
        <v>0</v>
      </c>
      <c r="AL1140" s="13">
        <v>0</v>
      </c>
      <c r="AM1140" s="13">
        <v>15</v>
      </c>
      <c r="AN1140" s="13">
        <v>15</v>
      </c>
      <c r="AO1140" s="13">
        <v>0</v>
      </c>
      <c r="AP1140" s="13">
        <v>15.07</v>
      </c>
      <c r="AQ1140" s="13">
        <v>15.08</v>
      </c>
      <c r="AR1140" s="13">
        <v>12</v>
      </c>
      <c r="AS1140" s="13">
        <v>0</v>
      </c>
      <c r="AT1140" s="13">
        <v>6.5</v>
      </c>
      <c r="AU1140" s="13">
        <v>50</v>
      </c>
      <c r="AV1140" s="13">
        <v>101.21</v>
      </c>
      <c r="AW1140" s="16">
        <f t="shared" si="313"/>
        <v>128.65</v>
      </c>
      <c r="AX1140" s="16">
        <f t="shared" si="332"/>
        <v>257.3</v>
      </c>
      <c r="AY1140" s="10">
        <f t="shared" si="314"/>
        <v>385.95000000000005</v>
      </c>
      <c r="AZ1140" s="10">
        <f>SUM(Z1140:AK1140)</f>
        <v>0</v>
      </c>
      <c r="BA1140" s="10">
        <v>200</v>
      </c>
      <c r="BB1140" s="10">
        <f t="shared" si="315"/>
        <v>71.349999999999994</v>
      </c>
      <c r="BC1140" s="10">
        <f t="shared" si="316"/>
        <v>17.837499999999999</v>
      </c>
      <c r="BD1140" s="10">
        <f t="shared" si="317"/>
        <v>385.95000000000005</v>
      </c>
      <c r="BE1140" s="10">
        <f t="shared" si="330"/>
        <v>-128.65</v>
      </c>
      <c r="BF1140" s="2" t="s">
        <v>119</v>
      </c>
      <c r="BG1140" s="10">
        <f t="shared" si="318"/>
        <v>9.0187500000000007</v>
      </c>
      <c r="BH1140" s="36" t="s">
        <v>118</v>
      </c>
      <c r="BI1140" s="39" t="str">
        <f t="shared" si="319"/>
        <v>A</v>
      </c>
      <c r="BJ1140" s="39" t="str">
        <f t="shared" si="320"/>
        <v>B</v>
      </c>
      <c r="BK1140" s="16">
        <f>SUM(AR1140:AX1140)</f>
        <v>555.66000000000008</v>
      </c>
      <c r="BL1140" s="10">
        <f>SUM(AL1140:AQ1140)</f>
        <v>60.15</v>
      </c>
      <c r="BM1140" s="12">
        <f t="shared" si="321"/>
        <v>1.4397201710066072</v>
      </c>
      <c r="BN1140" s="12">
        <f t="shared" si="321"/>
        <v>0.15584920326467155</v>
      </c>
      <c r="BO1140" s="9">
        <f t="shared" si="322"/>
        <v>72.150000000000006</v>
      </c>
      <c r="BP1140" s="39" t="str">
        <f t="shared" si="323"/>
        <v/>
      </c>
      <c r="BQ1140" s="147" t="s">
        <v>204</v>
      </c>
      <c r="BR1140" s="9">
        <f t="shared" si="324"/>
        <v>0</v>
      </c>
      <c r="BS1140" s="9">
        <f t="shared" si="325"/>
        <v>0</v>
      </c>
      <c r="BT1140" s="9">
        <f t="shared" si="326"/>
        <v>0</v>
      </c>
      <c r="BU1140" s="9" t="str">
        <f>IFERROR(_xlfn.XLOOKUP(D1140,Sheet1!B:B,Sheet1!L:L),"")</f>
        <v/>
      </c>
      <c r="BV1140" s="9" t="e">
        <f>_xlfn.XLOOKUP(BU1140,Sheet1!S:S,Sheet1!T:T)</f>
        <v>#N/A</v>
      </c>
      <c r="BW1140" s="9" t="e">
        <f>_xlfn.XLOOKUP(D1140,Sheet1!B:B,Sheet1!M:M)</f>
        <v>#N/A</v>
      </c>
      <c r="BX1140" s="11" t="s">
        <v>123</v>
      </c>
      <c r="BZ1140" s="108">
        <f t="shared" si="327"/>
        <v>257.30000000000007</v>
      </c>
      <c r="CB1140" s="12">
        <f>AW1140/AY1140</f>
        <v>0.33333333333333331</v>
      </c>
      <c r="CC1140" s="12">
        <f>AX1140/AY1140</f>
        <v>0.66666666666666663</v>
      </c>
      <c r="CG1140" s="1" t="str">
        <f>IF(BO1140&lt;80,"Below 80",
IF(BO1140&lt;=120,"80-120",
IF(BO1140&lt;=200,"&gt; 120-200",
IF(BO1140&lt;=300,"&gt;200-300",
IF(BO1140&lt;=500,"&gt;300-500",
"&gt;500")))))</f>
        <v>Below 80</v>
      </c>
      <c r="CH1140" s="1" t="str">
        <f>IFERROR(_xlfn.XLOOKUP(CG1140,Scenario!M:M,Scenario!N:N),"")</f>
        <v/>
      </c>
      <c r="CI1140" s="1" t="b">
        <f t="shared" si="328"/>
        <v>0</v>
      </c>
      <c r="CJ1140" s="75">
        <v>144.30000000000001</v>
      </c>
    </row>
    <row r="1141" spans="1:89" hidden="1">
      <c r="A1141" s="2">
        <v>1140</v>
      </c>
      <c r="B1141" s="2">
        <v>2025</v>
      </c>
      <c r="C1141" s="1">
        <v>0</v>
      </c>
      <c r="D1141" s="37" t="str">
        <v>001J1000009GVhuIAG</v>
      </c>
      <c r="E1141" s="37" t="str">
        <v>M/S GARG STEEL CENTER</v>
      </c>
      <c r="F1141" s="37" t="str">
        <v>UTTARAKHAND</v>
      </c>
      <c r="G1141" s="37" t="str">
        <v>UDAM SINGH NAGAR</v>
      </c>
      <c r="H1141" s="37">
        <v>0</v>
      </c>
      <c r="I1141" s="37" t="str">
        <v>SHIVA SALES INDIA CORPORATION</v>
      </c>
      <c r="J1141" s="37" t="str">
        <v>Manoj Yadav</v>
      </c>
      <c r="K1141" s="37">
        <v>0</v>
      </c>
      <c r="L1141" s="37" t="str">
        <v>C12821</v>
      </c>
      <c r="M1141" s="37" t="str">
        <v>North</v>
      </c>
      <c r="N1141" s="2">
        <v>263148</v>
      </c>
      <c r="O1141" s="2" t="str">
        <v>05AESPA1355A1Z3</v>
      </c>
      <c r="P1141" s="2">
        <v>9756202162</v>
      </c>
      <c r="Q1141" s="2" t="str">
        <v>May'25</v>
      </c>
      <c r="R1141" s="2">
        <v>2026</v>
      </c>
      <c r="S1141" s="1">
        <v>0</v>
      </c>
      <c r="T1141" s="2">
        <v>150</v>
      </c>
      <c r="U1141" s="12">
        <v>0.24011111111111111</v>
      </c>
      <c r="V1141" s="1" t="str">
        <v>Star</v>
      </c>
      <c r="W1141" s="13">
        <v>0</v>
      </c>
      <c r="X1141" s="13">
        <v>0</v>
      </c>
      <c r="Y1141" s="13">
        <v>0</v>
      </c>
      <c r="Z1141" s="13">
        <v>0</v>
      </c>
      <c r="AA1141" s="13">
        <v>0</v>
      </c>
      <c r="AB1141" s="13">
        <v>0</v>
      </c>
      <c r="AC1141" s="13">
        <v>0</v>
      </c>
      <c r="AD1141" s="13">
        <v>0</v>
      </c>
      <c r="AE1141" s="13">
        <v>0</v>
      </c>
      <c r="AF1141" s="13">
        <v>0</v>
      </c>
      <c r="AG1141" s="13">
        <v>0</v>
      </c>
      <c r="AH1141" s="13">
        <v>0</v>
      </c>
      <c r="AI1141" s="13">
        <v>0</v>
      </c>
      <c r="AJ1141" s="13">
        <v>0</v>
      </c>
      <c r="AK1141" s="13">
        <v>0</v>
      </c>
      <c r="AL1141" s="13">
        <v>0</v>
      </c>
      <c r="AM1141" s="13">
        <v>6</v>
      </c>
      <c r="AN1141" s="13">
        <v>7</v>
      </c>
      <c r="AO1141" s="13">
        <v>2</v>
      </c>
      <c r="AP1141" s="13">
        <v>0</v>
      </c>
      <c r="AQ1141" s="13">
        <v>0</v>
      </c>
      <c r="AR1141" s="13">
        <v>0</v>
      </c>
      <c r="AS1141" s="13">
        <v>0</v>
      </c>
      <c r="AT1141" s="13">
        <v>20.05</v>
      </c>
      <c r="AU1141" s="13">
        <v>54</v>
      </c>
      <c r="AV1141" s="13">
        <v>34</v>
      </c>
      <c r="AW1141" s="16">
        <f t="shared" si="313"/>
        <v>89.05</v>
      </c>
      <c r="AX1141" s="16">
        <v>30</v>
      </c>
      <c r="AY1141" s="10">
        <f t="shared" si="314"/>
        <v>119.05</v>
      </c>
      <c r="AZ1141" s="10">
        <f>SUM(Z1141:AK1141)</f>
        <v>0</v>
      </c>
      <c r="BA1141" s="10">
        <v>35</v>
      </c>
      <c r="BB1141" s="10">
        <f t="shared" si="315"/>
        <v>-54.05</v>
      </c>
      <c r="BC1141" s="10">
        <f t="shared" si="316"/>
        <v>-13.512499999999999</v>
      </c>
      <c r="BD1141" s="10">
        <f t="shared" si="317"/>
        <v>119.05</v>
      </c>
      <c r="BE1141" s="10">
        <f t="shared" si="330"/>
        <v>-89.05</v>
      </c>
      <c r="BF1141" s="2" t="s">
        <v>119</v>
      </c>
      <c r="BG1141" s="10">
        <f t="shared" si="318"/>
        <v>1.875</v>
      </c>
      <c r="BH1141" s="36" t="s">
        <v>118</v>
      </c>
      <c r="BI1141" s="39" t="str">
        <f t="shared" si="319"/>
        <v/>
      </c>
      <c r="BJ1141" s="39" t="str">
        <f t="shared" si="320"/>
        <v/>
      </c>
      <c r="BK1141" s="16">
        <f>SUM(AR1141:AX1141)</f>
        <v>227.1</v>
      </c>
      <c r="BL1141" s="10">
        <f>SUM(AL1141:AQ1141)</f>
        <v>15</v>
      </c>
      <c r="BM1141" s="12">
        <f t="shared" si="321"/>
        <v>1.9076018479630408</v>
      </c>
      <c r="BN1141" s="12">
        <f t="shared" si="321"/>
        <v>0.12599748005039899</v>
      </c>
      <c r="BO1141" s="9">
        <f t="shared" si="322"/>
        <v>15</v>
      </c>
      <c r="BP1141" s="39" t="str">
        <f t="shared" si="323"/>
        <v/>
      </c>
      <c r="BQ1141" s="147" t="s">
        <v>205</v>
      </c>
      <c r="BR1141" s="9">
        <f t="shared" si="324"/>
        <v>0</v>
      </c>
      <c r="BS1141" s="9">
        <f t="shared" si="325"/>
        <v>0</v>
      </c>
      <c r="BT1141" s="9">
        <f t="shared" si="326"/>
        <v>0</v>
      </c>
      <c r="BU1141" s="9" t="str">
        <f>IFERROR(_xlfn.XLOOKUP(D1141,Sheet1!B:B,Sheet1!L:L),"")</f>
        <v/>
      </c>
      <c r="BV1141" s="9" t="e">
        <f>_xlfn.XLOOKUP(BU1141,Sheet1!S:S,Sheet1!T:T)</f>
        <v>#N/A</v>
      </c>
      <c r="BW1141" s="9" t="e">
        <f>_xlfn.XLOOKUP(D1141,Sheet1!B:B,Sheet1!M:M)</f>
        <v>#N/A</v>
      </c>
      <c r="BZ1141" s="108">
        <f t="shared" si="327"/>
        <v>30</v>
      </c>
      <c r="CB1141" s="12">
        <f>AW1141/AY1141</f>
        <v>0.74800503989920197</v>
      </c>
      <c r="CC1141" s="12">
        <f>AX1141/AY1141</f>
        <v>0.25199496010079797</v>
      </c>
      <c r="CG1141" s="1" t="str">
        <f>IF(BO1141&lt;80,"Below 80",
IF(BO1141&lt;=120,"80-120",
IF(BO1141&lt;=200,"&gt; 120-200",
IF(BO1141&lt;=300,"&gt;200-300",
IF(BO1141&lt;=500,"&gt;300-500",
"&gt;500")))))</f>
        <v>Below 80</v>
      </c>
      <c r="CH1141" s="1" t="str">
        <f>IFERROR(_xlfn.XLOOKUP(CG1141,Scenario!M:M,Scenario!N:N),"")</f>
        <v/>
      </c>
      <c r="CI1141" s="1" t="str">
        <f t="shared" si="328"/>
        <v>Yes</v>
      </c>
      <c r="CJ1141" s="75">
        <v>30</v>
      </c>
    </row>
    <row r="1142" spans="1:89" hidden="1">
      <c r="A1142" s="2">
        <v>1141</v>
      </c>
      <c r="B1142" s="2">
        <v>2025</v>
      </c>
      <c r="C1142" s="1">
        <v>0</v>
      </c>
      <c r="D1142" s="37" t="str">
        <v>001J100000VnUHOIA3</v>
      </c>
      <c r="E1142" s="37" t="str">
        <v>M/S ARYAN TRADERS</v>
      </c>
      <c r="F1142" s="37" t="str">
        <v>UTTARAKHAND</v>
      </c>
      <c r="G1142" s="37" t="str">
        <v>DEHRADUN</v>
      </c>
      <c r="H1142" s="37">
        <v>0</v>
      </c>
      <c r="I1142" s="37" t="str">
        <v>SHIVA SALES INDIA CORPORATION</v>
      </c>
      <c r="J1142" s="37" t="str">
        <v>Ravi Kumar</v>
      </c>
      <c r="K1142" s="37">
        <v>0</v>
      </c>
      <c r="L1142" s="37" t="str">
        <v>C12821</v>
      </c>
      <c r="M1142" s="37" t="str">
        <v>North</v>
      </c>
      <c r="N1142" s="2">
        <v>248001</v>
      </c>
      <c r="O1142" s="2" t="str">
        <v>05AWKPS2619H1ZD</v>
      </c>
      <c r="P1142" s="2">
        <v>9412059922</v>
      </c>
      <c r="Q1142" s="2" t="str">
        <v>May'25</v>
      </c>
      <c r="R1142" s="2">
        <v>2026</v>
      </c>
      <c r="S1142" s="1">
        <v>0</v>
      </c>
      <c r="T1142" s="2">
        <v>50</v>
      </c>
      <c r="U1142" s="12">
        <v>0.14000000000000001</v>
      </c>
      <c r="V1142" s="1" t="str">
        <v>Friendly</v>
      </c>
      <c r="W1142" s="13">
        <v>0</v>
      </c>
      <c r="X1142" s="13">
        <v>0</v>
      </c>
      <c r="Y1142" s="13">
        <v>0</v>
      </c>
      <c r="Z1142" s="13">
        <v>0</v>
      </c>
      <c r="AA1142" s="13">
        <v>0</v>
      </c>
      <c r="AB1142" s="13">
        <v>0</v>
      </c>
      <c r="AC1142" s="13">
        <v>0</v>
      </c>
      <c r="AD1142" s="13">
        <v>0</v>
      </c>
      <c r="AE1142" s="13">
        <v>0</v>
      </c>
      <c r="AF1142" s="13">
        <v>0</v>
      </c>
      <c r="AG1142" s="13">
        <v>0</v>
      </c>
      <c r="AH1142" s="13">
        <v>0</v>
      </c>
      <c r="AI1142" s="13">
        <v>0</v>
      </c>
      <c r="AJ1142" s="13">
        <v>0</v>
      </c>
      <c r="AK1142" s="13">
        <v>0</v>
      </c>
      <c r="AL1142" s="13">
        <v>0</v>
      </c>
      <c r="AM1142" s="13">
        <v>14</v>
      </c>
      <c r="AN1142" s="13">
        <v>0</v>
      </c>
      <c r="AO1142" s="13">
        <v>0</v>
      </c>
      <c r="AP1142" s="13">
        <v>0</v>
      </c>
      <c r="AQ1142" s="13">
        <v>4</v>
      </c>
      <c r="AR1142" s="13">
        <v>0</v>
      </c>
      <c r="AS1142" s="13">
        <v>0</v>
      </c>
      <c r="AT1142" s="13">
        <v>10</v>
      </c>
      <c r="AU1142" s="13">
        <v>11</v>
      </c>
      <c r="AV1142" s="13">
        <v>0</v>
      </c>
      <c r="AW1142" s="16">
        <f t="shared" si="313"/>
        <v>39</v>
      </c>
      <c r="AX1142" s="16">
        <v>36</v>
      </c>
      <c r="AY1142" s="10">
        <f t="shared" si="314"/>
        <v>75</v>
      </c>
      <c r="AZ1142" s="10">
        <f>SUM(Z1142:AK1142)</f>
        <v>0</v>
      </c>
      <c r="BA1142" s="10">
        <v>30</v>
      </c>
      <c r="BB1142" s="10">
        <f t="shared" si="315"/>
        <v>-9</v>
      </c>
      <c r="BC1142" s="10">
        <f t="shared" si="316"/>
        <v>-2.25</v>
      </c>
      <c r="BD1142" s="10">
        <f t="shared" si="317"/>
        <v>75</v>
      </c>
      <c r="BE1142" s="10">
        <f t="shared" si="330"/>
        <v>-39</v>
      </c>
      <c r="BF1142" s="2" t="s">
        <v>119</v>
      </c>
      <c r="BG1142" s="10">
        <f t="shared" si="318"/>
        <v>2.25</v>
      </c>
      <c r="BH1142" s="36" t="s">
        <v>118</v>
      </c>
      <c r="BI1142" s="39" t="str">
        <f t="shared" si="319"/>
        <v/>
      </c>
      <c r="BJ1142" s="39" t="str">
        <f t="shared" si="320"/>
        <v/>
      </c>
      <c r="BK1142" s="16">
        <f>SUM(AR1142:AX1142)</f>
        <v>96</v>
      </c>
      <c r="BL1142" s="10">
        <f>SUM(AL1142:AQ1142)</f>
        <v>18</v>
      </c>
      <c r="BM1142" s="12">
        <f t="shared" si="321"/>
        <v>1.28</v>
      </c>
      <c r="BN1142" s="12">
        <f t="shared" si="321"/>
        <v>0.24</v>
      </c>
      <c r="BO1142" s="9">
        <f t="shared" si="322"/>
        <v>18</v>
      </c>
      <c r="BP1142" s="39" t="str">
        <f t="shared" si="323"/>
        <v/>
      </c>
      <c r="BQ1142" s="147"/>
      <c r="BR1142" s="9">
        <f t="shared" si="324"/>
        <v>0</v>
      </c>
      <c r="BS1142" s="9">
        <f t="shared" si="325"/>
        <v>0</v>
      </c>
      <c r="BT1142" s="9">
        <f t="shared" si="326"/>
        <v>0</v>
      </c>
      <c r="BU1142" s="9" t="str">
        <f>IFERROR(_xlfn.XLOOKUP(D1142,Sheet1!B:B,Sheet1!L:L),"")</f>
        <v/>
      </c>
      <c r="BV1142" s="9" t="e">
        <f>_xlfn.XLOOKUP(BU1142,Sheet1!S:S,Sheet1!T:T)</f>
        <v>#N/A</v>
      </c>
      <c r="BW1142" s="9" t="e">
        <f>_xlfn.XLOOKUP(D1142,Sheet1!B:B,Sheet1!M:M)</f>
        <v>#N/A</v>
      </c>
      <c r="BZ1142" s="108">
        <f t="shared" si="327"/>
        <v>36</v>
      </c>
      <c r="CB1142" s="12">
        <f>AW1142/AY1142</f>
        <v>0.52</v>
      </c>
      <c r="CC1142" s="12">
        <f>AX1142/AY1142</f>
        <v>0.48</v>
      </c>
      <c r="CG1142" s="1" t="str">
        <f>IF(BO1142&lt;80,"Below 80",
IF(BO1142&lt;=120,"80-120",
IF(BO1142&lt;=200,"&gt; 120-200",
IF(BO1142&lt;=300,"&gt;200-300",
IF(BO1142&lt;=500,"&gt;300-500",
"&gt;500")))))</f>
        <v>Below 80</v>
      </c>
      <c r="CH1142" s="1" t="str">
        <f>IFERROR(_xlfn.XLOOKUP(CG1142,Scenario!M:M,Scenario!N:N),"")</f>
        <v/>
      </c>
      <c r="CI1142" s="1" t="str">
        <f t="shared" si="328"/>
        <v>Yes</v>
      </c>
      <c r="CJ1142" s="75">
        <v>36</v>
      </c>
    </row>
    <row r="1143" spans="1:89" hidden="1">
      <c r="A1143" s="2">
        <v>1142</v>
      </c>
      <c r="B1143" s="2">
        <v>2025</v>
      </c>
      <c r="C1143" s="1">
        <v>0</v>
      </c>
      <c r="D1143" s="37" t="str">
        <v>0015g00001dJmpjAAC</v>
      </c>
      <c r="E1143" s="37" t="str">
        <v>M/S B.K. CEMENT SUPPLIER</v>
      </c>
      <c r="F1143" s="37" t="str">
        <v>UTTARAKHAND</v>
      </c>
      <c r="G1143" s="37" t="str">
        <v>DEHRADUN</v>
      </c>
      <c r="H1143" s="37">
        <v>0</v>
      </c>
      <c r="I1143" s="37" t="str">
        <v>SHIVA SALES INDIA CORPORATION</v>
      </c>
      <c r="J1143" s="37" t="str">
        <v>Ravi Kumar</v>
      </c>
      <c r="K1143" s="37">
        <v>0</v>
      </c>
      <c r="L1143" s="37" t="str">
        <v>C12821</v>
      </c>
      <c r="M1143" s="37" t="str">
        <v>North</v>
      </c>
      <c r="N1143" s="2">
        <v>249201</v>
      </c>
      <c r="O1143" s="2" t="str">
        <v>05ACRPG3168L1Z8</v>
      </c>
      <c r="P1143" s="2">
        <v>9837059762</v>
      </c>
      <c r="Q1143" s="2" t="str">
        <v>May'25</v>
      </c>
      <c r="R1143" s="2">
        <v>2026</v>
      </c>
      <c r="S1143" s="1">
        <v>0</v>
      </c>
      <c r="T1143" s="2">
        <v>200</v>
      </c>
      <c r="U1143" s="12">
        <v>4.8333333333333332E-2</v>
      </c>
      <c r="V1143" s="1" t="str">
        <v>Challenger</v>
      </c>
      <c r="W1143" s="13">
        <v>0</v>
      </c>
      <c r="X1143" s="13">
        <v>0</v>
      </c>
      <c r="Y1143" s="13">
        <v>0</v>
      </c>
      <c r="Z1143" s="13">
        <v>0</v>
      </c>
      <c r="AA1143" s="13">
        <v>0</v>
      </c>
      <c r="AB1143" s="13">
        <v>0</v>
      </c>
      <c r="AC1143" s="13">
        <v>0</v>
      </c>
      <c r="AD1143" s="13">
        <v>0</v>
      </c>
      <c r="AE1143" s="13">
        <v>0</v>
      </c>
      <c r="AF1143" s="13">
        <v>0</v>
      </c>
      <c r="AG1143" s="13">
        <v>0</v>
      </c>
      <c r="AH1143" s="13">
        <v>0</v>
      </c>
      <c r="AI1143" s="13">
        <v>0</v>
      </c>
      <c r="AJ1143" s="13">
        <v>0</v>
      </c>
      <c r="AK1143" s="13">
        <v>0</v>
      </c>
      <c r="AL1143" s="13">
        <v>0</v>
      </c>
      <c r="AM1143" s="13">
        <v>6</v>
      </c>
      <c r="AN1143" s="13">
        <v>17</v>
      </c>
      <c r="AO1143" s="13">
        <v>0</v>
      </c>
      <c r="AP1143" s="13">
        <v>14</v>
      </c>
      <c r="AQ1143" s="13">
        <v>21</v>
      </c>
      <c r="AR1143" s="13">
        <v>0</v>
      </c>
      <c r="AS1143" s="13">
        <v>15</v>
      </c>
      <c r="AT1143" s="13">
        <v>10</v>
      </c>
      <c r="AU1143" s="13">
        <v>19</v>
      </c>
      <c r="AV1143" s="13">
        <v>0</v>
      </c>
      <c r="AW1143" s="16">
        <f t="shared" si="313"/>
        <v>102</v>
      </c>
      <c r="AX1143" s="16">
        <v>116</v>
      </c>
      <c r="AY1143" s="10">
        <f t="shared" si="314"/>
        <v>218</v>
      </c>
      <c r="AZ1143" s="10">
        <f>SUM(Z1143:AK1143)</f>
        <v>0</v>
      </c>
      <c r="BA1143" s="10">
        <v>100</v>
      </c>
      <c r="BB1143" s="10">
        <f t="shared" si="315"/>
        <v>-2</v>
      </c>
      <c r="BC1143" s="10">
        <f t="shared" si="316"/>
        <v>-0.5</v>
      </c>
      <c r="BD1143" s="10">
        <f t="shared" si="317"/>
        <v>218</v>
      </c>
      <c r="BE1143" s="10">
        <f t="shared" si="330"/>
        <v>-102</v>
      </c>
      <c r="BF1143" s="2" t="s">
        <v>119</v>
      </c>
      <c r="BG1143" s="10">
        <f t="shared" si="318"/>
        <v>9.125</v>
      </c>
      <c r="BH1143" s="36" t="s">
        <v>118</v>
      </c>
      <c r="BI1143" s="39" t="str">
        <f t="shared" si="319"/>
        <v/>
      </c>
      <c r="BJ1143" s="39" t="str">
        <f t="shared" si="320"/>
        <v>A</v>
      </c>
      <c r="BK1143" s="16">
        <f>SUM(AR1143:AX1143)</f>
        <v>262</v>
      </c>
      <c r="BL1143" s="10">
        <f>SUM(AL1143:AQ1143)</f>
        <v>58</v>
      </c>
      <c r="BM1143" s="12">
        <f t="shared" si="321"/>
        <v>1.201834862385321</v>
      </c>
      <c r="BN1143" s="12">
        <f t="shared" si="321"/>
        <v>0.26605504587155965</v>
      </c>
      <c r="BO1143" s="9">
        <f t="shared" si="322"/>
        <v>73</v>
      </c>
      <c r="BP1143" s="39" t="str">
        <f t="shared" si="323"/>
        <v/>
      </c>
      <c r="BQ1143" s="147"/>
      <c r="BR1143" s="9">
        <f t="shared" si="324"/>
        <v>0</v>
      </c>
      <c r="BS1143" s="9">
        <f t="shared" si="325"/>
        <v>0</v>
      </c>
      <c r="BT1143" s="9">
        <f t="shared" si="326"/>
        <v>0</v>
      </c>
      <c r="BU1143" s="9" t="str">
        <f>IFERROR(_xlfn.XLOOKUP(D1143,Sheet1!B:B,Sheet1!L:L),"")</f>
        <v/>
      </c>
      <c r="BV1143" s="9" t="e">
        <f>_xlfn.XLOOKUP(BU1143,Sheet1!S:S,Sheet1!T:T)</f>
        <v>#N/A</v>
      </c>
      <c r="BW1143" s="9" t="e">
        <f>_xlfn.XLOOKUP(D1143,Sheet1!B:B,Sheet1!M:M)</f>
        <v>#N/A</v>
      </c>
      <c r="BZ1143" s="108">
        <f t="shared" si="327"/>
        <v>116</v>
      </c>
      <c r="CB1143" s="12">
        <f>AW1143/AY1143</f>
        <v>0.46788990825688076</v>
      </c>
      <c r="CC1143" s="12">
        <f>AX1143/AY1143</f>
        <v>0.5321100917431193</v>
      </c>
      <c r="CG1143" s="1" t="str">
        <f>IF(BO1143&lt;80,"Below 80",
IF(BO1143&lt;=120,"80-120",
IF(BO1143&lt;=200,"&gt; 120-200",
IF(BO1143&lt;=300,"&gt;200-300",
IF(BO1143&lt;=500,"&gt;300-500",
"&gt;500")))))</f>
        <v>Below 80</v>
      </c>
      <c r="CH1143" s="1" t="str">
        <f>IFERROR(_xlfn.XLOOKUP(CG1143,Scenario!M:M,Scenario!N:N),"")</f>
        <v/>
      </c>
      <c r="CI1143" s="1" t="str">
        <f t="shared" si="328"/>
        <v>Yes</v>
      </c>
      <c r="CJ1143" s="75">
        <v>101</v>
      </c>
    </row>
    <row r="1144" spans="1:89" s="187" customFormat="1" hidden="1">
      <c r="A1144" s="184">
        <v>1143</v>
      </c>
      <c r="B1144" s="2">
        <v>2025</v>
      </c>
      <c r="C1144" s="1">
        <v>0</v>
      </c>
      <c r="D1144" s="185" t="str">
        <v>001J100000VlSMSIA3</v>
      </c>
      <c r="E1144" s="185" t="str">
        <v>MANTRA ISPAT</v>
      </c>
      <c r="F1144" s="185" t="str">
        <v>CHHATTISGARH</v>
      </c>
      <c r="G1144" s="185" t="str">
        <v>RAIPUR</v>
      </c>
      <c r="H1144" s="185">
        <v>0</v>
      </c>
      <c r="I1144" s="185" t="str">
        <v>Global Steel</v>
      </c>
      <c r="J1144" s="185" t="str">
        <v>Swapnil Dahayat</v>
      </c>
      <c r="K1144" s="185">
        <v>0</v>
      </c>
      <c r="L1144" s="185" t="str">
        <v>C13471</v>
      </c>
      <c r="M1144" s="185" t="str">
        <v>Central</v>
      </c>
      <c r="N1144" s="2">
        <v>492001</v>
      </c>
      <c r="O1144" s="2" t="str">
        <v>22AALPL8808N2Z7</v>
      </c>
      <c r="P1144" s="2">
        <v>9752271151</v>
      </c>
      <c r="Q1144" s="184" t="str">
        <v>May'25</v>
      </c>
      <c r="R1144" s="184">
        <v>2026</v>
      </c>
      <c r="S1144" s="1">
        <v>0</v>
      </c>
      <c r="T1144" s="184">
        <v>300</v>
      </c>
      <c r="U1144" s="186">
        <v>0</v>
      </c>
      <c r="V1144" s="187" t="str">
        <v>Alien</v>
      </c>
      <c r="W1144" s="13">
        <v>0</v>
      </c>
      <c r="X1144" s="13">
        <v>0</v>
      </c>
      <c r="Y1144" s="13">
        <v>0</v>
      </c>
      <c r="Z1144" s="13">
        <v>0</v>
      </c>
      <c r="AA1144" s="13">
        <v>0</v>
      </c>
      <c r="AB1144" s="13">
        <v>0</v>
      </c>
      <c r="AC1144" s="13">
        <v>0</v>
      </c>
      <c r="AD1144" s="13">
        <v>0</v>
      </c>
      <c r="AE1144" s="13">
        <v>0</v>
      </c>
      <c r="AF1144" s="13">
        <v>0</v>
      </c>
      <c r="AG1144" s="13">
        <v>0</v>
      </c>
      <c r="AH1144" s="13">
        <v>0</v>
      </c>
      <c r="AI1144" s="13">
        <v>0</v>
      </c>
      <c r="AJ1144" s="13">
        <v>0</v>
      </c>
      <c r="AK1144" s="13">
        <v>0</v>
      </c>
      <c r="AL1144" s="225">
        <v>0</v>
      </c>
      <c r="AM1144" s="225">
        <v>71</v>
      </c>
      <c r="AN1144" s="225">
        <v>0</v>
      </c>
      <c r="AO1144" s="225">
        <v>0</v>
      </c>
      <c r="AP1144" s="225">
        <v>0</v>
      </c>
      <c r="AQ1144" s="225">
        <v>0</v>
      </c>
      <c r="AR1144" s="225">
        <v>0</v>
      </c>
      <c r="AS1144" s="13">
        <v>0</v>
      </c>
      <c r="AT1144" s="13">
        <v>0</v>
      </c>
      <c r="AU1144" s="13">
        <v>0</v>
      </c>
      <c r="AV1144" s="13">
        <v>0</v>
      </c>
      <c r="AW1144" s="16">
        <f t="shared" si="313"/>
        <v>71</v>
      </c>
      <c r="AX1144" s="16">
        <f>AW1144*2</f>
        <v>142</v>
      </c>
      <c r="AY1144" s="10">
        <f t="shared" si="314"/>
        <v>213</v>
      </c>
      <c r="AZ1144" s="118">
        <f>SUM(Z1144:AK1144)</f>
        <v>0</v>
      </c>
      <c r="BA1144" s="118">
        <v>200</v>
      </c>
      <c r="BB1144" s="10">
        <f t="shared" si="315"/>
        <v>129</v>
      </c>
      <c r="BC1144" s="10">
        <f t="shared" si="316"/>
        <v>32.25</v>
      </c>
      <c r="BD1144" s="118">
        <f t="shared" si="317"/>
        <v>213</v>
      </c>
      <c r="BE1144" s="118">
        <f t="shared" si="330"/>
        <v>-71</v>
      </c>
      <c r="BF1144" s="184" t="s">
        <v>119</v>
      </c>
      <c r="BG1144" s="10">
        <f t="shared" si="318"/>
        <v>8.875</v>
      </c>
      <c r="BH1144" s="189" t="s">
        <v>118</v>
      </c>
      <c r="BI1144" s="190" t="str">
        <f t="shared" si="319"/>
        <v>A</v>
      </c>
      <c r="BJ1144" s="190" t="str">
        <f t="shared" si="320"/>
        <v>A</v>
      </c>
      <c r="BK1144" s="188">
        <f>SUM(AR1144:AX1144)</f>
        <v>213</v>
      </c>
      <c r="BL1144" s="118">
        <f>SUM(AL1144:AQ1144)</f>
        <v>71</v>
      </c>
      <c r="BM1144" s="186">
        <f t="shared" si="321"/>
        <v>1</v>
      </c>
      <c r="BN1144" s="186">
        <f t="shared" si="321"/>
        <v>0.33333333333333331</v>
      </c>
      <c r="BO1144" s="9">
        <f t="shared" si="322"/>
        <v>71</v>
      </c>
      <c r="BP1144" s="190" t="str">
        <f t="shared" si="323"/>
        <v/>
      </c>
      <c r="BQ1144" s="192"/>
      <c r="BR1144" s="191">
        <f t="shared" si="324"/>
        <v>0</v>
      </c>
      <c r="BS1144" s="191">
        <f t="shared" si="325"/>
        <v>0</v>
      </c>
      <c r="BT1144" s="191">
        <f t="shared" si="326"/>
        <v>0</v>
      </c>
      <c r="BU1144" s="191" t="str">
        <f>IFERROR(_xlfn.XLOOKUP(D1144,Sheet1!B:B,Sheet1!L:L),"")</f>
        <v/>
      </c>
      <c r="BV1144" s="191" t="e">
        <f>_xlfn.XLOOKUP(BU1144,Sheet1!S:S,Sheet1!T:T)</f>
        <v>#N/A</v>
      </c>
      <c r="BW1144" s="191" t="e">
        <f>_xlfn.XLOOKUP(D1144,Sheet1!B:B,Sheet1!M:M)</f>
        <v>#N/A</v>
      </c>
      <c r="BX1144" s="194" t="s">
        <v>123</v>
      </c>
      <c r="BZ1144" s="193">
        <f t="shared" si="327"/>
        <v>142</v>
      </c>
      <c r="CB1144" s="186">
        <f>AW1144/AY1144</f>
        <v>0.33333333333333331</v>
      </c>
      <c r="CC1144" s="186">
        <f>AX1144/AY1144</f>
        <v>0.66666666666666663</v>
      </c>
      <c r="CG1144" s="187" t="str">
        <f>IF(BO1144&lt;80,"Below 80",
IF(BO1144&lt;=120,"80-120",
IF(BO1144&lt;=200,"&gt; 120-200",
IF(BO1144&lt;=300,"&gt;200-300",
IF(BO1144&lt;=500,"&gt;300-500",
"&gt;500")))))</f>
        <v>Below 80</v>
      </c>
      <c r="CH1144" s="187" t="str">
        <f>IFERROR(_xlfn.XLOOKUP(CG1144,Scenario!M:M,Scenario!N:N),"")</f>
        <v/>
      </c>
      <c r="CI1144" s="1" t="b">
        <f t="shared" si="328"/>
        <v>0</v>
      </c>
      <c r="CJ1144" s="75">
        <v>142</v>
      </c>
      <c r="CK1144" s="1"/>
    </row>
    <row r="1145" spans="1:89" hidden="1">
      <c r="A1145" s="2">
        <v>1144</v>
      </c>
      <c r="B1145" s="2">
        <v>2025</v>
      </c>
      <c r="C1145" s="1">
        <v>0</v>
      </c>
      <c r="D1145" s="37" t="str">
        <v>0015g00001XK3RqAAL</v>
      </c>
      <c r="E1145" s="37" t="str">
        <v>LAXMI ISPAT COMPANY</v>
      </c>
      <c r="F1145" s="37" t="str">
        <v>MADHYA PRADESH</v>
      </c>
      <c r="G1145" s="37" t="str">
        <v>JABALPUR</v>
      </c>
      <c r="H1145" s="37">
        <v>0</v>
      </c>
      <c r="I1145" s="37" t="str">
        <v>Global Steel</v>
      </c>
      <c r="J1145" s="37" t="str">
        <v>Swapnil Dahayat</v>
      </c>
      <c r="K1145" s="37">
        <v>0</v>
      </c>
      <c r="L1145" s="37" t="str">
        <v>C13471</v>
      </c>
      <c r="M1145" s="37" t="str">
        <v>Central</v>
      </c>
      <c r="N1145" s="2">
        <v>482001</v>
      </c>
      <c r="O1145" s="2" t="str">
        <v>23AGYPA5545J1Z4</v>
      </c>
      <c r="P1145" s="2">
        <v>9300934990</v>
      </c>
      <c r="Q1145" s="2" t="str">
        <v>May'25</v>
      </c>
      <c r="R1145" s="2">
        <v>2026</v>
      </c>
      <c r="S1145" s="1">
        <v>0</v>
      </c>
      <c r="T1145" s="2">
        <v>100</v>
      </c>
      <c r="U1145" s="12">
        <v>7.4666666666666666E-3</v>
      </c>
      <c r="V1145" s="1" t="str">
        <v>Challenger</v>
      </c>
      <c r="W1145" s="13">
        <v>0</v>
      </c>
      <c r="X1145" s="13">
        <v>0</v>
      </c>
      <c r="Y1145" s="13">
        <v>0</v>
      </c>
      <c r="Z1145" s="13">
        <v>0</v>
      </c>
      <c r="AA1145" s="13">
        <v>0</v>
      </c>
      <c r="AB1145" s="13">
        <v>0</v>
      </c>
      <c r="AC1145" s="13">
        <v>0</v>
      </c>
      <c r="AD1145" s="13">
        <v>0</v>
      </c>
      <c r="AE1145" s="13">
        <v>0</v>
      </c>
      <c r="AF1145" s="13">
        <v>0</v>
      </c>
      <c r="AG1145" s="13">
        <v>0</v>
      </c>
      <c r="AH1145" s="13">
        <v>0</v>
      </c>
      <c r="AI1145" s="13">
        <v>0</v>
      </c>
      <c r="AJ1145" s="13">
        <v>0</v>
      </c>
      <c r="AK1145" s="13">
        <v>0</v>
      </c>
      <c r="AL1145" s="13">
        <v>0</v>
      </c>
      <c r="AM1145" s="13">
        <v>2</v>
      </c>
      <c r="AN1145" s="13">
        <v>0</v>
      </c>
      <c r="AO1145" s="13">
        <v>0</v>
      </c>
      <c r="AP1145" s="13">
        <v>0</v>
      </c>
      <c r="AQ1145" s="13">
        <v>0</v>
      </c>
      <c r="AR1145" s="13">
        <v>0</v>
      </c>
      <c r="AS1145" s="13">
        <v>0</v>
      </c>
      <c r="AT1145" s="13">
        <v>1.54</v>
      </c>
      <c r="AU1145" s="13">
        <v>0</v>
      </c>
      <c r="AV1145" s="13">
        <v>0.7</v>
      </c>
      <c r="AW1145" s="16">
        <f t="shared" si="313"/>
        <v>3.54</v>
      </c>
      <c r="AX1145" s="16">
        <v>4</v>
      </c>
      <c r="AY1145" s="10">
        <f t="shared" si="314"/>
        <v>7.54</v>
      </c>
      <c r="AZ1145" s="10">
        <f>SUM(Z1145:AK1145)</f>
        <v>0</v>
      </c>
      <c r="BA1145" s="10">
        <f>AY1145</f>
        <v>7.54</v>
      </c>
      <c r="BB1145" s="10">
        <f t="shared" si="315"/>
        <v>4</v>
      </c>
      <c r="BC1145" s="10">
        <f t="shared" si="316"/>
        <v>1</v>
      </c>
      <c r="BD1145" s="10">
        <f t="shared" si="317"/>
        <v>7.54</v>
      </c>
      <c r="BE1145" s="10">
        <f t="shared" si="330"/>
        <v>-3.54</v>
      </c>
      <c r="BF1145" s="2" t="s">
        <v>119</v>
      </c>
      <c r="BG1145" s="10">
        <f t="shared" si="318"/>
        <v>0.25</v>
      </c>
      <c r="BH1145" s="36" t="s">
        <v>118</v>
      </c>
      <c r="BI1145" s="39" t="str">
        <f t="shared" si="319"/>
        <v/>
      </c>
      <c r="BJ1145" s="39" t="str">
        <f t="shared" si="320"/>
        <v/>
      </c>
      <c r="BK1145" s="16">
        <f>SUM(AR1145:AX1145)</f>
        <v>9.7800000000000011</v>
      </c>
      <c r="BL1145" s="10">
        <f>SUM(AL1145:AQ1145)</f>
        <v>2</v>
      </c>
      <c r="BM1145" s="12">
        <f t="shared" si="321"/>
        <v>1.2970822281167109</v>
      </c>
      <c r="BN1145" s="12">
        <f t="shared" si="321"/>
        <v>0.26525198938992045</v>
      </c>
      <c r="BO1145" s="9">
        <f t="shared" si="322"/>
        <v>2</v>
      </c>
      <c r="BP1145" s="39" t="str">
        <f t="shared" si="323"/>
        <v/>
      </c>
      <c r="BQ1145" s="147"/>
      <c r="BR1145" s="9">
        <f t="shared" si="324"/>
        <v>0</v>
      </c>
      <c r="BS1145" s="9">
        <f t="shared" si="325"/>
        <v>0</v>
      </c>
      <c r="BT1145" s="9">
        <f t="shared" si="326"/>
        <v>0</v>
      </c>
      <c r="BU1145" s="9" t="str">
        <f>IFERROR(_xlfn.XLOOKUP(D1145,Sheet1!B:B,Sheet1!L:L),"")</f>
        <v/>
      </c>
      <c r="BV1145" s="9" t="e">
        <f>_xlfn.XLOOKUP(BU1145,Sheet1!S:S,Sheet1!T:T)</f>
        <v>#N/A</v>
      </c>
      <c r="BW1145" s="9" t="e">
        <f>_xlfn.XLOOKUP(D1145,Sheet1!B:B,Sheet1!M:M)</f>
        <v>#N/A</v>
      </c>
      <c r="BZ1145" s="108">
        <f t="shared" si="327"/>
        <v>4</v>
      </c>
      <c r="CB1145" s="12">
        <f>AW1145/AY1145</f>
        <v>0.46949602122015915</v>
      </c>
      <c r="CC1145" s="12">
        <f>AX1145/AY1145</f>
        <v>0.5305039787798409</v>
      </c>
      <c r="CG1145" s="1" t="str">
        <f>IF(BO1145&lt;80,"Below 80",
IF(BO1145&lt;=120,"80-120",
IF(BO1145&lt;=200,"&gt; 120-200",
IF(BO1145&lt;=300,"&gt;200-300",
IF(BO1145&lt;=500,"&gt;300-500",
"&gt;500")))))</f>
        <v>Below 80</v>
      </c>
      <c r="CH1145" s="1" t="str">
        <f>IFERROR(_xlfn.XLOOKUP(CG1145,Scenario!M:M,Scenario!N:N),"")</f>
        <v/>
      </c>
      <c r="CI1145" s="1" t="str">
        <f t="shared" si="328"/>
        <v>Yes</v>
      </c>
      <c r="CJ1145" s="75">
        <v>4</v>
      </c>
    </row>
    <row r="1146" spans="1:89" hidden="1">
      <c r="A1146" s="2">
        <v>1145</v>
      </c>
      <c r="B1146" s="2">
        <v>2025</v>
      </c>
      <c r="C1146" s="1">
        <v>0</v>
      </c>
      <c r="D1146" s="37" t="str">
        <v>001J100000VnSWmIAN</v>
      </c>
      <c r="E1146" s="37" t="str">
        <v>MADHURI ENTERPRISES</v>
      </c>
      <c r="F1146" s="37" t="str">
        <v>MADHYA PRADESH</v>
      </c>
      <c r="G1146" s="37" t="str">
        <v>DINDORI</v>
      </c>
      <c r="H1146" s="37">
        <v>0</v>
      </c>
      <c r="I1146" s="37" t="str">
        <v>Global Steel</v>
      </c>
      <c r="J1146" s="37" t="str">
        <v>Swapnil Dahayat</v>
      </c>
      <c r="K1146" s="37">
        <v>0</v>
      </c>
      <c r="L1146" s="37" t="str">
        <v>C13471</v>
      </c>
      <c r="M1146" s="37" t="str">
        <v>Central</v>
      </c>
      <c r="N1146" s="2">
        <v>481879</v>
      </c>
      <c r="O1146" s="2" t="str">
        <v>23CHNPJ1890B1ZJ</v>
      </c>
      <c r="P1146" s="2">
        <v>8349949033</v>
      </c>
      <c r="Q1146" s="2" t="str">
        <v>May'25</v>
      </c>
      <c r="R1146" s="2">
        <v>2026</v>
      </c>
      <c r="S1146" s="1">
        <v>0</v>
      </c>
      <c r="T1146" s="2">
        <v>75</v>
      </c>
      <c r="U1146" s="12">
        <v>0</v>
      </c>
      <c r="V1146" s="1" t="str">
        <v>Challenger</v>
      </c>
      <c r="W1146" s="13">
        <v>0</v>
      </c>
      <c r="X1146" s="13">
        <v>0</v>
      </c>
      <c r="Y1146" s="13">
        <v>0</v>
      </c>
      <c r="Z1146" s="13">
        <v>0</v>
      </c>
      <c r="AA1146" s="13">
        <v>0</v>
      </c>
      <c r="AB1146" s="13">
        <v>0</v>
      </c>
      <c r="AC1146" s="13">
        <v>0</v>
      </c>
      <c r="AD1146" s="13">
        <v>0</v>
      </c>
      <c r="AE1146" s="13">
        <v>0</v>
      </c>
      <c r="AF1146" s="13">
        <v>0</v>
      </c>
      <c r="AG1146" s="13">
        <v>0</v>
      </c>
      <c r="AH1146" s="13">
        <v>0</v>
      </c>
      <c r="AI1146" s="13">
        <v>0</v>
      </c>
      <c r="AJ1146" s="13">
        <v>0</v>
      </c>
      <c r="AK1146" s="13">
        <v>0</v>
      </c>
      <c r="AL1146" s="13">
        <v>0</v>
      </c>
      <c r="AM1146" s="13">
        <v>5</v>
      </c>
      <c r="AN1146" s="13">
        <v>0</v>
      </c>
      <c r="AO1146" s="13">
        <v>0</v>
      </c>
      <c r="AP1146" s="13">
        <v>0</v>
      </c>
      <c r="AQ1146" s="13">
        <v>0</v>
      </c>
      <c r="AR1146" s="13">
        <v>0</v>
      </c>
      <c r="AS1146" s="13">
        <v>0</v>
      </c>
      <c r="AT1146" s="13">
        <v>0</v>
      </c>
      <c r="AU1146" s="13">
        <v>0</v>
      </c>
      <c r="AV1146" s="13">
        <v>0</v>
      </c>
      <c r="AW1146" s="16">
        <f t="shared" si="313"/>
        <v>5</v>
      </c>
      <c r="AX1146" s="16">
        <v>10</v>
      </c>
      <c r="AY1146" s="10">
        <f t="shared" si="314"/>
        <v>15</v>
      </c>
      <c r="AZ1146" s="10">
        <f>SUM(Z1146:AK1146)</f>
        <v>0</v>
      </c>
      <c r="BA1146" s="10">
        <f>AY1146</f>
        <v>15</v>
      </c>
      <c r="BB1146" s="10">
        <f t="shared" si="315"/>
        <v>10</v>
      </c>
      <c r="BC1146" s="10">
        <f t="shared" si="316"/>
        <v>2.5</v>
      </c>
      <c r="BD1146" s="10">
        <f t="shared" si="317"/>
        <v>15</v>
      </c>
      <c r="BE1146" s="10">
        <f t="shared" si="330"/>
        <v>-5</v>
      </c>
      <c r="BF1146" s="2" t="s">
        <v>119</v>
      </c>
      <c r="BG1146" s="10">
        <f t="shared" si="318"/>
        <v>0.625</v>
      </c>
      <c r="BH1146" s="36" t="s">
        <v>118</v>
      </c>
      <c r="BI1146" s="39" t="str">
        <f t="shared" si="319"/>
        <v/>
      </c>
      <c r="BJ1146" s="39" t="str">
        <f t="shared" si="320"/>
        <v/>
      </c>
      <c r="BK1146" s="16">
        <f>SUM(AR1146:AX1146)</f>
        <v>15</v>
      </c>
      <c r="BL1146" s="10">
        <f>SUM(AL1146:AQ1146)</f>
        <v>5</v>
      </c>
      <c r="BM1146" s="12">
        <f t="shared" si="321"/>
        <v>1</v>
      </c>
      <c r="BN1146" s="12">
        <f t="shared" si="321"/>
        <v>0.33333333333333331</v>
      </c>
      <c r="BO1146" s="9">
        <f t="shared" si="322"/>
        <v>5</v>
      </c>
      <c r="BP1146" s="39" t="str">
        <f t="shared" si="323"/>
        <v/>
      </c>
      <c r="BQ1146" s="147"/>
      <c r="BR1146" s="9">
        <f t="shared" si="324"/>
        <v>0</v>
      </c>
      <c r="BS1146" s="9">
        <f t="shared" si="325"/>
        <v>0</v>
      </c>
      <c r="BT1146" s="9">
        <f t="shared" si="326"/>
        <v>0</v>
      </c>
      <c r="BU1146" s="9" t="str">
        <f>IFERROR(_xlfn.XLOOKUP(D1146,Sheet1!B:B,Sheet1!L:L),"")</f>
        <v/>
      </c>
      <c r="BV1146" s="9" t="e">
        <f>_xlfn.XLOOKUP(BU1146,Sheet1!S:S,Sheet1!T:T)</f>
        <v>#N/A</v>
      </c>
      <c r="BW1146" s="9" t="e">
        <f>_xlfn.XLOOKUP(D1146,Sheet1!B:B,Sheet1!M:M)</f>
        <v>#N/A</v>
      </c>
      <c r="BZ1146" s="108">
        <f t="shared" si="327"/>
        <v>10</v>
      </c>
      <c r="CB1146" s="12">
        <f>AW1146/AY1146</f>
        <v>0.33333333333333331</v>
      </c>
      <c r="CC1146" s="12">
        <f>AX1146/AY1146</f>
        <v>0.66666666666666663</v>
      </c>
      <c r="CG1146" s="1" t="str">
        <f>IF(BO1146&lt;80,"Below 80",
IF(BO1146&lt;=120,"80-120",
IF(BO1146&lt;=200,"&gt; 120-200",
IF(BO1146&lt;=300,"&gt;200-300",
IF(BO1146&lt;=500,"&gt;300-500",
"&gt;500")))))</f>
        <v>Below 80</v>
      </c>
      <c r="CH1146" s="1" t="str">
        <f>IFERROR(_xlfn.XLOOKUP(CG1146,Scenario!M:M,Scenario!N:N),"")</f>
        <v/>
      </c>
      <c r="CI1146" s="1" t="str">
        <f t="shared" si="328"/>
        <v>Yes</v>
      </c>
      <c r="CJ1146" s="75">
        <v>10</v>
      </c>
    </row>
    <row r="1147" spans="1:89" hidden="1">
      <c r="A1147" s="2">
        <v>1146</v>
      </c>
      <c r="B1147" s="2">
        <v>2025</v>
      </c>
      <c r="C1147" s="1">
        <v>0</v>
      </c>
      <c r="D1147" s="37" t="str">
        <v>0015g000015zvW3AAI</v>
      </c>
      <c r="E1147" s="37" t="str">
        <v>SANJAY STEEL TRADERS</v>
      </c>
      <c r="F1147" s="37" t="str">
        <v>MADHYA PRADESH</v>
      </c>
      <c r="G1147" s="37" t="str">
        <v>REWA</v>
      </c>
      <c r="H1147" s="37">
        <v>0</v>
      </c>
      <c r="I1147" s="37" t="str">
        <v>Global Steel</v>
      </c>
      <c r="J1147" s="37" t="str">
        <v>Dharmendra Kumar Yadav</v>
      </c>
      <c r="K1147" s="37">
        <v>0</v>
      </c>
      <c r="L1147" s="37" t="str">
        <v>C13471</v>
      </c>
      <c r="M1147" s="37" t="str">
        <v>Central</v>
      </c>
      <c r="N1147" s="2">
        <v>486001</v>
      </c>
      <c r="O1147" s="2" t="str">
        <v>23AIMPG9567G1ZY</v>
      </c>
      <c r="P1147" s="2">
        <v>9754186065</v>
      </c>
      <c r="Q1147" s="2" t="str">
        <v>May'25</v>
      </c>
      <c r="R1147" s="2">
        <v>2026</v>
      </c>
      <c r="S1147" s="1">
        <v>0</v>
      </c>
      <c r="T1147" s="2">
        <v>200</v>
      </c>
      <c r="U1147" s="12">
        <v>0.12291666666666666</v>
      </c>
      <c r="V1147" s="1" t="str">
        <v>Star</v>
      </c>
      <c r="W1147" s="13">
        <v>0</v>
      </c>
      <c r="X1147" s="13">
        <v>0</v>
      </c>
      <c r="Y1147" s="13">
        <v>0</v>
      </c>
      <c r="Z1147" s="13">
        <v>0</v>
      </c>
      <c r="AA1147" s="13">
        <v>0</v>
      </c>
      <c r="AB1147" s="13">
        <v>0</v>
      </c>
      <c r="AC1147" s="13">
        <v>0</v>
      </c>
      <c r="AD1147" s="13">
        <v>0</v>
      </c>
      <c r="AE1147" s="13">
        <v>0</v>
      </c>
      <c r="AF1147" s="13">
        <v>0</v>
      </c>
      <c r="AG1147" s="13">
        <v>0</v>
      </c>
      <c r="AH1147" s="13">
        <v>0</v>
      </c>
      <c r="AI1147" s="13">
        <v>0</v>
      </c>
      <c r="AJ1147" s="13">
        <v>0</v>
      </c>
      <c r="AK1147" s="13">
        <v>0</v>
      </c>
      <c r="AL1147" s="13">
        <v>0</v>
      </c>
      <c r="AM1147" s="13">
        <v>30</v>
      </c>
      <c r="AN1147" s="13">
        <v>0</v>
      </c>
      <c r="AO1147" s="13">
        <v>0</v>
      </c>
      <c r="AP1147" s="13">
        <v>14.57</v>
      </c>
      <c r="AQ1147" s="13">
        <v>10.97</v>
      </c>
      <c r="AR1147" s="13">
        <v>41.85</v>
      </c>
      <c r="AS1147" s="13">
        <v>9.9700000000000006</v>
      </c>
      <c r="AT1147" s="13">
        <v>0</v>
      </c>
      <c r="AU1147" s="13">
        <v>25</v>
      </c>
      <c r="AV1147" s="13">
        <v>48.75</v>
      </c>
      <c r="AW1147" s="16">
        <f t="shared" si="313"/>
        <v>132.36000000000001</v>
      </c>
      <c r="AX1147" s="16">
        <v>203.61</v>
      </c>
      <c r="AY1147" s="10">
        <v>301</v>
      </c>
      <c r="AZ1147" s="10">
        <f>SUM(Z1147:AK1147)</f>
        <v>0</v>
      </c>
      <c r="BA1147" s="10">
        <v>200</v>
      </c>
      <c r="BB1147" s="10">
        <f t="shared" si="315"/>
        <v>67.639999999999986</v>
      </c>
      <c r="BC1147" s="10">
        <f t="shared" si="316"/>
        <v>16.909999999999997</v>
      </c>
      <c r="BD1147" s="10">
        <f t="shared" si="317"/>
        <v>301</v>
      </c>
      <c r="BE1147" s="10">
        <f t="shared" si="330"/>
        <v>-132.36000000000001</v>
      </c>
      <c r="BF1147" s="2" t="s">
        <v>119</v>
      </c>
      <c r="BG1147" s="10">
        <f t="shared" si="318"/>
        <v>13.42</v>
      </c>
      <c r="BH1147" s="36" t="s">
        <v>118</v>
      </c>
      <c r="BI1147" s="39" t="str">
        <f t="shared" si="319"/>
        <v>A</v>
      </c>
      <c r="BJ1147" s="39" t="str">
        <f t="shared" si="320"/>
        <v>B</v>
      </c>
      <c r="BK1147" s="16">
        <f>SUM(AR1147:AX1147)</f>
        <v>461.54</v>
      </c>
      <c r="BL1147" s="10">
        <f>SUM(AL1147:AQ1147)</f>
        <v>55.54</v>
      </c>
      <c r="BM1147" s="12">
        <f t="shared" si="321"/>
        <v>1.5333554817275747</v>
      </c>
      <c r="BN1147" s="12">
        <f t="shared" si="321"/>
        <v>0.18451827242524918</v>
      </c>
      <c r="BO1147" s="9">
        <f t="shared" si="322"/>
        <v>107.36</v>
      </c>
      <c r="BP1147" s="39" t="str">
        <f t="shared" si="323"/>
        <v/>
      </c>
      <c r="BQ1147" s="147" t="s">
        <v>206</v>
      </c>
      <c r="BR1147" s="9">
        <f t="shared" si="324"/>
        <v>0</v>
      </c>
      <c r="BS1147" s="9">
        <f t="shared" si="325"/>
        <v>0</v>
      </c>
      <c r="BT1147" s="9">
        <f t="shared" si="326"/>
        <v>0</v>
      </c>
      <c r="BU1147" s="9" t="str">
        <f>IFERROR(_xlfn.XLOOKUP(D1147,Sheet1!B:B,Sheet1!L:L),"")</f>
        <v/>
      </c>
      <c r="BV1147" s="9" t="e">
        <f>_xlfn.XLOOKUP(BU1147,Sheet1!S:S,Sheet1!T:T)</f>
        <v>#N/A</v>
      </c>
      <c r="BW1147" s="9" t="e">
        <f>_xlfn.XLOOKUP(D1147,Sheet1!B:B,Sheet1!M:M)</f>
        <v>#N/A</v>
      </c>
      <c r="BX1147" s="11" t="s">
        <v>123</v>
      </c>
      <c r="BY1147" s="1">
        <v>301</v>
      </c>
      <c r="BZ1147" s="108">
        <f t="shared" si="327"/>
        <v>168.64</v>
      </c>
      <c r="CB1147" s="12">
        <f>AW1147/AY1147</f>
        <v>0.43973421926910305</v>
      </c>
      <c r="CC1147" s="12">
        <f>AX1147/AY1147</f>
        <v>0.67644518272425258</v>
      </c>
      <c r="CG1147" s="1" t="str">
        <f>IF(BO1147&lt;80,"Below 80",
IF(BO1147&lt;=120,"80-120",
IF(BO1147&lt;=200,"&gt; 120-200",
IF(BO1147&lt;=300,"&gt;200-300",
IF(BO1147&lt;=500,"&gt;300-500",
"&gt;500")))))</f>
        <v>80-120</v>
      </c>
      <c r="CH1147" s="1" t="str">
        <f>IFERROR(_xlfn.XLOOKUP(CG1147,Scenario!M:M,Scenario!N:N),"")</f>
        <v>A</v>
      </c>
      <c r="CI1147" s="1" t="b">
        <f t="shared" si="328"/>
        <v>0</v>
      </c>
      <c r="CJ1147" s="75">
        <v>193.64000000000001</v>
      </c>
    </row>
    <row r="1148" spans="1:89" hidden="1">
      <c r="A1148" s="2">
        <v>1147</v>
      </c>
      <c r="B1148" s="2">
        <v>2025</v>
      </c>
      <c r="C1148" s="1">
        <v>0</v>
      </c>
      <c r="D1148" s="37" t="str">
        <v>001J100000RyUZSIA3</v>
      </c>
      <c r="E1148" s="37" t="str">
        <v>RAJ STEELS</v>
      </c>
      <c r="F1148" s="37" t="str">
        <v>MADHYA PRADESH</v>
      </c>
      <c r="G1148" s="37" t="str">
        <v>SINGRAULI</v>
      </c>
      <c r="H1148" s="37">
        <v>0</v>
      </c>
      <c r="I1148" s="37" t="str">
        <v>Global Steel</v>
      </c>
      <c r="J1148" s="37" t="str">
        <v>Dharmendra Kumar Yadav</v>
      </c>
      <c r="K1148" s="37">
        <v>0</v>
      </c>
      <c r="L1148" s="37" t="str">
        <v>C13471</v>
      </c>
      <c r="M1148" s="37" t="str">
        <v>Central</v>
      </c>
      <c r="N1148" s="2">
        <v>486886</v>
      </c>
      <c r="O1148" s="2" t="str">
        <v>23AKBPG7011N1ZF</v>
      </c>
      <c r="P1148" s="2">
        <v>9926493471</v>
      </c>
      <c r="Q1148" s="2" t="str">
        <v>May'25</v>
      </c>
      <c r="R1148" s="2">
        <v>2026</v>
      </c>
      <c r="S1148" s="1">
        <v>0</v>
      </c>
      <c r="T1148" s="2">
        <v>220</v>
      </c>
      <c r="U1148" s="12">
        <v>0</v>
      </c>
      <c r="V1148" s="1" t="str">
        <v>Alien</v>
      </c>
      <c r="W1148" s="13">
        <v>0</v>
      </c>
      <c r="X1148" s="13">
        <v>0</v>
      </c>
      <c r="Y1148" s="13">
        <v>0</v>
      </c>
      <c r="Z1148" s="13">
        <v>0</v>
      </c>
      <c r="AA1148" s="13">
        <v>0</v>
      </c>
      <c r="AB1148" s="13">
        <v>0</v>
      </c>
      <c r="AC1148" s="13">
        <v>0</v>
      </c>
      <c r="AD1148" s="13">
        <v>0</v>
      </c>
      <c r="AE1148" s="13">
        <v>0</v>
      </c>
      <c r="AF1148" s="13">
        <v>0</v>
      </c>
      <c r="AG1148" s="13">
        <v>0</v>
      </c>
      <c r="AH1148" s="13">
        <v>0</v>
      </c>
      <c r="AI1148" s="13">
        <v>0</v>
      </c>
      <c r="AJ1148" s="13">
        <v>0</v>
      </c>
      <c r="AK1148" s="13">
        <v>0</v>
      </c>
      <c r="AL1148" s="13">
        <v>0</v>
      </c>
      <c r="AM1148" s="13">
        <v>26</v>
      </c>
      <c r="AN1148" s="13">
        <v>0</v>
      </c>
      <c r="AO1148" s="13">
        <v>0</v>
      </c>
      <c r="AP1148" s="13">
        <v>0</v>
      </c>
      <c r="AQ1148" s="13">
        <v>0</v>
      </c>
      <c r="AR1148" s="13">
        <v>0</v>
      </c>
      <c r="AS1148" s="13">
        <v>0</v>
      </c>
      <c r="AT1148" s="13">
        <v>0</v>
      </c>
      <c r="AU1148" s="13">
        <v>0</v>
      </c>
      <c r="AV1148" s="13">
        <v>0</v>
      </c>
      <c r="AW1148" s="16">
        <f t="shared" si="313"/>
        <v>26</v>
      </c>
      <c r="AX1148" s="16">
        <v>52</v>
      </c>
      <c r="AY1148" s="10">
        <f t="shared" si="314"/>
        <v>78</v>
      </c>
      <c r="AZ1148" s="10">
        <f>SUM(Z1148:AK1148)</f>
        <v>0</v>
      </c>
      <c r="BA1148" s="10">
        <v>56</v>
      </c>
      <c r="BB1148" s="10">
        <f t="shared" si="315"/>
        <v>30</v>
      </c>
      <c r="BC1148" s="10">
        <f t="shared" si="316"/>
        <v>7.5</v>
      </c>
      <c r="BD1148" s="10">
        <f t="shared" si="317"/>
        <v>78</v>
      </c>
      <c r="BE1148" s="10">
        <f t="shared" si="330"/>
        <v>-26</v>
      </c>
      <c r="BF1148" s="2" t="s">
        <v>119</v>
      </c>
      <c r="BG1148" s="10">
        <f t="shared" si="318"/>
        <v>3.25</v>
      </c>
      <c r="BH1148" s="36" t="s">
        <v>118</v>
      </c>
      <c r="BI1148" s="39" t="str">
        <f t="shared" si="319"/>
        <v/>
      </c>
      <c r="BJ1148" s="39" t="str">
        <f t="shared" si="320"/>
        <v/>
      </c>
      <c r="BK1148" s="16">
        <f>SUM(AR1148:AX1148)</f>
        <v>78</v>
      </c>
      <c r="BL1148" s="10">
        <f>SUM(AL1148:AQ1148)</f>
        <v>26</v>
      </c>
      <c r="BM1148" s="12">
        <f t="shared" si="321"/>
        <v>1</v>
      </c>
      <c r="BN1148" s="12">
        <f t="shared" si="321"/>
        <v>0.33333333333333331</v>
      </c>
      <c r="BO1148" s="9">
        <f t="shared" si="322"/>
        <v>26</v>
      </c>
      <c r="BP1148" s="39" t="str">
        <f t="shared" si="323"/>
        <v/>
      </c>
      <c r="BQ1148" s="147"/>
      <c r="BR1148" s="9">
        <f t="shared" si="324"/>
        <v>0</v>
      </c>
      <c r="BS1148" s="9">
        <f t="shared" si="325"/>
        <v>0</v>
      </c>
      <c r="BT1148" s="9">
        <f t="shared" si="326"/>
        <v>0</v>
      </c>
      <c r="BU1148" s="9" t="str">
        <f>IFERROR(_xlfn.XLOOKUP(D1148,Sheet1!B:B,Sheet1!L:L),"")</f>
        <v/>
      </c>
      <c r="BV1148" s="9" t="e">
        <f>_xlfn.XLOOKUP(BU1148,Sheet1!S:S,Sheet1!T:T)</f>
        <v>#N/A</v>
      </c>
      <c r="BW1148" s="9" t="e">
        <f>_xlfn.XLOOKUP(D1148,Sheet1!B:B,Sheet1!M:M)</f>
        <v>#N/A</v>
      </c>
      <c r="BZ1148" s="108">
        <f t="shared" si="327"/>
        <v>52</v>
      </c>
      <c r="CB1148" s="12">
        <f>AW1148/AY1148</f>
        <v>0.33333333333333331</v>
      </c>
      <c r="CC1148" s="12">
        <f>AX1148/AY1148</f>
        <v>0.66666666666666663</v>
      </c>
      <c r="CG1148" s="1" t="str">
        <f>IF(BO1148&lt;80,"Below 80",
IF(BO1148&lt;=120,"80-120",
IF(BO1148&lt;=200,"&gt; 120-200",
IF(BO1148&lt;=300,"&gt;200-300",
IF(BO1148&lt;=500,"&gt;300-500",
"&gt;500")))))</f>
        <v>Below 80</v>
      </c>
      <c r="CH1148" s="1" t="str">
        <f>IFERROR(_xlfn.XLOOKUP(CG1148,Scenario!M:M,Scenario!N:N),"")</f>
        <v/>
      </c>
      <c r="CI1148" s="1" t="str">
        <f t="shared" si="328"/>
        <v>Yes</v>
      </c>
      <c r="CJ1148" s="75">
        <v>52</v>
      </c>
    </row>
    <row r="1149" spans="1:89" s="187" customFormat="1" hidden="1">
      <c r="A1149" s="184">
        <v>1148</v>
      </c>
      <c r="B1149" s="2">
        <v>2025</v>
      </c>
      <c r="C1149" s="1">
        <v>0</v>
      </c>
      <c r="D1149" s="185" t="str">
        <v>001J100000VlUa5IAF</v>
      </c>
      <c r="E1149" s="185" t="str">
        <v>MAHESHWARI STEELS</v>
      </c>
      <c r="F1149" s="185" t="str">
        <v>CHHATTISGARH</v>
      </c>
      <c r="G1149" s="185" t="str">
        <v>RAIPUR</v>
      </c>
      <c r="H1149" s="185">
        <v>0</v>
      </c>
      <c r="I1149" s="185" t="str">
        <v>Global Steel</v>
      </c>
      <c r="J1149" s="185" t="str">
        <v>Swapnil Dahayat</v>
      </c>
      <c r="K1149" s="185">
        <v>0</v>
      </c>
      <c r="L1149" s="185" t="str">
        <v>C13471</v>
      </c>
      <c r="M1149" s="185" t="str">
        <v>Central</v>
      </c>
      <c r="N1149" s="2">
        <v>492009</v>
      </c>
      <c r="O1149" s="2" t="str">
        <v>22BMZPS7375C1ZG</v>
      </c>
      <c r="P1149" s="2">
        <v>9302492146</v>
      </c>
      <c r="Q1149" s="184" t="str">
        <v>May'25</v>
      </c>
      <c r="R1149" s="184">
        <v>2026</v>
      </c>
      <c r="S1149" s="1">
        <v>0</v>
      </c>
      <c r="T1149" s="184">
        <v>100</v>
      </c>
      <c r="U1149" s="186">
        <v>0</v>
      </c>
      <c r="V1149" s="187" t="str">
        <v>Challenger</v>
      </c>
      <c r="W1149" s="13">
        <v>0</v>
      </c>
      <c r="X1149" s="13">
        <v>0</v>
      </c>
      <c r="Y1149" s="13">
        <v>0</v>
      </c>
      <c r="Z1149" s="13">
        <v>0</v>
      </c>
      <c r="AA1149" s="13">
        <v>0</v>
      </c>
      <c r="AB1149" s="13">
        <v>0</v>
      </c>
      <c r="AC1149" s="13">
        <v>0</v>
      </c>
      <c r="AD1149" s="13">
        <v>0</v>
      </c>
      <c r="AE1149" s="13">
        <v>0</v>
      </c>
      <c r="AF1149" s="13">
        <v>0</v>
      </c>
      <c r="AG1149" s="13">
        <v>0</v>
      </c>
      <c r="AH1149" s="13">
        <v>0</v>
      </c>
      <c r="AI1149" s="13">
        <v>0</v>
      </c>
      <c r="AJ1149" s="13">
        <v>0</v>
      </c>
      <c r="AK1149" s="13">
        <v>0</v>
      </c>
      <c r="AL1149" s="225">
        <v>0</v>
      </c>
      <c r="AM1149" s="225">
        <v>20</v>
      </c>
      <c r="AN1149" s="225">
        <v>0</v>
      </c>
      <c r="AO1149" s="225">
        <v>0</v>
      </c>
      <c r="AP1149" s="225">
        <v>0</v>
      </c>
      <c r="AQ1149" s="225">
        <v>0</v>
      </c>
      <c r="AR1149" s="225">
        <v>0</v>
      </c>
      <c r="AS1149" s="13">
        <v>0</v>
      </c>
      <c r="AT1149" s="13">
        <v>0</v>
      </c>
      <c r="AU1149" s="13">
        <v>0</v>
      </c>
      <c r="AV1149" s="13">
        <v>0</v>
      </c>
      <c r="AW1149" s="16">
        <f t="shared" si="313"/>
        <v>20</v>
      </c>
      <c r="AX1149" s="16">
        <v>40</v>
      </c>
      <c r="AY1149" s="10">
        <f t="shared" si="314"/>
        <v>60</v>
      </c>
      <c r="AZ1149" s="118">
        <f>SUM(Z1149:AK1149)</f>
        <v>0</v>
      </c>
      <c r="BA1149" s="118">
        <v>40</v>
      </c>
      <c r="BB1149" s="10">
        <f t="shared" si="315"/>
        <v>20</v>
      </c>
      <c r="BC1149" s="10">
        <f t="shared" si="316"/>
        <v>5</v>
      </c>
      <c r="BD1149" s="118">
        <f t="shared" si="317"/>
        <v>60</v>
      </c>
      <c r="BE1149" s="118">
        <f t="shared" si="330"/>
        <v>-20</v>
      </c>
      <c r="BF1149" s="184" t="s">
        <v>119</v>
      </c>
      <c r="BG1149" s="10">
        <f t="shared" si="318"/>
        <v>2.5</v>
      </c>
      <c r="BH1149" s="189" t="s">
        <v>118</v>
      </c>
      <c r="BI1149" s="190" t="str">
        <f t="shared" si="319"/>
        <v/>
      </c>
      <c r="BJ1149" s="190" t="str">
        <f t="shared" si="320"/>
        <v/>
      </c>
      <c r="BK1149" s="188">
        <f>SUM(AR1149:AX1149)</f>
        <v>60</v>
      </c>
      <c r="BL1149" s="118">
        <f>SUM(AL1149:AQ1149)</f>
        <v>20</v>
      </c>
      <c r="BM1149" s="186">
        <f t="shared" si="321"/>
        <v>1</v>
      </c>
      <c r="BN1149" s="186">
        <f t="shared" si="321"/>
        <v>0.33333333333333331</v>
      </c>
      <c r="BO1149" s="9">
        <f t="shared" si="322"/>
        <v>20</v>
      </c>
      <c r="BP1149" s="190" t="str">
        <f t="shared" si="323"/>
        <v/>
      </c>
      <c r="BQ1149" s="192"/>
      <c r="BR1149" s="191">
        <f t="shared" si="324"/>
        <v>0</v>
      </c>
      <c r="BS1149" s="191">
        <f t="shared" si="325"/>
        <v>0</v>
      </c>
      <c r="BT1149" s="191">
        <f t="shared" si="326"/>
        <v>0</v>
      </c>
      <c r="BU1149" s="191" t="str">
        <f>IFERROR(_xlfn.XLOOKUP(D1149,Sheet1!B:B,Sheet1!L:L),"")</f>
        <v/>
      </c>
      <c r="BV1149" s="191" t="e">
        <f>_xlfn.XLOOKUP(BU1149,Sheet1!S:S,Sheet1!T:T)</f>
        <v>#N/A</v>
      </c>
      <c r="BW1149" s="191" t="e">
        <f>_xlfn.XLOOKUP(D1149,Sheet1!B:B,Sheet1!M:M)</f>
        <v>#N/A</v>
      </c>
      <c r="BZ1149" s="193">
        <f t="shared" si="327"/>
        <v>40</v>
      </c>
      <c r="CB1149" s="186">
        <f>AW1149/AY1149</f>
        <v>0.33333333333333331</v>
      </c>
      <c r="CC1149" s="186">
        <f>AX1149/AY1149</f>
        <v>0.66666666666666663</v>
      </c>
      <c r="CG1149" s="187" t="str">
        <f>IF(BO1149&lt;80,"Below 80",
IF(BO1149&lt;=120,"80-120",
IF(BO1149&lt;=200,"&gt; 120-200",
IF(BO1149&lt;=300,"&gt;200-300",
IF(BO1149&lt;=500,"&gt;300-500",
"&gt;500")))))</f>
        <v>Below 80</v>
      </c>
      <c r="CH1149" s="187" t="str">
        <f>IFERROR(_xlfn.XLOOKUP(CG1149,Scenario!M:M,Scenario!N:N),"")</f>
        <v/>
      </c>
      <c r="CI1149" s="1" t="str">
        <f t="shared" si="328"/>
        <v>Yes</v>
      </c>
      <c r="CJ1149" s="75">
        <v>40</v>
      </c>
      <c r="CK1149" s="1"/>
    </row>
    <row r="1150" spans="1:89" hidden="1">
      <c r="A1150" s="2">
        <v>1149</v>
      </c>
      <c r="B1150" s="2">
        <v>2025</v>
      </c>
      <c r="C1150" s="1">
        <v>0</v>
      </c>
      <c r="D1150" s="37" t="str">
        <v>001J100000S0WPJIA3</v>
      </c>
      <c r="E1150" s="37" t="str">
        <v>HOMELY HEAVEN</v>
      </c>
      <c r="F1150" s="37" t="str">
        <v>MADHYA PRADESH</v>
      </c>
      <c r="G1150" s="37" t="str">
        <v>BHOPAL</v>
      </c>
      <c r="H1150" s="37">
        <v>0</v>
      </c>
      <c r="I1150" s="37" t="str">
        <v>Global Steel</v>
      </c>
      <c r="J1150" s="37" t="str">
        <v>Rubean Luther</v>
      </c>
      <c r="K1150" s="37">
        <v>0</v>
      </c>
      <c r="L1150" s="37" t="str">
        <v>C13471</v>
      </c>
      <c r="M1150" s="37" t="str">
        <v>Central</v>
      </c>
      <c r="N1150" s="2">
        <v>462030</v>
      </c>
      <c r="O1150" s="2" t="str">
        <v>23CDJPM4497D2ZE</v>
      </c>
      <c r="P1150" s="2">
        <v>9039577533</v>
      </c>
      <c r="Q1150" s="2" t="str">
        <v>May'25</v>
      </c>
      <c r="R1150" s="2">
        <v>2026</v>
      </c>
      <c r="S1150" s="1">
        <v>0</v>
      </c>
      <c r="T1150" s="2">
        <v>70</v>
      </c>
      <c r="U1150" s="12">
        <v>0</v>
      </c>
      <c r="V1150" s="1" t="str">
        <v>Challenger</v>
      </c>
      <c r="W1150" s="13">
        <v>0</v>
      </c>
      <c r="X1150" s="13">
        <v>0</v>
      </c>
      <c r="Y1150" s="13">
        <v>0</v>
      </c>
      <c r="Z1150" s="13">
        <v>0</v>
      </c>
      <c r="AA1150" s="13">
        <v>0</v>
      </c>
      <c r="AB1150" s="13">
        <v>0</v>
      </c>
      <c r="AC1150" s="13">
        <v>0</v>
      </c>
      <c r="AD1150" s="13">
        <v>0</v>
      </c>
      <c r="AE1150" s="13">
        <v>0</v>
      </c>
      <c r="AF1150" s="13">
        <v>0</v>
      </c>
      <c r="AG1150" s="13">
        <v>0</v>
      </c>
      <c r="AH1150" s="13">
        <v>0</v>
      </c>
      <c r="AI1150" s="13">
        <v>0</v>
      </c>
      <c r="AJ1150" s="13">
        <v>0</v>
      </c>
      <c r="AK1150" s="13">
        <v>0</v>
      </c>
      <c r="AL1150" s="13">
        <v>0</v>
      </c>
      <c r="AM1150" s="13">
        <v>6</v>
      </c>
      <c r="AN1150" s="13">
        <v>0</v>
      </c>
      <c r="AO1150" s="13">
        <v>0</v>
      </c>
      <c r="AP1150" s="13">
        <v>0</v>
      </c>
      <c r="AQ1150" s="13">
        <v>0</v>
      </c>
      <c r="AR1150" s="13">
        <v>0</v>
      </c>
      <c r="AS1150" s="13">
        <v>0</v>
      </c>
      <c r="AT1150" s="13">
        <v>0</v>
      </c>
      <c r="AU1150" s="13">
        <v>0</v>
      </c>
      <c r="AV1150" s="13">
        <v>0</v>
      </c>
      <c r="AW1150" s="16">
        <f t="shared" si="313"/>
        <v>6</v>
      </c>
      <c r="AX1150" s="16">
        <v>12</v>
      </c>
      <c r="AY1150" s="10">
        <f t="shared" si="314"/>
        <v>18</v>
      </c>
      <c r="AZ1150" s="10">
        <f>SUM(Z1150:AK1150)</f>
        <v>0</v>
      </c>
      <c r="BA1150" s="10">
        <v>24</v>
      </c>
      <c r="BB1150" s="10">
        <f t="shared" si="315"/>
        <v>18</v>
      </c>
      <c r="BC1150" s="10">
        <f t="shared" si="316"/>
        <v>4.5</v>
      </c>
      <c r="BD1150" s="10">
        <f t="shared" si="317"/>
        <v>18</v>
      </c>
      <c r="BE1150" s="10">
        <f t="shared" si="330"/>
        <v>-6</v>
      </c>
      <c r="BF1150" s="2" t="s">
        <v>119</v>
      </c>
      <c r="BG1150" s="10">
        <f t="shared" si="318"/>
        <v>0.75</v>
      </c>
      <c r="BH1150" s="36" t="s">
        <v>118</v>
      </c>
      <c r="BI1150" s="39" t="str">
        <f t="shared" si="319"/>
        <v/>
      </c>
      <c r="BJ1150" s="39" t="str">
        <f t="shared" si="320"/>
        <v/>
      </c>
      <c r="BK1150" s="16">
        <f>SUM(AR1150:AX1150)</f>
        <v>18</v>
      </c>
      <c r="BL1150" s="10">
        <f>SUM(AL1150:AQ1150)</f>
        <v>6</v>
      </c>
      <c r="BM1150" s="12">
        <f t="shared" si="321"/>
        <v>1</v>
      </c>
      <c r="BN1150" s="12">
        <f t="shared" si="321"/>
        <v>0.33333333333333331</v>
      </c>
      <c r="BO1150" s="9">
        <f t="shared" si="322"/>
        <v>6</v>
      </c>
      <c r="BP1150" s="39" t="str">
        <f t="shared" si="323"/>
        <v/>
      </c>
      <c r="BQ1150" s="147"/>
      <c r="BR1150" s="9">
        <f t="shared" si="324"/>
        <v>0</v>
      </c>
      <c r="BS1150" s="9">
        <f t="shared" si="325"/>
        <v>0</v>
      </c>
      <c r="BT1150" s="9">
        <f t="shared" si="326"/>
        <v>0</v>
      </c>
      <c r="BU1150" s="9" t="str">
        <f>IFERROR(_xlfn.XLOOKUP(D1150,Sheet1!B:B,Sheet1!L:L),"")</f>
        <v/>
      </c>
      <c r="BV1150" s="9" t="e">
        <f>_xlfn.XLOOKUP(BU1150,Sheet1!S:S,Sheet1!T:T)</f>
        <v>#N/A</v>
      </c>
      <c r="BW1150" s="9" t="e">
        <f>_xlfn.XLOOKUP(D1150,Sheet1!B:B,Sheet1!M:M)</f>
        <v>#N/A</v>
      </c>
      <c r="BZ1150" s="108">
        <f t="shared" si="327"/>
        <v>12</v>
      </c>
      <c r="CB1150" s="12">
        <f>AW1150/AY1150</f>
        <v>0.33333333333333331</v>
      </c>
      <c r="CC1150" s="12">
        <f>AX1150/AY1150</f>
        <v>0.66666666666666663</v>
      </c>
      <c r="CG1150" s="1" t="str">
        <f>IF(BO1150&lt;80,"Below 80",
IF(BO1150&lt;=120,"80-120",
IF(BO1150&lt;=200,"&gt; 120-200",
IF(BO1150&lt;=300,"&gt;200-300",
IF(BO1150&lt;=500,"&gt;300-500",
"&gt;500")))))</f>
        <v>Below 80</v>
      </c>
      <c r="CH1150" s="1" t="str">
        <f>IFERROR(_xlfn.XLOOKUP(CG1150,Scenario!M:M,Scenario!N:N),"")</f>
        <v/>
      </c>
      <c r="CI1150" s="1" t="str">
        <f t="shared" si="328"/>
        <v>Yes</v>
      </c>
      <c r="CJ1150" s="75">
        <v>12</v>
      </c>
    </row>
    <row r="1151" spans="1:89" hidden="1">
      <c r="A1151" s="2">
        <v>1150</v>
      </c>
      <c r="B1151" s="2">
        <v>2025</v>
      </c>
      <c r="C1151" s="1">
        <v>0</v>
      </c>
      <c r="D1151" s="37" t="str">
        <v>001J100000Ry3meIAB</v>
      </c>
      <c r="E1151" s="37" t="str">
        <v>SHRIJI  MARKETING</v>
      </c>
      <c r="F1151" s="37" t="str">
        <v>MADHYA PRADESH</v>
      </c>
      <c r="G1151" s="37" t="str">
        <v>KHARGONE</v>
      </c>
      <c r="H1151" s="37">
        <v>0</v>
      </c>
      <c r="I1151" s="37" t="str">
        <v>R. K. ENTERPRISES</v>
      </c>
      <c r="J1151" s="37" t="str">
        <v>Yogeshwar Richhariya</v>
      </c>
      <c r="K1151" s="37">
        <v>0</v>
      </c>
      <c r="L1151" s="37" t="str">
        <v>001J1000005ZfroIAC</v>
      </c>
      <c r="M1151" s="37" t="str">
        <v>Central</v>
      </c>
      <c r="N1151" s="2">
        <v>451111</v>
      </c>
      <c r="O1151" s="2" t="str">
        <v>23ACVPM4750G1ZD</v>
      </c>
      <c r="P1151" s="2">
        <v>9039497011</v>
      </c>
      <c r="Q1151" s="2" t="str">
        <v>May'25</v>
      </c>
      <c r="R1151" s="2">
        <v>2026</v>
      </c>
      <c r="S1151" s="1">
        <v>0</v>
      </c>
      <c r="T1151" s="2">
        <v>100</v>
      </c>
      <c r="U1151" s="12">
        <v>0</v>
      </c>
      <c r="V1151" s="1" t="str">
        <v>Challenger</v>
      </c>
      <c r="W1151" s="13">
        <v>0</v>
      </c>
      <c r="X1151" s="13">
        <v>0</v>
      </c>
      <c r="Y1151" s="13">
        <v>0</v>
      </c>
      <c r="Z1151" s="13">
        <v>0</v>
      </c>
      <c r="AA1151" s="13">
        <v>0</v>
      </c>
      <c r="AB1151" s="13">
        <v>0</v>
      </c>
      <c r="AC1151" s="13">
        <v>0</v>
      </c>
      <c r="AD1151" s="13">
        <v>0</v>
      </c>
      <c r="AE1151" s="13">
        <v>0</v>
      </c>
      <c r="AF1151" s="13">
        <v>0</v>
      </c>
      <c r="AG1151" s="13">
        <v>0</v>
      </c>
      <c r="AH1151" s="13">
        <v>0</v>
      </c>
      <c r="AI1151" s="13">
        <v>0</v>
      </c>
      <c r="AJ1151" s="13">
        <v>0</v>
      </c>
      <c r="AK1151" s="13">
        <v>0</v>
      </c>
      <c r="AL1151" s="13">
        <v>0</v>
      </c>
      <c r="AM1151" s="13">
        <v>12</v>
      </c>
      <c r="AN1151" s="13">
        <v>0</v>
      </c>
      <c r="AO1151" s="13">
        <v>0</v>
      </c>
      <c r="AP1151" s="13">
        <v>0</v>
      </c>
      <c r="AQ1151" s="13">
        <v>0</v>
      </c>
      <c r="AR1151" s="13">
        <v>0</v>
      </c>
      <c r="AS1151" s="13">
        <v>0</v>
      </c>
      <c r="AT1151" s="13">
        <v>0</v>
      </c>
      <c r="AU1151" s="13">
        <v>0</v>
      </c>
      <c r="AV1151" s="13">
        <v>0</v>
      </c>
      <c r="AW1151" s="16">
        <f t="shared" si="313"/>
        <v>12</v>
      </c>
      <c r="AX1151" s="16">
        <v>24</v>
      </c>
      <c r="AY1151" s="10">
        <f t="shared" si="314"/>
        <v>36</v>
      </c>
      <c r="AZ1151" s="10">
        <f>SUM(Z1151:AK1151)</f>
        <v>0</v>
      </c>
      <c r="BA1151" s="10">
        <f>AY1151</f>
        <v>36</v>
      </c>
      <c r="BB1151" s="10">
        <f t="shared" si="315"/>
        <v>24</v>
      </c>
      <c r="BC1151" s="10">
        <f t="shared" si="316"/>
        <v>6</v>
      </c>
      <c r="BD1151" s="10">
        <f t="shared" si="317"/>
        <v>36</v>
      </c>
      <c r="BE1151" s="10">
        <f t="shared" si="330"/>
        <v>-12</v>
      </c>
      <c r="BF1151" s="2" t="s">
        <v>119</v>
      </c>
      <c r="BG1151" s="10">
        <f t="shared" si="318"/>
        <v>1.5</v>
      </c>
      <c r="BH1151" s="36" t="s">
        <v>118</v>
      </c>
      <c r="BI1151" s="39" t="str">
        <f t="shared" si="319"/>
        <v/>
      </c>
      <c r="BJ1151" s="39" t="str">
        <f t="shared" si="320"/>
        <v/>
      </c>
      <c r="BK1151" s="16">
        <f>SUM(AR1151:AX1151)</f>
        <v>36</v>
      </c>
      <c r="BL1151" s="10">
        <f>SUM(AL1151:AQ1151)</f>
        <v>12</v>
      </c>
      <c r="BM1151" s="12">
        <f t="shared" si="321"/>
        <v>1</v>
      </c>
      <c r="BN1151" s="12">
        <f t="shared" si="321"/>
        <v>0.33333333333333331</v>
      </c>
      <c r="BO1151" s="9">
        <f t="shared" si="322"/>
        <v>12</v>
      </c>
      <c r="BP1151" s="39" t="str">
        <f t="shared" si="323"/>
        <v/>
      </c>
      <c r="BQ1151" s="147"/>
      <c r="BR1151" s="9">
        <f t="shared" si="324"/>
        <v>0</v>
      </c>
      <c r="BS1151" s="9">
        <f t="shared" si="325"/>
        <v>0</v>
      </c>
      <c r="BT1151" s="9">
        <f t="shared" si="326"/>
        <v>0</v>
      </c>
      <c r="BU1151" s="9" t="str">
        <f>IFERROR(_xlfn.XLOOKUP(D1151,Sheet1!B:B,Sheet1!L:L),"")</f>
        <v/>
      </c>
      <c r="BV1151" s="9" t="e">
        <f>_xlfn.XLOOKUP(BU1151,Sheet1!S:S,Sheet1!T:T)</f>
        <v>#N/A</v>
      </c>
      <c r="BW1151" s="9" t="e">
        <f>_xlfn.XLOOKUP(D1151,Sheet1!B:B,Sheet1!M:M)</f>
        <v>#N/A</v>
      </c>
      <c r="BZ1151" s="108">
        <f t="shared" si="327"/>
        <v>24</v>
      </c>
      <c r="CB1151" s="12">
        <f>AW1151/AY1151</f>
        <v>0.33333333333333331</v>
      </c>
      <c r="CC1151" s="12">
        <f>AX1151/AY1151</f>
        <v>0.66666666666666663</v>
      </c>
      <c r="CG1151" s="1" t="str">
        <f>IF(BO1151&lt;80,"Below 80",
IF(BO1151&lt;=120,"80-120",
IF(BO1151&lt;=200,"&gt; 120-200",
IF(BO1151&lt;=300,"&gt;200-300",
IF(BO1151&lt;=500,"&gt;300-500",
"&gt;500")))))</f>
        <v>Below 80</v>
      </c>
      <c r="CH1151" s="1" t="str">
        <f>IFERROR(_xlfn.XLOOKUP(CG1151,Scenario!M:M,Scenario!N:N),"")</f>
        <v/>
      </c>
      <c r="CI1151" s="1" t="str">
        <f t="shared" si="328"/>
        <v>Yes</v>
      </c>
      <c r="CJ1151" s="75">
        <v>24</v>
      </c>
    </row>
    <row r="1152" spans="1:89" hidden="1">
      <c r="A1152" s="2">
        <v>1151</v>
      </c>
      <c r="B1152" s="2">
        <v>2025</v>
      </c>
      <c r="C1152" s="1">
        <v>0</v>
      </c>
      <c r="D1152" s="37" t="str">
        <v>001J100000Jrpe7IAB</v>
      </c>
      <c r="E1152" s="37" t="str">
        <v>SHREE SHANTINATH STEEL</v>
      </c>
      <c r="F1152" s="37" t="str">
        <v>MADHYA PRADESH</v>
      </c>
      <c r="G1152" s="37" t="str">
        <v>INDORE</v>
      </c>
      <c r="H1152" s="37">
        <v>0</v>
      </c>
      <c r="I1152" s="37" t="str">
        <v>R. K. ENTERPRISES</v>
      </c>
      <c r="J1152" s="37" t="str">
        <v>Yogeshwar Richhariya</v>
      </c>
      <c r="K1152" s="37">
        <v>0</v>
      </c>
      <c r="L1152" s="37" t="str">
        <v>001J1000005ZfroIAC</v>
      </c>
      <c r="M1152" s="37" t="str">
        <v>Central</v>
      </c>
      <c r="N1152" s="2">
        <v>452001</v>
      </c>
      <c r="O1152" s="2" t="str">
        <v>23AMLPC0087A1ZQ</v>
      </c>
      <c r="P1152" s="2">
        <v>9425081632</v>
      </c>
      <c r="Q1152" s="2" t="str">
        <v>May'25</v>
      </c>
      <c r="R1152" s="2">
        <v>2026</v>
      </c>
      <c r="S1152" s="1">
        <v>0</v>
      </c>
      <c r="T1152" s="2" t="str">
        <v/>
      </c>
      <c r="U1152" s="12">
        <v>0</v>
      </c>
      <c r="V1152" s="1" t="str">
        <v>Potential Not updated</v>
      </c>
      <c r="W1152" s="13">
        <v>0</v>
      </c>
      <c r="X1152" s="13">
        <v>0</v>
      </c>
      <c r="Y1152" s="13">
        <v>0</v>
      </c>
      <c r="Z1152" s="13">
        <v>0</v>
      </c>
      <c r="AA1152" s="13">
        <v>0</v>
      </c>
      <c r="AB1152" s="13">
        <v>0</v>
      </c>
      <c r="AC1152" s="13">
        <v>0</v>
      </c>
      <c r="AD1152" s="13">
        <v>0</v>
      </c>
      <c r="AE1152" s="13">
        <v>0</v>
      </c>
      <c r="AF1152" s="13">
        <v>0</v>
      </c>
      <c r="AG1152" s="13">
        <v>0</v>
      </c>
      <c r="AH1152" s="13">
        <v>0</v>
      </c>
      <c r="AI1152" s="13">
        <v>0</v>
      </c>
      <c r="AJ1152" s="13">
        <v>0</v>
      </c>
      <c r="AK1152" s="13">
        <v>0</v>
      </c>
      <c r="AL1152" s="13">
        <v>0</v>
      </c>
      <c r="AM1152" s="13">
        <v>3</v>
      </c>
      <c r="AN1152" s="13">
        <v>0</v>
      </c>
      <c r="AO1152" s="13">
        <v>0</v>
      </c>
      <c r="AP1152" s="13">
        <v>0</v>
      </c>
      <c r="AQ1152" s="13">
        <v>0</v>
      </c>
      <c r="AR1152" s="13">
        <v>0</v>
      </c>
      <c r="AS1152" s="13">
        <v>0</v>
      </c>
      <c r="AT1152" s="13">
        <v>204.18</v>
      </c>
      <c r="AU1152" s="13">
        <v>2</v>
      </c>
      <c r="AV1152" s="13">
        <v>1.5</v>
      </c>
      <c r="AW1152" s="16">
        <f t="shared" si="313"/>
        <v>209.18</v>
      </c>
      <c r="AX1152" s="16">
        <v>6</v>
      </c>
      <c r="AY1152" s="10">
        <f t="shared" si="314"/>
        <v>215.18</v>
      </c>
      <c r="AZ1152" s="10">
        <f>SUM(Z1152:AK1152)</f>
        <v>0</v>
      </c>
      <c r="BA1152" s="10">
        <v>50</v>
      </c>
      <c r="BB1152" s="10">
        <f t="shared" si="315"/>
        <v>-159.18</v>
      </c>
      <c r="BC1152" s="10">
        <f t="shared" si="316"/>
        <v>-39.795000000000002</v>
      </c>
      <c r="BD1152" s="10">
        <f t="shared" si="317"/>
        <v>215.18</v>
      </c>
      <c r="BE1152" s="10">
        <f t="shared" si="330"/>
        <v>-209.18</v>
      </c>
      <c r="BF1152" s="2" t="s">
        <v>119</v>
      </c>
      <c r="BG1152" s="10">
        <f t="shared" si="318"/>
        <v>0.375</v>
      </c>
      <c r="BH1152" s="36" t="s">
        <v>118</v>
      </c>
      <c r="BI1152" s="39" t="str">
        <f t="shared" si="319"/>
        <v/>
      </c>
      <c r="BJ1152" s="39" t="str">
        <f t="shared" si="320"/>
        <v>A</v>
      </c>
      <c r="BK1152" s="16">
        <f>SUM(AR1152:AX1152)</f>
        <v>422.86</v>
      </c>
      <c r="BL1152" s="10">
        <f>SUM(AL1152:AQ1152)</f>
        <v>3</v>
      </c>
      <c r="BM1152" s="12">
        <f t="shared" si="321"/>
        <v>1.9651454596152058</v>
      </c>
      <c r="BN1152" s="12">
        <f t="shared" si="321"/>
        <v>1.394181615391765E-2</v>
      </c>
      <c r="BO1152" s="9">
        <f t="shared" si="322"/>
        <v>3</v>
      </c>
      <c r="BP1152" s="39" t="str">
        <f t="shared" si="323"/>
        <v/>
      </c>
      <c r="BQ1152" s="147"/>
      <c r="BR1152" s="9">
        <f t="shared" si="324"/>
        <v>0</v>
      </c>
      <c r="BS1152" s="9">
        <f t="shared" si="325"/>
        <v>0</v>
      </c>
      <c r="BT1152" s="9">
        <f t="shared" si="326"/>
        <v>0</v>
      </c>
      <c r="BU1152" s="9" t="str">
        <f>IFERROR(_xlfn.XLOOKUP(D1152,Sheet1!B:B,Sheet1!L:L),"")</f>
        <v/>
      </c>
      <c r="BV1152" s="9" t="e">
        <f>_xlfn.XLOOKUP(BU1152,Sheet1!S:S,Sheet1!T:T)</f>
        <v>#N/A</v>
      </c>
      <c r="BW1152" s="9" t="e">
        <f>_xlfn.XLOOKUP(D1152,Sheet1!B:B,Sheet1!M:M)</f>
        <v>#N/A</v>
      </c>
      <c r="BZ1152" s="108">
        <f t="shared" si="327"/>
        <v>6</v>
      </c>
      <c r="CB1152" s="12">
        <f>AW1152/AY1152</f>
        <v>0.9721163676921647</v>
      </c>
      <c r="CC1152" s="12">
        <f>AX1152/AY1152</f>
        <v>2.7883632307835301E-2</v>
      </c>
      <c r="CG1152" s="1" t="str">
        <f>IF(BO1152&lt;80,"Below 80",
IF(BO1152&lt;=120,"80-120",
IF(BO1152&lt;=200,"&gt; 120-200",
IF(BO1152&lt;=300,"&gt;200-300",
IF(BO1152&lt;=500,"&gt;300-500",
"&gt;500")))))</f>
        <v>Below 80</v>
      </c>
      <c r="CH1152" s="1" t="str">
        <f>IFERROR(_xlfn.XLOOKUP(CG1152,Scenario!M:M,Scenario!N:N),"")</f>
        <v/>
      </c>
      <c r="CI1152" s="1" t="str">
        <f t="shared" si="328"/>
        <v>Yes</v>
      </c>
      <c r="CJ1152" s="75">
        <v>6</v>
      </c>
    </row>
    <row r="1153" spans="1:88" hidden="1">
      <c r="A1153" s="2">
        <v>1152</v>
      </c>
      <c r="B1153" s="2">
        <v>2025</v>
      </c>
      <c r="C1153" s="1">
        <v>0</v>
      </c>
      <c r="D1153" s="37" t="str">
        <v>001J100000Rz6wYIAR</v>
      </c>
      <c r="E1153" s="37" t="str">
        <v>SHARDA ENTERPRISES</v>
      </c>
      <c r="F1153" s="37" t="str">
        <v>MADHYA PRADESH</v>
      </c>
      <c r="G1153" s="37" t="str">
        <v>INDORE</v>
      </c>
      <c r="H1153" s="37">
        <v>0</v>
      </c>
      <c r="I1153" s="37" t="str">
        <v>R. K. ENTERPRISES</v>
      </c>
      <c r="J1153" s="37" t="str">
        <v>Yogeshwar Richhariya</v>
      </c>
      <c r="K1153" s="37">
        <v>0</v>
      </c>
      <c r="L1153" s="37" t="str">
        <v>001J1000005ZfroIAC</v>
      </c>
      <c r="M1153" s="37" t="str">
        <v>Central</v>
      </c>
      <c r="N1153" s="2">
        <v>452020</v>
      </c>
      <c r="O1153" s="2" t="str">
        <v>23AALFS8511P1ZO</v>
      </c>
      <c r="P1153" s="2">
        <v>9827024101</v>
      </c>
      <c r="Q1153" s="2" t="str">
        <v>May'25</v>
      </c>
      <c r="R1153" s="2">
        <v>2026</v>
      </c>
      <c r="S1153" s="1">
        <v>0</v>
      </c>
      <c r="T1153" s="2">
        <v>200</v>
      </c>
      <c r="U1153" s="12">
        <v>3.3333333333333331E-3</v>
      </c>
      <c r="V1153" s="1" t="str">
        <v>Challenger</v>
      </c>
      <c r="W1153" s="13">
        <v>0</v>
      </c>
      <c r="X1153" s="13">
        <v>0</v>
      </c>
      <c r="Y1153" s="13">
        <v>0</v>
      </c>
      <c r="Z1153" s="13">
        <v>0</v>
      </c>
      <c r="AA1153" s="13">
        <v>0</v>
      </c>
      <c r="AB1153" s="13">
        <v>0</v>
      </c>
      <c r="AC1153" s="13">
        <v>0</v>
      </c>
      <c r="AD1153" s="13">
        <v>0</v>
      </c>
      <c r="AE1153" s="13">
        <v>0</v>
      </c>
      <c r="AF1153" s="13">
        <v>0</v>
      </c>
      <c r="AG1153" s="13">
        <v>0</v>
      </c>
      <c r="AH1153" s="13">
        <v>0</v>
      </c>
      <c r="AI1153" s="13">
        <v>0</v>
      </c>
      <c r="AJ1153" s="13">
        <v>0</v>
      </c>
      <c r="AK1153" s="13">
        <v>0</v>
      </c>
      <c r="AL1153" s="13">
        <v>0</v>
      </c>
      <c r="AM1153" s="13">
        <v>5</v>
      </c>
      <c r="AN1153" s="13">
        <v>0</v>
      </c>
      <c r="AO1153" s="13">
        <v>0</v>
      </c>
      <c r="AP1153" s="13">
        <v>0</v>
      </c>
      <c r="AQ1153" s="13">
        <v>1</v>
      </c>
      <c r="AR1153" s="13">
        <v>3</v>
      </c>
      <c r="AS1153" s="13">
        <v>0</v>
      </c>
      <c r="AT1153" s="13">
        <v>0</v>
      </c>
      <c r="AU1153" s="13">
        <v>1</v>
      </c>
      <c r="AV1153" s="13">
        <v>1</v>
      </c>
      <c r="AW1153" s="16">
        <f t="shared" si="313"/>
        <v>10</v>
      </c>
      <c r="AX1153" s="16">
        <v>18</v>
      </c>
      <c r="AY1153" s="10">
        <f t="shared" si="314"/>
        <v>28</v>
      </c>
      <c r="AZ1153" s="10">
        <f>SUM(Z1153:AK1153)</f>
        <v>0</v>
      </c>
      <c r="BA1153" s="10">
        <v>27</v>
      </c>
      <c r="BB1153" s="10">
        <f t="shared" si="315"/>
        <v>17</v>
      </c>
      <c r="BC1153" s="10">
        <f t="shared" si="316"/>
        <v>4.25</v>
      </c>
      <c r="BD1153" s="10">
        <f t="shared" si="317"/>
        <v>28</v>
      </c>
      <c r="BE1153" s="10">
        <f t="shared" si="330"/>
        <v>-10</v>
      </c>
      <c r="BF1153" s="2" t="s">
        <v>119</v>
      </c>
      <c r="BG1153" s="10">
        <f t="shared" si="318"/>
        <v>1.125</v>
      </c>
      <c r="BH1153" s="36" t="s">
        <v>118</v>
      </c>
      <c r="BI1153" s="39" t="str">
        <f t="shared" si="319"/>
        <v/>
      </c>
      <c r="BJ1153" s="39" t="str">
        <f t="shared" si="320"/>
        <v/>
      </c>
      <c r="BK1153" s="16">
        <f>SUM(AR1153:AX1153)</f>
        <v>33</v>
      </c>
      <c r="BL1153" s="10">
        <f>SUM(AL1153:AQ1153)</f>
        <v>6</v>
      </c>
      <c r="BM1153" s="12">
        <f t="shared" si="321"/>
        <v>1.1785714285714286</v>
      </c>
      <c r="BN1153" s="12">
        <f t="shared" si="321"/>
        <v>0.21428571428571427</v>
      </c>
      <c r="BO1153" s="9">
        <f t="shared" si="322"/>
        <v>9</v>
      </c>
      <c r="BP1153" s="39" t="str">
        <f t="shared" si="323"/>
        <v/>
      </c>
      <c r="BQ1153" s="147"/>
      <c r="BR1153" s="9">
        <f t="shared" si="324"/>
        <v>0</v>
      </c>
      <c r="BS1153" s="9">
        <f t="shared" si="325"/>
        <v>0</v>
      </c>
      <c r="BT1153" s="9">
        <f t="shared" si="326"/>
        <v>0</v>
      </c>
      <c r="BU1153" s="9" t="str">
        <f>IFERROR(_xlfn.XLOOKUP(D1153,Sheet1!B:B,Sheet1!L:L),"")</f>
        <v/>
      </c>
      <c r="BV1153" s="9" t="e">
        <f>_xlfn.XLOOKUP(BU1153,Sheet1!S:S,Sheet1!T:T)</f>
        <v>#N/A</v>
      </c>
      <c r="BW1153" s="9" t="e">
        <f>_xlfn.XLOOKUP(D1153,Sheet1!B:B,Sheet1!M:M)</f>
        <v>#N/A</v>
      </c>
      <c r="BZ1153" s="108">
        <f t="shared" si="327"/>
        <v>18</v>
      </c>
      <c r="CB1153" s="12">
        <f>AW1153/AY1153</f>
        <v>0.35714285714285715</v>
      </c>
      <c r="CC1153" s="12">
        <f>AX1153/AY1153</f>
        <v>0.6428571428571429</v>
      </c>
      <c r="CG1153" s="1" t="str">
        <f>IF(BO1153&lt;80,"Below 80",
IF(BO1153&lt;=120,"80-120",
IF(BO1153&lt;=200,"&gt; 120-200",
IF(BO1153&lt;=300,"&gt;200-300",
IF(BO1153&lt;=500,"&gt;300-500",
"&gt;500")))))</f>
        <v>Below 80</v>
      </c>
      <c r="CH1153" s="1" t="str">
        <f>IFERROR(_xlfn.XLOOKUP(CG1153,Scenario!M:M,Scenario!N:N),"")</f>
        <v/>
      </c>
      <c r="CI1153" s="1" t="str">
        <f t="shared" si="328"/>
        <v>Yes</v>
      </c>
      <c r="CJ1153" s="75">
        <v>18</v>
      </c>
    </row>
    <row r="1154" spans="1:88" hidden="1">
      <c r="A1154" s="2">
        <v>1153</v>
      </c>
      <c r="B1154" s="2">
        <v>2025</v>
      </c>
      <c r="C1154" s="1">
        <v>0</v>
      </c>
      <c r="D1154" s="37" t="str">
        <v>0015g00001cdkUDAAY</v>
      </c>
      <c r="E1154" s="37" t="str">
        <v>Kavita Trading Co.</v>
      </c>
      <c r="F1154" s="37" t="str">
        <v>ODISHA</v>
      </c>
      <c r="G1154" s="37" t="str">
        <v>SUNDARGARH</v>
      </c>
      <c r="H1154" s="37">
        <v>0</v>
      </c>
      <c r="I1154" s="37" t="str">
        <v>SACHDEVA ISPAT PVT LTD</v>
      </c>
      <c r="J1154" s="37" t="str">
        <v>Papun Padhan</v>
      </c>
      <c r="K1154" s="37">
        <v>0</v>
      </c>
      <c r="L1154" s="37" t="str">
        <v>C12823</v>
      </c>
      <c r="M1154" s="37" t="str">
        <v>Central</v>
      </c>
      <c r="N1154" s="2">
        <v>769004</v>
      </c>
      <c r="O1154" s="2" t="str">
        <v>21ADZPT0970G1Z6</v>
      </c>
      <c r="P1154" s="2">
        <v>9861553290</v>
      </c>
      <c r="Q1154" s="2" t="str">
        <v>May'25</v>
      </c>
      <c r="R1154" s="2">
        <v>2026</v>
      </c>
      <c r="S1154" s="1">
        <v>0</v>
      </c>
      <c r="T1154" s="2">
        <v>50</v>
      </c>
      <c r="U1154" s="12">
        <v>3.3333333333333333E-2</v>
      </c>
      <c r="V1154" s="1" t="str">
        <v>Minor</v>
      </c>
      <c r="W1154" s="13">
        <v>0</v>
      </c>
      <c r="X1154" s="13">
        <v>0</v>
      </c>
      <c r="Y1154" s="13">
        <v>0</v>
      </c>
      <c r="Z1154" s="13">
        <v>0</v>
      </c>
      <c r="AA1154" s="13">
        <v>0</v>
      </c>
      <c r="AB1154" s="13">
        <v>0</v>
      </c>
      <c r="AC1154" s="13">
        <v>0</v>
      </c>
      <c r="AD1154" s="13">
        <v>0</v>
      </c>
      <c r="AE1154" s="13">
        <v>0</v>
      </c>
      <c r="AF1154" s="13">
        <v>0</v>
      </c>
      <c r="AG1154" s="13">
        <v>0</v>
      </c>
      <c r="AH1154" s="13">
        <v>0</v>
      </c>
      <c r="AI1154" s="13">
        <v>0</v>
      </c>
      <c r="AJ1154" s="13">
        <v>0</v>
      </c>
      <c r="AK1154" s="13">
        <v>0</v>
      </c>
      <c r="AL1154" s="13">
        <v>0</v>
      </c>
      <c r="AM1154" s="13">
        <v>0.5</v>
      </c>
      <c r="AN1154" s="13">
        <v>0.8</v>
      </c>
      <c r="AO1154" s="13">
        <v>0.5</v>
      </c>
      <c r="AP1154" s="13">
        <v>0</v>
      </c>
      <c r="AQ1154" s="13">
        <v>0</v>
      </c>
      <c r="AR1154" s="13">
        <v>0</v>
      </c>
      <c r="AS1154" s="13">
        <v>1.5</v>
      </c>
      <c r="AT1154" s="13">
        <v>3</v>
      </c>
      <c r="AU1154" s="13">
        <v>1</v>
      </c>
      <c r="AV1154" s="13">
        <v>1</v>
      </c>
      <c r="AW1154" s="16">
        <f t="shared" si="313"/>
        <v>7.3</v>
      </c>
      <c r="AX1154" s="16">
        <v>3.6</v>
      </c>
      <c r="AY1154" s="10">
        <f t="shared" si="314"/>
        <v>10.9</v>
      </c>
      <c r="AZ1154" s="10">
        <f>SUM(Z1154:AK1154)</f>
        <v>0</v>
      </c>
      <c r="BA1154" s="10">
        <v>20</v>
      </c>
      <c r="BB1154" s="10">
        <f t="shared" si="315"/>
        <v>12.7</v>
      </c>
      <c r="BC1154" s="10">
        <f t="shared" si="316"/>
        <v>3.1749999999999998</v>
      </c>
      <c r="BD1154" s="10">
        <f t="shared" si="317"/>
        <v>10.9</v>
      </c>
      <c r="BE1154" s="10">
        <f t="shared" si="330"/>
        <v>-7.3</v>
      </c>
      <c r="BF1154" s="2" t="s">
        <v>119</v>
      </c>
      <c r="BG1154" s="10">
        <f t="shared" si="318"/>
        <v>0.41249999999999998</v>
      </c>
      <c r="BH1154" s="36" t="s">
        <v>118</v>
      </c>
      <c r="BI1154" s="39" t="str">
        <f t="shared" si="319"/>
        <v/>
      </c>
      <c r="BJ1154" s="39" t="str">
        <f t="shared" si="320"/>
        <v/>
      </c>
      <c r="BK1154" s="16">
        <f>SUM(AR1154:AX1154)</f>
        <v>17.400000000000002</v>
      </c>
      <c r="BL1154" s="10">
        <f>SUM(AL1154:AQ1154)</f>
        <v>1.8</v>
      </c>
      <c r="BM1154" s="12">
        <f t="shared" si="321"/>
        <v>1.596330275229358</v>
      </c>
      <c r="BN1154" s="12">
        <f t="shared" si="321"/>
        <v>0.16513761467889909</v>
      </c>
      <c r="BO1154" s="9">
        <f t="shared" si="322"/>
        <v>3.3</v>
      </c>
      <c r="BP1154" s="39" t="str">
        <f t="shared" si="323"/>
        <v/>
      </c>
      <c r="BQ1154" s="147"/>
      <c r="BR1154" s="9">
        <f t="shared" si="324"/>
        <v>0</v>
      </c>
      <c r="BS1154" s="9">
        <f t="shared" si="325"/>
        <v>0</v>
      </c>
      <c r="BT1154" s="9">
        <f t="shared" si="326"/>
        <v>0</v>
      </c>
      <c r="BU1154" s="9" t="str">
        <f>IFERROR(_xlfn.XLOOKUP(D1154,Sheet1!B:B,Sheet1!L:L),"")</f>
        <v/>
      </c>
      <c r="BV1154" s="9" t="e">
        <f>_xlfn.XLOOKUP(BU1154,Sheet1!S:S,Sheet1!T:T)</f>
        <v>#N/A</v>
      </c>
      <c r="BW1154" s="9" t="e">
        <f>_xlfn.XLOOKUP(D1154,Sheet1!B:B,Sheet1!M:M)</f>
        <v>#N/A</v>
      </c>
      <c r="BZ1154" s="108">
        <f t="shared" si="327"/>
        <v>3.6000000000000005</v>
      </c>
      <c r="CB1154" s="12">
        <f>AW1154/AY1154</f>
        <v>0.66972477064220182</v>
      </c>
      <c r="CC1154" s="12">
        <f>AX1154/AY1154</f>
        <v>0.33027522935779818</v>
      </c>
      <c r="CG1154" s="1" t="str">
        <f>IF(BO1154&lt;80,"Below 80",
IF(BO1154&lt;=120,"80-120",
IF(BO1154&lt;=200,"&gt; 120-200",
IF(BO1154&lt;=300,"&gt;200-300",
IF(BO1154&lt;=500,"&gt;300-500",
"&gt;500")))))</f>
        <v>Below 80</v>
      </c>
      <c r="CH1154" s="1" t="str">
        <f>IFERROR(_xlfn.XLOOKUP(CG1154,Scenario!M:M,Scenario!N:N),"")</f>
        <v/>
      </c>
      <c r="CI1154" s="1" t="str">
        <f t="shared" si="328"/>
        <v>Yes</v>
      </c>
      <c r="CJ1154" s="75">
        <v>2.1</v>
      </c>
    </row>
    <row r="1155" spans="1:88" hidden="1">
      <c r="A1155" s="2">
        <v>1154</v>
      </c>
      <c r="B1155" s="2">
        <v>2025</v>
      </c>
      <c r="C1155" s="1">
        <v>0</v>
      </c>
      <c r="D1155" s="37" t="str">
        <v>001J100000VnRRPIA3</v>
      </c>
      <c r="E1155" s="37" t="str">
        <v>ANANT STEEL</v>
      </c>
      <c r="F1155" s="37" t="str">
        <v>ODISHA</v>
      </c>
      <c r="G1155" s="37" t="str">
        <v>BALANGIR</v>
      </c>
      <c r="H1155" s="37">
        <v>0</v>
      </c>
      <c r="I1155" s="37" t="str">
        <v>SACHDEVA ISPAT PVT LTD</v>
      </c>
      <c r="J1155" s="37" t="str">
        <v>Amit Behera</v>
      </c>
      <c r="K1155" s="37">
        <v>0</v>
      </c>
      <c r="L1155" s="37" t="str">
        <v>C12823</v>
      </c>
      <c r="M1155" s="37" t="str">
        <v>Central</v>
      </c>
      <c r="N1155" s="2">
        <v>767001</v>
      </c>
      <c r="O1155" s="2" t="str">
        <v>21ABWFA5671N1ZU</v>
      </c>
      <c r="P1155" s="2">
        <v>7873747725</v>
      </c>
      <c r="Q1155" s="2" t="str">
        <v>May'25</v>
      </c>
      <c r="R1155" s="2">
        <v>2026</v>
      </c>
      <c r="S1155" s="1">
        <v>0</v>
      </c>
      <c r="T1155" s="2">
        <v>100</v>
      </c>
      <c r="U1155" s="12">
        <v>0</v>
      </c>
      <c r="V1155" s="1" t="str">
        <v>Challenger</v>
      </c>
      <c r="W1155" s="13">
        <v>0</v>
      </c>
      <c r="X1155" s="13">
        <v>0</v>
      </c>
      <c r="Y1155" s="13">
        <v>0</v>
      </c>
      <c r="Z1155" s="13">
        <v>0</v>
      </c>
      <c r="AA1155" s="13">
        <v>0</v>
      </c>
      <c r="AB1155" s="13">
        <v>0</v>
      </c>
      <c r="AC1155" s="13">
        <v>0</v>
      </c>
      <c r="AD1155" s="13">
        <v>0</v>
      </c>
      <c r="AE1155" s="13">
        <v>0</v>
      </c>
      <c r="AF1155" s="13">
        <v>0</v>
      </c>
      <c r="AG1155" s="13">
        <v>0</v>
      </c>
      <c r="AH1155" s="13">
        <v>0</v>
      </c>
      <c r="AI1155" s="13">
        <v>0</v>
      </c>
      <c r="AJ1155" s="13">
        <v>0</v>
      </c>
      <c r="AK1155" s="13">
        <v>0</v>
      </c>
      <c r="AL1155" s="13">
        <v>0</v>
      </c>
      <c r="AM1155" s="13">
        <v>32</v>
      </c>
      <c r="AN1155" s="13">
        <v>0</v>
      </c>
      <c r="AO1155" s="13">
        <v>0</v>
      </c>
      <c r="AP1155" s="13">
        <v>0</v>
      </c>
      <c r="AQ1155" s="13">
        <v>0</v>
      </c>
      <c r="AR1155" s="13">
        <v>0</v>
      </c>
      <c r="AS1155" s="13">
        <v>0</v>
      </c>
      <c r="AT1155" s="13">
        <v>0</v>
      </c>
      <c r="AU1155" s="13">
        <v>0</v>
      </c>
      <c r="AV1155" s="13">
        <v>0</v>
      </c>
      <c r="AW1155" s="16">
        <f t="shared" ref="AW1155:AW1218" si="333">SUM(AL1155:AU1155)</f>
        <v>32</v>
      </c>
      <c r="AX1155" s="16">
        <v>64</v>
      </c>
      <c r="AY1155" s="10">
        <f t="shared" ref="AY1155:AY1218" si="334">AW1155+AX1155</f>
        <v>96</v>
      </c>
      <c r="AZ1155" s="10">
        <f>SUM(Z1155:AK1155)</f>
        <v>0</v>
      </c>
      <c r="BA1155" s="10">
        <f>AW1155</f>
        <v>32</v>
      </c>
      <c r="BB1155" s="10">
        <f t="shared" ref="BB1155:BB1218" si="335">BA1155-AW1155</f>
        <v>0</v>
      </c>
      <c r="BC1155" s="10">
        <f t="shared" ref="BC1155:BC1218" si="336">IFERROR(BB1155/4,0)</f>
        <v>0</v>
      </c>
      <c r="BD1155" s="10">
        <f t="shared" ref="BD1155:BD1218" si="337">AY1155-AZ1155</f>
        <v>96</v>
      </c>
      <c r="BE1155" s="10">
        <f t="shared" si="330"/>
        <v>-32</v>
      </c>
      <c r="BF1155" s="2" t="s">
        <v>119</v>
      </c>
      <c r="BG1155" s="10">
        <f t="shared" ref="BG1155:BG1218" si="338">AVERAGE(AL1155:AS1155)</f>
        <v>4</v>
      </c>
      <c r="BH1155" s="36" t="s">
        <v>118</v>
      </c>
      <c r="BI1155" s="39" t="str">
        <f t="shared" ref="BI1155:BI1218" si="339">IF(BF1155="Yes","",IF(BA1155&gt;1250,"E",IF(BA1155&gt;750,"D",
IF(BA1155&gt;=500,"C",
IF(BA1155&gt;=300,"B",
IF(BA1155&gt;=200,"A",
""))))))</f>
        <v/>
      </c>
      <c r="BJ1155" s="39" t="str">
        <f t="shared" ref="BJ1155:BJ1218" si="340">IF(BF1155="Yes","",IF(AY1155&gt;1250,"E",IF(AY1155&gt;750,"D",
IF(AY1155&gt;=500,"C",
IF(AY1155&gt;=300,"B",
IF(AY1155&gt;=200,"A",
""))))))</f>
        <v/>
      </c>
      <c r="BK1155" s="16">
        <f>SUM(AR1155:AX1155)</f>
        <v>96</v>
      </c>
      <c r="BL1155" s="10">
        <f>SUM(AL1155:AQ1155)</f>
        <v>32</v>
      </c>
      <c r="BM1155" s="12">
        <f t="shared" ref="BM1155:BN1218" si="341">IFERROR(BK1155/$AY1155,"")</f>
        <v>1</v>
      </c>
      <c r="BN1155" s="12">
        <f t="shared" si="341"/>
        <v>0.33333333333333331</v>
      </c>
      <c r="BO1155" s="9">
        <f t="shared" ref="BO1155:BO1218" si="342">SUM(AL1155:AS1155)</f>
        <v>32</v>
      </c>
      <c r="BP1155" s="39" t="str">
        <f t="shared" ref="BP1155:BP1218" si="343">IF(BF1155="Yes","",IF(BO1155&gt;1250,"E",IF(BO1155&gt;750,"D",
IF(BO1155&gt;=500,"C",
IF(BO1155&gt;=300,"B",
IF(BO1155&gt;=200,"A",
""))))))</f>
        <v/>
      </c>
      <c r="BQ1155" s="147"/>
      <c r="BR1155" s="9">
        <f t="shared" ref="BR1155:BR1218" si="344">SUM(Z1155:AE1155)</f>
        <v>0</v>
      </c>
      <c r="BS1155" s="9">
        <f t="shared" ref="BS1155:BS1218" si="345">SUM(AF1155:AK1155)</f>
        <v>0</v>
      </c>
      <c r="BT1155" s="9">
        <f t="shared" ref="BT1155:BT1218" si="346">SUM(BR1155:BS1155)</f>
        <v>0</v>
      </c>
      <c r="BU1155" s="9" t="str">
        <f>IFERROR(_xlfn.XLOOKUP(D1155,Sheet1!B:B,Sheet1!L:L),"")</f>
        <v/>
      </c>
      <c r="BV1155" s="9" t="e">
        <f>_xlfn.XLOOKUP(BU1155,Sheet1!S:S,Sheet1!T:T)</f>
        <v>#N/A</v>
      </c>
      <c r="BW1155" s="9" t="e">
        <f>_xlfn.XLOOKUP(D1155,Sheet1!B:B,Sheet1!M:M)</f>
        <v>#N/A</v>
      </c>
      <c r="BZ1155" s="108">
        <f t="shared" ref="BZ1155:BZ1218" si="347">AY1155-AW1155</f>
        <v>64</v>
      </c>
      <c r="CB1155" s="12">
        <f>AW1155/AY1155</f>
        <v>0.33333333333333331</v>
      </c>
      <c r="CC1155" s="12">
        <f>AX1155/AY1155</f>
        <v>0.66666666666666663</v>
      </c>
      <c r="CG1155" s="1" t="str">
        <f>IF(BO1155&lt;80,"Below 80",
IF(BO1155&lt;=120,"80-120",
IF(BO1155&lt;=200,"&gt; 120-200",
IF(BO1155&lt;=300,"&gt;200-300",
IF(BO1155&lt;=500,"&gt;300-500",
"&gt;500")))))</f>
        <v>Below 80</v>
      </c>
      <c r="CH1155" s="1" t="str">
        <f>IFERROR(_xlfn.XLOOKUP(CG1155,Scenario!M:M,Scenario!N:N),"")</f>
        <v/>
      </c>
      <c r="CI1155" s="1" t="str">
        <f t="shared" ref="CI1155:CI1218" si="348">IF(BI1155="", IF(BA1155&gt;=1, "Yes", "No"))</f>
        <v>Yes</v>
      </c>
      <c r="CJ1155" s="75">
        <v>64</v>
      </c>
    </row>
    <row r="1156" spans="1:88" hidden="1">
      <c r="A1156" s="2">
        <v>1155</v>
      </c>
      <c r="B1156" s="2">
        <v>2025</v>
      </c>
      <c r="C1156" s="1">
        <v>0</v>
      </c>
      <c r="D1156" s="37" t="str">
        <v>001J100000VlGaLIAV</v>
      </c>
      <c r="E1156" s="37" t="str">
        <v>BHAGWATI TRADELINK</v>
      </c>
      <c r="F1156" s="37" t="str">
        <v>MAHARASHTRA</v>
      </c>
      <c r="G1156" s="37" t="str">
        <v>WARDHA</v>
      </c>
      <c r="H1156" s="37">
        <v>0</v>
      </c>
      <c r="I1156" s="37" t="str">
        <v>SSTL (INDIA) PRIVATE LIMITED</v>
      </c>
      <c r="J1156" s="37" t="str">
        <v>Saurav Nath</v>
      </c>
      <c r="K1156" s="37">
        <v>0</v>
      </c>
      <c r="L1156" s="37" t="str">
        <v>C13295</v>
      </c>
      <c r="M1156" s="37" t="str">
        <v>Central</v>
      </c>
      <c r="N1156" s="2">
        <v>442001</v>
      </c>
      <c r="O1156" s="2" t="str">
        <v>27AAPPG6756J1Z4</v>
      </c>
      <c r="P1156" s="2">
        <v>8408889100</v>
      </c>
      <c r="Q1156" s="2" t="str">
        <v>May'25</v>
      </c>
      <c r="R1156" s="2">
        <v>2026</v>
      </c>
      <c r="S1156" s="1">
        <v>0</v>
      </c>
      <c r="T1156" s="2">
        <v>200</v>
      </c>
      <c r="U1156" s="12">
        <v>0</v>
      </c>
      <c r="V1156" s="1" t="str">
        <v>Challenger</v>
      </c>
      <c r="W1156" s="13">
        <v>0</v>
      </c>
      <c r="X1156" s="13">
        <v>0</v>
      </c>
      <c r="Y1156" s="13">
        <v>0</v>
      </c>
      <c r="Z1156" s="13">
        <v>0</v>
      </c>
      <c r="AA1156" s="13">
        <v>0</v>
      </c>
      <c r="AB1156" s="13">
        <v>0</v>
      </c>
      <c r="AC1156" s="13">
        <v>0</v>
      </c>
      <c r="AD1156" s="13">
        <v>0</v>
      </c>
      <c r="AE1156" s="13">
        <v>0</v>
      </c>
      <c r="AF1156" s="13">
        <v>0</v>
      </c>
      <c r="AG1156" s="13">
        <v>0</v>
      </c>
      <c r="AH1156" s="13">
        <v>0</v>
      </c>
      <c r="AI1156" s="13">
        <v>0</v>
      </c>
      <c r="AJ1156" s="13">
        <v>0</v>
      </c>
      <c r="AK1156" s="13">
        <v>0</v>
      </c>
      <c r="AL1156" s="13">
        <v>0</v>
      </c>
      <c r="AM1156" s="13">
        <v>27</v>
      </c>
      <c r="AN1156" s="13">
        <v>0</v>
      </c>
      <c r="AO1156" s="13">
        <v>0</v>
      </c>
      <c r="AP1156" s="13">
        <v>0</v>
      </c>
      <c r="AQ1156" s="13">
        <v>0</v>
      </c>
      <c r="AR1156" s="13">
        <v>0</v>
      </c>
      <c r="AS1156" s="13">
        <v>0</v>
      </c>
      <c r="AT1156" s="13">
        <v>0</v>
      </c>
      <c r="AU1156" s="13">
        <v>0</v>
      </c>
      <c r="AV1156" s="13">
        <v>0</v>
      </c>
      <c r="AW1156" s="16">
        <f t="shared" si="333"/>
        <v>27</v>
      </c>
      <c r="AX1156" s="16">
        <v>54</v>
      </c>
      <c r="AY1156" s="10">
        <f t="shared" si="334"/>
        <v>81</v>
      </c>
      <c r="AZ1156" s="10">
        <f>SUM(Z1156:AK1156)</f>
        <v>0</v>
      </c>
      <c r="BA1156" s="10">
        <v>50</v>
      </c>
      <c r="BB1156" s="10">
        <f t="shared" si="335"/>
        <v>23</v>
      </c>
      <c r="BC1156" s="10">
        <f t="shared" si="336"/>
        <v>5.75</v>
      </c>
      <c r="BD1156" s="10">
        <f t="shared" si="337"/>
        <v>81</v>
      </c>
      <c r="BE1156" s="10">
        <f t="shared" si="330"/>
        <v>-27</v>
      </c>
      <c r="BF1156" s="2" t="s">
        <v>119</v>
      </c>
      <c r="BG1156" s="10">
        <f t="shared" si="338"/>
        <v>3.375</v>
      </c>
      <c r="BH1156" s="36" t="s">
        <v>118</v>
      </c>
      <c r="BI1156" s="39" t="str">
        <f t="shared" si="339"/>
        <v/>
      </c>
      <c r="BJ1156" s="39" t="str">
        <f t="shared" si="340"/>
        <v/>
      </c>
      <c r="BK1156" s="16">
        <f>SUM(AR1156:AX1156)</f>
        <v>81</v>
      </c>
      <c r="BL1156" s="10">
        <f>SUM(AL1156:AQ1156)</f>
        <v>27</v>
      </c>
      <c r="BM1156" s="12">
        <f t="shared" si="341"/>
        <v>1</v>
      </c>
      <c r="BN1156" s="12">
        <f t="shared" si="341"/>
        <v>0.33333333333333331</v>
      </c>
      <c r="BO1156" s="9">
        <f t="shared" si="342"/>
        <v>27</v>
      </c>
      <c r="BP1156" s="39" t="str">
        <f t="shared" si="343"/>
        <v/>
      </c>
      <c r="BQ1156" s="147"/>
      <c r="BR1156" s="9">
        <f t="shared" si="344"/>
        <v>0</v>
      </c>
      <c r="BS1156" s="9">
        <f t="shared" si="345"/>
        <v>0</v>
      </c>
      <c r="BT1156" s="9">
        <f t="shared" si="346"/>
        <v>0</v>
      </c>
      <c r="BU1156" s="9" t="str">
        <f>IFERROR(_xlfn.XLOOKUP(D1156,Sheet1!B:B,Sheet1!L:L),"")</f>
        <v/>
      </c>
      <c r="BV1156" s="9" t="e">
        <f>_xlfn.XLOOKUP(BU1156,Sheet1!S:S,Sheet1!T:T)</f>
        <v>#N/A</v>
      </c>
      <c r="BW1156" s="9" t="e">
        <f>_xlfn.XLOOKUP(D1156,Sheet1!B:B,Sheet1!M:M)</f>
        <v>#N/A</v>
      </c>
      <c r="BZ1156" s="108">
        <f t="shared" si="347"/>
        <v>54</v>
      </c>
      <c r="CB1156" s="12">
        <f>AW1156/AY1156</f>
        <v>0.33333333333333331</v>
      </c>
      <c r="CC1156" s="12">
        <f>AX1156/AY1156</f>
        <v>0.66666666666666663</v>
      </c>
      <c r="CG1156" s="1" t="str">
        <f>IF(BO1156&lt;80,"Below 80",
IF(BO1156&lt;=120,"80-120",
IF(BO1156&lt;=200,"&gt; 120-200",
IF(BO1156&lt;=300,"&gt;200-300",
IF(BO1156&lt;=500,"&gt;300-500",
"&gt;500")))))</f>
        <v>Below 80</v>
      </c>
      <c r="CH1156" s="1" t="str">
        <f>IFERROR(_xlfn.XLOOKUP(CG1156,Scenario!M:M,Scenario!N:N),"")</f>
        <v/>
      </c>
      <c r="CI1156" s="1" t="str">
        <f t="shared" si="348"/>
        <v>Yes</v>
      </c>
      <c r="CJ1156" s="75">
        <v>54</v>
      </c>
    </row>
    <row r="1157" spans="1:88" hidden="1">
      <c r="A1157" s="2">
        <v>1156</v>
      </c>
      <c r="B1157" s="2">
        <v>2025</v>
      </c>
      <c r="C1157" s="1">
        <v>0</v>
      </c>
      <c r="D1157" s="37" t="str">
        <v>001J100000VnUYOIA3</v>
      </c>
      <c r="E1157" s="37" t="str">
        <v>PROFICIENT INDIA &amp; CO.</v>
      </c>
      <c r="F1157" s="37" t="str">
        <v>UTTAR PRADESH</v>
      </c>
      <c r="G1157" s="37" t="str">
        <v>GHAZIABAD</v>
      </c>
      <c r="H1157" s="37">
        <v>0</v>
      </c>
      <c r="I1157" s="37" t="str">
        <v>OPTRIX INFRA LLP</v>
      </c>
      <c r="J1157" s="37" t="str">
        <v>Aashish Goyal</v>
      </c>
      <c r="K1157" s="37">
        <v>0</v>
      </c>
      <c r="L1157" s="37" t="str">
        <v>001J100000PJG7oIAH</v>
      </c>
      <c r="M1157" s="37" t="str">
        <v>North</v>
      </c>
      <c r="N1157" s="2">
        <v>201013</v>
      </c>
      <c r="O1157" s="2" t="str">
        <v>09BATPK5732P2ZQ</v>
      </c>
      <c r="P1157" s="2">
        <v>8447121428</v>
      </c>
      <c r="Q1157" s="2" t="str">
        <v>May'25</v>
      </c>
      <c r="R1157" s="2">
        <v>2026</v>
      </c>
      <c r="S1157" s="1">
        <v>0</v>
      </c>
      <c r="T1157" s="2">
        <v>200</v>
      </c>
      <c r="U1157" s="12">
        <v>0.17645</v>
      </c>
      <c r="V1157" s="1" t="str">
        <v>Star</v>
      </c>
      <c r="W1157" s="13">
        <v>0</v>
      </c>
      <c r="X1157" s="13">
        <v>0</v>
      </c>
      <c r="Y1157" s="13">
        <v>0</v>
      </c>
      <c r="Z1157" s="13">
        <v>0</v>
      </c>
      <c r="AA1157" s="13">
        <v>0</v>
      </c>
      <c r="AB1157" s="13">
        <v>0</v>
      </c>
      <c r="AC1157" s="13">
        <v>0</v>
      </c>
      <c r="AD1157" s="13">
        <v>0</v>
      </c>
      <c r="AE1157" s="13">
        <v>0</v>
      </c>
      <c r="AF1157" s="13">
        <v>0</v>
      </c>
      <c r="AG1157" s="13">
        <v>0</v>
      </c>
      <c r="AH1157" s="13">
        <v>0</v>
      </c>
      <c r="AI1157" s="13">
        <v>0</v>
      </c>
      <c r="AJ1157" s="13">
        <v>0</v>
      </c>
      <c r="AK1157" s="13">
        <v>0</v>
      </c>
      <c r="AL1157" s="13">
        <v>0</v>
      </c>
      <c r="AM1157" s="13">
        <v>10</v>
      </c>
      <c r="AN1157" s="13">
        <v>86.004999999999995</v>
      </c>
      <c r="AO1157" s="13">
        <v>58.43</v>
      </c>
      <c r="AP1157" s="13">
        <v>26</v>
      </c>
      <c r="AQ1157" s="13">
        <v>40.01</v>
      </c>
      <c r="AR1157" s="13">
        <v>0</v>
      </c>
      <c r="AS1157" s="13">
        <v>0</v>
      </c>
      <c r="AT1157" s="13">
        <v>24.92</v>
      </c>
      <c r="AU1157" s="13">
        <v>24</v>
      </c>
      <c r="AV1157" s="13">
        <v>56.95</v>
      </c>
      <c r="AW1157" s="16">
        <f t="shared" si="333"/>
        <v>269.36500000000001</v>
      </c>
      <c r="AX1157" s="16">
        <v>530.55500000000006</v>
      </c>
      <c r="AY1157" s="10">
        <v>751</v>
      </c>
      <c r="AZ1157" s="10">
        <f>SUM(Z1157:AK1157)</f>
        <v>0</v>
      </c>
      <c r="BA1157" s="10">
        <v>520</v>
      </c>
      <c r="BB1157" s="10">
        <f t="shared" si="335"/>
        <v>250.63499999999999</v>
      </c>
      <c r="BC1157" s="10">
        <f t="shared" si="336"/>
        <v>62.658749999999998</v>
      </c>
      <c r="BD1157" s="10">
        <f t="shared" si="337"/>
        <v>751</v>
      </c>
      <c r="BE1157" s="10">
        <f t="shared" si="330"/>
        <v>-269.36500000000001</v>
      </c>
      <c r="BF1157" s="2" t="s">
        <v>119</v>
      </c>
      <c r="BG1157" s="10">
        <f t="shared" si="338"/>
        <v>27.555624999999999</v>
      </c>
      <c r="BH1157" s="36" t="s">
        <v>118</v>
      </c>
      <c r="BI1157" s="39" t="str">
        <f t="shared" si="339"/>
        <v>C</v>
      </c>
      <c r="BJ1157" s="39" t="str">
        <f t="shared" si="340"/>
        <v>D</v>
      </c>
      <c r="BK1157" s="16">
        <f>SUM(AR1157:AX1157)</f>
        <v>905.79000000000008</v>
      </c>
      <c r="BL1157" s="10">
        <f>SUM(AL1157:AQ1157)</f>
        <v>220.44499999999999</v>
      </c>
      <c r="BM1157" s="12">
        <f t="shared" si="341"/>
        <v>1.2061118508655126</v>
      </c>
      <c r="BN1157" s="12">
        <f t="shared" si="341"/>
        <v>0.2935352862849534</v>
      </c>
      <c r="BO1157" s="9">
        <f t="shared" si="342"/>
        <v>220.44499999999999</v>
      </c>
      <c r="BP1157" s="39" t="str">
        <f t="shared" si="343"/>
        <v>A</v>
      </c>
      <c r="BQ1157" s="147"/>
      <c r="BR1157" s="9">
        <f t="shared" si="344"/>
        <v>0</v>
      </c>
      <c r="BS1157" s="9">
        <f t="shared" si="345"/>
        <v>0</v>
      </c>
      <c r="BT1157" s="9">
        <f t="shared" si="346"/>
        <v>0</v>
      </c>
      <c r="BU1157" s="9" t="str">
        <f>IFERROR(_xlfn.XLOOKUP(D1157,Sheet1!B:B,Sheet1!L:L),"")</f>
        <v/>
      </c>
      <c r="BV1157" s="9" t="e">
        <f>_xlfn.XLOOKUP(BU1157,Sheet1!S:S,Sheet1!T:T)</f>
        <v>#N/A</v>
      </c>
      <c r="BW1157" s="9" t="e">
        <f>_xlfn.XLOOKUP(D1157,Sheet1!B:B,Sheet1!M:M)</f>
        <v>#N/A</v>
      </c>
      <c r="BX1157" s="11" t="s">
        <v>123</v>
      </c>
      <c r="BY1157" s="1">
        <v>751</v>
      </c>
      <c r="BZ1157" s="108">
        <f t="shared" si="347"/>
        <v>481.63499999999999</v>
      </c>
      <c r="CB1157" s="12">
        <f>AW1157/AY1157</f>
        <v>0.3586750998668442</v>
      </c>
      <c r="CC1157" s="12">
        <f>AX1157/AY1157</f>
        <v>0.70646471371504671</v>
      </c>
      <c r="CG1157" s="1" t="str">
        <f>IF(BO1157&lt;80,"Below 80",
IF(BO1157&lt;=120,"80-120",
IF(BO1157&lt;=200,"&gt; 120-200",
IF(BO1157&lt;=300,"&gt;200-300",
IF(BO1157&lt;=500,"&gt;300-500",
"&gt;500")))))</f>
        <v>&gt;200-300</v>
      </c>
      <c r="CH1157" s="1" t="str">
        <f>IFERROR(_xlfn.XLOOKUP(CG1157,Scenario!M:M,Scenario!N:N),"")</f>
        <v>C</v>
      </c>
      <c r="CI1157" s="1" t="b">
        <f t="shared" si="348"/>
        <v>0</v>
      </c>
      <c r="CJ1157" s="75">
        <v>530.55500000000006</v>
      </c>
    </row>
    <row r="1158" spans="1:88" hidden="1">
      <c r="A1158" s="2">
        <v>1157</v>
      </c>
      <c r="B1158" s="2">
        <v>2025</v>
      </c>
      <c r="C1158" s="1">
        <v>0</v>
      </c>
      <c r="D1158" s="37" t="str">
        <v>001J100000VnWfaIAF</v>
      </c>
      <c r="E1158" s="37" t="str">
        <v>PANCHMUKHI STEELS CORP.</v>
      </c>
      <c r="F1158" s="37" t="str">
        <v>UTTAR PRADESH</v>
      </c>
      <c r="G1158" s="37" t="str">
        <v>GHAZIABAD</v>
      </c>
      <c r="H1158" s="37">
        <v>0</v>
      </c>
      <c r="I1158" s="37" t="str">
        <v>OPTRIX INFRA LLP</v>
      </c>
      <c r="J1158" s="37" t="str">
        <v>Aashish Goyal</v>
      </c>
      <c r="K1158" s="37">
        <v>0</v>
      </c>
      <c r="L1158" s="37" t="str">
        <v>001J100000PJG7oIAH</v>
      </c>
      <c r="M1158" s="37" t="str">
        <v>North</v>
      </c>
      <c r="N1158" s="2">
        <v>201001</v>
      </c>
      <c r="O1158" s="2" t="str">
        <v>09PNPPS9779K1Z5</v>
      </c>
      <c r="P1158" s="2">
        <v>9999510395</v>
      </c>
      <c r="Q1158" s="2" t="str">
        <v>May'25</v>
      </c>
      <c r="R1158" s="2">
        <v>2026</v>
      </c>
      <c r="S1158" s="1">
        <v>0</v>
      </c>
      <c r="T1158" s="2">
        <v>100</v>
      </c>
      <c r="U1158" s="12">
        <v>0</v>
      </c>
      <c r="V1158" s="1" t="str">
        <v>Challenger</v>
      </c>
      <c r="W1158" s="13">
        <v>0</v>
      </c>
      <c r="X1158" s="13">
        <v>0</v>
      </c>
      <c r="Y1158" s="13">
        <v>0</v>
      </c>
      <c r="Z1158" s="13">
        <v>0</v>
      </c>
      <c r="AA1158" s="13">
        <v>0</v>
      </c>
      <c r="AB1158" s="13">
        <v>0</v>
      </c>
      <c r="AC1158" s="13">
        <v>0</v>
      </c>
      <c r="AD1158" s="13">
        <v>0</v>
      </c>
      <c r="AE1158" s="13">
        <v>0</v>
      </c>
      <c r="AF1158" s="13">
        <v>0</v>
      </c>
      <c r="AG1158" s="13">
        <v>0</v>
      </c>
      <c r="AH1158" s="13">
        <v>0</v>
      </c>
      <c r="AI1158" s="13">
        <v>0</v>
      </c>
      <c r="AJ1158" s="13">
        <v>0</v>
      </c>
      <c r="AK1158" s="13">
        <v>0</v>
      </c>
      <c r="AL1158" s="13">
        <v>0</v>
      </c>
      <c r="AM1158" s="13">
        <v>4</v>
      </c>
      <c r="AN1158" s="13">
        <v>13.88</v>
      </c>
      <c r="AO1158" s="13">
        <v>0</v>
      </c>
      <c r="AP1158" s="13">
        <v>0</v>
      </c>
      <c r="AQ1158" s="13">
        <v>1</v>
      </c>
      <c r="AR1158" s="13">
        <v>0</v>
      </c>
      <c r="AS1158" s="13">
        <v>0</v>
      </c>
      <c r="AT1158" s="13">
        <v>0</v>
      </c>
      <c r="AU1158" s="13">
        <v>0</v>
      </c>
      <c r="AV1158" s="13">
        <v>0</v>
      </c>
      <c r="AW1158" s="16">
        <f t="shared" si="333"/>
        <v>18.880000000000003</v>
      </c>
      <c r="AX1158" s="16">
        <v>37.760000000000005</v>
      </c>
      <c r="AY1158" s="10">
        <f t="shared" si="334"/>
        <v>56.640000000000008</v>
      </c>
      <c r="AZ1158" s="10">
        <f>SUM(Z1158:AK1158)</f>
        <v>0</v>
      </c>
      <c r="BA1158" s="10">
        <v>29</v>
      </c>
      <c r="BB1158" s="10">
        <f t="shared" si="335"/>
        <v>10.119999999999997</v>
      </c>
      <c r="BC1158" s="10">
        <f t="shared" si="336"/>
        <v>2.5299999999999994</v>
      </c>
      <c r="BD1158" s="10">
        <f t="shared" si="337"/>
        <v>56.640000000000008</v>
      </c>
      <c r="BE1158" s="10">
        <f t="shared" si="330"/>
        <v>-18.880000000000003</v>
      </c>
      <c r="BF1158" s="2" t="s">
        <v>119</v>
      </c>
      <c r="BG1158" s="10">
        <f t="shared" si="338"/>
        <v>2.3600000000000003</v>
      </c>
      <c r="BH1158" s="36" t="s">
        <v>118</v>
      </c>
      <c r="BI1158" s="39" t="str">
        <f t="shared" si="339"/>
        <v/>
      </c>
      <c r="BJ1158" s="39" t="str">
        <f t="shared" si="340"/>
        <v/>
      </c>
      <c r="BK1158" s="16">
        <f>SUM(AR1158:AX1158)</f>
        <v>56.640000000000008</v>
      </c>
      <c r="BL1158" s="10">
        <f>SUM(AL1158:AQ1158)</f>
        <v>18.880000000000003</v>
      </c>
      <c r="BM1158" s="12">
        <f t="shared" si="341"/>
        <v>1</v>
      </c>
      <c r="BN1158" s="12">
        <f t="shared" si="341"/>
        <v>0.33333333333333331</v>
      </c>
      <c r="BO1158" s="9">
        <f t="shared" si="342"/>
        <v>18.880000000000003</v>
      </c>
      <c r="BP1158" s="39" t="str">
        <f t="shared" si="343"/>
        <v/>
      </c>
      <c r="BQ1158" s="147"/>
      <c r="BR1158" s="9">
        <f t="shared" si="344"/>
        <v>0</v>
      </c>
      <c r="BS1158" s="9">
        <f t="shared" si="345"/>
        <v>0</v>
      </c>
      <c r="BT1158" s="9">
        <f t="shared" si="346"/>
        <v>0</v>
      </c>
      <c r="BU1158" s="9" t="str">
        <f>IFERROR(_xlfn.XLOOKUP(D1158,Sheet1!B:B,Sheet1!L:L),"")</f>
        <v/>
      </c>
      <c r="BV1158" s="9" t="e">
        <f>_xlfn.XLOOKUP(BU1158,Sheet1!S:S,Sheet1!T:T)</f>
        <v>#N/A</v>
      </c>
      <c r="BW1158" s="9" t="e">
        <f>_xlfn.XLOOKUP(D1158,Sheet1!B:B,Sheet1!M:M)</f>
        <v>#N/A</v>
      </c>
      <c r="BZ1158" s="108">
        <f t="shared" si="347"/>
        <v>37.760000000000005</v>
      </c>
      <c r="CB1158" s="12">
        <f>AW1158/AY1158</f>
        <v>0.33333333333333331</v>
      </c>
      <c r="CC1158" s="12">
        <f>AX1158/AY1158</f>
        <v>0.66666666666666663</v>
      </c>
      <c r="CG1158" s="1" t="str">
        <f>IF(BO1158&lt;80,"Below 80",
IF(BO1158&lt;=120,"80-120",
IF(BO1158&lt;=200,"&gt; 120-200",
IF(BO1158&lt;=300,"&gt;200-300",
IF(BO1158&lt;=500,"&gt;300-500",
"&gt;500")))))</f>
        <v>Below 80</v>
      </c>
      <c r="CH1158" s="1" t="str">
        <f>IFERROR(_xlfn.XLOOKUP(CG1158,Scenario!M:M,Scenario!N:N),"")</f>
        <v/>
      </c>
      <c r="CI1158" s="1" t="str">
        <f t="shared" si="348"/>
        <v>Yes</v>
      </c>
      <c r="CJ1158" s="75">
        <v>37.760000000000005</v>
      </c>
    </row>
    <row r="1159" spans="1:88" hidden="1">
      <c r="A1159" s="2">
        <v>1158</v>
      </c>
      <c r="B1159" s="2">
        <v>2025</v>
      </c>
      <c r="C1159" s="1">
        <v>0</v>
      </c>
      <c r="D1159" s="37" t="str">
        <v>0015g00001UBHgpAAH</v>
      </c>
      <c r="E1159" s="37" t="str">
        <v>KAILASH ASSOCIATES</v>
      </c>
      <c r="F1159" s="37" t="str">
        <v>UTTAR PRADESH</v>
      </c>
      <c r="G1159" s="37" t="str">
        <v>GHAZIABAD</v>
      </c>
      <c r="H1159" s="37">
        <v>0</v>
      </c>
      <c r="I1159" s="37" t="str">
        <v>OPTRIX INFRA LLP</v>
      </c>
      <c r="J1159" s="37" t="str">
        <v>Aashish Goyal</v>
      </c>
      <c r="K1159" s="37">
        <v>0</v>
      </c>
      <c r="L1159" s="37" t="str">
        <v>001J100000PJG7oIAH</v>
      </c>
      <c r="M1159" s="37" t="str">
        <v>North</v>
      </c>
      <c r="N1159" s="2">
        <v>201001</v>
      </c>
      <c r="O1159" s="2" t="str">
        <v>09AAXFK1757B1Z1</v>
      </c>
      <c r="P1159" s="2">
        <v>9811131566</v>
      </c>
      <c r="Q1159" s="2" t="str">
        <v>May'25</v>
      </c>
      <c r="R1159" s="2">
        <v>2026</v>
      </c>
      <c r="S1159" s="1">
        <v>0</v>
      </c>
      <c r="T1159" s="2">
        <v>500</v>
      </c>
      <c r="U1159" s="12">
        <v>0</v>
      </c>
      <c r="V1159" s="1" t="str">
        <v>Alien</v>
      </c>
      <c r="W1159" s="13">
        <v>0</v>
      </c>
      <c r="X1159" s="13">
        <v>0</v>
      </c>
      <c r="Y1159" s="13">
        <v>0</v>
      </c>
      <c r="Z1159" s="13">
        <v>0</v>
      </c>
      <c r="AA1159" s="13">
        <v>0</v>
      </c>
      <c r="AB1159" s="13">
        <v>0</v>
      </c>
      <c r="AC1159" s="13">
        <v>0</v>
      </c>
      <c r="AD1159" s="13">
        <v>0</v>
      </c>
      <c r="AE1159" s="13">
        <v>0</v>
      </c>
      <c r="AF1159" s="13">
        <v>0</v>
      </c>
      <c r="AG1159" s="13">
        <v>0</v>
      </c>
      <c r="AH1159" s="13">
        <v>0</v>
      </c>
      <c r="AI1159" s="13">
        <v>0</v>
      </c>
      <c r="AJ1159" s="13">
        <v>0</v>
      </c>
      <c r="AK1159" s="13">
        <v>0</v>
      </c>
      <c r="AL1159" s="13">
        <v>0</v>
      </c>
      <c r="AM1159" s="13">
        <v>5</v>
      </c>
      <c r="AN1159" s="13">
        <v>0</v>
      </c>
      <c r="AO1159" s="13">
        <v>0</v>
      </c>
      <c r="AP1159" s="13">
        <v>0</v>
      </c>
      <c r="AQ1159" s="13">
        <v>0</v>
      </c>
      <c r="AR1159" s="13">
        <v>0</v>
      </c>
      <c r="AS1159" s="13">
        <v>0</v>
      </c>
      <c r="AT1159" s="13">
        <v>0</v>
      </c>
      <c r="AU1159" s="13">
        <v>0</v>
      </c>
      <c r="AV1159" s="13">
        <v>0</v>
      </c>
      <c r="AW1159" s="16">
        <f t="shared" si="333"/>
        <v>5</v>
      </c>
      <c r="AX1159" s="16">
        <v>10</v>
      </c>
      <c r="AY1159" s="10">
        <f t="shared" si="334"/>
        <v>15</v>
      </c>
      <c r="AZ1159" s="10">
        <f>SUM(Z1159:AK1159)</f>
        <v>0</v>
      </c>
      <c r="BA1159" s="10">
        <v>10</v>
      </c>
      <c r="BB1159" s="10">
        <f t="shared" si="335"/>
        <v>5</v>
      </c>
      <c r="BC1159" s="10">
        <f t="shared" si="336"/>
        <v>1.25</v>
      </c>
      <c r="BD1159" s="10">
        <f t="shared" si="337"/>
        <v>15</v>
      </c>
      <c r="BE1159" s="10">
        <f t="shared" si="330"/>
        <v>-5</v>
      </c>
      <c r="BF1159" s="2" t="s">
        <v>119</v>
      </c>
      <c r="BG1159" s="10">
        <f t="shared" si="338"/>
        <v>0.625</v>
      </c>
      <c r="BH1159" s="36" t="s">
        <v>118</v>
      </c>
      <c r="BI1159" s="39" t="str">
        <f t="shared" si="339"/>
        <v/>
      </c>
      <c r="BJ1159" s="39" t="str">
        <f t="shared" si="340"/>
        <v/>
      </c>
      <c r="BK1159" s="16">
        <f>SUM(AR1159:AX1159)</f>
        <v>15</v>
      </c>
      <c r="BL1159" s="10">
        <f>SUM(AL1159:AQ1159)</f>
        <v>5</v>
      </c>
      <c r="BM1159" s="12">
        <f t="shared" si="341"/>
        <v>1</v>
      </c>
      <c r="BN1159" s="12">
        <f t="shared" si="341"/>
        <v>0.33333333333333331</v>
      </c>
      <c r="BO1159" s="9">
        <f t="shared" si="342"/>
        <v>5</v>
      </c>
      <c r="BP1159" s="39" t="str">
        <f t="shared" si="343"/>
        <v/>
      </c>
      <c r="BQ1159" s="147"/>
      <c r="BR1159" s="9">
        <f t="shared" si="344"/>
        <v>0</v>
      </c>
      <c r="BS1159" s="9">
        <f t="shared" si="345"/>
        <v>0</v>
      </c>
      <c r="BT1159" s="9">
        <f t="shared" si="346"/>
        <v>0</v>
      </c>
      <c r="BU1159" s="9" t="str">
        <f>IFERROR(_xlfn.XLOOKUP(D1159,Sheet1!B:B,Sheet1!L:L),"")</f>
        <v/>
      </c>
      <c r="BV1159" s="9" t="e">
        <f>_xlfn.XLOOKUP(BU1159,Sheet1!S:S,Sheet1!T:T)</f>
        <v>#N/A</v>
      </c>
      <c r="BW1159" s="9" t="e">
        <f>_xlfn.XLOOKUP(D1159,Sheet1!B:B,Sheet1!M:M)</f>
        <v>#N/A</v>
      </c>
      <c r="BZ1159" s="108">
        <f t="shared" si="347"/>
        <v>10</v>
      </c>
      <c r="CB1159" s="12">
        <f>AW1159/AY1159</f>
        <v>0.33333333333333331</v>
      </c>
      <c r="CC1159" s="12">
        <f>AX1159/AY1159</f>
        <v>0.66666666666666663</v>
      </c>
      <c r="CG1159" s="1" t="str">
        <f>IF(BO1159&lt;80,"Below 80",
IF(BO1159&lt;=120,"80-120",
IF(BO1159&lt;=200,"&gt; 120-200",
IF(BO1159&lt;=300,"&gt;200-300",
IF(BO1159&lt;=500,"&gt;300-500",
"&gt;500")))))</f>
        <v>Below 80</v>
      </c>
      <c r="CH1159" s="1" t="str">
        <f>IFERROR(_xlfn.XLOOKUP(CG1159,Scenario!M:M,Scenario!N:N),"")</f>
        <v/>
      </c>
      <c r="CI1159" s="1" t="str">
        <f t="shared" si="348"/>
        <v>Yes</v>
      </c>
      <c r="CJ1159" s="75">
        <v>10</v>
      </c>
    </row>
    <row r="1160" spans="1:88" hidden="1">
      <c r="A1160" s="2">
        <v>1159</v>
      </c>
      <c r="B1160" s="2">
        <v>2025</v>
      </c>
      <c r="C1160" s="1">
        <v>0</v>
      </c>
      <c r="D1160" s="37" t="str">
        <v>001J100000I2ZrmIAF</v>
      </c>
      <c r="E1160" s="37" t="str">
        <v>M/S SHREE SHYAM TRADERS</v>
      </c>
      <c r="F1160" s="37" t="str">
        <v>JHARKHAND</v>
      </c>
      <c r="G1160" s="37" t="str">
        <v>RANCHI</v>
      </c>
      <c r="H1160" s="37">
        <v>0</v>
      </c>
      <c r="I1160" s="37" t="str">
        <v>M/s REAL DREAMS ENTERPRISES</v>
      </c>
      <c r="J1160" s="37" t="str">
        <v>Susmit Kumar</v>
      </c>
      <c r="K1160" s="37">
        <v>0</v>
      </c>
      <c r="L1160" s="37" t="str">
        <v>001J100000PHe79IAD</v>
      </c>
      <c r="M1160" s="37" t="str">
        <v>East</v>
      </c>
      <c r="N1160" s="2">
        <v>834009</v>
      </c>
      <c r="O1160" s="2" t="str">
        <v>20AJGPG1301B1ZI</v>
      </c>
      <c r="P1160" s="2">
        <v>9771439568</v>
      </c>
      <c r="Q1160" s="2" t="str">
        <v>May'25</v>
      </c>
      <c r="R1160" s="2">
        <v>2026</v>
      </c>
      <c r="S1160" s="1">
        <v>0</v>
      </c>
      <c r="T1160" s="2">
        <v>50</v>
      </c>
      <c r="U1160" s="12">
        <v>0</v>
      </c>
      <c r="V1160" s="1" t="str">
        <v>Minor</v>
      </c>
      <c r="W1160" s="13">
        <v>0</v>
      </c>
      <c r="X1160" s="13">
        <v>0</v>
      </c>
      <c r="Y1160" s="13">
        <v>0</v>
      </c>
      <c r="Z1160" s="13">
        <v>0</v>
      </c>
      <c r="AA1160" s="13">
        <v>0</v>
      </c>
      <c r="AB1160" s="13">
        <v>0</v>
      </c>
      <c r="AC1160" s="13">
        <v>0</v>
      </c>
      <c r="AD1160" s="13">
        <v>0</v>
      </c>
      <c r="AE1160" s="13">
        <v>0</v>
      </c>
      <c r="AF1160" s="13">
        <v>0</v>
      </c>
      <c r="AG1160" s="13">
        <v>0</v>
      </c>
      <c r="AH1160" s="13">
        <v>0</v>
      </c>
      <c r="AI1160" s="13">
        <v>0</v>
      </c>
      <c r="AJ1160" s="13">
        <v>0</v>
      </c>
      <c r="AK1160" s="13">
        <v>0</v>
      </c>
      <c r="AL1160" s="13">
        <v>0</v>
      </c>
      <c r="AM1160" s="13">
        <v>40.1</v>
      </c>
      <c r="AN1160" s="13">
        <v>15</v>
      </c>
      <c r="AO1160" s="13">
        <v>0</v>
      </c>
      <c r="AP1160" s="13">
        <v>0</v>
      </c>
      <c r="AQ1160" s="13">
        <v>0</v>
      </c>
      <c r="AR1160" s="13">
        <v>0</v>
      </c>
      <c r="AS1160" s="13">
        <v>0</v>
      </c>
      <c r="AT1160" s="13">
        <v>0</v>
      </c>
      <c r="AU1160" s="13">
        <v>0</v>
      </c>
      <c r="AV1160" s="13">
        <v>0</v>
      </c>
      <c r="AW1160" s="16">
        <f t="shared" si="333"/>
        <v>55.1</v>
      </c>
      <c r="AX1160" s="16">
        <v>110.2</v>
      </c>
      <c r="AY1160" s="10">
        <f t="shared" si="334"/>
        <v>165.3</v>
      </c>
      <c r="AZ1160" s="10">
        <f>SUM(Z1160:AK1160)</f>
        <v>0</v>
      </c>
      <c r="BA1160" s="10">
        <v>200</v>
      </c>
      <c r="BB1160" s="10">
        <f t="shared" si="335"/>
        <v>144.9</v>
      </c>
      <c r="BC1160" s="10">
        <f t="shared" si="336"/>
        <v>36.225000000000001</v>
      </c>
      <c r="BD1160" s="10">
        <f t="shared" si="337"/>
        <v>165.3</v>
      </c>
      <c r="BE1160" s="10">
        <f t="shared" si="330"/>
        <v>-55.1</v>
      </c>
      <c r="BF1160" s="2" t="s">
        <v>119</v>
      </c>
      <c r="BG1160" s="10">
        <f t="shared" si="338"/>
        <v>6.8875000000000002</v>
      </c>
      <c r="BH1160" s="36" t="s">
        <v>118</v>
      </c>
      <c r="BI1160" s="39" t="str">
        <f t="shared" si="339"/>
        <v>A</v>
      </c>
      <c r="BJ1160" s="39" t="str">
        <f t="shared" si="340"/>
        <v/>
      </c>
      <c r="BK1160" s="16">
        <f>SUM(AR1160:AX1160)</f>
        <v>165.3</v>
      </c>
      <c r="BL1160" s="10">
        <f>SUM(AL1160:AQ1160)</f>
        <v>55.1</v>
      </c>
      <c r="BM1160" s="12">
        <f t="shared" si="341"/>
        <v>1</v>
      </c>
      <c r="BN1160" s="12">
        <f t="shared" si="341"/>
        <v>0.33333333333333331</v>
      </c>
      <c r="BO1160" s="9">
        <f t="shared" si="342"/>
        <v>55.1</v>
      </c>
      <c r="BP1160" s="39" t="str">
        <f t="shared" si="343"/>
        <v/>
      </c>
      <c r="BQ1160" s="147"/>
      <c r="BR1160" s="9">
        <f t="shared" si="344"/>
        <v>0</v>
      </c>
      <c r="BS1160" s="9">
        <f t="shared" si="345"/>
        <v>0</v>
      </c>
      <c r="BT1160" s="9">
        <f t="shared" si="346"/>
        <v>0</v>
      </c>
      <c r="BU1160" s="9" t="str">
        <f>IFERROR(_xlfn.XLOOKUP(D1160,Sheet1!B:B,Sheet1!L:L),"")</f>
        <v/>
      </c>
      <c r="BV1160" s="9" t="e">
        <f>_xlfn.XLOOKUP(BU1160,Sheet1!S:S,Sheet1!T:T)</f>
        <v>#N/A</v>
      </c>
      <c r="BW1160" s="9" t="e">
        <f>_xlfn.XLOOKUP(D1160,Sheet1!B:B,Sheet1!M:M)</f>
        <v>#N/A</v>
      </c>
      <c r="BZ1160" s="108">
        <f t="shared" si="347"/>
        <v>110.20000000000002</v>
      </c>
      <c r="CB1160" s="12">
        <f>AW1160/AY1160</f>
        <v>0.33333333333333331</v>
      </c>
      <c r="CC1160" s="12">
        <f>AX1160/AY1160</f>
        <v>0.66666666666666663</v>
      </c>
      <c r="CG1160" s="1" t="str">
        <f>IF(BO1160&lt;80,"Below 80",
IF(BO1160&lt;=120,"80-120",
IF(BO1160&lt;=200,"&gt; 120-200",
IF(BO1160&lt;=300,"&gt;200-300",
IF(BO1160&lt;=500,"&gt;300-500",
"&gt;500")))))</f>
        <v>Below 80</v>
      </c>
      <c r="CH1160" s="1" t="str">
        <f>IFERROR(_xlfn.XLOOKUP(CG1160,Scenario!M:M,Scenario!N:N),"")</f>
        <v/>
      </c>
      <c r="CI1160" s="1" t="b">
        <f t="shared" si="348"/>
        <v>0</v>
      </c>
      <c r="CJ1160" s="75">
        <v>110.2</v>
      </c>
    </row>
    <row r="1161" spans="1:88" hidden="1">
      <c r="A1161" s="2">
        <v>1160</v>
      </c>
      <c r="B1161" s="2">
        <v>2025</v>
      </c>
      <c r="C1161" s="1">
        <v>0</v>
      </c>
      <c r="D1161" s="37" t="str">
        <v>001J100000LnGKvIAN</v>
      </c>
      <c r="E1161" s="37" t="str">
        <v>M/S M. S. STEEL</v>
      </c>
      <c r="F1161" s="37" t="str">
        <v>JHARKHAND</v>
      </c>
      <c r="G1161" s="37" t="str">
        <v>RANCHI</v>
      </c>
      <c r="H1161" s="37">
        <v>0</v>
      </c>
      <c r="I1161" s="37" t="str">
        <v>M/s REAL DREAMS ENTERPRISES</v>
      </c>
      <c r="J1161" s="37" t="str">
        <v>Susmit Kumar</v>
      </c>
      <c r="K1161" s="37">
        <v>0</v>
      </c>
      <c r="L1161" s="37" t="str">
        <v>001J100000PHe79IAD</v>
      </c>
      <c r="M1161" s="37" t="str">
        <v>East</v>
      </c>
      <c r="N1161" s="2">
        <v>834004</v>
      </c>
      <c r="O1161" s="2" t="str">
        <v>20ADHPK3905G1Z2</v>
      </c>
      <c r="P1161" s="2">
        <v>7903915959</v>
      </c>
      <c r="Q1161" s="2" t="str">
        <v>May'25</v>
      </c>
      <c r="R1161" s="2">
        <v>2026</v>
      </c>
      <c r="S1161" s="1">
        <v>0</v>
      </c>
      <c r="T1161" s="2">
        <v>300</v>
      </c>
      <c r="U1161" s="12">
        <v>0</v>
      </c>
      <c r="V1161" s="1" t="str">
        <v>Alien</v>
      </c>
      <c r="W1161" s="13">
        <v>0</v>
      </c>
      <c r="X1161" s="13">
        <v>0</v>
      </c>
      <c r="Y1161" s="13">
        <v>0</v>
      </c>
      <c r="Z1161" s="13">
        <v>0</v>
      </c>
      <c r="AA1161" s="13">
        <v>0</v>
      </c>
      <c r="AB1161" s="13">
        <v>0</v>
      </c>
      <c r="AC1161" s="13">
        <v>0</v>
      </c>
      <c r="AD1161" s="13">
        <v>0</v>
      </c>
      <c r="AE1161" s="13">
        <v>0</v>
      </c>
      <c r="AF1161" s="13">
        <v>0</v>
      </c>
      <c r="AG1161" s="13">
        <v>0</v>
      </c>
      <c r="AH1161" s="13">
        <v>0</v>
      </c>
      <c r="AI1161" s="13">
        <v>0</v>
      </c>
      <c r="AJ1161" s="13">
        <v>0</v>
      </c>
      <c r="AK1161" s="13">
        <v>0</v>
      </c>
      <c r="AL1161" s="13">
        <v>0</v>
      </c>
      <c r="AM1161" s="13">
        <v>12.89</v>
      </c>
      <c r="AN1161" s="13">
        <v>0</v>
      </c>
      <c r="AO1161" s="13">
        <v>0</v>
      </c>
      <c r="AP1161" s="13">
        <v>14.78</v>
      </c>
      <c r="AQ1161" s="13">
        <v>0</v>
      </c>
      <c r="AR1161" s="13">
        <v>0</v>
      </c>
      <c r="AS1161" s="13">
        <v>0</v>
      </c>
      <c r="AT1161" s="13">
        <v>0</v>
      </c>
      <c r="AU1161" s="13">
        <v>0</v>
      </c>
      <c r="AV1161" s="13">
        <v>0</v>
      </c>
      <c r="AW1161" s="16">
        <f t="shared" si="333"/>
        <v>27.67</v>
      </c>
      <c r="AX1161" s="16">
        <v>55.34</v>
      </c>
      <c r="AY1161" s="10">
        <f t="shared" si="334"/>
        <v>83.01</v>
      </c>
      <c r="AZ1161" s="10">
        <f>SUM(Z1161:AK1161)</f>
        <v>0</v>
      </c>
      <c r="BA1161" s="10">
        <f>AY1161</f>
        <v>83.01</v>
      </c>
      <c r="BB1161" s="10">
        <f t="shared" si="335"/>
        <v>55.34</v>
      </c>
      <c r="BC1161" s="10">
        <f t="shared" si="336"/>
        <v>13.835000000000001</v>
      </c>
      <c r="BD1161" s="10">
        <f t="shared" si="337"/>
        <v>83.01</v>
      </c>
      <c r="BE1161" s="10">
        <f t="shared" si="330"/>
        <v>-27.67</v>
      </c>
      <c r="BF1161" s="2" t="s">
        <v>119</v>
      </c>
      <c r="BG1161" s="10">
        <f t="shared" si="338"/>
        <v>3.4587500000000002</v>
      </c>
      <c r="BH1161" s="36" t="s">
        <v>118</v>
      </c>
      <c r="BI1161" s="39" t="str">
        <f t="shared" si="339"/>
        <v/>
      </c>
      <c r="BJ1161" s="39" t="str">
        <f t="shared" si="340"/>
        <v/>
      </c>
      <c r="BK1161" s="16">
        <f>SUM(AR1161:AX1161)</f>
        <v>83.01</v>
      </c>
      <c r="BL1161" s="10">
        <f>SUM(AL1161:AQ1161)</f>
        <v>27.67</v>
      </c>
      <c r="BM1161" s="12">
        <f t="shared" si="341"/>
        <v>1</v>
      </c>
      <c r="BN1161" s="12">
        <f t="shared" si="341"/>
        <v>0.33333333333333331</v>
      </c>
      <c r="BO1161" s="9">
        <f t="shared" si="342"/>
        <v>27.67</v>
      </c>
      <c r="BP1161" s="39" t="str">
        <f t="shared" si="343"/>
        <v/>
      </c>
      <c r="BQ1161" s="147"/>
      <c r="BR1161" s="9">
        <f t="shared" si="344"/>
        <v>0</v>
      </c>
      <c r="BS1161" s="9">
        <f t="shared" si="345"/>
        <v>0</v>
      </c>
      <c r="BT1161" s="9">
        <f t="shared" si="346"/>
        <v>0</v>
      </c>
      <c r="BU1161" s="9" t="str">
        <f>IFERROR(_xlfn.XLOOKUP(D1161,Sheet1!B:B,Sheet1!L:L),"")</f>
        <v/>
      </c>
      <c r="BV1161" s="9" t="e">
        <f>_xlfn.XLOOKUP(BU1161,Sheet1!S:S,Sheet1!T:T)</f>
        <v>#N/A</v>
      </c>
      <c r="BW1161" s="9" t="e">
        <f>_xlfn.XLOOKUP(D1161,Sheet1!B:B,Sheet1!M:M)</f>
        <v>#N/A</v>
      </c>
      <c r="BZ1161" s="108">
        <f t="shared" si="347"/>
        <v>55.34</v>
      </c>
      <c r="CB1161" s="12">
        <f>AW1161/AY1161</f>
        <v>0.33333333333333331</v>
      </c>
      <c r="CC1161" s="12">
        <f>AX1161/AY1161</f>
        <v>0.66666666666666663</v>
      </c>
      <c r="CG1161" s="1" t="str">
        <f>IF(BO1161&lt;80,"Below 80",
IF(BO1161&lt;=120,"80-120",
IF(BO1161&lt;=200,"&gt; 120-200",
IF(BO1161&lt;=300,"&gt;200-300",
IF(BO1161&lt;=500,"&gt;300-500",
"&gt;500")))))</f>
        <v>Below 80</v>
      </c>
      <c r="CH1161" s="1" t="str">
        <f>IFERROR(_xlfn.XLOOKUP(CG1161,Scenario!M:M,Scenario!N:N),"")</f>
        <v/>
      </c>
      <c r="CI1161" s="1" t="str">
        <f t="shared" si="348"/>
        <v>Yes</v>
      </c>
      <c r="CJ1161" s="75">
        <v>55.34</v>
      </c>
    </row>
    <row r="1162" spans="1:88" hidden="1">
      <c r="A1162" s="2">
        <v>1161</v>
      </c>
      <c r="B1162" s="2">
        <v>2025</v>
      </c>
      <c r="C1162" s="1">
        <v>0</v>
      </c>
      <c r="D1162" s="37" t="str">
        <v>001J100000Vm6rJIAR</v>
      </c>
      <c r="E1162" s="37" t="str">
        <v>BESIM INDUSTRIES PRIVATE LIMITED</v>
      </c>
      <c r="F1162" s="37" t="str">
        <v>BIHAR</v>
      </c>
      <c r="G1162" s="37" t="str">
        <v>ROHTAS</v>
      </c>
      <c r="H1162" s="37">
        <v>0</v>
      </c>
      <c r="I1162" s="37" t="str">
        <v>MEWARAM MADHUSUDAN PRASAD &amp; SONS</v>
      </c>
      <c r="J1162" s="37" t="str">
        <v>Praveen Kumar</v>
      </c>
      <c r="K1162" s="37">
        <v>0</v>
      </c>
      <c r="L1162" s="37" t="str">
        <v>001J100000S01ukIAB</v>
      </c>
      <c r="M1162" s="37" t="str">
        <v>East</v>
      </c>
      <c r="N1162" s="2">
        <v>821115</v>
      </c>
      <c r="O1162" s="2" t="str">
        <v>10AALCB1797M1ZE</v>
      </c>
      <c r="P1162" s="2">
        <v>8516821888</v>
      </c>
      <c r="Q1162" s="2" t="str">
        <v>May'25</v>
      </c>
      <c r="R1162" s="2">
        <v>2026</v>
      </c>
      <c r="S1162" s="1">
        <v>0</v>
      </c>
      <c r="T1162" s="2">
        <v>100</v>
      </c>
      <c r="U1162" s="12">
        <v>0.08</v>
      </c>
      <c r="V1162" s="1" t="str">
        <v>Challenger</v>
      </c>
      <c r="W1162" s="13">
        <v>0</v>
      </c>
      <c r="X1162" s="13">
        <v>0</v>
      </c>
      <c r="Y1162" s="13">
        <v>0</v>
      </c>
      <c r="Z1162" s="13">
        <v>0</v>
      </c>
      <c r="AA1162" s="13">
        <v>0</v>
      </c>
      <c r="AB1162" s="13">
        <v>0</v>
      </c>
      <c r="AC1162" s="13">
        <v>0</v>
      </c>
      <c r="AD1162" s="13">
        <v>0</v>
      </c>
      <c r="AE1162" s="13">
        <v>0</v>
      </c>
      <c r="AF1162" s="13">
        <v>0</v>
      </c>
      <c r="AG1162" s="13">
        <v>0</v>
      </c>
      <c r="AH1162" s="13">
        <v>0</v>
      </c>
      <c r="AI1162" s="13">
        <v>0</v>
      </c>
      <c r="AJ1162" s="13">
        <v>0</v>
      </c>
      <c r="AK1162" s="13">
        <v>0</v>
      </c>
      <c r="AL1162" s="13">
        <v>0</v>
      </c>
      <c r="AM1162" s="13">
        <v>12</v>
      </c>
      <c r="AN1162" s="13">
        <v>12</v>
      </c>
      <c r="AO1162" s="13">
        <v>0</v>
      </c>
      <c r="AP1162" s="13">
        <v>10</v>
      </c>
      <c r="AQ1162" s="13">
        <v>0</v>
      </c>
      <c r="AR1162" s="13">
        <v>5</v>
      </c>
      <c r="AS1162" s="13">
        <v>0</v>
      </c>
      <c r="AT1162" s="13">
        <v>0</v>
      </c>
      <c r="AU1162" s="13">
        <v>0</v>
      </c>
      <c r="AV1162" s="13">
        <v>24</v>
      </c>
      <c r="AW1162" s="16">
        <f t="shared" si="333"/>
        <v>39</v>
      </c>
      <c r="AX1162" s="16">
        <v>78</v>
      </c>
      <c r="AY1162" s="10">
        <f t="shared" si="334"/>
        <v>117</v>
      </c>
      <c r="AZ1162" s="10">
        <f>SUM(Z1162:AK1162)</f>
        <v>0</v>
      </c>
      <c r="BA1162" s="10">
        <v>150</v>
      </c>
      <c r="BB1162" s="10">
        <f t="shared" si="335"/>
        <v>111</v>
      </c>
      <c r="BC1162" s="10">
        <f t="shared" si="336"/>
        <v>27.75</v>
      </c>
      <c r="BD1162" s="10">
        <f t="shared" si="337"/>
        <v>117</v>
      </c>
      <c r="BE1162" s="10">
        <f t="shared" si="330"/>
        <v>-39</v>
      </c>
      <c r="BF1162" s="2" t="s">
        <v>119</v>
      </c>
      <c r="BG1162" s="10">
        <f t="shared" si="338"/>
        <v>4.875</v>
      </c>
      <c r="BH1162" s="36" t="s">
        <v>118</v>
      </c>
      <c r="BI1162" s="39" t="str">
        <f t="shared" si="339"/>
        <v/>
      </c>
      <c r="BJ1162" s="39" t="str">
        <f t="shared" si="340"/>
        <v/>
      </c>
      <c r="BK1162" s="16">
        <f>SUM(AR1162:AX1162)</f>
        <v>146</v>
      </c>
      <c r="BL1162" s="10">
        <f>SUM(AL1162:AQ1162)</f>
        <v>34</v>
      </c>
      <c r="BM1162" s="12">
        <f t="shared" si="341"/>
        <v>1.2478632478632479</v>
      </c>
      <c r="BN1162" s="12">
        <f t="shared" si="341"/>
        <v>0.29059829059829062</v>
      </c>
      <c r="BO1162" s="9">
        <f t="shared" si="342"/>
        <v>39</v>
      </c>
      <c r="BP1162" s="39" t="str">
        <f t="shared" si="343"/>
        <v/>
      </c>
      <c r="BQ1162" s="147"/>
      <c r="BR1162" s="9">
        <f t="shared" si="344"/>
        <v>0</v>
      </c>
      <c r="BS1162" s="9">
        <f t="shared" si="345"/>
        <v>0</v>
      </c>
      <c r="BT1162" s="9">
        <f t="shared" si="346"/>
        <v>0</v>
      </c>
      <c r="BU1162" s="9" t="str">
        <f>IFERROR(_xlfn.XLOOKUP(D1162,Sheet1!B:B,Sheet1!L:L),"")</f>
        <v/>
      </c>
      <c r="BV1162" s="9" t="e">
        <f>_xlfn.XLOOKUP(BU1162,Sheet1!S:S,Sheet1!T:T)</f>
        <v>#N/A</v>
      </c>
      <c r="BW1162" s="9" t="e">
        <f>_xlfn.XLOOKUP(D1162,Sheet1!B:B,Sheet1!M:M)</f>
        <v>#N/A</v>
      </c>
      <c r="BZ1162" s="108">
        <f t="shared" si="347"/>
        <v>78</v>
      </c>
      <c r="CB1162" s="12">
        <f>AW1162/AY1162</f>
        <v>0.33333333333333331</v>
      </c>
      <c r="CC1162" s="12">
        <f>AX1162/AY1162</f>
        <v>0.66666666666666663</v>
      </c>
      <c r="CG1162" s="1" t="str">
        <f>IF(BO1162&lt;80,"Below 80",
IF(BO1162&lt;=120,"80-120",
IF(BO1162&lt;=200,"&gt; 120-200",
IF(BO1162&lt;=300,"&gt;200-300",
IF(BO1162&lt;=500,"&gt;300-500",
"&gt;500")))))</f>
        <v>Below 80</v>
      </c>
      <c r="CH1162" s="1" t="str">
        <f>IFERROR(_xlfn.XLOOKUP(CG1162,Scenario!M:M,Scenario!N:N),"")</f>
        <v/>
      </c>
      <c r="CI1162" s="1" t="str">
        <f t="shared" si="348"/>
        <v>Yes</v>
      </c>
      <c r="CJ1162" s="75">
        <v>78</v>
      </c>
    </row>
    <row r="1163" spans="1:88" hidden="1">
      <c r="A1163" s="2">
        <v>1162</v>
      </c>
      <c r="B1163" s="2">
        <v>2025</v>
      </c>
      <c r="C1163" s="1">
        <v>0</v>
      </c>
      <c r="D1163" s="37" t="str">
        <v>001J100000VnTw8IAF</v>
      </c>
      <c r="E1163" s="37" t="str">
        <v>RAMESH STEEL HOUSE</v>
      </c>
      <c r="F1163" s="37" t="str">
        <v>BIHAR</v>
      </c>
      <c r="G1163" s="37" t="str">
        <v>GAYA</v>
      </c>
      <c r="H1163" s="37">
        <v>0</v>
      </c>
      <c r="I1163" s="37" t="str">
        <v>MEWARAM MADHUSUDAN PRASAD &amp; SONS</v>
      </c>
      <c r="J1163" s="37" t="str">
        <v>Praveen Kumar</v>
      </c>
      <c r="K1163" s="37">
        <v>0</v>
      </c>
      <c r="L1163" s="37" t="str">
        <v>001J100000S01ukIAB</v>
      </c>
      <c r="M1163" s="37" t="str">
        <v>East</v>
      </c>
      <c r="N1163" s="2">
        <v>823001</v>
      </c>
      <c r="O1163" s="2" t="str">
        <v>10AAPFR5564H1Z2</v>
      </c>
      <c r="P1163" s="2">
        <v>9431256579</v>
      </c>
      <c r="Q1163" s="2" t="str">
        <v>May'25</v>
      </c>
      <c r="R1163" s="2">
        <v>2026</v>
      </c>
      <c r="S1163" s="1">
        <v>0</v>
      </c>
      <c r="T1163" s="2">
        <v>150</v>
      </c>
      <c r="U1163" s="12">
        <v>7.3333333333333334E-2</v>
      </c>
      <c r="V1163" s="1" t="str">
        <v>Challenger</v>
      </c>
      <c r="W1163" s="13">
        <v>0</v>
      </c>
      <c r="X1163" s="13">
        <v>0</v>
      </c>
      <c r="Y1163" s="13">
        <v>0</v>
      </c>
      <c r="Z1163" s="13">
        <v>0</v>
      </c>
      <c r="AA1163" s="13">
        <v>0</v>
      </c>
      <c r="AB1163" s="13">
        <v>0</v>
      </c>
      <c r="AC1163" s="13">
        <v>0</v>
      </c>
      <c r="AD1163" s="13">
        <v>0</v>
      </c>
      <c r="AE1163" s="13">
        <v>0</v>
      </c>
      <c r="AF1163" s="13">
        <v>0</v>
      </c>
      <c r="AG1163" s="13">
        <v>0</v>
      </c>
      <c r="AH1163" s="13">
        <v>0</v>
      </c>
      <c r="AI1163" s="13">
        <v>0</v>
      </c>
      <c r="AJ1163" s="13">
        <v>0</v>
      </c>
      <c r="AK1163" s="13">
        <v>0</v>
      </c>
      <c r="AL1163" s="13">
        <v>0</v>
      </c>
      <c r="AM1163" s="13">
        <v>32</v>
      </c>
      <c r="AN1163" s="13">
        <v>33</v>
      </c>
      <c r="AO1163" s="13">
        <v>33</v>
      </c>
      <c r="AP1163" s="13">
        <v>0</v>
      </c>
      <c r="AQ1163" s="13">
        <v>0</v>
      </c>
      <c r="AR1163" s="13">
        <v>10</v>
      </c>
      <c r="AS1163" s="13">
        <v>0</v>
      </c>
      <c r="AT1163" s="13">
        <v>33</v>
      </c>
      <c r="AU1163" s="13">
        <v>0</v>
      </c>
      <c r="AV1163" s="13">
        <v>0</v>
      </c>
      <c r="AW1163" s="16">
        <f t="shared" si="333"/>
        <v>141</v>
      </c>
      <c r="AX1163" s="16">
        <f>AW1163*2</f>
        <v>282</v>
      </c>
      <c r="AY1163" s="10">
        <f t="shared" si="334"/>
        <v>423</v>
      </c>
      <c r="AZ1163" s="10">
        <f>SUM(Z1163:AK1163)</f>
        <v>0</v>
      </c>
      <c r="BA1163" s="10">
        <v>210</v>
      </c>
      <c r="BB1163" s="10">
        <f t="shared" si="335"/>
        <v>69</v>
      </c>
      <c r="BC1163" s="10">
        <f t="shared" si="336"/>
        <v>17.25</v>
      </c>
      <c r="BD1163" s="10">
        <f t="shared" si="337"/>
        <v>423</v>
      </c>
      <c r="BE1163" s="10">
        <f t="shared" si="330"/>
        <v>-141</v>
      </c>
      <c r="BF1163" s="2" t="s">
        <v>119</v>
      </c>
      <c r="BG1163" s="10">
        <f t="shared" si="338"/>
        <v>13.5</v>
      </c>
      <c r="BH1163" s="36" t="s">
        <v>118</v>
      </c>
      <c r="BI1163" s="39" t="str">
        <f t="shared" si="339"/>
        <v>A</v>
      </c>
      <c r="BJ1163" s="39" t="str">
        <f t="shared" si="340"/>
        <v>B</v>
      </c>
      <c r="BK1163" s="16">
        <f>SUM(AR1163:AX1163)</f>
        <v>466</v>
      </c>
      <c r="BL1163" s="10">
        <f>SUM(AL1163:AQ1163)</f>
        <v>98</v>
      </c>
      <c r="BM1163" s="12">
        <f t="shared" si="341"/>
        <v>1.1016548463356974</v>
      </c>
      <c r="BN1163" s="12">
        <f t="shared" si="341"/>
        <v>0.23167848699763594</v>
      </c>
      <c r="BO1163" s="9">
        <f t="shared" si="342"/>
        <v>108</v>
      </c>
      <c r="BP1163" s="39" t="str">
        <f t="shared" si="343"/>
        <v/>
      </c>
      <c r="BQ1163" s="147"/>
      <c r="BR1163" s="9">
        <f t="shared" si="344"/>
        <v>0</v>
      </c>
      <c r="BS1163" s="9">
        <f t="shared" si="345"/>
        <v>0</v>
      </c>
      <c r="BT1163" s="9">
        <f t="shared" si="346"/>
        <v>0</v>
      </c>
      <c r="BU1163" s="9" t="str">
        <f>IFERROR(_xlfn.XLOOKUP(D1163,Sheet1!B:B,Sheet1!L:L),"")</f>
        <v/>
      </c>
      <c r="BV1163" s="9" t="e">
        <f>_xlfn.XLOOKUP(BU1163,Sheet1!S:S,Sheet1!T:T)</f>
        <v>#N/A</v>
      </c>
      <c r="BW1163" s="9" t="e">
        <f>_xlfn.XLOOKUP(D1163,Sheet1!B:B,Sheet1!M:M)</f>
        <v>#N/A</v>
      </c>
      <c r="BX1163" s="11" t="s">
        <v>123</v>
      </c>
      <c r="BZ1163" s="108">
        <f t="shared" si="347"/>
        <v>282</v>
      </c>
      <c r="CB1163" s="12">
        <f>AW1163/AY1163</f>
        <v>0.33333333333333331</v>
      </c>
      <c r="CC1163" s="12">
        <f>AX1163/AY1163</f>
        <v>0.66666666666666663</v>
      </c>
      <c r="CG1163" s="1" t="str">
        <f>IF(BO1163&lt;80,"Below 80",
IF(BO1163&lt;=120,"80-120",
IF(BO1163&lt;=200,"&gt; 120-200",
IF(BO1163&lt;=300,"&gt;200-300",
IF(BO1163&lt;=500,"&gt;300-500",
"&gt;500")))))</f>
        <v>80-120</v>
      </c>
      <c r="CH1163" s="1" t="str">
        <f>IFERROR(_xlfn.XLOOKUP(CG1163,Scenario!M:M,Scenario!N:N),"")</f>
        <v>A</v>
      </c>
      <c r="CI1163" s="1" t="b">
        <f t="shared" si="348"/>
        <v>0</v>
      </c>
      <c r="CJ1163" s="75">
        <v>216</v>
      </c>
    </row>
    <row r="1164" spans="1:88" hidden="1">
      <c r="A1164" s="2">
        <v>1163</v>
      </c>
      <c r="B1164" s="2">
        <v>2025</v>
      </c>
      <c r="C1164" s="1">
        <v>0</v>
      </c>
      <c r="D1164" s="37" t="str">
        <v>001J100000VlcQwIAJ</v>
      </c>
      <c r="E1164" s="37" t="str">
        <v>JAGDAMBA INDUSTRIES</v>
      </c>
      <c r="F1164" s="37" t="str">
        <v>BIHAR</v>
      </c>
      <c r="G1164" s="37" t="str">
        <v>PATNA</v>
      </c>
      <c r="H1164" s="37">
        <v>0</v>
      </c>
      <c r="I1164" s="37" t="str">
        <v>MEWARAM MADHUSUDAN PRASAD &amp; SONS</v>
      </c>
      <c r="J1164" s="37" t="str">
        <v>Praveen Kumar</v>
      </c>
      <c r="K1164" s="37">
        <v>0</v>
      </c>
      <c r="L1164" s="37" t="str">
        <v>001J100000S01ukIAB</v>
      </c>
      <c r="M1164" s="37" t="str">
        <v>East</v>
      </c>
      <c r="N1164" s="2">
        <v>803302</v>
      </c>
      <c r="O1164" s="2" t="str">
        <v>10AZPPK7363L1ZZ</v>
      </c>
      <c r="P1164" s="2">
        <v>7903341513</v>
      </c>
      <c r="Q1164" s="2" t="str">
        <v>May'25</v>
      </c>
      <c r="R1164" s="2">
        <v>2026</v>
      </c>
      <c r="S1164" s="1">
        <v>0</v>
      </c>
      <c r="T1164" s="2">
        <v>300</v>
      </c>
      <c r="U1164" s="12">
        <v>0</v>
      </c>
      <c r="V1164" s="1" t="str">
        <v>Alien</v>
      </c>
      <c r="W1164" s="13">
        <v>0</v>
      </c>
      <c r="X1164" s="13">
        <v>0</v>
      </c>
      <c r="Y1164" s="13">
        <v>0</v>
      </c>
      <c r="Z1164" s="13">
        <v>0</v>
      </c>
      <c r="AA1164" s="13">
        <v>0</v>
      </c>
      <c r="AB1164" s="13">
        <v>0</v>
      </c>
      <c r="AC1164" s="13">
        <v>0</v>
      </c>
      <c r="AD1164" s="13">
        <v>0</v>
      </c>
      <c r="AE1164" s="13">
        <v>0</v>
      </c>
      <c r="AF1164" s="13">
        <v>0</v>
      </c>
      <c r="AG1164" s="13">
        <v>0</v>
      </c>
      <c r="AH1164" s="13">
        <v>0</v>
      </c>
      <c r="AI1164" s="13">
        <v>0</v>
      </c>
      <c r="AJ1164" s="13">
        <v>0</v>
      </c>
      <c r="AK1164" s="13">
        <v>0</v>
      </c>
      <c r="AL1164" s="13">
        <v>0</v>
      </c>
      <c r="AM1164" s="13">
        <v>24</v>
      </c>
      <c r="AN1164" s="13">
        <v>0</v>
      </c>
      <c r="AO1164" s="13">
        <v>12</v>
      </c>
      <c r="AP1164" s="13">
        <v>10</v>
      </c>
      <c r="AQ1164" s="13">
        <v>0</v>
      </c>
      <c r="AR1164" s="13">
        <v>6</v>
      </c>
      <c r="AS1164" s="13">
        <v>0</v>
      </c>
      <c r="AT1164" s="13">
        <v>0</v>
      </c>
      <c r="AU1164" s="13">
        <v>0</v>
      </c>
      <c r="AV1164" s="13">
        <v>0</v>
      </c>
      <c r="AW1164" s="16">
        <f t="shared" si="333"/>
        <v>52</v>
      </c>
      <c r="AX1164" s="16">
        <v>104</v>
      </c>
      <c r="AY1164" s="10">
        <f t="shared" si="334"/>
        <v>156</v>
      </c>
      <c r="AZ1164" s="10">
        <f>SUM(Z1164:AK1164)</f>
        <v>0</v>
      </c>
      <c r="BA1164" s="10">
        <f>AY1164</f>
        <v>156</v>
      </c>
      <c r="BB1164" s="10">
        <f t="shared" si="335"/>
        <v>104</v>
      </c>
      <c r="BC1164" s="10">
        <f t="shared" si="336"/>
        <v>26</v>
      </c>
      <c r="BD1164" s="10">
        <f t="shared" si="337"/>
        <v>156</v>
      </c>
      <c r="BE1164" s="10">
        <f t="shared" si="330"/>
        <v>-52</v>
      </c>
      <c r="BF1164" s="2" t="s">
        <v>119</v>
      </c>
      <c r="BG1164" s="10">
        <f t="shared" si="338"/>
        <v>6.5</v>
      </c>
      <c r="BH1164" s="36" t="s">
        <v>118</v>
      </c>
      <c r="BI1164" s="39" t="str">
        <f t="shared" si="339"/>
        <v/>
      </c>
      <c r="BJ1164" s="39" t="str">
        <f t="shared" si="340"/>
        <v/>
      </c>
      <c r="BK1164" s="16">
        <f>SUM(AR1164:AX1164)</f>
        <v>162</v>
      </c>
      <c r="BL1164" s="10">
        <f>SUM(AL1164:AQ1164)</f>
        <v>46</v>
      </c>
      <c r="BM1164" s="12">
        <f t="shared" si="341"/>
        <v>1.0384615384615385</v>
      </c>
      <c r="BN1164" s="12">
        <f t="shared" si="341"/>
        <v>0.29487179487179488</v>
      </c>
      <c r="BO1164" s="9">
        <f t="shared" si="342"/>
        <v>52</v>
      </c>
      <c r="BP1164" s="39" t="str">
        <f t="shared" si="343"/>
        <v/>
      </c>
      <c r="BQ1164" s="147"/>
      <c r="BR1164" s="9">
        <f t="shared" si="344"/>
        <v>0</v>
      </c>
      <c r="BS1164" s="9">
        <f t="shared" si="345"/>
        <v>0</v>
      </c>
      <c r="BT1164" s="9">
        <f t="shared" si="346"/>
        <v>0</v>
      </c>
      <c r="BU1164" s="9" t="str">
        <f>IFERROR(_xlfn.XLOOKUP(D1164,Sheet1!B:B,Sheet1!L:L),"")</f>
        <v/>
      </c>
      <c r="BV1164" s="9" t="e">
        <f>_xlfn.XLOOKUP(BU1164,Sheet1!S:S,Sheet1!T:T)</f>
        <v>#N/A</v>
      </c>
      <c r="BW1164" s="9" t="e">
        <f>_xlfn.XLOOKUP(D1164,Sheet1!B:B,Sheet1!M:M)</f>
        <v>#N/A</v>
      </c>
      <c r="BZ1164" s="108">
        <f t="shared" si="347"/>
        <v>104</v>
      </c>
      <c r="CB1164" s="12">
        <f>AW1164/AY1164</f>
        <v>0.33333333333333331</v>
      </c>
      <c r="CC1164" s="12">
        <f>AX1164/AY1164</f>
        <v>0.66666666666666663</v>
      </c>
      <c r="CG1164" s="1" t="str">
        <f>IF(BO1164&lt;80,"Below 80",
IF(BO1164&lt;=120,"80-120",
IF(BO1164&lt;=200,"&gt; 120-200",
IF(BO1164&lt;=300,"&gt;200-300",
IF(BO1164&lt;=500,"&gt;300-500",
"&gt;500")))))</f>
        <v>Below 80</v>
      </c>
      <c r="CH1164" s="1" t="str">
        <f>IFERROR(_xlfn.XLOOKUP(CG1164,Scenario!M:M,Scenario!N:N),"")</f>
        <v/>
      </c>
      <c r="CI1164" s="1" t="str">
        <f t="shared" si="348"/>
        <v>Yes</v>
      </c>
      <c r="CJ1164" s="75">
        <v>104</v>
      </c>
    </row>
    <row r="1165" spans="1:88" hidden="1">
      <c r="A1165" s="2">
        <v>1164</v>
      </c>
      <c r="B1165" s="2">
        <v>2025</v>
      </c>
      <c r="C1165" s="1">
        <v>0</v>
      </c>
      <c r="D1165" s="37" t="str">
        <v>001J100000VlczXIAR</v>
      </c>
      <c r="E1165" s="37" t="str">
        <v>ANKITA TREDERS</v>
      </c>
      <c r="F1165" s="37" t="str">
        <v>BIHAR</v>
      </c>
      <c r="G1165" s="37" t="str">
        <v>PATNA</v>
      </c>
      <c r="H1165" s="37">
        <v>0</v>
      </c>
      <c r="I1165" s="37" t="str">
        <v>MEWARAM MADHUSUDAN PRASAD &amp; SONS</v>
      </c>
      <c r="J1165" s="37" t="str">
        <v>Praveen Kumar</v>
      </c>
      <c r="K1165" s="37">
        <v>0</v>
      </c>
      <c r="L1165" s="37" t="str">
        <v>001J100000S01ukIAB</v>
      </c>
      <c r="M1165" s="37" t="str">
        <v>East</v>
      </c>
      <c r="N1165" s="2">
        <v>803301</v>
      </c>
      <c r="O1165" s="2" t="str">
        <v>10EJCPD8556F1ZJ</v>
      </c>
      <c r="P1165" s="2">
        <v>9835993907</v>
      </c>
      <c r="Q1165" s="2" t="str">
        <v>May'25</v>
      </c>
      <c r="R1165" s="2">
        <v>2026</v>
      </c>
      <c r="S1165" s="1">
        <v>0</v>
      </c>
      <c r="T1165" s="2">
        <v>500</v>
      </c>
      <c r="U1165" s="12">
        <v>0</v>
      </c>
      <c r="V1165" s="1" t="str">
        <v>Alien</v>
      </c>
      <c r="W1165" s="13">
        <v>0</v>
      </c>
      <c r="X1165" s="13">
        <v>0</v>
      </c>
      <c r="Y1165" s="13">
        <v>0</v>
      </c>
      <c r="Z1165" s="13">
        <v>0</v>
      </c>
      <c r="AA1165" s="13">
        <v>0</v>
      </c>
      <c r="AB1165" s="13">
        <v>0</v>
      </c>
      <c r="AC1165" s="13">
        <v>0</v>
      </c>
      <c r="AD1165" s="13">
        <v>0</v>
      </c>
      <c r="AE1165" s="13">
        <v>0</v>
      </c>
      <c r="AF1165" s="13">
        <v>0</v>
      </c>
      <c r="AG1165" s="13">
        <v>0</v>
      </c>
      <c r="AH1165" s="13">
        <v>0</v>
      </c>
      <c r="AI1165" s="13">
        <v>0</v>
      </c>
      <c r="AJ1165" s="13">
        <v>0</v>
      </c>
      <c r="AK1165" s="13">
        <v>0</v>
      </c>
      <c r="AL1165" s="13">
        <v>0</v>
      </c>
      <c r="AM1165" s="13">
        <v>5</v>
      </c>
      <c r="AN1165" s="13">
        <v>0</v>
      </c>
      <c r="AO1165" s="13">
        <v>0</v>
      </c>
      <c r="AP1165" s="13">
        <v>0</v>
      </c>
      <c r="AQ1165" s="13">
        <v>0</v>
      </c>
      <c r="AR1165" s="13">
        <v>0</v>
      </c>
      <c r="AS1165" s="13">
        <v>0</v>
      </c>
      <c r="AT1165" s="13">
        <v>0</v>
      </c>
      <c r="AU1165" s="13">
        <v>0</v>
      </c>
      <c r="AV1165" s="13">
        <v>0</v>
      </c>
      <c r="AW1165" s="16">
        <f t="shared" si="333"/>
        <v>5</v>
      </c>
      <c r="AX1165" s="16">
        <v>10</v>
      </c>
      <c r="AY1165" s="10">
        <f t="shared" si="334"/>
        <v>15</v>
      </c>
      <c r="AZ1165" s="10">
        <f>SUM(Z1165:AK1165)</f>
        <v>0</v>
      </c>
      <c r="BA1165" s="10">
        <f>AY1165</f>
        <v>15</v>
      </c>
      <c r="BB1165" s="10">
        <f t="shared" si="335"/>
        <v>10</v>
      </c>
      <c r="BC1165" s="10">
        <f t="shared" si="336"/>
        <v>2.5</v>
      </c>
      <c r="BD1165" s="10">
        <f t="shared" si="337"/>
        <v>15</v>
      </c>
      <c r="BE1165" s="10">
        <f t="shared" si="330"/>
        <v>-5</v>
      </c>
      <c r="BF1165" s="2" t="s">
        <v>119</v>
      </c>
      <c r="BG1165" s="10">
        <f t="shared" si="338"/>
        <v>0.625</v>
      </c>
      <c r="BH1165" s="36" t="s">
        <v>118</v>
      </c>
      <c r="BI1165" s="39" t="str">
        <f t="shared" si="339"/>
        <v/>
      </c>
      <c r="BJ1165" s="39" t="str">
        <f t="shared" si="340"/>
        <v/>
      </c>
      <c r="BK1165" s="16">
        <f>SUM(AR1165:AX1165)</f>
        <v>15</v>
      </c>
      <c r="BL1165" s="10">
        <f>SUM(AL1165:AQ1165)</f>
        <v>5</v>
      </c>
      <c r="BM1165" s="12">
        <f t="shared" si="341"/>
        <v>1</v>
      </c>
      <c r="BN1165" s="12">
        <f t="shared" si="341"/>
        <v>0.33333333333333331</v>
      </c>
      <c r="BO1165" s="9">
        <f t="shared" si="342"/>
        <v>5</v>
      </c>
      <c r="BP1165" s="39" t="str">
        <f t="shared" si="343"/>
        <v/>
      </c>
      <c r="BQ1165" s="147"/>
      <c r="BR1165" s="9">
        <f t="shared" si="344"/>
        <v>0</v>
      </c>
      <c r="BS1165" s="9">
        <f t="shared" si="345"/>
        <v>0</v>
      </c>
      <c r="BT1165" s="9">
        <f t="shared" si="346"/>
        <v>0</v>
      </c>
      <c r="BU1165" s="9" t="str">
        <f>IFERROR(_xlfn.XLOOKUP(D1165,Sheet1!B:B,Sheet1!L:L),"")</f>
        <v/>
      </c>
      <c r="BV1165" s="9" t="e">
        <f>_xlfn.XLOOKUP(BU1165,Sheet1!S:S,Sheet1!T:T)</f>
        <v>#N/A</v>
      </c>
      <c r="BW1165" s="9" t="e">
        <f>_xlfn.XLOOKUP(D1165,Sheet1!B:B,Sheet1!M:M)</f>
        <v>#N/A</v>
      </c>
      <c r="BZ1165" s="108">
        <f t="shared" si="347"/>
        <v>10</v>
      </c>
      <c r="CB1165" s="12">
        <f>AW1165/AY1165</f>
        <v>0.33333333333333331</v>
      </c>
      <c r="CC1165" s="12">
        <f>AX1165/AY1165</f>
        <v>0.66666666666666663</v>
      </c>
      <c r="CG1165" s="1" t="str">
        <f>IF(BO1165&lt;80,"Below 80",
IF(BO1165&lt;=120,"80-120",
IF(BO1165&lt;=200,"&gt; 120-200",
IF(BO1165&lt;=300,"&gt;200-300",
IF(BO1165&lt;=500,"&gt;300-500",
"&gt;500")))))</f>
        <v>Below 80</v>
      </c>
      <c r="CH1165" s="1" t="str">
        <f>IFERROR(_xlfn.XLOOKUP(CG1165,Scenario!M:M,Scenario!N:N),"")</f>
        <v/>
      </c>
      <c r="CI1165" s="1" t="str">
        <f t="shared" si="348"/>
        <v>Yes</v>
      </c>
      <c r="CJ1165" s="75">
        <v>10</v>
      </c>
    </row>
    <row r="1166" spans="1:88" hidden="1">
      <c r="A1166" s="2">
        <v>1165</v>
      </c>
      <c r="B1166" s="2">
        <v>2025</v>
      </c>
      <c r="C1166" s="1">
        <v>0</v>
      </c>
      <c r="D1166" s="37" t="str">
        <v>0015g0001bc0ngAAE</v>
      </c>
      <c r="E1166" s="37" t="str">
        <v>AKSHARA TRADERS</v>
      </c>
      <c r="F1166" s="37" t="str">
        <v>BIHAR</v>
      </c>
      <c r="G1166" s="37" t="str">
        <v>NALANDA</v>
      </c>
      <c r="H1166" s="37">
        <v>0</v>
      </c>
      <c r="I1166" s="37" t="str">
        <v>MEWARAM MADHUSUDAN PRASAD &amp; SONS</v>
      </c>
      <c r="J1166" s="37" t="e">
        <v>#VALUE!</v>
      </c>
      <c r="K1166" s="37">
        <v>0</v>
      </c>
      <c r="L1166" s="37" t="str">
        <v>001J100000S01ukIAB</v>
      </c>
      <c r="M1166" s="37" t="str">
        <v>East</v>
      </c>
      <c r="N1166" s="2" t="e">
        <v>#VALUE!</v>
      </c>
      <c r="O1166" s="2" t="e">
        <v>#VALUE!</v>
      </c>
      <c r="P1166" s="2" t="e">
        <v>#VALUE!</v>
      </c>
      <c r="Q1166" s="2" t="str">
        <v>May'25</v>
      </c>
      <c r="R1166" s="2">
        <v>2026</v>
      </c>
      <c r="S1166" s="1">
        <v>0</v>
      </c>
      <c r="T1166" s="2">
        <v>100</v>
      </c>
      <c r="U1166" s="12">
        <v>0</v>
      </c>
      <c r="V1166" s="1" t="str">
        <v>Challenger</v>
      </c>
      <c r="W1166" s="13">
        <v>0</v>
      </c>
      <c r="X1166" s="13">
        <v>0</v>
      </c>
      <c r="Y1166" s="13">
        <v>0</v>
      </c>
      <c r="Z1166" s="13">
        <v>0</v>
      </c>
      <c r="AA1166" s="13">
        <v>0</v>
      </c>
      <c r="AB1166" s="13">
        <v>0</v>
      </c>
      <c r="AC1166" s="13">
        <v>0</v>
      </c>
      <c r="AD1166" s="13">
        <v>0</v>
      </c>
      <c r="AE1166" s="13">
        <v>0</v>
      </c>
      <c r="AF1166" s="13">
        <v>0</v>
      </c>
      <c r="AG1166" s="13">
        <v>0</v>
      </c>
      <c r="AH1166" s="13">
        <v>0</v>
      </c>
      <c r="AI1166" s="13">
        <v>0</v>
      </c>
      <c r="AJ1166" s="13">
        <v>0</v>
      </c>
      <c r="AK1166" s="13">
        <v>0</v>
      </c>
      <c r="AL1166" s="13">
        <v>0</v>
      </c>
      <c r="AM1166" s="13">
        <v>12</v>
      </c>
      <c r="AN1166" s="13">
        <v>0</v>
      </c>
      <c r="AO1166" s="13">
        <v>0</v>
      </c>
      <c r="AP1166" s="13">
        <v>0</v>
      </c>
      <c r="AQ1166" s="13">
        <v>0</v>
      </c>
      <c r="AR1166" s="13">
        <v>0</v>
      </c>
      <c r="AS1166" s="13">
        <v>0</v>
      </c>
      <c r="AT1166" s="13">
        <v>0</v>
      </c>
      <c r="AU1166" s="13">
        <v>0</v>
      </c>
      <c r="AV1166" s="13">
        <v>0</v>
      </c>
      <c r="AW1166" s="16">
        <f t="shared" si="333"/>
        <v>12</v>
      </c>
      <c r="AX1166" s="16">
        <v>24</v>
      </c>
      <c r="AY1166" s="10">
        <f t="shared" si="334"/>
        <v>36</v>
      </c>
      <c r="AZ1166" s="10">
        <f>SUM(Z1166:AK1166)</f>
        <v>0</v>
      </c>
      <c r="BA1166" s="10">
        <f>AW1166</f>
        <v>12</v>
      </c>
      <c r="BB1166" s="10">
        <f t="shared" si="335"/>
        <v>0</v>
      </c>
      <c r="BC1166" s="10">
        <f t="shared" si="336"/>
        <v>0</v>
      </c>
      <c r="BD1166" s="10">
        <f t="shared" si="337"/>
        <v>36</v>
      </c>
      <c r="BE1166" s="10">
        <f t="shared" si="330"/>
        <v>-12</v>
      </c>
      <c r="BF1166" s="2" t="s">
        <v>119</v>
      </c>
      <c r="BG1166" s="10">
        <f t="shared" si="338"/>
        <v>1.5</v>
      </c>
      <c r="BH1166" s="36" t="s">
        <v>118</v>
      </c>
      <c r="BI1166" s="39" t="str">
        <f t="shared" si="339"/>
        <v/>
      </c>
      <c r="BJ1166" s="39" t="str">
        <f t="shared" si="340"/>
        <v/>
      </c>
      <c r="BK1166" s="16">
        <f>SUM(AR1166:AX1166)</f>
        <v>36</v>
      </c>
      <c r="BL1166" s="10">
        <f>SUM(AL1166:AQ1166)</f>
        <v>12</v>
      </c>
      <c r="BM1166" s="12">
        <f t="shared" si="341"/>
        <v>1</v>
      </c>
      <c r="BN1166" s="12">
        <f t="shared" si="341"/>
        <v>0.33333333333333331</v>
      </c>
      <c r="BO1166" s="9">
        <f t="shared" si="342"/>
        <v>12</v>
      </c>
      <c r="BP1166" s="39" t="str">
        <f t="shared" si="343"/>
        <v/>
      </c>
      <c r="BQ1166" s="147"/>
      <c r="BR1166" s="9">
        <f t="shared" si="344"/>
        <v>0</v>
      </c>
      <c r="BS1166" s="9">
        <f t="shared" si="345"/>
        <v>0</v>
      </c>
      <c r="BT1166" s="9">
        <f t="shared" si="346"/>
        <v>0</v>
      </c>
      <c r="BU1166" s="9" t="str">
        <f>IFERROR(_xlfn.XLOOKUP(D1166,Sheet1!B:B,Sheet1!L:L),"")</f>
        <v/>
      </c>
      <c r="BV1166" s="9" t="e">
        <f>_xlfn.XLOOKUP(BU1166,Sheet1!S:S,Sheet1!T:T)</f>
        <v>#N/A</v>
      </c>
      <c r="BW1166" s="9" t="e">
        <f>_xlfn.XLOOKUP(D1166,Sheet1!B:B,Sheet1!M:M)</f>
        <v>#N/A</v>
      </c>
      <c r="BZ1166" s="108">
        <f t="shared" si="347"/>
        <v>24</v>
      </c>
      <c r="CB1166" s="12">
        <f>AW1166/AY1166</f>
        <v>0.33333333333333331</v>
      </c>
      <c r="CC1166" s="12">
        <f>AX1166/AY1166</f>
        <v>0.66666666666666663</v>
      </c>
      <c r="CG1166" s="1" t="str">
        <f>IF(BO1166&lt;80,"Below 80",
IF(BO1166&lt;=120,"80-120",
IF(BO1166&lt;=200,"&gt; 120-200",
IF(BO1166&lt;=300,"&gt;200-300",
IF(BO1166&lt;=500,"&gt;300-500",
"&gt;500")))))</f>
        <v>Below 80</v>
      </c>
      <c r="CH1166" s="1" t="str">
        <f>IFERROR(_xlfn.XLOOKUP(CG1166,Scenario!M:M,Scenario!N:N),"")</f>
        <v/>
      </c>
      <c r="CI1166" s="1" t="str">
        <f t="shared" si="348"/>
        <v>Yes</v>
      </c>
      <c r="CJ1166" s="75">
        <v>24</v>
      </c>
    </row>
    <row r="1167" spans="1:88" hidden="1">
      <c r="A1167" s="2">
        <v>1166</v>
      </c>
      <c r="B1167" s="2">
        <v>2025</v>
      </c>
      <c r="C1167" s="1">
        <v>0</v>
      </c>
      <c r="D1167" s="37" t="str">
        <v>001J100000VnWACIA3</v>
      </c>
      <c r="E1167" s="37" t="str">
        <v>GHOSH ENTERPRISE, GHOSH TRAVELS</v>
      </c>
      <c r="F1167" s="37" t="str">
        <v>WEST BENGAL</v>
      </c>
      <c r="G1167" s="37" t="str">
        <v>24 PARAGANAS SOUTH</v>
      </c>
      <c r="H1167" s="37">
        <v>0</v>
      </c>
      <c r="I1167" s="37" t="str">
        <v>KEDIA PIPES PRIVATE LMITED</v>
      </c>
      <c r="J1167" s="37" t="str">
        <v>Ragon Poddar</v>
      </c>
      <c r="K1167" s="37">
        <v>0</v>
      </c>
      <c r="L1167" s="37" t="str">
        <v>001J100000S140JIAR</v>
      </c>
      <c r="M1167" s="37" t="str">
        <v>East</v>
      </c>
      <c r="N1167" s="2">
        <v>743338</v>
      </c>
      <c r="O1167" s="2" t="str">
        <v>19AHFPG8699F1ZS</v>
      </c>
      <c r="P1167" s="2">
        <v>9134790460</v>
      </c>
      <c r="Q1167" s="2" t="str">
        <v>May'25</v>
      </c>
      <c r="R1167" s="2">
        <v>2026</v>
      </c>
      <c r="S1167" s="1">
        <v>0</v>
      </c>
      <c r="T1167" s="2">
        <v>300</v>
      </c>
      <c r="U1167" s="12">
        <v>0</v>
      </c>
      <c r="V1167" s="1" t="str">
        <v>Alien</v>
      </c>
      <c r="W1167" s="13">
        <v>0</v>
      </c>
      <c r="X1167" s="13">
        <v>0</v>
      </c>
      <c r="Y1167" s="13">
        <v>0</v>
      </c>
      <c r="Z1167" s="13">
        <v>0</v>
      </c>
      <c r="AA1167" s="13">
        <v>0</v>
      </c>
      <c r="AB1167" s="13">
        <v>0</v>
      </c>
      <c r="AC1167" s="13">
        <v>0</v>
      </c>
      <c r="AD1167" s="13">
        <v>0</v>
      </c>
      <c r="AE1167" s="13">
        <v>0</v>
      </c>
      <c r="AF1167" s="13">
        <v>0</v>
      </c>
      <c r="AG1167" s="13">
        <v>0</v>
      </c>
      <c r="AH1167" s="13">
        <v>0</v>
      </c>
      <c r="AI1167" s="13">
        <v>0</v>
      </c>
      <c r="AJ1167" s="13">
        <v>0</v>
      </c>
      <c r="AK1167" s="13">
        <v>0</v>
      </c>
      <c r="AL1167" s="13">
        <v>0</v>
      </c>
      <c r="AM1167" s="13">
        <v>9</v>
      </c>
      <c r="AN1167" s="13">
        <v>0</v>
      </c>
      <c r="AO1167" s="13">
        <v>0</v>
      </c>
      <c r="AP1167" s="13">
        <v>0</v>
      </c>
      <c r="AQ1167" s="13">
        <v>0</v>
      </c>
      <c r="AR1167" s="13">
        <v>0</v>
      </c>
      <c r="AS1167" s="13">
        <v>0</v>
      </c>
      <c r="AT1167" s="13">
        <v>0</v>
      </c>
      <c r="AU1167" s="13">
        <v>0</v>
      </c>
      <c r="AV1167" s="13">
        <v>0</v>
      </c>
      <c r="AW1167" s="16">
        <f t="shared" si="333"/>
        <v>9</v>
      </c>
      <c r="AX1167" s="16">
        <v>18</v>
      </c>
      <c r="AY1167" s="10">
        <f t="shared" si="334"/>
        <v>27</v>
      </c>
      <c r="AZ1167" s="10">
        <f>SUM(Z1167:AK1167)</f>
        <v>0</v>
      </c>
      <c r="BA1167" s="10">
        <v>40</v>
      </c>
      <c r="BB1167" s="10">
        <f t="shared" si="335"/>
        <v>31</v>
      </c>
      <c r="BC1167" s="10">
        <f t="shared" si="336"/>
        <v>7.75</v>
      </c>
      <c r="BD1167" s="10">
        <f t="shared" si="337"/>
        <v>27</v>
      </c>
      <c r="BE1167" s="10">
        <f t="shared" si="330"/>
        <v>-9</v>
      </c>
      <c r="BF1167" s="2" t="s">
        <v>119</v>
      </c>
      <c r="BG1167" s="10">
        <f t="shared" si="338"/>
        <v>1.125</v>
      </c>
      <c r="BH1167" s="36" t="s">
        <v>118</v>
      </c>
      <c r="BI1167" s="39" t="str">
        <f t="shared" si="339"/>
        <v/>
      </c>
      <c r="BJ1167" s="39" t="str">
        <f t="shared" si="340"/>
        <v/>
      </c>
      <c r="BK1167" s="16">
        <f>SUM(AR1167:AX1167)</f>
        <v>27</v>
      </c>
      <c r="BL1167" s="10">
        <f>SUM(AL1167:AQ1167)</f>
        <v>9</v>
      </c>
      <c r="BM1167" s="12">
        <f t="shared" si="341"/>
        <v>1</v>
      </c>
      <c r="BN1167" s="12">
        <f t="shared" si="341"/>
        <v>0.33333333333333331</v>
      </c>
      <c r="BO1167" s="9">
        <f t="shared" si="342"/>
        <v>9</v>
      </c>
      <c r="BP1167" s="39" t="str">
        <f t="shared" si="343"/>
        <v/>
      </c>
      <c r="BQ1167" s="147"/>
      <c r="BR1167" s="9">
        <f t="shared" si="344"/>
        <v>0</v>
      </c>
      <c r="BS1167" s="9">
        <f t="shared" si="345"/>
        <v>0</v>
      </c>
      <c r="BT1167" s="9">
        <f t="shared" si="346"/>
        <v>0</v>
      </c>
      <c r="BU1167" s="9" t="str">
        <f>IFERROR(_xlfn.XLOOKUP(D1167,Sheet1!B:B,Sheet1!L:L),"")</f>
        <v/>
      </c>
      <c r="BV1167" s="9" t="e">
        <f>_xlfn.XLOOKUP(BU1167,Sheet1!S:S,Sheet1!T:T)</f>
        <v>#N/A</v>
      </c>
      <c r="BW1167" s="9" t="e">
        <f>_xlfn.XLOOKUP(D1167,Sheet1!B:B,Sheet1!M:M)</f>
        <v>#N/A</v>
      </c>
      <c r="BZ1167" s="108">
        <f t="shared" si="347"/>
        <v>18</v>
      </c>
      <c r="CB1167" s="12">
        <f>AW1167/AY1167</f>
        <v>0.33333333333333331</v>
      </c>
      <c r="CC1167" s="12">
        <f>AX1167/AY1167</f>
        <v>0.66666666666666663</v>
      </c>
      <c r="CG1167" s="1" t="str">
        <f>IF(BO1167&lt;80,"Below 80",
IF(BO1167&lt;=120,"80-120",
IF(BO1167&lt;=200,"&gt; 120-200",
IF(BO1167&lt;=300,"&gt;200-300",
IF(BO1167&lt;=500,"&gt;300-500",
"&gt;500")))))</f>
        <v>Below 80</v>
      </c>
      <c r="CH1167" s="1" t="str">
        <f>IFERROR(_xlfn.XLOOKUP(CG1167,Scenario!M:M,Scenario!N:N),"")</f>
        <v/>
      </c>
      <c r="CI1167" s="1" t="str">
        <f t="shared" si="348"/>
        <v>Yes</v>
      </c>
      <c r="CJ1167" s="75">
        <v>18</v>
      </c>
    </row>
    <row r="1168" spans="1:88" hidden="1">
      <c r="A1168" s="2">
        <v>1167</v>
      </c>
      <c r="B1168" s="2">
        <v>2025</v>
      </c>
      <c r="C1168" s="1">
        <v>0</v>
      </c>
      <c r="D1168" s="37">
        <v>0</v>
      </c>
      <c r="E1168" s="37" t="str">
        <v>S &amp; T Hardwares &amp; Buliders</v>
      </c>
      <c r="F1168" s="37" t="str">
        <v>WEST BENGAL</v>
      </c>
      <c r="G1168" s="37" t="str">
        <v>HOOGHLY</v>
      </c>
      <c r="H1168" s="37">
        <v>0</v>
      </c>
      <c r="I1168" s="37" t="str">
        <v>NERIUM MULTICOM LLP</v>
      </c>
      <c r="J1168" s="37">
        <v>0</v>
      </c>
      <c r="K1168" s="37">
        <v>0</v>
      </c>
      <c r="L1168" s="37" t="str">
        <v>001J100000RytAcIAJ</v>
      </c>
      <c r="M1168" s="37" t="str">
        <v>East</v>
      </c>
      <c r="N1168" s="2" t="e">
        <v>#VALUE!</v>
      </c>
      <c r="O1168" s="2" t="e">
        <v>#VALUE!</v>
      </c>
      <c r="P1168" s="2" t="e">
        <v>#VALUE!</v>
      </c>
      <c r="Q1168" s="2" t="str">
        <v>May'25</v>
      </c>
      <c r="R1168" s="2">
        <v>2026</v>
      </c>
      <c r="S1168" s="1">
        <v>0</v>
      </c>
      <c r="T1168" s="2">
        <v>100</v>
      </c>
      <c r="U1168" s="12">
        <v>0</v>
      </c>
      <c r="V1168" s="1" t="str">
        <v>Challenger</v>
      </c>
      <c r="W1168" s="13">
        <v>0</v>
      </c>
      <c r="X1168" s="13">
        <v>0</v>
      </c>
      <c r="Y1168" s="13">
        <v>0</v>
      </c>
      <c r="Z1168" s="13">
        <v>0</v>
      </c>
      <c r="AA1168" s="13">
        <v>0</v>
      </c>
      <c r="AB1168" s="13">
        <v>0</v>
      </c>
      <c r="AC1168" s="13">
        <v>0</v>
      </c>
      <c r="AD1168" s="13">
        <v>0</v>
      </c>
      <c r="AE1168" s="13">
        <v>0</v>
      </c>
      <c r="AF1168" s="13">
        <v>0</v>
      </c>
      <c r="AG1168" s="13">
        <v>0</v>
      </c>
      <c r="AH1168" s="13">
        <v>0</v>
      </c>
      <c r="AI1168" s="13">
        <v>0</v>
      </c>
      <c r="AJ1168" s="13">
        <v>0</v>
      </c>
      <c r="AK1168" s="13">
        <v>0</v>
      </c>
      <c r="AL1168" s="13">
        <v>0</v>
      </c>
      <c r="AM1168" s="13">
        <v>7</v>
      </c>
      <c r="AN1168" s="13">
        <v>0</v>
      </c>
      <c r="AO1168" s="13">
        <v>0</v>
      </c>
      <c r="AP1168" s="13">
        <v>0</v>
      </c>
      <c r="AQ1168" s="13">
        <v>0</v>
      </c>
      <c r="AR1168" s="13">
        <v>0</v>
      </c>
      <c r="AS1168" s="13">
        <v>0</v>
      </c>
      <c r="AT1168" s="13">
        <v>0</v>
      </c>
      <c r="AU1168" s="13">
        <v>0</v>
      </c>
      <c r="AV1168" s="13">
        <v>0</v>
      </c>
      <c r="AW1168" s="16">
        <f t="shared" si="333"/>
        <v>7</v>
      </c>
      <c r="AX1168" s="16">
        <v>14</v>
      </c>
      <c r="AY1168" s="10">
        <f t="shared" si="334"/>
        <v>21</v>
      </c>
      <c r="AZ1168" s="10">
        <f>SUM(Z1168:AK1168)</f>
        <v>0</v>
      </c>
      <c r="BA1168" s="10"/>
      <c r="BB1168" s="10">
        <f t="shared" si="335"/>
        <v>-7</v>
      </c>
      <c r="BC1168" s="10">
        <f t="shared" si="336"/>
        <v>-1.75</v>
      </c>
      <c r="BD1168" s="10">
        <f t="shared" si="337"/>
        <v>21</v>
      </c>
      <c r="BE1168" s="10">
        <f t="shared" si="330"/>
        <v>-7</v>
      </c>
      <c r="BF1168" s="2" t="s">
        <v>119</v>
      </c>
      <c r="BG1168" s="10">
        <f t="shared" si="338"/>
        <v>0.875</v>
      </c>
      <c r="BH1168" s="36" t="s">
        <v>118</v>
      </c>
      <c r="BI1168" s="39" t="str">
        <f t="shared" si="339"/>
        <v/>
      </c>
      <c r="BJ1168" s="39" t="str">
        <f t="shared" si="340"/>
        <v/>
      </c>
      <c r="BK1168" s="16">
        <f>SUM(AR1168:AX1168)</f>
        <v>21</v>
      </c>
      <c r="BL1168" s="10">
        <f>SUM(AL1168:AQ1168)</f>
        <v>7</v>
      </c>
      <c r="BM1168" s="12">
        <f t="shared" si="341"/>
        <v>1</v>
      </c>
      <c r="BN1168" s="12">
        <f t="shared" si="341"/>
        <v>0.33333333333333331</v>
      </c>
      <c r="BO1168" s="9">
        <f t="shared" si="342"/>
        <v>7</v>
      </c>
      <c r="BP1168" s="39" t="str">
        <f t="shared" si="343"/>
        <v/>
      </c>
      <c r="BQ1168" s="147"/>
      <c r="BR1168" s="9">
        <f t="shared" si="344"/>
        <v>0</v>
      </c>
      <c r="BS1168" s="9">
        <f t="shared" si="345"/>
        <v>0</v>
      </c>
      <c r="BT1168" s="9">
        <f t="shared" si="346"/>
        <v>0</v>
      </c>
      <c r="BU1168" s="9">
        <f>IFERROR(_xlfn.XLOOKUP(D1168,Sheet1!B:B,Sheet1!L:L),"")</f>
        <v>0</v>
      </c>
      <c r="BV1168" s="9" t="e">
        <f>_xlfn.XLOOKUP(BU1168,Sheet1!S:S,Sheet1!T:T)</f>
        <v>#N/A</v>
      </c>
      <c r="BW1168" s="9">
        <f>_xlfn.XLOOKUP(D1168,Sheet1!B:B,Sheet1!M:M)</f>
        <v>0</v>
      </c>
      <c r="BZ1168" s="108">
        <f t="shared" si="347"/>
        <v>14</v>
      </c>
      <c r="CB1168" s="12">
        <f>AW1168/AY1168</f>
        <v>0.33333333333333331</v>
      </c>
      <c r="CC1168" s="12">
        <f>AX1168/AY1168</f>
        <v>0.66666666666666663</v>
      </c>
      <c r="CG1168" s="1" t="str">
        <f>IF(BO1168&lt;80,"Below 80",
IF(BO1168&lt;=120,"80-120",
IF(BO1168&lt;=200,"&gt; 120-200",
IF(BO1168&lt;=300,"&gt;200-300",
IF(BO1168&lt;=500,"&gt;300-500",
"&gt;500")))))</f>
        <v>Below 80</v>
      </c>
      <c r="CH1168" s="1" t="str">
        <f>IFERROR(_xlfn.XLOOKUP(CG1168,Scenario!M:M,Scenario!N:N),"")</f>
        <v/>
      </c>
      <c r="CI1168" s="1" t="str">
        <f t="shared" si="348"/>
        <v>No</v>
      </c>
      <c r="CJ1168" s="75">
        <v>14</v>
      </c>
    </row>
    <row r="1169" spans="1:88" hidden="1">
      <c r="A1169" s="2">
        <v>1168</v>
      </c>
      <c r="B1169" s="2">
        <v>2025</v>
      </c>
      <c r="C1169" s="1">
        <v>0</v>
      </c>
      <c r="D1169" s="37" t="str">
        <v>001J100000VnU1MIAV</v>
      </c>
      <c r="E1169" s="37" t="str">
        <v>UMMATI KAJI</v>
      </c>
      <c r="F1169" s="37" t="str">
        <v>WEST BENGAL</v>
      </c>
      <c r="G1169" s="37" t="str">
        <v>MEDINIPUR WEST</v>
      </c>
      <c r="H1169" s="37">
        <v>0</v>
      </c>
      <c r="I1169" s="37" t="str">
        <v>NERIUM MULTICOM LLP</v>
      </c>
      <c r="J1169" s="37" t="str">
        <v>Ragon Poddar</v>
      </c>
      <c r="K1169" s="37">
        <v>0</v>
      </c>
      <c r="L1169" s="37" t="str">
        <v>001J100000RytAcIAJ</v>
      </c>
      <c r="M1169" s="37" t="str">
        <v>East</v>
      </c>
      <c r="N1169" s="2">
        <v>721232</v>
      </c>
      <c r="O1169" s="2" t="str">
        <v>19ALQPK2004B1ZH</v>
      </c>
      <c r="P1169" s="2">
        <v>9732728759</v>
      </c>
      <c r="Q1169" s="2" t="str">
        <v>May'25</v>
      </c>
      <c r="R1169" s="2">
        <v>2026</v>
      </c>
      <c r="S1169" s="1">
        <v>0</v>
      </c>
      <c r="T1169" s="2">
        <v>200</v>
      </c>
      <c r="U1169" s="12">
        <v>0</v>
      </c>
      <c r="V1169" s="1" t="str">
        <v>Challenger</v>
      </c>
      <c r="W1169" s="13">
        <v>0</v>
      </c>
      <c r="X1169" s="13">
        <v>0</v>
      </c>
      <c r="Y1169" s="13">
        <v>0</v>
      </c>
      <c r="Z1169" s="13">
        <v>0</v>
      </c>
      <c r="AA1169" s="13">
        <v>0</v>
      </c>
      <c r="AB1169" s="13">
        <v>0</v>
      </c>
      <c r="AC1169" s="13">
        <v>0</v>
      </c>
      <c r="AD1169" s="13">
        <v>0</v>
      </c>
      <c r="AE1169" s="13">
        <v>0</v>
      </c>
      <c r="AF1169" s="13">
        <v>0</v>
      </c>
      <c r="AG1169" s="13">
        <v>0</v>
      </c>
      <c r="AH1169" s="13">
        <v>0</v>
      </c>
      <c r="AI1169" s="13">
        <v>0</v>
      </c>
      <c r="AJ1169" s="13">
        <v>0</v>
      </c>
      <c r="AK1169" s="13">
        <v>0</v>
      </c>
      <c r="AL1169" s="13">
        <v>0</v>
      </c>
      <c r="AM1169" s="13">
        <v>5</v>
      </c>
      <c r="AN1169" s="13">
        <v>0</v>
      </c>
      <c r="AO1169" s="13">
        <v>0</v>
      </c>
      <c r="AP1169" s="13">
        <v>0</v>
      </c>
      <c r="AQ1169" s="13">
        <v>0</v>
      </c>
      <c r="AR1169" s="13">
        <v>0</v>
      </c>
      <c r="AS1169" s="13">
        <v>0</v>
      </c>
      <c r="AT1169" s="13">
        <v>0</v>
      </c>
      <c r="AU1169" s="13">
        <v>0</v>
      </c>
      <c r="AV1169" s="13">
        <v>0</v>
      </c>
      <c r="AW1169" s="16">
        <f t="shared" si="333"/>
        <v>5</v>
      </c>
      <c r="AX1169" s="16">
        <v>10</v>
      </c>
      <c r="AY1169" s="10">
        <f t="shared" si="334"/>
        <v>15</v>
      </c>
      <c r="AZ1169" s="10">
        <f>SUM(Z1169:AK1169)</f>
        <v>0</v>
      </c>
      <c r="BA1169" s="10">
        <v>60</v>
      </c>
      <c r="BB1169" s="10">
        <f t="shared" si="335"/>
        <v>55</v>
      </c>
      <c r="BC1169" s="10">
        <f t="shared" si="336"/>
        <v>13.75</v>
      </c>
      <c r="BD1169" s="10">
        <f t="shared" si="337"/>
        <v>15</v>
      </c>
      <c r="BE1169" s="10">
        <f t="shared" si="330"/>
        <v>-5</v>
      </c>
      <c r="BF1169" s="2" t="s">
        <v>119</v>
      </c>
      <c r="BG1169" s="10">
        <f t="shared" si="338"/>
        <v>0.625</v>
      </c>
      <c r="BH1169" s="36" t="s">
        <v>118</v>
      </c>
      <c r="BI1169" s="39" t="str">
        <f t="shared" si="339"/>
        <v/>
      </c>
      <c r="BJ1169" s="39" t="str">
        <f t="shared" si="340"/>
        <v/>
      </c>
      <c r="BK1169" s="16">
        <f>SUM(AR1169:AX1169)</f>
        <v>15</v>
      </c>
      <c r="BL1169" s="10">
        <f>SUM(AL1169:AQ1169)</f>
        <v>5</v>
      </c>
      <c r="BM1169" s="12">
        <f t="shared" si="341"/>
        <v>1</v>
      </c>
      <c r="BN1169" s="12">
        <f t="shared" si="341"/>
        <v>0.33333333333333331</v>
      </c>
      <c r="BO1169" s="9">
        <f t="shared" si="342"/>
        <v>5</v>
      </c>
      <c r="BP1169" s="39" t="str">
        <f t="shared" si="343"/>
        <v/>
      </c>
      <c r="BQ1169" s="147"/>
      <c r="BR1169" s="9">
        <f t="shared" si="344"/>
        <v>0</v>
      </c>
      <c r="BS1169" s="9">
        <f t="shared" si="345"/>
        <v>0</v>
      </c>
      <c r="BT1169" s="9">
        <f t="shared" si="346"/>
        <v>0</v>
      </c>
      <c r="BU1169" s="9" t="str">
        <f>IFERROR(_xlfn.XLOOKUP(D1169,Sheet1!B:B,Sheet1!L:L),"")</f>
        <v/>
      </c>
      <c r="BV1169" s="9" t="e">
        <f>_xlfn.XLOOKUP(BU1169,Sheet1!S:S,Sheet1!T:T)</f>
        <v>#N/A</v>
      </c>
      <c r="BW1169" s="9" t="e">
        <f>_xlfn.XLOOKUP(D1169,Sheet1!B:B,Sheet1!M:M)</f>
        <v>#N/A</v>
      </c>
      <c r="BZ1169" s="108">
        <f t="shared" si="347"/>
        <v>10</v>
      </c>
      <c r="CB1169" s="12">
        <f>AW1169/AY1169</f>
        <v>0.33333333333333331</v>
      </c>
      <c r="CC1169" s="12">
        <f>AX1169/AY1169</f>
        <v>0.66666666666666663</v>
      </c>
      <c r="CG1169" s="1" t="str">
        <f>IF(BO1169&lt;80,"Below 80",
IF(BO1169&lt;=120,"80-120",
IF(BO1169&lt;=200,"&gt; 120-200",
IF(BO1169&lt;=300,"&gt;200-300",
IF(BO1169&lt;=500,"&gt;300-500",
"&gt;500")))))</f>
        <v>Below 80</v>
      </c>
      <c r="CH1169" s="1" t="str">
        <f>IFERROR(_xlfn.XLOOKUP(CG1169,Scenario!M:M,Scenario!N:N),"")</f>
        <v/>
      </c>
      <c r="CI1169" s="1" t="str">
        <f t="shared" si="348"/>
        <v>Yes</v>
      </c>
      <c r="CJ1169" s="75">
        <v>10</v>
      </c>
    </row>
    <row r="1170" spans="1:88" hidden="1">
      <c r="A1170" s="2">
        <v>1169</v>
      </c>
      <c r="B1170" s="2">
        <v>2025</v>
      </c>
      <c r="C1170" s="1">
        <v>0</v>
      </c>
      <c r="D1170" s="37" t="str">
        <v>001J100000VnSH2IAN</v>
      </c>
      <c r="E1170" s="37" t="str">
        <v>MAHARSHI RAMKRISHNA TRADERS</v>
      </c>
      <c r="F1170" s="37" t="str">
        <v>WEST BENGAL</v>
      </c>
      <c r="G1170" s="37" t="str">
        <v>MEDINIPUR WEST</v>
      </c>
      <c r="H1170" s="37">
        <v>0</v>
      </c>
      <c r="I1170" s="37" t="str">
        <v>NERIUM MULTICOM LLP</v>
      </c>
      <c r="J1170" s="37" t="str">
        <v>Ragon Poddar</v>
      </c>
      <c r="K1170" s="37">
        <v>0</v>
      </c>
      <c r="L1170" s="37" t="str">
        <v>001J100000RytAcIAJ</v>
      </c>
      <c r="M1170" s="37" t="str">
        <v>East</v>
      </c>
      <c r="N1170" s="2">
        <v>721212</v>
      </c>
      <c r="O1170" s="2" t="str">
        <v>19DDUPS2365N1ZE</v>
      </c>
      <c r="P1170" s="2">
        <v>9733118586</v>
      </c>
      <c r="Q1170" s="2" t="str">
        <v>May'25</v>
      </c>
      <c r="R1170" s="2">
        <v>2026</v>
      </c>
      <c r="S1170" s="1">
        <v>0</v>
      </c>
      <c r="T1170" s="2">
        <v>150</v>
      </c>
      <c r="U1170" s="12">
        <v>0</v>
      </c>
      <c r="V1170" s="1" t="str">
        <v>Challenger</v>
      </c>
      <c r="W1170" s="13">
        <v>0</v>
      </c>
      <c r="X1170" s="13">
        <v>0</v>
      </c>
      <c r="Y1170" s="13">
        <v>0</v>
      </c>
      <c r="Z1170" s="13">
        <v>0</v>
      </c>
      <c r="AA1170" s="13">
        <v>0</v>
      </c>
      <c r="AB1170" s="13">
        <v>0</v>
      </c>
      <c r="AC1170" s="13">
        <v>0</v>
      </c>
      <c r="AD1170" s="13">
        <v>0</v>
      </c>
      <c r="AE1170" s="13">
        <v>0</v>
      </c>
      <c r="AF1170" s="13">
        <v>0</v>
      </c>
      <c r="AG1170" s="13">
        <v>0</v>
      </c>
      <c r="AH1170" s="13">
        <v>0</v>
      </c>
      <c r="AI1170" s="13">
        <v>0</v>
      </c>
      <c r="AJ1170" s="13">
        <v>0</v>
      </c>
      <c r="AK1170" s="13">
        <v>0</v>
      </c>
      <c r="AL1170" s="13">
        <v>0</v>
      </c>
      <c r="AM1170" s="13">
        <v>6</v>
      </c>
      <c r="AN1170" s="13">
        <v>0</v>
      </c>
      <c r="AO1170" s="13">
        <v>0</v>
      </c>
      <c r="AP1170" s="13">
        <v>0</v>
      </c>
      <c r="AQ1170" s="13">
        <v>0</v>
      </c>
      <c r="AR1170" s="13">
        <v>0</v>
      </c>
      <c r="AS1170" s="13">
        <v>0</v>
      </c>
      <c r="AT1170" s="13">
        <v>0</v>
      </c>
      <c r="AU1170" s="13">
        <v>0</v>
      </c>
      <c r="AV1170" s="13">
        <v>0</v>
      </c>
      <c r="AW1170" s="16">
        <f t="shared" si="333"/>
        <v>6</v>
      </c>
      <c r="AX1170" s="16">
        <v>12</v>
      </c>
      <c r="AY1170" s="10">
        <f t="shared" si="334"/>
        <v>18</v>
      </c>
      <c r="AZ1170" s="10">
        <f>SUM(Z1170:AK1170)</f>
        <v>0</v>
      </c>
      <c r="BA1170" s="10">
        <v>75</v>
      </c>
      <c r="BB1170" s="10">
        <f t="shared" si="335"/>
        <v>69</v>
      </c>
      <c r="BC1170" s="10">
        <f t="shared" si="336"/>
        <v>17.25</v>
      </c>
      <c r="BD1170" s="10">
        <f t="shared" si="337"/>
        <v>18</v>
      </c>
      <c r="BE1170" s="10">
        <f t="shared" si="330"/>
        <v>-6</v>
      </c>
      <c r="BF1170" s="2" t="s">
        <v>119</v>
      </c>
      <c r="BG1170" s="10">
        <f t="shared" si="338"/>
        <v>0.75</v>
      </c>
      <c r="BH1170" s="36" t="s">
        <v>118</v>
      </c>
      <c r="BI1170" s="39" t="str">
        <f t="shared" si="339"/>
        <v/>
      </c>
      <c r="BJ1170" s="39" t="str">
        <f t="shared" si="340"/>
        <v/>
      </c>
      <c r="BK1170" s="16">
        <f>SUM(AR1170:AX1170)</f>
        <v>18</v>
      </c>
      <c r="BL1170" s="10">
        <f>SUM(AL1170:AQ1170)</f>
        <v>6</v>
      </c>
      <c r="BM1170" s="12">
        <f t="shared" si="341"/>
        <v>1</v>
      </c>
      <c r="BN1170" s="12">
        <f t="shared" si="341"/>
        <v>0.33333333333333331</v>
      </c>
      <c r="BO1170" s="9">
        <f t="shared" si="342"/>
        <v>6</v>
      </c>
      <c r="BP1170" s="39" t="str">
        <f t="shared" si="343"/>
        <v/>
      </c>
      <c r="BQ1170" s="147"/>
      <c r="BR1170" s="9">
        <f t="shared" si="344"/>
        <v>0</v>
      </c>
      <c r="BS1170" s="9">
        <f t="shared" si="345"/>
        <v>0</v>
      </c>
      <c r="BT1170" s="9">
        <f t="shared" si="346"/>
        <v>0</v>
      </c>
      <c r="BU1170" s="9" t="str">
        <f>IFERROR(_xlfn.XLOOKUP(D1170,Sheet1!B:B,Sheet1!L:L),"")</f>
        <v/>
      </c>
      <c r="BV1170" s="9" t="e">
        <f>_xlfn.XLOOKUP(BU1170,Sheet1!S:S,Sheet1!T:T)</f>
        <v>#N/A</v>
      </c>
      <c r="BW1170" s="9" t="e">
        <f>_xlfn.XLOOKUP(D1170,Sheet1!B:B,Sheet1!M:M)</f>
        <v>#N/A</v>
      </c>
      <c r="BZ1170" s="108">
        <f t="shared" si="347"/>
        <v>12</v>
      </c>
      <c r="CB1170" s="12">
        <f>AW1170/AY1170</f>
        <v>0.33333333333333331</v>
      </c>
      <c r="CC1170" s="12">
        <f>AX1170/AY1170</f>
        <v>0.66666666666666663</v>
      </c>
      <c r="CG1170" s="1" t="str">
        <f>IF(BO1170&lt;80,"Below 80",
IF(BO1170&lt;=120,"80-120",
IF(BO1170&lt;=200,"&gt; 120-200",
IF(BO1170&lt;=300,"&gt;200-300",
IF(BO1170&lt;=500,"&gt;300-500",
"&gt;500")))))</f>
        <v>Below 80</v>
      </c>
      <c r="CH1170" s="1" t="str">
        <f>IFERROR(_xlfn.XLOOKUP(CG1170,Scenario!M:M,Scenario!N:N),"")</f>
        <v/>
      </c>
      <c r="CI1170" s="1" t="str">
        <f t="shared" si="348"/>
        <v>Yes</v>
      </c>
      <c r="CJ1170" s="75">
        <v>12</v>
      </c>
    </row>
    <row r="1171" spans="1:88" hidden="1">
      <c r="A1171" s="2">
        <v>1170</v>
      </c>
      <c r="B1171" s="2">
        <v>2025</v>
      </c>
      <c r="C1171" s="1">
        <v>0</v>
      </c>
      <c r="D1171" s="37" t="str">
        <v>001J100000VnU1RIAV</v>
      </c>
      <c r="E1171" s="37" t="str">
        <v>SOBUJ SATHI</v>
      </c>
      <c r="F1171" s="37" t="str">
        <v>WEST BENGAL</v>
      </c>
      <c r="G1171" s="37" t="str">
        <v>MEDINIPUR WEST</v>
      </c>
      <c r="H1171" s="37">
        <v>0</v>
      </c>
      <c r="I1171" s="37" t="str">
        <v>NERIUM MULTICOM LLP</v>
      </c>
      <c r="J1171" s="37" t="str">
        <v>Ragon Poddar</v>
      </c>
      <c r="K1171" s="37">
        <v>0</v>
      </c>
      <c r="L1171" s="37" t="str">
        <v>001J100000RytAcIAJ</v>
      </c>
      <c r="M1171" s="37" t="str">
        <v>East</v>
      </c>
      <c r="N1171" s="2">
        <v>721443</v>
      </c>
      <c r="O1171" s="2" t="str">
        <v>19BSEPP0375E1ZP</v>
      </c>
      <c r="P1171" s="2">
        <v>9609071153</v>
      </c>
      <c r="Q1171" s="2" t="str">
        <v>May'25</v>
      </c>
      <c r="R1171" s="2">
        <v>2026</v>
      </c>
      <c r="S1171" s="1">
        <v>0</v>
      </c>
      <c r="T1171" s="2">
        <v>100</v>
      </c>
      <c r="U1171" s="12">
        <v>0</v>
      </c>
      <c r="V1171" s="1" t="str">
        <v>Challenger</v>
      </c>
      <c r="W1171" s="13">
        <v>0</v>
      </c>
      <c r="X1171" s="13">
        <v>0</v>
      </c>
      <c r="Y1171" s="13">
        <v>0</v>
      </c>
      <c r="Z1171" s="13">
        <v>0</v>
      </c>
      <c r="AA1171" s="13">
        <v>0</v>
      </c>
      <c r="AB1171" s="13">
        <v>0</v>
      </c>
      <c r="AC1171" s="13">
        <v>0</v>
      </c>
      <c r="AD1171" s="13">
        <v>0</v>
      </c>
      <c r="AE1171" s="13">
        <v>0</v>
      </c>
      <c r="AF1171" s="13">
        <v>0</v>
      </c>
      <c r="AG1171" s="13">
        <v>0</v>
      </c>
      <c r="AH1171" s="13">
        <v>0</v>
      </c>
      <c r="AI1171" s="13">
        <v>0</v>
      </c>
      <c r="AJ1171" s="13">
        <v>0</v>
      </c>
      <c r="AK1171" s="13">
        <v>0</v>
      </c>
      <c r="AL1171" s="13">
        <v>0</v>
      </c>
      <c r="AM1171" s="13">
        <v>12</v>
      </c>
      <c r="AN1171" s="13">
        <v>0</v>
      </c>
      <c r="AO1171" s="13">
        <v>0</v>
      </c>
      <c r="AP1171" s="13">
        <v>0</v>
      </c>
      <c r="AQ1171" s="13">
        <v>0</v>
      </c>
      <c r="AR1171" s="13">
        <v>0</v>
      </c>
      <c r="AS1171" s="13">
        <v>0</v>
      </c>
      <c r="AT1171" s="13">
        <v>0</v>
      </c>
      <c r="AU1171" s="13">
        <v>0</v>
      </c>
      <c r="AV1171" s="13">
        <v>0</v>
      </c>
      <c r="AW1171" s="16">
        <f t="shared" si="333"/>
        <v>12</v>
      </c>
      <c r="AX1171" s="16">
        <v>24</v>
      </c>
      <c r="AY1171" s="10">
        <f t="shared" si="334"/>
        <v>36</v>
      </c>
      <c r="AZ1171" s="10">
        <f>SUM(Z1171:AK1171)</f>
        <v>0</v>
      </c>
      <c r="BA1171" s="10">
        <v>60</v>
      </c>
      <c r="BB1171" s="10">
        <f t="shared" si="335"/>
        <v>48</v>
      </c>
      <c r="BC1171" s="10">
        <f t="shared" si="336"/>
        <v>12</v>
      </c>
      <c r="BD1171" s="10">
        <f t="shared" si="337"/>
        <v>36</v>
      </c>
      <c r="BE1171" s="10">
        <f t="shared" si="330"/>
        <v>-12</v>
      </c>
      <c r="BF1171" s="2" t="s">
        <v>119</v>
      </c>
      <c r="BG1171" s="10">
        <f t="shared" si="338"/>
        <v>1.5</v>
      </c>
      <c r="BH1171" s="36" t="s">
        <v>118</v>
      </c>
      <c r="BI1171" s="39" t="str">
        <f t="shared" si="339"/>
        <v/>
      </c>
      <c r="BJ1171" s="39" t="str">
        <f t="shared" si="340"/>
        <v/>
      </c>
      <c r="BK1171" s="16">
        <f>SUM(AR1171:AX1171)</f>
        <v>36</v>
      </c>
      <c r="BL1171" s="10">
        <f>SUM(AL1171:AQ1171)</f>
        <v>12</v>
      </c>
      <c r="BM1171" s="12">
        <f t="shared" si="341"/>
        <v>1</v>
      </c>
      <c r="BN1171" s="12">
        <f t="shared" si="341"/>
        <v>0.33333333333333331</v>
      </c>
      <c r="BO1171" s="9">
        <f t="shared" si="342"/>
        <v>12</v>
      </c>
      <c r="BP1171" s="39" t="str">
        <f t="shared" si="343"/>
        <v/>
      </c>
      <c r="BQ1171" s="147"/>
      <c r="BR1171" s="9">
        <f t="shared" si="344"/>
        <v>0</v>
      </c>
      <c r="BS1171" s="9">
        <f t="shared" si="345"/>
        <v>0</v>
      </c>
      <c r="BT1171" s="9">
        <f t="shared" si="346"/>
        <v>0</v>
      </c>
      <c r="BU1171" s="9" t="str">
        <f>IFERROR(_xlfn.XLOOKUP(D1171,Sheet1!B:B,Sheet1!L:L),"")</f>
        <v/>
      </c>
      <c r="BV1171" s="9" t="e">
        <f>_xlfn.XLOOKUP(BU1171,Sheet1!S:S,Sheet1!T:T)</f>
        <v>#N/A</v>
      </c>
      <c r="BW1171" s="9" t="e">
        <f>_xlfn.XLOOKUP(D1171,Sheet1!B:B,Sheet1!M:M)</f>
        <v>#N/A</v>
      </c>
      <c r="BZ1171" s="108">
        <f t="shared" si="347"/>
        <v>24</v>
      </c>
      <c r="CB1171" s="12">
        <f>AW1171/AY1171</f>
        <v>0.33333333333333331</v>
      </c>
      <c r="CC1171" s="12">
        <f>AX1171/AY1171</f>
        <v>0.66666666666666663</v>
      </c>
      <c r="CG1171" s="1" t="str">
        <f>IF(BO1171&lt;80,"Below 80",
IF(BO1171&lt;=120,"80-120",
IF(BO1171&lt;=200,"&gt; 120-200",
IF(BO1171&lt;=300,"&gt;200-300",
IF(BO1171&lt;=500,"&gt;300-500",
"&gt;500")))))</f>
        <v>Below 80</v>
      </c>
      <c r="CH1171" s="1" t="str">
        <f>IFERROR(_xlfn.XLOOKUP(CG1171,Scenario!M:M,Scenario!N:N),"")</f>
        <v/>
      </c>
      <c r="CI1171" s="1" t="str">
        <f t="shared" si="348"/>
        <v>Yes</v>
      </c>
      <c r="CJ1171" s="75">
        <v>24</v>
      </c>
    </row>
    <row r="1172" spans="1:88" hidden="1">
      <c r="A1172" s="2">
        <v>1171</v>
      </c>
      <c r="B1172" s="2">
        <v>2025</v>
      </c>
      <c r="C1172" s="1">
        <v>0</v>
      </c>
      <c r="D1172" s="37" t="str">
        <v>001J100000VnS3KIAV</v>
      </c>
      <c r="E1172" s="37" t="str">
        <v>BISWAKARMA HARDWARE</v>
      </c>
      <c r="F1172" s="37" t="str">
        <v>WEST BENGAL</v>
      </c>
      <c r="G1172" s="37" t="str">
        <v>MEDINIPUR WEST</v>
      </c>
      <c r="H1172" s="37">
        <v>0</v>
      </c>
      <c r="I1172" s="37" t="str">
        <v>NERIUM MULTICOM LLP</v>
      </c>
      <c r="J1172" s="37" t="str">
        <v>Ragon Poddar</v>
      </c>
      <c r="K1172" s="37">
        <v>0</v>
      </c>
      <c r="L1172" s="37" t="str">
        <v>001J100000RytAcIAJ</v>
      </c>
      <c r="M1172" s="37" t="str">
        <v>East</v>
      </c>
      <c r="N1172" s="2">
        <v>721437</v>
      </c>
      <c r="O1172" s="2" t="str">
        <v>19AIZPR3151J1ZG</v>
      </c>
      <c r="P1172" s="2">
        <v>7001995438</v>
      </c>
      <c r="Q1172" s="2" t="str">
        <v>May'25</v>
      </c>
      <c r="R1172" s="2">
        <v>2026</v>
      </c>
      <c r="S1172" s="1">
        <v>0</v>
      </c>
      <c r="T1172" s="2">
        <v>200</v>
      </c>
      <c r="U1172" s="12">
        <v>0</v>
      </c>
      <c r="V1172" s="1" t="str">
        <v>Challenger</v>
      </c>
      <c r="W1172" s="13">
        <v>0</v>
      </c>
      <c r="X1172" s="13">
        <v>0</v>
      </c>
      <c r="Y1172" s="13">
        <v>0</v>
      </c>
      <c r="Z1172" s="13">
        <v>0</v>
      </c>
      <c r="AA1172" s="13">
        <v>0</v>
      </c>
      <c r="AB1172" s="13">
        <v>0</v>
      </c>
      <c r="AC1172" s="13">
        <v>0</v>
      </c>
      <c r="AD1172" s="13">
        <v>0</v>
      </c>
      <c r="AE1172" s="13">
        <v>0</v>
      </c>
      <c r="AF1172" s="13">
        <v>0</v>
      </c>
      <c r="AG1172" s="13">
        <v>0</v>
      </c>
      <c r="AH1172" s="13">
        <v>0</v>
      </c>
      <c r="AI1172" s="13">
        <v>0</v>
      </c>
      <c r="AJ1172" s="13">
        <v>0</v>
      </c>
      <c r="AK1172" s="13">
        <v>0</v>
      </c>
      <c r="AL1172" s="13">
        <v>0</v>
      </c>
      <c r="AM1172" s="13">
        <v>37</v>
      </c>
      <c r="AN1172" s="13">
        <v>0</v>
      </c>
      <c r="AO1172" s="13">
        <v>0</v>
      </c>
      <c r="AP1172" s="13">
        <v>0</v>
      </c>
      <c r="AQ1172" s="13">
        <v>0</v>
      </c>
      <c r="AR1172" s="13">
        <v>0</v>
      </c>
      <c r="AS1172" s="13">
        <v>0</v>
      </c>
      <c r="AT1172" s="13">
        <v>0</v>
      </c>
      <c r="AU1172" s="13">
        <v>0</v>
      </c>
      <c r="AV1172" s="13">
        <v>0</v>
      </c>
      <c r="AW1172" s="16">
        <f t="shared" si="333"/>
        <v>37</v>
      </c>
      <c r="AX1172" s="16">
        <v>74</v>
      </c>
      <c r="AY1172" s="10">
        <f t="shared" si="334"/>
        <v>111</v>
      </c>
      <c r="AZ1172" s="10">
        <f>SUM(Z1172:AK1172)</f>
        <v>0</v>
      </c>
      <c r="BA1172" s="10"/>
      <c r="BB1172" s="10">
        <f t="shared" si="335"/>
        <v>-37</v>
      </c>
      <c r="BC1172" s="10">
        <f t="shared" si="336"/>
        <v>-9.25</v>
      </c>
      <c r="BD1172" s="10">
        <f t="shared" si="337"/>
        <v>111</v>
      </c>
      <c r="BE1172" s="10">
        <f t="shared" si="330"/>
        <v>-37</v>
      </c>
      <c r="BF1172" s="2" t="s">
        <v>119</v>
      </c>
      <c r="BG1172" s="10">
        <f t="shared" si="338"/>
        <v>4.625</v>
      </c>
      <c r="BH1172" s="36" t="s">
        <v>118</v>
      </c>
      <c r="BI1172" s="39" t="str">
        <f t="shared" si="339"/>
        <v/>
      </c>
      <c r="BJ1172" s="39" t="str">
        <f t="shared" si="340"/>
        <v/>
      </c>
      <c r="BK1172" s="16">
        <f>SUM(AR1172:AX1172)</f>
        <v>111</v>
      </c>
      <c r="BL1172" s="10">
        <f>SUM(AL1172:AQ1172)</f>
        <v>37</v>
      </c>
      <c r="BM1172" s="12">
        <f t="shared" si="341"/>
        <v>1</v>
      </c>
      <c r="BN1172" s="12">
        <f t="shared" si="341"/>
        <v>0.33333333333333331</v>
      </c>
      <c r="BO1172" s="9">
        <f t="shared" si="342"/>
        <v>37</v>
      </c>
      <c r="BP1172" s="39" t="str">
        <f t="shared" si="343"/>
        <v/>
      </c>
      <c r="BQ1172" s="147"/>
      <c r="BR1172" s="9">
        <f t="shared" si="344"/>
        <v>0</v>
      </c>
      <c r="BS1172" s="9">
        <f t="shared" si="345"/>
        <v>0</v>
      </c>
      <c r="BT1172" s="9">
        <f t="shared" si="346"/>
        <v>0</v>
      </c>
      <c r="BU1172" s="9" t="str">
        <f>IFERROR(_xlfn.XLOOKUP(D1172,Sheet1!B:B,Sheet1!L:L),"")</f>
        <v/>
      </c>
      <c r="BV1172" s="9" t="e">
        <f>_xlfn.XLOOKUP(BU1172,Sheet1!S:S,Sheet1!T:T)</f>
        <v>#N/A</v>
      </c>
      <c r="BW1172" s="9" t="e">
        <f>_xlfn.XLOOKUP(D1172,Sheet1!B:B,Sheet1!M:M)</f>
        <v>#N/A</v>
      </c>
      <c r="BZ1172" s="108">
        <f t="shared" si="347"/>
        <v>74</v>
      </c>
      <c r="CB1172" s="12">
        <f>AW1172/AY1172</f>
        <v>0.33333333333333331</v>
      </c>
      <c r="CC1172" s="12">
        <f>AX1172/AY1172</f>
        <v>0.66666666666666663</v>
      </c>
      <c r="CG1172" s="1" t="str">
        <f>IF(BO1172&lt;80,"Below 80",
IF(BO1172&lt;=120,"80-120",
IF(BO1172&lt;=200,"&gt; 120-200",
IF(BO1172&lt;=300,"&gt;200-300",
IF(BO1172&lt;=500,"&gt;300-500",
"&gt;500")))))</f>
        <v>Below 80</v>
      </c>
      <c r="CH1172" s="1" t="str">
        <f>IFERROR(_xlfn.XLOOKUP(CG1172,Scenario!M:M,Scenario!N:N),"")</f>
        <v/>
      </c>
      <c r="CI1172" s="1" t="str">
        <f t="shared" si="348"/>
        <v>No</v>
      </c>
      <c r="CJ1172" s="75">
        <v>74</v>
      </c>
    </row>
    <row r="1173" spans="1:88" hidden="1">
      <c r="A1173" s="2">
        <v>1172</v>
      </c>
      <c r="B1173" s="2">
        <v>2025</v>
      </c>
      <c r="C1173" s="1">
        <v>0</v>
      </c>
      <c r="D1173" s="37" t="str">
        <v>001J100000VlyrNIAR</v>
      </c>
      <c r="E1173" s="37" t="str">
        <v>ALI BULDERS &amp; CONSTRUCTION</v>
      </c>
      <c r="F1173" s="37" t="str">
        <v>WEST BENGAL</v>
      </c>
      <c r="G1173" s="37" t="str">
        <v>HOWRAH</v>
      </c>
      <c r="H1173" s="37">
        <v>0</v>
      </c>
      <c r="I1173" s="37" t="str">
        <v>NERIUM MULTICOM LLP</v>
      </c>
      <c r="J1173" s="37" t="str">
        <v>Ragon Poddar</v>
      </c>
      <c r="K1173" s="37">
        <v>0</v>
      </c>
      <c r="L1173" s="37" t="str">
        <v>001J100000RytAcIAJ</v>
      </c>
      <c r="M1173" s="37" t="str">
        <v>East</v>
      </c>
      <c r="N1173" s="2">
        <v>711408</v>
      </c>
      <c r="O1173" s="2" t="str">
        <v>19BYBPA7209R1Z1</v>
      </c>
      <c r="P1173" s="2">
        <v>7477516939</v>
      </c>
      <c r="Q1173" s="2" t="str">
        <v>May'25</v>
      </c>
      <c r="R1173" s="2">
        <v>2026</v>
      </c>
      <c r="S1173" s="1">
        <v>0</v>
      </c>
      <c r="T1173" s="2">
        <v>400</v>
      </c>
      <c r="U1173" s="12">
        <v>0</v>
      </c>
      <c r="V1173" s="1" t="str">
        <v>Alien</v>
      </c>
      <c r="W1173" s="13">
        <v>0</v>
      </c>
      <c r="X1173" s="13">
        <v>0</v>
      </c>
      <c r="Y1173" s="13">
        <v>0</v>
      </c>
      <c r="Z1173" s="13">
        <v>0</v>
      </c>
      <c r="AA1173" s="13">
        <v>0</v>
      </c>
      <c r="AB1173" s="13">
        <v>0</v>
      </c>
      <c r="AC1173" s="13">
        <v>0</v>
      </c>
      <c r="AD1173" s="13">
        <v>0</v>
      </c>
      <c r="AE1173" s="13">
        <v>0</v>
      </c>
      <c r="AF1173" s="13">
        <v>0</v>
      </c>
      <c r="AG1173" s="13">
        <v>0</v>
      </c>
      <c r="AH1173" s="13">
        <v>0</v>
      </c>
      <c r="AI1173" s="13">
        <v>0</v>
      </c>
      <c r="AJ1173" s="13">
        <v>0</v>
      </c>
      <c r="AK1173" s="13">
        <v>0</v>
      </c>
      <c r="AL1173" s="13">
        <v>0</v>
      </c>
      <c r="AM1173" s="13">
        <v>12</v>
      </c>
      <c r="AN1173" s="13">
        <v>0</v>
      </c>
      <c r="AO1173" s="13">
        <v>0</v>
      </c>
      <c r="AP1173" s="13">
        <v>0</v>
      </c>
      <c r="AQ1173" s="13">
        <v>0</v>
      </c>
      <c r="AR1173" s="13">
        <v>0</v>
      </c>
      <c r="AS1173" s="13">
        <v>0</v>
      </c>
      <c r="AT1173" s="13">
        <v>0</v>
      </c>
      <c r="AU1173" s="13">
        <v>0</v>
      </c>
      <c r="AV1173" s="13">
        <v>0</v>
      </c>
      <c r="AW1173" s="16">
        <f t="shared" si="333"/>
        <v>12</v>
      </c>
      <c r="AX1173" s="16">
        <v>24</v>
      </c>
      <c r="AY1173" s="10">
        <f t="shared" si="334"/>
        <v>36</v>
      </c>
      <c r="AZ1173" s="10">
        <f>SUM(Z1173:AK1173)</f>
        <v>0</v>
      </c>
      <c r="BA1173" s="10">
        <v>70</v>
      </c>
      <c r="BB1173" s="10">
        <f t="shared" si="335"/>
        <v>58</v>
      </c>
      <c r="BC1173" s="10">
        <f t="shared" si="336"/>
        <v>14.5</v>
      </c>
      <c r="BD1173" s="10">
        <f t="shared" si="337"/>
        <v>36</v>
      </c>
      <c r="BE1173" s="10">
        <f t="shared" si="330"/>
        <v>-12</v>
      </c>
      <c r="BF1173" s="2" t="s">
        <v>119</v>
      </c>
      <c r="BG1173" s="10">
        <f t="shared" si="338"/>
        <v>1.5</v>
      </c>
      <c r="BH1173" s="36" t="s">
        <v>118</v>
      </c>
      <c r="BI1173" s="39" t="str">
        <f t="shared" si="339"/>
        <v/>
      </c>
      <c r="BJ1173" s="39" t="str">
        <f t="shared" si="340"/>
        <v/>
      </c>
      <c r="BK1173" s="16">
        <f>SUM(AR1173:AX1173)</f>
        <v>36</v>
      </c>
      <c r="BL1173" s="10">
        <f>SUM(AL1173:AQ1173)</f>
        <v>12</v>
      </c>
      <c r="BM1173" s="12">
        <f t="shared" si="341"/>
        <v>1</v>
      </c>
      <c r="BN1173" s="12">
        <f t="shared" si="341"/>
        <v>0.33333333333333331</v>
      </c>
      <c r="BO1173" s="9">
        <f t="shared" si="342"/>
        <v>12</v>
      </c>
      <c r="BP1173" s="39" t="str">
        <f t="shared" si="343"/>
        <v/>
      </c>
      <c r="BQ1173" s="147"/>
      <c r="BR1173" s="9">
        <f t="shared" si="344"/>
        <v>0</v>
      </c>
      <c r="BS1173" s="9">
        <f t="shared" si="345"/>
        <v>0</v>
      </c>
      <c r="BT1173" s="9">
        <f t="shared" si="346"/>
        <v>0</v>
      </c>
      <c r="BU1173" s="9" t="str">
        <f>IFERROR(_xlfn.XLOOKUP(D1173,Sheet1!B:B,Sheet1!L:L),"")</f>
        <v/>
      </c>
      <c r="BV1173" s="9" t="e">
        <f>_xlfn.XLOOKUP(BU1173,Sheet1!S:S,Sheet1!T:T)</f>
        <v>#N/A</v>
      </c>
      <c r="BW1173" s="9" t="e">
        <f>_xlfn.XLOOKUP(D1173,Sheet1!B:B,Sheet1!M:M)</f>
        <v>#N/A</v>
      </c>
      <c r="BZ1173" s="108">
        <f t="shared" si="347"/>
        <v>24</v>
      </c>
      <c r="CB1173" s="12">
        <f>AW1173/AY1173</f>
        <v>0.33333333333333331</v>
      </c>
      <c r="CC1173" s="12">
        <f>AX1173/AY1173</f>
        <v>0.66666666666666663</v>
      </c>
      <c r="CG1173" s="1" t="str">
        <f>IF(BO1173&lt;80,"Below 80",
IF(BO1173&lt;=120,"80-120",
IF(BO1173&lt;=200,"&gt; 120-200",
IF(BO1173&lt;=300,"&gt;200-300",
IF(BO1173&lt;=500,"&gt;300-500",
"&gt;500")))))</f>
        <v>Below 80</v>
      </c>
      <c r="CH1173" s="1" t="str">
        <f>IFERROR(_xlfn.XLOOKUP(CG1173,Scenario!M:M,Scenario!N:N),"")</f>
        <v/>
      </c>
      <c r="CI1173" s="1" t="str">
        <f t="shared" si="348"/>
        <v>Yes</v>
      </c>
      <c r="CJ1173" s="75">
        <v>24</v>
      </c>
    </row>
    <row r="1174" spans="1:88" hidden="1">
      <c r="A1174" s="2">
        <v>1173</v>
      </c>
      <c r="B1174" s="2">
        <v>2025</v>
      </c>
      <c r="C1174" s="1">
        <v>0</v>
      </c>
      <c r="D1174" s="37" t="str">
        <v>001J100000VnU1WIAV</v>
      </c>
      <c r="E1174" s="37" t="str">
        <v>M/S MAA DURGA ENTERPRISE</v>
      </c>
      <c r="F1174" s="37" t="str">
        <v>WEST BENGAL</v>
      </c>
      <c r="G1174" s="37" t="str">
        <v>MEDINIPUR WEST</v>
      </c>
      <c r="H1174" s="37">
        <v>0</v>
      </c>
      <c r="I1174" s="37" t="str">
        <v>NERIUM MULTICOM LLP</v>
      </c>
      <c r="J1174" s="37" t="str">
        <v>Ragon Poddar</v>
      </c>
      <c r="K1174" s="37">
        <v>0</v>
      </c>
      <c r="L1174" s="37" t="str">
        <v>001J100000RytAcIAJ</v>
      </c>
      <c r="M1174" s="37" t="str">
        <v>East</v>
      </c>
      <c r="N1174" s="2">
        <v>721457</v>
      </c>
      <c r="O1174" s="2" t="str">
        <v>19BIVPM5465R1ZV</v>
      </c>
      <c r="P1174" s="2">
        <v>9681114071</v>
      </c>
      <c r="Q1174" s="2" t="str">
        <v>May'25</v>
      </c>
      <c r="R1174" s="2">
        <v>2026</v>
      </c>
      <c r="S1174" s="1">
        <v>0</v>
      </c>
      <c r="T1174" s="2">
        <v>120</v>
      </c>
      <c r="U1174" s="12">
        <v>0</v>
      </c>
      <c r="V1174" s="1" t="str">
        <v>Challenger</v>
      </c>
      <c r="W1174" s="13">
        <v>0</v>
      </c>
      <c r="X1174" s="13">
        <v>0</v>
      </c>
      <c r="Y1174" s="13">
        <v>0</v>
      </c>
      <c r="Z1174" s="13">
        <v>0</v>
      </c>
      <c r="AA1174" s="13">
        <v>0</v>
      </c>
      <c r="AB1174" s="13">
        <v>0</v>
      </c>
      <c r="AC1174" s="13">
        <v>0</v>
      </c>
      <c r="AD1174" s="13">
        <v>0</v>
      </c>
      <c r="AE1174" s="13">
        <v>0</v>
      </c>
      <c r="AF1174" s="13">
        <v>0</v>
      </c>
      <c r="AG1174" s="13">
        <v>0</v>
      </c>
      <c r="AH1174" s="13">
        <v>0</v>
      </c>
      <c r="AI1174" s="13">
        <v>0</v>
      </c>
      <c r="AJ1174" s="13">
        <v>0</v>
      </c>
      <c r="AK1174" s="13">
        <v>0</v>
      </c>
      <c r="AL1174" s="13">
        <v>0</v>
      </c>
      <c r="AM1174" s="13">
        <v>5</v>
      </c>
      <c r="AN1174" s="13">
        <v>0</v>
      </c>
      <c r="AO1174" s="13">
        <v>0</v>
      </c>
      <c r="AP1174" s="13">
        <v>0</v>
      </c>
      <c r="AQ1174" s="13">
        <v>0</v>
      </c>
      <c r="AR1174" s="13">
        <v>0</v>
      </c>
      <c r="AS1174" s="13">
        <v>0</v>
      </c>
      <c r="AT1174" s="13">
        <v>0</v>
      </c>
      <c r="AU1174" s="13">
        <v>0</v>
      </c>
      <c r="AV1174" s="13">
        <v>0</v>
      </c>
      <c r="AW1174" s="16">
        <f t="shared" si="333"/>
        <v>5</v>
      </c>
      <c r="AX1174" s="16">
        <v>10</v>
      </c>
      <c r="AY1174" s="10">
        <f t="shared" si="334"/>
        <v>15</v>
      </c>
      <c r="AZ1174" s="10">
        <f>SUM(Z1174:AK1174)</f>
        <v>0</v>
      </c>
      <c r="BA1174" s="10">
        <v>50</v>
      </c>
      <c r="BB1174" s="10">
        <f t="shared" si="335"/>
        <v>45</v>
      </c>
      <c r="BC1174" s="10">
        <f t="shared" si="336"/>
        <v>11.25</v>
      </c>
      <c r="BD1174" s="10">
        <f t="shared" si="337"/>
        <v>15</v>
      </c>
      <c r="BE1174" s="10">
        <f t="shared" si="330"/>
        <v>-5</v>
      </c>
      <c r="BF1174" s="2" t="s">
        <v>119</v>
      </c>
      <c r="BG1174" s="10">
        <f t="shared" si="338"/>
        <v>0.625</v>
      </c>
      <c r="BH1174" s="36" t="s">
        <v>118</v>
      </c>
      <c r="BI1174" s="39" t="str">
        <f t="shared" si="339"/>
        <v/>
      </c>
      <c r="BJ1174" s="39" t="str">
        <f t="shared" si="340"/>
        <v/>
      </c>
      <c r="BK1174" s="16">
        <f>SUM(AR1174:AX1174)</f>
        <v>15</v>
      </c>
      <c r="BL1174" s="10">
        <f>SUM(AL1174:AQ1174)</f>
        <v>5</v>
      </c>
      <c r="BM1174" s="12">
        <f t="shared" si="341"/>
        <v>1</v>
      </c>
      <c r="BN1174" s="12">
        <f t="shared" si="341"/>
        <v>0.33333333333333331</v>
      </c>
      <c r="BO1174" s="9">
        <f t="shared" si="342"/>
        <v>5</v>
      </c>
      <c r="BP1174" s="39" t="str">
        <f t="shared" si="343"/>
        <v/>
      </c>
      <c r="BQ1174" s="147"/>
      <c r="BR1174" s="9">
        <f t="shared" si="344"/>
        <v>0</v>
      </c>
      <c r="BS1174" s="9">
        <f t="shared" si="345"/>
        <v>0</v>
      </c>
      <c r="BT1174" s="9">
        <f t="shared" si="346"/>
        <v>0</v>
      </c>
      <c r="BU1174" s="9" t="str">
        <f>IFERROR(_xlfn.XLOOKUP(D1174,Sheet1!B:B,Sheet1!L:L),"")</f>
        <v/>
      </c>
      <c r="BV1174" s="9" t="e">
        <f>_xlfn.XLOOKUP(BU1174,Sheet1!S:S,Sheet1!T:T)</f>
        <v>#N/A</v>
      </c>
      <c r="BW1174" s="9" t="e">
        <f>_xlfn.XLOOKUP(D1174,Sheet1!B:B,Sheet1!M:M)</f>
        <v>#N/A</v>
      </c>
      <c r="BZ1174" s="108">
        <f t="shared" si="347"/>
        <v>10</v>
      </c>
      <c r="CB1174" s="12">
        <f>AW1174/AY1174</f>
        <v>0.33333333333333331</v>
      </c>
      <c r="CC1174" s="12">
        <f>AX1174/AY1174</f>
        <v>0.66666666666666663</v>
      </c>
      <c r="CG1174" s="1" t="str">
        <f>IF(BO1174&lt;80,"Below 80",
IF(BO1174&lt;=120,"80-120",
IF(BO1174&lt;=200,"&gt; 120-200",
IF(BO1174&lt;=300,"&gt;200-300",
IF(BO1174&lt;=500,"&gt;300-500",
"&gt;500")))))</f>
        <v>Below 80</v>
      </c>
      <c r="CH1174" s="1" t="str">
        <f>IFERROR(_xlfn.XLOOKUP(CG1174,Scenario!M:M,Scenario!N:N),"")</f>
        <v/>
      </c>
      <c r="CI1174" s="1" t="str">
        <f t="shared" si="348"/>
        <v>Yes</v>
      </c>
      <c r="CJ1174" s="75">
        <v>10</v>
      </c>
    </row>
    <row r="1175" spans="1:88" hidden="1">
      <c r="A1175" s="2">
        <v>1174</v>
      </c>
      <c r="B1175" s="2">
        <v>2025</v>
      </c>
      <c r="C1175" s="1">
        <v>0</v>
      </c>
      <c r="D1175" s="37" t="str">
        <v>001J100000VnU1bIAF</v>
      </c>
      <c r="E1175" s="37" t="str">
        <v>MAA MANASA CONCRETE</v>
      </c>
      <c r="F1175" s="37" t="str">
        <v>WEST BENGAL</v>
      </c>
      <c r="G1175" s="37" t="str">
        <v>MEDINIPUR WEST</v>
      </c>
      <c r="H1175" s="37">
        <v>0</v>
      </c>
      <c r="I1175" s="37" t="str">
        <v>NERIUM MULTICOM LLP</v>
      </c>
      <c r="J1175" s="37" t="str">
        <v>Ragon Poddar</v>
      </c>
      <c r="K1175" s="37">
        <v>0</v>
      </c>
      <c r="L1175" s="37" t="str">
        <v>001J100000RytAcIAJ</v>
      </c>
      <c r="M1175" s="37" t="str">
        <v>East</v>
      </c>
      <c r="N1175" s="2">
        <v>721426</v>
      </c>
      <c r="O1175" s="2" t="str">
        <v>19BERPD0209N1Z9</v>
      </c>
      <c r="P1175" s="2">
        <v>9609929218</v>
      </c>
      <c r="Q1175" s="2" t="str">
        <v>May'25</v>
      </c>
      <c r="R1175" s="2">
        <v>2026</v>
      </c>
      <c r="S1175" s="1">
        <v>0</v>
      </c>
      <c r="T1175" s="2">
        <v>1000</v>
      </c>
      <c r="U1175" s="12">
        <v>7.9933333333333332E-3</v>
      </c>
      <c r="V1175" s="1" t="str">
        <v>Alien</v>
      </c>
      <c r="W1175" s="13">
        <v>0</v>
      </c>
      <c r="X1175" s="13">
        <v>0</v>
      </c>
      <c r="Y1175" s="13">
        <v>0</v>
      </c>
      <c r="Z1175" s="13">
        <v>0</v>
      </c>
      <c r="AA1175" s="13">
        <v>0</v>
      </c>
      <c r="AB1175" s="13">
        <v>0</v>
      </c>
      <c r="AC1175" s="13">
        <v>0</v>
      </c>
      <c r="AD1175" s="13">
        <v>0</v>
      </c>
      <c r="AE1175" s="13">
        <v>0</v>
      </c>
      <c r="AF1175" s="13">
        <v>0</v>
      </c>
      <c r="AG1175" s="13">
        <v>0</v>
      </c>
      <c r="AH1175" s="13">
        <v>0</v>
      </c>
      <c r="AI1175" s="13">
        <v>0</v>
      </c>
      <c r="AJ1175" s="13">
        <v>0</v>
      </c>
      <c r="AK1175" s="13">
        <v>0</v>
      </c>
      <c r="AL1175" s="13">
        <v>0</v>
      </c>
      <c r="AM1175" s="13">
        <v>8</v>
      </c>
      <c r="AN1175" s="13">
        <v>12</v>
      </c>
      <c r="AO1175" s="13">
        <v>0</v>
      </c>
      <c r="AP1175" s="13">
        <v>0</v>
      </c>
      <c r="AQ1175" s="13">
        <v>11.96</v>
      </c>
      <c r="AR1175" s="13">
        <v>0</v>
      </c>
      <c r="AS1175" s="13">
        <v>0</v>
      </c>
      <c r="AT1175" s="13">
        <v>0</v>
      </c>
      <c r="AU1175" s="13">
        <v>12</v>
      </c>
      <c r="AV1175" s="13">
        <v>11.98</v>
      </c>
      <c r="AW1175" s="16">
        <f t="shared" si="333"/>
        <v>43.96</v>
      </c>
      <c r="AX1175" s="16">
        <v>63.92</v>
      </c>
      <c r="AY1175" s="10">
        <f t="shared" si="334"/>
        <v>107.88</v>
      </c>
      <c r="AZ1175" s="10">
        <f>SUM(Z1175:AK1175)</f>
        <v>0</v>
      </c>
      <c r="BA1175" s="10">
        <v>100</v>
      </c>
      <c r="BB1175" s="10">
        <f t="shared" si="335"/>
        <v>56.04</v>
      </c>
      <c r="BC1175" s="10">
        <f t="shared" si="336"/>
        <v>14.01</v>
      </c>
      <c r="BD1175" s="10">
        <f t="shared" si="337"/>
        <v>107.88</v>
      </c>
      <c r="BE1175" s="10">
        <f t="shared" si="330"/>
        <v>-43.96</v>
      </c>
      <c r="BF1175" s="2" t="s">
        <v>119</v>
      </c>
      <c r="BG1175" s="10">
        <f t="shared" si="338"/>
        <v>3.9950000000000001</v>
      </c>
      <c r="BH1175" s="36" t="s">
        <v>118</v>
      </c>
      <c r="BI1175" s="39" t="str">
        <f t="shared" si="339"/>
        <v/>
      </c>
      <c r="BJ1175" s="39" t="str">
        <f t="shared" si="340"/>
        <v/>
      </c>
      <c r="BK1175" s="16">
        <f>SUM(AR1175:AX1175)</f>
        <v>131.86000000000001</v>
      </c>
      <c r="BL1175" s="10">
        <f>SUM(AL1175:AQ1175)</f>
        <v>31.96</v>
      </c>
      <c r="BM1175" s="12">
        <f t="shared" si="341"/>
        <v>1.2222840192806823</v>
      </c>
      <c r="BN1175" s="12">
        <f t="shared" si="341"/>
        <v>0.29625509825732299</v>
      </c>
      <c r="BO1175" s="9">
        <f t="shared" si="342"/>
        <v>31.96</v>
      </c>
      <c r="BP1175" s="39" t="str">
        <f t="shared" si="343"/>
        <v/>
      </c>
      <c r="BQ1175" s="147"/>
      <c r="BR1175" s="9">
        <f t="shared" si="344"/>
        <v>0</v>
      </c>
      <c r="BS1175" s="9">
        <f t="shared" si="345"/>
        <v>0</v>
      </c>
      <c r="BT1175" s="9">
        <f t="shared" si="346"/>
        <v>0</v>
      </c>
      <c r="BU1175" s="9" t="str">
        <f>IFERROR(_xlfn.XLOOKUP(D1175,Sheet1!B:B,Sheet1!L:L),"")</f>
        <v/>
      </c>
      <c r="BV1175" s="9" t="e">
        <f>_xlfn.XLOOKUP(BU1175,Sheet1!S:S,Sheet1!T:T)</f>
        <v>#N/A</v>
      </c>
      <c r="BW1175" s="9" t="e">
        <f>_xlfn.XLOOKUP(D1175,Sheet1!B:B,Sheet1!M:M)</f>
        <v>#N/A</v>
      </c>
      <c r="BZ1175" s="108">
        <f t="shared" si="347"/>
        <v>63.919999999999995</v>
      </c>
      <c r="CB1175" s="12">
        <f>AW1175/AY1175</f>
        <v>0.40748980348535413</v>
      </c>
      <c r="CC1175" s="12">
        <f>AX1175/AY1175</f>
        <v>0.59251019651464598</v>
      </c>
      <c r="CG1175" s="1" t="str">
        <f>IF(BO1175&lt;80,"Below 80",
IF(BO1175&lt;=120,"80-120",
IF(BO1175&lt;=200,"&gt; 120-200",
IF(BO1175&lt;=300,"&gt;200-300",
IF(BO1175&lt;=500,"&gt;300-500",
"&gt;500")))))</f>
        <v>Below 80</v>
      </c>
      <c r="CH1175" s="1" t="str">
        <f>IFERROR(_xlfn.XLOOKUP(CG1175,Scenario!M:M,Scenario!N:N),"")</f>
        <v/>
      </c>
      <c r="CI1175" s="1" t="str">
        <f t="shared" si="348"/>
        <v>Yes</v>
      </c>
      <c r="CJ1175" s="75">
        <v>63.92</v>
      </c>
    </row>
    <row r="1176" spans="1:88" hidden="1">
      <c r="A1176" s="2">
        <v>1175</v>
      </c>
      <c r="B1176" s="2">
        <v>2025</v>
      </c>
      <c r="C1176" s="1">
        <v>0</v>
      </c>
      <c r="D1176" s="37">
        <v>0</v>
      </c>
      <c r="E1176" s="37" t="str">
        <v>Unique Infrasolutions</v>
      </c>
      <c r="F1176" s="37" t="str">
        <v>WEST BENGAL</v>
      </c>
      <c r="G1176" s="37" t="str">
        <v>24 PARAGANAS NORTH</v>
      </c>
      <c r="H1176" s="37">
        <v>0</v>
      </c>
      <c r="I1176" s="37" t="str">
        <v>NERIUM MULTICOM LLP</v>
      </c>
      <c r="J1176" s="37" t="e">
        <v>#VALUE!</v>
      </c>
      <c r="K1176" s="37">
        <v>0</v>
      </c>
      <c r="L1176" s="37" t="str">
        <v>001J100000RytAcIAJ</v>
      </c>
      <c r="M1176" s="37" t="str">
        <v>East</v>
      </c>
      <c r="N1176" s="2" t="e">
        <v>#VALUE!</v>
      </c>
      <c r="O1176" s="2" t="e">
        <v>#VALUE!</v>
      </c>
      <c r="P1176" s="2" t="e">
        <v>#VALUE!</v>
      </c>
      <c r="Q1176" s="2" t="str">
        <v>May'25</v>
      </c>
      <c r="R1176" s="2">
        <v>2026</v>
      </c>
      <c r="S1176" s="1">
        <v>0</v>
      </c>
      <c r="T1176" s="2">
        <v>400</v>
      </c>
      <c r="U1176" s="12">
        <v>0</v>
      </c>
      <c r="V1176" s="1" t="str">
        <v>Alien</v>
      </c>
      <c r="W1176" s="13">
        <v>0</v>
      </c>
      <c r="X1176" s="13">
        <v>0</v>
      </c>
      <c r="Y1176" s="13">
        <v>0</v>
      </c>
      <c r="Z1176" s="13">
        <v>0</v>
      </c>
      <c r="AA1176" s="13">
        <v>0</v>
      </c>
      <c r="AB1176" s="13">
        <v>0</v>
      </c>
      <c r="AC1176" s="13">
        <v>0</v>
      </c>
      <c r="AD1176" s="13">
        <v>0</v>
      </c>
      <c r="AE1176" s="13">
        <v>0</v>
      </c>
      <c r="AF1176" s="13">
        <v>0</v>
      </c>
      <c r="AG1176" s="13">
        <v>0</v>
      </c>
      <c r="AH1176" s="13">
        <v>0</v>
      </c>
      <c r="AI1176" s="13">
        <v>0</v>
      </c>
      <c r="AJ1176" s="13">
        <v>0</v>
      </c>
      <c r="AK1176" s="13">
        <v>0</v>
      </c>
      <c r="AL1176" s="13">
        <v>0</v>
      </c>
      <c r="AM1176" s="13">
        <v>50.05</v>
      </c>
      <c r="AN1176" s="13">
        <v>0</v>
      </c>
      <c r="AO1176" s="13">
        <v>0</v>
      </c>
      <c r="AP1176" s="13">
        <v>0</v>
      </c>
      <c r="AQ1176" s="13">
        <v>0</v>
      </c>
      <c r="AR1176" s="13">
        <v>0</v>
      </c>
      <c r="AS1176" s="13">
        <v>0</v>
      </c>
      <c r="AT1176" s="13">
        <v>0</v>
      </c>
      <c r="AU1176" s="13">
        <v>0</v>
      </c>
      <c r="AV1176" s="13">
        <v>0</v>
      </c>
      <c r="AW1176" s="16">
        <f t="shared" si="333"/>
        <v>50.05</v>
      </c>
      <c r="AX1176" s="16">
        <v>100.1</v>
      </c>
      <c r="AY1176" s="10">
        <f t="shared" si="334"/>
        <v>150.14999999999998</v>
      </c>
      <c r="AZ1176" s="10">
        <f>SUM(Z1176:AK1176)</f>
        <v>0</v>
      </c>
      <c r="BA1176" s="10"/>
      <c r="BB1176" s="10">
        <f t="shared" si="335"/>
        <v>-50.05</v>
      </c>
      <c r="BC1176" s="10">
        <f t="shared" si="336"/>
        <v>-12.512499999999999</v>
      </c>
      <c r="BD1176" s="10">
        <f t="shared" si="337"/>
        <v>150.14999999999998</v>
      </c>
      <c r="BE1176" s="10">
        <f t="shared" si="330"/>
        <v>-50.05</v>
      </c>
      <c r="BF1176" s="2" t="s">
        <v>119</v>
      </c>
      <c r="BG1176" s="10">
        <f t="shared" si="338"/>
        <v>6.2562499999999996</v>
      </c>
      <c r="BH1176" s="36" t="s">
        <v>118</v>
      </c>
      <c r="BI1176" s="39" t="str">
        <f t="shared" si="339"/>
        <v/>
      </c>
      <c r="BJ1176" s="39" t="str">
        <f t="shared" si="340"/>
        <v/>
      </c>
      <c r="BK1176" s="16">
        <f>SUM(AR1176:AX1176)</f>
        <v>150.14999999999998</v>
      </c>
      <c r="BL1176" s="10">
        <f>SUM(AL1176:AQ1176)</f>
        <v>50.05</v>
      </c>
      <c r="BM1176" s="12">
        <f t="shared" si="341"/>
        <v>1</v>
      </c>
      <c r="BN1176" s="12">
        <f t="shared" si="341"/>
        <v>0.33333333333333337</v>
      </c>
      <c r="BO1176" s="9">
        <f t="shared" si="342"/>
        <v>50.05</v>
      </c>
      <c r="BP1176" s="39" t="str">
        <f t="shared" si="343"/>
        <v/>
      </c>
      <c r="BQ1176" s="147"/>
      <c r="BR1176" s="9">
        <f t="shared" si="344"/>
        <v>0</v>
      </c>
      <c r="BS1176" s="9">
        <f t="shared" si="345"/>
        <v>0</v>
      </c>
      <c r="BT1176" s="9">
        <f t="shared" si="346"/>
        <v>0</v>
      </c>
      <c r="BU1176" s="9">
        <f>IFERROR(_xlfn.XLOOKUP(D1176,Sheet1!B:B,Sheet1!L:L),"")</f>
        <v>0</v>
      </c>
      <c r="BV1176" s="9" t="e">
        <f>_xlfn.XLOOKUP(BU1176,Sheet1!S:S,Sheet1!T:T)</f>
        <v>#N/A</v>
      </c>
      <c r="BW1176" s="9">
        <f>_xlfn.XLOOKUP(D1176,Sheet1!B:B,Sheet1!M:M)</f>
        <v>0</v>
      </c>
      <c r="BZ1176" s="108">
        <f t="shared" si="347"/>
        <v>100.09999999999998</v>
      </c>
      <c r="CB1176" s="12">
        <f>AW1176/AY1176</f>
        <v>0.33333333333333337</v>
      </c>
      <c r="CC1176" s="12">
        <f>AX1176/AY1176</f>
        <v>0.66666666666666674</v>
      </c>
      <c r="CG1176" s="1" t="str">
        <f>IF(BO1176&lt;80,"Below 80",
IF(BO1176&lt;=120,"80-120",
IF(BO1176&lt;=200,"&gt; 120-200",
IF(BO1176&lt;=300,"&gt;200-300",
IF(BO1176&lt;=500,"&gt;300-500",
"&gt;500")))))</f>
        <v>Below 80</v>
      </c>
      <c r="CH1176" s="1" t="str">
        <f>IFERROR(_xlfn.XLOOKUP(CG1176,Scenario!M:M,Scenario!N:N),"")</f>
        <v/>
      </c>
      <c r="CI1176" s="1" t="str">
        <f t="shared" si="348"/>
        <v>No</v>
      </c>
      <c r="CJ1176" s="75">
        <v>100.1</v>
      </c>
    </row>
    <row r="1177" spans="1:88" hidden="1">
      <c r="A1177" s="2">
        <v>1176</v>
      </c>
      <c r="B1177" s="2">
        <v>2025</v>
      </c>
      <c r="C1177" s="1">
        <v>0</v>
      </c>
      <c r="D1177" s="37">
        <v>0</v>
      </c>
      <c r="E1177" s="37" t="str">
        <v>Shree Hari Traders</v>
      </c>
      <c r="F1177" s="37" t="str">
        <v>UTTAR PRADESH</v>
      </c>
      <c r="G1177" s="37" t="str">
        <v>GONDA</v>
      </c>
      <c r="H1177" s="37">
        <v>0</v>
      </c>
      <c r="I1177" s="37" t="str">
        <v>SHREE LAKSHMAN ROLLING MILL (INDIA) LLP</v>
      </c>
      <c r="J1177" s="37">
        <v>0</v>
      </c>
      <c r="K1177" s="37">
        <v>0</v>
      </c>
      <c r="L1177" s="37" t="str">
        <v>C12815</v>
      </c>
      <c r="M1177" s="37" t="str">
        <v>North</v>
      </c>
      <c r="N1177" s="2" t="e">
        <v>#VALUE!</v>
      </c>
      <c r="O1177" s="2" t="e">
        <v>#VALUE!</v>
      </c>
      <c r="P1177" s="2" t="e">
        <v>#VALUE!</v>
      </c>
      <c r="Q1177" s="2" t="str">
        <v>May'25</v>
      </c>
      <c r="R1177" s="2">
        <v>2026</v>
      </c>
      <c r="S1177" s="1">
        <v>0</v>
      </c>
      <c r="T1177" s="2" t="str">
        <v/>
      </c>
      <c r="U1177" s="12">
        <v>0</v>
      </c>
      <c r="V1177" s="1" t="str">
        <v>Potential Not updated</v>
      </c>
      <c r="W1177" s="13">
        <v>0</v>
      </c>
      <c r="X1177" s="13">
        <v>0</v>
      </c>
      <c r="Y1177" s="13">
        <v>0</v>
      </c>
      <c r="Z1177" s="13">
        <v>0</v>
      </c>
      <c r="AA1177" s="13">
        <v>0</v>
      </c>
      <c r="AB1177" s="13">
        <v>0</v>
      </c>
      <c r="AC1177" s="13">
        <v>0</v>
      </c>
      <c r="AD1177" s="13">
        <v>0</v>
      </c>
      <c r="AE1177" s="13">
        <v>0</v>
      </c>
      <c r="AF1177" s="13">
        <v>0</v>
      </c>
      <c r="AG1177" s="13">
        <v>0</v>
      </c>
      <c r="AH1177" s="13">
        <v>0</v>
      </c>
      <c r="AI1177" s="13">
        <v>0</v>
      </c>
      <c r="AJ1177" s="13">
        <v>0</v>
      </c>
      <c r="AK1177" s="13">
        <v>0</v>
      </c>
      <c r="AL1177" s="13">
        <v>0</v>
      </c>
      <c r="AM1177" s="13">
        <v>103.73</v>
      </c>
      <c r="AN1177" s="13">
        <v>0</v>
      </c>
      <c r="AO1177" s="13">
        <v>0</v>
      </c>
      <c r="AP1177" s="13">
        <v>0</v>
      </c>
      <c r="AQ1177" s="13">
        <v>0</v>
      </c>
      <c r="AR1177" s="13">
        <v>0</v>
      </c>
      <c r="AS1177" s="13">
        <v>0</v>
      </c>
      <c r="AT1177" s="13">
        <v>0</v>
      </c>
      <c r="AU1177" s="13">
        <v>0</v>
      </c>
      <c r="AV1177" s="13">
        <v>0</v>
      </c>
      <c r="AW1177" s="16">
        <f t="shared" si="333"/>
        <v>103.73</v>
      </c>
      <c r="AX1177" s="16">
        <f>AW1177*2</f>
        <v>207.46</v>
      </c>
      <c r="AY1177" s="10">
        <f t="shared" si="334"/>
        <v>311.19</v>
      </c>
      <c r="AZ1177" s="10">
        <f>SUM(Z1177:AK1177)</f>
        <v>0</v>
      </c>
      <c r="BA1177" s="10"/>
      <c r="BB1177" s="10">
        <f t="shared" si="335"/>
        <v>-103.73</v>
      </c>
      <c r="BC1177" s="10">
        <f t="shared" si="336"/>
        <v>-25.932500000000001</v>
      </c>
      <c r="BD1177" s="10">
        <f t="shared" si="337"/>
        <v>311.19</v>
      </c>
      <c r="BE1177" s="10">
        <f t="shared" ref="BE1177:BE1240" si="349">AZ1177-AW1177</f>
        <v>-103.73</v>
      </c>
      <c r="BF1177" s="2" t="s">
        <v>119</v>
      </c>
      <c r="BG1177" s="10">
        <f t="shared" si="338"/>
        <v>12.96625</v>
      </c>
      <c r="BH1177" s="36" t="s">
        <v>118</v>
      </c>
      <c r="BI1177" s="39" t="str">
        <f t="shared" si="339"/>
        <v/>
      </c>
      <c r="BJ1177" s="39" t="str">
        <f t="shared" si="340"/>
        <v>B</v>
      </c>
      <c r="BK1177" s="16">
        <f>SUM(AR1177:AX1177)</f>
        <v>311.19</v>
      </c>
      <c r="BL1177" s="10">
        <f>SUM(AL1177:AQ1177)</f>
        <v>103.73</v>
      </c>
      <c r="BM1177" s="12">
        <f t="shared" si="341"/>
        <v>1</v>
      </c>
      <c r="BN1177" s="12">
        <f t="shared" si="341"/>
        <v>0.33333333333333337</v>
      </c>
      <c r="BO1177" s="9">
        <f t="shared" si="342"/>
        <v>103.73</v>
      </c>
      <c r="BP1177" s="39" t="str">
        <f t="shared" si="343"/>
        <v/>
      </c>
      <c r="BQ1177" s="147"/>
      <c r="BR1177" s="9">
        <f t="shared" si="344"/>
        <v>0</v>
      </c>
      <c r="BS1177" s="9">
        <f t="shared" si="345"/>
        <v>0</v>
      </c>
      <c r="BT1177" s="9">
        <f t="shared" si="346"/>
        <v>0</v>
      </c>
      <c r="BU1177" s="9">
        <f>IFERROR(_xlfn.XLOOKUP(D1177,Sheet1!B:B,Sheet1!L:L),"")</f>
        <v>0</v>
      </c>
      <c r="BV1177" s="9" t="e">
        <f>_xlfn.XLOOKUP(BU1177,Sheet1!S:S,Sheet1!T:T)</f>
        <v>#N/A</v>
      </c>
      <c r="BW1177" s="9">
        <f>_xlfn.XLOOKUP(D1177,Sheet1!B:B,Sheet1!M:M)</f>
        <v>0</v>
      </c>
      <c r="BX1177" s="11" t="s">
        <v>123</v>
      </c>
      <c r="BZ1177" s="108">
        <f t="shared" si="347"/>
        <v>207.45999999999998</v>
      </c>
      <c r="CB1177" s="12">
        <f>AW1177/AY1177</f>
        <v>0.33333333333333337</v>
      </c>
      <c r="CC1177" s="12">
        <f>AX1177/AY1177</f>
        <v>0.66666666666666674</v>
      </c>
      <c r="CG1177" s="1" t="str">
        <f>IF(BO1177&lt;80,"Below 80",
IF(BO1177&lt;=120,"80-120",
IF(BO1177&lt;=200,"&gt; 120-200",
IF(BO1177&lt;=300,"&gt;200-300",
IF(BO1177&lt;=500,"&gt;300-500",
"&gt;500")))))</f>
        <v>80-120</v>
      </c>
      <c r="CH1177" s="1" t="str">
        <f>IFERROR(_xlfn.XLOOKUP(CG1177,Scenario!M:M,Scenario!N:N),"")</f>
        <v>A</v>
      </c>
      <c r="CI1177" s="1" t="str">
        <f t="shared" si="348"/>
        <v>No</v>
      </c>
      <c r="CJ1177" s="75">
        <v>207.46</v>
      </c>
    </row>
    <row r="1178" spans="1:88" hidden="1">
      <c r="A1178" s="2">
        <v>1177</v>
      </c>
      <c r="B1178" s="2">
        <v>2025</v>
      </c>
      <c r="C1178" s="1">
        <v>0</v>
      </c>
      <c r="D1178" s="37" t="str">
        <v>001J100000VnRcoIAF</v>
      </c>
      <c r="E1178" s="37" t="str">
        <v>M/S MAHALAXMI STEEL</v>
      </c>
      <c r="F1178" s="37" t="str">
        <v>UTTAR PRADESH</v>
      </c>
      <c r="G1178" s="37" t="str">
        <v>JHANSI</v>
      </c>
      <c r="H1178" s="37">
        <v>0</v>
      </c>
      <c r="I1178" s="37" t="str">
        <v>SHREE LAKSHMAN ROLLING MILL (INDIA) LLP</v>
      </c>
      <c r="J1178" s="37" t="str">
        <v>Ashutosh Shukla</v>
      </c>
      <c r="K1178" s="37">
        <v>0</v>
      </c>
      <c r="L1178" s="37" t="str">
        <v>C12815</v>
      </c>
      <c r="M1178" s="37" t="str">
        <v>North</v>
      </c>
      <c r="N1178" s="2">
        <v>284002</v>
      </c>
      <c r="O1178" s="2" t="str">
        <v>09AAYPA0985A1ZN</v>
      </c>
      <c r="P1178" s="2">
        <v>9450038840</v>
      </c>
      <c r="Q1178" s="2" t="str">
        <v>May'25</v>
      </c>
      <c r="R1178" s="2">
        <v>2026</v>
      </c>
      <c r="S1178" s="1">
        <v>0</v>
      </c>
      <c r="T1178" s="2">
        <v>50</v>
      </c>
      <c r="U1178" s="12">
        <v>0</v>
      </c>
      <c r="V1178" s="1" t="str">
        <v>Minor</v>
      </c>
      <c r="W1178" s="13">
        <v>0</v>
      </c>
      <c r="X1178" s="13">
        <v>0</v>
      </c>
      <c r="Y1178" s="13">
        <v>0</v>
      </c>
      <c r="Z1178" s="13">
        <v>0</v>
      </c>
      <c r="AA1178" s="13">
        <v>0</v>
      </c>
      <c r="AB1178" s="13">
        <v>0</v>
      </c>
      <c r="AC1178" s="13">
        <v>0</v>
      </c>
      <c r="AD1178" s="13">
        <v>0</v>
      </c>
      <c r="AE1178" s="13">
        <v>0</v>
      </c>
      <c r="AF1178" s="13">
        <v>0</v>
      </c>
      <c r="AG1178" s="13">
        <v>0</v>
      </c>
      <c r="AH1178" s="13">
        <v>0</v>
      </c>
      <c r="AI1178" s="13">
        <v>0</v>
      </c>
      <c r="AJ1178" s="13">
        <v>0</v>
      </c>
      <c r="AK1178" s="13">
        <v>0</v>
      </c>
      <c r="AL1178" s="13">
        <v>0</v>
      </c>
      <c r="AM1178" s="13">
        <v>24.94</v>
      </c>
      <c r="AN1178" s="13">
        <v>0</v>
      </c>
      <c r="AO1178" s="13">
        <v>0</v>
      </c>
      <c r="AP1178" s="13">
        <v>0</v>
      </c>
      <c r="AQ1178" s="13">
        <v>0</v>
      </c>
      <c r="AR1178" s="13">
        <v>0</v>
      </c>
      <c r="AS1178" s="13">
        <v>0</v>
      </c>
      <c r="AT1178" s="13">
        <v>0</v>
      </c>
      <c r="AU1178" s="13">
        <v>0</v>
      </c>
      <c r="AV1178" s="13">
        <v>0</v>
      </c>
      <c r="AW1178" s="16">
        <f t="shared" si="333"/>
        <v>24.94</v>
      </c>
      <c r="AX1178" s="16">
        <v>49.88</v>
      </c>
      <c r="AY1178" s="10">
        <f t="shared" si="334"/>
        <v>74.820000000000007</v>
      </c>
      <c r="AZ1178" s="10">
        <f>SUM(Z1178:AK1178)</f>
        <v>0</v>
      </c>
      <c r="BA1178" s="10"/>
      <c r="BB1178" s="10">
        <f t="shared" si="335"/>
        <v>-24.94</v>
      </c>
      <c r="BC1178" s="10">
        <f t="shared" si="336"/>
        <v>-6.2350000000000003</v>
      </c>
      <c r="BD1178" s="10">
        <f t="shared" si="337"/>
        <v>74.820000000000007</v>
      </c>
      <c r="BE1178" s="10">
        <f t="shared" si="349"/>
        <v>-24.94</v>
      </c>
      <c r="BF1178" s="2" t="s">
        <v>119</v>
      </c>
      <c r="BG1178" s="10">
        <f t="shared" si="338"/>
        <v>3.1175000000000002</v>
      </c>
      <c r="BH1178" s="36" t="s">
        <v>118</v>
      </c>
      <c r="BI1178" s="39" t="str">
        <f t="shared" si="339"/>
        <v/>
      </c>
      <c r="BJ1178" s="39" t="str">
        <f t="shared" si="340"/>
        <v/>
      </c>
      <c r="BK1178" s="16">
        <f>SUM(AR1178:AX1178)</f>
        <v>74.820000000000007</v>
      </c>
      <c r="BL1178" s="10">
        <f>SUM(AL1178:AQ1178)</f>
        <v>24.94</v>
      </c>
      <c r="BM1178" s="12">
        <f t="shared" si="341"/>
        <v>1</v>
      </c>
      <c r="BN1178" s="12">
        <f t="shared" si="341"/>
        <v>0.33333333333333331</v>
      </c>
      <c r="BO1178" s="9">
        <f t="shared" si="342"/>
        <v>24.94</v>
      </c>
      <c r="BP1178" s="39" t="str">
        <f t="shared" si="343"/>
        <v/>
      </c>
      <c r="BQ1178" s="147"/>
      <c r="BR1178" s="9">
        <f t="shared" si="344"/>
        <v>0</v>
      </c>
      <c r="BS1178" s="9">
        <f t="shared" si="345"/>
        <v>0</v>
      </c>
      <c r="BT1178" s="9">
        <f t="shared" si="346"/>
        <v>0</v>
      </c>
      <c r="BU1178" s="9" t="str">
        <f>IFERROR(_xlfn.XLOOKUP(D1178,Sheet1!B:B,Sheet1!L:L),"")</f>
        <v/>
      </c>
      <c r="BV1178" s="9" t="e">
        <f>_xlfn.XLOOKUP(BU1178,Sheet1!S:S,Sheet1!T:T)</f>
        <v>#N/A</v>
      </c>
      <c r="BW1178" s="9" t="e">
        <f>_xlfn.XLOOKUP(D1178,Sheet1!B:B,Sheet1!M:M)</f>
        <v>#N/A</v>
      </c>
      <c r="BZ1178" s="108">
        <f t="shared" si="347"/>
        <v>49.88000000000001</v>
      </c>
      <c r="CB1178" s="12">
        <f>AW1178/AY1178</f>
        <v>0.33333333333333331</v>
      </c>
      <c r="CC1178" s="12">
        <f>AX1178/AY1178</f>
        <v>0.66666666666666663</v>
      </c>
      <c r="CG1178" s="1" t="str">
        <f>IF(BO1178&lt;80,"Below 80",
IF(BO1178&lt;=120,"80-120",
IF(BO1178&lt;=200,"&gt; 120-200",
IF(BO1178&lt;=300,"&gt;200-300",
IF(BO1178&lt;=500,"&gt;300-500",
"&gt;500")))))</f>
        <v>Below 80</v>
      </c>
      <c r="CH1178" s="1" t="str">
        <f>IFERROR(_xlfn.XLOOKUP(CG1178,Scenario!M:M,Scenario!N:N),"")</f>
        <v/>
      </c>
      <c r="CI1178" s="1" t="str">
        <f t="shared" si="348"/>
        <v>No</v>
      </c>
      <c r="CJ1178" s="75">
        <v>49.88</v>
      </c>
    </row>
    <row r="1179" spans="1:88" hidden="1">
      <c r="A1179" s="2">
        <v>1178</v>
      </c>
      <c r="B1179" s="2">
        <v>2025</v>
      </c>
      <c r="C1179" s="1">
        <v>0</v>
      </c>
      <c r="D1179" s="37" t="str">
        <v>001J100000VnWpkIAF</v>
      </c>
      <c r="E1179" s="37" t="str">
        <v>YASH TRADERS</v>
      </c>
      <c r="F1179" s="37" t="str">
        <v>UTTAR PRADESH</v>
      </c>
      <c r="G1179" s="37" t="str">
        <v>LUCKNOW</v>
      </c>
      <c r="H1179" s="37">
        <v>0</v>
      </c>
      <c r="I1179" s="37" t="str">
        <v>SHREE LAKSHMAN ROLLING MILL (INDIA) LLP</v>
      </c>
      <c r="J1179" s="37" t="str">
        <v>Deepanshu</v>
      </c>
      <c r="K1179" s="37">
        <v>0</v>
      </c>
      <c r="L1179" s="37" t="str">
        <v>C12815</v>
      </c>
      <c r="M1179" s="37" t="str">
        <v>North</v>
      </c>
      <c r="N1179" s="2">
        <v>226028</v>
      </c>
      <c r="O1179" s="2" t="str">
        <v>09AALHB4380F2Z8</v>
      </c>
      <c r="P1179" s="2">
        <v>9450526279</v>
      </c>
      <c r="Q1179" s="2" t="str">
        <v>May'25</v>
      </c>
      <c r="R1179" s="2">
        <v>2026</v>
      </c>
      <c r="S1179" s="1">
        <v>0</v>
      </c>
      <c r="T1179" s="2">
        <v>80</v>
      </c>
      <c r="U1179" s="12">
        <v>0</v>
      </c>
      <c r="V1179" s="1" t="str">
        <v>Challenger</v>
      </c>
      <c r="W1179" s="13">
        <v>0</v>
      </c>
      <c r="X1179" s="13">
        <v>0</v>
      </c>
      <c r="Y1179" s="13">
        <v>0</v>
      </c>
      <c r="Z1179" s="13">
        <v>0</v>
      </c>
      <c r="AA1179" s="13">
        <v>0</v>
      </c>
      <c r="AB1179" s="13">
        <v>0</v>
      </c>
      <c r="AC1179" s="13">
        <v>0</v>
      </c>
      <c r="AD1179" s="13">
        <v>0</v>
      </c>
      <c r="AE1179" s="13">
        <v>0</v>
      </c>
      <c r="AF1179" s="13">
        <v>0</v>
      </c>
      <c r="AG1179" s="13">
        <v>0</v>
      </c>
      <c r="AH1179" s="13">
        <v>0</v>
      </c>
      <c r="AI1179" s="13">
        <v>0</v>
      </c>
      <c r="AJ1179" s="13">
        <v>0</v>
      </c>
      <c r="AK1179" s="13">
        <v>0</v>
      </c>
      <c r="AL1179" s="13">
        <v>0</v>
      </c>
      <c r="AM1179" s="13">
        <v>9.77</v>
      </c>
      <c r="AN1179" s="13">
        <v>0</v>
      </c>
      <c r="AO1179" s="13">
        <v>0</v>
      </c>
      <c r="AP1179" s="13">
        <v>0</v>
      </c>
      <c r="AQ1179" s="13">
        <v>0</v>
      </c>
      <c r="AR1179" s="13">
        <v>0</v>
      </c>
      <c r="AS1179" s="13">
        <v>0</v>
      </c>
      <c r="AT1179" s="13">
        <v>0</v>
      </c>
      <c r="AU1179" s="13">
        <v>0</v>
      </c>
      <c r="AV1179" s="13">
        <v>0</v>
      </c>
      <c r="AW1179" s="16">
        <f t="shared" si="333"/>
        <v>9.77</v>
      </c>
      <c r="AX1179" s="16">
        <v>19.54</v>
      </c>
      <c r="AY1179" s="10">
        <f t="shared" si="334"/>
        <v>29.31</v>
      </c>
      <c r="AZ1179" s="10">
        <f>SUM(Z1179:AK1179)</f>
        <v>0</v>
      </c>
      <c r="BA1179" s="10"/>
      <c r="BB1179" s="10">
        <f t="shared" si="335"/>
        <v>-9.77</v>
      </c>
      <c r="BC1179" s="10">
        <f t="shared" si="336"/>
        <v>-2.4424999999999999</v>
      </c>
      <c r="BD1179" s="10">
        <f t="shared" si="337"/>
        <v>29.31</v>
      </c>
      <c r="BE1179" s="10">
        <f t="shared" si="349"/>
        <v>-9.77</v>
      </c>
      <c r="BF1179" s="2" t="s">
        <v>119</v>
      </c>
      <c r="BG1179" s="10">
        <f t="shared" si="338"/>
        <v>1.2212499999999999</v>
      </c>
      <c r="BH1179" s="36" t="s">
        <v>118</v>
      </c>
      <c r="BI1179" s="39" t="str">
        <f t="shared" si="339"/>
        <v/>
      </c>
      <c r="BJ1179" s="39" t="str">
        <f t="shared" si="340"/>
        <v/>
      </c>
      <c r="BK1179" s="16">
        <f>SUM(AR1179:AX1179)</f>
        <v>29.31</v>
      </c>
      <c r="BL1179" s="10">
        <f>SUM(AL1179:AQ1179)</f>
        <v>9.77</v>
      </c>
      <c r="BM1179" s="12">
        <f t="shared" si="341"/>
        <v>1</v>
      </c>
      <c r="BN1179" s="12">
        <f t="shared" si="341"/>
        <v>0.33333333333333331</v>
      </c>
      <c r="BO1179" s="9">
        <f t="shared" si="342"/>
        <v>9.77</v>
      </c>
      <c r="BP1179" s="39" t="str">
        <f t="shared" si="343"/>
        <v/>
      </c>
      <c r="BQ1179" s="147"/>
      <c r="BR1179" s="9">
        <f t="shared" si="344"/>
        <v>0</v>
      </c>
      <c r="BS1179" s="9">
        <f t="shared" si="345"/>
        <v>0</v>
      </c>
      <c r="BT1179" s="9">
        <f t="shared" si="346"/>
        <v>0</v>
      </c>
      <c r="BU1179" s="9" t="str">
        <f>IFERROR(_xlfn.XLOOKUP(D1179,Sheet1!B:B,Sheet1!L:L),"")</f>
        <v/>
      </c>
      <c r="BV1179" s="9" t="e">
        <f>_xlfn.XLOOKUP(BU1179,Sheet1!S:S,Sheet1!T:T)</f>
        <v>#N/A</v>
      </c>
      <c r="BW1179" s="9" t="e">
        <f>_xlfn.XLOOKUP(D1179,Sheet1!B:B,Sheet1!M:M)</f>
        <v>#N/A</v>
      </c>
      <c r="BZ1179" s="108">
        <f t="shared" si="347"/>
        <v>19.54</v>
      </c>
      <c r="CB1179" s="12">
        <f>AW1179/AY1179</f>
        <v>0.33333333333333331</v>
      </c>
      <c r="CC1179" s="12">
        <f>AX1179/AY1179</f>
        <v>0.66666666666666663</v>
      </c>
      <c r="CG1179" s="1" t="str">
        <f>IF(BO1179&lt;80,"Below 80",
IF(BO1179&lt;=120,"80-120",
IF(BO1179&lt;=200,"&gt; 120-200",
IF(BO1179&lt;=300,"&gt;200-300",
IF(BO1179&lt;=500,"&gt;300-500",
"&gt;500")))))</f>
        <v>Below 80</v>
      </c>
      <c r="CH1179" s="1" t="str">
        <f>IFERROR(_xlfn.XLOOKUP(CG1179,Scenario!M:M,Scenario!N:N),"")</f>
        <v/>
      </c>
      <c r="CI1179" s="1" t="str">
        <f t="shared" si="348"/>
        <v>No</v>
      </c>
      <c r="CJ1179" s="75">
        <v>19.54</v>
      </c>
    </row>
    <row r="1180" spans="1:88" hidden="1">
      <c r="A1180" s="2">
        <v>1179</v>
      </c>
      <c r="B1180" s="2">
        <v>2025</v>
      </c>
      <c r="C1180" s="1">
        <v>0</v>
      </c>
      <c r="D1180" s="37" t="str">
        <v>001J100000VnWmgIAF</v>
      </c>
      <c r="E1180" s="37" t="str">
        <v>KRISHNA BUILDING SOLUTION</v>
      </c>
      <c r="F1180" s="37" t="str">
        <v>UTTAR PRADESH</v>
      </c>
      <c r="G1180" s="37" t="str">
        <v>AYODHYA</v>
      </c>
      <c r="H1180" s="37">
        <v>0</v>
      </c>
      <c r="I1180" s="37" t="str">
        <v>SHREE LAKSHMAN ROLLING MILL (INDIA) LLP</v>
      </c>
      <c r="J1180" s="37" t="str">
        <v>Deepanshu</v>
      </c>
      <c r="K1180" s="37">
        <v>0</v>
      </c>
      <c r="L1180" s="37" t="str">
        <v>C12815</v>
      </c>
      <c r="M1180" s="37" t="str">
        <v>North</v>
      </c>
      <c r="N1180" s="2">
        <v>224001</v>
      </c>
      <c r="O1180" s="2" t="str">
        <v>09ANSPY3124C1ZP</v>
      </c>
      <c r="P1180" s="2">
        <v>9455158708</v>
      </c>
      <c r="Q1180" s="2" t="str">
        <v>May'25</v>
      </c>
      <c r="R1180" s="2">
        <v>2026</v>
      </c>
      <c r="S1180" s="1">
        <v>0</v>
      </c>
      <c r="T1180" s="2">
        <v>60</v>
      </c>
      <c r="U1180" s="12">
        <v>0</v>
      </c>
      <c r="V1180" s="1" t="str">
        <v>Challenger</v>
      </c>
      <c r="W1180" s="13">
        <v>0</v>
      </c>
      <c r="X1180" s="13">
        <v>0</v>
      </c>
      <c r="Y1180" s="13">
        <v>0</v>
      </c>
      <c r="Z1180" s="13">
        <v>0</v>
      </c>
      <c r="AA1180" s="13">
        <v>0</v>
      </c>
      <c r="AB1180" s="13">
        <v>0</v>
      </c>
      <c r="AC1180" s="13">
        <v>0</v>
      </c>
      <c r="AD1180" s="13">
        <v>0</v>
      </c>
      <c r="AE1180" s="13">
        <v>0</v>
      </c>
      <c r="AF1180" s="13">
        <v>0</v>
      </c>
      <c r="AG1180" s="13">
        <v>0</v>
      </c>
      <c r="AH1180" s="13">
        <v>0</v>
      </c>
      <c r="AI1180" s="13">
        <v>0</v>
      </c>
      <c r="AJ1180" s="13">
        <v>0</v>
      </c>
      <c r="AK1180" s="13">
        <v>0</v>
      </c>
      <c r="AL1180" s="13">
        <v>0</v>
      </c>
      <c r="AM1180" s="13">
        <v>16.875</v>
      </c>
      <c r="AN1180" s="13">
        <v>0</v>
      </c>
      <c r="AO1180" s="13">
        <v>0</v>
      </c>
      <c r="AP1180" s="13">
        <v>0</v>
      </c>
      <c r="AQ1180" s="13">
        <v>0</v>
      </c>
      <c r="AR1180" s="13">
        <v>0</v>
      </c>
      <c r="AS1180" s="13">
        <v>0</v>
      </c>
      <c r="AT1180" s="13">
        <v>0</v>
      </c>
      <c r="AU1180" s="13">
        <v>0</v>
      </c>
      <c r="AV1180" s="13">
        <v>0</v>
      </c>
      <c r="AW1180" s="16">
        <f t="shared" si="333"/>
        <v>16.875</v>
      </c>
      <c r="AX1180" s="16">
        <v>33.75</v>
      </c>
      <c r="AY1180" s="10">
        <f t="shared" si="334"/>
        <v>50.625</v>
      </c>
      <c r="AZ1180" s="10">
        <f>SUM(Z1180:AK1180)</f>
        <v>0</v>
      </c>
      <c r="BA1180" s="10"/>
      <c r="BB1180" s="10">
        <f t="shared" si="335"/>
        <v>-16.875</v>
      </c>
      <c r="BC1180" s="10">
        <f t="shared" si="336"/>
        <v>-4.21875</v>
      </c>
      <c r="BD1180" s="10">
        <f t="shared" si="337"/>
        <v>50.625</v>
      </c>
      <c r="BE1180" s="10">
        <f t="shared" si="349"/>
        <v>-16.875</v>
      </c>
      <c r="BF1180" s="2" t="s">
        <v>119</v>
      </c>
      <c r="BG1180" s="10">
        <f t="shared" si="338"/>
        <v>2.109375</v>
      </c>
      <c r="BH1180" s="36" t="s">
        <v>118</v>
      </c>
      <c r="BI1180" s="39" t="str">
        <f t="shared" si="339"/>
        <v/>
      </c>
      <c r="BJ1180" s="39" t="str">
        <f t="shared" si="340"/>
        <v/>
      </c>
      <c r="BK1180" s="16">
        <f>SUM(AR1180:AX1180)</f>
        <v>50.625</v>
      </c>
      <c r="BL1180" s="10">
        <f>SUM(AL1180:AQ1180)</f>
        <v>16.875</v>
      </c>
      <c r="BM1180" s="12">
        <f t="shared" si="341"/>
        <v>1</v>
      </c>
      <c r="BN1180" s="12">
        <f t="shared" si="341"/>
        <v>0.33333333333333331</v>
      </c>
      <c r="BO1180" s="9">
        <f t="shared" si="342"/>
        <v>16.875</v>
      </c>
      <c r="BP1180" s="39" t="str">
        <f t="shared" si="343"/>
        <v/>
      </c>
      <c r="BQ1180" s="147"/>
      <c r="BR1180" s="9">
        <f t="shared" si="344"/>
        <v>0</v>
      </c>
      <c r="BS1180" s="9">
        <f t="shared" si="345"/>
        <v>0</v>
      </c>
      <c r="BT1180" s="9">
        <f t="shared" si="346"/>
        <v>0</v>
      </c>
      <c r="BU1180" s="9" t="str">
        <f>IFERROR(_xlfn.XLOOKUP(D1180,Sheet1!B:B,Sheet1!L:L),"")</f>
        <v/>
      </c>
      <c r="BV1180" s="9" t="e">
        <f>_xlfn.XLOOKUP(BU1180,Sheet1!S:S,Sheet1!T:T)</f>
        <v>#N/A</v>
      </c>
      <c r="BW1180" s="9" t="e">
        <f>_xlfn.XLOOKUP(D1180,Sheet1!B:B,Sheet1!M:M)</f>
        <v>#N/A</v>
      </c>
      <c r="BZ1180" s="108">
        <f t="shared" si="347"/>
        <v>33.75</v>
      </c>
      <c r="CB1180" s="12">
        <f>AW1180/AY1180</f>
        <v>0.33333333333333331</v>
      </c>
      <c r="CC1180" s="12">
        <f>AX1180/AY1180</f>
        <v>0.66666666666666663</v>
      </c>
      <c r="CG1180" s="1" t="str">
        <f>IF(BO1180&lt;80,"Below 80",
IF(BO1180&lt;=120,"80-120",
IF(BO1180&lt;=200,"&gt; 120-200",
IF(BO1180&lt;=300,"&gt;200-300",
IF(BO1180&lt;=500,"&gt;300-500",
"&gt;500")))))</f>
        <v>Below 80</v>
      </c>
      <c r="CH1180" s="1" t="str">
        <f>IFERROR(_xlfn.XLOOKUP(CG1180,Scenario!M:M,Scenario!N:N),"")</f>
        <v/>
      </c>
      <c r="CI1180" s="1" t="str">
        <f t="shared" si="348"/>
        <v>No</v>
      </c>
      <c r="CJ1180" s="75">
        <v>33.75</v>
      </c>
    </row>
    <row r="1181" spans="1:88" hidden="1">
      <c r="A1181" s="2">
        <v>1180</v>
      </c>
      <c r="B1181" s="2">
        <v>2025</v>
      </c>
      <c r="C1181" s="1">
        <v>0</v>
      </c>
      <c r="D1181" s="37" t="str">
        <v>0015g00001dJpALAA0</v>
      </c>
      <c r="E1181" s="37" t="str">
        <v>M/S RAHUL STEELS</v>
      </c>
      <c r="F1181" s="37" t="str">
        <v>UTTAR PRADESH</v>
      </c>
      <c r="G1181" s="37" t="str">
        <v>JHANSI</v>
      </c>
      <c r="H1181" s="37">
        <v>0</v>
      </c>
      <c r="I1181" s="37" t="str">
        <v>SHREE LAKSHMAN ROLLING MILL (INDIA) LLP</v>
      </c>
      <c r="J1181" s="37" t="str">
        <v>Ashutosh Shukla</v>
      </c>
      <c r="K1181" s="37">
        <v>0</v>
      </c>
      <c r="L1181" s="37" t="str">
        <v>C12815</v>
      </c>
      <c r="M1181" s="37" t="str">
        <v>North</v>
      </c>
      <c r="N1181" s="2">
        <v>284001</v>
      </c>
      <c r="O1181" s="2" t="str">
        <v>09ABAPA7461Q1ZB</v>
      </c>
      <c r="P1181" s="2">
        <v>9927852804</v>
      </c>
      <c r="Q1181" s="2" t="str">
        <v>May'25</v>
      </c>
      <c r="R1181" s="2">
        <v>2026</v>
      </c>
      <c r="S1181" s="1">
        <v>0</v>
      </c>
      <c r="T1181" s="2">
        <v>120</v>
      </c>
      <c r="U1181" s="12">
        <v>0</v>
      </c>
      <c r="V1181" s="1" t="str">
        <v>Challenger</v>
      </c>
      <c r="W1181" s="13">
        <v>0</v>
      </c>
      <c r="X1181" s="13">
        <v>0</v>
      </c>
      <c r="Y1181" s="13">
        <v>0</v>
      </c>
      <c r="Z1181" s="13">
        <v>0</v>
      </c>
      <c r="AA1181" s="13">
        <v>0</v>
      </c>
      <c r="AB1181" s="13">
        <v>0</v>
      </c>
      <c r="AC1181" s="13">
        <v>0</v>
      </c>
      <c r="AD1181" s="13">
        <v>0</v>
      </c>
      <c r="AE1181" s="13">
        <v>0</v>
      </c>
      <c r="AF1181" s="13">
        <v>0</v>
      </c>
      <c r="AG1181" s="13">
        <v>0</v>
      </c>
      <c r="AH1181" s="13">
        <v>0</v>
      </c>
      <c r="AI1181" s="13">
        <v>0</v>
      </c>
      <c r="AJ1181" s="13">
        <v>0</v>
      </c>
      <c r="AK1181" s="13">
        <v>0</v>
      </c>
      <c r="AL1181" s="13">
        <v>0</v>
      </c>
      <c r="AM1181" s="13">
        <v>9.39</v>
      </c>
      <c r="AN1181" s="13">
        <v>41.61</v>
      </c>
      <c r="AO1181" s="13">
        <v>0</v>
      </c>
      <c r="AP1181" s="13">
        <v>0</v>
      </c>
      <c r="AQ1181" s="13">
        <v>0</v>
      </c>
      <c r="AR1181" s="13">
        <v>0</v>
      </c>
      <c r="AS1181" s="13">
        <v>0</v>
      </c>
      <c r="AT1181" s="13">
        <v>0</v>
      </c>
      <c r="AU1181" s="13">
        <v>0</v>
      </c>
      <c r="AV1181" s="13">
        <v>0</v>
      </c>
      <c r="AW1181" s="16">
        <f t="shared" si="333"/>
        <v>51</v>
      </c>
      <c r="AX1181" s="16">
        <v>102</v>
      </c>
      <c r="AY1181" s="10">
        <f t="shared" si="334"/>
        <v>153</v>
      </c>
      <c r="AZ1181" s="10">
        <f>SUM(Z1181:AK1181)</f>
        <v>0</v>
      </c>
      <c r="BA1181" s="10"/>
      <c r="BB1181" s="10">
        <f t="shared" si="335"/>
        <v>-51</v>
      </c>
      <c r="BC1181" s="10">
        <f t="shared" si="336"/>
        <v>-12.75</v>
      </c>
      <c r="BD1181" s="10">
        <f t="shared" si="337"/>
        <v>153</v>
      </c>
      <c r="BE1181" s="10">
        <f t="shared" si="349"/>
        <v>-51</v>
      </c>
      <c r="BF1181" s="2" t="s">
        <v>119</v>
      </c>
      <c r="BG1181" s="10">
        <f t="shared" si="338"/>
        <v>6.375</v>
      </c>
      <c r="BH1181" s="36" t="s">
        <v>118</v>
      </c>
      <c r="BI1181" s="39" t="str">
        <f t="shared" si="339"/>
        <v/>
      </c>
      <c r="BJ1181" s="39" t="str">
        <f t="shared" si="340"/>
        <v/>
      </c>
      <c r="BK1181" s="16">
        <f>SUM(AR1181:AX1181)</f>
        <v>153</v>
      </c>
      <c r="BL1181" s="10">
        <f>SUM(AL1181:AQ1181)</f>
        <v>51</v>
      </c>
      <c r="BM1181" s="12">
        <f t="shared" si="341"/>
        <v>1</v>
      </c>
      <c r="BN1181" s="12">
        <f t="shared" si="341"/>
        <v>0.33333333333333331</v>
      </c>
      <c r="BO1181" s="9">
        <f t="shared" si="342"/>
        <v>51</v>
      </c>
      <c r="BP1181" s="39" t="str">
        <f t="shared" si="343"/>
        <v/>
      </c>
      <c r="BQ1181" s="147"/>
      <c r="BR1181" s="9">
        <f t="shared" si="344"/>
        <v>0</v>
      </c>
      <c r="BS1181" s="9">
        <f t="shared" si="345"/>
        <v>0</v>
      </c>
      <c r="BT1181" s="9">
        <f t="shared" si="346"/>
        <v>0</v>
      </c>
      <c r="BU1181" s="9" t="str">
        <f>IFERROR(_xlfn.XLOOKUP(D1181,Sheet1!B:B,Sheet1!L:L),"")</f>
        <v/>
      </c>
      <c r="BV1181" s="9" t="e">
        <f>_xlfn.XLOOKUP(BU1181,Sheet1!S:S,Sheet1!T:T)</f>
        <v>#N/A</v>
      </c>
      <c r="BW1181" s="9" t="e">
        <f>_xlfn.XLOOKUP(D1181,Sheet1!B:B,Sheet1!M:M)</f>
        <v>#N/A</v>
      </c>
      <c r="BZ1181" s="108">
        <f t="shared" si="347"/>
        <v>102</v>
      </c>
      <c r="CB1181" s="12">
        <f>AW1181/AY1181</f>
        <v>0.33333333333333331</v>
      </c>
      <c r="CC1181" s="12">
        <f>AX1181/AY1181</f>
        <v>0.66666666666666663</v>
      </c>
      <c r="CG1181" s="1" t="str">
        <f>IF(BO1181&lt;80,"Below 80",
IF(BO1181&lt;=120,"80-120",
IF(BO1181&lt;=200,"&gt; 120-200",
IF(BO1181&lt;=300,"&gt;200-300",
IF(BO1181&lt;=500,"&gt;300-500",
"&gt;500")))))</f>
        <v>Below 80</v>
      </c>
      <c r="CH1181" s="1" t="str">
        <f>IFERROR(_xlfn.XLOOKUP(CG1181,Scenario!M:M,Scenario!N:N),"")</f>
        <v/>
      </c>
      <c r="CI1181" s="1" t="str">
        <f t="shared" si="348"/>
        <v>No</v>
      </c>
      <c r="CJ1181" s="75">
        <v>102</v>
      </c>
    </row>
    <row r="1182" spans="1:88" hidden="1">
      <c r="A1182" s="2">
        <v>1181</v>
      </c>
      <c r="B1182" s="2">
        <v>2025</v>
      </c>
      <c r="C1182" s="1">
        <v>0</v>
      </c>
      <c r="D1182" s="37" t="str">
        <v>0015g00001dHZmfAAG</v>
      </c>
      <c r="E1182" s="37" t="str">
        <v>Bholenath traders</v>
      </c>
      <c r="F1182" s="37" t="str">
        <v>UTTAR PRADESH</v>
      </c>
      <c r="G1182" s="37" t="str">
        <v>MORADABAD</v>
      </c>
      <c r="H1182" s="37">
        <v>0</v>
      </c>
      <c r="I1182" s="37" t="str">
        <v>OPTRIX INFRA LLP</v>
      </c>
      <c r="J1182" s="37" t="str">
        <v>SHIV KUMAR</v>
      </c>
      <c r="K1182" s="37">
        <v>0</v>
      </c>
      <c r="L1182" s="37" t="str">
        <v>001J100000PJG7oIAH</v>
      </c>
      <c r="M1182" s="37" t="str">
        <v>North</v>
      </c>
      <c r="N1182" s="2">
        <v>244001</v>
      </c>
      <c r="O1182" s="2" t="str">
        <v>09AMBPP3793N1ZR</v>
      </c>
      <c r="P1182" s="2">
        <v>9410281119</v>
      </c>
      <c r="Q1182" s="2" t="str">
        <v>May'25</v>
      </c>
      <c r="R1182" s="2">
        <v>2026</v>
      </c>
      <c r="S1182" s="1">
        <v>0</v>
      </c>
      <c r="T1182" s="2">
        <v>700</v>
      </c>
      <c r="U1182" s="12">
        <v>3.5333333333333332E-3</v>
      </c>
      <c r="V1182" s="1" t="str">
        <v>Alien</v>
      </c>
      <c r="W1182" s="13">
        <v>0</v>
      </c>
      <c r="X1182" s="13">
        <v>0</v>
      </c>
      <c r="Y1182" s="13">
        <v>0</v>
      </c>
      <c r="Z1182" s="13">
        <v>0</v>
      </c>
      <c r="AA1182" s="13">
        <v>0</v>
      </c>
      <c r="AB1182" s="13">
        <v>0</v>
      </c>
      <c r="AC1182" s="13">
        <v>0</v>
      </c>
      <c r="AD1182" s="13">
        <v>0</v>
      </c>
      <c r="AE1182" s="13">
        <v>0</v>
      </c>
      <c r="AF1182" s="13">
        <v>0</v>
      </c>
      <c r="AG1182" s="13">
        <v>0</v>
      </c>
      <c r="AH1182" s="13">
        <v>0</v>
      </c>
      <c r="AI1182" s="13">
        <v>0</v>
      </c>
      <c r="AJ1182" s="13">
        <v>0</v>
      </c>
      <c r="AK1182" s="13">
        <v>0</v>
      </c>
      <c r="AL1182" s="13">
        <v>0</v>
      </c>
      <c r="AM1182" s="13">
        <v>5</v>
      </c>
      <c r="AN1182" s="13">
        <v>0</v>
      </c>
      <c r="AO1182" s="13">
        <v>12</v>
      </c>
      <c r="AP1182" s="13">
        <v>0</v>
      </c>
      <c r="AQ1182" s="13">
        <v>0</v>
      </c>
      <c r="AR1182" s="13">
        <v>0</v>
      </c>
      <c r="AS1182" s="13">
        <v>38.4</v>
      </c>
      <c r="AT1182" s="13">
        <v>2.42</v>
      </c>
      <c r="AU1182" s="13">
        <v>5</v>
      </c>
      <c r="AV1182" s="13">
        <v>0</v>
      </c>
      <c r="AW1182" s="16">
        <f t="shared" si="333"/>
        <v>62.82</v>
      </c>
      <c r="AX1182" s="16">
        <v>34</v>
      </c>
      <c r="AY1182" s="10">
        <f t="shared" si="334"/>
        <v>96.82</v>
      </c>
      <c r="AZ1182" s="10">
        <f>SUM(Z1182:AK1182)</f>
        <v>0</v>
      </c>
      <c r="BA1182" s="10">
        <v>30</v>
      </c>
      <c r="BB1182" s="10">
        <f t="shared" si="335"/>
        <v>-32.82</v>
      </c>
      <c r="BC1182" s="10">
        <f t="shared" si="336"/>
        <v>-8.2050000000000001</v>
      </c>
      <c r="BD1182" s="10">
        <f t="shared" si="337"/>
        <v>96.82</v>
      </c>
      <c r="BE1182" s="10">
        <f t="shared" si="349"/>
        <v>-62.82</v>
      </c>
      <c r="BF1182" s="2" t="s">
        <v>119</v>
      </c>
      <c r="BG1182" s="10">
        <f t="shared" si="338"/>
        <v>6.9249999999999998</v>
      </c>
      <c r="BH1182" s="36" t="s">
        <v>118</v>
      </c>
      <c r="BI1182" s="39" t="str">
        <f t="shared" si="339"/>
        <v/>
      </c>
      <c r="BJ1182" s="39" t="str">
        <f t="shared" si="340"/>
        <v/>
      </c>
      <c r="BK1182" s="16">
        <f>SUM(AR1182:AX1182)</f>
        <v>142.63999999999999</v>
      </c>
      <c r="BL1182" s="10">
        <f>SUM(AL1182:AQ1182)</f>
        <v>17</v>
      </c>
      <c r="BM1182" s="12">
        <f t="shared" si="341"/>
        <v>1.473249328651105</v>
      </c>
      <c r="BN1182" s="12">
        <f t="shared" si="341"/>
        <v>0.17558355711629831</v>
      </c>
      <c r="BO1182" s="9">
        <f t="shared" si="342"/>
        <v>55.4</v>
      </c>
      <c r="BP1182" s="39" t="str">
        <f t="shared" si="343"/>
        <v/>
      </c>
      <c r="BQ1182" s="147"/>
      <c r="BR1182" s="9">
        <f t="shared" si="344"/>
        <v>0</v>
      </c>
      <c r="BS1182" s="9">
        <f t="shared" si="345"/>
        <v>0</v>
      </c>
      <c r="BT1182" s="9">
        <f t="shared" si="346"/>
        <v>0</v>
      </c>
      <c r="BU1182" s="9" t="str">
        <f>IFERROR(_xlfn.XLOOKUP(D1182,Sheet1!B:B,Sheet1!L:L),"")</f>
        <v/>
      </c>
      <c r="BV1182" s="9" t="e">
        <f>_xlfn.XLOOKUP(BU1182,Sheet1!S:S,Sheet1!T:T)</f>
        <v>#N/A</v>
      </c>
      <c r="BW1182" s="9" t="e">
        <f>_xlfn.XLOOKUP(D1182,Sheet1!B:B,Sheet1!M:M)</f>
        <v>#N/A</v>
      </c>
      <c r="BZ1182" s="108">
        <f t="shared" si="347"/>
        <v>33.999999999999993</v>
      </c>
      <c r="CB1182" s="12">
        <f>AW1182/AY1182</f>
        <v>0.6488328857674035</v>
      </c>
      <c r="CC1182" s="12">
        <f>AX1182/AY1182</f>
        <v>0.35116711423259661</v>
      </c>
      <c r="CG1182" s="1" t="str">
        <f>IF(BO1182&lt;80,"Below 80",
IF(BO1182&lt;=120,"80-120",
IF(BO1182&lt;=200,"&gt; 120-200",
IF(BO1182&lt;=300,"&gt;200-300",
IF(BO1182&lt;=500,"&gt;300-500",
"&gt;500")))))</f>
        <v>Below 80</v>
      </c>
      <c r="CH1182" s="1" t="str">
        <f>IFERROR(_xlfn.XLOOKUP(CG1182,Scenario!M:M,Scenario!N:N),"")</f>
        <v/>
      </c>
      <c r="CI1182" s="1" t="str">
        <f t="shared" si="348"/>
        <v>Yes</v>
      </c>
      <c r="CJ1182" s="75">
        <v>-4.3999999999999986</v>
      </c>
    </row>
    <row r="1183" spans="1:88" hidden="1">
      <c r="A1183" s="2">
        <v>1182</v>
      </c>
      <c r="B1183" s="2">
        <v>2025</v>
      </c>
      <c r="C1183" s="1">
        <v>0</v>
      </c>
      <c r="D1183" s="37" t="str">
        <v>001J1000003n78fIAA</v>
      </c>
      <c r="E1183" s="37" t="str">
        <v>MITTAL BUILDERS</v>
      </c>
      <c r="F1183" s="37" t="str">
        <v>UTTAR PRADESH</v>
      </c>
      <c r="G1183" s="37" t="str">
        <v>SAHARANPUR</v>
      </c>
      <c r="H1183" s="37">
        <v>0</v>
      </c>
      <c r="I1183" s="37" t="str">
        <v>OPTRIX INFRA LLP</v>
      </c>
      <c r="J1183" s="37" t="str">
        <v>SHIV KUMAR</v>
      </c>
      <c r="K1183" s="37">
        <v>0</v>
      </c>
      <c r="L1183" s="37" t="str">
        <v>001J100000PJG7oIAH</v>
      </c>
      <c r="M1183" s="37" t="str">
        <v>North</v>
      </c>
      <c r="N1183" s="2">
        <v>247451</v>
      </c>
      <c r="O1183" s="2" t="str">
        <v>09ALXPK8691B1ZE</v>
      </c>
      <c r="P1183" s="2">
        <v>7500469999</v>
      </c>
      <c r="Q1183" s="2" t="str">
        <v>May'25</v>
      </c>
      <c r="R1183" s="2">
        <v>2026</v>
      </c>
      <c r="S1183" s="1">
        <v>0</v>
      </c>
      <c r="T1183" s="2">
        <v>100</v>
      </c>
      <c r="U1183" s="12">
        <v>0</v>
      </c>
      <c r="V1183" s="1" t="str">
        <v>Challenger</v>
      </c>
      <c r="W1183" s="13">
        <v>0</v>
      </c>
      <c r="X1183" s="13">
        <v>0</v>
      </c>
      <c r="Y1183" s="13">
        <v>0</v>
      </c>
      <c r="Z1183" s="13">
        <v>0</v>
      </c>
      <c r="AA1183" s="13">
        <v>0</v>
      </c>
      <c r="AB1183" s="13">
        <v>0</v>
      </c>
      <c r="AC1183" s="13">
        <v>0</v>
      </c>
      <c r="AD1183" s="13">
        <v>0</v>
      </c>
      <c r="AE1183" s="13">
        <v>0</v>
      </c>
      <c r="AF1183" s="13">
        <v>0</v>
      </c>
      <c r="AG1183" s="13">
        <v>0</v>
      </c>
      <c r="AH1183" s="13">
        <v>0</v>
      </c>
      <c r="AI1183" s="13">
        <v>0</v>
      </c>
      <c r="AJ1183" s="13">
        <v>0</v>
      </c>
      <c r="AK1183" s="13">
        <v>0</v>
      </c>
      <c r="AL1183" s="13">
        <v>0</v>
      </c>
      <c r="AM1183" s="13">
        <v>19</v>
      </c>
      <c r="AN1183" s="13">
        <v>0</v>
      </c>
      <c r="AO1183" s="13">
        <v>0</v>
      </c>
      <c r="AP1183" s="13">
        <v>0</v>
      </c>
      <c r="AQ1183" s="13">
        <v>0</v>
      </c>
      <c r="AR1183" s="13">
        <v>0</v>
      </c>
      <c r="AS1183" s="13">
        <v>0</v>
      </c>
      <c r="AT1183" s="13">
        <v>0</v>
      </c>
      <c r="AU1183" s="13">
        <v>0</v>
      </c>
      <c r="AV1183" s="13">
        <v>0</v>
      </c>
      <c r="AW1183" s="16">
        <f t="shared" si="333"/>
        <v>19</v>
      </c>
      <c r="AX1183" s="16">
        <v>38</v>
      </c>
      <c r="AY1183" s="10">
        <f t="shared" si="334"/>
        <v>57</v>
      </c>
      <c r="AZ1183" s="10">
        <f>SUM(Z1183:AK1183)</f>
        <v>0</v>
      </c>
      <c r="BA1183" s="10">
        <v>50</v>
      </c>
      <c r="BB1183" s="10">
        <f t="shared" si="335"/>
        <v>31</v>
      </c>
      <c r="BC1183" s="10">
        <f t="shared" si="336"/>
        <v>7.75</v>
      </c>
      <c r="BD1183" s="10">
        <f t="shared" si="337"/>
        <v>57</v>
      </c>
      <c r="BE1183" s="10">
        <f t="shared" si="349"/>
        <v>-19</v>
      </c>
      <c r="BF1183" s="2" t="s">
        <v>119</v>
      </c>
      <c r="BG1183" s="10">
        <f t="shared" si="338"/>
        <v>2.375</v>
      </c>
      <c r="BH1183" s="36" t="s">
        <v>118</v>
      </c>
      <c r="BI1183" s="39" t="str">
        <f t="shared" si="339"/>
        <v/>
      </c>
      <c r="BJ1183" s="39" t="str">
        <f t="shared" si="340"/>
        <v/>
      </c>
      <c r="BK1183" s="16">
        <f>SUM(AR1183:AX1183)</f>
        <v>57</v>
      </c>
      <c r="BL1183" s="10">
        <f>SUM(AL1183:AQ1183)</f>
        <v>19</v>
      </c>
      <c r="BM1183" s="12">
        <f t="shared" si="341"/>
        <v>1</v>
      </c>
      <c r="BN1183" s="12">
        <f t="shared" si="341"/>
        <v>0.33333333333333331</v>
      </c>
      <c r="BO1183" s="9">
        <f t="shared" si="342"/>
        <v>19</v>
      </c>
      <c r="BP1183" s="39" t="str">
        <f t="shared" si="343"/>
        <v/>
      </c>
      <c r="BQ1183" s="147"/>
      <c r="BR1183" s="9">
        <f t="shared" si="344"/>
        <v>0</v>
      </c>
      <c r="BS1183" s="9">
        <f t="shared" si="345"/>
        <v>0</v>
      </c>
      <c r="BT1183" s="9">
        <f t="shared" si="346"/>
        <v>0</v>
      </c>
      <c r="BU1183" s="9" t="str">
        <f>IFERROR(_xlfn.XLOOKUP(D1183,Sheet1!B:B,Sheet1!L:L),"")</f>
        <v/>
      </c>
      <c r="BV1183" s="9" t="e">
        <f>_xlfn.XLOOKUP(BU1183,Sheet1!S:S,Sheet1!T:T)</f>
        <v>#N/A</v>
      </c>
      <c r="BW1183" s="9" t="e">
        <f>_xlfn.XLOOKUP(D1183,Sheet1!B:B,Sheet1!M:M)</f>
        <v>#N/A</v>
      </c>
      <c r="BZ1183" s="108">
        <f t="shared" si="347"/>
        <v>38</v>
      </c>
      <c r="CB1183" s="12">
        <f>AW1183/AY1183</f>
        <v>0.33333333333333331</v>
      </c>
      <c r="CC1183" s="12">
        <f>AX1183/AY1183</f>
        <v>0.66666666666666663</v>
      </c>
      <c r="CG1183" s="1" t="str">
        <f>IF(BO1183&lt;80,"Below 80",
IF(BO1183&lt;=120,"80-120",
IF(BO1183&lt;=200,"&gt; 120-200",
IF(BO1183&lt;=300,"&gt;200-300",
IF(BO1183&lt;=500,"&gt;300-500",
"&gt;500")))))</f>
        <v>Below 80</v>
      </c>
      <c r="CH1183" s="1" t="str">
        <f>IFERROR(_xlfn.XLOOKUP(CG1183,Scenario!M:M,Scenario!N:N),"")</f>
        <v/>
      </c>
      <c r="CI1183" s="1" t="str">
        <f t="shared" si="348"/>
        <v>Yes</v>
      </c>
      <c r="CJ1183" s="75">
        <v>38</v>
      </c>
    </row>
    <row r="1184" spans="1:88" hidden="1">
      <c r="A1184" s="2">
        <v>1183</v>
      </c>
      <c r="B1184" s="2">
        <v>2025</v>
      </c>
      <c r="C1184" s="1">
        <v>0</v>
      </c>
      <c r="D1184" s="37" t="str">
        <v>0015g00001efxcmAAA</v>
      </c>
      <c r="E1184" s="37" t="str">
        <v>GABA TRADING COMPANY</v>
      </c>
      <c r="F1184" s="37" t="str">
        <v>UTTAR PRADESH</v>
      </c>
      <c r="G1184" s="37" t="str">
        <v>SAHARANPUR</v>
      </c>
      <c r="H1184" s="37">
        <v>0</v>
      </c>
      <c r="I1184" s="37" t="str">
        <v>OPTRIX INFRA LLP</v>
      </c>
      <c r="J1184" s="37" t="str">
        <v>SHIV KUMAR</v>
      </c>
      <c r="K1184" s="37">
        <v>0</v>
      </c>
      <c r="L1184" s="37" t="str">
        <v>001J100000PJG7oIAH</v>
      </c>
      <c r="M1184" s="37" t="str">
        <v>North</v>
      </c>
      <c r="N1184" s="2">
        <v>247001</v>
      </c>
      <c r="O1184" s="2" t="str">
        <v>09CZKPG7895J1ZG</v>
      </c>
      <c r="P1184" s="2">
        <v>8279982168</v>
      </c>
      <c r="Q1184" s="2" t="str">
        <v>May'25</v>
      </c>
      <c r="R1184" s="2">
        <v>2026</v>
      </c>
      <c r="S1184" s="1">
        <v>0</v>
      </c>
      <c r="T1184" s="2">
        <v>100</v>
      </c>
      <c r="U1184" s="12">
        <v>1.9833333333333335E-2</v>
      </c>
      <c r="V1184" s="1" t="str">
        <v>Challenger</v>
      </c>
      <c r="W1184" s="13">
        <v>0</v>
      </c>
      <c r="X1184" s="13">
        <v>0</v>
      </c>
      <c r="Y1184" s="13">
        <v>0</v>
      </c>
      <c r="Z1184" s="13">
        <v>0</v>
      </c>
      <c r="AA1184" s="13">
        <v>0</v>
      </c>
      <c r="AB1184" s="13">
        <v>0</v>
      </c>
      <c r="AC1184" s="13">
        <v>0</v>
      </c>
      <c r="AD1184" s="13">
        <v>0</v>
      </c>
      <c r="AE1184" s="13">
        <v>0</v>
      </c>
      <c r="AF1184" s="13">
        <v>0</v>
      </c>
      <c r="AG1184" s="13">
        <v>0</v>
      </c>
      <c r="AH1184" s="13">
        <v>0</v>
      </c>
      <c r="AI1184" s="13">
        <v>0</v>
      </c>
      <c r="AJ1184" s="13">
        <v>0</v>
      </c>
      <c r="AK1184" s="13">
        <v>0</v>
      </c>
      <c r="AL1184" s="13">
        <v>0</v>
      </c>
      <c r="AM1184" s="13">
        <v>15</v>
      </c>
      <c r="AN1184" s="13">
        <v>0</v>
      </c>
      <c r="AO1184" s="13">
        <v>38.770000000000003</v>
      </c>
      <c r="AP1184" s="13">
        <v>0</v>
      </c>
      <c r="AQ1184" s="13">
        <v>11.97</v>
      </c>
      <c r="AR1184" s="13">
        <v>11.95</v>
      </c>
      <c r="AS1184" s="13">
        <v>13</v>
      </c>
      <c r="AT1184" s="13">
        <v>5.95</v>
      </c>
      <c r="AU1184" s="13">
        <v>0</v>
      </c>
      <c r="AV1184" s="13">
        <v>0</v>
      </c>
      <c r="AW1184" s="16">
        <f t="shared" si="333"/>
        <v>96.640000000000015</v>
      </c>
      <c r="AX1184" s="16">
        <f>AW1184*2</f>
        <v>193.28000000000003</v>
      </c>
      <c r="AY1184" s="10">
        <f t="shared" si="334"/>
        <v>289.92000000000007</v>
      </c>
      <c r="AZ1184" s="10">
        <f>SUM(Z1184:AK1184)</f>
        <v>0</v>
      </c>
      <c r="BA1184" s="10">
        <f>AW1184+25</f>
        <v>121.64000000000001</v>
      </c>
      <c r="BB1184" s="10">
        <f t="shared" si="335"/>
        <v>25</v>
      </c>
      <c r="BC1184" s="10">
        <f t="shared" si="336"/>
        <v>6.25</v>
      </c>
      <c r="BD1184" s="10">
        <f t="shared" si="337"/>
        <v>289.92000000000007</v>
      </c>
      <c r="BE1184" s="10">
        <f t="shared" si="349"/>
        <v>-96.640000000000015</v>
      </c>
      <c r="BF1184" s="2" t="s">
        <v>119</v>
      </c>
      <c r="BG1184" s="10">
        <f t="shared" si="338"/>
        <v>11.336250000000001</v>
      </c>
      <c r="BH1184" s="36" t="s">
        <v>118</v>
      </c>
      <c r="BI1184" s="39" t="str">
        <f t="shared" si="339"/>
        <v/>
      </c>
      <c r="BJ1184" s="39" t="str">
        <f t="shared" si="340"/>
        <v>A</v>
      </c>
      <c r="BK1184" s="16">
        <f>SUM(AR1184:AX1184)</f>
        <v>320.82000000000005</v>
      </c>
      <c r="BL1184" s="10">
        <f>SUM(AL1184:AQ1184)</f>
        <v>65.740000000000009</v>
      </c>
      <c r="BM1184" s="12">
        <f t="shared" si="341"/>
        <v>1.1065811258278144</v>
      </c>
      <c r="BN1184" s="12">
        <f t="shared" si="341"/>
        <v>0.22675220750551875</v>
      </c>
      <c r="BO1184" s="9">
        <f t="shared" si="342"/>
        <v>90.690000000000012</v>
      </c>
      <c r="BP1184" s="39" t="str">
        <f t="shared" si="343"/>
        <v/>
      </c>
      <c r="BQ1184" s="147"/>
      <c r="BR1184" s="9">
        <f t="shared" si="344"/>
        <v>0</v>
      </c>
      <c r="BS1184" s="9">
        <f t="shared" si="345"/>
        <v>0</v>
      </c>
      <c r="BT1184" s="9">
        <f t="shared" si="346"/>
        <v>0</v>
      </c>
      <c r="BU1184" s="9" t="str">
        <f>IFERROR(_xlfn.XLOOKUP(D1184,Sheet1!B:B,Sheet1!L:L),"")</f>
        <v/>
      </c>
      <c r="BV1184" s="9" t="e">
        <f>_xlfn.XLOOKUP(BU1184,Sheet1!S:S,Sheet1!T:T)</f>
        <v>#N/A</v>
      </c>
      <c r="BW1184" s="9" t="e">
        <f>_xlfn.XLOOKUP(D1184,Sheet1!B:B,Sheet1!M:M)</f>
        <v>#N/A</v>
      </c>
      <c r="BX1184" s="11" t="s">
        <v>123</v>
      </c>
      <c r="BZ1184" s="108">
        <f t="shared" si="347"/>
        <v>193.28000000000006</v>
      </c>
      <c r="CB1184" s="12">
        <f>AW1184/AY1184</f>
        <v>0.33333333333333331</v>
      </c>
      <c r="CC1184" s="12">
        <f>AX1184/AY1184</f>
        <v>0.66666666666666663</v>
      </c>
      <c r="CG1184" s="1" t="str">
        <f>IF(BO1184&lt;80,"Below 80",
IF(BO1184&lt;=120,"80-120",
IF(BO1184&lt;=200,"&gt; 120-200",
IF(BO1184&lt;=300,"&gt;200-300",
IF(BO1184&lt;=500,"&gt;300-500",
"&gt;500")))))</f>
        <v>80-120</v>
      </c>
      <c r="CH1184" s="1" t="str">
        <f>IFERROR(_xlfn.XLOOKUP(CG1184,Scenario!M:M,Scenario!N:N),"")</f>
        <v>A</v>
      </c>
      <c r="CI1184" s="1" t="str">
        <f t="shared" si="348"/>
        <v>Yes</v>
      </c>
      <c r="CJ1184" s="75">
        <v>168.38000000000002</v>
      </c>
    </row>
    <row r="1185" spans="1:88" hidden="1">
      <c r="A1185" s="2">
        <v>1184</v>
      </c>
      <c r="B1185" s="2">
        <v>2025</v>
      </c>
      <c r="C1185" s="1">
        <v>0</v>
      </c>
      <c r="D1185" s="37" t="str">
        <v>001J100000VlDGZIA3</v>
      </c>
      <c r="E1185" s="37" t="str">
        <v>M/S SINGHAL STEELS (A UNIT OF SINGHAL LOHA TRADING PVT. LTD.)</v>
      </c>
      <c r="F1185" s="37" t="str">
        <v>UTTAR PRADESH</v>
      </c>
      <c r="G1185" s="37" t="str">
        <v>MUZAFFARNAGAR</v>
      </c>
      <c r="H1185" s="37">
        <v>0</v>
      </c>
      <c r="I1185" s="37" t="str">
        <v>OPTRIX INFRA LLP</v>
      </c>
      <c r="J1185" s="37" t="str">
        <v>SHIV KUMAR</v>
      </c>
      <c r="K1185" s="37">
        <v>0</v>
      </c>
      <c r="L1185" s="37" t="str">
        <v>001J100000PJG7oIAH</v>
      </c>
      <c r="M1185" s="37" t="str">
        <v>North</v>
      </c>
      <c r="N1185" s="2">
        <v>251003</v>
      </c>
      <c r="O1185" s="2" t="str">
        <v>09AANCS1729A1ZF</v>
      </c>
      <c r="P1185" s="2">
        <v>9660422522</v>
      </c>
      <c r="Q1185" s="2" t="str">
        <v>May'25</v>
      </c>
      <c r="R1185" s="2">
        <v>2026</v>
      </c>
      <c r="S1185" s="1">
        <v>0</v>
      </c>
      <c r="T1185" s="2">
        <v>120</v>
      </c>
      <c r="U1185" s="12">
        <v>2.222222222222222E-2</v>
      </c>
      <c r="V1185" s="1" t="str">
        <v>Challenger</v>
      </c>
      <c r="W1185" s="13">
        <v>0</v>
      </c>
      <c r="X1185" s="13">
        <v>0</v>
      </c>
      <c r="Y1185" s="13">
        <v>0</v>
      </c>
      <c r="Z1185" s="13">
        <v>0</v>
      </c>
      <c r="AA1185" s="13">
        <v>0</v>
      </c>
      <c r="AB1185" s="13">
        <v>0</v>
      </c>
      <c r="AC1185" s="13">
        <v>0</v>
      </c>
      <c r="AD1185" s="13">
        <v>0</v>
      </c>
      <c r="AE1185" s="13">
        <v>0</v>
      </c>
      <c r="AF1185" s="13">
        <v>0</v>
      </c>
      <c r="AG1185" s="13">
        <v>0</v>
      </c>
      <c r="AH1185" s="13">
        <v>0</v>
      </c>
      <c r="AI1185" s="13">
        <v>0</v>
      </c>
      <c r="AJ1185" s="13">
        <v>0</v>
      </c>
      <c r="AK1185" s="13">
        <v>0</v>
      </c>
      <c r="AL1185" s="13">
        <v>0</v>
      </c>
      <c r="AM1185" s="13">
        <v>6</v>
      </c>
      <c r="AN1185" s="13">
        <v>0</v>
      </c>
      <c r="AO1185" s="13">
        <v>0</v>
      </c>
      <c r="AP1185" s="13">
        <v>0</v>
      </c>
      <c r="AQ1185" s="13">
        <v>0</v>
      </c>
      <c r="AR1185" s="13">
        <v>0</v>
      </c>
      <c r="AS1185" s="13">
        <v>9</v>
      </c>
      <c r="AT1185" s="13">
        <v>0</v>
      </c>
      <c r="AU1185" s="13">
        <v>8</v>
      </c>
      <c r="AV1185" s="13">
        <v>0</v>
      </c>
      <c r="AW1185" s="16">
        <f t="shared" si="333"/>
        <v>23</v>
      </c>
      <c r="AX1185" s="16">
        <v>12</v>
      </c>
      <c r="AY1185" s="10">
        <f t="shared" si="334"/>
        <v>35</v>
      </c>
      <c r="AZ1185" s="10">
        <f>SUM(Z1185:AK1185)</f>
        <v>0</v>
      </c>
      <c r="BA1185" s="10">
        <v>12</v>
      </c>
      <c r="BB1185" s="10">
        <f t="shared" si="335"/>
        <v>-11</v>
      </c>
      <c r="BC1185" s="10">
        <f t="shared" si="336"/>
        <v>-2.75</v>
      </c>
      <c r="BD1185" s="10">
        <f t="shared" si="337"/>
        <v>35</v>
      </c>
      <c r="BE1185" s="10">
        <f t="shared" si="349"/>
        <v>-23</v>
      </c>
      <c r="BF1185" s="2" t="s">
        <v>119</v>
      </c>
      <c r="BG1185" s="10">
        <f t="shared" si="338"/>
        <v>1.875</v>
      </c>
      <c r="BH1185" s="36" t="s">
        <v>118</v>
      </c>
      <c r="BI1185" s="39" t="str">
        <f t="shared" si="339"/>
        <v/>
      </c>
      <c r="BJ1185" s="39" t="str">
        <f t="shared" si="340"/>
        <v/>
      </c>
      <c r="BK1185" s="16">
        <f>SUM(AR1185:AX1185)</f>
        <v>52</v>
      </c>
      <c r="BL1185" s="10">
        <f>SUM(AL1185:AQ1185)</f>
        <v>6</v>
      </c>
      <c r="BM1185" s="12">
        <f t="shared" si="341"/>
        <v>1.4857142857142858</v>
      </c>
      <c r="BN1185" s="12">
        <f t="shared" si="341"/>
        <v>0.17142857142857143</v>
      </c>
      <c r="BO1185" s="9">
        <f t="shared" si="342"/>
        <v>15</v>
      </c>
      <c r="BP1185" s="39" t="str">
        <f t="shared" si="343"/>
        <v/>
      </c>
      <c r="BQ1185" s="147"/>
      <c r="BR1185" s="9">
        <f t="shared" si="344"/>
        <v>0</v>
      </c>
      <c r="BS1185" s="9">
        <f t="shared" si="345"/>
        <v>0</v>
      </c>
      <c r="BT1185" s="9">
        <f t="shared" si="346"/>
        <v>0</v>
      </c>
      <c r="BU1185" s="9" t="str">
        <f>IFERROR(_xlfn.XLOOKUP(D1185,Sheet1!B:B,Sheet1!L:L),"")</f>
        <v/>
      </c>
      <c r="BV1185" s="9" t="e">
        <f>_xlfn.XLOOKUP(BU1185,Sheet1!S:S,Sheet1!T:T)</f>
        <v>#N/A</v>
      </c>
      <c r="BW1185" s="9" t="e">
        <f>_xlfn.XLOOKUP(D1185,Sheet1!B:B,Sheet1!M:M)</f>
        <v>#N/A</v>
      </c>
      <c r="BZ1185" s="108">
        <f t="shared" si="347"/>
        <v>12</v>
      </c>
      <c r="CB1185" s="12">
        <f>AW1185/AY1185</f>
        <v>0.65714285714285714</v>
      </c>
      <c r="CC1185" s="12">
        <f>AX1185/AY1185</f>
        <v>0.34285714285714286</v>
      </c>
      <c r="CG1185" s="1" t="str">
        <f>IF(BO1185&lt;80,"Below 80",
IF(BO1185&lt;=120,"80-120",
IF(BO1185&lt;=200,"&gt; 120-200",
IF(BO1185&lt;=300,"&gt;200-300",
IF(BO1185&lt;=500,"&gt;300-500",
"&gt;500")))))</f>
        <v>Below 80</v>
      </c>
      <c r="CH1185" s="1" t="str">
        <f>IFERROR(_xlfn.XLOOKUP(CG1185,Scenario!M:M,Scenario!N:N),"")</f>
        <v/>
      </c>
      <c r="CI1185" s="1" t="str">
        <f t="shared" si="348"/>
        <v>Yes</v>
      </c>
      <c r="CJ1185" s="75">
        <v>3</v>
      </c>
    </row>
    <row r="1186" spans="1:88" hidden="1">
      <c r="A1186" s="2">
        <v>1185</v>
      </c>
      <c r="B1186" s="2">
        <v>2025</v>
      </c>
      <c r="C1186" s="1">
        <v>0</v>
      </c>
      <c r="D1186" s="37" t="str">
        <v>0015g00001LlmirAAB</v>
      </c>
      <c r="E1186" s="37" t="str">
        <v>MAJUMDAR TRADERS</v>
      </c>
      <c r="F1186" s="37" t="str">
        <v>WEST BENGAL</v>
      </c>
      <c r="G1186" s="37" t="str">
        <v>HOOGHLY</v>
      </c>
      <c r="H1186" s="37">
        <v>0</v>
      </c>
      <c r="I1186" s="37" t="str">
        <v>OPTRIX INFRA LLP</v>
      </c>
      <c r="J1186" s="37" t="e">
        <v>#VALUE!</v>
      </c>
      <c r="K1186" s="37">
        <v>0</v>
      </c>
      <c r="L1186" s="37" t="str">
        <v>001J100000PJG7oIAH</v>
      </c>
      <c r="M1186" s="37" t="str">
        <v>North</v>
      </c>
      <c r="N1186" s="2" t="e">
        <v>#VALUE!</v>
      </c>
      <c r="O1186" s="2" t="e">
        <v>#VALUE!</v>
      </c>
      <c r="P1186" s="2" t="e">
        <v>#VALUE!</v>
      </c>
      <c r="Q1186" s="2" t="str">
        <v>May'25</v>
      </c>
      <c r="R1186" s="2">
        <v>2026</v>
      </c>
      <c r="S1186" s="1">
        <v>0</v>
      </c>
      <c r="T1186" s="2" t="str">
        <v/>
      </c>
      <c r="U1186" s="12">
        <v>0</v>
      </c>
      <c r="V1186" s="1" t="str">
        <v>Potential Not updated</v>
      </c>
      <c r="W1186" s="13">
        <v>0</v>
      </c>
      <c r="X1186" s="13">
        <v>0</v>
      </c>
      <c r="Y1186" s="13">
        <v>0</v>
      </c>
      <c r="Z1186" s="13">
        <v>0</v>
      </c>
      <c r="AA1186" s="13">
        <v>0</v>
      </c>
      <c r="AB1186" s="13">
        <v>0</v>
      </c>
      <c r="AC1186" s="13">
        <v>0</v>
      </c>
      <c r="AD1186" s="13">
        <v>0</v>
      </c>
      <c r="AE1186" s="13">
        <v>0</v>
      </c>
      <c r="AF1186" s="13">
        <v>0</v>
      </c>
      <c r="AG1186" s="13">
        <v>0</v>
      </c>
      <c r="AH1186" s="13">
        <v>0</v>
      </c>
      <c r="AI1186" s="13">
        <v>0</v>
      </c>
      <c r="AJ1186" s="13">
        <v>0</v>
      </c>
      <c r="AK1186" s="13">
        <v>0</v>
      </c>
      <c r="AL1186" s="13">
        <v>0</v>
      </c>
      <c r="AM1186" s="13">
        <v>4</v>
      </c>
      <c r="AN1186" s="13">
        <v>0</v>
      </c>
      <c r="AO1186" s="13">
        <v>0</v>
      </c>
      <c r="AP1186" s="13">
        <v>0</v>
      </c>
      <c r="AQ1186" s="13">
        <v>0</v>
      </c>
      <c r="AR1186" s="13">
        <v>0</v>
      </c>
      <c r="AS1186" s="13">
        <v>0</v>
      </c>
      <c r="AT1186" s="13">
        <v>0</v>
      </c>
      <c r="AU1186" s="13">
        <v>0</v>
      </c>
      <c r="AV1186" s="13">
        <v>0</v>
      </c>
      <c r="AW1186" s="16">
        <f t="shared" si="333"/>
        <v>4</v>
      </c>
      <c r="AX1186" s="16">
        <v>8</v>
      </c>
      <c r="AY1186" s="10">
        <f t="shared" si="334"/>
        <v>12</v>
      </c>
      <c r="AZ1186" s="10">
        <f>SUM(Z1186:AK1186)</f>
        <v>0</v>
      </c>
      <c r="BA1186" s="10">
        <v>8</v>
      </c>
      <c r="BB1186" s="10">
        <f t="shared" si="335"/>
        <v>4</v>
      </c>
      <c r="BC1186" s="10">
        <f t="shared" si="336"/>
        <v>1</v>
      </c>
      <c r="BD1186" s="10">
        <f t="shared" si="337"/>
        <v>12</v>
      </c>
      <c r="BE1186" s="10">
        <f t="shared" si="349"/>
        <v>-4</v>
      </c>
      <c r="BF1186" s="2" t="s">
        <v>119</v>
      </c>
      <c r="BG1186" s="10">
        <f t="shared" si="338"/>
        <v>0.5</v>
      </c>
      <c r="BH1186" s="36" t="s">
        <v>118</v>
      </c>
      <c r="BI1186" s="39" t="str">
        <f t="shared" si="339"/>
        <v/>
      </c>
      <c r="BJ1186" s="39" t="str">
        <f t="shared" si="340"/>
        <v/>
      </c>
      <c r="BK1186" s="16">
        <f>SUM(AR1186:AX1186)</f>
        <v>12</v>
      </c>
      <c r="BL1186" s="10">
        <f>SUM(AL1186:AQ1186)</f>
        <v>4</v>
      </c>
      <c r="BM1186" s="12">
        <f t="shared" si="341"/>
        <v>1</v>
      </c>
      <c r="BN1186" s="12">
        <f t="shared" si="341"/>
        <v>0.33333333333333331</v>
      </c>
      <c r="BO1186" s="9">
        <f t="shared" si="342"/>
        <v>4</v>
      </c>
      <c r="BP1186" s="39" t="str">
        <f t="shared" si="343"/>
        <v/>
      </c>
      <c r="BQ1186" s="147"/>
      <c r="BR1186" s="9">
        <f t="shared" si="344"/>
        <v>0</v>
      </c>
      <c r="BS1186" s="9">
        <f t="shared" si="345"/>
        <v>0</v>
      </c>
      <c r="BT1186" s="9">
        <f t="shared" si="346"/>
        <v>0</v>
      </c>
      <c r="BU1186" s="9" t="str">
        <f>IFERROR(_xlfn.XLOOKUP(D1186,Sheet1!B:B,Sheet1!L:L),"")</f>
        <v/>
      </c>
      <c r="BV1186" s="9" t="e">
        <f>_xlfn.XLOOKUP(BU1186,Sheet1!S:S,Sheet1!T:T)</f>
        <v>#N/A</v>
      </c>
      <c r="BW1186" s="9" t="e">
        <f>_xlfn.XLOOKUP(D1186,Sheet1!B:B,Sheet1!M:M)</f>
        <v>#N/A</v>
      </c>
      <c r="BZ1186" s="108">
        <f t="shared" si="347"/>
        <v>8</v>
      </c>
      <c r="CB1186" s="12">
        <f>AW1186/AY1186</f>
        <v>0.33333333333333331</v>
      </c>
      <c r="CC1186" s="12">
        <f>AX1186/AY1186</f>
        <v>0.66666666666666663</v>
      </c>
      <c r="CG1186" s="1" t="str">
        <f>IF(BO1186&lt;80,"Below 80",
IF(BO1186&lt;=120,"80-120",
IF(BO1186&lt;=200,"&gt; 120-200",
IF(BO1186&lt;=300,"&gt;200-300",
IF(BO1186&lt;=500,"&gt;300-500",
"&gt;500")))))</f>
        <v>Below 80</v>
      </c>
      <c r="CH1186" s="1" t="str">
        <f>IFERROR(_xlfn.XLOOKUP(CG1186,Scenario!M:M,Scenario!N:N),"")</f>
        <v/>
      </c>
      <c r="CI1186" s="1" t="str">
        <f t="shared" si="348"/>
        <v>Yes</v>
      </c>
      <c r="CJ1186" s="75">
        <v>8</v>
      </c>
    </row>
    <row r="1187" spans="1:88" hidden="1">
      <c r="A1187" s="2">
        <v>1186</v>
      </c>
      <c r="B1187" s="2">
        <v>2025</v>
      </c>
      <c r="C1187" s="1">
        <v>0</v>
      </c>
      <c r="D1187" s="37" t="str">
        <v>001J100000S0cYnIAJ</v>
      </c>
      <c r="E1187" s="37" t="str">
        <v>SHUKLAJI TRADERS</v>
      </c>
      <c r="F1187" s="37" t="str">
        <v>UTTAR PRADESH</v>
      </c>
      <c r="G1187" s="37" t="str">
        <v>AZAMGARH</v>
      </c>
      <c r="H1187" s="37">
        <v>0</v>
      </c>
      <c r="I1187" s="37" t="str">
        <v>GOBINDGARH IRON LLP</v>
      </c>
      <c r="J1187" s="37" t="str">
        <v>Mohd Ansari</v>
      </c>
      <c r="K1187" s="37">
        <v>0</v>
      </c>
      <c r="L1187" s="37" t="str">
        <v>C12817</v>
      </c>
      <c r="M1187" s="37" t="str">
        <v>North</v>
      </c>
      <c r="N1187" s="2">
        <v>276001</v>
      </c>
      <c r="O1187" s="2" t="str">
        <v>09JVDPS3226P1ZR</v>
      </c>
      <c r="P1187" s="2">
        <v>7007483433</v>
      </c>
      <c r="Q1187" s="2" t="str">
        <v>May'25</v>
      </c>
      <c r="R1187" s="2">
        <v>2026</v>
      </c>
      <c r="S1187" s="1">
        <v>0</v>
      </c>
      <c r="T1187" s="2">
        <v>40</v>
      </c>
      <c r="U1187" s="12">
        <v>8.3333333333333343E-2</v>
      </c>
      <c r="V1187" s="1" t="str">
        <v>Minor</v>
      </c>
      <c r="W1187" s="13">
        <v>0</v>
      </c>
      <c r="X1187" s="13">
        <v>0</v>
      </c>
      <c r="Y1187" s="13">
        <v>0</v>
      </c>
      <c r="Z1187" s="13">
        <v>0</v>
      </c>
      <c r="AA1187" s="13">
        <v>0</v>
      </c>
      <c r="AB1187" s="13">
        <v>0</v>
      </c>
      <c r="AC1187" s="13">
        <v>0</v>
      </c>
      <c r="AD1187" s="13">
        <v>0</v>
      </c>
      <c r="AE1187" s="13">
        <v>0</v>
      </c>
      <c r="AF1187" s="13">
        <v>0</v>
      </c>
      <c r="AG1187" s="13">
        <v>0</v>
      </c>
      <c r="AH1187" s="13">
        <v>0</v>
      </c>
      <c r="AI1187" s="13">
        <v>0</v>
      </c>
      <c r="AJ1187" s="13">
        <v>0</v>
      </c>
      <c r="AK1187" s="13">
        <v>0</v>
      </c>
      <c r="AL1187" s="13">
        <v>0</v>
      </c>
      <c r="AM1187" s="13">
        <v>10</v>
      </c>
      <c r="AN1187" s="13">
        <v>0</v>
      </c>
      <c r="AO1187" s="13">
        <v>5</v>
      </c>
      <c r="AP1187" s="13">
        <v>6</v>
      </c>
      <c r="AQ1187" s="13">
        <v>0</v>
      </c>
      <c r="AR1187" s="13">
        <v>5</v>
      </c>
      <c r="AS1187" s="13">
        <v>5</v>
      </c>
      <c r="AT1187" s="13">
        <v>0</v>
      </c>
      <c r="AU1187" s="13">
        <v>10</v>
      </c>
      <c r="AV1187" s="13">
        <v>0</v>
      </c>
      <c r="AW1187" s="16">
        <f t="shared" si="333"/>
        <v>41</v>
      </c>
      <c r="AX1187" s="16">
        <v>52</v>
      </c>
      <c r="AY1187" s="10">
        <f t="shared" si="334"/>
        <v>93</v>
      </c>
      <c r="AZ1187" s="10">
        <f>SUM(Z1187:AK1187)</f>
        <v>0</v>
      </c>
      <c r="BA1187" s="10">
        <f>AY1187</f>
        <v>93</v>
      </c>
      <c r="BB1187" s="10">
        <f t="shared" si="335"/>
        <v>52</v>
      </c>
      <c r="BC1187" s="10">
        <f t="shared" si="336"/>
        <v>13</v>
      </c>
      <c r="BD1187" s="10">
        <f t="shared" si="337"/>
        <v>93</v>
      </c>
      <c r="BE1187" s="10">
        <f t="shared" si="349"/>
        <v>-41</v>
      </c>
      <c r="BF1187" s="2" t="s">
        <v>119</v>
      </c>
      <c r="BG1187" s="10">
        <f t="shared" si="338"/>
        <v>3.875</v>
      </c>
      <c r="BH1187" s="36" t="s">
        <v>118</v>
      </c>
      <c r="BI1187" s="39" t="str">
        <f t="shared" si="339"/>
        <v/>
      </c>
      <c r="BJ1187" s="39" t="str">
        <f t="shared" si="340"/>
        <v/>
      </c>
      <c r="BK1187" s="16">
        <f>SUM(AR1187:AX1187)</f>
        <v>113</v>
      </c>
      <c r="BL1187" s="10">
        <f>SUM(AL1187:AQ1187)</f>
        <v>21</v>
      </c>
      <c r="BM1187" s="12">
        <f t="shared" si="341"/>
        <v>1.2150537634408602</v>
      </c>
      <c r="BN1187" s="12">
        <f t="shared" si="341"/>
        <v>0.22580645161290322</v>
      </c>
      <c r="BO1187" s="9">
        <f t="shared" si="342"/>
        <v>31</v>
      </c>
      <c r="BP1187" s="39" t="str">
        <f t="shared" si="343"/>
        <v/>
      </c>
      <c r="BQ1187" s="147"/>
      <c r="BR1187" s="9">
        <f t="shared" si="344"/>
        <v>0</v>
      </c>
      <c r="BS1187" s="9">
        <f t="shared" si="345"/>
        <v>0</v>
      </c>
      <c r="BT1187" s="9">
        <f t="shared" si="346"/>
        <v>0</v>
      </c>
      <c r="BU1187" s="9" t="str">
        <f>IFERROR(_xlfn.XLOOKUP(D1187,Sheet1!B:B,Sheet1!L:L),"")</f>
        <v/>
      </c>
      <c r="BV1187" s="9" t="e">
        <f>_xlfn.XLOOKUP(BU1187,Sheet1!S:S,Sheet1!T:T)</f>
        <v>#N/A</v>
      </c>
      <c r="BW1187" s="9" t="e">
        <f>_xlfn.XLOOKUP(D1187,Sheet1!B:B,Sheet1!M:M)</f>
        <v>#N/A</v>
      </c>
      <c r="BZ1187" s="108">
        <f t="shared" si="347"/>
        <v>52</v>
      </c>
      <c r="CB1187" s="12">
        <f>AW1187/AY1187</f>
        <v>0.44086021505376344</v>
      </c>
      <c r="CC1187" s="12">
        <f>AX1187/AY1187</f>
        <v>0.55913978494623651</v>
      </c>
      <c r="CG1187" s="1" t="str">
        <f>IF(BO1187&lt;80,"Below 80",
IF(BO1187&lt;=120,"80-120",
IF(BO1187&lt;=200,"&gt; 120-200",
IF(BO1187&lt;=300,"&gt;200-300",
IF(BO1187&lt;=500,"&gt;300-500",
"&gt;500")))))</f>
        <v>Below 80</v>
      </c>
      <c r="CH1187" s="1" t="str">
        <f>IFERROR(_xlfn.XLOOKUP(CG1187,Scenario!M:M,Scenario!N:N),"")</f>
        <v/>
      </c>
      <c r="CI1187" s="1" t="str">
        <f t="shared" si="348"/>
        <v>Yes</v>
      </c>
      <c r="CJ1187" s="75">
        <v>47</v>
      </c>
    </row>
    <row r="1188" spans="1:88" hidden="1">
      <c r="A1188" s="2">
        <v>1187</v>
      </c>
      <c r="B1188" s="2">
        <v>2025</v>
      </c>
      <c r="C1188" s="1">
        <v>0</v>
      </c>
      <c r="D1188" s="37" t="str">
        <v>001J100000VnWVEIA3</v>
      </c>
      <c r="E1188" s="37" t="str">
        <v>M/S SHREE SAI TRADERS</v>
      </c>
      <c r="F1188" s="37" t="str">
        <v>UTTAR PRADESH</v>
      </c>
      <c r="G1188" s="37" t="str">
        <v>DEORIA</v>
      </c>
      <c r="H1188" s="37">
        <v>0</v>
      </c>
      <c r="I1188" s="37" t="str">
        <v>GOBINDGARH IRON LLP</v>
      </c>
      <c r="J1188" s="37" t="str">
        <v>Mohd Ansari</v>
      </c>
      <c r="K1188" s="37">
        <v>0</v>
      </c>
      <c r="L1188" s="37" t="str">
        <v>C12817</v>
      </c>
      <c r="M1188" s="37" t="str">
        <v>North</v>
      </c>
      <c r="N1188" s="2">
        <v>274001</v>
      </c>
      <c r="O1188" s="2" t="str">
        <v>09CCXPS6922C1ZZ</v>
      </c>
      <c r="P1188" s="2">
        <v>9648177771</v>
      </c>
      <c r="Q1188" s="2" t="str">
        <v>May'25</v>
      </c>
      <c r="R1188" s="2">
        <v>2026</v>
      </c>
      <c r="S1188" s="1">
        <v>0</v>
      </c>
      <c r="T1188" s="2">
        <v>20</v>
      </c>
      <c r="U1188" s="12">
        <v>0.05</v>
      </c>
      <c r="V1188" s="1" t="str">
        <v>Minor</v>
      </c>
      <c r="W1188" s="13">
        <v>0</v>
      </c>
      <c r="X1188" s="13">
        <v>0</v>
      </c>
      <c r="Y1188" s="13">
        <v>0</v>
      </c>
      <c r="Z1188" s="13">
        <v>0</v>
      </c>
      <c r="AA1188" s="13">
        <v>0</v>
      </c>
      <c r="AB1188" s="13">
        <v>0</v>
      </c>
      <c r="AC1188" s="13">
        <v>0</v>
      </c>
      <c r="AD1188" s="13">
        <v>0</v>
      </c>
      <c r="AE1188" s="13">
        <v>0</v>
      </c>
      <c r="AF1188" s="13">
        <v>0</v>
      </c>
      <c r="AG1188" s="13">
        <v>0</v>
      </c>
      <c r="AH1188" s="13">
        <v>0</v>
      </c>
      <c r="AI1188" s="13">
        <v>0</v>
      </c>
      <c r="AJ1188" s="13">
        <v>0</v>
      </c>
      <c r="AK1188" s="13">
        <v>0</v>
      </c>
      <c r="AL1188" s="13">
        <v>0</v>
      </c>
      <c r="AM1188" s="13">
        <v>7</v>
      </c>
      <c r="AN1188" s="13">
        <v>10</v>
      </c>
      <c r="AO1188" s="13">
        <v>1.5</v>
      </c>
      <c r="AP1188" s="13">
        <v>8</v>
      </c>
      <c r="AQ1188" s="13">
        <v>4</v>
      </c>
      <c r="AR1188" s="13">
        <v>0</v>
      </c>
      <c r="AS1188" s="13">
        <v>5</v>
      </c>
      <c r="AT1188" s="13">
        <v>0</v>
      </c>
      <c r="AU1188" s="13">
        <v>3</v>
      </c>
      <c r="AV1188" s="13">
        <v>0</v>
      </c>
      <c r="AW1188" s="16">
        <f t="shared" si="333"/>
        <v>38.5</v>
      </c>
      <c r="AX1188" s="16">
        <v>61</v>
      </c>
      <c r="AY1188" s="10">
        <f t="shared" si="334"/>
        <v>99.5</v>
      </c>
      <c r="AZ1188" s="10">
        <f>SUM(Z1188:AK1188)</f>
        <v>0</v>
      </c>
      <c r="BA1188" s="10">
        <f>AY1188</f>
        <v>99.5</v>
      </c>
      <c r="BB1188" s="10">
        <f t="shared" si="335"/>
        <v>61</v>
      </c>
      <c r="BC1188" s="10">
        <f t="shared" si="336"/>
        <v>15.25</v>
      </c>
      <c r="BD1188" s="10">
        <f t="shared" si="337"/>
        <v>99.5</v>
      </c>
      <c r="BE1188" s="10">
        <f t="shared" si="349"/>
        <v>-38.5</v>
      </c>
      <c r="BF1188" s="2" t="s">
        <v>119</v>
      </c>
      <c r="BG1188" s="10">
        <f t="shared" si="338"/>
        <v>4.4375</v>
      </c>
      <c r="BH1188" s="36" t="s">
        <v>118</v>
      </c>
      <c r="BI1188" s="39" t="str">
        <f t="shared" si="339"/>
        <v/>
      </c>
      <c r="BJ1188" s="39" t="str">
        <f t="shared" si="340"/>
        <v/>
      </c>
      <c r="BK1188" s="16">
        <f>SUM(AR1188:AX1188)</f>
        <v>107.5</v>
      </c>
      <c r="BL1188" s="10">
        <f>SUM(AL1188:AQ1188)</f>
        <v>30.5</v>
      </c>
      <c r="BM1188" s="12">
        <f t="shared" si="341"/>
        <v>1.0804020100502512</v>
      </c>
      <c r="BN1188" s="12">
        <f t="shared" si="341"/>
        <v>0.30653266331658291</v>
      </c>
      <c r="BO1188" s="9">
        <f t="shared" si="342"/>
        <v>35.5</v>
      </c>
      <c r="BP1188" s="39" t="str">
        <f t="shared" si="343"/>
        <v/>
      </c>
      <c r="BQ1188" s="147"/>
      <c r="BR1188" s="9">
        <f t="shared" si="344"/>
        <v>0</v>
      </c>
      <c r="BS1188" s="9">
        <f t="shared" si="345"/>
        <v>0</v>
      </c>
      <c r="BT1188" s="9">
        <f t="shared" si="346"/>
        <v>0</v>
      </c>
      <c r="BU1188" s="9" t="str">
        <f>IFERROR(_xlfn.XLOOKUP(D1188,Sheet1!B:B,Sheet1!L:L),"")</f>
        <v/>
      </c>
      <c r="BV1188" s="9" t="e">
        <f>_xlfn.XLOOKUP(BU1188,Sheet1!S:S,Sheet1!T:T)</f>
        <v>#N/A</v>
      </c>
      <c r="BW1188" s="9" t="e">
        <f>_xlfn.XLOOKUP(D1188,Sheet1!B:B,Sheet1!M:M)</f>
        <v>#N/A</v>
      </c>
      <c r="BZ1188" s="108">
        <f t="shared" si="347"/>
        <v>61</v>
      </c>
      <c r="CB1188" s="12">
        <f>AW1188/AY1188</f>
        <v>0.38693467336683418</v>
      </c>
      <c r="CC1188" s="12">
        <f>AX1188/AY1188</f>
        <v>0.61306532663316582</v>
      </c>
      <c r="CG1188" s="1" t="str">
        <f>IF(BO1188&lt;80,"Below 80",
IF(BO1188&lt;=120,"80-120",
IF(BO1188&lt;=200,"&gt; 120-200",
IF(BO1188&lt;=300,"&gt;200-300",
IF(BO1188&lt;=500,"&gt;300-500",
"&gt;500")))))</f>
        <v>Below 80</v>
      </c>
      <c r="CH1188" s="1" t="str">
        <f>IFERROR(_xlfn.XLOOKUP(CG1188,Scenario!M:M,Scenario!N:N),"")</f>
        <v/>
      </c>
      <c r="CI1188" s="1" t="str">
        <f t="shared" si="348"/>
        <v>Yes</v>
      </c>
      <c r="CJ1188" s="75">
        <v>56</v>
      </c>
    </row>
    <row r="1189" spans="1:88" hidden="1">
      <c r="A1189" s="2">
        <v>1188</v>
      </c>
      <c r="B1189" s="2">
        <v>2025</v>
      </c>
      <c r="C1189" s="1">
        <v>0</v>
      </c>
      <c r="D1189" s="37" t="str">
        <v>001J100000TsQzaIAF</v>
      </c>
      <c r="E1189" s="37" t="str">
        <v>HARSHPRIYA CONSTRUCTION PRIVATE LIMITED</v>
      </c>
      <c r="F1189" s="37" t="str">
        <v>ODISHA</v>
      </c>
      <c r="G1189" s="37" t="str">
        <v>KHORDHA</v>
      </c>
      <c r="H1189" s="37">
        <v>0</v>
      </c>
      <c r="I1189" s="37" t="str">
        <v>Niyati Udyog Private Limited</v>
      </c>
      <c r="J1189" s="37" t="str">
        <v>Bidyut Ranjan Mishra</v>
      </c>
      <c r="K1189" s="37">
        <v>0</v>
      </c>
      <c r="L1189" s="37" t="str">
        <v>C13293</v>
      </c>
      <c r="M1189" s="37" t="str">
        <v>Central</v>
      </c>
      <c r="N1189" s="2">
        <v>751007</v>
      </c>
      <c r="O1189" s="2" t="str">
        <v>21AAACH9644Q2Z5</v>
      </c>
      <c r="P1189" s="2">
        <v>7021643542</v>
      </c>
      <c r="Q1189" s="2" t="str">
        <v>May'25</v>
      </c>
      <c r="R1189" s="2">
        <v>2026</v>
      </c>
      <c r="S1189" s="1">
        <v>0</v>
      </c>
      <c r="T1189" s="2" t="str">
        <v/>
      </c>
      <c r="U1189" s="12">
        <v>0</v>
      </c>
      <c r="V1189" s="1" t="str">
        <v>Potential Not updated</v>
      </c>
      <c r="W1189" s="13">
        <v>0</v>
      </c>
      <c r="X1189" s="13">
        <v>0</v>
      </c>
      <c r="Y1189" s="13">
        <v>0</v>
      </c>
      <c r="Z1189" s="13">
        <v>0</v>
      </c>
      <c r="AA1189" s="13">
        <v>0</v>
      </c>
      <c r="AB1189" s="13">
        <v>0</v>
      </c>
      <c r="AC1189" s="13">
        <v>0</v>
      </c>
      <c r="AD1189" s="13">
        <v>0</v>
      </c>
      <c r="AE1189" s="13">
        <v>0</v>
      </c>
      <c r="AF1189" s="13">
        <v>0</v>
      </c>
      <c r="AG1189" s="13">
        <v>0</v>
      </c>
      <c r="AH1189" s="13">
        <v>0</v>
      </c>
      <c r="AI1189" s="13">
        <v>0</v>
      </c>
      <c r="AJ1189" s="13">
        <v>0</v>
      </c>
      <c r="AK1189" s="13">
        <v>0</v>
      </c>
      <c r="AL1189" s="13">
        <v>0</v>
      </c>
      <c r="AM1189" s="13">
        <v>67</v>
      </c>
      <c r="AN1189" s="13">
        <v>25</v>
      </c>
      <c r="AO1189" s="13">
        <v>0</v>
      </c>
      <c r="AP1189" s="13">
        <v>0</v>
      </c>
      <c r="AQ1189" s="13">
        <v>3.07</v>
      </c>
      <c r="AR1189" s="13">
        <v>2.09</v>
      </c>
      <c r="AS1189" s="13">
        <v>0</v>
      </c>
      <c r="AT1189" s="13">
        <v>0</v>
      </c>
      <c r="AU1189" s="13">
        <v>0</v>
      </c>
      <c r="AV1189" s="13">
        <v>0</v>
      </c>
      <c r="AW1189" s="16">
        <f t="shared" si="333"/>
        <v>97.16</v>
      </c>
      <c r="AX1189" s="16">
        <v>203.84</v>
      </c>
      <c r="AY1189" s="10">
        <v>301</v>
      </c>
      <c r="AZ1189" s="10">
        <f>SUM(Z1189:AK1189)</f>
        <v>0</v>
      </c>
      <c r="BA1189" s="10">
        <f>AW1189+30</f>
        <v>127.16</v>
      </c>
      <c r="BB1189" s="10">
        <f t="shared" si="335"/>
        <v>30</v>
      </c>
      <c r="BC1189" s="10">
        <f t="shared" si="336"/>
        <v>7.5</v>
      </c>
      <c r="BD1189" s="10">
        <f t="shared" si="337"/>
        <v>301</v>
      </c>
      <c r="BE1189" s="10">
        <f t="shared" si="349"/>
        <v>-97.16</v>
      </c>
      <c r="BF1189" s="2" t="s">
        <v>119</v>
      </c>
      <c r="BG1189" s="10">
        <f t="shared" si="338"/>
        <v>12.145</v>
      </c>
      <c r="BH1189" s="36" t="s">
        <v>118</v>
      </c>
      <c r="BI1189" s="39" t="str">
        <f t="shared" si="339"/>
        <v/>
      </c>
      <c r="BJ1189" s="39" t="str">
        <f t="shared" si="340"/>
        <v>B</v>
      </c>
      <c r="BK1189" s="16">
        <f>SUM(AR1189:AX1189)</f>
        <v>303.09000000000003</v>
      </c>
      <c r="BL1189" s="10">
        <f>SUM(AL1189:AQ1189)</f>
        <v>95.07</v>
      </c>
      <c r="BM1189" s="12">
        <f t="shared" si="341"/>
        <v>1.0069435215946845</v>
      </c>
      <c r="BN1189" s="12">
        <f t="shared" si="341"/>
        <v>0.31584717607973417</v>
      </c>
      <c r="BO1189" s="9">
        <f t="shared" si="342"/>
        <v>97.16</v>
      </c>
      <c r="BP1189" s="39" t="str">
        <f t="shared" si="343"/>
        <v/>
      </c>
      <c r="BQ1189" s="147"/>
      <c r="BR1189" s="9">
        <f t="shared" si="344"/>
        <v>0</v>
      </c>
      <c r="BS1189" s="9">
        <f t="shared" si="345"/>
        <v>0</v>
      </c>
      <c r="BT1189" s="9">
        <f t="shared" si="346"/>
        <v>0</v>
      </c>
      <c r="BU1189" s="9" t="str">
        <f>IFERROR(_xlfn.XLOOKUP(D1189,Sheet1!B:B,Sheet1!L:L),"")</f>
        <v/>
      </c>
      <c r="BV1189" s="9" t="e">
        <f>_xlfn.XLOOKUP(BU1189,Sheet1!S:S,Sheet1!T:T)</f>
        <v>#N/A</v>
      </c>
      <c r="BW1189" s="9" t="e">
        <f>_xlfn.XLOOKUP(D1189,Sheet1!B:B,Sheet1!M:M)</f>
        <v>#N/A</v>
      </c>
      <c r="BX1189" s="11" t="s">
        <v>123</v>
      </c>
      <c r="BY1189" s="1">
        <v>301</v>
      </c>
      <c r="BZ1189" s="108">
        <f t="shared" si="347"/>
        <v>203.84</v>
      </c>
      <c r="CB1189" s="12">
        <f>AW1189/AY1189</f>
        <v>0.32279069767441859</v>
      </c>
      <c r="CC1189" s="12">
        <f>AX1189/AY1189</f>
        <v>0.67720930232558141</v>
      </c>
      <c r="CG1189" s="1" t="str">
        <f>IF(BO1189&lt;80,"Below 80",
IF(BO1189&lt;=120,"80-120",
IF(BO1189&lt;=200,"&gt; 120-200",
IF(BO1189&lt;=300,"&gt;200-300",
IF(BO1189&lt;=500,"&gt;300-500",
"&gt;500")))))</f>
        <v>80-120</v>
      </c>
      <c r="CH1189" s="1" t="str">
        <f>IFERROR(_xlfn.XLOOKUP(CG1189,Scenario!M:M,Scenario!N:N),"")</f>
        <v>A</v>
      </c>
      <c r="CI1189" s="1" t="str">
        <f t="shared" si="348"/>
        <v>Yes</v>
      </c>
      <c r="CJ1189" s="75">
        <v>203.84</v>
      </c>
    </row>
    <row r="1190" spans="1:88" hidden="1">
      <c r="A1190" s="2">
        <v>1189</v>
      </c>
      <c r="B1190" s="2">
        <v>2025</v>
      </c>
      <c r="C1190" s="1">
        <v>0</v>
      </c>
      <c r="D1190" s="37" t="str">
        <v>001J100000Ryp3pIAB</v>
      </c>
      <c r="E1190" s="37" t="str">
        <v>MAA TRADERS</v>
      </c>
      <c r="F1190" s="37" t="str">
        <v>ODISHA</v>
      </c>
      <c r="G1190" s="37" t="str">
        <v>MAYURBHANJ</v>
      </c>
      <c r="H1190" s="37">
        <v>0</v>
      </c>
      <c r="I1190" s="37" t="str">
        <v>Niyati Udyog Private Limited</v>
      </c>
      <c r="J1190" s="37" t="str">
        <v>Sourav Kumar Rana</v>
      </c>
      <c r="K1190" s="37">
        <v>0</v>
      </c>
      <c r="L1190" s="37" t="str">
        <v>C13293</v>
      </c>
      <c r="M1190" s="37" t="str">
        <v>Central</v>
      </c>
      <c r="N1190" s="2">
        <v>757046</v>
      </c>
      <c r="O1190" s="2" t="str">
        <v>21DYDPM8120F1ZT</v>
      </c>
      <c r="P1190" s="2">
        <v>7978776809</v>
      </c>
      <c r="Q1190" s="2" t="str">
        <v>May'25</v>
      </c>
      <c r="R1190" s="2">
        <v>2026</v>
      </c>
      <c r="S1190" s="1">
        <v>0</v>
      </c>
      <c r="T1190" s="2">
        <v>100</v>
      </c>
      <c r="U1190" s="12">
        <v>0</v>
      </c>
      <c r="V1190" s="1" t="str">
        <v>Challenger</v>
      </c>
      <c r="W1190" s="13">
        <v>0</v>
      </c>
      <c r="X1190" s="13">
        <v>0</v>
      </c>
      <c r="Y1190" s="13">
        <v>0</v>
      </c>
      <c r="Z1190" s="13">
        <v>0</v>
      </c>
      <c r="AA1190" s="13">
        <v>0</v>
      </c>
      <c r="AB1190" s="13">
        <v>0</v>
      </c>
      <c r="AC1190" s="13">
        <v>0</v>
      </c>
      <c r="AD1190" s="13">
        <v>0</v>
      </c>
      <c r="AE1190" s="13">
        <v>0</v>
      </c>
      <c r="AF1190" s="13">
        <v>0</v>
      </c>
      <c r="AG1190" s="13">
        <v>0</v>
      </c>
      <c r="AH1190" s="13">
        <v>0</v>
      </c>
      <c r="AI1190" s="13">
        <v>0</v>
      </c>
      <c r="AJ1190" s="13">
        <v>0</v>
      </c>
      <c r="AK1190" s="13">
        <v>0</v>
      </c>
      <c r="AL1190" s="13">
        <v>0</v>
      </c>
      <c r="AM1190" s="13">
        <v>12</v>
      </c>
      <c r="AN1190" s="13">
        <v>0</v>
      </c>
      <c r="AO1190" s="13">
        <v>0</v>
      </c>
      <c r="AP1190" s="13">
        <v>0</v>
      </c>
      <c r="AQ1190" s="13">
        <v>0</v>
      </c>
      <c r="AR1190" s="13">
        <v>0</v>
      </c>
      <c r="AS1190" s="13">
        <v>0</v>
      </c>
      <c r="AT1190" s="13">
        <v>0</v>
      </c>
      <c r="AU1190" s="13">
        <v>0</v>
      </c>
      <c r="AV1190" s="13">
        <v>0</v>
      </c>
      <c r="AW1190" s="16">
        <f t="shared" si="333"/>
        <v>12</v>
      </c>
      <c r="AX1190" s="16">
        <v>24</v>
      </c>
      <c r="AY1190" s="10">
        <f t="shared" si="334"/>
        <v>36</v>
      </c>
      <c r="AZ1190" s="10">
        <f>SUM(Z1190:AK1190)</f>
        <v>0</v>
      </c>
      <c r="BA1190" s="10">
        <f>AW1190</f>
        <v>12</v>
      </c>
      <c r="BB1190" s="10">
        <f t="shared" si="335"/>
        <v>0</v>
      </c>
      <c r="BC1190" s="10">
        <f t="shared" si="336"/>
        <v>0</v>
      </c>
      <c r="BD1190" s="10">
        <f t="shared" si="337"/>
        <v>36</v>
      </c>
      <c r="BE1190" s="10">
        <f t="shared" si="349"/>
        <v>-12</v>
      </c>
      <c r="BF1190" s="2" t="s">
        <v>119</v>
      </c>
      <c r="BG1190" s="10">
        <f t="shared" si="338"/>
        <v>1.5</v>
      </c>
      <c r="BH1190" s="36" t="s">
        <v>118</v>
      </c>
      <c r="BI1190" s="39" t="str">
        <f t="shared" si="339"/>
        <v/>
      </c>
      <c r="BJ1190" s="39" t="str">
        <f t="shared" si="340"/>
        <v/>
      </c>
      <c r="BK1190" s="16">
        <f>SUM(AR1190:AX1190)</f>
        <v>36</v>
      </c>
      <c r="BL1190" s="10">
        <f>SUM(AL1190:AQ1190)</f>
        <v>12</v>
      </c>
      <c r="BM1190" s="12">
        <f t="shared" si="341"/>
        <v>1</v>
      </c>
      <c r="BN1190" s="12">
        <f t="shared" si="341"/>
        <v>0.33333333333333331</v>
      </c>
      <c r="BO1190" s="9">
        <f t="shared" si="342"/>
        <v>12</v>
      </c>
      <c r="BP1190" s="39" t="str">
        <f t="shared" si="343"/>
        <v/>
      </c>
      <c r="BQ1190" s="147"/>
      <c r="BR1190" s="9">
        <f t="shared" si="344"/>
        <v>0</v>
      </c>
      <c r="BS1190" s="9">
        <f t="shared" si="345"/>
        <v>0</v>
      </c>
      <c r="BT1190" s="9">
        <f t="shared" si="346"/>
        <v>0</v>
      </c>
      <c r="BU1190" s="9" t="str">
        <f>IFERROR(_xlfn.XLOOKUP(D1190,Sheet1!B:B,Sheet1!L:L),"")</f>
        <v/>
      </c>
      <c r="BV1190" s="9" t="e">
        <f>_xlfn.XLOOKUP(BU1190,Sheet1!S:S,Sheet1!T:T)</f>
        <v>#N/A</v>
      </c>
      <c r="BW1190" s="9" t="e">
        <f>_xlfn.XLOOKUP(D1190,Sheet1!B:B,Sheet1!M:M)</f>
        <v>#N/A</v>
      </c>
      <c r="BZ1190" s="108">
        <f t="shared" si="347"/>
        <v>24</v>
      </c>
      <c r="CB1190" s="12">
        <f>AW1190/AY1190</f>
        <v>0.33333333333333331</v>
      </c>
      <c r="CC1190" s="12">
        <f>AX1190/AY1190</f>
        <v>0.66666666666666663</v>
      </c>
      <c r="CG1190" s="1" t="str">
        <f>IF(BO1190&lt;80,"Below 80",
IF(BO1190&lt;=120,"80-120",
IF(BO1190&lt;=200,"&gt; 120-200",
IF(BO1190&lt;=300,"&gt;200-300",
IF(BO1190&lt;=500,"&gt;300-500",
"&gt;500")))))</f>
        <v>Below 80</v>
      </c>
      <c r="CH1190" s="1" t="str">
        <f>IFERROR(_xlfn.XLOOKUP(CG1190,Scenario!M:M,Scenario!N:N),"")</f>
        <v/>
      </c>
      <c r="CI1190" s="1" t="str">
        <f t="shared" si="348"/>
        <v>Yes</v>
      </c>
      <c r="CJ1190" s="75">
        <v>24</v>
      </c>
    </row>
    <row r="1191" spans="1:88" hidden="1">
      <c r="A1191" s="2">
        <v>1190</v>
      </c>
      <c r="B1191" s="2">
        <v>2025</v>
      </c>
      <c r="C1191" s="1">
        <v>0</v>
      </c>
      <c r="D1191" s="37" t="str">
        <v>001J100000TuPHBIA3</v>
      </c>
      <c r="E1191" s="37" t="str">
        <v>VIRASAT STEEL LLP</v>
      </c>
      <c r="F1191" s="37" t="str">
        <v>DELHI</v>
      </c>
      <c r="G1191" s="37" t="str">
        <v>WEST</v>
      </c>
      <c r="H1191" s="37">
        <v>0</v>
      </c>
      <c r="I1191" s="37" t="str">
        <v>MAHENDRA STEELS</v>
      </c>
      <c r="J1191" s="37" t="str">
        <v>Aman kumar</v>
      </c>
      <c r="K1191" s="37">
        <v>0</v>
      </c>
      <c r="L1191" s="37" t="str">
        <v>C12832</v>
      </c>
      <c r="M1191" s="37" t="str">
        <v>North</v>
      </c>
      <c r="N1191" s="2">
        <v>110026</v>
      </c>
      <c r="O1191" s="2" t="str">
        <v>07AAWFV4757D1ZL</v>
      </c>
      <c r="P1191" s="2">
        <v>9811085540</v>
      </c>
      <c r="Q1191" s="2" t="str">
        <v>May'25</v>
      </c>
      <c r="R1191" s="2">
        <v>2026</v>
      </c>
      <c r="S1191" s="1">
        <v>0</v>
      </c>
      <c r="T1191" s="2">
        <v>1000</v>
      </c>
      <c r="U1191" s="12">
        <v>0</v>
      </c>
      <c r="V1191" s="1" t="str">
        <v>Alien</v>
      </c>
      <c r="W1191" s="13">
        <v>0</v>
      </c>
      <c r="X1191" s="13">
        <v>0</v>
      </c>
      <c r="Y1191" s="13">
        <v>0</v>
      </c>
      <c r="Z1191" s="13">
        <v>0</v>
      </c>
      <c r="AA1191" s="13">
        <v>0</v>
      </c>
      <c r="AB1191" s="13">
        <v>0</v>
      </c>
      <c r="AC1191" s="13">
        <v>0</v>
      </c>
      <c r="AD1191" s="13">
        <v>0</v>
      </c>
      <c r="AE1191" s="13">
        <v>0</v>
      </c>
      <c r="AF1191" s="13">
        <v>0</v>
      </c>
      <c r="AG1191" s="13">
        <v>0</v>
      </c>
      <c r="AH1191" s="13">
        <v>0</v>
      </c>
      <c r="AI1191" s="13">
        <v>0</v>
      </c>
      <c r="AJ1191" s="13">
        <v>0</v>
      </c>
      <c r="AK1191" s="13">
        <v>0</v>
      </c>
      <c r="AL1191" s="13">
        <v>0</v>
      </c>
      <c r="AM1191" s="13">
        <v>5.5</v>
      </c>
      <c r="AN1191" s="13">
        <v>0</v>
      </c>
      <c r="AO1191" s="13">
        <v>0</v>
      </c>
      <c r="AP1191" s="13">
        <v>0</v>
      </c>
      <c r="AQ1191" s="13">
        <v>0</v>
      </c>
      <c r="AR1191" s="13">
        <v>0</v>
      </c>
      <c r="AS1191" s="13">
        <v>0</v>
      </c>
      <c r="AT1191" s="13">
        <v>0</v>
      </c>
      <c r="AU1191" s="13">
        <v>0</v>
      </c>
      <c r="AV1191" s="13">
        <v>0</v>
      </c>
      <c r="AW1191" s="16">
        <f t="shared" si="333"/>
        <v>5.5</v>
      </c>
      <c r="AX1191" s="16">
        <v>11</v>
      </c>
      <c r="AY1191" s="10">
        <f t="shared" si="334"/>
        <v>16.5</v>
      </c>
      <c r="AZ1191" s="10">
        <f>SUM(Z1191:AK1191)</f>
        <v>0</v>
      </c>
      <c r="BA1191" s="10">
        <v>11</v>
      </c>
      <c r="BB1191" s="10">
        <f t="shared" si="335"/>
        <v>5.5</v>
      </c>
      <c r="BC1191" s="10">
        <f t="shared" si="336"/>
        <v>1.375</v>
      </c>
      <c r="BD1191" s="10">
        <f t="shared" si="337"/>
        <v>16.5</v>
      </c>
      <c r="BE1191" s="10">
        <f t="shared" si="349"/>
        <v>-5.5</v>
      </c>
      <c r="BF1191" s="2" t="s">
        <v>119</v>
      </c>
      <c r="BG1191" s="10">
        <f t="shared" si="338"/>
        <v>0.6875</v>
      </c>
      <c r="BH1191" s="36" t="s">
        <v>118</v>
      </c>
      <c r="BI1191" s="39" t="str">
        <f t="shared" si="339"/>
        <v/>
      </c>
      <c r="BJ1191" s="39" t="str">
        <f t="shared" si="340"/>
        <v/>
      </c>
      <c r="BK1191" s="16">
        <f>SUM(AR1191:AX1191)</f>
        <v>16.5</v>
      </c>
      <c r="BL1191" s="10">
        <f>SUM(AL1191:AQ1191)</f>
        <v>5.5</v>
      </c>
      <c r="BM1191" s="12">
        <f t="shared" si="341"/>
        <v>1</v>
      </c>
      <c r="BN1191" s="12">
        <f t="shared" si="341"/>
        <v>0.33333333333333331</v>
      </c>
      <c r="BO1191" s="9">
        <f t="shared" si="342"/>
        <v>5.5</v>
      </c>
      <c r="BP1191" s="39" t="str">
        <f t="shared" si="343"/>
        <v/>
      </c>
      <c r="BQ1191" s="147"/>
      <c r="BR1191" s="9">
        <f t="shared" si="344"/>
        <v>0</v>
      </c>
      <c r="BS1191" s="9">
        <f t="shared" si="345"/>
        <v>0</v>
      </c>
      <c r="BT1191" s="9">
        <f t="shared" si="346"/>
        <v>0</v>
      </c>
      <c r="BU1191" s="9" t="str">
        <f>IFERROR(_xlfn.XLOOKUP(D1191,Sheet1!B:B,Sheet1!L:L),"")</f>
        <v/>
      </c>
      <c r="BV1191" s="9" t="e">
        <f>_xlfn.XLOOKUP(BU1191,Sheet1!S:S,Sheet1!T:T)</f>
        <v>#N/A</v>
      </c>
      <c r="BW1191" s="9" t="e">
        <f>_xlfn.XLOOKUP(D1191,Sheet1!B:B,Sheet1!M:M)</f>
        <v>#N/A</v>
      </c>
      <c r="BZ1191" s="108">
        <f t="shared" si="347"/>
        <v>11</v>
      </c>
      <c r="CB1191" s="12">
        <f>AW1191/AY1191</f>
        <v>0.33333333333333331</v>
      </c>
      <c r="CC1191" s="12">
        <f>AX1191/AY1191</f>
        <v>0.66666666666666663</v>
      </c>
      <c r="CG1191" s="1" t="str">
        <f>IF(BO1191&lt;80,"Below 80",
IF(BO1191&lt;=120,"80-120",
IF(BO1191&lt;=200,"&gt; 120-200",
IF(BO1191&lt;=300,"&gt;200-300",
IF(BO1191&lt;=500,"&gt;300-500",
"&gt;500")))))</f>
        <v>Below 80</v>
      </c>
      <c r="CH1191" s="1" t="str">
        <f>IFERROR(_xlfn.XLOOKUP(CG1191,Scenario!M:M,Scenario!N:N),"")</f>
        <v/>
      </c>
      <c r="CI1191" s="1" t="str">
        <f t="shared" si="348"/>
        <v>Yes</v>
      </c>
      <c r="CJ1191" s="75">
        <v>11</v>
      </c>
    </row>
    <row r="1192" spans="1:88" hidden="1">
      <c r="A1192" s="2">
        <v>1191</v>
      </c>
      <c r="B1192" s="2">
        <v>2025</v>
      </c>
      <c r="C1192" s="1">
        <v>0</v>
      </c>
      <c r="D1192" s="37" t="str">
        <v>001J100000VmcOmIAJ</v>
      </c>
      <c r="E1192" s="37" t="str">
        <v>KS TRADERS</v>
      </c>
      <c r="F1192" s="37" t="str">
        <v>DELHI</v>
      </c>
      <c r="G1192" s="37" t="str">
        <v>SOUTH WEST</v>
      </c>
      <c r="H1192" s="37">
        <v>0</v>
      </c>
      <c r="I1192" s="37" t="str">
        <v>MAHENDRA STEELS</v>
      </c>
      <c r="J1192" s="37" t="str">
        <v>Aman kumar</v>
      </c>
      <c r="K1192" s="37">
        <v>0</v>
      </c>
      <c r="L1192" s="37" t="str">
        <v>C12832</v>
      </c>
      <c r="M1192" s="37" t="str">
        <v>North</v>
      </c>
      <c r="N1192" s="2">
        <v>110043</v>
      </c>
      <c r="O1192" s="2" t="str">
        <v>07DORPS9954D1Z3</v>
      </c>
      <c r="P1192" s="2">
        <v>8750038110</v>
      </c>
      <c r="Q1192" s="2" t="str">
        <v>May'25</v>
      </c>
      <c r="R1192" s="2">
        <v>2026</v>
      </c>
      <c r="S1192" s="1">
        <v>0</v>
      </c>
      <c r="T1192" s="2">
        <v>80</v>
      </c>
      <c r="U1192" s="12">
        <v>0</v>
      </c>
      <c r="V1192" s="1" t="str">
        <v>Challenger</v>
      </c>
      <c r="W1192" s="13">
        <v>0</v>
      </c>
      <c r="X1192" s="13">
        <v>0</v>
      </c>
      <c r="Y1192" s="13">
        <v>0</v>
      </c>
      <c r="Z1192" s="13">
        <v>0</v>
      </c>
      <c r="AA1192" s="13">
        <v>0</v>
      </c>
      <c r="AB1192" s="13">
        <v>0</v>
      </c>
      <c r="AC1192" s="13">
        <v>0</v>
      </c>
      <c r="AD1192" s="13">
        <v>0</v>
      </c>
      <c r="AE1192" s="13">
        <v>0</v>
      </c>
      <c r="AF1192" s="13">
        <v>0</v>
      </c>
      <c r="AG1192" s="13">
        <v>0</v>
      </c>
      <c r="AH1192" s="13">
        <v>0</v>
      </c>
      <c r="AI1192" s="13">
        <v>0</v>
      </c>
      <c r="AJ1192" s="13">
        <v>0</v>
      </c>
      <c r="AK1192" s="13">
        <v>0</v>
      </c>
      <c r="AL1192" s="13">
        <v>0</v>
      </c>
      <c r="AM1192" s="13">
        <v>4.5</v>
      </c>
      <c r="AN1192" s="13">
        <v>0</v>
      </c>
      <c r="AO1192" s="13">
        <v>0</v>
      </c>
      <c r="AP1192" s="13">
        <v>0</v>
      </c>
      <c r="AQ1192" s="13">
        <v>0</v>
      </c>
      <c r="AR1192" s="13">
        <v>0</v>
      </c>
      <c r="AS1192" s="13">
        <v>0</v>
      </c>
      <c r="AT1192" s="13">
        <v>0</v>
      </c>
      <c r="AU1192" s="13">
        <v>0</v>
      </c>
      <c r="AV1192" s="13">
        <v>0</v>
      </c>
      <c r="AW1192" s="16">
        <f t="shared" si="333"/>
        <v>4.5</v>
      </c>
      <c r="AX1192" s="16">
        <v>9</v>
      </c>
      <c r="AY1192" s="10">
        <f t="shared" si="334"/>
        <v>13.5</v>
      </c>
      <c r="AZ1192" s="10">
        <f>SUM(Z1192:AK1192)</f>
        <v>0</v>
      </c>
      <c r="BA1192" s="10">
        <v>9</v>
      </c>
      <c r="BB1192" s="10">
        <f t="shared" si="335"/>
        <v>4.5</v>
      </c>
      <c r="BC1192" s="10">
        <f t="shared" si="336"/>
        <v>1.125</v>
      </c>
      <c r="BD1192" s="10">
        <f t="shared" si="337"/>
        <v>13.5</v>
      </c>
      <c r="BE1192" s="10">
        <f t="shared" si="349"/>
        <v>-4.5</v>
      </c>
      <c r="BF1192" s="2" t="s">
        <v>119</v>
      </c>
      <c r="BG1192" s="10">
        <f t="shared" si="338"/>
        <v>0.5625</v>
      </c>
      <c r="BH1192" s="36" t="s">
        <v>118</v>
      </c>
      <c r="BI1192" s="39" t="str">
        <f t="shared" si="339"/>
        <v/>
      </c>
      <c r="BJ1192" s="39" t="str">
        <f t="shared" si="340"/>
        <v/>
      </c>
      <c r="BK1192" s="16">
        <f>SUM(AR1192:AX1192)</f>
        <v>13.5</v>
      </c>
      <c r="BL1192" s="10">
        <f>SUM(AL1192:AQ1192)</f>
        <v>4.5</v>
      </c>
      <c r="BM1192" s="12">
        <f t="shared" si="341"/>
        <v>1</v>
      </c>
      <c r="BN1192" s="12">
        <f t="shared" si="341"/>
        <v>0.33333333333333331</v>
      </c>
      <c r="BO1192" s="9">
        <f t="shared" si="342"/>
        <v>4.5</v>
      </c>
      <c r="BP1192" s="39" t="str">
        <f t="shared" si="343"/>
        <v/>
      </c>
      <c r="BQ1192" s="147"/>
      <c r="BR1192" s="9">
        <f t="shared" si="344"/>
        <v>0</v>
      </c>
      <c r="BS1192" s="9">
        <f t="shared" si="345"/>
        <v>0</v>
      </c>
      <c r="BT1192" s="9">
        <f t="shared" si="346"/>
        <v>0</v>
      </c>
      <c r="BU1192" s="9" t="str">
        <f>IFERROR(_xlfn.XLOOKUP(D1192,Sheet1!B:B,Sheet1!L:L),"")</f>
        <v/>
      </c>
      <c r="BV1192" s="9" t="e">
        <f>_xlfn.XLOOKUP(BU1192,Sheet1!S:S,Sheet1!T:T)</f>
        <v>#N/A</v>
      </c>
      <c r="BW1192" s="9" t="e">
        <f>_xlfn.XLOOKUP(D1192,Sheet1!B:B,Sheet1!M:M)</f>
        <v>#N/A</v>
      </c>
      <c r="BZ1192" s="108">
        <f t="shared" si="347"/>
        <v>9</v>
      </c>
      <c r="CB1192" s="12">
        <f>AW1192/AY1192</f>
        <v>0.33333333333333331</v>
      </c>
      <c r="CC1192" s="12">
        <f>AX1192/AY1192</f>
        <v>0.66666666666666663</v>
      </c>
      <c r="CG1192" s="1" t="str">
        <f>IF(BO1192&lt;80,"Below 80",
IF(BO1192&lt;=120,"80-120",
IF(BO1192&lt;=200,"&gt; 120-200",
IF(BO1192&lt;=300,"&gt;200-300",
IF(BO1192&lt;=500,"&gt;300-500",
"&gt;500")))))</f>
        <v>Below 80</v>
      </c>
      <c r="CH1192" s="1" t="str">
        <f>IFERROR(_xlfn.XLOOKUP(CG1192,Scenario!M:M,Scenario!N:N),"")</f>
        <v/>
      </c>
      <c r="CI1192" s="1" t="str">
        <f t="shared" si="348"/>
        <v>Yes</v>
      </c>
      <c r="CJ1192" s="75">
        <v>9</v>
      </c>
    </row>
    <row r="1193" spans="1:88" hidden="1">
      <c r="A1193" s="2">
        <v>1192</v>
      </c>
      <c r="B1193" s="2">
        <v>2025</v>
      </c>
      <c r="C1193" s="1">
        <v>0</v>
      </c>
      <c r="D1193" s="37" t="str">
        <v>001J100000Vn1lNIAR</v>
      </c>
      <c r="E1193" s="37" t="str">
        <v>THE STEEL X</v>
      </c>
      <c r="F1193" s="37" t="str">
        <v>DELHI</v>
      </c>
      <c r="G1193" s="37" t="str">
        <v>NORTH EAST</v>
      </c>
      <c r="H1193" s="37">
        <v>0</v>
      </c>
      <c r="I1193" s="37" t="str">
        <v>MAHENDRA STEELS</v>
      </c>
      <c r="J1193" s="37" t="str">
        <v>Aashish Goyal</v>
      </c>
      <c r="K1193" s="37">
        <v>0</v>
      </c>
      <c r="L1193" s="37" t="str">
        <v>C12832</v>
      </c>
      <c r="M1193" s="37" t="str">
        <v>North</v>
      </c>
      <c r="N1193" s="2">
        <v>110094</v>
      </c>
      <c r="O1193" s="2" t="str">
        <v>07CFPPK7014A1ZO</v>
      </c>
      <c r="P1193" s="2">
        <v>9971495088</v>
      </c>
      <c r="Q1193" s="2" t="str">
        <v>May'25</v>
      </c>
      <c r="R1193" s="2">
        <v>2026</v>
      </c>
      <c r="S1193" s="1">
        <v>0</v>
      </c>
      <c r="T1193" s="2">
        <v>80</v>
      </c>
      <c r="U1193" s="12">
        <v>0</v>
      </c>
      <c r="V1193" s="1" t="str">
        <v>Challenger</v>
      </c>
      <c r="W1193" s="13">
        <v>0</v>
      </c>
      <c r="X1193" s="13">
        <v>0</v>
      </c>
      <c r="Y1193" s="13">
        <v>0</v>
      </c>
      <c r="Z1193" s="13">
        <v>0</v>
      </c>
      <c r="AA1193" s="13">
        <v>0</v>
      </c>
      <c r="AB1193" s="13">
        <v>0</v>
      </c>
      <c r="AC1193" s="13">
        <v>0</v>
      </c>
      <c r="AD1193" s="13">
        <v>0</v>
      </c>
      <c r="AE1193" s="13">
        <v>0</v>
      </c>
      <c r="AF1193" s="13">
        <v>0</v>
      </c>
      <c r="AG1193" s="13">
        <v>0</v>
      </c>
      <c r="AH1193" s="13">
        <v>0</v>
      </c>
      <c r="AI1193" s="13">
        <v>0</v>
      </c>
      <c r="AJ1193" s="13">
        <v>0</v>
      </c>
      <c r="AK1193" s="13">
        <v>0</v>
      </c>
      <c r="AL1193" s="13">
        <v>0</v>
      </c>
      <c r="AM1193" s="13">
        <v>3.9</v>
      </c>
      <c r="AN1193" s="13">
        <v>0</v>
      </c>
      <c r="AO1193" s="13">
        <v>0</v>
      </c>
      <c r="AP1193" s="13">
        <v>0</v>
      </c>
      <c r="AQ1193" s="13">
        <v>0</v>
      </c>
      <c r="AR1193" s="13">
        <v>0</v>
      </c>
      <c r="AS1193" s="13">
        <v>0</v>
      </c>
      <c r="AT1193" s="13">
        <v>0</v>
      </c>
      <c r="AU1193" s="13">
        <v>0</v>
      </c>
      <c r="AV1193" s="13">
        <v>0</v>
      </c>
      <c r="AW1193" s="16">
        <f t="shared" si="333"/>
        <v>3.9</v>
      </c>
      <c r="AX1193" s="16">
        <v>7.8</v>
      </c>
      <c r="AY1193" s="10">
        <f t="shared" si="334"/>
        <v>11.7</v>
      </c>
      <c r="AZ1193" s="10">
        <f>SUM(Z1193:AK1193)</f>
        <v>0</v>
      </c>
      <c r="BA1193" s="10">
        <v>8</v>
      </c>
      <c r="BB1193" s="10">
        <f t="shared" si="335"/>
        <v>4.0999999999999996</v>
      </c>
      <c r="BC1193" s="10">
        <f t="shared" si="336"/>
        <v>1.0249999999999999</v>
      </c>
      <c r="BD1193" s="10">
        <f t="shared" si="337"/>
        <v>11.7</v>
      </c>
      <c r="BE1193" s="10">
        <f t="shared" si="349"/>
        <v>-3.9</v>
      </c>
      <c r="BF1193" s="2" t="s">
        <v>119</v>
      </c>
      <c r="BG1193" s="10">
        <f t="shared" si="338"/>
        <v>0.48749999999999999</v>
      </c>
      <c r="BH1193" s="36" t="s">
        <v>118</v>
      </c>
      <c r="BI1193" s="39" t="str">
        <f t="shared" si="339"/>
        <v/>
      </c>
      <c r="BJ1193" s="39" t="str">
        <f t="shared" si="340"/>
        <v/>
      </c>
      <c r="BK1193" s="16">
        <f>SUM(AR1193:AX1193)</f>
        <v>11.7</v>
      </c>
      <c r="BL1193" s="10">
        <f>SUM(AL1193:AQ1193)</f>
        <v>3.9</v>
      </c>
      <c r="BM1193" s="12">
        <f t="shared" si="341"/>
        <v>1</v>
      </c>
      <c r="BN1193" s="12">
        <f t="shared" si="341"/>
        <v>0.33333333333333337</v>
      </c>
      <c r="BO1193" s="9">
        <f t="shared" si="342"/>
        <v>3.9</v>
      </c>
      <c r="BP1193" s="39" t="str">
        <f t="shared" si="343"/>
        <v/>
      </c>
      <c r="BQ1193" s="147"/>
      <c r="BR1193" s="9">
        <f t="shared" si="344"/>
        <v>0</v>
      </c>
      <c r="BS1193" s="9">
        <f t="shared" si="345"/>
        <v>0</v>
      </c>
      <c r="BT1193" s="9">
        <f t="shared" si="346"/>
        <v>0</v>
      </c>
      <c r="BU1193" s="9" t="str">
        <f>IFERROR(_xlfn.XLOOKUP(D1193,Sheet1!B:B,Sheet1!L:L),"")</f>
        <v/>
      </c>
      <c r="BV1193" s="9" t="e">
        <f>_xlfn.XLOOKUP(BU1193,Sheet1!S:S,Sheet1!T:T)</f>
        <v>#N/A</v>
      </c>
      <c r="BW1193" s="9" t="e">
        <f>_xlfn.XLOOKUP(D1193,Sheet1!B:B,Sheet1!M:M)</f>
        <v>#N/A</v>
      </c>
      <c r="BZ1193" s="108">
        <f t="shared" si="347"/>
        <v>7.7999999999999989</v>
      </c>
      <c r="CB1193" s="12">
        <f>AW1193/AY1193</f>
        <v>0.33333333333333337</v>
      </c>
      <c r="CC1193" s="12">
        <f>AX1193/AY1193</f>
        <v>0.66666666666666674</v>
      </c>
      <c r="CG1193" s="1" t="str">
        <f>IF(BO1193&lt;80,"Below 80",
IF(BO1193&lt;=120,"80-120",
IF(BO1193&lt;=200,"&gt; 120-200",
IF(BO1193&lt;=300,"&gt;200-300",
IF(BO1193&lt;=500,"&gt;300-500",
"&gt;500")))))</f>
        <v>Below 80</v>
      </c>
      <c r="CH1193" s="1" t="str">
        <f>IFERROR(_xlfn.XLOOKUP(CG1193,Scenario!M:M,Scenario!N:N),"")</f>
        <v/>
      </c>
      <c r="CI1193" s="1" t="str">
        <f t="shared" si="348"/>
        <v>Yes</v>
      </c>
      <c r="CJ1193" s="75">
        <v>7.8</v>
      </c>
    </row>
    <row r="1194" spans="1:88" hidden="1">
      <c r="A1194" s="2">
        <v>1193</v>
      </c>
      <c r="B1194" s="2">
        <v>2025</v>
      </c>
      <c r="C1194" s="1">
        <v>0</v>
      </c>
      <c r="D1194" s="37" t="str">
        <v>001J100000VmC7NIAV</v>
      </c>
      <c r="E1194" s="37" t="str">
        <v>M/S VIJAY HARDWARE STORE</v>
      </c>
      <c r="F1194" s="37" t="str">
        <v>UTTAR PRADESH</v>
      </c>
      <c r="G1194" s="37" t="str">
        <v>ETAH</v>
      </c>
      <c r="H1194" s="37" t="str">
        <v>Etah</v>
      </c>
      <c r="I1194" s="37" t="str">
        <v>DINESH STEEL PRIVATE LIMITED</v>
      </c>
      <c r="J1194" s="37" t="str">
        <v>Pawan Kumar</v>
      </c>
      <c r="K1194" s="37">
        <v>0</v>
      </c>
      <c r="L1194" s="37" t="str">
        <v>C12820</v>
      </c>
      <c r="M1194" s="37" t="str">
        <v>North</v>
      </c>
      <c r="N1194" s="2">
        <v>207001</v>
      </c>
      <c r="O1194" s="2" t="str">
        <v>09AAKPJ5626P1Z1</v>
      </c>
      <c r="P1194" s="2">
        <v>9761393495</v>
      </c>
      <c r="Q1194" s="2" t="str">
        <v>Jun'25</v>
      </c>
      <c r="R1194" s="2">
        <v>2026</v>
      </c>
      <c r="S1194" s="1">
        <v>0</v>
      </c>
      <c r="T1194" s="2">
        <v>80</v>
      </c>
      <c r="U1194" s="12">
        <v>0</v>
      </c>
      <c r="V1194" s="1" t="str">
        <v>Challenger</v>
      </c>
      <c r="W1194" s="13">
        <v>0</v>
      </c>
      <c r="X1194" s="13">
        <v>0</v>
      </c>
      <c r="Y1194" s="13">
        <v>0</v>
      </c>
      <c r="Z1194" s="13">
        <v>0</v>
      </c>
      <c r="AA1194" s="13">
        <v>0</v>
      </c>
      <c r="AB1194" s="13">
        <v>0</v>
      </c>
      <c r="AC1194" s="13">
        <v>0</v>
      </c>
      <c r="AD1194" s="13">
        <v>0</v>
      </c>
      <c r="AE1194" s="13">
        <v>0</v>
      </c>
      <c r="AF1194" s="13">
        <v>0</v>
      </c>
      <c r="AG1194" s="13">
        <v>0</v>
      </c>
      <c r="AH1194" s="13">
        <v>0</v>
      </c>
      <c r="AI1194" s="13">
        <v>0</v>
      </c>
      <c r="AJ1194" s="13">
        <v>0</v>
      </c>
      <c r="AK1194" s="13">
        <v>0</v>
      </c>
      <c r="AL1194" s="13">
        <v>0</v>
      </c>
      <c r="AM1194" s="13">
        <v>0</v>
      </c>
      <c r="AN1194" s="13">
        <v>12</v>
      </c>
      <c r="AO1194" s="13">
        <v>0</v>
      </c>
      <c r="AP1194" s="13">
        <v>0</v>
      </c>
      <c r="AQ1194" s="13">
        <v>0</v>
      </c>
      <c r="AR1194" s="13">
        <v>0</v>
      </c>
      <c r="AS1194" s="13">
        <v>0</v>
      </c>
      <c r="AT1194" s="13">
        <v>0</v>
      </c>
      <c r="AU1194" s="13">
        <v>0</v>
      </c>
      <c r="AV1194" s="13">
        <v>0</v>
      </c>
      <c r="AW1194" s="16">
        <f t="shared" si="333"/>
        <v>12</v>
      </c>
      <c r="AX1194" s="16">
        <v>24</v>
      </c>
      <c r="AY1194" s="10">
        <f t="shared" si="334"/>
        <v>36</v>
      </c>
      <c r="AZ1194" s="10">
        <f>SUM(Z1194:AK1194)</f>
        <v>0</v>
      </c>
      <c r="BA1194" s="10">
        <v>12</v>
      </c>
      <c r="BB1194" s="10">
        <f t="shared" si="335"/>
        <v>0</v>
      </c>
      <c r="BC1194" s="10">
        <f t="shared" si="336"/>
        <v>0</v>
      </c>
      <c r="BD1194" s="10">
        <f t="shared" si="337"/>
        <v>36</v>
      </c>
      <c r="BE1194" s="10">
        <f t="shared" si="349"/>
        <v>-12</v>
      </c>
      <c r="BF1194" s="2" t="s">
        <v>119</v>
      </c>
      <c r="BG1194" s="10">
        <f t="shared" si="338"/>
        <v>1.5</v>
      </c>
      <c r="BH1194" s="36" t="s">
        <v>118</v>
      </c>
      <c r="BI1194" s="39" t="str">
        <f t="shared" si="339"/>
        <v/>
      </c>
      <c r="BJ1194" s="39" t="str">
        <f t="shared" si="340"/>
        <v/>
      </c>
      <c r="BK1194" s="16">
        <f>SUM(AR1194:AX1194)</f>
        <v>36</v>
      </c>
      <c r="BL1194" s="10">
        <f>SUM(AL1194:AQ1194)</f>
        <v>12</v>
      </c>
      <c r="BM1194" s="12">
        <f t="shared" si="341"/>
        <v>1</v>
      </c>
      <c r="BN1194" s="12">
        <f t="shared" si="341"/>
        <v>0.33333333333333331</v>
      </c>
      <c r="BO1194" s="9">
        <f t="shared" si="342"/>
        <v>12</v>
      </c>
      <c r="BP1194" s="39" t="str">
        <f t="shared" si="343"/>
        <v/>
      </c>
      <c r="BR1194" s="9">
        <f t="shared" si="344"/>
        <v>0</v>
      </c>
      <c r="BS1194" s="9">
        <f t="shared" si="345"/>
        <v>0</v>
      </c>
      <c r="BT1194" s="9">
        <f t="shared" si="346"/>
        <v>0</v>
      </c>
      <c r="BU1194" s="9" t="str">
        <f>IFERROR(_xlfn.XLOOKUP(D1194,Sheet1!B:B,Sheet1!L:L),"")</f>
        <v/>
      </c>
      <c r="BV1194" s="9" t="e">
        <f>_xlfn.XLOOKUP(BU1194,Sheet1!S:S,Sheet1!T:T)</f>
        <v>#N/A</v>
      </c>
      <c r="BW1194" s="9" t="e">
        <f>_xlfn.XLOOKUP(D1194,Sheet1!B:B,Sheet1!M:M)</f>
        <v>#N/A</v>
      </c>
      <c r="BZ1194" s="108">
        <f t="shared" si="347"/>
        <v>24</v>
      </c>
      <c r="CB1194" s="12">
        <f>AW1194/AY1194</f>
        <v>0.33333333333333331</v>
      </c>
      <c r="CC1194" s="12">
        <f>AX1194/AY1194</f>
        <v>0.66666666666666663</v>
      </c>
      <c r="CG1194" s="1" t="str">
        <f>IF(BO1194&lt;80,"Below 80",
IF(BO1194&lt;=120,"80-120",
IF(BO1194&lt;=200,"&gt; 120-200",
IF(BO1194&lt;=300,"&gt;200-300",
IF(BO1194&lt;=500,"&gt;300-500",
"&gt;500")))))</f>
        <v>Below 80</v>
      </c>
      <c r="CH1194" s="1" t="str">
        <f>IFERROR(_xlfn.XLOOKUP(CG1194,Scenario!M:M,Scenario!N:N),"")</f>
        <v/>
      </c>
      <c r="CI1194" s="1" t="str">
        <f t="shared" si="348"/>
        <v>Yes</v>
      </c>
      <c r="CJ1194" s="75">
        <v>24</v>
      </c>
    </row>
    <row r="1195" spans="1:88" hidden="1">
      <c r="A1195" s="2">
        <v>1194</v>
      </c>
      <c r="B1195" s="2">
        <v>2025</v>
      </c>
      <c r="C1195" s="1">
        <v>0</v>
      </c>
      <c r="D1195" s="37" t="str">
        <v>001J100000RzNuoIAF</v>
      </c>
      <c r="E1195" s="37" t="str">
        <v>VARDHMAN STEEL CORPORATION</v>
      </c>
      <c r="F1195" s="37" t="str">
        <v>RAJASTHAN</v>
      </c>
      <c r="G1195" s="37" t="str">
        <v>UDAIPUR</v>
      </c>
      <c r="H1195" s="37" t="str">
        <v>Girwa</v>
      </c>
      <c r="I1195" s="37" t="str">
        <v>J P ALLOYS</v>
      </c>
      <c r="J1195" s="37" t="str">
        <v>Pushpendra Kumar</v>
      </c>
      <c r="K1195" s="37">
        <v>0</v>
      </c>
      <c r="L1195" s="37" t="str">
        <v>C13188</v>
      </c>
      <c r="M1195" s="37" t="str">
        <v>North</v>
      </c>
      <c r="N1195" s="2">
        <v>313001</v>
      </c>
      <c r="O1195" s="2" t="str">
        <v>08AARFV6747N1Z1</v>
      </c>
      <c r="P1195" s="2">
        <v>7737959392</v>
      </c>
      <c r="Q1195" s="2" t="str">
        <v>Jun'25</v>
      </c>
      <c r="R1195" s="2">
        <v>2026</v>
      </c>
      <c r="S1195" s="1">
        <v>0</v>
      </c>
      <c r="T1195" s="2">
        <v>650</v>
      </c>
      <c r="U1195" s="12">
        <v>2.1630769230769231E-2</v>
      </c>
      <c r="V1195" s="1" t="str">
        <v>Alien</v>
      </c>
      <c r="W1195" s="13">
        <v>0</v>
      </c>
      <c r="X1195" s="13">
        <v>0</v>
      </c>
      <c r="Y1195" s="13">
        <v>0</v>
      </c>
      <c r="Z1195" s="13">
        <v>0</v>
      </c>
      <c r="AA1195" s="13">
        <v>0</v>
      </c>
      <c r="AB1195" s="13">
        <v>0</v>
      </c>
      <c r="AC1195" s="13">
        <v>0</v>
      </c>
      <c r="AD1195" s="13">
        <v>0</v>
      </c>
      <c r="AE1195" s="13">
        <v>0</v>
      </c>
      <c r="AF1195" s="13">
        <v>0</v>
      </c>
      <c r="AG1195" s="13">
        <v>0</v>
      </c>
      <c r="AH1195" s="13">
        <v>0</v>
      </c>
      <c r="AI1195" s="13">
        <v>0</v>
      </c>
      <c r="AJ1195" s="13">
        <v>0</v>
      </c>
      <c r="AK1195" s="13">
        <v>0</v>
      </c>
      <c r="AL1195" s="13">
        <v>0</v>
      </c>
      <c r="AM1195" s="13">
        <v>0</v>
      </c>
      <c r="AN1195" s="13">
        <v>30</v>
      </c>
      <c r="AO1195" s="13">
        <v>0</v>
      </c>
      <c r="AP1195" s="13">
        <v>0</v>
      </c>
      <c r="AQ1195" s="13">
        <v>0</v>
      </c>
      <c r="AR1195" s="13">
        <v>0</v>
      </c>
      <c r="AS1195" s="13">
        <v>0</v>
      </c>
      <c r="AT1195" s="13">
        <v>42.18</v>
      </c>
      <c r="AU1195" s="13">
        <v>0</v>
      </c>
      <c r="AV1195" s="13">
        <v>0</v>
      </c>
      <c r="AW1195" s="16">
        <f t="shared" si="333"/>
        <v>72.180000000000007</v>
      </c>
      <c r="AX1195" s="16">
        <v>60</v>
      </c>
      <c r="AY1195" s="10">
        <f t="shared" si="334"/>
        <v>132.18</v>
      </c>
      <c r="AZ1195" s="10">
        <f>SUM(Z1195:AK1195)</f>
        <v>0</v>
      </c>
      <c r="BA1195" s="10">
        <v>100</v>
      </c>
      <c r="BB1195" s="10">
        <f t="shared" si="335"/>
        <v>27.819999999999993</v>
      </c>
      <c r="BC1195" s="10">
        <f t="shared" si="336"/>
        <v>6.9549999999999983</v>
      </c>
      <c r="BD1195" s="10">
        <f t="shared" si="337"/>
        <v>132.18</v>
      </c>
      <c r="BE1195" s="10">
        <f t="shared" si="349"/>
        <v>-72.180000000000007</v>
      </c>
      <c r="BF1195" s="2" t="s">
        <v>119</v>
      </c>
      <c r="BG1195" s="10">
        <f t="shared" si="338"/>
        <v>3.75</v>
      </c>
      <c r="BH1195" s="36" t="s">
        <v>118</v>
      </c>
      <c r="BI1195" s="39" t="str">
        <f t="shared" si="339"/>
        <v/>
      </c>
      <c r="BJ1195" s="39" t="str">
        <f t="shared" si="340"/>
        <v/>
      </c>
      <c r="BK1195" s="16">
        <f>SUM(AR1195:AX1195)</f>
        <v>174.36</v>
      </c>
      <c r="BL1195" s="10">
        <f>SUM(AL1195:AQ1195)</f>
        <v>30</v>
      </c>
      <c r="BM1195" s="12">
        <f t="shared" si="341"/>
        <v>1.3191103041307308</v>
      </c>
      <c r="BN1195" s="12">
        <f t="shared" si="341"/>
        <v>0.22696323195642304</v>
      </c>
      <c r="BO1195" s="9">
        <f t="shared" si="342"/>
        <v>30</v>
      </c>
      <c r="BP1195" s="39" t="str">
        <f t="shared" si="343"/>
        <v/>
      </c>
      <c r="BQ1195" s="147"/>
      <c r="BR1195" s="9">
        <f t="shared" si="344"/>
        <v>0</v>
      </c>
      <c r="BS1195" s="9">
        <f t="shared" si="345"/>
        <v>0</v>
      </c>
      <c r="BT1195" s="9">
        <f t="shared" si="346"/>
        <v>0</v>
      </c>
      <c r="BU1195" s="9" t="str">
        <f>IFERROR(_xlfn.XLOOKUP(D1195,Sheet1!B:B,Sheet1!L:L),"")</f>
        <v/>
      </c>
      <c r="BV1195" s="9" t="e">
        <f>_xlfn.XLOOKUP(BU1195,Sheet1!S:S,Sheet1!T:T)</f>
        <v>#N/A</v>
      </c>
      <c r="BW1195" s="9" t="e">
        <f>_xlfn.XLOOKUP(D1195,Sheet1!B:B,Sheet1!M:M)</f>
        <v>#N/A</v>
      </c>
      <c r="BZ1195" s="108">
        <f t="shared" si="347"/>
        <v>60</v>
      </c>
      <c r="CB1195" s="12">
        <f>AW1195/AY1195</f>
        <v>0.54607353608715392</v>
      </c>
      <c r="CC1195" s="12">
        <f>AX1195/AY1195</f>
        <v>0.45392646391284608</v>
      </c>
      <c r="CG1195" s="1" t="str">
        <f>IF(BO1195&lt;80,"Below 80",
IF(BO1195&lt;=120,"80-120",
IF(BO1195&lt;=200,"&gt; 120-200",
IF(BO1195&lt;=300,"&gt;200-300",
IF(BO1195&lt;=500,"&gt;300-500",
"&gt;500")))))</f>
        <v>Below 80</v>
      </c>
      <c r="CH1195" s="1" t="str">
        <f>IFERROR(_xlfn.XLOOKUP(CG1195,Scenario!M:M,Scenario!N:N),"")</f>
        <v/>
      </c>
      <c r="CI1195" s="1" t="str">
        <f t="shared" si="348"/>
        <v>Yes</v>
      </c>
      <c r="CJ1195" s="75">
        <v>60</v>
      </c>
    </row>
    <row r="1196" spans="1:88" hidden="1">
      <c r="A1196" s="2">
        <v>1195</v>
      </c>
      <c r="B1196" s="2">
        <v>2025</v>
      </c>
      <c r="C1196" s="1">
        <v>0</v>
      </c>
      <c r="D1196" s="37" t="str">
        <v>0015g00001cbH7AAAU</v>
      </c>
      <c r="E1196" s="37" t="str">
        <v>M/S ANIL BUILDING STORE</v>
      </c>
      <c r="F1196" s="37" t="str">
        <v>UTTAR PRADESH</v>
      </c>
      <c r="G1196" s="37" t="str">
        <v>PILIBHIT</v>
      </c>
      <c r="H1196" s="37" t="str">
        <v>Bareilly</v>
      </c>
      <c r="I1196" s="37" t="str">
        <v>Khandelwal Associates</v>
      </c>
      <c r="J1196" s="37" t="str">
        <v>SHIV KUMAR</v>
      </c>
      <c r="K1196" s="37">
        <v>0</v>
      </c>
      <c r="L1196" s="37" t="str">
        <v>C12818</v>
      </c>
      <c r="M1196" s="37" t="str">
        <v>North</v>
      </c>
      <c r="N1196" s="2">
        <v>262201</v>
      </c>
      <c r="O1196" s="2" t="str">
        <v>09AGFPA0372G1ZT</v>
      </c>
      <c r="P1196" s="2">
        <v>9871903895</v>
      </c>
      <c r="Q1196" s="2" t="str">
        <v>Jun'25</v>
      </c>
      <c r="R1196" s="2">
        <v>2026</v>
      </c>
      <c r="S1196" s="1">
        <v>0</v>
      </c>
      <c r="T1196" s="2">
        <v>80</v>
      </c>
      <c r="U1196" s="12">
        <v>2.5000000000000001E-2</v>
      </c>
      <c r="V1196" s="1" t="str">
        <v>Challenger</v>
      </c>
      <c r="W1196" s="13">
        <v>0</v>
      </c>
      <c r="X1196" s="13">
        <v>0</v>
      </c>
      <c r="Y1196" s="13">
        <v>0</v>
      </c>
      <c r="Z1196" s="13">
        <v>0</v>
      </c>
      <c r="AA1196" s="13">
        <v>0</v>
      </c>
      <c r="AB1196" s="13">
        <v>0</v>
      </c>
      <c r="AC1196" s="13">
        <v>0</v>
      </c>
      <c r="AD1196" s="13">
        <v>0</v>
      </c>
      <c r="AE1196" s="13">
        <v>0</v>
      </c>
      <c r="AF1196" s="13">
        <v>0</v>
      </c>
      <c r="AG1196" s="13">
        <v>0</v>
      </c>
      <c r="AH1196" s="13">
        <v>0</v>
      </c>
      <c r="AI1196" s="13">
        <v>0</v>
      </c>
      <c r="AJ1196" s="13">
        <v>0</v>
      </c>
      <c r="AK1196" s="13">
        <v>0</v>
      </c>
      <c r="AL1196" s="13">
        <v>0</v>
      </c>
      <c r="AM1196" s="13">
        <v>0</v>
      </c>
      <c r="AN1196" s="13">
        <v>10</v>
      </c>
      <c r="AO1196" s="13">
        <v>0</v>
      </c>
      <c r="AP1196" s="13">
        <v>0</v>
      </c>
      <c r="AQ1196" s="13">
        <v>0</v>
      </c>
      <c r="AR1196" s="13">
        <v>0</v>
      </c>
      <c r="AS1196" s="13">
        <v>5</v>
      </c>
      <c r="AT1196" s="13">
        <v>1</v>
      </c>
      <c r="AU1196" s="13">
        <v>5</v>
      </c>
      <c r="AV1196" s="13">
        <v>0</v>
      </c>
      <c r="AW1196" s="16">
        <f t="shared" si="333"/>
        <v>21</v>
      </c>
      <c r="AX1196" s="16">
        <v>20</v>
      </c>
      <c r="AY1196" s="10">
        <f t="shared" si="334"/>
        <v>41</v>
      </c>
      <c r="AZ1196" s="10">
        <f>SUM(Z1196:AK1196)</f>
        <v>0</v>
      </c>
      <c r="BA1196" s="10">
        <v>20</v>
      </c>
      <c r="BB1196" s="10">
        <f t="shared" si="335"/>
        <v>-1</v>
      </c>
      <c r="BC1196" s="10">
        <f t="shared" si="336"/>
        <v>-0.25</v>
      </c>
      <c r="BD1196" s="10">
        <f t="shared" si="337"/>
        <v>41</v>
      </c>
      <c r="BE1196" s="10">
        <f t="shared" si="349"/>
        <v>-21</v>
      </c>
      <c r="BF1196" s="2" t="s">
        <v>119</v>
      </c>
      <c r="BG1196" s="10">
        <f t="shared" si="338"/>
        <v>1.875</v>
      </c>
      <c r="BH1196" s="36" t="s">
        <v>118</v>
      </c>
      <c r="BI1196" s="39" t="str">
        <f t="shared" si="339"/>
        <v/>
      </c>
      <c r="BJ1196" s="39" t="str">
        <f t="shared" si="340"/>
        <v/>
      </c>
      <c r="BK1196" s="16">
        <f>SUM(AR1196:AX1196)</f>
        <v>52</v>
      </c>
      <c r="BL1196" s="10">
        <f>SUM(AL1196:AQ1196)</f>
        <v>10</v>
      </c>
      <c r="BM1196" s="12">
        <f t="shared" si="341"/>
        <v>1.2682926829268293</v>
      </c>
      <c r="BN1196" s="12">
        <f t="shared" si="341"/>
        <v>0.24390243902439024</v>
      </c>
      <c r="BO1196" s="9">
        <f t="shared" si="342"/>
        <v>15</v>
      </c>
      <c r="BP1196" s="39" t="str">
        <f t="shared" si="343"/>
        <v/>
      </c>
      <c r="BQ1196" s="147"/>
      <c r="BR1196" s="9">
        <f t="shared" si="344"/>
        <v>0</v>
      </c>
      <c r="BS1196" s="9">
        <f t="shared" si="345"/>
        <v>0</v>
      </c>
      <c r="BT1196" s="9">
        <f t="shared" si="346"/>
        <v>0</v>
      </c>
      <c r="BU1196" s="9" t="str">
        <f>IFERROR(_xlfn.XLOOKUP(D1196,Sheet1!B:B,Sheet1!L:L),"")</f>
        <v/>
      </c>
      <c r="BV1196" s="9" t="e">
        <f>_xlfn.XLOOKUP(BU1196,Sheet1!S:S,Sheet1!T:T)</f>
        <v>#N/A</v>
      </c>
      <c r="BW1196" s="9" t="e">
        <f>_xlfn.XLOOKUP(D1196,Sheet1!B:B,Sheet1!M:M)</f>
        <v>#N/A</v>
      </c>
      <c r="BZ1196" s="108">
        <f t="shared" si="347"/>
        <v>20</v>
      </c>
      <c r="CB1196" s="12">
        <f>AW1196/AY1196</f>
        <v>0.51219512195121952</v>
      </c>
      <c r="CC1196" s="12">
        <f>AX1196/AY1196</f>
        <v>0.48780487804878048</v>
      </c>
      <c r="CG1196" s="1" t="str">
        <f>IF(BO1196&lt;80,"Below 80",
IF(BO1196&lt;=120,"80-120",
IF(BO1196&lt;=200,"&gt; 120-200",
IF(BO1196&lt;=300,"&gt;200-300",
IF(BO1196&lt;=500,"&gt;300-500",
"&gt;500")))))</f>
        <v>Below 80</v>
      </c>
      <c r="CH1196" s="1" t="str">
        <f>IFERROR(_xlfn.XLOOKUP(CG1196,Scenario!M:M,Scenario!N:N),"")</f>
        <v/>
      </c>
      <c r="CI1196" s="1" t="str">
        <f t="shared" si="348"/>
        <v>Yes</v>
      </c>
      <c r="CJ1196" s="75">
        <v>15</v>
      </c>
    </row>
    <row r="1197" spans="1:88" hidden="1">
      <c r="A1197" s="2">
        <v>1196</v>
      </c>
      <c r="B1197" s="2">
        <v>2025</v>
      </c>
      <c r="C1197" s="1">
        <v>0</v>
      </c>
      <c r="D1197" s="37" t="str">
        <v>001J100000BafauIAB</v>
      </c>
      <c r="E1197" s="37" t="str">
        <v>GUPTA SALES CORPORATION</v>
      </c>
      <c r="F1197" s="37" t="str">
        <v>DELHI</v>
      </c>
      <c r="G1197" s="37" t="str">
        <v>SOUTH</v>
      </c>
      <c r="H1197" s="37">
        <v>0</v>
      </c>
      <c r="I1197" s="37" t="str">
        <v>MAHENDRA STEELS</v>
      </c>
      <c r="J1197" s="37" t="str">
        <v>Aman kumar</v>
      </c>
      <c r="K1197" s="37">
        <v>0</v>
      </c>
      <c r="L1197" s="37" t="str">
        <v>C12832</v>
      </c>
      <c r="M1197" s="37" t="str">
        <v>North</v>
      </c>
      <c r="N1197" s="2">
        <v>110014</v>
      </c>
      <c r="O1197" s="2" t="str">
        <v>07AAPPG2627J1ZK</v>
      </c>
      <c r="P1197" s="2">
        <v>9818242546</v>
      </c>
      <c r="Q1197" s="2" t="str">
        <v>Jun'25</v>
      </c>
      <c r="R1197" s="2">
        <v>2026</v>
      </c>
      <c r="S1197" s="1">
        <v>0</v>
      </c>
      <c r="T1197" s="2">
        <v>300</v>
      </c>
      <c r="U1197" s="12">
        <v>0</v>
      </c>
      <c r="V1197" s="1" t="str">
        <v>Alien</v>
      </c>
      <c r="W1197" s="13">
        <v>0</v>
      </c>
      <c r="X1197" s="13">
        <v>0</v>
      </c>
      <c r="Y1197" s="13">
        <v>0</v>
      </c>
      <c r="Z1197" s="13">
        <v>0</v>
      </c>
      <c r="AA1197" s="13">
        <v>0</v>
      </c>
      <c r="AB1197" s="13">
        <v>0</v>
      </c>
      <c r="AC1197" s="13">
        <v>0</v>
      </c>
      <c r="AD1197" s="13">
        <v>0</v>
      </c>
      <c r="AE1197" s="13">
        <v>0</v>
      </c>
      <c r="AF1197" s="13">
        <v>0</v>
      </c>
      <c r="AG1197" s="13">
        <v>0</v>
      </c>
      <c r="AH1197" s="13">
        <v>0</v>
      </c>
      <c r="AI1197" s="13">
        <v>0</v>
      </c>
      <c r="AJ1197" s="13">
        <v>0</v>
      </c>
      <c r="AK1197" s="13">
        <v>0</v>
      </c>
      <c r="AL1197" s="13">
        <v>0</v>
      </c>
      <c r="AM1197" s="13">
        <v>0</v>
      </c>
      <c r="AN1197" s="13">
        <v>3.92</v>
      </c>
      <c r="AO1197" s="13">
        <v>0</v>
      </c>
      <c r="AP1197" s="13">
        <v>0</v>
      </c>
      <c r="AQ1197" s="13">
        <v>0</v>
      </c>
      <c r="AR1197" s="13">
        <v>0</v>
      </c>
      <c r="AS1197" s="13">
        <v>0</v>
      </c>
      <c r="AT1197" s="13">
        <v>0</v>
      </c>
      <c r="AU1197" s="13">
        <v>0</v>
      </c>
      <c r="AV1197" s="13">
        <v>0</v>
      </c>
      <c r="AW1197" s="16">
        <f t="shared" si="333"/>
        <v>3.92</v>
      </c>
      <c r="AX1197" s="16">
        <v>7.84</v>
      </c>
      <c r="AY1197" s="10">
        <f t="shared" si="334"/>
        <v>11.76</v>
      </c>
      <c r="AZ1197" s="10">
        <f>SUM(Z1197:AK1197)</f>
        <v>0</v>
      </c>
      <c r="BA1197" s="10">
        <v>8</v>
      </c>
      <c r="BB1197" s="10">
        <f t="shared" si="335"/>
        <v>4.08</v>
      </c>
      <c r="BC1197" s="10">
        <f t="shared" si="336"/>
        <v>1.02</v>
      </c>
      <c r="BD1197" s="10">
        <f t="shared" si="337"/>
        <v>11.76</v>
      </c>
      <c r="BE1197" s="10">
        <f t="shared" si="349"/>
        <v>-3.92</v>
      </c>
      <c r="BF1197" s="2" t="s">
        <v>119</v>
      </c>
      <c r="BG1197" s="10">
        <f t="shared" si="338"/>
        <v>0.49</v>
      </c>
      <c r="BH1197" s="36" t="s">
        <v>118</v>
      </c>
      <c r="BI1197" s="39" t="str">
        <f t="shared" si="339"/>
        <v/>
      </c>
      <c r="BJ1197" s="39" t="str">
        <f t="shared" si="340"/>
        <v/>
      </c>
      <c r="BK1197" s="16">
        <f>SUM(AR1197:AX1197)</f>
        <v>11.76</v>
      </c>
      <c r="BL1197" s="10">
        <f>SUM(AL1197:AQ1197)</f>
        <v>3.92</v>
      </c>
      <c r="BM1197" s="12">
        <f t="shared" si="341"/>
        <v>1</v>
      </c>
      <c r="BN1197" s="12">
        <f t="shared" si="341"/>
        <v>0.33333333333333331</v>
      </c>
      <c r="BO1197" s="9">
        <f t="shared" si="342"/>
        <v>3.92</v>
      </c>
      <c r="BP1197" s="39" t="str">
        <f t="shared" si="343"/>
        <v/>
      </c>
      <c r="BQ1197" s="147"/>
      <c r="BR1197" s="9">
        <f t="shared" si="344"/>
        <v>0</v>
      </c>
      <c r="BS1197" s="9">
        <f t="shared" si="345"/>
        <v>0</v>
      </c>
      <c r="BT1197" s="9">
        <f t="shared" si="346"/>
        <v>0</v>
      </c>
      <c r="BU1197" s="9" t="str">
        <f>IFERROR(_xlfn.XLOOKUP(D1197,Sheet1!B:B,Sheet1!L:L),"")</f>
        <v/>
      </c>
      <c r="BV1197" s="9" t="e">
        <f>_xlfn.XLOOKUP(BU1197,Sheet1!S:S,Sheet1!T:T)</f>
        <v>#N/A</v>
      </c>
      <c r="BW1197" s="9" t="e">
        <f>_xlfn.XLOOKUP(D1197,Sheet1!B:B,Sheet1!M:M)</f>
        <v>#N/A</v>
      </c>
      <c r="BZ1197" s="108">
        <f t="shared" si="347"/>
        <v>7.84</v>
      </c>
      <c r="CB1197" s="12">
        <f>AW1197/AY1197</f>
        <v>0.33333333333333331</v>
      </c>
      <c r="CC1197" s="12">
        <f>AX1197/AY1197</f>
        <v>0.66666666666666663</v>
      </c>
      <c r="CG1197" s="1" t="str">
        <f>IF(BO1197&lt;80,"Below 80",
IF(BO1197&lt;=120,"80-120",
IF(BO1197&lt;=200,"&gt; 120-200",
IF(BO1197&lt;=300,"&gt;200-300",
IF(BO1197&lt;=500,"&gt;300-500",
"&gt;500")))))</f>
        <v>Below 80</v>
      </c>
      <c r="CH1197" s="1" t="str">
        <f>IFERROR(_xlfn.XLOOKUP(CG1197,Scenario!M:M,Scenario!N:N),"")</f>
        <v/>
      </c>
      <c r="CI1197" s="1" t="str">
        <f t="shared" si="348"/>
        <v>Yes</v>
      </c>
      <c r="CJ1197" s="75">
        <v>7.84</v>
      </c>
    </row>
    <row r="1198" spans="1:88" hidden="1">
      <c r="A1198" s="2">
        <v>1197</v>
      </c>
      <c r="B1198" s="2">
        <v>2025</v>
      </c>
      <c r="C1198" s="1">
        <v>0</v>
      </c>
      <c r="D1198" s="37" t="str">
        <v>001J100000Vn6xxIAB</v>
      </c>
      <c r="E1198" s="37" t="str">
        <v>KHANDELWAL  STEELS</v>
      </c>
      <c r="F1198" s="37" t="str">
        <v>DELHI</v>
      </c>
      <c r="G1198" s="37" t="str">
        <v>SOUTH</v>
      </c>
      <c r="H1198" s="37">
        <v>0</v>
      </c>
      <c r="I1198" s="37" t="str">
        <v>MAHENDRA STEELS</v>
      </c>
      <c r="J1198" s="37" t="str">
        <v>Aman kumar</v>
      </c>
      <c r="K1198" s="37">
        <v>0</v>
      </c>
      <c r="L1198" s="37" t="str">
        <v>C12832</v>
      </c>
      <c r="M1198" s="37" t="str">
        <v>North</v>
      </c>
      <c r="N1198" s="2">
        <v>110030</v>
      </c>
      <c r="O1198" s="2" t="str">
        <v>07ABDFK0080E1ZR</v>
      </c>
      <c r="P1198" s="2">
        <v>9711127499</v>
      </c>
      <c r="Q1198" s="2" t="str">
        <v>Jun'25</v>
      </c>
      <c r="R1198" s="2">
        <v>2026</v>
      </c>
      <c r="S1198" s="1">
        <v>0</v>
      </c>
      <c r="T1198" s="2">
        <v>300</v>
      </c>
      <c r="U1198" s="12">
        <v>9.056666666666667E-2</v>
      </c>
      <c r="V1198" s="1" t="str">
        <v>Alien</v>
      </c>
      <c r="W1198" s="13">
        <v>0</v>
      </c>
      <c r="X1198" s="13">
        <v>0</v>
      </c>
      <c r="Y1198" s="13">
        <v>0</v>
      </c>
      <c r="Z1198" s="13">
        <v>0</v>
      </c>
      <c r="AA1198" s="13">
        <v>0</v>
      </c>
      <c r="AB1198" s="13">
        <v>0</v>
      </c>
      <c r="AC1198" s="13">
        <v>0</v>
      </c>
      <c r="AD1198" s="13">
        <v>0</v>
      </c>
      <c r="AE1198" s="13">
        <v>0</v>
      </c>
      <c r="AF1198" s="13">
        <v>0</v>
      </c>
      <c r="AG1198" s="13">
        <v>0</v>
      </c>
      <c r="AH1198" s="13">
        <v>0</v>
      </c>
      <c r="AI1198" s="13">
        <v>0</v>
      </c>
      <c r="AJ1198" s="13">
        <v>0</v>
      </c>
      <c r="AK1198" s="13">
        <v>0</v>
      </c>
      <c r="AL1198" s="13">
        <v>0</v>
      </c>
      <c r="AM1198" s="13">
        <v>0</v>
      </c>
      <c r="AN1198" s="13">
        <v>50.23</v>
      </c>
      <c r="AO1198" s="13">
        <v>132.03</v>
      </c>
      <c r="AP1198" s="13">
        <v>77.650000000000006</v>
      </c>
      <c r="AQ1198" s="13">
        <v>118.72</v>
      </c>
      <c r="AR1198" s="13">
        <v>24</v>
      </c>
      <c r="AS1198" s="13">
        <v>35.65</v>
      </c>
      <c r="AT1198" s="13">
        <v>22.01</v>
      </c>
      <c r="AU1198" s="13">
        <v>53</v>
      </c>
      <c r="AV1198" s="13">
        <v>6.5</v>
      </c>
      <c r="AW1198" s="16">
        <f t="shared" si="333"/>
        <v>513.29</v>
      </c>
      <c r="AX1198" s="16">
        <f>AW1198*2</f>
        <v>1026.58</v>
      </c>
      <c r="AY1198" s="10">
        <f>AW1198+AX1198</f>
        <v>1539.87</v>
      </c>
      <c r="AZ1198" s="10">
        <f>SUM(Z1198:AK1198)</f>
        <v>0</v>
      </c>
      <c r="BA1198" s="10">
        <v>1251</v>
      </c>
      <c r="BB1198" s="10">
        <f t="shared" si="335"/>
        <v>737.71</v>
      </c>
      <c r="BC1198" s="10">
        <f t="shared" si="336"/>
        <v>184.42750000000001</v>
      </c>
      <c r="BD1198" s="10">
        <f t="shared" si="337"/>
        <v>1539.87</v>
      </c>
      <c r="BE1198" s="10">
        <f t="shared" si="349"/>
        <v>-513.29</v>
      </c>
      <c r="BF1198" s="2" t="s">
        <v>119</v>
      </c>
      <c r="BG1198" s="10">
        <f t="shared" si="338"/>
        <v>54.784999999999997</v>
      </c>
      <c r="BH1198" s="36" t="s">
        <v>118</v>
      </c>
      <c r="BI1198" s="39" t="str">
        <f t="shared" si="339"/>
        <v>E</v>
      </c>
      <c r="BJ1198" s="39" t="str">
        <f t="shared" si="340"/>
        <v>E</v>
      </c>
      <c r="BK1198" s="16">
        <f>SUM(AR1198:AX1198)</f>
        <v>1681.0299999999997</v>
      </c>
      <c r="BL1198" s="10">
        <f>SUM(AL1198:AQ1198)</f>
        <v>378.63</v>
      </c>
      <c r="BM1198" s="12">
        <f t="shared" si="341"/>
        <v>1.0916700760453804</v>
      </c>
      <c r="BN1198" s="12">
        <f t="shared" si="341"/>
        <v>0.2458843928383565</v>
      </c>
      <c r="BO1198" s="9">
        <f t="shared" si="342"/>
        <v>438.28</v>
      </c>
      <c r="BP1198" s="39" t="str">
        <f t="shared" si="343"/>
        <v>B</v>
      </c>
      <c r="BQ1198" s="147"/>
      <c r="BR1198" s="9">
        <f t="shared" si="344"/>
        <v>0</v>
      </c>
      <c r="BS1198" s="9">
        <f t="shared" si="345"/>
        <v>0</v>
      </c>
      <c r="BT1198" s="9">
        <f t="shared" si="346"/>
        <v>0</v>
      </c>
      <c r="BU1198" s="9" t="str">
        <f>IFERROR(_xlfn.XLOOKUP(D1198,Sheet1!B:B,Sheet1!L:L),"")</f>
        <v/>
      </c>
      <c r="BV1198" s="9" t="e">
        <f>_xlfn.XLOOKUP(BU1198,Sheet1!S:S,Sheet1!T:T)</f>
        <v>#N/A</v>
      </c>
      <c r="BW1198" s="9" t="e">
        <f>_xlfn.XLOOKUP(D1198,Sheet1!B:B,Sheet1!M:M)</f>
        <v>#N/A</v>
      </c>
      <c r="BX1198" s="11" t="s">
        <v>123</v>
      </c>
      <c r="BY1198" s="1">
        <v>1251</v>
      </c>
      <c r="BZ1198" s="108">
        <f t="shared" si="347"/>
        <v>1026.58</v>
      </c>
      <c r="CB1198" s="12">
        <f>AW1198/AY1198</f>
        <v>0.33333333333333331</v>
      </c>
      <c r="CC1198" s="12">
        <f>AX1198/AY1198</f>
        <v>0.66666666666666663</v>
      </c>
      <c r="CD1198" s="75">
        <f>AW1198*1</f>
        <v>513.29</v>
      </c>
      <c r="CF1198" s="75">
        <f>CD1198+AW1198</f>
        <v>1026.58</v>
      </c>
      <c r="CG1198" s="1" t="str">
        <f>IF(BO1198&lt;80,"Below 80",
IF(BO1198&lt;=120,"80-120",
IF(BO1198&lt;=200,"&gt; 120-200",
IF(BO1198&lt;=300,"&gt;200-300",
IF(BO1198&lt;=500,"&gt;300-500",
"&gt;500")))))</f>
        <v>&gt;300-500</v>
      </c>
      <c r="CH1198" s="1" t="str">
        <f>IFERROR(_xlfn.XLOOKUP(CG1198,Scenario!M:M,Scenario!N:N),"")</f>
        <v>D</v>
      </c>
      <c r="CI1198" s="1" t="b">
        <f t="shared" si="348"/>
        <v>0</v>
      </c>
      <c r="CJ1198" s="75">
        <v>840.91</v>
      </c>
    </row>
    <row r="1199" spans="1:88" hidden="1">
      <c r="A1199" s="2">
        <v>1198</v>
      </c>
      <c r="B1199" s="2">
        <v>2025</v>
      </c>
      <c r="C1199" s="1">
        <v>0</v>
      </c>
      <c r="D1199" s="37" t="str">
        <v>001J100000VngxMIAR</v>
      </c>
      <c r="E1199" s="37" t="str">
        <v>SHREE BALAJI STEEL AND CEMENT</v>
      </c>
      <c r="F1199" s="37" t="str">
        <v>DELHI</v>
      </c>
      <c r="G1199" s="37" t="str">
        <v>SOUTH</v>
      </c>
      <c r="H1199" s="37">
        <v>0</v>
      </c>
      <c r="I1199" s="37" t="str">
        <v>MAHENDRA STEELS</v>
      </c>
      <c r="J1199" s="37" t="str">
        <v>Aman kumar</v>
      </c>
      <c r="K1199" s="37">
        <v>0</v>
      </c>
      <c r="L1199" s="37" t="str">
        <v>C12832</v>
      </c>
      <c r="M1199" s="37" t="str">
        <v>North</v>
      </c>
      <c r="N1199" s="2">
        <v>110074</v>
      </c>
      <c r="O1199" s="2" t="str">
        <v>07DVCPK7985L1ZS</v>
      </c>
      <c r="P1199" s="2">
        <v>9212223043</v>
      </c>
      <c r="Q1199" s="2" t="str">
        <v>Jun'25</v>
      </c>
      <c r="R1199" s="2">
        <v>2026</v>
      </c>
      <c r="S1199" s="1">
        <v>0</v>
      </c>
      <c r="T1199" s="2">
        <v>100</v>
      </c>
      <c r="U1199" s="12">
        <v>0</v>
      </c>
      <c r="V1199" s="1" t="str">
        <v>Challenger</v>
      </c>
      <c r="W1199" s="13">
        <v>0</v>
      </c>
      <c r="X1199" s="13">
        <v>0</v>
      </c>
      <c r="Y1199" s="13">
        <v>0</v>
      </c>
      <c r="Z1199" s="13">
        <v>0</v>
      </c>
      <c r="AA1199" s="13">
        <v>0</v>
      </c>
      <c r="AB1199" s="13">
        <v>0</v>
      </c>
      <c r="AC1199" s="13">
        <v>0</v>
      </c>
      <c r="AD1199" s="13">
        <v>0</v>
      </c>
      <c r="AE1199" s="13">
        <v>0</v>
      </c>
      <c r="AF1199" s="13">
        <v>0</v>
      </c>
      <c r="AG1199" s="13">
        <v>0</v>
      </c>
      <c r="AH1199" s="13">
        <v>0</v>
      </c>
      <c r="AI1199" s="13">
        <v>0</v>
      </c>
      <c r="AJ1199" s="13">
        <v>0</v>
      </c>
      <c r="AK1199" s="13">
        <v>0</v>
      </c>
      <c r="AL1199" s="13">
        <v>0</v>
      </c>
      <c r="AM1199" s="13">
        <v>0</v>
      </c>
      <c r="AN1199" s="13">
        <v>10.4</v>
      </c>
      <c r="AO1199" s="13">
        <v>50.61</v>
      </c>
      <c r="AP1199" s="13">
        <v>9.18</v>
      </c>
      <c r="AQ1199" s="13">
        <v>0</v>
      </c>
      <c r="AR1199" s="13">
        <v>4</v>
      </c>
      <c r="AS1199" s="13">
        <v>0</v>
      </c>
      <c r="AT1199" s="13">
        <v>0</v>
      </c>
      <c r="AU1199" s="13">
        <v>0</v>
      </c>
      <c r="AV1199" s="13">
        <v>0</v>
      </c>
      <c r="AW1199" s="16">
        <f t="shared" si="333"/>
        <v>74.19</v>
      </c>
      <c r="AX1199" s="16">
        <f>AW1199*2</f>
        <v>148.38</v>
      </c>
      <c r="AY1199" s="10">
        <f>AW1199+AX1199</f>
        <v>222.57</v>
      </c>
      <c r="AZ1199" s="10">
        <f>SUM(Z1199:AK1199)</f>
        <v>0</v>
      </c>
      <c r="BA1199" s="10">
        <v>135</v>
      </c>
      <c r="BB1199" s="10">
        <f t="shared" si="335"/>
        <v>60.81</v>
      </c>
      <c r="BC1199" s="10">
        <f t="shared" si="336"/>
        <v>15.202500000000001</v>
      </c>
      <c r="BD1199" s="10">
        <f t="shared" si="337"/>
        <v>222.57</v>
      </c>
      <c r="BE1199" s="10">
        <f t="shared" si="349"/>
        <v>-74.19</v>
      </c>
      <c r="BF1199" s="2" t="s">
        <v>119</v>
      </c>
      <c r="BG1199" s="10">
        <f t="shared" si="338"/>
        <v>9.2737499999999997</v>
      </c>
      <c r="BH1199" s="36" t="s">
        <v>118</v>
      </c>
      <c r="BI1199" s="39" t="str">
        <f t="shared" si="339"/>
        <v/>
      </c>
      <c r="BJ1199" s="39" t="str">
        <f t="shared" si="340"/>
        <v>A</v>
      </c>
      <c r="BK1199" s="16">
        <f>SUM(AR1199:AX1199)</f>
        <v>226.57</v>
      </c>
      <c r="BL1199" s="10">
        <f>SUM(AL1199:AQ1199)</f>
        <v>70.19</v>
      </c>
      <c r="BM1199" s="12">
        <f t="shared" si="341"/>
        <v>1.017971874017163</v>
      </c>
      <c r="BN1199" s="12">
        <f t="shared" si="341"/>
        <v>0.31536145931617021</v>
      </c>
      <c r="BO1199" s="9">
        <f t="shared" si="342"/>
        <v>74.19</v>
      </c>
      <c r="BP1199" s="39" t="str">
        <f t="shared" si="343"/>
        <v/>
      </c>
      <c r="BQ1199" s="147"/>
      <c r="BR1199" s="9">
        <f t="shared" si="344"/>
        <v>0</v>
      </c>
      <c r="BS1199" s="9">
        <f t="shared" si="345"/>
        <v>0</v>
      </c>
      <c r="BT1199" s="9">
        <f t="shared" si="346"/>
        <v>0</v>
      </c>
      <c r="BU1199" s="9" t="str">
        <f>IFERROR(_xlfn.XLOOKUP(D1199,Sheet1!B:B,Sheet1!L:L),"")</f>
        <v/>
      </c>
      <c r="BV1199" s="9" t="e">
        <f>_xlfn.XLOOKUP(BU1199,Sheet1!S:S,Sheet1!T:T)</f>
        <v>#N/A</v>
      </c>
      <c r="BW1199" s="9" t="e">
        <f>_xlfn.XLOOKUP(D1199,Sheet1!B:B,Sheet1!M:M)</f>
        <v>#N/A</v>
      </c>
      <c r="BX1199" s="11" t="s">
        <v>123</v>
      </c>
      <c r="BZ1199" s="108">
        <f t="shared" si="347"/>
        <v>148.38</v>
      </c>
      <c r="CB1199" s="12">
        <f>AW1199/AY1199</f>
        <v>0.33333333333333331</v>
      </c>
      <c r="CC1199" s="12">
        <f>AX1199/AY1199</f>
        <v>0.66666666666666663</v>
      </c>
      <c r="CG1199" s="1" t="str">
        <f>IF(BO1199&lt;80,"Below 80",
IF(BO1199&lt;=120,"80-120",
IF(BO1199&lt;=200,"&gt; 120-200",
IF(BO1199&lt;=300,"&gt;200-300",
IF(BO1199&lt;=500,"&gt;300-500",
"&gt;500")))))</f>
        <v>Below 80</v>
      </c>
      <c r="CH1199" s="1" t="str">
        <f>IFERROR(_xlfn.XLOOKUP(CG1199,Scenario!M:M,Scenario!N:N),"")</f>
        <v/>
      </c>
      <c r="CI1199" s="1" t="str">
        <f t="shared" si="348"/>
        <v>Yes</v>
      </c>
      <c r="CJ1199" s="75">
        <v>148.38</v>
      </c>
    </row>
    <row r="1200" spans="1:88" hidden="1">
      <c r="A1200" s="2">
        <v>1199</v>
      </c>
      <c r="B1200" s="2">
        <v>2025</v>
      </c>
      <c r="C1200" s="1">
        <v>0</v>
      </c>
      <c r="D1200" s="37" t="str">
        <v>0015g00001dIBhxAAG</v>
      </c>
      <c r="E1200" s="37" t="str">
        <v>SHREE SHYAM STEEL</v>
      </c>
      <c r="F1200" s="37" t="str">
        <v>DELHI</v>
      </c>
      <c r="G1200" s="37" t="str">
        <v>SOUTH</v>
      </c>
      <c r="H1200" s="37">
        <v>0</v>
      </c>
      <c r="I1200" s="37" t="str">
        <v>MAHENDRA STEELS</v>
      </c>
      <c r="J1200" s="37" t="str">
        <v>Aman kumar</v>
      </c>
      <c r="K1200" s="37">
        <v>0</v>
      </c>
      <c r="L1200" s="37" t="str">
        <v>C12832</v>
      </c>
      <c r="M1200" s="37" t="str">
        <v>North</v>
      </c>
      <c r="N1200" s="2">
        <v>110047</v>
      </c>
      <c r="O1200" s="2" t="str">
        <v>07ANTPA7861M1ZB</v>
      </c>
      <c r="P1200" s="2">
        <v>8010117407</v>
      </c>
      <c r="Q1200" s="2" t="str">
        <v>Jun'25</v>
      </c>
      <c r="R1200" s="2">
        <v>2026</v>
      </c>
      <c r="S1200" s="1">
        <v>0</v>
      </c>
      <c r="T1200" s="2">
        <v>100</v>
      </c>
      <c r="U1200" s="12">
        <v>0</v>
      </c>
      <c r="V1200" s="1" t="str">
        <v>Challenger</v>
      </c>
      <c r="W1200" s="13">
        <v>0</v>
      </c>
      <c r="X1200" s="13">
        <v>0</v>
      </c>
      <c r="Y1200" s="13">
        <v>0</v>
      </c>
      <c r="Z1200" s="13">
        <v>0</v>
      </c>
      <c r="AA1200" s="13">
        <v>0</v>
      </c>
      <c r="AB1200" s="13">
        <v>0</v>
      </c>
      <c r="AC1200" s="13">
        <v>0</v>
      </c>
      <c r="AD1200" s="13">
        <v>0</v>
      </c>
      <c r="AE1200" s="13">
        <v>0</v>
      </c>
      <c r="AF1200" s="13">
        <v>0</v>
      </c>
      <c r="AG1200" s="13">
        <v>0</v>
      </c>
      <c r="AH1200" s="13">
        <v>0</v>
      </c>
      <c r="AI1200" s="13">
        <v>0</v>
      </c>
      <c r="AJ1200" s="13">
        <v>0</v>
      </c>
      <c r="AK1200" s="13">
        <v>0</v>
      </c>
      <c r="AL1200" s="13">
        <v>0</v>
      </c>
      <c r="AM1200" s="13">
        <v>0</v>
      </c>
      <c r="AN1200" s="13">
        <v>10.5</v>
      </c>
      <c r="AO1200" s="13">
        <v>0</v>
      </c>
      <c r="AP1200" s="13">
        <v>0</v>
      </c>
      <c r="AQ1200" s="13">
        <v>0</v>
      </c>
      <c r="AR1200" s="13">
        <v>2</v>
      </c>
      <c r="AS1200" s="13">
        <v>0</v>
      </c>
      <c r="AT1200" s="13">
        <v>0</v>
      </c>
      <c r="AU1200" s="13">
        <v>0</v>
      </c>
      <c r="AV1200" s="13">
        <v>0</v>
      </c>
      <c r="AW1200" s="16">
        <f t="shared" si="333"/>
        <v>12.5</v>
      </c>
      <c r="AX1200" s="16">
        <v>25</v>
      </c>
      <c r="AY1200" s="10">
        <f t="shared" si="334"/>
        <v>37.5</v>
      </c>
      <c r="AZ1200" s="10">
        <f>SUM(Z1200:AK1200)</f>
        <v>0</v>
      </c>
      <c r="BA1200" s="10">
        <v>22</v>
      </c>
      <c r="BB1200" s="10">
        <f t="shared" si="335"/>
        <v>9.5</v>
      </c>
      <c r="BC1200" s="10">
        <f t="shared" si="336"/>
        <v>2.375</v>
      </c>
      <c r="BD1200" s="10">
        <f t="shared" si="337"/>
        <v>37.5</v>
      </c>
      <c r="BE1200" s="10">
        <f t="shared" si="349"/>
        <v>-12.5</v>
      </c>
      <c r="BF1200" s="2" t="s">
        <v>119</v>
      </c>
      <c r="BG1200" s="10">
        <f t="shared" si="338"/>
        <v>1.5625</v>
      </c>
      <c r="BH1200" s="36" t="s">
        <v>118</v>
      </c>
      <c r="BI1200" s="39" t="str">
        <f t="shared" si="339"/>
        <v/>
      </c>
      <c r="BJ1200" s="39" t="str">
        <f t="shared" si="340"/>
        <v/>
      </c>
      <c r="BK1200" s="16">
        <f>SUM(AR1200:AX1200)</f>
        <v>39.5</v>
      </c>
      <c r="BL1200" s="10">
        <f>SUM(AL1200:AQ1200)</f>
        <v>10.5</v>
      </c>
      <c r="BM1200" s="12">
        <f t="shared" si="341"/>
        <v>1.0533333333333332</v>
      </c>
      <c r="BN1200" s="12">
        <f t="shared" si="341"/>
        <v>0.28000000000000003</v>
      </c>
      <c r="BO1200" s="9">
        <f t="shared" si="342"/>
        <v>12.5</v>
      </c>
      <c r="BP1200" s="39" t="str">
        <f t="shared" si="343"/>
        <v/>
      </c>
      <c r="BQ1200" s="147"/>
      <c r="BR1200" s="9">
        <f t="shared" si="344"/>
        <v>0</v>
      </c>
      <c r="BS1200" s="9">
        <f t="shared" si="345"/>
        <v>0</v>
      </c>
      <c r="BT1200" s="9">
        <f t="shared" si="346"/>
        <v>0</v>
      </c>
      <c r="BU1200" s="9" t="str">
        <f>IFERROR(_xlfn.XLOOKUP(D1200,Sheet1!B:B,Sheet1!L:L),"")</f>
        <v/>
      </c>
      <c r="BV1200" s="9" t="e">
        <f>_xlfn.XLOOKUP(BU1200,Sheet1!S:S,Sheet1!T:T)</f>
        <v>#N/A</v>
      </c>
      <c r="BW1200" s="9" t="e">
        <f>_xlfn.XLOOKUP(D1200,Sheet1!B:B,Sheet1!M:M)</f>
        <v>#N/A</v>
      </c>
      <c r="BZ1200" s="108">
        <f t="shared" si="347"/>
        <v>25</v>
      </c>
      <c r="CB1200" s="12">
        <f>AW1200/AY1200</f>
        <v>0.33333333333333331</v>
      </c>
      <c r="CC1200" s="12">
        <f>AX1200/AY1200</f>
        <v>0.66666666666666663</v>
      </c>
      <c r="CG1200" s="1" t="str">
        <f>IF(BO1200&lt;80,"Below 80",
IF(BO1200&lt;=120,"80-120",
IF(BO1200&lt;=200,"&gt; 120-200",
IF(BO1200&lt;=300,"&gt;200-300",
IF(BO1200&lt;=500,"&gt;300-500",
"&gt;500")))))</f>
        <v>Below 80</v>
      </c>
      <c r="CH1200" s="1" t="str">
        <f>IFERROR(_xlfn.XLOOKUP(CG1200,Scenario!M:M,Scenario!N:N),"")</f>
        <v/>
      </c>
      <c r="CI1200" s="1" t="str">
        <f t="shared" si="348"/>
        <v>Yes</v>
      </c>
      <c r="CJ1200" s="75">
        <v>25</v>
      </c>
    </row>
    <row r="1201" spans="1:88" hidden="1">
      <c r="A1201" s="2">
        <v>1200</v>
      </c>
      <c r="B1201" s="2">
        <v>2025</v>
      </c>
      <c r="C1201" s="1">
        <v>0</v>
      </c>
      <c r="D1201" s="37" t="str">
        <v>001J100000VngwnIAB</v>
      </c>
      <c r="E1201" s="37" t="str">
        <v>DADA HARIDASS CONSTRUCTION COMPANY</v>
      </c>
      <c r="F1201" s="37" t="str">
        <v>DELHI</v>
      </c>
      <c r="G1201" s="37" t="str">
        <v>SOUTH WEST</v>
      </c>
      <c r="H1201" s="37">
        <v>0</v>
      </c>
      <c r="I1201" s="37" t="str">
        <v>MAHENDRA STEELS</v>
      </c>
      <c r="J1201" s="37" t="str">
        <v>Aman kumar</v>
      </c>
      <c r="K1201" s="37">
        <v>0</v>
      </c>
      <c r="L1201" s="37" t="str">
        <v>C12832</v>
      </c>
      <c r="M1201" s="37" t="str">
        <v>North</v>
      </c>
      <c r="N1201" s="2">
        <v>110072</v>
      </c>
      <c r="O1201" s="2" t="str">
        <v>07AKJPD1694C1ZE</v>
      </c>
      <c r="P1201" s="2">
        <v>9212611000</v>
      </c>
      <c r="Q1201" s="2" t="str">
        <v>Jun'25</v>
      </c>
      <c r="R1201" s="2">
        <v>2026</v>
      </c>
      <c r="S1201" s="1">
        <v>0</v>
      </c>
      <c r="T1201" s="2">
        <v>20</v>
      </c>
      <c r="U1201" s="12">
        <v>0.25833333333333336</v>
      </c>
      <c r="V1201" s="1" t="str">
        <v>Friendly</v>
      </c>
      <c r="W1201" s="13">
        <v>0</v>
      </c>
      <c r="X1201" s="13">
        <v>0</v>
      </c>
      <c r="Y1201" s="13">
        <v>0</v>
      </c>
      <c r="Z1201" s="13">
        <v>0</v>
      </c>
      <c r="AA1201" s="13">
        <v>0</v>
      </c>
      <c r="AB1201" s="13">
        <v>0</v>
      </c>
      <c r="AC1201" s="13">
        <v>0</v>
      </c>
      <c r="AD1201" s="13">
        <v>0</v>
      </c>
      <c r="AE1201" s="13">
        <v>0</v>
      </c>
      <c r="AF1201" s="13">
        <v>0</v>
      </c>
      <c r="AG1201" s="13">
        <v>0</v>
      </c>
      <c r="AH1201" s="13">
        <v>0</v>
      </c>
      <c r="AI1201" s="13">
        <v>0</v>
      </c>
      <c r="AJ1201" s="13">
        <v>0</v>
      </c>
      <c r="AK1201" s="13">
        <v>0</v>
      </c>
      <c r="AL1201" s="13">
        <v>0</v>
      </c>
      <c r="AM1201" s="13">
        <v>0</v>
      </c>
      <c r="AN1201" s="13">
        <v>12.2</v>
      </c>
      <c r="AO1201" s="13">
        <v>0</v>
      </c>
      <c r="AP1201" s="13">
        <v>5.0999999999999996</v>
      </c>
      <c r="AQ1201" s="13">
        <v>2</v>
      </c>
      <c r="AR1201" s="13">
        <v>3</v>
      </c>
      <c r="AS1201" s="13">
        <v>5</v>
      </c>
      <c r="AT1201" s="13">
        <v>6</v>
      </c>
      <c r="AU1201" s="13">
        <v>6</v>
      </c>
      <c r="AV1201" s="13">
        <v>3.5</v>
      </c>
      <c r="AW1201" s="16">
        <f t="shared" si="333"/>
        <v>39.299999999999997</v>
      </c>
      <c r="AX1201" s="16">
        <v>44.599999999999994</v>
      </c>
      <c r="AY1201" s="10">
        <f t="shared" si="334"/>
        <v>83.899999999999991</v>
      </c>
      <c r="AZ1201" s="10">
        <f>SUM(Z1201:AK1201)</f>
        <v>0</v>
      </c>
      <c r="BA1201" s="10">
        <v>42</v>
      </c>
      <c r="BB1201" s="10">
        <f t="shared" si="335"/>
        <v>2.7000000000000028</v>
      </c>
      <c r="BC1201" s="10">
        <f t="shared" si="336"/>
        <v>0.67500000000000071</v>
      </c>
      <c r="BD1201" s="10">
        <f t="shared" si="337"/>
        <v>83.899999999999991</v>
      </c>
      <c r="BE1201" s="10">
        <f t="shared" si="349"/>
        <v>-39.299999999999997</v>
      </c>
      <c r="BF1201" s="2" t="s">
        <v>119</v>
      </c>
      <c r="BG1201" s="10">
        <f t="shared" si="338"/>
        <v>3.4124999999999996</v>
      </c>
      <c r="BH1201" s="36" t="s">
        <v>118</v>
      </c>
      <c r="BI1201" s="39" t="str">
        <f t="shared" si="339"/>
        <v/>
      </c>
      <c r="BJ1201" s="39" t="str">
        <f t="shared" si="340"/>
        <v/>
      </c>
      <c r="BK1201" s="16">
        <f>SUM(AR1201:AX1201)</f>
        <v>107.39999999999999</v>
      </c>
      <c r="BL1201" s="10">
        <f>SUM(AL1201:AQ1201)</f>
        <v>19.299999999999997</v>
      </c>
      <c r="BM1201" s="12">
        <f t="shared" si="341"/>
        <v>1.2800953516090585</v>
      </c>
      <c r="BN1201" s="12">
        <f t="shared" si="341"/>
        <v>0.23003575685339689</v>
      </c>
      <c r="BO1201" s="9">
        <f t="shared" si="342"/>
        <v>27.299999999999997</v>
      </c>
      <c r="BP1201" s="39" t="str">
        <f t="shared" si="343"/>
        <v/>
      </c>
      <c r="BQ1201" s="147"/>
      <c r="BR1201" s="9">
        <f t="shared" si="344"/>
        <v>0</v>
      </c>
      <c r="BS1201" s="9">
        <f t="shared" si="345"/>
        <v>0</v>
      </c>
      <c r="BT1201" s="9">
        <f t="shared" si="346"/>
        <v>0</v>
      </c>
      <c r="BU1201" s="9" t="str">
        <f>IFERROR(_xlfn.XLOOKUP(D1201,Sheet1!B:B,Sheet1!L:L),"")</f>
        <v/>
      </c>
      <c r="BV1201" s="9" t="e">
        <f>_xlfn.XLOOKUP(BU1201,Sheet1!S:S,Sheet1!T:T)</f>
        <v>#N/A</v>
      </c>
      <c r="BW1201" s="9" t="e">
        <f>_xlfn.XLOOKUP(D1201,Sheet1!B:B,Sheet1!M:M)</f>
        <v>#N/A</v>
      </c>
      <c r="BZ1201" s="108">
        <f t="shared" si="347"/>
        <v>44.599999999999994</v>
      </c>
      <c r="CB1201" s="12">
        <f>AW1201/AY1201</f>
        <v>0.46841477949940408</v>
      </c>
      <c r="CC1201" s="12">
        <f>AX1201/AY1201</f>
        <v>0.53158522050059598</v>
      </c>
      <c r="CG1201" s="1" t="str">
        <f>IF(BO1201&lt;80,"Below 80",
IF(BO1201&lt;=120,"80-120",
IF(BO1201&lt;=200,"&gt; 120-200",
IF(BO1201&lt;=300,"&gt;200-300",
IF(BO1201&lt;=500,"&gt;300-500",
"&gt;500")))))</f>
        <v>Below 80</v>
      </c>
      <c r="CH1201" s="1" t="str">
        <f>IFERROR(_xlfn.XLOOKUP(CG1201,Scenario!M:M,Scenario!N:N),"")</f>
        <v/>
      </c>
      <c r="CI1201" s="1" t="str">
        <f t="shared" si="348"/>
        <v>Yes</v>
      </c>
      <c r="CJ1201" s="75">
        <v>39.599999999999994</v>
      </c>
    </row>
    <row r="1202" spans="1:88" hidden="1">
      <c r="A1202" s="2">
        <v>1201</v>
      </c>
      <c r="B1202" s="2">
        <v>2025</v>
      </c>
      <c r="C1202" s="1">
        <v>0</v>
      </c>
      <c r="D1202" s="37" t="str">
        <v>001J100000Vnk3hIAB</v>
      </c>
      <c r="E1202" s="37" t="str">
        <v>SANJAY CEMENT TRADERS</v>
      </c>
      <c r="F1202" s="37" t="str">
        <v>DELHI</v>
      </c>
      <c r="G1202" s="37" t="str">
        <v>SOUTH</v>
      </c>
      <c r="H1202" s="37">
        <v>0</v>
      </c>
      <c r="I1202" s="37" t="str">
        <v>MAHENDRA STEELS</v>
      </c>
      <c r="J1202" s="37" t="str">
        <v>Aman kumar</v>
      </c>
      <c r="K1202" s="37">
        <v>0</v>
      </c>
      <c r="L1202" s="37" t="str">
        <v>C12832</v>
      </c>
      <c r="M1202" s="37" t="str">
        <v>North</v>
      </c>
      <c r="N1202" s="2">
        <v>110044</v>
      </c>
      <c r="O1202" s="2" t="str">
        <v>07AAKPK2281R1Z3</v>
      </c>
      <c r="P1202" s="2">
        <v>9810591122</v>
      </c>
      <c r="Q1202" s="2" t="str">
        <v>Jun'25</v>
      </c>
      <c r="R1202" s="2">
        <v>2026</v>
      </c>
      <c r="S1202" s="1">
        <v>0</v>
      </c>
      <c r="T1202" s="2">
        <v>100</v>
      </c>
      <c r="U1202" s="12">
        <v>0</v>
      </c>
      <c r="V1202" s="1" t="str">
        <v>Challenger</v>
      </c>
      <c r="W1202" s="13">
        <v>0</v>
      </c>
      <c r="X1202" s="13">
        <v>0</v>
      </c>
      <c r="Y1202" s="13">
        <v>0</v>
      </c>
      <c r="Z1202" s="13">
        <v>0</v>
      </c>
      <c r="AA1202" s="13">
        <v>0</v>
      </c>
      <c r="AB1202" s="13">
        <v>0</v>
      </c>
      <c r="AC1202" s="13">
        <v>0</v>
      </c>
      <c r="AD1202" s="13">
        <v>0</v>
      </c>
      <c r="AE1202" s="13">
        <v>0</v>
      </c>
      <c r="AF1202" s="13">
        <v>0</v>
      </c>
      <c r="AG1202" s="13">
        <v>0</v>
      </c>
      <c r="AH1202" s="13">
        <v>0</v>
      </c>
      <c r="AI1202" s="13">
        <v>0</v>
      </c>
      <c r="AJ1202" s="13">
        <v>0</v>
      </c>
      <c r="AK1202" s="13">
        <v>0</v>
      </c>
      <c r="AL1202" s="13">
        <v>0</v>
      </c>
      <c r="AM1202" s="13">
        <v>0</v>
      </c>
      <c r="AN1202" s="13">
        <v>4.57</v>
      </c>
      <c r="AO1202" s="13">
        <v>0</v>
      </c>
      <c r="AP1202" s="13">
        <v>0</v>
      </c>
      <c r="AQ1202" s="13">
        <v>0</v>
      </c>
      <c r="AR1202" s="13">
        <v>0</v>
      </c>
      <c r="AS1202" s="13">
        <v>0</v>
      </c>
      <c r="AT1202" s="13">
        <v>0</v>
      </c>
      <c r="AU1202" s="13">
        <v>0</v>
      </c>
      <c r="AV1202" s="13">
        <v>0</v>
      </c>
      <c r="AW1202" s="16">
        <f t="shared" si="333"/>
        <v>4.57</v>
      </c>
      <c r="AX1202" s="16">
        <v>9.14</v>
      </c>
      <c r="AY1202" s="10">
        <f t="shared" si="334"/>
        <v>13.71</v>
      </c>
      <c r="AZ1202" s="10">
        <f>SUM(Z1202:AK1202)</f>
        <v>0</v>
      </c>
      <c r="BA1202" s="10">
        <v>10</v>
      </c>
      <c r="BB1202" s="10">
        <f t="shared" si="335"/>
        <v>5.43</v>
      </c>
      <c r="BC1202" s="10">
        <f t="shared" si="336"/>
        <v>1.3574999999999999</v>
      </c>
      <c r="BD1202" s="10">
        <f t="shared" si="337"/>
        <v>13.71</v>
      </c>
      <c r="BE1202" s="10">
        <f t="shared" si="349"/>
        <v>-4.57</v>
      </c>
      <c r="BF1202" s="2" t="s">
        <v>119</v>
      </c>
      <c r="BG1202" s="10">
        <f t="shared" si="338"/>
        <v>0.57125000000000004</v>
      </c>
      <c r="BH1202" s="36" t="s">
        <v>118</v>
      </c>
      <c r="BI1202" s="39" t="str">
        <f t="shared" si="339"/>
        <v/>
      </c>
      <c r="BJ1202" s="39" t="str">
        <f t="shared" si="340"/>
        <v/>
      </c>
      <c r="BK1202" s="16">
        <f>SUM(AR1202:AX1202)</f>
        <v>13.71</v>
      </c>
      <c r="BL1202" s="10">
        <f>SUM(AL1202:AQ1202)</f>
        <v>4.57</v>
      </c>
      <c r="BM1202" s="12">
        <f t="shared" si="341"/>
        <v>1</v>
      </c>
      <c r="BN1202" s="12">
        <f t="shared" si="341"/>
        <v>0.33333333333333331</v>
      </c>
      <c r="BO1202" s="9">
        <f t="shared" si="342"/>
        <v>4.57</v>
      </c>
      <c r="BP1202" s="39" t="str">
        <f t="shared" si="343"/>
        <v/>
      </c>
      <c r="BQ1202" s="147"/>
      <c r="BR1202" s="9">
        <f t="shared" si="344"/>
        <v>0</v>
      </c>
      <c r="BS1202" s="9">
        <f t="shared" si="345"/>
        <v>0</v>
      </c>
      <c r="BT1202" s="9">
        <f t="shared" si="346"/>
        <v>0</v>
      </c>
      <c r="BU1202" s="9" t="str">
        <f>IFERROR(_xlfn.XLOOKUP(D1202,Sheet1!B:B,Sheet1!L:L),"")</f>
        <v/>
      </c>
      <c r="BV1202" s="9" t="e">
        <f>_xlfn.XLOOKUP(BU1202,Sheet1!S:S,Sheet1!T:T)</f>
        <v>#N/A</v>
      </c>
      <c r="BW1202" s="9" t="e">
        <f>_xlfn.XLOOKUP(D1202,Sheet1!B:B,Sheet1!M:M)</f>
        <v>#N/A</v>
      </c>
      <c r="BZ1202" s="108">
        <f t="shared" si="347"/>
        <v>9.14</v>
      </c>
      <c r="CB1202" s="12">
        <f>AW1202/AY1202</f>
        <v>0.33333333333333331</v>
      </c>
      <c r="CC1202" s="12">
        <f>AX1202/AY1202</f>
        <v>0.66666666666666663</v>
      </c>
      <c r="CG1202" s="1" t="str">
        <f>IF(BO1202&lt;80,"Below 80",
IF(BO1202&lt;=120,"80-120",
IF(BO1202&lt;=200,"&gt; 120-200",
IF(BO1202&lt;=300,"&gt;200-300",
IF(BO1202&lt;=500,"&gt;300-500",
"&gt;500")))))</f>
        <v>Below 80</v>
      </c>
      <c r="CH1202" s="1" t="str">
        <f>IFERROR(_xlfn.XLOOKUP(CG1202,Scenario!M:M,Scenario!N:N),"")</f>
        <v/>
      </c>
      <c r="CI1202" s="1" t="str">
        <f t="shared" si="348"/>
        <v>Yes</v>
      </c>
      <c r="CJ1202" s="75">
        <v>9.14</v>
      </c>
    </row>
    <row r="1203" spans="1:88" hidden="1">
      <c r="A1203" s="2">
        <v>1202</v>
      </c>
      <c r="B1203" s="2">
        <v>2025</v>
      </c>
      <c r="C1203" s="1">
        <v>0</v>
      </c>
      <c r="D1203" s="37" t="str">
        <v>001J100000VnFv5IAF</v>
      </c>
      <c r="E1203" s="37" t="str">
        <v>TUTEJA STEEL CORPORATION</v>
      </c>
      <c r="F1203" s="37" t="str">
        <v>HARYANA</v>
      </c>
      <c r="G1203" s="37" t="str">
        <v>GURUGRAM</v>
      </c>
      <c r="H1203" s="37" t="str">
        <v>Gurugram</v>
      </c>
      <c r="I1203" s="37" t="str">
        <v>NIKUNJ UDYOG</v>
      </c>
      <c r="J1203" s="37" t="str">
        <v>Shiv Shankar Sharma</v>
      </c>
      <c r="K1203" s="37">
        <v>0</v>
      </c>
      <c r="L1203" s="37" t="str">
        <v>C12828</v>
      </c>
      <c r="M1203" s="37" t="str">
        <v>North</v>
      </c>
      <c r="N1203" s="2">
        <v>122001</v>
      </c>
      <c r="O1203" s="2" t="str">
        <v>06CJMPT0650A1ZF</v>
      </c>
      <c r="P1203" s="2">
        <v>9555690735</v>
      </c>
      <c r="Q1203" s="2" t="str">
        <v>Jun'25</v>
      </c>
      <c r="R1203" s="2">
        <v>2026</v>
      </c>
      <c r="S1203" s="1">
        <v>0</v>
      </c>
      <c r="T1203" s="2">
        <v>125</v>
      </c>
      <c r="U1203" s="12">
        <v>2.6666666666666668E-2</v>
      </c>
      <c r="V1203" s="1" t="str">
        <v>Challenger</v>
      </c>
      <c r="W1203" s="13">
        <v>0</v>
      </c>
      <c r="X1203" s="13">
        <v>0</v>
      </c>
      <c r="Y1203" s="13">
        <v>0</v>
      </c>
      <c r="Z1203" s="13">
        <v>0</v>
      </c>
      <c r="AA1203" s="13">
        <v>0</v>
      </c>
      <c r="AB1203" s="13">
        <v>0</v>
      </c>
      <c r="AC1203" s="13">
        <v>0</v>
      </c>
      <c r="AD1203" s="13">
        <v>0</v>
      </c>
      <c r="AE1203" s="13">
        <v>0</v>
      </c>
      <c r="AF1203" s="13">
        <v>0</v>
      </c>
      <c r="AG1203" s="13">
        <v>0</v>
      </c>
      <c r="AH1203" s="13">
        <v>0</v>
      </c>
      <c r="AI1203" s="13">
        <v>0</v>
      </c>
      <c r="AJ1203" s="13">
        <v>0</v>
      </c>
      <c r="AK1203" s="13">
        <v>0</v>
      </c>
      <c r="AL1203" s="13">
        <v>0</v>
      </c>
      <c r="AM1203" s="13">
        <v>0</v>
      </c>
      <c r="AN1203" s="13">
        <v>35</v>
      </c>
      <c r="AO1203" s="13">
        <v>0</v>
      </c>
      <c r="AP1203" s="13">
        <v>0</v>
      </c>
      <c r="AQ1203" s="13">
        <v>0</v>
      </c>
      <c r="AR1203" s="13">
        <v>0</v>
      </c>
      <c r="AS1203" s="13">
        <v>0</v>
      </c>
      <c r="AT1203" s="13">
        <v>0</v>
      </c>
      <c r="AU1203" s="13">
        <v>10</v>
      </c>
      <c r="AV1203" s="13">
        <v>0</v>
      </c>
      <c r="AW1203" s="16">
        <f t="shared" si="333"/>
        <v>45</v>
      </c>
      <c r="AX1203" s="16">
        <v>70</v>
      </c>
      <c r="AY1203" s="10">
        <f t="shared" si="334"/>
        <v>115</v>
      </c>
      <c r="AZ1203" s="10">
        <f>SUM(Z1203:AK1203)</f>
        <v>0</v>
      </c>
      <c r="BA1203" s="10">
        <v>70</v>
      </c>
      <c r="BB1203" s="10">
        <f t="shared" si="335"/>
        <v>25</v>
      </c>
      <c r="BC1203" s="10">
        <f t="shared" si="336"/>
        <v>6.25</v>
      </c>
      <c r="BD1203" s="10">
        <f t="shared" si="337"/>
        <v>115</v>
      </c>
      <c r="BE1203" s="10">
        <f t="shared" si="349"/>
        <v>-45</v>
      </c>
      <c r="BF1203" s="2" t="s">
        <v>119</v>
      </c>
      <c r="BG1203" s="10">
        <f t="shared" si="338"/>
        <v>4.375</v>
      </c>
      <c r="BH1203" s="36" t="s">
        <v>118</v>
      </c>
      <c r="BI1203" s="39" t="str">
        <f t="shared" si="339"/>
        <v/>
      </c>
      <c r="BJ1203" s="39" t="str">
        <f t="shared" si="340"/>
        <v/>
      </c>
      <c r="BK1203" s="16">
        <f>SUM(AR1203:AX1203)</f>
        <v>125</v>
      </c>
      <c r="BL1203" s="10">
        <f>SUM(AL1203:AQ1203)</f>
        <v>35</v>
      </c>
      <c r="BM1203" s="12">
        <f t="shared" si="341"/>
        <v>1.0869565217391304</v>
      </c>
      <c r="BN1203" s="12">
        <f t="shared" si="341"/>
        <v>0.30434782608695654</v>
      </c>
      <c r="BO1203" s="9">
        <f t="shared" si="342"/>
        <v>35</v>
      </c>
      <c r="BP1203" s="39" t="str">
        <f t="shared" si="343"/>
        <v/>
      </c>
      <c r="BQ1203" s="147"/>
      <c r="BR1203" s="9">
        <f t="shared" si="344"/>
        <v>0</v>
      </c>
      <c r="BS1203" s="9">
        <f t="shared" si="345"/>
        <v>0</v>
      </c>
      <c r="BT1203" s="9">
        <f t="shared" si="346"/>
        <v>0</v>
      </c>
      <c r="BU1203" s="9" t="str">
        <f>IFERROR(_xlfn.XLOOKUP(D1203,Sheet1!B:B,Sheet1!L:L),"")</f>
        <v/>
      </c>
      <c r="BV1203" s="9" t="e">
        <f>_xlfn.XLOOKUP(BU1203,Sheet1!S:S,Sheet1!T:T)</f>
        <v>#N/A</v>
      </c>
      <c r="BW1203" s="9" t="e">
        <f>_xlfn.XLOOKUP(D1203,Sheet1!B:B,Sheet1!M:M)</f>
        <v>#N/A</v>
      </c>
      <c r="BZ1203" s="108">
        <f t="shared" si="347"/>
        <v>70</v>
      </c>
      <c r="CB1203" s="12">
        <f>AW1203/AY1203</f>
        <v>0.39130434782608697</v>
      </c>
      <c r="CC1203" s="12">
        <f>AX1203/AY1203</f>
        <v>0.60869565217391308</v>
      </c>
      <c r="CG1203" s="1" t="str">
        <f>IF(BO1203&lt;80,"Below 80",
IF(BO1203&lt;=120,"80-120",
IF(BO1203&lt;=200,"&gt; 120-200",
IF(BO1203&lt;=300,"&gt;200-300",
IF(BO1203&lt;=500,"&gt;300-500",
"&gt;500")))))</f>
        <v>Below 80</v>
      </c>
      <c r="CH1203" s="1" t="str">
        <f>IFERROR(_xlfn.XLOOKUP(CG1203,Scenario!M:M,Scenario!N:N),"")</f>
        <v/>
      </c>
      <c r="CI1203" s="1" t="str">
        <f t="shared" si="348"/>
        <v>Yes</v>
      </c>
      <c r="CJ1203" s="75">
        <v>70</v>
      </c>
    </row>
    <row r="1204" spans="1:88" hidden="1">
      <c r="A1204" s="2">
        <v>1203</v>
      </c>
      <c r="B1204" s="2">
        <v>2025</v>
      </c>
      <c r="C1204" s="1">
        <v>0</v>
      </c>
      <c r="D1204" s="37" t="str">
        <v>0015g00001X5o8fAAB</v>
      </c>
      <c r="E1204" s="37" t="str">
        <v>J.D. ENTERPRISES</v>
      </c>
      <c r="F1204" s="37" t="str">
        <v>HARYANA</v>
      </c>
      <c r="G1204" s="37" t="str">
        <v>GURUGRAM</v>
      </c>
      <c r="H1204" s="37" t="str">
        <v>Gurugram</v>
      </c>
      <c r="I1204" s="37" t="str">
        <v>NIKUNJ UDYOG</v>
      </c>
      <c r="J1204" s="37" t="str">
        <v>Shiv Shankar Sharma</v>
      </c>
      <c r="K1204" s="37">
        <v>0</v>
      </c>
      <c r="L1204" s="37" t="str">
        <v>C12828</v>
      </c>
      <c r="M1204" s="37" t="str">
        <v>North</v>
      </c>
      <c r="N1204" s="2">
        <v>122102</v>
      </c>
      <c r="O1204" s="2" t="str">
        <v>06CMRPD1103J1ZB</v>
      </c>
      <c r="P1204" s="2">
        <v>9728800017</v>
      </c>
      <c r="Q1204" s="2" t="str">
        <v>Jun'25</v>
      </c>
      <c r="R1204" s="2">
        <v>2026</v>
      </c>
      <c r="S1204" s="1">
        <v>0</v>
      </c>
      <c r="T1204" s="2">
        <v>60</v>
      </c>
      <c r="U1204" s="12">
        <v>0</v>
      </c>
      <c r="V1204" s="1" t="str">
        <v>Challenger</v>
      </c>
      <c r="W1204" s="13">
        <v>0</v>
      </c>
      <c r="X1204" s="13">
        <v>0</v>
      </c>
      <c r="Y1204" s="13">
        <v>0</v>
      </c>
      <c r="Z1204" s="13">
        <v>0</v>
      </c>
      <c r="AA1204" s="13">
        <v>0</v>
      </c>
      <c r="AB1204" s="13">
        <v>0</v>
      </c>
      <c r="AC1204" s="13">
        <v>0</v>
      </c>
      <c r="AD1204" s="13">
        <v>0</v>
      </c>
      <c r="AE1204" s="13">
        <v>0</v>
      </c>
      <c r="AF1204" s="13">
        <v>0</v>
      </c>
      <c r="AG1204" s="13">
        <v>0</v>
      </c>
      <c r="AH1204" s="13">
        <v>0</v>
      </c>
      <c r="AI1204" s="13">
        <v>0</v>
      </c>
      <c r="AJ1204" s="13">
        <v>0</v>
      </c>
      <c r="AK1204" s="13">
        <v>0</v>
      </c>
      <c r="AL1204" s="13">
        <v>0</v>
      </c>
      <c r="AM1204" s="13">
        <v>0</v>
      </c>
      <c r="AN1204" s="13">
        <v>6</v>
      </c>
      <c r="AO1204" s="13">
        <v>0</v>
      </c>
      <c r="AP1204" s="13">
        <v>0</v>
      </c>
      <c r="AQ1204" s="13">
        <v>0</v>
      </c>
      <c r="AR1204" s="13">
        <v>0</v>
      </c>
      <c r="AS1204" s="13">
        <v>0</v>
      </c>
      <c r="AT1204" s="13">
        <v>0</v>
      </c>
      <c r="AU1204" s="13">
        <v>0</v>
      </c>
      <c r="AV1204" s="13">
        <v>0</v>
      </c>
      <c r="AW1204" s="16">
        <f t="shared" si="333"/>
        <v>6</v>
      </c>
      <c r="AX1204" s="16">
        <v>12</v>
      </c>
      <c r="AY1204" s="10">
        <f t="shared" si="334"/>
        <v>18</v>
      </c>
      <c r="AZ1204" s="10">
        <f>SUM(Z1204:AK1204)</f>
        <v>0</v>
      </c>
      <c r="BA1204" s="10">
        <v>6</v>
      </c>
      <c r="BB1204" s="10">
        <f t="shared" si="335"/>
        <v>0</v>
      </c>
      <c r="BC1204" s="10">
        <f t="shared" si="336"/>
        <v>0</v>
      </c>
      <c r="BD1204" s="10">
        <f t="shared" si="337"/>
        <v>18</v>
      </c>
      <c r="BE1204" s="10">
        <f t="shared" si="349"/>
        <v>-6</v>
      </c>
      <c r="BF1204" s="2" t="s">
        <v>119</v>
      </c>
      <c r="BG1204" s="10">
        <f t="shared" si="338"/>
        <v>0.75</v>
      </c>
      <c r="BH1204" s="36" t="s">
        <v>118</v>
      </c>
      <c r="BI1204" s="39" t="str">
        <f t="shared" si="339"/>
        <v/>
      </c>
      <c r="BJ1204" s="39" t="str">
        <f t="shared" si="340"/>
        <v/>
      </c>
      <c r="BK1204" s="16">
        <f>SUM(AR1204:AX1204)</f>
        <v>18</v>
      </c>
      <c r="BL1204" s="10">
        <f>SUM(AL1204:AQ1204)</f>
        <v>6</v>
      </c>
      <c r="BM1204" s="12">
        <f t="shared" si="341"/>
        <v>1</v>
      </c>
      <c r="BN1204" s="12">
        <f t="shared" si="341"/>
        <v>0.33333333333333331</v>
      </c>
      <c r="BO1204" s="9">
        <f t="shared" si="342"/>
        <v>6</v>
      </c>
      <c r="BP1204" s="39" t="str">
        <f t="shared" si="343"/>
        <v/>
      </c>
      <c r="BQ1204" s="147"/>
      <c r="BR1204" s="9">
        <f t="shared" si="344"/>
        <v>0</v>
      </c>
      <c r="BS1204" s="9">
        <f t="shared" si="345"/>
        <v>0</v>
      </c>
      <c r="BT1204" s="9">
        <f t="shared" si="346"/>
        <v>0</v>
      </c>
      <c r="BU1204" s="9" t="str">
        <f>IFERROR(_xlfn.XLOOKUP(D1204,Sheet1!B:B,Sheet1!L:L),"")</f>
        <v/>
      </c>
      <c r="BV1204" s="9" t="e">
        <f>_xlfn.XLOOKUP(BU1204,Sheet1!S:S,Sheet1!T:T)</f>
        <v>#N/A</v>
      </c>
      <c r="BW1204" s="9" t="e">
        <f>_xlfn.XLOOKUP(D1204,Sheet1!B:B,Sheet1!M:M)</f>
        <v>#N/A</v>
      </c>
      <c r="BZ1204" s="108">
        <f t="shared" si="347"/>
        <v>12</v>
      </c>
      <c r="CB1204" s="12">
        <f>AW1204/AY1204</f>
        <v>0.33333333333333331</v>
      </c>
      <c r="CC1204" s="12">
        <f>AX1204/AY1204</f>
        <v>0.66666666666666663</v>
      </c>
      <c r="CG1204" s="1" t="str">
        <f>IF(BO1204&lt;80,"Below 80",
IF(BO1204&lt;=120,"80-120",
IF(BO1204&lt;=200,"&gt; 120-200",
IF(BO1204&lt;=300,"&gt;200-300",
IF(BO1204&lt;=500,"&gt;300-500",
"&gt;500")))))</f>
        <v>Below 80</v>
      </c>
      <c r="CH1204" s="1" t="str">
        <f>IFERROR(_xlfn.XLOOKUP(CG1204,Scenario!M:M,Scenario!N:N),"")</f>
        <v/>
      </c>
      <c r="CI1204" s="1" t="str">
        <f t="shared" si="348"/>
        <v>Yes</v>
      </c>
      <c r="CJ1204" s="75">
        <v>12</v>
      </c>
    </row>
    <row r="1205" spans="1:88" hidden="1">
      <c r="A1205" s="2">
        <v>1204</v>
      </c>
      <c r="B1205" s="2">
        <v>2025</v>
      </c>
      <c r="C1205" s="1">
        <v>0</v>
      </c>
      <c r="D1205" s="37" t="str">
        <v>0015g00001W49BmAAJ</v>
      </c>
      <c r="E1205" s="37" t="str">
        <v>GOYAL IRON AND STEELS</v>
      </c>
      <c r="F1205" s="37" t="str">
        <v>HARYANA</v>
      </c>
      <c r="G1205" s="37" t="str">
        <v>GURUGRAM</v>
      </c>
      <c r="H1205" s="37" t="str">
        <v>Gurugram</v>
      </c>
      <c r="I1205" s="37" t="str">
        <v>NIKUNJ UDYOG</v>
      </c>
      <c r="J1205" s="37" t="str">
        <v>Shiv Shankar Sharma</v>
      </c>
      <c r="K1205" s="37">
        <v>0</v>
      </c>
      <c r="L1205" s="37" t="str">
        <v>C12828</v>
      </c>
      <c r="M1205" s="37" t="str">
        <v>North</v>
      </c>
      <c r="N1205" s="2">
        <v>122001</v>
      </c>
      <c r="O1205" s="2" t="str">
        <v>06CLNPG9053R1Z9</v>
      </c>
      <c r="P1205" s="2">
        <v>7665481609</v>
      </c>
      <c r="Q1205" s="2" t="str">
        <v>Jun'25</v>
      </c>
      <c r="R1205" s="2">
        <v>2026</v>
      </c>
      <c r="S1205" s="1">
        <v>0</v>
      </c>
      <c r="T1205" s="2">
        <v>60</v>
      </c>
      <c r="U1205" s="12">
        <v>0</v>
      </c>
      <c r="V1205" s="1" t="str">
        <v>Challenger</v>
      </c>
      <c r="W1205" s="13">
        <v>0</v>
      </c>
      <c r="X1205" s="13">
        <v>0</v>
      </c>
      <c r="Y1205" s="13">
        <v>0</v>
      </c>
      <c r="Z1205" s="13">
        <v>0</v>
      </c>
      <c r="AA1205" s="13">
        <v>0</v>
      </c>
      <c r="AB1205" s="13">
        <v>0</v>
      </c>
      <c r="AC1205" s="13">
        <v>0</v>
      </c>
      <c r="AD1205" s="13">
        <v>0</v>
      </c>
      <c r="AE1205" s="13">
        <v>0</v>
      </c>
      <c r="AF1205" s="13">
        <v>0</v>
      </c>
      <c r="AG1205" s="13">
        <v>0</v>
      </c>
      <c r="AH1205" s="13">
        <v>0</v>
      </c>
      <c r="AI1205" s="13">
        <v>0</v>
      </c>
      <c r="AJ1205" s="13">
        <v>0</v>
      </c>
      <c r="AK1205" s="13">
        <v>0</v>
      </c>
      <c r="AL1205" s="13">
        <v>0</v>
      </c>
      <c r="AM1205" s="13">
        <v>0</v>
      </c>
      <c r="AN1205" s="13">
        <v>9</v>
      </c>
      <c r="AO1205" s="13">
        <v>0</v>
      </c>
      <c r="AP1205" s="13">
        <v>0</v>
      </c>
      <c r="AQ1205" s="13">
        <v>0</v>
      </c>
      <c r="AR1205" s="13">
        <v>0</v>
      </c>
      <c r="AS1205" s="13">
        <v>0</v>
      </c>
      <c r="AT1205" s="13">
        <v>0</v>
      </c>
      <c r="AU1205" s="13">
        <v>0</v>
      </c>
      <c r="AV1205" s="13">
        <v>0</v>
      </c>
      <c r="AW1205" s="16">
        <f t="shared" si="333"/>
        <v>9</v>
      </c>
      <c r="AX1205" s="16">
        <v>18</v>
      </c>
      <c r="AY1205" s="10">
        <f t="shared" si="334"/>
        <v>27</v>
      </c>
      <c r="AZ1205" s="10">
        <f>SUM(Z1205:AK1205)</f>
        <v>0</v>
      </c>
      <c r="BA1205" s="10">
        <v>30</v>
      </c>
      <c r="BB1205" s="10">
        <f t="shared" si="335"/>
        <v>21</v>
      </c>
      <c r="BC1205" s="10">
        <f t="shared" si="336"/>
        <v>5.25</v>
      </c>
      <c r="BD1205" s="10">
        <f t="shared" si="337"/>
        <v>27</v>
      </c>
      <c r="BE1205" s="10">
        <f t="shared" si="349"/>
        <v>-9</v>
      </c>
      <c r="BF1205" s="2" t="s">
        <v>119</v>
      </c>
      <c r="BG1205" s="10">
        <f t="shared" si="338"/>
        <v>1.125</v>
      </c>
      <c r="BH1205" s="36" t="s">
        <v>118</v>
      </c>
      <c r="BI1205" s="39" t="str">
        <f t="shared" si="339"/>
        <v/>
      </c>
      <c r="BJ1205" s="39" t="str">
        <f t="shared" si="340"/>
        <v/>
      </c>
      <c r="BK1205" s="16">
        <f>SUM(AR1205:AX1205)</f>
        <v>27</v>
      </c>
      <c r="BL1205" s="10">
        <f>SUM(AL1205:AQ1205)</f>
        <v>9</v>
      </c>
      <c r="BM1205" s="12">
        <f t="shared" si="341"/>
        <v>1</v>
      </c>
      <c r="BN1205" s="12">
        <f t="shared" si="341"/>
        <v>0.33333333333333331</v>
      </c>
      <c r="BO1205" s="9">
        <f t="shared" si="342"/>
        <v>9</v>
      </c>
      <c r="BP1205" s="39" t="str">
        <f t="shared" si="343"/>
        <v/>
      </c>
      <c r="BQ1205" s="147"/>
      <c r="BR1205" s="9">
        <f t="shared" si="344"/>
        <v>0</v>
      </c>
      <c r="BS1205" s="9">
        <f t="shared" si="345"/>
        <v>0</v>
      </c>
      <c r="BT1205" s="9">
        <f t="shared" si="346"/>
        <v>0</v>
      </c>
      <c r="BU1205" s="9" t="str">
        <f>IFERROR(_xlfn.XLOOKUP(D1205,Sheet1!B:B,Sheet1!L:L),"")</f>
        <v/>
      </c>
      <c r="BV1205" s="9" t="e">
        <f>_xlfn.XLOOKUP(BU1205,Sheet1!S:S,Sheet1!T:T)</f>
        <v>#N/A</v>
      </c>
      <c r="BW1205" s="9" t="e">
        <f>_xlfn.XLOOKUP(D1205,Sheet1!B:B,Sheet1!M:M)</f>
        <v>#N/A</v>
      </c>
      <c r="BZ1205" s="108">
        <f t="shared" si="347"/>
        <v>18</v>
      </c>
      <c r="CB1205" s="12">
        <f>AW1205/AY1205</f>
        <v>0.33333333333333331</v>
      </c>
      <c r="CC1205" s="12">
        <f>AX1205/AY1205</f>
        <v>0.66666666666666663</v>
      </c>
      <c r="CG1205" s="1" t="str">
        <f>IF(BO1205&lt;80,"Below 80",
IF(BO1205&lt;=120,"80-120",
IF(BO1205&lt;=200,"&gt; 120-200",
IF(BO1205&lt;=300,"&gt;200-300",
IF(BO1205&lt;=500,"&gt;300-500",
"&gt;500")))))</f>
        <v>Below 80</v>
      </c>
      <c r="CH1205" s="1" t="str">
        <f>IFERROR(_xlfn.XLOOKUP(CG1205,Scenario!M:M,Scenario!N:N),"")</f>
        <v/>
      </c>
      <c r="CI1205" s="1" t="str">
        <f t="shared" si="348"/>
        <v>Yes</v>
      </c>
      <c r="CJ1205" s="75">
        <v>18</v>
      </c>
    </row>
    <row r="1206" spans="1:88" hidden="1">
      <c r="A1206" s="2">
        <v>1205</v>
      </c>
      <c r="B1206" s="2">
        <v>2025</v>
      </c>
      <c r="C1206" s="1">
        <v>0</v>
      </c>
      <c r="D1206" s="37" t="str">
        <v>0015g00001bZGJVAA4</v>
      </c>
      <c r="E1206" s="37" t="str">
        <v>Raghav Traders</v>
      </c>
      <c r="F1206" s="37" t="str">
        <v>UTTAR PRADESH</v>
      </c>
      <c r="G1206" s="37" t="str">
        <v>GHAZIABAD</v>
      </c>
      <c r="H1206" s="37" t="str">
        <v>Ghaziabad</v>
      </c>
      <c r="I1206" s="37" t="str">
        <v>OPTRIX INFRA LLP</v>
      </c>
      <c r="J1206" s="37" t="str">
        <v>Aashish Goyal</v>
      </c>
      <c r="K1206" s="37">
        <v>0</v>
      </c>
      <c r="L1206" s="37" t="str">
        <v>001J100000PJG7oIAH</v>
      </c>
      <c r="M1206" s="37" t="str">
        <v>North</v>
      </c>
      <c r="N1206" s="2">
        <v>201010</v>
      </c>
      <c r="O1206" s="2" t="str">
        <v>09UHGFT5644TZP</v>
      </c>
      <c r="P1206" s="2">
        <v>9368938791</v>
      </c>
      <c r="Q1206" s="2" t="str">
        <v>Jun'25</v>
      </c>
      <c r="R1206" s="2">
        <v>2026</v>
      </c>
      <c r="S1206" s="1">
        <v>0</v>
      </c>
      <c r="T1206" s="2">
        <v>180</v>
      </c>
      <c r="U1206" s="12">
        <v>0</v>
      </c>
      <c r="V1206" s="1" t="str">
        <v>Challenger</v>
      </c>
      <c r="W1206" s="13">
        <v>0</v>
      </c>
      <c r="X1206" s="13">
        <v>0</v>
      </c>
      <c r="Y1206" s="13">
        <v>0</v>
      </c>
      <c r="Z1206" s="13">
        <v>0</v>
      </c>
      <c r="AA1206" s="13">
        <v>0</v>
      </c>
      <c r="AB1206" s="13">
        <v>0</v>
      </c>
      <c r="AC1206" s="13">
        <v>0</v>
      </c>
      <c r="AD1206" s="13">
        <v>0</v>
      </c>
      <c r="AE1206" s="13">
        <v>0</v>
      </c>
      <c r="AF1206" s="13">
        <v>0</v>
      </c>
      <c r="AG1206" s="13">
        <v>0</v>
      </c>
      <c r="AH1206" s="13">
        <v>0</v>
      </c>
      <c r="AI1206" s="13">
        <v>0</v>
      </c>
      <c r="AJ1206" s="13">
        <v>0</v>
      </c>
      <c r="AK1206" s="13">
        <v>0</v>
      </c>
      <c r="AL1206" s="13">
        <v>0</v>
      </c>
      <c r="AM1206" s="13">
        <v>0</v>
      </c>
      <c r="AN1206" s="13">
        <v>2</v>
      </c>
      <c r="AO1206" s="13">
        <v>3</v>
      </c>
      <c r="AP1206" s="13">
        <v>0</v>
      </c>
      <c r="AQ1206" s="13">
        <v>0</v>
      </c>
      <c r="AR1206" s="13">
        <v>0</v>
      </c>
      <c r="AS1206" s="13">
        <v>0</v>
      </c>
      <c r="AT1206" s="13">
        <v>0</v>
      </c>
      <c r="AU1206" s="13">
        <v>0</v>
      </c>
      <c r="AV1206" s="13">
        <v>0</v>
      </c>
      <c r="AW1206" s="16">
        <f t="shared" si="333"/>
        <v>5</v>
      </c>
      <c r="AX1206" s="16">
        <v>10</v>
      </c>
      <c r="AY1206" s="10">
        <f t="shared" si="334"/>
        <v>15</v>
      </c>
      <c r="AZ1206" s="10">
        <f>SUM(Z1206:AK1206)</f>
        <v>0</v>
      </c>
      <c r="BA1206" s="10">
        <v>10</v>
      </c>
      <c r="BB1206" s="10">
        <f t="shared" si="335"/>
        <v>5</v>
      </c>
      <c r="BC1206" s="10">
        <f t="shared" si="336"/>
        <v>1.25</v>
      </c>
      <c r="BD1206" s="10">
        <f t="shared" si="337"/>
        <v>15</v>
      </c>
      <c r="BE1206" s="10">
        <f t="shared" si="349"/>
        <v>-5</v>
      </c>
      <c r="BF1206" s="2" t="s">
        <v>119</v>
      </c>
      <c r="BG1206" s="10">
        <f t="shared" si="338"/>
        <v>0.625</v>
      </c>
      <c r="BH1206" s="36" t="s">
        <v>118</v>
      </c>
      <c r="BI1206" s="39" t="str">
        <f t="shared" si="339"/>
        <v/>
      </c>
      <c r="BJ1206" s="39" t="str">
        <f t="shared" si="340"/>
        <v/>
      </c>
      <c r="BK1206" s="16">
        <f>SUM(AR1206:AX1206)</f>
        <v>15</v>
      </c>
      <c r="BL1206" s="10">
        <f>SUM(AL1206:AQ1206)</f>
        <v>5</v>
      </c>
      <c r="BM1206" s="12">
        <f t="shared" si="341"/>
        <v>1</v>
      </c>
      <c r="BN1206" s="12">
        <f t="shared" si="341"/>
        <v>0.33333333333333331</v>
      </c>
      <c r="BO1206" s="9">
        <f t="shared" si="342"/>
        <v>5</v>
      </c>
      <c r="BP1206" s="39" t="str">
        <f t="shared" si="343"/>
        <v/>
      </c>
      <c r="BQ1206" s="147"/>
      <c r="BR1206" s="9">
        <f t="shared" si="344"/>
        <v>0</v>
      </c>
      <c r="BS1206" s="9">
        <f t="shared" si="345"/>
        <v>0</v>
      </c>
      <c r="BT1206" s="9">
        <f t="shared" si="346"/>
        <v>0</v>
      </c>
      <c r="BU1206" s="9" t="str">
        <f>IFERROR(_xlfn.XLOOKUP(D1206,Sheet1!B:B,Sheet1!L:L),"")</f>
        <v/>
      </c>
      <c r="BV1206" s="9" t="e">
        <f>_xlfn.XLOOKUP(BU1206,Sheet1!S:S,Sheet1!T:T)</f>
        <v>#N/A</v>
      </c>
      <c r="BW1206" s="9" t="e">
        <f>_xlfn.XLOOKUP(D1206,Sheet1!B:B,Sheet1!M:M)</f>
        <v>#N/A</v>
      </c>
      <c r="BZ1206" s="108">
        <f t="shared" si="347"/>
        <v>10</v>
      </c>
      <c r="CB1206" s="12">
        <f>AW1206/AY1206</f>
        <v>0.33333333333333331</v>
      </c>
      <c r="CC1206" s="12">
        <f>AX1206/AY1206</f>
        <v>0.66666666666666663</v>
      </c>
      <c r="CG1206" s="1" t="str">
        <f>IF(BO1206&lt;80,"Below 80",
IF(BO1206&lt;=120,"80-120",
IF(BO1206&lt;=200,"&gt; 120-200",
IF(BO1206&lt;=300,"&gt;200-300",
IF(BO1206&lt;=500,"&gt;300-500",
"&gt;500")))))</f>
        <v>Below 80</v>
      </c>
      <c r="CH1206" s="1" t="str">
        <f>IFERROR(_xlfn.XLOOKUP(CG1206,Scenario!M:M,Scenario!N:N),"")</f>
        <v/>
      </c>
      <c r="CI1206" s="1" t="str">
        <f t="shared" si="348"/>
        <v>Yes</v>
      </c>
      <c r="CJ1206" s="75">
        <v>10</v>
      </c>
    </row>
    <row r="1207" spans="1:88" hidden="1">
      <c r="A1207" s="2">
        <v>1206</v>
      </c>
      <c r="B1207" s="2">
        <v>2025</v>
      </c>
      <c r="C1207" s="1">
        <v>0</v>
      </c>
      <c r="D1207" s="37" t="str">
        <v>001J100000RyRD2IAN</v>
      </c>
      <c r="E1207" s="37" t="str">
        <v>AKSHARA CEMENT AND IRON STORE</v>
      </c>
      <c r="F1207" s="37" t="str">
        <v>UTTAR PRADESH</v>
      </c>
      <c r="G1207" s="37" t="str">
        <v>BAGHPAT</v>
      </c>
      <c r="H1207" s="37" t="str">
        <v>baghpat</v>
      </c>
      <c r="I1207" s="37" t="str">
        <v>OPTRIX INFRA LLP</v>
      </c>
      <c r="J1207" s="37" t="str">
        <v>Aashish Goyal</v>
      </c>
      <c r="K1207" s="37">
        <v>0</v>
      </c>
      <c r="L1207" s="37" t="str">
        <v>001J100000PJG7oIAH</v>
      </c>
      <c r="M1207" s="37" t="str">
        <v>North</v>
      </c>
      <c r="N1207" s="2">
        <v>250621</v>
      </c>
      <c r="O1207" s="2" t="str">
        <v>09BVWPK1560P1ZN</v>
      </c>
      <c r="P1207" s="2">
        <v>9045000886</v>
      </c>
      <c r="Q1207" s="2" t="str">
        <v>Jun'25</v>
      </c>
      <c r="R1207" s="2">
        <v>2026</v>
      </c>
      <c r="S1207" s="1">
        <v>0</v>
      </c>
      <c r="T1207" s="2">
        <v>100</v>
      </c>
      <c r="U1207" s="12">
        <v>0</v>
      </c>
      <c r="V1207" s="1" t="str">
        <v>Challenger</v>
      </c>
      <c r="W1207" s="13">
        <v>0</v>
      </c>
      <c r="X1207" s="13">
        <v>0</v>
      </c>
      <c r="Y1207" s="13">
        <v>0</v>
      </c>
      <c r="Z1207" s="13">
        <v>0</v>
      </c>
      <c r="AA1207" s="13">
        <v>0</v>
      </c>
      <c r="AB1207" s="13">
        <v>0</v>
      </c>
      <c r="AC1207" s="13">
        <v>0</v>
      </c>
      <c r="AD1207" s="13">
        <v>0</v>
      </c>
      <c r="AE1207" s="13">
        <v>0</v>
      </c>
      <c r="AF1207" s="13">
        <v>0</v>
      </c>
      <c r="AG1207" s="13">
        <v>0</v>
      </c>
      <c r="AH1207" s="13">
        <v>0</v>
      </c>
      <c r="AI1207" s="13">
        <v>0</v>
      </c>
      <c r="AJ1207" s="13">
        <v>0</v>
      </c>
      <c r="AK1207" s="13">
        <v>0</v>
      </c>
      <c r="AL1207" s="13">
        <v>0</v>
      </c>
      <c r="AM1207" s="13">
        <v>0</v>
      </c>
      <c r="AN1207" s="13">
        <v>3</v>
      </c>
      <c r="AO1207" s="13">
        <v>3</v>
      </c>
      <c r="AP1207" s="13">
        <v>2</v>
      </c>
      <c r="AQ1207" s="13">
        <v>3</v>
      </c>
      <c r="AR1207" s="13">
        <v>0</v>
      </c>
      <c r="AS1207" s="13">
        <v>0</v>
      </c>
      <c r="AT1207" s="13">
        <v>0</v>
      </c>
      <c r="AU1207" s="13">
        <v>0</v>
      </c>
      <c r="AV1207" s="13">
        <v>0</v>
      </c>
      <c r="AW1207" s="16">
        <f t="shared" si="333"/>
        <v>11</v>
      </c>
      <c r="AX1207" s="16">
        <v>22</v>
      </c>
      <c r="AY1207" s="10">
        <f t="shared" si="334"/>
        <v>33</v>
      </c>
      <c r="AZ1207" s="10">
        <f>SUM(Z1207:AK1207)</f>
        <v>0</v>
      </c>
      <c r="BA1207" s="10">
        <v>20</v>
      </c>
      <c r="BB1207" s="10">
        <f t="shared" si="335"/>
        <v>9</v>
      </c>
      <c r="BC1207" s="10">
        <f t="shared" si="336"/>
        <v>2.25</v>
      </c>
      <c r="BD1207" s="10">
        <f t="shared" si="337"/>
        <v>33</v>
      </c>
      <c r="BE1207" s="10">
        <f t="shared" si="349"/>
        <v>-11</v>
      </c>
      <c r="BF1207" s="2" t="s">
        <v>119</v>
      </c>
      <c r="BG1207" s="10">
        <f t="shared" si="338"/>
        <v>1.375</v>
      </c>
      <c r="BH1207" s="36" t="s">
        <v>118</v>
      </c>
      <c r="BI1207" s="39" t="str">
        <f t="shared" si="339"/>
        <v/>
      </c>
      <c r="BJ1207" s="39" t="str">
        <f t="shared" si="340"/>
        <v/>
      </c>
      <c r="BK1207" s="16">
        <f>SUM(AR1207:AX1207)</f>
        <v>33</v>
      </c>
      <c r="BL1207" s="10">
        <f>SUM(AL1207:AQ1207)</f>
        <v>11</v>
      </c>
      <c r="BM1207" s="12">
        <f t="shared" si="341"/>
        <v>1</v>
      </c>
      <c r="BN1207" s="12">
        <f t="shared" si="341"/>
        <v>0.33333333333333331</v>
      </c>
      <c r="BO1207" s="9">
        <f t="shared" si="342"/>
        <v>11</v>
      </c>
      <c r="BP1207" s="39" t="str">
        <f t="shared" si="343"/>
        <v/>
      </c>
      <c r="BQ1207" s="147"/>
      <c r="BR1207" s="9">
        <f t="shared" si="344"/>
        <v>0</v>
      </c>
      <c r="BS1207" s="9">
        <f t="shared" si="345"/>
        <v>0</v>
      </c>
      <c r="BT1207" s="9">
        <f t="shared" si="346"/>
        <v>0</v>
      </c>
      <c r="BU1207" s="9" t="str">
        <f>IFERROR(_xlfn.XLOOKUP(D1207,Sheet1!B:B,Sheet1!L:L),"")</f>
        <v/>
      </c>
      <c r="BV1207" s="9" t="e">
        <f>_xlfn.XLOOKUP(BU1207,Sheet1!S:S,Sheet1!T:T)</f>
        <v>#N/A</v>
      </c>
      <c r="BW1207" s="9" t="e">
        <f>_xlfn.XLOOKUP(D1207,Sheet1!B:B,Sheet1!M:M)</f>
        <v>#N/A</v>
      </c>
      <c r="BZ1207" s="108">
        <f t="shared" si="347"/>
        <v>22</v>
      </c>
      <c r="CB1207" s="12">
        <f>AW1207/AY1207</f>
        <v>0.33333333333333331</v>
      </c>
      <c r="CC1207" s="12">
        <f>AX1207/AY1207</f>
        <v>0.66666666666666663</v>
      </c>
      <c r="CG1207" s="1" t="str">
        <f>IF(BO1207&lt;80,"Below 80",
IF(BO1207&lt;=120,"80-120",
IF(BO1207&lt;=200,"&gt; 120-200",
IF(BO1207&lt;=300,"&gt;200-300",
IF(BO1207&lt;=500,"&gt;300-500",
"&gt;500")))))</f>
        <v>Below 80</v>
      </c>
      <c r="CH1207" s="1" t="str">
        <f>IFERROR(_xlfn.XLOOKUP(CG1207,Scenario!M:M,Scenario!N:N),"")</f>
        <v/>
      </c>
      <c r="CI1207" s="1" t="str">
        <f t="shared" si="348"/>
        <v>Yes</v>
      </c>
      <c r="CJ1207" s="75">
        <v>22</v>
      </c>
    </row>
    <row r="1208" spans="1:88" hidden="1">
      <c r="A1208" s="2">
        <v>1207</v>
      </c>
      <c r="B1208" s="2">
        <v>2025</v>
      </c>
      <c r="C1208" s="1">
        <v>0</v>
      </c>
      <c r="D1208" s="37" t="str">
        <v>001J100000RyR7oIAF</v>
      </c>
      <c r="E1208" s="37" t="str">
        <v>VIPUL &amp; CHIRAG STEELS</v>
      </c>
      <c r="F1208" s="37" t="str">
        <v>UTTAR PRADESH</v>
      </c>
      <c r="G1208" s="37" t="str">
        <v>BAGHPAT</v>
      </c>
      <c r="H1208" s="37" t="str">
        <v>baghpat</v>
      </c>
      <c r="I1208" s="37" t="str">
        <v>OPTRIX INFRA LLP</v>
      </c>
      <c r="J1208" s="37" t="str">
        <v>Aashish Goyal</v>
      </c>
      <c r="K1208" s="37">
        <v>0</v>
      </c>
      <c r="L1208" s="37" t="str">
        <v>001J100000PJG7oIAH</v>
      </c>
      <c r="M1208" s="37" t="str">
        <v>North</v>
      </c>
      <c r="N1208" s="2">
        <v>250101</v>
      </c>
      <c r="O1208" s="2" t="str">
        <v>09AANFV9982F1Z9</v>
      </c>
      <c r="P1208" s="2">
        <v>9557560098</v>
      </c>
      <c r="Q1208" s="2" t="str">
        <v>Jun'25</v>
      </c>
      <c r="R1208" s="2">
        <v>2026</v>
      </c>
      <c r="S1208" s="1">
        <v>0</v>
      </c>
      <c r="T1208" s="2">
        <v>150</v>
      </c>
      <c r="U1208" s="12">
        <v>0</v>
      </c>
      <c r="V1208" s="1" t="str">
        <v>Challenger</v>
      </c>
      <c r="W1208" s="13">
        <v>0</v>
      </c>
      <c r="X1208" s="13">
        <v>0</v>
      </c>
      <c r="Y1208" s="13">
        <v>0</v>
      </c>
      <c r="Z1208" s="13">
        <v>0</v>
      </c>
      <c r="AA1208" s="13">
        <v>0</v>
      </c>
      <c r="AB1208" s="13">
        <v>0</v>
      </c>
      <c r="AC1208" s="13">
        <v>0</v>
      </c>
      <c r="AD1208" s="13">
        <v>0</v>
      </c>
      <c r="AE1208" s="13">
        <v>0</v>
      </c>
      <c r="AF1208" s="13">
        <v>0</v>
      </c>
      <c r="AG1208" s="13">
        <v>0</v>
      </c>
      <c r="AH1208" s="13">
        <v>0</v>
      </c>
      <c r="AI1208" s="13">
        <v>0</v>
      </c>
      <c r="AJ1208" s="13">
        <v>0</v>
      </c>
      <c r="AK1208" s="13">
        <v>0</v>
      </c>
      <c r="AL1208" s="13">
        <v>0</v>
      </c>
      <c r="AM1208" s="13">
        <v>0</v>
      </c>
      <c r="AN1208" s="13">
        <v>2</v>
      </c>
      <c r="AO1208" s="13">
        <v>4</v>
      </c>
      <c r="AP1208" s="13">
        <v>3</v>
      </c>
      <c r="AQ1208" s="13">
        <v>3</v>
      </c>
      <c r="AR1208" s="13">
        <v>0</v>
      </c>
      <c r="AS1208" s="13">
        <v>0</v>
      </c>
      <c r="AT1208" s="13">
        <v>0</v>
      </c>
      <c r="AU1208" s="13">
        <v>0</v>
      </c>
      <c r="AV1208" s="13">
        <v>0</v>
      </c>
      <c r="AW1208" s="16">
        <f t="shared" si="333"/>
        <v>12</v>
      </c>
      <c r="AX1208" s="16">
        <v>24</v>
      </c>
      <c r="AY1208" s="10">
        <f t="shared" si="334"/>
        <v>36</v>
      </c>
      <c r="AZ1208" s="10">
        <f>SUM(Z1208:AK1208)</f>
        <v>0</v>
      </c>
      <c r="BA1208" s="10">
        <v>25</v>
      </c>
      <c r="BB1208" s="10">
        <f t="shared" si="335"/>
        <v>13</v>
      </c>
      <c r="BC1208" s="10">
        <f t="shared" si="336"/>
        <v>3.25</v>
      </c>
      <c r="BD1208" s="10">
        <f t="shared" si="337"/>
        <v>36</v>
      </c>
      <c r="BE1208" s="10">
        <f t="shared" si="349"/>
        <v>-12</v>
      </c>
      <c r="BF1208" s="2" t="s">
        <v>119</v>
      </c>
      <c r="BG1208" s="10">
        <f t="shared" si="338"/>
        <v>1.5</v>
      </c>
      <c r="BH1208" s="36" t="s">
        <v>118</v>
      </c>
      <c r="BI1208" s="39" t="str">
        <f t="shared" si="339"/>
        <v/>
      </c>
      <c r="BJ1208" s="39" t="str">
        <f t="shared" si="340"/>
        <v/>
      </c>
      <c r="BK1208" s="16">
        <f>SUM(AR1208:AX1208)</f>
        <v>36</v>
      </c>
      <c r="BL1208" s="10">
        <f>SUM(AL1208:AQ1208)</f>
        <v>12</v>
      </c>
      <c r="BM1208" s="12">
        <f t="shared" si="341"/>
        <v>1</v>
      </c>
      <c r="BN1208" s="12">
        <f t="shared" si="341"/>
        <v>0.33333333333333331</v>
      </c>
      <c r="BO1208" s="9">
        <f t="shared" si="342"/>
        <v>12</v>
      </c>
      <c r="BP1208" s="39" t="str">
        <f t="shared" si="343"/>
        <v/>
      </c>
      <c r="BQ1208" s="147"/>
      <c r="BR1208" s="9">
        <f t="shared" si="344"/>
        <v>0</v>
      </c>
      <c r="BS1208" s="9">
        <f t="shared" si="345"/>
        <v>0</v>
      </c>
      <c r="BT1208" s="9">
        <f t="shared" si="346"/>
        <v>0</v>
      </c>
      <c r="BU1208" s="9" t="str">
        <f>IFERROR(_xlfn.XLOOKUP(D1208,Sheet1!B:B,Sheet1!L:L),"")</f>
        <v/>
      </c>
      <c r="BV1208" s="9" t="e">
        <f>_xlfn.XLOOKUP(BU1208,Sheet1!S:S,Sheet1!T:T)</f>
        <v>#N/A</v>
      </c>
      <c r="BW1208" s="9" t="e">
        <f>_xlfn.XLOOKUP(D1208,Sheet1!B:B,Sheet1!M:M)</f>
        <v>#N/A</v>
      </c>
      <c r="BZ1208" s="108">
        <f t="shared" si="347"/>
        <v>24</v>
      </c>
      <c r="CB1208" s="12">
        <f>AW1208/AY1208</f>
        <v>0.33333333333333331</v>
      </c>
      <c r="CC1208" s="12">
        <f>AX1208/AY1208</f>
        <v>0.66666666666666663</v>
      </c>
      <c r="CG1208" s="1" t="str">
        <f>IF(BO1208&lt;80,"Below 80",
IF(BO1208&lt;=120,"80-120",
IF(BO1208&lt;=200,"&gt; 120-200",
IF(BO1208&lt;=300,"&gt;200-300",
IF(BO1208&lt;=500,"&gt;300-500",
"&gt;500")))))</f>
        <v>Below 80</v>
      </c>
      <c r="CH1208" s="1" t="str">
        <f>IFERROR(_xlfn.XLOOKUP(CG1208,Scenario!M:M,Scenario!N:N),"")</f>
        <v/>
      </c>
      <c r="CI1208" s="1" t="str">
        <f t="shared" si="348"/>
        <v>Yes</v>
      </c>
      <c r="CJ1208" s="75">
        <v>24</v>
      </c>
    </row>
    <row r="1209" spans="1:88" hidden="1">
      <c r="A1209" s="2">
        <v>1208</v>
      </c>
      <c r="B1209" s="2">
        <v>2025</v>
      </c>
      <c r="C1209" s="1">
        <v>0</v>
      </c>
      <c r="D1209" s="37" t="str">
        <v>001J1000002j05jIAA</v>
      </c>
      <c r="E1209" s="37" t="str">
        <v>Lead - 9412054577</v>
      </c>
      <c r="F1209" s="37" t="str">
        <v>UTTARAKHAND</v>
      </c>
      <c r="G1209" s="37" t="str">
        <v>DEHRADUN</v>
      </c>
      <c r="H1209" s="37" t="str">
        <v>Dehradun</v>
      </c>
      <c r="I1209" s="37" t="str">
        <v>SHIVA SALES INDIA CORPORATION</v>
      </c>
      <c r="J1209" s="37" t="str">
        <v>Rajive Gupta</v>
      </c>
      <c r="K1209" s="37">
        <v>0</v>
      </c>
      <c r="L1209" s="37" t="str">
        <v>C12821</v>
      </c>
      <c r="M1209" s="37" t="str">
        <v>North</v>
      </c>
      <c r="N1209" s="2">
        <v>248001</v>
      </c>
      <c r="O1209" s="2">
        <v>0</v>
      </c>
      <c r="P1209" s="2">
        <v>0</v>
      </c>
      <c r="Q1209" s="2" t="str">
        <v>Jun'25</v>
      </c>
      <c r="R1209" s="2">
        <v>2026</v>
      </c>
      <c r="S1209" s="1">
        <v>0</v>
      </c>
      <c r="T1209" s="2">
        <v>150</v>
      </c>
      <c r="U1209" s="12">
        <v>0.16024444444444444</v>
      </c>
      <c r="V1209" s="1" t="str">
        <v>Star</v>
      </c>
      <c r="W1209" s="13">
        <v>0</v>
      </c>
      <c r="X1209" s="13">
        <v>0</v>
      </c>
      <c r="Y1209" s="13">
        <v>0</v>
      </c>
      <c r="Z1209" s="13">
        <v>0</v>
      </c>
      <c r="AA1209" s="13">
        <v>0</v>
      </c>
      <c r="AB1209" s="13">
        <v>0</v>
      </c>
      <c r="AC1209" s="13">
        <v>0</v>
      </c>
      <c r="AD1209" s="13">
        <v>0</v>
      </c>
      <c r="AE1209" s="13">
        <v>0</v>
      </c>
      <c r="AF1209" s="13">
        <v>0</v>
      </c>
      <c r="AG1209" s="13">
        <v>0</v>
      </c>
      <c r="AH1209" s="13">
        <v>0</v>
      </c>
      <c r="AI1209" s="13">
        <v>0</v>
      </c>
      <c r="AJ1209" s="13">
        <v>0</v>
      </c>
      <c r="AK1209" s="13">
        <v>0</v>
      </c>
      <c r="AL1209" s="13">
        <v>0</v>
      </c>
      <c r="AM1209" s="13">
        <v>0</v>
      </c>
      <c r="AN1209" s="13">
        <v>30</v>
      </c>
      <c r="AO1209" s="13">
        <v>45.01</v>
      </c>
      <c r="AP1209" s="13">
        <v>30</v>
      </c>
      <c r="AQ1209" s="13">
        <v>0</v>
      </c>
      <c r="AR1209" s="13">
        <v>20</v>
      </c>
      <c r="AS1209" s="13">
        <v>20</v>
      </c>
      <c r="AT1209" s="13">
        <v>34.11</v>
      </c>
      <c r="AU1209" s="13">
        <v>38</v>
      </c>
      <c r="AV1209" s="13">
        <v>0</v>
      </c>
      <c r="AW1209" s="16">
        <f t="shared" si="333"/>
        <v>217.12</v>
      </c>
      <c r="AX1209" s="16">
        <f>AW1209*2</f>
        <v>434.24</v>
      </c>
      <c r="AY1209" s="10">
        <f t="shared" si="334"/>
        <v>651.36</v>
      </c>
      <c r="AZ1209" s="10">
        <f>SUM(Z1209:AK1209)</f>
        <v>0</v>
      </c>
      <c r="BA1209" s="10">
        <v>400</v>
      </c>
      <c r="BB1209" s="10">
        <f t="shared" si="335"/>
        <v>182.88</v>
      </c>
      <c r="BC1209" s="10">
        <f t="shared" si="336"/>
        <v>45.72</v>
      </c>
      <c r="BD1209" s="10">
        <f t="shared" si="337"/>
        <v>651.36</v>
      </c>
      <c r="BE1209" s="10">
        <f t="shared" si="349"/>
        <v>-217.12</v>
      </c>
      <c r="BF1209" s="2" t="s">
        <v>119</v>
      </c>
      <c r="BG1209" s="10">
        <f t="shared" si="338"/>
        <v>18.126249999999999</v>
      </c>
      <c r="BH1209" s="36" t="s">
        <v>118</v>
      </c>
      <c r="BI1209" s="39" t="str">
        <f t="shared" si="339"/>
        <v>B</v>
      </c>
      <c r="BJ1209" s="39" t="str">
        <f t="shared" si="340"/>
        <v>C</v>
      </c>
      <c r="BK1209" s="16">
        <f>SUM(AR1209:AX1209)</f>
        <v>763.47</v>
      </c>
      <c r="BL1209" s="10">
        <f>SUM(AL1209:AQ1209)</f>
        <v>105.00999999999999</v>
      </c>
      <c r="BM1209" s="12">
        <f t="shared" si="341"/>
        <v>1.1721168017686072</v>
      </c>
      <c r="BN1209" s="12">
        <f t="shared" si="341"/>
        <v>0.1612165315647261</v>
      </c>
      <c r="BO1209" s="9">
        <f t="shared" si="342"/>
        <v>145.01</v>
      </c>
      <c r="BP1209" s="39" t="str">
        <f t="shared" si="343"/>
        <v/>
      </c>
      <c r="BQ1209" s="147"/>
      <c r="BR1209" s="9">
        <f t="shared" si="344"/>
        <v>0</v>
      </c>
      <c r="BS1209" s="9">
        <f t="shared" si="345"/>
        <v>0</v>
      </c>
      <c r="BT1209" s="9">
        <f t="shared" si="346"/>
        <v>0</v>
      </c>
      <c r="BU1209" s="9" t="str">
        <f>IFERROR(_xlfn.XLOOKUP(D1209,Sheet1!B:B,Sheet1!L:L),"")</f>
        <v/>
      </c>
      <c r="BV1209" s="9" t="e">
        <f>_xlfn.XLOOKUP(BU1209,Sheet1!S:S,Sheet1!T:T)</f>
        <v>#N/A</v>
      </c>
      <c r="BW1209" s="9" t="e">
        <f>_xlfn.XLOOKUP(D1209,Sheet1!B:B,Sheet1!M:M)</f>
        <v>#N/A</v>
      </c>
      <c r="BX1209" s="11" t="s">
        <v>123</v>
      </c>
      <c r="BZ1209" s="108">
        <f t="shared" si="347"/>
        <v>434.24</v>
      </c>
      <c r="CB1209" s="12">
        <f>AW1209/AY1209</f>
        <v>0.33333333333333331</v>
      </c>
      <c r="CC1209" s="12">
        <f>AX1209/AY1209</f>
        <v>0.66666666666666663</v>
      </c>
      <c r="CG1209" s="1" t="str">
        <f>IF(BO1209&lt;80,"Below 80",
IF(BO1209&lt;=120,"80-120",
IF(BO1209&lt;=200,"&gt; 120-200",
IF(BO1209&lt;=300,"&gt;200-300",
IF(BO1209&lt;=500,"&gt;300-500",
"&gt;500")))))</f>
        <v>&gt; 120-200</v>
      </c>
      <c r="CH1209" s="1" t="str">
        <f>IFERROR(_xlfn.XLOOKUP(CG1209,Scenario!M:M,Scenario!N:N),"")</f>
        <v>B</v>
      </c>
      <c r="CI1209" s="1" t="b">
        <f t="shared" si="348"/>
        <v>0</v>
      </c>
      <c r="CJ1209" s="75">
        <v>270.02</v>
      </c>
    </row>
    <row r="1210" spans="1:88" hidden="1">
      <c r="A1210" s="2">
        <v>1209</v>
      </c>
      <c r="B1210" s="2">
        <v>2025</v>
      </c>
      <c r="C1210" s="1">
        <v>0</v>
      </c>
      <c r="D1210" s="37" t="str">
        <v>0015g00001EJPAaAAP</v>
      </c>
      <c r="E1210" s="37" t="str">
        <v>M/S CHAWLA  ISPAT PRIVATE  LIMITED</v>
      </c>
      <c r="F1210" s="37" t="str">
        <v>UTTARAKHAND</v>
      </c>
      <c r="G1210" s="37" t="str">
        <v>UDAM SINGH NAGAR</v>
      </c>
      <c r="H1210" s="37">
        <v>0</v>
      </c>
      <c r="I1210" s="37" t="str">
        <v>SHIVA SALES INDIA CORPORATION</v>
      </c>
      <c r="J1210" s="37" t="str">
        <v>Manoj Yadav</v>
      </c>
      <c r="K1210" s="37">
        <v>0</v>
      </c>
      <c r="L1210" s="37" t="str">
        <v>C12821</v>
      </c>
      <c r="M1210" s="37" t="str">
        <v>North</v>
      </c>
      <c r="N1210" s="2">
        <v>263153</v>
      </c>
      <c r="O1210" s="2" t="str">
        <v>05AADCC0727A1ZH</v>
      </c>
      <c r="P1210" s="2">
        <v>9897029025</v>
      </c>
      <c r="Q1210" s="2" t="str">
        <v>Jun'25</v>
      </c>
      <c r="R1210" s="2">
        <v>2026</v>
      </c>
      <c r="S1210" s="1">
        <v>0</v>
      </c>
      <c r="T1210" s="2" t="str">
        <v/>
      </c>
      <c r="U1210" s="12">
        <v>0</v>
      </c>
      <c r="V1210" s="1" t="str">
        <v>Potential Not updated</v>
      </c>
      <c r="W1210" s="13">
        <v>0</v>
      </c>
      <c r="X1210" s="13">
        <v>0</v>
      </c>
      <c r="Y1210" s="13">
        <v>0</v>
      </c>
      <c r="Z1210" s="13">
        <v>0</v>
      </c>
      <c r="AA1210" s="13">
        <v>0</v>
      </c>
      <c r="AB1210" s="13">
        <v>0</v>
      </c>
      <c r="AC1210" s="13">
        <v>0</v>
      </c>
      <c r="AD1210" s="13">
        <v>0</v>
      </c>
      <c r="AE1210" s="13">
        <v>0</v>
      </c>
      <c r="AF1210" s="13">
        <v>0</v>
      </c>
      <c r="AG1210" s="13">
        <v>0</v>
      </c>
      <c r="AH1210" s="13">
        <v>0</v>
      </c>
      <c r="AI1210" s="13">
        <v>0</v>
      </c>
      <c r="AJ1210" s="13">
        <v>0</v>
      </c>
      <c r="AK1210" s="13">
        <v>0</v>
      </c>
      <c r="AL1210" s="13">
        <v>0</v>
      </c>
      <c r="AM1210" s="13">
        <v>0</v>
      </c>
      <c r="AN1210" s="13">
        <v>36</v>
      </c>
      <c r="AO1210" s="13">
        <v>15</v>
      </c>
      <c r="AP1210" s="13">
        <v>0</v>
      </c>
      <c r="AQ1210" s="13">
        <v>0</v>
      </c>
      <c r="AR1210" s="13">
        <v>0</v>
      </c>
      <c r="AS1210" s="13">
        <v>0</v>
      </c>
      <c r="AT1210" s="13">
        <v>0</v>
      </c>
      <c r="AU1210" s="13">
        <v>0</v>
      </c>
      <c r="AV1210" s="13">
        <v>0</v>
      </c>
      <c r="AW1210" s="16">
        <f t="shared" si="333"/>
        <v>51</v>
      </c>
      <c r="AX1210" s="16">
        <v>102</v>
      </c>
      <c r="AY1210" s="10">
        <f t="shared" si="334"/>
        <v>153</v>
      </c>
      <c r="AZ1210" s="10">
        <f>SUM(Z1210:AK1210)</f>
        <v>0</v>
      </c>
      <c r="BA1210" s="10">
        <v>51</v>
      </c>
      <c r="BB1210" s="10">
        <f t="shared" si="335"/>
        <v>0</v>
      </c>
      <c r="BC1210" s="10">
        <f t="shared" si="336"/>
        <v>0</v>
      </c>
      <c r="BD1210" s="10">
        <f t="shared" si="337"/>
        <v>153</v>
      </c>
      <c r="BE1210" s="10">
        <f t="shared" si="349"/>
        <v>-51</v>
      </c>
      <c r="BF1210" s="2" t="s">
        <v>119</v>
      </c>
      <c r="BG1210" s="10">
        <f t="shared" si="338"/>
        <v>6.375</v>
      </c>
      <c r="BH1210" s="36" t="s">
        <v>118</v>
      </c>
      <c r="BI1210" s="39" t="str">
        <f t="shared" si="339"/>
        <v/>
      </c>
      <c r="BJ1210" s="39" t="str">
        <f t="shared" si="340"/>
        <v/>
      </c>
      <c r="BK1210" s="16">
        <f>SUM(AR1210:AX1210)</f>
        <v>153</v>
      </c>
      <c r="BL1210" s="10">
        <f>SUM(AL1210:AQ1210)</f>
        <v>51</v>
      </c>
      <c r="BM1210" s="12">
        <f t="shared" si="341"/>
        <v>1</v>
      </c>
      <c r="BN1210" s="12">
        <f t="shared" si="341"/>
        <v>0.33333333333333331</v>
      </c>
      <c r="BO1210" s="9">
        <f t="shared" si="342"/>
        <v>51</v>
      </c>
      <c r="BP1210" s="39" t="str">
        <f t="shared" si="343"/>
        <v/>
      </c>
      <c r="BQ1210" s="147" t="s">
        <v>207</v>
      </c>
      <c r="BR1210" s="9">
        <f t="shared" si="344"/>
        <v>0</v>
      </c>
      <c r="BS1210" s="9">
        <f t="shared" si="345"/>
        <v>0</v>
      </c>
      <c r="BT1210" s="9">
        <f t="shared" si="346"/>
        <v>0</v>
      </c>
      <c r="BU1210" s="9" t="str">
        <f>IFERROR(_xlfn.XLOOKUP(D1210,Sheet1!B:B,Sheet1!L:L),"")</f>
        <v/>
      </c>
      <c r="BV1210" s="9" t="e">
        <f>_xlfn.XLOOKUP(BU1210,Sheet1!S:S,Sheet1!T:T)</f>
        <v>#N/A</v>
      </c>
      <c r="BW1210" s="9" t="e">
        <f>_xlfn.XLOOKUP(D1210,Sheet1!B:B,Sheet1!M:M)</f>
        <v>#N/A</v>
      </c>
      <c r="BZ1210" s="108">
        <f t="shared" si="347"/>
        <v>102</v>
      </c>
      <c r="CB1210" s="12">
        <f>AW1210/AY1210</f>
        <v>0.33333333333333331</v>
      </c>
      <c r="CC1210" s="12">
        <f>AX1210/AY1210</f>
        <v>0.66666666666666663</v>
      </c>
      <c r="CG1210" s="1" t="str">
        <f>IF(BO1210&lt;80,"Below 80",
IF(BO1210&lt;=120,"80-120",
IF(BO1210&lt;=200,"&gt; 120-200",
IF(BO1210&lt;=300,"&gt;200-300",
IF(BO1210&lt;=500,"&gt;300-500",
"&gt;500")))))</f>
        <v>Below 80</v>
      </c>
      <c r="CH1210" s="1" t="str">
        <f>IFERROR(_xlfn.XLOOKUP(CG1210,Scenario!M:M,Scenario!N:N),"")</f>
        <v/>
      </c>
      <c r="CI1210" s="1" t="str">
        <f t="shared" si="348"/>
        <v>Yes</v>
      </c>
      <c r="CJ1210" s="75">
        <v>102</v>
      </c>
    </row>
    <row r="1211" spans="1:88" hidden="1">
      <c r="A1211" s="2">
        <v>1210</v>
      </c>
      <c r="B1211" s="2">
        <v>2025</v>
      </c>
      <c r="C1211" s="1">
        <v>0</v>
      </c>
      <c r="D1211" s="37" t="str">
        <v>001J100000VnSoPIAV</v>
      </c>
      <c r="E1211" s="37" t="str">
        <v>M/S MAA PADMAWATI STEEL AND CEMENT</v>
      </c>
      <c r="F1211" s="37" t="str">
        <v>UTTARAKHAND</v>
      </c>
      <c r="G1211" s="37" t="str">
        <v>UDAM SINGH NAGAR</v>
      </c>
      <c r="H1211" s="37">
        <v>0</v>
      </c>
      <c r="I1211" s="37" t="str">
        <v>SHIVA SALES INDIA CORPORATION</v>
      </c>
      <c r="J1211" s="37" t="str">
        <v>Ravi Kumar</v>
      </c>
      <c r="K1211" s="37">
        <v>0</v>
      </c>
      <c r="L1211" s="37" t="str">
        <v>C12821</v>
      </c>
      <c r="M1211" s="37" t="str">
        <v>North</v>
      </c>
      <c r="N1211" s="2">
        <v>263153</v>
      </c>
      <c r="O1211" s="2" t="str">
        <v>05AAVFM0568N1ZL</v>
      </c>
      <c r="P1211" s="2">
        <v>9837014366</v>
      </c>
      <c r="Q1211" s="2" t="str">
        <v>Jun'25</v>
      </c>
      <c r="R1211" s="2">
        <v>2026</v>
      </c>
      <c r="S1211" s="1">
        <v>0</v>
      </c>
      <c r="T1211" s="2">
        <v>30</v>
      </c>
      <c r="U1211" s="12">
        <v>0</v>
      </c>
      <c r="V1211" s="1" t="str">
        <v>Minor</v>
      </c>
      <c r="W1211" s="13">
        <v>0</v>
      </c>
      <c r="X1211" s="13">
        <v>0</v>
      </c>
      <c r="Y1211" s="13">
        <v>0</v>
      </c>
      <c r="Z1211" s="13">
        <v>0</v>
      </c>
      <c r="AA1211" s="13">
        <v>0</v>
      </c>
      <c r="AB1211" s="13">
        <v>0</v>
      </c>
      <c r="AC1211" s="13">
        <v>0</v>
      </c>
      <c r="AD1211" s="13">
        <v>0</v>
      </c>
      <c r="AE1211" s="13">
        <v>0</v>
      </c>
      <c r="AF1211" s="13">
        <v>0</v>
      </c>
      <c r="AG1211" s="13">
        <v>0</v>
      </c>
      <c r="AH1211" s="13">
        <v>0</v>
      </c>
      <c r="AI1211" s="13">
        <v>0</v>
      </c>
      <c r="AJ1211" s="13">
        <v>0</v>
      </c>
      <c r="AK1211" s="13">
        <v>0</v>
      </c>
      <c r="AL1211" s="13">
        <v>0</v>
      </c>
      <c r="AM1211" s="13">
        <v>0</v>
      </c>
      <c r="AN1211" s="13">
        <v>25</v>
      </c>
      <c r="AO1211" s="13">
        <v>0</v>
      </c>
      <c r="AP1211" s="13">
        <v>0</v>
      </c>
      <c r="AQ1211" s="13">
        <v>0</v>
      </c>
      <c r="AR1211" s="13">
        <v>0</v>
      </c>
      <c r="AS1211" s="13">
        <v>0</v>
      </c>
      <c r="AT1211" s="13">
        <v>0</v>
      </c>
      <c r="AU1211" s="13">
        <v>0</v>
      </c>
      <c r="AV1211" s="13">
        <v>0</v>
      </c>
      <c r="AW1211" s="16">
        <f t="shared" si="333"/>
        <v>25</v>
      </c>
      <c r="AX1211" s="16">
        <v>50</v>
      </c>
      <c r="AY1211" s="10">
        <f t="shared" si="334"/>
        <v>75</v>
      </c>
      <c r="AZ1211" s="10">
        <f>SUM(Z1211:AK1211)</f>
        <v>0</v>
      </c>
      <c r="BA1211" s="10">
        <v>25</v>
      </c>
      <c r="BB1211" s="10">
        <f t="shared" si="335"/>
        <v>0</v>
      </c>
      <c r="BC1211" s="10">
        <f t="shared" si="336"/>
        <v>0</v>
      </c>
      <c r="BD1211" s="10">
        <f t="shared" si="337"/>
        <v>75</v>
      </c>
      <c r="BE1211" s="10">
        <f t="shared" si="349"/>
        <v>-25</v>
      </c>
      <c r="BF1211" s="2" t="s">
        <v>119</v>
      </c>
      <c r="BG1211" s="10">
        <f t="shared" si="338"/>
        <v>3.125</v>
      </c>
      <c r="BH1211" s="36" t="s">
        <v>118</v>
      </c>
      <c r="BI1211" s="39" t="str">
        <f t="shared" si="339"/>
        <v/>
      </c>
      <c r="BJ1211" s="39" t="str">
        <f t="shared" si="340"/>
        <v/>
      </c>
      <c r="BK1211" s="16">
        <f>SUM(AR1211:AX1211)</f>
        <v>75</v>
      </c>
      <c r="BL1211" s="10">
        <f>SUM(AL1211:AQ1211)</f>
        <v>25</v>
      </c>
      <c r="BM1211" s="12">
        <f t="shared" si="341"/>
        <v>1</v>
      </c>
      <c r="BN1211" s="12">
        <f t="shared" si="341"/>
        <v>0.33333333333333331</v>
      </c>
      <c r="BO1211" s="9">
        <f t="shared" si="342"/>
        <v>25</v>
      </c>
      <c r="BP1211" s="39" t="str">
        <f t="shared" si="343"/>
        <v/>
      </c>
      <c r="BQ1211" s="147"/>
      <c r="BR1211" s="9">
        <f t="shared" si="344"/>
        <v>0</v>
      </c>
      <c r="BS1211" s="9">
        <f t="shared" si="345"/>
        <v>0</v>
      </c>
      <c r="BT1211" s="9">
        <f t="shared" si="346"/>
        <v>0</v>
      </c>
      <c r="BU1211" s="9" t="str">
        <f>IFERROR(_xlfn.XLOOKUP(D1211,Sheet1!B:B,Sheet1!L:L),"")</f>
        <v/>
      </c>
      <c r="BV1211" s="9" t="e">
        <f>_xlfn.XLOOKUP(BU1211,Sheet1!S:S,Sheet1!T:T)</f>
        <v>#N/A</v>
      </c>
      <c r="BW1211" s="9" t="e">
        <f>_xlfn.XLOOKUP(D1211,Sheet1!B:B,Sheet1!M:M)</f>
        <v>#N/A</v>
      </c>
      <c r="BZ1211" s="108">
        <f t="shared" si="347"/>
        <v>50</v>
      </c>
      <c r="CB1211" s="12">
        <f>AW1211/AY1211</f>
        <v>0.33333333333333331</v>
      </c>
      <c r="CC1211" s="12">
        <f>AX1211/AY1211</f>
        <v>0.66666666666666663</v>
      </c>
      <c r="CG1211" s="1" t="str">
        <f>IF(BO1211&lt;80,"Below 80",
IF(BO1211&lt;=120,"80-120",
IF(BO1211&lt;=200,"&gt; 120-200",
IF(BO1211&lt;=300,"&gt;200-300",
IF(BO1211&lt;=500,"&gt;300-500",
"&gt;500")))))</f>
        <v>Below 80</v>
      </c>
      <c r="CH1211" s="1" t="str">
        <f>IFERROR(_xlfn.XLOOKUP(CG1211,Scenario!M:M,Scenario!N:N),"")</f>
        <v/>
      </c>
      <c r="CI1211" s="1" t="str">
        <f t="shared" si="348"/>
        <v>Yes</v>
      </c>
      <c r="CJ1211" s="75">
        <v>50</v>
      </c>
    </row>
    <row r="1212" spans="1:88" hidden="1">
      <c r="A1212" s="2">
        <v>1211</v>
      </c>
      <c r="B1212" s="2">
        <v>2025</v>
      </c>
      <c r="C1212" s="1">
        <v>0</v>
      </c>
      <c r="D1212" s="37" t="str">
        <v>0015g00001UBHmGAAX</v>
      </c>
      <c r="E1212" s="37" t="str">
        <v>GULATI TRADERS</v>
      </c>
      <c r="F1212" s="37" t="str">
        <v>UTTARAKHAND</v>
      </c>
      <c r="G1212" s="37" t="str">
        <v>HARIDWAR</v>
      </c>
      <c r="H1212" s="37">
        <v>0</v>
      </c>
      <c r="I1212" s="37" t="str">
        <v>SHIVA SALES INDIA CORPORATION</v>
      </c>
      <c r="J1212" s="37" t="str">
        <v>Ravi Kumar</v>
      </c>
      <c r="K1212" s="37">
        <v>0</v>
      </c>
      <c r="L1212" s="37" t="str">
        <v>C12821</v>
      </c>
      <c r="M1212" s="37" t="str">
        <v>North</v>
      </c>
      <c r="N1212" s="2">
        <v>247667</v>
      </c>
      <c r="O1212" s="2">
        <v>0</v>
      </c>
      <c r="P1212" s="2">
        <v>9045411190</v>
      </c>
      <c r="Q1212" s="2" t="str">
        <v>Jun'25</v>
      </c>
      <c r="R1212" s="2">
        <v>2026</v>
      </c>
      <c r="S1212" s="1">
        <v>0</v>
      </c>
      <c r="T1212" s="2" t="str">
        <v/>
      </c>
      <c r="U1212" s="12">
        <v>0</v>
      </c>
      <c r="V1212" s="1" t="str">
        <v>Potential Not updated</v>
      </c>
      <c r="W1212" s="13">
        <v>0</v>
      </c>
      <c r="X1212" s="13">
        <v>0</v>
      </c>
      <c r="Y1212" s="13">
        <v>0</v>
      </c>
      <c r="Z1212" s="13">
        <v>0</v>
      </c>
      <c r="AA1212" s="13">
        <v>0</v>
      </c>
      <c r="AB1212" s="13">
        <v>0</v>
      </c>
      <c r="AC1212" s="13">
        <v>0</v>
      </c>
      <c r="AD1212" s="13">
        <v>0</v>
      </c>
      <c r="AE1212" s="13">
        <v>0</v>
      </c>
      <c r="AF1212" s="13">
        <v>0</v>
      </c>
      <c r="AG1212" s="13">
        <v>0</v>
      </c>
      <c r="AH1212" s="13">
        <v>0</v>
      </c>
      <c r="AI1212" s="13">
        <v>0</v>
      </c>
      <c r="AJ1212" s="13">
        <v>0</v>
      </c>
      <c r="AK1212" s="13">
        <v>0</v>
      </c>
      <c r="AL1212" s="13">
        <v>0</v>
      </c>
      <c r="AM1212" s="13">
        <v>0</v>
      </c>
      <c r="AN1212" s="13">
        <v>2</v>
      </c>
      <c r="AO1212" s="13">
        <v>0</v>
      </c>
      <c r="AP1212" s="13">
        <v>0</v>
      </c>
      <c r="AQ1212" s="13">
        <v>0</v>
      </c>
      <c r="AR1212" s="13">
        <v>0</v>
      </c>
      <c r="AS1212" s="13">
        <v>0</v>
      </c>
      <c r="AT1212" s="13">
        <v>0</v>
      </c>
      <c r="AU1212" s="13">
        <v>0</v>
      </c>
      <c r="AV1212" s="13">
        <v>0</v>
      </c>
      <c r="AW1212" s="16">
        <f t="shared" si="333"/>
        <v>2</v>
      </c>
      <c r="AX1212" s="16">
        <v>4</v>
      </c>
      <c r="AY1212" s="10">
        <f t="shared" si="334"/>
        <v>6</v>
      </c>
      <c r="AZ1212" s="10">
        <f>SUM(Z1212:AK1212)</f>
        <v>0</v>
      </c>
      <c r="BA1212" s="10">
        <v>2</v>
      </c>
      <c r="BB1212" s="10">
        <f t="shared" si="335"/>
        <v>0</v>
      </c>
      <c r="BC1212" s="10">
        <f t="shared" si="336"/>
        <v>0</v>
      </c>
      <c r="BD1212" s="10">
        <f t="shared" si="337"/>
        <v>6</v>
      </c>
      <c r="BE1212" s="10">
        <f t="shared" si="349"/>
        <v>-2</v>
      </c>
      <c r="BF1212" s="2" t="s">
        <v>119</v>
      </c>
      <c r="BG1212" s="10">
        <f t="shared" si="338"/>
        <v>0.25</v>
      </c>
      <c r="BH1212" s="36" t="s">
        <v>118</v>
      </c>
      <c r="BI1212" s="39" t="str">
        <f t="shared" si="339"/>
        <v/>
      </c>
      <c r="BJ1212" s="39" t="str">
        <f t="shared" si="340"/>
        <v/>
      </c>
      <c r="BK1212" s="16">
        <f>SUM(AR1212:AX1212)</f>
        <v>6</v>
      </c>
      <c r="BL1212" s="10">
        <f>SUM(AL1212:AQ1212)</f>
        <v>2</v>
      </c>
      <c r="BM1212" s="12">
        <f t="shared" si="341"/>
        <v>1</v>
      </c>
      <c r="BN1212" s="12">
        <f t="shared" si="341"/>
        <v>0.33333333333333331</v>
      </c>
      <c r="BO1212" s="9">
        <f t="shared" si="342"/>
        <v>2</v>
      </c>
      <c r="BP1212" s="39" t="str">
        <f t="shared" si="343"/>
        <v/>
      </c>
      <c r="BQ1212" s="147"/>
      <c r="BR1212" s="9">
        <f t="shared" si="344"/>
        <v>0</v>
      </c>
      <c r="BS1212" s="9">
        <f t="shared" si="345"/>
        <v>0</v>
      </c>
      <c r="BT1212" s="9">
        <f t="shared" si="346"/>
        <v>0</v>
      </c>
      <c r="BU1212" s="9" t="str">
        <f>IFERROR(_xlfn.XLOOKUP(D1212,Sheet1!B:B,Sheet1!L:L),"")</f>
        <v/>
      </c>
      <c r="BV1212" s="9" t="e">
        <f>_xlfn.XLOOKUP(BU1212,Sheet1!S:S,Sheet1!T:T)</f>
        <v>#N/A</v>
      </c>
      <c r="BW1212" s="9" t="e">
        <f>_xlfn.XLOOKUP(D1212,Sheet1!B:B,Sheet1!M:M)</f>
        <v>#N/A</v>
      </c>
      <c r="BZ1212" s="108">
        <f t="shared" si="347"/>
        <v>4</v>
      </c>
      <c r="CB1212" s="12">
        <f>AW1212/AY1212</f>
        <v>0.33333333333333331</v>
      </c>
      <c r="CC1212" s="12">
        <f>AX1212/AY1212</f>
        <v>0.66666666666666663</v>
      </c>
      <c r="CG1212" s="1" t="str">
        <f>IF(BO1212&lt;80,"Below 80",
IF(BO1212&lt;=120,"80-120",
IF(BO1212&lt;=200,"&gt; 120-200",
IF(BO1212&lt;=300,"&gt;200-300",
IF(BO1212&lt;=500,"&gt;300-500",
"&gt;500")))))</f>
        <v>Below 80</v>
      </c>
      <c r="CH1212" s="1" t="str">
        <f>IFERROR(_xlfn.XLOOKUP(CG1212,Scenario!M:M,Scenario!N:N),"")</f>
        <v/>
      </c>
      <c r="CI1212" s="1" t="str">
        <f t="shared" si="348"/>
        <v>Yes</v>
      </c>
      <c r="CJ1212" s="75">
        <v>4</v>
      </c>
    </row>
    <row r="1213" spans="1:88" hidden="1">
      <c r="A1213" s="2">
        <v>1212</v>
      </c>
      <c r="B1213" s="2">
        <v>2025</v>
      </c>
      <c r="C1213" s="1">
        <v>0</v>
      </c>
      <c r="D1213" s="37" t="str">
        <v>001J100000RUC4OIAX</v>
      </c>
      <c r="E1213" s="37" t="str">
        <v>IRON EDGE INFRA</v>
      </c>
      <c r="F1213" s="37" t="str">
        <v>UTTAR PRADESH</v>
      </c>
      <c r="G1213" s="37" t="str">
        <v>GAUTAM BUDDHA NAGAR</v>
      </c>
      <c r="H1213" s="37" t="str">
        <v>Surajpur</v>
      </c>
      <c r="I1213" s="37" t="str">
        <v>SHASHI STEELS CORPORATION</v>
      </c>
      <c r="J1213" s="37" t="str">
        <v>Abhijeet Biswas</v>
      </c>
      <c r="K1213" s="37">
        <v>0</v>
      </c>
      <c r="L1213" s="37" t="str">
        <v>C12816</v>
      </c>
      <c r="M1213" s="37" t="str">
        <v>North</v>
      </c>
      <c r="N1213" s="2">
        <v>201311</v>
      </c>
      <c r="O1213" s="2" t="str">
        <v>09FNJPB5431H1Z0</v>
      </c>
      <c r="P1213" s="2">
        <v>9873729093</v>
      </c>
      <c r="Q1213" s="2" t="str">
        <v>Jun'25</v>
      </c>
      <c r="R1213" s="2">
        <v>2026</v>
      </c>
      <c r="S1213" s="1">
        <v>0</v>
      </c>
      <c r="T1213" s="2">
        <v>70</v>
      </c>
      <c r="U1213" s="12">
        <v>0</v>
      </c>
      <c r="V1213" s="1" t="str">
        <v>Challenger</v>
      </c>
      <c r="W1213" s="13">
        <v>0</v>
      </c>
      <c r="X1213" s="13">
        <v>0</v>
      </c>
      <c r="Y1213" s="13">
        <v>0</v>
      </c>
      <c r="Z1213" s="13">
        <v>0</v>
      </c>
      <c r="AA1213" s="13">
        <v>0</v>
      </c>
      <c r="AB1213" s="13">
        <v>0</v>
      </c>
      <c r="AC1213" s="13">
        <v>0</v>
      </c>
      <c r="AD1213" s="13">
        <v>0</v>
      </c>
      <c r="AE1213" s="13">
        <v>0</v>
      </c>
      <c r="AF1213" s="13">
        <v>0</v>
      </c>
      <c r="AG1213" s="13">
        <v>0</v>
      </c>
      <c r="AH1213" s="13">
        <v>0</v>
      </c>
      <c r="AI1213" s="13">
        <v>0</v>
      </c>
      <c r="AJ1213" s="13">
        <v>0</v>
      </c>
      <c r="AK1213" s="13">
        <v>0</v>
      </c>
      <c r="AL1213" s="13">
        <v>0</v>
      </c>
      <c r="AM1213" s="13">
        <v>0</v>
      </c>
      <c r="AN1213" s="13">
        <v>1.9950000000000001</v>
      </c>
      <c r="AO1213" s="13">
        <v>0</v>
      </c>
      <c r="AP1213" s="13">
        <v>0</v>
      </c>
      <c r="AQ1213" s="13">
        <v>0</v>
      </c>
      <c r="AR1213" s="13">
        <v>0</v>
      </c>
      <c r="AS1213" s="13">
        <v>0</v>
      </c>
      <c r="AT1213" s="13">
        <v>0</v>
      </c>
      <c r="AU1213" s="13">
        <v>0</v>
      </c>
      <c r="AV1213" s="13">
        <v>0</v>
      </c>
      <c r="AW1213" s="16">
        <f t="shared" si="333"/>
        <v>1.9950000000000001</v>
      </c>
      <c r="AX1213" s="16">
        <v>3.99</v>
      </c>
      <c r="AY1213" s="10">
        <f t="shared" si="334"/>
        <v>5.9850000000000003</v>
      </c>
      <c r="AZ1213" s="10">
        <f>SUM(Z1213:AK1213)</f>
        <v>0</v>
      </c>
      <c r="BA1213" s="10">
        <v>4</v>
      </c>
      <c r="BB1213" s="10">
        <f t="shared" si="335"/>
        <v>2.0049999999999999</v>
      </c>
      <c r="BC1213" s="10">
        <f t="shared" si="336"/>
        <v>0.50124999999999997</v>
      </c>
      <c r="BD1213" s="10">
        <f t="shared" si="337"/>
        <v>5.9850000000000003</v>
      </c>
      <c r="BE1213" s="10">
        <f t="shared" si="349"/>
        <v>-1.9950000000000001</v>
      </c>
      <c r="BF1213" s="2" t="s">
        <v>119</v>
      </c>
      <c r="BG1213" s="10">
        <f t="shared" si="338"/>
        <v>0.24937500000000001</v>
      </c>
      <c r="BH1213" s="36" t="s">
        <v>118</v>
      </c>
      <c r="BI1213" s="39" t="str">
        <f t="shared" si="339"/>
        <v/>
      </c>
      <c r="BJ1213" s="39" t="str">
        <f t="shared" si="340"/>
        <v/>
      </c>
      <c r="BK1213" s="16">
        <f>SUM(AR1213:AX1213)</f>
        <v>5.9850000000000003</v>
      </c>
      <c r="BL1213" s="10">
        <f>SUM(AL1213:AQ1213)</f>
        <v>1.9950000000000001</v>
      </c>
      <c r="BM1213" s="12">
        <f t="shared" si="341"/>
        <v>1</v>
      </c>
      <c r="BN1213" s="12">
        <f t="shared" si="341"/>
        <v>0.33333333333333331</v>
      </c>
      <c r="BO1213" s="9">
        <f t="shared" si="342"/>
        <v>1.9950000000000001</v>
      </c>
      <c r="BP1213" s="39" t="str">
        <f t="shared" si="343"/>
        <v/>
      </c>
      <c r="BQ1213" s="147"/>
      <c r="BR1213" s="9">
        <f t="shared" si="344"/>
        <v>0</v>
      </c>
      <c r="BS1213" s="9">
        <f t="shared" si="345"/>
        <v>0</v>
      </c>
      <c r="BT1213" s="9">
        <f t="shared" si="346"/>
        <v>0</v>
      </c>
      <c r="BU1213" s="9" t="str">
        <f>IFERROR(_xlfn.XLOOKUP(D1213,Sheet1!B:B,Sheet1!L:L),"")</f>
        <v/>
      </c>
      <c r="BV1213" s="9" t="e">
        <f>_xlfn.XLOOKUP(BU1213,Sheet1!S:S,Sheet1!T:T)</f>
        <v>#N/A</v>
      </c>
      <c r="BW1213" s="9" t="e">
        <f>_xlfn.XLOOKUP(D1213,Sheet1!B:B,Sheet1!M:M)</f>
        <v>#N/A</v>
      </c>
      <c r="BZ1213" s="108">
        <f t="shared" si="347"/>
        <v>3.99</v>
      </c>
      <c r="CB1213" s="12">
        <f>AW1213/AY1213</f>
        <v>0.33333333333333331</v>
      </c>
      <c r="CC1213" s="12">
        <f>AX1213/AY1213</f>
        <v>0.66666666666666663</v>
      </c>
      <c r="CG1213" s="1" t="str">
        <f>IF(BO1213&lt;80,"Below 80",
IF(BO1213&lt;=120,"80-120",
IF(BO1213&lt;=200,"&gt; 120-200",
IF(BO1213&lt;=300,"&gt;200-300",
IF(BO1213&lt;=500,"&gt;300-500",
"&gt;500")))))</f>
        <v>Below 80</v>
      </c>
      <c r="CH1213" s="1" t="str">
        <f>IFERROR(_xlfn.XLOOKUP(CG1213,Scenario!M:M,Scenario!N:N),"")</f>
        <v/>
      </c>
      <c r="CI1213" s="1" t="str">
        <f t="shared" si="348"/>
        <v>Yes</v>
      </c>
      <c r="CJ1213" s="75">
        <v>3.99</v>
      </c>
    </row>
    <row r="1214" spans="1:88" hidden="1">
      <c r="A1214" s="2">
        <v>1213</v>
      </c>
      <c r="B1214" s="2">
        <v>2025</v>
      </c>
      <c r="C1214" s="1">
        <v>0</v>
      </c>
      <c r="D1214" s="37" t="str">
        <v>0015g00001cdPXyAAM</v>
      </c>
      <c r="E1214" s="37" t="str">
        <v>GARG SALES CORPORATION</v>
      </c>
      <c r="F1214" s="37" t="str">
        <v>UTTAR PRADESH</v>
      </c>
      <c r="G1214" s="37" t="str">
        <v>HAPUR</v>
      </c>
      <c r="H1214" s="37" t="str">
        <v>Hapur</v>
      </c>
      <c r="I1214" s="37" t="str">
        <v>SHASHI STEELS CORPORATION</v>
      </c>
      <c r="J1214" s="37" t="str">
        <v>Abhijeet Biswas</v>
      </c>
      <c r="K1214" s="37">
        <v>0</v>
      </c>
      <c r="L1214" s="37" t="str">
        <v>C12816</v>
      </c>
      <c r="M1214" s="37" t="str">
        <v>North</v>
      </c>
      <c r="N1214" s="2">
        <v>245304</v>
      </c>
      <c r="O1214" s="2" t="str">
        <v>09AGDPR6437K1ZV</v>
      </c>
      <c r="P1214" s="2">
        <v>9675757560</v>
      </c>
      <c r="Q1214" s="2" t="str">
        <v>Jun'25</v>
      </c>
      <c r="R1214" s="2">
        <v>2026</v>
      </c>
      <c r="S1214" s="1">
        <v>0</v>
      </c>
      <c r="T1214" s="2">
        <v>100</v>
      </c>
      <c r="U1214" s="12">
        <v>0.01</v>
      </c>
      <c r="V1214" s="1" t="str">
        <v>Challenger</v>
      </c>
      <c r="W1214" s="13">
        <v>0</v>
      </c>
      <c r="X1214" s="13">
        <v>0</v>
      </c>
      <c r="Y1214" s="13">
        <v>0</v>
      </c>
      <c r="Z1214" s="13">
        <v>0</v>
      </c>
      <c r="AA1214" s="13">
        <v>0</v>
      </c>
      <c r="AB1214" s="13">
        <v>0</v>
      </c>
      <c r="AC1214" s="13">
        <v>0</v>
      </c>
      <c r="AD1214" s="13">
        <v>0</v>
      </c>
      <c r="AE1214" s="13">
        <v>0</v>
      </c>
      <c r="AF1214" s="13">
        <v>0</v>
      </c>
      <c r="AG1214" s="13">
        <v>0</v>
      </c>
      <c r="AH1214" s="13">
        <v>0</v>
      </c>
      <c r="AI1214" s="13">
        <v>0</v>
      </c>
      <c r="AJ1214" s="13">
        <v>0</v>
      </c>
      <c r="AK1214" s="13">
        <v>0</v>
      </c>
      <c r="AL1214" s="13">
        <v>0</v>
      </c>
      <c r="AM1214" s="13">
        <v>0</v>
      </c>
      <c r="AN1214" s="13">
        <v>5.9649999999999999</v>
      </c>
      <c r="AO1214" s="13">
        <v>0</v>
      </c>
      <c r="AP1214" s="13">
        <v>0</v>
      </c>
      <c r="AQ1214" s="13">
        <v>0</v>
      </c>
      <c r="AR1214" s="13">
        <v>0</v>
      </c>
      <c r="AS1214" s="13">
        <v>7.3</v>
      </c>
      <c r="AT1214" s="13">
        <v>3</v>
      </c>
      <c r="AU1214" s="13">
        <v>0</v>
      </c>
      <c r="AV1214" s="13">
        <v>0</v>
      </c>
      <c r="AW1214" s="16">
        <f t="shared" si="333"/>
        <v>16.265000000000001</v>
      </c>
      <c r="AX1214" s="16">
        <v>11.93</v>
      </c>
      <c r="AY1214" s="10">
        <f t="shared" si="334"/>
        <v>28.195</v>
      </c>
      <c r="AZ1214" s="10">
        <f>SUM(Z1214:AK1214)</f>
        <v>0</v>
      </c>
      <c r="BA1214" s="10">
        <v>12</v>
      </c>
      <c r="BB1214" s="10">
        <f t="shared" si="335"/>
        <v>-4.2650000000000006</v>
      </c>
      <c r="BC1214" s="10">
        <f t="shared" si="336"/>
        <v>-1.0662500000000001</v>
      </c>
      <c r="BD1214" s="10">
        <f t="shared" si="337"/>
        <v>28.195</v>
      </c>
      <c r="BE1214" s="10">
        <f t="shared" si="349"/>
        <v>-16.265000000000001</v>
      </c>
      <c r="BF1214" s="2" t="s">
        <v>119</v>
      </c>
      <c r="BG1214" s="10">
        <f t="shared" si="338"/>
        <v>1.6581250000000001</v>
      </c>
      <c r="BH1214" s="36" t="s">
        <v>118</v>
      </c>
      <c r="BI1214" s="39" t="str">
        <f t="shared" si="339"/>
        <v/>
      </c>
      <c r="BJ1214" s="39" t="str">
        <f t="shared" si="340"/>
        <v/>
      </c>
      <c r="BK1214" s="16">
        <f>SUM(AR1214:AX1214)</f>
        <v>38.495000000000005</v>
      </c>
      <c r="BL1214" s="10">
        <f>SUM(AL1214:AQ1214)</f>
        <v>5.9649999999999999</v>
      </c>
      <c r="BM1214" s="12">
        <f t="shared" si="341"/>
        <v>1.3653129987586452</v>
      </c>
      <c r="BN1214" s="12">
        <f t="shared" si="341"/>
        <v>0.21156233374711828</v>
      </c>
      <c r="BO1214" s="9">
        <f t="shared" si="342"/>
        <v>13.265000000000001</v>
      </c>
      <c r="BP1214" s="39" t="str">
        <f t="shared" si="343"/>
        <v/>
      </c>
      <c r="BQ1214" s="147"/>
      <c r="BR1214" s="9">
        <f t="shared" si="344"/>
        <v>0</v>
      </c>
      <c r="BS1214" s="9">
        <f t="shared" si="345"/>
        <v>0</v>
      </c>
      <c r="BT1214" s="9">
        <f t="shared" si="346"/>
        <v>0</v>
      </c>
      <c r="BU1214" s="9" t="str">
        <f>IFERROR(_xlfn.XLOOKUP(D1214,Sheet1!B:B,Sheet1!L:L),"")</f>
        <v/>
      </c>
      <c r="BV1214" s="9" t="e">
        <f>_xlfn.XLOOKUP(BU1214,Sheet1!S:S,Sheet1!T:T)</f>
        <v>#N/A</v>
      </c>
      <c r="BW1214" s="9" t="e">
        <f>_xlfn.XLOOKUP(D1214,Sheet1!B:B,Sheet1!M:M)</f>
        <v>#N/A</v>
      </c>
      <c r="BZ1214" s="108">
        <f t="shared" si="347"/>
        <v>11.93</v>
      </c>
      <c r="CB1214" s="12">
        <f>AW1214/AY1214</f>
        <v>0.57687533250576339</v>
      </c>
      <c r="CC1214" s="12">
        <f>AX1214/AY1214</f>
        <v>0.42312466749423655</v>
      </c>
      <c r="CG1214" s="1" t="str">
        <f>IF(BO1214&lt;80,"Below 80",
IF(BO1214&lt;=120,"80-120",
IF(BO1214&lt;=200,"&gt; 120-200",
IF(BO1214&lt;=300,"&gt;200-300",
IF(BO1214&lt;=500,"&gt;300-500",
"&gt;500")))))</f>
        <v>Below 80</v>
      </c>
      <c r="CH1214" s="1" t="str">
        <f>IFERROR(_xlfn.XLOOKUP(CG1214,Scenario!M:M,Scenario!N:N),"")</f>
        <v/>
      </c>
      <c r="CI1214" s="1" t="str">
        <f t="shared" si="348"/>
        <v>Yes</v>
      </c>
      <c r="CJ1214" s="75">
        <v>4.63</v>
      </c>
    </row>
    <row r="1215" spans="1:88" hidden="1">
      <c r="A1215" s="2">
        <v>1214</v>
      </c>
      <c r="B1215" s="2">
        <v>2025</v>
      </c>
      <c r="C1215" s="1">
        <v>0</v>
      </c>
      <c r="D1215" s="37" t="str">
        <v>0015g00001ghgGNAAY</v>
      </c>
      <c r="E1215" s="37" t="str">
        <v>Shaad Cement Store</v>
      </c>
      <c r="F1215" s="37" t="str">
        <v>UTTAR PRADESH</v>
      </c>
      <c r="G1215" s="37" t="str">
        <v>HAPUR</v>
      </c>
      <c r="H1215" s="37" t="str">
        <v>Hapur</v>
      </c>
      <c r="I1215" s="37" t="str">
        <v>SHASHI STEELS CORPORATION</v>
      </c>
      <c r="J1215" s="37" t="str">
        <v>Abhijeet Biswas</v>
      </c>
      <c r="K1215" s="37">
        <v>0</v>
      </c>
      <c r="L1215" s="37" t="str">
        <v>C12816</v>
      </c>
      <c r="M1215" s="37" t="str">
        <v>North</v>
      </c>
      <c r="N1215" s="2">
        <v>245101</v>
      </c>
      <c r="O1215" s="2" t="str">
        <v>09BYJPA1759C1ZM</v>
      </c>
      <c r="P1215" s="2">
        <v>9310102653</v>
      </c>
      <c r="Q1215" s="2" t="str">
        <v>Jun'25</v>
      </c>
      <c r="R1215" s="2">
        <v>2026</v>
      </c>
      <c r="S1215" s="1">
        <v>0</v>
      </c>
      <c r="T1215" s="2">
        <v>150</v>
      </c>
      <c r="U1215" s="12">
        <v>1.1111111111111112E-2</v>
      </c>
      <c r="V1215" s="1" t="str">
        <v>Challenger</v>
      </c>
      <c r="W1215" s="13">
        <v>0</v>
      </c>
      <c r="X1215" s="13">
        <v>0</v>
      </c>
      <c r="Y1215" s="13">
        <v>0</v>
      </c>
      <c r="Z1215" s="13">
        <v>0</v>
      </c>
      <c r="AA1215" s="13">
        <v>0</v>
      </c>
      <c r="AB1215" s="13">
        <v>0</v>
      </c>
      <c r="AC1215" s="13">
        <v>0</v>
      </c>
      <c r="AD1215" s="13">
        <v>0</v>
      </c>
      <c r="AE1215" s="13">
        <v>0</v>
      </c>
      <c r="AF1215" s="13">
        <v>0</v>
      </c>
      <c r="AG1215" s="13">
        <v>0</v>
      </c>
      <c r="AH1215" s="13">
        <v>0</v>
      </c>
      <c r="AI1215" s="13">
        <v>0</v>
      </c>
      <c r="AJ1215" s="13">
        <v>0</v>
      </c>
      <c r="AK1215" s="13">
        <v>0</v>
      </c>
      <c r="AL1215" s="13">
        <v>0</v>
      </c>
      <c r="AM1215" s="13">
        <v>0</v>
      </c>
      <c r="AN1215" s="13">
        <v>6.1050000000000004</v>
      </c>
      <c r="AO1215" s="13">
        <v>0</v>
      </c>
      <c r="AP1215" s="13">
        <v>0</v>
      </c>
      <c r="AQ1215" s="13">
        <v>0</v>
      </c>
      <c r="AR1215" s="13">
        <v>0</v>
      </c>
      <c r="AS1215" s="13">
        <v>5.2</v>
      </c>
      <c r="AT1215" s="13">
        <v>0</v>
      </c>
      <c r="AU1215" s="13">
        <v>5</v>
      </c>
      <c r="AV1215" s="13">
        <v>0</v>
      </c>
      <c r="AW1215" s="16">
        <f t="shared" si="333"/>
        <v>16.305</v>
      </c>
      <c r="AX1215" s="16">
        <v>12.21</v>
      </c>
      <c r="AY1215" s="10">
        <f t="shared" si="334"/>
        <v>28.515000000000001</v>
      </c>
      <c r="AZ1215" s="10">
        <f>SUM(Z1215:AK1215)</f>
        <v>0</v>
      </c>
      <c r="BA1215" s="10">
        <v>12</v>
      </c>
      <c r="BB1215" s="10">
        <f t="shared" si="335"/>
        <v>-4.3049999999999997</v>
      </c>
      <c r="BC1215" s="10">
        <f t="shared" si="336"/>
        <v>-1.0762499999999999</v>
      </c>
      <c r="BD1215" s="10">
        <f t="shared" si="337"/>
        <v>28.515000000000001</v>
      </c>
      <c r="BE1215" s="10">
        <f t="shared" si="349"/>
        <v>-16.305</v>
      </c>
      <c r="BF1215" s="2" t="s">
        <v>119</v>
      </c>
      <c r="BG1215" s="10">
        <f t="shared" si="338"/>
        <v>1.413125</v>
      </c>
      <c r="BH1215" s="36" t="s">
        <v>118</v>
      </c>
      <c r="BI1215" s="39" t="str">
        <f t="shared" si="339"/>
        <v/>
      </c>
      <c r="BJ1215" s="39" t="str">
        <f t="shared" si="340"/>
        <v/>
      </c>
      <c r="BK1215" s="16">
        <f>SUM(AR1215:AX1215)</f>
        <v>38.715000000000003</v>
      </c>
      <c r="BL1215" s="10">
        <f>SUM(AL1215:AQ1215)</f>
        <v>6.1050000000000004</v>
      </c>
      <c r="BM1215" s="12">
        <f t="shared" si="341"/>
        <v>1.3577064702788006</v>
      </c>
      <c r="BN1215" s="12">
        <f t="shared" si="341"/>
        <v>0.21409784324039979</v>
      </c>
      <c r="BO1215" s="9">
        <f t="shared" si="342"/>
        <v>11.305</v>
      </c>
      <c r="BP1215" s="39" t="str">
        <f t="shared" si="343"/>
        <v/>
      </c>
      <c r="BQ1215" s="147"/>
      <c r="BR1215" s="9">
        <f t="shared" si="344"/>
        <v>0</v>
      </c>
      <c r="BS1215" s="9">
        <f t="shared" si="345"/>
        <v>0</v>
      </c>
      <c r="BT1215" s="9">
        <f t="shared" si="346"/>
        <v>0</v>
      </c>
      <c r="BU1215" s="9" t="str">
        <f>IFERROR(_xlfn.XLOOKUP(D1215,Sheet1!B:B,Sheet1!L:L),"")</f>
        <v/>
      </c>
      <c r="BV1215" s="9" t="e">
        <f>_xlfn.XLOOKUP(BU1215,Sheet1!S:S,Sheet1!T:T)</f>
        <v>#N/A</v>
      </c>
      <c r="BW1215" s="9" t="e">
        <f>_xlfn.XLOOKUP(D1215,Sheet1!B:B,Sheet1!M:M)</f>
        <v>#N/A</v>
      </c>
      <c r="BZ1215" s="108">
        <f t="shared" si="347"/>
        <v>12.21</v>
      </c>
      <c r="CB1215" s="12">
        <f>AW1215/AY1215</f>
        <v>0.57180431351920036</v>
      </c>
      <c r="CC1215" s="12">
        <f>AX1215/AY1215</f>
        <v>0.42819568648079959</v>
      </c>
      <c r="CG1215" s="1" t="str">
        <f>IF(BO1215&lt;80,"Below 80",
IF(BO1215&lt;=120,"80-120",
IF(BO1215&lt;=200,"&gt; 120-200",
IF(BO1215&lt;=300,"&gt;200-300",
IF(BO1215&lt;=500,"&gt;300-500",
"&gt;500")))))</f>
        <v>Below 80</v>
      </c>
      <c r="CH1215" s="1" t="str">
        <f>IFERROR(_xlfn.XLOOKUP(CG1215,Scenario!M:M,Scenario!N:N),"")</f>
        <v/>
      </c>
      <c r="CI1215" s="1" t="str">
        <f t="shared" si="348"/>
        <v>Yes</v>
      </c>
      <c r="CJ1215" s="75">
        <v>7.0100000000000007</v>
      </c>
    </row>
    <row r="1216" spans="1:88" hidden="1">
      <c r="A1216" s="2">
        <v>1215</v>
      </c>
      <c r="B1216" s="2">
        <v>2025</v>
      </c>
      <c r="C1216" s="1">
        <v>0</v>
      </c>
      <c r="D1216" s="37" t="str">
        <v>001J100000VnWk6IAF</v>
      </c>
      <c r="E1216" s="37" t="str">
        <v>DIDWANIA STEELS LLP</v>
      </c>
      <c r="F1216" s="37" t="str">
        <v>BIHAR</v>
      </c>
      <c r="G1216" s="37" t="str">
        <v>BHAGALPUR</v>
      </c>
      <c r="H1216" s="37" t="str">
        <v>Nathnagar</v>
      </c>
      <c r="I1216" s="37" t="str">
        <v>KHARAKIA METALS PRIVATE LIMITED</v>
      </c>
      <c r="J1216" s="37" t="str">
        <v>Praveen Kumar</v>
      </c>
      <c r="K1216" s="37">
        <v>0</v>
      </c>
      <c r="L1216" s="37" t="str">
        <v>001J100000VnUoRIAV</v>
      </c>
      <c r="M1216" s="37" t="str">
        <v>East</v>
      </c>
      <c r="N1216" s="2">
        <v>812002</v>
      </c>
      <c r="O1216" s="2" t="str">
        <v>10AAWFD3667L1Z0</v>
      </c>
      <c r="P1216" s="2">
        <v>919771496741</v>
      </c>
      <c r="Q1216" s="2" t="str">
        <v>Jun'25</v>
      </c>
      <c r="R1216" s="2">
        <v>2026</v>
      </c>
      <c r="S1216" s="1">
        <v>0</v>
      </c>
      <c r="T1216" s="2">
        <v>200</v>
      </c>
      <c r="U1216" s="12">
        <v>7.4999999999999997E-2</v>
      </c>
      <c r="V1216" s="1" t="str">
        <v>Challenger</v>
      </c>
      <c r="W1216" s="13">
        <v>0</v>
      </c>
      <c r="X1216" s="13">
        <v>0</v>
      </c>
      <c r="Y1216" s="13">
        <v>0</v>
      </c>
      <c r="Z1216" s="13">
        <v>0</v>
      </c>
      <c r="AA1216" s="13">
        <v>0</v>
      </c>
      <c r="AB1216" s="13">
        <v>0</v>
      </c>
      <c r="AC1216" s="13">
        <v>0</v>
      </c>
      <c r="AD1216" s="13">
        <v>0</v>
      </c>
      <c r="AE1216" s="13">
        <v>0</v>
      </c>
      <c r="AF1216" s="13">
        <v>0</v>
      </c>
      <c r="AG1216" s="13">
        <v>0</v>
      </c>
      <c r="AH1216" s="13">
        <v>0</v>
      </c>
      <c r="AI1216" s="13">
        <v>0</v>
      </c>
      <c r="AJ1216" s="13">
        <v>0</v>
      </c>
      <c r="AK1216" s="13">
        <v>0</v>
      </c>
      <c r="AL1216" s="13">
        <v>0</v>
      </c>
      <c r="AM1216" s="13">
        <v>0</v>
      </c>
      <c r="AN1216" s="13">
        <v>25</v>
      </c>
      <c r="AO1216" s="13">
        <v>0</v>
      </c>
      <c r="AP1216" s="13">
        <v>25</v>
      </c>
      <c r="AQ1216" s="13">
        <v>50</v>
      </c>
      <c r="AR1216" s="13">
        <v>12</v>
      </c>
      <c r="AS1216" s="13">
        <v>15</v>
      </c>
      <c r="AT1216" s="13">
        <v>10</v>
      </c>
      <c r="AU1216" s="13">
        <v>20</v>
      </c>
      <c r="AV1216" s="13">
        <v>15</v>
      </c>
      <c r="AW1216" s="16">
        <f t="shared" si="333"/>
        <v>157</v>
      </c>
      <c r="AX1216" s="16">
        <f>AW1216*2</f>
        <v>314</v>
      </c>
      <c r="AY1216" s="10">
        <f t="shared" si="334"/>
        <v>471</v>
      </c>
      <c r="AZ1216" s="10">
        <f>SUM(Z1216:AK1216)</f>
        <v>0</v>
      </c>
      <c r="BA1216" s="10">
        <v>250</v>
      </c>
      <c r="BB1216" s="10">
        <f t="shared" si="335"/>
        <v>93</v>
      </c>
      <c r="BC1216" s="10">
        <f t="shared" si="336"/>
        <v>23.25</v>
      </c>
      <c r="BD1216" s="10">
        <f t="shared" si="337"/>
        <v>471</v>
      </c>
      <c r="BE1216" s="10">
        <f t="shared" si="349"/>
        <v>-157</v>
      </c>
      <c r="BF1216" s="2" t="s">
        <v>119</v>
      </c>
      <c r="BG1216" s="10">
        <f t="shared" si="338"/>
        <v>15.875</v>
      </c>
      <c r="BH1216" s="36" t="s">
        <v>118</v>
      </c>
      <c r="BI1216" s="39" t="str">
        <f t="shared" si="339"/>
        <v>A</v>
      </c>
      <c r="BJ1216" s="39" t="str">
        <f t="shared" si="340"/>
        <v>B</v>
      </c>
      <c r="BK1216" s="16">
        <f>SUM(AR1216:AX1216)</f>
        <v>543</v>
      </c>
      <c r="BL1216" s="10">
        <f>SUM(AL1216:AQ1216)</f>
        <v>100</v>
      </c>
      <c r="BM1216" s="12">
        <f t="shared" si="341"/>
        <v>1.1528662420382165</v>
      </c>
      <c r="BN1216" s="12">
        <f t="shared" si="341"/>
        <v>0.21231422505307856</v>
      </c>
      <c r="BO1216" s="9">
        <f t="shared" si="342"/>
        <v>127</v>
      </c>
      <c r="BP1216" s="39" t="str">
        <f t="shared" si="343"/>
        <v/>
      </c>
      <c r="BQ1216" s="147"/>
      <c r="BR1216" s="9">
        <f t="shared" si="344"/>
        <v>0</v>
      </c>
      <c r="BS1216" s="9">
        <f t="shared" si="345"/>
        <v>0</v>
      </c>
      <c r="BT1216" s="9">
        <f t="shared" si="346"/>
        <v>0</v>
      </c>
      <c r="BU1216" s="9" t="str">
        <f>IFERROR(_xlfn.XLOOKUP(D1216,Sheet1!B:B,Sheet1!L:L),"")</f>
        <v/>
      </c>
      <c r="BV1216" s="9" t="e">
        <f>_xlfn.XLOOKUP(BU1216,Sheet1!S:S,Sheet1!T:T)</f>
        <v>#N/A</v>
      </c>
      <c r="BW1216" s="9" t="e">
        <f>_xlfn.XLOOKUP(D1216,Sheet1!B:B,Sheet1!M:M)</f>
        <v>#N/A</v>
      </c>
      <c r="BX1216" s="11" t="s">
        <v>123</v>
      </c>
      <c r="BZ1216" s="108">
        <f t="shared" si="347"/>
        <v>314</v>
      </c>
      <c r="CB1216" s="12">
        <f>AW1216/AY1216</f>
        <v>0.33333333333333331</v>
      </c>
      <c r="CC1216" s="12">
        <f>AX1216/AY1216</f>
        <v>0.66666666666666663</v>
      </c>
      <c r="CG1216" s="1" t="str">
        <f>IF(BO1216&lt;80,"Below 80",
IF(BO1216&lt;=120,"80-120",
IF(BO1216&lt;=200,"&gt; 120-200",
IF(BO1216&lt;=300,"&gt;200-300",
IF(BO1216&lt;=500,"&gt;300-500",
"&gt;500")))))</f>
        <v>&gt; 120-200</v>
      </c>
      <c r="CH1216" s="1" t="str">
        <f>IFERROR(_xlfn.XLOOKUP(CG1216,Scenario!M:M,Scenario!N:N),"")</f>
        <v>B</v>
      </c>
      <c r="CI1216" s="1" t="b">
        <f t="shared" si="348"/>
        <v>0</v>
      </c>
      <c r="CJ1216" s="75">
        <v>239</v>
      </c>
    </row>
    <row r="1217" spans="1:89" hidden="1">
      <c r="A1217" s="2">
        <v>1216</v>
      </c>
      <c r="B1217" s="2">
        <v>2025</v>
      </c>
      <c r="C1217" s="1">
        <v>0</v>
      </c>
      <c r="D1217" s="37" t="str">
        <v>001J100000VnfQkIAJ</v>
      </c>
      <c r="E1217" s="37" t="str">
        <v>SHREE GANESH</v>
      </c>
      <c r="F1217" s="37" t="str">
        <v>BIHAR</v>
      </c>
      <c r="G1217" s="37" t="str">
        <v>PATNA</v>
      </c>
      <c r="H1217" s="37" t="str">
        <v>Patna Sadar</v>
      </c>
      <c r="I1217" s="37" t="str">
        <v>MEWARAM MADHUSUDAN PRASAD &amp; SONS</v>
      </c>
      <c r="J1217" s="37" t="str">
        <v>Praveen Kumar</v>
      </c>
      <c r="K1217" s="37">
        <v>0</v>
      </c>
      <c r="L1217" s="37" t="str">
        <v>001J100000S01ukIAB</v>
      </c>
      <c r="M1217" s="37" t="str">
        <v>East</v>
      </c>
      <c r="N1217" s="2">
        <v>800020</v>
      </c>
      <c r="O1217" s="2" t="str">
        <v>10ANXPK5202E1ZC</v>
      </c>
      <c r="P1217" s="2">
        <v>919431426724</v>
      </c>
      <c r="Q1217" s="2" t="str">
        <v>Jun'25</v>
      </c>
      <c r="R1217" s="2">
        <v>2026</v>
      </c>
      <c r="S1217" s="1">
        <v>0</v>
      </c>
      <c r="T1217" s="2">
        <v>300</v>
      </c>
      <c r="U1217" s="12">
        <v>0</v>
      </c>
      <c r="V1217" s="1" t="str">
        <v>Alien</v>
      </c>
      <c r="W1217" s="13">
        <v>0</v>
      </c>
      <c r="X1217" s="13">
        <v>0</v>
      </c>
      <c r="Y1217" s="13">
        <v>0</v>
      </c>
      <c r="Z1217" s="13">
        <v>0</v>
      </c>
      <c r="AA1217" s="13">
        <v>0</v>
      </c>
      <c r="AB1217" s="13">
        <v>0</v>
      </c>
      <c r="AC1217" s="13">
        <v>0</v>
      </c>
      <c r="AD1217" s="13">
        <v>0</v>
      </c>
      <c r="AE1217" s="13">
        <v>0</v>
      </c>
      <c r="AF1217" s="13">
        <v>0</v>
      </c>
      <c r="AG1217" s="13">
        <v>0</v>
      </c>
      <c r="AH1217" s="13">
        <v>0</v>
      </c>
      <c r="AI1217" s="13">
        <v>0</v>
      </c>
      <c r="AJ1217" s="13">
        <v>0</v>
      </c>
      <c r="AK1217" s="13">
        <v>0</v>
      </c>
      <c r="AL1217" s="13">
        <v>0</v>
      </c>
      <c r="AM1217" s="13">
        <v>0</v>
      </c>
      <c r="AN1217" s="13">
        <v>30</v>
      </c>
      <c r="AO1217" s="13">
        <v>0</v>
      </c>
      <c r="AP1217" s="13">
        <v>0</v>
      </c>
      <c r="AQ1217" s="13">
        <v>0</v>
      </c>
      <c r="AR1217" s="13">
        <v>0</v>
      </c>
      <c r="AS1217" s="13">
        <v>0</v>
      </c>
      <c r="AT1217" s="13">
        <v>0</v>
      </c>
      <c r="AU1217" s="13">
        <v>0</v>
      </c>
      <c r="AV1217" s="13">
        <v>0</v>
      </c>
      <c r="AW1217" s="16">
        <f t="shared" si="333"/>
        <v>30</v>
      </c>
      <c r="AX1217" s="16">
        <v>60</v>
      </c>
      <c r="AY1217" s="10">
        <f t="shared" si="334"/>
        <v>90</v>
      </c>
      <c r="AZ1217" s="10">
        <f>SUM(Z1217:AK1217)</f>
        <v>0</v>
      </c>
      <c r="BA1217" s="10">
        <f>AY1217</f>
        <v>90</v>
      </c>
      <c r="BB1217" s="10">
        <f t="shared" si="335"/>
        <v>60</v>
      </c>
      <c r="BC1217" s="10">
        <f t="shared" si="336"/>
        <v>15</v>
      </c>
      <c r="BD1217" s="10">
        <f t="shared" si="337"/>
        <v>90</v>
      </c>
      <c r="BE1217" s="10">
        <f t="shared" si="349"/>
        <v>-30</v>
      </c>
      <c r="BF1217" s="2" t="s">
        <v>119</v>
      </c>
      <c r="BG1217" s="10">
        <f t="shared" si="338"/>
        <v>3.75</v>
      </c>
      <c r="BH1217" s="36" t="s">
        <v>118</v>
      </c>
      <c r="BI1217" s="39" t="str">
        <f t="shared" si="339"/>
        <v/>
      </c>
      <c r="BJ1217" s="39" t="str">
        <f t="shared" si="340"/>
        <v/>
      </c>
      <c r="BK1217" s="16">
        <f>SUM(AR1217:AX1217)</f>
        <v>90</v>
      </c>
      <c r="BL1217" s="10">
        <f>SUM(AL1217:AQ1217)</f>
        <v>30</v>
      </c>
      <c r="BM1217" s="12">
        <f t="shared" si="341"/>
        <v>1</v>
      </c>
      <c r="BN1217" s="12">
        <f t="shared" si="341"/>
        <v>0.33333333333333331</v>
      </c>
      <c r="BO1217" s="9">
        <f t="shared" si="342"/>
        <v>30</v>
      </c>
      <c r="BP1217" s="39" t="str">
        <f t="shared" si="343"/>
        <v/>
      </c>
      <c r="BQ1217" s="147"/>
      <c r="BR1217" s="9">
        <f t="shared" si="344"/>
        <v>0</v>
      </c>
      <c r="BS1217" s="9">
        <f t="shared" si="345"/>
        <v>0</v>
      </c>
      <c r="BT1217" s="9">
        <f t="shared" si="346"/>
        <v>0</v>
      </c>
      <c r="BU1217" s="9" t="str">
        <f>IFERROR(_xlfn.XLOOKUP(D1217,Sheet1!B:B,Sheet1!L:L),"")</f>
        <v/>
      </c>
      <c r="BV1217" s="9" t="e">
        <f>_xlfn.XLOOKUP(BU1217,Sheet1!S:S,Sheet1!T:T)</f>
        <v>#N/A</v>
      </c>
      <c r="BW1217" s="9" t="e">
        <f>_xlfn.XLOOKUP(D1217,Sheet1!B:B,Sheet1!M:M)</f>
        <v>#N/A</v>
      </c>
      <c r="BZ1217" s="108">
        <f t="shared" si="347"/>
        <v>60</v>
      </c>
      <c r="CB1217" s="12">
        <f>AW1217/AY1217</f>
        <v>0.33333333333333331</v>
      </c>
      <c r="CC1217" s="12">
        <f>AX1217/AY1217</f>
        <v>0.66666666666666663</v>
      </c>
      <c r="CG1217" s="1" t="str">
        <f>IF(BO1217&lt;80,"Below 80",
IF(BO1217&lt;=120,"80-120",
IF(BO1217&lt;=200,"&gt; 120-200",
IF(BO1217&lt;=300,"&gt;200-300",
IF(BO1217&lt;=500,"&gt;300-500",
"&gt;500")))))</f>
        <v>Below 80</v>
      </c>
      <c r="CH1217" s="1" t="str">
        <f>IFERROR(_xlfn.XLOOKUP(CG1217,Scenario!M:M,Scenario!N:N),"")</f>
        <v/>
      </c>
      <c r="CI1217" s="1" t="str">
        <f t="shared" si="348"/>
        <v>Yes</v>
      </c>
      <c r="CJ1217" s="75">
        <v>60</v>
      </c>
    </row>
    <row r="1218" spans="1:89" hidden="1">
      <c r="A1218" s="2">
        <v>1217</v>
      </c>
      <c r="B1218" s="2">
        <v>2025</v>
      </c>
      <c r="C1218" s="1">
        <v>0</v>
      </c>
      <c r="D1218" s="37" t="str">
        <v>01J100000VmB5YIAV</v>
      </c>
      <c r="E1218" s="37" t="str">
        <v>RAJU CEMENT STORE</v>
      </c>
      <c r="F1218" s="37" t="str">
        <v>BIHAR</v>
      </c>
      <c r="G1218" s="37" t="str">
        <v>AURANGABAD</v>
      </c>
      <c r="H1218" s="37">
        <v>0</v>
      </c>
      <c r="I1218" s="37" t="str">
        <v>MEWARAM MADHUSUDAN PRASAD &amp; SONS</v>
      </c>
      <c r="J1218" s="37" t="e">
        <v>#VALUE!</v>
      </c>
      <c r="K1218" s="37">
        <v>0</v>
      </c>
      <c r="L1218" s="37" t="str">
        <v>001J100000S01ukIAB</v>
      </c>
      <c r="M1218" s="37" t="str">
        <v>East</v>
      </c>
      <c r="N1218" s="2" t="e">
        <v>#VALUE!</v>
      </c>
      <c r="O1218" s="2" t="e">
        <v>#VALUE!</v>
      </c>
      <c r="P1218" s="2" t="e">
        <v>#VALUE!</v>
      </c>
      <c r="Q1218" s="2" t="str">
        <v>Jun'25</v>
      </c>
      <c r="R1218" s="2">
        <v>2026</v>
      </c>
      <c r="S1218" s="1">
        <v>0</v>
      </c>
      <c r="T1218" s="2">
        <v>400</v>
      </c>
      <c r="U1218" s="12">
        <v>0</v>
      </c>
      <c r="V1218" s="1" t="str">
        <v>Alien</v>
      </c>
      <c r="W1218" s="13">
        <v>0</v>
      </c>
      <c r="X1218" s="13">
        <v>0</v>
      </c>
      <c r="Y1218" s="13">
        <v>0</v>
      </c>
      <c r="Z1218" s="13">
        <v>0</v>
      </c>
      <c r="AA1218" s="13">
        <v>0</v>
      </c>
      <c r="AB1218" s="13">
        <v>0</v>
      </c>
      <c r="AC1218" s="13">
        <v>0</v>
      </c>
      <c r="AD1218" s="13">
        <v>0</v>
      </c>
      <c r="AE1218" s="13">
        <v>0</v>
      </c>
      <c r="AF1218" s="13">
        <v>0</v>
      </c>
      <c r="AG1218" s="13">
        <v>0</v>
      </c>
      <c r="AH1218" s="13">
        <v>0</v>
      </c>
      <c r="AI1218" s="13">
        <v>0</v>
      </c>
      <c r="AJ1218" s="13">
        <v>0</v>
      </c>
      <c r="AK1218" s="13">
        <v>0</v>
      </c>
      <c r="AL1218" s="13">
        <v>0</v>
      </c>
      <c r="AM1218" s="13">
        <v>0</v>
      </c>
      <c r="AN1218" s="13">
        <v>7</v>
      </c>
      <c r="AO1218" s="13">
        <v>0</v>
      </c>
      <c r="AP1218" s="13">
        <v>0</v>
      </c>
      <c r="AQ1218" s="13">
        <v>0</v>
      </c>
      <c r="AR1218" s="13">
        <v>0</v>
      </c>
      <c r="AS1218" s="13">
        <v>0</v>
      </c>
      <c r="AT1218" s="13">
        <v>0</v>
      </c>
      <c r="AU1218" s="13">
        <v>0</v>
      </c>
      <c r="AV1218" s="13">
        <v>0</v>
      </c>
      <c r="AW1218" s="16">
        <f t="shared" si="333"/>
        <v>7</v>
      </c>
      <c r="AX1218" s="16">
        <v>14</v>
      </c>
      <c r="AY1218" s="10">
        <f t="shared" si="334"/>
        <v>21</v>
      </c>
      <c r="AZ1218" s="10">
        <f>SUM(Z1218:AK1218)</f>
        <v>0</v>
      </c>
      <c r="BA1218" s="10">
        <f>AY1218</f>
        <v>21</v>
      </c>
      <c r="BB1218" s="10">
        <f t="shared" si="335"/>
        <v>14</v>
      </c>
      <c r="BC1218" s="10">
        <f t="shared" si="336"/>
        <v>3.5</v>
      </c>
      <c r="BD1218" s="10">
        <f t="shared" si="337"/>
        <v>21</v>
      </c>
      <c r="BE1218" s="10">
        <f t="shared" si="349"/>
        <v>-7</v>
      </c>
      <c r="BF1218" s="2" t="s">
        <v>119</v>
      </c>
      <c r="BG1218" s="10">
        <f t="shared" si="338"/>
        <v>0.875</v>
      </c>
      <c r="BH1218" s="36" t="s">
        <v>118</v>
      </c>
      <c r="BI1218" s="39" t="str">
        <f t="shared" si="339"/>
        <v/>
      </c>
      <c r="BJ1218" s="39" t="str">
        <f t="shared" si="340"/>
        <v/>
      </c>
      <c r="BK1218" s="16">
        <f>SUM(AR1218:AX1218)</f>
        <v>21</v>
      </c>
      <c r="BL1218" s="10">
        <f>SUM(AL1218:AQ1218)</f>
        <v>7</v>
      </c>
      <c r="BM1218" s="12">
        <f t="shared" si="341"/>
        <v>1</v>
      </c>
      <c r="BN1218" s="12">
        <f t="shared" si="341"/>
        <v>0.33333333333333331</v>
      </c>
      <c r="BO1218" s="9">
        <f t="shared" si="342"/>
        <v>7</v>
      </c>
      <c r="BP1218" s="39" t="str">
        <f t="shared" si="343"/>
        <v/>
      </c>
      <c r="BQ1218" s="147"/>
      <c r="BR1218" s="9">
        <f t="shared" si="344"/>
        <v>0</v>
      </c>
      <c r="BS1218" s="9">
        <f t="shared" si="345"/>
        <v>0</v>
      </c>
      <c r="BT1218" s="9">
        <f t="shared" si="346"/>
        <v>0</v>
      </c>
      <c r="BU1218" s="9" t="str">
        <f>IFERROR(_xlfn.XLOOKUP(D1218,Sheet1!B:B,Sheet1!L:L),"")</f>
        <v/>
      </c>
      <c r="BV1218" s="9" t="e">
        <f>_xlfn.XLOOKUP(BU1218,Sheet1!S:S,Sheet1!T:T)</f>
        <v>#N/A</v>
      </c>
      <c r="BW1218" s="9" t="e">
        <f>_xlfn.XLOOKUP(D1218,Sheet1!B:B,Sheet1!M:M)</f>
        <v>#N/A</v>
      </c>
      <c r="BZ1218" s="108">
        <f t="shared" si="347"/>
        <v>14</v>
      </c>
      <c r="CB1218" s="12">
        <f>AW1218/AY1218</f>
        <v>0.33333333333333331</v>
      </c>
      <c r="CC1218" s="12">
        <f>AX1218/AY1218</f>
        <v>0.66666666666666663</v>
      </c>
      <c r="CG1218" s="1" t="str">
        <f>IF(BO1218&lt;80,"Below 80",
IF(BO1218&lt;=120,"80-120",
IF(BO1218&lt;=200,"&gt; 120-200",
IF(BO1218&lt;=300,"&gt;200-300",
IF(BO1218&lt;=500,"&gt;300-500",
"&gt;500")))))</f>
        <v>Below 80</v>
      </c>
      <c r="CH1218" s="1" t="str">
        <f>IFERROR(_xlfn.XLOOKUP(CG1218,Scenario!M:M,Scenario!N:N),"")</f>
        <v/>
      </c>
      <c r="CI1218" s="1" t="str">
        <f t="shared" si="348"/>
        <v>Yes</v>
      </c>
      <c r="CJ1218" s="75">
        <v>14</v>
      </c>
    </row>
    <row r="1219" spans="1:89" hidden="1">
      <c r="A1219" s="2">
        <v>1218</v>
      </c>
      <c r="B1219" s="2">
        <v>2025</v>
      </c>
      <c r="C1219" s="1">
        <v>0</v>
      </c>
      <c r="D1219" s="37" t="str">
        <v>001J100000Vm2mfIAB</v>
      </c>
      <c r="E1219" s="37" t="str">
        <v>JAI KRISHAN IRON &amp; STEEL</v>
      </c>
      <c r="F1219" s="37" t="str">
        <v>WEST BENGAL</v>
      </c>
      <c r="G1219" s="37" t="str">
        <v>24 PARAGANAS SOUTH</v>
      </c>
      <c r="H1219" s="37">
        <v>0</v>
      </c>
      <c r="I1219" s="37" t="str">
        <v>KEDIA PIPES PRIVATE LMITED</v>
      </c>
      <c r="J1219" s="37" t="str">
        <v>Ragon Poddar</v>
      </c>
      <c r="K1219" s="37">
        <v>0</v>
      </c>
      <c r="L1219" s="37" t="str">
        <v>001J100000S140JIAR</v>
      </c>
      <c r="M1219" s="37" t="str">
        <v>East</v>
      </c>
      <c r="N1219" s="2">
        <v>700104</v>
      </c>
      <c r="O1219" s="2" t="str">
        <v>19BUIPD0248J1ZM</v>
      </c>
      <c r="P1219" s="2">
        <v>9874340841</v>
      </c>
      <c r="Q1219" s="2" t="str">
        <v>Jun'25</v>
      </c>
      <c r="R1219" s="2">
        <v>2026</v>
      </c>
      <c r="S1219" s="1">
        <v>0</v>
      </c>
      <c r="T1219" s="2">
        <v>400</v>
      </c>
      <c r="U1219" s="12">
        <v>1.2591666666666666E-2</v>
      </c>
      <c r="V1219" s="1" t="str">
        <v>Alien</v>
      </c>
      <c r="W1219" s="13">
        <v>0</v>
      </c>
      <c r="X1219" s="13">
        <v>0</v>
      </c>
      <c r="Y1219" s="13">
        <v>0</v>
      </c>
      <c r="Z1219" s="13">
        <v>0</v>
      </c>
      <c r="AA1219" s="13">
        <v>0</v>
      </c>
      <c r="AB1219" s="13">
        <v>0</v>
      </c>
      <c r="AC1219" s="13">
        <v>0</v>
      </c>
      <c r="AD1219" s="13">
        <v>0</v>
      </c>
      <c r="AE1219" s="13">
        <v>0</v>
      </c>
      <c r="AF1219" s="13">
        <v>0</v>
      </c>
      <c r="AG1219" s="13">
        <v>0</v>
      </c>
      <c r="AH1219" s="13">
        <v>0</v>
      </c>
      <c r="AI1219" s="13">
        <v>0</v>
      </c>
      <c r="AJ1219" s="13">
        <v>0</v>
      </c>
      <c r="AK1219" s="13">
        <v>0</v>
      </c>
      <c r="AL1219" s="13">
        <v>0</v>
      </c>
      <c r="AM1219" s="13">
        <v>0</v>
      </c>
      <c r="AN1219" s="13">
        <v>13</v>
      </c>
      <c r="AO1219" s="13">
        <v>0</v>
      </c>
      <c r="AP1219" s="13">
        <v>12.3</v>
      </c>
      <c r="AQ1219" s="13">
        <v>0</v>
      </c>
      <c r="AR1219" s="13">
        <v>0</v>
      </c>
      <c r="AS1219" s="13">
        <v>0</v>
      </c>
      <c r="AT1219" s="13">
        <v>15.11</v>
      </c>
      <c r="AU1219" s="13">
        <v>0</v>
      </c>
      <c r="AV1219" s="13">
        <v>0</v>
      </c>
      <c r="AW1219" s="16">
        <f t="shared" ref="AW1219:AW1282" si="350">SUM(AL1219:AU1219)</f>
        <v>40.409999999999997</v>
      </c>
      <c r="AX1219" s="16">
        <v>50.6</v>
      </c>
      <c r="AY1219" s="10">
        <f t="shared" ref="AY1219:AY1282" si="351">AW1219+AX1219</f>
        <v>91.009999999999991</v>
      </c>
      <c r="AZ1219" s="10">
        <f>SUM(Z1219:AK1219)</f>
        <v>0</v>
      </c>
      <c r="BA1219" s="10">
        <v>75</v>
      </c>
      <c r="BB1219" s="10">
        <f t="shared" ref="BB1219:BB1282" si="352">BA1219-AW1219</f>
        <v>34.590000000000003</v>
      </c>
      <c r="BC1219" s="10">
        <f t="shared" ref="BC1219:BC1282" si="353">IFERROR(BB1219/4,0)</f>
        <v>8.6475000000000009</v>
      </c>
      <c r="BD1219" s="10">
        <f t="shared" ref="BD1219:BD1282" si="354">AY1219-AZ1219</f>
        <v>91.009999999999991</v>
      </c>
      <c r="BE1219" s="10">
        <f t="shared" si="349"/>
        <v>-40.409999999999997</v>
      </c>
      <c r="BF1219" s="2" t="s">
        <v>119</v>
      </c>
      <c r="BG1219" s="10">
        <f t="shared" ref="BG1219:BG1282" si="355">AVERAGE(AL1219:AS1219)</f>
        <v>3.1625000000000001</v>
      </c>
      <c r="BH1219" s="36" t="s">
        <v>118</v>
      </c>
      <c r="BI1219" s="39" t="str">
        <f t="shared" ref="BI1219:BI1282" si="356">IF(BF1219="Yes","",IF(BA1219&gt;1250,"E",IF(BA1219&gt;750,"D",
IF(BA1219&gt;=500,"C",
IF(BA1219&gt;=300,"B",
IF(BA1219&gt;=200,"A",
""))))))</f>
        <v/>
      </c>
      <c r="BJ1219" s="39" t="str">
        <f t="shared" ref="BJ1219:BJ1282" si="357">IF(BF1219="Yes","",IF(AY1219&gt;1250,"E",IF(AY1219&gt;750,"D",
IF(AY1219&gt;=500,"C",
IF(AY1219&gt;=300,"B",
IF(AY1219&gt;=200,"A",
""))))))</f>
        <v/>
      </c>
      <c r="BK1219" s="16">
        <f>SUM(AR1219:AX1219)</f>
        <v>106.12</v>
      </c>
      <c r="BL1219" s="10">
        <f>SUM(AL1219:AQ1219)</f>
        <v>25.3</v>
      </c>
      <c r="BM1219" s="12">
        <f t="shared" ref="BM1219:BN1282" si="358">IFERROR(BK1219/$AY1219,"")</f>
        <v>1.1660257114602792</v>
      </c>
      <c r="BN1219" s="12">
        <f t="shared" si="358"/>
        <v>0.27799142951324035</v>
      </c>
      <c r="BO1219" s="9">
        <f t="shared" ref="BO1219:BO1282" si="359">SUM(AL1219:AS1219)</f>
        <v>25.3</v>
      </c>
      <c r="BP1219" s="39" t="str">
        <f t="shared" ref="BP1219:BP1282" si="360">IF(BF1219="Yes","",IF(BO1219&gt;1250,"E",IF(BO1219&gt;750,"D",
IF(BO1219&gt;=500,"C",
IF(BO1219&gt;=300,"B",
IF(BO1219&gt;=200,"A",
""))))))</f>
        <v/>
      </c>
      <c r="BQ1219" s="147"/>
      <c r="BR1219" s="9">
        <f t="shared" ref="BR1219:BR1282" si="361">SUM(Z1219:AE1219)</f>
        <v>0</v>
      </c>
      <c r="BS1219" s="9">
        <f t="shared" ref="BS1219:BS1282" si="362">SUM(AF1219:AK1219)</f>
        <v>0</v>
      </c>
      <c r="BT1219" s="9">
        <f t="shared" ref="BT1219:BT1282" si="363">SUM(BR1219:BS1219)</f>
        <v>0</v>
      </c>
      <c r="BU1219" s="9" t="str">
        <f>IFERROR(_xlfn.XLOOKUP(D1219,Sheet1!B:B,Sheet1!L:L),"")</f>
        <v/>
      </c>
      <c r="BV1219" s="9" t="e">
        <f>_xlfn.XLOOKUP(BU1219,Sheet1!S:S,Sheet1!T:T)</f>
        <v>#N/A</v>
      </c>
      <c r="BW1219" s="9" t="e">
        <f>_xlfn.XLOOKUP(D1219,Sheet1!B:B,Sheet1!M:M)</f>
        <v>#N/A</v>
      </c>
      <c r="BZ1219" s="108">
        <f t="shared" ref="BZ1219:BZ1282" si="364">AY1219-AW1219</f>
        <v>50.599999999999994</v>
      </c>
      <c r="CB1219" s="12">
        <f>AW1219/AY1219</f>
        <v>0.44401714097351941</v>
      </c>
      <c r="CC1219" s="12">
        <f>AX1219/AY1219</f>
        <v>0.5559828590264807</v>
      </c>
      <c r="CG1219" s="1" t="str">
        <f>IF(BO1219&lt;80,"Below 80",
IF(BO1219&lt;=120,"80-120",
IF(BO1219&lt;=200,"&gt; 120-200",
IF(BO1219&lt;=300,"&gt;200-300",
IF(BO1219&lt;=500,"&gt;300-500",
"&gt;500")))))</f>
        <v>Below 80</v>
      </c>
      <c r="CH1219" s="1" t="str">
        <f>IFERROR(_xlfn.XLOOKUP(CG1219,Scenario!M:M,Scenario!N:N),"")</f>
        <v/>
      </c>
      <c r="CI1219" s="1" t="str">
        <f t="shared" ref="CI1219:CI1282" si="365">IF(BI1219="", IF(BA1219&gt;=1, "Yes", "No"))</f>
        <v>Yes</v>
      </c>
      <c r="CJ1219" s="75">
        <v>50.6</v>
      </c>
    </row>
    <row r="1220" spans="1:89" hidden="1">
      <c r="A1220" s="2">
        <v>1219</v>
      </c>
      <c r="B1220" s="2">
        <v>2025</v>
      </c>
      <c r="C1220" s="1">
        <v>0</v>
      </c>
      <c r="D1220" s="37" t="str">
        <v>001J100000VnbSWIAZ</v>
      </c>
      <c r="E1220" s="37" t="str">
        <v>M/S MAA SANDHYA ENTERPRISE</v>
      </c>
      <c r="F1220" s="37" t="str">
        <v>WEST BENGAL</v>
      </c>
      <c r="G1220" s="37" t="str">
        <v>MEDINIPUR WEST</v>
      </c>
      <c r="H1220" s="37">
        <v>0</v>
      </c>
      <c r="I1220" s="37" t="str">
        <v>NERIUM MULTICOM LLP</v>
      </c>
      <c r="J1220" s="37" t="str">
        <v>Ragon Poddar</v>
      </c>
      <c r="K1220" s="37">
        <v>0</v>
      </c>
      <c r="L1220" s="37" t="str">
        <v>001J100000RytAcIAJ</v>
      </c>
      <c r="M1220" s="37" t="str">
        <v>East</v>
      </c>
      <c r="N1220" s="2">
        <v>721124</v>
      </c>
      <c r="O1220" s="2" t="str">
        <v>19ICRPS5669Q1ZV</v>
      </c>
      <c r="P1220" s="2">
        <v>7872054512</v>
      </c>
      <c r="Q1220" s="2" t="str">
        <v>Jun'25</v>
      </c>
      <c r="R1220" s="2">
        <v>2026</v>
      </c>
      <c r="S1220" s="1">
        <v>0</v>
      </c>
      <c r="T1220" s="2">
        <v>700</v>
      </c>
      <c r="U1220" s="12">
        <v>0</v>
      </c>
      <c r="V1220" s="1" t="str">
        <v>Alien</v>
      </c>
      <c r="W1220" s="13">
        <v>0</v>
      </c>
      <c r="X1220" s="13">
        <v>0</v>
      </c>
      <c r="Y1220" s="13">
        <v>0</v>
      </c>
      <c r="Z1220" s="13">
        <v>0</v>
      </c>
      <c r="AA1220" s="13">
        <v>0</v>
      </c>
      <c r="AB1220" s="13">
        <v>0</v>
      </c>
      <c r="AC1220" s="13">
        <v>0</v>
      </c>
      <c r="AD1220" s="13">
        <v>0</v>
      </c>
      <c r="AE1220" s="13">
        <v>0</v>
      </c>
      <c r="AF1220" s="13">
        <v>0</v>
      </c>
      <c r="AG1220" s="13">
        <v>0</v>
      </c>
      <c r="AH1220" s="13">
        <v>0</v>
      </c>
      <c r="AI1220" s="13">
        <v>0</v>
      </c>
      <c r="AJ1220" s="13">
        <v>0</v>
      </c>
      <c r="AK1220" s="13">
        <v>0</v>
      </c>
      <c r="AL1220" s="13">
        <v>0</v>
      </c>
      <c r="AM1220" s="13">
        <v>0</v>
      </c>
      <c r="AN1220" s="13">
        <v>12</v>
      </c>
      <c r="AO1220" s="13">
        <v>0</v>
      </c>
      <c r="AP1220" s="13">
        <v>0</v>
      </c>
      <c r="AQ1220" s="13">
        <v>0</v>
      </c>
      <c r="AR1220" s="13">
        <v>0</v>
      </c>
      <c r="AS1220" s="13">
        <v>0</v>
      </c>
      <c r="AT1220" s="13">
        <v>0</v>
      </c>
      <c r="AU1220" s="13">
        <v>0</v>
      </c>
      <c r="AV1220" s="13">
        <v>0</v>
      </c>
      <c r="AW1220" s="16">
        <f t="shared" si="350"/>
        <v>12</v>
      </c>
      <c r="AX1220" s="16">
        <v>24</v>
      </c>
      <c r="AY1220" s="10">
        <f t="shared" si="351"/>
        <v>36</v>
      </c>
      <c r="AZ1220" s="10">
        <f>SUM(Z1220:AK1220)</f>
        <v>0</v>
      </c>
      <c r="BA1220" s="10"/>
      <c r="BB1220" s="10">
        <f t="shared" si="352"/>
        <v>-12</v>
      </c>
      <c r="BC1220" s="10">
        <f t="shared" si="353"/>
        <v>-3</v>
      </c>
      <c r="BD1220" s="10">
        <f t="shared" si="354"/>
        <v>36</v>
      </c>
      <c r="BE1220" s="10">
        <f t="shared" si="349"/>
        <v>-12</v>
      </c>
      <c r="BF1220" s="2" t="s">
        <v>119</v>
      </c>
      <c r="BG1220" s="10">
        <f t="shared" si="355"/>
        <v>1.5</v>
      </c>
      <c r="BH1220" s="36" t="s">
        <v>118</v>
      </c>
      <c r="BI1220" s="39" t="str">
        <f t="shared" si="356"/>
        <v/>
      </c>
      <c r="BJ1220" s="39" t="str">
        <f t="shared" si="357"/>
        <v/>
      </c>
      <c r="BK1220" s="16">
        <f>SUM(AR1220:AX1220)</f>
        <v>36</v>
      </c>
      <c r="BL1220" s="10">
        <f>SUM(AL1220:AQ1220)</f>
        <v>12</v>
      </c>
      <c r="BM1220" s="12">
        <f t="shared" si="358"/>
        <v>1</v>
      </c>
      <c r="BN1220" s="12">
        <f t="shared" si="358"/>
        <v>0.33333333333333331</v>
      </c>
      <c r="BO1220" s="9">
        <f t="shared" si="359"/>
        <v>12</v>
      </c>
      <c r="BP1220" s="39" t="str">
        <f t="shared" si="360"/>
        <v/>
      </c>
      <c r="BQ1220" s="147"/>
      <c r="BR1220" s="9">
        <f t="shared" si="361"/>
        <v>0</v>
      </c>
      <c r="BS1220" s="9">
        <f t="shared" si="362"/>
        <v>0</v>
      </c>
      <c r="BT1220" s="9">
        <f t="shared" si="363"/>
        <v>0</v>
      </c>
      <c r="BU1220" s="9" t="str">
        <f>IFERROR(_xlfn.XLOOKUP(D1220,Sheet1!B:B,Sheet1!L:L),"")</f>
        <v/>
      </c>
      <c r="BV1220" s="9" t="e">
        <f>_xlfn.XLOOKUP(BU1220,Sheet1!S:S,Sheet1!T:T)</f>
        <v>#N/A</v>
      </c>
      <c r="BW1220" s="9" t="e">
        <f>_xlfn.XLOOKUP(D1220,Sheet1!B:B,Sheet1!M:M)</f>
        <v>#N/A</v>
      </c>
      <c r="BZ1220" s="108">
        <f t="shared" si="364"/>
        <v>24</v>
      </c>
      <c r="CB1220" s="12">
        <f>AW1220/AY1220</f>
        <v>0.33333333333333331</v>
      </c>
      <c r="CC1220" s="12">
        <f>AX1220/AY1220</f>
        <v>0.66666666666666663</v>
      </c>
      <c r="CG1220" s="1" t="str">
        <f>IF(BO1220&lt;80,"Below 80",
IF(BO1220&lt;=120,"80-120",
IF(BO1220&lt;=200,"&gt; 120-200",
IF(BO1220&lt;=300,"&gt;200-300",
IF(BO1220&lt;=500,"&gt;300-500",
"&gt;500")))))</f>
        <v>Below 80</v>
      </c>
      <c r="CH1220" s="1" t="str">
        <f>IFERROR(_xlfn.XLOOKUP(CG1220,Scenario!M:M,Scenario!N:N),"")</f>
        <v/>
      </c>
      <c r="CI1220" s="1" t="str">
        <f t="shared" si="365"/>
        <v>No</v>
      </c>
      <c r="CJ1220" s="75">
        <v>24</v>
      </c>
    </row>
    <row r="1221" spans="1:89" hidden="1">
      <c r="A1221" s="2">
        <v>1220</v>
      </c>
      <c r="B1221" s="2">
        <v>2025</v>
      </c>
      <c r="C1221" s="1">
        <v>0</v>
      </c>
      <c r="D1221" s="37" t="str">
        <v>001J100000Vo1CmIAJ</v>
      </c>
      <c r="E1221" s="37" t="str">
        <v>MAA BRAMBHANI ENTERPRISE</v>
      </c>
      <c r="F1221" s="37" t="str">
        <v>WEST BENGAL</v>
      </c>
      <c r="G1221" s="37" t="str">
        <v>MEDINIPUR WEST</v>
      </c>
      <c r="H1221" s="37">
        <v>0</v>
      </c>
      <c r="I1221" s="37" t="str">
        <v>NERIUM MULTICOM LLP</v>
      </c>
      <c r="J1221" s="37" t="str">
        <v>Ragon Poddar</v>
      </c>
      <c r="K1221" s="37">
        <v>0</v>
      </c>
      <c r="L1221" s="37" t="str">
        <v>001J100000RytAcIAJ</v>
      </c>
      <c r="M1221" s="37" t="str">
        <v>East</v>
      </c>
      <c r="N1221" s="2">
        <v>721437</v>
      </c>
      <c r="O1221" s="2" t="str">
        <v>19BLXPM5892B2ZC</v>
      </c>
      <c r="P1221" s="2">
        <v>9800419098</v>
      </c>
      <c r="Q1221" s="2" t="str">
        <v>Jun'25</v>
      </c>
      <c r="R1221" s="2">
        <v>2026</v>
      </c>
      <c r="S1221" s="1">
        <v>0</v>
      </c>
      <c r="T1221" s="2">
        <v>150</v>
      </c>
      <c r="U1221" s="12">
        <v>0</v>
      </c>
      <c r="V1221" s="1" t="str">
        <v>Challenger</v>
      </c>
      <c r="W1221" s="13">
        <v>0</v>
      </c>
      <c r="X1221" s="13">
        <v>0</v>
      </c>
      <c r="Y1221" s="13">
        <v>0</v>
      </c>
      <c r="Z1221" s="13">
        <v>0</v>
      </c>
      <c r="AA1221" s="13">
        <v>0</v>
      </c>
      <c r="AB1221" s="13">
        <v>0</v>
      </c>
      <c r="AC1221" s="13">
        <v>0</v>
      </c>
      <c r="AD1221" s="13">
        <v>0</v>
      </c>
      <c r="AE1221" s="13">
        <v>0</v>
      </c>
      <c r="AF1221" s="13">
        <v>0</v>
      </c>
      <c r="AG1221" s="13">
        <v>0</v>
      </c>
      <c r="AH1221" s="13">
        <v>0</v>
      </c>
      <c r="AI1221" s="13">
        <v>0</v>
      </c>
      <c r="AJ1221" s="13">
        <v>0</v>
      </c>
      <c r="AK1221" s="13">
        <v>0</v>
      </c>
      <c r="AL1221" s="13">
        <v>0</v>
      </c>
      <c r="AM1221" s="13">
        <v>0</v>
      </c>
      <c r="AN1221" s="13">
        <v>13</v>
      </c>
      <c r="AO1221" s="13">
        <v>0</v>
      </c>
      <c r="AP1221" s="13">
        <v>0</v>
      </c>
      <c r="AQ1221" s="13">
        <v>0</v>
      </c>
      <c r="AR1221" s="13">
        <v>0</v>
      </c>
      <c r="AS1221" s="13">
        <v>0</v>
      </c>
      <c r="AT1221" s="13">
        <v>0</v>
      </c>
      <c r="AU1221" s="13">
        <v>0</v>
      </c>
      <c r="AV1221" s="13">
        <v>0</v>
      </c>
      <c r="AW1221" s="16">
        <f t="shared" si="350"/>
        <v>13</v>
      </c>
      <c r="AX1221" s="16">
        <v>26</v>
      </c>
      <c r="AY1221" s="10">
        <f t="shared" si="351"/>
        <v>39</v>
      </c>
      <c r="AZ1221" s="10">
        <f>SUM(Z1221:AK1221)</f>
        <v>0</v>
      </c>
      <c r="BA1221" s="10">
        <v>75</v>
      </c>
      <c r="BB1221" s="10">
        <f t="shared" si="352"/>
        <v>62</v>
      </c>
      <c r="BC1221" s="10">
        <f t="shared" si="353"/>
        <v>15.5</v>
      </c>
      <c r="BD1221" s="10">
        <f t="shared" si="354"/>
        <v>39</v>
      </c>
      <c r="BE1221" s="10">
        <f t="shared" si="349"/>
        <v>-13</v>
      </c>
      <c r="BF1221" s="2" t="s">
        <v>119</v>
      </c>
      <c r="BG1221" s="10">
        <f t="shared" si="355"/>
        <v>1.625</v>
      </c>
      <c r="BH1221" s="36" t="s">
        <v>118</v>
      </c>
      <c r="BI1221" s="39" t="str">
        <f t="shared" si="356"/>
        <v/>
      </c>
      <c r="BJ1221" s="39" t="str">
        <f t="shared" si="357"/>
        <v/>
      </c>
      <c r="BK1221" s="16">
        <f>SUM(AR1221:AX1221)</f>
        <v>39</v>
      </c>
      <c r="BL1221" s="10">
        <f>SUM(AL1221:AQ1221)</f>
        <v>13</v>
      </c>
      <c r="BM1221" s="12">
        <f t="shared" si="358"/>
        <v>1</v>
      </c>
      <c r="BN1221" s="12">
        <f t="shared" si="358"/>
        <v>0.33333333333333331</v>
      </c>
      <c r="BO1221" s="9">
        <f t="shared" si="359"/>
        <v>13</v>
      </c>
      <c r="BP1221" s="39" t="str">
        <f t="shared" si="360"/>
        <v/>
      </c>
      <c r="BQ1221" s="147"/>
      <c r="BR1221" s="9">
        <f t="shared" si="361"/>
        <v>0</v>
      </c>
      <c r="BS1221" s="9">
        <f t="shared" si="362"/>
        <v>0</v>
      </c>
      <c r="BT1221" s="9">
        <f t="shared" si="363"/>
        <v>0</v>
      </c>
      <c r="BU1221" s="9" t="str">
        <f>IFERROR(_xlfn.XLOOKUP(D1221,Sheet1!B:B,Sheet1!L:L),"")</f>
        <v/>
      </c>
      <c r="BV1221" s="9" t="e">
        <f>_xlfn.XLOOKUP(BU1221,Sheet1!S:S,Sheet1!T:T)</f>
        <v>#N/A</v>
      </c>
      <c r="BW1221" s="9" t="e">
        <f>_xlfn.XLOOKUP(D1221,Sheet1!B:B,Sheet1!M:M)</f>
        <v>#N/A</v>
      </c>
      <c r="BZ1221" s="108">
        <f t="shared" si="364"/>
        <v>26</v>
      </c>
      <c r="CB1221" s="12">
        <f>AW1221/AY1221</f>
        <v>0.33333333333333331</v>
      </c>
      <c r="CC1221" s="12">
        <f>AX1221/AY1221</f>
        <v>0.66666666666666663</v>
      </c>
      <c r="CG1221" s="1" t="str">
        <f>IF(BO1221&lt;80,"Below 80",
IF(BO1221&lt;=120,"80-120",
IF(BO1221&lt;=200,"&gt; 120-200",
IF(BO1221&lt;=300,"&gt;200-300",
IF(BO1221&lt;=500,"&gt;300-500",
"&gt;500")))))</f>
        <v>Below 80</v>
      </c>
      <c r="CH1221" s="1" t="str">
        <f>IFERROR(_xlfn.XLOOKUP(CG1221,Scenario!M:M,Scenario!N:N),"")</f>
        <v/>
      </c>
      <c r="CI1221" s="1" t="str">
        <f t="shared" si="365"/>
        <v>Yes</v>
      </c>
      <c r="CJ1221" s="75">
        <v>26</v>
      </c>
    </row>
    <row r="1222" spans="1:89" hidden="1">
      <c r="A1222" s="2">
        <v>1221</v>
      </c>
      <c r="B1222" s="2">
        <v>2025</v>
      </c>
      <c r="C1222" s="1">
        <v>0</v>
      </c>
      <c r="D1222" s="37" t="str">
        <v>001J100000VnU1lIAF</v>
      </c>
      <c r="E1222" s="37" t="str">
        <v>RAJ BUILDERS</v>
      </c>
      <c r="F1222" s="37" t="str">
        <v>WEST BENGAL</v>
      </c>
      <c r="G1222" s="37" t="str">
        <v>24 PARAGANAS NORTH</v>
      </c>
      <c r="H1222" s="37">
        <v>0</v>
      </c>
      <c r="I1222" s="37" t="str">
        <v>NERIUM MULTICOM LLP</v>
      </c>
      <c r="J1222" s="37" t="str">
        <v>Ragon Poddar</v>
      </c>
      <c r="K1222" s="37">
        <v>0</v>
      </c>
      <c r="L1222" s="37" t="str">
        <v>001J100000RytAcIAJ</v>
      </c>
      <c r="M1222" s="37" t="str">
        <v>East</v>
      </c>
      <c r="N1222" s="2">
        <v>743133</v>
      </c>
      <c r="O1222" s="2" t="str">
        <v>19AFPPP9788Q1ZQ</v>
      </c>
      <c r="P1222" s="2">
        <v>9433047083</v>
      </c>
      <c r="Q1222" s="2" t="str">
        <v>Jun'25</v>
      </c>
      <c r="R1222" s="2">
        <v>2026</v>
      </c>
      <c r="S1222" s="1">
        <v>0</v>
      </c>
      <c r="T1222" s="2">
        <v>90</v>
      </c>
      <c r="U1222" s="12">
        <v>0</v>
      </c>
      <c r="V1222" s="1" t="str">
        <v>Challenger</v>
      </c>
      <c r="W1222" s="13">
        <v>0</v>
      </c>
      <c r="X1222" s="13">
        <v>0</v>
      </c>
      <c r="Y1222" s="13">
        <v>0</v>
      </c>
      <c r="Z1222" s="13">
        <v>0</v>
      </c>
      <c r="AA1222" s="13">
        <v>0</v>
      </c>
      <c r="AB1222" s="13">
        <v>0</v>
      </c>
      <c r="AC1222" s="13">
        <v>0</v>
      </c>
      <c r="AD1222" s="13">
        <v>0</v>
      </c>
      <c r="AE1222" s="13">
        <v>0</v>
      </c>
      <c r="AF1222" s="13">
        <v>0</v>
      </c>
      <c r="AG1222" s="13">
        <v>0</v>
      </c>
      <c r="AH1222" s="13">
        <v>0</v>
      </c>
      <c r="AI1222" s="13">
        <v>0</v>
      </c>
      <c r="AJ1222" s="13">
        <v>0</v>
      </c>
      <c r="AK1222" s="13">
        <v>0</v>
      </c>
      <c r="AL1222" s="13">
        <v>0</v>
      </c>
      <c r="AM1222" s="13">
        <v>0</v>
      </c>
      <c r="AN1222" s="13">
        <v>12</v>
      </c>
      <c r="AO1222" s="13">
        <v>0</v>
      </c>
      <c r="AP1222" s="13">
        <v>0</v>
      </c>
      <c r="AQ1222" s="13">
        <v>0</v>
      </c>
      <c r="AR1222" s="13">
        <v>0</v>
      </c>
      <c r="AS1222" s="13">
        <v>0</v>
      </c>
      <c r="AT1222" s="13">
        <v>0</v>
      </c>
      <c r="AU1222" s="13">
        <v>0</v>
      </c>
      <c r="AV1222" s="13">
        <v>0</v>
      </c>
      <c r="AW1222" s="16">
        <f t="shared" si="350"/>
        <v>12</v>
      </c>
      <c r="AX1222" s="16">
        <v>24</v>
      </c>
      <c r="AY1222" s="10">
        <f t="shared" si="351"/>
        <v>36</v>
      </c>
      <c r="AZ1222" s="10">
        <f>SUM(Z1222:AK1222)</f>
        <v>0</v>
      </c>
      <c r="BA1222" s="10"/>
      <c r="BB1222" s="10">
        <f t="shared" si="352"/>
        <v>-12</v>
      </c>
      <c r="BC1222" s="10">
        <f t="shared" si="353"/>
        <v>-3</v>
      </c>
      <c r="BD1222" s="10">
        <f t="shared" si="354"/>
        <v>36</v>
      </c>
      <c r="BE1222" s="10">
        <f t="shared" si="349"/>
        <v>-12</v>
      </c>
      <c r="BF1222" s="2" t="s">
        <v>119</v>
      </c>
      <c r="BG1222" s="10">
        <f t="shared" si="355"/>
        <v>1.5</v>
      </c>
      <c r="BH1222" s="36" t="s">
        <v>118</v>
      </c>
      <c r="BI1222" s="39" t="str">
        <f t="shared" si="356"/>
        <v/>
      </c>
      <c r="BJ1222" s="39" t="str">
        <f t="shared" si="357"/>
        <v/>
      </c>
      <c r="BK1222" s="16">
        <f>SUM(AR1222:AX1222)</f>
        <v>36</v>
      </c>
      <c r="BL1222" s="10">
        <f>SUM(AL1222:AQ1222)</f>
        <v>12</v>
      </c>
      <c r="BM1222" s="12">
        <f t="shared" si="358"/>
        <v>1</v>
      </c>
      <c r="BN1222" s="12">
        <f t="shared" si="358"/>
        <v>0.33333333333333331</v>
      </c>
      <c r="BO1222" s="9">
        <f t="shared" si="359"/>
        <v>12</v>
      </c>
      <c r="BP1222" s="39" t="str">
        <f t="shared" si="360"/>
        <v/>
      </c>
      <c r="BQ1222" s="147"/>
      <c r="BR1222" s="9">
        <f t="shared" si="361"/>
        <v>0</v>
      </c>
      <c r="BS1222" s="9">
        <f t="shared" si="362"/>
        <v>0</v>
      </c>
      <c r="BT1222" s="9">
        <f t="shared" si="363"/>
        <v>0</v>
      </c>
      <c r="BU1222" s="9" t="str">
        <f>IFERROR(_xlfn.XLOOKUP(D1222,Sheet1!B:B,Sheet1!L:L),"")</f>
        <v/>
      </c>
      <c r="BV1222" s="9" t="e">
        <f>_xlfn.XLOOKUP(BU1222,Sheet1!S:S,Sheet1!T:T)</f>
        <v>#N/A</v>
      </c>
      <c r="BW1222" s="9" t="e">
        <f>_xlfn.XLOOKUP(D1222,Sheet1!B:B,Sheet1!M:M)</f>
        <v>#N/A</v>
      </c>
      <c r="BZ1222" s="108">
        <f t="shared" si="364"/>
        <v>24</v>
      </c>
      <c r="CB1222" s="12">
        <f>AW1222/AY1222</f>
        <v>0.33333333333333331</v>
      </c>
      <c r="CC1222" s="12">
        <f>AX1222/AY1222</f>
        <v>0.66666666666666663</v>
      </c>
      <c r="CG1222" s="1" t="str">
        <f>IF(BO1222&lt;80,"Below 80",
IF(BO1222&lt;=120,"80-120",
IF(BO1222&lt;=200,"&gt; 120-200",
IF(BO1222&lt;=300,"&gt;200-300",
IF(BO1222&lt;=500,"&gt;300-500",
"&gt;500")))))</f>
        <v>Below 80</v>
      </c>
      <c r="CH1222" s="1" t="str">
        <f>IFERROR(_xlfn.XLOOKUP(CG1222,Scenario!M:M,Scenario!N:N),"")</f>
        <v/>
      </c>
      <c r="CI1222" s="1" t="str">
        <f t="shared" si="365"/>
        <v>No</v>
      </c>
      <c r="CJ1222" s="75">
        <v>24</v>
      </c>
    </row>
    <row r="1223" spans="1:89" hidden="1">
      <c r="A1223" s="2">
        <v>1222</v>
      </c>
      <c r="B1223" s="2">
        <v>2025</v>
      </c>
      <c r="C1223" s="1">
        <v>0</v>
      </c>
      <c r="D1223" s="37" t="str">
        <v>0015g00001RRKP0AAP</v>
      </c>
      <c r="E1223" s="37" t="str">
        <v>M/S MAHAVEER STEEL HOME</v>
      </c>
      <c r="F1223" s="37" t="str">
        <v>MADHYA PRADESH</v>
      </c>
      <c r="G1223" s="37" t="str">
        <v>SAGAR</v>
      </c>
      <c r="H1223" s="37" t="str">
        <v>Bina</v>
      </c>
      <c r="I1223" s="37" t="str">
        <v>Global Steel</v>
      </c>
      <c r="J1223" s="37" t="str">
        <v>Dharmendra Kumar Yadav</v>
      </c>
      <c r="K1223" s="37">
        <v>0</v>
      </c>
      <c r="L1223" s="37" t="str">
        <v>C13471</v>
      </c>
      <c r="M1223" s="37" t="str">
        <v>Central</v>
      </c>
      <c r="N1223" s="2">
        <v>470113</v>
      </c>
      <c r="O1223" s="2" t="str">
        <v>23AFFPJ2937R1Z2</v>
      </c>
      <c r="P1223" s="2">
        <v>8871996988</v>
      </c>
      <c r="Q1223" s="2" t="str">
        <v>Jun'25</v>
      </c>
      <c r="R1223" s="2">
        <v>2026</v>
      </c>
      <c r="S1223" s="1">
        <v>0</v>
      </c>
      <c r="T1223" s="2">
        <v>300</v>
      </c>
      <c r="U1223" s="12">
        <v>4.5144444444444452E-2</v>
      </c>
      <c r="V1223" s="1" t="str">
        <v>Alien</v>
      </c>
      <c r="W1223" s="13">
        <v>0</v>
      </c>
      <c r="X1223" s="13">
        <v>0</v>
      </c>
      <c r="Y1223" s="13">
        <v>0</v>
      </c>
      <c r="Z1223" s="13">
        <v>0</v>
      </c>
      <c r="AA1223" s="13">
        <v>0</v>
      </c>
      <c r="AB1223" s="13">
        <v>0</v>
      </c>
      <c r="AC1223" s="13">
        <v>0</v>
      </c>
      <c r="AD1223" s="13">
        <v>0</v>
      </c>
      <c r="AE1223" s="13">
        <v>0</v>
      </c>
      <c r="AF1223" s="13">
        <v>0</v>
      </c>
      <c r="AG1223" s="13">
        <v>0</v>
      </c>
      <c r="AH1223" s="13">
        <v>0</v>
      </c>
      <c r="AI1223" s="13">
        <v>0</v>
      </c>
      <c r="AJ1223" s="13">
        <v>0</v>
      </c>
      <c r="AK1223" s="13">
        <v>0</v>
      </c>
      <c r="AL1223" s="13">
        <v>0</v>
      </c>
      <c r="AM1223" s="13">
        <v>0</v>
      </c>
      <c r="AN1223" s="13">
        <v>30</v>
      </c>
      <c r="AO1223" s="13">
        <v>0</v>
      </c>
      <c r="AP1223" s="13">
        <v>30.18</v>
      </c>
      <c r="AQ1223" s="13">
        <v>0</v>
      </c>
      <c r="AR1223" s="13">
        <v>0</v>
      </c>
      <c r="AS1223" s="13">
        <v>0</v>
      </c>
      <c r="AT1223" s="13">
        <v>40.630000000000003</v>
      </c>
      <c r="AU1223" s="13">
        <v>0</v>
      </c>
      <c r="AV1223" s="13">
        <v>0</v>
      </c>
      <c r="AW1223" s="16">
        <f t="shared" si="350"/>
        <v>100.81</v>
      </c>
      <c r="AX1223" s="16">
        <v>120.36</v>
      </c>
      <c r="AY1223" s="10">
        <f t="shared" si="351"/>
        <v>221.17000000000002</v>
      </c>
      <c r="AZ1223" s="10">
        <f>SUM(Z1223:AK1223)</f>
        <v>0</v>
      </c>
      <c r="BA1223" s="10">
        <v>200</v>
      </c>
      <c r="BB1223" s="10">
        <f t="shared" si="352"/>
        <v>99.19</v>
      </c>
      <c r="BC1223" s="10">
        <f t="shared" si="353"/>
        <v>24.797499999999999</v>
      </c>
      <c r="BD1223" s="10">
        <f t="shared" si="354"/>
        <v>221.17000000000002</v>
      </c>
      <c r="BE1223" s="10">
        <f t="shared" si="349"/>
        <v>-100.81</v>
      </c>
      <c r="BF1223" s="2" t="s">
        <v>119</v>
      </c>
      <c r="BG1223" s="10">
        <f t="shared" si="355"/>
        <v>7.5225</v>
      </c>
      <c r="BH1223" s="36" t="s">
        <v>118</v>
      </c>
      <c r="BI1223" s="39" t="str">
        <f t="shared" si="356"/>
        <v>A</v>
      </c>
      <c r="BJ1223" s="39" t="str">
        <f t="shared" si="357"/>
        <v>A</v>
      </c>
      <c r="BK1223" s="16">
        <f>SUM(AR1223:AX1223)</f>
        <v>261.8</v>
      </c>
      <c r="BL1223" s="10">
        <f>SUM(AL1223:AQ1223)</f>
        <v>60.18</v>
      </c>
      <c r="BM1223" s="12">
        <f t="shared" si="358"/>
        <v>1.1837048424289007</v>
      </c>
      <c r="BN1223" s="12">
        <f t="shared" si="358"/>
        <v>0.27209838585703305</v>
      </c>
      <c r="BO1223" s="9">
        <f t="shared" si="359"/>
        <v>60.18</v>
      </c>
      <c r="BP1223" s="39" t="str">
        <f t="shared" si="360"/>
        <v/>
      </c>
      <c r="BQ1223" s="147" t="s">
        <v>208</v>
      </c>
      <c r="BR1223" s="9">
        <f t="shared" si="361"/>
        <v>0</v>
      </c>
      <c r="BS1223" s="9">
        <f t="shared" si="362"/>
        <v>0</v>
      </c>
      <c r="BT1223" s="9">
        <f t="shared" si="363"/>
        <v>0</v>
      </c>
      <c r="BU1223" s="9" t="str">
        <f>IFERROR(_xlfn.XLOOKUP(D1223,Sheet1!B:B,Sheet1!L:L),"")</f>
        <v/>
      </c>
      <c r="BV1223" s="9" t="e">
        <f>_xlfn.XLOOKUP(BU1223,Sheet1!S:S,Sheet1!T:T)</f>
        <v>#N/A</v>
      </c>
      <c r="BW1223" s="9" t="e">
        <f>_xlfn.XLOOKUP(D1223,Sheet1!B:B,Sheet1!M:M)</f>
        <v>#N/A</v>
      </c>
      <c r="BZ1223" s="108">
        <f t="shared" si="364"/>
        <v>120.36000000000001</v>
      </c>
      <c r="CB1223" s="12">
        <f>AW1223/AY1223</f>
        <v>0.45580322828593389</v>
      </c>
      <c r="CC1223" s="12">
        <f>AX1223/AY1223</f>
        <v>0.54419677171406611</v>
      </c>
      <c r="CG1223" s="1" t="str">
        <f>IF(BO1223&lt;80,"Below 80",
IF(BO1223&lt;=120,"80-120",
IF(BO1223&lt;=200,"&gt; 120-200",
IF(BO1223&lt;=300,"&gt;200-300",
IF(BO1223&lt;=500,"&gt;300-500",
"&gt;500")))))</f>
        <v>Below 80</v>
      </c>
      <c r="CH1223" s="1" t="str">
        <f>IFERROR(_xlfn.XLOOKUP(CG1223,Scenario!M:M,Scenario!N:N),"")</f>
        <v/>
      </c>
      <c r="CI1223" s="1" t="b">
        <f t="shared" si="365"/>
        <v>0</v>
      </c>
      <c r="CJ1223" s="75">
        <v>120.36</v>
      </c>
    </row>
    <row r="1224" spans="1:89" s="187" customFormat="1" hidden="1">
      <c r="A1224" s="184">
        <v>1223</v>
      </c>
      <c r="B1224" s="2">
        <v>2025</v>
      </c>
      <c r="C1224" s="1">
        <v>0</v>
      </c>
      <c r="D1224" s="185" t="str">
        <v>001J100000VnWbMIAV</v>
      </c>
      <c r="E1224" s="185" t="str">
        <v>KOSHAMBI ISPAT PRIVATE LIMITED</v>
      </c>
      <c r="F1224" s="185" t="str">
        <v>CHHATTISGARH</v>
      </c>
      <c r="G1224" s="185" t="str">
        <v>RAIPUR</v>
      </c>
      <c r="H1224" s="185" t="str">
        <v>Raipur</v>
      </c>
      <c r="I1224" s="185" t="str">
        <v>Global Steel</v>
      </c>
      <c r="J1224" s="185" t="str">
        <v>Swapnil Dahayat</v>
      </c>
      <c r="K1224" s="185">
        <v>0</v>
      </c>
      <c r="L1224" s="185" t="str">
        <v>C13471</v>
      </c>
      <c r="M1224" s="185" t="str">
        <v>Central</v>
      </c>
      <c r="N1224" s="2">
        <v>492001</v>
      </c>
      <c r="O1224" s="2" t="str">
        <v>22AAKCK7141H1ZM</v>
      </c>
      <c r="P1224" s="2">
        <v>9827160929</v>
      </c>
      <c r="Q1224" s="184" t="str">
        <v>Jun'25</v>
      </c>
      <c r="R1224" s="184">
        <v>2026</v>
      </c>
      <c r="S1224" s="1">
        <v>0</v>
      </c>
      <c r="T1224" s="184">
        <v>200</v>
      </c>
      <c r="U1224" s="186">
        <v>0</v>
      </c>
      <c r="V1224" s="187" t="str">
        <v>Challenger</v>
      </c>
      <c r="W1224" s="13">
        <v>0</v>
      </c>
      <c r="X1224" s="13">
        <v>0</v>
      </c>
      <c r="Y1224" s="13">
        <v>0</v>
      </c>
      <c r="Z1224" s="13">
        <v>0</v>
      </c>
      <c r="AA1224" s="13">
        <v>0</v>
      </c>
      <c r="AB1224" s="13">
        <v>0</v>
      </c>
      <c r="AC1224" s="13">
        <v>0</v>
      </c>
      <c r="AD1224" s="13">
        <v>0</v>
      </c>
      <c r="AE1224" s="13">
        <v>0</v>
      </c>
      <c r="AF1224" s="13">
        <v>0</v>
      </c>
      <c r="AG1224" s="13">
        <v>0</v>
      </c>
      <c r="AH1224" s="13">
        <v>0</v>
      </c>
      <c r="AI1224" s="13">
        <v>0</v>
      </c>
      <c r="AJ1224" s="13">
        <v>0</v>
      </c>
      <c r="AK1224" s="13">
        <v>0</v>
      </c>
      <c r="AL1224" s="225">
        <v>0</v>
      </c>
      <c r="AM1224" s="225">
        <v>0</v>
      </c>
      <c r="AN1224" s="225">
        <v>41</v>
      </c>
      <c r="AO1224" s="225">
        <v>0</v>
      </c>
      <c r="AP1224" s="225">
        <v>0</v>
      </c>
      <c r="AQ1224" s="225">
        <v>0</v>
      </c>
      <c r="AR1224" s="225">
        <v>0</v>
      </c>
      <c r="AS1224" s="13">
        <v>0</v>
      </c>
      <c r="AT1224" s="13">
        <v>0</v>
      </c>
      <c r="AU1224" s="13">
        <v>0</v>
      </c>
      <c r="AV1224" s="13">
        <v>0</v>
      </c>
      <c r="AW1224" s="16">
        <f t="shared" si="350"/>
        <v>41</v>
      </c>
      <c r="AX1224" s="16">
        <v>82</v>
      </c>
      <c r="AY1224" s="10">
        <f t="shared" si="351"/>
        <v>123</v>
      </c>
      <c r="AZ1224" s="118">
        <f>SUM(Z1224:AK1224)</f>
        <v>0</v>
      </c>
      <c r="BA1224" s="118">
        <v>60</v>
      </c>
      <c r="BB1224" s="10">
        <f t="shared" si="352"/>
        <v>19</v>
      </c>
      <c r="BC1224" s="10">
        <f t="shared" si="353"/>
        <v>4.75</v>
      </c>
      <c r="BD1224" s="118">
        <f t="shared" si="354"/>
        <v>123</v>
      </c>
      <c r="BE1224" s="118">
        <f t="shared" si="349"/>
        <v>-41</v>
      </c>
      <c r="BF1224" s="184" t="s">
        <v>119</v>
      </c>
      <c r="BG1224" s="10">
        <f t="shared" si="355"/>
        <v>5.125</v>
      </c>
      <c r="BH1224" s="189" t="s">
        <v>118</v>
      </c>
      <c r="BI1224" s="190" t="str">
        <f t="shared" si="356"/>
        <v/>
      </c>
      <c r="BJ1224" s="190" t="str">
        <f t="shared" si="357"/>
        <v/>
      </c>
      <c r="BK1224" s="188">
        <f>SUM(AR1224:AX1224)</f>
        <v>123</v>
      </c>
      <c r="BL1224" s="118">
        <f>SUM(AL1224:AQ1224)</f>
        <v>41</v>
      </c>
      <c r="BM1224" s="186">
        <f t="shared" si="358"/>
        <v>1</v>
      </c>
      <c r="BN1224" s="186">
        <f t="shared" si="358"/>
        <v>0.33333333333333331</v>
      </c>
      <c r="BO1224" s="9">
        <f t="shared" si="359"/>
        <v>41</v>
      </c>
      <c r="BP1224" s="190" t="str">
        <f t="shared" si="360"/>
        <v/>
      </c>
      <c r="BQ1224" s="192"/>
      <c r="BR1224" s="191">
        <f t="shared" si="361"/>
        <v>0</v>
      </c>
      <c r="BS1224" s="191">
        <f t="shared" si="362"/>
        <v>0</v>
      </c>
      <c r="BT1224" s="191">
        <f t="shared" si="363"/>
        <v>0</v>
      </c>
      <c r="BU1224" s="191" t="str">
        <f>IFERROR(_xlfn.XLOOKUP(D1224,Sheet1!B:B,Sheet1!L:L),"")</f>
        <v/>
      </c>
      <c r="BV1224" s="191" t="e">
        <f>_xlfn.XLOOKUP(BU1224,Sheet1!S:S,Sheet1!T:T)</f>
        <v>#N/A</v>
      </c>
      <c r="BW1224" s="191" t="e">
        <f>_xlfn.XLOOKUP(D1224,Sheet1!B:B,Sheet1!M:M)</f>
        <v>#N/A</v>
      </c>
      <c r="BZ1224" s="193">
        <f t="shared" si="364"/>
        <v>82</v>
      </c>
      <c r="CB1224" s="186">
        <f>AW1224/AY1224</f>
        <v>0.33333333333333331</v>
      </c>
      <c r="CC1224" s="186">
        <f>AX1224/AY1224</f>
        <v>0.66666666666666663</v>
      </c>
      <c r="CG1224" s="187" t="str">
        <f>IF(BO1224&lt;80,"Below 80",
IF(BO1224&lt;=120,"80-120",
IF(BO1224&lt;=200,"&gt; 120-200",
IF(BO1224&lt;=300,"&gt;200-300",
IF(BO1224&lt;=500,"&gt;300-500",
"&gt;500")))))</f>
        <v>Below 80</v>
      </c>
      <c r="CH1224" s="187" t="str">
        <f>IFERROR(_xlfn.XLOOKUP(CG1224,Scenario!M:M,Scenario!N:N),"")</f>
        <v/>
      </c>
      <c r="CI1224" s="1" t="str">
        <f t="shared" si="365"/>
        <v>Yes</v>
      </c>
      <c r="CJ1224" s="75">
        <v>82</v>
      </c>
      <c r="CK1224" s="1"/>
    </row>
    <row r="1225" spans="1:89" hidden="1">
      <c r="A1225" s="2">
        <v>1224</v>
      </c>
      <c r="B1225" s="2">
        <v>2025</v>
      </c>
      <c r="C1225" s="1">
        <v>0</v>
      </c>
      <c r="D1225" s="37" t="str">
        <v>0015g00001ca0sqAAA</v>
      </c>
      <c r="E1225" s="37" t="str">
        <v>Parasram Steel</v>
      </c>
      <c r="F1225" s="37" t="str">
        <v>MADHYA PRADESH</v>
      </c>
      <c r="G1225" s="37" t="str">
        <v>JABALPUR</v>
      </c>
      <c r="H1225" s="37" t="str">
        <v>Jabalpur</v>
      </c>
      <c r="I1225" s="37" t="str">
        <v>Global Steel</v>
      </c>
      <c r="J1225" s="37" t="str">
        <v>Swapnil Dahayat</v>
      </c>
      <c r="K1225" s="37">
        <v>0</v>
      </c>
      <c r="L1225" s="37" t="str">
        <v>C13471</v>
      </c>
      <c r="M1225" s="37" t="str">
        <v>Central</v>
      </c>
      <c r="N1225" s="2">
        <v>482001</v>
      </c>
      <c r="O1225" s="2" t="str">
        <v>23ADJPA7628A1ZC</v>
      </c>
      <c r="P1225" s="2">
        <v>9893052554</v>
      </c>
      <c r="Q1225" s="2" t="str">
        <v>Jun'25</v>
      </c>
      <c r="R1225" s="2">
        <v>2026</v>
      </c>
      <c r="S1225" s="1">
        <v>0</v>
      </c>
      <c r="T1225" s="2">
        <v>250</v>
      </c>
      <c r="U1225" s="12">
        <v>8.1199999999999987E-3</v>
      </c>
      <c r="V1225" s="1" t="str">
        <v>Alien</v>
      </c>
      <c r="W1225" s="13">
        <v>0</v>
      </c>
      <c r="X1225" s="13">
        <v>0</v>
      </c>
      <c r="Y1225" s="13">
        <v>0</v>
      </c>
      <c r="Z1225" s="13">
        <v>0</v>
      </c>
      <c r="AA1225" s="13">
        <v>0</v>
      </c>
      <c r="AB1225" s="13">
        <v>0</v>
      </c>
      <c r="AC1225" s="13">
        <v>0</v>
      </c>
      <c r="AD1225" s="13">
        <v>0</v>
      </c>
      <c r="AE1225" s="13">
        <v>0</v>
      </c>
      <c r="AF1225" s="13">
        <v>0</v>
      </c>
      <c r="AG1225" s="13">
        <v>0</v>
      </c>
      <c r="AH1225" s="13">
        <v>0</v>
      </c>
      <c r="AI1225" s="13">
        <v>0</v>
      </c>
      <c r="AJ1225" s="13">
        <v>0</v>
      </c>
      <c r="AK1225" s="13">
        <v>0</v>
      </c>
      <c r="AL1225" s="13">
        <v>0</v>
      </c>
      <c r="AM1225" s="13">
        <v>0</v>
      </c>
      <c r="AN1225" s="13">
        <v>2</v>
      </c>
      <c r="AO1225" s="13">
        <v>0</v>
      </c>
      <c r="AP1225" s="13">
        <v>0</v>
      </c>
      <c r="AQ1225" s="13">
        <v>0</v>
      </c>
      <c r="AR1225" s="13">
        <v>0</v>
      </c>
      <c r="AS1225" s="13">
        <v>0</v>
      </c>
      <c r="AT1225" s="13">
        <v>0</v>
      </c>
      <c r="AU1225" s="13">
        <v>0</v>
      </c>
      <c r="AV1225" s="13">
        <v>6.09</v>
      </c>
      <c r="AW1225" s="16">
        <f t="shared" si="350"/>
        <v>2</v>
      </c>
      <c r="AX1225" s="16">
        <v>4</v>
      </c>
      <c r="AY1225" s="10">
        <f t="shared" si="351"/>
        <v>6</v>
      </c>
      <c r="AZ1225" s="10">
        <f>SUM(Z1225:AK1225)</f>
        <v>0</v>
      </c>
      <c r="BA1225" s="10">
        <v>2</v>
      </c>
      <c r="BB1225" s="10">
        <f t="shared" si="352"/>
        <v>0</v>
      </c>
      <c r="BC1225" s="10">
        <f t="shared" si="353"/>
        <v>0</v>
      </c>
      <c r="BD1225" s="10">
        <f t="shared" si="354"/>
        <v>6</v>
      </c>
      <c r="BE1225" s="10">
        <f t="shared" si="349"/>
        <v>-2</v>
      </c>
      <c r="BF1225" s="2" t="s">
        <v>119</v>
      </c>
      <c r="BG1225" s="10">
        <f t="shared" si="355"/>
        <v>0.25</v>
      </c>
      <c r="BH1225" s="36" t="s">
        <v>118</v>
      </c>
      <c r="BI1225" s="39" t="str">
        <f t="shared" si="356"/>
        <v/>
      </c>
      <c r="BJ1225" s="39" t="str">
        <f t="shared" si="357"/>
        <v/>
      </c>
      <c r="BK1225" s="16">
        <f>SUM(AR1225:AX1225)</f>
        <v>12.09</v>
      </c>
      <c r="BL1225" s="10">
        <f>SUM(AL1225:AQ1225)</f>
        <v>2</v>
      </c>
      <c r="BM1225" s="12">
        <f t="shared" si="358"/>
        <v>2.0150000000000001</v>
      </c>
      <c r="BN1225" s="12">
        <f t="shared" si="358"/>
        <v>0.33333333333333331</v>
      </c>
      <c r="BO1225" s="9">
        <f t="shared" si="359"/>
        <v>2</v>
      </c>
      <c r="BP1225" s="39" t="str">
        <f t="shared" si="360"/>
        <v/>
      </c>
      <c r="BQ1225" s="147"/>
      <c r="BR1225" s="9">
        <f t="shared" si="361"/>
        <v>0</v>
      </c>
      <c r="BS1225" s="9">
        <f t="shared" si="362"/>
        <v>0</v>
      </c>
      <c r="BT1225" s="9">
        <f t="shared" si="363"/>
        <v>0</v>
      </c>
      <c r="BU1225" s="9" t="str">
        <f>IFERROR(_xlfn.XLOOKUP(D1225,Sheet1!B:B,Sheet1!L:L),"")</f>
        <v/>
      </c>
      <c r="BV1225" s="9" t="e">
        <f>_xlfn.XLOOKUP(BU1225,Sheet1!S:S,Sheet1!T:T)</f>
        <v>#N/A</v>
      </c>
      <c r="BW1225" s="9" t="e">
        <f>_xlfn.XLOOKUP(D1225,Sheet1!B:B,Sheet1!M:M)</f>
        <v>#N/A</v>
      </c>
      <c r="BZ1225" s="108">
        <f t="shared" si="364"/>
        <v>4</v>
      </c>
      <c r="CB1225" s="12">
        <f>AW1225/AY1225</f>
        <v>0.33333333333333331</v>
      </c>
      <c r="CC1225" s="12">
        <f>AX1225/AY1225</f>
        <v>0.66666666666666663</v>
      </c>
      <c r="CG1225" s="1" t="str">
        <f>IF(BO1225&lt;80,"Below 80",
IF(BO1225&lt;=120,"80-120",
IF(BO1225&lt;=200,"&gt; 120-200",
IF(BO1225&lt;=300,"&gt;200-300",
IF(BO1225&lt;=500,"&gt;300-500",
"&gt;500")))))</f>
        <v>Below 80</v>
      </c>
      <c r="CH1225" s="1" t="str">
        <f>IFERROR(_xlfn.XLOOKUP(CG1225,Scenario!M:M,Scenario!N:N),"")</f>
        <v/>
      </c>
      <c r="CI1225" s="1" t="str">
        <f t="shared" si="365"/>
        <v>Yes</v>
      </c>
      <c r="CJ1225" s="75">
        <v>4</v>
      </c>
    </row>
    <row r="1226" spans="1:89" hidden="1">
      <c r="A1226" s="2">
        <v>1225</v>
      </c>
      <c r="B1226" s="2">
        <v>2025</v>
      </c>
      <c r="C1226" s="1">
        <v>0</v>
      </c>
      <c r="D1226" s="37" t="str">
        <v>001J100000S0WQbIAN</v>
      </c>
      <c r="E1226" s="37" t="str">
        <v>M/S KRISHNA TRADERS</v>
      </c>
      <c r="F1226" s="37" t="str">
        <v>MADHYA PRADESH</v>
      </c>
      <c r="G1226" s="37" t="str">
        <v>BHOPAL</v>
      </c>
      <c r="H1226" s="37" t="str">
        <v>BHOPAL</v>
      </c>
      <c r="I1226" s="37" t="str">
        <v>Global Steel</v>
      </c>
      <c r="J1226" s="37" t="str">
        <v>Rubean Luther</v>
      </c>
      <c r="K1226" s="37">
        <v>0</v>
      </c>
      <c r="L1226" s="37" t="str">
        <v>C13471</v>
      </c>
      <c r="M1226" s="37" t="str">
        <v>Central</v>
      </c>
      <c r="N1226" s="2">
        <v>462003</v>
      </c>
      <c r="O1226" s="2" t="str">
        <v>23AEOPG9079D1ZC</v>
      </c>
      <c r="P1226" s="2">
        <v>8959304112</v>
      </c>
      <c r="Q1226" s="2" t="str">
        <v>Jun'25</v>
      </c>
      <c r="R1226" s="2">
        <v>2026</v>
      </c>
      <c r="S1226" s="1">
        <v>0</v>
      </c>
      <c r="T1226" s="2">
        <v>100</v>
      </c>
      <c r="U1226" s="12">
        <v>0</v>
      </c>
      <c r="V1226" s="1" t="str">
        <v>Challenger</v>
      </c>
      <c r="W1226" s="13">
        <v>0</v>
      </c>
      <c r="X1226" s="13">
        <v>0</v>
      </c>
      <c r="Y1226" s="13">
        <v>0</v>
      </c>
      <c r="Z1226" s="13">
        <v>0</v>
      </c>
      <c r="AA1226" s="13">
        <v>0</v>
      </c>
      <c r="AB1226" s="13">
        <v>0</v>
      </c>
      <c r="AC1226" s="13">
        <v>0</v>
      </c>
      <c r="AD1226" s="13">
        <v>0</v>
      </c>
      <c r="AE1226" s="13">
        <v>0</v>
      </c>
      <c r="AF1226" s="13">
        <v>0</v>
      </c>
      <c r="AG1226" s="13">
        <v>0</v>
      </c>
      <c r="AH1226" s="13">
        <v>0</v>
      </c>
      <c r="AI1226" s="13">
        <v>0</v>
      </c>
      <c r="AJ1226" s="13">
        <v>0</v>
      </c>
      <c r="AK1226" s="13">
        <v>0</v>
      </c>
      <c r="AL1226" s="13">
        <v>0</v>
      </c>
      <c r="AM1226" s="13">
        <v>0</v>
      </c>
      <c r="AN1226" s="13">
        <v>2</v>
      </c>
      <c r="AO1226" s="13">
        <v>0</v>
      </c>
      <c r="AP1226" s="13">
        <v>0</v>
      </c>
      <c r="AQ1226" s="13">
        <v>0</v>
      </c>
      <c r="AR1226" s="13">
        <v>0</v>
      </c>
      <c r="AS1226" s="13">
        <v>0</v>
      </c>
      <c r="AT1226" s="13">
        <v>0</v>
      </c>
      <c r="AU1226" s="13">
        <v>0</v>
      </c>
      <c r="AV1226" s="13">
        <v>0</v>
      </c>
      <c r="AW1226" s="16">
        <f t="shared" si="350"/>
        <v>2</v>
      </c>
      <c r="AX1226" s="16">
        <v>4</v>
      </c>
      <c r="AY1226" s="10">
        <f t="shared" si="351"/>
        <v>6</v>
      </c>
      <c r="AZ1226" s="10">
        <f>SUM(Z1226:AK1226)</f>
        <v>0</v>
      </c>
      <c r="BA1226" s="10">
        <v>10</v>
      </c>
      <c r="BB1226" s="10">
        <f t="shared" si="352"/>
        <v>8</v>
      </c>
      <c r="BC1226" s="10">
        <f t="shared" si="353"/>
        <v>2</v>
      </c>
      <c r="BD1226" s="10">
        <f t="shared" si="354"/>
        <v>6</v>
      </c>
      <c r="BE1226" s="10">
        <f t="shared" si="349"/>
        <v>-2</v>
      </c>
      <c r="BF1226" s="2" t="s">
        <v>119</v>
      </c>
      <c r="BG1226" s="10">
        <f t="shared" si="355"/>
        <v>0.25</v>
      </c>
      <c r="BH1226" s="36" t="s">
        <v>118</v>
      </c>
      <c r="BI1226" s="39" t="str">
        <f t="shared" si="356"/>
        <v/>
      </c>
      <c r="BJ1226" s="39" t="str">
        <f t="shared" si="357"/>
        <v/>
      </c>
      <c r="BK1226" s="16">
        <f>SUM(AR1226:AX1226)</f>
        <v>6</v>
      </c>
      <c r="BL1226" s="10">
        <f>SUM(AL1226:AQ1226)</f>
        <v>2</v>
      </c>
      <c r="BM1226" s="12">
        <f t="shared" si="358"/>
        <v>1</v>
      </c>
      <c r="BN1226" s="12">
        <f t="shared" si="358"/>
        <v>0.33333333333333331</v>
      </c>
      <c r="BO1226" s="9">
        <f t="shared" si="359"/>
        <v>2</v>
      </c>
      <c r="BP1226" s="39" t="str">
        <f t="shared" si="360"/>
        <v/>
      </c>
      <c r="BQ1226" s="147"/>
      <c r="BR1226" s="9">
        <f t="shared" si="361"/>
        <v>0</v>
      </c>
      <c r="BS1226" s="9">
        <f t="shared" si="362"/>
        <v>0</v>
      </c>
      <c r="BT1226" s="9">
        <f t="shared" si="363"/>
        <v>0</v>
      </c>
      <c r="BU1226" s="9" t="str">
        <f>IFERROR(_xlfn.XLOOKUP(D1226,Sheet1!B:B,Sheet1!L:L),"")</f>
        <v/>
      </c>
      <c r="BV1226" s="9" t="e">
        <f>_xlfn.XLOOKUP(BU1226,Sheet1!S:S,Sheet1!T:T)</f>
        <v>#N/A</v>
      </c>
      <c r="BW1226" s="9" t="e">
        <f>_xlfn.XLOOKUP(D1226,Sheet1!B:B,Sheet1!M:M)</f>
        <v>#N/A</v>
      </c>
      <c r="BZ1226" s="108">
        <f t="shared" si="364"/>
        <v>4</v>
      </c>
      <c r="CB1226" s="12">
        <f>AW1226/AY1226</f>
        <v>0.33333333333333331</v>
      </c>
      <c r="CC1226" s="12">
        <f>AX1226/AY1226</f>
        <v>0.66666666666666663</v>
      </c>
      <c r="CG1226" s="1" t="str">
        <f>IF(BO1226&lt;80,"Below 80",
IF(BO1226&lt;=120,"80-120",
IF(BO1226&lt;=200,"&gt; 120-200",
IF(BO1226&lt;=300,"&gt;200-300",
IF(BO1226&lt;=500,"&gt;300-500",
"&gt;500")))))</f>
        <v>Below 80</v>
      </c>
      <c r="CH1226" s="1" t="str">
        <f>IFERROR(_xlfn.XLOOKUP(CG1226,Scenario!M:M,Scenario!N:N),"")</f>
        <v/>
      </c>
      <c r="CI1226" s="1" t="str">
        <f t="shared" si="365"/>
        <v>Yes</v>
      </c>
      <c r="CJ1226" s="75">
        <v>4</v>
      </c>
    </row>
    <row r="1227" spans="1:89" hidden="1">
      <c r="A1227" s="2">
        <v>1226</v>
      </c>
      <c r="B1227" s="2">
        <v>2025</v>
      </c>
      <c r="C1227" s="1">
        <v>0</v>
      </c>
      <c r="D1227" s="37" t="str">
        <v>001J100000VnaEkIAJ</v>
      </c>
      <c r="E1227" s="37" t="str">
        <v>SAND WORTH INFRA</v>
      </c>
      <c r="F1227" s="37" t="str">
        <v>ODISHA</v>
      </c>
      <c r="G1227" s="37" t="str">
        <v>CUTTACK</v>
      </c>
      <c r="H1227" s="37" t="str">
        <v>Cuttack Sadar</v>
      </c>
      <c r="I1227" s="37" t="str">
        <v>GOLDWIN ISPAT PRIVATE LIMITED</v>
      </c>
      <c r="J1227" s="37" t="str">
        <v>Bidyut Ranjan Mishra</v>
      </c>
      <c r="K1227" s="37">
        <v>0</v>
      </c>
      <c r="L1227" s="37" t="str">
        <v>001J1000009FjqalAC</v>
      </c>
      <c r="M1227" s="37" t="str">
        <v>Central</v>
      </c>
      <c r="N1227" s="2">
        <v>753015</v>
      </c>
      <c r="O1227" s="2" t="str">
        <v>21HBFPP8119C2ZT</v>
      </c>
      <c r="P1227" s="2">
        <v>8249219641</v>
      </c>
      <c r="Q1227" s="2" t="str">
        <v>Jun'25</v>
      </c>
      <c r="R1227" s="2">
        <v>2026</v>
      </c>
      <c r="S1227" s="1">
        <v>0</v>
      </c>
      <c r="T1227" s="2">
        <v>200</v>
      </c>
      <c r="U1227" s="12">
        <v>0</v>
      </c>
      <c r="V1227" s="1" t="str">
        <v>Challenger</v>
      </c>
      <c r="W1227" s="13">
        <v>0</v>
      </c>
      <c r="X1227" s="13">
        <v>0</v>
      </c>
      <c r="Y1227" s="13">
        <v>0</v>
      </c>
      <c r="Z1227" s="13">
        <v>0</v>
      </c>
      <c r="AA1227" s="13">
        <v>0</v>
      </c>
      <c r="AB1227" s="13">
        <v>0</v>
      </c>
      <c r="AC1227" s="13">
        <v>0</v>
      </c>
      <c r="AD1227" s="13">
        <v>0</v>
      </c>
      <c r="AE1227" s="13">
        <v>0</v>
      </c>
      <c r="AF1227" s="13">
        <v>0</v>
      </c>
      <c r="AG1227" s="13">
        <v>0</v>
      </c>
      <c r="AH1227" s="13">
        <v>0</v>
      </c>
      <c r="AI1227" s="13">
        <v>0</v>
      </c>
      <c r="AJ1227" s="13">
        <v>0</v>
      </c>
      <c r="AK1227" s="13">
        <v>0</v>
      </c>
      <c r="AL1227" s="13">
        <v>0</v>
      </c>
      <c r="AM1227" s="13">
        <v>0</v>
      </c>
      <c r="AN1227" s="13">
        <v>276</v>
      </c>
      <c r="AO1227" s="13">
        <v>71.260000000000005</v>
      </c>
      <c r="AP1227" s="13">
        <v>0</v>
      </c>
      <c r="AQ1227" s="13">
        <v>0</v>
      </c>
      <c r="AR1227" s="13">
        <v>0</v>
      </c>
      <c r="AS1227" s="13">
        <v>0</v>
      </c>
      <c r="AT1227" s="13">
        <v>0</v>
      </c>
      <c r="AU1227" s="13">
        <v>0</v>
      </c>
      <c r="AV1227" s="13">
        <v>0</v>
      </c>
      <c r="AW1227" s="16">
        <f t="shared" si="350"/>
        <v>347.26</v>
      </c>
      <c r="AX1227" s="16">
        <f>AW1227*2</f>
        <v>694.52</v>
      </c>
      <c r="AY1227" s="10">
        <f>AW1227+AX1227</f>
        <v>1041.78</v>
      </c>
      <c r="AZ1227" s="10">
        <f>SUM(Z1227:AK1227)</f>
        <v>0</v>
      </c>
      <c r="BA1227" s="10">
        <v>500</v>
      </c>
      <c r="BB1227" s="10">
        <f t="shared" si="352"/>
        <v>152.74</v>
      </c>
      <c r="BC1227" s="10">
        <f t="shared" si="353"/>
        <v>38.185000000000002</v>
      </c>
      <c r="BD1227" s="10">
        <f t="shared" si="354"/>
        <v>1041.78</v>
      </c>
      <c r="BE1227" s="10">
        <f t="shared" si="349"/>
        <v>-347.26</v>
      </c>
      <c r="BF1227" s="2" t="s">
        <v>119</v>
      </c>
      <c r="BG1227" s="10">
        <f t="shared" si="355"/>
        <v>43.407499999999999</v>
      </c>
      <c r="BH1227" s="36" t="s">
        <v>118</v>
      </c>
      <c r="BI1227" s="39" t="str">
        <f t="shared" si="356"/>
        <v>C</v>
      </c>
      <c r="BJ1227" s="39" t="str">
        <f t="shared" si="357"/>
        <v>D</v>
      </c>
      <c r="BK1227" s="16">
        <f>SUM(AR1227:AX1227)</f>
        <v>1041.78</v>
      </c>
      <c r="BL1227" s="10">
        <f>SUM(AL1227:AQ1227)</f>
        <v>347.26</v>
      </c>
      <c r="BM1227" s="12">
        <f t="shared" si="358"/>
        <v>1</v>
      </c>
      <c r="BN1227" s="12">
        <f t="shared" si="358"/>
        <v>0.33333333333333331</v>
      </c>
      <c r="BO1227" s="9">
        <f t="shared" si="359"/>
        <v>347.26</v>
      </c>
      <c r="BP1227" s="39" t="str">
        <f t="shared" si="360"/>
        <v>B</v>
      </c>
      <c r="BQ1227" s="147"/>
      <c r="BR1227" s="9">
        <f t="shared" si="361"/>
        <v>0</v>
      </c>
      <c r="BS1227" s="9">
        <f t="shared" si="362"/>
        <v>0</v>
      </c>
      <c r="BT1227" s="9">
        <f t="shared" si="363"/>
        <v>0</v>
      </c>
      <c r="BU1227" s="9" t="str">
        <f>IFERROR(_xlfn.XLOOKUP(D1227,Sheet1!B:B,Sheet1!L:L),"")</f>
        <v/>
      </c>
      <c r="BV1227" s="9" t="e">
        <f>_xlfn.XLOOKUP(BU1227,Sheet1!S:S,Sheet1!T:T)</f>
        <v>#N/A</v>
      </c>
      <c r="BW1227" s="9" t="e">
        <f>_xlfn.XLOOKUP(D1227,Sheet1!B:B,Sheet1!M:M)</f>
        <v>#N/A</v>
      </c>
      <c r="BX1227" s="11" t="s">
        <v>123</v>
      </c>
      <c r="BY1227" s="1">
        <v>1251</v>
      </c>
      <c r="BZ1227" s="108">
        <f t="shared" si="364"/>
        <v>694.52</v>
      </c>
      <c r="CB1227" s="12">
        <f>AW1227/AY1227</f>
        <v>0.33333333333333331</v>
      </c>
      <c r="CC1227" s="12">
        <f>AX1227/AY1227</f>
        <v>0.66666666666666663</v>
      </c>
      <c r="CD1227" s="75">
        <f>AW1227*1</f>
        <v>347.26</v>
      </c>
      <c r="CF1227" s="75">
        <f>CD1227+AW1227</f>
        <v>694.52</v>
      </c>
      <c r="CG1227" s="1" t="str">
        <f>IF(BO1227&lt;80,"Below 80",
IF(BO1227&lt;=120,"80-120",
IF(BO1227&lt;=200,"&gt; 120-200",
IF(BO1227&lt;=300,"&gt;200-300",
IF(BO1227&lt;=500,"&gt;300-500",
"&gt;500")))))</f>
        <v>&gt;300-500</v>
      </c>
      <c r="CH1227" s="1" t="str">
        <f>IFERROR(_xlfn.XLOOKUP(CG1227,Scenario!M:M,Scenario!N:N),"")</f>
        <v>D</v>
      </c>
      <c r="CI1227" s="1" t="b">
        <f t="shared" si="365"/>
        <v>0</v>
      </c>
      <c r="CJ1227" s="75">
        <v>694.52</v>
      </c>
    </row>
    <row r="1228" spans="1:89" hidden="1">
      <c r="A1228" s="2">
        <v>1227</v>
      </c>
      <c r="B1228" s="2">
        <v>2025</v>
      </c>
      <c r="C1228" s="1">
        <v>0</v>
      </c>
      <c r="D1228" s="37" t="str">
        <v>0015g00001c3lsUAAQ</v>
      </c>
      <c r="E1228" s="37" t="str">
        <v>Avinash Steel</v>
      </c>
      <c r="F1228" s="37" t="str">
        <v>ODISHA</v>
      </c>
      <c r="G1228" s="37" t="str">
        <v>SUNDARGARH</v>
      </c>
      <c r="H1228" s="37" t="str">
        <v>ROURKELA</v>
      </c>
      <c r="I1228" s="37" t="str">
        <v>SACHDEVA ISPAT PVT LTD</v>
      </c>
      <c r="J1228" s="37" t="str">
        <v>Papun Padhan</v>
      </c>
      <c r="K1228" s="37">
        <v>0</v>
      </c>
      <c r="L1228" s="37" t="str">
        <v>C12823</v>
      </c>
      <c r="M1228" s="37" t="str">
        <v>Central</v>
      </c>
      <c r="N1228" s="2">
        <v>769014</v>
      </c>
      <c r="O1228" s="2" t="str">
        <v>21ADGPS1820D1Z5</v>
      </c>
      <c r="P1228" s="2">
        <v>9937108456</v>
      </c>
      <c r="Q1228" s="2" t="str">
        <v>Jun'25</v>
      </c>
      <c r="R1228" s="2">
        <v>2026</v>
      </c>
      <c r="S1228" s="1">
        <v>0</v>
      </c>
      <c r="T1228" s="2" t="str">
        <v/>
      </c>
      <c r="U1228" s="12">
        <v>0</v>
      </c>
      <c r="V1228" s="1" t="str">
        <v>Potential Not updated</v>
      </c>
      <c r="W1228" s="13">
        <v>0</v>
      </c>
      <c r="X1228" s="13">
        <v>0</v>
      </c>
      <c r="Y1228" s="13">
        <v>0</v>
      </c>
      <c r="Z1228" s="13">
        <v>0</v>
      </c>
      <c r="AA1228" s="13">
        <v>0</v>
      </c>
      <c r="AB1228" s="13">
        <v>0</v>
      </c>
      <c r="AC1228" s="13">
        <v>0</v>
      </c>
      <c r="AD1228" s="13">
        <v>0</v>
      </c>
      <c r="AE1228" s="13">
        <v>0</v>
      </c>
      <c r="AF1228" s="13">
        <v>0</v>
      </c>
      <c r="AG1228" s="13">
        <v>0</v>
      </c>
      <c r="AH1228" s="13">
        <v>0</v>
      </c>
      <c r="AI1228" s="13">
        <v>0</v>
      </c>
      <c r="AJ1228" s="13">
        <v>0</v>
      </c>
      <c r="AK1228" s="13">
        <v>0</v>
      </c>
      <c r="AL1228" s="13">
        <v>0</v>
      </c>
      <c r="AM1228" s="13">
        <v>0</v>
      </c>
      <c r="AN1228" s="13">
        <v>20</v>
      </c>
      <c r="AO1228" s="13">
        <v>0</v>
      </c>
      <c r="AP1228" s="13">
        <v>16</v>
      </c>
      <c r="AQ1228" s="13">
        <v>0</v>
      </c>
      <c r="AR1228" s="13">
        <v>0</v>
      </c>
      <c r="AS1228" s="13">
        <v>1.5</v>
      </c>
      <c r="AT1228" s="13">
        <v>0</v>
      </c>
      <c r="AU1228" s="13">
        <v>2</v>
      </c>
      <c r="AV1228" s="13">
        <v>0</v>
      </c>
      <c r="AW1228" s="16">
        <f t="shared" si="350"/>
        <v>39.5</v>
      </c>
      <c r="AX1228" s="16">
        <v>72</v>
      </c>
      <c r="AY1228" s="10">
        <f t="shared" si="351"/>
        <v>111.5</v>
      </c>
      <c r="AZ1228" s="10">
        <f>SUM(Z1228:AK1228)</f>
        <v>0</v>
      </c>
      <c r="BA1228" s="10">
        <v>60</v>
      </c>
      <c r="BB1228" s="10">
        <f t="shared" si="352"/>
        <v>20.5</v>
      </c>
      <c r="BC1228" s="10">
        <f t="shared" si="353"/>
        <v>5.125</v>
      </c>
      <c r="BD1228" s="10">
        <f t="shared" si="354"/>
        <v>111.5</v>
      </c>
      <c r="BE1228" s="10">
        <f t="shared" si="349"/>
        <v>-39.5</v>
      </c>
      <c r="BF1228" s="2" t="s">
        <v>119</v>
      </c>
      <c r="BG1228" s="10">
        <f t="shared" si="355"/>
        <v>4.6875</v>
      </c>
      <c r="BH1228" s="36" t="s">
        <v>118</v>
      </c>
      <c r="BI1228" s="39" t="str">
        <f t="shared" si="356"/>
        <v/>
      </c>
      <c r="BJ1228" s="39" t="str">
        <f t="shared" si="357"/>
        <v/>
      </c>
      <c r="BK1228" s="16">
        <f>SUM(AR1228:AX1228)</f>
        <v>115</v>
      </c>
      <c r="BL1228" s="10">
        <f>SUM(AL1228:AQ1228)</f>
        <v>36</v>
      </c>
      <c r="BM1228" s="12">
        <f t="shared" si="358"/>
        <v>1.0313901345291481</v>
      </c>
      <c r="BN1228" s="12">
        <f t="shared" si="358"/>
        <v>0.32286995515695066</v>
      </c>
      <c r="BO1228" s="9">
        <f t="shared" si="359"/>
        <v>37.5</v>
      </c>
      <c r="BP1228" s="39" t="str">
        <f t="shared" si="360"/>
        <v/>
      </c>
      <c r="BQ1228" s="147"/>
      <c r="BR1228" s="9">
        <f t="shared" si="361"/>
        <v>0</v>
      </c>
      <c r="BS1228" s="9">
        <f t="shared" si="362"/>
        <v>0</v>
      </c>
      <c r="BT1228" s="9">
        <f t="shared" si="363"/>
        <v>0</v>
      </c>
      <c r="BU1228" s="9" t="str">
        <f>IFERROR(_xlfn.XLOOKUP(D1228,Sheet1!B:B,Sheet1!L:L),"")</f>
        <v/>
      </c>
      <c r="BV1228" s="9" t="e">
        <f>_xlfn.XLOOKUP(BU1228,Sheet1!S:S,Sheet1!T:T)</f>
        <v>#N/A</v>
      </c>
      <c r="BW1228" s="9" t="e">
        <f>_xlfn.XLOOKUP(D1228,Sheet1!B:B,Sheet1!M:M)</f>
        <v>#N/A</v>
      </c>
      <c r="BZ1228" s="108">
        <f t="shared" si="364"/>
        <v>72</v>
      </c>
      <c r="CB1228" s="12">
        <f>AW1228/AY1228</f>
        <v>0.35426008968609868</v>
      </c>
      <c r="CC1228" s="12">
        <f>AX1228/AY1228</f>
        <v>0.64573991031390132</v>
      </c>
      <c r="CG1228" s="1" t="str">
        <f>IF(BO1228&lt;80,"Below 80",
IF(BO1228&lt;=120,"80-120",
IF(BO1228&lt;=200,"&gt; 120-200",
IF(BO1228&lt;=300,"&gt;200-300",
IF(BO1228&lt;=500,"&gt;300-500",
"&gt;500")))))</f>
        <v>Below 80</v>
      </c>
      <c r="CH1228" s="1" t="str">
        <f>IFERROR(_xlfn.XLOOKUP(CG1228,Scenario!M:M,Scenario!N:N),"")</f>
        <v/>
      </c>
      <c r="CI1228" s="1" t="str">
        <f t="shared" si="365"/>
        <v>Yes</v>
      </c>
      <c r="CJ1228" s="75">
        <v>70.5</v>
      </c>
    </row>
    <row r="1229" spans="1:89" hidden="1">
      <c r="A1229" s="2">
        <v>1228</v>
      </c>
      <c r="B1229" s="2">
        <v>2025</v>
      </c>
      <c r="C1229" s="1">
        <v>0</v>
      </c>
      <c r="D1229" s="37" t="str">
        <v>0015g00001YRBtIAAX</v>
      </c>
      <c r="E1229" s="37" t="str">
        <v>GEETA STEEL CORPORATION</v>
      </c>
      <c r="F1229" s="37" t="str">
        <v>MAHARASHTRA</v>
      </c>
      <c r="G1229" s="37" t="str">
        <v>BHANDARA</v>
      </c>
      <c r="H1229" s="37" t="str">
        <v>Bhandara</v>
      </c>
      <c r="I1229" s="37" t="str">
        <v>SSTL (INDIA) PRIVATE LIMITED</v>
      </c>
      <c r="J1229" s="37" t="str">
        <v>Ekeshwar Sahu</v>
      </c>
      <c r="K1229" s="37">
        <v>0</v>
      </c>
      <c r="L1229" s="37" t="str">
        <v>C13295</v>
      </c>
      <c r="M1229" s="37" t="str">
        <v>Central</v>
      </c>
      <c r="N1229" s="2">
        <v>441904</v>
      </c>
      <c r="O1229" s="2" t="str">
        <v>27AAZFG3688F1ZN</v>
      </c>
      <c r="P1229" s="2">
        <v>9970439928</v>
      </c>
      <c r="Q1229" s="2" t="str">
        <v>Jun'25</v>
      </c>
      <c r="R1229" s="2">
        <v>2026</v>
      </c>
      <c r="S1229" s="1">
        <v>0</v>
      </c>
      <c r="T1229" s="2">
        <v>100</v>
      </c>
      <c r="U1229" s="12">
        <v>0</v>
      </c>
      <c r="V1229" s="1" t="str">
        <v>Challenger</v>
      </c>
      <c r="W1229" s="13">
        <v>0</v>
      </c>
      <c r="X1229" s="13">
        <v>0</v>
      </c>
      <c r="Y1229" s="13">
        <v>0</v>
      </c>
      <c r="Z1229" s="13">
        <v>0</v>
      </c>
      <c r="AA1229" s="13">
        <v>0</v>
      </c>
      <c r="AB1229" s="13">
        <v>0</v>
      </c>
      <c r="AC1229" s="13">
        <v>0</v>
      </c>
      <c r="AD1229" s="13">
        <v>0</v>
      </c>
      <c r="AE1229" s="13">
        <v>0</v>
      </c>
      <c r="AF1229" s="13">
        <v>0</v>
      </c>
      <c r="AG1229" s="13">
        <v>0</v>
      </c>
      <c r="AH1229" s="13">
        <v>0</v>
      </c>
      <c r="AI1229" s="13">
        <v>0</v>
      </c>
      <c r="AJ1229" s="13">
        <v>0</v>
      </c>
      <c r="AK1229" s="13">
        <v>0</v>
      </c>
      <c r="AL1229" s="13">
        <v>0</v>
      </c>
      <c r="AM1229" s="13">
        <v>0</v>
      </c>
      <c r="AN1229" s="13">
        <v>12</v>
      </c>
      <c r="AO1229" s="13">
        <v>0</v>
      </c>
      <c r="AP1229" s="13">
        <v>0</v>
      </c>
      <c r="AQ1229" s="13">
        <v>0</v>
      </c>
      <c r="AR1229" s="13">
        <v>0</v>
      </c>
      <c r="AS1229" s="13">
        <v>0</v>
      </c>
      <c r="AT1229" s="13">
        <v>0</v>
      </c>
      <c r="AU1229" s="13">
        <v>0</v>
      </c>
      <c r="AV1229" s="13">
        <v>0</v>
      </c>
      <c r="AW1229" s="16">
        <f t="shared" si="350"/>
        <v>12</v>
      </c>
      <c r="AX1229" s="16">
        <v>24</v>
      </c>
      <c r="AY1229" s="10">
        <f t="shared" si="351"/>
        <v>36</v>
      </c>
      <c r="AZ1229" s="10">
        <f>SUM(Z1229:AK1229)</f>
        <v>0</v>
      </c>
      <c r="BA1229" s="10">
        <v>50</v>
      </c>
      <c r="BB1229" s="10">
        <f t="shared" si="352"/>
        <v>38</v>
      </c>
      <c r="BC1229" s="10">
        <f t="shared" si="353"/>
        <v>9.5</v>
      </c>
      <c r="BD1229" s="10">
        <f t="shared" si="354"/>
        <v>36</v>
      </c>
      <c r="BE1229" s="10">
        <f t="shared" si="349"/>
        <v>-12</v>
      </c>
      <c r="BF1229" s="2" t="s">
        <v>119</v>
      </c>
      <c r="BG1229" s="10">
        <f t="shared" si="355"/>
        <v>1.5</v>
      </c>
      <c r="BH1229" s="36" t="s">
        <v>118</v>
      </c>
      <c r="BI1229" s="39" t="str">
        <f t="shared" si="356"/>
        <v/>
      </c>
      <c r="BJ1229" s="39" t="str">
        <f t="shared" si="357"/>
        <v/>
      </c>
      <c r="BK1229" s="16">
        <f>SUM(AR1229:AX1229)</f>
        <v>36</v>
      </c>
      <c r="BL1229" s="10">
        <f>SUM(AL1229:AQ1229)</f>
        <v>12</v>
      </c>
      <c r="BM1229" s="12">
        <f t="shared" si="358"/>
        <v>1</v>
      </c>
      <c r="BN1229" s="12">
        <f t="shared" si="358"/>
        <v>0.33333333333333331</v>
      </c>
      <c r="BO1229" s="9">
        <f t="shared" si="359"/>
        <v>12</v>
      </c>
      <c r="BP1229" s="39" t="str">
        <f t="shared" si="360"/>
        <v/>
      </c>
      <c r="BQ1229" s="147"/>
      <c r="BR1229" s="9">
        <f t="shared" si="361"/>
        <v>0</v>
      </c>
      <c r="BS1229" s="9">
        <f t="shared" si="362"/>
        <v>0</v>
      </c>
      <c r="BT1229" s="9">
        <f t="shared" si="363"/>
        <v>0</v>
      </c>
      <c r="BU1229" s="9" t="str">
        <f>IFERROR(_xlfn.XLOOKUP(D1229,Sheet1!B:B,Sheet1!L:L),"")</f>
        <v/>
      </c>
      <c r="BV1229" s="9" t="e">
        <f>_xlfn.XLOOKUP(BU1229,Sheet1!S:S,Sheet1!T:T)</f>
        <v>#N/A</v>
      </c>
      <c r="BW1229" s="9" t="e">
        <f>_xlfn.XLOOKUP(D1229,Sheet1!B:B,Sheet1!M:M)</f>
        <v>#N/A</v>
      </c>
      <c r="BZ1229" s="108">
        <f t="shared" si="364"/>
        <v>24</v>
      </c>
      <c r="CB1229" s="12">
        <f>AW1229/AY1229</f>
        <v>0.33333333333333331</v>
      </c>
      <c r="CC1229" s="12">
        <f>AX1229/AY1229</f>
        <v>0.66666666666666663</v>
      </c>
      <c r="CG1229" s="1" t="str">
        <f>IF(BO1229&lt;80,"Below 80",
IF(BO1229&lt;=120,"80-120",
IF(BO1229&lt;=200,"&gt; 120-200",
IF(BO1229&lt;=300,"&gt;200-300",
IF(BO1229&lt;=500,"&gt;300-500",
"&gt;500")))))</f>
        <v>Below 80</v>
      </c>
      <c r="CH1229" s="1" t="str">
        <f>IFERROR(_xlfn.XLOOKUP(CG1229,Scenario!M:M,Scenario!N:N),"")</f>
        <v/>
      </c>
      <c r="CI1229" s="1" t="str">
        <f t="shared" si="365"/>
        <v>Yes</v>
      </c>
      <c r="CJ1229" s="75">
        <v>24</v>
      </c>
    </row>
    <row r="1230" spans="1:89" hidden="1">
      <c r="A1230" s="2">
        <v>1229</v>
      </c>
      <c r="B1230" s="2">
        <v>2025</v>
      </c>
      <c r="C1230" s="1">
        <v>0</v>
      </c>
      <c r="D1230" s="37" t="str">
        <v>001J100000Vo1BeIAJ</v>
      </c>
      <c r="E1230" s="37" t="str">
        <v>SRI KRISHNA SUPPLIERS</v>
      </c>
      <c r="F1230" s="37" t="str">
        <v>WEST BENGAL</v>
      </c>
      <c r="G1230" s="37" t="str">
        <v>HOOGHLY</v>
      </c>
      <c r="H1230" s="37">
        <v>0</v>
      </c>
      <c r="I1230" s="37" t="str">
        <v>NERIUM MULTICOM LLP</v>
      </c>
      <c r="J1230" s="37" t="str">
        <v>Ragon Poddar</v>
      </c>
      <c r="K1230" s="37">
        <v>0</v>
      </c>
      <c r="L1230" s="37" t="str">
        <v>001J100000RytAcIAJ</v>
      </c>
      <c r="M1230" s="37" t="str">
        <v>East</v>
      </c>
      <c r="N1230" s="2">
        <v>712601</v>
      </c>
      <c r="O1230" s="2" t="str">
        <v>19EWHPM9849A1Z1</v>
      </c>
      <c r="P1230" s="2">
        <v>9641361671</v>
      </c>
      <c r="Q1230" s="2" t="str">
        <v>Jun'25</v>
      </c>
      <c r="R1230" s="2">
        <v>2026</v>
      </c>
      <c r="S1230" s="1">
        <v>0</v>
      </c>
      <c r="T1230" s="2">
        <v>550</v>
      </c>
      <c r="U1230" s="12">
        <v>0</v>
      </c>
      <c r="V1230" s="1" t="str">
        <v>Alien</v>
      </c>
      <c r="W1230" s="13">
        <v>0</v>
      </c>
      <c r="X1230" s="13">
        <v>0</v>
      </c>
      <c r="Y1230" s="13">
        <v>0</v>
      </c>
      <c r="Z1230" s="13">
        <v>0</v>
      </c>
      <c r="AA1230" s="13">
        <v>0</v>
      </c>
      <c r="AB1230" s="13">
        <v>0</v>
      </c>
      <c r="AC1230" s="13">
        <v>0</v>
      </c>
      <c r="AD1230" s="13">
        <v>0</v>
      </c>
      <c r="AE1230" s="13">
        <v>0</v>
      </c>
      <c r="AF1230" s="13">
        <v>0</v>
      </c>
      <c r="AG1230" s="13">
        <v>0</v>
      </c>
      <c r="AH1230" s="13">
        <v>0</v>
      </c>
      <c r="AI1230" s="13">
        <v>0</v>
      </c>
      <c r="AJ1230" s="13">
        <v>0</v>
      </c>
      <c r="AK1230" s="13">
        <v>0</v>
      </c>
      <c r="AL1230" s="13">
        <v>0</v>
      </c>
      <c r="AM1230" s="13">
        <v>0</v>
      </c>
      <c r="AN1230" s="13">
        <v>12</v>
      </c>
      <c r="AO1230" s="13">
        <v>0</v>
      </c>
      <c r="AP1230" s="13">
        <v>0</v>
      </c>
      <c r="AQ1230" s="13">
        <v>0</v>
      </c>
      <c r="AR1230" s="13">
        <v>0</v>
      </c>
      <c r="AS1230" s="13">
        <v>0</v>
      </c>
      <c r="AT1230" s="13">
        <v>0</v>
      </c>
      <c r="AU1230" s="13">
        <v>0</v>
      </c>
      <c r="AV1230" s="13">
        <v>0</v>
      </c>
      <c r="AW1230" s="16">
        <f t="shared" si="350"/>
        <v>12</v>
      </c>
      <c r="AX1230" s="16">
        <v>24</v>
      </c>
      <c r="AY1230" s="10">
        <f t="shared" si="351"/>
        <v>36</v>
      </c>
      <c r="AZ1230" s="10">
        <f>SUM(Z1230:AK1230)</f>
        <v>0</v>
      </c>
      <c r="BA1230" s="10"/>
      <c r="BB1230" s="10">
        <f t="shared" si="352"/>
        <v>-12</v>
      </c>
      <c r="BC1230" s="10">
        <f t="shared" si="353"/>
        <v>-3</v>
      </c>
      <c r="BD1230" s="10">
        <f t="shared" si="354"/>
        <v>36</v>
      </c>
      <c r="BE1230" s="10">
        <f t="shared" si="349"/>
        <v>-12</v>
      </c>
      <c r="BF1230" s="2" t="s">
        <v>119</v>
      </c>
      <c r="BG1230" s="10">
        <f t="shared" si="355"/>
        <v>1.5</v>
      </c>
      <c r="BH1230" s="36" t="s">
        <v>118</v>
      </c>
      <c r="BI1230" s="39" t="str">
        <f t="shared" si="356"/>
        <v/>
      </c>
      <c r="BJ1230" s="39" t="str">
        <f t="shared" si="357"/>
        <v/>
      </c>
      <c r="BK1230" s="16">
        <f>SUM(AR1230:AX1230)</f>
        <v>36</v>
      </c>
      <c r="BL1230" s="10">
        <f>SUM(AL1230:AQ1230)</f>
        <v>12</v>
      </c>
      <c r="BM1230" s="12">
        <f t="shared" si="358"/>
        <v>1</v>
      </c>
      <c r="BN1230" s="12">
        <f t="shared" si="358"/>
        <v>0.33333333333333331</v>
      </c>
      <c r="BO1230" s="9">
        <f t="shared" si="359"/>
        <v>12</v>
      </c>
      <c r="BP1230" s="39" t="str">
        <f t="shared" si="360"/>
        <v/>
      </c>
      <c r="BQ1230" s="147"/>
      <c r="BR1230" s="9">
        <f t="shared" si="361"/>
        <v>0</v>
      </c>
      <c r="BS1230" s="9">
        <f t="shared" si="362"/>
        <v>0</v>
      </c>
      <c r="BT1230" s="9">
        <f t="shared" si="363"/>
        <v>0</v>
      </c>
      <c r="BU1230" s="9" t="str">
        <f>IFERROR(_xlfn.XLOOKUP(D1230,Sheet1!B:B,Sheet1!L:L),"")</f>
        <v/>
      </c>
      <c r="BV1230" s="9" t="e">
        <f>_xlfn.XLOOKUP(BU1230,Sheet1!S:S,Sheet1!T:T)</f>
        <v>#N/A</v>
      </c>
      <c r="BW1230" s="9" t="e">
        <f>_xlfn.XLOOKUP(D1230,Sheet1!B:B,Sheet1!M:M)</f>
        <v>#N/A</v>
      </c>
      <c r="BZ1230" s="108">
        <f t="shared" si="364"/>
        <v>24</v>
      </c>
      <c r="CB1230" s="12">
        <f>AW1230/AY1230</f>
        <v>0.33333333333333331</v>
      </c>
      <c r="CC1230" s="12">
        <f>AX1230/AY1230</f>
        <v>0.66666666666666663</v>
      </c>
      <c r="CG1230" s="1" t="str">
        <f>IF(BO1230&lt;80,"Below 80",
IF(BO1230&lt;=120,"80-120",
IF(BO1230&lt;=200,"&gt; 120-200",
IF(BO1230&lt;=300,"&gt;200-300",
IF(BO1230&lt;=500,"&gt;300-500",
"&gt;500")))))</f>
        <v>Below 80</v>
      </c>
      <c r="CH1230" s="1" t="str">
        <f>IFERROR(_xlfn.XLOOKUP(CG1230,Scenario!M:M,Scenario!N:N),"")</f>
        <v/>
      </c>
      <c r="CI1230" s="1" t="str">
        <f t="shared" si="365"/>
        <v>No</v>
      </c>
      <c r="CJ1230" s="75">
        <v>24</v>
      </c>
    </row>
    <row r="1231" spans="1:89" hidden="1">
      <c r="A1231" s="2">
        <v>1230</v>
      </c>
      <c r="B1231" s="2">
        <v>2025</v>
      </c>
      <c r="C1231" s="1">
        <v>0</v>
      </c>
      <c r="D1231" s="37" t="str">
        <v>0015g00001XKSO0AAP</v>
      </c>
      <c r="E1231" s="37" t="str">
        <v>RAMESH STEEL AND SONS</v>
      </c>
      <c r="F1231" s="37" t="str">
        <v>MADHYA PRADESH</v>
      </c>
      <c r="G1231" s="37" t="str">
        <v>INDORE</v>
      </c>
      <c r="H1231" s="37" t="str">
        <v>Indore</v>
      </c>
      <c r="I1231" s="37" t="str">
        <v>R. K. ENTERPRISES</v>
      </c>
      <c r="J1231" s="37" t="str">
        <v>Yogeshwar Richhariya</v>
      </c>
      <c r="K1231" s="37">
        <v>0</v>
      </c>
      <c r="L1231" s="37" t="str">
        <v>001J1000005ZfroIAC</v>
      </c>
      <c r="M1231" s="37" t="str">
        <v>Central</v>
      </c>
      <c r="N1231" s="2">
        <v>452010</v>
      </c>
      <c r="O1231" s="2" t="str">
        <v>23GNAPS8791D1ZO</v>
      </c>
      <c r="P1231" s="2">
        <v>9826033234</v>
      </c>
      <c r="Q1231" s="2" t="str">
        <v>Jun'25</v>
      </c>
      <c r="R1231" s="2">
        <v>2026</v>
      </c>
      <c r="S1231" s="1">
        <v>0</v>
      </c>
      <c r="T1231" s="2">
        <v>100</v>
      </c>
      <c r="U1231" s="12">
        <v>3.3000000000000002E-2</v>
      </c>
      <c r="V1231" s="1" t="str">
        <v>Challenger</v>
      </c>
      <c r="W1231" s="13">
        <v>0</v>
      </c>
      <c r="X1231" s="13">
        <v>0</v>
      </c>
      <c r="Y1231" s="13">
        <v>0</v>
      </c>
      <c r="Z1231" s="13">
        <v>0</v>
      </c>
      <c r="AA1231" s="13">
        <v>0</v>
      </c>
      <c r="AB1231" s="13">
        <v>0</v>
      </c>
      <c r="AC1231" s="13">
        <v>0</v>
      </c>
      <c r="AD1231" s="13">
        <v>0</v>
      </c>
      <c r="AE1231" s="13">
        <v>0</v>
      </c>
      <c r="AF1231" s="13">
        <v>0</v>
      </c>
      <c r="AG1231" s="13">
        <v>0</v>
      </c>
      <c r="AH1231" s="13">
        <v>0</v>
      </c>
      <c r="AI1231" s="13">
        <v>0</v>
      </c>
      <c r="AJ1231" s="13">
        <v>0</v>
      </c>
      <c r="AK1231" s="13">
        <v>0</v>
      </c>
      <c r="AL1231" s="13">
        <v>0</v>
      </c>
      <c r="AM1231" s="13">
        <v>0</v>
      </c>
      <c r="AN1231" s="13">
        <v>2</v>
      </c>
      <c r="AO1231" s="13">
        <v>0</v>
      </c>
      <c r="AP1231" s="13">
        <v>2</v>
      </c>
      <c r="AQ1231" s="13">
        <v>10</v>
      </c>
      <c r="AR1231" s="13">
        <v>3</v>
      </c>
      <c r="AS1231" s="13">
        <v>3.5</v>
      </c>
      <c r="AT1231" s="13">
        <v>4.5</v>
      </c>
      <c r="AU1231" s="13">
        <v>3</v>
      </c>
      <c r="AV1231" s="13">
        <v>2.4</v>
      </c>
      <c r="AW1231" s="16">
        <f t="shared" si="350"/>
        <v>28</v>
      </c>
      <c r="AX1231" s="16">
        <v>34</v>
      </c>
      <c r="AY1231" s="10">
        <f t="shared" si="351"/>
        <v>62</v>
      </c>
      <c r="AZ1231" s="10">
        <f>SUM(Z1231:AK1231)</f>
        <v>0</v>
      </c>
      <c r="BA1231" s="10">
        <v>100</v>
      </c>
      <c r="BB1231" s="10">
        <f t="shared" si="352"/>
        <v>72</v>
      </c>
      <c r="BC1231" s="10">
        <f t="shared" si="353"/>
        <v>18</v>
      </c>
      <c r="BD1231" s="10">
        <f t="shared" si="354"/>
        <v>62</v>
      </c>
      <c r="BE1231" s="10">
        <f t="shared" si="349"/>
        <v>-28</v>
      </c>
      <c r="BF1231" s="2" t="s">
        <v>119</v>
      </c>
      <c r="BG1231" s="10">
        <f t="shared" si="355"/>
        <v>2.5625</v>
      </c>
      <c r="BH1231" s="36" t="s">
        <v>118</v>
      </c>
      <c r="BI1231" s="39" t="str">
        <f t="shared" si="356"/>
        <v/>
      </c>
      <c r="BJ1231" s="39" t="str">
        <f t="shared" si="357"/>
        <v/>
      </c>
      <c r="BK1231" s="16">
        <f>SUM(AR1231:AX1231)</f>
        <v>78.400000000000006</v>
      </c>
      <c r="BL1231" s="10">
        <f>SUM(AL1231:AQ1231)</f>
        <v>14</v>
      </c>
      <c r="BM1231" s="12">
        <f t="shared" si="358"/>
        <v>1.2645161290322582</v>
      </c>
      <c r="BN1231" s="12">
        <f t="shared" si="358"/>
        <v>0.22580645161290322</v>
      </c>
      <c r="BO1231" s="9">
        <f t="shared" si="359"/>
        <v>20.5</v>
      </c>
      <c r="BP1231" s="39" t="str">
        <f t="shared" si="360"/>
        <v/>
      </c>
      <c r="BQ1231" s="147"/>
      <c r="BR1231" s="9">
        <f t="shared" si="361"/>
        <v>0</v>
      </c>
      <c r="BS1231" s="9">
        <f t="shared" si="362"/>
        <v>0</v>
      </c>
      <c r="BT1231" s="9">
        <f t="shared" si="363"/>
        <v>0</v>
      </c>
      <c r="BU1231" s="9" t="str">
        <f>IFERROR(_xlfn.XLOOKUP(D1231,Sheet1!B:B,Sheet1!L:L),"")</f>
        <v/>
      </c>
      <c r="BV1231" s="9" t="e">
        <f>_xlfn.XLOOKUP(BU1231,Sheet1!S:S,Sheet1!T:T)</f>
        <v>#N/A</v>
      </c>
      <c r="BW1231" s="9" t="e">
        <f>_xlfn.XLOOKUP(D1231,Sheet1!B:B,Sheet1!M:M)</f>
        <v>#N/A</v>
      </c>
      <c r="BZ1231" s="108">
        <f t="shared" si="364"/>
        <v>34</v>
      </c>
      <c r="CB1231" s="12">
        <f>AW1231/AY1231</f>
        <v>0.45161290322580644</v>
      </c>
      <c r="CC1231" s="12">
        <f>AX1231/AY1231</f>
        <v>0.54838709677419351</v>
      </c>
      <c r="CG1231" s="1" t="str">
        <f>IF(BO1231&lt;80,"Below 80",
IF(BO1231&lt;=120,"80-120",
IF(BO1231&lt;=200,"&gt; 120-200",
IF(BO1231&lt;=300,"&gt;200-300",
IF(BO1231&lt;=500,"&gt;300-500",
"&gt;500")))))</f>
        <v>Below 80</v>
      </c>
      <c r="CH1231" s="1" t="str">
        <f>IFERROR(_xlfn.XLOOKUP(CG1231,Scenario!M:M,Scenario!N:N),"")</f>
        <v/>
      </c>
      <c r="CI1231" s="1" t="str">
        <f t="shared" si="365"/>
        <v>Yes</v>
      </c>
      <c r="CJ1231" s="75">
        <v>30.5</v>
      </c>
    </row>
    <row r="1232" spans="1:89" hidden="1">
      <c r="A1232" s="2">
        <v>1231</v>
      </c>
      <c r="B1232" s="2">
        <v>2025</v>
      </c>
      <c r="C1232" s="1">
        <v>0</v>
      </c>
      <c r="D1232" s="37" t="str">
        <v>001J100000VnWD1IAN</v>
      </c>
      <c r="E1232" s="37" t="str">
        <v>M/S ARMAN ALI BUILDING MATERIAL</v>
      </c>
      <c r="F1232" s="37" t="str">
        <v>UTTAR PRADESH</v>
      </c>
      <c r="G1232" s="37" t="str">
        <v>MAHARAJGANJ</v>
      </c>
      <c r="H1232" s="37">
        <v>0</v>
      </c>
      <c r="I1232" s="37" t="str">
        <v>GOBINDGARH IRON LLP</v>
      </c>
      <c r="J1232" s="37" t="str">
        <v>Mohd Ansari</v>
      </c>
      <c r="K1232" s="37">
        <v>0</v>
      </c>
      <c r="L1232" s="37" t="str">
        <v>C12817</v>
      </c>
      <c r="M1232" s="37" t="str">
        <v>North</v>
      </c>
      <c r="N1232" s="2">
        <v>273303</v>
      </c>
      <c r="O1232" s="2" t="str">
        <v>09BJHPN5552R1ZB</v>
      </c>
      <c r="P1232" s="2">
        <v>8881711106</v>
      </c>
      <c r="Q1232" s="2" t="str">
        <v>Jun'25</v>
      </c>
      <c r="R1232" s="2">
        <v>2026</v>
      </c>
      <c r="S1232" s="1">
        <v>0</v>
      </c>
      <c r="T1232" s="2">
        <v>10</v>
      </c>
      <c r="U1232" s="12">
        <v>0</v>
      </c>
      <c r="V1232" s="1" t="str">
        <v>Minor</v>
      </c>
      <c r="W1232" s="13">
        <v>0</v>
      </c>
      <c r="X1232" s="13">
        <v>0</v>
      </c>
      <c r="Y1232" s="13">
        <v>0</v>
      </c>
      <c r="Z1232" s="13">
        <v>0</v>
      </c>
      <c r="AA1232" s="13">
        <v>0</v>
      </c>
      <c r="AB1232" s="13">
        <v>0</v>
      </c>
      <c r="AC1232" s="13">
        <v>0</v>
      </c>
      <c r="AD1232" s="13">
        <v>0</v>
      </c>
      <c r="AE1232" s="13">
        <v>0</v>
      </c>
      <c r="AF1232" s="13">
        <v>0</v>
      </c>
      <c r="AG1232" s="13">
        <v>0</v>
      </c>
      <c r="AH1232" s="13">
        <v>0</v>
      </c>
      <c r="AI1232" s="13">
        <v>0</v>
      </c>
      <c r="AJ1232" s="13">
        <v>0</v>
      </c>
      <c r="AK1232" s="13">
        <v>0</v>
      </c>
      <c r="AL1232" s="13">
        <v>0</v>
      </c>
      <c r="AM1232" s="13">
        <v>0</v>
      </c>
      <c r="AN1232" s="13">
        <v>5</v>
      </c>
      <c r="AO1232" s="13">
        <v>0</v>
      </c>
      <c r="AP1232" s="13">
        <v>0</v>
      </c>
      <c r="AQ1232" s="13">
        <v>0</v>
      </c>
      <c r="AR1232" s="13">
        <v>0</v>
      </c>
      <c r="AS1232" s="13">
        <v>0</v>
      </c>
      <c r="AT1232" s="13">
        <v>0</v>
      </c>
      <c r="AU1232" s="13">
        <v>0</v>
      </c>
      <c r="AV1232" s="13">
        <v>0</v>
      </c>
      <c r="AW1232" s="16">
        <f t="shared" si="350"/>
        <v>5</v>
      </c>
      <c r="AX1232" s="16">
        <v>10</v>
      </c>
      <c r="AY1232" s="10">
        <f t="shared" si="351"/>
        <v>15</v>
      </c>
      <c r="AZ1232" s="10">
        <f>SUM(Z1232:AK1232)</f>
        <v>0</v>
      </c>
      <c r="BA1232" s="10">
        <f>AY1232</f>
        <v>15</v>
      </c>
      <c r="BB1232" s="10">
        <f t="shared" si="352"/>
        <v>10</v>
      </c>
      <c r="BC1232" s="10">
        <f t="shared" si="353"/>
        <v>2.5</v>
      </c>
      <c r="BD1232" s="10">
        <f t="shared" si="354"/>
        <v>15</v>
      </c>
      <c r="BE1232" s="10">
        <f t="shared" si="349"/>
        <v>-5</v>
      </c>
      <c r="BF1232" s="2" t="s">
        <v>119</v>
      </c>
      <c r="BG1232" s="10">
        <f t="shared" si="355"/>
        <v>0.625</v>
      </c>
      <c r="BH1232" s="36" t="s">
        <v>118</v>
      </c>
      <c r="BI1232" s="39" t="str">
        <f t="shared" si="356"/>
        <v/>
      </c>
      <c r="BJ1232" s="39" t="str">
        <f t="shared" si="357"/>
        <v/>
      </c>
      <c r="BK1232" s="16">
        <f>SUM(AR1232:AX1232)</f>
        <v>15</v>
      </c>
      <c r="BL1232" s="10">
        <f>SUM(AL1232:AQ1232)</f>
        <v>5</v>
      </c>
      <c r="BM1232" s="12">
        <f t="shared" si="358"/>
        <v>1</v>
      </c>
      <c r="BN1232" s="12">
        <f t="shared" si="358"/>
        <v>0.33333333333333331</v>
      </c>
      <c r="BO1232" s="9">
        <f t="shared" si="359"/>
        <v>5</v>
      </c>
      <c r="BP1232" s="39" t="str">
        <f t="shared" si="360"/>
        <v/>
      </c>
      <c r="BQ1232" s="147"/>
      <c r="BR1232" s="9">
        <f t="shared" si="361"/>
        <v>0</v>
      </c>
      <c r="BS1232" s="9">
        <f t="shared" si="362"/>
        <v>0</v>
      </c>
      <c r="BT1232" s="9">
        <f t="shared" si="363"/>
        <v>0</v>
      </c>
      <c r="BU1232" s="9" t="str">
        <f>IFERROR(_xlfn.XLOOKUP(D1232,Sheet1!B:B,Sheet1!L:L),"")</f>
        <v/>
      </c>
      <c r="BV1232" s="9" t="e">
        <f>_xlfn.XLOOKUP(BU1232,Sheet1!S:S,Sheet1!T:T)</f>
        <v>#N/A</v>
      </c>
      <c r="BW1232" s="9" t="e">
        <f>_xlfn.XLOOKUP(D1232,Sheet1!B:B,Sheet1!M:M)</f>
        <v>#N/A</v>
      </c>
      <c r="BZ1232" s="108">
        <f t="shared" si="364"/>
        <v>10</v>
      </c>
      <c r="CB1232" s="12">
        <f>AW1232/AY1232</f>
        <v>0.33333333333333331</v>
      </c>
      <c r="CC1232" s="12">
        <f>AX1232/AY1232</f>
        <v>0.66666666666666663</v>
      </c>
      <c r="CG1232" s="1" t="str">
        <f>IF(BO1232&lt;80,"Below 80",
IF(BO1232&lt;=120,"80-120",
IF(BO1232&lt;=200,"&gt; 120-200",
IF(BO1232&lt;=300,"&gt;200-300",
IF(BO1232&lt;=500,"&gt;300-500",
"&gt;500")))))</f>
        <v>Below 80</v>
      </c>
      <c r="CH1232" s="1" t="str">
        <f>IFERROR(_xlfn.XLOOKUP(CG1232,Scenario!M:M,Scenario!N:N),"")</f>
        <v/>
      </c>
      <c r="CI1232" s="1" t="str">
        <f t="shared" si="365"/>
        <v>Yes</v>
      </c>
      <c r="CJ1232" s="75">
        <v>10</v>
      </c>
    </row>
    <row r="1233" spans="1:88" hidden="1">
      <c r="A1233" s="2">
        <v>1232</v>
      </c>
      <c r="B1233" s="2">
        <v>2025</v>
      </c>
      <c r="C1233" s="1">
        <v>0</v>
      </c>
      <c r="D1233" s="37" t="str">
        <v>001J100000VnVsnIAF</v>
      </c>
      <c r="E1233" s="37" t="str">
        <v>R.C. HARDWARE STORE</v>
      </c>
      <c r="F1233" s="37" t="str">
        <v>HIMACHAL PRADESH</v>
      </c>
      <c r="G1233" s="37" t="str">
        <v>CHAMBA</v>
      </c>
      <c r="H1233" s="37">
        <v>0</v>
      </c>
      <c r="I1233" s="37" t="str">
        <v>MAHAVIR STEEL CORPORATION</v>
      </c>
      <c r="J1233" s="37" t="str">
        <v>Rahul Gautam</v>
      </c>
      <c r="K1233" s="37">
        <v>0</v>
      </c>
      <c r="L1233" s="37" t="str">
        <v>0015g00001ghemj</v>
      </c>
      <c r="M1233" s="37" t="str">
        <v>North</v>
      </c>
      <c r="N1233" s="2">
        <v>176314</v>
      </c>
      <c r="O1233" s="2" t="str">
        <v>02EBDPK9716H1ZP</v>
      </c>
      <c r="P1233" s="2">
        <v>9805526750</v>
      </c>
      <c r="Q1233" s="2" t="str">
        <v>Jun'25</v>
      </c>
      <c r="R1233" s="2">
        <v>2026</v>
      </c>
      <c r="S1233" s="1">
        <v>0</v>
      </c>
      <c r="T1233" s="2">
        <v>40</v>
      </c>
      <c r="U1233" s="12">
        <v>0</v>
      </c>
      <c r="V1233" s="1" t="str">
        <v>Minor</v>
      </c>
      <c r="W1233" s="13">
        <v>0</v>
      </c>
      <c r="X1233" s="13">
        <v>0</v>
      </c>
      <c r="Y1233" s="13">
        <v>0</v>
      </c>
      <c r="Z1233" s="13">
        <v>0</v>
      </c>
      <c r="AA1233" s="13">
        <v>0</v>
      </c>
      <c r="AB1233" s="13">
        <v>0</v>
      </c>
      <c r="AC1233" s="13">
        <v>0</v>
      </c>
      <c r="AD1233" s="13">
        <v>0</v>
      </c>
      <c r="AE1233" s="13">
        <v>0</v>
      </c>
      <c r="AF1233" s="13">
        <v>0</v>
      </c>
      <c r="AG1233" s="13">
        <v>0</v>
      </c>
      <c r="AH1233" s="13">
        <v>0</v>
      </c>
      <c r="AI1233" s="13">
        <v>0</v>
      </c>
      <c r="AJ1233" s="13">
        <v>0</v>
      </c>
      <c r="AK1233" s="13">
        <v>0</v>
      </c>
      <c r="AL1233" s="13">
        <v>0</v>
      </c>
      <c r="AM1233" s="13">
        <v>0</v>
      </c>
      <c r="AN1233" s="13">
        <v>15</v>
      </c>
      <c r="AO1233" s="13">
        <v>0</v>
      </c>
      <c r="AP1233" s="13">
        <v>0</v>
      </c>
      <c r="AQ1233" s="13">
        <v>0</v>
      </c>
      <c r="AR1233" s="13">
        <v>0</v>
      </c>
      <c r="AS1233" s="13">
        <v>0</v>
      </c>
      <c r="AT1233" s="13">
        <v>0</v>
      </c>
      <c r="AU1233" s="13">
        <v>0</v>
      </c>
      <c r="AV1233" s="13">
        <v>0</v>
      </c>
      <c r="AW1233" s="16">
        <f t="shared" si="350"/>
        <v>15</v>
      </c>
      <c r="AX1233" s="16">
        <v>30</v>
      </c>
      <c r="AY1233" s="10">
        <f t="shared" si="351"/>
        <v>45</v>
      </c>
      <c r="AZ1233" s="10">
        <f>SUM(Z1233:AK1233)</f>
        <v>0</v>
      </c>
      <c r="BA1233" s="10">
        <f>AY1233</f>
        <v>45</v>
      </c>
      <c r="BB1233" s="10">
        <f t="shared" si="352"/>
        <v>30</v>
      </c>
      <c r="BC1233" s="10">
        <f t="shared" si="353"/>
        <v>7.5</v>
      </c>
      <c r="BD1233" s="10">
        <f t="shared" si="354"/>
        <v>45</v>
      </c>
      <c r="BE1233" s="10">
        <f t="shared" si="349"/>
        <v>-15</v>
      </c>
      <c r="BF1233" s="2" t="s">
        <v>119</v>
      </c>
      <c r="BG1233" s="10">
        <f t="shared" si="355"/>
        <v>1.875</v>
      </c>
      <c r="BH1233" s="36" t="s">
        <v>118</v>
      </c>
      <c r="BI1233" s="39" t="str">
        <f t="shared" si="356"/>
        <v/>
      </c>
      <c r="BJ1233" s="39" t="str">
        <f t="shared" si="357"/>
        <v/>
      </c>
      <c r="BK1233" s="16">
        <f>SUM(AR1233:AX1233)</f>
        <v>45</v>
      </c>
      <c r="BL1233" s="10">
        <f>SUM(AL1233:AQ1233)</f>
        <v>15</v>
      </c>
      <c r="BM1233" s="12">
        <f t="shared" si="358"/>
        <v>1</v>
      </c>
      <c r="BN1233" s="12">
        <f t="shared" si="358"/>
        <v>0.33333333333333331</v>
      </c>
      <c r="BO1233" s="9">
        <f t="shared" si="359"/>
        <v>15</v>
      </c>
      <c r="BP1233" s="39" t="str">
        <f t="shared" si="360"/>
        <v/>
      </c>
      <c r="BQ1233" s="147"/>
      <c r="BR1233" s="9">
        <f t="shared" si="361"/>
        <v>0</v>
      </c>
      <c r="BS1233" s="9">
        <f t="shared" si="362"/>
        <v>0</v>
      </c>
      <c r="BT1233" s="9">
        <f t="shared" si="363"/>
        <v>0</v>
      </c>
      <c r="BU1233" s="9" t="str">
        <f>IFERROR(_xlfn.XLOOKUP(D1233,Sheet1!B:B,Sheet1!L:L),"")</f>
        <v/>
      </c>
      <c r="BV1233" s="9" t="e">
        <f>_xlfn.XLOOKUP(BU1233,Sheet1!S:S,Sheet1!T:T)</f>
        <v>#N/A</v>
      </c>
      <c r="BW1233" s="9" t="e">
        <f>_xlfn.XLOOKUP(D1233,Sheet1!B:B,Sheet1!M:M)</f>
        <v>#N/A</v>
      </c>
      <c r="BZ1233" s="108">
        <f t="shared" si="364"/>
        <v>30</v>
      </c>
      <c r="CB1233" s="12">
        <f>AW1233/AY1233</f>
        <v>0.33333333333333331</v>
      </c>
      <c r="CC1233" s="12">
        <f>AX1233/AY1233</f>
        <v>0.66666666666666663</v>
      </c>
      <c r="CG1233" s="1" t="str">
        <f>IF(BO1233&lt;80,"Below 80",
IF(BO1233&lt;=120,"80-120",
IF(BO1233&lt;=200,"&gt; 120-200",
IF(BO1233&lt;=300,"&gt;200-300",
IF(BO1233&lt;=500,"&gt;300-500",
"&gt;500")))))</f>
        <v>Below 80</v>
      </c>
      <c r="CH1233" s="1" t="str">
        <f>IFERROR(_xlfn.XLOOKUP(CG1233,Scenario!M:M,Scenario!N:N),"")</f>
        <v/>
      </c>
      <c r="CI1233" s="1" t="str">
        <f t="shared" si="365"/>
        <v>Yes</v>
      </c>
      <c r="CJ1233" s="75">
        <v>30</v>
      </c>
    </row>
    <row r="1234" spans="1:88" hidden="1">
      <c r="A1234" s="2">
        <v>1233</v>
      </c>
      <c r="B1234" s="2">
        <v>2025</v>
      </c>
      <c r="C1234" s="1">
        <v>0</v>
      </c>
      <c r="D1234" s="37" t="str">
        <v>001J1000002jtSAIAY</v>
      </c>
      <c r="E1234" s="37" t="str">
        <v>JAIN IRON STORE</v>
      </c>
      <c r="F1234" s="37" t="str">
        <v>PUNJAB</v>
      </c>
      <c r="G1234" s="37" t="str">
        <v>HOSHIARPUR</v>
      </c>
      <c r="H1234" s="37" t="str">
        <v>Hoshiarpur</v>
      </c>
      <c r="I1234" s="37" t="str">
        <v>MAHAVIR STEEL CORPORATION</v>
      </c>
      <c r="J1234" s="37" t="str">
        <v>Abhishek Wadhwa</v>
      </c>
      <c r="K1234" s="37">
        <v>0</v>
      </c>
      <c r="L1234" s="37" t="str">
        <v>0015g00001ghemj</v>
      </c>
      <c r="M1234" s="37" t="str">
        <v>North</v>
      </c>
      <c r="N1234" s="2">
        <v>144211</v>
      </c>
      <c r="O1234" s="2" t="str">
        <v>03AAMPJ6192N1Z8</v>
      </c>
      <c r="P1234" s="2">
        <v>8360759956</v>
      </c>
      <c r="Q1234" s="2" t="str">
        <v>Jun'25</v>
      </c>
      <c r="R1234" s="2">
        <v>2026</v>
      </c>
      <c r="S1234" s="1">
        <v>0</v>
      </c>
      <c r="T1234" s="2">
        <v>200</v>
      </c>
      <c r="U1234" s="12">
        <v>0</v>
      </c>
      <c r="V1234" s="1" t="str">
        <v>Challenger</v>
      </c>
      <c r="W1234" s="13">
        <v>0</v>
      </c>
      <c r="X1234" s="13">
        <v>0</v>
      </c>
      <c r="Y1234" s="13">
        <v>0</v>
      </c>
      <c r="Z1234" s="13">
        <v>0</v>
      </c>
      <c r="AA1234" s="13">
        <v>0</v>
      </c>
      <c r="AB1234" s="13">
        <v>0</v>
      </c>
      <c r="AC1234" s="13">
        <v>0</v>
      </c>
      <c r="AD1234" s="13">
        <v>0</v>
      </c>
      <c r="AE1234" s="13">
        <v>0</v>
      </c>
      <c r="AF1234" s="13">
        <v>0</v>
      </c>
      <c r="AG1234" s="13">
        <v>0</v>
      </c>
      <c r="AH1234" s="13">
        <v>0</v>
      </c>
      <c r="AI1234" s="13">
        <v>0</v>
      </c>
      <c r="AJ1234" s="13">
        <v>0</v>
      </c>
      <c r="AK1234" s="13">
        <v>0</v>
      </c>
      <c r="AL1234" s="13">
        <v>0</v>
      </c>
      <c r="AM1234" s="13">
        <v>0</v>
      </c>
      <c r="AN1234" s="13">
        <v>5.6</v>
      </c>
      <c r="AO1234" s="13">
        <v>0</v>
      </c>
      <c r="AP1234" s="13">
        <v>0</v>
      </c>
      <c r="AQ1234" s="13">
        <v>0</v>
      </c>
      <c r="AR1234" s="13">
        <v>0</v>
      </c>
      <c r="AS1234" s="13">
        <v>0</v>
      </c>
      <c r="AT1234" s="13">
        <v>0</v>
      </c>
      <c r="AU1234" s="13">
        <v>0</v>
      </c>
      <c r="AV1234" s="13">
        <v>0</v>
      </c>
      <c r="AW1234" s="16">
        <f t="shared" si="350"/>
        <v>5.6</v>
      </c>
      <c r="AX1234" s="16">
        <v>11.2</v>
      </c>
      <c r="AY1234" s="10">
        <f t="shared" si="351"/>
        <v>16.799999999999997</v>
      </c>
      <c r="AZ1234" s="10">
        <f>SUM(Z1234:AK1234)</f>
        <v>0</v>
      </c>
      <c r="BA1234" s="10">
        <f>AY1234</f>
        <v>16.799999999999997</v>
      </c>
      <c r="BB1234" s="10">
        <f t="shared" si="352"/>
        <v>11.199999999999998</v>
      </c>
      <c r="BC1234" s="10">
        <f t="shared" si="353"/>
        <v>2.7999999999999994</v>
      </c>
      <c r="BD1234" s="10">
        <f t="shared" si="354"/>
        <v>16.799999999999997</v>
      </c>
      <c r="BE1234" s="10">
        <f t="shared" si="349"/>
        <v>-5.6</v>
      </c>
      <c r="BF1234" s="2" t="s">
        <v>119</v>
      </c>
      <c r="BG1234" s="10">
        <f t="shared" si="355"/>
        <v>0.7</v>
      </c>
      <c r="BH1234" s="36" t="s">
        <v>118</v>
      </c>
      <c r="BI1234" s="39" t="str">
        <f t="shared" si="356"/>
        <v/>
      </c>
      <c r="BJ1234" s="39" t="str">
        <f t="shared" si="357"/>
        <v/>
      </c>
      <c r="BK1234" s="16">
        <f>SUM(AR1234:AX1234)</f>
        <v>16.799999999999997</v>
      </c>
      <c r="BL1234" s="10">
        <f>SUM(AL1234:AQ1234)</f>
        <v>5.6</v>
      </c>
      <c r="BM1234" s="12">
        <f t="shared" si="358"/>
        <v>1</v>
      </c>
      <c r="BN1234" s="12">
        <f t="shared" si="358"/>
        <v>0.33333333333333337</v>
      </c>
      <c r="BO1234" s="9">
        <f t="shared" si="359"/>
        <v>5.6</v>
      </c>
      <c r="BP1234" s="39" t="str">
        <f t="shared" si="360"/>
        <v/>
      </c>
      <c r="BQ1234" s="147"/>
      <c r="BR1234" s="9">
        <f t="shared" si="361"/>
        <v>0</v>
      </c>
      <c r="BS1234" s="9">
        <f t="shared" si="362"/>
        <v>0</v>
      </c>
      <c r="BT1234" s="9">
        <f t="shared" si="363"/>
        <v>0</v>
      </c>
      <c r="BU1234" s="9" t="str">
        <f>IFERROR(_xlfn.XLOOKUP(D1234,Sheet1!B:B,Sheet1!L:L),"")</f>
        <v/>
      </c>
      <c r="BV1234" s="9" t="e">
        <f>_xlfn.XLOOKUP(BU1234,Sheet1!S:S,Sheet1!T:T)</f>
        <v>#N/A</v>
      </c>
      <c r="BW1234" s="9" t="e">
        <f>_xlfn.XLOOKUP(D1234,Sheet1!B:B,Sheet1!M:M)</f>
        <v>#N/A</v>
      </c>
      <c r="BZ1234" s="108">
        <f t="shared" si="364"/>
        <v>11.199999999999998</v>
      </c>
      <c r="CB1234" s="12">
        <f>AW1234/AY1234</f>
        <v>0.33333333333333337</v>
      </c>
      <c r="CC1234" s="12">
        <f>AX1234/AY1234</f>
        <v>0.66666666666666674</v>
      </c>
      <c r="CG1234" s="1" t="str">
        <f>IF(BO1234&lt;80,"Below 80",
IF(BO1234&lt;=120,"80-120",
IF(BO1234&lt;=200,"&gt; 120-200",
IF(BO1234&lt;=300,"&gt;200-300",
IF(BO1234&lt;=500,"&gt;300-500",
"&gt;500")))))</f>
        <v>Below 80</v>
      </c>
      <c r="CH1234" s="1" t="str">
        <f>IFERROR(_xlfn.XLOOKUP(CG1234,Scenario!M:M,Scenario!N:N),"")</f>
        <v/>
      </c>
      <c r="CI1234" s="1" t="str">
        <f t="shared" si="365"/>
        <v>Yes</v>
      </c>
      <c r="CJ1234" s="75">
        <v>11.2</v>
      </c>
    </row>
    <row r="1235" spans="1:88" hidden="1">
      <c r="A1235" s="2">
        <v>1234</v>
      </c>
      <c r="B1235" s="2">
        <v>2025</v>
      </c>
      <c r="C1235" s="1">
        <v>0</v>
      </c>
      <c r="D1235" s="37" t="str">
        <v>001J100000S1T52IAF</v>
      </c>
      <c r="E1235" s="37" t="str">
        <v>REVTI RAMAN TRADERS</v>
      </c>
      <c r="F1235" s="37" t="str">
        <v>PUNJAB</v>
      </c>
      <c r="G1235" s="37" t="str">
        <v>GURDASPUR</v>
      </c>
      <c r="H1235" s="37" t="str">
        <v>Gurdaspur</v>
      </c>
      <c r="I1235" s="37" t="str">
        <v>MAHAVIR STEEL CORPORATION</v>
      </c>
      <c r="J1235" s="37" t="str">
        <v>Abhishek Wadhwa</v>
      </c>
      <c r="K1235" s="37">
        <v>0</v>
      </c>
      <c r="L1235" s="37" t="str">
        <v>0015g00001ghemj</v>
      </c>
      <c r="M1235" s="37" t="str">
        <v>North</v>
      </c>
      <c r="N1235" s="2">
        <v>143521</v>
      </c>
      <c r="O1235" s="2" t="str">
        <v>03AEEPS5935C1ZP</v>
      </c>
      <c r="P1235" s="2">
        <v>8427058085</v>
      </c>
      <c r="Q1235" s="2" t="str">
        <v>Jun'25</v>
      </c>
      <c r="R1235" s="2">
        <v>2026</v>
      </c>
      <c r="S1235" s="1">
        <v>0</v>
      </c>
      <c r="T1235" s="2">
        <v>25</v>
      </c>
      <c r="U1235" s="12">
        <v>0</v>
      </c>
      <c r="V1235" s="1" t="str">
        <v>Minor</v>
      </c>
      <c r="W1235" s="13">
        <v>0</v>
      </c>
      <c r="X1235" s="13">
        <v>0</v>
      </c>
      <c r="Y1235" s="13">
        <v>0</v>
      </c>
      <c r="Z1235" s="13">
        <v>0</v>
      </c>
      <c r="AA1235" s="13">
        <v>0</v>
      </c>
      <c r="AB1235" s="13">
        <v>0</v>
      </c>
      <c r="AC1235" s="13">
        <v>0</v>
      </c>
      <c r="AD1235" s="13">
        <v>0</v>
      </c>
      <c r="AE1235" s="13">
        <v>0</v>
      </c>
      <c r="AF1235" s="13">
        <v>0</v>
      </c>
      <c r="AG1235" s="13">
        <v>0</v>
      </c>
      <c r="AH1235" s="13">
        <v>0</v>
      </c>
      <c r="AI1235" s="13">
        <v>0</v>
      </c>
      <c r="AJ1235" s="13">
        <v>0</v>
      </c>
      <c r="AK1235" s="13">
        <v>0</v>
      </c>
      <c r="AL1235" s="13">
        <v>0</v>
      </c>
      <c r="AM1235" s="13">
        <v>0</v>
      </c>
      <c r="AN1235" s="13">
        <v>7.2</v>
      </c>
      <c r="AO1235" s="13">
        <v>0</v>
      </c>
      <c r="AP1235" s="13">
        <v>0</v>
      </c>
      <c r="AQ1235" s="13">
        <v>0</v>
      </c>
      <c r="AR1235" s="13">
        <v>0</v>
      </c>
      <c r="AS1235" s="13">
        <v>0</v>
      </c>
      <c r="AT1235" s="13">
        <v>0</v>
      </c>
      <c r="AU1235" s="13">
        <v>0</v>
      </c>
      <c r="AV1235" s="13">
        <v>0</v>
      </c>
      <c r="AW1235" s="16">
        <f t="shared" si="350"/>
        <v>7.2</v>
      </c>
      <c r="AX1235" s="16">
        <v>14.4</v>
      </c>
      <c r="AY1235" s="10">
        <f t="shared" si="351"/>
        <v>21.6</v>
      </c>
      <c r="AZ1235" s="10">
        <f>SUM(Z1235:AK1235)</f>
        <v>0</v>
      </c>
      <c r="BA1235" s="10">
        <f>AY1235</f>
        <v>21.6</v>
      </c>
      <c r="BB1235" s="10">
        <f t="shared" si="352"/>
        <v>14.400000000000002</v>
      </c>
      <c r="BC1235" s="10">
        <f t="shared" si="353"/>
        <v>3.6000000000000005</v>
      </c>
      <c r="BD1235" s="10">
        <f t="shared" si="354"/>
        <v>21.6</v>
      </c>
      <c r="BE1235" s="10">
        <f t="shared" si="349"/>
        <v>-7.2</v>
      </c>
      <c r="BF1235" s="2" t="s">
        <v>119</v>
      </c>
      <c r="BG1235" s="10">
        <f t="shared" si="355"/>
        <v>0.9</v>
      </c>
      <c r="BH1235" s="36" t="s">
        <v>118</v>
      </c>
      <c r="BI1235" s="39" t="str">
        <f t="shared" si="356"/>
        <v/>
      </c>
      <c r="BJ1235" s="39" t="str">
        <f t="shared" si="357"/>
        <v/>
      </c>
      <c r="BK1235" s="16">
        <f>SUM(AR1235:AX1235)</f>
        <v>21.6</v>
      </c>
      <c r="BL1235" s="10">
        <f>SUM(AL1235:AQ1235)</f>
        <v>7.2</v>
      </c>
      <c r="BM1235" s="12">
        <f t="shared" si="358"/>
        <v>1</v>
      </c>
      <c r="BN1235" s="12">
        <f t="shared" si="358"/>
        <v>0.33333333333333331</v>
      </c>
      <c r="BO1235" s="9">
        <f t="shared" si="359"/>
        <v>7.2</v>
      </c>
      <c r="BP1235" s="39" t="str">
        <f t="shared" si="360"/>
        <v/>
      </c>
      <c r="BQ1235" s="147"/>
      <c r="BR1235" s="9">
        <f t="shared" si="361"/>
        <v>0</v>
      </c>
      <c r="BS1235" s="9">
        <f t="shared" si="362"/>
        <v>0</v>
      </c>
      <c r="BT1235" s="9">
        <f t="shared" si="363"/>
        <v>0</v>
      </c>
      <c r="BU1235" s="9" t="str">
        <f>IFERROR(_xlfn.XLOOKUP(D1235,Sheet1!B:B,Sheet1!L:L),"")</f>
        <v/>
      </c>
      <c r="BV1235" s="9" t="e">
        <f>_xlfn.XLOOKUP(BU1235,Sheet1!S:S,Sheet1!T:T)</f>
        <v>#N/A</v>
      </c>
      <c r="BW1235" s="9" t="e">
        <f>_xlfn.XLOOKUP(D1235,Sheet1!B:B,Sheet1!M:M)</f>
        <v>#N/A</v>
      </c>
      <c r="BZ1235" s="108">
        <f t="shared" si="364"/>
        <v>14.400000000000002</v>
      </c>
      <c r="CB1235" s="12">
        <f>AW1235/AY1235</f>
        <v>0.33333333333333331</v>
      </c>
      <c r="CC1235" s="12">
        <f>AX1235/AY1235</f>
        <v>0.66666666666666663</v>
      </c>
      <c r="CG1235" s="1" t="str">
        <f>IF(BO1235&lt;80,"Below 80",
IF(BO1235&lt;=120,"80-120",
IF(BO1235&lt;=200,"&gt; 120-200",
IF(BO1235&lt;=300,"&gt;200-300",
IF(BO1235&lt;=500,"&gt;300-500",
"&gt;500")))))</f>
        <v>Below 80</v>
      </c>
      <c r="CH1235" s="1" t="str">
        <f>IFERROR(_xlfn.XLOOKUP(CG1235,Scenario!M:M,Scenario!N:N),"")</f>
        <v/>
      </c>
      <c r="CI1235" s="1" t="str">
        <f t="shared" si="365"/>
        <v>Yes</v>
      </c>
      <c r="CJ1235" s="75">
        <v>14.4</v>
      </c>
    </row>
    <row r="1236" spans="1:88" hidden="1">
      <c r="A1236" s="2">
        <v>1235</v>
      </c>
      <c r="B1236" s="2">
        <v>2025</v>
      </c>
      <c r="C1236" s="1">
        <v>0</v>
      </c>
      <c r="D1236" s="37" t="str">
        <v>0015g00001fvblxAAA</v>
      </c>
      <c r="E1236" s="37" t="str">
        <v>M/S SHREE OM STEELS</v>
      </c>
      <c r="F1236" s="37" t="str">
        <v>UTTAR PRADESH</v>
      </c>
      <c r="G1236" s="37" t="str">
        <v>KANNAUJ</v>
      </c>
      <c r="H1236" s="37" t="str">
        <v>Kannauj</v>
      </c>
      <c r="I1236" s="37" t="str">
        <v>SHREE LAKSHMAN ROLLING MILL (INDIA) LLP</v>
      </c>
      <c r="J1236" s="37" t="str">
        <v>Ashutosh Shukla</v>
      </c>
      <c r="K1236" s="37">
        <v>0</v>
      </c>
      <c r="L1236" s="37" t="str">
        <v>C12815</v>
      </c>
      <c r="M1236" s="37" t="str">
        <v>North</v>
      </c>
      <c r="N1236" s="2">
        <v>209725</v>
      </c>
      <c r="O1236" s="2" t="str">
        <v>09AWBPG3808M1ZE</v>
      </c>
      <c r="P1236" s="2">
        <v>9839940998</v>
      </c>
      <c r="Q1236" s="2" t="str">
        <v>Jun'25</v>
      </c>
      <c r="R1236" s="2">
        <v>2026</v>
      </c>
      <c r="S1236" s="1">
        <v>0</v>
      </c>
      <c r="T1236" s="2">
        <v>90</v>
      </c>
      <c r="U1236" s="12">
        <v>1.1111111111111112E-2</v>
      </c>
      <c r="V1236" s="1" t="str">
        <v>Challenger</v>
      </c>
      <c r="W1236" s="13">
        <v>0</v>
      </c>
      <c r="X1236" s="13">
        <v>0</v>
      </c>
      <c r="Y1236" s="13">
        <v>0</v>
      </c>
      <c r="Z1236" s="13">
        <v>0</v>
      </c>
      <c r="AA1236" s="13">
        <v>0</v>
      </c>
      <c r="AB1236" s="13">
        <v>0</v>
      </c>
      <c r="AC1236" s="13">
        <v>0</v>
      </c>
      <c r="AD1236" s="13">
        <v>0</v>
      </c>
      <c r="AE1236" s="13">
        <v>0</v>
      </c>
      <c r="AF1236" s="13">
        <v>0</v>
      </c>
      <c r="AG1236" s="13">
        <v>0</v>
      </c>
      <c r="AH1236" s="13">
        <v>0</v>
      </c>
      <c r="AI1236" s="13">
        <v>0</v>
      </c>
      <c r="AJ1236" s="13">
        <v>0</v>
      </c>
      <c r="AK1236" s="13">
        <v>0</v>
      </c>
      <c r="AL1236" s="13">
        <v>0</v>
      </c>
      <c r="AM1236" s="13">
        <v>0</v>
      </c>
      <c r="AN1236" s="13">
        <v>10.18</v>
      </c>
      <c r="AO1236" s="13">
        <v>0</v>
      </c>
      <c r="AP1236" s="13">
        <v>0</v>
      </c>
      <c r="AQ1236" s="13">
        <v>0</v>
      </c>
      <c r="AR1236" s="13">
        <v>0</v>
      </c>
      <c r="AS1236" s="13">
        <v>5</v>
      </c>
      <c r="AT1236" s="13">
        <v>3</v>
      </c>
      <c r="AU1236" s="13">
        <v>0</v>
      </c>
      <c r="AV1236" s="13">
        <v>0</v>
      </c>
      <c r="AW1236" s="16">
        <f t="shared" si="350"/>
        <v>18.18</v>
      </c>
      <c r="AX1236" s="16">
        <v>20.36</v>
      </c>
      <c r="AY1236" s="10">
        <f t="shared" si="351"/>
        <v>38.54</v>
      </c>
      <c r="AZ1236" s="10">
        <f>SUM(Z1236:AK1236)</f>
        <v>0</v>
      </c>
      <c r="BA1236" s="10"/>
      <c r="BB1236" s="10">
        <f t="shared" si="352"/>
        <v>-18.18</v>
      </c>
      <c r="BC1236" s="10">
        <f t="shared" si="353"/>
        <v>-4.5449999999999999</v>
      </c>
      <c r="BD1236" s="10">
        <f t="shared" si="354"/>
        <v>38.54</v>
      </c>
      <c r="BE1236" s="10">
        <f t="shared" si="349"/>
        <v>-18.18</v>
      </c>
      <c r="BF1236" s="2" t="s">
        <v>119</v>
      </c>
      <c r="BG1236" s="10">
        <f t="shared" si="355"/>
        <v>1.8975</v>
      </c>
      <c r="BH1236" s="36" t="s">
        <v>118</v>
      </c>
      <c r="BI1236" s="39" t="str">
        <f t="shared" si="356"/>
        <v/>
      </c>
      <c r="BJ1236" s="39" t="str">
        <f t="shared" si="357"/>
        <v/>
      </c>
      <c r="BK1236" s="16">
        <f>SUM(AR1236:AX1236)</f>
        <v>46.54</v>
      </c>
      <c r="BL1236" s="10">
        <f>SUM(AL1236:AQ1236)</f>
        <v>10.18</v>
      </c>
      <c r="BM1236" s="12">
        <f t="shared" si="358"/>
        <v>1.2075765438505448</v>
      </c>
      <c r="BN1236" s="12">
        <f t="shared" si="358"/>
        <v>0.26414115204981836</v>
      </c>
      <c r="BO1236" s="9">
        <f t="shared" si="359"/>
        <v>15.18</v>
      </c>
      <c r="BP1236" s="39" t="str">
        <f t="shared" si="360"/>
        <v/>
      </c>
      <c r="BQ1236" s="147"/>
      <c r="BR1236" s="9">
        <f t="shared" si="361"/>
        <v>0</v>
      </c>
      <c r="BS1236" s="9">
        <f t="shared" si="362"/>
        <v>0</v>
      </c>
      <c r="BT1236" s="9">
        <f t="shared" si="363"/>
        <v>0</v>
      </c>
      <c r="BU1236" s="9" t="str">
        <f>IFERROR(_xlfn.XLOOKUP(D1236,Sheet1!B:B,Sheet1!L:L),"")</f>
        <v/>
      </c>
      <c r="BV1236" s="9" t="e">
        <f>_xlfn.XLOOKUP(BU1236,Sheet1!S:S,Sheet1!T:T)</f>
        <v>#N/A</v>
      </c>
      <c r="BW1236" s="9" t="e">
        <f>_xlfn.XLOOKUP(D1236,Sheet1!B:B,Sheet1!M:M)</f>
        <v>#N/A</v>
      </c>
      <c r="BZ1236" s="108">
        <f t="shared" si="364"/>
        <v>20.36</v>
      </c>
      <c r="CB1236" s="12">
        <f>AW1236/AY1236</f>
        <v>0.47171769590036328</v>
      </c>
      <c r="CC1236" s="12">
        <f>AX1236/AY1236</f>
        <v>0.52828230409963672</v>
      </c>
      <c r="CG1236" s="1" t="str">
        <f>IF(BO1236&lt;80,"Below 80",
IF(BO1236&lt;=120,"80-120",
IF(BO1236&lt;=200,"&gt; 120-200",
IF(BO1236&lt;=300,"&gt;200-300",
IF(BO1236&lt;=500,"&gt;300-500",
"&gt;500")))))</f>
        <v>Below 80</v>
      </c>
      <c r="CH1236" s="1" t="str">
        <f>IFERROR(_xlfn.XLOOKUP(CG1236,Scenario!M:M,Scenario!N:N),"")</f>
        <v/>
      </c>
      <c r="CI1236" s="1" t="str">
        <f t="shared" si="365"/>
        <v>No</v>
      </c>
      <c r="CJ1236" s="75">
        <v>15.36</v>
      </c>
    </row>
    <row r="1237" spans="1:88" hidden="1">
      <c r="A1237" s="2">
        <v>1236</v>
      </c>
      <c r="B1237" s="2">
        <v>2025</v>
      </c>
      <c r="C1237" s="1">
        <v>0</v>
      </c>
      <c r="D1237" s="37" t="str">
        <v>001J100000Vo5AfIAJ</v>
      </c>
      <c r="E1237" s="37" t="str">
        <v>AMAY ENTERPRISES</v>
      </c>
      <c r="F1237" s="37" t="str">
        <v>UTTAR PRADESH</v>
      </c>
      <c r="G1237" s="37" t="str">
        <v>HARDOI</v>
      </c>
      <c r="H1237" s="37">
        <v>0</v>
      </c>
      <c r="I1237" s="37" t="str">
        <v>SHREE LAKSHMAN ROLLING MILL (INDIA) LLP</v>
      </c>
      <c r="J1237" s="37" t="str">
        <v>Deepanshu</v>
      </c>
      <c r="K1237" s="37">
        <v>0</v>
      </c>
      <c r="L1237" s="37" t="str">
        <v>C12815</v>
      </c>
      <c r="M1237" s="37" t="str">
        <v>North</v>
      </c>
      <c r="N1237" s="2">
        <v>241001</v>
      </c>
      <c r="O1237" s="2" t="str">
        <v>09BAWPS2813L2ZV</v>
      </c>
      <c r="P1237" s="2">
        <v>8318150829</v>
      </c>
      <c r="Q1237" s="2" t="str">
        <v>Jun'25</v>
      </c>
      <c r="R1237" s="2">
        <v>2026</v>
      </c>
      <c r="S1237" s="1">
        <v>0</v>
      </c>
      <c r="T1237" s="2">
        <v>80</v>
      </c>
      <c r="U1237" s="12">
        <v>1.2500000000000001E-2</v>
      </c>
      <c r="V1237" s="1" t="str">
        <v>Challenger</v>
      </c>
      <c r="W1237" s="13">
        <v>0</v>
      </c>
      <c r="X1237" s="13">
        <v>0</v>
      </c>
      <c r="Y1237" s="13">
        <v>0</v>
      </c>
      <c r="Z1237" s="13">
        <v>0</v>
      </c>
      <c r="AA1237" s="13">
        <v>0</v>
      </c>
      <c r="AB1237" s="13">
        <v>0</v>
      </c>
      <c r="AC1237" s="13">
        <v>0</v>
      </c>
      <c r="AD1237" s="13">
        <v>0</v>
      </c>
      <c r="AE1237" s="13">
        <v>0</v>
      </c>
      <c r="AF1237" s="13">
        <v>0</v>
      </c>
      <c r="AG1237" s="13">
        <v>0</v>
      </c>
      <c r="AH1237" s="13">
        <v>0</v>
      </c>
      <c r="AI1237" s="13">
        <v>0</v>
      </c>
      <c r="AJ1237" s="13">
        <v>0</v>
      </c>
      <c r="AK1237" s="13">
        <v>0</v>
      </c>
      <c r="AL1237" s="13">
        <v>0</v>
      </c>
      <c r="AM1237" s="13">
        <v>0</v>
      </c>
      <c r="AN1237" s="13">
        <v>8.93</v>
      </c>
      <c r="AO1237" s="13">
        <v>0</v>
      </c>
      <c r="AP1237" s="13">
        <v>0</v>
      </c>
      <c r="AQ1237" s="13">
        <v>10.18</v>
      </c>
      <c r="AR1237" s="13">
        <v>0</v>
      </c>
      <c r="AS1237" s="13">
        <v>9.92</v>
      </c>
      <c r="AT1237" s="13">
        <v>0</v>
      </c>
      <c r="AU1237" s="13">
        <v>3</v>
      </c>
      <c r="AV1237" s="13">
        <v>0</v>
      </c>
      <c r="AW1237" s="16">
        <f t="shared" si="350"/>
        <v>32.03</v>
      </c>
      <c r="AX1237" s="16">
        <v>38.22</v>
      </c>
      <c r="AY1237" s="10">
        <f t="shared" si="351"/>
        <v>70.25</v>
      </c>
      <c r="AZ1237" s="10">
        <f>SUM(Z1237:AK1237)</f>
        <v>0</v>
      </c>
      <c r="BA1237" s="10">
        <v>60</v>
      </c>
      <c r="BB1237" s="10">
        <f t="shared" si="352"/>
        <v>27.97</v>
      </c>
      <c r="BC1237" s="10">
        <f t="shared" si="353"/>
        <v>6.9924999999999997</v>
      </c>
      <c r="BD1237" s="10">
        <f t="shared" si="354"/>
        <v>70.25</v>
      </c>
      <c r="BE1237" s="10">
        <f t="shared" si="349"/>
        <v>-32.03</v>
      </c>
      <c r="BF1237" s="2" t="s">
        <v>119</v>
      </c>
      <c r="BG1237" s="10">
        <f t="shared" si="355"/>
        <v>3.6287500000000001</v>
      </c>
      <c r="BH1237" s="36" t="s">
        <v>118</v>
      </c>
      <c r="BI1237" s="39" t="str">
        <f t="shared" si="356"/>
        <v/>
      </c>
      <c r="BJ1237" s="39" t="str">
        <f t="shared" si="357"/>
        <v/>
      </c>
      <c r="BK1237" s="16">
        <f>SUM(AR1237:AX1237)</f>
        <v>83.17</v>
      </c>
      <c r="BL1237" s="10">
        <f>SUM(AL1237:AQ1237)</f>
        <v>19.11</v>
      </c>
      <c r="BM1237" s="12">
        <f t="shared" si="358"/>
        <v>1.183914590747331</v>
      </c>
      <c r="BN1237" s="12">
        <f t="shared" si="358"/>
        <v>0.27202846975088968</v>
      </c>
      <c r="BO1237" s="9">
        <f t="shared" si="359"/>
        <v>29.03</v>
      </c>
      <c r="BP1237" s="39" t="str">
        <f t="shared" si="360"/>
        <v/>
      </c>
      <c r="BQ1237" s="147"/>
      <c r="BR1237" s="9">
        <f t="shared" si="361"/>
        <v>0</v>
      </c>
      <c r="BS1237" s="9">
        <f t="shared" si="362"/>
        <v>0</v>
      </c>
      <c r="BT1237" s="9">
        <f t="shared" si="363"/>
        <v>0</v>
      </c>
      <c r="BU1237" s="9" t="str">
        <f>IFERROR(_xlfn.XLOOKUP(D1237,Sheet1!B:B,Sheet1!L:L),"")</f>
        <v/>
      </c>
      <c r="BV1237" s="9" t="e">
        <f>_xlfn.XLOOKUP(BU1237,Sheet1!S:S,Sheet1!T:T)</f>
        <v>#N/A</v>
      </c>
      <c r="BW1237" s="9" t="e">
        <f>_xlfn.XLOOKUP(D1237,Sheet1!B:B,Sheet1!M:M)</f>
        <v>#N/A</v>
      </c>
      <c r="BZ1237" s="108">
        <f t="shared" si="364"/>
        <v>38.22</v>
      </c>
      <c r="CB1237" s="12">
        <f>AW1237/AY1237</f>
        <v>0.45594306049822064</v>
      </c>
      <c r="CC1237" s="12">
        <f>AX1237/AY1237</f>
        <v>0.54405693950177936</v>
      </c>
      <c r="CG1237" s="1" t="str">
        <f>IF(BO1237&lt;80,"Below 80",
IF(BO1237&lt;=120,"80-120",
IF(BO1237&lt;=200,"&gt; 120-200",
IF(BO1237&lt;=300,"&gt;200-300",
IF(BO1237&lt;=500,"&gt;300-500",
"&gt;500")))))</f>
        <v>Below 80</v>
      </c>
      <c r="CH1237" s="1" t="str">
        <f>IFERROR(_xlfn.XLOOKUP(CG1237,Scenario!M:M,Scenario!N:N),"")</f>
        <v/>
      </c>
      <c r="CI1237" s="1" t="str">
        <f t="shared" si="365"/>
        <v>Yes</v>
      </c>
      <c r="CJ1237" s="75">
        <v>28.299999999999997</v>
      </c>
    </row>
    <row r="1238" spans="1:88" hidden="1">
      <c r="A1238" s="2">
        <v>1237</v>
      </c>
      <c r="B1238" s="2">
        <v>2025</v>
      </c>
      <c r="C1238" s="1">
        <v>0</v>
      </c>
      <c r="D1238" s="37" t="str">
        <v>0015g00001dWeTkAAK</v>
      </c>
      <c r="E1238" s="37" t="str">
        <v>M/S SANGAM STEEL</v>
      </c>
      <c r="F1238" s="37" t="str">
        <v>UTTAR PRADESH</v>
      </c>
      <c r="G1238" s="37" t="str">
        <v>LALITPUR</v>
      </c>
      <c r="H1238" s="37">
        <v>0</v>
      </c>
      <c r="I1238" s="37" t="str">
        <v>SHREE LAKSHMAN ROLLING MILL (INDIA) LLP</v>
      </c>
      <c r="J1238" s="37" t="str">
        <v>Ashutosh Shukla</v>
      </c>
      <c r="K1238" s="37">
        <v>0</v>
      </c>
      <c r="L1238" s="37" t="str">
        <v>C12815</v>
      </c>
      <c r="M1238" s="37" t="str">
        <v>North</v>
      </c>
      <c r="N1238" s="2">
        <v>284403</v>
      </c>
      <c r="O1238" s="2" t="str">
        <v>09AHYPS9300G1ZO</v>
      </c>
      <c r="P1238" s="2">
        <v>7007817164</v>
      </c>
      <c r="Q1238" s="2" t="str">
        <v>Jun'25</v>
      </c>
      <c r="R1238" s="2">
        <v>2026</v>
      </c>
      <c r="S1238" s="1">
        <v>0</v>
      </c>
      <c r="T1238" s="2">
        <v>300</v>
      </c>
      <c r="U1238" s="12">
        <v>1.7122222222222223E-2</v>
      </c>
      <c r="V1238" s="1" t="str">
        <v>Alien</v>
      </c>
      <c r="W1238" s="13">
        <v>0</v>
      </c>
      <c r="X1238" s="13">
        <v>0</v>
      </c>
      <c r="Y1238" s="13">
        <v>0</v>
      </c>
      <c r="Z1238" s="13">
        <v>0</v>
      </c>
      <c r="AA1238" s="13">
        <v>0</v>
      </c>
      <c r="AB1238" s="13">
        <v>0</v>
      </c>
      <c r="AC1238" s="13">
        <v>0</v>
      </c>
      <c r="AD1238" s="13">
        <v>0</v>
      </c>
      <c r="AE1238" s="13">
        <v>0</v>
      </c>
      <c r="AF1238" s="13">
        <v>0</v>
      </c>
      <c r="AG1238" s="13">
        <v>0</v>
      </c>
      <c r="AH1238" s="13">
        <v>0</v>
      </c>
      <c r="AI1238" s="13">
        <v>0</v>
      </c>
      <c r="AJ1238" s="13">
        <v>0</v>
      </c>
      <c r="AK1238" s="13">
        <v>0</v>
      </c>
      <c r="AL1238" s="13">
        <v>0</v>
      </c>
      <c r="AM1238" s="13">
        <v>0</v>
      </c>
      <c r="AN1238" s="13">
        <v>30</v>
      </c>
      <c r="AO1238" s="13">
        <v>19.91</v>
      </c>
      <c r="AP1238" s="13">
        <v>0</v>
      </c>
      <c r="AQ1238" s="13">
        <v>49.64</v>
      </c>
      <c r="AR1238" s="13">
        <v>0</v>
      </c>
      <c r="AS1238" s="13">
        <v>20.81</v>
      </c>
      <c r="AT1238" s="13">
        <v>15.41</v>
      </c>
      <c r="AU1238" s="13">
        <v>0</v>
      </c>
      <c r="AV1238" s="13">
        <v>0</v>
      </c>
      <c r="AW1238" s="16">
        <f t="shared" si="350"/>
        <v>135.77000000000001</v>
      </c>
      <c r="AX1238" s="16">
        <v>201.45</v>
      </c>
      <c r="AY1238" s="10">
        <v>301</v>
      </c>
      <c r="AZ1238" s="10">
        <f>SUM(Z1238:AK1238)</f>
        <v>0</v>
      </c>
      <c r="BA1238" s="10"/>
      <c r="BB1238" s="10">
        <f t="shared" si="352"/>
        <v>-135.77000000000001</v>
      </c>
      <c r="BC1238" s="10">
        <f t="shared" si="353"/>
        <v>-33.942500000000003</v>
      </c>
      <c r="BD1238" s="10">
        <f t="shared" si="354"/>
        <v>301</v>
      </c>
      <c r="BE1238" s="10">
        <f t="shared" si="349"/>
        <v>-135.77000000000001</v>
      </c>
      <c r="BF1238" s="2" t="s">
        <v>119</v>
      </c>
      <c r="BG1238" s="10">
        <f t="shared" si="355"/>
        <v>15.045</v>
      </c>
      <c r="BH1238" s="36" t="s">
        <v>118</v>
      </c>
      <c r="BI1238" s="39" t="str">
        <f t="shared" si="356"/>
        <v/>
      </c>
      <c r="BJ1238" s="39" t="str">
        <f t="shared" si="357"/>
        <v>B</v>
      </c>
      <c r="BK1238" s="16">
        <f>SUM(AR1238:AX1238)</f>
        <v>373.44</v>
      </c>
      <c r="BL1238" s="10">
        <f>SUM(AL1238:AQ1238)</f>
        <v>99.55</v>
      </c>
      <c r="BM1238" s="12">
        <f t="shared" si="358"/>
        <v>1.2406644518272425</v>
      </c>
      <c r="BN1238" s="12">
        <f t="shared" si="358"/>
        <v>0.33073089700996677</v>
      </c>
      <c r="BO1238" s="9">
        <f t="shared" si="359"/>
        <v>120.36</v>
      </c>
      <c r="BP1238" s="39" t="str">
        <f t="shared" si="360"/>
        <v/>
      </c>
      <c r="BQ1238" s="147"/>
      <c r="BR1238" s="9">
        <f t="shared" si="361"/>
        <v>0</v>
      </c>
      <c r="BS1238" s="9">
        <f t="shared" si="362"/>
        <v>0</v>
      </c>
      <c r="BT1238" s="9">
        <f t="shared" si="363"/>
        <v>0</v>
      </c>
      <c r="BU1238" s="9" t="str">
        <f>IFERROR(_xlfn.XLOOKUP(D1238,Sheet1!B:B,Sheet1!L:L),"")</f>
        <v/>
      </c>
      <c r="BV1238" s="9" t="e">
        <f>_xlfn.XLOOKUP(BU1238,Sheet1!S:S,Sheet1!T:T)</f>
        <v>#N/A</v>
      </c>
      <c r="BW1238" s="9" t="e">
        <f>_xlfn.XLOOKUP(D1238,Sheet1!B:B,Sheet1!M:M)</f>
        <v>#N/A</v>
      </c>
      <c r="BX1238" s="11" t="s">
        <v>123</v>
      </c>
      <c r="BY1238" s="1">
        <v>301</v>
      </c>
      <c r="BZ1238" s="108">
        <f t="shared" si="364"/>
        <v>165.23</v>
      </c>
      <c r="CB1238" s="12">
        <f>AW1238/AY1238</f>
        <v>0.45106312292358808</v>
      </c>
      <c r="CC1238" s="12">
        <f>AX1238/AY1238</f>
        <v>0.66926910299003317</v>
      </c>
      <c r="CG1238" s="1" t="str">
        <f>IF(BO1238&lt;80,"Below 80",
IF(BO1238&lt;=120,"80-120",
IF(BO1238&lt;=200,"&gt; 120-200",
IF(BO1238&lt;=300,"&gt;200-300",
IF(BO1238&lt;=500,"&gt;300-500",
"&gt;500")))))</f>
        <v>&gt; 120-200</v>
      </c>
      <c r="CH1238" s="1" t="str">
        <f>IFERROR(_xlfn.XLOOKUP(CG1238,Scenario!M:M,Scenario!N:N),"")</f>
        <v>B</v>
      </c>
      <c r="CI1238" s="1" t="str">
        <f t="shared" si="365"/>
        <v>No</v>
      </c>
      <c r="CJ1238" s="75">
        <v>180.64</v>
      </c>
    </row>
    <row r="1239" spans="1:88" hidden="1">
      <c r="A1239" s="2">
        <v>1238</v>
      </c>
      <c r="B1239" s="2">
        <v>2025</v>
      </c>
      <c r="C1239" s="1">
        <v>0</v>
      </c>
      <c r="D1239" s="37" t="str">
        <v>0015g00001W2OapAAF</v>
      </c>
      <c r="E1239" s="37" t="str">
        <v>VIJAY TRADING COMPANY</v>
      </c>
      <c r="F1239" s="37" t="str">
        <v>UTTAR PRADESH</v>
      </c>
      <c r="G1239" s="37" t="str">
        <v>KANPUR NAGAR</v>
      </c>
      <c r="H1239" s="37" t="str">
        <v>Fazalganj</v>
      </c>
      <c r="I1239" s="37" t="str">
        <v>SHREE LAKSHMAN ROLLING MILL (INDIA) LLP</v>
      </c>
      <c r="J1239" s="37" t="str">
        <v>Ashutosh Shukla</v>
      </c>
      <c r="K1239" s="37">
        <v>0</v>
      </c>
      <c r="L1239" s="37" t="str">
        <v>C12815</v>
      </c>
      <c r="M1239" s="37" t="str">
        <v>North</v>
      </c>
      <c r="N1239" s="2">
        <v>208012</v>
      </c>
      <c r="O1239" s="2" t="str">
        <v>09ADKPK9662M1ZO</v>
      </c>
      <c r="P1239" s="2">
        <v>9695994454</v>
      </c>
      <c r="Q1239" s="2" t="str">
        <v>Jun'25</v>
      </c>
      <c r="R1239" s="2">
        <v>2026</v>
      </c>
      <c r="S1239" s="1">
        <v>0</v>
      </c>
      <c r="T1239" s="2">
        <v>200</v>
      </c>
      <c r="U1239" s="12">
        <v>2.2499999999999999E-2</v>
      </c>
      <c r="V1239" s="1" t="str">
        <v>Challenger</v>
      </c>
      <c r="W1239" s="13">
        <v>0</v>
      </c>
      <c r="X1239" s="13">
        <v>0</v>
      </c>
      <c r="Y1239" s="13">
        <v>0</v>
      </c>
      <c r="Z1239" s="13">
        <v>0</v>
      </c>
      <c r="AA1239" s="13">
        <v>0</v>
      </c>
      <c r="AB1239" s="13">
        <v>0</v>
      </c>
      <c r="AC1239" s="13">
        <v>0</v>
      </c>
      <c r="AD1239" s="13">
        <v>0</v>
      </c>
      <c r="AE1239" s="13">
        <v>0</v>
      </c>
      <c r="AF1239" s="13">
        <v>0</v>
      </c>
      <c r="AG1239" s="13">
        <v>0</v>
      </c>
      <c r="AH1239" s="13">
        <v>0</v>
      </c>
      <c r="AI1239" s="13">
        <v>0</v>
      </c>
      <c r="AJ1239" s="13">
        <v>0</v>
      </c>
      <c r="AK1239" s="13">
        <v>0</v>
      </c>
      <c r="AL1239" s="13">
        <v>0</v>
      </c>
      <c r="AM1239" s="13">
        <v>0</v>
      </c>
      <c r="AN1239" s="13">
        <v>9.65</v>
      </c>
      <c r="AO1239" s="13">
        <v>0</v>
      </c>
      <c r="AP1239" s="13">
        <v>9.94</v>
      </c>
      <c r="AQ1239" s="13">
        <v>8.06</v>
      </c>
      <c r="AR1239" s="13">
        <v>0</v>
      </c>
      <c r="AS1239" s="13">
        <v>0</v>
      </c>
      <c r="AT1239" s="13">
        <v>2.5</v>
      </c>
      <c r="AU1239" s="13">
        <v>11</v>
      </c>
      <c r="AV1239" s="13">
        <v>0</v>
      </c>
      <c r="AW1239" s="16">
        <f t="shared" si="350"/>
        <v>41.15</v>
      </c>
      <c r="AX1239" s="16">
        <v>55.3</v>
      </c>
      <c r="AY1239" s="10">
        <f t="shared" si="351"/>
        <v>96.449999999999989</v>
      </c>
      <c r="AZ1239" s="10">
        <f>SUM(Z1239:AK1239)</f>
        <v>0</v>
      </c>
      <c r="BA1239" s="10"/>
      <c r="BB1239" s="10">
        <f t="shared" si="352"/>
        <v>-41.15</v>
      </c>
      <c r="BC1239" s="10">
        <f t="shared" si="353"/>
        <v>-10.2875</v>
      </c>
      <c r="BD1239" s="10">
        <f t="shared" si="354"/>
        <v>96.449999999999989</v>
      </c>
      <c r="BE1239" s="10">
        <f t="shared" si="349"/>
        <v>-41.15</v>
      </c>
      <c r="BF1239" s="2" t="s">
        <v>119</v>
      </c>
      <c r="BG1239" s="10">
        <f t="shared" si="355"/>
        <v>3.4562499999999998</v>
      </c>
      <c r="BH1239" s="36" t="s">
        <v>118</v>
      </c>
      <c r="BI1239" s="39" t="str">
        <f t="shared" si="356"/>
        <v/>
      </c>
      <c r="BJ1239" s="39" t="str">
        <f t="shared" si="357"/>
        <v/>
      </c>
      <c r="BK1239" s="16">
        <f>SUM(AR1239:AX1239)</f>
        <v>109.94999999999999</v>
      </c>
      <c r="BL1239" s="10">
        <f>SUM(AL1239:AQ1239)</f>
        <v>27.65</v>
      </c>
      <c r="BM1239" s="12">
        <f t="shared" si="358"/>
        <v>1.1399688958009331</v>
      </c>
      <c r="BN1239" s="12">
        <f t="shared" si="358"/>
        <v>0.28667703473302231</v>
      </c>
      <c r="BO1239" s="9">
        <f t="shared" si="359"/>
        <v>27.65</v>
      </c>
      <c r="BP1239" s="39" t="str">
        <f t="shared" si="360"/>
        <v/>
      </c>
      <c r="BQ1239" s="147"/>
      <c r="BR1239" s="9">
        <f t="shared" si="361"/>
        <v>0</v>
      </c>
      <c r="BS1239" s="9">
        <f t="shared" si="362"/>
        <v>0</v>
      </c>
      <c r="BT1239" s="9">
        <f t="shared" si="363"/>
        <v>0</v>
      </c>
      <c r="BU1239" s="9" t="str">
        <f>IFERROR(_xlfn.XLOOKUP(D1239,Sheet1!B:B,Sheet1!L:L),"")</f>
        <v/>
      </c>
      <c r="BV1239" s="9" t="e">
        <f>_xlfn.XLOOKUP(BU1239,Sheet1!S:S,Sheet1!T:T)</f>
        <v>#N/A</v>
      </c>
      <c r="BW1239" s="9" t="e">
        <f>_xlfn.XLOOKUP(D1239,Sheet1!B:B,Sheet1!M:M)</f>
        <v>#N/A</v>
      </c>
      <c r="BZ1239" s="108">
        <f t="shared" si="364"/>
        <v>55.29999999999999</v>
      </c>
      <c r="CB1239" s="12">
        <f>AW1239/AY1239</f>
        <v>0.42664593053395544</v>
      </c>
      <c r="CC1239" s="12">
        <f>AX1239/AY1239</f>
        <v>0.57335406946604461</v>
      </c>
      <c r="CG1239" s="1" t="str">
        <f>IF(BO1239&lt;80,"Below 80",
IF(BO1239&lt;=120,"80-120",
IF(BO1239&lt;=200,"&gt; 120-200",
IF(BO1239&lt;=300,"&gt;200-300",
IF(BO1239&lt;=500,"&gt;300-500",
"&gt;500")))))</f>
        <v>Below 80</v>
      </c>
      <c r="CH1239" s="1" t="str">
        <f>IFERROR(_xlfn.XLOOKUP(CG1239,Scenario!M:M,Scenario!N:N),"")</f>
        <v/>
      </c>
      <c r="CI1239" s="1" t="str">
        <f t="shared" si="365"/>
        <v>No</v>
      </c>
      <c r="CJ1239" s="75">
        <v>55.3</v>
      </c>
    </row>
    <row r="1240" spans="1:88" hidden="1">
      <c r="A1240" s="2">
        <v>1239</v>
      </c>
      <c r="B1240" s="2">
        <v>2025</v>
      </c>
      <c r="C1240" s="1">
        <v>0</v>
      </c>
      <c r="D1240" s="37" t="str">
        <v>0015g00001fVhbPAAS</v>
      </c>
      <c r="E1240" s="37" t="str">
        <v>SHREE KHANDELWAL STEEL TRADERS</v>
      </c>
      <c r="F1240" s="37" t="str">
        <v>UTTAR PRADESH</v>
      </c>
      <c r="G1240" s="37" t="str">
        <v>KANPUR NAGAR</v>
      </c>
      <c r="H1240" s="37" t="str">
        <v>Cod</v>
      </c>
      <c r="I1240" s="37" t="str">
        <v>SHREE LAKSHMAN ROLLING MILL (INDIA) LLP</v>
      </c>
      <c r="J1240" s="37" t="str">
        <v>Ashutosh Shukla</v>
      </c>
      <c r="K1240" s="37">
        <v>0</v>
      </c>
      <c r="L1240" s="37" t="str">
        <v>C12815</v>
      </c>
      <c r="M1240" s="37" t="str">
        <v>North</v>
      </c>
      <c r="N1240" s="2">
        <v>208013</v>
      </c>
      <c r="O1240" s="2" t="str">
        <v>09AEOFS6823B1ZT</v>
      </c>
      <c r="P1240" s="2">
        <v>9140784151</v>
      </c>
      <c r="Q1240" s="2" t="str">
        <v>Jun'25</v>
      </c>
      <c r="R1240" s="2">
        <v>2026</v>
      </c>
      <c r="S1240" s="1">
        <v>0</v>
      </c>
      <c r="T1240" s="2">
        <v>100</v>
      </c>
      <c r="U1240" s="12">
        <v>0</v>
      </c>
      <c r="V1240" s="1" t="str">
        <v>Challenger</v>
      </c>
      <c r="W1240" s="13">
        <v>0</v>
      </c>
      <c r="X1240" s="13">
        <v>0</v>
      </c>
      <c r="Y1240" s="13">
        <v>0</v>
      </c>
      <c r="Z1240" s="13">
        <v>0</v>
      </c>
      <c r="AA1240" s="13">
        <v>0</v>
      </c>
      <c r="AB1240" s="13">
        <v>0</v>
      </c>
      <c r="AC1240" s="13">
        <v>0</v>
      </c>
      <c r="AD1240" s="13">
        <v>0</v>
      </c>
      <c r="AE1240" s="13">
        <v>0</v>
      </c>
      <c r="AF1240" s="13">
        <v>0</v>
      </c>
      <c r="AG1240" s="13">
        <v>0</v>
      </c>
      <c r="AH1240" s="13">
        <v>0</v>
      </c>
      <c r="AI1240" s="13">
        <v>0</v>
      </c>
      <c r="AJ1240" s="13">
        <v>0</v>
      </c>
      <c r="AK1240" s="13">
        <v>0</v>
      </c>
      <c r="AL1240" s="13">
        <v>0</v>
      </c>
      <c r="AM1240" s="13">
        <v>0</v>
      </c>
      <c r="AN1240" s="13">
        <v>7</v>
      </c>
      <c r="AO1240" s="13">
        <v>0</v>
      </c>
      <c r="AP1240" s="13">
        <v>0</v>
      </c>
      <c r="AQ1240" s="13">
        <v>0</v>
      </c>
      <c r="AR1240" s="13">
        <v>0</v>
      </c>
      <c r="AS1240" s="13">
        <v>0</v>
      </c>
      <c r="AT1240" s="13">
        <v>0</v>
      </c>
      <c r="AU1240" s="13">
        <v>0</v>
      </c>
      <c r="AV1240" s="13">
        <v>0</v>
      </c>
      <c r="AW1240" s="16">
        <f t="shared" si="350"/>
        <v>7</v>
      </c>
      <c r="AX1240" s="16">
        <v>14</v>
      </c>
      <c r="AY1240" s="10">
        <f t="shared" si="351"/>
        <v>21</v>
      </c>
      <c r="AZ1240" s="10">
        <f>SUM(Z1240:AK1240)</f>
        <v>0</v>
      </c>
      <c r="BA1240" s="10"/>
      <c r="BB1240" s="10">
        <f t="shared" si="352"/>
        <v>-7</v>
      </c>
      <c r="BC1240" s="10">
        <f t="shared" si="353"/>
        <v>-1.75</v>
      </c>
      <c r="BD1240" s="10">
        <f t="shared" si="354"/>
        <v>21</v>
      </c>
      <c r="BE1240" s="10">
        <f t="shared" si="349"/>
        <v>-7</v>
      </c>
      <c r="BF1240" s="2" t="s">
        <v>119</v>
      </c>
      <c r="BG1240" s="10">
        <f t="shared" si="355"/>
        <v>0.875</v>
      </c>
      <c r="BH1240" s="36" t="s">
        <v>118</v>
      </c>
      <c r="BI1240" s="39" t="str">
        <f t="shared" si="356"/>
        <v/>
      </c>
      <c r="BJ1240" s="39" t="str">
        <f t="shared" si="357"/>
        <v/>
      </c>
      <c r="BK1240" s="16">
        <f>SUM(AR1240:AX1240)</f>
        <v>21</v>
      </c>
      <c r="BL1240" s="10">
        <f>SUM(AL1240:AQ1240)</f>
        <v>7</v>
      </c>
      <c r="BM1240" s="12">
        <f t="shared" si="358"/>
        <v>1</v>
      </c>
      <c r="BN1240" s="12">
        <f t="shared" si="358"/>
        <v>0.33333333333333331</v>
      </c>
      <c r="BO1240" s="9">
        <f t="shared" si="359"/>
        <v>7</v>
      </c>
      <c r="BP1240" s="39" t="str">
        <f t="shared" si="360"/>
        <v/>
      </c>
      <c r="BQ1240" s="147"/>
      <c r="BR1240" s="9">
        <f t="shared" si="361"/>
        <v>0</v>
      </c>
      <c r="BS1240" s="9">
        <f t="shared" si="362"/>
        <v>0</v>
      </c>
      <c r="BT1240" s="9">
        <f t="shared" si="363"/>
        <v>0</v>
      </c>
      <c r="BU1240" s="9" t="str">
        <f>IFERROR(_xlfn.XLOOKUP(D1240,Sheet1!B:B,Sheet1!L:L),"")</f>
        <v/>
      </c>
      <c r="BV1240" s="9" t="e">
        <f>_xlfn.XLOOKUP(BU1240,Sheet1!S:S,Sheet1!T:T)</f>
        <v>#N/A</v>
      </c>
      <c r="BW1240" s="9" t="e">
        <f>_xlfn.XLOOKUP(D1240,Sheet1!B:B,Sheet1!M:M)</f>
        <v>#N/A</v>
      </c>
      <c r="BZ1240" s="108">
        <f t="shared" si="364"/>
        <v>14</v>
      </c>
      <c r="CB1240" s="12">
        <f>AW1240/AY1240</f>
        <v>0.33333333333333331</v>
      </c>
      <c r="CC1240" s="12">
        <f>AX1240/AY1240</f>
        <v>0.66666666666666663</v>
      </c>
      <c r="CG1240" s="1" t="str">
        <f>IF(BO1240&lt;80,"Below 80",
IF(BO1240&lt;=120,"80-120",
IF(BO1240&lt;=200,"&gt; 120-200",
IF(BO1240&lt;=300,"&gt;200-300",
IF(BO1240&lt;=500,"&gt;300-500",
"&gt;500")))))</f>
        <v>Below 80</v>
      </c>
      <c r="CH1240" s="1" t="str">
        <f>IFERROR(_xlfn.XLOOKUP(CG1240,Scenario!M:M,Scenario!N:N),"")</f>
        <v/>
      </c>
      <c r="CI1240" s="1" t="str">
        <f t="shared" si="365"/>
        <v>No</v>
      </c>
      <c r="CJ1240" s="75">
        <v>14</v>
      </c>
    </row>
    <row r="1241" spans="1:88" hidden="1">
      <c r="A1241" s="2">
        <v>1240</v>
      </c>
      <c r="B1241" s="2">
        <v>2025</v>
      </c>
      <c r="C1241" s="1">
        <v>0</v>
      </c>
      <c r="D1241" s="37" t="str">
        <v>0015g00001eh04jAAA</v>
      </c>
      <c r="E1241" s="37" t="str">
        <v>Bhat trading</v>
      </c>
      <c r="F1241" s="37" t="str">
        <v>JAMMU AND KASHMIR</v>
      </c>
      <c r="G1241" s="37" t="str">
        <v>Budgam</v>
      </c>
      <c r="H1241" s="37" t="str">
        <v>Aripanthan</v>
      </c>
      <c r="I1241" s="37" t="str">
        <v>REHBER IRON STORE</v>
      </c>
      <c r="J1241" s="37" t="str">
        <v>Raja Moin Ahmed</v>
      </c>
      <c r="K1241" s="37">
        <v>0</v>
      </c>
      <c r="L1241" s="37" t="str">
        <v>0015g00001gvM8p</v>
      </c>
      <c r="M1241" s="37" t="str">
        <v>North</v>
      </c>
      <c r="N1241" s="2">
        <v>193401</v>
      </c>
      <c r="O1241" s="2">
        <v>123456789101</v>
      </c>
      <c r="P1241" s="2">
        <v>7006319013</v>
      </c>
      <c r="Q1241" s="2" t="str">
        <v>Jun'25</v>
      </c>
      <c r="R1241" s="2">
        <v>2026</v>
      </c>
      <c r="S1241" s="1">
        <v>0</v>
      </c>
      <c r="T1241" s="2">
        <v>200</v>
      </c>
      <c r="U1241" s="12">
        <v>0</v>
      </c>
      <c r="V1241" s="1" t="str">
        <v>Challenger</v>
      </c>
      <c r="W1241" s="13">
        <v>0</v>
      </c>
      <c r="X1241" s="13">
        <v>0</v>
      </c>
      <c r="Y1241" s="13">
        <v>0</v>
      </c>
      <c r="Z1241" s="13">
        <v>0</v>
      </c>
      <c r="AA1241" s="13">
        <v>0</v>
      </c>
      <c r="AB1241" s="13">
        <v>0</v>
      </c>
      <c r="AC1241" s="13">
        <v>0</v>
      </c>
      <c r="AD1241" s="13">
        <v>0</v>
      </c>
      <c r="AE1241" s="13">
        <v>0</v>
      </c>
      <c r="AF1241" s="13">
        <v>0</v>
      </c>
      <c r="AG1241" s="13">
        <v>0</v>
      </c>
      <c r="AH1241" s="13">
        <v>0</v>
      </c>
      <c r="AI1241" s="13">
        <v>0</v>
      </c>
      <c r="AJ1241" s="13">
        <v>0</v>
      </c>
      <c r="AK1241" s="13">
        <v>0</v>
      </c>
      <c r="AL1241" s="13">
        <v>0</v>
      </c>
      <c r="AM1241" s="13">
        <v>0</v>
      </c>
      <c r="AN1241" s="13">
        <v>38</v>
      </c>
      <c r="AO1241" s="13">
        <v>0</v>
      </c>
      <c r="AP1241" s="13">
        <v>0</v>
      </c>
      <c r="AQ1241" s="13">
        <v>0</v>
      </c>
      <c r="AR1241" s="13">
        <v>0</v>
      </c>
      <c r="AS1241" s="13">
        <v>0</v>
      </c>
      <c r="AT1241" s="13">
        <v>0</v>
      </c>
      <c r="AU1241" s="13">
        <v>0</v>
      </c>
      <c r="AV1241" s="13">
        <v>0</v>
      </c>
      <c r="AW1241" s="16">
        <f t="shared" si="350"/>
        <v>38</v>
      </c>
      <c r="AX1241" s="16">
        <v>76</v>
      </c>
      <c r="AY1241" s="10">
        <f t="shared" si="351"/>
        <v>114</v>
      </c>
      <c r="AZ1241" s="10">
        <f>SUM(Z1241:AK1241)</f>
        <v>0</v>
      </c>
      <c r="BA1241" s="10"/>
      <c r="BB1241" s="10">
        <f t="shared" si="352"/>
        <v>-38</v>
      </c>
      <c r="BC1241" s="10">
        <f t="shared" si="353"/>
        <v>-9.5</v>
      </c>
      <c r="BD1241" s="10">
        <f t="shared" si="354"/>
        <v>114</v>
      </c>
      <c r="BE1241" s="10">
        <f t="shared" ref="BE1241:BE1304" si="366">AZ1241-AW1241</f>
        <v>-38</v>
      </c>
      <c r="BF1241" s="2" t="s">
        <v>119</v>
      </c>
      <c r="BG1241" s="10">
        <f t="shared" si="355"/>
        <v>4.75</v>
      </c>
      <c r="BH1241" s="36" t="s">
        <v>118</v>
      </c>
      <c r="BI1241" s="39" t="str">
        <f t="shared" si="356"/>
        <v/>
      </c>
      <c r="BJ1241" s="39" t="str">
        <f t="shared" si="357"/>
        <v/>
      </c>
      <c r="BK1241" s="16">
        <f>SUM(AR1241:AX1241)</f>
        <v>114</v>
      </c>
      <c r="BL1241" s="10">
        <f>SUM(AL1241:AQ1241)</f>
        <v>38</v>
      </c>
      <c r="BM1241" s="12">
        <f t="shared" si="358"/>
        <v>1</v>
      </c>
      <c r="BN1241" s="12">
        <f t="shared" si="358"/>
        <v>0.33333333333333331</v>
      </c>
      <c r="BO1241" s="9">
        <f t="shared" si="359"/>
        <v>38</v>
      </c>
      <c r="BP1241" s="39" t="str">
        <f t="shared" si="360"/>
        <v/>
      </c>
      <c r="BQ1241" s="147"/>
      <c r="BR1241" s="9">
        <f t="shared" si="361"/>
        <v>0</v>
      </c>
      <c r="BS1241" s="9">
        <f t="shared" si="362"/>
        <v>0</v>
      </c>
      <c r="BT1241" s="9">
        <f t="shared" si="363"/>
        <v>0</v>
      </c>
      <c r="BU1241" s="9" t="str">
        <f>IFERROR(_xlfn.XLOOKUP(D1241,Sheet1!B:B,Sheet1!L:L),"")</f>
        <v/>
      </c>
      <c r="BV1241" s="9" t="e">
        <f>_xlfn.XLOOKUP(BU1241,Sheet1!S:S,Sheet1!T:T)</f>
        <v>#N/A</v>
      </c>
      <c r="BW1241" s="9" t="e">
        <f>_xlfn.XLOOKUP(D1241,Sheet1!B:B,Sheet1!M:M)</f>
        <v>#N/A</v>
      </c>
      <c r="BZ1241" s="108">
        <f t="shared" si="364"/>
        <v>76</v>
      </c>
      <c r="CB1241" s="12">
        <f>AW1241/AY1241</f>
        <v>0.33333333333333331</v>
      </c>
      <c r="CC1241" s="12">
        <f>AX1241/AY1241</f>
        <v>0.66666666666666663</v>
      </c>
      <c r="CG1241" s="1" t="str">
        <f>IF(BO1241&lt;80,"Below 80",
IF(BO1241&lt;=120,"80-120",
IF(BO1241&lt;=200,"&gt; 120-200",
IF(BO1241&lt;=300,"&gt;200-300",
IF(BO1241&lt;=500,"&gt;300-500",
"&gt;500")))))</f>
        <v>Below 80</v>
      </c>
      <c r="CH1241" s="1" t="str">
        <f>IFERROR(_xlfn.XLOOKUP(CG1241,Scenario!M:M,Scenario!N:N),"")</f>
        <v/>
      </c>
      <c r="CI1241" s="1" t="str">
        <f t="shared" si="365"/>
        <v>No</v>
      </c>
      <c r="CJ1241" s="75">
        <v>76</v>
      </c>
    </row>
    <row r="1242" spans="1:88" hidden="1">
      <c r="A1242" s="2">
        <v>1241</v>
      </c>
      <c r="B1242" s="2">
        <v>2025</v>
      </c>
      <c r="C1242" s="1">
        <v>0</v>
      </c>
      <c r="D1242" s="37" t="str">
        <v>001J100000Vnf1PIAR</v>
      </c>
      <c r="E1242" s="37" t="str">
        <v>ANANT RAM MADAN LAL</v>
      </c>
      <c r="F1242" s="37" t="str">
        <v>HARYANA</v>
      </c>
      <c r="G1242" s="37" t="str">
        <v>KURUKSHETRA</v>
      </c>
      <c r="H1242" s="37">
        <v>0</v>
      </c>
      <c r="I1242" s="37" t="str">
        <v>RAMDOOT UDHYOG PRIVATE LIMITED</v>
      </c>
      <c r="J1242" s="37" t="str">
        <v>Naseem Makkar</v>
      </c>
      <c r="K1242" s="37">
        <v>0</v>
      </c>
      <c r="L1242" s="37" t="str">
        <v>C13168</v>
      </c>
      <c r="M1242" s="37" t="str">
        <v>North</v>
      </c>
      <c r="N1242" s="2">
        <v>136118</v>
      </c>
      <c r="O1242" s="2" t="str">
        <v>06ANSPB4682Q1Z8</v>
      </c>
      <c r="P1242" s="2">
        <v>8295726838</v>
      </c>
      <c r="Q1242" s="2" t="str">
        <v>Jun'25</v>
      </c>
      <c r="R1242" s="2">
        <v>2026</v>
      </c>
      <c r="S1242" s="1">
        <v>0</v>
      </c>
      <c r="T1242" s="2">
        <v>80</v>
      </c>
      <c r="U1242" s="12">
        <v>0</v>
      </c>
      <c r="V1242" s="1" t="str">
        <v>Challenger</v>
      </c>
      <c r="W1242" s="13">
        <v>0</v>
      </c>
      <c r="X1242" s="13">
        <v>0</v>
      </c>
      <c r="Y1242" s="13">
        <v>0</v>
      </c>
      <c r="Z1242" s="13">
        <v>0</v>
      </c>
      <c r="AA1242" s="13">
        <v>0</v>
      </c>
      <c r="AB1242" s="13">
        <v>0</v>
      </c>
      <c r="AC1242" s="13">
        <v>0</v>
      </c>
      <c r="AD1242" s="13">
        <v>0</v>
      </c>
      <c r="AE1242" s="13">
        <v>0</v>
      </c>
      <c r="AF1242" s="13">
        <v>0</v>
      </c>
      <c r="AG1242" s="13">
        <v>0</v>
      </c>
      <c r="AH1242" s="13">
        <v>0</v>
      </c>
      <c r="AI1242" s="13">
        <v>0</v>
      </c>
      <c r="AJ1242" s="13">
        <v>0</v>
      </c>
      <c r="AK1242" s="13">
        <v>0</v>
      </c>
      <c r="AL1242" s="13">
        <v>0</v>
      </c>
      <c r="AM1242" s="13">
        <v>0</v>
      </c>
      <c r="AN1242" s="13">
        <v>12</v>
      </c>
      <c r="AO1242" s="13">
        <v>0</v>
      </c>
      <c r="AP1242" s="13">
        <v>0</v>
      </c>
      <c r="AQ1242" s="13">
        <v>0</v>
      </c>
      <c r="AR1242" s="13">
        <v>0</v>
      </c>
      <c r="AS1242" s="13">
        <v>0</v>
      </c>
      <c r="AT1242" s="13">
        <v>0</v>
      </c>
      <c r="AU1242" s="13">
        <v>0</v>
      </c>
      <c r="AV1242" s="13">
        <v>0</v>
      </c>
      <c r="AW1242" s="16">
        <f t="shared" si="350"/>
        <v>12</v>
      </c>
      <c r="AX1242" s="16">
        <v>24</v>
      </c>
      <c r="AY1242" s="10">
        <f t="shared" si="351"/>
        <v>36</v>
      </c>
      <c r="AZ1242" s="10">
        <f>SUM(Z1242:AK1242)</f>
        <v>0</v>
      </c>
      <c r="BA1242" s="10">
        <f>AW1242</f>
        <v>12</v>
      </c>
      <c r="BB1242" s="10">
        <f t="shared" si="352"/>
        <v>0</v>
      </c>
      <c r="BC1242" s="10">
        <f t="shared" si="353"/>
        <v>0</v>
      </c>
      <c r="BD1242" s="10">
        <f t="shared" si="354"/>
        <v>36</v>
      </c>
      <c r="BE1242" s="10">
        <f t="shared" si="366"/>
        <v>-12</v>
      </c>
      <c r="BF1242" s="2" t="s">
        <v>119</v>
      </c>
      <c r="BG1242" s="10">
        <f t="shared" si="355"/>
        <v>1.5</v>
      </c>
      <c r="BH1242" s="36" t="s">
        <v>118</v>
      </c>
      <c r="BI1242" s="39" t="str">
        <f t="shared" si="356"/>
        <v/>
      </c>
      <c r="BJ1242" s="39" t="str">
        <f t="shared" si="357"/>
        <v/>
      </c>
      <c r="BK1242" s="16">
        <f>SUM(AR1242:AX1242)</f>
        <v>36</v>
      </c>
      <c r="BL1242" s="10">
        <f>SUM(AL1242:AQ1242)</f>
        <v>12</v>
      </c>
      <c r="BM1242" s="12">
        <f t="shared" si="358"/>
        <v>1</v>
      </c>
      <c r="BN1242" s="12">
        <f t="shared" si="358"/>
        <v>0.33333333333333331</v>
      </c>
      <c r="BO1242" s="9">
        <f t="shared" si="359"/>
        <v>12</v>
      </c>
      <c r="BP1242" s="39" t="str">
        <f t="shared" si="360"/>
        <v/>
      </c>
      <c r="BQ1242" s="147"/>
      <c r="BR1242" s="9">
        <f t="shared" si="361"/>
        <v>0</v>
      </c>
      <c r="BS1242" s="9">
        <f t="shared" si="362"/>
        <v>0</v>
      </c>
      <c r="BT1242" s="9">
        <f t="shared" si="363"/>
        <v>0</v>
      </c>
      <c r="BU1242" s="9" t="str">
        <f>IFERROR(_xlfn.XLOOKUP(D1242,Sheet1!B:B,Sheet1!L:L),"")</f>
        <v/>
      </c>
      <c r="BV1242" s="9" t="e">
        <f>_xlfn.XLOOKUP(BU1242,Sheet1!S:S,Sheet1!T:T)</f>
        <v>#N/A</v>
      </c>
      <c r="BW1242" s="9" t="e">
        <f>_xlfn.XLOOKUP(D1242,Sheet1!B:B,Sheet1!M:M)</f>
        <v>#N/A</v>
      </c>
      <c r="BZ1242" s="108">
        <f t="shared" si="364"/>
        <v>24</v>
      </c>
      <c r="CB1242" s="12">
        <f>AW1242/AY1242</f>
        <v>0.33333333333333331</v>
      </c>
      <c r="CC1242" s="12">
        <f>AX1242/AY1242</f>
        <v>0.66666666666666663</v>
      </c>
      <c r="CG1242" s="1" t="str">
        <f>IF(BO1242&lt;80,"Below 80",
IF(BO1242&lt;=120,"80-120",
IF(BO1242&lt;=200,"&gt; 120-200",
IF(BO1242&lt;=300,"&gt;200-300",
IF(BO1242&lt;=500,"&gt;300-500",
"&gt;500")))))</f>
        <v>Below 80</v>
      </c>
      <c r="CH1242" s="1" t="str">
        <f>IFERROR(_xlfn.XLOOKUP(CG1242,Scenario!M:M,Scenario!N:N),"")</f>
        <v/>
      </c>
      <c r="CI1242" s="1" t="str">
        <f t="shared" si="365"/>
        <v>Yes</v>
      </c>
      <c r="CJ1242" s="75">
        <v>24</v>
      </c>
    </row>
    <row r="1243" spans="1:88" hidden="1">
      <c r="A1243" s="2">
        <v>1242</v>
      </c>
      <c r="B1243" s="2">
        <v>2025</v>
      </c>
      <c r="C1243" s="1">
        <v>0</v>
      </c>
      <c r="D1243" s="37" t="str">
        <v>001J1000005ZZtRIAW</v>
      </c>
      <c r="E1243" s="37" t="str">
        <v>ARJUN MAL DAULAT RAM</v>
      </c>
      <c r="F1243" s="37" t="str">
        <v>HARYANA</v>
      </c>
      <c r="G1243" s="37" t="str">
        <v>PANCHKULA</v>
      </c>
      <c r="H1243" s="37" t="str">
        <v>Kalka</v>
      </c>
      <c r="I1243" s="37" t="str">
        <v>RAMDOOT UDHYOG PRIVATE LIMITED</v>
      </c>
      <c r="J1243" s="37" t="str">
        <v>Sushant Abrol</v>
      </c>
      <c r="K1243" s="37">
        <v>0</v>
      </c>
      <c r="L1243" s="37" t="str">
        <v>C13168</v>
      </c>
      <c r="M1243" s="37" t="str">
        <v>North</v>
      </c>
      <c r="N1243" s="2">
        <v>133302</v>
      </c>
      <c r="O1243" s="2" t="str">
        <v>06AYNPK0136G1ZM</v>
      </c>
      <c r="P1243" s="2">
        <v>7015842761</v>
      </c>
      <c r="Q1243" s="2" t="str">
        <v>Jun'25</v>
      </c>
      <c r="R1243" s="2">
        <v>2026</v>
      </c>
      <c r="S1243" s="1">
        <v>0</v>
      </c>
      <c r="T1243" s="2">
        <v>1</v>
      </c>
      <c r="U1243" s="12">
        <v>4</v>
      </c>
      <c r="V1243" s="1" t="str">
        <v>Friendly</v>
      </c>
      <c r="W1243" s="13">
        <v>0</v>
      </c>
      <c r="X1243" s="13">
        <v>0</v>
      </c>
      <c r="Y1243" s="13">
        <v>0</v>
      </c>
      <c r="Z1243" s="13">
        <v>0</v>
      </c>
      <c r="AA1243" s="13">
        <v>0</v>
      </c>
      <c r="AB1243" s="13">
        <v>0</v>
      </c>
      <c r="AC1243" s="13">
        <v>0</v>
      </c>
      <c r="AD1243" s="13">
        <v>0</v>
      </c>
      <c r="AE1243" s="13">
        <v>0</v>
      </c>
      <c r="AF1243" s="13">
        <v>0</v>
      </c>
      <c r="AG1243" s="13">
        <v>0</v>
      </c>
      <c r="AH1243" s="13">
        <v>0</v>
      </c>
      <c r="AI1243" s="13">
        <v>0</v>
      </c>
      <c r="AJ1243" s="13">
        <v>0</v>
      </c>
      <c r="AK1243" s="13">
        <v>0</v>
      </c>
      <c r="AL1243" s="13">
        <v>0</v>
      </c>
      <c r="AM1243" s="13">
        <v>0</v>
      </c>
      <c r="AN1243" s="13">
        <v>33</v>
      </c>
      <c r="AO1243" s="13">
        <v>0</v>
      </c>
      <c r="AP1243" s="13">
        <v>0</v>
      </c>
      <c r="AQ1243" s="13">
        <v>0</v>
      </c>
      <c r="AR1243" s="13">
        <v>0</v>
      </c>
      <c r="AS1243" s="13">
        <v>0</v>
      </c>
      <c r="AT1243" s="13">
        <v>0</v>
      </c>
      <c r="AU1243" s="13">
        <v>12</v>
      </c>
      <c r="AV1243" s="13">
        <v>0</v>
      </c>
      <c r="AW1243" s="16">
        <f t="shared" si="350"/>
        <v>45</v>
      </c>
      <c r="AX1243" s="16">
        <v>66</v>
      </c>
      <c r="AY1243" s="10">
        <f t="shared" si="351"/>
        <v>111</v>
      </c>
      <c r="AZ1243" s="10">
        <f>SUM(Z1243:AK1243)</f>
        <v>0</v>
      </c>
      <c r="BA1243" s="10">
        <f>AY1243</f>
        <v>111</v>
      </c>
      <c r="BB1243" s="10">
        <f t="shared" si="352"/>
        <v>66</v>
      </c>
      <c r="BC1243" s="10">
        <f t="shared" si="353"/>
        <v>16.5</v>
      </c>
      <c r="BD1243" s="10">
        <f t="shared" si="354"/>
        <v>111</v>
      </c>
      <c r="BE1243" s="10">
        <f t="shared" si="366"/>
        <v>-45</v>
      </c>
      <c r="BF1243" s="2" t="s">
        <v>119</v>
      </c>
      <c r="BG1243" s="10">
        <f t="shared" si="355"/>
        <v>4.125</v>
      </c>
      <c r="BH1243" s="36" t="s">
        <v>118</v>
      </c>
      <c r="BI1243" s="39" t="str">
        <f t="shared" si="356"/>
        <v/>
      </c>
      <c r="BJ1243" s="39" t="str">
        <f t="shared" si="357"/>
        <v/>
      </c>
      <c r="BK1243" s="16">
        <f>SUM(AR1243:AX1243)</f>
        <v>123</v>
      </c>
      <c r="BL1243" s="10">
        <f>SUM(AL1243:AQ1243)</f>
        <v>33</v>
      </c>
      <c r="BM1243" s="12">
        <f t="shared" si="358"/>
        <v>1.1081081081081081</v>
      </c>
      <c r="BN1243" s="12">
        <f t="shared" si="358"/>
        <v>0.29729729729729731</v>
      </c>
      <c r="BO1243" s="9">
        <f t="shared" si="359"/>
        <v>33</v>
      </c>
      <c r="BP1243" s="39" t="str">
        <f t="shared" si="360"/>
        <v/>
      </c>
      <c r="BQ1243" s="147"/>
      <c r="BR1243" s="9">
        <f t="shared" si="361"/>
        <v>0</v>
      </c>
      <c r="BS1243" s="9">
        <f t="shared" si="362"/>
        <v>0</v>
      </c>
      <c r="BT1243" s="9">
        <f t="shared" si="363"/>
        <v>0</v>
      </c>
      <c r="BU1243" s="9" t="str">
        <f>IFERROR(_xlfn.XLOOKUP(D1243,Sheet1!B:B,Sheet1!L:L),"")</f>
        <v/>
      </c>
      <c r="BV1243" s="9" t="e">
        <f>_xlfn.XLOOKUP(BU1243,Sheet1!S:S,Sheet1!T:T)</f>
        <v>#N/A</v>
      </c>
      <c r="BW1243" s="9" t="e">
        <f>_xlfn.XLOOKUP(D1243,Sheet1!B:B,Sheet1!M:M)</f>
        <v>#N/A</v>
      </c>
      <c r="BZ1243" s="108">
        <f t="shared" si="364"/>
        <v>66</v>
      </c>
      <c r="CB1243" s="12">
        <f>AW1243/AY1243</f>
        <v>0.40540540540540543</v>
      </c>
      <c r="CC1243" s="12">
        <f>AX1243/AY1243</f>
        <v>0.59459459459459463</v>
      </c>
      <c r="CG1243" s="1" t="str">
        <f>IF(BO1243&lt;80,"Below 80",
IF(BO1243&lt;=120,"80-120",
IF(BO1243&lt;=200,"&gt; 120-200",
IF(BO1243&lt;=300,"&gt;200-300",
IF(BO1243&lt;=500,"&gt;300-500",
"&gt;500")))))</f>
        <v>Below 80</v>
      </c>
      <c r="CH1243" s="1" t="str">
        <f>IFERROR(_xlfn.XLOOKUP(CG1243,Scenario!M:M,Scenario!N:N),"")</f>
        <v/>
      </c>
      <c r="CI1243" s="1" t="str">
        <f t="shared" si="365"/>
        <v>Yes</v>
      </c>
      <c r="CJ1243" s="75">
        <v>66</v>
      </c>
    </row>
    <row r="1244" spans="1:88" hidden="1">
      <c r="A1244" s="2">
        <v>1243</v>
      </c>
      <c r="B1244" s="2">
        <v>2025</v>
      </c>
      <c r="C1244" s="1">
        <v>0</v>
      </c>
      <c r="D1244" s="37" t="str">
        <v>001J1000007pXdgIAE</v>
      </c>
      <c r="E1244" s="37" t="str">
        <v>NARENDAR STONE &amp; MATERIAL SUPPLIERS</v>
      </c>
      <c r="F1244" s="37" t="str">
        <v>RAJASTHAN</v>
      </c>
      <c r="G1244" s="37" t="str">
        <v>UDAIPUR</v>
      </c>
      <c r="H1244" s="37" t="str">
        <v>Girwa</v>
      </c>
      <c r="I1244" s="37" t="str">
        <v>J P ALLOYS</v>
      </c>
      <c r="J1244" s="37" t="str">
        <v>Amit Kumar Sharma</v>
      </c>
      <c r="K1244" s="37">
        <v>0</v>
      </c>
      <c r="L1244" s="37" t="str">
        <v>C13188</v>
      </c>
      <c r="M1244" s="37" t="str">
        <v>North</v>
      </c>
      <c r="N1244" s="2">
        <v>313001</v>
      </c>
      <c r="O1244" s="2" t="str">
        <v>08ABPPR2311H1ZL</v>
      </c>
      <c r="P1244" s="2">
        <v>9461879862</v>
      </c>
      <c r="Q1244" s="2" t="str">
        <v>Jul'25</v>
      </c>
      <c r="R1244" s="2">
        <v>2026</v>
      </c>
      <c r="S1244" s="1">
        <v>0</v>
      </c>
      <c r="T1244" s="2">
        <v>150</v>
      </c>
      <c r="U1244" s="12">
        <v>0</v>
      </c>
      <c r="V1244" s="1" t="str">
        <v>Challenger</v>
      </c>
      <c r="W1244" s="13">
        <v>0</v>
      </c>
      <c r="X1244" s="13">
        <v>0</v>
      </c>
      <c r="Y1244" s="13">
        <v>0</v>
      </c>
      <c r="Z1244" s="13">
        <v>0</v>
      </c>
      <c r="AA1244" s="13">
        <v>0</v>
      </c>
      <c r="AB1244" s="13">
        <v>0</v>
      </c>
      <c r="AC1244" s="13">
        <v>0</v>
      </c>
      <c r="AD1244" s="13">
        <v>0</v>
      </c>
      <c r="AE1244" s="13">
        <v>0</v>
      </c>
      <c r="AF1244" s="13">
        <v>0</v>
      </c>
      <c r="AG1244" s="13">
        <v>0</v>
      </c>
      <c r="AH1244" s="13">
        <v>0</v>
      </c>
      <c r="AI1244" s="13">
        <v>0</v>
      </c>
      <c r="AJ1244" s="13">
        <v>0</v>
      </c>
      <c r="AK1244" s="13">
        <v>0</v>
      </c>
      <c r="AL1244" s="13">
        <v>0</v>
      </c>
      <c r="AM1244" s="13">
        <v>0</v>
      </c>
      <c r="AN1244" s="13">
        <v>0</v>
      </c>
      <c r="AO1244" s="13">
        <v>24.99</v>
      </c>
      <c r="AP1244" s="13">
        <v>0</v>
      </c>
      <c r="AQ1244" s="13">
        <v>0</v>
      </c>
      <c r="AR1244" s="13">
        <v>0</v>
      </c>
      <c r="AS1244" s="13">
        <v>0</v>
      </c>
      <c r="AT1244" s="13">
        <v>0</v>
      </c>
      <c r="AU1244" s="13">
        <v>0</v>
      </c>
      <c r="AV1244" s="13">
        <v>0</v>
      </c>
      <c r="AW1244" s="16">
        <f t="shared" si="350"/>
        <v>24.99</v>
      </c>
      <c r="AX1244" s="16">
        <v>49.98</v>
      </c>
      <c r="AY1244" s="10">
        <f t="shared" si="351"/>
        <v>74.97</v>
      </c>
      <c r="AZ1244" s="10">
        <f>SUM(Z1244:AK1244)</f>
        <v>0</v>
      </c>
      <c r="BA1244" s="10">
        <v>25</v>
      </c>
      <c r="BB1244" s="10">
        <f t="shared" si="352"/>
        <v>1.0000000000001563E-2</v>
      </c>
      <c r="BC1244" s="10">
        <f t="shared" si="353"/>
        <v>2.5000000000003908E-3</v>
      </c>
      <c r="BD1244" s="10">
        <f t="shared" si="354"/>
        <v>74.97</v>
      </c>
      <c r="BE1244" s="10">
        <f t="shared" si="366"/>
        <v>-24.99</v>
      </c>
      <c r="BF1244" s="2" t="s">
        <v>119</v>
      </c>
      <c r="BG1244" s="10">
        <f t="shared" si="355"/>
        <v>3.1237499999999998</v>
      </c>
      <c r="BH1244" s="36" t="s">
        <v>118</v>
      </c>
      <c r="BI1244" s="39" t="str">
        <f t="shared" si="356"/>
        <v/>
      </c>
      <c r="BJ1244" s="39" t="str">
        <f t="shared" si="357"/>
        <v/>
      </c>
      <c r="BK1244" s="16">
        <f>SUM(AR1244:AX1244)</f>
        <v>74.97</v>
      </c>
      <c r="BL1244" s="10">
        <f>SUM(AL1244:AQ1244)</f>
        <v>24.99</v>
      </c>
      <c r="BM1244" s="12">
        <f t="shared" si="358"/>
        <v>1</v>
      </c>
      <c r="BN1244" s="12">
        <f t="shared" si="358"/>
        <v>0.33333333333333331</v>
      </c>
      <c r="BO1244" s="9">
        <f t="shared" si="359"/>
        <v>24.99</v>
      </c>
      <c r="BP1244" s="39" t="str">
        <f t="shared" si="360"/>
        <v/>
      </c>
      <c r="BQ1244" s="147"/>
      <c r="BR1244" s="9">
        <f t="shared" si="361"/>
        <v>0</v>
      </c>
      <c r="BS1244" s="9">
        <f t="shared" si="362"/>
        <v>0</v>
      </c>
      <c r="BT1244" s="9">
        <f t="shared" si="363"/>
        <v>0</v>
      </c>
      <c r="BU1244" s="9" t="str">
        <f>IFERROR(_xlfn.XLOOKUP(D1244,Sheet1!B:B,Sheet1!L:L),"")</f>
        <v/>
      </c>
      <c r="BV1244" s="9" t="e">
        <f>_xlfn.XLOOKUP(BU1244,Sheet1!S:S,Sheet1!T:T)</f>
        <v>#N/A</v>
      </c>
      <c r="BW1244" s="9" t="e">
        <f>_xlfn.XLOOKUP(D1244,Sheet1!B:B,Sheet1!M:M)</f>
        <v>#N/A</v>
      </c>
      <c r="BZ1244" s="108">
        <f t="shared" si="364"/>
        <v>49.980000000000004</v>
      </c>
      <c r="CB1244" s="12">
        <f>AW1244/AY1244</f>
        <v>0.33333333333333331</v>
      </c>
      <c r="CC1244" s="12">
        <f>AX1244/AY1244</f>
        <v>0.66666666666666663</v>
      </c>
      <c r="CG1244" s="1" t="str">
        <f>IF(BO1244&lt;80,"Below 80",
IF(BO1244&lt;=120,"80-120",
IF(BO1244&lt;=200,"&gt; 120-200",
IF(BO1244&lt;=300,"&gt;200-300",
IF(BO1244&lt;=500,"&gt;300-500",
"&gt;500")))))</f>
        <v>Below 80</v>
      </c>
      <c r="CH1244" s="1" t="str">
        <f>IFERROR(_xlfn.XLOOKUP(CG1244,Scenario!M:M,Scenario!N:N),"")</f>
        <v/>
      </c>
      <c r="CI1244" s="1" t="str">
        <f t="shared" si="365"/>
        <v>Yes</v>
      </c>
      <c r="CJ1244" s="75">
        <v>49.98</v>
      </c>
    </row>
    <row r="1245" spans="1:88" hidden="1">
      <c r="A1245" s="2">
        <v>1244</v>
      </c>
      <c r="B1245" s="2">
        <v>2025</v>
      </c>
      <c r="C1245" s="1">
        <v>0</v>
      </c>
      <c r="D1245" s="37" t="str">
        <v>001J100000Vm7ncIAB</v>
      </c>
      <c r="E1245" s="37" t="str">
        <v>BABJI STEEL TRADERS</v>
      </c>
      <c r="F1245" s="37" t="str">
        <v>RAJASTHAN</v>
      </c>
      <c r="G1245" s="37" t="str">
        <v>BHILWARA</v>
      </c>
      <c r="H1245" s="37">
        <v>0</v>
      </c>
      <c r="I1245" s="37" t="str">
        <v>J P ALLOYS</v>
      </c>
      <c r="J1245" s="37" t="str">
        <v>Pushpendra Kumar</v>
      </c>
      <c r="K1245" s="37">
        <v>0</v>
      </c>
      <c r="L1245" s="37" t="str">
        <v>C13188</v>
      </c>
      <c r="M1245" s="37" t="str">
        <v>North</v>
      </c>
      <c r="N1245" s="2">
        <v>311001</v>
      </c>
      <c r="O1245" s="2" t="str">
        <v>08ABEPB2329N1ZP</v>
      </c>
      <c r="P1245" s="2">
        <v>9772786110</v>
      </c>
      <c r="Q1245" s="2" t="str">
        <v>Jul'25</v>
      </c>
      <c r="R1245" s="2">
        <v>2026</v>
      </c>
      <c r="S1245" s="1">
        <v>0</v>
      </c>
      <c r="T1245" s="2">
        <v>70</v>
      </c>
      <c r="U1245" s="12">
        <v>0</v>
      </c>
      <c r="V1245" s="1" t="str">
        <v>Challenger</v>
      </c>
      <c r="W1245" s="13">
        <v>0</v>
      </c>
      <c r="X1245" s="13">
        <v>0</v>
      </c>
      <c r="Y1245" s="13">
        <v>0</v>
      </c>
      <c r="Z1245" s="13">
        <v>0</v>
      </c>
      <c r="AA1245" s="13">
        <v>0</v>
      </c>
      <c r="AB1245" s="13">
        <v>0</v>
      </c>
      <c r="AC1245" s="13">
        <v>0</v>
      </c>
      <c r="AD1245" s="13">
        <v>0</v>
      </c>
      <c r="AE1245" s="13">
        <v>0</v>
      </c>
      <c r="AF1245" s="13">
        <v>0</v>
      </c>
      <c r="AG1245" s="13">
        <v>0</v>
      </c>
      <c r="AH1245" s="13">
        <v>0</v>
      </c>
      <c r="AI1245" s="13">
        <v>0</v>
      </c>
      <c r="AJ1245" s="13">
        <v>0</v>
      </c>
      <c r="AK1245" s="13">
        <v>0</v>
      </c>
      <c r="AL1245" s="13">
        <v>0</v>
      </c>
      <c r="AM1245" s="13">
        <v>0</v>
      </c>
      <c r="AN1245" s="13">
        <v>0</v>
      </c>
      <c r="AO1245" s="13">
        <v>22.02</v>
      </c>
      <c r="AP1245" s="13">
        <v>0</v>
      </c>
      <c r="AQ1245" s="13">
        <v>0</v>
      </c>
      <c r="AR1245" s="13">
        <v>0</v>
      </c>
      <c r="AS1245" s="13">
        <v>0</v>
      </c>
      <c r="AT1245" s="13">
        <v>0</v>
      </c>
      <c r="AU1245" s="13">
        <v>0</v>
      </c>
      <c r="AV1245" s="13">
        <v>0</v>
      </c>
      <c r="AW1245" s="16">
        <f t="shared" si="350"/>
        <v>22.02</v>
      </c>
      <c r="AX1245" s="16">
        <v>44.04</v>
      </c>
      <c r="AY1245" s="10">
        <f t="shared" si="351"/>
        <v>66.06</v>
      </c>
      <c r="AZ1245" s="10">
        <f>SUM(Z1245:AK1245)</f>
        <v>0</v>
      </c>
      <c r="BA1245" s="10"/>
      <c r="BB1245" s="10">
        <f t="shared" si="352"/>
        <v>-22.02</v>
      </c>
      <c r="BC1245" s="10">
        <f t="shared" si="353"/>
        <v>-5.5049999999999999</v>
      </c>
      <c r="BD1245" s="10">
        <f t="shared" si="354"/>
        <v>66.06</v>
      </c>
      <c r="BE1245" s="10">
        <f t="shared" si="366"/>
        <v>-22.02</v>
      </c>
      <c r="BF1245" s="2" t="s">
        <v>119</v>
      </c>
      <c r="BG1245" s="10">
        <f t="shared" si="355"/>
        <v>2.7524999999999999</v>
      </c>
      <c r="BH1245" s="36" t="s">
        <v>118</v>
      </c>
      <c r="BI1245" s="39" t="str">
        <f t="shared" si="356"/>
        <v/>
      </c>
      <c r="BJ1245" s="39" t="str">
        <f t="shared" si="357"/>
        <v/>
      </c>
      <c r="BK1245" s="16">
        <f>SUM(AR1245:AX1245)</f>
        <v>66.06</v>
      </c>
      <c r="BL1245" s="10">
        <f>SUM(AL1245:AQ1245)</f>
        <v>22.02</v>
      </c>
      <c r="BM1245" s="12">
        <f t="shared" si="358"/>
        <v>1</v>
      </c>
      <c r="BN1245" s="12">
        <f t="shared" si="358"/>
        <v>0.33333333333333331</v>
      </c>
      <c r="BO1245" s="9">
        <f t="shared" si="359"/>
        <v>22.02</v>
      </c>
      <c r="BP1245" s="39" t="str">
        <f t="shared" si="360"/>
        <v/>
      </c>
      <c r="BQ1245" s="147"/>
      <c r="BR1245" s="9">
        <f t="shared" si="361"/>
        <v>0</v>
      </c>
      <c r="BS1245" s="9">
        <f t="shared" si="362"/>
        <v>0</v>
      </c>
      <c r="BT1245" s="9">
        <f t="shared" si="363"/>
        <v>0</v>
      </c>
      <c r="BU1245" s="9" t="str">
        <f>IFERROR(_xlfn.XLOOKUP(D1245,Sheet1!B:B,Sheet1!L:L),"")</f>
        <v/>
      </c>
      <c r="BV1245" s="9" t="e">
        <f>_xlfn.XLOOKUP(BU1245,Sheet1!S:S,Sheet1!T:T)</f>
        <v>#N/A</v>
      </c>
      <c r="BW1245" s="9" t="e">
        <f>_xlfn.XLOOKUP(D1245,Sheet1!B:B,Sheet1!M:M)</f>
        <v>#N/A</v>
      </c>
      <c r="BZ1245" s="108">
        <f t="shared" si="364"/>
        <v>44.040000000000006</v>
      </c>
      <c r="CB1245" s="12">
        <f>AW1245/AY1245</f>
        <v>0.33333333333333331</v>
      </c>
      <c r="CC1245" s="12">
        <f>AX1245/AY1245</f>
        <v>0.66666666666666663</v>
      </c>
      <c r="CG1245" s="1" t="str">
        <f>IF(BO1245&lt;80,"Below 80",
IF(BO1245&lt;=120,"80-120",
IF(BO1245&lt;=200,"&gt; 120-200",
IF(BO1245&lt;=300,"&gt;200-300",
IF(BO1245&lt;=500,"&gt;300-500",
"&gt;500")))))</f>
        <v>Below 80</v>
      </c>
      <c r="CH1245" s="1" t="str">
        <f>IFERROR(_xlfn.XLOOKUP(CG1245,Scenario!M:M,Scenario!N:N),"")</f>
        <v/>
      </c>
      <c r="CI1245" s="1" t="str">
        <f t="shared" si="365"/>
        <v>No</v>
      </c>
      <c r="CJ1245" s="75">
        <v>44.04</v>
      </c>
    </row>
    <row r="1246" spans="1:88" hidden="1">
      <c r="A1246" s="2">
        <v>1245</v>
      </c>
      <c r="B1246" s="2">
        <v>2025</v>
      </c>
      <c r="C1246" s="1">
        <v>0</v>
      </c>
      <c r="D1246" s="37" t="str">
        <v>001J100000VlZTtIAN</v>
      </c>
      <c r="E1246" s="37" t="str">
        <v>KHANDELWAL STEELS</v>
      </c>
      <c r="F1246" s="37" t="str">
        <v>HARYANA</v>
      </c>
      <c r="G1246" s="37" t="str">
        <v>GURUGRAM</v>
      </c>
      <c r="H1246" s="37">
        <v>0</v>
      </c>
      <c r="I1246" s="37" t="str">
        <v>NIKUNJ UDYOG</v>
      </c>
      <c r="J1246" s="37" t="str">
        <v>Shiv Shankar Sharma</v>
      </c>
      <c r="K1246" s="37">
        <v>0</v>
      </c>
      <c r="L1246" s="37" t="str">
        <v>C12828</v>
      </c>
      <c r="M1246" s="37" t="str">
        <v>North</v>
      </c>
      <c r="N1246" s="2">
        <v>122002</v>
      </c>
      <c r="O1246" s="2" t="str">
        <v>06ABDFK0080E1ZT</v>
      </c>
      <c r="P1246" s="2">
        <v>9810007778</v>
      </c>
      <c r="Q1246" s="2" t="str">
        <v>Feb'24</v>
      </c>
      <c r="R1246" s="2">
        <v>2026</v>
      </c>
      <c r="S1246" s="1">
        <v>0</v>
      </c>
      <c r="T1246" s="2">
        <v>1000</v>
      </c>
      <c r="U1246" s="12">
        <v>5.6593333333333336E-2</v>
      </c>
      <c r="V1246" s="1" t="str">
        <v>Alien</v>
      </c>
      <c r="W1246" s="13">
        <v>0</v>
      </c>
      <c r="X1246" s="13">
        <v>0</v>
      </c>
      <c r="Y1246" s="13">
        <v>0</v>
      </c>
      <c r="Z1246" s="13">
        <v>0</v>
      </c>
      <c r="AA1246" s="13">
        <v>0</v>
      </c>
      <c r="AB1246" s="13">
        <v>0</v>
      </c>
      <c r="AC1246" s="13">
        <v>0</v>
      </c>
      <c r="AD1246" s="13">
        <v>0</v>
      </c>
      <c r="AE1246" s="13">
        <v>0</v>
      </c>
      <c r="AF1246" s="13">
        <v>0</v>
      </c>
      <c r="AG1246" s="13">
        <v>0</v>
      </c>
      <c r="AH1246" s="13">
        <v>0</v>
      </c>
      <c r="AI1246" s="13">
        <v>0</v>
      </c>
      <c r="AJ1246" s="13">
        <v>0</v>
      </c>
      <c r="AK1246" s="13">
        <v>0</v>
      </c>
      <c r="AL1246" s="13">
        <v>0</v>
      </c>
      <c r="AM1246" s="13">
        <v>0</v>
      </c>
      <c r="AN1246" s="13">
        <v>0</v>
      </c>
      <c r="AO1246" s="13">
        <v>153.12</v>
      </c>
      <c r="AP1246" s="13">
        <v>52.69</v>
      </c>
      <c r="AQ1246" s="13">
        <v>156.69999999999999</v>
      </c>
      <c r="AR1246" s="13">
        <v>103.43</v>
      </c>
      <c r="AS1246" s="13">
        <v>91.62</v>
      </c>
      <c r="AT1246" s="13">
        <v>26.41</v>
      </c>
      <c r="AU1246" s="13">
        <v>75</v>
      </c>
      <c r="AV1246" s="13">
        <v>68.37</v>
      </c>
      <c r="AW1246" s="16">
        <f t="shared" si="350"/>
        <v>658.96999999999991</v>
      </c>
      <c r="AX1246" s="16">
        <f>AW1246*2</f>
        <v>1317.9399999999998</v>
      </c>
      <c r="AY1246" s="10">
        <f t="shared" si="351"/>
        <v>1976.9099999999999</v>
      </c>
      <c r="AZ1246" s="10">
        <f>SUM(Z1246:AK1246)</f>
        <v>0</v>
      </c>
      <c r="BA1246" s="10">
        <v>1250</v>
      </c>
      <c r="BB1246" s="10">
        <f t="shared" si="352"/>
        <v>591.03000000000009</v>
      </c>
      <c r="BC1246" s="10">
        <f t="shared" si="353"/>
        <v>147.75750000000002</v>
      </c>
      <c r="BD1246" s="10">
        <f t="shared" si="354"/>
        <v>1976.9099999999999</v>
      </c>
      <c r="BE1246" s="10">
        <f t="shared" si="366"/>
        <v>-658.96999999999991</v>
      </c>
      <c r="BF1246" s="2" t="s">
        <v>119</v>
      </c>
      <c r="BG1246" s="10">
        <f t="shared" si="355"/>
        <v>69.694999999999993</v>
      </c>
      <c r="BH1246" s="36" t="s">
        <v>118</v>
      </c>
      <c r="BI1246" s="39" t="str">
        <f t="shared" si="356"/>
        <v>D</v>
      </c>
      <c r="BJ1246" s="39" t="str">
        <f t="shared" si="357"/>
        <v>E</v>
      </c>
      <c r="BK1246" s="16">
        <f>SUM(AR1246:AX1246)</f>
        <v>2341.7399999999998</v>
      </c>
      <c r="BL1246" s="10">
        <f>SUM(AL1246:AQ1246)</f>
        <v>362.51</v>
      </c>
      <c r="BM1246" s="12">
        <f t="shared" si="358"/>
        <v>1.1845455787061627</v>
      </c>
      <c r="BN1246" s="12">
        <f t="shared" si="358"/>
        <v>0.18337203008735856</v>
      </c>
      <c r="BO1246" s="9">
        <f t="shared" si="359"/>
        <v>557.55999999999995</v>
      </c>
      <c r="BP1246" s="39" t="str">
        <f t="shared" si="360"/>
        <v>C</v>
      </c>
      <c r="BQ1246" s="147" t="s">
        <v>209</v>
      </c>
      <c r="BR1246" s="9">
        <f t="shared" si="361"/>
        <v>0</v>
      </c>
      <c r="BS1246" s="9">
        <f t="shared" si="362"/>
        <v>0</v>
      </c>
      <c r="BT1246" s="9">
        <f t="shared" si="363"/>
        <v>0</v>
      </c>
      <c r="BU1246" s="9" t="str">
        <f>IFERROR(_xlfn.XLOOKUP(D1246,Sheet1!B:B,Sheet1!L:L),"")</f>
        <v/>
      </c>
      <c r="BV1246" s="9" t="e">
        <f>_xlfn.XLOOKUP(BU1246,Sheet1!S:S,Sheet1!T:T)</f>
        <v>#N/A</v>
      </c>
      <c r="BW1246" s="9" t="e">
        <f>_xlfn.XLOOKUP(D1246,Sheet1!B:B,Sheet1!M:M)</f>
        <v>#N/A</v>
      </c>
      <c r="BX1246" s="11" t="s">
        <v>123</v>
      </c>
      <c r="BZ1246" s="108">
        <f t="shared" si="364"/>
        <v>1317.94</v>
      </c>
      <c r="CB1246" s="12">
        <f>AW1246/AY1246</f>
        <v>0.33333333333333331</v>
      </c>
      <c r="CC1246" s="12">
        <f>AX1246/AY1246</f>
        <v>0.66666666666666663</v>
      </c>
      <c r="CG1246" s="1" t="str">
        <f>IF(BO1246&lt;80,"Below 80",
IF(BO1246&lt;=120,"80-120",
IF(BO1246&lt;=200,"&gt; 120-200",
IF(BO1246&lt;=300,"&gt;200-300",
IF(BO1246&lt;=500,"&gt;300-500",
"&gt;500")))))</f>
        <v>&gt;500</v>
      </c>
      <c r="CH1246" s="1" t="str">
        <f>IFERROR(_xlfn.XLOOKUP(CG1246,Scenario!M:M,Scenario!N:N),"")</f>
        <v>E</v>
      </c>
      <c r="CI1246" s="1" t="b">
        <f t="shared" si="365"/>
        <v>0</v>
      </c>
      <c r="CJ1246" s="75">
        <v>1023.4999999999999</v>
      </c>
    </row>
    <row r="1247" spans="1:88" hidden="1">
      <c r="A1247" s="2">
        <v>1246</v>
      </c>
      <c r="B1247" s="2">
        <v>2025</v>
      </c>
      <c r="C1247" s="1">
        <v>0</v>
      </c>
      <c r="D1247" s="37" t="str">
        <v>001J100000VnrOiIAJ</v>
      </c>
      <c r="E1247" s="37" t="str">
        <v>PACIFIC MINERALS PVT.LTD.</v>
      </c>
      <c r="F1247" s="37" t="str">
        <v>MADHYA PRADESH</v>
      </c>
      <c r="G1247" s="37" t="str">
        <v>BALAGHAT</v>
      </c>
      <c r="H1247" s="37">
        <v>0</v>
      </c>
      <c r="I1247" s="37" t="str">
        <v>Global Steel</v>
      </c>
      <c r="J1247" s="37" t="str">
        <v>Saurav Nath</v>
      </c>
      <c r="K1247" s="37">
        <v>0</v>
      </c>
      <c r="L1247" s="37" t="str">
        <v>C13471</v>
      </c>
      <c r="M1247" s="37" t="str">
        <v>Central</v>
      </c>
      <c r="N1247" s="2">
        <v>481001</v>
      </c>
      <c r="O1247" s="2" t="str">
        <v>23AAECP2860J1ZG</v>
      </c>
      <c r="P1247" s="2">
        <v>9754551414</v>
      </c>
      <c r="Q1247" s="2" t="str">
        <v>Jul'25</v>
      </c>
      <c r="R1247" s="2">
        <v>2026</v>
      </c>
      <c r="S1247" s="1">
        <v>0</v>
      </c>
      <c r="T1247" s="2" t="str">
        <v/>
      </c>
      <c r="U1247" s="12">
        <v>0</v>
      </c>
      <c r="V1247" s="1" t="str">
        <v>Potential Not updated</v>
      </c>
      <c r="W1247" s="13">
        <v>0</v>
      </c>
      <c r="X1247" s="13">
        <v>0</v>
      </c>
      <c r="Y1247" s="13">
        <v>0</v>
      </c>
      <c r="Z1247" s="13">
        <v>0</v>
      </c>
      <c r="AA1247" s="13">
        <v>0</v>
      </c>
      <c r="AB1247" s="13">
        <v>0</v>
      </c>
      <c r="AC1247" s="13">
        <v>0</v>
      </c>
      <c r="AD1247" s="13">
        <v>0</v>
      </c>
      <c r="AE1247" s="13">
        <v>0</v>
      </c>
      <c r="AF1247" s="13">
        <v>0</v>
      </c>
      <c r="AG1247" s="13">
        <v>0</v>
      </c>
      <c r="AH1247" s="13">
        <v>0</v>
      </c>
      <c r="AI1247" s="13">
        <v>0</v>
      </c>
      <c r="AJ1247" s="13">
        <v>0</v>
      </c>
      <c r="AK1247" s="13">
        <v>0</v>
      </c>
      <c r="AL1247" s="13">
        <v>0</v>
      </c>
      <c r="AM1247" s="13">
        <v>0</v>
      </c>
      <c r="AN1247" s="13">
        <v>0</v>
      </c>
      <c r="AO1247" s="13">
        <v>10.29</v>
      </c>
      <c r="AP1247" s="13">
        <v>0</v>
      </c>
      <c r="AQ1247" s="13">
        <v>0</v>
      </c>
      <c r="AR1247" s="13">
        <v>0</v>
      </c>
      <c r="AS1247" s="13">
        <v>0</v>
      </c>
      <c r="AT1247" s="13">
        <v>0</v>
      </c>
      <c r="AU1247" s="13">
        <v>0</v>
      </c>
      <c r="AV1247" s="13">
        <v>0</v>
      </c>
      <c r="AW1247" s="16">
        <f t="shared" si="350"/>
        <v>10.29</v>
      </c>
      <c r="AX1247" s="16">
        <v>20.58</v>
      </c>
      <c r="AY1247" s="10">
        <f t="shared" si="351"/>
        <v>30.869999999999997</v>
      </c>
      <c r="AZ1247" s="10">
        <f>SUM(Z1247:AK1247)</f>
        <v>0</v>
      </c>
      <c r="BA1247" s="10">
        <v>10</v>
      </c>
      <c r="BB1247" s="10">
        <f t="shared" si="352"/>
        <v>-0.28999999999999915</v>
      </c>
      <c r="BC1247" s="10">
        <f t="shared" si="353"/>
        <v>-7.2499999999999787E-2</v>
      </c>
      <c r="BD1247" s="10">
        <f t="shared" si="354"/>
        <v>30.869999999999997</v>
      </c>
      <c r="BE1247" s="10">
        <f t="shared" si="366"/>
        <v>-10.29</v>
      </c>
      <c r="BF1247" s="2" t="s">
        <v>119</v>
      </c>
      <c r="BG1247" s="10">
        <f t="shared" si="355"/>
        <v>1.2862499999999999</v>
      </c>
      <c r="BH1247" s="36" t="s">
        <v>118</v>
      </c>
      <c r="BI1247" s="39" t="str">
        <f t="shared" si="356"/>
        <v/>
      </c>
      <c r="BJ1247" s="39" t="str">
        <f t="shared" si="357"/>
        <v/>
      </c>
      <c r="BK1247" s="16">
        <f>SUM(AR1247:AX1247)</f>
        <v>30.869999999999997</v>
      </c>
      <c r="BL1247" s="10">
        <f>SUM(AL1247:AQ1247)</f>
        <v>10.29</v>
      </c>
      <c r="BM1247" s="12">
        <f t="shared" si="358"/>
        <v>1</v>
      </c>
      <c r="BN1247" s="12">
        <f t="shared" si="358"/>
        <v>0.33333333333333331</v>
      </c>
      <c r="BO1247" s="9">
        <f t="shared" si="359"/>
        <v>10.29</v>
      </c>
      <c r="BP1247" s="39" t="str">
        <f t="shared" si="360"/>
        <v/>
      </c>
      <c r="BQ1247" s="147"/>
      <c r="BR1247" s="9">
        <f t="shared" si="361"/>
        <v>0</v>
      </c>
      <c r="BS1247" s="9">
        <f t="shared" si="362"/>
        <v>0</v>
      </c>
      <c r="BT1247" s="9">
        <f t="shared" si="363"/>
        <v>0</v>
      </c>
      <c r="BU1247" s="9" t="str">
        <f>IFERROR(_xlfn.XLOOKUP(D1247,Sheet1!B:B,Sheet1!L:L),"")</f>
        <v/>
      </c>
      <c r="BV1247" s="9" t="e">
        <f>_xlfn.XLOOKUP(BU1247,Sheet1!S:S,Sheet1!T:T)</f>
        <v>#N/A</v>
      </c>
      <c r="BW1247" s="9" t="e">
        <f>_xlfn.XLOOKUP(D1247,Sheet1!B:B,Sheet1!M:M)</f>
        <v>#N/A</v>
      </c>
      <c r="BZ1247" s="108">
        <f t="shared" si="364"/>
        <v>20.58</v>
      </c>
      <c r="CB1247" s="12">
        <f>AW1247/AY1247</f>
        <v>0.33333333333333331</v>
      </c>
      <c r="CC1247" s="12">
        <f>AX1247/AY1247</f>
        <v>0.66666666666666663</v>
      </c>
      <c r="CG1247" s="1" t="str">
        <f>IF(BO1247&lt;80,"Below 80",
IF(BO1247&lt;=120,"80-120",
IF(BO1247&lt;=200,"&gt; 120-200",
IF(BO1247&lt;=300,"&gt;200-300",
IF(BO1247&lt;=500,"&gt;300-500",
"&gt;500")))))</f>
        <v>Below 80</v>
      </c>
      <c r="CH1247" s="1" t="str">
        <f>IFERROR(_xlfn.XLOOKUP(CG1247,Scenario!M:M,Scenario!N:N),"")</f>
        <v/>
      </c>
      <c r="CI1247" s="1" t="str">
        <f t="shared" si="365"/>
        <v>Yes</v>
      </c>
      <c r="CJ1247" s="75">
        <v>20.58</v>
      </c>
    </row>
    <row r="1248" spans="1:88" hidden="1">
      <c r="A1248" s="2">
        <v>1247</v>
      </c>
      <c r="B1248" s="2">
        <v>2025</v>
      </c>
      <c r="C1248" s="1">
        <v>0</v>
      </c>
      <c r="D1248" s="37" t="str">
        <v>0015g00001fUMFjAAO</v>
      </c>
      <c r="E1248" s="37" t="str">
        <v>M/S UTTAM STEEL TRADERS</v>
      </c>
      <c r="F1248" s="37" t="str">
        <v>PUNJAB</v>
      </c>
      <c r="G1248" s="37" t="str">
        <v>SRI MUKTSAR SAHIB</v>
      </c>
      <c r="H1248" s="37" t="str">
        <v>Malout</v>
      </c>
      <c r="I1248" s="37" t="str">
        <v>Tanvi Sales</v>
      </c>
      <c r="J1248" s="37" t="str">
        <v>Sonu Kumar</v>
      </c>
      <c r="K1248" s="37">
        <v>0</v>
      </c>
      <c r="L1248" s="37" t="str">
        <v>001J100000Vo0ZgIAJ</v>
      </c>
      <c r="M1248" s="37" t="str">
        <v>North</v>
      </c>
      <c r="N1248" s="2">
        <v>152107</v>
      </c>
      <c r="O1248" s="2" t="str">
        <v>03ABGPN1764M2ZH</v>
      </c>
      <c r="P1248" s="2">
        <v>9463049500</v>
      </c>
      <c r="Q1248" s="2" t="str">
        <v>Jul'25</v>
      </c>
      <c r="R1248" s="2">
        <v>2026</v>
      </c>
      <c r="S1248" s="1">
        <v>0</v>
      </c>
      <c r="T1248" s="2">
        <v>40</v>
      </c>
      <c r="U1248" s="12">
        <v>0.19908333333333333</v>
      </c>
      <c r="V1248" s="1" t="str">
        <v>Friendly</v>
      </c>
      <c r="W1248" s="13">
        <v>0</v>
      </c>
      <c r="X1248" s="13">
        <v>0</v>
      </c>
      <c r="Y1248" s="13">
        <v>0</v>
      </c>
      <c r="Z1248" s="13">
        <v>0</v>
      </c>
      <c r="AA1248" s="13">
        <v>0</v>
      </c>
      <c r="AB1248" s="13">
        <v>0</v>
      </c>
      <c r="AC1248" s="13">
        <v>0</v>
      </c>
      <c r="AD1248" s="13">
        <v>0</v>
      </c>
      <c r="AE1248" s="13">
        <v>0</v>
      </c>
      <c r="AF1248" s="13">
        <v>0</v>
      </c>
      <c r="AG1248" s="13">
        <v>0</v>
      </c>
      <c r="AH1248" s="13">
        <v>0</v>
      </c>
      <c r="AI1248" s="13">
        <v>0</v>
      </c>
      <c r="AJ1248" s="13">
        <v>0</v>
      </c>
      <c r="AK1248" s="13">
        <v>0</v>
      </c>
      <c r="AL1248" s="13">
        <v>0</v>
      </c>
      <c r="AM1248" s="13">
        <v>0</v>
      </c>
      <c r="AN1248" s="13">
        <v>0</v>
      </c>
      <c r="AO1248" s="13">
        <v>12</v>
      </c>
      <c r="AP1248" s="13">
        <v>0</v>
      </c>
      <c r="AQ1248" s="13">
        <v>0</v>
      </c>
      <c r="AR1248" s="13">
        <v>0</v>
      </c>
      <c r="AS1248" s="13">
        <v>0</v>
      </c>
      <c r="AT1248" s="13">
        <v>23.89</v>
      </c>
      <c r="AU1248" s="13">
        <v>0</v>
      </c>
      <c r="AV1248" s="13">
        <v>0</v>
      </c>
      <c r="AW1248" s="16">
        <f t="shared" si="350"/>
        <v>35.89</v>
      </c>
      <c r="AX1248" s="16">
        <v>24</v>
      </c>
      <c r="AY1248" s="10">
        <f t="shared" si="351"/>
        <v>59.89</v>
      </c>
      <c r="AZ1248" s="10">
        <f>SUM(Z1248:AK1248)</f>
        <v>0</v>
      </c>
      <c r="BA1248" s="10">
        <f>AY1248</f>
        <v>59.89</v>
      </c>
      <c r="BB1248" s="10">
        <f t="shared" si="352"/>
        <v>24</v>
      </c>
      <c r="BC1248" s="10">
        <f t="shared" si="353"/>
        <v>6</v>
      </c>
      <c r="BD1248" s="10">
        <f t="shared" si="354"/>
        <v>59.89</v>
      </c>
      <c r="BE1248" s="10">
        <f t="shared" si="366"/>
        <v>-35.89</v>
      </c>
      <c r="BF1248" s="2" t="s">
        <v>119</v>
      </c>
      <c r="BG1248" s="10">
        <f t="shared" si="355"/>
        <v>1.5</v>
      </c>
      <c r="BH1248" s="36" t="s">
        <v>118</v>
      </c>
      <c r="BI1248" s="39" t="str">
        <f t="shared" si="356"/>
        <v/>
      </c>
      <c r="BJ1248" s="39" t="str">
        <f t="shared" si="357"/>
        <v/>
      </c>
      <c r="BK1248" s="16">
        <f>SUM(AR1248:AX1248)</f>
        <v>83.78</v>
      </c>
      <c r="BL1248" s="10">
        <f>SUM(AL1248:AQ1248)</f>
        <v>12</v>
      </c>
      <c r="BM1248" s="12">
        <f t="shared" si="358"/>
        <v>1.3988979796293204</v>
      </c>
      <c r="BN1248" s="12">
        <f t="shared" si="358"/>
        <v>0.20036734012355986</v>
      </c>
      <c r="BO1248" s="9">
        <f t="shared" si="359"/>
        <v>12</v>
      </c>
      <c r="BP1248" s="39" t="str">
        <f t="shared" si="360"/>
        <v/>
      </c>
      <c r="BQ1248" s="147"/>
      <c r="BR1248" s="9">
        <f t="shared" si="361"/>
        <v>0</v>
      </c>
      <c r="BS1248" s="9">
        <f t="shared" si="362"/>
        <v>0</v>
      </c>
      <c r="BT1248" s="9">
        <f t="shared" si="363"/>
        <v>0</v>
      </c>
      <c r="BU1248" s="9" t="str">
        <f>IFERROR(_xlfn.XLOOKUP(D1248,Sheet1!B:B,Sheet1!L:L),"")</f>
        <v/>
      </c>
      <c r="BV1248" s="9" t="e">
        <f>_xlfn.XLOOKUP(BU1248,Sheet1!S:S,Sheet1!T:T)</f>
        <v>#N/A</v>
      </c>
      <c r="BW1248" s="9" t="e">
        <f>_xlfn.XLOOKUP(D1248,Sheet1!B:B,Sheet1!M:M)</f>
        <v>#N/A</v>
      </c>
      <c r="BZ1248" s="108">
        <f t="shared" si="364"/>
        <v>24</v>
      </c>
      <c r="CB1248" s="12">
        <f>AW1248/AY1248</f>
        <v>0.59926531975288033</v>
      </c>
      <c r="CC1248" s="12">
        <f>AX1248/AY1248</f>
        <v>0.40073468024711972</v>
      </c>
      <c r="CG1248" s="1" t="str">
        <f>IF(BO1248&lt;80,"Below 80",
IF(BO1248&lt;=120,"80-120",
IF(BO1248&lt;=200,"&gt; 120-200",
IF(BO1248&lt;=300,"&gt;200-300",
IF(BO1248&lt;=500,"&gt;300-500",
"&gt;500")))))</f>
        <v>Below 80</v>
      </c>
      <c r="CH1248" s="1" t="str">
        <f>IFERROR(_xlfn.XLOOKUP(CG1248,Scenario!M:M,Scenario!N:N),"")</f>
        <v/>
      </c>
      <c r="CI1248" s="1" t="str">
        <f t="shared" si="365"/>
        <v>Yes</v>
      </c>
      <c r="CJ1248" s="75">
        <v>24</v>
      </c>
    </row>
    <row r="1249" spans="1:88" hidden="1">
      <c r="A1249" s="2">
        <v>1248</v>
      </c>
      <c r="B1249" s="2">
        <v>2025</v>
      </c>
      <c r="C1249" s="1">
        <v>0</v>
      </c>
      <c r="D1249" s="37" t="str">
        <v>0015g00001c48EoAAI</v>
      </c>
      <c r="E1249" s="37" t="str">
        <v>BEE Jay steel</v>
      </c>
      <c r="F1249" s="37" t="str">
        <v>JAMMU AND KASHMIR</v>
      </c>
      <c r="G1249" s="37" t="str">
        <v>JAMMU</v>
      </c>
      <c r="H1249" s="37" t="str">
        <v>Jammu</v>
      </c>
      <c r="I1249" s="37" t="str">
        <v>AGGARWAL TRADERS</v>
      </c>
      <c r="J1249" s="37" t="str">
        <v>bhanu ayush</v>
      </c>
      <c r="K1249" s="37">
        <v>0</v>
      </c>
      <c r="L1249" s="37" t="str">
        <v>0015g00001gvNHH</v>
      </c>
      <c r="M1249" s="37" t="str">
        <v>North</v>
      </c>
      <c r="N1249" s="2">
        <v>180010</v>
      </c>
      <c r="O1249" s="2" t="str">
        <v>01ACHPK5279N1ZA</v>
      </c>
      <c r="P1249" s="2">
        <v>9419134222</v>
      </c>
      <c r="Q1249" s="2" t="str">
        <v>Jul'25</v>
      </c>
      <c r="R1249" s="2">
        <v>2026</v>
      </c>
      <c r="S1249" s="1">
        <v>0</v>
      </c>
      <c r="T1249" s="2">
        <v>35</v>
      </c>
      <c r="U1249" s="12">
        <v>1.3523809523809523E-2</v>
      </c>
      <c r="V1249" s="1" t="str">
        <v>Minor</v>
      </c>
      <c r="W1249" s="13">
        <v>0</v>
      </c>
      <c r="X1249" s="13">
        <v>0</v>
      </c>
      <c r="Y1249" s="13">
        <v>0</v>
      </c>
      <c r="Z1249" s="13">
        <v>0</v>
      </c>
      <c r="AA1249" s="13">
        <v>0</v>
      </c>
      <c r="AB1249" s="13">
        <v>0</v>
      </c>
      <c r="AC1249" s="13">
        <v>0</v>
      </c>
      <c r="AD1249" s="13">
        <v>0</v>
      </c>
      <c r="AE1249" s="13">
        <v>0</v>
      </c>
      <c r="AF1249" s="13">
        <v>0</v>
      </c>
      <c r="AG1249" s="13">
        <v>0</v>
      </c>
      <c r="AH1249" s="13">
        <v>0</v>
      </c>
      <c r="AI1249" s="13">
        <v>0</v>
      </c>
      <c r="AJ1249" s="13">
        <v>0</v>
      </c>
      <c r="AK1249" s="13">
        <v>0</v>
      </c>
      <c r="AL1249" s="13">
        <v>0</v>
      </c>
      <c r="AM1249" s="13">
        <v>0</v>
      </c>
      <c r="AN1249" s="13">
        <v>0</v>
      </c>
      <c r="AO1249" s="13">
        <v>1.6</v>
      </c>
      <c r="AP1249" s="13">
        <v>3.1</v>
      </c>
      <c r="AQ1249" s="13">
        <v>1.94</v>
      </c>
      <c r="AR1249" s="13">
        <v>0</v>
      </c>
      <c r="AS1249" s="13">
        <v>0</v>
      </c>
      <c r="AT1249" s="13">
        <v>0</v>
      </c>
      <c r="AU1249" s="13">
        <v>0</v>
      </c>
      <c r="AV1249" s="13">
        <v>1.42</v>
      </c>
      <c r="AW1249" s="16">
        <f t="shared" si="350"/>
        <v>6.6400000000000006</v>
      </c>
      <c r="AX1249" s="16">
        <v>13.280000000000001</v>
      </c>
      <c r="AY1249" s="10">
        <f t="shared" si="351"/>
        <v>19.920000000000002</v>
      </c>
      <c r="AZ1249" s="10">
        <f>SUM(Z1249:AK1249)</f>
        <v>0</v>
      </c>
      <c r="BA1249" s="10">
        <v>7</v>
      </c>
      <c r="BB1249" s="10">
        <f t="shared" si="352"/>
        <v>0.35999999999999943</v>
      </c>
      <c r="BC1249" s="10">
        <f t="shared" si="353"/>
        <v>8.9999999999999858E-2</v>
      </c>
      <c r="BD1249" s="10">
        <f t="shared" si="354"/>
        <v>19.920000000000002</v>
      </c>
      <c r="BE1249" s="10">
        <f t="shared" si="366"/>
        <v>-6.6400000000000006</v>
      </c>
      <c r="BF1249" s="2" t="s">
        <v>119</v>
      </c>
      <c r="BG1249" s="10">
        <f t="shared" si="355"/>
        <v>0.83000000000000007</v>
      </c>
      <c r="BH1249" s="36" t="s">
        <v>118</v>
      </c>
      <c r="BI1249" s="39" t="str">
        <f t="shared" si="356"/>
        <v/>
      </c>
      <c r="BJ1249" s="39" t="str">
        <f t="shared" si="357"/>
        <v/>
      </c>
      <c r="BK1249" s="16">
        <f>SUM(AR1249:AX1249)</f>
        <v>21.340000000000003</v>
      </c>
      <c r="BL1249" s="10">
        <f>SUM(AL1249:AQ1249)</f>
        <v>6.6400000000000006</v>
      </c>
      <c r="BM1249" s="12">
        <f t="shared" si="358"/>
        <v>1.071285140562249</v>
      </c>
      <c r="BN1249" s="12">
        <f t="shared" si="358"/>
        <v>0.33333333333333331</v>
      </c>
      <c r="BO1249" s="9">
        <f t="shared" si="359"/>
        <v>6.6400000000000006</v>
      </c>
      <c r="BP1249" s="39" t="str">
        <f t="shared" si="360"/>
        <v/>
      </c>
      <c r="BQ1249" s="147"/>
      <c r="BR1249" s="9">
        <f t="shared" si="361"/>
        <v>0</v>
      </c>
      <c r="BS1249" s="9">
        <f t="shared" si="362"/>
        <v>0</v>
      </c>
      <c r="BT1249" s="9">
        <f t="shared" si="363"/>
        <v>0</v>
      </c>
      <c r="BU1249" s="9" t="str">
        <f>IFERROR(_xlfn.XLOOKUP(D1249,Sheet1!B:B,Sheet1!L:L),"")</f>
        <v/>
      </c>
      <c r="BV1249" s="9" t="e">
        <f>_xlfn.XLOOKUP(BU1249,Sheet1!S:S,Sheet1!T:T)</f>
        <v>#N/A</v>
      </c>
      <c r="BW1249" s="9" t="e">
        <f>_xlfn.XLOOKUP(D1249,Sheet1!B:B,Sheet1!M:M)</f>
        <v>#N/A</v>
      </c>
      <c r="BZ1249" s="108">
        <f t="shared" si="364"/>
        <v>13.280000000000001</v>
      </c>
      <c r="CB1249" s="12">
        <f>AW1249/AY1249</f>
        <v>0.33333333333333331</v>
      </c>
      <c r="CC1249" s="12">
        <f>AX1249/AY1249</f>
        <v>0.66666666666666663</v>
      </c>
      <c r="CG1249" s="1" t="str">
        <f>IF(BO1249&lt;80,"Below 80",
IF(BO1249&lt;=120,"80-120",
IF(BO1249&lt;=200,"&gt; 120-200",
IF(BO1249&lt;=300,"&gt;200-300",
IF(BO1249&lt;=500,"&gt;300-500",
"&gt;500")))))</f>
        <v>Below 80</v>
      </c>
      <c r="CH1249" s="1" t="str">
        <f>IFERROR(_xlfn.XLOOKUP(CG1249,Scenario!M:M,Scenario!N:N),"")</f>
        <v/>
      </c>
      <c r="CI1249" s="1" t="str">
        <f t="shared" si="365"/>
        <v>Yes</v>
      </c>
      <c r="CJ1249" s="75">
        <v>13.280000000000001</v>
      </c>
    </row>
    <row r="1250" spans="1:88" hidden="1">
      <c r="A1250" s="2">
        <v>1249</v>
      </c>
      <c r="B1250" s="2">
        <v>2025</v>
      </c>
      <c r="C1250" s="1">
        <v>0</v>
      </c>
      <c r="D1250" s="37" t="str">
        <v>0015g00001cdWK8AAM</v>
      </c>
      <c r="E1250" s="37" t="str">
        <v>U.J ENTERPRISES</v>
      </c>
      <c r="F1250" s="37" t="str">
        <v>JAMMU AND KASHMIR</v>
      </c>
      <c r="G1250" s="37" t="str">
        <v>REASI</v>
      </c>
      <c r="H1250" s="37" t="str">
        <v>Udhampur</v>
      </c>
      <c r="I1250" s="37" t="str">
        <v>AGGARWAL TRADERS</v>
      </c>
      <c r="J1250" s="37" t="str">
        <v>bhanu ayush</v>
      </c>
      <c r="K1250" s="37">
        <v>0</v>
      </c>
      <c r="L1250" s="37" t="str">
        <v>0015g00001gvNHH</v>
      </c>
      <c r="M1250" s="37" t="str">
        <v>North</v>
      </c>
      <c r="N1250" s="2">
        <v>182121</v>
      </c>
      <c r="O1250" s="2" t="str">
        <v>01AQUPJ4412H1Z1</v>
      </c>
      <c r="P1250" s="2">
        <v>8800284568</v>
      </c>
      <c r="Q1250" s="2" t="str">
        <v>Jul'25</v>
      </c>
      <c r="R1250" s="2">
        <v>2026</v>
      </c>
      <c r="S1250" s="1">
        <v>0</v>
      </c>
      <c r="T1250" s="2">
        <v>60</v>
      </c>
      <c r="U1250" s="12">
        <v>4.4277777777777777E-2</v>
      </c>
      <c r="V1250" s="1" t="str">
        <v>Challenger</v>
      </c>
      <c r="W1250" s="13">
        <v>0</v>
      </c>
      <c r="X1250" s="13">
        <v>0</v>
      </c>
      <c r="Y1250" s="13">
        <v>0</v>
      </c>
      <c r="Z1250" s="13">
        <v>0</v>
      </c>
      <c r="AA1250" s="13">
        <v>0</v>
      </c>
      <c r="AB1250" s="13">
        <v>0</v>
      </c>
      <c r="AC1250" s="13">
        <v>0</v>
      </c>
      <c r="AD1250" s="13">
        <v>0</v>
      </c>
      <c r="AE1250" s="13">
        <v>0</v>
      </c>
      <c r="AF1250" s="13">
        <v>0</v>
      </c>
      <c r="AG1250" s="13">
        <v>0</v>
      </c>
      <c r="AH1250" s="13">
        <v>0</v>
      </c>
      <c r="AI1250" s="13">
        <v>0</v>
      </c>
      <c r="AJ1250" s="13">
        <v>0</v>
      </c>
      <c r="AK1250" s="13">
        <v>0</v>
      </c>
      <c r="AL1250" s="13">
        <v>0</v>
      </c>
      <c r="AM1250" s="13">
        <v>0</v>
      </c>
      <c r="AN1250" s="13">
        <v>0</v>
      </c>
      <c r="AO1250" s="13">
        <v>10</v>
      </c>
      <c r="AP1250" s="13">
        <v>3.03</v>
      </c>
      <c r="AQ1250" s="13">
        <v>7.1</v>
      </c>
      <c r="AR1250" s="13">
        <v>7.54</v>
      </c>
      <c r="AS1250" s="13">
        <v>3.07</v>
      </c>
      <c r="AT1250" s="13">
        <v>2.97</v>
      </c>
      <c r="AU1250" s="13">
        <v>5</v>
      </c>
      <c r="AV1250" s="13">
        <v>0</v>
      </c>
      <c r="AW1250" s="16">
        <f t="shared" si="350"/>
        <v>38.71</v>
      </c>
      <c r="AX1250" s="16">
        <v>55.339999999999996</v>
      </c>
      <c r="AY1250" s="10">
        <f t="shared" si="351"/>
        <v>94.05</v>
      </c>
      <c r="AZ1250" s="10">
        <f>SUM(Z1250:AK1250)</f>
        <v>0</v>
      </c>
      <c r="BA1250" s="10">
        <v>50</v>
      </c>
      <c r="BB1250" s="10">
        <f t="shared" si="352"/>
        <v>11.29</v>
      </c>
      <c r="BC1250" s="10">
        <f t="shared" si="353"/>
        <v>2.8224999999999998</v>
      </c>
      <c r="BD1250" s="10">
        <f t="shared" si="354"/>
        <v>94.05</v>
      </c>
      <c r="BE1250" s="10">
        <f t="shared" si="366"/>
        <v>-38.71</v>
      </c>
      <c r="BF1250" s="2" t="s">
        <v>119</v>
      </c>
      <c r="BG1250" s="10">
        <f t="shared" si="355"/>
        <v>3.8424999999999998</v>
      </c>
      <c r="BH1250" s="36" t="s">
        <v>118</v>
      </c>
      <c r="BI1250" s="39" t="str">
        <f t="shared" si="356"/>
        <v/>
      </c>
      <c r="BJ1250" s="39" t="str">
        <f t="shared" si="357"/>
        <v/>
      </c>
      <c r="BK1250" s="16">
        <f>SUM(AR1250:AX1250)</f>
        <v>112.63</v>
      </c>
      <c r="BL1250" s="10">
        <f>SUM(AL1250:AQ1250)</f>
        <v>20.13</v>
      </c>
      <c r="BM1250" s="12">
        <f t="shared" si="358"/>
        <v>1.1975544922913344</v>
      </c>
      <c r="BN1250" s="12">
        <f t="shared" si="358"/>
        <v>0.21403508771929824</v>
      </c>
      <c r="BO1250" s="9">
        <f t="shared" si="359"/>
        <v>30.74</v>
      </c>
      <c r="BP1250" s="39" t="str">
        <f t="shared" si="360"/>
        <v/>
      </c>
      <c r="BQ1250" s="147"/>
      <c r="BR1250" s="9">
        <f t="shared" si="361"/>
        <v>0</v>
      </c>
      <c r="BS1250" s="9">
        <f t="shared" si="362"/>
        <v>0</v>
      </c>
      <c r="BT1250" s="9">
        <f t="shared" si="363"/>
        <v>0</v>
      </c>
      <c r="BU1250" s="9" t="str">
        <f>IFERROR(_xlfn.XLOOKUP(D1250,Sheet1!B:B,Sheet1!L:L),"")</f>
        <v/>
      </c>
      <c r="BV1250" s="9" t="e">
        <f>_xlfn.XLOOKUP(BU1250,Sheet1!S:S,Sheet1!T:T)</f>
        <v>#N/A</v>
      </c>
      <c r="BW1250" s="9" t="e">
        <f>_xlfn.XLOOKUP(D1250,Sheet1!B:B,Sheet1!M:M)</f>
        <v>#N/A</v>
      </c>
      <c r="BZ1250" s="108">
        <f t="shared" si="364"/>
        <v>55.339999999999996</v>
      </c>
      <c r="CB1250" s="12">
        <f>AW1250/AY1250</f>
        <v>0.41158958001063267</v>
      </c>
      <c r="CC1250" s="12">
        <f>AX1250/AY1250</f>
        <v>0.58841041998936738</v>
      </c>
      <c r="CG1250" s="1" t="str">
        <f>IF(BO1250&lt;80,"Below 80",
IF(BO1250&lt;=120,"80-120",
IF(BO1250&lt;=200,"&gt; 120-200",
IF(BO1250&lt;=300,"&gt;200-300",
IF(BO1250&lt;=500,"&gt;300-500",
"&gt;500")))))</f>
        <v>Below 80</v>
      </c>
      <c r="CH1250" s="1" t="str">
        <f>IFERROR(_xlfn.XLOOKUP(CG1250,Scenario!M:M,Scenario!N:N),"")</f>
        <v/>
      </c>
      <c r="CI1250" s="1" t="str">
        <f t="shared" si="365"/>
        <v>Yes</v>
      </c>
      <c r="CJ1250" s="75">
        <v>52.269999999999996</v>
      </c>
    </row>
    <row r="1251" spans="1:88" hidden="1">
      <c r="A1251" s="2">
        <v>1250</v>
      </c>
      <c r="B1251" s="2">
        <v>2025</v>
      </c>
      <c r="C1251" s="1">
        <v>0</v>
      </c>
      <c r="D1251" s="37" t="str">
        <v>001J100000Vo73mIAB</v>
      </c>
      <c r="E1251" s="37" t="str">
        <v>MOHINDER MITTAL IRONS STEEL MERCHANTS</v>
      </c>
      <c r="F1251" s="37" t="str">
        <v>PUNJAB</v>
      </c>
      <c r="G1251" s="37" t="str">
        <v>PATIALA</v>
      </c>
      <c r="H1251" s="37">
        <v>0</v>
      </c>
      <c r="I1251" s="37" t="str">
        <v>RAMDOOT UDHYOG PRIVATE LIMITED</v>
      </c>
      <c r="J1251" s="37" t="str">
        <v>Abhishek Wadhwa</v>
      </c>
      <c r="K1251" s="37">
        <v>0</v>
      </c>
      <c r="L1251" s="37" t="str">
        <v>C13168</v>
      </c>
      <c r="M1251" s="37" t="str">
        <v>North</v>
      </c>
      <c r="N1251" s="2">
        <v>147101</v>
      </c>
      <c r="O1251" s="2" t="str">
        <v>03EPGPM9843N1Z8</v>
      </c>
      <c r="P1251" s="2">
        <v>9877206147</v>
      </c>
      <c r="Q1251" s="2" t="str">
        <v>Jul'25</v>
      </c>
      <c r="R1251" s="2">
        <v>2026</v>
      </c>
      <c r="S1251" s="1">
        <v>0</v>
      </c>
      <c r="T1251" s="2" t="str">
        <v/>
      </c>
      <c r="U1251" s="12">
        <v>0</v>
      </c>
      <c r="V1251" s="1" t="str">
        <v>Potential Not updated</v>
      </c>
      <c r="W1251" s="13">
        <v>0</v>
      </c>
      <c r="X1251" s="13">
        <v>0</v>
      </c>
      <c r="Y1251" s="13">
        <v>0</v>
      </c>
      <c r="Z1251" s="13">
        <v>0</v>
      </c>
      <c r="AA1251" s="13">
        <v>0</v>
      </c>
      <c r="AB1251" s="13">
        <v>0</v>
      </c>
      <c r="AC1251" s="13">
        <v>0</v>
      </c>
      <c r="AD1251" s="13">
        <v>0</v>
      </c>
      <c r="AE1251" s="13">
        <v>0</v>
      </c>
      <c r="AF1251" s="13">
        <v>0</v>
      </c>
      <c r="AG1251" s="13">
        <v>0</v>
      </c>
      <c r="AH1251" s="13">
        <v>0</v>
      </c>
      <c r="AI1251" s="13">
        <v>0</v>
      </c>
      <c r="AJ1251" s="13">
        <v>0</v>
      </c>
      <c r="AK1251" s="13">
        <v>0</v>
      </c>
      <c r="AL1251" s="13">
        <v>0</v>
      </c>
      <c r="AM1251" s="13">
        <v>0</v>
      </c>
      <c r="AN1251" s="13">
        <v>0</v>
      </c>
      <c r="AO1251" s="13">
        <v>23.51</v>
      </c>
      <c r="AP1251" s="13">
        <v>0</v>
      </c>
      <c r="AQ1251" s="13">
        <v>0</v>
      </c>
      <c r="AR1251" s="13">
        <v>0</v>
      </c>
      <c r="AS1251" s="13">
        <v>0</v>
      </c>
      <c r="AT1251" s="13">
        <v>0</v>
      </c>
      <c r="AU1251" s="13">
        <v>0</v>
      </c>
      <c r="AV1251" s="13">
        <v>0</v>
      </c>
      <c r="AW1251" s="16">
        <f t="shared" si="350"/>
        <v>23.51</v>
      </c>
      <c r="AX1251" s="16">
        <v>47.02</v>
      </c>
      <c r="AY1251" s="10">
        <f t="shared" si="351"/>
        <v>70.53</v>
      </c>
      <c r="AZ1251" s="10">
        <f>SUM(Z1251:AK1251)</f>
        <v>0</v>
      </c>
      <c r="BA1251" s="10">
        <f>AW1251</f>
        <v>23.51</v>
      </c>
      <c r="BB1251" s="10">
        <f t="shared" si="352"/>
        <v>0</v>
      </c>
      <c r="BC1251" s="10">
        <f t="shared" si="353"/>
        <v>0</v>
      </c>
      <c r="BD1251" s="10">
        <f t="shared" si="354"/>
        <v>70.53</v>
      </c>
      <c r="BE1251" s="10">
        <f t="shared" si="366"/>
        <v>-23.51</v>
      </c>
      <c r="BF1251" s="2" t="s">
        <v>119</v>
      </c>
      <c r="BG1251" s="10">
        <f t="shared" si="355"/>
        <v>2.9387500000000002</v>
      </c>
      <c r="BH1251" s="36" t="s">
        <v>118</v>
      </c>
      <c r="BI1251" s="39" t="str">
        <f t="shared" si="356"/>
        <v/>
      </c>
      <c r="BJ1251" s="39" t="str">
        <f t="shared" si="357"/>
        <v/>
      </c>
      <c r="BK1251" s="16">
        <f>SUM(AR1251:AX1251)</f>
        <v>70.53</v>
      </c>
      <c r="BL1251" s="10">
        <f>SUM(AL1251:AQ1251)</f>
        <v>23.51</v>
      </c>
      <c r="BM1251" s="12">
        <f t="shared" si="358"/>
        <v>1</v>
      </c>
      <c r="BN1251" s="12">
        <f t="shared" si="358"/>
        <v>0.33333333333333337</v>
      </c>
      <c r="BO1251" s="9">
        <f t="shared" si="359"/>
        <v>23.51</v>
      </c>
      <c r="BP1251" s="39" t="str">
        <f t="shared" si="360"/>
        <v/>
      </c>
      <c r="BQ1251" s="147"/>
      <c r="BR1251" s="9">
        <f t="shared" si="361"/>
        <v>0</v>
      </c>
      <c r="BS1251" s="9">
        <f t="shared" si="362"/>
        <v>0</v>
      </c>
      <c r="BT1251" s="9">
        <f t="shared" si="363"/>
        <v>0</v>
      </c>
      <c r="BU1251" s="9" t="str">
        <f>IFERROR(_xlfn.XLOOKUP(D1251,Sheet1!B:B,Sheet1!L:L),"")</f>
        <v/>
      </c>
      <c r="BV1251" s="9" t="e">
        <f>_xlfn.XLOOKUP(BU1251,Sheet1!S:S,Sheet1!T:T)</f>
        <v>#N/A</v>
      </c>
      <c r="BW1251" s="9" t="e">
        <f>_xlfn.XLOOKUP(D1251,Sheet1!B:B,Sheet1!M:M)</f>
        <v>#N/A</v>
      </c>
      <c r="BZ1251" s="108">
        <f t="shared" si="364"/>
        <v>47.019999999999996</v>
      </c>
      <c r="CB1251" s="12">
        <f>AW1251/AY1251</f>
        <v>0.33333333333333337</v>
      </c>
      <c r="CC1251" s="12">
        <f>AX1251/AY1251</f>
        <v>0.66666666666666674</v>
      </c>
      <c r="CG1251" s="1" t="str">
        <f>IF(BO1251&lt;80,"Below 80",
IF(BO1251&lt;=120,"80-120",
IF(BO1251&lt;=200,"&gt; 120-200",
IF(BO1251&lt;=300,"&gt;200-300",
IF(BO1251&lt;=500,"&gt;300-500",
"&gt;500")))))</f>
        <v>Below 80</v>
      </c>
      <c r="CH1251" s="1" t="str">
        <f>IFERROR(_xlfn.XLOOKUP(CG1251,Scenario!M:M,Scenario!N:N),"")</f>
        <v/>
      </c>
      <c r="CI1251" s="1" t="str">
        <f t="shared" si="365"/>
        <v>Yes</v>
      </c>
      <c r="CJ1251" s="75">
        <v>47.02</v>
      </c>
    </row>
    <row r="1252" spans="1:88" hidden="1">
      <c r="A1252" s="2">
        <v>1251</v>
      </c>
      <c r="B1252" s="2">
        <v>2025</v>
      </c>
      <c r="C1252" s="1">
        <v>0</v>
      </c>
      <c r="D1252" s="37" t="str">
        <v>001J100000Vnm0iIAB</v>
      </c>
      <c r="E1252" s="37" t="str">
        <v>M/S JAISWAL STEEL CORPORATION</v>
      </c>
      <c r="F1252" s="37" t="str">
        <v>UTTAR PRADESH</v>
      </c>
      <c r="G1252" s="37" t="str">
        <v>GORAKHPUR</v>
      </c>
      <c r="H1252" s="37">
        <v>0</v>
      </c>
      <c r="I1252" s="37" t="str">
        <v>GOBINDGARH IRON LLP</v>
      </c>
      <c r="J1252" s="37" t="str">
        <v>Mohd Ansari</v>
      </c>
      <c r="K1252" s="37">
        <v>0</v>
      </c>
      <c r="L1252" s="37" t="str">
        <v>C12817</v>
      </c>
      <c r="M1252" s="37" t="str">
        <v>North</v>
      </c>
      <c r="N1252" s="2">
        <v>273017</v>
      </c>
      <c r="O1252" s="2" t="str">
        <v>09AICPJ5899C1Z0</v>
      </c>
      <c r="P1252" s="2">
        <v>9129205444</v>
      </c>
      <c r="Q1252" s="2" t="str">
        <v>Jul'25</v>
      </c>
      <c r="R1252" s="2">
        <v>2026</v>
      </c>
      <c r="S1252" s="1">
        <v>0</v>
      </c>
      <c r="T1252" s="2">
        <v>100</v>
      </c>
      <c r="U1252" s="12">
        <v>0.11313333333333332</v>
      </c>
      <c r="V1252" s="1" t="str">
        <v>Star</v>
      </c>
      <c r="W1252" s="13">
        <v>0</v>
      </c>
      <c r="X1252" s="13">
        <v>0</v>
      </c>
      <c r="Y1252" s="13">
        <v>0</v>
      </c>
      <c r="Z1252" s="13">
        <v>0</v>
      </c>
      <c r="AA1252" s="13">
        <v>0</v>
      </c>
      <c r="AB1252" s="13">
        <v>0</v>
      </c>
      <c r="AC1252" s="13">
        <v>0</v>
      </c>
      <c r="AD1252" s="13">
        <v>0</v>
      </c>
      <c r="AE1252" s="13">
        <v>0</v>
      </c>
      <c r="AF1252" s="13">
        <v>0</v>
      </c>
      <c r="AG1252" s="13">
        <v>0</v>
      </c>
      <c r="AH1252" s="13">
        <v>0</v>
      </c>
      <c r="AI1252" s="13">
        <v>0</v>
      </c>
      <c r="AJ1252" s="13">
        <v>0</v>
      </c>
      <c r="AK1252" s="13">
        <v>0</v>
      </c>
      <c r="AL1252" s="13">
        <v>0</v>
      </c>
      <c r="AM1252" s="13">
        <v>0</v>
      </c>
      <c r="AN1252" s="13">
        <v>0</v>
      </c>
      <c r="AO1252" s="13">
        <v>29.93</v>
      </c>
      <c r="AP1252" s="13">
        <v>0</v>
      </c>
      <c r="AQ1252" s="13">
        <v>30.96</v>
      </c>
      <c r="AR1252" s="13">
        <v>5</v>
      </c>
      <c r="AS1252" s="13">
        <v>11</v>
      </c>
      <c r="AT1252" s="13">
        <v>0</v>
      </c>
      <c r="AU1252" s="13">
        <v>4</v>
      </c>
      <c r="AV1252" s="13">
        <v>29.94</v>
      </c>
      <c r="AW1252" s="16">
        <f t="shared" si="350"/>
        <v>80.89</v>
      </c>
      <c r="AX1252" s="16">
        <v>131.78</v>
      </c>
      <c r="AY1252" s="10">
        <f t="shared" si="351"/>
        <v>212.67000000000002</v>
      </c>
      <c r="AZ1252" s="10">
        <f>SUM(Z1252:AK1252)</f>
        <v>0</v>
      </c>
      <c r="BA1252" s="10">
        <f>AW1252+90</f>
        <v>170.89</v>
      </c>
      <c r="BB1252" s="10">
        <f t="shared" si="352"/>
        <v>89.999999999999986</v>
      </c>
      <c r="BC1252" s="10">
        <f t="shared" si="353"/>
        <v>22.499999999999996</v>
      </c>
      <c r="BD1252" s="10">
        <f t="shared" si="354"/>
        <v>212.67000000000002</v>
      </c>
      <c r="BE1252" s="10">
        <f t="shared" si="366"/>
        <v>-80.89</v>
      </c>
      <c r="BF1252" s="2" t="s">
        <v>119</v>
      </c>
      <c r="BG1252" s="10">
        <f t="shared" si="355"/>
        <v>9.6112500000000001</v>
      </c>
      <c r="BH1252" s="36" t="s">
        <v>118</v>
      </c>
      <c r="BI1252" s="39" t="str">
        <f t="shared" si="356"/>
        <v/>
      </c>
      <c r="BJ1252" s="39" t="str">
        <f t="shared" si="357"/>
        <v>A</v>
      </c>
      <c r="BK1252" s="16">
        <f>SUM(AR1252:AX1252)</f>
        <v>262.61</v>
      </c>
      <c r="BL1252" s="10">
        <f>SUM(AL1252:AQ1252)</f>
        <v>60.89</v>
      </c>
      <c r="BM1252" s="12">
        <f t="shared" si="358"/>
        <v>1.2348239055814172</v>
      </c>
      <c r="BN1252" s="12">
        <f t="shared" si="358"/>
        <v>0.28631212676917289</v>
      </c>
      <c r="BO1252" s="9">
        <f t="shared" si="359"/>
        <v>76.89</v>
      </c>
      <c r="BP1252" s="39" t="str">
        <f t="shared" si="360"/>
        <v/>
      </c>
      <c r="BQ1252" s="147"/>
      <c r="BR1252" s="9">
        <f t="shared" si="361"/>
        <v>0</v>
      </c>
      <c r="BS1252" s="9">
        <f t="shared" si="362"/>
        <v>0</v>
      </c>
      <c r="BT1252" s="9">
        <f t="shared" si="363"/>
        <v>0</v>
      </c>
      <c r="BU1252" s="9" t="str">
        <f>IFERROR(_xlfn.XLOOKUP(D1252,Sheet1!B:B,Sheet1!L:L),"")</f>
        <v/>
      </c>
      <c r="BV1252" s="9" t="e">
        <f>_xlfn.XLOOKUP(BU1252,Sheet1!S:S,Sheet1!T:T)</f>
        <v>#N/A</v>
      </c>
      <c r="BW1252" s="9" t="e">
        <f>_xlfn.XLOOKUP(D1252,Sheet1!B:B,Sheet1!M:M)</f>
        <v>#N/A</v>
      </c>
      <c r="BZ1252" s="108">
        <f t="shared" si="364"/>
        <v>131.78000000000003</v>
      </c>
      <c r="CB1252" s="12">
        <f>AW1252/AY1252</f>
        <v>0.38035453989749374</v>
      </c>
      <c r="CC1252" s="12">
        <f>AX1252/AY1252</f>
        <v>0.61964546010250621</v>
      </c>
      <c r="CG1252" s="1" t="str">
        <f>IF(BO1252&lt;80,"Below 80",
IF(BO1252&lt;=120,"80-120",
IF(BO1252&lt;=200,"&gt; 120-200",
IF(BO1252&lt;=300,"&gt;200-300",
IF(BO1252&lt;=500,"&gt;300-500",
"&gt;500")))))</f>
        <v>Below 80</v>
      </c>
      <c r="CH1252" s="1" t="str">
        <f>IFERROR(_xlfn.XLOOKUP(CG1252,Scenario!M:M,Scenario!N:N),"")</f>
        <v/>
      </c>
      <c r="CI1252" s="1" t="str">
        <f t="shared" si="365"/>
        <v>Yes</v>
      </c>
      <c r="CJ1252" s="75">
        <v>120.78</v>
      </c>
    </row>
    <row r="1253" spans="1:88" hidden="1">
      <c r="A1253" s="2">
        <v>1252</v>
      </c>
      <c r="B1253" s="2">
        <v>2025</v>
      </c>
      <c r="C1253" s="1">
        <v>0</v>
      </c>
      <c r="D1253" s="37" t="str">
        <v>0015g00001YPPc1AAH</v>
      </c>
      <c r="E1253" s="37" t="str">
        <v>Deo prakash Bhagwat parshad</v>
      </c>
      <c r="F1253" s="37" t="str">
        <v>HARYANA</v>
      </c>
      <c r="G1253" s="37" t="str">
        <v>NUH</v>
      </c>
      <c r="H1253" s="37" t="str">
        <v>Nuh</v>
      </c>
      <c r="I1253" s="37" t="str">
        <v>NIKUNJ UDYOG</v>
      </c>
      <c r="J1253" s="37" t="str">
        <v>Rahul Chauhan</v>
      </c>
      <c r="K1253" s="37">
        <v>0</v>
      </c>
      <c r="L1253" s="37" t="str">
        <v>C12828</v>
      </c>
      <c r="M1253" s="37" t="str">
        <v>North</v>
      </c>
      <c r="N1253" s="2">
        <v>122107</v>
      </c>
      <c r="O1253" s="2" t="str">
        <v>06ACUPG6738A1ZZ</v>
      </c>
      <c r="P1253" s="2">
        <v>9416150647</v>
      </c>
      <c r="Q1253" s="2" t="str">
        <v>Jul'25</v>
      </c>
      <c r="R1253" s="2">
        <v>2026</v>
      </c>
      <c r="S1253" s="1">
        <v>0</v>
      </c>
      <c r="T1253" s="2">
        <v>60</v>
      </c>
      <c r="U1253" s="12">
        <v>0</v>
      </c>
      <c r="V1253" s="1" t="str">
        <v>Challenger</v>
      </c>
      <c r="W1253" s="13">
        <v>0</v>
      </c>
      <c r="X1253" s="13">
        <v>0</v>
      </c>
      <c r="Y1253" s="13">
        <v>0</v>
      </c>
      <c r="Z1253" s="13">
        <v>0</v>
      </c>
      <c r="AA1253" s="13">
        <v>0</v>
      </c>
      <c r="AB1253" s="13">
        <v>0</v>
      </c>
      <c r="AC1253" s="13">
        <v>0</v>
      </c>
      <c r="AD1253" s="13">
        <v>0</v>
      </c>
      <c r="AE1253" s="13">
        <v>0</v>
      </c>
      <c r="AF1253" s="13">
        <v>0</v>
      </c>
      <c r="AG1253" s="13">
        <v>0</v>
      </c>
      <c r="AH1253" s="13">
        <v>0</v>
      </c>
      <c r="AI1253" s="13">
        <v>0</v>
      </c>
      <c r="AJ1253" s="13">
        <v>0</v>
      </c>
      <c r="AK1253" s="13">
        <v>0</v>
      </c>
      <c r="AL1253" s="13">
        <v>0</v>
      </c>
      <c r="AM1253" s="13">
        <v>0</v>
      </c>
      <c r="AN1253" s="13">
        <v>0</v>
      </c>
      <c r="AO1253" s="13">
        <v>11.5</v>
      </c>
      <c r="AP1253" s="13">
        <v>0</v>
      </c>
      <c r="AQ1253" s="13">
        <v>2.1</v>
      </c>
      <c r="AR1253" s="13">
        <v>3.27</v>
      </c>
      <c r="AS1253" s="13">
        <v>1.33</v>
      </c>
      <c r="AT1253" s="13">
        <v>0</v>
      </c>
      <c r="AU1253" s="13">
        <v>0</v>
      </c>
      <c r="AV1253" s="13">
        <v>0</v>
      </c>
      <c r="AW1253" s="16">
        <f t="shared" si="350"/>
        <v>18.200000000000003</v>
      </c>
      <c r="AX1253" s="16">
        <v>33.74</v>
      </c>
      <c r="AY1253" s="10">
        <f t="shared" si="351"/>
        <v>51.940000000000005</v>
      </c>
      <c r="AZ1253" s="10">
        <f>SUM(Z1253:AK1253)</f>
        <v>0</v>
      </c>
      <c r="BA1253" s="10">
        <v>30</v>
      </c>
      <c r="BB1253" s="10">
        <f t="shared" si="352"/>
        <v>11.799999999999997</v>
      </c>
      <c r="BC1253" s="10">
        <f t="shared" si="353"/>
        <v>2.9499999999999993</v>
      </c>
      <c r="BD1253" s="10">
        <f t="shared" si="354"/>
        <v>51.940000000000005</v>
      </c>
      <c r="BE1253" s="10">
        <f t="shared" si="366"/>
        <v>-18.200000000000003</v>
      </c>
      <c r="BF1253" s="2" t="s">
        <v>119</v>
      </c>
      <c r="BG1253" s="10">
        <f t="shared" si="355"/>
        <v>2.2750000000000004</v>
      </c>
      <c r="BH1253" s="36" t="s">
        <v>118</v>
      </c>
      <c r="BI1253" s="39" t="str">
        <f t="shared" si="356"/>
        <v/>
      </c>
      <c r="BJ1253" s="39" t="str">
        <f t="shared" si="357"/>
        <v/>
      </c>
      <c r="BK1253" s="16">
        <f>SUM(AR1253:AX1253)</f>
        <v>56.540000000000006</v>
      </c>
      <c r="BL1253" s="10">
        <f>SUM(AL1253:AQ1253)</f>
        <v>13.6</v>
      </c>
      <c r="BM1253" s="12">
        <f t="shared" si="358"/>
        <v>1.0885637273777435</v>
      </c>
      <c r="BN1253" s="12">
        <f t="shared" si="358"/>
        <v>0.26184058529072002</v>
      </c>
      <c r="BO1253" s="9">
        <f t="shared" si="359"/>
        <v>18.200000000000003</v>
      </c>
      <c r="BP1253" s="39" t="str">
        <f t="shared" si="360"/>
        <v/>
      </c>
      <c r="BQ1253" s="147"/>
      <c r="BR1253" s="9">
        <f t="shared" si="361"/>
        <v>0</v>
      </c>
      <c r="BS1253" s="9">
        <f t="shared" si="362"/>
        <v>0</v>
      </c>
      <c r="BT1253" s="9">
        <f t="shared" si="363"/>
        <v>0</v>
      </c>
      <c r="BU1253" s="9" t="str">
        <f>IFERROR(_xlfn.XLOOKUP(D1253,Sheet1!B:B,Sheet1!L:L),"")</f>
        <v/>
      </c>
      <c r="BV1253" s="9" t="e">
        <f>_xlfn.XLOOKUP(BU1253,Sheet1!S:S,Sheet1!T:T)</f>
        <v>#N/A</v>
      </c>
      <c r="BW1253" s="9" t="e">
        <f>_xlfn.XLOOKUP(D1253,Sheet1!B:B,Sheet1!M:M)</f>
        <v>#N/A</v>
      </c>
      <c r="BZ1253" s="108">
        <f t="shared" si="364"/>
        <v>33.74</v>
      </c>
      <c r="CB1253" s="12">
        <f>AW1253/AY1253</f>
        <v>0.35040431266846361</v>
      </c>
      <c r="CC1253" s="12">
        <f>AX1253/AY1253</f>
        <v>0.64959568733153639</v>
      </c>
      <c r="CG1253" s="1" t="str">
        <f>IF(BO1253&lt;80,"Below 80",
IF(BO1253&lt;=120,"80-120",
IF(BO1253&lt;=200,"&gt; 120-200",
IF(BO1253&lt;=300,"&gt;200-300",
IF(BO1253&lt;=500,"&gt;300-500",
"&gt;500")))))</f>
        <v>Below 80</v>
      </c>
      <c r="CH1253" s="1" t="str">
        <f>IFERROR(_xlfn.XLOOKUP(CG1253,Scenario!M:M,Scenario!N:N),"")</f>
        <v/>
      </c>
      <c r="CI1253" s="1" t="str">
        <f t="shared" si="365"/>
        <v>Yes</v>
      </c>
      <c r="CJ1253" s="75">
        <v>32.410000000000004</v>
      </c>
    </row>
    <row r="1254" spans="1:88" hidden="1">
      <c r="A1254" s="2">
        <v>1253</v>
      </c>
      <c r="B1254" s="2">
        <v>2025</v>
      </c>
      <c r="C1254" s="1">
        <v>0</v>
      </c>
      <c r="D1254" s="37" t="str">
        <v>001J100000Vo796IAB</v>
      </c>
      <c r="E1254" s="37" t="str">
        <v>SINGHAL ENTERPRISES</v>
      </c>
      <c r="F1254" s="37" t="str">
        <v>UTTAR PRADESH</v>
      </c>
      <c r="G1254" s="37" t="str">
        <v>GAUTAM BUDDHA NAGAR</v>
      </c>
      <c r="H1254" s="37">
        <v>0</v>
      </c>
      <c r="I1254" s="37" t="str">
        <v>SHASHI STEELS CORPORATION</v>
      </c>
      <c r="J1254" s="37" t="str">
        <v>Abhijeet Biswas</v>
      </c>
      <c r="K1254" s="37">
        <v>0</v>
      </c>
      <c r="L1254" s="37" t="str">
        <v>C12816</v>
      </c>
      <c r="M1254" s="37" t="str">
        <v>North</v>
      </c>
      <c r="N1254" s="2">
        <v>201301</v>
      </c>
      <c r="O1254" s="2" t="str">
        <v>09AHVPG3356R1ZC</v>
      </c>
      <c r="P1254" s="2">
        <v>8826200050</v>
      </c>
      <c r="Q1254" s="2" t="str">
        <v>Jul'25</v>
      </c>
      <c r="R1254" s="2">
        <v>2026</v>
      </c>
      <c r="S1254" s="1">
        <v>0</v>
      </c>
      <c r="T1254" s="2">
        <v>200</v>
      </c>
      <c r="U1254" s="12">
        <v>0</v>
      </c>
      <c r="V1254" s="1" t="str">
        <v>Challenger</v>
      </c>
      <c r="W1254" s="13">
        <v>0</v>
      </c>
      <c r="X1254" s="13">
        <v>0</v>
      </c>
      <c r="Y1254" s="13">
        <v>0</v>
      </c>
      <c r="Z1254" s="13">
        <v>0</v>
      </c>
      <c r="AA1254" s="13">
        <v>0</v>
      </c>
      <c r="AB1254" s="13">
        <v>0</v>
      </c>
      <c r="AC1254" s="13">
        <v>0</v>
      </c>
      <c r="AD1254" s="13">
        <v>0</v>
      </c>
      <c r="AE1254" s="13">
        <v>0</v>
      </c>
      <c r="AF1254" s="13">
        <v>0</v>
      </c>
      <c r="AG1254" s="13">
        <v>0</v>
      </c>
      <c r="AH1254" s="13">
        <v>0</v>
      </c>
      <c r="AI1254" s="13">
        <v>0</v>
      </c>
      <c r="AJ1254" s="13">
        <v>0</v>
      </c>
      <c r="AK1254" s="13">
        <v>0</v>
      </c>
      <c r="AL1254" s="13">
        <v>0</v>
      </c>
      <c r="AM1254" s="13">
        <v>0</v>
      </c>
      <c r="AN1254" s="13">
        <v>0</v>
      </c>
      <c r="AO1254" s="13">
        <v>11.67</v>
      </c>
      <c r="AP1254" s="13">
        <v>0</v>
      </c>
      <c r="AQ1254" s="13">
        <v>1</v>
      </c>
      <c r="AR1254" s="13">
        <v>0</v>
      </c>
      <c r="AS1254" s="13">
        <v>0</v>
      </c>
      <c r="AT1254" s="13">
        <v>0</v>
      </c>
      <c r="AU1254" s="13">
        <v>0</v>
      </c>
      <c r="AV1254" s="13">
        <v>0</v>
      </c>
      <c r="AW1254" s="16">
        <f t="shared" si="350"/>
        <v>12.67</v>
      </c>
      <c r="AX1254" s="16">
        <v>25.34</v>
      </c>
      <c r="AY1254" s="10">
        <f t="shared" si="351"/>
        <v>38.01</v>
      </c>
      <c r="AZ1254" s="10">
        <f>SUM(Z1254:AK1254)</f>
        <v>0</v>
      </c>
      <c r="BA1254" s="10">
        <v>25</v>
      </c>
      <c r="BB1254" s="10">
        <f t="shared" si="352"/>
        <v>12.33</v>
      </c>
      <c r="BC1254" s="10">
        <f t="shared" si="353"/>
        <v>3.0825</v>
      </c>
      <c r="BD1254" s="10">
        <f t="shared" si="354"/>
        <v>38.01</v>
      </c>
      <c r="BE1254" s="10">
        <f t="shared" si="366"/>
        <v>-12.67</v>
      </c>
      <c r="BF1254" s="2" t="s">
        <v>119</v>
      </c>
      <c r="BG1254" s="10">
        <f t="shared" si="355"/>
        <v>1.58375</v>
      </c>
      <c r="BH1254" s="36" t="s">
        <v>118</v>
      </c>
      <c r="BI1254" s="39" t="str">
        <f t="shared" si="356"/>
        <v/>
      </c>
      <c r="BJ1254" s="39" t="str">
        <f t="shared" si="357"/>
        <v/>
      </c>
      <c r="BK1254" s="16">
        <f>SUM(AR1254:AX1254)</f>
        <v>38.01</v>
      </c>
      <c r="BL1254" s="10">
        <f>SUM(AL1254:AQ1254)</f>
        <v>12.67</v>
      </c>
      <c r="BM1254" s="12">
        <f t="shared" si="358"/>
        <v>1</v>
      </c>
      <c r="BN1254" s="12">
        <f t="shared" si="358"/>
        <v>0.33333333333333337</v>
      </c>
      <c r="BO1254" s="9">
        <f t="shared" si="359"/>
        <v>12.67</v>
      </c>
      <c r="BP1254" s="39" t="str">
        <f t="shared" si="360"/>
        <v/>
      </c>
      <c r="BQ1254" s="147"/>
      <c r="BR1254" s="9">
        <f t="shared" si="361"/>
        <v>0</v>
      </c>
      <c r="BS1254" s="9">
        <f t="shared" si="362"/>
        <v>0</v>
      </c>
      <c r="BT1254" s="9">
        <f t="shared" si="363"/>
        <v>0</v>
      </c>
      <c r="BU1254" s="9" t="str">
        <f>IFERROR(_xlfn.XLOOKUP(D1254,Sheet1!B:B,Sheet1!L:L),"")</f>
        <v/>
      </c>
      <c r="BV1254" s="9" t="e">
        <f>_xlfn.XLOOKUP(BU1254,Sheet1!S:S,Sheet1!T:T)</f>
        <v>#N/A</v>
      </c>
      <c r="BW1254" s="9" t="e">
        <f>_xlfn.XLOOKUP(D1254,Sheet1!B:B,Sheet1!M:M)</f>
        <v>#N/A</v>
      </c>
      <c r="BZ1254" s="108">
        <f t="shared" si="364"/>
        <v>25.339999999999996</v>
      </c>
      <c r="CB1254" s="12">
        <f>AW1254/AY1254</f>
        <v>0.33333333333333337</v>
      </c>
      <c r="CC1254" s="12">
        <f>AX1254/AY1254</f>
        <v>0.66666666666666674</v>
      </c>
      <c r="CG1254" s="1" t="str">
        <f>IF(BO1254&lt;80,"Below 80",
IF(BO1254&lt;=120,"80-120",
IF(BO1254&lt;=200,"&gt; 120-200",
IF(BO1254&lt;=300,"&gt;200-300",
IF(BO1254&lt;=500,"&gt;300-500",
"&gt;500")))))</f>
        <v>Below 80</v>
      </c>
      <c r="CH1254" s="1" t="str">
        <f>IFERROR(_xlfn.XLOOKUP(CG1254,Scenario!M:M,Scenario!N:N),"")</f>
        <v/>
      </c>
      <c r="CI1254" s="1" t="str">
        <f t="shared" si="365"/>
        <v>Yes</v>
      </c>
      <c r="CJ1254" s="75">
        <v>25.34</v>
      </c>
    </row>
    <row r="1255" spans="1:88" hidden="1">
      <c r="A1255" s="2">
        <v>1254</v>
      </c>
      <c r="B1255" s="2">
        <v>2025</v>
      </c>
      <c r="C1255" s="1">
        <v>0</v>
      </c>
      <c r="D1255" s="37" t="str">
        <v>0015g00001YONSmAAP</v>
      </c>
      <c r="E1255" s="37" t="str">
        <v>M/S A G STEELS</v>
      </c>
      <c r="F1255" s="37" t="str">
        <v>UTTARAKHAND</v>
      </c>
      <c r="G1255" s="37" t="str">
        <v>DEHRADUN</v>
      </c>
      <c r="H1255" s="37" t="str">
        <v>Rishikesh</v>
      </c>
      <c r="I1255" s="37" t="str">
        <v>SHIVA SALES INDIA CORPORATION</v>
      </c>
      <c r="J1255" s="37" t="str">
        <v>Ravi Kumar</v>
      </c>
      <c r="K1255" s="37">
        <v>0</v>
      </c>
      <c r="L1255" s="37" t="str">
        <v>C12821</v>
      </c>
      <c r="M1255" s="37" t="str">
        <v>North</v>
      </c>
      <c r="N1255" s="2">
        <v>249201</v>
      </c>
      <c r="O1255" s="2" t="str">
        <v>05BANPP5168C1ZL</v>
      </c>
      <c r="P1255" s="2">
        <v>9412031000</v>
      </c>
      <c r="Q1255" s="2" t="str">
        <v>Jul'25</v>
      </c>
      <c r="R1255" s="2">
        <v>2026</v>
      </c>
      <c r="S1255" s="1">
        <v>0</v>
      </c>
      <c r="T1255" s="2">
        <v>75</v>
      </c>
      <c r="U1255" s="12">
        <v>8.8888888888888889E-3</v>
      </c>
      <c r="V1255" s="1" t="str">
        <v>Challenger</v>
      </c>
      <c r="W1255" s="13">
        <v>0</v>
      </c>
      <c r="X1255" s="13">
        <v>0</v>
      </c>
      <c r="Y1255" s="13">
        <v>0</v>
      </c>
      <c r="Z1255" s="13">
        <v>0</v>
      </c>
      <c r="AA1255" s="13">
        <v>0</v>
      </c>
      <c r="AB1255" s="13">
        <v>0</v>
      </c>
      <c r="AC1255" s="13">
        <v>0</v>
      </c>
      <c r="AD1255" s="13">
        <v>0</v>
      </c>
      <c r="AE1255" s="13">
        <v>0</v>
      </c>
      <c r="AF1255" s="13">
        <v>0</v>
      </c>
      <c r="AG1255" s="13">
        <v>0</v>
      </c>
      <c r="AH1255" s="13">
        <v>0</v>
      </c>
      <c r="AI1255" s="13">
        <v>0</v>
      </c>
      <c r="AJ1255" s="13">
        <v>0</v>
      </c>
      <c r="AK1255" s="13">
        <v>0</v>
      </c>
      <c r="AL1255" s="13">
        <v>0</v>
      </c>
      <c r="AM1255" s="13">
        <v>0</v>
      </c>
      <c r="AN1255" s="13">
        <v>0</v>
      </c>
      <c r="AO1255" s="13">
        <v>12.5</v>
      </c>
      <c r="AP1255" s="13">
        <v>4.5</v>
      </c>
      <c r="AQ1255" s="13">
        <v>0</v>
      </c>
      <c r="AR1255" s="13">
        <v>0</v>
      </c>
      <c r="AS1255" s="13">
        <v>0</v>
      </c>
      <c r="AT1255" s="13">
        <v>0</v>
      </c>
      <c r="AU1255" s="13">
        <v>2</v>
      </c>
      <c r="AV1255" s="13">
        <v>0</v>
      </c>
      <c r="AW1255" s="16">
        <f t="shared" si="350"/>
        <v>19</v>
      </c>
      <c r="AX1255" s="16">
        <v>34</v>
      </c>
      <c r="AY1255" s="10">
        <f t="shared" si="351"/>
        <v>53</v>
      </c>
      <c r="AZ1255" s="10">
        <f>SUM(Z1255:AK1255)</f>
        <v>0</v>
      </c>
      <c r="BA1255" s="10"/>
      <c r="BB1255" s="10">
        <f t="shared" si="352"/>
        <v>-19</v>
      </c>
      <c r="BC1255" s="10">
        <f t="shared" si="353"/>
        <v>-4.75</v>
      </c>
      <c r="BD1255" s="10">
        <f t="shared" si="354"/>
        <v>53</v>
      </c>
      <c r="BE1255" s="10">
        <f t="shared" si="366"/>
        <v>-19</v>
      </c>
      <c r="BF1255" s="2" t="s">
        <v>119</v>
      </c>
      <c r="BG1255" s="10">
        <f t="shared" si="355"/>
        <v>2.125</v>
      </c>
      <c r="BH1255" s="36" t="s">
        <v>118</v>
      </c>
      <c r="BI1255" s="39" t="str">
        <f t="shared" si="356"/>
        <v/>
      </c>
      <c r="BJ1255" s="39" t="str">
        <f t="shared" si="357"/>
        <v/>
      </c>
      <c r="BK1255" s="16">
        <f>SUM(AR1255:AX1255)</f>
        <v>55</v>
      </c>
      <c r="BL1255" s="10">
        <f>SUM(AL1255:AQ1255)</f>
        <v>17</v>
      </c>
      <c r="BM1255" s="12">
        <f t="shared" si="358"/>
        <v>1.0377358490566038</v>
      </c>
      <c r="BN1255" s="12">
        <f t="shared" si="358"/>
        <v>0.32075471698113206</v>
      </c>
      <c r="BO1255" s="9">
        <f t="shared" si="359"/>
        <v>17</v>
      </c>
      <c r="BP1255" s="39" t="str">
        <f t="shared" si="360"/>
        <v/>
      </c>
      <c r="BQ1255" s="147"/>
      <c r="BR1255" s="9">
        <f t="shared" si="361"/>
        <v>0</v>
      </c>
      <c r="BS1255" s="9">
        <f t="shared" si="362"/>
        <v>0</v>
      </c>
      <c r="BT1255" s="9">
        <f t="shared" si="363"/>
        <v>0</v>
      </c>
      <c r="BU1255" s="9" t="str">
        <f>IFERROR(_xlfn.XLOOKUP(D1255,Sheet1!B:B,Sheet1!L:L),"")</f>
        <v/>
      </c>
      <c r="BV1255" s="9" t="e">
        <f>_xlfn.XLOOKUP(BU1255,Sheet1!S:S,Sheet1!T:T)</f>
        <v>#N/A</v>
      </c>
      <c r="BW1255" s="9" t="e">
        <f>_xlfn.XLOOKUP(D1255,Sheet1!B:B,Sheet1!M:M)</f>
        <v>#N/A</v>
      </c>
      <c r="BZ1255" s="108">
        <f t="shared" si="364"/>
        <v>34</v>
      </c>
      <c r="CB1255" s="12">
        <f>AW1255/AY1255</f>
        <v>0.35849056603773582</v>
      </c>
      <c r="CC1255" s="12">
        <f>AX1255/AY1255</f>
        <v>0.64150943396226412</v>
      </c>
      <c r="CG1255" s="1" t="str">
        <f>IF(BO1255&lt;80,"Below 80",
IF(BO1255&lt;=120,"80-120",
IF(BO1255&lt;=200,"&gt; 120-200",
IF(BO1255&lt;=300,"&gt;200-300",
IF(BO1255&lt;=500,"&gt;300-500",
"&gt;500")))))</f>
        <v>Below 80</v>
      </c>
      <c r="CH1255" s="1" t="str">
        <f>IFERROR(_xlfn.XLOOKUP(CG1255,Scenario!M:M,Scenario!N:N),"")</f>
        <v/>
      </c>
      <c r="CI1255" s="1" t="str">
        <f t="shared" si="365"/>
        <v>No</v>
      </c>
      <c r="CJ1255" s="75">
        <v>34</v>
      </c>
    </row>
    <row r="1256" spans="1:88" hidden="1">
      <c r="A1256" s="2">
        <v>1255</v>
      </c>
      <c r="B1256" s="2">
        <v>2025</v>
      </c>
      <c r="C1256" s="1">
        <v>0</v>
      </c>
      <c r="D1256" s="37" t="str">
        <v>001J100000PJLQmIAP</v>
      </c>
      <c r="E1256" s="37" t="str">
        <v>M/S RAJAN BUILDERS</v>
      </c>
      <c r="F1256" s="37" t="str">
        <v>PUNJAB</v>
      </c>
      <c r="G1256" s="37" t="str">
        <v>SRI MUKTSAR SAHIB</v>
      </c>
      <c r="H1256" s="37" t="str">
        <v>Malout</v>
      </c>
      <c r="I1256" s="37" t="str">
        <v>Tanvi Sales</v>
      </c>
      <c r="J1256" s="37" t="str">
        <v>Sonu Kumar</v>
      </c>
      <c r="K1256" s="37">
        <v>0</v>
      </c>
      <c r="L1256" s="37" t="str">
        <v>001J100000Vo0ZgIAJ</v>
      </c>
      <c r="M1256" s="37" t="str">
        <v>North</v>
      </c>
      <c r="N1256" s="2">
        <v>151211</v>
      </c>
      <c r="O1256" s="2" t="str">
        <v>03GHCPB0395G1ZS</v>
      </c>
      <c r="P1256" s="2">
        <v>9729208590</v>
      </c>
      <c r="Q1256" s="2" t="str">
        <v>Jul'25</v>
      </c>
      <c r="R1256" s="2">
        <v>2026</v>
      </c>
      <c r="S1256" s="1">
        <v>0</v>
      </c>
      <c r="T1256" s="2">
        <v>40</v>
      </c>
      <c r="U1256" s="12">
        <v>0</v>
      </c>
      <c r="V1256" s="1" t="str">
        <v>Minor</v>
      </c>
      <c r="W1256" s="13">
        <v>0</v>
      </c>
      <c r="X1256" s="13">
        <v>0</v>
      </c>
      <c r="Y1256" s="13">
        <v>0</v>
      </c>
      <c r="Z1256" s="13">
        <v>0</v>
      </c>
      <c r="AA1256" s="13">
        <v>0</v>
      </c>
      <c r="AB1256" s="13">
        <v>0</v>
      </c>
      <c r="AC1256" s="13">
        <v>0</v>
      </c>
      <c r="AD1256" s="13">
        <v>0</v>
      </c>
      <c r="AE1256" s="13">
        <v>0</v>
      </c>
      <c r="AF1256" s="13">
        <v>0</v>
      </c>
      <c r="AG1256" s="13">
        <v>0</v>
      </c>
      <c r="AH1256" s="13">
        <v>0</v>
      </c>
      <c r="AI1256" s="13">
        <v>0</v>
      </c>
      <c r="AJ1256" s="13">
        <v>0</v>
      </c>
      <c r="AK1256" s="13">
        <v>0</v>
      </c>
      <c r="AL1256" s="13">
        <v>0</v>
      </c>
      <c r="AM1256" s="13">
        <v>0</v>
      </c>
      <c r="AN1256" s="13">
        <v>0</v>
      </c>
      <c r="AO1256" s="13">
        <v>12.01</v>
      </c>
      <c r="AP1256" s="13">
        <v>0</v>
      </c>
      <c r="AQ1256" s="13">
        <v>0</v>
      </c>
      <c r="AR1256" s="13">
        <v>0</v>
      </c>
      <c r="AS1256" s="13">
        <v>0</v>
      </c>
      <c r="AT1256" s="13">
        <v>0</v>
      </c>
      <c r="AU1256" s="13">
        <v>0</v>
      </c>
      <c r="AV1256" s="13">
        <v>0</v>
      </c>
      <c r="AW1256" s="16">
        <f t="shared" si="350"/>
        <v>12.01</v>
      </c>
      <c r="AX1256" s="16">
        <v>24.02</v>
      </c>
      <c r="AY1256" s="10">
        <f t="shared" si="351"/>
        <v>36.03</v>
      </c>
      <c r="AZ1256" s="10">
        <f>SUM(Z1256:AK1256)</f>
        <v>0</v>
      </c>
      <c r="BA1256" s="10">
        <f>AY1256</f>
        <v>36.03</v>
      </c>
      <c r="BB1256" s="10">
        <f t="shared" si="352"/>
        <v>24.020000000000003</v>
      </c>
      <c r="BC1256" s="10">
        <f t="shared" si="353"/>
        <v>6.0050000000000008</v>
      </c>
      <c r="BD1256" s="10">
        <f t="shared" si="354"/>
        <v>36.03</v>
      </c>
      <c r="BE1256" s="10">
        <f t="shared" si="366"/>
        <v>-12.01</v>
      </c>
      <c r="BF1256" s="2" t="s">
        <v>119</v>
      </c>
      <c r="BG1256" s="10">
        <f t="shared" si="355"/>
        <v>1.50125</v>
      </c>
      <c r="BH1256" s="36" t="s">
        <v>118</v>
      </c>
      <c r="BI1256" s="39" t="str">
        <f t="shared" si="356"/>
        <v/>
      </c>
      <c r="BJ1256" s="39" t="str">
        <f t="shared" si="357"/>
        <v/>
      </c>
      <c r="BK1256" s="16">
        <f>SUM(AR1256:AX1256)</f>
        <v>36.03</v>
      </c>
      <c r="BL1256" s="10">
        <f>SUM(AL1256:AQ1256)</f>
        <v>12.01</v>
      </c>
      <c r="BM1256" s="12">
        <f t="shared" si="358"/>
        <v>1</v>
      </c>
      <c r="BN1256" s="12">
        <f t="shared" si="358"/>
        <v>0.33333333333333331</v>
      </c>
      <c r="BO1256" s="9">
        <f t="shared" si="359"/>
        <v>12.01</v>
      </c>
      <c r="BP1256" s="39" t="str">
        <f t="shared" si="360"/>
        <v/>
      </c>
      <c r="BQ1256" s="147"/>
      <c r="BR1256" s="9">
        <f t="shared" si="361"/>
        <v>0</v>
      </c>
      <c r="BS1256" s="9">
        <f t="shared" si="362"/>
        <v>0</v>
      </c>
      <c r="BT1256" s="9">
        <f t="shared" si="363"/>
        <v>0</v>
      </c>
      <c r="BU1256" s="9" t="str">
        <f>IFERROR(_xlfn.XLOOKUP(D1256,Sheet1!B:B,Sheet1!L:L),"")</f>
        <v/>
      </c>
      <c r="BV1256" s="9" t="e">
        <f>_xlfn.XLOOKUP(BU1256,Sheet1!S:S,Sheet1!T:T)</f>
        <v>#N/A</v>
      </c>
      <c r="BW1256" s="9" t="e">
        <f>_xlfn.XLOOKUP(D1256,Sheet1!B:B,Sheet1!M:M)</f>
        <v>#N/A</v>
      </c>
      <c r="BZ1256" s="108">
        <f t="shared" si="364"/>
        <v>24.020000000000003</v>
      </c>
      <c r="CB1256" s="12">
        <f>AW1256/AY1256</f>
        <v>0.33333333333333331</v>
      </c>
      <c r="CC1256" s="12">
        <f>AX1256/AY1256</f>
        <v>0.66666666666666663</v>
      </c>
      <c r="CG1256" s="1" t="str">
        <f>IF(BO1256&lt;80,"Below 80",
IF(BO1256&lt;=120,"80-120",
IF(BO1256&lt;=200,"&gt; 120-200",
IF(BO1256&lt;=300,"&gt;200-300",
IF(BO1256&lt;=500,"&gt;300-500",
"&gt;500")))))</f>
        <v>Below 80</v>
      </c>
      <c r="CH1256" s="1" t="str">
        <f>IFERROR(_xlfn.XLOOKUP(CG1256,Scenario!M:M,Scenario!N:N),"")</f>
        <v/>
      </c>
      <c r="CI1256" s="1" t="str">
        <f t="shared" si="365"/>
        <v>Yes</v>
      </c>
      <c r="CJ1256" s="75">
        <v>24.02</v>
      </c>
    </row>
    <row r="1257" spans="1:88" hidden="1">
      <c r="A1257" s="2">
        <v>1256</v>
      </c>
      <c r="B1257" s="2">
        <v>2025</v>
      </c>
      <c r="C1257" s="1">
        <v>0</v>
      </c>
      <c r="D1257" s="37" t="str">
        <v>001J1000002jP4uIAE</v>
      </c>
      <c r="E1257" s="37" t="str">
        <v>M/S SINGHAL ENTERPRISES</v>
      </c>
      <c r="F1257" s="37" t="str">
        <v>UTTAR PRADESH</v>
      </c>
      <c r="G1257" s="37" t="str">
        <v>GHAZIPUR</v>
      </c>
      <c r="H1257" s="37" t="str">
        <v>Ghazipur</v>
      </c>
      <c r="I1257" s="37" t="str">
        <v>GLOBAL IRONTRADING PVT. LTD.</v>
      </c>
      <c r="J1257" s="37" t="str">
        <v>Divyansh Dhawal</v>
      </c>
      <c r="K1257" s="37">
        <v>0</v>
      </c>
      <c r="L1257" s="37" t="str">
        <v>C12819</v>
      </c>
      <c r="M1257" s="37" t="str">
        <v>North</v>
      </c>
      <c r="N1257" s="2">
        <v>233001</v>
      </c>
      <c r="O1257" s="2" t="str">
        <v>09Amgpa7779L1zf</v>
      </c>
      <c r="P1257" s="2">
        <v>9369695015</v>
      </c>
      <c r="Q1257" s="2" t="str">
        <v>Jul'25</v>
      </c>
      <c r="R1257" s="2">
        <v>2026</v>
      </c>
      <c r="S1257" s="1">
        <v>0</v>
      </c>
      <c r="T1257" s="2">
        <v>100</v>
      </c>
      <c r="U1257" s="12">
        <v>0</v>
      </c>
      <c r="V1257" s="1" t="str">
        <v>Challenger</v>
      </c>
      <c r="W1257" s="13">
        <v>0</v>
      </c>
      <c r="X1257" s="13">
        <v>0</v>
      </c>
      <c r="Y1257" s="13">
        <v>0</v>
      </c>
      <c r="Z1257" s="13">
        <v>0</v>
      </c>
      <c r="AA1257" s="13">
        <v>0</v>
      </c>
      <c r="AB1257" s="13">
        <v>0</v>
      </c>
      <c r="AC1257" s="13">
        <v>0</v>
      </c>
      <c r="AD1257" s="13">
        <v>0</v>
      </c>
      <c r="AE1257" s="13">
        <v>0</v>
      </c>
      <c r="AF1257" s="13">
        <v>0</v>
      </c>
      <c r="AG1257" s="13">
        <v>0</v>
      </c>
      <c r="AH1257" s="13">
        <v>0</v>
      </c>
      <c r="AI1257" s="13">
        <v>0</v>
      </c>
      <c r="AJ1257" s="13">
        <v>0</v>
      </c>
      <c r="AK1257" s="13">
        <v>0</v>
      </c>
      <c r="AL1257" s="13">
        <v>0</v>
      </c>
      <c r="AM1257" s="13">
        <v>0</v>
      </c>
      <c r="AN1257" s="13">
        <v>0</v>
      </c>
      <c r="AO1257" s="13">
        <v>34.96</v>
      </c>
      <c r="AP1257" s="13">
        <v>0</v>
      </c>
      <c r="AQ1257" s="13">
        <v>0</v>
      </c>
      <c r="AR1257" s="13">
        <v>0</v>
      </c>
      <c r="AS1257" s="13">
        <v>0</v>
      </c>
      <c r="AT1257" s="13">
        <v>0</v>
      </c>
      <c r="AU1257" s="13">
        <v>0</v>
      </c>
      <c r="AV1257" s="13">
        <v>0</v>
      </c>
      <c r="AW1257" s="16">
        <f t="shared" si="350"/>
        <v>34.96</v>
      </c>
      <c r="AX1257" s="16">
        <v>69.92</v>
      </c>
      <c r="AY1257" s="10">
        <f t="shared" si="351"/>
        <v>104.88</v>
      </c>
      <c r="AZ1257" s="10">
        <f>SUM(Z1257:AK1257)</f>
        <v>0</v>
      </c>
      <c r="BA1257" s="10">
        <f>AY1257</f>
        <v>104.88</v>
      </c>
      <c r="BB1257" s="10">
        <f t="shared" si="352"/>
        <v>69.919999999999987</v>
      </c>
      <c r="BC1257" s="10">
        <f t="shared" si="353"/>
        <v>17.479999999999997</v>
      </c>
      <c r="BD1257" s="10">
        <f t="shared" si="354"/>
        <v>104.88</v>
      </c>
      <c r="BE1257" s="10">
        <f t="shared" si="366"/>
        <v>-34.96</v>
      </c>
      <c r="BF1257" s="2" t="s">
        <v>119</v>
      </c>
      <c r="BG1257" s="10">
        <f t="shared" si="355"/>
        <v>4.37</v>
      </c>
      <c r="BH1257" s="36" t="s">
        <v>118</v>
      </c>
      <c r="BI1257" s="39" t="str">
        <f t="shared" si="356"/>
        <v/>
      </c>
      <c r="BJ1257" s="39" t="str">
        <f t="shared" si="357"/>
        <v/>
      </c>
      <c r="BK1257" s="16">
        <f>SUM(AR1257:AX1257)</f>
        <v>104.88</v>
      </c>
      <c r="BL1257" s="10">
        <f>SUM(AL1257:AQ1257)</f>
        <v>34.96</v>
      </c>
      <c r="BM1257" s="12">
        <f t="shared" si="358"/>
        <v>1</v>
      </c>
      <c r="BN1257" s="12">
        <f t="shared" si="358"/>
        <v>0.33333333333333337</v>
      </c>
      <c r="BO1257" s="9">
        <f t="shared" si="359"/>
        <v>34.96</v>
      </c>
      <c r="BP1257" s="39" t="str">
        <f t="shared" si="360"/>
        <v/>
      </c>
      <c r="BQ1257" s="147"/>
      <c r="BR1257" s="9">
        <f t="shared" si="361"/>
        <v>0</v>
      </c>
      <c r="BS1257" s="9">
        <f t="shared" si="362"/>
        <v>0</v>
      </c>
      <c r="BT1257" s="9">
        <f t="shared" si="363"/>
        <v>0</v>
      </c>
      <c r="BU1257" s="9" t="str">
        <f>IFERROR(_xlfn.XLOOKUP(D1257,Sheet1!B:B,Sheet1!L:L),"")</f>
        <v/>
      </c>
      <c r="BV1257" s="9" t="e">
        <f>_xlfn.XLOOKUP(BU1257,Sheet1!S:S,Sheet1!T:T)</f>
        <v>#N/A</v>
      </c>
      <c r="BW1257" s="9" t="e">
        <f>_xlfn.XLOOKUP(D1257,Sheet1!B:B,Sheet1!M:M)</f>
        <v>#N/A</v>
      </c>
      <c r="BZ1257" s="108">
        <f t="shared" si="364"/>
        <v>69.919999999999987</v>
      </c>
      <c r="CB1257" s="12">
        <f>AW1257/AY1257</f>
        <v>0.33333333333333337</v>
      </c>
      <c r="CC1257" s="12">
        <f>AX1257/AY1257</f>
        <v>0.66666666666666674</v>
      </c>
      <c r="CG1257" s="1" t="str">
        <f>IF(BO1257&lt;80,"Below 80",
IF(BO1257&lt;=120,"80-120",
IF(BO1257&lt;=200,"&gt; 120-200",
IF(BO1257&lt;=300,"&gt;200-300",
IF(BO1257&lt;=500,"&gt;300-500",
"&gt;500")))))</f>
        <v>Below 80</v>
      </c>
      <c r="CH1257" s="1" t="str">
        <f>IFERROR(_xlfn.XLOOKUP(CG1257,Scenario!M:M,Scenario!N:N),"")</f>
        <v/>
      </c>
      <c r="CI1257" s="1" t="str">
        <f t="shared" si="365"/>
        <v>Yes</v>
      </c>
      <c r="CJ1257" s="75">
        <v>69.92</v>
      </c>
    </row>
    <row r="1258" spans="1:88" hidden="1">
      <c r="A1258" s="2">
        <v>1257</v>
      </c>
      <c r="B1258" s="2">
        <v>2025</v>
      </c>
      <c r="C1258" s="1">
        <v>0</v>
      </c>
      <c r="D1258" s="37" t="str">
        <v>0015g00001V9TgXAAV</v>
      </c>
      <c r="E1258" s="37" t="str">
        <v>SARASWATI TRADING COMPANY</v>
      </c>
      <c r="F1258" s="37" t="str">
        <v>HARYANA</v>
      </c>
      <c r="G1258" s="37" t="str">
        <v>BHIWANI</v>
      </c>
      <c r="H1258" s="37" t="str">
        <v>Bhiwani</v>
      </c>
      <c r="I1258" s="37" t="str">
        <v>PAL CEMENT AND STEEL PVT. LTD.</v>
      </c>
      <c r="J1258" s="37" t="str">
        <v>Dinesh Kumar</v>
      </c>
      <c r="K1258" s="37">
        <v>0</v>
      </c>
      <c r="L1258" s="37" t="str">
        <v>C12827</v>
      </c>
      <c r="M1258" s="37" t="str">
        <v>North</v>
      </c>
      <c r="N1258" s="2">
        <v>127040</v>
      </c>
      <c r="O1258" s="2" t="str">
        <v>06AEGPK1643H1ZQ</v>
      </c>
      <c r="P1258" s="2">
        <v>9416732794</v>
      </c>
      <c r="Q1258" s="2" t="str">
        <v>Jul'25</v>
      </c>
      <c r="R1258" s="2">
        <v>2026</v>
      </c>
      <c r="S1258" s="1">
        <v>0</v>
      </c>
      <c r="T1258" s="2">
        <v>100</v>
      </c>
      <c r="U1258" s="12">
        <v>0</v>
      </c>
      <c r="V1258" s="1" t="str">
        <v>Challenger</v>
      </c>
      <c r="W1258" s="13">
        <v>0</v>
      </c>
      <c r="X1258" s="13">
        <v>0</v>
      </c>
      <c r="Y1258" s="13">
        <v>0</v>
      </c>
      <c r="Z1258" s="13">
        <v>0</v>
      </c>
      <c r="AA1258" s="13">
        <v>0</v>
      </c>
      <c r="AB1258" s="13">
        <v>0</v>
      </c>
      <c r="AC1258" s="13">
        <v>0</v>
      </c>
      <c r="AD1258" s="13">
        <v>0</v>
      </c>
      <c r="AE1258" s="13">
        <v>0</v>
      </c>
      <c r="AF1258" s="13">
        <v>0</v>
      </c>
      <c r="AG1258" s="13">
        <v>0</v>
      </c>
      <c r="AH1258" s="13">
        <v>0</v>
      </c>
      <c r="AI1258" s="13">
        <v>0</v>
      </c>
      <c r="AJ1258" s="13">
        <v>0</v>
      </c>
      <c r="AK1258" s="13">
        <v>0</v>
      </c>
      <c r="AL1258" s="13">
        <v>0</v>
      </c>
      <c r="AM1258" s="13">
        <v>0</v>
      </c>
      <c r="AN1258" s="13">
        <v>0</v>
      </c>
      <c r="AO1258" s="13">
        <v>12.04</v>
      </c>
      <c r="AP1258" s="13">
        <v>1</v>
      </c>
      <c r="AQ1258" s="13">
        <v>1</v>
      </c>
      <c r="AR1258" s="13">
        <v>0</v>
      </c>
      <c r="AS1258" s="13">
        <v>0</v>
      </c>
      <c r="AT1258" s="13">
        <v>0</v>
      </c>
      <c r="AU1258" s="13">
        <v>0</v>
      </c>
      <c r="AV1258" s="13">
        <v>0</v>
      </c>
      <c r="AW1258" s="16">
        <f t="shared" si="350"/>
        <v>14.04</v>
      </c>
      <c r="AX1258" s="16">
        <v>28.08</v>
      </c>
      <c r="AY1258" s="10">
        <f t="shared" si="351"/>
        <v>42.12</v>
      </c>
      <c r="AZ1258" s="10">
        <f>SUM(Z1258:AK1258)</f>
        <v>0</v>
      </c>
      <c r="BA1258" s="10">
        <v>50</v>
      </c>
      <c r="BB1258" s="10">
        <f t="shared" si="352"/>
        <v>35.96</v>
      </c>
      <c r="BC1258" s="10">
        <f t="shared" si="353"/>
        <v>8.99</v>
      </c>
      <c r="BD1258" s="10">
        <f t="shared" si="354"/>
        <v>42.12</v>
      </c>
      <c r="BE1258" s="10">
        <f t="shared" si="366"/>
        <v>-14.04</v>
      </c>
      <c r="BF1258" s="2" t="s">
        <v>119</v>
      </c>
      <c r="BG1258" s="10">
        <f t="shared" si="355"/>
        <v>1.7549999999999999</v>
      </c>
      <c r="BH1258" s="36" t="s">
        <v>118</v>
      </c>
      <c r="BI1258" s="39" t="str">
        <f t="shared" si="356"/>
        <v/>
      </c>
      <c r="BJ1258" s="39" t="str">
        <f t="shared" si="357"/>
        <v/>
      </c>
      <c r="BK1258" s="16">
        <f>SUM(AR1258:AX1258)</f>
        <v>42.12</v>
      </c>
      <c r="BL1258" s="10">
        <f>SUM(AL1258:AQ1258)</f>
        <v>14.04</v>
      </c>
      <c r="BM1258" s="12">
        <f t="shared" si="358"/>
        <v>1</v>
      </c>
      <c r="BN1258" s="12">
        <f t="shared" si="358"/>
        <v>0.33333333333333331</v>
      </c>
      <c r="BO1258" s="9">
        <f t="shared" si="359"/>
        <v>14.04</v>
      </c>
      <c r="BP1258" s="39" t="str">
        <f t="shared" si="360"/>
        <v/>
      </c>
      <c r="BQ1258" s="147"/>
      <c r="BR1258" s="9">
        <f t="shared" si="361"/>
        <v>0</v>
      </c>
      <c r="BS1258" s="9">
        <f t="shared" si="362"/>
        <v>0</v>
      </c>
      <c r="BT1258" s="9">
        <f t="shared" si="363"/>
        <v>0</v>
      </c>
      <c r="BU1258" s="9" t="str">
        <f>IFERROR(_xlfn.XLOOKUP(D1258,Sheet1!B:B,Sheet1!L:L),"")</f>
        <v/>
      </c>
      <c r="BV1258" s="9" t="e">
        <f>_xlfn.XLOOKUP(BU1258,Sheet1!S:S,Sheet1!T:T)</f>
        <v>#N/A</v>
      </c>
      <c r="BW1258" s="9" t="e">
        <f>_xlfn.XLOOKUP(D1258,Sheet1!B:B,Sheet1!M:M)</f>
        <v>#N/A</v>
      </c>
      <c r="BZ1258" s="108">
        <f t="shared" si="364"/>
        <v>28.08</v>
      </c>
      <c r="CB1258" s="12">
        <f>AW1258/AY1258</f>
        <v>0.33333333333333331</v>
      </c>
      <c r="CC1258" s="12">
        <f>AX1258/AY1258</f>
        <v>0.66666666666666663</v>
      </c>
      <c r="CG1258" s="1" t="str">
        <f>IF(BO1258&lt;80,"Below 80",
IF(BO1258&lt;=120,"80-120",
IF(BO1258&lt;=200,"&gt; 120-200",
IF(BO1258&lt;=300,"&gt;200-300",
IF(BO1258&lt;=500,"&gt;300-500",
"&gt;500")))))</f>
        <v>Below 80</v>
      </c>
      <c r="CH1258" s="1" t="str">
        <f>IFERROR(_xlfn.XLOOKUP(CG1258,Scenario!M:M,Scenario!N:N),"")</f>
        <v/>
      </c>
      <c r="CI1258" s="1" t="str">
        <f t="shared" si="365"/>
        <v>Yes</v>
      </c>
      <c r="CJ1258" s="75">
        <v>28.08</v>
      </c>
    </row>
    <row r="1259" spans="1:88" hidden="1">
      <c r="A1259" s="2">
        <v>1258</v>
      </c>
      <c r="B1259" s="2">
        <v>2025</v>
      </c>
      <c r="C1259" s="1">
        <v>0</v>
      </c>
      <c r="D1259" s="37" t="str">
        <v>0015g00001V9ThqAAF</v>
      </c>
      <c r="E1259" s="37" t="str">
        <v>NAVEEN TRADING COMPANY</v>
      </c>
      <c r="F1259" s="37" t="str">
        <v>HARYANA</v>
      </c>
      <c r="G1259" s="37" t="str">
        <v>ROHTAK</v>
      </c>
      <c r="H1259" s="37" t="str">
        <v>Rohak</v>
      </c>
      <c r="I1259" s="37" t="str">
        <v>JAI DURGA STEELS</v>
      </c>
      <c r="J1259" s="37" t="str">
        <v>Sunny Bhutani</v>
      </c>
      <c r="K1259" s="37">
        <v>0</v>
      </c>
      <c r="L1259" s="37" t="str">
        <v>C12830</v>
      </c>
      <c r="M1259" s="37" t="str">
        <v>North</v>
      </c>
      <c r="N1259" s="2">
        <v>124001</v>
      </c>
      <c r="O1259" s="2" t="str">
        <v>06AGJPK2950N1Z2</v>
      </c>
      <c r="P1259" s="2">
        <v>9215612369</v>
      </c>
      <c r="Q1259" s="2" t="str">
        <v>Jul'25</v>
      </c>
      <c r="R1259" s="2">
        <v>2026</v>
      </c>
      <c r="S1259" s="1">
        <v>0</v>
      </c>
      <c r="T1259" s="2">
        <v>120</v>
      </c>
      <c r="U1259" s="12">
        <v>0.99975000000000014</v>
      </c>
      <c r="V1259" s="1" t="str">
        <v>Star</v>
      </c>
      <c r="W1259" s="13">
        <v>0</v>
      </c>
      <c r="X1259" s="13">
        <v>0</v>
      </c>
      <c r="Y1259" s="13">
        <v>0</v>
      </c>
      <c r="Z1259" s="13">
        <v>0</v>
      </c>
      <c r="AA1259" s="13">
        <v>0</v>
      </c>
      <c r="AB1259" s="13">
        <v>0</v>
      </c>
      <c r="AC1259" s="13">
        <v>0</v>
      </c>
      <c r="AD1259" s="13">
        <v>0</v>
      </c>
      <c r="AE1259" s="13">
        <v>0</v>
      </c>
      <c r="AF1259" s="13">
        <v>0</v>
      </c>
      <c r="AG1259" s="13">
        <v>0</v>
      </c>
      <c r="AH1259" s="13">
        <v>0</v>
      </c>
      <c r="AI1259" s="13">
        <v>0</v>
      </c>
      <c r="AJ1259" s="13">
        <v>0</v>
      </c>
      <c r="AK1259" s="13">
        <v>0</v>
      </c>
      <c r="AL1259" s="13">
        <v>0</v>
      </c>
      <c r="AM1259" s="13">
        <v>0</v>
      </c>
      <c r="AN1259" s="13">
        <v>0</v>
      </c>
      <c r="AO1259" s="13">
        <v>107.29</v>
      </c>
      <c r="AP1259" s="13">
        <v>62.85</v>
      </c>
      <c r="AQ1259" s="13">
        <v>50.2</v>
      </c>
      <c r="AR1259" s="13">
        <v>0</v>
      </c>
      <c r="AS1259" s="13">
        <v>101.94</v>
      </c>
      <c r="AT1259" s="13">
        <v>0</v>
      </c>
      <c r="AU1259" s="13">
        <v>0</v>
      </c>
      <c r="AV1259" s="13">
        <v>359.91</v>
      </c>
      <c r="AW1259" s="16">
        <f t="shared" si="350"/>
        <v>322.28000000000003</v>
      </c>
      <c r="AX1259" s="16">
        <v>530.66</v>
      </c>
      <c r="AY1259" s="10">
        <v>751</v>
      </c>
      <c r="AZ1259" s="10">
        <f>SUM(Z1259:AK1259)</f>
        <v>0</v>
      </c>
      <c r="BA1259" s="10">
        <v>300</v>
      </c>
      <c r="BB1259" s="10">
        <f t="shared" si="352"/>
        <v>-22.28000000000003</v>
      </c>
      <c r="BC1259" s="10">
        <f t="shared" si="353"/>
        <v>-5.5700000000000074</v>
      </c>
      <c r="BD1259" s="10">
        <f t="shared" si="354"/>
        <v>751</v>
      </c>
      <c r="BE1259" s="10">
        <f t="shared" si="366"/>
        <v>-322.28000000000003</v>
      </c>
      <c r="BF1259" s="2" t="s">
        <v>119</v>
      </c>
      <c r="BG1259" s="10">
        <f t="shared" si="355"/>
        <v>40.285000000000004</v>
      </c>
      <c r="BH1259" s="36" t="s">
        <v>118</v>
      </c>
      <c r="BI1259" s="39" t="str">
        <f t="shared" si="356"/>
        <v>B</v>
      </c>
      <c r="BJ1259" s="39" t="str">
        <f t="shared" si="357"/>
        <v>D</v>
      </c>
      <c r="BK1259" s="16">
        <f>SUM(AR1259:AX1259)</f>
        <v>1314.79</v>
      </c>
      <c r="BL1259" s="10">
        <f>SUM(AL1259:AQ1259)</f>
        <v>220.34000000000003</v>
      </c>
      <c r="BM1259" s="12">
        <f t="shared" si="358"/>
        <v>1.7507190412782956</v>
      </c>
      <c r="BN1259" s="12">
        <f t="shared" si="358"/>
        <v>0.2933954727030626</v>
      </c>
      <c r="BO1259" s="9">
        <f t="shared" si="359"/>
        <v>322.28000000000003</v>
      </c>
      <c r="BP1259" s="39" t="str">
        <f t="shared" si="360"/>
        <v>B</v>
      </c>
      <c r="BQ1259" s="147"/>
      <c r="BR1259" s="9">
        <f t="shared" si="361"/>
        <v>0</v>
      </c>
      <c r="BS1259" s="9">
        <f t="shared" si="362"/>
        <v>0</v>
      </c>
      <c r="BT1259" s="9">
        <f t="shared" si="363"/>
        <v>0</v>
      </c>
      <c r="BU1259" s="9" t="str">
        <f>IFERROR(_xlfn.XLOOKUP(D1259,Sheet1!B:B,Sheet1!L:L),"")</f>
        <v/>
      </c>
      <c r="BV1259" s="9" t="e">
        <f>_xlfn.XLOOKUP(BU1259,Sheet1!S:S,Sheet1!T:T)</f>
        <v>#N/A</v>
      </c>
      <c r="BW1259" s="9" t="e">
        <f>_xlfn.XLOOKUP(D1259,Sheet1!B:B,Sheet1!M:M)</f>
        <v>#N/A</v>
      </c>
      <c r="BX1259" s="11" t="s">
        <v>123</v>
      </c>
      <c r="BY1259" s="1">
        <v>751</v>
      </c>
      <c r="BZ1259" s="108">
        <f t="shared" si="364"/>
        <v>428.71999999999997</v>
      </c>
      <c r="CB1259" s="12">
        <f>AW1259/AY1259</f>
        <v>0.42913448735019977</v>
      </c>
      <c r="CC1259" s="12">
        <f>AX1259/AY1259</f>
        <v>0.70660452729693735</v>
      </c>
      <c r="CG1259" s="1" t="str">
        <f>IF(BO1259&lt;80,"Below 80",
IF(BO1259&lt;=120,"80-120",
IF(BO1259&lt;=200,"&gt; 120-200",
IF(BO1259&lt;=300,"&gt;200-300",
IF(BO1259&lt;=500,"&gt;300-500",
"&gt;500")))))</f>
        <v>&gt;300-500</v>
      </c>
      <c r="CH1259" s="1" t="str">
        <f>IFERROR(_xlfn.XLOOKUP(CG1259,Scenario!M:M,Scenario!N:N),"")</f>
        <v>D</v>
      </c>
      <c r="CI1259" s="1" t="b">
        <f t="shared" si="365"/>
        <v>0</v>
      </c>
      <c r="CJ1259" s="75">
        <v>428.71999999999997</v>
      </c>
    </row>
    <row r="1260" spans="1:88" hidden="1">
      <c r="A1260" s="2">
        <v>1259</v>
      </c>
      <c r="B1260" s="2">
        <v>2025</v>
      </c>
      <c r="C1260" s="1">
        <v>0</v>
      </c>
      <c r="D1260" s="37" t="str">
        <v>001J100000Vo9xeIAB</v>
      </c>
      <c r="E1260" s="37" t="str">
        <v>S.S. BALAJI ENTERPRISES</v>
      </c>
      <c r="F1260" s="37" t="str">
        <v>HARYANA</v>
      </c>
      <c r="G1260" s="37" t="str">
        <v>YAMUNANAGAR</v>
      </c>
      <c r="H1260" s="37">
        <v>0</v>
      </c>
      <c r="I1260" s="37" t="str">
        <v>RAMDOOT UDHYOG PRIVATE LIMITED</v>
      </c>
      <c r="J1260" s="37" t="str">
        <v>Naseem Makkar</v>
      </c>
      <c r="K1260" s="37">
        <v>0</v>
      </c>
      <c r="L1260" s="37" t="str">
        <v>C13168</v>
      </c>
      <c r="M1260" s="37" t="str">
        <v>North</v>
      </c>
      <c r="N1260" s="2">
        <v>135001</v>
      </c>
      <c r="O1260" s="2" t="str">
        <v>06AHAPB8399L1ZZ</v>
      </c>
      <c r="P1260" s="2">
        <v>8222078220</v>
      </c>
      <c r="Q1260" s="2" t="str">
        <v>Jul'25</v>
      </c>
      <c r="R1260" s="2">
        <v>2026</v>
      </c>
      <c r="S1260" s="1">
        <v>0</v>
      </c>
      <c r="T1260" s="2">
        <v>100</v>
      </c>
      <c r="U1260" s="12">
        <v>0</v>
      </c>
      <c r="V1260" s="1" t="str">
        <v>Challenger</v>
      </c>
      <c r="W1260" s="13">
        <v>0</v>
      </c>
      <c r="X1260" s="13">
        <v>0</v>
      </c>
      <c r="Y1260" s="13">
        <v>0</v>
      </c>
      <c r="Z1260" s="13">
        <v>0</v>
      </c>
      <c r="AA1260" s="13">
        <v>0</v>
      </c>
      <c r="AB1260" s="13">
        <v>0</v>
      </c>
      <c r="AC1260" s="13">
        <v>0</v>
      </c>
      <c r="AD1260" s="13">
        <v>0</v>
      </c>
      <c r="AE1260" s="13">
        <v>0</v>
      </c>
      <c r="AF1260" s="13">
        <v>0</v>
      </c>
      <c r="AG1260" s="13">
        <v>0</v>
      </c>
      <c r="AH1260" s="13">
        <v>0</v>
      </c>
      <c r="AI1260" s="13">
        <v>0</v>
      </c>
      <c r="AJ1260" s="13">
        <v>0</v>
      </c>
      <c r="AK1260" s="13">
        <v>0</v>
      </c>
      <c r="AL1260" s="13">
        <v>0</v>
      </c>
      <c r="AM1260" s="13">
        <v>0</v>
      </c>
      <c r="AN1260" s="13">
        <v>0</v>
      </c>
      <c r="AO1260" s="13">
        <v>8.0399999999999991</v>
      </c>
      <c r="AP1260" s="13">
        <v>0</v>
      </c>
      <c r="AQ1260" s="13">
        <v>0</v>
      </c>
      <c r="AR1260" s="13">
        <v>0</v>
      </c>
      <c r="AS1260" s="13">
        <v>0</v>
      </c>
      <c r="AT1260" s="13">
        <v>0</v>
      </c>
      <c r="AU1260" s="13">
        <v>0</v>
      </c>
      <c r="AV1260" s="13">
        <v>0</v>
      </c>
      <c r="AW1260" s="16">
        <f t="shared" si="350"/>
        <v>8.0399999999999991</v>
      </c>
      <c r="AX1260" s="16">
        <v>16.079999999999998</v>
      </c>
      <c r="AY1260" s="10">
        <f t="shared" si="351"/>
        <v>24.119999999999997</v>
      </c>
      <c r="AZ1260" s="10">
        <f>SUM(Z1260:AK1260)</f>
        <v>0</v>
      </c>
      <c r="BA1260" s="10">
        <f>AW1260</f>
        <v>8.0399999999999991</v>
      </c>
      <c r="BB1260" s="10">
        <f t="shared" si="352"/>
        <v>0</v>
      </c>
      <c r="BC1260" s="10">
        <f t="shared" si="353"/>
        <v>0</v>
      </c>
      <c r="BD1260" s="10">
        <f t="shared" si="354"/>
        <v>24.119999999999997</v>
      </c>
      <c r="BE1260" s="10">
        <f t="shared" si="366"/>
        <v>-8.0399999999999991</v>
      </c>
      <c r="BF1260" s="2" t="s">
        <v>119</v>
      </c>
      <c r="BG1260" s="10">
        <f t="shared" si="355"/>
        <v>1.0049999999999999</v>
      </c>
      <c r="BH1260" s="36" t="s">
        <v>118</v>
      </c>
      <c r="BI1260" s="39" t="str">
        <f t="shared" si="356"/>
        <v/>
      </c>
      <c r="BJ1260" s="39" t="str">
        <f t="shared" si="357"/>
        <v/>
      </c>
      <c r="BK1260" s="16">
        <f>SUM(AR1260:AX1260)</f>
        <v>24.119999999999997</v>
      </c>
      <c r="BL1260" s="10">
        <f>SUM(AL1260:AQ1260)</f>
        <v>8.0399999999999991</v>
      </c>
      <c r="BM1260" s="12">
        <f t="shared" si="358"/>
        <v>1</v>
      </c>
      <c r="BN1260" s="12">
        <f t="shared" si="358"/>
        <v>0.33333333333333331</v>
      </c>
      <c r="BO1260" s="9">
        <f t="shared" si="359"/>
        <v>8.0399999999999991</v>
      </c>
      <c r="BP1260" s="39" t="str">
        <f t="shared" si="360"/>
        <v/>
      </c>
      <c r="BQ1260" s="147"/>
      <c r="BR1260" s="9">
        <f t="shared" si="361"/>
        <v>0</v>
      </c>
      <c r="BS1260" s="9">
        <f t="shared" si="362"/>
        <v>0</v>
      </c>
      <c r="BT1260" s="9">
        <f t="shared" si="363"/>
        <v>0</v>
      </c>
      <c r="BU1260" s="9" t="str">
        <f>IFERROR(_xlfn.XLOOKUP(D1260,Sheet1!B:B,Sheet1!L:L),"")</f>
        <v/>
      </c>
      <c r="BV1260" s="9" t="e">
        <f>_xlfn.XLOOKUP(BU1260,Sheet1!S:S,Sheet1!T:T)</f>
        <v>#N/A</v>
      </c>
      <c r="BW1260" s="9" t="e">
        <f>_xlfn.XLOOKUP(D1260,Sheet1!B:B,Sheet1!M:M)</f>
        <v>#N/A</v>
      </c>
      <c r="BZ1260" s="108">
        <f t="shared" si="364"/>
        <v>16.079999999999998</v>
      </c>
      <c r="CB1260" s="12">
        <f>AW1260/AY1260</f>
        <v>0.33333333333333331</v>
      </c>
      <c r="CC1260" s="12">
        <f>AX1260/AY1260</f>
        <v>0.66666666666666663</v>
      </c>
      <c r="CG1260" s="1" t="str">
        <f>IF(BO1260&lt;80,"Below 80",
IF(BO1260&lt;=120,"80-120",
IF(BO1260&lt;=200,"&gt; 120-200",
IF(BO1260&lt;=300,"&gt;200-300",
IF(BO1260&lt;=500,"&gt;300-500",
"&gt;500")))))</f>
        <v>Below 80</v>
      </c>
      <c r="CH1260" s="1" t="str">
        <f>IFERROR(_xlfn.XLOOKUP(CG1260,Scenario!M:M,Scenario!N:N),"")</f>
        <v/>
      </c>
      <c r="CI1260" s="1" t="str">
        <f t="shared" si="365"/>
        <v>Yes</v>
      </c>
      <c r="CJ1260" s="75">
        <v>16.079999999999998</v>
      </c>
    </row>
    <row r="1261" spans="1:88" hidden="1">
      <c r="A1261" s="2">
        <v>1260</v>
      </c>
      <c r="B1261" s="2">
        <v>2025</v>
      </c>
      <c r="C1261" s="1">
        <v>0</v>
      </c>
      <c r="D1261" s="37" t="str">
        <v>001J1000002kQfDIAU</v>
      </c>
      <c r="E1261" s="37" t="str">
        <v>JAISHREE ENTERPRISES</v>
      </c>
      <c r="F1261" s="37" t="str">
        <v>CHHATTISGARH</v>
      </c>
      <c r="G1261" s="37" t="str">
        <v>KONDAGAON</v>
      </c>
      <c r="H1261" s="37" t="str">
        <v>KESHKAL</v>
      </c>
      <c r="I1261" s="37" t="str">
        <v>SSTL (INDIA) PRIVATE LIMITED</v>
      </c>
      <c r="J1261" s="37" t="str">
        <v>Saurav Nath</v>
      </c>
      <c r="K1261" s="37">
        <v>0</v>
      </c>
      <c r="L1261" s="37" t="str">
        <v>C13295</v>
      </c>
      <c r="M1261" s="37" t="str">
        <v>Central</v>
      </c>
      <c r="N1261" s="2">
        <v>494331</v>
      </c>
      <c r="O1261" s="2" t="str">
        <v>22ANFPP9776N1Z6</v>
      </c>
      <c r="P1261" s="2">
        <v>9893168511</v>
      </c>
      <c r="Q1261" s="2" t="str">
        <v>Jul'25</v>
      </c>
      <c r="R1261" s="2">
        <v>2026</v>
      </c>
      <c r="S1261" s="1">
        <v>0</v>
      </c>
      <c r="T1261" s="2">
        <v>70</v>
      </c>
      <c r="U1261" s="12">
        <v>0</v>
      </c>
      <c r="V1261" s="1" t="str">
        <v>Challenger</v>
      </c>
      <c r="W1261" s="13">
        <v>0</v>
      </c>
      <c r="X1261" s="13">
        <v>0</v>
      </c>
      <c r="Y1261" s="13">
        <v>0</v>
      </c>
      <c r="Z1261" s="13">
        <v>0</v>
      </c>
      <c r="AA1261" s="13">
        <v>0</v>
      </c>
      <c r="AB1261" s="13">
        <v>0</v>
      </c>
      <c r="AC1261" s="13">
        <v>0</v>
      </c>
      <c r="AD1261" s="13">
        <v>0</v>
      </c>
      <c r="AE1261" s="13">
        <v>0</v>
      </c>
      <c r="AF1261" s="13">
        <v>0</v>
      </c>
      <c r="AG1261" s="13">
        <v>0</v>
      </c>
      <c r="AH1261" s="13">
        <v>0</v>
      </c>
      <c r="AI1261" s="13">
        <v>0</v>
      </c>
      <c r="AJ1261" s="13">
        <v>0</v>
      </c>
      <c r="AK1261" s="13">
        <v>0</v>
      </c>
      <c r="AL1261" s="13">
        <v>0</v>
      </c>
      <c r="AM1261" s="13">
        <v>0</v>
      </c>
      <c r="AN1261" s="13">
        <v>0</v>
      </c>
      <c r="AO1261" s="13">
        <v>31.04</v>
      </c>
      <c r="AP1261" s="13">
        <v>0</v>
      </c>
      <c r="AQ1261" s="13">
        <v>0</v>
      </c>
      <c r="AR1261" s="13">
        <v>0</v>
      </c>
      <c r="AS1261" s="13">
        <v>0</v>
      </c>
      <c r="AT1261" s="13">
        <v>0</v>
      </c>
      <c r="AU1261" s="13">
        <v>0</v>
      </c>
      <c r="AV1261" s="13">
        <v>0</v>
      </c>
      <c r="AW1261" s="16">
        <f t="shared" si="350"/>
        <v>31.04</v>
      </c>
      <c r="AX1261" s="16">
        <v>62.08</v>
      </c>
      <c r="AY1261" s="10">
        <f t="shared" si="351"/>
        <v>93.12</v>
      </c>
      <c r="AZ1261" s="10">
        <f>SUM(Z1261:AK1261)</f>
        <v>0</v>
      </c>
      <c r="BA1261" s="10">
        <v>60</v>
      </c>
      <c r="BB1261" s="10">
        <f t="shared" si="352"/>
        <v>28.96</v>
      </c>
      <c r="BC1261" s="10">
        <f t="shared" si="353"/>
        <v>7.24</v>
      </c>
      <c r="BD1261" s="10">
        <f t="shared" si="354"/>
        <v>93.12</v>
      </c>
      <c r="BE1261" s="10">
        <f t="shared" si="366"/>
        <v>-31.04</v>
      </c>
      <c r="BF1261" s="2" t="s">
        <v>119</v>
      </c>
      <c r="BG1261" s="10">
        <f t="shared" si="355"/>
        <v>3.88</v>
      </c>
      <c r="BH1261" s="36" t="s">
        <v>118</v>
      </c>
      <c r="BI1261" s="39" t="str">
        <f t="shared" si="356"/>
        <v/>
      </c>
      <c r="BJ1261" s="39" t="str">
        <f t="shared" si="357"/>
        <v/>
      </c>
      <c r="BK1261" s="16">
        <f>SUM(AR1261:AX1261)</f>
        <v>93.12</v>
      </c>
      <c r="BL1261" s="10">
        <f>SUM(AL1261:AQ1261)</f>
        <v>31.04</v>
      </c>
      <c r="BM1261" s="12">
        <f t="shared" si="358"/>
        <v>1</v>
      </c>
      <c r="BN1261" s="12">
        <f t="shared" si="358"/>
        <v>0.33333333333333331</v>
      </c>
      <c r="BO1261" s="9">
        <f t="shared" si="359"/>
        <v>31.04</v>
      </c>
      <c r="BP1261" s="39" t="str">
        <f t="shared" si="360"/>
        <v/>
      </c>
      <c r="BQ1261" s="147"/>
      <c r="BR1261" s="9">
        <f t="shared" si="361"/>
        <v>0</v>
      </c>
      <c r="BS1261" s="9">
        <f t="shared" si="362"/>
        <v>0</v>
      </c>
      <c r="BT1261" s="9">
        <f t="shared" si="363"/>
        <v>0</v>
      </c>
      <c r="BU1261" s="9" t="str">
        <f>IFERROR(_xlfn.XLOOKUP(D1261,Sheet1!B:B,Sheet1!L:L),"")</f>
        <v/>
      </c>
      <c r="BV1261" s="9" t="e">
        <f>_xlfn.XLOOKUP(BU1261,Sheet1!S:S,Sheet1!T:T)</f>
        <v>#N/A</v>
      </c>
      <c r="BW1261" s="9" t="e">
        <f>_xlfn.XLOOKUP(D1261,Sheet1!B:B,Sheet1!M:M)</f>
        <v>#N/A</v>
      </c>
      <c r="BZ1261" s="108">
        <f t="shared" si="364"/>
        <v>62.080000000000005</v>
      </c>
      <c r="CB1261" s="12">
        <f>AW1261/AY1261</f>
        <v>0.33333333333333331</v>
      </c>
      <c r="CC1261" s="12">
        <f>AX1261/AY1261</f>
        <v>0.66666666666666663</v>
      </c>
      <c r="CG1261" s="1" t="str">
        <f>IF(BO1261&lt;80,"Below 80",
IF(BO1261&lt;=120,"80-120",
IF(BO1261&lt;=200,"&gt; 120-200",
IF(BO1261&lt;=300,"&gt;200-300",
IF(BO1261&lt;=500,"&gt;300-500",
"&gt;500")))))</f>
        <v>Below 80</v>
      </c>
      <c r="CH1261" s="1" t="str">
        <f>IFERROR(_xlfn.XLOOKUP(CG1261,Scenario!M:M,Scenario!N:N),"")</f>
        <v/>
      </c>
      <c r="CI1261" s="1" t="str">
        <f t="shared" si="365"/>
        <v>Yes</v>
      </c>
      <c r="CJ1261" s="75">
        <v>62.08</v>
      </c>
    </row>
    <row r="1262" spans="1:88" hidden="1">
      <c r="A1262" s="2">
        <v>1261</v>
      </c>
      <c r="B1262" s="2">
        <v>2025</v>
      </c>
      <c r="C1262" s="1">
        <v>0</v>
      </c>
      <c r="D1262" s="37" t="str">
        <v>001J1000003mTeuIAE</v>
      </c>
      <c r="E1262" s="37" t="str">
        <v>GURU NANAK IRON &amp; HARD WARE STORE</v>
      </c>
      <c r="F1262" s="37" t="str">
        <v>PUNJAB</v>
      </c>
      <c r="G1262" s="37" t="str">
        <v>LUDHIANA</v>
      </c>
      <c r="H1262" s="37" t="str">
        <v>Ludhiana</v>
      </c>
      <c r="I1262" s="37" t="str">
        <v>PAL CEMENT AND STEEL PVT. LTD.</v>
      </c>
      <c r="J1262" s="37" t="str">
        <v>Abhishek Wadhwa</v>
      </c>
      <c r="K1262" s="37">
        <v>0</v>
      </c>
      <c r="L1262" s="37" t="str">
        <v>C12827</v>
      </c>
      <c r="M1262" s="37" t="str">
        <v>North</v>
      </c>
      <c r="N1262" s="2">
        <v>141003</v>
      </c>
      <c r="O1262" s="2" t="str">
        <v>03AAYPA9953G1ZD</v>
      </c>
      <c r="P1262" s="2">
        <v>9501032157</v>
      </c>
      <c r="Q1262" s="2" t="str">
        <v>Jul'25</v>
      </c>
      <c r="R1262" s="2">
        <v>2026</v>
      </c>
      <c r="S1262" s="1">
        <v>0</v>
      </c>
      <c r="T1262" s="2">
        <v>200</v>
      </c>
      <c r="U1262" s="12">
        <v>0.81441666666666668</v>
      </c>
      <c r="V1262" s="1" t="str">
        <v>Star</v>
      </c>
      <c r="W1262" s="13">
        <v>0</v>
      </c>
      <c r="X1262" s="13">
        <v>0</v>
      </c>
      <c r="Y1262" s="13">
        <v>0</v>
      </c>
      <c r="Z1262" s="13">
        <v>0</v>
      </c>
      <c r="AA1262" s="13">
        <v>0</v>
      </c>
      <c r="AB1262" s="13">
        <v>0</v>
      </c>
      <c r="AC1262" s="13">
        <v>0</v>
      </c>
      <c r="AD1262" s="13">
        <v>0</v>
      </c>
      <c r="AE1262" s="13">
        <v>0</v>
      </c>
      <c r="AF1262" s="13">
        <v>0</v>
      </c>
      <c r="AG1262" s="13">
        <v>0</v>
      </c>
      <c r="AH1262" s="13">
        <v>0</v>
      </c>
      <c r="AI1262" s="13">
        <v>0</v>
      </c>
      <c r="AJ1262" s="13">
        <v>0</v>
      </c>
      <c r="AK1262" s="13">
        <v>0</v>
      </c>
      <c r="AL1262" s="13">
        <v>0</v>
      </c>
      <c r="AM1262" s="13">
        <v>0</v>
      </c>
      <c r="AN1262" s="13">
        <v>0</v>
      </c>
      <c r="AO1262" s="13">
        <v>34.82</v>
      </c>
      <c r="AP1262" s="13">
        <v>0</v>
      </c>
      <c r="AQ1262" s="13">
        <v>10.93</v>
      </c>
      <c r="AR1262" s="13">
        <v>125.59</v>
      </c>
      <c r="AS1262" s="13">
        <v>244.47</v>
      </c>
      <c r="AT1262" s="13">
        <v>263.86</v>
      </c>
      <c r="AU1262" s="13">
        <v>67</v>
      </c>
      <c r="AV1262" s="13">
        <v>157.79</v>
      </c>
      <c r="AW1262" s="16">
        <f t="shared" si="350"/>
        <v>746.67000000000007</v>
      </c>
      <c r="AX1262" s="16">
        <f t="shared" ref="AX1262:AX1264" si="367">AW1262*2</f>
        <v>1493.3400000000001</v>
      </c>
      <c r="AY1262" s="10">
        <f t="shared" si="351"/>
        <v>2240.0100000000002</v>
      </c>
      <c r="AZ1262" s="10">
        <f>SUM(Z1262:AK1262)</f>
        <v>0</v>
      </c>
      <c r="BA1262" s="10">
        <f>AW1262+329</f>
        <v>1075.67</v>
      </c>
      <c r="BB1262" s="10">
        <f t="shared" si="352"/>
        <v>329</v>
      </c>
      <c r="BC1262" s="10">
        <f t="shared" si="353"/>
        <v>82.25</v>
      </c>
      <c r="BD1262" s="10">
        <f t="shared" si="354"/>
        <v>2240.0100000000002</v>
      </c>
      <c r="BE1262" s="10">
        <f t="shared" si="366"/>
        <v>-746.67000000000007</v>
      </c>
      <c r="BF1262" s="2" t="s">
        <v>119</v>
      </c>
      <c r="BG1262" s="10">
        <f t="shared" si="355"/>
        <v>51.97625</v>
      </c>
      <c r="BH1262" s="36" t="s">
        <v>118</v>
      </c>
      <c r="BI1262" s="39" t="str">
        <f t="shared" si="356"/>
        <v>D</v>
      </c>
      <c r="BJ1262" s="39" t="str">
        <f t="shared" si="357"/>
        <v>E</v>
      </c>
      <c r="BK1262" s="16">
        <f>SUM(AR1262:AX1262)</f>
        <v>3098.7200000000003</v>
      </c>
      <c r="BL1262" s="10">
        <f>SUM(AL1262:AQ1262)</f>
        <v>45.75</v>
      </c>
      <c r="BM1262" s="12">
        <f t="shared" si="358"/>
        <v>1.3833509671831823</v>
      </c>
      <c r="BN1262" s="12">
        <f t="shared" si="358"/>
        <v>2.0424015964214445E-2</v>
      </c>
      <c r="BO1262" s="9">
        <f t="shared" si="359"/>
        <v>415.81</v>
      </c>
      <c r="BP1262" s="39" t="str">
        <f t="shared" si="360"/>
        <v>B</v>
      </c>
      <c r="BQ1262" s="147"/>
      <c r="BR1262" s="9">
        <f t="shared" si="361"/>
        <v>0</v>
      </c>
      <c r="BS1262" s="9">
        <f t="shared" si="362"/>
        <v>0</v>
      </c>
      <c r="BT1262" s="9">
        <f t="shared" si="363"/>
        <v>0</v>
      </c>
      <c r="BU1262" s="9" t="str">
        <f>IFERROR(_xlfn.XLOOKUP(D1262,Sheet1!B:B,Sheet1!L:L),"")</f>
        <v/>
      </c>
      <c r="BV1262" s="9" t="e">
        <f>_xlfn.XLOOKUP(BU1262,Sheet1!S:S,Sheet1!T:T)</f>
        <v>#N/A</v>
      </c>
      <c r="BW1262" s="9" t="e">
        <f>_xlfn.XLOOKUP(D1262,Sheet1!B:B,Sheet1!M:M)</f>
        <v>#N/A</v>
      </c>
      <c r="BX1262" s="11" t="s">
        <v>123</v>
      </c>
      <c r="BZ1262" s="108">
        <f t="shared" si="364"/>
        <v>1493.3400000000001</v>
      </c>
      <c r="CB1262" s="12">
        <f>AW1262/AY1262</f>
        <v>0.33333333333333331</v>
      </c>
      <c r="CC1262" s="12">
        <f>AX1262/AY1262</f>
        <v>0.66666666666666663</v>
      </c>
      <c r="CG1262" s="1" t="str">
        <f>IF(BO1262&lt;80,"Below 80",
IF(BO1262&lt;=120,"80-120",
IF(BO1262&lt;=200,"&gt; 120-200",
IF(BO1262&lt;=300,"&gt;200-300",
IF(BO1262&lt;=500,"&gt;300-500",
"&gt;500")))))</f>
        <v>&gt;300-500</v>
      </c>
      <c r="CH1262" s="1" t="str">
        <f>IFERROR(_xlfn.XLOOKUP(CG1262,Scenario!M:M,Scenario!N:N),"")</f>
        <v>D</v>
      </c>
      <c r="CI1262" s="1" t="b">
        <f t="shared" si="365"/>
        <v>0</v>
      </c>
      <c r="CJ1262" s="75">
        <v>587.15</v>
      </c>
    </row>
    <row r="1263" spans="1:88" hidden="1">
      <c r="A1263" s="2">
        <v>1262</v>
      </c>
      <c r="B1263" s="2">
        <v>2025</v>
      </c>
      <c r="C1263" s="1">
        <v>0</v>
      </c>
      <c r="D1263" s="37" t="str">
        <v>001J100000JruCNIAZ</v>
      </c>
      <c r="E1263" s="37" t="str">
        <v>LALIT IRON STORE</v>
      </c>
      <c r="F1263" s="37" t="str">
        <v>HARYANA</v>
      </c>
      <c r="G1263" s="37" t="str">
        <v>ROHTAK</v>
      </c>
      <c r="H1263" s="37">
        <v>0</v>
      </c>
      <c r="I1263" s="37" t="str">
        <v>JAI DURGA STEELS</v>
      </c>
      <c r="J1263" s="37" t="str">
        <v>Sunny Bhutani</v>
      </c>
      <c r="K1263" s="37">
        <v>0</v>
      </c>
      <c r="L1263" s="37" t="str">
        <v>C12830</v>
      </c>
      <c r="M1263" s="37" t="str">
        <v>North</v>
      </c>
      <c r="N1263" s="2">
        <v>124001</v>
      </c>
      <c r="O1263" s="2" t="str">
        <v>06AQVPL2033M1ZG</v>
      </c>
      <c r="P1263" s="2">
        <v>8930001917</v>
      </c>
      <c r="Q1263" s="2" t="str">
        <v>Jul'25</v>
      </c>
      <c r="R1263" s="2">
        <v>2026</v>
      </c>
      <c r="S1263" s="1">
        <v>0</v>
      </c>
      <c r="T1263" s="2">
        <v>80</v>
      </c>
      <c r="U1263" s="12">
        <v>0</v>
      </c>
      <c r="V1263" s="1" t="str">
        <v>Challenger</v>
      </c>
      <c r="W1263" s="13">
        <v>0</v>
      </c>
      <c r="X1263" s="13">
        <v>0</v>
      </c>
      <c r="Y1263" s="13">
        <v>0</v>
      </c>
      <c r="Z1263" s="13">
        <v>0</v>
      </c>
      <c r="AA1263" s="13">
        <v>0</v>
      </c>
      <c r="AB1263" s="13">
        <v>0</v>
      </c>
      <c r="AC1263" s="13">
        <v>0</v>
      </c>
      <c r="AD1263" s="13">
        <v>0</v>
      </c>
      <c r="AE1263" s="13">
        <v>0</v>
      </c>
      <c r="AF1263" s="13">
        <v>0</v>
      </c>
      <c r="AG1263" s="13">
        <v>0</v>
      </c>
      <c r="AH1263" s="13">
        <v>0</v>
      </c>
      <c r="AI1263" s="13">
        <v>0</v>
      </c>
      <c r="AJ1263" s="13">
        <v>0</v>
      </c>
      <c r="AK1263" s="13">
        <v>0</v>
      </c>
      <c r="AL1263" s="13">
        <v>0</v>
      </c>
      <c r="AM1263" s="13">
        <v>0</v>
      </c>
      <c r="AN1263" s="13">
        <v>0</v>
      </c>
      <c r="AO1263" s="13">
        <v>71.72</v>
      </c>
      <c r="AP1263" s="13">
        <v>51.33</v>
      </c>
      <c r="AQ1263" s="13">
        <v>0</v>
      </c>
      <c r="AR1263" s="13">
        <v>0</v>
      </c>
      <c r="AS1263" s="13">
        <v>0</v>
      </c>
      <c r="AT1263" s="13">
        <v>0</v>
      </c>
      <c r="AU1263" s="13">
        <v>0</v>
      </c>
      <c r="AV1263" s="13">
        <v>0</v>
      </c>
      <c r="AW1263" s="16">
        <f t="shared" si="350"/>
        <v>123.05</v>
      </c>
      <c r="AX1263" s="16">
        <f t="shared" si="367"/>
        <v>246.1</v>
      </c>
      <c r="AY1263" s="10">
        <f t="shared" si="351"/>
        <v>369.15</v>
      </c>
      <c r="AZ1263" s="10">
        <f>SUM(Z1263:AK1263)</f>
        <v>0</v>
      </c>
      <c r="BA1263" s="10">
        <v>123</v>
      </c>
      <c r="BB1263" s="10">
        <f t="shared" si="352"/>
        <v>-4.9999999999997158E-2</v>
      </c>
      <c r="BC1263" s="10">
        <f t="shared" si="353"/>
        <v>-1.2499999999999289E-2</v>
      </c>
      <c r="BD1263" s="10">
        <f t="shared" si="354"/>
        <v>369.15</v>
      </c>
      <c r="BE1263" s="10">
        <f t="shared" si="366"/>
        <v>-123.05</v>
      </c>
      <c r="BF1263" s="2" t="s">
        <v>119</v>
      </c>
      <c r="BG1263" s="10">
        <f t="shared" si="355"/>
        <v>15.38125</v>
      </c>
      <c r="BH1263" s="36" t="s">
        <v>118</v>
      </c>
      <c r="BI1263" s="39" t="str">
        <f t="shared" si="356"/>
        <v/>
      </c>
      <c r="BJ1263" s="39" t="str">
        <f t="shared" si="357"/>
        <v>B</v>
      </c>
      <c r="BK1263" s="16">
        <f>SUM(AR1263:AX1263)</f>
        <v>369.15</v>
      </c>
      <c r="BL1263" s="10">
        <f>SUM(AL1263:AQ1263)</f>
        <v>123.05</v>
      </c>
      <c r="BM1263" s="12">
        <f t="shared" si="358"/>
        <v>1</v>
      </c>
      <c r="BN1263" s="12">
        <f t="shared" si="358"/>
        <v>0.33333333333333337</v>
      </c>
      <c r="BO1263" s="9">
        <f t="shared" si="359"/>
        <v>123.05</v>
      </c>
      <c r="BP1263" s="39" t="str">
        <f t="shared" si="360"/>
        <v/>
      </c>
      <c r="BQ1263" s="147"/>
      <c r="BR1263" s="9">
        <f t="shared" si="361"/>
        <v>0</v>
      </c>
      <c r="BS1263" s="9">
        <f t="shared" si="362"/>
        <v>0</v>
      </c>
      <c r="BT1263" s="9">
        <f t="shared" si="363"/>
        <v>0</v>
      </c>
      <c r="BU1263" s="9" t="str">
        <f>IFERROR(_xlfn.XLOOKUP(D1263,Sheet1!B:B,Sheet1!L:L),"")</f>
        <v/>
      </c>
      <c r="BV1263" s="9" t="e">
        <f>_xlfn.XLOOKUP(BU1263,Sheet1!S:S,Sheet1!T:T)</f>
        <v>#N/A</v>
      </c>
      <c r="BW1263" s="9" t="e">
        <f>_xlfn.XLOOKUP(D1263,Sheet1!B:B,Sheet1!M:M)</f>
        <v>#N/A</v>
      </c>
      <c r="BX1263" s="11" t="s">
        <v>123</v>
      </c>
      <c r="BZ1263" s="108">
        <f t="shared" si="364"/>
        <v>246.09999999999997</v>
      </c>
      <c r="CB1263" s="12">
        <f>AW1263/AY1263</f>
        <v>0.33333333333333337</v>
      </c>
      <c r="CC1263" s="12">
        <f>AX1263/AY1263</f>
        <v>0.66666666666666674</v>
      </c>
      <c r="CG1263" s="1" t="str">
        <f>IF(BO1263&lt;80,"Below 80",
IF(BO1263&lt;=120,"80-120",
IF(BO1263&lt;=200,"&gt; 120-200",
IF(BO1263&lt;=300,"&gt;200-300",
IF(BO1263&lt;=500,"&gt;300-500",
"&gt;500")))))</f>
        <v>&gt; 120-200</v>
      </c>
      <c r="CH1263" s="1" t="str">
        <f>IFERROR(_xlfn.XLOOKUP(CG1263,Scenario!M:M,Scenario!N:N),"")</f>
        <v>B</v>
      </c>
      <c r="CI1263" s="1" t="str">
        <f t="shared" si="365"/>
        <v>Yes</v>
      </c>
      <c r="CJ1263" s="75">
        <v>246.1</v>
      </c>
    </row>
    <row r="1264" spans="1:88" hidden="1">
      <c r="A1264" s="2">
        <v>1263</v>
      </c>
      <c r="B1264" s="2">
        <v>2025</v>
      </c>
      <c r="C1264" s="1">
        <v>0</v>
      </c>
      <c r="D1264" s="37" t="str">
        <v>001fw000001P9AnAAK</v>
      </c>
      <c r="E1264" s="37" t="str">
        <v>M/S ROYAL INTERNATIONAL</v>
      </c>
      <c r="F1264" s="37" t="str">
        <v>HARYANA</v>
      </c>
      <c r="G1264" s="37" t="str">
        <v>AMBALA</v>
      </c>
      <c r="H1264" s="37">
        <v>0</v>
      </c>
      <c r="I1264" s="37" t="str">
        <v>RAMDOOT UDHYOG PRIVATE LIMITED</v>
      </c>
      <c r="J1264" s="37" t="str">
        <v>Deepak Dhiman</v>
      </c>
      <c r="K1264" s="37">
        <v>0</v>
      </c>
      <c r="L1264" s="37" t="str">
        <v>C13168</v>
      </c>
      <c r="M1264" s="37" t="str">
        <v>North</v>
      </c>
      <c r="N1264" s="2">
        <v>133001</v>
      </c>
      <c r="O1264" s="2" t="str">
        <v>06AXHPB5880B1ZS</v>
      </c>
      <c r="P1264" s="2">
        <v>8283821244</v>
      </c>
      <c r="Q1264" s="2" t="str">
        <v>Jul'25</v>
      </c>
      <c r="R1264" s="2">
        <v>2026</v>
      </c>
      <c r="S1264" s="1">
        <v>0</v>
      </c>
      <c r="T1264" s="2">
        <v>100</v>
      </c>
      <c r="U1264" s="12">
        <v>0</v>
      </c>
      <c r="V1264" s="1" t="str">
        <v>Challenger</v>
      </c>
      <c r="W1264" s="13">
        <v>0</v>
      </c>
      <c r="X1264" s="13">
        <v>0</v>
      </c>
      <c r="Y1264" s="13">
        <v>0</v>
      </c>
      <c r="Z1264" s="13">
        <v>0</v>
      </c>
      <c r="AA1264" s="13">
        <v>0</v>
      </c>
      <c r="AB1264" s="13">
        <v>0</v>
      </c>
      <c r="AC1264" s="13">
        <v>0</v>
      </c>
      <c r="AD1264" s="13">
        <v>0</v>
      </c>
      <c r="AE1264" s="13">
        <v>0</v>
      </c>
      <c r="AF1264" s="13">
        <v>0</v>
      </c>
      <c r="AG1264" s="13">
        <v>0</v>
      </c>
      <c r="AH1264" s="13">
        <v>0</v>
      </c>
      <c r="AI1264" s="13">
        <v>0</v>
      </c>
      <c r="AJ1264" s="13">
        <v>0</v>
      </c>
      <c r="AK1264" s="13">
        <v>0</v>
      </c>
      <c r="AL1264" s="13">
        <v>0</v>
      </c>
      <c r="AM1264" s="13">
        <v>0</v>
      </c>
      <c r="AN1264" s="13">
        <v>0</v>
      </c>
      <c r="AO1264" s="13">
        <v>68.56</v>
      </c>
      <c r="AP1264" s="13">
        <v>0</v>
      </c>
      <c r="AQ1264" s="13">
        <v>0</v>
      </c>
      <c r="AR1264" s="13">
        <v>0</v>
      </c>
      <c r="AS1264" s="13">
        <v>0</v>
      </c>
      <c r="AT1264" s="13">
        <v>0</v>
      </c>
      <c r="AU1264" s="13">
        <v>0</v>
      </c>
      <c r="AV1264" s="13">
        <v>0</v>
      </c>
      <c r="AW1264" s="16">
        <f t="shared" si="350"/>
        <v>68.56</v>
      </c>
      <c r="AX1264" s="16">
        <f t="shared" si="367"/>
        <v>137.12</v>
      </c>
      <c r="AY1264" s="10">
        <f t="shared" si="351"/>
        <v>205.68</v>
      </c>
      <c r="AZ1264" s="10">
        <f>SUM(Z1264:AK1264)</f>
        <v>0</v>
      </c>
      <c r="BA1264" s="10">
        <f>AY1264</f>
        <v>205.68</v>
      </c>
      <c r="BB1264" s="10">
        <f t="shared" si="352"/>
        <v>137.12</v>
      </c>
      <c r="BC1264" s="10">
        <f t="shared" si="353"/>
        <v>34.28</v>
      </c>
      <c r="BD1264" s="10">
        <f t="shared" si="354"/>
        <v>205.68</v>
      </c>
      <c r="BE1264" s="10">
        <f t="shared" si="366"/>
        <v>-68.56</v>
      </c>
      <c r="BF1264" s="2" t="s">
        <v>119</v>
      </c>
      <c r="BG1264" s="10">
        <f t="shared" si="355"/>
        <v>8.57</v>
      </c>
      <c r="BH1264" s="36" t="s">
        <v>118</v>
      </c>
      <c r="BI1264" s="39" t="str">
        <f t="shared" si="356"/>
        <v>A</v>
      </c>
      <c r="BJ1264" s="39" t="str">
        <f t="shared" si="357"/>
        <v>A</v>
      </c>
      <c r="BK1264" s="16">
        <f>SUM(AR1264:AX1264)</f>
        <v>205.68</v>
      </c>
      <c r="BL1264" s="10">
        <f>SUM(AL1264:AQ1264)</f>
        <v>68.56</v>
      </c>
      <c r="BM1264" s="12">
        <f t="shared" si="358"/>
        <v>1</v>
      </c>
      <c r="BN1264" s="12">
        <f t="shared" si="358"/>
        <v>0.33333333333333331</v>
      </c>
      <c r="BO1264" s="9">
        <f t="shared" si="359"/>
        <v>68.56</v>
      </c>
      <c r="BP1264" s="39" t="str">
        <f t="shared" si="360"/>
        <v/>
      </c>
      <c r="BQ1264" s="147"/>
      <c r="BR1264" s="9">
        <f t="shared" si="361"/>
        <v>0</v>
      </c>
      <c r="BS1264" s="9">
        <f t="shared" si="362"/>
        <v>0</v>
      </c>
      <c r="BT1264" s="9">
        <f t="shared" si="363"/>
        <v>0</v>
      </c>
      <c r="BU1264" s="9" t="str">
        <f>IFERROR(_xlfn.XLOOKUP(D1264,Sheet1!B:B,Sheet1!L:L),"")</f>
        <v/>
      </c>
      <c r="BV1264" s="9" t="e">
        <f>_xlfn.XLOOKUP(BU1264,Sheet1!S:S,Sheet1!T:T)</f>
        <v>#N/A</v>
      </c>
      <c r="BW1264" s="9" t="e">
        <f>_xlfn.XLOOKUP(D1264,Sheet1!B:B,Sheet1!M:M)</f>
        <v>#N/A</v>
      </c>
      <c r="BX1264" s="11" t="s">
        <v>123</v>
      </c>
      <c r="BZ1264" s="108">
        <f t="shared" si="364"/>
        <v>137.12</v>
      </c>
      <c r="CB1264" s="12">
        <f>AW1264/AY1264</f>
        <v>0.33333333333333331</v>
      </c>
      <c r="CC1264" s="12">
        <f>AX1264/AY1264</f>
        <v>0.66666666666666663</v>
      </c>
      <c r="CG1264" s="1" t="str">
        <f>IF(BO1264&lt;80,"Below 80",
IF(BO1264&lt;=120,"80-120",
IF(BO1264&lt;=200,"&gt; 120-200",
IF(BO1264&lt;=300,"&gt;200-300",
IF(BO1264&lt;=500,"&gt;300-500",
"&gt;500")))))</f>
        <v>Below 80</v>
      </c>
      <c r="CH1264" s="1" t="str">
        <f>IFERROR(_xlfn.XLOOKUP(CG1264,Scenario!M:M,Scenario!N:N),"")</f>
        <v/>
      </c>
      <c r="CI1264" s="1" t="b">
        <f t="shared" si="365"/>
        <v>0</v>
      </c>
      <c r="CJ1264" s="75">
        <v>137.12</v>
      </c>
    </row>
    <row r="1265" spans="1:88" hidden="1">
      <c r="A1265" s="2">
        <v>1264</v>
      </c>
      <c r="B1265" s="2">
        <v>2025</v>
      </c>
      <c r="C1265" s="1">
        <v>0</v>
      </c>
      <c r="D1265" s="37" t="str">
        <v>001J100000VncwQIAR</v>
      </c>
      <c r="E1265" s="37" t="str">
        <v>JYOTI TRADERS</v>
      </c>
      <c r="F1265" s="37" t="str">
        <v>BIHAR</v>
      </c>
      <c r="G1265" s="37" t="str">
        <v>NALANDA</v>
      </c>
      <c r="H1265" s="37">
        <v>0</v>
      </c>
      <c r="I1265" s="37" t="str">
        <v>MEWARAM MADHUSUDAN PRASAD &amp; SONS</v>
      </c>
      <c r="J1265" s="37" t="str">
        <v>Praveen Kumar</v>
      </c>
      <c r="K1265" s="37">
        <v>0</v>
      </c>
      <c r="L1265" s="37" t="str">
        <v>001J100000S01ukIAB</v>
      </c>
      <c r="M1265" s="37" t="str">
        <v>East</v>
      </c>
      <c r="N1265" s="2">
        <v>803116</v>
      </c>
      <c r="O1265" s="2" t="str">
        <v>10ADXPP4864D1ZC</v>
      </c>
      <c r="P1265" s="2">
        <v>9334771003</v>
      </c>
      <c r="Q1265" s="2" t="str">
        <v>Jul'25</v>
      </c>
      <c r="R1265" s="2">
        <v>2026</v>
      </c>
      <c r="S1265" s="1">
        <v>0</v>
      </c>
      <c r="T1265" s="2">
        <v>500</v>
      </c>
      <c r="U1265" s="12">
        <v>0</v>
      </c>
      <c r="V1265" s="1" t="str">
        <v>Alien</v>
      </c>
      <c r="W1265" s="13">
        <v>0</v>
      </c>
      <c r="X1265" s="13">
        <v>0</v>
      </c>
      <c r="Y1265" s="13">
        <v>0</v>
      </c>
      <c r="Z1265" s="13">
        <v>0</v>
      </c>
      <c r="AA1265" s="13">
        <v>0</v>
      </c>
      <c r="AB1265" s="13">
        <v>0</v>
      </c>
      <c r="AC1265" s="13">
        <v>0</v>
      </c>
      <c r="AD1265" s="13">
        <v>0</v>
      </c>
      <c r="AE1265" s="13">
        <v>0</v>
      </c>
      <c r="AF1265" s="13">
        <v>0</v>
      </c>
      <c r="AG1265" s="13">
        <v>0</v>
      </c>
      <c r="AH1265" s="13">
        <v>0</v>
      </c>
      <c r="AI1265" s="13">
        <v>0</v>
      </c>
      <c r="AJ1265" s="13">
        <v>0</v>
      </c>
      <c r="AK1265" s="13">
        <v>0</v>
      </c>
      <c r="AL1265" s="13">
        <v>0</v>
      </c>
      <c r="AM1265" s="13">
        <v>0</v>
      </c>
      <c r="AN1265" s="13">
        <v>0</v>
      </c>
      <c r="AO1265" s="13">
        <v>11</v>
      </c>
      <c r="AP1265" s="13">
        <v>12</v>
      </c>
      <c r="AQ1265" s="13">
        <v>0</v>
      </c>
      <c r="AR1265" s="13">
        <v>0</v>
      </c>
      <c r="AS1265" s="13">
        <v>6</v>
      </c>
      <c r="AT1265" s="13">
        <v>0</v>
      </c>
      <c r="AU1265" s="13">
        <v>0</v>
      </c>
      <c r="AV1265" s="13">
        <v>0</v>
      </c>
      <c r="AW1265" s="16">
        <f t="shared" si="350"/>
        <v>29</v>
      </c>
      <c r="AX1265" s="16">
        <v>46</v>
      </c>
      <c r="AY1265" s="10">
        <f t="shared" si="351"/>
        <v>75</v>
      </c>
      <c r="AZ1265" s="10">
        <f>SUM(Z1265:AK1265)</f>
        <v>0</v>
      </c>
      <c r="BA1265" s="10">
        <v>90</v>
      </c>
      <c r="BB1265" s="10">
        <f t="shared" si="352"/>
        <v>61</v>
      </c>
      <c r="BC1265" s="10">
        <f t="shared" si="353"/>
        <v>15.25</v>
      </c>
      <c r="BD1265" s="10">
        <f t="shared" si="354"/>
        <v>75</v>
      </c>
      <c r="BE1265" s="10">
        <f t="shared" si="366"/>
        <v>-29</v>
      </c>
      <c r="BF1265" s="2" t="s">
        <v>119</v>
      </c>
      <c r="BG1265" s="10">
        <f t="shared" si="355"/>
        <v>3.625</v>
      </c>
      <c r="BH1265" s="36" t="s">
        <v>118</v>
      </c>
      <c r="BI1265" s="39" t="str">
        <f t="shared" si="356"/>
        <v/>
      </c>
      <c r="BJ1265" s="39" t="str">
        <f t="shared" si="357"/>
        <v/>
      </c>
      <c r="BK1265" s="16">
        <f>SUM(AR1265:AX1265)</f>
        <v>81</v>
      </c>
      <c r="BL1265" s="10">
        <f>SUM(AL1265:AQ1265)</f>
        <v>23</v>
      </c>
      <c r="BM1265" s="12">
        <f t="shared" si="358"/>
        <v>1.08</v>
      </c>
      <c r="BN1265" s="12">
        <f t="shared" si="358"/>
        <v>0.30666666666666664</v>
      </c>
      <c r="BO1265" s="9">
        <f t="shared" si="359"/>
        <v>29</v>
      </c>
      <c r="BP1265" s="39" t="str">
        <f t="shared" si="360"/>
        <v/>
      </c>
      <c r="BQ1265" s="147"/>
      <c r="BR1265" s="9">
        <f t="shared" si="361"/>
        <v>0</v>
      </c>
      <c r="BS1265" s="9">
        <f t="shared" si="362"/>
        <v>0</v>
      </c>
      <c r="BT1265" s="9">
        <f t="shared" si="363"/>
        <v>0</v>
      </c>
      <c r="BU1265" s="9" t="str">
        <f>IFERROR(_xlfn.XLOOKUP(D1265,Sheet1!B:B,Sheet1!L:L),"")</f>
        <v/>
      </c>
      <c r="BV1265" s="9" t="e">
        <f>_xlfn.XLOOKUP(BU1265,Sheet1!S:S,Sheet1!T:T)</f>
        <v>#N/A</v>
      </c>
      <c r="BW1265" s="9" t="e">
        <f>_xlfn.XLOOKUP(D1265,Sheet1!B:B,Sheet1!M:M)</f>
        <v>#N/A</v>
      </c>
      <c r="BZ1265" s="108">
        <f t="shared" si="364"/>
        <v>46</v>
      </c>
      <c r="CB1265" s="12">
        <f>AW1265/AY1265</f>
        <v>0.38666666666666666</v>
      </c>
      <c r="CC1265" s="12">
        <f>AX1265/AY1265</f>
        <v>0.61333333333333329</v>
      </c>
      <c r="CG1265" s="1" t="str">
        <f>IF(BO1265&lt;80,"Below 80",
IF(BO1265&lt;=120,"80-120",
IF(BO1265&lt;=200,"&gt; 120-200",
IF(BO1265&lt;=300,"&gt;200-300",
IF(BO1265&lt;=500,"&gt;300-500",
"&gt;500")))))</f>
        <v>Below 80</v>
      </c>
      <c r="CH1265" s="1" t="str">
        <f>IFERROR(_xlfn.XLOOKUP(CG1265,Scenario!M:M,Scenario!N:N),"")</f>
        <v/>
      </c>
      <c r="CI1265" s="1" t="str">
        <f t="shared" si="365"/>
        <v>Yes</v>
      </c>
      <c r="CJ1265" s="75">
        <v>40</v>
      </c>
    </row>
    <row r="1266" spans="1:88" hidden="1">
      <c r="A1266" s="2">
        <v>1265</v>
      </c>
      <c r="B1266" s="2">
        <v>2025</v>
      </c>
      <c r="C1266" s="1">
        <v>0</v>
      </c>
      <c r="D1266" s="37" t="str">
        <v>0015g00001EznEyAAJ</v>
      </c>
      <c r="E1266" s="37" t="str">
        <v>SHRI AMBAJI TRADERS</v>
      </c>
      <c r="F1266" s="37" t="str">
        <v>HARYANA</v>
      </c>
      <c r="G1266" s="37" t="str">
        <v>BHIWANI</v>
      </c>
      <c r="H1266" s="37" t="str">
        <v>Bhiwani</v>
      </c>
      <c r="I1266" s="37" t="str">
        <v>PAL CEMENT AND STEEL PVT. LTD.</v>
      </c>
      <c r="J1266" s="37" t="str">
        <v>Dinesh Kumar</v>
      </c>
      <c r="K1266" s="37">
        <v>0</v>
      </c>
      <c r="L1266" s="37" t="str">
        <v>C12827</v>
      </c>
      <c r="M1266" s="37" t="str">
        <v>North</v>
      </c>
      <c r="N1266" s="2">
        <v>127021</v>
      </c>
      <c r="O1266" s="2" t="str">
        <v>06AEFPG6385K1Z7</v>
      </c>
      <c r="P1266" s="2">
        <v>9212127804</v>
      </c>
      <c r="Q1266" s="2" t="str">
        <v>Jul'25</v>
      </c>
      <c r="R1266" s="2">
        <v>2026</v>
      </c>
      <c r="S1266" s="1">
        <v>0</v>
      </c>
      <c r="T1266" s="2" t="str">
        <v/>
      </c>
      <c r="U1266" s="12">
        <v>0</v>
      </c>
      <c r="V1266" s="1" t="str">
        <v>Potential Not updated</v>
      </c>
      <c r="W1266" s="13">
        <v>0</v>
      </c>
      <c r="X1266" s="13">
        <v>0</v>
      </c>
      <c r="Y1266" s="13">
        <v>0</v>
      </c>
      <c r="Z1266" s="13">
        <v>0</v>
      </c>
      <c r="AA1266" s="13">
        <v>0</v>
      </c>
      <c r="AB1266" s="13">
        <v>0</v>
      </c>
      <c r="AC1266" s="13">
        <v>0</v>
      </c>
      <c r="AD1266" s="13">
        <v>0</v>
      </c>
      <c r="AE1266" s="13">
        <v>0</v>
      </c>
      <c r="AF1266" s="13">
        <v>0</v>
      </c>
      <c r="AG1266" s="13">
        <v>0</v>
      </c>
      <c r="AH1266" s="13">
        <v>0</v>
      </c>
      <c r="AI1266" s="13">
        <v>0</v>
      </c>
      <c r="AJ1266" s="13">
        <v>0</v>
      </c>
      <c r="AK1266" s="13">
        <v>0</v>
      </c>
      <c r="AL1266" s="13">
        <v>0</v>
      </c>
      <c r="AM1266" s="13">
        <v>0</v>
      </c>
      <c r="AN1266" s="13">
        <v>0</v>
      </c>
      <c r="AO1266" s="13">
        <v>12.06</v>
      </c>
      <c r="AP1266" s="13">
        <v>1</v>
      </c>
      <c r="AQ1266" s="13">
        <v>1</v>
      </c>
      <c r="AR1266" s="13">
        <v>0</v>
      </c>
      <c r="AS1266" s="13">
        <v>0</v>
      </c>
      <c r="AT1266" s="13">
        <v>0</v>
      </c>
      <c r="AU1266" s="13">
        <v>0</v>
      </c>
      <c r="AV1266" s="13">
        <v>0</v>
      </c>
      <c r="AW1266" s="16">
        <f t="shared" si="350"/>
        <v>14.06</v>
      </c>
      <c r="AX1266" s="16">
        <v>28.12</v>
      </c>
      <c r="AY1266" s="10">
        <f t="shared" si="351"/>
        <v>42.18</v>
      </c>
      <c r="AZ1266" s="10">
        <f>SUM(Z1266:AK1266)</f>
        <v>0</v>
      </c>
      <c r="BA1266" s="10">
        <v>50</v>
      </c>
      <c r="BB1266" s="10">
        <f t="shared" si="352"/>
        <v>35.94</v>
      </c>
      <c r="BC1266" s="10">
        <f t="shared" si="353"/>
        <v>8.9849999999999994</v>
      </c>
      <c r="BD1266" s="10">
        <f t="shared" si="354"/>
        <v>42.18</v>
      </c>
      <c r="BE1266" s="10">
        <f t="shared" si="366"/>
        <v>-14.06</v>
      </c>
      <c r="BF1266" s="2" t="s">
        <v>119</v>
      </c>
      <c r="BG1266" s="10">
        <f t="shared" si="355"/>
        <v>1.7575000000000001</v>
      </c>
      <c r="BH1266" s="36" t="s">
        <v>118</v>
      </c>
      <c r="BI1266" s="39" t="str">
        <f t="shared" si="356"/>
        <v/>
      </c>
      <c r="BJ1266" s="39" t="str">
        <f t="shared" si="357"/>
        <v/>
      </c>
      <c r="BK1266" s="16">
        <f>SUM(AR1266:AX1266)</f>
        <v>42.18</v>
      </c>
      <c r="BL1266" s="10">
        <f>SUM(AL1266:AQ1266)</f>
        <v>14.06</v>
      </c>
      <c r="BM1266" s="12">
        <f t="shared" si="358"/>
        <v>1</v>
      </c>
      <c r="BN1266" s="12">
        <f t="shared" si="358"/>
        <v>0.33333333333333337</v>
      </c>
      <c r="BO1266" s="9">
        <f t="shared" si="359"/>
        <v>14.06</v>
      </c>
      <c r="BP1266" s="39" t="str">
        <f t="shared" si="360"/>
        <v/>
      </c>
      <c r="BQ1266" s="147"/>
      <c r="BR1266" s="9">
        <f t="shared" si="361"/>
        <v>0</v>
      </c>
      <c r="BS1266" s="9">
        <f t="shared" si="362"/>
        <v>0</v>
      </c>
      <c r="BT1266" s="9">
        <f t="shared" si="363"/>
        <v>0</v>
      </c>
      <c r="BU1266" s="9" t="str">
        <f>IFERROR(_xlfn.XLOOKUP(D1266,Sheet1!B:B,Sheet1!L:L),"")</f>
        <v/>
      </c>
      <c r="BV1266" s="9" t="e">
        <f>_xlfn.XLOOKUP(BU1266,Sheet1!S:S,Sheet1!T:T)</f>
        <v>#N/A</v>
      </c>
      <c r="BW1266" s="9" t="e">
        <f>_xlfn.XLOOKUP(D1266,Sheet1!B:B,Sheet1!M:M)</f>
        <v>#N/A</v>
      </c>
      <c r="BZ1266" s="108">
        <f t="shared" si="364"/>
        <v>28.119999999999997</v>
      </c>
      <c r="CB1266" s="12">
        <f>AW1266/AY1266</f>
        <v>0.33333333333333337</v>
      </c>
      <c r="CC1266" s="12">
        <f>AX1266/AY1266</f>
        <v>0.66666666666666674</v>
      </c>
      <c r="CG1266" s="1" t="str">
        <f>IF(BO1266&lt;80,"Below 80",
IF(BO1266&lt;=120,"80-120",
IF(BO1266&lt;=200,"&gt; 120-200",
IF(BO1266&lt;=300,"&gt;200-300",
IF(BO1266&lt;=500,"&gt;300-500",
"&gt;500")))))</f>
        <v>Below 80</v>
      </c>
      <c r="CH1266" s="1" t="str">
        <f>IFERROR(_xlfn.XLOOKUP(CG1266,Scenario!M:M,Scenario!N:N),"")</f>
        <v/>
      </c>
      <c r="CI1266" s="1" t="str">
        <f t="shared" si="365"/>
        <v>Yes</v>
      </c>
      <c r="CJ1266" s="75">
        <v>28.12</v>
      </c>
    </row>
    <row r="1267" spans="1:88" hidden="1">
      <c r="A1267" s="2">
        <v>1266</v>
      </c>
      <c r="B1267" s="2">
        <v>2025</v>
      </c>
      <c r="C1267" s="1">
        <v>0</v>
      </c>
      <c r="D1267" s="37" t="str">
        <v>001J100000S1FfkIAF</v>
      </c>
      <c r="E1267" s="37" t="str">
        <v>OM TRADERS</v>
      </c>
      <c r="F1267" s="37" t="str">
        <v>JHARKHAND</v>
      </c>
      <c r="G1267" s="37" t="str">
        <v>RANCHI</v>
      </c>
      <c r="H1267" s="37" t="str">
        <v>Namkum</v>
      </c>
      <c r="I1267" s="37" t="str">
        <v>M/s REAL DREAMS ENTERPRISES</v>
      </c>
      <c r="J1267" s="37" t="str">
        <v>Susmit Kumar</v>
      </c>
      <c r="K1267" s="37">
        <v>0</v>
      </c>
      <c r="L1267" s="37" t="str">
        <v>001J100000PHe79IAD</v>
      </c>
      <c r="M1267" s="37" t="str">
        <v>East</v>
      </c>
      <c r="N1267" s="2">
        <v>834010</v>
      </c>
      <c r="O1267" s="2" t="str">
        <v>20BMJPS4687P1Z8</v>
      </c>
      <c r="P1267" s="2">
        <v>9308090503</v>
      </c>
      <c r="Q1267" s="2" t="str">
        <v>Jul'25</v>
      </c>
      <c r="R1267" s="2">
        <v>2026</v>
      </c>
      <c r="S1267" s="1">
        <v>0</v>
      </c>
      <c r="T1267" s="2">
        <v>800</v>
      </c>
      <c r="U1267" s="12">
        <v>0</v>
      </c>
      <c r="V1267" s="1" t="str">
        <v>Alien</v>
      </c>
      <c r="W1267" s="13">
        <v>0</v>
      </c>
      <c r="X1267" s="13">
        <v>0</v>
      </c>
      <c r="Y1267" s="13">
        <v>0</v>
      </c>
      <c r="Z1267" s="13">
        <v>0</v>
      </c>
      <c r="AA1267" s="13">
        <v>0</v>
      </c>
      <c r="AB1267" s="13">
        <v>0</v>
      </c>
      <c r="AC1267" s="13">
        <v>0</v>
      </c>
      <c r="AD1267" s="13">
        <v>0</v>
      </c>
      <c r="AE1267" s="13">
        <v>0</v>
      </c>
      <c r="AF1267" s="13">
        <v>0</v>
      </c>
      <c r="AG1267" s="13">
        <v>0</v>
      </c>
      <c r="AH1267" s="13">
        <v>0</v>
      </c>
      <c r="AI1267" s="13">
        <v>0</v>
      </c>
      <c r="AJ1267" s="13">
        <v>0</v>
      </c>
      <c r="AK1267" s="13">
        <v>0</v>
      </c>
      <c r="AL1267" s="13">
        <v>0</v>
      </c>
      <c r="AM1267" s="13">
        <v>0</v>
      </c>
      <c r="AN1267" s="13">
        <v>0</v>
      </c>
      <c r="AO1267" s="13">
        <v>24.79</v>
      </c>
      <c r="AP1267" s="13">
        <v>0</v>
      </c>
      <c r="AQ1267" s="13">
        <v>0</v>
      </c>
      <c r="AR1267" s="13">
        <v>0</v>
      </c>
      <c r="AS1267" s="13">
        <v>0</v>
      </c>
      <c r="AT1267" s="13">
        <v>0</v>
      </c>
      <c r="AU1267" s="13">
        <v>0</v>
      </c>
      <c r="AV1267" s="13">
        <v>0</v>
      </c>
      <c r="AW1267" s="16">
        <f t="shared" si="350"/>
        <v>24.79</v>
      </c>
      <c r="AX1267" s="16">
        <v>49.58</v>
      </c>
      <c r="AY1267" s="10">
        <f t="shared" si="351"/>
        <v>74.37</v>
      </c>
      <c r="AZ1267" s="10">
        <f>SUM(Z1267:AK1267)</f>
        <v>0</v>
      </c>
      <c r="BA1267" s="10">
        <f>AY1267</f>
        <v>74.37</v>
      </c>
      <c r="BB1267" s="10">
        <f t="shared" si="352"/>
        <v>49.580000000000005</v>
      </c>
      <c r="BC1267" s="10">
        <f t="shared" si="353"/>
        <v>12.395000000000001</v>
      </c>
      <c r="BD1267" s="10">
        <f t="shared" si="354"/>
        <v>74.37</v>
      </c>
      <c r="BE1267" s="10">
        <f t="shared" si="366"/>
        <v>-24.79</v>
      </c>
      <c r="BF1267" s="2" t="s">
        <v>119</v>
      </c>
      <c r="BG1267" s="10">
        <f t="shared" si="355"/>
        <v>3.0987499999999999</v>
      </c>
      <c r="BH1267" s="36" t="s">
        <v>118</v>
      </c>
      <c r="BI1267" s="39" t="str">
        <f t="shared" si="356"/>
        <v/>
      </c>
      <c r="BJ1267" s="39" t="str">
        <f t="shared" si="357"/>
        <v/>
      </c>
      <c r="BK1267" s="16">
        <f>SUM(AR1267:AX1267)</f>
        <v>74.37</v>
      </c>
      <c r="BL1267" s="10">
        <f>SUM(AL1267:AQ1267)</f>
        <v>24.79</v>
      </c>
      <c r="BM1267" s="12">
        <f t="shared" si="358"/>
        <v>1</v>
      </c>
      <c r="BN1267" s="12">
        <f t="shared" si="358"/>
        <v>0.33333333333333331</v>
      </c>
      <c r="BO1267" s="9">
        <f t="shared" si="359"/>
        <v>24.79</v>
      </c>
      <c r="BP1267" s="39" t="str">
        <f t="shared" si="360"/>
        <v/>
      </c>
      <c r="BQ1267" s="147"/>
      <c r="BR1267" s="9">
        <f t="shared" si="361"/>
        <v>0</v>
      </c>
      <c r="BS1267" s="9">
        <f t="shared" si="362"/>
        <v>0</v>
      </c>
      <c r="BT1267" s="9">
        <f t="shared" si="363"/>
        <v>0</v>
      </c>
      <c r="BU1267" s="9" t="str">
        <f>IFERROR(_xlfn.XLOOKUP(D1267,Sheet1!B:B,Sheet1!L:L),"")</f>
        <v/>
      </c>
      <c r="BV1267" s="9" t="e">
        <f>_xlfn.XLOOKUP(BU1267,Sheet1!S:S,Sheet1!T:T)</f>
        <v>#N/A</v>
      </c>
      <c r="BW1267" s="9" t="e">
        <f>_xlfn.XLOOKUP(D1267,Sheet1!B:B,Sheet1!M:M)</f>
        <v>#N/A</v>
      </c>
      <c r="BZ1267" s="108">
        <f t="shared" si="364"/>
        <v>49.580000000000005</v>
      </c>
      <c r="CB1267" s="12">
        <f>AW1267/AY1267</f>
        <v>0.33333333333333331</v>
      </c>
      <c r="CC1267" s="12">
        <f>AX1267/AY1267</f>
        <v>0.66666666666666663</v>
      </c>
      <c r="CG1267" s="1" t="str">
        <f>IF(BO1267&lt;80,"Below 80",
IF(BO1267&lt;=120,"80-120",
IF(BO1267&lt;=200,"&gt; 120-200",
IF(BO1267&lt;=300,"&gt;200-300",
IF(BO1267&lt;=500,"&gt;300-500",
"&gt;500")))))</f>
        <v>Below 80</v>
      </c>
      <c r="CH1267" s="1" t="str">
        <f>IFERROR(_xlfn.XLOOKUP(CG1267,Scenario!M:M,Scenario!N:N),"")</f>
        <v/>
      </c>
      <c r="CI1267" s="1" t="str">
        <f t="shared" si="365"/>
        <v>Yes</v>
      </c>
      <c r="CJ1267" s="75">
        <v>49.58</v>
      </c>
    </row>
    <row r="1268" spans="1:88" hidden="1">
      <c r="A1268" s="2">
        <v>1267</v>
      </c>
      <c r="B1268" s="2">
        <v>2025</v>
      </c>
      <c r="C1268" s="1">
        <v>0</v>
      </c>
      <c r="D1268" s="37" t="str">
        <v>001fw000001SpbiAAC</v>
      </c>
      <c r="E1268" s="37" t="str">
        <v>M/S HANS RAJ MOHAN LAL</v>
      </c>
      <c r="F1268" s="37" t="str">
        <v>PUNJAB</v>
      </c>
      <c r="G1268" s="37" t="str">
        <v>SANGRUR</v>
      </c>
      <c r="H1268" s="37">
        <v>0</v>
      </c>
      <c r="I1268" s="37" t="str">
        <v>RAMDOOT UDHYOG PRIVATE LIMITED</v>
      </c>
      <c r="J1268" s="37" t="str">
        <v>Abhishek Wadhwa</v>
      </c>
      <c r="K1268" s="37">
        <v>0</v>
      </c>
      <c r="L1268" s="37" t="str">
        <v>C13168</v>
      </c>
      <c r="M1268" s="37" t="str">
        <v>North</v>
      </c>
      <c r="N1268" s="2">
        <v>148028</v>
      </c>
      <c r="O1268" s="2" t="str">
        <v>03AAEFH7679G1Z8</v>
      </c>
      <c r="P1268" s="2">
        <v>9872461132</v>
      </c>
      <c r="Q1268" s="2" t="str">
        <v>Jul'25</v>
      </c>
      <c r="R1268" s="2">
        <v>2026</v>
      </c>
      <c r="S1268" s="1">
        <v>0</v>
      </c>
      <c r="T1268" s="2">
        <v>60</v>
      </c>
      <c r="U1268" s="12">
        <v>0.1</v>
      </c>
      <c r="V1268" s="1" t="str">
        <v>Star</v>
      </c>
      <c r="W1268" s="13">
        <v>0</v>
      </c>
      <c r="X1268" s="13">
        <v>0</v>
      </c>
      <c r="Y1268" s="13">
        <v>0</v>
      </c>
      <c r="Z1268" s="13">
        <v>0</v>
      </c>
      <c r="AA1268" s="13">
        <v>0</v>
      </c>
      <c r="AB1268" s="13">
        <v>0</v>
      </c>
      <c r="AC1268" s="13">
        <v>0</v>
      </c>
      <c r="AD1268" s="13">
        <v>0</v>
      </c>
      <c r="AE1268" s="13">
        <v>0</v>
      </c>
      <c r="AF1268" s="13">
        <v>0</v>
      </c>
      <c r="AG1268" s="13">
        <v>0</v>
      </c>
      <c r="AH1268" s="13">
        <v>0</v>
      </c>
      <c r="AI1268" s="13">
        <v>0</v>
      </c>
      <c r="AJ1268" s="13">
        <v>0</v>
      </c>
      <c r="AK1268" s="13">
        <v>0</v>
      </c>
      <c r="AL1268" s="13">
        <v>0</v>
      </c>
      <c r="AM1268" s="13">
        <v>0</v>
      </c>
      <c r="AN1268" s="13">
        <v>0</v>
      </c>
      <c r="AO1268" s="13">
        <v>12.01</v>
      </c>
      <c r="AP1268" s="13">
        <v>0</v>
      </c>
      <c r="AQ1268" s="13">
        <v>12.15</v>
      </c>
      <c r="AR1268" s="13">
        <v>0</v>
      </c>
      <c r="AS1268" s="13">
        <v>11.92</v>
      </c>
      <c r="AT1268" s="13">
        <v>0</v>
      </c>
      <c r="AU1268" s="13">
        <v>18</v>
      </c>
      <c r="AV1268" s="13">
        <v>0</v>
      </c>
      <c r="AW1268" s="16">
        <f t="shared" si="350"/>
        <v>54.08</v>
      </c>
      <c r="AX1268" s="16">
        <v>48.32</v>
      </c>
      <c r="AY1268" s="10">
        <f t="shared" si="351"/>
        <v>102.4</v>
      </c>
      <c r="AZ1268" s="10">
        <f>SUM(Z1268:AK1268)</f>
        <v>0</v>
      </c>
      <c r="BA1268" s="10">
        <f>AY1268</f>
        <v>102.4</v>
      </c>
      <c r="BB1268" s="10">
        <f t="shared" si="352"/>
        <v>48.320000000000007</v>
      </c>
      <c r="BC1268" s="10">
        <f t="shared" si="353"/>
        <v>12.080000000000002</v>
      </c>
      <c r="BD1268" s="10">
        <f t="shared" si="354"/>
        <v>102.4</v>
      </c>
      <c r="BE1268" s="10">
        <f t="shared" si="366"/>
        <v>-54.08</v>
      </c>
      <c r="BF1268" s="2" t="s">
        <v>119</v>
      </c>
      <c r="BG1268" s="10">
        <f t="shared" si="355"/>
        <v>4.51</v>
      </c>
      <c r="BH1268" s="36" t="s">
        <v>118</v>
      </c>
      <c r="BI1268" s="39" t="str">
        <f t="shared" si="356"/>
        <v/>
      </c>
      <c r="BJ1268" s="39" t="str">
        <f t="shared" si="357"/>
        <v/>
      </c>
      <c r="BK1268" s="16">
        <f>SUM(AR1268:AX1268)</f>
        <v>132.32</v>
      </c>
      <c r="BL1268" s="10">
        <f>SUM(AL1268:AQ1268)</f>
        <v>24.16</v>
      </c>
      <c r="BM1268" s="12">
        <f t="shared" si="358"/>
        <v>1.2921874999999998</v>
      </c>
      <c r="BN1268" s="12">
        <f t="shared" si="358"/>
        <v>0.23593749999999999</v>
      </c>
      <c r="BO1268" s="9">
        <f t="shared" si="359"/>
        <v>36.08</v>
      </c>
      <c r="BP1268" s="39" t="str">
        <f t="shared" si="360"/>
        <v/>
      </c>
      <c r="BQ1268" s="147"/>
      <c r="BR1268" s="9">
        <f t="shared" si="361"/>
        <v>0</v>
      </c>
      <c r="BS1268" s="9">
        <f t="shared" si="362"/>
        <v>0</v>
      </c>
      <c r="BT1268" s="9">
        <f t="shared" si="363"/>
        <v>0</v>
      </c>
      <c r="BU1268" s="9" t="str">
        <f>IFERROR(_xlfn.XLOOKUP(D1268,Sheet1!B:B,Sheet1!L:L),"")</f>
        <v/>
      </c>
      <c r="BV1268" s="9" t="e">
        <f>_xlfn.XLOOKUP(BU1268,Sheet1!S:S,Sheet1!T:T)</f>
        <v>#N/A</v>
      </c>
      <c r="BW1268" s="9" t="e">
        <f>_xlfn.XLOOKUP(D1268,Sheet1!B:B,Sheet1!M:M)</f>
        <v>#N/A</v>
      </c>
      <c r="BZ1268" s="108">
        <f t="shared" si="364"/>
        <v>48.320000000000007</v>
      </c>
      <c r="CB1268" s="12">
        <f>AW1268/AY1268</f>
        <v>0.52812499999999996</v>
      </c>
      <c r="CC1268" s="12">
        <f>AX1268/AY1268</f>
        <v>0.47187499999999999</v>
      </c>
      <c r="CG1268" s="1" t="str">
        <f>IF(BO1268&lt;80,"Below 80",
IF(BO1268&lt;=120,"80-120",
IF(BO1268&lt;=200,"&gt; 120-200",
IF(BO1268&lt;=300,"&gt;200-300",
IF(BO1268&lt;=500,"&gt;300-500",
"&gt;500")))))</f>
        <v>Below 80</v>
      </c>
      <c r="CH1268" s="1" t="str">
        <f>IFERROR(_xlfn.XLOOKUP(CG1268,Scenario!M:M,Scenario!N:N),"")</f>
        <v/>
      </c>
      <c r="CI1268" s="1" t="str">
        <f t="shared" si="365"/>
        <v>Yes</v>
      </c>
      <c r="CJ1268" s="75">
        <v>36.4</v>
      </c>
    </row>
    <row r="1269" spans="1:88" hidden="1">
      <c r="A1269" s="2">
        <v>1268</v>
      </c>
      <c r="B1269" s="2">
        <v>2025</v>
      </c>
      <c r="C1269" s="1">
        <v>0</v>
      </c>
      <c r="D1269" s="37" t="str">
        <v>001J100000VnnYIIAZ</v>
      </c>
      <c r="E1269" s="37" t="str">
        <v>KHATU SHYAM ENTERPRISES</v>
      </c>
      <c r="F1269" s="37" t="str">
        <v>HARYANA</v>
      </c>
      <c r="G1269" s="37" t="str">
        <v>FATEHABAD</v>
      </c>
      <c r="H1269" s="37">
        <v>0</v>
      </c>
      <c r="I1269" s="37" t="str">
        <v>PAL CEMENT AND STEEL PVT. LTD.</v>
      </c>
      <c r="J1269" s="37" t="str">
        <v>Varun Arora</v>
      </c>
      <c r="K1269" s="37">
        <v>0</v>
      </c>
      <c r="L1269" s="37" t="str">
        <v>C12827</v>
      </c>
      <c r="M1269" s="37" t="str">
        <v>North</v>
      </c>
      <c r="N1269" s="2">
        <v>125053</v>
      </c>
      <c r="O1269" s="2" t="str">
        <v>06AEVPR7655B1Z0</v>
      </c>
      <c r="P1269" s="2">
        <v>9812062315</v>
      </c>
      <c r="Q1269" s="2" t="str">
        <v>Jul'25</v>
      </c>
      <c r="R1269" s="2">
        <v>2026</v>
      </c>
      <c r="S1269" s="1">
        <v>0</v>
      </c>
      <c r="T1269" s="2">
        <v>10</v>
      </c>
      <c r="U1269" s="12">
        <v>4.8229999999999995</v>
      </c>
      <c r="V1269" s="1" t="str">
        <v>Friendly</v>
      </c>
      <c r="W1269" s="13">
        <v>0</v>
      </c>
      <c r="X1269" s="13">
        <v>0</v>
      </c>
      <c r="Y1269" s="13">
        <v>0</v>
      </c>
      <c r="Z1269" s="13">
        <v>0</v>
      </c>
      <c r="AA1269" s="13">
        <v>0</v>
      </c>
      <c r="AB1269" s="13">
        <v>0</v>
      </c>
      <c r="AC1269" s="13">
        <v>0</v>
      </c>
      <c r="AD1269" s="13">
        <v>0</v>
      </c>
      <c r="AE1269" s="13">
        <v>0</v>
      </c>
      <c r="AF1269" s="13">
        <v>0</v>
      </c>
      <c r="AG1269" s="13">
        <v>0</v>
      </c>
      <c r="AH1269" s="13">
        <v>0</v>
      </c>
      <c r="AI1269" s="13">
        <v>0</v>
      </c>
      <c r="AJ1269" s="13">
        <v>0</v>
      </c>
      <c r="AK1269" s="13">
        <v>0</v>
      </c>
      <c r="AL1269" s="13">
        <v>0</v>
      </c>
      <c r="AM1269" s="13">
        <v>0</v>
      </c>
      <c r="AN1269" s="13">
        <v>0</v>
      </c>
      <c r="AO1269" s="13">
        <v>23.95</v>
      </c>
      <c r="AP1269" s="13">
        <v>1</v>
      </c>
      <c r="AQ1269" s="13">
        <v>12.09</v>
      </c>
      <c r="AR1269" s="13">
        <v>12.03</v>
      </c>
      <c r="AS1269" s="13">
        <v>12.02</v>
      </c>
      <c r="AT1269" s="13">
        <v>0</v>
      </c>
      <c r="AU1269" s="13">
        <v>12</v>
      </c>
      <c r="AV1269" s="13">
        <v>132.69</v>
      </c>
      <c r="AW1269" s="16">
        <f t="shared" si="350"/>
        <v>73.09</v>
      </c>
      <c r="AX1269" s="16">
        <v>98.14</v>
      </c>
      <c r="AY1269" s="10">
        <f t="shared" si="351"/>
        <v>171.23000000000002</v>
      </c>
      <c r="AZ1269" s="10">
        <f>SUM(Z1269:AK1269)</f>
        <v>0</v>
      </c>
      <c r="BA1269" s="10">
        <v>200</v>
      </c>
      <c r="BB1269" s="10">
        <f t="shared" si="352"/>
        <v>126.91</v>
      </c>
      <c r="BC1269" s="10">
        <f t="shared" si="353"/>
        <v>31.727499999999999</v>
      </c>
      <c r="BD1269" s="10">
        <f t="shared" si="354"/>
        <v>171.23000000000002</v>
      </c>
      <c r="BE1269" s="10">
        <f t="shared" si="366"/>
        <v>-73.09</v>
      </c>
      <c r="BF1269" s="2" t="s">
        <v>119</v>
      </c>
      <c r="BG1269" s="10">
        <f t="shared" si="355"/>
        <v>7.6362500000000004</v>
      </c>
      <c r="BH1269" s="36" t="s">
        <v>118</v>
      </c>
      <c r="BI1269" s="39" t="str">
        <f t="shared" si="356"/>
        <v>A</v>
      </c>
      <c r="BJ1269" s="39" t="str">
        <f t="shared" si="357"/>
        <v/>
      </c>
      <c r="BK1269" s="16">
        <f>SUM(AR1269:AX1269)</f>
        <v>339.97</v>
      </c>
      <c r="BL1269" s="10">
        <f>SUM(AL1269:AQ1269)</f>
        <v>37.04</v>
      </c>
      <c r="BM1269" s="12">
        <f t="shared" si="358"/>
        <v>1.9854581556970157</v>
      </c>
      <c r="BN1269" s="12">
        <f t="shared" si="358"/>
        <v>0.21631723412953335</v>
      </c>
      <c r="BO1269" s="9">
        <f t="shared" si="359"/>
        <v>61.09</v>
      </c>
      <c r="BP1269" s="39" t="str">
        <f t="shared" si="360"/>
        <v/>
      </c>
      <c r="BQ1269" s="147" t="s">
        <v>210</v>
      </c>
      <c r="BR1269" s="9">
        <f t="shared" si="361"/>
        <v>0</v>
      </c>
      <c r="BS1269" s="9">
        <f t="shared" si="362"/>
        <v>0</v>
      </c>
      <c r="BT1269" s="9">
        <f t="shared" si="363"/>
        <v>0</v>
      </c>
      <c r="BU1269" s="9" t="str">
        <f>IFERROR(_xlfn.XLOOKUP(D1269,Sheet1!B:B,Sheet1!L:L),"")</f>
        <v/>
      </c>
      <c r="BV1269" s="9" t="e">
        <f>_xlfn.XLOOKUP(BU1269,Sheet1!S:S,Sheet1!T:T)</f>
        <v>#N/A</v>
      </c>
      <c r="BW1269" s="9" t="e">
        <f>_xlfn.XLOOKUP(D1269,Sheet1!B:B,Sheet1!M:M)</f>
        <v>#N/A</v>
      </c>
      <c r="BZ1269" s="108">
        <f t="shared" si="364"/>
        <v>98.140000000000015</v>
      </c>
      <c r="CB1269" s="12">
        <f>AW1269/AY1269</f>
        <v>0.4268527711265549</v>
      </c>
      <c r="CC1269" s="12">
        <f>AX1269/AY1269</f>
        <v>0.57314722887344505</v>
      </c>
      <c r="CG1269" s="1" t="str">
        <f>IF(BO1269&lt;80,"Below 80",
IF(BO1269&lt;=120,"80-120",
IF(BO1269&lt;=200,"&gt; 120-200",
IF(BO1269&lt;=300,"&gt;200-300",
IF(BO1269&lt;=500,"&gt;300-500",
"&gt;500")))))</f>
        <v>Below 80</v>
      </c>
      <c r="CH1269" s="1" t="str">
        <f>IFERROR(_xlfn.XLOOKUP(CG1269,Scenario!M:M,Scenario!N:N),"")</f>
        <v/>
      </c>
      <c r="CI1269" s="1" t="b">
        <f t="shared" si="365"/>
        <v>0</v>
      </c>
      <c r="CJ1269" s="75">
        <v>86.12</v>
      </c>
    </row>
    <row r="1270" spans="1:88" hidden="1">
      <c r="A1270" s="2">
        <v>1269</v>
      </c>
      <c r="B1270" s="2">
        <v>2025</v>
      </c>
      <c r="C1270" s="1">
        <v>0</v>
      </c>
      <c r="D1270" s="37" t="str">
        <v>0015g00001efvvnAAA</v>
      </c>
      <c r="E1270" s="37" t="str">
        <v>KUNAL TECHSPIN (P) LTD</v>
      </c>
      <c r="F1270" s="37" t="str">
        <v>PUNJAB</v>
      </c>
      <c r="G1270" s="37" t="str">
        <v>S.A.S Nagar</v>
      </c>
      <c r="H1270" s="37" t="str">
        <v>Derabassi</v>
      </c>
      <c r="I1270" s="37" t="str">
        <v>PAL CEMENT AND STEEL PVT. LTD.</v>
      </c>
      <c r="J1270" s="37" t="str">
        <v>Abhishek Wadhwa</v>
      </c>
      <c r="K1270" s="37">
        <v>0</v>
      </c>
      <c r="L1270" s="37" t="str">
        <v>C12827</v>
      </c>
      <c r="M1270" s="37" t="str">
        <v>North</v>
      </c>
      <c r="N1270" s="2">
        <v>140507</v>
      </c>
      <c r="O1270" s="2" t="str">
        <v>03AAFCK2037H1ZY</v>
      </c>
      <c r="P1270" s="2">
        <v>9988479600</v>
      </c>
      <c r="Q1270" s="2" t="str">
        <v>Jul'25</v>
      </c>
      <c r="R1270" s="2">
        <v>2026</v>
      </c>
      <c r="S1270" s="1">
        <v>0</v>
      </c>
      <c r="T1270" s="2">
        <v>20</v>
      </c>
      <c r="U1270" s="12">
        <v>0</v>
      </c>
      <c r="V1270" s="1" t="str">
        <v>Minor</v>
      </c>
      <c r="W1270" s="13">
        <v>0</v>
      </c>
      <c r="X1270" s="13">
        <v>0</v>
      </c>
      <c r="Y1270" s="13">
        <v>0</v>
      </c>
      <c r="Z1270" s="13">
        <v>0</v>
      </c>
      <c r="AA1270" s="13">
        <v>0</v>
      </c>
      <c r="AB1270" s="13">
        <v>0</v>
      </c>
      <c r="AC1270" s="13">
        <v>0</v>
      </c>
      <c r="AD1270" s="13">
        <v>0</v>
      </c>
      <c r="AE1270" s="13">
        <v>0</v>
      </c>
      <c r="AF1270" s="13">
        <v>0</v>
      </c>
      <c r="AG1270" s="13">
        <v>0</v>
      </c>
      <c r="AH1270" s="13">
        <v>0</v>
      </c>
      <c r="AI1270" s="13">
        <v>0</v>
      </c>
      <c r="AJ1270" s="13">
        <v>0</v>
      </c>
      <c r="AK1270" s="13">
        <v>0</v>
      </c>
      <c r="AL1270" s="13">
        <v>0</v>
      </c>
      <c r="AM1270" s="13">
        <v>0</v>
      </c>
      <c r="AN1270" s="13">
        <v>0</v>
      </c>
      <c r="AO1270" s="13">
        <v>10</v>
      </c>
      <c r="AP1270" s="13">
        <v>0</v>
      </c>
      <c r="AQ1270" s="13">
        <v>10</v>
      </c>
      <c r="AR1270" s="13">
        <v>0</v>
      </c>
      <c r="AS1270" s="13">
        <v>0</v>
      </c>
      <c r="AT1270" s="13">
        <v>0</v>
      </c>
      <c r="AU1270" s="13">
        <v>0</v>
      </c>
      <c r="AV1270" s="13">
        <v>0</v>
      </c>
      <c r="AW1270" s="16">
        <f t="shared" si="350"/>
        <v>20</v>
      </c>
      <c r="AX1270" s="16">
        <v>40</v>
      </c>
      <c r="AY1270" s="10">
        <f t="shared" si="351"/>
        <v>60</v>
      </c>
      <c r="AZ1270" s="10">
        <f>SUM(Z1270:AK1270)</f>
        <v>0</v>
      </c>
      <c r="BA1270" s="10">
        <f>AY1270</f>
        <v>60</v>
      </c>
      <c r="BB1270" s="10">
        <f t="shared" si="352"/>
        <v>40</v>
      </c>
      <c r="BC1270" s="10">
        <f t="shared" si="353"/>
        <v>10</v>
      </c>
      <c r="BD1270" s="10">
        <f t="shared" si="354"/>
        <v>60</v>
      </c>
      <c r="BE1270" s="10">
        <f t="shared" si="366"/>
        <v>-20</v>
      </c>
      <c r="BF1270" s="2" t="s">
        <v>119</v>
      </c>
      <c r="BG1270" s="10">
        <f t="shared" si="355"/>
        <v>2.5</v>
      </c>
      <c r="BH1270" s="36" t="s">
        <v>118</v>
      </c>
      <c r="BI1270" s="39" t="str">
        <f t="shared" si="356"/>
        <v/>
      </c>
      <c r="BJ1270" s="39" t="str">
        <f t="shared" si="357"/>
        <v/>
      </c>
      <c r="BK1270" s="16">
        <f>SUM(AR1270:AX1270)</f>
        <v>60</v>
      </c>
      <c r="BL1270" s="10">
        <f>SUM(AL1270:AQ1270)</f>
        <v>20</v>
      </c>
      <c r="BM1270" s="12">
        <f t="shared" si="358"/>
        <v>1</v>
      </c>
      <c r="BN1270" s="12">
        <f t="shared" si="358"/>
        <v>0.33333333333333331</v>
      </c>
      <c r="BO1270" s="9">
        <f t="shared" si="359"/>
        <v>20</v>
      </c>
      <c r="BP1270" s="39" t="str">
        <f t="shared" si="360"/>
        <v/>
      </c>
      <c r="BQ1270" s="147"/>
      <c r="BR1270" s="9">
        <f t="shared" si="361"/>
        <v>0</v>
      </c>
      <c r="BS1270" s="9">
        <f t="shared" si="362"/>
        <v>0</v>
      </c>
      <c r="BT1270" s="9">
        <f t="shared" si="363"/>
        <v>0</v>
      </c>
      <c r="BU1270" s="9" t="str">
        <f>IFERROR(_xlfn.XLOOKUP(D1270,Sheet1!B:B,Sheet1!L:L),"")</f>
        <v/>
      </c>
      <c r="BV1270" s="9" t="e">
        <f>_xlfn.XLOOKUP(BU1270,Sheet1!S:S,Sheet1!T:T)</f>
        <v>#N/A</v>
      </c>
      <c r="BW1270" s="9" t="e">
        <f>_xlfn.XLOOKUP(D1270,Sheet1!B:B,Sheet1!M:M)</f>
        <v>#N/A</v>
      </c>
      <c r="BZ1270" s="108">
        <f t="shared" si="364"/>
        <v>40</v>
      </c>
      <c r="CB1270" s="12">
        <f>AW1270/AY1270</f>
        <v>0.33333333333333331</v>
      </c>
      <c r="CC1270" s="12">
        <f>AX1270/AY1270</f>
        <v>0.66666666666666663</v>
      </c>
      <c r="CG1270" s="1" t="str">
        <f>IF(BO1270&lt;80,"Below 80",
IF(BO1270&lt;=120,"80-120",
IF(BO1270&lt;=200,"&gt; 120-200",
IF(BO1270&lt;=300,"&gt;200-300",
IF(BO1270&lt;=500,"&gt;300-500",
"&gt;500")))))</f>
        <v>Below 80</v>
      </c>
      <c r="CH1270" s="1" t="str">
        <f>IFERROR(_xlfn.XLOOKUP(CG1270,Scenario!M:M,Scenario!N:N),"")</f>
        <v/>
      </c>
      <c r="CI1270" s="1" t="str">
        <f t="shared" si="365"/>
        <v>Yes</v>
      </c>
      <c r="CJ1270" s="75">
        <v>40</v>
      </c>
    </row>
    <row r="1271" spans="1:88" hidden="1">
      <c r="A1271" s="2">
        <v>1270</v>
      </c>
      <c r="B1271" s="2">
        <v>2025</v>
      </c>
      <c r="C1271" s="1">
        <v>0</v>
      </c>
      <c r="D1271" s="37" t="str">
        <v>001J100000VnnPGIAZ</v>
      </c>
      <c r="E1271" s="37" t="str">
        <v>YUG TRADERS</v>
      </c>
      <c r="F1271" s="37" t="str">
        <v>MADHYA PRADESH</v>
      </c>
      <c r="G1271" s="37" t="str">
        <v>NARSINGHPUR</v>
      </c>
      <c r="H1271" s="37">
        <v>0</v>
      </c>
      <c r="I1271" s="37" t="str">
        <v>Global Steel</v>
      </c>
      <c r="J1271" s="37" t="str">
        <v>Swapnil Dahayat</v>
      </c>
      <c r="K1271" s="37">
        <v>0</v>
      </c>
      <c r="L1271" s="37" t="str">
        <v>C13471</v>
      </c>
      <c r="M1271" s="37" t="str">
        <v>Central</v>
      </c>
      <c r="N1271" s="2">
        <v>487001</v>
      </c>
      <c r="O1271" s="2" t="str">
        <v>23BBQPS8618L1ZV</v>
      </c>
      <c r="P1271" s="2">
        <v>9826940714</v>
      </c>
      <c r="Q1271" s="2" t="str">
        <v>Jul'25</v>
      </c>
      <c r="R1271" s="2">
        <v>2026</v>
      </c>
      <c r="S1271" s="1">
        <v>0</v>
      </c>
      <c r="T1271" s="2">
        <v>70</v>
      </c>
      <c r="U1271" s="12">
        <v>0</v>
      </c>
      <c r="V1271" s="1" t="str">
        <v>Challenger</v>
      </c>
      <c r="W1271" s="13">
        <v>0</v>
      </c>
      <c r="X1271" s="13">
        <v>0</v>
      </c>
      <c r="Y1271" s="13">
        <v>0</v>
      </c>
      <c r="Z1271" s="13">
        <v>0</v>
      </c>
      <c r="AA1271" s="13">
        <v>0</v>
      </c>
      <c r="AB1271" s="13">
        <v>0</v>
      </c>
      <c r="AC1271" s="13">
        <v>0</v>
      </c>
      <c r="AD1271" s="13">
        <v>0</v>
      </c>
      <c r="AE1271" s="13">
        <v>0</v>
      </c>
      <c r="AF1271" s="13">
        <v>0</v>
      </c>
      <c r="AG1271" s="13">
        <v>0</v>
      </c>
      <c r="AH1271" s="13">
        <v>0</v>
      </c>
      <c r="AI1271" s="13">
        <v>0</v>
      </c>
      <c r="AJ1271" s="13">
        <v>0</v>
      </c>
      <c r="AK1271" s="13">
        <v>0</v>
      </c>
      <c r="AL1271" s="13">
        <v>0</v>
      </c>
      <c r="AM1271" s="13">
        <v>0</v>
      </c>
      <c r="AN1271" s="13">
        <v>0</v>
      </c>
      <c r="AO1271" s="13">
        <v>8</v>
      </c>
      <c r="AP1271" s="13">
        <v>0</v>
      </c>
      <c r="AQ1271" s="13">
        <v>0</v>
      </c>
      <c r="AR1271" s="13">
        <v>0</v>
      </c>
      <c r="AS1271" s="13">
        <v>0</v>
      </c>
      <c r="AT1271" s="13">
        <v>0</v>
      </c>
      <c r="AU1271" s="13">
        <v>0</v>
      </c>
      <c r="AV1271" s="13">
        <v>0</v>
      </c>
      <c r="AW1271" s="16">
        <f t="shared" si="350"/>
        <v>8</v>
      </c>
      <c r="AX1271" s="16">
        <v>16</v>
      </c>
      <c r="AY1271" s="10">
        <f t="shared" si="351"/>
        <v>24</v>
      </c>
      <c r="AZ1271" s="10">
        <f>SUM(Z1271:AK1271)</f>
        <v>0</v>
      </c>
      <c r="BA1271" s="10">
        <v>24</v>
      </c>
      <c r="BB1271" s="10">
        <f t="shared" si="352"/>
        <v>16</v>
      </c>
      <c r="BC1271" s="10">
        <f t="shared" si="353"/>
        <v>4</v>
      </c>
      <c r="BD1271" s="10">
        <f t="shared" si="354"/>
        <v>24</v>
      </c>
      <c r="BE1271" s="10">
        <f t="shared" si="366"/>
        <v>-8</v>
      </c>
      <c r="BF1271" s="2" t="s">
        <v>119</v>
      </c>
      <c r="BG1271" s="10">
        <f t="shared" si="355"/>
        <v>1</v>
      </c>
      <c r="BH1271" s="36" t="s">
        <v>118</v>
      </c>
      <c r="BI1271" s="39" t="str">
        <f t="shared" si="356"/>
        <v/>
      </c>
      <c r="BJ1271" s="39" t="str">
        <f t="shared" si="357"/>
        <v/>
      </c>
      <c r="BK1271" s="16">
        <f>SUM(AR1271:AX1271)</f>
        <v>24</v>
      </c>
      <c r="BL1271" s="10">
        <f>SUM(AL1271:AQ1271)</f>
        <v>8</v>
      </c>
      <c r="BM1271" s="12">
        <f t="shared" si="358"/>
        <v>1</v>
      </c>
      <c r="BN1271" s="12">
        <f t="shared" si="358"/>
        <v>0.33333333333333331</v>
      </c>
      <c r="BO1271" s="9">
        <f t="shared" si="359"/>
        <v>8</v>
      </c>
      <c r="BP1271" s="39" t="str">
        <f t="shared" si="360"/>
        <v/>
      </c>
      <c r="BQ1271" s="147"/>
      <c r="BR1271" s="9">
        <f t="shared" si="361"/>
        <v>0</v>
      </c>
      <c r="BS1271" s="9">
        <f t="shared" si="362"/>
        <v>0</v>
      </c>
      <c r="BT1271" s="9">
        <f t="shared" si="363"/>
        <v>0</v>
      </c>
      <c r="BU1271" s="9" t="str">
        <f>IFERROR(_xlfn.XLOOKUP(D1271,Sheet1!B:B,Sheet1!L:L),"")</f>
        <v/>
      </c>
      <c r="BV1271" s="9" t="e">
        <f>_xlfn.XLOOKUP(BU1271,Sheet1!S:S,Sheet1!T:T)</f>
        <v>#N/A</v>
      </c>
      <c r="BW1271" s="9" t="e">
        <f>_xlfn.XLOOKUP(D1271,Sheet1!B:B,Sheet1!M:M)</f>
        <v>#N/A</v>
      </c>
      <c r="BZ1271" s="108">
        <f t="shared" si="364"/>
        <v>16</v>
      </c>
      <c r="CB1271" s="12">
        <f>AW1271/AY1271</f>
        <v>0.33333333333333331</v>
      </c>
      <c r="CC1271" s="12">
        <f>AX1271/AY1271</f>
        <v>0.66666666666666663</v>
      </c>
      <c r="CG1271" s="1" t="str">
        <f>IF(BO1271&lt;80,"Below 80",
IF(BO1271&lt;=120,"80-120",
IF(BO1271&lt;=200,"&gt; 120-200",
IF(BO1271&lt;=300,"&gt;200-300",
IF(BO1271&lt;=500,"&gt;300-500",
"&gt;500")))))</f>
        <v>Below 80</v>
      </c>
      <c r="CH1271" s="1" t="str">
        <f>IFERROR(_xlfn.XLOOKUP(CG1271,Scenario!M:M,Scenario!N:N),"")</f>
        <v/>
      </c>
      <c r="CI1271" s="1" t="str">
        <f t="shared" si="365"/>
        <v>Yes</v>
      </c>
      <c r="CJ1271" s="75">
        <v>16</v>
      </c>
    </row>
    <row r="1272" spans="1:88" hidden="1">
      <c r="A1272" s="2">
        <v>1271</v>
      </c>
      <c r="B1272" s="2">
        <v>2025</v>
      </c>
      <c r="C1272" s="1">
        <v>0</v>
      </c>
      <c r="D1272" s="37" t="str">
        <v>001J1000006KaS5IAK</v>
      </c>
      <c r="E1272" s="37" t="str">
        <v>JAGDAMBA STEEL AND CEMENT STORE</v>
      </c>
      <c r="F1272" s="37" t="str">
        <v>DELHI</v>
      </c>
      <c r="G1272" s="37" t="str">
        <v>SOUTH WEST</v>
      </c>
      <c r="H1272" s="37" t="str">
        <v>New Delhi</v>
      </c>
      <c r="I1272" s="37" t="str">
        <v>MAHENDRA STEELS</v>
      </c>
      <c r="J1272" s="37" t="str">
        <v>Aman kumar</v>
      </c>
      <c r="K1272" s="37">
        <v>0</v>
      </c>
      <c r="L1272" s="37" t="str">
        <v>C12832</v>
      </c>
      <c r="M1272" s="37" t="str">
        <v>North</v>
      </c>
      <c r="N1272" s="2">
        <v>110043</v>
      </c>
      <c r="O1272" s="2" t="str">
        <v>07AWEPA1070A1ZG</v>
      </c>
      <c r="P1272" s="2">
        <v>9868742823</v>
      </c>
      <c r="Q1272" s="2" t="str">
        <v>Jul'25</v>
      </c>
      <c r="R1272" s="2">
        <v>2026</v>
      </c>
      <c r="S1272" s="1">
        <v>0</v>
      </c>
      <c r="T1272" s="2">
        <v>100</v>
      </c>
      <c r="U1272" s="12">
        <v>3.3333333333333333E-2</v>
      </c>
      <c r="V1272" s="1" t="str">
        <v>Challenger</v>
      </c>
      <c r="W1272" s="13">
        <v>0</v>
      </c>
      <c r="X1272" s="13">
        <v>0</v>
      </c>
      <c r="Y1272" s="13">
        <v>0</v>
      </c>
      <c r="Z1272" s="13">
        <v>0</v>
      </c>
      <c r="AA1272" s="13">
        <v>0</v>
      </c>
      <c r="AB1272" s="13">
        <v>0</v>
      </c>
      <c r="AC1272" s="13">
        <v>0</v>
      </c>
      <c r="AD1272" s="13">
        <v>0</v>
      </c>
      <c r="AE1272" s="13">
        <v>0</v>
      </c>
      <c r="AF1272" s="13">
        <v>0</v>
      </c>
      <c r="AG1272" s="13">
        <v>0</v>
      </c>
      <c r="AH1272" s="13">
        <v>0</v>
      </c>
      <c r="AI1272" s="13">
        <v>0</v>
      </c>
      <c r="AJ1272" s="13">
        <v>0</v>
      </c>
      <c r="AK1272" s="13">
        <v>0</v>
      </c>
      <c r="AL1272" s="13">
        <v>0</v>
      </c>
      <c r="AM1272" s="13">
        <v>0</v>
      </c>
      <c r="AN1272" s="13">
        <v>0</v>
      </c>
      <c r="AO1272" s="13">
        <v>15.7</v>
      </c>
      <c r="AP1272" s="13">
        <v>5.4</v>
      </c>
      <c r="AQ1272" s="13">
        <v>10.6</v>
      </c>
      <c r="AR1272" s="13">
        <v>3</v>
      </c>
      <c r="AS1272" s="13">
        <v>3</v>
      </c>
      <c r="AT1272" s="13">
        <v>3</v>
      </c>
      <c r="AU1272" s="13">
        <v>3</v>
      </c>
      <c r="AV1272" s="13">
        <v>4</v>
      </c>
      <c r="AW1272" s="16">
        <f t="shared" si="350"/>
        <v>43.7</v>
      </c>
      <c r="AX1272" s="16">
        <v>69.400000000000006</v>
      </c>
      <c r="AY1272" s="10">
        <f t="shared" si="351"/>
        <v>113.10000000000001</v>
      </c>
      <c r="AZ1272" s="10">
        <f>SUM(Z1272:AK1272)</f>
        <v>0</v>
      </c>
      <c r="BA1272" s="10">
        <v>90</v>
      </c>
      <c r="BB1272" s="10">
        <f t="shared" si="352"/>
        <v>46.3</v>
      </c>
      <c r="BC1272" s="10">
        <f t="shared" si="353"/>
        <v>11.574999999999999</v>
      </c>
      <c r="BD1272" s="10">
        <f t="shared" si="354"/>
        <v>113.10000000000001</v>
      </c>
      <c r="BE1272" s="10">
        <f t="shared" si="366"/>
        <v>-43.7</v>
      </c>
      <c r="BF1272" s="2" t="s">
        <v>119</v>
      </c>
      <c r="BG1272" s="10">
        <f t="shared" si="355"/>
        <v>4.7125000000000004</v>
      </c>
      <c r="BH1272" s="36" t="s">
        <v>118</v>
      </c>
      <c r="BI1272" s="39" t="str">
        <f t="shared" si="356"/>
        <v/>
      </c>
      <c r="BJ1272" s="39" t="str">
        <f t="shared" si="357"/>
        <v/>
      </c>
      <c r="BK1272" s="16">
        <f>SUM(AR1272:AX1272)</f>
        <v>129.10000000000002</v>
      </c>
      <c r="BL1272" s="10">
        <f>SUM(AL1272:AQ1272)</f>
        <v>31.700000000000003</v>
      </c>
      <c r="BM1272" s="12">
        <f t="shared" si="358"/>
        <v>1.1414677276746243</v>
      </c>
      <c r="BN1272" s="12">
        <f t="shared" si="358"/>
        <v>0.28028293545534927</v>
      </c>
      <c r="BO1272" s="9">
        <f t="shared" si="359"/>
        <v>37.700000000000003</v>
      </c>
      <c r="BP1272" s="39" t="str">
        <f t="shared" si="360"/>
        <v/>
      </c>
      <c r="BQ1272" s="147"/>
      <c r="BR1272" s="9">
        <f t="shared" si="361"/>
        <v>0</v>
      </c>
      <c r="BS1272" s="9">
        <f t="shared" si="362"/>
        <v>0</v>
      </c>
      <c r="BT1272" s="9">
        <f t="shared" si="363"/>
        <v>0</v>
      </c>
      <c r="BU1272" s="9" t="str">
        <f>IFERROR(_xlfn.XLOOKUP(D1272,Sheet1!B:B,Sheet1!L:L),"")</f>
        <v/>
      </c>
      <c r="BV1272" s="9" t="e">
        <f>_xlfn.XLOOKUP(BU1272,Sheet1!S:S,Sheet1!T:T)</f>
        <v>#N/A</v>
      </c>
      <c r="BW1272" s="9" t="e">
        <f>_xlfn.XLOOKUP(D1272,Sheet1!B:B,Sheet1!M:M)</f>
        <v>#N/A</v>
      </c>
      <c r="BZ1272" s="108">
        <f t="shared" si="364"/>
        <v>69.400000000000006</v>
      </c>
      <c r="CB1272" s="12">
        <f>AW1272/AY1272</f>
        <v>0.38638373121131742</v>
      </c>
      <c r="CC1272" s="12">
        <f>AX1272/AY1272</f>
        <v>0.61361626878868258</v>
      </c>
      <c r="CG1272" s="1" t="str">
        <f>IF(BO1272&lt;80,"Below 80",
IF(BO1272&lt;=120,"80-120",
IF(BO1272&lt;=200,"&gt; 120-200",
IF(BO1272&lt;=300,"&gt;200-300",
IF(BO1272&lt;=500,"&gt;300-500",
"&gt;500")))))</f>
        <v>Below 80</v>
      </c>
      <c r="CH1272" s="1" t="str">
        <f>IFERROR(_xlfn.XLOOKUP(CG1272,Scenario!M:M,Scenario!N:N),"")</f>
        <v/>
      </c>
      <c r="CI1272" s="1" t="str">
        <f t="shared" si="365"/>
        <v>Yes</v>
      </c>
      <c r="CJ1272" s="75">
        <v>66.400000000000006</v>
      </c>
    </row>
    <row r="1273" spans="1:88" hidden="1">
      <c r="A1273" s="2">
        <v>1272</v>
      </c>
      <c r="B1273" s="2">
        <v>2025</v>
      </c>
      <c r="C1273" s="1">
        <v>0</v>
      </c>
      <c r="D1273" s="37" t="str">
        <v>001fw000001TR4LAAW</v>
      </c>
      <c r="E1273" s="37" t="str">
        <v>GURU NANAK STEEL</v>
      </c>
      <c r="F1273" s="37" t="str">
        <v>HARYANA</v>
      </c>
      <c r="G1273" s="37" t="str">
        <v>PALWAL</v>
      </c>
      <c r="H1273" s="37">
        <v>0</v>
      </c>
      <c r="I1273" s="37" t="str">
        <v>NIKUNJ UDYOG</v>
      </c>
      <c r="J1273" s="37" t="str">
        <v>Rahul Chauhan</v>
      </c>
      <c r="K1273" s="37">
        <v>0</v>
      </c>
      <c r="L1273" s="37" t="str">
        <v>C12828</v>
      </c>
      <c r="M1273" s="37" t="str">
        <v>North</v>
      </c>
      <c r="N1273" s="2">
        <v>121004</v>
      </c>
      <c r="O1273" s="2" t="str">
        <v>06AXQPK0657G1ZB</v>
      </c>
      <c r="P1273" s="2">
        <v>9810410529</v>
      </c>
      <c r="Q1273" s="2" t="str">
        <v>Jul'25</v>
      </c>
      <c r="R1273" s="2">
        <v>2026</v>
      </c>
      <c r="S1273" s="1">
        <v>0</v>
      </c>
      <c r="T1273" s="2">
        <v>150</v>
      </c>
      <c r="U1273" s="12">
        <v>0</v>
      </c>
      <c r="V1273" s="1" t="str">
        <v>Challenger</v>
      </c>
      <c r="W1273" s="13">
        <v>0</v>
      </c>
      <c r="X1273" s="13">
        <v>0</v>
      </c>
      <c r="Y1273" s="13">
        <v>0</v>
      </c>
      <c r="Z1273" s="13">
        <v>0</v>
      </c>
      <c r="AA1273" s="13">
        <v>0</v>
      </c>
      <c r="AB1273" s="13">
        <v>0</v>
      </c>
      <c r="AC1273" s="13">
        <v>0</v>
      </c>
      <c r="AD1273" s="13">
        <v>0</v>
      </c>
      <c r="AE1273" s="13">
        <v>0</v>
      </c>
      <c r="AF1273" s="13">
        <v>0</v>
      </c>
      <c r="AG1273" s="13">
        <v>0</v>
      </c>
      <c r="AH1273" s="13">
        <v>0</v>
      </c>
      <c r="AI1273" s="13">
        <v>0</v>
      </c>
      <c r="AJ1273" s="13">
        <v>0</v>
      </c>
      <c r="AK1273" s="13">
        <v>0</v>
      </c>
      <c r="AL1273" s="13">
        <v>0</v>
      </c>
      <c r="AM1273" s="13">
        <v>0</v>
      </c>
      <c r="AN1273" s="13">
        <v>0</v>
      </c>
      <c r="AO1273" s="13">
        <v>15.38</v>
      </c>
      <c r="AP1273" s="13">
        <v>0</v>
      </c>
      <c r="AQ1273" s="13">
        <v>2.7</v>
      </c>
      <c r="AR1273" s="13">
        <v>0</v>
      </c>
      <c r="AS1273" s="13">
        <v>0</v>
      </c>
      <c r="AT1273" s="13">
        <v>0</v>
      </c>
      <c r="AU1273" s="13">
        <v>0</v>
      </c>
      <c r="AV1273" s="13">
        <v>0</v>
      </c>
      <c r="AW1273" s="16">
        <f t="shared" si="350"/>
        <v>18.080000000000002</v>
      </c>
      <c r="AX1273" s="16">
        <v>36.160000000000004</v>
      </c>
      <c r="AY1273" s="10">
        <f t="shared" si="351"/>
        <v>54.240000000000009</v>
      </c>
      <c r="AZ1273" s="10">
        <f>SUM(Z1273:AK1273)</f>
        <v>0</v>
      </c>
      <c r="BA1273" s="10">
        <v>40</v>
      </c>
      <c r="BB1273" s="10">
        <f t="shared" si="352"/>
        <v>21.919999999999998</v>
      </c>
      <c r="BC1273" s="10">
        <f t="shared" si="353"/>
        <v>5.4799999999999995</v>
      </c>
      <c r="BD1273" s="10">
        <f t="shared" si="354"/>
        <v>54.240000000000009</v>
      </c>
      <c r="BE1273" s="10">
        <f t="shared" si="366"/>
        <v>-18.080000000000002</v>
      </c>
      <c r="BF1273" s="2" t="s">
        <v>119</v>
      </c>
      <c r="BG1273" s="10">
        <f t="shared" si="355"/>
        <v>2.2600000000000002</v>
      </c>
      <c r="BH1273" s="36" t="s">
        <v>118</v>
      </c>
      <c r="BI1273" s="39" t="str">
        <f t="shared" si="356"/>
        <v/>
      </c>
      <c r="BJ1273" s="39" t="str">
        <f t="shared" si="357"/>
        <v/>
      </c>
      <c r="BK1273" s="16">
        <f>SUM(AR1273:AX1273)</f>
        <v>54.240000000000009</v>
      </c>
      <c r="BL1273" s="10">
        <f>SUM(AL1273:AQ1273)</f>
        <v>18.080000000000002</v>
      </c>
      <c r="BM1273" s="12">
        <f t="shared" si="358"/>
        <v>1</v>
      </c>
      <c r="BN1273" s="12">
        <f t="shared" si="358"/>
        <v>0.33333333333333331</v>
      </c>
      <c r="BO1273" s="9">
        <f t="shared" si="359"/>
        <v>18.080000000000002</v>
      </c>
      <c r="BP1273" s="39" t="str">
        <f t="shared" si="360"/>
        <v/>
      </c>
      <c r="BQ1273" s="147"/>
      <c r="BR1273" s="9">
        <f t="shared" si="361"/>
        <v>0</v>
      </c>
      <c r="BS1273" s="9">
        <f t="shared" si="362"/>
        <v>0</v>
      </c>
      <c r="BT1273" s="9">
        <f t="shared" si="363"/>
        <v>0</v>
      </c>
      <c r="BU1273" s="9" t="str">
        <f>IFERROR(_xlfn.XLOOKUP(D1273,Sheet1!B:B,Sheet1!L:L),"")</f>
        <v/>
      </c>
      <c r="BV1273" s="9" t="e">
        <f>_xlfn.XLOOKUP(BU1273,Sheet1!S:S,Sheet1!T:T)</f>
        <v>#N/A</v>
      </c>
      <c r="BW1273" s="9" t="e">
        <f>_xlfn.XLOOKUP(D1273,Sheet1!B:B,Sheet1!M:M)</f>
        <v>#N/A</v>
      </c>
      <c r="BZ1273" s="108">
        <f t="shared" si="364"/>
        <v>36.160000000000011</v>
      </c>
      <c r="CB1273" s="12">
        <f>AW1273/AY1273</f>
        <v>0.33333333333333331</v>
      </c>
      <c r="CC1273" s="12">
        <f>AX1273/AY1273</f>
        <v>0.66666666666666663</v>
      </c>
      <c r="CG1273" s="1" t="str">
        <f>IF(BO1273&lt;80,"Below 80",
IF(BO1273&lt;=120,"80-120",
IF(BO1273&lt;=200,"&gt; 120-200",
IF(BO1273&lt;=300,"&gt;200-300",
IF(BO1273&lt;=500,"&gt;300-500",
"&gt;500")))))</f>
        <v>Below 80</v>
      </c>
      <c r="CH1273" s="1" t="str">
        <f>IFERROR(_xlfn.XLOOKUP(CG1273,Scenario!M:M,Scenario!N:N),"")</f>
        <v/>
      </c>
      <c r="CI1273" s="1" t="str">
        <f t="shared" si="365"/>
        <v>Yes</v>
      </c>
      <c r="CJ1273" s="75">
        <v>36.160000000000004</v>
      </c>
    </row>
    <row r="1274" spans="1:88" hidden="1">
      <c r="A1274" s="2">
        <v>1273</v>
      </c>
      <c r="B1274" s="2">
        <v>2025</v>
      </c>
      <c r="C1274" s="1">
        <v>0</v>
      </c>
      <c r="D1274" s="37" t="str">
        <v>001J100000VlGMhIAN</v>
      </c>
      <c r="E1274" s="37" t="str">
        <v>PRATHAM STEELS</v>
      </c>
      <c r="F1274" s="37" t="str">
        <v>UTTAR PRADESH</v>
      </c>
      <c r="G1274" s="37" t="str">
        <v>GAUTAM BUDDHA NAGAR</v>
      </c>
      <c r="H1274" s="37" t="str">
        <v>Ghaziabad</v>
      </c>
      <c r="I1274" s="37" t="str">
        <v>OPTRIX INFRA LLP</v>
      </c>
      <c r="J1274" s="37" t="str">
        <v>Aashish Goyal</v>
      </c>
      <c r="K1274" s="37">
        <v>0</v>
      </c>
      <c r="L1274" s="37" t="str">
        <v>001J100000PJG7oIAH</v>
      </c>
      <c r="M1274" s="37" t="str">
        <v>North</v>
      </c>
      <c r="N1274" s="2">
        <v>201009</v>
      </c>
      <c r="O1274" s="2" t="str">
        <v>09ADDPG8827D1ZL</v>
      </c>
      <c r="P1274" s="2">
        <v>9999995263</v>
      </c>
      <c r="Q1274" s="2" t="str">
        <v>Jul'25</v>
      </c>
      <c r="R1274" s="2">
        <v>2026</v>
      </c>
      <c r="S1274" s="1">
        <v>0</v>
      </c>
      <c r="T1274" s="2">
        <v>800</v>
      </c>
      <c r="U1274" s="12">
        <v>6.6958333333333328E-2</v>
      </c>
      <c r="V1274" s="1" t="str">
        <v>Alien</v>
      </c>
      <c r="W1274" s="13">
        <v>0</v>
      </c>
      <c r="X1274" s="13">
        <v>0</v>
      </c>
      <c r="Y1274" s="13">
        <v>0</v>
      </c>
      <c r="Z1274" s="13">
        <v>0</v>
      </c>
      <c r="AA1274" s="13">
        <v>0</v>
      </c>
      <c r="AB1274" s="13">
        <v>0</v>
      </c>
      <c r="AC1274" s="13">
        <v>0</v>
      </c>
      <c r="AD1274" s="13">
        <v>0</v>
      </c>
      <c r="AE1274" s="13">
        <v>0</v>
      </c>
      <c r="AF1274" s="13">
        <v>0</v>
      </c>
      <c r="AG1274" s="13">
        <v>0</v>
      </c>
      <c r="AH1274" s="13">
        <v>0</v>
      </c>
      <c r="AI1274" s="13">
        <v>0</v>
      </c>
      <c r="AJ1274" s="13">
        <v>0</v>
      </c>
      <c r="AK1274" s="13">
        <v>0</v>
      </c>
      <c r="AL1274" s="13">
        <v>0</v>
      </c>
      <c r="AM1274" s="13">
        <v>0</v>
      </c>
      <c r="AN1274" s="13">
        <v>0</v>
      </c>
      <c r="AO1274" s="13">
        <v>263.27</v>
      </c>
      <c r="AP1274" s="13">
        <v>35.799999999999997</v>
      </c>
      <c r="AQ1274" s="13">
        <v>72.06</v>
      </c>
      <c r="AR1274" s="13">
        <v>85.57</v>
      </c>
      <c r="AS1274" s="13">
        <v>110.36</v>
      </c>
      <c r="AT1274" s="13">
        <v>32.700000000000003</v>
      </c>
      <c r="AU1274" s="13">
        <v>93</v>
      </c>
      <c r="AV1274" s="13">
        <v>35</v>
      </c>
      <c r="AW1274" s="16">
        <f t="shared" si="350"/>
        <v>692.76</v>
      </c>
      <c r="AX1274" s="16">
        <f>AW1274*2</f>
        <v>1385.52</v>
      </c>
      <c r="AY1274" s="10">
        <f t="shared" si="351"/>
        <v>2078.2799999999997</v>
      </c>
      <c r="AZ1274" s="10">
        <f>SUM(Z1274:AK1274)</f>
        <v>0</v>
      </c>
      <c r="BA1274" s="10">
        <v>1250</v>
      </c>
      <c r="BB1274" s="10">
        <f t="shared" si="352"/>
        <v>557.24</v>
      </c>
      <c r="BC1274" s="10">
        <f t="shared" si="353"/>
        <v>139.31</v>
      </c>
      <c r="BD1274" s="10">
        <f t="shared" si="354"/>
        <v>2078.2799999999997</v>
      </c>
      <c r="BE1274" s="10">
        <f t="shared" si="366"/>
        <v>-692.76</v>
      </c>
      <c r="BF1274" s="2" t="s">
        <v>119</v>
      </c>
      <c r="BG1274" s="10">
        <f t="shared" si="355"/>
        <v>70.882499999999993</v>
      </c>
      <c r="BH1274" s="36" t="s">
        <v>118</v>
      </c>
      <c r="BI1274" s="39" t="str">
        <f t="shared" si="356"/>
        <v>D</v>
      </c>
      <c r="BJ1274" s="39" t="str">
        <f t="shared" si="357"/>
        <v>E</v>
      </c>
      <c r="BK1274" s="16">
        <f>SUM(AR1274:AX1274)</f>
        <v>2434.91</v>
      </c>
      <c r="BL1274" s="10">
        <f>SUM(AL1274:AQ1274)</f>
        <v>371.13</v>
      </c>
      <c r="BM1274" s="12">
        <f t="shared" si="358"/>
        <v>1.1715986296360452</v>
      </c>
      <c r="BN1274" s="12">
        <f t="shared" si="358"/>
        <v>0.1785755528610197</v>
      </c>
      <c r="BO1274" s="9">
        <f t="shared" si="359"/>
        <v>567.05999999999995</v>
      </c>
      <c r="BP1274" s="39" t="str">
        <f t="shared" si="360"/>
        <v>C</v>
      </c>
      <c r="BQ1274" s="147"/>
      <c r="BR1274" s="9">
        <f t="shared" si="361"/>
        <v>0</v>
      </c>
      <c r="BS1274" s="9">
        <f t="shared" si="362"/>
        <v>0</v>
      </c>
      <c r="BT1274" s="9">
        <f t="shared" si="363"/>
        <v>0</v>
      </c>
      <c r="BU1274" s="9" t="str">
        <f>IFERROR(_xlfn.XLOOKUP(D1274,Sheet1!B:B,Sheet1!L:L),"")</f>
        <v/>
      </c>
      <c r="BV1274" s="9" t="e">
        <f>_xlfn.XLOOKUP(BU1274,Sheet1!S:S,Sheet1!T:T)</f>
        <v>#N/A</v>
      </c>
      <c r="BW1274" s="9" t="e">
        <f>_xlfn.XLOOKUP(D1274,Sheet1!B:B,Sheet1!M:M)</f>
        <v>#N/A</v>
      </c>
      <c r="BX1274" s="11" t="s">
        <v>123</v>
      </c>
      <c r="BZ1274" s="108">
        <f t="shared" si="364"/>
        <v>1385.5199999999998</v>
      </c>
      <c r="CB1274" s="12">
        <f>AW1274/AY1274</f>
        <v>0.33333333333333337</v>
      </c>
      <c r="CC1274" s="12">
        <f>AX1274/AY1274</f>
        <v>0.66666666666666674</v>
      </c>
      <c r="CG1274" s="1" t="str">
        <f>IF(BO1274&lt;80,"Below 80",
IF(BO1274&lt;=120,"80-120",
IF(BO1274&lt;=200,"&gt; 120-200",
IF(BO1274&lt;=300,"&gt;200-300",
IF(BO1274&lt;=500,"&gt;300-500",
"&gt;500")))))</f>
        <v>&gt;500</v>
      </c>
      <c r="CH1274" s="1" t="str">
        <f>IFERROR(_xlfn.XLOOKUP(CG1274,Scenario!M:M,Scenario!N:N),"")</f>
        <v>E</v>
      </c>
      <c r="CI1274" s="1" t="b">
        <f t="shared" si="365"/>
        <v>0</v>
      </c>
      <c r="CJ1274" s="75">
        <v>1023.7599999999999</v>
      </c>
    </row>
    <row r="1275" spans="1:88" hidden="1">
      <c r="A1275" s="2">
        <v>1274</v>
      </c>
      <c r="B1275" s="2">
        <v>2025</v>
      </c>
      <c r="C1275" s="1">
        <v>0</v>
      </c>
      <c r="D1275" s="37" t="str">
        <v>001fw000001QzQhAAK</v>
      </c>
      <c r="E1275" s="37" t="str">
        <v>KRISHNA INDUSTRIES</v>
      </c>
      <c r="F1275" s="37" t="str">
        <v>UTTAR PRADESH</v>
      </c>
      <c r="G1275" s="37" t="str">
        <v>GHAZIABAD</v>
      </c>
      <c r="H1275" s="37">
        <v>0</v>
      </c>
      <c r="I1275" s="37" t="str">
        <v>OPTRIX INFRA LLP</v>
      </c>
      <c r="J1275" s="37" t="str">
        <v>Aashish Goyal</v>
      </c>
      <c r="K1275" s="37">
        <v>0</v>
      </c>
      <c r="L1275" s="37" t="str">
        <v>001J100000PJG7oIAH</v>
      </c>
      <c r="M1275" s="37" t="str">
        <v>North</v>
      </c>
      <c r="N1275" s="2">
        <v>201002</v>
      </c>
      <c r="O1275" s="2" t="str">
        <v>09AKFPJ4314F2ZE</v>
      </c>
      <c r="P1275" s="2">
        <v>9667896330</v>
      </c>
      <c r="Q1275" s="2" t="str">
        <v>Jul'25</v>
      </c>
      <c r="R1275" s="2">
        <v>2026</v>
      </c>
      <c r="S1275" s="1">
        <v>0</v>
      </c>
      <c r="T1275" s="2">
        <v>500</v>
      </c>
      <c r="U1275" s="12">
        <v>0.12644666666666668</v>
      </c>
      <c r="V1275" s="1" t="str">
        <v>Super Star</v>
      </c>
      <c r="W1275" s="13">
        <v>0</v>
      </c>
      <c r="X1275" s="13">
        <v>0</v>
      </c>
      <c r="Y1275" s="13">
        <v>0</v>
      </c>
      <c r="Z1275" s="13">
        <v>0</v>
      </c>
      <c r="AA1275" s="13">
        <v>0</v>
      </c>
      <c r="AB1275" s="13">
        <v>0</v>
      </c>
      <c r="AC1275" s="13">
        <v>0</v>
      </c>
      <c r="AD1275" s="13">
        <v>0</v>
      </c>
      <c r="AE1275" s="13">
        <v>0</v>
      </c>
      <c r="AF1275" s="13">
        <v>0</v>
      </c>
      <c r="AG1275" s="13">
        <v>0</v>
      </c>
      <c r="AH1275" s="13">
        <v>0</v>
      </c>
      <c r="AI1275" s="13">
        <v>0</v>
      </c>
      <c r="AJ1275" s="13">
        <v>0</v>
      </c>
      <c r="AK1275" s="13">
        <v>0</v>
      </c>
      <c r="AL1275" s="13">
        <v>0</v>
      </c>
      <c r="AM1275" s="13">
        <v>0</v>
      </c>
      <c r="AN1275" s="13">
        <v>0</v>
      </c>
      <c r="AO1275" s="13">
        <v>276.08</v>
      </c>
      <c r="AP1275" s="13">
        <v>27</v>
      </c>
      <c r="AQ1275" s="13">
        <v>53.31</v>
      </c>
      <c r="AR1275" s="13">
        <v>32.65</v>
      </c>
      <c r="AS1275" s="13">
        <v>82.62</v>
      </c>
      <c r="AT1275" s="13">
        <v>10.49</v>
      </c>
      <c r="AU1275" s="13">
        <v>76</v>
      </c>
      <c r="AV1275" s="13">
        <v>103.18</v>
      </c>
      <c r="AW1275" s="16">
        <f t="shared" si="350"/>
        <v>558.15</v>
      </c>
      <c r="AX1275" s="16">
        <f t="shared" ref="AX1275:AX1276" si="368">AW1275*2</f>
        <v>1116.3</v>
      </c>
      <c r="AY1275" s="10">
        <f t="shared" si="351"/>
        <v>1674.4499999999998</v>
      </c>
      <c r="AZ1275" s="10">
        <f>SUM(Z1275:AK1275)</f>
        <v>0</v>
      </c>
      <c r="BA1275" s="10">
        <v>1251</v>
      </c>
      <c r="BB1275" s="10">
        <f t="shared" si="352"/>
        <v>692.85</v>
      </c>
      <c r="BC1275" s="10">
        <f t="shared" si="353"/>
        <v>173.21250000000001</v>
      </c>
      <c r="BD1275" s="10">
        <f t="shared" si="354"/>
        <v>1674.4499999999998</v>
      </c>
      <c r="BE1275" s="10">
        <f t="shared" si="366"/>
        <v>-558.15</v>
      </c>
      <c r="BF1275" s="2" t="s">
        <v>119</v>
      </c>
      <c r="BG1275" s="10">
        <f t="shared" si="355"/>
        <v>58.957499999999996</v>
      </c>
      <c r="BH1275" s="36" t="s">
        <v>118</v>
      </c>
      <c r="BI1275" s="39" t="str">
        <f t="shared" si="356"/>
        <v>E</v>
      </c>
      <c r="BJ1275" s="39" t="str">
        <f t="shared" si="357"/>
        <v>E</v>
      </c>
      <c r="BK1275" s="16">
        <f>SUM(AR1275:AX1275)</f>
        <v>1979.3899999999999</v>
      </c>
      <c r="BL1275" s="10">
        <f>SUM(AL1275:AQ1275)</f>
        <v>356.39</v>
      </c>
      <c r="BM1275" s="12">
        <f t="shared" si="358"/>
        <v>1.1821135298157603</v>
      </c>
      <c r="BN1275" s="12">
        <f t="shared" si="358"/>
        <v>0.21284003702708354</v>
      </c>
      <c r="BO1275" s="9">
        <f t="shared" si="359"/>
        <v>471.65999999999997</v>
      </c>
      <c r="BP1275" s="39" t="str">
        <f t="shared" si="360"/>
        <v>B</v>
      </c>
      <c r="BQ1275" s="147"/>
      <c r="BR1275" s="9">
        <f t="shared" si="361"/>
        <v>0</v>
      </c>
      <c r="BS1275" s="9">
        <f t="shared" si="362"/>
        <v>0</v>
      </c>
      <c r="BT1275" s="9">
        <f t="shared" si="363"/>
        <v>0</v>
      </c>
      <c r="BU1275" s="9" t="str">
        <f>IFERROR(_xlfn.XLOOKUP(D1275,Sheet1!B:B,Sheet1!L:L),"")</f>
        <v/>
      </c>
      <c r="BV1275" s="9" t="e">
        <f>_xlfn.XLOOKUP(BU1275,Sheet1!S:S,Sheet1!T:T)</f>
        <v>#N/A</v>
      </c>
      <c r="BW1275" s="9" t="e">
        <f>_xlfn.XLOOKUP(D1275,Sheet1!B:B,Sheet1!M:M)</f>
        <v>#N/A</v>
      </c>
      <c r="BX1275" s="11" t="s">
        <v>123</v>
      </c>
      <c r="BY1275" s="1">
        <v>1251</v>
      </c>
      <c r="BZ1275" s="108">
        <f t="shared" si="364"/>
        <v>1116.2999999999997</v>
      </c>
      <c r="CB1275" s="12">
        <f>AW1275/AY1275</f>
        <v>0.33333333333333337</v>
      </c>
      <c r="CC1275" s="12">
        <f>AX1275/AY1275</f>
        <v>0.66666666666666674</v>
      </c>
      <c r="CD1275" s="75">
        <f t="shared" ref="CD1275:CD1276" si="369">AW1275*1</f>
        <v>558.15</v>
      </c>
      <c r="CF1275" s="75">
        <f t="shared" ref="CF1275:CF1276" si="370">CD1275+AW1275</f>
        <v>1116.3</v>
      </c>
      <c r="CG1275" s="1" t="str">
        <f>IF(BO1275&lt;80,"Below 80",
IF(BO1275&lt;=120,"80-120",
IF(BO1275&lt;=200,"&gt; 120-200",
IF(BO1275&lt;=300,"&gt;200-300",
IF(BO1275&lt;=500,"&gt;300-500",
"&gt;500")))))</f>
        <v>&gt;300-500</v>
      </c>
      <c r="CH1275" s="1" t="str">
        <f>IFERROR(_xlfn.XLOOKUP(CG1275,Scenario!M:M,Scenario!N:N),"")</f>
        <v>D</v>
      </c>
      <c r="CI1275" s="1" t="b">
        <f t="shared" si="365"/>
        <v>0</v>
      </c>
      <c r="CJ1275" s="75">
        <v>860.69999999999993</v>
      </c>
    </row>
    <row r="1276" spans="1:88" hidden="1">
      <c r="A1276" s="2">
        <v>1275</v>
      </c>
      <c r="B1276" s="2">
        <v>2025</v>
      </c>
      <c r="C1276" s="1">
        <v>0</v>
      </c>
      <c r="D1276" s="37" t="str">
        <v>001J100000Vo9dAIAR</v>
      </c>
      <c r="E1276" s="37" t="str">
        <v>KHANDELWAL METAL INDUSTRIES INDIA PVT. LTD.</v>
      </c>
      <c r="F1276" s="37" t="str">
        <v>UTTAR PRADESH</v>
      </c>
      <c r="G1276" s="37" t="str">
        <v>BAREILLY</v>
      </c>
      <c r="H1276" s="37">
        <v>0</v>
      </c>
      <c r="I1276" s="37" t="str">
        <v>Khandelwal Associates</v>
      </c>
      <c r="J1276" s="37" t="str">
        <v>SHIV KUMAR</v>
      </c>
      <c r="K1276" s="37">
        <v>0</v>
      </c>
      <c r="L1276" s="37" t="str">
        <v>C12818</v>
      </c>
      <c r="M1276" s="37" t="str">
        <v>North</v>
      </c>
      <c r="N1276" s="2">
        <v>243503</v>
      </c>
      <c r="O1276" s="2" t="str">
        <v>09AAICK7577K1ZP</v>
      </c>
      <c r="P1276" s="2">
        <v>9927078383</v>
      </c>
      <c r="Q1276" s="2" t="str">
        <v>Jul'25</v>
      </c>
      <c r="R1276" s="2">
        <v>2026</v>
      </c>
      <c r="S1276" s="1">
        <v>0</v>
      </c>
      <c r="T1276" s="2">
        <v>100</v>
      </c>
      <c r="U1276" s="12">
        <v>1.6060666666666668</v>
      </c>
      <c r="V1276" s="1" t="str">
        <v>Star</v>
      </c>
      <c r="W1276" s="13">
        <v>0</v>
      </c>
      <c r="X1276" s="13">
        <v>0</v>
      </c>
      <c r="Y1276" s="13">
        <v>0</v>
      </c>
      <c r="Z1276" s="13">
        <v>0</v>
      </c>
      <c r="AA1276" s="13">
        <v>0</v>
      </c>
      <c r="AB1276" s="13">
        <v>0</v>
      </c>
      <c r="AC1276" s="13">
        <v>0</v>
      </c>
      <c r="AD1276" s="13">
        <v>0</v>
      </c>
      <c r="AE1276" s="13">
        <v>0</v>
      </c>
      <c r="AF1276" s="13">
        <v>0</v>
      </c>
      <c r="AG1276" s="13">
        <v>0</v>
      </c>
      <c r="AH1276" s="13">
        <v>0</v>
      </c>
      <c r="AI1276" s="13">
        <v>0</v>
      </c>
      <c r="AJ1276" s="13">
        <v>0</v>
      </c>
      <c r="AK1276" s="13">
        <v>0</v>
      </c>
      <c r="AL1276" s="13">
        <v>0</v>
      </c>
      <c r="AM1276" s="13">
        <v>0</v>
      </c>
      <c r="AN1276" s="13">
        <v>0</v>
      </c>
      <c r="AO1276" s="13">
        <v>164.98</v>
      </c>
      <c r="AP1276" s="13">
        <v>120.74</v>
      </c>
      <c r="AQ1276" s="13">
        <v>57.42</v>
      </c>
      <c r="AR1276" s="13">
        <v>51.07</v>
      </c>
      <c r="AS1276" s="13">
        <v>250.73</v>
      </c>
      <c r="AT1276" s="13">
        <v>192.74</v>
      </c>
      <c r="AU1276" s="13">
        <v>136</v>
      </c>
      <c r="AV1276" s="13">
        <v>153.08000000000001</v>
      </c>
      <c r="AW1276" s="16">
        <f t="shared" si="350"/>
        <v>973.68</v>
      </c>
      <c r="AX1276" s="16">
        <f t="shared" si="368"/>
        <v>1947.36</v>
      </c>
      <c r="AY1276" s="10">
        <f t="shared" si="351"/>
        <v>2921.04</v>
      </c>
      <c r="AZ1276" s="10">
        <f>SUM(Z1276:AK1276)</f>
        <v>0</v>
      </c>
      <c r="BA1276" s="10">
        <v>750</v>
      </c>
      <c r="BB1276" s="10">
        <f t="shared" si="352"/>
        <v>-223.67999999999995</v>
      </c>
      <c r="BC1276" s="10">
        <f t="shared" si="353"/>
        <v>-55.919999999999987</v>
      </c>
      <c r="BD1276" s="10">
        <f t="shared" si="354"/>
        <v>2921.04</v>
      </c>
      <c r="BE1276" s="10">
        <f t="shared" si="366"/>
        <v>-973.68</v>
      </c>
      <c r="BF1276" s="2" t="s">
        <v>119</v>
      </c>
      <c r="BG1276" s="10">
        <f t="shared" si="355"/>
        <v>80.617499999999993</v>
      </c>
      <c r="BH1276" s="36" t="s">
        <v>118</v>
      </c>
      <c r="BI1276" s="39" t="str">
        <f t="shared" si="356"/>
        <v>C</v>
      </c>
      <c r="BJ1276" s="39" t="str">
        <f t="shared" si="357"/>
        <v>E</v>
      </c>
      <c r="BK1276" s="16">
        <f>SUM(AR1276:AX1276)</f>
        <v>3704.66</v>
      </c>
      <c r="BL1276" s="10">
        <f>SUM(AL1276:AQ1276)</f>
        <v>343.14</v>
      </c>
      <c r="BM1276" s="12">
        <f t="shared" si="358"/>
        <v>1.2682674663818365</v>
      </c>
      <c r="BN1276" s="12">
        <f t="shared" si="358"/>
        <v>0.1174718593377701</v>
      </c>
      <c r="BO1276" s="9">
        <f t="shared" si="359"/>
        <v>644.93999999999994</v>
      </c>
      <c r="BP1276" s="39" t="str">
        <f t="shared" si="360"/>
        <v>C</v>
      </c>
      <c r="BQ1276" s="147"/>
      <c r="BR1276" s="9">
        <f t="shared" si="361"/>
        <v>0</v>
      </c>
      <c r="BS1276" s="9">
        <f t="shared" si="362"/>
        <v>0</v>
      </c>
      <c r="BT1276" s="9">
        <f t="shared" si="363"/>
        <v>0</v>
      </c>
      <c r="BU1276" s="9" t="str">
        <f>IFERROR(_xlfn.XLOOKUP(D1276,Sheet1!B:B,Sheet1!L:L),"")</f>
        <v/>
      </c>
      <c r="BV1276" s="9" t="e">
        <f>_xlfn.XLOOKUP(BU1276,Sheet1!S:S,Sheet1!T:T)</f>
        <v>#N/A</v>
      </c>
      <c r="BW1276" s="9" t="e">
        <f>_xlfn.XLOOKUP(D1276,Sheet1!B:B,Sheet1!M:M)</f>
        <v>#N/A</v>
      </c>
      <c r="BX1276" s="11" t="s">
        <v>123</v>
      </c>
      <c r="BY1276" s="1">
        <v>1251</v>
      </c>
      <c r="BZ1276" s="108">
        <f t="shared" si="364"/>
        <v>1947.3600000000001</v>
      </c>
      <c r="CB1276" s="12">
        <f>AW1276/AY1276</f>
        <v>0.33333333333333331</v>
      </c>
      <c r="CC1276" s="12">
        <f>AX1276/AY1276</f>
        <v>0.66666666666666663</v>
      </c>
      <c r="CD1276" s="75">
        <f t="shared" si="369"/>
        <v>973.68</v>
      </c>
      <c r="CF1276" s="75">
        <f t="shared" si="370"/>
        <v>1947.36</v>
      </c>
      <c r="CG1276" s="1" t="str">
        <f>IF(BO1276&lt;80,"Below 80",
IF(BO1276&lt;=120,"80-120",
IF(BO1276&lt;=200,"&gt; 120-200",
IF(BO1276&lt;=300,"&gt;200-300",
IF(BO1276&lt;=500,"&gt;300-500",
"&gt;500")))))</f>
        <v>&gt;500</v>
      </c>
      <c r="CH1276" s="1" t="str">
        <f>IFERROR(_xlfn.XLOOKUP(CG1276,Scenario!M:M,Scenario!N:N),"")</f>
        <v>E</v>
      </c>
      <c r="CI1276" s="1" t="b">
        <f t="shared" si="365"/>
        <v>0</v>
      </c>
      <c r="CJ1276" s="75">
        <v>1039.1499999999999</v>
      </c>
    </row>
    <row r="1277" spans="1:88" hidden="1">
      <c r="A1277" s="2">
        <v>1276</v>
      </c>
      <c r="B1277" s="2">
        <v>2025</v>
      </c>
      <c r="C1277" s="1">
        <v>0</v>
      </c>
      <c r="D1277" s="37" t="str">
        <v>0015g00001V9MHAAA3</v>
      </c>
      <c r="E1277" s="37" t="str">
        <v>MODERN  TIMBER AND STONE CO.</v>
      </c>
      <c r="F1277" s="37" t="str">
        <v>HARYANA</v>
      </c>
      <c r="G1277" s="37" t="str">
        <v>GURUGRAM</v>
      </c>
      <c r="H1277" s="37" t="str">
        <v>Sohna</v>
      </c>
      <c r="I1277" s="37" t="str">
        <v>NIKUNJ UDYOG</v>
      </c>
      <c r="J1277" s="37" t="str">
        <v>Shiv Shankar Sharma</v>
      </c>
      <c r="K1277" s="37">
        <v>0</v>
      </c>
      <c r="L1277" s="37" t="str">
        <v>C12828</v>
      </c>
      <c r="M1277" s="37" t="str">
        <v>North</v>
      </c>
      <c r="N1277" s="2">
        <v>122103</v>
      </c>
      <c r="O1277" s="2" t="str">
        <v>06AAVPK1317K1ZH</v>
      </c>
      <c r="P1277" s="2">
        <v>9999009498</v>
      </c>
      <c r="Q1277" s="2" t="str">
        <v>Jul'25</v>
      </c>
      <c r="R1277" s="2">
        <v>2026</v>
      </c>
      <c r="S1277" s="1">
        <v>0</v>
      </c>
      <c r="T1277" s="2">
        <v>100</v>
      </c>
      <c r="U1277" s="12">
        <v>0</v>
      </c>
      <c r="V1277" s="1" t="str">
        <v>Challenger</v>
      </c>
      <c r="W1277" s="13">
        <v>0</v>
      </c>
      <c r="X1277" s="13">
        <v>0</v>
      </c>
      <c r="Y1277" s="13">
        <v>0</v>
      </c>
      <c r="Z1277" s="13">
        <v>0</v>
      </c>
      <c r="AA1277" s="13">
        <v>0</v>
      </c>
      <c r="AB1277" s="13">
        <v>0</v>
      </c>
      <c r="AC1277" s="13">
        <v>0</v>
      </c>
      <c r="AD1277" s="13">
        <v>0</v>
      </c>
      <c r="AE1277" s="13">
        <v>0</v>
      </c>
      <c r="AF1277" s="13">
        <v>0</v>
      </c>
      <c r="AG1277" s="13">
        <v>0</v>
      </c>
      <c r="AH1277" s="13">
        <v>0</v>
      </c>
      <c r="AI1277" s="13">
        <v>0</v>
      </c>
      <c r="AJ1277" s="13">
        <v>0</v>
      </c>
      <c r="AK1277" s="13">
        <v>0</v>
      </c>
      <c r="AL1277" s="13">
        <v>0</v>
      </c>
      <c r="AM1277" s="13">
        <v>0</v>
      </c>
      <c r="AN1277" s="13">
        <v>0</v>
      </c>
      <c r="AO1277" s="13">
        <v>3.5</v>
      </c>
      <c r="AP1277" s="13">
        <v>0</v>
      </c>
      <c r="AQ1277" s="13">
        <v>1.7</v>
      </c>
      <c r="AR1277" s="13">
        <v>2.39</v>
      </c>
      <c r="AS1277" s="13">
        <v>2.41</v>
      </c>
      <c r="AT1277" s="13">
        <v>0</v>
      </c>
      <c r="AU1277" s="13">
        <v>0</v>
      </c>
      <c r="AV1277" s="13">
        <v>0</v>
      </c>
      <c r="AW1277" s="16">
        <f t="shared" si="350"/>
        <v>10</v>
      </c>
      <c r="AX1277" s="16">
        <v>15.18</v>
      </c>
      <c r="AY1277" s="10">
        <f t="shared" si="351"/>
        <v>25.18</v>
      </c>
      <c r="AZ1277" s="10">
        <f>SUM(Z1277:AK1277)</f>
        <v>0</v>
      </c>
      <c r="BA1277" s="10">
        <v>30</v>
      </c>
      <c r="BB1277" s="10">
        <f t="shared" si="352"/>
        <v>20</v>
      </c>
      <c r="BC1277" s="10">
        <f t="shared" si="353"/>
        <v>5</v>
      </c>
      <c r="BD1277" s="10">
        <f t="shared" si="354"/>
        <v>25.18</v>
      </c>
      <c r="BE1277" s="10">
        <f t="shared" si="366"/>
        <v>-10</v>
      </c>
      <c r="BF1277" s="2" t="s">
        <v>119</v>
      </c>
      <c r="BG1277" s="10">
        <f t="shared" si="355"/>
        <v>1.25</v>
      </c>
      <c r="BH1277" s="36" t="s">
        <v>118</v>
      </c>
      <c r="BI1277" s="39" t="str">
        <f t="shared" si="356"/>
        <v/>
      </c>
      <c r="BJ1277" s="39" t="str">
        <f t="shared" si="357"/>
        <v/>
      </c>
      <c r="BK1277" s="16">
        <f>SUM(AR1277:AX1277)</f>
        <v>29.98</v>
      </c>
      <c r="BL1277" s="10">
        <f>SUM(AL1277:AQ1277)</f>
        <v>5.2</v>
      </c>
      <c r="BM1277" s="12">
        <f t="shared" si="358"/>
        <v>1.1906274821286735</v>
      </c>
      <c r="BN1277" s="12">
        <f t="shared" si="358"/>
        <v>0.20651310563939634</v>
      </c>
      <c r="BO1277" s="9">
        <f t="shared" si="359"/>
        <v>10</v>
      </c>
      <c r="BP1277" s="39" t="str">
        <f t="shared" si="360"/>
        <v/>
      </c>
      <c r="BQ1277" s="147"/>
      <c r="BR1277" s="9">
        <f t="shared" si="361"/>
        <v>0</v>
      </c>
      <c r="BS1277" s="9">
        <f t="shared" si="362"/>
        <v>0</v>
      </c>
      <c r="BT1277" s="9">
        <f t="shared" si="363"/>
        <v>0</v>
      </c>
      <c r="BU1277" s="9" t="str">
        <f>IFERROR(_xlfn.XLOOKUP(D1277,Sheet1!B:B,Sheet1!L:L),"")</f>
        <v/>
      </c>
      <c r="BV1277" s="9" t="e">
        <f>_xlfn.XLOOKUP(BU1277,Sheet1!S:S,Sheet1!T:T)</f>
        <v>#N/A</v>
      </c>
      <c r="BW1277" s="9" t="e">
        <f>_xlfn.XLOOKUP(D1277,Sheet1!B:B,Sheet1!M:M)</f>
        <v>#N/A</v>
      </c>
      <c r="BZ1277" s="108">
        <f t="shared" si="364"/>
        <v>15.18</v>
      </c>
      <c r="CB1277" s="12">
        <f>AW1277/AY1277</f>
        <v>0.39714058776806987</v>
      </c>
      <c r="CC1277" s="12">
        <f>AX1277/AY1277</f>
        <v>0.60285941223193007</v>
      </c>
      <c r="CG1277" s="1" t="str">
        <f>IF(BO1277&lt;80,"Below 80",
IF(BO1277&lt;=120,"80-120",
IF(BO1277&lt;=200,"&gt; 120-200",
IF(BO1277&lt;=300,"&gt;200-300",
IF(BO1277&lt;=500,"&gt;300-500",
"&gt;500")))))</f>
        <v>Below 80</v>
      </c>
      <c r="CH1277" s="1" t="str">
        <f>IFERROR(_xlfn.XLOOKUP(CG1277,Scenario!M:M,Scenario!N:N),"")</f>
        <v/>
      </c>
      <c r="CI1277" s="1" t="str">
        <f t="shared" si="365"/>
        <v>Yes</v>
      </c>
      <c r="CJ1277" s="75">
        <v>12.77</v>
      </c>
    </row>
    <row r="1278" spans="1:88" hidden="1">
      <c r="A1278" s="2">
        <v>1277</v>
      </c>
      <c r="B1278" s="2">
        <v>2025</v>
      </c>
      <c r="C1278" s="1">
        <v>0</v>
      </c>
      <c r="D1278" s="37" t="str">
        <v>001J100000G73ocIAB</v>
      </c>
      <c r="E1278" s="37" t="str">
        <v>SAGAR SALES CORPORATION</v>
      </c>
      <c r="F1278" s="37" t="str">
        <v>RAJASTHAN</v>
      </c>
      <c r="G1278" s="37" t="str">
        <v>BIKANER</v>
      </c>
      <c r="H1278" s="37" t="str">
        <v>Bikaner</v>
      </c>
      <c r="I1278" s="37" t="str">
        <v>Swastik Tradevision Pvt. Ltd.</v>
      </c>
      <c r="J1278" s="37" t="str">
        <v>Amit Kumar Sharma</v>
      </c>
      <c r="K1278" s="37">
        <v>0</v>
      </c>
      <c r="L1278" s="37" t="str">
        <v>C12822</v>
      </c>
      <c r="M1278" s="37" t="str">
        <v>North</v>
      </c>
      <c r="N1278" s="2">
        <v>334022</v>
      </c>
      <c r="O1278" s="2" t="str">
        <v>08ADGFS2717M2ZO</v>
      </c>
      <c r="P1278" s="2">
        <v>7014670169</v>
      </c>
      <c r="Q1278" s="2" t="str">
        <v>Jul'25</v>
      </c>
      <c r="R1278" s="2">
        <v>2026</v>
      </c>
      <c r="S1278" s="1">
        <v>0</v>
      </c>
      <c r="T1278" s="2">
        <v>80</v>
      </c>
      <c r="U1278" s="12">
        <v>0</v>
      </c>
      <c r="V1278" s="1" t="str">
        <v>Challenger</v>
      </c>
      <c r="W1278" s="13">
        <v>0</v>
      </c>
      <c r="X1278" s="13">
        <v>0</v>
      </c>
      <c r="Y1278" s="13">
        <v>0</v>
      </c>
      <c r="Z1278" s="13">
        <v>0</v>
      </c>
      <c r="AA1278" s="13">
        <v>0</v>
      </c>
      <c r="AB1278" s="13">
        <v>0</v>
      </c>
      <c r="AC1278" s="13">
        <v>0</v>
      </c>
      <c r="AD1278" s="13">
        <v>0</v>
      </c>
      <c r="AE1278" s="13">
        <v>0</v>
      </c>
      <c r="AF1278" s="13">
        <v>0</v>
      </c>
      <c r="AG1278" s="13">
        <v>0</v>
      </c>
      <c r="AH1278" s="13">
        <v>0</v>
      </c>
      <c r="AI1278" s="13">
        <v>0</v>
      </c>
      <c r="AJ1278" s="13">
        <v>0</v>
      </c>
      <c r="AK1278" s="13">
        <v>0</v>
      </c>
      <c r="AL1278" s="13">
        <v>0</v>
      </c>
      <c r="AM1278" s="13">
        <v>0</v>
      </c>
      <c r="AN1278" s="13">
        <v>0</v>
      </c>
      <c r="AO1278" s="13">
        <v>10</v>
      </c>
      <c r="AP1278" s="13">
        <v>0</v>
      </c>
      <c r="AQ1278" s="13">
        <v>0</v>
      </c>
      <c r="AR1278" s="13">
        <v>0</v>
      </c>
      <c r="AS1278" s="13">
        <v>0</v>
      </c>
      <c r="AT1278" s="13">
        <v>0</v>
      </c>
      <c r="AU1278" s="13">
        <v>0</v>
      </c>
      <c r="AV1278" s="13">
        <v>0</v>
      </c>
      <c r="AW1278" s="16">
        <f t="shared" si="350"/>
        <v>10</v>
      </c>
      <c r="AX1278" s="16">
        <v>20</v>
      </c>
      <c r="AY1278" s="10">
        <f t="shared" si="351"/>
        <v>30</v>
      </c>
      <c r="AZ1278" s="10">
        <f>SUM(Z1278:AK1278)</f>
        <v>0</v>
      </c>
      <c r="BA1278" s="10"/>
      <c r="BB1278" s="10">
        <f t="shared" si="352"/>
        <v>-10</v>
      </c>
      <c r="BC1278" s="10">
        <f t="shared" si="353"/>
        <v>-2.5</v>
      </c>
      <c r="BD1278" s="10">
        <f t="shared" si="354"/>
        <v>30</v>
      </c>
      <c r="BE1278" s="10">
        <f t="shared" si="366"/>
        <v>-10</v>
      </c>
      <c r="BF1278" s="2" t="s">
        <v>119</v>
      </c>
      <c r="BG1278" s="10">
        <f t="shared" si="355"/>
        <v>1.25</v>
      </c>
      <c r="BH1278" s="36" t="s">
        <v>118</v>
      </c>
      <c r="BI1278" s="39" t="str">
        <f t="shared" si="356"/>
        <v/>
      </c>
      <c r="BJ1278" s="39" t="str">
        <f t="shared" si="357"/>
        <v/>
      </c>
      <c r="BK1278" s="16">
        <f>SUM(AR1278:AX1278)</f>
        <v>30</v>
      </c>
      <c r="BL1278" s="10">
        <f>SUM(AL1278:AQ1278)</f>
        <v>10</v>
      </c>
      <c r="BM1278" s="12">
        <f t="shared" si="358"/>
        <v>1</v>
      </c>
      <c r="BN1278" s="12">
        <f t="shared" si="358"/>
        <v>0.33333333333333331</v>
      </c>
      <c r="BO1278" s="9">
        <f t="shared" si="359"/>
        <v>10</v>
      </c>
      <c r="BP1278" s="39" t="str">
        <f t="shared" si="360"/>
        <v/>
      </c>
      <c r="BQ1278" s="147"/>
      <c r="BR1278" s="9">
        <f t="shared" si="361"/>
        <v>0</v>
      </c>
      <c r="BS1278" s="9">
        <f t="shared" si="362"/>
        <v>0</v>
      </c>
      <c r="BT1278" s="9">
        <f t="shared" si="363"/>
        <v>0</v>
      </c>
      <c r="BU1278" s="9" t="str">
        <f>IFERROR(_xlfn.XLOOKUP(D1278,Sheet1!B:B,Sheet1!L:L),"")</f>
        <v/>
      </c>
      <c r="BV1278" s="9" t="e">
        <f>_xlfn.XLOOKUP(BU1278,Sheet1!S:S,Sheet1!T:T)</f>
        <v>#N/A</v>
      </c>
      <c r="BW1278" s="9" t="e">
        <f>_xlfn.XLOOKUP(D1278,Sheet1!B:B,Sheet1!M:M)</f>
        <v>#N/A</v>
      </c>
      <c r="BZ1278" s="108">
        <f t="shared" si="364"/>
        <v>20</v>
      </c>
      <c r="CB1278" s="12">
        <f>AW1278/AY1278</f>
        <v>0.33333333333333331</v>
      </c>
      <c r="CC1278" s="12">
        <f>AX1278/AY1278</f>
        <v>0.66666666666666663</v>
      </c>
      <c r="CG1278" s="1" t="str">
        <f>IF(BO1278&lt;80,"Below 80",
IF(BO1278&lt;=120,"80-120",
IF(BO1278&lt;=200,"&gt; 120-200",
IF(BO1278&lt;=300,"&gt;200-300",
IF(BO1278&lt;=500,"&gt;300-500",
"&gt;500")))))</f>
        <v>Below 80</v>
      </c>
      <c r="CH1278" s="1" t="str">
        <f>IFERROR(_xlfn.XLOOKUP(CG1278,Scenario!M:M,Scenario!N:N),"")</f>
        <v/>
      </c>
      <c r="CI1278" s="1" t="str">
        <f t="shared" si="365"/>
        <v>No</v>
      </c>
      <c r="CJ1278" s="75">
        <v>20</v>
      </c>
    </row>
    <row r="1279" spans="1:88" hidden="1">
      <c r="A1279" s="2">
        <v>1278</v>
      </c>
      <c r="B1279" s="2">
        <v>2025</v>
      </c>
      <c r="C1279" s="1">
        <v>0</v>
      </c>
      <c r="D1279" s="37" t="str">
        <v>001fw000001ceDgAAI</v>
      </c>
      <c r="E1279" s="37" t="str">
        <v>DUTT TRADING CO.</v>
      </c>
      <c r="F1279" s="37" t="str">
        <v>PUNJAB</v>
      </c>
      <c r="G1279" s="37" t="str">
        <v>SANGRUR</v>
      </c>
      <c r="H1279" s="37">
        <v>0</v>
      </c>
      <c r="I1279" s="37" t="str">
        <v>RAMDOOT UDHYOG PRIVATE LIMITED</v>
      </c>
      <c r="J1279" s="37" t="str">
        <v>Abhishek Wadhwa</v>
      </c>
      <c r="K1279" s="37">
        <v>0</v>
      </c>
      <c r="L1279" s="37" t="str">
        <v>C13168</v>
      </c>
      <c r="M1279" s="37" t="str">
        <v>North</v>
      </c>
      <c r="N1279" s="2">
        <v>148031</v>
      </c>
      <c r="O1279" s="2" t="str">
        <v>03ABXPD6998E1Z6</v>
      </c>
      <c r="P1279" s="2">
        <v>9417086667</v>
      </c>
      <c r="Q1279" s="2" t="str">
        <v>Jul'25</v>
      </c>
      <c r="R1279" s="2">
        <v>2026</v>
      </c>
      <c r="S1279" s="1">
        <v>0</v>
      </c>
      <c r="T1279" s="2">
        <v>35</v>
      </c>
      <c r="U1279" s="12">
        <v>0</v>
      </c>
      <c r="V1279" s="1" t="str">
        <v>Minor</v>
      </c>
      <c r="W1279" s="13">
        <v>0</v>
      </c>
      <c r="X1279" s="13">
        <v>0</v>
      </c>
      <c r="Y1279" s="13">
        <v>0</v>
      </c>
      <c r="Z1279" s="13">
        <v>0</v>
      </c>
      <c r="AA1279" s="13">
        <v>0</v>
      </c>
      <c r="AB1279" s="13">
        <v>0</v>
      </c>
      <c r="AC1279" s="13">
        <v>0</v>
      </c>
      <c r="AD1279" s="13">
        <v>0</v>
      </c>
      <c r="AE1279" s="13">
        <v>0</v>
      </c>
      <c r="AF1279" s="13">
        <v>0</v>
      </c>
      <c r="AG1279" s="13">
        <v>0</v>
      </c>
      <c r="AH1279" s="13">
        <v>0</v>
      </c>
      <c r="AI1279" s="13">
        <v>0</v>
      </c>
      <c r="AJ1279" s="13">
        <v>0</v>
      </c>
      <c r="AK1279" s="13">
        <v>0</v>
      </c>
      <c r="AL1279" s="13">
        <v>0</v>
      </c>
      <c r="AM1279" s="13">
        <v>0</v>
      </c>
      <c r="AN1279" s="13">
        <v>0</v>
      </c>
      <c r="AO1279" s="13">
        <v>12.04</v>
      </c>
      <c r="AP1279" s="13">
        <v>0</v>
      </c>
      <c r="AQ1279" s="13">
        <v>12.07</v>
      </c>
      <c r="AR1279" s="13">
        <v>0</v>
      </c>
      <c r="AS1279" s="13">
        <v>0</v>
      </c>
      <c r="AT1279" s="13">
        <v>0</v>
      </c>
      <c r="AU1279" s="13">
        <v>0</v>
      </c>
      <c r="AV1279" s="13">
        <v>0</v>
      </c>
      <c r="AW1279" s="16">
        <f t="shared" si="350"/>
        <v>24.11</v>
      </c>
      <c r="AX1279" s="16">
        <v>48.22</v>
      </c>
      <c r="AY1279" s="10">
        <f t="shared" si="351"/>
        <v>72.33</v>
      </c>
      <c r="AZ1279" s="10">
        <f>SUM(Z1279:AK1279)</f>
        <v>0</v>
      </c>
      <c r="BA1279" s="10">
        <f>AY1279</f>
        <v>72.33</v>
      </c>
      <c r="BB1279" s="10">
        <f t="shared" si="352"/>
        <v>48.22</v>
      </c>
      <c r="BC1279" s="10">
        <f t="shared" si="353"/>
        <v>12.055</v>
      </c>
      <c r="BD1279" s="10">
        <f t="shared" si="354"/>
        <v>72.33</v>
      </c>
      <c r="BE1279" s="10">
        <f t="shared" si="366"/>
        <v>-24.11</v>
      </c>
      <c r="BF1279" s="2" t="s">
        <v>119</v>
      </c>
      <c r="BG1279" s="10">
        <f t="shared" si="355"/>
        <v>3.0137499999999999</v>
      </c>
      <c r="BH1279" s="36" t="s">
        <v>118</v>
      </c>
      <c r="BI1279" s="39" t="str">
        <f t="shared" si="356"/>
        <v/>
      </c>
      <c r="BJ1279" s="39" t="str">
        <f t="shared" si="357"/>
        <v/>
      </c>
      <c r="BK1279" s="16">
        <f>SUM(AR1279:AX1279)</f>
        <v>72.33</v>
      </c>
      <c r="BL1279" s="10">
        <f>SUM(AL1279:AQ1279)</f>
        <v>24.11</v>
      </c>
      <c r="BM1279" s="12">
        <f t="shared" si="358"/>
        <v>1</v>
      </c>
      <c r="BN1279" s="12">
        <f t="shared" si="358"/>
        <v>0.33333333333333331</v>
      </c>
      <c r="BO1279" s="9">
        <f t="shared" si="359"/>
        <v>24.11</v>
      </c>
      <c r="BP1279" s="39" t="str">
        <f t="shared" si="360"/>
        <v/>
      </c>
      <c r="BQ1279" s="147"/>
      <c r="BR1279" s="9">
        <f t="shared" si="361"/>
        <v>0</v>
      </c>
      <c r="BS1279" s="9">
        <f t="shared" si="362"/>
        <v>0</v>
      </c>
      <c r="BT1279" s="9">
        <f t="shared" si="363"/>
        <v>0</v>
      </c>
      <c r="BU1279" s="9" t="str">
        <f>IFERROR(_xlfn.XLOOKUP(D1279,Sheet1!B:B,Sheet1!L:L),"")</f>
        <v/>
      </c>
      <c r="BV1279" s="9" t="e">
        <f>_xlfn.XLOOKUP(BU1279,Sheet1!S:S,Sheet1!T:T)</f>
        <v>#N/A</v>
      </c>
      <c r="BW1279" s="9" t="e">
        <f>_xlfn.XLOOKUP(D1279,Sheet1!B:B,Sheet1!M:M)</f>
        <v>#N/A</v>
      </c>
      <c r="BZ1279" s="108">
        <f t="shared" si="364"/>
        <v>48.22</v>
      </c>
      <c r="CB1279" s="12">
        <f>AW1279/AY1279</f>
        <v>0.33333333333333331</v>
      </c>
      <c r="CC1279" s="12">
        <f>AX1279/AY1279</f>
        <v>0.66666666666666663</v>
      </c>
      <c r="CG1279" s="1" t="str">
        <f>IF(BO1279&lt;80,"Below 80",
IF(BO1279&lt;=120,"80-120",
IF(BO1279&lt;=200,"&gt; 120-200",
IF(BO1279&lt;=300,"&gt;200-300",
IF(BO1279&lt;=500,"&gt;300-500",
"&gt;500")))))</f>
        <v>Below 80</v>
      </c>
      <c r="CH1279" s="1" t="str">
        <f>IFERROR(_xlfn.XLOOKUP(CG1279,Scenario!M:M,Scenario!N:N),"")</f>
        <v/>
      </c>
      <c r="CI1279" s="1" t="str">
        <f t="shared" si="365"/>
        <v>Yes</v>
      </c>
      <c r="CJ1279" s="75">
        <v>48.22</v>
      </c>
    </row>
    <row r="1280" spans="1:88" hidden="1">
      <c r="A1280" s="2">
        <v>1279</v>
      </c>
      <c r="B1280" s="2">
        <v>2025</v>
      </c>
      <c r="C1280" s="1">
        <v>0</v>
      </c>
      <c r="D1280" s="37" t="str">
        <v>0015g00001guX6RAAU</v>
      </c>
      <c r="E1280" s="37" t="str">
        <v>SHRI HARI TRADING COMPANY</v>
      </c>
      <c r="F1280" s="37" t="str">
        <v>RAJASTHAN</v>
      </c>
      <c r="G1280" s="37" t="str">
        <v>BIKANER</v>
      </c>
      <c r="H1280" s="37" t="str">
        <v>Bikaner</v>
      </c>
      <c r="I1280" s="37" t="str">
        <v>Swastik Tradevision Pvt. Ltd.</v>
      </c>
      <c r="J1280" s="37" t="str">
        <v>Ravi Kumar Kulmi</v>
      </c>
      <c r="K1280" s="37">
        <v>0</v>
      </c>
      <c r="L1280" s="37" t="str">
        <v>C12822</v>
      </c>
      <c r="M1280" s="37" t="str">
        <v>North</v>
      </c>
      <c r="N1280" s="2">
        <v>334001</v>
      </c>
      <c r="O1280" s="2" t="str">
        <v>08ABOPG2760Q1Z1</v>
      </c>
      <c r="P1280" s="2">
        <v>9116537507</v>
      </c>
      <c r="Q1280" s="2" t="str">
        <v>Jul'25</v>
      </c>
      <c r="R1280" s="2">
        <v>2026</v>
      </c>
      <c r="S1280" s="1">
        <v>0</v>
      </c>
      <c r="T1280" s="2">
        <v>100</v>
      </c>
      <c r="U1280" s="12">
        <v>0.27313333333333334</v>
      </c>
      <c r="V1280" s="1" t="str">
        <v>Star</v>
      </c>
      <c r="W1280" s="13">
        <v>0</v>
      </c>
      <c r="X1280" s="13">
        <v>0</v>
      </c>
      <c r="Y1280" s="13">
        <v>0</v>
      </c>
      <c r="Z1280" s="13">
        <v>0</v>
      </c>
      <c r="AA1280" s="13">
        <v>0</v>
      </c>
      <c r="AB1280" s="13">
        <v>0</v>
      </c>
      <c r="AC1280" s="13">
        <v>0</v>
      </c>
      <c r="AD1280" s="13">
        <v>0</v>
      </c>
      <c r="AE1280" s="13">
        <v>0</v>
      </c>
      <c r="AF1280" s="13">
        <v>0</v>
      </c>
      <c r="AG1280" s="13">
        <v>0</v>
      </c>
      <c r="AH1280" s="13">
        <v>0</v>
      </c>
      <c r="AI1280" s="13">
        <v>0</v>
      </c>
      <c r="AJ1280" s="13">
        <v>0</v>
      </c>
      <c r="AK1280" s="13">
        <v>0</v>
      </c>
      <c r="AL1280" s="13">
        <v>0</v>
      </c>
      <c r="AM1280" s="13">
        <v>0</v>
      </c>
      <c r="AN1280" s="13">
        <v>0</v>
      </c>
      <c r="AO1280" s="13">
        <v>17.98</v>
      </c>
      <c r="AP1280" s="13">
        <v>0</v>
      </c>
      <c r="AQ1280" s="13">
        <v>0</v>
      </c>
      <c r="AR1280" s="13">
        <v>0</v>
      </c>
      <c r="AS1280" s="13">
        <v>0</v>
      </c>
      <c r="AT1280" s="13">
        <v>39.869999999999997</v>
      </c>
      <c r="AU1280" s="13">
        <v>20</v>
      </c>
      <c r="AV1280" s="13">
        <v>22.07</v>
      </c>
      <c r="AW1280" s="16">
        <f t="shared" si="350"/>
        <v>77.849999999999994</v>
      </c>
      <c r="AX1280" s="16">
        <v>35.96</v>
      </c>
      <c r="AY1280" s="10">
        <f t="shared" si="351"/>
        <v>113.81</v>
      </c>
      <c r="AZ1280" s="10">
        <f>SUM(Z1280:AK1280)</f>
        <v>0</v>
      </c>
      <c r="BA1280" s="10"/>
      <c r="BB1280" s="10">
        <f t="shared" si="352"/>
        <v>-77.849999999999994</v>
      </c>
      <c r="BC1280" s="10">
        <f t="shared" si="353"/>
        <v>-19.462499999999999</v>
      </c>
      <c r="BD1280" s="10">
        <f t="shared" si="354"/>
        <v>113.81</v>
      </c>
      <c r="BE1280" s="10">
        <f t="shared" si="366"/>
        <v>-77.849999999999994</v>
      </c>
      <c r="BF1280" s="2" t="s">
        <v>119</v>
      </c>
      <c r="BG1280" s="10">
        <f t="shared" si="355"/>
        <v>2.2475000000000001</v>
      </c>
      <c r="BH1280" s="36" t="s">
        <v>118</v>
      </c>
      <c r="BI1280" s="39" t="str">
        <f t="shared" si="356"/>
        <v/>
      </c>
      <c r="BJ1280" s="39" t="str">
        <f t="shared" si="357"/>
        <v/>
      </c>
      <c r="BK1280" s="16">
        <f>SUM(AR1280:AX1280)</f>
        <v>195.75</v>
      </c>
      <c r="BL1280" s="10">
        <f>SUM(AL1280:AQ1280)</f>
        <v>17.98</v>
      </c>
      <c r="BM1280" s="12">
        <f t="shared" si="358"/>
        <v>1.7199718829628328</v>
      </c>
      <c r="BN1280" s="12">
        <f t="shared" si="358"/>
        <v>0.15798260258325278</v>
      </c>
      <c r="BO1280" s="9">
        <f t="shared" si="359"/>
        <v>17.98</v>
      </c>
      <c r="BP1280" s="39" t="str">
        <f t="shared" si="360"/>
        <v/>
      </c>
      <c r="BQ1280" s="147"/>
      <c r="BR1280" s="9">
        <f t="shared" si="361"/>
        <v>0</v>
      </c>
      <c r="BS1280" s="9">
        <f t="shared" si="362"/>
        <v>0</v>
      </c>
      <c r="BT1280" s="9">
        <f t="shared" si="363"/>
        <v>0</v>
      </c>
      <c r="BU1280" s="9" t="str">
        <f>IFERROR(_xlfn.XLOOKUP(D1280,Sheet1!B:B,Sheet1!L:L),"")</f>
        <v/>
      </c>
      <c r="BV1280" s="9" t="e">
        <f>_xlfn.XLOOKUP(BU1280,Sheet1!S:S,Sheet1!T:T)</f>
        <v>#N/A</v>
      </c>
      <c r="BW1280" s="9" t="e">
        <f>_xlfn.XLOOKUP(D1280,Sheet1!B:B,Sheet1!M:M)</f>
        <v>#N/A</v>
      </c>
      <c r="BZ1280" s="108">
        <f t="shared" si="364"/>
        <v>35.960000000000008</v>
      </c>
      <c r="CB1280" s="12">
        <f>AW1280/AY1280</f>
        <v>0.68403479483349439</v>
      </c>
      <c r="CC1280" s="12">
        <f>AX1280/AY1280</f>
        <v>0.31596520516650556</v>
      </c>
      <c r="CG1280" s="1" t="str">
        <f>IF(BO1280&lt;80,"Below 80",
IF(BO1280&lt;=120,"80-120",
IF(BO1280&lt;=200,"&gt; 120-200",
IF(BO1280&lt;=300,"&gt;200-300",
IF(BO1280&lt;=500,"&gt;300-500",
"&gt;500")))))</f>
        <v>Below 80</v>
      </c>
      <c r="CH1280" s="1" t="str">
        <f>IFERROR(_xlfn.XLOOKUP(CG1280,Scenario!M:M,Scenario!N:N),"")</f>
        <v/>
      </c>
      <c r="CI1280" s="1" t="str">
        <f t="shared" si="365"/>
        <v>No</v>
      </c>
      <c r="CJ1280" s="75">
        <v>35.96</v>
      </c>
    </row>
    <row r="1281" spans="1:88" hidden="1">
      <c r="A1281" s="2">
        <v>1280</v>
      </c>
      <c r="B1281" s="2">
        <v>2025</v>
      </c>
      <c r="C1281" s="1">
        <v>0</v>
      </c>
      <c r="D1281" s="37" t="str">
        <v>0015g00001YOHobAAH</v>
      </c>
      <c r="E1281" s="37" t="str">
        <v>JAGANNATH STEEL AND BUILDING MATERIALS</v>
      </c>
      <c r="F1281" s="37" t="str">
        <v>RAJASTHAN</v>
      </c>
      <c r="G1281" s="37" t="str">
        <v>JAIPUR</v>
      </c>
      <c r="H1281" s="37" t="str">
        <v>Jaipur</v>
      </c>
      <c r="I1281" s="37" t="str">
        <v>Swastik Tradevision Pvt. Ltd.</v>
      </c>
      <c r="J1281" s="37" t="str">
        <v>Amit Kumar Sharma</v>
      </c>
      <c r="K1281" s="37">
        <v>0</v>
      </c>
      <c r="L1281" s="37" t="str">
        <v>C12822</v>
      </c>
      <c r="M1281" s="37" t="str">
        <v>North</v>
      </c>
      <c r="N1281" s="2">
        <v>303328</v>
      </c>
      <c r="O1281" s="2" t="str">
        <v>08AHCPK7225L1Z5</v>
      </c>
      <c r="P1281" s="2">
        <v>8432625283</v>
      </c>
      <c r="Q1281" s="2" t="str">
        <v>Jul'25</v>
      </c>
      <c r="R1281" s="2">
        <v>2026</v>
      </c>
      <c r="S1281" s="1">
        <v>0</v>
      </c>
      <c r="T1281" s="2">
        <v>80</v>
      </c>
      <c r="U1281" s="12">
        <v>0</v>
      </c>
      <c r="V1281" s="1" t="str">
        <v>Challenger</v>
      </c>
      <c r="W1281" s="13">
        <v>0</v>
      </c>
      <c r="X1281" s="13">
        <v>0</v>
      </c>
      <c r="Y1281" s="13">
        <v>0</v>
      </c>
      <c r="Z1281" s="13">
        <v>0</v>
      </c>
      <c r="AA1281" s="13">
        <v>0</v>
      </c>
      <c r="AB1281" s="13">
        <v>0</v>
      </c>
      <c r="AC1281" s="13">
        <v>0</v>
      </c>
      <c r="AD1281" s="13">
        <v>0</v>
      </c>
      <c r="AE1281" s="13">
        <v>0</v>
      </c>
      <c r="AF1281" s="13">
        <v>0</v>
      </c>
      <c r="AG1281" s="13">
        <v>0</v>
      </c>
      <c r="AH1281" s="13">
        <v>0</v>
      </c>
      <c r="AI1281" s="13">
        <v>0</v>
      </c>
      <c r="AJ1281" s="13">
        <v>0</v>
      </c>
      <c r="AK1281" s="13">
        <v>0</v>
      </c>
      <c r="AL1281" s="13">
        <v>0</v>
      </c>
      <c r="AM1281" s="13">
        <v>0</v>
      </c>
      <c r="AN1281" s="13">
        <v>0</v>
      </c>
      <c r="AO1281" s="13">
        <v>10.49</v>
      </c>
      <c r="AP1281" s="13">
        <v>0</v>
      </c>
      <c r="AQ1281" s="13">
        <v>0</v>
      </c>
      <c r="AR1281" s="13">
        <v>0</v>
      </c>
      <c r="AS1281" s="13">
        <v>0</v>
      </c>
      <c r="AT1281" s="13">
        <v>0</v>
      </c>
      <c r="AU1281" s="13">
        <v>0</v>
      </c>
      <c r="AV1281" s="13">
        <v>0</v>
      </c>
      <c r="AW1281" s="16">
        <f t="shared" si="350"/>
        <v>10.49</v>
      </c>
      <c r="AX1281" s="16">
        <v>20.98</v>
      </c>
      <c r="AY1281" s="10">
        <f t="shared" si="351"/>
        <v>31.47</v>
      </c>
      <c r="AZ1281" s="10">
        <f>SUM(Z1281:AK1281)</f>
        <v>0</v>
      </c>
      <c r="BA1281" s="10">
        <v>50</v>
      </c>
      <c r="BB1281" s="10">
        <f t="shared" si="352"/>
        <v>39.51</v>
      </c>
      <c r="BC1281" s="10">
        <f t="shared" si="353"/>
        <v>9.8774999999999995</v>
      </c>
      <c r="BD1281" s="10">
        <f t="shared" si="354"/>
        <v>31.47</v>
      </c>
      <c r="BE1281" s="10">
        <f t="shared" si="366"/>
        <v>-10.49</v>
      </c>
      <c r="BF1281" s="2" t="s">
        <v>119</v>
      </c>
      <c r="BG1281" s="10">
        <f t="shared" si="355"/>
        <v>1.31125</v>
      </c>
      <c r="BH1281" s="36" t="s">
        <v>118</v>
      </c>
      <c r="BI1281" s="39" t="str">
        <f t="shared" si="356"/>
        <v/>
      </c>
      <c r="BJ1281" s="39" t="str">
        <f t="shared" si="357"/>
        <v/>
      </c>
      <c r="BK1281" s="16">
        <f>SUM(AR1281:AX1281)</f>
        <v>31.47</v>
      </c>
      <c r="BL1281" s="10">
        <f>SUM(AL1281:AQ1281)</f>
        <v>10.49</v>
      </c>
      <c r="BM1281" s="12">
        <f t="shared" si="358"/>
        <v>1</v>
      </c>
      <c r="BN1281" s="12">
        <f t="shared" si="358"/>
        <v>0.33333333333333337</v>
      </c>
      <c r="BO1281" s="9">
        <f t="shared" si="359"/>
        <v>10.49</v>
      </c>
      <c r="BP1281" s="39" t="str">
        <f t="shared" si="360"/>
        <v/>
      </c>
      <c r="BQ1281" s="147"/>
      <c r="BR1281" s="9">
        <f t="shared" si="361"/>
        <v>0</v>
      </c>
      <c r="BS1281" s="9">
        <f t="shared" si="362"/>
        <v>0</v>
      </c>
      <c r="BT1281" s="9">
        <f t="shared" si="363"/>
        <v>0</v>
      </c>
      <c r="BU1281" s="9" t="str">
        <f>IFERROR(_xlfn.XLOOKUP(D1281,Sheet1!B:B,Sheet1!L:L),"")</f>
        <v/>
      </c>
      <c r="BV1281" s="9" t="e">
        <f>_xlfn.XLOOKUP(BU1281,Sheet1!S:S,Sheet1!T:T)</f>
        <v>#N/A</v>
      </c>
      <c r="BW1281" s="9" t="e">
        <f>_xlfn.XLOOKUP(D1281,Sheet1!B:B,Sheet1!M:M)</f>
        <v>#N/A</v>
      </c>
      <c r="BZ1281" s="108">
        <f t="shared" si="364"/>
        <v>20.979999999999997</v>
      </c>
      <c r="CB1281" s="12">
        <f>AW1281/AY1281</f>
        <v>0.33333333333333337</v>
      </c>
      <c r="CC1281" s="12">
        <f>AX1281/AY1281</f>
        <v>0.66666666666666674</v>
      </c>
      <c r="CG1281" s="1" t="str">
        <f>IF(BO1281&lt;80,"Below 80",
IF(BO1281&lt;=120,"80-120",
IF(BO1281&lt;=200,"&gt; 120-200",
IF(BO1281&lt;=300,"&gt;200-300",
IF(BO1281&lt;=500,"&gt;300-500",
"&gt;500")))))</f>
        <v>Below 80</v>
      </c>
      <c r="CH1281" s="1" t="str">
        <f>IFERROR(_xlfn.XLOOKUP(CG1281,Scenario!M:M,Scenario!N:N),"")</f>
        <v/>
      </c>
      <c r="CI1281" s="1" t="str">
        <f t="shared" si="365"/>
        <v>Yes</v>
      </c>
      <c r="CJ1281" s="75">
        <v>20.98</v>
      </c>
    </row>
    <row r="1282" spans="1:88" hidden="1">
      <c r="A1282" s="2">
        <v>1281</v>
      </c>
      <c r="B1282" s="2">
        <v>2025</v>
      </c>
      <c r="C1282" s="1">
        <v>0</v>
      </c>
      <c r="D1282" s="37" t="str">
        <v>001fw000001PoFfAAK</v>
      </c>
      <c r="E1282" s="37" t="str">
        <v>MAHAVEER STEEL</v>
      </c>
      <c r="F1282" s="37" t="str">
        <v>RAJASTHAN</v>
      </c>
      <c r="G1282" s="37" t="str">
        <v>JAIPUR</v>
      </c>
      <c r="H1282" s="37">
        <v>0</v>
      </c>
      <c r="I1282" s="37" t="str">
        <v>Swastik Tradevision Pvt. Ltd.</v>
      </c>
      <c r="J1282" s="37" t="str">
        <v>Amit Kumar Sharma</v>
      </c>
      <c r="K1282" s="37">
        <v>0</v>
      </c>
      <c r="L1282" s="37" t="str">
        <v>C12822</v>
      </c>
      <c r="M1282" s="37" t="str">
        <v>North</v>
      </c>
      <c r="N1282" s="2">
        <v>303328</v>
      </c>
      <c r="O1282" s="2" t="str">
        <v>08CEDPK2252P1Z7</v>
      </c>
      <c r="P1282" s="2">
        <v>9672999825</v>
      </c>
      <c r="Q1282" s="2" t="str">
        <v>Jul'25</v>
      </c>
      <c r="R1282" s="2">
        <v>2026</v>
      </c>
      <c r="S1282" s="1">
        <v>0</v>
      </c>
      <c r="T1282" s="2" t="str">
        <v/>
      </c>
      <c r="U1282" s="12">
        <v>0</v>
      </c>
      <c r="V1282" s="1" t="str">
        <v>Potential Not updated</v>
      </c>
      <c r="W1282" s="13">
        <v>0</v>
      </c>
      <c r="X1282" s="13">
        <v>0</v>
      </c>
      <c r="Y1282" s="13">
        <v>0</v>
      </c>
      <c r="Z1282" s="13">
        <v>0</v>
      </c>
      <c r="AA1282" s="13">
        <v>0</v>
      </c>
      <c r="AB1282" s="13">
        <v>0</v>
      </c>
      <c r="AC1282" s="13">
        <v>0</v>
      </c>
      <c r="AD1282" s="13">
        <v>0</v>
      </c>
      <c r="AE1282" s="13">
        <v>0</v>
      </c>
      <c r="AF1282" s="13">
        <v>0</v>
      </c>
      <c r="AG1282" s="13">
        <v>0</v>
      </c>
      <c r="AH1282" s="13">
        <v>0</v>
      </c>
      <c r="AI1282" s="13">
        <v>0</v>
      </c>
      <c r="AJ1282" s="13">
        <v>0</v>
      </c>
      <c r="AK1282" s="13">
        <v>0</v>
      </c>
      <c r="AL1282" s="13">
        <v>0</v>
      </c>
      <c r="AM1282" s="13">
        <v>0</v>
      </c>
      <c r="AN1282" s="13">
        <v>0</v>
      </c>
      <c r="AO1282" s="13">
        <v>10.82</v>
      </c>
      <c r="AP1282" s="13">
        <v>0</v>
      </c>
      <c r="AQ1282" s="13">
        <v>0</v>
      </c>
      <c r="AR1282" s="13">
        <v>0</v>
      </c>
      <c r="AS1282" s="13">
        <v>0</v>
      </c>
      <c r="AT1282" s="13">
        <v>0</v>
      </c>
      <c r="AU1282" s="13">
        <v>0</v>
      </c>
      <c r="AV1282" s="13">
        <v>0</v>
      </c>
      <c r="AW1282" s="16">
        <f t="shared" si="350"/>
        <v>10.82</v>
      </c>
      <c r="AX1282" s="16">
        <v>21.64</v>
      </c>
      <c r="AY1282" s="10">
        <f t="shared" si="351"/>
        <v>32.46</v>
      </c>
      <c r="AZ1282" s="10">
        <f>SUM(Z1282:AK1282)</f>
        <v>0</v>
      </c>
      <c r="BA1282" s="10">
        <v>50</v>
      </c>
      <c r="BB1282" s="10">
        <f t="shared" si="352"/>
        <v>39.18</v>
      </c>
      <c r="BC1282" s="10">
        <f t="shared" si="353"/>
        <v>9.7949999999999999</v>
      </c>
      <c r="BD1282" s="10">
        <f t="shared" si="354"/>
        <v>32.46</v>
      </c>
      <c r="BE1282" s="10">
        <f t="shared" si="366"/>
        <v>-10.82</v>
      </c>
      <c r="BF1282" s="2" t="s">
        <v>119</v>
      </c>
      <c r="BG1282" s="10">
        <f t="shared" si="355"/>
        <v>1.3525</v>
      </c>
      <c r="BH1282" s="36" t="s">
        <v>118</v>
      </c>
      <c r="BI1282" s="39" t="str">
        <f t="shared" si="356"/>
        <v/>
      </c>
      <c r="BJ1282" s="39" t="str">
        <f t="shared" si="357"/>
        <v/>
      </c>
      <c r="BK1282" s="16">
        <f>SUM(AR1282:AX1282)</f>
        <v>32.46</v>
      </c>
      <c r="BL1282" s="10">
        <f>SUM(AL1282:AQ1282)</f>
        <v>10.82</v>
      </c>
      <c r="BM1282" s="12">
        <f t="shared" si="358"/>
        <v>1</v>
      </c>
      <c r="BN1282" s="12">
        <f t="shared" si="358"/>
        <v>0.33333333333333331</v>
      </c>
      <c r="BO1282" s="9">
        <f t="shared" si="359"/>
        <v>10.82</v>
      </c>
      <c r="BP1282" s="39" t="str">
        <f t="shared" si="360"/>
        <v/>
      </c>
      <c r="BQ1282" s="147"/>
      <c r="BR1282" s="9">
        <f t="shared" si="361"/>
        <v>0</v>
      </c>
      <c r="BS1282" s="9">
        <f t="shared" si="362"/>
        <v>0</v>
      </c>
      <c r="BT1282" s="9">
        <f t="shared" si="363"/>
        <v>0</v>
      </c>
      <c r="BU1282" s="9" t="str">
        <f>IFERROR(_xlfn.XLOOKUP(D1282,Sheet1!B:B,Sheet1!L:L),"")</f>
        <v/>
      </c>
      <c r="BV1282" s="9" t="e">
        <f>_xlfn.XLOOKUP(BU1282,Sheet1!S:S,Sheet1!T:T)</f>
        <v>#N/A</v>
      </c>
      <c r="BW1282" s="9" t="e">
        <f>_xlfn.XLOOKUP(D1282,Sheet1!B:B,Sheet1!M:M)</f>
        <v>#N/A</v>
      </c>
      <c r="BZ1282" s="108">
        <f t="shared" si="364"/>
        <v>21.64</v>
      </c>
      <c r="CB1282" s="12">
        <f>AW1282/AY1282</f>
        <v>0.33333333333333331</v>
      </c>
      <c r="CC1282" s="12">
        <f>AX1282/AY1282</f>
        <v>0.66666666666666663</v>
      </c>
      <c r="CG1282" s="1" t="str">
        <f>IF(BO1282&lt;80,"Below 80",
IF(BO1282&lt;=120,"80-120",
IF(BO1282&lt;=200,"&gt; 120-200",
IF(BO1282&lt;=300,"&gt;200-300",
IF(BO1282&lt;=500,"&gt;300-500",
"&gt;500")))))</f>
        <v>Below 80</v>
      </c>
      <c r="CH1282" s="1" t="str">
        <f>IFERROR(_xlfn.XLOOKUP(CG1282,Scenario!M:M,Scenario!N:N),"")</f>
        <v/>
      </c>
      <c r="CI1282" s="1" t="str">
        <f t="shared" si="365"/>
        <v>Yes</v>
      </c>
      <c r="CJ1282" s="75">
        <v>21.64</v>
      </c>
    </row>
    <row r="1283" spans="1:88" hidden="1">
      <c r="A1283" s="2">
        <v>1282</v>
      </c>
      <c r="B1283" s="2">
        <v>2025</v>
      </c>
      <c r="C1283" s="1">
        <v>0</v>
      </c>
      <c r="D1283" s="37" t="str">
        <v>001fw0000023yXyAAI</v>
      </c>
      <c r="E1283" s="37" t="str">
        <v>M/S MAA VAISHNO TRADERS</v>
      </c>
      <c r="F1283" s="37" t="str">
        <v>UTTAR PRADESH</v>
      </c>
      <c r="G1283" s="37" t="str">
        <v>DEORIA</v>
      </c>
      <c r="H1283" s="37">
        <v>0</v>
      </c>
      <c r="I1283" s="37" t="str">
        <v>GOBINDGARH IRON LLP</v>
      </c>
      <c r="J1283" s="37" t="str">
        <v>Mohd Ansari</v>
      </c>
      <c r="K1283" s="37">
        <v>0</v>
      </c>
      <c r="L1283" s="37" t="str">
        <v>C12817</v>
      </c>
      <c r="M1283" s="37" t="str">
        <v>North</v>
      </c>
      <c r="N1283" s="2">
        <v>274702</v>
      </c>
      <c r="O1283" s="2" t="str">
        <v>09AGDPY7250P1ZH</v>
      </c>
      <c r="P1283" s="2">
        <v>8787256464</v>
      </c>
      <c r="Q1283" s="2" t="str">
        <v>Jul'25</v>
      </c>
      <c r="R1283" s="2">
        <v>2026</v>
      </c>
      <c r="S1283" s="1">
        <v>0</v>
      </c>
      <c r="T1283" s="2">
        <v>10</v>
      </c>
      <c r="U1283" s="12">
        <v>0</v>
      </c>
      <c r="V1283" s="1" t="str">
        <v>Minor</v>
      </c>
      <c r="W1283" s="13">
        <v>0</v>
      </c>
      <c r="X1283" s="13">
        <v>0</v>
      </c>
      <c r="Y1283" s="13">
        <v>0</v>
      </c>
      <c r="Z1283" s="13">
        <v>0</v>
      </c>
      <c r="AA1283" s="13">
        <v>0</v>
      </c>
      <c r="AB1283" s="13">
        <v>0</v>
      </c>
      <c r="AC1283" s="13">
        <v>0</v>
      </c>
      <c r="AD1283" s="13">
        <v>0</v>
      </c>
      <c r="AE1283" s="13">
        <v>0</v>
      </c>
      <c r="AF1283" s="13">
        <v>0</v>
      </c>
      <c r="AG1283" s="13">
        <v>0</v>
      </c>
      <c r="AH1283" s="13">
        <v>0</v>
      </c>
      <c r="AI1283" s="13">
        <v>0</v>
      </c>
      <c r="AJ1283" s="13">
        <v>0</v>
      </c>
      <c r="AK1283" s="13">
        <v>0</v>
      </c>
      <c r="AL1283" s="13">
        <v>0</v>
      </c>
      <c r="AM1283" s="13">
        <v>0</v>
      </c>
      <c r="AN1283" s="13">
        <v>0</v>
      </c>
      <c r="AO1283" s="13">
        <v>4.5</v>
      </c>
      <c r="AP1283" s="13">
        <v>0</v>
      </c>
      <c r="AQ1283" s="13">
        <v>0</v>
      </c>
      <c r="AR1283" s="13">
        <v>0</v>
      </c>
      <c r="AS1283" s="13">
        <v>0</v>
      </c>
      <c r="AT1283" s="13">
        <v>0</v>
      </c>
      <c r="AU1283" s="13">
        <v>0</v>
      </c>
      <c r="AV1283" s="13">
        <v>0</v>
      </c>
      <c r="AW1283" s="16">
        <f t="shared" ref="AW1283:AW1346" si="371">SUM(AL1283:AU1283)</f>
        <v>4.5</v>
      </c>
      <c r="AX1283" s="16">
        <v>9</v>
      </c>
      <c r="AY1283" s="10">
        <f t="shared" ref="AY1283:AY1346" si="372">AW1283+AX1283</f>
        <v>13.5</v>
      </c>
      <c r="AZ1283" s="10">
        <f>SUM(Z1283:AK1283)</f>
        <v>0</v>
      </c>
      <c r="BA1283" s="10">
        <f>AY1283</f>
        <v>13.5</v>
      </c>
      <c r="BB1283" s="10">
        <f t="shared" ref="BB1283:BB1346" si="373">BA1283-AW1283</f>
        <v>9</v>
      </c>
      <c r="BC1283" s="10">
        <f t="shared" ref="BC1283:BC1346" si="374">IFERROR(BB1283/4,0)</f>
        <v>2.25</v>
      </c>
      <c r="BD1283" s="10">
        <f t="shared" ref="BD1283:BD1346" si="375">AY1283-AZ1283</f>
        <v>13.5</v>
      </c>
      <c r="BE1283" s="10">
        <f t="shared" si="366"/>
        <v>-4.5</v>
      </c>
      <c r="BF1283" s="2" t="s">
        <v>119</v>
      </c>
      <c r="BG1283" s="10">
        <f t="shared" ref="BG1283:BG1346" si="376">AVERAGE(AL1283:AS1283)</f>
        <v>0.5625</v>
      </c>
      <c r="BH1283" s="36" t="s">
        <v>118</v>
      </c>
      <c r="BI1283" s="39" t="str">
        <f t="shared" ref="BI1283:BI1346" si="377">IF(BF1283="Yes","",IF(BA1283&gt;1250,"E",IF(BA1283&gt;750,"D",
IF(BA1283&gt;=500,"C",
IF(BA1283&gt;=300,"B",
IF(BA1283&gt;=200,"A",
""))))))</f>
        <v/>
      </c>
      <c r="BJ1283" s="39" t="str">
        <f t="shared" ref="BJ1283:BJ1346" si="378">IF(BF1283="Yes","",IF(AY1283&gt;1250,"E",IF(AY1283&gt;750,"D",
IF(AY1283&gt;=500,"C",
IF(AY1283&gt;=300,"B",
IF(AY1283&gt;=200,"A",
""))))))</f>
        <v/>
      </c>
      <c r="BK1283" s="16">
        <f>SUM(AR1283:AX1283)</f>
        <v>13.5</v>
      </c>
      <c r="BL1283" s="10">
        <f>SUM(AL1283:AQ1283)</f>
        <v>4.5</v>
      </c>
      <c r="BM1283" s="12">
        <f t="shared" ref="BM1283:BN1346" si="379">IFERROR(BK1283/$AY1283,"")</f>
        <v>1</v>
      </c>
      <c r="BN1283" s="12">
        <f t="shared" si="379"/>
        <v>0.33333333333333331</v>
      </c>
      <c r="BO1283" s="9">
        <f t="shared" ref="BO1283:BO1346" si="380">SUM(AL1283:AS1283)</f>
        <v>4.5</v>
      </c>
      <c r="BP1283" s="39" t="str">
        <f t="shared" ref="BP1283:BP1346" si="381">IF(BF1283="Yes","",IF(BO1283&gt;1250,"E",IF(BO1283&gt;750,"D",
IF(BO1283&gt;=500,"C",
IF(BO1283&gt;=300,"B",
IF(BO1283&gt;=200,"A",
""))))))</f>
        <v/>
      </c>
      <c r="BQ1283" s="147"/>
      <c r="BR1283" s="9">
        <f t="shared" ref="BR1283:BR1346" si="382">SUM(Z1283:AE1283)</f>
        <v>0</v>
      </c>
      <c r="BS1283" s="9">
        <f t="shared" ref="BS1283:BS1346" si="383">SUM(AF1283:AK1283)</f>
        <v>0</v>
      </c>
      <c r="BT1283" s="9">
        <f t="shared" ref="BT1283:BT1346" si="384">SUM(BR1283:BS1283)</f>
        <v>0</v>
      </c>
      <c r="BU1283" s="9" t="str">
        <f>IFERROR(_xlfn.XLOOKUP(D1283,Sheet1!B:B,Sheet1!L:L),"")</f>
        <v/>
      </c>
      <c r="BV1283" s="9" t="e">
        <f>_xlfn.XLOOKUP(BU1283,Sheet1!S:S,Sheet1!T:T)</f>
        <v>#N/A</v>
      </c>
      <c r="BW1283" s="9" t="e">
        <f>_xlfn.XLOOKUP(D1283,Sheet1!B:B,Sheet1!M:M)</f>
        <v>#N/A</v>
      </c>
      <c r="BZ1283" s="108">
        <f t="shared" ref="BZ1283:BZ1346" si="385">AY1283-AW1283</f>
        <v>9</v>
      </c>
      <c r="CB1283" s="12">
        <f>AW1283/AY1283</f>
        <v>0.33333333333333331</v>
      </c>
      <c r="CC1283" s="12">
        <f>AX1283/AY1283</f>
        <v>0.66666666666666663</v>
      </c>
      <c r="CG1283" s="1" t="str">
        <f>IF(BO1283&lt;80,"Below 80",
IF(BO1283&lt;=120,"80-120",
IF(BO1283&lt;=200,"&gt; 120-200",
IF(BO1283&lt;=300,"&gt;200-300",
IF(BO1283&lt;=500,"&gt;300-500",
"&gt;500")))))</f>
        <v>Below 80</v>
      </c>
      <c r="CH1283" s="1" t="str">
        <f>IFERROR(_xlfn.XLOOKUP(CG1283,Scenario!M:M,Scenario!N:N),"")</f>
        <v/>
      </c>
      <c r="CI1283" s="1" t="str">
        <f t="shared" ref="CI1283:CI1346" si="386">IF(BI1283="", IF(BA1283&gt;=1, "Yes", "No"))</f>
        <v>Yes</v>
      </c>
      <c r="CJ1283" s="75">
        <v>9</v>
      </c>
    </row>
    <row r="1284" spans="1:88" hidden="1">
      <c r="A1284" s="2">
        <v>1283</v>
      </c>
      <c r="B1284" s="2">
        <v>2025</v>
      </c>
      <c r="C1284" s="1">
        <v>0</v>
      </c>
      <c r="D1284" s="37" t="str">
        <v>001fw0000023v0cAAA</v>
      </c>
      <c r="E1284" s="37" t="str">
        <v>SHRI SHYAM STEEL COMPANY</v>
      </c>
      <c r="F1284" s="37" t="str">
        <v>UTTAR PRADESH</v>
      </c>
      <c r="G1284" s="37" t="str">
        <v>SIDDHARTH NAGAR</v>
      </c>
      <c r="H1284" s="37">
        <v>0</v>
      </c>
      <c r="I1284" s="37" t="str">
        <v>GOBINDGARH IRON LLP</v>
      </c>
      <c r="J1284" s="37" t="str">
        <v>Mohd Ansari</v>
      </c>
      <c r="K1284" s="37">
        <v>0</v>
      </c>
      <c r="L1284" s="37" t="str">
        <v>C12817</v>
      </c>
      <c r="M1284" s="37" t="str">
        <v>North</v>
      </c>
      <c r="N1284" s="2">
        <v>272207</v>
      </c>
      <c r="O1284" s="2" t="str">
        <v>09CZIPA3567R1ZN</v>
      </c>
      <c r="P1284" s="2">
        <v>7408419999</v>
      </c>
      <c r="Q1284" s="2" t="str">
        <v>Jul'25</v>
      </c>
      <c r="R1284" s="2">
        <v>2026</v>
      </c>
      <c r="S1284" s="1">
        <v>0</v>
      </c>
      <c r="T1284" s="2">
        <v>10</v>
      </c>
      <c r="U1284" s="12">
        <v>0.96666666666666656</v>
      </c>
      <c r="V1284" s="1" t="str">
        <v>Friendly</v>
      </c>
      <c r="W1284" s="13">
        <v>0</v>
      </c>
      <c r="X1284" s="13">
        <v>0</v>
      </c>
      <c r="Y1284" s="13">
        <v>0</v>
      </c>
      <c r="Z1284" s="13">
        <v>0</v>
      </c>
      <c r="AA1284" s="13">
        <v>0</v>
      </c>
      <c r="AB1284" s="13">
        <v>0</v>
      </c>
      <c r="AC1284" s="13">
        <v>0</v>
      </c>
      <c r="AD1284" s="13">
        <v>0</v>
      </c>
      <c r="AE1284" s="13">
        <v>0</v>
      </c>
      <c r="AF1284" s="13">
        <v>0</v>
      </c>
      <c r="AG1284" s="13">
        <v>0</v>
      </c>
      <c r="AH1284" s="13">
        <v>0</v>
      </c>
      <c r="AI1284" s="13">
        <v>0</v>
      </c>
      <c r="AJ1284" s="13">
        <v>0</v>
      </c>
      <c r="AK1284" s="13">
        <v>0</v>
      </c>
      <c r="AL1284" s="13">
        <v>0</v>
      </c>
      <c r="AM1284" s="13">
        <v>0</v>
      </c>
      <c r="AN1284" s="13">
        <v>0</v>
      </c>
      <c r="AO1284" s="13">
        <v>5</v>
      </c>
      <c r="AP1284" s="13">
        <v>11</v>
      </c>
      <c r="AQ1284" s="13">
        <v>10</v>
      </c>
      <c r="AR1284" s="13">
        <v>11</v>
      </c>
      <c r="AS1284" s="13">
        <v>12</v>
      </c>
      <c r="AT1284" s="13">
        <v>0</v>
      </c>
      <c r="AU1284" s="13">
        <v>29</v>
      </c>
      <c r="AV1284" s="13">
        <v>0</v>
      </c>
      <c r="AW1284" s="16">
        <f t="shared" si="371"/>
        <v>78</v>
      </c>
      <c r="AX1284" s="16">
        <v>74</v>
      </c>
      <c r="AY1284" s="10">
        <f t="shared" si="372"/>
        <v>152</v>
      </c>
      <c r="AZ1284" s="10">
        <f>SUM(Z1284:AK1284)</f>
        <v>0</v>
      </c>
      <c r="BA1284" s="10">
        <f>AY1284</f>
        <v>152</v>
      </c>
      <c r="BB1284" s="10">
        <f t="shared" si="373"/>
        <v>74</v>
      </c>
      <c r="BC1284" s="10">
        <f t="shared" si="374"/>
        <v>18.5</v>
      </c>
      <c r="BD1284" s="10">
        <f t="shared" si="375"/>
        <v>152</v>
      </c>
      <c r="BE1284" s="10">
        <f t="shared" si="366"/>
        <v>-78</v>
      </c>
      <c r="BF1284" s="2" t="s">
        <v>119</v>
      </c>
      <c r="BG1284" s="10">
        <f t="shared" si="376"/>
        <v>6.125</v>
      </c>
      <c r="BH1284" s="36" t="s">
        <v>118</v>
      </c>
      <c r="BI1284" s="39" t="str">
        <f t="shared" si="377"/>
        <v/>
      </c>
      <c r="BJ1284" s="39" t="str">
        <f t="shared" si="378"/>
        <v/>
      </c>
      <c r="BK1284" s="16">
        <f>SUM(AR1284:AX1284)</f>
        <v>204</v>
      </c>
      <c r="BL1284" s="10">
        <f>SUM(AL1284:AQ1284)</f>
        <v>26</v>
      </c>
      <c r="BM1284" s="12">
        <f t="shared" si="379"/>
        <v>1.3421052631578947</v>
      </c>
      <c r="BN1284" s="12">
        <f t="shared" si="379"/>
        <v>0.17105263157894737</v>
      </c>
      <c r="BO1284" s="9">
        <f t="shared" si="380"/>
        <v>49</v>
      </c>
      <c r="BP1284" s="39" t="str">
        <f t="shared" si="381"/>
        <v/>
      </c>
      <c r="BQ1284" s="147"/>
      <c r="BR1284" s="9">
        <f t="shared" si="382"/>
        <v>0</v>
      </c>
      <c r="BS1284" s="9">
        <f t="shared" si="383"/>
        <v>0</v>
      </c>
      <c r="BT1284" s="9">
        <f t="shared" si="384"/>
        <v>0</v>
      </c>
      <c r="BU1284" s="9" t="str">
        <f>IFERROR(_xlfn.XLOOKUP(D1284,Sheet1!B:B,Sheet1!L:L),"")</f>
        <v/>
      </c>
      <c r="BV1284" s="9" t="e">
        <f>_xlfn.XLOOKUP(BU1284,Sheet1!S:S,Sheet1!T:T)</f>
        <v>#N/A</v>
      </c>
      <c r="BW1284" s="9" t="e">
        <f>_xlfn.XLOOKUP(D1284,Sheet1!B:B,Sheet1!M:M)</f>
        <v>#N/A</v>
      </c>
      <c r="BZ1284" s="108">
        <f t="shared" si="385"/>
        <v>74</v>
      </c>
      <c r="CB1284" s="12">
        <f>AW1284/AY1284</f>
        <v>0.51315789473684215</v>
      </c>
      <c r="CC1284" s="12">
        <f>AX1284/AY1284</f>
        <v>0.48684210526315791</v>
      </c>
      <c r="CG1284" s="1" t="str">
        <f>IF(BO1284&lt;80,"Below 80",
IF(BO1284&lt;=120,"80-120",
IF(BO1284&lt;=200,"&gt; 120-200",
IF(BO1284&lt;=300,"&gt;200-300",
IF(BO1284&lt;=500,"&gt;300-500",
"&gt;500")))))</f>
        <v>Below 80</v>
      </c>
      <c r="CH1284" s="1" t="str">
        <f>IFERROR(_xlfn.XLOOKUP(CG1284,Scenario!M:M,Scenario!N:N),"")</f>
        <v/>
      </c>
      <c r="CI1284" s="1" t="str">
        <f t="shared" si="386"/>
        <v>Yes</v>
      </c>
      <c r="CJ1284" s="75">
        <v>62</v>
      </c>
    </row>
    <row r="1285" spans="1:88" hidden="1">
      <c r="A1285" s="2">
        <v>1284</v>
      </c>
      <c r="B1285" s="2">
        <v>2025</v>
      </c>
      <c r="C1285" s="1">
        <v>0</v>
      </c>
      <c r="D1285" s="37" t="str">
        <v>0015g00001dIDhzAAG</v>
      </c>
      <c r="E1285" s="37" t="str">
        <v>Sharma cement store</v>
      </c>
      <c r="F1285" s="37" t="str">
        <v>JAMMU AND KASHMIR</v>
      </c>
      <c r="G1285" s="37" t="str">
        <v>SAMBA</v>
      </c>
      <c r="H1285" s="37" t="str">
        <v>Samba</v>
      </c>
      <c r="I1285" s="37" t="str">
        <v>AGGARWAL TRADERS</v>
      </c>
      <c r="J1285" s="37" t="str">
        <v>bhanu ayush</v>
      </c>
      <c r="K1285" s="37">
        <v>0</v>
      </c>
      <c r="L1285" s="37" t="str">
        <v>0015g00001gvNHH</v>
      </c>
      <c r="M1285" s="37" t="str">
        <v>North</v>
      </c>
      <c r="N1285" s="2">
        <v>184120</v>
      </c>
      <c r="O1285" s="2" t="str">
        <v>01HIAPS8070P1ZQ</v>
      </c>
      <c r="P1285" s="2">
        <v>9796044009</v>
      </c>
      <c r="Q1285" s="2" t="str">
        <v>Jul'25</v>
      </c>
      <c r="R1285" s="2">
        <v>2026</v>
      </c>
      <c r="S1285" s="1">
        <v>0</v>
      </c>
      <c r="T1285" s="2">
        <v>60</v>
      </c>
      <c r="U1285" s="12">
        <v>0.65149999999999997</v>
      </c>
      <c r="V1285" s="1" t="str">
        <v>Star</v>
      </c>
      <c r="W1285" s="13">
        <v>0</v>
      </c>
      <c r="X1285" s="13">
        <v>0</v>
      </c>
      <c r="Y1285" s="13">
        <v>0</v>
      </c>
      <c r="Z1285" s="13">
        <v>0</v>
      </c>
      <c r="AA1285" s="13">
        <v>0</v>
      </c>
      <c r="AB1285" s="13">
        <v>0</v>
      </c>
      <c r="AC1285" s="13">
        <v>0</v>
      </c>
      <c r="AD1285" s="13">
        <v>0</v>
      </c>
      <c r="AE1285" s="13">
        <v>0</v>
      </c>
      <c r="AF1285" s="13">
        <v>0</v>
      </c>
      <c r="AG1285" s="13">
        <v>0</v>
      </c>
      <c r="AH1285" s="13">
        <v>0</v>
      </c>
      <c r="AI1285" s="13">
        <v>0</v>
      </c>
      <c r="AJ1285" s="13">
        <v>0</v>
      </c>
      <c r="AK1285" s="13">
        <v>0</v>
      </c>
      <c r="AL1285" s="13">
        <v>0</v>
      </c>
      <c r="AM1285" s="13">
        <v>0</v>
      </c>
      <c r="AN1285" s="13">
        <v>0</v>
      </c>
      <c r="AO1285" s="13">
        <v>6</v>
      </c>
      <c r="AP1285" s="13">
        <v>23.38</v>
      </c>
      <c r="AQ1285" s="13">
        <v>16.600000000000001</v>
      </c>
      <c r="AR1285" s="13">
        <v>15.69</v>
      </c>
      <c r="AS1285" s="13">
        <v>36.36</v>
      </c>
      <c r="AT1285" s="13">
        <v>68.11</v>
      </c>
      <c r="AU1285" s="13">
        <v>26</v>
      </c>
      <c r="AV1285" s="13">
        <v>23.16</v>
      </c>
      <c r="AW1285" s="16">
        <f t="shared" si="371"/>
        <v>192.14</v>
      </c>
      <c r="AX1285" s="16">
        <v>123.34</v>
      </c>
      <c r="AY1285" s="10">
        <f t="shared" si="372"/>
        <v>315.48</v>
      </c>
      <c r="AZ1285" s="10">
        <f>SUM(Z1285:AK1285)</f>
        <v>0</v>
      </c>
      <c r="BA1285" s="10">
        <v>150</v>
      </c>
      <c r="BB1285" s="10">
        <f t="shared" si="373"/>
        <v>-42.139999999999986</v>
      </c>
      <c r="BC1285" s="10">
        <f t="shared" si="374"/>
        <v>-10.534999999999997</v>
      </c>
      <c r="BD1285" s="10">
        <f t="shared" si="375"/>
        <v>315.48</v>
      </c>
      <c r="BE1285" s="10">
        <f t="shared" si="366"/>
        <v>-192.14</v>
      </c>
      <c r="BF1285" s="2" t="s">
        <v>119</v>
      </c>
      <c r="BG1285" s="10">
        <f t="shared" si="376"/>
        <v>12.25375</v>
      </c>
      <c r="BH1285" s="36" t="s">
        <v>118</v>
      </c>
      <c r="BI1285" s="39" t="str">
        <f t="shared" si="377"/>
        <v/>
      </c>
      <c r="BJ1285" s="39" t="str">
        <f t="shared" si="378"/>
        <v>B</v>
      </c>
      <c r="BK1285" s="16">
        <f>SUM(AR1285:AX1285)</f>
        <v>484.79999999999995</v>
      </c>
      <c r="BL1285" s="10">
        <f>SUM(AL1285:AQ1285)</f>
        <v>45.980000000000004</v>
      </c>
      <c r="BM1285" s="12">
        <f t="shared" si="379"/>
        <v>1.5367059718524152</v>
      </c>
      <c r="BN1285" s="12">
        <f t="shared" si="379"/>
        <v>0.14574616457461645</v>
      </c>
      <c r="BO1285" s="9">
        <f t="shared" si="380"/>
        <v>98.03</v>
      </c>
      <c r="BP1285" s="39" t="str">
        <f t="shared" si="381"/>
        <v/>
      </c>
      <c r="BQ1285" s="147"/>
      <c r="BR1285" s="9">
        <f t="shared" si="382"/>
        <v>0</v>
      </c>
      <c r="BS1285" s="9">
        <f t="shared" si="383"/>
        <v>0</v>
      </c>
      <c r="BT1285" s="9">
        <f t="shared" si="384"/>
        <v>0</v>
      </c>
      <c r="BU1285" s="9" t="str">
        <f>IFERROR(_xlfn.XLOOKUP(D1285,Sheet1!B:B,Sheet1!L:L),"")</f>
        <v/>
      </c>
      <c r="BV1285" s="9" t="e">
        <f>_xlfn.XLOOKUP(BU1285,Sheet1!S:S,Sheet1!T:T)</f>
        <v>#N/A</v>
      </c>
      <c r="BW1285" s="9" t="e">
        <f>_xlfn.XLOOKUP(D1285,Sheet1!B:B,Sheet1!M:M)</f>
        <v>#N/A</v>
      </c>
      <c r="BZ1285" s="108">
        <f t="shared" si="385"/>
        <v>123.34000000000003</v>
      </c>
      <c r="CB1285" s="12">
        <f>AW1285/AY1285</f>
        <v>0.609040192722201</v>
      </c>
      <c r="CC1285" s="12">
        <f>AX1285/AY1285</f>
        <v>0.39095980727779889</v>
      </c>
      <c r="CG1285" s="1" t="str">
        <f>IF(BO1285&lt;80,"Below 80",
IF(BO1285&lt;=120,"80-120",
IF(BO1285&lt;=200,"&gt; 120-200",
IF(BO1285&lt;=300,"&gt;200-300",
IF(BO1285&lt;=500,"&gt;300-500",
"&gt;500")))))</f>
        <v>80-120</v>
      </c>
      <c r="CH1285" s="1" t="str">
        <f>IFERROR(_xlfn.XLOOKUP(CG1285,Scenario!M:M,Scenario!N:N),"")</f>
        <v>A</v>
      </c>
      <c r="CI1285" s="1" t="str">
        <f t="shared" si="386"/>
        <v>Yes</v>
      </c>
      <c r="CJ1285" s="75">
        <v>86.98</v>
      </c>
    </row>
    <row r="1286" spans="1:88" hidden="1">
      <c r="A1286" s="2">
        <v>1285</v>
      </c>
      <c r="B1286" s="2">
        <v>2025</v>
      </c>
      <c r="C1286" s="1">
        <v>0</v>
      </c>
      <c r="D1286" s="37" t="str">
        <v>0015g00001YQ2PaAAL</v>
      </c>
      <c r="E1286" s="37" t="str">
        <v>OM PARKASH LAJPAT RAI (OMI LOHIA)</v>
      </c>
      <c r="F1286" s="37" t="str">
        <v>HARYANA</v>
      </c>
      <c r="G1286" s="37" t="str">
        <v>JIND</v>
      </c>
      <c r="H1286" s="37" t="str">
        <v>Safidon</v>
      </c>
      <c r="I1286" s="37" t="str">
        <v>PAL CEMENT AND STEEL PVT. LTD.</v>
      </c>
      <c r="J1286" s="37" t="str">
        <v>Dinesh Kumar</v>
      </c>
      <c r="K1286" s="37">
        <v>0</v>
      </c>
      <c r="L1286" s="37" t="str">
        <v>C12827</v>
      </c>
      <c r="M1286" s="37" t="str">
        <v>North</v>
      </c>
      <c r="N1286" s="2">
        <v>126113</v>
      </c>
      <c r="O1286" s="2" t="str">
        <v>06ADOPR2450C1ZO</v>
      </c>
      <c r="P1286" s="2">
        <v>7015927107</v>
      </c>
      <c r="Q1286" s="2" t="str">
        <v>Jul'25</v>
      </c>
      <c r="R1286" s="2">
        <v>2026</v>
      </c>
      <c r="S1286" s="1">
        <v>0</v>
      </c>
      <c r="T1286" s="2">
        <v>50</v>
      </c>
      <c r="U1286" s="12">
        <v>2.0747333333333331</v>
      </c>
      <c r="V1286" s="1" t="str">
        <v>Friendly</v>
      </c>
      <c r="W1286" s="13">
        <v>0</v>
      </c>
      <c r="X1286" s="13">
        <v>0</v>
      </c>
      <c r="Y1286" s="13">
        <v>0</v>
      </c>
      <c r="Z1286" s="13">
        <v>0</v>
      </c>
      <c r="AA1286" s="13">
        <v>0</v>
      </c>
      <c r="AB1286" s="13">
        <v>0</v>
      </c>
      <c r="AC1286" s="13">
        <v>0</v>
      </c>
      <c r="AD1286" s="13">
        <v>0</v>
      </c>
      <c r="AE1286" s="13">
        <v>0</v>
      </c>
      <c r="AF1286" s="13">
        <v>0</v>
      </c>
      <c r="AG1286" s="13">
        <v>0</v>
      </c>
      <c r="AH1286" s="13">
        <v>0</v>
      </c>
      <c r="AI1286" s="13">
        <v>0</v>
      </c>
      <c r="AJ1286" s="13">
        <v>0</v>
      </c>
      <c r="AK1286" s="13">
        <v>0</v>
      </c>
      <c r="AL1286" s="13">
        <v>0</v>
      </c>
      <c r="AM1286" s="13">
        <v>0</v>
      </c>
      <c r="AN1286" s="13">
        <v>0</v>
      </c>
      <c r="AO1286" s="13">
        <v>11.98</v>
      </c>
      <c r="AP1286" s="13">
        <v>1</v>
      </c>
      <c r="AQ1286" s="13">
        <v>11.93</v>
      </c>
      <c r="AR1286" s="13">
        <v>27.92</v>
      </c>
      <c r="AS1286" s="13">
        <v>20.98</v>
      </c>
      <c r="AT1286" s="13">
        <v>90.91</v>
      </c>
      <c r="AU1286" s="13">
        <v>178</v>
      </c>
      <c r="AV1286" s="13">
        <v>42.3</v>
      </c>
      <c r="AW1286" s="16">
        <f t="shared" si="371"/>
        <v>342.72</v>
      </c>
      <c r="AX1286" s="16">
        <v>105.66</v>
      </c>
      <c r="AY1286" s="10">
        <f t="shared" si="372"/>
        <v>448.38</v>
      </c>
      <c r="AZ1286" s="10">
        <f>SUM(Z1286:AK1286)</f>
        <v>0</v>
      </c>
      <c r="BA1286" s="10">
        <v>200</v>
      </c>
      <c r="BB1286" s="10">
        <f t="shared" si="373"/>
        <v>-142.72000000000003</v>
      </c>
      <c r="BC1286" s="10">
        <f t="shared" si="374"/>
        <v>-35.680000000000007</v>
      </c>
      <c r="BD1286" s="10">
        <f t="shared" si="375"/>
        <v>448.38</v>
      </c>
      <c r="BE1286" s="10">
        <f t="shared" si="366"/>
        <v>-342.72</v>
      </c>
      <c r="BF1286" s="2" t="s">
        <v>119</v>
      </c>
      <c r="BG1286" s="10">
        <f t="shared" si="376"/>
        <v>9.2262500000000003</v>
      </c>
      <c r="BH1286" s="36" t="s">
        <v>118</v>
      </c>
      <c r="BI1286" s="39" t="str">
        <f t="shared" si="377"/>
        <v>A</v>
      </c>
      <c r="BJ1286" s="39" t="str">
        <f t="shared" si="378"/>
        <v>B</v>
      </c>
      <c r="BK1286" s="16">
        <f>SUM(AR1286:AX1286)</f>
        <v>808.49</v>
      </c>
      <c r="BL1286" s="10">
        <f>SUM(AL1286:AQ1286)</f>
        <v>24.91</v>
      </c>
      <c r="BM1286" s="12">
        <f t="shared" si="379"/>
        <v>1.8031357330835454</v>
      </c>
      <c r="BN1286" s="12">
        <f t="shared" si="379"/>
        <v>5.5555555555555559E-2</v>
      </c>
      <c r="BO1286" s="9">
        <f t="shared" si="380"/>
        <v>73.81</v>
      </c>
      <c r="BP1286" s="39" t="str">
        <f t="shared" si="381"/>
        <v/>
      </c>
      <c r="BQ1286" s="147"/>
      <c r="BR1286" s="9">
        <f t="shared" si="382"/>
        <v>0</v>
      </c>
      <c r="BS1286" s="9">
        <f t="shared" si="383"/>
        <v>0</v>
      </c>
      <c r="BT1286" s="9">
        <f t="shared" si="384"/>
        <v>0</v>
      </c>
      <c r="BU1286" s="9" t="str">
        <f>IFERROR(_xlfn.XLOOKUP(D1286,Sheet1!B:B,Sheet1!L:L),"")</f>
        <v/>
      </c>
      <c r="BV1286" s="9" t="e">
        <f>_xlfn.XLOOKUP(BU1286,Sheet1!S:S,Sheet1!T:T)</f>
        <v>#N/A</v>
      </c>
      <c r="BW1286" s="9" t="e">
        <f>_xlfn.XLOOKUP(D1286,Sheet1!B:B,Sheet1!M:M)</f>
        <v>#N/A</v>
      </c>
      <c r="BZ1286" s="108">
        <f t="shared" si="385"/>
        <v>105.65999999999997</v>
      </c>
      <c r="CB1286" s="12">
        <f>AW1286/AY1286</f>
        <v>0.76435166599759141</v>
      </c>
      <c r="CC1286" s="12">
        <f>AX1286/AY1286</f>
        <v>0.23564833400240867</v>
      </c>
      <c r="CG1286" s="1" t="str">
        <f>IF(BO1286&lt;80,"Below 80",
IF(BO1286&lt;=120,"80-120",
IF(BO1286&lt;=200,"&gt; 120-200",
IF(BO1286&lt;=300,"&gt;200-300",
IF(BO1286&lt;=500,"&gt;300-500",
"&gt;500")))))</f>
        <v>Below 80</v>
      </c>
      <c r="CH1286" s="1" t="str">
        <f>IFERROR(_xlfn.XLOOKUP(CG1286,Scenario!M:M,Scenario!N:N),"")</f>
        <v/>
      </c>
      <c r="CI1286" s="1" t="b">
        <f t="shared" si="386"/>
        <v>0</v>
      </c>
      <c r="CJ1286" s="75">
        <v>84.679999999999993</v>
      </c>
    </row>
    <row r="1287" spans="1:88" hidden="1">
      <c r="A1287" s="2">
        <v>1286</v>
      </c>
      <c r="B1287" s="2">
        <v>2025</v>
      </c>
      <c r="C1287" s="1">
        <v>0</v>
      </c>
      <c r="D1287" s="37" t="str">
        <v>001J1000005ZStpIAG</v>
      </c>
      <c r="E1287" s="37" t="str">
        <v>M/s Gautam Steel</v>
      </c>
      <c r="F1287" s="37" t="str">
        <v>UTTAR PRADESH</v>
      </c>
      <c r="G1287" s="37" t="str">
        <v>BULANDSHAHR</v>
      </c>
      <c r="H1287" s="37" t="str">
        <v>Bulandshahr</v>
      </c>
      <c r="I1287" s="37" t="str">
        <v>SHASHI STEELS CORPORATION</v>
      </c>
      <c r="J1287" s="37" t="str">
        <v>Abhijeet Biswas</v>
      </c>
      <c r="K1287" s="37">
        <v>0</v>
      </c>
      <c r="L1287" s="37" t="str">
        <v>C12816</v>
      </c>
      <c r="M1287" s="37" t="str">
        <v>North</v>
      </c>
      <c r="N1287" s="2">
        <v>203131</v>
      </c>
      <c r="O1287" s="2" t="str">
        <v>09DSJPK9826G1Z7</v>
      </c>
      <c r="P1287" s="2">
        <v>9597819867</v>
      </c>
      <c r="Q1287" s="2" t="str">
        <v>Jul'25</v>
      </c>
      <c r="R1287" s="2">
        <v>2026</v>
      </c>
      <c r="S1287" s="1">
        <v>0</v>
      </c>
      <c r="T1287" s="2">
        <v>100</v>
      </c>
      <c r="U1287" s="12">
        <v>0</v>
      </c>
      <c r="V1287" s="1" t="str">
        <v>Challenger</v>
      </c>
      <c r="W1287" s="13">
        <v>0</v>
      </c>
      <c r="X1287" s="13">
        <v>0</v>
      </c>
      <c r="Y1287" s="13">
        <v>0</v>
      </c>
      <c r="Z1287" s="13">
        <v>0</v>
      </c>
      <c r="AA1287" s="13">
        <v>0</v>
      </c>
      <c r="AB1287" s="13">
        <v>0</v>
      </c>
      <c r="AC1287" s="13">
        <v>0</v>
      </c>
      <c r="AD1287" s="13">
        <v>0</v>
      </c>
      <c r="AE1287" s="13">
        <v>0</v>
      </c>
      <c r="AF1287" s="13">
        <v>0</v>
      </c>
      <c r="AG1287" s="13">
        <v>0</v>
      </c>
      <c r="AH1287" s="13">
        <v>0</v>
      </c>
      <c r="AI1287" s="13">
        <v>0</v>
      </c>
      <c r="AJ1287" s="13">
        <v>0</v>
      </c>
      <c r="AK1287" s="13">
        <v>0</v>
      </c>
      <c r="AL1287" s="13">
        <v>0</v>
      </c>
      <c r="AM1287" s="13">
        <v>0</v>
      </c>
      <c r="AN1287" s="13">
        <v>0</v>
      </c>
      <c r="AO1287" s="13">
        <v>2.44</v>
      </c>
      <c r="AP1287" s="13">
        <v>0</v>
      </c>
      <c r="AQ1287" s="13">
        <v>0</v>
      </c>
      <c r="AR1287" s="13">
        <v>0</v>
      </c>
      <c r="AS1287" s="13">
        <v>0</v>
      </c>
      <c r="AT1287" s="13">
        <v>0</v>
      </c>
      <c r="AU1287" s="13">
        <v>0</v>
      </c>
      <c r="AV1287" s="13">
        <v>0</v>
      </c>
      <c r="AW1287" s="16">
        <f t="shared" si="371"/>
        <v>2.44</v>
      </c>
      <c r="AX1287" s="16">
        <v>4.88</v>
      </c>
      <c r="AY1287" s="10">
        <f t="shared" si="372"/>
        <v>7.32</v>
      </c>
      <c r="AZ1287" s="10">
        <f>SUM(Z1287:AK1287)</f>
        <v>0</v>
      </c>
      <c r="BA1287" s="10">
        <v>5</v>
      </c>
      <c r="BB1287" s="10">
        <f t="shared" si="373"/>
        <v>2.56</v>
      </c>
      <c r="BC1287" s="10">
        <f t="shared" si="374"/>
        <v>0.64</v>
      </c>
      <c r="BD1287" s="10">
        <f t="shared" si="375"/>
        <v>7.32</v>
      </c>
      <c r="BE1287" s="10">
        <f t="shared" si="366"/>
        <v>-2.44</v>
      </c>
      <c r="BF1287" s="2" t="s">
        <v>119</v>
      </c>
      <c r="BG1287" s="10">
        <f t="shared" si="376"/>
        <v>0.30499999999999999</v>
      </c>
      <c r="BH1287" s="36" t="s">
        <v>118</v>
      </c>
      <c r="BI1287" s="39" t="str">
        <f t="shared" si="377"/>
        <v/>
      </c>
      <c r="BJ1287" s="39" t="str">
        <f t="shared" si="378"/>
        <v/>
      </c>
      <c r="BK1287" s="16">
        <f>SUM(AR1287:AX1287)</f>
        <v>7.32</v>
      </c>
      <c r="BL1287" s="10">
        <f>SUM(AL1287:AQ1287)</f>
        <v>2.44</v>
      </c>
      <c r="BM1287" s="12">
        <f t="shared" si="379"/>
        <v>1</v>
      </c>
      <c r="BN1287" s="12">
        <f t="shared" si="379"/>
        <v>0.33333333333333331</v>
      </c>
      <c r="BO1287" s="9">
        <f t="shared" si="380"/>
        <v>2.44</v>
      </c>
      <c r="BP1287" s="39" t="str">
        <f t="shared" si="381"/>
        <v/>
      </c>
      <c r="BQ1287" s="147"/>
      <c r="BR1287" s="9">
        <f t="shared" si="382"/>
        <v>0</v>
      </c>
      <c r="BS1287" s="9">
        <f t="shared" si="383"/>
        <v>0</v>
      </c>
      <c r="BT1287" s="9">
        <f t="shared" si="384"/>
        <v>0</v>
      </c>
      <c r="BU1287" s="9" t="str">
        <f>IFERROR(_xlfn.XLOOKUP(D1287,Sheet1!B:B,Sheet1!L:L),"")</f>
        <v/>
      </c>
      <c r="BV1287" s="9" t="e">
        <f>_xlfn.XLOOKUP(BU1287,Sheet1!S:S,Sheet1!T:T)</f>
        <v>#N/A</v>
      </c>
      <c r="BW1287" s="9" t="e">
        <f>_xlfn.XLOOKUP(D1287,Sheet1!B:B,Sheet1!M:M)</f>
        <v>#N/A</v>
      </c>
      <c r="BZ1287" s="108">
        <f t="shared" si="385"/>
        <v>4.8800000000000008</v>
      </c>
      <c r="CB1287" s="12">
        <f>AW1287/AY1287</f>
        <v>0.33333333333333331</v>
      </c>
      <c r="CC1287" s="12">
        <f>AX1287/AY1287</f>
        <v>0.66666666666666663</v>
      </c>
      <c r="CG1287" s="1" t="str">
        <f>IF(BO1287&lt;80,"Below 80",
IF(BO1287&lt;=120,"80-120",
IF(BO1287&lt;=200,"&gt; 120-200",
IF(BO1287&lt;=300,"&gt;200-300",
IF(BO1287&lt;=500,"&gt;300-500",
"&gt;500")))))</f>
        <v>Below 80</v>
      </c>
      <c r="CH1287" s="1" t="str">
        <f>IFERROR(_xlfn.XLOOKUP(CG1287,Scenario!M:M,Scenario!N:N),"")</f>
        <v/>
      </c>
      <c r="CI1287" s="1" t="str">
        <f t="shared" si="386"/>
        <v>Yes</v>
      </c>
      <c r="CJ1287" s="75">
        <v>4.88</v>
      </c>
    </row>
    <row r="1288" spans="1:88" hidden="1">
      <c r="A1288" s="2">
        <v>1287</v>
      </c>
      <c r="B1288" s="2">
        <v>2025</v>
      </c>
      <c r="C1288" s="1">
        <v>0</v>
      </c>
      <c r="D1288" s="37" t="str">
        <v>0015g00001dYn4UAAS</v>
      </c>
      <c r="E1288" s="37" t="str">
        <v>J.M.G Trading Co</v>
      </c>
      <c r="F1288" s="37" t="str">
        <v>UTTAR PRADESH</v>
      </c>
      <c r="G1288" s="37" t="str">
        <v>GAUTAM BUDDHA NAGAR</v>
      </c>
      <c r="H1288" s="37" t="str">
        <v>Noida</v>
      </c>
      <c r="I1288" s="37" t="str">
        <v>SHASHI STEELS CORPORATION</v>
      </c>
      <c r="J1288" s="37" t="str">
        <v>Abhijeet Biswas</v>
      </c>
      <c r="K1288" s="37">
        <v>0</v>
      </c>
      <c r="L1288" s="37" t="str">
        <v>C12816</v>
      </c>
      <c r="M1288" s="37" t="str">
        <v>North</v>
      </c>
      <c r="N1288" s="2">
        <v>201301</v>
      </c>
      <c r="O1288" s="2" t="str">
        <v>09KJGHG9877K1ZN</v>
      </c>
      <c r="P1288" s="2">
        <v>9810579305</v>
      </c>
      <c r="Q1288" s="2" t="str">
        <v>Jul'25</v>
      </c>
      <c r="R1288" s="2">
        <v>2026</v>
      </c>
      <c r="S1288" s="1">
        <v>0</v>
      </c>
      <c r="T1288" s="2">
        <v>70</v>
      </c>
      <c r="U1288" s="12">
        <v>0</v>
      </c>
      <c r="V1288" s="1" t="str">
        <v>Challenger</v>
      </c>
      <c r="W1288" s="13">
        <v>0</v>
      </c>
      <c r="X1288" s="13">
        <v>0</v>
      </c>
      <c r="Y1288" s="13">
        <v>0</v>
      </c>
      <c r="Z1288" s="13">
        <v>0</v>
      </c>
      <c r="AA1288" s="13">
        <v>0</v>
      </c>
      <c r="AB1288" s="13">
        <v>0</v>
      </c>
      <c r="AC1288" s="13">
        <v>0</v>
      </c>
      <c r="AD1288" s="13">
        <v>0</v>
      </c>
      <c r="AE1288" s="13">
        <v>0</v>
      </c>
      <c r="AF1288" s="13">
        <v>0</v>
      </c>
      <c r="AG1288" s="13">
        <v>0</v>
      </c>
      <c r="AH1288" s="13">
        <v>0</v>
      </c>
      <c r="AI1288" s="13">
        <v>0</v>
      </c>
      <c r="AJ1288" s="13">
        <v>0</v>
      </c>
      <c r="AK1288" s="13">
        <v>0</v>
      </c>
      <c r="AL1288" s="13">
        <v>0</v>
      </c>
      <c r="AM1288" s="13">
        <v>0</v>
      </c>
      <c r="AN1288" s="13">
        <v>0</v>
      </c>
      <c r="AO1288" s="13">
        <v>1.98</v>
      </c>
      <c r="AP1288" s="13">
        <v>0</v>
      </c>
      <c r="AQ1288" s="13">
        <v>0</v>
      </c>
      <c r="AR1288" s="13">
        <v>0</v>
      </c>
      <c r="AS1288" s="13">
        <v>0</v>
      </c>
      <c r="AT1288" s="13">
        <v>0</v>
      </c>
      <c r="AU1288" s="13">
        <v>0</v>
      </c>
      <c r="AV1288" s="13">
        <v>0</v>
      </c>
      <c r="AW1288" s="16">
        <f t="shared" si="371"/>
        <v>1.98</v>
      </c>
      <c r="AX1288" s="16">
        <v>3.96</v>
      </c>
      <c r="AY1288" s="10">
        <f t="shared" si="372"/>
        <v>5.9399999999999995</v>
      </c>
      <c r="AZ1288" s="10">
        <f>SUM(Z1288:AK1288)</f>
        <v>0</v>
      </c>
      <c r="BA1288" s="10">
        <v>4</v>
      </c>
      <c r="BB1288" s="10">
        <f t="shared" si="373"/>
        <v>2.02</v>
      </c>
      <c r="BC1288" s="10">
        <f t="shared" si="374"/>
        <v>0.505</v>
      </c>
      <c r="BD1288" s="10">
        <f t="shared" si="375"/>
        <v>5.9399999999999995</v>
      </c>
      <c r="BE1288" s="10">
        <f t="shared" si="366"/>
        <v>-1.98</v>
      </c>
      <c r="BF1288" s="2" t="s">
        <v>119</v>
      </c>
      <c r="BG1288" s="10">
        <f t="shared" si="376"/>
        <v>0.2475</v>
      </c>
      <c r="BH1288" s="36" t="s">
        <v>118</v>
      </c>
      <c r="BI1288" s="39" t="str">
        <f t="shared" si="377"/>
        <v/>
      </c>
      <c r="BJ1288" s="39" t="str">
        <f t="shared" si="378"/>
        <v/>
      </c>
      <c r="BK1288" s="16">
        <f>SUM(AR1288:AX1288)</f>
        <v>5.9399999999999995</v>
      </c>
      <c r="BL1288" s="10">
        <f>SUM(AL1288:AQ1288)</f>
        <v>1.98</v>
      </c>
      <c r="BM1288" s="12">
        <f t="shared" si="379"/>
        <v>1</v>
      </c>
      <c r="BN1288" s="12">
        <f t="shared" si="379"/>
        <v>0.33333333333333337</v>
      </c>
      <c r="BO1288" s="9">
        <f t="shared" si="380"/>
        <v>1.98</v>
      </c>
      <c r="BP1288" s="39" t="str">
        <f t="shared" si="381"/>
        <v/>
      </c>
      <c r="BQ1288" s="147"/>
      <c r="BR1288" s="9">
        <f t="shared" si="382"/>
        <v>0</v>
      </c>
      <c r="BS1288" s="9">
        <f t="shared" si="383"/>
        <v>0</v>
      </c>
      <c r="BT1288" s="9">
        <f t="shared" si="384"/>
        <v>0</v>
      </c>
      <c r="BU1288" s="9" t="str">
        <f>IFERROR(_xlfn.XLOOKUP(D1288,Sheet1!B:B,Sheet1!L:L),"")</f>
        <v/>
      </c>
      <c r="BV1288" s="9" t="e">
        <f>_xlfn.XLOOKUP(BU1288,Sheet1!S:S,Sheet1!T:T)</f>
        <v>#N/A</v>
      </c>
      <c r="BW1288" s="9" t="e">
        <f>_xlfn.XLOOKUP(D1288,Sheet1!B:B,Sheet1!M:M)</f>
        <v>#N/A</v>
      </c>
      <c r="BZ1288" s="108">
        <f t="shared" si="385"/>
        <v>3.9599999999999995</v>
      </c>
      <c r="CB1288" s="12">
        <f>AW1288/AY1288</f>
        <v>0.33333333333333337</v>
      </c>
      <c r="CC1288" s="12">
        <f>AX1288/AY1288</f>
        <v>0.66666666666666674</v>
      </c>
      <c r="CG1288" s="1" t="str">
        <f>IF(BO1288&lt;80,"Below 80",
IF(BO1288&lt;=120,"80-120",
IF(BO1288&lt;=200,"&gt; 120-200",
IF(BO1288&lt;=300,"&gt;200-300",
IF(BO1288&lt;=500,"&gt;300-500",
"&gt;500")))))</f>
        <v>Below 80</v>
      </c>
      <c r="CH1288" s="1" t="str">
        <f>IFERROR(_xlfn.XLOOKUP(CG1288,Scenario!M:M,Scenario!N:N),"")</f>
        <v/>
      </c>
      <c r="CI1288" s="1" t="str">
        <f t="shared" si="386"/>
        <v>Yes</v>
      </c>
      <c r="CJ1288" s="75">
        <v>3.96</v>
      </c>
    </row>
    <row r="1289" spans="1:88" hidden="1">
      <c r="A1289" s="2">
        <v>1288</v>
      </c>
      <c r="B1289" s="2">
        <v>2025</v>
      </c>
      <c r="C1289" s="1">
        <v>0</v>
      </c>
      <c r="D1289" s="37" t="str">
        <v>0015g00001f6fOPAAY</v>
      </c>
      <c r="E1289" s="37" t="str">
        <v>PRINCE IRON STORE</v>
      </c>
      <c r="F1289" s="37" t="str">
        <v>PUNJAB</v>
      </c>
      <c r="G1289" s="37" t="str">
        <v>MANSA</v>
      </c>
      <c r="H1289" s="37" t="str">
        <v>Sardulgarh</v>
      </c>
      <c r="I1289" s="37" t="str">
        <v>RAMDOOT UDHYOG PRIVATE LIMITED</v>
      </c>
      <c r="J1289" s="37" t="str">
        <v>Sonu Kumar</v>
      </c>
      <c r="K1289" s="37">
        <v>0</v>
      </c>
      <c r="L1289" s="37" t="str">
        <v>C13168</v>
      </c>
      <c r="M1289" s="37" t="str">
        <v>North</v>
      </c>
      <c r="N1289" s="2">
        <v>151507</v>
      </c>
      <c r="O1289" s="2" t="str">
        <v>03ADYPJ9326M1ZU</v>
      </c>
      <c r="P1289" s="2">
        <v>9815906166</v>
      </c>
      <c r="Q1289" s="2" t="str">
        <v>Jul'25</v>
      </c>
      <c r="R1289" s="2">
        <v>2026</v>
      </c>
      <c r="S1289" s="1">
        <v>0</v>
      </c>
      <c r="T1289" s="2">
        <v>60</v>
      </c>
      <c r="U1289" s="12">
        <v>6.6666666666666666E-2</v>
      </c>
      <c r="V1289" s="1" t="str">
        <v>Challenger</v>
      </c>
      <c r="W1289" s="13">
        <v>0</v>
      </c>
      <c r="X1289" s="13">
        <v>0</v>
      </c>
      <c r="Y1289" s="13">
        <v>0</v>
      </c>
      <c r="Z1289" s="13">
        <v>0</v>
      </c>
      <c r="AA1289" s="13">
        <v>0</v>
      </c>
      <c r="AB1289" s="13">
        <v>0</v>
      </c>
      <c r="AC1289" s="13">
        <v>0</v>
      </c>
      <c r="AD1289" s="13">
        <v>0</v>
      </c>
      <c r="AE1289" s="13">
        <v>0</v>
      </c>
      <c r="AF1289" s="13">
        <v>0</v>
      </c>
      <c r="AG1289" s="13">
        <v>0</v>
      </c>
      <c r="AH1289" s="13">
        <v>0</v>
      </c>
      <c r="AI1289" s="13">
        <v>0</v>
      </c>
      <c r="AJ1289" s="13">
        <v>0</v>
      </c>
      <c r="AK1289" s="13">
        <v>0</v>
      </c>
      <c r="AL1289" s="13">
        <v>0</v>
      </c>
      <c r="AM1289" s="13">
        <v>0</v>
      </c>
      <c r="AN1289" s="13">
        <v>0</v>
      </c>
      <c r="AO1289" s="13">
        <v>16.14</v>
      </c>
      <c r="AP1289" s="13">
        <v>13.44</v>
      </c>
      <c r="AQ1289" s="13">
        <v>0</v>
      </c>
      <c r="AR1289" s="13">
        <v>0</v>
      </c>
      <c r="AS1289" s="13">
        <v>11.82</v>
      </c>
      <c r="AT1289" s="13">
        <v>12</v>
      </c>
      <c r="AU1289" s="13">
        <v>0</v>
      </c>
      <c r="AV1289" s="13">
        <v>0</v>
      </c>
      <c r="AW1289" s="16">
        <f t="shared" si="371"/>
        <v>53.4</v>
      </c>
      <c r="AX1289" s="16">
        <v>59.16</v>
      </c>
      <c r="AY1289" s="10">
        <f t="shared" si="372"/>
        <v>112.56</v>
      </c>
      <c r="AZ1289" s="10">
        <f>SUM(Z1289:AK1289)</f>
        <v>0</v>
      </c>
      <c r="BA1289" s="10">
        <f>AY1289</f>
        <v>112.56</v>
      </c>
      <c r="BB1289" s="10">
        <f t="shared" si="373"/>
        <v>59.160000000000004</v>
      </c>
      <c r="BC1289" s="10">
        <f t="shared" si="374"/>
        <v>14.790000000000001</v>
      </c>
      <c r="BD1289" s="10">
        <f t="shared" si="375"/>
        <v>112.56</v>
      </c>
      <c r="BE1289" s="10">
        <f t="shared" si="366"/>
        <v>-53.4</v>
      </c>
      <c r="BF1289" s="2" t="s">
        <v>119</v>
      </c>
      <c r="BG1289" s="10">
        <f t="shared" si="376"/>
        <v>5.1749999999999998</v>
      </c>
      <c r="BH1289" s="36" t="s">
        <v>118</v>
      </c>
      <c r="BI1289" s="39" t="str">
        <f t="shared" si="377"/>
        <v/>
      </c>
      <c r="BJ1289" s="39" t="str">
        <f t="shared" si="378"/>
        <v/>
      </c>
      <c r="BK1289" s="16">
        <f>SUM(AR1289:AX1289)</f>
        <v>136.38</v>
      </c>
      <c r="BL1289" s="10">
        <f>SUM(AL1289:AQ1289)</f>
        <v>29.58</v>
      </c>
      <c r="BM1289" s="12">
        <f t="shared" si="379"/>
        <v>1.2116204690831556</v>
      </c>
      <c r="BN1289" s="12">
        <f t="shared" si="379"/>
        <v>0.26279317697228144</v>
      </c>
      <c r="BO1289" s="9">
        <f t="shared" si="380"/>
        <v>41.4</v>
      </c>
      <c r="BP1289" s="39" t="str">
        <f t="shared" si="381"/>
        <v/>
      </c>
      <c r="BQ1289" s="147"/>
      <c r="BR1289" s="9">
        <f t="shared" si="382"/>
        <v>0</v>
      </c>
      <c r="BS1289" s="9">
        <f t="shared" si="383"/>
        <v>0</v>
      </c>
      <c r="BT1289" s="9">
        <f t="shared" si="384"/>
        <v>0</v>
      </c>
      <c r="BU1289" s="9" t="str">
        <f>IFERROR(_xlfn.XLOOKUP(D1289,Sheet1!B:B,Sheet1!L:L),"")</f>
        <v/>
      </c>
      <c r="BV1289" s="9" t="e">
        <f>_xlfn.XLOOKUP(BU1289,Sheet1!S:S,Sheet1!T:T)</f>
        <v>#N/A</v>
      </c>
      <c r="BW1289" s="9" t="e">
        <f>_xlfn.XLOOKUP(D1289,Sheet1!B:B,Sheet1!M:M)</f>
        <v>#N/A</v>
      </c>
      <c r="BZ1289" s="108">
        <f t="shared" si="385"/>
        <v>59.160000000000004</v>
      </c>
      <c r="CB1289" s="12">
        <f>AW1289/AY1289</f>
        <v>0.47441364605543707</v>
      </c>
      <c r="CC1289" s="12">
        <f>AX1289/AY1289</f>
        <v>0.52558635394456288</v>
      </c>
      <c r="CG1289" s="1" t="str">
        <f>IF(BO1289&lt;80,"Below 80",
IF(BO1289&lt;=120,"80-120",
IF(BO1289&lt;=200,"&gt; 120-200",
IF(BO1289&lt;=300,"&gt;200-300",
IF(BO1289&lt;=500,"&gt;300-500",
"&gt;500")))))</f>
        <v>Below 80</v>
      </c>
      <c r="CH1289" s="1" t="str">
        <f>IFERROR(_xlfn.XLOOKUP(CG1289,Scenario!M:M,Scenario!N:N),"")</f>
        <v/>
      </c>
      <c r="CI1289" s="1" t="str">
        <f t="shared" si="386"/>
        <v>Yes</v>
      </c>
      <c r="CJ1289" s="75">
        <v>47.339999999999996</v>
      </c>
    </row>
    <row r="1290" spans="1:88" hidden="1">
      <c r="A1290" s="2">
        <v>1289</v>
      </c>
      <c r="B1290" s="2">
        <v>2025</v>
      </c>
      <c r="C1290" s="1">
        <v>0</v>
      </c>
      <c r="D1290" s="37" t="str">
        <v>001J100000VoA12IAF</v>
      </c>
      <c r="E1290" s="37" t="str">
        <v>BISWA STEELS</v>
      </c>
      <c r="F1290" s="37" t="str">
        <v>ODISHA</v>
      </c>
      <c r="G1290" s="37" t="str">
        <v>KALAHANDI</v>
      </c>
      <c r="H1290" s="37">
        <v>0</v>
      </c>
      <c r="I1290" s="37" t="str">
        <v>SACHDEVA ISPAT PVT LTD</v>
      </c>
      <c r="J1290" s="37" t="str">
        <v>Amit Behera</v>
      </c>
      <c r="K1290" s="37">
        <v>0</v>
      </c>
      <c r="L1290" s="37" t="str">
        <v>C12823</v>
      </c>
      <c r="M1290" s="37" t="str">
        <v>Central</v>
      </c>
      <c r="N1290" s="2">
        <v>766001</v>
      </c>
      <c r="O1290" s="2">
        <v>0</v>
      </c>
      <c r="P1290" s="2">
        <v>0</v>
      </c>
      <c r="Q1290" s="2" t="str">
        <v>Jul'25</v>
      </c>
      <c r="R1290" s="2">
        <v>2026</v>
      </c>
      <c r="S1290" s="1">
        <v>0</v>
      </c>
      <c r="T1290" s="2">
        <v>80</v>
      </c>
      <c r="U1290" s="12">
        <v>1.2500000000000001E-2</v>
      </c>
      <c r="V1290" s="1" t="str">
        <v>Challenger</v>
      </c>
      <c r="W1290" s="13">
        <v>0</v>
      </c>
      <c r="X1290" s="13">
        <v>0</v>
      </c>
      <c r="Y1290" s="13">
        <v>0</v>
      </c>
      <c r="Z1290" s="13">
        <v>0</v>
      </c>
      <c r="AA1290" s="13">
        <v>0</v>
      </c>
      <c r="AB1290" s="13">
        <v>0</v>
      </c>
      <c r="AC1290" s="13">
        <v>0</v>
      </c>
      <c r="AD1290" s="13">
        <v>0</v>
      </c>
      <c r="AE1290" s="13">
        <v>0</v>
      </c>
      <c r="AF1290" s="13">
        <v>0</v>
      </c>
      <c r="AG1290" s="13">
        <v>0</v>
      </c>
      <c r="AH1290" s="13">
        <v>0</v>
      </c>
      <c r="AI1290" s="13">
        <v>0</v>
      </c>
      <c r="AJ1290" s="13">
        <v>0</v>
      </c>
      <c r="AK1290" s="13">
        <v>0</v>
      </c>
      <c r="AL1290" s="13">
        <v>0</v>
      </c>
      <c r="AM1290" s="13">
        <v>0</v>
      </c>
      <c r="AN1290" s="13">
        <v>0</v>
      </c>
      <c r="AO1290" s="13">
        <v>25.86</v>
      </c>
      <c r="AP1290" s="13">
        <v>0</v>
      </c>
      <c r="AQ1290" s="13">
        <v>0</v>
      </c>
      <c r="AR1290" s="13">
        <v>0</v>
      </c>
      <c r="AS1290" s="13">
        <v>12.11</v>
      </c>
      <c r="AT1290" s="13">
        <v>0</v>
      </c>
      <c r="AU1290" s="13">
        <v>0</v>
      </c>
      <c r="AV1290" s="13">
        <v>3</v>
      </c>
      <c r="AW1290" s="16">
        <f t="shared" si="371"/>
        <v>37.97</v>
      </c>
      <c r="AX1290" s="16">
        <v>51.72</v>
      </c>
      <c r="AY1290" s="10">
        <f t="shared" si="372"/>
        <v>89.69</v>
      </c>
      <c r="AZ1290" s="10">
        <f>SUM(Z1290:AK1290)</f>
        <v>0</v>
      </c>
      <c r="BA1290" s="10">
        <v>75.900000000000006</v>
      </c>
      <c r="BB1290" s="10">
        <f t="shared" si="373"/>
        <v>37.930000000000007</v>
      </c>
      <c r="BC1290" s="10">
        <f t="shared" si="374"/>
        <v>9.4825000000000017</v>
      </c>
      <c r="BD1290" s="10">
        <f t="shared" si="375"/>
        <v>89.69</v>
      </c>
      <c r="BE1290" s="10">
        <f t="shared" si="366"/>
        <v>-37.97</v>
      </c>
      <c r="BF1290" s="2" t="s">
        <v>119</v>
      </c>
      <c r="BG1290" s="10">
        <f t="shared" si="376"/>
        <v>4.7462499999999999</v>
      </c>
      <c r="BH1290" s="36" t="s">
        <v>118</v>
      </c>
      <c r="BI1290" s="39" t="str">
        <f t="shared" si="377"/>
        <v/>
      </c>
      <c r="BJ1290" s="39" t="str">
        <f t="shared" si="378"/>
        <v/>
      </c>
      <c r="BK1290" s="16">
        <f>SUM(AR1290:AX1290)</f>
        <v>104.8</v>
      </c>
      <c r="BL1290" s="10">
        <f>SUM(AL1290:AQ1290)</f>
        <v>25.86</v>
      </c>
      <c r="BM1290" s="12">
        <f t="shared" si="379"/>
        <v>1.1684691715910358</v>
      </c>
      <c r="BN1290" s="12">
        <f t="shared" si="379"/>
        <v>0.28832645779908572</v>
      </c>
      <c r="BO1290" s="9">
        <f t="shared" si="380"/>
        <v>37.97</v>
      </c>
      <c r="BP1290" s="39" t="str">
        <f t="shared" si="381"/>
        <v/>
      </c>
      <c r="BQ1290" s="147"/>
      <c r="BR1290" s="9">
        <f t="shared" si="382"/>
        <v>0</v>
      </c>
      <c r="BS1290" s="9">
        <f t="shared" si="383"/>
        <v>0</v>
      </c>
      <c r="BT1290" s="9">
        <f t="shared" si="384"/>
        <v>0</v>
      </c>
      <c r="BU1290" s="9" t="str">
        <f>IFERROR(_xlfn.XLOOKUP(D1290,Sheet1!B:B,Sheet1!L:L),"")</f>
        <v/>
      </c>
      <c r="BV1290" s="9" t="e">
        <f>_xlfn.XLOOKUP(BU1290,Sheet1!S:S,Sheet1!T:T)</f>
        <v>#N/A</v>
      </c>
      <c r="BW1290" s="9" t="e">
        <f>_xlfn.XLOOKUP(D1290,Sheet1!B:B,Sheet1!M:M)</f>
        <v>#N/A</v>
      </c>
      <c r="BZ1290" s="108">
        <f t="shared" si="385"/>
        <v>51.72</v>
      </c>
      <c r="CB1290" s="12">
        <f>AW1290/AY1290</f>
        <v>0.4233470844018285</v>
      </c>
      <c r="CC1290" s="12">
        <f>AX1290/AY1290</f>
        <v>0.57665291559817144</v>
      </c>
      <c r="CG1290" s="1" t="str">
        <f>IF(BO1290&lt;80,"Below 80",
IF(BO1290&lt;=120,"80-120",
IF(BO1290&lt;=200,"&gt; 120-200",
IF(BO1290&lt;=300,"&gt;200-300",
IF(BO1290&lt;=500,"&gt;300-500",
"&gt;500")))))</f>
        <v>Below 80</v>
      </c>
      <c r="CH1290" s="1" t="str">
        <f>IFERROR(_xlfn.XLOOKUP(CG1290,Scenario!M:M,Scenario!N:N),"")</f>
        <v/>
      </c>
      <c r="CI1290" s="1" t="str">
        <f t="shared" si="386"/>
        <v>Yes</v>
      </c>
      <c r="CJ1290" s="75">
        <v>39.61</v>
      </c>
    </row>
    <row r="1291" spans="1:88" hidden="1">
      <c r="A1291" s="2">
        <v>1290</v>
      </c>
      <c r="B1291" s="2">
        <v>2025</v>
      </c>
      <c r="C1291" s="1">
        <v>0</v>
      </c>
      <c r="D1291" s="37" t="str">
        <v>0015g00001dHaakAAC</v>
      </c>
      <c r="E1291" s="37" t="str">
        <v>GOYAL STEELS</v>
      </c>
      <c r="F1291" s="37" t="str">
        <v>PUNJAB</v>
      </c>
      <c r="G1291" s="37" t="str">
        <v>BATHINDA</v>
      </c>
      <c r="H1291" s="37" t="str">
        <v>Maur</v>
      </c>
      <c r="I1291" s="37" t="str">
        <v>Tanvi Sales</v>
      </c>
      <c r="J1291" s="37" t="str">
        <v>Sonu Kumar</v>
      </c>
      <c r="K1291" s="37">
        <v>0</v>
      </c>
      <c r="L1291" s="37" t="str">
        <v>001J100000Vo0ZgIAJ</v>
      </c>
      <c r="M1291" s="37" t="str">
        <v>North</v>
      </c>
      <c r="N1291" s="2">
        <v>151509</v>
      </c>
      <c r="O1291" s="2">
        <v>0</v>
      </c>
      <c r="P1291" s="2">
        <v>0</v>
      </c>
      <c r="Q1291" s="2" t="str">
        <v>Jul'25</v>
      </c>
      <c r="R1291" s="2">
        <v>2026</v>
      </c>
      <c r="S1291" s="1">
        <v>0</v>
      </c>
      <c r="T1291" s="2">
        <v>50</v>
      </c>
      <c r="U1291" s="12">
        <v>0</v>
      </c>
      <c r="V1291" s="1" t="str">
        <v>Minor</v>
      </c>
      <c r="W1291" s="13">
        <v>0</v>
      </c>
      <c r="X1291" s="13">
        <v>0</v>
      </c>
      <c r="Y1291" s="13">
        <v>0</v>
      </c>
      <c r="Z1291" s="13">
        <v>0</v>
      </c>
      <c r="AA1291" s="13">
        <v>0</v>
      </c>
      <c r="AB1291" s="13">
        <v>0</v>
      </c>
      <c r="AC1291" s="13">
        <v>0</v>
      </c>
      <c r="AD1291" s="13">
        <v>0</v>
      </c>
      <c r="AE1291" s="13">
        <v>0</v>
      </c>
      <c r="AF1291" s="13">
        <v>0</v>
      </c>
      <c r="AG1291" s="13">
        <v>0</v>
      </c>
      <c r="AH1291" s="13">
        <v>0</v>
      </c>
      <c r="AI1291" s="13">
        <v>0</v>
      </c>
      <c r="AJ1291" s="13">
        <v>0</v>
      </c>
      <c r="AK1291" s="13">
        <v>0</v>
      </c>
      <c r="AL1291" s="13">
        <v>0</v>
      </c>
      <c r="AM1291" s="13">
        <v>0</v>
      </c>
      <c r="AN1291" s="13">
        <v>0</v>
      </c>
      <c r="AO1291" s="13">
        <v>14.98</v>
      </c>
      <c r="AP1291" s="13">
        <v>0</v>
      </c>
      <c r="AQ1291" s="13">
        <v>0</v>
      </c>
      <c r="AR1291" s="13">
        <v>0</v>
      </c>
      <c r="AS1291" s="13">
        <v>0</v>
      </c>
      <c r="AT1291" s="13">
        <v>0</v>
      </c>
      <c r="AU1291" s="13">
        <v>0</v>
      </c>
      <c r="AV1291" s="13">
        <v>0</v>
      </c>
      <c r="AW1291" s="16">
        <f t="shared" si="371"/>
        <v>14.98</v>
      </c>
      <c r="AX1291" s="16">
        <v>29.96</v>
      </c>
      <c r="AY1291" s="10">
        <f t="shared" si="372"/>
        <v>44.94</v>
      </c>
      <c r="AZ1291" s="10">
        <f>SUM(Z1291:AK1291)</f>
        <v>0</v>
      </c>
      <c r="BA1291" s="10">
        <f>AY1291</f>
        <v>44.94</v>
      </c>
      <c r="BB1291" s="10">
        <f t="shared" si="373"/>
        <v>29.959999999999997</v>
      </c>
      <c r="BC1291" s="10">
        <f t="shared" si="374"/>
        <v>7.4899999999999993</v>
      </c>
      <c r="BD1291" s="10">
        <f t="shared" si="375"/>
        <v>44.94</v>
      </c>
      <c r="BE1291" s="10">
        <f t="shared" si="366"/>
        <v>-14.98</v>
      </c>
      <c r="BF1291" s="2" t="s">
        <v>119</v>
      </c>
      <c r="BG1291" s="10">
        <f t="shared" si="376"/>
        <v>1.8725000000000001</v>
      </c>
      <c r="BH1291" s="36" t="s">
        <v>118</v>
      </c>
      <c r="BI1291" s="39" t="str">
        <f t="shared" si="377"/>
        <v/>
      </c>
      <c r="BJ1291" s="39" t="str">
        <f t="shared" si="378"/>
        <v/>
      </c>
      <c r="BK1291" s="16">
        <f>SUM(AR1291:AX1291)</f>
        <v>44.94</v>
      </c>
      <c r="BL1291" s="10">
        <f>SUM(AL1291:AQ1291)</f>
        <v>14.98</v>
      </c>
      <c r="BM1291" s="12">
        <f t="shared" si="379"/>
        <v>1</v>
      </c>
      <c r="BN1291" s="12">
        <f t="shared" si="379"/>
        <v>0.33333333333333337</v>
      </c>
      <c r="BO1291" s="9">
        <f t="shared" si="380"/>
        <v>14.98</v>
      </c>
      <c r="BP1291" s="39" t="str">
        <f t="shared" si="381"/>
        <v/>
      </c>
      <c r="BQ1291" s="147"/>
      <c r="BR1291" s="9">
        <f t="shared" si="382"/>
        <v>0</v>
      </c>
      <c r="BS1291" s="9">
        <f t="shared" si="383"/>
        <v>0</v>
      </c>
      <c r="BT1291" s="9">
        <f t="shared" si="384"/>
        <v>0</v>
      </c>
      <c r="BU1291" s="9" t="str">
        <f>IFERROR(_xlfn.XLOOKUP(D1291,Sheet1!B:B,Sheet1!L:L),"")</f>
        <v/>
      </c>
      <c r="BV1291" s="9" t="e">
        <f>_xlfn.XLOOKUP(BU1291,Sheet1!S:S,Sheet1!T:T)</f>
        <v>#N/A</v>
      </c>
      <c r="BW1291" s="9" t="e">
        <f>_xlfn.XLOOKUP(D1291,Sheet1!B:B,Sheet1!M:M)</f>
        <v>#N/A</v>
      </c>
      <c r="BZ1291" s="108">
        <f t="shared" si="385"/>
        <v>29.959999999999997</v>
      </c>
      <c r="CB1291" s="12">
        <f>AW1291/AY1291</f>
        <v>0.33333333333333337</v>
      </c>
      <c r="CC1291" s="12">
        <f>AX1291/AY1291</f>
        <v>0.66666666666666674</v>
      </c>
      <c r="CG1291" s="1" t="str">
        <f>IF(BO1291&lt;80,"Below 80",
IF(BO1291&lt;=120,"80-120",
IF(BO1291&lt;=200,"&gt; 120-200",
IF(BO1291&lt;=300,"&gt;200-300",
IF(BO1291&lt;=500,"&gt;300-500",
"&gt;500")))))</f>
        <v>Below 80</v>
      </c>
      <c r="CH1291" s="1" t="str">
        <f>IFERROR(_xlfn.XLOOKUP(CG1291,Scenario!M:M,Scenario!N:N),"")</f>
        <v/>
      </c>
      <c r="CI1291" s="1" t="str">
        <f t="shared" si="386"/>
        <v>Yes</v>
      </c>
      <c r="CJ1291" s="75">
        <v>29.96</v>
      </c>
    </row>
    <row r="1292" spans="1:88" hidden="1">
      <c r="A1292" s="2">
        <v>1291</v>
      </c>
      <c r="B1292" s="2">
        <v>2025</v>
      </c>
      <c r="C1292" s="1">
        <v>0</v>
      </c>
      <c r="D1292" s="37" t="str">
        <v>001J100000VnbMeIAJ</v>
      </c>
      <c r="E1292" s="37" t="str">
        <v>M/S J.K.HARDWARE</v>
      </c>
      <c r="F1292" s="37" t="str">
        <v>WEST BENGAL</v>
      </c>
      <c r="G1292" s="37" t="str">
        <v>MURSHIDABAD</v>
      </c>
      <c r="H1292" s="37">
        <v>0</v>
      </c>
      <c r="I1292" s="37" t="str">
        <v>CHANDRA TRADERS</v>
      </c>
      <c r="J1292" s="37" t="str">
        <v>Shirshendu saha</v>
      </c>
      <c r="K1292" s="37">
        <v>0</v>
      </c>
      <c r="L1292" s="37" t="str">
        <v>001J100000RyPTBIA3</v>
      </c>
      <c r="M1292" s="37" t="str">
        <v>East</v>
      </c>
      <c r="N1292" s="2">
        <v>742149</v>
      </c>
      <c r="O1292" s="2" t="str">
        <v>19EKIPK5494N1Z6</v>
      </c>
      <c r="P1292" s="2">
        <v>9832232305</v>
      </c>
      <c r="Q1292" s="2" t="str">
        <v>Jul'25</v>
      </c>
      <c r="R1292" s="2">
        <v>2026</v>
      </c>
      <c r="S1292" s="1">
        <v>0</v>
      </c>
      <c r="T1292" s="2">
        <v>500</v>
      </c>
      <c r="U1292" s="12">
        <v>0</v>
      </c>
      <c r="V1292" s="1" t="str">
        <v>Alien</v>
      </c>
      <c r="W1292" s="13">
        <v>0</v>
      </c>
      <c r="X1292" s="13">
        <v>0</v>
      </c>
      <c r="Y1292" s="13">
        <v>0</v>
      </c>
      <c r="Z1292" s="13">
        <v>0</v>
      </c>
      <c r="AA1292" s="13">
        <v>0</v>
      </c>
      <c r="AB1292" s="13">
        <v>0</v>
      </c>
      <c r="AC1292" s="13">
        <v>0</v>
      </c>
      <c r="AD1292" s="13">
        <v>0</v>
      </c>
      <c r="AE1292" s="13">
        <v>0</v>
      </c>
      <c r="AF1292" s="13">
        <v>0</v>
      </c>
      <c r="AG1292" s="13">
        <v>0</v>
      </c>
      <c r="AH1292" s="13">
        <v>0</v>
      </c>
      <c r="AI1292" s="13">
        <v>0</v>
      </c>
      <c r="AJ1292" s="13">
        <v>0</v>
      </c>
      <c r="AK1292" s="13">
        <v>0</v>
      </c>
      <c r="AL1292" s="13">
        <v>0</v>
      </c>
      <c r="AM1292" s="13">
        <v>0</v>
      </c>
      <c r="AN1292" s="13">
        <v>0</v>
      </c>
      <c r="AO1292" s="13">
        <v>4</v>
      </c>
      <c r="AP1292" s="13">
        <v>5</v>
      </c>
      <c r="AQ1292" s="13">
        <v>3</v>
      </c>
      <c r="AR1292" s="13">
        <v>1.5</v>
      </c>
      <c r="AS1292" s="13">
        <v>10</v>
      </c>
      <c r="AT1292" s="13">
        <v>0</v>
      </c>
      <c r="AU1292" s="13">
        <v>0</v>
      </c>
      <c r="AV1292" s="13">
        <v>0</v>
      </c>
      <c r="AW1292" s="16">
        <f t="shared" si="371"/>
        <v>23.5</v>
      </c>
      <c r="AX1292" s="16">
        <v>27</v>
      </c>
      <c r="AY1292" s="10">
        <f t="shared" si="372"/>
        <v>50.5</v>
      </c>
      <c r="AZ1292" s="10">
        <f>SUM(Z1292:AK1292)</f>
        <v>0</v>
      </c>
      <c r="BA1292" s="10">
        <v>75</v>
      </c>
      <c r="BB1292" s="10">
        <f t="shared" si="373"/>
        <v>51.5</v>
      </c>
      <c r="BC1292" s="10">
        <f t="shared" si="374"/>
        <v>12.875</v>
      </c>
      <c r="BD1292" s="10">
        <f t="shared" si="375"/>
        <v>50.5</v>
      </c>
      <c r="BE1292" s="10">
        <f t="shared" si="366"/>
        <v>-23.5</v>
      </c>
      <c r="BF1292" s="2" t="s">
        <v>119</v>
      </c>
      <c r="BG1292" s="10">
        <f t="shared" si="376"/>
        <v>2.9375</v>
      </c>
      <c r="BH1292" s="36" t="s">
        <v>118</v>
      </c>
      <c r="BI1292" s="39" t="str">
        <f t="shared" si="377"/>
        <v/>
      </c>
      <c r="BJ1292" s="39" t="str">
        <f t="shared" si="378"/>
        <v/>
      </c>
      <c r="BK1292" s="16">
        <f>SUM(AR1292:AX1292)</f>
        <v>62</v>
      </c>
      <c r="BL1292" s="10">
        <f>SUM(AL1292:AQ1292)</f>
        <v>12</v>
      </c>
      <c r="BM1292" s="12">
        <f t="shared" si="379"/>
        <v>1.2277227722772277</v>
      </c>
      <c r="BN1292" s="12">
        <f t="shared" si="379"/>
        <v>0.23762376237623761</v>
      </c>
      <c r="BO1292" s="9">
        <f t="shared" si="380"/>
        <v>23.5</v>
      </c>
      <c r="BP1292" s="39" t="str">
        <f t="shared" si="381"/>
        <v/>
      </c>
      <c r="BQ1292" s="147"/>
      <c r="BR1292" s="9">
        <f t="shared" si="382"/>
        <v>0</v>
      </c>
      <c r="BS1292" s="9">
        <f t="shared" si="383"/>
        <v>0</v>
      </c>
      <c r="BT1292" s="9">
        <f t="shared" si="384"/>
        <v>0</v>
      </c>
      <c r="BU1292" s="9" t="str">
        <f>IFERROR(_xlfn.XLOOKUP(D1292,Sheet1!B:B,Sheet1!L:L),"")</f>
        <v/>
      </c>
      <c r="BV1292" s="9" t="e">
        <f>_xlfn.XLOOKUP(BU1292,Sheet1!S:S,Sheet1!T:T)</f>
        <v>#N/A</v>
      </c>
      <c r="BW1292" s="9" t="e">
        <f>_xlfn.XLOOKUP(D1292,Sheet1!B:B,Sheet1!M:M)</f>
        <v>#N/A</v>
      </c>
      <c r="BZ1292" s="108">
        <f t="shared" si="385"/>
        <v>27</v>
      </c>
      <c r="CB1292" s="12">
        <f>AW1292/AY1292</f>
        <v>0.46534653465346537</v>
      </c>
      <c r="CC1292" s="12">
        <f>AX1292/AY1292</f>
        <v>0.53465346534653468</v>
      </c>
      <c r="CG1292" s="1" t="str">
        <f>IF(BO1292&lt;80,"Below 80",
IF(BO1292&lt;=120,"80-120",
IF(BO1292&lt;=200,"&gt; 120-200",
IF(BO1292&lt;=300,"&gt;200-300",
IF(BO1292&lt;=500,"&gt;300-500",
"&gt;500")))))</f>
        <v>Below 80</v>
      </c>
      <c r="CH1292" s="1" t="str">
        <f>IFERROR(_xlfn.XLOOKUP(CG1292,Scenario!M:M,Scenario!N:N),"")</f>
        <v/>
      </c>
      <c r="CI1292" s="1" t="str">
        <f t="shared" si="386"/>
        <v>Yes</v>
      </c>
      <c r="CJ1292" s="75">
        <v>17</v>
      </c>
    </row>
    <row r="1293" spans="1:88" hidden="1">
      <c r="A1293" s="2">
        <v>1292</v>
      </c>
      <c r="B1293" s="2">
        <v>2025</v>
      </c>
      <c r="C1293" s="1">
        <v>0</v>
      </c>
      <c r="D1293" s="37" t="str">
        <v>001J100000VnfaCIAR</v>
      </c>
      <c r="E1293" s="37" t="str">
        <v>M/S DEBENDRA KUMAR JAIN</v>
      </c>
      <c r="F1293" s="37" t="str">
        <v>WEST BENGAL</v>
      </c>
      <c r="G1293" s="37" t="str">
        <v>MURSHIDABAD</v>
      </c>
      <c r="H1293" s="37">
        <v>0</v>
      </c>
      <c r="I1293" s="37" t="str">
        <v>CHANDRA TRADERS</v>
      </c>
      <c r="J1293" s="37" t="str">
        <v>Shirshendu saha</v>
      </c>
      <c r="K1293" s="37">
        <v>0</v>
      </c>
      <c r="L1293" s="37" t="str">
        <v>001J100000RyPTBIA3</v>
      </c>
      <c r="M1293" s="37" t="str">
        <v>East</v>
      </c>
      <c r="N1293" s="2">
        <v>742103</v>
      </c>
      <c r="O1293" s="2" t="str">
        <v>19AAFFD9356B1ZE</v>
      </c>
      <c r="P1293" s="2">
        <v>9434069399</v>
      </c>
      <c r="Q1293" s="2" t="str">
        <v>Jul'25</v>
      </c>
      <c r="R1293" s="2">
        <v>2026</v>
      </c>
      <c r="S1293" s="1">
        <v>0</v>
      </c>
      <c r="T1293" s="2">
        <v>900</v>
      </c>
      <c r="U1293" s="12">
        <v>0</v>
      </c>
      <c r="V1293" s="1" t="str">
        <v>Alien</v>
      </c>
      <c r="W1293" s="13">
        <v>0</v>
      </c>
      <c r="X1293" s="13">
        <v>0</v>
      </c>
      <c r="Y1293" s="13">
        <v>0</v>
      </c>
      <c r="Z1293" s="13">
        <v>0</v>
      </c>
      <c r="AA1293" s="13">
        <v>0</v>
      </c>
      <c r="AB1293" s="13">
        <v>0</v>
      </c>
      <c r="AC1293" s="13">
        <v>0</v>
      </c>
      <c r="AD1293" s="13">
        <v>0</v>
      </c>
      <c r="AE1293" s="13">
        <v>0</v>
      </c>
      <c r="AF1293" s="13">
        <v>0</v>
      </c>
      <c r="AG1293" s="13">
        <v>0</v>
      </c>
      <c r="AH1293" s="13">
        <v>0</v>
      </c>
      <c r="AI1293" s="13">
        <v>0</v>
      </c>
      <c r="AJ1293" s="13">
        <v>0</v>
      </c>
      <c r="AK1293" s="13">
        <v>0</v>
      </c>
      <c r="AL1293" s="13">
        <v>0</v>
      </c>
      <c r="AM1293" s="13">
        <v>0</v>
      </c>
      <c r="AN1293" s="13">
        <v>0</v>
      </c>
      <c r="AO1293" s="13">
        <v>4</v>
      </c>
      <c r="AP1293" s="13">
        <v>0</v>
      </c>
      <c r="AQ1293" s="13">
        <v>0</v>
      </c>
      <c r="AR1293" s="13">
        <v>0</v>
      </c>
      <c r="AS1293" s="13">
        <v>0</v>
      </c>
      <c r="AT1293" s="13">
        <v>0</v>
      </c>
      <c r="AU1293" s="13">
        <v>0</v>
      </c>
      <c r="AV1293" s="13">
        <v>0</v>
      </c>
      <c r="AW1293" s="16">
        <f t="shared" si="371"/>
        <v>4</v>
      </c>
      <c r="AX1293" s="16">
        <v>8</v>
      </c>
      <c r="AY1293" s="10">
        <f t="shared" si="372"/>
        <v>12</v>
      </c>
      <c r="AZ1293" s="10">
        <f>SUM(Z1293:AK1293)</f>
        <v>0</v>
      </c>
      <c r="BA1293" s="10">
        <v>30</v>
      </c>
      <c r="BB1293" s="10">
        <f t="shared" si="373"/>
        <v>26</v>
      </c>
      <c r="BC1293" s="10">
        <f t="shared" si="374"/>
        <v>6.5</v>
      </c>
      <c r="BD1293" s="10">
        <f t="shared" si="375"/>
        <v>12</v>
      </c>
      <c r="BE1293" s="10">
        <f t="shared" si="366"/>
        <v>-4</v>
      </c>
      <c r="BF1293" s="2" t="s">
        <v>119</v>
      </c>
      <c r="BG1293" s="10">
        <f t="shared" si="376"/>
        <v>0.5</v>
      </c>
      <c r="BH1293" s="36" t="s">
        <v>118</v>
      </c>
      <c r="BI1293" s="39" t="str">
        <f t="shared" si="377"/>
        <v/>
      </c>
      <c r="BJ1293" s="39" t="str">
        <f t="shared" si="378"/>
        <v/>
      </c>
      <c r="BK1293" s="16">
        <f>SUM(AR1293:AX1293)</f>
        <v>12</v>
      </c>
      <c r="BL1293" s="10">
        <f>SUM(AL1293:AQ1293)</f>
        <v>4</v>
      </c>
      <c r="BM1293" s="12">
        <f t="shared" si="379"/>
        <v>1</v>
      </c>
      <c r="BN1293" s="12">
        <f t="shared" si="379"/>
        <v>0.33333333333333331</v>
      </c>
      <c r="BO1293" s="9">
        <f t="shared" si="380"/>
        <v>4</v>
      </c>
      <c r="BP1293" s="39" t="str">
        <f t="shared" si="381"/>
        <v/>
      </c>
      <c r="BQ1293" s="147"/>
      <c r="BR1293" s="9">
        <f t="shared" si="382"/>
        <v>0</v>
      </c>
      <c r="BS1293" s="9">
        <f t="shared" si="383"/>
        <v>0</v>
      </c>
      <c r="BT1293" s="9">
        <f t="shared" si="384"/>
        <v>0</v>
      </c>
      <c r="BU1293" s="9" t="str">
        <f>IFERROR(_xlfn.XLOOKUP(D1293,Sheet1!B:B,Sheet1!L:L),"")</f>
        <v/>
      </c>
      <c r="BV1293" s="9" t="e">
        <f>_xlfn.XLOOKUP(BU1293,Sheet1!S:S,Sheet1!T:T)</f>
        <v>#N/A</v>
      </c>
      <c r="BW1293" s="9" t="e">
        <f>_xlfn.XLOOKUP(D1293,Sheet1!B:B,Sheet1!M:M)</f>
        <v>#N/A</v>
      </c>
      <c r="BZ1293" s="108">
        <f t="shared" si="385"/>
        <v>8</v>
      </c>
      <c r="CB1293" s="12">
        <f>AW1293/AY1293</f>
        <v>0.33333333333333331</v>
      </c>
      <c r="CC1293" s="12">
        <f>AX1293/AY1293</f>
        <v>0.66666666666666663</v>
      </c>
      <c r="CG1293" s="1" t="str">
        <f>IF(BO1293&lt;80,"Below 80",
IF(BO1293&lt;=120,"80-120",
IF(BO1293&lt;=200,"&gt; 120-200",
IF(BO1293&lt;=300,"&gt;200-300",
IF(BO1293&lt;=500,"&gt;300-500",
"&gt;500")))))</f>
        <v>Below 80</v>
      </c>
      <c r="CH1293" s="1" t="str">
        <f>IFERROR(_xlfn.XLOOKUP(CG1293,Scenario!M:M,Scenario!N:N),"")</f>
        <v/>
      </c>
      <c r="CI1293" s="1" t="str">
        <f t="shared" si="386"/>
        <v>Yes</v>
      </c>
      <c r="CJ1293" s="75">
        <v>8</v>
      </c>
    </row>
    <row r="1294" spans="1:88" hidden="1">
      <c r="A1294" s="2">
        <v>1293</v>
      </c>
      <c r="B1294" s="2">
        <v>2025</v>
      </c>
      <c r="C1294" s="1">
        <v>0</v>
      </c>
      <c r="D1294" s="37" t="str">
        <v>001J100000VnW5zIAF</v>
      </c>
      <c r="E1294" s="37" t="str">
        <v>R N HARDWARE</v>
      </c>
      <c r="F1294" s="37" t="str">
        <v>WEST BENGAL</v>
      </c>
      <c r="G1294" s="37" t="str">
        <v>MURSHIDABAD</v>
      </c>
      <c r="H1294" s="37">
        <v>0</v>
      </c>
      <c r="I1294" s="37" t="str">
        <v>CHANDRA TRADERS</v>
      </c>
      <c r="J1294" s="37" t="str">
        <v>Shirshendu saha</v>
      </c>
      <c r="K1294" s="37">
        <v>0</v>
      </c>
      <c r="L1294" s="37" t="str">
        <v>001J100000RyPTBIA3</v>
      </c>
      <c r="M1294" s="37" t="str">
        <v>East</v>
      </c>
      <c r="N1294" s="2">
        <v>742136</v>
      </c>
      <c r="O1294" s="2" t="str">
        <v>19ABIPI5163R1ZX</v>
      </c>
      <c r="P1294" s="2">
        <v>9733813851</v>
      </c>
      <c r="Q1294" s="2" t="str">
        <v>Jul'25</v>
      </c>
      <c r="R1294" s="2">
        <v>2026</v>
      </c>
      <c r="S1294" s="1">
        <v>0</v>
      </c>
      <c r="T1294" s="2">
        <v>250</v>
      </c>
      <c r="U1294" s="12">
        <v>0</v>
      </c>
      <c r="V1294" s="1" t="str">
        <v>Alien</v>
      </c>
      <c r="W1294" s="13">
        <v>0</v>
      </c>
      <c r="X1294" s="13">
        <v>0</v>
      </c>
      <c r="Y1294" s="13">
        <v>0</v>
      </c>
      <c r="Z1294" s="13">
        <v>0</v>
      </c>
      <c r="AA1294" s="13">
        <v>0</v>
      </c>
      <c r="AB1294" s="13">
        <v>0</v>
      </c>
      <c r="AC1294" s="13">
        <v>0</v>
      </c>
      <c r="AD1294" s="13">
        <v>0</v>
      </c>
      <c r="AE1294" s="13">
        <v>0</v>
      </c>
      <c r="AF1294" s="13">
        <v>0</v>
      </c>
      <c r="AG1294" s="13">
        <v>0</v>
      </c>
      <c r="AH1294" s="13">
        <v>0</v>
      </c>
      <c r="AI1294" s="13">
        <v>0</v>
      </c>
      <c r="AJ1294" s="13">
        <v>0</v>
      </c>
      <c r="AK1294" s="13">
        <v>0</v>
      </c>
      <c r="AL1294" s="13">
        <v>0</v>
      </c>
      <c r="AM1294" s="13">
        <v>0</v>
      </c>
      <c r="AN1294" s="13">
        <v>0</v>
      </c>
      <c r="AO1294" s="13">
        <v>4</v>
      </c>
      <c r="AP1294" s="13">
        <v>0</v>
      </c>
      <c r="AQ1294" s="13">
        <v>0</v>
      </c>
      <c r="AR1294" s="13">
        <v>0</v>
      </c>
      <c r="AS1294" s="13">
        <v>0</v>
      </c>
      <c r="AT1294" s="13">
        <v>0</v>
      </c>
      <c r="AU1294" s="13">
        <v>0</v>
      </c>
      <c r="AV1294" s="13">
        <v>0</v>
      </c>
      <c r="AW1294" s="16">
        <f t="shared" si="371"/>
        <v>4</v>
      </c>
      <c r="AX1294" s="16">
        <v>8</v>
      </c>
      <c r="AY1294" s="10">
        <f t="shared" si="372"/>
        <v>12</v>
      </c>
      <c r="AZ1294" s="10">
        <f>SUM(Z1294:AK1294)</f>
        <v>0</v>
      </c>
      <c r="BA1294" s="10">
        <v>30</v>
      </c>
      <c r="BB1294" s="10">
        <f t="shared" si="373"/>
        <v>26</v>
      </c>
      <c r="BC1294" s="10">
        <f t="shared" si="374"/>
        <v>6.5</v>
      </c>
      <c r="BD1294" s="10">
        <f t="shared" si="375"/>
        <v>12</v>
      </c>
      <c r="BE1294" s="10">
        <f t="shared" si="366"/>
        <v>-4</v>
      </c>
      <c r="BF1294" s="2" t="s">
        <v>119</v>
      </c>
      <c r="BG1294" s="10">
        <f t="shared" si="376"/>
        <v>0.5</v>
      </c>
      <c r="BH1294" s="36" t="s">
        <v>118</v>
      </c>
      <c r="BI1294" s="39" t="str">
        <f t="shared" si="377"/>
        <v/>
      </c>
      <c r="BJ1294" s="39" t="str">
        <f t="shared" si="378"/>
        <v/>
      </c>
      <c r="BK1294" s="16">
        <f>SUM(AR1294:AX1294)</f>
        <v>12</v>
      </c>
      <c r="BL1294" s="10">
        <f>SUM(AL1294:AQ1294)</f>
        <v>4</v>
      </c>
      <c r="BM1294" s="12">
        <f t="shared" si="379"/>
        <v>1</v>
      </c>
      <c r="BN1294" s="12">
        <f t="shared" si="379"/>
        <v>0.33333333333333331</v>
      </c>
      <c r="BO1294" s="9">
        <f t="shared" si="380"/>
        <v>4</v>
      </c>
      <c r="BP1294" s="39" t="str">
        <f t="shared" si="381"/>
        <v/>
      </c>
      <c r="BQ1294" s="147"/>
      <c r="BR1294" s="9">
        <f t="shared" si="382"/>
        <v>0</v>
      </c>
      <c r="BS1294" s="9">
        <f t="shared" si="383"/>
        <v>0</v>
      </c>
      <c r="BT1294" s="9">
        <f t="shared" si="384"/>
        <v>0</v>
      </c>
      <c r="BU1294" s="9" t="str">
        <f>IFERROR(_xlfn.XLOOKUP(D1294,Sheet1!B:B,Sheet1!L:L),"")</f>
        <v/>
      </c>
      <c r="BV1294" s="9" t="e">
        <f>_xlfn.XLOOKUP(BU1294,Sheet1!S:S,Sheet1!T:T)</f>
        <v>#N/A</v>
      </c>
      <c r="BW1294" s="9" t="e">
        <f>_xlfn.XLOOKUP(D1294,Sheet1!B:B,Sheet1!M:M)</f>
        <v>#N/A</v>
      </c>
      <c r="BZ1294" s="108">
        <f t="shared" si="385"/>
        <v>8</v>
      </c>
      <c r="CB1294" s="12">
        <f>AW1294/AY1294</f>
        <v>0.33333333333333331</v>
      </c>
      <c r="CC1294" s="12">
        <f>AX1294/AY1294</f>
        <v>0.66666666666666663</v>
      </c>
      <c r="CG1294" s="1" t="str">
        <f>IF(BO1294&lt;80,"Below 80",
IF(BO1294&lt;=120,"80-120",
IF(BO1294&lt;=200,"&gt; 120-200",
IF(BO1294&lt;=300,"&gt;200-300",
IF(BO1294&lt;=500,"&gt;300-500",
"&gt;500")))))</f>
        <v>Below 80</v>
      </c>
      <c r="CH1294" s="1" t="str">
        <f>IFERROR(_xlfn.XLOOKUP(CG1294,Scenario!M:M,Scenario!N:N),"")</f>
        <v/>
      </c>
      <c r="CI1294" s="1" t="str">
        <f t="shared" si="386"/>
        <v>Yes</v>
      </c>
      <c r="CJ1294" s="75">
        <v>8</v>
      </c>
    </row>
    <row r="1295" spans="1:88" hidden="1">
      <c r="A1295" s="2">
        <v>1294</v>
      </c>
      <c r="B1295" s="2">
        <v>2025</v>
      </c>
      <c r="C1295" s="1">
        <v>0</v>
      </c>
      <c r="D1295" s="37" t="str">
        <v>001fw000002G9fhAAC</v>
      </c>
      <c r="E1295" s="37" t="str">
        <v>ITIKA HARDWARE</v>
      </c>
      <c r="F1295" s="37" t="str">
        <v>WEST BENGAL</v>
      </c>
      <c r="G1295" s="37" t="str">
        <v>MURSHIDABAD</v>
      </c>
      <c r="H1295" s="37">
        <v>0</v>
      </c>
      <c r="I1295" s="37" t="str">
        <v>CHANDRA TRADERS</v>
      </c>
      <c r="J1295" s="37" t="str">
        <v>Shirshendu saha</v>
      </c>
      <c r="K1295" s="37">
        <v>0</v>
      </c>
      <c r="L1295" s="37" t="str">
        <v>001J100000RyPTBIA3</v>
      </c>
      <c r="M1295" s="37" t="str">
        <v>East</v>
      </c>
      <c r="N1295" s="2">
        <v>742304</v>
      </c>
      <c r="O1295" s="2" t="str">
        <v>19EHNPS7893R1ZL</v>
      </c>
      <c r="P1295" s="2">
        <v>8926494851</v>
      </c>
      <c r="Q1295" s="2" t="str">
        <v>Jul'25</v>
      </c>
      <c r="R1295" s="2">
        <v>2026</v>
      </c>
      <c r="S1295" s="1">
        <v>0</v>
      </c>
      <c r="T1295" s="2">
        <v>50</v>
      </c>
      <c r="U1295" s="12">
        <v>3.3333333333333333E-2</v>
      </c>
      <c r="V1295" s="1" t="str">
        <v>Minor</v>
      </c>
      <c r="W1295" s="13">
        <v>0</v>
      </c>
      <c r="X1295" s="13">
        <v>0</v>
      </c>
      <c r="Y1295" s="13">
        <v>0</v>
      </c>
      <c r="Z1295" s="13">
        <v>0</v>
      </c>
      <c r="AA1295" s="13">
        <v>0</v>
      </c>
      <c r="AB1295" s="13">
        <v>0</v>
      </c>
      <c r="AC1295" s="13">
        <v>0</v>
      </c>
      <c r="AD1295" s="13">
        <v>0</v>
      </c>
      <c r="AE1295" s="13">
        <v>0</v>
      </c>
      <c r="AF1295" s="13">
        <v>0</v>
      </c>
      <c r="AG1295" s="13">
        <v>0</v>
      </c>
      <c r="AH1295" s="13">
        <v>0</v>
      </c>
      <c r="AI1295" s="13">
        <v>0</v>
      </c>
      <c r="AJ1295" s="13">
        <v>0</v>
      </c>
      <c r="AK1295" s="13">
        <v>0</v>
      </c>
      <c r="AL1295" s="13">
        <v>0</v>
      </c>
      <c r="AM1295" s="13">
        <v>0</v>
      </c>
      <c r="AN1295" s="13">
        <v>0</v>
      </c>
      <c r="AO1295" s="13">
        <v>4</v>
      </c>
      <c r="AP1295" s="13">
        <v>0</v>
      </c>
      <c r="AQ1295" s="13">
        <v>0</v>
      </c>
      <c r="AR1295" s="13">
        <v>0</v>
      </c>
      <c r="AS1295" s="13">
        <v>10</v>
      </c>
      <c r="AT1295" s="13">
        <v>0</v>
      </c>
      <c r="AU1295" s="13">
        <v>0</v>
      </c>
      <c r="AV1295" s="13">
        <v>5</v>
      </c>
      <c r="AW1295" s="16">
        <f t="shared" si="371"/>
        <v>14</v>
      </c>
      <c r="AX1295" s="16">
        <v>8</v>
      </c>
      <c r="AY1295" s="10">
        <f t="shared" si="372"/>
        <v>22</v>
      </c>
      <c r="AZ1295" s="10">
        <f>SUM(Z1295:AK1295)</f>
        <v>0</v>
      </c>
      <c r="BA1295" s="10">
        <v>50</v>
      </c>
      <c r="BB1295" s="10">
        <f t="shared" si="373"/>
        <v>36</v>
      </c>
      <c r="BC1295" s="10">
        <f t="shared" si="374"/>
        <v>9</v>
      </c>
      <c r="BD1295" s="10">
        <f t="shared" si="375"/>
        <v>22</v>
      </c>
      <c r="BE1295" s="10">
        <f t="shared" si="366"/>
        <v>-14</v>
      </c>
      <c r="BF1295" s="2" t="s">
        <v>119</v>
      </c>
      <c r="BG1295" s="10">
        <f t="shared" si="376"/>
        <v>1.75</v>
      </c>
      <c r="BH1295" s="36" t="s">
        <v>118</v>
      </c>
      <c r="BI1295" s="39" t="str">
        <f t="shared" si="377"/>
        <v/>
      </c>
      <c r="BJ1295" s="39" t="str">
        <f t="shared" si="378"/>
        <v/>
      </c>
      <c r="BK1295" s="16">
        <f>SUM(AR1295:AX1295)</f>
        <v>37</v>
      </c>
      <c r="BL1295" s="10">
        <f>SUM(AL1295:AQ1295)</f>
        <v>4</v>
      </c>
      <c r="BM1295" s="12">
        <f t="shared" si="379"/>
        <v>1.6818181818181819</v>
      </c>
      <c r="BN1295" s="12">
        <f t="shared" si="379"/>
        <v>0.18181818181818182</v>
      </c>
      <c r="BO1295" s="9">
        <f t="shared" si="380"/>
        <v>14</v>
      </c>
      <c r="BP1295" s="39" t="str">
        <f t="shared" si="381"/>
        <v/>
      </c>
      <c r="BQ1295" s="147"/>
      <c r="BR1295" s="9">
        <f t="shared" si="382"/>
        <v>0</v>
      </c>
      <c r="BS1295" s="9">
        <f t="shared" si="383"/>
        <v>0</v>
      </c>
      <c r="BT1295" s="9">
        <f t="shared" si="384"/>
        <v>0</v>
      </c>
      <c r="BU1295" s="9" t="str">
        <f>IFERROR(_xlfn.XLOOKUP(D1295,Sheet1!B:B,Sheet1!L:L),"")</f>
        <v/>
      </c>
      <c r="BV1295" s="9" t="e">
        <f>_xlfn.XLOOKUP(BU1295,Sheet1!S:S,Sheet1!T:T)</f>
        <v>#N/A</v>
      </c>
      <c r="BW1295" s="9" t="e">
        <f>_xlfn.XLOOKUP(D1295,Sheet1!B:B,Sheet1!M:M)</f>
        <v>#N/A</v>
      </c>
      <c r="BZ1295" s="108">
        <f t="shared" si="385"/>
        <v>8</v>
      </c>
      <c r="CB1295" s="12">
        <f>AW1295/AY1295</f>
        <v>0.63636363636363635</v>
      </c>
      <c r="CC1295" s="12">
        <f>AX1295/AY1295</f>
        <v>0.36363636363636365</v>
      </c>
      <c r="CG1295" s="1" t="str">
        <f>IF(BO1295&lt;80,"Below 80",
IF(BO1295&lt;=120,"80-120",
IF(BO1295&lt;=200,"&gt; 120-200",
IF(BO1295&lt;=300,"&gt;200-300",
IF(BO1295&lt;=500,"&gt;300-500",
"&gt;500")))))</f>
        <v>Below 80</v>
      </c>
      <c r="CH1295" s="1" t="str">
        <f>IFERROR(_xlfn.XLOOKUP(CG1295,Scenario!M:M,Scenario!N:N),"")</f>
        <v/>
      </c>
      <c r="CI1295" s="1" t="str">
        <f t="shared" si="386"/>
        <v>Yes</v>
      </c>
      <c r="CJ1295" s="75">
        <v>-2</v>
      </c>
    </row>
    <row r="1296" spans="1:88" hidden="1">
      <c r="A1296" s="2">
        <v>1295</v>
      </c>
      <c r="B1296" s="2">
        <v>2025</v>
      </c>
      <c r="C1296" s="1">
        <v>0</v>
      </c>
      <c r="D1296" s="37" t="str">
        <v>001J100000VnSUgIAN</v>
      </c>
      <c r="E1296" s="37" t="str">
        <v>R S BUILDING MATERIAL</v>
      </c>
      <c r="F1296" s="37" t="str">
        <v>UTTAR PRADESH</v>
      </c>
      <c r="G1296" s="37" t="str">
        <v>AGRA</v>
      </c>
      <c r="H1296" s="37">
        <v>0</v>
      </c>
      <c r="I1296" s="37" t="str">
        <v>DINESH STEEL PRIVATE LIMITED</v>
      </c>
      <c r="J1296" s="37" t="str">
        <v>Pankaj Garg</v>
      </c>
      <c r="K1296" s="37">
        <v>0</v>
      </c>
      <c r="L1296" s="37" t="str">
        <v>C12820</v>
      </c>
      <c r="M1296" s="37" t="str">
        <v>North</v>
      </c>
      <c r="N1296" s="2">
        <v>283102</v>
      </c>
      <c r="O1296" s="2" t="str">
        <v>09BECPT2784K1ZV</v>
      </c>
      <c r="P1296" s="2">
        <v>8077142593</v>
      </c>
      <c r="Q1296" s="2" t="str">
        <v>Jul'25</v>
      </c>
      <c r="R1296" s="2">
        <v>2026</v>
      </c>
      <c r="S1296" s="1">
        <v>0</v>
      </c>
      <c r="T1296" s="2">
        <v>20</v>
      </c>
      <c r="U1296" s="12">
        <v>0.18333333333333332</v>
      </c>
      <c r="V1296" s="1" t="str">
        <v>Friendly</v>
      </c>
      <c r="W1296" s="13">
        <v>0</v>
      </c>
      <c r="X1296" s="13">
        <v>0</v>
      </c>
      <c r="Y1296" s="13">
        <v>0</v>
      </c>
      <c r="Z1296" s="13">
        <v>0</v>
      </c>
      <c r="AA1296" s="13">
        <v>0</v>
      </c>
      <c r="AB1296" s="13">
        <v>0</v>
      </c>
      <c r="AC1296" s="13">
        <v>0</v>
      </c>
      <c r="AD1296" s="13">
        <v>0</v>
      </c>
      <c r="AE1296" s="13">
        <v>0</v>
      </c>
      <c r="AF1296" s="13">
        <v>0</v>
      </c>
      <c r="AG1296" s="13">
        <v>0</v>
      </c>
      <c r="AH1296" s="13">
        <v>0</v>
      </c>
      <c r="AI1296" s="13">
        <v>0</v>
      </c>
      <c r="AJ1296" s="13">
        <v>0</v>
      </c>
      <c r="AK1296" s="13">
        <v>0</v>
      </c>
      <c r="AL1296" s="13">
        <v>0</v>
      </c>
      <c r="AM1296" s="13">
        <v>0</v>
      </c>
      <c r="AN1296" s="13">
        <v>0</v>
      </c>
      <c r="AO1296" s="13">
        <v>2</v>
      </c>
      <c r="AP1296" s="13">
        <v>4</v>
      </c>
      <c r="AQ1296" s="13">
        <v>2</v>
      </c>
      <c r="AR1296" s="13">
        <v>0</v>
      </c>
      <c r="AS1296" s="13">
        <v>0</v>
      </c>
      <c r="AT1296" s="13">
        <v>3</v>
      </c>
      <c r="AU1296" s="13">
        <v>5</v>
      </c>
      <c r="AV1296" s="13">
        <v>3</v>
      </c>
      <c r="AW1296" s="16">
        <f t="shared" si="371"/>
        <v>16</v>
      </c>
      <c r="AX1296" s="16">
        <v>16</v>
      </c>
      <c r="AY1296" s="10">
        <f t="shared" si="372"/>
        <v>32</v>
      </c>
      <c r="AZ1296" s="10">
        <f>SUM(Z1296:AK1296)</f>
        <v>0</v>
      </c>
      <c r="BA1296" s="10">
        <v>8</v>
      </c>
      <c r="BB1296" s="10">
        <f t="shared" si="373"/>
        <v>-8</v>
      </c>
      <c r="BC1296" s="10">
        <f t="shared" si="374"/>
        <v>-2</v>
      </c>
      <c r="BD1296" s="10">
        <f t="shared" si="375"/>
        <v>32</v>
      </c>
      <c r="BE1296" s="10">
        <f t="shared" si="366"/>
        <v>-16</v>
      </c>
      <c r="BF1296" s="2" t="s">
        <v>119</v>
      </c>
      <c r="BG1296" s="10">
        <f t="shared" si="376"/>
        <v>1</v>
      </c>
      <c r="BH1296" s="36" t="s">
        <v>118</v>
      </c>
      <c r="BI1296" s="39" t="str">
        <f t="shared" si="377"/>
        <v/>
      </c>
      <c r="BJ1296" s="39" t="str">
        <f t="shared" si="378"/>
        <v/>
      </c>
      <c r="BK1296" s="16">
        <f>SUM(AR1296:AX1296)</f>
        <v>43</v>
      </c>
      <c r="BL1296" s="10">
        <f>SUM(AL1296:AQ1296)</f>
        <v>8</v>
      </c>
      <c r="BM1296" s="12">
        <f t="shared" si="379"/>
        <v>1.34375</v>
      </c>
      <c r="BN1296" s="12">
        <f t="shared" si="379"/>
        <v>0.25</v>
      </c>
      <c r="BO1296" s="9">
        <f t="shared" si="380"/>
        <v>8</v>
      </c>
      <c r="BP1296" s="39" t="str">
        <f t="shared" si="381"/>
        <v/>
      </c>
      <c r="BR1296" s="9">
        <f t="shared" si="382"/>
        <v>0</v>
      </c>
      <c r="BS1296" s="9">
        <f t="shared" si="383"/>
        <v>0</v>
      </c>
      <c r="BT1296" s="9">
        <f t="shared" si="384"/>
        <v>0</v>
      </c>
      <c r="BU1296" s="9" t="str">
        <f>IFERROR(_xlfn.XLOOKUP(D1296,Sheet1!B:B,Sheet1!L:L),"")</f>
        <v/>
      </c>
      <c r="BV1296" s="9" t="e">
        <f>_xlfn.XLOOKUP(BU1296,Sheet1!S:S,Sheet1!T:T)</f>
        <v>#N/A</v>
      </c>
      <c r="BW1296" s="9" t="e">
        <f>_xlfn.XLOOKUP(D1296,Sheet1!B:B,Sheet1!M:M)</f>
        <v>#N/A</v>
      </c>
      <c r="BZ1296" s="108">
        <f t="shared" si="385"/>
        <v>16</v>
      </c>
      <c r="CB1296" s="12">
        <f>AW1296/AY1296</f>
        <v>0.5</v>
      </c>
      <c r="CC1296" s="12">
        <f>AX1296/AY1296</f>
        <v>0.5</v>
      </c>
      <c r="CG1296" s="1" t="str">
        <f>IF(BO1296&lt;80,"Below 80",
IF(BO1296&lt;=120,"80-120",
IF(BO1296&lt;=200,"&gt; 120-200",
IF(BO1296&lt;=300,"&gt;200-300",
IF(BO1296&lt;=500,"&gt;300-500",
"&gt;500")))))</f>
        <v>Below 80</v>
      </c>
      <c r="CH1296" s="1" t="str">
        <f>IFERROR(_xlfn.XLOOKUP(CG1296,Scenario!M:M,Scenario!N:N),"")</f>
        <v/>
      </c>
      <c r="CI1296" s="1" t="str">
        <f t="shared" si="386"/>
        <v>Yes</v>
      </c>
      <c r="CJ1296" s="75">
        <v>16</v>
      </c>
    </row>
    <row r="1297" spans="1:88" hidden="1">
      <c r="A1297" s="2">
        <v>1296</v>
      </c>
      <c r="B1297" s="2">
        <v>2025</v>
      </c>
      <c r="C1297" s="1">
        <v>0</v>
      </c>
      <c r="D1297" s="37" t="str">
        <v>001J100000JrLEuIAN</v>
      </c>
      <c r="E1297" s="37" t="str">
        <v>Luxmi iron store dhuri</v>
      </c>
      <c r="F1297" s="37" t="str">
        <v>PUNJAB</v>
      </c>
      <c r="G1297" s="37" t="str">
        <v>SANGRUR</v>
      </c>
      <c r="H1297" s="37">
        <v>0</v>
      </c>
      <c r="I1297" s="37" t="str">
        <v>RAMDOOT UDHYOG PRIVATE LIMITED</v>
      </c>
      <c r="J1297" s="37" t="str">
        <v>Abhishek Wadhwa</v>
      </c>
      <c r="K1297" s="37">
        <v>0</v>
      </c>
      <c r="L1297" s="37" t="str">
        <v>C13168</v>
      </c>
      <c r="M1297" s="37" t="str">
        <v>North</v>
      </c>
      <c r="N1297" s="2">
        <v>148024</v>
      </c>
      <c r="O1297" s="2" t="str">
        <v>03AAAFL4112A1ZE</v>
      </c>
      <c r="P1297" s="2">
        <v>9814250596</v>
      </c>
      <c r="Q1297" s="2" t="str">
        <v>Jul'25</v>
      </c>
      <c r="R1297" s="2">
        <v>2026</v>
      </c>
      <c r="S1297" s="1">
        <v>0</v>
      </c>
      <c r="T1297" s="2">
        <v>100</v>
      </c>
      <c r="U1297" s="12">
        <v>0</v>
      </c>
      <c r="V1297" s="1" t="str">
        <v>Challenger</v>
      </c>
      <c r="W1297" s="13">
        <v>0</v>
      </c>
      <c r="X1297" s="13">
        <v>0</v>
      </c>
      <c r="Y1297" s="13">
        <v>0</v>
      </c>
      <c r="Z1297" s="13">
        <v>0</v>
      </c>
      <c r="AA1297" s="13">
        <v>0</v>
      </c>
      <c r="AB1297" s="13">
        <v>0</v>
      </c>
      <c r="AC1297" s="13">
        <v>0</v>
      </c>
      <c r="AD1297" s="13">
        <v>0</v>
      </c>
      <c r="AE1297" s="13">
        <v>0</v>
      </c>
      <c r="AF1297" s="13">
        <v>0</v>
      </c>
      <c r="AG1297" s="13">
        <v>0</v>
      </c>
      <c r="AH1297" s="13">
        <v>0</v>
      </c>
      <c r="AI1297" s="13">
        <v>0</v>
      </c>
      <c r="AJ1297" s="13">
        <v>0</v>
      </c>
      <c r="AK1297" s="13">
        <v>0</v>
      </c>
      <c r="AL1297" s="13">
        <v>0</v>
      </c>
      <c r="AM1297" s="13">
        <v>0</v>
      </c>
      <c r="AN1297" s="13">
        <v>0</v>
      </c>
      <c r="AO1297" s="13">
        <v>12.33</v>
      </c>
      <c r="AP1297" s="13">
        <v>0</v>
      </c>
      <c r="AQ1297" s="13">
        <v>0</v>
      </c>
      <c r="AR1297" s="13">
        <v>0</v>
      </c>
      <c r="AS1297" s="13">
        <v>12.17</v>
      </c>
      <c r="AT1297" s="13">
        <v>0</v>
      </c>
      <c r="AU1297" s="13">
        <v>0</v>
      </c>
      <c r="AV1297" s="13">
        <v>0</v>
      </c>
      <c r="AW1297" s="16">
        <f t="shared" si="371"/>
        <v>24.5</v>
      </c>
      <c r="AX1297" s="16">
        <v>24.66</v>
      </c>
      <c r="AY1297" s="10">
        <f t="shared" si="372"/>
        <v>49.16</v>
      </c>
      <c r="AZ1297" s="10">
        <f>SUM(Z1297:AK1297)</f>
        <v>0</v>
      </c>
      <c r="BA1297" s="10">
        <f>48+AW1297</f>
        <v>72.5</v>
      </c>
      <c r="BB1297" s="10">
        <f t="shared" si="373"/>
        <v>48</v>
      </c>
      <c r="BC1297" s="10">
        <f t="shared" si="374"/>
        <v>12</v>
      </c>
      <c r="BD1297" s="10">
        <f t="shared" si="375"/>
        <v>49.16</v>
      </c>
      <c r="BE1297" s="10">
        <f t="shared" si="366"/>
        <v>-24.5</v>
      </c>
      <c r="BF1297" s="2" t="s">
        <v>119</v>
      </c>
      <c r="BG1297" s="10">
        <f t="shared" si="376"/>
        <v>3.0625</v>
      </c>
      <c r="BH1297" s="36" t="s">
        <v>118</v>
      </c>
      <c r="BI1297" s="39" t="str">
        <f t="shared" si="377"/>
        <v/>
      </c>
      <c r="BJ1297" s="39" t="str">
        <f t="shared" si="378"/>
        <v/>
      </c>
      <c r="BK1297" s="16">
        <f>SUM(AR1297:AX1297)</f>
        <v>61.33</v>
      </c>
      <c r="BL1297" s="10">
        <f>SUM(AL1297:AQ1297)</f>
        <v>12.33</v>
      </c>
      <c r="BM1297" s="12">
        <f t="shared" si="379"/>
        <v>1.2475589910496339</v>
      </c>
      <c r="BN1297" s="12">
        <f t="shared" si="379"/>
        <v>0.25081366965012208</v>
      </c>
      <c r="BO1297" s="9">
        <f t="shared" si="380"/>
        <v>24.5</v>
      </c>
      <c r="BP1297" s="39" t="str">
        <f t="shared" si="381"/>
        <v/>
      </c>
      <c r="BQ1297" s="147"/>
      <c r="BR1297" s="9">
        <f t="shared" si="382"/>
        <v>0</v>
      </c>
      <c r="BS1297" s="9">
        <f t="shared" si="383"/>
        <v>0</v>
      </c>
      <c r="BT1297" s="9">
        <f t="shared" si="384"/>
        <v>0</v>
      </c>
      <c r="BU1297" s="9" t="str">
        <f>IFERROR(_xlfn.XLOOKUP(D1297,Sheet1!B:B,Sheet1!L:L),"")</f>
        <v/>
      </c>
      <c r="BV1297" s="9" t="e">
        <f>_xlfn.XLOOKUP(BU1297,Sheet1!S:S,Sheet1!T:T)</f>
        <v>#N/A</v>
      </c>
      <c r="BW1297" s="9" t="e">
        <f>_xlfn.XLOOKUP(D1297,Sheet1!B:B,Sheet1!M:M)</f>
        <v>#N/A</v>
      </c>
      <c r="BZ1297" s="108">
        <f t="shared" si="385"/>
        <v>24.659999999999997</v>
      </c>
      <c r="CB1297" s="12">
        <f>AW1297/AY1297</f>
        <v>0.49837266069975594</v>
      </c>
      <c r="CC1297" s="12">
        <f>AX1297/AY1297</f>
        <v>0.50162733930024417</v>
      </c>
      <c r="CG1297" s="1" t="str">
        <f>IF(BO1297&lt;80,"Below 80",
IF(BO1297&lt;=120,"80-120",
IF(BO1297&lt;=200,"&gt; 120-200",
IF(BO1297&lt;=300,"&gt;200-300",
IF(BO1297&lt;=500,"&gt;300-500",
"&gt;500")))))</f>
        <v>Below 80</v>
      </c>
      <c r="CH1297" s="1" t="str">
        <f>IFERROR(_xlfn.XLOOKUP(CG1297,Scenario!M:M,Scenario!N:N),"")</f>
        <v/>
      </c>
      <c r="CI1297" s="1" t="str">
        <f t="shared" si="386"/>
        <v>Yes</v>
      </c>
      <c r="CJ1297" s="75">
        <v>12.49</v>
      </c>
    </row>
    <row r="1298" spans="1:88" hidden="1">
      <c r="A1298" s="2">
        <v>1297</v>
      </c>
      <c r="B1298" s="2">
        <v>2025</v>
      </c>
      <c r="C1298" s="1">
        <v>0</v>
      </c>
      <c r="D1298" s="37" t="str">
        <v>001J100000VnC8SIAV</v>
      </c>
      <c r="E1298" s="37" t="str">
        <v>VARDHMAN TRADERS</v>
      </c>
      <c r="F1298" s="37" t="str">
        <v>GUJARAT</v>
      </c>
      <c r="G1298" s="37" t="str">
        <v>KACHCHH</v>
      </c>
      <c r="H1298" s="37">
        <v>0</v>
      </c>
      <c r="I1298" s="37" t="str">
        <v>ARS INFRA</v>
      </c>
      <c r="J1298" s="37" t="str">
        <v>Anuj Sharma</v>
      </c>
      <c r="K1298" s="37">
        <v>0</v>
      </c>
      <c r="L1298" s="37" t="str">
        <v>001J100000VnQ4LIAV</v>
      </c>
      <c r="M1298" s="37" t="str">
        <v>West</v>
      </c>
      <c r="N1298" s="2">
        <v>370110</v>
      </c>
      <c r="O1298" s="2" t="str">
        <v>24AOUPS9830G1ZA</v>
      </c>
      <c r="P1298" s="2">
        <v>9898206455</v>
      </c>
      <c r="Q1298" s="2" t="str">
        <v>Jul'25</v>
      </c>
      <c r="R1298" s="2">
        <v>2026</v>
      </c>
      <c r="S1298" s="1">
        <v>0</v>
      </c>
      <c r="T1298" s="2">
        <v>100</v>
      </c>
      <c r="U1298" s="12">
        <v>0</v>
      </c>
      <c r="V1298" s="1" t="str">
        <v>Challenger</v>
      </c>
      <c r="W1298" s="13">
        <v>0</v>
      </c>
      <c r="X1298" s="13">
        <v>0</v>
      </c>
      <c r="Y1298" s="13">
        <v>0</v>
      </c>
      <c r="Z1298" s="13">
        <v>0</v>
      </c>
      <c r="AA1298" s="13">
        <v>0</v>
      </c>
      <c r="AB1298" s="13">
        <v>0</v>
      </c>
      <c r="AC1298" s="13">
        <v>0</v>
      </c>
      <c r="AD1298" s="13">
        <v>0</v>
      </c>
      <c r="AE1298" s="13">
        <v>0</v>
      </c>
      <c r="AF1298" s="13">
        <v>0</v>
      </c>
      <c r="AG1298" s="13">
        <v>0</v>
      </c>
      <c r="AH1298" s="13">
        <v>0</v>
      </c>
      <c r="AI1298" s="13">
        <v>0</v>
      </c>
      <c r="AJ1298" s="13">
        <v>0</v>
      </c>
      <c r="AK1298" s="13">
        <v>0</v>
      </c>
      <c r="AL1298" s="13">
        <v>0</v>
      </c>
      <c r="AM1298" s="13">
        <v>0</v>
      </c>
      <c r="AN1298" s="13">
        <v>0</v>
      </c>
      <c r="AO1298" s="13">
        <v>38.96</v>
      </c>
      <c r="AP1298" s="13">
        <v>0</v>
      </c>
      <c r="AQ1298" s="13">
        <v>0</v>
      </c>
      <c r="AR1298" s="13">
        <v>0</v>
      </c>
      <c r="AS1298" s="13">
        <v>0</v>
      </c>
      <c r="AT1298" s="13">
        <v>0</v>
      </c>
      <c r="AU1298" s="13">
        <v>0</v>
      </c>
      <c r="AV1298" s="13">
        <v>0</v>
      </c>
      <c r="AW1298" s="16">
        <f t="shared" si="371"/>
        <v>38.96</v>
      </c>
      <c r="AX1298" s="16">
        <v>77.92</v>
      </c>
      <c r="AY1298" s="10">
        <f t="shared" si="372"/>
        <v>116.88</v>
      </c>
      <c r="AZ1298" s="10">
        <f>SUM(Z1298:AK1298)</f>
        <v>0</v>
      </c>
      <c r="BA1298" s="10"/>
      <c r="BB1298" s="10">
        <f t="shared" si="373"/>
        <v>-38.96</v>
      </c>
      <c r="BC1298" s="10">
        <f t="shared" si="374"/>
        <v>-9.74</v>
      </c>
      <c r="BD1298" s="10">
        <f t="shared" si="375"/>
        <v>116.88</v>
      </c>
      <c r="BE1298" s="10">
        <f t="shared" si="366"/>
        <v>-38.96</v>
      </c>
      <c r="BF1298" s="2" t="s">
        <v>119</v>
      </c>
      <c r="BG1298" s="10">
        <f t="shared" si="376"/>
        <v>4.87</v>
      </c>
      <c r="BH1298" s="36" t="s">
        <v>118</v>
      </c>
      <c r="BI1298" s="39" t="str">
        <f t="shared" si="377"/>
        <v/>
      </c>
      <c r="BJ1298" s="39" t="str">
        <f t="shared" si="378"/>
        <v/>
      </c>
      <c r="BK1298" s="16">
        <f>SUM(AR1298:AX1298)</f>
        <v>116.88</v>
      </c>
      <c r="BL1298" s="10">
        <f>SUM(AL1298:AQ1298)</f>
        <v>38.96</v>
      </c>
      <c r="BM1298" s="12">
        <f t="shared" si="379"/>
        <v>1</v>
      </c>
      <c r="BN1298" s="12">
        <f t="shared" si="379"/>
        <v>0.33333333333333337</v>
      </c>
      <c r="BO1298" s="9">
        <f t="shared" si="380"/>
        <v>38.96</v>
      </c>
      <c r="BP1298" s="39" t="str">
        <f t="shared" si="381"/>
        <v/>
      </c>
      <c r="BQ1298" s="147"/>
      <c r="BR1298" s="9">
        <f t="shared" si="382"/>
        <v>0</v>
      </c>
      <c r="BS1298" s="9">
        <f t="shared" si="383"/>
        <v>0</v>
      </c>
      <c r="BT1298" s="9">
        <f t="shared" si="384"/>
        <v>0</v>
      </c>
      <c r="BU1298" s="9" t="str">
        <f>IFERROR(_xlfn.XLOOKUP(D1298,Sheet1!B:B,Sheet1!L:L),"")</f>
        <v/>
      </c>
      <c r="BV1298" s="9" t="e">
        <f>_xlfn.XLOOKUP(BU1298,Sheet1!S:S,Sheet1!T:T)</f>
        <v>#N/A</v>
      </c>
      <c r="BW1298" s="9" t="e">
        <f>_xlfn.XLOOKUP(D1298,Sheet1!B:B,Sheet1!M:M)</f>
        <v>#N/A</v>
      </c>
      <c r="BZ1298" s="108">
        <f t="shared" si="385"/>
        <v>77.919999999999987</v>
      </c>
      <c r="CB1298" s="12">
        <f>AW1298/AY1298</f>
        <v>0.33333333333333337</v>
      </c>
      <c r="CC1298" s="12">
        <f>AX1298/AY1298</f>
        <v>0.66666666666666674</v>
      </c>
      <c r="CG1298" s="1" t="str">
        <f>IF(BO1298&lt;80,"Below 80",
IF(BO1298&lt;=120,"80-120",
IF(BO1298&lt;=200,"&gt; 120-200",
IF(BO1298&lt;=300,"&gt;200-300",
IF(BO1298&lt;=500,"&gt;300-500",
"&gt;500")))))</f>
        <v>Below 80</v>
      </c>
      <c r="CH1298" s="1" t="str">
        <f>IFERROR(_xlfn.XLOOKUP(CG1298,Scenario!M:M,Scenario!N:N),"")</f>
        <v/>
      </c>
      <c r="CI1298" s="1" t="str">
        <f t="shared" si="386"/>
        <v>No</v>
      </c>
      <c r="CJ1298" s="75">
        <v>77.92</v>
      </c>
    </row>
    <row r="1299" spans="1:88" hidden="1">
      <c r="A1299" s="2">
        <v>1298</v>
      </c>
      <c r="B1299" s="2">
        <v>2025</v>
      </c>
      <c r="C1299" s="1">
        <v>0</v>
      </c>
      <c r="D1299" s="37" t="str">
        <v>001fw000002K1qFAAS</v>
      </c>
      <c r="E1299" s="37" t="str">
        <v>KAUSHAL ENTERPRISES</v>
      </c>
      <c r="F1299" s="37" t="str">
        <v>PUNJAB</v>
      </c>
      <c r="G1299" s="37" t="str">
        <v>PATHANKOT</v>
      </c>
      <c r="H1299" s="37">
        <v>0</v>
      </c>
      <c r="I1299" s="37" t="str">
        <v>MAHAVIR STEEL CORPORATION</v>
      </c>
      <c r="J1299" s="37" t="str">
        <v>Abhishek Wadhwa</v>
      </c>
      <c r="K1299" s="37">
        <v>0</v>
      </c>
      <c r="L1299" s="37" t="str">
        <v>0015g00001ghemj</v>
      </c>
      <c r="M1299" s="37" t="str">
        <v>North</v>
      </c>
      <c r="N1299" s="2">
        <v>145025</v>
      </c>
      <c r="O1299" s="2" t="str">
        <v>03ABBPK9964H1ZJ</v>
      </c>
      <c r="P1299" s="2">
        <v>6284625020</v>
      </c>
      <c r="Q1299" s="2" t="str">
        <v>Jul'25</v>
      </c>
      <c r="R1299" s="2">
        <v>2026</v>
      </c>
      <c r="S1299" s="1">
        <v>0</v>
      </c>
      <c r="T1299" s="2">
        <v>40</v>
      </c>
      <c r="U1299" s="12">
        <v>0</v>
      </c>
      <c r="V1299" s="1" t="str">
        <v>Minor</v>
      </c>
      <c r="W1299" s="13">
        <v>0</v>
      </c>
      <c r="X1299" s="13">
        <v>0</v>
      </c>
      <c r="Y1299" s="13">
        <v>0</v>
      </c>
      <c r="Z1299" s="13">
        <v>0</v>
      </c>
      <c r="AA1299" s="13">
        <v>0</v>
      </c>
      <c r="AB1299" s="13">
        <v>0</v>
      </c>
      <c r="AC1299" s="13">
        <v>0</v>
      </c>
      <c r="AD1299" s="13">
        <v>0</v>
      </c>
      <c r="AE1299" s="13">
        <v>0</v>
      </c>
      <c r="AF1299" s="13">
        <v>0</v>
      </c>
      <c r="AG1299" s="13">
        <v>0</v>
      </c>
      <c r="AH1299" s="13">
        <v>0</v>
      </c>
      <c r="AI1299" s="13">
        <v>0</v>
      </c>
      <c r="AJ1299" s="13">
        <v>0</v>
      </c>
      <c r="AK1299" s="13">
        <v>0</v>
      </c>
      <c r="AL1299" s="13">
        <v>0</v>
      </c>
      <c r="AM1299" s="13">
        <v>0</v>
      </c>
      <c r="AN1299" s="13">
        <v>0</v>
      </c>
      <c r="AO1299" s="13">
        <v>8</v>
      </c>
      <c r="AP1299" s="13">
        <v>0</v>
      </c>
      <c r="AQ1299" s="13">
        <v>0</v>
      </c>
      <c r="AR1299" s="13">
        <v>0</v>
      </c>
      <c r="AS1299" s="13">
        <v>0</v>
      </c>
      <c r="AT1299" s="13">
        <v>0</v>
      </c>
      <c r="AU1299" s="13">
        <v>0</v>
      </c>
      <c r="AV1299" s="13">
        <v>0</v>
      </c>
      <c r="AW1299" s="16">
        <f t="shared" si="371"/>
        <v>8</v>
      </c>
      <c r="AX1299" s="16">
        <v>16</v>
      </c>
      <c r="AY1299" s="10">
        <f t="shared" si="372"/>
        <v>24</v>
      </c>
      <c r="AZ1299" s="10">
        <f>SUM(Z1299:AK1299)</f>
        <v>0</v>
      </c>
      <c r="BA1299" s="10">
        <f>AY1299</f>
        <v>24</v>
      </c>
      <c r="BB1299" s="10">
        <f t="shared" si="373"/>
        <v>16</v>
      </c>
      <c r="BC1299" s="10">
        <f t="shared" si="374"/>
        <v>4</v>
      </c>
      <c r="BD1299" s="10">
        <f t="shared" si="375"/>
        <v>24</v>
      </c>
      <c r="BE1299" s="10">
        <f t="shared" si="366"/>
        <v>-8</v>
      </c>
      <c r="BF1299" s="2" t="s">
        <v>119</v>
      </c>
      <c r="BG1299" s="10">
        <f t="shared" si="376"/>
        <v>1</v>
      </c>
      <c r="BH1299" s="36" t="s">
        <v>118</v>
      </c>
      <c r="BI1299" s="39" t="str">
        <f t="shared" si="377"/>
        <v/>
      </c>
      <c r="BJ1299" s="39" t="str">
        <f t="shared" si="378"/>
        <v/>
      </c>
      <c r="BK1299" s="16">
        <f>SUM(AR1299:AX1299)</f>
        <v>24</v>
      </c>
      <c r="BL1299" s="10">
        <f>SUM(AL1299:AQ1299)</f>
        <v>8</v>
      </c>
      <c r="BM1299" s="12">
        <f t="shared" si="379"/>
        <v>1</v>
      </c>
      <c r="BN1299" s="12">
        <f t="shared" si="379"/>
        <v>0.33333333333333331</v>
      </c>
      <c r="BO1299" s="9">
        <f t="shared" si="380"/>
        <v>8</v>
      </c>
      <c r="BP1299" s="39" t="str">
        <f t="shared" si="381"/>
        <v/>
      </c>
      <c r="BQ1299" s="147"/>
      <c r="BR1299" s="9">
        <f t="shared" si="382"/>
        <v>0</v>
      </c>
      <c r="BS1299" s="9">
        <f t="shared" si="383"/>
        <v>0</v>
      </c>
      <c r="BT1299" s="9">
        <f t="shared" si="384"/>
        <v>0</v>
      </c>
      <c r="BU1299" s="9" t="str">
        <f>IFERROR(_xlfn.XLOOKUP(D1299,Sheet1!B:B,Sheet1!L:L),"")</f>
        <v/>
      </c>
      <c r="BV1299" s="9" t="e">
        <f>_xlfn.XLOOKUP(BU1299,Sheet1!S:S,Sheet1!T:T)</f>
        <v>#N/A</v>
      </c>
      <c r="BW1299" s="9" t="e">
        <f>_xlfn.XLOOKUP(D1299,Sheet1!B:B,Sheet1!M:M)</f>
        <v>#N/A</v>
      </c>
      <c r="BZ1299" s="108">
        <f t="shared" si="385"/>
        <v>16</v>
      </c>
      <c r="CB1299" s="12">
        <f>AW1299/AY1299</f>
        <v>0.33333333333333331</v>
      </c>
      <c r="CC1299" s="12">
        <f>AX1299/AY1299</f>
        <v>0.66666666666666663</v>
      </c>
      <c r="CG1299" s="1" t="str">
        <f>IF(BO1299&lt;80,"Below 80",
IF(BO1299&lt;=120,"80-120",
IF(BO1299&lt;=200,"&gt; 120-200",
IF(BO1299&lt;=300,"&gt;200-300",
IF(BO1299&lt;=500,"&gt;300-500",
"&gt;500")))))</f>
        <v>Below 80</v>
      </c>
      <c r="CH1299" s="1" t="str">
        <f>IFERROR(_xlfn.XLOOKUP(CG1299,Scenario!M:M,Scenario!N:N),"")</f>
        <v/>
      </c>
      <c r="CI1299" s="1" t="str">
        <f t="shared" si="386"/>
        <v>Yes</v>
      </c>
      <c r="CJ1299" s="75">
        <v>16</v>
      </c>
    </row>
    <row r="1300" spans="1:88" hidden="1">
      <c r="A1300" s="2">
        <v>1299</v>
      </c>
      <c r="B1300" s="2">
        <v>2025</v>
      </c>
      <c r="C1300" s="1">
        <v>0</v>
      </c>
      <c r="D1300" s="37" t="str">
        <v>0015g00001FhMmfAAF</v>
      </c>
      <c r="E1300" s="37" t="str">
        <v>SURYA STEELS</v>
      </c>
      <c r="F1300" s="37" t="str">
        <v>UTTAR PRADESH</v>
      </c>
      <c r="G1300" s="37" t="str">
        <v>GAUTAM BUDDHA NAGAR</v>
      </c>
      <c r="H1300" s="37" t="str">
        <v>Ghaziabad</v>
      </c>
      <c r="I1300" s="37" t="str">
        <v>OPTRIX INFRA LLP</v>
      </c>
      <c r="J1300" s="37" t="str">
        <v>Aashish Goyal</v>
      </c>
      <c r="K1300" s="37">
        <v>0</v>
      </c>
      <c r="L1300" s="37" t="str">
        <v>001J100000PJG7oIAH</v>
      </c>
      <c r="M1300" s="37" t="str">
        <v>North</v>
      </c>
      <c r="N1300" s="2">
        <v>201009</v>
      </c>
      <c r="O1300" s="2" t="str">
        <v>09ACTFS9269G1Z4</v>
      </c>
      <c r="P1300" s="2">
        <v>9999995264</v>
      </c>
      <c r="Q1300" s="2" t="str">
        <v>Jul'25</v>
      </c>
      <c r="R1300" s="2">
        <v>2026</v>
      </c>
      <c r="S1300" s="1">
        <v>0</v>
      </c>
      <c r="T1300" s="2" t="str">
        <v/>
      </c>
      <c r="U1300" s="12">
        <v>0</v>
      </c>
      <c r="V1300" s="1" t="str">
        <v>Potential Not updated</v>
      </c>
      <c r="W1300" s="13">
        <v>0</v>
      </c>
      <c r="X1300" s="13">
        <v>0</v>
      </c>
      <c r="Y1300" s="13">
        <v>0</v>
      </c>
      <c r="Z1300" s="13">
        <v>0</v>
      </c>
      <c r="AA1300" s="13">
        <v>0</v>
      </c>
      <c r="AB1300" s="13">
        <v>0</v>
      </c>
      <c r="AC1300" s="13">
        <v>0</v>
      </c>
      <c r="AD1300" s="13">
        <v>0</v>
      </c>
      <c r="AE1300" s="13">
        <v>0</v>
      </c>
      <c r="AF1300" s="13">
        <v>0</v>
      </c>
      <c r="AG1300" s="13">
        <v>0</v>
      </c>
      <c r="AH1300" s="13">
        <v>0</v>
      </c>
      <c r="AI1300" s="13">
        <v>0</v>
      </c>
      <c r="AJ1300" s="13">
        <v>0</v>
      </c>
      <c r="AK1300" s="13">
        <v>0</v>
      </c>
      <c r="AL1300" s="13">
        <v>0</v>
      </c>
      <c r="AM1300" s="13">
        <v>0</v>
      </c>
      <c r="AN1300" s="13">
        <v>0</v>
      </c>
      <c r="AO1300" s="13">
        <v>27.77</v>
      </c>
      <c r="AP1300" s="13">
        <v>12</v>
      </c>
      <c r="AQ1300" s="13">
        <v>0</v>
      </c>
      <c r="AR1300" s="13">
        <v>35</v>
      </c>
      <c r="AS1300" s="13">
        <v>91.19</v>
      </c>
      <c r="AT1300" s="13">
        <v>125.7</v>
      </c>
      <c r="AU1300" s="13">
        <v>205</v>
      </c>
      <c r="AV1300" s="13">
        <v>478.65</v>
      </c>
      <c r="AW1300" s="16">
        <f t="shared" si="371"/>
        <v>496.65999999999997</v>
      </c>
      <c r="AX1300" s="16">
        <f>AW1300*2</f>
        <v>993.31999999999994</v>
      </c>
      <c r="AY1300" s="10">
        <f t="shared" si="372"/>
        <v>1489.98</v>
      </c>
      <c r="AZ1300" s="10">
        <f>SUM(Z1300:AK1300)</f>
        <v>0</v>
      </c>
      <c r="BA1300" s="10">
        <v>125</v>
      </c>
      <c r="BB1300" s="10">
        <f t="shared" si="373"/>
        <v>-371.65999999999997</v>
      </c>
      <c r="BC1300" s="10">
        <f t="shared" si="374"/>
        <v>-92.914999999999992</v>
      </c>
      <c r="BD1300" s="10">
        <f t="shared" si="375"/>
        <v>1489.98</v>
      </c>
      <c r="BE1300" s="10">
        <f t="shared" si="366"/>
        <v>-496.65999999999997</v>
      </c>
      <c r="BF1300" s="2" t="s">
        <v>119</v>
      </c>
      <c r="BG1300" s="10">
        <f t="shared" si="376"/>
        <v>20.744999999999997</v>
      </c>
      <c r="BH1300" s="36" t="s">
        <v>118</v>
      </c>
      <c r="BI1300" s="39" t="str">
        <f t="shared" si="377"/>
        <v/>
      </c>
      <c r="BJ1300" s="39" t="str">
        <f t="shared" si="378"/>
        <v>E</v>
      </c>
      <c r="BK1300" s="16">
        <f>SUM(AR1300:AX1300)</f>
        <v>2425.5199999999995</v>
      </c>
      <c r="BL1300" s="10">
        <f>SUM(AL1300:AQ1300)</f>
        <v>39.769999999999996</v>
      </c>
      <c r="BM1300" s="12">
        <f t="shared" si="379"/>
        <v>1.6278876226526526</v>
      </c>
      <c r="BN1300" s="12">
        <f t="shared" si="379"/>
        <v>2.6691633444744223E-2</v>
      </c>
      <c r="BO1300" s="9">
        <f t="shared" si="380"/>
        <v>165.95999999999998</v>
      </c>
      <c r="BP1300" s="39" t="str">
        <f t="shared" si="381"/>
        <v/>
      </c>
      <c r="BQ1300" s="147"/>
      <c r="BR1300" s="9">
        <f t="shared" si="382"/>
        <v>0</v>
      </c>
      <c r="BS1300" s="9">
        <f t="shared" si="383"/>
        <v>0</v>
      </c>
      <c r="BT1300" s="9">
        <f t="shared" si="384"/>
        <v>0</v>
      </c>
      <c r="BU1300" s="9" t="str">
        <f>IFERROR(_xlfn.XLOOKUP(D1300,Sheet1!B:B,Sheet1!L:L),"")</f>
        <v/>
      </c>
      <c r="BV1300" s="9" t="e">
        <f>_xlfn.XLOOKUP(BU1300,Sheet1!S:S,Sheet1!T:T)</f>
        <v>#N/A</v>
      </c>
      <c r="BW1300" s="9" t="e">
        <f>_xlfn.XLOOKUP(D1300,Sheet1!B:B,Sheet1!M:M)</f>
        <v>#N/A</v>
      </c>
      <c r="BX1300" s="11" t="s">
        <v>123</v>
      </c>
      <c r="BZ1300" s="108">
        <f t="shared" si="385"/>
        <v>993.32</v>
      </c>
      <c r="CB1300" s="12">
        <f>AW1300/AY1300</f>
        <v>0.33333333333333331</v>
      </c>
      <c r="CC1300" s="12">
        <f>AX1300/AY1300</f>
        <v>0.66666666666666663</v>
      </c>
      <c r="CG1300" s="1" t="str">
        <f>IF(BO1300&lt;80,"Below 80",
IF(BO1300&lt;=120,"80-120",
IF(BO1300&lt;=200,"&gt; 120-200",
IF(BO1300&lt;=300,"&gt;200-300",
IF(BO1300&lt;=500,"&gt;300-500",
"&gt;500")))))</f>
        <v>&gt; 120-200</v>
      </c>
      <c r="CH1300" s="1" t="str">
        <f>IFERROR(_xlfn.XLOOKUP(CG1300,Scenario!M:M,Scenario!N:N),"")</f>
        <v>B</v>
      </c>
      <c r="CI1300" s="1" t="str">
        <f t="shared" si="386"/>
        <v>Yes</v>
      </c>
      <c r="CJ1300" s="75">
        <v>240.72999999999996</v>
      </c>
    </row>
    <row r="1301" spans="1:88" hidden="1">
      <c r="A1301" s="2">
        <v>1300</v>
      </c>
      <c r="B1301" s="2">
        <v>2025</v>
      </c>
      <c r="C1301" s="1">
        <v>0</v>
      </c>
      <c r="D1301" s="37" t="str">
        <v>0015g00001dHuCpAAK</v>
      </c>
      <c r="E1301" s="37" t="str">
        <v>Nishant Traders</v>
      </c>
      <c r="F1301" s="37" t="str">
        <v>DELHI</v>
      </c>
      <c r="G1301" s="37" t="str">
        <v>EAST</v>
      </c>
      <c r="H1301" s="37" t="str">
        <v>Mayur Vihar</v>
      </c>
      <c r="I1301" s="37" t="str">
        <v>MAHENDRA STEELS</v>
      </c>
      <c r="J1301" s="37" t="str">
        <v>Aashish Goyal</v>
      </c>
      <c r="K1301" s="37">
        <v>0</v>
      </c>
      <c r="L1301" s="37" t="str">
        <v>C12832</v>
      </c>
      <c r="M1301" s="37" t="str">
        <v>North</v>
      </c>
      <c r="N1301" s="2">
        <v>110091</v>
      </c>
      <c r="O1301" s="2" t="str">
        <v>07AHVPG3336K1ZG</v>
      </c>
      <c r="P1301" s="2">
        <v>9810706680</v>
      </c>
      <c r="Q1301" s="2" t="str">
        <v>Jul'25</v>
      </c>
      <c r="R1301" s="2">
        <v>2026</v>
      </c>
      <c r="S1301" s="1">
        <v>0</v>
      </c>
      <c r="T1301" s="2">
        <v>200</v>
      </c>
      <c r="U1301" s="12">
        <v>3.3333333333333331E-3</v>
      </c>
      <c r="V1301" s="1" t="str">
        <v>Challenger</v>
      </c>
      <c r="W1301" s="13">
        <v>0</v>
      </c>
      <c r="X1301" s="13">
        <v>0</v>
      </c>
      <c r="Y1301" s="13">
        <v>0</v>
      </c>
      <c r="Z1301" s="13">
        <v>0</v>
      </c>
      <c r="AA1301" s="13">
        <v>0</v>
      </c>
      <c r="AB1301" s="13">
        <v>0</v>
      </c>
      <c r="AC1301" s="13">
        <v>0</v>
      </c>
      <c r="AD1301" s="13">
        <v>0</v>
      </c>
      <c r="AE1301" s="13">
        <v>0</v>
      </c>
      <c r="AF1301" s="13">
        <v>0</v>
      </c>
      <c r="AG1301" s="13">
        <v>0</v>
      </c>
      <c r="AH1301" s="13">
        <v>0</v>
      </c>
      <c r="AI1301" s="13">
        <v>0</v>
      </c>
      <c r="AJ1301" s="13">
        <v>0</v>
      </c>
      <c r="AK1301" s="13">
        <v>0</v>
      </c>
      <c r="AL1301" s="13">
        <v>0</v>
      </c>
      <c r="AM1301" s="13">
        <v>0</v>
      </c>
      <c r="AN1301" s="13">
        <v>0</v>
      </c>
      <c r="AO1301" s="13">
        <v>6</v>
      </c>
      <c r="AP1301" s="13">
        <v>0</v>
      </c>
      <c r="AQ1301" s="13">
        <v>6</v>
      </c>
      <c r="AR1301" s="13">
        <v>3</v>
      </c>
      <c r="AS1301" s="13">
        <v>1</v>
      </c>
      <c r="AT1301" s="13">
        <v>2</v>
      </c>
      <c r="AU1301" s="13">
        <v>0</v>
      </c>
      <c r="AV1301" s="13">
        <v>0</v>
      </c>
      <c r="AW1301" s="16">
        <f t="shared" si="371"/>
        <v>18</v>
      </c>
      <c r="AX1301" s="16">
        <v>30</v>
      </c>
      <c r="AY1301" s="10">
        <f t="shared" si="372"/>
        <v>48</v>
      </c>
      <c r="AZ1301" s="10">
        <f>SUM(Z1301:AK1301)</f>
        <v>0</v>
      </c>
      <c r="BA1301" s="10">
        <v>45</v>
      </c>
      <c r="BB1301" s="10">
        <f t="shared" si="373"/>
        <v>27</v>
      </c>
      <c r="BC1301" s="10">
        <f t="shared" si="374"/>
        <v>6.75</v>
      </c>
      <c r="BD1301" s="10">
        <f t="shared" si="375"/>
        <v>48</v>
      </c>
      <c r="BE1301" s="10">
        <f t="shared" si="366"/>
        <v>-18</v>
      </c>
      <c r="BF1301" s="2" t="s">
        <v>119</v>
      </c>
      <c r="BG1301" s="10">
        <f t="shared" si="376"/>
        <v>2</v>
      </c>
      <c r="BH1301" s="36" t="s">
        <v>118</v>
      </c>
      <c r="BI1301" s="39" t="str">
        <f t="shared" si="377"/>
        <v/>
      </c>
      <c r="BJ1301" s="39" t="str">
        <f t="shared" si="378"/>
        <v/>
      </c>
      <c r="BK1301" s="16">
        <f>SUM(AR1301:AX1301)</f>
        <v>54</v>
      </c>
      <c r="BL1301" s="10">
        <f>SUM(AL1301:AQ1301)</f>
        <v>12</v>
      </c>
      <c r="BM1301" s="12">
        <f t="shared" si="379"/>
        <v>1.125</v>
      </c>
      <c r="BN1301" s="12">
        <f t="shared" si="379"/>
        <v>0.25</v>
      </c>
      <c r="BO1301" s="9">
        <f t="shared" si="380"/>
        <v>16</v>
      </c>
      <c r="BP1301" s="39" t="str">
        <f t="shared" si="381"/>
        <v/>
      </c>
      <c r="BQ1301" s="147"/>
      <c r="BR1301" s="9">
        <f t="shared" si="382"/>
        <v>0</v>
      </c>
      <c r="BS1301" s="9">
        <f t="shared" si="383"/>
        <v>0</v>
      </c>
      <c r="BT1301" s="9">
        <f t="shared" si="384"/>
        <v>0</v>
      </c>
      <c r="BU1301" s="9" t="str">
        <f>IFERROR(_xlfn.XLOOKUP(D1301,Sheet1!B:B,Sheet1!L:L),"")</f>
        <v/>
      </c>
      <c r="BV1301" s="9" t="e">
        <f>_xlfn.XLOOKUP(BU1301,Sheet1!S:S,Sheet1!T:T)</f>
        <v>#N/A</v>
      </c>
      <c r="BW1301" s="9" t="e">
        <f>_xlfn.XLOOKUP(D1301,Sheet1!B:B,Sheet1!M:M)</f>
        <v>#N/A</v>
      </c>
      <c r="BZ1301" s="108">
        <f t="shared" si="385"/>
        <v>30</v>
      </c>
      <c r="CB1301" s="12">
        <f>AW1301/AY1301</f>
        <v>0.375</v>
      </c>
      <c r="CC1301" s="12">
        <f>AX1301/AY1301</f>
        <v>0.625</v>
      </c>
      <c r="CG1301" s="1" t="str">
        <f>IF(BO1301&lt;80,"Below 80",
IF(BO1301&lt;=120,"80-120",
IF(BO1301&lt;=200,"&gt; 120-200",
IF(BO1301&lt;=300,"&gt;200-300",
IF(BO1301&lt;=500,"&gt;300-500",
"&gt;500")))))</f>
        <v>Below 80</v>
      </c>
      <c r="CH1301" s="1" t="str">
        <f>IFERROR(_xlfn.XLOOKUP(CG1301,Scenario!M:M,Scenario!N:N),"")</f>
        <v/>
      </c>
      <c r="CI1301" s="1" t="str">
        <f t="shared" si="386"/>
        <v>Yes</v>
      </c>
      <c r="CJ1301" s="75">
        <v>29</v>
      </c>
    </row>
    <row r="1302" spans="1:88" hidden="1">
      <c r="A1302" s="2">
        <v>1301</v>
      </c>
      <c r="B1302" s="2">
        <v>2025</v>
      </c>
      <c r="C1302" s="1">
        <v>0</v>
      </c>
      <c r="D1302" s="37" t="str">
        <v>0015g00001dZA5UAAW</v>
      </c>
      <c r="E1302" s="37" t="str">
        <v>Ramdhan OLD</v>
      </c>
      <c r="F1302" s="37" t="str">
        <v>DELHI</v>
      </c>
      <c r="G1302" s="37" t="str">
        <v>SHAHDARA</v>
      </c>
      <c r="H1302" s="37">
        <v>0</v>
      </c>
      <c r="I1302" s="37" t="str">
        <v>MAHENDRA STEELS</v>
      </c>
      <c r="J1302" s="37" t="str">
        <v>Aashish Goyal</v>
      </c>
      <c r="K1302" s="37">
        <v>0</v>
      </c>
      <c r="L1302" s="37" t="str">
        <v>C12832</v>
      </c>
      <c r="M1302" s="37" t="str">
        <v>North</v>
      </c>
      <c r="N1302" s="2">
        <v>110032</v>
      </c>
      <c r="O1302" s="2">
        <v>0</v>
      </c>
      <c r="P1302" s="2">
        <v>9810533108</v>
      </c>
      <c r="Q1302" s="2" t="str">
        <v>Jul'25</v>
      </c>
      <c r="R1302" s="2">
        <v>2026</v>
      </c>
      <c r="S1302" s="1">
        <v>0</v>
      </c>
      <c r="T1302" s="2" t="str">
        <v/>
      </c>
      <c r="U1302" s="12">
        <v>0</v>
      </c>
      <c r="V1302" s="1" t="str">
        <v>Potential Not updated</v>
      </c>
      <c r="W1302" s="13">
        <v>0</v>
      </c>
      <c r="X1302" s="13">
        <v>0</v>
      </c>
      <c r="Y1302" s="13">
        <v>0</v>
      </c>
      <c r="Z1302" s="13">
        <v>0</v>
      </c>
      <c r="AA1302" s="13">
        <v>0</v>
      </c>
      <c r="AB1302" s="13">
        <v>0</v>
      </c>
      <c r="AC1302" s="13">
        <v>0</v>
      </c>
      <c r="AD1302" s="13">
        <v>0</v>
      </c>
      <c r="AE1302" s="13">
        <v>0</v>
      </c>
      <c r="AF1302" s="13">
        <v>0</v>
      </c>
      <c r="AG1302" s="13">
        <v>0</v>
      </c>
      <c r="AH1302" s="13">
        <v>0</v>
      </c>
      <c r="AI1302" s="13">
        <v>0</v>
      </c>
      <c r="AJ1302" s="13">
        <v>0</v>
      </c>
      <c r="AK1302" s="13">
        <v>0</v>
      </c>
      <c r="AL1302" s="13">
        <v>0</v>
      </c>
      <c r="AM1302" s="13">
        <v>0</v>
      </c>
      <c r="AN1302" s="13">
        <v>0</v>
      </c>
      <c r="AO1302" s="13">
        <v>20</v>
      </c>
      <c r="AP1302" s="13">
        <v>0</v>
      </c>
      <c r="AQ1302" s="13">
        <v>2</v>
      </c>
      <c r="AR1302" s="13">
        <v>0</v>
      </c>
      <c r="AS1302" s="13">
        <v>0</v>
      </c>
      <c r="AT1302" s="13">
        <v>2</v>
      </c>
      <c r="AU1302" s="13">
        <v>0</v>
      </c>
      <c r="AV1302" s="13">
        <v>0</v>
      </c>
      <c r="AW1302" s="16">
        <f t="shared" si="371"/>
        <v>24</v>
      </c>
      <c r="AX1302" s="16">
        <v>44</v>
      </c>
      <c r="AY1302" s="10">
        <f t="shared" si="372"/>
        <v>68</v>
      </c>
      <c r="AZ1302" s="10">
        <f>SUM(Z1302:AK1302)</f>
        <v>0</v>
      </c>
      <c r="BA1302" s="10">
        <v>0</v>
      </c>
      <c r="BB1302" s="10">
        <f t="shared" si="373"/>
        <v>-24</v>
      </c>
      <c r="BC1302" s="10">
        <f t="shared" si="374"/>
        <v>-6</v>
      </c>
      <c r="BD1302" s="10">
        <f t="shared" si="375"/>
        <v>68</v>
      </c>
      <c r="BE1302" s="10">
        <f t="shared" si="366"/>
        <v>-24</v>
      </c>
      <c r="BF1302" s="2" t="s">
        <v>119</v>
      </c>
      <c r="BG1302" s="10">
        <f t="shared" si="376"/>
        <v>2.75</v>
      </c>
      <c r="BH1302" s="36" t="s">
        <v>118</v>
      </c>
      <c r="BI1302" s="39" t="str">
        <f t="shared" si="377"/>
        <v/>
      </c>
      <c r="BJ1302" s="39" t="str">
        <f t="shared" si="378"/>
        <v/>
      </c>
      <c r="BK1302" s="16">
        <f>SUM(AR1302:AX1302)</f>
        <v>70</v>
      </c>
      <c r="BL1302" s="10">
        <f>SUM(AL1302:AQ1302)</f>
        <v>22</v>
      </c>
      <c r="BM1302" s="12">
        <f t="shared" si="379"/>
        <v>1.0294117647058822</v>
      </c>
      <c r="BN1302" s="12">
        <f t="shared" si="379"/>
        <v>0.3235294117647059</v>
      </c>
      <c r="BO1302" s="9">
        <f t="shared" si="380"/>
        <v>22</v>
      </c>
      <c r="BP1302" s="39" t="str">
        <f t="shared" si="381"/>
        <v/>
      </c>
      <c r="BQ1302" s="147"/>
      <c r="BR1302" s="9">
        <f t="shared" si="382"/>
        <v>0</v>
      </c>
      <c r="BS1302" s="9">
        <f t="shared" si="383"/>
        <v>0</v>
      </c>
      <c r="BT1302" s="9">
        <f t="shared" si="384"/>
        <v>0</v>
      </c>
      <c r="BU1302" s="9" t="str">
        <f>IFERROR(_xlfn.XLOOKUP(D1302,Sheet1!B:B,Sheet1!L:L),"")</f>
        <v/>
      </c>
      <c r="BV1302" s="9" t="e">
        <f>_xlfn.XLOOKUP(BU1302,Sheet1!S:S,Sheet1!T:T)</f>
        <v>#N/A</v>
      </c>
      <c r="BW1302" s="9" t="e">
        <f>_xlfn.XLOOKUP(D1302,Sheet1!B:B,Sheet1!M:M)</f>
        <v>#N/A</v>
      </c>
      <c r="BZ1302" s="108">
        <f t="shared" si="385"/>
        <v>44</v>
      </c>
      <c r="CB1302" s="12">
        <f>AW1302/AY1302</f>
        <v>0.35294117647058826</v>
      </c>
      <c r="CC1302" s="12">
        <f>AX1302/AY1302</f>
        <v>0.6470588235294118</v>
      </c>
      <c r="CG1302" s="1" t="str">
        <f>IF(BO1302&lt;80,"Below 80",
IF(BO1302&lt;=120,"80-120",
IF(BO1302&lt;=200,"&gt; 120-200",
IF(BO1302&lt;=300,"&gt;200-300",
IF(BO1302&lt;=500,"&gt;300-500",
"&gt;500")))))</f>
        <v>Below 80</v>
      </c>
      <c r="CH1302" s="1" t="str">
        <f>IFERROR(_xlfn.XLOOKUP(CG1302,Scenario!M:M,Scenario!N:N),"")</f>
        <v/>
      </c>
      <c r="CI1302" s="1" t="str">
        <f t="shared" si="386"/>
        <v>No</v>
      </c>
      <c r="CJ1302" s="75">
        <v>44</v>
      </c>
    </row>
    <row r="1303" spans="1:88" hidden="1">
      <c r="A1303" s="2">
        <v>1302</v>
      </c>
      <c r="B1303" s="2">
        <v>2025</v>
      </c>
      <c r="C1303" s="1">
        <v>0</v>
      </c>
      <c r="D1303" s="37" t="str">
        <v>001J100000TrV0HIAV</v>
      </c>
      <c r="E1303" s="37" t="str">
        <v>S.K.TRADERS</v>
      </c>
      <c r="F1303" s="37" t="str">
        <v>MADHYA PRADESH</v>
      </c>
      <c r="G1303" s="37" t="str">
        <v>BHOPAL</v>
      </c>
      <c r="H1303" s="37" t="str">
        <v>Bhopal</v>
      </c>
      <c r="I1303" s="37" t="str">
        <v>Global Steel</v>
      </c>
      <c r="J1303" s="37" t="str">
        <v>Rubean Luther</v>
      </c>
      <c r="K1303" s="37">
        <v>0</v>
      </c>
      <c r="L1303" s="37" t="str">
        <v>C13471</v>
      </c>
      <c r="M1303" s="37" t="str">
        <v>Central</v>
      </c>
      <c r="N1303" s="2">
        <v>462022</v>
      </c>
      <c r="O1303" s="2" t="str">
        <v>23ECSPK0264A1ZX</v>
      </c>
      <c r="P1303" s="2">
        <v>9111325066</v>
      </c>
      <c r="Q1303" s="2" t="str">
        <v>Jul'25</v>
      </c>
      <c r="R1303" s="2">
        <v>2026</v>
      </c>
      <c r="S1303" s="1">
        <v>0</v>
      </c>
      <c r="T1303" s="2">
        <v>100</v>
      </c>
      <c r="U1303" s="12">
        <v>3.9333333333333338E-2</v>
      </c>
      <c r="V1303" s="1" t="str">
        <v>Challenger</v>
      </c>
      <c r="W1303" s="13">
        <v>0</v>
      </c>
      <c r="X1303" s="13">
        <v>0</v>
      </c>
      <c r="Y1303" s="13">
        <v>0</v>
      </c>
      <c r="Z1303" s="13">
        <v>0</v>
      </c>
      <c r="AA1303" s="13">
        <v>0</v>
      </c>
      <c r="AB1303" s="13">
        <v>0</v>
      </c>
      <c r="AC1303" s="13">
        <v>0</v>
      </c>
      <c r="AD1303" s="13">
        <v>0</v>
      </c>
      <c r="AE1303" s="13">
        <v>0</v>
      </c>
      <c r="AF1303" s="13">
        <v>0</v>
      </c>
      <c r="AG1303" s="13">
        <v>0</v>
      </c>
      <c r="AH1303" s="13">
        <v>0</v>
      </c>
      <c r="AI1303" s="13">
        <v>0</v>
      </c>
      <c r="AJ1303" s="13">
        <v>0</v>
      </c>
      <c r="AK1303" s="13">
        <v>0</v>
      </c>
      <c r="AL1303" s="13">
        <v>0</v>
      </c>
      <c r="AM1303" s="13">
        <v>0</v>
      </c>
      <c r="AN1303" s="13">
        <v>0</v>
      </c>
      <c r="AO1303" s="13">
        <v>3.5</v>
      </c>
      <c r="AP1303" s="13">
        <v>0</v>
      </c>
      <c r="AQ1303" s="13">
        <v>0</v>
      </c>
      <c r="AR1303" s="13">
        <v>0</v>
      </c>
      <c r="AS1303" s="13">
        <v>6</v>
      </c>
      <c r="AT1303" s="13">
        <v>10</v>
      </c>
      <c r="AU1303" s="13">
        <v>0</v>
      </c>
      <c r="AV1303" s="13">
        <v>1.8</v>
      </c>
      <c r="AW1303" s="16">
        <f t="shared" si="371"/>
        <v>19.5</v>
      </c>
      <c r="AX1303" s="16">
        <v>7</v>
      </c>
      <c r="AY1303" s="10">
        <f t="shared" si="372"/>
        <v>26.5</v>
      </c>
      <c r="AZ1303" s="10">
        <f>SUM(Z1303:AK1303)</f>
        <v>0</v>
      </c>
      <c r="BA1303" s="10">
        <v>40</v>
      </c>
      <c r="BB1303" s="10">
        <f t="shared" si="373"/>
        <v>20.5</v>
      </c>
      <c r="BC1303" s="10">
        <f t="shared" si="374"/>
        <v>5.125</v>
      </c>
      <c r="BD1303" s="10">
        <f t="shared" si="375"/>
        <v>26.5</v>
      </c>
      <c r="BE1303" s="10">
        <f t="shared" si="366"/>
        <v>-19.5</v>
      </c>
      <c r="BF1303" s="2" t="s">
        <v>119</v>
      </c>
      <c r="BG1303" s="10">
        <f t="shared" si="376"/>
        <v>1.1875</v>
      </c>
      <c r="BH1303" s="36" t="s">
        <v>118</v>
      </c>
      <c r="BI1303" s="39" t="str">
        <f t="shared" si="377"/>
        <v/>
      </c>
      <c r="BJ1303" s="39" t="str">
        <f t="shared" si="378"/>
        <v/>
      </c>
      <c r="BK1303" s="16">
        <f>SUM(AR1303:AX1303)</f>
        <v>44.3</v>
      </c>
      <c r="BL1303" s="10">
        <f>SUM(AL1303:AQ1303)</f>
        <v>3.5</v>
      </c>
      <c r="BM1303" s="12">
        <f t="shared" si="379"/>
        <v>1.671698113207547</v>
      </c>
      <c r="BN1303" s="12">
        <f t="shared" si="379"/>
        <v>0.13207547169811321</v>
      </c>
      <c r="BO1303" s="9">
        <f t="shared" si="380"/>
        <v>9.5</v>
      </c>
      <c r="BP1303" s="39" t="str">
        <f t="shared" si="381"/>
        <v/>
      </c>
      <c r="BQ1303" s="147"/>
      <c r="BR1303" s="9">
        <f t="shared" si="382"/>
        <v>0</v>
      </c>
      <c r="BS1303" s="9">
        <f t="shared" si="383"/>
        <v>0</v>
      </c>
      <c r="BT1303" s="9">
        <f t="shared" si="384"/>
        <v>0</v>
      </c>
      <c r="BU1303" s="9" t="str">
        <f>IFERROR(_xlfn.XLOOKUP(D1303,Sheet1!B:B,Sheet1!L:L),"")</f>
        <v/>
      </c>
      <c r="BV1303" s="9" t="e">
        <f>_xlfn.XLOOKUP(BU1303,Sheet1!S:S,Sheet1!T:T)</f>
        <v>#N/A</v>
      </c>
      <c r="BW1303" s="9" t="e">
        <f>_xlfn.XLOOKUP(D1303,Sheet1!B:B,Sheet1!M:M)</f>
        <v>#N/A</v>
      </c>
      <c r="BZ1303" s="108">
        <f t="shared" si="385"/>
        <v>7</v>
      </c>
      <c r="CB1303" s="12">
        <f>AW1303/AY1303</f>
        <v>0.73584905660377353</v>
      </c>
      <c r="CC1303" s="12">
        <f>AX1303/AY1303</f>
        <v>0.26415094339622641</v>
      </c>
      <c r="CG1303" s="1" t="str">
        <f>IF(BO1303&lt;80,"Below 80",
IF(BO1303&lt;=120,"80-120",
IF(BO1303&lt;=200,"&gt; 120-200",
IF(BO1303&lt;=300,"&gt;200-300",
IF(BO1303&lt;=500,"&gt;300-500",
"&gt;500")))))</f>
        <v>Below 80</v>
      </c>
      <c r="CH1303" s="1" t="str">
        <f>IFERROR(_xlfn.XLOOKUP(CG1303,Scenario!M:M,Scenario!N:N),"")</f>
        <v/>
      </c>
      <c r="CI1303" s="1" t="str">
        <f t="shared" si="386"/>
        <v>Yes</v>
      </c>
      <c r="CJ1303" s="75">
        <v>1</v>
      </c>
    </row>
    <row r="1304" spans="1:88" hidden="1">
      <c r="A1304" s="2">
        <v>1303</v>
      </c>
      <c r="B1304" s="2">
        <v>2025</v>
      </c>
      <c r="C1304" s="1">
        <v>0</v>
      </c>
      <c r="D1304" s="37" t="str">
        <v>001J100000Vo8OwIAJ</v>
      </c>
      <c r="E1304" s="37" t="str">
        <v>VANSHIKA STEEL</v>
      </c>
      <c r="F1304" s="37" t="str">
        <v>BIHAR</v>
      </c>
      <c r="G1304" s="37" t="str">
        <v>SIWAN</v>
      </c>
      <c r="H1304" s="37">
        <v>0</v>
      </c>
      <c r="I1304" s="37" t="str">
        <v>SUBH NEXTGEN PRIVATE LIMITED</v>
      </c>
      <c r="J1304" s="37" t="str">
        <v>Punit Kumar</v>
      </c>
      <c r="K1304" s="37">
        <v>0</v>
      </c>
      <c r="L1304" s="37" t="str">
        <v>001J100000VmM42IAF</v>
      </c>
      <c r="M1304" s="37" t="str">
        <v>East</v>
      </c>
      <c r="N1304" s="2">
        <v>841239</v>
      </c>
      <c r="O1304" s="2" t="str">
        <v>10BFJPG2182N1ZI</v>
      </c>
      <c r="P1304" s="2">
        <v>8210493393</v>
      </c>
      <c r="Q1304" s="2" t="str">
        <v>Jul'25</v>
      </c>
      <c r="R1304" s="2">
        <v>2026</v>
      </c>
      <c r="S1304" s="1">
        <v>0</v>
      </c>
      <c r="T1304" s="2" t="str">
        <v/>
      </c>
      <c r="U1304" s="12">
        <v>0</v>
      </c>
      <c r="V1304" s="1" t="str">
        <v>Potential Not updated</v>
      </c>
      <c r="W1304" s="13">
        <v>0</v>
      </c>
      <c r="X1304" s="13">
        <v>0</v>
      </c>
      <c r="Y1304" s="13">
        <v>0</v>
      </c>
      <c r="Z1304" s="13">
        <v>0</v>
      </c>
      <c r="AA1304" s="13">
        <v>0</v>
      </c>
      <c r="AB1304" s="13">
        <v>0</v>
      </c>
      <c r="AC1304" s="13">
        <v>0</v>
      </c>
      <c r="AD1304" s="13">
        <v>0</v>
      </c>
      <c r="AE1304" s="13">
        <v>0</v>
      </c>
      <c r="AF1304" s="13">
        <v>0</v>
      </c>
      <c r="AG1304" s="13">
        <v>0</v>
      </c>
      <c r="AH1304" s="13">
        <v>0</v>
      </c>
      <c r="AI1304" s="13">
        <v>0</v>
      </c>
      <c r="AJ1304" s="13">
        <v>0</v>
      </c>
      <c r="AK1304" s="13">
        <v>0</v>
      </c>
      <c r="AL1304" s="13">
        <v>0</v>
      </c>
      <c r="AM1304" s="13">
        <v>0</v>
      </c>
      <c r="AN1304" s="13">
        <v>0</v>
      </c>
      <c r="AO1304" s="13">
        <v>12.1</v>
      </c>
      <c r="AP1304" s="13">
        <v>0</v>
      </c>
      <c r="AQ1304" s="13">
        <v>0</v>
      </c>
      <c r="AR1304" s="13">
        <v>0</v>
      </c>
      <c r="AS1304" s="13">
        <v>21</v>
      </c>
      <c r="AT1304" s="13">
        <v>18</v>
      </c>
      <c r="AU1304" s="13">
        <v>15</v>
      </c>
      <c r="AV1304" s="13">
        <v>0</v>
      </c>
      <c r="AW1304" s="16">
        <f t="shared" si="371"/>
        <v>66.099999999999994</v>
      </c>
      <c r="AX1304" s="16">
        <v>24.2</v>
      </c>
      <c r="AY1304" s="10">
        <f t="shared" si="372"/>
        <v>90.3</v>
      </c>
      <c r="AZ1304" s="10">
        <f>SUM(Z1304:AK1304)</f>
        <v>0</v>
      </c>
      <c r="BA1304" s="10">
        <v>80</v>
      </c>
      <c r="BB1304" s="10">
        <f t="shared" si="373"/>
        <v>13.900000000000006</v>
      </c>
      <c r="BC1304" s="10">
        <f t="shared" si="374"/>
        <v>3.4750000000000014</v>
      </c>
      <c r="BD1304" s="10">
        <f t="shared" si="375"/>
        <v>90.3</v>
      </c>
      <c r="BE1304" s="10">
        <f t="shared" si="366"/>
        <v>-66.099999999999994</v>
      </c>
      <c r="BF1304" s="2" t="s">
        <v>119</v>
      </c>
      <c r="BG1304" s="10">
        <f t="shared" si="376"/>
        <v>4.1375000000000002</v>
      </c>
      <c r="BH1304" s="36" t="s">
        <v>118</v>
      </c>
      <c r="BI1304" s="39" t="str">
        <f t="shared" si="377"/>
        <v/>
      </c>
      <c r="BJ1304" s="39" t="str">
        <f t="shared" si="378"/>
        <v/>
      </c>
      <c r="BK1304" s="16">
        <f>SUM(AR1304:AX1304)</f>
        <v>144.29999999999998</v>
      </c>
      <c r="BL1304" s="10">
        <f>SUM(AL1304:AQ1304)</f>
        <v>12.1</v>
      </c>
      <c r="BM1304" s="12">
        <f t="shared" si="379"/>
        <v>1.5980066445182723</v>
      </c>
      <c r="BN1304" s="12">
        <f t="shared" si="379"/>
        <v>0.13399778516057587</v>
      </c>
      <c r="BO1304" s="9">
        <f t="shared" si="380"/>
        <v>33.1</v>
      </c>
      <c r="BP1304" s="39" t="str">
        <f t="shared" si="381"/>
        <v/>
      </c>
      <c r="BQ1304" s="147"/>
      <c r="BR1304" s="9">
        <f t="shared" si="382"/>
        <v>0</v>
      </c>
      <c r="BS1304" s="9">
        <f t="shared" si="383"/>
        <v>0</v>
      </c>
      <c r="BT1304" s="9">
        <f t="shared" si="384"/>
        <v>0</v>
      </c>
      <c r="BU1304" s="9" t="str">
        <f>IFERROR(_xlfn.XLOOKUP(D1304,Sheet1!B:B,Sheet1!L:L),"")</f>
        <v/>
      </c>
      <c r="BV1304" s="9" t="e">
        <f>_xlfn.XLOOKUP(BU1304,Sheet1!S:S,Sheet1!T:T)</f>
        <v>#N/A</v>
      </c>
      <c r="BW1304" s="9" t="e">
        <f>_xlfn.XLOOKUP(D1304,Sheet1!B:B,Sheet1!M:M)</f>
        <v>#N/A</v>
      </c>
      <c r="BZ1304" s="108">
        <f t="shared" si="385"/>
        <v>24.200000000000003</v>
      </c>
      <c r="CB1304" s="12">
        <f>AW1304/AY1304</f>
        <v>0.73200442967884827</v>
      </c>
      <c r="CC1304" s="12">
        <f>AX1304/AY1304</f>
        <v>0.26799557032115173</v>
      </c>
      <c r="CG1304" s="1" t="str">
        <f>IF(BO1304&lt;80,"Below 80",
IF(BO1304&lt;=120,"80-120",
IF(BO1304&lt;=200,"&gt; 120-200",
IF(BO1304&lt;=300,"&gt;200-300",
IF(BO1304&lt;=500,"&gt;300-500",
"&gt;500")))))</f>
        <v>Below 80</v>
      </c>
      <c r="CH1304" s="1" t="str">
        <f>IFERROR(_xlfn.XLOOKUP(CG1304,Scenario!M:M,Scenario!N:N),"")</f>
        <v/>
      </c>
      <c r="CI1304" s="1" t="str">
        <f t="shared" si="386"/>
        <v>Yes</v>
      </c>
      <c r="CJ1304" s="75">
        <v>3.1999999999999993</v>
      </c>
    </row>
    <row r="1305" spans="1:88" hidden="1">
      <c r="A1305" s="2">
        <v>1304</v>
      </c>
      <c r="B1305" s="2">
        <v>2025</v>
      </c>
      <c r="C1305" s="1">
        <v>0</v>
      </c>
      <c r="D1305" s="37" t="str">
        <v>0015g00001eAXqQAAW</v>
      </c>
      <c r="E1305" s="37" t="str">
        <v>M/S TARA CHAND STEELS</v>
      </c>
      <c r="F1305" s="37" t="str">
        <v>UTTAR PRADESH</v>
      </c>
      <c r="G1305" s="37" t="str">
        <v>LUCKNOW</v>
      </c>
      <c r="H1305" s="37" t="str">
        <v>Bakshi Ka Talab</v>
      </c>
      <c r="I1305" s="37" t="str">
        <v>SHREE LAKSHMAN ROLLING MILL (INDIA) LLP</v>
      </c>
      <c r="J1305" s="37" t="str">
        <v>Deepanshu</v>
      </c>
      <c r="K1305" s="37">
        <v>0</v>
      </c>
      <c r="L1305" s="37" t="str">
        <v>C12815</v>
      </c>
      <c r="M1305" s="37" t="str">
        <v>North</v>
      </c>
      <c r="N1305" s="2">
        <v>226020</v>
      </c>
      <c r="O1305" s="2" t="str">
        <v>09ACMPA1728M1ZF</v>
      </c>
      <c r="P1305" s="2">
        <v>9450001949</v>
      </c>
      <c r="Q1305" s="2" t="str">
        <v>Jul'25</v>
      </c>
      <c r="R1305" s="2">
        <v>2026</v>
      </c>
      <c r="S1305" s="1">
        <v>0</v>
      </c>
      <c r="T1305" s="2">
        <v>400</v>
      </c>
      <c r="U1305" s="12">
        <v>4.2500000000000003E-2</v>
      </c>
      <c r="V1305" s="1" t="str">
        <v>Alien</v>
      </c>
      <c r="W1305" s="13">
        <v>0</v>
      </c>
      <c r="X1305" s="13">
        <v>0</v>
      </c>
      <c r="Y1305" s="13">
        <v>0</v>
      </c>
      <c r="Z1305" s="13">
        <v>0</v>
      </c>
      <c r="AA1305" s="13">
        <v>0</v>
      </c>
      <c r="AB1305" s="13">
        <v>0</v>
      </c>
      <c r="AC1305" s="13">
        <v>0</v>
      </c>
      <c r="AD1305" s="13">
        <v>0</v>
      </c>
      <c r="AE1305" s="13">
        <v>0</v>
      </c>
      <c r="AF1305" s="13">
        <v>0</v>
      </c>
      <c r="AG1305" s="13">
        <v>0</v>
      </c>
      <c r="AH1305" s="13">
        <v>0</v>
      </c>
      <c r="AI1305" s="13">
        <v>0</v>
      </c>
      <c r="AJ1305" s="13">
        <v>0</v>
      </c>
      <c r="AK1305" s="13">
        <v>0</v>
      </c>
      <c r="AL1305" s="13">
        <v>0</v>
      </c>
      <c r="AM1305" s="13">
        <v>0</v>
      </c>
      <c r="AN1305" s="13">
        <v>0</v>
      </c>
      <c r="AO1305" s="13">
        <v>12.05</v>
      </c>
      <c r="AP1305" s="13">
        <v>0</v>
      </c>
      <c r="AQ1305" s="13">
        <v>0</v>
      </c>
      <c r="AR1305" s="13">
        <v>7.86</v>
      </c>
      <c r="AS1305" s="13">
        <v>0</v>
      </c>
      <c r="AT1305" s="13">
        <v>19</v>
      </c>
      <c r="AU1305" s="13">
        <v>32</v>
      </c>
      <c r="AV1305" s="13">
        <v>0</v>
      </c>
      <c r="AW1305" s="16">
        <f t="shared" si="371"/>
        <v>70.91</v>
      </c>
      <c r="AX1305" s="16">
        <v>39.82</v>
      </c>
      <c r="AY1305" s="10">
        <f t="shared" si="372"/>
        <v>110.72999999999999</v>
      </c>
      <c r="AZ1305" s="10">
        <f>SUM(Z1305:AK1305)</f>
        <v>0</v>
      </c>
      <c r="BA1305" s="10">
        <v>70</v>
      </c>
      <c r="BB1305" s="10">
        <f t="shared" si="373"/>
        <v>-0.90999999999999659</v>
      </c>
      <c r="BC1305" s="10">
        <f t="shared" si="374"/>
        <v>-0.22749999999999915</v>
      </c>
      <c r="BD1305" s="10">
        <f t="shared" si="375"/>
        <v>110.72999999999999</v>
      </c>
      <c r="BE1305" s="10">
        <f t="shared" ref="BE1305:BE1368" si="387">AZ1305-AW1305</f>
        <v>-70.91</v>
      </c>
      <c r="BF1305" s="2" t="s">
        <v>119</v>
      </c>
      <c r="BG1305" s="10">
        <f t="shared" si="376"/>
        <v>2.48875</v>
      </c>
      <c r="BH1305" s="36" t="s">
        <v>118</v>
      </c>
      <c r="BI1305" s="39" t="str">
        <f t="shared" si="377"/>
        <v/>
      </c>
      <c r="BJ1305" s="39" t="str">
        <f t="shared" si="378"/>
        <v/>
      </c>
      <c r="BK1305" s="16">
        <f>SUM(AR1305:AX1305)</f>
        <v>169.58999999999997</v>
      </c>
      <c r="BL1305" s="10">
        <f>SUM(AL1305:AQ1305)</f>
        <v>12.05</v>
      </c>
      <c r="BM1305" s="12">
        <f t="shared" si="379"/>
        <v>1.5315632619886208</v>
      </c>
      <c r="BN1305" s="12">
        <f t="shared" si="379"/>
        <v>0.10882326379481623</v>
      </c>
      <c r="BO1305" s="9">
        <f t="shared" si="380"/>
        <v>19.91</v>
      </c>
      <c r="BP1305" s="39" t="str">
        <f t="shared" si="381"/>
        <v/>
      </c>
      <c r="BQ1305" s="147"/>
      <c r="BR1305" s="9">
        <f t="shared" si="382"/>
        <v>0</v>
      </c>
      <c r="BS1305" s="9">
        <f t="shared" si="383"/>
        <v>0</v>
      </c>
      <c r="BT1305" s="9">
        <f t="shared" si="384"/>
        <v>0</v>
      </c>
      <c r="BU1305" s="9" t="str">
        <f>IFERROR(_xlfn.XLOOKUP(D1305,Sheet1!B:B,Sheet1!L:L),"")</f>
        <v/>
      </c>
      <c r="BV1305" s="9" t="e">
        <f>_xlfn.XLOOKUP(BU1305,Sheet1!S:S,Sheet1!T:T)</f>
        <v>#N/A</v>
      </c>
      <c r="BW1305" s="9" t="e">
        <f>_xlfn.XLOOKUP(D1305,Sheet1!B:B,Sheet1!M:M)</f>
        <v>#N/A</v>
      </c>
      <c r="BZ1305" s="108">
        <f t="shared" si="385"/>
        <v>39.819999999999993</v>
      </c>
      <c r="CB1305" s="12">
        <f>AW1305/AY1305</f>
        <v>0.64038652578343724</v>
      </c>
      <c r="CC1305" s="12">
        <f>AX1305/AY1305</f>
        <v>0.35961347421656287</v>
      </c>
      <c r="CG1305" s="1" t="str">
        <f>IF(BO1305&lt;80,"Below 80",
IF(BO1305&lt;=120,"80-120",
IF(BO1305&lt;=200,"&gt; 120-200",
IF(BO1305&lt;=300,"&gt;200-300",
IF(BO1305&lt;=500,"&gt;300-500",
"&gt;500")))))</f>
        <v>Below 80</v>
      </c>
      <c r="CH1305" s="1" t="str">
        <f>IFERROR(_xlfn.XLOOKUP(CG1305,Scenario!M:M,Scenario!N:N),"")</f>
        <v/>
      </c>
      <c r="CI1305" s="1" t="str">
        <f t="shared" si="386"/>
        <v>Yes</v>
      </c>
      <c r="CJ1305" s="75">
        <v>39.82</v>
      </c>
    </row>
    <row r="1306" spans="1:88" hidden="1">
      <c r="A1306" s="2">
        <v>1305</v>
      </c>
      <c r="B1306" s="2">
        <v>2025</v>
      </c>
      <c r="C1306" s="1">
        <v>0</v>
      </c>
      <c r="D1306" s="37" t="str">
        <v>001J100000VnrO2IAJ</v>
      </c>
      <c r="E1306" s="37" t="str">
        <v>M/S. SOURAV ENTERPRISE</v>
      </c>
      <c r="F1306" s="37" t="str">
        <v>WEST BENGAL</v>
      </c>
      <c r="G1306" s="37" t="str">
        <v>NADIA</v>
      </c>
      <c r="H1306" s="37">
        <v>0</v>
      </c>
      <c r="I1306" s="37" t="str">
        <v>NERIUM MULTICOM LLP</v>
      </c>
      <c r="J1306" s="37" t="str">
        <v>Ragon Poddar</v>
      </c>
      <c r="K1306" s="37">
        <v>0</v>
      </c>
      <c r="L1306" s="37" t="str">
        <v>001J100000RytAcIAJ</v>
      </c>
      <c r="M1306" s="37" t="str">
        <v>East</v>
      </c>
      <c r="N1306" s="2">
        <v>741402</v>
      </c>
      <c r="O1306" s="2" t="str">
        <v>19CKXPB6248N1Z8</v>
      </c>
      <c r="P1306" s="2">
        <v>8617076951</v>
      </c>
      <c r="Q1306" s="2" t="str">
        <v>Jul'25</v>
      </c>
      <c r="R1306" s="2">
        <v>2026</v>
      </c>
      <c r="S1306" s="1">
        <v>0</v>
      </c>
      <c r="T1306" s="2" t="str">
        <v/>
      </c>
      <c r="U1306" s="12">
        <v>0</v>
      </c>
      <c r="V1306" s="1" t="str">
        <v>Potential Not updated</v>
      </c>
      <c r="W1306" s="13">
        <v>0</v>
      </c>
      <c r="X1306" s="13">
        <v>0</v>
      </c>
      <c r="Y1306" s="13">
        <v>0</v>
      </c>
      <c r="Z1306" s="13">
        <v>0</v>
      </c>
      <c r="AA1306" s="13">
        <v>0</v>
      </c>
      <c r="AB1306" s="13">
        <v>0</v>
      </c>
      <c r="AC1306" s="13">
        <v>0</v>
      </c>
      <c r="AD1306" s="13">
        <v>0</v>
      </c>
      <c r="AE1306" s="13">
        <v>0</v>
      </c>
      <c r="AF1306" s="13">
        <v>0</v>
      </c>
      <c r="AG1306" s="13">
        <v>0</v>
      </c>
      <c r="AH1306" s="13">
        <v>0</v>
      </c>
      <c r="AI1306" s="13">
        <v>0</v>
      </c>
      <c r="AJ1306" s="13">
        <v>0</v>
      </c>
      <c r="AK1306" s="13">
        <v>0</v>
      </c>
      <c r="AL1306" s="13">
        <v>0</v>
      </c>
      <c r="AM1306" s="13">
        <v>0</v>
      </c>
      <c r="AN1306" s="13">
        <v>0</v>
      </c>
      <c r="AO1306" s="13">
        <v>24.82</v>
      </c>
      <c r="AP1306" s="13">
        <v>0</v>
      </c>
      <c r="AQ1306" s="13">
        <v>18.98</v>
      </c>
      <c r="AR1306" s="13">
        <v>0</v>
      </c>
      <c r="AS1306" s="13">
        <v>0</v>
      </c>
      <c r="AT1306" s="13">
        <v>0</v>
      </c>
      <c r="AU1306" s="13">
        <v>0</v>
      </c>
      <c r="AV1306" s="13">
        <v>0</v>
      </c>
      <c r="AW1306" s="16">
        <f t="shared" si="371"/>
        <v>43.8</v>
      </c>
      <c r="AX1306" s="16">
        <v>87.6</v>
      </c>
      <c r="AY1306" s="10">
        <f t="shared" si="372"/>
        <v>131.39999999999998</v>
      </c>
      <c r="AZ1306" s="10">
        <f>SUM(Z1306:AK1306)</f>
        <v>0</v>
      </c>
      <c r="BA1306" s="10">
        <v>125</v>
      </c>
      <c r="BB1306" s="10">
        <f t="shared" si="373"/>
        <v>81.2</v>
      </c>
      <c r="BC1306" s="10">
        <f t="shared" si="374"/>
        <v>20.3</v>
      </c>
      <c r="BD1306" s="10">
        <f t="shared" si="375"/>
        <v>131.39999999999998</v>
      </c>
      <c r="BE1306" s="10">
        <f t="shared" si="387"/>
        <v>-43.8</v>
      </c>
      <c r="BF1306" s="2" t="s">
        <v>119</v>
      </c>
      <c r="BG1306" s="10">
        <f t="shared" si="376"/>
        <v>5.4749999999999996</v>
      </c>
      <c r="BH1306" s="36" t="s">
        <v>118</v>
      </c>
      <c r="BI1306" s="39" t="str">
        <f t="shared" si="377"/>
        <v/>
      </c>
      <c r="BJ1306" s="39" t="str">
        <f t="shared" si="378"/>
        <v/>
      </c>
      <c r="BK1306" s="16">
        <f>SUM(AR1306:AX1306)</f>
        <v>131.39999999999998</v>
      </c>
      <c r="BL1306" s="10">
        <f>SUM(AL1306:AQ1306)</f>
        <v>43.8</v>
      </c>
      <c r="BM1306" s="12">
        <f t="shared" si="379"/>
        <v>1</v>
      </c>
      <c r="BN1306" s="12">
        <f t="shared" si="379"/>
        <v>0.33333333333333337</v>
      </c>
      <c r="BO1306" s="9">
        <f t="shared" si="380"/>
        <v>43.8</v>
      </c>
      <c r="BP1306" s="39" t="str">
        <f t="shared" si="381"/>
        <v/>
      </c>
      <c r="BQ1306" s="147"/>
      <c r="BR1306" s="9">
        <f t="shared" si="382"/>
        <v>0</v>
      </c>
      <c r="BS1306" s="9">
        <f t="shared" si="383"/>
        <v>0</v>
      </c>
      <c r="BT1306" s="9">
        <f t="shared" si="384"/>
        <v>0</v>
      </c>
      <c r="BU1306" s="9" t="str">
        <f>IFERROR(_xlfn.XLOOKUP(D1306,Sheet1!B:B,Sheet1!L:L),"")</f>
        <v/>
      </c>
      <c r="BV1306" s="9" t="e">
        <f>_xlfn.XLOOKUP(BU1306,Sheet1!S:S,Sheet1!T:T)</f>
        <v>#N/A</v>
      </c>
      <c r="BW1306" s="9" t="e">
        <f>_xlfn.XLOOKUP(D1306,Sheet1!B:B,Sheet1!M:M)</f>
        <v>#N/A</v>
      </c>
      <c r="BZ1306" s="108">
        <f t="shared" si="385"/>
        <v>87.59999999999998</v>
      </c>
      <c r="CB1306" s="12">
        <f>AW1306/AY1306</f>
        <v>0.33333333333333337</v>
      </c>
      <c r="CC1306" s="12">
        <f>AX1306/AY1306</f>
        <v>0.66666666666666674</v>
      </c>
      <c r="CG1306" s="1" t="str">
        <f>IF(BO1306&lt;80,"Below 80",
IF(BO1306&lt;=120,"80-120",
IF(BO1306&lt;=200,"&gt; 120-200",
IF(BO1306&lt;=300,"&gt;200-300",
IF(BO1306&lt;=500,"&gt;300-500",
"&gt;500")))))</f>
        <v>Below 80</v>
      </c>
      <c r="CH1306" s="1" t="str">
        <f>IFERROR(_xlfn.XLOOKUP(CG1306,Scenario!M:M,Scenario!N:N),"")</f>
        <v/>
      </c>
      <c r="CI1306" s="1" t="str">
        <f t="shared" si="386"/>
        <v>Yes</v>
      </c>
      <c r="CJ1306" s="75">
        <v>87.6</v>
      </c>
    </row>
    <row r="1307" spans="1:88" hidden="1">
      <c r="A1307" s="2">
        <v>1306</v>
      </c>
      <c r="B1307" s="2">
        <v>2025</v>
      </c>
      <c r="C1307" s="1">
        <v>0</v>
      </c>
      <c r="D1307" s="37" t="str">
        <v>0015g00001YOP0CAAX</v>
      </c>
      <c r="E1307" s="37" t="str">
        <v>M/S  ARTH STEEL</v>
      </c>
      <c r="F1307" s="37" t="str">
        <v>UTTAR PRADESH</v>
      </c>
      <c r="G1307" s="37" t="str">
        <v>LUCKNOW</v>
      </c>
      <c r="H1307" s="37" t="str">
        <v>Bakshi Ka Talab</v>
      </c>
      <c r="I1307" s="37" t="str">
        <v>SHREE LAKSHMAN ROLLING MILL (INDIA) LLP</v>
      </c>
      <c r="J1307" s="37" t="str">
        <v>Deepanshu</v>
      </c>
      <c r="K1307" s="37">
        <v>0</v>
      </c>
      <c r="L1307" s="37" t="str">
        <v>C12815</v>
      </c>
      <c r="M1307" s="37" t="str">
        <v>North</v>
      </c>
      <c r="N1307" s="2">
        <v>226026</v>
      </c>
      <c r="O1307" s="2" t="str">
        <v>09AIDPG6725H1Z9</v>
      </c>
      <c r="P1307" s="2">
        <v>9415137494</v>
      </c>
      <c r="Q1307" s="2" t="str">
        <v>Jul'25</v>
      </c>
      <c r="R1307" s="2">
        <v>2026</v>
      </c>
      <c r="S1307" s="1">
        <v>0</v>
      </c>
      <c r="T1307" s="2">
        <v>150</v>
      </c>
      <c r="U1307" s="12">
        <v>0</v>
      </c>
      <c r="V1307" s="1" t="str">
        <v>Challenger</v>
      </c>
      <c r="W1307" s="13">
        <v>0</v>
      </c>
      <c r="X1307" s="13">
        <v>0</v>
      </c>
      <c r="Y1307" s="13">
        <v>0</v>
      </c>
      <c r="Z1307" s="13">
        <v>0</v>
      </c>
      <c r="AA1307" s="13">
        <v>0</v>
      </c>
      <c r="AB1307" s="13">
        <v>0</v>
      </c>
      <c r="AC1307" s="13">
        <v>0</v>
      </c>
      <c r="AD1307" s="13">
        <v>0</v>
      </c>
      <c r="AE1307" s="13">
        <v>0</v>
      </c>
      <c r="AF1307" s="13">
        <v>0</v>
      </c>
      <c r="AG1307" s="13">
        <v>0</v>
      </c>
      <c r="AH1307" s="13">
        <v>0</v>
      </c>
      <c r="AI1307" s="13">
        <v>0</v>
      </c>
      <c r="AJ1307" s="13">
        <v>0</v>
      </c>
      <c r="AK1307" s="13">
        <v>0</v>
      </c>
      <c r="AL1307" s="13">
        <v>0</v>
      </c>
      <c r="AM1307" s="13">
        <v>0</v>
      </c>
      <c r="AN1307" s="13">
        <v>0</v>
      </c>
      <c r="AO1307" s="13">
        <v>12.06</v>
      </c>
      <c r="AP1307" s="13">
        <v>8.23</v>
      </c>
      <c r="AQ1307" s="13">
        <v>0</v>
      </c>
      <c r="AR1307" s="13">
        <v>0</v>
      </c>
      <c r="AS1307" s="13">
        <v>0</v>
      </c>
      <c r="AT1307" s="13">
        <v>0</v>
      </c>
      <c r="AU1307" s="13">
        <v>0</v>
      </c>
      <c r="AV1307" s="13">
        <v>0</v>
      </c>
      <c r="AW1307" s="16">
        <f t="shared" si="371"/>
        <v>20.29</v>
      </c>
      <c r="AX1307" s="16">
        <v>40.58</v>
      </c>
      <c r="AY1307" s="10">
        <f t="shared" si="372"/>
        <v>60.87</v>
      </c>
      <c r="AZ1307" s="10">
        <f>SUM(Z1307:AK1307)</f>
        <v>0</v>
      </c>
      <c r="BA1307" s="10">
        <v>50</v>
      </c>
      <c r="BB1307" s="10">
        <f t="shared" si="373"/>
        <v>29.71</v>
      </c>
      <c r="BC1307" s="10">
        <f t="shared" si="374"/>
        <v>7.4275000000000002</v>
      </c>
      <c r="BD1307" s="10">
        <f t="shared" si="375"/>
        <v>60.87</v>
      </c>
      <c r="BE1307" s="10">
        <f t="shared" si="387"/>
        <v>-20.29</v>
      </c>
      <c r="BF1307" s="2" t="s">
        <v>119</v>
      </c>
      <c r="BG1307" s="10">
        <f t="shared" si="376"/>
        <v>2.5362499999999999</v>
      </c>
      <c r="BH1307" s="36" t="s">
        <v>118</v>
      </c>
      <c r="BI1307" s="39" t="str">
        <f t="shared" si="377"/>
        <v/>
      </c>
      <c r="BJ1307" s="39" t="str">
        <f t="shared" si="378"/>
        <v/>
      </c>
      <c r="BK1307" s="16">
        <f>SUM(AR1307:AX1307)</f>
        <v>60.87</v>
      </c>
      <c r="BL1307" s="10">
        <f>SUM(AL1307:AQ1307)</f>
        <v>20.29</v>
      </c>
      <c r="BM1307" s="12">
        <f t="shared" si="379"/>
        <v>1</v>
      </c>
      <c r="BN1307" s="12">
        <f t="shared" si="379"/>
        <v>0.33333333333333331</v>
      </c>
      <c r="BO1307" s="9">
        <f t="shared" si="380"/>
        <v>20.29</v>
      </c>
      <c r="BP1307" s="39" t="str">
        <f t="shared" si="381"/>
        <v/>
      </c>
      <c r="BQ1307" s="147"/>
      <c r="BR1307" s="9">
        <f t="shared" si="382"/>
        <v>0</v>
      </c>
      <c r="BS1307" s="9">
        <f t="shared" si="383"/>
        <v>0</v>
      </c>
      <c r="BT1307" s="9">
        <f t="shared" si="384"/>
        <v>0</v>
      </c>
      <c r="BU1307" s="9" t="str">
        <f>IFERROR(_xlfn.XLOOKUP(D1307,Sheet1!B:B,Sheet1!L:L),"")</f>
        <v/>
      </c>
      <c r="BV1307" s="9" t="e">
        <f>_xlfn.XLOOKUP(BU1307,Sheet1!S:S,Sheet1!T:T)</f>
        <v>#N/A</v>
      </c>
      <c r="BW1307" s="9" t="e">
        <f>_xlfn.XLOOKUP(D1307,Sheet1!B:B,Sheet1!M:M)</f>
        <v>#N/A</v>
      </c>
      <c r="BZ1307" s="108">
        <f t="shared" si="385"/>
        <v>40.58</v>
      </c>
      <c r="CB1307" s="12">
        <f>AW1307/AY1307</f>
        <v>0.33333333333333331</v>
      </c>
      <c r="CC1307" s="12">
        <f>AX1307/AY1307</f>
        <v>0.66666666666666663</v>
      </c>
      <c r="CG1307" s="1" t="str">
        <f>IF(BO1307&lt;80,"Below 80",
IF(BO1307&lt;=120,"80-120",
IF(BO1307&lt;=200,"&gt; 120-200",
IF(BO1307&lt;=300,"&gt;200-300",
IF(BO1307&lt;=500,"&gt;300-500",
"&gt;500")))))</f>
        <v>Below 80</v>
      </c>
      <c r="CH1307" s="1" t="str">
        <f>IFERROR(_xlfn.XLOOKUP(CG1307,Scenario!M:M,Scenario!N:N),"")</f>
        <v/>
      </c>
      <c r="CI1307" s="1" t="str">
        <f t="shared" si="386"/>
        <v>Yes</v>
      </c>
      <c r="CJ1307" s="75">
        <v>40.58</v>
      </c>
    </row>
    <row r="1308" spans="1:88" hidden="1">
      <c r="A1308" s="2">
        <v>1307</v>
      </c>
      <c r="B1308" s="2">
        <v>2025</v>
      </c>
      <c r="C1308" s="1">
        <v>0</v>
      </c>
      <c r="D1308" s="37" t="str">
        <v>001fw000002aUV3AAM</v>
      </c>
      <c r="E1308" s="37" t="str">
        <v>SRIKHETRA ENTERPRISERS</v>
      </c>
      <c r="F1308" s="37" t="str">
        <v>ODISHA</v>
      </c>
      <c r="G1308" s="37" t="str">
        <v>KHORDHA</v>
      </c>
      <c r="H1308" s="37">
        <v>0</v>
      </c>
      <c r="I1308" s="37" t="str">
        <v>Niyati Udyog Private Limited</v>
      </c>
      <c r="J1308" s="37" t="str">
        <v>Bidyut Ranjan Mishra</v>
      </c>
      <c r="K1308" s="37">
        <v>0</v>
      </c>
      <c r="L1308" s="37" t="str">
        <v>C13293</v>
      </c>
      <c r="M1308" s="37" t="str">
        <v>Central</v>
      </c>
      <c r="N1308" s="2">
        <v>751002</v>
      </c>
      <c r="O1308" s="2" t="str">
        <v>21CIVPS9040R1Z8</v>
      </c>
      <c r="P1308" s="2">
        <v>7002113004</v>
      </c>
      <c r="Q1308" s="2" t="str">
        <v>Jul'25</v>
      </c>
      <c r="R1308" s="2">
        <v>2026</v>
      </c>
      <c r="S1308" s="1">
        <v>0</v>
      </c>
      <c r="T1308" s="2">
        <v>80</v>
      </c>
      <c r="U1308" s="12">
        <v>5.8833333333333328E-2</v>
      </c>
      <c r="V1308" s="1" t="str">
        <v>Challenger</v>
      </c>
      <c r="W1308" s="13">
        <v>0</v>
      </c>
      <c r="X1308" s="13">
        <v>0</v>
      </c>
      <c r="Y1308" s="13">
        <v>0</v>
      </c>
      <c r="Z1308" s="13">
        <v>0</v>
      </c>
      <c r="AA1308" s="13">
        <v>0</v>
      </c>
      <c r="AB1308" s="13">
        <v>0</v>
      </c>
      <c r="AC1308" s="13">
        <v>0</v>
      </c>
      <c r="AD1308" s="13">
        <v>0</v>
      </c>
      <c r="AE1308" s="13">
        <v>0</v>
      </c>
      <c r="AF1308" s="13">
        <v>0</v>
      </c>
      <c r="AG1308" s="13">
        <v>0</v>
      </c>
      <c r="AH1308" s="13">
        <v>0</v>
      </c>
      <c r="AI1308" s="13">
        <v>0</v>
      </c>
      <c r="AJ1308" s="13">
        <v>0</v>
      </c>
      <c r="AK1308" s="13">
        <v>0</v>
      </c>
      <c r="AL1308" s="13">
        <v>0</v>
      </c>
      <c r="AM1308" s="13">
        <v>0</v>
      </c>
      <c r="AN1308" s="13">
        <v>0</v>
      </c>
      <c r="AO1308" s="13">
        <v>3.2</v>
      </c>
      <c r="AP1308" s="13">
        <v>3.69</v>
      </c>
      <c r="AQ1308" s="13">
        <v>2.2000000000000002</v>
      </c>
      <c r="AR1308" s="13">
        <v>2.0099999999999998</v>
      </c>
      <c r="AS1308" s="13">
        <v>3.51</v>
      </c>
      <c r="AT1308" s="13">
        <v>6.61</v>
      </c>
      <c r="AU1308" s="13">
        <v>4</v>
      </c>
      <c r="AV1308" s="13">
        <v>3.51</v>
      </c>
      <c r="AW1308" s="16">
        <f t="shared" si="371"/>
        <v>25.22</v>
      </c>
      <c r="AX1308" s="16">
        <v>22.2</v>
      </c>
      <c r="AY1308" s="10">
        <f t="shared" si="372"/>
        <v>47.42</v>
      </c>
      <c r="AZ1308" s="10">
        <f>SUM(Z1308:AK1308)</f>
        <v>0</v>
      </c>
      <c r="BA1308" s="10">
        <v>50</v>
      </c>
      <c r="BB1308" s="10">
        <f t="shared" si="373"/>
        <v>24.78</v>
      </c>
      <c r="BC1308" s="10">
        <f t="shared" si="374"/>
        <v>6.1950000000000003</v>
      </c>
      <c r="BD1308" s="10">
        <f t="shared" si="375"/>
        <v>47.42</v>
      </c>
      <c r="BE1308" s="10">
        <f t="shared" si="387"/>
        <v>-25.22</v>
      </c>
      <c r="BF1308" s="2" t="s">
        <v>119</v>
      </c>
      <c r="BG1308" s="10">
        <f t="shared" si="376"/>
        <v>1.8262499999999999</v>
      </c>
      <c r="BH1308" s="36" t="s">
        <v>118</v>
      </c>
      <c r="BI1308" s="39" t="str">
        <f t="shared" si="377"/>
        <v/>
      </c>
      <c r="BJ1308" s="39" t="str">
        <f t="shared" si="378"/>
        <v/>
      </c>
      <c r="BK1308" s="16">
        <f>SUM(AR1308:AX1308)</f>
        <v>67.06</v>
      </c>
      <c r="BL1308" s="10">
        <f>SUM(AL1308:AQ1308)</f>
        <v>9.09</v>
      </c>
      <c r="BM1308" s="12">
        <f t="shared" si="379"/>
        <v>1.4141712357654999</v>
      </c>
      <c r="BN1308" s="12">
        <f t="shared" si="379"/>
        <v>0.19169126950653731</v>
      </c>
      <c r="BO1308" s="9">
        <f t="shared" si="380"/>
        <v>14.61</v>
      </c>
      <c r="BP1308" s="39" t="str">
        <f t="shared" si="381"/>
        <v/>
      </c>
      <c r="BQ1308" s="147"/>
      <c r="BR1308" s="9">
        <f t="shared" si="382"/>
        <v>0</v>
      </c>
      <c r="BS1308" s="9">
        <f t="shared" si="383"/>
        <v>0</v>
      </c>
      <c r="BT1308" s="9">
        <f t="shared" si="384"/>
        <v>0</v>
      </c>
      <c r="BU1308" s="9" t="str">
        <f>IFERROR(_xlfn.XLOOKUP(D1308,Sheet1!B:B,Sheet1!L:L),"")</f>
        <v/>
      </c>
      <c r="BV1308" s="9" t="e">
        <f>_xlfn.XLOOKUP(BU1308,Sheet1!S:S,Sheet1!T:T)</f>
        <v>#N/A</v>
      </c>
      <c r="BW1308" s="9" t="e">
        <f>_xlfn.XLOOKUP(D1308,Sheet1!B:B,Sheet1!M:M)</f>
        <v>#N/A</v>
      </c>
      <c r="BZ1308" s="108">
        <f t="shared" si="385"/>
        <v>22.200000000000003</v>
      </c>
      <c r="CB1308" s="12">
        <f>AW1308/AY1308</f>
        <v>0.53184310417545333</v>
      </c>
      <c r="CC1308" s="12">
        <f>AX1308/AY1308</f>
        <v>0.46815689582454656</v>
      </c>
      <c r="CG1308" s="1" t="str">
        <f>IF(BO1308&lt;80,"Below 80",
IF(BO1308&lt;=120,"80-120",
IF(BO1308&lt;=200,"&gt; 120-200",
IF(BO1308&lt;=300,"&gt;200-300",
IF(BO1308&lt;=500,"&gt;300-500",
"&gt;500")))))</f>
        <v>Below 80</v>
      </c>
      <c r="CH1308" s="1" t="str">
        <f>IFERROR(_xlfn.XLOOKUP(CG1308,Scenario!M:M,Scenario!N:N),"")</f>
        <v/>
      </c>
      <c r="CI1308" s="1" t="str">
        <f t="shared" si="386"/>
        <v>Yes</v>
      </c>
      <c r="CJ1308" s="75">
        <v>18.689999999999998</v>
      </c>
    </row>
    <row r="1309" spans="1:88" hidden="1">
      <c r="A1309" s="2">
        <v>1308</v>
      </c>
      <c r="B1309" s="2">
        <v>2025</v>
      </c>
      <c r="C1309" s="1">
        <v>0</v>
      </c>
      <c r="D1309" s="37" t="str">
        <v>0015g00001c4QhrAAE</v>
      </c>
      <c r="E1309" s="37" t="str">
        <v>RAJ STEELS</v>
      </c>
      <c r="F1309" s="37" t="str">
        <v>RAJASTHAN</v>
      </c>
      <c r="G1309" s="37" t="str">
        <v>NAGAUR</v>
      </c>
      <c r="H1309" s="37" t="str">
        <v>Nagaur</v>
      </c>
      <c r="I1309" s="37" t="str">
        <v>Swastik Tradevision Pvt. Ltd.</v>
      </c>
      <c r="J1309" s="37" t="str">
        <v>Ravi Kumar Kulmi</v>
      </c>
      <c r="K1309" s="37">
        <v>0</v>
      </c>
      <c r="L1309" s="37" t="str">
        <v>C12822</v>
      </c>
      <c r="M1309" s="37" t="str">
        <v>North</v>
      </c>
      <c r="N1309" s="2">
        <v>341001</v>
      </c>
      <c r="O1309" s="2" t="str">
        <v>08AACPL9499G1Z5</v>
      </c>
      <c r="P1309" s="2">
        <v>9414350500</v>
      </c>
      <c r="Q1309" s="2" t="str">
        <v>Feb'24</v>
      </c>
      <c r="R1309" s="2">
        <v>2025</v>
      </c>
      <c r="S1309" s="1">
        <v>0</v>
      </c>
      <c r="T1309" s="2">
        <v>300</v>
      </c>
      <c r="U1309" s="12">
        <v>0.11779999999999999</v>
      </c>
      <c r="V1309" s="1" t="str">
        <v>Super Star</v>
      </c>
      <c r="W1309" s="13">
        <v>0</v>
      </c>
      <c r="X1309" s="13">
        <v>0</v>
      </c>
      <c r="Y1309" s="13">
        <v>0</v>
      </c>
      <c r="Z1309" s="13">
        <v>0</v>
      </c>
      <c r="AA1309" s="13">
        <v>0</v>
      </c>
      <c r="AB1309" s="13">
        <v>0</v>
      </c>
      <c r="AC1309" s="13">
        <v>0</v>
      </c>
      <c r="AD1309" s="13">
        <v>0</v>
      </c>
      <c r="AE1309" s="13">
        <v>0</v>
      </c>
      <c r="AF1309" s="13">
        <v>0</v>
      </c>
      <c r="AG1309" s="13">
        <v>0</v>
      </c>
      <c r="AH1309" s="13">
        <v>0</v>
      </c>
      <c r="AI1309" s="13">
        <v>0</v>
      </c>
      <c r="AJ1309" s="13">
        <v>0</v>
      </c>
      <c r="AK1309" s="13">
        <v>0</v>
      </c>
      <c r="AL1309" s="13">
        <v>20</v>
      </c>
      <c r="AM1309" s="13">
        <v>20</v>
      </c>
      <c r="AN1309" s="13">
        <v>40</v>
      </c>
      <c r="AO1309" s="13">
        <v>40.04</v>
      </c>
      <c r="AP1309" s="13">
        <v>59.92</v>
      </c>
      <c r="AQ1309" s="13">
        <v>19.95</v>
      </c>
      <c r="AR1309" s="13">
        <v>20.07</v>
      </c>
      <c r="AS1309" s="13">
        <v>19.97</v>
      </c>
      <c r="AT1309" s="13">
        <v>40.04</v>
      </c>
      <c r="AU1309" s="13">
        <v>46</v>
      </c>
      <c r="AV1309" s="13">
        <v>19.98</v>
      </c>
      <c r="AW1309" s="16">
        <f t="shared" si="371"/>
        <v>325.98999999999995</v>
      </c>
      <c r="AX1309" s="16">
        <v>361.02</v>
      </c>
      <c r="AY1309" s="10">
        <v>501</v>
      </c>
      <c r="AZ1309" s="10">
        <f>SUM(Z1309:AK1309)</f>
        <v>0</v>
      </c>
      <c r="BA1309" s="10">
        <v>501</v>
      </c>
      <c r="BB1309" s="10">
        <f t="shared" si="373"/>
        <v>175.01000000000005</v>
      </c>
      <c r="BC1309" s="10">
        <f t="shared" si="374"/>
        <v>43.752500000000012</v>
      </c>
      <c r="BD1309" s="10">
        <f t="shared" si="375"/>
        <v>501</v>
      </c>
      <c r="BE1309" s="10">
        <f t="shared" si="387"/>
        <v>-325.98999999999995</v>
      </c>
      <c r="BF1309" s="2" t="s">
        <v>119</v>
      </c>
      <c r="BG1309" s="10">
        <f t="shared" si="376"/>
        <v>29.993749999999995</v>
      </c>
      <c r="BH1309" s="36" t="s">
        <v>118</v>
      </c>
      <c r="BI1309" s="39" t="str">
        <f t="shared" si="377"/>
        <v>C</v>
      </c>
      <c r="BJ1309" s="39" t="str">
        <f t="shared" si="378"/>
        <v>C</v>
      </c>
      <c r="BK1309" s="16">
        <f>SUM(AR1309:AX1309)</f>
        <v>833.06999999999994</v>
      </c>
      <c r="BL1309" s="10">
        <f>SUM(AL1309:AQ1309)</f>
        <v>199.90999999999997</v>
      </c>
      <c r="BM1309" s="12">
        <f t="shared" si="379"/>
        <v>1.662814371257485</v>
      </c>
      <c r="BN1309" s="12">
        <f t="shared" si="379"/>
        <v>0.39902195608782431</v>
      </c>
      <c r="BO1309" s="9">
        <f t="shared" si="380"/>
        <v>239.94999999999996</v>
      </c>
      <c r="BP1309" s="39" t="str">
        <f t="shared" si="381"/>
        <v>A</v>
      </c>
      <c r="BQ1309" s="147"/>
      <c r="BR1309" s="9">
        <f t="shared" si="382"/>
        <v>0</v>
      </c>
      <c r="BS1309" s="9">
        <f t="shared" si="383"/>
        <v>0</v>
      </c>
      <c r="BT1309" s="9">
        <f t="shared" si="384"/>
        <v>0</v>
      </c>
      <c r="BU1309" s="9" t="str">
        <f>IFERROR(_xlfn.XLOOKUP(D1309,Sheet1!B:B,Sheet1!L:L),"")</f>
        <v/>
      </c>
      <c r="BV1309" s="9" t="e">
        <f>_xlfn.XLOOKUP(BU1309,Sheet1!S:S,Sheet1!T:T)</f>
        <v>#N/A</v>
      </c>
      <c r="BW1309" s="9" t="e">
        <f>_xlfn.XLOOKUP(D1309,Sheet1!B:B,Sheet1!M:M)</f>
        <v>#N/A</v>
      </c>
      <c r="BX1309" s="11" t="s">
        <v>123</v>
      </c>
      <c r="BY1309" s="1">
        <v>501</v>
      </c>
      <c r="BZ1309" s="108">
        <f t="shared" si="385"/>
        <v>175.01000000000005</v>
      </c>
      <c r="CB1309" s="12">
        <f>AW1309/AY1309</f>
        <v>0.65067864271457077</v>
      </c>
      <c r="CC1309" s="12">
        <f>AX1309/AY1309</f>
        <v>0.72059880239520957</v>
      </c>
      <c r="CG1309" s="1" t="str">
        <f>IF(BO1309&lt;80,"Below 80",
IF(BO1309&lt;=120,"80-120",
IF(BO1309&lt;=200,"&gt; 120-200",
IF(BO1309&lt;=300,"&gt;200-300",
IF(BO1309&lt;=500,"&gt;300-500",
"&gt;500")))))</f>
        <v>&gt;200-300</v>
      </c>
      <c r="CH1309" s="1" t="str">
        <f>IFERROR(_xlfn.XLOOKUP(CG1309,Scenario!M:M,Scenario!N:N),"")</f>
        <v>C</v>
      </c>
      <c r="CI1309" s="1" t="b">
        <f t="shared" si="386"/>
        <v>0</v>
      </c>
      <c r="CJ1309" s="75">
        <v>341.04999999999995</v>
      </c>
    </row>
    <row r="1310" spans="1:88" hidden="1">
      <c r="A1310" s="2">
        <v>1309</v>
      </c>
      <c r="B1310" s="2">
        <v>2025</v>
      </c>
      <c r="C1310" s="1">
        <v>0</v>
      </c>
      <c r="D1310" s="37" t="str">
        <v>0015g00001UBHhrAAH</v>
      </c>
      <c r="E1310" s="37" t="str">
        <v>GOYAL TRADERS</v>
      </c>
      <c r="F1310" s="37" t="str">
        <v>RAJASTHAN</v>
      </c>
      <c r="G1310" s="37" t="str">
        <v>KARAULI</v>
      </c>
      <c r="H1310" s="37" t="str">
        <v>Hindaun</v>
      </c>
      <c r="I1310" s="37" t="str">
        <v>Swastik Tradevision Pvt. Ltd.</v>
      </c>
      <c r="J1310" s="37" t="str">
        <v>Ravi Kumar Kulmi</v>
      </c>
      <c r="K1310" s="37">
        <v>0</v>
      </c>
      <c r="L1310" s="37" t="str">
        <v>C12822</v>
      </c>
      <c r="M1310" s="37" t="str">
        <v>North</v>
      </c>
      <c r="N1310" s="2">
        <v>322230</v>
      </c>
      <c r="O1310" s="2" t="str">
        <v>08ABIPG6779M1ZW</v>
      </c>
      <c r="P1310" s="2">
        <v>9828047815</v>
      </c>
      <c r="Q1310" s="2" t="str">
        <v>Jul'25</v>
      </c>
      <c r="R1310" s="2">
        <v>2026</v>
      </c>
      <c r="S1310" s="1">
        <v>0</v>
      </c>
      <c r="T1310" s="2">
        <v>100</v>
      </c>
      <c r="U1310" s="12">
        <v>0.1993</v>
      </c>
      <c r="V1310" s="1" t="str">
        <v>Star</v>
      </c>
      <c r="W1310" s="13">
        <v>0</v>
      </c>
      <c r="X1310" s="13">
        <v>0</v>
      </c>
      <c r="Y1310" s="13">
        <v>0</v>
      </c>
      <c r="Z1310" s="13">
        <v>0</v>
      </c>
      <c r="AA1310" s="13">
        <v>0</v>
      </c>
      <c r="AB1310" s="13">
        <v>0</v>
      </c>
      <c r="AC1310" s="13">
        <v>0</v>
      </c>
      <c r="AD1310" s="13">
        <v>0</v>
      </c>
      <c r="AE1310" s="13">
        <v>0</v>
      </c>
      <c r="AF1310" s="13">
        <v>0</v>
      </c>
      <c r="AG1310" s="13">
        <v>0</v>
      </c>
      <c r="AH1310" s="13">
        <v>0</v>
      </c>
      <c r="AI1310" s="13">
        <v>0</v>
      </c>
      <c r="AJ1310" s="13">
        <v>0</v>
      </c>
      <c r="AK1310" s="13">
        <v>0</v>
      </c>
      <c r="AL1310" s="13">
        <v>0</v>
      </c>
      <c r="AM1310" s="13">
        <v>0</v>
      </c>
      <c r="AN1310" s="13">
        <v>0</v>
      </c>
      <c r="AO1310" s="13">
        <v>28</v>
      </c>
      <c r="AP1310" s="13">
        <v>0</v>
      </c>
      <c r="AQ1310" s="13">
        <v>20.059999999999999</v>
      </c>
      <c r="AR1310" s="13">
        <v>17.989999999999998</v>
      </c>
      <c r="AS1310" s="13">
        <v>17.96</v>
      </c>
      <c r="AT1310" s="13">
        <v>41.79</v>
      </c>
      <c r="AU1310" s="13">
        <v>18</v>
      </c>
      <c r="AV1310" s="13">
        <v>0</v>
      </c>
      <c r="AW1310" s="16">
        <f t="shared" si="371"/>
        <v>143.79999999999998</v>
      </c>
      <c r="AX1310" s="16">
        <v>132.1</v>
      </c>
      <c r="AY1310" s="10">
        <f t="shared" si="372"/>
        <v>275.89999999999998</v>
      </c>
      <c r="AZ1310" s="10">
        <f>SUM(Z1310:AK1310)</f>
        <v>0</v>
      </c>
      <c r="BA1310" s="10">
        <v>200</v>
      </c>
      <c r="BB1310" s="10">
        <f t="shared" si="373"/>
        <v>56.200000000000017</v>
      </c>
      <c r="BC1310" s="10">
        <f t="shared" si="374"/>
        <v>14.050000000000004</v>
      </c>
      <c r="BD1310" s="10">
        <f t="shared" si="375"/>
        <v>275.89999999999998</v>
      </c>
      <c r="BE1310" s="10">
        <f t="shared" si="387"/>
        <v>-143.79999999999998</v>
      </c>
      <c r="BF1310" s="2" t="s">
        <v>119</v>
      </c>
      <c r="BG1310" s="10">
        <f t="shared" si="376"/>
        <v>10.501249999999999</v>
      </c>
      <c r="BH1310" s="36" t="s">
        <v>118</v>
      </c>
      <c r="BI1310" s="39" t="str">
        <f t="shared" si="377"/>
        <v>A</v>
      </c>
      <c r="BJ1310" s="39" t="str">
        <f t="shared" si="378"/>
        <v>A</v>
      </c>
      <c r="BK1310" s="16">
        <f>SUM(AR1310:AX1310)</f>
        <v>371.64</v>
      </c>
      <c r="BL1310" s="10">
        <f>SUM(AL1310:AQ1310)</f>
        <v>48.06</v>
      </c>
      <c r="BM1310" s="12">
        <f t="shared" si="379"/>
        <v>1.3470097861544039</v>
      </c>
      <c r="BN1310" s="12">
        <f t="shared" si="379"/>
        <v>0.1741935483870968</v>
      </c>
      <c r="BO1310" s="9">
        <f t="shared" si="380"/>
        <v>84.009999999999991</v>
      </c>
      <c r="BP1310" s="39" t="str">
        <f t="shared" si="381"/>
        <v/>
      </c>
      <c r="BQ1310" s="147"/>
      <c r="BR1310" s="9">
        <f t="shared" si="382"/>
        <v>0</v>
      </c>
      <c r="BS1310" s="9">
        <f t="shared" si="383"/>
        <v>0</v>
      </c>
      <c r="BT1310" s="9">
        <f t="shared" si="384"/>
        <v>0</v>
      </c>
      <c r="BU1310" s="9" t="str">
        <f>IFERROR(_xlfn.XLOOKUP(D1310,Sheet1!B:B,Sheet1!L:L),"")</f>
        <v/>
      </c>
      <c r="BV1310" s="9" t="e">
        <f>_xlfn.XLOOKUP(BU1310,Sheet1!S:S,Sheet1!T:T)</f>
        <v>#N/A</v>
      </c>
      <c r="BW1310" s="9" t="e">
        <f>_xlfn.XLOOKUP(D1310,Sheet1!B:B,Sheet1!M:M)</f>
        <v>#N/A</v>
      </c>
      <c r="BZ1310" s="108">
        <f t="shared" si="385"/>
        <v>132.1</v>
      </c>
      <c r="CB1310" s="12">
        <f>AW1310/AY1310</f>
        <v>0.52120333454150047</v>
      </c>
      <c r="CC1310" s="12">
        <f>AX1310/AY1310</f>
        <v>0.47879666545849947</v>
      </c>
      <c r="CG1310" s="1" t="str">
        <f>IF(BO1310&lt;80,"Below 80",
IF(BO1310&lt;=120,"80-120",
IF(BO1310&lt;=200,"&gt; 120-200",
IF(BO1310&lt;=300,"&gt;200-300",
IF(BO1310&lt;=500,"&gt;300-500",
"&gt;500")))))</f>
        <v>80-120</v>
      </c>
      <c r="CH1310" s="1" t="str">
        <f>IFERROR(_xlfn.XLOOKUP(CG1310,Scenario!M:M,Scenario!N:N),"")</f>
        <v>A</v>
      </c>
      <c r="CI1310" s="1" t="b">
        <f t="shared" si="386"/>
        <v>0</v>
      </c>
      <c r="CJ1310" s="75">
        <v>114.13999999999999</v>
      </c>
    </row>
    <row r="1311" spans="1:88" hidden="1">
      <c r="A1311" s="2">
        <v>1310</v>
      </c>
      <c r="B1311" s="2">
        <v>2025</v>
      </c>
      <c r="C1311" s="1">
        <v>0</v>
      </c>
      <c r="D1311" s="37" t="str">
        <v>001J100000Vnfk2IAB</v>
      </c>
      <c r="E1311" s="37" t="str">
        <v>MAA DURGA CONSTRUCTION</v>
      </c>
      <c r="F1311" s="37" t="str">
        <v>Uttar Pradesh</v>
      </c>
      <c r="G1311" s="37" t="str">
        <v>Lucknow</v>
      </c>
      <c r="H1311" s="37">
        <v>0</v>
      </c>
      <c r="I1311" s="37" t="str">
        <v>SHREE LAKSHMAN ROLLING MILL (INDIA) LLP</v>
      </c>
      <c r="J1311" s="37" t="str">
        <v>Deepanshu</v>
      </c>
      <c r="K1311" s="37">
        <v>0</v>
      </c>
      <c r="L1311" s="37" t="str">
        <v>C12815</v>
      </c>
      <c r="M1311" s="37" t="str">
        <v>North</v>
      </c>
      <c r="N1311" s="2">
        <v>227105</v>
      </c>
      <c r="O1311" s="2" t="str">
        <v>09CWIPM4793G1ZY</v>
      </c>
      <c r="P1311" s="2">
        <v>8127098888</v>
      </c>
      <c r="Q1311" s="2" t="str">
        <v>Jul'25</v>
      </c>
      <c r="R1311" s="2">
        <v>2026</v>
      </c>
      <c r="S1311" s="1">
        <v>0</v>
      </c>
      <c r="T1311" s="2">
        <v>40</v>
      </c>
      <c r="U1311" s="12">
        <v>1.6666666666666666E-2</v>
      </c>
      <c r="V1311" s="1" t="str">
        <v>Minor</v>
      </c>
      <c r="W1311" s="13">
        <v>0</v>
      </c>
      <c r="X1311" s="13">
        <v>0</v>
      </c>
      <c r="Y1311" s="13">
        <v>0</v>
      </c>
      <c r="Z1311" s="13">
        <v>0</v>
      </c>
      <c r="AA1311" s="13">
        <v>0</v>
      </c>
      <c r="AB1311" s="13">
        <v>0</v>
      </c>
      <c r="AC1311" s="13">
        <v>0</v>
      </c>
      <c r="AD1311" s="13">
        <v>0</v>
      </c>
      <c r="AE1311" s="13">
        <v>0</v>
      </c>
      <c r="AF1311" s="13">
        <v>0</v>
      </c>
      <c r="AG1311" s="13">
        <v>0</v>
      </c>
      <c r="AH1311" s="13">
        <v>0</v>
      </c>
      <c r="AI1311" s="13">
        <v>0</v>
      </c>
      <c r="AJ1311" s="13">
        <v>0</v>
      </c>
      <c r="AK1311" s="13">
        <v>0</v>
      </c>
      <c r="AL1311" s="13">
        <v>0</v>
      </c>
      <c r="AM1311" s="13">
        <v>0</v>
      </c>
      <c r="AN1311" s="13">
        <v>0</v>
      </c>
      <c r="AO1311" s="13">
        <v>9.34</v>
      </c>
      <c r="AP1311" s="13">
        <v>9.4499999999999993</v>
      </c>
      <c r="AQ1311" s="13">
        <v>13.36</v>
      </c>
      <c r="AR1311" s="13">
        <v>20</v>
      </c>
      <c r="AS1311" s="13">
        <v>10.210000000000001</v>
      </c>
      <c r="AT1311" s="13">
        <v>0</v>
      </c>
      <c r="AU1311" s="13">
        <v>2</v>
      </c>
      <c r="AV1311" s="13">
        <v>0</v>
      </c>
      <c r="AW1311" s="16">
        <f t="shared" si="371"/>
        <v>64.36</v>
      </c>
      <c r="AX1311" s="16">
        <v>104.3</v>
      </c>
      <c r="AY1311" s="10">
        <f t="shared" si="372"/>
        <v>168.66</v>
      </c>
      <c r="AZ1311" s="10">
        <f>SUM(Z1311:AK1311)</f>
        <v>0</v>
      </c>
      <c r="BA1311" s="10">
        <v>200</v>
      </c>
      <c r="BB1311" s="10">
        <f t="shared" si="373"/>
        <v>135.63999999999999</v>
      </c>
      <c r="BC1311" s="10">
        <f t="shared" si="374"/>
        <v>33.909999999999997</v>
      </c>
      <c r="BD1311" s="10">
        <f t="shared" si="375"/>
        <v>168.66</v>
      </c>
      <c r="BE1311" s="10">
        <f t="shared" si="387"/>
        <v>-64.36</v>
      </c>
      <c r="BF1311" s="2" t="s">
        <v>119</v>
      </c>
      <c r="BG1311" s="10">
        <f t="shared" si="376"/>
        <v>7.7949999999999999</v>
      </c>
      <c r="BH1311" s="36" t="s">
        <v>118</v>
      </c>
      <c r="BI1311" s="39" t="str">
        <f t="shared" si="377"/>
        <v>A</v>
      </c>
      <c r="BJ1311" s="39" t="str">
        <f t="shared" si="378"/>
        <v/>
      </c>
      <c r="BK1311" s="16">
        <f>SUM(AR1311:AX1311)</f>
        <v>200.87</v>
      </c>
      <c r="BL1311" s="10">
        <f>SUM(AL1311:AQ1311)</f>
        <v>32.15</v>
      </c>
      <c r="BM1311" s="12">
        <f t="shared" si="379"/>
        <v>1.1909759279022887</v>
      </c>
      <c r="BN1311" s="12">
        <f t="shared" si="379"/>
        <v>0.19062018261591368</v>
      </c>
      <c r="BO1311" s="9">
        <f t="shared" si="380"/>
        <v>62.36</v>
      </c>
      <c r="BP1311" s="39" t="str">
        <f t="shared" si="381"/>
        <v/>
      </c>
      <c r="BQ1311" s="147"/>
      <c r="BR1311" s="9">
        <f t="shared" si="382"/>
        <v>0</v>
      </c>
      <c r="BS1311" s="9">
        <f t="shared" si="383"/>
        <v>0</v>
      </c>
      <c r="BT1311" s="9">
        <f t="shared" si="384"/>
        <v>0</v>
      </c>
      <c r="BU1311" s="9" t="str">
        <f>IFERROR(_xlfn.XLOOKUP(D1311,Sheet1!B:B,Sheet1!L:L),"")</f>
        <v/>
      </c>
      <c r="BV1311" s="9" t="e">
        <f>_xlfn.XLOOKUP(BU1311,Sheet1!S:S,Sheet1!T:T)</f>
        <v>#N/A</v>
      </c>
      <c r="BW1311" s="9" t="e">
        <f>_xlfn.XLOOKUP(D1311,Sheet1!B:B,Sheet1!M:M)</f>
        <v>#N/A</v>
      </c>
      <c r="BZ1311" s="108">
        <f t="shared" si="385"/>
        <v>104.3</v>
      </c>
      <c r="CB1311" s="12">
        <f>AW1311/AY1311</f>
        <v>0.3815961105182023</v>
      </c>
      <c r="CC1311" s="12">
        <f>AX1311/AY1311</f>
        <v>0.6184038894817977</v>
      </c>
      <c r="CG1311" s="1" t="str">
        <f>IF(BO1311&lt;80,"Below 80",
IF(BO1311&lt;=120,"80-120",
IF(BO1311&lt;=200,"&gt; 120-200",
IF(BO1311&lt;=300,"&gt;200-300",
IF(BO1311&lt;=500,"&gt;300-500",
"&gt;500")))))</f>
        <v>Below 80</v>
      </c>
      <c r="CH1311" s="1" t="str">
        <f>IFERROR(_xlfn.XLOOKUP(CG1311,Scenario!M:M,Scenario!N:N),"")</f>
        <v/>
      </c>
      <c r="CI1311" s="1" t="b">
        <f t="shared" si="386"/>
        <v>0</v>
      </c>
      <c r="CJ1311" s="75">
        <v>94.09</v>
      </c>
    </row>
    <row r="1312" spans="1:88" hidden="1">
      <c r="A1312" s="2">
        <v>1311</v>
      </c>
      <c r="B1312" s="2">
        <v>2025</v>
      </c>
      <c r="C1312" s="1">
        <v>0</v>
      </c>
      <c r="D1312" s="37" t="str">
        <v>0015g00001X38pQAAR</v>
      </c>
      <c r="E1312" s="37" t="str">
        <v>Shree Laxmi Enterprises</v>
      </c>
      <c r="F1312" s="37" t="str">
        <v>MADHYA PRADESH</v>
      </c>
      <c r="G1312" s="37" t="str">
        <v>BHOPAL</v>
      </c>
      <c r="H1312" s="37" t="str">
        <v>Huzur</v>
      </c>
      <c r="I1312" s="37" t="str">
        <v>Global Steel</v>
      </c>
      <c r="J1312" s="37" t="str">
        <v>Rubean Luther</v>
      </c>
      <c r="K1312" s="37">
        <v>0</v>
      </c>
      <c r="L1312" s="37" t="str">
        <v>C13471</v>
      </c>
      <c r="M1312" s="37" t="str">
        <v>Central</v>
      </c>
      <c r="N1312" s="2">
        <v>462030</v>
      </c>
      <c r="O1312" s="2" t="str">
        <v>23AEPFS6854L1ZM</v>
      </c>
      <c r="P1312" s="2">
        <v>9300800475</v>
      </c>
      <c r="Q1312" s="2" t="str">
        <v>Jul'25</v>
      </c>
      <c r="R1312" s="2">
        <v>2026</v>
      </c>
      <c r="S1312" s="1">
        <v>0</v>
      </c>
      <c r="T1312" s="2">
        <v>150</v>
      </c>
      <c r="U1312" s="12">
        <v>6.6666666666666671E-3</v>
      </c>
      <c r="V1312" s="1" t="str">
        <v>Challenger</v>
      </c>
      <c r="W1312" s="13">
        <v>0</v>
      </c>
      <c r="X1312" s="13">
        <v>0</v>
      </c>
      <c r="Y1312" s="13">
        <v>0</v>
      </c>
      <c r="Z1312" s="13">
        <v>0</v>
      </c>
      <c r="AA1312" s="13">
        <v>0</v>
      </c>
      <c r="AB1312" s="13">
        <v>0</v>
      </c>
      <c r="AC1312" s="13">
        <v>0</v>
      </c>
      <c r="AD1312" s="13">
        <v>0</v>
      </c>
      <c r="AE1312" s="13">
        <v>0</v>
      </c>
      <c r="AF1312" s="13">
        <v>0</v>
      </c>
      <c r="AG1312" s="13">
        <v>0</v>
      </c>
      <c r="AH1312" s="13">
        <v>0</v>
      </c>
      <c r="AI1312" s="13">
        <v>0</v>
      </c>
      <c r="AJ1312" s="13">
        <v>0</v>
      </c>
      <c r="AK1312" s="13">
        <v>0</v>
      </c>
      <c r="AL1312" s="13">
        <v>0</v>
      </c>
      <c r="AM1312" s="13">
        <v>0</v>
      </c>
      <c r="AN1312" s="13">
        <v>0</v>
      </c>
      <c r="AO1312" s="13">
        <v>2</v>
      </c>
      <c r="AP1312" s="13">
        <v>0</v>
      </c>
      <c r="AQ1312" s="13">
        <v>0</v>
      </c>
      <c r="AR1312" s="13">
        <v>0</v>
      </c>
      <c r="AS1312" s="13">
        <v>0</v>
      </c>
      <c r="AT1312" s="13">
        <v>0</v>
      </c>
      <c r="AU1312" s="13">
        <v>3</v>
      </c>
      <c r="AV1312" s="13">
        <v>0</v>
      </c>
      <c r="AW1312" s="16">
        <f t="shared" si="371"/>
        <v>5</v>
      </c>
      <c r="AX1312" s="16">
        <v>4</v>
      </c>
      <c r="AY1312" s="10">
        <f t="shared" si="372"/>
        <v>9</v>
      </c>
      <c r="AZ1312" s="10">
        <f>SUM(Z1312:AK1312)</f>
        <v>0</v>
      </c>
      <c r="BA1312" s="10">
        <v>15</v>
      </c>
      <c r="BB1312" s="10">
        <f t="shared" si="373"/>
        <v>10</v>
      </c>
      <c r="BC1312" s="10">
        <f t="shared" si="374"/>
        <v>2.5</v>
      </c>
      <c r="BD1312" s="10">
        <f t="shared" si="375"/>
        <v>9</v>
      </c>
      <c r="BE1312" s="10">
        <f t="shared" si="387"/>
        <v>-5</v>
      </c>
      <c r="BF1312" s="2" t="s">
        <v>119</v>
      </c>
      <c r="BG1312" s="10">
        <f t="shared" si="376"/>
        <v>0.25</v>
      </c>
      <c r="BH1312" s="36" t="s">
        <v>118</v>
      </c>
      <c r="BI1312" s="39" t="str">
        <f t="shared" si="377"/>
        <v/>
      </c>
      <c r="BJ1312" s="39" t="str">
        <f t="shared" si="378"/>
        <v/>
      </c>
      <c r="BK1312" s="16">
        <f>SUM(AR1312:AX1312)</f>
        <v>12</v>
      </c>
      <c r="BL1312" s="10">
        <f>SUM(AL1312:AQ1312)</f>
        <v>2</v>
      </c>
      <c r="BM1312" s="12">
        <f t="shared" si="379"/>
        <v>1.3333333333333333</v>
      </c>
      <c r="BN1312" s="12">
        <f t="shared" si="379"/>
        <v>0.22222222222222221</v>
      </c>
      <c r="BO1312" s="9">
        <f t="shared" si="380"/>
        <v>2</v>
      </c>
      <c r="BP1312" s="39" t="str">
        <f t="shared" si="381"/>
        <v/>
      </c>
      <c r="BQ1312" s="147"/>
      <c r="BR1312" s="9">
        <f t="shared" si="382"/>
        <v>0</v>
      </c>
      <c r="BS1312" s="9">
        <f t="shared" si="383"/>
        <v>0</v>
      </c>
      <c r="BT1312" s="9">
        <f t="shared" si="384"/>
        <v>0</v>
      </c>
      <c r="BU1312" s="9" t="str">
        <f>IFERROR(_xlfn.XLOOKUP(D1312,Sheet1!B:B,Sheet1!L:L),"")</f>
        <v/>
      </c>
      <c r="BV1312" s="9" t="e">
        <f>_xlfn.XLOOKUP(BU1312,Sheet1!S:S,Sheet1!T:T)</f>
        <v>#N/A</v>
      </c>
      <c r="BW1312" s="9" t="e">
        <f>_xlfn.XLOOKUP(D1312,Sheet1!B:B,Sheet1!M:M)</f>
        <v>#N/A</v>
      </c>
      <c r="BZ1312" s="108">
        <f t="shared" si="385"/>
        <v>4</v>
      </c>
      <c r="CB1312" s="12">
        <f>AW1312/AY1312</f>
        <v>0.55555555555555558</v>
      </c>
      <c r="CC1312" s="12">
        <f>AX1312/AY1312</f>
        <v>0.44444444444444442</v>
      </c>
      <c r="CG1312" s="1" t="str">
        <f>IF(BO1312&lt;80,"Below 80",
IF(BO1312&lt;=120,"80-120",
IF(BO1312&lt;=200,"&gt; 120-200",
IF(BO1312&lt;=300,"&gt;200-300",
IF(BO1312&lt;=500,"&gt;300-500",
"&gt;500")))))</f>
        <v>Below 80</v>
      </c>
      <c r="CH1312" s="1" t="str">
        <f>IFERROR(_xlfn.XLOOKUP(CG1312,Scenario!M:M,Scenario!N:N),"")</f>
        <v/>
      </c>
      <c r="CI1312" s="1" t="str">
        <f t="shared" si="386"/>
        <v>Yes</v>
      </c>
      <c r="CJ1312" s="75">
        <v>4</v>
      </c>
    </row>
    <row r="1313" spans="1:88" hidden="1">
      <c r="A1313" s="2">
        <v>1312</v>
      </c>
      <c r="B1313" s="2">
        <v>2025</v>
      </c>
      <c r="C1313" s="1">
        <v>0</v>
      </c>
      <c r="D1313" s="37" t="str">
        <v>001J1000003nJbgIAE</v>
      </c>
      <c r="E1313" s="37" t="str">
        <v>Mahabir Traders</v>
      </c>
      <c r="F1313" s="37" t="str">
        <v>ODISHA</v>
      </c>
      <c r="G1313" s="37" t="str">
        <v>RAYAGADA</v>
      </c>
      <c r="H1313" s="37" t="str">
        <v>Rayagada</v>
      </c>
      <c r="I1313" s="37" t="str">
        <v>GOLDWIN ISPAT PRIVATE LIMITED</v>
      </c>
      <c r="J1313" s="37" t="str">
        <v>Amit Behera</v>
      </c>
      <c r="K1313" s="37">
        <v>0</v>
      </c>
      <c r="L1313" s="37" t="str">
        <v>001J1000009FjqalAC</v>
      </c>
      <c r="M1313" s="37" t="str">
        <v>Central</v>
      </c>
      <c r="N1313" s="2">
        <v>765017</v>
      </c>
      <c r="O1313" s="2" t="str">
        <v>21AGNPA8904G1ZP</v>
      </c>
      <c r="P1313" s="2">
        <v>9437181549</v>
      </c>
      <c r="Q1313" s="2" t="str">
        <v>Aug'25</v>
      </c>
      <c r="R1313" s="2">
        <v>2026</v>
      </c>
      <c r="S1313" s="1">
        <v>0</v>
      </c>
      <c r="T1313" s="2">
        <v>50</v>
      </c>
      <c r="U1313" s="12">
        <v>0</v>
      </c>
      <c r="V1313" s="1" t="str">
        <v>Minor</v>
      </c>
      <c r="W1313" s="13">
        <v>0</v>
      </c>
      <c r="X1313" s="13">
        <v>0</v>
      </c>
      <c r="Y1313" s="13">
        <v>0</v>
      </c>
      <c r="Z1313" s="13">
        <v>0</v>
      </c>
      <c r="AA1313" s="13">
        <v>0</v>
      </c>
      <c r="AB1313" s="13">
        <v>0</v>
      </c>
      <c r="AC1313" s="13">
        <v>0</v>
      </c>
      <c r="AD1313" s="13">
        <v>0</v>
      </c>
      <c r="AE1313" s="13">
        <v>0</v>
      </c>
      <c r="AF1313" s="13">
        <v>0</v>
      </c>
      <c r="AG1313" s="13">
        <v>0</v>
      </c>
      <c r="AH1313" s="13">
        <v>0</v>
      </c>
      <c r="AI1313" s="13">
        <v>0</v>
      </c>
      <c r="AJ1313" s="13">
        <v>0</v>
      </c>
      <c r="AK1313" s="13">
        <v>0</v>
      </c>
      <c r="AL1313" s="13">
        <v>0</v>
      </c>
      <c r="AM1313" s="13">
        <v>0</v>
      </c>
      <c r="AN1313" s="13">
        <v>0</v>
      </c>
      <c r="AO1313" s="13">
        <v>0</v>
      </c>
      <c r="AP1313" s="13">
        <v>24.77</v>
      </c>
      <c r="AQ1313" s="13">
        <v>0</v>
      </c>
      <c r="AR1313" s="13">
        <v>0</v>
      </c>
      <c r="AS1313" s="13">
        <v>0</v>
      </c>
      <c r="AT1313" s="13">
        <v>0</v>
      </c>
      <c r="AU1313" s="13">
        <v>0</v>
      </c>
      <c r="AV1313" s="13">
        <v>0</v>
      </c>
      <c r="AW1313" s="16">
        <f t="shared" si="371"/>
        <v>24.77</v>
      </c>
      <c r="AX1313" s="16">
        <v>49.54</v>
      </c>
      <c r="AY1313" s="10">
        <f t="shared" si="372"/>
        <v>74.31</v>
      </c>
      <c r="AZ1313" s="10">
        <f>SUM(Z1313:AK1313)</f>
        <v>0</v>
      </c>
      <c r="BA1313" s="10">
        <v>48.8</v>
      </c>
      <c r="BB1313" s="10">
        <f t="shared" si="373"/>
        <v>24.029999999999998</v>
      </c>
      <c r="BC1313" s="10">
        <f t="shared" si="374"/>
        <v>6.0074999999999994</v>
      </c>
      <c r="BD1313" s="10">
        <f t="shared" si="375"/>
        <v>74.31</v>
      </c>
      <c r="BE1313" s="10">
        <f t="shared" si="387"/>
        <v>-24.77</v>
      </c>
      <c r="BF1313" s="2" t="s">
        <v>119</v>
      </c>
      <c r="BG1313" s="10">
        <f t="shared" si="376"/>
        <v>3.0962499999999999</v>
      </c>
      <c r="BH1313" s="36" t="s">
        <v>118</v>
      </c>
      <c r="BI1313" s="39" t="str">
        <f t="shared" si="377"/>
        <v/>
      </c>
      <c r="BJ1313" s="39" t="str">
        <f t="shared" si="378"/>
        <v/>
      </c>
      <c r="BK1313" s="16">
        <f>SUM(AR1313:AX1313)</f>
        <v>74.31</v>
      </c>
      <c r="BL1313" s="10">
        <f>SUM(AL1313:AQ1313)</f>
        <v>24.77</v>
      </c>
      <c r="BM1313" s="12">
        <f t="shared" si="379"/>
        <v>1</v>
      </c>
      <c r="BN1313" s="12">
        <f t="shared" si="379"/>
        <v>0.33333333333333331</v>
      </c>
      <c r="BO1313" s="9">
        <f t="shared" si="380"/>
        <v>24.77</v>
      </c>
      <c r="BP1313" s="39" t="str">
        <f t="shared" si="381"/>
        <v/>
      </c>
      <c r="BQ1313" s="147"/>
      <c r="BR1313" s="9">
        <f t="shared" si="382"/>
        <v>0</v>
      </c>
      <c r="BS1313" s="9">
        <f t="shared" si="383"/>
        <v>0</v>
      </c>
      <c r="BT1313" s="9">
        <f t="shared" si="384"/>
        <v>0</v>
      </c>
      <c r="BU1313" s="9" t="str">
        <f>IFERROR(_xlfn.XLOOKUP(D1313,Sheet1!B:B,Sheet1!L:L),"")</f>
        <v/>
      </c>
      <c r="BV1313" s="9" t="e">
        <f>_xlfn.XLOOKUP(BU1313,Sheet1!S:S,Sheet1!T:T)</f>
        <v>#N/A</v>
      </c>
      <c r="BW1313" s="9" t="e">
        <f>_xlfn.XLOOKUP(D1313,Sheet1!B:B,Sheet1!M:M)</f>
        <v>#N/A</v>
      </c>
      <c r="BZ1313" s="108">
        <f t="shared" si="385"/>
        <v>49.540000000000006</v>
      </c>
      <c r="CB1313" s="12">
        <f>AW1313/AY1313</f>
        <v>0.33333333333333331</v>
      </c>
      <c r="CC1313" s="12">
        <f>AX1313/AY1313</f>
        <v>0.66666666666666663</v>
      </c>
      <c r="CG1313" s="1" t="str">
        <f>IF(BO1313&lt;80,"Below 80",
IF(BO1313&lt;=120,"80-120",
IF(BO1313&lt;=200,"&gt; 120-200",
IF(BO1313&lt;=300,"&gt;200-300",
IF(BO1313&lt;=500,"&gt;300-500",
"&gt;500")))))</f>
        <v>Below 80</v>
      </c>
      <c r="CH1313" s="1" t="str">
        <f>IFERROR(_xlfn.XLOOKUP(CG1313,Scenario!M:M,Scenario!N:N),"")</f>
        <v/>
      </c>
      <c r="CI1313" s="1" t="str">
        <f t="shared" si="386"/>
        <v>Yes</v>
      </c>
      <c r="CJ1313" s="75">
        <v>49.54</v>
      </c>
    </row>
    <row r="1314" spans="1:88" hidden="1">
      <c r="A1314" s="2">
        <v>1313</v>
      </c>
      <c r="B1314" s="2">
        <v>2025</v>
      </c>
      <c r="C1314" s="1">
        <v>0</v>
      </c>
      <c r="D1314" s="37" t="str">
        <v>001fw000002gtdHAAQ</v>
      </c>
      <c r="E1314" s="37" t="str">
        <v>UDIT ENTERPRISES</v>
      </c>
      <c r="F1314" s="37" t="str">
        <v>HARYANA</v>
      </c>
      <c r="G1314" s="37" t="str">
        <v>KARNAL</v>
      </c>
      <c r="H1314" s="37">
        <v>0</v>
      </c>
      <c r="I1314" s="37" t="str">
        <v>RAMDOOT UDHYOG PRIVATE LIMITED</v>
      </c>
      <c r="J1314" s="37" t="str">
        <v>Naseem Makkar</v>
      </c>
      <c r="K1314" s="37">
        <v>0</v>
      </c>
      <c r="L1314" s="37" t="str">
        <v>C13168</v>
      </c>
      <c r="M1314" s="37" t="str">
        <v>North</v>
      </c>
      <c r="N1314" s="2">
        <v>132037</v>
      </c>
      <c r="O1314" s="2" t="str">
        <v>06BDTPV4932P1ZG</v>
      </c>
      <c r="P1314" s="2">
        <v>9671204030</v>
      </c>
      <c r="Q1314" s="2" t="str">
        <v>Aug'25</v>
      </c>
      <c r="R1314" s="2">
        <v>2026</v>
      </c>
      <c r="S1314" s="1">
        <v>0</v>
      </c>
      <c r="T1314" s="2">
        <v>30</v>
      </c>
      <c r="U1314" s="12">
        <v>0</v>
      </c>
      <c r="V1314" s="1" t="str">
        <v>Minor</v>
      </c>
      <c r="W1314" s="13">
        <v>0</v>
      </c>
      <c r="X1314" s="13">
        <v>0</v>
      </c>
      <c r="Y1314" s="13">
        <v>0</v>
      </c>
      <c r="Z1314" s="13">
        <v>0</v>
      </c>
      <c r="AA1314" s="13">
        <v>0</v>
      </c>
      <c r="AB1314" s="13">
        <v>0</v>
      </c>
      <c r="AC1314" s="13">
        <v>0</v>
      </c>
      <c r="AD1314" s="13">
        <v>0</v>
      </c>
      <c r="AE1314" s="13">
        <v>0</v>
      </c>
      <c r="AF1314" s="13">
        <v>0</v>
      </c>
      <c r="AG1314" s="13">
        <v>0</v>
      </c>
      <c r="AH1314" s="13">
        <v>0</v>
      </c>
      <c r="AI1314" s="13">
        <v>0</v>
      </c>
      <c r="AJ1314" s="13">
        <v>0</v>
      </c>
      <c r="AK1314" s="13">
        <v>0</v>
      </c>
      <c r="AL1314" s="13">
        <v>0</v>
      </c>
      <c r="AM1314" s="13">
        <v>0</v>
      </c>
      <c r="AN1314" s="13">
        <v>0</v>
      </c>
      <c r="AO1314" s="13">
        <v>0</v>
      </c>
      <c r="AP1314" s="13">
        <v>12.53</v>
      </c>
      <c r="AQ1314" s="13">
        <v>0</v>
      </c>
      <c r="AR1314" s="13">
        <v>0</v>
      </c>
      <c r="AS1314" s="13">
        <v>0</v>
      </c>
      <c r="AT1314" s="13">
        <v>0</v>
      </c>
      <c r="AU1314" s="13">
        <v>0</v>
      </c>
      <c r="AV1314" s="13">
        <v>0</v>
      </c>
      <c r="AW1314" s="16">
        <f t="shared" si="371"/>
        <v>12.53</v>
      </c>
      <c r="AX1314" s="16">
        <v>25.06</v>
      </c>
      <c r="AY1314" s="10">
        <f t="shared" si="372"/>
        <v>37.589999999999996</v>
      </c>
      <c r="AZ1314" s="10">
        <f>SUM(Z1314:AK1314)</f>
        <v>0</v>
      </c>
      <c r="BA1314" s="10">
        <f>AW1314</f>
        <v>12.53</v>
      </c>
      <c r="BB1314" s="10">
        <f t="shared" si="373"/>
        <v>0</v>
      </c>
      <c r="BC1314" s="10">
        <f t="shared" si="374"/>
        <v>0</v>
      </c>
      <c r="BD1314" s="10">
        <f t="shared" si="375"/>
        <v>37.589999999999996</v>
      </c>
      <c r="BE1314" s="10">
        <f t="shared" si="387"/>
        <v>-12.53</v>
      </c>
      <c r="BF1314" s="2" t="s">
        <v>119</v>
      </c>
      <c r="BG1314" s="10">
        <f t="shared" si="376"/>
        <v>1.5662499999999999</v>
      </c>
      <c r="BH1314" s="36" t="s">
        <v>118</v>
      </c>
      <c r="BI1314" s="39" t="str">
        <f t="shared" si="377"/>
        <v/>
      </c>
      <c r="BJ1314" s="39" t="str">
        <f t="shared" si="378"/>
        <v/>
      </c>
      <c r="BK1314" s="16">
        <f>SUM(AR1314:AX1314)</f>
        <v>37.589999999999996</v>
      </c>
      <c r="BL1314" s="10">
        <f>SUM(AL1314:AQ1314)</f>
        <v>12.53</v>
      </c>
      <c r="BM1314" s="12">
        <f t="shared" si="379"/>
        <v>1</v>
      </c>
      <c r="BN1314" s="12">
        <f t="shared" si="379"/>
        <v>0.33333333333333337</v>
      </c>
      <c r="BO1314" s="9">
        <f t="shared" si="380"/>
        <v>12.53</v>
      </c>
      <c r="BP1314" s="39" t="str">
        <f t="shared" si="381"/>
        <v/>
      </c>
      <c r="BQ1314" s="147"/>
      <c r="BR1314" s="9">
        <f t="shared" si="382"/>
        <v>0</v>
      </c>
      <c r="BS1314" s="9">
        <f t="shared" si="383"/>
        <v>0</v>
      </c>
      <c r="BT1314" s="9">
        <f t="shared" si="384"/>
        <v>0</v>
      </c>
      <c r="BU1314" s="9" t="str">
        <f>IFERROR(_xlfn.XLOOKUP(D1314,Sheet1!B:B,Sheet1!L:L),"")</f>
        <v/>
      </c>
      <c r="BV1314" s="9" t="e">
        <f>_xlfn.XLOOKUP(BU1314,Sheet1!S:S,Sheet1!T:T)</f>
        <v>#N/A</v>
      </c>
      <c r="BW1314" s="9" t="e">
        <f>_xlfn.XLOOKUP(D1314,Sheet1!B:B,Sheet1!M:M)</f>
        <v>#N/A</v>
      </c>
      <c r="BZ1314" s="108">
        <f t="shared" si="385"/>
        <v>25.059999999999995</v>
      </c>
      <c r="CB1314" s="12">
        <f>AW1314/AY1314</f>
        <v>0.33333333333333337</v>
      </c>
      <c r="CC1314" s="12">
        <f>AX1314/AY1314</f>
        <v>0.66666666666666674</v>
      </c>
      <c r="CG1314" s="1" t="str">
        <f>IF(BO1314&lt;80,"Below 80",
IF(BO1314&lt;=120,"80-120",
IF(BO1314&lt;=200,"&gt; 120-200",
IF(BO1314&lt;=300,"&gt;200-300",
IF(BO1314&lt;=500,"&gt;300-500",
"&gt;500")))))</f>
        <v>Below 80</v>
      </c>
      <c r="CH1314" s="1" t="str">
        <f>IFERROR(_xlfn.XLOOKUP(CG1314,Scenario!M:M,Scenario!N:N),"")</f>
        <v/>
      </c>
      <c r="CI1314" s="1" t="str">
        <f t="shared" si="386"/>
        <v>Yes</v>
      </c>
      <c r="CJ1314" s="75">
        <v>25.06</v>
      </c>
    </row>
    <row r="1315" spans="1:88" hidden="1">
      <c r="A1315" s="2">
        <v>1314</v>
      </c>
      <c r="B1315" s="2">
        <v>2025</v>
      </c>
      <c r="C1315" s="1">
        <v>0</v>
      </c>
      <c r="D1315" s="37" t="str">
        <v>001fw000002iFDVAA2</v>
      </c>
      <c r="E1315" s="37" t="str">
        <v>PARAS TRADING COMPANY</v>
      </c>
      <c r="F1315" s="37" t="str">
        <v>GUJARAT</v>
      </c>
      <c r="G1315" s="37" t="str">
        <v>KACHCHH</v>
      </c>
      <c r="H1315" s="37">
        <v>0</v>
      </c>
      <c r="I1315" s="37" t="str">
        <v>ARS INFRA</v>
      </c>
      <c r="J1315" s="37" t="str">
        <v>Anuj Sharma</v>
      </c>
      <c r="K1315" s="37">
        <v>0</v>
      </c>
      <c r="L1315" s="37" t="str">
        <v>001J100000VnQ4LIAV</v>
      </c>
      <c r="M1315" s="37" t="str">
        <v>West</v>
      </c>
      <c r="N1315" s="2">
        <v>370140</v>
      </c>
      <c r="O1315" s="2" t="str">
        <v>24ABBPV5160C1ZY</v>
      </c>
      <c r="P1315" s="2">
        <v>9825475078</v>
      </c>
      <c r="Q1315" s="2" t="str">
        <v>Aug'25</v>
      </c>
      <c r="R1315" s="2">
        <v>2026</v>
      </c>
      <c r="S1315" s="1">
        <v>0</v>
      </c>
      <c r="T1315" s="2">
        <v>100</v>
      </c>
      <c r="U1315" s="12">
        <v>0</v>
      </c>
      <c r="V1315" s="1" t="str">
        <v>Challenger</v>
      </c>
      <c r="W1315" s="13">
        <v>0</v>
      </c>
      <c r="X1315" s="13">
        <v>0</v>
      </c>
      <c r="Y1315" s="13">
        <v>0</v>
      </c>
      <c r="Z1315" s="13">
        <v>0</v>
      </c>
      <c r="AA1315" s="13">
        <v>0</v>
      </c>
      <c r="AB1315" s="13">
        <v>0</v>
      </c>
      <c r="AC1315" s="13">
        <v>0</v>
      </c>
      <c r="AD1315" s="13">
        <v>0</v>
      </c>
      <c r="AE1315" s="13">
        <v>0</v>
      </c>
      <c r="AF1315" s="13">
        <v>0</v>
      </c>
      <c r="AG1315" s="13">
        <v>0</v>
      </c>
      <c r="AH1315" s="13">
        <v>0</v>
      </c>
      <c r="AI1315" s="13">
        <v>0</v>
      </c>
      <c r="AJ1315" s="13">
        <v>0</v>
      </c>
      <c r="AK1315" s="13">
        <v>0</v>
      </c>
      <c r="AL1315" s="13">
        <v>0</v>
      </c>
      <c r="AM1315" s="13">
        <v>0</v>
      </c>
      <c r="AN1315" s="13">
        <v>0</v>
      </c>
      <c r="AO1315" s="13">
        <v>0</v>
      </c>
      <c r="AP1315" s="13">
        <v>6.8</v>
      </c>
      <c r="AQ1315" s="13">
        <v>0</v>
      </c>
      <c r="AR1315" s="13">
        <v>0</v>
      </c>
      <c r="AS1315" s="13">
        <v>0</v>
      </c>
      <c r="AT1315" s="13">
        <v>0</v>
      </c>
      <c r="AU1315" s="13">
        <v>0</v>
      </c>
      <c r="AV1315" s="13">
        <v>0</v>
      </c>
      <c r="AW1315" s="16">
        <f t="shared" si="371"/>
        <v>6.8</v>
      </c>
      <c r="AX1315" s="16">
        <v>13.6</v>
      </c>
      <c r="AY1315" s="10">
        <f t="shared" si="372"/>
        <v>20.399999999999999</v>
      </c>
      <c r="AZ1315" s="10">
        <f>SUM(Z1315:AK1315)</f>
        <v>0</v>
      </c>
      <c r="BA1315" s="10"/>
      <c r="BB1315" s="10">
        <f t="shared" si="373"/>
        <v>-6.8</v>
      </c>
      <c r="BC1315" s="10">
        <f t="shared" si="374"/>
        <v>-1.7</v>
      </c>
      <c r="BD1315" s="10">
        <f t="shared" si="375"/>
        <v>20.399999999999999</v>
      </c>
      <c r="BE1315" s="10">
        <f t="shared" si="387"/>
        <v>-6.8</v>
      </c>
      <c r="BF1315" s="2" t="s">
        <v>119</v>
      </c>
      <c r="BG1315" s="10">
        <f t="shared" si="376"/>
        <v>0.85</v>
      </c>
      <c r="BH1315" s="36" t="s">
        <v>118</v>
      </c>
      <c r="BI1315" s="39" t="str">
        <f t="shared" si="377"/>
        <v/>
      </c>
      <c r="BJ1315" s="39" t="str">
        <f t="shared" si="378"/>
        <v/>
      </c>
      <c r="BK1315" s="16">
        <f>SUM(AR1315:AX1315)</f>
        <v>20.399999999999999</v>
      </c>
      <c r="BL1315" s="10">
        <f>SUM(AL1315:AQ1315)</f>
        <v>6.8</v>
      </c>
      <c r="BM1315" s="12">
        <f t="shared" si="379"/>
        <v>1</v>
      </c>
      <c r="BN1315" s="12">
        <f t="shared" si="379"/>
        <v>0.33333333333333337</v>
      </c>
      <c r="BO1315" s="9">
        <f t="shared" si="380"/>
        <v>6.8</v>
      </c>
      <c r="BP1315" s="39" t="str">
        <f t="shared" si="381"/>
        <v/>
      </c>
      <c r="BQ1315" s="147"/>
      <c r="BR1315" s="9">
        <f t="shared" si="382"/>
        <v>0</v>
      </c>
      <c r="BS1315" s="9">
        <f t="shared" si="383"/>
        <v>0</v>
      </c>
      <c r="BT1315" s="9">
        <f t="shared" si="384"/>
        <v>0</v>
      </c>
      <c r="BU1315" s="9" t="str">
        <f>IFERROR(_xlfn.XLOOKUP(D1315,Sheet1!B:B,Sheet1!L:L),"")</f>
        <v/>
      </c>
      <c r="BV1315" s="9" t="e">
        <f>_xlfn.XLOOKUP(BU1315,Sheet1!S:S,Sheet1!T:T)</f>
        <v>#N/A</v>
      </c>
      <c r="BW1315" s="9" t="e">
        <f>_xlfn.XLOOKUP(D1315,Sheet1!B:B,Sheet1!M:M)</f>
        <v>#N/A</v>
      </c>
      <c r="BZ1315" s="108">
        <f t="shared" si="385"/>
        <v>13.599999999999998</v>
      </c>
      <c r="CB1315" s="12">
        <f>AW1315/AY1315</f>
        <v>0.33333333333333337</v>
      </c>
      <c r="CC1315" s="12">
        <f>AX1315/AY1315</f>
        <v>0.66666666666666674</v>
      </c>
      <c r="CG1315" s="1" t="str">
        <f>IF(BO1315&lt;80,"Below 80",
IF(BO1315&lt;=120,"80-120",
IF(BO1315&lt;=200,"&gt; 120-200",
IF(BO1315&lt;=300,"&gt;200-300",
IF(BO1315&lt;=500,"&gt;300-500",
"&gt;500")))))</f>
        <v>Below 80</v>
      </c>
      <c r="CH1315" s="1" t="str">
        <f>IFERROR(_xlfn.XLOOKUP(CG1315,Scenario!M:M,Scenario!N:N),"")</f>
        <v/>
      </c>
      <c r="CI1315" s="1" t="str">
        <f t="shared" si="386"/>
        <v>No</v>
      </c>
      <c r="CJ1315" s="75">
        <v>13.6</v>
      </c>
    </row>
    <row r="1316" spans="1:88" hidden="1">
      <c r="A1316" s="2">
        <v>1315</v>
      </c>
      <c r="B1316" s="2">
        <v>2025</v>
      </c>
      <c r="C1316" s="1">
        <v>0</v>
      </c>
      <c r="D1316" s="37" t="str">
        <v>001J100000Vo9EYIAZ</v>
      </c>
      <c r="E1316" s="37" t="str">
        <v>MAHATO SUPPLIERS</v>
      </c>
      <c r="F1316" s="37" t="str">
        <v>WEST BENGAL</v>
      </c>
      <c r="G1316" s="37" t="str">
        <v>DINAJPUR UTTAR</v>
      </c>
      <c r="H1316" s="37">
        <v>0</v>
      </c>
      <c r="I1316" s="37" t="str">
        <v>MAHESHWARI TRADERS</v>
      </c>
      <c r="J1316" s="37" t="str">
        <v>Partha Mondal</v>
      </c>
      <c r="K1316" s="37">
        <v>0</v>
      </c>
      <c r="L1316" s="37" t="str">
        <v>001J100000Vo7AiIAJ</v>
      </c>
      <c r="M1316" s="37" t="str">
        <v>East</v>
      </c>
      <c r="N1316" s="2">
        <v>733215</v>
      </c>
      <c r="O1316" s="2" t="str">
        <v>19BSXPM6628J1ZQ</v>
      </c>
      <c r="P1316" s="2">
        <v>9635362912</v>
      </c>
      <c r="Q1316" s="2" t="str">
        <v>Aug'25</v>
      </c>
      <c r="R1316" s="2">
        <v>2026</v>
      </c>
      <c r="S1316" s="1">
        <v>0</v>
      </c>
      <c r="T1316" s="2">
        <v>350</v>
      </c>
      <c r="U1316" s="12">
        <v>1.0476190476190476E-2</v>
      </c>
      <c r="V1316" s="1" t="str">
        <v>Alien</v>
      </c>
      <c r="W1316" s="13">
        <v>0</v>
      </c>
      <c r="X1316" s="13">
        <v>0</v>
      </c>
      <c r="Y1316" s="13">
        <v>0</v>
      </c>
      <c r="Z1316" s="13">
        <v>0</v>
      </c>
      <c r="AA1316" s="13">
        <v>0</v>
      </c>
      <c r="AB1316" s="13">
        <v>0</v>
      </c>
      <c r="AC1316" s="13">
        <v>0</v>
      </c>
      <c r="AD1316" s="13">
        <v>0</v>
      </c>
      <c r="AE1316" s="13">
        <v>0</v>
      </c>
      <c r="AF1316" s="13">
        <v>0</v>
      </c>
      <c r="AG1316" s="13">
        <v>0</v>
      </c>
      <c r="AH1316" s="13">
        <v>0</v>
      </c>
      <c r="AI1316" s="13">
        <v>0</v>
      </c>
      <c r="AJ1316" s="13">
        <v>0</v>
      </c>
      <c r="AK1316" s="13">
        <v>0</v>
      </c>
      <c r="AL1316" s="13">
        <v>0</v>
      </c>
      <c r="AM1316" s="13">
        <v>0</v>
      </c>
      <c r="AN1316" s="13">
        <v>0</v>
      </c>
      <c r="AO1316" s="13">
        <v>0</v>
      </c>
      <c r="AP1316" s="13">
        <v>9.82</v>
      </c>
      <c r="AQ1316" s="13">
        <v>10.08</v>
      </c>
      <c r="AR1316" s="13">
        <v>10.4</v>
      </c>
      <c r="AS1316" s="13">
        <v>0</v>
      </c>
      <c r="AT1316" s="13">
        <v>11</v>
      </c>
      <c r="AU1316" s="13">
        <v>0</v>
      </c>
      <c r="AV1316" s="13">
        <v>0</v>
      </c>
      <c r="AW1316" s="16">
        <f t="shared" si="371"/>
        <v>41.3</v>
      </c>
      <c r="AX1316" s="16">
        <v>60.599999999999994</v>
      </c>
      <c r="AY1316" s="10">
        <f t="shared" si="372"/>
        <v>101.89999999999999</v>
      </c>
      <c r="AZ1316" s="10">
        <f>SUM(Z1316:AK1316)</f>
        <v>0</v>
      </c>
      <c r="BA1316" s="10">
        <v>100</v>
      </c>
      <c r="BB1316" s="10">
        <f t="shared" si="373"/>
        <v>58.7</v>
      </c>
      <c r="BC1316" s="10">
        <f t="shared" si="374"/>
        <v>14.675000000000001</v>
      </c>
      <c r="BD1316" s="10">
        <f t="shared" si="375"/>
        <v>101.89999999999999</v>
      </c>
      <c r="BE1316" s="10">
        <f t="shared" si="387"/>
        <v>-41.3</v>
      </c>
      <c r="BF1316" s="2" t="s">
        <v>119</v>
      </c>
      <c r="BG1316" s="10">
        <f t="shared" si="376"/>
        <v>3.7874999999999996</v>
      </c>
      <c r="BH1316" s="36" t="s">
        <v>118</v>
      </c>
      <c r="BI1316" s="39" t="str">
        <f t="shared" si="377"/>
        <v/>
      </c>
      <c r="BJ1316" s="39" t="str">
        <f t="shared" si="378"/>
        <v/>
      </c>
      <c r="BK1316" s="16">
        <f>SUM(AR1316:AX1316)</f>
        <v>123.29999999999998</v>
      </c>
      <c r="BL1316" s="10">
        <f>SUM(AL1316:AQ1316)</f>
        <v>19.899999999999999</v>
      </c>
      <c r="BM1316" s="12">
        <f t="shared" si="379"/>
        <v>1.2100098135426889</v>
      </c>
      <c r="BN1316" s="12">
        <f t="shared" si="379"/>
        <v>0.19528949950932287</v>
      </c>
      <c r="BO1316" s="9">
        <f t="shared" si="380"/>
        <v>30.299999999999997</v>
      </c>
      <c r="BP1316" s="39" t="str">
        <f t="shared" si="381"/>
        <v/>
      </c>
      <c r="BQ1316" s="147"/>
      <c r="BR1316" s="9">
        <f t="shared" si="382"/>
        <v>0</v>
      </c>
      <c r="BS1316" s="9">
        <f t="shared" si="383"/>
        <v>0</v>
      </c>
      <c r="BT1316" s="9">
        <f t="shared" si="384"/>
        <v>0</v>
      </c>
      <c r="BU1316" s="9" t="str">
        <f>IFERROR(_xlfn.XLOOKUP(D1316,Sheet1!B:B,Sheet1!L:L),"")</f>
        <v/>
      </c>
      <c r="BV1316" s="9" t="e">
        <f>_xlfn.XLOOKUP(BU1316,Sheet1!S:S,Sheet1!T:T)</f>
        <v>#N/A</v>
      </c>
      <c r="BW1316" s="9" t="e">
        <f>_xlfn.XLOOKUP(D1316,Sheet1!B:B,Sheet1!M:M)</f>
        <v>#N/A</v>
      </c>
      <c r="BZ1316" s="108">
        <f t="shared" si="385"/>
        <v>60.599999999999994</v>
      </c>
      <c r="CB1316" s="12">
        <f>AW1316/AY1316</f>
        <v>0.40529931305201178</v>
      </c>
      <c r="CC1316" s="12">
        <f>AX1316/AY1316</f>
        <v>0.59470068694798817</v>
      </c>
      <c r="CG1316" s="1" t="str">
        <f>IF(BO1316&lt;80,"Below 80",
IF(BO1316&lt;=120,"80-120",
IF(BO1316&lt;=200,"&gt; 120-200",
IF(BO1316&lt;=300,"&gt;200-300",
IF(BO1316&lt;=500,"&gt;300-500",
"&gt;500")))))</f>
        <v>Below 80</v>
      </c>
      <c r="CH1316" s="1" t="str">
        <f>IFERROR(_xlfn.XLOOKUP(CG1316,Scenario!M:M,Scenario!N:N),"")</f>
        <v/>
      </c>
      <c r="CI1316" s="1" t="str">
        <f t="shared" si="386"/>
        <v>Yes</v>
      </c>
      <c r="CJ1316" s="75">
        <v>60.599999999999994</v>
      </c>
    </row>
    <row r="1317" spans="1:88" hidden="1">
      <c r="A1317" s="2">
        <v>1316</v>
      </c>
      <c r="B1317" s="2">
        <v>2025</v>
      </c>
      <c r="C1317" s="1">
        <v>0</v>
      </c>
      <c r="D1317" s="37" t="str">
        <v>001fw0000032X6KAAU</v>
      </c>
      <c r="E1317" s="37" t="str">
        <v>R.G. TRADING CO.</v>
      </c>
      <c r="F1317" s="37" t="str">
        <v>HARYANA</v>
      </c>
      <c r="G1317" s="37" t="str">
        <v>PANIPAT</v>
      </c>
      <c r="H1317" s="37">
        <v>0</v>
      </c>
      <c r="I1317" s="37" t="str">
        <v>JAI DURGA STEELS</v>
      </c>
      <c r="J1317" s="37" t="str">
        <v>Sunny Bhutani</v>
      </c>
      <c r="K1317" s="37">
        <v>0</v>
      </c>
      <c r="L1317" s="37" t="str">
        <v>C12830</v>
      </c>
      <c r="M1317" s="37" t="str">
        <v>North</v>
      </c>
      <c r="N1317" s="2">
        <v>132101</v>
      </c>
      <c r="O1317" s="2" t="str">
        <v>06ABNPJ6385P1ZS</v>
      </c>
      <c r="P1317" s="2">
        <v>9253392900</v>
      </c>
      <c r="Q1317" s="2" t="str">
        <v>Aug'25</v>
      </c>
      <c r="R1317" s="2">
        <v>2026</v>
      </c>
      <c r="S1317" s="1">
        <v>0</v>
      </c>
      <c r="T1317" s="2">
        <v>30</v>
      </c>
      <c r="U1317" s="12">
        <v>0</v>
      </c>
      <c r="V1317" s="1" t="str">
        <v>Minor</v>
      </c>
      <c r="W1317" s="13">
        <v>0</v>
      </c>
      <c r="X1317" s="13">
        <v>0</v>
      </c>
      <c r="Y1317" s="13">
        <v>0</v>
      </c>
      <c r="Z1317" s="13">
        <v>0</v>
      </c>
      <c r="AA1317" s="13">
        <v>0</v>
      </c>
      <c r="AB1317" s="13">
        <v>0</v>
      </c>
      <c r="AC1317" s="13">
        <v>0</v>
      </c>
      <c r="AD1317" s="13">
        <v>0</v>
      </c>
      <c r="AE1317" s="13">
        <v>0</v>
      </c>
      <c r="AF1317" s="13">
        <v>0</v>
      </c>
      <c r="AG1317" s="13">
        <v>0</v>
      </c>
      <c r="AH1317" s="13">
        <v>0</v>
      </c>
      <c r="AI1317" s="13">
        <v>0</v>
      </c>
      <c r="AJ1317" s="13">
        <v>0</v>
      </c>
      <c r="AK1317" s="13">
        <v>0</v>
      </c>
      <c r="AL1317" s="13">
        <v>0</v>
      </c>
      <c r="AM1317" s="13">
        <v>0</v>
      </c>
      <c r="AN1317" s="13">
        <v>0</v>
      </c>
      <c r="AO1317" s="13">
        <v>0</v>
      </c>
      <c r="AP1317" s="13">
        <v>12.01</v>
      </c>
      <c r="AQ1317" s="13">
        <v>0</v>
      </c>
      <c r="AR1317" s="13">
        <v>0</v>
      </c>
      <c r="AS1317" s="13">
        <v>0</v>
      </c>
      <c r="AT1317" s="13">
        <v>0</v>
      </c>
      <c r="AU1317" s="13">
        <v>0</v>
      </c>
      <c r="AV1317" s="13">
        <v>0</v>
      </c>
      <c r="AW1317" s="16">
        <f t="shared" si="371"/>
        <v>12.01</v>
      </c>
      <c r="AX1317" s="16">
        <v>24.02</v>
      </c>
      <c r="AY1317" s="10">
        <f t="shared" si="372"/>
        <v>36.03</v>
      </c>
      <c r="AZ1317" s="10">
        <f>SUM(Z1317:AK1317)</f>
        <v>0</v>
      </c>
      <c r="BA1317" s="10">
        <v>12</v>
      </c>
      <c r="BB1317" s="10">
        <f t="shared" si="373"/>
        <v>-9.9999999999997868E-3</v>
      </c>
      <c r="BC1317" s="10">
        <f t="shared" si="374"/>
        <v>-2.4999999999999467E-3</v>
      </c>
      <c r="BD1317" s="10">
        <f t="shared" si="375"/>
        <v>36.03</v>
      </c>
      <c r="BE1317" s="10">
        <f t="shared" si="387"/>
        <v>-12.01</v>
      </c>
      <c r="BF1317" s="2" t="s">
        <v>119</v>
      </c>
      <c r="BG1317" s="10">
        <f t="shared" si="376"/>
        <v>1.50125</v>
      </c>
      <c r="BH1317" s="36" t="s">
        <v>118</v>
      </c>
      <c r="BI1317" s="39" t="str">
        <f t="shared" si="377"/>
        <v/>
      </c>
      <c r="BJ1317" s="39" t="str">
        <f t="shared" si="378"/>
        <v/>
      </c>
      <c r="BK1317" s="16">
        <f>SUM(AR1317:AX1317)</f>
        <v>36.03</v>
      </c>
      <c r="BL1317" s="10">
        <f>SUM(AL1317:AQ1317)</f>
        <v>12.01</v>
      </c>
      <c r="BM1317" s="12">
        <f t="shared" si="379"/>
        <v>1</v>
      </c>
      <c r="BN1317" s="12">
        <f t="shared" si="379"/>
        <v>0.33333333333333331</v>
      </c>
      <c r="BO1317" s="9">
        <f t="shared" si="380"/>
        <v>12.01</v>
      </c>
      <c r="BP1317" s="39" t="str">
        <f t="shared" si="381"/>
        <v/>
      </c>
      <c r="BQ1317" s="147"/>
      <c r="BR1317" s="9">
        <f t="shared" si="382"/>
        <v>0</v>
      </c>
      <c r="BS1317" s="9">
        <f t="shared" si="383"/>
        <v>0</v>
      </c>
      <c r="BT1317" s="9">
        <f t="shared" si="384"/>
        <v>0</v>
      </c>
      <c r="BU1317" s="9" t="str">
        <f>IFERROR(_xlfn.XLOOKUP(D1317,Sheet1!B:B,Sheet1!L:L),"")</f>
        <v/>
      </c>
      <c r="BV1317" s="9" t="e">
        <f>_xlfn.XLOOKUP(BU1317,Sheet1!S:S,Sheet1!T:T)</f>
        <v>#N/A</v>
      </c>
      <c r="BW1317" s="9" t="e">
        <f>_xlfn.XLOOKUP(D1317,Sheet1!B:B,Sheet1!M:M)</f>
        <v>#N/A</v>
      </c>
      <c r="BZ1317" s="108">
        <f t="shared" si="385"/>
        <v>24.020000000000003</v>
      </c>
      <c r="CB1317" s="12">
        <f>AW1317/AY1317</f>
        <v>0.33333333333333331</v>
      </c>
      <c r="CC1317" s="12">
        <f>AX1317/AY1317</f>
        <v>0.66666666666666663</v>
      </c>
      <c r="CG1317" s="1" t="str">
        <f>IF(BO1317&lt;80,"Below 80",
IF(BO1317&lt;=120,"80-120",
IF(BO1317&lt;=200,"&gt; 120-200",
IF(BO1317&lt;=300,"&gt;200-300",
IF(BO1317&lt;=500,"&gt;300-500",
"&gt;500")))))</f>
        <v>Below 80</v>
      </c>
      <c r="CH1317" s="1" t="str">
        <f>IFERROR(_xlfn.XLOOKUP(CG1317,Scenario!M:M,Scenario!N:N),"")</f>
        <v/>
      </c>
      <c r="CI1317" s="1" t="str">
        <f t="shared" si="386"/>
        <v>Yes</v>
      </c>
      <c r="CJ1317" s="75">
        <v>24.02</v>
      </c>
    </row>
    <row r="1318" spans="1:88" hidden="1">
      <c r="A1318" s="2">
        <v>1317</v>
      </c>
      <c r="B1318" s="2">
        <v>2025</v>
      </c>
      <c r="C1318" s="1">
        <v>0</v>
      </c>
      <c r="D1318" s="37" t="str">
        <v>001J100000TsHSzIAN</v>
      </c>
      <c r="E1318" s="37" t="str">
        <v>MAA VAISHNAVI ENTERPRISES</v>
      </c>
      <c r="F1318" s="37" t="str">
        <v>BIHAR</v>
      </c>
      <c r="G1318" s="37" t="str">
        <v>PATNA</v>
      </c>
      <c r="H1318" s="37" t="str">
        <v>Patna Sadar</v>
      </c>
      <c r="I1318" s="37" t="str">
        <v>MEWARAM MADHUSUDAN PRASAD &amp; SONS</v>
      </c>
      <c r="J1318" s="37" t="str">
        <v>Praveen Kumar</v>
      </c>
      <c r="K1318" s="37">
        <v>0</v>
      </c>
      <c r="L1318" s="37" t="str">
        <v>001J100000S01ukIAB</v>
      </c>
      <c r="M1318" s="37" t="str">
        <v>East</v>
      </c>
      <c r="N1318" s="2">
        <v>804453</v>
      </c>
      <c r="O1318" s="2" t="str">
        <v>10BXAPK9801R1ZA</v>
      </c>
      <c r="P1318" s="2">
        <v>6287788199</v>
      </c>
      <c r="Q1318" s="2" t="str">
        <v>Aug'25</v>
      </c>
      <c r="R1318" s="2">
        <v>2026</v>
      </c>
      <c r="S1318" s="1">
        <v>0</v>
      </c>
      <c r="T1318" s="2">
        <v>200</v>
      </c>
      <c r="U1318" s="12">
        <v>0</v>
      </c>
      <c r="V1318" s="1" t="str">
        <v>Challenger</v>
      </c>
      <c r="W1318" s="13">
        <v>0</v>
      </c>
      <c r="X1318" s="13">
        <v>0</v>
      </c>
      <c r="Y1318" s="13">
        <v>0</v>
      </c>
      <c r="Z1318" s="13">
        <v>0</v>
      </c>
      <c r="AA1318" s="13">
        <v>0</v>
      </c>
      <c r="AB1318" s="13">
        <v>0</v>
      </c>
      <c r="AC1318" s="13">
        <v>0</v>
      </c>
      <c r="AD1318" s="13">
        <v>0</v>
      </c>
      <c r="AE1318" s="13">
        <v>0</v>
      </c>
      <c r="AF1318" s="13">
        <v>0</v>
      </c>
      <c r="AG1318" s="13">
        <v>0</v>
      </c>
      <c r="AH1318" s="13">
        <v>0</v>
      </c>
      <c r="AI1318" s="13">
        <v>0</v>
      </c>
      <c r="AJ1318" s="13">
        <v>0</v>
      </c>
      <c r="AK1318" s="13">
        <v>0</v>
      </c>
      <c r="AL1318" s="13">
        <v>0</v>
      </c>
      <c r="AM1318" s="13">
        <v>0</v>
      </c>
      <c r="AN1318" s="13">
        <v>0</v>
      </c>
      <c r="AO1318" s="13">
        <v>0</v>
      </c>
      <c r="AP1318" s="13">
        <v>3</v>
      </c>
      <c r="AQ1318" s="13">
        <v>0</v>
      </c>
      <c r="AR1318" s="13">
        <v>0</v>
      </c>
      <c r="AS1318" s="13">
        <v>0</v>
      </c>
      <c r="AT1318" s="13">
        <v>0</v>
      </c>
      <c r="AU1318" s="13">
        <v>0</v>
      </c>
      <c r="AV1318" s="13">
        <v>0</v>
      </c>
      <c r="AW1318" s="16">
        <f t="shared" si="371"/>
        <v>3</v>
      </c>
      <c r="AX1318" s="16">
        <v>6</v>
      </c>
      <c r="AY1318" s="10">
        <f t="shared" si="372"/>
        <v>9</v>
      </c>
      <c r="AZ1318" s="10">
        <f>SUM(Z1318:AK1318)</f>
        <v>0</v>
      </c>
      <c r="BA1318" s="10">
        <f>AY1318</f>
        <v>9</v>
      </c>
      <c r="BB1318" s="10">
        <f t="shared" si="373"/>
        <v>6</v>
      </c>
      <c r="BC1318" s="10">
        <f t="shared" si="374"/>
        <v>1.5</v>
      </c>
      <c r="BD1318" s="10">
        <f t="shared" si="375"/>
        <v>9</v>
      </c>
      <c r="BE1318" s="10">
        <f t="shared" si="387"/>
        <v>-3</v>
      </c>
      <c r="BF1318" s="2" t="s">
        <v>119</v>
      </c>
      <c r="BG1318" s="10">
        <f t="shared" si="376"/>
        <v>0.375</v>
      </c>
      <c r="BH1318" s="36" t="s">
        <v>118</v>
      </c>
      <c r="BI1318" s="39" t="str">
        <f t="shared" si="377"/>
        <v/>
      </c>
      <c r="BJ1318" s="39" t="str">
        <f t="shared" si="378"/>
        <v/>
      </c>
      <c r="BK1318" s="16">
        <f>SUM(AR1318:AX1318)</f>
        <v>9</v>
      </c>
      <c r="BL1318" s="10">
        <f>SUM(AL1318:AQ1318)</f>
        <v>3</v>
      </c>
      <c r="BM1318" s="12">
        <f t="shared" si="379"/>
        <v>1</v>
      </c>
      <c r="BN1318" s="12">
        <f t="shared" si="379"/>
        <v>0.33333333333333331</v>
      </c>
      <c r="BO1318" s="9">
        <f t="shared" si="380"/>
        <v>3</v>
      </c>
      <c r="BP1318" s="39" t="str">
        <f t="shared" si="381"/>
        <v/>
      </c>
      <c r="BQ1318" s="147"/>
      <c r="BR1318" s="9">
        <f t="shared" si="382"/>
        <v>0</v>
      </c>
      <c r="BS1318" s="9">
        <f t="shared" si="383"/>
        <v>0</v>
      </c>
      <c r="BT1318" s="9">
        <f t="shared" si="384"/>
        <v>0</v>
      </c>
      <c r="BU1318" s="9" t="str">
        <f>IFERROR(_xlfn.XLOOKUP(D1318,Sheet1!B:B,Sheet1!L:L),"")</f>
        <v/>
      </c>
      <c r="BV1318" s="9" t="e">
        <f>_xlfn.XLOOKUP(BU1318,Sheet1!S:S,Sheet1!T:T)</f>
        <v>#N/A</v>
      </c>
      <c r="BW1318" s="9" t="e">
        <f>_xlfn.XLOOKUP(D1318,Sheet1!B:B,Sheet1!M:M)</f>
        <v>#N/A</v>
      </c>
      <c r="BZ1318" s="108">
        <f t="shared" si="385"/>
        <v>6</v>
      </c>
      <c r="CB1318" s="12">
        <f>AW1318/AY1318</f>
        <v>0.33333333333333331</v>
      </c>
      <c r="CC1318" s="12">
        <f>AX1318/AY1318</f>
        <v>0.66666666666666663</v>
      </c>
      <c r="CG1318" s="1" t="str">
        <f>IF(BO1318&lt;80,"Below 80",
IF(BO1318&lt;=120,"80-120",
IF(BO1318&lt;=200,"&gt; 120-200",
IF(BO1318&lt;=300,"&gt;200-300",
IF(BO1318&lt;=500,"&gt;300-500",
"&gt;500")))))</f>
        <v>Below 80</v>
      </c>
      <c r="CH1318" s="1" t="str">
        <f>IFERROR(_xlfn.XLOOKUP(CG1318,Scenario!M:M,Scenario!N:N),"")</f>
        <v/>
      </c>
      <c r="CI1318" s="1" t="str">
        <f t="shared" si="386"/>
        <v>Yes</v>
      </c>
      <c r="CJ1318" s="75">
        <v>6</v>
      </c>
    </row>
    <row r="1319" spans="1:88" hidden="1">
      <c r="A1319" s="2">
        <v>1318</v>
      </c>
      <c r="B1319" s="2">
        <v>2025</v>
      </c>
      <c r="C1319" s="1">
        <v>0</v>
      </c>
      <c r="D1319" s="37" t="str">
        <v>001J100000VlcQxIAJ</v>
      </c>
      <c r="E1319" s="37" t="str">
        <v>MAA VAISHNAVI TRADERS</v>
      </c>
      <c r="F1319" s="37">
        <v>0</v>
      </c>
      <c r="G1319" s="37">
        <v>0</v>
      </c>
      <c r="H1319" s="37">
        <v>0</v>
      </c>
      <c r="I1319" s="37" t="str">
        <v>MEWARAM MADHUSUDAN PRASAD &amp; SONS</v>
      </c>
      <c r="J1319" s="37" t="str">
        <v>Praveen Kumar</v>
      </c>
      <c r="K1319" s="37">
        <v>0</v>
      </c>
      <c r="L1319" s="37" t="str">
        <v>001J100000S01ukIAB</v>
      </c>
      <c r="M1319" s="37" t="str">
        <v>East</v>
      </c>
      <c r="N1319" s="2">
        <v>803220</v>
      </c>
      <c r="O1319" s="2" t="str">
        <v>10BZZPS0577B1Z7</v>
      </c>
      <c r="P1319" s="2">
        <v>9472598519</v>
      </c>
      <c r="Q1319" s="2" t="str">
        <v>Aug'25</v>
      </c>
      <c r="R1319" s="2">
        <v>2026</v>
      </c>
      <c r="S1319" s="1">
        <v>0</v>
      </c>
      <c r="T1319" s="2">
        <v>350</v>
      </c>
      <c r="U1319" s="12">
        <v>0</v>
      </c>
      <c r="V1319" s="1" t="str">
        <v>Alien</v>
      </c>
      <c r="W1319" s="13">
        <v>0</v>
      </c>
      <c r="X1319" s="13">
        <v>0</v>
      </c>
      <c r="Y1319" s="13">
        <v>0</v>
      </c>
      <c r="Z1319" s="13">
        <v>0</v>
      </c>
      <c r="AA1319" s="13">
        <v>0</v>
      </c>
      <c r="AB1319" s="13">
        <v>0</v>
      </c>
      <c r="AC1319" s="13">
        <v>0</v>
      </c>
      <c r="AD1319" s="13">
        <v>0</v>
      </c>
      <c r="AE1319" s="13">
        <v>0</v>
      </c>
      <c r="AF1319" s="13">
        <v>0</v>
      </c>
      <c r="AG1319" s="13">
        <v>0</v>
      </c>
      <c r="AH1319" s="13">
        <v>0</v>
      </c>
      <c r="AI1319" s="13">
        <v>0</v>
      </c>
      <c r="AJ1319" s="13">
        <v>0</v>
      </c>
      <c r="AK1319" s="13">
        <v>0</v>
      </c>
      <c r="AL1319" s="13">
        <v>0</v>
      </c>
      <c r="AM1319" s="13">
        <v>0</v>
      </c>
      <c r="AN1319" s="13">
        <v>0</v>
      </c>
      <c r="AO1319" s="13">
        <v>0</v>
      </c>
      <c r="AP1319" s="13">
        <v>4</v>
      </c>
      <c r="AQ1319" s="13">
        <v>6</v>
      </c>
      <c r="AR1319" s="13">
        <v>0</v>
      </c>
      <c r="AS1319" s="13">
        <v>0</v>
      </c>
      <c r="AT1319" s="13">
        <v>0</v>
      </c>
      <c r="AU1319" s="13">
        <v>0</v>
      </c>
      <c r="AV1319" s="13">
        <v>0</v>
      </c>
      <c r="AW1319" s="16">
        <f t="shared" si="371"/>
        <v>10</v>
      </c>
      <c r="AX1319" s="16">
        <v>20</v>
      </c>
      <c r="AY1319" s="10">
        <f t="shared" si="372"/>
        <v>30</v>
      </c>
      <c r="AZ1319" s="10">
        <f>SUM(Z1319:AK1319)</f>
        <v>0</v>
      </c>
      <c r="BA1319" s="10">
        <f>AY1319</f>
        <v>30</v>
      </c>
      <c r="BB1319" s="10">
        <f t="shared" si="373"/>
        <v>20</v>
      </c>
      <c r="BC1319" s="10">
        <f t="shared" si="374"/>
        <v>5</v>
      </c>
      <c r="BD1319" s="10">
        <f t="shared" si="375"/>
        <v>30</v>
      </c>
      <c r="BE1319" s="10">
        <f t="shared" si="387"/>
        <v>-10</v>
      </c>
      <c r="BF1319" s="2" t="s">
        <v>119</v>
      </c>
      <c r="BG1319" s="10">
        <f t="shared" si="376"/>
        <v>1.25</v>
      </c>
      <c r="BH1319" s="36" t="s">
        <v>118</v>
      </c>
      <c r="BI1319" s="39" t="str">
        <f t="shared" si="377"/>
        <v/>
      </c>
      <c r="BJ1319" s="39" t="str">
        <f t="shared" si="378"/>
        <v/>
      </c>
      <c r="BK1319" s="16">
        <f>SUM(AR1319:AX1319)</f>
        <v>30</v>
      </c>
      <c r="BL1319" s="10">
        <f>SUM(AL1319:AQ1319)</f>
        <v>10</v>
      </c>
      <c r="BM1319" s="12">
        <f t="shared" si="379"/>
        <v>1</v>
      </c>
      <c r="BN1319" s="12">
        <f t="shared" si="379"/>
        <v>0.33333333333333331</v>
      </c>
      <c r="BO1319" s="9">
        <f t="shared" si="380"/>
        <v>10</v>
      </c>
      <c r="BP1319" s="39" t="str">
        <f t="shared" si="381"/>
        <v/>
      </c>
      <c r="BQ1319" s="147"/>
      <c r="BR1319" s="9">
        <f t="shared" si="382"/>
        <v>0</v>
      </c>
      <c r="BS1319" s="9">
        <f t="shared" si="383"/>
        <v>0</v>
      </c>
      <c r="BT1319" s="9">
        <f t="shared" si="384"/>
        <v>0</v>
      </c>
      <c r="BU1319" s="9" t="str">
        <f>IFERROR(_xlfn.XLOOKUP(D1319,Sheet1!B:B,Sheet1!L:L),"")</f>
        <v/>
      </c>
      <c r="BV1319" s="9" t="e">
        <f>_xlfn.XLOOKUP(BU1319,Sheet1!S:S,Sheet1!T:T)</f>
        <v>#N/A</v>
      </c>
      <c r="BW1319" s="9" t="e">
        <f>_xlfn.XLOOKUP(D1319,Sheet1!B:B,Sheet1!M:M)</f>
        <v>#N/A</v>
      </c>
      <c r="BZ1319" s="108">
        <f t="shared" si="385"/>
        <v>20</v>
      </c>
      <c r="CB1319" s="12">
        <f>AW1319/AY1319</f>
        <v>0.33333333333333331</v>
      </c>
      <c r="CC1319" s="12">
        <f>AX1319/AY1319</f>
        <v>0.66666666666666663</v>
      </c>
      <c r="CG1319" s="1" t="str">
        <f>IF(BO1319&lt;80,"Below 80",
IF(BO1319&lt;=120,"80-120",
IF(BO1319&lt;=200,"&gt; 120-200",
IF(BO1319&lt;=300,"&gt;200-300",
IF(BO1319&lt;=500,"&gt;300-500",
"&gt;500")))))</f>
        <v>Below 80</v>
      </c>
      <c r="CH1319" s="1" t="str">
        <f>IFERROR(_xlfn.XLOOKUP(CG1319,Scenario!M:M,Scenario!N:N),"")</f>
        <v/>
      </c>
      <c r="CI1319" s="1" t="str">
        <f t="shared" si="386"/>
        <v>Yes</v>
      </c>
      <c r="CJ1319" s="75">
        <v>20</v>
      </c>
    </row>
    <row r="1320" spans="1:88" hidden="1">
      <c r="A1320" s="2">
        <v>1319</v>
      </c>
      <c r="B1320" s="2">
        <v>2025</v>
      </c>
      <c r="C1320" s="1">
        <v>0</v>
      </c>
      <c r="D1320" s="37" t="str">
        <v>001fw000003UEWuAAO</v>
      </c>
      <c r="E1320" s="37" t="str">
        <v>SHRI MADAN LAL ASSOCIATES LLP</v>
      </c>
      <c r="F1320" s="37" t="str">
        <v>HARYANA</v>
      </c>
      <c r="G1320" s="37" t="str">
        <v>KARNAL</v>
      </c>
      <c r="H1320" s="37">
        <v>0</v>
      </c>
      <c r="I1320" s="37" t="str">
        <v>RAMDOOT UDHYOG PRIVATE LIMITED</v>
      </c>
      <c r="J1320" s="37" t="str">
        <v>Naseem Makkar</v>
      </c>
      <c r="K1320" s="37">
        <v>0</v>
      </c>
      <c r="L1320" s="37" t="str">
        <v>C13168</v>
      </c>
      <c r="M1320" s="37" t="str">
        <v>North</v>
      </c>
      <c r="N1320" s="2">
        <v>132001</v>
      </c>
      <c r="O1320" s="2" t="str">
        <v>06AFLFS5647D1ZS</v>
      </c>
      <c r="P1320" s="2">
        <v>9729182608</v>
      </c>
      <c r="Q1320" s="2" t="str">
        <v>Aug'25</v>
      </c>
      <c r="R1320" s="2">
        <v>2026</v>
      </c>
      <c r="S1320" s="1">
        <v>0</v>
      </c>
      <c r="T1320" s="2">
        <v>100</v>
      </c>
      <c r="U1320" s="12">
        <v>0.10943333333333333</v>
      </c>
      <c r="V1320" s="1" t="str">
        <v>Star</v>
      </c>
      <c r="W1320" s="13">
        <v>0</v>
      </c>
      <c r="X1320" s="13">
        <v>0</v>
      </c>
      <c r="Y1320" s="13">
        <v>0</v>
      </c>
      <c r="Z1320" s="13">
        <v>0</v>
      </c>
      <c r="AA1320" s="13">
        <v>0</v>
      </c>
      <c r="AB1320" s="13">
        <v>0</v>
      </c>
      <c r="AC1320" s="13">
        <v>0</v>
      </c>
      <c r="AD1320" s="13">
        <v>0</v>
      </c>
      <c r="AE1320" s="13">
        <v>0</v>
      </c>
      <c r="AF1320" s="13">
        <v>0</v>
      </c>
      <c r="AG1320" s="13">
        <v>0</v>
      </c>
      <c r="AH1320" s="13">
        <v>0</v>
      </c>
      <c r="AI1320" s="13">
        <v>0</v>
      </c>
      <c r="AJ1320" s="13">
        <v>0</v>
      </c>
      <c r="AK1320" s="13">
        <v>0</v>
      </c>
      <c r="AL1320" s="13">
        <v>0</v>
      </c>
      <c r="AM1320" s="13">
        <v>0</v>
      </c>
      <c r="AN1320" s="13">
        <v>0</v>
      </c>
      <c r="AO1320" s="13">
        <v>0</v>
      </c>
      <c r="AP1320" s="13">
        <v>29.98</v>
      </c>
      <c r="AQ1320" s="13">
        <v>50.42</v>
      </c>
      <c r="AR1320" s="13">
        <v>41.6</v>
      </c>
      <c r="AS1320" s="13">
        <v>0</v>
      </c>
      <c r="AT1320" s="13">
        <v>32.83</v>
      </c>
      <c r="AU1320" s="13">
        <v>0</v>
      </c>
      <c r="AV1320" s="13">
        <v>0</v>
      </c>
      <c r="AW1320" s="16">
        <f t="shared" si="371"/>
        <v>154.82999999999998</v>
      </c>
      <c r="AX1320" s="16">
        <f>AW1320*2</f>
        <v>309.65999999999997</v>
      </c>
      <c r="AY1320" s="10">
        <f t="shared" si="372"/>
        <v>464.48999999999995</v>
      </c>
      <c r="AZ1320" s="10">
        <f>SUM(Z1320:AK1320)</f>
        <v>0</v>
      </c>
      <c r="BA1320" s="10">
        <f>AY1320</f>
        <v>464.48999999999995</v>
      </c>
      <c r="BB1320" s="10">
        <f t="shared" si="373"/>
        <v>309.65999999999997</v>
      </c>
      <c r="BC1320" s="10">
        <f t="shared" si="374"/>
        <v>77.414999999999992</v>
      </c>
      <c r="BD1320" s="10">
        <f t="shared" si="375"/>
        <v>464.48999999999995</v>
      </c>
      <c r="BE1320" s="10">
        <f t="shared" si="387"/>
        <v>-154.82999999999998</v>
      </c>
      <c r="BF1320" s="2" t="s">
        <v>119</v>
      </c>
      <c r="BG1320" s="10">
        <f t="shared" si="376"/>
        <v>15.25</v>
      </c>
      <c r="BH1320" s="36" t="s">
        <v>118</v>
      </c>
      <c r="BI1320" s="39" t="str">
        <f t="shared" si="377"/>
        <v>B</v>
      </c>
      <c r="BJ1320" s="39" t="str">
        <f t="shared" si="378"/>
        <v>B</v>
      </c>
      <c r="BK1320" s="16">
        <f>SUM(AR1320:AX1320)</f>
        <v>538.91999999999996</v>
      </c>
      <c r="BL1320" s="10">
        <f>SUM(AL1320:AQ1320)</f>
        <v>80.400000000000006</v>
      </c>
      <c r="BM1320" s="12">
        <f t="shared" si="379"/>
        <v>1.1602402635148228</v>
      </c>
      <c r="BN1320" s="12">
        <f t="shared" si="379"/>
        <v>0.17309306981851066</v>
      </c>
      <c r="BO1320" s="9">
        <f t="shared" si="380"/>
        <v>122</v>
      </c>
      <c r="BP1320" s="39" t="str">
        <f t="shared" si="381"/>
        <v/>
      </c>
      <c r="BQ1320" s="147"/>
      <c r="BR1320" s="9">
        <f t="shared" si="382"/>
        <v>0</v>
      </c>
      <c r="BS1320" s="9">
        <f t="shared" si="383"/>
        <v>0</v>
      </c>
      <c r="BT1320" s="9">
        <f t="shared" si="384"/>
        <v>0</v>
      </c>
      <c r="BU1320" s="9" t="str">
        <f>IFERROR(_xlfn.XLOOKUP(D1320,Sheet1!B:B,Sheet1!L:L),"")</f>
        <v/>
      </c>
      <c r="BV1320" s="9" t="e">
        <f>_xlfn.XLOOKUP(BU1320,Sheet1!S:S,Sheet1!T:T)</f>
        <v>#N/A</v>
      </c>
      <c r="BW1320" s="9" t="e">
        <f>_xlfn.XLOOKUP(D1320,Sheet1!B:B,Sheet1!M:M)</f>
        <v>#N/A</v>
      </c>
      <c r="BX1320" s="11" t="s">
        <v>123</v>
      </c>
      <c r="BZ1320" s="108">
        <f t="shared" si="385"/>
        <v>309.65999999999997</v>
      </c>
      <c r="CB1320" s="12">
        <f>AW1320/AY1320</f>
        <v>0.33333333333333331</v>
      </c>
      <c r="CC1320" s="12">
        <f>AX1320/AY1320</f>
        <v>0.66666666666666663</v>
      </c>
      <c r="CG1320" s="1" t="str">
        <f>IF(BO1320&lt;80,"Below 80",
IF(BO1320&lt;=120,"80-120",
IF(BO1320&lt;=200,"&gt; 120-200",
IF(BO1320&lt;=300,"&gt;200-300",
IF(BO1320&lt;=500,"&gt;300-500",
"&gt;500")))))</f>
        <v>&gt; 120-200</v>
      </c>
      <c r="CH1320" s="1" t="str">
        <f>IFERROR(_xlfn.XLOOKUP(CG1320,Scenario!M:M,Scenario!N:N),"")</f>
        <v>B</v>
      </c>
      <c r="CI1320" s="1" t="b">
        <f t="shared" si="386"/>
        <v>0</v>
      </c>
      <c r="CJ1320" s="75">
        <v>244</v>
      </c>
    </row>
    <row r="1321" spans="1:88" hidden="1">
      <c r="A1321" s="2">
        <v>1320</v>
      </c>
      <c r="B1321" s="2">
        <v>2025</v>
      </c>
      <c r="C1321" s="1">
        <v>0</v>
      </c>
      <c r="D1321" s="37" t="str">
        <v>001J100000Vo9HcIAJ</v>
      </c>
      <c r="E1321" s="37" t="str">
        <v>BANERJEE CEMENT CENTRE</v>
      </c>
      <c r="F1321" s="37" t="str">
        <v>WEST BENGAL</v>
      </c>
      <c r="G1321" s="37" t="str">
        <v>DINAJPUR UTTAR</v>
      </c>
      <c r="H1321" s="37">
        <v>0</v>
      </c>
      <c r="I1321" s="37" t="str">
        <v>MAHESHWARI TRADERS</v>
      </c>
      <c r="J1321" s="37" t="str">
        <v>Partha Mondal</v>
      </c>
      <c r="K1321" s="37">
        <v>0</v>
      </c>
      <c r="L1321" s="37" t="str">
        <v>001J100000Vo7AiIAJ</v>
      </c>
      <c r="M1321" s="37" t="str">
        <v>East</v>
      </c>
      <c r="N1321" s="2">
        <v>733123</v>
      </c>
      <c r="O1321" s="2" t="str">
        <v>19AEJPB0630G1ZY</v>
      </c>
      <c r="P1321" s="2">
        <v>9733269335</v>
      </c>
      <c r="Q1321" s="2" t="str">
        <v>Aug'25</v>
      </c>
      <c r="R1321" s="2">
        <v>2026</v>
      </c>
      <c r="S1321" s="1">
        <v>0</v>
      </c>
      <c r="T1321" s="2">
        <v>140</v>
      </c>
      <c r="U1321" s="12">
        <v>0</v>
      </c>
      <c r="V1321" s="1" t="str">
        <v>Challenger</v>
      </c>
      <c r="W1321" s="13">
        <v>0</v>
      </c>
      <c r="X1321" s="13">
        <v>0</v>
      </c>
      <c r="Y1321" s="13">
        <v>0</v>
      </c>
      <c r="Z1321" s="13">
        <v>0</v>
      </c>
      <c r="AA1321" s="13">
        <v>0</v>
      </c>
      <c r="AB1321" s="13">
        <v>0</v>
      </c>
      <c r="AC1321" s="13">
        <v>0</v>
      </c>
      <c r="AD1321" s="13">
        <v>0</v>
      </c>
      <c r="AE1321" s="13">
        <v>0</v>
      </c>
      <c r="AF1321" s="13">
        <v>0</v>
      </c>
      <c r="AG1321" s="13">
        <v>0</v>
      </c>
      <c r="AH1321" s="13">
        <v>0</v>
      </c>
      <c r="AI1321" s="13">
        <v>0</v>
      </c>
      <c r="AJ1321" s="13">
        <v>0</v>
      </c>
      <c r="AK1321" s="13">
        <v>0</v>
      </c>
      <c r="AL1321" s="13">
        <v>0</v>
      </c>
      <c r="AM1321" s="13">
        <v>0</v>
      </c>
      <c r="AN1321" s="13">
        <v>0</v>
      </c>
      <c r="AO1321" s="13">
        <v>0</v>
      </c>
      <c r="AP1321" s="13">
        <v>18.09</v>
      </c>
      <c r="AQ1321" s="13">
        <v>0</v>
      </c>
      <c r="AR1321" s="13">
        <v>4.07</v>
      </c>
      <c r="AS1321" s="13">
        <v>0</v>
      </c>
      <c r="AT1321" s="13">
        <v>0</v>
      </c>
      <c r="AU1321" s="13">
        <v>0</v>
      </c>
      <c r="AV1321" s="13">
        <v>0</v>
      </c>
      <c r="AW1321" s="16">
        <f t="shared" si="371"/>
        <v>22.16</v>
      </c>
      <c r="AX1321" s="16">
        <v>44.32</v>
      </c>
      <c r="AY1321" s="10">
        <f t="shared" si="372"/>
        <v>66.48</v>
      </c>
      <c r="AZ1321" s="10">
        <f>SUM(Z1321:AK1321)</f>
        <v>0</v>
      </c>
      <c r="BA1321" s="10">
        <v>22</v>
      </c>
      <c r="BB1321" s="10">
        <f t="shared" si="373"/>
        <v>-0.16000000000000014</v>
      </c>
      <c r="BC1321" s="10">
        <f t="shared" si="374"/>
        <v>-4.0000000000000036E-2</v>
      </c>
      <c r="BD1321" s="10">
        <f t="shared" si="375"/>
        <v>66.48</v>
      </c>
      <c r="BE1321" s="10">
        <f t="shared" si="387"/>
        <v>-22.16</v>
      </c>
      <c r="BF1321" s="2" t="s">
        <v>119</v>
      </c>
      <c r="BG1321" s="10">
        <f t="shared" si="376"/>
        <v>2.77</v>
      </c>
      <c r="BH1321" s="36" t="s">
        <v>118</v>
      </c>
      <c r="BI1321" s="39" t="str">
        <f t="shared" si="377"/>
        <v/>
      </c>
      <c r="BJ1321" s="39" t="str">
        <f t="shared" si="378"/>
        <v/>
      </c>
      <c r="BK1321" s="16">
        <f>SUM(AR1321:AX1321)</f>
        <v>70.55</v>
      </c>
      <c r="BL1321" s="10">
        <f>SUM(AL1321:AQ1321)</f>
        <v>18.09</v>
      </c>
      <c r="BM1321" s="12">
        <f t="shared" si="379"/>
        <v>1.0612214199759324</v>
      </c>
      <c r="BN1321" s="12">
        <f t="shared" si="379"/>
        <v>0.2721119133574007</v>
      </c>
      <c r="BO1321" s="9">
        <f t="shared" si="380"/>
        <v>22.16</v>
      </c>
      <c r="BP1321" s="39" t="str">
        <f t="shared" si="381"/>
        <v/>
      </c>
      <c r="BQ1321" s="147"/>
      <c r="BR1321" s="9">
        <f t="shared" si="382"/>
        <v>0</v>
      </c>
      <c r="BS1321" s="9">
        <f t="shared" si="383"/>
        <v>0</v>
      </c>
      <c r="BT1321" s="9">
        <f t="shared" si="384"/>
        <v>0</v>
      </c>
      <c r="BU1321" s="9" t="str">
        <f>IFERROR(_xlfn.XLOOKUP(D1321,Sheet1!B:B,Sheet1!L:L),"")</f>
        <v/>
      </c>
      <c r="BV1321" s="9" t="e">
        <f>_xlfn.XLOOKUP(BU1321,Sheet1!S:S,Sheet1!T:T)</f>
        <v>#N/A</v>
      </c>
      <c r="BW1321" s="9" t="e">
        <f>_xlfn.XLOOKUP(D1321,Sheet1!B:B,Sheet1!M:M)</f>
        <v>#N/A</v>
      </c>
      <c r="BZ1321" s="108">
        <f t="shared" si="385"/>
        <v>44.320000000000007</v>
      </c>
      <c r="CB1321" s="12">
        <f>AW1321/AY1321</f>
        <v>0.33333333333333331</v>
      </c>
      <c r="CC1321" s="12">
        <f>AX1321/AY1321</f>
        <v>0.66666666666666663</v>
      </c>
      <c r="CG1321" s="1" t="str">
        <f>IF(BO1321&lt;80,"Below 80",
IF(BO1321&lt;=120,"80-120",
IF(BO1321&lt;=200,"&gt; 120-200",
IF(BO1321&lt;=300,"&gt;200-300",
IF(BO1321&lt;=500,"&gt;300-500",
"&gt;500")))))</f>
        <v>Below 80</v>
      </c>
      <c r="CH1321" s="1" t="str">
        <f>IFERROR(_xlfn.XLOOKUP(CG1321,Scenario!M:M,Scenario!N:N),"")</f>
        <v/>
      </c>
      <c r="CI1321" s="1" t="str">
        <f t="shared" si="386"/>
        <v>Yes</v>
      </c>
      <c r="CJ1321" s="75">
        <v>44.32</v>
      </c>
    </row>
    <row r="1322" spans="1:88" hidden="1">
      <c r="A1322" s="2">
        <v>1321</v>
      </c>
      <c r="B1322" s="2">
        <v>2025</v>
      </c>
      <c r="C1322" s="1">
        <v>0</v>
      </c>
      <c r="D1322" s="37" t="str">
        <v>001J100000Vncu0IAB</v>
      </c>
      <c r="E1322" s="37" t="str">
        <v>M/S BENGAL ENTERPRISE</v>
      </c>
      <c r="F1322" s="37" t="str">
        <v>WEST BENGAL</v>
      </c>
      <c r="G1322" s="37" t="str">
        <v>MALDAH</v>
      </c>
      <c r="H1322" s="37">
        <v>0</v>
      </c>
      <c r="I1322" s="37" t="str">
        <v>MAHESHWARI TRADERS</v>
      </c>
      <c r="J1322" s="37" t="str">
        <v>Partha Mondal</v>
      </c>
      <c r="K1322" s="37">
        <v>0</v>
      </c>
      <c r="L1322" s="37" t="str">
        <v>001J100000Vo7AiIAJ</v>
      </c>
      <c r="M1322" s="37" t="str">
        <v>East</v>
      </c>
      <c r="N1322" s="2">
        <v>732103</v>
      </c>
      <c r="O1322" s="2" t="str">
        <v>19BMKPS6041Q1Z4</v>
      </c>
      <c r="P1322" s="2">
        <v>9614707652</v>
      </c>
      <c r="Q1322" s="2" t="str">
        <v>Aug'25</v>
      </c>
      <c r="R1322" s="2">
        <v>2026</v>
      </c>
      <c r="S1322" s="1">
        <v>0</v>
      </c>
      <c r="T1322" s="2">
        <v>120</v>
      </c>
      <c r="U1322" s="12">
        <v>8.3333333333333332E-3</v>
      </c>
      <c r="V1322" s="1" t="str">
        <v>Challenger</v>
      </c>
      <c r="W1322" s="13">
        <v>0</v>
      </c>
      <c r="X1322" s="13">
        <v>0</v>
      </c>
      <c r="Y1322" s="13">
        <v>0</v>
      </c>
      <c r="Z1322" s="13">
        <v>0</v>
      </c>
      <c r="AA1322" s="13">
        <v>0</v>
      </c>
      <c r="AB1322" s="13">
        <v>0</v>
      </c>
      <c r="AC1322" s="13">
        <v>0</v>
      </c>
      <c r="AD1322" s="13">
        <v>0</v>
      </c>
      <c r="AE1322" s="13">
        <v>0</v>
      </c>
      <c r="AF1322" s="13">
        <v>0</v>
      </c>
      <c r="AG1322" s="13">
        <v>0</v>
      </c>
      <c r="AH1322" s="13">
        <v>0</v>
      </c>
      <c r="AI1322" s="13">
        <v>0</v>
      </c>
      <c r="AJ1322" s="13">
        <v>0</v>
      </c>
      <c r="AK1322" s="13">
        <v>0</v>
      </c>
      <c r="AL1322" s="13">
        <v>0</v>
      </c>
      <c r="AM1322" s="13">
        <v>0</v>
      </c>
      <c r="AN1322" s="13">
        <v>0</v>
      </c>
      <c r="AO1322" s="13">
        <v>0</v>
      </c>
      <c r="AP1322" s="13">
        <v>16.27</v>
      </c>
      <c r="AQ1322" s="13">
        <v>0</v>
      </c>
      <c r="AR1322" s="13">
        <v>0</v>
      </c>
      <c r="AS1322" s="13">
        <v>10.17</v>
      </c>
      <c r="AT1322" s="13">
        <v>3</v>
      </c>
      <c r="AU1322" s="13">
        <v>0</v>
      </c>
      <c r="AV1322" s="13">
        <v>0</v>
      </c>
      <c r="AW1322" s="16">
        <f t="shared" si="371"/>
        <v>29.439999999999998</v>
      </c>
      <c r="AX1322" s="16">
        <v>32.54</v>
      </c>
      <c r="AY1322" s="10">
        <f t="shared" si="372"/>
        <v>61.98</v>
      </c>
      <c r="AZ1322" s="10">
        <f>SUM(Z1322:AK1322)</f>
        <v>0</v>
      </c>
      <c r="BA1322" s="10">
        <v>60</v>
      </c>
      <c r="BB1322" s="10">
        <f t="shared" si="373"/>
        <v>30.560000000000002</v>
      </c>
      <c r="BC1322" s="10">
        <f t="shared" si="374"/>
        <v>7.6400000000000006</v>
      </c>
      <c r="BD1322" s="10">
        <f t="shared" si="375"/>
        <v>61.98</v>
      </c>
      <c r="BE1322" s="10">
        <f t="shared" si="387"/>
        <v>-29.439999999999998</v>
      </c>
      <c r="BF1322" s="2" t="s">
        <v>119</v>
      </c>
      <c r="BG1322" s="10">
        <f t="shared" si="376"/>
        <v>3.3049999999999997</v>
      </c>
      <c r="BH1322" s="36" t="s">
        <v>118</v>
      </c>
      <c r="BI1322" s="39" t="str">
        <f t="shared" si="377"/>
        <v/>
      </c>
      <c r="BJ1322" s="39" t="str">
        <f t="shared" si="378"/>
        <v/>
      </c>
      <c r="BK1322" s="16">
        <f>SUM(AR1322:AX1322)</f>
        <v>75.150000000000006</v>
      </c>
      <c r="BL1322" s="10">
        <f>SUM(AL1322:AQ1322)</f>
        <v>16.27</v>
      </c>
      <c r="BM1322" s="12">
        <f t="shared" si="379"/>
        <v>1.2124878993223622</v>
      </c>
      <c r="BN1322" s="12">
        <f t="shared" si="379"/>
        <v>0.26250403355921265</v>
      </c>
      <c r="BO1322" s="9">
        <f t="shared" si="380"/>
        <v>26.439999999999998</v>
      </c>
      <c r="BP1322" s="39" t="str">
        <f t="shared" si="381"/>
        <v/>
      </c>
      <c r="BQ1322" s="147"/>
      <c r="BR1322" s="9">
        <f t="shared" si="382"/>
        <v>0</v>
      </c>
      <c r="BS1322" s="9">
        <f t="shared" si="383"/>
        <v>0</v>
      </c>
      <c r="BT1322" s="9">
        <f t="shared" si="384"/>
        <v>0</v>
      </c>
      <c r="BU1322" s="9" t="str">
        <f>IFERROR(_xlfn.XLOOKUP(D1322,Sheet1!B:B,Sheet1!L:L),"")</f>
        <v/>
      </c>
      <c r="BV1322" s="9" t="e">
        <f>_xlfn.XLOOKUP(BU1322,Sheet1!S:S,Sheet1!T:T)</f>
        <v>#N/A</v>
      </c>
      <c r="BW1322" s="9" t="e">
        <f>_xlfn.XLOOKUP(D1322,Sheet1!B:B,Sheet1!M:M)</f>
        <v>#N/A</v>
      </c>
      <c r="BZ1322" s="108">
        <f t="shared" si="385"/>
        <v>32.54</v>
      </c>
      <c r="CB1322" s="12">
        <f>AW1322/AY1322</f>
        <v>0.47499193288157471</v>
      </c>
      <c r="CC1322" s="12">
        <f>AX1322/AY1322</f>
        <v>0.52500806711842529</v>
      </c>
      <c r="CG1322" s="1" t="str">
        <f>IF(BO1322&lt;80,"Below 80",
IF(BO1322&lt;=120,"80-120",
IF(BO1322&lt;=200,"&gt; 120-200",
IF(BO1322&lt;=300,"&gt;200-300",
IF(BO1322&lt;=500,"&gt;300-500",
"&gt;500")))))</f>
        <v>Below 80</v>
      </c>
      <c r="CH1322" s="1" t="str">
        <f>IFERROR(_xlfn.XLOOKUP(CG1322,Scenario!M:M,Scenario!N:N),"")</f>
        <v/>
      </c>
      <c r="CI1322" s="1" t="str">
        <f t="shared" si="386"/>
        <v>Yes</v>
      </c>
      <c r="CJ1322" s="75">
        <v>22.369999999999997</v>
      </c>
    </row>
    <row r="1323" spans="1:88" hidden="1">
      <c r="A1323" s="2">
        <v>1322</v>
      </c>
      <c r="B1323" s="2">
        <v>2025</v>
      </c>
      <c r="C1323" s="1">
        <v>0</v>
      </c>
      <c r="D1323" s="37" t="str">
        <v>001J100000VnTshIAF</v>
      </c>
      <c r="E1323" s="37" t="str">
        <v>M/S BANSAL STEELS</v>
      </c>
      <c r="F1323" s="37" t="str">
        <v>UTTAR PRADESH</v>
      </c>
      <c r="G1323" s="37" t="str">
        <v>MATHURA</v>
      </c>
      <c r="H1323" s="37">
        <v>0</v>
      </c>
      <c r="I1323" s="37" t="str">
        <v>DINESH STEEL PRIVATE LIMITED</v>
      </c>
      <c r="J1323" s="37" t="str">
        <v>Pankaj Garg</v>
      </c>
      <c r="K1323" s="37">
        <v>0</v>
      </c>
      <c r="L1323" s="37" t="str">
        <v>C12820</v>
      </c>
      <c r="M1323" s="37" t="str">
        <v>North</v>
      </c>
      <c r="N1323" s="2">
        <v>281121</v>
      </c>
      <c r="O1323" s="2" t="str">
        <v>09AAVPA2967M3ZX</v>
      </c>
      <c r="P1323" s="2">
        <v>8859669728</v>
      </c>
      <c r="Q1323" s="2" t="str">
        <v>Aug'25</v>
      </c>
      <c r="R1323" s="2">
        <v>2026</v>
      </c>
      <c r="S1323" s="1">
        <v>0</v>
      </c>
      <c r="T1323" s="2">
        <v>50</v>
      </c>
      <c r="U1323" s="12">
        <v>0.13333333333333333</v>
      </c>
      <c r="V1323" s="1" t="str">
        <v>Friendly</v>
      </c>
      <c r="W1323" s="13">
        <v>0</v>
      </c>
      <c r="X1323" s="13">
        <v>0</v>
      </c>
      <c r="Y1323" s="13">
        <v>0</v>
      </c>
      <c r="Z1323" s="13">
        <v>0</v>
      </c>
      <c r="AA1323" s="13">
        <v>0</v>
      </c>
      <c r="AB1323" s="13">
        <v>0</v>
      </c>
      <c r="AC1323" s="13">
        <v>0</v>
      </c>
      <c r="AD1323" s="13">
        <v>0</v>
      </c>
      <c r="AE1323" s="13">
        <v>0</v>
      </c>
      <c r="AF1323" s="13">
        <v>0</v>
      </c>
      <c r="AG1323" s="13">
        <v>0</v>
      </c>
      <c r="AH1323" s="13">
        <v>0</v>
      </c>
      <c r="AI1323" s="13">
        <v>0</v>
      </c>
      <c r="AJ1323" s="13">
        <v>0</v>
      </c>
      <c r="AK1323" s="13">
        <v>0</v>
      </c>
      <c r="AL1323" s="13">
        <v>0</v>
      </c>
      <c r="AM1323" s="13">
        <v>0</v>
      </c>
      <c r="AN1323" s="13">
        <v>0</v>
      </c>
      <c r="AO1323" s="13">
        <v>0</v>
      </c>
      <c r="AP1323" s="13">
        <v>15.08</v>
      </c>
      <c r="AQ1323" s="13">
        <v>0</v>
      </c>
      <c r="AR1323" s="13">
        <v>5</v>
      </c>
      <c r="AS1323" s="13">
        <v>5</v>
      </c>
      <c r="AT1323" s="13">
        <v>2</v>
      </c>
      <c r="AU1323" s="13">
        <v>18</v>
      </c>
      <c r="AV1323" s="13">
        <v>0</v>
      </c>
      <c r="AW1323" s="16">
        <f t="shared" si="371"/>
        <v>45.08</v>
      </c>
      <c r="AX1323" s="16">
        <v>40.159999999999997</v>
      </c>
      <c r="AY1323" s="10">
        <f t="shared" si="372"/>
        <v>85.24</v>
      </c>
      <c r="AZ1323" s="10">
        <f>SUM(Z1323:AK1323)</f>
        <v>0</v>
      </c>
      <c r="BA1323" s="10">
        <v>50</v>
      </c>
      <c r="BB1323" s="10">
        <f t="shared" si="373"/>
        <v>4.9200000000000017</v>
      </c>
      <c r="BC1323" s="10">
        <f t="shared" si="374"/>
        <v>1.2300000000000004</v>
      </c>
      <c r="BD1323" s="10">
        <f t="shared" si="375"/>
        <v>85.24</v>
      </c>
      <c r="BE1323" s="10">
        <f t="shared" si="387"/>
        <v>-45.08</v>
      </c>
      <c r="BF1323" s="2" t="s">
        <v>119</v>
      </c>
      <c r="BG1323" s="10">
        <f t="shared" si="376"/>
        <v>3.1349999999999998</v>
      </c>
      <c r="BH1323" s="36" t="s">
        <v>118</v>
      </c>
      <c r="BI1323" s="39" t="str">
        <f t="shared" si="377"/>
        <v/>
      </c>
      <c r="BJ1323" s="39" t="str">
        <f t="shared" si="378"/>
        <v/>
      </c>
      <c r="BK1323" s="16">
        <f>SUM(AR1323:AX1323)</f>
        <v>115.24</v>
      </c>
      <c r="BL1323" s="10">
        <f>SUM(AL1323:AQ1323)</f>
        <v>15.08</v>
      </c>
      <c r="BM1323" s="12">
        <f t="shared" si="379"/>
        <v>1.3519474425152511</v>
      </c>
      <c r="BN1323" s="12">
        <f t="shared" si="379"/>
        <v>0.17691224777099954</v>
      </c>
      <c r="BO1323" s="9">
        <f t="shared" si="380"/>
        <v>25.08</v>
      </c>
      <c r="BP1323" s="39" t="str">
        <f t="shared" si="381"/>
        <v/>
      </c>
      <c r="BR1323" s="9">
        <f t="shared" si="382"/>
        <v>0</v>
      </c>
      <c r="BS1323" s="9">
        <f t="shared" si="383"/>
        <v>0</v>
      </c>
      <c r="BT1323" s="9">
        <f t="shared" si="384"/>
        <v>0</v>
      </c>
      <c r="BU1323" s="9" t="str">
        <f>IFERROR(_xlfn.XLOOKUP(D1323,Sheet1!B:B,Sheet1!L:L),"")</f>
        <v/>
      </c>
      <c r="BV1323" s="9" t="e">
        <f>_xlfn.XLOOKUP(BU1323,Sheet1!S:S,Sheet1!T:T)</f>
        <v>#N/A</v>
      </c>
      <c r="BW1323" s="9" t="e">
        <f>_xlfn.XLOOKUP(D1323,Sheet1!B:B,Sheet1!M:M)</f>
        <v>#N/A</v>
      </c>
      <c r="BZ1323" s="108">
        <f t="shared" si="385"/>
        <v>40.159999999999997</v>
      </c>
      <c r="CB1323" s="12">
        <f>AW1323/AY1323</f>
        <v>0.52885969028625057</v>
      </c>
      <c r="CC1323" s="12">
        <f>AX1323/AY1323</f>
        <v>0.47114030971374943</v>
      </c>
      <c r="CG1323" s="1" t="str">
        <f>IF(BO1323&lt;80,"Below 80",
IF(BO1323&lt;=120,"80-120",
IF(BO1323&lt;=200,"&gt; 120-200",
IF(BO1323&lt;=300,"&gt;200-300",
IF(BO1323&lt;=500,"&gt;300-500",
"&gt;500")))))</f>
        <v>Below 80</v>
      </c>
      <c r="CH1323" s="1" t="str">
        <f>IFERROR(_xlfn.XLOOKUP(CG1323,Scenario!M:M,Scenario!N:N),"")</f>
        <v/>
      </c>
      <c r="CI1323" s="1" t="str">
        <f t="shared" si="386"/>
        <v>Yes</v>
      </c>
      <c r="CJ1323" s="75">
        <v>35.159999999999997</v>
      </c>
    </row>
    <row r="1324" spans="1:88" hidden="1">
      <c r="A1324" s="2">
        <v>1323</v>
      </c>
      <c r="B1324" s="2">
        <v>2025</v>
      </c>
      <c r="C1324" s="1">
        <v>0</v>
      </c>
      <c r="D1324" s="37" t="str">
        <v>0015g00001ghcquAAA</v>
      </c>
      <c r="E1324" s="37" t="str">
        <v>GARG IRON &amp; HARDWARE STORE</v>
      </c>
      <c r="F1324" s="37" t="str">
        <v>PUNJAB</v>
      </c>
      <c r="G1324" s="37" t="str">
        <v>BATHINDA</v>
      </c>
      <c r="H1324" s="37" t="str">
        <v>Talwandi Sabo</v>
      </c>
      <c r="I1324" s="37" t="str">
        <v>Tanvi Sales</v>
      </c>
      <c r="J1324" s="37" t="str">
        <v>Sonu Kumar</v>
      </c>
      <c r="K1324" s="37">
        <v>0</v>
      </c>
      <c r="L1324" s="37" t="str">
        <v>001J100000Vo0ZgIAJ</v>
      </c>
      <c r="M1324" s="37" t="str">
        <v>North</v>
      </c>
      <c r="N1324" s="2">
        <v>151302</v>
      </c>
      <c r="O1324" s="2" t="str">
        <v>03ADOPK0961F1ZR</v>
      </c>
      <c r="P1324" s="2">
        <v>8015700002</v>
      </c>
      <c r="Q1324" s="2" t="str">
        <v>Aug'25</v>
      </c>
      <c r="R1324" s="2">
        <v>2026</v>
      </c>
      <c r="S1324" s="1">
        <v>0</v>
      </c>
      <c r="T1324" s="2">
        <v>50</v>
      </c>
      <c r="U1324" s="12">
        <v>0</v>
      </c>
      <c r="V1324" s="1" t="str">
        <v>Minor</v>
      </c>
      <c r="W1324" s="13">
        <v>0</v>
      </c>
      <c r="X1324" s="13">
        <v>0</v>
      </c>
      <c r="Y1324" s="13">
        <v>0</v>
      </c>
      <c r="Z1324" s="13">
        <v>0</v>
      </c>
      <c r="AA1324" s="13">
        <v>0</v>
      </c>
      <c r="AB1324" s="13">
        <v>0</v>
      </c>
      <c r="AC1324" s="13">
        <v>0</v>
      </c>
      <c r="AD1324" s="13">
        <v>0</v>
      </c>
      <c r="AE1324" s="13">
        <v>0</v>
      </c>
      <c r="AF1324" s="13">
        <v>0</v>
      </c>
      <c r="AG1324" s="13">
        <v>0</v>
      </c>
      <c r="AH1324" s="13">
        <v>0</v>
      </c>
      <c r="AI1324" s="13">
        <v>0</v>
      </c>
      <c r="AJ1324" s="13">
        <v>0</v>
      </c>
      <c r="AK1324" s="13">
        <v>0</v>
      </c>
      <c r="AL1324" s="13">
        <v>0</v>
      </c>
      <c r="AM1324" s="13">
        <v>0</v>
      </c>
      <c r="AN1324" s="13">
        <v>0</v>
      </c>
      <c r="AO1324" s="13">
        <v>0</v>
      </c>
      <c r="AP1324" s="13">
        <v>9.9499999999999993</v>
      </c>
      <c r="AQ1324" s="13">
        <v>0</v>
      </c>
      <c r="AR1324" s="13">
        <v>0</v>
      </c>
      <c r="AS1324" s="13">
        <v>0</v>
      </c>
      <c r="AT1324" s="13">
        <v>0</v>
      </c>
      <c r="AU1324" s="13">
        <v>0</v>
      </c>
      <c r="AV1324" s="13">
        <v>0</v>
      </c>
      <c r="AW1324" s="16">
        <f t="shared" si="371"/>
        <v>9.9499999999999993</v>
      </c>
      <c r="AX1324" s="16">
        <v>19.899999999999999</v>
      </c>
      <c r="AY1324" s="10">
        <f t="shared" si="372"/>
        <v>29.849999999999998</v>
      </c>
      <c r="AZ1324" s="10">
        <f>SUM(Z1324:AK1324)</f>
        <v>0</v>
      </c>
      <c r="BA1324" s="10">
        <f>AY1324</f>
        <v>29.849999999999998</v>
      </c>
      <c r="BB1324" s="10">
        <f t="shared" si="373"/>
        <v>19.899999999999999</v>
      </c>
      <c r="BC1324" s="10">
        <f t="shared" si="374"/>
        <v>4.9749999999999996</v>
      </c>
      <c r="BD1324" s="10">
        <f t="shared" si="375"/>
        <v>29.849999999999998</v>
      </c>
      <c r="BE1324" s="10">
        <f t="shared" si="387"/>
        <v>-9.9499999999999993</v>
      </c>
      <c r="BF1324" s="2" t="s">
        <v>119</v>
      </c>
      <c r="BG1324" s="10">
        <f t="shared" si="376"/>
        <v>1.2437499999999999</v>
      </c>
      <c r="BH1324" s="36" t="s">
        <v>118</v>
      </c>
      <c r="BI1324" s="39" t="str">
        <f t="shared" si="377"/>
        <v/>
      </c>
      <c r="BJ1324" s="39" t="str">
        <f t="shared" si="378"/>
        <v/>
      </c>
      <c r="BK1324" s="16">
        <f>SUM(AR1324:AX1324)</f>
        <v>29.849999999999998</v>
      </c>
      <c r="BL1324" s="10">
        <f>SUM(AL1324:AQ1324)</f>
        <v>9.9499999999999993</v>
      </c>
      <c r="BM1324" s="12">
        <f t="shared" si="379"/>
        <v>1</v>
      </c>
      <c r="BN1324" s="12">
        <f t="shared" si="379"/>
        <v>0.33333333333333331</v>
      </c>
      <c r="BO1324" s="9">
        <f t="shared" si="380"/>
        <v>9.9499999999999993</v>
      </c>
      <c r="BP1324" s="39" t="str">
        <f t="shared" si="381"/>
        <v/>
      </c>
      <c r="BQ1324" s="147"/>
      <c r="BR1324" s="9">
        <f t="shared" si="382"/>
        <v>0</v>
      </c>
      <c r="BS1324" s="9">
        <f t="shared" si="383"/>
        <v>0</v>
      </c>
      <c r="BT1324" s="9">
        <f t="shared" si="384"/>
        <v>0</v>
      </c>
      <c r="BU1324" s="9" t="str">
        <f>IFERROR(_xlfn.XLOOKUP(D1324,Sheet1!B:B,Sheet1!L:L),"")</f>
        <v/>
      </c>
      <c r="BV1324" s="9" t="e">
        <f>_xlfn.XLOOKUP(BU1324,Sheet1!S:S,Sheet1!T:T)</f>
        <v>#N/A</v>
      </c>
      <c r="BW1324" s="9" t="e">
        <f>_xlfn.XLOOKUP(D1324,Sheet1!B:B,Sheet1!M:M)</f>
        <v>#N/A</v>
      </c>
      <c r="BZ1324" s="108">
        <f t="shared" si="385"/>
        <v>19.899999999999999</v>
      </c>
      <c r="CB1324" s="12">
        <f>AW1324/AY1324</f>
        <v>0.33333333333333331</v>
      </c>
      <c r="CC1324" s="12">
        <f>AX1324/AY1324</f>
        <v>0.66666666666666663</v>
      </c>
      <c r="CG1324" s="1" t="str">
        <f>IF(BO1324&lt;80,"Below 80",
IF(BO1324&lt;=120,"80-120",
IF(BO1324&lt;=200,"&gt; 120-200",
IF(BO1324&lt;=300,"&gt;200-300",
IF(BO1324&lt;=500,"&gt;300-500",
"&gt;500")))))</f>
        <v>Below 80</v>
      </c>
      <c r="CH1324" s="1" t="str">
        <f>IFERROR(_xlfn.XLOOKUP(CG1324,Scenario!M:M,Scenario!N:N),"")</f>
        <v/>
      </c>
      <c r="CI1324" s="1" t="str">
        <f t="shared" si="386"/>
        <v>Yes</v>
      </c>
      <c r="CJ1324" s="75">
        <v>19.899999999999999</v>
      </c>
    </row>
    <row r="1325" spans="1:88" hidden="1">
      <c r="A1325" s="2">
        <v>1324</v>
      </c>
      <c r="B1325" s="2">
        <v>2025</v>
      </c>
      <c r="C1325" s="1">
        <v>0</v>
      </c>
      <c r="D1325" s="37" t="str">
        <v>001J1000009H3xZIAS</v>
      </c>
      <c r="E1325" s="174" t="str">
        <v>KGN ENTERPRISES</v>
      </c>
      <c r="F1325" s="37" t="str">
        <v>MADHYA PRADESH</v>
      </c>
      <c r="G1325" s="37" t="str">
        <v>CHHINDWARA</v>
      </c>
      <c r="H1325" s="37">
        <v>0</v>
      </c>
      <c r="I1325" s="37" t="str">
        <v>Global Steel</v>
      </c>
      <c r="J1325" s="37" t="str">
        <v>Manish Tiwari</v>
      </c>
      <c r="K1325" s="37">
        <v>0</v>
      </c>
      <c r="L1325" s="37" t="str">
        <v>C13471</v>
      </c>
      <c r="M1325" s="37" t="str">
        <v>Central</v>
      </c>
      <c r="N1325" s="2">
        <v>480001</v>
      </c>
      <c r="O1325" s="2" t="str">
        <v>23COYPK1734B2Z0</v>
      </c>
      <c r="P1325" s="2">
        <v>7974185182</v>
      </c>
      <c r="Q1325" s="2" t="str">
        <v>Aug'25</v>
      </c>
      <c r="R1325" s="2">
        <v>2026</v>
      </c>
      <c r="S1325" s="1">
        <v>0</v>
      </c>
      <c r="T1325" s="2" t="str">
        <v/>
      </c>
      <c r="U1325" s="12">
        <v>0</v>
      </c>
      <c r="V1325" s="1" t="str">
        <v>Potential Not updated</v>
      </c>
      <c r="W1325" s="13">
        <v>0</v>
      </c>
      <c r="X1325" s="13">
        <v>0</v>
      </c>
      <c r="Y1325" s="13">
        <v>0</v>
      </c>
      <c r="Z1325" s="13">
        <v>0</v>
      </c>
      <c r="AA1325" s="13">
        <v>0</v>
      </c>
      <c r="AB1325" s="13">
        <v>0</v>
      </c>
      <c r="AC1325" s="13">
        <v>0</v>
      </c>
      <c r="AD1325" s="13">
        <v>0</v>
      </c>
      <c r="AE1325" s="13">
        <v>0</v>
      </c>
      <c r="AF1325" s="13">
        <v>0</v>
      </c>
      <c r="AG1325" s="13">
        <v>0</v>
      </c>
      <c r="AH1325" s="13">
        <v>0</v>
      </c>
      <c r="AI1325" s="13">
        <v>0</v>
      </c>
      <c r="AJ1325" s="13">
        <v>0</v>
      </c>
      <c r="AK1325" s="13">
        <v>0</v>
      </c>
      <c r="AL1325" s="13">
        <v>0</v>
      </c>
      <c r="AM1325" s="13">
        <v>0</v>
      </c>
      <c r="AN1325" s="13">
        <v>0</v>
      </c>
      <c r="AO1325" s="13">
        <v>0</v>
      </c>
      <c r="AP1325" s="13">
        <v>41.22</v>
      </c>
      <c r="AQ1325" s="13">
        <v>0</v>
      </c>
      <c r="AR1325" s="13">
        <v>0</v>
      </c>
      <c r="AS1325" s="13">
        <v>0</v>
      </c>
      <c r="AT1325" s="13">
        <v>0</v>
      </c>
      <c r="AU1325" s="13">
        <v>0</v>
      </c>
      <c r="AV1325" s="13">
        <v>0</v>
      </c>
      <c r="AW1325" s="16">
        <f t="shared" si="371"/>
        <v>41.22</v>
      </c>
      <c r="AX1325" s="16">
        <v>82.44</v>
      </c>
      <c r="AY1325" s="10">
        <f t="shared" si="372"/>
        <v>123.66</v>
      </c>
      <c r="AZ1325" s="10">
        <f>SUM(Z1325:AK1325)</f>
        <v>0</v>
      </c>
      <c r="BA1325" s="107">
        <v>201</v>
      </c>
      <c r="BB1325" s="10">
        <f t="shared" si="373"/>
        <v>159.78</v>
      </c>
      <c r="BC1325" s="10">
        <f t="shared" si="374"/>
        <v>39.945</v>
      </c>
      <c r="BD1325" s="10">
        <f t="shared" si="375"/>
        <v>123.66</v>
      </c>
      <c r="BE1325" s="10">
        <f t="shared" si="387"/>
        <v>-41.22</v>
      </c>
      <c r="BF1325" s="2" t="s">
        <v>119</v>
      </c>
      <c r="BG1325" s="10">
        <f t="shared" si="376"/>
        <v>5.1524999999999999</v>
      </c>
      <c r="BH1325" s="36" t="s">
        <v>118</v>
      </c>
      <c r="BI1325" s="39" t="str">
        <f t="shared" si="377"/>
        <v>A</v>
      </c>
      <c r="BJ1325" s="39" t="str">
        <f t="shared" si="378"/>
        <v/>
      </c>
      <c r="BK1325" s="16">
        <f>SUM(AR1325:AX1325)</f>
        <v>123.66</v>
      </c>
      <c r="BL1325" s="10">
        <f>SUM(AL1325:AQ1325)</f>
        <v>41.22</v>
      </c>
      <c r="BM1325" s="12">
        <f t="shared" si="379"/>
        <v>1</v>
      </c>
      <c r="BN1325" s="12">
        <f t="shared" si="379"/>
        <v>0.33333333333333331</v>
      </c>
      <c r="BO1325" s="9">
        <f t="shared" si="380"/>
        <v>41.22</v>
      </c>
      <c r="BP1325" s="39" t="str">
        <f t="shared" si="381"/>
        <v/>
      </c>
      <c r="BQ1325" s="147"/>
      <c r="BR1325" s="9">
        <f t="shared" si="382"/>
        <v>0</v>
      </c>
      <c r="BS1325" s="9">
        <f t="shared" si="383"/>
        <v>0</v>
      </c>
      <c r="BT1325" s="9">
        <f t="shared" si="384"/>
        <v>0</v>
      </c>
      <c r="BU1325" s="9" t="str">
        <f>IFERROR(_xlfn.XLOOKUP(D1325,Sheet1!B:B,Sheet1!L:L),"")</f>
        <v/>
      </c>
      <c r="BV1325" s="9" t="e">
        <f>_xlfn.XLOOKUP(BU1325,Sheet1!S:S,Sheet1!T:T)</f>
        <v>#N/A</v>
      </c>
      <c r="BW1325" s="9" t="e">
        <f>_xlfn.XLOOKUP(D1325,Sheet1!B:B,Sheet1!M:M)</f>
        <v>#N/A</v>
      </c>
      <c r="BZ1325" s="108">
        <f t="shared" si="385"/>
        <v>82.44</v>
      </c>
      <c r="CB1325" s="12">
        <f>AW1325/AY1325</f>
        <v>0.33333333333333331</v>
      </c>
      <c r="CC1325" s="12">
        <f>AX1325/AY1325</f>
        <v>0.66666666666666663</v>
      </c>
      <c r="CG1325" s="1" t="str">
        <f>IF(BO1325&lt;80,"Below 80",
IF(BO1325&lt;=120,"80-120",
IF(BO1325&lt;=200,"&gt; 120-200",
IF(BO1325&lt;=300,"&gt;200-300",
IF(BO1325&lt;=500,"&gt;300-500",
"&gt;500")))))</f>
        <v>Below 80</v>
      </c>
      <c r="CH1325" s="1" t="str">
        <f>IFERROR(_xlfn.XLOOKUP(CG1325,Scenario!M:M,Scenario!N:N),"")</f>
        <v/>
      </c>
      <c r="CI1325" s="1" t="b">
        <f t="shared" si="386"/>
        <v>0</v>
      </c>
      <c r="CJ1325" s="75">
        <v>82.44</v>
      </c>
    </row>
    <row r="1326" spans="1:88" hidden="1">
      <c r="A1326" s="2">
        <v>1325</v>
      </c>
      <c r="B1326" s="2">
        <v>2025</v>
      </c>
      <c r="C1326" s="1">
        <v>0</v>
      </c>
      <c r="D1326" s="37" t="str">
        <v>001fw000003K5OPAA0</v>
      </c>
      <c r="E1326" s="37" t="str">
        <v>SHREE TRADERS</v>
      </c>
      <c r="F1326" s="37" t="str">
        <v>JHARKHAND</v>
      </c>
      <c r="G1326" s="37" t="str">
        <v>RANCHI</v>
      </c>
      <c r="H1326" s="37">
        <v>0</v>
      </c>
      <c r="I1326" s="37" t="str">
        <v>M/s REAL DREAMS ENTERPRISES</v>
      </c>
      <c r="J1326" s="37" t="str">
        <v>Susmit Kumar</v>
      </c>
      <c r="K1326" s="37">
        <v>0</v>
      </c>
      <c r="L1326" s="37" t="str">
        <v>001J100000PHe79IAD</v>
      </c>
      <c r="M1326" s="37" t="str">
        <v>East</v>
      </c>
      <c r="N1326" s="2">
        <v>834008</v>
      </c>
      <c r="O1326" s="2" t="str">
        <v>20FPHPK7498H1ZI</v>
      </c>
      <c r="P1326" s="2">
        <v>7717731077</v>
      </c>
      <c r="Q1326" s="2" t="str">
        <v>Aug'25</v>
      </c>
      <c r="R1326" s="2">
        <v>2026</v>
      </c>
      <c r="S1326" s="1">
        <v>0</v>
      </c>
      <c r="T1326" s="2">
        <v>320</v>
      </c>
      <c r="U1326" s="12">
        <v>4.8041666666666663E-2</v>
      </c>
      <c r="V1326" s="1" t="str">
        <v>Alien</v>
      </c>
      <c r="W1326" s="13">
        <v>0</v>
      </c>
      <c r="X1326" s="13">
        <v>0</v>
      </c>
      <c r="Y1326" s="13">
        <v>0</v>
      </c>
      <c r="Z1326" s="13">
        <v>0</v>
      </c>
      <c r="AA1326" s="13">
        <v>0</v>
      </c>
      <c r="AB1326" s="13">
        <v>0</v>
      </c>
      <c r="AC1326" s="13">
        <v>0</v>
      </c>
      <c r="AD1326" s="13">
        <v>0</v>
      </c>
      <c r="AE1326" s="13">
        <v>0</v>
      </c>
      <c r="AF1326" s="13">
        <v>0</v>
      </c>
      <c r="AG1326" s="13">
        <v>0</v>
      </c>
      <c r="AH1326" s="13">
        <v>0</v>
      </c>
      <c r="AI1326" s="13">
        <v>0</v>
      </c>
      <c r="AJ1326" s="13">
        <v>0</v>
      </c>
      <c r="AK1326" s="13">
        <v>0</v>
      </c>
      <c r="AL1326" s="13">
        <v>0</v>
      </c>
      <c r="AM1326" s="13">
        <v>0</v>
      </c>
      <c r="AN1326" s="13">
        <v>0</v>
      </c>
      <c r="AO1326" s="13">
        <v>0</v>
      </c>
      <c r="AP1326" s="13">
        <v>30.1</v>
      </c>
      <c r="AQ1326" s="13">
        <v>0</v>
      </c>
      <c r="AR1326" s="13">
        <v>0</v>
      </c>
      <c r="AS1326" s="13">
        <v>0</v>
      </c>
      <c r="AT1326" s="13">
        <v>14.12</v>
      </c>
      <c r="AU1326" s="13">
        <v>32</v>
      </c>
      <c r="AV1326" s="13">
        <v>0</v>
      </c>
      <c r="AW1326" s="16">
        <f t="shared" si="371"/>
        <v>76.22</v>
      </c>
      <c r="AX1326" s="16">
        <v>60.2</v>
      </c>
      <c r="AY1326" s="10">
        <f t="shared" si="372"/>
        <v>136.42000000000002</v>
      </c>
      <c r="AZ1326" s="10">
        <f>SUM(Z1326:AK1326)</f>
        <v>0</v>
      </c>
      <c r="BA1326" s="10">
        <f>AY1326</f>
        <v>136.42000000000002</v>
      </c>
      <c r="BB1326" s="10">
        <f t="shared" si="373"/>
        <v>60.200000000000017</v>
      </c>
      <c r="BC1326" s="10">
        <f t="shared" si="374"/>
        <v>15.050000000000004</v>
      </c>
      <c r="BD1326" s="10">
        <f t="shared" si="375"/>
        <v>136.42000000000002</v>
      </c>
      <c r="BE1326" s="10">
        <f t="shared" si="387"/>
        <v>-76.22</v>
      </c>
      <c r="BF1326" s="2" t="s">
        <v>119</v>
      </c>
      <c r="BG1326" s="10">
        <f t="shared" si="376"/>
        <v>3.7625000000000002</v>
      </c>
      <c r="BH1326" s="36" t="s">
        <v>118</v>
      </c>
      <c r="BI1326" s="39" t="str">
        <f t="shared" si="377"/>
        <v/>
      </c>
      <c r="BJ1326" s="39" t="str">
        <f t="shared" si="378"/>
        <v/>
      </c>
      <c r="BK1326" s="16">
        <f>SUM(AR1326:AX1326)</f>
        <v>182.54000000000002</v>
      </c>
      <c r="BL1326" s="10">
        <f>SUM(AL1326:AQ1326)</f>
        <v>30.1</v>
      </c>
      <c r="BM1326" s="12">
        <f t="shared" si="379"/>
        <v>1.3380735962468846</v>
      </c>
      <c r="BN1326" s="12">
        <f t="shared" si="379"/>
        <v>0.22064213458437179</v>
      </c>
      <c r="BO1326" s="9">
        <f t="shared" si="380"/>
        <v>30.1</v>
      </c>
      <c r="BP1326" s="39" t="str">
        <f t="shared" si="381"/>
        <v/>
      </c>
      <c r="BQ1326" s="147"/>
      <c r="BR1326" s="9">
        <f t="shared" si="382"/>
        <v>0</v>
      </c>
      <c r="BS1326" s="9">
        <f t="shared" si="383"/>
        <v>0</v>
      </c>
      <c r="BT1326" s="9">
        <f t="shared" si="384"/>
        <v>0</v>
      </c>
      <c r="BU1326" s="9" t="str">
        <f>IFERROR(_xlfn.XLOOKUP(D1326,Sheet1!B:B,Sheet1!L:L),"")</f>
        <v/>
      </c>
      <c r="BV1326" s="9" t="e">
        <f>_xlfn.XLOOKUP(BU1326,Sheet1!S:S,Sheet1!T:T)</f>
        <v>#N/A</v>
      </c>
      <c r="BW1326" s="9" t="e">
        <f>_xlfn.XLOOKUP(D1326,Sheet1!B:B,Sheet1!M:M)</f>
        <v>#N/A</v>
      </c>
      <c r="BZ1326" s="108">
        <f t="shared" si="385"/>
        <v>60.200000000000017</v>
      </c>
      <c r="CB1326" s="12">
        <f>AW1326/AY1326</f>
        <v>0.55871573083125636</v>
      </c>
      <c r="CC1326" s="12">
        <f>AX1326/AY1326</f>
        <v>0.44128426916874358</v>
      </c>
      <c r="CG1326" s="1" t="str">
        <f>IF(BO1326&lt;80,"Below 80",
IF(BO1326&lt;=120,"80-120",
IF(BO1326&lt;=200,"&gt; 120-200",
IF(BO1326&lt;=300,"&gt;200-300",
IF(BO1326&lt;=500,"&gt;300-500",
"&gt;500")))))</f>
        <v>Below 80</v>
      </c>
      <c r="CH1326" s="1" t="str">
        <f>IFERROR(_xlfn.XLOOKUP(CG1326,Scenario!M:M,Scenario!N:N),"")</f>
        <v/>
      </c>
      <c r="CI1326" s="1" t="str">
        <f t="shared" si="386"/>
        <v>Yes</v>
      </c>
      <c r="CJ1326" s="75">
        <v>60.2</v>
      </c>
    </row>
    <row r="1327" spans="1:88" hidden="1">
      <c r="A1327" s="2">
        <v>1326</v>
      </c>
      <c r="B1327" s="2">
        <v>2025</v>
      </c>
      <c r="C1327" s="1">
        <v>0</v>
      </c>
      <c r="D1327" s="37" t="str">
        <v>001fw000003tlKzAAI</v>
      </c>
      <c r="E1327" s="37" t="str">
        <v>GLOBAL SALES</v>
      </c>
      <c r="F1327" s="37" t="str">
        <v>PUNJAB</v>
      </c>
      <c r="G1327" s="37" t="str">
        <v>BATHINDA</v>
      </c>
      <c r="H1327" s="37">
        <v>0</v>
      </c>
      <c r="I1327" s="37" t="str">
        <v>Tanvi Sales</v>
      </c>
      <c r="J1327" s="37" t="str">
        <v>Sonu Kumar</v>
      </c>
      <c r="K1327" s="37">
        <v>0</v>
      </c>
      <c r="L1327" s="37" t="str">
        <v>001J100000Vo0ZgIAJ</v>
      </c>
      <c r="M1327" s="37" t="str">
        <v>North</v>
      </c>
      <c r="N1327" s="2">
        <v>151001</v>
      </c>
      <c r="O1327" s="2" t="str">
        <v>03AAJFI6116N1Z9</v>
      </c>
      <c r="P1327" s="2">
        <v>9915403214</v>
      </c>
      <c r="Q1327" s="2" t="str">
        <v>Aug'25</v>
      </c>
      <c r="R1327" s="2">
        <v>2026</v>
      </c>
      <c r="S1327" s="1">
        <v>0</v>
      </c>
      <c r="T1327" s="2">
        <v>40</v>
      </c>
      <c r="U1327" s="12">
        <v>0</v>
      </c>
      <c r="V1327" s="1" t="str">
        <v>Minor</v>
      </c>
      <c r="W1327" s="13">
        <v>0</v>
      </c>
      <c r="X1327" s="13">
        <v>0</v>
      </c>
      <c r="Y1327" s="13">
        <v>0</v>
      </c>
      <c r="Z1327" s="13">
        <v>0</v>
      </c>
      <c r="AA1327" s="13">
        <v>0</v>
      </c>
      <c r="AB1327" s="13">
        <v>0</v>
      </c>
      <c r="AC1327" s="13">
        <v>0</v>
      </c>
      <c r="AD1327" s="13">
        <v>0</v>
      </c>
      <c r="AE1327" s="13">
        <v>0</v>
      </c>
      <c r="AF1327" s="13">
        <v>0</v>
      </c>
      <c r="AG1327" s="13">
        <v>0</v>
      </c>
      <c r="AH1327" s="13">
        <v>0</v>
      </c>
      <c r="AI1327" s="13">
        <v>0</v>
      </c>
      <c r="AJ1327" s="13">
        <v>0</v>
      </c>
      <c r="AK1327" s="13">
        <v>0</v>
      </c>
      <c r="AL1327" s="13">
        <v>0</v>
      </c>
      <c r="AM1327" s="13">
        <v>0</v>
      </c>
      <c r="AN1327" s="13">
        <v>0</v>
      </c>
      <c r="AO1327" s="13">
        <v>0</v>
      </c>
      <c r="AP1327" s="13">
        <v>19.04</v>
      </c>
      <c r="AQ1327" s="13">
        <v>0</v>
      </c>
      <c r="AR1327" s="13">
        <v>0</v>
      </c>
      <c r="AS1327" s="13">
        <v>0</v>
      </c>
      <c r="AT1327" s="13">
        <v>0</v>
      </c>
      <c r="AU1327" s="13">
        <v>0</v>
      </c>
      <c r="AV1327" s="13">
        <v>0</v>
      </c>
      <c r="AW1327" s="16">
        <f t="shared" si="371"/>
        <v>19.04</v>
      </c>
      <c r="AX1327" s="16">
        <v>38.08</v>
      </c>
      <c r="AY1327" s="10">
        <f t="shared" si="372"/>
        <v>57.12</v>
      </c>
      <c r="AZ1327" s="10">
        <f>SUM(Z1327:AK1327)</f>
        <v>0</v>
      </c>
      <c r="BA1327" s="10">
        <f>AY1327</f>
        <v>57.12</v>
      </c>
      <c r="BB1327" s="10">
        <f t="shared" si="373"/>
        <v>38.08</v>
      </c>
      <c r="BC1327" s="10">
        <f t="shared" si="374"/>
        <v>9.52</v>
      </c>
      <c r="BD1327" s="10">
        <f t="shared" si="375"/>
        <v>57.12</v>
      </c>
      <c r="BE1327" s="10">
        <f t="shared" si="387"/>
        <v>-19.04</v>
      </c>
      <c r="BF1327" s="2" t="s">
        <v>119</v>
      </c>
      <c r="BG1327" s="10">
        <f t="shared" si="376"/>
        <v>2.38</v>
      </c>
      <c r="BH1327" s="36" t="s">
        <v>118</v>
      </c>
      <c r="BI1327" s="39" t="str">
        <f t="shared" si="377"/>
        <v/>
      </c>
      <c r="BJ1327" s="39" t="str">
        <f t="shared" si="378"/>
        <v/>
      </c>
      <c r="BK1327" s="16">
        <f>SUM(AR1327:AX1327)</f>
        <v>57.12</v>
      </c>
      <c r="BL1327" s="10">
        <f>SUM(AL1327:AQ1327)</f>
        <v>19.04</v>
      </c>
      <c r="BM1327" s="12">
        <f t="shared" si="379"/>
        <v>1</v>
      </c>
      <c r="BN1327" s="12">
        <f t="shared" si="379"/>
        <v>0.33333333333333331</v>
      </c>
      <c r="BO1327" s="9">
        <f t="shared" si="380"/>
        <v>19.04</v>
      </c>
      <c r="BP1327" s="39" t="str">
        <f t="shared" si="381"/>
        <v/>
      </c>
      <c r="BQ1327" s="147"/>
      <c r="BR1327" s="9">
        <f t="shared" si="382"/>
        <v>0</v>
      </c>
      <c r="BS1327" s="9">
        <f t="shared" si="383"/>
        <v>0</v>
      </c>
      <c r="BT1327" s="9">
        <f t="shared" si="384"/>
        <v>0</v>
      </c>
      <c r="BU1327" s="9" t="str">
        <f>IFERROR(_xlfn.XLOOKUP(D1327,Sheet1!B:B,Sheet1!L:L),"")</f>
        <v/>
      </c>
      <c r="BV1327" s="9" t="e">
        <f>_xlfn.XLOOKUP(BU1327,Sheet1!S:S,Sheet1!T:T)</f>
        <v>#N/A</v>
      </c>
      <c r="BW1327" s="9" t="e">
        <f>_xlfn.XLOOKUP(D1327,Sheet1!B:B,Sheet1!M:M)</f>
        <v>#N/A</v>
      </c>
      <c r="BZ1327" s="108">
        <f t="shared" si="385"/>
        <v>38.08</v>
      </c>
      <c r="CB1327" s="12">
        <f>AW1327/AY1327</f>
        <v>0.33333333333333331</v>
      </c>
      <c r="CC1327" s="12">
        <f>AX1327/AY1327</f>
        <v>0.66666666666666663</v>
      </c>
      <c r="CG1327" s="1" t="str">
        <f>IF(BO1327&lt;80,"Below 80",
IF(BO1327&lt;=120,"80-120",
IF(BO1327&lt;=200,"&gt; 120-200",
IF(BO1327&lt;=300,"&gt;200-300",
IF(BO1327&lt;=500,"&gt;300-500",
"&gt;500")))))</f>
        <v>Below 80</v>
      </c>
      <c r="CH1327" s="1" t="str">
        <f>IFERROR(_xlfn.XLOOKUP(CG1327,Scenario!M:M,Scenario!N:N),"")</f>
        <v/>
      </c>
      <c r="CI1327" s="1" t="str">
        <f t="shared" si="386"/>
        <v>Yes</v>
      </c>
      <c r="CJ1327" s="75">
        <v>38.08</v>
      </c>
    </row>
    <row r="1328" spans="1:88" ht="27.75" hidden="1">
      <c r="A1328" s="2">
        <v>1327</v>
      </c>
      <c r="B1328" s="2">
        <v>2025</v>
      </c>
      <c r="C1328" s="1">
        <v>0</v>
      </c>
      <c r="D1328" s="37" t="str">
        <v>001J1000003m7pJIAQ</v>
      </c>
      <c r="E1328" s="37" t="str">
        <v>M/S GANESH TRADING COMPANY</v>
      </c>
      <c r="F1328" s="37" t="str">
        <v>UTTARAKHAND</v>
      </c>
      <c r="G1328" s="37" t="str">
        <v>NAINITAL</v>
      </c>
      <c r="H1328" s="37" t="str">
        <v>Haldwani</v>
      </c>
      <c r="I1328" s="37" t="str">
        <v>SHIVA SALES INDIA CORPORATION</v>
      </c>
      <c r="J1328" s="37" t="str">
        <v>Manoj Yadav</v>
      </c>
      <c r="K1328" s="37">
        <v>0</v>
      </c>
      <c r="L1328" s="37" t="str">
        <v>C12821</v>
      </c>
      <c r="M1328" s="37" t="str">
        <v>North</v>
      </c>
      <c r="N1328" s="2">
        <v>263139</v>
      </c>
      <c r="O1328" s="2" t="str">
        <v>05AADFG6519R1ZY</v>
      </c>
      <c r="P1328" s="2">
        <v>9412086950</v>
      </c>
      <c r="Q1328" s="2" t="str">
        <v>Aug'25</v>
      </c>
      <c r="R1328" s="2">
        <v>2026</v>
      </c>
      <c r="S1328" s="1">
        <v>0</v>
      </c>
      <c r="T1328" s="2">
        <v>200</v>
      </c>
      <c r="U1328" s="12">
        <v>0</v>
      </c>
      <c r="V1328" s="1" t="str">
        <v>Challenger</v>
      </c>
      <c r="W1328" s="13">
        <v>0</v>
      </c>
      <c r="X1328" s="13">
        <v>0</v>
      </c>
      <c r="Y1328" s="13">
        <v>0</v>
      </c>
      <c r="Z1328" s="13">
        <v>0</v>
      </c>
      <c r="AA1328" s="13">
        <v>0</v>
      </c>
      <c r="AB1328" s="13">
        <v>0</v>
      </c>
      <c r="AC1328" s="13">
        <v>0</v>
      </c>
      <c r="AD1328" s="13">
        <v>0</v>
      </c>
      <c r="AE1328" s="13">
        <v>0</v>
      </c>
      <c r="AF1328" s="13">
        <v>0</v>
      </c>
      <c r="AG1328" s="13">
        <v>0</v>
      </c>
      <c r="AH1328" s="13">
        <v>0</v>
      </c>
      <c r="AI1328" s="13">
        <v>0</v>
      </c>
      <c r="AJ1328" s="13">
        <v>0</v>
      </c>
      <c r="AK1328" s="13">
        <v>0</v>
      </c>
      <c r="AL1328" s="13">
        <v>0</v>
      </c>
      <c r="AM1328" s="13">
        <v>0</v>
      </c>
      <c r="AN1328" s="13">
        <v>0</v>
      </c>
      <c r="AO1328" s="13">
        <v>0</v>
      </c>
      <c r="AP1328" s="13">
        <v>20.02</v>
      </c>
      <c r="AQ1328" s="13">
        <v>0</v>
      </c>
      <c r="AR1328" s="13">
        <v>0</v>
      </c>
      <c r="AS1328" s="13">
        <v>0</v>
      </c>
      <c r="AT1328" s="13">
        <v>0</v>
      </c>
      <c r="AU1328" s="13">
        <v>0</v>
      </c>
      <c r="AV1328" s="13">
        <v>0</v>
      </c>
      <c r="AW1328" s="16">
        <f t="shared" si="371"/>
        <v>20.02</v>
      </c>
      <c r="AX1328" s="16">
        <v>40.04</v>
      </c>
      <c r="AY1328" s="10">
        <f t="shared" si="372"/>
        <v>60.06</v>
      </c>
      <c r="AZ1328" s="10">
        <f>SUM(Z1328:AK1328)</f>
        <v>0</v>
      </c>
      <c r="BA1328" s="10">
        <v>50</v>
      </c>
      <c r="BB1328" s="10">
        <f t="shared" si="373"/>
        <v>29.98</v>
      </c>
      <c r="BC1328" s="10">
        <f t="shared" si="374"/>
        <v>7.4950000000000001</v>
      </c>
      <c r="BD1328" s="10">
        <f t="shared" si="375"/>
        <v>60.06</v>
      </c>
      <c r="BE1328" s="10">
        <f t="shared" si="387"/>
        <v>-20.02</v>
      </c>
      <c r="BF1328" s="2" t="s">
        <v>119</v>
      </c>
      <c r="BG1328" s="10">
        <f t="shared" si="376"/>
        <v>2.5024999999999999</v>
      </c>
      <c r="BH1328" s="36" t="s">
        <v>118</v>
      </c>
      <c r="BI1328" s="39" t="str">
        <f t="shared" si="377"/>
        <v/>
      </c>
      <c r="BJ1328" s="39" t="str">
        <f t="shared" si="378"/>
        <v/>
      </c>
      <c r="BK1328" s="16">
        <f>SUM(AR1328:AX1328)</f>
        <v>60.06</v>
      </c>
      <c r="BL1328" s="10">
        <f>SUM(AL1328:AQ1328)</f>
        <v>20.02</v>
      </c>
      <c r="BM1328" s="12">
        <f t="shared" si="379"/>
        <v>1</v>
      </c>
      <c r="BN1328" s="12">
        <f t="shared" si="379"/>
        <v>0.33333333333333331</v>
      </c>
      <c r="BO1328" s="9">
        <f t="shared" si="380"/>
        <v>20.02</v>
      </c>
      <c r="BP1328" s="39" t="str">
        <f t="shared" si="381"/>
        <v/>
      </c>
      <c r="BQ1328" s="147" t="s">
        <v>211</v>
      </c>
      <c r="BR1328" s="9">
        <f t="shared" si="382"/>
        <v>0</v>
      </c>
      <c r="BS1328" s="9">
        <f t="shared" si="383"/>
        <v>0</v>
      </c>
      <c r="BT1328" s="9">
        <f t="shared" si="384"/>
        <v>0</v>
      </c>
      <c r="BU1328" s="9" t="str">
        <f>IFERROR(_xlfn.XLOOKUP(D1328,Sheet1!B:B,Sheet1!L:L),"")</f>
        <v/>
      </c>
      <c r="BV1328" s="9" t="e">
        <f>_xlfn.XLOOKUP(BU1328,Sheet1!S:S,Sheet1!T:T)</f>
        <v>#N/A</v>
      </c>
      <c r="BW1328" s="9" t="e">
        <f>_xlfn.XLOOKUP(D1328,Sheet1!B:B,Sheet1!M:M)</f>
        <v>#N/A</v>
      </c>
      <c r="BZ1328" s="108">
        <f t="shared" si="385"/>
        <v>40.040000000000006</v>
      </c>
      <c r="CB1328" s="12">
        <f>AW1328/AY1328</f>
        <v>0.33333333333333331</v>
      </c>
      <c r="CC1328" s="12">
        <f>AX1328/AY1328</f>
        <v>0.66666666666666663</v>
      </c>
      <c r="CG1328" s="1" t="str">
        <f>IF(BO1328&lt;80,"Below 80",
IF(BO1328&lt;=120,"80-120",
IF(BO1328&lt;=200,"&gt; 120-200",
IF(BO1328&lt;=300,"&gt;200-300",
IF(BO1328&lt;=500,"&gt;300-500",
"&gt;500")))))</f>
        <v>Below 80</v>
      </c>
      <c r="CH1328" s="1" t="str">
        <f>IFERROR(_xlfn.XLOOKUP(CG1328,Scenario!M:M,Scenario!N:N),"")</f>
        <v/>
      </c>
      <c r="CI1328" s="1" t="str">
        <f t="shared" si="386"/>
        <v>Yes</v>
      </c>
      <c r="CJ1328" s="75">
        <v>40.04</v>
      </c>
    </row>
    <row r="1329" spans="1:89" hidden="1">
      <c r="A1329" s="2">
        <v>1328</v>
      </c>
      <c r="B1329" s="2">
        <v>2025</v>
      </c>
      <c r="C1329" s="1">
        <v>0</v>
      </c>
      <c r="D1329" s="37" t="str">
        <v>0015g00001c3qlkAAA</v>
      </c>
      <c r="E1329" s="37" t="str">
        <v>PARAS IRON STORE</v>
      </c>
      <c r="F1329" s="37" t="str">
        <v>HARYANA</v>
      </c>
      <c r="G1329" s="37" t="str">
        <v>AMBALA</v>
      </c>
      <c r="H1329" s="37" t="str">
        <v>Ambala</v>
      </c>
      <c r="I1329" s="37" t="str">
        <v>RAMDOOT UDHYOG PRIVATE LIMITED</v>
      </c>
      <c r="J1329" s="37" t="str">
        <v>Deepak Dhiman</v>
      </c>
      <c r="K1329" s="37">
        <v>0</v>
      </c>
      <c r="L1329" s="37" t="str">
        <v>C13168</v>
      </c>
      <c r="M1329" s="37" t="str">
        <v>North</v>
      </c>
      <c r="N1329" s="2">
        <v>134003</v>
      </c>
      <c r="O1329" s="2" t="str">
        <v>06AIKPC9756D1Z7</v>
      </c>
      <c r="P1329" s="2">
        <v>9466506039</v>
      </c>
      <c r="Q1329" s="2" t="str">
        <v>Aug'25</v>
      </c>
      <c r="R1329" s="2">
        <v>2026</v>
      </c>
      <c r="S1329" s="1">
        <v>0</v>
      </c>
      <c r="T1329" s="2">
        <v>70</v>
      </c>
      <c r="U1329" s="12">
        <v>0</v>
      </c>
      <c r="V1329" s="1" t="str">
        <v>Challenger</v>
      </c>
      <c r="W1329" s="13">
        <v>0</v>
      </c>
      <c r="X1329" s="13">
        <v>0</v>
      </c>
      <c r="Y1329" s="13">
        <v>0</v>
      </c>
      <c r="Z1329" s="13">
        <v>0</v>
      </c>
      <c r="AA1329" s="13">
        <v>0</v>
      </c>
      <c r="AB1329" s="13">
        <v>0</v>
      </c>
      <c r="AC1329" s="13">
        <v>0</v>
      </c>
      <c r="AD1329" s="13">
        <v>0</v>
      </c>
      <c r="AE1329" s="13">
        <v>0</v>
      </c>
      <c r="AF1329" s="13">
        <v>0</v>
      </c>
      <c r="AG1329" s="13">
        <v>0</v>
      </c>
      <c r="AH1329" s="13">
        <v>0</v>
      </c>
      <c r="AI1329" s="13">
        <v>0</v>
      </c>
      <c r="AJ1329" s="13">
        <v>0</v>
      </c>
      <c r="AK1329" s="13">
        <v>0</v>
      </c>
      <c r="AL1329" s="13">
        <v>0</v>
      </c>
      <c r="AM1329" s="13">
        <v>0</v>
      </c>
      <c r="AN1329" s="13">
        <v>0</v>
      </c>
      <c r="AO1329" s="13">
        <v>0</v>
      </c>
      <c r="AP1329" s="13">
        <v>12.04</v>
      </c>
      <c r="AQ1329" s="13">
        <v>5.09</v>
      </c>
      <c r="AR1329" s="13">
        <v>0</v>
      </c>
      <c r="AS1329" s="13">
        <v>0</v>
      </c>
      <c r="AT1329" s="13">
        <v>0</v>
      </c>
      <c r="AU1329" s="13">
        <v>0</v>
      </c>
      <c r="AV1329" s="13">
        <v>0</v>
      </c>
      <c r="AW1329" s="16">
        <f t="shared" si="371"/>
        <v>17.13</v>
      </c>
      <c r="AX1329" s="16">
        <v>34.26</v>
      </c>
      <c r="AY1329" s="10">
        <f t="shared" si="372"/>
        <v>51.39</v>
      </c>
      <c r="AZ1329" s="10">
        <f>SUM(Z1329:AK1329)</f>
        <v>0</v>
      </c>
      <c r="BA1329" s="10">
        <f>AY1329</f>
        <v>51.39</v>
      </c>
      <c r="BB1329" s="10">
        <f t="shared" si="373"/>
        <v>34.260000000000005</v>
      </c>
      <c r="BC1329" s="10">
        <f t="shared" si="374"/>
        <v>8.5650000000000013</v>
      </c>
      <c r="BD1329" s="10">
        <f t="shared" si="375"/>
        <v>51.39</v>
      </c>
      <c r="BE1329" s="10">
        <f t="shared" si="387"/>
        <v>-17.13</v>
      </c>
      <c r="BF1329" s="2" t="s">
        <v>119</v>
      </c>
      <c r="BG1329" s="10">
        <f t="shared" si="376"/>
        <v>2.1412499999999999</v>
      </c>
      <c r="BH1329" s="36" t="s">
        <v>118</v>
      </c>
      <c r="BI1329" s="39" t="str">
        <f t="shared" si="377"/>
        <v/>
      </c>
      <c r="BJ1329" s="39" t="str">
        <f t="shared" si="378"/>
        <v/>
      </c>
      <c r="BK1329" s="16">
        <f>SUM(AR1329:AX1329)</f>
        <v>51.39</v>
      </c>
      <c r="BL1329" s="10">
        <f>SUM(AL1329:AQ1329)</f>
        <v>17.13</v>
      </c>
      <c r="BM1329" s="12">
        <f t="shared" si="379"/>
        <v>1</v>
      </c>
      <c r="BN1329" s="12">
        <f t="shared" si="379"/>
        <v>0.33333333333333331</v>
      </c>
      <c r="BO1329" s="9">
        <f t="shared" si="380"/>
        <v>17.13</v>
      </c>
      <c r="BP1329" s="39" t="str">
        <f t="shared" si="381"/>
        <v/>
      </c>
      <c r="BQ1329" s="147"/>
      <c r="BR1329" s="9">
        <f t="shared" si="382"/>
        <v>0</v>
      </c>
      <c r="BS1329" s="9">
        <f t="shared" si="383"/>
        <v>0</v>
      </c>
      <c r="BT1329" s="9">
        <f t="shared" si="384"/>
        <v>0</v>
      </c>
      <c r="BU1329" s="9" t="str">
        <f>IFERROR(_xlfn.XLOOKUP(D1329,Sheet1!B:B,Sheet1!L:L),"")</f>
        <v/>
      </c>
      <c r="BV1329" s="9" t="e">
        <f>_xlfn.XLOOKUP(BU1329,Sheet1!S:S,Sheet1!T:T)</f>
        <v>#N/A</v>
      </c>
      <c r="BW1329" s="9" t="e">
        <f>_xlfn.XLOOKUP(D1329,Sheet1!B:B,Sheet1!M:M)</f>
        <v>#N/A</v>
      </c>
      <c r="BZ1329" s="108">
        <f t="shared" si="385"/>
        <v>34.260000000000005</v>
      </c>
      <c r="CB1329" s="12">
        <f>AW1329/AY1329</f>
        <v>0.33333333333333331</v>
      </c>
      <c r="CC1329" s="12">
        <f>AX1329/AY1329</f>
        <v>0.66666666666666663</v>
      </c>
      <c r="CG1329" s="1" t="str">
        <f>IF(BO1329&lt;80,"Below 80",
IF(BO1329&lt;=120,"80-120",
IF(BO1329&lt;=200,"&gt; 120-200",
IF(BO1329&lt;=300,"&gt;200-300",
IF(BO1329&lt;=500,"&gt;300-500",
"&gt;500")))))</f>
        <v>Below 80</v>
      </c>
      <c r="CH1329" s="1" t="str">
        <f>IFERROR(_xlfn.XLOOKUP(CG1329,Scenario!M:M,Scenario!N:N),"")</f>
        <v/>
      </c>
      <c r="CI1329" s="1" t="str">
        <f t="shared" si="386"/>
        <v>Yes</v>
      </c>
      <c r="CJ1329" s="75">
        <v>34.26</v>
      </c>
    </row>
    <row r="1330" spans="1:89" hidden="1">
      <c r="A1330" s="2">
        <v>1329</v>
      </c>
      <c r="B1330" s="2">
        <v>2025</v>
      </c>
      <c r="C1330" s="1">
        <v>0</v>
      </c>
      <c r="D1330" s="37" t="str">
        <v>001fw000003sW2rAAE</v>
      </c>
      <c r="E1330" s="37" t="str">
        <v>M/S RAJESH FORWARDING COMPANY</v>
      </c>
      <c r="F1330" s="37" t="str">
        <v>ODISHA</v>
      </c>
      <c r="G1330" s="37" t="str">
        <v>KORAPUT</v>
      </c>
      <c r="H1330" s="37">
        <v>0</v>
      </c>
      <c r="I1330" s="37" t="str">
        <v>SACHDEVA ISPAT PVT LTD</v>
      </c>
      <c r="J1330" s="37" t="str">
        <v>Amit Behera</v>
      </c>
      <c r="K1330" s="37">
        <v>0</v>
      </c>
      <c r="L1330" s="37" t="str">
        <v>C12823</v>
      </c>
      <c r="M1330" s="37" t="str">
        <v>Central</v>
      </c>
      <c r="N1330" s="2">
        <v>764001</v>
      </c>
      <c r="O1330" s="2" t="str">
        <v>21ADCPJ2905J1Z1</v>
      </c>
      <c r="P1330" s="2">
        <v>9437031134</v>
      </c>
      <c r="Q1330" s="2" t="str">
        <v>Aug'25</v>
      </c>
      <c r="R1330" s="2">
        <v>2026</v>
      </c>
      <c r="S1330" s="1">
        <v>0</v>
      </c>
      <c r="T1330" s="2" t="str">
        <v/>
      </c>
      <c r="U1330" s="12">
        <v>0</v>
      </c>
      <c r="V1330" s="1" t="str">
        <v>Potential Not updated</v>
      </c>
      <c r="W1330" s="13">
        <v>0</v>
      </c>
      <c r="X1330" s="13">
        <v>0</v>
      </c>
      <c r="Y1330" s="13">
        <v>0</v>
      </c>
      <c r="Z1330" s="13">
        <v>0</v>
      </c>
      <c r="AA1330" s="13">
        <v>0</v>
      </c>
      <c r="AB1330" s="13">
        <v>0</v>
      </c>
      <c r="AC1330" s="13">
        <v>0</v>
      </c>
      <c r="AD1330" s="13">
        <v>0</v>
      </c>
      <c r="AE1330" s="13">
        <v>0</v>
      </c>
      <c r="AF1330" s="13">
        <v>0</v>
      </c>
      <c r="AG1330" s="13">
        <v>0</v>
      </c>
      <c r="AH1330" s="13">
        <v>0</v>
      </c>
      <c r="AI1330" s="13">
        <v>0</v>
      </c>
      <c r="AJ1330" s="13">
        <v>0</v>
      </c>
      <c r="AK1330" s="13">
        <v>0</v>
      </c>
      <c r="AL1330" s="13">
        <v>0</v>
      </c>
      <c r="AM1330" s="13">
        <v>0</v>
      </c>
      <c r="AN1330" s="13">
        <v>0</v>
      </c>
      <c r="AO1330" s="13">
        <v>0</v>
      </c>
      <c r="AP1330" s="13">
        <v>30.12</v>
      </c>
      <c r="AQ1330" s="13">
        <v>0</v>
      </c>
      <c r="AR1330" s="13">
        <v>0</v>
      </c>
      <c r="AS1330" s="13">
        <v>0</v>
      </c>
      <c r="AT1330" s="13">
        <v>0</v>
      </c>
      <c r="AU1330" s="13">
        <v>0</v>
      </c>
      <c r="AV1330" s="13">
        <v>0</v>
      </c>
      <c r="AW1330" s="16">
        <f t="shared" si="371"/>
        <v>30.12</v>
      </c>
      <c r="AX1330" s="16">
        <v>60.24</v>
      </c>
      <c r="AY1330" s="10">
        <f t="shared" si="372"/>
        <v>90.36</v>
      </c>
      <c r="AZ1330" s="10">
        <f>SUM(Z1330:AK1330)</f>
        <v>0</v>
      </c>
      <c r="BA1330" s="10">
        <v>55</v>
      </c>
      <c r="BB1330" s="10">
        <f t="shared" si="373"/>
        <v>24.88</v>
      </c>
      <c r="BC1330" s="10">
        <f t="shared" si="374"/>
        <v>6.22</v>
      </c>
      <c r="BD1330" s="10">
        <f t="shared" si="375"/>
        <v>90.36</v>
      </c>
      <c r="BE1330" s="10">
        <f t="shared" si="387"/>
        <v>-30.12</v>
      </c>
      <c r="BF1330" s="2" t="s">
        <v>119</v>
      </c>
      <c r="BG1330" s="10">
        <f t="shared" si="376"/>
        <v>3.7650000000000001</v>
      </c>
      <c r="BH1330" s="36" t="s">
        <v>118</v>
      </c>
      <c r="BI1330" s="39" t="str">
        <f t="shared" si="377"/>
        <v/>
      </c>
      <c r="BJ1330" s="39" t="str">
        <f t="shared" si="378"/>
        <v/>
      </c>
      <c r="BK1330" s="16">
        <f>SUM(AR1330:AX1330)</f>
        <v>90.36</v>
      </c>
      <c r="BL1330" s="10">
        <f>SUM(AL1330:AQ1330)</f>
        <v>30.12</v>
      </c>
      <c r="BM1330" s="12">
        <f t="shared" si="379"/>
        <v>1</v>
      </c>
      <c r="BN1330" s="12">
        <f t="shared" si="379"/>
        <v>0.33333333333333337</v>
      </c>
      <c r="BO1330" s="9">
        <f t="shared" si="380"/>
        <v>30.12</v>
      </c>
      <c r="BP1330" s="39" t="str">
        <f t="shared" si="381"/>
        <v/>
      </c>
      <c r="BQ1330" s="147"/>
      <c r="BR1330" s="9">
        <f t="shared" si="382"/>
        <v>0</v>
      </c>
      <c r="BS1330" s="9">
        <f t="shared" si="383"/>
        <v>0</v>
      </c>
      <c r="BT1330" s="9">
        <f t="shared" si="384"/>
        <v>0</v>
      </c>
      <c r="BU1330" s="9" t="str">
        <f>IFERROR(_xlfn.XLOOKUP(D1330,Sheet1!B:B,Sheet1!L:L),"")</f>
        <v/>
      </c>
      <c r="BV1330" s="9" t="e">
        <f>_xlfn.XLOOKUP(BU1330,Sheet1!S:S,Sheet1!T:T)</f>
        <v>#N/A</v>
      </c>
      <c r="BW1330" s="9" t="e">
        <f>_xlfn.XLOOKUP(D1330,Sheet1!B:B,Sheet1!M:M)</f>
        <v>#N/A</v>
      </c>
      <c r="BZ1330" s="108">
        <f t="shared" si="385"/>
        <v>60.239999999999995</v>
      </c>
      <c r="CB1330" s="12">
        <f>AW1330/AY1330</f>
        <v>0.33333333333333337</v>
      </c>
      <c r="CC1330" s="12">
        <f>AX1330/AY1330</f>
        <v>0.66666666666666674</v>
      </c>
      <c r="CG1330" s="1" t="str">
        <f>IF(BO1330&lt;80,"Below 80",
IF(BO1330&lt;=120,"80-120",
IF(BO1330&lt;=200,"&gt; 120-200",
IF(BO1330&lt;=300,"&gt;200-300",
IF(BO1330&lt;=500,"&gt;300-500",
"&gt;500")))))</f>
        <v>Below 80</v>
      </c>
      <c r="CH1330" s="1" t="str">
        <f>IFERROR(_xlfn.XLOOKUP(CG1330,Scenario!M:M,Scenario!N:N),"")</f>
        <v/>
      </c>
      <c r="CI1330" s="1" t="str">
        <f t="shared" si="386"/>
        <v>Yes</v>
      </c>
      <c r="CJ1330" s="75">
        <v>60.24</v>
      </c>
    </row>
    <row r="1331" spans="1:89" hidden="1">
      <c r="A1331" s="2">
        <v>1330</v>
      </c>
      <c r="B1331" s="2">
        <v>2025</v>
      </c>
      <c r="C1331" s="1">
        <v>0</v>
      </c>
      <c r="D1331" s="37" t="str">
        <v>001J100000Tsn7YIAR</v>
      </c>
      <c r="E1331" s="37" t="str">
        <v>M/S JAIN STEELS</v>
      </c>
      <c r="F1331" s="37" t="str">
        <v>JHARKHAND</v>
      </c>
      <c r="G1331" s="37" t="str">
        <v>RANCHI</v>
      </c>
      <c r="H1331" s="37" t="str">
        <v>Ratu</v>
      </c>
      <c r="I1331" s="37" t="str">
        <v>M/s REAL DREAMS ENTERPRISES</v>
      </c>
      <c r="J1331" s="37" t="str">
        <v>Susmit Kumar</v>
      </c>
      <c r="K1331" s="37">
        <v>0</v>
      </c>
      <c r="L1331" s="37" t="str">
        <v>001J100000PHe79IAD</v>
      </c>
      <c r="M1331" s="37" t="str">
        <v>East</v>
      </c>
      <c r="N1331" s="2">
        <v>835303</v>
      </c>
      <c r="O1331" s="2" t="str">
        <v>20ABRPJ0209L1ZV</v>
      </c>
      <c r="P1331" s="2">
        <v>9835121606</v>
      </c>
      <c r="Q1331" s="2" t="str">
        <v>Aug'25</v>
      </c>
      <c r="R1331" s="2">
        <v>2026</v>
      </c>
      <c r="S1331" s="1">
        <v>0</v>
      </c>
      <c r="T1331" s="2">
        <v>300</v>
      </c>
      <c r="U1331" s="12">
        <v>0</v>
      </c>
      <c r="V1331" s="1" t="str">
        <v>Alien</v>
      </c>
      <c r="W1331" s="13">
        <v>0</v>
      </c>
      <c r="X1331" s="13">
        <v>0</v>
      </c>
      <c r="Y1331" s="13">
        <v>0</v>
      </c>
      <c r="Z1331" s="13">
        <v>0</v>
      </c>
      <c r="AA1331" s="13">
        <v>0</v>
      </c>
      <c r="AB1331" s="13">
        <v>0</v>
      </c>
      <c r="AC1331" s="13">
        <v>0</v>
      </c>
      <c r="AD1331" s="13">
        <v>0</v>
      </c>
      <c r="AE1331" s="13">
        <v>0</v>
      </c>
      <c r="AF1331" s="13">
        <v>0</v>
      </c>
      <c r="AG1331" s="13">
        <v>0</v>
      </c>
      <c r="AH1331" s="13">
        <v>0</v>
      </c>
      <c r="AI1331" s="13">
        <v>0</v>
      </c>
      <c r="AJ1331" s="13">
        <v>0</v>
      </c>
      <c r="AK1331" s="13">
        <v>0</v>
      </c>
      <c r="AL1331" s="13">
        <v>0</v>
      </c>
      <c r="AM1331" s="13">
        <v>0</v>
      </c>
      <c r="AN1331" s="13">
        <v>0</v>
      </c>
      <c r="AO1331" s="13">
        <v>0</v>
      </c>
      <c r="AP1331" s="13">
        <v>5.15</v>
      </c>
      <c r="AQ1331" s="13">
        <v>0</v>
      </c>
      <c r="AR1331" s="13">
        <v>0</v>
      </c>
      <c r="AS1331" s="13">
        <v>0</v>
      </c>
      <c r="AT1331" s="13">
        <v>0</v>
      </c>
      <c r="AU1331" s="13">
        <v>0</v>
      </c>
      <c r="AV1331" s="13">
        <v>0</v>
      </c>
      <c r="AW1331" s="16">
        <f t="shared" si="371"/>
        <v>5.15</v>
      </c>
      <c r="AX1331" s="16">
        <v>10.3</v>
      </c>
      <c r="AY1331" s="10">
        <f t="shared" si="372"/>
        <v>15.450000000000001</v>
      </c>
      <c r="AZ1331" s="10">
        <f>SUM(Z1331:AK1331)</f>
        <v>0</v>
      </c>
      <c r="BA1331" s="10">
        <f>AY1331</f>
        <v>15.450000000000001</v>
      </c>
      <c r="BB1331" s="10">
        <f t="shared" si="373"/>
        <v>10.3</v>
      </c>
      <c r="BC1331" s="10">
        <f t="shared" si="374"/>
        <v>2.5750000000000002</v>
      </c>
      <c r="BD1331" s="10">
        <f t="shared" si="375"/>
        <v>15.450000000000001</v>
      </c>
      <c r="BE1331" s="10">
        <f t="shared" si="387"/>
        <v>-5.15</v>
      </c>
      <c r="BF1331" s="2" t="s">
        <v>119</v>
      </c>
      <c r="BG1331" s="10">
        <f t="shared" si="376"/>
        <v>0.64375000000000004</v>
      </c>
      <c r="BH1331" s="36" t="s">
        <v>118</v>
      </c>
      <c r="BI1331" s="39" t="str">
        <f t="shared" si="377"/>
        <v/>
      </c>
      <c r="BJ1331" s="39" t="str">
        <f t="shared" si="378"/>
        <v/>
      </c>
      <c r="BK1331" s="16">
        <f>SUM(AR1331:AX1331)</f>
        <v>15.450000000000001</v>
      </c>
      <c r="BL1331" s="10">
        <f>SUM(AL1331:AQ1331)</f>
        <v>5.15</v>
      </c>
      <c r="BM1331" s="12">
        <f t="shared" si="379"/>
        <v>1</v>
      </c>
      <c r="BN1331" s="12">
        <f t="shared" si="379"/>
        <v>0.33333333333333331</v>
      </c>
      <c r="BO1331" s="9">
        <f t="shared" si="380"/>
        <v>5.15</v>
      </c>
      <c r="BP1331" s="39" t="str">
        <f t="shared" si="381"/>
        <v/>
      </c>
      <c r="BQ1331" s="147"/>
      <c r="BR1331" s="9">
        <f t="shared" si="382"/>
        <v>0</v>
      </c>
      <c r="BS1331" s="9">
        <f t="shared" si="383"/>
        <v>0</v>
      </c>
      <c r="BT1331" s="9">
        <f t="shared" si="384"/>
        <v>0</v>
      </c>
      <c r="BU1331" s="9" t="str">
        <f>IFERROR(_xlfn.XLOOKUP(D1331,Sheet1!B:B,Sheet1!L:L),"")</f>
        <v/>
      </c>
      <c r="BV1331" s="9" t="e">
        <f>_xlfn.XLOOKUP(BU1331,Sheet1!S:S,Sheet1!T:T)</f>
        <v>#N/A</v>
      </c>
      <c r="BW1331" s="9" t="e">
        <f>_xlfn.XLOOKUP(D1331,Sheet1!B:B,Sheet1!M:M)</f>
        <v>#N/A</v>
      </c>
      <c r="BZ1331" s="108">
        <f t="shared" si="385"/>
        <v>10.3</v>
      </c>
      <c r="CB1331" s="12">
        <f>AW1331/AY1331</f>
        <v>0.33333333333333331</v>
      </c>
      <c r="CC1331" s="12">
        <f>AX1331/AY1331</f>
        <v>0.66666666666666663</v>
      </c>
      <c r="CG1331" s="1" t="str">
        <f>IF(BO1331&lt;80,"Below 80",
IF(BO1331&lt;=120,"80-120",
IF(BO1331&lt;=200,"&gt; 120-200",
IF(BO1331&lt;=300,"&gt;200-300",
IF(BO1331&lt;=500,"&gt;300-500",
"&gt;500")))))</f>
        <v>Below 80</v>
      </c>
      <c r="CH1331" s="1" t="str">
        <f>IFERROR(_xlfn.XLOOKUP(CG1331,Scenario!M:M,Scenario!N:N),"")</f>
        <v/>
      </c>
      <c r="CI1331" s="1" t="str">
        <f t="shared" si="386"/>
        <v>Yes</v>
      </c>
      <c r="CJ1331" s="75">
        <v>10.3</v>
      </c>
    </row>
    <row r="1332" spans="1:89" hidden="1">
      <c r="A1332" s="2">
        <v>1331</v>
      </c>
      <c r="B1332" s="2">
        <v>2025</v>
      </c>
      <c r="C1332" s="1">
        <v>0</v>
      </c>
      <c r="D1332" s="37" t="str">
        <v>001fw000004718PAAQ</v>
      </c>
      <c r="E1332" s="37" t="str">
        <v>GOENKA STEEL AND CEMENT SUPPLIER</v>
      </c>
      <c r="F1332" s="37" t="str">
        <v>WEST BENGAL</v>
      </c>
      <c r="G1332" s="37" t="str">
        <v>BANKURA</v>
      </c>
      <c r="H1332" s="37">
        <v>0</v>
      </c>
      <c r="I1332" s="37" t="str">
        <v>JAI MATA DI STEELS</v>
      </c>
      <c r="J1332" s="37" t="str">
        <v>Sambit Majumdar</v>
      </c>
      <c r="K1332" s="37">
        <v>0</v>
      </c>
      <c r="L1332" s="37" t="str">
        <v>001J100000RydNHIA2</v>
      </c>
      <c r="M1332" s="37" t="str">
        <v>East</v>
      </c>
      <c r="N1332" s="2">
        <v>722101</v>
      </c>
      <c r="O1332" s="2" t="str">
        <v>19AMAPN7007Q1ZK</v>
      </c>
      <c r="P1332" s="2">
        <v>9382657741</v>
      </c>
      <c r="Q1332" s="2" t="str">
        <v>Aug'25</v>
      </c>
      <c r="R1332" s="2">
        <v>2026</v>
      </c>
      <c r="S1332" s="1">
        <v>0</v>
      </c>
      <c r="T1332" s="2">
        <v>300</v>
      </c>
      <c r="U1332" s="12">
        <v>0</v>
      </c>
      <c r="V1332" s="1" t="str">
        <v>Alien</v>
      </c>
      <c r="W1332" s="13">
        <v>0</v>
      </c>
      <c r="X1332" s="13">
        <v>0</v>
      </c>
      <c r="Y1332" s="13">
        <v>0</v>
      </c>
      <c r="Z1332" s="13">
        <v>0</v>
      </c>
      <c r="AA1332" s="13">
        <v>0</v>
      </c>
      <c r="AB1332" s="13">
        <v>0</v>
      </c>
      <c r="AC1332" s="13">
        <v>0</v>
      </c>
      <c r="AD1332" s="13">
        <v>0</v>
      </c>
      <c r="AE1332" s="13">
        <v>0</v>
      </c>
      <c r="AF1332" s="13">
        <v>0</v>
      </c>
      <c r="AG1332" s="13">
        <v>0</v>
      </c>
      <c r="AH1332" s="13">
        <v>0</v>
      </c>
      <c r="AI1332" s="13">
        <v>0</v>
      </c>
      <c r="AJ1332" s="13">
        <v>0</v>
      </c>
      <c r="AK1332" s="13">
        <v>0</v>
      </c>
      <c r="AL1332" s="13">
        <v>0</v>
      </c>
      <c r="AM1332" s="13">
        <v>0</v>
      </c>
      <c r="AN1332" s="13">
        <v>0</v>
      </c>
      <c r="AO1332" s="13">
        <v>0</v>
      </c>
      <c r="AP1332" s="13">
        <v>12.98</v>
      </c>
      <c r="AQ1332" s="13">
        <v>0</v>
      </c>
      <c r="AR1332" s="13">
        <v>0</v>
      </c>
      <c r="AS1332" s="13">
        <v>29.71</v>
      </c>
      <c r="AT1332" s="13">
        <v>0</v>
      </c>
      <c r="AU1332" s="13">
        <v>0</v>
      </c>
      <c r="AV1332" s="13">
        <v>0</v>
      </c>
      <c r="AW1332" s="16">
        <f t="shared" si="371"/>
        <v>42.69</v>
      </c>
      <c r="AX1332" s="16">
        <v>25.96</v>
      </c>
      <c r="AY1332" s="10">
        <f t="shared" si="372"/>
        <v>68.650000000000006</v>
      </c>
      <c r="AZ1332" s="10">
        <f>SUM(Z1332:AK1332)</f>
        <v>0</v>
      </c>
      <c r="BA1332" s="10">
        <v>200</v>
      </c>
      <c r="BB1332" s="10">
        <f t="shared" si="373"/>
        <v>157.31</v>
      </c>
      <c r="BC1332" s="10">
        <f t="shared" si="374"/>
        <v>39.327500000000001</v>
      </c>
      <c r="BD1332" s="10">
        <f t="shared" si="375"/>
        <v>68.650000000000006</v>
      </c>
      <c r="BE1332" s="10">
        <f t="shared" si="387"/>
        <v>-42.69</v>
      </c>
      <c r="BF1332" s="2" t="s">
        <v>119</v>
      </c>
      <c r="BG1332" s="10">
        <f t="shared" si="376"/>
        <v>5.3362499999999997</v>
      </c>
      <c r="BH1332" s="36" t="s">
        <v>118</v>
      </c>
      <c r="BI1332" s="39" t="str">
        <f t="shared" si="377"/>
        <v>A</v>
      </c>
      <c r="BJ1332" s="39" t="str">
        <f t="shared" si="378"/>
        <v/>
      </c>
      <c r="BK1332" s="16">
        <f>SUM(AR1332:AX1332)</f>
        <v>98.360000000000014</v>
      </c>
      <c r="BL1332" s="10">
        <f>SUM(AL1332:AQ1332)</f>
        <v>12.98</v>
      </c>
      <c r="BM1332" s="12">
        <f t="shared" si="379"/>
        <v>1.4327749453750911</v>
      </c>
      <c r="BN1332" s="12">
        <f t="shared" si="379"/>
        <v>0.18907501820830297</v>
      </c>
      <c r="BO1332" s="9">
        <f t="shared" si="380"/>
        <v>42.69</v>
      </c>
      <c r="BP1332" s="39" t="str">
        <f t="shared" si="381"/>
        <v/>
      </c>
      <c r="BQ1332" s="147"/>
      <c r="BR1332" s="9">
        <f t="shared" si="382"/>
        <v>0</v>
      </c>
      <c r="BS1332" s="9">
        <f t="shared" si="383"/>
        <v>0</v>
      </c>
      <c r="BT1332" s="9">
        <f t="shared" si="384"/>
        <v>0</v>
      </c>
      <c r="BU1332" s="9" t="str">
        <f>IFERROR(_xlfn.XLOOKUP(D1332,Sheet1!B:B,Sheet1!L:L),"")</f>
        <v/>
      </c>
      <c r="BV1332" s="9" t="e">
        <f>_xlfn.XLOOKUP(BU1332,Sheet1!S:S,Sheet1!T:T)</f>
        <v>#N/A</v>
      </c>
      <c r="BW1332" s="9" t="e">
        <f>_xlfn.XLOOKUP(D1332,Sheet1!B:B,Sheet1!M:M)</f>
        <v>#N/A</v>
      </c>
      <c r="BZ1332" s="108">
        <f t="shared" si="385"/>
        <v>25.960000000000008</v>
      </c>
      <c r="CB1332" s="12">
        <f>AW1332/AY1332</f>
        <v>0.62184996358339395</v>
      </c>
      <c r="CC1332" s="12">
        <f>AX1332/AY1332</f>
        <v>0.37815003641660594</v>
      </c>
      <c r="CG1332" s="1" t="str">
        <f>IF(BO1332&lt;80,"Below 80",
IF(BO1332&lt;=120,"80-120",
IF(BO1332&lt;=200,"&gt; 120-200",
IF(BO1332&lt;=300,"&gt;200-300",
IF(BO1332&lt;=500,"&gt;300-500",
"&gt;500")))))</f>
        <v>Below 80</v>
      </c>
      <c r="CH1332" s="1" t="str">
        <f>IFERROR(_xlfn.XLOOKUP(CG1332,Scenario!M:M,Scenario!N:N),"")</f>
        <v/>
      </c>
      <c r="CI1332" s="1" t="b">
        <f t="shared" si="386"/>
        <v>0</v>
      </c>
      <c r="CJ1332" s="75">
        <v>-3.75</v>
      </c>
    </row>
    <row r="1333" spans="1:89" hidden="1">
      <c r="A1333" s="2">
        <v>1332</v>
      </c>
      <c r="B1333" s="2">
        <v>2025</v>
      </c>
      <c r="C1333" s="1">
        <v>0</v>
      </c>
      <c r="D1333" s="37" t="str">
        <v>001J100000TsJTNIA3</v>
      </c>
      <c r="E1333" s="37" t="str">
        <v>M/S SAMIKSHA AND SIDDHI ENTERPRISES</v>
      </c>
      <c r="F1333" s="37" t="str">
        <v>UTTAR PRADESH</v>
      </c>
      <c r="G1333" s="37" t="str">
        <v>MAHARAJGANJ</v>
      </c>
      <c r="H1333" s="37">
        <v>0</v>
      </c>
      <c r="I1333" s="37" t="str">
        <v>GOBINDGARH IRON LLP</v>
      </c>
      <c r="J1333" s="37" t="str">
        <v>Mohd Ansari</v>
      </c>
      <c r="K1333" s="37">
        <v>0</v>
      </c>
      <c r="L1333" s="37" t="str">
        <v>C12817</v>
      </c>
      <c r="M1333" s="37" t="str">
        <v>North</v>
      </c>
      <c r="N1333" s="2">
        <v>273301</v>
      </c>
      <c r="O1333" s="2" t="str">
        <v>09BCPPP5805G1Z7</v>
      </c>
      <c r="P1333" s="2">
        <v>9451213660</v>
      </c>
      <c r="Q1333" s="2" t="str">
        <v>Aug'25</v>
      </c>
      <c r="R1333" s="2">
        <v>2026</v>
      </c>
      <c r="S1333" s="1">
        <v>0</v>
      </c>
      <c r="T1333" s="2">
        <v>20</v>
      </c>
      <c r="U1333" s="12">
        <v>0.23333333333333334</v>
      </c>
      <c r="V1333" s="1" t="str">
        <v>Friendly</v>
      </c>
      <c r="W1333" s="13">
        <v>0</v>
      </c>
      <c r="X1333" s="13">
        <v>0</v>
      </c>
      <c r="Y1333" s="13">
        <v>0</v>
      </c>
      <c r="Z1333" s="13">
        <v>0</v>
      </c>
      <c r="AA1333" s="13">
        <v>0</v>
      </c>
      <c r="AB1333" s="13">
        <v>0</v>
      </c>
      <c r="AC1333" s="13">
        <v>0</v>
      </c>
      <c r="AD1333" s="13">
        <v>0</v>
      </c>
      <c r="AE1333" s="13">
        <v>0</v>
      </c>
      <c r="AF1333" s="13">
        <v>0</v>
      </c>
      <c r="AG1333" s="13">
        <v>0</v>
      </c>
      <c r="AH1333" s="13">
        <v>0</v>
      </c>
      <c r="AI1333" s="13">
        <v>0</v>
      </c>
      <c r="AJ1333" s="13">
        <v>0</v>
      </c>
      <c r="AK1333" s="13">
        <v>0</v>
      </c>
      <c r="AL1333" s="13">
        <v>0</v>
      </c>
      <c r="AM1333" s="13">
        <v>0</v>
      </c>
      <c r="AN1333" s="13">
        <v>0</v>
      </c>
      <c r="AO1333" s="13">
        <v>0</v>
      </c>
      <c r="AP1333" s="13">
        <v>20.23</v>
      </c>
      <c r="AQ1333" s="13">
        <v>0</v>
      </c>
      <c r="AR1333" s="13">
        <v>2</v>
      </c>
      <c r="AS1333" s="13">
        <v>2</v>
      </c>
      <c r="AT1333" s="13">
        <v>0</v>
      </c>
      <c r="AU1333" s="13">
        <v>14</v>
      </c>
      <c r="AV1333" s="13">
        <v>0</v>
      </c>
      <c r="AW1333" s="16">
        <f t="shared" si="371"/>
        <v>38.230000000000004</v>
      </c>
      <c r="AX1333" s="16">
        <v>44.46</v>
      </c>
      <c r="AY1333" s="10">
        <f t="shared" si="372"/>
        <v>82.69</v>
      </c>
      <c r="AZ1333" s="10">
        <f>SUM(Z1333:AK1333)</f>
        <v>0</v>
      </c>
      <c r="BA1333" s="10">
        <f>AW1333+30</f>
        <v>68.23</v>
      </c>
      <c r="BB1333" s="10">
        <f t="shared" si="373"/>
        <v>30</v>
      </c>
      <c r="BC1333" s="10">
        <f t="shared" si="374"/>
        <v>7.5</v>
      </c>
      <c r="BD1333" s="10">
        <f t="shared" si="375"/>
        <v>82.69</v>
      </c>
      <c r="BE1333" s="10">
        <f t="shared" si="387"/>
        <v>-38.230000000000004</v>
      </c>
      <c r="BF1333" s="2" t="s">
        <v>119</v>
      </c>
      <c r="BG1333" s="10">
        <f t="shared" si="376"/>
        <v>3.0287500000000001</v>
      </c>
      <c r="BH1333" s="36" t="s">
        <v>118</v>
      </c>
      <c r="BI1333" s="39" t="str">
        <f t="shared" si="377"/>
        <v/>
      </c>
      <c r="BJ1333" s="39" t="str">
        <f t="shared" si="378"/>
        <v/>
      </c>
      <c r="BK1333" s="16">
        <f>SUM(AR1333:AX1333)</f>
        <v>100.69</v>
      </c>
      <c r="BL1333" s="10">
        <f>SUM(AL1333:AQ1333)</f>
        <v>20.23</v>
      </c>
      <c r="BM1333" s="12">
        <f t="shared" si="379"/>
        <v>1.2176804934091183</v>
      </c>
      <c r="BN1333" s="12">
        <f t="shared" si="379"/>
        <v>0.24464868787035918</v>
      </c>
      <c r="BO1333" s="9">
        <f t="shared" si="380"/>
        <v>24.23</v>
      </c>
      <c r="BP1333" s="39" t="str">
        <f t="shared" si="381"/>
        <v/>
      </c>
      <c r="BQ1333" s="147"/>
      <c r="BR1333" s="9">
        <f t="shared" si="382"/>
        <v>0</v>
      </c>
      <c r="BS1333" s="9">
        <f t="shared" si="383"/>
        <v>0</v>
      </c>
      <c r="BT1333" s="9">
        <f t="shared" si="384"/>
        <v>0</v>
      </c>
      <c r="BU1333" s="9" t="str">
        <f>IFERROR(_xlfn.XLOOKUP(D1333,Sheet1!B:B,Sheet1!L:L),"")</f>
        <v/>
      </c>
      <c r="BV1333" s="9" t="e">
        <f>_xlfn.XLOOKUP(BU1333,Sheet1!S:S,Sheet1!T:T)</f>
        <v>#N/A</v>
      </c>
      <c r="BW1333" s="9" t="e">
        <f>_xlfn.XLOOKUP(D1333,Sheet1!B:B,Sheet1!M:M)</f>
        <v>#N/A</v>
      </c>
      <c r="BZ1333" s="108">
        <f t="shared" si="385"/>
        <v>44.459999999999994</v>
      </c>
      <c r="CB1333" s="12">
        <f>AW1333/AY1333</f>
        <v>0.46232918127947764</v>
      </c>
      <c r="CC1333" s="12">
        <f>AX1333/AY1333</f>
        <v>0.53767081872052247</v>
      </c>
      <c r="CG1333" s="1" t="str">
        <f>IF(BO1333&lt;80,"Below 80",
IF(BO1333&lt;=120,"80-120",
IF(BO1333&lt;=200,"&gt; 120-200",
IF(BO1333&lt;=300,"&gt;200-300",
IF(BO1333&lt;=500,"&gt;300-500",
"&gt;500")))))</f>
        <v>Below 80</v>
      </c>
      <c r="CH1333" s="1" t="str">
        <f>IFERROR(_xlfn.XLOOKUP(CG1333,Scenario!M:M,Scenario!N:N),"")</f>
        <v/>
      </c>
      <c r="CI1333" s="1" t="str">
        <f t="shared" si="386"/>
        <v>Yes</v>
      </c>
      <c r="CJ1333" s="75">
        <v>42.46</v>
      </c>
    </row>
    <row r="1334" spans="1:89" hidden="1">
      <c r="A1334" s="2">
        <v>1333</v>
      </c>
      <c r="B1334" s="2">
        <v>2025</v>
      </c>
      <c r="C1334" s="1">
        <v>0</v>
      </c>
      <c r="D1334" s="37" t="str">
        <v>001fw000004MYgfAAG</v>
      </c>
      <c r="E1334" s="37" t="str">
        <v>SHARVIL ENTERPRISES</v>
      </c>
      <c r="F1334" s="37" t="str">
        <v>HARYANA</v>
      </c>
      <c r="G1334" s="37" t="str">
        <v>KURUKSHETRA</v>
      </c>
      <c r="H1334" s="37">
        <v>0</v>
      </c>
      <c r="I1334" s="37" t="str">
        <v>RAMDOOT UDHYOG PRIVATE LIMITED</v>
      </c>
      <c r="J1334" s="37" t="str">
        <v>Naseem Makkar</v>
      </c>
      <c r="K1334" s="37">
        <v>0</v>
      </c>
      <c r="L1334" s="37" t="str">
        <v>C13168</v>
      </c>
      <c r="M1334" s="37" t="str">
        <v>North</v>
      </c>
      <c r="N1334" s="2">
        <v>136128</v>
      </c>
      <c r="O1334" s="2" t="str">
        <v>06BULPG4423M1ZG</v>
      </c>
      <c r="P1334" s="2">
        <v>8607248445</v>
      </c>
      <c r="Q1334" s="2" t="str">
        <v>Aug'25</v>
      </c>
      <c r="R1334" s="2">
        <v>2026</v>
      </c>
      <c r="S1334" s="1">
        <v>0</v>
      </c>
      <c r="T1334" s="2">
        <v>40</v>
      </c>
      <c r="U1334" s="12">
        <v>0</v>
      </c>
      <c r="V1334" s="1" t="str">
        <v>Minor</v>
      </c>
      <c r="W1334" s="13">
        <v>0</v>
      </c>
      <c r="X1334" s="13">
        <v>0</v>
      </c>
      <c r="Y1334" s="13">
        <v>0</v>
      </c>
      <c r="Z1334" s="13">
        <v>0</v>
      </c>
      <c r="AA1334" s="13">
        <v>0</v>
      </c>
      <c r="AB1334" s="13">
        <v>0</v>
      </c>
      <c r="AC1334" s="13">
        <v>0</v>
      </c>
      <c r="AD1334" s="13">
        <v>0</v>
      </c>
      <c r="AE1334" s="13">
        <v>0</v>
      </c>
      <c r="AF1334" s="13">
        <v>0</v>
      </c>
      <c r="AG1334" s="13">
        <v>0</v>
      </c>
      <c r="AH1334" s="13">
        <v>0</v>
      </c>
      <c r="AI1334" s="13">
        <v>0</v>
      </c>
      <c r="AJ1334" s="13">
        <v>0</v>
      </c>
      <c r="AK1334" s="13">
        <v>0</v>
      </c>
      <c r="AL1334" s="13">
        <v>0</v>
      </c>
      <c r="AM1334" s="13">
        <v>0</v>
      </c>
      <c r="AN1334" s="13">
        <v>0</v>
      </c>
      <c r="AO1334" s="13">
        <v>0</v>
      </c>
      <c r="AP1334" s="13">
        <v>12.48</v>
      </c>
      <c r="AQ1334" s="13">
        <v>0</v>
      </c>
      <c r="AR1334" s="13">
        <v>0</v>
      </c>
      <c r="AS1334" s="13">
        <v>0</v>
      </c>
      <c r="AT1334" s="13">
        <v>0</v>
      </c>
      <c r="AU1334" s="13">
        <v>0</v>
      </c>
      <c r="AV1334" s="13">
        <v>0</v>
      </c>
      <c r="AW1334" s="16">
        <f t="shared" si="371"/>
        <v>12.48</v>
      </c>
      <c r="AX1334" s="16">
        <v>24.96</v>
      </c>
      <c r="AY1334" s="10">
        <f t="shared" si="372"/>
        <v>37.44</v>
      </c>
      <c r="AZ1334" s="10">
        <f>SUM(Z1334:AK1334)</f>
        <v>0</v>
      </c>
      <c r="BA1334" s="10">
        <f>AY1334</f>
        <v>37.44</v>
      </c>
      <c r="BB1334" s="10">
        <f t="shared" si="373"/>
        <v>24.959999999999997</v>
      </c>
      <c r="BC1334" s="10">
        <f t="shared" si="374"/>
        <v>6.2399999999999993</v>
      </c>
      <c r="BD1334" s="10">
        <f t="shared" si="375"/>
        <v>37.44</v>
      </c>
      <c r="BE1334" s="10">
        <f t="shared" si="387"/>
        <v>-12.48</v>
      </c>
      <c r="BF1334" s="2" t="s">
        <v>119</v>
      </c>
      <c r="BG1334" s="10">
        <f t="shared" si="376"/>
        <v>1.56</v>
      </c>
      <c r="BH1334" s="36" t="s">
        <v>118</v>
      </c>
      <c r="BI1334" s="39" t="str">
        <f t="shared" si="377"/>
        <v/>
      </c>
      <c r="BJ1334" s="39" t="str">
        <f t="shared" si="378"/>
        <v/>
      </c>
      <c r="BK1334" s="16">
        <f>SUM(AR1334:AX1334)</f>
        <v>37.44</v>
      </c>
      <c r="BL1334" s="10">
        <f>SUM(AL1334:AQ1334)</f>
        <v>12.48</v>
      </c>
      <c r="BM1334" s="12">
        <f t="shared" si="379"/>
        <v>1</v>
      </c>
      <c r="BN1334" s="12">
        <f t="shared" si="379"/>
        <v>0.33333333333333337</v>
      </c>
      <c r="BO1334" s="9">
        <f t="shared" si="380"/>
        <v>12.48</v>
      </c>
      <c r="BP1334" s="39" t="str">
        <f t="shared" si="381"/>
        <v/>
      </c>
      <c r="BQ1334" s="147"/>
      <c r="BR1334" s="9">
        <f t="shared" si="382"/>
        <v>0</v>
      </c>
      <c r="BS1334" s="9">
        <f t="shared" si="383"/>
        <v>0</v>
      </c>
      <c r="BT1334" s="9">
        <f t="shared" si="384"/>
        <v>0</v>
      </c>
      <c r="BU1334" s="9" t="str">
        <f>IFERROR(_xlfn.XLOOKUP(D1334,Sheet1!B:B,Sheet1!L:L),"")</f>
        <v/>
      </c>
      <c r="BV1334" s="9" t="e">
        <f>_xlfn.XLOOKUP(BU1334,Sheet1!S:S,Sheet1!T:T)</f>
        <v>#N/A</v>
      </c>
      <c r="BW1334" s="9" t="e">
        <f>_xlfn.XLOOKUP(D1334,Sheet1!B:B,Sheet1!M:M)</f>
        <v>#N/A</v>
      </c>
      <c r="BZ1334" s="108">
        <f t="shared" si="385"/>
        <v>24.959999999999997</v>
      </c>
      <c r="CB1334" s="12">
        <f>AW1334/AY1334</f>
        <v>0.33333333333333337</v>
      </c>
      <c r="CC1334" s="12">
        <f>AX1334/AY1334</f>
        <v>0.66666666666666674</v>
      </c>
      <c r="CG1334" s="1" t="str">
        <f>IF(BO1334&lt;80,"Below 80",
IF(BO1334&lt;=120,"80-120",
IF(BO1334&lt;=200,"&gt; 120-200",
IF(BO1334&lt;=300,"&gt;200-300",
IF(BO1334&lt;=500,"&gt;300-500",
"&gt;500")))))</f>
        <v>Below 80</v>
      </c>
      <c r="CH1334" s="1" t="str">
        <f>IFERROR(_xlfn.XLOOKUP(CG1334,Scenario!M:M,Scenario!N:N),"")</f>
        <v/>
      </c>
      <c r="CI1334" s="1" t="str">
        <f t="shared" si="386"/>
        <v>Yes</v>
      </c>
      <c r="CJ1334" s="75">
        <v>24.96</v>
      </c>
    </row>
    <row r="1335" spans="1:89" hidden="1">
      <c r="A1335" s="2">
        <v>1334</v>
      </c>
      <c r="B1335" s="2">
        <v>2025</v>
      </c>
      <c r="C1335" s="1">
        <v>0</v>
      </c>
      <c r="D1335" s="37" t="str">
        <v>001J100000JsPbfIAF</v>
      </c>
      <c r="E1335" s="37" t="str">
        <v>Ratnaraj Traders Gandhinagar Indore</v>
      </c>
      <c r="F1335" s="37" t="str">
        <v>MADHYA PRADESH</v>
      </c>
      <c r="G1335" s="37" t="str">
        <v>INDORE</v>
      </c>
      <c r="H1335" s="37" t="str">
        <v>Indore</v>
      </c>
      <c r="I1335" s="37" t="str">
        <v>R. K. ENTERPRISES</v>
      </c>
      <c r="J1335" s="37" t="str">
        <v>Yogeshwar Richhariya</v>
      </c>
      <c r="K1335" s="37">
        <v>0</v>
      </c>
      <c r="L1335" s="37" t="str">
        <v>001J1000005ZfroIAC</v>
      </c>
      <c r="M1335" s="37" t="str">
        <v>Central</v>
      </c>
      <c r="N1335" s="2">
        <v>453112</v>
      </c>
      <c r="O1335" s="2" t="str">
        <v>23DCJPK0955A1Z1</v>
      </c>
      <c r="P1335" s="2">
        <v>8989834203</v>
      </c>
      <c r="Q1335" s="2" t="str">
        <v>Aug'25</v>
      </c>
      <c r="R1335" s="2">
        <v>2026</v>
      </c>
      <c r="S1335" s="1">
        <v>0</v>
      </c>
      <c r="T1335" s="2">
        <v>100</v>
      </c>
      <c r="U1335" s="12">
        <v>0.10333333333333333</v>
      </c>
      <c r="V1335" s="1" t="str">
        <v>Star</v>
      </c>
      <c r="W1335" s="13">
        <v>0</v>
      </c>
      <c r="X1335" s="13">
        <v>0</v>
      </c>
      <c r="Y1335" s="13">
        <v>0</v>
      </c>
      <c r="Z1335" s="13">
        <v>0</v>
      </c>
      <c r="AA1335" s="13">
        <v>0</v>
      </c>
      <c r="AB1335" s="13">
        <v>0</v>
      </c>
      <c r="AC1335" s="13">
        <v>0</v>
      </c>
      <c r="AD1335" s="13">
        <v>0</v>
      </c>
      <c r="AE1335" s="13">
        <v>0</v>
      </c>
      <c r="AF1335" s="13">
        <v>0</v>
      </c>
      <c r="AG1335" s="13">
        <v>0</v>
      </c>
      <c r="AH1335" s="13">
        <v>0</v>
      </c>
      <c r="AI1335" s="13">
        <v>0</v>
      </c>
      <c r="AJ1335" s="13">
        <v>0</v>
      </c>
      <c r="AK1335" s="13">
        <v>0</v>
      </c>
      <c r="AL1335" s="13">
        <v>0</v>
      </c>
      <c r="AM1335" s="13">
        <v>0</v>
      </c>
      <c r="AN1335" s="13">
        <v>0</v>
      </c>
      <c r="AO1335" s="13">
        <v>0</v>
      </c>
      <c r="AP1335" s="13">
        <v>11.96</v>
      </c>
      <c r="AQ1335" s="13">
        <v>10</v>
      </c>
      <c r="AR1335" s="13">
        <v>2</v>
      </c>
      <c r="AS1335" s="13">
        <v>0</v>
      </c>
      <c r="AT1335" s="13">
        <v>0</v>
      </c>
      <c r="AU1335" s="13">
        <v>31</v>
      </c>
      <c r="AV1335" s="13">
        <v>0</v>
      </c>
      <c r="AW1335" s="16">
        <f t="shared" si="371"/>
        <v>54.96</v>
      </c>
      <c r="AX1335" s="16">
        <v>47.92</v>
      </c>
      <c r="AY1335" s="10">
        <f t="shared" si="372"/>
        <v>102.88</v>
      </c>
      <c r="AZ1335" s="10">
        <f>SUM(Z1335:AK1335)</f>
        <v>0</v>
      </c>
      <c r="BA1335" s="10">
        <v>100</v>
      </c>
      <c r="BB1335" s="10">
        <f t="shared" si="373"/>
        <v>45.04</v>
      </c>
      <c r="BC1335" s="10">
        <f t="shared" si="374"/>
        <v>11.26</v>
      </c>
      <c r="BD1335" s="10">
        <f t="shared" si="375"/>
        <v>102.88</v>
      </c>
      <c r="BE1335" s="10">
        <f t="shared" si="387"/>
        <v>-54.96</v>
      </c>
      <c r="BF1335" s="2" t="s">
        <v>119</v>
      </c>
      <c r="BG1335" s="10">
        <f t="shared" si="376"/>
        <v>2.9950000000000001</v>
      </c>
      <c r="BH1335" s="36" t="s">
        <v>118</v>
      </c>
      <c r="BI1335" s="39" t="str">
        <f t="shared" si="377"/>
        <v/>
      </c>
      <c r="BJ1335" s="39" t="str">
        <f t="shared" si="378"/>
        <v/>
      </c>
      <c r="BK1335" s="16">
        <f>SUM(AR1335:AX1335)</f>
        <v>135.88</v>
      </c>
      <c r="BL1335" s="10">
        <f>SUM(AL1335:AQ1335)</f>
        <v>21.96</v>
      </c>
      <c r="BM1335" s="12">
        <f t="shared" si="379"/>
        <v>1.3207620528771384</v>
      </c>
      <c r="BN1335" s="12">
        <f t="shared" si="379"/>
        <v>0.21345256609642305</v>
      </c>
      <c r="BO1335" s="9">
        <f t="shared" si="380"/>
        <v>23.96</v>
      </c>
      <c r="BP1335" s="39" t="str">
        <f t="shared" si="381"/>
        <v/>
      </c>
      <c r="BQ1335" s="147"/>
      <c r="BR1335" s="9">
        <f t="shared" si="382"/>
        <v>0</v>
      </c>
      <c r="BS1335" s="9">
        <f t="shared" si="383"/>
        <v>0</v>
      </c>
      <c r="BT1335" s="9">
        <f t="shared" si="384"/>
        <v>0</v>
      </c>
      <c r="BU1335" s="9" t="str">
        <f>IFERROR(_xlfn.XLOOKUP(D1335,Sheet1!B:B,Sheet1!L:L),"")</f>
        <v/>
      </c>
      <c r="BV1335" s="9" t="e">
        <f>_xlfn.XLOOKUP(BU1335,Sheet1!S:S,Sheet1!T:T)</f>
        <v>#N/A</v>
      </c>
      <c r="BW1335" s="9" t="e">
        <f>_xlfn.XLOOKUP(D1335,Sheet1!B:B,Sheet1!M:M)</f>
        <v>#N/A</v>
      </c>
      <c r="BZ1335" s="108">
        <f t="shared" si="385"/>
        <v>47.919999999999995</v>
      </c>
      <c r="CB1335" s="12">
        <f>AW1335/AY1335</f>
        <v>0.53421461897356148</v>
      </c>
      <c r="CC1335" s="12">
        <f>AX1335/AY1335</f>
        <v>0.46578538102643863</v>
      </c>
      <c r="CG1335" s="1" t="str">
        <f>IF(BO1335&lt;80,"Below 80",
IF(BO1335&lt;=120,"80-120",
IF(BO1335&lt;=200,"&gt; 120-200",
IF(BO1335&lt;=300,"&gt;200-300",
IF(BO1335&lt;=500,"&gt;300-500",
"&gt;500")))))</f>
        <v>Below 80</v>
      </c>
      <c r="CH1335" s="1" t="str">
        <f>IFERROR(_xlfn.XLOOKUP(CG1335,Scenario!M:M,Scenario!N:N),"")</f>
        <v/>
      </c>
      <c r="CI1335" s="1" t="str">
        <f t="shared" si="386"/>
        <v>Yes</v>
      </c>
      <c r="CJ1335" s="75">
        <v>47.92</v>
      </c>
    </row>
    <row r="1336" spans="1:89" hidden="1">
      <c r="A1336" s="2">
        <v>1335</v>
      </c>
      <c r="B1336" s="2">
        <v>2025</v>
      </c>
      <c r="C1336" s="1">
        <v>0</v>
      </c>
      <c r="D1336" s="37" t="str">
        <v>001J100000S15o9IAB</v>
      </c>
      <c r="E1336" s="37" t="str">
        <v>DUTTA TRADERS</v>
      </c>
      <c r="F1336" s="37" t="str">
        <v>WEST BENGAL</v>
      </c>
      <c r="G1336" s="37" t="str">
        <v>MURSHIDABAD</v>
      </c>
      <c r="H1336" s="37" t="str">
        <v>Bharatpur</v>
      </c>
      <c r="I1336" s="37" t="str">
        <v>CHANDRA TRADERS</v>
      </c>
      <c r="J1336" s="37" t="str">
        <v>Shirshendu saha</v>
      </c>
      <c r="K1336" s="37">
        <v>0</v>
      </c>
      <c r="L1336" s="37" t="str">
        <v>001J100000RyPTBIA3</v>
      </c>
      <c r="M1336" s="37" t="str">
        <v>East</v>
      </c>
      <c r="N1336" s="2">
        <v>742301</v>
      </c>
      <c r="O1336" s="2" t="str">
        <v>19BCZPD9010M1ZY</v>
      </c>
      <c r="P1336" s="2">
        <v>9735242537</v>
      </c>
      <c r="Q1336" s="2" t="str">
        <v>Aug'25</v>
      </c>
      <c r="R1336" s="2">
        <v>2026</v>
      </c>
      <c r="S1336" s="1">
        <v>0</v>
      </c>
      <c r="T1336" s="2">
        <v>300</v>
      </c>
      <c r="U1336" s="12">
        <v>0</v>
      </c>
      <c r="V1336" s="1" t="str">
        <v>Alien</v>
      </c>
      <c r="W1336" s="13">
        <v>0</v>
      </c>
      <c r="X1336" s="13">
        <v>0</v>
      </c>
      <c r="Y1336" s="13">
        <v>0</v>
      </c>
      <c r="Z1336" s="13">
        <v>0</v>
      </c>
      <c r="AA1336" s="13">
        <v>0</v>
      </c>
      <c r="AB1336" s="13">
        <v>0</v>
      </c>
      <c r="AC1336" s="13">
        <v>0</v>
      </c>
      <c r="AD1336" s="13">
        <v>0</v>
      </c>
      <c r="AE1336" s="13">
        <v>0</v>
      </c>
      <c r="AF1336" s="13">
        <v>0</v>
      </c>
      <c r="AG1336" s="13">
        <v>0</v>
      </c>
      <c r="AH1336" s="13">
        <v>0</v>
      </c>
      <c r="AI1336" s="13">
        <v>0</v>
      </c>
      <c r="AJ1336" s="13">
        <v>0</v>
      </c>
      <c r="AK1336" s="13">
        <v>0</v>
      </c>
      <c r="AL1336" s="13">
        <v>0</v>
      </c>
      <c r="AM1336" s="13">
        <v>0</v>
      </c>
      <c r="AN1336" s="13">
        <v>0</v>
      </c>
      <c r="AO1336" s="13">
        <v>0</v>
      </c>
      <c r="AP1336" s="13">
        <v>5</v>
      </c>
      <c r="AQ1336" s="13">
        <v>5</v>
      </c>
      <c r="AR1336" s="13">
        <v>0</v>
      </c>
      <c r="AS1336" s="13">
        <v>2</v>
      </c>
      <c r="AT1336" s="13">
        <v>0</v>
      </c>
      <c r="AU1336" s="13">
        <v>0</v>
      </c>
      <c r="AV1336" s="13">
        <v>0</v>
      </c>
      <c r="AW1336" s="16">
        <f t="shared" si="371"/>
        <v>12</v>
      </c>
      <c r="AX1336" s="16">
        <v>20</v>
      </c>
      <c r="AY1336" s="10">
        <f t="shared" si="372"/>
        <v>32</v>
      </c>
      <c r="AZ1336" s="10">
        <f>SUM(Z1336:AK1336)</f>
        <v>0</v>
      </c>
      <c r="BA1336" s="10">
        <v>50</v>
      </c>
      <c r="BB1336" s="10">
        <f t="shared" si="373"/>
        <v>38</v>
      </c>
      <c r="BC1336" s="10">
        <f t="shared" si="374"/>
        <v>9.5</v>
      </c>
      <c r="BD1336" s="10">
        <f t="shared" si="375"/>
        <v>32</v>
      </c>
      <c r="BE1336" s="10">
        <f t="shared" si="387"/>
        <v>-12</v>
      </c>
      <c r="BF1336" s="2" t="s">
        <v>119</v>
      </c>
      <c r="BG1336" s="10">
        <f t="shared" si="376"/>
        <v>1.5</v>
      </c>
      <c r="BH1336" s="36" t="s">
        <v>118</v>
      </c>
      <c r="BI1336" s="39" t="str">
        <f t="shared" si="377"/>
        <v/>
      </c>
      <c r="BJ1336" s="39" t="str">
        <f t="shared" si="378"/>
        <v/>
      </c>
      <c r="BK1336" s="16">
        <f>SUM(AR1336:AX1336)</f>
        <v>34</v>
      </c>
      <c r="BL1336" s="10">
        <f>SUM(AL1336:AQ1336)</f>
        <v>10</v>
      </c>
      <c r="BM1336" s="12">
        <f t="shared" si="379"/>
        <v>1.0625</v>
      </c>
      <c r="BN1336" s="12">
        <f t="shared" si="379"/>
        <v>0.3125</v>
      </c>
      <c r="BO1336" s="9">
        <f t="shared" si="380"/>
        <v>12</v>
      </c>
      <c r="BP1336" s="39" t="str">
        <f t="shared" si="381"/>
        <v/>
      </c>
      <c r="BQ1336" s="147"/>
      <c r="BR1336" s="9">
        <f t="shared" si="382"/>
        <v>0</v>
      </c>
      <c r="BS1336" s="9">
        <f t="shared" si="383"/>
        <v>0</v>
      </c>
      <c r="BT1336" s="9">
        <f t="shared" si="384"/>
        <v>0</v>
      </c>
      <c r="BU1336" s="9" t="str">
        <f>IFERROR(_xlfn.XLOOKUP(D1336,Sheet1!B:B,Sheet1!L:L),"")</f>
        <v/>
      </c>
      <c r="BV1336" s="9" t="e">
        <f>_xlfn.XLOOKUP(BU1336,Sheet1!S:S,Sheet1!T:T)</f>
        <v>#N/A</v>
      </c>
      <c r="BW1336" s="9" t="e">
        <f>_xlfn.XLOOKUP(D1336,Sheet1!B:B,Sheet1!M:M)</f>
        <v>#N/A</v>
      </c>
      <c r="BZ1336" s="108">
        <f t="shared" si="385"/>
        <v>20</v>
      </c>
      <c r="CB1336" s="12">
        <f>AW1336/AY1336</f>
        <v>0.375</v>
      </c>
      <c r="CC1336" s="12">
        <f>AX1336/AY1336</f>
        <v>0.625</v>
      </c>
      <c r="CG1336" s="1" t="str">
        <f>IF(BO1336&lt;80,"Below 80",
IF(BO1336&lt;=120,"80-120",
IF(BO1336&lt;=200,"&gt; 120-200",
IF(BO1336&lt;=300,"&gt;200-300",
IF(BO1336&lt;=500,"&gt;300-500",
"&gt;500")))))</f>
        <v>Below 80</v>
      </c>
      <c r="CH1336" s="1" t="str">
        <f>IFERROR(_xlfn.XLOOKUP(CG1336,Scenario!M:M,Scenario!N:N),"")</f>
        <v/>
      </c>
      <c r="CI1336" s="1" t="str">
        <f t="shared" si="386"/>
        <v>Yes</v>
      </c>
      <c r="CJ1336" s="75">
        <v>18</v>
      </c>
    </row>
    <row r="1337" spans="1:89" hidden="1">
      <c r="A1337" s="2">
        <v>1336</v>
      </c>
      <c r="B1337" s="2">
        <v>2025</v>
      </c>
      <c r="C1337" s="1">
        <v>0</v>
      </c>
      <c r="D1337" s="37" t="str">
        <v>001fw000004Ok2hAAC</v>
      </c>
      <c r="E1337" s="37" t="str">
        <v>TARA MAA HARDWARE</v>
      </c>
      <c r="F1337" s="37" t="str">
        <v>WEST BENGAL</v>
      </c>
      <c r="G1337" s="37" t="str">
        <v>MURSHIDABAD</v>
      </c>
      <c r="H1337" s="37">
        <v>0</v>
      </c>
      <c r="I1337" s="37" t="str">
        <v>CHANDRA TRADERS</v>
      </c>
      <c r="J1337" s="37" t="str">
        <v>Shirshendu saha</v>
      </c>
      <c r="K1337" s="37">
        <v>0</v>
      </c>
      <c r="L1337" s="37" t="str">
        <v>001J100000RyPTBIA3</v>
      </c>
      <c r="M1337" s="37" t="str">
        <v>East</v>
      </c>
      <c r="N1337" s="2">
        <v>742401</v>
      </c>
      <c r="O1337" s="2" t="str">
        <v>19BCIPD3736R1Z0</v>
      </c>
      <c r="P1337" s="2">
        <v>7679750395</v>
      </c>
      <c r="Q1337" s="2" t="str">
        <v>Aug'25</v>
      </c>
      <c r="R1337" s="2">
        <v>2026</v>
      </c>
      <c r="S1337" s="1">
        <v>0</v>
      </c>
      <c r="T1337" s="2">
        <v>125</v>
      </c>
      <c r="U1337" s="12">
        <v>0</v>
      </c>
      <c r="V1337" s="1" t="str">
        <v>Challenger</v>
      </c>
      <c r="W1337" s="13">
        <v>0</v>
      </c>
      <c r="X1337" s="13">
        <v>0</v>
      </c>
      <c r="Y1337" s="13">
        <v>0</v>
      </c>
      <c r="Z1337" s="13">
        <v>0</v>
      </c>
      <c r="AA1337" s="13">
        <v>0</v>
      </c>
      <c r="AB1337" s="13">
        <v>0</v>
      </c>
      <c r="AC1337" s="13">
        <v>0</v>
      </c>
      <c r="AD1337" s="13">
        <v>0</v>
      </c>
      <c r="AE1337" s="13">
        <v>0</v>
      </c>
      <c r="AF1337" s="13">
        <v>0</v>
      </c>
      <c r="AG1337" s="13">
        <v>0</v>
      </c>
      <c r="AH1337" s="13">
        <v>0</v>
      </c>
      <c r="AI1337" s="13">
        <v>0</v>
      </c>
      <c r="AJ1337" s="13">
        <v>0</v>
      </c>
      <c r="AK1337" s="13">
        <v>0</v>
      </c>
      <c r="AL1337" s="13">
        <v>0</v>
      </c>
      <c r="AM1337" s="13">
        <v>0</v>
      </c>
      <c r="AN1337" s="13">
        <v>0</v>
      </c>
      <c r="AO1337" s="13">
        <v>0</v>
      </c>
      <c r="AP1337" s="13">
        <v>5</v>
      </c>
      <c r="AQ1337" s="13">
        <v>0</v>
      </c>
      <c r="AR1337" s="13">
        <v>0</v>
      </c>
      <c r="AS1337" s="13">
        <v>0</v>
      </c>
      <c r="AT1337" s="13">
        <v>0</v>
      </c>
      <c r="AU1337" s="13">
        <v>0</v>
      </c>
      <c r="AV1337" s="13">
        <v>0</v>
      </c>
      <c r="AW1337" s="16">
        <f t="shared" si="371"/>
        <v>5</v>
      </c>
      <c r="AX1337" s="16">
        <v>10</v>
      </c>
      <c r="AY1337" s="10">
        <f t="shared" si="372"/>
        <v>15</v>
      </c>
      <c r="AZ1337" s="10">
        <f>SUM(Z1337:AK1337)</f>
        <v>0</v>
      </c>
      <c r="BA1337" s="10">
        <v>5</v>
      </c>
      <c r="BB1337" s="10">
        <f t="shared" si="373"/>
        <v>0</v>
      </c>
      <c r="BC1337" s="10">
        <f t="shared" si="374"/>
        <v>0</v>
      </c>
      <c r="BD1337" s="10">
        <f t="shared" si="375"/>
        <v>15</v>
      </c>
      <c r="BE1337" s="10">
        <f t="shared" si="387"/>
        <v>-5</v>
      </c>
      <c r="BF1337" s="2" t="s">
        <v>119</v>
      </c>
      <c r="BG1337" s="10">
        <f t="shared" si="376"/>
        <v>0.625</v>
      </c>
      <c r="BH1337" s="36" t="s">
        <v>118</v>
      </c>
      <c r="BI1337" s="39" t="str">
        <f t="shared" si="377"/>
        <v/>
      </c>
      <c r="BJ1337" s="39" t="str">
        <f t="shared" si="378"/>
        <v/>
      </c>
      <c r="BK1337" s="16">
        <f>SUM(AR1337:AX1337)</f>
        <v>15</v>
      </c>
      <c r="BL1337" s="10">
        <f>SUM(AL1337:AQ1337)</f>
        <v>5</v>
      </c>
      <c r="BM1337" s="12">
        <f t="shared" si="379"/>
        <v>1</v>
      </c>
      <c r="BN1337" s="12">
        <f t="shared" si="379"/>
        <v>0.33333333333333331</v>
      </c>
      <c r="BO1337" s="9">
        <f t="shared" si="380"/>
        <v>5</v>
      </c>
      <c r="BP1337" s="39" t="str">
        <f t="shared" si="381"/>
        <v/>
      </c>
      <c r="BQ1337" s="147"/>
      <c r="BR1337" s="9">
        <f t="shared" si="382"/>
        <v>0</v>
      </c>
      <c r="BS1337" s="9">
        <f t="shared" si="383"/>
        <v>0</v>
      </c>
      <c r="BT1337" s="9">
        <f t="shared" si="384"/>
        <v>0</v>
      </c>
      <c r="BU1337" s="9" t="str">
        <f>IFERROR(_xlfn.XLOOKUP(D1337,Sheet1!B:B,Sheet1!L:L),"")</f>
        <v/>
      </c>
      <c r="BV1337" s="9" t="e">
        <f>_xlfn.XLOOKUP(BU1337,Sheet1!S:S,Sheet1!T:T)</f>
        <v>#N/A</v>
      </c>
      <c r="BW1337" s="9" t="e">
        <f>_xlfn.XLOOKUP(D1337,Sheet1!B:B,Sheet1!M:M)</f>
        <v>#N/A</v>
      </c>
      <c r="BZ1337" s="108">
        <f t="shared" si="385"/>
        <v>10</v>
      </c>
      <c r="CB1337" s="12">
        <f>AW1337/AY1337</f>
        <v>0.33333333333333331</v>
      </c>
      <c r="CC1337" s="12">
        <f>AX1337/AY1337</f>
        <v>0.66666666666666663</v>
      </c>
      <c r="CG1337" s="1" t="str">
        <f>IF(BO1337&lt;80,"Below 80",
IF(BO1337&lt;=120,"80-120",
IF(BO1337&lt;=200,"&gt; 120-200",
IF(BO1337&lt;=300,"&gt;200-300",
IF(BO1337&lt;=500,"&gt;300-500",
"&gt;500")))))</f>
        <v>Below 80</v>
      </c>
      <c r="CH1337" s="1" t="str">
        <f>IFERROR(_xlfn.XLOOKUP(CG1337,Scenario!M:M,Scenario!N:N),"")</f>
        <v/>
      </c>
      <c r="CI1337" s="1" t="str">
        <f t="shared" si="386"/>
        <v>Yes</v>
      </c>
      <c r="CJ1337" s="75">
        <v>10</v>
      </c>
    </row>
    <row r="1338" spans="1:89" hidden="1">
      <c r="A1338" s="2">
        <v>1337</v>
      </c>
      <c r="B1338" s="2">
        <v>2025</v>
      </c>
      <c r="C1338" s="1">
        <v>0</v>
      </c>
      <c r="D1338" s="37" t="str">
        <v>001J100000VnrNEIAZ</v>
      </c>
      <c r="E1338" s="37" t="str">
        <v>MUKTI MOHAN MONDAL</v>
      </c>
      <c r="F1338" s="37" t="str">
        <v>WEST BENGAL</v>
      </c>
      <c r="G1338" s="37" t="str">
        <v>MURSHIDABAD</v>
      </c>
      <c r="H1338" s="37">
        <v>0</v>
      </c>
      <c r="I1338" s="37" t="str">
        <v>CHANDRA TRADERS</v>
      </c>
      <c r="J1338" s="37" t="str">
        <v>Shirshendu saha</v>
      </c>
      <c r="K1338" s="37">
        <v>0</v>
      </c>
      <c r="L1338" s="37" t="str">
        <v>001J100000RyPTBIA3</v>
      </c>
      <c r="M1338" s="37" t="str">
        <v>East</v>
      </c>
      <c r="N1338" s="2">
        <v>742405</v>
      </c>
      <c r="O1338" s="2" t="str">
        <v>19ADQPM9066R1Z7</v>
      </c>
      <c r="P1338" s="2">
        <v>6297151535</v>
      </c>
      <c r="Q1338" s="2" t="str">
        <v>Aug'25</v>
      </c>
      <c r="R1338" s="2">
        <v>2026</v>
      </c>
      <c r="S1338" s="1">
        <v>0</v>
      </c>
      <c r="T1338" s="2">
        <v>35</v>
      </c>
      <c r="U1338" s="12">
        <v>0</v>
      </c>
      <c r="V1338" s="1" t="str">
        <v>Minor</v>
      </c>
      <c r="W1338" s="13">
        <v>0</v>
      </c>
      <c r="X1338" s="13">
        <v>0</v>
      </c>
      <c r="Y1338" s="13">
        <v>0</v>
      </c>
      <c r="Z1338" s="13">
        <v>0</v>
      </c>
      <c r="AA1338" s="13">
        <v>0</v>
      </c>
      <c r="AB1338" s="13">
        <v>0</v>
      </c>
      <c r="AC1338" s="13">
        <v>0</v>
      </c>
      <c r="AD1338" s="13">
        <v>0</v>
      </c>
      <c r="AE1338" s="13">
        <v>0</v>
      </c>
      <c r="AF1338" s="13">
        <v>0</v>
      </c>
      <c r="AG1338" s="13">
        <v>0</v>
      </c>
      <c r="AH1338" s="13">
        <v>0</v>
      </c>
      <c r="AI1338" s="13">
        <v>0</v>
      </c>
      <c r="AJ1338" s="13">
        <v>0</v>
      </c>
      <c r="AK1338" s="13">
        <v>0</v>
      </c>
      <c r="AL1338" s="13">
        <v>0</v>
      </c>
      <c r="AM1338" s="13">
        <v>0</v>
      </c>
      <c r="AN1338" s="13">
        <v>0</v>
      </c>
      <c r="AO1338" s="13">
        <v>0</v>
      </c>
      <c r="AP1338" s="13">
        <v>1</v>
      </c>
      <c r="AQ1338" s="13">
        <v>0</v>
      </c>
      <c r="AR1338" s="13">
        <v>0</v>
      </c>
      <c r="AS1338" s="13">
        <v>0</v>
      </c>
      <c r="AT1338" s="13">
        <v>0</v>
      </c>
      <c r="AU1338" s="13">
        <v>0</v>
      </c>
      <c r="AV1338" s="13">
        <v>0</v>
      </c>
      <c r="AW1338" s="16">
        <f t="shared" si="371"/>
        <v>1</v>
      </c>
      <c r="AX1338" s="16">
        <v>2</v>
      </c>
      <c r="AY1338" s="10">
        <f t="shared" si="372"/>
        <v>3</v>
      </c>
      <c r="AZ1338" s="10">
        <f>SUM(Z1338:AK1338)</f>
        <v>0</v>
      </c>
      <c r="BA1338" s="10">
        <v>1</v>
      </c>
      <c r="BB1338" s="10">
        <f t="shared" si="373"/>
        <v>0</v>
      </c>
      <c r="BC1338" s="10">
        <f t="shared" si="374"/>
        <v>0</v>
      </c>
      <c r="BD1338" s="10">
        <f t="shared" si="375"/>
        <v>3</v>
      </c>
      <c r="BE1338" s="10">
        <f t="shared" si="387"/>
        <v>-1</v>
      </c>
      <c r="BF1338" s="2" t="s">
        <v>119</v>
      </c>
      <c r="BG1338" s="10">
        <f t="shared" si="376"/>
        <v>0.125</v>
      </c>
      <c r="BH1338" s="36" t="s">
        <v>118</v>
      </c>
      <c r="BI1338" s="39" t="str">
        <f t="shared" si="377"/>
        <v/>
      </c>
      <c r="BJ1338" s="39" t="str">
        <f t="shared" si="378"/>
        <v/>
      </c>
      <c r="BK1338" s="16">
        <f>SUM(AR1338:AX1338)</f>
        <v>3</v>
      </c>
      <c r="BL1338" s="10">
        <f>SUM(AL1338:AQ1338)</f>
        <v>1</v>
      </c>
      <c r="BM1338" s="12">
        <f t="shared" si="379"/>
        <v>1</v>
      </c>
      <c r="BN1338" s="12">
        <f t="shared" si="379"/>
        <v>0.33333333333333331</v>
      </c>
      <c r="BO1338" s="9">
        <f t="shared" si="380"/>
        <v>1</v>
      </c>
      <c r="BP1338" s="39" t="str">
        <f t="shared" si="381"/>
        <v/>
      </c>
      <c r="BQ1338" s="147" t="s">
        <v>212</v>
      </c>
      <c r="BR1338" s="9">
        <f t="shared" si="382"/>
        <v>0</v>
      </c>
      <c r="BS1338" s="9">
        <f t="shared" si="383"/>
        <v>0</v>
      </c>
      <c r="BT1338" s="9">
        <f t="shared" si="384"/>
        <v>0</v>
      </c>
      <c r="BU1338" s="9" t="str">
        <f>IFERROR(_xlfn.XLOOKUP(D1338,Sheet1!B:B,Sheet1!L:L),"")</f>
        <v/>
      </c>
      <c r="BV1338" s="9" t="e">
        <f>_xlfn.XLOOKUP(BU1338,Sheet1!S:S,Sheet1!T:T)</f>
        <v>#N/A</v>
      </c>
      <c r="BW1338" s="9" t="e">
        <f>_xlfn.XLOOKUP(D1338,Sheet1!B:B,Sheet1!M:M)</f>
        <v>#N/A</v>
      </c>
      <c r="BZ1338" s="108">
        <f t="shared" si="385"/>
        <v>2</v>
      </c>
      <c r="CB1338" s="12">
        <f>AW1338/AY1338</f>
        <v>0.33333333333333331</v>
      </c>
      <c r="CC1338" s="12">
        <f>AX1338/AY1338</f>
        <v>0.66666666666666663</v>
      </c>
      <c r="CG1338" s="1" t="str">
        <f>IF(BO1338&lt;80,"Below 80",
IF(BO1338&lt;=120,"80-120",
IF(BO1338&lt;=200,"&gt; 120-200",
IF(BO1338&lt;=300,"&gt;200-300",
IF(BO1338&lt;=500,"&gt;300-500",
"&gt;500")))))</f>
        <v>Below 80</v>
      </c>
      <c r="CH1338" s="1" t="str">
        <f>IFERROR(_xlfn.XLOOKUP(CG1338,Scenario!M:M,Scenario!N:N),"")</f>
        <v/>
      </c>
      <c r="CI1338" s="1" t="str">
        <f t="shared" si="386"/>
        <v>Yes</v>
      </c>
      <c r="CJ1338" s="75">
        <v>2</v>
      </c>
    </row>
    <row r="1339" spans="1:89" hidden="1">
      <c r="A1339" s="2">
        <v>1338</v>
      </c>
      <c r="B1339" s="2">
        <v>2025</v>
      </c>
      <c r="C1339" s="1">
        <v>0</v>
      </c>
      <c r="D1339" s="37" t="str">
        <v>001J1000005aX0RIAU</v>
      </c>
      <c r="E1339" s="37" t="str">
        <v>DARSHAN ENTERPRISES</v>
      </c>
      <c r="F1339" s="37" t="str">
        <v>RAJASTHAN</v>
      </c>
      <c r="G1339" s="37" t="str">
        <v>RAJSAMAND</v>
      </c>
      <c r="H1339" s="37" t="str">
        <v>Nathdwara</v>
      </c>
      <c r="I1339" s="37" t="str">
        <v>J P ALLOYS</v>
      </c>
      <c r="J1339" s="37" t="str">
        <v>Pushpendra Kumar</v>
      </c>
      <c r="K1339" s="37">
        <v>0</v>
      </c>
      <c r="L1339" s="37" t="str">
        <v>C13188</v>
      </c>
      <c r="M1339" s="37" t="str">
        <v>North</v>
      </c>
      <c r="N1339" s="2">
        <v>313301</v>
      </c>
      <c r="O1339" s="2" t="str">
        <v>08DWQPP0355C1ZE</v>
      </c>
      <c r="P1339" s="2">
        <v>8003447518</v>
      </c>
      <c r="Q1339" s="2" t="str">
        <v>Aug'25</v>
      </c>
      <c r="R1339" s="2">
        <v>2026</v>
      </c>
      <c r="S1339" s="1">
        <v>0</v>
      </c>
      <c r="T1339" s="2">
        <v>80</v>
      </c>
      <c r="U1339" s="12">
        <v>0</v>
      </c>
      <c r="V1339" s="1" t="str">
        <v>Challenger</v>
      </c>
      <c r="W1339" s="13">
        <v>0</v>
      </c>
      <c r="X1339" s="13">
        <v>0</v>
      </c>
      <c r="Y1339" s="13">
        <v>0</v>
      </c>
      <c r="Z1339" s="13">
        <v>0</v>
      </c>
      <c r="AA1339" s="13">
        <v>0</v>
      </c>
      <c r="AB1339" s="13">
        <v>0</v>
      </c>
      <c r="AC1339" s="13">
        <v>0</v>
      </c>
      <c r="AD1339" s="13">
        <v>0</v>
      </c>
      <c r="AE1339" s="13">
        <v>0</v>
      </c>
      <c r="AF1339" s="13">
        <v>0</v>
      </c>
      <c r="AG1339" s="13">
        <v>0</v>
      </c>
      <c r="AH1339" s="13">
        <v>0</v>
      </c>
      <c r="AI1339" s="13">
        <v>0</v>
      </c>
      <c r="AJ1339" s="13">
        <v>0</v>
      </c>
      <c r="AK1339" s="13">
        <v>0</v>
      </c>
      <c r="AL1339" s="13">
        <v>0</v>
      </c>
      <c r="AM1339" s="13">
        <v>0</v>
      </c>
      <c r="AN1339" s="13">
        <v>0</v>
      </c>
      <c r="AO1339" s="13">
        <v>0</v>
      </c>
      <c r="AP1339" s="13">
        <v>26.8</v>
      </c>
      <c r="AQ1339" s="13">
        <v>0</v>
      </c>
      <c r="AR1339" s="13">
        <v>0</v>
      </c>
      <c r="AS1339" s="13">
        <v>0</v>
      </c>
      <c r="AT1339" s="13">
        <v>0</v>
      </c>
      <c r="AU1339" s="13">
        <v>0</v>
      </c>
      <c r="AV1339" s="13">
        <v>0</v>
      </c>
      <c r="AW1339" s="16">
        <f t="shared" si="371"/>
        <v>26.8</v>
      </c>
      <c r="AX1339" s="16">
        <v>53.6</v>
      </c>
      <c r="AY1339" s="10">
        <f t="shared" si="372"/>
        <v>80.400000000000006</v>
      </c>
      <c r="AZ1339" s="10">
        <f>SUM(Z1339:AK1339)</f>
        <v>0</v>
      </c>
      <c r="BA1339" s="10"/>
      <c r="BB1339" s="10">
        <f t="shared" si="373"/>
        <v>-26.8</v>
      </c>
      <c r="BC1339" s="10">
        <f t="shared" si="374"/>
        <v>-6.7</v>
      </c>
      <c r="BD1339" s="10">
        <f t="shared" si="375"/>
        <v>80.400000000000006</v>
      </c>
      <c r="BE1339" s="10">
        <f t="shared" si="387"/>
        <v>-26.8</v>
      </c>
      <c r="BF1339" s="2" t="s">
        <v>119</v>
      </c>
      <c r="BG1339" s="10">
        <f t="shared" si="376"/>
        <v>3.35</v>
      </c>
      <c r="BH1339" s="36" t="s">
        <v>118</v>
      </c>
      <c r="BI1339" s="39" t="str">
        <f t="shared" si="377"/>
        <v/>
      </c>
      <c r="BJ1339" s="39" t="str">
        <f t="shared" si="378"/>
        <v/>
      </c>
      <c r="BK1339" s="16">
        <f>SUM(AR1339:AX1339)</f>
        <v>80.400000000000006</v>
      </c>
      <c r="BL1339" s="10">
        <f>SUM(AL1339:AQ1339)</f>
        <v>26.8</v>
      </c>
      <c r="BM1339" s="12">
        <f t="shared" si="379"/>
        <v>1</v>
      </c>
      <c r="BN1339" s="12">
        <f t="shared" si="379"/>
        <v>0.33333333333333331</v>
      </c>
      <c r="BO1339" s="9">
        <f t="shared" si="380"/>
        <v>26.8</v>
      </c>
      <c r="BP1339" s="39" t="str">
        <f t="shared" si="381"/>
        <v/>
      </c>
      <c r="BQ1339" s="147"/>
      <c r="BR1339" s="9">
        <f t="shared" si="382"/>
        <v>0</v>
      </c>
      <c r="BS1339" s="9">
        <f t="shared" si="383"/>
        <v>0</v>
      </c>
      <c r="BT1339" s="9">
        <f t="shared" si="384"/>
        <v>0</v>
      </c>
      <c r="BU1339" s="9" t="str">
        <f>IFERROR(_xlfn.XLOOKUP(D1339,Sheet1!B:B,Sheet1!L:L),"")</f>
        <v/>
      </c>
      <c r="BV1339" s="9" t="e">
        <f>_xlfn.XLOOKUP(BU1339,Sheet1!S:S,Sheet1!T:T)</f>
        <v>#N/A</v>
      </c>
      <c r="BW1339" s="9" t="e">
        <f>_xlfn.XLOOKUP(D1339,Sheet1!B:B,Sheet1!M:M)</f>
        <v>#N/A</v>
      </c>
      <c r="BZ1339" s="108">
        <f t="shared" si="385"/>
        <v>53.600000000000009</v>
      </c>
      <c r="CB1339" s="12">
        <f>AW1339/AY1339</f>
        <v>0.33333333333333331</v>
      </c>
      <c r="CC1339" s="12">
        <f>AX1339/AY1339</f>
        <v>0.66666666666666663</v>
      </c>
      <c r="CG1339" s="1" t="str">
        <f>IF(BO1339&lt;80,"Below 80",
IF(BO1339&lt;=120,"80-120",
IF(BO1339&lt;=200,"&gt; 120-200",
IF(BO1339&lt;=300,"&gt;200-300",
IF(BO1339&lt;=500,"&gt;300-500",
"&gt;500")))))</f>
        <v>Below 80</v>
      </c>
      <c r="CH1339" s="1" t="str">
        <f>IFERROR(_xlfn.XLOOKUP(CG1339,Scenario!M:M,Scenario!N:N),"")</f>
        <v/>
      </c>
      <c r="CI1339" s="1" t="str">
        <f t="shared" si="386"/>
        <v>No</v>
      </c>
      <c r="CJ1339" s="75">
        <v>53.6</v>
      </c>
    </row>
    <row r="1340" spans="1:89" s="182" customFormat="1" hidden="1">
      <c r="A1340" s="35">
        <v>1339</v>
      </c>
      <c r="B1340" s="2">
        <v>2025</v>
      </c>
      <c r="C1340" s="1">
        <v>0</v>
      </c>
      <c r="D1340" s="174" t="str">
        <v>001fw00000442SSAAY</v>
      </c>
      <c r="E1340" s="174" t="str">
        <v>GANESHAAY METALS</v>
      </c>
      <c r="F1340" s="37" t="str">
        <v>RAJASTHAN</v>
      </c>
      <c r="G1340" s="37" t="str">
        <v>RAJSAMAND</v>
      </c>
      <c r="H1340" s="37">
        <v>0</v>
      </c>
      <c r="I1340" s="37" t="str">
        <v>J P ALLOYS</v>
      </c>
      <c r="J1340" s="37" t="str">
        <v>Pushpendra Kumar</v>
      </c>
      <c r="K1340" s="37">
        <v>0</v>
      </c>
      <c r="L1340" s="37" t="str">
        <v>C13188</v>
      </c>
      <c r="M1340" s="37" t="str">
        <v>North</v>
      </c>
      <c r="N1340" s="2">
        <v>313342</v>
      </c>
      <c r="O1340" s="2" t="str">
        <v>08GBNPD7863Q1ZL</v>
      </c>
      <c r="P1340" s="2">
        <v>7014253921</v>
      </c>
      <c r="Q1340" s="2" t="str">
        <v>Aug'25</v>
      </c>
      <c r="R1340" s="2">
        <v>2026</v>
      </c>
      <c r="S1340" s="1">
        <v>0</v>
      </c>
      <c r="T1340" s="2">
        <v>60</v>
      </c>
      <c r="U1340" s="12">
        <v>0.45755555555555555</v>
      </c>
      <c r="V1340" s="1" t="str">
        <v>Star</v>
      </c>
      <c r="W1340" s="13">
        <v>0</v>
      </c>
      <c r="X1340" s="13">
        <v>0</v>
      </c>
      <c r="Y1340" s="13">
        <v>0</v>
      </c>
      <c r="Z1340" s="13">
        <v>0</v>
      </c>
      <c r="AA1340" s="13">
        <v>0</v>
      </c>
      <c r="AB1340" s="13">
        <v>0</v>
      </c>
      <c r="AC1340" s="13">
        <v>0</v>
      </c>
      <c r="AD1340" s="13">
        <v>0</v>
      </c>
      <c r="AE1340" s="13">
        <v>0</v>
      </c>
      <c r="AF1340" s="13">
        <v>0</v>
      </c>
      <c r="AG1340" s="13">
        <v>0</v>
      </c>
      <c r="AH1340" s="13">
        <v>0</v>
      </c>
      <c r="AI1340" s="13">
        <v>0</v>
      </c>
      <c r="AJ1340" s="13">
        <v>0</v>
      </c>
      <c r="AK1340" s="13">
        <v>0</v>
      </c>
      <c r="AL1340" s="13">
        <v>0</v>
      </c>
      <c r="AM1340" s="13">
        <v>0</v>
      </c>
      <c r="AN1340" s="13">
        <v>0</v>
      </c>
      <c r="AO1340" s="13">
        <v>0</v>
      </c>
      <c r="AP1340" s="13">
        <v>21.04</v>
      </c>
      <c r="AQ1340" s="13">
        <v>0</v>
      </c>
      <c r="AR1340" s="13">
        <v>0</v>
      </c>
      <c r="AS1340" s="13">
        <v>0</v>
      </c>
      <c r="AT1340" s="13">
        <v>41.29</v>
      </c>
      <c r="AU1340" s="13">
        <v>20</v>
      </c>
      <c r="AV1340" s="13">
        <v>21.07</v>
      </c>
      <c r="AW1340" s="16">
        <f t="shared" si="371"/>
        <v>82.33</v>
      </c>
      <c r="AX1340" s="175">
        <v>42.08</v>
      </c>
      <c r="AY1340" s="107">
        <f t="shared" si="372"/>
        <v>124.41</v>
      </c>
      <c r="AZ1340" s="107">
        <f>SUM(Z1340:AK1340)</f>
        <v>0</v>
      </c>
      <c r="BA1340" s="107"/>
      <c r="BB1340" s="10">
        <f t="shared" si="373"/>
        <v>-82.33</v>
      </c>
      <c r="BC1340" s="10">
        <f t="shared" si="374"/>
        <v>-20.5825</v>
      </c>
      <c r="BD1340" s="107">
        <f t="shared" si="375"/>
        <v>124.41</v>
      </c>
      <c r="BE1340" s="107">
        <f t="shared" si="387"/>
        <v>-82.33</v>
      </c>
      <c r="BF1340" s="35" t="s">
        <v>119</v>
      </c>
      <c r="BG1340" s="10">
        <f t="shared" si="376"/>
        <v>2.63</v>
      </c>
      <c r="BH1340" s="176" t="s">
        <v>118</v>
      </c>
      <c r="BI1340" s="177" t="str">
        <f t="shared" si="377"/>
        <v/>
      </c>
      <c r="BJ1340" s="177" t="str">
        <f t="shared" si="378"/>
        <v/>
      </c>
      <c r="BK1340" s="175">
        <f>SUM(AR1340:AX1340)</f>
        <v>206.76999999999998</v>
      </c>
      <c r="BL1340" s="107">
        <f>SUM(AL1340:AQ1340)</f>
        <v>21.04</v>
      </c>
      <c r="BM1340" s="178">
        <f t="shared" si="379"/>
        <v>1.662004662004662</v>
      </c>
      <c r="BN1340" s="178">
        <f t="shared" si="379"/>
        <v>0.16911823808375531</v>
      </c>
      <c r="BO1340" s="9">
        <f t="shared" si="380"/>
        <v>21.04</v>
      </c>
      <c r="BP1340" s="177" t="str">
        <f t="shared" si="381"/>
        <v/>
      </c>
      <c r="BQ1340" s="180"/>
      <c r="BR1340" s="179">
        <f t="shared" si="382"/>
        <v>0</v>
      </c>
      <c r="BS1340" s="179">
        <f t="shared" si="383"/>
        <v>0</v>
      </c>
      <c r="BT1340" s="179">
        <f t="shared" si="384"/>
        <v>0</v>
      </c>
      <c r="BU1340" s="179" t="str">
        <f>IFERROR(_xlfn.XLOOKUP(D1340,Sheet1!B:B,Sheet1!L:L),"")</f>
        <v/>
      </c>
      <c r="BV1340" s="179" t="e">
        <f>_xlfn.XLOOKUP(BU1340,Sheet1!S:S,Sheet1!T:T)</f>
        <v>#N/A</v>
      </c>
      <c r="BW1340" s="179" t="e">
        <f>_xlfn.XLOOKUP(D1340,Sheet1!B:B,Sheet1!M:M)</f>
        <v>#N/A</v>
      </c>
      <c r="BZ1340" s="183">
        <f t="shared" si="385"/>
        <v>42.08</v>
      </c>
      <c r="CB1340" s="178">
        <f>AW1340/AY1340</f>
        <v>0.66176352383248938</v>
      </c>
      <c r="CC1340" s="178">
        <f>AX1340/AY1340</f>
        <v>0.33823647616751062</v>
      </c>
      <c r="CG1340" s="182" t="str">
        <f>IF(BO1340&lt;80,"Below 80",
IF(BO1340&lt;=120,"80-120",
IF(BO1340&lt;=200,"&gt; 120-200",
IF(BO1340&lt;=300,"&gt;200-300",
IF(BO1340&lt;=500,"&gt;300-500",
"&gt;500")))))</f>
        <v>Below 80</v>
      </c>
      <c r="CH1340" s="182" t="str">
        <f>IFERROR(_xlfn.XLOOKUP(CG1340,Scenario!M:M,Scenario!N:N),"")</f>
        <v/>
      </c>
      <c r="CI1340" s="1" t="str">
        <f t="shared" si="386"/>
        <v>No</v>
      </c>
      <c r="CJ1340" s="75">
        <v>42.08</v>
      </c>
      <c r="CK1340" s="1"/>
    </row>
    <row r="1341" spans="1:89" hidden="1">
      <c r="A1341" s="2">
        <v>1340</v>
      </c>
      <c r="B1341" s="2">
        <v>2025</v>
      </c>
      <c r="C1341" s="1">
        <v>0</v>
      </c>
      <c r="D1341" s="37" t="str">
        <v>0015g00001ZSqyHAAT</v>
      </c>
      <c r="E1341" s="37" t="str">
        <v>M/S MADAAN STEELS</v>
      </c>
      <c r="F1341" s="37" t="str">
        <v>UTTARAKHAND</v>
      </c>
      <c r="G1341" s="37" t="str">
        <v>UDAM SINGH NAGAR</v>
      </c>
      <c r="H1341" s="37" t="str">
        <v>Kichha</v>
      </c>
      <c r="I1341" s="37" t="str">
        <v>SHIVA SALES INDIA CORPORATION</v>
      </c>
      <c r="J1341" s="37" t="str">
        <v>Manoj Yadav</v>
      </c>
      <c r="K1341" s="37">
        <v>0</v>
      </c>
      <c r="L1341" s="37" t="str">
        <v>C12821</v>
      </c>
      <c r="M1341" s="37" t="str">
        <v>North</v>
      </c>
      <c r="N1341" s="2">
        <v>263148</v>
      </c>
      <c r="O1341" s="2" t="str">
        <v>05AARFM1304Q1ZZ</v>
      </c>
      <c r="P1341" s="2">
        <v>9837066601</v>
      </c>
      <c r="Q1341" s="2" t="str">
        <v>Aug'25</v>
      </c>
      <c r="R1341" s="2">
        <v>2026</v>
      </c>
      <c r="S1341" s="1">
        <v>0</v>
      </c>
      <c r="T1341" s="2">
        <v>60</v>
      </c>
      <c r="U1341" s="12">
        <v>0</v>
      </c>
      <c r="V1341" s="1" t="str">
        <v>Challenger</v>
      </c>
      <c r="W1341" s="13">
        <v>0</v>
      </c>
      <c r="X1341" s="13">
        <v>0</v>
      </c>
      <c r="Y1341" s="13">
        <v>0</v>
      </c>
      <c r="Z1341" s="13">
        <v>0</v>
      </c>
      <c r="AA1341" s="13">
        <v>0</v>
      </c>
      <c r="AB1341" s="13">
        <v>0</v>
      </c>
      <c r="AC1341" s="13">
        <v>0</v>
      </c>
      <c r="AD1341" s="13">
        <v>0</v>
      </c>
      <c r="AE1341" s="13">
        <v>0</v>
      </c>
      <c r="AF1341" s="13">
        <v>0</v>
      </c>
      <c r="AG1341" s="13">
        <v>0</v>
      </c>
      <c r="AH1341" s="13">
        <v>0</v>
      </c>
      <c r="AI1341" s="13">
        <v>0</v>
      </c>
      <c r="AJ1341" s="13">
        <v>0</v>
      </c>
      <c r="AK1341" s="13">
        <v>0</v>
      </c>
      <c r="AL1341" s="13">
        <v>0</v>
      </c>
      <c r="AM1341" s="13">
        <v>0</v>
      </c>
      <c r="AN1341" s="13">
        <v>0</v>
      </c>
      <c r="AO1341" s="13">
        <v>0</v>
      </c>
      <c r="AP1341" s="13">
        <v>10</v>
      </c>
      <c r="AQ1341" s="13">
        <v>0</v>
      </c>
      <c r="AR1341" s="13">
        <v>0</v>
      </c>
      <c r="AS1341" s="13">
        <v>0</v>
      </c>
      <c r="AT1341" s="13">
        <v>0</v>
      </c>
      <c r="AU1341" s="13">
        <v>0</v>
      </c>
      <c r="AV1341" s="13">
        <v>0</v>
      </c>
      <c r="AW1341" s="16">
        <f t="shared" si="371"/>
        <v>10</v>
      </c>
      <c r="AX1341" s="16">
        <v>20</v>
      </c>
      <c r="AY1341" s="10">
        <f t="shared" si="372"/>
        <v>30</v>
      </c>
      <c r="AZ1341" s="10">
        <f>SUM(Z1341:AK1341)</f>
        <v>0</v>
      </c>
      <c r="BA1341" s="10">
        <v>30</v>
      </c>
      <c r="BB1341" s="10">
        <f t="shared" si="373"/>
        <v>20</v>
      </c>
      <c r="BC1341" s="10">
        <f t="shared" si="374"/>
        <v>5</v>
      </c>
      <c r="BD1341" s="10">
        <f t="shared" si="375"/>
        <v>30</v>
      </c>
      <c r="BE1341" s="10">
        <f t="shared" si="387"/>
        <v>-10</v>
      </c>
      <c r="BF1341" s="2" t="s">
        <v>119</v>
      </c>
      <c r="BG1341" s="10">
        <f t="shared" si="376"/>
        <v>1.25</v>
      </c>
      <c r="BH1341" s="36" t="s">
        <v>118</v>
      </c>
      <c r="BI1341" s="39" t="str">
        <f t="shared" si="377"/>
        <v/>
      </c>
      <c r="BJ1341" s="39" t="str">
        <f t="shared" si="378"/>
        <v/>
      </c>
      <c r="BK1341" s="16">
        <f>SUM(AR1341:AX1341)</f>
        <v>30</v>
      </c>
      <c r="BL1341" s="10">
        <f>SUM(AL1341:AQ1341)</f>
        <v>10</v>
      </c>
      <c r="BM1341" s="12">
        <f t="shared" si="379"/>
        <v>1</v>
      </c>
      <c r="BN1341" s="12">
        <f t="shared" si="379"/>
        <v>0.33333333333333331</v>
      </c>
      <c r="BO1341" s="9">
        <f t="shared" si="380"/>
        <v>10</v>
      </c>
      <c r="BP1341" s="39" t="str">
        <f t="shared" si="381"/>
        <v/>
      </c>
      <c r="BQ1341" s="147"/>
      <c r="BR1341" s="9">
        <f t="shared" si="382"/>
        <v>0</v>
      </c>
      <c r="BS1341" s="9">
        <f t="shared" si="383"/>
        <v>0</v>
      </c>
      <c r="BT1341" s="9">
        <f t="shared" si="384"/>
        <v>0</v>
      </c>
      <c r="BU1341" s="9" t="str">
        <f>IFERROR(_xlfn.XLOOKUP(D1341,Sheet1!B:B,Sheet1!L:L),"")</f>
        <v/>
      </c>
      <c r="BV1341" s="9" t="e">
        <f>_xlfn.XLOOKUP(BU1341,Sheet1!S:S,Sheet1!T:T)</f>
        <v>#N/A</v>
      </c>
      <c r="BW1341" s="9" t="e">
        <f>_xlfn.XLOOKUP(D1341,Sheet1!B:B,Sheet1!M:M)</f>
        <v>#N/A</v>
      </c>
      <c r="BZ1341" s="108">
        <f t="shared" si="385"/>
        <v>20</v>
      </c>
      <c r="CB1341" s="12">
        <f>AW1341/AY1341</f>
        <v>0.33333333333333331</v>
      </c>
      <c r="CC1341" s="12">
        <f>AX1341/AY1341</f>
        <v>0.66666666666666663</v>
      </c>
      <c r="CG1341" s="1" t="str">
        <f>IF(BO1341&lt;80,"Below 80",
IF(BO1341&lt;=120,"80-120",
IF(BO1341&lt;=200,"&gt; 120-200",
IF(BO1341&lt;=300,"&gt;200-300",
IF(BO1341&lt;=500,"&gt;300-500",
"&gt;500")))))</f>
        <v>Below 80</v>
      </c>
      <c r="CH1341" s="1" t="str">
        <f>IFERROR(_xlfn.XLOOKUP(CG1341,Scenario!M:M,Scenario!N:N),"")</f>
        <v/>
      </c>
      <c r="CI1341" s="1" t="str">
        <f t="shared" si="386"/>
        <v>Yes</v>
      </c>
      <c r="CJ1341" s="75">
        <v>20</v>
      </c>
    </row>
    <row r="1342" spans="1:89" hidden="1">
      <c r="A1342" s="2">
        <v>1341</v>
      </c>
      <c r="B1342" s="2">
        <v>2025</v>
      </c>
      <c r="C1342" s="1">
        <v>0</v>
      </c>
      <c r="D1342" s="37" t="str">
        <v>0015g00001dHXoaAAG</v>
      </c>
      <c r="E1342" s="37" t="str">
        <v>M/S PURAN CHAND &amp; COMPANY</v>
      </c>
      <c r="F1342" s="37" t="str">
        <v>UTTARAKHAND</v>
      </c>
      <c r="G1342" s="37" t="str">
        <v>DEHRADUN</v>
      </c>
      <c r="H1342" s="37" t="str">
        <v>Dehradun</v>
      </c>
      <c r="I1342" s="37" t="str">
        <v>SHIVA SALES INDIA CORPORATION</v>
      </c>
      <c r="J1342" s="37" t="str">
        <v>Ravi Kumar</v>
      </c>
      <c r="K1342" s="37">
        <v>0</v>
      </c>
      <c r="L1342" s="37" t="str">
        <v>C12821</v>
      </c>
      <c r="M1342" s="37" t="str">
        <v>North</v>
      </c>
      <c r="N1342" s="2">
        <v>248001</v>
      </c>
      <c r="O1342" s="2" t="str">
        <v>05AAFFP3593G1Z6</v>
      </c>
      <c r="P1342" s="2">
        <v>9650546253</v>
      </c>
      <c r="Q1342" s="2" t="str">
        <v>Aug'25</v>
      </c>
      <c r="R1342" s="2">
        <v>2026</v>
      </c>
      <c r="S1342" s="1">
        <v>0</v>
      </c>
      <c r="T1342" s="2">
        <v>45</v>
      </c>
      <c r="U1342" s="12">
        <v>0</v>
      </c>
      <c r="V1342" s="1" t="str">
        <v>Minor</v>
      </c>
      <c r="W1342" s="13">
        <v>0</v>
      </c>
      <c r="X1342" s="13">
        <v>0</v>
      </c>
      <c r="Y1342" s="13">
        <v>0</v>
      </c>
      <c r="Z1342" s="13">
        <v>0</v>
      </c>
      <c r="AA1342" s="13">
        <v>0</v>
      </c>
      <c r="AB1342" s="13">
        <v>0</v>
      </c>
      <c r="AC1342" s="13">
        <v>0</v>
      </c>
      <c r="AD1342" s="13">
        <v>0</v>
      </c>
      <c r="AE1342" s="13">
        <v>0</v>
      </c>
      <c r="AF1342" s="13">
        <v>0</v>
      </c>
      <c r="AG1342" s="13">
        <v>0</v>
      </c>
      <c r="AH1342" s="13">
        <v>0</v>
      </c>
      <c r="AI1342" s="13">
        <v>0</v>
      </c>
      <c r="AJ1342" s="13">
        <v>0</v>
      </c>
      <c r="AK1342" s="13">
        <v>0</v>
      </c>
      <c r="AL1342" s="13">
        <v>0</v>
      </c>
      <c r="AM1342" s="13">
        <v>0</v>
      </c>
      <c r="AN1342" s="13">
        <v>0</v>
      </c>
      <c r="AO1342" s="13">
        <v>0</v>
      </c>
      <c r="AP1342" s="13">
        <v>4.5</v>
      </c>
      <c r="AQ1342" s="13">
        <v>0</v>
      </c>
      <c r="AR1342" s="13">
        <v>0</v>
      </c>
      <c r="AS1342" s="13">
        <v>0</v>
      </c>
      <c r="AT1342" s="13">
        <v>0</v>
      </c>
      <c r="AU1342" s="13">
        <v>0</v>
      </c>
      <c r="AV1342" s="13">
        <v>0</v>
      </c>
      <c r="AW1342" s="16">
        <f t="shared" si="371"/>
        <v>4.5</v>
      </c>
      <c r="AX1342" s="16">
        <v>9</v>
      </c>
      <c r="AY1342" s="10">
        <f t="shared" si="372"/>
        <v>13.5</v>
      </c>
      <c r="AZ1342" s="10">
        <f>SUM(Z1342:AK1342)</f>
        <v>0</v>
      </c>
      <c r="BA1342" s="10">
        <v>15</v>
      </c>
      <c r="BB1342" s="10">
        <f t="shared" si="373"/>
        <v>10.5</v>
      </c>
      <c r="BC1342" s="10">
        <f t="shared" si="374"/>
        <v>2.625</v>
      </c>
      <c r="BD1342" s="10">
        <f t="shared" si="375"/>
        <v>13.5</v>
      </c>
      <c r="BE1342" s="10">
        <f t="shared" si="387"/>
        <v>-4.5</v>
      </c>
      <c r="BF1342" s="2" t="s">
        <v>119</v>
      </c>
      <c r="BG1342" s="10">
        <f t="shared" si="376"/>
        <v>0.5625</v>
      </c>
      <c r="BH1342" s="36" t="s">
        <v>118</v>
      </c>
      <c r="BI1342" s="39" t="str">
        <f t="shared" si="377"/>
        <v/>
      </c>
      <c r="BJ1342" s="39" t="str">
        <f t="shared" si="378"/>
        <v/>
      </c>
      <c r="BK1342" s="16">
        <f>SUM(AR1342:AX1342)</f>
        <v>13.5</v>
      </c>
      <c r="BL1342" s="10">
        <f>SUM(AL1342:AQ1342)</f>
        <v>4.5</v>
      </c>
      <c r="BM1342" s="12">
        <f t="shared" si="379"/>
        <v>1</v>
      </c>
      <c r="BN1342" s="12">
        <f t="shared" si="379"/>
        <v>0.33333333333333331</v>
      </c>
      <c r="BO1342" s="9">
        <f t="shared" si="380"/>
        <v>4.5</v>
      </c>
      <c r="BP1342" s="39" t="str">
        <f t="shared" si="381"/>
        <v/>
      </c>
      <c r="BQ1342" s="147"/>
      <c r="BR1342" s="9">
        <f t="shared" si="382"/>
        <v>0</v>
      </c>
      <c r="BS1342" s="9">
        <f t="shared" si="383"/>
        <v>0</v>
      </c>
      <c r="BT1342" s="9">
        <f t="shared" si="384"/>
        <v>0</v>
      </c>
      <c r="BU1342" s="9" t="str">
        <f>IFERROR(_xlfn.XLOOKUP(D1342,Sheet1!B:B,Sheet1!L:L),"")</f>
        <v/>
      </c>
      <c r="BV1342" s="9" t="e">
        <f>_xlfn.XLOOKUP(BU1342,Sheet1!S:S,Sheet1!T:T)</f>
        <v>#N/A</v>
      </c>
      <c r="BW1342" s="9" t="e">
        <f>_xlfn.XLOOKUP(D1342,Sheet1!B:B,Sheet1!M:M)</f>
        <v>#N/A</v>
      </c>
      <c r="BZ1342" s="108">
        <f t="shared" si="385"/>
        <v>9</v>
      </c>
      <c r="CB1342" s="12">
        <f>AW1342/AY1342</f>
        <v>0.33333333333333331</v>
      </c>
      <c r="CC1342" s="12">
        <f>AX1342/AY1342</f>
        <v>0.66666666666666663</v>
      </c>
      <c r="CG1342" s="1" t="str">
        <f>IF(BO1342&lt;80,"Below 80",
IF(BO1342&lt;=120,"80-120",
IF(BO1342&lt;=200,"&gt; 120-200",
IF(BO1342&lt;=300,"&gt;200-300",
IF(BO1342&lt;=500,"&gt;300-500",
"&gt;500")))))</f>
        <v>Below 80</v>
      </c>
      <c r="CH1342" s="1" t="str">
        <f>IFERROR(_xlfn.XLOOKUP(CG1342,Scenario!M:M,Scenario!N:N),"")</f>
        <v/>
      </c>
      <c r="CI1342" s="1" t="str">
        <f t="shared" si="386"/>
        <v>Yes</v>
      </c>
      <c r="CJ1342" s="75">
        <v>9</v>
      </c>
    </row>
    <row r="1343" spans="1:89" hidden="1">
      <c r="A1343" s="2">
        <v>1342</v>
      </c>
      <c r="B1343" s="2">
        <v>2025</v>
      </c>
      <c r="C1343" s="1">
        <v>0</v>
      </c>
      <c r="D1343" s="37" t="str">
        <v>001J1000002jj4CIAQ</v>
      </c>
      <c r="E1343" s="37" t="str">
        <v>JAIN STEEL HOUSE</v>
      </c>
      <c r="F1343" s="37" t="str">
        <v>UTTAR PRADESH</v>
      </c>
      <c r="G1343" s="37" t="str">
        <v>AMROHA</v>
      </c>
      <c r="H1343" s="37" t="str">
        <v>Gajraula</v>
      </c>
      <c r="I1343" s="37" t="str">
        <v>OPTRIX INFRA LLP</v>
      </c>
      <c r="J1343" s="37" t="str">
        <v>SHIV KUMAR</v>
      </c>
      <c r="K1343" s="37">
        <v>0</v>
      </c>
      <c r="L1343" s="37" t="str">
        <v>001J100000PJG7oIAH</v>
      </c>
      <c r="M1343" s="37" t="str">
        <v>North</v>
      </c>
      <c r="N1343" s="2">
        <v>244235</v>
      </c>
      <c r="O1343" s="2" t="str">
        <v>09AGTPJ4440Q2ZJ</v>
      </c>
      <c r="P1343" s="2">
        <v>8218963200</v>
      </c>
      <c r="Q1343" s="2" t="str">
        <v>Aug'25</v>
      </c>
      <c r="R1343" s="2">
        <v>2026</v>
      </c>
      <c r="S1343" s="1">
        <v>0</v>
      </c>
      <c r="T1343" s="2">
        <v>100</v>
      </c>
      <c r="U1343" s="12">
        <v>5.0166666666666665E-2</v>
      </c>
      <c r="V1343" s="1" t="str">
        <v>Challenger</v>
      </c>
      <c r="W1343" s="13">
        <v>0</v>
      </c>
      <c r="X1343" s="13">
        <v>0</v>
      </c>
      <c r="Y1343" s="13">
        <v>0</v>
      </c>
      <c r="Z1343" s="13">
        <v>0</v>
      </c>
      <c r="AA1343" s="13">
        <v>0</v>
      </c>
      <c r="AB1343" s="13">
        <v>0</v>
      </c>
      <c r="AC1343" s="13">
        <v>0</v>
      </c>
      <c r="AD1343" s="13">
        <v>0</v>
      </c>
      <c r="AE1343" s="13">
        <v>0</v>
      </c>
      <c r="AF1343" s="13">
        <v>0</v>
      </c>
      <c r="AG1343" s="13">
        <v>0</v>
      </c>
      <c r="AH1343" s="13">
        <v>0</v>
      </c>
      <c r="AI1343" s="13">
        <v>0</v>
      </c>
      <c r="AJ1343" s="13">
        <v>0</v>
      </c>
      <c r="AK1343" s="13">
        <v>0</v>
      </c>
      <c r="AL1343" s="13">
        <v>0</v>
      </c>
      <c r="AM1343" s="13">
        <v>0</v>
      </c>
      <c r="AN1343" s="13">
        <v>0</v>
      </c>
      <c r="AO1343" s="13">
        <v>0</v>
      </c>
      <c r="AP1343" s="13">
        <v>15</v>
      </c>
      <c r="AQ1343" s="13">
        <v>0</v>
      </c>
      <c r="AR1343" s="13">
        <v>0</v>
      </c>
      <c r="AS1343" s="13">
        <v>10</v>
      </c>
      <c r="AT1343" s="13">
        <v>10.050000000000001</v>
      </c>
      <c r="AU1343" s="13">
        <v>5</v>
      </c>
      <c r="AV1343" s="13">
        <v>0</v>
      </c>
      <c r="AW1343" s="16">
        <f t="shared" si="371"/>
        <v>40.049999999999997</v>
      </c>
      <c r="AX1343" s="16">
        <v>30</v>
      </c>
      <c r="AY1343" s="10">
        <f t="shared" si="372"/>
        <v>70.05</v>
      </c>
      <c r="AZ1343" s="10">
        <f>SUM(Z1343:AK1343)</f>
        <v>0</v>
      </c>
      <c r="BA1343" s="10">
        <v>30</v>
      </c>
      <c r="BB1343" s="10">
        <f t="shared" si="373"/>
        <v>-10.049999999999997</v>
      </c>
      <c r="BC1343" s="10">
        <f t="shared" si="374"/>
        <v>-2.5124999999999993</v>
      </c>
      <c r="BD1343" s="10">
        <f t="shared" si="375"/>
        <v>70.05</v>
      </c>
      <c r="BE1343" s="10">
        <f t="shared" si="387"/>
        <v>-40.049999999999997</v>
      </c>
      <c r="BF1343" s="2" t="s">
        <v>119</v>
      </c>
      <c r="BG1343" s="10">
        <f t="shared" si="376"/>
        <v>3.125</v>
      </c>
      <c r="BH1343" s="36" t="s">
        <v>118</v>
      </c>
      <c r="BI1343" s="39" t="str">
        <f t="shared" si="377"/>
        <v/>
      </c>
      <c r="BJ1343" s="39" t="str">
        <f t="shared" si="378"/>
        <v/>
      </c>
      <c r="BK1343" s="16">
        <f>SUM(AR1343:AX1343)</f>
        <v>95.1</v>
      </c>
      <c r="BL1343" s="10">
        <f>SUM(AL1343:AQ1343)</f>
        <v>15</v>
      </c>
      <c r="BM1343" s="12">
        <f t="shared" si="379"/>
        <v>1.3576017130620985</v>
      </c>
      <c r="BN1343" s="12">
        <f t="shared" si="379"/>
        <v>0.21413276231263384</v>
      </c>
      <c r="BO1343" s="9">
        <f t="shared" si="380"/>
        <v>25</v>
      </c>
      <c r="BP1343" s="39" t="str">
        <f t="shared" si="381"/>
        <v/>
      </c>
      <c r="BQ1343" s="147"/>
      <c r="BR1343" s="9">
        <f t="shared" si="382"/>
        <v>0</v>
      </c>
      <c r="BS1343" s="9">
        <f t="shared" si="383"/>
        <v>0</v>
      </c>
      <c r="BT1343" s="9">
        <f t="shared" si="384"/>
        <v>0</v>
      </c>
      <c r="BU1343" s="9" t="str">
        <f>IFERROR(_xlfn.XLOOKUP(D1343,Sheet1!B:B,Sheet1!L:L),"")</f>
        <v/>
      </c>
      <c r="BV1343" s="9" t="e">
        <f>_xlfn.XLOOKUP(BU1343,Sheet1!S:S,Sheet1!T:T)</f>
        <v>#N/A</v>
      </c>
      <c r="BW1343" s="9" t="e">
        <f>_xlfn.XLOOKUP(D1343,Sheet1!B:B,Sheet1!M:M)</f>
        <v>#N/A</v>
      </c>
      <c r="BZ1343" s="108">
        <f t="shared" si="385"/>
        <v>30</v>
      </c>
      <c r="CB1343" s="12">
        <f>AW1343/AY1343</f>
        <v>0.57173447537473232</v>
      </c>
      <c r="CC1343" s="12">
        <f>AX1343/AY1343</f>
        <v>0.42826552462526768</v>
      </c>
      <c r="CG1343" s="1" t="str">
        <f>IF(BO1343&lt;80,"Below 80",
IF(BO1343&lt;=120,"80-120",
IF(BO1343&lt;=200,"&gt; 120-200",
IF(BO1343&lt;=300,"&gt;200-300",
IF(BO1343&lt;=500,"&gt;300-500",
"&gt;500")))))</f>
        <v>Below 80</v>
      </c>
      <c r="CH1343" s="1" t="str">
        <f>IFERROR(_xlfn.XLOOKUP(CG1343,Scenario!M:M,Scenario!N:N),"")</f>
        <v/>
      </c>
      <c r="CI1343" s="1" t="str">
        <f t="shared" si="386"/>
        <v>Yes</v>
      </c>
      <c r="CJ1343" s="75">
        <v>20</v>
      </c>
    </row>
    <row r="1344" spans="1:89" hidden="1">
      <c r="A1344" s="2">
        <v>1343</v>
      </c>
      <c r="B1344" s="2">
        <v>2025</v>
      </c>
      <c r="C1344" s="1">
        <v>0</v>
      </c>
      <c r="D1344" s="37" t="str">
        <v>001J1000003nFMpIAM</v>
      </c>
      <c r="E1344" s="37" t="str">
        <v>AMAIRA STEELS</v>
      </c>
      <c r="F1344" s="37" t="str">
        <v>ODISHA</v>
      </c>
      <c r="G1344" s="37" t="str">
        <v>SAMBALPUR</v>
      </c>
      <c r="H1344" s="37" t="str">
        <v>Sadar</v>
      </c>
      <c r="I1344" s="37" t="str">
        <v>SACHDEVA ISPAT PVT LTD</v>
      </c>
      <c r="J1344" s="37" t="str">
        <v>Papun Padhan</v>
      </c>
      <c r="K1344" s="37">
        <v>0</v>
      </c>
      <c r="L1344" s="37" t="str">
        <v>C12823</v>
      </c>
      <c r="M1344" s="37" t="str">
        <v>Central</v>
      </c>
      <c r="N1344" s="2">
        <v>768004</v>
      </c>
      <c r="O1344" s="2" t="str">
        <v>21ABWFA5486D1ZA</v>
      </c>
      <c r="P1344" s="2" t="str">
        <v>82499 56892</v>
      </c>
      <c r="Q1344" s="2" t="str">
        <v>Aug'25</v>
      </c>
      <c r="R1344" s="2">
        <v>2026</v>
      </c>
      <c r="S1344" s="1">
        <v>0</v>
      </c>
      <c r="T1344" s="2">
        <v>100</v>
      </c>
      <c r="U1344" s="12">
        <v>0</v>
      </c>
      <c r="V1344" s="1" t="str">
        <v>Challenger</v>
      </c>
      <c r="W1344" s="13">
        <v>0</v>
      </c>
      <c r="X1344" s="13">
        <v>0</v>
      </c>
      <c r="Y1344" s="13">
        <v>0</v>
      </c>
      <c r="Z1344" s="13">
        <v>0</v>
      </c>
      <c r="AA1344" s="13">
        <v>0</v>
      </c>
      <c r="AB1344" s="13">
        <v>0</v>
      </c>
      <c r="AC1344" s="13">
        <v>0</v>
      </c>
      <c r="AD1344" s="13">
        <v>0</v>
      </c>
      <c r="AE1344" s="13">
        <v>0</v>
      </c>
      <c r="AF1344" s="13">
        <v>0</v>
      </c>
      <c r="AG1344" s="13">
        <v>0</v>
      </c>
      <c r="AH1344" s="13">
        <v>0</v>
      </c>
      <c r="AI1344" s="13">
        <v>0</v>
      </c>
      <c r="AJ1344" s="13">
        <v>0</v>
      </c>
      <c r="AK1344" s="13">
        <v>0</v>
      </c>
      <c r="AL1344" s="13">
        <v>0</v>
      </c>
      <c r="AM1344" s="13">
        <v>0</v>
      </c>
      <c r="AN1344" s="13">
        <v>0</v>
      </c>
      <c r="AO1344" s="13">
        <v>0</v>
      </c>
      <c r="AP1344" s="13">
        <v>24.88</v>
      </c>
      <c r="AQ1344" s="13">
        <v>0</v>
      </c>
      <c r="AR1344" s="13">
        <v>0</v>
      </c>
      <c r="AS1344" s="13">
        <v>0</v>
      </c>
      <c r="AT1344" s="13">
        <v>0</v>
      </c>
      <c r="AU1344" s="13">
        <v>0</v>
      </c>
      <c r="AV1344" s="13">
        <v>0</v>
      </c>
      <c r="AW1344" s="16">
        <f t="shared" si="371"/>
        <v>24.88</v>
      </c>
      <c r="AX1344" s="16">
        <v>49.76</v>
      </c>
      <c r="AY1344" s="10">
        <f t="shared" si="372"/>
        <v>74.64</v>
      </c>
      <c r="AZ1344" s="10">
        <f>SUM(Z1344:AK1344)</f>
        <v>0</v>
      </c>
      <c r="BA1344" s="10">
        <v>50</v>
      </c>
      <c r="BB1344" s="10">
        <f t="shared" si="373"/>
        <v>25.12</v>
      </c>
      <c r="BC1344" s="10">
        <f t="shared" si="374"/>
        <v>6.28</v>
      </c>
      <c r="BD1344" s="10">
        <f t="shared" si="375"/>
        <v>74.64</v>
      </c>
      <c r="BE1344" s="10">
        <f t="shared" si="387"/>
        <v>-24.88</v>
      </c>
      <c r="BF1344" s="2" t="s">
        <v>119</v>
      </c>
      <c r="BG1344" s="10">
        <f t="shared" si="376"/>
        <v>3.11</v>
      </c>
      <c r="BH1344" s="36" t="s">
        <v>118</v>
      </c>
      <c r="BI1344" s="39" t="str">
        <f t="shared" si="377"/>
        <v/>
      </c>
      <c r="BJ1344" s="39" t="str">
        <f t="shared" si="378"/>
        <v/>
      </c>
      <c r="BK1344" s="16">
        <f>SUM(AR1344:AX1344)</f>
        <v>74.64</v>
      </c>
      <c r="BL1344" s="10">
        <f>SUM(AL1344:AQ1344)</f>
        <v>24.88</v>
      </c>
      <c r="BM1344" s="12">
        <f t="shared" si="379"/>
        <v>1</v>
      </c>
      <c r="BN1344" s="12">
        <f t="shared" si="379"/>
        <v>0.33333333333333331</v>
      </c>
      <c r="BO1344" s="9">
        <f t="shared" si="380"/>
        <v>24.88</v>
      </c>
      <c r="BP1344" s="39" t="str">
        <f t="shared" si="381"/>
        <v/>
      </c>
      <c r="BQ1344" s="147"/>
      <c r="BR1344" s="9">
        <f t="shared" si="382"/>
        <v>0</v>
      </c>
      <c r="BS1344" s="9">
        <f t="shared" si="383"/>
        <v>0</v>
      </c>
      <c r="BT1344" s="9">
        <f t="shared" si="384"/>
        <v>0</v>
      </c>
      <c r="BU1344" s="9" t="str">
        <f>IFERROR(_xlfn.XLOOKUP(D1344,Sheet1!B:B,Sheet1!L:L),"")</f>
        <v/>
      </c>
      <c r="BV1344" s="9" t="e">
        <f>_xlfn.XLOOKUP(BU1344,Sheet1!S:S,Sheet1!T:T)</f>
        <v>#N/A</v>
      </c>
      <c r="BW1344" s="9" t="e">
        <f>_xlfn.XLOOKUP(D1344,Sheet1!B:B,Sheet1!M:M)</f>
        <v>#N/A</v>
      </c>
      <c r="BZ1344" s="108">
        <f t="shared" si="385"/>
        <v>49.760000000000005</v>
      </c>
      <c r="CB1344" s="12">
        <f>AW1344/AY1344</f>
        <v>0.33333333333333331</v>
      </c>
      <c r="CC1344" s="12">
        <f>AX1344/AY1344</f>
        <v>0.66666666666666663</v>
      </c>
      <c r="CG1344" s="1" t="str">
        <f>IF(BO1344&lt;80,"Below 80",
IF(BO1344&lt;=120,"80-120",
IF(BO1344&lt;=200,"&gt; 120-200",
IF(BO1344&lt;=300,"&gt;200-300",
IF(BO1344&lt;=500,"&gt;300-500",
"&gt;500")))))</f>
        <v>Below 80</v>
      </c>
      <c r="CH1344" s="1" t="str">
        <f>IFERROR(_xlfn.XLOOKUP(CG1344,Scenario!M:M,Scenario!N:N),"")</f>
        <v/>
      </c>
      <c r="CI1344" s="1" t="str">
        <f t="shared" si="386"/>
        <v>Yes</v>
      </c>
      <c r="CJ1344" s="75">
        <v>49.76</v>
      </c>
    </row>
    <row r="1345" spans="1:88" hidden="1">
      <c r="A1345" s="2">
        <v>1344</v>
      </c>
      <c r="B1345" s="2">
        <v>2025</v>
      </c>
      <c r="C1345" s="1">
        <v>0</v>
      </c>
      <c r="D1345" s="37" t="str">
        <v>001fw000004vJdBAAU</v>
      </c>
      <c r="E1345" s="37" t="str">
        <v>RELIABLE UDYOG PRIVATE LIMITED</v>
      </c>
      <c r="F1345" s="37" t="str">
        <v>ODISHA</v>
      </c>
      <c r="G1345" s="37" t="str">
        <v>SUNDARGARH</v>
      </c>
      <c r="H1345" s="37">
        <v>0</v>
      </c>
      <c r="I1345" s="37" t="str">
        <v>SACHDEVA ISPAT PVT LTD</v>
      </c>
      <c r="J1345" s="37" t="str">
        <v>Papun Padhan</v>
      </c>
      <c r="K1345" s="37">
        <v>0</v>
      </c>
      <c r="L1345" s="37" t="str">
        <v>C12823</v>
      </c>
      <c r="M1345" s="37" t="str">
        <v>Central</v>
      </c>
      <c r="N1345" s="2">
        <v>769004</v>
      </c>
      <c r="O1345" s="2" t="str">
        <v>21AAECR2933C1ZZ</v>
      </c>
      <c r="P1345" s="2">
        <v>9437042888</v>
      </c>
      <c r="Q1345" s="2" t="str">
        <v>Aug'25</v>
      </c>
      <c r="R1345" s="2">
        <v>2026</v>
      </c>
      <c r="S1345" s="1">
        <v>0</v>
      </c>
      <c r="T1345" s="2">
        <v>50</v>
      </c>
      <c r="U1345" s="12">
        <v>0</v>
      </c>
      <c r="V1345" s="1" t="str">
        <v>Minor</v>
      </c>
      <c r="W1345" s="13">
        <v>0</v>
      </c>
      <c r="X1345" s="13">
        <v>0</v>
      </c>
      <c r="Y1345" s="13">
        <v>0</v>
      </c>
      <c r="Z1345" s="13">
        <v>0</v>
      </c>
      <c r="AA1345" s="13">
        <v>0</v>
      </c>
      <c r="AB1345" s="13">
        <v>0</v>
      </c>
      <c r="AC1345" s="13">
        <v>0</v>
      </c>
      <c r="AD1345" s="13">
        <v>0</v>
      </c>
      <c r="AE1345" s="13">
        <v>0</v>
      </c>
      <c r="AF1345" s="13">
        <v>0</v>
      </c>
      <c r="AG1345" s="13">
        <v>0</v>
      </c>
      <c r="AH1345" s="13">
        <v>0</v>
      </c>
      <c r="AI1345" s="13">
        <v>0</v>
      </c>
      <c r="AJ1345" s="13">
        <v>0</v>
      </c>
      <c r="AK1345" s="13">
        <v>0</v>
      </c>
      <c r="AL1345" s="13">
        <v>0</v>
      </c>
      <c r="AM1345" s="13">
        <v>0</v>
      </c>
      <c r="AN1345" s="13">
        <v>0</v>
      </c>
      <c r="AO1345" s="13">
        <v>0</v>
      </c>
      <c r="AP1345" s="13">
        <v>1.4</v>
      </c>
      <c r="AQ1345" s="13">
        <v>0</v>
      </c>
      <c r="AR1345" s="13">
        <v>0</v>
      </c>
      <c r="AS1345" s="13">
        <v>0</v>
      </c>
      <c r="AT1345" s="13">
        <v>0</v>
      </c>
      <c r="AU1345" s="13">
        <v>0</v>
      </c>
      <c r="AV1345" s="13">
        <v>0</v>
      </c>
      <c r="AW1345" s="16">
        <f t="shared" si="371"/>
        <v>1.4</v>
      </c>
      <c r="AX1345" s="16">
        <v>2.8</v>
      </c>
      <c r="AY1345" s="10">
        <f t="shared" si="372"/>
        <v>4.1999999999999993</v>
      </c>
      <c r="AZ1345" s="10">
        <f>SUM(Z1345:AK1345)</f>
        <v>0</v>
      </c>
      <c r="BA1345" s="10">
        <v>10</v>
      </c>
      <c r="BB1345" s="10">
        <f t="shared" si="373"/>
        <v>8.6</v>
      </c>
      <c r="BC1345" s="10">
        <f t="shared" si="374"/>
        <v>2.15</v>
      </c>
      <c r="BD1345" s="10">
        <f t="shared" si="375"/>
        <v>4.1999999999999993</v>
      </c>
      <c r="BE1345" s="10">
        <f t="shared" si="387"/>
        <v>-1.4</v>
      </c>
      <c r="BF1345" s="2" t="s">
        <v>119</v>
      </c>
      <c r="BG1345" s="10">
        <f t="shared" si="376"/>
        <v>0.17499999999999999</v>
      </c>
      <c r="BH1345" s="36" t="s">
        <v>118</v>
      </c>
      <c r="BI1345" s="39" t="str">
        <f t="shared" si="377"/>
        <v/>
      </c>
      <c r="BJ1345" s="39" t="str">
        <f t="shared" si="378"/>
        <v/>
      </c>
      <c r="BK1345" s="16">
        <f>SUM(AR1345:AX1345)</f>
        <v>4.1999999999999993</v>
      </c>
      <c r="BL1345" s="10">
        <f>SUM(AL1345:AQ1345)</f>
        <v>1.4</v>
      </c>
      <c r="BM1345" s="12">
        <f t="shared" si="379"/>
        <v>1</v>
      </c>
      <c r="BN1345" s="12">
        <f t="shared" si="379"/>
        <v>0.33333333333333337</v>
      </c>
      <c r="BO1345" s="9">
        <f t="shared" si="380"/>
        <v>1.4</v>
      </c>
      <c r="BP1345" s="39" t="str">
        <f t="shared" si="381"/>
        <v/>
      </c>
      <c r="BQ1345" s="147"/>
      <c r="BR1345" s="9">
        <f t="shared" si="382"/>
        <v>0</v>
      </c>
      <c r="BS1345" s="9">
        <f t="shared" si="383"/>
        <v>0</v>
      </c>
      <c r="BT1345" s="9">
        <f t="shared" si="384"/>
        <v>0</v>
      </c>
      <c r="BU1345" s="9" t="str">
        <f>IFERROR(_xlfn.XLOOKUP(D1345,Sheet1!B:B,Sheet1!L:L),"")</f>
        <v/>
      </c>
      <c r="BV1345" s="9" t="e">
        <f>_xlfn.XLOOKUP(BU1345,Sheet1!S:S,Sheet1!T:T)</f>
        <v>#N/A</v>
      </c>
      <c r="BW1345" s="9" t="e">
        <f>_xlfn.XLOOKUP(D1345,Sheet1!B:B,Sheet1!M:M)</f>
        <v>#N/A</v>
      </c>
      <c r="BZ1345" s="108">
        <f t="shared" si="385"/>
        <v>2.7999999999999994</v>
      </c>
      <c r="CB1345" s="12">
        <f>AW1345/AY1345</f>
        <v>0.33333333333333337</v>
      </c>
      <c r="CC1345" s="12">
        <f>AX1345/AY1345</f>
        <v>0.66666666666666674</v>
      </c>
      <c r="CG1345" s="1" t="str">
        <f>IF(BO1345&lt;80,"Below 80",
IF(BO1345&lt;=120,"80-120",
IF(BO1345&lt;=200,"&gt; 120-200",
IF(BO1345&lt;=300,"&gt;200-300",
IF(BO1345&lt;=500,"&gt;300-500",
"&gt;500")))))</f>
        <v>Below 80</v>
      </c>
      <c r="CH1345" s="1" t="str">
        <f>IFERROR(_xlfn.XLOOKUP(CG1345,Scenario!M:M,Scenario!N:N),"")</f>
        <v/>
      </c>
      <c r="CI1345" s="1" t="str">
        <f t="shared" si="386"/>
        <v>Yes</v>
      </c>
      <c r="CJ1345" s="75">
        <v>2.8</v>
      </c>
    </row>
    <row r="1346" spans="1:88" hidden="1">
      <c r="A1346" s="2">
        <v>1345</v>
      </c>
      <c r="B1346" s="2">
        <v>2025</v>
      </c>
      <c r="C1346" s="1">
        <v>0</v>
      </c>
      <c r="D1346" s="37" t="str">
        <v>0015g00001XcBNEAA3</v>
      </c>
      <c r="E1346" s="37" t="str">
        <v>OM TRADERS</v>
      </c>
      <c r="F1346" s="37" t="str">
        <v>HARYANA</v>
      </c>
      <c r="G1346" s="37" t="str">
        <v>GURUGRAM</v>
      </c>
      <c r="H1346" s="37" t="str">
        <v>Gurugram</v>
      </c>
      <c r="I1346" s="37" t="str">
        <v>NIKUNJ UDYOG</v>
      </c>
      <c r="J1346" s="37" t="str">
        <v>Shiv Shankar Sharma</v>
      </c>
      <c r="K1346" s="37">
        <v>0</v>
      </c>
      <c r="L1346" s="37" t="str">
        <v>C12828</v>
      </c>
      <c r="M1346" s="37" t="str">
        <v>North</v>
      </c>
      <c r="N1346" s="2">
        <v>122001</v>
      </c>
      <c r="O1346" s="2" t="str">
        <v>06AZUPB2809H2ZB</v>
      </c>
      <c r="P1346" s="2">
        <v>9718845151</v>
      </c>
      <c r="Q1346" s="2" t="str">
        <v>Aug'25</v>
      </c>
      <c r="R1346" s="2">
        <v>2026</v>
      </c>
      <c r="S1346" s="1">
        <v>0</v>
      </c>
      <c r="T1346" s="2">
        <v>100</v>
      </c>
      <c r="U1346" s="12">
        <v>0.17433333333333334</v>
      </c>
      <c r="V1346" s="1" t="str">
        <v>Star</v>
      </c>
      <c r="W1346" s="13">
        <v>0</v>
      </c>
      <c r="X1346" s="13">
        <v>0</v>
      </c>
      <c r="Y1346" s="13">
        <v>0</v>
      </c>
      <c r="Z1346" s="13">
        <v>0</v>
      </c>
      <c r="AA1346" s="13">
        <v>0</v>
      </c>
      <c r="AB1346" s="13">
        <v>0</v>
      </c>
      <c r="AC1346" s="13">
        <v>0</v>
      </c>
      <c r="AD1346" s="13">
        <v>0</v>
      </c>
      <c r="AE1346" s="13">
        <v>0</v>
      </c>
      <c r="AF1346" s="13">
        <v>0</v>
      </c>
      <c r="AG1346" s="13">
        <v>0</v>
      </c>
      <c r="AH1346" s="13">
        <v>0</v>
      </c>
      <c r="AI1346" s="13">
        <v>0</v>
      </c>
      <c r="AJ1346" s="13">
        <v>0</v>
      </c>
      <c r="AK1346" s="13">
        <v>0</v>
      </c>
      <c r="AL1346" s="13">
        <v>0</v>
      </c>
      <c r="AM1346" s="13">
        <v>0</v>
      </c>
      <c r="AN1346" s="13">
        <v>0</v>
      </c>
      <c r="AO1346" s="13">
        <v>0</v>
      </c>
      <c r="AP1346" s="13">
        <v>11</v>
      </c>
      <c r="AQ1346" s="13">
        <v>19.3</v>
      </c>
      <c r="AR1346" s="13">
        <v>4.8</v>
      </c>
      <c r="AS1346" s="13">
        <v>16.399999999999999</v>
      </c>
      <c r="AT1346" s="13">
        <v>28.5</v>
      </c>
      <c r="AU1346" s="13">
        <v>0</v>
      </c>
      <c r="AV1346" s="13">
        <v>23.8</v>
      </c>
      <c r="AW1346" s="16">
        <f t="shared" si="371"/>
        <v>80</v>
      </c>
      <c r="AX1346" s="16">
        <v>70.2</v>
      </c>
      <c r="AY1346" s="10">
        <f t="shared" si="372"/>
        <v>150.19999999999999</v>
      </c>
      <c r="AZ1346" s="10">
        <f>SUM(Z1346:AK1346)</f>
        <v>0</v>
      </c>
      <c r="BA1346" s="10">
        <v>50</v>
      </c>
      <c r="BB1346" s="10">
        <f t="shared" si="373"/>
        <v>-30</v>
      </c>
      <c r="BC1346" s="10">
        <f t="shared" si="374"/>
        <v>-7.5</v>
      </c>
      <c r="BD1346" s="10">
        <f t="shared" si="375"/>
        <v>150.19999999999999</v>
      </c>
      <c r="BE1346" s="10">
        <f t="shared" si="387"/>
        <v>-80</v>
      </c>
      <c r="BF1346" s="2" t="s">
        <v>119</v>
      </c>
      <c r="BG1346" s="10">
        <f t="shared" si="376"/>
        <v>6.4375</v>
      </c>
      <c r="BH1346" s="36" t="s">
        <v>118</v>
      </c>
      <c r="BI1346" s="39" t="str">
        <f t="shared" si="377"/>
        <v/>
      </c>
      <c r="BJ1346" s="39" t="str">
        <f t="shared" si="378"/>
        <v/>
      </c>
      <c r="BK1346" s="16">
        <f>SUM(AR1346:AX1346)</f>
        <v>223.7</v>
      </c>
      <c r="BL1346" s="10">
        <f>SUM(AL1346:AQ1346)</f>
        <v>30.3</v>
      </c>
      <c r="BM1346" s="12">
        <f t="shared" si="379"/>
        <v>1.4893475366178428</v>
      </c>
      <c r="BN1346" s="12">
        <f t="shared" si="379"/>
        <v>0.20173102529960055</v>
      </c>
      <c r="BO1346" s="9">
        <f t="shared" si="380"/>
        <v>51.5</v>
      </c>
      <c r="BP1346" s="39" t="str">
        <f t="shared" si="381"/>
        <v/>
      </c>
      <c r="BQ1346" s="147"/>
      <c r="BR1346" s="9">
        <f t="shared" si="382"/>
        <v>0</v>
      </c>
      <c r="BS1346" s="9">
        <f t="shared" si="383"/>
        <v>0</v>
      </c>
      <c r="BT1346" s="9">
        <f t="shared" si="384"/>
        <v>0</v>
      </c>
      <c r="BU1346" s="9" t="str">
        <f>IFERROR(_xlfn.XLOOKUP(D1346,Sheet1!B:B,Sheet1!L:L),"")</f>
        <v/>
      </c>
      <c r="BV1346" s="9" t="e">
        <f>_xlfn.XLOOKUP(BU1346,Sheet1!S:S,Sheet1!T:T)</f>
        <v>#N/A</v>
      </c>
      <c r="BW1346" s="9" t="e">
        <f>_xlfn.XLOOKUP(D1346,Sheet1!B:B,Sheet1!M:M)</f>
        <v>#N/A</v>
      </c>
      <c r="BZ1346" s="108">
        <f t="shared" si="385"/>
        <v>70.199999999999989</v>
      </c>
      <c r="CB1346" s="12">
        <f>AW1346/AY1346</f>
        <v>0.53262316910785623</v>
      </c>
      <c r="CC1346" s="12">
        <f>AX1346/AY1346</f>
        <v>0.46737683089214388</v>
      </c>
      <c r="CG1346" s="1" t="str">
        <f>IF(BO1346&lt;80,"Below 80",
IF(BO1346&lt;=120,"80-120",
IF(BO1346&lt;=200,"&gt; 120-200",
IF(BO1346&lt;=300,"&gt;200-300",
IF(BO1346&lt;=500,"&gt;300-500",
"&gt;500")))))</f>
        <v>Below 80</v>
      </c>
      <c r="CH1346" s="1" t="str">
        <f>IFERROR(_xlfn.XLOOKUP(CG1346,Scenario!M:M,Scenario!N:N),"")</f>
        <v/>
      </c>
      <c r="CI1346" s="1" t="str">
        <f t="shared" si="386"/>
        <v>Yes</v>
      </c>
      <c r="CJ1346" s="75">
        <v>53.800000000000004</v>
      </c>
    </row>
    <row r="1347" spans="1:88" hidden="1">
      <c r="A1347" s="2">
        <v>1346</v>
      </c>
      <c r="B1347" s="2">
        <v>2025</v>
      </c>
      <c r="C1347" s="1">
        <v>0</v>
      </c>
      <c r="D1347" s="37" t="str">
        <v>0015g00001XK9jgAAD</v>
      </c>
      <c r="E1347" s="37" t="str">
        <v>Gautam steels</v>
      </c>
      <c r="F1347" s="37" t="str">
        <v>HARYANA</v>
      </c>
      <c r="G1347" s="37" t="str">
        <v>GURUGRAM</v>
      </c>
      <c r="H1347" s="37" t="str">
        <v>Sector -45</v>
      </c>
      <c r="I1347" s="37" t="str">
        <v>NIKUNJ UDYOG</v>
      </c>
      <c r="J1347" s="37" t="str">
        <v>Shiv Shankar Sharma</v>
      </c>
      <c r="K1347" s="37">
        <v>0</v>
      </c>
      <c r="L1347" s="37" t="str">
        <v>C12828</v>
      </c>
      <c r="M1347" s="37" t="str">
        <v>North</v>
      </c>
      <c r="N1347" s="2">
        <v>122003</v>
      </c>
      <c r="O1347" s="2">
        <v>0</v>
      </c>
      <c r="P1347" s="2">
        <v>9034911226</v>
      </c>
      <c r="Q1347" s="2" t="str">
        <v>Aug'25</v>
      </c>
      <c r="R1347" s="2">
        <v>2026</v>
      </c>
      <c r="S1347" s="1">
        <v>0</v>
      </c>
      <c r="T1347" s="2">
        <v>60</v>
      </c>
      <c r="U1347" s="12">
        <v>0</v>
      </c>
      <c r="V1347" s="1" t="str">
        <v>Challenger</v>
      </c>
      <c r="W1347" s="13">
        <v>0</v>
      </c>
      <c r="X1347" s="13">
        <v>0</v>
      </c>
      <c r="Y1347" s="13">
        <v>0</v>
      </c>
      <c r="Z1347" s="13">
        <v>0</v>
      </c>
      <c r="AA1347" s="13">
        <v>0</v>
      </c>
      <c r="AB1347" s="13">
        <v>0</v>
      </c>
      <c r="AC1347" s="13">
        <v>0</v>
      </c>
      <c r="AD1347" s="13">
        <v>0</v>
      </c>
      <c r="AE1347" s="13">
        <v>0</v>
      </c>
      <c r="AF1347" s="13">
        <v>0</v>
      </c>
      <c r="AG1347" s="13">
        <v>0</v>
      </c>
      <c r="AH1347" s="13">
        <v>0</v>
      </c>
      <c r="AI1347" s="13">
        <v>0</v>
      </c>
      <c r="AJ1347" s="13">
        <v>0</v>
      </c>
      <c r="AK1347" s="13">
        <v>0</v>
      </c>
      <c r="AL1347" s="13">
        <v>0</v>
      </c>
      <c r="AM1347" s="13">
        <v>0</v>
      </c>
      <c r="AN1347" s="13">
        <v>0</v>
      </c>
      <c r="AO1347" s="13">
        <v>0</v>
      </c>
      <c r="AP1347" s="13">
        <v>5.57</v>
      </c>
      <c r="AQ1347" s="13">
        <v>0</v>
      </c>
      <c r="AR1347" s="13">
        <v>0</v>
      </c>
      <c r="AS1347" s="13">
        <v>0</v>
      </c>
      <c r="AT1347" s="13">
        <v>0</v>
      </c>
      <c r="AU1347" s="13">
        <v>0</v>
      </c>
      <c r="AV1347" s="13">
        <v>0</v>
      </c>
      <c r="AW1347" s="16">
        <f t="shared" ref="AW1347:AW1410" si="388">SUM(AL1347:AU1347)</f>
        <v>5.57</v>
      </c>
      <c r="AX1347" s="16">
        <v>11.14</v>
      </c>
      <c r="AY1347" s="10">
        <f t="shared" ref="AY1347:AY1410" si="389">AW1347+AX1347</f>
        <v>16.71</v>
      </c>
      <c r="AZ1347" s="10">
        <f>SUM(Z1347:AK1347)</f>
        <v>0</v>
      </c>
      <c r="BA1347" s="10">
        <v>20</v>
      </c>
      <c r="BB1347" s="10">
        <f t="shared" ref="BB1347:BB1410" si="390">BA1347-AW1347</f>
        <v>14.43</v>
      </c>
      <c r="BC1347" s="10">
        <f t="shared" ref="BC1347:BC1410" si="391">IFERROR(BB1347/4,0)</f>
        <v>3.6074999999999999</v>
      </c>
      <c r="BD1347" s="10">
        <f t="shared" ref="BD1347:BD1410" si="392">AY1347-AZ1347</f>
        <v>16.71</v>
      </c>
      <c r="BE1347" s="10">
        <f t="shared" si="387"/>
        <v>-5.57</v>
      </c>
      <c r="BF1347" s="2" t="s">
        <v>119</v>
      </c>
      <c r="BG1347" s="10">
        <f t="shared" ref="BG1347:BG1410" si="393">AVERAGE(AL1347:AS1347)</f>
        <v>0.69625000000000004</v>
      </c>
      <c r="BH1347" s="36" t="s">
        <v>118</v>
      </c>
      <c r="BI1347" s="39" t="str">
        <f t="shared" ref="BI1347:BI1410" si="394">IF(BF1347="Yes","",IF(BA1347&gt;1250,"E",IF(BA1347&gt;750,"D",
IF(BA1347&gt;=500,"C",
IF(BA1347&gt;=300,"B",
IF(BA1347&gt;=200,"A",
""))))))</f>
        <v/>
      </c>
      <c r="BJ1347" s="39" t="str">
        <f t="shared" ref="BJ1347:BJ1410" si="395">IF(BF1347="Yes","",IF(AY1347&gt;1250,"E",IF(AY1347&gt;750,"D",
IF(AY1347&gt;=500,"C",
IF(AY1347&gt;=300,"B",
IF(AY1347&gt;=200,"A",
""))))))</f>
        <v/>
      </c>
      <c r="BK1347" s="16">
        <f>SUM(AR1347:AX1347)</f>
        <v>16.71</v>
      </c>
      <c r="BL1347" s="10">
        <f>SUM(AL1347:AQ1347)</f>
        <v>5.57</v>
      </c>
      <c r="BM1347" s="12">
        <f t="shared" ref="BM1347:BN1410" si="396">IFERROR(BK1347/$AY1347,"")</f>
        <v>1</v>
      </c>
      <c r="BN1347" s="12">
        <f t="shared" si="396"/>
        <v>0.33333333333333331</v>
      </c>
      <c r="BO1347" s="9">
        <f t="shared" ref="BO1347:BO1410" si="397">SUM(AL1347:AS1347)</f>
        <v>5.57</v>
      </c>
      <c r="BP1347" s="39" t="str">
        <f t="shared" ref="BP1347:BP1410" si="398">IF(BF1347="Yes","",IF(BO1347&gt;1250,"E",IF(BO1347&gt;750,"D",
IF(BO1347&gt;=500,"C",
IF(BO1347&gt;=300,"B",
IF(BO1347&gt;=200,"A",
""))))))</f>
        <v/>
      </c>
      <c r="BQ1347" s="147"/>
      <c r="BR1347" s="9">
        <f t="shared" ref="BR1347:BR1410" si="399">SUM(Z1347:AE1347)</f>
        <v>0</v>
      </c>
      <c r="BS1347" s="9">
        <f t="shared" ref="BS1347:BS1410" si="400">SUM(AF1347:AK1347)</f>
        <v>0</v>
      </c>
      <c r="BT1347" s="9">
        <f t="shared" ref="BT1347:BT1410" si="401">SUM(BR1347:BS1347)</f>
        <v>0</v>
      </c>
      <c r="BU1347" s="9" t="str">
        <f>IFERROR(_xlfn.XLOOKUP(D1347,Sheet1!B:B,Sheet1!L:L),"")</f>
        <v/>
      </c>
      <c r="BV1347" s="9" t="e">
        <f>_xlfn.XLOOKUP(BU1347,Sheet1!S:S,Sheet1!T:T)</f>
        <v>#N/A</v>
      </c>
      <c r="BW1347" s="9" t="e">
        <f>_xlfn.XLOOKUP(D1347,Sheet1!B:B,Sheet1!M:M)</f>
        <v>#N/A</v>
      </c>
      <c r="BZ1347" s="108">
        <f t="shared" ref="BZ1347:BZ1410" si="402">AY1347-AW1347</f>
        <v>11.14</v>
      </c>
      <c r="CB1347" s="12">
        <f>AW1347/AY1347</f>
        <v>0.33333333333333331</v>
      </c>
      <c r="CC1347" s="12">
        <f>AX1347/AY1347</f>
        <v>0.66666666666666663</v>
      </c>
      <c r="CG1347" s="1" t="str">
        <f>IF(BO1347&lt;80,"Below 80",
IF(BO1347&lt;=120,"80-120",
IF(BO1347&lt;=200,"&gt; 120-200",
IF(BO1347&lt;=300,"&gt;200-300",
IF(BO1347&lt;=500,"&gt;300-500",
"&gt;500")))))</f>
        <v>Below 80</v>
      </c>
      <c r="CH1347" s="1" t="str">
        <f>IFERROR(_xlfn.XLOOKUP(CG1347,Scenario!M:M,Scenario!N:N),"")</f>
        <v/>
      </c>
      <c r="CI1347" s="1" t="str">
        <f t="shared" ref="CI1347:CI1410" si="403">IF(BI1347="", IF(BA1347&gt;=1, "Yes", "No"))</f>
        <v>Yes</v>
      </c>
      <c r="CJ1347" s="75">
        <v>11.14</v>
      </c>
    </row>
    <row r="1348" spans="1:88" hidden="1">
      <c r="A1348" s="2">
        <v>1347</v>
      </c>
      <c r="B1348" s="2">
        <v>2025</v>
      </c>
      <c r="C1348" s="1">
        <v>0</v>
      </c>
      <c r="D1348" s="37" t="str">
        <v>001J100000VnnWgIAJ</v>
      </c>
      <c r="E1348" s="37" t="str">
        <v>M/S BAJRANG STEELS</v>
      </c>
      <c r="F1348" s="37" t="str">
        <v>UTTAR PRADESH</v>
      </c>
      <c r="G1348" s="37" t="str">
        <v>AGRA</v>
      </c>
      <c r="H1348" s="37">
        <v>0</v>
      </c>
      <c r="I1348" s="37" t="str">
        <v>DINESH STEEL PRIVATE LIMITED</v>
      </c>
      <c r="J1348" s="37" t="str">
        <v>Pankaj Garg</v>
      </c>
      <c r="K1348" s="37">
        <v>0</v>
      </c>
      <c r="L1348" s="37" t="str">
        <v>C12820</v>
      </c>
      <c r="M1348" s="37" t="str">
        <v>North</v>
      </c>
      <c r="N1348" s="2">
        <v>282004</v>
      </c>
      <c r="O1348" s="2" t="str">
        <v>09AAPFB6070Q1ZN</v>
      </c>
      <c r="P1348" s="2">
        <v>8958299850</v>
      </c>
      <c r="Q1348" s="2" t="str">
        <v>Aug'25</v>
      </c>
      <c r="R1348" s="2">
        <v>2026</v>
      </c>
      <c r="S1348" s="1">
        <v>0</v>
      </c>
      <c r="T1348" s="2">
        <v>50</v>
      </c>
      <c r="U1348" s="12">
        <v>0.08</v>
      </c>
      <c r="V1348" s="1" t="str">
        <v>Minor</v>
      </c>
      <c r="W1348" s="13">
        <v>0</v>
      </c>
      <c r="X1348" s="13">
        <v>0</v>
      </c>
      <c r="Y1348" s="13">
        <v>0</v>
      </c>
      <c r="Z1348" s="13">
        <v>0</v>
      </c>
      <c r="AA1348" s="13">
        <v>0</v>
      </c>
      <c r="AB1348" s="13">
        <v>0</v>
      </c>
      <c r="AC1348" s="13">
        <v>0</v>
      </c>
      <c r="AD1348" s="13">
        <v>0</v>
      </c>
      <c r="AE1348" s="13">
        <v>0</v>
      </c>
      <c r="AF1348" s="13">
        <v>0</v>
      </c>
      <c r="AG1348" s="13">
        <v>0</v>
      </c>
      <c r="AH1348" s="13">
        <v>0</v>
      </c>
      <c r="AI1348" s="13">
        <v>0</v>
      </c>
      <c r="AJ1348" s="13">
        <v>0</v>
      </c>
      <c r="AK1348" s="13">
        <v>0</v>
      </c>
      <c r="AL1348" s="13">
        <v>0</v>
      </c>
      <c r="AM1348" s="13">
        <v>0</v>
      </c>
      <c r="AN1348" s="13">
        <v>0</v>
      </c>
      <c r="AO1348" s="13">
        <v>0</v>
      </c>
      <c r="AP1348" s="13">
        <v>2</v>
      </c>
      <c r="AQ1348" s="13">
        <v>0</v>
      </c>
      <c r="AR1348" s="13">
        <v>0</v>
      </c>
      <c r="AS1348" s="13">
        <v>4</v>
      </c>
      <c r="AT1348" s="13">
        <v>4</v>
      </c>
      <c r="AU1348" s="13">
        <v>4</v>
      </c>
      <c r="AV1348" s="13">
        <v>4</v>
      </c>
      <c r="AW1348" s="16">
        <f t="shared" si="388"/>
        <v>14</v>
      </c>
      <c r="AX1348" s="16">
        <v>4</v>
      </c>
      <c r="AY1348" s="10">
        <f t="shared" si="389"/>
        <v>18</v>
      </c>
      <c r="AZ1348" s="10">
        <f>SUM(Z1348:AK1348)</f>
        <v>0</v>
      </c>
      <c r="BA1348" s="10">
        <v>25</v>
      </c>
      <c r="BB1348" s="10">
        <f t="shared" si="390"/>
        <v>11</v>
      </c>
      <c r="BC1348" s="10">
        <f t="shared" si="391"/>
        <v>2.75</v>
      </c>
      <c r="BD1348" s="10">
        <f t="shared" si="392"/>
        <v>18</v>
      </c>
      <c r="BE1348" s="10">
        <f t="shared" si="387"/>
        <v>-14</v>
      </c>
      <c r="BF1348" s="2" t="s">
        <v>119</v>
      </c>
      <c r="BG1348" s="10">
        <f t="shared" si="393"/>
        <v>0.75</v>
      </c>
      <c r="BH1348" s="36" t="s">
        <v>118</v>
      </c>
      <c r="BI1348" s="39" t="str">
        <f t="shared" si="394"/>
        <v/>
      </c>
      <c r="BJ1348" s="39" t="str">
        <f t="shared" si="395"/>
        <v/>
      </c>
      <c r="BK1348" s="16">
        <f>SUM(AR1348:AX1348)</f>
        <v>34</v>
      </c>
      <c r="BL1348" s="10">
        <f>SUM(AL1348:AQ1348)</f>
        <v>2</v>
      </c>
      <c r="BM1348" s="12">
        <f t="shared" si="396"/>
        <v>1.8888888888888888</v>
      </c>
      <c r="BN1348" s="12">
        <f t="shared" si="396"/>
        <v>0.1111111111111111</v>
      </c>
      <c r="BO1348" s="9">
        <f t="shared" si="397"/>
        <v>6</v>
      </c>
      <c r="BP1348" s="39" t="str">
        <f t="shared" si="398"/>
        <v/>
      </c>
      <c r="BR1348" s="9">
        <f t="shared" si="399"/>
        <v>0</v>
      </c>
      <c r="BS1348" s="9">
        <f t="shared" si="400"/>
        <v>0</v>
      </c>
      <c r="BT1348" s="9">
        <f t="shared" si="401"/>
        <v>0</v>
      </c>
      <c r="BU1348" s="9" t="str">
        <f>IFERROR(_xlfn.XLOOKUP(D1348,Sheet1!B:B,Sheet1!L:L),"")</f>
        <v/>
      </c>
      <c r="BV1348" s="9" t="e">
        <f>_xlfn.XLOOKUP(BU1348,Sheet1!S:S,Sheet1!T:T)</f>
        <v>#N/A</v>
      </c>
      <c r="BW1348" s="9" t="e">
        <f>_xlfn.XLOOKUP(D1348,Sheet1!B:B,Sheet1!M:M)</f>
        <v>#N/A</v>
      </c>
      <c r="BZ1348" s="108">
        <f t="shared" si="402"/>
        <v>4</v>
      </c>
      <c r="CB1348" s="12">
        <f>AW1348/AY1348</f>
        <v>0.77777777777777779</v>
      </c>
      <c r="CC1348" s="12">
        <f>AX1348/AY1348</f>
        <v>0.22222222222222221</v>
      </c>
      <c r="CG1348" s="1" t="str">
        <f>IF(BO1348&lt;80,"Below 80",
IF(BO1348&lt;=120,"80-120",
IF(BO1348&lt;=200,"&gt; 120-200",
IF(BO1348&lt;=300,"&gt;200-300",
IF(BO1348&lt;=500,"&gt;300-500",
"&gt;500")))))</f>
        <v>Below 80</v>
      </c>
      <c r="CH1348" s="1" t="str">
        <f>IFERROR(_xlfn.XLOOKUP(CG1348,Scenario!M:M,Scenario!N:N),"")</f>
        <v/>
      </c>
      <c r="CI1348" s="1" t="str">
        <f t="shared" si="403"/>
        <v>Yes</v>
      </c>
      <c r="CJ1348" s="75">
        <v>0</v>
      </c>
    </row>
    <row r="1349" spans="1:88" hidden="1">
      <c r="A1349" s="2">
        <v>1348</v>
      </c>
      <c r="B1349" s="2">
        <v>2025</v>
      </c>
      <c r="C1349" s="1">
        <v>0</v>
      </c>
      <c r="D1349" s="37" t="str">
        <v>001J100000Vl8ygIAB</v>
      </c>
      <c r="E1349" s="37" t="str">
        <v>NIRMALA HARDWARE</v>
      </c>
      <c r="F1349" s="37" t="str">
        <v>WEST BENGAL</v>
      </c>
      <c r="G1349" s="37" t="str">
        <v>24 PARAGANAS SOUTH</v>
      </c>
      <c r="H1349" s="37">
        <v>0</v>
      </c>
      <c r="I1349" s="37" t="str">
        <v>KEDIA PIPES PRIVATE LMITED</v>
      </c>
      <c r="J1349" s="37" t="str">
        <v>Ragon Poddar</v>
      </c>
      <c r="K1349" s="37">
        <v>0</v>
      </c>
      <c r="L1349" s="37" t="str">
        <v>001J100000S140JIAR</v>
      </c>
      <c r="M1349" s="37" t="str">
        <v>East</v>
      </c>
      <c r="N1349" s="2">
        <v>743347</v>
      </c>
      <c r="O1349" s="2" t="str">
        <v>19AEKPB0933M1ZE</v>
      </c>
      <c r="P1349" s="2">
        <v>9474860870</v>
      </c>
      <c r="Q1349" s="2" t="str">
        <v>Aug'25</v>
      </c>
      <c r="R1349" s="2">
        <v>2026</v>
      </c>
      <c r="S1349" s="1">
        <v>0</v>
      </c>
      <c r="T1349" s="2">
        <v>30</v>
      </c>
      <c r="U1349" s="12">
        <v>0.9124444444444445</v>
      </c>
      <c r="V1349" s="1" t="str">
        <v>Friendly</v>
      </c>
      <c r="W1349" s="13">
        <v>0</v>
      </c>
      <c r="X1349" s="13">
        <v>0</v>
      </c>
      <c r="Y1349" s="13">
        <v>0</v>
      </c>
      <c r="Z1349" s="13">
        <v>0</v>
      </c>
      <c r="AA1349" s="13">
        <v>0</v>
      </c>
      <c r="AB1349" s="13">
        <v>0</v>
      </c>
      <c r="AC1349" s="13">
        <v>0</v>
      </c>
      <c r="AD1349" s="13">
        <v>0</v>
      </c>
      <c r="AE1349" s="13">
        <v>0</v>
      </c>
      <c r="AF1349" s="13">
        <v>0</v>
      </c>
      <c r="AG1349" s="13">
        <v>0</v>
      </c>
      <c r="AH1349" s="13">
        <v>0</v>
      </c>
      <c r="AI1349" s="13">
        <v>0</v>
      </c>
      <c r="AJ1349" s="13">
        <v>0</v>
      </c>
      <c r="AK1349" s="13">
        <v>0</v>
      </c>
      <c r="AL1349" s="13">
        <v>0</v>
      </c>
      <c r="AM1349" s="13">
        <v>0</v>
      </c>
      <c r="AN1349" s="13">
        <v>0</v>
      </c>
      <c r="AO1349" s="13">
        <v>0</v>
      </c>
      <c r="AP1349" s="13">
        <v>10.61</v>
      </c>
      <c r="AQ1349" s="13">
        <v>0</v>
      </c>
      <c r="AR1349" s="13">
        <v>9.11</v>
      </c>
      <c r="AS1349" s="13">
        <v>23.07</v>
      </c>
      <c r="AT1349" s="13">
        <v>23.82</v>
      </c>
      <c r="AU1349" s="13">
        <v>34</v>
      </c>
      <c r="AV1349" s="13">
        <v>24.3</v>
      </c>
      <c r="AW1349" s="16">
        <f t="shared" si="388"/>
        <v>100.61</v>
      </c>
      <c r="AX1349" s="16">
        <v>39.44</v>
      </c>
      <c r="AY1349" s="10">
        <f t="shared" si="389"/>
        <v>140.05000000000001</v>
      </c>
      <c r="AZ1349" s="10">
        <f>SUM(Z1349:AK1349)</f>
        <v>0</v>
      </c>
      <c r="BA1349" s="10">
        <v>125</v>
      </c>
      <c r="BB1349" s="10">
        <f t="shared" si="390"/>
        <v>24.39</v>
      </c>
      <c r="BC1349" s="10">
        <f t="shared" si="391"/>
        <v>6.0975000000000001</v>
      </c>
      <c r="BD1349" s="10">
        <f t="shared" si="392"/>
        <v>140.05000000000001</v>
      </c>
      <c r="BE1349" s="10">
        <f t="shared" si="387"/>
        <v>-100.61</v>
      </c>
      <c r="BF1349" s="2" t="s">
        <v>119</v>
      </c>
      <c r="BG1349" s="10">
        <f t="shared" si="393"/>
        <v>5.3487499999999999</v>
      </c>
      <c r="BH1349" s="36" t="s">
        <v>118</v>
      </c>
      <c r="BI1349" s="39" t="str">
        <f t="shared" si="394"/>
        <v/>
      </c>
      <c r="BJ1349" s="39" t="str">
        <f t="shared" si="395"/>
        <v/>
      </c>
      <c r="BK1349" s="16">
        <f>SUM(AR1349:AX1349)</f>
        <v>254.35</v>
      </c>
      <c r="BL1349" s="10">
        <f>SUM(AL1349:AQ1349)</f>
        <v>10.61</v>
      </c>
      <c r="BM1349" s="12">
        <f t="shared" si="396"/>
        <v>1.8161370938950372</v>
      </c>
      <c r="BN1349" s="12">
        <f t="shared" si="396"/>
        <v>7.575865762227775E-2</v>
      </c>
      <c r="BO1349" s="9">
        <f t="shared" si="397"/>
        <v>42.79</v>
      </c>
      <c r="BP1349" s="39" t="str">
        <f t="shared" si="398"/>
        <v/>
      </c>
      <c r="BQ1349" s="147" t="s">
        <v>160</v>
      </c>
      <c r="BR1349" s="9">
        <f t="shared" si="399"/>
        <v>0</v>
      </c>
      <c r="BS1349" s="9">
        <f t="shared" si="400"/>
        <v>0</v>
      </c>
      <c r="BT1349" s="9">
        <f t="shared" si="401"/>
        <v>0</v>
      </c>
      <c r="BU1349" s="9" t="str">
        <f>IFERROR(_xlfn.XLOOKUP(D1349,Sheet1!B:B,Sheet1!L:L),"")</f>
        <v/>
      </c>
      <c r="BV1349" s="9" t="e">
        <f>_xlfn.XLOOKUP(BU1349,Sheet1!S:S,Sheet1!T:T)</f>
        <v>#N/A</v>
      </c>
      <c r="BW1349" s="9" t="e">
        <f>_xlfn.XLOOKUP(D1349,Sheet1!B:B,Sheet1!M:M)</f>
        <v>#N/A</v>
      </c>
      <c r="BZ1349" s="108">
        <f t="shared" si="402"/>
        <v>39.440000000000012</v>
      </c>
      <c r="CB1349" s="12">
        <f>AW1349/AY1349</f>
        <v>0.71838629061049619</v>
      </c>
      <c r="CC1349" s="12">
        <f>AX1349/AY1349</f>
        <v>0.2816137093895037</v>
      </c>
      <c r="CG1349" s="1" t="str">
        <f>IF(BO1349&lt;80,"Below 80",
IF(BO1349&lt;=120,"80-120",
IF(BO1349&lt;=200,"&gt; 120-200",
IF(BO1349&lt;=300,"&gt;200-300",
IF(BO1349&lt;=500,"&gt;300-500",
"&gt;500")))))</f>
        <v>Below 80</v>
      </c>
      <c r="CH1349" s="1" t="str">
        <f>IFERROR(_xlfn.XLOOKUP(CG1349,Scenario!M:M,Scenario!N:N),"")</f>
        <v/>
      </c>
      <c r="CI1349" s="1" t="str">
        <f t="shared" si="403"/>
        <v>Yes</v>
      </c>
      <c r="CJ1349" s="75">
        <v>16.369999999999997</v>
      </c>
    </row>
    <row r="1350" spans="1:88" hidden="1">
      <c r="A1350" s="2">
        <v>1349</v>
      </c>
      <c r="B1350" s="2">
        <v>2025</v>
      </c>
      <c r="C1350" s="1">
        <v>0</v>
      </c>
      <c r="D1350" s="37" t="str">
        <v>001J100000Vngp3IAB</v>
      </c>
      <c r="E1350" s="37" t="str">
        <v>M/S DINANATH CEMENT AND STEEL</v>
      </c>
      <c r="F1350" s="37" t="str">
        <v>JHARKHAND</v>
      </c>
      <c r="G1350" s="37" t="str">
        <v>RANCHI</v>
      </c>
      <c r="H1350" s="37" t="str">
        <v>Ratu</v>
      </c>
      <c r="I1350" s="37" t="str">
        <v>M/s REAL DREAMS ENTERPRISES</v>
      </c>
      <c r="J1350" s="37" t="str">
        <v>Susmit Kumar</v>
      </c>
      <c r="K1350" s="37">
        <v>0</v>
      </c>
      <c r="L1350" s="37" t="str">
        <v>001J100000PHe79IAD</v>
      </c>
      <c r="M1350" s="37" t="str">
        <v>East</v>
      </c>
      <c r="N1350" s="2">
        <v>835202</v>
      </c>
      <c r="O1350" s="2" t="str">
        <v>20AMRPM1314Q1ZV</v>
      </c>
      <c r="P1350" s="2">
        <v>8051186531</v>
      </c>
      <c r="Q1350" s="2" t="str">
        <v>Aug'25</v>
      </c>
      <c r="R1350" s="2">
        <v>2026</v>
      </c>
      <c r="S1350" s="1">
        <v>0</v>
      </c>
      <c r="T1350" s="2">
        <v>100</v>
      </c>
      <c r="U1350" s="12">
        <v>0</v>
      </c>
      <c r="V1350" s="1" t="str">
        <v>Challenger</v>
      </c>
      <c r="W1350" s="13">
        <v>0</v>
      </c>
      <c r="X1350" s="13">
        <v>0</v>
      </c>
      <c r="Y1350" s="13">
        <v>0</v>
      </c>
      <c r="Z1350" s="13">
        <v>0</v>
      </c>
      <c r="AA1350" s="13">
        <v>0</v>
      </c>
      <c r="AB1350" s="13">
        <v>0</v>
      </c>
      <c r="AC1350" s="13">
        <v>0</v>
      </c>
      <c r="AD1350" s="13">
        <v>0</v>
      </c>
      <c r="AE1350" s="13">
        <v>0</v>
      </c>
      <c r="AF1350" s="13">
        <v>0</v>
      </c>
      <c r="AG1350" s="13">
        <v>0</v>
      </c>
      <c r="AH1350" s="13">
        <v>0</v>
      </c>
      <c r="AI1350" s="13">
        <v>0</v>
      </c>
      <c r="AJ1350" s="13">
        <v>0</v>
      </c>
      <c r="AK1350" s="13">
        <v>0</v>
      </c>
      <c r="AL1350" s="13">
        <v>0</v>
      </c>
      <c r="AM1350" s="13">
        <v>0</v>
      </c>
      <c r="AN1350" s="13">
        <v>0</v>
      </c>
      <c r="AO1350" s="13">
        <v>0</v>
      </c>
      <c r="AP1350" s="13">
        <v>10.14</v>
      </c>
      <c r="AQ1350" s="13">
        <v>0</v>
      </c>
      <c r="AR1350" s="13">
        <v>0</v>
      </c>
      <c r="AS1350" s="13">
        <v>0</v>
      </c>
      <c r="AT1350" s="13">
        <v>0</v>
      </c>
      <c r="AU1350" s="13">
        <v>0</v>
      </c>
      <c r="AV1350" s="13">
        <v>0</v>
      </c>
      <c r="AW1350" s="16">
        <f t="shared" si="388"/>
        <v>10.14</v>
      </c>
      <c r="AX1350" s="16">
        <v>20.28</v>
      </c>
      <c r="AY1350" s="10">
        <f t="shared" si="389"/>
        <v>30.42</v>
      </c>
      <c r="AZ1350" s="10">
        <f>SUM(Z1350:AK1350)</f>
        <v>0</v>
      </c>
      <c r="BA1350" s="10">
        <f>AY1350</f>
        <v>30.42</v>
      </c>
      <c r="BB1350" s="10">
        <f t="shared" si="390"/>
        <v>20.28</v>
      </c>
      <c r="BC1350" s="10">
        <f t="shared" si="391"/>
        <v>5.07</v>
      </c>
      <c r="BD1350" s="10">
        <f t="shared" si="392"/>
        <v>30.42</v>
      </c>
      <c r="BE1350" s="10">
        <f t="shared" si="387"/>
        <v>-10.14</v>
      </c>
      <c r="BF1350" s="2" t="s">
        <v>119</v>
      </c>
      <c r="BG1350" s="10">
        <f t="shared" si="393"/>
        <v>1.2675000000000001</v>
      </c>
      <c r="BH1350" s="36" t="s">
        <v>118</v>
      </c>
      <c r="BI1350" s="39" t="str">
        <f t="shared" si="394"/>
        <v/>
      </c>
      <c r="BJ1350" s="39" t="str">
        <f t="shared" si="395"/>
        <v/>
      </c>
      <c r="BK1350" s="16">
        <f>SUM(AR1350:AX1350)</f>
        <v>30.42</v>
      </c>
      <c r="BL1350" s="10">
        <f>SUM(AL1350:AQ1350)</f>
        <v>10.14</v>
      </c>
      <c r="BM1350" s="12">
        <f t="shared" si="396"/>
        <v>1</v>
      </c>
      <c r="BN1350" s="12">
        <f t="shared" si="396"/>
        <v>0.33333333333333331</v>
      </c>
      <c r="BO1350" s="9">
        <f t="shared" si="397"/>
        <v>10.14</v>
      </c>
      <c r="BP1350" s="39" t="str">
        <f t="shared" si="398"/>
        <v/>
      </c>
      <c r="BQ1350" s="147"/>
      <c r="BR1350" s="9">
        <f t="shared" si="399"/>
        <v>0</v>
      </c>
      <c r="BS1350" s="9">
        <f t="shared" si="400"/>
        <v>0</v>
      </c>
      <c r="BT1350" s="9">
        <f t="shared" si="401"/>
        <v>0</v>
      </c>
      <c r="BU1350" s="9" t="str">
        <f>IFERROR(_xlfn.XLOOKUP(D1350,Sheet1!B:B,Sheet1!L:L),"")</f>
        <v/>
      </c>
      <c r="BV1350" s="9" t="e">
        <f>_xlfn.XLOOKUP(BU1350,Sheet1!S:S,Sheet1!T:T)</f>
        <v>#N/A</v>
      </c>
      <c r="BW1350" s="9" t="e">
        <f>_xlfn.XLOOKUP(D1350,Sheet1!B:B,Sheet1!M:M)</f>
        <v>#N/A</v>
      </c>
      <c r="BZ1350" s="108">
        <f t="shared" si="402"/>
        <v>20.28</v>
      </c>
      <c r="CB1350" s="12">
        <f>AW1350/AY1350</f>
        <v>0.33333333333333331</v>
      </c>
      <c r="CC1350" s="12">
        <f>AX1350/AY1350</f>
        <v>0.66666666666666663</v>
      </c>
      <c r="CG1350" s="1" t="str">
        <f>IF(BO1350&lt;80,"Below 80",
IF(BO1350&lt;=120,"80-120",
IF(BO1350&lt;=200,"&gt; 120-200",
IF(BO1350&lt;=300,"&gt;200-300",
IF(BO1350&lt;=500,"&gt;300-500",
"&gt;500")))))</f>
        <v>Below 80</v>
      </c>
      <c r="CH1350" s="1" t="str">
        <f>IFERROR(_xlfn.XLOOKUP(CG1350,Scenario!M:M,Scenario!N:N),"")</f>
        <v/>
      </c>
      <c r="CI1350" s="1" t="str">
        <f t="shared" si="403"/>
        <v>Yes</v>
      </c>
      <c r="CJ1350" s="75">
        <v>20.28</v>
      </c>
    </row>
    <row r="1351" spans="1:88" hidden="1">
      <c r="A1351" s="2">
        <v>1350</v>
      </c>
      <c r="B1351" s="2">
        <v>2025</v>
      </c>
      <c r="C1351" s="1">
        <v>0</v>
      </c>
      <c r="D1351" s="37" t="str">
        <v>0015g00001dIETaAAO</v>
      </c>
      <c r="E1351" s="37" t="str">
        <v>M/S SHIVA STEELS</v>
      </c>
      <c r="F1351" s="37" t="str">
        <v>Uttar Pradesh</v>
      </c>
      <c r="G1351" s="37" t="str">
        <v>Lucknow</v>
      </c>
      <c r="H1351" s="37" t="str">
        <v>Bakshi Ka Talab</v>
      </c>
      <c r="I1351" s="37" t="str">
        <v>SHREE LAKSHMAN ROLLING MILL (INDIA) LLP</v>
      </c>
      <c r="J1351" s="37" t="str">
        <v>Deepanshu</v>
      </c>
      <c r="K1351" s="37">
        <v>0</v>
      </c>
      <c r="L1351" s="37" t="str">
        <v>C12815</v>
      </c>
      <c r="M1351" s="37" t="str">
        <v>North</v>
      </c>
      <c r="N1351" s="2">
        <v>227105</v>
      </c>
      <c r="O1351" s="2" t="str">
        <v>09ADNPA7308K1ZC</v>
      </c>
      <c r="P1351" s="2">
        <v>9935481854</v>
      </c>
      <c r="Q1351" s="2" t="str">
        <v>Aug'25</v>
      </c>
      <c r="R1351" s="2">
        <v>2026</v>
      </c>
      <c r="S1351" s="1">
        <v>0</v>
      </c>
      <c r="T1351" s="2">
        <v>50</v>
      </c>
      <c r="U1351" s="12">
        <v>0.44773333333333332</v>
      </c>
      <c r="V1351" s="1" t="str">
        <v>Friendly</v>
      </c>
      <c r="W1351" s="13">
        <v>0</v>
      </c>
      <c r="X1351" s="13">
        <v>0</v>
      </c>
      <c r="Y1351" s="13">
        <v>0</v>
      </c>
      <c r="Z1351" s="13">
        <v>0</v>
      </c>
      <c r="AA1351" s="13">
        <v>0</v>
      </c>
      <c r="AB1351" s="13">
        <v>0</v>
      </c>
      <c r="AC1351" s="13">
        <v>0</v>
      </c>
      <c r="AD1351" s="13">
        <v>0</v>
      </c>
      <c r="AE1351" s="13">
        <v>0</v>
      </c>
      <c r="AF1351" s="13">
        <v>0</v>
      </c>
      <c r="AG1351" s="13">
        <v>0</v>
      </c>
      <c r="AH1351" s="13">
        <v>0</v>
      </c>
      <c r="AI1351" s="13">
        <v>0</v>
      </c>
      <c r="AJ1351" s="13">
        <v>0</v>
      </c>
      <c r="AK1351" s="13">
        <v>0</v>
      </c>
      <c r="AL1351" s="13">
        <v>0</v>
      </c>
      <c r="AM1351" s="13">
        <v>0</v>
      </c>
      <c r="AN1351" s="13">
        <v>0</v>
      </c>
      <c r="AO1351" s="13">
        <v>0</v>
      </c>
      <c r="AP1351" s="13">
        <v>6.5</v>
      </c>
      <c r="AQ1351" s="13">
        <v>9.1300000000000008</v>
      </c>
      <c r="AR1351" s="13">
        <v>0</v>
      </c>
      <c r="AS1351" s="13">
        <v>10</v>
      </c>
      <c r="AT1351" s="13">
        <v>42.97</v>
      </c>
      <c r="AU1351" s="13">
        <v>12</v>
      </c>
      <c r="AV1351" s="13">
        <v>12.19</v>
      </c>
      <c r="AW1351" s="16">
        <f t="shared" si="388"/>
        <v>80.599999999999994</v>
      </c>
      <c r="AX1351" s="16">
        <v>31.26</v>
      </c>
      <c r="AY1351" s="10">
        <f t="shared" si="389"/>
        <v>111.86</v>
      </c>
      <c r="AZ1351" s="10">
        <f>SUM(Z1351:AK1351)</f>
        <v>0</v>
      </c>
      <c r="BA1351" s="10">
        <v>60</v>
      </c>
      <c r="BB1351" s="10">
        <f t="shared" si="390"/>
        <v>-20.599999999999994</v>
      </c>
      <c r="BC1351" s="10">
        <f t="shared" si="391"/>
        <v>-5.1499999999999986</v>
      </c>
      <c r="BD1351" s="10">
        <f t="shared" si="392"/>
        <v>111.86</v>
      </c>
      <c r="BE1351" s="10">
        <f t="shared" si="387"/>
        <v>-80.599999999999994</v>
      </c>
      <c r="BF1351" s="2" t="s">
        <v>119</v>
      </c>
      <c r="BG1351" s="10">
        <f t="shared" si="393"/>
        <v>3.2037500000000003</v>
      </c>
      <c r="BH1351" s="36" t="s">
        <v>118</v>
      </c>
      <c r="BI1351" s="39" t="str">
        <f t="shared" si="394"/>
        <v/>
      </c>
      <c r="BJ1351" s="39" t="str">
        <f t="shared" si="395"/>
        <v/>
      </c>
      <c r="BK1351" s="16">
        <f>SUM(AR1351:AX1351)</f>
        <v>189.01999999999998</v>
      </c>
      <c r="BL1351" s="10">
        <f>SUM(AL1351:AQ1351)</f>
        <v>15.63</v>
      </c>
      <c r="BM1351" s="12">
        <f t="shared" si="396"/>
        <v>1.6897908099409975</v>
      </c>
      <c r="BN1351" s="12">
        <f t="shared" si="396"/>
        <v>0.13972823171821921</v>
      </c>
      <c r="BO1351" s="9">
        <f t="shared" si="397"/>
        <v>25.630000000000003</v>
      </c>
      <c r="BP1351" s="39" t="str">
        <f t="shared" si="398"/>
        <v/>
      </c>
      <c r="BQ1351" s="147"/>
      <c r="BR1351" s="9">
        <f t="shared" si="399"/>
        <v>0</v>
      </c>
      <c r="BS1351" s="9">
        <f t="shared" si="400"/>
        <v>0</v>
      </c>
      <c r="BT1351" s="9">
        <f t="shared" si="401"/>
        <v>0</v>
      </c>
      <c r="BU1351" s="9" t="str">
        <f>IFERROR(_xlfn.XLOOKUP(D1351,Sheet1!B:B,Sheet1!L:L),"")</f>
        <v/>
      </c>
      <c r="BV1351" s="9" t="e">
        <f>_xlfn.XLOOKUP(BU1351,Sheet1!S:S,Sheet1!T:T)</f>
        <v>#N/A</v>
      </c>
      <c r="BW1351" s="9" t="e">
        <f>_xlfn.XLOOKUP(D1351,Sheet1!B:B,Sheet1!M:M)</f>
        <v>#N/A</v>
      </c>
      <c r="BZ1351" s="108">
        <f t="shared" si="402"/>
        <v>31.260000000000005</v>
      </c>
      <c r="CB1351" s="12">
        <f>AW1351/AY1351</f>
        <v>0.72054353656356152</v>
      </c>
      <c r="CC1351" s="12">
        <f>AX1351/AY1351</f>
        <v>0.27945646343643843</v>
      </c>
      <c r="CG1351" s="1" t="str">
        <f>IF(BO1351&lt;80,"Below 80",
IF(BO1351&lt;=120,"80-120",
IF(BO1351&lt;=200,"&gt; 120-200",
IF(BO1351&lt;=300,"&gt;200-300",
IF(BO1351&lt;=500,"&gt;300-500",
"&gt;500")))))</f>
        <v>Below 80</v>
      </c>
      <c r="CH1351" s="1" t="str">
        <f>IFERROR(_xlfn.XLOOKUP(CG1351,Scenario!M:M,Scenario!N:N),"")</f>
        <v/>
      </c>
      <c r="CI1351" s="1" t="str">
        <f t="shared" si="403"/>
        <v>Yes</v>
      </c>
      <c r="CJ1351" s="75">
        <v>21.26</v>
      </c>
    </row>
    <row r="1352" spans="1:88" hidden="1">
      <c r="A1352" s="2">
        <v>1351</v>
      </c>
      <c r="B1352" s="2">
        <v>2025</v>
      </c>
      <c r="C1352" s="1">
        <v>0</v>
      </c>
      <c r="D1352" s="37" t="str">
        <v>0015g00001VAV1yAAH</v>
      </c>
      <c r="E1352" s="37" t="str">
        <v>Arth Steels</v>
      </c>
      <c r="F1352" s="37" t="str">
        <v>UTTAR PRADESH</v>
      </c>
      <c r="G1352" s="37" t="str">
        <v>LUCKNOW</v>
      </c>
      <c r="H1352" s="37" t="str">
        <v>Bakshi Ka Talab</v>
      </c>
      <c r="I1352" s="37" t="str">
        <v>SHREE LAKSHMAN ROLLING MILL (INDIA) LLP</v>
      </c>
      <c r="J1352" s="37" t="str">
        <v>Ashutosh Shukla</v>
      </c>
      <c r="K1352" s="37">
        <v>0</v>
      </c>
      <c r="L1352" s="37" t="str">
        <v>C12815</v>
      </c>
      <c r="M1352" s="37" t="str">
        <v>North</v>
      </c>
      <c r="N1352" s="2">
        <v>226022</v>
      </c>
      <c r="O1352" s="2">
        <v>0</v>
      </c>
      <c r="P1352" s="2">
        <v>0</v>
      </c>
      <c r="Q1352" s="2" t="str">
        <v>Aug'25</v>
      </c>
      <c r="R1352" s="2">
        <v>2026</v>
      </c>
      <c r="S1352" s="1">
        <v>0</v>
      </c>
      <c r="T1352" s="2" t="str">
        <v/>
      </c>
      <c r="U1352" s="12">
        <v>0</v>
      </c>
      <c r="V1352" s="1" t="str">
        <v>Potential Not updated</v>
      </c>
      <c r="W1352" s="13">
        <v>0</v>
      </c>
      <c r="X1352" s="13">
        <v>0</v>
      </c>
      <c r="Y1352" s="13">
        <v>0</v>
      </c>
      <c r="Z1352" s="13">
        <v>0</v>
      </c>
      <c r="AA1352" s="13">
        <v>0</v>
      </c>
      <c r="AB1352" s="13">
        <v>0</v>
      </c>
      <c r="AC1352" s="13">
        <v>0</v>
      </c>
      <c r="AD1352" s="13">
        <v>0</v>
      </c>
      <c r="AE1352" s="13">
        <v>0</v>
      </c>
      <c r="AF1352" s="13">
        <v>0</v>
      </c>
      <c r="AG1352" s="13">
        <v>0</v>
      </c>
      <c r="AH1352" s="13">
        <v>0</v>
      </c>
      <c r="AI1352" s="13">
        <v>0</v>
      </c>
      <c r="AJ1352" s="13">
        <v>0</v>
      </c>
      <c r="AK1352" s="13">
        <v>0</v>
      </c>
      <c r="AL1352" s="13">
        <v>0</v>
      </c>
      <c r="AM1352" s="13">
        <v>0</v>
      </c>
      <c r="AN1352" s="13">
        <v>0</v>
      </c>
      <c r="AO1352" s="13">
        <v>0</v>
      </c>
      <c r="AP1352" s="13">
        <v>7.08</v>
      </c>
      <c r="AQ1352" s="13">
        <v>0</v>
      </c>
      <c r="AR1352" s="13">
        <v>0</v>
      </c>
      <c r="AS1352" s="13">
        <v>0</v>
      </c>
      <c r="AT1352" s="13">
        <v>0</v>
      </c>
      <c r="AU1352" s="13">
        <v>0</v>
      </c>
      <c r="AV1352" s="13">
        <v>0</v>
      </c>
      <c r="AW1352" s="16">
        <f t="shared" si="388"/>
        <v>7.08</v>
      </c>
      <c r="AX1352" s="16">
        <v>14.16</v>
      </c>
      <c r="AY1352" s="10">
        <f t="shared" si="389"/>
        <v>21.240000000000002</v>
      </c>
      <c r="AZ1352" s="10">
        <f>SUM(Z1352:AK1352)</f>
        <v>0</v>
      </c>
      <c r="BA1352" s="10"/>
      <c r="BB1352" s="10">
        <f t="shared" si="390"/>
        <v>-7.08</v>
      </c>
      <c r="BC1352" s="10">
        <f t="shared" si="391"/>
        <v>-1.77</v>
      </c>
      <c r="BD1352" s="10">
        <f t="shared" si="392"/>
        <v>21.240000000000002</v>
      </c>
      <c r="BE1352" s="10">
        <f t="shared" si="387"/>
        <v>-7.08</v>
      </c>
      <c r="BF1352" s="2" t="s">
        <v>119</v>
      </c>
      <c r="BG1352" s="10">
        <f t="shared" si="393"/>
        <v>0.88500000000000001</v>
      </c>
      <c r="BH1352" s="36" t="s">
        <v>118</v>
      </c>
      <c r="BI1352" s="39" t="str">
        <f t="shared" si="394"/>
        <v/>
      </c>
      <c r="BJ1352" s="39" t="str">
        <f t="shared" si="395"/>
        <v/>
      </c>
      <c r="BK1352" s="16">
        <f>SUM(AR1352:AX1352)</f>
        <v>21.240000000000002</v>
      </c>
      <c r="BL1352" s="10">
        <f>SUM(AL1352:AQ1352)</f>
        <v>7.08</v>
      </c>
      <c r="BM1352" s="12">
        <f t="shared" si="396"/>
        <v>1</v>
      </c>
      <c r="BN1352" s="12">
        <f t="shared" si="396"/>
        <v>0.33333333333333331</v>
      </c>
      <c r="BO1352" s="9">
        <f t="shared" si="397"/>
        <v>7.08</v>
      </c>
      <c r="BP1352" s="39" t="str">
        <f t="shared" si="398"/>
        <v/>
      </c>
      <c r="BQ1352" s="147"/>
      <c r="BR1352" s="9">
        <f t="shared" si="399"/>
        <v>0</v>
      </c>
      <c r="BS1352" s="9">
        <f t="shared" si="400"/>
        <v>0</v>
      </c>
      <c r="BT1352" s="9">
        <f t="shared" si="401"/>
        <v>0</v>
      </c>
      <c r="BU1352" s="9" t="str">
        <f>IFERROR(_xlfn.XLOOKUP(D1352,Sheet1!B:B,Sheet1!L:L),"")</f>
        <v/>
      </c>
      <c r="BV1352" s="9" t="e">
        <f>_xlfn.XLOOKUP(BU1352,Sheet1!S:S,Sheet1!T:T)</f>
        <v>#N/A</v>
      </c>
      <c r="BW1352" s="9" t="e">
        <f>_xlfn.XLOOKUP(D1352,Sheet1!B:B,Sheet1!M:M)</f>
        <v>#N/A</v>
      </c>
      <c r="BZ1352" s="108">
        <f t="shared" si="402"/>
        <v>14.160000000000002</v>
      </c>
      <c r="CB1352" s="12">
        <f>AW1352/AY1352</f>
        <v>0.33333333333333331</v>
      </c>
      <c r="CC1352" s="12">
        <f>AX1352/AY1352</f>
        <v>0.66666666666666663</v>
      </c>
      <c r="CG1352" s="1" t="str">
        <f>IF(BO1352&lt;80,"Below 80",
IF(BO1352&lt;=120,"80-120",
IF(BO1352&lt;=200,"&gt; 120-200",
IF(BO1352&lt;=300,"&gt;200-300",
IF(BO1352&lt;=500,"&gt;300-500",
"&gt;500")))))</f>
        <v>Below 80</v>
      </c>
      <c r="CH1352" s="1" t="str">
        <f>IFERROR(_xlfn.XLOOKUP(CG1352,Scenario!M:M,Scenario!N:N),"")</f>
        <v/>
      </c>
      <c r="CI1352" s="1" t="str">
        <f t="shared" si="403"/>
        <v>No</v>
      </c>
      <c r="CJ1352" s="75">
        <v>14.16</v>
      </c>
    </row>
    <row r="1353" spans="1:88" hidden="1">
      <c r="A1353" s="2">
        <v>1352</v>
      </c>
      <c r="B1353" s="2">
        <v>2025</v>
      </c>
      <c r="C1353" s="1">
        <v>0</v>
      </c>
      <c r="D1353" s="37" t="str">
        <v>0015g00001UBHkwAAH</v>
      </c>
      <c r="E1353" s="37" t="str">
        <v>Anand Trading Co.</v>
      </c>
      <c r="F1353" s="37" t="str">
        <v>UTTAR PRADESH</v>
      </c>
      <c r="G1353" s="37" t="str">
        <v>MATHURA</v>
      </c>
      <c r="H1353" s="37" t="str">
        <v>Bhadrsa</v>
      </c>
      <c r="I1353" s="37" t="str">
        <v>DINESH STEEL PRIVATE LIMITED</v>
      </c>
      <c r="J1353" s="37" t="str">
        <v>Pankaj Garg</v>
      </c>
      <c r="K1353" s="37">
        <v>0</v>
      </c>
      <c r="L1353" s="37" t="str">
        <v>C12820</v>
      </c>
      <c r="M1353" s="37" t="str">
        <v>North</v>
      </c>
      <c r="N1353" s="2">
        <v>209402</v>
      </c>
      <c r="O1353" s="2">
        <v>0</v>
      </c>
      <c r="P1353" s="2">
        <v>8896781121</v>
      </c>
      <c r="Q1353" s="2" t="str">
        <v>Aug'25</v>
      </c>
      <c r="R1353" s="2">
        <v>2026</v>
      </c>
      <c r="S1353" s="1">
        <v>0</v>
      </c>
      <c r="T1353" s="2">
        <v>60</v>
      </c>
      <c r="U1353" s="12">
        <v>0</v>
      </c>
      <c r="V1353" s="1" t="str">
        <v>Challenger</v>
      </c>
      <c r="W1353" s="13">
        <v>0</v>
      </c>
      <c r="X1353" s="13">
        <v>0</v>
      </c>
      <c r="Y1353" s="13">
        <v>0</v>
      </c>
      <c r="Z1353" s="13">
        <v>0</v>
      </c>
      <c r="AA1353" s="13">
        <v>0</v>
      </c>
      <c r="AB1353" s="13">
        <v>0</v>
      </c>
      <c r="AC1353" s="13">
        <v>0</v>
      </c>
      <c r="AD1353" s="13">
        <v>0</v>
      </c>
      <c r="AE1353" s="13">
        <v>0</v>
      </c>
      <c r="AF1353" s="13">
        <v>0</v>
      </c>
      <c r="AG1353" s="13">
        <v>0</v>
      </c>
      <c r="AH1353" s="13">
        <v>0</v>
      </c>
      <c r="AI1353" s="13">
        <v>0</v>
      </c>
      <c r="AJ1353" s="13">
        <v>0</v>
      </c>
      <c r="AK1353" s="13">
        <v>0</v>
      </c>
      <c r="AL1353" s="13">
        <v>0</v>
      </c>
      <c r="AM1353" s="13">
        <v>0</v>
      </c>
      <c r="AN1353" s="13">
        <v>0</v>
      </c>
      <c r="AO1353" s="13">
        <v>0</v>
      </c>
      <c r="AP1353" s="13">
        <v>12.78</v>
      </c>
      <c r="AQ1353" s="13">
        <v>0</v>
      </c>
      <c r="AR1353" s="13">
        <v>0</v>
      </c>
      <c r="AS1353" s="13">
        <v>0</v>
      </c>
      <c r="AT1353" s="13">
        <v>0</v>
      </c>
      <c r="AU1353" s="13">
        <v>0</v>
      </c>
      <c r="AV1353" s="13">
        <v>0</v>
      </c>
      <c r="AW1353" s="16">
        <f t="shared" si="388"/>
        <v>12.78</v>
      </c>
      <c r="AX1353" s="16">
        <v>25.56</v>
      </c>
      <c r="AY1353" s="10">
        <f t="shared" si="389"/>
        <v>38.339999999999996</v>
      </c>
      <c r="AZ1353" s="10">
        <f>SUM(Z1353:AK1353)</f>
        <v>0</v>
      </c>
      <c r="BA1353" s="10">
        <v>13</v>
      </c>
      <c r="BB1353" s="10">
        <f t="shared" si="390"/>
        <v>0.22000000000000064</v>
      </c>
      <c r="BC1353" s="10">
        <f t="shared" si="391"/>
        <v>5.500000000000016E-2</v>
      </c>
      <c r="BD1353" s="10">
        <f t="shared" si="392"/>
        <v>38.339999999999996</v>
      </c>
      <c r="BE1353" s="10">
        <f t="shared" si="387"/>
        <v>-12.78</v>
      </c>
      <c r="BF1353" s="2" t="s">
        <v>119</v>
      </c>
      <c r="BG1353" s="10">
        <f t="shared" si="393"/>
        <v>1.5974999999999999</v>
      </c>
      <c r="BH1353" s="36" t="s">
        <v>118</v>
      </c>
      <c r="BI1353" s="39" t="str">
        <f t="shared" si="394"/>
        <v/>
      </c>
      <c r="BJ1353" s="39" t="str">
        <f t="shared" si="395"/>
        <v/>
      </c>
      <c r="BK1353" s="16">
        <f>SUM(AR1353:AX1353)</f>
        <v>38.339999999999996</v>
      </c>
      <c r="BL1353" s="10">
        <f>SUM(AL1353:AQ1353)</f>
        <v>12.78</v>
      </c>
      <c r="BM1353" s="12">
        <f t="shared" si="396"/>
        <v>1</v>
      </c>
      <c r="BN1353" s="12">
        <f t="shared" si="396"/>
        <v>0.33333333333333337</v>
      </c>
      <c r="BO1353" s="9">
        <f t="shared" si="397"/>
        <v>12.78</v>
      </c>
      <c r="BP1353" s="39" t="str">
        <f t="shared" si="398"/>
        <v/>
      </c>
      <c r="BR1353" s="9">
        <f t="shared" si="399"/>
        <v>0</v>
      </c>
      <c r="BS1353" s="9">
        <f t="shared" si="400"/>
        <v>0</v>
      </c>
      <c r="BT1353" s="9">
        <f t="shared" si="401"/>
        <v>0</v>
      </c>
      <c r="BU1353" s="9" t="str">
        <f>IFERROR(_xlfn.XLOOKUP(D1353,Sheet1!B:B,Sheet1!L:L),"")</f>
        <v/>
      </c>
      <c r="BV1353" s="9" t="e">
        <f>_xlfn.XLOOKUP(BU1353,Sheet1!S:S,Sheet1!T:T)</f>
        <v>#N/A</v>
      </c>
      <c r="BW1353" s="9" t="e">
        <f>_xlfn.XLOOKUP(D1353,Sheet1!B:B,Sheet1!M:M)</f>
        <v>#N/A</v>
      </c>
      <c r="BZ1353" s="108">
        <f t="shared" si="402"/>
        <v>25.559999999999995</v>
      </c>
      <c r="CB1353" s="12">
        <f>AW1353/AY1353</f>
        <v>0.33333333333333337</v>
      </c>
      <c r="CC1353" s="12">
        <f>AX1353/AY1353</f>
        <v>0.66666666666666674</v>
      </c>
      <c r="CG1353" s="1" t="str">
        <f>IF(BO1353&lt;80,"Below 80",
IF(BO1353&lt;=120,"80-120",
IF(BO1353&lt;=200,"&gt; 120-200",
IF(BO1353&lt;=300,"&gt;200-300",
IF(BO1353&lt;=500,"&gt;300-500",
"&gt;500")))))</f>
        <v>Below 80</v>
      </c>
      <c r="CH1353" s="1" t="str">
        <f>IFERROR(_xlfn.XLOOKUP(CG1353,Scenario!M:M,Scenario!N:N),"")</f>
        <v/>
      </c>
      <c r="CI1353" s="1" t="str">
        <f t="shared" si="403"/>
        <v>Yes</v>
      </c>
      <c r="CJ1353" s="75">
        <v>25.56</v>
      </c>
    </row>
    <row r="1354" spans="1:88" hidden="1">
      <c r="A1354" s="2">
        <v>1353</v>
      </c>
      <c r="B1354" s="2">
        <v>2025</v>
      </c>
      <c r="C1354" s="1">
        <v>0</v>
      </c>
      <c r="D1354" s="37" t="str">
        <v>001fw0000054UMVAA2</v>
      </c>
      <c r="E1354" s="37" t="str">
        <v>MANJU TRADERS</v>
      </c>
      <c r="F1354" s="37" t="str">
        <v>BIHAR</v>
      </c>
      <c r="G1354" s="37" t="str">
        <v>SAHARSA</v>
      </c>
      <c r="H1354" s="37">
        <v>0</v>
      </c>
      <c r="I1354" s="37" t="str">
        <v>KHARAKIA METALS PRIVATE LIMITED</v>
      </c>
      <c r="J1354" s="37" t="str">
        <v>Praveen Kumar</v>
      </c>
      <c r="K1354" s="37">
        <v>0</v>
      </c>
      <c r="L1354" s="37" t="str">
        <v>001J100000VnUoRIAV</v>
      </c>
      <c r="M1354" s="37" t="str">
        <v>East</v>
      </c>
      <c r="N1354" s="2">
        <v>852221</v>
      </c>
      <c r="O1354" s="2" t="str">
        <v>10BPTPK1660M1ZO</v>
      </c>
      <c r="P1354" s="2">
        <v>9570102227</v>
      </c>
      <c r="Q1354" s="2" t="str">
        <v>Aug'25</v>
      </c>
      <c r="R1354" s="2">
        <v>2026</v>
      </c>
      <c r="S1354" s="1">
        <v>0</v>
      </c>
      <c r="T1354" s="2">
        <v>50</v>
      </c>
      <c r="U1354" s="12">
        <v>0.08</v>
      </c>
      <c r="V1354" s="1" t="str">
        <v>Minor</v>
      </c>
      <c r="W1354" s="13">
        <v>0</v>
      </c>
      <c r="X1354" s="13">
        <v>0</v>
      </c>
      <c r="Y1354" s="13">
        <v>0</v>
      </c>
      <c r="Z1354" s="13">
        <v>0</v>
      </c>
      <c r="AA1354" s="13">
        <v>0</v>
      </c>
      <c r="AB1354" s="13">
        <v>0</v>
      </c>
      <c r="AC1354" s="13">
        <v>0</v>
      </c>
      <c r="AD1354" s="13">
        <v>0</v>
      </c>
      <c r="AE1354" s="13">
        <v>0</v>
      </c>
      <c r="AF1354" s="13">
        <v>0</v>
      </c>
      <c r="AG1354" s="13">
        <v>0</v>
      </c>
      <c r="AH1354" s="13">
        <v>0</v>
      </c>
      <c r="AI1354" s="13">
        <v>0</v>
      </c>
      <c r="AJ1354" s="13">
        <v>0</v>
      </c>
      <c r="AK1354" s="13">
        <v>0</v>
      </c>
      <c r="AL1354" s="13">
        <v>0</v>
      </c>
      <c r="AM1354" s="13">
        <v>0</v>
      </c>
      <c r="AN1354" s="13">
        <v>0</v>
      </c>
      <c r="AO1354" s="13">
        <v>0</v>
      </c>
      <c r="AP1354" s="13">
        <v>12</v>
      </c>
      <c r="AQ1354" s="13">
        <v>0</v>
      </c>
      <c r="AR1354" s="13">
        <v>0</v>
      </c>
      <c r="AS1354" s="13">
        <v>0</v>
      </c>
      <c r="AT1354" s="13">
        <v>6</v>
      </c>
      <c r="AU1354" s="13">
        <v>6</v>
      </c>
      <c r="AV1354" s="13">
        <v>0</v>
      </c>
      <c r="AW1354" s="16">
        <f t="shared" si="388"/>
        <v>24</v>
      </c>
      <c r="AX1354" s="16">
        <v>24</v>
      </c>
      <c r="AY1354" s="10">
        <f t="shared" si="389"/>
        <v>48</v>
      </c>
      <c r="AZ1354" s="10">
        <f>SUM(Z1354:AK1354)</f>
        <v>0</v>
      </c>
      <c r="BA1354" s="10">
        <f>AY1354</f>
        <v>48</v>
      </c>
      <c r="BB1354" s="10">
        <f t="shared" si="390"/>
        <v>24</v>
      </c>
      <c r="BC1354" s="10">
        <f t="shared" si="391"/>
        <v>6</v>
      </c>
      <c r="BD1354" s="10">
        <f t="shared" si="392"/>
        <v>48</v>
      </c>
      <c r="BE1354" s="10">
        <f t="shared" si="387"/>
        <v>-24</v>
      </c>
      <c r="BF1354" s="2" t="s">
        <v>119</v>
      </c>
      <c r="BG1354" s="10">
        <f t="shared" si="393"/>
        <v>1.5</v>
      </c>
      <c r="BH1354" s="36" t="s">
        <v>118</v>
      </c>
      <c r="BI1354" s="39" t="str">
        <f t="shared" si="394"/>
        <v/>
      </c>
      <c r="BJ1354" s="39" t="str">
        <f t="shared" si="395"/>
        <v/>
      </c>
      <c r="BK1354" s="16">
        <f>SUM(AR1354:AX1354)</f>
        <v>60</v>
      </c>
      <c r="BL1354" s="10">
        <f>SUM(AL1354:AQ1354)</f>
        <v>12</v>
      </c>
      <c r="BM1354" s="12">
        <f t="shared" si="396"/>
        <v>1.25</v>
      </c>
      <c r="BN1354" s="12">
        <f t="shared" si="396"/>
        <v>0.25</v>
      </c>
      <c r="BO1354" s="9">
        <f t="shared" si="397"/>
        <v>12</v>
      </c>
      <c r="BP1354" s="39" t="str">
        <f t="shared" si="398"/>
        <v/>
      </c>
      <c r="BQ1354" s="147"/>
      <c r="BR1354" s="9">
        <f t="shared" si="399"/>
        <v>0</v>
      </c>
      <c r="BS1354" s="9">
        <f t="shared" si="400"/>
        <v>0</v>
      </c>
      <c r="BT1354" s="9">
        <f t="shared" si="401"/>
        <v>0</v>
      </c>
      <c r="BU1354" s="9" t="str">
        <f>IFERROR(_xlfn.XLOOKUP(D1354,Sheet1!B:B,Sheet1!L:L),"")</f>
        <v/>
      </c>
      <c r="BV1354" s="9" t="e">
        <f>_xlfn.XLOOKUP(BU1354,Sheet1!S:S,Sheet1!T:T)</f>
        <v>#N/A</v>
      </c>
      <c r="BW1354" s="9" t="e">
        <f>_xlfn.XLOOKUP(D1354,Sheet1!B:B,Sheet1!M:M)</f>
        <v>#N/A</v>
      </c>
      <c r="BZ1354" s="108">
        <f t="shared" si="402"/>
        <v>24</v>
      </c>
      <c r="CB1354" s="12">
        <f>AW1354/AY1354</f>
        <v>0.5</v>
      </c>
      <c r="CC1354" s="12">
        <f>AX1354/AY1354</f>
        <v>0.5</v>
      </c>
      <c r="CG1354" s="1" t="str">
        <f>IF(BO1354&lt;80,"Below 80",
IF(BO1354&lt;=120,"80-120",
IF(BO1354&lt;=200,"&gt; 120-200",
IF(BO1354&lt;=300,"&gt;200-300",
IF(BO1354&lt;=500,"&gt;300-500",
"&gt;500")))))</f>
        <v>Below 80</v>
      </c>
      <c r="CH1354" s="1" t="str">
        <f>IFERROR(_xlfn.XLOOKUP(CG1354,Scenario!M:M,Scenario!N:N),"")</f>
        <v/>
      </c>
      <c r="CI1354" s="1" t="str">
        <f t="shared" si="403"/>
        <v>Yes</v>
      </c>
      <c r="CJ1354" s="75">
        <v>24</v>
      </c>
    </row>
    <row r="1355" spans="1:88" hidden="1">
      <c r="A1355" s="2">
        <v>1354</v>
      </c>
      <c r="B1355" s="2">
        <v>2025</v>
      </c>
      <c r="C1355" s="1">
        <v>0</v>
      </c>
      <c r="D1355" s="37" t="str">
        <v>001fw0000054RupAAE</v>
      </c>
      <c r="E1355" s="37" t="str">
        <v>M/S KHUSHABU ENTERPRISES</v>
      </c>
      <c r="F1355" s="37" t="str">
        <v>BIHAR</v>
      </c>
      <c r="G1355" s="37" t="str">
        <v>MUZAFFARPUR</v>
      </c>
      <c r="H1355" s="37">
        <v>0</v>
      </c>
      <c r="I1355" s="37" t="str">
        <v>KHARAKIA METALS PRIVATE LIMITED</v>
      </c>
      <c r="J1355" s="37" t="str">
        <v>Punit Kumar</v>
      </c>
      <c r="K1355" s="37">
        <v>0</v>
      </c>
      <c r="L1355" s="37" t="str">
        <v>001J100000VnUoRIAV</v>
      </c>
      <c r="M1355" s="37" t="str">
        <v>East</v>
      </c>
      <c r="N1355" s="2">
        <v>842002</v>
      </c>
      <c r="O1355" s="2" t="str">
        <v>10BDEPM2030C2ZK</v>
      </c>
      <c r="P1355" s="2">
        <v>7319991915</v>
      </c>
      <c r="Q1355" s="2" t="str">
        <v>Aug'25</v>
      </c>
      <c r="R1355" s="2">
        <v>2026</v>
      </c>
      <c r="S1355" s="1">
        <v>0</v>
      </c>
      <c r="T1355" s="2">
        <v>100</v>
      </c>
      <c r="U1355" s="12">
        <v>0.02</v>
      </c>
      <c r="V1355" s="1" t="str">
        <v>Challenger</v>
      </c>
      <c r="W1355" s="13">
        <v>0</v>
      </c>
      <c r="X1355" s="13">
        <v>0</v>
      </c>
      <c r="Y1355" s="13">
        <v>0</v>
      </c>
      <c r="Z1355" s="13">
        <v>0</v>
      </c>
      <c r="AA1355" s="13">
        <v>0</v>
      </c>
      <c r="AB1355" s="13">
        <v>0</v>
      </c>
      <c r="AC1355" s="13">
        <v>0</v>
      </c>
      <c r="AD1355" s="13">
        <v>0</v>
      </c>
      <c r="AE1355" s="13">
        <v>0</v>
      </c>
      <c r="AF1355" s="13">
        <v>0</v>
      </c>
      <c r="AG1355" s="13">
        <v>0</v>
      </c>
      <c r="AH1355" s="13">
        <v>0</v>
      </c>
      <c r="AI1355" s="13">
        <v>0</v>
      </c>
      <c r="AJ1355" s="13">
        <v>0</v>
      </c>
      <c r="AK1355" s="13">
        <v>0</v>
      </c>
      <c r="AL1355" s="13">
        <v>0</v>
      </c>
      <c r="AM1355" s="13">
        <v>0</v>
      </c>
      <c r="AN1355" s="13">
        <v>0</v>
      </c>
      <c r="AO1355" s="13">
        <v>0</v>
      </c>
      <c r="AP1355" s="13">
        <v>12</v>
      </c>
      <c r="AQ1355" s="13">
        <v>0</v>
      </c>
      <c r="AR1355" s="13">
        <v>0</v>
      </c>
      <c r="AS1355" s="13">
        <v>0</v>
      </c>
      <c r="AT1355" s="13">
        <v>0</v>
      </c>
      <c r="AU1355" s="13">
        <v>0</v>
      </c>
      <c r="AV1355" s="13">
        <v>6</v>
      </c>
      <c r="AW1355" s="16">
        <f t="shared" si="388"/>
        <v>12</v>
      </c>
      <c r="AX1355" s="16">
        <v>24</v>
      </c>
      <c r="AY1355" s="10">
        <f t="shared" si="389"/>
        <v>36</v>
      </c>
      <c r="AZ1355" s="10">
        <f>SUM(Z1355:AK1355)</f>
        <v>0</v>
      </c>
      <c r="BA1355" s="10">
        <f>AY1355</f>
        <v>36</v>
      </c>
      <c r="BB1355" s="10">
        <f t="shared" si="390"/>
        <v>24</v>
      </c>
      <c r="BC1355" s="10">
        <f t="shared" si="391"/>
        <v>6</v>
      </c>
      <c r="BD1355" s="10">
        <f t="shared" si="392"/>
        <v>36</v>
      </c>
      <c r="BE1355" s="10">
        <f t="shared" si="387"/>
        <v>-12</v>
      </c>
      <c r="BF1355" s="2" t="s">
        <v>119</v>
      </c>
      <c r="BG1355" s="10">
        <f t="shared" si="393"/>
        <v>1.5</v>
      </c>
      <c r="BH1355" s="36" t="s">
        <v>118</v>
      </c>
      <c r="BI1355" s="39" t="str">
        <f t="shared" si="394"/>
        <v/>
      </c>
      <c r="BJ1355" s="39" t="str">
        <f t="shared" si="395"/>
        <v/>
      </c>
      <c r="BK1355" s="16">
        <f>SUM(AR1355:AX1355)</f>
        <v>42</v>
      </c>
      <c r="BL1355" s="10">
        <f>SUM(AL1355:AQ1355)</f>
        <v>12</v>
      </c>
      <c r="BM1355" s="12">
        <f t="shared" si="396"/>
        <v>1.1666666666666667</v>
      </c>
      <c r="BN1355" s="12">
        <f t="shared" si="396"/>
        <v>0.33333333333333331</v>
      </c>
      <c r="BO1355" s="9">
        <f t="shared" si="397"/>
        <v>12</v>
      </c>
      <c r="BP1355" s="39" t="str">
        <f t="shared" si="398"/>
        <v/>
      </c>
      <c r="BQ1355" s="147"/>
      <c r="BR1355" s="9">
        <f t="shared" si="399"/>
        <v>0</v>
      </c>
      <c r="BS1355" s="9">
        <f t="shared" si="400"/>
        <v>0</v>
      </c>
      <c r="BT1355" s="9">
        <f t="shared" si="401"/>
        <v>0</v>
      </c>
      <c r="BU1355" s="9" t="str">
        <f>IFERROR(_xlfn.XLOOKUP(D1355,Sheet1!B:B,Sheet1!L:L),"")</f>
        <v/>
      </c>
      <c r="BV1355" s="9" t="e">
        <f>_xlfn.XLOOKUP(BU1355,Sheet1!S:S,Sheet1!T:T)</f>
        <v>#N/A</v>
      </c>
      <c r="BW1355" s="9" t="e">
        <f>_xlfn.XLOOKUP(D1355,Sheet1!B:B,Sheet1!M:M)</f>
        <v>#N/A</v>
      </c>
      <c r="BZ1355" s="108">
        <f t="shared" si="402"/>
        <v>24</v>
      </c>
      <c r="CB1355" s="12">
        <f>AW1355/AY1355</f>
        <v>0.33333333333333331</v>
      </c>
      <c r="CC1355" s="12">
        <f>AX1355/AY1355</f>
        <v>0.66666666666666663</v>
      </c>
      <c r="CG1355" s="1" t="str">
        <f>IF(BO1355&lt;80,"Below 80",
IF(BO1355&lt;=120,"80-120",
IF(BO1355&lt;=200,"&gt; 120-200",
IF(BO1355&lt;=300,"&gt;200-300",
IF(BO1355&lt;=500,"&gt;300-500",
"&gt;500")))))</f>
        <v>Below 80</v>
      </c>
      <c r="CH1355" s="1" t="str">
        <f>IFERROR(_xlfn.XLOOKUP(CG1355,Scenario!M:M,Scenario!N:N),"")</f>
        <v/>
      </c>
      <c r="CI1355" s="1" t="str">
        <f t="shared" si="403"/>
        <v>Yes</v>
      </c>
      <c r="CJ1355" s="75">
        <v>24</v>
      </c>
    </row>
    <row r="1356" spans="1:88" hidden="1">
      <c r="A1356" s="2">
        <v>1355</v>
      </c>
      <c r="B1356" s="2">
        <v>2025</v>
      </c>
      <c r="C1356" s="1">
        <v>0</v>
      </c>
      <c r="D1356" s="37" t="str">
        <v>001fw0000054MbsAAE</v>
      </c>
      <c r="E1356" s="37" t="str">
        <v>JAI MAHADEV ENTERPRISES</v>
      </c>
      <c r="F1356" s="37" t="str">
        <v>BIHAR</v>
      </c>
      <c r="G1356" s="37" t="str">
        <v>DARBHANGA</v>
      </c>
      <c r="H1356" s="37">
        <v>0</v>
      </c>
      <c r="I1356" s="37" t="str">
        <v>KHARAKIA METALS PRIVATE LIMITED</v>
      </c>
      <c r="J1356" s="37" t="str">
        <v>Punit Kumar</v>
      </c>
      <c r="K1356" s="37">
        <v>0</v>
      </c>
      <c r="L1356" s="37" t="str">
        <v>001J100000VnUoRIAV</v>
      </c>
      <c r="M1356" s="37" t="str">
        <v>East</v>
      </c>
      <c r="N1356" s="2">
        <v>846003</v>
      </c>
      <c r="O1356" s="2" t="str">
        <v>10BPZPJ4105E1Z6</v>
      </c>
      <c r="P1356" s="2">
        <v>8809102102</v>
      </c>
      <c r="Q1356" s="2" t="str">
        <v>Aug'25</v>
      </c>
      <c r="R1356" s="2">
        <v>2026</v>
      </c>
      <c r="S1356" s="1">
        <v>0</v>
      </c>
      <c r="T1356" s="2">
        <v>30</v>
      </c>
      <c r="U1356" s="12">
        <v>6.6666666666666666E-2</v>
      </c>
      <c r="V1356" s="1" t="str">
        <v>Minor</v>
      </c>
      <c r="W1356" s="13">
        <v>0</v>
      </c>
      <c r="X1356" s="13">
        <v>0</v>
      </c>
      <c r="Y1356" s="13">
        <v>0</v>
      </c>
      <c r="Z1356" s="13">
        <v>0</v>
      </c>
      <c r="AA1356" s="13">
        <v>0</v>
      </c>
      <c r="AB1356" s="13">
        <v>0</v>
      </c>
      <c r="AC1356" s="13">
        <v>0</v>
      </c>
      <c r="AD1356" s="13">
        <v>0</v>
      </c>
      <c r="AE1356" s="13">
        <v>0</v>
      </c>
      <c r="AF1356" s="13">
        <v>0</v>
      </c>
      <c r="AG1356" s="13">
        <v>0</v>
      </c>
      <c r="AH1356" s="13">
        <v>0</v>
      </c>
      <c r="AI1356" s="13">
        <v>0</v>
      </c>
      <c r="AJ1356" s="13">
        <v>0</v>
      </c>
      <c r="AK1356" s="13">
        <v>0</v>
      </c>
      <c r="AL1356" s="13">
        <v>0</v>
      </c>
      <c r="AM1356" s="13">
        <v>0</v>
      </c>
      <c r="AN1356" s="13">
        <v>0</v>
      </c>
      <c r="AO1356" s="13">
        <v>0</v>
      </c>
      <c r="AP1356" s="13">
        <v>12</v>
      </c>
      <c r="AQ1356" s="13">
        <v>12</v>
      </c>
      <c r="AR1356" s="13">
        <v>0</v>
      </c>
      <c r="AS1356" s="13">
        <v>0</v>
      </c>
      <c r="AT1356" s="13">
        <v>0</v>
      </c>
      <c r="AU1356" s="13">
        <v>6</v>
      </c>
      <c r="AV1356" s="13">
        <v>0</v>
      </c>
      <c r="AW1356" s="16">
        <f t="shared" si="388"/>
        <v>30</v>
      </c>
      <c r="AX1356" s="16">
        <v>48</v>
      </c>
      <c r="AY1356" s="10">
        <f t="shared" si="389"/>
        <v>78</v>
      </c>
      <c r="AZ1356" s="10">
        <f>SUM(Z1356:AK1356)</f>
        <v>0</v>
      </c>
      <c r="BA1356" s="10">
        <f>AY1356</f>
        <v>78</v>
      </c>
      <c r="BB1356" s="10">
        <f t="shared" si="390"/>
        <v>48</v>
      </c>
      <c r="BC1356" s="10">
        <f t="shared" si="391"/>
        <v>12</v>
      </c>
      <c r="BD1356" s="10">
        <f t="shared" si="392"/>
        <v>78</v>
      </c>
      <c r="BE1356" s="10">
        <f t="shared" si="387"/>
        <v>-30</v>
      </c>
      <c r="BF1356" s="2" t="s">
        <v>119</v>
      </c>
      <c r="BG1356" s="10">
        <f t="shared" si="393"/>
        <v>3</v>
      </c>
      <c r="BH1356" s="36" t="s">
        <v>118</v>
      </c>
      <c r="BI1356" s="39" t="str">
        <f t="shared" si="394"/>
        <v/>
      </c>
      <c r="BJ1356" s="39" t="str">
        <f t="shared" si="395"/>
        <v/>
      </c>
      <c r="BK1356" s="16">
        <f>SUM(AR1356:AX1356)</f>
        <v>84</v>
      </c>
      <c r="BL1356" s="10">
        <f>SUM(AL1356:AQ1356)</f>
        <v>24</v>
      </c>
      <c r="BM1356" s="12">
        <f t="shared" si="396"/>
        <v>1.0769230769230769</v>
      </c>
      <c r="BN1356" s="12">
        <f t="shared" si="396"/>
        <v>0.30769230769230771</v>
      </c>
      <c r="BO1356" s="9">
        <f t="shared" si="397"/>
        <v>24</v>
      </c>
      <c r="BP1356" s="39" t="str">
        <f t="shared" si="398"/>
        <v/>
      </c>
      <c r="BQ1356" s="147"/>
      <c r="BR1356" s="9">
        <f t="shared" si="399"/>
        <v>0</v>
      </c>
      <c r="BS1356" s="9">
        <f t="shared" si="400"/>
        <v>0</v>
      </c>
      <c r="BT1356" s="9">
        <f t="shared" si="401"/>
        <v>0</v>
      </c>
      <c r="BU1356" s="9" t="str">
        <f>IFERROR(_xlfn.XLOOKUP(D1356,Sheet1!B:B,Sheet1!L:L),"")</f>
        <v/>
      </c>
      <c r="BV1356" s="9" t="e">
        <f>_xlfn.XLOOKUP(BU1356,Sheet1!S:S,Sheet1!T:T)</f>
        <v>#N/A</v>
      </c>
      <c r="BW1356" s="9" t="e">
        <f>_xlfn.XLOOKUP(D1356,Sheet1!B:B,Sheet1!M:M)</f>
        <v>#N/A</v>
      </c>
      <c r="BZ1356" s="108">
        <f t="shared" si="402"/>
        <v>48</v>
      </c>
      <c r="CB1356" s="12">
        <f>AW1356/AY1356</f>
        <v>0.38461538461538464</v>
      </c>
      <c r="CC1356" s="12">
        <f>AX1356/AY1356</f>
        <v>0.61538461538461542</v>
      </c>
      <c r="CG1356" s="1" t="str">
        <f>IF(BO1356&lt;80,"Below 80",
IF(BO1356&lt;=120,"80-120",
IF(BO1356&lt;=200,"&gt; 120-200",
IF(BO1356&lt;=300,"&gt;200-300",
IF(BO1356&lt;=500,"&gt;300-500",
"&gt;500")))))</f>
        <v>Below 80</v>
      </c>
      <c r="CH1356" s="1" t="str">
        <f>IFERROR(_xlfn.XLOOKUP(CG1356,Scenario!M:M,Scenario!N:N),"")</f>
        <v/>
      </c>
      <c r="CI1356" s="1" t="str">
        <f t="shared" si="403"/>
        <v>Yes</v>
      </c>
      <c r="CJ1356" s="75">
        <v>48</v>
      </c>
    </row>
    <row r="1357" spans="1:88" hidden="1">
      <c r="A1357" s="2">
        <v>1356</v>
      </c>
      <c r="B1357" s="2">
        <v>2025</v>
      </c>
      <c r="C1357" s="1">
        <v>0</v>
      </c>
      <c r="D1357" s="37" t="str">
        <v>001J100000S0M0kIAF</v>
      </c>
      <c r="E1357" s="37" t="str">
        <v>PADMA DISTRIBUTORS</v>
      </c>
      <c r="F1357" s="37" t="str">
        <v>ODISHA</v>
      </c>
      <c r="G1357" s="37" t="str">
        <v>PURI</v>
      </c>
      <c r="H1357" s="37" t="str">
        <v>Nimapara</v>
      </c>
      <c r="I1357" s="37" t="str">
        <v>Niyati Udyog Private Limited</v>
      </c>
      <c r="J1357" s="37" t="str">
        <v>Bidyut Ranjan Mishra</v>
      </c>
      <c r="K1357" s="37">
        <v>0</v>
      </c>
      <c r="L1357" s="37" t="str">
        <v>C13293</v>
      </c>
      <c r="M1357" s="37" t="str">
        <v>Central</v>
      </c>
      <c r="N1357" s="2">
        <v>752106</v>
      </c>
      <c r="O1357" s="2" t="str">
        <v>21AAHFP8050A1ZS</v>
      </c>
      <c r="P1357" s="2">
        <v>9437010214</v>
      </c>
      <c r="Q1357" s="2" t="str">
        <v>Aug'25</v>
      </c>
      <c r="R1357" s="2">
        <v>2026</v>
      </c>
      <c r="S1357" s="1">
        <v>0</v>
      </c>
      <c r="T1357" s="2">
        <v>200</v>
      </c>
      <c r="U1357" s="12">
        <v>2.5899999999999999E-2</v>
      </c>
      <c r="V1357" s="1" t="str">
        <v>Challenger</v>
      </c>
      <c r="W1357" s="13">
        <v>0</v>
      </c>
      <c r="X1357" s="13">
        <v>0</v>
      </c>
      <c r="Y1357" s="13">
        <v>0</v>
      </c>
      <c r="Z1357" s="13">
        <v>0</v>
      </c>
      <c r="AA1357" s="13">
        <v>0</v>
      </c>
      <c r="AB1357" s="13">
        <v>0</v>
      </c>
      <c r="AC1357" s="13">
        <v>0</v>
      </c>
      <c r="AD1357" s="13">
        <v>0</v>
      </c>
      <c r="AE1357" s="13">
        <v>0</v>
      </c>
      <c r="AF1357" s="13">
        <v>0</v>
      </c>
      <c r="AG1357" s="13">
        <v>0</v>
      </c>
      <c r="AH1357" s="13">
        <v>0</v>
      </c>
      <c r="AI1357" s="13">
        <v>0</v>
      </c>
      <c r="AJ1357" s="13">
        <v>0</v>
      </c>
      <c r="AK1357" s="13">
        <v>0</v>
      </c>
      <c r="AL1357" s="13">
        <v>0</v>
      </c>
      <c r="AM1357" s="13">
        <v>0</v>
      </c>
      <c r="AN1357" s="13">
        <v>0</v>
      </c>
      <c r="AO1357" s="13">
        <v>0</v>
      </c>
      <c r="AP1357" s="13">
        <v>8.7100000000000009</v>
      </c>
      <c r="AQ1357" s="13">
        <v>2.09</v>
      </c>
      <c r="AR1357" s="13">
        <v>2.21</v>
      </c>
      <c r="AS1357" s="13">
        <v>6.21</v>
      </c>
      <c r="AT1357" s="13">
        <v>3.21</v>
      </c>
      <c r="AU1357" s="13">
        <v>4</v>
      </c>
      <c r="AV1357" s="13">
        <v>8.33</v>
      </c>
      <c r="AW1357" s="16">
        <f t="shared" si="388"/>
        <v>26.430000000000003</v>
      </c>
      <c r="AX1357" s="16">
        <v>26.020000000000003</v>
      </c>
      <c r="AY1357" s="10">
        <f t="shared" si="389"/>
        <v>52.45</v>
      </c>
      <c r="AZ1357" s="10">
        <f>SUM(Z1357:AK1357)</f>
        <v>0</v>
      </c>
      <c r="BA1357" s="10">
        <v>120</v>
      </c>
      <c r="BB1357" s="10">
        <f t="shared" si="390"/>
        <v>93.57</v>
      </c>
      <c r="BC1357" s="10">
        <f t="shared" si="391"/>
        <v>23.392499999999998</v>
      </c>
      <c r="BD1357" s="10">
        <f t="shared" si="392"/>
        <v>52.45</v>
      </c>
      <c r="BE1357" s="10">
        <f t="shared" si="387"/>
        <v>-26.430000000000003</v>
      </c>
      <c r="BF1357" s="2" t="s">
        <v>119</v>
      </c>
      <c r="BG1357" s="10">
        <f t="shared" si="393"/>
        <v>2.4025000000000003</v>
      </c>
      <c r="BH1357" s="36" t="s">
        <v>118</v>
      </c>
      <c r="BI1357" s="39" t="str">
        <f t="shared" si="394"/>
        <v/>
      </c>
      <c r="BJ1357" s="39" t="str">
        <f t="shared" si="395"/>
        <v/>
      </c>
      <c r="BK1357" s="16">
        <f>SUM(AR1357:AX1357)</f>
        <v>76.41</v>
      </c>
      <c r="BL1357" s="10">
        <f>SUM(AL1357:AQ1357)</f>
        <v>10.8</v>
      </c>
      <c r="BM1357" s="12">
        <f t="shared" si="396"/>
        <v>1.4568160152526215</v>
      </c>
      <c r="BN1357" s="12">
        <f t="shared" si="396"/>
        <v>0.20591039084842708</v>
      </c>
      <c r="BO1357" s="9">
        <f t="shared" si="397"/>
        <v>19.220000000000002</v>
      </c>
      <c r="BP1357" s="39" t="str">
        <f t="shared" si="398"/>
        <v/>
      </c>
      <c r="BQ1357" s="147"/>
      <c r="BR1357" s="9">
        <f t="shared" si="399"/>
        <v>0</v>
      </c>
      <c r="BS1357" s="9">
        <f t="shared" si="400"/>
        <v>0</v>
      </c>
      <c r="BT1357" s="9">
        <f t="shared" si="401"/>
        <v>0</v>
      </c>
      <c r="BU1357" s="9" t="str">
        <f>IFERROR(_xlfn.XLOOKUP(D1357,Sheet1!B:B,Sheet1!L:L),"")</f>
        <v/>
      </c>
      <c r="BV1357" s="9" t="e">
        <f>_xlfn.XLOOKUP(BU1357,Sheet1!S:S,Sheet1!T:T)</f>
        <v>#N/A</v>
      </c>
      <c r="BW1357" s="9" t="e">
        <f>_xlfn.XLOOKUP(D1357,Sheet1!B:B,Sheet1!M:M)</f>
        <v>#N/A</v>
      </c>
      <c r="BZ1357" s="108">
        <f t="shared" si="402"/>
        <v>26.02</v>
      </c>
      <c r="CB1357" s="12">
        <f>AW1357/AY1357</f>
        <v>0.50390848427073409</v>
      </c>
      <c r="CC1357" s="12">
        <f>AX1357/AY1357</f>
        <v>0.49609151572926602</v>
      </c>
      <c r="CG1357" s="1" t="str">
        <f>IF(BO1357&lt;80,"Below 80",
IF(BO1357&lt;=120,"80-120",
IF(BO1357&lt;=200,"&gt; 120-200",
IF(BO1357&lt;=300,"&gt;200-300",
IF(BO1357&lt;=500,"&gt;300-500",
"&gt;500")))))</f>
        <v>Below 80</v>
      </c>
      <c r="CH1357" s="1" t="str">
        <f>IFERROR(_xlfn.XLOOKUP(CG1357,Scenario!M:M,Scenario!N:N),"")</f>
        <v/>
      </c>
      <c r="CI1357" s="1" t="str">
        <f t="shared" si="403"/>
        <v>Yes</v>
      </c>
      <c r="CJ1357" s="75">
        <v>19.810000000000002</v>
      </c>
    </row>
    <row r="1358" spans="1:88" hidden="1">
      <c r="A1358" s="2">
        <v>1357</v>
      </c>
      <c r="B1358" s="2">
        <v>2025</v>
      </c>
      <c r="C1358" s="1">
        <v>0</v>
      </c>
      <c r="D1358" s="37" t="str">
        <v>001J100000NbwVLIAZ</v>
      </c>
      <c r="E1358" s="37" t="str">
        <v>M/S. JAYA DURGA STORE</v>
      </c>
      <c r="F1358" s="37" t="str">
        <v>ODISHA</v>
      </c>
      <c r="G1358" s="37" t="str">
        <v>NAYAGARH</v>
      </c>
      <c r="H1358" s="37" t="str">
        <v>Nayagarh</v>
      </c>
      <c r="I1358" s="37" t="str">
        <v>Niyati Udyog Private Limited</v>
      </c>
      <c r="J1358" s="37" t="str">
        <v>Bidyut Ranjan Mishra</v>
      </c>
      <c r="K1358" s="37">
        <v>0</v>
      </c>
      <c r="L1358" s="37" t="str">
        <v>C13293</v>
      </c>
      <c r="M1358" s="37" t="str">
        <v>Central</v>
      </c>
      <c r="N1358" s="2">
        <v>752069</v>
      </c>
      <c r="O1358" s="2" t="str">
        <v>21AJBPP1728J1ZG</v>
      </c>
      <c r="P1358" s="2">
        <v>7381052418</v>
      </c>
      <c r="Q1358" s="2" t="str">
        <v>Aug'25</v>
      </c>
      <c r="R1358" s="2">
        <v>2026</v>
      </c>
      <c r="S1358" s="1">
        <v>0</v>
      </c>
      <c r="T1358" s="2">
        <v>80</v>
      </c>
      <c r="U1358" s="12">
        <v>0.14658333333333334</v>
      </c>
      <c r="V1358" s="1" t="str">
        <v>Star</v>
      </c>
      <c r="W1358" s="13">
        <v>0</v>
      </c>
      <c r="X1358" s="13">
        <v>0</v>
      </c>
      <c r="Y1358" s="13">
        <v>0</v>
      </c>
      <c r="Z1358" s="13">
        <v>0</v>
      </c>
      <c r="AA1358" s="13">
        <v>0</v>
      </c>
      <c r="AB1358" s="13">
        <v>0</v>
      </c>
      <c r="AC1358" s="13">
        <v>0</v>
      </c>
      <c r="AD1358" s="13">
        <v>0</v>
      </c>
      <c r="AE1358" s="13">
        <v>0</v>
      </c>
      <c r="AF1358" s="13">
        <v>0</v>
      </c>
      <c r="AG1358" s="13">
        <v>0</v>
      </c>
      <c r="AH1358" s="13">
        <v>0</v>
      </c>
      <c r="AI1358" s="13">
        <v>0</v>
      </c>
      <c r="AJ1358" s="13">
        <v>0</v>
      </c>
      <c r="AK1358" s="13">
        <v>0</v>
      </c>
      <c r="AL1358" s="13">
        <v>0</v>
      </c>
      <c r="AM1358" s="13">
        <v>0</v>
      </c>
      <c r="AN1358" s="13">
        <v>0</v>
      </c>
      <c r="AO1358" s="13">
        <v>0</v>
      </c>
      <c r="AP1358" s="13">
        <v>13.95</v>
      </c>
      <c r="AQ1358" s="13">
        <v>0</v>
      </c>
      <c r="AR1358" s="13">
        <v>0</v>
      </c>
      <c r="AS1358" s="13">
        <v>0</v>
      </c>
      <c r="AT1358" s="13">
        <v>0</v>
      </c>
      <c r="AU1358" s="13">
        <v>33</v>
      </c>
      <c r="AV1358" s="13">
        <v>2.1800000000000002</v>
      </c>
      <c r="AW1358" s="16">
        <f t="shared" si="388"/>
        <v>46.95</v>
      </c>
      <c r="AX1358" s="16">
        <v>27.9</v>
      </c>
      <c r="AY1358" s="10">
        <f t="shared" si="389"/>
        <v>74.849999999999994</v>
      </c>
      <c r="AZ1358" s="10">
        <f>SUM(Z1358:AK1358)</f>
        <v>0</v>
      </c>
      <c r="BA1358" s="10">
        <v>30</v>
      </c>
      <c r="BB1358" s="10">
        <f t="shared" si="390"/>
        <v>-16.950000000000003</v>
      </c>
      <c r="BC1358" s="10">
        <f t="shared" si="391"/>
        <v>-4.2375000000000007</v>
      </c>
      <c r="BD1358" s="10">
        <f t="shared" si="392"/>
        <v>74.849999999999994</v>
      </c>
      <c r="BE1358" s="10">
        <f t="shared" si="387"/>
        <v>-46.95</v>
      </c>
      <c r="BF1358" s="2" t="s">
        <v>119</v>
      </c>
      <c r="BG1358" s="10">
        <f t="shared" si="393"/>
        <v>1.7437499999999999</v>
      </c>
      <c r="BH1358" s="36" t="s">
        <v>118</v>
      </c>
      <c r="BI1358" s="39" t="str">
        <f t="shared" si="394"/>
        <v/>
      </c>
      <c r="BJ1358" s="39" t="str">
        <f t="shared" si="395"/>
        <v/>
      </c>
      <c r="BK1358" s="16">
        <f>SUM(AR1358:AX1358)</f>
        <v>110.03</v>
      </c>
      <c r="BL1358" s="10">
        <f>SUM(AL1358:AQ1358)</f>
        <v>13.95</v>
      </c>
      <c r="BM1358" s="12">
        <f t="shared" si="396"/>
        <v>1.4700066800267202</v>
      </c>
      <c r="BN1358" s="12">
        <f t="shared" si="396"/>
        <v>0.18637274549098196</v>
      </c>
      <c r="BO1358" s="9">
        <f t="shared" si="397"/>
        <v>13.95</v>
      </c>
      <c r="BP1358" s="39" t="str">
        <f t="shared" si="398"/>
        <v/>
      </c>
      <c r="BQ1358" s="147"/>
      <c r="BR1358" s="9">
        <f t="shared" si="399"/>
        <v>0</v>
      </c>
      <c r="BS1358" s="9">
        <f t="shared" si="400"/>
        <v>0</v>
      </c>
      <c r="BT1358" s="9">
        <f t="shared" si="401"/>
        <v>0</v>
      </c>
      <c r="BU1358" s="9" t="str">
        <f>IFERROR(_xlfn.XLOOKUP(D1358,Sheet1!B:B,Sheet1!L:L),"")</f>
        <v/>
      </c>
      <c r="BV1358" s="9" t="e">
        <f>_xlfn.XLOOKUP(BU1358,Sheet1!S:S,Sheet1!T:T)</f>
        <v>#N/A</v>
      </c>
      <c r="BW1358" s="9" t="e">
        <f>_xlfn.XLOOKUP(D1358,Sheet1!B:B,Sheet1!M:M)</f>
        <v>#N/A</v>
      </c>
      <c r="BZ1358" s="108">
        <f t="shared" si="402"/>
        <v>27.899999999999991</v>
      </c>
      <c r="CB1358" s="12">
        <f>AW1358/AY1358</f>
        <v>0.62725450901803614</v>
      </c>
      <c r="CC1358" s="12">
        <f>AX1358/AY1358</f>
        <v>0.37274549098196391</v>
      </c>
      <c r="CG1358" s="1" t="str">
        <f>IF(BO1358&lt;80,"Below 80",
IF(BO1358&lt;=120,"80-120",
IF(BO1358&lt;=200,"&gt; 120-200",
IF(BO1358&lt;=300,"&gt;200-300",
IF(BO1358&lt;=500,"&gt;300-500",
"&gt;500")))))</f>
        <v>Below 80</v>
      </c>
      <c r="CH1358" s="1" t="str">
        <f>IFERROR(_xlfn.XLOOKUP(CG1358,Scenario!M:M,Scenario!N:N),"")</f>
        <v/>
      </c>
      <c r="CI1358" s="1" t="str">
        <f t="shared" si="403"/>
        <v>Yes</v>
      </c>
      <c r="CJ1358" s="75">
        <v>27.9</v>
      </c>
    </row>
    <row r="1359" spans="1:88" hidden="1">
      <c r="A1359" s="2">
        <v>1358</v>
      </c>
      <c r="B1359" s="2">
        <v>2025</v>
      </c>
      <c r="C1359" s="1">
        <v>0</v>
      </c>
      <c r="D1359" s="37" t="str">
        <v>001fw000004aQ3LAAU</v>
      </c>
      <c r="E1359" s="37" t="str">
        <v>MAA HARDWARE</v>
      </c>
      <c r="F1359" s="37" t="str">
        <v>WEST BENGAL</v>
      </c>
      <c r="G1359" s="37" t="str">
        <v>PURBA BARDHAMAN</v>
      </c>
      <c r="H1359" s="37">
        <v>0</v>
      </c>
      <c r="I1359" s="37" t="str">
        <v>JAI MATA DI STEELS</v>
      </c>
      <c r="J1359" s="37" t="str">
        <v>Sambit Majumdar</v>
      </c>
      <c r="K1359" s="37">
        <v>0</v>
      </c>
      <c r="L1359" s="37" t="str">
        <v>001J100000RydNHIA2</v>
      </c>
      <c r="M1359" s="37" t="str">
        <v>East</v>
      </c>
      <c r="N1359" s="2">
        <v>713403</v>
      </c>
      <c r="O1359" s="2" t="str">
        <v>19ATJPS0151L1ZB</v>
      </c>
      <c r="P1359" s="2">
        <v>9564982735</v>
      </c>
      <c r="Q1359" s="2" t="str">
        <v>Aug'25</v>
      </c>
      <c r="R1359" s="2">
        <v>2026</v>
      </c>
      <c r="S1359" s="1">
        <v>0</v>
      </c>
      <c r="T1359" s="2">
        <v>20</v>
      </c>
      <c r="U1359" s="12">
        <v>0</v>
      </c>
      <c r="V1359" s="1" t="str">
        <v>Minor</v>
      </c>
      <c r="W1359" s="13">
        <v>0</v>
      </c>
      <c r="X1359" s="13">
        <v>0</v>
      </c>
      <c r="Y1359" s="13">
        <v>0</v>
      </c>
      <c r="Z1359" s="13">
        <v>0</v>
      </c>
      <c r="AA1359" s="13">
        <v>0</v>
      </c>
      <c r="AB1359" s="13">
        <v>0</v>
      </c>
      <c r="AC1359" s="13">
        <v>0</v>
      </c>
      <c r="AD1359" s="13">
        <v>0</v>
      </c>
      <c r="AE1359" s="13">
        <v>0</v>
      </c>
      <c r="AF1359" s="13">
        <v>0</v>
      </c>
      <c r="AG1359" s="13">
        <v>0</v>
      </c>
      <c r="AH1359" s="13">
        <v>0</v>
      </c>
      <c r="AI1359" s="13">
        <v>0</v>
      </c>
      <c r="AJ1359" s="13">
        <v>0</v>
      </c>
      <c r="AK1359" s="13">
        <v>0</v>
      </c>
      <c r="AL1359" s="13">
        <v>0</v>
      </c>
      <c r="AM1359" s="13">
        <v>0</v>
      </c>
      <c r="AN1359" s="13">
        <v>0</v>
      </c>
      <c r="AO1359" s="13">
        <v>0</v>
      </c>
      <c r="AP1359" s="13">
        <v>12.04</v>
      </c>
      <c r="AQ1359" s="13">
        <v>0</v>
      </c>
      <c r="AR1359" s="13">
        <v>0</v>
      </c>
      <c r="AS1359" s="13">
        <v>0</v>
      </c>
      <c r="AT1359" s="13">
        <v>0</v>
      </c>
      <c r="AU1359" s="13">
        <v>0</v>
      </c>
      <c r="AV1359" s="13">
        <v>0</v>
      </c>
      <c r="AW1359" s="16">
        <f t="shared" si="388"/>
        <v>12.04</v>
      </c>
      <c r="AX1359" s="16">
        <v>24.08</v>
      </c>
      <c r="AY1359" s="10">
        <f t="shared" si="389"/>
        <v>36.119999999999997</v>
      </c>
      <c r="AZ1359" s="10">
        <f>SUM(Z1359:AK1359)</f>
        <v>0</v>
      </c>
      <c r="BA1359" s="10">
        <v>50</v>
      </c>
      <c r="BB1359" s="10">
        <f t="shared" si="390"/>
        <v>37.96</v>
      </c>
      <c r="BC1359" s="10">
        <f t="shared" si="391"/>
        <v>9.49</v>
      </c>
      <c r="BD1359" s="10">
        <f t="shared" si="392"/>
        <v>36.119999999999997</v>
      </c>
      <c r="BE1359" s="10">
        <f t="shared" si="387"/>
        <v>-12.04</v>
      </c>
      <c r="BF1359" s="2" t="s">
        <v>119</v>
      </c>
      <c r="BG1359" s="10">
        <f t="shared" si="393"/>
        <v>1.5049999999999999</v>
      </c>
      <c r="BH1359" s="36" t="s">
        <v>118</v>
      </c>
      <c r="BI1359" s="39" t="str">
        <f t="shared" si="394"/>
        <v/>
      </c>
      <c r="BJ1359" s="39" t="str">
        <f t="shared" si="395"/>
        <v/>
      </c>
      <c r="BK1359" s="16">
        <f>SUM(AR1359:AX1359)</f>
        <v>36.119999999999997</v>
      </c>
      <c r="BL1359" s="10">
        <f>SUM(AL1359:AQ1359)</f>
        <v>12.04</v>
      </c>
      <c r="BM1359" s="12">
        <f t="shared" si="396"/>
        <v>1</v>
      </c>
      <c r="BN1359" s="12">
        <f t="shared" si="396"/>
        <v>0.33333333333333331</v>
      </c>
      <c r="BO1359" s="9">
        <f t="shared" si="397"/>
        <v>12.04</v>
      </c>
      <c r="BP1359" s="39" t="str">
        <f t="shared" si="398"/>
        <v/>
      </c>
      <c r="BQ1359" s="147"/>
      <c r="BR1359" s="9">
        <f t="shared" si="399"/>
        <v>0</v>
      </c>
      <c r="BS1359" s="9">
        <f t="shared" si="400"/>
        <v>0</v>
      </c>
      <c r="BT1359" s="9">
        <f t="shared" si="401"/>
        <v>0</v>
      </c>
      <c r="BU1359" s="9" t="str">
        <f>IFERROR(_xlfn.XLOOKUP(D1359,Sheet1!B:B,Sheet1!L:L),"")</f>
        <v/>
      </c>
      <c r="BV1359" s="9" t="e">
        <f>_xlfn.XLOOKUP(BU1359,Sheet1!S:S,Sheet1!T:T)</f>
        <v>#N/A</v>
      </c>
      <c r="BW1359" s="9" t="e">
        <f>_xlfn.XLOOKUP(D1359,Sheet1!B:B,Sheet1!M:M)</f>
        <v>#N/A</v>
      </c>
      <c r="BZ1359" s="108">
        <f t="shared" si="402"/>
        <v>24.08</v>
      </c>
      <c r="CB1359" s="12">
        <f>AW1359/AY1359</f>
        <v>0.33333333333333331</v>
      </c>
      <c r="CC1359" s="12">
        <f>AX1359/AY1359</f>
        <v>0.66666666666666663</v>
      </c>
      <c r="CG1359" s="1" t="str">
        <f>IF(BO1359&lt;80,"Below 80",
IF(BO1359&lt;=120,"80-120",
IF(BO1359&lt;=200,"&gt; 120-200",
IF(BO1359&lt;=300,"&gt;200-300",
IF(BO1359&lt;=500,"&gt;300-500",
"&gt;500")))))</f>
        <v>Below 80</v>
      </c>
      <c r="CH1359" s="1" t="str">
        <f>IFERROR(_xlfn.XLOOKUP(CG1359,Scenario!M:M,Scenario!N:N),"")</f>
        <v/>
      </c>
      <c r="CI1359" s="1" t="str">
        <f t="shared" si="403"/>
        <v>Yes</v>
      </c>
      <c r="CJ1359" s="75">
        <v>24.08</v>
      </c>
    </row>
    <row r="1360" spans="1:88" hidden="1">
      <c r="A1360" s="2">
        <v>1359</v>
      </c>
      <c r="B1360" s="2">
        <v>2025</v>
      </c>
      <c r="C1360" s="1">
        <v>0</v>
      </c>
      <c r="D1360" s="37" t="str">
        <v>001fw0000058mXmAAI</v>
      </c>
      <c r="E1360" s="37" t="str">
        <v>M/S DEEPAK HARDWARE STORE</v>
      </c>
      <c r="F1360" s="37" t="str">
        <v>ODISHA</v>
      </c>
      <c r="G1360" s="37" t="str">
        <v>KENDRAPARA</v>
      </c>
      <c r="H1360" s="37">
        <v>0</v>
      </c>
      <c r="I1360" s="37" t="str">
        <v>Niyati Udyog Private Limited</v>
      </c>
      <c r="J1360" s="37" t="str">
        <v>Bidyut Ranjan Mishra</v>
      </c>
      <c r="K1360" s="37">
        <v>0</v>
      </c>
      <c r="L1360" s="37" t="str">
        <v>C13293</v>
      </c>
      <c r="M1360" s="37" t="str">
        <v>Central</v>
      </c>
      <c r="N1360" s="2">
        <v>754215</v>
      </c>
      <c r="O1360" s="2" t="str">
        <v>21CBXPB2948A1ZY</v>
      </c>
      <c r="P1360" s="2">
        <v>9861190887</v>
      </c>
      <c r="Q1360" s="2" t="str">
        <v>Aug'25</v>
      </c>
      <c r="R1360" s="2">
        <v>2026</v>
      </c>
      <c r="S1360" s="1">
        <v>0</v>
      </c>
      <c r="T1360" s="2">
        <v>50</v>
      </c>
      <c r="U1360" s="12">
        <v>0</v>
      </c>
      <c r="V1360" s="1" t="str">
        <v>Minor</v>
      </c>
      <c r="W1360" s="13">
        <v>0</v>
      </c>
      <c r="X1360" s="13">
        <v>0</v>
      </c>
      <c r="Y1360" s="13">
        <v>0</v>
      </c>
      <c r="Z1360" s="13">
        <v>0</v>
      </c>
      <c r="AA1360" s="13">
        <v>0</v>
      </c>
      <c r="AB1360" s="13">
        <v>0</v>
      </c>
      <c r="AC1360" s="13">
        <v>0</v>
      </c>
      <c r="AD1360" s="13">
        <v>0</v>
      </c>
      <c r="AE1360" s="13">
        <v>0</v>
      </c>
      <c r="AF1360" s="13">
        <v>0</v>
      </c>
      <c r="AG1360" s="13">
        <v>0</v>
      </c>
      <c r="AH1360" s="13">
        <v>0</v>
      </c>
      <c r="AI1360" s="13">
        <v>0</v>
      </c>
      <c r="AJ1360" s="13">
        <v>0</v>
      </c>
      <c r="AK1360" s="13">
        <v>0</v>
      </c>
      <c r="AL1360" s="13">
        <v>0</v>
      </c>
      <c r="AM1360" s="13">
        <v>0</v>
      </c>
      <c r="AN1360" s="13">
        <v>0</v>
      </c>
      <c r="AO1360" s="13">
        <v>0</v>
      </c>
      <c r="AP1360" s="13">
        <v>3.93</v>
      </c>
      <c r="AQ1360" s="13">
        <v>1.31</v>
      </c>
      <c r="AR1360" s="13">
        <v>0</v>
      </c>
      <c r="AS1360" s="13">
        <v>1.52</v>
      </c>
      <c r="AT1360" s="13">
        <v>0</v>
      </c>
      <c r="AU1360" s="13">
        <v>0</v>
      </c>
      <c r="AV1360" s="13">
        <v>0</v>
      </c>
      <c r="AW1360" s="16">
        <f t="shared" si="388"/>
        <v>6.76</v>
      </c>
      <c r="AX1360" s="16">
        <v>10.48</v>
      </c>
      <c r="AY1360" s="10">
        <f t="shared" si="389"/>
        <v>17.240000000000002</v>
      </c>
      <c r="AZ1360" s="10">
        <f>SUM(Z1360:AK1360)</f>
        <v>0</v>
      </c>
      <c r="BA1360" s="10">
        <v>20</v>
      </c>
      <c r="BB1360" s="10">
        <f t="shared" si="390"/>
        <v>13.24</v>
      </c>
      <c r="BC1360" s="10">
        <f t="shared" si="391"/>
        <v>3.31</v>
      </c>
      <c r="BD1360" s="10">
        <f t="shared" si="392"/>
        <v>17.240000000000002</v>
      </c>
      <c r="BE1360" s="10">
        <f t="shared" si="387"/>
        <v>-6.76</v>
      </c>
      <c r="BF1360" s="2" t="s">
        <v>119</v>
      </c>
      <c r="BG1360" s="10">
        <f t="shared" si="393"/>
        <v>0.84499999999999997</v>
      </c>
      <c r="BH1360" s="36" t="s">
        <v>118</v>
      </c>
      <c r="BI1360" s="39" t="str">
        <f t="shared" si="394"/>
        <v/>
      </c>
      <c r="BJ1360" s="39" t="str">
        <f t="shared" si="395"/>
        <v/>
      </c>
      <c r="BK1360" s="16">
        <f>SUM(AR1360:AX1360)</f>
        <v>18.759999999999998</v>
      </c>
      <c r="BL1360" s="10">
        <f>SUM(AL1360:AQ1360)</f>
        <v>5.24</v>
      </c>
      <c r="BM1360" s="12">
        <f t="shared" si="396"/>
        <v>1.0881670533642689</v>
      </c>
      <c r="BN1360" s="12">
        <f t="shared" si="396"/>
        <v>0.30394431554524359</v>
      </c>
      <c r="BO1360" s="9">
        <f t="shared" si="397"/>
        <v>6.76</v>
      </c>
      <c r="BP1360" s="39" t="str">
        <f t="shared" si="398"/>
        <v/>
      </c>
      <c r="BQ1360" s="147"/>
      <c r="BR1360" s="9">
        <f t="shared" si="399"/>
        <v>0</v>
      </c>
      <c r="BS1360" s="9">
        <f t="shared" si="400"/>
        <v>0</v>
      </c>
      <c r="BT1360" s="9">
        <f t="shared" si="401"/>
        <v>0</v>
      </c>
      <c r="BU1360" s="9" t="str">
        <f>IFERROR(_xlfn.XLOOKUP(D1360,Sheet1!B:B,Sheet1!L:L),"")</f>
        <v/>
      </c>
      <c r="BV1360" s="9" t="e">
        <f>_xlfn.XLOOKUP(BU1360,Sheet1!S:S,Sheet1!T:T)</f>
        <v>#N/A</v>
      </c>
      <c r="BW1360" s="9" t="e">
        <f>_xlfn.XLOOKUP(D1360,Sheet1!B:B,Sheet1!M:M)</f>
        <v>#N/A</v>
      </c>
      <c r="BZ1360" s="108">
        <f t="shared" si="402"/>
        <v>10.480000000000002</v>
      </c>
      <c r="CB1360" s="12">
        <f>AW1360/AY1360</f>
        <v>0.3921113689095127</v>
      </c>
      <c r="CC1360" s="12">
        <f>AX1360/AY1360</f>
        <v>0.60788863109048719</v>
      </c>
      <c r="CG1360" s="1" t="str">
        <f>IF(BO1360&lt;80,"Below 80",
IF(BO1360&lt;=120,"80-120",
IF(BO1360&lt;=200,"&gt; 120-200",
IF(BO1360&lt;=300,"&gt;200-300",
IF(BO1360&lt;=500,"&gt;300-500",
"&gt;500")))))</f>
        <v>Below 80</v>
      </c>
      <c r="CH1360" s="1" t="str">
        <f>IFERROR(_xlfn.XLOOKUP(CG1360,Scenario!M:M,Scenario!N:N),"")</f>
        <v/>
      </c>
      <c r="CI1360" s="1" t="str">
        <f t="shared" si="403"/>
        <v>Yes</v>
      </c>
      <c r="CJ1360" s="75">
        <v>8.9600000000000009</v>
      </c>
    </row>
    <row r="1361" spans="1:89" hidden="1">
      <c r="A1361" s="2">
        <v>1360</v>
      </c>
      <c r="B1361" s="2">
        <v>2025</v>
      </c>
      <c r="C1361" s="1">
        <v>0</v>
      </c>
      <c r="D1361" s="37" t="str">
        <v>001fw000004wlltAAA</v>
      </c>
      <c r="E1361" s="37" t="str">
        <v>KK MARKETING</v>
      </c>
      <c r="F1361" s="37" t="str">
        <v>RAJASTHAN</v>
      </c>
      <c r="G1361" s="37" t="str">
        <v>SAWAI MADHOPUR</v>
      </c>
      <c r="H1361" s="37">
        <v>0</v>
      </c>
      <c r="I1361" s="37" t="str">
        <v>Swastik Tradevision Pvt. Ltd.</v>
      </c>
      <c r="J1361" s="37" t="str">
        <v>Ravi Kumar Kulmi</v>
      </c>
      <c r="K1361" s="37">
        <v>0</v>
      </c>
      <c r="L1361" s="37" t="str">
        <v>C12822</v>
      </c>
      <c r="M1361" s="37" t="str">
        <v>North</v>
      </c>
      <c r="N1361" s="2">
        <v>322201</v>
      </c>
      <c r="O1361" s="2" t="str">
        <v>08AECPK0654A2Z2</v>
      </c>
      <c r="P1361" s="2">
        <v>8278636520</v>
      </c>
      <c r="Q1361" s="2" t="str">
        <v>Aug'25</v>
      </c>
      <c r="R1361" s="2">
        <v>2026</v>
      </c>
      <c r="S1361" s="1">
        <v>0</v>
      </c>
      <c r="T1361" s="2">
        <v>1</v>
      </c>
      <c r="U1361" s="12">
        <v>8.3366666666666678</v>
      </c>
      <c r="V1361" s="1" t="str">
        <v>Friendly</v>
      </c>
      <c r="W1361" s="13">
        <v>0</v>
      </c>
      <c r="X1361" s="13">
        <v>0</v>
      </c>
      <c r="Y1361" s="13">
        <v>0</v>
      </c>
      <c r="Z1361" s="13">
        <v>0</v>
      </c>
      <c r="AA1361" s="13">
        <v>0</v>
      </c>
      <c r="AB1361" s="13">
        <v>0</v>
      </c>
      <c r="AC1361" s="13">
        <v>0</v>
      </c>
      <c r="AD1361" s="13">
        <v>0</v>
      </c>
      <c r="AE1361" s="13">
        <v>0</v>
      </c>
      <c r="AF1361" s="13">
        <v>0</v>
      </c>
      <c r="AG1361" s="13">
        <v>0</v>
      </c>
      <c r="AH1361" s="13">
        <v>0</v>
      </c>
      <c r="AI1361" s="13">
        <v>0</v>
      </c>
      <c r="AJ1361" s="13">
        <v>0</v>
      </c>
      <c r="AK1361" s="13">
        <v>0</v>
      </c>
      <c r="AL1361" s="13">
        <v>0</v>
      </c>
      <c r="AM1361" s="13">
        <v>0</v>
      </c>
      <c r="AN1361" s="13">
        <v>0</v>
      </c>
      <c r="AO1361" s="13">
        <v>0</v>
      </c>
      <c r="AP1361" s="13">
        <v>20.04</v>
      </c>
      <c r="AQ1361" s="13">
        <v>0</v>
      </c>
      <c r="AR1361" s="13">
        <v>19.989999999999998</v>
      </c>
      <c r="AS1361" s="13">
        <v>25.04</v>
      </c>
      <c r="AT1361" s="13">
        <v>25.01</v>
      </c>
      <c r="AU1361" s="13">
        <v>0</v>
      </c>
      <c r="AV1361" s="13">
        <v>0</v>
      </c>
      <c r="AW1361" s="16">
        <f t="shared" si="388"/>
        <v>90.08</v>
      </c>
      <c r="AX1361" s="16">
        <v>80.06</v>
      </c>
      <c r="AY1361" s="10">
        <f t="shared" si="389"/>
        <v>170.14</v>
      </c>
      <c r="AZ1361" s="10">
        <f>SUM(Z1361:AK1361)</f>
        <v>0</v>
      </c>
      <c r="BA1361" s="10">
        <v>200</v>
      </c>
      <c r="BB1361" s="10">
        <f t="shared" si="390"/>
        <v>109.92</v>
      </c>
      <c r="BC1361" s="10">
        <f t="shared" si="391"/>
        <v>27.48</v>
      </c>
      <c r="BD1361" s="10">
        <f t="shared" si="392"/>
        <v>170.14</v>
      </c>
      <c r="BE1361" s="10">
        <f t="shared" si="387"/>
        <v>-90.08</v>
      </c>
      <c r="BF1361" s="2" t="s">
        <v>119</v>
      </c>
      <c r="BG1361" s="10">
        <f t="shared" si="393"/>
        <v>8.1337499999999991</v>
      </c>
      <c r="BH1361" s="36" t="s">
        <v>118</v>
      </c>
      <c r="BI1361" s="39" t="str">
        <f t="shared" si="394"/>
        <v>A</v>
      </c>
      <c r="BJ1361" s="39" t="str">
        <f t="shared" si="395"/>
        <v/>
      </c>
      <c r="BK1361" s="16">
        <f>SUM(AR1361:AX1361)</f>
        <v>240.18</v>
      </c>
      <c r="BL1361" s="10">
        <f>SUM(AL1361:AQ1361)</f>
        <v>20.04</v>
      </c>
      <c r="BM1361" s="12">
        <f t="shared" si="396"/>
        <v>1.4116609850711181</v>
      </c>
      <c r="BN1361" s="12">
        <f t="shared" si="396"/>
        <v>0.11778535323850947</v>
      </c>
      <c r="BO1361" s="9">
        <f t="shared" si="397"/>
        <v>65.069999999999993</v>
      </c>
      <c r="BP1361" s="39" t="str">
        <f t="shared" si="398"/>
        <v/>
      </c>
      <c r="BQ1361" s="147"/>
      <c r="BR1361" s="9">
        <f t="shared" si="399"/>
        <v>0</v>
      </c>
      <c r="BS1361" s="9">
        <f t="shared" si="400"/>
        <v>0</v>
      </c>
      <c r="BT1361" s="9">
        <f t="shared" si="401"/>
        <v>0</v>
      </c>
      <c r="BU1361" s="9" t="str">
        <f>IFERROR(_xlfn.XLOOKUP(D1361,Sheet1!B:B,Sheet1!L:L),"")</f>
        <v/>
      </c>
      <c r="BV1361" s="9" t="e">
        <f>_xlfn.XLOOKUP(BU1361,Sheet1!S:S,Sheet1!T:T)</f>
        <v>#N/A</v>
      </c>
      <c r="BW1361" s="9" t="e">
        <f>_xlfn.XLOOKUP(D1361,Sheet1!B:B,Sheet1!M:M)</f>
        <v>#N/A</v>
      </c>
      <c r="BZ1361" s="108">
        <f t="shared" si="402"/>
        <v>80.059999999999988</v>
      </c>
      <c r="CB1361" s="12">
        <f>AW1361/AY1361</f>
        <v>0.5294463383096274</v>
      </c>
      <c r="CC1361" s="12">
        <f>AX1361/AY1361</f>
        <v>0.47055366169037266</v>
      </c>
      <c r="CG1361" s="1" t="str">
        <f>IF(BO1361&lt;80,"Below 80",
IF(BO1361&lt;=120,"80-120",
IF(BO1361&lt;=200,"&gt; 120-200",
IF(BO1361&lt;=300,"&gt;200-300",
IF(BO1361&lt;=500,"&gt;300-500",
"&gt;500")))))</f>
        <v>Below 80</v>
      </c>
      <c r="CH1361" s="1" t="str">
        <f>IFERROR(_xlfn.XLOOKUP(CG1361,Scenario!M:M,Scenario!N:N),"")</f>
        <v/>
      </c>
      <c r="CI1361" s="1" t="b">
        <f t="shared" si="403"/>
        <v>0</v>
      </c>
      <c r="CJ1361" s="75">
        <v>55.02</v>
      </c>
    </row>
    <row r="1362" spans="1:89" hidden="1">
      <c r="A1362" s="2">
        <v>1361</v>
      </c>
      <c r="B1362" s="2">
        <v>2025</v>
      </c>
      <c r="C1362" s="1">
        <v>0</v>
      </c>
      <c r="D1362" s="37" t="str">
        <v>001fw00000599Z7AAI</v>
      </c>
      <c r="E1362" s="37" t="str">
        <v>SHIVASAMBHU CIMENT STORE</v>
      </c>
      <c r="F1362" s="37" t="str">
        <v>ODISHA</v>
      </c>
      <c r="G1362" s="37" t="str">
        <v>JAGATSINGHAPUR</v>
      </c>
      <c r="H1362" s="37">
        <v>0</v>
      </c>
      <c r="I1362" s="37" t="str">
        <v>Niyati Udyog Private Limited</v>
      </c>
      <c r="J1362" s="37" t="str">
        <v>Bidyut Ranjan Mishra</v>
      </c>
      <c r="K1362" s="37">
        <v>0</v>
      </c>
      <c r="L1362" s="37" t="str">
        <v>C13293</v>
      </c>
      <c r="M1362" s="37" t="str">
        <v>Central</v>
      </c>
      <c r="N1362" s="2">
        <v>754141</v>
      </c>
      <c r="O1362" s="2" t="str">
        <v>21CLBPM7881H1Z0</v>
      </c>
      <c r="P1362" s="2">
        <v>9437217768</v>
      </c>
      <c r="Q1362" s="2" t="str">
        <v>Aug'25</v>
      </c>
      <c r="R1362" s="2">
        <v>2026</v>
      </c>
      <c r="S1362" s="1">
        <v>0</v>
      </c>
      <c r="T1362" s="2">
        <v>60</v>
      </c>
      <c r="U1362" s="12">
        <v>0</v>
      </c>
      <c r="V1362" s="1" t="str">
        <v>Challenger</v>
      </c>
      <c r="W1362" s="13">
        <v>0</v>
      </c>
      <c r="X1362" s="13">
        <v>0</v>
      </c>
      <c r="Y1362" s="13">
        <v>0</v>
      </c>
      <c r="Z1362" s="13">
        <v>0</v>
      </c>
      <c r="AA1362" s="13">
        <v>0</v>
      </c>
      <c r="AB1362" s="13">
        <v>0</v>
      </c>
      <c r="AC1362" s="13">
        <v>0</v>
      </c>
      <c r="AD1362" s="13">
        <v>0</v>
      </c>
      <c r="AE1362" s="13">
        <v>0</v>
      </c>
      <c r="AF1362" s="13">
        <v>0</v>
      </c>
      <c r="AG1362" s="13">
        <v>0</v>
      </c>
      <c r="AH1362" s="13">
        <v>0</v>
      </c>
      <c r="AI1362" s="13">
        <v>0</v>
      </c>
      <c r="AJ1362" s="13">
        <v>0</v>
      </c>
      <c r="AK1362" s="13">
        <v>0</v>
      </c>
      <c r="AL1362" s="13">
        <v>0</v>
      </c>
      <c r="AM1362" s="13">
        <v>0</v>
      </c>
      <c r="AN1362" s="13">
        <v>0</v>
      </c>
      <c r="AO1362" s="13">
        <v>0</v>
      </c>
      <c r="AP1362" s="13">
        <v>7.53</v>
      </c>
      <c r="AQ1362" s="13">
        <v>1.05</v>
      </c>
      <c r="AR1362" s="13">
        <v>0</v>
      </c>
      <c r="AS1362" s="13">
        <v>0</v>
      </c>
      <c r="AT1362" s="13">
        <v>0</v>
      </c>
      <c r="AU1362" s="13">
        <v>0</v>
      </c>
      <c r="AV1362" s="13">
        <v>0</v>
      </c>
      <c r="AW1362" s="16">
        <f t="shared" si="388"/>
        <v>8.58</v>
      </c>
      <c r="AX1362" s="16">
        <v>17.16</v>
      </c>
      <c r="AY1362" s="10">
        <f t="shared" si="389"/>
        <v>25.740000000000002</v>
      </c>
      <c r="AZ1362" s="10">
        <f>SUM(Z1362:AK1362)</f>
        <v>0</v>
      </c>
      <c r="BA1362" s="10">
        <f>AW1362</f>
        <v>8.58</v>
      </c>
      <c r="BB1362" s="10">
        <f t="shared" si="390"/>
        <v>0</v>
      </c>
      <c r="BC1362" s="10">
        <f t="shared" si="391"/>
        <v>0</v>
      </c>
      <c r="BD1362" s="10">
        <f t="shared" si="392"/>
        <v>25.740000000000002</v>
      </c>
      <c r="BE1362" s="10">
        <f t="shared" si="387"/>
        <v>-8.58</v>
      </c>
      <c r="BF1362" s="2" t="s">
        <v>119</v>
      </c>
      <c r="BG1362" s="10">
        <f t="shared" si="393"/>
        <v>1.0725</v>
      </c>
      <c r="BH1362" s="36" t="s">
        <v>118</v>
      </c>
      <c r="BI1362" s="39" t="str">
        <f t="shared" si="394"/>
        <v/>
      </c>
      <c r="BJ1362" s="39" t="str">
        <f t="shared" si="395"/>
        <v/>
      </c>
      <c r="BK1362" s="16">
        <f>SUM(AR1362:AX1362)</f>
        <v>25.740000000000002</v>
      </c>
      <c r="BL1362" s="10">
        <f>SUM(AL1362:AQ1362)</f>
        <v>8.58</v>
      </c>
      <c r="BM1362" s="12">
        <f t="shared" si="396"/>
        <v>1</v>
      </c>
      <c r="BN1362" s="12">
        <f t="shared" si="396"/>
        <v>0.33333333333333331</v>
      </c>
      <c r="BO1362" s="9">
        <f t="shared" si="397"/>
        <v>8.58</v>
      </c>
      <c r="BP1362" s="39" t="str">
        <f t="shared" si="398"/>
        <v/>
      </c>
      <c r="BQ1362" s="147"/>
      <c r="BR1362" s="9">
        <f t="shared" si="399"/>
        <v>0</v>
      </c>
      <c r="BS1362" s="9">
        <f t="shared" si="400"/>
        <v>0</v>
      </c>
      <c r="BT1362" s="9">
        <f t="shared" si="401"/>
        <v>0</v>
      </c>
      <c r="BU1362" s="9" t="str">
        <f>IFERROR(_xlfn.XLOOKUP(D1362,Sheet1!B:B,Sheet1!L:L),"")</f>
        <v/>
      </c>
      <c r="BV1362" s="9" t="e">
        <f>_xlfn.XLOOKUP(BU1362,Sheet1!S:S,Sheet1!T:T)</f>
        <v>#N/A</v>
      </c>
      <c r="BW1362" s="9" t="e">
        <f>_xlfn.XLOOKUP(D1362,Sheet1!B:B,Sheet1!M:M)</f>
        <v>#N/A</v>
      </c>
      <c r="BZ1362" s="108">
        <f t="shared" si="402"/>
        <v>17.160000000000004</v>
      </c>
      <c r="CB1362" s="12">
        <f>AW1362/AY1362</f>
        <v>0.33333333333333331</v>
      </c>
      <c r="CC1362" s="12">
        <f>AX1362/AY1362</f>
        <v>0.66666666666666663</v>
      </c>
      <c r="CG1362" s="1" t="str">
        <f>IF(BO1362&lt;80,"Below 80",
IF(BO1362&lt;=120,"80-120",
IF(BO1362&lt;=200,"&gt; 120-200",
IF(BO1362&lt;=300,"&gt;200-300",
IF(BO1362&lt;=500,"&gt;300-500",
"&gt;500")))))</f>
        <v>Below 80</v>
      </c>
      <c r="CH1362" s="1" t="str">
        <f>IFERROR(_xlfn.XLOOKUP(CG1362,Scenario!M:M,Scenario!N:N),"")</f>
        <v/>
      </c>
      <c r="CI1362" s="1" t="str">
        <f t="shared" si="403"/>
        <v>Yes</v>
      </c>
      <c r="CJ1362" s="75">
        <v>17.16</v>
      </c>
    </row>
    <row r="1363" spans="1:89" hidden="1">
      <c r="A1363" s="2">
        <v>1362</v>
      </c>
      <c r="B1363" s="2">
        <v>2025</v>
      </c>
      <c r="C1363" s="1">
        <v>0</v>
      </c>
      <c r="D1363" s="37" t="str">
        <v>001fw0000057mt4AAA</v>
      </c>
      <c r="E1363" s="37" t="str">
        <v>M/S SHREE KHATU SHYAM STORE</v>
      </c>
      <c r="F1363" s="37" t="str">
        <v>ODISHA</v>
      </c>
      <c r="G1363" s="37" t="str">
        <v>KHORDHA</v>
      </c>
      <c r="H1363" s="37">
        <v>0</v>
      </c>
      <c r="I1363" s="37" t="str">
        <v>Niyati Udyog Private Limited</v>
      </c>
      <c r="J1363" s="37" t="str">
        <v>Bidyut Ranjan Mishra</v>
      </c>
      <c r="K1363" s="37">
        <v>0</v>
      </c>
      <c r="L1363" s="37" t="str">
        <v>C13293</v>
      </c>
      <c r="M1363" s="37" t="str">
        <v>Central</v>
      </c>
      <c r="N1363" s="2">
        <v>752050</v>
      </c>
      <c r="O1363" s="2" t="str">
        <v>21AGAPS4669R1ZR</v>
      </c>
      <c r="P1363" s="2">
        <v>9437302113</v>
      </c>
      <c r="Q1363" s="2" t="str">
        <v>Aug'25</v>
      </c>
      <c r="R1363" s="2">
        <v>2026</v>
      </c>
      <c r="S1363" s="1">
        <v>0</v>
      </c>
      <c r="T1363" s="2">
        <v>80</v>
      </c>
      <c r="U1363" s="12">
        <v>0</v>
      </c>
      <c r="V1363" s="1" t="str">
        <v>Challenger</v>
      </c>
      <c r="W1363" s="13">
        <v>0</v>
      </c>
      <c r="X1363" s="13">
        <v>0</v>
      </c>
      <c r="Y1363" s="13">
        <v>0</v>
      </c>
      <c r="Z1363" s="13">
        <v>0</v>
      </c>
      <c r="AA1363" s="13">
        <v>0</v>
      </c>
      <c r="AB1363" s="13">
        <v>0</v>
      </c>
      <c r="AC1363" s="13">
        <v>0</v>
      </c>
      <c r="AD1363" s="13">
        <v>0</v>
      </c>
      <c r="AE1363" s="13">
        <v>0</v>
      </c>
      <c r="AF1363" s="13">
        <v>0</v>
      </c>
      <c r="AG1363" s="13">
        <v>0</v>
      </c>
      <c r="AH1363" s="13">
        <v>0</v>
      </c>
      <c r="AI1363" s="13">
        <v>0</v>
      </c>
      <c r="AJ1363" s="13">
        <v>0</v>
      </c>
      <c r="AK1363" s="13">
        <v>0</v>
      </c>
      <c r="AL1363" s="13">
        <v>0</v>
      </c>
      <c r="AM1363" s="13">
        <v>0</v>
      </c>
      <c r="AN1363" s="13">
        <v>0</v>
      </c>
      <c r="AO1363" s="13">
        <v>0</v>
      </c>
      <c r="AP1363" s="13">
        <v>3.05</v>
      </c>
      <c r="AQ1363" s="13">
        <v>0</v>
      </c>
      <c r="AR1363" s="13">
        <v>0</v>
      </c>
      <c r="AS1363" s="13">
        <v>0</v>
      </c>
      <c r="AT1363" s="13">
        <v>0</v>
      </c>
      <c r="AU1363" s="13">
        <v>0</v>
      </c>
      <c r="AV1363" s="13">
        <v>0</v>
      </c>
      <c r="AW1363" s="16">
        <f t="shared" si="388"/>
        <v>3.05</v>
      </c>
      <c r="AX1363" s="16">
        <v>6.1</v>
      </c>
      <c r="AY1363" s="10">
        <f t="shared" si="389"/>
        <v>9.1499999999999986</v>
      </c>
      <c r="AZ1363" s="10">
        <f>SUM(Z1363:AK1363)</f>
        <v>0</v>
      </c>
      <c r="BA1363" s="10">
        <v>30</v>
      </c>
      <c r="BB1363" s="10">
        <f t="shared" si="390"/>
        <v>26.95</v>
      </c>
      <c r="BC1363" s="10">
        <f t="shared" si="391"/>
        <v>6.7374999999999998</v>
      </c>
      <c r="BD1363" s="10">
        <f t="shared" si="392"/>
        <v>9.1499999999999986</v>
      </c>
      <c r="BE1363" s="10">
        <f t="shared" si="387"/>
        <v>-3.05</v>
      </c>
      <c r="BF1363" s="2" t="s">
        <v>119</v>
      </c>
      <c r="BG1363" s="10">
        <f t="shared" si="393"/>
        <v>0.38124999999999998</v>
      </c>
      <c r="BH1363" s="36" t="s">
        <v>118</v>
      </c>
      <c r="BI1363" s="39" t="str">
        <f t="shared" si="394"/>
        <v/>
      </c>
      <c r="BJ1363" s="39" t="str">
        <f t="shared" si="395"/>
        <v/>
      </c>
      <c r="BK1363" s="16">
        <f>SUM(AR1363:AX1363)</f>
        <v>9.1499999999999986</v>
      </c>
      <c r="BL1363" s="10">
        <f>SUM(AL1363:AQ1363)</f>
        <v>3.05</v>
      </c>
      <c r="BM1363" s="12">
        <f t="shared" si="396"/>
        <v>1</v>
      </c>
      <c r="BN1363" s="12">
        <f t="shared" si="396"/>
        <v>0.33333333333333337</v>
      </c>
      <c r="BO1363" s="9">
        <f t="shared" si="397"/>
        <v>3.05</v>
      </c>
      <c r="BP1363" s="39" t="str">
        <f t="shared" si="398"/>
        <v/>
      </c>
      <c r="BQ1363" s="147"/>
      <c r="BR1363" s="9">
        <f t="shared" si="399"/>
        <v>0</v>
      </c>
      <c r="BS1363" s="9">
        <f t="shared" si="400"/>
        <v>0</v>
      </c>
      <c r="BT1363" s="9">
        <f t="shared" si="401"/>
        <v>0</v>
      </c>
      <c r="BU1363" s="9" t="str">
        <f>IFERROR(_xlfn.XLOOKUP(D1363,Sheet1!B:B,Sheet1!L:L),"")</f>
        <v/>
      </c>
      <c r="BV1363" s="9" t="e">
        <f>_xlfn.XLOOKUP(BU1363,Sheet1!S:S,Sheet1!T:T)</f>
        <v>#N/A</v>
      </c>
      <c r="BW1363" s="9" t="e">
        <f>_xlfn.XLOOKUP(D1363,Sheet1!B:B,Sheet1!M:M)</f>
        <v>#N/A</v>
      </c>
      <c r="BZ1363" s="108">
        <f t="shared" si="402"/>
        <v>6.0999999999999988</v>
      </c>
      <c r="CB1363" s="12">
        <f>AW1363/AY1363</f>
        <v>0.33333333333333337</v>
      </c>
      <c r="CC1363" s="12">
        <f>AX1363/AY1363</f>
        <v>0.66666666666666674</v>
      </c>
      <c r="CG1363" s="1" t="str">
        <f>IF(BO1363&lt;80,"Below 80",
IF(BO1363&lt;=120,"80-120",
IF(BO1363&lt;=200,"&gt; 120-200",
IF(BO1363&lt;=300,"&gt;200-300",
IF(BO1363&lt;=500,"&gt;300-500",
"&gt;500")))))</f>
        <v>Below 80</v>
      </c>
      <c r="CH1363" s="1" t="str">
        <f>IFERROR(_xlfn.XLOOKUP(CG1363,Scenario!M:M,Scenario!N:N),"")</f>
        <v/>
      </c>
      <c r="CI1363" s="1" t="str">
        <f t="shared" si="403"/>
        <v>Yes</v>
      </c>
      <c r="CJ1363" s="75">
        <v>6.1</v>
      </c>
    </row>
    <row r="1364" spans="1:89" hidden="1">
      <c r="A1364" s="2">
        <v>1363</v>
      </c>
      <c r="B1364" s="2">
        <v>2025</v>
      </c>
      <c r="C1364" s="1">
        <v>0</v>
      </c>
      <c r="D1364" s="37" t="str">
        <v>0015g00001Y5HOjAAN</v>
      </c>
      <c r="E1364" s="37" t="str">
        <v>Om Steel</v>
      </c>
      <c r="F1364" s="37" t="str">
        <v>UTTAR PRADESH</v>
      </c>
      <c r="G1364" s="37" t="str">
        <v>GAUTAM BUDDHA NAGAR</v>
      </c>
      <c r="H1364" s="37" t="str">
        <v>Noida</v>
      </c>
      <c r="I1364" s="37" t="str">
        <v>SHASHI STEELS CORPORATION</v>
      </c>
      <c r="J1364" s="37" t="str">
        <v>Abhijeet Biswas</v>
      </c>
      <c r="K1364" s="37">
        <v>0</v>
      </c>
      <c r="L1364" s="37" t="str">
        <v>C12816</v>
      </c>
      <c r="M1364" s="37" t="str">
        <v>North</v>
      </c>
      <c r="N1364" s="2">
        <v>201310</v>
      </c>
      <c r="O1364" s="2" t="str">
        <v>09AF1PA9103R1Z2</v>
      </c>
      <c r="P1364" s="2">
        <v>9899852315</v>
      </c>
      <c r="Q1364" s="2" t="str">
        <v>Aug'25</v>
      </c>
      <c r="R1364" s="2">
        <v>2026</v>
      </c>
      <c r="S1364" s="1">
        <v>0</v>
      </c>
      <c r="T1364" s="2">
        <v>50</v>
      </c>
      <c r="U1364" s="12">
        <v>0</v>
      </c>
      <c r="V1364" s="1" t="str">
        <v>Minor</v>
      </c>
      <c r="W1364" s="13">
        <v>0</v>
      </c>
      <c r="X1364" s="13">
        <v>0</v>
      </c>
      <c r="Y1364" s="13">
        <v>0</v>
      </c>
      <c r="Z1364" s="13">
        <v>0</v>
      </c>
      <c r="AA1364" s="13">
        <v>0</v>
      </c>
      <c r="AB1364" s="13">
        <v>0</v>
      </c>
      <c r="AC1364" s="13">
        <v>0</v>
      </c>
      <c r="AD1364" s="13">
        <v>0</v>
      </c>
      <c r="AE1364" s="13">
        <v>0</v>
      </c>
      <c r="AF1364" s="13">
        <v>0</v>
      </c>
      <c r="AG1364" s="13">
        <v>0</v>
      </c>
      <c r="AH1364" s="13">
        <v>0</v>
      </c>
      <c r="AI1364" s="13">
        <v>0</v>
      </c>
      <c r="AJ1364" s="13">
        <v>0</v>
      </c>
      <c r="AK1364" s="13">
        <v>0</v>
      </c>
      <c r="AL1364" s="13">
        <v>0</v>
      </c>
      <c r="AM1364" s="13">
        <v>0</v>
      </c>
      <c r="AN1364" s="13">
        <v>0</v>
      </c>
      <c r="AO1364" s="13">
        <v>0</v>
      </c>
      <c r="AP1364" s="13">
        <v>1.36</v>
      </c>
      <c r="AQ1364" s="13">
        <v>0</v>
      </c>
      <c r="AR1364" s="13">
        <v>0</v>
      </c>
      <c r="AS1364" s="13">
        <v>0</v>
      </c>
      <c r="AT1364" s="13">
        <v>0</v>
      </c>
      <c r="AU1364" s="13">
        <v>0</v>
      </c>
      <c r="AV1364" s="13">
        <v>0</v>
      </c>
      <c r="AW1364" s="16">
        <f t="shared" si="388"/>
        <v>1.36</v>
      </c>
      <c r="AX1364" s="16">
        <v>2.72</v>
      </c>
      <c r="AY1364" s="10">
        <f t="shared" si="389"/>
        <v>4.08</v>
      </c>
      <c r="AZ1364" s="10">
        <f>SUM(Z1364:AK1364)</f>
        <v>0</v>
      </c>
      <c r="BA1364" s="10">
        <v>3</v>
      </c>
      <c r="BB1364" s="10">
        <f t="shared" si="390"/>
        <v>1.64</v>
      </c>
      <c r="BC1364" s="10">
        <f t="shared" si="391"/>
        <v>0.41</v>
      </c>
      <c r="BD1364" s="10">
        <f t="shared" si="392"/>
        <v>4.08</v>
      </c>
      <c r="BE1364" s="10">
        <f t="shared" si="387"/>
        <v>-1.36</v>
      </c>
      <c r="BF1364" s="2" t="s">
        <v>119</v>
      </c>
      <c r="BG1364" s="10">
        <f t="shared" si="393"/>
        <v>0.17</v>
      </c>
      <c r="BH1364" s="36" t="s">
        <v>118</v>
      </c>
      <c r="BI1364" s="39" t="str">
        <f t="shared" si="394"/>
        <v/>
      </c>
      <c r="BJ1364" s="39" t="str">
        <f t="shared" si="395"/>
        <v/>
      </c>
      <c r="BK1364" s="16">
        <f>SUM(AR1364:AX1364)</f>
        <v>4.08</v>
      </c>
      <c r="BL1364" s="10">
        <f>SUM(AL1364:AQ1364)</f>
        <v>1.36</v>
      </c>
      <c r="BM1364" s="12">
        <f t="shared" si="396"/>
        <v>1</v>
      </c>
      <c r="BN1364" s="12">
        <f t="shared" si="396"/>
        <v>0.33333333333333337</v>
      </c>
      <c r="BO1364" s="9">
        <f t="shared" si="397"/>
        <v>1.36</v>
      </c>
      <c r="BP1364" s="39" t="str">
        <f t="shared" si="398"/>
        <v/>
      </c>
      <c r="BQ1364" s="147"/>
      <c r="BR1364" s="9">
        <f t="shared" si="399"/>
        <v>0</v>
      </c>
      <c r="BS1364" s="9">
        <f t="shared" si="400"/>
        <v>0</v>
      </c>
      <c r="BT1364" s="9">
        <f t="shared" si="401"/>
        <v>0</v>
      </c>
      <c r="BU1364" s="9" t="str">
        <f>IFERROR(_xlfn.XLOOKUP(D1364,Sheet1!B:B,Sheet1!L:L),"")</f>
        <v/>
      </c>
      <c r="BV1364" s="9" t="e">
        <f>_xlfn.XLOOKUP(BU1364,Sheet1!S:S,Sheet1!T:T)</f>
        <v>#N/A</v>
      </c>
      <c r="BW1364" s="9" t="e">
        <f>_xlfn.XLOOKUP(D1364,Sheet1!B:B,Sheet1!M:M)</f>
        <v>#N/A</v>
      </c>
      <c r="BZ1364" s="108">
        <f t="shared" si="402"/>
        <v>2.7199999999999998</v>
      </c>
      <c r="CB1364" s="12">
        <f>AW1364/AY1364</f>
        <v>0.33333333333333337</v>
      </c>
      <c r="CC1364" s="12">
        <f>AX1364/AY1364</f>
        <v>0.66666666666666674</v>
      </c>
      <c r="CG1364" s="1" t="str">
        <f>IF(BO1364&lt;80,"Below 80",
IF(BO1364&lt;=120,"80-120",
IF(BO1364&lt;=200,"&gt; 120-200",
IF(BO1364&lt;=300,"&gt;200-300",
IF(BO1364&lt;=500,"&gt;300-500",
"&gt;500")))))</f>
        <v>Below 80</v>
      </c>
      <c r="CH1364" s="1" t="str">
        <f>IFERROR(_xlfn.XLOOKUP(CG1364,Scenario!M:M,Scenario!N:N),"")</f>
        <v/>
      </c>
      <c r="CI1364" s="1" t="str">
        <f t="shared" si="403"/>
        <v>Yes</v>
      </c>
      <c r="CJ1364" s="75">
        <v>2.72</v>
      </c>
    </row>
    <row r="1365" spans="1:89" hidden="1">
      <c r="A1365" s="2">
        <v>1364</v>
      </c>
      <c r="B1365" s="2">
        <v>2025</v>
      </c>
      <c r="C1365" s="1">
        <v>0</v>
      </c>
      <c r="D1365" s="37" t="str">
        <v>0015g00001VB4TKAA1</v>
      </c>
      <c r="E1365" s="37" t="str">
        <v>Bharti Enterprises</v>
      </c>
      <c r="F1365" s="37" t="str">
        <v>UTTAR PRADESH</v>
      </c>
      <c r="G1365" s="37" t="str">
        <v>GAUTAM BUDDHA NAGAR</v>
      </c>
      <c r="H1365" s="37" t="str">
        <v>Noida</v>
      </c>
      <c r="I1365" s="37" t="str">
        <v>SHASHI STEELS CORPORATION</v>
      </c>
      <c r="J1365" s="37" t="str">
        <v>Abhijeet Biswas</v>
      </c>
      <c r="K1365" s="37">
        <v>0</v>
      </c>
      <c r="L1365" s="37" t="str">
        <v>C12816</v>
      </c>
      <c r="M1365" s="37" t="str">
        <v>North</v>
      </c>
      <c r="N1365" s="2">
        <v>201301</v>
      </c>
      <c r="O1365" s="2" t="str">
        <v>09ASJPG8906E1ZM</v>
      </c>
      <c r="P1365" s="2">
        <v>9650649245</v>
      </c>
      <c r="Q1365" s="2" t="str">
        <v>Aug'25</v>
      </c>
      <c r="R1365" s="2">
        <v>2026</v>
      </c>
      <c r="S1365" s="1">
        <v>0</v>
      </c>
      <c r="T1365" s="2">
        <v>100</v>
      </c>
      <c r="U1365" s="12">
        <v>0</v>
      </c>
      <c r="V1365" s="1" t="str">
        <v>Challenger</v>
      </c>
      <c r="W1365" s="13">
        <v>0</v>
      </c>
      <c r="X1365" s="13">
        <v>0</v>
      </c>
      <c r="Y1365" s="13">
        <v>0</v>
      </c>
      <c r="Z1365" s="13">
        <v>0</v>
      </c>
      <c r="AA1365" s="13">
        <v>0</v>
      </c>
      <c r="AB1365" s="13">
        <v>0</v>
      </c>
      <c r="AC1365" s="13">
        <v>0</v>
      </c>
      <c r="AD1365" s="13">
        <v>0</v>
      </c>
      <c r="AE1365" s="13">
        <v>0</v>
      </c>
      <c r="AF1365" s="13">
        <v>0</v>
      </c>
      <c r="AG1365" s="13">
        <v>0</v>
      </c>
      <c r="AH1365" s="13">
        <v>0</v>
      </c>
      <c r="AI1365" s="13">
        <v>0</v>
      </c>
      <c r="AJ1365" s="13">
        <v>0</v>
      </c>
      <c r="AK1365" s="13">
        <v>0</v>
      </c>
      <c r="AL1365" s="13">
        <v>0</v>
      </c>
      <c r="AM1365" s="13">
        <v>0</v>
      </c>
      <c r="AN1365" s="13">
        <v>0</v>
      </c>
      <c r="AO1365" s="13">
        <v>0</v>
      </c>
      <c r="AP1365" s="13">
        <v>2.5</v>
      </c>
      <c r="AQ1365" s="13">
        <v>0</v>
      </c>
      <c r="AR1365" s="13">
        <v>0</v>
      </c>
      <c r="AS1365" s="13">
        <v>0</v>
      </c>
      <c r="AT1365" s="13">
        <v>0</v>
      </c>
      <c r="AU1365" s="13">
        <v>0</v>
      </c>
      <c r="AV1365" s="13">
        <v>0</v>
      </c>
      <c r="AW1365" s="16">
        <f t="shared" si="388"/>
        <v>2.5</v>
      </c>
      <c r="AX1365" s="16">
        <v>5</v>
      </c>
      <c r="AY1365" s="10">
        <f t="shared" si="389"/>
        <v>7.5</v>
      </c>
      <c r="AZ1365" s="10">
        <f>SUM(Z1365:AK1365)</f>
        <v>0</v>
      </c>
      <c r="BA1365" s="10">
        <v>5</v>
      </c>
      <c r="BB1365" s="10">
        <f t="shared" si="390"/>
        <v>2.5</v>
      </c>
      <c r="BC1365" s="10">
        <f t="shared" si="391"/>
        <v>0.625</v>
      </c>
      <c r="BD1365" s="10">
        <f t="shared" si="392"/>
        <v>7.5</v>
      </c>
      <c r="BE1365" s="10">
        <f t="shared" si="387"/>
        <v>-2.5</v>
      </c>
      <c r="BF1365" s="2" t="s">
        <v>119</v>
      </c>
      <c r="BG1365" s="10">
        <f t="shared" si="393"/>
        <v>0.3125</v>
      </c>
      <c r="BH1365" s="36" t="s">
        <v>118</v>
      </c>
      <c r="BI1365" s="39" t="str">
        <f t="shared" si="394"/>
        <v/>
      </c>
      <c r="BJ1365" s="39" t="str">
        <f t="shared" si="395"/>
        <v/>
      </c>
      <c r="BK1365" s="16">
        <f>SUM(AR1365:AX1365)</f>
        <v>7.5</v>
      </c>
      <c r="BL1365" s="10">
        <f>SUM(AL1365:AQ1365)</f>
        <v>2.5</v>
      </c>
      <c r="BM1365" s="12">
        <f t="shared" si="396"/>
        <v>1</v>
      </c>
      <c r="BN1365" s="12">
        <f t="shared" si="396"/>
        <v>0.33333333333333331</v>
      </c>
      <c r="BO1365" s="9">
        <f t="shared" si="397"/>
        <v>2.5</v>
      </c>
      <c r="BP1365" s="39" t="str">
        <f t="shared" si="398"/>
        <v/>
      </c>
      <c r="BQ1365" s="147"/>
      <c r="BR1365" s="9">
        <f t="shared" si="399"/>
        <v>0</v>
      </c>
      <c r="BS1365" s="9">
        <f t="shared" si="400"/>
        <v>0</v>
      </c>
      <c r="BT1365" s="9">
        <f t="shared" si="401"/>
        <v>0</v>
      </c>
      <c r="BU1365" s="9" t="str">
        <f>IFERROR(_xlfn.XLOOKUP(D1365,Sheet1!B:B,Sheet1!L:L),"")</f>
        <v/>
      </c>
      <c r="BV1365" s="9" t="e">
        <f>_xlfn.XLOOKUP(BU1365,Sheet1!S:S,Sheet1!T:T)</f>
        <v>#N/A</v>
      </c>
      <c r="BW1365" s="9" t="e">
        <f>_xlfn.XLOOKUP(D1365,Sheet1!B:B,Sheet1!M:M)</f>
        <v>#N/A</v>
      </c>
      <c r="BZ1365" s="108">
        <f t="shared" si="402"/>
        <v>5</v>
      </c>
      <c r="CB1365" s="12">
        <f>AW1365/AY1365</f>
        <v>0.33333333333333331</v>
      </c>
      <c r="CC1365" s="12">
        <f>AX1365/AY1365</f>
        <v>0.66666666666666663</v>
      </c>
      <c r="CG1365" s="1" t="str">
        <f>IF(BO1365&lt;80,"Below 80",
IF(BO1365&lt;=120,"80-120",
IF(BO1365&lt;=200,"&gt; 120-200",
IF(BO1365&lt;=300,"&gt;200-300",
IF(BO1365&lt;=500,"&gt;300-500",
"&gt;500")))))</f>
        <v>Below 80</v>
      </c>
      <c r="CH1365" s="1" t="str">
        <f>IFERROR(_xlfn.XLOOKUP(CG1365,Scenario!M:M,Scenario!N:N),"")</f>
        <v/>
      </c>
      <c r="CI1365" s="1" t="str">
        <f t="shared" si="403"/>
        <v>Yes</v>
      </c>
      <c r="CJ1365" s="75">
        <v>5</v>
      </c>
    </row>
    <row r="1366" spans="1:89" hidden="1">
      <c r="A1366" s="2">
        <v>1365</v>
      </c>
      <c r="B1366" s="2">
        <v>2025</v>
      </c>
      <c r="C1366" s="1">
        <v>0</v>
      </c>
      <c r="D1366" s="37" t="str">
        <v>001J100000RyRCEIA3</v>
      </c>
      <c r="E1366" s="37" t="str">
        <v>AADARSH TRADERS</v>
      </c>
      <c r="F1366" s="37" t="str">
        <v>UTTAR PRADESH</v>
      </c>
      <c r="G1366" s="37" t="str">
        <v>BAGHPAT</v>
      </c>
      <c r="H1366" s="37" t="str">
        <v>Baghpat</v>
      </c>
      <c r="I1366" s="37" t="str">
        <v>OPTRIX INFRA LLP</v>
      </c>
      <c r="J1366" s="37" t="str">
        <v>Aashish Goyal</v>
      </c>
      <c r="K1366" s="37">
        <v>0</v>
      </c>
      <c r="L1366" s="37" t="str">
        <v>001J100000PJG7oIAH</v>
      </c>
      <c r="M1366" s="37" t="str">
        <v>North</v>
      </c>
      <c r="N1366" s="2">
        <v>250611</v>
      </c>
      <c r="O1366" s="2" t="str">
        <v>09AKJPT1080E1Z2</v>
      </c>
      <c r="P1366" s="2">
        <v>9837539921</v>
      </c>
      <c r="Q1366" s="2" t="str">
        <v>Aug'25</v>
      </c>
      <c r="R1366" s="2">
        <v>2026</v>
      </c>
      <c r="S1366" s="1">
        <v>0</v>
      </c>
      <c r="T1366" s="2">
        <v>100</v>
      </c>
      <c r="U1366" s="12">
        <v>0</v>
      </c>
      <c r="V1366" s="1" t="str">
        <v>Challenger</v>
      </c>
      <c r="W1366" s="13">
        <v>0</v>
      </c>
      <c r="X1366" s="13">
        <v>0</v>
      </c>
      <c r="Y1366" s="13">
        <v>0</v>
      </c>
      <c r="Z1366" s="13">
        <v>0</v>
      </c>
      <c r="AA1366" s="13">
        <v>0</v>
      </c>
      <c r="AB1366" s="13">
        <v>0</v>
      </c>
      <c r="AC1366" s="13">
        <v>0</v>
      </c>
      <c r="AD1366" s="13">
        <v>0</v>
      </c>
      <c r="AE1366" s="13">
        <v>0</v>
      </c>
      <c r="AF1366" s="13">
        <v>0</v>
      </c>
      <c r="AG1366" s="13">
        <v>0</v>
      </c>
      <c r="AH1366" s="13">
        <v>0</v>
      </c>
      <c r="AI1366" s="13">
        <v>0</v>
      </c>
      <c r="AJ1366" s="13">
        <v>0</v>
      </c>
      <c r="AK1366" s="13">
        <v>0</v>
      </c>
      <c r="AL1366" s="13">
        <v>0</v>
      </c>
      <c r="AM1366" s="13">
        <v>0</v>
      </c>
      <c r="AN1366" s="13">
        <v>0</v>
      </c>
      <c r="AO1366" s="13">
        <v>0</v>
      </c>
      <c r="AP1366" s="13">
        <v>2.5</v>
      </c>
      <c r="AQ1366" s="13">
        <v>0</v>
      </c>
      <c r="AR1366" s="13">
        <v>0</v>
      </c>
      <c r="AS1366" s="13">
        <v>0</v>
      </c>
      <c r="AT1366" s="13">
        <v>0</v>
      </c>
      <c r="AU1366" s="13">
        <v>0</v>
      </c>
      <c r="AV1366" s="13">
        <v>0</v>
      </c>
      <c r="AW1366" s="16">
        <f t="shared" si="388"/>
        <v>2.5</v>
      </c>
      <c r="AX1366" s="16">
        <v>5</v>
      </c>
      <c r="AY1366" s="10">
        <f t="shared" si="389"/>
        <v>7.5</v>
      </c>
      <c r="AZ1366" s="10">
        <f>SUM(Z1366:AK1366)</f>
        <v>0</v>
      </c>
      <c r="BA1366" s="10">
        <v>5</v>
      </c>
      <c r="BB1366" s="10">
        <f t="shared" si="390"/>
        <v>2.5</v>
      </c>
      <c r="BC1366" s="10">
        <f t="shared" si="391"/>
        <v>0.625</v>
      </c>
      <c r="BD1366" s="10">
        <f t="shared" si="392"/>
        <v>7.5</v>
      </c>
      <c r="BE1366" s="10">
        <f t="shared" si="387"/>
        <v>-2.5</v>
      </c>
      <c r="BF1366" s="2" t="s">
        <v>119</v>
      </c>
      <c r="BG1366" s="10">
        <f t="shared" si="393"/>
        <v>0.3125</v>
      </c>
      <c r="BH1366" s="36" t="s">
        <v>118</v>
      </c>
      <c r="BI1366" s="39" t="str">
        <f t="shared" si="394"/>
        <v/>
      </c>
      <c r="BJ1366" s="39" t="str">
        <f t="shared" si="395"/>
        <v/>
      </c>
      <c r="BK1366" s="16">
        <f>SUM(AR1366:AX1366)</f>
        <v>7.5</v>
      </c>
      <c r="BL1366" s="10">
        <f>SUM(AL1366:AQ1366)</f>
        <v>2.5</v>
      </c>
      <c r="BM1366" s="12">
        <f t="shared" si="396"/>
        <v>1</v>
      </c>
      <c r="BN1366" s="12">
        <f t="shared" si="396"/>
        <v>0.33333333333333331</v>
      </c>
      <c r="BO1366" s="9">
        <f t="shared" si="397"/>
        <v>2.5</v>
      </c>
      <c r="BP1366" s="39" t="str">
        <f t="shared" si="398"/>
        <v/>
      </c>
      <c r="BQ1366" s="147"/>
      <c r="BR1366" s="9">
        <f t="shared" si="399"/>
        <v>0</v>
      </c>
      <c r="BS1366" s="9">
        <f t="shared" si="400"/>
        <v>0</v>
      </c>
      <c r="BT1366" s="9">
        <f t="shared" si="401"/>
        <v>0</v>
      </c>
      <c r="BU1366" s="9" t="str">
        <f>IFERROR(_xlfn.XLOOKUP(D1366,Sheet1!B:B,Sheet1!L:L),"")</f>
        <v/>
      </c>
      <c r="BV1366" s="9" t="e">
        <f>_xlfn.XLOOKUP(BU1366,Sheet1!S:S,Sheet1!T:T)</f>
        <v>#N/A</v>
      </c>
      <c r="BW1366" s="9" t="e">
        <f>_xlfn.XLOOKUP(D1366,Sheet1!B:B,Sheet1!M:M)</f>
        <v>#N/A</v>
      </c>
      <c r="BZ1366" s="108">
        <f t="shared" si="402"/>
        <v>5</v>
      </c>
      <c r="CB1366" s="12">
        <f>AW1366/AY1366</f>
        <v>0.33333333333333331</v>
      </c>
      <c r="CC1366" s="12">
        <f>AX1366/AY1366</f>
        <v>0.66666666666666663</v>
      </c>
      <c r="CG1366" s="1" t="str">
        <f>IF(BO1366&lt;80,"Below 80",
IF(BO1366&lt;=120,"80-120",
IF(BO1366&lt;=200,"&gt; 120-200",
IF(BO1366&lt;=300,"&gt;200-300",
IF(BO1366&lt;=500,"&gt;300-500",
"&gt;500")))))</f>
        <v>Below 80</v>
      </c>
      <c r="CH1366" s="1" t="str">
        <f>IFERROR(_xlfn.XLOOKUP(CG1366,Scenario!M:M,Scenario!N:N),"")</f>
        <v/>
      </c>
      <c r="CI1366" s="1" t="str">
        <f t="shared" si="403"/>
        <v>Yes</v>
      </c>
      <c r="CJ1366" s="75">
        <v>5</v>
      </c>
    </row>
    <row r="1367" spans="1:89" hidden="1">
      <c r="A1367" s="2">
        <v>1366</v>
      </c>
      <c r="B1367" s="2">
        <v>2025</v>
      </c>
      <c r="C1367" s="1">
        <v>0</v>
      </c>
      <c r="D1367" s="37" t="str">
        <v>001fw000005K2sWAAS</v>
      </c>
      <c r="E1367" s="37" t="str">
        <v>M/S- GARAI PLUMBING HOUSE</v>
      </c>
      <c r="F1367" s="37" t="str">
        <v>WEST BENGAL</v>
      </c>
      <c r="G1367" s="37" t="str">
        <v>24 PARAGANAS SOUTH</v>
      </c>
      <c r="H1367" s="37">
        <v>0</v>
      </c>
      <c r="I1367" s="37" t="str">
        <v>KEDIA PIPES PRIVATE LMITED</v>
      </c>
      <c r="J1367" s="37" t="str">
        <v>Ragon Poddar</v>
      </c>
      <c r="K1367" s="37">
        <v>0</v>
      </c>
      <c r="L1367" s="37" t="str">
        <v>001J100000S140JIAR</v>
      </c>
      <c r="M1367" s="37" t="str">
        <v>East</v>
      </c>
      <c r="N1367" s="2">
        <v>743377</v>
      </c>
      <c r="O1367" s="2" t="str">
        <v>19AENPG2689G1Z2</v>
      </c>
      <c r="P1367" s="2">
        <v>8777481534</v>
      </c>
      <c r="Q1367" s="2" t="str">
        <v>Aug'25</v>
      </c>
      <c r="R1367" s="2">
        <v>2026</v>
      </c>
      <c r="S1367" s="1">
        <v>0</v>
      </c>
      <c r="T1367" s="2">
        <v>100</v>
      </c>
      <c r="U1367" s="12">
        <v>0</v>
      </c>
      <c r="V1367" s="1" t="str">
        <v>Challenger</v>
      </c>
      <c r="W1367" s="13">
        <v>0</v>
      </c>
      <c r="X1367" s="13">
        <v>0</v>
      </c>
      <c r="Y1367" s="13">
        <v>0</v>
      </c>
      <c r="Z1367" s="13">
        <v>0</v>
      </c>
      <c r="AA1367" s="13">
        <v>0</v>
      </c>
      <c r="AB1367" s="13">
        <v>0</v>
      </c>
      <c r="AC1367" s="13">
        <v>0</v>
      </c>
      <c r="AD1367" s="13">
        <v>0</v>
      </c>
      <c r="AE1367" s="13">
        <v>0</v>
      </c>
      <c r="AF1367" s="13">
        <v>0</v>
      </c>
      <c r="AG1367" s="13">
        <v>0</v>
      </c>
      <c r="AH1367" s="13">
        <v>0</v>
      </c>
      <c r="AI1367" s="13">
        <v>0</v>
      </c>
      <c r="AJ1367" s="13">
        <v>0</v>
      </c>
      <c r="AK1367" s="13">
        <v>0</v>
      </c>
      <c r="AL1367" s="13">
        <v>0</v>
      </c>
      <c r="AM1367" s="13">
        <v>0</v>
      </c>
      <c r="AN1367" s="13">
        <v>0</v>
      </c>
      <c r="AO1367" s="13">
        <v>0</v>
      </c>
      <c r="AP1367" s="13">
        <v>2.52</v>
      </c>
      <c r="AQ1367" s="13">
        <v>0</v>
      </c>
      <c r="AR1367" s="13">
        <v>0</v>
      </c>
      <c r="AS1367" s="13">
        <v>0</v>
      </c>
      <c r="AT1367" s="13">
        <v>0</v>
      </c>
      <c r="AU1367" s="13">
        <v>0</v>
      </c>
      <c r="AV1367" s="13">
        <v>0</v>
      </c>
      <c r="AW1367" s="16">
        <f t="shared" si="388"/>
        <v>2.52</v>
      </c>
      <c r="AX1367" s="16">
        <v>5.04</v>
      </c>
      <c r="AY1367" s="10">
        <f t="shared" si="389"/>
        <v>7.5600000000000005</v>
      </c>
      <c r="AZ1367" s="10">
        <f>SUM(Z1367:AK1367)</f>
        <v>0</v>
      </c>
      <c r="BA1367" s="10">
        <v>40</v>
      </c>
      <c r="BB1367" s="10">
        <f t="shared" si="390"/>
        <v>37.479999999999997</v>
      </c>
      <c r="BC1367" s="10">
        <f t="shared" si="391"/>
        <v>9.3699999999999992</v>
      </c>
      <c r="BD1367" s="10">
        <f t="shared" si="392"/>
        <v>7.5600000000000005</v>
      </c>
      <c r="BE1367" s="10">
        <f t="shared" si="387"/>
        <v>-2.52</v>
      </c>
      <c r="BF1367" s="2" t="s">
        <v>119</v>
      </c>
      <c r="BG1367" s="10">
        <f t="shared" si="393"/>
        <v>0.315</v>
      </c>
      <c r="BH1367" s="36" t="s">
        <v>118</v>
      </c>
      <c r="BI1367" s="39" t="str">
        <f t="shared" si="394"/>
        <v/>
      </c>
      <c r="BJ1367" s="39" t="str">
        <f t="shared" si="395"/>
        <v/>
      </c>
      <c r="BK1367" s="16">
        <f>SUM(AR1367:AX1367)</f>
        <v>7.5600000000000005</v>
      </c>
      <c r="BL1367" s="10">
        <f>SUM(AL1367:AQ1367)</f>
        <v>2.52</v>
      </c>
      <c r="BM1367" s="12">
        <f t="shared" si="396"/>
        <v>1</v>
      </c>
      <c r="BN1367" s="12">
        <f t="shared" si="396"/>
        <v>0.33333333333333331</v>
      </c>
      <c r="BO1367" s="9">
        <f t="shared" si="397"/>
        <v>2.52</v>
      </c>
      <c r="BP1367" s="39" t="str">
        <f t="shared" si="398"/>
        <v/>
      </c>
      <c r="BQ1367" s="147"/>
      <c r="BR1367" s="9">
        <f t="shared" si="399"/>
        <v>0</v>
      </c>
      <c r="BS1367" s="9">
        <f t="shared" si="400"/>
        <v>0</v>
      </c>
      <c r="BT1367" s="9">
        <f t="shared" si="401"/>
        <v>0</v>
      </c>
      <c r="BU1367" s="9" t="str">
        <f>IFERROR(_xlfn.XLOOKUP(D1367,Sheet1!B:B,Sheet1!L:L),"")</f>
        <v/>
      </c>
      <c r="BV1367" s="9" t="e">
        <f>_xlfn.XLOOKUP(BU1367,Sheet1!S:S,Sheet1!T:T)</f>
        <v>#N/A</v>
      </c>
      <c r="BW1367" s="9" t="e">
        <f>_xlfn.XLOOKUP(D1367,Sheet1!B:B,Sheet1!M:M)</f>
        <v>#N/A</v>
      </c>
      <c r="BZ1367" s="108">
        <f t="shared" si="402"/>
        <v>5.0400000000000009</v>
      </c>
      <c r="CB1367" s="12">
        <f>AW1367/AY1367</f>
        <v>0.33333333333333331</v>
      </c>
      <c r="CC1367" s="12">
        <f>AX1367/AY1367</f>
        <v>0.66666666666666663</v>
      </c>
      <c r="CG1367" s="1" t="str">
        <f>IF(BO1367&lt;80,"Below 80",
IF(BO1367&lt;=120,"80-120",
IF(BO1367&lt;=200,"&gt; 120-200",
IF(BO1367&lt;=300,"&gt;200-300",
IF(BO1367&lt;=500,"&gt;300-500",
"&gt;500")))))</f>
        <v>Below 80</v>
      </c>
      <c r="CH1367" s="1" t="str">
        <f>IFERROR(_xlfn.XLOOKUP(CG1367,Scenario!M:M,Scenario!N:N),"")</f>
        <v/>
      </c>
      <c r="CI1367" s="1" t="str">
        <f t="shared" si="403"/>
        <v>Yes</v>
      </c>
      <c r="CJ1367" s="75">
        <v>5.04</v>
      </c>
    </row>
    <row r="1368" spans="1:89" hidden="1">
      <c r="A1368" s="2">
        <v>1367</v>
      </c>
      <c r="B1368" s="2">
        <v>2025</v>
      </c>
      <c r="C1368" s="1">
        <v>0</v>
      </c>
      <c r="D1368" s="37" t="str">
        <v>001J100000Tug5nIAB</v>
      </c>
      <c r="E1368" s="37" t="str">
        <v>M/S SAWARIYA P DEPO</v>
      </c>
      <c r="F1368" s="37" t="str">
        <v>UTTAR PRADESH</v>
      </c>
      <c r="G1368" s="37" t="str">
        <v>SONBHADRA</v>
      </c>
      <c r="H1368" s="37">
        <v>0</v>
      </c>
      <c r="I1368" s="37" t="str">
        <v>GLOBAL IRONTRADING PVT. LTD.</v>
      </c>
      <c r="J1368" s="37" t="str">
        <v>Divyansh Dhawal</v>
      </c>
      <c r="K1368" s="37">
        <v>0</v>
      </c>
      <c r="L1368" s="37" t="str">
        <v>C12819</v>
      </c>
      <c r="M1368" s="37" t="str">
        <v>North</v>
      </c>
      <c r="N1368" s="2">
        <v>231219</v>
      </c>
      <c r="O1368" s="2" t="str">
        <v>09BGDPB9358N1ZU</v>
      </c>
      <c r="P1368" s="2">
        <v>9918123485</v>
      </c>
      <c r="Q1368" s="2" t="str">
        <v>Aug'25</v>
      </c>
      <c r="R1368" s="2">
        <v>2026</v>
      </c>
      <c r="S1368" s="1">
        <v>0</v>
      </c>
      <c r="T1368" s="2">
        <v>200</v>
      </c>
      <c r="U1368" s="12">
        <v>0</v>
      </c>
      <c r="V1368" s="1" t="str">
        <v>Challenger</v>
      </c>
      <c r="W1368" s="13">
        <v>0</v>
      </c>
      <c r="X1368" s="13">
        <v>0</v>
      </c>
      <c r="Y1368" s="13">
        <v>0</v>
      </c>
      <c r="Z1368" s="13">
        <v>0</v>
      </c>
      <c r="AA1368" s="13">
        <v>0</v>
      </c>
      <c r="AB1368" s="13">
        <v>0</v>
      </c>
      <c r="AC1368" s="13">
        <v>0</v>
      </c>
      <c r="AD1368" s="13">
        <v>0</v>
      </c>
      <c r="AE1368" s="13">
        <v>0</v>
      </c>
      <c r="AF1368" s="13">
        <v>0</v>
      </c>
      <c r="AG1368" s="13">
        <v>0</v>
      </c>
      <c r="AH1368" s="13">
        <v>0</v>
      </c>
      <c r="AI1368" s="13">
        <v>0</v>
      </c>
      <c r="AJ1368" s="13">
        <v>0</v>
      </c>
      <c r="AK1368" s="13">
        <v>0</v>
      </c>
      <c r="AL1368" s="13">
        <v>0</v>
      </c>
      <c r="AM1368" s="13">
        <v>0</v>
      </c>
      <c r="AN1368" s="13">
        <v>0</v>
      </c>
      <c r="AO1368" s="13">
        <v>0</v>
      </c>
      <c r="AP1368" s="13">
        <v>25.17</v>
      </c>
      <c r="AQ1368" s="13">
        <v>0</v>
      </c>
      <c r="AR1368" s="13">
        <v>0</v>
      </c>
      <c r="AS1368" s="13">
        <v>32.9</v>
      </c>
      <c r="AT1368" s="13">
        <v>0</v>
      </c>
      <c r="AU1368" s="13">
        <v>0</v>
      </c>
      <c r="AV1368" s="13">
        <v>0</v>
      </c>
      <c r="AW1368" s="16">
        <f t="shared" si="388"/>
        <v>58.07</v>
      </c>
      <c r="AX1368" s="16">
        <v>50.34</v>
      </c>
      <c r="AY1368" s="10">
        <f t="shared" si="389"/>
        <v>108.41</v>
      </c>
      <c r="AZ1368" s="10">
        <f>SUM(Z1368:AK1368)</f>
        <v>0</v>
      </c>
      <c r="BA1368" s="10">
        <f>AY1368</f>
        <v>108.41</v>
      </c>
      <c r="BB1368" s="10">
        <f t="shared" si="390"/>
        <v>50.339999999999996</v>
      </c>
      <c r="BC1368" s="10">
        <f t="shared" si="391"/>
        <v>12.584999999999999</v>
      </c>
      <c r="BD1368" s="10">
        <f t="shared" si="392"/>
        <v>108.41</v>
      </c>
      <c r="BE1368" s="10">
        <f t="shared" si="387"/>
        <v>-58.07</v>
      </c>
      <c r="BF1368" s="2" t="s">
        <v>119</v>
      </c>
      <c r="BG1368" s="10">
        <f t="shared" si="393"/>
        <v>7.25875</v>
      </c>
      <c r="BH1368" s="36" t="s">
        <v>118</v>
      </c>
      <c r="BI1368" s="39" t="str">
        <f t="shared" si="394"/>
        <v/>
      </c>
      <c r="BJ1368" s="39" t="str">
        <f t="shared" si="395"/>
        <v/>
      </c>
      <c r="BK1368" s="16">
        <f>SUM(AR1368:AX1368)</f>
        <v>141.31</v>
      </c>
      <c r="BL1368" s="10">
        <f>SUM(AL1368:AQ1368)</f>
        <v>25.17</v>
      </c>
      <c r="BM1368" s="12">
        <f t="shared" si="396"/>
        <v>1.3034775389724196</v>
      </c>
      <c r="BN1368" s="12">
        <f t="shared" si="396"/>
        <v>0.2321741536758602</v>
      </c>
      <c r="BO1368" s="9">
        <f t="shared" si="397"/>
        <v>58.07</v>
      </c>
      <c r="BP1368" s="39" t="str">
        <f t="shared" si="398"/>
        <v/>
      </c>
      <c r="BQ1368" s="147"/>
      <c r="BR1368" s="9">
        <f t="shared" si="399"/>
        <v>0</v>
      </c>
      <c r="BS1368" s="9">
        <f t="shared" si="400"/>
        <v>0</v>
      </c>
      <c r="BT1368" s="9">
        <f t="shared" si="401"/>
        <v>0</v>
      </c>
      <c r="BU1368" s="9" t="str">
        <f>IFERROR(_xlfn.XLOOKUP(D1368,Sheet1!B:B,Sheet1!L:L),"")</f>
        <v/>
      </c>
      <c r="BV1368" s="9" t="e">
        <f>_xlfn.XLOOKUP(BU1368,Sheet1!S:S,Sheet1!T:T)</f>
        <v>#N/A</v>
      </c>
      <c r="BW1368" s="9" t="e">
        <f>_xlfn.XLOOKUP(D1368,Sheet1!B:B,Sheet1!M:M)</f>
        <v>#N/A</v>
      </c>
      <c r="BZ1368" s="108">
        <f t="shared" si="402"/>
        <v>50.339999999999996</v>
      </c>
      <c r="CB1368" s="12">
        <f>AW1368/AY1368</f>
        <v>0.53565169264827972</v>
      </c>
      <c r="CC1368" s="12">
        <f>AX1368/AY1368</f>
        <v>0.46434830735172039</v>
      </c>
      <c r="CG1368" s="1" t="str">
        <f>IF(BO1368&lt;80,"Below 80",
IF(BO1368&lt;=120,"80-120",
IF(BO1368&lt;=200,"&gt; 120-200",
IF(BO1368&lt;=300,"&gt;200-300",
IF(BO1368&lt;=500,"&gt;300-500",
"&gt;500")))))</f>
        <v>Below 80</v>
      </c>
      <c r="CH1368" s="1" t="str">
        <f>IFERROR(_xlfn.XLOOKUP(CG1368,Scenario!M:M,Scenario!N:N),"")</f>
        <v/>
      </c>
      <c r="CI1368" s="1" t="str">
        <f t="shared" si="403"/>
        <v>Yes</v>
      </c>
      <c r="CJ1368" s="75">
        <v>17.440000000000005</v>
      </c>
    </row>
    <row r="1369" spans="1:89" hidden="1">
      <c r="A1369" s="2">
        <v>1368</v>
      </c>
      <c r="B1369" s="2">
        <v>2025</v>
      </c>
      <c r="C1369" s="1">
        <v>0</v>
      </c>
      <c r="D1369" s="37" t="str">
        <v>001J100000Ry2SfIAJ</v>
      </c>
      <c r="E1369" s="37" t="str">
        <v>MAHAVEER HARDWARE STORE</v>
      </c>
      <c r="F1369" s="37" t="str">
        <v>HARYANA</v>
      </c>
      <c r="G1369" s="37" t="str">
        <v>SONIPAT</v>
      </c>
      <c r="H1369" s="37">
        <v>0</v>
      </c>
      <c r="I1369" s="37" t="str">
        <v>JAI DURGA STEELS</v>
      </c>
      <c r="J1369" s="37" t="str">
        <v>Sunny Bhutani</v>
      </c>
      <c r="K1369" s="37">
        <v>0</v>
      </c>
      <c r="L1369" s="37" t="str">
        <v>C12830</v>
      </c>
      <c r="M1369" s="37" t="str">
        <v>North</v>
      </c>
      <c r="N1369" s="2">
        <v>131101</v>
      </c>
      <c r="O1369" s="2" t="str">
        <v>06BCFPR3868F1ZC</v>
      </c>
      <c r="P1369" s="2">
        <v>8295672677</v>
      </c>
      <c r="Q1369" s="2" t="str">
        <v>Aug'25</v>
      </c>
      <c r="R1369" s="2">
        <v>2026</v>
      </c>
      <c r="S1369" s="1">
        <v>0</v>
      </c>
      <c r="T1369" s="2">
        <v>110</v>
      </c>
      <c r="U1369" s="12">
        <v>0</v>
      </c>
      <c r="V1369" s="1" t="str">
        <v>Challenger</v>
      </c>
      <c r="W1369" s="13">
        <v>0</v>
      </c>
      <c r="X1369" s="13">
        <v>0</v>
      </c>
      <c r="Y1369" s="13">
        <v>0</v>
      </c>
      <c r="Z1369" s="13">
        <v>0</v>
      </c>
      <c r="AA1369" s="13">
        <v>0</v>
      </c>
      <c r="AB1369" s="13">
        <v>0</v>
      </c>
      <c r="AC1369" s="13">
        <v>0</v>
      </c>
      <c r="AD1369" s="13">
        <v>0</v>
      </c>
      <c r="AE1369" s="13">
        <v>0</v>
      </c>
      <c r="AF1369" s="13">
        <v>0</v>
      </c>
      <c r="AG1369" s="13">
        <v>0</v>
      </c>
      <c r="AH1369" s="13">
        <v>0</v>
      </c>
      <c r="AI1369" s="13">
        <v>0</v>
      </c>
      <c r="AJ1369" s="13">
        <v>0</v>
      </c>
      <c r="AK1369" s="13">
        <v>0</v>
      </c>
      <c r="AL1369" s="13">
        <v>0</v>
      </c>
      <c r="AM1369" s="13">
        <v>0</v>
      </c>
      <c r="AN1369" s="13">
        <v>0</v>
      </c>
      <c r="AO1369" s="13">
        <v>0</v>
      </c>
      <c r="AP1369" s="13">
        <v>12.03</v>
      </c>
      <c r="AQ1369" s="13">
        <v>0</v>
      </c>
      <c r="AR1369" s="13">
        <v>0</v>
      </c>
      <c r="AS1369" s="13">
        <v>0</v>
      </c>
      <c r="AT1369" s="13">
        <v>0</v>
      </c>
      <c r="AU1369" s="13">
        <v>0</v>
      </c>
      <c r="AV1369" s="13">
        <v>0</v>
      </c>
      <c r="AW1369" s="16">
        <f t="shared" si="388"/>
        <v>12.03</v>
      </c>
      <c r="AX1369" s="16">
        <v>24.06</v>
      </c>
      <c r="AY1369" s="10">
        <f t="shared" si="389"/>
        <v>36.089999999999996</v>
      </c>
      <c r="AZ1369" s="10">
        <f>SUM(Z1369:AK1369)</f>
        <v>0</v>
      </c>
      <c r="BA1369" s="10">
        <v>12</v>
      </c>
      <c r="BB1369" s="10">
        <f t="shared" si="390"/>
        <v>-2.9999999999999361E-2</v>
      </c>
      <c r="BC1369" s="10">
        <f t="shared" si="391"/>
        <v>-7.4999999999998401E-3</v>
      </c>
      <c r="BD1369" s="10">
        <f t="shared" si="392"/>
        <v>36.089999999999996</v>
      </c>
      <c r="BE1369" s="10">
        <f t="shared" ref="BE1369:BE1432" si="404">AZ1369-AW1369</f>
        <v>-12.03</v>
      </c>
      <c r="BF1369" s="2" t="s">
        <v>119</v>
      </c>
      <c r="BG1369" s="10">
        <f t="shared" si="393"/>
        <v>1.5037499999999999</v>
      </c>
      <c r="BH1369" s="36" t="s">
        <v>118</v>
      </c>
      <c r="BI1369" s="39" t="str">
        <f t="shared" si="394"/>
        <v/>
      </c>
      <c r="BJ1369" s="39" t="str">
        <f t="shared" si="395"/>
        <v/>
      </c>
      <c r="BK1369" s="16">
        <f>SUM(AR1369:AX1369)</f>
        <v>36.089999999999996</v>
      </c>
      <c r="BL1369" s="10">
        <f>SUM(AL1369:AQ1369)</f>
        <v>12.03</v>
      </c>
      <c r="BM1369" s="12">
        <f t="shared" si="396"/>
        <v>1</v>
      </c>
      <c r="BN1369" s="12">
        <f t="shared" si="396"/>
        <v>0.33333333333333337</v>
      </c>
      <c r="BO1369" s="9">
        <f t="shared" si="397"/>
        <v>12.03</v>
      </c>
      <c r="BP1369" s="39" t="str">
        <f t="shared" si="398"/>
        <v/>
      </c>
      <c r="BQ1369" s="147"/>
      <c r="BR1369" s="9">
        <f t="shared" si="399"/>
        <v>0</v>
      </c>
      <c r="BS1369" s="9">
        <f t="shared" si="400"/>
        <v>0</v>
      </c>
      <c r="BT1369" s="9">
        <f t="shared" si="401"/>
        <v>0</v>
      </c>
      <c r="BU1369" s="9" t="str">
        <f>IFERROR(_xlfn.XLOOKUP(D1369,Sheet1!B:B,Sheet1!L:L),"")</f>
        <v/>
      </c>
      <c r="BV1369" s="9" t="e">
        <f>_xlfn.XLOOKUP(BU1369,Sheet1!S:S,Sheet1!T:T)</f>
        <v>#N/A</v>
      </c>
      <c r="BW1369" s="9" t="e">
        <f>_xlfn.XLOOKUP(D1369,Sheet1!B:B,Sheet1!M:M)</f>
        <v>#N/A</v>
      </c>
      <c r="BZ1369" s="108">
        <f t="shared" si="402"/>
        <v>24.059999999999995</v>
      </c>
      <c r="CB1369" s="12">
        <f>AW1369/AY1369</f>
        <v>0.33333333333333337</v>
      </c>
      <c r="CC1369" s="12">
        <f>AX1369/AY1369</f>
        <v>0.66666666666666674</v>
      </c>
      <c r="CG1369" s="1" t="str">
        <f>IF(BO1369&lt;80,"Below 80",
IF(BO1369&lt;=120,"80-120",
IF(BO1369&lt;=200,"&gt; 120-200",
IF(BO1369&lt;=300,"&gt;200-300",
IF(BO1369&lt;=500,"&gt;300-500",
"&gt;500")))))</f>
        <v>Below 80</v>
      </c>
      <c r="CH1369" s="1" t="str">
        <f>IFERROR(_xlfn.XLOOKUP(CG1369,Scenario!M:M,Scenario!N:N),"")</f>
        <v/>
      </c>
      <c r="CI1369" s="1" t="str">
        <f t="shared" si="403"/>
        <v>Yes</v>
      </c>
      <c r="CJ1369" s="75">
        <v>24.06</v>
      </c>
    </row>
    <row r="1370" spans="1:89" s="182" customFormat="1" ht="27.75" hidden="1">
      <c r="A1370" s="35">
        <v>1369</v>
      </c>
      <c r="B1370" s="2">
        <v>2025</v>
      </c>
      <c r="C1370" s="1">
        <v>0</v>
      </c>
      <c r="D1370" s="174" t="str">
        <v>001fw000004hGwxAAE</v>
      </c>
      <c r="E1370" s="174" t="str">
        <v>SHARVI ENTERPRISES</v>
      </c>
      <c r="F1370" s="174" t="str">
        <v>MADHYA PRADESH</v>
      </c>
      <c r="G1370" s="174" t="str">
        <v>DHAR</v>
      </c>
      <c r="H1370" s="174">
        <v>0</v>
      </c>
      <c r="I1370" s="174" t="str">
        <v>R. K. ENTERPRISES</v>
      </c>
      <c r="J1370" s="174" t="str">
        <v>Yogeshwar Richhariya</v>
      </c>
      <c r="K1370" s="174">
        <v>0</v>
      </c>
      <c r="L1370" s="174" t="str">
        <v>001J1000005ZfroIAC</v>
      </c>
      <c r="M1370" s="174" t="str">
        <v>Central</v>
      </c>
      <c r="N1370" s="2">
        <v>454331</v>
      </c>
      <c r="O1370" s="2" t="str">
        <v>23AYEPA9678G1ZC</v>
      </c>
      <c r="P1370" s="2">
        <v>8982229996</v>
      </c>
      <c r="Q1370" s="35" t="str">
        <v>Aug'25</v>
      </c>
      <c r="R1370" s="35">
        <v>2026</v>
      </c>
      <c r="S1370" s="1">
        <v>0</v>
      </c>
      <c r="T1370" s="35">
        <v>100</v>
      </c>
      <c r="U1370" s="178">
        <v>3.3744666666666667</v>
      </c>
      <c r="V1370" s="182" t="str">
        <v>Star</v>
      </c>
      <c r="W1370" s="224">
        <v>0</v>
      </c>
      <c r="X1370" s="224">
        <v>0</v>
      </c>
      <c r="Y1370" s="224">
        <v>0</v>
      </c>
      <c r="Z1370" s="224">
        <v>0</v>
      </c>
      <c r="AA1370" s="224">
        <v>0</v>
      </c>
      <c r="AB1370" s="224">
        <v>0</v>
      </c>
      <c r="AC1370" s="224">
        <v>0</v>
      </c>
      <c r="AD1370" s="224">
        <v>0</v>
      </c>
      <c r="AE1370" s="224">
        <v>0</v>
      </c>
      <c r="AF1370" s="224">
        <v>0</v>
      </c>
      <c r="AG1370" s="224">
        <v>0</v>
      </c>
      <c r="AH1370" s="224">
        <v>0</v>
      </c>
      <c r="AI1370" s="224">
        <v>0</v>
      </c>
      <c r="AJ1370" s="224">
        <v>0</v>
      </c>
      <c r="AK1370" s="224">
        <v>0</v>
      </c>
      <c r="AL1370" s="224">
        <v>0</v>
      </c>
      <c r="AM1370" s="224">
        <v>0</v>
      </c>
      <c r="AN1370" s="224">
        <v>0</v>
      </c>
      <c r="AO1370" s="224">
        <v>0</v>
      </c>
      <c r="AP1370" s="224">
        <v>35</v>
      </c>
      <c r="AQ1370" s="224">
        <v>51</v>
      </c>
      <c r="AR1370" s="224">
        <v>46.77</v>
      </c>
      <c r="AS1370" s="13">
        <v>195.52</v>
      </c>
      <c r="AT1370" s="13">
        <v>535.79</v>
      </c>
      <c r="AU1370" s="13">
        <v>349</v>
      </c>
      <c r="AV1370" s="13">
        <v>127.55</v>
      </c>
      <c r="AW1370" s="16">
        <f t="shared" si="388"/>
        <v>1213.08</v>
      </c>
      <c r="AX1370" s="16">
        <f>AW1370*2</f>
        <v>2426.16</v>
      </c>
      <c r="AY1370" s="10">
        <f t="shared" si="389"/>
        <v>3639.24</v>
      </c>
      <c r="AZ1370" s="107">
        <f>SUM(Z1370:AK1370)</f>
        <v>0</v>
      </c>
      <c r="BA1370" s="107">
        <v>300</v>
      </c>
      <c r="BB1370" s="10">
        <f t="shared" si="390"/>
        <v>-913.07999999999993</v>
      </c>
      <c r="BC1370" s="10">
        <f t="shared" si="391"/>
        <v>-228.26999999999998</v>
      </c>
      <c r="BD1370" s="107">
        <f t="shared" si="392"/>
        <v>3639.24</v>
      </c>
      <c r="BE1370" s="107">
        <f t="shared" si="404"/>
        <v>-1213.08</v>
      </c>
      <c r="BF1370" s="35" t="s">
        <v>119</v>
      </c>
      <c r="BG1370" s="10">
        <f t="shared" si="393"/>
        <v>41.036250000000003</v>
      </c>
      <c r="BH1370" s="176" t="s">
        <v>118</v>
      </c>
      <c r="BI1370" s="177" t="str">
        <f t="shared" si="394"/>
        <v>B</v>
      </c>
      <c r="BJ1370" s="177" t="str">
        <f t="shared" si="395"/>
        <v>E</v>
      </c>
      <c r="BK1370" s="175">
        <f>SUM(AR1370:AX1370)</f>
        <v>4893.87</v>
      </c>
      <c r="BL1370" s="107">
        <f>SUM(AL1370:AQ1370)</f>
        <v>86</v>
      </c>
      <c r="BM1370" s="178">
        <f t="shared" si="396"/>
        <v>1.3447505523131205</v>
      </c>
      <c r="BN1370" s="178">
        <f t="shared" si="396"/>
        <v>2.3631307635660195E-2</v>
      </c>
      <c r="BO1370" s="9">
        <f t="shared" si="397"/>
        <v>328.29</v>
      </c>
      <c r="BP1370" s="177" t="str">
        <f t="shared" si="398"/>
        <v>B</v>
      </c>
      <c r="BQ1370" s="180" t="s">
        <v>168</v>
      </c>
      <c r="BR1370" s="179">
        <f t="shared" si="399"/>
        <v>0</v>
      </c>
      <c r="BS1370" s="179">
        <f t="shared" si="400"/>
        <v>0</v>
      </c>
      <c r="BT1370" s="179">
        <f t="shared" si="401"/>
        <v>0</v>
      </c>
      <c r="BU1370" s="179" t="str">
        <f>IFERROR(_xlfn.XLOOKUP(D1370,Sheet1!B:B,Sheet1!L:L),"")</f>
        <v/>
      </c>
      <c r="BV1370" s="179" t="e">
        <f>_xlfn.XLOOKUP(BU1370,Sheet1!S:S,Sheet1!T:T)</f>
        <v>#N/A</v>
      </c>
      <c r="BW1370" s="179" t="e">
        <f>_xlfn.XLOOKUP(D1370,Sheet1!B:B,Sheet1!M:M)</f>
        <v>#N/A</v>
      </c>
      <c r="BX1370" s="181" t="s">
        <v>123</v>
      </c>
      <c r="BZ1370" s="183">
        <f t="shared" si="402"/>
        <v>2426.16</v>
      </c>
      <c r="CB1370" s="178">
        <f>AW1370/AY1370</f>
        <v>0.33333333333333331</v>
      </c>
      <c r="CC1370" s="178">
        <f>AX1370/AY1370</f>
        <v>0.66666666666666663</v>
      </c>
      <c r="CG1370" s="182" t="str">
        <f>IF(BO1370&lt;80,"Below 80",
IF(BO1370&lt;=120,"80-120",
IF(BO1370&lt;=200,"&gt; 120-200",
IF(BO1370&lt;=300,"&gt;200-300",
IF(BO1370&lt;=500,"&gt;300-500",
"&gt;500")))))</f>
        <v>&gt;300-500</v>
      </c>
      <c r="CH1370" s="182" t="str">
        <f>IFERROR(_xlfn.XLOOKUP(CG1370,Scenario!M:M,Scenario!N:N),"")</f>
        <v>D</v>
      </c>
      <c r="CI1370" s="1" t="b">
        <f t="shared" si="403"/>
        <v>0</v>
      </c>
      <c r="CJ1370" s="75">
        <v>461.06000000000006</v>
      </c>
      <c r="CK1370" s="1"/>
    </row>
    <row r="1371" spans="1:89" hidden="1">
      <c r="A1371" s="2">
        <v>1370</v>
      </c>
      <c r="B1371" s="2">
        <v>2025</v>
      </c>
      <c r="C1371" s="1">
        <v>0</v>
      </c>
      <c r="D1371" s="37" t="str">
        <v>0015g00001UBHngAAH</v>
      </c>
      <c r="E1371" s="37" t="str">
        <v>Vinod Traders</v>
      </c>
      <c r="F1371" s="37" t="str">
        <v>MADHYA PRADESH</v>
      </c>
      <c r="G1371" s="37" t="str">
        <v>BHOPAL</v>
      </c>
      <c r="H1371" s="37" t="str">
        <v>Huzur</v>
      </c>
      <c r="I1371" s="37" t="str">
        <v>Global Steel</v>
      </c>
      <c r="J1371" s="37" t="str">
        <v>Rubean Luther</v>
      </c>
      <c r="K1371" s="37">
        <v>0</v>
      </c>
      <c r="L1371" s="37" t="str">
        <v>C13471</v>
      </c>
      <c r="M1371" s="37" t="str">
        <v>Central</v>
      </c>
      <c r="N1371" s="2">
        <v>462001</v>
      </c>
      <c r="O1371" s="2" t="str">
        <v>22AEOPG6276J1Z6</v>
      </c>
      <c r="P1371" s="2">
        <v>9425019805</v>
      </c>
      <c r="Q1371" s="2" t="str">
        <v>Aug'25</v>
      </c>
      <c r="R1371" s="2">
        <v>2026</v>
      </c>
      <c r="S1371" s="1">
        <v>0</v>
      </c>
      <c r="T1371" s="2">
        <v>120</v>
      </c>
      <c r="U1371" s="12">
        <v>0.10555555555555556</v>
      </c>
      <c r="V1371" s="1" t="str">
        <v>Star</v>
      </c>
      <c r="W1371" s="13">
        <v>0</v>
      </c>
      <c r="X1371" s="13">
        <v>0</v>
      </c>
      <c r="Y1371" s="13">
        <v>0</v>
      </c>
      <c r="Z1371" s="13">
        <v>0</v>
      </c>
      <c r="AA1371" s="13">
        <v>0</v>
      </c>
      <c r="AB1371" s="13">
        <v>0</v>
      </c>
      <c r="AC1371" s="13">
        <v>0</v>
      </c>
      <c r="AD1371" s="13">
        <v>0</v>
      </c>
      <c r="AE1371" s="13">
        <v>0</v>
      </c>
      <c r="AF1371" s="13">
        <v>0</v>
      </c>
      <c r="AG1371" s="13">
        <v>0</v>
      </c>
      <c r="AH1371" s="13">
        <v>0</v>
      </c>
      <c r="AI1371" s="13">
        <v>0</v>
      </c>
      <c r="AJ1371" s="13">
        <v>0</v>
      </c>
      <c r="AK1371" s="13">
        <v>0</v>
      </c>
      <c r="AL1371" s="13">
        <v>0</v>
      </c>
      <c r="AM1371" s="13">
        <v>0</v>
      </c>
      <c r="AN1371" s="13">
        <v>0</v>
      </c>
      <c r="AO1371" s="13">
        <v>0</v>
      </c>
      <c r="AP1371" s="13">
        <v>2.5</v>
      </c>
      <c r="AQ1371" s="13">
        <v>0</v>
      </c>
      <c r="AR1371" s="13">
        <v>0</v>
      </c>
      <c r="AS1371" s="13">
        <v>5</v>
      </c>
      <c r="AT1371" s="13">
        <v>14</v>
      </c>
      <c r="AU1371" s="13">
        <v>2</v>
      </c>
      <c r="AV1371" s="13">
        <v>22</v>
      </c>
      <c r="AW1371" s="16">
        <f t="shared" si="388"/>
        <v>23.5</v>
      </c>
      <c r="AX1371" s="16">
        <v>5</v>
      </c>
      <c r="AY1371" s="10">
        <f t="shared" si="389"/>
        <v>28.5</v>
      </c>
      <c r="AZ1371" s="10">
        <f>SUM(Z1371:AK1371)</f>
        <v>0</v>
      </c>
      <c r="BA1371" s="10">
        <v>20</v>
      </c>
      <c r="BB1371" s="10">
        <f t="shared" si="390"/>
        <v>-3.5</v>
      </c>
      <c r="BC1371" s="10">
        <f t="shared" si="391"/>
        <v>-0.875</v>
      </c>
      <c r="BD1371" s="10">
        <f t="shared" si="392"/>
        <v>28.5</v>
      </c>
      <c r="BE1371" s="10">
        <f t="shared" si="404"/>
        <v>-23.5</v>
      </c>
      <c r="BF1371" s="2" t="s">
        <v>119</v>
      </c>
      <c r="BG1371" s="10">
        <f t="shared" si="393"/>
        <v>0.9375</v>
      </c>
      <c r="BH1371" s="36" t="s">
        <v>118</v>
      </c>
      <c r="BI1371" s="39" t="str">
        <f t="shared" si="394"/>
        <v/>
      </c>
      <c r="BJ1371" s="39" t="str">
        <f t="shared" si="395"/>
        <v/>
      </c>
      <c r="BK1371" s="16">
        <f>SUM(AR1371:AX1371)</f>
        <v>71.5</v>
      </c>
      <c r="BL1371" s="10">
        <f>SUM(AL1371:AQ1371)</f>
        <v>2.5</v>
      </c>
      <c r="BM1371" s="12">
        <f t="shared" si="396"/>
        <v>2.5087719298245612</v>
      </c>
      <c r="BN1371" s="12">
        <f t="shared" si="396"/>
        <v>8.771929824561403E-2</v>
      </c>
      <c r="BO1371" s="9">
        <f t="shared" si="397"/>
        <v>7.5</v>
      </c>
      <c r="BP1371" s="39" t="str">
        <f t="shared" si="398"/>
        <v/>
      </c>
      <c r="BQ1371" s="147"/>
      <c r="BR1371" s="9">
        <f t="shared" si="399"/>
        <v>0</v>
      </c>
      <c r="BS1371" s="9">
        <f t="shared" si="400"/>
        <v>0</v>
      </c>
      <c r="BT1371" s="9">
        <f t="shared" si="401"/>
        <v>0</v>
      </c>
      <c r="BU1371" s="9" t="str">
        <f>IFERROR(_xlfn.XLOOKUP(D1371,Sheet1!B:B,Sheet1!L:L),"")</f>
        <v/>
      </c>
      <c r="BV1371" s="9" t="e">
        <f>_xlfn.XLOOKUP(BU1371,Sheet1!S:S,Sheet1!T:T)</f>
        <v>#N/A</v>
      </c>
      <c r="BW1371" s="9" t="e">
        <f>_xlfn.XLOOKUP(D1371,Sheet1!B:B,Sheet1!M:M)</f>
        <v>#N/A</v>
      </c>
      <c r="BZ1371" s="108">
        <f t="shared" si="402"/>
        <v>5</v>
      </c>
      <c r="CB1371" s="12">
        <f>AW1371/AY1371</f>
        <v>0.82456140350877194</v>
      </c>
      <c r="CC1371" s="12">
        <f>AX1371/AY1371</f>
        <v>0.17543859649122806</v>
      </c>
      <c r="CG1371" s="1" t="str">
        <f>IF(BO1371&lt;80,"Below 80",
IF(BO1371&lt;=120,"80-120",
IF(BO1371&lt;=200,"&gt; 120-200",
IF(BO1371&lt;=300,"&gt;200-300",
IF(BO1371&lt;=500,"&gt;300-500",
"&gt;500")))))</f>
        <v>Below 80</v>
      </c>
      <c r="CH1371" s="1" t="str">
        <f>IFERROR(_xlfn.XLOOKUP(CG1371,Scenario!M:M,Scenario!N:N),"")</f>
        <v/>
      </c>
      <c r="CI1371" s="1" t="str">
        <f t="shared" si="403"/>
        <v>Yes</v>
      </c>
      <c r="CJ1371" s="75">
        <v>0</v>
      </c>
    </row>
    <row r="1372" spans="1:89" hidden="1">
      <c r="A1372" s="2">
        <v>1371</v>
      </c>
      <c r="B1372" s="2">
        <v>2025</v>
      </c>
      <c r="C1372" s="1">
        <v>0</v>
      </c>
      <c r="D1372" s="37" t="str">
        <v>001fw000001PS0cAAG</v>
      </c>
      <c r="E1372" s="37" t="str">
        <v>SHAMIM HARDWARE</v>
      </c>
      <c r="F1372" s="37" t="str">
        <v>WEST BENGAL</v>
      </c>
      <c r="G1372" s="37" t="str">
        <v>MALDAH</v>
      </c>
      <c r="H1372" s="37">
        <v>0</v>
      </c>
      <c r="I1372" s="37" t="str">
        <v>MAHESHWARI TRADERS</v>
      </c>
      <c r="J1372" s="37" t="str">
        <v>Partha Mondal</v>
      </c>
      <c r="K1372" s="37">
        <v>0</v>
      </c>
      <c r="L1372" s="37" t="str">
        <v>001J100000Vo7AiIAJ</v>
      </c>
      <c r="M1372" s="37" t="str">
        <v>East</v>
      </c>
      <c r="N1372" s="2">
        <v>732203</v>
      </c>
      <c r="O1372" s="2" t="str">
        <v>19AAIPF7479E1ZE</v>
      </c>
      <c r="P1372" s="2">
        <v>7001216007</v>
      </c>
      <c r="Q1372" s="2" t="str">
        <v>Aug'25</v>
      </c>
      <c r="R1372" s="2">
        <v>2026</v>
      </c>
      <c r="S1372" s="1">
        <v>0</v>
      </c>
      <c r="T1372" s="2">
        <v>100</v>
      </c>
      <c r="U1372" s="12">
        <v>5.9933333333333332E-2</v>
      </c>
      <c r="V1372" s="1" t="str">
        <v>Challenger</v>
      </c>
      <c r="W1372" s="13">
        <v>0</v>
      </c>
      <c r="X1372" s="13">
        <v>0</v>
      </c>
      <c r="Y1372" s="13">
        <v>0</v>
      </c>
      <c r="Z1372" s="13">
        <v>0</v>
      </c>
      <c r="AA1372" s="13">
        <v>0</v>
      </c>
      <c r="AB1372" s="13">
        <v>0</v>
      </c>
      <c r="AC1372" s="13">
        <v>0</v>
      </c>
      <c r="AD1372" s="13">
        <v>0</v>
      </c>
      <c r="AE1372" s="13">
        <v>0</v>
      </c>
      <c r="AF1372" s="13">
        <v>0</v>
      </c>
      <c r="AG1372" s="13">
        <v>0</v>
      </c>
      <c r="AH1372" s="13">
        <v>0</v>
      </c>
      <c r="AI1372" s="13">
        <v>0</v>
      </c>
      <c r="AJ1372" s="13">
        <v>0</v>
      </c>
      <c r="AK1372" s="13">
        <v>0</v>
      </c>
      <c r="AL1372" s="13">
        <v>0</v>
      </c>
      <c r="AM1372" s="13">
        <v>0</v>
      </c>
      <c r="AN1372" s="13">
        <v>0</v>
      </c>
      <c r="AO1372" s="13">
        <v>0</v>
      </c>
      <c r="AP1372" s="13">
        <v>10.050000000000001</v>
      </c>
      <c r="AQ1372" s="13">
        <v>20.21</v>
      </c>
      <c r="AR1372" s="13">
        <v>0</v>
      </c>
      <c r="AS1372" s="13">
        <v>25.25</v>
      </c>
      <c r="AT1372" s="13">
        <v>14.98</v>
      </c>
      <c r="AU1372" s="13">
        <v>3</v>
      </c>
      <c r="AV1372" s="13">
        <v>0</v>
      </c>
      <c r="AW1372" s="16">
        <f t="shared" si="388"/>
        <v>73.490000000000009</v>
      </c>
      <c r="AX1372" s="16">
        <v>60.52</v>
      </c>
      <c r="AY1372" s="10">
        <f t="shared" si="389"/>
        <v>134.01000000000002</v>
      </c>
      <c r="AZ1372" s="10">
        <f>SUM(Z1372:AK1372)</f>
        <v>0</v>
      </c>
      <c r="BA1372" s="10">
        <v>200</v>
      </c>
      <c r="BB1372" s="10">
        <f t="shared" si="390"/>
        <v>126.50999999999999</v>
      </c>
      <c r="BC1372" s="10">
        <f t="shared" si="391"/>
        <v>31.627499999999998</v>
      </c>
      <c r="BD1372" s="10">
        <f t="shared" si="392"/>
        <v>134.01000000000002</v>
      </c>
      <c r="BE1372" s="10">
        <f t="shared" si="404"/>
        <v>-73.490000000000009</v>
      </c>
      <c r="BF1372" s="2" t="s">
        <v>119</v>
      </c>
      <c r="BG1372" s="10">
        <f t="shared" si="393"/>
        <v>6.9387500000000006</v>
      </c>
      <c r="BH1372" s="36" t="s">
        <v>118</v>
      </c>
      <c r="BI1372" s="39" t="str">
        <f t="shared" si="394"/>
        <v>A</v>
      </c>
      <c r="BJ1372" s="39" t="str">
        <f t="shared" si="395"/>
        <v/>
      </c>
      <c r="BK1372" s="16">
        <f>SUM(AR1372:AX1372)</f>
        <v>177.24</v>
      </c>
      <c r="BL1372" s="10">
        <f>SUM(AL1372:AQ1372)</f>
        <v>30.26</v>
      </c>
      <c r="BM1372" s="12">
        <f t="shared" si="396"/>
        <v>1.3225878665771209</v>
      </c>
      <c r="BN1372" s="12">
        <f t="shared" si="396"/>
        <v>0.22580404447429295</v>
      </c>
      <c r="BO1372" s="9">
        <f t="shared" si="397"/>
        <v>55.510000000000005</v>
      </c>
      <c r="BP1372" s="39" t="str">
        <f t="shared" si="398"/>
        <v/>
      </c>
      <c r="BQ1372" s="147"/>
      <c r="BR1372" s="9">
        <f t="shared" si="399"/>
        <v>0</v>
      </c>
      <c r="BS1372" s="9">
        <f t="shared" si="400"/>
        <v>0</v>
      </c>
      <c r="BT1372" s="9">
        <f t="shared" si="401"/>
        <v>0</v>
      </c>
      <c r="BU1372" s="9" t="str">
        <f>IFERROR(_xlfn.XLOOKUP(D1372,Sheet1!B:B,Sheet1!L:L),"")</f>
        <v/>
      </c>
      <c r="BV1372" s="9" t="e">
        <f>_xlfn.XLOOKUP(BU1372,Sheet1!S:S,Sheet1!T:T)</f>
        <v>#N/A</v>
      </c>
      <c r="BW1372" s="9" t="e">
        <f>_xlfn.XLOOKUP(D1372,Sheet1!B:B,Sheet1!M:M)</f>
        <v>#N/A</v>
      </c>
      <c r="BZ1372" s="108">
        <f t="shared" si="402"/>
        <v>60.52000000000001</v>
      </c>
      <c r="CB1372" s="12">
        <f>AW1372/AY1372</f>
        <v>0.54839191105141405</v>
      </c>
      <c r="CC1372" s="12">
        <f>AX1372/AY1372</f>
        <v>0.4516080889485859</v>
      </c>
      <c r="CG1372" s="1" t="str">
        <f>IF(BO1372&lt;80,"Below 80",
IF(BO1372&lt;=120,"80-120",
IF(BO1372&lt;=200,"&gt; 120-200",
IF(BO1372&lt;=300,"&gt;200-300",
IF(BO1372&lt;=500,"&gt;300-500",
"&gt;500")))))</f>
        <v>Below 80</v>
      </c>
      <c r="CH1372" s="1" t="str">
        <f>IFERROR(_xlfn.XLOOKUP(CG1372,Scenario!M:M,Scenario!N:N),"")</f>
        <v/>
      </c>
      <c r="CI1372" s="1" t="b">
        <f t="shared" si="403"/>
        <v>0</v>
      </c>
      <c r="CJ1372" s="75">
        <v>35.270000000000003</v>
      </c>
    </row>
    <row r="1373" spans="1:89" hidden="1">
      <c r="A1373" s="2">
        <v>1372</v>
      </c>
      <c r="B1373" s="2">
        <v>2025</v>
      </c>
      <c r="C1373" s="1">
        <v>0</v>
      </c>
      <c r="D1373" s="37" t="str">
        <v>001J100000VnKYQIA3</v>
      </c>
      <c r="E1373" s="37" t="str">
        <v>BALAJI CEMENT AGENCY</v>
      </c>
      <c r="F1373" s="37" t="str">
        <v>UTTAR PRADESH</v>
      </c>
      <c r="G1373" s="37" t="str">
        <v>AGRA</v>
      </c>
      <c r="H1373" s="37">
        <v>0</v>
      </c>
      <c r="I1373" s="37" t="str">
        <v>DINESH STEEL PRIVATE LIMITED</v>
      </c>
      <c r="J1373" s="37" t="str">
        <v>Pankaj Garg</v>
      </c>
      <c r="K1373" s="37">
        <v>0</v>
      </c>
      <c r="L1373" s="37" t="str">
        <v>C12820</v>
      </c>
      <c r="M1373" s="37" t="str">
        <v>North</v>
      </c>
      <c r="N1373" s="2">
        <v>283104</v>
      </c>
      <c r="O1373" s="2" t="str">
        <v>09COOPS9664A1ZA</v>
      </c>
      <c r="P1373" s="2">
        <v>9536413151</v>
      </c>
      <c r="Q1373" s="2" t="str">
        <v>Aug'25</v>
      </c>
      <c r="R1373" s="2">
        <v>2026</v>
      </c>
      <c r="S1373" s="1">
        <v>0</v>
      </c>
      <c r="T1373" s="2" t="str">
        <v/>
      </c>
      <c r="U1373" s="12">
        <v>0</v>
      </c>
      <c r="V1373" s="1" t="str">
        <v>Potential Not updated</v>
      </c>
      <c r="W1373" s="13">
        <v>0</v>
      </c>
      <c r="X1373" s="13">
        <v>0</v>
      </c>
      <c r="Y1373" s="13">
        <v>0</v>
      </c>
      <c r="Z1373" s="13">
        <v>0</v>
      </c>
      <c r="AA1373" s="13">
        <v>0</v>
      </c>
      <c r="AB1373" s="13">
        <v>0</v>
      </c>
      <c r="AC1373" s="13">
        <v>0</v>
      </c>
      <c r="AD1373" s="13">
        <v>0</v>
      </c>
      <c r="AE1373" s="13">
        <v>0</v>
      </c>
      <c r="AF1373" s="13">
        <v>0</v>
      </c>
      <c r="AG1373" s="13">
        <v>0</v>
      </c>
      <c r="AH1373" s="13">
        <v>0</v>
      </c>
      <c r="AI1373" s="13">
        <v>0</v>
      </c>
      <c r="AJ1373" s="13">
        <v>0</v>
      </c>
      <c r="AK1373" s="13">
        <v>0</v>
      </c>
      <c r="AL1373" s="13">
        <v>0</v>
      </c>
      <c r="AM1373" s="13">
        <v>0</v>
      </c>
      <c r="AN1373" s="13">
        <v>0</v>
      </c>
      <c r="AO1373" s="13">
        <v>0</v>
      </c>
      <c r="AP1373" s="13">
        <v>4</v>
      </c>
      <c r="AQ1373" s="13">
        <v>0</v>
      </c>
      <c r="AR1373" s="13">
        <v>4</v>
      </c>
      <c r="AS1373" s="13">
        <v>0</v>
      </c>
      <c r="AT1373" s="13">
        <v>6</v>
      </c>
      <c r="AU1373" s="13">
        <v>0</v>
      </c>
      <c r="AV1373" s="13">
        <v>3</v>
      </c>
      <c r="AW1373" s="16">
        <f t="shared" si="388"/>
        <v>14</v>
      </c>
      <c r="AX1373" s="16">
        <v>16</v>
      </c>
      <c r="AY1373" s="10">
        <f t="shared" si="389"/>
        <v>30</v>
      </c>
      <c r="AZ1373" s="10">
        <f>SUM(Z1373:AK1373)</f>
        <v>0</v>
      </c>
      <c r="BA1373" s="10">
        <v>8</v>
      </c>
      <c r="BB1373" s="10">
        <f t="shared" si="390"/>
        <v>-6</v>
      </c>
      <c r="BC1373" s="10">
        <f t="shared" si="391"/>
        <v>-1.5</v>
      </c>
      <c r="BD1373" s="10">
        <f t="shared" si="392"/>
        <v>30</v>
      </c>
      <c r="BE1373" s="10">
        <f t="shared" si="404"/>
        <v>-14</v>
      </c>
      <c r="BF1373" s="2" t="s">
        <v>119</v>
      </c>
      <c r="BG1373" s="10">
        <f t="shared" si="393"/>
        <v>1</v>
      </c>
      <c r="BH1373" s="36" t="s">
        <v>118</v>
      </c>
      <c r="BI1373" s="39" t="str">
        <f t="shared" si="394"/>
        <v/>
      </c>
      <c r="BJ1373" s="39" t="str">
        <f t="shared" si="395"/>
        <v/>
      </c>
      <c r="BK1373" s="16">
        <f>SUM(AR1373:AX1373)</f>
        <v>43</v>
      </c>
      <c r="BL1373" s="10">
        <f>SUM(AL1373:AQ1373)</f>
        <v>4</v>
      </c>
      <c r="BM1373" s="12">
        <f t="shared" si="396"/>
        <v>1.4333333333333333</v>
      </c>
      <c r="BN1373" s="12">
        <f t="shared" si="396"/>
        <v>0.13333333333333333</v>
      </c>
      <c r="BO1373" s="9">
        <f t="shared" si="397"/>
        <v>8</v>
      </c>
      <c r="BP1373" s="39" t="str">
        <f t="shared" si="398"/>
        <v/>
      </c>
      <c r="BR1373" s="9">
        <f t="shared" si="399"/>
        <v>0</v>
      </c>
      <c r="BS1373" s="9">
        <f t="shared" si="400"/>
        <v>0</v>
      </c>
      <c r="BT1373" s="9">
        <f t="shared" si="401"/>
        <v>0</v>
      </c>
      <c r="BU1373" s="9" t="str">
        <f>IFERROR(_xlfn.XLOOKUP(D1373,Sheet1!B:B,Sheet1!L:L),"")</f>
        <v/>
      </c>
      <c r="BV1373" s="9" t="e">
        <f>_xlfn.XLOOKUP(BU1373,Sheet1!S:S,Sheet1!T:T)</f>
        <v>#N/A</v>
      </c>
      <c r="BW1373" s="9" t="e">
        <f>_xlfn.XLOOKUP(D1373,Sheet1!B:B,Sheet1!M:M)</f>
        <v>#N/A</v>
      </c>
      <c r="BZ1373" s="108">
        <f t="shared" si="402"/>
        <v>16</v>
      </c>
      <c r="CB1373" s="12">
        <f>AW1373/AY1373</f>
        <v>0.46666666666666667</v>
      </c>
      <c r="CC1373" s="12">
        <f>AX1373/AY1373</f>
        <v>0.53333333333333333</v>
      </c>
      <c r="CG1373" s="1" t="str">
        <f>IF(BO1373&lt;80,"Below 80",
IF(BO1373&lt;=120,"80-120",
IF(BO1373&lt;=200,"&gt; 120-200",
IF(BO1373&lt;=300,"&gt;200-300",
IF(BO1373&lt;=500,"&gt;300-500",
"&gt;500")))))</f>
        <v>Below 80</v>
      </c>
      <c r="CH1373" s="1" t="str">
        <f>IFERROR(_xlfn.XLOOKUP(CG1373,Scenario!M:M,Scenario!N:N),"")</f>
        <v/>
      </c>
      <c r="CI1373" s="1" t="str">
        <f t="shared" si="403"/>
        <v>Yes</v>
      </c>
      <c r="CJ1373" s="75">
        <v>16</v>
      </c>
    </row>
    <row r="1374" spans="1:89" hidden="1">
      <c r="A1374" s="2">
        <v>1373</v>
      </c>
      <c r="B1374" s="2">
        <v>2025</v>
      </c>
      <c r="C1374" s="1">
        <v>0</v>
      </c>
      <c r="D1374" s="37" t="str">
        <v>001fw000004MziWAAS</v>
      </c>
      <c r="E1374" s="37" t="str">
        <v>DISHA TRADERS</v>
      </c>
      <c r="F1374" s="37" t="str">
        <v>MADHYA PRADESH</v>
      </c>
      <c r="G1374" s="37" t="str">
        <v>BHOPAL</v>
      </c>
      <c r="H1374" s="37">
        <v>0</v>
      </c>
      <c r="I1374" s="37" t="str">
        <v>Global Steel</v>
      </c>
      <c r="J1374" s="37" t="str">
        <v>Rubean Luther</v>
      </c>
      <c r="K1374" s="37">
        <v>0</v>
      </c>
      <c r="L1374" s="37" t="str">
        <v>C13471</v>
      </c>
      <c r="M1374" s="37" t="str">
        <v>Central</v>
      </c>
      <c r="N1374" s="2">
        <v>462044</v>
      </c>
      <c r="O1374" s="2" t="str">
        <v>23ANQPL9236N1ZA</v>
      </c>
      <c r="P1374" s="2">
        <v>8839014271</v>
      </c>
      <c r="Q1374" s="2" t="str">
        <v>Aug'25</v>
      </c>
      <c r="R1374" s="2">
        <v>2026</v>
      </c>
      <c r="S1374" s="1">
        <v>0</v>
      </c>
      <c r="T1374" s="2">
        <v>150</v>
      </c>
      <c r="U1374" s="12">
        <v>0.17777777777777778</v>
      </c>
      <c r="V1374" s="1" t="str">
        <v>Star</v>
      </c>
      <c r="W1374" s="13">
        <v>0</v>
      </c>
      <c r="X1374" s="13">
        <v>0</v>
      </c>
      <c r="Y1374" s="13">
        <v>0</v>
      </c>
      <c r="Z1374" s="13">
        <v>0</v>
      </c>
      <c r="AA1374" s="13">
        <v>0</v>
      </c>
      <c r="AB1374" s="13">
        <v>0</v>
      </c>
      <c r="AC1374" s="13">
        <v>0</v>
      </c>
      <c r="AD1374" s="13">
        <v>0</v>
      </c>
      <c r="AE1374" s="13">
        <v>0</v>
      </c>
      <c r="AF1374" s="13">
        <v>0</v>
      </c>
      <c r="AG1374" s="13">
        <v>0</v>
      </c>
      <c r="AH1374" s="13">
        <v>0</v>
      </c>
      <c r="AI1374" s="13">
        <v>0</v>
      </c>
      <c r="AJ1374" s="13">
        <v>0</v>
      </c>
      <c r="AK1374" s="13">
        <v>0</v>
      </c>
      <c r="AL1374" s="13">
        <v>0</v>
      </c>
      <c r="AM1374" s="13">
        <v>0</v>
      </c>
      <c r="AN1374" s="13">
        <v>0</v>
      </c>
      <c r="AO1374" s="13">
        <v>0</v>
      </c>
      <c r="AP1374" s="13">
        <v>41.81</v>
      </c>
      <c r="AQ1374" s="13">
        <v>42.25</v>
      </c>
      <c r="AR1374" s="13">
        <v>0</v>
      </c>
      <c r="AS1374" s="13">
        <v>41.98</v>
      </c>
      <c r="AT1374" s="13">
        <v>0</v>
      </c>
      <c r="AU1374" s="13">
        <v>80</v>
      </c>
      <c r="AV1374" s="13">
        <v>0</v>
      </c>
      <c r="AW1374" s="16">
        <f t="shared" si="388"/>
        <v>206.04</v>
      </c>
      <c r="AX1374" s="16">
        <v>216.94</v>
      </c>
      <c r="AY1374" s="10">
        <v>301</v>
      </c>
      <c r="AZ1374" s="10">
        <f>SUM(Z1374:AK1374)</f>
        <v>0</v>
      </c>
      <c r="BA1374" s="10">
        <v>250</v>
      </c>
      <c r="BB1374" s="10">
        <f t="shared" si="390"/>
        <v>43.960000000000008</v>
      </c>
      <c r="BC1374" s="10">
        <f t="shared" si="391"/>
        <v>10.990000000000002</v>
      </c>
      <c r="BD1374" s="10">
        <f t="shared" si="392"/>
        <v>301</v>
      </c>
      <c r="BE1374" s="10">
        <f t="shared" si="404"/>
        <v>-206.04</v>
      </c>
      <c r="BF1374" s="2" t="s">
        <v>119</v>
      </c>
      <c r="BG1374" s="10">
        <f t="shared" si="393"/>
        <v>15.754999999999999</v>
      </c>
      <c r="BH1374" s="36" t="s">
        <v>118</v>
      </c>
      <c r="BI1374" s="39" t="str">
        <f t="shared" si="394"/>
        <v>A</v>
      </c>
      <c r="BJ1374" s="39" t="str">
        <f t="shared" si="395"/>
        <v>B</v>
      </c>
      <c r="BK1374" s="16">
        <f>SUM(AR1374:AX1374)</f>
        <v>544.96</v>
      </c>
      <c r="BL1374" s="10">
        <f>SUM(AL1374:AQ1374)</f>
        <v>84.06</v>
      </c>
      <c r="BM1374" s="12">
        <f t="shared" si="396"/>
        <v>1.8104983388704321</v>
      </c>
      <c r="BN1374" s="12">
        <f t="shared" si="396"/>
        <v>0.27926910299003321</v>
      </c>
      <c r="BO1374" s="9">
        <f t="shared" si="397"/>
        <v>126.03999999999999</v>
      </c>
      <c r="BP1374" s="39" t="str">
        <f t="shared" si="398"/>
        <v/>
      </c>
      <c r="BQ1374" s="147" t="s">
        <v>213</v>
      </c>
      <c r="BR1374" s="9">
        <f t="shared" si="399"/>
        <v>0</v>
      </c>
      <c r="BS1374" s="9">
        <f t="shared" si="400"/>
        <v>0</v>
      </c>
      <c r="BT1374" s="9">
        <f t="shared" si="401"/>
        <v>0</v>
      </c>
      <c r="BU1374" s="9" t="str">
        <f>IFERROR(_xlfn.XLOOKUP(D1374,Sheet1!B:B,Sheet1!L:L),"")</f>
        <v/>
      </c>
      <c r="BV1374" s="9" t="e">
        <f>_xlfn.XLOOKUP(BU1374,Sheet1!S:S,Sheet1!T:T)</f>
        <v>#N/A</v>
      </c>
      <c r="BW1374" s="9" t="e">
        <f>_xlfn.XLOOKUP(D1374,Sheet1!B:B,Sheet1!M:M)</f>
        <v>#N/A</v>
      </c>
      <c r="BX1374" s="11" t="s">
        <v>123</v>
      </c>
      <c r="BY1374" s="1">
        <v>301</v>
      </c>
      <c r="BZ1374" s="108">
        <f t="shared" si="402"/>
        <v>94.960000000000008</v>
      </c>
      <c r="CB1374" s="12">
        <f>AW1374/AY1374</f>
        <v>0.6845182724252491</v>
      </c>
      <c r="CC1374" s="12">
        <f>AX1374/AY1374</f>
        <v>0.72073089700996673</v>
      </c>
      <c r="CG1374" s="1" t="str">
        <f>IF(BO1374&lt;80,"Below 80",
IF(BO1374&lt;=120,"80-120",
IF(BO1374&lt;=200,"&gt; 120-200",
IF(BO1374&lt;=300,"&gt;200-300",
IF(BO1374&lt;=500,"&gt;300-500",
"&gt;500")))))</f>
        <v>&gt; 120-200</v>
      </c>
      <c r="CH1374" s="1" t="str">
        <f>IFERROR(_xlfn.XLOOKUP(CG1374,Scenario!M:M,Scenario!N:N),"")</f>
        <v>B</v>
      </c>
      <c r="CI1374" s="1" t="b">
        <f t="shared" si="403"/>
        <v>0</v>
      </c>
      <c r="CJ1374" s="75">
        <v>174.96</v>
      </c>
    </row>
    <row r="1375" spans="1:89" hidden="1">
      <c r="A1375" s="2">
        <v>1374</v>
      </c>
      <c r="B1375" s="2">
        <v>2025</v>
      </c>
      <c r="C1375" s="1">
        <v>0</v>
      </c>
      <c r="D1375" s="37" t="str">
        <v>001fw000001q0xpAAA</v>
      </c>
      <c r="E1375" s="37" t="str">
        <v>MAHAVEER TRADERS</v>
      </c>
      <c r="F1375" s="37" t="str">
        <v>UTTAR PRADESH</v>
      </c>
      <c r="G1375" s="37" t="str">
        <v>GORAKHPUR</v>
      </c>
      <c r="H1375" s="37" t="str">
        <v>Bansgaon</v>
      </c>
      <c r="I1375" s="37" t="str">
        <v>GOBINDGARH IRON LLP</v>
      </c>
      <c r="J1375" s="37" t="str">
        <v>Mohd Ansari</v>
      </c>
      <c r="K1375" s="37">
        <v>0</v>
      </c>
      <c r="L1375" s="37" t="str">
        <v>C12817</v>
      </c>
      <c r="M1375" s="37" t="str">
        <v>North</v>
      </c>
      <c r="N1375" s="2">
        <v>273408</v>
      </c>
      <c r="O1375" s="2" t="str">
        <v>09BIWPJ1508B1ZB</v>
      </c>
      <c r="P1375" s="2">
        <v>9795404950</v>
      </c>
      <c r="Q1375" s="2" t="str">
        <v>Aug'25</v>
      </c>
      <c r="R1375" s="2">
        <v>2026</v>
      </c>
      <c r="S1375" s="1">
        <v>0</v>
      </c>
      <c r="T1375" s="2" t="str">
        <v/>
      </c>
      <c r="U1375" s="12">
        <v>0</v>
      </c>
      <c r="V1375" s="1" t="str">
        <v>Potential Not updated</v>
      </c>
      <c r="W1375" s="13">
        <v>0</v>
      </c>
      <c r="X1375" s="13">
        <v>0</v>
      </c>
      <c r="Y1375" s="13">
        <v>0</v>
      </c>
      <c r="Z1375" s="13">
        <v>0</v>
      </c>
      <c r="AA1375" s="13">
        <v>0</v>
      </c>
      <c r="AB1375" s="13">
        <v>0</v>
      </c>
      <c r="AC1375" s="13">
        <v>0</v>
      </c>
      <c r="AD1375" s="13">
        <v>0</v>
      </c>
      <c r="AE1375" s="13">
        <v>0</v>
      </c>
      <c r="AF1375" s="13">
        <v>0</v>
      </c>
      <c r="AG1375" s="13">
        <v>0</v>
      </c>
      <c r="AH1375" s="13">
        <v>0</v>
      </c>
      <c r="AI1375" s="13">
        <v>0</v>
      </c>
      <c r="AJ1375" s="13">
        <v>0</v>
      </c>
      <c r="AK1375" s="13">
        <v>0</v>
      </c>
      <c r="AL1375" s="13">
        <v>0</v>
      </c>
      <c r="AM1375" s="13">
        <v>0</v>
      </c>
      <c r="AN1375" s="13">
        <v>0</v>
      </c>
      <c r="AO1375" s="13">
        <v>0</v>
      </c>
      <c r="AP1375" s="13">
        <v>8</v>
      </c>
      <c r="AQ1375" s="13">
        <v>4.5</v>
      </c>
      <c r="AR1375" s="13">
        <v>0</v>
      </c>
      <c r="AS1375" s="13">
        <v>10</v>
      </c>
      <c r="AT1375" s="13">
        <v>0</v>
      </c>
      <c r="AU1375" s="13">
        <v>32</v>
      </c>
      <c r="AV1375" s="13">
        <v>0</v>
      </c>
      <c r="AW1375" s="16">
        <f t="shared" si="388"/>
        <v>54.5</v>
      </c>
      <c r="AX1375" s="16">
        <v>25</v>
      </c>
      <c r="AY1375" s="10">
        <f t="shared" si="389"/>
        <v>79.5</v>
      </c>
      <c r="AZ1375" s="10">
        <f>SUM(Z1375:AK1375)</f>
        <v>0</v>
      </c>
      <c r="BA1375" s="10">
        <f>AW1375+30</f>
        <v>84.5</v>
      </c>
      <c r="BB1375" s="10">
        <f t="shared" si="390"/>
        <v>30</v>
      </c>
      <c r="BC1375" s="10">
        <f t="shared" si="391"/>
        <v>7.5</v>
      </c>
      <c r="BD1375" s="10">
        <f t="shared" si="392"/>
        <v>79.5</v>
      </c>
      <c r="BE1375" s="10">
        <f t="shared" si="404"/>
        <v>-54.5</v>
      </c>
      <c r="BF1375" s="2" t="s">
        <v>119</v>
      </c>
      <c r="BG1375" s="10">
        <f t="shared" si="393"/>
        <v>2.8125</v>
      </c>
      <c r="BH1375" s="36" t="s">
        <v>118</v>
      </c>
      <c r="BI1375" s="39" t="str">
        <f t="shared" si="394"/>
        <v/>
      </c>
      <c r="BJ1375" s="39" t="str">
        <f t="shared" si="395"/>
        <v/>
      </c>
      <c r="BK1375" s="16">
        <f>SUM(AR1375:AX1375)</f>
        <v>121.5</v>
      </c>
      <c r="BL1375" s="10">
        <f>SUM(AL1375:AQ1375)</f>
        <v>12.5</v>
      </c>
      <c r="BM1375" s="12">
        <f t="shared" si="396"/>
        <v>1.5283018867924529</v>
      </c>
      <c r="BN1375" s="12">
        <f t="shared" si="396"/>
        <v>0.15723270440251572</v>
      </c>
      <c r="BO1375" s="9">
        <f t="shared" si="397"/>
        <v>22.5</v>
      </c>
      <c r="BP1375" s="39" t="str">
        <f t="shared" si="398"/>
        <v/>
      </c>
      <c r="BQ1375" s="147"/>
      <c r="BR1375" s="9">
        <f t="shared" si="399"/>
        <v>0</v>
      </c>
      <c r="BS1375" s="9">
        <f t="shared" si="400"/>
        <v>0</v>
      </c>
      <c r="BT1375" s="9">
        <f t="shared" si="401"/>
        <v>0</v>
      </c>
      <c r="BU1375" s="9" t="str">
        <f>IFERROR(_xlfn.XLOOKUP(D1375,Sheet1!B:B,Sheet1!L:L),"")</f>
        <v/>
      </c>
      <c r="BV1375" s="9" t="e">
        <f>_xlfn.XLOOKUP(BU1375,Sheet1!S:S,Sheet1!T:T)</f>
        <v>#N/A</v>
      </c>
      <c r="BW1375" s="9" t="e">
        <f>_xlfn.XLOOKUP(D1375,Sheet1!B:B,Sheet1!M:M)</f>
        <v>#N/A</v>
      </c>
      <c r="BZ1375" s="108">
        <f t="shared" si="402"/>
        <v>25</v>
      </c>
      <c r="CB1375" s="12">
        <f>AW1375/AY1375</f>
        <v>0.68553459119496851</v>
      </c>
      <c r="CC1375" s="12">
        <f>AX1375/AY1375</f>
        <v>0.31446540880503143</v>
      </c>
      <c r="CG1375" s="1" t="str">
        <f>IF(BO1375&lt;80,"Below 80",
IF(BO1375&lt;=120,"80-120",
IF(BO1375&lt;=200,"&gt; 120-200",
IF(BO1375&lt;=300,"&gt;200-300",
IF(BO1375&lt;=500,"&gt;300-500",
"&gt;500")))))</f>
        <v>Below 80</v>
      </c>
      <c r="CH1375" s="1" t="str">
        <f>IFERROR(_xlfn.XLOOKUP(CG1375,Scenario!M:M,Scenario!N:N),"")</f>
        <v/>
      </c>
      <c r="CI1375" s="1" t="str">
        <f t="shared" si="403"/>
        <v>Yes</v>
      </c>
      <c r="CJ1375" s="75">
        <v>15</v>
      </c>
    </row>
    <row r="1376" spans="1:89" hidden="1">
      <c r="A1376" s="2">
        <v>1375</v>
      </c>
      <c r="B1376" s="2">
        <v>2025</v>
      </c>
      <c r="C1376" s="1">
        <v>0</v>
      </c>
      <c r="D1376" s="37" t="str">
        <v>001fw000004h4ZCAAY</v>
      </c>
      <c r="E1376" s="37" t="str">
        <v>JMD STEELS</v>
      </c>
      <c r="F1376" s="37" t="str">
        <v>WEST BENGAL</v>
      </c>
      <c r="G1376" s="37" t="str">
        <v>PASCHIM BARDHAMAN</v>
      </c>
      <c r="H1376" s="37">
        <v>0</v>
      </c>
      <c r="I1376" s="37" t="str">
        <v>JAI MATA DI STEELS</v>
      </c>
      <c r="J1376" s="37" t="str">
        <v>Sambit Majumdar</v>
      </c>
      <c r="K1376" s="37">
        <v>0</v>
      </c>
      <c r="L1376" s="37" t="str">
        <v>001J100000RydNHIA2</v>
      </c>
      <c r="M1376" s="37" t="str">
        <v>East</v>
      </c>
      <c r="N1376" s="2">
        <v>713216</v>
      </c>
      <c r="O1376" s="2" t="str">
        <v>19AAMFJ7309K1ZT</v>
      </c>
      <c r="P1376" s="2">
        <v>9832110233</v>
      </c>
      <c r="Q1376" s="2" t="str">
        <v>Aug'25</v>
      </c>
      <c r="R1376" s="2">
        <v>2026</v>
      </c>
      <c r="S1376" s="1">
        <v>0</v>
      </c>
      <c r="T1376" s="2">
        <v>250</v>
      </c>
      <c r="U1376" s="12">
        <v>0</v>
      </c>
      <c r="V1376" s="1" t="str">
        <v>Alien</v>
      </c>
      <c r="W1376" s="13">
        <v>0</v>
      </c>
      <c r="X1376" s="13">
        <v>0</v>
      </c>
      <c r="Y1376" s="13">
        <v>0</v>
      </c>
      <c r="Z1376" s="13">
        <v>0</v>
      </c>
      <c r="AA1376" s="13">
        <v>0</v>
      </c>
      <c r="AB1376" s="13">
        <v>0</v>
      </c>
      <c r="AC1376" s="13">
        <v>0</v>
      </c>
      <c r="AD1376" s="13">
        <v>0</v>
      </c>
      <c r="AE1376" s="13">
        <v>0</v>
      </c>
      <c r="AF1376" s="13">
        <v>0</v>
      </c>
      <c r="AG1376" s="13">
        <v>0</v>
      </c>
      <c r="AH1376" s="13">
        <v>0</v>
      </c>
      <c r="AI1376" s="13">
        <v>0</v>
      </c>
      <c r="AJ1376" s="13">
        <v>0</v>
      </c>
      <c r="AK1376" s="13">
        <v>0</v>
      </c>
      <c r="AL1376" s="13">
        <v>0</v>
      </c>
      <c r="AM1376" s="13">
        <v>0</v>
      </c>
      <c r="AN1376" s="13">
        <v>0</v>
      </c>
      <c r="AO1376" s="13">
        <v>0</v>
      </c>
      <c r="AP1376" s="13">
        <v>36.799999999999997</v>
      </c>
      <c r="AQ1376" s="13">
        <v>0</v>
      </c>
      <c r="AR1376" s="13">
        <v>0</v>
      </c>
      <c r="AS1376" s="13">
        <v>0</v>
      </c>
      <c r="AT1376" s="13">
        <v>0</v>
      </c>
      <c r="AU1376" s="13">
        <v>0</v>
      </c>
      <c r="AV1376" s="13">
        <v>0</v>
      </c>
      <c r="AW1376" s="16">
        <f t="shared" si="388"/>
        <v>36.799999999999997</v>
      </c>
      <c r="AX1376" s="16">
        <v>73.599999999999994</v>
      </c>
      <c r="AY1376" s="10">
        <f t="shared" si="389"/>
        <v>110.39999999999999</v>
      </c>
      <c r="AZ1376" s="10">
        <f>SUM(Z1376:AK1376)</f>
        <v>0</v>
      </c>
      <c r="BA1376" s="10">
        <v>37</v>
      </c>
      <c r="BB1376" s="10">
        <f t="shared" si="390"/>
        <v>0.20000000000000284</v>
      </c>
      <c r="BC1376" s="10">
        <f t="shared" si="391"/>
        <v>5.0000000000000711E-2</v>
      </c>
      <c r="BD1376" s="10">
        <f t="shared" si="392"/>
        <v>110.39999999999999</v>
      </c>
      <c r="BE1376" s="10">
        <f t="shared" si="404"/>
        <v>-36.799999999999997</v>
      </c>
      <c r="BF1376" s="2" t="s">
        <v>119</v>
      </c>
      <c r="BG1376" s="10">
        <f t="shared" si="393"/>
        <v>4.5999999999999996</v>
      </c>
      <c r="BH1376" s="36" t="s">
        <v>118</v>
      </c>
      <c r="BI1376" s="39" t="str">
        <f t="shared" si="394"/>
        <v/>
      </c>
      <c r="BJ1376" s="39" t="str">
        <f t="shared" si="395"/>
        <v/>
      </c>
      <c r="BK1376" s="16">
        <f>SUM(AR1376:AX1376)</f>
        <v>110.39999999999999</v>
      </c>
      <c r="BL1376" s="10">
        <f>SUM(AL1376:AQ1376)</f>
        <v>36.799999999999997</v>
      </c>
      <c r="BM1376" s="12">
        <f t="shared" si="396"/>
        <v>1</v>
      </c>
      <c r="BN1376" s="12">
        <f t="shared" si="396"/>
        <v>0.33333333333333331</v>
      </c>
      <c r="BO1376" s="9">
        <f t="shared" si="397"/>
        <v>36.799999999999997</v>
      </c>
      <c r="BP1376" s="39" t="str">
        <f t="shared" si="398"/>
        <v/>
      </c>
      <c r="BQ1376" s="147"/>
      <c r="BR1376" s="9">
        <f t="shared" si="399"/>
        <v>0</v>
      </c>
      <c r="BS1376" s="9">
        <f t="shared" si="400"/>
        <v>0</v>
      </c>
      <c r="BT1376" s="9">
        <f t="shared" si="401"/>
        <v>0</v>
      </c>
      <c r="BU1376" s="9" t="str">
        <f>IFERROR(_xlfn.XLOOKUP(D1376,Sheet1!B:B,Sheet1!L:L),"")</f>
        <v/>
      </c>
      <c r="BV1376" s="9" t="e">
        <f>_xlfn.XLOOKUP(BU1376,Sheet1!S:S,Sheet1!T:T)</f>
        <v>#N/A</v>
      </c>
      <c r="BW1376" s="9" t="e">
        <f>_xlfn.XLOOKUP(D1376,Sheet1!B:B,Sheet1!M:M)</f>
        <v>#N/A</v>
      </c>
      <c r="BZ1376" s="108">
        <f t="shared" si="402"/>
        <v>73.599999999999994</v>
      </c>
      <c r="CB1376" s="12">
        <f>AW1376/AY1376</f>
        <v>0.33333333333333331</v>
      </c>
      <c r="CC1376" s="12">
        <f>AX1376/AY1376</f>
        <v>0.66666666666666663</v>
      </c>
      <c r="CG1376" s="1" t="str">
        <f>IF(BO1376&lt;80,"Below 80",
IF(BO1376&lt;=120,"80-120",
IF(BO1376&lt;=200,"&gt; 120-200",
IF(BO1376&lt;=300,"&gt;200-300",
IF(BO1376&lt;=500,"&gt;300-500",
"&gt;500")))))</f>
        <v>Below 80</v>
      </c>
      <c r="CH1376" s="1" t="str">
        <f>IFERROR(_xlfn.XLOOKUP(CG1376,Scenario!M:M,Scenario!N:N),"")</f>
        <v/>
      </c>
      <c r="CI1376" s="1" t="str">
        <f t="shared" si="403"/>
        <v>Yes</v>
      </c>
      <c r="CJ1376" s="75">
        <v>73.599999999999994</v>
      </c>
    </row>
    <row r="1377" spans="1:89" hidden="1">
      <c r="A1377" s="2">
        <v>1376</v>
      </c>
      <c r="B1377" s="2">
        <v>2025</v>
      </c>
      <c r="C1377" s="1">
        <v>0</v>
      </c>
      <c r="D1377" s="37" t="str">
        <v>0015g00001X2QuBAAV</v>
      </c>
      <c r="E1377" s="37" t="str">
        <v>CHOUDHARY ENTERPRISES</v>
      </c>
      <c r="F1377" s="37" t="str">
        <v>MADHYA PRADESH</v>
      </c>
      <c r="G1377" s="37" t="str">
        <v>INDORE</v>
      </c>
      <c r="H1377" s="37" t="str">
        <v>Indore</v>
      </c>
      <c r="I1377" s="37" t="str">
        <v>R. K. ENTERPRISES</v>
      </c>
      <c r="J1377" s="37" t="str">
        <v>Yogeshwar Richhariya</v>
      </c>
      <c r="K1377" s="37">
        <v>0</v>
      </c>
      <c r="L1377" s="37" t="str">
        <v>001J1000005ZfroIAC</v>
      </c>
      <c r="M1377" s="37" t="str">
        <v>Central</v>
      </c>
      <c r="N1377" s="2">
        <v>452010</v>
      </c>
      <c r="O1377" s="2" t="str">
        <v>23AJBPC5523G1ZV</v>
      </c>
      <c r="P1377" s="2">
        <v>9301290285</v>
      </c>
      <c r="Q1377" s="2" t="str">
        <v>Aug'25</v>
      </c>
      <c r="R1377" s="2">
        <v>2026</v>
      </c>
      <c r="S1377" s="1">
        <v>0</v>
      </c>
      <c r="T1377" s="2">
        <v>50</v>
      </c>
      <c r="U1377" s="12">
        <v>1.3333333333333332E-2</v>
      </c>
      <c r="V1377" s="1" t="str">
        <v>Minor</v>
      </c>
      <c r="W1377" s="13">
        <v>0</v>
      </c>
      <c r="X1377" s="13">
        <v>0</v>
      </c>
      <c r="Y1377" s="13">
        <v>0</v>
      </c>
      <c r="Z1377" s="13">
        <v>0</v>
      </c>
      <c r="AA1377" s="13">
        <v>0</v>
      </c>
      <c r="AB1377" s="13">
        <v>0</v>
      </c>
      <c r="AC1377" s="13">
        <v>0</v>
      </c>
      <c r="AD1377" s="13">
        <v>0</v>
      </c>
      <c r="AE1377" s="13">
        <v>0</v>
      </c>
      <c r="AF1377" s="13">
        <v>0</v>
      </c>
      <c r="AG1377" s="13">
        <v>0</v>
      </c>
      <c r="AH1377" s="13">
        <v>0</v>
      </c>
      <c r="AI1377" s="13">
        <v>0</v>
      </c>
      <c r="AJ1377" s="13">
        <v>0</v>
      </c>
      <c r="AK1377" s="13">
        <v>0</v>
      </c>
      <c r="AL1377" s="13">
        <v>0</v>
      </c>
      <c r="AM1377" s="13">
        <v>0</v>
      </c>
      <c r="AN1377" s="13">
        <v>0</v>
      </c>
      <c r="AO1377" s="13">
        <v>0</v>
      </c>
      <c r="AP1377" s="13">
        <v>1</v>
      </c>
      <c r="AQ1377" s="13">
        <v>0.5</v>
      </c>
      <c r="AR1377" s="13">
        <v>3</v>
      </c>
      <c r="AS1377" s="13">
        <v>0</v>
      </c>
      <c r="AT1377" s="13">
        <v>0</v>
      </c>
      <c r="AU1377" s="13">
        <v>1</v>
      </c>
      <c r="AV1377" s="13">
        <v>1</v>
      </c>
      <c r="AW1377" s="16">
        <f t="shared" si="388"/>
        <v>5.5</v>
      </c>
      <c r="AX1377" s="16">
        <v>9</v>
      </c>
      <c r="AY1377" s="10">
        <f t="shared" si="389"/>
        <v>14.5</v>
      </c>
      <c r="AZ1377" s="10">
        <f>SUM(Z1377:AK1377)</f>
        <v>0</v>
      </c>
      <c r="BA1377" s="10">
        <f>AY1377</f>
        <v>14.5</v>
      </c>
      <c r="BB1377" s="10">
        <f t="shared" si="390"/>
        <v>9</v>
      </c>
      <c r="BC1377" s="10">
        <f t="shared" si="391"/>
        <v>2.25</v>
      </c>
      <c r="BD1377" s="10">
        <f t="shared" si="392"/>
        <v>14.5</v>
      </c>
      <c r="BE1377" s="10">
        <f t="shared" si="404"/>
        <v>-5.5</v>
      </c>
      <c r="BF1377" s="2" t="s">
        <v>119</v>
      </c>
      <c r="BG1377" s="10">
        <f t="shared" si="393"/>
        <v>0.5625</v>
      </c>
      <c r="BH1377" s="36" t="s">
        <v>118</v>
      </c>
      <c r="BI1377" s="39" t="str">
        <f t="shared" si="394"/>
        <v/>
      </c>
      <c r="BJ1377" s="39" t="str">
        <f t="shared" si="395"/>
        <v/>
      </c>
      <c r="BK1377" s="16">
        <f>SUM(AR1377:AX1377)</f>
        <v>19.5</v>
      </c>
      <c r="BL1377" s="10">
        <f>SUM(AL1377:AQ1377)</f>
        <v>1.5</v>
      </c>
      <c r="BM1377" s="12">
        <f t="shared" si="396"/>
        <v>1.3448275862068966</v>
      </c>
      <c r="BN1377" s="12">
        <f t="shared" si="396"/>
        <v>0.10344827586206896</v>
      </c>
      <c r="BO1377" s="9">
        <f t="shared" si="397"/>
        <v>4.5</v>
      </c>
      <c r="BP1377" s="39" t="str">
        <f t="shared" si="398"/>
        <v/>
      </c>
      <c r="BQ1377" s="147"/>
      <c r="BR1377" s="9">
        <f t="shared" si="399"/>
        <v>0</v>
      </c>
      <c r="BS1377" s="9">
        <f t="shared" si="400"/>
        <v>0</v>
      </c>
      <c r="BT1377" s="9">
        <f t="shared" si="401"/>
        <v>0</v>
      </c>
      <c r="BU1377" s="9" t="str">
        <f>IFERROR(_xlfn.XLOOKUP(D1377,Sheet1!B:B,Sheet1!L:L),"")</f>
        <v/>
      </c>
      <c r="BV1377" s="9" t="e">
        <f>_xlfn.XLOOKUP(BU1377,Sheet1!S:S,Sheet1!T:T)</f>
        <v>#N/A</v>
      </c>
      <c r="BW1377" s="9" t="e">
        <f>_xlfn.XLOOKUP(D1377,Sheet1!B:B,Sheet1!M:M)</f>
        <v>#N/A</v>
      </c>
      <c r="BZ1377" s="108">
        <f t="shared" si="402"/>
        <v>9</v>
      </c>
      <c r="CB1377" s="12">
        <f>AW1377/AY1377</f>
        <v>0.37931034482758619</v>
      </c>
      <c r="CC1377" s="12">
        <f>AX1377/AY1377</f>
        <v>0.62068965517241381</v>
      </c>
      <c r="CG1377" s="1" t="str">
        <f>IF(BO1377&lt;80,"Below 80",
IF(BO1377&lt;=120,"80-120",
IF(BO1377&lt;=200,"&gt; 120-200",
IF(BO1377&lt;=300,"&gt;200-300",
IF(BO1377&lt;=500,"&gt;300-500",
"&gt;500")))))</f>
        <v>Below 80</v>
      </c>
      <c r="CH1377" s="1" t="str">
        <f>IFERROR(_xlfn.XLOOKUP(CG1377,Scenario!M:M,Scenario!N:N),"")</f>
        <v/>
      </c>
      <c r="CI1377" s="1" t="str">
        <f t="shared" si="403"/>
        <v>Yes</v>
      </c>
      <c r="CJ1377" s="75">
        <v>9</v>
      </c>
    </row>
    <row r="1378" spans="1:89" hidden="1">
      <c r="A1378" s="2">
        <v>1377</v>
      </c>
      <c r="B1378" s="2">
        <v>2025</v>
      </c>
      <c r="C1378" s="1">
        <v>0</v>
      </c>
      <c r="D1378" s="37" t="str">
        <v>0015g00001V9VCvAAN</v>
      </c>
      <c r="E1378" s="37" t="str">
        <v>Steel House and Hardware</v>
      </c>
      <c r="F1378" s="37" t="str">
        <v>MADHYA PRADESH</v>
      </c>
      <c r="G1378" s="37" t="str">
        <v>INDORE</v>
      </c>
      <c r="H1378" s="37" t="str">
        <v>Indore</v>
      </c>
      <c r="I1378" s="37" t="str">
        <v>R. K. ENTERPRISES</v>
      </c>
      <c r="J1378" s="37" t="str">
        <v>Yogeshwar Richhariya</v>
      </c>
      <c r="K1378" s="37">
        <v>0</v>
      </c>
      <c r="L1378" s="37" t="str">
        <v>001J1000005ZfroIAC</v>
      </c>
      <c r="M1378" s="37" t="str">
        <v>Central</v>
      </c>
      <c r="N1378" s="2">
        <v>452001</v>
      </c>
      <c r="O1378" s="2" t="str">
        <v>23AABCJ0675R1ZP</v>
      </c>
      <c r="P1378" s="2">
        <v>9893282121</v>
      </c>
      <c r="Q1378" s="2" t="str">
        <v>Aug'25</v>
      </c>
      <c r="R1378" s="2">
        <v>2026</v>
      </c>
      <c r="S1378" s="1">
        <v>0</v>
      </c>
      <c r="T1378" s="2">
        <v>100</v>
      </c>
      <c r="U1378" s="12">
        <v>0</v>
      </c>
      <c r="V1378" s="1" t="str">
        <v>Challenger</v>
      </c>
      <c r="W1378" s="13">
        <v>0</v>
      </c>
      <c r="X1378" s="13">
        <v>0</v>
      </c>
      <c r="Y1378" s="13">
        <v>0</v>
      </c>
      <c r="Z1378" s="13">
        <v>0</v>
      </c>
      <c r="AA1378" s="13">
        <v>0</v>
      </c>
      <c r="AB1378" s="13">
        <v>0</v>
      </c>
      <c r="AC1378" s="13">
        <v>0</v>
      </c>
      <c r="AD1378" s="13">
        <v>0</v>
      </c>
      <c r="AE1378" s="13">
        <v>0</v>
      </c>
      <c r="AF1378" s="13">
        <v>0</v>
      </c>
      <c r="AG1378" s="13">
        <v>0</v>
      </c>
      <c r="AH1378" s="13">
        <v>0</v>
      </c>
      <c r="AI1378" s="13">
        <v>0</v>
      </c>
      <c r="AJ1378" s="13">
        <v>0</v>
      </c>
      <c r="AK1378" s="13">
        <v>0</v>
      </c>
      <c r="AL1378" s="13">
        <v>0</v>
      </c>
      <c r="AM1378" s="13">
        <v>0</v>
      </c>
      <c r="AN1378" s="13">
        <v>0</v>
      </c>
      <c r="AO1378" s="13">
        <v>0</v>
      </c>
      <c r="AP1378" s="13">
        <v>1.5</v>
      </c>
      <c r="AQ1378" s="13">
        <v>0</v>
      </c>
      <c r="AR1378" s="13">
        <v>0</v>
      </c>
      <c r="AS1378" s="13">
        <v>0</v>
      </c>
      <c r="AT1378" s="13">
        <v>0</v>
      </c>
      <c r="AU1378" s="13">
        <v>0</v>
      </c>
      <c r="AV1378" s="13">
        <v>0</v>
      </c>
      <c r="AW1378" s="16">
        <f t="shared" si="388"/>
        <v>1.5</v>
      </c>
      <c r="AX1378" s="16">
        <v>3</v>
      </c>
      <c r="AY1378" s="10">
        <f t="shared" si="389"/>
        <v>4.5</v>
      </c>
      <c r="AZ1378" s="10">
        <f>SUM(Z1378:AK1378)</f>
        <v>0</v>
      </c>
      <c r="BA1378" s="10">
        <f>AY1378</f>
        <v>4.5</v>
      </c>
      <c r="BB1378" s="10">
        <f t="shared" si="390"/>
        <v>3</v>
      </c>
      <c r="BC1378" s="10">
        <f t="shared" si="391"/>
        <v>0.75</v>
      </c>
      <c r="BD1378" s="10">
        <f t="shared" si="392"/>
        <v>4.5</v>
      </c>
      <c r="BE1378" s="10">
        <f t="shared" si="404"/>
        <v>-1.5</v>
      </c>
      <c r="BF1378" s="2" t="s">
        <v>119</v>
      </c>
      <c r="BG1378" s="10">
        <f t="shared" si="393"/>
        <v>0.1875</v>
      </c>
      <c r="BH1378" s="36" t="s">
        <v>118</v>
      </c>
      <c r="BI1378" s="39" t="str">
        <f t="shared" si="394"/>
        <v/>
      </c>
      <c r="BJ1378" s="39" t="str">
        <f t="shared" si="395"/>
        <v/>
      </c>
      <c r="BK1378" s="16">
        <f>SUM(AR1378:AX1378)</f>
        <v>4.5</v>
      </c>
      <c r="BL1378" s="10">
        <f>SUM(AL1378:AQ1378)</f>
        <v>1.5</v>
      </c>
      <c r="BM1378" s="12">
        <f t="shared" si="396"/>
        <v>1</v>
      </c>
      <c r="BN1378" s="12">
        <f t="shared" si="396"/>
        <v>0.33333333333333331</v>
      </c>
      <c r="BO1378" s="9">
        <f t="shared" si="397"/>
        <v>1.5</v>
      </c>
      <c r="BP1378" s="39" t="str">
        <f t="shared" si="398"/>
        <v/>
      </c>
      <c r="BQ1378" s="147"/>
      <c r="BR1378" s="9">
        <f t="shared" si="399"/>
        <v>0</v>
      </c>
      <c r="BS1378" s="9">
        <f t="shared" si="400"/>
        <v>0</v>
      </c>
      <c r="BT1378" s="9">
        <f t="shared" si="401"/>
        <v>0</v>
      </c>
      <c r="BU1378" s="9" t="str">
        <f>IFERROR(_xlfn.XLOOKUP(D1378,Sheet1!B:B,Sheet1!L:L),"")</f>
        <v/>
      </c>
      <c r="BV1378" s="9" t="e">
        <f>_xlfn.XLOOKUP(BU1378,Sheet1!S:S,Sheet1!T:T)</f>
        <v>#N/A</v>
      </c>
      <c r="BW1378" s="9" t="e">
        <f>_xlfn.XLOOKUP(D1378,Sheet1!B:B,Sheet1!M:M)</f>
        <v>#N/A</v>
      </c>
      <c r="BZ1378" s="108">
        <f t="shared" si="402"/>
        <v>3</v>
      </c>
      <c r="CB1378" s="12">
        <f>AW1378/AY1378</f>
        <v>0.33333333333333331</v>
      </c>
      <c r="CC1378" s="12">
        <f>AX1378/AY1378</f>
        <v>0.66666666666666663</v>
      </c>
      <c r="CG1378" s="1" t="str">
        <f>IF(BO1378&lt;80,"Below 80",
IF(BO1378&lt;=120,"80-120",
IF(BO1378&lt;=200,"&gt; 120-200",
IF(BO1378&lt;=300,"&gt;200-300",
IF(BO1378&lt;=500,"&gt;300-500",
"&gt;500")))))</f>
        <v>Below 80</v>
      </c>
      <c r="CH1378" s="1" t="str">
        <f>IFERROR(_xlfn.XLOOKUP(CG1378,Scenario!M:M,Scenario!N:N),"")</f>
        <v/>
      </c>
      <c r="CI1378" s="1" t="str">
        <f t="shared" si="403"/>
        <v>Yes</v>
      </c>
      <c r="CJ1378" s="75">
        <v>3</v>
      </c>
    </row>
    <row r="1379" spans="1:89" hidden="1">
      <c r="A1379" s="2">
        <v>1378</v>
      </c>
      <c r="B1379" s="2">
        <v>2025</v>
      </c>
      <c r="C1379" s="1">
        <v>0</v>
      </c>
      <c r="D1379" s="37" t="str">
        <v>001J1000002juLoIAI</v>
      </c>
      <c r="E1379" s="37" t="str">
        <v>SWARA IRON STORE</v>
      </c>
      <c r="F1379" s="37" t="str">
        <v>PUNJAB</v>
      </c>
      <c r="G1379" s="37" t="str">
        <v>GURDASPUR</v>
      </c>
      <c r="H1379" s="37" t="str">
        <v>Gurdaspur</v>
      </c>
      <c r="I1379" s="37" t="str">
        <v>MAHAVIR STEEL CORPORATION</v>
      </c>
      <c r="J1379" s="37" t="str">
        <v>Abhishek Wadhwa</v>
      </c>
      <c r="K1379" s="37">
        <v>0</v>
      </c>
      <c r="L1379" s="37" t="str">
        <v>0015g00001ghemj</v>
      </c>
      <c r="M1379" s="37" t="str">
        <v>North</v>
      </c>
      <c r="N1379" s="2">
        <v>143521</v>
      </c>
      <c r="O1379" s="2" t="str">
        <v>03AFPPM4055B1ZR</v>
      </c>
      <c r="P1379" s="2">
        <v>9814462468</v>
      </c>
      <c r="Q1379" s="2" t="str">
        <v>Aug'25</v>
      </c>
      <c r="R1379" s="2">
        <v>2026</v>
      </c>
      <c r="S1379" s="1">
        <v>0</v>
      </c>
      <c r="T1379" s="2">
        <v>200</v>
      </c>
      <c r="U1379" s="12">
        <v>0</v>
      </c>
      <c r="V1379" s="1" t="str">
        <v>Challenger</v>
      </c>
      <c r="W1379" s="13">
        <v>0</v>
      </c>
      <c r="X1379" s="13">
        <v>0</v>
      </c>
      <c r="Y1379" s="13">
        <v>0</v>
      </c>
      <c r="Z1379" s="13">
        <v>0</v>
      </c>
      <c r="AA1379" s="13">
        <v>0</v>
      </c>
      <c r="AB1379" s="13">
        <v>0</v>
      </c>
      <c r="AC1379" s="13">
        <v>0</v>
      </c>
      <c r="AD1379" s="13">
        <v>0</v>
      </c>
      <c r="AE1379" s="13">
        <v>0</v>
      </c>
      <c r="AF1379" s="13">
        <v>0</v>
      </c>
      <c r="AG1379" s="13">
        <v>0</v>
      </c>
      <c r="AH1379" s="13">
        <v>0</v>
      </c>
      <c r="AI1379" s="13">
        <v>0</v>
      </c>
      <c r="AJ1379" s="13">
        <v>0</v>
      </c>
      <c r="AK1379" s="13">
        <v>0</v>
      </c>
      <c r="AL1379" s="13">
        <v>0</v>
      </c>
      <c r="AM1379" s="13">
        <v>0</v>
      </c>
      <c r="AN1379" s="13">
        <v>0</v>
      </c>
      <c r="AO1379" s="13">
        <v>0</v>
      </c>
      <c r="AP1379" s="13">
        <v>2.1</v>
      </c>
      <c r="AQ1379" s="13">
        <v>0</v>
      </c>
      <c r="AR1379" s="13">
        <v>0</v>
      </c>
      <c r="AS1379" s="13">
        <v>0</v>
      </c>
      <c r="AT1379" s="13">
        <v>0</v>
      </c>
      <c r="AU1379" s="13">
        <v>0</v>
      </c>
      <c r="AV1379" s="13">
        <v>0</v>
      </c>
      <c r="AW1379" s="16">
        <f t="shared" si="388"/>
        <v>2.1</v>
      </c>
      <c r="AX1379" s="16">
        <v>4.2</v>
      </c>
      <c r="AY1379" s="10">
        <f t="shared" si="389"/>
        <v>6.3000000000000007</v>
      </c>
      <c r="AZ1379" s="10">
        <f>SUM(Z1379:AK1379)</f>
        <v>0</v>
      </c>
      <c r="BA1379" s="10">
        <f t="shared" ref="BA1379:BA1381" si="405">AY1379</f>
        <v>6.3000000000000007</v>
      </c>
      <c r="BB1379" s="10">
        <f t="shared" si="390"/>
        <v>4.2000000000000011</v>
      </c>
      <c r="BC1379" s="10">
        <f t="shared" si="391"/>
        <v>1.0500000000000003</v>
      </c>
      <c r="BD1379" s="10">
        <f t="shared" si="392"/>
        <v>6.3000000000000007</v>
      </c>
      <c r="BE1379" s="10">
        <f t="shared" si="404"/>
        <v>-2.1</v>
      </c>
      <c r="BF1379" s="2" t="s">
        <v>119</v>
      </c>
      <c r="BG1379" s="10">
        <f t="shared" si="393"/>
        <v>0.26250000000000001</v>
      </c>
      <c r="BH1379" s="36" t="s">
        <v>118</v>
      </c>
      <c r="BI1379" s="39" t="str">
        <f t="shared" si="394"/>
        <v/>
      </c>
      <c r="BJ1379" s="39" t="str">
        <f t="shared" si="395"/>
        <v/>
      </c>
      <c r="BK1379" s="16">
        <f>SUM(AR1379:AX1379)</f>
        <v>6.3000000000000007</v>
      </c>
      <c r="BL1379" s="10">
        <f>SUM(AL1379:AQ1379)</f>
        <v>2.1</v>
      </c>
      <c r="BM1379" s="12">
        <f t="shared" si="396"/>
        <v>1</v>
      </c>
      <c r="BN1379" s="12">
        <f t="shared" si="396"/>
        <v>0.33333333333333331</v>
      </c>
      <c r="BO1379" s="9">
        <f t="shared" si="397"/>
        <v>2.1</v>
      </c>
      <c r="BP1379" s="39" t="str">
        <f t="shared" si="398"/>
        <v/>
      </c>
      <c r="BQ1379" s="147"/>
      <c r="BR1379" s="9">
        <f t="shared" si="399"/>
        <v>0</v>
      </c>
      <c r="BS1379" s="9">
        <f t="shared" si="400"/>
        <v>0</v>
      </c>
      <c r="BT1379" s="9">
        <f t="shared" si="401"/>
        <v>0</v>
      </c>
      <c r="BU1379" s="9" t="str">
        <f>IFERROR(_xlfn.XLOOKUP(D1379,Sheet1!B:B,Sheet1!L:L),"")</f>
        <v/>
      </c>
      <c r="BV1379" s="9" t="e">
        <f>_xlfn.XLOOKUP(BU1379,Sheet1!S:S,Sheet1!T:T)</f>
        <v>#N/A</v>
      </c>
      <c r="BW1379" s="9" t="e">
        <f>_xlfn.XLOOKUP(D1379,Sheet1!B:B,Sheet1!M:M)</f>
        <v>#N/A</v>
      </c>
      <c r="BZ1379" s="108">
        <f t="shared" si="402"/>
        <v>4.2000000000000011</v>
      </c>
      <c r="CB1379" s="12">
        <f>AW1379/AY1379</f>
        <v>0.33333333333333331</v>
      </c>
      <c r="CC1379" s="12">
        <f>AX1379/AY1379</f>
        <v>0.66666666666666663</v>
      </c>
      <c r="CG1379" s="1" t="str">
        <f>IF(BO1379&lt;80,"Below 80",
IF(BO1379&lt;=120,"80-120",
IF(BO1379&lt;=200,"&gt; 120-200",
IF(BO1379&lt;=300,"&gt;200-300",
IF(BO1379&lt;=500,"&gt;300-500",
"&gt;500")))))</f>
        <v>Below 80</v>
      </c>
      <c r="CH1379" s="1" t="str">
        <f>IFERROR(_xlfn.XLOOKUP(CG1379,Scenario!M:M,Scenario!N:N),"")</f>
        <v/>
      </c>
      <c r="CI1379" s="1" t="str">
        <f t="shared" si="403"/>
        <v>Yes</v>
      </c>
      <c r="CJ1379" s="75">
        <v>4.2</v>
      </c>
    </row>
    <row r="1380" spans="1:89" hidden="1">
      <c r="A1380" s="2">
        <v>1379</v>
      </c>
      <c r="B1380" s="2">
        <v>2025</v>
      </c>
      <c r="C1380" s="1">
        <v>0</v>
      </c>
      <c r="D1380" s="37" t="str">
        <v>001J100000S1TRrIAN</v>
      </c>
      <c r="E1380" s="37" t="str">
        <v>JODHA  SINGH   &amp;  BROTHRES</v>
      </c>
      <c r="F1380" s="37" t="str">
        <v>PUNJAB</v>
      </c>
      <c r="G1380" s="37" t="str">
        <v>GURDASPUR</v>
      </c>
      <c r="H1380" s="37" t="str">
        <v>Batala</v>
      </c>
      <c r="I1380" s="37" t="str">
        <v>MAHAVIR STEEL CORPORATION</v>
      </c>
      <c r="J1380" s="37" t="str">
        <v>Abhishek Wadhwa</v>
      </c>
      <c r="K1380" s="37">
        <v>0</v>
      </c>
      <c r="L1380" s="37" t="str">
        <v>0015g00001ghemj</v>
      </c>
      <c r="M1380" s="37" t="str">
        <v>North</v>
      </c>
      <c r="N1380" s="2">
        <v>143505</v>
      </c>
      <c r="O1380" s="2" t="str">
        <v>03AZKPS1882P1ZN</v>
      </c>
      <c r="P1380" s="2">
        <v>9905000042</v>
      </c>
      <c r="Q1380" s="2" t="str">
        <v>Aug'25</v>
      </c>
      <c r="R1380" s="2">
        <v>2026</v>
      </c>
      <c r="S1380" s="1">
        <v>0</v>
      </c>
      <c r="T1380" s="2">
        <v>100</v>
      </c>
      <c r="U1380" s="12">
        <v>0</v>
      </c>
      <c r="V1380" s="1" t="str">
        <v>Challenger</v>
      </c>
      <c r="W1380" s="13">
        <v>0</v>
      </c>
      <c r="X1380" s="13">
        <v>0</v>
      </c>
      <c r="Y1380" s="13">
        <v>0</v>
      </c>
      <c r="Z1380" s="13">
        <v>0</v>
      </c>
      <c r="AA1380" s="13">
        <v>0</v>
      </c>
      <c r="AB1380" s="13">
        <v>0</v>
      </c>
      <c r="AC1380" s="13">
        <v>0</v>
      </c>
      <c r="AD1380" s="13">
        <v>0</v>
      </c>
      <c r="AE1380" s="13">
        <v>0</v>
      </c>
      <c r="AF1380" s="13">
        <v>0</v>
      </c>
      <c r="AG1380" s="13">
        <v>0</v>
      </c>
      <c r="AH1380" s="13">
        <v>0</v>
      </c>
      <c r="AI1380" s="13">
        <v>0</v>
      </c>
      <c r="AJ1380" s="13">
        <v>0</v>
      </c>
      <c r="AK1380" s="13">
        <v>0</v>
      </c>
      <c r="AL1380" s="13">
        <v>0</v>
      </c>
      <c r="AM1380" s="13">
        <v>0</v>
      </c>
      <c r="AN1380" s="13">
        <v>0</v>
      </c>
      <c r="AO1380" s="13">
        <v>0</v>
      </c>
      <c r="AP1380" s="13">
        <v>1.95</v>
      </c>
      <c r="AQ1380" s="13">
        <v>0</v>
      </c>
      <c r="AR1380" s="13">
        <v>0</v>
      </c>
      <c r="AS1380" s="13">
        <v>0</v>
      </c>
      <c r="AT1380" s="13">
        <v>0</v>
      </c>
      <c r="AU1380" s="13">
        <v>0</v>
      </c>
      <c r="AV1380" s="13">
        <v>0</v>
      </c>
      <c r="AW1380" s="16">
        <f t="shared" si="388"/>
        <v>1.95</v>
      </c>
      <c r="AX1380" s="16">
        <v>3.9</v>
      </c>
      <c r="AY1380" s="10">
        <f t="shared" si="389"/>
        <v>5.85</v>
      </c>
      <c r="AZ1380" s="10">
        <f>SUM(Z1380:AK1380)</f>
        <v>0</v>
      </c>
      <c r="BA1380" s="10">
        <f t="shared" si="405"/>
        <v>5.85</v>
      </c>
      <c r="BB1380" s="10">
        <f t="shared" si="390"/>
        <v>3.8999999999999995</v>
      </c>
      <c r="BC1380" s="10">
        <f t="shared" si="391"/>
        <v>0.97499999999999987</v>
      </c>
      <c r="BD1380" s="10">
        <f t="shared" si="392"/>
        <v>5.85</v>
      </c>
      <c r="BE1380" s="10">
        <f t="shared" si="404"/>
        <v>-1.95</v>
      </c>
      <c r="BF1380" s="2" t="s">
        <v>119</v>
      </c>
      <c r="BG1380" s="10">
        <f t="shared" si="393"/>
        <v>0.24374999999999999</v>
      </c>
      <c r="BH1380" s="36" t="s">
        <v>118</v>
      </c>
      <c r="BI1380" s="39" t="str">
        <f t="shared" si="394"/>
        <v/>
      </c>
      <c r="BJ1380" s="39" t="str">
        <f t="shared" si="395"/>
        <v/>
      </c>
      <c r="BK1380" s="16">
        <f>SUM(AR1380:AX1380)</f>
        <v>5.85</v>
      </c>
      <c r="BL1380" s="10">
        <f>SUM(AL1380:AQ1380)</f>
        <v>1.95</v>
      </c>
      <c r="BM1380" s="12">
        <f t="shared" si="396"/>
        <v>1</v>
      </c>
      <c r="BN1380" s="12">
        <f t="shared" si="396"/>
        <v>0.33333333333333337</v>
      </c>
      <c r="BO1380" s="9">
        <f t="shared" si="397"/>
        <v>1.95</v>
      </c>
      <c r="BP1380" s="39" t="str">
        <f t="shared" si="398"/>
        <v/>
      </c>
      <c r="BQ1380" s="147"/>
      <c r="BR1380" s="9">
        <f t="shared" si="399"/>
        <v>0</v>
      </c>
      <c r="BS1380" s="9">
        <f t="shared" si="400"/>
        <v>0</v>
      </c>
      <c r="BT1380" s="9">
        <f t="shared" si="401"/>
        <v>0</v>
      </c>
      <c r="BU1380" s="9" t="str">
        <f>IFERROR(_xlfn.XLOOKUP(D1380,Sheet1!B:B,Sheet1!L:L),"")</f>
        <v/>
      </c>
      <c r="BV1380" s="9" t="e">
        <f>_xlfn.XLOOKUP(BU1380,Sheet1!S:S,Sheet1!T:T)</f>
        <v>#N/A</v>
      </c>
      <c r="BW1380" s="9" t="e">
        <f>_xlfn.XLOOKUP(D1380,Sheet1!B:B,Sheet1!M:M)</f>
        <v>#N/A</v>
      </c>
      <c r="BZ1380" s="108">
        <f t="shared" si="402"/>
        <v>3.8999999999999995</v>
      </c>
      <c r="CB1380" s="12">
        <f>AW1380/AY1380</f>
        <v>0.33333333333333337</v>
      </c>
      <c r="CC1380" s="12">
        <f>AX1380/AY1380</f>
        <v>0.66666666666666674</v>
      </c>
      <c r="CG1380" s="1" t="str">
        <f>IF(BO1380&lt;80,"Below 80",
IF(BO1380&lt;=120,"80-120",
IF(BO1380&lt;=200,"&gt; 120-200",
IF(BO1380&lt;=300,"&gt;200-300",
IF(BO1380&lt;=500,"&gt;300-500",
"&gt;500")))))</f>
        <v>Below 80</v>
      </c>
      <c r="CH1380" s="1" t="str">
        <f>IFERROR(_xlfn.XLOOKUP(CG1380,Scenario!M:M,Scenario!N:N),"")</f>
        <v/>
      </c>
      <c r="CI1380" s="1" t="str">
        <f t="shared" si="403"/>
        <v>Yes</v>
      </c>
      <c r="CJ1380" s="75">
        <v>3.9</v>
      </c>
    </row>
    <row r="1381" spans="1:89" hidden="1">
      <c r="A1381" s="2">
        <v>1380</v>
      </c>
      <c r="B1381" s="2">
        <v>2025</v>
      </c>
      <c r="C1381" s="1">
        <v>0</v>
      </c>
      <c r="D1381" s="37" t="str">
        <v>001J1000007p4tjIAA</v>
      </c>
      <c r="E1381" s="37" t="str">
        <v>Sahil Enterprises Dunera</v>
      </c>
      <c r="F1381" s="37" t="str">
        <v>PUNJAB</v>
      </c>
      <c r="G1381" s="37" t="str">
        <v>PATHANKOT</v>
      </c>
      <c r="H1381" s="37" t="str">
        <v>Dhar Kalan</v>
      </c>
      <c r="I1381" s="37" t="str">
        <v>MAHAVIR STEEL CORPORATION</v>
      </c>
      <c r="J1381" s="37" t="str">
        <v>Abhishek Wadhwa</v>
      </c>
      <c r="K1381" s="37">
        <v>0</v>
      </c>
      <c r="L1381" s="37" t="str">
        <v>0015g00001ghemj</v>
      </c>
      <c r="M1381" s="37" t="str">
        <v>North</v>
      </c>
      <c r="N1381" s="2">
        <v>145022</v>
      </c>
      <c r="O1381" s="2">
        <v>0</v>
      </c>
      <c r="P1381" s="2">
        <v>0</v>
      </c>
      <c r="Q1381" s="2" t="str">
        <v>Aug'25</v>
      </c>
      <c r="R1381" s="2">
        <v>2026</v>
      </c>
      <c r="S1381" s="1">
        <v>0</v>
      </c>
      <c r="T1381" s="2">
        <v>40</v>
      </c>
      <c r="U1381" s="12">
        <v>0</v>
      </c>
      <c r="V1381" s="1" t="str">
        <v>Minor</v>
      </c>
      <c r="W1381" s="13">
        <v>0</v>
      </c>
      <c r="X1381" s="13">
        <v>0</v>
      </c>
      <c r="Y1381" s="13">
        <v>0</v>
      </c>
      <c r="Z1381" s="13">
        <v>0</v>
      </c>
      <c r="AA1381" s="13">
        <v>0</v>
      </c>
      <c r="AB1381" s="13">
        <v>0</v>
      </c>
      <c r="AC1381" s="13">
        <v>0</v>
      </c>
      <c r="AD1381" s="13">
        <v>0</v>
      </c>
      <c r="AE1381" s="13">
        <v>0</v>
      </c>
      <c r="AF1381" s="13">
        <v>0</v>
      </c>
      <c r="AG1381" s="13">
        <v>0</v>
      </c>
      <c r="AH1381" s="13">
        <v>0</v>
      </c>
      <c r="AI1381" s="13">
        <v>0</v>
      </c>
      <c r="AJ1381" s="13">
        <v>0</v>
      </c>
      <c r="AK1381" s="13">
        <v>0</v>
      </c>
      <c r="AL1381" s="13">
        <v>0</v>
      </c>
      <c r="AM1381" s="13">
        <v>0</v>
      </c>
      <c r="AN1381" s="13">
        <v>0</v>
      </c>
      <c r="AO1381" s="13">
        <v>0</v>
      </c>
      <c r="AP1381" s="13">
        <v>2.85</v>
      </c>
      <c r="AQ1381" s="13">
        <v>0</v>
      </c>
      <c r="AR1381" s="13">
        <v>0</v>
      </c>
      <c r="AS1381" s="13">
        <v>0</v>
      </c>
      <c r="AT1381" s="13">
        <v>0</v>
      </c>
      <c r="AU1381" s="13">
        <v>0</v>
      </c>
      <c r="AV1381" s="13">
        <v>0</v>
      </c>
      <c r="AW1381" s="16">
        <f t="shared" si="388"/>
        <v>2.85</v>
      </c>
      <c r="AX1381" s="16">
        <v>5.7</v>
      </c>
      <c r="AY1381" s="10">
        <f t="shared" si="389"/>
        <v>8.5500000000000007</v>
      </c>
      <c r="AZ1381" s="10">
        <f>SUM(Z1381:AK1381)</f>
        <v>0</v>
      </c>
      <c r="BA1381" s="10">
        <f t="shared" si="405"/>
        <v>8.5500000000000007</v>
      </c>
      <c r="BB1381" s="10">
        <f t="shared" si="390"/>
        <v>5.7000000000000011</v>
      </c>
      <c r="BC1381" s="10">
        <f t="shared" si="391"/>
        <v>1.4250000000000003</v>
      </c>
      <c r="BD1381" s="10">
        <f t="shared" si="392"/>
        <v>8.5500000000000007</v>
      </c>
      <c r="BE1381" s="10">
        <f t="shared" si="404"/>
        <v>-2.85</v>
      </c>
      <c r="BF1381" s="2" t="s">
        <v>119</v>
      </c>
      <c r="BG1381" s="10">
        <f t="shared" si="393"/>
        <v>0.35625000000000001</v>
      </c>
      <c r="BH1381" s="36" t="s">
        <v>118</v>
      </c>
      <c r="BI1381" s="39" t="str">
        <f t="shared" si="394"/>
        <v/>
      </c>
      <c r="BJ1381" s="39" t="str">
        <f t="shared" si="395"/>
        <v/>
      </c>
      <c r="BK1381" s="16">
        <f>SUM(AR1381:AX1381)</f>
        <v>8.5500000000000007</v>
      </c>
      <c r="BL1381" s="10">
        <f>SUM(AL1381:AQ1381)</f>
        <v>2.85</v>
      </c>
      <c r="BM1381" s="12">
        <f t="shared" si="396"/>
        <v>1</v>
      </c>
      <c r="BN1381" s="12">
        <f t="shared" si="396"/>
        <v>0.33333333333333331</v>
      </c>
      <c r="BO1381" s="9">
        <f t="shared" si="397"/>
        <v>2.85</v>
      </c>
      <c r="BP1381" s="39" t="str">
        <f t="shared" si="398"/>
        <v/>
      </c>
      <c r="BQ1381" s="147"/>
      <c r="BR1381" s="9">
        <f t="shared" si="399"/>
        <v>0</v>
      </c>
      <c r="BS1381" s="9">
        <f t="shared" si="400"/>
        <v>0</v>
      </c>
      <c r="BT1381" s="9">
        <f t="shared" si="401"/>
        <v>0</v>
      </c>
      <c r="BU1381" s="9" t="str">
        <f>IFERROR(_xlfn.XLOOKUP(D1381,Sheet1!B:B,Sheet1!L:L),"")</f>
        <v/>
      </c>
      <c r="BV1381" s="9" t="e">
        <f>_xlfn.XLOOKUP(BU1381,Sheet1!S:S,Sheet1!T:T)</f>
        <v>#N/A</v>
      </c>
      <c r="BW1381" s="9" t="e">
        <f>_xlfn.XLOOKUP(D1381,Sheet1!B:B,Sheet1!M:M)</f>
        <v>#N/A</v>
      </c>
      <c r="BZ1381" s="108">
        <f t="shared" si="402"/>
        <v>5.7000000000000011</v>
      </c>
      <c r="CB1381" s="12">
        <f>AW1381/AY1381</f>
        <v>0.33333333333333331</v>
      </c>
      <c r="CC1381" s="12">
        <f>AX1381/AY1381</f>
        <v>0.66666666666666663</v>
      </c>
      <c r="CG1381" s="1" t="str">
        <f>IF(BO1381&lt;80,"Below 80",
IF(BO1381&lt;=120,"80-120",
IF(BO1381&lt;=200,"&gt; 120-200",
IF(BO1381&lt;=300,"&gt;200-300",
IF(BO1381&lt;=500,"&gt;300-500",
"&gt;500")))))</f>
        <v>Below 80</v>
      </c>
      <c r="CH1381" s="1" t="str">
        <f>IFERROR(_xlfn.XLOOKUP(CG1381,Scenario!M:M,Scenario!N:N),"")</f>
        <v/>
      </c>
      <c r="CI1381" s="1" t="str">
        <f t="shared" si="403"/>
        <v>Yes</v>
      </c>
      <c r="CJ1381" s="75">
        <v>5.7</v>
      </c>
    </row>
    <row r="1382" spans="1:89" hidden="1">
      <c r="A1382" s="2">
        <v>1381</v>
      </c>
      <c r="B1382" s="2">
        <v>2025</v>
      </c>
      <c r="C1382" s="1">
        <v>0</v>
      </c>
      <c r="D1382" s="37" t="str">
        <v>0015g00001VBlFwAAL</v>
      </c>
      <c r="E1382" s="37" t="str">
        <v>CAPITAL STEEL</v>
      </c>
      <c r="F1382" s="37" t="str">
        <v>DELHI</v>
      </c>
      <c r="G1382" s="37" t="str">
        <v>South East</v>
      </c>
      <c r="H1382" s="37" t="str">
        <v>Kalkaji</v>
      </c>
      <c r="I1382" s="37" t="str">
        <v>MAHENDRA STEELS</v>
      </c>
      <c r="J1382" s="37" t="str">
        <v>Aman kumar</v>
      </c>
      <c r="K1382" s="37">
        <v>0</v>
      </c>
      <c r="L1382" s="37" t="str">
        <v>C12832</v>
      </c>
      <c r="M1382" s="37" t="str">
        <v>North</v>
      </c>
      <c r="N1382" s="2">
        <v>110019</v>
      </c>
      <c r="O1382" s="2" t="str">
        <v>07BMYPS9802B1ZJ</v>
      </c>
      <c r="P1382" s="2">
        <v>9711182225</v>
      </c>
      <c r="Q1382" s="2" t="str">
        <v>Aug'25</v>
      </c>
      <c r="R1382" s="2">
        <v>2026</v>
      </c>
      <c r="S1382" s="1">
        <v>0</v>
      </c>
      <c r="T1382" s="2">
        <v>100</v>
      </c>
      <c r="U1382" s="12">
        <v>0.05</v>
      </c>
      <c r="V1382" s="1" t="str">
        <v>Challenger</v>
      </c>
      <c r="W1382" s="13">
        <v>0</v>
      </c>
      <c r="X1382" s="13">
        <v>0</v>
      </c>
      <c r="Y1382" s="13">
        <v>0</v>
      </c>
      <c r="Z1382" s="13">
        <v>0</v>
      </c>
      <c r="AA1382" s="13">
        <v>0</v>
      </c>
      <c r="AB1382" s="13">
        <v>0</v>
      </c>
      <c r="AC1382" s="13">
        <v>0</v>
      </c>
      <c r="AD1382" s="13">
        <v>0</v>
      </c>
      <c r="AE1382" s="13">
        <v>0</v>
      </c>
      <c r="AF1382" s="13">
        <v>0</v>
      </c>
      <c r="AG1382" s="13">
        <v>0</v>
      </c>
      <c r="AH1382" s="13">
        <v>0</v>
      </c>
      <c r="AI1382" s="13">
        <v>0</v>
      </c>
      <c r="AJ1382" s="13">
        <v>0</v>
      </c>
      <c r="AK1382" s="13">
        <v>0</v>
      </c>
      <c r="AL1382" s="13">
        <v>0</v>
      </c>
      <c r="AM1382" s="13">
        <v>0</v>
      </c>
      <c r="AN1382" s="13">
        <v>0</v>
      </c>
      <c r="AO1382" s="13">
        <v>0</v>
      </c>
      <c r="AP1382" s="13">
        <v>4</v>
      </c>
      <c r="AQ1382" s="13">
        <v>6</v>
      </c>
      <c r="AR1382" s="13">
        <v>4</v>
      </c>
      <c r="AS1382" s="13">
        <v>6</v>
      </c>
      <c r="AT1382" s="13">
        <v>2</v>
      </c>
      <c r="AU1382" s="13">
        <v>8</v>
      </c>
      <c r="AV1382" s="13">
        <v>5</v>
      </c>
      <c r="AW1382" s="16">
        <f t="shared" si="388"/>
        <v>30</v>
      </c>
      <c r="AX1382" s="16">
        <v>28</v>
      </c>
      <c r="AY1382" s="10">
        <f t="shared" si="389"/>
        <v>58</v>
      </c>
      <c r="AZ1382" s="10">
        <f>SUM(Z1382:AK1382)</f>
        <v>0</v>
      </c>
      <c r="BA1382" s="10">
        <v>42</v>
      </c>
      <c r="BB1382" s="10">
        <f t="shared" si="390"/>
        <v>12</v>
      </c>
      <c r="BC1382" s="10">
        <f t="shared" si="391"/>
        <v>3</v>
      </c>
      <c r="BD1382" s="10">
        <f t="shared" si="392"/>
        <v>58</v>
      </c>
      <c r="BE1382" s="10">
        <f t="shared" si="404"/>
        <v>-30</v>
      </c>
      <c r="BF1382" s="2" t="s">
        <v>119</v>
      </c>
      <c r="BG1382" s="10">
        <f t="shared" si="393"/>
        <v>2.5</v>
      </c>
      <c r="BH1382" s="36" t="s">
        <v>118</v>
      </c>
      <c r="BI1382" s="39" t="str">
        <f t="shared" si="394"/>
        <v/>
      </c>
      <c r="BJ1382" s="39" t="str">
        <f t="shared" si="395"/>
        <v/>
      </c>
      <c r="BK1382" s="16">
        <f>SUM(AR1382:AX1382)</f>
        <v>83</v>
      </c>
      <c r="BL1382" s="10">
        <f>SUM(AL1382:AQ1382)</f>
        <v>10</v>
      </c>
      <c r="BM1382" s="12">
        <f t="shared" si="396"/>
        <v>1.4310344827586208</v>
      </c>
      <c r="BN1382" s="12">
        <f t="shared" si="396"/>
        <v>0.17241379310344829</v>
      </c>
      <c r="BO1382" s="9">
        <f t="shared" si="397"/>
        <v>20</v>
      </c>
      <c r="BP1382" s="39" t="str">
        <f t="shared" si="398"/>
        <v/>
      </c>
      <c r="BQ1382" s="147"/>
      <c r="BR1382" s="9">
        <f t="shared" si="399"/>
        <v>0</v>
      </c>
      <c r="BS1382" s="9">
        <f t="shared" si="400"/>
        <v>0</v>
      </c>
      <c r="BT1382" s="9">
        <f t="shared" si="401"/>
        <v>0</v>
      </c>
      <c r="BU1382" s="9" t="str">
        <f>IFERROR(_xlfn.XLOOKUP(D1382,Sheet1!B:B,Sheet1!L:L),"")</f>
        <v/>
      </c>
      <c r="BV1382" s="9" t="e">
        <f>_xlfn.XLOOKUP(BU1382,Sheet1!S:S,Sheet1!T:T)</f>
        <v>#N/A</v>
      </c>
      <c r="BW1382" s="9" t="e">
        <f>_xlfn.XLOOKUP(D1382,Sheet1!B:B,Sheet1!M:M)</f>
        <v>#N/A</v>
      </c>
      <c r="BZ1382" s="108">
        <f t="shared" si="402"/>
        <v>28</v>
      </c>
      <c r="CB1382" s="12">
        <f>AW1382/AY1382</f>
        <v>0.51724137931034486</v>
      </c>
      <c r="CC1382" s="12">
        <f>AX1382/AY1382</f>
        <v>0.48275862068965519</v>
      </c>
      <c r="CG1382" s="1" t="str">
        <f>IF(BO1382&lt;80,"Below 80",
IF(BO1382&lt;=120,"80-120",
IF(BO1382&lt;=200,"&gt; 120-200",
IF(BO1382&lt;=300,"&gt;200-300",
IF(BO1382&lt;=500,"&gt;300-500",
"&gt;500")))))</f>
        <v>Below 80</v>
      </c>
      <c r="CH1382" s="1" t="str">
        <f>IFERROR(_xlfn.XLOOKUP(CG1382,Scenario!M:M,Scenario!N:N),"")</f>
        <v/>
      </c>
      <c r="CI1382" s="1" t="str">
        <f t="shared" si="403"/>
        <v>Yes</v>
      </c>
      <c r="CJ1382" s="75">
        <v>22</v>
      </c>
    </row>
    <row r="1383" spans="1:89" hidden="1">
      <c r="A1383" s="2">
        <v>1382</v>
      </c>
      <c r="B1383" s="2">
        <v>2025</v>
      </c>
      <c r="C1383" s="1">
        <v>0</v>
      </c>
      <c r="D1383" s="37" t="str">
        <v>001J100000VnWCcIAN</v>
      </c>
      <c r="E1383" s="37" t="str">
        <v>MUKHERJEE BROTHERS</v>
      </c>
      <c r="F1383" s="37" t="str">
        <v>WEST BENGAL</v>
      </c>
      <c r="G1383" s="37" t="str">
        <v>PASCHIM BARDHAMAN</v>
      </c>
      <c r="H1383" s="37">
        <v>0</v>
      </c>
      <c r="I1383" s="37" t="str">
        <v>NERIUM MULTICOM LLP</v>
      </c>
      <c r="J1383" s="37" t="str">
        <v>Sambit Majumdar</v>
      </c>
      <c r="K1383" s="37">
        <v>0</v>
      </c>
      <c r="L1383" s="37" t="str">
        <v>001J100000RytAcIAJ</v>
      </c>
      <c r="M1383" s="37" t="str">
        <v>East</v>
      </c>
      <c r="N1383" s="2">
        <v>713211</v>
      </c>
      <c r="O1383" s="2" t="str">
        <v>19ADSPM6031G1Z9</v>
      </c>
      <c r="P1383" s="2">
        <v>9593500536</v>
      </c>
      <c r="Q1383" s="2" t="str">
        <v>Sep'25</v>
      </c>
      <c r="R1383" s="2">
        <v>2026</v>
      </c>
      <c r="S1383" s="1">
        <v>0</v>
      </c>
      <c r="T1383" s="2">
        <v>150</v>
      </c>
      <c r="U1383" s="12">
        <v>2.6222222222222223E-2</v>
      </c>
      <c r="V1383" s="1" t="str">
        <v>Challenger</v>
      </c>
      <c r="W1383" s="13">
        <v>0</v>
      </c>
      <c r="X1383" s="13">
        <v>0</v>
      </c>
      <c r="Y1383" s="13">
        <v>0</v>
      </c>
      <c r="Z1383" s="13">
        <v>0</v>
      </c>
      <c r="AA1383" s="13">
        <v>0</v>
      </c>
      <c r="AB1383" s="13">
        <v>0</v>
      </c>
      <c r="AC1383" s="13">
        <v>0</v>
      </c>
      <c r="AD1383" s="13">
        <v>0</v>
      </c>
      <c r="AE1383" s="13">
        <v>0</v>
      </c>
      <c r="AF1383" s="13">
        <v>0</v>
      </c>
      <c r="AG1383" s="13">
        <v>0</v>
      </c>
      <c r="AH1383" s="13">
        <v>0</v>
      </c>
      <c r="AI1383" s="13">
        <v>0</v>
      </c>
      <c r="AJ1383" s="13">
        <v>0</v>
      </c>
      <c r="AK1383" s="13">
        <v>0</v>
      </c>
      <c r="AL1383" s="13">
        <v>0</v>
      </c>
      <c r="AM1383" s="13">
        <v>0</v>
      </c>
      <c r="AN1383" s="13">
        <v>0</v>
      </c>
      <c r="AO1383" s="13">
        <v>0</v>
      </c>
      <c r="AP1383" s="13">
        <v>0</v>
      </c>
      <c r="AQ1383" s="13">
        <v>11.88</v>
      </c>
      <c r="AR1383" s="13">
        <v>0</v>
      </c>
      <c r="AS1383" s="13">
        <v>0</v>
      </c>
      <c r="AT1383" s="13">
        <v>11.8</v>
      </c>
      <c r="AU1383" s="13">
        <v>0</v>
      </c>
      <c r="AV1383" s="13">
        <v>0</v>
      </c>
      <c r="AW1383" s="16">
        <f t="shared" si="388"/>
        <v>23.68</v>
      </c>
      <c r="AX1383" s="16">
        <v>23.76</v>
      </c>
      <c r="AY1383" s="10">
        <f t="shared" si="389"/>
        <v>47.44</v>
      </c>
      <c r="AZ1383" s="10">
        <f>SUM(Z1383:AK1383)</f>
        <v>0</v>
      </c>
      <c r="BA1383" s="10">
        <v>50</v>
      </c>
      <c r="BB1383" s="10">
        <f t="shared" si="390"/>
        <v>26.32</v>
      </c>
      <c r="BC1383" s="10">
        <f t="shared" si="391"/>
        <v>6.58</v>
      </c>
      <c r="BD1383" s="10">
        <f t="shared" si="392"/>
        <v>47.44</v>
      </c>
      <c r="BE1383" s="10">
        <f t="shared" si="404"/>
        <v>-23.68</v>
      </c>
      <c r="BF1383" s="2" t="s">
        <v>119</v>
      </c>
      <c r="BG1383" s="10">
        <f t="shared" si="393"/>
        <v>1.4850000000000001</v>
      </c>
      <c r="BH1383" s="36" t="s">
        <v>118</v>
      </c>
      <c r="BI1383" s="39" t="str">
        <f t="shared" si="394"/>
        <v/>
      </c>
      <c r="BJ1383" s="39" t="str">
        <f t="shared" si="395"/>
        <v/>
      </c>
      <c r="BK1383" s="16">
        <f>SUM(AR1383:AX1383)</f>
        <v>59.240000000000009</v>
      </c>
      <c r="BL1383" s="10">
        <f>SUM(AL1383:AQ1383)</f>
        <v>11.88</v>
      </c>
      <c r="BM1383" s="12">
        <f t="shared" si="396"/>
        <v>1.2487352445193931</v>
      </c>
      <c r="BN1383" s="12">
        <f t="shared" si="396"/>
        <v>0.25042158516020241</v>
      </c>
      <c r="BO1383" s="9">
        <f t="shared" si="397"/>
        <v>11.88</v>
      </c>
      <c r="BP1383" s="39" t="str">
        <f t="shared" si="398"/>
        <v/>
      </c>
      <c r="BQ1383" s="147"/>
      <c r="BR1383" s="9">
        <f t="shared" si="399"/>
        <v>0</v>
      </c>
      <c r="BS1383" s="9">
        <f t="shared" si="400"/>
        <v>0</v>
      </c>
      <c r="BT1383" s="9">
        <f t="shared" si="401"/>
        <v>0</v>
      </c>
      <c r="BU1383" s="9" t="str">
        <f>IFERROR(_xlfn.XLOOKUP(D1383,Sheet1!B:B,Sheet1!L:L),"")</f>
        <v/>
      </c>
      <c r="BV1383" s="9" t="e">
        <f>_xlfn.XLOOKUP(BU1383,Sheet1!S:S,Sheet1!T:T)</f>
        <v>#N/A</v>
      </c>
      <c r="BW1383" s="9" t="e">
        <f>_xlfn.XLOOKUP(D1383,Sheet1!B:B,Sheet1!M:M)</f>
        <v>#N/A</v>
      </c>
      <c r="BZ1383" s="108">
        <f t="shared" si="402"/>
        <v>23.759999999999998</v>
      </c>
      <c r="CB1383" s="12">
        <f>AW1383/AY1383</f>
        <v>0.49915682967959529</v>
      </c>
      <c r="CC1383" s="12">
        <f>AX1383/AY1383</f>
        <v>0.50084317032040482</v>
      </c>
      <c r="CG1383" s="1" t="str">
        <f>IF(BO1383&lt;80,"Below 80",
IF(BO1383&lt;=120,"80-120",
IF(BO1383&lt;=200,"&gt; 120-200",
IF(BO1383&lt;=300,"&gt;200-300",
IF(BO1383&lt;=500,"&gt;300-500",
"&gt;500")))))</f>
        <v>Below 80</v>
      </c>
      <c r="CH1383" s="1" t="str">
        <f>IFERROR(_xlfn.XLOOKUP(CG1383,Scenario!M:M,Scenario!N:N),"")</f>
        <v/>
      </c>
      <c r="CI1383" s="1" t="str">
        <f t="shared" si="403"/>
        <v>Yes</v>
      </c>
      <c r="CJ1383" s="75">
        <v>23.76</v>
      </c>
    </row>
    <row r="1384" spans="1:89" s="159" customFormat="1" hidden="1">
      <c r="A1384" s="156">
        <v>1383</v>
      </c>
      <c r="B1384" s="2">
        <v>2025</v>
      </c>
      <c r="C1384" s="1">
        <v>0</v>
      </c>
      <c r="D1384" s="157" t="str">
        <v>0015g00001dYcDHAA0</v>
      </c>
      <c r="E1384" s="157" t="str">
        <v>DIPESH STEEL AND BUILDING MATERIAL</v>
      </c>
      <c r="F1384" s="157" t="str">
        <v>RAJASTHAN</v>
      </c>
      <c r="G1384" s="157" t="str">
        <v>JAIPUR</v>
      </c>
      <c r="H1384" s="37" t="str">
        <v>Jaipur</v>
      </c>
      <c r="I1384" s="157" t="str">
        <v>Swastik Tradevision Pvt. Ltd.</v>
      </c>
      <c r="J1384" s="37" t="str">
        <v>Amit Kumar Sharma</v>
      </c>
      <c r="K1384" s="37">
        <v>0</v>
      </c>
      <c r="L1384" s="37" t="str">
        <v>C12822</v>
      </c>
      <c r="M1384" s="157" t="str">
        <v>North</v>
      </c>
      <c r="N1384" s="2">
        <v>302031</v>
      </c>
      <c r="O1384" s="2" t="str">
        <v>08DTMPD0231E1Z5</v>
      </c>
      <c r="P1384" s="2">
        <v>9950011173</v>
      </c>
      <c r="Q1384" s="156" t="str">
        <v>Sep'25</v>
      </c>
      <c r="R1384" s="156">
        <v>2026</v>
      </c>
      <c r="S1384" s="1">
        <v>0</v>
      </c>
      <c r="T1384" s="156">
        <v>100</v>
      </c>
      <c r="U1384" s="158">
        <v>0.19996666666666671</v>
      </c>
      <c r="V1384" s="159" t="str">
        <v>Star</v>
      </c>
      <c r="W1384" s="13">
        <v>0</v>
      </c>
      <c r="X1384" s="13">
        <v>0</v>
      </c>
      <c r="Y1384" s="13">
        <v>0</v>
      </c>
      <c r="Z1384" s="13">
        <v>0</v>
      </c>
      <c r="AA1384" s="13">
        <v>0</v>
      </c>
      <c r="AB1384" s="13">
        <v>0</v>
      </c>
      <c r="AC1384" s="13">
        <v>0</v>
      </c>
      <c r="AD1384" s="13">
        <v>0</v>
      </c>
      <c r="AE1384" s="13">
        <v>0</v>
      </c>
      <c r="AF1384" s="13">
        <v>0</v>
      </c>
      <c r="AG1384" s="13">
        <v>0</v>
      </c>
      <c r="AH1384" s="13">
        <v>0</v>
      </c>
      <c r="AI1384" s="13">
        <v>0</v>
      </c>
      <c r="AJ1384" s="13">
        <v>0</v>
      </c>
      <c r="AK1384" s="13">
        <v>0</v>
      </c>
      <c r="AL1384" s="226">
        <v>0</v>
      </c>
      <c r="AM1384" s="226">
        <v>0</v>
      </c>
      <c r="AN1384" s="226">
        <v>0</v>
      </c>
      <c r="AO1384" s="226">
        <v>0</v>
      </c>
      <c r="AP1384" s="226">
        <v>0</v>
      </c>
      <c r="AQ1384" s="226">
        <v>20</v>
      </c>
      <c r="AR1384" s="226">
        <v>0</v>
      </c>
      <c r="AS1384" s="13">
        <v>20.059999999999999</v>
      </c>
      <c r="AT1384" s="13">
        <v>19.98</v>
      </c>
      <c r="AU1384" s="13">
        <v>20</v>
      </c>
      <c r="AV1384" s="13">
        <v>20.010000000000002</v>
      </c>
      <c r="AW1384" s="16">
        <f t="shared" si="388"/>
        <v>80.040000000000006</v>
      </c>
      <c r="AX1384" s="161">
        <v>40</v>
      </c>
      <c r="AY1384" s="160">
        <f t="shared" si="389"/>
        <v>120.04</v>
      </c>
      <c r="AZ1384" s="160">
        <f>SUM(Z1384:AK1384)</f>
        <v>0</v>
      </c>
      <c r="BA1384" s="160">
        <v>300</v>
      </c>
      <c r="BB1384" s="10">
        <f t="shared" si="390"/>
        <v>219.95999999999998</v>
      </c>
      <c r="BC1384" s="10">
        <f t="shared" si="391"/>
        <v>54.989999999999995</v>
      </c>
      <c r="BD1384" s="160">
        <f t="shared" si="392"/>
        <v>120.04</v>
      </c>
      <c r="BE1384" s="160">
        <f t="shared" si="404"/>
        <v>-80.040000000000006</v>
      </c>
      <c r="BF1384" s="156" t="s">
        <v>119</v>
      </c>
      <c r="BG1384" s="10">
        <f t="shared" si="393"/>
        <v>5.0075000000000003</v>
      </c>
      <c r="BH1384" s="162" t="s">
        <v>118</v>
      </c>
      <c r="BI1384" s="39" t="str">
        <f t="shared" si="394"/>
        <v>B</v>
      </c>
      <c r="BJ1384" s="163" t="str">
        <f t="shared" si="395"/>
        <v/>
      </c>
      <c r="BK1384" s="161">
        <f>SUM(AR1384:AX1384)</f>
        <v>200.09</v>
      </c>
      <c r="BL1384" s="160">
        <f>SUM(AL1384:AQ1384)</f>
        <v>20</v>
      </c>
      <c r="BM1384" s="158">
        <f t="shared" si="396"/>
        <v>1.6668610463178939</v>
      </c>
      <c r="BN1384" s="158">
        <f t="shared" si="396"/>
        <v>0.16661112962345884</v>
      </c>
      <c r="BO1384" s="9">
        <f t="shared" si="397"/>
        <v>40.06</v>
      </c>
      <c r="BP1384" s="163" t="str">
        <f t="shared" si="398"/>
        <v/>
      </c>
      <c r="BQ1384" s="165" t="s">
        <v>214</v>
      </c>
      <c r="BR1384" s="164">
        <f t="shared" si="399"/>
        <v>0</v>
      </c>
      <c r="BS1384" s="164">
        <f t="shared" si="400"/>
        <v>0</v>
      </c>
      <c r="BT1384" s="164">
        <f t="shared" si="401"/>
        <v>0</v>
      </c>
      <c r="BU1384" s="164" t="str">
        <f>IFERROR(_xlfn.XLOOKUP(D1384,Sheet1!B:B,Sheet1!L:L),"")</f>
        <v/>
      </c>
      <c r="BV1384" s="164" t="e">
        <f>_xlfn.XLOOKUP(BU1384,Sheet1!S:S,Sheet1!T:T)</f>
        <v>#N/A</v>
      </c>
      <c r="BW1384" s="164" t="e">
        <f>_xlfn.XLOOKUP(D1384,Sheet1!B:B,Sheet1!M:M)</f>
        <v>#N/A</v>
      </c>
      <c r="BZ1384" s="166">
        <f t="shared" si="402"/>
        <v>40</v>
      </c>
      <c r="CB1384" s="158">
        <f>AW1384/AY1384</f>
        <v>0.66677774075308227</v>
      </c>
      <c r="CC1384" s="158">
        <f>AX1384/AY1384</f>
        <v>0.33322225924691767</v>
      </c>
      <c r="CG1384" s="159" t="str">
        <f>IF(BO1384&lt;80,"Below 80",
IF(BO1384&lt;=120,"80-120",
IF(BO1384&lt;=200,"&gt; 120-200",
IF(BO1384&lt;=300,"&gt;200-300",
IF(BO1384&lt;=500,"&gt;300-500",
"&gt;500")))))</f>
        <v>Below 80</v>
      </c>
      <c r="CH1384" s="159" t="str">
        <f>IFERROR(_xlfn.XLOOKUP(CG1384,Scenario!M:M,Scenario!N:N),"")</f>
        <v/>
      </c>
      <c r="CI1384" s="1" t="b">
        <f t="shared" si="403"/>
        <v>0</v>
      </c>
      <c r="CJ1384" s="75">
        <v>19.940000000000001</v>
      </c>
      <c r="CK1384" s="1"/>
    </row>
    <row r="1385" spans="1:89" hidden="1">
      <c r="A1385" s="2">
        <v>1384</v>
      </c>
      <c r="B1385" s="2">
        <v>2025</v>
      </c>
      <c r="C1385" s="1">
        <v>0</v>
      </c>
      <c r="D1385" s="37" t="str">
        <v>0015g00001gvGkDAAU</v>
      </c>
      <c r="E1385" s="37" t="str">
        <v>SANJAY CEMENT AGENCY</v>
      </c>
      <c r="F1385" s="37" t="str">
        <v>RAJASTHAN</v>
      </c>
      <c r="G1385" s="37" t="str">
        <v>BARMER</v>
      </c>
      <c r="H1385" s="37" t="str">
        <v>Chohtan</v>
      </c>
      <c r="I1385" s="37" t="str">
        <v>M R Associates</v>
      </c>
      <c r="J1385" s="37" t="str">
        <v>Neeraj Sharma</v>
      </c>
      <c r="K1385" s="37">
        <v>0</v>
      </c>
      <c r="L1385" s="37" t="str">
        <v>C13417</v>
      </c>
      <c r="M1385" s="37" t="str">
        <v>North</v>
      </c>
      <c r="N1385" s="2">
        <v>344702</v>
      </c>
      <c r="O1385" s="2" t="str">
        <v>08AGUPD6946L1ZM</v>
      </c>
      <c r="P1385" s="2">
        <v>9461218196</v>
      </c>
      <c r="Q1385" s="2" t="str">
        <v>Sep'25</v>
      </c>
      <c r="R1385" s="2">
        <v>2026</v>
      </c>
      <c r="S1385" s="1">
        <v>0</v>
      </c>
      <c r="T1385" s="2">
        <v>150</v>
      </c>
      <c r="U1385" s="12">
        <v>5.5555555555555559E-2</v>
      </c>
      <c r="V1385" s="1" t="str">
        <v>Challenger</v>
      </c>
      <c r="W1385" s="13">
        <v>0</v>
      </c>
      <c r="X1385" s="13">
        <v>0</v>
      </c>
      <c r="Y1385" s="13">
        <v>0</v>
      </c>
      <c r="Z1385" s="13">
        <v>0</v>
      </c>
      <c r="AA1385" s="13">
        <v>0</v>
      </c>
      <c r="AB1385" s="13">
        <v>0</v>
      </c>
      <c r="AC1385" s="13">
        <v>0</v>
      </c>
      <c r="AD1385" s="13">
        <v>0</v>
      </c>
      <c r="AE1385" s="13">
        <v>0</v>
      </c>
      <c r="AF1385" s="13">
        <v>0</v>
      </c>
      <c r="AG1385" s="13">
        <v>0</v>
      </c>
      <c r="AH1385" s="13">
        <v>0</v>
      </c>
      <c r="AI1385" s="13">
        <v>0</v>
      </c>
      <c r="AJ1385" s="13">
        <v>0</v>
      </c>
      <c r="AK1385" s="13">
        <v>0</v>
      </c>
      <c r="AL1385" s="13">
        <v>0</v>
      </c>
      <c r="AM1385" s="13">
        <v>0</v>
      </c>
      <c r="AN1385" s="13">
        <v>0</v>
      </c>
      <c r="AO1385" s="13">
        <v>0</v>
      </c>
      <c r="AP1385" s="13">
        <v>0</v>
      </c>
      <c r="AQ1385" s="13">
        <v>25.02</v>
      </c>
      <c r="AR1385" s="13">
        <v>24.99</v>
      </c>
      <c r="AS1385" s="13">
        <v>25.06</v>
      </c>
      <c r="AT1385" s="13">
        <v>0</v>
      </c>
      <c r="AU1385" s="13">
        <v>25</v>
      </c>
      <c r="AV1385" s="13">
        <v>0</v>
      </c>
      <c r="AW1385" s="16">
        <f t="shared" si="388"/>
        <v>100.07</v>
      </c>
      <c r="AX1385" s="16">
        <v>100.02</v>
      </c>
      <c r="AY1385" s="10">
        <f t="shared" si="389"/>
        <v>200.08999999999997</v>
      </c>
      <c r="AZ1385" s="10">
        <f>SUM(Z1385:AK1385)</f>
        <v>0</v>
      </c>
      <c r="BA1385" s="10">
        <v>200</v>
      </c>
      <c r="BB1385" s="10">
        <f t="shared" si="390"/>
        <v>99.93</v>
      </c>
      <c r="BC1385" s="10">
        <f t="shared" si="391"/>
        <v>24.982500000000002</v>
      </c>
      <c r="BD1385" s="10">
        <f t="shared" si="392"/>
        <v>200.08999999999997</v>
      </c>
      <c r="BE1385" s="10">
        <f t="shared" si="404"/>
        <v>-100.07</v>
      </c>
      <c r="BF1385" s="2" t="s">
        <v>119</v>
      </c>
      <c r="BG1385" s="10">
        <f t="shared" si="393"/>
        <v>9.3837499999999991</v>
      </c>
      <c r="BH1385" s="36" t="s">
        <v>118</v>
      </c>
      <c r="BI1385" s="39" t="str">
        <f t="shared" si="394"/>
        <v>A</v>
      </c>
      <c r="BJ1385" s="39" t="str">
        <f t="shared" si="395"/>
        <v>A</v>
      </c>
      <c r="BK1385" s="16">
        <f>SUM(AR1385:AX1385)</f>
        <v>275.14</v>
      </c>
      <c r="BL1385" s="10">
        <f>SUM(AL1385:AQ1385)</f>
        <v>25.02</v>
      </c>
      <c r="BM1385" s="12">
        <f t="shared" si="396"/>
        <v>1.3750812134539458</v>
      </c>
      <c r="BN1385" s="12">
        <f t="shared" si="396"/>
        <v>0.12504373032135541</v>
      </c>
      <c r="BO1385" s="9">
        <f t="shared" si="397"/>
        <v>75.069999999999993</v>
      </c>
      <c r="BP1385" s="39" t="str">
        <f t="shared" si="398"/>
        <v/>
      </c>
      <c r="BQ1385" s="147"/>
      <c r="BR1385" s="9">
        <f t="shared" si="399"/>
        <v>0</v>
      </c>
      <c r="BS1385" s="9">
        <f t="shared" si="400"/>
        <v>0</v>
      </c>
      <c r="BT1385" s="9">
        <f t="shared" si="401"/>
        <v>0</v>
      </c>
      <c r="BU1385" s="9" t="str">
        <f>IFERROR(_xlfn.XLOOKUP(D1385,Sheet1!B:B,Sheet1!L:L),"")</f>
        <v/>
      </c>
      <c r="BV1385" s="9" t="e">
        <f>_xlfn.XLOOKUP(BU1385,Sheet1!S:S,Sheet1!T:T)</f>
        <v>#N/A</v>
      </c>
      <c r="BW1385" s="9" t="e">
        <f>_xlfn.XLOOKUP(D1385,Sheet1!B:B,Sheet1!M:M)</f>
        <v>#N/A</v>
      </c>
      <c r="BZ1385" s="108">
        <f t="shared" si="402"/>
        <v>100.01999999999998</v>
      </c>
      <c r="CB1385" s="12">
        <f>AW1385/AY1385</f>
        <v>0.50012494377530115</v>
      </c>
      <c r="CC1385" s="12">
        <f>AX1385/AY1385</f>
        <v>0.49987505622469891</v>
      </c>
      <c r="CG1385" s="1" t="str">
        <f>IF(BO1385&lt;80,"Below 80",
IF(BO1385&lt;=120,"80-120",
IF(BO1385&lt;=200,"&gt; 120-200",
IF(BO1385&lt;=300,"&gt;200-300",
IF(BO1385&lt;=500,"&gt;300-500",
"&gt;500")))))</f>
        <v>Below 80</v>
      </c>
      <c r="CH1385" s="1" t="str">
        <f>IFERROR(_xlfn.XLOOKUP(CG1385,Scenario!M:M,Scenario!N:N),"")</f>
        <v/>
      </c>
      <c r="CI1385" s="1" t="b">
        <f t="shared" si="403"/>
        <v>0</v>
      </c>
      <c r="CJ1385" s="75">
        <v>74.959999999999994</v>
      </c>
    </row>
    <row r="1386" spans="1:89" hidden="1">
      <c r="A1386" s="2">
        <v>1385</v>
      </c>
      <c r="B1386" s="2">
        <v>2025</v>
      </c>
      <c r="C1386" s="1">
        <v>0</v>
      </c>
      <c r="D1386" s="37" t="str">
        <v>001J100000VmtxrIAB</v>
      </c>
      <c r="E1386" s="37" t="str">
        <v>MAA TARA HARDWARE</v>
      </c>
      <c r="F1386" s="37" t="str">
        <v>JHARKHAND</v>
      </c>
      <c r="G1386" s="37" t="str">
        <v>JAMTARA</v>
      </c>
      <c r="H1386" s="37">
        <v>0</v>
      </c>
      <c r="I1386" s="37" t="str">
        <v>TIRUPATI SALES</v>
      </c>
      <c r="J1386" s="37" t="str">
        <v>Debjyoti Lahiri</v>
      </c>
      <c r="K1386" s="37">
        <v>0</v>
      </c>
      <c r="L1386" s="37" t="str">
        <v>001J100000HllhOIAT</v>
      </c>
      <c r="M1386" s="37" t="str">
        <v>East</v>
      </c>
      <c r="N1386" s="2">
        <v>815351</v>
      </c>
      <c r="O1386" s="2" t="str">
        <v>20BCDPG2580D1ZC</v>
      </c>
      <c r="P1386" s="2">
        <v>8084991063</v>
      </c>
      <c r="Q1386" s="2" t="str">
        <v>Sep'25</v>
      </c>
      <c r="R1386" s="2">
        <v>2026</v>
      </c>
      <c r="S1386" s="1">
        <v>0</v>
      </c>
      <c r="T1386" s="2">
        <v>150</v>
      </c>
      <c r="U1386" s="12">
        <v>1.1111111111111112E-2</v>
      </c>
      <c r="V1386" s="1" t="str">
        <v>Challenger</v>
      </c>
      <c r="W1386" s="13">
        <v>0</v>
      </c>
      <c r="X1386" s="13">
        <v>0</v>
      </c>
      <c r="Y1386" s="13">
        <v>0</v>
      </c>
      <c r="Z1386" s="13">
        <v>0</v>
      </c>
      <c r="AA1386" s="13">
        <v>0</v>
      </c>
      <c r="AB1386" s="13">
        <v>0</v>
      </c>
      <c r="AC1386" s="13">
        <v>0</v>
      </c>
      <c r="AD1386" s="13">
        <v>0</v>
      </c>
      <c r="AE1386" s="13">
        <v>0</v>
      </c>
      <c r="AF1386" s="13">
        <v>0</v>
      </c>
      <c r="AG1386" s="13">
        <v>0</v>
      </c>
      <c r="AH1386" s="13">
        <v>0</v>
      </c>
      <c r="AI1386" s="13">
        <v>0</v>
      </c>
      <c r="AJ1386" s="13">
        <v>0</v>
      </c>
      <c r="AK1386" s="13">
        <v>0</v>
      </c>
      <c r="AL1386" s="13">
        <v>0</v>
      </c>
      <c r="AM1386" s="13">
        <v>0</v>
      </c>
      <c r="AN1386" s="13">
        <v>0</v>
      </c>
      <c r="AO1386" s="13">
        <v>0</v>
      </c>
      <c r="AP1386" s="13">
        <v>0</v>
      </c>
      <c r="AQ1386" s="13">
        <v>5</v>
      </c>
      <c r="AR1386" s="13">
        <v>0</v>
      </c>
      <c r="AS1386" s="13">
        <v>0</v>
      </c>
      <c r="AT1386" s="13">
        <v>5</v>
      </c>
      <c r="AU1386" s="13">
        <v>0</v>
      </c>
      <c r="AV1386" s="13">
        <v>0</v>
      </c>
      <c r="AW1386" s="16">
        <f t="shared" si="388"/>
        <v>10</v>
      </c>
      <c r="AX1386" s="16">
        <v>10</v>
      </c>
      <c r="AY1386" s="10">
        <f t="shared" si="389"/>
        <v>20</v>
      </c>
      <c r="AZ1386" s="10">
        <f>SUM(Z1386:AK1386)</f>
        <v>0</v>
      </c>
      <c r="BA1386" s="10">
        <f>AY1386</f>
        <v>20</v>
      </c>
      <c r="BB1386" s="10">
        <f t="shared" si="390"/>
        <v>10</v>
      </c>
      <c r="BC1386" s="10">
        <f t="shared" si="391"/>
        <v>2.5</v>
      </c>
      <c r="BD1386" s="10">
        <f t="shared" si="392"/>
        <v>20</v>
      </c>
      <c r="BE1386" s="10">
        <f t="shared" si="404"/>
        <v>-10</v>
      </c>
      <c r="BF1386" s="2" t="s">
        <v>119</v>
      </c>
      <c r="BG1386" s="10">
        <f t="shared" si="393"/>
        <v>0.625</v>
      </c>
      <c r="BH1386" s="36" t="s">
        <v>118</v>
      </c>
      <c r="BI1386" s="39" t="str">
        <f t="shared" si="394"/>
        <v/>
      </c>
      <c r="BJ1386" s="39" t="str">
        <f t="shared" si="395"/>
        <v/>
      </c>
      <c r="BK1386" s="16">
        <f>SUM(AR1386:AX1386)</f>
        <v>25</v>
      </c>
      <c r="BL1386" s="10">
        <f>SUM(AL1386:AQ1386)</f>
        <v>5</v>
      </c>
      <c r="BM1386" s="12">
        <f t="shared" si="396"/>
        <v>1.25</v>
      </c>
      <c r="BN1386" s="12">
        <f t="shared" si="396"/>
        <v>0.25</v>
      </c>
      <c r="BO1386" s="9">
        <f t="shared" si="397"/>
        <v>5</v>
      </c>
      <c r="BP1386" s="39" t="str">
        <f t="shared" si="398"/>
        <v/>
      </c>
      <c r="BQ1386" s="147"/>
      <c r="BR1386" s="9">
        <f t="shared" si="399"/>
        <v>0</v>
      </c>
      <c r="BS1386" s="9">
        <f t="shared" si="400"/>
        <v>0</v>
      </c>
      <c r="BT1386" s="9">
        <f t="shared" si="401"/>
        <v>0</v>
      </c>
      <c r="BU1386" s="9" t="str">
        <f>IFERROR(_xlfn.XLOOKUP(D1386,Sheet1!B:B,Sheet1!L:L),"")</f>
        <v/>
      </c>
      <c r="BV1386" s="9" t="e">
        <f>_xlfn.XLOOKUP(BU1386,Sheet1!S:S,Sheet1!T:T)</f>
        <v>#N/A</v>
      </c>
      <c r="BW1386" s="9" t="e">
        <f>_xlfn.XLOOKUP(D1386,Sheet1!B:B,Sheet1!M:M)</f>
        <v>#N/A</v>
      </c>
      <c r="BZ1386" s="108">
        <f t="shared" si="402"/>
        <v>10</v>
      </c>
      <c r="CB1386" s="12">
        <f>AW1386/AY1386</f>
        <v>0.5</v>
      </c>
      <c r="CC1386" s="12">
        <f>AX1386/AY1386</f>
        <v>0.5</v>
      </c>
      <c r="CG1386" s="1" t="str">
        <f>IF(BO1386&lt;80,"Below 80",
IF(BO1386&lt;=120,"80-120",
IF(BO1386&lt;=200,"&gt; 120-200",
IF(BO1386&lt;=300,"&gt;200-300",
IF(BO1386&lt;=500,"&gt;300-500",
"&gt;500")))))</f>
        <v>Below 80</v>
      </c>
      <c r="CH1386" s="1" t="str">
        <f>IFERROR(_xlfn.XLOOKUP(CG1386,Scenario!M:M,Scenario!N:N),"")</f>
        <v/>
      </c>
      <c r="CI1386" s="1" t="str">
        <f t="shared" si="403"/>
        <v>Yes</v>
      </c>
      <c r="CJ1386" s="75">
        <v>10</v>
      </c>
    </row>
    <row r="1387" spans="1:89" hidden="1">
      <c r="A1387" s="2">
        <v>1386</v>
      </c>
      <c r="B1387" s="2">
        <v>2025</v>
      </c>
      <c r="C1387" s="1">
        <v>0</v>
      </c>
      <c r="D1387" s="37" t="str">
        <v>001J100000Ts1fZIAR</v>
      </c>
      <c r="E1387" s="37" t="str">
        <v>M/S MURARI &amp; BROTHERS</v>
      </c>
      <c r="F1387" s="37" t="str">
        <v>JHARKHAND</v>
      </c>
      <c r="G1387" s="37" t="str">
        <v>BOKARO</v>
      </c>
      <c r="H1387" s="37">
        <v>0</v>
      </c>
      <c r="I1387" s="37" t="str">
        <v>TIRUPATI SALES</v>
      </c>
      <c r="J1387" s="37" t="str">
        <v>Debjyoti Lahiri</v>
      </c>
      <c r="K1387" s="37">
        <v>0</v>
      </c>
      <c r="L1387" s="37" t="str">
        <v>001J100000HllhOIAT</v>
      </c>
      <c r="M1387" s="37" t="str">
        <v>East</v>
      </c>
      <c r="N1387" s="2">
        <v>829111</v>
      </c>
      <c r="O1387" s="2" t="str">
        <v>20AMAPP9664M1ZO</v>
      </c>
      <c r="P1387" s="2">
        <v>9431509819</v>
      </c>
      <c r="Q1387" s="2" t="str">
        <v>Sep'25</v>
      </c>
      <c r="R1387" s="2">
        <v>2026</v>
      </c>
      <c r="S1387" s="1">
        <v>0</v>
      </c>
      <c r="T1387" s="2">
        <v>80</v>
      </c>
      <c r="U1387" s="12">
        <v>0</v>
      </c>
      <c r="V1387" s="1" t="str">
        <v>Challenger</v>
      </c>
      <c r="W1387" s="13">
        <v>0</v>
      </c>
      <c r="X1387" s="13">
        <v>0</v>
      </c>
      <c r="Y1387" s="13">
        <v>0</v>
      </c>
      <c r="Z1387" s="13">
        <v>0</v>
      </c>
      <c r="AA1387" s="13">
        <v>0</v>
      </c>
      <c r="AB1387" s="13">
        <v>0</v>
      </c>
      <c r="AC1387" s="13">
        <v>0</v>
      </c>
      <c r="AD1387" s="13">
        <v>0</v>
      </c>
      <c r="AE1387" s="13">
        <v>0</v>
      </c>
      <c r="AF1387" s="13">
        <v>0</v>
      </c>
      <c r="AG1387" s="13">
        <v>0</v>
      </c>
      <c r="AH1387" s="13">
        <v>0</v>
      </c>
      <c r="AI1387" s="13">
        <v>0</v>
      </c>
      <c r="AJ1387" s="13">
        <v>0</v>
      </c>
      <c r="AK1387" s="13">
        <v>0</v>
      </c>
      <c r="AL1387" s="13">
        <v>0</v>
      </c>
      <c r="AM1387" s="13">
        <v>0</v>
      </c>
      <c r="AN1387" s="13">
        <v>0</v>
      </c>
      <c r="AO1387" s="13">
        <v>0</v>
      </c>
      <c r="AP1387" s="13">
        <v>0</v>
      </c>
      <c r="AQ1387" s="13">
        <v>5</v>
      </c>
      <c r="AR1387" s="13">
        <v>0</v>
      </c>
      <c r="AS1387" s="13">
        <v>0</v>
      </c>
      <c r="AT1387" s="13">
        <v>0</v>
      </c>
      <c r="AU1387" s="13">
        <v>0</v>
      </c>
      <c r="AV1387" s="13">
        <v>0</v>
      </c>
      <c r="AW1387" s="16">
        <f t="shared" si="388"/>
        <v>5</v>
      </c>
      <c r="AX1387" s="16">
        <v>10</v>
      </c>
      <c r="AY1387" s="10">
        <f t="shared" si="389"/>
        <v>15</v>
      </c>
      <c r="AZ1387" s="10">
        <f>SUM(Z1387:AK1387)</f>
        <v>0</v>
      </c>
      <c r="BA1387" s="10">
        <v>25</v>
      </c>
      <c r="BB1387" s="10">
        <f t="shared" si="390"/>
        <v>20</v>
      </c>
      <c r="BC1387" s="10">
        <f t="shared" si="391"/>
        <v>5</v>
      </c>
      <c r="BD1387" s="10">
        <f t="shared" si="392"/>
        <v>15</v>
      </c>
      <c r="BE1387" s="10">
        <f t="shared" si="404"/>
        <v>-5</v>
      </c>
      <c r="BF1387" s="2" t="s">
        <v>119</v>
      </c>
      <c r="BG1387" s="10">
        <f t="shared" si="393"/>
        <v>0.625</v>
      </c>
      <c r="BH1387" s="36" t="s">
        <v>118</v>
      </c>
      <c r="BI1387" s="39" t="str">
        <f t="shared" si="394"/>
        <v/>
      </c>
      <c r="BJ1387" s="39" t="str">
        <f t="shared" si="395"/>
        <v/>
      </c>
      <c r="BK1387" s="16">
        <f>SUM(AR1387:AX1387)</f>
        <v>15</v>
      </c>
      <c r="BL1387" s="10">
        <f>SUM(AL1387:AQ1387)</f>
        <v>5</v>
      </c>
      <c r="BM1387" s="12">
        <f t="shared" si="396"/>
        <v>1</v>
      </c>
      <c r="BN1387" s="12">
        <f t="shared" si="396"/>
        <v>0.33333333333333331</v>
      </c>
      <c r="BO1387" s="9">
        <f t="shared" si="397"/>
        <v>5</v>
      </c>
      <c r="BP1387" s="39" t="str">
        <f t="shared" si="398"/>
        <v/>
      </c>
      <c r="BQ1387" s="147"/>
      <c r="BR1387" s="9">
        <f t="shared" si="399"/>
        <v>0</v>
      </c>
      <c r="BS1387" s="9">
        <f t="shared" si="400"/>
        <v>0</v>
      </c>
      <c r="BT1387" s="9">
        <f t="shared" si="401"/>
        <v>0</v>
      </c>
      <c r="BU1387" s="9" t="str">
        <f>IFERROR(_xlfn.XLOOKUP(D1387,Sheet1!B:B,Sheet1!L:L),"")</f>
        <v/>
      </c>
      <c r="BV1387" s="9" t="e">
        <f>_xlfn.XLOOKUP(BU1387,Sheet1!S:S,Sheet1!T:T)</f>
        <v>#N/A</v>
      </c>
      <c r="BW1387" s="9" t="e">
        <f>_xlfn.XLOOKUP(D1387,Sheet1!B:B,Sheet1!M:M)</f>
        <v>#N/A</v>
      </c>
      <c r="BZ1387" s="108">
        <f t="shared" si="402"/>
        <v>10</v>
      </c>
      <c r="CB1387" s="12">
        <f>AW1387/AY1387</f>
        <v>0.33333333333333331</v>
      </c>
      <c r="CC1387" s="12">
        <f>AX1387/AY1387</f>
        <v>0.66666666666666663</v>
      </c>
      <c r="CG1387" s="1" t="str">
        <f>IF(BO1387&lt;80,"Below 80",
IF(BO1387&lt;=120,"80-120",
IF(BO1387&lt;=200,"&gt; 120-200",
IF(BO1387&lt;=300,"&gt;200-300",
IF(BO1387&lt;=500,"&gt;300-500",
"&gt;500")))))</f>
        <v>Below 80</v>
      </c>
      <c r="CH1387" s="1" t="str">
        <f>IFERROR(_xlfn.XLOOKUP(CG1387,Scenario!M:M,Scenario!N:N),"")</f>
        <v/>
      </c>
      <c r="CI1387" s="1" t="str">
        <f t="shared" si="403"/>
        <v>Yes</v>
      </c>
      <c r="CJ1387" s="75">
        <v>10</v>
      </c>
    </row>
    <row r="1388" spans="1:89" hidden="1">
      <c r="A1388" s="2">
        <v>1387</v>
      </c>
      <c r="B1388" s="2">
        <v>2025</v>
      </c>
      <c r="C1388" s="1">
        <v>0</v>
      </c>
      <c r="D1388" s="37" t="str">
        <v>001fw000005GxVwAAK</v>
      </c>
      <c r="E1388" s="37" t="str">
        <v>MONDAL ENTERPRISE</v>
      </c>
      <c r="F1388" s="37" t="str">
        <v>WEST BENGAL</v>
      </c>
      <c r="G1388" s="37" t="str">
        <v>MURSHIDABAD</v>
      </c>
      <c r="H1388" s="37">
        <v>0</v>
      </c>
      <c r="I1388" s="37" t="str">
        <v>CHANDRA TRADERS</v>
      </c>
      <c r="J1388" s="37" t="str">
        <v>Shirshendu saha</v>
      </c>
      <c r="K1388" s="37">
        <v>0</v>
      </c>
      <c r="L1388" s="37" t="str">
        <v>001J100000RyPTBIA3</v>
      </c>
      <c r="M1388" s="37" t="str">
        <v>East</v>
      </c>
      <c r="N1388" s="2">
        <v>742189</v>
      </c>
      <c r="O1388" s="2" t="str">
        <v>19AQUPM7729E1Z5</v>
      </c>
      <c r="P1388" s="2">
        <v>8250077120</v>
      </c>
      <c r="Q1388" s="2" t="str">
        <v>Sep'25</v>
      </c>
      <c r="R1388" s="2">
        <v>2026</v>
      </c>
      <c r="S1388" s="1">
        <v>0</v>
      </c>
      <c r="T1388" s="2">
        <v>160</v>
      </c>
      <c r="U1388" s="12">
        <v>9.375E-2</v>
      </c>
      <c r="V1388" s="1" t="str">
        <v>Challenger</v>
      </c>
      <c r="W1388" s="13">
        <v>0</v>
      </c>
      <c r="X1388" s="13">
        <v>0</v>
      </c>
      <c r="Y1388" s="13">
        <v>0</v>
      </c>
      <c r="Z1388" s="13">
        <v>0</v>
      </c>
      <c r="AA1388" s="13">
        <v>0</v>
      </c>
      <c r="AB1388" s="13">
        <v>0</v>
      </c>
      <c r="AC1388" s="13">
        <v>0</v>
      </c>
      <c r="AD1388" s="13">
        <v>0</v>
      </c>
      <c r="AE1388" s="13">
        <v>0</v>
      </c>
      <c r="AF1388" s="13">
        <v>0</v>
      </c>
      <c r="AG1388" s="13">
        <v>0</v>
      </c>
      <c r="AH1388" s="13">
        <v>0</v>
      </c>
      <c r="AI1388" s="13">
        <v>0</v>
      </c>
      <c r="AJ1388" s="13">
        <v>0</v>
      </c>
      <c r="AK1388" s="13">
        <v>0</v>
      </c>
      <c r="AL1388" s="13">
        <v>0</v>
      </c>
      <c r="AM1388" s="13">
        <v>0</v>
      </c>
      <c r="AN1388" s="13">
        <v>0</v>
      </c>
      <c r="AO1388" s="13">
        <v>0</v>
      </c>
      <c r="AP1388" s="13">
        <v>0</v>
      </c>
      <c r="AQ1388" s="13">
        <v>26</v>
      </c>
      <c r="AR1388" s="13">
        <v>0</v>
      </c>
      <c r="AS1388" s="13">
        <v>10</v>
      </c>
      <c r="AT1388" s="13">
        <v>20</v>
      </c>
      <c r="AU1388" s="13">
        <v>20</v>
      </c>
      <c r="AV1388" s="13">
        <v>5</v>
      </c>
      <c r="AW1388" s="16">
        <f t="shared" si="388"/>
        <v>76</v>
      </c>
      <c r="AX1388" s="16">
        <v>52</v>
      </c>
      <c r="AY1388" s="10">
        <f t="shared" si="389"/>
        <v>128</v>
      </c>
      <c r="AZ1388" s="10">
        <f>SUM(Z1388:AK1388)</f>
        <v>0</v>
      </c>
      <c r="BA1388" s="10">
        <v>100</v>
      </c>
      <c r="BB1388" s="10">
        <f t="shared" si="390"/>
        <v>24</v>
      </c>
      <c r="BC1388" s="10">
        <f t="shared" si="391"/>
        <v>6</v>
      </c>
      <c r="BD1388" s="10">
        <f t="shared" si="392"/>
        <v>128</v>
      </c>
      <c r="BE1388" s="10">
        <f t="shared" si="404"/>
        <v>-76</v>
      </c>
      <c r="BF1388" s="2" t="s">
        <v>119</v>
      </c>
      <c r="BG1388" s="10">
        <f t="shared" si="393"/>
        <v>4.5</v>
      </c>
      <c r="BH1388" s="36" t="s">
        <v>118</v>
      </c>
      <c r="BI1388" s="39" t="str">
        <f t="shared" si="394"/>
        <v/>
      </c>
      <c r="BJ1388" s="39" t="str">
        <f t="shared" si="395"/>
        <v/>
      </c>
      <c r="BK1388" s="16">
        <f>SUM(AR1388:AX1388)</f>
        <v>183</v>
      </c>
      <c r="BL1388" s="10">
        <f>SUM(AL1388:AQ1388)</f>
        <v>26</v>
      </c>
      <c r="BM1388" s="12">
        <f t="shared" si="396"/>
        <v>1.4296875</v>
      </c>
      <c r="BN1388" s="12">
        <f t="shared" si="396"/>
        <v>0.203125</v>
      </c>
      <c r="BO1388" s="9">
        <f t="shared" si="397"/>
        <v>36</v>
      </c>
      <c r="BP1388" s="39" t="str">
        <f t="shared" si="398"/>
        <v/>
      </c>
      <c r="BQ1388" s="147"/>
      <c r="BR1388" s="9">
        <f t="shared" si="399"/>
        <v>0</v>
      </c>
      <c r="BS1388" s="9">
        <f t="shared" si="400"/>
        <v>0</v>
      </c>
      <c r="BT1388" s="9">
        <f t="shared" si="401"/>
        <v>0</v>
      </c>
      <c r="BU1388" s="9" t="str">
        <f>IFERROR(_xlfn.XLOOKUP(D1388,Sheet1!B:B,Sheet1!L:L),"")</f>
        <v/>
      </c>
      <c r="BV1388" s="9" t="e">
        <f>_xlfn.XLOOKUP(BU1388,Sheet1!S:S,Sheet1!T:T)</f>
        <v>#N/A</v>
      </c>
      <c r="BW1388" s="9" t="e">
        <f>_xlfn.XLOOKUP(D1388,Sheet1!B:B,Sheet1!M:M)</f>
        <v>#N/A</v>
      </c>
      <c r="BZ1388" s="108">
        <f t="shared" si="402"/>
        <v>52</v>
      </c>
      <c r="CB1388" s="12">
        <f>AW1388/AY1388</f>
        <v>0.59375</v>
      </c>
      <c r="CC1388" s="12">
        <f>AX1388/AY1388</f>
        <v>0.40625</v>
      </c>
      <c r="CG1388" s="1" t="str">
        <f>IF(BO1388&lt;80,"Below 80",
IF(BO1388&lt;=120,"80-120",
IF(BO1388&lt;=200,"&gt; 120-200",
IF(BO1388&lt;=300,"&gt;200-300",
IF(BO1388&lt;=500,"&gt;300-500",
"&gt;500")))))</f>
        <v>Below 80</v>
      </c>
      <c r="CH1388" s="1" t="str">
        <f>IFERROR(_xlfn.XLOOKUP(CG1388,Scenario!M:M,Scenario!N:N),"")</f>
        <v/>
      </c>
      <c r="CI1388" s="1" t="str">
        <f t="shared" si="403"/>
        <v>Yes</v>
      </c>
      <c r="CJ1388" s="75">
        <v>42</v>
      </c>
    </row>
    <row r="1389" spans="1:89" hidden="1">
      <c r="A1389" s="2">
        <v>1388</v>
      </c>
      <c r="B1389" s="2">
        <v>2025</v>
      </c>
      <c r="C1389" s="1">
        <v>0</v>
      </c>
      <c r="D1389" s="37" t="str">
        <v>001fw0000057hi6AAA</v>
      </c>
      <c r="E1389" s="37" t="str">
        <v>SHAM LAL MAGOTRA PATOLI MAGOTRIAN</v>
      </c>
      <c r="F1389" s="37" t="str">
        <v>JAMMU AND KASHMIR</v>
      </c>
      <c r="G1389" s="37" t="str">
        <v>JAMMU</v>
      </c>
      <c r="H1389" s="37">
        <v>0</v>
      </c>
      <c r="I1389" s="37" t="str">
        <v>AGGARWAL TRADERS</v>
      </c>
      <c r="J1389" s="37" t="str">
        <v>bhanu ayush</v>
      </c>
      <c r="K1389" s="37">
        <v>0</v>
      </c>
      <c r="L1389" s="37" t="str">
        <v>0015g00001gvNHH</v>
      </c>
      <c r="M1389" s="37" t="str">
        <v>North</v>
      </c>
      <c r="N1389" s="2">
        <v>180007</v>
      </c>
      <c r="O1389" s="2" t="str">
        <v>01ARXPM3018N1ZG</v>
      </c>
      <c r="P1389" s="2">
        <v>9018664606</v>
      </c>
      <c r="Q1389" s="2" t="str">
        <v>Sep'25</v>
      </c>
      <c r="R1389" s="2">
        <v>2026</v>
      </c>
      <c r="S1389" s="1">
        <v>0</v>
      </c>
      <c r="T1389" s="2">
        <v>10</v>
      </c>
      <c r="U1389" s="12">
        <v>0.28100000000000003</v>
      </c>
      <c r="V1389" s="1" t="str">
        <v>Friendly</v>
      </c>
      <c r="W1389" s="13">
        <v>0</v>
      </c>
      <c r="X1389" s="13">
        <v>0</v>
      </c>
      <c r="Y1389" s="13">
        <v>0</v>
      </c>
      <c r="Z1389" s="13">
        <v>0</v>
      </c>
      <c r="AA1389" s="13">
        <v>0</v>
      </c>
      <c r="AB1389" s="13">
        <v>0</v>
      </c>
      <c r="AC1389" s="13">
        <v>0</v>
      </c>
      <c r="AD1389" s="13">
        <v>0</v>
      </c>
      <c r="AE1389" s="13">
        <v>0</v>
      </c>
      <c r="AF1389" s="13">
        <v>0</v>
      </c>
      <c r="AG1389" s="13">
        <v>0</v>
      </c>
      <c r="AH1389" s="13">
        <v>0</v>
      </c>
      <c r="AI1389" s="13">
        <v>0</v>
      </c>
      <c r="AJ1389" s="13">
        <v>0</v>
      </c>
      <c r="AK1389" s="13">
        <v>0</v>
      </c>
      <c r="AL1389" s="13">
        <v>0</v>
      </c>
      <c r="AM1389" s="13">
        <v>0</v>
      </c>
      <c r="AN1389" s="13">
        <v>0</v>
      </c>
      <c r="AO1389" s="13">
        <v>0</v>
      </c>
      <c r="AP1389" s="13">
        <v>0</v>
      </c>
      <c r="AQ1389" s="13">
        <v>5.33</v>
      </c>
      <c r="AR1389" s="13">
        <v>6.31</v>
      </c>
      <c r="AS1389" s="13">
        <v>2.64</v>
      </c>
      <c r="AT1389" s="13">
        <v>2.5299999999999998</v>
      </c>
      <c r="AU1389" s="13">
        <v>3</v>
      </c>
      <c r="AV1389" s="13">
        <v>2.9</v>
      </c>
      <c r="AW1389" s="16">
        <f t="shared" si="388"/>
        <v>19.810000000000002</v>
      </c>
      <c r="AX1389" s="16">
        <v>23.28</v>
      </c>
      <c r="AY1389" s="10">
        <f t="shared" si="389"/>
        <v>43.09</v>
      </c>
      <c r="AZ1389" s="10">
        <f>SUM(Z1389:AK1389)</f>
        <v>0</v>
      </c>
      <c r="BA1389" s="10">
        <v>12</v>
      </c>
      <c r="BB1389" s="10">
        <f t="shared" si="390"/>
        <v>-7.8100000000000023</v>
      </c>
      <c r="BC1389" s="10">
        <f t="shared" si="391"/>
        <v>-1.9525000000000006</v>
      </c>
      <c r="BD1389" s="10">
        <f t="shared" si="392"/>
        <v>43.09</v>
      </c>
      <c r="BE1389" s="10">
        <f t="shared" si="404"/>
        <v>-19.810000000000002</v>
      </c>
      <c r="BF1389" s="2" t="s">
        <v>119</v>
      </c>
      <c r="BG1389" s="10">
        <f t="shared" si="393"/>
        <v>1.7850000000000001</v>
      </c>
      <c r="BH1389" s="36" t="s">
        <v>118</v>
      </c>
      <c r="BI1389" s="39" t="str">
        <f t="shared" si="394"/>
        <v/>
      </c>
      <c r="BJ1389" s="39" t="str">
        <f t="shared" si="395"/>
        <v/>
      </c>
      <c r="BK1389" s="16">
        <f>SUM(AR1389:AX1389)</f>
        <v>60.47</v>
      </c>
      <c r="BL1389" s="10">
        <f>SUM(AL1389:AQ1389)</f>
        <v>5.33</v>
      </c>
      <c r="BM1389" s="12">
        <f t="shared" si="396"/>
        <v>1.4033418426549082</v>
      </c>
      <c r="BN1389" s="12">
        <f t="shared" si="396"/>
        <v>0.12369459271292642</v>
      </c>
      <c r="BO1389" s="9">
        <f t="shared" si="397"/>
        <v>14.280000000000001</v>
      </c>
      <c r="BP1389" s="39" t="str">
        <f t="shared" si="398"/>
        <v/>
      </c>
      <c r="BQ1389" s="147"/>
      <c r="BR1389" s="9">
        <f t="shared" si="399"/>
        <v>0</v>
      </c>
      <c r="BS1389" s="9">
        <f t="shared" si="400"/>
        <v>0</v>
      </c>
      <c r="BT1389" s="9">
        <f t="shared" si="401"/>
        <v>0</v>
      </c>
      <c r="BU1389" s="9" t="str">
        <f>IFERROR(_xlfn.XLOOKUP(D1389,Sheet1!B:B,Sheet1!L:L),"")</f>
        <v/>
      </c>
      <c r="BV1389" s="9" t="e">
        <f>_xlfn.XLOOKUP(BU1389,Sheet1!S:S,Sheet1!T:T)</f>
        <v>#N/A</v>
      </c>
      <c r="BW1389" s="9" t="e">
        <f>_xlfn.XLOOKUP(D1389,Sheet1!B:B,Sheet1!M:M)</f>
        <v>#N/A</v>
      </c>
      <c r="BZ1389" s="108">
        <f t="shared" si="402"/>
        <v>23.28</v>
      </c>
      <c r="CB1389" s="12">
        <f>AW1389/AY1389</f>
        <v>0.45973543745648643</v>
      </c>
      <c r="CC1389" s="12">
        <f>AX1389/AY1389</f>
        <v>0.54026456254351352</v>
      </c>
      <c r="CG1389" s="1" t="str">
        <f>IF(BO1389&lt;80,"Below 80",
IF(BO1389&lt;=120,"80-120",
IF(BO1389&lt;=200,"&gt; 120-200",
IF(BO1389&lt;=300,"&gt;200-300",
IF(BO1389&lt;=500,"&gt;300-500",
"&gt;500")))))</f>
        <v>Below 80</v>
      </c>
      <c r="CH1389" s="1" t="str">
        <f>IFERROR(_xlfn.XLOOKUP(CG1389,Scenario!M:M,Scenario!N:N),"")</f>
        <v/>
      </c>
      <c r="CI1389" s="1" t="str">
        <f t="shared" si="403"/>
        <v>Yes</v>
      </c>
      <c r="CJ1389" s="75">
        <v>20.64</v>
      </c>
    </row>
    <row r="1390" spans="1:89" hidden="1">
      <c r="A1390" s="2">
        <v>1389</v>
      </c>
      <c r="B1390" s="2">
        <v>2025</v>
      </c>
      <c r="C1390" s="1">
        <v>0</v>
      </c>
      <c r="D1390" s="37" t="str">
        <v>001J100000VnczeIAB</v>
      </c>
      <c r="E1390" s="37" t="str">
        <v>M/S KRISHNA TRADERS</v>
      </c>
      <c r="F1390" s="37" t="str">
        <v>RAJASTHAN</v>
      </c>
      <c r="G1390" s="37" t="str">
        <v>JALORE</v>
      </c>
      <c r="H1390" s="37">
        <v>0</v>
      </c>
      <c r="I1390" s="37" t="str">
        <v>M R Associates</v>
      </c>
      <c r="J1390" s="37" t="str">
        <v>Neeraj Sharma</v>
      </c>
      <c r="K1390" s="37">
        <v>0</v>
      </c>
      <c r="L1390" s="37" t="str">
        <v>C13417</v>
      </c>
      <c r="M1390" s="37" t="str">
        <v>North</v>
      </c>
      <c r="N1390" s="2">
        <v>343001</v>
      </c>
      <c r="O1390" s="2" t="str">
        <v>08CCFPC1733D1Z6</v>
      </c>
      <c r="P1390" s="2">
        <v>7028103116</v>
      </c>
      <c r="Q1390" s="2" t="str">
        <v>Sep'25</v>
      </c>
      <c r="R1390" s="2">
        <v>2026</v>
      </c>
      <c r="S1390" s="1">
        <v>0</v>
      </c>
      <c r="T1390" s="2">
        <v>120</v>
      </c>
      <c r="U1390" s="12">
        <v>0</v>
      </c>
      <c r="V1390" s="1" t="str">
        <v>Challenger</v>
      </c>
      <c r="W1390" s="13">
        <v>0</v>
      </c>
      <c r="X1390" s="13">
        <v>0</v>
      </c>
      <c r="Y1390" s="13">
        <v>0</v>
      </c>
      <c r="Z1390" s="13">
        <v>0</v>
      </c>
      <c r="AA1390" s="13">
        <v>0</v>
      </c>
      <c r="AB1390" s="13">
        <v>0</v>
      </c>
      <c r="AC1390" s="13">
        <v>0</v>
      </c>
      <c r="AD1390" s="13">
        <v>0</v>
      </c>
      <c r="AE1390" s="13">
        <v>0</v>
      </c>
      <c r="AF1390" s="13">
        <v>0</v>
      </c>
      <c r="AG1390" s="13">
        <v>0</v>
      </c>
      <c r="AH1390" s="13">
        <v>0</v>
      </c>
      <c r="AI1390" s="13">
        <v>0</v>
      </c>
      <c r="AJ1390" s="13">
        <v>0</v>
      </c>
      <c r="AK1390" s="13">
        <v>0</v>
      </c>
      <c r="AL1390" s="13">
        <v>0</v>
      </c>
      <c r="AM1390" s="13">
        <v>0</v>
      </c>
      <c r="AN1390" s="13">
        <v>0</v>
      </c>
      <c r="AO1390" s="13">
        <v>0</v>
      </c>
      <c r="AP1390" s="13">
        <v>0</v>
      </c>
      <c r="AQ1390" s="13">
        <v>11</v>
      </c>
      <c r="AR1390" s="13">
        <v>0</v>
      </c>
      <c r="AS1390" s="13">
        <v>0</v>
      </c>
      <c r="AT1390" s="13">
        <v>0</v>
      </c>
      <c r="AU1390" s="13">
        <v>0</v>
      </c>
      <c r="AV1390" s="13">
        <v>0</v>
      </c>
      <c r="AW1390" s="16">
        <f t="shared" si="388"/>
        <v>11</v>
      </c>
      <c r="AX1390" s="16">
        <v>22</v>
      </c>
      <c r="AY1390" s="10">
        <f t="shared" si="389"/>
        <v>33</v>
      </c>
      <c r="AZ1390" s="10">
        <f>SUM(Z1390:AK1390)</f>
        <v>0</v>
      </c>
      <c r="BA1390" s="10">
        <v>50</v>
      </c>
      <c r="BB1390" s="10">
        <f t="shared" si="390"/>
        <v>39</v>
      </c>
      <c r="BC1390" s="10">
        <f t="shared" si="391"/>
        <v>9.75</v>
      </c>
      <c r="BD1390" s="10">
        <f t="shared" si="392"/>
        <v>33</v>
      </c>
      <c r="BE1390" s="10">
        <f t="shared" si="404"/>
        <v>-11</v>
      </c>
      <c r="BF1390" s="2" t="s">
        <v>119</v>
      </c>
      <c r="BG1390" s="10">
        <f t="shared" si="393"/>
        <v>1.375</v>
      </c>
      <c r="BH1390" s="36" t="s">
        <v>118</v>
      </c>
      <c r="BI1390" s="39" t="str">
        <f t="shared" si="394"/>
        <v/>
      </c>
      <c r="BJ1390" s="39" t="str">
        <f t="shared" si="395"/>
        <v/>
      </c>
      <c r="BK1390" s="16">
        <f>SUM(AR1390:AX1390)</f>
        <v>33</v>
      </c>
      <c r="BL1390" s="10">
        <f>SUM(AL1390:AQ1390)</f>
        <v>11</v>
      </c>
      <c r="BM1390" s="12">
        <f t="shared" si="396"/>
        <v>1</v>
      </c>
      <c r="BN1390" s="12">
        <f t="shared" si="396"/>
        <v>0.33333333333333331</v>
      </c>
      <c r="BO1390" s="9">
        <f t="shared" si="397"/>
        <v>11</v>
      </c>
      <c r="BP1390" s="39" t="str">
        <f t="shared" si="398"/>
        <v/>
      </c>
      <c r="BQ1390" s="147"/>
      <c r="BR1390" s="9">
        <f t="shared" si="399"/>
        <v>0</v>
      </c>
      <c r="BS1390" s="9">
        <f t="shared" si="400"/>
        <v>0</v>
      </c>
      <c r="BT1390" s="9">
        <f t="shared" si="401"/>
        <v>0</v>
      </c>
      <c r="BU1390" s="9" t="str">
        <f>IFERROR(_xlfn.XLOOKUP(D1390,Sheet1!B:B,Sheet1!L:L),"")</f>
        <v/>
      </c>
      <c r="BV1390" s="9" t="e">
        <f>_xlfn.XLOOKUP(BU1390,Sheet1!S:S,Sheet1!T:T)</f>
        <v>#N/A</v>
      </c>
      <c r="BW1390" s="9" t="e">
        <f>_xlfn.XLOOKUP(D1390,Sheet1!B:B,Sheet1!M:M)</f>
        <v>#N/A</v>
      </c>
      <c r="BZ1390" s="108">
        <f t="shared" si="402"/>
        <v>22</v>
      </c>
      <c r="CB1390" s="12">
        <f>AW1390/AY1390</f>
        <v>0.33333333333333331</v>
      </c>
      <c r="CC1390" s="12">
        <f>AX1390/AY1390</f>
        <v>0.66666666666666663</v>
      </c>
      <c r="CG1390" s="1" t="str">
        <f>IF(BO1390&lt;80,"Below 80",
IF(BO1390&lt;=120,"80-120",
IF(BO1390&lt;=200,"&gt; 120-200",
IF(BO1390&lt;=300,"&gt;200-300",
IF(BO1390&lt;=500,"&gt;300-500",
"&gt;500")))))</f>
        <v>Below 80</v>
      </c>
      <c r="CH1390" s="1" t="str">
        <f>IFERROR(_xlfn.XLOOKUP(CG1390,Scenario!M:M,Scenario!N:N),"")</f>
        <v/>
      </c>
      <c r="CI1390" s="1" t="str">
        <f t="shared" si="403"/>
        <v>Yes</v>
      </c>
      <c r="CJ1390" s="75">
        <v>22</v>
      </c>
    </row>
    <row r="1391" spans="1:89" hidden="1">
      <c r="A1391" s="2">
        <v>1390</v>
      </c>
      <c r="B1391" s="2">
        <v>2025</v>
      </c>
      <c r="C1391" s="1">
        <v>0</v>
      </c>
      <c r="D1391" s="37" t="str">
        <v>001fw000005kvRqAAI</v>
      </c>
      <c r="E1391" s="37" t="str">
        <v>NATIONAL TRADERS</v>
      </c>
      <c r="F1391" s="37" t="str">
        <v>BIHAR</v>
      </c>
      <c r="G1391" s="37" t="str">
        <v>MUZAFFARPUR</v>
      </c>
      <c r="H1391" s="37">
        <v>0</v>
      </c>
      <c r="I1391" s="37" t="str">
        <v>KHARAKIA METALS PRIVATE LIMITED</v>
      </c>
      <c r="J1391" s="37" t="str">
        <v>Punit Kumar</v>
      </c>
      <c r="K1391" s="37">
        <v>0</v>
      </c>
      <c r="L1391" s="37" t="str">
        <v>001J100000VnUoRIAV</v>
      </c>
      <c r="M1391" s="37" t="str">
        <v>East</v>
      </c>
      <c r="N1391" s="2">
        <v>842001</v>
      </c>
      <c r="O1391" s="2" t="str">
        <v>10AGEPF2237Q1ZL</v>
      </c>
      <c r="P1391" s="2">
        <v>7261883603</v>
      </c>
      <c r="Q1391" s="2" t="str">
        <v>Sep'25</v>
      </c>
      <c r="R1391" s="2">
        <v>2026</v>
      </c>
      <c r="S1391" s="1">
        <v>0</v>
      </c>
      <c r="T1391" s="2">
        <v>170</v>
      </c>
      <c r="U1391" s="12">
        <v>4.7058823529411764E-2</v>
      </c>
      <c r="V1391" s="1" t="str">
        <v>Challenger</v>
      </c>
      <c r="W1391" s="13">
        <v>0</v>
      </c>
      <c r="X1391" s="13">
        <v>0</v>
      </c>
      <c r="Y1391" s="13">
        <v>0</v>
      </c>
      <c r="Z1391" s="13">
        <v>0</v>
      </c>
      <c r="AA1391" s="13">
        <v>0</v>
      </c>
      <c r="AB1391" s="13">
        <v>0</v>
      </c>
      <c r="AC1391" s="13">
        <v>0</v>
      </c>
      <c r="AD1391" s="13">
        <v>0</v>
      </c>
      <c r="AE1391" s="13">
        <v>0</v>
      </c>
      <c r="AF1391" s="13">
        <v>0</v>
      </c>
      <c r="AG1391" s="13">
        <v>0</v>
      </c>
      <c r="AH1391" s="13">
        <v>0</v>
      </c>
      <c r="AI1391" s="13">
        <v>0</v>
      </c>
      <c r="AJ1391" s="13">
        <v>0</v>
      </c>
      <c r="AK1391" s="13">
        <v>0</v>
      </c>
      <c r="AL1391" s="13">
        <v>0</v>
      </c>
      <c r="AM1391" s="13">
        <v>0</v>
      </c>
      <c r="AN1391" s="13">
        <v>0</v>
      </c>
      <c r="AO1391" s="13">
        <v>0</v>
      </c>
      <c r="AP1391" s="13">
        <v>0</v>
      </c>
      <c r="AQ1391" s="13">
        <v>12</v>
      </c>
      <c r="AR1391" s="13">
        <v>5</v>
      </c>
      <c r="AS1391" s="13">
        <v>6</v>
      </c>
      <c r="AT1391" s="13">
        <v>12</v>
      </c>
      <c r="AU1391" s="13">
        <v>6</v>
      </c>
      <c r="AV1391" s="13">
        <v>6</v>
      </c>
      <c r="AW1391" s="16">
        <f t="shared" si="388"/>
        <v>41</v>
      </c>
      <c r="AX1391" s="16">
        <v>34</v>
      </c>
      <c r="AY1391" s="10">
        <f t="shared" si="389"/>
        <v>75</v>
      </c>
      <c r="AZ1391" s="10">
        <f>SUM(Z1391:AK1391)</f>
        <v>0</v>
      </c>
      <c r="BA1391" s="10">
        <v>100</v>
      </c>
      <c r="BB1391" s="10">
        <f t="shared" si="390"/>
        <v>59</v>
      </c>
      <c r="BC1391" s="10">
        <f t="shared" si="391"/>
        <v>14.75</v>
      </c>
      <c r="BD1391" s="10">
        <f t="shared" si="392"/>
        <v>75</v>
      </c>
      <c r="BE1391" s="10">
        <f t="shared" si="404"/>
        <v>-41</v>
      </c>
      <c r="BF1391" s="2" t="s">
        <v>119</v>
      </c>
      <c r="BG1391" s="10">
        <f t="shared" si="393"/>
        <v>2.875</v>
      </c>
      <c r="BH1391" s="36" t="s">
        <v>118</v>
      </c>
      <c r="BI1391" s="39" t="str">
        <f t="shared" si="394"/>
        <v/>
      </c>
      <c r="BJ1391" s="39" t="str">
        <f t="shared" si="395"/>
        <v/>
      </c>
      <c r="BK1391" s="16">
        <f>SUM(AR1391:AX1391)</f>
        <v>110</v>
      </c>
      <c r="BL1391" s="10">
        <f>SUM(AL1391:AQ1391)</f>
        <v>12</v>
      </c>
      <c r="BM1391" s="12">
        <f t="shared" si="396"/>
        <v>1.4666666666666666</v>
      </c>
      <c r="BN1391" s="12">
        <f t="shared" si="396"/>
        <v>0.16</v>
      </c>
      <c r="BO1391" s="9">
        <f t="shared" si="397"/>
        <v>23</v>
      </c>
      <c r="BP1391" s="39" t="str">
        <f t="shared" si="398"/>
        <v/>
      </c>
      <c r="BQ1391" s="147"/>
      <c r="BR1391" s="9">
        <f t="shared" si="399"/>
        <v>0</v>
      </c>
      <c r="BS1391" s="9">
        <f t="shared" si="400"/>
        <v>0</v>
      </c>
      <c r="BT1391" s="9">
        <f t="shared" si="401"/>
        <v>0</v>
      </c>
      <c r="BU1391" s="9" t="str">
        <f>IFERROR(_xlfn.XLOOKUP(D1391,Sheet1!B:B,Sheet1!L:L),"")</f>
        <v/>
      </c>
      <c r="BV1391" s="9" t="e">
        <f>_xlfn.XLOOKUP(BU1391,Sheet1!S:S,Sheet1!T:T)</f>
        <v>#N/A</v>
      </c>
      <c r="BW1391" s="9" t="e">
        <f>_xlfn.XLOOKUP(D1391,Sheet1!B:B,Sheet1!M:M)</f>
        <v>#N/A</v>
      </c>
      <c r="BZ1391" s="108">
        <f t="shared" si="402"/>
        <v>34</v>
      </c>
      <c r="CB1391" s="12">
        <f>AW1391/AY1391</f>
        <v>0.54666666666666663</v>
      </c>
      <c r="CC1391" s="12">
        <f>AX1391/AY1391</f>
        <v>0.45333333333333331</v>
      </c>
      <c r="CG1391" s="1" t="str">
        <f>IF(BO1391&lt;80,"Below 80",
IF(BO1391&lt;=120,"80-120",
IF(BO1391&lt;=200,"&gt; 120-200",
IF(BO1391&lt;=300,"&gt;200-300",
IF(BO1391&lt;=500,"&gt;300-500",
"&gt;500")))))</f>
        <v>Below 80</v>
      </c>
      <c r="CH1391" s="1" t="str">
        <f>IFERROR(_xlfn.XLOOKUP(CG1391,Scenario!M:M,Scenario!N:N),"")</f>
        <v/>
      </c>
      <c r="CI1391" s="1" t="str">
        <f t="shared" si="403"/>
        <v>Yes</v>
      </c>
      <c r="CJ1391" s="75">
        <v>28</v>
      </c>
    </row>
    <row r="1392" spans="1:89" hidden="1">
      <c r="A1392" s="2">
        <v>1391</v>
      </c>
      <c r="B1392" s="2">
        <v>2025</v>
      </c>
      <c r="C1392" s="1">
        <v>0</v>
      </c>
      <c r="D1392" s="37" t="str">
        <v>001fw000005b6k0AAA</v>
      </c>
      <c r="E1392" s="37" t="str">
        <v>OM SHIV SHAKTI TRADERS</v>
      </c>
      <c r="F1392" s="37" t="str">
        <v>BIHAR</v>
      </c>
      <c r="G1392" s="37" t="str">
        <v>GOPALGANJ</v>
      </c>
      <c r="H1392" s="37">
        <v>0</v>
      </c>
      <c r="I1392" s="37" t="str">
        <v>SUBH NEXTGEN PRIVATE LIMITED</v>
      </c>
      <c r="J1392" s="37" t="str">
        <v>Punit Kumar</v>
      </c>
      <c r="K1392" s="37">
        <v>0</v>
      </c>
      <c r="L1392" s="37" t="str">
        <v>001J100000VmM42IAF</v>
      </c>
      <c r="M1392" s="37" t="str">
        <v>East</v>
      </c>
      <c r="N1392" s="2">
        <v>841405</v>
      </c>
      <c r="O1392" s="2" t="str">
        <v>10ANYPK4782E1ZS</v>
      </c>
      <c r="P1392" s="2">
        <v>9973020200</v>
      </c>
      <c r="Q1392" s="2" t="str">
        <v>Sep'25</v>
      </c>
      <c r="R1392" s="2">
        <v>2026</v>
      </c>
      <c r="S1392" s="1">
        <v>0</v>
      </c>
      <c r="T1392" s="2">
        <v>70</v>
      </c>
      <c r="U1392" s="12">
        <v>8.5714285714285715E-2</v>
      </c>
      <c r="V1392" s="1" t="str">
        <v>Challenger</v>
      </c>
      <c r="W1392" s="13">
        <v>0</v>
      </c>
      <c r="X1392" s="13">
        <v>0</v>
      </c>
      <c r="Y1392" s="13">
        <v>0</v>
      </c>
      <c r="Z1392" s="13">
        <v>0</v>
      </c>
      <c r="AA1392" s="13">
        <v>0</v>
      </c>
      <c r="AB1392" s="13">
        <v>0</v>
      </c>
      <c r="AC1392" s="13">
        <v>0</v>
      </c>
      <c r="AD1392" s="13">
        <v>0</v>
      </c>
      <c r="AE1392" s="13">
        <v>0</v>
      </c>
      <c r="AF1392" s="13">
        <v>0</v>
      </c>
      <c r="AG1392" s="13">
        <v>0</v>
      </c>
      <c r="AH1392" s="13">
        <v>0</v>
      </c>
      <c r="AI1392" s="13">
        <v>0</v>
      </c>
      <c r="AJ1392" s="13">
        <v>0</v>
      </c>
      <c r="AK1392" s="13">
        <v>0</v>
      </c>
      <c r="AL1392" s="13">
        <v>0</v>
      </c>
      <c r="AM1392" s="13">
        <v>0</v>
      </c>
      <c r="AN1392" s="13">
        <v>0</v>
      </c>
      <c r="AO1392" s="13">
        <v>0</v>
      </c>
      <c r="AP1392" s="13">
        <v>0</v>
      </c>
      <c r="AQ1392" s="13">
        <v>25</v>
      </c>
      <c r="AR1392" s="13">
        <v>0</v>
      </c>
      <c r="AS1392" s="13">
        <v>0</v>
      </c>
      <c r="AT1392" s="13">
        <v>12</v>
      </c>
      <c r="AU1392" s="13">
        <v>6</v>
      </c>
      <c r="AV1392" s="13">
        <v>0</v>
      </c>
      <c r="AW1392" s="16">
        <f t="shared" si="388"/>
        <v>43</v>
      </c>
      <c r="AX1392" s="16">
        <v>50</v>
      </c>
      <c r="AY1392" s="10">
        <f t="shared" si="389"/>
        <v>93</v>
      </c>
      <c r="AZ1392" s="10">
        <f>SUM(Z1392:AK1392)</f>
        <v>0</v>
      </c>
      <c r="BA1392" s="10">
        <f>AY1392</f>
        <v>93</v>
      </c>
      <c r="BB1392" s="10">
        <f t="shared" si="390"/>
        <v>50</v>
      </c>
      <c r="BC1392" s="10">
        <f t="shared" si="391"/>
        <v>12.5</v>
      </c>
      <c r="BD1392" s="10">
        <f t="shared" si="392"/>
        <v>93</v>
      </c>
      <c r="BE1392" s="10">
        <f t="shared" si="404"/>
        <v>-43</v>
      </c>
      <c r="BF1392" s="2" t="s">
        <v>119</v>
      </c>
      <c r="BG1392" s="10">
        <f t="shared" si="393"/>
        <v>3.125</v>
      </c>
      <c r="BH1392" s="36" t="s">
        <v>118</v>
      </c>
      <c r="BI1392" s="39" t="str">
        <f t="shared" si="394"/>
        <v/>
      </c>
      <c r="BJ1392" s="39" t="str">
        <f t="shared" si="395"/>
        <v/>
      </c>
      <c r="BK1392" s="16">
        <f>SUM(AR1392:AX1392)</f>
        <v>111</v>
      </c>
      <c r="BL1392" s="10">
        <f>SUM(AL1392:AQ1392)</f>
        <v>25</v>
      </c>
      <c r="BM1392" s="12">
        <f t="shared" si="396"/>
        <v>1.1935483870967742</v>
      </c>
      <c r="BN1392" s="12">
        <f t="shared" si="396"/>
        <v>0.26881720430107525</v>
      </c>
      <c r="BO1392" s="9">
        <f t="shared" si="397"/>
        <v>25</v>
      </c>
      <c r="BP1392" s="39" t="str">
        <f t="shared" si="398"/>
        <v/>
      </c>
      <c r="BQ1392" s="147"/>
      <c r="BR1392" s="9">
        <f t="shared" si="399"/>
        <v>0</v>
      </c>
      <c r="BS1392" s="9">
        <f t="shared" si="400"/>
        <v>0</v>
      </c>
      <c r="BT1392" s="9">
        <f t="shared" si="401"/>
        <v>0</v>
      </c>
      <c r="BU1392" s="9" t="str">
        <f>IFERROR(_xlfn.XLOOKUP(D1392,Sheet1!B:B,Sheet1!L:L),"")</f>
        <v/>
      </c>
      <c r="BV1392" s="9" t="e">
        <f>_xlfn.XLOOKUP(BU1392,Sheet1!S:S,Sheet1!T:T)</f>
        <v>#N/A</v>
      </c>
      <c r="BW1392" s="9" t="e">
        <f>_xlfn.XLOOKUP(D1392,Sheet1!B:B,Sheet1!M:M)</f>
        <v>#N/A</v>
      </c>
      <c r="BZ1392" s="108">
        <f t="shared" si="402"/>
        <v>50</v>
      </c>
      <c r="CB1392" s="12">
        <f>AW1392/AY1392</f>
        <v>0.46236559139784944</v>
      </c>
      <c r="CC1392" s="12">
        <f>AX1392/AY1392</f>
        <v>0.5376344086021505</v>
      </c>
      <c r="CG1392" s="1" t="str">
        <f>IF(BO1392&lt;80,"Below 80",
IF(BO1392&lt;=120,"80-120",
IF(BO1392&lt;=200,"&gt; 120-200",
IF(BO1392&lt;=300,"&gt;200-300",
IF(BO1392&lt;=500,"&gt;300-500",
"&gt;500")))))</f>
        <v>Below 80</v>
      </c>
      <c r="CH1392" s="1" t="str">
        <f>IFERROR(_xlfn.XLOOKUP(CG1392,Scenario!M:M,Scenario!N:N),"")</f>
        <v/>
      </c>
      <c r="CI1392" s="1" t="str">
        <f t="shared" si="403"/>
        <v>Yes</v>
      </c>
      <c r="CJ1392" s="75">
        <v>50</v>
      </c>
    </row>
    <row r="1393" spans="1:88" hidden="1">
      <c r="A1393" s="2">
        <v>1392</v>
      </c>
      <c r="B1393" s="2">
        <v>2025</v>
      </c>
      <c r="C1393" s="1">
        <v>0</v>
      </c>
      <c r="D1393" s="37" t="str">
        <v>001J100000F4A0iIAF</v>
      </c>
      <c r="E1393" s="37" t="str">
        <v>BABJI STEELS</v>
      </c>
      <c r="F1393" s="37" t="str">
        <v>RAJASTHAN</v>
      </c>
      <c r="G1393" s="37" t="str">
        <v>UDAIPUR</v>
      </c>
      <c r="H1393" s="37" t="str">
        <v>Girwa</v>
      </c>
      <c r="I1393" s="37" t="str">
        <v>J P ALLOYS</v>
      </c>
      <c r="J1393" s="37" t="str">
        <v>Pushpendra Kumar</v>
      </c>
      <c r="K1393" s="37">
        <v>0</v>
      </c>
      <c r="L1393" s="37" t="str">
        <v>C13188</v>
      </c>
      <c r="M1393" s="37" t="str">
        <v>North</v>
      </c>
      <c r="N1393" s="2">
        <v>313001</v>
      </c>
      <c r="O1393" s="2" t="str">
        <v>08AHKPL7309J1ZZ</v>
      </c>
      <c r="P1393" s="2">
        <v>9001785152</v>
      </c>
      <c r="Q1393" s="2" t="str">
        <v>Sep'25</v>
      </c>
      <c r="R1393" s="2">
        <v>2026</v>
      </c>
      <c r="S1393" s="1">
        <v>0</v>
      </c>
      <c r="T1393" s="2">
        <v>100</v>
      </c>
      <c r="U1393" s="12">
        <v>0</v>
      </c>
      <c r="V1393" s="1" t="str">
        <v>Challenger</v>
      </c>
      <c r="W1393" s="13">
        <v>0</v>
      </c>
      <c r="X1393" s="13">
        <v>0</v>
      </c>
      <c r="Y1393" s="13">
        <v>0</v>
      </c>
      <c r="Z1393" s="13">
        <v>0</v>
      </c>
      <c r="AA1393" s="13">
        <v>0</v>
      </c>
      <c r="AB1393" s="13">
        <v>0</v>
      </c>
      <c r="AC1393" s="13">
        <v>0</v>
      </c>
      <c r="AD1393" s="13">
        <v>0</v>
      </c>
      <c r="AE1393" s="13">
        <v>0</v>
      </c>
      <c r="AF1393" s="13">
        <v>0</v>
      </c>
      <c r="AG1393" s="13">
        <v>0</v>
      </c>
      <c r="AH1393" s="13">
        <v>0</v>
      </c>
      <c r="AI1393" s="13">
        <v>0</v>
      </c>
      <c r="AJ1393" s="13">
        <v>0</v>
      </c>
      <c r="AK1393" s="13">
        <v>0</v>
      </c>
      <c r="AL1393" s="13">
        <v>0</v>
      </c>
      <c r="AM1393" s="13">
        <v>0</v>
      </c>
      <c r="AN1393" s="13">
        <v>0</v>
      </c>
      <c r="AO1393" s="13">
        <v>0</v>
      </c>
      <c r="AP1393" s="13">
        <v>0</v>
      </c>
      <c r="AQ1393" s="13">
        <v>20.079999999999998</v>
      </c>
      <c r="AR1393" s="13">
        <v>0</v>
      </c>
      <c r="AS1393" s="13">
        <v>20.59</v>
      </c>
      <c r="AT1393" s="13">
        <v>0</v>
      </c>
      <c r="AU1393" s="13">
        <v>0</v>
      </c>
      <c r="AV1393" s="13">
        <v>0</v>
      </c>
      <c r="AW1393" s="16">
        <f t="shared" si="388"/>
        <v>40.67</v>
      </c>
      <c r="AX1393" s="16">
        <v>40.159999999999997</v>
      </c>
      <c r="AY1393" s="10">
        <f t="shared" si="389"/>
        <v>80.83</v>
      </c>
      <c r="AZ1393" s="10">
        <f>SUM(Z1393:AK1393)</f>
        <v>0</v>
      </c>
      <c r="BA1393" s="10">
        <v>100</v>
      </c>
      <c r="BB1393" s="10">
        <f t="shared" si="390"/>
        <v>59.33</v>
      </c>
      <c r="BC1393" s="10">
        <f t="shared" si="391"/>
        <v>14.8325</v>
      </c>
      <c r="BD1393" s="10">
        <f t="shared" si="392"/>
        <v>80.83</v>
      </c>
      <c r="BE1393" s="10">
        <f t="shared" si="404"/>
        <v>-40.67</v>
      </c>
      <c r="BF1393" s="2" t="s">
        <v>119</v>
      </c>
      <c r="BG1393" s="10">
        <f t="shared" si="393"/>
        <v>5.0837500000000002</v>
      </c>
      <c r="BH1393" s="36" t="s">
        <v>118</v>
      </c>
      <c r="BI1393" s="39" t="str">
        <f t="shared" si="394"/>
        <v/>
      </c>
      <c r="BJ1393" s="39" t="str">
        <f t="shared" si="395"/>
        <v/>
      </c>
      <c r="BK1393" s="16">
        <f>SUM(AR1393:AX1393)</f>
        <v>101.42</v>
      </c>
      <c r="BL1393" s="10">
        <f>SUM(AL1393:AQ1393)</f>
        <v>20.079999999999998</v>
      </c>
      <c r="BM1393" s="12">
        <f t="shared" si="396"/>
        <v>1.2547321539032539</v>
      </c>
      <c r="BN1393" s="12">
        <f t="shared" si="396"/>
        <v>0.24842261536558208</v>
      </c>
      <c r="BO1393" s="9">
        <f t="shared" si="397"/>
        <v>40.67</v>
      </c>
      <c r="BP1393" s="39" t="str">
        <f t="shared" si="398"/>
        <v/>
      </c>
      <c r="BQ1393" s="147"/>
      <c r="BR1393" s="9">
        <f t="shared" si="399"/>
        <v>0</v>
      </c>
      <c r="BS1393" s="9">
        <f t="shared" si="400"/>
        <v>0</v>
      </c>
      <c r="BT1393" s="9">
        <f t="shared" si="401"/>
        <v>0</v>
      </c>
      <c r="BU1393" s="9" t="str">
        <f>IFERROR(_xlfn.XLOOKUP(D1393,Sheet1!B:B,Sheet1!L:L),"")</f>
        <v/>
      </c>
      <c r="BV1393" s="9" t="e">
        <f>_xlfn.XLOOKUP(BU1393,Sheet1!S:S,Sheet1!T:T)</f>
        <v>#N/A</v>
      </c>
      <c r="BW1393" s="9" t="e">
        <f>_xlfn.XLOOKUP(D1393,Sheet1!B:B,Sheet1!M:M)</f>
        <v>#N/A</v>
      </c>
      <c r="BZ1393" s="108">
        <f t="shared" si="402"/>
        <v>40.159999999999997</v>
      </c>
      <c r="CB1393" s="12">
        <f>AW1393/AY1393</f>
        <v>0.50315476926883584</v>
      </c>
      <c r="CC1393" s="12">
        <f>AX1393/AY1393</f>
        <v>0.49684523073116416</v>
      </c>
      <c r="CG1393" s="1" t="str">
        <f>IF(BO1393&lt;80,"Below 80",
IF(BO1393&lt;=120,"80-120",
IF(BO1393&lt;=200,"&gt; 120-200",
IF(BO1393&lt;=300,"&gt;200-300",
IF(BO1393&lt;=500,"&gt;300-500",
"&gt;500")))))</f>
        <v>Below 80</v>
      </c>
      <c r="CH1393" s="1" t="str">
        <f>IFERROR(_xlfn.XLOOKUP(CG1393,Scenario!M:M,Scenario!N:N),"")</f>
        <v/>
      </c>
      <c r="CI1393" s="1" t="str">
        <f t="shared" si="403"/>
        <v>Yes</v>
      </c>
      <c r="CJ1393" s="75">
        <v>19.569999999999997</v>
      </c>
    </row>
    <row r="1394" spans="1:88" hidden="1">
      <c r="A1394" s="2">
        <v>1393</v>
      </c>
      <c r="B1394" s="2">
        <v>2025</v>
      </c>
      <c r="C1394" s="1">
        <v>0</v>
      </c>
      <c r="D1394" s="37" t="str">
        <v>001fw000004VFJyAAO</v>
      </c>
      <c r="E1394" s="37" t="str">
        <v>M/S SAI TRADERS</v>
      </c>
      <c r="F1394" s="37" t="str">
        <v>BIHAR</v>
      </c>
      <c r="G1394" s="37" t="str">
        <v>GOPALGANJ</v>
      </c>
      <c r="H1394" s="37">
        <v>0</v>
      </c>
      <c r="I1394" s="37" t="str">
        <v>SUBH NEXTGEN PRIVATE LIMITED</v>
      </c>
      <c r="J1394" s="37" t="str">
        <v>Punit Kumar</v>
      </c>
      <c r="K1394" s="37">
        <v>0</v>
      </c>
      <c r="L1394" s="37" t="str">
        <v>001J100000VmM42IAF</v>
      </c>
      <c r="M1394" s="37" t="str">
        <v>East</v>
      </c>
      <c r="N1394" s="2">
        <v>841405</v>
      </c>
      <c r="O1394" s="2" t="str">
        <v>10ANGPC8921P1ZY</v>
      </c>
      <c r="P1394" s="2">
        <v>9955806720</v>
      </c>
      <c r="Q1394" s="2" t="str">
        <v>Sep'25</v>
      </c>
      <c r="R1394" s="2">
        <v>2026</v>
      </c>
      <c r="S1394" s="1">
        <v>0</v>
      </c>
      <c r="T1394" s="2">
        <v>400</v>
      </c>
      <c r="U1394" s="12">
        <v>1.3333333333333332E-2</v>
      </c>
      <c r="V1394" s="1" t="str">
        <v>Alien</v>
      </c>
      <c r="W1394" s="13">
        <v>0</v>
      </c>
      <c r="X1394" s="13">
        <v>0</v>
      </c>
      <c r="Y1394" s="13">
        <v>0</v>
      </c>
      <c r="Z1394" s="13">
        <v>0</v>
      </c>
      <c r="AA1394" s="13">
        <v>0</v>
      </c>
      <c r="AB1394" s="13">
        <v>0</v>
      </c>
      <c r="AC1394" s="13">
        <v>0</v>
      </c>
      <c r="AD1394" s="13">
        <v>0</v>
      </c>
      <c r="AE1394" s="13">
        <v>0</v>
      </c>
      <c r="AF1394" s="13">
        <v>0</v>
      </c>
      <c r="AG1394" s="13">
        <v>0</v>
      </c>
      <c r="AH1394" s="13">
        <v>0</v>
      </c>
      <c r="AI1394" s="13">
        <v>0</v>
      </c>
      <c r="AJ1394" s="13">
        <v>0</v>
      </c>
      <c r="AK1394" s="13">
        <v>0</v>
      </c>
      <c r="AL1394" s="13">
        <v>0</v>
      </c>
      <c r="AM1394" s="13">
        <v>0</v>
      </c>
      <c r="AN1394" s="13">
        <v>0</v>
      </c>
      <c r="AO1394" s="13">
        <v>0</v>
      </c>
      <c r="AP1394" s="13">
        <v>0</v>
      </c>
      <c r="AQ1394" s="13">
        <v>25.14</v>
      </c>
      <c r="AR1394" s="13">
        <v>0</v>
      </c>
      <c r="AS1394" s="13">
        <v>0</v>
      </c>
      <c r="AT1394" s="13">
        <v>10</v>
      </c>
      <c r="AU1394" s="13">
        <v>6</v>
      </c>
      <c r="AV1394" s="13">
        <v>0</v>
      </c>
      <c r="AW1394" s="16">
        <f t="shared" si="388"/>
        <v>41.14</v>
      </c>
      <c r="AX1394" s="16">
        <v>50.28</v>
      </c>
      <c r="AY1394" s="10">
        <f t="shared" si="389"/>
        <v>91.42</v>
      </c>
      <c r="AZ1394" s="10">
        <f>SUM(Z1394:AK1394)</f>
        <v>0</v>
      </c>
      <c r="BA1394" s="10">
        <f>AY1394</f>
        <v>91.42</v>
      </c>
      <c r="BB1394" s="10">
        <f t="shared" si="390"/>
        <v>50.28</v>
      </c>
      <c r="BC1394" s="10">
        <f t="shared" si="391"/>
        <v>12.57</v>
      </c>
      <c r="BD1394" s="10">
        <f t="shared" si="392"/>
        <v>91.42</v>
      </c>
      <c r="BE1394" s="10">
        <f t="shared" si="404"/>
        <v>-41.14</v>
      </c>
      <c r="BF1394" s="2" t="s">
        <v>119</v>
      </c>
      <c r="BG1394" s="10">
        <f t="shared" si="393"/>
        <v>3.1425000000000001</v>
      </c>
      <c r="BH1394" s="36" t="s">
        <v>118</v>
      </c>
      <c r="BI1394" s="39" t="str">
        <f t="shared" si="394"/>
        <v/>
      </c>
      <c r="BJ1394" s="39" t="str">
        <f t="shared" si="395"/>
        <v/>
      </c>
      <c r="BK1394" s="16">
        <f>SUM(AR1394:AX1394)</f>
        <v>107.42</v>
      </c>
      <c r="BL1394" s="10">
        <f>SUM(AL1394:AQ1394)</f>
        <v>25.14</v>
      </c>
      <c r="BM1394" s="12">
        <f t="shared" si="396"/>
        <v>1.1750164077882301</v>
      </c>
      <c r="BN1394" s="12">
        <f t="shared" si="396"/>
        <v>0.2749945307372566</v>
      </c>
      <c r="BO1394" s="9">
        <f t="shared" si="397"/>
        <v>25.14</v>
      </c>
      <c r="BP1394" s="39" t="str">
        <f t="shared" si="398"/>
        <v/>
      </c>
      <c r="BQ1394" s="147"/>
      <c r="BR1394" s="9">
        <f t="shared" si="399"/>
        <v>0</v>
      </c>
      <c r="BS1394" s="9">
        <f t="shared" si="400"/>
        <v>0</v>
      </c>
      <c r="BT1394" s="9">
        <f t="shared" si="401"/>
        <v>0</v>
      </c>
      <c r="BU1394" s="9" t="str">
        <f>IFERROR(_xlfn.XLOOKUP(D1394,Sheet1!B:B,Sheet1!L:L),"")</f>
        <v/>
      </c>
      <c r="BV1394" s="9" t="e">
        <f>_xlfn.XLOOKUP(BU1394,Sheet1!S:S,Sheet1!T:T)</f>
        <v>#N/A</v>
      </c>
      <c r="BW1394" s="9" t="e">
        <f>_xlfn.XLOOKUP(D1394,Sheet1!B:B,Sheet1!M:M)</f>
        <v>#N/A</v>
      </c>
      <c r="BZ1394" s="108">
        <f t="shared" si="402"/>
        <v>50.28</v>
      </c>
      <c r="CB1394" s="12">
        <f>AW1394/AY1394</f>
        <v>0.45001093852548674</v>
      </c>
      <c r="CC1394" s="12">
        <f>AX1394/AY1394</f>
        <v>0.54998906147451321</v>
      </c>
      <c r="CG1394" s="1" t="str">
        <f>IF(BO1394&lt;80,"Below 80",
IF(BO1394&lt;=120,"80-120",
IF(BO1394&lt;=200,"&gt; 120-200",
IF(BO1394&lt;=300,"&gt;200-300",
IF(BO1394&lt;=500,"&gt;300-500",
"&gt;500")))))</f>
        <v>Below 80</v>
      </c>
      <c r="CH1394" s="1" t="str">
        <f>IFERROR(_xlfn.XLOOKUP(CG1394,Scenario!M:M,Scenario!N:N),"")</f>
        <v/>
      </c>
      <c r="CI1394" s="1" t="str">
        <f t="shared" si="403"/>
        <v>Yes</v>
      </c>
      <c r="CJ1394" s="75">
        <v>50.28</v>
      </c>
    </row>
    <row r="1395" spans="1:88" hidden="1">
      <c r="A1395" s="2">
        <v>1394</v>
      </c>
      <c r="B1395" s="2">
        <v>2025</v>
      </c>
      <c r="C1395" s="1">
        <v>0</v>
      </c>
      <c r="D1395" s="37" t="str">
        <v>001fw000006wnmWAAQ</v>
      </c>
      <c r="E1395" s="37" t="str">
        <v>M/S  JAI HANUMAN STEELS AND BUILDCON</v>
      </c>
      <c r="F1395" s="37" t="str">
        <v>UTTAR PRADESH</v>
      </c>
      <c r="G1395" s="37" t="str">
        <v>MUZAFFARNAGAR</v>
      </c>
      <c r="H1395" s="37">
        <v>0</v>
      </c>
      <c r="I1395" s="37" t="str">
        <v>OPTRIX INFRA LLP</v>
      </c>
      <c r="J1395" s="37" t="str">
        <v>Dinesh Mohan</v>
      </c>
      <c r="K1395" s="37">
        <v>0</v>
      </c>
      <c r="L1395" s="37" t="str">
        <v>001J100000PJG7oIAH</v>
      </c>
      <c r="M1395" s="37" t="str">
        <v>North</v>
      </c>
      <c r="N1395" s="2">
        <v>251201</v>
      </c>
      <c r="O1395" s="2" t="str">
        <v>09AALFJ2148M1ZW</v>
      </c>
      <c r="P1395" s="2">
        <v>9650432475</v>
      </c>
      <c r="Q1395" s="2" t="str">
        <v>Sep'25</v>
      </c>
      <c r="R1395" s="2">
        <v>2026</v>
      </c>
      <c r="S1395" s="1">
        <v>0</v>
      </c>
      <c r="T1395" s="2">
        <v>500</v>
      </c>
      <c r="U1395" s="12">
        <v>0.25645999999999997</v>
      </c>
      <c r="V1395" s="1" t="str">
        <v>Super Star</v>
      </c>
      <c r="W1395" s="13">
        <v>0</v>
      </c>
      <c r="X1395" s="13">
        <v>0</v>
      </c>
      <c r="Y1395" s="13">
        <v>0</v>
      </c>
      <c r="Z1395" s="13">
        <v>0</v>
      </c>
      <c r="AA1395" s="13">
        <v>0</v>
      </c>
      <c r="AB1395" s="13">
        <v>0</v>
      </c>
      <c r="AC1395" s="13">
        <v>0</v>
      </c>
      <c r="AD1395" s="13">
        <v>0</v>
      </c>
      <c r="AE1395" s="13">
        <v>0</v>
      </c>
      <c r="AF1395" s="13">
        <v>0</v>
      </c>
      <c r="AG1395" s="13">
        <v>0</v>
      </c>
      <c r="AH1395" s="13">
        <v>0</v>
      </c>
      <c r="AI1395" s="13">
        <v>0</v>
      </c>
      <c r="AJ1395" s="13">
        <v>0</v>
      </c>
      <c r="AK1395" s="13">
        <v>0</v>
      </c>
      <c r="AL1395" s="13">
        <v>0</v>
      </c>
      <c r="AM1395" s="13">
        <v>0</v>
      </c>
      <c r="AN1395" s="13">
        <v>0</v>
      </c>
      <c r="AO1395" s="13">
        <v>0</v>
      </c>
      <c r="AP1395" s="13">
        <v>0</v>
      </c>
      <c r="AQ1395" s="13">
        <v>30.59</v>
      </c>
      <c r="AR1395" s="13">
        <v>0</v>
      </c>
      <c r="AS1395" s="13">
        <v>79.540000000000006</v>
      </c>
      <c r="AT1395" s="13">
        <v>48.81</v>
      </c>
      <c r="AU1395" s="13">
        <v>105</v>
      </c>
      <c r="AV1395" s="13">
        <v>230.88</v>
      </c>
      <c r="AW1395" s="16">
        <f t="shared" si="388"/>
        <v>263.94</v>
      </c>
      <c r="AX1395" s="16">
        <v>61.18</v>
      </c>
      <c r="AY1395" s="10">
        <f t="shared" si="389"/>
        <v>325.12</v>
      </c>
      <c r="AZ1395" s="10">
        <f>SUM(Z1395:AK1395)</f>
        <v>0</v>
      </c>
      <c r="BA1395" s="10">
        <v>169.41</v>
      </c>
      <c r="BB1395" s="10">
        <f t="shared" si="390"/>
        <v>-94.53</v>
      </c>
      <c r="BC1395" s="10">
        <f t="shared" si="391"/>
        <v>-23.6325</v>
      </c>
      <c r="BD1395" s="10">
        <f t="shared" si="392"/>
        <v>325.12</v>
      </c>
      <c r="BE1395" s="10">
        <f t="shared" si="404"/>
        <v>-263.94</v>
      </c>
      <c r="BF1395" s="2" t="s">
        <v>119</v>
      </c>
      <c r="BG1395" s="10">
        <f t="shared" si="393"/>
        <v>13.766250000000001</v>
      </c>
      <c r="BH1395" s="36" t="s">
        <v>118</v>
      </c>
      <c r="BI1395" s="39" t="str">
        <f t="shared" si="394"/>
        <v/>
      </c>
      <c r="BJ1395" s="39" t="str">
        <f t="shared" si="395"/>
        <v>B</v>
      </c>
      <c r="BK1395" s="16">
        <f>SUM(AR1395:AX1395)</f>
        <v>789.35</v>
      </c>
      <c r="BL1395" s="10">
        <f>SUM(AL1395:AQ1395)</f>
        <v>30.59</v>
      </c>
      <c r="BM1395" s="12">
        <f t="shared" si="396"/>
        <v>2.4278727854330708</v>
      </c>
      <c r="BN1395" s="12">
        <f t="shared" si="396"/>
        <v>9.4088336614173221E-2</v>
      </c>
      <c r="BO1395" s="9">
        <f t="shared" si="397"/>
        <v>110.13000000000001</v>
      </c>
      <c r="BP1395" s="39" t="str">
        <f t="shared" si="398"/>
        <v/>
      </c>
      <c r="BQ1395" s="147"/>
      <c r="BR1395" s="9">
        <f t="shared" si="399"/>
        <v>0</v>
      </c>
      <c r="BS1395" s="9">
        <f t="shared" si="400"/>
        <v>0</v>
      </c>
      <c r="BT1395" s="9">
        <f t="shared" si="401"/>
        <v>0</v>
      </c>
      <c r="BU1395" s="9" t="str">
        <f>IFERROR(_xlfn.XLOOKUP(D1395,Sheet1!B:B,Sheet1!L:L),"")</f>
        <v/>
      </c>
      <c r="BV1395" s="9" t="e">
        <f>_xlfn.XLOOKUP(BU1395,Sheet1!S:S,Sheet1!T:T)</f>
        <v>#N/A</v>
      </c>
      <c r="BW1395" s="9" t="e">
        <f>_xlfn.XLOOKUP(D1395,Sheet1!B:B,Sheet1!M:M)</f>
        <v>#N/A</v>
      </c>
      <c r="BZ1395" s="108">
        <f t="shared" si="402"/>
        <v>61.180000000000007</v>
      </c>
      <c r="CB1395" s="12">
        <f>AW1395/AY1395</f>
        <v>0.81182332677165348</v>
      </c>
      <c r="CC1395" s="12">
        <f>AX1395/AY1395</f>
        <v>0.18817667322834644</v>
      </c>
      <c r="CG1395" s="1" t="str">
        <f>IF(BO1395&lt;80,"Below 80",
IF(BO1395&lt;=120,"80-120",
IF(BO1395&lt;=200,"&gt; 120-200",
IF(BO1395&lt;=300,"&gt;200-300",
IF(BO1395&lt;=500,"&gt;300-500",
"&gt;500")))))</f>
        <v>80-120</v>
      </c>
      <c r="CH1395" s="1" t="str">
        <f>IFERROR(_xlfn.XLOOKUP(CG1395,Scenario!M:M,Scenario!N:N),"")</f>
        <v>A</v>
      </c>
      <c r="CI1395" s="1" t="str">
        <f t="shared" si="403"/>
        <v>Yes</v>
      </c>
      <c r="CJ1395" s="75">
        <v>-18.360000000000007</v>
      </c>
    </row>
    <row r="1396" spans="1:88" hidden="1">
      <c r="A1396" s="2">
        <v>1395</v>
      </c>
      <c r="B1396" s="2">
        <v>2025</v>
      </c>
      <c r="C1396" s="1">
        <v>0</v>
      </c>
      <c r="D1396" s="37" t="str">
        <v>001fw000005mamKAAQ</v>
      </c>
      <c r="E1396" s="37" t="str">
        <v>H.R ENTERPRISE</v>
      </c>
      <c r="F1396" s="37" t="str">
        <v>WEST BENGAL</v>
      </c>
      <c r="G1396" s="37" t="str">
        <v>MURSHIDABAD</v>
      </c>
      <c r="H1396" s="37">
        <v>0</v>
      </c>
      <c r="I1396" s="37" t="str">
        <v>CHANDRA TRADERS</v>
      </c>
      <c r="J1396" s="37" t="str">
        <v>Shirshendu saha</v>
      </c>
      <c r="K1396" s="37">
        <v>0</v>
      </c>
      <c r="L1396" s="37" t="str">
        <v>001J100000RyPTBIA3</v>
      </c>
      <c r="M1396" s="37" t="str">
        <v>East</v>
      </c>
      <c r="N1396" s="2">
        <v>742134</v>
      </c>
      <c r="O1396" s="2" t="str">
        <v>19BHDPR0986H1ZW</v>
      </c>
      <c r="P1396" s="2">
        <v>8640097900</v>
      </c>
      <c r="Q1396" s="2" t="str">
        <v>Sep'25</v>
      </c>
      <c r="R1396" s="2">
        <v>2026</v>
      </c>
      <c r="S1396" s="1">
        <v>0</v>
      </c>
      <c r="T1396" s="2">
        <v>100</v>
      </c>
      <c r="U1396" s="12">
        <v>0.1</v>
      </c>
      <c r="V1396" s="1" t="str">
        <v>Star</v>
      </c>
      <c r="W1396" s="13">
        <v>0</v>
      </c>
      <c r="X1396" s="13">
        <v>0</v>
      </c>
      <c r="Y1396" s="13">
        <v>0</v>
      </c>
      <c r="Z1396" s="13">
        <v>0</v>
      </c>
      <c r="AA1396" s="13">
        <v>0</v>
      </c>
      <c r="AB1396" s="13">
        <v>0</v>
      </c>
      <c r="AC1396" s="13">
        <v>0</v>
      </c>
      <c r="AD1396" s="13">
        <v>0</v>
      </c>
      <c r="AE1396" s="13">
        <v>0</v>
      </c>
      <c r="AF1396" s="13">
        <v>0</v>
      </c>
      <c r="AG1396" s="13">
        <v>0</v>
      </c>
      <c r="AH1396" s="13">
        <v>0</v>
      </c>
      <c r="AI1396" s="13">
        <v>0</v>
      </c>
      <c r="AJ1396" s="13">
        <v>0</v>
      </c>
      <c r="AK1396" s="13">
        <v>0</v>
      </c>
      <c r="AL1396" s="13">
        <v>0</v>
      </c>
      <c r="AM1396" s="13">
        <v>0</v>
      </c>
      <c r="AN1396" s="13">
        <v>0</v>
      </c>
      <c r="AO1396" s="13">
        <v>0</v>
      </c>
      <c r="AP1396" s="13">
        <v>0</v>
      </c>
      <c r="AQ1396" s="13">
        <v>5</v>
      </c>
      <c r="AR1396" s="13">
        <v>4.5</v>
      </c>
      <c r="AS1396" s="13">
        <v>0</v>
      </c>
      <c r="AT1396" s="13">
        <v>20</v>
      </c>
      <c r="AU1396" s="13">
        <v>10</v>
      </c>
      <c r="AV1396" s="13">
        <v>0</v>
      </c>
      <c r="AW1396" s="16">
        <f t="shared" si="388"/>
        <v>39.5</v>
      </c>
      <c r="AX1396" s="16">
        <v>19</v>
      </c>
      <c r="AY1396" s="10">
        <f t="shared" si="389"/>
        <v>58.5</v>
      </c>
      <c r="AZ1396" s="10">
        <f>SUM(Z1396:AK1396)</f>
        <v>0</v>
      </c>
      <c r="BA1396" s="10">
        <v>50</v>
      </c>
      <c r="BB1396" s="10">
        <f t="shared" si="390"/>
        <v>10.5</v>
      </c>
      <c r="BC1396" s="10">
        <f t="shared" si="391"/>
        <v>2.625</v>
      </c>
      <c r="BD1396" s="10">
        <f t="shared" si="392"/>
        <v>58.5</v>
      </c>
      <c r="BE1396" s="10">
        <f t="shared" si="404"/>
        <v>-39.5</v>
      </c>
      <c r="BF1396" s="2" t="s">
        <v>119</v>
      </c>
      <c r="BG1396" s="10">
        <f t="shared" si="393"/>
        <v>1.1875</v>
      </c>
      <c r="BH1396" s="36" t="s">
        <v>118</v>
      </c>
      <c r="BI1396" s="39" t="str">
        <f t="shared" si="394"/>
        <v/>
      </c>
      <c r="BJ1396" s="39" t="str">
        <f t="shared" si="395"/>
        <v/>
      </c>
      <c r="BK1396" s="16">
        <f>SUM(AR1396:AX1396)</f>
        <v>93</v>
      </c>
      <c r="BL1396" s="10">
        <f>SUM(AL1396:AQ1396)</f>
        <v>5</v>
      </c>
      <c r="BM1396" s="12">
        <f t="shared" si="396"/>
        <v>1.5897435897435896</v>
      </c>
      <c r="BN1396" s="12">
        <f t="shared" si="396"/>
        <v>8.5470085470085472E-2</v>
      </c>
      <c r="BO1396" s="9">
        <f t="shared" si="397"/>
        <v>9.5</v>
      </c>
      <c r="BP1396" s="39" t="str">
        <f t="shared" si="398"/>
        <v/>
      </c>
      <c r="BQ1396" s="147"/>
      <c r="BR1396" s="9">
        <f t="shared" si="399"/>
        <v>0</v>
      </c>
      <c r="BS1396" s="9">
        <f t="shared" si="400"/>
        <v>0</v>
      </c>
      <c r="BT1396" s="9">
        <f t="shared" si="401"/>
        <v>0</v>
      </c>
      <c r="BU1396" s="9" t="str">
        <f>IFERROR(_xlfn.XLOOKUP(D1396,Sheet1!B:B,Sheet1!L:L),"")</f>
        <v/>
      </c>
      <c r="BV1396" s="9" t="e">
        <f>_xlfn.XLOOKUP(BU1396,Sheet1!S:S,Sheet1!T:T)</f>
        <v>#N/A</v>
      </c>
      <c r="BW1396" s="9" t="e">
        <f>_xlfn.XLOOKUP(D1396,Sheet1!B:B,Sheet1!M:M)</f>
        <v>#N/A</v>
      </c>
      <c r="BZ1396" s="108">
        <f t="shared" si="402"/>
        <v>19</v>
      </c>
      <c r="CB1396" s="12">
        <f>AW1396/AY1396</f>
        <v>0.67521367521367526</v>
      </c>
      <c r="CC1396" s="12">
        <f>AX1396/AY1396</f>
        <v>0.3247863247863248</v>
      </c>
      <c r="CG1396" s="1" t="str">
        <f>IF(BO1396&lt;80,"Below 80",
IF(BO1396&lt;=120,"80-120",
IF(BO1396&lt;=200,"&gt; 120-200",
IF(BO1396&lt;=300,"&gt;200-300",
IF(BO1396&lt;=500,"&gt;300-500",
"&gt;500")))))</f>
        <v>Below 80</v>
      </c>
      <c r="CH1396" s="1" t="str">
        <f>IFERROR(_xlfn.XLOOKUP(CG1396,Scenario!M:M,Scenario!N:N),"")</f>
        <v/>
      </c>
      <c r="CI1396" s="1" t="str">
        <f t="shared" si="403"/>
        <v>Yes</v>
      </c>
      <c r="CJ1396" s="75">
        <v>19</v>
      </c>
    </row>
    <row r="1397" spans="1:88" hidden="1">
      <c r="A1397" s="2">
        <v>1396</v>
      </c>
      <c r="B1397" s="2">
        <v>2025</v>
      </c>
      <c r="C1397" s="1">
        <v>0</v>
      </c>
      <c r="D1397" s="37" t="str">
        <v>001fw000007FSWEAA4</v>
      </c>
      <c r="E1397" s="37" t="str">
        <v>JAI MAA TRADERS</v>
      </c>
      <c r="F1397" s="37" t="str">
        <v>DELHI</v>
      </c>
      <c r="G1397" s="37" t="str">
        <v>NEW DELHI</v>
      </c>
      <c r="H1397" s="37">
        <v>0</v>
      </c>
      <c r="I1397" s="37" t="str">
        <v>MAHENDRA STEELS</v>
      </c>
      <c r="J1397" s="37" t="str">
        <v>Aman kumar</v>
      </c>
      <c r="K1397" s="37">
        <v>0</v>
      </c>
      <c r="L1397" s="37" t="str">
        <v>C12832</v>
      </c>
      <c r="M1397" s="37" t="str">
        <v>North</v>
      </c>
      <c r="N1397" s="2">
        <v>110070</v>
      </c>
      <c r="O1397" s="2" t="str">
        <v>07ADQPK9539D1Z5</v>
      </c>
      <c r="P1397" s="2">
        <v>9313134132</v>
      </c>
      <c r="Q1397" s="2" t="str">
        <v>Sep'25</v>
      </c>
      <c r="R1397" s="2">
        <v>2026</v>
      </c>
      <c r="S1397" s="1">
        <v>0</v>
      </c>
      <c r="T1397" s="2">
        <v>150</v>
      </c>
      <c r="U1397" s="12">
        <v>0</v>
      </c>
      <c r="V1397" s="1" t="str">
        <v>Challenger</v>
      </c>
      <c r="W1397" s="13">
        <v>0</v>
      </c>
      <c r="X1397" s="13">
        <v>0</v>
      </c>
      <c r="Y1397" s="13">
        <v>0</v>
      </c>
      <c r="Z1397" s="13">
        <v>0</v>
      </c>
      <c r="AA1397" s="13">
        <v>0</v>
      </c>
      <c r="AB1397" s="13">
        <v>0</v>
      </c>
      <c r="AC1397" s="13">
        <v>0</v>
      </c>
      <c r="AD1397" s="13">
        <v>0</v>
      </c>
      <c r="AE1397" s="13">
        <v>0</v>
      </c>
      <c r="AF1397" s="13">
        <v>0</v>
      </c>
      <c r="AG1397" s="13">
        <v>0</v>
      </c>
      <c r="AH1397" s="13">
        <v>0</v>
      </c>
      <c r="AI1397" s="13">
        <v>0</v>
      </c>
      <c r="AJ1397" s="13">
        <v>0</v>
      </c>
      <c r="AK1397" s="13">
        <v>0</v>
      </c>
      <c r="AL1397" s="13">
        <v>0</v>
      </c>
      <c r="AM1397" s="13">
        <v>0</v>
      </c>
      <c r="AN1397" s="13">
        <v>0</v>
      </c>
      <c r="AO1397" s="13">
        <v>0</v>
      </c>
      <c r="AP1397" s="13">
        <v>0</v>
      </c>
      <c r="AQ1397" s="13">
        <v>10.95</v>
      </c>
      <c r="AR1397" s="13">
        <v>0</v>
      </c>
      <c r="AS1397" s="13">
        <v>0</v>
      </c>
      <c r="AT1397" s="13">
        <v>0</v>
      </c>
      <c r="AU1397" s="13">
        <v>0</v>
      </c>
      <c r="AV1397" s="13">
        <v>0</v>
      </c>
      <c r="AW1397" s="16">
        <f t="shared" si="388"/>
        <v>10.95</v>
      </c>
      <c r="AX1397" s="16">
        <v>21.9</v>
      </c>
      <c r="AY1397" s="10">
        <f t="shared" si="389"/>
        <v>32.849999999999994</v>
      </c>
      <c r="AZ1397" s="10">
        <f>SUM(Z1397:AK1397)</f>
        <v>0</v>
      </c>
      <c r="BA1397" s="10">
        <v>22</v>
      </c>
      <c r="BB1397" s="10">
        <f t="shared" si="390"/>
        <v>11.05</v>
      </c>
      <c r="BC1397" s="10">
        <f t="shared" si="391"/>
        <v>2.7625000000000002</v>
      </c>
      <c r="BD1397" s="10">
        <f t="shared" si="392"/>
        <v>32.849999999999994</v>
      </c>
      <c r="BE1397" s="10">
        <f t="shared" si="404"/>
        <v>-10.95</v>
      </c>
      <c r="BF1397" s="2" t="s">
        <v>119</v>
      </c>
      <c r="BG1397" s="10">
        <f t="shared" si="393"/>
        <v>1.3687499999999999</v>
      </c>
      <c r="BH1397" s="36" t="s">
        <v>118</v>
      </c>
      <c r="BI1397" s="39" t="str">
        <f t="shared" si="394"/>
        <v/>
      </c>
      <c r="BJ1397" s="39" t="str">
        <f t="shared" si="395"/>
        <v/>
      </c>
      <c r="BK1397" s="16">
        <f>SUM(AR1397:AX1397)</f>
        <v>32.849999999999994</v>
      </c>
      <c r="BL1397" s="10">
        <f>SUM(AL1397:AQ1397)</f>
        <v>10.95</v>
      </c>
      <c r="BM1397" s="12">
        <f t="shared" si="396"/>
        <v>1</v>
      </c>
      <c r="BN1397" s="12">
        <f t="shared" si="396"/>
        <v>0.33333333333333337</v>
      </c>
      <c r="BO1397" s="9">
        <f t="shared" si="397"/>
        <v>10.95</v>
      </c>
      <c r="BP1397" s="39" t="str">
        <f t="shared" si="398"/>
        <v/>
      </c>
      <c r="BQ1397" s="147"/>
      <c r="BR1397" s="9">
        <f t="shared" si="399"/>
        <v>0</v>
      </c>
      <c r="BS1397" s="9">
        <f t="shared" si="400"/>
        <v>0</v>
      </c>
      <c r="BT1397" s="9">
        <f t="shared" si="401"/>
        <v>0</v>
      </c>
      <c r="BU1397" s="9" t="str">
        <f>IFERROR(_xlfn.XLOOKUP(D1397,Sheet1!B:B,Sheet1!L:L),"")</f>
        <v/>
      </c>
      <c r="BV1397" s="9" t="e">
        <f>_xlfn.XLOOKUP(BU1397,Sheet1!S:S,Sheet1!T:T)</f>
        <v>#N/A</v>
      </c>
      <c r="BW1397" s="9" t="e">
        <f>_xlfn.XLOOKUP(D1397,Sheet1!B:B,Sheet1!M:M)</f>
        <v>#N/A</v>
      </c>
      <c r="BZ1397" s="108">
        <f t="shared" si="402"/>
        <v>21.899999999999995</v>
      </c>
      <c r="CB1397" s="12">
        <f>AW1397/AY1397</f>
        <v>0.33333333333333337</v>
      </c>
      <c r="CC1397" s="12">
        <f>AX1397/AY1397</f>
        <v>0.66666666666666674</v>
      </c>
      <c r="CG1397" s="1" t="str">
        <f>IF(BO1397&lt;80,"Below 80",
IF(BO1397&lt;=120,"80-120",
IF(BO1397&lt;=200,"&gt; 120-200",
IF(BO1397&lt;=300,"&gt;200-300",
IF(BO1397&lt;=500,"&gt;300-500",
"&gt;500")))))</f>
        <v>Below 80</v>
      </c>
      <c r="CH1397" s="1" t="str">
        <f>IFERROR(_xlfn.XLOOKUP(CG1397,Scenario!M:M,Scenario!N:N),"")</f>
        <v/>
      </c>
      <c r="CI1397" s="1" t="str">
        <f t="shared" si="403"/>
        <v>Yes</v>
      </c>
      <c r="CJ1397" s="75">
        <v>21.9</v>
      </c>
    </row>
    <row r="1398" spans="1:88" hidden="1">
      <c r="A1398" s="2">
        <v>1397</v>
      </c>
      <c r="B1398" s="2">
        <v>2025</v>
      </c>
      <c r="C1398" s="1">
        <v>0</v>
      </c>
      <c r="D1398" s="37" t="str">
        <v>001fw0000071eHFAAY</v>
      </c>
      <c r="E1398" s="37" t="str">
        <v>HARI KRIPA METAL</v>
      </c>
      <c r="F1398" s="37" t="str">
        <v>MADHYA PRADESH</v>
      </c>
      <c r="G1398" s="37" t="str">
        <v>INDORE</v>
      </c>
      <c r="H1398" s="37">
        <v>0</v>
      </c>
      <c r="I1398" s="37" t="str">
        <v>R. K. ENTERPRISES</v>
      </c>
      <c r="J1398" s="37" t="str">
        <v>Yogeshwar Richhariya</v>
      </c>
      <c r="K1398" s="37">
        <v>0</v>
      </c>
      <c r="L1398" s="37" t="str">
        <v>001J1000005ZfroIAC</v>
      </c>
      <c r="M1398" s="37" t="str">
        <v>Central</v>
      </c>
      <c r="N1398" s="2">
        <v>453441</v>
      </c>
      <c r="O1398" s="2" t="str">
        <v>23AKEPJ1498F1ZB</v>
      </c>
      <c r="P1398" s="2">
        <v>9926059819</v>
      </c>
      <c r="Q1398" s="2" t="str">
        <v>Sep'25</v>
      </c>
      <c r="R1398" s="2">
        <v>2026</v>
      </c>
      <c r="S1398" s="1">
        <v>0</v>
      </c>
      <c r="T1398" s="2">
        <v>100</v>
      </c>
      <c r="U1398" s="12">
        <v>6.6666666666666662E-3</v>
      </c>
      <c r="V1398" s="1" t="str">
        <v>Challenger</v>
      </c>
      <c r="W1398" s="13">
        <v>0</v>
      </c>
      <c r="X1398" s="13">
        <v>0</v>
      </c>
      <c r="Y1398" s="13">
        <v>0</v>
      </c>
      <c r="Z1398" s="13">
        <v>0</v>
      </c>
      <c r="AA1398" s="13">
        <v>0</v>
      </c>
      <c r="AB1398" s="13">
        <v>0</v>
      </c>
      <c r="AC1398" s="13">
        <v>0</v>
      </c>
      <c r="AD1398" s="13">
        <v>0</v>
      </c>
      <c r="AE1398" s="13">
        <v>0</v>
      </c>
      <c r="AF1398" s="13">
        <v>0</v>
      </c>
      <c r="AG1398" s="13">
        <v>0</v>
      </c>
      <c r="AH1398" s="13">
        <v>0</v>
      </c>
      <c r="AI1398" s="13">
        <v>0</v>
      </c>
      <c r="AJ1398" s="13">
        <v>0</v>
      </c>
      <c r="AK1398" s="13">
        <v>0</v>
      </c>
      <c r="AL1398" s="13">
        <v>0</v>
      </c>
      <c r="AM1398" s="13">
        <v>0</v>
      </c>
      <c r="AN1398" s="13">
        <v>0</v>
      </c>
      <c r="AO1398" s="13">
        <v>0</v>
      </c>
      <c r="AP1398" s="13">
        <v>0</v>
      </c>
      <c r="AQ1398" s="13">
        <v>4</v>
      </c>
      <c r="AR1398" s="13">
        <v>5</v>
      </c>
      <c r="AS1398" s="13">
        <v>0</v>
      </c>
      <c r="AT1398" s="13">
        <v>0</v>
      </c>
      <c r="AU1398" s="13">
        <v>1</v>
      </c>
      <c r="AV1398" s="13">
        <v>1</v>
      </c>
      <c r="AW1398" s="16">
        <f t="shared" si="388"/>
        <v>10</v>
      </c>
      <c r="AX1398" s="16">
        <v>18</v>
      </c>
      <c r="AY1398" s="10">
        <f t="shared" si="389"/>
        <v>28</v>
      </c>
      <c r="AZ1398" s="10">
        <f>SUM(Z1398:AK1398)</f>
        <v>0</v>
      </c>
      <c r="BA1398" s="10">
        <v>50</v>
      </c>
      <c r="BB1398" s="10">
        <f t="shared" si="390"/>
        <v>40</v>
      </c>
      <c r="BC1398" s="10">
        <f t="shared" si="391"/>
        <v>10</v>
      </c>
      <c r="BD1398" s="10">
        <f t="shared" si="392"/>
        <v>28</v>
      </c>
      <c r="BE1398" s="10">
        <f t="shared" si="404"/>
        <v>-10</v>
      </c>
      <c r="BF1398" s="2" t="s">
        <v>119</v>
      </c>
      <c r="BG1398" s="10">
        <f t="shared" si="393"/>
        <v>1.125</v>
      </c>
      <c r="BH1398" s="36" t="s">
        <v>118</v>
      </c>
      <c r="BI1398" s="39" t="str">
        <f t="shared" si="394"/>
        <v/>
      </c>
      <c r="BJ1398" s="39" t="str">
        <f t="shared" si="395"/>
        <v/>
      </c>
      <c r="BK1398" s="16">
        <f>SUM(AR1398:AX1398)</f>
        <v>35</v>
      </c>
      <c r="BL1398" s="10">
        <f>SUM(AL1398:AQ1398)</f>
        <v>4</v>
      </c>
      <c r="BM1398" s="12">
        <f t="shared" si="396"/>
        <v>1.25</v>
      </c>
      <c r="BN1398" s="12">
        <f t="shared" si="396"/>
        <v>0.14285714285714285</v>
      </c>
      <c r="BO1398" s="9">
        <f t="shared" si="397"/>
        <v>9</v>
      </c>
      <c r="BP1398" s="39" t="str">
        <f t="shared" si="398"/>
        <v/>
      </c>
      <c r="BQ1398" s="147"/>
      <c r="BR1398" s="9">
        <f t="shared" si="399"/>
        <v>0</v>
      </c>
      <c r="BS1398" s="9">
        <f t="shared" si="400"/>
        <v>0</v>
      </c>
      <c r="BT1398" s="9">
        <f t="shared" si="401"/>
        <v>0</v>
      </c>
      <c r="BU1398" s="9" t="str">
        <f>IFERROR(_xlfn.XLOOKUP(D1398,Sheet1!B:B,Sheet1!L:L),"")</f>
        <v/>
      </c>
      <c r="BV1398" s="9" t="e">
        <f>_xlfn.XLOOKUP(BU1398,Sheet1!S:S,Sheet1!T:T)</f>
        <v>#N/A</v>
      </c>
      <c r="BW1398" s="9" t="e">
        <f>_xlfn.XLOOKUP(D1398,Sheet1!B:B,Sheet1!M:M)</f>
        <v>#N/A</v>
      </c>
      <c r="BZ1398" s="108">
        <f t="shared" si="402"/>
        <v>18</v>
      </c>
      <c r="CB1398" s="12">
        <f>AW1398/AY1398</f>
        <v>0.35714285714285715</v>
      </c>
      <c r="CC1398" s="12">
        <f>AX1398/AY1398</f>
        <v>0.6428571428571429</v>
      </c>
      <c r="CG1398" s="1" t="str">
        <f>IF(BO1398&lt;80,"Below 80",
IF(BO1398&lt;=120,"80-120",
IF(BO1398&lt;=200,"&gt; 120-200",
IF(BO1398&lt;=300,"&gt;200-300",
IF(BO1398&lt;=500,"&gt;300-500",
"&gt;500")))))</f>
        <v>Below 80</v>
      </c>
      <c r="CH1398" s="1" t="str">
        <f>IFERROR(_xlfn.XLOOKUP(CG1398,Scenario!M:M,Scenario!N:N),"")</f>
        <v/>
      </c>
      <c r="CI1398" s="1" t="str">
        <f t="shared" si="403"/>
        <v>Yes</v>
      </c>
      <c r="CJ1398" s="75">
        <v>18</v>
      </c>
    </row>
    <row r="1399" spans="1:88" hidden="1">
      <c r="A1399" s="2">
        <v>1398</v>
      </c>
      <c r="B1399" s="2">
        <v>2025</v>
      </c>
      <c r="C1399" s="1">
        <v>0</v>
      </c>
      <c r="D1399" s="37" t="str">
        <v>001fw000007AgV3AAK</v>
      </c>
      <c r="E1399" s="37" t="str">
        <v>M/S KALINGA CONSTRUCTION SERVICES</v>
      </c>
      <c r="F1399" s="37" t="str">
        <v>ODISHA</v>
      </c>
      <c r="G1399" s="37" t="str">
        <v>KENDRAPARA</v>
      </c>
      <c r="H1399" s="37">
        <v>0</v>
      </c>
      <c r="I1399" s="37" t="str">
        <v>Niyati Udyog Private Limited</v>
      </c>
      <c r="J1399" s="37" t="str">
        <v>Bidyut Ranjan Mishra</v>
      </c>
      <c r="K1399" s="37">
        <v>0</v>
      </c>
      <c r="L1399" s="37" t="str">
        <v>C13293</v>
      </c>
      <c r="M1399" s="37" t="str">
        <v>Central</v>
      </c>
      <c r="N1399" s="2">
        <v>754211</v>
      </c>
      <c r="O1399" s="2" t="str">
        <v>21AAWFK5786B1Z3</v>
      </c>
      <c r="P1399" s="2">
        <v>8328866547</v>
      </c>
      <c r="Q1399" s="2" t="str">
        <v>Sep'25</v>
      </c>
      <c r="R1399" s="2">
        <v>2026</v>
      </c>
      <c r="S1399" s="1">
        <v>0</v>
      </c>
      <c r="T1399" s="2">
        <v>100</v>
      </c>
      <c r="U1399" s="12">
        <v>9.0333333333333325E-3</v>
      </c>
      <c r="V1399" s="1" t="str">
        <v>Challenger</v>
      </c>
      <c r="W1399" s="13">
        <v>0</v>
      </c>
      <c r="X1399" s="13">
        <v>0</v>
      </c>
      <c r="Y1399" s="13">
        <v>0</v>
      </c>
      <c r="Z1399" s="13">
        <v>0</v>
      </c>
      <c r="AA1399" s="13">
        <v>0</v>
      </c>
      <c r="AB1399" s="13">
        <v>0</v>
      </c>
      <c r="AC1399" s="13">
        <v>0</v>
      </c>
      <c r="AD1399" s="13">
        <v>0</v>
      </c>
      <c r="AE1399" s="13">
        <v>0</v>
      </c>
      <c r="AF1399" s="13">
        <v>0</v>
      </c>
      <c r="AG1399" s="13">
        <v>0</v>
      </c>
      <c r="AH1399" s="13">
        <v>0</v>
      </c>
      <c r="AI1399" s="13">
        <v>0</v>
      </c>
      <c r="AJ1399" s="13">
        <v>0</v>
      </c>
      <c r="AK1399" s="13">
        <v>0</v>
      </c>
      <c r="AL1399" s="13">
        <v>0</v>
      </c>
      <c r="AM1399" s="13">
        <v>0</v>
      </c>
      <c r="AN1399" s="13">
        <v>0</v>
      </c>
      <c r="AO1399" s="13">
        <v>0</v>
      </c>
      <c r="AP1399" s="13">
        <v>0</v>
      </c>
      <c r="AQ1399" s="13">
        <v>29.74</v>
      </c>
      <c r="AR1399" s="13">
        <v>0</v>
      </c>
      <c r="AS1399" s="13">
        <v>0</v>
      </c>
      <c r="AT1399" s="13">
        <v>2.71</v>
      </c>
      <c r="AU1399" s="13">
        <v>0</v>
      </c>
      <c r="AV1399" s="13">
        <v>0</v>
      </c>
      <c r="AW1399" s="16">
        <f t="shared" si="388"/>
        <v>32.449999999999996</v>
      </c>
      <c r="AX1399" s="16">
        <v>59.48</v>
      </c>
      <c r="AY1399" s="10">
        <f t="shared" si="389"/>
        <v>91.929999999999993</v>
      </c>
      <c r="AZ1399" s="10">
        <f>SUM(Z1399:AK1399)</f>
        <v>0</v>
      </c>
      <c r="BA1399" s="10">
        <v>60</v>
      </c>
      <c r="BB1399" s="10">
        <f t="shared" si="390"/>
        <v>27.550000000000004</v>
      </c>
      <c r="BC1399" s="10">
        <f t="shared" si="391"/>
        <v>6.8875000000000011</v>
      </c>
      <c r="BD1399" s="10">
        <f t="shared" si="392"/>
        <v>91.929999999999993</v>
      </c>
      <c r="BE1399" s="10">
        <f t="shared" si="404"/>
        <v>-32.449999999999996</v>
      </c>
      <c r="BF1399" s="2" t="s">
        <v>119</v>
      </c>
      <c r="BG1399" s="10">
        <f t="shared" si="393"/>
        <v>3.7174999999999998</v>
      </c>
      <c r="BH1399" s="36" t="s">
        <v>118</v>
      </c>
      <c r="BI1399" s="39" t="str">
        <f t="shared" si="394"/>
        <v/>
      </c>
      <c r="BJ1399" s="39" t="str">
        <f t="shared" si="395"/>
        <v/>
      </c>
      <c r="BK1399" s="16">
        <f>SUM(AR1399:AX1399)</f>
        <v>94.639999999999986</v>
      </c>
      <c r="BL1399" s="10">
        <f>SUM(AL1399:AQ1399)</f>
        <v>29.74</v>
      </c>
      <c r="BM1399" s="12">
        <f t="shared" si="396"/>
        <v>1.0294789513760469</v>
      </c>
      <c r="BN1399" s="12">
        <f t="shared" si="396"/>
        <v>0.32350701620798433</v>
      </c>
      <c r="BO1399" s="9">
        <f t="shared" si="397"/>
        <v>29.74</v>
      </c>
      <c r="BP1399" s="39" t="str">
        <f t="shared" si="398"/>
        <v/>
      </c>
      <c r="BQ1399" s="147"/>
      <c r="BR1399" s="9">
        <f t="shared" si="399"/>
        <v>0</v>
      </c>
      <c r="BS1399" s="9">
        <f t="shared" si="400"/>
        <v>0</v>
      </c>
      <c r="BT1399" s="9">
        <f t="shared" si="401"/>
        <v>0</v>
      </c>
      <c r="BU1399" s="9" t="str">
        <f>IFERROR(_xlfn.XLOOKUP(D1399,Sheet1!B:B,Sheet1!L:L),"")</f>
        <v/>
      </c>
      <c r="BV1399" s="9" t="e">
        <f>_xlfn.XLOOKUP(BU1399,Sheet1!S:S,Sheet1!T:T)</f>
        <v>#N/A</v>
      </c>
      <c r="BW1399" s="9" t="e">
        <f>_xlfn.XLOOKUP(D1399,Sheet1!B:B,Sheet1!M:M)</f>
        <v>#N/A</v>
      </c>
      <c r="BZ1399" s="108">
        <f t="shared" si="402"/>
        <v>59.48</v>
      </c>
      <c r="CB1399" s="12">
        <f>AW1399/AY1399</f>
        <v>0.35298596758403133</v>
      </c>
      <c r="CC1399" s="12">
        <f>AX1399/AY1399</f>
        <v>0.64701403241596867</v>
      </c>
      <c r="CG1399" s="1" t="str">
        <f>IF(BO1399&lt;80,"Below 80",
IF(BO1399&lt;=120,"80-120",
IF(BO1399&lt;=200,"&gt; 120-200",
IF(BO1399&lt;=300,"&gt;200-300",
IF(BO1399&lt;=500,"&gt;300-500",
"&gt;500")))))</f>
        <v>Below 80</v>
      </c>
      <c r="CH1399" s="1" t="str">
        <f>IFERROR(_xlfn.XLOOKUP(CG1399,Scenario!M:M,Scenario!N:N),"")</f>
        <v/>
      </c>
      <c r="CI1399" s="1" t="str">
        <f t="shared" si="403"/>
        <v>Yes</v>
      </c>
      <c r="CJ1399" s="75">
        <v>59.48</v>
      </c>
    </row>
    <row r="1400" spans="1:88" hidden="1">
      <c r="A1400" s="2">
        <v>1399</v>
      </c>
      <c r="B1400" s="2">
        <v>2025</v>
      </c>
      <c r="C1400" s="1">
        <v>0</v>
      </c>
      <c r="D1400" s="37" t="str">
        <v>001fw0000076MGMAA2</v>
      </c>
      <c r="E1400" s="37" t="str">
        <v>M/S VARDHMAN ISPAT UDYOG</v>
      </c>
      <c r="F1400" s="37" t="str">
        <v>UTTAR PRADESH</v>
      </c>
      <c r="G1400" s="37" t="str">
        <v>JHANSI</v>
      </c>
      <c r="H1400" s="37">
        <v>0</v>
      </c>
      <c r="I1400" s="37" t="str">
        <v>SHREE LAKSHMAN ROLLING MILL (INDIA) LLP</v>
      </c>
      <c r="J1400" s="37" t="str">
        <v>Ashutosh Shukla</v>
      </c>
      <c r="K1400" s="37">
        <v>0</v>
      </c>
      <c r="L1400" s="37" t="str">
        <v>C12815</v>
      </c>
      <c r="M1400" s="37" t="str">
        <v>North</v>
      </c>
      <c r="N1400" s="2">
        <v>284001</v>
      </c>
      <c r="O1400" s="2" t="str">
        <v>09AEKPJ4208D1ZQ</v>
      </c>
      <c r="P1400" s="2">
        <v>9415057110</v>
      </c>
      <c r="Q1400" s="2" t="str">
        <v>Sep'25</v>
      </c>
      <c r="R1400" s="2">
        <v>2026</v>
      </c>
      <c r="S1400" s="1">
        <v>0</v>
      </c>
      <c r="T1400" s="2">
        <v>100</v>
      </c>
      <c r="U1400" s="12">
        <v>0</v>
      </c>
      <c r="V1400" s="1" t="str">
        <v>Challenger</v>
      </c>
      <c r="W1400" s="13">
        <v>0</v>
      </c>
      <c r="X1400" s="13">
        <v>0</v>
      </c>
      <c r="Y1400" s="13">
        <v>0</v>
      </c>
      <c r="Z1400" s="13">
        <v>0</v>
      </c>
      <c r="AA1400" s="13">
        <v>0</v>
      </c>
      <c r="AB1400" s="13">
        <v>0</v>
      </c>
      <c r="AC1400" s="13">
        <v>0</v>
      </c>
      <c r="AD1400" s="13">
        <v>0</v>
      </c>
      <c r="AE1400" s="13">
        <v>0</v>
      </c>
      <c r="AF1400" s="13">
        <v>0</v>
      </c>
      <c r="AG1400" s="13">
        <v>0</v>
      </c>
      <c r="AH1400" s="13">
        <v>0</v>
      </c>
      <c r="AI1400" s="13">
        <v>0</v>
      </c>
      <c r="AJ1400" s="13">
        <v>0</v>
      </c>
      <c r="AK1400" s="13">
        <v>0</v>
      </c>
      <c r="AL1400" s="13">
        <v>0</v>
      </c>
      <c r="AM1400" s="13">
        <v>0</v>
      </c>
      <c r="AN1400" s="13">
        <v>0</v>
      </c>
      <c r="AO1400" s="13">
        <v>0</v>
      </c>
      <c r="AP1400" s="13">
        <v>0</v>
      </c>
      <c r="AQ1400" s="13">
        <v>24.8</v>
      </c>
      <c r="AR1400" s="13">
        <v>0</v>
      </c>
      <c r="AS1400" s="13">
        <v>0</v>
      </c>
      <c r="AT1400" s="13">
        <v>0</v>
      </c>
      <c r="AU1400" s="13">
        <v>0</v>
      </c>
      <c r="AV1400" s="13">
        <v>0</v>
      </c>
      <c r="AW1400" s="16">
        <f t="shared" si="388"/>
        <v>24.8</v>
      </c>
      <c r="AX1400" s="16">
        <v>49.6</v>
      </c>
      <c r="AY1400" s="10">
        <f t="shared" si="389"/>
        <v>74.400000000000006</v>
      </c>
      <c r="AZ1400" s="10">
        <f>SUM(Z1400:AK1400)</f>
        <v>0</v>
      </c>
      <c r="BA1400" s="10"/>
      <c r="BB1400" s="10">
        <f t="shared" si="390"/>
        <v>-24.8</v>
      </c>
      <c r="BC1400" s="10">
        <f t="shared" si="391"/>
        <v>-6.2</v>
      </c>
      <c r="BD1400" s="10">
        <f t="shared" si="392"/>
        <v>74.400000000000006</v>
      </c>
      <c r="BE1400" s="10">
        <f t="shared" si="404"/>
        <v>-24.8</v>
      </c>
      <c r="BF1400" s="2" t="s">
        <v>119</v>
      </c>
      <c r="BG1400" s="10">
        <f t="shared" si="393"/>
        <v>3.1</v>
      </c>
      <c r="BH1400" s="36" t="s">
        <v>118</v>
      </c>
      <c r="BI1400" s="39" t="str">
        <f t="shared" si="394"/>
        <v/>
      </c>
      <c r="BJ1400" s="39" t="str">
        <f t="shared" si="395"/>
        <v/>
      </c>
      <c r="BK1400" s="16">
        <f>SUM(AR1400:AX1400)</f>
        <v>74.400000000000006</v>
      </c>
      <c r="BL1400" s="10">
        <f>SUM(AL1400:AQ1400)</f>
        <v>24.8</v>
      </c>
      <c r="BM1400" s="12">
        <f t="shared" si="396"/>
        <v>1</v>
      </c>
      <c r="BN1400" s="12">
        <f t="shared" si="396"/>
        <v>0.33333333333333331</v>
      </c>
      <c r="BO1400" s="9">
        <f t="shared" si="397"/>
        <v>24.8</v>
      </c>
      <c r="BP1400" s="39" t="str">
        <f t="shared" si="398"/>
        <v/>
      </c>
      <c r="BQ1400" s="147"/>
      <c r="BR1400" s="9">
        <f t="shared" si="399"/>
        <v>0</v>
      </c>
      <c r="BS1400" s="9">
        <f t="shared" si="400"/>
        <v>0</v>
      </c>
      <c r="BT1400" s="9">
        <f t="shared" si="401"/>
        <v>0</v>
      </c>
      <c r="BU1400" s="9" t="str">
        <f>IFERROR(_xlfn.XLOOKUP(D1400,Sheet1!B:B,Sheet1!L:L),"")</f>
        <v/>
      </c>
      <c r="BV1400" s="9" t="e">
        <f>_xlfn.XLOOKUP(BU1400,Sheet1!S:S,Sheet1!T:T)</f>
        <v>#N/A</v>
      </c>
      <c r="BW1400" s="9" t="e">
        <f>_xlfn.XLOOKUP(D1400,Sheet1!B:B,Sheet1!M:M)</f>
        <v>#N/A</v>
      </c>
      <c r="BZ1400" s="108">
        <f t="shared" si="402"/>
        <v>49.600000000000009</v>
      </c>
      <c r="CB1400" s="12">
        <f>AW1400/AY1400</f>
        <v>0.33333333333333331</v>
      </c>
      <c r="CC1400" s="12">
        <f>AX1400/AY1400</f>
        <v>0.66666666666666663</v>
      </c>
      <c r="CG1400" s="1" t="str">
        <f>IF(BO1400&lt;80,"Below 80",
IF(BO1400&lt;=120,"80-120",
IF(BO1400&lt;=200,"&gt; 120-200",
IF(BO1400&lt;=300,"&gt;200-300",
IF(BO1400&lt;=500,"&gt;300-500",
"&gt;500")))))</f>
        <v>Below 80</v>
      </c>
      <c r="CH1400" s="1" t="str">
        <f>IFERROR(_xlfn.XLOOKUP(CG1400,Scenario!M:M,Scenario!N:N),"")</f>
        <v/>
      </c>
      <c r="CI1400" s="1" t="str">
        <f t="shared" si="403"/>
        <v>No</v>
      </c>
      <c r="CJ1400" s="75">
        <v>49.6</v>
      </c>
    </row>
    <row r="1401" spans="1:88" hidden="1">
      <c r="A1401" s="2">
        <v>1400</v>
      </c>
      <c r="B1401" s="2">
        <v>2025</v>
      </c>
      <c r="C1401" s="1">
        <v>0</v>
      </c>
      <c r="D1401" s="37" t="str">
        <v>0015g00001dJptUAAS</v>
      </c>
      <c r="E1401" s="37" t="str">
        <v>M/S AGARWAL STEEL</v>
      </c>
      <c r="F1401" s="37" t="str">
        <v>UTTARAKHAND</v>
      </c>
      <c r="G1401" s="37" t="str">
        <v>HARIDWAR</v>
      </c>
      <c r="H1401" s="37" t="str">
        <v>Roorkee</v>
      </c>
      <c r="I1401" s="37" t="str">
        <v>SHIVA SALES INDIA CORPORATION</v>
      </c>
      <c r="J1401" s="37" t="str">
        <v>Ravi Kumar</v>
      </c>
      <c r="K1401" s="37">
        <v>0</v>
      </c>
      <c r="L1401" s="37" t="str">
        <v>C12821</v>
      </c>
      <c r="M1401" s="37" t="str">
        <v>North</v>
      </c>
      <c r="N1401" s="2">
        <v>247667</v>
      </c>
      <c r="O1401" s="2" t="str">
        <v>05AAXFA8050B1ZJ</v>
      </c>
      <c r="P1401" s="2">
        <v>9760031153</v>
      </c>
      <c r="Q1401" s="2" t="str">
        <v>Sep'25</v>
      </c>
      <c r="R1401" s="2">
        <v>2026</v>
      </c>
      <c r="S1401" s="1">
        <v>0</v>
      </c>
      <c r="T1401" s="2">
        <v>200</v>
      </c>
      <c r="U1401" s="12">
        <v>5.5833333333333332E-2</v>
      </c>
      <c r="V1401" s="1" t="str">
        <v>Challenger</v>
      </c>
      <c r="W1401" s="13">
        <v>0</v>
      </c>
      <c r="X1401" s="13">
        <v>0</v>
      </c>
      <c r="Y1401" s="13">
        <v>0</v>
      </c>
      <c r="Z1401" s="13">
        <v>0</v>
      </c>
      <c r="AA1401" s="13">
        <v>0</v>
      </c>
      <c r="AB1401" s="13">
        <v>0</v>
      </c>
      <c r="AC1401" s="13">
        <v>0</v>
      </c>
      <c r="AD1401" s="13">
        <v>0</v>
      </c>
      <c r="AE1401" s="13">
        <v>0</v>
      </c>
      <c r="AF1401" s="13">
        <v>0</v>
      </c>
      <c r="AG1401" s="13">
        <v>0</v>
      </c>
      <c r="AH1401" s="13">
        <v>0</v>
      </c>
      <c r="AI1401" s="13">
        <v>0</v>
      </c>
      <c r="AJ1401" s="13">
        <v>0</v>
      </c>
      <c r="AK1401" s="13">
        <v>0</v>
      </c>
      <c r="AL1401" s="13">
        <v>0</v>
      </c>
      <c r="AM1401" s="13">
        <v>0</v>
      </c>
      <c r="AN1401" s="13">
        <v>0</v>
      </c>
      <c r="AO1401" s="13">
        <v>0</v>
      </c>
      <c r="AP1401" s="13">
        <v>0</v>
      </c>
      <c r="AQ1401" s="13">
        <v>12</v>
      </c>
      <c r="AR1401" s="13">
        <v>2.2999999999999998</v>
      </c>
      <c r="AS1401" s="13">
        <v>12</v>
      </c>
      <c r="AT1401" s="13">
        <v>0</v>
      </c>
      <c r="AU1401" s="13">
        <v>22</v>
      </c>
      <c r="AV1401" s="13">
        <v>11.5</v>
      </c>
      <c r="AW1401" s="16">
        <f t="shared" si="388"/>
        <v>48.3</v>
      </c>
      <c r="AX1401" s="16">
        <v>28.6</v>
      </c>
      <c r="AY1401" s="10">
        <f t="shared" si="389"/>
        <v>76.900000000000006</v>
      </c>
      <c r="AZ1401" s="10">
        <f>SUM(Z1401:AK1401)</f>
        <v>0</v>
      </c>
      <c r="BA1401" s="10">
        <v>30</v>
      </c>
      <c r="BB1401" s="10">
        <f t="shared" si="390"/>
        <v>-18.299999999999997</v>
      </c>
      <c r="BC1401" s="10">
        <f t="shared" si="391"/>
        <v>-4.5749999999999993</v>
      </c>
      <c r="BD1401" s="10">
        <f t="shared" si="392"/>
        <v>76.900000000000006</v>
      </c>
      <c r="BE1401" s="10">
        <f t="shared" si="404"/>
        <v>-48.3</v>
      </c>
      <c r="BF1401" s="2" t="s">
        <v>119</v>
      </c>
      <c r="BG1401" s="10">
        <f t="shared" si="393"/>
        <v>3.2875000000000001</v>
      </c>
      <c r="BH1401" s="36" t="s">
        <v>118</v>
      </c>
      <c r="BI1401" s="39" t="str">
        <f t="shared" si="394"/>
        <v/>
      </c>
      <c r="BJ1401" s="39" t="str">
        <f t="shared" si="395"/>
        <v/>
      </c>
      <c r="BK1401" s="16">
        <f>SUM(AR1401:AX1401)</f>
        <v>124.69999999999999</v>
      </c>
      <c r="BL1401" s="10">
        <f>SUM(AL1401:AQ1401)</f>
        <v>12</v>
      </c>
      <c r="BM1401" s="12">
        <f t="shared" si="396"/>
        <v>1.6215864759427825</v>
      </c>
      <c r="BN1401" s="12">
        <f t="shared" si="396"/>
        <v>0.15604681404421325</v>
      </c>
      <c r="BO1401" s="9">
        <f t="shared" si="397"/>
        <v>26.3</v>
      </c>
      <c r="BP1401" s="39" t="str">
        <f t="shared" si="398"/>
        <v/>
      </c>
      <c r="BQ1401" s="147" t="s">
        <v>215</v>
      </c>
      <c r="BR1401" s="9">
        <f t="shared" si="399"/>
        <v>0</v>
      </c>
      <c r="BS1401" s="9">
        <f t="shared" si="400"/>
        <v>0</v>
      </c>
      <c r="BT1401" s="9">
        <f t="shared" si="401"/>
        <v>0</v>
      </c>
      <c r="BU1401" s="9" t="str">
        <f>IFERROR(_xlfn.XLOOKUP(D1401,Sheet1!B:B,Sheet1!L:L),"")</f>
        <v/>
      </c>
      <c r="BV1401" s="9" t="e">
        <f>_xlfn.XLOOKUP(BU1401,Sheet1!S:S,Sheet1!T:T)</f>
        <v>#N/A</v>
      </c>
      <c r="BW1401" s="9" t="e">
        <f>_xlfn.XLOOKUP(D1401,Sheet1!B:B,Sheet1!M:M)</f>
        <v>#N/A</v>
      </c>
      <c r="BZ1401" s="108">
        <f t="shared" si="402"/>
        <v>28.600000000000009</v>
      </c>
      <c r="CB1401" s="12">
        <f>AW1401/AY1401</f>
        <v>0.62808842652795827</v>
      </c>
      <c r="CC1401" s="12">
        <f>AX1401/AY1401</f>
        <v>0.37191157347204162</v>
      </c>
      <c r="CG1401" s="1" t="str">
        <f>IF(BO1401&lt;80,"Below 80",
IF(BO1401&lt;=120,"80-120",
IF(BO1401&lt;=200,"&gt; 120-200",
IF(BO1401&lt;=300,"&gt;200-300",
IF(BO1401&lt;=500,"&gt;300-500",
"&gt;500")))))</f>
        <v>Below 80</v>
      </c>
      <c r="CH1401" s="1" t="str">
        <f>IFERROR(_xlfn.XLOOKUP(CG1401,Scenario!M:M,Scenario!N:N),"")</f>
        <v/>
      </c>
      <c r="CI1401" s="1" t="str">
        <f t="shared" si="403"/>
        <v>Yes</v>
      </c>
      <c r="CJ1401" s="75">
        <v>16.600000000000001</v>
      </c>
    </row>
    <row r="1402" spans="1:88" hidden="1">
      <c r="A1402" s="2">
        <v>1401</v>
      </c>
      <c r="B1402" s="2">
        <v>2025</v>
      </c>
      <c r="C1402" s="1">
        <v>0</v>
      </c>
      <c r="D1402" s="37" t="str">
        <v>001fw000001cc5MAAQ</v>
      </c>
      <c r="E1402" s="37" t="str">
        <v>MAA MANGALCHANDI HARDWARE</v>
      </c>
      <c r="F1402" s="37" t="str">
        <v>WEST BENGAL</v>
      </c>
      <c r="G1402" s="37" t="str">
        <v>MALDAH</v>
      </c>
      <c r="H1402" s="37">
        <v>0</v>
      </c>
      <c r="I1402" s="37" t="str">
        <v>MAHESHWARI TRADERS</v>
      </c>
      <c r="J1402" s="37" t="str">
        <v>Partha Mondal</v>
      </c>
      <c r="K1402" s="37">
        <v>0</v>
      </c>
      <c r="L1402" s="37" t="str">
        <v>001J100000Vo7AiIAJ</v>
      </c>
      <c r="M1402" s="37" t="str">
        <v>East</v>
      </c>
      <c r="N1402" s="2">
        <v>732142</v>
      </c>
      <c r="O1402" s="2" t="str">
        <v>19AKQPS1037B1Z4</v>
      </c>
      <c r="P1402" s="2">
        <v>7384215533</v>
      </c>
      <c r="Q1402" s="2" t="str">
        <v>Sep'25</v>
      </c>
      <c r="R1402" s="2">
        <v>2026</v>
      </c>
      <c r="S1402" s="1">
        <v>0</v>
      </c>
      <c r="T1402" s="2">
        <v>110</v>
      </c>
      <c r="U1402" s="12">
        <v>0</v>
      </c>
      <c r="V1402" s="1" t="str">
        <v>Challenger</v>
      </c>
      <c r="W1402" s="13">
        <v>0</v>
      </c>
      <c r="X1402" s="13">
        <v>0</v>
      </c>
      <c r="Y1402" s="13">
        <v>0</v>
      </c>
      <c r="Z1402" s="13">
        <v>0</v>
      </c>
      <c r="AA1402" s="13">
        <v>0</v>
      </c>
      <c r="AB1402" s="13">
        <v>0</v>
      </c>
      <c r="AC1402" s="13">
        <v>0</v>
      </c>
      <c r="AD1402" s="13">
        <v>0</v>
      </c>
      <c r="AE1402" s="13">
        <v>0</v>
      </c>
      <c r="AF1402" s="13">
        <v>0</v>
      </c>
      <c r="AG1402" s="13">
        <v>0</v>
      </c>
      <c r="AH1402" s="13">
        <v>0</v>
      </c>
      <c r="AI1402" s="13">
        <v>0</v>
      </c>
      <c r="AJ1402" s="13">
        <v>0</v>
      </c>
      <c r="AK1402" s="13">
        <v>0</v>
      </c>
      <c r="AL1402" s="13">
        <v>0</v>
      </c>
      <c r="AM1402" s="13">
        <v>0</v>
      </c>
      <c r="AN1402" s="13">
        <v>0</v>
      </c>
      <c r="AO1402" s="13">
        <v>0</v>
      </c>
      <c r="AP1402" s="13">
        <v>0</v>
      </c>
      <c r="AQ1402" s="13">
        <v>10.15</v>
      </c>
      <c r="AR1402" s="13">
        <v>0</v>
      </c>
      <c r="AS1402" s="13">
        <v>0</v>
      </c>
      <c r="AT1402" s="13">
        <v>0</v>
      </c>
      <c r="AU1402" s="13">
        <v>0</v>
      </c>
      <c r="AV1402" s="13">
        <v>0</v>
      </c>
      <c r="AW1402" s="16">
        <f t="shared" si="388"/>
        <v>10.15</v>
      </c>
      <c r="AX1402" s="16">
        <v>20.3</v>
      </c>
      <c r="AY1402" s="10">
        <f t="shared" si="389"/>
        <v>30.450000000000003</v>
      </c>
      <c r="AZ1402" s="10">
        <f>SUM(Z1402:AK1402)</f>
        <v>0</v>
      </c>
      <c r="BA1402" s="10">
        <v>10</v>
      </c>
      <c r="BB1402" s="10">
        <f t="shared" si="390"/>
        <v>-0.15000000000000036</v>
      </c>
      <c r="BC1402" s="10">
        <f t="shared" si="391"/>
        <v>-3.7500000000000089E-2</v>
      </c>
      <c r="BD1402" s="10">
        <f t="shared" si="392"/>
        <v>30.450000000000003</v>
      </c>
      <c r="BE1402" s="10">
        <f t="shared" si="404"/>
        <v>-10.15</v>
      </c>
      <c r="BF1402" s="2" t="s">
        <v>119</v>
      </c>
      <c r="BG1402" s="10">
        <f t="shared" si="393"/>
        <v>1.26875</v>
      </c>
      <c r="BH1402" s="36" t="s">
        <v>118</v>
      </c>
      <c r="BI1402" s="39" t="str">
        <f t="shared" si="394"/>
        <v/>
      </c>
      <c r="BJ1402" s="39" t="str">
        <f t="shared" si="395"/>
        <v/>
      </c>
      <c r="BK1402" s="16">
        <f>SUM(AR1402:AX1402)</f>
        <v>30.450000000000003</v>
      </c>
      <c r="BL1402" s="10">
        <f>SUM(AL1402:AQ1402)</f>
        <v>10.15</v>
      </c>
      <c r="BM1402" s="12">
        <f t="shared" si="396"/>
        <v>1</v>
      </c>
      <c r="BN1402" s="12">
        <f t="shared" si="396"/>
        <v>0.33333333333333331</v>
      </c>
      <c r="BO1402" s="9">
        <f t="shared" si="397"/>
        <v>10.15</v>
      </c>
      <c r="BP1402" s="39" t="str">
        <f t="shared" si="398"/>
        <v/>
      </c>
      <c r="BQ1402" s="147"/>
      <c r="BR1402" s="9">
        <f t="shared" si="399"/>
        <v>0</v>
      </c>
      <c r="BS1402" s="9">
        <f t="shared" si="400"/>
        <v>0</v>
      </c>
      <c r="BT1402" s="9">
        <f t="shared" si="401"/>
        <v>0</v>
      </c>
      <c r="BU1402" s="9" t="str">
        <f>IFERROR(_xlfn.XLOOKUP(D1402,Sheet1!B:B,Sheet1!L:L),"")</f>
        <v/>
      </c>
      <c r="BV1402" s="9" t="e">
        <f>_xlfn.XLOOKUP(BU1402,Sheet1!S:S,Sheet1!T:T)</f>
        <v>#N/A</v>
      </c>
      <c r="BW1402" s="9" t="e">
        <f>_xlfn.XLOOKUP(D1402,Sheet1!B:B,Sheet1!M:M)</f>
        <v>#N/A</v>
      </c>
      <c r="BZ1402" s="108">
        <f t="shared" si="402"/>
        <v>20.300000000000004</v>
      </c>
      <c r="CB1402" s="12">
        <f>AW1402/AY1402</f>
        <v>0.33333333333333331</v>
      </c>
      <c r="CC1402" s="12">
        <f>AX1402/AY1402</f>
        <v>0.66666666666666663</v>
      </c>
      <c r="CG1402" s="1" t="str">
        <f>IF(BO1402&lt;80,"Below 80",
IF(BO1402&lt;=120,"80-120",
IF(BO1402&lt;=200,"&gt; 120-200",
IF(BO1402&lt;=300,"&gt;200-300",
IF(BO1402&lt;=500,"&gt;300-500",
"&gt;500")))))</f>
        <v>Below 80</v>
      </c>
      <c r="CH1402" s="1" t="str">
        <f>IFERROR(_xlfn.XLOOKUP(CG1402,Scenario!M:M,Scenario!N:N),"")</f>
        <v/>
      </c>
      <c r="CI1402" s="1" t="str">
        <f t="shared" si="403"/>
        <v>Yes</v>
      </c>
      <c r="CJ1402" s="75">
        <v>20.3</v>
      </c>
    </row>
    <row r="1403" spans="1:88" hidden="1">
      <c r="A1403" s="2">
        <v>1402</v>
      </c>
      <c r="B1403" s="2">
        <v>2025</v>
      </c>
      <c r="C1403" s="1">
        <v>0</v>
      </c>
      <c r="D1403" s="37" t="str">
        <v>0015g00001UBHjuAAH</v>
      </c>
      <c r="E1403" s="37" t="str">
        <v>Shiv building trading</v>
      </c>
      <c r="F1403" s="37" t="str">
        <v>HARYANA</v>
      </c>
      <c r="G1403" s="37" t="str">
        <v>GURUGRAM</v>
      </c>
      <c r="H1403" s="37" t="str">
        <v>Arjun Nagar</v>
      </c>
      <c r="I1403" s="37" t="str">
        <v>NIKUNJ UDYOG</v>
      </c>
      <c r="J1403" s="37" t="str">
        <v>Shiv Shankar Sharma</v>
      </c>
      <c r="K1403" s="37">
        <v>0</v>
      </c>
      <c r="L1403" s="37" t="str">
        <v>C12828</v>
      </c>
      <c r="M1403" s="37" t="str">
        <v>North</v>
      </c>
      <c r="N1403" s="2">
        <v>122001</v>
      </c>
      <c r="O1403" s="2">
        <v>0</v>
      </c>
      <c r="P1403" s="2">
        <v>8800995641</v>
      </c>
      <c r="Q1403" s="2" t="str">
        <v>Sep'25</v>
      </c>
      <c r="R1403" s="2">
        <v>2026</v>
      </c>
      <c r="S1403" s="1">
        <v>0</v>
      </c>
      <c r="T1403" s="2" t="str">
        <v/>
      </c>
      <c r="U1403" s="12">
        <v>0</v>
      </c>
      <c r="V1403" s="1" t="str">
        <v>Potential Not updated</v>
      </c>
      <c r="W1403" s="13">
        <v>0</v>
      </c>
      <c r="X1403" s="13">
        <v>0</v>
      </c>
      <c r="Y1403" s="13">
        <v>0</v>
      </c>
      <c r="Z1403" s="13">
        <v>0</v>
      </c>
      <c r="AA1403" s="13">
        <v>0</v>
      </c>
      <c r="AB1403" s="13">
        <v>0</v>
      </c>
      <c r="AC1403" s="13">
        <v>0</v>
      </c>
      <c r="AD1403" s="13">
        <v>0</v>
      </c>
      <c r="AE1403" s="13">
        <v>0</v>
      </c>
      <c r="AF1403" s="13">
        <v>0</v>
      </c>
      <c r="AG1403" s="13">
        <v>0</v>
      </c>
      <c r="AH1403" s="13">
        <v>0</v>
      </c>
      <c r="AI1403" s="13">
        <v>0</v>
      </c>
      <c r="AJ1403" s="13">
        <v>0</v>
      </c>
      <c r="AK1403" s="13">
        <v>0</v>
      </c>
      <c r="AL1403" s="13">
        <v>0</v>
      </c>
      <c r="AM1403" s="13">
        <v>0</v>
      </c>
      <c r="AN1403" s="13">
        <v>0</v>
      </c>
      <c r="AO1403" s="13">
        <v>0</v>
      </c>
      <c r="AP1403" s="13">
        <v>0</v>
      </c>
      <c r="AQ1403" s="13">
        <v>2</v>
      </c>
      <c r="AR1403" s="13">
        <v>0</v>
      </c>
      <c r="AS1403" s="13">
        <v>0</v>
      </c>
      <c r="AT1403" s="13">
        <v>0</v>
      </c>
      <c r="AU1403" s="13">
        <v>0</v>
      </c>
      <c r="AV1403" s="13">
        <v>0</v>
      </c>
      <c r="AW1403" s="16">
        <f t="shared" si="388"/>
        <v>2</v>
      </c>
      <c r="AX1403" s="16">
        <v>4</v>
      </c>
      <c r="AY1403" s="10">
        <f t="shared" si="389"/>
        <v>6</v>
      </c>
      <c r="AZ1403" s="10">
        <f>SUM(Z1403:AK1403)</f>
        <v>0</v>
      </c>
      <c r="BA1403" s="10">
        <v>2</v>
      </c>
      <c r="BB1403" s="10">
        <f t="shared" si="390"/>
        <v>0</v>
      </c>
      <c r="BC1403" s="10">
        <f t="shared" si="391"/>
        <v>0</v>
      </c>
      <c r="BD1403" s="10">
        <f t="shared" si="392"/>
        <v>6</v>
      </c>
      <c r="BE1403" s="10">
        <f t="shared" si="404"/>
        <v>-2</v>
      </c>
      <c r="BF1403" s="2" t="s">
        <v>119</v>
      </c>
      <c r="BG1403" s="10">
        <f t="shared" si="393"/>
        <v>0.25</v>
      </c>
      <c r="BH1403" s="36" t="s">
        <v>118</v>
      </c>
      <c r="BI1403" s="39" t="str">
        <f t="shared" si="394"/>
        <v/>
      </c>
      <c r="BJ1403" s="39" t="str">
        <f t="shared" si="395"/>
        <v/>
      </c>
      <c r="BK1403" s="16">
        <f>SUM(AR1403:AX1403)</f>
        <v>6</v>
      </c>
      <c r="BL1403" s="10">
        <f>SUM(AL1403:AQ1403)</f>
        <v>2</v>
      </c>
      <c r="BM1403" s="12">
        <f t="shared" si="396"/>
        <v>1</v>
      </c>
      <c r="BN1403" s="12">
        <f t="shared" si="396"/>
        <v>0.33333333333333331</v>
      </c>
      <c r="BO1403" s="9">
        <f t="shared" si="397"/>
        <v>2</v>
      </c>
      <c r="BP1403" s="39" t="str">
        <f t="shared" si="398"/>
        <v/>
      </c>
      <c r="BQ1403" s="147"/>
      <c r="BR1403" s="9">
        <f t="shared" si="399"/>
        <v>0</v>
      </c>
      <c r="BS1403" s="9">
        <f t="shared" si="400"/>
        <v>0</v>
      </c>
      <c r="BT1403" s="9">
        <f t="shared" si="401"/>
        <v>0</v>
      </c>
      <c r="BU1403" s="9" t="str">
        <f>IFERROR(_xlfn.XLOOKUP(D1403,Sheet1!B:B,Sheet1!L:L),"")</f>
        <v/>
      </c>
      <c r="BV1403" s="9" t="e">
        <f>_xlfn.XLOOKUP(BU1403,Sheet1!S:S,Sheet1!T:T)</f>
        <v>#N/A</v>
      </c>
      <c r="BW1403" s="9" t="e">
        <f>_xlfn.XLOOKUP(D1403,Sheet1!B:B,Sheet1!M:M)</f>
        <v>#N/A</v>
      </c>
      <c r="BZ1403" s="108">
        <f t="shared" si="402"/>
        <v>4</v>
      </c>
      <c r="CB1403" s="12">
        <f>AW1403/AY1403</f>
        <v>0.33333333333333331</v>
      </c>
      <c r="CC1403" s="12">
        <f>AX1403/AY1403</f>
        <v>0.66666666666666663</v>
      </c>
      <c r="CG1403" s="1" t="str">
        <f>IF(BO1403&lt;80,"Below 80",
IF(BO1403&lt;=120,"80-120",
IF(BO1403&lt;=200,"&gt; 120-200",
IF(BO1403&lt;=300,"&gt;200-300",
IF(BO1403&lt;=500,"&gt;300-500",
"&gt;500")))))</f>
        <v>Below 80</v>
      </c>
      <c r="CH1403" s="1" t="str">
        <f>IFERROR(_xlfn.XLOOKUP(CG1403,Scenario!M:M,Scenario!N:N),"")</f>
        <v/>
      </c>
      <c r="CI1403" s="1" t="str">
        <f t="shared" si="403"/>
        <v>Yes</v>
      </c>
      <c r="CJ1403" s="75">
        <v>4</v>
      </c>
    </row>
    <row r="1404" spans="1:88" hidden="1">
      <c r="A1404" s="2">
        <v>1403</v>
      </c>
      <c r="B1404" s="2">
        <v>2025</v>
      </c>
      <c r="C1404" s="1">
        <v>0</v>
      </c>
      <c r="D1404" s="37" t="str">
        <v>0015g00001f6kEyAAI</v>
      </c>
      <c r="E1404" s="37" t="str">
        <v>Sanjay Kumar Bijay Kumar</v>
      </c>
      <c r="F1404" s="37" t="str">
        <v>ODISHA</v>
      </c>
      <c r="G1404" s="37" t="str">
        <v>KHORDHA</v>
      </c>
      <c r="H1404" s="37" t="str">
        <v>Bhubaneswar</v>
      </c>
      <c r="I1404" s="37" t="str">
        <v>Niyati Udyog Private Limited</v>
      </c>
      <c r="J1404" s="37" t="str">
        <v>Bidyut Ranjan Mishra</v>
      </c>
      <c r="K1404" s="37">
        <v>0</v>
      </c>
      <c r="L1404" s="37" t="str">
        <v>C13293</v>
      </c>
      <c r="M1404" s="37" t="str">
        <v>Central</v>
      </c>
      <c r="N1404" s="2">
        <v>751003</v>
      </c>
      <c r="O1404" s="2" t="str">
        <v>21AATFS3658P1ZE</v>
      </c>
      <c r="P1404" s="2">
        <v>9437055410</v>
      </c>
      <c r="Q1404" s="2" t="str">
        <v>Sep'25</v>
      </c>
      <c r="R1404" s="2">
        <v>2026</v>
      </c>
      <c r="S1404" s="1">
        <v>0</v>
      </c>
      <c r="T1404" s="2">
        <v>1000</v>
      </c>
      <c r="U1404" s="12">
        <v>6.6666666666666664E-4</v>
      </c>
      <c r="V1404" s="1" t="str">
        <v>Alien</v>
      </c>
      <c r="W1404" s="13">
        <v>0</v>
      </c>
      <c r="X1404" s="13">
        <v>0</v>
      </c>
      <c r="Y1404" s="13">
        <v>0</v>
      </c>
      <c r="Z1404" s="13">
        <v>0</v>
      </c>
      <c r="AA1404" s="13">
        <v>0</v>
      </c>
      <c r="AB1404" s="13">
        <v>0</v>
      </c>
      <c r="AC1404" s="13">
        <v>0</v>
      </c>
      <c r="AD1404" s="13">
        <v>0</v>
      </c>
      <c r="AE1404" s="13">
        <v>0</v>
      </c>
      <c r="AF1404" s="13">
        <v>0</v>
      </c>
      <c r="AG1404" s="13">
        <v>0</v>
      </c>
      <c r="AH1404" s="13">
        <v>0</v>
      </c>
      <c r="AI1404" s="13">
        <v>0</v>
      </c>
      <c r="AJ1404" s="13">
        <v>0</v>
      </c>
      <c r="AK1404" s="13">
        <v>0</v>
      </c>
      <c r="AL1404" s="13">
        <v>0</v>
      </c>
      <c r="AM1404" s="13">
        <v>0</v>
      </c>
      <c r="AN1404" s="13">
        <v>0</v>
      </c>
      <c r="AO1404" s="13">
        <v>0</v>
      </c>
      <c r="AP1404" s="13">
        <v>0</v>
      </c>
      <c r="AQ1404" s="13">
        <v>2.06</v>
      </c>
      <c r="AR1404" s="13">
        <v>0</v>
      </c>
      <c r="AS1404" s="13">
        <v>7.09</v>
      </c>
      <c r="AT1404" s="13">
        <v>0</v>
      </c>
      <c r="AU1404" s="13">
        <v>2</v>
      </c>
      <c r="AV1404" s="13">
        <v>0</v>
      </c>
      <c r="AW1404" s="16">
        <f t="shared" si="388"/>
        <v>11.15</v>
      </c>
      <c r="AX1404" s="16">
        <v>4.12</v>
      </c>
      <c r="AY1404" s="10">
        <f t="shared" si="389"/>
        <v>15.27</v>
      </c>
      <c r="AZ1404" s="10">
        <f>SUM(Z1404:AK1404)</f>
        <v>0</v>
      </c>
      <c r="BA1404" s="10">
        <v>30</v>
      </c>
      <c r="BB1404" s="10">
        <f t="shared" si="390"/>
        <v>18.850000000000001</v>
      </c>
      <c r="BC1404" s="10">
        <f t="shared" si="391"/>
        <v>4.7125000000000004</v>
      </c>
      <c r="BD1404" s="10">
        <f t="shared" si="392"/>
        <v>15.27</v>
      </c>
      <c r="BE1404" s="10">
        <f t="shared" si="404"/>
        <v>-11.15</v>
      </c>
      <c r="BF1404" s="2" t="s">
        <v>119</v>
      </c>
      <c r="BG1404" s="10">
        <f t="shared" si="393"/>
        <v>1.14375</v>
      </c>
      <c r="BH1404" s="36" t="s">
        <v>118</v>
      </c>
      <c r="BI1404" s="39" t="str">
        <f t="shared" si="394"/>
        <v/>
      </c>
      <c r="BJ1404" s="39" t="str">
        <f t="shared" si="395"/>
        <v/>
      </c>
      <c r="BK1404" s="16">
        <f>SUM(AR1404:AX1404)</f>
        <v>24.360000000000003</v>
      </c>
      <c r="BL1404" s="10">
        <f>SUM(AL1404:AQ1404)</f>
        <v>2.06</v>
      </c>
      <c r="BM1404" s="12">
        <f t="shared" si="396"/>
        <v>1.595284872298625</v>
      </c>
      <c r="BN1404" s="12">
        <f t="shared" si="396"/>
        <v>0.1349050425671251</v>
      </c>
      <c r="BO1404" s="9">
        <f t="shared" si="397"/>
        <v>9.15</v>
      </c>
      <c r="BP1404" s="39" t="str">
        <f t="shared" si="398"/>
        <v/>
      </c>
      <c r="BQ1404" s="147"/>
      <c r="BR1404" s="9">
        <f t="shared" si="399"/>
        <v>0</v>
      </c>
      <c r="BS1404" s="9">
        <f t="shared" si="400"/>
        <v>0</v>
      </c>
      <c r="BT1404" s="9">
        <f t="shared" si="401"/>
        <v>0</v>
      </c>
      <c r="BU1404" s="9" t="str">
        <f>IFERROR(_xlfn.XLOOKUP(D1404,Sheet1!B:B,Sheet1!L:L),"")</f>
        <v/>
      </c>
      <c r="BV1404" s="9" t="e">
        <f>_xlfn.XLOOKUP(BU1404,Sheet1!S:S,Sheet1!T:T)</f>
        <v>#N/A</v>
      </c>
      <c r="BW1404" s="9" t="e">
        <f>_xlfn.XLOOKUP(D1404,Sheet1!B:B,Sheet1!M:M)</f>
        <v>#N/A</v>
      </c>
      <c r="BZ1404" s="108">
        <f t="shared" si="402"/>
        <v>4.1199999999999992</v>
      </c>
      <c r="CB1404" s="12">
        <f>AW1404/AY1404</f>
        <v>0.73018991486574991</v>
      </c>
      <c r="CC1404" s="12">
        <f>AX1404/AY1404</f>
        <v>0.2698100851342502</v>
      </c>
      <c r="CG1404" s="1" t="str">
        <f>IF(BO1404&lt;80,"Below 80",
IF(BO1404&lt;=120,"80-120",
IF(BO1404&lt;=200,"&gt; 120-200",
IF(BO1404&lt;=300,"&gt;200-300",
IF(BO1404&lt;=500,"&gt;300-500",
"&gt;500")))))</f>
        <v>Below 80</v>
      </c>
      <c r="CH1404" s="1" t="str">
        <f>IFERROR(_xlfn.XLOOKUP(CG1404,Scenario!M:M,Scenario!N:N),"")</f>
        <v/>
      </c>
      <c r="CI1404" s="1" t="str">
        <f t="shared" si="403"/>
        <v>Yes</v>
      </c>
      <c r="CJ1404" s="75">
        <v>-2.9699999999999998</v>
      </c>
    </row>
    <row r="1405" spans="1:88" hidden="1">
      <c r="A1405" s="2">
        <v>1404</v>
      </c>
      <c r="B1405" s="2">
        <v>2025</v>
      </c>
      <c r="C1405" s="1">
        <v>0</v>
      </c>
      <c r="D1405" s="37" t="str">
        <v>001J100000VmuSaIAJ</v>
      </c>
      <c r="E1405" s="37" t="str">
        <v>SUDHA DEVI</v>
      </c>
      <c r="F1405" s="37" t="str">
        <v>JHARKHAND</v>
      </c>
      <c r="G1405" s="37" t="str">
        <v>JAMTARA</v>
      </c>
      <c r="H1405" s="37">
        <v>0</v>
      </c>
      <c r="I1405" s="37" t="str">
        <v>TIRUPATI SALES</v>
      </c>
      <c r="J1405" s="37" t="str">
        <v>Debjyoti Lahiri</v>
      </c>
      <c r="K1405" s="37">
        <v>0</v>
      </c>
      <c r="L1405" s="37" t="str">
        <v>001J100000HllhOIAT</v>
      </c>
      <c r="M1405" s="37" t="str">
        <v>East</v>
      </c>
      <c r="N1405" s="2">
        <v>814166</v>
      </c>
      <c r="O1405" s="2" t="str">
        <v>20BGCPD8115J1ZW</v>
      </c>
      <c r="P1405" s="2">
        <v>9113787128</v>
      </c>
      <c r="Q1405" s="2" t="str">
        <v>Sep'25</v>
      </c>
      <c r="R1405" s="2">
        <v>2026</v>
      </c>
      <c r="S1405" s="1">
        <v>0</v>
      </c>
      <c r="T1405" s="2">
        <v>170</v>
      </c>
      <c r="U1405" s="12">
        <v>0</v>
      </c>
      <c r="V1405" s="1" t="str">
        <v>Challenger</v>
      </c>
      <c r="W1405" s="13">
        <v>0</v>
      </c>
      <c r="X1405" s="13">
        <v>0</v>
      </c>
      <c r="Y1405" s="13">
        <v>0</v>
      </c>
      <c r="Z1405" s="13">
        <v>0</v>
      </c>
      <c r="AA1405" s="13">
        <v>0</v>
      </c>
      <c r="AB1405" s="13">
        <v>0</v>
      </c>
      <c r="AC1405" s="13">
        <v>0</v>
      </c>
      <c r="AD1405" s="13">
        <v>0</v>
      </c>
      <c r="AE1405" s="13">
        <v>0</v>
      </c>
      <c r="AF1405" s="13">
        <v>0</v>
      </c>
      <c r="AG1405" s="13">
        <v>0</v>
      </c>
      <c r="AH1405" s="13">
        <v>0</v>
      </c>
      <c r="AI1405" s="13">
        <v>0</v>
      </c>
      <c r="AJ1405" s="13">
        <v>0</v>
      </c>
      <c r="AK1405" s="13">
        <v>0</v>
      </c>
      <c r="AL1405" s="13">
        <v>0</v>
      </c>
      <c r="AM1405" s="13">
        <v>0</v>
      </c>
      <c r="AN1405" s="13">
        <v>0</v>
      </c>
      <c r="AO1405" s="13">
        <v>0</v>
      </c>
      <c r="AP1405" s="13">
        <v>0</v>
      </c>
      <c r="AQ1405" s="13">
        <v>5</v>
      </c>
      <c r="AR1405" s="13">
        <v>0</v>
      </c>
      <c r="AS1405" s="13">
        <v>0</v>
      </c>
      <c r="AT1405" s="13">
        <v>0</v>
      </c>
      <c r="AU1405" s="13">
        <v>0</v>
      </c>
      <c r="AV1405" s="13">
        <v>0</v>
      </c>
      <c r="AW1405" s="16">
        <f t="shared" si="388"/>
        <v>5</v>
      </c>
      <c r="AX1405" s="16">
        <v>10</v>
      </c>
      <c r="AY1405" s="10">
        <f t="shared" si="389"/>
        <v>15</v>
      </c>
      <c r="AZ1405" s="10">
        <f>SUM(Z1405:AK1405)</f>
        <v>0</v>
      </c>
      <c r="BA1405" s="10">
        <f>AY1405</f>
        <v>15</v>
      </c>
      <c r="BB1405" s="10">
        <f t="shared" si="390"/>
        <v>10</v>
      </c>
      <c r="BC1405" s="10">
        <f t="shared" si="391"/>
        <v>2.5</v>
      </c>
      <c r="BD1405" s="10">
        <f t="shared" si="392"/>
        <v>15</v>
      </c>
      <c r="BE1405" s="10">
        <f t="shared" si="404"/>
        <v>-5</v>
      </c>
      <c r="BF1405" s="2" t="s">
        <v>119</v>
      </c>
      <c r="BG1405" s="10">
        <f t="shared" si="393"/>
        <v>0.625</v>
      </c>
      <c r="BH1405" s="36" t="s">
        <v>118</v>
      </c>
      <c r="BI1405" s="39" t="str">
        <f t="shared" si="394"/>
        <v/>
      </c>
      <c r="BJ1405" s="39" t="str">
        <f t="shared" si="395"/>
        <v/>
      </c>
      <c r="BK1405" s="16">
        <f>SUM(AR1405:AX1405)</f>
        <v>15</v>
      </c>
      <c r="BL1405" s="10">
        <f>SUM(AL1405:AQ1405)</f>
        <v>5</v>
      </c>
      <c r="BM1405" s="12">
        <f t="shared" si="396"/>
        <v>1</v>
      </c>
      <c r="BN1405" s="12">
        <f t="shared" si="396"/>
        <v>0.33333333333333331</v>
      </c>
      <c r="BO1405" s="9">
        <f t="shared" si="397"/>
        <v>5</v>
      </c>
      <c r="BP1405" s="39" t="str">
        <f t="shared" si="398"/>
        <v/>
      </c>
      <c r="BQ1405" s="147"/>
      <c r="BR1405" s="9">
        <f t="shared" si="399"/>
        <v>0</v>
      </c>
      <c r="BS1405" s="9">
        <f t="shared" si="400"/>
        <v>0</v>
      </c>
      <c r="BT1405" s="9">
        <f t="shared" si="401"/>
        <v>0</v>
      </c>
      <c r="BU1405" s="9" t="str">
        <f>IFERROR(_xlfn.XLOOKUP(D1405,Sheet1!B:B,Sheet1!L:L),"")</f>
        <v/>
      </c>
      <c r="BV1405" s="9" t="e">
        <f>_xlfn.XLOOKUP(BU1405,Sheet1!S:S,Sheet1!T:T)</f>
        <v>#N/A</v>
      </c>
      <c r="BW1405" s="9" t="e">
        <f>_xlfn.XLOOKUP(D1405,Sheet1!B:B,Sheet1!M:M)</f>
        <v>#N/A</v>
      </c>
      <c r="BZ1405" s="108">
        <f t="shared" si="402"/>
        <v>10</v>
      </c>
      <c r="CB1405" s="12">
        <f>AW1405/AY1405</f>
        <v>0.33333333333333331</v>
      </c>
      <c r="CC1405" s="12">
        <f>AX1405/AY1405</f>
        <v>0.66666666666666663</v>
      </c>
      <c r="CG1405" s="1" t="str">
        <f>IF(BO1405&lt;80,"Below 80",
IF(BO1405&lt;=120,"80-120",
IF(BO1405&lt;=200,"&gt; 120-200",
IF(BO1405&lt;=300,"&gt;200-300",
IF(BO1405&lt;=500,"&gt;300-500",
"&gt;500")))))</f>
        <v>Below 80</v>
      </c>
      <c r="CH1405" s="1" t="str">
        <f>IFERROR(_xlfn.XLOOKUP(CG1405,Scenario!M:M,Scenario!N:N),"")</f>
        <v/>
      </c>
      <c r="CI1405" s="1" t="str">
        <f t="shared" si="403"/>
        <v>Yes</v>
      </c>
      <c r="CJ1405" s="75">
        <v>10</v>
      </c>
    </row>
    <row r="1406" spans="1:88" hidden="1">
      <c r="A1406" s="2">
        <v>1405</v>
      </c>
      <c r="B1406" s="2">
        <v>2025</v>
      </c>
      <c r="C1406" s="1">
        <v>0</v>
      </c>
      <c r="D1406" s="37" t="str">
        <v>001J1000007oecjIAA</v>
      </c>
      <c r="E1406" s="37" t="str">
        <v>DEBA LAXMI CEMENT STORE</v>
      </c>
      <c r="F1406" s="37" t="str">
        <v>ODISHA</v>
      </c>
      <c r="G1406" s="37" t="str">
        <v>KHORDHA</v>
      </c>
      <c r="H1406" s="37" t="str">
        <v>Bhubaneswar</v>
      </c>
      <c r="I1406" s="37" t="str">
        <v>Niyati Udyog Private Limited</v>
      </c>
      <c r="J1406" s="37" t="str">
        <v>Bidyut Ranjan Mishra</v>
      </c>
      <c r="K1406" s="37">
        <v>0</v>
      </c>
      <c r="L1406" s="37" t="str">
        <v>C13293</v>
      </c>
      <c r="M1406" s="37" t="str">
        <v>Central</v>
      </c>
      <c r="N1406" s="2">
        <v>752055</v>
      </c>
      <c r="O1406" s="2" t="str">
        <v>21ACFPL9443D1ZW</v>
      </c>
      <c r="P1406" s="2">
        <v>9090950808</v>
      </c>
      <c r="Q1406" s="2" t="str">
        <v>Sep'25</v>
      </c>
      <c r="R1406" s="2">
        <v>2026</v>
      </c>
      <c r="S1406" s="1">
        <v>0</v>
      </c>
      <c r="T1406" s="2">
        <v>300</v>
      </c>
      <c r="U1406" s="12">
        <v>1.2811111111111112E-2</v>
      </c>
      <c r="V1406" s="1" t="str">
        <v>Alien</v>
      </c>
      <c r="W1406" s="13">
        <v>0</v>
      </c>
      <c r="X1406" s="13">
        <v>0</v>
      </c>
      <c r="Y1406" s="13">
        <v>0</v>
      </c>
      <c r="Z1406" s="13">
        <v>0</v>
      </c>
      <c r="AA1406" s="13">
        <v>0</v>
      </c>
      <c r="AB1406" s="13">
        <v>0</v>
      </c>
      <c r="AC1406" s="13">
        <v>0</v>
      </c>
      <c r="AD1406" s="13">
        <v>0</v>
      </c>
      <c r="AE1406" s="13">
        <v>0</v>
      </c>
      <c r="AF1406" s="13">
        <v>0</v>
      </c>
      <c r="AG1406" s="13">
        <v>0</v>
      </c>
      <c r="AH1406" s="13">
        <v>0</v>
      </c>
      <c r="AI1406" s="13">
        <v>0</v>
      </c>
      <c r="AJ1406" s="13">
        <v>0</v>
      </c>
      <c r="AK1406" s="13">
        <v>0</v>
      </c>
      <c r="AL1406" s="13">
        <v>0</v>
      </c>
      <c r="AM1406" s="13">
        <v>0</v>
      </c>
      <c r="AN1406" s="13">
        <v>0</v>
      </c>
      <c r="AO1406" s="13">
        <v>0</v>
      </c>
      <c r="AP1406" s="13">
        <v>0</v>
      </c>
      <c r="AQ1406" s="13">
        <v>1.06</v>
      </c>
      <c r="AR1406" s="13">
        <v>1.97</v>
      </c>
      <c r="AS1406" s="13">
        <v>8.5399999999999991</v>
      </c>
      <c r="AT1406" s="13">
        <v>2.31</v>
      </c>
      <c r="AU1406" s="13">
        <v>3</v>
      </c>
      <c r="AV1406" s="13">
        <v>6.22</v>
      </c>
      <c r="AW1406" s="16">
        <f t="shared" si="388"/>
        <v>16.880000000000003</v>
      </c>
      <c r="AX1406" s="16">
        <v>6.0600000000000005</v>
      </c>
      <c r="AY1406" s="10">
        <f t="shared" si="389"/>
        <v>22.940000000000005</v>
      </c>
      <c r="AZ1406" s="10">
        <f>SUM(Z1406:AK1406)</f>
        <v>0</v>
      </c>
      <c r="BA1406" s="10">
        <v>80</v>
      </c>
      <c r="BB1406" s="10">
        <f t="shared" si="390"/>
        <v>63.12</v>
      </c>
      <c r="BC1406" s="10">
        <f t="shared" si="391"/>
        <v>15.78</v>
      </c>
      <c r="BD1406" s="10">
        <f t="shared" si="392"/>
        <v>22.940000000000005</v>
      </c>
      <c r="BE1406" s="10">
        <f t="shared" si="404"/>
        <v>-16.880000000000003</v>
      </c>
      <c r="BF1406" s="2" t="s">
        <v>119</v>
      </c>
      <c r="BG1406" s="10">
        <f t="shared" si="393"/>
        <v>1.44625</v>
      </c>
      <c r="BH1406" s="36" t="s">
        <v>118</v>
      </c>
      <c r="BI1406" s="39" t="str">
        <f t="shared" si="394"/>
        <v/>
      </c>
      <c r="BJ1406" s="39" t="str">
        <f t="shared" si="395"/>
        <v/>
      </c>
      <c r="BK1406" s="16">
        <f>SUM(AR1406:AX1406)</f>
        <v>44.980000000000004</v>
      </c>
      <c r="BL1406" s="10">
        <f>SUM(AL1406:AQ1406)</f>
        <v>1.06</v>
      </c>
      <c r="BM1406" s="12">
        <f t="shared" si="396"/>
        <v>1.9607672188317347</v>
      </c>
      <c r="BN1406" s="12">
        <f t="shared" si="396"/>
        <v>4.6207497820401039E-2</v>
      </c>
      <c r="BO1406" s="9">
        <f t="shared" si="397"/>
        <v>11.57</v>
      </c>
      <c r="BP1406" s="39" t="str">
        <f t="shared" si="398"/>
        <v/>
      </c>
      <c r="BQ1406" s="147"/>
      <c r="BR1406" s="9">
        <f t="shared" si="399"/>
        <v>0</v>
      </c>
      <c r="BS1406" s="9">
        <f t="shared" si="400"/>
        <v>0</v>
      </c>
      <c r="BT1406" s="9">
        <f t="shared" si="401"/>
        <v>0</v>
      </c>
      <c r="BU1406" s="9" t="str">
        <f>IFERROR(_xlfn.XLOOKUP(D1406,Sheet1!B:B,Sheet1!L:L),"")</f>
        <v/>
      </c>
      <c r="BV1406" s="9" t="e">
        <f>_xlfn.XLOOKUP(BU1406,Sheet1!S:S,Sheet1!T:T)</f>
        <v>#N/A</v>
      </c>
      <c r="BW1406" s="9" t="e">
        <f>_xlfn.XLOOKUP(D1406,Sheet1!B:B,Sheet1!M:M)</f>
        <v>#N/A</v>
      </c>
      <c r="BZ1406" s="108">
        <f t="shared" si="402"/>
        <v>6.0600000000000023</v>
      </c>
      <c r="CB1406" s="12">
        <f>AW1406/AY1406</f>
        <v>0.73583260680034868</v>
      </c>
      <c r="CC1406" s="12">
        <f>AX1406/AY1406</f>
        <v>0.26416739319965121</v>
      </c>
      <c r="CG1406" s="1" t="str">
        <f>IF(BO1406&lt;80,"Below 80",
IF(BO1406&lt;=120,"80-120",
IF(BO1406&lt;=200,"&gt; 120-200",
IF(BO1406&lt;=300,"&gt;200-300",
IF(BO1406&lt;=500,"&gt;300-500",
"&gt;500")))))</f>
        <v>Below 80</v>
      </c>
      <c r="CH1406" s="1" t="str">
        <f>IFERROR(_xlfn.XLOOKUP(CG1406,Scenario!M:M,Scenario!N:N),"")</f>
        <v/>
      </c>
      <c r="CI1406" s="1" t="str">
        <f t="shared" si="403"/>
        <v>Yes</v>
      </c>
      <c r="CJ1406" s="75">
        <v>-2.4799999999999986</v>
      </c>
    </row>
    <row r="1407" spans="1:88" hidden="1">
      <c r="A1407" s="2">
        <v>1406</v>
      </c>
      <c r="B1407" s="2">
        <v>2025</v>
      </c>
      <c r="C1407" s="1">
        <v>0</v>
      </c>
      <c r="D1407" s="37" t="str">
        <v>0015g00001bZFUoAAO</v>
      </c>
      <c r="E1407" s="37" t="str">
        <v>Surya Traders</v>
      </c>
      <c r="F1407" s="37" t="str">
        <v>UTTAR PRADESH</v>
      </c>
      <c r="G1407" s="37" t="str">
        <v>GHAZIABAD</v>
      </c>
      <c r="H1407" s="37" t="str">
        <v>Ghaziabad</v>
      </c>
      <c r="I1407" s="37" t="str">
        <v>OPTRIX Infra LLP</v>
      </c>
      <c r="J1407" s="37" t="str">
        <v>Aashish Goyal</v>
      </c>
      <c r="K1407" s="37">
        <v>0</v>
      </c>
      <c r="L1407" s="37" t="str">
        <v>001J100000PJG7oIAH</v>
      </c>
      <c r="M1407" s="37" t="str">
        <v>North</v>
      </c>
      <c r="N1407" s="2">
        <v>201204</v>
      </c>
      <c r="O1407" s="2" t="str">
        <v>09GYYPS1935K1Z8</v>
      </c>
      <c r="P1407" s="2">
        <v>9917647659</v>
      </c>
      <c r="Q1407" s="2" t="str">
        <v>Sep'25</v>
      </c>
      <c r="R1407" s="2">
        <v>2026</v>
      </c>
      <c r="S1407" s="1">
        <v>0</v>
      </c>
      <c r="T1407" s="2">
        <v>100</v>
      </c>
      <c r="U1407" s="12">
        <v>0</v>
      </c>
      <c r="V1407" s="1" t="str">
        <v>Challenger</v>
      </c>
      <c r="W1407" s="13">
        <v>0</v>
      </c>
      <c r="X1407" s="13">
        <v>0</v>
      </c>
      <c r="Y1407" s="13">
        <v>0</v>
      </c>
      <c r="Z1407" s="13">
        <v>0</v>
      </c>
      <c r="AA1407" s="13">
        <v>0</v>
      </c>
      <c r="AB1407" s="13">
        <v>0</v>
      </c>
      <c r="AC1407" s="13">
        <v>0</v>
      </c>
      <c r="AD1407" s="13">
        <v>0</v>
      </c>
      <c r="AE1407" s="13">
        <v>0</v>
      </c>
      <c r="AF1407" s="13">
        <v>0</v>
      </c>
      <c r="AG1407" s="13">
        <v>0</v>
      </c>
      <c r="AH1407" s="13">
        <v>0</v>
      </c>
      <c r="AI1407" s="13">
        <v>0</v>
      </c>
      <c r="AJ1407" s="13">
        <v>0</v>
      </c>
      <c r="AK1407" s="13">
        <v>0</v>
      </c>
      <c r="AL1407" s="13">
        <v>0</v>
      </c>
      <c r="AM1407" s="13">
        <v>0</v>
      </c>
      <c r="AN1407" s="13">
        <v>0</v>
      </c>
      <c r="AO1407" s="13">
        <v>0</v>
      </c>
      <c r="AP1407" s="13">
        <v>0</v>
      </c>
      <c r="AQ1407" s="13">
        <v>12</v>
      </c>
      <c r="AR1407" s="13">
        <v>0</v>
      </c>
      <c r="AS1407" s="13">
        <v>0</v>
      </c>
      <c r="AT1407" s="13">
        <v>0</v>
      </c>
      <c r="AU1407" s="13">
        <v>0</v>
      </c>
      <c r="AV1407" s="13">
        <v>0</v>
      </c>
      <c r="AW1407" s="16">
        <f t="shared" si="388"/>
        <v>12</v>
      </c>
      <c r="AX1407" s="16">
        <v>24</v>
      </c>
      <c r="AY1407" s="10">
        <f t="shared" si="389"/>
        <v>36</v>
      </c>
      <c r="AZ1407" s="10">
        <f>SUM(Z1407:AK1407)</f>
        <v>0</v>
      </c>
      <c r="BA1407" s="10">
        <v>24</v>
      </c>
      <c r="BB1407" s="10">
        <f t="shared" si="390"/>
        <v>12</v>
      </c>
      <c r="BC1407" s="10">
        <f t="shared" si="391"/>
        <v>3</v>
      </c>
      <c r="BD1407" s="10">
        <f t="shared" si="392"/>
        <v>36</v>
      </c>
      <c r="BE1407" s="10">
        <f t="shared" si="404"/>
        <v>-12</v>
      </c>
      <c r="BF1407" s="2" t="s">
        <v>119</v>
      </c>
      <c r="BG1407" s="10">
        <f t="shared" si="393"/>
        <v>1.5</v>
      </c>
      <c r="BH1407" s="36" t="s">
        <v>118</v>
      </c>
      <c r="BI1407" s="39" t="str">
        <f t="shared" si="394"/>
        <v/>
      </c>
      <c r="BJ1407" s="39" t="str">
        <f t="shared" si="395"/>
        <v/>
      </c>
      <c r="BK1407" s="16">
        <f>SUM(AR1407:AX1407)</f>
        <v>36</v>
      </c>
      <c r="BL1407" s="10">
        <f>SUM(AL1407:AQ1407)</f>
        <v>12</v>
      </c>
      <c r="BM1407" s="12">
        <f t="shared" si="396"/>
        <v>1</v>
      </c>
      <c r="BN1407" s="12">
        <f t="shared" si="396"/>
        <v>0.33333333333333331</v>
      </c>
      <c r="BO1407" s="9">
        <f t="shared" si="397"/>
        <v>12</v>
      </c>
      <c r="BP1407" s="39" t="str">
        <f t="shared" si="398"/>
        <v/>
      </c>
      <c r="BQ1407" s="147"/>
      <c r="BR1407" s="9">
        <f t="shared" si="399"/>
        <v>0</v>
      </c>
      <c r="BS1407" s="9">
        <f t="shared" si="400"/>
        <v>0</v>
      </c>
      <c r="BT1407" s="9">
        <f t="shared" si="401"/>
        <v>0</v>
      </c>
      <c r="BU1407" s="9" t="str">
        <f>IFERROR(_xlfn.XLOOKUP(D1407,Sheet1!B:B,Sheet1!L:L),"")</f>
        <v/>
      </c>
      <c r="BV1407" s="9" t="e">
        <f>_xlfn.XLOOKUP(BU1407,Sheet1!S:S,Sheet1!T:T)</f>
        <v>#N/A</v>
      </c>
      <c r="BW1407" s="9" t="e">
        <f>_xlfn.XLOOKUP(D1407,Sheet1!B:B,Sheet1!M:M)</f>
        <v>#N/A</v>
      </c>
      <c r="BZ1407" s="108">
        <f t="shared" si="402"/>
        <v>24</v>
      </c>
      <c r="CB1407" s="12">
        <f>AW1407/AY1407</f>
        <v>0.33333333333333331</v>
      </c>
      <c r="CC1407" s="12">
        <f>AX1407/AY1407</f>
        <v>0.66666666666666663</v>
      </c>
      <c r="CG1407" s="1" t="str">
        <f>IF(BO1407&lt;80,"Below 80",
IF(BO1407&lt;=120,"80-120",
IF(BO1407&lt;=200,"&gt; 120-200",
IF(BO1407&lt;=300,"&gt;200-300",
IF(BO1407&lt;=500,"&gt;300-500",
"&gt;500")))))</f>
        <v>Below 80</v>
      </c>
      <c r="CH1407" s="1" t="str">
        <f>IFERROR(_xlfn.XLOOKUP(CG1407,Scenario!M:M,Scenario!N:N),"")</f>
        <v/>
      </c>
      <c r="CI1407" s="1" t="str">
        <f t="shared" si="403"/>
        <v>Yes</v>
      </c>
      <c r="CJ1407" s="75">
        <v>24</v>
      </c>
    </row>
    <row r="1408" spans="1:88" hidden="1">
      <c r="A1408" s="2">
        <v>1407</v>
      </c>
      <c r="B1408" s="2">
        <v>2025</v>
      </c>
      <c r="C1408" s="1">
        <v>0</v>
      </c>
      <c r="D1408" s="37" t="str">
        <v>0015g00001bblenAAA</v>
      </c>
      <c r="E1408" s="37" t="str">
        <v>M/S KAUSHIK TRADERS</v>
      </c>
      <c r="F1408" s="37" t="str">
        <v>UTTAR PRADESH</v>
      </c>
      <c r="G1408" s="37" t="str">
        <v>GAUTAM BUDDHA NAGAR</v>
      </c>
      <c r="H1408" s="37" t="str">
        <v>Noida</v>
      </c>
      <c r="I1408" s="37" t="str">
        <v>SHASHI STEELS CORPORATION</v>
      </c>
      <c r="J1408" s="37" t="str">
        <v>Abhijeet Biswas</v>
      </c>
      <c r="K1408" s="37">
        <v>0</v>
      </c>
      <c r="L1408" s="37" t="str">
        <v>C12816</v>
      </c>
      <c r="M1408" s="37" t="str">
        <v>North</v>
      </c>
      <c r="N1408" s="2">
        <v>201301</v>
      </c>
      <c r="O1408" s="2" t="str">
        <v>09AYRPK6554G1ZU</v>
      </c>
      <c r="P1408" s="2">
        <v>9958221833</v>
      </c>
      <c r="Q1408" s="2" t="str">
        <v>Sep'25</v>
      </c>
      <c r="R1408" s="2">
        <v>2026</v>
      </c>
      <c r="S1408" s="1">
        <v>0</v>
      </c>
      <c r="T1408" s="2">
        <v>50</v>
      </c>
      <c r="U1408" s="12">
        <v>0</v>
      </c>
      <c r="V1408" s="1" t="str">
        <v>Minor</v>
      </c>
      <c r="W1408" s="13">
        <v>0</v>
      </c>
      <c r="X1408" s="13">
        <v>0</v>
      </c>
      <c r="Y1408" s="13">
        <v>0</v>
      </c>
      <c r="Z1408" s="13">
        <v>0</v>
      </c>
      <c r="AA1408" s="13">
        <v>0</v>
      </c>
      <c r="AB1408" s="13">
        <v>0</v>
      </c>
      <c r="AC1408" s="13">
        <v>0</v>
      </c>
      <c r="AD1408" s="13">
        <v>0</v>
      </c>
      <c r="AE1408" s="13">
        <v>0</v>
      </c>
      <c r="AF1408" s="13">
        <v>0</v>
      </c>
      <c r="AG1408" s="13">
        <v>0</v>
      </c>
      <c r="AH1408" s="13">
        <v>0</v>
      </c>
      <c r="AI1408" s="13">
        <v>0</v>
      </c>
      <c r="AJ1408" s="13">
        <v>0</v>
      </c>
      <c r="AK1408" s="13">
        <v>0</v>
      </c>
      <c r="AL1408" s="13">
        <v>0</v>
      </c>
      <c r="AM1408" s="13">
        <v>0</v>
      </c>
      <c r="AN1408" s="13">
        <v>0</v>
      </c>
      <c r="AO1408" s="13">
        <v>0</v>
      </c>
      <c r="AP1408" s="13">
        <v>0</v>
      </c>
      <c r="AQ1408" s="13">
        <v>2</v>
      </c>
      <c r="AR1408" s="13">
        <v>0</v>
      </c>
      <c r="AS1408" s="13">
        <v>7.5</v>
      </c>
      <c r="AT1408" s="13">
        <v>0</v>
      </c>
      <c r="AU1408" s="13">
        <v>0</v>
      </c>
      <c r="AV1408" s="13">
        <v>0</v>
      </c>
      <c r="AW1408" s="16">
        <f t="shared" si="388"/>
        <v>9.5</v>
      </c>
      <c r="AX1408" s="16">
        <v>4</v>
      </c>
      <c r="AY1408" s="10">
        <f t="shared" si="389"/>
        <v>13.5</v>
      </c>
      <c r="AZ1408" s="10">
        <f>SUM(Z1408:AK1408)</f>
        <v>0</v>
      </c>
      <c r="BA1408" s="10">
        <v>4</v>
      </c>
      <c r="BB1408" s="10">
        <f t="shared" si="390"/>
        <v>-5.5</v>
      </c>
      <c r="BC1408" s="10">
        <f t="shared" si="391"/>
        <v>-1.375</v>
      </c>
      <c r="BD1408" s="10">
        <f t="shared" si="392"/>
        <v>13.5</v>
      </c>
      <c r="BE1408" s="10">
        <f t="shared" si="404"/>
        <v>-9.5</v>
      </c>
      <c r="BF1408" s="2" t="s">
        <v>119</v>
      </c>
      <c r="BG1408" s="10">
        <f t="shared" si="393"/>
        <v>1.1875</v>
      </c>
      <c r="BH1408" s="36" t="s">
        <v>118</v>
      </c>
      <c r="BI1408" s="39" t="str">
        <f t="shared" si="394"/>
        <v/>
      </c>
      <c r="BJ1408" s="39" t="str">
        <f t="shared" si="395"/>
        <v/>
      </c>
      <c r="BK1408" s="16">
        <f>SUM(AR1408:AX1408)</f>
        <v>21</v>
      </c>
      <c r="BL1408" s="10">
        <f>SUM(AL1408:AQ1408)</f>
        <v>2</v>
      </c>
      <c r="BM1408" s="12">
        <f t="shared" si="396"/>
        <v>1.5555555555555556</v>
      </c>
      <c r="BN1408" s="12">
        <f t="shared" si="396"/>
        <v>0.14814814814814814</v>
      </c>
      <c r="BO1408" s="9">
        <f t="shared" si="397"/>
        <v>9.5</v>
      </c>
      <c r="BP1408" s="39" t="str">
        <f t="shared" si="398"/>
        <v/>
      </c>
      <c r="BQ1408" s="147"/>
      <c r="BR1408" s="9">
        <f t="shared" si="399"/>
        <v>0</v>
      </c>
      <c r="BS1408" s="9">
        <f t="shared" si="400"/>
        <v>0</v>
      </c>
      <c r="BT1408" s="9">
        <f t="shared" si="401"/>
        <v>0</v>
      </c>
      <c r="BU1408" s="9" t="str">
        <f>IFERROR(_xlfn.XLOOKUP(D1408,Sheet1!B:B,Sheet1!L:L),"")</f>
        <v/>
      </c>
      <c r="BV1408" s="9" t="e">
        <f>_xlfn.XLOOKUP(BU1408,Sheet1!S:S,Sheet1!T:T)</f>
        <v>#N/A</v>
      </c>
      <c r="BW1408" s="9" t="e">
        <f>_xlfn.XLOOKUP(D1408,Sheet1!B:B,Sheet1!M:M)</f>
        <v>#N/A</v>
      </c>
      <c r="BZ1408" s="108">
        <f t="shared" si="402"/>
        <v>4</v>
      </c>
      <c r="CB1408" s="12">
        <f>AW1408/AY1408</f>
        <v>0.70370370370370372</v>
      </c>
      <c r="CC1408" s="12">
        <f>AX1408/AY1408</f>
        <v>0.29629629629629628</v>
      </c>
      <c r="CG1408" s="1" t="str">
        <f>IF(BO1408&lt;80,"Below 80",
IF(BO1408&lt;=120,"80-120",
IF(BO1408&lt;=200,"&gt; 120-200",
IF(BO1408&lt;=300,"&gt;200-300",
IF(BO1408&lt;=500,"&gt;300-500",
"&gt;500")))))</f>
        <v>Below 80</v>
      </c>
      <c r="CH1408" s="1" t="str">
        <f>IFERROR(_xlfn.XLOOKUP(CG1408,Scenario!M:M,Scenario!N:N),"")</f>
        <v/>
      </c>
      <c r="CI1408" s="1" t="str">
        <f t="shared" si="403"/>
        <v>Yes</v>
      </c>
      <c r="CJ1408" s="75">
        <v>-3.5</v>
      </c>
    </row>
    <row r="1409" spans="1:88" hidden="1">
      <c r="A1409" s="2">
        <v>1408</v>
      </c>
      <c r="B1409" s="2">
        <v>2025</v>
      </c>
      <c r="C1409" s="1">
        <v>0</v>
      </c>
      <c r="D1409" s="37" t="str">
        <v>0015g00001c48y3AAA</v>
      </c>
      <c r="E1409" s="37" t="str">
        <v>GAURI SHANKAR ARVIND KUMAR</v>
      </c>
      <c r="F1409" s="37" t="str">
        <v>UTTAR PRADESH</v>
      </c>
      <c r="G1409" s="37" t="str">
        <v>HATHRAS</v>
      </c>
      <c r="H1409" s="37" t="str">
        <v>Bulandshahr</v>
      </c>
      <c r="I1409" s="37" t="str">
        <v>SHASHI STEELS CORPORATION</v>
      </c>
      <c r="J1409" s="37" t="str">
        <v>Abhijeet Biswas</v>
      </c>
      <c r="K1409" s="37">
        <v>0</v>
      </c>
      <c r="L1409" s="37" t="str">
        <v>C12816</v>
      </c>
      <c r="M1409" s="37" t="str">
        <v>North</v>
      </c>
      <c r="N1409" s="2">
        <v>203001</v>
      </c>
      <c r="O1409" s="2" t="str">
        <v>09AHEPA8160E1ZM</v>
      </c>
      <c r="P1409" s="2">
        <v>9927179003</v>
      </c>
      <c r="Q1409" s="2" t="str">
        <v>Sep'25</v>
      </c>
      <c r="R1409" s="2">
        <v>2026</v>
      </c>
      <c r="S1409" s="1">
        <v>0</v>
      </c>
      <c r="T1409" s="2">
        <v>300</v>
      </c>
      <c r="U1409" s="12">
        <v>5.5555555555555558E-3</v>
      </c>
      <c r="V1409" s="1" t="str">
        <v>Alien</v>
      </c>
      <c r="W1409" s="13">
        <v>0</v>
      </c>
      <c r="X1409" s="13">
        <v>0</v>
      </c>
      <c r="Y1409" s="13">
        <v>0</v>
      </c>
      <c r="Z1409" s="13">
        <v>0</v>
      </c>
      <c r="AA1409" s="13">
        <v>0</v>
      </c>
      <c r="AB1409" s="13">
        <v>0</v>
      </c>
      <c r="AC1409" s="13">
        <v>0</v>
      </c>
      <c r="AD1409" s="13">
        <v>0</v>
      </c>
      <c r="AE1409" s="13">
        <v>0</v>
      </c>
      <c r="AF1409" s="13">
        <v>0</v>
      </c>
      <c r="AG1409" s="13">
        <v>0</v>
      </c>
      <c r="AH1409" s="13">
        <v>0</v>
      </c>
      <c r="AI1409" s="13">
        <v>0</v>
      </c>
      <c r="AJ1409" s="13">
        <v>0</v>
      </c>
      <c r="AK1409" s="13">
        <v>0</v>
      </c>
      <c r="AL1409" s="13">
        <v>0</v>
      </c>
      <c r="AM1409" s="13">
        <v>0</v>
      </c>
      <c r="AN1409" s="13">
        <v>0</v>
      </c>
      <c r="AO1409" s="13">
        <v>0</v>
      </c>
      <c r="AP1409" s="13">
        <v>0</v>
      </c>
      <c r="AQ1409" s="13">
        <v>1.5</v>
      </c>
      <c r="AR1409" s="13">
        <v>0</v>
      </c>
      <c r="AS1409" s="13">
        <v>0</v>
      </c>
      <c r="AT1409" s="13">
        <v>5</v>
      </c>
      <c r="AU1409" s="13">
        <v>0</v>
      </c>
      <c r="AV1409" s="13">
        <v>0</v>
      </c>
      <c r="AW1409" s="16">
        <f t="shared" si="388"/>
        <v>6.5</v>
      </c>
      <c r="AX1409" s="16">
        <v>3</v>
      </c>
      <c r="AY1409" s="10">
        <f t="shared" si="389"/>
        <v>9.5</v>
      </c>
      <c r="AZ1409" s="10">
        <f>SUM(Z1409:AK1409)</f>
        <v>0</v>
      </c>
      <c r="BA1409" s="10">
        <v>3</v>
      </c>
      <c r="BB1409" s="10">
        <f t="shared" si="390"/>
        <v>-3.5</v>
      </c>
      <c r="BC1409" s="10">
        <f t="shared" si="391"/>
        <v>-0.875</v>
      </c>
      <c r="BD1409" s="10">
        <f t="shared" si="392"/>
        <v>9.5</v>
      </c>
      <c r="BE1409" s="10">
        <f t="shared" si="404"/>
        <v>-6.5</v>
      </c>
      <c r="BF1409" s="2" t="s">
        <v>119</v>
      </c>
      <c r="BG1409" s="10">
        <f t="shared" si="393"/>
        <v>0.1875</v>
      </c>
      <c r="BH1409" s="36" t="s">
        <v>118</v>
      </c>
      <c r="BI1409" s="39" t="str">
        <f t="shared" si="394"/>
        <v/>
      </c>
      <c r="BJ1409" s="39" t="str">
        <f t="shared" si="395"/>
        <v/>
      </c>
      <c r="BK1409" s="16">
        <f>SUM(AR1409:AX1409)</f>
        <v>14.5</v>
      </c>
      <c r="BL1409" s="10">
        <f>SUM(AL1409:AQ1409)</f>
        <v>1.5</v>
      </c>
      <c r="BM1409" s="12">
        <f t="shared" si="396"/>
        <v>1.5263157894736843</v>
      </c>
      <c r="BN1409" s="12">
        <f t="shared" si="396"/>
        <v>0.15789473684210525</v>
      </c>
      <c r="BO1409" s="9">
        <f t="shared" si="397"/>
        <v>1.5</v>
      </c>
      <c r="BP1409" s="39" t="str">
        <f t="shared" si="398"/>
        <v/>
      </c>
      <c r="BQ1409" s="147"/>
      <c r="BR1409" s="9">
        <f t="shared" si="399"/>
        <v>0</v>
      </c>
      <c r="BS1409" s="9">
        <f t="shared" si="400"/>
        <v>0</v>
      </c>
      <c r="BT1409" s="9">
        <f t="shared" si="401"/>
        <v>0</v>
      </c>
      <c r="BU1409" s="9" t="str">
        <f>IFERROR(_xlfn.XLOOKUP(D1409,Sheet1!B:B,Sheet1!L:L),"")</f>
        <v/>
      </c>
      <c r="BV1409" s="9" t="e">
        <f>_xlfn.XLOOKUP(BU1409,Sheet1!S:S,Sheet1!T:T)</f>
        <v>#N/A</v>
      </c>
      <c r="BW1409" s="9" t="e">
        <f>_xlfn.XLOOKUP(D1409,Sheet1!B:B,Sheet1!M:M)</f>
        <v>#N/A</v>
      </c>
      <c r="BZ1409" s="108">
        <f t="shared" si="402"/>
        <v>3</v>
      </c>
      <c r="CB1409" s="12">
        <f>AW1409/AY1409</f>
        <v>0.68421052631578949</v>
      </c>
      <c r="CC1409" s="12">
        <f>AX1409/AY1409</f>
        <v>0.31578947368421051</v>
      </c>
      <c r="CG1409" s="1" t="str">
        <f>IF(BO1409&lt;80,"Below 80",
IF(BO1409&lt;=120,"80-120",
IF(BO1409&lt;=200,"&gt; 120-200",
IF(BO1409&lt;=300,"&gt;200-300",
IF(BO1409&lt;=500,"&gt;300-500",
"&gt;500")))))</f>
        <v>Below 80</v>
      </c>
      <c r="CH1409" s="1" t="str">
        <f>IFERROR(_xlfn.XLOOKUP(CG1409,Scenario!M:M,Scenario!N:N),"")</f>
        <v/>
      </c>
      <c r="CI1409" s="1" t="str">
        <f t="shared" si="403"/>
        <v>Yes</v>
      </c>
      <c r="CJ1409" s="75">
        <v>3</v>
      </c>
    </row>
    <row r="1410" spans="1:88" hidden="1">
      <c r="A1410" s="2">
        <v>1409</v>
      </c>
      <c r="B1410" s="2">
        <v>2025</v>
      </c>
      <c r="C1410" s="1">
        <v>0</v>
      </c>
      <c r="D1410" s="37" t="str">
        <v>001fw0000058cAHAAY</v>
      </c>
      <c r="E1410" s="37" t="str">
        <v>M/S S KUMAR BUILDERS</v>
      </c>
      <c r="F1410" s="37" t="str">
        <v>UTTAR PRADESH</v>
      </c>
      <c r="G1410" s="37" t="str">
        <v>GAUTAM BUDDHA NAGAR</v>
      </c>
      <c r="H1410" s="37">
        <v>0</v>
      </c>
      <c r="I1410" s="37" t="str">
        <v>SHASHI STEELS CORPORATION</v>
      </c>
      <c r="J1410" s="37" t="str">
        <v>Abhijeet Biswas</v>
      </c>
      <c r="K1410" s="37">
        <v>0</v>
      </c>
      <c r="L1410" s="37" t="str">
        <v>C12816</v>
      </c>
      <c r="M1410" s="37" t="str">
        <v>North</v>
      </c>
      <c r="N1410" s="2">
        <v>201304</v>
      </c>
      <c r="O1410" s="2" t="str">
        <v>09AITPB5695H1ZN</v>
      </c>
      <c r="P1410" s="2">
        <v>9958866641</v>
      </c>
      <c r="Q1410" s="2" t="str">
        <v>Sep'25</v>
      </c>
      <c r="R1410" s="2">
        <v>2026</v>
      </c>
      <c r="S1410" s="1">
        <v>0</v>
      </c>
      <c r="T1410" s="2">
        <v>90</v>
      </c>
      <c r="U1410" s="12">
        <v>0</v>
      </c>
      <c r="V1410" s="1" t="str">
        <v>Challenger</v>
      </c>
      <c r="W1410" s="13">
        <v>0</v>
      </c>
      <c r="X1410" s="13">
        <v>0</v>
      </c>
      <c r="Y1410" s="13">
        <v>0</v>
      </c>
      <c r="Z1410" s="13">
        <v>0</v>
      </c>
      <c r="AA1410" s="13">
        <v>0</v>
      </c>
      <c r="AB1410" s="13">
        <v>0</v>
      </c>
      <c r="AC1410" s="13">
        <v>0</v>
      </c>
      <c r="AD1410" s="13">
        <v>0</v>
      </c>
      <c r="AE1410" s="13">
        <v>0</v>
      </c>
      <c r="AF1410" s="13">
        <v>0</v>
      </c>
      <c r="AG1410" s="13">
        <v>0</v>
      </c>
      <c r="AH1410" s="13">
        <v>0</v>
      </c>
      <c r="AI1410" s="13">
        <v>0</v>
      </c>
      <c r="AJ1410" s="13">
        <v>0</v>
      </c>
      <c r="AK1410" s="13">
        <v>0</v>
      </c>
      <c r="AL1410" s="13">
        <v>0</v>
      </c>
      <c r="AM1410" s="13">
        <v>0</v>
      </c>
      <c r="AN1410" s="13">
        <v>0</v>
      </c>
      <c r="AO1410" s="13">
        <v>0</v>
      </c>
      <c r="AP1410" s="13">
        <v>0</v>
      </c>
      <c r="AQ1410" s="13">
        <v>1.5</v>
      </c>
      <c r="AR1410" s="13">
        <v>0</v>
      </c>
      <c r="AS1410" s="13">
        <v>0</v>
      </c>
      <c r="AT1410" s="13">
        <v>0</v>
      </c>
      <c r="AU1410" s="13">
        <v>0</v>
      </c>
      <c r="AV1410" s="13">
        <v>0</v>
      </c>
      <c r="AW1410" s="16">
        <f t="shared" si="388"/>
        <v>1.5</v>
      </c>
      <c r="AX1410" s="16">
        <v>3</v>
      </c>
      <c r="AY1410" s="10">
        <f t="shared" si="389"/>
        <v>4.5</v>
      </c>
      <c r="AZ1410" s="10">
        <f>SUM(Z1410:AK1410)</f>
        <v>0</v>
      </c>
      <c r="BA1410" s="10">
        <v>3</v>
      </c>
      <c r="BB1410" s="10">
        <f t="shared" si="390"/>
        <v>1.5</v>
      </c>
      <c r="BC1410" s="10">
        <f t="shared" si="391"/>
        <v>0.375</v>
      </c>
      <c r="BD1410" s="10">
        <f t="shared" si="392"/>
        <v>4.5</v>
      </c>
      <c r="BE1410" s="10">
        <f t="shared" si="404"/>
        <v>-1.5</v>
      </c>
      <c r="BF1410" s="2" t="s">
        <v>119</v>
      </c>
      <c r="BG1410" s="10">
        <f t="shared" si="393"/>
        <v>0.1875</v>
      </c>
      <c r="BH1410" s="36" t="s">
        <v>118</v>
      </c>
      <c r="BI1410" s="39" t="str">
        <f t="shared" si="394"/>
        <v/>
      </c>
      <c r="BJ1410" s="39" t="str">
        <f t="shared" si="395"/>
        <v/>
      </c>
      <c r="BK1410" s="16">
        <f>SUM(AR1410:AX1410)</f>
        <v>4.5</v>
      </c>
      <c r="BL1410" s="10">
        <f>SUM(AL1410:AQ1410)</f>
        <v>1.5</v>
      </c>
      <c r="BM1410" s="12">
        <f t="shared" si="396"/>
        <v>1</v>
      </c>
      <c r="BN1410" s="12">
        <f t="shared" si="396"/>
        <v>0.33333333333333331</v>
      </c>
      <c r="BO1410" s="9">
        <f t="shared" si="397"/>
        <v>1.5</v>
      </c>
      <c r="BP1410" s="39" t="str">
        <f t="shared" si="398"/>
        <v/>
      </c>
      <c r="BQ1410" s="147"/>
      <c r="BR1410" s="9">
        <f t="shared" si="399"/>
        <v>0</v>
      </c>
      <c r="BS1410" s="9">
        <f t="shared" si="400"/>
        <v>0</v>
      </c>
      <c r="BT1410" s="9">
        <f t="shared" si="401"/>
        <v>0</v>
      </c>
      <c r="BU1410" s="9" t="str">
        <f>IFERROR(_xlfn.XLOOKUP(D1410,Sheet1!B:B,Sheet1!L:L),"")</f>
        <v/>
      </c>
      <c r="BV1410" s="9" t="e">
        <f>_xlfn.XLOOKUP(BU1410,Sheet1!S:S,Sheet1!T:T)</f>
        <v>#N/A</v>
      </c>
      <c r="BW1410" s="9" t="e">
        <f>_xlfn.XLOOKUP(D1410,Sheet1!B:B,Sheet1!M:M)</f>
        <v>#N/A</v>
      </c>
      <c r="BZ1410" s="108">
        <f t="shared" si="402"/>
        <v>3</v>
      </c>
      <c r="CB1410" s="12">
        <f>AW1410/AY1410</f>
        <v>0.33333333333333331</v>
      </c>
      <c r="CC1410" s="12">
        <f>AX1410/AY1410</f>
        <v>0.66666666666666663</v>
      </c>
      <c r="CG1410" s="1" t="str">
        <f>IF(BO1410&lt;80,"Below 80",
IF(BO1410&lt;=120,"80-120",
IF(BO1410&lt;=200,"&gt; 120-200",
IF(BO1410&lt;=300,"&gt;200-300",
IF(BO1410&lt;=500,"&gt;300-500",
"&gt;500")))))</f>
        <v>Below 80</v>
      </c>
      <c r="CH1410" s="1" t="str">
        <f>IFERROR(_xlfn.XLOOKUP(CG1410,Scenario!M:M,Scenario!N:N),"")</f>
        <v/>
      </c>
      <c r="CI1410" s="1" t="str">
        <f t="shared" si="403"/>
        <v>Yes</v>
      </c>
      <c r="CJ1410" s="75">
        <v>3</v>
      </c>
    </row>
    <row r="1411" spans="1:88" hidden="1">
      <c r="A1411" s="2">
        <v>1410</v>
      </c>
      <c r="B1411" s="2">
        <v>2025</v>
      </c>
      <c r="C1411" s="1">
        <v>0</v>
      </c>
      <c r="D1411" s="37" t="str">
        <v>001J1000007oTbrIAE</v>
      </c>
      <c r="E1411" s="37" t="str">
        <v>MAA MANGALA CEMENT STORE</v>
      </c>
      <c r="F1411" s="37" t="str">
        <v>ODISHA</v>
      </c>
      <c r="G1411" s="37" t="str">
        <v>CUTTACK</v>
      </c>
      <c r="H1411" s="37" t="str">
        <v>Salepur</v>
      </c>
      <c r="I1411" s="37" t="str">
        <v>Niyati Udyog Private Limited</v>
      </c>
      <c r="J1411" s="37" t="str">
        <v>Bidyut Ranjan Mishra</v>
      </c>
      <c r="K1411" s="37">
        <v>0</v>
      </c>
      <c r="L1411" s="37" t="str">
        <v>C13293</v>
      </c>
      <c r="M1411" s="37" t="str">
        <v>Central</v>
      </c>
      <c r="N1411" s="2">
        <v>754200</v>
      </c>
      <c r="O1411" s="2" t="str">
        <v>22AIEPD6009D2ZS</v>
      </c>
      <c r="P1411" s="2">
        <v>8917342755</v>
      </c>
      <c r="Q1411" s="2" t="str">
        <v>Sep'25</v>
      </c>
      <c r="R1411" s="2">
        <v>2026</v>
      </c>
      <c r="S1411" s="1">
        <v>0</v>
      </c>
      <c r="T1411" s="2">
        <v>40</v>
      </c>
      <c r="U1411" s="12">
        <v>1.6666666666666666E-2</v>
      </c>
      <c r="V1411" s="1" t="str">
        <v>Minor</v>
      </c>
      <c r="W1411" s="13">
        <v>0</v>
      </c>
      <c r="X1411" s="13">
        <v>0</v>
      </c>
      <c r="Y1411" s="13">
        <v>0</v>
      </c>
      <c r="Z1411" s="13">
        <v>0</v>
      </c>
      <c r="AA1411" s="13">
        <v>0</v>
      </c>
      <c r="AB1411" s="13">
        <v>0</v>
      </c>
      <c r="AC1411" s="13">
        <v>0</v>
      </c>
      <c r="AD1411" s="13">
        <v>0</v>
      </c>
      <c r="AE1411" s="13">
        <v>0</v>
      </c>
      <c r="AF1411" s="13">
        <v>0</v>
      </c>
      <c r="AG1411" s="13">
        <v>0</v>
      </c>
      <c r="AH1411" s="13">
        <v>0</v>
      </c>
      <c r="AI1411" s="13">
        <v>0</v>
      </c>
      <c r="AJ1411" s="13">
        <v>0</v>
      </c>
      <c r="AK1411" s="13">
        <v>0</v>
      </c>
      <c r="AL1411" s="13">
        <v>0</v>
      </c>
      <c r="AM1411" s="13">
        <v>0</v>
      </c>
      <c r="AN1411" s="13">
        <v>0</v>
      </c>
      <c r="AO1411" s="13">
        <v>0</v>
      </c>
      <c r="AP1411" s="13">
        <v>0</v>
      </c>
      <c r="AQ1411" s="13">
        <v>1.52</v>
      </c>
      <c r="AR1411" s="13">
        <v>0</v>
      </c>
      <c r="AS1411" s="13">
        <v>3.12</v>
      </c>
      <c r="AT1411" s="13">
        <v>0</v>
      </c>
      <c r="AU1411" s="13">
        <v>2</v>
      </c>
      <c r="AV1411" s="13">
        <v>0</v>
      </c>
      <c r="AW1411" s="16">
        <f t="shared" ref="AW1411:AW1474" si="406">SUM(AL1411:AU1411)</f>
        <v>6.6400000000000006</v>
      </c>
      <c r="AX1411" s="16">
        <v>3.04</v>
      </c>
      <c r="AY1411" s="10">
        <f t="shared" ref="AY1411:AY1474" si="407">AW1411+AX1411</f>
        <v>9.68</v>
      </c>
      <c r="AZ1411" s="10">
        <f>SUM(Z1411:AK1411)</f>
        <v>0</v>
      </c>
      <c r="BA1411" s="10">
        <v>20</v>
      </c>
      <c r="BB1411" s="10">
        <f t="shared" ref="BB1411:BB1474" si="408">BA1411-AW1411</f>
        <v>13.36</v>
      </c>
      <c r="BC1411" s="10">
        <f t="shared" ref="BC1411:BC1474" si="409">IFERROR(BB1411/4,0)</f>
        <v>3.34</v>
      </c>
      <c r="BD1411" s="10">
        <f t="shared" ref="BD1411:BD1474" si="410">AY1411-AZ1411</f>
        <v>9.68</v>
      </c>
      <c r="BE1411" s="10">
        <f t="shared" si="404"/>
        <v>-6.6400000000000006</v>
      </c>
      <c r="BF1411" s="2" t="s">
        <v>119</v>
      </c>
      <c r="BG1411" s="10">
        <f t="shared" ref="BG1411:BG1474" si="411">AVERAGE(AL1411:AS1411)</f>
        <v>0.58000000000000007</v>
      </c>
      <c r="BH1411" s="36" t="s">
        <v>118</v>
      </c>
      <c r="BI1411" s="39" t="str">
        <f t="shared" ref="BI1411:BI1474" si="412">IF(BF1411="Yes","",IF(BA1411&gt;1250,"E",IF(BA1411&gt;750,"D",
IF(BA1411&gt;=500,"C",
IF(BA1411&gt;=300,"B",
IF(BA1411&gt;=200,"A",
""))))))</f>
        <v/>
      </c>
      <c r="BJ1411" s="39" t="str">
        <f t="shared" ref="BJ1411:BJ1474" si="413">IF(BF1411="Yes","",IF(AY1411&gt;1250,"E",IF(AY1411&gt;750,"D",
IF(AY1411&gt;=500,"C",
IF(AY1411&gt;=300,"B",
IF(AY1411&gt;=200,"A",
""))))))</f>
        <v/>
      </c>
      <c r="BK1411" s="16">
        <f>SUM(AR1411:AX1411)</f>
        <v>14.8</v>
      </c>
      <c r="BL1411" s="10">
        <f>SUM(AL1411:AQ1411)</f>
        <v>1.52</v>
      </c>
      <c r="BM1411" s="12">
        <f t="shared" ref="BM1411:BN1426" si="414">IFERROR(BK1411/$AY1411,"")</f>
        <v>1.5289256198347108</v>
      </c>
      <c r="BN1411" s="12">
        <f t="shared" si="414"/>
        <v>0.15702479338842976</v>
      </c>
      <c r="BO1411" s="9">
        <f t="shared" ref="BO1411:BO1474" si="415">SUM(AL1411:AS1411)</f>
        <v>4.6400000000000006</v>
      </c>
      <c r="BP1411" s="39" t="str">
        <f t="shared" ref="BP1411:BP1474" si="416">IF(BF1411="Yes","",IF(BO1411&gt;1250,"E",IF(BO1411&gt;750,"D",
IF(BO1411&gt;=500,"C",
IF(BO1411&gt;=300,"B",
IF(BO1411&gt;=200,"A",
""))))))</f>
        <v/>
      </c>
      <c r="BQ1411" s="147"/>
      <c r="BR1411" s="9">
        <f t="shared" ref="BR1411:BR1474" si="417">SUM(Z1411:AE1411)</f>
        <v>0</v>
      </c>
      <c r="BS1411" s="9">
        <f t="shared" ref="BS1411:BS1474" si="418">SUM(AF1411:AK1411)</f>
        <v>0</v>
      </c>
      <c r="BT1411" s="9">
        <f t="shared" ref="BT1411:BT1474" si="419">SUM(BR1411:BS1411)</f>
        <v>0</v>
      </c>
      <c r="BU1411" s="9" t="str">
        <f>IFERROR(_xlfn.XLOOKUP(D1411,Sheet1!B:B,Sheet1!L:L),"")</f>
        <v/>
      </c>
      <c r="BV1411" s="9" t="e">
        <f>_xlfn.XLOOKUP(BU1411,Sheet1!S:S,Sheet1!T:T)</f>
        <v>#N/A</v>
      </c>
      <c r="BW1411" s="9" t="e">
        <f>_xlfn.XLOOKUP(D1411,Sheet1!B:B,Sheet1!M:M)</f>
        <v>#N/A</v>
      </c>
      <c r="BZ1411" s="108">
        <f t="shared" ref="BZ1411:BZ1474" si="420">AY1411-AW1411</f>
        <v>3.0399999999999991</v>
      </c>
      <c r="CB1411" s="12">
        <f>AW1411/AY1411</f>
        <v>0.68595041322314054</v>
      </c>
      <c r="CC1411" s="12">
        <f>AX1411/AY1411</f>
        <v>0.31404958677685951</v>
      </c>
      <c r="CG1411" s="1" t="str">
        <f>IF(BO1411&lt;80,"Below 80",
IF(BO1411&lt;=120,"80-120",
IF(BO1411&lt;=200,"&gt; 120-200",
IF(BO1411&lt;=300,"&gt;200-300",
IF(BO1411&lt;=500,"&gt;300-500",
"&gt;500")))))</f>
        <v>Below 80</v>
      </c>
      <c r="CH1411" s="1" t="str">
        <f>IFERROR(_xlfn.XLOOKUP(CG1411,Scenario!M:M,Scenario!N:N),"")</f>
        <v/>
      </c>
      <c r="CI1411" s="1" t="str">
        <f t="shared" ref="CI1411:CI1474" si="421">IF(BI1411="", IF(BA1411&gt;=1, "Yes", "No"))</f>
        <v>Yes</v>
      </c>
      <c r="CJ1411" s="75">
        <v>-8.0000000000000071E-2</v>
      </c>
    </row>
    <row r="1412" spans="1:88" hidden="1">
      <c r="A1412" s="2">
        <v>1411</v>
      </c>
      <c r="B1412" s="2">
        <v>2025</v>
      </c>
      <c r="C1412" s="1">
        <v>0</v>
      </c>
      <c r="D1412" s="37" t="str">
        <v>001fw000006S1grAAC</v>
      </c>
      <c r="E1412" s="37" t="str">
        <v>JAIN AND SONS</v>
      </c>
      <c r="F1412" s="37" t="str">
        <v>DELHI</v>
      </c>
      <c r="G1412" s="37" t="str">
        <v>SOUTH</v>
      </c>
      <c r="H1412" s="37">
        <v>0</v>
      </c>
      <c r="I1412" s="37" t="str">
        <v>MAHENDRA STEELS</v>
      </c>
      <c r="J1412" s="37" t="str">
        <v>Aman kumar</v>
      </c>
      <c r="K1412" s="37">
        <v>0</v>
      </c>
      <c r="L1412" s="37" t="str">
        <v>C12832</v>
      </c>
      <c r="M1412" s="37" t="str">
        <v>North</v>
      </c>
      <c r="N1412" s="2">
        <v>110044</v>
      </c>
      <c r="O1412" s="2" t="str">
        <v>07CGEPJ9186N1ZM</v>
      </c>
      <c r="P1412" s="2">
        <v>7011528695</v>
      </c>
      <c r="Q1412" s="2" t="str">
        <v>Sep'25</v>
      </c>
      <c r="R1412" s="2">
        <v>2026</v>
      </c>
      <c r="S1412" s="1">
        <v>0</v>
      </c>
      <c r="T1412" s="2" t="str">
        <v/>
      </c>
      <c r="U1412" s="12">
        <v>0</v>
      </c>
      <c r="V1412" s="1" t="str">
        <v>Potential Not updated</v>
      </c>
      <c r="W1412" s="13">
        <v>0</v>
      </c>
      <c r="X1412" s="13">
        <v>0</v>
      </c>
      <c r="Y1412" s="13">
        <v>0</v>
      </c>
      <c r="Z1412" s="13">
        <v>0</v>
      </c>
      <c r="AA1412" s="13">
        <v>0</v>
      </c>
      <c r="AB1412" s="13">
        <v>0</v>
      </c>
      <c r="AC1412" s="13">
        <v>0</v>
      </c>
      <c r="AD1412" s="13">
        <v>0</v>
      </c>
      <c r="AE1412" s="13">
        <v>0</v>
      </c>
      <c r="AF1412" s="13">
        <v>0</v>
      </c>
      <c r="AG1412" s="13">
        <v>0</v>
      </c>
      <c r="AH1412" s="13">
        <v>0</v>
      </c>
      <c r="AI1412" s="13">
        <v>0</v>
      </c>
      <c r="AJ1412" s="13">
        <v>0</v>
      </c>
      <c r="AK1412" s="13">
        <v>0</v>
      </c>
      <c r="AL1412" s="13">
        <v>0</v>
      </c>
      <c r="AM1412" s="13">
        <v>0</v>
      </c>
      <c r="AN1412" s="13">
        <v>0</v>
      </c>
      <c r="AO1412" s="13">
        <v>0</v>
      </c>
      <c r="AP1412" s="13">
        <v>0</v>
      </c>
      <c r="AQ1412" s="13">
        <v>12</v>
      </c>
      <c r="AR1412" s="13">
        <v>3.5</v>
      </c>
      <c r="AS1412" s="13">
        <v>0</v>
      </c>
      <c r="AT1412" s="13">
        <v>0</v>
      </c>
      <c r="AU1412" s="13">
        <v>0</v>
      </c>
      <c r="AV1412" s="13">
        <v>3.75</v>
      </c>
      <c r="AW1412" s="16">
        <f t="shared" si="406"/>
        <v>15.5</v>
      </c>
      <c r="AX1412" s="16">
        <v>31</v>
      </c>
      <c r="AY1412" s="10">
        <f t="shared" si="407"/>
        <v>46.5</v>
      </c>
      <c r="AZ1412" s="10">
        <f>SUM(Z1412:AK1412)</f>
        <v>0</v>
      </c>
      <c r="BA1412" s="10">
        <v>30</v>
      </c>
      <c r="BB1412" s="10">
        <f t="shared" si="408"/>
        <v>14.5</v>
      </c>
      <c r="BC1412" s="10">
        <f t="shared" si="409"/>
        <v>3.625</v>
      </c>
      <c r="BD1412" s="10">
        <f t="shared" si="410"/>
        <v>46.5</v>
      </c>
      <c r="BE1412" s="10">
        <f t="shared" si="404"/>
        <v>-15.5</v>
      </c>
      <c r="BF1412" s="2" t="s">
        <v>119</v>
      </c>
      <c r="BG1412" s="10">
        <f t="shared" si="411"/>
        <v>1.9375</v>
      </c>
      <c r="BH1412" s="36" t="s">
        <v>118</v>
      </c>
      <c r="BI1412" s="39" t="str">
        <f t="shared" si="412"/>
        <v/>
      </c>
      <c r="BJ1412" s="39" t="str">
        <f t="shared" si="413"/>
        <v/>
      </c>
      <c r="BK1412" s="16">
        <f>SUM(AR1412:AX1412)</f>
        <v>53.75</v>
      </c>
      <c r="BL1412" s="10">
        <f>SUM(AL1412:AQ1412)</f>
        <v>12</v>
      </c>
      <c r="BM1412" s="12">
        <f t="shared" si="414"/>
        <v>1.1559139784946237</v>
      </c>
      <c r="BN1412" s="12">
        <f t="shared" si="414"/>
        <v>0.25806451612903225</v>
      </c>
      <c r="BO1412" s="9">
        <f t="shared" si="415"/>
        <v>15.5</v>
      </c>
      <c r="BP1412" s="39" t="str">
        <f t="shared" si="416"/>
        <v/>
      </c>
      <c r="BQ1412" s="147"/>
      <c r="BR1412" s="9">
        <f t="shared" si="417"/>
        <v>0</v>
      </c>
      <c r="BS1412" s="9">
        <f t="shared" si="418"/>
        <v>0</v>
      </c>
      <c r="BT1412" s="9">
        <f t="shared" si="419"/>
        <v>0</v>
      </c>
      <c r="BU1412" s="9" t="str">
        <f>IFERROR(_xlfn.XLOOKUP(D1412,Sheet1!B:B,Sheet1!L:L),"")</f>
        <v/>
      </c>
      <c r="BV1412" s="9" t="e">
        <f>_xlfn.XLOOKUP(BU1412,Sheet1!S:S,Sheet1!T:T)</f>
        <v>#N/A</v>
      </c>
      <c r="BW1412" s="9" t="e">
        <f>_xlfn.XLOOKUP(D1412,Sheet1!B:B,Sheet1!M:M)</f>
        <v>#N/A</v>
      </c>
      <c r="BZ1412" s="108">
        <f t="shared" si="420"/>
        <v>31</v>
      </c>
      <c r="CB1412" s="12">
        <f>AW1412/AY1412</f>
        <v>0.33333333333333331</v>
      </c>
      <c r="CC1412" s="12">
        <f>AX1412/AY1412</f>
        <v>0.66666666666666663</v>
      </c>
      <c r="CG1412" s="1" t="str">
        <f>IF(BO1412&lt;80,"Below 80",
IF(BO1412&lt;=120,"80-120",
IF(BO1412&lt;=200,"&gt; 120-200",
IF(BO1412&lt;=300,"&gt;200-300",
IF(BO1412&lt;=500,"&gt;300-500",
"&gt;500")))))</f>
        <v>Below 80</v>
      </c>
      <c r="CH1412" s="1" t="str">
        <f>IFERROR(_xlfn.XLOOKUP(CG1412,Scenario!M:M,Scenario!N:N),"")</f>
        <v/>
      </c>
      <c r="CI1412" s="1" t="str">
        <f t="shared" si="421"/>
        <v>Yes</v>
      </c>
      <c r="CJ1412" s="75">
        <v>31</v>
      </c>
    </row>
    <row r="1413" spans="1:88" hidden="1">
      <c r="A1413" s="2">
        <v>1412</v>
      </c>
      <c r="B1413" s="2">
        <v>2025</v>
      </c>
      <c r="C1413" s="1">
        <v>0</v>
      </c>
      <c r="D1413" s="37" t="str">
        <v>0015g00001UBHaSAAX</v>
      </c>
      <c r="E1413" s="37" t="str">
        <v>K.D.R. STEEL</v>
      </c>
      <c r="F1413" s="37" t="str">
        <v>HARYANA</v>
      </c>
      <c r="G1413" s="37" t="str">
        <v>GURUGRAM</v>
      </c>
      <c r="H1413" s="37" t="str">
        <v>Arjun Nagar</v>
      </c>
      <c r="I1413" s="37" t="str">
        <v>NIKUNJ UDYOG</v>
      </c>
      <c r="J1413" s="37" t="str">
        <v>Shiv Shankar Sharma</v>
      </c>
      <c r="K1413" s="37">
        <v>0</v>
      </c>
      <c r="L1413" s="37" t="str">
        <v>C12828</v>
      </c>
      <c r="M1413" s="37" t="str">
        <v>North</v>
      </c>
      <c r="N1413" s="2">
        <v>122001</v>
      </c>
      <c r="O1413" s="2" t="str">
        <v>06BGYPS8127F2ZP</v>
      </c>
      <c r="P1413" s="2">
        <v>9837872077</v>
      </c>
      <c r="Q1413" s="2" t="str">
        <v>Sep'25</v>
      </c>
      <c r="R1413" s="2">
        <v>2026</v>
      </c>
      <c r="S1413" s="1">
        <v>0</v>
      </c>
      <c r="T1413" s="2">
        <v>175</v>
      </c>
      <c r="U1413" s="12">
        <v>0</v>
      </c>
      <c r="V1413" s="1" t="str">
        <v>Challenger</v>
      </c>
      <c r="W1413" s="13">
        <v>0</v>
      </c>
      <c r="X1413" s="13">
        <v>0</v>
      </c>
      <c r="Y1413" s="13">
        <v>0</v>
      </c>
      <c r="Z1413" s="13">
        <v>0</v>
      </c>
      <c r="AA1413" s="13">
        <v>0</v>
      </c>
      <c r="AB1413" s="13">
        <v>0</v>
      </c>
      <c r="AC1413" s="13">
        <v>0</v>
      </c>
      <c r="AD1413" s="13">
        <v>0</v>
      </c>
      <c r="AE1413" s="13">
        <v>0</v>
      </c>
      <c r="AF1413" s="13">
        <v>0</v>
      </c>
      <c r="AG1413" s="13">
        <v>0</v>
      </c>
      <c r="AH1413" s="13">
        <v>0</v>
      </c>
      <c r="AI1413" s="13">
        <v>0</v>
      </c>
      <c r="AJ1413" s="13">
        <v>0</v>
      </c>
      <c r="AK1413" s="13">
        <v>0</v>
      </c>
      <c r="AL1413" s="13">
        <v>0</v>
      </c>
      <c r="AM1413" s="13">
        <v>0</v>
      </c>
      <c r="AN1413" s="13">
        <v>0</v>
      </c>
      <c r="AO1413" s="13">
        <v>0</v>
      </c>
      <c r="AP1413" s="13">
        <v>0</v>
      </c>
      <c r="AQ1413" s="13">
        <v>5.3</v>
      </c>
      <c r="AR1413" s="13">
        <v>0</v>
      </c>
      <c r="AS1413" s="13">
        <v>0</v>
      </c>
      <c r="AT1413" s="13">
        <v>0</v>
      </c>
      <c r="AU1413" s="13">
        <v>0</v>
      </c>
      <c r="AV1413" s="13">
        <v>0</v>
      </c>
      <c r="AW1413" s="16">
        <f t="shared" si="406"/>
        <v>5.3</v>
      </c>
      <c r="AX1413" s="16">
        <v>10.6</v>
      </c>
      <c r="AY1413" s="10">
        <f t="shared" si="407"/>
        <v>15.899999999999999</v>
      </c>
      <c r="AZ1413" s="10">
        <f>SUM(Z1413:AK1413)</f>
        <v>0</v>
      </c>
      <c r="BA1413" s="10">
        <v>20</v>
      </c>
      <c r="BB1413" s="10">
        <f t="shared" si="408"/>
        <v>14.7</v>
      </c>
      <c r="BC1413" s="10">
        <f t="shared" si="409"/>
        <v>3.6749999999999998</v>
      </c>
      <c r="BD1413" s="10">
        <f t="shared" si="410"/>
        <v>15.899999999999999</v>
      </c>
      <c r="BE1413" s="10">
        <f t="shared" si="404"/>
        <v>-5.3</v>
      </c>
      <c r="BF1413" s="2" t="s">
        <v>119</v>
      </c>
      <c r="BG1413" s="10">
        <f t="shared" si="411"/>
        <v>0.66249999999999998</v>
      </c>
      <c r="BH1413" s="36" t="s">
        <v>118</v>
      </c>
      <c r="BI1413" s="39" t="str">
        <f t="shared" si="412"/>
        <v/>
      </c>
      <c r="BJ1413" s="39" t="str">
        <f t="shared" si="413"/>
        <v/>
      </c>
      <c r="BK1413" s="16">
        <f>SUM(AR1413:AX1413)</f>
        <v>15.899999999999999</v>
      </c>
      <c r="BL1413" s="10">
        <f>SUM(AL1413:AQ1413)</f>
        <v>5.3</v>
      </c>
      <c r="BM1413" s="12">
        <f t="shared" si="414"/>
        <v>1</v>
      </c>
      <c r="BN1413" s="12">
        <f t="shared" si="414"/>
        <v>0.33333333333333337</v>
      </c>
      <c r="BO1413" s="9">
        <f t="shared" si="415"/>
        <v>5.3</v>
      </c>
      <c r="BP1413" s="39" t="str">
        <f t="shared" si="416"/>
        <v/>
      </c>
      <c r="BQ1413" s="147"/>
      <c r="BR1413" s="9">
        <f t="shared" si="417"/>
        <v>0</v>
      </c>
      <c r="BS1413" s="9">
        <f t="shared" si="418"/>
        <v>0</v>
      </c>
      <c r="BT1413" s="9">
        <f t="shared" si="419"/>
        <v>0</v>
      </c>
      <c r="BU1413" s="9" t="str">
        <f>IFERROR(_xlfn.XLOOKUP(D1413,Sheet1!B:B,Sheet1!L:L),"")</f>
        <v/>
      </c>
      <c r="BV1413" s="9" t="e">
        <f>_xlfn.XLOOKUP(BU1413,Sheet1!S:S,Sheet1!T:T)</f>
        <v>#N/A</v>
      </c>
      <c r="BW1413" s="9" t="e">
        <f>_xlfn.XLOOKUP(D1413,Sheet1!B:B,Sheet1!M:M)</f>
        <v>#N/A</v>
      </c>
      <c r="BZ1413" s="108">
        <f t="shared" si="420"/>
        <v>10.599999999999998</v>
      </c>
      <c r="CB1413" s="12">
        <f>AW1413/AY1413</f>
        <v>0.33333333333333337</v>
      </c>
      <c r="CC1413" s="12">
        <f>AX1413/AY1413</f>
        <v>0.66666666666666674</v>
      </c>
      <c r="CG1413" s="1" t="str">
        <f>IF(BO1413&lt;80,"Below 80",
IF(BO1413&lt;=120,"80-120",
IF(BO1413&lt;=200,"&gt; 120-200",
IF(BO1413&lt;=300,"&gt;200-300",
IF(BO1413&lt;=500,"&gt;300-500",
"&gt;500")))))</f>
        <v>Below 80</v>
      </c>
      <c r="CH1413" s="1" t="str">
        <f>IFERROR(_xlfn.XLOOKUP(CG1413,Scenario!M:M,Scenario!N:N),"")</f>
        <v/>
      </c>
      <c r="CI1413" s="1" t="str">
        <f t="shared" si="421"/>
        <v>Yes</v>
      </c>
      <c r="CJ1413" s="75">
        <v>10.6</v>
      </c>
    </row>
    <row r="1414" spans="1:88" hidden="1">
      <c r="A1414" s="2">
        <v>1413</v>
      </c>
      <c r="B1414" s="2">
        <v>2025</v>
      </c>
      <c r="C1414" s="1">
        <v>0</v>
      </c>
      <c r="D1414" s="37" t="str">
        <v>0015g00001c42zHAAQ</v>
      </c>
      <c r="E1414" s="37" t="str">
        <v>SHREE MANSHA TRADING CO.</v>
      </c>
      <c r="F1414" s="37" t="str">
        <v>HARYANA</v>
      </c>
      <c r="G1414" s="37" t="str">
        <v>GURUGRAM</v>
      </c>
      <c r="H1414" s="37" t="str">
        <v>Gurugram</v>
      </c>
      <c r="I1414" s="37" t="str">
        <v>NIKUNJ UDYOG</v>
      </c>
      <c r="J1414" s="37" t="str">
        <v>Shiv Shankar Sharma</v>
      </c>
      <c r="K1414" s="37">
        <v>0</v>
      </c>
      <c r="L1414" s="37" t="str">
        <v>C12828</v>
      </c>
      <c r="M1414" s="37" t="str">
        <v>North</v>
      </c>
      <c r="N1414" s="2">
        <v>122003</v>
      </c>
      <c r="O1414" s="2" t="str">
        <v>06BARPS2025M1Z9</v>
      </c>
      <c r="P1414" s="2">
        <v>9911335952</v>
      </c>
      <c r="Q1414" s="2" t="str">
        <v>Sep'25</v>
      </c>
      <c r="R1414" s="2">
        <v>2026</v>
      </c>
      <c r="S1414" s="1">
        <v>0</v>
      </c>
      <c r="T1414" s="2">
        <v>350</v>
      </c>
      <c r="U1414" s="12">
        <v>1.1428571428571429E-2</v>
      </c>
      <c r="V1414" s="1" t="str">
        <v>Alien</v>
      </c>
      <c r="W1414" s="13">
        <v>0</v>
      </c>
      <c r="X1414" s="13">
        <v>0</v>
      </c>
      <c r="Y1414" s="13">
        <v>0</v>
      </c>
      <c r="Z1414" s="13">
        <v>0</v>
      </c>
      <c r="AA1414" s="13">
        <v>0</v>
      </c>
      <c r="AB1414" s="13">
        <v>0</v>
      </c>
      <c r="AC1414" s="13">
        <v>0</v>
      </c>
      <c r="AD1414" s="13">
        <v>0</v>
      </c>
      <c r="AE1414" s="13">
        <v>0</v>
      </c>
      <c r="AF1414" s="13">
        <v>0</v>
      </c>
      <c r="AG1414" s="13">
        <v>0</v>
      </c>
      <c r="AH1414" s="13">
        <v>0</v>
      </c>
      <c r="AI1414" s="13">
        <v>0</v>
      </c>
      <c r="AJ1414" s="13">
        <v>0</v>
      </c>
      <c r="AK1414" s="13">
        <v>0</v>
      </c>
      <c r="AL1414" s="13">
        <v>0</v>
      </c>
      <c r="AM1414" s="13">
        <v>0</v>
      </c>
      <c r="AN1414" s="13">
        <v>0</v>
      </c>
      <c r="AO1414" s="13">
        <v>0</v>
      </c>
      <c r="AP1414" s="13">
        <v>0</v>
      </c>
      <c r="AQ1414" s="13">
        <v>6.2</v>
      </c>
      <c r="AR1414" s="13">
        <v>0</v>
      </c>
      <c r="AS1414" s="13">
        <v>0</v>
      </c>
      <c r="AT1414" s="13">
        <v>0</v>
      </c>
      <c r="AU1414" s="13">
        <v>12</v>
      </c>
      <c r="AV1414" s="13">
        <v>0</v>
      </c>
      <c r="AW1414" s="16">
        <f t="shared" si="406"/>
        <v>18.2</v>
      </c>
      <c r="AX1414" s="16">
        <v>12.4</v>
      </c>
      <c r="AY1414" s="10">
        <f t="shared" si="407"/>
        <v>30.6</v>
      </c>
      <c r="AZ1414" s="10">
        <f>SUM(Z1414:AK1414)</f>
        <v>0</v>
      </c>
      <c r="BA1414" s="10">
        <v>6</v>
      </c>
      <c r="BB1414" s="10">
        <f t="shared" si="408"/>
        <v>-12.2</v>
      </c>
      <c r="BC1414" s="10">
        <f t="shared" si="409"/>
        <v>-3.05</v>
      </c>
      <c r="BD1414" s="10">
        <f t="shared" si="410"/>
        <v>30.6</v>
      </c>
      <c r="BE1414" s="10">
        <f t="shared" si="404"/>
        <v>-18.2</v>
      </c>
      <c r="BF1414" s="2" t="s">
        <v>119</v>
      </c>
      <c r="BG1414" s="10">
        <f t="shared" si="411"/>
        <v>0.77500000000000002</v>
      </c>
      <c r="BH1414" s="36" t="s">
        <v>118</v>
      </c>
      <c r="BI1414" s="39" t="str">
        <f t="shared" si="412"/>
        <v/>
      </c>
      <c r="BJ1414" s="39" t="str">
        <f t="shared" si="413"/>
        <v/>
      </c>
      <c r="BK1414" s="16">
        <f>SUM(AR1414:AX1414)</f>
        <v>42.6</v>
      </c>
      <c r="BL1414" s="10">
        <f>SUM(AL1414:AQ1414)</f>
        <v>6.2</v>
      </c>
      <c r="BM1414" s="12">
        <f t="shared" si="414"/>
        <v>1.392156862745098</v>
      </c>
      <c r="BN1414" s="12">
        <f t="shared" si="414"/>
        <v>0.20261437908496732</v>
      </c>
      <c r="BO1414" s="9">
        <f t="shared" si="415"/>
        <v>6.2</v>
      </c>
      <c r="BP1414" s="39" t="str">
        <f t="shared" si="416"/>
        <v/>
      </c>
      <c r="BQ1414" s="147"/>
      <c r="BR1414" s="9">
        <f t="shared" si="417"/>
        <v>0</v>
      </c>
      <c r="BS1414" s="9">
        <f t="shared" si="418"/>
        <v>0</v>
      </c>
      <c r="BT1414" s="9">
        <f t="shared" si="419"/>
        <v>0</v>
      </c>
      <c r="BU1414" s="9" t="str">
        <f>IFERROR(_xlfn.XLOOKUP(D1414,Sheet1!B:B,Sheet1!L:L),"")</f>
        <v/>
      </c>
      <c r="BV1414" s="9" t="e">
        <f>_xlfn.XLOOKUP(BU1414,Sheet1!S:S,Sheet1!T:T)</f>
        <v>#N/A</v>
      </c>
      <c r="BW1414" s="9" t="e">
        <f>_xlfn.XLOOKUP(D1414,Sheet1!B:B,Sheet1!M:M)</f>
        <v>#N/A</v>
      </c>
      <c r="BZ1414" s="108">
        <f t="shared" si="420"/>
        <v>12.400000000000002</v>
      </c>
      <c r="CB1414" s="12">
        <f>AW1414/AY1414</f>
        <v>0.59477124183006536</v>
      </c>
      <c r="CC1414" s="12">
        <f>AX1414/AY1414</f>
        <v>0.40522875816993464</v>
      </c>
      <c r="CG1414" s="1" t="str">
        <f>IF(BO1414&lt;80,"Below 80",
IF(BO1414&lt;=120,"80-120",
IF(BO1414&lt;=200,"&gt; 120-200",
IF(BO1414&lt;=300,"&gt;200-300",
IF(BO1414&lt;=500,"&gt;300-500",
"&gt;500")))))</f>
        <v>Below 80</v>
      </c>
      <c r="CH1414" s="1" t="str">
        <f>IFERROR(_xlfn.XLOOKUP(CG1414,Scenario!M:M,Scenario!N:N),"")</f>
        <v/>
      </c>
      <c r="CI1414" s="1" t="str">
        <f t="shared" si="421"/>
        <v>Yes</v>
      </c>
      <c r="CJ1414" s="75">
        <v>12.4</v>
      </c>
    </row>
    <row r="1415" spans="1:88" hidden="1">
      <c r="A1415" s="2">
        <v>1414</v>
      </c>
      <c r="B1415" s="2">
        <v>2025</v>
      </c>
      <c r="C1415" s="1">
        <v>0</v>
      </c>
      <c r="D1415" s="37" t="str">
        <v>001J100000Rz0PlIAJ</v>
      </c>
      <c r="E1415" s="37" t="str">
        <v>M/S R K CEMENT STEEL</v>
      </c>
      <c r="F1415" s="37" t="str">
        <v>UTTARAKHAND</v>
      </c>
      <c r="G1415" s="37" t="str">
        <v>DEHRADUN</v>
      </c>
      <c r="H1415" s="37" t="str">
        <v>Dehradun</v>
      </c>
      <c r="I1415" s="37" t="str">
        <v>SHIVA SALES INDIA CORPORATION</v>
      </c>
      <c r="J1415" s="37" t="str">
        <v>Ravi Kumar</v>
      </c>
      <c r="K1415" s="37">
        <v>0</v>
      </c>
      <c r="L1415" s="37" t="str">
        <v>C12821</v>
      </c>
      <c r="M1415" s="37" t="str">
        <v>North</v>
      </c>
      <c r="N1415" s="2">
        <v>248198</v>
      </c>
      <c r="O1415" s="2" t="str">
        <v>05AFMPC5999K1ZU</v>
      </c>
      <c r="P1415" s="2">
        <v>9528435615</v>
      </c>
      <c r="Q1415" s="2" t="str">
        <v>Sep'25</v>
      </c>
      <c r="R1415" s="2">
        <v>2026</v>
      </c>
      <c r="S1415" s="1">
        <v>0</v>
      </c>
      <c r="T1415" s="2">
        <v>50</v>
      </c>
      <c r="U1415" s="12">
        <v>0</v>
      </c>
      <c r="V1415" s="1" t="str">
        <v>Minor</v>
      </c>
      <c r="W1415" s="13">
        <v>0</v>
      </c>
      <c r="X1415" s="13">
        <v>0</v>
      </c>
      <c r="Y1415" s="13">
        <v>0</v>
      </c>
      <c r="Z1415" s="13">
        <v>0</v>
      </c>
      <c r="AA1415" s="13">
        <v>0</v>
      </c>
      <c r="AB1415" s="13">
        <v>0</v>
      </c>
      <c r="AC1415" s="13">
        <v>0</v>
      </c>
      <c r="AD1415" s="13">
        <v>0</v>
      </c>
      <c r="AE1415" s="13">
        <v>0</v>
      </c>
      <c r="AF1415" s="13">
        <v>0</v>
      </c>
      <c r="AG1415" s="13">
        <v>0</v>
      </c>
      <c r="AH1415" s="13">
        <v>0</v>
      </c>
      <c r="AI1415" s="13">
        <v>0</v>
      </c>
      <c r="AJ1415" s="13">
        <v>0</v>
      </c>
      <c r="AK1415" s="13">
        <v>0</v>
      </c>
      <c r="AL1415" s="13">
        <v>0</v>
      </c>
      <c r="AM1415" s="13">
        <v>0</v>
      </c>
      <c r="AN1415" s="13">
        <v>0</v>
      </c>
      <c r="AO1415" s="13">
        <v>0</v>
      </c>
      <c r="AP1415" s="13">
        <v>0</v>
      </c>
      <c r="AQ1415" s="13">
        <v>6</v>
      </c>
      <c r="AR1415" s="13">
        <v>0</v>
      </c>
      <c r="AS1415" s="13">
        <v>0</v>
      </c>
      <c r="AT1415" s="13">
        <v>0</v>
      </c>
      <c r="AU1415" s="13">
        <v>0</v>
      </c>
      <c r="AV1415" s="13">
        <v>0</v>
      </c>
      <c r="AW1415" s="16">
        <f t="shared" si="406"/>
        <v>6</v>
      </c>
      <c r="AX1415" s="16">
        <v>12</v>
      </c>
      <c r="AY1415" s="10">
        <f t="shared" si="407"/>
        <v>18</v>
      </c>
      <c r="AZ1415" s="10">
        <f>SUM(Z1415:AK1415)</f>
        <v>0</v>
      </c>
      <c r="BA1415" s="10">
        <v>6</v>
      </c>
      <c r="BB1415" s="10">
        <f t="shared" si="408"/>
        <v>0</v>
      </c>
      <c r="BC1415" s="10">
        <f t="shared" si="409"/>
        <v>0</v>
      </c>
      <c r="BD1415" s="10">
        <f t="shared" si="410"/>
        <v>18</v>
      </c>
      <c r="BE1415" s="10">
        <f t="shared" si="404"/>
        <v>-6</v>
      </c>
      <c r="BF1415" s="2" t="s">
        <v>119</v>
      </c>
      <c r="BG1415" s="10">
        <f t="shared" si="411"/>
        <v>0.75</v>
      </c>
      <c r="BH1415" s="36" t="s">
        <v>118</v>
      </c>
      <c r="BI1415" s="39" t="str">
        <f t="shared" si="412"/>
        <v/>
      </c>
      <c r="BJ1415" s="39" t="str">
        <f t="shared" si="413"/>
        <v/>
      </c>
      <c r="BK1415" s="16">
        <f>SUM(AR1415:AX1415)</f>
        <v>18</v>
      </c>
      <c r="BL1415" s="10">
        <f>SUM(AL1415:AQ1415)</f>
        <v>6</v>
      </c>
      <c r="BM1415" s="12">
        <f t="shared" si="414"/>
        <v>1</v>
      </c>
      <c r="BN1415" s="12">
        <f t="shared" si="414"/>
        <v>0.33333333333333331</v>
      </c>
      <c r="BO1415" s="9">
        <f t="shared" si="415"/>
        <v>6</v>
      </c>
      <c r="BP1415" s="39" t="str">
        <f t="shared" si="416"/>
        <v/>
      </c>
      <c r="BQ1415" s="147"/>
      <c r="BR1415" s="9">
        <f t="shared" si="417"/>
        <v>0</v>
      </c>
      <c r="BS1415" s="9">
        <f t="shared" si="418"/>
        <v>0</v>
      </c>
      <c r="BT1415" s="9">
        <f t="shared" si="419"/>
        <v>0</v>
      </c>
      <c r="BU1415" s="9" t="str">
        <f>IFERROR(_xlfn.XLOOKUP(D1415,Sheet1!B:B,Sheet1!L:L),"")</f>
        <v/>
      </c>
      <c r="BV1415" s="9" t="e">
        <f>_xlfn.XLOOKUP(BU1415,Sheet1!S:S,Sheet1!T:T)</f>
        <v>#N/A</v>
      </c>
      <c r="BW1415" s="9" t="e">
        <f>_xlfn.XLOOKUP(D1415,Sheet1!B:B,Sheet1!M:M)</f>
        <v>#N/A</v>
      </c>
      <c r="BZ1415" s="108">
        <f t="shared" si="420"/>
        <v>12</v>
      </c>
      <c r="CB1415" s="12">
        <f>AW1415/AY1415</f>
        <v>0.33333333333333331</v>
      </c>
      <c r="CC1415" s="12">
        <f>AX1415/AY1415</f>
        <v>0.66666666666666663</v>
      </c>
      <c r="CG1415" s="1" t="str">
        <f>IF(BO1415&lt;80,"Below 80",
IF(BO1415&lt;=120,"80-120",
IF(BO1415&lt;=200,"&gt; 120-200",
IF(BO1415&lt;=300,"&gt;200-300",
IF(BO1415&lt;=500,"&gt;300-500",
"&gt;500")))))</f>
        <v>Below 80</v>
      </c>
      <c r="CH1415" s="1" t="str">
        <f>IFERROR(_xlfn.XLOOKUP(CG1415,Scenario!M:M,Scenario!N:N),"")</f>
        <v/>
      </c>
      <c r="CI1415" s="1" t="str">
        <f t="shared" si="421"/>
        <v>Yes</v>
      </c>
      <c r="CJ1415" s="75">
        <v>12</v>
      </c>
    </row>
    <row r="1416" spans="1:88" hidden="1">
      <c r="A1416" s="2">
        <v>1415</v>
      </c>
      <c r="B1416" s="2">
        <v>2025</v>
      </c>
      <c r="C1416" s="1">
        <v>0</v>
      </c>
      <c r="D1416" s="37" t="str">
        <v>001J1000006UZRuIAO</v>
      </c>
      <c r="E1416" s="37" t="str">
        <v>RATHORE TRADERS</v>
      </c>
      <c r="F1416" s="37" t="str">
        <v>UTTAR PRADESH</v>
      </c>
      <c r="G1416" s="37" t="str">
        <v>BAREILLY</v>
      </c>
      <c r="H1416" s="37" t="str">
        <v>Bareilly</v>
      </c>
      <c r="I1416" s="37" t="str">
        <v>Khandelwal Associates</v>
      </c>
      <c r="J1416" s="37" t="str">
        <v>SHIV KUMAR</v>
      </c>
      <c r="K1416" s="37">
        <v>0</v>
      </c>
      <c r="L1416" s="37" t="str">
        <v>C12818</v>
      </c>
      <c r="M1416" s="37" t="str">
        <v>North</v>
      </c>
      <c r="N1416" s="2">
        <v>243001</v>
      </c>
      <c r="O1416" s="2" t="str">
        <v>09DGUPS2873G1ZJ</v>
      </c>
      <c r="P1416" s="2">
        <v>9259850809</v>
      </c>
      <c r="Q1416" s="2" t="str">
        <v>Sep'25</v>
      </c>
      <c r="R1416" s="2">
        <v>2026</v>
      </c>
      <c r="S1416" s="1">
        <v>0</v>
      </c>
      <c r="T1416" s="2">
        <v>40</v>
      </c>
      <c r="U1416" s="12">
        <v>1.6666666666666666E-2</v>
      </c>
      <c r="V1416" s="1" t="str">
        <v>Minor</v>
      </c>
      <c r="W1416" s="13">
        <v>0</v>
      </c>
      <c r="X1416" s="13">
        <v>0</v>
      </c>
      <c r="Y1416" s="13">
        <v>0</v>
      </c>
      <c r="Z1416" s="13">
        <v>0</v>
      </c>
      <c r="AA1416" s="13">
        <v>0</v>
      </c>
      <c r="AB1416" s="13">
        <v>0</v>
      </c>
      <c r="AC1416" s="13">
        <v>0</v>
      </c>
      <c r="AD1416" s="13">
        <v>0</v>
      </c>
      <c r="AE1416" s="13">
        <v>0</v>
      </c>
      <c r="AF1416" s="13">
        <v>0</v>
      </c>
      <c r="AG1416" s="13">
        <v>0</v>
      </c>
      <c r="AH1416" s="13">
        <v>0</v>
      </c>
      <c r="AI1416" s="13">
        <v>0</v>
      </c>
      <c r="AJ1416" s="13">
        <v>0</v>
      </c>
      <c r="AK1416" s="13">
        <v>0</v>
      </c>
      <c r="AL1416" s="13">
        <v>0</v>
      </c>
      <c r="AM1416" s="13">
        <v>0</v>
      </c>
      <c r="AN1416" s="13">
        <v>0</v>
      </c>
      <c r="AO1416" s="13">
        <v>0</v>
      </c>
      <c r="AP1416" s="13">
        <v>0</v>
      </c>
      <c r="AQ1416" s="13">
        <v>1</v>
      </c>
      <c r="AR1416" s="13">
        <v>0</v>
      </c>
      <c r="AS1416" s="13">
        <v>0</v>
      </c>
      <c r="AT1416" s="13">
        <v>0</v>
      </c>
      <c r="AU1416" s="13">
        <v>2</v>
      </c>
      <c r="AV1416" s="13">
        <v>0</v>
      </c>
      <c r="AW1416" s="16">
        <f t="shared" si="406"/>
        <v>3</v>
      </c>
      <c r="AX1416" s="16">
        <v>2</v>
      </c>
      <c r="AY1416" s="10">
        <f t="shared" si="407"/>
        <v>5</v>
      </c>
      <c r="AZ1416" s="10">
        <f>SUM(Z1416:AK1416)</f>
        <v>0</v>
      </c>
      <c r="BA1416" s="10">
        <v>2</v>
      </c>
      <c r="BB1416" s="10">
        <f t="shared" si="408"/>
        <v>-1</v>
      </c>
      <c r="BC1416" s="10">
        <f t="shared" si="409"/>
        <v>-0.25</v>
      </c>
      <c r="BD1416" s="10">
        <f t="shared" si="410"/>
        <v>5</v>
      </c>
      <c r="BE1416" s="10">
        <f t="shared" si="404"/>
        <v>-3</v>
      </c>
      <c r="BF1416" s="2" t="s">
        <v>119</v>
      </c>
      <c r="BG1416" s="10">
        <f t="shared" si="411"/>
        <v>0.125</v>
      </c>
      <c r="BH1416" s="36" t="s">
        <v>118</v>
      </c>
      <c r="BI1416" s="39" t="str">
        <f t="shared" si="412"/>
        <v/>
      </c>
      <c r="BJ1416" s="39" t="str">
        <f t="shared" si="413"/>
        <v/>
      </c>
      <c r="BK1416" s="16">
        <f>SUM(AR1416:AX1416)</f>
        <v>7</v>
      </c>
      <c r="BL1416" s="10">
        <f>SUM(AL1416:AQ1416)</f>
        <v>1</v>
      </c>
      <c r="BM1416" s="12">
        <f t="shared" si="414"/>
        <v>1.4</v>
      </c>
      <c r="BN1416" s="12">
        <f t="shared" si="414"/>
        <v>0.2</v>
      </c>
      <c r="BO1416" s="9">
        <f t="shared" si="415"/>
        <v>1</v>
      </c>
      <c r="BP1416" s="39" t="str">
        <f t="shared" si="416"/>
        <v/>
      </c>
      <c r="BQ1416" s="147"/>
      <c r="BR1416" s="9">
        <f t="shared" si="417"/>
        <v>0</v>
      </c>
      <c r="BS1416" s="9">
        <f t="shared" si="418"/>
        <v>0</v>
      </c>
      <c r="BT1416" s="9">
        <f t="shared" si="419"/>
        <v>0</v>
      </c>
      <c r="BU1416" s="9" t="str">
        <f>IFERROR(_xlfn.XLOOKUP(D1416,Sheet1!B:B,Sheet1!L:L),"")</f>
        <v/>
      </c>
      <c r="BV1416" s="9" t="e">
        <f>_xlfn.XLOOKUP(BU1416,Sheet1!S:S,Sheet1!T:T)</f>
        <v>#N/A</v>
      </c>
      <c r="BW1416" s="9" t="e">
        <f>_xlfn.XLOOKUP(D1416,Sheet1!B:B,Sheet1!M:M)</f>
        <v>#N/A</v>
      </c>
      <c r="BZ1416" s="108">
        <f t="shared" si="420"/>
        <v>2</v>
      </c>
      <c r="CB1416" s="12">
        <f>AW1416/AY1416</f>
        <v>0.6</v>
      </c>
      <c r="CC1416" s="12">
        <f>AX1416/AY1416</f>
        <v>0.4</v>
      </c>
      <c r="CG1416" s="1" t="str">
        <f>IF(BO1416&lt;80,"Below 80",
IF(BO1416&lt;=120,"80-120",
IF(BO1416&lt;=200,"&gt; 120-200",
IF(BO1416&lt;=300,"&gt;200-300",
IF(BO1416&lt;=500,"&gt;300-500",
"&gt;500")))))</f>
        <v>Below 80</v>
      </c>
      <c r="CH1416" s="1" t="str">
        <f>IFERROR(_xlfn.XLOOKUP(CG1416,Scenario!M:M,Scenario!N:N),"")</f>
        <v/>
      </c>
      <c r="CI1416" s="1" t="str">
        <f t="shared" si="421"/>
        <v>Yes</v>
      </c>
      <c r="CJ1416" s="75">
        <v>2</v>
      </c>
    </row>
    <row r="1417" spans="1:88" hidden="1">
      <c r="A1417" s="2">
        <v>1416</v>
      </c>
      <c r="B1417" s="2">
        <v>2025</v>
      </c>
      <c r="C1417" s="1">
        <v>0</v>
      </c>
      <c r="D1417" s="37" t="str">
        <v>001fw000008MTIBAA4</v>
      </c>
      <c r="E1417" s="37" t="str">
        <v>M/S GAJANAN TRADERS</v>
      </c>
      <c r="F1417" s="37" t="str">
        <v>UTTAR PRADESH</v>
      </c>
      <c r="G1417" s="37" t="str">
        <v>KANPUR NAGAR</v>
      </c>
      <c r="H1417" s="37">
        <v>0</v>
      </c>
      <c r="I1417" s="37" t="str">
        <v>SHREE LAKSHMAN ROLLING MILL (INDIA) LLP</v>
      </c>
      <c r="J1417" s="37" t="str">
        <v>Ashutosh Shukla</v>
      </c>
      <c r="K1417" s="37">
        <v>0</v>
      </c>
      <c r="L1417" s="37" t="str">
        <v>C12815</v>
      </c>
      <c r="M1417" s="37" t="str">
        <v>North</v>
      </c>
      <c r="N1417" s="2">
        <v>208017</v>
      </c>
      <c r="O1417" s="2" t="str">
        <v>09EGEPS4728D1Z6</v>
      </c>
      <c r="P1417" s="2">
        <v>8299343327</v>
      </c>
      <c r="Q1417" s="2" t="str">
        <v>Sep'25</v>
      </c>
      <c r="R1417" s="2">
        <v>2026</v>
      </c>
      <c r="S1417" s="1">
        <v>0</v>
      </c>
      <c r="T1417" s="2">
        <v>50</v>
      </c>
      <c r="U1417" s="12">
        <v>0.08</v>
      </c>
      <c r="V1417" s="1" t="str">
        <v>Minor</v>
      </c>
      <c r="W1417" s="13">
        <v>0</v>
      </c>
      <c r="X1417" s="13">
        <v>0</v>
      </c>
      <c r="Y1417" s="13">
        <v>0</v>
      </c>
      <c r="Z1417" s="13">
        <v>0</v>
      </c>
      <c r="AA1417" s="13">
        <v>0</v>
      </c>
      <c r="AB1417" s="13">
        <v>0</v>
      </c>
      <c r="AC1417" s="13">
        <v>0</v>
      </c>
      <c r="AD1417" s="13">
        <v>0</v>
      </c>
      <c r="AE1417" s="13">
        <v>0</v>
      </c>
      <c r="AF1417" s="13">
        <v>0</v>
      </c>
      <c r="AG1417" s="13">
        <v>0</v>
      </c>
      <c r="AH1417" s="13">
        <v>0</v>
      </c>
      <c r="AI1417" s="13">
        <v>0</v>
      </c>
      <c r="AJ1417" s="13">
        <v>0</v>
      </c>
      <c r="AK1417" s="13">
        <v>0</v>
      </c>
      <c r="AL1417" s="13">
        <v>0</v>
      </c>
      <c r="AM1417" s="13">
        <v>0</v>
      </c>
      <c r="AN1417" s="13">
        <v>0</v>
      </c>
      <c r="AO1417" s="13">
        <v>0</v>
      </c>
      <c r="AP1417" s="13">
        <v>0</v>
      </c>
      <c r="AQ1417" s="13">
        <v>6.14</v>
      </c>
      <c r="AR1417" s="13">
        <v>0</v>
      </c>
      <c r="AS1417" s="13">
        <v>0</v>
      </c>
      <c r="AT1417" s="13">
        <v>0</v>
      </c>
      <c r="AU1417" s="13">
        <v>0</v>
      </c>
      <c r="AV1417" s="13">
        <v>12</v>
      </c>
      <c r="AW1417" s="16">
        <f t="shared" si="406"/>
        <v>6.14</v>
      </c>
      <c r="AX1417" s="16">
        <v>12.28</v>
      </c>
      <c r="AY1417" s="10">
        <f t="shared" si="407"/>
        <v>18.419999999999998</v>
      </c>
      <c r="AZ1417" s="10">
        <f>SUM(Z1417:AK1417)</f>
        <v>0</v>
      </c>
      <c r="BA1417" s="10"/>
      <c r="BB1417" s="10">
        <f t="shared" si="408"/>
        <v>-6.14</v>
      </c>
      <c r="BC1417" s="10">
        <f t="shared" si="409"/>
        <v>-1.5349999999999999</v>
      </c>
      <c r="BD1417" s="10">
        <f t="shared" si="410"/>
        <v>18.419999999999998</v>
      </c>
      <c r="BE1417" s="10">
        <f t="shared" si="404"/>
        <v>-6.14</v>
      </c>
      <c r="BF1417" s="2" t="s">
        <v>119</v>
      </c>
      <c r="BG1417" s="10">
        <f t="shared" si="411"/>
        <v>0.76749999999999996</v>
      </c>
      <c r="BH1417" s="36" t="s">
        <v>118</v>
      </c>
      <c r="BI1417" s="39" t="str">
        <f t="shared" si="412"/>
        <v/>
      </c>
      <c r="BJ1417" s="39" t="str">
        <f t="shared" si="413"/>
        <v/>
      </c>
      <c r="BK1417" s="16">
        <f>SUM(AR1417:AX1417)</f>
        <v>30.42</v>
      </c>
      <c r="BL1417" s="10">
        <f>SUM(AL1417:AQ1417)</f>
        <v>6.14</v>
      </c>
      <c r="BM1417" s="12">
        <f t="shared" si="414"/>
        <v>1.6514657980456029</v>
      </c>
      <c r="BN1417" s="12">
        <f t="shared" si="414"/>
        <v>0.33333333333333337</v>
      </c>
      <c r="BO1417" s="9">
        <f t="shared" si="415"/>
        <v>6.14</v>
      </c>
      <c r="BP1417" s="39" t="str">
        <f t="shared" si="416"/>
        <v/>
      </c>
      <c r="BQ1417" s="147"/>
      <c r="BR1417" s="9">
        <f t="shared" si="417"/>
        <v>0</v>
      </c>
      <c r="BS1417" s="9">
        <f t="shared" si="418"/>
        <v>0</v>
      </c>
      <c r="BT1417" s="9">
        <f t="shared" si="419"/>
        <v>0</v>
      </c>
      <c r="BU1417" s="9" t="str">
        <f>IFERROR(_xlfn.XLOOKUP(D1417,Sheet1!B:B,Sheet1!L:L),"")</f>
        <v/>
      </c>
      <c r="BV1417" s="9" t="e">
        <f>_xlfn.XLOOKUP(BU1417,Sheet1!S:S,Sheet1!T:T)</f>
        <v>#N/A</v>
      </c>
      <c r="BW1417" s="9" t="e">
        <f>_xlfn.XLOOKUP(D1417,Sheet1!B:B,Sheet1!M:M)</f>
        <v>#N/A</v>
      </c>
      <c r="BZ1417" s="108">
        <f t="shared" si="420"/>
        <v>12.279999999999998</v>
      </c>
      <c r="CB1417" s="12">
        <f>AW1417/AY1417</f>
        <v>0.33333333333333337</v>
      </c>
      <c r="CC1417" s="12">
        <f>AX1417/AY1417</f>
        <v>0.66666666666666674</v>
      </c>
      <c r="CG1417" s="1" t="str">
        <f>IF(BO1417&lt;80,"Below 80",
IF(BO1417&lt;=120,"80-120",
IF(BO1417&lt;=200,"&gt; 120-200",
IF(BO1417&lt;=300,"&gt;200-300",
IF(BO1417&lt;=500,"&gt;300-500",
"&gt;500")))))</f>
        <v>Below 80</v>
      </c>
      <c r="CH1417" s="1" t="str">
        <f>IFERROR(_xlfn.XLOOKUP(CG1417,Scenario!M:M,Scenario!N:N),"")</f>
        <v/>
      </c>
      <c r="CI1417" s="1" t="str">
        <f t="shared" si="421"/>
        <v>No</v>
      </c>
      <c r="CJ1417" s="75">
        <v>12.28</v>
      </c>
    </row>
    <row r="1418" spans="1:88" hidden="1">
      <c r="A1418" s="2">
        <v>1417</v>
      </c>
      <c r="B1418" s="2">
        <v>2025</v>
      </c>
      <c r="C1418" s="1">
        <v>0</v>
      </c>
      <c r="D1418" s="37" t="str">
        <v>001fw000008MP6XAAW</v>
      </c>
      <c r="E1418" s="37" t="str">
        <v>M/S ROYAL TRADERS</v>
      </c>
      <c r="F1418" s="37" t="str">
        <v>UTTAR PRADESH</v>
      </c>
      <c r="G1418" s="37" t="str">
        <v>KANNAUJ</v>
      </c>
      <c r="H1418" s="37">
        <v>0</v>
      </c>
      <c r="I1418" s="37" t="str">
        <v>SHREE LAKSHMAN ROLLING MILL (INDIA) LLP</v>
      </c>
      <c r="J1418" s="37" t="str">
        <v>Ashutosh Shukla</v>
      </c>
      <c r="K1418" s="37">
        <v>0</v>
      </c>
      <c r="L1418" s="37" t="str">
        <v>C12815</v>
      </c>
      <c r="M1418" s="37" t="str">
        <v>North</v>
      </c>
      <c r="N1418" s="2">
        <v>209722</v>
      </c>
      <c r="O1418" s="2" t="str">
        <v>09BULPJ1164Q1ZZ</v>
      </c>
      <c r="P1418" s="2">
        <v>9161131930</v>
      </c>
      <c r="Q1418" s="2" t="str">
        <v>Sep'25</v>
      </c>
      <c r="R1418" s="2">
        <v>2026</v>
      </c>
      <c r="S1418" s="1">
        <v>0</v>
      </c>
      <c r="T1418" s="2">
        <v>50</v>
      </c>
      <c r="U1418" s="12">
        <v>0</v>
      </c>
      <c r="V1418" s="1" t="str">
        <v>Minor</v>
      </c>
      <c r="W1418" s="13">
        <v>0</v>
      </c>
      <c r="X1418" s="13">
        <v>0</v>
      </c>
      <c r="Y1418" s="13">
        <v>0</v>
      </c>
      <c r="Z1418" s="13">
        <v>0</v>
      </c>
      <c r="AA1418" s="13">
        <v>0</v>
      </c>
      <c r="AB1418" s="13">
        <v>0</v>
      </c>
      <c r="AC1418" s="13">
        <v>0</v>
      </c>
      <c r="AD1418" s="13">
        <v>0</v>
      </c>
      <c r="AE1418" s="13">
        <v>0</v>
      </c>
      <c r="AF1418" s="13">
        <v>0</v>
      </c>
      <c r="AG1418" s="13">
        <v>0</v>
      </c>
      <c r="AH1418" s="13">
        <v>0</v>
      </c>
      <c r="AI1418" s="13">
        <v>0</v>
      </c>
      <c r="AJ1418" s="13">
        <v>0</v>
      </c>
      <c r="AK1418" s="13">
        <v>0</v>
      </c>
      <c r="AL1418" s="13">
        <v>0</v>
      </c>
      <c r="AM1418" s="13">
        <v>0</v>
      </c>
      <c r="AN1418" s="13">
        <v>0</v>
      </c>
      <c r="AO1418" s="13">
        <v>0</v>
      </c>
      <c r="AP1418" s="13">
        <v>0</v>
      </c>
      <c r="AQ1418" s="13">
        <v>11.26</v>
      </c>
      <c r="AR1418" s="13">
        <v>0</v>
      </c>
      <c r="AS1418" s="13">
        <v>0</v>
      </c>
      <c r="AT1418" s="13">
        <v>0</v>
      </c>
      <c r="AU1418" s="13">
        <v>0</v>
      </c>
      <c r="AV1418" s="13">
        <v>0</v>
      </c>
      <c r="AW1418" s="16">
        <f t="shared" si="406"/>
        <v>11.26</v>
      </c>
      <c r="AX1418" s="16">
        <v>22.52</v>
      </c>
      <c r="AY1418" s="10">
        <f t="shared" si="407"/>
        <v>33.78</v>
      </c>
      <c r="AZ1418" s="10">
        <f>SUM(Z1418:AK1418)</f>
        <v>0</v>
      </c>
      <c r="BA1418" s="10"/>
      <c r="BB1418" s="10">
        <f t="shared" si="408"/>
        <v>-11.26</v>
      </c>
      <c r="BC1418" s="10">
        <f t="shared" si="409"/>
        <v>-2.8149999999999999</v>
      </c>
      <c r="BD1418" s="10">
        <f t="shared" si="410"/>
        <v>33.78</v>
      </c>
      <c r="BE1418" s="10">
        <f t="shared" si="404"/>
        <v>-11.26</v>
      </c>
      <c r="BF1418" s="2" t="s">
        <v>119</v>
      </c>
      <c r="BG1418" s="10">
        <f t="shared" si="411"/>
        <v>1.4075</v>
      </c>
      <c r="BH1418" s="36" t="s">
        <v>118</v>
      </c>
      <c r="BI1418" s="39" t="str">
        <f t="shared" si="412"/>
        <v/>
      </c>
      <c r="BJ1418" s="39" t="str">
        <f t="shared" si="413"/>
        <v/>
      </c>
      <c r="BK1418" s="16">
        <f>SUM(AR1418:AX1418)</f>
        <v>33.78</v>
      </c>
      <c r="BL1418" s="10">
        <f>SUM(AL1418:AQ1418)</f>
        <v>11.26</v>
      </c>
      <c r="BM1418" s="12">
        <f t="shared" si="414"/>
        <v>1</v>
      </c>
      <c r="BN1418" s="12">
        <f t="shared" si="414"/>
        <v>0.33333333333333331</v>
      </c>
      <c r="BO1418" s="9">
        <f t="shared" si="415"/>
        <v>11.26</v>
      </c>
      <c r="BP1418" s="39" t="str">
        <f t="shared" si="416"/>
        <v/>
      </c>
      <c r="BQ1418" s="147"/>
      <c r="BR1418" s="9">
        <f t="shared" si="417"/>
        <v>0</v>
      </c>
      <c r="BS1418" s="9">
        <f t="shared" si="418"/>
        <v>0</v>
      </c>
      <c r="BT1418" s="9">
        <f t="shared" si="419"/>
        <v>0</v>
      </c>
      <c r="BU1418" s="9" t="str">
        <f>IFERROR(_xlfn.XLOOKUP(D1418,Sheet1!B:B,Sheet1!L:L),"")</f>
        <v/>
      </c>
      <c r="BV1418" s="9" t="e">
        <f>_xlfn.XLOOKUP(BU1418,Sheet1!S:S,Sheet1!T:T)</f>
        <v>#N/A</v>
      </c>
      <c r="BW1418" s="9" t="e">
        <f>_xlfn.XLOOKUP(D1418,Sheet1!B:B,Sheet1!M:M)</f>
        <v>#N/A</v>
      </c>
      <c r="BZ1418" s="108">
        <f t="shared" si="420"/>
        <v>22.520000000000003</v>
      </c>
      <c r="CB1418" s="12">
        <f>AW1418/AY1418</f>
        <v>0.33333333333333331</v>
      </c>
      <c r="CC1418" s="12">
        <f>AX1418/AY1418</f>
        <v>0.66666666666666663</v>
      </c>
      <c r="CG1418" s="1" t="str">
        <f>IF(BO1418&lt;80,"Below 80",
IF(BO1418&lt;=120,"80-120",
IF(BO1418&lt;=200,"&gt; 120-200",
IF(BO1418&lt;=300,"&gt;200-300",
IF(BO1418&lt;=500,"&gt;300-500",
"&gt;500")))))</f>
        <v>Below 80</v>
      </c>
      <c r="CH1418" s="1" t="str">
        <f>IFERROR(_xlfn.XLOOKUP(CG1418,Scenario!M:M,Scenario!N:N),"")</f>
        <v/>
      </c>
      <c r="CI1418" s="1" t="str">
        <f t="shared" si="421"/>
        <v>No</v>
      </c>
      <c r="CJ1418" s="75">
        <v>22.52</v>
      </c>
    </row>
    <row r="1419" spans="1:88" hidden="1">
      <c r="A1419" s="2">
        <v>1418</v>
      </c>
      <c r="B1419" s="2">
        <v>2025</v>
      </c>
      <c r="C1419" s="1">
        <v>0</v>
      </c>
      <c r="D1419" s="37" t="str">
        <v>001fw000008O1uVAAS</v>
      </c>
      <c r="E1419" s="37" t="str">
        <v>M/S AGARWAL LIME STORE</v>
      </c>
      <c r="F1419" s="37" t="str">
        <v>UTTAR PRADESH</v>
      </c>
      <c r="G1419" s="37" t="str">
        <v>LUCKNOW</v>
      </c>
      <c r="H1419" s="37">
        <v>0</v>
      </c>
      <c r="I1419" s="37" t="str">
        <v>SHREE LAKSHMAN ROLLING MILL (INDIA) LLP</v>
      </c>
      <c r="J1419" s="37" t="str">
        <v>Deepanshu</v>
      </c>
      <c r="K1419" s="37">
        <v>0</v>
      </c>
      <c r="L1419" s="37" t="str">
        <v>C12815</v>
      </c>
      <c r="M1419" s="37" t="str">
        <v>North</v>
      </c>
      <c r="N1419" s="2">
        <v>226020</v>
      </c>
      <c r="O1419" s="2" t="str">
        <v>09AAWPA3825H1ZI</v>
      </c>
      <c r="P1419" s="2">
        <v>9415111554</v>
      </c>
      <c r="Q1419" s="2" t="str">
        <v>Sep'25</v>
      </c>
      <c r="R1419" s="2">
        <v>2026</v>
      </c>
      <c r="S1419" s="1">
        <v>0</v>
      </c>
      <c r="T1419" s="2">
        <v>60</v>
      </c>
      <c r="U1419" s="12">
        <v>0</v>
      </c>
      <c r="V1419" s="1" t="str">
        <v>Challenger</v>
      </c>
      <c r="W1419" s="13">
        <v>0</v>
      </c>
      <c r="X1419" s="13">
        <v>0</v>
      </c>
      <c r="Y1419" s="13">
        <v>0</v>
      </c>
      <c r="Z1419" s="13">
        <v>0</v>
      </c>
      <c r="AA1419" s="13">
        <v>0</v>
      </c>
      <c r="AB1419" s="13">
        <v>0</v>
      </c>
      <c r="AC1419" s="13">
        <v>0</v>
      </c>
      <c r="AD1419" s="13">
        <v>0</v>
      </c>
      <c r="AE1419" s="13">
        <v>0</v>
      </c>
      <c r="AF1419" s="13">
        <v>0</v>
      </c>
      <c r="AG1419" s="13">
        <v>0</v>
      </c>
      <c r="AH1419" s="13">
        <v>0</v>
      </c>
      <c r="AI1419" s="13">
        <v>0</v>
      </c>
      <c r="AJ1419" s="13">
        <v>0</v>
      </c>
      <c r="AK1419" s="13">
        <v>0</v>
      </c>
      <c r="AL1419" s="13">
        <v>0</v>
      </c>
      <c r="AM1419" s="13">
        <v>0</v>
      </c>
      <c r="AN1419" s="13">
        <v>0</v>
      </c>
      <c r="AO1419" s="13">
        <v>0</v>
      </c>
      <c r="AP1419" s="13">
        <v>0</v>
      </c>
      <c r="AQ1419" s="13">
        <v>7.5</v>
      </c>
      <c r="AR1419" s="13">
        <v>10</v>
      </c>
      <c r="AS1419" s="13">
        <v>0</v>
      </c>
      <c r="AT1419" s="13">
        <v>0</v>
      </c>
      <c r="AU1419" s="13">
        <v>0</v>
      </c>
      <c r="AV1419" s="13">
        <v>0</v>
      </c>
      <c r="AW1419" s="16">
        <f t="shared" si="406"/>
        <v>17.5</v>
      </c>
      <c r="AX1419" s="16">
        <v>35</v>
      </c>
      <c r="AY1419" s="10">
        <f t="shared" si="407"/>
        <v>52.5</v>
      </c>
      <c r="AZ1419" s="10">
        <f>SUM(Z1419:AK1419)</f>
        <v>0</v>
      </c>
      <c r="BA1419" s="10"/>
      <c r="BB1419" s="10">
        <f t="shared" si="408"/>
        <v>-17.5</v>
      </c>
      <c r="BC1419" s="10">
        <f t="shared" si="409"/>
        <v>-4.375</v>
      </c>
      <c r="BD1419" s="10">
        <f t="shared" si="410"/>
        <v>52.5</v>
      </c>
      <c r="BE1419" s="10">
        <f t="shared" si="404"/>
        <v>-17.5</v>
      </c>
      <c r="BF1419" s="2" t="s">
        <v>119</v>
      </c>
      <c r="BG1419" s="10">
        <f t="shared" si="411"/>
        <v>2.1875</v>
      </c>
      <c r="BH1419" s="36" t="s">
        <v>118</v>
      </c>
      <c r="BI1419" s="39" t="str">
        <f t="shared" si="412"/>
        <v/>
      </c>
      <c r="BJ1419" s="39" t="str">
        <f t="shared" si="413"/>
        <v/>
      </c>
      <c r="BK1419" s="16">
        <f>SUM(AR1419:AX1419)</f>
        <v>62.5</v>
      </c>
      <c r="BL1419" s="10">
        <f>SUM(AL1419:AQ1419)</f>
        <v>7.5</v>
      </c>
      <c r="BM1419" s="12">
        <f t="shared" si="414"/>
        <v>1.1904761904761905</v>
      </c>
      <c r="BN1419" s="12">
        <f t="shared" si="414"/>
        <v>0.14285714285714285</v>
      </c>
      <c r="BO1419" s="9">
        <f t="shared" si="415"/>
        <v>17.5</v>
      </c>
      <c r="BP1419" s="39" t="str">
        <f t="shared" si="416"/>
        <v/>
      </c>
      <c r="BQ1419" s="147"/>
      <c r="BR1419" s="9">
        <f t="shared" si="417"/>
        <v>0</v>
      </c>
      <c r="BS1419" s="9">
        <f t="shared" si="418"/>
        <v>0</v>
      </c>
      <c r="BT1419" s="9">
        <f t="shared" si="419"/>
        <v>0</v>
      </c>
      <c r="BU1419" s="9" t="str">
        <f>IFERROR(_xlfn.XLOOKUP(D1419,Sheet1!B:B,Sheet1!L:L),"")</f>
        <v/>
      </c>
      <c r="BV1419" s="9" t="e">
        <f>_xlfn.XLOOKUP(BU1419,Sheet1!S:S,Sheet1!T:T)</f>
        <v>#N/A</v>
      </c>
      <c r="BW1419" s="9" t="e">
        <f>_xlfn.XLOOKUP(D1419,Sheet1!B:B,Sheet1!M:M)</f>
        <v>#N/A</v>
      </c>
      <c r="BZ1419" s="108">
        <f t="shared" si="420"/>
        <v>35</v>
      </c>
      <c r="CB1419" s="12">
        <f>AW1419/AY1419</f>
        <v>0.33333333333333331</v>
      </c>
      <c r="CC1419" s="12">
        <f>AX1419/AY1419</f>
        <v>0.66666666666666663</v>
      </c>
      <c r="CG1419" s="1" t="str">
        <f>IF(BO1419&lt;80,"Below 80",
IF(BO1419&lt;=120,"80-120",
IF(BO1419&lt;=200,"&gt; 120-200",
IF(BO1419&lt;=300,"&gt;200-300",
IF(BO1419&lt;=500,"&gt;300-500",
"&gt;500")))))</f>
        <v>Below 80</v>
      </c>
      <c r="CH1419" s="1" t="str">
        <f>IFERROR(_xlfn.XLOOKUP(CG1419,Scenario!M:M,Scenario!N:N),"")</f>
        <v/>
      </c>
      <c r="CI1419" s="1" t="str">
        <f t="shared" si="421"/>
        <v>No</v>
      </c>
      <c r="CJ1419" s="75">
        <v>35</v>
      </c>
    </row>
    <row r="1420" spans="1:88" hidden="1">
      <c r="A1420" s="2">
        <v>1419</v>
      </c>
      <c r="B1420" s="2">
        <v>2025</v>
      </c>
      <c r="C1420" s="1">
        <v>0</v>
      </c>
      <c r="D1420" s="37" t="str">
        <v>001fw000007tbNwAAI</v>
      </c>
      <c r="E1420" s="37" t="str">
        <v>M/S DEEP SALES CORPORATION</v>
      </c>
      <c r="F1420" s="37" t="str">
        <v>UTTAR PRADESH</v>
      </c>
      <c r="G1420" s="37" t="str">
        <v>KANPUR DEHAT</v>
      </c>
      <c r="H1420" s="37">
        <v>0</v>
      </c>
      <c r="I1420" s="37" t="str">
        <v>SHREE LAKSHMAN ROLLING MILL (INDIA) LLP</v>
      </c>
      <c r="J1420" s="37" t="str">
        <v>Ashutosh Shukla</v>
      </c>
      <c r="K1420" s="37">
        <v>0</v>
      </c>
      <c r="L1420" s="37" t="str">
        <v>C12815</v>
      </c>
      <c r="M1420" s="37" t="str">
        <v>North</v>
      </c>
      <c r="N1420" s="2">
        <v>209101</v>
      </c>
      <c r="O1420" s="2" t="str">
        <v>09ACVPT9128M1ZD</v>
      </c>
      <c r="P1420" s="2">
        <v>9580655617</v>
      </c>
      <c r="Q1420" s="2" t="str">
        <v>Sep'25</v>
      </c>
      <c r="R1420" s="2">
        <v>2026</v>
      </c>
      <c r="S1420" s="1">
        <v>0</v>
      </c>
      <c r="T1420" s="2">
        <v>100</v>
      </c>
      <c r="U1420" s="12">
        <v>0</v>
      </c>
      <c r="V1420" s="1" t="str">
        <v>Challenger</v>
      </c>
      <c r="W1420" s="13">
        <v>0</v>
      </c>
      <c r="X1420" s="13">
        <v>0</v>
      </c>
      <c r="Y1420" s="13">
        <v>0</v>
      </c>
      <c r="Z1420" s="13">
        <v>0</v>
      </c>
      <c r="AA1420" s="13">
        <v>0</v>
      </c>
      <c r="AB1420" s="13">
        <v>0</v>
      </c>
      <c r="AC1420" s="13">
        <v>0</v>
      </c>
      <c r="AD1420" s="13">
        <v>0</v>
      </c>
      <c r="AE1420" s="13">
        <v>0</v>
      </c>
      <c r="AF1420" s="13">
        <v>0</v>
      </c>
      <c r="AG1420" s="13">
        <v>0</v>
      </c>
      <c r="AH1420" s="13">
        <v>0</v>
      </c>
      <c r="AI1420" s="13">
        <v>0</v>
      </c>
      <c r="AJ1420" s="13">
        <v>0</v>
      </c>
      <c r="AK1420" s="13">
        <v>0</v>
      </c>
      <c r="AL1420" s="13">
        <v>0</v>
      </c>
      <c r="AM1420" s="13">
        <v>0</v>
      </c>
      <c r="AN1420" s="13">
        <v>0</v>
      </c>
      <c r="AO1420" s="13">
        <v>0</v>
      </c>
      <c r="AP1420" s="13">
        <v>0</v>
      </c>
      <c r="AQ1420" s="13">
        <v>9.8000000000000007</v>
      </c>
      <c r="AR1420" s="13">
        <v>0</v>
      </c>
      <c r="AS1420" s="13">
        <v>0</v>
      </c>
      <c r="AT1420" s="13">
        <v>0</v>
      </c>
      <c r="AU1420" s="13">
        <v>0</v>
      </c>
      <c r="AV1420" s="13">
        <v>0</v>
      </c>
      <c r="AW1420" s="16">
        <f t="shared" si="406"/>
        <v>9.8000000000000007</v>
      </c>
      <c r="AX1420" s="16">
        <v>19.600000000000001</v>
      </c>
      <c r="AY1420" s="10">
        <f t="shared" si="407"/>
        <v>29.400000000000002</v>
      </c>
      <c r="AZ1420" s="10">
        <f>SUM(Z1420:AK1420)</f>
        <v>0</v>
      </c>
      <c r="BA1420" s="10"/>
      <c r="BB1420" s="10">
        <f t="shared" si="408"/>
        <v>-9.8000000000000007</v>
      </c>
      <c r="BC1420" s="10">
        <f t="shared" si="409"/>
        <v>-2.4500000000000002</v>
      </c>
      <c r="BD1420" s="10">
        <f t="shared" si="410"/>
        <v>29.400000000000002</v>
      </c>
      <c r="BE1420" s="10">
        <f t="shared" si="404"/>
        <v>-9.8000000000000007</v>
      </c>
      <c r="BF1420" s="2" t="s">
        <v>119</v>
      </c>
      <c r="BG1420" s="10">
        <f t="shared" si="411"/>
        <v>1.2250000000000001</v>
      </c>
      <c r="BH1420" s="36" t="s">
        <v>118</v>
      </c>
      <c r="BI1420" s="39" t="str">
        <f t="shared" si="412"/>
        <v/>
      </c>
      <c r="BJ1420" s="39" t="str">
        <f t="shared" si="413"/>
        <v/>
      </c>
      <c r="BK1420" s="16">
        <f>SUM(AR1420:AX1420)</f>
        <v>29.400000000000002</v>
      </c>
      <c r="BL1420" s="10">
        <f>SUM(AL1420:AQ1420)</f>
        <v>9.8000000000000007</v>
      </c>
      <c r="BM1420" s="12">
        <f t="shared" si="414"/>
        <v>1</v>
      </c>
      <c r="BN1420" s="12">
        <f t="shared" si="414"/>
        <v>0.33333333333333331</v>
      </c>
      <c r="BO1420" s="9">
        <f t="shared" si="415"/>
        <v>9.8000000000000007</v>
      </c>
      <c r="BP1420" s="39" t="str">
        <f t="shared" si="416"/>
        <v/>
      </c>
      <c r="BQ1420" s="147"/>
      <c r="BR1420" s="9">
        <f t="shared" si="417"/>
        <v>0</v>
      </c>
      <c r="BS1420" s="9">
        <f t="shared" si="418"/>
        <v>0</v>
      </c>
      <c r="BT1420" s="9">
        <f t="shared" si="419"/>
        <v>0</v>
      </c>
      <c r="BU1420" s="9" t="str">
        <f>IFERROR(_xlfn.XLOOKUP(D1420,Sheet1!B:B,Sheet1!L:L),"")</f>
        <v/>
      </c>
      <c r="BV1420" s="9" t="e">
        <f>_xlfn.XLOOKUP(BU1420,Sheet1!S:S,Sheet1!T:T)</f>
        <v>#N/A</v>
      </c>
      <c r="BW1420" s="9" t="e">
        <f>_xlfn.XLOOKUP(D1420,Sheet1!B:B,Sheet1!M:M)</f>
        <v>#N/A</v>
      </c>
      <c r="BZ1420" s="108">
        <f t="shared" si="420"/>
        <v>19.600000000000001</v>
      </c>
      <c r="CB1420" s="12">
        <f>AW1420/AY1420</f>
        <v>0.33333333333333331</v>
      </c>
      <c r="CC1420" s="12">
        <f>AX1420/AY1420</f>
        <v>0.66666666666666663</v>
      </c>
      <c r="CG1420" s="1" t="str">
        <f>IF(BO1420&lt;80,"Below 80",
IF(BO1420&lt;=120,"80-120",
IF(BO1420&lt;=200,"&gt; 120-200",
IF(BO1420&lt;=300,"&gt;200-300",
IF(BO1420&lt;=500,"&gt;300-500",
"&gt;500")))))</f>
        <v>Below 80</v>
      </c>
      <c r="CH1420" s="1" t="str">
        <f>IFERROR(_xlfn.XLOOKUP(CG1420,Scenario!M:M,Scenario!N:N),"")</f>
        <v/>
      </c>
      <c r="CI1420" s="1" t="str">
        <f t="shared" si="421"/>
        <v>No</v>
      </c>
      <c r="CJ1420" s="75">
        <v>19.600000000000001</v>
      </c>
    </row>
    <row r="1421" spans="1:88" hidden="1">
      <c r="A1421" s="2">
        <v>1420</v>
      </c>
      <c r="B1421" s="2">
        <v>2025</v>
      </c>
      <c r="C1421" s="1">
        <v>0</v>
      </c>
      <c r="D1421" s="37" t="str">
        <v>001fw000008O9ZdAAK</v>
      </c>
      <c r="E1421" s="37" t="str">
        <v>M/S PUNJAB TRADERS &amp; FABRICATORS</v>
      </c>
      <c r="F1421" s="37" t="str">
        <v>PUNJAB</v>
      </c>
      <c r="G1421" s="37" t="str">
        <v>S.A.S Nagar</v>
      </c>
      <c r="H1421" s="37">
        <v>0</v>
      </c>
      <c r="I1421" s="37" t="str">
        <v>PAL CEMENT AND STEEL PVT. LTD.</v>
      </c>
      <c r="J1421" s="37" t="str">
        <v>Abhishek Wadhwa</v>
      </c>
      <c r="K1421" s="37">
        <v>0</v>
      </c>
      <c r="L1421" s="37" t="str">
        <v>C12827</v>
      </c>
      <c r="M1421" s="37" t="str">
        <v>North</v>
      </c>
      <c r="N1421" s="2">
        <v>160055</v>
      </c>
      <c r="O1421" s="2" t="str">
        <v>03AJYPK7250P1ZF</v>
      </c>
      <c r="P1421" s="2">
        <v>9876310106</v>
      </c>
      <c r="Q1421" s="2" t="str">
        <v>Sep'25</v>
      </c>
      <c r="R1421" s="2">
        <v>2026</v>
      </c>
      <c r="S1421" s="1">
        <v>0</v>
      </c>
      <c r="T1421" s="2">
        <v>30</v>
      </c>
      <c r="U1421" s="12">
        <v>0</v>
      </c>
      <c r="V1421" s="1" t="str">
        <v>Minor</v>
      </c>
      <c r="W1421" s="13">
        <v>0</v>
      </c>
      <c r="X1421" s="13">
        <v>0</v>
      </c>
      <c r="Y1421" s="13">
        <v>0</v>
      </c>
      <c r="Z1421" s="13">
        <v>0</v>
      </c>
      <c r="AA1421" s="13">
        <v>0</v>
      </c>
      <c r="AB1421" s="13">
        <v>0</v>
      </c>
      <c r="AC1421" s="13">
        <v>0</v>
      </c>
      <c r="AD1421" s="13">
        <v>0</v>
      </c>
      <c r="AE1421" s="13">
        <v>0</v>
      </c>
      <c r="AF1421" s="13">
        <v>0</v>
      </c>
      <c r="AG1421" s="13">
        <v>0</v>
      </c>
      <c r="AH1421" s="13">
        <v>0</v>
      </c>
      <c r="AI1421" s="13">
        <v>0</v>
      </c>
      <c r="AJ1421" s="13">
        <v>0</v>
      </c>
      <c r="AK1421" s="13">
        <v>0</v>
      </c>
      <c r="AL1421" s="13">
        <v>0</v>
      </c>
      <c r="AM1421" s="13">
        <v>0</v>
      </c>
      <c r="AN1421" s="13">
        <v>0</v>
      </c>
      <c r="AO1421" s="13">
        <v>0</v>
      </c>
      <c r="AP1421" s="13">
        <v>0</v>
      </c>
      <c r="AQ1421" s="13">
        <v>2.5</v>
      </c>
      <c r="AR1421" s="13">
        <v>0</v>
      </c>
      <c r="AS1421" s="13">
        <v>0</v>
      </c>
      <c r="AT1421" s="13">
        <v>0</v>
      </c>
      <c r="AU1421" s="13">
        <v>0</v>
      </c>
      <c r="AV1421" s="13">
        <v>0</v>
      </c>
      <c r="AW1421" s="16">
        <f t="shared" si="406"/>
        <v>2.5</v>
      </c>
      <c r="AX1421" s="16">
        <v>5</v>
      </c>
      <c r="AY1421" s="10">
        <f t="shared" si="407"/>
        <v>7.5</v>
      </c>
      <c r="AZ1421" s="10">
        <f>SUM(Z1421:AK1421)</f>
        <v>0</v>
      </c>
      <c r="BA1421" s="10">
        <f>17.5+AW1421</f>
        <v>20</v>
      </c>
      <c r="BB1421" s="10">
        <f t="shared" si="408"/>
        <v>17.5</v>
      </c>
      <c r="BC1421" s="10">
        <f t="shared" si="409"/>
        <v>4.375</v>
      </c>
      <c r="BD1421" s="10">
        <f t="shared" si="410"/>
        <v>7.5</v>
      </c>
      <c r="BE1421" s="10">
        <f t="shared" si="404"/>
        <v>-2.5</v>
      </c>
      <c r="BF1421" s="2" t="s">
        <v>119</v>
      </c>
      <c r="BG1421" s="10">
        <f t="shared" si="411"/>
        <v>0.3125</v>
      </c>
      <c r="BH1421" s="36" t="s">
        <v>118</v>
      </c>
      <c r="BI1421" s="39" t="str">
        <f t="shared" si="412"/>
        <v/>
      </c>
      <c r="BJ1421" s="39" t="str">
        <f t="shared" si="413"/>
        <v/>
      </c>
      <c r="BK1421" s="16">
        <f>SUM(AR1421:AX1421)</f>
        <v>7.5</v>
      </c>
      <c r="BL1421" s="10">
        <f>SUM(AL1421:AQ1421)</f>
        <v>2.5</v>
      </c>
      <c r="BM1421" s="12">
        <f t="shared" si="414"/>
        <v>1</v>
      </c>
      <c r="BN1421" s="12">
        <f t="shared" si="414"/>
        <v>0.33333333333333331</v>
      </c>
      <c r="BO1421" s="9">
        <f t="shared" si="415"/>
        <v>2.5</v>
      </c>
      <c r="BP1421" s="39" t="str">
        <f t="shared" si="416"/>
        <v/>
      </c>
      <c r="BQ1421" s="147"/>
      <c r="BR1421" s="9">
        <f t="shared" si="417"/>
        <v>0</v>
      </c>
      <c r="BS1421" s="9">
        <f t="shared" si="418"/>
        <v>0</v>
      </c>
      <c r="BT1421" s="9">
        <f t="shared" si="419"/>
        <v>0</v>
      </c>
      <c r="BU1421" s="9" t="str">
        <f>IFERROR(_xlfn.XLOOKUP(D1421,Sheet1!B:B,Sheet1!L:L),"")</f>
        <v/>
      </c>
      <c r="BV1421" s="9" t="e">
        <f>_xlfn.XLOOKUP(BU1421,Sheet1!S:S,Sheet1!T:T)</f>
        <v>#N/A</v>
      </c>
      <c r="BW1421" s="9" t="e">
        <f>_xlfn.XLOOKUP(D1421,Sheet1!B:B,Sheet1!M:M)</f>
        <v>#N/A</v>
      </c>
      <c r="BZ1421" s="108">
        <f t="shared" si="420"/>
        <v>5</v>
      </c>
      <c r="CB1421" s="12">
        <f>AW1421/AY1421</f>
        <v>0.33333333333333331</v>
      </c>
      <c r="CC1421" s="12">
        <f>AX1421/AY1421</f>
        <v>0.66666666666666663</v>
      </c>
      <c r="CG1421" s="1" t="str">
        <f>IF(BO1421&lt;80,"Below 80",
IF(BO1421&lt;=120,"80-120",
IF(BO1421&lt;=200,"&gt; 120-200",
IF(BO1421&lt;=300,"&gt;200-300",
IF(BO1421&lt;=500,"&gt;300-500",
"&gt;500")))))</f>
        <v>Below 80</v>
      </c>
      <c r="CH1421" s="1" t="str">
        <f>IFERROR(_xlfn.XLOOKUP(CG1421,Scenario!M:M,Scenario!N:N),"")</f>
        <v/>
      </c>
      <c r="CI1421" s="1" t="str">
        <f t="shared" si="421"/>
        <v>Yes</v>
      </c>
      <c r="CJ1421" s="75">
        <v>5</v>
      </c>
    </row>
    <row r="1422" spans="1:88" hidden="1">
      <c r="A1422" s="2">
        <v>1421</v>
      </c>
      <c r="B1422" s="2">
        <v>2025</v>
      </c>
      <c r="C1422" s="1">
        <v>0</v>
      </c>
      <c r="D1422" s="37" t="str">
        <v>001fw000008LeE1AAK</v>
      </c>
      <c r="E1422" s="37" t="str">
        <v>MANU ENTERPRISES</v>
      </c>
      <c r="F1422" s="37" t="str">
        <v>UTTAR PRADESH</v>
      </c>
      <c r="G1422" s="37" t="str">
        <v>LUCKNOW</v>
      </c>
      <c r="H1422" s="37">
        <v>0</v>
      </c>
      <c r="I1422" s="37" t="str">
        <v>SHREE LAKSHMAN ROLLING MILL (INDIA) LLP</v>
      </c>
      <c r="J1422" s="37" t="str">
        <v>Deepanshu</v>
      </c>
      <c r="K1422" s="37">
        <v>0</v>
      </c>
      <c r="L1422" s="37" t="str">
        <v>C12815</v>
      </c>
      <c r="M1422" s="37" t="str">
        <v>North</v>
      </c>
      <c r="N1422" s="2">
        <v>226010</v>
      </c>
      <c r="O1422" s="2" t="str">
        <v>09AUOPS6039B1ZB</v>
      </c>
      <c r="P1422" s="2">
        <v>9793853926</v>
      </c>
      <c r="Q1422" s="2" t="str">
        <v>Oct'25</v>
      </c>
      <c r="R1422" s="2">
        <v>2026</v>
      </c>
      <c r="S1422" s="1">
        <v>0</v>
      </c>
      <c r="T1422" s="2">
        <v>0</v>
      </c>
      <c r="U1422" s="12">
        <v>0</v>
      </c>
      <c r="V1422" s="1" t="str">
        <v>Minor</v>
      </c>
      <c r="W1422" s="13">
        <v>0</v>
      </c>
      <c r="X1422" s="13">
        <v>0</v>
      </c>
      <c r="Y1422" s="13">
        <v>0</v>
      </c>
      <c r="Z1422" s="13">
        <v>0</v>
      </c>
      <c r="AA1422" s="13">
        <v>0</v>
      </c>
      <c r="AB1422" s="13">
        <v>0</v>
      </c>
      <c r="AC1422" s="13">
        <v>0</v>
      </c>
      <c r="AD1422" s="13">
        <v>0</v>
      </c>
      <c r="AE1422" s="13">
        <v>0</v>
      </c>
      <c r="AF1422" s="13">
        <v>0</v>
      </c>
      <c r="AG1422" s="13">
        <v>0</v>
      </c>
      <c r="AH1422" s="13">
        <v>0</v>
      </c>
      <c r="AI1422" s="13">
        <v>0</v>
      </c>
      <c r="AJ1422" s="13">
        <v>0</v>
      </c>
      <c r="AK1422" s="13">
        <v>0</v>
      </c>
      <c r="AL1422" s="13">
        <v>0</v>
      </c>
      <c r="AM1422" s="13">
        <v>0</v>
      </c>
      <c r="AN1422" s="13">
        <v>0</v>
      </c>
      <c r="AO1422" s="13">
        <v>0</v>
      </c>
      <c r="AP1422" s="13">
        <v>0</v>
      </c>
      <c r="AQ1422" s="13">
        <v>0</v>
      </c>
      <c r="AR1422" s="13">
        <v>63.24</v>
      </c>
      <c r="AS1422" s="13">
        <v>0</v>
      </c>
      <c r="AT1422" s="13">
        <v>0</v>
      </c>
      <c r="AU1422" s="13">
        <v>33</v>
      </c>
      <c r="AV1422" s="13">
        <v>0</v>
      </c>
      <c r="AW1422" s="16">
        <f t="shared" si="406"/>
        <v>96.240000000000009</v>
      </c>
      <c r="AX1422" s="16">
        <v>126.48</v>
      </c>
      <c r="AY1422" s="10">
        <f t="shared" si="407"/>
        <v>222.72000000000003</v>
      </c>
      <c r="AZ1422" s="10">
        <f>SUM(Z1422:AK1422)</f>
        <v>0</v>
      </c>
      <c r="BA1422" s="10"/>
      <c r="BB1422" s="10">
        <f t="shared" si="408"/>
        <v>-96.240000000000009</v>
      </c>
      <c r="BC1422" s="10">
        <f t="shared" si="409"/>
        <v>-24.060000000000002</v>
      </c>
      <c r="BD1422" s="10">
        <f t="shared" si="410"/>
        <v>222.72000000000003</v>
      </c>
      <c r="BE1422" s="10">
        <f t="shared" si="404"/>
        <v>-96.240000000000009</v>
      </c>
      <c r="BF1422" s="2" t="s">
        <v>119</v>
      </c>
      <c r="BG1422" s="10">
        <f t="shared" si="411"/>
        <v>7.9050000000000002</v>
      </c>
      <c r="BH1422" s="36" t="s">
        <v>118</v>
      </c>
      <c r="BI1422" s="39" t="str">
        <f t="shared" si="412"/>
        <v/>
      </c>
      <c r="BJ1422" s="39" t="str">
        <f t="shared" si="413"/>
        <v>A</v>
      </c>
      <c r="BK1422" s="16">
        <f>SUM(AR1422:AX1422)</f>
        <v>318.96000000000004</v>
      </c>
      <c r="BL1422" s="10">
        <f>SUM(AL1422:AQ1422)</f>
        <v>0</v>
      </c>
      <c r="BM1422" s="12">
        <f t="shared" si="414"/>
        <v>1.4321120689655171</v>
      </c>
      <c r="BN1422" s="12">
        <f t="shared" si="414"/>
        <v>0</v>
      </c>
      <c r="BO1422" s="9">
        <f t="shared" si="415"/>
        <v>63.24</v>
      </c>
      <c r="BP1422" s="39" t="str">
        <f t="shared" si="416"/>
        <v/>
      </c>
      <c r="BQ1422" s="147"/>
      <c r="BR1422" s="9">
        <f t="shared" si="417"/>
        <v>0</v>
      </c>
      <c r="BS1422" s="9">
        <f t="shared" si="418"/>
        <v>0</v>
      </c>
      <c r="BT1422" s="9">
        <f t="shared" si="419"/>
        <v>0</v>
      </c>
      <c r="BU1422" s="9" t="str">
        <f>IFERROR(_xlfn.XLOOKUP(D1422,Sheet1!B:B,Sheet1!L:L),"")</f>
        <v/>
      </c>
      <c r="BV1422" s="9" t="e">
        <f>_xlfn.XLOOKUP(BU1422,Sheet1!S:S,Sheet1!T:T)</f>
        <v>#N/A</v>
      </c>
      <c r="BW1422" s="9" t="e">
        <f>_xlfn.XLOOKUP(D1422,Sheet1!B:B,Sheet1!M:M)</f>
        <v>#N/A</v>
      </c>
      <c r="BZ1422" s="108">
        <f t="shared" si="420"/>
        <v>126.48000000000002</v>
      </c>
      <c r="CB1422" s="12">
        <f>AW1422/AY1422</f>
        <v>0.43211206896551724</v>
      </c>
      <c r="CC1422" s="12">
        <f>AX1422/AY1422</f>
        <v>0.56788793103448265</v>
      </c>
      <c r="CG1422" s="1" t="str">
        <f>IF(BO1422&lt;80,"Below 80",
IF(BO1422&lt;=120,"80-120",
IF(BO1422&lt;=200,"&gt; 120-200",
IF(BO1422&lt;=300,"&gt;200-300",
IF(BO1422&lt;=500,"&gt;300-500",
"&gt;500")))))</f>
        <v>Below 80</v>
      </c>
      <c r="CH1422" s="1" t="str">
        <f>IFERROR(_xlfn.XLOOKUP(CG1422,Scenario!M:M,Scenario!N:N),"")</f>
        <v/>
      </c>
      <c r="CI1422" s="1" t="str">
        <f t="shared" si="421"/>
        <v>No</v>
      </c>
      <c r="CJ1422" s="75">
        <v>126.48</v>
      </c>
    </row>
    <row r="1423" spans="1:88" hidden="1">
      <c r="A1423" s="2">
        <v>1422</v>
      </c>
      <c r="B1423" s="2">
        <v>2025</v>
      </c>
      <c r="C1423" s="1">
        <v>0</v>
      </c>
      <c r="D1423" s="37" t="str">
        <v>001J100000BdZgxIAF</v>
      </c>
      <c r="E1423" s="37" t="str">
        <v>Mishra Enterprises</v>
      </c>
      <c r="F1423" s="37" t="str">
        <v>JHARKHAND</v>
      </c>
      <c r="G1423" s="37" t="str">
        <v>RANCHI</v>
      </c>
      <c r="H1423" s="37" t="str">
        <v>Namkum</v>
      </c>
      <c r="I1423" s="37" t="str">
        <v>M/s REAL DREAMS ENTERPRISES</v>
      </c>
      <c r="J1423" s="37" t="str">
        <v>Susmit Kumar</v>
      </c>
      <c r="K1423" s="37">
        <v>0</v>
      </c>
      <c r="L1423" s="37" t="str">
        <v>001J100000PHe79IAD</v>
      </c>
      <c r="M1423" s="37" t="str">
        <v>East</v>
      </c>
      <c r="N1423" s="2">
        <v>834010</v>
      </c>
      <c r="O1423" s="2" t="str">
        <v>20ANUPM4410B1Z1</v>
      </c>
      <c r="P1423" s="2">
        <v>7250712634</v>
      </c>
      <c r="Q1423" s="2" t="str">
        <v>Oct'25</v>
      </c>
      <c r="R1423" s="2">
        <v>2026</v>
      </c>
      <c r="S1423" s="1">
        <v>0</v>
      </c>
      <c r="T1423" s="2">
        <v>180</v>
      </c>
      <c r="U1423" s="12">
        <v>0</v>
      </c>
      <c r="V1423" s="1" t="str">
        <v>Challenger</v>
      </c>
      <c r="W1423" s="13">
        <v>0</v>
      </c>
      <c r="X1423" s="13">
        <v>0</v>
      </c>
      <c r="Y1423" s="13">
        <v>0</v>
      </c>
      <c r="Z1423" s="13">
        <v>0</v>
      </c>
      <c r="AA1423" s="13">
        <v>0</v>
      </c>
      <c r="AB1423" s="13">
        <v>0</v>
      </c>
      <c r="AC1423" s="13">
        <v>0</v>
      </c>
      <c r="AD1423" s="13">
        <v>0</v>
      </c>
      <c r="AE1423" s="13">
        <v>0</v>
      </c>
      <c r="AF1423" s="13">
        <v>0</v>
      </c>
      <c r="AG1423" s="13">
        <v>0</v>
      </c>
      <c r="AH1423" s="13">
        <v>0</v>
      </c>
      <c r="AI1423" s="13">
        <v>0</v>
      </c>
      <c r="AJ1423" s="13">
        <v>0</v>
      </c>
      <c r="AK1423" s="13">
        <v>0</v>
      </c>
      <c r="AL1423" s="13">
        <v>0</v>
      </c>
      <c r="AM1423" s="13">
        <v>0</v>
      </c>
      <c r="AN1423" s="13">
        <v>0</v>
      </c>
      <c r="AO1423" s="13">
        <v>0</v>
      </c>
      <c r="AP1423" s="13">
        <v>0</v>
      </c>
      <c r="AQ1423" s="13">
        <v>0</v>
      </c>
      <c r="AR1423" s="13">
        <v>0.78</v>
      </c>
      <c r="AS1423" s="13">
        <v>0</v>
      </c>
      <c r="AT1423" s="13">
        <v>0</v>
      </c>
      <c r="AU1423" s="13">
        <v>0</v>
      </c>
      <c r="AV1423" s="13">
        <v>0</v>
      </c>
      <c r="AW1423" s="16">
        <f t="shared" si="406"/>
        <v>0.78</v>
      </c>
      <c r="AX1423" s="16">
        <v>1.56</v>
      </c>
      <c r="AY1423" s="10">
        <f t="shared" si="407"/>
        <v>2.34</v>
      </c>
      <c r="AZ1423" s="10">
        <f>SUM(Z1423:AK1423)</f>
        <v>0</v>
      </c>
      <c r="BA1423" s="10">
        <f>AY1423</f>
        <v>2.34</v>
      </c>
      <c r="BB1423" s="10">
        <f t="shared" si="408"/>
        <v>1.5599999999999998</v>
      </c>
      <c r="BC1423" s="10">
        <f t="shared" si="409"/>
        <v>0.38999999999999996</v>
      </c>
      <c r="BD1423" s="10">
        <f t="shared" si="410"/>
        <v>2.34</v>
      </c>
      <c r="BE1423" s="10">
        <f t="shared" si="404"/>
        <v>-0.78</v>
      </c>
      <c r="BF1423" s="2" t="s">
        <v>119</v>
      </c>
      <c r="BG1423" s="10">
        <f t="shared" si="411"/>
        <v>9.7500000000000003E-2</v>
      </c>
      <c r="BH1423" s="36" t="s">
        <v>118</v>
      </c>
      <c r="BI1423" s="39" t="str">
        <f t="shared" si="412"/>
        <v/>
      </c>
      <c r="BJ1423" s="39" t="str">
        <f t="shared" si="413"/>
        <v/>
      </c>
      <c r="BK1423" s="16">
        <f>SUM(AR1423:AX1423)</f>
        <v>3.12</v>
      </c>
      <c r="BL1423" s="10">
        <f>SUM(AL1423:AQ1423)</f>
        <v>0</v>
      </c>
      <c r="BM1423" s="12">
        <f t="shared" si="414"/>
        <v>1.3333333333333335</v>
      </c>
      <c r="BN1423" s="12">
        <f t="shared" si="414"/>
        <v>0</v>
      </c>
      <c r="BO1423" s="9">
        <f t="shared" si="415"/>
        <v>0.78</v>
      </c>
      <c r="BP1423" s="39" t="str">
        <f t="shared" si="416"/>
        <v/>
      </c>
      <c r="BQ1423" s="147"/>
      <c r="BR1423" s="9">
        <f t="shared" si="417"/>
        <v>0</v>
      </c>
      <c r="BS1423" s="9">
        <f t="shared" si="418"/>
        <v>0</v>
      </c>
      <c r="BT1423" s="9">
        <f t="shared" si="419"/>
        <v>0</v>
      </c>
      <c r="BU1423" s="9" t="str">
        <f>IFERROR(_xlfn.XLOOKUP(D1423,Sheet1!B:B,Sheet1!L:L),"")</f>
        <v/>
      </c>
      <c r="BV1423" s="9" t="e">
        <f>_xlfn.XLOOKUP(BU1423,Sheet1!S:S,Sheet1!T:T)</f>
        <v>#N/A</v>
      </c>
      <c r="BW1423" s="9" t="e">
        <f>_xlfn.XLOOKUP(D1423,Sheet1!B:B,Sheet1!M:M)</f>
        <v>#N/A</v>
      </c>
      <c r="BZ1423" s="108">
        <f t="shared" si="420"/>
        <v>1.5599999999999998</v>
      </c>
      <c r="CB1423" s="12">
        <f>AW1423/AY1423</f>
        <v>0.33333333333333337</v>
      </c>
      <c r="CC1423" s="12">
        <f>AX1423/AY1423</f>
        <v>0.66666666666666674</v>
      </c>
      <c r="CG1423" s="1" t="str">
        <f>IF(BO1423&lt;80,"Below 80",
IF(BO1423&lt;=120,"80-120",
IF(BO1423&lt;=200,"&gt; 120-200",
IF(BO1423&lt;=300,"&gt;200-300",
IF(BO1423&lt;=500,"&gt;300-500",
"&gt;500")))))</f>
        <v>Below 80</v>
      </c>
      <c r="CH1423" s="1" t="str">
        <f>IFERROR(_xlfn.XLOOKUP(CG1423,Scenario!M:M,Scenario!N:N),"")</f>
        <v/>
      </c>
      <c r="CI1423" s="1" t="str">
        <f t="shared" si="421"/>
        <v>Yes</v>
      </c>
      <c r="CJ1423" s="75">
        <v>1.56</v>
      </c>
    </row>
    <row r="1424" spans="1:88" hidden="1">
      <c r="A1424" s="2">
        <v>1423</v>
      </c>
      <c r="B1424" s="2">
        <v>2025</v>
      </c>
      <c r="C1424" s="1">
        <v>0</v>
      </c>
      <c r="D1424" s="37" t="str">
        <v>001fw000007wYJqAAM</v>
      </c>
      <c r="E1424" s="37" t="str">
        <v>OM TRADERS COMPANY</v>
      </c>
      <c r="F1424" s="37" t="str">
        <v>HARYANA</v>
      </c>
      <c r="G1424" s="37" t="str">
        <v>ROHTAK</v>
      </c>
      <c r="H1424" s="37">
        <v>0</v>
      </c>
      <c r="I1424" s="37" t="str">
        <v>JAI DURGA STEELS</v>
      </c>
      <c r="J1424" s="37" t="str">
        <v>Sunny Bhutani</v>
      </c>
      <c r="K1424" s="37">
        <v>0</v>
      </c>
      <c r="L1424" s="37" t="str">
        <v>C12830</v>
      </c>
      <c r="M1424" s="37" t="str">
        <v>North</v>
      </c>
      <c r="N1424" s="2">
        <v>124001</v>
      </c>
      <c r="O1424" s="2" t="str">
        <v>06CMHPA5632F1ZF</v>
      </c>
      <c r="P1424" s="2">
        <v>7027026063</v>
      </c>
      <c r="Q1424" s="2" t="str">
        <v>Oct'25</v>
      </c>
      <c r="R1424" s="2">
        <v>2026</v>
      </c>
      <c r="S1424" s="1">
        <v>0</v>
      </c>
      <c r="T1424" s="2">
        <v>20</v>
      </c>
      <c r="U1424" s="12">
        <v>0.20150000000000001</v>
      </c>
      <c r="V1424" s="1" t="str">
        <v>Friendly</v>
      </c>
      <c r="W1424" s="13">
        <v>0</v>
      </c>
      <c r="X1424" s="13">
        <v>0</v>
      </c>
      <c r="Y1424" s="13">
        <v>0</v>
      </c>
      <c r="Z1424" s="13">
        <v>0</v>
      </c>
      <c r="AA1424" s="13">
        <v>0</v>
      </c>
      <c r="AB1424" s="13">
        <v>0</v>
      </c>
      <c r="AC1424" s="13">
        <v>0</v>
      </c>
      <c r="AD1424" s="13">
        <v>0</v>
      </c>
      <c r="AE1424" s="13">
        <v>0</v>
      </c>
      <c r="AF1424" s="13">
        <v>0</v>
      </c>
      <c r="AG1424" s="13">
        <v>0</v>
      </c>
      <c r="AH1424" s="13">
        <v>0</v>
      </c>
      <c r="AI1424" s="13">
        <v>0</v>
      </c>
      <c r="AJ1424" s="13">
        <v>0</v>
      </c>
      <c r="AK1424" s="13">
        <v>0</v>
      </c>
      <c r="AL1424" s="13">
        <v>0</v>
      </c>
      <c r="AM1424" s="13">
        <v>0</v>
      </c>
      <c r="AN1424" s="13">
        <v>0</v>
      </c>
      <c r="AO1424" s="13">
        <v>0</v>
      </c>
      <c r="AP1424" s="13">
        <v>0</v>
      </c>
      <c r="AQ1424" s="13">
        <v>0</v>
      </c>
      <c r="AR1424" s="13">
        <v>20.059999999999999</v>
      </c>
      <c r="AS1424" s="13">
        <v>13.98</v>
      </c>
      <c r="AT1424" s="13">
        <v>0</v>
      </c>
      <c r="AU1424" s="13">
        <v>0</v>
      </c>
      <c r="AV1424" s="13">
        <v>12.09</v>
      </c>
      <c r="AW1424" s="16">
        <f t="shared" si="406"/>
        <v>34.04</v>
      </c>
      <c r="AX1424" s="16">
        <v>40.119999999999997</v>
      </c>
      <c r="AY1424" s="10">
        <f t="shared" si="407"/>
        <v>74.16</v>
      </c>
      <c r="AZ1424" s="10">
        <f>SUM(Z1424:AK1424)</f>
        <v>0</v>
      </c>
      <c r="BA1424" s="10">
        <v>100</v>
      </c>
      <c r="BB1424" s="10">
        <f t="shared" si="408"/>
        <v>65.960000000000008</v>
      </c>
      <c r="BC1424" s="10">
        <f t="shared" si="409"/>
        <v>16.490000000000002</v>
      </c>
      <c r="BD1424" s="10">
        <f t="shared" si="410"/>
        <v>74.16</v>
      </c>
      <c r="BE1424" s="10">
        <f t="shared" si="404"/>
        <v>-34.04</v>
      </c>
      <c r="BF1424" s="2" t="s">
        <v>119</v>
      </c>
      <c r="BG1424" s="10">
        <f t="shared" si="411"/>
        <v>4.2549999999999999</v>
      </c>
      <c r="BH1424" s="36" t="s">
        <v>118</v>
      </c>
      <c r="BI1424" s="39" t="str">
        <f t="shared" si="412"/>
        <v/>
      </c>
      <c r="BJ1424" s="39" t="str">
        <f t="shared" si="413"/>
        <v/>
      </c>
      <c r="BK1424" s="16">
        <f>SUM(AR1424:AX1424)</f>
        <v>120.28999999999999</v>
      </c>
      <c r="BL1424" s="10">
        <f>SUM(AL1424:AQ1424)</f>
        <v>0</v>
      </c>
      <c r="BM1424" s="12">
        <f t="shared" si="414"/>
        <v>1.6220334412081985</v>
      </c>
      <c r="BN1424" s="12">
        <f t="shared" si="414"/>
        <v>0</v>
      </c>
      <c r="BO1424" s="9">
        <f t="shared" si="415"/>
        <v>34.04</v>
      </c>
      <c r="BP1424" s="39" t="str">
        <f t="shared" si="416"/>
        <v/>
      </c>
      <c r="BQ1424" s="147" t="s">
        <v>216</v>
      </c>
      <c r="BR1424" s="9">
        <f t="shared" si="417"/>
        <v>0</v>
      </c>
      <c r="BS1424" s="9">
        <f t="shared" si="418"/>
        <v>0</v>
      </c>
      <c r="BT1424" s="9">
        <f t="shared" si="419"/>
        <v>0</v>
      </c>
      <c r="BU1424" s="9" t="str">
        <f>IFERROR(_xlfn.XLOOKUP(D1424,Sheet1!B:B,Sheet1!L:L),"")</f>
        <v/>
      </c>
      <c r="BV1424" s="9" t="e">
        <f>_xlfn.XLOOKUP(BU1424,Sheet1!S:S,Sheet1!T:T)</f>
        <v>#N/A</v>
      </c>
      <c r="BW1424" s="9" t="e">
        <f>_xlfn.XLOOKUP(D1424,Sheet1!B:B,Sheet1!M:M)</f>
        <v>#N/A</v>
      </c>
      <c r="BZ1424" s="108">
        <f t="shared" si="420"/>
        <v>40.119999999999997</v>
      </c>
      <c r="CB1424" s="12">
        <f>AW1424/AY1424</f>
        <v>0.45900755124056097</v>
      </c>
      <c r="CC1424" s="12">
        <f>AX1424/AY1424</f>
        <v>0.54099244875943908</v>
      </c>
      <c r="CG1424" s="1" t="str">
        <f>IF(BO1424&lt;80,"Below 80",
IF(BO1424&lt;=120,"80-120",
IF(BO1424&lt;=200,"&gt; 120-200",
IF(BO1424&lt;=300,"&gt;200-300",
IF(BO1424&lt;=500,"&gt;300-500",
"&gt;500")))))</f>
        <v>Below 80</v>
      </c>
      <c r="CH1424" s="1" t="str">
        <f>IFERROR(_xlfn.XLOOKUP(CG1424,Scenario!M:M,Scenario!N:N),"")</f>
        <v/>
      </c>
      <c r="CI1424" s="1" t="str">
        <f t="shared" si="421"/>
        <v>Yes</v>
      </c>
      <c r="CJ1424" s="75">
        <v>26.139999999999997</v>
      </c>
    </row>
    <row r="1425" spans="1:88" hidden="1">
      <c r="A1425" s="2">
        <v>1424</v>
      </c>
      <c r="B1425" s="2">
        <v>2025</v>
      </c>
      <c r="C1425" s="1">
        <v>0</v>
      </c>
      <c r="D1425" s="37" t="str">
        <v>001fw0000029H5NAAU</v>
      </c>
      <c r="E1425" s="37" t="str">
        <v>M/S R.K MARBLE &amp; BUILDING MATERIAL</v>
      </c>
      <c r="F1425" s="37" t="str">
        <v>HARYANA</v>
      </c>
      <c r="G1425" s="37" t="str">
        <v>BHIWANI</v>
      </c>
      <c r="H1425" s="37">
        <v>0</v>
      </c>
      <c r="I1425" s="37" t="str">
        <v>PAL CEMENT AND STEEL PVT. LTD.</v>
      </c>
      <c r="J1425" s="37" t="str">
        <v>Dinesh Kumar</v>
      </c>
      <c r="K1425" s="37">
        <v>0</v>
      </c>
      <c r="L1425" s="37" t="str">
        <v>C12827</v>
      </c>
      <c r="M1425" s="37" t="str">
        <v>North</v>
      </c>
      <c r="N1425" s="2">
        <v>127028</v>
      </c>
      <c r="O1425" s="2" t="str">
        <v>06EVUPS6373D1ZW</v>
      </c>
      <c r="P1425" s="2">
        <v>9050093007</v>
      </c>
      <c r="Q1425" s="2" t="str">
        <v>Oct'25</v>
      </c>
      <c r="R1425" s="2">
        <v>2026</v>
      </c>
      <c r="S1425" s="1">
        <v>0</v>
      </c>
      <c r="T1425" s="2">
        <v>50</v>
      </c>
      <c r="U1425" s="12">
        <v>0</v>
      </c>
      <c r="V1425" s="1" t="str">
        <v>Minor</v>
      </c>
      <c r="W1425" s="72">
        <v>0</v>
      </c>
      <c r="X1425" s="72">
        <v>0</v>
      </c>
      <c r="Y1425" s="72">
        <v>0</v>
      </c>
      <c r="Z1425" s="72">
        <v>0</v>
      </c>
      <c r="AA1425" s="72">
        <v>0</v>
      </c>
      <c r="AB1425" s="72">
        <v>0</v>
      </c>
      <c r="AC1425" s="72">
        <v>0</v>
      </c>
      <c r="AD1425" s="72">
        <v>0</v>
      </c>
      <c r="AE1425" s="72">
        <v>0</v>
      </c>
      <c r="AF1425" s="72">
        <v>0</v>
      </c>
      <c r="AG1425" s="72">
        <v>0</v>
      </c>
      <c r="AH1425" s="72">
        <v>0</v>
      </c>
      <c r="AI1425" s="72">
        <v>0</v>
      </c>
      <c r="AJ1425" s="72">
        <v>0</v>
      </c>
      <c r="AK1425" s="72">
        <v>0</v>
      </c>
      <c r="AL1425" s="72">
        <v>0</v>
      </c>
      <c r="AM1425" s="72">
        <v>0</v>
      </c>
      <c r="AN1425" s="72">
        <v>0</v>
      </c>
      <c r="AO1425" s="72">
        <v>0</v>
      </c>
      <c r="AP1425" s="72">
        <v>0</v>
      </c>
      <c r="AQ1425" s="13">
        <v>0</v>
      </c>
      <c r="AR1425" s="13">
        <v>12.04</v>
      </c>
      <c r="AS1425" s="13">
        <v>0</v>
      </c>
      <c r="AT1425" s="13">
        <v>0</v>
      </c>
      <c r="AU1425" s="13">
        <v>0</v>
      </c>
      <c r="AV1425" s="13">
        <v>0</v>
      </c>
      <c r="AW1425" s="16">
        <f t="shared" si="406"/>
        <v>12.04</v>
      </c>
      <c r="AX1425" s="16">
        <v>24.08</v>
      </c>
      <c r="AY1425" s="10">
        <f t="shared" si="407"/>
        <v>36.119999999999997</v>
      </c>
      <c r="BA1425" s="10">
        <v>100</v>
      </c>
      <c r="BB1425" s="10">
        <f t="shared" si="408"/>
        <v>87.960000000000008</v>
      </c>
      <c r="BC1425" s="10">
        <f t="shared" si="409"/>
        <v>21.990000000000002</v>
      </c>
      <c r="BD1425" s="10">
        <f t="shared" si="410"/>
        <v>36.119999999999997</v>
      </c>
      <c r="BE1425" s="10">
        <f t="shared" si="404"/>
        <v>-12.04</v>
      </c>
      <c r="BF1425" s="2" t="s">
        <v>119</v>
      </c>
      <c r="BG1425" s="10">
        <f t="shared" si="411"/>
        <v>1.5049999999999999</v>
      </c>
      <c r="BH1425" s="36" t="s">
        <v>118</v>
      </c>
      <c r="BI1425" s="39" t="str">
        <f t="shared" si="412"/>
        <v/>
      </c>
      <c r="BJ1425" s="39" t="str">
        <f t="shared" si="413"/>
        <v/>
      </c>
      <c r="BL1425" s="10">
        <f>SUM(AL1425:AQ1425)</f>
        <v>0</v>
      </c>
      <c r="BM1425" s="12">
        <f t="shared" si="414"/>
        <v>0</v>
      </c>
      <c r="BN1425" s="12">
        <f t="shared" si="414"/>
        <v>0</v>
      </c>
      <c r="BO1425" s="9">
        <f t="shared" si="415"/>
        <v>12.04</v>
      </c>
      <c r="BP1425" s="39" t="str">
        <f t="shared" si="416"/>
        <v/>
      </c>
      <c r="BQ1425" s="147"/>
      <c r="BR1425" s="9">
        <f t="shared" si="417"/>
        <v>0</v>
      </c>
      <c r="BS1425" s="9">
        <f t="shared" si="418"/>
        <v>0</v>
      </c>
      <c r="BT1425" s="9">
        <f t="shared" si="419"/>
        <v>0</v>
      </c>
      <c r="BU1425" s="9" t="str">
        <f>IFERROR(_xlfn.XLOOKUP(D1425,Sheet1!B:B,Sheet1!L:L),"")</f>
        <v/>
      </c>
      <c r="BV1425" s="9" t="e">
        <f>_xlfn.XLOOKUP(BU1425,Sheet1!S:S,Sheet1!T:T)</f>
        <v>#N/A</v>
      </c>
      <c r="BW1425" s="9" t="e">
        <f>_xlfn.XLOOKUP(D1425,Sheet1!B:B,Sheet1!M:M)</f>
        <v>#N/A</v>
      </c>
      <c r="BZ1425" s="108">
        <f t="shared" si="420"/>
        <v>24.08</v>
      </c>
      <c r="CB1425" s="12">
        <f>AW1425/AY1425</f>
        <v>0.33333333333333331</v>
      </c>
      <c r="CC1425" s="12">
        <f>AX1425/AY1425</f>
        <v>0.66666666666666663</v>
      </c>
      <c r="CG1425" s="1" t="str">
        <f>IF(BO1425&lt;80,"Below 80",
IF(BO1425&lt;=120,"80-120",
IF(BO1425&lt;=200,"&gt; 120-200",
IF(BO1425&lt;=300,"&gt;200-300",
IF(BO1425&lt;=500,"&gt;300-500",
"&gt;500")))))</f>
        <v>Below 80</v>
      </c>
      <c r="CH1425" s="1" t="str">
        <f>IFERROR(_xlfn.XLOOKUP(CG1425,Scenario!M:M,Scenario!N:N),"")</f>
        <v/>
      </c>
      <c r="CI1425" s="1" t="str">
        <f t="shared" si="421"/>
        <v>Yes</v>
      </c>
      <c r="CJ1425" s="75">
        <v>24.08</v>
      </c>
    </row>
    <row r="1426" spans="1:88" hidden="1">
      <c r="A1426" s="2">
        <v>1425</v>
      </c>
      <c r="B1426" s="2">
        <v>2025</v>
      </c>
      <c r="C1426" s="1">
        <v>0</v>
      </c>
      <c r="D1426" s="37" t="str">
        <v>0015g00001V9MzlAAF</v>
      </c>
      <c r="E1426" s="37" t="str">
        <v>YADAV TRADERS</v>
      </c>
      <c r="F1426" s="37" t="str">
        <v>HARYANA</v>
      </c>
      <c r="G1426" s="37" t="str">
        <v>GURUGRAM</v>
      </c>
      <c r="H1426" s="37" t="str">
        <v>Manesar</v>
      </c>
      <c r="I1426" s="37" t="str">
        <v>NIKUNJ UDYOG</v>
      </c>
      <c r="J1426" s="37" t="str">
        <v>Shiv Shankar Sharma</v>
      </c>
      <c r="K1426" s="37">
        <v>0</v>
      </c>
      <c r="L1426" s="37" t="str">
        <v>C12828</v>
      </c>
      <c r="M1426" s="37" t="str">
        <v>North</v>
      </c>
      <c r="N1426" s="2">
        <v>122051</v>
      </c>
      <c r="O1426" s="2" t="str">
        <v>06AMIPK7718F1ZZ</v>
      </c>
      <c r="P1426" s="2">
        <v>9818147258</v>
      </c>
      <c r="Q1426" s="2" t="str">
        <v>Oct'25</v>
      </c>
      <c r="R1426" s="2">
        <v>2026</v>
      </c>
      <c r="S1426" s="1">
        <v>0</v>
      </c>
      <c r="T1426" s="2">
        <v>125</v>
      </c>
      <c r="U1426" s="12">
        <v>2.6666666666666668E-2</v>
      </c>
      <c r="V1426" s="1" t="str">
        <v>Challenger</v>
      </c>
      <c r="W1426" s="72">
        <v>0</v>
      </c>
      <c r="X1426" s="72">
        <v>0</v>
      </c>
      <c r="Y1426" s="72">
        <v>0</v>
      </c>
      <c r="Z1426" s="72">
        <v>0</v>
      </c>
      <c r="AA1426" s="72">
        <v>0</v>
      </c>
      <c r="AB1426" s="72">
        <v>0</v>
      </c>
      <c r="AC1426" s="72">
        <v>0</v>
      </c>
      <c r="AD1426" s="72">
        <v>0</v>
      </c>
      <c r="AE1426" s="72">
        <v>0</v>
      </c>
      <c r="AF1426" s="72">
        <v>0</v>
      </c>
      <c r="AG1426" s="72">
        <v>0</v>
      </c>
      <c r="AH1426" s="72">
        <v>0</v>
      </c>
      <c r="AI1426" s="72">
        <v>0</v>
      </c>
      <c r="AJ1426" s="72">
        <v>0</v>
      </c>
      <c r="AK1426" s="72">
        <v>0</v>
      </c>
      <c r="AL1426" s="72">
        <v>0</v>
      </c>
      <c r="AM1426" s="72">
        <v>0</v>
      </c>
      <c r="AN1426" s="72">
        <v>0</v>
      </c>
      <c r="AO1426" s="72">
        <v>0</v>
      </c>
      <c r="AP1426" s="72">
        <v>0</v>
      </c>
      <c r="AQ1426" s="13">
        <v>0</v>
      </c>
      <c r="AR1426" s="13">
        <v>9.98</v>
      </c>
      <c r="AS1426" s="13">
        <v>36.700000000000003</v>
      </c>
      <c r="AT1426" s="13">
        <v>0</v>
      </c>
      <c r="AU1426" s="13">
        <v>10</v>
      </c>
      <c r="AV1426" s="13">
        <v>0</v>
      </c>
      <c r="AW1426" s="16">
        <f t="shared" si="406"/>
        <v>56.680000000000007</v>
      </c>
      <c r="AX1426" s="16">
        <v>19.96</v>
      </c>
      <c r="AY1426" s="10">
        <f t="shared" si="407"/>
        <v>76.640000000000015</v>
      </c>
      <c r="BA1426" s="10">
        <v>80</v>
      </c>
      <c r="BB1426" s="10">
        <f t="shared" si="408"/>
        <v>23.319999999999993</v>
      </c>
      <c r="BC1426" s="10">
        <f t="shared" si="409"/>
        <v>5.8299999999999983</v>
      </c>
      <c r="BD1426" s="10">
        <f t="shared" si="410"/>
        <v>76.640000000000015</v>
      </c>
      <c r="BE1426" s="10">
        <f t="shared" si="404"/>
        <v>-56.680000000000007</v>
      </c>
      <c r="BF1426" s="2" t="s">
        <v>119</v>
      </c>
      <c r="BG1426" s="10">
        <f t="shared" si="411"/>
        <v>5.8350000000000009</v>
      </c>
      <c r="BH1426" s="36" t="s">
        <v>118</v>
      </c>
      <c r="BI1426" s="39" t="str">
        <f t="shared" si="412"/>
        <v/>
      </c>
      <c r="BJ1426" s="39" t="str">
        <f t="shared" si="413"/>
        <v/>
      </c>
      <c r="BL1426" s="10">
        <f>SUM(AL1426:AQ1426)</f>
        <v>0</v>
      </c>
      <c r="BM1426" s="12">
        <f t="shared" si="414"/>
        <v>0</v>
      </c>
      <c r="BN1426" s="12">
        <f t="shared" si="414"/>
        <v>0</v>
      </c>
      <c r="BO1426" s="9">
        <f t="shared" si="415"/>
        <v>46.680000000000007</v>
      </c>
      <c r="BP1426" s="39" t="str">
        <f t="shared" si="416"/>
        <v/>
      </c>
      <c r="BQ1426" s="147"/>
      <c r="BR1426" s="9">
        <f t="shared" si="417"/>
        <v>0</v>
      </c>
      <c r="BS1426" s="9">
        <f t="shared" si="418"/>
        <v>0</v>
      </c>
      <c r="BT1426" s="9">
        <f t="shared" si="419"/>
        <v>0</v>
      </c>
      <c r="BU1426" s="9" t="str">
        <f>IFERROR(_xlfn.XLOOKUP(D1426,Sheet1!B:B,Sheet1!L:L),"")</f>
        <v/>
      </c>
      <c r="BV1426" s="9" t="e">
        <f>_xlfn.XLOOKUP(BU1426,Sheet1!S:S,Sheet1!T:T)</f>
        <v>#N/A</v>
      </c>
      <c r="BW1426" s="9" t="e">
        <f>_xlfn.XLOOKUP(D1426,Sheet1!B:B,Sheet1!M:M)</f>
        <v>#N/A</v>
      </c>
      <c r="BZ1426" s="108">
        <f t="shared" si="420"/>
        <v>19.960000000000008</v>
      </c>
      <c r="CB1426" s="12">
        <f>AW1426/AY1426</f>
        <v>0.73956158663883087</v>
      </c>
      <c r="CC1426" s="12">
        <f>AX1426/AY1426</f>
        <v>0.26043841336116907</v>
      </c>
      <c r="CG1426" s="1" t="str">
        <f>IF(BO1426&lt;80,"Below 80",
IF(BO1426&lt;=120,"80-120",
IF(BO1426&lt;=200,"&gt; 120-200",
IF(BO1426&lt;=300,"&gt;200-300",
IF(BO1426&lt;=500,"&gt;300-500",
"&gt;500")))))</f>
        <v>Below 80</v>
      </c>
      <c r="CH1426" s="1" t="str">
        <f>IFERROR(_xlfn.XLOOKUP(CG1426,Scenario!M:M,Scenario!N:N),"")</f>
        <v/>
      </c>
      <c r="CI1426" s="1" t="str">
        <f t="shared" si="421"/>
        <v>Yes</v>
      </c>
      <c r="CJ1426" s="75">
        <v>-16.740000000000002</v>
      </c>
    </row>
    <row r="1427" spans="1:88" hidden="1">
      <c r="A1427" s="2">
        <v>1426</v>
      </c>
      <c r="B1427" s="2">
        <v>2025</v>
      </c>
      <c r="C1427" s="1">
        <v>0</v>
      </c>
      <c r="D1427" s="37" t="str">
        <v>001J100000Tu80WIAR</v>
      </c>
      <c r="E1427" s="37" t="str">
        <v>M/S GARG IRON STORE</v>
      </c>
      <c r="F1427" s="37" t="str">
        <v>PUNJAB</v>
      </c>
      <c r="G1427" s="37" t="str">
        <v>BARNALA</v>
      </c>
      <c r="H1427" s="37" t="str">
        <v>Tapa</v>
      </c>
      <c r="I1427" s="37" t="str">
        <v>RAMDOOT UDHYOG PRIVATE LIMITED</v>
      </c>
      <c r="J1427" s="37" t="str">
        <v>Sonu Kumar</v>
      </c>
      <c r="K1427" s="37">
        <v>0</v>
      </c>
      <c r="L1427" s="37" t="str">
        <v>C13168</v>
      </c>
      <c r="M1427" s="37" t="str">
        <v>North</v>
      </c>
      <c r="N1427" s="2">
        <v>148103</v>
      </c>
      <c r="O1427" s="2" t="str">
        <v>03ABEPG3497L1ZJ</v>
      </c>
      <c r="P1427" s="2">
        <v>9815070794</v>
      </c>
      <c r="Q1427" s="2" t="str">
        <v>Oct'25</v>
      </c>
      <c r="R1427" s="2">
        <v>2026</v>
      </c>
      <c r="S1427" s="1">
        <v>0</v>
      </c>
      <c r="T1427" s="2">
        <v>40</v>
      </c>
      <c r="U1427" s="12">
        <v>0</v>
      </c>
      <c r="V1427" s="1" t="str">
        <v>Minor</v>
      </c>
      <c r="W1427" s="72">
        <v>0</v>
      </c>
      <c r="X1427" s="72">
        <v>0</v>
      </c>
      <c r="Y1427" s="72">
        <v>0</v>
      </c>
      <c r="Z1427" s="72">
        <v>0</v>
      </c>
      <c r="AA1427" s="72">
        <v>0</v>
      </c>
      <c r="AB1427" s="72">
        <v>0</v>
      </c>
      <c r="AC1427" s="72">
        <v>0</v>
      </c>
      <c r="AD1427" s="72">
        <v>0</v>
      </c>
      <c r="AE1427" s="72">
        <v>0</v>
      </c>
      <c r="AF1427" s="72">
        <v>0</v>
      </c>
      <c r="AG1427" s="72">
        <v>0</v>
      </c>
      <c r="AH1427" s="72">
        <v>0</v>
      </c>
      <c r="AI1427" s="72">
        <v>0</v>
      </c>
      <c r="AJ1427" s="72">
        <v>0</v>
      </c>
      <c r="AK1427" s="72">
        <v>0</v>
      </c>
      <c r="AL1427" s="72">
        <v>0</v>
      </c>
      <c r="AM1427" s="72">
        <v>0</v>
      </c>
      <c r="AN1427" s="72">
        <v>0</v>
      </c>
      <c r="AO1427" s="72">
        <v>0</v>
      </c>
      <c r="AP1427" s="72">
        <v>0</v>
      </c>
      <c r="AQ1427" s="13">
        <v>0</v>
      </c>
      <c r="AR1427" s="13">
        <v>13.97</v>
      </c>
      <c r="AS1427" s="13">
        <v>0</v>
      </c>
      <c r="AT1427" s="13">
        <v>0</v>
      </c>
      <c r="AU1427" s="13">
        <v>0</v>
      </c>
      <c r="AV1427" s="13">
        <v>0</v>
      </c>
      <c r="AW1427" s="16">
        <f t="shared" si="406"/>
        <v>13.97</v>
      </c>
      <c r="AX1427" s="16">
        <v>27.94</v>
      </c>
      <c r="AY1427" s="10">
        <f t="shared" si="407"/>
        <v>41.910000000000004</v>
      </c>
      <c r="BA1427" s="10">
        <f>AY1427</f>
        <v>41.910000000000004</v>
      </c>
      <c r="BB1427" s="10">
        <f t="shared" si="408"/>
        <v>27.940000000000005</v>
      </c>
      <c r="BC1427" s="10">
        <f t="shared" si="409"/>
        <v>6.9850000000000012</v>
      </c>
      <c r="BD1427" s="10">
        <f t="shared" si="410"/>
        <v>41.910000000000004</v>
      </c>
      <c r="BE1427" s="10">
        <f t="shared" si="404"/>
        <v>-13.97</v>
      </c>
      <c r="BF1427" s="2" t="s">
        <v>119</v>
      </c>
      <c r="BG1427" s="10">
        <f t="shared" si="411"/>
        <v>1.7462500000000001</v>
      </c>
      <c r="BH1427" s="36" t="s">
        <v>118</v>
      </c>
      <c r="BI1427" s="39" t="str">
        <f t="shared" si="412"/>
        <v/>
      </c>
      <c r="BJ1427" s="39" t="str">
        <f t="shared" si="413"/>
        <v/>
      </c>
      <c r="BO1427" s="9">
        <f t="shared" si="415"/>
        <v>13.97</v>
      </c>
      <c r="BP1427" s="39" t="str">
        <f t="shared" si="416"/>
        <v/>
      </c>
      <c r="BQ1427" s="147"/>
      <c r="BR1427" s="9">
        <f t="shared" si="417"/>
        <v>0</v>
      </c>
      <c r="BS1427" s="9">
        <f t="shared" si="418"/>
        <v>0</v>
      </c>
      <c r="BT1427" s="9">
        <f t="shared" si="419"/>
        <v>0</v>
      </c>
      <c r="BU1427" s="9" t="str">
        <f>IFERROR(_xlfn.XLOOKUP(D1427,Sheet1!B:B,Sheet1!L:L),"")</f>
        <v/>
      </c>
      <c r="BV1427" s="9" t="e">
        <f>_xlfn.XLOOKUP(BU1427,Sheet1!S:S,Sheet1!T:T)</f>
        <v>#N/A</v>
      </c>
      <c r="BW1427" s="9" t="e">
        <f>_xlfn.XLOOKUP(D1427,Sheet1!B:B,Sheet1!M:M)</f>
        <v>#N/A</v>
      </c>
      <c r="BZ1427" s="108">
        <f t="shared" si="420"/>
        <v>27.940000000000005</v>
      </c>
      <c r="CB1427" s="12">
        <f>AW1427/AY1427</f>
        <v>0.33333333333333331</v>
      </c>
      <c r="CC1427" s="12">
        <f>AX1427/AY1427</f>
        <v>0.66666666666666663</v>
      </c>
      <c r="CG1427" s="1" t="str">
        <f>IF(BO1427&lt;80,"Below 80",
IF(BO1427&lt;=120,"80-120",
IF(BO1427&lt;=200,"&gt; 120-200",
IF(BO1427&lt;=300,"&gt;200-300",
IF(BO1427&lt;=500,"&gt;300-500",
"&gt;500")))))</f>
        <v>Below 80</v>
      </c>
      <c r="CH1427" s="1" t="str">
        <f>IFERROR(_xlfn.XLOOKUP(CG1427,Scenario!M:M,Scenario!N:N),"")</f>
        <v/>
      </c>
      <c r="CI1427" s="1" t="str">
        <f t="shared" si="421"/>
        <v>Yes</v>
      </c>
      <c r="CJ1427" s="75">
        <v>27.94</v>
      </c>
    </row>
    <row r="1428" spans="1:88" hidden="1">
      <c r="A1428" s="2">
        <v>1427</v>
      </c>
      <c r="B1428" s="2">
        <v>2025</v>
      </c>
      <c r="C1428" s="1">
        <v>0</v>
      </c>
      <c r="D1428" s="37" t="str">
        <v>0015g00001ge7bTAAQ</v>
      </c>
      <c r="E1428" s="37" t="str">
        <v>SAI ENTERPRISES</v>
      </c>
      <c r="F1428" s="37" t="str">
        <v>UTTAR PRADESH</v>
      </c>
      <c r="G1428" s="37" t="str">
        <v>BAREILLY</v>
      </c>
      <c r="H1428" s="37" t="str">
        <v>Puranpur</v>
      </c>
      <c r="I1428" s="37" t="str">
        <v>Khandelwal Associates</v>
      </c>
      <c r="J1428" s="37" t="str">
        <v>SHIV KUMAR</v>
      </c>
      <c r="K1428" s="37">
        <v>0</v>
      </c>
      <c r="L1428" s="37" t="str">
        <v>C12818</v>
      </c>
      <c r="M1428" s="37" t="str">
        <v>North</v>
      </c>
      <c r="N1428" s="2">
        <v>243122</v>
      </c>
      <c r="O1428" s="2" t="str">
        <v>09AYEPP3459L1ZT</v>
      </c>
      <c r="P1428" s="2">
        <v>9719854821</v>
      </c>
      <c r="Q1428" s="2" t="str">
        <v>Oct'25</v>
      </c>
      <c r="R1428" s="2">
        <v>2026</v>
      </c>
      <c r="S1428" s="1">
        <v>0</v>
      </c>
      <c r="T1428" s="2">
        <v>100</v>
      </c>
      <c r="U1428" s="12">
        <v>2.3333333333333334E-2</v>
      </c>
      <c r="V1428" s="1" t="str">
        <v>Challenger</v>
      </c>
      <c r="W1428" s="72">
        <v>0</v>
      </c>
      <c r="X1428" s="72">
        <v>0</v>
      </c>
      <c r="Y1428" s="72">
        <v>0</v>
      </c>
      <c r="Z1428" s="72">
        <v>0</v>
      </c>
      <c r="AA1428" s="72">
        <v>0</v>
      </c>
      <c r="AB1428" s="72">
        <v>0</v>
      </c>
      <c r="AC1428" s="72">
        <v>0</v>
      </c>
      <c r="AD1428" s="72">
        <v>0</v>
      </c>
      <c r="AE1428" s="72">
        <v>0</v>
      </c>
      <c r="AF1428" s="72">
        <v>0</v>
      </c>
      <c r="AG1428" s="72">
        <v>0</v>
      </c>
      <c r="AH1428" s="72">
        <v>0</v>
      </c>
      <c r="AI1428" s="72">
        <v>0</v>
      </c>
      <c r="AJ1428" s="72">
        <v>0</v>
      </c>
      <c r="AK1428" s="72">
        <v>0</v>
      </c>
      <c r="AL1428" s="72">
        <v>0</v>
      </c>
      <c r="AM1428" s="72">
        <v>0</v>
      </c>
      <c r="AN1428" s="72">
        <v>0</v>
      </c>
      <c r="AO1428" s="72">
        <v>0</v>
      </c>
      <c r="AP1428" s="72">
        <v>0</v>
      </c>
      <c r="AQ1428" s="13">
        <v>0</v>
      </c>
      <c r="AR1428" s="13">
        <v>2</v>
      </c>
      <c r="AS1428" s="13">
        <v>5</v>
      </c>
      <c r="AT1428" s="13">
        <v>3</v>
      </c>
      <c r="AU1428" s="13">
        <v>4</v>
      </c>
      <c r="AV1428" s="13">
        <v>0</v>
      </c>
      <c r="AW1428" s="16">
        <f t="shared" si="406"/>
        <v>14</v>
      </c>
      <c r="AX1428" s="16">
        <v>4</v>
      </c>
      <c r="AY1428" s="10">
        <f t="shared" si="407"/>
        <v>18</v>
      </c>
      <c r="BA1428" s="14">
        <v>4</v>
      </c>
      <c r="BB1428" s="10">
        <f t="shared" si="408"/>
        <v>-10</v>
      </c>
      <c r="BC1428" s="10">
        <f t="shared" si="409"/>
        <v>-2.5</v>
      </c>
      <c r="BD1428" s="10">
        <f t="shared" si="410"/>
        <v>18</v>
      </c>
      <c r="BE1428" s="10">
        <f t="shared" si="404"/>
        <v>-14</v>
      </c>
      <c r="BF1428" s="2" t="s">
        <v>119</v>
      </c>
      <c r="BG1428" s="10">
        <f t="shared" si="411"/>
        <v>0.875</v>
      </c>
      <c r="BH1428" s="36" t="s">
        <v>118</v>
      </c>
      <c r="BI1428" s="39" t="str">
        <f t="shared" si="412"/>
        <v/>
      </c>
      <c r="BJ1428" s="39" t="str">
        <f t="shared" si="413"/>
        <v/>
      </c>
      <c r="BO1428" s="9">
        <f t="shared" si="415"/>
        <v>7</v>
      </c>
      <c r="BP1428" s="39" t="str">
        <f t="shared" si="416"/>
        <v/>
      </c>
      <c r="BQ1428" s="147"/>
      <c r="BR1428" s="9">
        <f t="shared" si="417"/>
        <v>0</v>
      </c>
      <c r="BS1428" s="9">
        <f t="shared" si="418"/>
        <v>0</v>
      </c>
      <c r="BT1428" s="9">
        <f t="shared" si="419"/>
        <v>0</v>
      </c>
      <c r="BU1428" s="9" t="str">
        <f>IFERROR(_xlfn.XLOOKUP(D1428,Sheet1!B:B,Sheet1!L:L),"")</f>
        <v/>
      </c>
      <c r="BV1428" s="9" t="e">
        <f>_xlfn.XLOOKUP(BU1428,Sheet1!S:S,Sheet1!T:T)</f>
        <v>#N/A</v>
      </c>
      <c r="BW1428" s="9" t="e">
        <f>_xlfn.XLOOKUP(D1428,Sheet1!B:B,Sheet1!M:M)</f>
        <v>#N/A</v>
      </c>
      <c r="BZ1428" s="108">
        <f t="shared" si="420"/>
        <v>4</v>
      </c>
      <c r="CB1428" s="12">
        <f>AW1428/AY1428</f>
        <v>0.77777777777777779</v>
      </c>
      <c r="CC1428" s="12">
        <f>AX1428/AY1428</f>
        <v>0.22222222222222221</v>
      </c>
      <c r="CG1428" s="1" t="str">
        <f>IF(BO1428&lt;80,"Below 80",
IF(BO1428&lt;=120,"80-120",
IF(BO1428&lt;=200,"&gt; 120-200",
IF(BO1428&lt;=300,"&gt;200-300",
IF(BO1428&lt;=500,"&gt;300-500",
"&gt;500")))))</f>
        <v>Below 80</v>
      </c>
      <c r="CH1428" s="1" t="str">
        <f>IFERROR(_xlfn.XLOOKUP(CG1428,Scenario!M:M,Scenario!N:N),"")</f>
        <v/>
      </c>
      <c r="CI1428" s="1" t="str">
        <f t="shared" si="421"/>
        <v>Yes</v>
      </c>
      <c r="CJ1428" s="75">
        <v>-1</v>
      </c>
    </row>
    <row r="1429" spans="1:88" hidden="1">
      <c r="A1429" s="2">
        <v>1428</v>
      </c>
      <c r="B1429" s="2">
        <v>2025</v>
      </c>
      <c r="C1429" s="1">
        <v>0</v>
      </c>
      <c r="D1429" s="37" t="str">
        <v>001fw000009AIQEAA4</v>
      </c>
      <c r="E1429" s="37" t="str">
        <v>M/S M.S.TRADERS</v>
      </c>
      <c r="F1429" s="37" t="str">
        <v>JAMMU AND KASHMIR</v>
      </c>
      <c r="G1429" s="37" t="str">
        <v>GANDERBAL</v>
      </c>
      <c r="H1429" s="37">
        <v>0</v>
      </c>
      <c r="I1429" s="37" t="str">
        <v>KASHMIR IRON TRADER</v>
      </c>
      <c r="J1429" s="37" t="str">
        <v>Raja Moin Ahmed</v>
      </c>
      <c r="K1429" s="37">
        <v>0</v>
      </c>
      <c r="L1429" s="37" t="str">
        <v>0015g00001eB3rZAAS</v>
      </c>
      <c r="M1429" s="37" t="str">
        <v>North</v>
      </c>
      <c r="N1429" s="2">
        <v>191202</v>
      </c>
      <c r="O1429" s="2" t="str">
        <v>01AIJPB7870L1Z7</v>
      </c>
      <c r="P1429" s="2">
        <v>7006000949</v>
      </c>
      <c r="Q1429" s="2" t="str">
        <v>Oct'25</v>
      </c>
      <c r="R1429" s="2">
        <v>2026</v>
      </c>
      <c r="S1429" s="1">
        <v>0</v>
      </c>
      <c r="T1429" s="2" t="str">
        <v/>
      </c>
      <c r="U1429" s="12">
        <v>0</v>
      </c>
      <c r="V1429" s="1" t="str">
        <v>Potential Not updated</v>
      </c>
      <c r="W1429" s="72">
        <v>0</v>
      </c>
      <c r="X1429" s="72">
        <v>0</v>
      </c>
      <c r="Y1429" s="72">
        <v>0</v>
      </c>
      <c r="Z1429" s="72">
        <v>0</v>
      </c>
      <c r="AA1429" s="72">
        <v>0</v>
      </c>
      <c r="AB1429" s="72">
        <v>0</v>
      </c>
      <c r="AC1429" s="72">
        <v>0</v>
      </c>
      <c r="AD1429" s="72">
        <v>0</v>
      </c>
      <c r="AE1429" s="72">
        <v>0</v>
      </c>
      <c r="AF1429" s="72">
        <v>0</v>
      </c>
      <c r="AG1429" s="72">
        <v>0</v>
      </c>
      <c r="AH1429" s="72">
        <v>0</v>
      </c>
      <c r="AI1429" s="72">
        <v>0</v>
      </c>
      <c r="AJ1429" s="72">
        <v>0</v>
      </c>
      <c r="AK1429" s="72">
        <v>0</v>
      </c>
      <c r="AL1429" s="72">
        <v>0</v>
      </c>
      <c r="AM1429" s="72">
        <v>0</v>
      </c>
      <c r="AN1429" s="72">
        <v>0</v>
      </c>
      <c r="AO1429" s="72">
        <v>0</v>
      </c>
      <c r="AP1429" s="72">
        <v>0</v>
      </c>
      <c r="AQ1429" s="13">
        <v>0</v>
      </c>
      <c r="AR1429" s="13">
        <v>25.08</v>
      </c>
      <c r="AS1429" s="13">
        <v>19</v>
      </c>
      <c r="AT1429" s="13">
        <v>0</v>
      </c>
      <c r="AU1429" s="13">
        <v>10</v>
      </c>
      <c r="AV1429" s="13">
        <v>0</v>
      </c>
      <c r="AW1429" s="16">
        <f t="shared" si="406"/>
        <v>54.08</v>
      </c>
      <c r="AX1429" s="16">
        <v>50.16</v>
      </c>
      <c r="AY1429" s="10">
        <f t="shared" si="407"/>
        <v>104.24</v>
      </c>
      <c r="BB1429" s="10">
        <f t="shared" si="408"/>
        <v>-54.08</v>
      </c>
      <c r="BC1429" s="10">
        <f t="shared" si="409"/>
        <v>-13.52</v>
      </c>
      <c r="BD1429" s="10">
        <f t="shared" si="410"/>
        <v>104.24</v>
      </c>
      <c r="BE1429" s="10">
        <f t="shared" si="404"/>
        <v>-54.08</v>
      </c>
      <c r="BF1429" s="2" t="s">
        <v>119</v>
      </c>
      <c r="BG1429" s="10">
        <f t="shared" si="411"/>
        <v>5.51</v>
      </c>
      <c r="BH1429" s="36" t="s">
        <v>118</v>
      </c>
      <c r="BI1429" s="39" t="str">
        <f t="shared" si="412"/>
        <v/>
      </c>
      <c r="BJ1429" s="39" t="str">
        <f t="shared" si="413"/>
        <v/>
      </c>
      <c r="BO1429" s="9">
        <f t="shared" si="415"/>
        <v>44.08</v>
      </c>
      <c r="BP1429" s="39" t="str">
        <f t="shared" si="416"/>
        <v/>
      </c>
      <c r="BQ1429" s="147"/>
      <c r="BR1429" s="9">
        <f t="shared" si="417"/>
        <v>0</v>
      </c>
      <c r="BS1429" s="9">
        <f t="shared" si="418"/>
        <v>0</v>
      </c>
      <c r="BT1429" s="9">
        <f t="shared" si="419"/>
        <v>0</v>
      </c>
      <c r="BU1429" s="9" t="str">
        <f>IFERROR(_xlfn.XLOOKUP(D1429,Sheet1!B:B,Sheet1!L:L),"")</f>
        <v/>
      </c>
      <c r="BV1429" s="9" t="e">
        <f>_xlfn.XLOOKUP(BU1429,Sheet1!S:S,Sheet1!T:T)</f>
        <v>#N/A</v>
      </c>
      <c r="BW1429" s="9" t="e">
        <f>_xlfn.XLOOKUP(D1429,Sheet1!B:B,Sheet1!M:M)</f>
        <v>#N/A</v>
      </c>
      <c r="BZ1429" s="108">
        <f t="shared" si="420"/>
        <v>50.16</v>
      </c>
      <c r="CB1429" s="12">
        <f>AW1429/AY1429</f>
        <v>0.51880276285495008</v>
      </c>
      <c r="CC1429" s="12">
        <f>AX1429/AY1429</f>
        <v>0.48119723714504986</v>
      </c>
      <c r="CG1429" s="1" t="str">
        <f>IF(BO1429&lt;80,"Below 80",
IF(BO1429&lt;=120,"80-120",
IF(BO1429&lt;=200,"&gt; 120-200",
IF(BO1429&lt;=300,"&gt;200-300",
IF(BO1429&lt;=500,"&gt;300-500",
"&gt;500")))))</f>
        <v>Below 80</v>
      </c>
      <c r="CH1429" s="1" t="str">
        <f>IFERROR(_xlfn.XLOOKUP(CG1429,Scenario!M:M,Scenario!N:N),"")</f>
        <v/>
      </c>
      <c r="CI1429" s="1" t="str">
        <f t="shared" si="421"/>
        <v>No</v>
      </c>
      <c r="CJ1429" s="75">
        <v>31.159999999999997</v>
      </c>
    </row>
    <row r="1430" spans="1:88" hidden="1">
      <c r="A1430" s="2">
        <v>1429</v>
      </c>
      <c r="B1430" s="2">
        <v>2025</v>
      </c>
      <c r="C1430" s="1">
        <v>0</v>
      </c>
      <c r="D1430" s="37" t="str">
        <v>0015g00001Y4EJmAAN</v>
      </c>
      <c r="E1430" s="37" t="str">
        <v>M/S CHANDRA STEELS</v>
      </c>
      <c r="F1430" s="37" t="str">
        <v>UTTAR PRADESH</v>
      </c>
      <c r="G1430" s="37" t="str">
        <v>LUCKNOW</v>
      </c>
      <c r="H1430" s="37" t="str">
        <v>Bakshi Ka Talab</v>
      </c>
      <c r="I1430" s="37" t="str">
        <v>SHREE LAKSHMAN ROLLING MILL (INDIA) LLP</v>
      </c>
      <c r="J1430" s="37" t="str">
        <v>Deepanshu</v>
      </c>
      <c r="K1430" s="37">
        <v>0</v>
      </c>
      <c r="L1430" s="37" t="str">
        <v>C12815</v>
      </c>
      <c r="M1430" s="37" t="str">
        <v>North</v>
      </c>
      <c r="N1430" s="2">
        <v>226001</v>
      </c>
      <c r="O1430" s="2" t="str">
        <v>09ACSPT3148G1Z1</v>
      </c>
      <c r="P1430" s="2">
        <v>9935349417</v>
      </c>
      <c r="Q1430" s="2" t="str">
        <v>Oct'25</v>
      </c>
      <c r="R1430" s="2">
        <v>2026</v>
      </c>
      <c r="S1430" s="1">
        <v>0</v>
      </c>
      <c r="T1430" s="2">
        <v>100</v>
      </c>
      <c r="U1430" s="12">
        <v>0</v>
      </c>
      <c r="V1430" s="1" t="str">
        <v>Challenger</v>
      </c>
      <c r="W1430" s="72">
        <v>0</v>
      </c>
      <c r="X1430" s="72">
        <v>0</v>
      </c>
      <c r="Y1430" s="72">
        <v>0</v>
      </c>
      <c r="Z1430" s="72">
        <v>0</v>
      </c>
      <c r="AA1430" s="72">
        <v>0</v>
      </c>
      <c r="AB1430" s="72">
        <v>0</v>
      </c>
      <c r="AC1430" s="72">
        <v>0</v>
      </c>
      <c r="AD1430" s="72">
        <v>0</v>
      </c>
      <c r="AE1430" s="72">
        <v>0</v>
      </c>
      <c r="AF1430" s="72">
        <v>0</v>
      </c>
      <c r="AG1430" s="72">
        <v>0</v>
      </c>
      <c r="AH1430" s="72">
        <v>0</v>
      </c>
      <c r="AI1430" s="72">
        <v>0</v>
      </c>
      <c r="AJ1430" s="72">
        <v>0</v>
      </c>
      <c r="AK1430" s="72">
        <v>0</v>
      </c>
      <c r="AL1430" s="72">
        <v>0</v>
      </c>
      <c r="AM1430" s="72">
        <v>0</v>
      </c>
      <c r="AN1430" s="72">
        <v>0</v>
      </c>
      <c r="AO1430" s="72">
        <v>0</v>
      </c>
      <c r="AP1430" s="72">
        <v>0</v>
      </c>
      <c r="AQ1430" s="13">
        <v>0</v>
      </c>
      <c r="AR1430" s="13">
        <v>4</v>
      </c>
      <c r="AS1430" s="13">
        <v>0</v>
      </c>
      <c r="AT1430" s="13">
        <v>0</v>
      </c>
      <c r="AU1430" s="13">
        <v>0</v>
      </c>
      <c r="AV1430" s="13">
        <v>0</v>
      </c>
      <c r="AW1430" s="16">
        <f t="shared" si="406"/>
        <v>4</v>
      </c>
      <c r="AX1430" s="16">
        <v>8</v>
      </c>
      <c r="AY1430" s="10">
        <f t="shared" si="407"/>
        <v>12</v>
      </c>
      <c r="BA1430" s="10"/>
      <c r="BB1430" s="10">
        <f t="shared" si="408"/>
        <v>-4</v>
      </c>
      <c r="BC1430" s="10">
        <f t="shared" si="409"/>
        <v>-1</v>
      </c>
      <c r="BD1430" s="10">
        <f t="shared" si="410"/>
        <v>12</v>
      </c>
      <c r="BE1430" s="10">
        <f t="shared" si="404"/>
        <v>-4</v>
      </c>
      <c r="BF1430" s="2" t="s">
        <v>119</v>
      </c>
      <c r="BG1430" s="10">
        <f t="shared" si="411"/>
        <v>0.5</v>
      </c>
      <c r="BH1430" s="36" t="s">
        <v>118</v>
      </c>
      <c r="BI1430" s="39" t="str">
        <f t="shared" si="412"/>
        <v/>
      </c>
      <c r="BJ1430" s="39" t="str">
        <f t="shared" si="413"/>
        <v/>
      </c>
      <c r="BO1430" s="9">
        <f t="shared" si="415"/>
        <v>4</v>
      </c>
      <c r="BP1430" s="39" t="str">
        <f t="shared" si="416"/>
        <v/>
      </c>
      <c r="BQ1430" s="147"/>
      <c r="BR1430" s="9">
        <f t="shared" si="417"/>
        <v>0</v>
      </c>
      <c r="BS1430" s="9">
        <f t="shared" si="418"/>
        <v>0</v>
      </c>
      <c r="BT1430" s="9">
        <f t="shared" si="419"/>
        <v>0</v>
      </c>
      <c r="BU1430" s="9" t="str">
        <f>IFERROR(_xlfn.XLOOKUP(D1430,Sheet1!B:B,Sheet1!L:L),"")</f>
        <v/>
      </c>
      <c r="BV1430" s="9" t="e">
        <f>_xlfn.XLOOKUP(BU1430,Sheet1!S:S,Sheet1!T:T)</f>
        <v>#N/A</v>
      </c>
      <c r="BW1430" s="9" t="e">
        <f>_xlfn.XLOOKUP(D1430,Sheet1!B:B,Sheet1!M:M)</f>
        <v>#N/A</v>
      </c>
      <c r="BZ1430" s="108">
        <f t="shared" si="420"/>
        <v>8</v>
      </c>
      <c r="CB1430" s="12">
        <f>AW1430/AY1430</f>
        <v>0.33333333333333331</v>
      </c>
      <c r="CC1430" s="12">
        <f>AX1430/AY1430</f>
        <v>0.66666666666666663</v>
      </c>
      <c r="CG1430" s="1" t="str">
        <f>IF(BO1430&lt;80,"Below 80",
IF(BO1430&lt;=120,"80-120",
IF(BO1430&lt;=200,"&gt; 120-200",
IF(BO1430&lt;=300,"&gt;200-300",
IF(BO1430&lt;=500,"&gt;300-500",
"&gt;500")))))</f>
        <v>Below 80</v>
      </c>
      <c r="CH1430" s="1" t="str">
        <f>IFERROR(_xlfn.XLOOKUP(CG1430,Scenario!M:M,Scenario!N:N),"")</f>
        <v/>
      </c>
      <c r="CI1430" s="1" t="str">
        <f t="shared" si="421"/>
        <v>No</v>
      </c>
      <c r="CJ1430" s="75">
        <v>8</v>
      </c>
    </row>
    <row r="1431" spans="1:88" hidden="1">
      <c r="A1431" s="2">
        <v>1430</v>
      </c>
      <c r="B1431" s="2">
        <v>2025</v>
      </c>
      <c r="C1431" s="1">
        <v>0</v>
      </c>
      <c r="D1431" s="37" t="str">
        <v>001fw000004bcNPAAY</v>
      </c>
      <c r="E1431" s="37" t="str">
        <v>PAUL HARDWARE NO. 1</v>
      </c>
      <c r="F1431" s="37" t="str">
        <v>WEST BENGAL</v>
      </c>
      <c r="G1431" s="37" t="str">
        <v>DARJEELING</v>
      </c>
      <c r="H1431" s="37">
        <v>0</v>
      </c>
      <c r="I1431" s="37" t="str">
        <v>SILIGURI BUILDERS STORES</v>
      </c>
      <c r="J1431" s="37" t="str">
        <v>Abu Hossain</v>
      </c>
      <c r="K1431" s="37">
        <v>0</v>
      </c>
      <c r="L1431" s="37" t="str">
        <v>001J100000VngoPIAR</v>
      </c>
      <c r="M1431" s="37" t="str">
        <v>East</v>
      </c>
      <c r="N1431" s="2">
        <v>734010</v>
      </c>
      <c r="O1431" s="2" t="str">
        <v>19BXFPP5020E1ZM</v>
      </c>
      <c r="P1431" s="2">
        <v>9593632277</v>
      </c>
      <c r="Q1431" s="2" t="str">
        <v>Oct'25</v>
      </c>
      <c r="R1431" s="2">
        <v>2026</v>
      </c>
      <c r="S1431" s="1">
        <v>0</v>
      </c>
      <c r="T1431" s="2">
        <v>200</v>
      </c>
      <c r="U1431" s="12">
        <v>9.5100000000000004E-2</v>
      </c>
      <c r="V1431" s="1" t="str">
        <v>Challenger</v>
      </c>
      <c r="W1431" s="72">
        <v>0</v>
      </c>
      <c r="X1431" s="72">
        <v>0</v>
      </c>
      <c r="Y1431" s="72">
        <v>0</v>
      </c>
      <c r="Z1431" s="72">
        <v>0</v>
      </c>
      <c r="AA1431" s="72">
        <v>0</v>
      </c>
      <c r="AB1431" s="72">
        <v>0</v>
      </c>
      <c r="AC1431" s="72">
        <v>0</v>
      </c>
      <c r="AD1431" s="72">
        <v>0</v>
      </c>
      <c r="AE1431" s="72">
        <v>0</v>
      </c>
      <c r="AF1431" s="72">
        <v>0</v>
      </c>
      <c r="AG1431" s="72">
        <v>0</v>
      </c>
      <c r="AH1431" s="72">
        <v>0</v>
      </c>
      <c r="AI1431" s="72">
        <v>0</v>
      </c>
      <c r="AJ1431" s="72">
        <v>0</v>
      </c>
      <c r="AK1431" s="72">
        <v>0</v>
      </c>
      <c r="AL1431" s="72">
        <v>0</v>
      </c>
      <c r="AM1431" s="72">
        <v>0</v>
      </c>
      <c r="AN1431" s="72">
        <v>0</v>
      </c>
      <c r="AO1431" s="72">
        <v>0</v>
      </c>
      <c r="AP1431" s="72">
        <v>0</v>
      </c>
      <c r="AQ1431" s="13">
        <v>0</v>
      </c>
      <c r="AR1431" s="13">
        <v>4.5</v>
      </c>
      <c r="AS1431" s="13">
        <v>0</v>
      </c>
      <c r="AT1431" s="13">
        <v>2.06</v>
      </c>
      <c r="AU1431" s="13">
        <v>55</v>
      </c>
      <c r="AV1431" s="13">
        <v>0</v>
      </c>
      <c r="AW1431" s="16">
        <f t="shared" si="406"/>
        <v>61.56</v>
      </c>
      <c r="AX1431" s="16">
        <v>9</v>
      </c>
      <c r="AY1431" s="10">
        <f t="shared" si="407"/>
        <v>70.56</v>
      </c>
      <c r="BA1431" s="10">
        <v>100</v>
      </c>
      <c r="BB1431" s="10">
        <f t="shared" si="408"/>
        <v>38.44</v>
      </c>
      <c r="BC1431" s="10">
        <f t="shared" si="409"/>
        <v>9.61</v>
      </c>
      <c r="BD1431" s="10">
        <f t="shared" si="410"/>
        <v>70.56</v>
      </c>
      <c r="BE1431" s="10">
        <f t="shared" si="404"/>
        <v>-61.56</v>
      </c>
      <c r="BF1431" s="2" t="s">
        <v>119</v>
      </c>
      <c r="BG1431" s="10">
        <f t="shared" si="411"/>
        <v>0.5625</v>
      </c>
      <c r="BH1431" s="36" t="s">
        <v>118</v>
      </c>
      <c r="BI1431" s="39" t="str">
        <f t="shared" si="412"/>
        <v/>
      </c>
      <c r="BJ1431" s="39" t="str">
        <f t="shared" si="413"/>
        <v/>
      </c>
      <c r="BO1431" s="9">
        <f t="shared" si="415"/>
        <v>4.5</v>
      </c>
      <c r="BP1431" s="39" t="str">
        <f t="shared" si="416"/>
        <v/>
      </c>
      <c r="BQ1431" s="147"/>
      <c r="BR1431" s="9">
        <f t="shared" si="417"/>
        <v>0</v>
      </c>
      <c r="BS1431" s="9">
        <f t="shared" si="418"/>
        <v>0</v>
      </c>
      <c r="BT1431" s="9">
        <f t="shared" si="419"/>
        <v>0</v>
      </c>
      <c r="BU1431" s="9" t="str">
        <f>IFERROR(_xlfn.XLOOKUP(D1431,Sheet1!B:B,Sheet1!L:L),"")</f>
        <v/>
      </c>
      <c r="BV1431" s="9" t="e">
        <f>_xlfn.XLOOKUP(BU1431,Sheet1!S:S,Sheet1!T:T)</f>
        <v>#N/A</v>
      </c>
      <c r="BW1431" s="9" t="e">
        <f>_xlfn.XLOOKUP(D1431,Sheet1!B:B,Sheet1!M:M)</f>
        <v>#N/A</v>
      </c>
      <c r="BZ1431" s="108">
        <f t="shared" si="420"/>
        <v>9</v>
      </c>
      <c r="CB1431" s="12">
        <f>AW1431/AY1431</f>
        <v>0.87244897959183676</v>
      </c>
      <c r="CC1431" s="12">
        <f>AX1431/AY1431</f>
        <v>0.12755102040816327</v>
      </c>
      <c r="CG1431" s="1" t="str">
        <f>IF(BO1431&lt;80,"Below 80",
IF(BO1431&lt;=120,"80-120",
IF(BO1431&lt;=200,"&gt; 120-200",
IF(BO1431&lt;=300,"&gt;200-300",
IF(BO1431&lt;=500,"&gt;300-500",
"&gt;500")))))</f>
        <v>Below 80</v>
      </c>
      <c r="CH1431" s="1" t="str">
        <f>IFERROR(_xlfn.XLOOKUP(CG1431,Scenario!M:M,Scenario!N:N),"")</f>
        <v/>
      </c>
      <c r="CI1431" s="1" t="str">
        <f t="shared" si="421"/>
        <v>Yes</v>
      </c>
      <c r="CJ1431" s="75">
        <v>9</v>
      </c>
    </row>
    <row r="1432" spans="1:88" hidden="1">
      <c r="A1432" s="2">
        <v>1431</v>
      </c>
      <c r="B1432" s="2">
        <v>2025</v>
      </c>
      <c r="C1432" s="1">
        <v>0</v>
      </c>
      <c r="D1432" s="37" t="str">
        <v>001J100000Vo972IAB</v>
      </c>
      <c r="E1432" s="37" t="str">
        <v>SARKAR HARDWARE</v>
      </c>
      <c r="F1432" s="37" t="str">
        <v>WEST BENGAL</v>
      </c>
      <c r="G1432" s="37" t="str">
        <v>DINAJPUR UTTAR</v>
      </c>
      <c r="H1432" s="37">
        <v>0</v>
      </c>
      <c r="I1432" s="37" t="str">
        <v>MAHESHWARI TRADERS</v>
      </c>
      <c r="J1432" s="37" t="str">
        <v>Partha Mondal</v>
      </c>
      <c r="K1432" s="37">
        <v>0</v>
      </c>
      <c r="L1432" s="37" t="str">
        <v>001J100000Vo7AiIAJ</v>
      </c>
      <c r="M1432" s="37" t="str">
        <v>East</v>
      </c>
      <c r="N1432" s="2">
        <v>733202</v>
      </c>
      <c r="O1432" s="2" t="str">
        <v>19CICPS1464A1ZF</v>
      </c>
      <c r="P1432" s="2">
        <v>7384748224</v>
      </c>
      <c r="Q1432" s="2" t="str">
        <v>Oct'25</v>
      </c>
      <c r="R1432" s="2">
        <v>2026</v>
      </c>
      <c r="S1432" s="1">
        <v>0</v>
      </c>
      <c r="T1432" s="2">
        <v>600</v>
      </c>
      <c r="U1432" s="12">
        <v>5.5555555555555558E-3</v>
      </c>
      <c r="V1432" s="1" t="str">
        <v>Alien</v>
      </c>
      <c r="W1432" s="72">
        <v>0</v>
      </c>
      <c r="X1432" s="72">
        <v>0</v>
      </c>
      <c r="Y1432" s="72">
        <v>0</v>
      </c>
      <c r="Z1432" s="72">
        <v>0</v>
      </c>
      <c r="AA1432" s="72">
        <v>0</v>
      </c>
      <c r="AB1432" s="72">
        <v>0</v>
      </c>
      <c r="AC1432" s="72">
        <v>0</v>
      </c>
      <c r="AD1432" s="72">
        <v>0</v>
      </c>
      <c r="AE1432" s="72">
        <v>0</v>
      </c>
      <c r="AF1432" s="72">
        <v>0</v>
      </c>
      <c r="AG1432" s="72">
        <v>0</v>
      </c>
      <c r="AH1432" s="72">
        <v>0</v>
      </c>
      <c r="AI1432" s="72">
        <v>0</v>
      </c>
      <c r="AJ1432" s="72">
        <v>0</v>
      </c>
      <c r="AK1432" s="72">
        <v>0</v>
      </c>
      <c r="AL1432" s="72">
        <v>0</v>
      </c>
      <c r="AM1432" s="72">
        <v>0</v>
      </c>
      <c r="AN1432" s="72">
        <v>0</v>
      </c>
      <c r="AO1432" s="72">
        <v>0</v>
      </c>
      <c r="AP1432" s="72">
        <v>0</v>
      </c>
      <c r="AQ1432" s="13">
        <v>0</v>
      </c>
      <c r="AR1432" s="13">
        <v>20.239999999999998</v>
      </c>
      <c r="AS1432" s="13">
        <v>20.14</v>
      </c>
      <c r="AT1432" s="13">
        <v>0</v>
      </c>
      <c r="AU1432" s="13">
        <v>0</v>
      </c>
      <c r="AV1432" s="13">
        <v>10</v>
      </c>
      <c r="AW1432" s="16">
        <f t="shared" si="406"/>
        <v>40.379999999999995</v>
      </c>
      <c r="AX1432" s="16">
        <v>40.479999999999997</v>
      </c>
      <c r="AY1432" s="10">
        <f t="shared" si="407"/>
        <v>80.859999999999985</v>
      </c>
      <c r="BA1432" s="10">
        <v>100</v>
      </c>
      <c r="BB1432" s="10">
        <f t="shared" si="408"/>
        <v>59.620000000000005</v>
      </c>
      <c r="BC1432" s="10">
        <f t="shared" si="409"/>
        <v>14.905000000000001</v>
      </c>
      <c r="BD1432" s="10">
        <f t="shared" si="410"/>
        <v>80.859999999999985</v>
      </c>
      <c r="BE1432" s="10">
        <f t="shared" si="404"/>
        <v>-40.379999999999995</v>
      </c>
      <c r="BF1432" s="2" t="s">
        <v>119</v>
      </c>
      <c r="BG1432" s="10">
        <f t="shared" si="411"/>
        <v>5.0474999999999994</v>
      </c>
      <c r="BH1432" s="36" t="s">
        <v>118</v>
      </c>
      <c r="BI1432" s="39" t="str">
        <f t="shared" si="412"/>
        <v/>
      </c>
      <c r="BJ1432" s="39" t="str">
        <f t="shared" si="413"/>
        <v/>
      </c>
      <c r="BO1432" s="9">
        <f t="shared" si="415"/>
        <v>40.379999999999995</v>
      </c>
      <c r="BP1432" s="39" t="str">
        <f t="shared" si="416"/>
        <v/>
      </c>
      <c r="BQ1432" s="147"/>
      <c r="BR1432" s="9">
        <f t="shared" si="417"/>
        <v>0</v>
      </c>
      <c r="BS1432" s="9">
        <f t="shared" si="418"/>
        <v>0</v>
      </c>
      <c r="BT1432" s="9">
        <f t="shared" si="419"/>
        <v>0</v>
      </c>
      <c r="BU1432" s="9" t="str">
        <f>IFERROR(_xlfn.XLOOKUP(D1432,Sheet1!B:B,Sheet1!L:L),"")</f>
        <v/>
      </c>
      <c r="BV1432" s="9" t="e">
        <f>_xlfn.XLOOKUP(BU1432,Sheet1!S:S,Sheet1!T:T)</f>
        <v>#N/A</v>
      </c>
      <c r="BW1432" s="9" t="e">
        <f>_xlfn.XLOOKUP(D1432,Sheet1!B:B,Sheet1!M:M)</f>
        <v>#N/A</v>
      </c>
      <c r="BZ1432" s="108">
        <f t="shared" si="420"/>
        <v>40.47999999999999</v>
      </c>
      <c r="CB1432" s="12">
        <f>AW1432/AY1432</f>
        <v>0.49938164729161516</v>
      </c>
      <c r="CC1432" s="12">
        <f>AX1432/AY1432</f>
        <v>0.50061835270838495</v>
      </c>
      <c r="CG1432" s="1" t="str">
        <f>IF(BO1432&lt;80,"Below 80",
IF(BO1432&lt;=120,"80-120",
IF(BO1432&lt;=200,"&gt; 120-200",
IF(BO1432&lt;=300,"&gt;200-300",
IF(BO1432&lt;=500,"&gt;300-500",
"&gt;500")))))</f>
        <v>Below 80</v>
      </c>
      <c r="CH1432" s="1" t="str">
        <f>IFERROR(_xlfn.XLOOKUP(CG1432,Scenario!M:M,Scenario!N:N),"")</f>
        <v/>
      </c>
      <c r="CI1432" s="1" t="str">
        <f t="shared" si="421"/>
        <v>Yes</v>
      </c>
      <c r="CJ1432" s="75">
        <v>20.339999999999996</v>
      </c>
    </row>
    <row r="1433" spans="1:88" hidden="1">
      <c r="A1433" s="2">
        <v>1432</v>
      </c>
      <c r="B1433" s="2">
        <v>2025</v>
      </c>
      <c r="C1433" s="1">
        <v>0</v>
      </c>
      <c r="D1433" s="37" t="str">
        <v>001fw000009YUg7AAG</v>
      </c>
      <c r="E1433" s="37" t="str">
        <v>G.K IRON PROMOTERS</v>
      </c>
      <c r="F1433" s="37" t="str">
        <v>PUNJAB</v>
      </c>
      <c r="G1433" s="37" t="str">
        <v>S.A.S Nagar</v>
      </c>
      <c r="H1433" s="37">
        <v>0</v>
      </c>
      <c r="I1433" s="37" t="str">
        <v>PAL CEMENT AND STEEL PVT. LTD.</v>
      </c>
      <c r="J1433" s="37" t="str">
        <v>Vikram Nain</v>
      </c>
      <c r="K1433" s="37">
        <v>0</v>
      </c>
      <c r="L1433" s="37" t="str">
        <v>C12827</v>
      </c>
      <c r="M1433" s="37" t="str">
        <v>North</v>
      </c>
      <c r="N1433" s="2">
        <v>160062</v>
      </c>
      <c r="O1433" s="2" t="str">
        <v>03DFBPK5026K1ZO</v>
      </c>
      <c r="P1433" s="2">
        <v>9812847417</v>
      </c>
      <c r="Q1433" s="2" t="str">
        <v>Oct'25</v>
      </c>
      <c r="R1433" s="2">
        <v>2026</v>
      </c>
      <c r="S1433" s="1">
        <v>0</v>
      </c>
      <c r="T1433" s="2" t="str">
        <v/>
      </c>
      <c r="U1433" s="12">
        <v>0</v>
      </c>
      <c r="V1433" s="1" t="str">
        <v>Potential Not updated</v>
      </c>
      <c r="W1433" s="72">
        <v>0</v>
      </c>
      <c r="X1433" s="72">
        <v>0</v>
      </c>
      <c r="Y1433" s="72">
        <v>0</v>
      </c>
      <c r="Z1433" s="72">
        <v>0</v>
      </c>
      <c r="AA1433" s="72">
        <v>0</v>
      </c>
      <c r="AB1433" s="72">
        <v>0</v>
      </c>
      <c r="AC1433" s="72">
        <v>0</v>
      </c>
      <c r="AD1433" s="72">
        <v>0</v>
      </c>
      <c r="AE1433" s="72">
        <v>0</v>
      </c>
      <c r="AF1433" s="72">
        <v>0</v>
      </c>
      <c r="AG1433" s="72">
        <v>0</v>
      </c>
      <c r="AH1433" s="72">
        <v>0</v>
      </c>
      <c r="AI1433" s="72">
        <v>0</v>
      </c>
      <c r="AJ1433" s="72">
        <v>0</v>
      </c>
      <c r="AK1433" s="72">
        <v>0</v>
      </c>
      <c r="AL1433" s="72">
        <v>0</v>
      </c>
      <c r="AM1433" s="72">
        <v>0</v>
      </c>
      <c r="AN1433" s="72">
        <v>0</v>
      </c>
      <c r="AO1433" s="72">
        <v>0</v>
      </c>
      <c r="AP1433" s="72">
        <v>0</v>
      </c>
      <c r="AQ1433" s="13">
        <v>0</v>
      </c>
      <c r="AR1433" s="13">
        <v>10</v>
      </c>
      <c r="AS1433" s="13">
        <v>10</v>
      </c>
      <c r="AT1433" s="13">
        <v>20</v>
      </c>
      <c r="AU1433" s="13">
        <v>0</v>
      </c>
      <c r="AV1433" s="13">
        <v>0</v>
      </c>
      <c r="AW1433" s="16">
        <f t="shared" si="406"/>
        <v>40</v>
      </c>
      <c r="AX1433" s="16">
        <v>20</v>
      </c>
      <c r="AY1433" s="10">
        <f t="shared" si="407"/>
        <v>60</v>
      </c>
      <c r="BA1433" s="14">
        <v>30</v>
      </c>
      <c r="BB1433" s="10">
        <f t="shared" si="408"/>
        <v>-10</v>
      </c>
      <c r="BC1433" s="10">
        <f t="shared" si="409"/>
        <v>-2.5</v>
      </c>
      <c r="BD1433" s="10">
        <f t="shared" si="410"/>
        <v>60</v>
      </c>
      <c r="BE1433" s="10">
        <f t="shared" ref="BE1433:BE1486" si="422">AZ1433-AW1433</f>
        <v>-40</v>
      </c>
      <c r="BF1433" s="2" t="s">
        <v>119</v>
      </c>
      <c r="BG1433" s="10">
        <f t="shared" si="411"/>
        <v>2.5</v>
      </c>
      <c r="BH1433" s="36" t="s">
        <v>118</v>
      </c>
      <c r="BI1433" s="39" t="str">
        <f t="shared" si="412"/>
        <v/>
      </c>
      <c r="BJ1433" s="39" t="str">
        <f t="shared" si="413"/>
        <v/>
      </c>
      <c r="BO1433" s="9">
        <f t="shared" si="415"/>
        <v>20</v>
      </c>
      <c r="BP1433" s="39" t="str">
        <f t="shared" si="416"/>
        <v/>
      </c>
      <c r="BQ1433" s="147"/>
      <c r="BR1433" s="9">
        <f t="shared" si="417"/>
        <v>0</v>
      </c>
      <c r="BS1433" s="9">
        <f t="shared" si="418"/>
        <v>0</v>
      </c>
      <c r="BT1433" s="9">
        <f t="shared" si="419"/>
        <v>0</v>
      </c>
      <c r="BU1433" s="9" t="str">
        <f>IFERROR(_xlfn.XLOOKUP(D1433,Sheet1!B:B,Sheet1!L:L),"")</f>
        <v/>
      </c>
      <c r="BV1433" s="9" t="e">
        <f>_xlfn.XLOOKUP(BU1433,Sheet1!S:S,Sheet1!T:T)</f>
        <v>#N/A</v>
      </c>
      <c r="BW1433" s="9" t="e">
        <f>_xlfn.XLOOKUP(D1433,Sheet1!B:B,Sheet1!M:M)</f>
        <v>#N/A</v>
      </c>
      <c r="BZ1433" s="108">
        <f t="shared" si="420"/>
        <v>20</v>
      </c>
      <c r="CB1433" s="12">
        <f>AW1433/AY1433</f>
        <v>0.66666666666666663</v>
      </c>
      <c r="CC1433" s="12">
        <f>AX1433/AY1433</f>
        <v>0.33333333333333331</v>
      </c>
      <c r="CG1433" s="1" t="str">
        <f>IF(BO1433&lt;80,"Below 80",
IF(BO1433&lt;=120,"80-120",
IF(BO1433&lt;=200,"&gt; 120-200",
IF(BO1433&lt;=300,"&gt;200-300",
IF(BO1433&lt;=500,"&gt;300-500",
"&gt;500")))))</f>
        <v>Below 80</v>
      </c>
      <c r="CH1433" s="1" t="str">
        <f>IFERROR(_xlfn.XLOOKUP(CG1433,Scenario!M:M,Scenario!N:N),"")</f>
        <v/>
      </c>
      <c r="CI1433" s="1" t="str">
        <f t="shared" si="421"/>
        <v>Yes</v>
      </c>
      <c r="CJ1433" s="75">
        <v>10</v>
      </c>
    </row>
    <row r="1434" spans="1:88" hidden="1">
      <c r="A1434" s="2">
        <v>1433</v>
      </c>
      <c r="B1434" s="2">
        <v>2025</v>
      </c>
      <c r="C1434" s="1">
        <v>0</v>
      </c>
      <c r="D1434" s="37" t="str">
        <v>001fw000009YOcNAAW</v>
      </c>
      <c r="E1434" s="37" t="str">
        <v>HARI STEEL</v>
      </c>
      <c r="F1434" s="37" t="str">
        <v>PUNJAB</v>
      </c>
      <c r="G1434" s="37" t="str">
        <v>S.A.S Nagar</v>
      </c>
      <c r="H1434" s="37">
        <v>0</v>
      </c>
      <c r="I1434" s="37" t="str">
        <v>PAL CEMENT AND STEEL PVT. LTD.</v>
      </c>
      <c r="J1434" s="37" t="str">
        <v>Vikram Nain</v>
      </c>
      <c r="K1434" s="37">
        <v>0</v>
      </c>
      <c r="L1434" s="37" t="str">
        <v>C12827</v>
      </c>
      <c r="M1434" s="37" t="str">
        <v>North</v>
      </c>
      <c r="N1434" s="2">
        <v>160055</v>
      </c>
      <c r="O1434" s="2" t="str">
        <v>03BVTPA1089C1ZV</v>
      </c>
      <c r="P1434" s="2">
        <v>9068166163</v>
      </c>
      <c r="Q1434" s="2" t="str">
        <v>Oct'25</v>
      </c>
      <c r="R1434" s="2">
        <v>2026</v>
      </c>
      <c r="S1434" s="1">
        <v>0</v>
      </c>
      <c r="T1434" s="2" t="str">
        <v/>
      </c>
      <c r="U1434" s="12">
        <v>0</v>
      </c>
      <c r="V1434" s="1" t="str">
        <v>Potential Not updated</v>
      </c>
      <c r="W1434" s="72">
        <v>0</v>
      </c>
      <c r="X1434" s="72">
        <v>0</v>
      </c>
      <c r="Y1434" s="72">
        <v>0</v>
      </c>
      <c r="Z1434" s="72">
        <v>0</v>
      </c>
      <c r="AA1434" s="72">
        <v>0</v>
      </c>
      <c r="AB1434" s="72">
        <v>0</v>
      </c>
      <c r="AC1434" s="72">
        <v>0</v>
      </c>
      <c r="AD1434" s="72">
        <v>0</v>
      </c>
      <c r="AE1434" s="72">
        <v>0</v>
      </c>
      <c r="AF1434" s="72">
        <v>0</v>
      </c>
      <c r="AG1434" s="72">
        <v>0</v>
      </c>
      <c r="AH1434" s="72">
        <v>0</v>
      </c>
      <c r="AI1434" s="72">
        <v>0</v>
      </c>
      <c r="AJ1434" s="72">
        <v>0</v>
      </c>
      <c r="AK1434" s="72">
        <v>0</v>
      </c>
      <c r="AL1434" s="72">
        <v>0</v>
      </c>
      <c r="AM1434" s="72">
        <v>0</v>
      </c>
      <c r="AN1434" s="72">
        <v>0</v>
      </c>
      <c r="AO1434" s="72">
        <v>0</v>
      </c>
      <c r="AP1434" s="72">
        <v>0</v>
      </c>
      <c r="AQ1434" s="13">
        <v>0</v>
      </c>
      <c r="AR1434" s="13">
        <v>2</v>
      </c>
      <c r="AS1434" s="13">
        <v>5</v>
      </c>
      <c r="AT1434" s="13">
        <v>5</v>
      </c>
      <c r="AU1434" s="13">
        <v>0</v>
      </c>
      <c r="AV1434" s="13">
        <v>0</v>
      </c>
      <c r="AW1434" s="16">
        <f t="shared" si="406"/>
        <v>12</v>
      </c>
      <c r="AX1434" s="16">
        <v>4</v>
      </c>
      <c r="AY1434" s="10">
        <f t="shared" si="407"/>
        <v>16</v>
      </c>
      <c r="BA1434" s="14">
        <v>10</v>
      </c>
      <c r="BB1434" s="10">
        <f t="shared" si="408"/>
        <v>-2</v>
      </c>
      <c r="BC1434" s="10">
        <f t="shared" si="409"/>
        <v>-0.5</v>
      </c>
      <c r="BD1434" s="10">
        <f t="shared" si="410"/>
        <v>16</v>
      </c>
      <c r="BE1434" s="10">
        <f t="shared" si="422"/>
        <v>-12</v>
      </c>
      <c r="BF1434" s="2" t="s">
        <v>119</v>
      </c>
      <c r="BG1434" s="10">
        <f t="shared" si="411"/>
        <v>0.875</v>
      </c>
      <c r="BH1434" s="36" t="s">
        <v>118</v>
      </c>
      <c r="BI1434" s="39" t="str">
        <f t="shared" si="412"/>
        <v/>
      </c>
      <c r="BJ1434" s="39" t="str">
        <f t="shared" si="413"/>
        <v/>
      </c>
      <c r="BO1434" s="9">
        <f t="shared" si="415"/>
        <v>7</v>
      </c>
      <c r="BP1434" s="39" t="str">
        <f t="shared" si="416"/>
        <v/>
      </c>
      <c r="BQ1434" s="147"/>
      <c r="BR1434" s="9">
        <f t="shared" si="417"/>
        <v>0</v>
      </c>
      <c r="BS1434" s="9">
        <f t="shared" si="418"/>
        <v>0</v>
      </c>
      <c r="BT1434" s="9">
        <f t="shared" si="419"/>
        <v>0</v>
      </c>
      <c r="BU1434" s="9" t="str">
        <f>IFERROR(_xlfn.XLOOKUP(D1434,Sheet1!B:B,Sheet1!L:L),"")</f>
        <v/>
      </c>
      <c r="BV1434" s="9" t="e">
        <f>_xlfn.XLOOKUP(BU1434,Sheet1!S:S,Sheet1!T:T)</f>
        <v>#N/A</v>
      </c>
      <c r="BW1434" s="9" t="e">
        <f>_xlfn.XLOOKUP(D1434,Sheet1!B:B,Sheet1!M:M)</f>
        <v>#N/A</v>
      </c>
      <c r="BZ1434" s="108">
        <f t="shared" si="420"/>
        <v>4</v>
      </c>
      <c r="CB1434" s="12">
        <f>AW1434/AY1434</f>
        <v>0.75</v>
      </c>
      <c r="CC1434" s="12">
        <f>AX1434/AY1434</f>
        <v>0.25</v>
      </c>
      <c r="CG1434" s="1" t="str">
        <f>IF(BO1434&lt;80,"Below 80",
IF(BO1434&lt;=120,"80-120",
IF(BO1434&lt;=200,"&gt; 120-200",
IF(BO1434&lt;=300,"&gt;200-300",
IF(BO1434&lt;=500,"&gt;300-500",
"&gt;500")))))</f>
        <v>Below 80</v>
      </c>
      <c r="CH1434" s="1" t="str">
        <f>IFERROR(_xlfn.XLOOKUP(CG1434,Scenario!M:M,Scenario!N:N),"")</f>
        <v/>
      </c>
      <c r="CI1434" s="1" t="str">
        <f t="shared" si="421"/>
        <v>Yes</v>
      </c>
      <c r="CJ1434" s="75">
        <v>-1</v>
      </c>
    </row>
    <row r="1435" spans="1:88" hidden="1">
      <c r="A1435" s="2">
        <v>1434</v>
      </c>
      <c r="B1435" s="2">
        <v>2025</v>
      </c>
      <c r="C1435" s="1">
        <v>0</v>
      </c>
      <c r="D1435" s="37" t="str">
        <v>001J100000VnmFsIAJ</v>
      </c>
      <c r="E1435" s="37" t="str">
        <v>J.S.ENTERPRISE</v>
      </c>
      <c r="F1435" s="37" t="str">
        <v>WEST BENGAL</v>
      </c>
      <c r="G1435" s="37" t="str">
        <v>JALPAIGURI</v>
      </c>
      <c r="H1435" s="37">
        <v>0</v>
      </c>
      <c r="I1435" s="37" t="str">
        <v>SILIGURI BUILDERS STORES</v>
      </c>
      <c r="J1435" s="37" t="str">
        <v>Abu Hossain</v>
      </c>
      <c r="K1435" s="37">
        <v>0</v>
      </c>
      <c r="L1435" s="37" t="str">
        <v>001J100000VngoPIAR</v>
      </c>
      <c r="M1435" s="37" t="str">
        <v>East</v>
      </c>
      <c r="N1435" s="2">
        <v>734006</v>
      </c>
      <c r="O1435" s="2" t="str">
        <v>19DZYPS6435K1Z4</v>
      </c>
      <c r="P1435" s="2">
        <v>9832685844</v>
      </c>
      <c r="Q1435" s="2" t="str">
        <v>Oct'25</v>
      </c>
      <c r="R1435" s="2">
        <v>2026</v>
      </c>
      <c r="S1435" s="1">
        <v>0</v>
      </c>
      <c r="T1435" s="2">
        <v>240</v>
      </c>
      <c r="U1435" s="12">
        <v>1.388888888888889E-2</v>
      </c>
      <c r="V1435" s="1" t="str">
        <v>Alien</v>
      </c>
      <c r="W1435" s="72">
        <v>0</v>
      </c>
      <c r="X1435" s="72">
        <v>0</v>
      </c>
      <c r="Y1435" s="72">
        <v>0</v>
      </c>
      <c r="Z1435" s="72">
        <v>0</v>
      </c>
      <c r="AA1435" s="72">
        <v>0</v>
      </c>
      <c r="AB1435" s="72">
        <v>0</v>
      </c>
      <c r="AC1435" s="72">
        <v>0</v>
      </c>
      <c r="AD1435" s="72">
        <v>0</v>
      </c>
      <c r="AE1435" s="72">
        <v>0</v>
      </c>
      <c r="AF1435" s="72">
        <v>0</v>
      </c>
      <c r="AG1435" s="72">
        <v>0</v>
      </c>
      <c r="AH1435" s="72">
        <v>0</v>
      </c>
      <c r="AI1435" s="72">
        <v>0</v>
      </c>
      <c r="AJ1435" s="72">
        <v>0</v>
      </c>
      <c r="AK1435" s="72">
        <v>0</v>
      </c>
      <c r="AL1435" s="72">
        <v>0</v>
      </c>
      <c r="AM1435" s="72">
        <v>0</v>
      </c>
      <c r="AN1435" s="72">
        <v>0</v>
      </c>
      <c r="AO1435" s="72">
        <v>0</v>
      </c>
      <c r="AP1435" s="72">
        <v>0</v>
      </c>
      <c r="AQ1435" s="13">
        <v>0</v>
      </c>
      <c r="AR1435" s="13">
        <v>6</v>
      </c>
      <c r="AS1435" s="13">
        <v>6</v>
      </c>
      <c r="AT1435" s="13">
        <v>6</v>
      </c>
      <c r="AU1435" s="13">
        <v>4</v>
      </c>
      <c r="AV1435" s="13">
        <v>0</v>
      </c>
      <c r="AW1435" s="16">
        <f t="shared" si="406"/>
        <v>22</v>
      </c>
      <c r="AX1435" s="16">
        <v>12</v>
      </c>
      <c r="AY1435" s="10">
        <f t="shared" si="407"/>
        <v>34</v>
      </c>
      <c r="BA1435" s="10">
        <v>60</v>
      </c>
      <c r="BB1435" s="10">
        <f t="shared" si="408"/>
        <v>38</v>
      </c>
      <c r="BC1435" s="10">
        <f t="shared" si="409"/>
        <v>9.5</v>
      </c>
      <c r="BD1435" s="10">
        <f t="shared" si="410"/>
        <v>34</v>
      </c>
      <c r="BE1435" s="10">
        <f t="shared" si="422"/>
        <v>-22</v>
      </c>
      <c r="BF1435" s="2" t="s">
        <v>119</v>
      </c>
      <c r="BG1435" s="10">
        <f t="shared" si="411"/>
        <v>1.5</v>
      </c>
      <c r="BH1435" s="36" t="s">
        <v>118</v>
      </c>
      <c r="BI1435" s="39" t="str">
        <f t="shared" si="412"/>
        <v/>
      </c>
      <c r="BJ1435" s="39" t="str">
        <f t="shared" si="413"/>
        <v/>
      </c>
      <c r="BO1435" s="9">
        <f t="shared" si="415"/>
        <v>12</v>
      </c>
      <c r="BP1435" s="39" t="str">
        <f t="shared" si="416"/>
        <v/>
      </c>
      <c r="BQ1435" s="147"/>
      <c r="BR1435" s="9">
        <f t="shared" si="417"/>
        <v>0</v>
      </c>
      <c r="BS1435" s="9">
        <f t="shared" si="418"/>
        <v>0</v>
      </c>
      <c r="BT1435" s="9">
        <f t="shared" si="419"/>
        <v>0</v>
      </c>
      <c r="BU1435" s="9" t="str">
        <f>IFERROR(_xlfn.XLOOKUP(D1435,Sheet1!B:B,Sheet1!L:L),"")</f>
        <v/>
      </c>
      <c r="BV1435" s="9" t="e">
        <f>_xlfn.XLOOKUP(BU1435,Sheet1!S:S,Sheet1!T:T)</f>
        <v>#N/A</v>
      </c>
      <c r="BW1435" s="9" t="e">
        <f>_xlfn.XLOOKUP(D1435,Sheet1!B:B,Sheet1!M:M)</f>
        <v>#N/A</v>
      </c>
      <c r="BZ1435" s="108">
        <f t="shared" si="420"/>
        <v>12</v>
      </c>
      <c r="CB1435" s="12">
        <f>AW1435/AY1435</f>
        <v>0.6470588235294118</v>
      </c>
      <c r="CC1435" s="12">
        <f>AX1435/AY1435</f>
        <v>0.35294117647058826</v>
      </c>
      <c r="CG1435" s="1" t="str">
        <f>IF(BO1435&lt;80,"Below 80",
IF(BO1435&lt;=120,"80-120",
IF(BO1435&lt;=200,"&gt; 120-200",
IF(BO1435&lt;=300,"&gt;200-300",
IF(BO1435&lt;=500,"&gt;300-500",
"&gt;500")))))</f>
        <v>Below 80</v>
      </c>
      <c r="CH1435" s="1" t="str">
        <f>IFERROR(_xlfn.XLOOKUP(CG1435,Scenario!M:M,Scenario!N:N),"")</f>
        <v/>
      </c>
      <c r="CI1435" s="1" t="str">
        <f t="shared" si="421"/>
        <v>Yes</v>
      </c>
      <c r="CJ1435" s="75">
        <v>6</v>
      </c>
    </row>
    <row r="1436" spans="1:88" hidden="1">
      <c r="A1436" s="2">
        <v>1435</v>
      </c>
      <c r="B1436" s="2">
        <v>2025</v>
      </c>
      <c r="C1436" s="1">
        <v>0</v>
      </c>
      <c r="D1436" s="37" t="str">
        <v>001J100000VnRqUIAV</v>
      </c>
      <c r="E1436" s="37" t="str">
        <v>BAJRANG ENTERPRISES</v>
      </c>
      <c r="F1436" s="37" t="str">
        <v>WEST BENGAL</v>
      </c>
      <c r="G1436" s="37" t="str">
        <v>KALIMPONG</v>
      </c>
      <c r="H1436" s="37" t="str">
        <v>Kurseong</v>
      </c>
      <c r="I1436" s="37" t="str">
        <v>SILIGURI BUILDERS STORES</v>
      </c>
      <c r="J1436" s="37" t="str">
        <v>Abu Hossain</v>
      </c>
      <c r="K1436" s="37">
        <v>0</v>
      </c>
      <c r="L1436" s="37" t="str">
        <v>001J100000VngoPIAR</v>
      </c>
      <c r="M1436" s="37" t="str">
        <v>East</v>
      </c>
      <c r="N1436" s="2">
        <v>734008</v>
      </c>
      <c r="O1436" s="2" t="str">
        <v>19AAHFB5605M1Z7</v>
      </c>
      <c r="P1436" s="2">
        <v>9832326388</v>
      </c>
      <c r="Q1436" s="2" t="str">
        <v>Oct'25</v>
      </c>
      <c r="R1436" s="2">
        <v>2026</v>
      </c>
      <c r="S1436" s="1">
        <v>0</v>
      </c>
      <c r="T1436" s="2">
        <v>160</v>
      </c>
      <c r="U1436" s="12">
        <v>3.4375000000000003E-2</v>
      </c>
      <c r="V1436" s="1" t="str">
        <v>Challenger</v>
      </c>
      <c r="W1436" s="72">
        <v>0</v>
      </c>
      <c r="X1436" s="72">
        <v>0</v>
      </c>
      <c r="Y1436" s="72">
        <v>0</v>
      </c>
      <c r="Z1436" s="72">
        <v>0</v>
      </c>
      <c r="AA1436" s="72">
        <v>0</v>
      </c>
      <c r="AB1436" s="72">
        <v>0</v>
      </c>
      <c r="AC1436" s="72">
        <v>0</v>
      </c>
      <c r="AD1436" s="72">
        <v>0</v>
      </c>
      <c r="AE1436" s="72">
        <v>0</v>
      </c>
      <c r="AF1436" s="72">
        <v>0</v>
      </c>
      <c r="AG1436" s="72">
        <v>0</v>
      </c>
      <c r="AH1436" s="72">
        <v>0</v>
      </c>
      <c r="AI1436" s="72">
        <v>0</v>
      </c>
      <c r="AJ1436" s="72">
        <v>0</v>
      </c>
      <c r="AK1436" s="72">
        <v>0</v>
      </c>
      <c r="AL1436" s="72">
        <v>0</v>
      </c>
      <c r="AM1436" s="72">
        <v>0</v>
      </c>
      <c r="AN1436" s="72">
        <v>0</v>
      </c>
      <c r="AO1436" s="72">
        <v>0</v>
      </c>
      <c r="AP1436" s="72">
        <v>0</v>
      </c>
      <c r="AQ1436" s="13">
        <v>0</v>
      </c>
      <c r="AR1436" s="13">
        <v>30</v>
      </c>
      <c r="AS1436" s="13">
        <v>0</v>
      </c>
      <c r="AT1436" s="13">
        <v>0</v>
      </c>
      <c r="AU1436" s="13">
        <v>0</v>
      </c>
      <c r="AV1436" s="13">
        <v>16.5</v>
      </c>
      <c r="AW1436" s="16">
        <f t="shared" si="406"/>
        <v>30</v>
      </c>
      <c r="AX1436" s="16">
        <v>60</v>
      </c>
      <c r="AY1436" s="10">
        <f t="shared" si="407"/>
        <v>90</v>
      </c>
      <c r="BA1436" s="10">
        <v>200</v>
      </c>
      <c r="BB1436" s="10">
        <f t="shared" si="408"/>
        <v>170</v>
      </c>
      <c r="BC1436" s="10">
        <f t="shared" si="409"/>
        <v>42.5</v>
      </c>
      <c r="BD1436" s="10">
        <f t="shared" si="410"/>
        <v>90</v>
      </c>
      <c r="BE1436" s="10">
        <f t="shared" si="422"/>
        <v>-30</v>
      </c>
      <c r="BF1436" s="2" t="s">
        <v>119</v>
      </c>
      <c r="BG1436" s="10">
        <f t="shared" si="411"/>
        <v>3.75</v>
      </c>
      <c r="BH1436" s="36" t="s">
        <v>118</v>
      </c>
      <c r="BI1436" s="39" t="str">
        <f t="shared" si="412"/>
        <v>A</v>
      </c>
      <c r="BJ1436" s="39" t="str">
        <f t="shared" si="413"/>
        <v/>
      </c>
      <c r="BO1436" s="9">
        <f t="shared" si="415"/>
        <v>30</v>
      </c>
      <c r="BP1436" s="39" t="str">
        <f t="shared" si="416"/>
        <v/>
      </c>
      <c r="BQ1436" s="147"/>
      <c r="BR1436" s="9">
        <f t="shared" si="417"/>
        <v>0</v>
      </c>
      <c r="BS1436" s="9">
        <f t="shared" si="418"/>
        <v>0</v>
      </c>
      <c r="BT1436" s="9">
        <f t="shared" si="419"/>
        <v>0</v>
      </c>
      <c r="BU1436" s="9" t="str">
        <f>IFERROR(_xlfn.XLOOKUP(D1436,Sheet1!B:B,Sheet1!L:L),"")</f>
        <v/>
      </c>
      <c r="BV1436" s="9" t="e">
        <f>_xlfn.XLOOKUP(BU1436,Sheet1!S:S,Sheet1!T:T)</f>
        <v>#N/A</v>
      </c>
      <c r="BW1436" s="9" t="e">
        <f>_xlfn.XLOOKUP(D1436,Sheet1!B:B,Sheet1!M:M)</f>
        <v>#N/A</v>
      </c>
      <c r="BZ1436" s="108">
        <f t="shared" si="420"/>
        <v>60</v>
      </c>
      <c r="CB1436" s="12">
        <f>AW1436/AY1436</f>
        <v>0.33333333333333331</v>
      </c>
      <c r="CC1436" s="12">
        <f>AX1436/AY1436</f>
        <v>0.66666666666666663</v>
      </c>
      <c r="CG1436" s="1" t="str">
        <f>IF(BO1436&lt;80,"Below 80",
IF(BO1436&lt;=120,"80-120",
IF(BO1436&lt;=200,"&gt; 120-200",
IF(BO1436&lt;=300,"&gt;200-300",
IF(BO1436&lt;=500,"&gt;300-500",
"&gt;500")))))</f>
        <v>Below 80</v>
      </c>
      <c r="CH1436" s="1" t="str">
        <f>IFERROR(_xlfn.XLOOKUP(CG1436,Scenario!M:M,Scenario!N:N),"")</f>
        <v/>
      </c>
      <c r="CI1436" s="1" t="b">
        <f t="shared" si="421"/>
        <v>0</v>
      </c>
      <c r="CJ1436" s="75">
        <v>60</v>
      </c>
    </row>
    <row r="1437" spans="1:88" hidden="1">
      <c r="A1437" s="2">
        <v>1436</v>
      </c>
      <c r="B1437" s="2">
        <v>2025</v>
      </c>
      <c r="C1437" s="1">
        <v>0</v>
      </c>
      <c r="D1437" s="37" t="str">
        <v>001fw000002FZHMAA4</v>
      </c>
      <c r="E1437" s="37" t="str">
        <v>NIRU ENTERPRISE</v>
      </c>
      <c r="F1437" s="37" t="str">
        <v>West Bengal</v>
      </c>
      <c r="G1437" s="37" t="str">
        <v>Malda</v>
      </c>
      <c r="H1437" s="37">
        <v>0</v>
      </c>
      <c r="I1437" s="37" t="str">
        <v>MAHESHWARI TRADERS</v>
      </c>
      <c r="J1437" s="37" t="str">
        <v>Partha Mondal</v>
      </c>
      <c r="K1437" s="37">
        <v>0</v>
      </c>
      <c r="L1437" s="37" t="str">
        <v>001J100000Vo7AiIAJ</v>
      </c>
      <c r="M1437" s="37" t="str">
        <v>East</v>
      </c>
      <c r="N1437" s="2">
        <v>732211</v>
      </c>
      <c r="O1437" s="2" t="str">
        <v>19EMBPS2773D1ZU</v>
      </c>
      <c r="P1437" s="2">
        <v>9734972510</v>
      </c>
      <c r="Q1437" s="2" t="str">
        <v>Oct'25</v>
      </c>
      <c r="R1437" s="2">
        <v>2026</v>
      </c>
      <c r="S1437" s="1">
        <v>0</v>
      </c>
      <c r="T1437" s="2">
        <v>220</v>
      </c>
      <c r="U1437" s="12">
        <v>3.0303030303030303E-3</v>
      </c>
      <c r="V1437" s="1" t="str">
        <v>Alien</v>
      </c>
      <c r="W1437" s="72">
        <v>0</v>
      </c>
      <c r="X1437" s="72">
        <v>0</v>
      </c>
      <c r="Y1437" s="72">
        <v>0</v>
      </c>
      <c r="Z1437" s="72">
        <v>0</v>
      </c>
      <c r="AA1437" s="72">
        <v>0</v>
      </c>
      <c r="AB1437" s="72">
        <v>0</v>
      </c>
      <c r="AC1437" s="72">
        <v>0</v>
      </c>
      <c r="AD1437" s="72">
        <v>0</v>
      </c>
      <c r="AE1437" s="72">
        <v>0</v>
      </c>
      <c r="AF1437" s="72">
        <v>0</v>
      </c>
      <c r="AG1437" s="72">
        <v>0</v>
      </c>
      <c r="AH1437" s="72">
        <v>0</v>
      </c>
      <c r="AI1437" s="72">
        <v>0</v>
      </c>
      <c r="AJ1437" s="72">
        <v>0</v>
      </c>
      <c r="AK1437" s="72">
        <v>0</v>
      </c>
      <c r="AL1437" s="72">
        <v>0</v>
      </c>
      <c r="AM1437" s="72">
        <v>0</v>
      </c>
      <c r="AN1437" s="72">
        <v>0</v>
      </c>
      <c r="AO1437" s="72">
        <v>0</v>
      </c>
      <c r="AP1437" s="72">
        <v>0</v>
      </c>
      <c r="AQ1437" s="13">
        <v>0</v>
      </c>
      <c r="AR1437" s="13">
        <v>15.45</v>
      </c>
      <c r="AS1437" s="13">
        <v>0</v>
      </c>
      <c r="AT1437" s="13">
        <v>2</v>
      </c>
      <c r="AU1437" s="13">
        <v>0</v>
      </c>
      <c r="AV1437" s="13">
        <v>0</v>
      </c>
      <c r="AW1437" s="16">
        <f t="shared" si="406"/>
        <v>17.45</v>
      </c>
      <c r="AX1437" s="16">
        <v>30.9</v>
      </c>
      <c r="AY1437" s="10">
        <f t="shared" si="407"/>
        <v>48.349999999999994</v>
      </c>
      <c r="BA1437" s="10">
        <v>200</v>
      </c>
      <c r="BB1437" s="10">
        <f t="shared" si="408"/>
        <v>182.55</v>
      </c>
      <c r="BC1437" s="10">
        <f t="shared" si="409"/>
        <v>45.637500000000003</v>
      </c>
      <c r="BD1437" s="10">
        <f t="shared" si="410"/>
        <v>48.349999999999994</v>
      </c>
      <c r="BE1437" s="10">
        <f t="shared" si="422"/>
        <v>-17.45</v>
      </c>
      <c r="BF1437" s="2" t="s">
        <v>119</v>
      </c>
      <c r="BG1437" s="10">
        <f t="shared" si="411"/>
        <v>1.9312499999999999</v>
      </c>
      <c r="BH1437" s="36" t="s">
        <v>118</v>
      </c>
      <c r="BI1437" s="39" t="str">
        <f t="shared" si="412"/>
        <v>A</v>
      </c>
      <c r="BJ1437" s="39" t="str">
        <f t="shared" si="413"/>
        <v/>
      </c>
      <c r="BO1437" s="9">
        <f t="shared" si="415"/>
        <v>15.45</v>
      </c>
      <c r="BP1437" s="39" t="str">
        <f t="shared" si="416"/>
        <v/>
      </c>
      <c r="BQ1437" s="147"/>
      <c r="BR1437" s="9">
        <f t="shared" si="417"/>
        <v>0</v>
      </c>
      <c r="BS1437" s="9">
        <f t="shared" si="418"/>
        <v>0</v>
      </c>
      <c r="BT1437" s="9">
        <f t="shared" si="419"/>
        <v>0</v>
      </c>
      <c r="BU1437" s="9" t="str">
        <f>IFERROR(_xlfn.XLOOKUP(D1437,Sheet1!B:B,Sheet1!L:L),"")</f>
        <v/>
      </c>
      <c r="BV1437" s="9" t="e">
        <f>_xlfn.XLOOKUP(BU1437,Sheet1!S:S,Sheet1!T:T)</f>
        <v>#N/A</v>
      </c>
      <c r="BW1437" s="9" t="e">
        <f>_xlfn.XLOOKUP(D1437,Sheet1!B:B,Sheet1!M:M)</f>
        <v>#N/A</v>
      </c>
      <c r="BZ1437" s="108">
        <f t="shared" si="420"/>
        <v>30.899999999999995</v>
      </c>
      <c r="CB1437" s="12">
        <f>AW1437/AY1437</f>
        <v>0.36091003102378494</v>
      </c>
      <c r="CC1437" s="12">
        <f>AX1437/AY1437</f>
        <v>0.63908996897621517</v>
      </c>
      <c r="CG1437" s="1" t="str">
        <f>IF(BO1437&lt;80,"Below 80",
IF(BO1437&lt;=120,"80-120",
IF(BO1437&lt;=200,"&gt; 120-200",
IF(BO1437&lt;=300,"&gt;200-300",
IF(BO1437&lt;=500,"&gt;300-500",
"&gt;500")))))</f>
        <v>Below 80</v>
      </c>
      <c r="CH1437" s="1" t="str">
        <f>IFERROR(_xlfn.XLOOKUP(CG1437,Scenario!M:M,Scenario!N:N),"")</f>
        <v/>
      </c>
      <c r="CI1437" s="1" t="b">
        <f t="shared" si="421"/>
        <v>0</v>
      </c>
      <c r="CJ1437" s="75">
        <v>30.9</v>
      </c>
    </row>
    <row r="1438" spans="1:88" hidden="1">
      <c r="A1438" s="2">
        <v>1437</v>
      </c>
      <c r="B1438" s="2">
        <v>2025</v>
      </c>
      <c r="C1438" s="1">
        <v>0</v>
      </c>
      <c r="D1438" s="37" t="str">
        <v>001fw00000A5Xp2AAF</v>
      </c>
      <c r="E1438" s="37" t="str">
        <v>HINDUSTAN STEEL</v>
      </c>
      <c r="F1438" s="37" t="str">
        <v>DELHI</v>
      </c>
      <c r="G1438" s="37" t="str">
        <v>SOUTH WEST</v>
      </c>
      <c r="H1438" s="37">
        <v>0</v>
      </c>
      <c r="I1438" s="37" t="str">
        <v>MAHENDRA STEELS</v>
      </c>
      <c r="J1438" s="37" t="str">
        <v>Aman kumar</v>
      </c>
      <c r="K1438" s="37">
        <v>0</v>
      </c>
      <c r="L1438" s="37" t="str">
        <v>C12832</v>
      </c>
      <c r="M1438" s="37" t="str">
        <v>North</v>
      </c>
      <c r="N1438" s="2">
        <v>110073</v>
      </c>
      <c r="O1438" s="2" t="str">
        <v>07BPZPD4727E1ZN</v>
      </c>
      <c r="P1438" s="2">
        <v>9650725300</v>
      </c>
      <c r="Q1438" s="2" t="str">
        <v>Oct'25</v>
      </c>
      <c r="R1438" s="2">
        <v>2026</v>
      </c>
      <c r="S1438" s="1">
        <v>0</v>
      </c>
      <c r="T1438" s="2" t="str">
        <v/>
      </c>
      <c r="U1438" s="12">
        <v>0</v>
      </c>
      <c r="V1438" s="1" t="str">
        <v>Potential Not updated</v>
      </c>
      <c r="W1438" s="72">
        <v>0</v>
      </c>
      <c r="X1438" s="72">
        <v>0</v>
      </c>
      <c r="Y1438" s="72">
        <v>0</v>
      </c>
      <c r="Z1438" s="72">
        <v>0</v>
      </c>
      <c r="AA1438" s="72">
        <v>0</v>
      </c>
      <c r="AB1438" s="72">
        <v>0</v>
      </c>
      <c r="AC1438" s="72">
        <v>0</v>
      </c>
      <c r="AD1438" s="72">
        <v>0</v>
      </c>
      <c r="AE1438" s="72">
        <v>0</v>
      </c>
      <c r="AF1438" s="72">
        <v>0</v>
      </c>
      <c r="AG1438" s="72">
        <v>0</v>
      </c>
      <c r="AH1438" s="72">
        <v>0</v>
      </c>
      <c r="AI1438" s="72">
        <v>0</v>
      </c>
      <c r="AJ1438" s="72">
        <v>0</v>
      </c>
      <c r="AK1438" s="72">
        <v>0</v>
      </c>
      <c r="AL1438" s="72">
        <v>0</v>
      </c>
      <c r="AM1438" s="72">
        <v>0</v>
      </c>
      <c r="AN1438" s="72">
        <v>0</v>
      </c>
      <c r="AO1438" s="72">
        <v>0</v>
      </c>
      <c r="AP1438" s="72">
        <v>0</v>
      </c>
      <c r="AQ1438" s="13">
        <v>0</v>
      </c>
      <c r="AR1438" s="13">
        <v>10.68</v>
      </c>
      <c r="AS1438" s="13">
        <v>0</v>
      </c>
      <c r="AT1438" s="13">
        <v>0</v>
      </c>
      <c r="AU1438" s="13">
        <v>47</v>
      </c>
      <c r="AV1438" s="13">
        <v>5</v>
      </c>
      <c r="AW1438" s="16">
        <f t="shared" si="406"/>
        <v>57.68</v>
      </c>
      <c r="AX1438" s="16">
        <v>21.36</v>
      </c>
      <c r="AY1438" s="10">
        <f t="shared" si="407"/>
        <v>79.039999999999992</v>
      </c>
      <c r="BA1438" s="14">
        <v>10</v>
      </c>
      <c r="BB1438" s="10">
        <f t="shared" si="408"/>
        <v>-47.68</v>
      </c>
      <c r="BC1438" s="10">
        <f t="shared" si="409"/>
        <v>-11.92</v>
      </c>
      <c r="BD1438" s="10">
        <f t="shared" si="410"/>
        <v>79.039999999999992</v>
      </c>
      <c r="BE1438" s="10">
        <f t="shared" si="422"/>
        <v>-57.68</v>
      </c>
      <c r="BF1438" s="2" t="s">
        <v>119</v>
      </c>
      <c r="BG1438" s="10">
        <f t="shared" si="411"/>
        <v>1.335</v>
      </c>
      <c r="BH1438" s="36" t="s">
        <v>118</v>
      </c>
      <c r="BI1438" s="39" t="str">
        <f t="shared" si="412"/>
        <v/>
      </c>
      <c r="BJ1438" s="39" t="str">
        <f t="shared" si="413"/>
        <v/>
      </c>
      <c r="BO1438" s="9">
        <f t="shared" si="415"/>
        <v>10.68</v>
      </c>
      <c r="BP1438" s="39" t="str">
        <f t="shared" si="416"/>
        <v/>
      </c>
      <c r="BQ1438" s="147"/>
      <c r="BR1438" s="9">
        <f t="shared" si="417"/>
        <v>0</v>
      </c>
      <c r="BS1438" s="9">
        <f t="shared" si="418"/>
        <v>0</v>
      </c>
      <c r="BT1438" s="9">
        <f t="shared" si="419"/>
        <v>0</v>
      </c>
      <c r="BU1438" s="9" t="str">
        <f>IFERROR(_xlfn.XLOOKUP(D1438,Sheet1!B:B,Sheet1!L:L),"")</f>
        <v/>
      </c>
      <c r="BV1438" s="9" t="e">
        <f>_xlfn.XLOOKUP(BU1438,Sheet1!S:S,Sheet1!T:T)</f>
        <v>#N/A</v>
      </c>
      <c r="BW1438" s="9" t="e">
        <f>_xlfn.XLOOKUP(D1438,Sheet1!B:B,Sheet1!M:M)</f>
        <v>#N/A</v>
      </c>
      <c r="BZ1438" s="108">
        <f t="shared" si="420"/>
        <v>21.359999999999992</v>
      </c>
      <c r="CB1438" s="12">
        <f>AW1438/AY1438</f>
        <v>0.72975708502024295</v>
      </c>
      <c r="CC1438" s="12">
        <f>AX1438/AY1438</f>
        <v>0.27024291497975711</v>
      </c>
      <c r="CG1438" s="1" t="str">
        <f>IF(BO1438&lt;80,"Below 80",
IF(BO1438&lt;=120,"80-120",
IF(BO1438&lt;=200,"&gt; 120-200",
IF(BO1438&lt;=300,"&gt;200-300",
IF(BO1438&lt;=500,"&gt;300-500",
"&gt;500")))))</f>
        <v>Below 80</v>
      </c>
      <c r="CH1438" s="1" t="str">
        <f>IFERROR(_xlfn.XLOOKUP(CG1438,Scenario!M:M,Scenario!N:N),"")</f>
        <v/>
      </c>
      <c r="CI1438" s="1" t="str">
        <f t="shared" si="421"/>
        <v>Yes</v>
      </c>
      <c r="CJ1438" s="75">
        <v>21.36</v>
      </c>
    </row>
    <row r="1439" spans="1:88" hidden="1">
      <c r="A1439" s="2">
        <v>1438</v>
      </c>
      <c r="B1439" s="2">
        <v>2025</v>
      </c>
      <c r="C1439" s="1">
        <v>0</v>
      </c>
      <c r="D1439" s="37" t="str">
        <v>001J100000VmCNLIA3</v>
      </c>
      <c r="E1439" s="37" t="str">
        <v>ANSH TRADING COMPANY</v>
      </c>
      <c r="F1439" s="37" t="str">
        <v>HARYANA</v>
      </c>
      <c r="G1439" s="37" t="str">
        <v>AMBALA</v>
      </c>
      <c r="H1439" s="37">
        <v>0</v>
      </c>
      <c r="I1439" s="37" t="str">
        <v>RAMDOOT UDHYOG PRIVATE LIMITED</v>
      </c>
      <c r="J1439" s="37" t="str">
        <v>Deepak Dhiman</v>
      </c>
      <c r="K1439" s="37">
        <v>0</v>
      </c>
      <c r="L1439" s="37" t="str">
        <v>C13168</v>
      </c>
      <c r="M1439" s="37" t="str">
        <v>North</v>
      </c>
      <c r="N1439" s="2">
        <v>133202</v>
      </c>
      <c r="O1439" s="2" t="str">
        <v>06AZWPR1389N1Z8</v>
      </c>
      <c r="P1439" s="2">
        <v>9315345402</v>
      </c>
      <c r="Q1439" s="2" t="str">
        <v>Oct'25</v>
      </c>
      <c r="R1439" s="2">
        <v>2026</v>
      </c>
      <c r="S1439" s="1">
        <v>0</v>
      </c>
      <c r="T1439" s="2">
        <v>25</v>
      </c>
      <c r="U1439" s="12">
        <v>6.6666666666666666E-2</v>
      </c>
      <c r="V1439" s="1" t="str">
        <v>Minor</v>
      </c>
      <c r="W1439" s="72">
        <v>0</v>
      </c>
      <c r="X1439" s="72">
        <v>0</v>
      </c>
      <c r="Y1439" s="72">
        <v>0</v>
      </c>
      <c r="Z1439" s="72">
        <v>0</v>
      </c>
      <c r="AA1439" s="72">
        <v>0</v>
      </c>
      <c r="AB1439" s="72">
        <v>0</v>
      </c>
      <c r="AC1439" s="72">
        <v>0</v>
      </c>
      <c r="AD1439" s="72">
        <v>0</v>
      </c>
      <c r="AE1439" s="72">
        <v>0</v>
      </c>
      <c r="AF1439" s="72">
        <v>0</v>
      </c>
      <c r="AG1439" s="72">
        <v>0</v>
      </c>
      <c r="AH1439" s="72">
        <v>0</v>
      </c>
      <c r="AI1439" s="72">
        <v>0</v>
      </c>
      <c r="AJ1439" s="72">
        <v>0</v>
      </c>
      <c r="AK1439" s="72">
        <v>0</v>
      </c>
      <c r="AL1439" s="72">
        <v>0</v>
      </c>
      <c r="AM1439" s="72">
        <v>0</v>
      </c>
      <c r="AN1439" s="72">
        <v>0</v>
      </c>
      <c r="AO1439" s="72">
        <v>0</v>
      </c>
      <c r="AP1439" s="72">
        <v>0</v>
      </c>
      <c r="AQ1439" s="13">
        <v>0</v>
      </c>
      <c r="AR1439" s="13">
        <v>12</v>
      </c>
      <c r="AS1439" s="13">
        <v>24.06</v>
      </c>
      <c r="AT1439" s="13">
        <v>0</v>
      </c>
      <c r="AU1439" s="13">
        <v>5</v>
      </c>
      <c r="AV1439" s="13">
        <v>0</v>
      </c>
      <c r="AW1439" s="16">
        <f t="shared" si="406"/>
        <v>41.06</v>
      </c>
      <c r="AX1439" s="16">
        <v>24</v>
      </c>
      <c r="AY1439" s="10">
        <f t="shared" si="407"/>
        <v>65.06</v>
      </c>
      <c r="BA1439" s="10">
        <v>200</v>
      </c>
      <c r="BB1439" s="10">
        <f t="shared" si="408"/>
        <v>158.94</v>
      </c>
      <c r="BC1439" s="10">
        <f t="shared" si="409"/>
        <v>39.734999999999999</v>
      </c>
      <c r="BD1439" s="10">
        <f t="shared" si="410"/>
        <v>65.06</v>
      </c>
      <c r="BE1439" s="10">
        <f t="shared" si="422"/>
        <v>-41.06</v>
      </c>
      <c r="BF1439" s="2" t="s">
        <v>119</v>
      </c>
      <c r="BG1439" s="10">
        <f t="shared" si="411"/>
        <v>4.5075000000000003</v>
      </c>
      <c r="BH1439" s="36" t="s">
        <v>118</v>
      </c>
      <c r="BI1439" s="39" t="str">
        <f t="shared" si="412"/>
        <v>A</v>
      </c>
      <c r="BJ1439" s="39" t="str">
        <f t="shared" si="413"/>
        <v/>
      </c>
      <c r="BO1439" s="9">
        <f t="shared" si="415"/>
        <v>36.06</v>
      </c>
      <c r="BP1439" s="39" t="str">
        <f t="shared" si="416"/>
        <v/>
      </c>
      <c r="BQ1439" s="147"/>
      <c r="BR1439" s="9">
        <f t="shared" si="417"/>
        <v>0</v>
      </c>
      <c r="BS1439" s="9">
        <f t="shared" si="418"/>
        <v>0</v>
      </c>
      <c r="BT1439" s="9">
        <f t="shared" si="419"/>
        <v>0</v>
      </c>
      <c r="BU1439" s="9" t="str">
        <f>IFERROR(_xlfn.XLOOKUP(D1439,Sheet1!B:B,Sheet1!L:L),"")</f>
        <v/>
      </c>
      <c r="BV1439" s="9" t="e">
        <f>_xlfn.XLOOKUP(BU1439,Sheet1!S:S,Sheet1!T:T)</f>
        <v>#N/A</v>
      </c>
      <c r="BW1439" s="9" t="e">
        <f>_xlfn.XLOOKUP(D1439,Sheet1!B:B,Sheet1!M:M)</f>
        <v>#N/A</v>
      </c>
      <c r="BZ1439" s="108">
        <f t="shared" si="420"/>
        <v>24</v>
      </c>
      <c r="CB1439" s="12">
        <f>AW1439/AY1439</f>
        <v>0.63110974485090687</v>
      </c>
      <c r="CC1439" s="12">
        <f>AX1439/AY1439</f>
        <v>0.36889025514909313</v>
      </c>
      <c r="CG1439" s="1" t="str">
        <f>IF(BO1439&lt;80,"Below 80",
IF(BO1439&lt;=120,"80-120",
IF(BO1439&lt;=200,"&gt; 120-200",
IF(BO1439&lt;=300,"&gt;200-300",
IF(BO1439&lt;=500,"&gt;300-500",
"&gt;500")))))</f>
        <v>Below 80</v>
      </c>
      <c r="CH1439" s="1" t="str">
        <f>IFERROR(_xlfn.XLOOKUP(CG1439,Scenario!M:M,Scenario!N:N),"")</f>
        <v/>
      </c>
      <c r="CI1439" s="1" t="b">
        <f t="shared" si="421"/>
        <v>0</v>
      </c>
      <c r="CJ1439" s="75">
        <v>-5.9999999999998721E-2</v>
      </c>
    </row>
    <row r="1440" spans="1:88" hidden="1">
      <c r="A1440" s="2">
        <v>1439</v>
      </c>
      <c r="B1440" s="2">
        <v>2025</v>
      </c>
      <c r="C1440" s="1">
        <v>0</v>
      </c>
      <c r="D1440" s="37" t="str">
        <v>001fw000008vh21AAA</v>
      </c>
      <c r="E1440" s="37" t="str">
        <v>NEW SHIV SHAKTI HARDWARE</v>
      </c>
      <c r="F1440" s="37" t="str">
        <v>JHARKHAND</v>
      </c>
      <c r="G1440" s="37" t="str">
        <v>RANCHI</v>
      </c>
      <c r="H1440" s="37">
        <v>0</v>
      </c>
      <c r="I1440" s="37" t="str">
        <v>M/s REAL DREAMS ENTERPRISES</v>
      </c>
      <c r="J1440" s="37" t="str">
        <v>Susmit Kumar</v>
      </c>
      <c r="K1440" s="37">
        <v>0</v>
      </c>
      <c r="L1440" s="37" t="str">
        <v>001J100000PHe79IAD</v>
      </c>
      <c r="M1440" s="37" t="str">
        <v>East</v>
      </c>
      <c r="N1440" s="2">
        <v>834003</v>
      </c>
      <c r="O1440" s="2" t="str">
        <v>20JAFPK9955J2Z7</v>
      </c>
      <c r="P1440" s="2">
        <v>6204049172</v>
      </c>
      <c r="Q1440" s="2" t="str">
        <v>Oct'25</v>
      </c>
      <c r="R1440" s="2">
        <v>2026</v>
      </c>
      <c r="S1440" s="1">
        <v>0</v>
      </c>
      <c r="T1440" s="2">
        <v>370</v>
      </c>
      <c r="U1440" s="12">
        <v>1.0810810810810811E-2</v>
      </c>
      <c r="V1440" s="1" t="str">
        <v>Alien</v>
      </c>
      <c r="W1440" s="72">
        <v>0</v>
      </c>
      <c r="X1440" s="72">
        <v>0</v>
      </c>
      <c r="Y1440" s="72">
        <v>0</v>
      </c>
      <c r="Z1440" s="72">
        <v>0</v>
      </c>
      <c r="AA1440" s="72">
        <v>0</v>
      </c>
      <c r="AB1440" s="72">
        <v>0</v>
      </c>
      <c r="AC1440" s="72">
        <v>0</v>
      </c>
      <c r="AD1440" s="72">
        <v>0</v>
      </c>
      <c r="AE1440" s="72">
        <v>0</v>
      </c>
      <c r="AF1440" s="72">
        <v>0</v>
      </c>
      <c r="AG1440" s="72">
        <v>0</v>
      </c>
      <c r="AH1440" s="72">
        <v>0</v>
      </c>
      <c r="AI1440" s="72">
        <v>0</v>
      </c>
      <c r="AJ1440" s="72">
        <v>0</v>
      </c>
      <c r="AK1440" s="72">
        <v>0</v>
      </c>
      <c r="AL1440" s="72">
        <v>0</v>
      </c>
      <c r="AM1440" s="72">
        <v>0</v>
      </c>
      <c r="AN1440" s="72">
        <v>0</v>
      </c>
      <c r="AO1440" s="72">
        <v>0</v>
      </c>
      <c r="AP1440" s="72">
        <v>0</v>
      </c>
      <c r="AQ1440" s="13">
        <v>0</v>
      </c>
      <c r="AR1440" s="13">
        <v>15.01</v>
      </c>
      <c r="AS1440" s="13">
        <v>0</v>
      </c>
      <c r="AT1440" s="13">
        <v>0</v>
      </c>
      <c r="AU1440" s="13">
        <v>12</v>
      </c>
      <c r="AV1440" s="13">
        <v>0</v>
      </c>
      <c r="AW1440" s="16">
        <f t="shared" si="406"/>
        <v>27.009999999999998</v>
      </c>
      <c r="AX1440" s="16">
        <v>30.02</v>
      </c>
      <c r="AY1440" s="10">
        <f t="shared" si="407"/>
        <v>57.03</v>
      </c>
      <c r="BA1440" s="10">
        <v>65</v>
      </c>
      <c r="BB1440" s="10">
        <f t="shared" si="408"/>
        <v>37.99</v>
      </c>
      <c r="BC1440" s="10">
        <f t="shared" si="409"/>
        <v>9.4975000000000005</v>
      </c>
      <c r="BD1440" s="10">
        <f t="shared" si="410"/>
        <v>57.03</v>
      </c>
      <c r="BE1440" s="10">
        <f t="shared" si="422"/>
        <v>-27.009999999999998</v>
      </c>
      <c r="BF1440" s="2" t="s">
        <v>119</v>
      </c>
      <c r="BG1440" s="10">
        <f t="shared" si="411"/>
        <v>1.87625</v>
      </c>
      <c r="BH1440" s="36" t="s">
        <v>118</v>
      </c>
      <c r="BI1440" s="39" t="str">
        <f t="shared" si="412"/>
        <v/>
      </c>
      <c r="BJ1440" s="39" t="str">
        <f t="shared" si="413"/>
        <v/>
      </c>
      <c r="BO1440" s="9">
        <f t="shared" si="415"/>
        <v>15.01</v>
      </c>
      <c r="BP1440" s="39" t="str">
        <f t="shared" si="416"/>
        <v/>
      </c>
      <c r="BQ1440" s="147"/>
      <c r="BR1440" s="9">
        <f t="shared" si="417"/>
        <v>0</v>
      </c>
      <c r="BS1440" s="9">
        <f t="shared" si="418"/>
        <v>0</v>
      </c>
      <c r="BT1440" s="9">
        <f t="shared" si="419"/>
        <v>0</v>
      </c>
      <c r="BU1440" s="9" t="str">
        <f>IFERROR(_xlfn.XLOOKUP(D1440,Sheet1!B:B,Sheet1!L:L),"")</f>
        <v/>
      </c>
      <c r="BV1440" s="9" t="e">
        <f>_xlfn.XLOOKUP(BU1440,Sheet1!S:S,Sheet1!T:T)</f>
        <v>#N/A</v>
      </c>
      <c r="BW1440" s="9" t="e">
        <f>_xlfn.XLOOKUP(D1440,Sheet1!B:B,Sheet1!M:M)</f>
        <v>#N/A</v>
      </c>
      <c r="BZ1440" s="108">
        <f t="shared" si="420"/>
        <v>30.020000000000003</v>
      </c>
      <c r="CB1440" s="12">
        <f>AW1440/AY1440</f>
        <v>0.4736103805014904</v>
      </c>
      <c r="CC1440" s="12">
        <f>AX1440/AY1440</f>
        <v>0.52638961949850949</v>
      </c>
      <c r="CG1440" s="1" t="str">
        <f>IF(BO1440&lt;80,"Below 80",
IF(BO1440&lt;=120,"80-120",
IF(BO1440&lt;=200,"&gt; 120-200",
IF(BO1440&lt;=300,"&gt;200-300",
IF(BO1440&lt;=500,"&gt;300-500",
"&gt;500")))))</f>
        <v>Below 80</v>
      </c>
      <c r="CH1440" s="1" t="str">
        <f>IFERROR(_xlfn.XLOOKUP(CG1440,Scenario!M:M,Scenario!N:N),"")</f>
        <v/>
      </c>
      <c r="CI1440" s="1" t="str">
        <f t="shared" si="421"/>
        <v>Yes</v>
      </c>
      <c r="CJ1440" s="75">
        <v>30.02</v>
      </c>
    </row>
    <row r="1441" spans="1:88" hidden="1">
      <c r="A1441" s="2">
        <v>1440</v>
      </c>
      <c r="B1441" s="2">
        <v>2025</v>
      </c>
      <c r="C1441" s="1">
        <v>0</v>
      </c>
      <c r="D1441" s="37" t="str">
        <v>001fw000007oJJcAAM</v>
      </c>
      <c r="E1441" s="37" t="str">
        <v>STANDARD BUILDING SOLUTIONS</v>
      </c>
      <c r="F1441" s="37" t="str">
        <v>JAMMU AND KASHMIR</v>
      </c>
      <c r="G1441" s="37" t="str">
        <v>REASI</v>
      </c>
      <c r="H1441" s="37">
        <v>0</v>
      </c>
      <c r="I1441" s="37" t="str">
        <v>AGGARWAL TRADERS</v>
      </c>
      <c r="J1441" s="37" t="str">
        <v>bhanu ayush</v>
      </c>
      <c r="K1441" s="37">
        <v>0</v>
      </c>
      <c r="L1441" s="37" t="str">
        <v>0015g00001gvNHH</v>
      </c>
      <c r="M1441" s="37" t="str">
        <v>North</v>
      </c>
      <c r="N1441" s="2">
        <v>182301</v>
      </c>
      <c r="O1441" s="2" t="str">
        <v>01BZKPG3992H1ZC</v>
      </c>
      <c r="P1441" s="2">
        <v>9070071967</v>
      </c>
      <c r="Q1441" s="2" t="str">
        <v>Oct'25</v>
      </c>
      <c r="R1441" s="2">
        <v>2026</v>
      </c>
      <c r="S1441" s="1">
        <v>0</v>
      </c>
      <c r="T1441" s="2">
        <v>8</v>
      </c>
      <c r="U1441" s="12">
        <v>0.34125000000000005</v>
      </c>
      <c r="V1441" s="1" t="str">
        <v>Friendly</v>
      </c>
      <c r="W1441" s="72">
        <v>0</v>
      </c>
      <c r="X1441" s="72">
        <v>0</v>
      </c>
      <c r="Y1441" s="72">
        <v>0</v>
      </c>
      <c r="Z1441" s="72">
        <v>0</v>
      </c>
      <c r="AA1441" s="72">
        <v>0</v>
      </c>
      <c r="AB1441" s="72">
        <v>0</v>
      </c>
      <c r="AC1441" s="72">
        <v>0</v>
      </c>
      <c r="AD1441" s="72">
        <v>0</v>
      </c>
      <c r="AE1441" s="72">
        <v>0</v>
      </c>
      <c r="AF1441" s="72">
        <v>0</v>
      </c>
      <c r="AG1441" s="72">
        <v>0</v>
      </c>
      <c r="AH1441" s="72">
        <v>0</v>
      </c>
      <c r="AI1441" s="72">
        <v>0</v>
      </c>
      <c r="AJ1441" s="72">
        <v>0</v>
      </c>
      <c r="AK1441" s="72">
        <v>0</v>
      </c>
      <c r="AL1441" s="13">
        <v>0</v>
      </c>
      <c r="AM1441" s="13">
        <v>0</v>
      </c>
      <c r="AN1441" s="13">
        <v>0</v>
      </c>
      <c r="AO1441" s="13">
        <v>0</v>
      </c>
      <c r="AP1441" s="13">
        <v>0</v>
      </c>
      <c r="AQ1441" s="13">
        <v>0</v>
      </c>
      <c r="AR1441" s="13">
        <v>10</v>
      </c>
      <c r="AS1441" s="13">
        <v>5.92</v>
      </c>
      <c r="AT1441" s="13">
        <v>2.91</v>
      </c>
      <c r="AU1441" s="13">
        <v>0</v>
      </c>
      <c r="AV1441" s="13">
        <v>5.28</v>
      </c>
      <c r="AW1441" s="16">
        <f t="shared" si="406"/>
        <v>18.829999999999998</v>
      </c>
      <c r="AX1441" s="16">
        <v>20</v>
      </c>
      <c r="AY1441" s="10">
        <f t="shared" si="407"/>
        <v>38.83</v>
      </c>
      <c r="BA1441" s="10">
        <v>25</v>
      </c>
      <c r="BB1441" s="10">
        <f t="shared" si="408"/>
        <v>6.1700000000000017</v>
      </c>
      <c r="BC1441" s="10">
        <f t="shared" si="409"/>
        <v>1.5425000000000004</v>
      </c>
      <c r="BD1441" s="10">
        <f t="shared" si="410"/>
        <v>38.83</v>
      </c>
      <c r="BE1441" s="10">
        <f t="shared" si="422"/>
        <v>-18.829999999999998</v>
      </c>
      <c r="BF1441" s="2" t="s">
        <v>119</v>
      </c>
      <c r="BG1441" s="10">
        <f t="shared" si="411"/>
        <v>1.99</v>
      </c>
      <c r="BH1441" s="36" t="s">
        <v>118</v>
      </c>
      <c r="BI1441" s="39" t="str">
        <f t="shared" si="412"/>
        <v/>
      </c>
      <c r="BJ1441" s="39" t="str">
        <f t="shared" si="413"/>
        <v/>
      </c>
      <c r="BO1441" s="9">
        <f t="shared" si="415"/>
        <v>15.92</v>
      </c>
      <c r="BP1441" s="39" t="str">
        <f t="shared" si="416"/>
        <v/>
      </c>
      <c r="BQ1441" s="147"/>
      <c r="BR1441" s="9">
        <f t="shared" si="417"/>
        <v>0</v>
      </c>
      <c r="BS1441" s="9">
        <f t="shared" si="418"/>
        <v>0</v>
      </c>
      <c r="BT1441" s="9">
        <f t="shared" si="419"/>
        <v>0</v>
      </c>
      <c r="BU1441" s="9" t="str">
        <f>IFERROR(_xlfn.XLOOKUP(D1441,Sheet1!B:B,Sheet1!L:L),"")</f>
        <v/>
      </c>
      <c r="BV1441" s="9" t="e">
        <f>_xlfn.XLOOKUP(BU1441,Sheet1!S:S,Sheet1!T:T)</f>
        <v>#N/A</v>
      </c>
      <c r="BW1441" s="9" t="e">
        <f>_xlfn.XLOOKUP(D1441,Sheet1!B:B,Sheet1!M:M)</f>
        <v>#N/A</v>
      </c>
      <c r="BZ1441" s="108">
        <f t="shared" si="420"/>
        <v>20</v>
      </c>
      <c r="CB1441" s="12">
        <f>AW1441/AY1441</f>
        <v>0.48493432912696366</v>
      </c>
      <c r="CC1441" s="12">
        <f>AX1441/AY1441</f>
        <v>0.51506567087303634</v>
      </c>
      <c r="CG1441" s="1" t="str">
        <f>IF(BO1441&lt;80,"Below 80",
IF(BO1441&lt;=120,"80-120",
IF(BO1441&lt;=200,"&gt; 120-200",
IF(BO1441&lt;=300,"&gt;200-300",
IF(BO1441&lt;=500,"&gt;300-500",
"&gt;500")))))</f>
        <v>Below 80</v>
      </c>
      <c r="CH1441" s="1" t="str">
        <f>IFERROR(_xlfn.XLOOKUP(CG1441,Scenario!M:M,Scenario!N:N),"")</f>
        <v/>
      </c>
      <c r="CI1441" s="1" t="str">
        <f t="shared" si="421"/>
        <v>Yes</v>
      </c>
      <c r="CJ1441" s="75">
        <v>14.08</v>
      </c>
    </row>
    <row r="1442" spans="1:88" hidden="1">
      <c r="A1442" s="2">
        <v>1441</v>
      </c>
      <c r="B1442" s="2">
        <v>2025</v>
      </c>
      <c r="C1442" s="1">
        <v>0</v>
      </c>
      <c r="D1442" s="37" t="str">
        <v>001J100000VnWBQIA3</v>
      </c>
      <c r="E1442" s="37" t="str">
        <v>GUPTA HARDWARE</v>
      </c>
      <c r="F1442" s="37" t="str">
        <v>WEST BENGAL</v>
      </c>
      <c r="G1442" s="37" t="str">
        <v>PASCHIM BARDHAMAN</v>
      </c>
      <c r="H1442" s="37">
        <v>0</v>
      </c>
      <c r="I1442" s="37" t="str">
        <v>JAI MATA DI STEELS</v>
      </c>
      <c r="J1442" s="37" t="str">
        <v>Sambit Majumdar</v>
      </c>
      <c r="K1442" s="37">
        <v>0</v>
      </c>
      <c r="L1442" s="37" t="str">
        <v>001J100000RydNHIA2</v>
      </c>
      <c r="M1442" s="37" t="str">
        <v>East</v>
      </c>
      <c r="N1442" s="2">
        <v>713359</v>
      </c>
      <c r="O1442" s="2" t="str">
        <v>19AHOPG4653N1ZO</v>
      </c>
      <c r="P1442" s="2">
        <v>9332205045</v>
      </c>
      <c r="Q1442" s="2" t="str">
        <v>Oct'25</v>
      </c>
      <c r="R1442" s="2">
        <v>2026</v>
      </c>
      <c r="S1442" s="1">
        <v>0</v>
      </c>
      <c r="T1442" s="2">
        <v>160</v>
      </c>
      <c r="U1442" s="12">
        <v>0</v>
      </c>
      <c r="V1442" s="1" t="str">
        <v>Challenger</v>
      </c>
      <c r="W1442" s="72">
        <v>0</v>
      </c>
      <c r="X1442" s="72">
        <v>0</v>
      </c>
      <c r="Y1442" s="72">
        <v>0</v>
      </c>
      <c r="Z1442" s="72">
        <v>0</v>
      </c>
      <c r="AA1442" s="72">
        <v>0</v>
      </c>
      <c r="AB1442" s="72">
        <v>0</v>
      </c>
      <c r="AC1442" s="72">
        <v>0</v>
      </c>
      <c r="AD1442" s="72">
        <v>0</v>
      </c>
      <c r="AE1442" s="72">
        <v>0</v>
      </c>
      <c r="AF1442" s="72">
        <v>0</v>
      </c>
      <c r="AG1442" s="72">
        <v>0</v>
      </c>
      <c r="AH1442" s="72">
        <v>0</v>
      </c>
      <c r="AI1442" s="72">
        <v>0</v>
      </c>
      <c r="AJ1442" s="72">
        <v>0</v>
      </c>
      <c r="AK1442" s="72">
        <v>0</v>
      </c>
      <c r="AL1442" s="72">
        <v>0</v>
      </c>
      <c r="AM1442" s="72">
        <v>0</v>
      </c>
      <c r="AN1442" s="72">
        <v>0</v>
      </c>
      <c r="AO1442" s="72">
        <v>0</v>
      </c>
      <c r="AP1442" s="72">
        <v>0</v>
      </c>
      <c r="AQ1442" s="13">
        <v>0</v>
      </c>
      <c r="AR1442" s="13">
        <v>25.19</v>
      </c>
      <c r="AS1442" s="13">
        <v>0</v>
      </c>
      <c r="AT1442" s="13">
        <v>0</v>
      </c>
      <c r="AU1442" s="13">
        <v>0</v>
      </c>
      <c r="AV1442" s="13">
        <v>0</v>
      </c>
      <c r="AW1442" s="16">
        <f t="shared" si="406"/>
        <v>25.19</v>
      </c>
      <c r="AX1442" s="16">
        <v>50.38</v>
      </c>
      <c r="AY1442" s="10">
        <f t="shared" si="407"/>
        <v>75.570000000000007</v>
      </c>
      <c r="BA1442" s="10">
        <v>200</v>
      </c>
      <c r="BB1442" s="10">
        <f t="shared" si="408"/>
        <v>174.81</v>
      </c>
      <c r="BC1442" s="10">
        <f t="shared" si="409"/>
        <v>43.702500000000001</v>
      </c>
      <c r="BD1442" s="10">
        <f t="shared" si="410"/>
        <v>75.570000000000007</v>
      </c>
      <c r="BE1442" s="10">
        <f t="shared" si="422"/>
        <v>-25.19</v>
      </c>
      <c r="BF1442" s="2" t="s">
        <v>119</v>
      </c>
      <c r="BG1442" s="10">
        <f t="shared" si="411"/>
        <v>3.1487500000000002</v>
      </c>
      <c r="BH1442" s="36" t="s">
        <v>118</v>
      </c>
      <c r="BI1442" s="39" t="str">
        <f t="shared" si="412"/>
        <v>A</v>
      </c>
      <c r="BJ1442" s="39" t="str">
        <f t="shared" si="413"/>
        <v/>
      </c>
      <c r="BO1442" s="9">
        <f t="shared" si="415"/>
        <v>25.19</v>
      </c>
      <c r="BP1442" s="39" t="str">
        <f t="shared" si="416"/>
        <v/>
      </c>
      <c r="BQ1442" s="147"/>
      <c r="BR1442" s="9">
        <f t="shared" si="417"/>
        <v>0</v>
      </c>
      <c r="BS1442" s="9">
        <f t="shared" si="418"/>
        <v>0</v>
      </c>
      <c r="BT1442" s="9">
        <f t="shared" si="419"/>
        <v>0</v>
      </c>
      <c r="BU1442" s="9" t="str">
        <f>IFERROR(_xlfn.XLOOKUP(D1442,Sheet1!B:B,Sheet1!L:L),"")</f>
        <v/>
      </c>
      <c r="BV1442" s="9" t="e">
        <f>_xlfn.XLOOKUP(BU1442,Sheet1!S:S,Sheet1!T:T)</f>
        <v>#N/A</v>
      </c>
      <c r="BW1442" s="9" t="e">
        <f>_xlfn.XLOOKUP(D1442,Sheet1!B:B,Sheet1!M:M)</f>
        <v>#N/A</v>
      </c>
      <c r="BZ1442" s="108">
        <f t="shared" si="420"/>
        <v>50.38000000000001</v>
      </c>
      <c r="CB1442" s="12">
        <f>AW1442/AY1442</f>
        <v>0.33333333333333331</v>
      </c>
      <c r="CC1442" s="12">
        <f>AX1442/AY1442</f>
        <v>0.66666666666666663</v>
      </c>
      <c r="CG1442" s="1" t="str">
        <f>IF(BO1442&lt;80,"Below 80",
IF(BO1442&lt;=120,"80-120",
IF(BO1442&lt;=200,"&gt; 120-200",
IF(BO1442&lt;=300,"&gt;200-300",
IF(BO1442&lt;=500,"&gt;300-500",
"&gt;500")))))</f>
        <v>Below 80</v>
      </c>
      <c r="CH1442" s="1" t="str">
        <f>IFERROR(_xlfn.XLOOKUP(CG1442,Scenario!M:M,Scenario!N:N),"")</f>
        <v/>
      </c>
      <c r="CI1442" s="1" t="b">
        <f t="shared" si="421"/>
        <v>0</v>
      </c>
      <c r="CJ1442" s="75">
        <v>50.38</v>
      </c>
    </row>
    <row r="1443" spans="1:88" hidden="1">
      <c r="A1443" s="2">
        <v>1442</v>
      </c>
      <c r="B1443" s="2">
        <v>2025</v>
      </c>
      <c r="C1443" s="1">
        <v>0</v>
      </c>
      <c r="D1443" s="37" t="str">
        <v>0015g00001W4Bg4AAF</v>
      </c>
      <c r="E1443" s="37" t="str">
        <v>M/S JAGNATH ENTRPRISES</v>
      </c>
      <c r="F1443" s="37" t="str">
        <v>UTTARAKHAND</v>
      </c>
      <c r="G1443" s="37" t="str">
        <v>NAINITAL</v>
      </c>
      <c r="H1443" s="37" t="str">
        <v>Haldwani</v>
      </c>
      <c r="I1443" s="37" t="str">
        <v>SHIVA SALES INDIA CORPORATION</v>
      </c>
      <c r="J1443" s="37" t="str">
        <v>Manoj Yadav</v>
      </c>
      <c r="K1443" s="37">
        <v>0</v>
      </c>
      <c r="L1443" s="37" t="str">
        <v>C12821</v>
      </c>
      <c r="M1443" s="37" t="str">
        <v>North</v>
      </c>
      <c r="N1443" s="2">
        <v>263139</v>
      </c>
      <c r="O1443" s="2" t="str">
        <v>05ASQPB9012R1ZA</v>
      </c>
      <c r="P1443" s="2">
        <v>9758309904</v>
      </c>
      <c r="Q1443" s="2" t="str">
        <v>Oct'25</v>
      </c>
      <c r="R1443" s="2">
        <v>2026</v>
      </c>
      <c r="S1443" s="1">
        <v>0</v>
      </c>
      <c r="T1443" s="2">
        <v>60</v>
      </c>
      <c r="U1443" s="12">
        <v>0</v>
      </c>
      <c r="V1443" s="1" t="str">
        <v>Challenger</v>
      </c>
      <c r="W1443" s="72">
        <v>0</v>
      </c>
      <c r="X1443" s="72">
        <v>0</v>
      </c>
      <c r="Y1443" s="72">
        <v>0</v>
      </c>
      <c r="Z1443" s="72">
        <v>0</v>
      </c>
      <c r="AA1443" s="72">
        <v>0</v>
      </c>
      <c r="AB1443" s="72">
        <v>0</v>
      </c>
      <c r="AC1443" s="72">
        <v>0</v>
      </c>
      <c r="AD1443" s="72">
        <v>0</v>
      </c>
      <c r="AE1443" s="72">
        <v>0</v>
      </c>
      <c r="AF1443" s="72">
        <v>0</v>
      </c>
      <c r="AG1443" s="72">
        <v>0</v>
      </c>
      <c r="AH1443" s="72">
        <v>0</v>
      </c>
      <c r="AI1443" s="72">
        <v>0</v>
      </c>
      <c r="AJ1443" s="72">
        <v>0</v>
      </c>
      <c r="AK1443" s="72">
        <v>0</v>
      </c>
      <c r="AL1443" s="72">
        <v>0</v>
      </c>
      <c r="AM1443" s="72">
        <v>0</v>
      </c>
      <c r="AN1443" s="72">
        <v>0</v>
      </c>
      <c r="AO1443" s="72">
        <v>0</v>
      </c>
      <c r="AP1443" s="72">
        <v>0</v>
      </c>
      <c r="AQ1443" s="13">
        <v>0</v>
      </c>
      <c r="AR1443" s="13">
        <v>10</v>
      </c>
      <c r="AS1443" s="13">
        <v>0</v>
      </c>
      <c r="AT1443" s="13">
        <v>0</v>
      </c>
      <c r="AU1443" s="13">
        <v>0</v>
      </c>
      <c r="AV1443" s="13">
        <v>0</v>
      </c>
      <c r="AW1443" s="16">
        <f t="shared" si="406"/>
        <v>10</v>
      </c>
      <c r="AX1443" s="16">
        <v>20</v>
      </c>
      <c r="AY1443" s="10">
        <f t="shared" si="407"/>
        <v>30</v>
      </c>
      <c r="BA1443" s="10">
        <v>30</v>
      </c>
      <c r="BB1443" s="10">
        <f t="shared" si="408"/>
        <v>20</v>
      </c>
      <c r="BC1443" s="10">
        <f t="shared" si="409"/>
        <v>5</v>
      </c>
      <c r="BD1443" s="10">
        <f t="shared" si="410"/>
        <v>30</v>
      </c>
      <c r="BE1443" s="10">
        <f t="shared" si="422"/>
        <v>-10</v>
      </c>
      <c r="BF1443" s="2" t="s">
        <v>119</v>
      </c>
      <c r="BG1443" s="10">
        <f t="shared" si="411"/>
        <v>1.25</v>
      </c>
      <c r="BH1443" s="36" t="s">
        <v>118</v>
      </c>
      <c r="BI1443" s="39" t="str">
        <f t="shared" si="412"/>
        <v/>
      </c>
      <c r="BJ1443" s="39" t="str">
        <f t="shared" si="413"/>
        <v/>
      </c>
      <c r="BO1443" s="9">
        <f t="shared" si="415"/>
        <v>10</v>
      </c>
      <c r="BP1443" s="39" t="str">
        <f t="shared" si="416"/>
        <v/>
      </c>
      <c r="BQ1443" s="147"/>
      <c r="BR1443" s="9">
        <f t="shared" si="417"/>
        <v>0</v>
      </c>
      <c r="BS1443" s="9">
        <f t="shared" si="418"/>
        <v>0</v>
      </c>
      <c r="BT1443" s="9">
        <f t="shared" si="419"/>
        <v>0</v>
      </c>
      <c r="BU1443" s="9" t="str">
        <f>IFERROR(_xlfn.XLOOKUP(D1443,Sheet1!B:B,Sheet1!L:L),"")</f>
        <v/>
      </c>
      <c r="BV1443" s="9" t="e">
        <f>_xlfn.XLOOKUP(BU1443,Sheet1!S:S,Sheet1!T:T)</f>
        <v>#N/A</v>
      </c>
      <c r="BW1443" s="9" t="e">
        <f>_xlfn.XLOOKUP(D1443,Sheet1!B:B,Sheet1!M:M)</f>
        <v>#N/A</v>
      </c>
      <c r="BZ1443" s="108">
        <f t="shared" si="420"/>
        <v>20</v>
      </c>
      <c r="CB1443" s="12">
        <f>AW1443/AY1443</f>
        <v>0.33333333333333331</v>
      </c>
      <c r="CC1443" s="12">
        <f>AX1443/AY1443</f>
        <v>0.66666666666666663</v>
      </c>
      <c r="CG1443" s="1" t="str">
        <f>IF(BO1443&lt;80,"Below 80",
IF(BO1443&lt;=120,"80-120",
IF(BO1443&lt;=200,"&gt; 120-200",
IF(BO1443&lt;=300,"&gt;200-300",
IF(BO1443&lt;=500,"&gt;300-500",
"&gt;500")))))</f>
        <v>Below 80</v>
      </c>
      <c r="CH1443" s="1" t="str">
        <f>IFERROR(_xlfn.XLOOKUP(CG1443,Scenario!M:M,Scenario!N:N),"")</f>
        <v/>
      </c>
      <c r="CI1443" s="1" t="str">
        <f t="shared" si="421"/>
        <v>Yes</v>
      </c>
      <c r="CJ1443" s="75">
        <v>20</v>
      </c>
    </row>
    <row r="1444" spans="1:88" hidden="1">
      <c r="A1444" s="2">
        <v>1443</v>
      </c>
      <c r="B1444" s="2">
        <v>2025</v>
      </c>
      <c r="C1444" s="1">
        <v>0</v>
      </c>
      <c r="D1444" s="37" t="str">
        <v>0015g00001UBHlrAAH</v>
      </c>
      <c r="E1444" s="37" t="str">
        <v>SHUBHAM ENTERPRISES</v>
      </c>
      <c r="F1444" s="37" t="str">
        <v>UTTARAKHAND</v>
      </c>
      <c r="G1444" s="37" t="str">
        <v>DEHRADUN</v>
      </c>
      <c r="H1444" s="37" t="str">
        <v>Dehradun</v>
      </c>
      <c r="I1444" s="37" t="str">
        <v>SHIVA SALES INDIA CORPORATION</v>
      </c>
      <c r="J1444" s="37" t="str">
        <v>Ravi Kumar</v>
      </c>
      <c r="K1444" s="37">
        <v>0</v>
      </c>
      <c r="L1444" s="37" t="str">
        <v>C12821</v>
      </c>
      <c r="M1444" s="37" t="str">
        <v>North</v>
      </c>
      <c r="N1444" s="2">
        <v>248001</v>
      </c>
      <c r="O1444" s="2" t="str">
        <v>ABYPK9667Q1Z9</v>
      </c>
      <c r="P1444" s="2">
        <v>9837017103</v>
      </c>
      <c r="Q1444" s="2" t="str">
        <v>Oct'25</v>
      </c>
      <c r="R1444" s="2">
        <v>2026</v>
      </c>
      <c r="S1444" s="1">
        <v>0</v>
      </c>
      <c r="T1444" s="2">
        <v>75</v>
      </c>
      <c r="U1444" s="12">
        <v>0</v>
      </c>
      <c r="V1444" s="1" t="str">
        <v>Challenger</v>
      </c>
      <c r="W1444" s="72">
        <v>0</v>
      </c>
      <c r="X1444" s="72">
        <v>0</v>
      </c>
      <c r="Y1444" s="72">
        <v>0</v>
      </c>
      <c r="Z1444" s="72">
        <v>0</v>
      </c>
      <c r="AA1444" s="72">
        <v>0</v>
      </c>
      <c r="AB1444" s="72">
        <v>0</v>
      </c>
      <c r="AC1444" s="72">
        <v>0</v>
      </c>
      <c r="AD1444" s="72">
        <v>0</v>
      </c>
      <c r="AE1444" s="72">
        <v>0</v>
      </c>
      <c r="AF1444" s="72">
        <v>0</v>
      </c>
      <c r="AG1444" s="72">
        <v>0</v>
      </c>
      <c r="AH1444" s="72">
        <v>0</v>
      </c>
      <c r="AI1444" s="72">
        <v>0</v>
      </c>
      <c r="AJ1444" s="72">
        <v>0</v>
      </c>
      <c r="AK1444" s="72">
        <v>0</v>
      </c>
      <c r="AL1444" s="72">
        <v>0</v>
      </c>
      <c r="AM1444" s="72">
        <v>0</v>
      </c>
      <c r="AN1444" s="72">
        <v>0</v>
      </c>
      <c r="AO1444" s="72">
        <v>0</v>
      </c>
      <c r="AP1444" s="72">
        <v>0</v>
      </c>
      <c r="AQ1444" s="13">
        <v>0</v>
      </c>
      <c r="AR1444" s="13">
        <v>3</v>
      </c>
      <c r="AS1444" s="13">
        <v>0</v>
      </c>
      <c r="AT1444" s="13">
        <v>0</v>
      </c>
      <c r="AU1444" s="13">
        <v>0</v>
      </c>
      <c r="AV1444" s="13">
        <v>0</v>
      </c>
      <c r="AW1444" s="16">
        <f t="shared" si="406"/>
        <v>3</v>
      </c>
      <c r="AX1444" s="16">
        <v>6</v>
      </c>
      <c r="AY1444" s="10">
        <f t="shared" si="407"/>
        <v>9</v>
      </c>
      <c r="BA1444" s="10">
        <v>15</v>
      </c>
      <c r="BB1444" s="10">
        <f t="shared" si="408"/>
        <v>12</v>
      </c>
      <c r="BC1444" s="10">
        <f t="shared" si="409"/>
        <v>3</v>
      </c>
      <c r="BD1444" s="10">
        <f t="shared" si="410"/>
        <v>9</v>
      </c>
      <c r="BE1444" s="10">
        <f t="shared" si="422"/>
        <v>-3</v>
      </c>
      <c r="BF1444" s="2" t="s">
        <v>119</v>
      </c>
      <c r="BG1444" s="10">
        <f t="shared" si="411"/>
        <v>0.375</v>
      </c>
      <c r="BH1444" s="36" t="s">
        <v>118</v>
      </c>
      <c r="BI1444" s="39" t="str">
        <f t="shared" si="412"/>
        <v/>
      </c>
      <c r="BJ1444" s="39" t="str">
        <f t="shared" si="413"/>
        <v/>
      </c>
      <c r="BO1444" s="9">
        <f t="shared" si="415"/>
        <v>3</v>
      </c>
      <c r="BP1444" s="39" t="str">
        <f t="shared" si="416"/>
        <v/>
      </c>
      <c r="BQ1444" s="147" t="s">
        <v>217</v>
      </c>
      <c r="BR1444" s="9">
        <f t="shared" si="417"/>
        <v>0</v>
      </c>
      <c r="BS1444" s="9">
        <f t="shared" si="418"/>
        <v>0</v>
      </c>
      <c r="BT1444" s="9">
        <f t="shared" si="419"/>
        <v>0</v>
      </c>
      <c r="BU1444" s="9" t="str">
        <f>IFERROR(_xlfn.XLOOKUP(D1444,Sheet1!B:B,Sheet1!L:L),"")</f>
        <v/>
      </c>
      <c r="BV1444" s="9" t="e">
        <f>_xlfn.XLOOKUP(BU1444,Sheet1!S:S,Sheet1!T:T)</f>
        <v>#N/A</v>
      </c>
      <c r="BW1444" s="9" t="e">
        <f>_xlfn.XLOOKUP(D1444,Sheet1!B:B,Sheet1!M:M)</f>
        <v>#N/A</v>
      </c>
      <c r="BZ1444" s="108">
        <f t="shared" si="420"/>
        <v>6</v>
      </c>
      <c r="CB1444" s="12">
        <f>AW1444/AY1444</f>
        <v>0.33333333333333331</v>
      </c>
      <c r="CC1444" s="12">
        <f>AX1444/AY1444</f>
        <v>0.66666666666666663</v>
      </c>
      <c r="CG1444" s="1" t="str">
        <f>IF(BO1444&lt;80,"Below 80",
IF(BO1444&lt;=120,"80-120",
IF(BO1444&lt;=200,"&gt; 120-200",
IF(BO1444&lt;=300,"&gt;200-300",
IF(BO1444&lt;=500,"&gt;300-500",
"&gt;500")))))</f>
        <v>Below 80</v>
      </c>
      <c r="CH1444" s="1" t="str">
        <f>IFERROR(_xlfn.XLOOKUP(CG1444,Scenario!M:M,Scenario!N:N),"")</f>
        <v/>
      </c>
      <c r="CI1444" s="1" t="str">
        <f t="shared" si="421"/>
        <v>Yes</v>
      </c>
      <c r="CJ1444" s="75">
        <v>6</v>
      </c>
    </row>
    <row r="1445" spans="1:88" hidden="1">
      <c r="A1445" s="2">
        <v>1444</v>
      </c>
      <c r="B1445" s="2">
        <v>2025</v>
      </c>
      <c r="C1445" s="1">
        <v>0</v>
      </c>
      <c r="D1445" s="37" t="str">
        <v>0015g00001X2XdjAAF</v>
      </c>
      <c r="E1445" s="37" t="str">
        <v>SHIVANSH INFRA AND CONSTRUCTION</v>
      </c>
      <c r="F1445" s="37" t="str">
        <v>MADHYA PRADESH</v>
      </c>
      <c r="G1445" s="37" t="str">
        <v>INDORE</v>
      </c>
      <c r="H1445" s="37" t="str">
        <v>Indore</v>
      </c>
      <c r="I1445" s="37" t="str">
        <v>R. K. ENTERPRISES</v>
      </c>
      <c r="J1445" s="37" t="str">
        <v>Yogeshwar Richhariya</v>
      </c>
      <c r="K1445" s="37">
        <v>0</v>
      </c>
      <c r="L1445" s="37" t="str">
        <v>001J1000005ZfroIAC</v>
      </c>
      <c r="M1445" s="37" t="str">
        <v>Central</v>
      </c>
      <c r="N1445" s="2">
        <v>452010</v>
      </c>
      <c r="O1445" s="2" t="str">
        <v>23FVPPS4932E1Z9</v>
      </c>
      <c r="P1445" s="2">
        <v>9009304000</v>
      </c>
      <c r="Q1445" s="2" t="str">
        <v>Oct'25</v>
      </c>
      <c r="R1445" s="2">
        <v>2026</v>
      </c>
      <c r="S1445" s="1">
        <v>0</v>
      </c>
      <c r="T1445" s="2">
        <v>50</v>
      </c>
      <c r="U1445" s="12">
        <v>0</v>
      </c>
      <c r="V1445" s="1" t="str">
        <v>Minor</v>
      </c>
      <c r="W1445" s="72">
        <v>0</v>
      </c>
      <c r="X1445" s="72">
        <v>0</v>
      </c>
      <c r="Y1445" s="72">
        <v>0</v>
      </c>
      <c r="Z1445" s="72">
        <v>0</v>
      </c>
      <c r="AA1445" s="72">
        <v>0</v>
      </c>
      <c r="AB1445" s="72">
        <v>0</v>
      </c>
      <c r="AC1445" s="72">
        <v>0</v>
      </c>
      <c r="AD1445" s="72">
        <v>0</v>
      </c>
      <c r="AE1445" s="72">
        <v>0</v>
      </c>
      <c r="AF1445" s="72">
        <v>0</v>
      </c>
      <c r="AG1445" s="72">
        <v>0</v>
      </c>
      <c r="AH1445" s="72">
        <v>0</v>
      </c>
      <c r="AI1445" s="72">
        <v>0</v>
      </c>
      <c r="AJ1445" s="72">
        <v>0</v>
      </c>
      <c r="AK1445" s="72">
        <v>0</v>
      </c>
      <c r="AL1445" s="72">
        <v>0</v>
      </c>
      <c r="AM1445" s="72">
        <v>0</v>
      </c>
      <c r="AN1445" s="72">
        <v>0</v>
      </c>
      <c r="AO1445" s="72">
        <v>0</v>
      </c>
      <c r="AP1445" s="72">
        <v>0</v>
      </c>
      <c r="AQ1445" s="13">
        <v>0</v>
      </c>
      <c r="AR1445" s="13">
        <v>3</v>
      </c>
      <c r="AS1445" s="13">
        <v>0</v>
      </c>
      <c r="AT1445" s="13">
        <v>0</v>
      </c>
      <c r="AU1445" s="13">
        <v>0</v>
      </c>
      <c r="AV1445" s="13">
        <v>0</v>
      </c>
      <c r="AW1445" s="16">
        <f t="shared" si="406"/>
        <v>3</v>
      </c>
      <c r="AX1445" s="16">
        <v>6</v>
      </c>
      <c r="AY1445" s="10">
        <f t="shared" si="407"/>
        <v>9</v>
      </c>
      <c r="BA1445" s="10">
        <f>AY1445</f>
        <v>9</v>
      </c>
      <c r="BB1445" s="10">
        <f t="shared" si="408"/>
        <v>6</v>
      </c>
      <c r="BC1445" s="10">
        <f t="shared" si="409"/>
        <v>1.5</v>
      </c>
      <c r="BD1445" s="10">
        <f t="shared" si="410"/>
        <v>9</v>
      </c>
      <c r="BE1445" s="10">
        <f t="shared" si="422"/>
        <v>-3</v>
      </c>
      <c r="BF1445" s="2" t="s">
        <v>119</v>
      </c>
      <c r="BG1445" s="10">
        <f t="shared" si="411"/>
        <v>0.375</v>
      </c>
      <c r="BH1445" s="36" t="s">
        <v>118</v>
      </c>
      <c r="BI1445" s="39" t="str">
        <f t="shared" si="412"/>
        <v/>
      </c>
      <c r="BJ1445" s="39" t="str">
        <f t="shared" si="413"/>
        <v/>
      </c>
      <c r="BO1445" s="9">
        <f t="shared" si="415"/>
        <v>3</v>
      </c>
      <c r="BP1445" s="39" t="str">
        <f t="shared" si="416"/>
        <v/>
      </c>
      <c r="BQ1445" s="147"/>
      <c r="BR1445" s="9">
        <f t="shared" si="417"/>
        <v>0</v>
      </c>
      <c r="BS1445" s="9">
        <f t="shared" si="418"/>
        <v>0</v>
      </c>
      <c r="BT1445" s="9">
        <f t="shared" si="419"/>
        <v>0</v>
      </c>
      <c r="BU1445" s="9" t="str">
        <f>IFERROR(_xlfn.XLOOKUP(D1445,Sheet1!B:B,Sheet1!L:L),"")</f>
        <v/>
      </c>
      <c r="BV1445" s="9" t="e">
        <f>_xlfn.XLOOKUP(BU1445,Sheet1!S:S,Sheet1!T:T)</f>
        <v>#N/A</v>
      </c>
      <c r="BW1445" s="9" t="e">
        <f>_xlfn.XLOOKUP(D1445,Sheet1!B:B,Sheet1!M:M)</f>
        <v>#N/A</v>
      </c>
      <c r="BZ1445" s="108">
        <f t="shared" si="420"/>
        <v>6</v>
      </c>
      <c r="CB1445" s="12">
        <f>AW1445/AY1445</f>
        <v>0.33333333333333331</v>
      </c>
      <c r="CC1445" s="12">
        <f>AX1445/AY1445</f>
        <v>0.66666666666666663</v>
      </c>
      <c r="CG1445" s="1" t="str">
        <f>IF(BO1445&lt;80,"Below 80",
IF(BO1445&lt;=120,"80-120",
IF(BO1445&lt;=200,"&gt; 120-200",
IF(BO1445&lt;=300,"&gt;200-300",
IF(BO1445&lt;=500,"&gt;300-500",
"&gt;500")))))</f>
        <v>Below 80</v>
      </c>
      <c r="CH1445" s="1" t="str">
        <f>IFERROR(_xlfn.XLOOKUP(CG1445,Scenario!M:M,Scenario!N:N),"")</f>
        <v/>
      </c>
      <c r="CI1445" s="1" t="str">
        <f t="shared" si="421"/>
        <v>Yes</v>
      </c>
      <c r="CJ1445" s="75">
        <v>6</v>
      </c>
    </row>
    <row r="1446" spans="1:88" hidden="1">
      <c r="A1446" s="2">
        <v>1445</v>
      </c>
      <c r="B1446" s="2">
        <v>2025</v>
      </c>
      <c r="C1446" s="1">
        <v>0</v>
      </c>
      <c r="D1446" s="37" t="str">
        <v>001J100000RTWrPIAX</v>
      </c>
      <c r="E1446" s="37" t="str">
        <v>TANU TRADERS</v>
      </c>
      <c r="F1446" s="37" t="str">
        <v>MADHYA PRADESH</v>
      </c>
      <c r="G1446" s="37" t="str">
        <v>INDORE</v>
      </c>
      <c r="H1446" s="37" t="str">
        <v>Indore</v>
      </c>
      <c r="I1446" s="37" t="str">
        <v>R. K. ENTERPRISES</v>
      </c>
      <c r="J1446" s="37" t="str">
        <v>Yogeshwar Richhariya</v>
      </c>
      <c r="K1446" s="37">
        <v>0</v>
      </c>
      <c r="L1446" s="37" t="str">
        <v>001J1000005ZfroIAC</v>
      </c>
      <c r="M1446" s="37" t="str">
        <v>Central</v>
      </c>
      <c r="N1446" s="2">
        <v>452006</v>
      </c>
      <c r="O1446" s="2" t="str">
        <v>23ANQPC1710L1Z8</v>
      </c>
      <c r="P1446" s="2">
        <v>7580896153</v>
      </c>
      <c r="Q1446" s="2" t="str">
        <v>Oct'25</v>
      </c>
      <c r="R1446" s="2">
        <v>2026</v>
      </c>
      <c r="S1446" s="1">
        <v>0</v>
      </c>
      <c r="T1446" s="2">
        <v>50</v>
      </c>
      <c r="U1446" s="12">
        <v>0</v>
      </c>
      <c r="V1446" s="1" t="str">
        <v>Minor</v>
      </c>
      <c r="W1446" s="72">
        <v>0</v>
      </c>
      <c r="X1446" s="72">
        <v>0</v>
      </c>
      <c r="Y1446" s="72">
        <v>0</v>
      </c>
      <c r="Z1446" s="72">
        <v>0</v>
      </c>
      <c r="AA1446" s="72">
        <v>0</v>
      </c>
      <c r="AB1446" s="72">
        <v>0</v>
      </c>
      <c r="AC1446" s="72">
        <v>0</v>
      </c>
      <c r="AD1446" s="72">
        <v>0</v>
      </c>
      <c r="AE1446" s="72">
        <v>0</v>
      </c>
      <c r="AF1446" s="72">
        <v>0</v>
      </c>
      <c r="AG1446" s="72">
        <v>0</v>
      </c>
      <c r="AH1446" s="72">
        <v>0</v>
      </c>
      <c r="AI1446" s="72">
        <v>0</v>
      </c>
      <c r="AJ1446" s="72">
        <v>0</v>
      </c>
      <c r="AK1446" s="72">
        <v>0</v>
      </c>
      <c r="AL1446" s="72">
        <v>0</v>
      </c>
      <c r="AM1446" s="72">
        <v>0</v>
      </c>
      <c r="AN1446" s="72">
        <v>0</v>
      </c>
      <c r="AO1446" s="72">
        <v>0</v>
      </c>
      <c r="AP1446" s="72">
        <v>0</v>
      </c>
      <c r="AQ1446" s="13">
        <v>0</v>
      </c>
      <c r="AR1446" s="13">
        <v>1.5</v>
      </c>
      <c r="AS1446" s="13">
        <v>0</v>
      </c>
      <c r="AT1446" s="13">
        <v>0</v>
      </c>
      <c r="AU1446" s="13">
        <v>0</v>
      </c>
      <c r="AV1446" s="13">
        <v>0</v>
      </c>
      <c r="AW1446" s="16">
        <f t="shared" si="406"/>
        <v>1.5</v>
      </c>
      <c r="AX1446" s="16">
        <v>3</v>
      </c>
      <c r="AY1446" s="10">
        <f t="shared" si="407"/>
        <v>4.5</v>
      </c>
      <c r="BA1446" s="10">
        <f t="shared" ref="BA1446:BA1449" si="423">AY1446</f>
        <v>4.5</v>
      </c>
      <c r="BB1446" s="10">
        <f t="shared" si="408"/>
        <v>3</v>
      </c>
      <c r="BC1446" s="10">
        <f t="shared" si="409"/>
        <v>0.75</v>
      </c>
      <c r="BD1446" s="10">
        <f t="shared" si="410"/>
        <v>4.5</v>
      </c>
      <c r="BE1446" s="10">
        <f t="shared" si="422"/>
        <v>-1.5</v>
      </c>
      <c r="BF1446" s="2" t="s">
        <v>119</v>
      </c>
      <c r="BG1446" s="10">
        <f t="shared" si="411"/>
        <v>0.1875</v>
      </c>
      <c r="BH1446" s="36" t="s">
        <v>118</v>
      </c>
      <c r="BI1446" s="39" t="str">
        <f t="shared" si="412"/>
        <v/>
      </c>
      <c r="BJ1446" s="39" t="str">
        <f t="shared" si="413"/>
        <v/>
      </c>
      <c r="BO1446" s="9">
        <f t="shared" si="415"/>
        <v>1.5</v>
      </c>
      <c r="BP1446" s="39" t="str">
        <f t="shared" si="416"/>
        <v/>
      </c>
      <c r="BQ1446" s="147"/>
      <c r="BR1446" s="9">
        <f t="shared" si="417"/>
        <v>0</v>
      </c>
      <c r="BS1446" s="9">
        <f t="shared" si="418"/>
        <v>0</v>
      </c>
      <c r="BT1446" s="9">
        <f t="shared" si="419"/>
        <v>0</v>
      </c>
      <c r="BU1446" s="9" t="str">
        <f>IFERROR(_xlfn.XLOOKUP(D1446,Sheet1!B:B,Sheet1!L:L),"")</f>
        <v/>
      </c>
      <c r="BV1446" s="9" t="e">
        <f>_xlfn.XLOOKUP(BU1446,Sheet1!S:S,Sheet1!T:T)</f>
        <v>#N/A</v>
      </c>
      <c r="BW1446" s="9" t="e">
        <f>_xlfn.XLOOKUP(D1446,Sheet1!B:B,Sheet1!M:M)</f>
        <v>#N/A</v>
      </c>
      <c r="BZ1446" s="108">
        <f t="shared" si="420"/>
        <v>3</v>
      </c>
      <c r="CB1446" s="12">
        <f>AW1446/AY1446</f>
        <v>0.33333333333333331</v>
      </c>
      <c r="CC1446" s="12">
        <f>AX1446/AY1446</f>
        <v>0.66666666666666663</v>
      </c>
      <c r="CG1446" s="1" t="str">
        <f>IF(BO1446&lt;80,"Below 80",
IF(BO1446&lt;=120,"80-120",
IF(BO1446&lt;=200,"&gt; 120-200",
IF(BO1446&lt;=300,"&gt;200-300",
IF(BO1446&lt;=500,"&gt;300-500",
"&gt;500")))))</f>
        <v>Below 80</v>
      </c>
      <c r="CH1446" s="1" t="str">
        <f>IFERROR(_xlfn.XLOOKUP(CG1446,Scenario!M:M,Scenario!N:N),"")</f>
        <v/>
      </c>
      <c r="CI1446" s="1" t="str">
        <f t="shared" si="421"/>
        <v>Yes</v>
      </c>
      <c r="CJ1446" s="75">
        <v>3</v>
      </c>
    </row>
    <row r="1447" spans="1:88" hidden="1">
      <c r="A1447" s="2">
        <v>1446</v>
      </c>
      <c r="B1447" s="2">
        <v>2025</v>
      </c>
      <c r="C1447" s="1">
        <v>0</v>
      </c>
      <c r="D1447" s="37" t="str">
        <v>001J1000006V8kAIAS</v>
      </c>
      <c r="E1447" s="37" t="str">
        <v>Kalyan Iron And Steel Private Limited Palda</v>
      </c>
      <c r="F1447" s="37" t="str">
        <v>MADHYA PRADESH</v>
      </c>
      <c r="G1447" s="37" t="str">
        <v>INDORE</v>
      </c>
      <c r="H1447" s="37" t="str">
        <v>Indore</v>
      </c>
      <c r="I1447" s="37" t="str">
        <v>R. K. ENTERPRISES</v>
      </c>
      <c r="J1447" s="37" t="str">
        <v>Yogeshwar Richhariya</v>
      </c>
      <c r="K1447" s="37">
        <v>0</v>
      </c>
      <c r="L1447" s="37" t="str">
        <v>001J1000005ZfroIAC</v>
      </c>
      <c r="M1447" s="37" t="str">
        <v>Central</v>
      </c>
      <c r="N1447" s="2">
        <v>452020</v>
      </c>
      <c r="O1447" s="2" t="str">
        <v>24AACCK8986G1Z7</v>
      </c>
      <c r="P1447" s="2">
        <v>9302000577</v>
      </c>
      <c r="Q1447" s="2" t="str">
        <v>Oct'25</v>
      </c>
      <c r="R1447" s="2">
        <v>2026</v>
      </c>
      <c r="S1447" s="1">
        <v>0</v>
      </c>
      <c r="T1447" s="2">
        <v>60</v>
      </c>
      <c r="U1447" s="12">
        <v>0</v>
      </c>
      <c r="V1447" s="1" t="str">
        <v>Challenger</v>
      </c>
      <c r="W1447" s="72">
        <v>0</v>
      </c>
      <c r="X1447" s="72">
        <v>0</v>
      </c>
      <c r="Y1447" s="72">
        <v>0</v>
      </c>
      <c r="Z1447" s="72">
        <v>0</v>
      </c>
      <c r="AA1447" s="72">
        <v>0</v>
      </c>
      <c r="AB1447" s="72">
        <v>0</v>
      </c>
      <c r="AC1447" s="72">
        <v>0</v>
      </c>
      <c r="AD1447" s="72">
        <v>0</v>
      </c>
      <c r="AE1447" s="72">
        <v>0</v>
      </c>
      <c r="AF1447" s="72">
        <v>0</v>
      </c>
      <c r="AG1447" s="72">
        <v>0</v>
      </c>
      <c r="AH1447" s="72">
        <v>0</v>
      </c>
      <c r="AI1447" s="72">
        <v>0</v>
      </c>
      <c r="AJ1447" s="72">
        <v>0</v>
      </c>
      <c r="AK1447" s="72">
        <v>0</v>
      </c>
      <c r="AL1447" s="72">
        <v>0</v>
      </c>
      <c r="AM1447" s="72">
        <v>0</v>
      </c>
      <c r="AN1447" s="72">
        <v>0</v>
      </c>
      <c r="AO1447" s="72">
        <v>0</v>
      </c>
      <c r="AP1447" s="72">
        <v>0</v>
      </c>
      <c r="AQ1447" s="13">
        <v>0</v>
      </c>
      <c r="AR1447" s="13">
        <v>2</v>
      </c>
      <c r="AS1447" s="13">
        <v>0</v>
      </c>
      <c r="AT1447" s="13">
        <v>0</v>
      </c>
      <c r="AU1447" s="13">
        <v>0</v>
      </c>
      <c r="AV1447" s="13">
        <v>0</v>
      </c>
      <c r="AW1447" s="16">
        <f t="shared" si="406"/>
        <v>2</v>
      </c>
      <c r="AX1447" s="16">
        <v>4</v>
      </c>
      <c r="AY1447" s="10">
        <f t="shared" si="407"/>
        <v>6</v>
      </c>
      <c r="BA1447" s="10">
        <v>50</v>
      </c>
      <c r="BB1447" s="10">
        <f t="shared" si="408"/>
        <v>48</v>
      </c>
      <c r="BC1447" s="10">
        <f t="shared" si="409"/>
        <v>12</v>
      </c>
      <c r="BD1447" s="10">
        <f t="shared" si="410"/>
        <v>6</v>
      </c>
      <c r="BE1447" s="10">
        <f t="shared" si="422"/>
        <v>-2</v>
      </c>
      <c r="BF1447" s="2" t="s">
        <v>119</v>
      </c>
      <c r="BG1447" s="10">
        <f t="shared" si="411"/>
        <v>0.25</v>
      </c>
      <c r="BH1447" s="36" t="s">
        <v>118</v>
      </c>
      <c r="BI1447" s="39" t="str">
        <f t="shared" si="412"/>
        <v/>
      </c>
      <c r="BJ1447" s="39" t="str">
        <f t="shared" si="413"/>
        <v/>
      </c>
      <c r="BO1447" s="9">
        <f t="shared" si="415"/>
        <v>2</v>
      </c>
      <c r="BP1447" s="39" t="str">
        <f t="shared" si="416"/>
        <v/>
      </c>
      <c r="BQ1447" s="147"/>
      <c r="BR1447" s="9">
        <f t="shared" si="417"/>
        <v>0</v>
      </c>
      <c r="BS1447" s="9">
        <f t="shared" si="418"/>
        <v>0</v>
      </c>
      <c r="BT1447" s="9">
        <f t="shared" si="419"/>
        <v>0</v>
      </c>
      <c r="BU1447" s="9" t="str">
        <f>IFERROR(_xlfn.XLOOKUP(D1447,Sheet1!B:B,Sheet1!L:L),"")</f>
        <v/>
      </c>
      <c r="BV1447" s="9" t="e">
        <f>_xlfn.XLOOKUP(BU1447,Sheet1!S:S,Sheet1!T:T)</f>
        <v>#N/A</v>
      </c>
      <c r="BW1447" s="9" t="e">
        <f>_xlfn.XLOOKUP(D1447,Sheet1!B:B,Sheet1!M:M)</f>
        <v>#N/A</v>
      </c>
      <c r="BZ1447" s="108">
        <f t="shared" si="420"/>
        <v>4</v>
      </c>
      <c r="CB1447" s="12">
        <f>AW1447/AY1447</f>
        <v>0.33333333333333331</v>
      </c>
      <c r="CC1447" s="12">
        <f>AX1447/AY1447</f>
        <v>0.66666666666666663</v>
      </c>
      <c r="CG1447" s="1" t="str">
        <f>IF(BO1447&lt;80,"Below 80",
IF(BO1447&lt;=120,"80-120",
IF(BO1447&lt;=200,"&gt; 120-200",
IF(BO1447&lt;=300,"&gt;200-300",
IF(BO1447&lt;=500,"&gt;300-500",
"&gt;500")))))</f>
        <v>Below 80</v>
      </c>
      <c r="CH1447" s="1" t="str">
        <f>IFERROR(_xlfn.XLOOKUP(CG1447,Scenario!M:M,Scenario!N:N),"")</f>
        <v/>
      </c>
      <c r="CI1447" s="1" t="str">
        <f t="shared" si="421"/>
        <v>Yes</v>
      </c>
      <c r="CJ1447" s="75">
        <v>4</v>
      </c>
    </row>
    <row r="1448" spans="1:88" hidden="1">
      <c r="A1448" s="2">
        <v>1447</v>
      </c>
      <c r="B1448" s="2">
        <v>2025</v>
      </c>
      <c r="C1448" s="1">
        <v>0</v>
      </c>
      <c r="D1448" s="37" t="str">
        <v>0015g00001YPzFLAA1</v>
      </c>
      <c r="E1448" s="37" t="str">
        <v>NEW SHUBHAM TRADERS</v>
      </c>
      <c r="F1448" s="37" t="str">
        <v>MADHYA PRADESH</v>
      </c>
      <c r="G1448" s="37" t="str">
        <v>INDORE</v>
      </c>
      <c r="H1448" s="37" t="str">
        <v>Indore</v>
      </c>
      <c r="I1448" s="37" t="str">
        <v>R. K. ENTERPRISES</v>
      </c>
      <c r="J1448" s="37" t="str">
        <v>Yogeshwar Richhariya</v>
      </c>
      <c r="K1448" s="37">
        <v>0</v>
      </c>
      <c r="L1448" s="37" t="str">
        <v>001J1000005ZfroIAC</v>
      </c>
      <c r="M1448" s="37" t="str">
        <v>Central</v>
      </c>
      <c r="N1448" s="2">
        <v>452010</v>
      </c>
      <c r="O1448" s="2" t="str">
        <v>23AEPPT7290G1ZZ</v>
      </c>
      <c r="P1448" s="2">
        <v>9302102045</v>
      </c>
      <c r="Q1448" s="2" t="str">
        <v>Oct'25</v>
      </c>
      <c r="R1448" s="2">
        <v>2026</v>
      </c>
      <c r="S1448" s="1">
        <v>0</v>
      </c>
      <c r="T1448" s="2">
        <v>20</v>
      </c>
      <c r="U1448" s="12">
        <v>0</v>
      </c>
      <c r="V1448" s="1" t="str">
        <v>Minor</v>
      </c>
      <c r="W1448" s="72">
        <v>0</v>
      </c>
      <c r="X1448" s="72">
        <v>0</v>
      </c>
      <c r="Y1448" s="72">
        <v>0</v>
      </c>
      <c r="Z1448" s="72">
        <v>0</v>
      </c>
      <c r="AA1448" s="72">
        <v>0</v>
      </c>
      <c r="AB1448" s="72">
        <v>0</v>
      </c>
      <c r="AC1448" s="72">
        <v>0</v>
      </c>
      <c r="AD1448" s="72">
        <v>0</v>
      </c>
      <c r="AE1448" s="72">
        <v>0</v>
      </c>
      <c r="AF1448" s="72">
        <v>0</v>
      </c>
      <c r="AG1448" s="72">
        <v>0</v>
      </c>
      <c r="AH1448" s="72">
        <v>0</v>
      </c>
      <c r="AI1448" s="72">
        <v>0</v>
      </c>
      <c r="AJ1448" s="72">
        <v>0</v>
      </c>
      <c r="AK1448" s="72">
        <v>0</v>
      </c>
      <c r="AL1448" s="72">
        <v>0</v>
      </c>
      <c r="AM1448" s="72">
        <v>0</v>
      </c>
      <c r="AN1448" s="72">
        <v>0</v>
      </c>
      <c r="AO1448" s="72">
        <v>0</v>
      </c>
      <c r="AP1448" s="72">
        <v>0</v>
      </c>
      <c r="AQ1448" s="13">
        <v>0</v>
      </c>
      <c r="AR1448" s="13">
        <v>2</v>
      </c>
      <c r="AS1448" s="13">
        <v>0</v>
      </c>
      <c r="AT1448" s="13">
        <v>0</v>
      </c>
      <c r="AU1448" s="13">
        <v>0</v>
      </c>
      <c r="AV1448" s="13">
        <v>0</v>
      </c>
      <c r="AW1448" s="16">
        <f t="shared" si="406"/>
        <v>2</v>
      </c>
      <c r="AX1448" s="16">
        <v>4</v>
      </c>
      <c r="AY1448" s="10">
        <f t="shared" si="407"/>
        <v>6</v>
      </c>
      <c r="BA1448" s="10">
        <v>6</v>
      </c>
      <c r="BB1448" s="10">
        <f t="shared" si="408"/>
        <v>4</v>
      </c>
      <c r="BC1448" s="10">
        <f t="shared" si="409"/>
        <v>1</v>
      </c>
      <c r="BD1448" s="10">
        <f t="shared" si="410"/>
        <v>6</v>
      </c>
      <c r="BE1448" s="10">
        <f t="shared" si="422"/>
        <v>-2</v>
      </c>
      <c r="BF1448" s="2" t="s">
        <v>119</v>
      </c>
      <c r="BG1448" s="10">
        <f t="shared" si="411"/>
        <v>0.25</v>
      </c>
      <c r="BH1448" s="36" t="s">
        <v>118</v>
      </c>
      <c r="BI1448" s="39" t="str">
        <f t="shared" si="412"/>
        <v/>
      </c>
      <c r="BJ1448" s="39" t="str">
        <f t="shared" si="413"/>
        <v/>
      </c>
      <c r="BO1448" s="9">
        <f t="shared" si="415"/>
        <v>2</v>
      </c>
      <c r="BP1448" s="39" t="str">
        <f t="shared" si="416"/>
        <v/>
      </c>
      <c r="BQ1448" s="147"/>
      <c r="BR1448" s="9">
        <f t="shared" si="417"/>
        <v>0</v>
      </c>
      <c r="BS1448" s="9">
        <f t="shared" si="418"/>
        <v>0</v>
      </c>
      <c r="BT1448" s="9">
        <f t="shared" si="419"/>
        <v>0</v>
      </c>
      <c r="BU1448" s="9" t="str">
        <f>IFERROR(_xlfn.XLOOKUP(D1448,Sheet1!B:B,Sheet1!L:L),"")</f>
        <v/>
      </c>
      <c r="BV1448" s="9" t="e">
        <f>_xlfn.XLOOKUP(BU1448,Sheet1!S:S,Sheet1!T:T)</f>
        <v>#N/A</v>
      </c>
      <c r="BW1448" s="9" t="e">
        <f>_xlfn.XLOOKUP(D1448,Sheet1!B:B,Sheet1!M:M)</f>
        <v>#N/A</v>
      </c>
      <c r="BZ1448" s="108">
        <f t="shared" si="420"/>
        <v>4</v>
      </c>
      <c r="CB1448" s="12">
        <f>AW1448/AY1448</f>
        <v>0.33333333333333331</v>
      </c>
      <c r="CC1448" s="12">
        <f>AX1448/AY1448</f>
        <v>0.66666666666666663</v>
      </c>
      <c r="CG1448" s="1" t="str">
        <f>IF(BO1448&lt;80,"Below 80",
IF(BO1448&lt;=120,"80-120",
IF(BO1448&lt;=200,"&gt; 120-200",
IF(BO1448&lt;=300,"&gt;200-300",
IF(BO1448&lt;=500,"&gt;300-500",
"&gt;500")))))</f>
        <v>Below 80</v>
      </c>
      <c r="CH1448" s="1" t="str">
        <f>IFERROR(_xlfn.XLOOKUP(CG1448,Scenario!M:M,Scenario!N:N),"")</f>
        <v/>
      </c>
      <c r="CI1448" s="1" t="str">
        <f t="shared" si="421"/>
        <v>Yes</v>
      </c>
      <c r="CJ1448" s="75">
        <v>4</v>
      </c>
    </row>
    <row r="1449" spans="1:88" hidden="1">
      <c r="A1449" s="2">
        <v>1448</v>
      </c>
      <c r="B1449" s="2">
        <v>2025</v>
      </c>
      <c r="C1449" s="1">
        <v>0</v>
      </c>
      <c r="D1449" s="37" t="str">
        <v>0015g00001Y4KxoAAF</v>
      </c>
      <c r="E1449" s="37" t="str">
        <v>Balaji Associates</v>
      </c>
      <c r="F1449" s="37" t="str">
        <v>MADHYA PRADESH</v>
      </c>
      <c r="G1449" s="37" t="str">
        <v>INDORE</v>
      </c>
      <c r="H1449" s="37" t="str">
        <v>Indore</v>
      </c>
      <c r="I1449" s="37" t="str">
        <v>R. K. ENTERPRISES</v>
      </c>
      <c r="J1449" s="37" t="str">
        <v>Yogeshwar Richhariya</v>
      </c>
      <c r="K1449" s="37">
        <v>0</v>
      </c>
      <c r="L1449" s="37" t="str">
        <v>001J1000005ZfroIAC</v>
      </c>
      <c r="M1449" s="37" t="str">
        <v>Central</v>
      </c>
      <c r="N1449" s="2">
        <v>452020</v>
      </c>
      <c r="O1449" s="2" t="str">
        <v>23ARGPG5682Z1XS</v>
      </c>
      <c r="P1449" s="2">
        <v>9575453333</v>
      </c>
      <c r="Q1449" s="2" t="str">
        <v>Oct'25</v>
      </c>
      <c r="R1449" s="2">
        <v>2026</v>
      </c>
      <c r="S1449" s="1">
        <v>0</v>
      </c>
      <c r="T1449" s="2">
        <v>20</v>
      </c>
      <c r="U1449" s="12">
        <v>0</v>
      </c>
      <c r="V1449" s="1" t="str">
        <v>Minor</v>
      </c>
      <c r="W1449" s="72">
        <v>0</v>
      </c>
      <c r="X1449" s="72">
        <v>0</v>
      </c>
      <c r="Y1449" s="72">
        <v>0</v>
      </c>
      <c r="Z1449" s="72">
        <v>0</v>
      </c>
      <c r="AA1449" s="72">
        <v>0</v>
      </c>
      <c r="AB1449" s="72">
        <v>0</v>
      </c>
      <c r="AC1449" s="72">
        <v>0</v>
      </c>
      <c r="AD1449" s="72">
        <v>0</v>
      </c>
      <c r="AE1449" s="72">
        <v>0</v>
      </c>
      <c r="AF1449" s="72">
        <v>0</v>
      </c>
      <c r="AG1449" s="72">
        <v>0</v>
      </c>
      <c r="AH1449" s="72">
        <v>0</v>
      </c>
      <c r="AI1449" s="72">
        <v>0</v>
      </c>
      <c r="AJ1449" s="72">
        <v>0</v>
      </c>
      <c r="AK1449" s="72">
        <v>0</v>
      </c>
      <c r="AL1449" s="72">
        <v>0</v>
      </c>
      <c r="AM1449" s="72">
        <v>0</v>
      </c>
      <c r="AN1449" s="72">
        <v>0</v>
      </c>
      <c r="AO1449" s="72">
        <v>0</v>
      </c>
      <c r="AP1449" s="72">
        <v>0</v>
      </c>
      <c r="AQ1449" s="13">
        <v>0</v>
      </c>
      <c r="AR1449" s="13">
        <v>2.5</v>
      </c>
      <c r="AS1449" s="13">
        <v>0</v>
      </c>
      <c r="AT1449" s="13">
        <v>0</v>
      </c>
      <c r="AU1449" s="13">
        <v>0</v>
      </c>
      <c r="AV1449" s="13">
        <v>0</v>
      </c>
      <c r="AW1449" s="16">
        <f t="shared" si="406"/>
        <v>2.5</v>
      </c>
      <c r="AX1449" s="16">
        <v>5</v>
      </c>
      <c r="AY1449" s="10">
        <f t="shared" si="407"/>
        <v>7.5</v>
      </c>
      <c r="BA1449" s="10">
        <f t="shared" si="423"/>
        <v>7.5</v>
      </c>
      <c r="BB1449" s="10">
        <f t="shared" si="408"/>
        <v>5</v>
      </c>
      <c r="BC1449" s="10">
        <f t="shared" si="409"/>
        <v>1.25</v>
      </c>
      <c r="BD1449" s="10">
        <f t="shared" si="410"/>
        <v>7.5</v>
      </c>
      <c r="BE1449" s="10">
        <f t="shared" si="422"/>
        <v>-2.5</v>
      </c>
      <c r="BF1449" s="2" t="s">
        <v>119</v>
      </c>
      <c r="BG1449" s="10">
        <f t="shared" si="411"/>
        <v>0.3125</v>
      </c>
      <c r="BH1449" s="36" t="s">
        <v>118</v>
      </c>
      <c r="BI1449" s="39" t="str">
        <f t="shared" si="412"/>
        <v/>
      </c>
      <c r="BJ1449" s="39" t="str">
        <f t="shared" si="413"/>
        <v/>
      </c>
      <c r="BO1449" s="9">
        <f t="shared" si="415"/>
        <v>2.5</v>
      </c>
      <c r="BP1449" s="39" t="str">
        <f t="shared" si="416"/>
        <v/>
      </c>
      <c r="BQ1449" s="147"/>
      <c r="BR1449" s="9">
        <f t="shared" si="417"/>
        <v>0</v>
      </c>
      <c r="BS1449" s="9">
        <f t="shared" si="418"/>
        <v>0</v>
      </c>
      <c r="BT1449" s="9">
        <f t="shared" si="419"/>
        <v>0</v>
      </c>
      <c r="BU1449" s="9" t="str">
        <f>IFERROR(_xlfn.XLOOKUP(D1449,Sheet1!B:B,Sheet1!L:L),"")</f>
        <v/>
      </c>
      <c r="BV1449" s="9" t="e">
        <f>_xlfn.XLOOKUP(BU1449,Sheet1!S:S,Sheet1!T:T)</f>
        <v>#N/A</v>
      </c>
      <c r="BW1449" s="9" t="e">
        <f>_xlfn.XLOOKUP(D1449,Sheet1!B:B,Sheet1!M:M)</f>
        <v>#N/A</v>
      </c>
      <c r="BZ1449" s="108">
        <f t="shared" si="420"/>
        <v>5</v>
      </c>
      <c r="CB1449" s="12">
        <f>AW1449/AY1449</f>
        <v>0.33333333333333331</v>
      </c>
      <c r="CC1449" s="12">
        <f>AX1449/AY1449</f>
        <v>0.66666666666666663</v>
      </c>
      <c r="CG1449" s="1" t="str">
        <f>IF(BO1449&lt;80,"Below 80",
IF(BO1449&lt;=120,"80-120",
IF(BO1449&lt;=200,"&gt; 120-200",
IF(BO1449&lt;=300,"&gt;200-300",
IF(BO1449&lt;=500,"&gt;300-500",
"&gt;500")))))</f>
        <v>Below 80</v>
      </c>
      <c r="CH1449" s="1" t="str">
        <f>IFERROR(_xlfn.XLOOKUP(CG1449,Scenario!M:M,Scenario!N:N),"")</f>
        <v/>
      </c>
      <c r="CI1449" s="1" t="str">
        <f t="shared" si="421"/>
        <v>Yes</v>
      </c>
      <c r="CJ1449" s="75">
        <v>5</v>
      </c>
    </row>
    <row r="1450" spans="1:88" hidden="1">
      <c r="A1450" s="2">
        <v>1449</v>
      </c>
      <c r="B1450" s="2">
        <v>2025</v>
      </c>
      <c r="C1450" s="1">
        <v>0</v>
      </c>
      <c r="D1450" s="37" t="str">
        <v>001fw00000AI7WkAAL</v>
      </c>
      <c r="E1450" s="37" t="str">
        <v>RAI KISHORI SUPPLIERS</v>
      </c>
      <c r="F1450" s="37" t="str">
        <v>WEST BENGAL</v>
      </c>
      <c r="G1450" s="37" t="str">
        <v>MALDAH</v>
      </c>
      <c r="H1450" s="37">
        <v>0</v>
      </c>
      <c r="I1450" s="37" t="str">
        <v>MAHESHWARI TRADERS</v>
      </c>
      <c r="J1450" s="37" t="str">
        <v>Partha Mondal</v>
      </c>
      <c r="K1450" s="37">
        <v>0</v>
      </c>
      <c r="L1450" s="37" t="str">
        <v>001J100000Vo7AiIAJ</v>
      </c>
      <c r="M1450" s="37" t="str">
        <v>East</v>
      </c>
      <c r="N1450" s="2">
        <v>732122</v>
      </c>
      <c r="O1450" s="2">
        <v>0</v>
      </c>
      <c r="P1450" s="2">
        <v>0</v>
      </c>
      <c r="Q1450" s="2" t="str">
        <v>Oct'25</v>
      </c>
      <c r="R1450" s="2">
        <v>2026</v>
      </c>
      <c r="S1450" s="1">
        <v>0</v>
      </c>
      <c r="T1450" s="2">
        <v>125</v>
      </c>
      <c r="U1450" s="12">
        <v>2.8293333333333334E-2</v>
      </c>
      <c r="V1450" s="1" t="str">
        <v>Challenger</v>
      </c>
      <c r="W1450" s="72">
        <v>0</v>
      </c>
      <c r="X1450" s="72">
        <v>0</v>
      </c>
      <c r="Y1450" s="72">
        <v>0</v>
      </c>
      <c r="Z1450" s="72">
        <v>0</v>
      </c>
      <c r="AA1450" s="72">
        <v>0</v>
      </c>
      <c r="AB1450" s="72">
        <v>0</v>
      </c>
      <c r="AC1450" s="72">
        <v>0</v>
      </c>
      <c r="AD1450" s="72">
        <v>0</v>
      </c>
      <c r="AE1450" s="72">
        <v>0</v>
      </c>
      <c r="AF1450" s="72">
        <v>0</v>
      </c>
      <c r="AG1450" s="72">
        <v>0</v>
      </c>
      <c r="AH1450" s="72">
        <v>0</v>
      </c>
      <c r="AI1450" s="72">
        <v>0</v>
      </c>
      <c r="AJ1450" s="72">
        <v>0</v>
      </c>
      <c r="AK1450" s="72">
        <v>0</v>
      </c>
      <c r="AL1450" s="72">
        <v>0</v>
      </c>
      <c r="AM1450" s="72">
        <v>0</v>
      </c>
      <c r="AN1450" s="72">
        <v>0</v>
      </c>
      <c r="AO1450" s="72">
        <v>0</v>
      </c>
      <c r="AP1450" s="72">
        <v>0</v>
      </c>
      <c r="AQ1450" s="13">
        <v>0</v>
      </c>
      <c r="AR1450" s="13">
        <v>6.11</v>
      </c>
      <c r="AS1450" s="13">
        <v>0</v>
      </c>
      <c r="AT1450" s="13">
        <v>10.61</v>
      </c>
      <c r="AU1450" s="13">
        <v>0</v>
      </c>
      <c r="AV1450" s="13">
        <v>0</v>
      </c>
      <c r="AW1450" s="16">
        <f t="shared" si="406"/>
        <v>16.72</v>
      </c>
      <c r="AX1450" s="16">
        <v>12.22</v>
      </c>
      <c r="AY1450" s="10">
        <f t="shared" si="407"/>
        <v>28.939999999999998</v>
      </c>
      <c r="BA1450" s="10">
        <v>35</v>
      </c>
      <c r="BB1450" s="10">
        <f t="shared" si="408"/>
        <v>18.28</v>
      </c>
      <c r="BC1450" s="10">
        <f t="shared" si="409"/>
        <v>4.57</v>
      </c>
      <c r="BD1450" s="10">
        <f t="shared" si="410"/>
        <v>28.939999999999998</v>
      </c>
      <c r="BE1450" s="10">
        <f t="shared" si="422"/>
        <v>-16.72</v>
      </c>
      <c r="BF1450" s="2" t="s">
        <v>119</v>
      </c>
      <c r="BG1450" s="10">
        <f t="shared" si="411"/>
        <v>0.76375000000000004</v>
      </c>
      <c r="BH1450" s="36" t="s">
        <v>118</v>
      </c>
      <c r="BI1450" s="39" t="str">
        <f t="shared" si="412"/>
        <v/>
      </c>
      <c r="BJ1450" s="39" t="str">
        <f t="shared" si="413"/>
        <v/>
      </c>
      <c r="BO1450" s="9">
        <f t="shared" si="415"/>
        <v>6.11</v>
      </c>
      <c r="BP1450" s="39" t="str">
        <f t="shared" si="416"/>
        <v/>
      </c>
      <c r="BQ1450" s="147"/>
      <c r="BR1450" s="9">
        <f t="shared" si="417"/>
        <v>0</v>
      </c>
      <c r="BS1450" s="9">
        <f t="shared" si="418"/>
        <v>0</v>
      </c>
      <c r="BT1450" s="9">
        <f t="shared" si="419"/>
        <v>0</v>
      </c>
      <c r="BU1450" s="9" t="str">
        <f>IFERROR(_xlfn.XLOOKUP(D1450,Sheet1!B:B,Sheet1!L:L),"")</f>
        <v/>
      </c>
      <c r="BV1450" s="9" t="e">
        <f>_xlfn.XLOOKUP(BU1450,Sheet1!S:S,Sheet1!T:T)</f>
        <v>#N/A</v>
      </c>
      <c r="BW1450" s="9" t="e">
        <f>_xlfn.XLOOKUP(D1450,Sheet1!B:B,Sheet1!M:M)</f>
        <v>#N/A</v>
      </c>
      <c r="BZ1450" s="108">
        <f t="shared" si="420"/>
        <v>12.219999999999999</v>
      </c>
      <c r="CB1450" s="12">
        <f>AW1450/AY1450</f>
        <v>0.57774706288873534</v>
      </c>
      <c r="CC1450" s="12">
        <f>AX1450/AY1450</f>
        <v>0.42225293711126471</v>
      </c>
      <c r="CG1450" s="1" t="str">
        <f>IF(BO1450&lt;80,"Below 80",
IF(BO1450&lt;=120,"80-120",
IF(BO1450&lt;=200,"&gt; 120-200",
IF(BO1450&lt;=300,"&gt;200-300",
IF(BO1450&lt;=500,"&gt;300-500",
"&gt;500")))))</f>
        <v>Below 80</v>
      </c>
      <c r="CH1450" s="1" t="str">
        <f>IFERROR(_xlfn.XLOOKUP(CG1450,Scenario!M:M,Scenario!N:N),"")</f>
        <v/>
      </c>
      <c r="CI1450" s="1" t="str">
        <f t="shared" si="421"/>
        <v>Yes</v>
      </c>
      <c r="CJ1450" s="75">
        <v>12.22</v>
      </c>
    </row>
    <row r="1451" spans="1:88" hidden="1">
      <c r="A1451" s="2">
        <v>1450</v>
      </c>
      <c r="B1451" s="2">
        <v>2025</v>
      </c>
      <c r="C1451" s="1">
        <v>0</v>
      </c>
      <c r="D1451" s="37" t="str">
        <v>001J100000VnRSYIA3</v>
      </c>
      <c r="E1451" s="37" t="str">
        <v>NATIONAL ENTERPRISE</v>
      </c>
      <c r="F1451" s="37" t="str">
        <v>WEST BENGAL</v>
      </c>
      <c r="G1451" s="37" t="str">
        <v>MALDAH</v>
      </c>
      <c r="H1451" s="37" t="str">
        <v>Kaliachak-1</v>
      </c>
      <c r="I1451" s="37" t="str">
        <v>MAHESHWARI TRADERS</v>
      </c>
      <c r="J1451" s="37" t="str">
        <v>Partha Mondal</v>
      </c>
      <c r="K1451" s="37">
        <v>0</v>
      </c>
      <c r="L1451" s="37" t="str">
        <v>001J100000Vo7AiIAJ</v>
      </c>
      <c r="M1451" s="37" t="str">
        <v>East</v>
      </c>
      <c r="N1451" s="2">
        <v>732201</v>
      </c>
      <c r="O1451" s="2" t="str">
        <v>19ADKPA9388E1Z7</v>
      </c>
      <c r="P1451" s="2">
        <v>9733483191</v>
      </c>
      <c r="Q1451" s="2" t="str">
        <v>Oct'25</v>
      </c>
      <c r="R1451" s="2">
        <v>2026</v>
      </c>
      <c r="S1451" s="1">
        <v>0</v>
      </c>
      <c r="T1451" s="2">
        <v>300</v>
      </c>
      <c r="U1451" s="12">
        <v>1.6155555555555555E-2</v>
      </c>
      <c r="V1451" s="1" t="str">
        <v>Alien</v>
      </c>
      <c r="W1451" s="72">
        <v>0</v>
      </c>
      <c r="X1451" s="72">
        <v>0</v>
      </c>
      <c r="Y1451" s="72">
        <v>0</v>
      </c>
      <c r="Z1451" s="72">
        <v>0</v>
      </c>
      <c r="AA1451" s="72">
        <v>0</v>
      </c>
      <c r="AB1451" s="72">
        <v>0</v>
      </c>
      <c r="AC1451" s="72">
        <v>0</v>
      </c>
      <c r="AD1451" s="72">
        <v>0</v>
      </c>
      <c r="AE1451" s="72">
        <v>0</v>
      </c>
      <c r="AF1451" s="72">
        <v>0</v>
      </c>
      <c r="AG1451" s="72">
        <v>0</v>
      </c>
      <c r="AH1451" s="72">
        <v>0</v>
      </c>
      <c r="AI1451" s="72">
        <v>0</v>
      </c>
      <c r="AJ1451" s="72">
        <v>0</v>
      </c>
      <c r="AK1451" s="72">
        <v>0</v>
      </c>
      <c r="AL1451" s="72">
        <v>0</v>
      </c>
      <c r="AM1451" s="72">
        <v>0</v>
      </c>
      <c r="AN1451" s="72">
        <v>0</v>
      </c>
      <c r="AO1451" s="72">
        <v>0</v>
      </c>
      <c r="AP1451" s="72">
        <v>0</v>
      </c>
      <c r="AQ1451" s="13">
        <v>0</v>
      </c>
      <c r="AR1451" s="13">
        <v>3.04</v>
      </c>
      <c r="AS1451" s="13">
        <v>0</v>
      </c>
      <c r="AT1451" s="13">
        <v>11.54</v>
      </c>
      <c r="AU1451" s="13">
        <v>0</v>
      </c>
      <c r="AV1451" s="13">
        <v>3</v>
      </c>
      <c r="AW1451" s="16">
        <f t="shared" si="406"/>
        <v>14.579999999999998</v>
      </c>
      <c r="AX1451" s="16">
        <v>6.08</v>
      </c>
      <c r="AY1451" s="10">
        <f t="shared" si="407"/>
        <v>20.659999999999997</v>
      </c>
      <c r="BA1451" s="10">
        <v>55</v>
      </c>
      <c r="BB1451" s="10">
        <f t="shared" si="408"/>
        <v>40.42</v>
      </c>
      <c r="BC1451" s="10">
        <f t="shared" si="409"/>
        <v>10.105</v>
      </c>
      <c r="BD1451" s="10">
        <f t="shared" si="410"/>
        <v>20.659999999999997</v>
      </c>
      <c r="BE1451" s="10">
        <f t="shared" si="422"/>
        <v>-14.579999999999998</v>
      </c>
      <c r="BF1451" s="2" t="s">
        <v>119</v>
      </c>
      <c r="BG1451" s="10">
        <f t="shared" si="411"/>
        <v>0.38</v>
      </c>
      <c r="BH1451" s="36" t="s">
        <v>118</v>
      </c>
      <c r="BI1451" s="39" t="str">
        <f t="shared" si="412"/>
        <v/>
      </c>
      <c r="BJ1451" s="39" t="str">
        <f t="shared" si="413"/>
        <v/>
      </c>
      <c r="BO1451" s="9">
        <f t="shared" si="415"/>
        <v>3.04</v>
      </c>
      <c r="BP1451" s="39" t="str">
        <f t="shared" si="416"/>
        <v/>
      </c>
      <c r="BQ1451" s="147"/>
      <c r="BR1451" s="9">
        <f t="shared" si="417"/>
        <v>0</v>
      </c>
      <c r="BS1451" s="9">
        <f t="shared" si="418"/>
        <v>0</v>
      </c>
      <c r="BT1451" s="9">
        <f t="shared" si="419"/>
        <v>0</v>
      </c>
      <c r="BU1451" s="9" t="str">
        <f>IFERROR(_xlfn.XLOOKUP(D1451,Sheet1!B:B,Sheet1!L:L),"")</f>
        <v/>
      </c>
      <c r="BV1451" s="9" t="e">
        <f>_xlfn.XLOOKUP(BU1451,Sheet1!S:S,Sheet1!T:T)</f>
        <v>#N/A</v>
      </c>
      <c r="BW1451" s="9" t="e">
        <f>_xlfn.XLOOKUP(D1451,Sheet1!B:B,Sheet1!M:M)</f>
        <v>#N/A</v>
      </c>
      <c r="BZ1451" s="108">
        <f t="shared" si="420"/>
        <v>6.0799999999999983</v>
      </c>
      <c r="CB1451" s="12">
        <f>AW1451/AY1451</f>
        <v>0.70571151984511138</v>
      </c>
      <c r="CC1451" s="12">
        <f>AX1451/AY1451</f>
        <v>0.29428848015488873</v>
      </c>
      <c r="CG1451" s="1" t="str">
        <f>IF(BO1451&lt;80,"Below 80",
IF(BO1451&lt;=120,"80-120",
IF(BO1451&lt;=200,"&gt; 120-200",
IF(BO1451&lt;=300,"&gt;200-300",
IF(BO1451&lt;=500,"&gt;300-500",
"&gt;500")))))</f>
        <v>Below 80</v>
      </c>
      <c r="CH1451" s="1" t="str">
        <f>IFERROR(_xlfn.XLOOKUP(CG1451,Scenario!M:M,Scenario!N:N),"")</f>
        <v/>
      </c>
      <c r="CI1451" s="1" t="str">
        <f t="shared" si="421"/>
        <v>Yes</v>
      </c>
      <c r="CJ1451" s="75">
        <v>6.08</v>
      </c>
    </row>
    <row r="1452" spans="1:88" hidden="1">
      <c r="A1452" s="2">
        <v>1451</v>
      </c>
      <c r="B1452" s="2">
        <v>2025</v>
      </c>
      <c r="C1452" s="1">
        <v>0</v>
      </c>
      <c r="D1452" s="37" t="str">
        <v>001fw00000AeFnOAAV</v>
      </c>
      <c r="E1452" s="37" t="str">
        <v>M/S VISAL CEMENT</v>
      </c>
      <c r="F1452" s="37" t="str">
        <v>UTTAR PRADESH</v>
      </c>
      <c r="G1452" s="37" t="str">
        <v>MAU</v>
      </c>
      <c r="H1452" s="37">
        <v>0</v>
      </c>
      <c r="I1452" s="37" t="str">
        <v>GOBINDGARH IRON LLP</v>
      </c>
      <c r="J1452" s="37" t="str">
        <v>Mohd Ansari</v>
      </c>
      <c r="K1452" s="37">
        <v>0</v>
      </c>
      <c r="L1452" s="37" t="str">
        <v>C12817</v>
      </c>
      <c r="M1452" s="37" t="str">
        <v>North</v>
      </c>
      <c r="N1452" s="2">
        <v>275304</v>
      </c>
      <c r="O1452" s="2" t="str">
        <v>09AMEPA4652N2ZU</v>
      </c>
      <c r="P1452" s="2">
        <v>9889944221</v>
      </c>
      <c r="Q1452" s="2" t="str">
        <v>Oct'25</v>
      </c>
      <c r="R1452" s="2">
        <v>2026</v>
      </c>
      <c r="S1452" s="1">
        <v>0</v>
      </c>
      <c r="T1452" s="2">
        <v>15</v>
      </c>
      <c r="U1452" s="12">
        <v>0</v>
      </c>
      <c r="V1452" s="1" t="str">
        <v>Minor</v>
      </c>
      <c r="W1452" s="72">
        <v>0</v>
      </c>
      <c r="X1452" s="72">
        <v>0</v>
      </c>
      <c r="Y1452" s="72">
        <v>0</v>
      </c>
      <c r="Z1452" s="72">
        <v>0</v>
      </c>
      <c r="AA1452" s="72">
        <v>0</v>
      </c>
      <c r="AB1452" s="72">
        <v>0</v>
      </c>
      <c r="AC1452" s="72">
        <v>0</v>
      </c>
      <c r="AD1452" s="72">
        <v>0</v>
      </c>
      <c r="AE1452" s="72">
        <v>0</v>
      </c>
      <c r="AF1452" s="72">
        <v>0</v>
      </c>
      <c r="AG1452" s="72">
        <v>0</v>
      </c>
      <c r="AH1452" s="72">
        <v>0</v>
      </c>
      <c r="AI1452" s="72">
        <v>0</v>
      </c>
      <c r="AJ1452" s="72">
        <v>0</v>
      </c>
      <c r="AK1452" s="72">
        <v>0</v>
      </c>
      <c r="AL1452" s="72">
        <v>0</v>
      </c>
      <c r="AM1452" s="72">
        <v>0</v>
      </c>
      <c r="AN1452" s="72">
        <v>0</v>
      </c>
      <c r="AO1452" s="72">
        <v>0</v>
      </c>
      <c r="AP1452" s="72">
        <v>0</v>
      </c>
      <c r="AQ1452" s="13">
        <v>0</v>
      </c>
      <c r="AR1452" s="13">
        <v>9</v>
      </c>
      <c r="AS1452" s="13">
        <v>0</v>
      </c>
      <c r="AT1452" s="13">
        <v>0</v>
      </c>
      <c r="AU1452" s="13">
        <v>0</v>
      </c>
      <c r="AV1452" s="13">
        <v>0</v>
      </c>
      <c r="AW1452" s="16">
        <f t="shared" si="406"/>
        <v>9</v>
      </c>
      <c r="AX1452" s="16">
        <v>18</v>
      </c>
      <c r="AY1452" s="10">
        <f t="shared" si="407"/>
        <v>27</v>
      </c>
      <c r="BA1452" s="14">
        <v>27</v>
      </c>
      <c r="BB1452" s="10">
        <f t="shared" si="408"/>
        <v>18</v>
      </c>
      <c r="BC1452" s="10">
        <f t="shared" si="409"/>
        <v>4.5</v>
      </c>
      <c r="BD1452" s="10">
        <f t="shared" si="410"/>
        <v>27</v>
      </c>
      <c r="BE1452" s="10">
        <f t="shared" si="422"/>
        <v>-9</v>
      </c>
      <c r="BF1452" s="2" t="s">
        <v>119</v>
      </c>
      <c r="BG1452" s="10">
        <f t="shared" si="411"/>
        <v>1.125</v>
      </c>
      <c r="BH1452" s="36" t="s">
        <v>118</v>
      </c>
      <c r="BI1452" s="39" t="str">
        <f t="shared" si="412"/>
        <v/>
      </c>
      <c r="BJ1452" s="39" t="str">
        <f t="shared" si="413"/>
        <v/>
      </c>
      <c r="BO1452" s="9">
        <f t="shared" si="415"/>
        <v>9</v>
      </c>
      <c r="BP1452" s="39" t="str">
        <f t="shared" si="416"/>
        <v/>
      </c>
      <c r="BQ1452" s="147"/>
      <c r="BR1452" s="9">
        <f t="shared" si="417"/>
        <v>0</v>
      </c>
      <c r="BS1452" s="9">
        <f t="shared" si="418"/>
        <v>0</v>
      </c>
      <c r="BT1452" s="9">
        <f t="shared" si="419"/>
        <v>0</v>
      </c>
      <c r="BU1452" s="9" t="str">
        <f>IFERROR(_xlfn.XLOOKUP(D1452,Sheet1!B:B,Sheet1!L:L),"")</f>
        <v/>
      </c>
      <c r="BV1452" s="9" t="e">
        <f>_xlfn.XLOOKUP(BU1452,Sheet1!S:S,Sheet1!T:T)</f>
        <v>#N/A</v>
      </c>
      <c r="BW1452" s="9" t="e">
        <f>_xlfn.XLOOKUP(D1452,Sheet1!B:B,Sheet1!M:M)</f>
        <v>#N/A</v>
      </c>
      <c r="BZ1452" s="108">
        <f t="shared" si="420"/>
        <v>18</v>
      </c>
      <c r="CB1452" s="12">
        <f>AW1452/AY1452</f>
        <v>0.33333333333333331</v>
      </c>
      <c r="CC1452" s="12">
        <f>AX1452/AY1452</f>
        <v>0.66666666666666663</v>
      </c>
      <c r="CG1452" s="1" t="str">
        <f>IF(BO1452&lt;80,"Below 80",
IF(BO1452&lt;=120,"80-120",
IF(BO1452&lt;=200,"&gt; 120-200",
IF(BO1452&lt;=300,"&gt;200-300",
IF(BO1452&lt;=500,"&gt;300-500",
"&gt;500")))))</f>
        <v>Below 80</v>
      </c>
      <c r="CH1452" s="1" t="str">
        <f>IFERROR(_xlfn.XLOOKUP(CG1452,Scenario!M:M,Scenario!N:N),"")</f>
        <v/>
      </c>
      <c r="CI1452" s="1" t="str">
        <f t="shared" si="421"/>
        <v>Yes</v>
      </c>
      <c r="CJ1452" s="75">
        <v>18</v>
      </c>
    </row>
    <row r="1453" spans="1:88" hidden="1">
      <c r="A1453" s="2">
        <v>1452</v>
      </c>
      <c r="B1453" s="2">
        <v>2025</v>
      </c>
      <c r="C1453" s="1">
        <v>0</v>
      </c>
      <c r="D1453" s="37" t="str">
        <v>001fw000009kHlSAAU</v>
      </c>
      <c r="E1453" s="37" t="str">
        <v>M/S M.K.ENTERPRISES</v>
      </c>
      <c r="F1453" s="37" t="str">
        <v>UTTAR PRADESH</v>
      </c>
      <c r="G1453" s="37" t="str">
        <v>DEORIA</v>
      </c>
      <c r="H1453" s="37">
        <v>0</v>
      </c>
      <c r="I1453" s="37" t="str">
        <v>GOBINDGARH IRON LLP</v>
      </c>
      <c r="J1453" s="37" t="str">
        <v>Mohd Ansari</v>
      </c>
      <c r="K1453" s="37">
        <v>0</v>
      </c>
      <c r="L1453" s="37" t="str">
        <v>C12817</v>
      </c>
      <c r="M1453" s="37" t="str">
        <v>North</v>
      </c>
      <c r="N1453" s="2">
        <v>274204</v>
      </c>
      <c r="O1453" s="2" t="str">
        <v>09BYPPS1491D1ZZ</v>
      </c>
      <c r="P1453" s="2">
        <v>9793417762</v>
      </c>
      <c r="Q1453" s="2" t="str">
        <v>Oct'25</v>
      </c>
      <c r="R1453" s="2">
        <v>2026</v>
      </c>
      <c r="S1453" s="1">
        <v>0</v>
      </c>
      <c r="T1453" s="2">
        <v>10</v>
      </c>
      <c r="U1453" s="12">
        <v>0.5</v>
      </c>
      <c r="V1453" s="1" t="str">
        <v>Friendly</v>
      </c>
      <c r="W1453" s="72">
        <v>0</v>
      </c>
      <c r="X1453" s="72">
        <v>0</v>
      </c>
      <c r="Y1453" s="72">
        <v>0</v>
      </c>
      <c r="Z1453" s="72">
        <v>0</v>
      </c>
      <c r="AA1453" s="72">
        <v>0</v>
      </c>
      <c r="AB1453" s="72">
        <v>0</v>
      </c>
      <c r="AC1453" s="72">
        <v>0</v>
      </c>
      <c r="AD1453" s="72">
        <v>0</v>
      </c>
      <c r="AE1453" s="72">
        <v>0</v>
      </c>
      <c r="AF1453" s="72">
        <v>0</v>
      </c>
      <c r="AG1453" s="72">
        <v>0</v>
      </c>
      <c r="AH1453" s="72">
        <v>0</v>
      </c>
      <c r="AI1453" s="72">
        <v>0</v>
      </c>
      <c r="AJ1453" s="72">
        <v>0</v>
      </c>
      <c r="AK1453" s="72">
        <v>0</v>
      </c>
      <c r="AL1453" s="72">
        <v>0</v>
      </c>
      <c r="AM1453" s="72">
        <v>0</v>
      </c>
      <c r="AN1453" s="72">
        <v>0</v>
      </c>
      <c r="AO1453" s="72">
        <v>0</v>
      </c>
      <c r="AP1453" s="72">
        <v>0</v>
      </c>
      <c r="AQ1453" s="13">
        <v>0</v>
      </c>
      <c r="AR1453" s="13">
        <v>5</v>
      </c>
      <c r="AS1453" s="13">
        <v>0</v>
      </c>
      <c r="AT1453" s="13">
        <v>0</v>
      </c>
      <c r="AU1453" s="13">
        <v>15</v>
      </c>
      <c r="AV1453" s="13">
        <v>0</v>
      </c>
      <c r="AW1453" s="16">
        <f t="shared" si="406"/>
        <v>20</v>
      </c>
      <c r="AX1453" s="16">
        <v>10</v>
      </c>
      <c r="AY1453" s="10">
        <f t="shared" si="407"/>
        <v>30</v>
      </c>
      <c r="BA1453" s="14">
        <v>15</v>
      </c>
      <c r="BB1453" s="10">
        <f t="shared" si="408"/>
        <v>-5</v>
      </c>
      <c r="BC1453" s="10">
        <f t="shared" si="409"/>
        <v>-1.25</v>
      </c>
      <c r="BD1453" s="10">
        <f t="shared" si="410"/>
        <v>30</v>
      </c>
      <c r="BE1453" s="10">
        <f t="shared" si="422"/>
        <v>-20</v>
      </c>
      <c r="BF1453" s="2" t="s">
        <v>119</v>
      </c>
      <c r="BG1453" s="10">
        <f t="shared" si="411"/>
        <v>0.625</v>
      </c>
      <c r="BH1453" s="36" t="s">
        <v>118</v>
      </c>
      <c r="BI1453" s="39" t="str">
        <f t="shared" si="412"/>
        <v/>
      </c>
      <c r="BJ1453" s="39" t="str">
        <f t="shared" si="413"/>
        <v/>
      </c>
      <c r="BO1453" s="9">
        <f t="shared" si="415"/>
        <v>5</v>
      </c>
      <c r="BP1453" s="39" t="str">
        <f t="shared" si="416"/>
        <v/>
      </c>
      <c r="BQ1453" s="147"/>
      <c r="BR1453" s="9">
        <f t="shared" si="417"/>
        <v>0</v>
      </c>
      <c r="BS1453" s="9">
        <f t="shared" si="418"/>
        <v>0</v>
      </c>
      <c r="BT1453" s="9">
        <f t="shared" si="419"/>
        <v>0</v>
      </c>
      <c r="BU1453" s="9" t="str">
        <f>IFERROR(_xlfn.XLOOKUP(D1453,Sheet1!B:B,Sheet1!L:L),"")</f>
        <v/>
      </c>
      <c r="BV1453" s="9" t="e">
        <f>_xlfn.XLOOKUP(BU1453,Sheet1!S:S,Sheet1!T:T)</f>
        <v>#N/A</v>
      </c>
      <c r="BW1453" s="9" t="e">
        <f>_xlfn.XLOOKUP(D1453,Sheet1!B:B,Sheet1!M:M)</f>
        <v>#N/A</v>
      </c>
      <c r="BZ1453" s="108">
        <f t="shared" si="420"/>
        <v>10</v>
      </c>
      <c r="CB1453" s="12">
        <f>AW1453/AY1453</f>
        <v>0.66666666666666663</v>
      </c>
      <c r="CC1453" s="12">
        <f>AX1453/AY1453</f>
        <v>0.33333333333333331</v>
      </c>
      <c r="CG1453" s="1" t="str">
        <f>IF(BO1453&lt;80,"Below 80",
IF(BO1453&lt;=120,"80-120",
IF(BO1453&lt;=200,"&gt; 120-200",
IF(BO1453&lt;=300,"&gt;200-300",
IF(BO1453&lt;=500,"&gt;300-500",
"&gt;500")))))</f>
        <v>Below 80</v>
      </c>
      <c r="CH1453" s="1" t="str">
        <f>IFERROR(_xlfn.XLOOKUP(CG1453,Scenario!M:M,Scenario!N:N),"")</f>
        <v/>
      </c>
      <c r="CI1453" s="1" t="str">
        <f t="shared" si="421"/>
        <v>Yes</v>
      </c>
      <c r="CJ1453" s="75">
        <v>10</v>
      </c>
    </row>
    <row r="1454" spans="1:88" hidden="1">
      <c r="A1454" s="2">
        <v>1453</v>
      </c>
      <c r="B1454" s="2">
        <v>2025</v>
      </c>
      <c r="C1454" s="1">
        <v>0</v>
      </c>
      <c r="D1454" s="37" t="str">
        <v>001fw00000AGZvPAAX</v>
      </c>
      <c r="E1454" s="37" t="str">
        <v>PAB INFRA SERVICES</v>
      </c>
      <c r="F1454" s="37" t="str">
        <v>HARYANA</v>
      </c>
      <c r="G1454" s="37" t="str">
        <v>FARIDABAD</v>
      </c>
      <c r="H1454" s="37">
        <v>0</v>
      </c>
      <c r="I1454" s="37" t="str">
        <v>NIKUNJ UDYOG</v>
      </c>
      <c r="J1454" s="37" t="str">
        <v>Rahul Chauhan</v>
      </c>
      <c r="K1454" s="37">
        <v>0</v>
      </c>
      <c r="L1454" s="37" t="str">
        <v>C12828</v>
      </c>
      <c r="M1454" s="37" t="str">
        <v>North</v>
      </c>
      <c r="N1454" s="2">
        <v>121001</v>
      </c>
      <c r="O1454" s="2" t="str">
        <v>06AIAPG6567C1ZK</v>
      </c>
      <c r="P1454" s="2">
        <v>9810998598</v>
      </c>
      <c r="Q1454" s="2" t="str">
        <v>Oct'25</v>
      </c>
      <c r="R1454" s="2">
        <v>2026</v>
      </c>
      <c r="S1454" s="1">
        <v>0</v>
      </c>
      <c r="T1454" s="2">
        <v>40</v>
      </c>
      <c r="U1454" s="12">
        <v>9.6666666666666665E-2</v>
      </c>
      <c r="V1454" s="1" t="str">
        <v>Minor</v>
      </c>
      <c r="W1454" s="72">
        <v>0</v>
      </c>
      <c r="X1454" s="72">
        <v>0</v>
      </c>
      <c r="Y1454" s="72">
        <v>0</v>
      </c>
      <c r="Z1454" s="72">
        <v>0</v>
      </c>
      <c r="AA1454" s="72">
        <v>0</v>
      </c>
      <c r="AB1454" s="72">
        <v>0</v>
      </c>
      <c r="AC1454" s="72">
        <v>0</v>
      </c>
      <c r="AD1454" s="72">
        <v>0</v>
      </c>
      <c r="AE1454" s="72">
        <v>0</v>
      </c>
      <c r="AF1454" s="72">
        <v>0</v>
      </c>
      <c r="AG1454" s="72">
        <v>0</v>
      </c>
      <c r="AH1454" s="72">
        <v>0</v>
      </c>
      <c r="AI1454" s="72">
        <v>0</v>
      </c>
      <c r="AJ1454" s="72">
        <v>0</v>
      </c>
      <c r="AK1454" s="72">
        <v>0</v>
      </c>
      <c r="AL1454" s="72">
        <v>0</v>
      </c>
      <c r="AM1454" s="72">
        <v>0</v>
      </c>
      <c r="AN1454" s="72">
        <v>0</v>
      </c>
      <c r="AO1454" s="72">
        <v>0</v>
      </c>
      <c r="AP1454" s="72">
        <v>0</v>
      </c>
      <c r="AQ1454" s="13">
        <v>0</v>
      </c>
      <c r="AR1454" s="13">
        <v>4.51</v>
      </c>
      <c r="AS1454" s="13">
        <v>4.78</v>
      </c>
      <c r="AT1454" s="13">
        <v>4</v>
      </c>
      <c r="AU1454" s="13">
        <v>3</v>
      </c>
      <c r="AV1454" s="13">
        <v>4.5999999999999996</v>
      </c>
      <c r="AW1454" s="16">
        <f t="shared" si="406"/>
        <v>16.29</v>
      </c>
      <c r="AX1454" s="16">
        <v>9.02</v>
      </c>
      <c r="AY1454" s="10">
        <f t="shared" si="407"/>
        <v>25.31</v>
      </c>
      <c r="BA1454" s="10">
        <v>30</v>
      </c>
      <c r="BB1454" s="10">
        <f t="shared" si="408"/>
        <v>13.71</v>
      </c>
      <c r="BC1454" s="10">
        <f t="shared" si="409"/>
        <v>3.4275000000000002</v>
      </c>
      <c r="BD1454" s="10">
        <f t="shared" si="410"/>
        <v>25.31</v>
      </c>
      <c r="BE1454" s="10">
        <f t="shared" si="422"/>
        <v>-16.29</v>
      </c>
      <c r="BF1454" s="2" t="s">
        <v>119</v>
      </c>
      <c r="BG1454" s="10">
        <f t="shared" si="411"/>
        <v>1.1612499999999999</v>
      </c>
      <c r="BH1454" s="36" t="s">
        <v>118</v>
      </c>
      <c r="BI1454" s="39" t="str">
        <f t="shared" si="412"/>
        <v/>
      </c>
      <c r="BJ1454" s="39" t="str">
        <f t="shared" si="413"/>
        <v/>
      </c>
      <c r="BO1454" s="9">
        <f t="shared" si="415"/>
        <v>9.2899999999999991</v>
      </c>
      <c r="BP1454" s="39" t="str">
        <f t="shared" si="416"/>
        <v/>
      </c>
      <c r="BQ1454" s="147"/>
      <c r="BR1454" s="9">
        <f t="shared" si="417"/>
        <v>0</v>
      </c>
      <c r="BS1454" s="9">
        <f t="shared" si="418"/>
        <v>0</v>
      </c>
      <c r="BT1454" s="9">
        <f t="shared" si="419"/>
        <v>0</v>
      </c>
      <c r="BU1454" s="9" t="str">
        <f>IFERROR(_xlfn.XLOOKUP(D1454,Sheet1!B:B,Sheet1!L:L),"")</f>
        <v/>
      </c>
      <c r="BV1454" s="9" t="e">
        <f>_xlfn.XLOOKUP(BU1454,Sheet1!S:S,Sheet1!T:T)</f>
        <v>#N/A</v>
      </c>
      <c r="BW1454" s="9" t="e">
        <f>_xlfn.XLOOKUP(D1454,Sheet1!B:B,Sheet1!M:M)</f>
        <v>#N/A</v>
      </c>
      <c r="BZ1454" s="108">
        <f t="shared" si="420"/>
        <v>9.02</v>
      </c>
      <c r="CB1454" s="12">
        <f>AW1454/AY1454</f>
        <v>0.64361912287633349</v>
      </c>
      <c r="CC1454" s="12">
        <f>AX1454/AY1454</f>
        <v>0.35638087712366656</v>
      </c>
      <c r="CG1454" s="1" t="str">
        <f>IF(BO1454&lt;80,"Below 80",
IF(BO1454&lt;=120,"80-120",
IF(BO1454&lt;=200,"&gt; 120-200",
IF(BO1454&lt;=300,"&gt;200-300",
IF(BO1454&lt;=500,"&gt;300-500",
"&gt;500")))))</f>
        <v>Below 80</v>
      </c>
      <c r="CH1454" s="1" t="str">
        <f>IFERROR(_xlfn.XLOOKUP(CG1454,Scenario!M:M,Scenario!N:N),"")</f>
        <v/>
      </c>
      <c r="CI1454" s="1" t="str">
        <f t="shared" si="421"/>
        <v>Yes</v>
      </c>
      <c r="CJ1454" s="75">
        <v>4.2399999999999993</v>
      </c>
    </row>
    <row r="1455" spans="1:88" hidden="1">
      <c r="A1455" s="2">
        <v>1454</v>
      </c>
      <c r="B1455" s="2">
        <v>2025</v>
      </c>
      <c r="C1455" s="1">
        <v>0</v>
      </c>
      <c r="D1455" s="37" t="str">
        <v>0015g00001dIUwsAAG</v>
      </c>
      <c r="E1455" s="37" t="str">
        <v>Ramji Das Manohar Lal</v>
      </c>
      <c r="F1455" s="37" t="str">
        <v>DELHI</v>
      </c>
      <c r="G1455" s="37" t="str">
        <v>SHAHDARA</v>
      </c>
      <c r="H1455" s="37">
        <v>0</v>
      </c>
      <c r="I1455" s="37" t="str">
        <v>MAHENDRA STEELS</v>
      </c>
      <c r="J1455" s="37" t="str">
        <v>Aashish Goyal</v>
      </c>
      <c r="K1455" s="37">
        <v>0</v>
      </c>
      <c r="L1455" s="37" t="str">
        <v>C12832</v>
      </c>
      <c r="M1455" s="37" t="str">
        <v>North</v>
      </c>
      <c r="N1455" s="2">
        <v>110032</v>
      </c>
      <c r="O1455" s="2" t="str">
        <v>07ABGR6187C1Z1</v>
      </c>
      <c r="P1455" s="2">
        <v>9811036263</v>
      </c>
      <c r="Q1455" s="2" t="str">
        <v>Oct'25</v>
      </c>
      <c r="R1455" s="2">
        <v>2026</v>
      </c>
      <c r="S1455" s="1">
        <v>0</v>
      </c>
      <c r="T1455" s="2" t="str">
        <v/>
      </c>
      <c r="U1455" s="12">
        <v>0</v>
      </c>
      <c r="V1455" s="1" t="str">
        <v>Potential Not updated</v>
      </c>
      <c r="W1455" s="72">
        <v>0</v>
      </c>
      <c r="X1455" s="72">
        <v>0</v>
      </c>
      <c r="Y1455" s="72">
        <v>0</v>
      </c>
      <c r="Z1455" s="72">
        <v>0</v>
      </c>
      <c r="AA1455" s="72">
        <v>0</v>
      </c>
      <c r="AB1455" s="72">
        <v>0</v>
      </c>
      <c r="AC1455" s="72">
        <v>0</v>
      </c>
      <c r="AD1455" s="72">
        <v>0</v>
      </c>
      <c r="AE1455" s="72">
        <v>0</v>
      </c>
      <c r="AF1455" s="72">
        <v>0</v>
      </c>
      <c r="AG1455" s="72">
        <v>0</v>
      </c>
      <c r="AH1455" s="72">
        <v>0</v>
      </c>
      <c r="AI1455" s="72">
        <v>0</v>
      </c>
      <c r="AJ1455" s="72">
        <v>0</v>
      </c>
      <c r="AK1455" s="72">
        <v>0</v>
      </c>
      <c r="AL1455" s="72">
        <v>0</v>
      </c>
      <c r="AM1455" s="72">
        <v>0</v>
      </c>
      <c r="AN1455" s="72">
        <v>0</v>
      </c>
      <c r="AO1455" s="72">
        <v>0</v>
      </c>
      <c r="AP1455" s="72">
        <v>0</v>
      </c>
      <c r="AQ1455" s="13">
        <v>0</v>
      </c>
      <c r="AR1455" s="13">
        <v>3</v>
      </c>
      <c r="AS1455" s="13">
        <v>0</v>
      </c>
      <c r="AT1455" s="13">
        <v>2</v>
      </c>
      <c r="AU1455" s="13">
        <v>3</v>
      </c>
      <c r="AV1455" s="13">
        <v>0</v>
      </c>
      <c r="AW1455" s="16">
        <f t="shared" si="406"/>
        <v>8</v>
      </c>
      <c r="AX1455" s="16">
        <v>6</v>
      </c>
      <c r="AY1455" s="10">
        <f t="shared" si="407"/>
        <v>14</v>
      </c>
      <c r="BA1455" s="14">
        <v>6</v>
      </c>
      <c r="BB1455" s="10">
        <f t="shared" si="408"/>
        <v>-2</v>
      </c>
      <c r="BC1455" s="10">
        <f t="shared" si="409"/>
        <v>-0.5</v>
      </c>
      <c r="BD1455" s="10">
        <f t="shared" si="410"/>
        <v>14</v>
      </c>
      <c r="BE1455" s="10">
        <f t="shared" si="422"/>
        <v>-8</v>
      </c>
      <c r="BF1455" s="2" t="s">
        <v>119</v>
      </c>
      <c r="BG1455" s="10">
        <f t="shared" si="411"/>
        <v>0.375</v>
      </c>
      <c r="BH1455" s="36" t="s">
        <v>118</v>
      </c>
      <c r="BI1455" s="39" t="str">
        <f t="shared" si="412"/>
        <v/>
      </c>
      <c r="BJ1455" s="39" t="str">
        <f t="shared" si="413"/>
        <v/>
      </c>
      <c r="BO1455" s="9">
        <f t="shared" si="415"/>
        <v>3</v>
      </c>
      <c r="BP1455" s="39" t="str">
        <f t="shared" si="416"/>
        <v/>
      </c>
      <c r="BQ1455" s="147"/>
      <c r="BR1455" s="9">
        <f t="shared" si="417"/>
        <v>0</v>
      </c>
      <c r="BS1455" s="9">
        <f t="shared" si="418"/>
        <v>0</v>
      </c>
      <c r="BT1455" s="9">
        <f t="shared" si="419"/>
        <v>0</v>
      </c>
      <c r="BU1455" s="9" t="str">
        <f>IFERROR(_xlfn.XLOOKUP(D1455,Sheet1!B:B,Sheet1!L:L),"")</f>
        <v/>
      </c>
      <c r="BV1455" s="9" t="e">
        <f>_xlfn.XLOOKUP(BU1455,Sheet1!S:S,Sheet1!T:T)</f>
        <v>#N/A</v>
      </c>
      <c r="BW1455" s="9" t="e">
        <f>_xlfn.XLOOKUP(D1455,Sheet1!B:B,Sheet1!M:M)</f>
        <v>#N/A</v>
      </c>
      <c r="BZ1455" s="108">
        <f t="shared" si="420"/>
        <v>6</v>
      </c>
      <c r="CB1455" s="12">
        <f>AW1455/AY1455</f>
        <v>0.5714285714285714</v>
      </c>
      <c r="CC1455" s="12">
        <f>AX1455/AY1455</f>
        <v>0.42857142857142855</v>
      </c>
      <c r="CG1455" s="1" t="str">
        <f>IF(BO1455&lt;80,"Below 80",
IF(BO1455&lt;=120,"80-120",
IF(BO1455&lt;=200,"&gt; 120-200",
IF(BO1455&lt;=300,"&gt;200-300",
IF(BO1455&lt;=500,"&gt;300-500",
"&gt;500")))))</f>
        <v>Below 80</v>
      </c>
      <c r="CH1455" s="1" t="str">
        <f>IFERROR(_xlfn.XLOOKUP(CG1455,Scenario!M:M,Scenario!N:N),"")</f>
        <v/>
      </c>
      <c r="CI1455" s="1" t="str">
        <f t="shared" si="421"/>
        <v>Yes</v>
      </c>
      <c r="CJ1455" s="75">
        <v>6</v>
      </c>
    </row>
    <row r="1456" spans="1:88" hidden="1">
      <c r="A1456" s="2">
        <v>1455</v>
      </c>
      <c r="B1456" s="2">
        <v>2025</v>
      </c>
      <c r="C1456" s="1">
        <v>0</v>
      </c>
      <c r="D1456" s="37" t="str">
        <v>001J100000VnGTbIAN</v>
      </c>
      <c r="E1456" s="37" t="str">
        <v>ANKIT BUILDTECH CONSTRUCTION PRIVATE LIMITED</v>
      </c>
      <c r="F1456" s="37" t="str">
        <v>UTTAR PRADESH</v>
      </c>
      <c r="G1456" s="37" t="str">
        <v>LUCKNOW</v>
      </c>
      <c r="H1456" s="37" t="str">
        <v>Lucknow</v>
      </c>
      <c r="I1456" s="37" t="str">
        <v>SHREE LAKSHMAN ROLLING MILL (INDIA) LLP</v>
      </c>
      <c r="J1456" s="37" t="str">
        <v>Deepanshu</v>
      </c>
      <c r="K1456" s="37">
        <v>0</v>
      </c>
      <c r="L1456" s="37" t="str">
        <v>C12815</v>
      </c>
      <c r="M1456" s="37" t="str">
        <v>North</v>
      </c>
      <c r="N1456" s="2">
        <v>226010</v>
      </c>
      <c r="O1456" s="2" t="str">
        <v>09AAFCA4167Q2Z1</v>
      </c>
      <c r="P1456" s="2">
        <v>9335454244</v>
      </c>
      <c r="Q1456" s="2" t="str">
        <v>Oct'25</v>
      </c>
      <c r="R1456" s="2">
        <v>2026</v>
      </c>
      <c r="S1456" s="1">
        <v>0</v>
      </c>
      <c r="T1456" s="2">
        <v>50</v>
      </c>
      <c r="U1456" s="12">
        <v>0.08</v>
      </c>
      <c r="V1456" s="1" t="str">
        <v>Minor</v>
      </c>
      <c r="W1456" s="72">
        <v>0</v>
      </c>
      <c r="X1456" s="72">
        <v>0</v>
      </c>
      <c r="Y1456" s="72">
        <v>0</v>
      </c>
      <c r="Z1456" s="72">
        <v>0</v>
      </c>
      <c r="AA1456" s="72">
        <v>0</v>
      </c>
      <c r="AB1456" s="72">
        <v>0</v>
      </c>
      <c r="AC1456" s="72">
        <v>0</v>
      </c>
      <c r="AD1456" s="72">
        <v>0</v>
      </c>
      <c r="AE1456" s="72">
        <v>0</v>
      </c>
      <c r="AF1456" s="72">
        <v>0</v>
      </c>
      <c r="AG1456" s="72">
        <v>0</v>
      </c>
      <c r="AH1456" s="72">
        <v>0</v>
      </c>
      <c r="AI1456" s="72">
        <v>0</v>
      </c>
      <c r="AJ1456" s="72">
        <v>0</v>
      </c>
      <c r="AK1456" s="72">
        <v>0</v>
      </c>
      <c r="AL1456" s="72">
        <v>0</v>
      </c>
      <c r="AM1456" s="72">
        <v>0</v>
      </c>
      <c r="AN1456" s="72">
        <v>0</v>
      </c>
      <c r="AO1456" s="72">
        <v>0</v>
      </c>
      <c r="AP1456" s="72">
        <v>0</v>
      </c>
      <c r="AQ1456" s="13">
        <v>0</v>
      </c>
      <c r="AR1456" s="13">
        <v>12.02</v>
      </c>
      <c r="AS1456" s="13">
        <v>12</v>
      </c>
      <c r="AT1456" s="13">
        <v>0</v>
      </c>
      <c r="AU1456" s="13">
        <v>12</v>
      </c>
      <c r="AV1456" s="13">
        <v>0</v>
      </c>
      <c r="AW1456" s="16">
        <f t="shared" si="406"/>
        <v>36.019999999999996</v>
      </c>
      <c r="AX1456" s="16">
        <v>24.04</v>
      </c>
      <c r="AY1456" s="10">
        <f t="shared" si="407"/>
        <v>60.059999999999995</v>
      </c>
      <c r="BA1456" s="10">
        <v>70</v>
      </c>
      <c r="BB1456" s="10">
        <f t="shared" si="408"/>
        <v>33.980000000000004</v>
      </c>
      <c r="BC1456" s="10">
        <f t="shared" si="409"/>
        <v>8.495000000000001</v>
      </c>
      <c r="BD1456" s="10">
        <f t="shared" si="410"/>
        <v>60.059999999999995</v>
      </c>
      <c r="BE1456" s="10">
        <f t="shared" si="422"/>
        <v>-36.019999999999996</v>
      </c>
      <c r="BF1456" s="2" t="s">
        <v>119</v>
      </c>
      <c r="BG1456" s="10">
        <f t="shared" si="411"/>
        <v>3.0024999999999999</v>
      </c>
      <c r="BH1456" s="36" t="s">
        <v>118</v>
      </c>
      <c r="BI1456" s="39" t="str">
        <f t="shared" si="412"/>
        <v/>
      </c>
      <c r="BJ1456" s="39" t="str">
        <f t="shared" si="413"/>
        <v/>
      </c>
      <c r="BO1456" s="9">
        <f t="shared" si="415"/>
        <v>24.02</v>
      </c>
      <c r="BP1456" s="39" t="str">
        <f t="shared" si="416"/>
        <v/>
      </c>
      <c r="BQ1456" s="147"/>
      <c r="BR1456" s="9">
        <f t="shared" si="417"/>
        <v>0</v>
      </c>
      <c r="BS1456" s="9">
        <f t="shared" si="418"/>
        <v>0</v>
      </c>
      <c r="BT1456" s="9">
        <f t="shared" si="419"/>
        <v>0</v>
      </c>
      <c r="BU1456" s="9" t="str">
        <f>IFERROR(_xlfn.XLOOKUP(D1456,Sheet1!B:B,Sheet1!L:L),"")</f>
        <v/>
      </c>
      <c r="BV1456" s="9" t="e">
        <f>_xlfn.XLOOKUP(BU1456,Sheet1!S:S,Sheet1!T:T)</f>
        <v>#N/A</v>
      </c>
      <c r="BW1456" s="9" t="e">
        <f>_xlfn.XLOOKUP(D1456,Sheet1!B:B,Sheet1!M:M)</f>
        <v>#N/A</v>
      </c>
      <c r="BZ1456" s="108">
        <f t="shared" si="420"/>
        <v>24.04</v>
      </c>
      <c r="CB1456" s="12">
        <f>AW1456/AY1456</f>
        <v>0.59973359973359974</v>
      </c>
      <c r="CC1456" s="12">
        <f>AX1456/AY1456</f>
        <v>0.40026640026640026</v>
      </c>
      <c r="CG1456" s="1" t="str">
        <f>IF(BO1456&lt;80,"Below 80",
IF(BO1456&lt;=120,"80-120",
IF(BO1456&lt;=200,"&gt; 120-200",
IF(BO1456&lt;=300,"&gt;200-300",
IF(BO1456&lt;=500,"&gt;300-500",
"&gt;500")))))</f>
        <v>Below 80</v>
      </c>
      <c r="CH1456" s="1" t="str">
        <f>IFERROR(_xlfn.XLOOKUP(CG1456,Scenario!M:M,Scenario!N:N),"")</f>
        <v/>
      </c>
      <c r="CI1456" s="1" t="str">
        <f t="shared" si="421"/>
        <v>Yes</v>
      </c>
      <c r="CJ1456" s="75">
        <v>12.04</v>
      </c>
    </row>
    <row r="1457" spans="1:88" hidden="1">
      <c r="A1457" s="2">
        <v>1456</v>
      </c>
      <c r="B1457" s="2">
        <v>2025</v>
      </c>
      <c r="C1457" s="1">
        <v>0</v>
      </c>
      <c r="D1457" s="37" t="str">
        <v>0015g00001cdWk0AAE</v>
      </c>
      <c r="E1457" s="37" t="str">
        <v>M/S UTTRANCHAL TRADERS</v>
      </c>
      <c r="F1457" s="37" t="str">
        <v>UTTARAKHAND</v>
      </c>
      <c r="G1457" s="37" t="str">
        <v>NAINITAL</v>
      </c>
      <c r="H1457" s="37" t="str">
        <v>Haldwani</v>
      </c>
      <c r="I1457" s="37" t="str">
        <v>SHIVA SALES INDIA CORPORATION</v>
      </c>
      <c r="J1457" s="37" t="str">
        <v>Manoj Yadav</v>
      </c>
      <c r="K1457" s="37">
        <v>0</v>
      </c>
      <c r="L1457" s="37" t="str">
        <v>C12821</v>
      </c>
      <c r="M1457" s="37" t="str">
        <v>North</v>
      </c>
      <c r="N1457" s="2">
        <v>263139</v>
      </c>
      <c r="O1457" s="2" t="str">
        <v>05ABHPA6706H1Z1</v>
      </c>
      <c r="P1457" s="2">
        <v>8126454064</v>
      </c>
      <c r="Q1457" s="2" t="str">
        <v>Oct'25</v>
      </c>
      <c r="R1457" s="2">
        <v>2026</v>
      </c>
      <c r="S1457" s="1">
        <v>0</v>
      </c>
      <c r="T1457" s="2">
        <v>200</v>
      </c>
      <c r="U1457" s="12">
        <v>0</v>
      </c>
      <c r="V1457" s="1" t="str">
        <v>Challenger</v>
      </c>
      <c r="W1457" s="72">
        <v>0</v>
      </c>
      <c r="X1457" s="72">
        <v>0</v>
      </c>
      <c r="Y1457" s="72">
        <v>0</v>
      </c>
      <c r="Z1457" s="72">
        <v>0</v>
      </c>
      <c r="AA1457" s="72">
        <v>0</v>
      </c>
      <c r="AB1457" s="72">
        <v>0</v>
      </c>
      <c r="AC1457" s="72">
        <v>0</v>
      </c>
      <c r="AD1457" s="72">
        <v>0</v>
      </c>
      <c r="AE1457" s="72">
        <v>0</v>
      </c>
      <c r="AF1457" s="72">
        <v>0</v>
      </c>
      <c r="AG1457" s="72">
        <v>0</v>
      </c>
      <c r="AH1457" s="72">
        <v>0</v>
      </c>
      <c r="AI1457" s="72">
        <v>0</v>
      </c>
      <c r="AJ1457" s="72">
        <v>0</v>
      </c>
      <c r="AK1457" s="72">
        <v>0</v>
      </c>
      <c r="AL1457" s="72">
        <v>0</v>
      </c>
      <c r="AM1457" s="72">
        <v>0</v>
      </c>
      <c r="AN1457" s="72">
        <v>0</v>
      </c>
      <c r="AO1457" s="72">
        <v>0</v>
      </c>
      <c r="AP1457" s="72">
        <v>0</v>
      </c>
      <c r="AQ1457" s="13">
        <v>0</v>
      </c>
      <c r="AR1457" s="13">
        <v>18.16</v>
      </c>
      <c r="AS1457" s="13">
        <v>0</v>
      </c>
      <c r="AT1457" s="13">
        <v>0</v>
      </c>
      <c r="AU1457" s="13">
        <v>0</v>
      </c>
      <c r="AV1457" s="13">
        <v>0</v>
      </c>
      <c r="AW1457" s="16">
        <f t="shared" si="406"/>
        <v>18.16</v>
      </c>
      <c r="AX1457" s="16">
        <v>36.32</v>
      </c>
      <c r="AY1457" s="10">
        <f t="shared" si="407"/>
        <v>54.480000000000004</v>
      </c>
      <c r="BA1457" s="10">
        <v>200</v>
      </c>
      <c r="BB1457" s="10">
        <f t="shared" si="408"/>
        <v>181.84</v>
      </c>
      <c r="BC1457" s="10">
        <f t="shared" si="409"/>
        <v>45.46</v>
      </c>
      <c r="BD1457" s="10">
        <f t="shared" si="410"/>
        <v>54.480000000000004</v>
      </c>
      <c r="BE1457" s="10">
        <f t="shared" si="422"/>
        <v>-18.16</v>
      </c>
      <c r="BF1457" s="2" t="s">
        <v>119</v>
      </c>
      <c r="BG1457" s="10">
        <f t="shared" si="411"/>
        <v>2.27</v>
      </c>
      <c r="BH1457" s="36" t="s">
        <v>118</v>
      </c>
      <c r="BI1457" s="39" t="str">
        <f t="shared" si="412"/>
        <v>A</v>
      </c>
      <c r="BJ1457" s="39" t="str">
        <f t="shared" si="413"/>
        <v/>
      </c>
      <c r="BO1457" s="9">
        <f t="shared" si="415"/>
        <v>18.16</v>
      </c>
      <c r="BP1457" s="39" t="str">
        <f t="shared" si="416"/>
        <v/>
      </c>
      <c r="BQ1457" s="147" t="s">
        <v>218</v>
      </c>
      <c r="BR1457" s="9">
        <f t="shared" si="417"/>
        <v>0</v>
      </c>
      <c r="BS1457" s="9">
        <f t="shared" si="418"/>
        <v>0</v>
      </c>
      <c r="BT1457" s="9">
        <f t="shared" si="419"/>
        <v>0</v>
      </c>
      <c r="BU1457" s="9" t="str">
        <f>IFERROR(_xlfn.XLOOKUP(D1457,Sheet1!B:B,Sheet1!L:L),"")</f>
        <v/>
      </c>
      <c r="BV1457" s="9" t="e">
        <f>_xlfn.XLOOKUP(BU1457,Sheet1!S:S,Sheet1!T:T)</f>
        <v>#N/A</v>
      </c>
      <c r="BW1457" s="9" t="e">
        <f>_xlfn.XLOOKUP(D1457,Sheet1!B:B,Sheet1!M:M)</f>
        <v>#N/A</v>
      </c>
      <c r="BZ1457" s="108">
        <f t="shared" si="420"/>
        <v>36.320000000000007</v>
      </c>
      <c r="CB1457" s="12">
        <f>AW1457/AY1457</f>
        <v>0.33333333333333331</v>
      </c>
      <c r="CC1457" s="12">
        <f>AX1457/AY1457</f>
        <v>0.66666666666666663</v>
      </c>
      <c r="CG1457" s="1" t="str">
        <f>IF(BO1457&lt;80,"Below 80",
IF(BO1457&lt;=120,"80-120",
IF(BO1457&lt;=200,"&gt; 120-200",
IF(BO1457&lt;=300,"&gt;200-300",
IF(BO1457&lt;=500,"&gt;300-500",
"&gt;500")))))</f>
        <v>Below 80</v>
      </c>
      <c r="CH1457" s="1" t="str">
        <f>IFERROR(_xlfn.XLOOKUP(CG1457,Scenario!M:M,Scenario!N:N),"")</f>
        <v/>
      </c>
      <c r="CI1457" s="1" t="b">
        <f t="shared" si="421"/>
        <v>0</v>
      </c>
      <c r="CJ1457" s="75">
        <v>36.32</v>
      </c>
    </row>
    <row r="1458" spans="1:88" hidden="1">
      <c r="A1458" s="2">
        <v>1457</v>
      </c>
      <c r="B1458" s="2">
        <v>2025</v>
      </c>
      <c r="C1458" s="1">
        <v>0</v>
      </c>
      <c r="D1458" s="37" t="str">
        <v>0015g00001VBsx5AAD</v>
      </c>
      <c r="E1458" s="37" t="str">
        <v>M/S  GOYAL TRADERS</v>
      </c>
      <c r="F1458" s="37" t="str">
        <v>UTTAR PRADESH</v>
      </c>
      <c r="G1458" s="37" t="str">
        <v>GAUTAM BUDDHA NAGAR</v>
      </c>
      <c r="H1458" s="37" t="str">
        <v>Noida</v>
      </c>
      <c r="I1458" s="37" t="str">
        <v>SHASHI STEELS CORPORATION</v>
      </c>
      <c r="J1458" s="37" t="str">
        <v>Abhijeet Biswas</v>
      </c>
      <c r="K1458" s="37">
        <v>0</v>
      </c>
      <c r="L1458" s="37" t="str">
        <v>C12816</v>
      </c>
      <c r="M1458" s="37" t="str">
        <v>North</v>
      </c>
      <c r="N1458" s="2">
        <v>201301</v>
      </c>
      <c r="O1458" s="2" t="str">
        <v>09AXAPG0973F1ZO</v>
      </c>
      <c r="P1458" s="2">
        <v>9911080393</v>
      </c>
      <c r="Q1458" s="2" t="str">
        <v>Oct'25</v>
      </c>
      <c r="R1458" s="2">
        <v>2026</v>
      </c>
      <c r="S1458" s="1">
        <v>0</v>
      </c>
      <c r="T1458" s="2">
        <v>100</v>
      </c>
      <c r="U1458" s="12">
        <v>1.0833333333333332E-2</v>
      </c>
      <c r="V1458" s="1" t="str">
        <v>Challenger</v>
      </c>
      <c r="W1458" s="72">
        <v>0</v>
      </c>
      <c r="X1458" s="72">
        <v>0</v>
      </c>
      <c r="Y1458" s="72">
        <v>0</v>
      </c>
      <c r="Z1458" s="72">
        <v>0</v>
      </c>
      <c r="AA1458" s="72">
        <v>0</v>
      </c>
      <c r="AB1458" s="72">
        <v>0</v>
      </c>
      <c r="AC1458" s="72">
        <v>0</v>
      </c>
      <c r="AD1458" s="72">
        <v>0</v>
      </c>
      <c r="AE1458" s="72">
        <v>0</v>
      </c>
      <c r="AF1458" s="72">
        <v>0</v>
      </c>
      <c r="AG1458" s="72">
        <v>0</v>
      </c>
      <c r="AH1458" s="72">
        <v>0</v>
      </c>
      <c r="AI1458" s="72">
        <v>0</v>
      </c>
      <c r="AJ1458" s="72">
        <v>0</v>
      </c>
      <c r="AK1458" s="72">
        <v>0</v>
      </c>
      <c r="AL1458" s="72">
        <v>0</v>
      </c>
      <c r="AM1458" s="72">
        <v>0</v>
      </c>
      <c r="AN1458" s="72">
        <v>0</v>
      </c>
      <c r="AO1458" s="72">
        <v>0</v>
      </c>
      <c r="AP1458" s="72">
        <v>0</v>
      </c>
      <c r="AQ1458" s="13">
        <v>0</v>
      </c>
      <c r="AR1458" s="13">
        <v>11.2</v>
      </c>
      <c r="AS1458" s="13">
        <v>0</v>
      </c>
      <c r="AT1458" s="13">
        <v>0</v>
      </c>
      <c r="AU1458" s="13">
        <v>0</v>
      </c>
      <c r="AV1458" s="13">
        <v>3.25</v>
      </c>
      <c r="AW1458" s="16">
        <f t="shared" si="406"/>
        <v>11.2</v>
      </c>
      <c r="AX1458" s="16">
        <v>22.4</v>
      </c>
      <c r="AY1458" s="10">
        <f t="shared" si="407"/>
        <v>33.599999999999994</v>
      </c>
      <c r="BA1458" s="14">
        <v>25</v>
      </c>
      <c r="BB1458" s="10">
        <f t="shared" si="408"/>
        <v>13.8</v>
      </c>
      <c r="BC1458" s="10">
        <f t="shared" si="409"/>
        <v>3.45</v>
      </c>
      <c r="BD1458" s="10">
        <f t="shared" si="410"/>
        <v>33.599999999999994</v>
      </c>
      <c r="BE1458" s="10">
        <f t="shared" si="422"/>
        <v>-11.2</v>
      </c>
      <c r="BF1458" s="2" t="s">
        <v>119</v>
      </c>
      <c r="BG1458" s="10">
        <f t="shared" si="411"/>
        <v>1.4</v>
      </c>
      <c r="BH1458" s="36" t="s">
        <v>118</v>
      </c>
      <c r="BI1458" s="39" t="str">
        <f t="shared" si="412"/>
        <v/>
      </c>
      <c r="BJ1458" s="39" t="str">
        <f t="shared" si="413"/>
        <v/>
      </c>
      <c r="BO1458" s="9">
        <f t="shared" si="415"/>
        <v>11.2</v>
      </c>
      <c r="BP1458" s="39" t="str">
        <f t="shared" si="416"/>
        <v/>
      </c>
      <c r="BQ1458" s="147"/>
      <c r="BR1458" s="9">
        <f t="shared" si="417"/>
        <v>0</v>
      </c>
      <c r="BS1458" s="9">
        <f t="shared" si="418"/>
        <v>0</v>
      </c>
      <c r="BT1458" s="9">
        <f t="shared" si="419"/>
        <v>0</v>
      </c>
      <c r="BU1458" s="9" t="str">
        <f>IFERROR(_xlfn.XLOOKUP(D1458,Sheet1!B:B,Sheet1!L:L),"")</f>
        <v/>
      </c>
      <c r="BV1458" s="9" t="e">
        <f>_xlfn.XLOOKUP(BU1458,Sheet1!S:S,Sheet1!T:T)</f>
        <v>#N/A</v>
      </c>
      <c r="BW1458" s="9" t="e">
        <f>_xlfn.XLOOKUP(D1458,Sheet1!B:B,Sheet1!M:M)</f>
        <v>#N/A</v>
      </c>
      <c r="BZ1458" s="108">
        <f t="shared" si="420"/>
        <v>22.399999999999995</v>
      </c>
      <c r="CB1458" s="12">
        <f>AW1458/AY1458</f>
        <v>0.33333333333333337</v>
      </c>
      <c r="CC1458" s="12">
        <f>AX1458/AY1458</f>
        <v>0.66666666666666674</v>
      </c>
      <c r="CG1458" s="1" t="str">
        <f>IF(BO1458&lt;80,"Below 80",
IF(BO1458&lt;=120,"80-120",
IF(BO1458&lt;=200,"&gt; 120-200",
IF(BO1458&lt;=300,"&gt;200-300",
IF(BO1458&lt;=500,"&gt;300-500",
"&gt;500")))))</f>
        <v>Below 80</v>
      </c>
      <c r="CH1458" s="1" t="str">
        <f>IFERROR(_xlfn.XLOOKUP(CG1458,Scenario!M:M,Scenario!N:N),"")</f>
        <v/>
      </c>
      <c r="CI1458" s="1" t="str">
        <f t="shared" si="421"/>
        <v>Yes</v>
      </c>
      <c r="CJ1458" s="75">
        <v>22.4</v>
      </c>
    </row>
    <row r="1459" spans="1:88" hidden="1">
      <c r="A1459" s="2">
        <v>1458</v>
      </c>
      <c r="B1459" s="2">
        <v>2025</v>
      </c>
      <c r="C1459" s="1">
        <v>0</v>
      </c>
      <c r="D1459" s="37" t="str">
        <v>0015g00001bbleoAAA</v>
      </c>
      <c r="E1459" s="37" t="str">
        <v>Shri Jai Durga Bilders</v>
      </c>
      <c r="F1459" s="37" t="str">
        <v>UTTAR PRADESH</v>
      </c>
      <c r="G1459" s="37" t="str">
        <v>GAUTAM BUDDHA NAGAR</v>
      </c>
      <c r="H1459" s="37" t="str">
        <v>Noida</v>
      </c>
      <c r="I1459" s="37" t="str">
        <v>SHASHI STEELS CORPORATION</v>
      </c>
      <c r="J1459" s="37" t="str">
        <v>Abhijeet Biswas</v>
      </c>
      <c r="K1459" s="37">
        <v>0</v>
      </c>
      <c r="L1459" s="37" t="str">
        <v>C12816</v>
      </c>
      <c r="M1459" s="37" t="str">
        <v>North</v>
      </c>
      <c r="N1459" s="2">
        <v>201301</v>
      </c>
      <c r="O1459" s="2" t="str">
        <v>09BUUPA7238K1Z0</v>
      </c>
      <c r="P1459" s="2">
        <v>8742980501</v>
      </c>
      <c r="Q1459" s="2" t="str">
        <v>Oct'25</v>
      </c>
      <c r="R1459" s="2">
        <v>2026</v>
      </c>
      <c r="S1459" s="1">
        <v>0</v>
      </c>
      <c r="T1459" s="2">
        <v>70</v>
      </c>
      <c r="U1459" s="12">
        <v>0</v>
      </c>
      <c r="V1459" s="1" t="str">
        <v>Challenger</v>
      </c>
      <c r="W1459" s="72">
        <v>0</v>
      </c>
      <c r="X1459" s="72">
        <v>0</v>
      </c>
      <c r="Y1459" s="72">
        <v>0</v>
      </c>
      <c r="Z1459" s="72">
        <v>0</v>
      </c>
      <c r="AA1459" s="72">
        <v>0</v>
      </c>
      <c r="AB1459" s="72">
        <v>0</v>
      </c>
      <c r="AC1459" s="72">
        <v>0</v>
      </c>
      <c r="AD1459" s="72">
        <v>0</v>
      </c>
      <c r="AE1459" s="72">
        <v>0</v>
      </c>
      <c r="AF1459" s="72">
        <v>0</v>
      </c>
      <c r="AG1459" s="72">
        <v>0</v>
      </c>
      <c r="AH1459" s="72">
        <v>0</v>
      </c>
      <c r="AI1459" s="72">
        <v>0</v>
      </c>
      <c r="AJ1459" s="72">
        <v>0</v>
      </c>
      <c r="AK1459" s="72">
        <v>0</v>
      </c>
      <c r="AL1459" s="72">
        <v>0</v>
      </c>
      <c r="AM1459" s="72">
        <v>0</v>
      </c>
      <c r="AN1459" s="72">
        <v>0</v>
      </c>
      <c r="AO1459" s="72">
        <v>0</v>
      </c>
      <c r="AP1459" s="72">
        <v>0</v>
      </c>
      <c r="AQ1459" s="13">
        <v>0</v>
      </c>
      <c r="AR1459" s="13">
        <v>10.34</v>
      </c>
      <c r="AS1459" s="13">
        <v>0</v>
      </c>
      <c r="AT1459" s="13">
        <v>0</v>
      </c>
      <c r="AU1459" s="13">
        <v>0</v>
      </c>
      <c r="AV1459" s="13">
        <v>0</v>
      </c>
      <c r="AW1459" s="16">
        <f t="shared" si="406"/>
        <v>10.34</v>
      </c>
      <c r="AX1459" s="16">
        <v>20.68</v>
      </c>
      <c r="AY1459" s="10">
        <f t="shared" si="407"/>
        <v>31.02</v>
      </c>
      <c r="BA1459" s="14">
        <v>22</v>
      </c>
      <c r="BB1459" s="10">
        <f t="shared" si="408"/>
        <v>11.66</v>
      </c>
      <c r="BC1459" s="10">
        <f t="shared" si="409"/>
        <v>2.915</v>
      </c>
      <c r="BD1459" s="10">
        <f t="shared" si="410"/>
        <v>31.02</v>
      </c>
      <c r="BE1459" s="10">
        <f t="shared" si="422"/>
        <v>-10.34</v>
      </c>
      <c r="BF1459" s="2" t="s">
        <v>119</v>
      </c>
      <c r="BG1459" s="10">
        <f t="shared" si="411"/>
        <v>1.2925</v>
      </c>
      <c r="BH1459" s="36" t="s">
        <v>118</v>
      </c>
      <c r="BI1459" s="39" t="str">
        <f t="shared" si="412"/>
        <v/>
      </c>
      <c r="BJ1459" s="39" t="str">
        <f t="shared" si="413"/>
        <v/>
      </c>
      <c r="BO1459" s="9">
        <f t="shared" si="415"/>
        <v>10.34</v>
      </c>
      <c r="BP1459" s="39" t="str">
        <f t="shared" si="416"/>
        <v/>
      </c>
      <c r="BQ1459" s="147"/>
      <c r="BR1459" s="9">
        <f t="shared" si="417"/>
        <v>0</v>
      </c>
      <c r="BS1459" s="9">
        <f t="shared" si="418"/>
        <v>0</v>
      </c>
      <c r="BT1459" s="9">
        <f t="shared" si="419"/>
        <v>0</v>
      </c>
      <c r="BU1459" s="9" t="str">
        <f>IFERROR(_xlfn.XLOOKUP(D1459,Sheet1!B:B,Sheet1!L:L),"")</f>
        <v/>
      </c>
      <c r="BV1459" s="9" t="e">
        <f>_xlfn.XLOOKUP(BU1459,Sheet1!S:S,Sheet1!T:T)</f>
        <v>#N/A</v>
      </c>
      <c r="BW1459" s="9" t="e">
        <f>_xlfn.XLOOKUP(D1459,Sheet1!B:B,Sheet1!M:M)</f>
        <v>#N/A</v>
      </c>
      <c r="BZ1459" s="108">
        <f t="shared" si="420"/>
        <v>20.68</v>
      </c>
      <c r="CB1459" s="12">
        <f>AW1459/AY1459</f>
        <v>0.33333333333333331</v>
      </c>
      <c r="CC1459" s="12">
        <f>AX1459/AY1459</f>
        <v>0.66666666666666663</v>
      </c>
      <c r="CG1459" s="1" t="str">
        <f>IF(BO1459&lt;80,"Below 80",
IF(BO1459&lt;=120,"80-120",
IF(BO1459&lt;=200,"&gt; 120-200",
IF(BO1459&lt;=300,"&gt;200-300",
IF(BO1459&lt;=500,"&gt;300-500",
"&gt;500")))))</f>
        <v>Below 80</v>
      </c>
      <c r="CH1459" s="1" t="str">
        <f>IFERROR(_xlfn.XLOOKUP(CG1459,Scenario!M:M,Scenario!N:N),"")</f>
        <v/>
      </c>
      <c r="CI1459" s="1" t="str">
        <f t="shared" si="421"/>
        <v>Yes</v>
      </c>
      <c r="CJ1459" s="75">
        <v>20.68</v>
      </c>
    </row>
    <row r="1460" spans="1:88" hidden="1">
      <c r="A1460" s="2">
        <v>1459</v>
      </c>
      <c r="B1460" s="2">
        <v>2025</v>
      </c>
      <c r="C1460" s="1">
        <v>0</v>
      </c>
      <c r="D1460" s="37" t="str">
        <v>001J1000005ZG6FIAW</v>
      </c>
      <c r="E1460" s="37" t="str">
        <v>ARIHANT TRADING COMPANY</v>
      </c>
      <c r="F1460" s="37" t="str">
        <v>HIMACHAL PRADESH</v>
      </c>
      <c r="G1460" s="37" t="str">
        <v>SOLAN</v>
      </c>
      <c r="H1460" s="37">
        <v>0</v>
      </c>
      <c r="I1460" s="37" t="str">
        <v>PAL CEMENT AND STEEL PVT. LTD.</v>
      </c>
      <c r="J1460" s="37" t="str">
        <v>Rahul Gautam</v>
      </c>
      <c r="K1460" s="37">
        <v>0</v>
      </c>
      <c r="L1460" s="37" t="str">
        <v>C12827</v>
      </c>
      <c r="M1460" s="37" t="str">
        <v>North</v>
      </c>
      <c r="N1460" s="2">
        <v>174101</v>
      </c>
      <c r="O1460" s="2" t="str">
        <v>02AGSPJ0025A1Z7</v>
      </c>
      <c r="P1460" s="2">
        <v>8905350639</v>
      </c>
      <c r="Q1460" s="2" t="str">
        <v>Oct'25</v>
      </c>
      <c r="R1460" s="2">
        <v>2026</v>
      </c>
      <c r="S1460" s="1">
        <v>0</v>
      </c>
      <c r="T1460" s="2" t="str">
        <v/>
      </c>
      <c r="U1460" s="12">
        <v>0</v>
      </c>
      <c r="V1460" s="1" t="str">
        <v>Potential Not updated</v>
      </c>
      <c r="W1460" s="72">
        <v>0</v>
      </c>
      <c r="X1460" s="72">
        <v>0</v>
      </c>
      <c r="Y1460" s="72">
        <v>0</v>
      </c>
      <c r="Z1460" s="72">
        <v>0</v>
      </c>
      <c r="AA1460" s="72">
        <v>0</v>
      </c>
      <c r="AB1460" s="72">
        <v>0</v>
      </c>
      <c r="AC1460" s="72">
        <v>0</v>
      </c>
      <c r="AD1460" s="72">
        <v>0</v>
      </c>
      <c r="AE1460" s="72">
        <v>0</v>
      </c>
      <c r="AF1460" s="72">
        <v>0</v>
      </c>
      <c r="AG1460" s="72">
        <v>0</v>
      </c>
      <c r="AH1460" s="72">
        <v>0</v>
      </c>
      <c r="AI1460" s="72">
        <v>0</v>
      </c>
      <c r="AJ1460" s="72">
        <v>0</v>
      </c>
      <c r="AK1460" s="72">
        <v>0</v>
      </c>
      <c r="AL1460" s="72">
        <v>0</v>
      </c>
      <c r="AM1460" s="72">
        <v>0</v>
      </c>
      <c r="AN1460" s="72">
        <v>0</v>
      </c>
      <c r="AO1460" s="72">
        <v>0</v>
      </c>
      <c r="AP1460" s="72">
        <v>0</v>
      </c>
      <c r="AQ1460" s="13">
        <v>0</v>
      </c>
      <c r="AR1460" s="13">
        <v>12.69</v>
      </c>
      <c r="AS1460" s="13">
        <v>0</v>
      </c>
      <c r="AT1460" s="13">
        <v>0</v>
      </c>
      <c r="AU1460" s="13">
        <v>0</v>
      </c>
      <c r="AV1460" s="13">
        <v>0</v>
      </c>
      <c r="AW1460" s="16">
        <f t="shared" si="406"/>
        <v>12.69</v>
      </c>
      <c r="AX1460" s="16">
        <v>25.38</v>
      </c>
      <c r="AY1460" s="10">
        <f t="shared" si="407"/>
        <v>38.07</v>
      </c>
      <c r="BB1460" s="10">
        <f t="shared" si="408"/>
        <v>-12.69</v>
      </c>
      <c r="BC1460" s="10">
        <f t="shared" si="409"/>
        <v>-3.1724999999999999</v>
      </c>
      <c r="BD1460" s="10">
        <f t="shared" si="410"/>
        <v>38.07</v>
      </c>
      <c r="BE1460" s="10">
        <f t="shared" si="422"/>
        <v>-12.69</v>
      </c>
      <c r="BF1460" s="2" t="s">
        <v>119</v>
      </c>
      <c r="BG1460" s="10">
        <f t="shared" si="411"/>
        <v>1.5862499999999999</v>
      </c>
      <c r="BH1460" s="36" t="s">
        <v>118</v>
      </c>
      <c r="BI1460" s="39" t="str">
        <f t="shared" si="412"/>
        <v/>
      </c>
      <c r="BJ1460" s="39" t="str">
        <f t="shared" si="413"/>
        <v/>
      </c>
      <c r="BO1460" s="9">
        <f t="shared" si="415"/>
        <v>12.69</v>
      </c>
      <c r="BP1460" s="39" t="str">
        <f t="shared" si="416"/>
        <v/>
      </c>
      <c r="BQ1460" s="147"/>
      <c r="BR1460" s="9">
        <f t="shared" si="417"/>
        <v>0</v>
      </c>
      <c r="BS1460" s="9">
        <f t="shared" si="418"/>
        <v>0</v>
      </c>
      <c r="BT1460" s="9">
        <f t="shared" si="419"/>
        <v>0</v>
      </c>
      <c r="BU1460" s="9" t="str">
        <f>IFERROR(_xlfn.XLOOKUP(D1460,Sheet1!B:B,Sheet1!L:L),"")</f>
        <v/>
      </c>
      <c r="BV1460" s="9" t="e">
        <f>_xlfn.XLOOKUP(BU1460,Sheet1!S:S,Sheet1!T:T)</f>
        <v>#N/A</v>
      </c>
      <c r="BW1460" s="9" t="e">
        <f>_xlfn.XLOOKUP(D1460,Sheet1!B:B,Sheet1!M:M)</f>
        <v>#N/A</v>
      </c>
      <c r="BZ1460" s="108">
        <f t="shared" si="420"/>
        <v>25.380000000000003</v>
      </c>
      <c r="CB1460" s="12">
        <f>AW1460/AY1460</f>
        <v>0.33333333333333331</v>
      </c>
      <c r="CC1460" s="12">
        <f>AX1460/AY1460</f>
        <v>0.66666666666666663</v>
      </c>
      <c r="CG1460" s="1" t="str">
        <f>IF(BO1460&lt;80,"Below 80",
IF(BO1460&lt;=120,"80-120",
IF(BO1460&lt;=200,"&gt; 120-200",
IF(BO1460&lt;=300,"&gt;200-300",
IF(BO1460&lt;=500,"&gt;300-500",
"&gt;500")))))</f>
        <v>Below 80</v>
      </c>
      <c r="CH1460" s="1" t="str">
        <f>IFERROR(_xlfn.XLOOKUP(CG1460,Scenario!M:M,Scenario!N:N),"")</f>
        <v/>
      </c>
      <c r="CI1460" s="1" t="str">
        <f t="shared" si="421"/>
        <v>No</v>
      </c>
      <c r="CJ1460" s="75">
        <v>25.38</v>
      </c>
    </row>
    <row r="1461" spans="1:88" hidden="1">
      <c r="A1461" s="2">
        <v>1460</v>
      </c>
      <c r="B1461" s="2">
        <v>2025</v>
      </c>
      <c r="C1461" s="1">
        <v>0</v>
      </c>
      <c r="D1461" s="37" t="str">
        <v>0015g00001V9TiOAAV</v>
      </c>
      <c r="E1461" s="37" t="str">
        <v>JITENDRA TRADERS</v>
      </c>
      <c r="F1461" s="37" t="str">
        <v>HARYANA</v>
      </c>
      <c r="G1461" s="37" t="str">
        <v>JHAJJAR</v>
      </c>
      <c r="H1461" s="37" t="str">
        <v>Bahadurgarh</v>
      </c>
      <c r="I1461" s="37" t="str">
        <v>JAI DURGA STEELS</v>
      </c>
      <c r="J1461" s="37" t="str">
        <v>Sunny Bhutani</v>
      </c>
      <c r="K1461" s="37">
        <v>0</v>
      </c>
      <c r="L1461" s="37" t="str">
        <v>C12830</v>
      </c>
      <c r="M1461" s="37" t="str">
        <v>North</v>
      </c>
      <c r="N1461" s="2">
        <v>124507</v>
      </c>
      <c r="O1461" s="2">
        <v>0</v>
      </c>
      <c r="P1461" s="2">
        <v>9812827444</v>
      </c>
      <c r="Q1461" s="2" t="str">
        <v>Oct'25</v>
      </c>
      <c r="R1461" s="2">
        <v>2026</v>
      </c>
      <c r="S1461" s="1">
        <v>0</v>
      </c>
      <c r="T1461" s="2" t="str">
        <v/>
      </c>
      <c r="U1461" s="12">
        <v>0</v>
      </c>
      <c r="V1461" s="1" t="str">
        <v>Potential Not updated</v>
      </c>
      <c r="W1461" s="72">
        <v>0</v>
      </c>
      <c r="X1461" s="72">
        <v>0</v>
      </c>
      <c r="Y1461" s="72">
        <v>0</v>
      </c>
      <c r="Z1461" s="72">
        <v>0</v>
      </c>
      <c r="AA1461" s="72">
        <v>0</v>
      </c>
      <c r="AB1461" s="72">
        <v>0</v>
      </c>
      <c r="AC1461" s="72">
        <v>0</v>
      </c>
      <c r="AD1461" s="72">
        <v>0</v>
      </c>
      <c r="AE1461" s="72">
        <v>0</v>
      </c>
      <c r="AF1461" s="72">
        <v>0</v>
      </c>
      <c r="AG1461" s="72">
        <v>0</v>
      </c>
      <c r="AH1461" s="72">
        <v>0</v>
      </c>
      <c r="AI1461" s="72">
        <v>0</v>
      </c>
      <c r="AJ1461" s="72">
        <v>0</v>
      </c>
      <c r="AK1461" s="72">
        <v>0</v>
      </c>
      <c r="AL1461" s="72">
        <v>0</v>
      </c>
      <c r="AM1461" s="72">
        <v>0</v>
      </c>
      <c r="AN1461" s="72">
        <v>0</v>
      </c>
      <c r="AO1461" s="72">
        <v>0</v>
      </c>
      <c r="AP1461" s="72">
        <v>0</v>
      </c>
      <c r="AQ1461" s="13">
        <v>0</v>
      </c>
      <c r="AR1461" s="13">
        <v>24.06</v>
      </c>
      <c r="AS1461" s="13">
        <v>0</v>
      </c>
      <c r="AT1461" s="13">
        <v>0</v>
      </c>
      <c r="AU1461" s="13">
        <v>0</v>
      </c>
      <c r="AV1461" s="13">
        <v>0</v>
      </c>
      <c r="AW1461" s="16">
        <f t="shared" si="406"/>
        <v>24.06</v>
      </c>
      <c r="AX1461" s="16">
        <v>48.12</v>
      </c>
      <c r="AY1461" s="10">
        <f t="shared" si="407"/>
        <v>72.179999999999993</v>
      </c>
      <c r="BA1461" s="10">
        <v>50</v>
      </c>
      <c r="BB1461" s="10">
        <f t="shared" si="408"/>
        <v>25.94</v>
      </c>
      <c r="BC1461" s="10">
        <f t="shared" si="409"/>
        <v>6.4850000000000003</v>
      </c>
      <c r="BD1461" s="10">
        <f t="shared" si="410"/>
        <v>72.179999999999993</v>
      </c>
      <c r="BE1461" s="10">
        <f t="shared" si="422"/>
        <v>-24.06</v>
      </c>
      <c r="BF1461" s="2" t="s">
        <v>119</v>
      </c>
      <c r="BG1461" s="10">
        <f t="shared" si="411"/>
        <v>3.0074999999999998</v>
      </c>
      <c r="BH1461" s="36" t="s">
        <v>118</v>
      </c>
      <c r="BI1461" s="39" t="str">
        <f t="shared" si="412"/>
        <v/>
      </c>
      <c r="BJ1461" s="39" t="str">
        <f t="shared" si="413"/>
        <v/>
      </c>
      <c r="BO1461" s="9">
        <f t="shared" si="415"/>
        <v>24.06</v>
      </c>
      <c r="BP1461" s="39" t="str">
        <f t="shared" si="416"/>
        <v/>
      </c>
      <c r="BQ1461" s="147"/>
      <c r="BR1461" s="9">
        <f t="shared" si="417"/>
        <v>0</v>
      </c>
      <c r="BS1461" s="9">
        <f t="shared" si="418"/>
        <v>0</v>
      </c>
      <c r="BT1461" s="9">
        <f t="shared" si="419"/>
        <v>0</v>
      </c>
      <c r="BU1461" s="9" t="str">
        <f>IFERROR(_xlfn.XLOOKUP(D1461,Sheet1!B:B,Sheet1!L:L),"")</f>
        <v/>
      </c>
      <c r="BV1461" s="9" t="e">
        <f>_xlfn.XLOOKUP(BU1461,Sheet1!S:S,Sheet1!T:T)</f>
        <v>#N/A</v>
      </c>
      <c r="BW1461" s="9" t="e">
        <f>_xlfn.XLOOKUP(D1461,Sheet1!B:B,Sheet1!M:M)</f>
        <v>#N/A</v>
      </c>
      <c r="BZ1461" s="108">
        <f t="shared" si="420"/>
        <v>48.11999999999999</v>
      </c>
      <c r="CB1461" s="12">
        <f>AW1461/AY1461</f>
        <v>0.33333333333333337</v>
      </c>
      <c r="CC1461" s="12">
        <f>AX1461/AY1461</f>
        <v>0.66666666666666674</v>
      </c>
      <c r="CG1461" s="1" t="str">
        <f>IF(BO1461&lt;80,"Below 80",
IF(BO1461&lt;=120,"80-120",
IF(BO1461&lt;=200,"&gt; 120-200",
IF(BO1461&lt;=300,"&gt;200-300",
IF(BO1461&lt;=500,"&gt;300-500",
"&gt;500")))))</f>
        <v>Below 80</v>
      </c>
      <c r="CH1461" s="1" t="str">
        <f>IFERROR(_xlfn.XLOOKUP(CG1461,Scenario!M:M,Scenario!N:N),"")</f>
        <v/>
      </c>
      <c r="CI1461" s="1" t="str">
        <f t="shared" si="421"/>
        <v>Yes</v>
      </c>
      <c r="CJ1461" s="75">
        <v>48.12</v>
      </c>
    </row>
    <row r="1462" spans="1:88" hidden="1">
      <c r="A1462" s="2">
        <v>1461</v>
      </c>
      <c r="B1462" s="2">
        <v>2025</v>
      </c>
      <c r="C1462" s="1">
        <v>0</v>
      </c>
      <c r="D1462" s="37" t="str">
        <v>001J100000Vo5B4IAJ</v>
      </c>
      <c r="E1462" s="37" t="str">
        <v>ROY ENTERPRISE</v>
      </c>
      <c r="F1462" s="37" t="str">
        <v>WEST BENGAL</v>
      </c>
      <c r="G1462" s="37" t="str">
        <v>MURSHIDABAD</v>
      </c>
      <c r="H1462" s="37">
        <v>0</v>
      </c>
      <c r="I1462" s="37" t="str">
        <v>CHANDRA TRADERS</v>
      </c>
      <c r="J1462" s="37" t="str">
        <v>Shirshendu saha</v>
      </c>
      <c r="K1462" s="37">
        <v>0</v>
      </c>
      <c r="L1462" s="37" t="str">
        <v>001J100000RyPTBIA3</v>
      </c>
      <c r="M1462" s="37" t="str">
        <v>East</v>
      </c>
      <c r="N1462" s="2">
        <v>742148</v>
      </c>
      <c r="O1462" s="2" t="str">
        <v>19AFFPR4202M1Z7</v>
      </c>
      <c r="P1462" s="2">
        <v>9732654171</v>
      </c>
      <c r="Q1462" s="2" t="str">
        <v>Oct'25</v>
      </c>
      <c r="R1462" s="2">
        <v>2026</v>
      </c>
      <c r="S1462" s="1">
        <v>0</v>
      </c>
      <c r="T1462" s="2">
        <v>200</v>
      </c>
      <c r="U1462" s="12">
        <v>0</v>
      </c>
      <c r="V1462" s="1" t="str">
        <v>Challenger</v>
      </c>
      <c r="W1462" s="72">
        <v>0</v>
      </c>
      <c r="X1462" s="72">
        <v>0</v>
      </c>
      <c r="Y1462" s="72">
        <v>0</v>
      </c>
      <c r="Z1462" s="72">
        <v>0</v>
      </c>
      <c r="AA1462" s="72">
        <v>0</v>
      </c>
      <c r="AB1462" s="72">
        <v>0</v>
      </c>
      <c r="AC1462" s="72">
        <v>0</v>
      </c>
      <c r="AD1462" s="72">
        <v>0</v>
      </c>
      <c r="AE1462" s="72">
        <v>0</v>
      </c>
      <c r="AF1462" s="72">
        <v>0</v>
      </c>
      <c r="AG1462" s="72">
        <v>0</v>
      </c>
      <c r="AH1462" s="72">
        <v>0</v>
      </c>
      <c r="AI1462" s="72">
        <v>0</v>
      </c>
      <c r="AJ1462" s="72">
        <v>0</v>
      </c>
      <c r="AK1462" s="72">
        <v>0</v>
      </c>
      <c r="AL1462" s="72">
        <v>0</v>
      </c>
      <c r="AM1462" s="72">
        <v>0</v>
      </c>
      <c r="AN1462" s="72">
        <v>0</v>
      </c>
      <c r="AO1462" s="72">
        <v>0</v>
      </c>
      <c r="AP1462" s="72">
        <v>0</v>
      </c>
      <c r="AQ1462" s="13">
        <v>0</v>
      </c>
      <c r="AR1462" s="13">
        <v>3</v>
      </c>
      <c r="AS1462" s="13">
        <v>0</v>
      </c>
      <c r="AT1462" s="13">
        <v>0</v>
      </c>
      <c r="AU1462" s="13">
        <v>0</v>
      </c>
      <c r="AV1462" s="13">
        <v>0</v>
      </c>
      <c r="AW1462" s="16">
        <f t="shared" si="406"/>
        <v>3</v>
      </c>
      <c r="AX1462" s="16">
        <v>7.2</v>
      </c>
      <c r="AY1462" s="10">
        <f t="shared" si="407"/>
        <v>10.199999999999999</v>
      </c>
      <c r="BA1462" s="10"/>
      <c r="BB1462" s="10">
        <f t="shared" si="408"/>
        <v>-3</v>
      </c>
      <c r="BC1462" s="10">
        <f t="shared" si="409"/>
        <v>-0.75</v>
      </c>
      <c r="BD1462" s="10">
        <f t="shared" si="410"/>
        <v>10.199999999999999</v>
      </c>
      <c r="BE1462" s="10">
        <f t="shared" si="422"/>
        <v>-3</v>
      </c>
      <c r="BF1462" s="2" t="s">
        <v>119</v>
      </c>
      <c r="BG1462" s="10">
        <f t="shared" si="411"/>
        <v>0.375</v>
      </c>
      <c r="BH1462" s="36" t="s">
        <v>118</v>
      </c>
      <c r="BI1462" s="39" t="str">
        <f t="shared" si="412"/>
        <v/>
      </c>
      <c r="BJ1462" s="39" t="str">
        <f t="shared" si="413"/>
        <v/>
      </c>
      <c r="BO1462" s="9">
        <f t="shared" si="415"/>
        <v>3</v>
      </c>
      <c r="BP1462" s="39" t="str">
        <f t="shared" si="416"/>
        <v/>
      </c>
      <c r="BQ1462" s="147"/>
      <c r="BR1462" s="9">
        <f t="shared" si="417"/>
        <v>0</v>
      </c>
      <c r="BS1462" s="9">
        <f t="shared" si="418"/>
        <v>0</v>
      </c>
      <c r="BT1462" s="9">
        <f t="shared" si="419"/>
        <v>0</v>
      </c>
      <c r="BU1462" s="9" t="str">
        <f>IFERROR(_xlfn.XLOOKUP(D1462,Sheet1!B:B,Sheet1!L:L),"")</f>
        <v/>
      </c>
      <c r="BV1462" s="9" t="e">
        <f>_xlfn.XLOOKUP(BU1462,Sheet1!S:S,Sheet1!T:T)</f>
        <v>#N/A</v>
      </c>
      <c r="BW1462" s="9" t="e">
        <f>_xlfn.XLOOKUP(D1462,Sheet1!B:B,Sheet1!M:M)</f>
        <v>#N/A</v>
      </c>
      <c r="BZ1462" s="108">
        <f t="shared" si="420"/>
        <v>7.1999999999999993</v>
      </c>
      <c r="CB1462" s="12">
        <f>AW1462/AY1462</f>
        <v>0.29411764705882354</v>
      </c>
      <c r="CC1462" s="12">
        <f>AX1462/AY1462</f>
        <v>0.70588235294117652</v>
      </c>
      <c r="CG1462" s="1" t="str">
        <f>IF(BO1462&lt;80,"Below 80",
IF(BO1462&lt;=120,"80-120",
IF(BO1462&lt;=200,"&gt; 120-200",
IF(BO1462&lt;=300,"&gt;200-300",
IF(BO1462&lt;=500,"&gt;300-500",
"&gt;500")))))</f>
        <v>Below 80</v>
      </c>
      <c r="CH1462" s="1" t="str">
        <f>IFERROR(_xlfn.XLOOKUP(CG1462,Scenario!M:M,Scenario!N:N),"")</f>
        <v/>
      </c>
      <c r="CI1462" s="1" t="str">
        <f t="shared" si="421"/>
        <v>No</v>
      </c>
      <c r="CJ1462" s="75">
        <v>7.2</v>
      </c>
    </row>
    <row r="1463" spans="1:88" hidden="1">
      <c r="A1463" s="2">
        <v>1462</v>
      </c>
      <c r="B1463" s="2">
        <v>2025</v>
      </c>
      <c r="C1463" s="1">
        <v>0</v>
      </c>
      <c r="D1463" s="37" t="str">
        <v>001J100000F4f2FIAR</v>
      </c>
      <c r="E1463" s="37" t="str">
        <v>BIJAY FABRICATION</v>
      </c>
      <c r="F1463" s="37" t="str">
        <v>ODISHA</v>
      </c>
      <c r="G1463" s="37" t="str">
        <v>SUNDARGARH</v>
      </c>
      <c r="H1463" s="37" t="str">
        <v>Sundargarh</v>
      </c>
      <c r="I1463" s="37" t="str">
        <v>SACHDEVA ISPAT PVT LTD</v>
      </c>
      <c r="J1463" s="37" t="str">
        <v>Papun Padhan</v>
      </c>
      <c r="K1463" s="37">
        <v>0</v>
      </c>
      <c r="L1463" s="37" t="str">
        <v>C12823</v>
      </c>
      <c r="M1463" s="37" t="str">
        <v>Central</v>
      </c>
      <c r="N1463" s="2">
        <v>769001</v>
      </c>
      <c r="O1463" s="2" t="str">
        <v>21AIYPA7569E1Z2</v>
      </c>
      <c r="P1463" s="2">
        <v>9090168525</v>
      </c>
      <c r="Q1463" s="2" t="str">
        <v>Oct'25</v>
      </c>
      <c r="R1463" s="2">
        <v>2026</v>
      </c>
      <c r="S1463" s="1">
        <v>0</v>
      </c>
      <c r="T1463" s="2" t="str">
        <v/>
      </c>
      <c r="U1463" s="12">
        <v>0</v>
      </c>
      <c r="V1463" s="1" t="str">
        <v>Potential Not updated</v>
      </c>
      <c r="W1463" s="72">
        <v>0</v>
      </c>
      <c r="X1463" s="72">
        <v>0</v>
      </c>
      <c r="Y1463" s="72">
        <v>0</v>
      </c>
      <c r="Z1463" s="72">
        <v>0</v>
      </c>
      <c r="AA1463" s="72">
        <v>0</v>
      </c>
      <c r="AB1463" s="72">
        <v>0</v>
      </c>
      <c r="AC1463" s="72">
        <v>0</v>
      </c>
      <c r="AD1463" s="72">
        <v>0</v>
      </c>
      <c r="AE1463" s="72">
        <v>0</v>
      </c>
      <c r="AF1463" s="72">
        <v>0</v>
      </c>
      <c r="AG1463" s="72">
        <v>0</v>
      </c>
      <c r="AH1463" s="72">
        <v>0</v>
      </c>
      <c r="AI1463" s="72">
        <v>0</v>
      </c>
      <c r="AJ1463" s="72">
        <v>0</v>
      </c>
      <c r="AK1463" s="72">
        <v>0</v>
      </c>
      <c r="AL1463" s="72">
        <v>0</v>
      </c>
      <c r="AM1463" s="72">
        <v>0</v>
      </c>
      <c r="AN1463" s="72">
        <v>0</v>
      </c>
      <c r="AO1463" s="72">
        <v>0</v>
      </c>
      <c r="AP1463" s="72">
        <v>0</v>
      </c>
      <c r="AQ1463" s="13">
        <v>0</v>
      </c>
      <c r="AR1463" s="13">
        <v>3</v>
      </c>
      <c r="AS1463" s="13">
        <v>0</v>
      </c>
      <c r="AT1463" s="13">
        <v>0</v>
      </c>
      <c r="AU1463" s="13">
        <v>0</v>
      </c>
      <c r="AV1463" s="13">
        <v>0</v>
      </c>
      <c r="AW1463" s="16">
        <f t="shared" si="406"/>
        <v>3</v>
      </c>
      <c r="AX1463" s="16">
        <v>6</v>
      </c>
      <c r="AY1463" s="10">
        <f t="shared" si="407"/>
        <v>9</v>
      </c>
      <c r="BA1463" s="10">
        <v>30</v>
      </c>
      <c r="BB1463" s="10">
        <f t="shared" si="408"/>
        <v>27</v>
      </c>
      <c r="BC1463" s="10">
        <f t="shared" si="409"/>
        <v>6.75</v>
      </c>
      <c r="BD1463" s="10">
        <f t="shared" si="410"/>
        <v>9</v>
      </c>
      <c r="BE1463" s="10">
        <f t="shared" si="422"/>
        <v>-3</v>
      </c>
      <c r="BF1463" s="2" t="s">
        <v>119</v>
      </c>
      <c r="BG1463" s="10">
        <f t="shared" si="411"/>
        <v>0.375</v>
      </c>
      <c r="BH1463" s="36" t="s">
        <v>118</v>
      </c>
      <c r="BI1463" s="39" t="str">
        <f t="shared" si="412"/>
        <v/>
      </c>
      <c r="BJ1463" s="39" t="str">
        <f t="shared" si="413"/>
        <v/>
      </c>
      <c r="BO1463" s="9">
        <f t="shared" si="415"/>
        <v>3</v>
      </c>
      <c r="BP1463" s="39" t="str">
        <f t="shared" si="416"/>
        <v/>
      </c>
      <c r="BQ1463" s="147"/>
      <c r="BR1463" s="9">
        <f t="shared" si="417"/>
        <v>0</v>
      </c>
      <c r="BS1463" s="9">
        <f t="shared" si="418"/>
        <v>0</v>
      </c>
      <c r="BT1463" s="9">
        <f t="shared" si="419"/>
        <v>0</v>
      </c>
      <c r="BU1463" s="9" t="str">
        <f>IFERROR(_xlfn.XLOOKUP(D1463,Sheet1!B:B,Sheet1!L:L),"")</f>
        <v/>
      </c>
      <c r="BV1463" s="9" t="e">
        <f>_xlfn.XLOOKUP(BU1463,Sheet1!S:S,Sheet1!T:T)</f>
        <v>#N/A</v>
      </c>
      <c r="BW1463" s="9" t="e">
        <f>_xlfn.XLOOKUP(D1463,Sheet1!B:B,Sheet1!M:M)</f>
        <v>#N/A</v>
      </c>
      <c r="BZ1463" s="108">
        <f t="shared" si="420"/>
        <v>6</v>
      </c>
      <c r="CB1463" s="12">
        <f>AW1463/AY1463</f>
        <v>0.33333333333333331</v>
      </c>
      <c r="CC1463" s="12">
        <f>AX1463/AY1463</f>
        <v>0.66666666666666663</v>
      </c>
      <c r="CG1463" s="1" t="str">
        <f>IF(BO1463&lt;80,"Below 80",
IF(BO1463&lt;=120,"80-120",
IF(BO1463&lt;=200,"&gt; 120-200",
IF(BO1463&lt;=300,"&gt;200-300",
IF(BO1463&lt;=500,"&gt;300-500",
"&gt;500")))))</f>
        <v>Below 80</v>
      </c>
      <c r="CH1463" s="1" t="str">
        <f>IFERROR(_xlfn.XLOOKUP(CG1463,Scenario!M:M,Scenario!N:N),"")</f>
        <v/>
      </c>
      <c r="CI1463" s="1" t="str">
        <f t="shared" si="421"/>
        <v>Yes</v>
      </c>
      <c r="CJ1463" s="75">
        <v>6</v>
      </c>
    </row>
    <row r="1464" spans="1:88" hidden="1">
      <c r="A1464" s="2">
        <v>1463</v>
      </c>
      <c r="B1464" s="2">
        <v>2025</v>
      </c>
      <c r="C1464" s="1">
        <v>0</v>
      </c>
      <c r="D1464" s="37" t="str">
        <v>0015g00001UBHlkAAH</v>
      </c>
      <c r="E1464" s="37" t="str">
        <v>EX-SERVICEMAN CEMENT STORE</v>
      </c>
      <c r="F1464" s="37" t="str">
        <v>UTTARAKHAND</v>
      </c>
      <c r="G1464" s="37" t="str">
        <v>DEHRADUN</v>
      </c>
      <c r="H1464" s="37">
        <v>0</v>
      </c>
      <c r="I1464" s="37" t="str">
        <v>SHIVA SALES INDIA CORPORATION</v>
      </c>
      <c r="J1464" s="37" t="str">
        <v>Ravi Kumar</v>
      </c>
      <c r="K1464" s="37">
        <v>0</v>
      </c>
      <c r="L1464" s="37" t="str">
        <v>C12821</v>
      </c>
      <c r="M1464" s="37" t="str">
        <v>North</v>
      </c>
      <c r="N1464" s="2">
        <v>248003</v>
      </c>
      <c r="O1464" s="2">
        <v>0</v>
      </c>
      <c r="P1464" s="2">
        <v>9412056592</v>
      </c>
      <c r="Q1464" s="2" t="str">
        <v>Oct'25</v>
      </c>
      <c r="R1464" s="2">
        <v>2026</v>
      </c>
      <c r="S1464" s="1">
        <v>0</v>
      </c>
      <c r="T1464" s="2" t="str">
        <v/>
      </c>
      <c r="U1464" s="12">
        <v>0</v>
      </c>
      <c r="V1464" s="1" t="str">
        <v>Potential Not updated</v>
      </c>
      <c r="W1464" s="72">
        <v>0</v>
      </c>
      <c r="X1464" s="72">
        <v>0</v>
      </c>
      <c r="Y1464" s="72">
        <v>0</v>
      </c>
      <c r="Z1464" s="72">
        <v>0</v>
      </c>
      <c r="AA1464" s="72">
        <v>0</v>
      </c>
      <c r="AB1464" s="72">
        <v>0</v>
      </c>
      <c r="AC1464" s="72">
        <v>0</v>
      </c>
      <c r="AD1464" s="72">
        <v>0</v>
      </c>
      <c r="AE1464" s="72">
        <v>0</v>
      </c>
      <c r="AF1464" s="72">
        <v>0</v>
      </c>
      <c r="AG1464" s="72">
        <v>0</v>
      </c>
      <c r="AH1464" s="72">
        <v>0</v>
      </c>
      <c r="AI1464" s="72">
        <v>0</v>
      </c>
      <c r="AJ1464" s="72">
        <v>0</v>
      </c>
      <c r="AK1464" s="72">
        <v>0</v>
      </c>
      <c r="AL1464" s="72">
        <v>0</v>
      </c>
      <c r="AM1464" s="72">
        <v>0</v>
      </c>
      <c r="AN1464" s="72">
        <v>0</v>
      </c>
      <c r="AO1464" s="72">
        <v>0</v>
      </c>
      <c r="AP1464" s="72">
        <v>0</v>
      </c>
      <c r="AQ1464" s="13">
        <v>0</v>
      </c>
      <c r="AR1464" s="13">
        <v>4</v>
      </c>
      <c r="AS1464" s="13">
        <v>8.5</v>
      </c>
      <c r="AT1464" s="13">
        <v>0</v>
      </c>
      <c r="AU1464" s="13">
        <v>24</v>
      </c>
      <c r="AV1464" s="13">
        <v>0</v>
      </c>
      <c r="AW1464" s="16">
        <f t="shared" si="406"/>
        <v>36.5</v>
      </c>
      <c r="AX1464" s="16">
        <v>6</v>
      </c>
      <c r="AY1464" s="10">
        <f t="shared" si="407"/>
        <v>42.5</v>
      </c>
      <c r="BA1464" s="10">
        <v>10</v>
      </c>
      <c r="BB1464" s="10">
        <f t="shared" si="408"/>
        <v>-26.5</v>
      </c>
      <c r="BC1464" s="10">
        <f t="shared" si="409"/>
        <v>-6.625</v>
      </c>
      <c r="BD1464" s="10">
        <f t="shared" si="410"/>
        <v>42.5</v>
      </c>
      <c r="BE1464" s="10">
        <f t="shared" si="422"/>
        <v>-36.5</v>
      </c>
      <c r="BF1464" s="2" t="s">
        <v>119</v>
      </c>
      <c r="BG1464" s="10">
        <f t="shared" si="411"/>
        <v>1.5625</v>
      </c>
      <c r="BH1464" s="36" t="s">
        <v>118</v>
      </c>
      <c r="BI1464" s="39" t="str">
        <f t="shared" si="412"/>
        <v/>
      </c>
      <c r="BJ1464" s="39" t="str">
        <f t="shared" si="413"/>
        <v/>
      </c>
      <c r="BO1464" s="9">
        <f t="shared" si="415"/>
        <v>12.5</v>
      </c>
      <c r="BP1464" s="39" t="str">
        <f t="shared" si="416"/>
        <v/>
      </c>
      <c r="BQ1464" s="147"/>
      <c r="BR1464" s="9">
        <f t="shared" si="417"/>
        <v>0</v>
      </c>
      <c r="BS1464" s="9">
        <f t="shared" si="418"/>
        <v>0</v>
      </c>
      <c r="BT1464" s="9">
        <f t="shared" si="419"/>
        <v>0</v>
      </c>
      <c r="BU1464" s="9" t="str">
        <f>IFERROR(_xlfn.XLOOKUP(D1464,Sheet1!B:B,Sheet1!L:L),"")</f>
        <v/>
      </c>
      <c r="BV1464" s="9" t="e">
        <f>_xlfn.XLOOKUP(BU1464,Sheet1!S:S,Sheet1!T:T)</f>
        <v>#N/A</v>
      </c>
      <c r="BW1464" s="9" t="e">
        <f>_xlfn.XLOOKUP(D1464,Sheet1!B:B,Sheet1!M:M)</f>
        <v>#N/A</v>
      </c>
      <c r="BZ1464" s="108">
        <f t="shared" si="420"/>
        <v>6</v>
      </c>
      <c r="CB1464" s="12">
        <f>AW1464/AY1464</f>
        <v>0.85882352941176465</v>
      </c>
      <c r="CC1464" s="12">
        <f>AX1464/AY1464</f>
        <v>0.14117647058823529</v>
      </c>
      <c r="CG1464" s="1" t="str">
        <f>IF(BO1464&lt;80,"Below 80",
IF(BO1464&lt;=120,"80-120",
IF(BO1464&lt;=200,"&gt; 120-200",
IF(BO1464&lt;=300,"&gt;200-300",
IF(BO1464&lt;=500,"&gt;300-500",
"&gt;500")))))</f>
        <v>Below 80</v>
      </c>
      <c r="CH1464" s="1" t="str">
        <f>IFERROR(_xlfn.XLOOKUP(CG1464,Scenario!M:M,Scenario!N:N),"")</f>
        <v/>
      </c>
      <c r="CI1464" s="1" t="str">
        <f t="shared" si="421"/>
        <v>Yes</v>
      </c>
      <c r="CJ1464" s="75">
        <v>6</v>
      </c>
    </row>
    <row r="1465" spans="1:88" hidden="1">
      <c r="A1465" s="2">
        <v>1464</v>
      </c>
      <c r="B1465" s="2">
        <v>2025</v>
      </c>
      <c r="C1465" s="1">
        <v>0</v>
      </c>
      <c r="D1465" s="37" t="str">
        <v>001J10000051mcOIAQ</v>
      </c>
      <c r="E1465" s="37" t="str">
        <v>Das Construction</v>
      </c>
      <c r="F1465" s="37" t="str">
        <v>ODISHA</v>
      </c>
      <c r="G1465" s="37" t="str">
        <v>KHORDHA</v>
      </c>
      <c r="H1465" s="37" t="str">
        <v>Khordha</v>
      </c>
      <c r="I1465" s="37" t="str">
        <v>Niyati Udyog Private Limited</v>
      </c>
      <c r="J1465" s="37" t="str">
        <v>Bidyut Ranjan Mishra</v>
      </c>
      <c r="K1465" s="37">
        <v>0</v>
      </c>
      <c r="L1465" s="37" t="str">
        <v>C13293</v>
      </c>
      <c r="M1465" s="37" t="str">
        <v>Central</v>
      </c>
      <c r="N1465" s="2">
        <v>751012</v>
      </c>
      <c r="O1465" s="2" t="str">
        <v>21AAKFD7647N1Z1</v>
      </c>
      <c r="P1465" s="2">
        <v>9090008998</v>
      </c>
      <c r="Q1465" s="2" t="str">
        <v>Oct'25</v>
      </c>
      <c r="R1465" s="2">
        <v>2026</v>
      </c>
      <c r="S1465" s="1">
        <v>0</v>
      </c>
      <c r="T1465" s="2">
        <v>80</v>
      </c>
      <c r="U1465" s="12">
        <v>0.11950000000000001</v>
      </c>
      <c r="V1465" s="1" t="str">
        <v>Star</v>
      </c>
      <c r="W1465" s="72">
        <v>0</v>
      </c>
      <c r="X1465" s="72">
        <v>0</v>
      </c>
      <c r="Y1465" s="72">
        <v>0</v>
      </c>
      <c r="Z1465" s="72">
        <v>0</v>
      </c>
      <c r="AA1465" s="72">
        <v>0</v>
      </c>
      <c r="AB1465" s="72">
        <v>0</v>
      </c>
      <c r="AC1465" s="72">
        <v>0</v>
      </c>
      <c r="AD1465" s="72">
        <v>0</v>
      </c>
      <c r="AE1465" s="72">
        <v>0</v>
      </c>
      <c r="AF1465" s="72">
        <v>0</v>
      </c>
      <c r="AG1465" s="72">
        <v>0</v>
      </c>
      <c r="AH1465" s="72">
        <v>0</v>
      </c>
      <c r="AI1465" s="72">
        <v>0</v>
      </c>
      <c r="AJ1465" s="72">
        <v>0</v>
      </c>
      <c r="AK1465" s="72">
        <v>0</v>
      </c>
      <c r="AL1465" s="72">
        <v>0</v>
      </c>
      <c r="AM1465" s="72">
        <v>0</v>
      </c>
      <c r="AN1465" s="72">
        <v>0</v>
      </c>
      <c r="AO1465" s="72">
        <v>0</v>
      </c>
      <c r="AP1465" s="72">
        <v>0</v>
      </c>
      <c r="AQ1465" s="13">
        <v>0</v>
      </c>
      <c r="AR1465" s="13">
        <v>28.79</v>
      </c>
      <c r="AS1465" s="13">
        <v>3.31</v>
      </c>
      <c r="AT1465" s="13">
        <v>24.68</v>
      </c>
      <c r="AU1465" s="13">
        <v>2</v>
      </c>
      <c r="AV1465" s="13">
        <v>2</v>
      </c>
      <c r="AW1465" s="16">
        <f t="shared" si="406"/>
        <v>58.78</v>
      </c>
      <c r="AX1465" s="16">
        <v>8</v>
      </c>
      <c r="AY1465" s="10">
        <f t="shared" si="407"/>
        <v>66.78</v>
      </c>
      <c r="BA1465" s="10">
        <v>4</v>
      </c>
      <c r="BB1465" s="10">
        <f t="shared" si="408"/>
        <v>-54.78</v>
      </c>
      <c r="BC1465" s="10">
        <f t="shared" si="409"/>
        <v>-13.695</v>
      </c>
      <c r="BD1465" s="10">
        <f t="shared" si="410"/>
        <v>66.78</v>
      </c>
      <c r="BE1465" s="10">
        <f t="shared" si="422"/>
        <v>-58.78</v>
      </c>
      <c r="BF1465" s="2" t="s">
        <v>119</v>
      </c>
      <c r="BG1465" s="10">
        <f t="shared" si="411"/>
        <v>4.0125000000000002</v>
      </c>
      <c r="BH1465" s="36" t="s">
        <v>118</v>
      </c>
      <c r="BI1465" s="39" t="str">
        <f t="shared" si="412"/>
        <v/>
      </c>
      <c r="BJ1465" s="39" t="str">
        <f t="shared" si="413"/>
        <v/>
      </c>
      <c r="BO1465" s="9">
        <f t="shared" si="415"/>
        <v>32.1</v>
      </c>
      <c r="BP1465" s="39" t="str">
        <f t="shared" si="416"/>
        <v/>
      </c>
      <c r="BQ1465" s="147"/>
      <c r="BR1465" s="9">
        <f t="shared" si="417"/>
        <v>0</v>
      </c>
      <c r="BS1465" s="9">
        <f t="shared" si="418"/>
        <v>0</v>
      </c>
      <c r="BT1465" s="9">
        <f t="shared" si="419"/>
        <v>0</v>
      </c>
      <c r="BU1465" s="9" t="str">
        <f>IFERROR(_xlfn.XLOOKUP(D1465,Sheet1!B:B,Sheet1!L:L),"")</f>
        <v/>
      </c>
      <c r="BV1465" s="9" t="e">
        <f>_xlfn.XLOOKUP(BU1465,Sheet1!S:S,Sheet1!T:T)</f>
        <v>#N/A</v>
      </c>
      <c r="BW1465" s="9" t="e">
        <f>_xlfn.XLOOKUP(D1465,Sheet1!B:B,Sheet1!M:M)</f>
        <v>#N/A</v>
      </c>
      <c r="BZ1465" s="108">
        <f t="shared" si="420"/>
        <v>8</v>
      </c>
      <c r="CB1465" s="12">
        <f>AW1465/AY1465</f>
        <v>0.88020365378855947</v>
      </c>
      <c r="CC1465" s="12">
        <f>AX1465/AY1465</f>
        <v>0.11979634621144054</v>
      </c>
      <c r="CG1465" s="1" t="str">
        <f>IF(BO1465&lt;80,"Below 80",
IF(BO1465&lt;=120,"80-120",
IF(BO1465&lt;=200,"&gt; 120-200",
IF(BO1465&lt;=300,"&gt;200-300",
IF(BO1465&lt;=500,"&gt;300-500",
"&gt;500")))))</f>
        <v>Below 80</v>
      </c>
      <c r="CH1465" s="1" t="str">
        <f>IFERROR(_xlfn.XLOOKUP(CG1465,Scenario!M:M,Scenario!N:N),"")</f>
        <v/>
      </c>
      <c r="CI1465" s="1" t="str">
        <f t="shared" si="421"/>
        <v>Yes</v>
      </c>
      <c r="CJ1465" s="75">
        <v>-0.5</v>
      </c>
    </row>
    <row r="1466" spans="1:88" hidden="1">
      <c r="A1466" s="2">
        <v>1465</v>
      </c>
      <c r="B1466" s="2">
        <v>2025</v>
      </c>
      <c r="C1466" s="1">
        <v>0</v>
      </c>
      <c r="D1466" s="37" t="str">
        <v>001J10000051UtnIAE</v>
      </c>
      <c r="E1466" s="37" t="str">
        <v>Konark Buildmart</v>
      </c>
      <c r="F1466" s="37" t="str">
        <v>ODISHA</v>
      </c>
      <c r="G1466" s="37" t="str">
        <v>DHENKANAL</v>
      </c>
      <c r="H1466" s="37" t="str">
        <v>Dhenkanal Sadar</v>
      </c>
      <c r="I1466" s="37" t="str">
        <v>Niyati Udyog Private Limited</v>
      </c>
      <c r="J1466" s="37" t="str">
        <v>Govind Dorwal</v>
      </c>
      <c r="K1466" s="37">
        <v>0</v>
      </c>
      <c r="L1466" s="37" t="str">
        <v>C13293</v>
      </c>
      <c r="M1466" s="37" t="str">
        <v>Central</v>
      </c>
      <c r="N1466" s="2">
        <v>759001</v>
      </c>
      <c r="O1466" s="2">
        <v>0</v>
      </c>
      <c r="P1466" s="2">
        <v>9337845670</v>
      </c>
      <c r="Q1466" s="2" t="str">
        <v>Oct'25</v>
      </c>
      <c r="R1466" s="2">
        <v>2026</v>
      </c>
      <c r="S1466" s="1">
        <v>0</v>
      </c>
      <c r="T1466" s="2" t="str">
        <v/>
      </c>
      <c r="U1466" s="12">
        <v>0</v>
      </c>
      <c r="V1466" s="1" t="str">
        <v>Potential Not updated</v>
      </c>
      <c r="W1466" s="72">
        <v>0</v>
      </c>
      <c r="X1466" s="72">
        <v>0</v>
      </c>
      <c r="Y1466" s="72">
        <v>0</v>
      </c>
      <c r="Z1466" s="72">
        <v>0</v>
      </c>
      <c r="AA1466" s="72">
        <v>0</v>
      </c>
      <c r="AB1466" s="72">
        <v>0</v>
      </c>
      <c r="AC1466" s="72">
        <v>0</v>
      </c>
      <c r="AD1466" s="72">
        <v>0</v>
      </c>
      <c r="AE1466" s="72">
        <v>0</v>
      </c>
      <c r="AF1466" s="72">
        <v>0</v>
      </c>
      <c r="AG1466" s="72">
        <v>0</v>
      </c>
      <c r="AH1466" s="72">
        <v>0</v>
      </c>
      <c r="AI1466" s="72">
        <v>0</v>
      </c>
      <c r="AJ1466" s="72">
        <v>0</v>
      </c>
      <c r="AK1466" s="72">
        <v>0</v>
      </c>
      <c r="AL1466" s="72">
        <v>0</v>
      </c>
      <c r="AM1466" s="72">
        <v>0</v>
      </c>
      <c r="AN1466" s="72">
        <v>0</v>
      </c>
      <c r="AO1466" s="72">
        <v>0</v>
      </c>
      <c r="AP1466" s="72">
        <v>0</v>
      </c>
      <c r="AQ1466" s="13">
        <v>0</v>
      </c>
      <c r="AR1466" s="13">
        <v>5.66</v>
      </c>
      <c r="AS1466" s="13">
        <v>0</v>
      </c>
      <c r="AT1466" s="13">
        <v>0</v>
      </c>
      <c r="AU1466" s="13">
        <v>0</v>
      </c>
      <c r="AV1466" s="13">
        <v>0</v>
      </c>
      <c r="AW1466" s="16">
        <f t="shared" si="406"/>
        <v>5.66</v>
      </c>
      <c r="AX1466" s="16">
        <v>57.58</v>
      </c>
      <c r="AY1466" s="10">
        <f t="shared" si="407"/>
        <v>63.239999999999995</v>
      </c>
      <c r="BA1466" s="14">
        <v>58.8</v>
      </c>
      <c r="BB1466" s="10">
        <f t="shared" si="408"/>
        <v>53.14</v>
      </c>
      <c r="BC1466" s="10">
        <f t="shared" si="409"/>
        <v>13.285</v>
      </c>
      <c r="BD1466" s="10">
        <f t="shared" si="410"/>
        <v>63.239999999999995</v>
      </c>
      <c r="BE1466" s="10">
        <f t="shared" si="422"/>
        <v>-5.66</v>
      </c>
      <c r="BF1466" s="2" t="s">
        <v>119</v>
      </c>
      <c r="BG1466" s="10">
        <f t="shared" si="411"/>
        <v>0.70750000000000002</v>
      </c>
      <c r="BH1466" s="36" t="s">
        <v>118</v>
      </c>
      <c r="BI1466" s="39" t="str">
        <f t="shared" si="412"/>
        <v/>
      </c>
      <c r="BJ1466" s="39" t="str">
        <f t="shared" si="413"/>
        <v/>
      </c>
      <c r="BO1466" s="9">
        <f t="shared" si="415"/>
        <v>5.66</v>
      </c>
      <c r="BP1466" s="39" t="str">
        <f t="shared" si="416"/>
        <v/>
      </c>
      <c r="BQ1466" s="147"/>
      <c r="BR1466" s="9">
        <f t="shared" si="417"/>
        <v>0</v>
      </c>
      <c r="BS1466" s="9">
        <f t="shared" si="418"/>
        <v>0</v>
      </c>
      <c r="BT1466" s="9">
        <f t="shared" si="419"/>
        <v>0</v>
      </c>
      <c r="BU1466" s="9" t="str">
        <f>IFERROR(_xlfn.XLOOKUP(D1466,Sheet1!B:B,Sheet1!L:L),"")</f>
        <v/>
      </c>
      <c r="BV1466" s="9" t="e">
        <f>_xlfn.XLOOKUP(BU1466,Sheet1!S:S,Sheet1!T:T)</f>
        <v>#N/A</v>
      </c>
      <c r="BW1466" s="9" t="e">
        <f>_xlfn.XLOOKUP(D1466,Sheet1!B:B,Sheet1!M:M)</f>
        <v>#N/A</v>
      </c>
      <c r="BZ1466" s="108">
        <f t="shared" si="420"/>
        <v>57.58</v>
      </c>
      <c r="CB1466" s="12">
        <f>AW1466/AY1466</f>
        <v>8.9500316255534479E-2</v>
      </c>
      <c r="CC1466" s="12">
        <f>AX1466/AY1466</f>
        <v>0.91049968374446555</v>
      </c>
      <c r="CG1466" s="1" t="str">
        <f>IF(BO1466&lt;80,"Below 80",
IF(BO1466&lt;=120,"80-120",
IF(BO1466&lt;=200,"&gt; 120-200",
IF(BO1466&lt;=300,"&gt;200-300",
IF(BO1466&lt;=500,"&gt;300-500",
"&gt;500")))))</f>
        <v>Below 80</v>
      </c>
      <c r="CH1466" s="1" t="str">
        <f>IFERROR(_xlfn.XLOOKUP(CG1466,Scenario!M:M,Scenario!N:N),"")</f>
        <v/>
      </c>
      <c r="CI1466" s="1" t="str">
        <f t="shared" si="421"/>
        <v>Yes</v>
      </c>
      <c r="CJ1466" s="75">
        <v>54.269999999999996</v>
      </c>
    </row>
    <row r="1467" spans="1:88" hidden="1">
      <c r="A1467" s="2">
        <v>1466</v>
      </c>
      <c r="B1467" s="2">
        <v>2025</v>
      </c>
      <c r="C1467" s="1">
        <v>0</v>
      </c>
      <c r="D1467" s="37" t="str">
        <v>001J100000RSptmIAD</v>
      </c>
      <c r="E1467" s="37" t="str">
        <v>MANI NAGESWAR TRADERS</v>
      </c>
      <c r="F1467" s="37" t="str">
        <v>ODISHA</v>
      </c>
      <c r="G1467" s="37" t="str">
        <v>CUTTACK</v>
      </c>
      <c r="H1467" s="37" t="str">
        <v>Cuttack Sadar</v>
      </c>
      <c r="I1467" s="37" t="str">
        <v>Niyati Udyog Private Limited</v>
      </c>
      <c r="J1467" s="37" t="str">
        <v>Bidyut Ranjan Mishra</v>
      </c>
      <c r="K1467" s="37">
        <v>0</v>
      </c>
      <c r="L1467" s="37" t="str">
        <v>C13293</v>
      </c>
      <c r="M1467" s="37" t="str">
        <v>Central</v>
      </c>
      <c r="N1467" s="2">
        <v>754028</v>
      </c>
      <c r="O1467" s="2" t="str">
        <v>21CRPPP8550G1ZH</v>
      </c>
      <c r="P1467" s="2">
        <v>9437677603</v>
      </c>
      <c r="Q1467" s="2" t="str">
        <v>Oct'25</v>
      </c>
      <c r="R1467" s="2">
        <v>2026</v>
      </c>
      <c r="S1467" s="1">
        <v>0</v>
      </c>
      <c r="T1467" s="2">
        <v>40</v>
      </c>
      <c r="U1467" s="12">
        <v>0</v>
      </c>
      <c r="V1467" s="1" t="str">
        <v>Minor</v>
      </c>
      <c r="W1467" s="72">
        <v>0</v>
      </c>
      <c r="X1467" s="72">
        <v>0</v>
      </c>
      <c r="Y1467" s="72">
        <v>0</v>
      </c>
      <c r="Z1467" s="72">
        <v>0</v>
      </c>
      <c r="AA1467" s="72">
        <v>0</v>
      </c>
      <c r="AB1467" s="72">
        <v>0</v>
      </c>
      <c r="AC1467" s="72">
        <v>0</v>
      </c>
      <c r="AD1467" s="72">
        <v>0</v>
      </c>
      <c r="AE1467" s="72">
        <v>0</v>
      </c>
      <c r="AF1467" s="72">
        <v>0</v>
      </c>
      <c r="AG1467" s="72">
        <v>0</v>
      </c>
      <c r="AH1467" s="72">
        <v>0</v>
      </c>
      <c r="AI1467" s="72">
        <v>0</v>
      </c>
      <c r="AJ1467" s="72">
        <v>0</v>
      </c>
      <c r="AK1467" s="72">
        <v>0</v>
      </c>
      <c r="AL1467" s="72">
        <v>0</v>
      </c>
      <c r="AM1467" s="72">
        <v>0</v>
      </c>
      <c r="AN1467" s="72">
        <v>0</v>
      </c>
      <c r="AO1467" s="72">
        <v>0</v>
      </c>
      <c r="AP1467" s="72">
        <v>0</v>
      </c>
      <c r="AQ1467" s="13">
        <v>0</v>
      </c>
      <c r="AR1467" s="13">
        <v>1.93</v>
      </c>
      <c r="AS1467" s="13">
        <v>0</v>
      </c>
      <c r="AT1467" s="13">
        <v>0</v>
      </c>
      <c r="AU1467" s="13">
        <v>0</v>
      </c>
      <c r="AV1467" s="13">
        <v>0</v>
      </c>
      <c r="AW1467" s="16">
        <f t="shared" si="406"/>
        <v>1.93</v>
      </c>
      <c r="AX1467" s="16">
        <v>11.32</v>
      </c>
      <c r="AY1467" s="10">
        <f t="shared" si="407"/>
        <v>13.25</v>
      </c>
      <c r="BA1467" s="16">
        <f>AW1467</f>
        <v>1.93</v>
      </c>
      <c r="BB1467" s="10">
        <f t="shared" si="408"/>
        <v>0</v>
      </c>
      <c r="BC1467" s="10">
        <f t="shared" si="409"/>
        <v>0</v>
      </c>
      <c r="BD1467" s="10">
        <f t="shared" si="410"/>
        <v>13.25</v>
      </c>
      <c r="BE1467" s="10">
        <f t="shared" si="422"/>
        <v>-1.93</v>
      </c>
      <c r="BF1467" s="2" t="s">
        <v>119</v>
      </c>
      <c r="BG1467" s="10">
        <f t="shared" si="411"/>
        <v>0.24124999999999999</v>
      </c>
      <c r="BH1467" s="36" t="s">
        <v>118</v>
      </c>
      <c r="BI1467" s="39" t="str">
        <f t="shared" si="412"/>
        <v/>
      </c>
      <c r="BJ1467" s="39" t="str">
        <f t="shared" si="413"/>
        <v/>
      </c>
      <c r="BO1467" s="9">
        <f t="shared" si="415"/>
        <v>1.93</v>
      </c>
      <c r="BP1467" s="39" t="str">
        <f t="shared" si="416"/>
        <v/>
      </c>
      <c r="BQ1467" s="147"/>
      <c r="BR1467" s="9">
        <f t="shared" si="417"/>
        <v>0</v>
      </c>
      <c r="BS1467" s="9">
        <f t="shared" si="418"/>
        <v>0</v>
      </c>
      <c r="BT1467" s="9">
        <f t="shared" si="419"/>
        <v>0</v>
      </c>
      <c r="BU1467" s="9" t="str">
        <f>IFERROR(_xlfn.XLOOKUP(D1467,Sheet1!B:B,Sheet1!L:L),"")</f>
        <v/>
      </c>
      <c r="BV1467" s="9" t="e">
        <f>_xlfn.XLOOKUP(BU1467,Sheet1!S:S,Sheet1!T:T)</f>
        <v>#N/A</v>
      </c>
      <c r="BW1467" s="9" t="e">
        <f>_xlfn.XLOOKUP(D1467,Sheet1!B:B,Sheet1!M:M)</f>
        <v>#N/A</v>
      </c>
      <c r="BZ1467" s="108">
        <f t="shared" si="420"/>
        <v>11.32</v>
      </c>
      <c r="CB1467" s="12">
        <f>AW1467/AY1467</f>
        <v>0.14566037735849055</v>
      </c>
      <c r="CC1467" s="12">
        <f>AX1467/AY1467</f>
        <v>0.85433962264150942</v>
      </c>
      <c r="CG1467" s="1" t="str">
        <f>IF(BO1467&lt;80,"Below 80",
IF(BO1467&lt;=120,"80-120",
IF(BO1467&lt;=200,"&gt; 120-200",
IF(BO1467&lt;=300,"&gt;200-300",
IF(BO1467&lt;=500,"&gt;300-500",
"&gt;500")))))</f>
        <v>Below 80</v>
      </c>
      <c r="CH1467" s="1" t="str">
        <f>IFERROR(_xlfn.XLOOKUP(CG1467,Scenario!M:M,Scenario!N:N),"")</f>
        <v/>
      </c>
      <c r="CI1467" s="1" t="str">
        <f t="shared" si="421"/>
        <v>Yes</v>
      </c>
      <c r="CJ1467" s="75">
        <v>11.32</v>
      </c>
    </row>
    <row r="1468" spans="1:88" hidden="1">
      <c r="A1468" s="2">
        <v>1467</v>
      </c>
      <c r="B1468" s="2">
        <v>2025</v>
      </c>
      <c r="C1468" s="1">
        <v>0</v>
      </c>
      <c r="D1468" s="37" t="str">
        <v>001J1000006V9JKIA0</v>
      </c>
      <c r="E1468" s="37" t="str">
        <v>S D TRADERS</v>
      </c>
      <c r="F1468" s="37" t="str">
        <v>MADHYA PRADESH</v>
      </c>
      <c r="G1468" s="37" t="str">
        <v>INDORE</v>
      </c>
      <c r="H1468" s="37" t="str">
        <v>Indore</v>
      </c>
      <c r="I1468" s="37" t="str">
        <v>R. K. ENTERPRISES</v>
      </c>
      <c r="J1468" s="37" t="str">
        <v>Yogeshwar Richhariya</v>
      </c>
      <c r="K1468" s="37">
        <v>0</v>
      </c>
      <c r="L1468" s="37" t="str">
        <v>001J1000005ZfroIAC</v>
      </c>
      <c r="M1468" s="37" t="str">
        <v>Central</v>
      </c>
      <c r="N1468" s="2">
        <v>452018</v>
      </c>
      <c r="O1468" s="2" t="str">
        <v>23FTAPK2225M1ZT</v>
      </c>
      <c r="P1468" s="2">
        <v>9993342002</v>
      </c>
      <c r="Q1468" s="2" t="str">
        <v>Oct'25</v>
      </c>
      <c r="R1468" s="2">
        <v>2026</v>
      </c>
      <c r="S1468" s="1">
        <v>0</v>
      </c>
      <c r="T1468" s="2">
        <v>10</v>
      </c>
      <c r="U1468" s="12">
        <v>0</v>
      </c>
      <c r="V1468" s="1" t="str">
        <v>Minor</v>
      </c>
      <c r="W1468" s="72">
        <v>0</v>
      </c>
      <c r="X1468" s="72">
        <v>0</v>
      </c>
      <c r="Y1468" s="72">
        <v>0</v>
      </c>
      <c r="Z1468" s="72">
        <v>0</v>
      </c>
      <c r="AA1468" s="72">
        <v>0</v>
      </c>
      <c r="AB1468" s="72">
        <v>0</v>
      </c>
      <c r="AC1468" s="72">
        <v>0</v>
      </c>
      <c r="AD1468" s="72">
        <v>0</v>
      </c>
      <c r="AE1468" s="72">
        <v>0</v>
      </c>
      <c r="AF1468" s="72">
        <v>0</v>
      </c>
      <c r="AG1468" s="72">
        <v>0</v>
      </c>
      <c r="AH1468" s="72">
        <v>0</v>
      </c>
      <c r="AI1468" s="72">
        <v>0</v>
      </c>
      <c r="AJ1468" s="72">
        <v>0</v>
      </c>
      <c r="AK1468" s="72">
        <v>0</v>
      </c>
      <c r="AL1468" s="72">
        <v>0</v>
      </c>
      <c r="AM1468" s="72">
        <v>0</v>
      </c>
      <c r="AN1468" s="72">
        <v>0</v>
      </c>
      <c r="AO1468" s="72">
        <v>0</v>
      </c>
      <c r="AP1468" s="72">
        <v>0</v>
      </c>
      <c r="AQ1468" s="13">
        <v>0</v>
      </c>
      <c r="AR1468" s="13">
        <v>2</v>
      </c>
      <c r="AS1468" s="13">
        <v>0</v>
      </c>
      <c r="AT1468" s="13">
        <v>0</v>
      </c>
      <c r="AU1468" s="13">
        <v>0</v>
      </c>
      <c r="AV1468" s="13">
        <v>0</v>
      </c>
      <c r="AW1468" s="16">
        <f t="shared" si="406"/>
        <v>2</v>
      </c>
      <c r="AX1468" s="16">
        <v>3.86</v>
      </c>
      <c r="AY1468" s="10">
        <f t="shared" si="407"/>
        <v>5.8599999999999994</v>
      </c>
      <c r="BA1468" s="10">
        <f>AR1468</f>
        <v>2</v>
      </c>
      <c r="BB1468" s="10">
        <f t="shared" si="408"/>
        <v>0</v>
      </c>
      <c r="BC1468" s="10">
        <f t="shared" si="409"/>
        <v>0</v>
      </c>
      <c r="BD1468" s="10">
        <f t="shared" si="410"/>
        <v>5.8599999999999994</v>
      </c>
      <c r="BE1468" s="10">
        <f t="shared" si="422"/>
        <v>-2</v>
      </c>
      <c r="BF1468" s="2" t="s">
        <v>119</v>
      </c>
      <c r="BG1468" s="10">
        <f t="shared" si="411"/>
        <v>0.25</v>
      </c>
      <c r="BH1468" s="36" t="s">
        <v>118</v>
      </c>
      <c r="BI1468" s="39" t="str">
        <f t="shared" si="412"/>
        <v/>
      </c>
      <c r="BJ1468" s="39" t="str">
        <f t="shared" si="413"/>
        <v/>
      </c>
      <c r="BO1468" s="9">
        <f t="shared" si="415"/>
        <v>2</v>
      </c>
      <c r="BP1468" s="39" t="str">
        <f t="shared" si="416"/>
        <v/>
      </c>
      <c r="BQ1468" s="147"/>
      <c r="BR1468" s="9">
        <f t="shared" si="417"/>
        <v>0</v>
      </c>
      <c r="BS1468" s="9">
        <f t="shared" si="418"/>
        <v>0</v>
      </c>
      <c r="BT1468" s="9">
        <f t="shared" si="419"/>
        <v>0</v>
      </c>
      <c r="BU1468" s="9" t="str">
        <f>IFERROR(_xlfn.XLOOKUP(D1468,Sheet1!B:B,Sheet1!L:L),"")</f>
        <v/>
      </c>
      <c r="BV1468" s="9" t="e">
        <f>_xlfn.XLOOKUP(BU1468,Sheet1!S:S,Sheet1!T:T)</f>
        <v>#N/A</v>
      </c>
      <c r="BW1468" s="9" t="e">
        <f>_xlfn.XLOOKUP(D1468,Sheet1!B:B,Sheet1!M:M)</f>
        <v>#N/A</v>
      </c>
      <c r="BZ1468" s="108">
        <f t="shared" si="420"/>
        <v>3.8599999999999994</v>
      </c>
      <c r="CB1468" s="12">
        <f>AW1468/AY1468</f>
        <v>0.34129692832764508</v>
      </c>
      <c r="CC1468" s="12">
        <f>AX1468/AY1468</f>
        <v>0.65870307167235498</v>
      </c>
      <c r="CG1468" s="1" t="str">
        <f>IF(BO1468&lt;80,"Below 80",
IF(BO1468&lt;=120,"80-120",
IF(BO1468&lt;=200,"&gt; 120-200",
IF(BO1468&lt;=300,"&gt;200-300",
IF(BO1468&lt;=500,"&gt;300-500",
"&gt;500")))))</f>
        <v>Below 80</v>
      </c>
      <c r="CH1468" s="1" t="str">
        <f>IFERROR(_xlfn.XLOOKUP(CG1468,Scenario!M:M,Scenario!N:N),"")</f>
        <v/>
      </c>
      <c r="CI1468" s="1" t="str">
        <f t="shared" si="421"/>
        <v>Yes</v>
      </c>
      <c r="CJ1468" s="75">
        <v>3.86</v>
      </c>
    </row>
    <row r="1469" spans="1:88" hidden="1">
      <c r="A1469" s="2">
        <v>1468</v>
      </c>
      <c r="B1469" s="2">
        <v>2025</v>
      </c>
      <c r="C1469" s="1">
        <v>0</v>
      </c>
      <c r="D1469" s="37" t="str">
        <v>001J100000S0hMwIAJ</v>
      </c>
      <c r="E1469" s="37" t="str">
        <v>DEEPAL TRADERS</v>
      </c>
      <c r="F1469" s="37" t="str">
        <v>MADHYA PRADESH</v>
      </c>
      <c r="G1469" s="37" t="str">
        <v>INDORE</v>
      </c>
      <c r="H1469" s="37" t="str">
        <v>Indore</v>
      </c>
      <c r="I1469" s="37" t="str">
        <v>R. K. ENTERPRISES</v>
      </c>
      <c r="J1469" s="37" t="str">
        <v>Yogeshwar Richhariya</v>
      </c>
      <c r="K1469" s="37">
        <v>0</v>
      </c>
      <c r="L1469" s="37" t="str">
        <v>001J1000005ZfroIAC</v>
      </c>
      <c r="M1469" s="37" t="str">
        <v>Central</v>
      </c>
      <c r="N1469" s="2">
        <v>452012</v>
      </c>
      <c r="O1469" s="2" t="str">
        <v>23ANVPA5237F1Z4</v>
      </c>
      <c r="P1469" s="2">
        <v>9425321939</v>
      </c>
      <c r="Q1469" s="2" t="str">
        <v>Oct'25</v>
      </c>
      <c r="R1469" s="2">
        <v>2026</v>
      </c>
      <c r="S1469" s="1">
        <v>0</v>
      </c>
      <c r="T1469" s="2">
        <v>100</v>
      </c>
      <c r="U1469" s="12">
        <v>0</v>
      </c>
      <c r="V1469" s="1" t="str">
        <v>Challenger</v>
      </c>
      <c r="W1469" s="72">
        <v>0</v>
      </c>
      <c r="X1469" s="72">
        <v>0</v>
      </c>
      <c r="Y1469" s="72">
        <v>0</v>
      </c>
      <c r="Z1469" s="72">
        <v>0</v>
      </c>
      <c r="AA1469" s="72">
        <v>0</v>
      </c>
      <c r="AB1469" s="72">
        <v>0</v>
      </c>
      <c r="AC1469" s="72">
        <v>0</v>
      </c>
      <c r="AD1469" s="72">
        <v>0</v>
      </c>
      <c r="AE1469" s="72">
        <v>0</v>
      </c>
      <c r="AF1469" s="72">
        <v>0</v>
      </c>
      <c r="AG1469" s="72">
        <v>0</v>
      </c>
      <c r="AH1469" s="72">
        <v>0</v>
      </c>
      <c r="AI1469" s="72">
        <v>0</v>
      </c>
      <c r="AJ1469" s="72">
        <v>0</v>
      </c>
      <c r="AK1469" s="72">
        <v>0</v>
      </c>
      <c r="AL1469" s="72">
        <v>0</v>
      </c>
      <c r="AM1469" s="72">
        <v>0</v>
      </c>
      <c r="AN1469" s="72">
        <v>0</v>
      </c>
      <c r="AO1469" s="72">
        <v>0</v>
      </c>
      <c r="AP1469" s="72">
        <v>0</v>
      </c>
      <c r="AQ1469" s="13">
        <v>0</v>
      </c>
      <c r="AR1469" s="13">
        <v>2</v>
      </c>
      <c r="AS1469" s="13">
        <v>0</v>
      </c>
      <c r="AT1469" s="13">
        <v>0</v>
      </c>
      <c r="AU1469" s="13">
        <v>0</v>
      </c>
      <c r="AV1469" s="13">
        <v>0</v>
      </c>
      <c r="AW1469" s="16">
        <f t="shared" si="406"/>
        <v>2</v>
      </c>
      <c r="AX1469" s="16">
        <v>4</v>
      </c>
      <c r="AY1469" s="10">
        <f t="shared" si="407"/>
        <v>6</v>
      </c>
      <c r="BA1469" s="10">
        <f t="shared" ref="BA1469:BA1470" si="424">AY1469</f>
        <v>6</v>
      </c>
      <c r="BB1469" s="10">
        <f t="shared" si="408"/>
        <v>4</v>
      </c>
      <c r="BC1469" s="10">
        <f t="shared" si="409"/>
        <v>1</v>
      </c>
      <c r="BD1469" s="10">
        <f t="shared" si="410"/>
        <v>6</v>
      </c>
      <c r="BE1469" s="10">
        <f t="shared" si="422"/>
        <v>-2</v>
      </c>
      <c r="BF1469" s="2" t="s">
        <v>119</v>
      </c>
      <c r="BG1469" s="10">
        <f t="shared" si="411"/>
        <v>0.25</v>
      </c>
      <c r="BH1469" s="36" t="s">
        <v>118</v>
      </c>
      <c r="BI1469" s="39" t="str">
        <f t="shared" si="412"/>
        <v/>
      </c>
      <c r="BJ1469" s="39" t="str">
        <f t="shared" si="413"/>
        <v/>
      </c>
      <c r="BO1469" s="9">
        <f t="shared" si="415"/>
        <v>2</v>
      </c>
      <c r="BP1469" s="39" t="str">
        <f t="shared" si="416"/>
        <v/>
      </c>
      <c r="BQ1469" s="147"/>
      <c r="BR1469" s="9">
        <f t="shared" si="417"/>
        <v>0</v>
      </c>
      <c r="BS1469" s="9">
        <f t="shared" si="418"/>
        <v>0</v>
      </c>
      <c r="BT1469" s="9">
        <f t="shared" si="419"/>
        <v>0</v>
      </c>
      <c r="BU1469" s="9" t="str">
        <f>IFERROR(_xlfn.XLOOKUP(D1469,Sheet1!B:B,Sheet1!L:L),"")</f>
        <v/>
      </c>
      <c r="BV1469" s="9" t="e">
        <f>_xlfn.XLOOKUP(BU1469,Sheet1!S:S,Sheet1!T:T)</f>
        <v>#N/A</v>
      </c>
      <c r="BW1469" s="9" t="e">
        <f>_xlfn.XLOOKUP(D1469,Sheet1!B:B,Sheet1!M:M)</f>
        <v>#N/A</v>
      </c>
      <c r="BZ1469" s="108">
        <f t="shared" si="420"/>
        <v>4</v>
      </c>
      <c r="CB1469" s="12">
        <f>AW1469/AY1469</f>
        <v>0.33333333333333331</v>
      </c>
      <c r="CC1469" s="12">
        <f>AX1469/AY1469</f>
        <v>0.66666666666666663</v>
      </c>
      <c r="CG1469" s="1" t="str">
        <f>IF(BO1469&lt;80,"Below 80",
IF(BO1469&lt;=120,"80-120",
IF(BO1469&lt;=200,"&gt; 120-200",
IF(BO1469&lt;=300,"&gt;200-300",
IF(BO1469&lt;=500,"&gt;300-500",
"&gt;500")))))</f>
        <v>Below 80</v>
      </c>
      <c r="CH1469" s="1" t="str">
        <f>IFERROR(_xlfn.XLOOKUP(CG1469,Scenario!M:M,Scenario!N:N),"")</f>
        <v/>
      </c>
      <c r="CI1469" s="1" t="str">
        <f t="shared" si="421"/>
        <v>Yes</v>
      </c>
      <c r="CJ1469" s="75">
        <v>4</v>
      </c>
    </row>
    <row r="1470" spans="1:88" hidden="1">
      <c r="A1470" s="2">
        <v>1469</v>
      </c>
      <c r="B1470" s="2">
        <v>2025</v>
      </c>
      <c r="C1470" s="1">
        <v>0</v>
      </c>
      <c r="D1470" s="37" t="str">
        <v>001J100000VnWOXIA3</v>
      </c>
      <c r="E1470" s="37" t="str">
        <v>KARWASRA BUILDTECH</v>
      </c>
      <c r="F1470" s="37" t="str">
        <v>RAJASTHAN</v>
      </c>
      <c r="G1470" s="37" t="str">
        <v>CHURU</v>
      </c>
      <c r="H1470" s="37">
        <v>0</v>
      </c>
      <c r="I1470" s="37" t="str">
        <v>BD ISPAT AND ALLOYS</v>
      </c>
      <c r="J1470" s="37" t="str">
        <v>Amit Kumar Sharma</v>
      </c>
      <c r="K1470" s="37">
        <v>0</v>
      </c>
      <c r="L1470" s="37" t="str">
        <v>001J100000Vo7AJIAZ</v>
      </c>
      <c r="M1470" s="37" t="str">
        <v>North</v>
      </c>
      <c r="N1470" s="2">
        <v>331023</v>
      </c>
      <c r="O1470" s="2" t="str">
        <v>08DJWPK9425F1ZK</v>
      </c>
      <c r="P1470" s="2">
        <v>9460845991</v>
      </c>
      <c r="Q1470" s="2" t="str">
        <v>Oct'25</v>
      </c>
      <c r="R1470" s="2">
        <v>2026</v>
      </c>
      <c r="S1470" s="1">
        <v>0</v>
      </c>
      <c r="T1470" s="2">
        <v>50</v>
      </c>
      <c r="U1470" s="12">
        <v>0</v>
      </c>
      <c r="V1470" s="1" t="str">
        <v>Minor</v>
      </c>
      <c r="W1470" s="72">
        <v>0</v>
      </c>
      <c r="X1470" s="72">
        <v>0</v>
      </c>
      <c r="Y1470" s="72">
        <v>0</v>
      </c>
      <c r="Z1470" s="72">
        <v>0</v>
      </c>
      <c r="AA1470" s="72">
        <v>0</v>
      </c>
      <c r="AB1470" s="72">
        <v>0</v>
      </c>
      <c r="AC1470" s="72">
        <v>0</v>
      </c>
      <c r="AD1470" s="72">
        <v>0</v>
      </c>
      <c r="AE1470" s="72">
        <v>0</v>
      </c>
      <c r="AF1470" s="72">
        <v>0</v>
      </c>
      <c r="AG1470" s="72">
        <v>0</v>
      </c>
      <c r="AH1470" s="72">
        <v>0</v>
      </c>
      <c r="AI1470" s="72">
        <v>0</v>
      </c>
      <c r="AJ1470" s="72">
        <v>0</v>
      </c>
      <c r="AK1470" s="72">
        <v>0</v>
      </c>
      <c r="AL1470" s="72">
        <v>0</v>
      </c>
      <c r="AM1470" s="72">
        <v>0</v>
      </c>
      <c r="AN1470" s="72">
        <v>0</v>
      </c>
      <c r="AO1470" s="72">
        <v>0</v>
      </c>
      <c r="AP1470" s="72">
        <v>0</v>
      </c>
      <c r="AQ1470" s="13">
        <v>0</v>
      </c>
      <c r="AR1470" s="13">
        <v>20.11</v>
      </c>
      <c r="AS1470" s="13">
        <v>0</v>
      </c>
      <c r="AT1470" s="13">
        <v>0</v>
      </c>
      <c r="AU1470" s="13">
        <v>0</v>
      </c>
      <c r="AV1470" s="13">
        <v>0</v>
      </c>
      <c r="AW1470" s="16">
        <f t="shared" si="406"/>
        <v>20.11</v>
      </c>
      <c r="AX1470" s="16">
        <v>4</v>
      </c>
      <c r="AY1470" s="10">
        <f t="shared" si="407"/>
        <v>24.11</v>
      </c>
      <c r="BA1470" s="10">
        <f t="shared" si="424"/>
        <v>24.11</v>
      </c>
      <c r="BB1470" s="10">
        <f t="shared" si="408"/>
        <v>4</v>
      </c>
      <c r="BC1470" s="10">
        <f t="shared" si="409"/>
        <v>1</v>
      </c>
      <c r="BD1470" s="10">
        <f t="shared" si="410"/>
        <v>24.11</v>
      </c>
      <c r="BE1470" s="10">
        <f t="shared" si="422"/>
        <v>-20.11</v>
      </c>
      <c r="BF1470" s="2" t="s">
        <v>119</v>
      </c>
      <c r="BG1470" s="10">
        <f t="shared" si="411"/>
        <v>2.5137499999999999</v>
      </c>
      <c r="BH1470" s="36" t="s">
        <v>118</v>
      </c>
      <c r="BI1470" s="39" t="str">
        <f t="shared" si="412"/>
        <v/>
      </c>
      <c r="BJ1470" s="39" t="str">
        <f t="shared" si="413"/>
        <v/>
      </c>
      <c r="BO1470" s="9">
        <f t="shared" si="415"/>
        <v>20.11</v>
      </c>
      <c r="BP1470" s="39" t="str">
        <f t="shared" si="416"/>
        <v/>
      </c>
      <c r="BQ1470" s="147"/>
      <c r="BR1470" s="9">
        <f t="shared" si="417"/>
        <v>0</v>
      </c>
      <c r="BS1470" s="9">
        <f t="shared" si="418"/>
        <v>0</v>
      </c>
      <c r="BT1470" s="9">
        <f t="shared" si="419"/>
        <v>0</v>
      </c>
      <c r="BU1470" s="9" t="str">
        <f>IFERROR(_xlfn.XLOOKUP(D1470,Sheet1!B:B,Sheet1!L:L),"")</f>
        <v/>
      </c>
      <c r="BV1470" s="9" t="e">
        <f>_xlfn.XLOOKUP(BU1470,Sheet1!S:S,Sheet1!T:T)</f>
        <v>#N/A</v>
      </c>
      <c r="BW1470" s="9" t="e">
        <f>_xlfn.XLOOKUP(D1470,Sheet1!B:B,Sheet1!M:M)</f>
        <v>#N/A</v>
      </c>
      <c r="BZ1470" s="108">
        <f t="shared" si="420"/>
        <v>4</v>
      </c>
      <c r="CB1470" s="12">
        <f>AW1470/AY1470</f>
        <v>0.83409373703857326</v>
      </c>
      <c r="CC1470" s="12">
        <f>AX1470/AY1470</f>
        <v>0.1659062629614268</v>
      </c>
      <c r="CG1470" s="1" t="str">
        <f>IF(BO1470&lt;80,"Below 80",
IF(BO1470&lt;=120,"80-120",
IF(BO1470&lt;=200,"&gt; 120-200",
IF(BO1470&lt;=300,"&gt;200-300",
IF(BO1470&lt;=500,"&gt;300-500",
"&gt;500")))))</f>
        <v>Below 80</v>
      </c>
      <c r="CH1470" s="1" t="str">
        <f>IFERROR(_xlfn.XLOOKUP(CG1470,Scenario!M:M,Scenario!N:N),"")</f>
        <v/>
      </c>
      <c r="CI1470" s="1" t="str">
        <f t="shared" si="421"/>
        <v>Yes</v>
      </c>
      <c r="CJ1470" s="75">
        <v>4</v>
      </c>
    </row>
    <row r="1471" spans="1:88" hidden="1">
      <c r="A1471" s="2">
        <v>1470</v>
      </c>
      <c r="B1471" s="2">
        <v>2025</v>
      </c>
      <c r="C1471" s="1">
        <v>0</v>
      </c>
      <c r="D1471" s="37" t="str">
        <v>001fw000005pToNAAU</v>
      </c>
      <c r="E1471" s="37" t="str">
        <v>JAI MATA DI TRADERS</v>
      </c>
      <c r="F1471" s="37" t="str">
        <v>BIHAR</v>
      </c>
      <c r="G1471" s="37" t="str">
        <v>BEGUSARAI</v>
      </c>
      <c r="H1471" s="37">
        <v>0</v>
      </c>
      <c r="I1471" s="37" t="str">
        <v>KHARAKIA METALS PRIVATE LIMITED</v>
      </c>
      <c r="J1471" s="37" t="str">
        <v>Praveen Kumar</v>
      </c>
      <c r="K1471" s="37">
        <v>0</v>
      </c>
      <c r="L1471" s="37" t="str">
        <v>001J100000VnUoRIAV</v>
      </c>
      <c r="M1471" s="37" t="str">
        <v>East</v>
      </c>
      <c r="N1471" s="2">
        <v>851134</v>
      </c>
      <c r="O1471" s="2" t="str">
        <v>10ARJPK4200C1ZQ</v>
      </c>
      <c r="P1471" s="2">
        <v>8210271151</v>
      </c>
      <c r="Q1471" s="2" t="str">
        <v>Oct'25</v>
      </c>
      <c r="R1471" s="2">
        <v>2026</v>
      </c>
      <c r="S1471" s="1">
        <v>0</v>
      </c>
      <c r="T1471" s="2">
        <v>350</v>
      </c>
      <c r="U1471" s="12">
        <v>2.2857142857142857E-2</v>
      </c>
      <c r="V1471" s="1" t="str">
        <v>Alien</v>
      </c>
      <c r="W1471" s="72">
        <v>0</v>
      </c>
      <c r="X1471" s="72">
        <v>0</v>
      </c>
      <c r="Y1471" s="72">
        <v>0</v>
      </c>
      <c r="Z1471" s="72">
        <v>0</v>
      </c>
      <c r="AA1471" s="72">
        <v>0</v>
      </c>
      <c r="AB1471" s="72">
        <v>0</v>
      </c>
      <c r="AC1471" s="72">
        <v>0</v>
      </c>
      <c r="AD1471" s="72">
        <v>0</v>
      </c>
      <c r="AE1471" s="72">
        <v>0</v>
      </c>
      <c r="AF1471" s="72">
        <v>0</v>
      </c>
      <c r="AG1471" s="72">
        <v>0</v>
      </c>
      <c r="AH1471" s="72">
        <v>0</v>
      </c>
      <c r="AI1471" s="72">
        <v>0</v>
      </c>
      <c r="AJ1471" s="72">
        <v>0</v>
      </c>
      <c r="AK1471" s="72">
        <v>0</v>
      </c>
      <c r="AL1471" s="72">
        <v>0</v>
      </c>
      <c r="AM1471" s="72">
        <v>0</v>
      </c>
      <c r="AN1471" s="72">
        <v>0</v>
      </c>
      <c r="AO1471" s="72">
        <v>0</v>
      </c>
      <c r="AP1471" s="72">
        <v>0</v>
      </c>
      <c r="AQ1471" s="13">
        <v>0</v>
      </c>
      <c r="AR1471" s="13">
        <v>12</v>
      </c>
      <c r="AS1471" s="13">
        <v>12</v>
      </c>
      <c r="AT1471" s="13">
        <v>6</v>
      </c>
      <c r="AU1471" s="13">
        <v>6</v>
      </c>
      <c r="AV1471" s="13">
        <v>12</v>
      </c>
      <c r="AW1471" s="16">
        <f t="shared" si="406"/>
        <v>36</v>
      </c>
      <c r="AX1471" s="16">
        <v>40.22</v>
      </c>
      <c r="AY1471" s="10">
        <f t="shared" si="407"/>
        <v>76.22</v>
      </c>
      <c r="BB1471" s="10">
        <f t="shared" si="408"/>
        <v>-36</v>
      </c>
      <c r="BC1471" s="10">
        <f t="shared" si="409"/>
        <v>-9</v>
      </c>
      <c r="BD1471" s="10">
        <f t="shared" si="410"/>
        <v>76.22</v>
      </c>
      <c r="BE1471" s="10">
        <f t="shared" si="422"/>
        <v>-36</v>
      </c>
      <c r="BF1471" s="2" t="s">
        <v>119</v>
      </c>
      <c r="BG1471" s="10">
        <f t="shared" si="411"/>
        <v>3</v>
      </c>
      <c r="BH1471" s="36" t="s">
        <v>118</v>
      </c>
      <c r="BI1471" s="39" t="str">
        <f t="shared" si="412"/>
        <v/>
      </c>
      <c r="BJ1471" s="39" t="str">
        <f t="shared" si="413"/>
        <v/>
      </c>
      <c r="BO1471" s="9">
        <f t="shared" si="415"/>
        <v>24</v>
      </c>
      <c r="BP1471" s="39" t="str">
        <f t="shared" si="416"/>
        <v/>
      </c>
      <c r="BQ1471" s="147"/>
      <c r="BR1471" s="9">
        <f t="shared" si="417"/>
        <v>0</v>
      </c>
      <c r="BS1471" s="9">
        <f t="shared" si="418"/>
        <v>0</v>
      </c>
      <c r="BT1471" s="9">
        <f t="shared" si="419"/>
        <v>0</v>
      </c>
      <c r="BU1471" s="9" t="str">
        <f>IFERROR(_xlfn.XLOOKUP(D1471,Sheet1!B:B,Sheet1!L:L),"")</f>
        <v/>
      </c>
      <c r="BV1471" s="9" t="e">
        <f>_xlfn.XLOOKUP(BU1471,Sheet1!S:S,Sheet1!T:T)</f>
        <v>#N/A</v>
      </c>
      <c r="BW1471" s="9" t="e">
        <f>_xlfn.XLOOKUP(D1471,Sheet1!B:B,Sheet1!M:M)</f>
        <v>#N/A</v>
      </c>
      <c r="BZ1471" s="108">
        <f t="shared" si="420"/>
        <v>40.22</v>
      </c>
      <c r="CB1471" s="12">
        <f>AW1471/AY1471</f>
        <v>0.47231697717134613</v>
      </c>
      <c r="CC1471" s="12">
        <f>AX1471/AY1471</f>
        <v>0.52768302282865387</v>
      </c>
      <c r="CG1471" s="1" t="str">
        <f>IF(BO1471&lt;80,"Below 80",
IF(BO1471&lt;=120,"80-120",
IF(BO1471&lt;=200,"&gt; 120-200",
IF(BO1471&lt;=300,"&gt;200-300",
IF(BO1471&lt;=500,"&gt;300-500",
"&gt;500")))))</f>
        <v>Below 80</v>
      </c>
      <c r="CH1471" s="1" t="str">
        <f>IFERROR(_xlfn.XLOOKUP(CG1471,Scenario!M:M,Scenario!N:N),"")</f>
        <v/>
      </c>
      <c r="CI1471" s="1" t="str">
        <f t="shared" si="421"/>
        <v>No</v>
      </c>
      <c r="CJ1471" s="75">
        <v>40.22</v>
      </c>
    </row>
    <row r="1472" spans="1:88" hidden="1">
      <c r="A1472" s="2">
        <v>1471</v>
      </c>
      <c r="B1472" s="2">
        <v>2025</v>
      </c>
      <c r="C1472" s="1">
        <v>0</v>
      </c>
      <c r="D1472" s="37" t="str">
        <v>001fw000005kvJmAAI</v>
      </c>
      <c r="E1472" s="37" t="str">
        <v>M/S HARI OM ENTERPRISES</v>
      </c>
      <c r="F1472" s="37" t="str">
        <v>BIHAR</v>
      </c>
      <c r="G1472" s="37" t="str">
        <v>MUZAFFARPUR</v>
      </c>
      <c r="H1472" s="37">
        <v>0</v>
      </c>
      <c r="I1472" s="37" t="str">
        <v>KHARAKIA METALS PRIVATE LIMITED</v>
      </c>
      <c r="J1472" s="37" t="str">
        <v>Praveen Kumar</v>
      </c>
      <c r="K1472" s="37">
        <v>0</v>
      </c>
      <c r="L1472" s="37" t="str">
        <v>001J100000VnUoRIAV</v>
      </c>
      <c r="M1472" s="37" t="str">
        <v>East</v>
      </c>
      <c r="N1472" s="2">
        <v>844120</v>
      </c>
      <c r="O1472" s="2" t="str">
        <v>10ATGPK5022P2ZR</v>
      </c>
      <c r="P1472" s="2">
        <v>9576325616</v>
      </c>
      <c r="Q1472" s="2" t="str">
        <v>Oct'25</v>
      </c>
      <c r="R1472" s="2">
        <v>2026</v>
      </c>
      <c r="S1472" s="1">
        <v>0</v>
      </c>
      <c r="T1472" s="2">
        <v>300</v>
      </c>
      <c r="U1472" s="12">
        <v>2.6666666666666668E-2</v>
      </c>
      <c r="V1472" s="1" t="str">
        <v>Alien</v>
      </c>
      <c r="W1472" s="72">
        <v>0</v>
      </c>
      <c r="X1472" s="72">
        <v>0</v>
      </c>
      <c r="Y1472" s="72">
        <v>0</v>
      </c>
      <c r="Z1472" s="72">
        <v>0</v>
      </c>
      <c r="AA1472" s="72">
        <v>0</v>
      </c>
      <c r="AB1472" s="72">
        <v>0</v>
      </c>
      <c r="AC1472" s="72">
        <v>0</v>
      </c>
      <c r="AD1472" s="72">
        <v>0</v>
      </c>
      <c r="AE1472" s="72">
        <v>0</v>
      </c>
      <c r="AF1472" s="72">
        <v>0</v>
      </c>
      <c r="AG1472" s="72">
        <v>0</v>
      </c>
      <c r="AH1472" s="72">
        <v>0</v>
      </c>
      <c r="AI1472" s="72">
        <v>0</v>
      </c>
      <c r="AJ1472" s="72">
        <v>0</v>
      </c>
      <c r="AK1472" s="72">
        <v>0</v>
      </c>
      <c r="AL1472" s="72">
        <v>0</v>
      </c>
      <c r="AM1472" s="72">
        <v>0</v>
      </c>
      <c r="AN1472" s="72">
        <v>0</v>
      </c>
      <c r="AO1472" s="72">
        <v>0</v>
      </c>
      <c r="AP1472" s="72">
        <v>0</v>
      </c>
      <c r="AQ1472" s="13">
        <v>0</v>
      </c>
      <c r="AR1472" s="13">
        <v>10</v>
      </c>
      <c r="AS1472" s="13">
        <v>6</v>
      </c>
      <c r="AT1472" s="13">
        <v>6</v>
      </c>
      <c r="AU1472" s="13">
        <v>12</v>
      </c>
      <c r="AV1472" s="13">
        <v>6</v>
      </c>
      <c r="AW1472" s="16">
        <f t="shared" si="406"/>
        <v>34</v>
      </c>
      <c r="AX1472" s="16">
        <v>24</v>
      </c>
      <c r="AY1472" s="10">
        <f t="shared" si="407"/>
        <v>58</v>
      </c>
      <c r="BA1472" s="10">
        <v>90</v>
      </c>
      <c r="BB1472" s="10">
        <f t="shared" si="408"/>
        <v>56</v>
      </c>
      <c r="BC1472" s="10">
        <f t="shared" si="409"/>
        <v>14</v>
      </c>
      <c r="BD1472" s="10">
        <f t="shared" si="410"/>
        <v>58</v>
      </c>
      <c r="BE1472" s="10">
        <f t="shared" si="422"/>
        <v>-34</v>
      </c>
      <c r="BF1472" s="2" t="s">
        <v>119</v>
      </c>
      <c r="BG1472" s="10">
        <f t="shared" si="411"/>
        <v>2</v>
      </c>
      <c r="BH1472" s="36" t="s">
        <v>118</v>
      </c>
      <c r="BI1472" s="39" t="str">
        <f t="shared" si="412"/>
        <v/>
      </c>
      <c r="BJ1472" s="39" t="str">
        <f t="shared" si="413"/>
        <v/>
      </c>
      <c r="BO1472" s="9">
        <f t="shared" si="415"/>
        <v>16</v>
      </c>
      <c r="BP1472" s="39" t="str">
        <f t="shared" si="416"/>
        <v/>
      </c>
      <c r="BQ1472" s="147"/>
      <c r="BR1472" s="9">
        <f t="shared" si="417"/>
        <v>0</v>
      </c>
      <c r="BS1472" s="9">
        <f t="shared" si="418"/>
        <v>0</v>
      </c>
      <c r="BT1472" s="9">
        <f t="shared" si="419"/>
        <v>0</v>
      </c>
      <c r="BU1472" s="9" t="str">
        <f>IFERROR(_xlfn.XLOOKUP(D1472,Sheet1!B:B,Sheet1!L:L),"")</f>
        <v/>
      </c>
      <c r="BV1472" s="9" t="e">
        <f>_xlfn.XLOOKUP(BU1472,Sheet1!S:S,Sheet1!T:T)</f>
        <v>#N/A</v>
      </c>
      <c r="BW1472" s="9" t="e">
        <f>_xlfn.XLOOKUP(D1472,Sheet1!B:B,Sheet1!M:M)</f>
        <v>#N/A</v>
      </c>
      <c r="BZ1472" s="108">
        <f t="shared" si="420"/>
        <v>24</v>
      </c>
      <c r="CB1472" s="12">
        <f>AW1472/AY1472</f>
        <v>0.58620689655172409</v>
      </c>
      <c r="CC1472" s="12">
        <f>AX1472/AY1472</f>
        <v>0.41379310344827586</v>
      </c>
      <c r="CG1472" s="1" t="str">
        <f>IF(BO1472&lt;80,"Below 80",
IF(BO1472&lt;=120,"80-120",
IF(BO1472&lt;=200,"&gt; 120-200",
IF(BO1472&lt;=300,"&gt;200-300",
IF(BO1472&lt;=500,"&gt;300-500",
"&gt;500")))))</f>
        <v>Below 80</v>
      </c>
      <c r="CH1472" s="1" t="str">
        <f>IFERROR(_xlfn.XLOOKUP(CG1472,Scenario!M:M,Scenario!N:N),"")</f>
        <v/>
      </c>
      <c r="CI1472" s="1" t="str">
        <f t="shared" si="421"/>
        <v>Yes</v>
      </c>
      <c r="CJ1472" s="75">
        <v>12</v>
      </c>
    </row>
    <row r="1473" spans="1:88" hidden="1">
      <c r="A1473" s="2">
        <v>1472</v>
      </c>
      <c r="B1473" s="2">
        <v>2025</v>
      </c>
      <c r="C1473" s="1">
        <v>0</v>
      </c>
      <c r="D1473" s="37" t="str">
        <v>001fw00000AqzWHAAZ</v>
      </c>
      <c r="E1473" s="37" t="str">
        <v>OMM SHREE JAGANNATH AGENCY</v>
      </c>
      <c r="F1473" s="37" t="str">
        <v>ODISHA</v>
      </c>
      <c r="G1473" s="37" t="str">
        <v>KHORDHA</v>
      </c>
      <c r="H1473" s="37">
        <v>0</v>
      </c>
      <c r="I1473" s="37" t="str">
        <v>Niyati Udyog Private Limited</v>
      </c>
      <c r="J1473" s="37" t="str">
        <v>Bidyut Ranjan Mishra</v>
      </c>
      <c r="K1473" s="37">
        <v>0</v>
      </c>
      <c r="L1473" s="37" t="str">
        <v>C13293</v>
      </c>
      <c r="M1473" s="37" t="str">
        <v>Central</v>
      </c>
      <c r="N1473" s="2">
        <v>752102</v>
      </c>
      <c r="O1473" s="2" t="str">
        <v>21AJAPP5582H1ZA</v>
      </c>
      <c r="P1473" s="2">
        <v>7847824059</v>
      </c>
      <c r="Q1473" s="2" t="str">
        <v>Oct'25</v>
      </c>
      <c r="R1473" s="2">
        <v>2026</v>
      </c>
      <c r="S1473" s="1">
        <v>0</v>
      </c>
      <c r="T1473" s="2">
        <v>30</v>
      </c>
      <c r="U1473" s="12">
        <v>0</v>
      </c>
      <c r="V1473" s="1" t="str">
        <v>Minor</v>
      </c>
      <c r="W1473" s="72">
        <v>0</v>
      </c>
      <c r="X1473" s="72">
        <v>0</v>
      </c>
      <c r="Y1473" s="72">
        <v>0</v>
      </c>
      <c r="Z1473" s="72">
        <v>0</v>
      </c>
      <c r="AA1473" s="72">
        <v>0</v>
      </c>
      <c r="AB1473" s="72">
        <v>0</v>
      </c>
      <c r="AC1473" s="72">
        <v>0</v>
      </c>
      <c r="AD1473" s="72">
        <v>0</v>
      </c>
      <c r="AE1473" s="72">
        <v>0</v>
      </c>
      <c r="AF1473" s="72">
        <v>0</v>
      </c>
      <c r="AG1473" s="72">
        <v>0</v>
      </c>
      <c r="AH1473" s="72">
        <v>0</v>
      </c>
      <c r="AI1473" s="72">
        <v>0</v>
      </c>
      <c r="AJ1473" s="72">
        <v>0</v>
      </c>
      <c r="AK1473" s="72">
        <v>0</v>
      </c>
      <c r="AL1473" s="72">
        <v>0</v>
      </c>
      <c r="AM1473" s="72">
        <v>0</v>
      </c>
      <c r="AN1473" s="72">
        <v>0</v>
      </c>
      <c r="AO1473" s="72">
        <v>0</v>
      </c>
      <c r="AP1473" s="72">
        <v>0</v>
      </c>
      <c r="AQ1473" s="13">
        <v>0</v>
      </c>
      <c r="AR1473" s="13">
        <v>1.87</v>
      </c>
      <c r="AS1473" s="13">
        <v>2.1800000000000002</v>
      </c>
      <c r="AT1473" s="13">
        <v>0</v>
      </c>
      <c r="AU1473" s="13">
        <v>0</v>
      </c>
      <c r="AV1473" s="13">
        <v>0</v>
      </c>
      <c r="AW1473" s="16">
        <f t="shared" si="406"/>
        <v>4.0500000000000007</v>
      </c>
      <c r="AX1473" s="16">
        <v>20</v>
      </c>
      <c r="AY1473" s="10">
        <f t="shared" si="407"/>
        <v>24.05</v>
      </c>
      <c r="BA1473" s="10">
        <v>60</v>
      </c>
      <c r="BB1473" s="10">
        <f t="shared" si="408"/>
        <v>55.95</v>
      </c>
      <c r="BC1473" s="10">
        <f t="shared" si="409"/>
        <v>13.987500000000001</v>
      </c>
      <c r="BD1473" s="10">
        <f t="shared" si="410"/>
        <v>24.05</v>
      </c>
      <c r="BE1473" s="10">
        <f t="shared" si="422"/>
        <v>-4.0500000000000007</v>
      </c>
      <c r="BF1473" s="2" t="s">
        <v>119</v>
      </c>
      <c r="BG1473" s="10">
        <f t="shared" si="411"/>
        <v>0.50625000000000009</v>
      </c>
      <c r="BH1473" s="36" t="s">
        <v>118</v>
      </c>
      <c r="BI1473" s="39" t="str">
        <f t="shared" si="412"/>
        <v/>
      </c>
      <c r="BJ1473" s="39" t="str">
        <f t="shared" si="413"/>
        <v/>
      </c>
      <c r="BO1473" s="9">
        <f t="shared" si="415"/>
        <v>4.0500000000000007</v>
      </c>
      <c r="BP1473" s="39" t="str">
        <f t="shared" si="416"/>
        <v/>
      </c>
      <c r="BQ1473" s="147"/>
      <c r="BR1473" s="9">
        <f t="shared" si="417"/>
        <v>0</v>
      </c>
      <c r="BS1473" s="9">
        <f t="shared" si="418"/>
        <v>0</v>
      </c>
      <c r="BT1473" s="9">
        <f t="shared" si="419"/>
        <v>0</v>
      </c>
      <c r="BU1473" s="9" t="str">
        <f>IFERROR(_xlfn.XLOOKUP(D1473,Sheet1!B:B,Sheet1!L:L),"")</f>
        <v/>
      </c>
      <c r="BV1473" s="9" t="e">
        <f>_xlfn.XLOOKUP(BU1473,Sheet1!S:S,Sheet1!T:T)</f>
        <v>#N/A</v>
      </c>
      <c r="BW1473" s="9" t="e">
        <f>_xlfn.XLOOKUP(D1473,Sheet1!B:B,Sheet1!M:M)</f>
        <v>#N/A</v>
      </c>
      <c r="BZ1473" s="108">
        <f t="shared" si="420"/>
        <v>20</v>
      </c>
      <c r="CB1473" s="12">
        <f>AW1473/AY1473</f>
        <v>0.16839916839916844</v>
      </c>
      <c r="CC1473" s="12">
        <f>AX1473/AY1473</f>
        <v>0.83160083160083154</v>
      </c>
      <c r="CG1473" s="1" t="str">
        <f>IF(BO1473&lt;80,"Below 80",
IF(BO1473&lt;=120,"80-120",
IF(BO1473&lt;=200,"&gt; 120-200",
IF(BO1473&lt;=300,"&gt;200-300",
IF(BO1473&lt;=500,"&gt;300-500",
"&gt;500")))))</f>
        <v>Below 80</v>
      </c>
      <c r="CH1473" s="1" t="str">
        <f>IFERROR(_xlfn.XLOOKUP(CG1473,Scenario!M:M,Scenario!N:N),"")</f>
        <v/>
      </c>
      <c r="CI1473" s="1" t="str">
        <f t="shared" si="421"/>
        <v>Yes</v>
      </c>
      <c r="CJ1473" s="75">
        <v>14</v>
      </c>
    </row>
    <row r="1474" spans="1:88" hidden="1">
      <c r="A1474" s="2">
        <v>1473</v>
      </c>
      <c r="B1474" s="2">
        <v>2025</v>
      </c>
      <c r="C1474" s="1">
        <v>0</v>
      </c>
      <c r="D1474" s="37" t="str">
        <v>001fw000009fk05AAA</v>
      </c>
      <c r="E1474" s="37" t="str">
        <v>M/S SUBHANKAR SARKAR</v>
      </c>
      <c r="F1474" s="37" t="str">
        <v>WEST BENGAL</v>
      </c>
      <c r="G1474" s="37" t="str">
        <v>DINAJPUR DAKSHIN</v>
      </c>
      <c r="H1474" s="37">
        <v>0</v>
      </c>
      <c r="I1474" s="37" t="str">
        <v>MAHESHWARI TRADERS</v>
      </c>
      <c r="J1474" s="37" t="str">
        <v>Partha Mondal</v>
      </c>
      <c r="K1474" s="37">
        <v>0</v>
      </c>
      <c r="L1474" s="37" t="str">
        <v>001J100000Vo7AiIAJ</v>
      </c>
      <c r="M1474" s="37" t="str">
        <v>East</v>
      </c>
      <c r="N1474" s="2">
        <v>733101</v>
      </c>
      <c r="O1474" s="2" t="str">
        <v>19APTPS3532B1ZN</v>
      </c>
      <c r="P1474" s="2">
        <v>9733307473</v>
      </c>
      <c r="Q1474" s="2" t="str">
        <v>Oct'25</v>
      </c>
      <c r="R1474" s="2">
        <v>2026</v>
      </c>
      <c r="S1474" s="1">
        <v>0</v>
      </c>
      <c r="T1474" s="2">
        <v>400</v>
      </c>
      <c r="U1474" s="12">
        <v>0</v>
      </c>
      <c r="V1474" s="1" t="str">
        <v>Alien</v>
      </c>
      <c r="W1474" s="72">
        <v>0</v>
      </c>
      <c r="X1474" s="72">
        <v>0</v>
      </c>
      <c r="Y1474" s="72">
        <v>0</v>
      </c>
      <c r="Z1474" s="72">
        <v>0</v>
      </c>
      <c r="AA1474" s="72">
        <v>0</v>
      </c>
      <c r="AB1474" s="72">
        <v>0</v>
      </c>
      <c r="AC1474" s="72">
        <v>0</v>
      </c>
      <c r="AD1474" s="72">
        <v>0</v>
      </c>
      <c r="AE1474" s="72">
        <v>0</v>
      </c>
      <c r="AF1474" s="72">
        <v>0</v>
      </c>
      <c r="AG1474" s="72">
        <v>0</v>
      </c>
      <c r="AH1474" s="72">
        <v>0</v>
      </c>
      <c r="AI1474" s="72">
        <v>0</v>
      </c>
      <c r="AJ1474" s="72">
        <v>0</v>
      </c>
      <c r="AK1474" s="72">
        <v>0</v>
      </c>
      <c r="AL1474" s="72">
        <v>0</v>
      </c>
      <c r="AM1474" s="72">
        <v>0</v>
      </c>
      <c r="AN1474" s="72">
        <v>0</v>
      </c>
      <c r="AO1474" s="72">
        <v>0</v>
      </c>
      <c r="AP1474" s="72">
        <v>0</v>
      </c>
      <c r="AQ1474" s="13">
        <v>0</v>
      </c>
      <c r="AR1474" s="13">
        <v>24.71</v>
      </c>
      <c r="AS1474" s="13">
        <v>4.92</v>
      </c>
      <c r="AT1474" s="13">
        <v>0</v>
      </c>
      <c r="AU1474" s="13">
        <v>0</v>
      </c>
      <c r="AV1474" s="13">
        <v>0</v>
      </c>
      <c r="AW1474" s="16">
        <f t="shared" si="406"/>
        <v>29.630000000000003</v>
      </c>
      <c r="AX1474" s="16">
        <v>3.74</v>
      </c>
      <c r="AY1474" s="10">
        <f t="shared" si="407"/>
        <v>33.370000000000005</v>
      </c>
      <c r="BA1474" s="14">
        <v>30</v>
      </c>
      <c r="BB1474" s="10">
        <f t="shared" si="408"/>
        <v>0.36999999999999744</v>
      </c>
      <c r="BC1474" s="10">
        <f t="shared" si="409"/>
        <v>9.2499999999999361E-2</v>
      </c>
      <c r="BD1474" s="10">
        <f t="shared" si="410"/>
        <v>33.370000000000005</v>
      </c>
      <c r="BE1474" s="10">
        <f t="shared" si="422"/>
        <v>-29.630000000000003</v>
      </c>
      <c r="BF1474" s="2" t="s">
        <v>119</v>
      </c>
      <c r="BG1474" s="10">
        <f t="shared" si="411"/>
        <v>3.7037500000000003</v>
      </c>
      <c r="BH1474" s="36" t="s">
        <v>118</v>
      </c>
      <c r="BI1474" s="39" t="str">
        <f t="shared" si="412"/>
        <v/>
      </c>
      <c r="BJ1474" s="39" t="str">
        <f t="shared" si="413"/>
        <v/>
      </c>
      <c r="BO1474" s="9">
        <f t="shared" si="415"/>
        <v>29.630000000000003</v>
      </c>
      <c r="BP1474" s="39" t="str">
        <f t="shared" si="416"/>
        <v/>
      </c>
      <c r="BQ1474" s="147"/>
      <c r="BR1474" s="9">
        <f t="shared" si="417"/>
        <v>0</v>
      </c>
      <c r="BS1474" s="9">
        <f t="shared" si="418"/>
        <v>0</v>
      </c>
      <c r="BT1474" s="9">
        <f t="shared" si="419"/>
        <v>0</v>
      </c>
      <c r="BU1474" s="9" t="str">
        <f>IFERROR(_xlfn.XLOOKUP(D1474,Sheet1!B:B,Sheet1!L:L),"")</f>
        <v/>
      </c>
      <c r="BV1474" s="9" t="e">
        <f>_xlfn.XLOOKUP(BU1474,Sheet1!S:S,Sheet1!T:T)</f>
        <v>#N/A</v>
      </c>
      <c r="BW1474" s="9" t="e">
        <f>_xlfn.XLOOKUP(D1474,Sheet1!B:B,Sheet1!M:M)</f>
        <v>#N/A</v>
      </c>
      <c r="BZ1474" s="108">
        <f t="shared" si="420"/>
        <v>3.740000000000002</v>
      </c>
      <c r="CB1474" s="12">
        <f>AW1474/AY1474</f>
        <v>0.88792328438717405</v>
      </c>
      <c r="CC1474" s="12">
        <f>AX1474/AY1474</f>
        <v>0.11207671561282588</v>
      </c>
      <c r="CG1474" s="1" t="str">
        <f>IF(BO1474&lt;80,"Below 80",
IF(BO1474&lt;=120,"80-120",
IF(BO1474&lt;=200,"&gt; 120-200",
IF(BO1474&lt;=300,"&gt;200-300",
IF(BO1474&lt;=500,"&gt;300-500",
"&gt;500")))))</f>
        <v>Below 80</v>
      </c>
      <c r="CH1474" s="1" t="str">
        <f>IFERROR(_xlfn.XLOOKUP(CG1474,Scenario!M:M,Scenario!N:N),"")</f>
        <v/>
      </c>
      <c r="CI1474" s="1" t="str">
        <f t="shared" si="421"/>
        <v>Yes</v>
      </c>
      <c r="CJ1474" s="75">
        <v>1.56</v>
      </c>
    </row>
    <row r="1475" spans="1:88" hidden="1">
      <c r="A1475" s="2">
        <v>1474</v>
      </c>
      <c r="B1475" s="2">
        <v>2025</v>
      </c>
      <c r="C1475" s="1">
        <v>0</v>
      </c>
      <c r="D1475" s="37" t="str">
        <v>001fw00000Axf1OAAR</v>
      </c>
      <c r="E1475" s="37" t="str">
        <v>BUILDERS ENTERPRISE</v>
      </c>
      <c r="F1475" s="37" t="str">
        <v>WEST BENGAL</v>
      </c>
      <c r="G1475" s="37" t="str">
        <v>KALIMPONG</v>
      </c>
      <c r="H1475" s="37">
        <v>0</v>
      </c>
      <c r="I1475" s="37" t="str">
        <v>SILIGURI BUILDERS STORES</v>
      </c>
      <c r="J1475" s="37" t="str">
        <v>Abu Hossain</v>
      </c>
      <c r="K1475" s="37">
        <v>0</v>
      </c>
      <c r="L1475" s="37" t="str">
        <v>001J100000VngoPIAR</v>
      </c>
      <c r="M1475" s="37" t="str">
        <v>East</v>
      </c>
      <c r="N1475" s="2">
        <v>734008</v>
      </c>
      <c r="O1475" s="2" t="str">
        <v>19BPEPA6644A1ZA</v>
      </c>
      <c r="P1475" s="2">
        <v>8972216555</v>
      </c>
      <c r="Q1475" s="2" t="str">
        <v>Oct'25</v>
      </c>
      <c r="R1475" s="2">
        <v>2026</v>
      </c>
      <c r="S1475" s="1">
        <v>0</v>
      </c>
      <c r="T1475" s="2">
        <v>15</v>
      </c>
      <c r="U1475" s="12">
        <v>0.18555555555555556</v>
      </c>
      <c r="V1475" s="1" t="str">
        <v>Friendly</v>
      </c>
      <c r="W1475" s="72">
        <v>0</v>
      </c>
      <c r="X1475" s="72">
        <v>0</v>
      </c>
      <c r="Y1475" s="72">
        <v>0</v>
      </c>
      <c r="Z1475" s="72">
        <v>0</v>
      </c>
      <c r="AA1475" s="72">
        <v>0</v>
      </c>
      <c r="AB1475" s="72">
        <v>0</v>
      </c>
      <c r="AC1475" s="72">
        <v>0</v>
      </c>
      <c r="AD1475" s="72">
        <v>0</v>
      </c>
      <c r="AE1475" s="72">
        <v>0</v>
      </c>
      <c r="AF1475" s="72">
        <v>0</v>
      </c>
      <c r="AG1475" s="72">
        <v>0</v>
      </c>
      <c r="AH1475" s="72">
        <v>0</v>
      </c>
      <c r="AI1475" s="72">
        <v>0</v>
      </c>
      <c r="AJ1475" s="72">
        <v>0</v>
      </c>
      <c r="AK1475" s="72">
        <v>0</v>
      </c>
      <c r="AL1475" s="72">
        <v>0</v>
      </c>
      <c r="AM1475" s="72">
        <v>0</v>
      </c>
      <c r="AN1475" s="72">
        <v>0</v>
      </c>
      <c r="AO1475" s="72">
        <v>0</v>
      </c>
      <c r="AP1475" s="72">
        <v>0</v>
      </c>
      <c r="AQ1475" s="13">
        <v>0</v>
      </c>
      <c r="AR1475" s="13">
        <v>4.5</v>
      </c>
      <c r="AS1475" s="13">
        <v>4.0199999999999996</v>
      </c>
      <c r="AT1475" s="13">
        <v>5.35</v>
      </c>
      <c r="AU1475" s="13">
        <v>1</v>
      </c>
      <c r="AV1475" s="13">
        <v>2</v>
      </c>
      <c r="AW1475" s="16">
        <f t="shared" ref="AW1475:AW1538" si="425">SUM(AL1475:AU1475)</f>
        <v>14.87</v>
      </c>
      <c r="AX1475" s="16">
        <v>49.42</v>
      </c>
      <c r="AY1475" s="10">
        <f t="shared" ref="AY1475:AY1486" si="426">AW1475+AX1475</f>
        <v>64.290000000000006</v>
      </c>
      <c r="BA1475" s="10">
        <v>200</v>
      </c>
      <c r="BB1475" s="10">
        <f t="shared" ref="BB1475:BB1538" si="427">BA1475-AW1475</f>
        <v>185.13</v>
      </c>
      <c r="BC1475" s="10">
        <f t="shared" ref="BC1475:BC1538" si="428">IFERROR(BB1475/4,0)</f>
        <v>46.282499999999999</v>
      </c>
      <c r="BD1475" s="10">
        <f t="shared" ref="BD1475:BD1487" si="429">AY1475-AZ1475</f>
        <v>64.290000000000006</v>
      </c>
      <c r="BE1475" s="10">
        <f t="shared" si="422"/>
        <v>-14.87</v>
      </c>
      <c r="BF1475" s="2" t="s">
        <v>119</v>
      </c>
      <c r="BG1475" s="10">
        <f t="shared" ref="BG1475:BG1538" si="430">AVERAGE(AL1475:AS1475)</f>
        <v>1.0649999999999999</v>
      </c>
      <c r="BH1475" s="36" t="s">
        <v>118</v>
      </c>
      <c r="BI1475" s="39" t="str">
        <f>IF(BF1475="Yes","",IF(BA1475&gt;1250,"E",IF(BA1475&gt;750,"D",
IF(BA1475&gt;=500,"C",
IF(BA1475&gt;=300,"B",
IF(BA1475&gt;=200,"A",
""))))))</f>
        <v>A</v>
      </c>
      <c r="BJ1475" s="39" t="str">
        <f t="shared" ref="BJ1475:BJ1486" si="431">IF(BF1475="Yes","",IF(AY1475&gt;1250,"E",IF(AY1475&gt;750,"D",
IF(AY1475&gt;=500,"C",
IF(AY1475&gt;=300,"B",
IF(AY1475&gt;=200,"A",
""))))))</f>
        <v/>
      </c>
      <c r="BO1475" s="9">
        <f t="shared" ref="BO1475:BO1538" si="432">SUM(AL1475:AS1475)</f>
        <v>8.52</v>
      </c>
      <c r="BP1475" s="39" t="str">
        <f t="shared" ref="BP1475:BP1538" si="433">IF(BF1475="Yes","",IF(BO1475&gt;1250,"E",IF(BO1475&gt;750,"D",
IF(BO1475&gt;=500,"C",
IF(BO1475&gt;=300,"B",
IF(BO1475&gt;=200,"A",
""))))))</f>
        <v/>
      </c>
      <c r="BQ1475" s="147"/>
      <c r="BR1475" s="9">
        <f t="shared" ref="BR1475:BR1486" si="434">SUM(Z1475:AE1475)</f>
        <v>0</v>
      </c>
      <c r="BS1475" s="9">
        <f t="shared" ref="BS1475:BS1486" si="435">SUM(AF1475:AK1475)</f>
        <v>0</v>
      </c>
      <c r="BT1475" s="9">
        <f t="shared" ref="BT1475:BT1486" si="436">SUM(BR1475:BS1475)</f>
        <v>0</v>
      </c>
      <c r="BU1475" s="9" t="str">
        <f>IFERROR(_xlfn.XLOOKUP(D1475,Sheet1!B:B,Sheet1!L:L),"")</f>
        <v/>
      </c>
      <c r="BV1475" s="9" t="e">
        <f>_xlfn.XLOOKUP(BU1475,Sheet1!S:S,Sheet1!T:T)</f>
        <v>#N/A</v>
      </c>
      <c r="BW1475" s="9" t="e">
        <f>_xlfn.XLOOKUP(D1475,Sheet1!B:B,Sheet1!M:M)</f>
        <v>#N/A</v>
      </c>
      <c r="BZ1475" s="108">
        <f t="shared" ref="BZ1475:BZ1486" si="437">AY1475-AW1475</f>
        <v>49.420000000000009</v>
      </c>
      <c r="CB1475" s="12">
        <f>AW1475/AY1475</f>
        <v>0.23129569139835118</v>
      </c>
      <c r="CC1475" s="12">
        <f>AX1475/AY1475</f>
        <v>0.76870430860164873</v>
      </c>
      <c r="CG1475" s="1" t="str">
        <f>IF(BO1475&lt;80,"Below 80",
IF(BO1475&lt;=120,"80-120",
IF(BO1475&lt;=200,"&gt; 120-200",
IF(BO1475&lt;=300,"&gt;200-300",
IF(BO1475&lt;=500,"&gt;300-500",
"&gt;500")))))</f>
        <v>Below 80</v>
      </c>
      <c r="CH1475" s="1" t="str">
        <f>IFERROR(_xlfn.XLOOKUP(CG1475,Scenario!M:M,Scenario!N:N),"")</f>
        <v/>
      </c>
      <c r="CI1475" s="1" t="b">
        <f t="shared" ref="CI1475:CI1486" si="438">IF(BI1475="", IF(BA1475&gt;=1, "Yes", "No"))</f>
        <v>0</v>
      </c>
      <c r="CJ1475" s="75">
        <v>44.5</v>
      </c>
    </row>
    <row r="1476" spans="1:88" hidden="1">
      <c r="A1476" s="2">
        <v>1475</v>
      </c>
      <c r="B1476" s="2">
        <v>2025</v>
      </c>
      <c r="C1476" s="1">
        <v>0</v>
      </c>
      <c r="D1476" s="37" t="str">
        <v>001fw00000AxqxnAAB</v>
      </c>
      <c r="E1476" s="37" t="str">
        <v>IRA ENTERPRISE</v>
      </c>
      <c r="F1476" s="37" t="str">
        <v>SIKKIM</v>
      </c>
      <c r="G1476" s="37" t="str">
        <v>SOUTH DISTRICT</v>
      </c>
      <c r="H1476" s="37">
        <v>0</v>
      </c>
      <c r="I1476" s="37" t="str">
        <v>SILIGURI BUILDERS STORES</v>
      </c>
      <c r="J1476" s="37" t="str">
        <v>Abu Hossain</v>
      </c>
      <c r="K1476" s="37">
        <v>0</v>
      </c>
      <c r="L1476" s="37" t="str">
        <v>001J100000VngoPIAR</v>
      </c>
      <c r="M1476" s="37" t="str">
        <v>East</v>
      </c>
      <c r="N1476" s="2">
        <v>737126</v>
      </c>
      <c r="O1476" s="2" t="str">
        <v>11EAZPR4181L1ZX</v>
      </c>
      <c r="P1476" s="2">
        <v>9051533360</v>
      </c>
      <c r="Q1476" s="2" t="str">
        <v>Oct'25</v>
      </c>
      <c r="R1476" s="2">
        <v>2026</v>
      </c>
      <c r="S1476" s="1">
        <v>0</v>
      </c>
      <c r="T1476" s="2">
        <v>40</v>
      </c>
      <c r="U1476" s="12">
        <v>0</v>
      </c>
      <c r="V1476" s="1" t="str">
        <v>Minor</v>
      </c>
      <c r="W1476" s="72">
        <v>0</v>
      </c>
      <c r="X1476" s="72">
        <v>0</v>
      </c>
      <c r="Y1476" s="72">
        <v>0</v>
      </c>
      <c r="Z1476" s="72">
        <v>0</v>
      </c>
      <c r="AA1476" s="72">
        <v>0</v>
      </c>
      <c r="AB1476" s="72">
        <v>0</v>
      </c>
      <c r="AC1476" s="72">
        <v>0</v>
      </c>
      <c r="AD1476" s="72">
        <v>0</v>
      </c>
      <c r="AE1476" s="72">
        <v>0</v>
      </c>
      <c r="AF1476" s="72">
        <v>0</v>
      </c>
      <c r="AG1476" s="72">
        <v>0</v>
      </c>
      <c r="AH1476" s="72">
        <v>0</v>
      </c>
      <c r="AI1476" s="72">
        <v>0</v>
      </c>
      <c r="AJ1476" s="72">
        <v>0</v>
      </c>
      <c r="AK1476" s="72">
        <v>0</v>
      </c>
      <c r="AL1476" s="72">
        <v>0</v>
      </c>
      <c r="AM1476" s="72">
        <v>0</v>
      </c>
      <c r="AN1476" s="72">
        <v>0</v>
      </c>
      <c r="AO1476" s="72">
        <v>0</v>
      </c>
      <c r="AP1476" s="72">
        <v>0</v>
      </c>
      <c r="AQ1476" s="13">
        <v>0</v>
      </c>
      <c r="AR1476" s="13">
        <v>3</v>
      </c>
      <c r="AS1476" s="13">
        <v>0</v>
      </c>
      <c r="AT1476" s="13">
        <v>0</v>
      </c>
      <c r="AU1476" s="13">
        <v>0</v>
      </c>
      <c r="AV1476" s="13">
        <v>0</v>
      </c>
      <c r="AW1476" s="16">
        <f t="shared" si="425"/>
        <v>3</v>
      </c>
      <c r="AX1476" s="16">
        <v>9</v>
      </c>
      <c r="AY1476" s="10">
        <f t="shared" si="426"/>
        <v>12</v>
      </c>
      <c r="BA1476" s="10">
        <v>100</v>
      </c>
      <c r="BB1476" s="10">
        <f t="shared" si="427"/>
        <v>97</v>
      </c>
      <c r="BC1476" s="10">
        <f t="shared" si="428"/>
        <v>24.25</v>
      </c>
      <c r="BD1476" s="10">
        <f t="shared" si="429"/>
        <v>12</v>
      </c>
      <c r="BE1476" s="10">
        <f t="shared" si="422"/>
        <v>-3</v>
      </c>
      <c r="BF1476" s="2" t="s">
        <v>119</v>
      </c>
      <c r="BG1476" s="10">
        <f t="shared" si="430"/>
        <v>0.375</v>
      </c>
      <c r="BH1476" s="36" t="s">
        <v>118</v>
      </c>
      <c r="BI1476" s="39" t="str">
        <f t="shared" ref="BI1475:BI1538" si="439">IF(BF1476="Yes","",IF(BA1476&gt;1250,"E",IF(BA1476&gt;750,"D",
IF(BA1476&gt;=500,"C",
IF(BA1476&gt;=300,"B",
IF(BA1476&gt;=200,"A",
""))))))</f>
        <v/>
      </c>
      <c r="BJ1476" s="39" t="str">
        <f t="shared" si="431"/>
        <v/>
      </c>
      <c r="BO1476" s="9">
        <f t="shared" si="432"/>
        <v>3</v>
      </c>
      <c r="BP1476" s="39" t="str">
        <f t="shared" si="433"/>
        <v/>
      </c>
      <c r="BQ1476" s="147"/>
      <c r="BR1476" s="9">
        <f t="shared" si="434"/>
        <v>0</v>
      </c>
      <c r="BS1476" s="9">
        <f t="shared" si="435"/>
        <v>0</v>
      </c>
      <c r="BT1476" s="9">
        <f t="shared" si="436"/>
        <v>0</v>
      </c>
      <c r="BU1476" s="9" t="str">
        <f>IFERROR(_xlfn.XLOOKUP(D1476,Sheet1!B:B,Sheet1!L:L),"")</f>
        <v/>
      </c>
      <c r="BV1476" s="9" t="e">
        <f>_xlfn.XLOOKUP(BU1476,Sheet1!S:S,Sheet1!T:T)</f>
        <v>#N/A</v>
      </c>
      <c r="BW1476" s="9" t="e">
        <f>_xlfn.XLOOKUP(D1476,Sheet1!B:B,Sheet1!M:M)</f>
        <v>#N/A</v>
      </c>
      <c r="BZ1476" s="108">
        <f t="shared" si="437"/>
        <v>9</v>
      </c>
      <c r="CB1476" s="12">
        <f>AW1476/AY1476</f>
        <v>0.25</v>
      </c>
      <c r="CC1476" s="12">
        <f>AX1476/AY1476</f>
        <v>0.75</v>
      </c>
      <c r="CG1476" s="1" t="str">
        <f>IF(BO1476&lt;80,"Below 80",
IF(BO1476&lt;=120,"80-120",
IF(BO1476&lt;=200,"&gt; 120-200",
IF(BO1476&lt;=300,"&gt;200-300",
IF(BO1476&lt;=500,"&gt;300-500",
"&gt;500")))))</f>
        <v>Below 80</v>
      </c>
      <c r="CH1476" s="1" t="str">
        <f>IFERROR(_xlfn.XLOOKUP(CG1476,Scenario!M:M,Scenario!N:N),"")</f>
        <v/>
      </c>
      <c r="CI1476" s="1" t="str">
        <f t="shared" si="438"/>
        <v>Yes</v>
      </c>
      <c r="CJ1476" s="75">
        <v>4.9800000000000004</v>
      </c>
    </row>
    <row r="1477" spans="1:88" hidden="1">
      <c r="A1477" s="2">
        <v>1476</v>
      </c>
      <c r="B1477" s="2">
        <v>2025</v>
      </c>
      <c r="C1477" s="1">
        <v>0</v>
      </c>
      <c r="D1477" s="37" t="str">
        <v>0015g00001fuxuvAAA</v>
      </c>
      <c r="E1477" s="37" t="str">
        <v>Sivarama steel</v>
      </c>
      <c r="F1477" s="37" t="str">
        <v>RAJASTHAN</v>
      </c>
      <c r="G1477" s="37" t="str">
        <v>PALI</v>
      </c>
      <c r="H1477" s="37" t="str">
        <v>Sojat</v>
      </c>
      <c r="I1477" s="37" t="str">
        <v>M R Associates</v>
      </c>
      <c r="J1477" s="37" t="str">
        <v>Neeraj Sharma</v>
      </c>
      <c r="K1477" s="37">
        <v>0</v>
      </c>
      <c r="L1477" s="37" t="str">
        <v>C13417</v>
      </c>
      <c r="M1477" s="37" t="str">
        <v>North</v>
      </c>
      <c r="N1477" s="2">
        <v>306104</v>
      </c>
      <c r="O1477" s="2" t="str">
        <v>08AFUPG2942JIZ1</v>
      </c>
      <c r="P1477" s="2">
        <v>9462473790</v>
      </c>
      <c r="Q1477" s="2" t="str">
        <v>Oct'25</v>
      </c>
      <c r="R1477" s="2">
        <v>2026</v>
      </c>
      <c r="S1477" s="1">
        <v>0</v>
      </c>
      <c r="T1477" s="2">
        <v>60</v>
      </c>
      <c r="U1477" s="12">
        <v>0</v>
      </c>
      <c r="V1477" s="1" t="str">
        <v>Challenger</v>
      </c>
      <c r="W1477" s="72">
        <v>0</v>
      </c>
      <c r="X1477" s="72">
        <v>0</v>
      </c>
      <c r="Y1477" s="72">
        <v>0</v>
      </c>
      <c r="Z1477" s="72">
        <v>0</v>
      </c>
      <c r="AA1477" s="72">
        <v>0</v>
      </c>
      <c r="AB1477" s="72">
        <v>0</v>
      </c>
      <c r="AC1477" s="72">
        <v>0</v>
      </c>
      <c r="AD1477" s="72">
        <v>0</v>
      </c>
      <c r="AE1477" s="72">
        <v>0</v>
      </c>
      <c r="AF1477" s="72">
        <v>0</v>
      </c>
      <c r="AG1477" s="72">
        <v>0</v>
      </c>
      <c r="AH1477" s="72">
        <v>0</v>
      </c>
      <c r="AI1477" s="72">
        <v>0</v>
      </c>
      <c r="AJ1477" s="72">
        <v>0</v>
      </c>
      <c r="AK1477" s="72">
        <v>0</v>
      </c>
      <c r="AL1477" s="72">
        <v>0</v>
      </c>
      <c r="AM1477" s="72">
        <v>0</v>
      </c>
      <c r="AN1477" s="72">
        <v>0</v>
      </c>
      <c r="AO1477" s="72">
        <v>0</v>
      </c>
      <c r="AP1477" s="72">
        <v>0</v>
      </c>
      <c r="AQ1477" s="13">
        <v>0</v>
      </c>
      <c r="AR1477" s="13">
        <v>4</v>
      </c>
      <c r="AS1477" s="13">
        <v>0</v>
      </c>
      <c r="AT1477" s="13">
        <v>0</v>
      </c>
      <c r="AU1477" s="13">
        <v>0</v>
      </c>
      <c r="AV1477" s="13">
        <v>0</v>
      </c>
      <c r="AW1477" s="16">
        <f t="shared" si="425"/>
        <v>4</v>
      </c>
      <c r="AX1477" s="16">
        <v>6</v>
      </c>
      <c r="AY1477" s="10">
        <f t="shared" si="426"/>
        <v>10</v>
      </c>
      <c r="BB1477" s="10">
        <f t="shared" si="427"/>
        <v>-4</v>
      </c>
      <c r="BC1477" s="10">
        <f t="shared" si="428"/>
        <v>-1</v>
      </c>
      <c r="BD1477" s="10">
        <f t="shared" si="429"/>
        <v>10</v>
      </c>
      <c r="BE1477" s="10">
        <f t="shared" si="422"/>
        <v>-4</v>
      </c>
      <c r="BF1477" s="2" t="s">
        <v>119</v>
      </c>
      <c r="BG1477" s="10">
        <f t="shared" si="430"/>
        <v>0.5</v>
      </c>
      <c r="BH1477" s="36" t="s">
        <v>118</v>
      </c>
      <c r="BI1477" s="39" t="str">
        <f t="shared" si="439"/>
        <v/>
      </c>
      <c r="BJ1477" s="39" t="str">
        <f t="shared" si="431"/>
        <v/>
      </c>
      <c r="BO1477" s="9">
        <f t="shared" si="432"/>
        <v>4</v>
      </c>
      <c r="BP1477" s="39" t="str">
        <f t="shared" si="433"/>
        <v/>
      </c>
      <c r="BQ1477" s="147"/>
      <c r="BR1477" s="9">
        <f t="shared" si="434"/>
        <v>0</v>
      </c>
      <c r="BS1477" s="9">
        <f t="shared" si="435"/>
        <v>0</v>
      </c>
      <c r="BT1477" s="9">
        <f t="shared" si="436"/>
        <v>0</v>
      </c>
      <c r="BU1477" s="9" t="str">
        <f>IFERROR(_xlfn.XLOOKUP(D1477,Sheet1!B:B,Sheet1!L:L),"")</f>
        <v/>
      </c>
      <c r="BV1477" s="9" t="e">
        <f>_xlfn.XLOOKUP(BU1477,Sheet1!S:S,Sheet1!T:T)</f>
        <v>#N/A</v>
      </c>
      <c r="BW1477" s="9" t="e">
        <f>_xlfn.XLOOKUP(D1477,Sheet1!B:B,Sheet1!M:M)</f>
        <v>#N/A</v>
      </c>
      <c r="BZ1477" s="108">
        <f t="shared" si="437"/>
        <v>6</v>
      </c>
      <c r="CB1477" s="12">
        <f>AW1477/AY1477</f>
        <v>0.4</v>
      </c>
      <c r="CC1477" s="12">
        <f>AX1477/AY1477</f>
        <v>0.6</v>
      </c>
      <c r="CG1477" s="1" t="str">
        <f>IF(BO1477&lt;80,"Below 80",
IF(BO1477&lt;=120,"80-120",
IF(BO1477&lt;=200,"&gt; 120-200",
IF(BO1477&lt;=300,"&gt;200-300",
IF(BO1477&lt;=500,"&gt;300-500",
"&gt;500")))))</f>
        <v>Below 80</v>
      </c>
      <c r="CH1477" s="1" t="str">
        <f>IFERROR(_xlfn.XLOOKUP(CG1477,Scenario!M:M,Scenario!N:N),"")</f>
        <v/>
      </c>
      <c r="CI1477" s="1" t="str">
        <f t="shared" si="438"/>
        <v>No</v>
      </c>
      <c r="CJ1477" s="75">
        <v>6</v>
      </c>
    </row>
    <row r="1478" spans="1:88" hidden="1">
      <c r="A1478" s="2">
        <v>1477</v>
      </c>
      <c r="B1478" s="2">
        <v>2025</v>
      </c>
      <c r="C1478" s="1">
        <v>0</v>
      </c>
      <c r="D1478" s="37" t="str">
        <v>001J100000S1efTIAR</v>
      </c>
      <c r="E1478" s="37" t="str">
        <v>SHRI AMBEY STEELS</v>
      </c>
      <c r="F1478" s="37" t="str">
        <v>MADHYA PRADESH</v>
      </c>
      <c r="G1478" s="37" t="str">
        <v>BHOPAL</v>
      </c>
      <c r="H1478" s="37" t="str">
        <v>Bhopal</v>
      </c>
      <c r="I1478" s="37" t="str">
        <v>Global Steel</v>
      </c>
      <c r="J1478" s="37" t="str">
        <v>Rubean Luther</v>
      </c>
      <c r="K1478" s="37">
        <v>0</v>
      </c>
      <c r="L1478" s="37" t="str">
        <v>C13471</v>
      </c>
      <c r="M1478" s="37" t="str">
        <v>Central</v>
      </c>
      <c r="N1478" s="2">
        <v>462010</v>
      </c>
      <c r="O1478" s="2" t="str">
        <v>23ADOPG3458R1ZY</v>
      </c>
      <c r="P1478" s="2">
        <v>8770720483</v>
      </c>
      <c r="Q1478" s="2" t="str">
        <v>Oct'25</v>
      </c>
      <c r="R1478" s="2">
        <v>2026</v>
      </c>
      <c r="S1478" s="1">
        <v>0</v>
      </c>
      <c r="T1478" s="2">
        <v>60</v>
      </c>
      <c r="U1478" s="12">
        <v>7.8888888888888883E-2</v>
      </c>
      <c r="V1478" s="1" t="str">
        <v>Challenger</v>
      </c>
      <c r="W1478" s="72">
        <v>0</v>
      </c>
      <c r="X1478" s="72">
        <v>0</v>
      </c>
      <c r="Y1478" s="72">
        <v>0</v>
      </c>
      <c r="Z1478" s="72">
        <v>0</v>
      </c>
      <c r="AA1478" s="72">
        <v>0</v>
      </c>
      <c r="AB1478" s="72">
        <v>0</v>
      </c>
      <c r="AC1478" s="72">
        <v>0</v>
      </c>
      <c r="AD1478" s="72">
        <v>0</v>
      </c>
      <c r="AE1478" s="72">
        <v>0</v>
      </c>
      <c r="AF1478" s="72">
        <v>0</v>
      </c>
      <c r="AG1478" s="72">
        <v>0</v>
      </c>
      <c r="AH1478" s="72">
        <v>0</v>
      </c>
      <c r="AI1478" s="72">
        <v>0</v>
      </c>
      <c r="AJ1478" s="72">
        <v>0</v>
      </c>
      <c r="AK1478" s="72">
        <v>0</v>
      </c>
      <c r="AL1478" s="72">
        <v>0</v>
      </c>
      <c r="AM1478" s="72">
        <v>0</v>
      </c>
      <c r="AN1478" s="72">
        <v>0</v>
      </c>
      <c r="AO1478" s="72">
        <v>0</v>
      </c>
      <c r="AP1478" s="72">
        <v>0</v>
      </c>
      <c r="AQ1478" s="13">
        <v>0</v>
      </c>
      <c r="AR1478" s="13">
        <v>1.5</v>
      </c>
      <c r="AS1478" s="13">
        <v>0</v>
      </c>
      <c r="AT1478" s="13">
        <v>10.7</v>
      </c>
      <c r="AU1478" s="13">
        <v>2</v>
      </c>
      <c r="AV1478" s="13">
        <v>1.5</v>
      </c>
      <c r="AW1478" s="16">
        <f t="shared" si="425"/>
        <v>14.2</v>
      </c>
      <c r="AX1478" s="16">
        <v>8</v>
      </c>
      <c r="AY1478" s="10">
        <f t="shared" si="426"/>
        <v>22.2</v>
      </c>
      <c r="BA1478" s="10">
        <v>4</v>
      </c>
      <c r="BB1478" s="10">
        <f t="shared" si="427"/>
        <v>-10.199999999999999</v>
      </c>
      <c r="BC1478" s="10">
        <f t="shared" si="428"/>
        <v>-2.5499999999999998</v>
      </c>
      <c r="BD1478" s="10">
        <f t="shared" si="429"/>
        <v>22.2</v>
      </c>
      <c r="BE1478" s="10">
        <f t="shared" si="422"/>
        <v>-14.2</v>
      </c>
      <c r="BF1478" s="2" t="s">
        <v>119</v>
      </c>
      <c r="BG1478" s="10">
        <f t="shared" si="430"/>
        <v>0.1875</v>
      </c>
      <c r="BH1478" s="36" t="s">
        <v>118</v>
      </c>
      <c r="BI1478" s="39" t="str">
        <f t="shared" si="439"/>
        <v/>
      </c>
      <c r="BJ1478" s="39" t="str">
        <f t="shared" si="431"/>
        <v/>
      </c>
      <c r="BO1478" s="9">
        <f t="shared" si="432"/>
        <v>1.5</v>
      </c>
      <c r="BP1478" s="39" t="str">
        <f t="shared" si="433"/>
        <v/>
      </c>
      <c r="BQ1478" s="147"/>
      <c r="BR1478" s="9">
        <f t="shared" si="434"/>
        <v>0</v>
      </c>
      <c r="BS1478" s="9">
        <f t="shared" si="435"/>
        <v>0</v>
      </c>
      <c r="BT1478" s="9">
        <f t="shared" si="436"/>
        <v>0</v>
      </c>
      <c r="BU1478" s="9" t="str">
        <f>IFERROR(_xlfn.XLOOKUP(D1478,Sheet1!B:B,Sheet1!L:L),"")</f>
        <v/>
      </c>
      <c r="BV1478" s="9" t="e">
        <f>_xlfn.XLOOKUP(BU1478,Sheet1!S:S,Sheet1!T:T)</f>
        <v>#N/A</v>
      </c>
      <c r="BW1478" s="9" t="e">
        <f>_xlfn.XLOOKUP(D1478,Sheet1!B:B,Sheet1!M:M)</f>
        <v>#N/A</v>
      </c>
      <c r="BZ1478" s="108">
        <f t="shared" si="437"/>
        <v>8</v>
      </c>
      <c r="CB1478" s="12">
        <f>AW1478/AY1478</f>
        <v>0.63963963963963966</v>
      </c>
      <c r="CC1478" s="12">
        <f>AX1478/AY1478</f>
        <v>0.3603603603603604</v>
      </c>
      <c r="CG1478" s="1" t="str">
        <f>IF(BO1478&lt;80,"Below 80",
IF(BO1478&lt;=120,"80-120",
IF(BO1478&lt;=200,"&gt; 120-200",
IF(BO1478&lt;=300,"&gt;200-300",
IF(BO1478&lt;=500,"&gt;300-500",
"&gt;500")))))</f>
        <v>Below 80</v>
      </c>
      <c r="CH1478" s="1" t="str">
        <f>IFERROR(_xlfn.XLOOKUP(CG1478,Scenario!M:M,Scenario!N:N),"")</f>
        <v/>
      </c>
      <c r="CI1478" s="1" t="str">
        <f t="shared" si="438"/>
        <v>Yes</v>
      </c>
      <c r="CJ1478" s="75">
        <v>8</v>
      </c>
    </row>
    <row r="1479" spans="1:88" hidden="1">
      <c r="A1479" s="2">
        <v>1478</v>
      </c>
      <c r="B1479" s="2">
        <v>2025</v>
      </c>
      <c r="C1479" s="1">
        <v>0</v>
      </c>
      <c r="D1479" s="37" t="str">
        <v>001J100000TrlKjIAJ</v>
      </c>
      <c r="E1479" s="37" t="str">
        <v>GAYATRI TRADERS</v>
      </c>
      <c r="F1479" s="37" t="str">
        <v>MADHYA PRADESH</v>
      </c>
      <c r="G1479" s="37" t="str">
        <v>BHOPAL</v>
      </c>
      <c r="H1479" s="37" t="str">
        <v>Bhopal</v>
      </c>
      <c r="I1479" s="37" t="str">
        <v>Global Steel</v>
      </c>
      <c r="J1479" s="37" t="str">
        <v>Rubean Luther</v>
      </c>
      <c r="K1479" s="37">
        <v>0</v>
      </c>
      <c r="L1479" s="37" t="str">
        <v>C13471</v>
      </c>
      <c r="M1479" s="37" t="str">
        <v>Central</v>
      </c>
      <c r="N1479" s="2">
        <v>462042</v>
      </c>
      <c r="O1479" s="2" t="str">
        <v>23AFZPM9226L1ZN</v>
      </c>
      <c r="P1479" s="2">
        <v>9425024486</v>
      </c>
      <c r="Q1479" s="2" t="str">
        <v>Oct'25</v>
      </c>
      <c r="R1479" s="2">
        <v>2026</v>
      </c>
      <c r="S1479" s="1">
        <v>0</v>
      </c>
      <c r="T1479" s="2">
        <v>70</v>
      </c>
      <c r="U1479" s="12">
        <v>9.5238095238095229E-3</v>
      </c>
      <c r="V1479" s="1" t="str">
        <v>Challenger</v>
      </c>
      <c r="W1479" s="72">
        <v>0</v>
      </c>
      <c r="X1479" s="72">
        <v>0</v>
      </c>
      <c r="Y1479" s="72">
        <v>0</v>
      </c>
      <c r="Z1479" s="72">
        <v>0</v>
      </c>
      <c r="AA1479" s="72">
        <v>0</v>
      </c>
      <c r="AB1479" s="72">
        <v>0</v>
      </c>
      <c r="AC1479" s="72">
        <v>0</v>
      </c>
      <c r="AD1479" s="72">
        <v>0</v>
      </c>
      <c r="AE1479" s="72">
        <v>0</v>
      </c>
      <c r="AF1479" s="72">
        <v>0</v>
      </c>
      <c r="AG1479" s="72">
        <v>0</v>
      </c>
      <c r="AH1479" s="72">
        <v>0</v>
      </c>
      <c r="AI1479" s="72">
        <v>0</v>
      </c>
      <c r="AJ1479" s="72">
        <v>0</v>
      </c>
      <c r="AK1479" s="72">
        <v>0</v>
      </c>
      <c r="AL1479" s="72">
        <v>0</v>
      </c>
      <c r="AM1479" s="72">
        <v>0</v>
      </c>
      <c r="AN1479" s="72">
        <v>0</v>
      </c>
      <c r="AO1479" s="72">
        <v>0</v>
      </c>
      <c r="AP1479" s="72">
        <v>0</v>
      </c>
      <c r="AQ1479" s="13">
        <v>0</v>
      </c>
      <c r="AR1479" s="13">
        <v>1.5</v>
      </c>
      <c r="AS1479" s="13">
        <v>0</v>
      </c>
      <c r="AT1479" s="13">
        <v>0</v>
      </c>
      <c r="AU1479" s="13">
        <v>0</v>
      </c>
      <c r="AV1479" s="13">
        <v>2</v>
      </c>
      <c r="AW1479" s="16">
        <f t="shared" si="425"/>
        <v>1.5</v>
      </c>
      <c r="AX1479" s="16">
        <v>3</v>
      </c>
      <c r="AY1479" s="10">
        <f t="shared" si="426"/>
        <v>4.5</v>
      </c>
      <c r="BA1479" s="10">
        <v>15</v>
      </c>
      <c r="BB1479" s="10">
        <f t="shared" si="427"/>
        <v>13.5</v>
      </c>
      <c r="BC1479" s="10">
        <f t="shared" si="428"/>
        <v>3.375</v>
      </c>
      <c r="BD1479" s="10">
        <f t="shared" si="429"/>
        <v>4.5</v>
      </c>
      <c r="BE1479" s="10">
        <f t="shared" si="422"/>
        <v>-1.5</v>
      </c>
      <c r="BF1479" s="2" t="s">
        <v>119</v>
      </c>
      <c r="BG1479" s="10">
        <f t="shared" si="430"/>
        <v>0.1875</v>
      </c>
      <c r="BH1479" s="36" t="s">
        <v>118</v>
      </c>
      <c r="BI1479" s="39" t="str">
        <f t="shared" si="439"/>
        <v/>
      </c>
      <c r="BJ1479" s="39" t="str">
        <f t="shared" si="431"/>
        <v/>
      </c>
      <c r="BO1479" s="9">
        <f t="shared" si="432"/>
        <v>1.5</v>
      </c>
      <c r="BP1479" s="39" t="str">
        <f t="shared" si="433"/>
        <v/>
      </c>
      <c r="BQ1479" s="147"/>
      <c r="BR1479" s="9">
        <f t="shared" si="434"/>
        <v>0</v>
      </c>
      <c r="BS1479" s="9">
        <f t="shared" si="435"/>
        <v>0</v>
      </c>
      <c r="BT1479" s="9">
        <f t="shared" si="436"/>
        <v>0</v>
      </c>
      <c r="BU1479" s="9" t="str">
        <f>IFERROR(_xlfn.XLOOKUP(D1479,Sheet1!B:B,Sheet1!L:L),"")</f>
        <v/>
      </c>
      <c r="BV1479" s="9" t="e">
        <f>_xlfn.XLOOKUP(BU1479,Sheet1!S:S,Sheet1!T:T)</f>
        <v>#N/A</v>
      </c>
      <c r="BW1479" s="9" t="e">
        <f>_xlfn.XLOOKUP(D1479,Sheet1!B:B,Sheet1!M:M)</f>
        <v>#N/A</v>
      </c>
      <c r="BZ1479" s="108">
        <f t="shared" si="437"/>
        <v>3</v>
      </c>
      <c r="CB1479" s="12">
        <f>AW1479/AY1479</f>
        <v>0.33333333333333331</v>
      </c>
      <c r="CC1479" s="12">
        <f>AX1479/AY1479</f>
        <v>0.66666666666666663</v>
      </c>
      <c r="CG1479" s="1" t="str">
        <f>IF(BO1479&lt;80,"Below 80",
IF(BO1479&lt;=120,"80-120",
IF(BO1479&lt;=200,"&gt; 120-200",
IF(BO1479&lt;=300,"&gt;200-300",
IF(BO1479&lt;=500,"&gt;300-500",
"&gt;500")))))</f>
        <v>Below 80</v>
      </c>
      <c r="CH1479" s="1" t="str">
        <f>IFERROR(_xlfn.XLOOKUP(CG1479,Scenario!M:M,Scenario!N:N),"")</f>
        <v/>
      </c>
      <c r="CI1479" s="1" t="str">
        <f t="shared" si="438"/>
        <v>Yes</v>
      </c>
      <c r="CJ1479" s="75">
        <v>3</v>
      </c>
    </row>
    <row r="1480" spans="1:88" hidden="1">
      <c r="A1480" s="2">
        <v>1479</v>
      </c>
      <c r="B1480" s="2">
        <v>2025</v>
      </c>
      <c r="C1480" s="1">
        <v>0</v>
      </c>
      <c r="D1480" s="37" t="str">
        <v>001J100000VnKw3IAF</v>
      </c>
      <c r="E1480" s="37" t="str">
        <v>M/S DINESH CEMENT AGENCY</v>
      </c>
      <c r="F1480" s="37" t="str">
        <v>UTTAR PRADESH</v>
      </c>
      <c r="G1480" s="37" t="str">
        <v>HATHRAS</v>
      </c>
      <c r="H1480" s="37">
        <v>0</v>
      </c>
      <c r="I1480" s="37" t="str">
        <v>DINESH STEEL PRIVATE LIMITED</v>
      </c>
      <c r="J1480" s="37" t="str">
        <v>Pankaj Garg</v>
      </c>
      <c r="K1480" s="37">
        <v>0</v>
      </c>
      <c r="L1480" s="37" t="str">
        <v>C12820</v>
      </c>
      <c r="M1480" s="37" t="str">
        <v>North</v>
      </c>
      <c r="N1480" s="2">
        <v>281306</v>
      </c>
      <c r="O1480" s="2" t="str">
        <v>09AQYPV5848H1ZN</v>
      </c>
      <c r="P1480" s="2">
        <v>9259595209</v>
      </c>
      <c r="Q1480" s="2" t="str">
        <v>Oct'25</v>
      </c>
      <c r="R1480" s="2">
        <v>2026</v>
      </c>
      <c r="S1480" s="1">
        <v>0</v>
      </c>
      <c r="T1480" s="2">
        <v>50</v>
      </c>
      <c r="U1480" s="12">
        <v>0</v>
      </c>
      <c r="V1480" s="1" t="str">
        <v>Minor</v>
      </c>
      <c r="W1480" s="72">
        <v>0</v>
      </c>
      <c r="X1480" s="72">
        <v>0</v>
      </c>
      <c r="Y1480" s="72">
        <v>0</v>
      </c>
      <c r="Z1480" s="72">
        <v>0</v>
      </c>
      <c r="AA1480" s="72">
        <v>0</v>
      </c>
      <c r="AB1480" s="72">
        <v>0</v>
      </c>
      <c r="AC1480" s="72">
        <v>0</v>
      </c>
      <c r="AD1480" s="72">
        <v>0</v>
      </c>
      <c r="AE1480" s="72">
        <v>0</v>
      </c>
      <c r="AF1480" s="72">
        <v>0</v>
      </c>
      <c r="AG1480" s="72">
        <v>0</v>
      </c>
      <c r="AH1480" s="72">
        <v>0</v>
      </c>
      <c r="AI1480" s="72">
        <v>0</v>
      </c>
      <c r="AJ1480" s="72">
        <v>0</v>
      </c>
      <c r="AK1480" s="72">
        <v>0</v>
      </c>
      <c r="AL1480" s="72">
        <v>0</v>
      </c>
      <c r="AM1480" s="72">
        <v>0</v>
      </c>
      <c r="AN1480" s="72">
        <v>0</v>
      </c>
      <c r="AO1480" s="72">
        <v>0</v>
      </c>
      <c r="AP1480" s="72">
        <v>0</v>
      </c>
      <c r="AQ1480" s="13">
        <v>0</v>
      </c>
      <c r="AR1480" s="13">
        <v>6</v>
      </c>
      <c r="AS1480" s="13">
        <v>4</v>
      </c>
      <c r="AT1480" s="13">
        <v>0</v>
      </c>
      <c r="AU1480" s="13">
        <v>0</v>
      </c>
      <c r="AV1480" s="13">
        <v>0</v>
      </c>
      <c r="AW1480" s="16">
        <f t="shared" si="425"/>
        <v>10</v>
      </c>
      <c r="AX1480" s="16">
        <v>3</v>
      </c>
      <c r="AY1480" s="10">
        <f t="shared" si="426"/>
        <v>13</v>
      </c>
      <c r="BA1480" s="10">
        <v>20</v>
      </c>
      <c r="BB1480" s="10">
        <f t="shared" si="427"/>
        <v>10</v>
      </c>
      <c r="BC1480" s="10">
        <f t="shared" si="428"/>
        <v>2.5</v>
      </c>
      <c r="BD1480" s="10">
        <f t="shared" si="429"/>
        <v>13</v>
      </c>
      <c r="BE1480" s="10">
        <f t="shared" si="422"/>
        <v>-10</v>
      </c>
      <c r="BF1480" s="2" t="s">
        <v>119</v>
      </c>
      <c r="BG1480" s="10">
        <f t="shared" si="430"/>
        <v>1.25</v>
      </c>
      <c r="BH1480" s="36" t="s">
        <v>118</v>
      </c>
      <c r="BI1480" s="39" t="str">
        <f t="shared" si="439"/>
        <v/>
      </c>
      <c r="BJ1480" s="39" t="str">
        <f t="shared" si="431"/>
        <v/>
      </c>
      <c r="BO1480" s="9">
        <f t="shared" si="432"/>
        <v>10</v>
      </c>
      <c r="BP1480" s="39" t="str">
        <f t="shared" si="433"/>
        <v/>
      </c>
      <c r="BQ1480" s="147"/>
      <c r="BR1480" s="9">
        <f t="shared" si="434"/>
        <v>0</v>
      </c>
      <c r="BS1480" s="9">
        <f t="shared" si="435"/>
        <v>0</v>
      </c>
      <c r="BT1480" s="9">
        <f t="shared" si="436"/>
        <v>0</v>
      </c>
      <c r="BU1480" s="9" t="str">
        <f>IFERROR(_xlfn.XLOOKUP(D1480,Sheet1!B:B,Sheet1!L:L),"")</f>
        <v/>
      </c>
      <c r="BV1480" s="9" t="e">
        <f>_xlfn.XLOOKUP(BU1480,Sheet1!S:S,Sheet1!T:T)</f>
        <v>#N/A</v>
      </c>
      <c r="BW1480" s="9" t="e">
        <f>_xlfn.XLOOKUP(D1480,Sheet1!B:B,Sheet1!M:M)</f>
        <v>#N/A</v>
      </c>
      <c r="BZ1480" s="108">
        <f t="shared" si="437"/>
        <v>3</v>
      </c>
      <c r="CB1480" s="12">
        <f>AW1480/AY1480</f>
        <v>0.76923076923076927</v>
      </c>
      <c r="CC1480" s="12">
        <f>AX1480/AY1480</f>
        <v>0.23076923076923078</v>
      </c>
      <c r="CG1480" s="1" t="str">
        <f>IF(BO1480&lt;80,"Below 80",
IF(BO1480&lt;=120,"80-120",
IF(BO1480&lt;=200,"&gt; 120-200",
IF(BO1480&lt;=300,"&gt;200-300",
IF(BO1480&lt;=500,"&gt;300-500",
"&gt;500")))))</f>
        <v>Below 80</v>
      </c>
      <c r="CH1480" s="1" t="str">
        <f>IFERROR(_xlfn.XLOOKUP(CG1480,Scenario!M:M,Scenario!N:N),"")</f>
        <v/>
      </c>
      <c r="CI1480" s="1" t="str">
        <f t="shared" si="438"/>
        <v>Yes</v>
      </c>
      <c r="CJ1480" s="75">
        <v>3</v>
      </c>
    </row>
    <row r="1481" spans="1:88" hidden="1">
      <c r="A1481" s="2">
        <v>1480</v>
      </c>
      <c r="B1481" s="2">
        <v>2025</v>
      </c>
      <c r="C1481" s="1">
        <v>0</v>
      </c>
      <c r="D1481" s="37" t="str">
        <v>001fw000004aB4HAAU</v>
      </c>
      <c r="E1481" s="37" t="str">
        <v>M/S OM TRADING COMPANY</v>
      </c>
      <c r="F1481" s="37" t="str">
        <v>UTTAR PRADESH</v>
      </c>
      <c r="G1481" s="37" t="str">
        <v>DEORIA</v>
      </c>
      <c r="H1481" s="37" t="str">
        <v>Gorakhpur</v>
      </c>
      <c r="I1481" s="37" t="str">
        <v>GOBINDGARH IRON LLP</v>
      </c>
      <c r="J1481" s="37" t="str">
        <v>Mohd Ansari</v>
      </c>
      <c r="K1481" s="37">
        <v>0</v>
      </c>
      <c r="L1481" s="37" t="str">
        <v>C12817</v>
      </c>
      <c r="M1481" s="37" t="str">
        <v>North</v>
      </c>
      <c r="N1481" s="2">
        <v>274702</v>
      </c>
      <c r="O1481" s="2" t="str">
        <v>09HFQPS5563Q1ZZ</v>
      </c>
      <c r="P1481" s="2">
        <v>7366039853</v>
      </c>
      <c r="Q1481" s="2" t="str">
        <v>Oct'25</v>
      </c>
      <c r="R1481" s="2">
        <v>2026</v>
      </c>
      <c r="S1481" s="1">
        <v>0</v>
      </c>
      <c r="T1481" s="2" t="str">
        <v/>
      </c>
      <c r="U1481" s="12">
        <v>0</v>
      </c>
      <c r="V1481" s="1" t="str">
        <v>Potential Not updated</v>
      </c>
      <c r="W1481" s="72">
        <v>0</v>
      </c>
      <c r="X1481" s="72">
        <v>0</v>
      </c>
      <c r="Y1481" s="72">
        <v>0</v>
      </c>
      <c r="Z1481" s="72">
        <v>0</v>
      </c>
      <c r="AA1481" s="72">
        <v>0</v>
      </c>
      <c r="AB1481" s="72">
        <v>0</v>
      </c>
      <c r="AC1481" s="72">
        <v>0</v>
      </c>
      <c r="AD1481" s="72">
        <v>0</v>
      </c>
      <c r="AE1481" s="72">
        <v>0</v>
      </c>
      <c r="AF1481" s="72">
        <v>0</v>
      </c>
      <c r="AG1481" s="72">
        <v>0</v>
      </c>
      <c r="AH1481" s="72">
        <v>0</v>
      </c>
      <c r="AI1481" s="72">
        <v>0</v>
      </c>
      <c r="AJ1481" s="72">
        <v>0</v>
      </c>
      <c r="AK1481" s="72">
        <v>0</v>
      </c>
      <c r="AL1481" s="72">
        <v>0</v>
      </c>
      <c r="AM1481" s="72">
        <v>0</v>
      </c>
      <c r="AN1481" s="72">
        <v>0</v>
      </c>
      <c r="AO1481" s="72">
        <v>0</v>
      </c>
      <c r="AP1481" s="72">
        <v>0</v>
      </c>
      <c r="AQ1481" s="13">
        <v>0</v>
      </c>
      <c r="AR1481" s="13">
        <v>10</v>
      </c>
      <c r="AS1481" s="13">
        <v>12.5</v>
      </c>
      <c r="AT1481" s="13">
        <v>0</v>
      </c>
      <c r="AU1481" s="13">
        <v>15</v>
      </c>
      <c r="AV1481" s="13">
        <v>0</v>
      </c>
      <c r="AW1481" s="16">
        <f t="shared" si="425"/>
        <v>37.5</v>
      </c>
      <c r="AX1481" s="16">
        <v>12</v>
      </c>
      <c r="AY1481" s="10">
        <f t="shared" si="426"/>
        <v>49.5</v>
      </c>
      <c r="BA1481" s="14">
        <v>6</v>
      </c>
      <c r="BB1481" s="10">
        <f t="shared" si="427"/>
        <v>-31.5</v>
      </c>
      <c r="BC1481" s="10">
        <f t="shared" si="428"/>
        <v>-7.875</v>
      </c>
      <c r="BD1481" s="10">
        <f t="shared" si="429"/>
        <v>49.5</v>
      </c>
      <c r="BE1481" s="10">
        <f t="shared" si="422"/>
        <v>-37.5</v>
      </c>
      <c r="BF1481" s="2" t="s">
        <v>119</v>
      </c>
      <c r="BG1481" s="10">
        <f t="shared" si="430"/>
        <v>2.8125</v>
      </c>
      <c r="BH1481" s="36" t="s">
        <v>118</v>
      </c>
      <c r="BI1481" s="39" t="str">
        <f t="shared" si="439"/>
        <v/>
      </c>
      <c r="BJ1481" s="39" t="str">
        <f t="shared" si="431"/>
        <v/>
      </c>
      <c r="BO1481" s="9">
        <f t="shared" si="432"/>
        <v>22.5</v>
      </c>
      <c r="BP1481" s="39" t="str">
        <f t="shared" si="433"/>
        <v/>
      </c>
      <c r="BR1481" s="9">
        <f t="shared" si="434"/>
        <v>0</v>
      </c>
      <c r="BS1481" s="9">
        <f t="shared" si="435"/>
        <v>0</v>
      </c>
      <c r="BT1481" s="9">
        <f t="shared" si="436"/>
        <v>0</v>
      </c>
      <c r="BU1481" s="9" t="str">
        <f>IFERROR(_xlfn.XLOOKUP(D1481,Sheet1!B:B,Sheet1!L:L),"")</f>
        <v/>
      </c>
      <c r="BV1481" s="9" t="e">
        <f>_xlfn.XLOOKUP(BU1481,Sheet1!S:S,Sheet1!T:T)</f>
        <v>#N/A</v>
      </c>
      <c r="BW1481" s="9" t="e">
        <f>_xlfn.XLOOKUP(D1481,Sheet1!B:B,Sheet1!M:M)</f>
        <v>#N/A</v>
      </c>
      <c r="BZ1481" s="108">
        <f t="shared" si="437"/>
        <v>12</v>
      </c>
      <c r="CB1481" s="12">
        <f>AW1481/AY1481</f>
        <v>0.75757575757575757</v>
      </c>
      <c r="CC1481" s="12">
        <f>AX1481/AY1481</f>
        <v>0.24242424242424243</v>
      </c>
      <c r="CG1481" s="1" t="str">
        <f>IF(BO1481&lt;80,"Below 80",
IF(BO1481&lt;=120,"80-120",
IF(BO1481&lt;=200,"&gt; 120-200",
IF(BO1481&lt;=300,"&gt;200-300",
IF(BO1481&lt;=500,"&gt;300-500",
"&gt;500")))))</f>
        <v>Below 80</v>
      </c>
      <c r="CH1481" s="1" t="str">
        <f>IFERROR(_xlfn.XLOOKUP(CG1481,Scenario!M:M,Scenario!N:N),"")</f>
        <v/>
      </c>
      <c r="CI1481" s="1" t="str">
        <f t="shared" si="438"/>
        <v>Yes</v>
      </c>
      <c r="CJ1481" s="75">
        <v>8</v>
      </c>
    </row>
    <row r="1482" spans="1:88" hidden="1">
      <c r="A1482" s="2">
        <v>1481</v>
      </c>
      <c r="B1482" s="2">
        <v>2025</v>
      </c>
      <c r="C1482" s="1">
        <v>0</v>
      </c>
      <c r="D1482" s="37" t="str">
        <v>0015g00001c44hSAAQ</v>
      </c>
      <c r="E1482" s="37" t="str">
        <v>CEMENT CITY</v>
      </c>
      <c r="F1482" s="37" t="str">
        <v>ODISHA</v>
      </c>
      <c r="G1482" s="37" t="str">
        <v>SAMBALPUR</v>
      </c>
      <c r="H1482" s="37" t="str">
        <v>Dhankauda</v>
      </c>
      <c r="I1482" s="37" t="str">
        <v>SACHDEVA ISPAT PVT LTD</v>
      </c>
      <c r="J1482" s="37" t="str">
        <v>Papun Padhan</v>
      </c>
      <c r="K1482" s="37">
        <v>0</v>
      </c>
      <c r="L1482" s="37" t="str">
        <v>C12823</v>
      </c>
      <c r="M1482" s="37" t="str">
        <v>Central</v>
      </c>
      <c r="N1482" s="2">
        <v>768004</v>
      </c>
      <c r="O1482" s="2" t="str">
        <v>21AFRPA9898L1ZP</v>
      </c>
      <c r="P1482" s="2">
        <v>9437530303</v>
      </c>
      <c r="Q1482" s="2" t="str">
        <v>Oct'25</v>
      </c>
      <c r="R1482" s="2">
        <v>2026</v>
      </c>
      <c r="S1482" s="1">
        <v>0</v>
      </c>
      <c r="T1482" s="2">
        <v>100</v>
      </c>
      <c r="U1482" s="12">
        <v>0</v>
      </c>
      <c r="V1482" s="1" t="str">
        <v>Challenger</v>
      </c>
      <c r="W1482" s="72">
        <v>0</v>
      </c>
      <c r="X1482" s="72">
        <v>0</v>
      </c>
      <c r="Y1482" s="72">
        <v>0</v>
      </c>
      <c r="Z1482" s="72">
        <v>0</v>
      </c>
      <c r="AA1482" s="72">
        <v>0</v>
      </c>
      <c r="AB1482" s="72">
        <v>0</v>
      </c>
      <c r="AC1482" s="72">
        <v>0</v>
      </c>
      <c r="AD1482" s="72">
        <v>0</v>
      </c>
      <c r="AE1482" s="72">
        <v>0</v>
      </c>
      <c r="AF1482" s="72">
        <v>0</v>
      </c>
      <c r="AG1482" s="72">
        <v>0</v>
      </c>
      <c r="AH1482" s="72">
        <v>0</v>
      </c>
      <c r="AI1482" s="72">
        <v>0</v>
      </c>
      <c r="AJ1482" s="72">
        <v>0</v>
      </c>
      <c r="AK1482" s="72">
        <v>0</v>
      </c>
      <c r="AL1482" s="72">
        <v>0</v>
      </c>
      <c r="AM1482" s="72">
        <v>0</v>
      </c>
      <c r="AN1482" s="72">
        <v>0</v>
      </c>
      <c r="AO1482" s="72">
        <v>0</v>
      </c>
      <c r="AP1482" s="72">
        <v>0</v>
      </c>
      <c r="AQ1482" s="13">
        <v>0</v>
      </c>
      <c r="AR1482" s="13">
        <v>12.16</v>
      </c>
      <c r="AS1482" s="13">
        <v>0</v>
      </c>
      <c r="AT1482" s="13">
        <v>0</v>
      </c>
      <c r="AU1482" s="13">
        <v>0</v>
      </c>
      <c r="AV1482" s="13">
        <v>0</v>
      </c>
      <c r="AW1482" s="16">
        <f t="shared" si="425"/>
        <v>12.16</v>
      </c>
      <c r="AX1482" s="16">
        <v>20</v>
      </c>
      <c r="AY1482" s="10">
        <f t="shared" si="426"/>
        <v>32.159999999999997</v>
      </c>
      <c r="BA1482" s="14">
        <v>40</v>
      </c>
      <c r="BB1482" s="10">
        <f t="shared" si="427"/>
        <v>27.84</v>
      </c>
      <c r="BC1482" s="10">
        <f t="shared" si="428"/>
        <v>6.96</v>
      </c>
      <c r="BD1482" s="10">
        <f t="shared" si="429"/>
        <v>32.159999999999997</v>
      </c>
      <c r="BE1482" s="10">
        <f t="shared" si="422"/>
        <v>-12.16</v>
      </c>
      <c r="BF1482" s="2" t="s">
        <v>119</v>
      </c>
      <c r="BG1482" s="10">
        <f t="shared" si="430"/>
        <v>1.52</v>
      </c>
      <c r="BH1482" s="36" t="s">
        <v>118</v>
      </c>
      <c r="BI1482" s="39" t="str">
        <f t="shared" si="439"/>
        <v/>
      </c>
      <c r="BJ1482" s="39" t="str">
        <f t="shared" si="431"/>
        <v/>
      </c>
      <c r="BO1482" s="9">
        <f t="shared" si="432"/>
        <v>12.16</v>
      </c>
      <c r="BP1482" s="39" t="str">
        <f t="shared" si="433"/>
        <v/>
      </c>
      <c r="BQ1482" s="147"/>
      <c r="BR1482" s="9">
        <f t="shared" si="434"/>
        <v>0</v>
      </c>
      <c r="BS1482" s="9">
        <f t="shared" si="435"/>
        <v>0</v>
      </c>
      <c r="BT1482" s="9">
        <f t="shared" si="436"/>
        <v>0</v>
      </c>
      <c r="BU1482" s="9" t="str">
        <f>IFERROR(_xlfn.XLOOKUP(D1482,Sheet1!B:B,Sheet1!L:L),"")</f>
        <v/>
      </c>
      <c r="BV1482" s="9" t="e">
        <f>_xlfn.XLOOKUP(BU1482,Sheet1!S:S,Sheet1!T:T)</f>
        <v>#N/A</v>
      </c>
      <c r="BW1482" s="9" t="e">
        <f>_xlfn.XLOOKUP(D1482,Sheet1!B:B,Sheet1!M:M)</f>
        <v>#N/A</v>
      </c>
      <c r="BZ1482" s="108">
        <f t="shared" si="437"/>
        <v>19.999999999999996</v>
      </c>
      <c r="CB1482" s="12">
        <f>AW1482/AY1482</f>
        <v>0.37810945273631846</v>
      </c>
      <c r="CC1482" s="12">
        <f>AX1482/AY1482</f>
        <v>0.62189054726368165</v>
      </c>
      <c r="CG1482" s="1" t="str">
        <f>IF(BO1482&lt;80,"Below 80",
IF(BO1482&lt;=120,"80-120",
IF(BO1482&lt;=200,"&gt; 120-200",
IF(BO1482&lt;=300,"&gt;200-300",
IF(BO1482&lt;=500,"&gt;300-500",
"&gt;500")))))</f>
        <v>Below 80</v>
      </c>
      <c r="CH1482" s="1" t="str">
        <f>IFERROR(_xlfn.XLOOKUP(CG1482,Scenario!M:M,Scenario!N:N),"")</f>
        <v/>
      </c>
      <c r="CI1482" s="1" t="str">
        <f t="shared" si="438"/>
        <v>Yes</v>
      </c>
      <c r="CJ1482" s="75">
        <v>7.5</v>
      </c>
    </row>
    <row r="1483" spans="1:88" hidden="1">
      <c r="A1483" s="2">
        <v>1482</v>
      </c>
      <c r="B1483" s="2">
        <v>2025</v>
      </c>
      <c r="C1483" s="1">
        <v>0</v>
      </c>
      <c r="D1483" s="37" t="str">
        <v>001J1000002mh4WIAQ</v>
      </c>
      <c r="E1483" s="37" t="str">
        <v>M/S BALAJI CEMENTS</v>
      </c>
      <c r="F1483" s="37" t="str">
        <v>ODISHA</v>
      </c>
      <c r="G1483" s="37" t="str">
        <v>SAMBALPUR</v>
      </c>
      <c r="H1483" s="37" t="str">
        <v>Sadar</v>
      </c>
      <c r="I1483" s="37" t="str">
        <v>SACHDEVA ISPAT PVT LTD</v>
      </c>
      <c r="J1483" s="37" t="str">
        <v>Papun Padhan</v>
      </c>
      <c r="K1483" s="37">
        <v>0</v>
      </c>
      <c r="L1483" s="37" t="str">
        <v>C12823</v>
      </c>
      <c r="M1483" s="37" t="str">
        <v>Central</v>
      </c>
      <c r="N1483" s="2">
        <v>768001</v>
      </c>
      <c r="O1483" s="2" t="str">
        <v>21ACHPD4380M1ZP</v>
      </c>
      <c r="P1483" s="2" t="str">
        <v>72050 62596</v>
      </c>
      <c r="Q1483" s="2" t="str">
        <v>Oct'25</v>
      </c>
      <c r="R1483" s="2">
        <v>2026</v>
      </c>
      <c r="S1483" s="1">
        <v>0</v>
      </c>
      <c r="T1483" s="2" t="str">
        <v/>
      </c>
      <c r="U1483" s="12">
        <v>0</v>
      </c>
      <c r="V1483" s="1" t="str">
        <v>Potential Not updated</v>
      </c>
      <c r="W1483" s="72">
        <v>0</v>
      </c>
      <c r="X1483" s="72">
        <v>0</v>
      </c>
      <c r="Y1483" s="72">
        <v>0</v>
      </c>
      <c r="Z1483" s="72">
        <v>0</v>
      </c>
      <c r="AA1483" s="72">
        <v>0</v>
      </c>
      <c r="AB1483" s="72">
        <v>0</v>
      </c>
      <c r="AC1483" s="72">
        <v>0</v>
      </c>
      <c r="AD1483" s="72">
        <v>0</v>
      </c>
      <c r="AE1483" s="72">
        <v>0</v>
      </c>
      <c r="AF1483" s="72">
        <v>0</v>
      </c>
      <c r="AG1483" s="72">
        <v>0</v>
      </c>
      <c r="AH1483" s="72">
        <v>0</v>
      </c>
      <c r="AI1483" s="72">
        <v>0</v>
      </c>
      <c r="AJ1483" s="72">
        <v>0</v>
      </c>
      <c r="AK1483" s="72">
        <v>0</v>
      </c>
      <c r="AL1483" s="72">
        <v>0</v>
      </c>
      <c r="AM1483" s="72">
        <v>0</v>
      </c>
      <c r="AN1483" s="72">
        <v>0</v>
      </c>
      <c r="AO1483" s="72">
        <v>0</v>
      </c>
      <c r="AP1483" s="72">
        <v>0</v>
      </c>
      <c r="AQ1483" s="13">
        <v>0</v>
      </c>
      <c r="AR1483" s="13">
        <v>12.32</v>
      </c>
      <c r="AS1483" s="13">
        <v>0</v>
      </c>
      <c r="AT1483" s="13">
        <v>0</v>
      </c>
      <c r="AU1483" s="13">
        <v>0</v>
      </c>
      <c r="AV1483" s="13">
        <v>0</v>
      </c>
      <c r="AW1483" s="16">
        <f t="shared" si="425"/>
        <v>12.32</v>
      </c>
      <c r="AX1483" s="16">
        <v>24.32</v>
      </c>
      <c r="AY1483" s="10">
        <f t="shared" si="426"/>
        <v>36.64</v>
      </c>
      <c r="BA1483" s="14">
        <v>50</v>
      </c>
      <c r="BB1483" s="10">
        <f t="shared" si="427"/>
        <v>37.68</v>
      </c>
      <c r="BC1483" s="10">
        <f t="shared" si="428"/>
        <v>9.42</v>
      </c>
      <c r="BD1483" s="10">
        <f t="shared" si="429"/>
        <v>36.64</v>
      </c>
      <c r="BE1483" s="10">
        <f t="shared" si="422"/>
        <v>-12.32</v>
      </c>
      <c r="BF1483" s="2" t="s">
        <v>119</v>
      </c>
      <c r="BG1483" s="10">
        <f t="shared" si="430"/>
        <v>1.54</v>
      </c>
      <c r="BH1483" s="36" t="s">
        <v>118</v>
      </c>
      <c r="BI1483" s="39" t="str">
        <f t="shared" si="439"/>
        <v/>
      </c>
      <c r="BJ1483" s="39" t="str">
        <f t="shared" si="431"/>
        <v/>
      </c>
      <c r="BO1483" s="9">
        <f t="shared" si="432"/>
        <v>12.32</v>
      </c>
      <c r="BP1483" s="39" t="str">
        <f t="shared" si="433"/>
        <v/>
      </c>
      <c r="BQ1483" s="147"/>
      <c r="BR1483" s="9">
        <f t="shared" si="434"/>
        <v>0</v>
      </c>
      <c r="BS1483" s="9">
        <f t="shared" si="435"/>
        <v>0</v>
      </c>
      <c r="BT1483" s="9">
        <f t="shared" si="436"/>
        <v>0</v>
      </c>
      <c r="BU1483" s="9" t="str">
        <f>IFERROR(_xlfn.XLOOKUP(D1483,Sheet1!B:B,Sheet1!L:L),"")</f>
        <v/>
      </c>
      <c r="BV1483" s="9" t="e">
        <f>_xlfn.XLOOKUP(BU1483,Sheet1!S:S,Sheet1!T:T)</f>
        <v>#N/A</v>
      </c>
      <c r="BW1483" s="9" t="e">
        <f>_xlfn.XLOOKUP(D1483,Sheet1!B:B,Sheet1!M:M)</f>
        <v>#N/A</v>
      </c>
      <c r="BZ1483" s="108">
        <f t="shared" si="437"/>
        <v>24.32</v>
      </c>
      <c r="CB1483" s="12">
        <f>AW1483/AY1483</f>
        <v>0.33624454148471616</v>
      </c>
      <c r="CC1483" s="12">
        <f>AX1483/AY1483</f>
        <v>0.66375545851528384</v>
      </c>
      <c r="CG1483" s="1" t="str">
        <f>IF(BO1483&lt;80,"Below 80",
IF(BO1483&lt;=120,"80-120",
IF(BO1483&lt;=200,"&gt; 120-200",
IF(BO1483&lt;=300,"&gt;200-300",
IF(BO1483&lt;=500,"&gt;300-500",
"&gt;500")))))</f>
        <v>Below 80</v>
      </c>
      <c r="CH1483" s="1" t="str">
        <f>IFERROR(_xlfn.XLOOKUP(CG1483,Scenario!M:M,Scenario!N:N),"")</f>
        <v/>
      </c>
      <c r="CI1483" s="1" t="str">
        <f t="shared" si="438"/>
        <v>Yes</v>
      </c>
      <c r="CJ1483" s="75">
        <v>24.32</v>
      </c>
    </row>
    <row r="1484" spans="1:88" hidden="1">
      <c r="A1484" s="2">
        <v>1483</v>
      </c>
      <c r="B1484" s="2">
        <v>2025</v>
      </c>
      <c r="C1484" s="1">
        <v>0</v>
      </c>
      <c r="D1484" s="37" t="str">
        <v>0015g00001YOGwKAAX</v>
      </c>
      <c r="E1484" s="37" t="str">
        <v>Maa Bhagwati Traders</v>
      </c>
      <c r="F1484" s="37" t="str">
        <v>ODISHA</v>
      </c>
      <c r="G1484" s="37" t="str">
        <v>JHARSUGUDA</v>
      </c>
      <c r="H1484" s="37" t="str">
        <v>Jharsuguda</v>
      </c>
      <c r="I1484" s="37" t="str">
        <v>SACHDEVA ISPAT PVT LTD</v>
      </c>
      <c r="J1484" s="37" t="str">
        <v>Papun Padhan</v>
      </c>
      <c r="K1484" s="37">
        <v>0</v>
      </c>
      <c r="L1484" s="37" t="str">
        <v>C12823</v>
      </c>
      <c r="M1484" s="37" t="str">
        <v>Central</v>
      </c>
      <c r="N1484" s="2">
        <v>768203</v>
      </c>
      <c r="O1484" s="2" t="str">
        <v>21BGMPA1743F1Z0</v>
      </c>
      <c r="P1484" s="2">
        <v>8328873865</v>
      </c>
      <c r="Q1484" s="2" t="str">
        <v>Nov'25</v>
      </c>
      <c r="R1484" s="2">
        <v>2026</v>
      </c>
      <c r="S1484" s="1">
        <v>0</v>
      </c>
      <c r="T1484" s="2">
        <v>50</v>
      </c>
      <c r="U1484" s="12">
        <v>0.52153333333333329</v>
      </c>
      <c r="V1484" s="1" t="str">
        <v>Friendly</v>
      </c>
      <c r="W1484" s="72">
        <v>0</v>
      </c>
      <c r="X1484" s="72">
        <v>0</v>
      </c>
      <c r="Y1484" s="72">
        <v>0</v>
      </c>
      <c r="Z1484" s="72">
        <v>0</v>
      </c>
      <c r="AA1484" s="72">
        <v>0</v>
      </c>
      <c r="AB1484" s="72">
        <v>0</v>
      </c>
      <c r="AC1484" s="72">
        <v>0</v>
      </c>
      <c r="AD1484" s="72">
        <v>0</v>
      </c>
      <c r="AE1484" s="72">
        <v>0</v>
      </c>
      <c r="AF1484" s="72">
        <v>0</v>
      </c>
      <c r="AG1484" s="72">
        <v>0</v>
      </c>
      <c r="AH1484" s="72">
        <v>0</v>
      </c>
      <c r="AI1484" s="72">
        <v>0</v>
      </c>
      <c r="AJ1484" s="72">
        <v>0</v>
      </c>
      <c r="AK1484" s="72">
        <v>0</v>
      </c>
      <c r="AL1484" s="72">
        <v>0</v>
      </c>
      <c r="AM1484" s="72">
        <v>0</v>
      </c>
      <c r="AN1484" s="72">
        <v>0</v>
      </c>
      <c r="AO1484" s="72">
        <v>0</v>
      </c>
      <c r="AP1484" s="72">
        <v>0</v>
      </c>
      <c r="AQ1484" s="13">
        <v>0</v>
      </c>
      <c r="AR1484" s="13" t="str">
        <v/>
      </c>
      <c r="AS1484" s="13">
        <v>19.89</v>
      </c>
      <c r="AT1484" s="13">
        <v>53.08</v>
      </c>
      <c r="AU1484" s="13">
        <v>0</v>
      </c>
      <c r="AV1484" s="13">
        <v>25.15</v>
      </c>
      <c r="AW1484" s="16">
        <f t="shared" si="425"/>
        <v>72.97</v>
      </c>
      <c r="AX1484" s="16">
        <v>24.64</v>
      </c>
      <c r="AY1484" s="10">
        <f t="shared" si="426"/>
        <v>97.61</v>
      </c>
      <c r="BA1484" s="14">
        <v>50</v>
      </c>
      <c r="BB1484" s="10">
        <f t="shared" si="427"/>
        <v>-22.97</v>
      </c>
      <c r="BC1484" s="10">
        <f t="shared" si="428"/>
        <v>-5.7424999999999997</v>
      </c>
      <c r="BD1484" s="10">
        <f t="shared" si="429"/>
        <v>97.61</v>
      </c>
      <c r="BE1484" s="10">
        <f t="shared" si="422"/>
        <v>-72.97</v>
      </c>
      <c r="BF1484" s="2" t="s">
        <v>119</v>
      </c>
      <c r="BG1484" s="10">
        <f t="shared" si="430"/>
        <v>2.8414285714285716</v>
      </c>
      <c r="BH1484" s="36" t="s">
        <v>118</v>
      </c>
      <c r="BI1484" s="39" t="str">
        <f t="shared" si="439"/>
        <v/>
      </c>
      <c r="BJ1484" s="39" t="str">
        <f t="shared" si="431"/>
        <v/>
      </c>
      <c r="BO1484" s="9">
        <f t="shared" si="432"/>
        <v>19.89</v>
      </c>
      <c r="BP1484" s="39" t="str">
        <f t="shared" si="433"/>
        <v/>
      </c>
      <c r="BQ1484" s="147"/>
      <c r="BR1484" s="9">
        <f t="shared" si="434"/>
        <v>0</v>
      </c>
      <c r="BS1484" s="9">
        <f t="shared" si="435"/>
        <v>0</v>
      </c>
      <c r="BT1484" s="9">
        <f t="shared" si="436"/>
        <v>0</v>
      </c>
      <c r="BU1484" s="9" t="str">
        <f>IFERROR(_xlfn.XLOOKUP(D1484,Sheet1!B:B,Sheet1!L:L),"")</f>
        <v/>
      </c>
      <c r="BV1484" s="9" t="e">
        <f>_xlfn.XLOOKUP(BU1484,Sheet1!S:S,Sheet1!T:T)</f>
        <v>#N/A</v>
      </c>
      <c r="BW1484" s="9" t="e">
        <f>_xlfn.XLOOKUP(D1484,Sheet1!B:B,Sheet1!M:M)</f>
        <v>#N/A</v>
      </c>
      <c r="BZ1484" s="108">
        <f t="shared" si="437"/>
        <v>24.64</v>
      </c>
      <c r="CB1484" s="12">
        <f>AW1484/AY1484</f>
        <v>0.74756684765905135</v>
      </c>
      <c r="CC1484" s="12">
        <f>AX1484/AY1484</f>
        <v>0.25243315234094871</v>
      </c>
      <c r="CG1484" s="1" t="str">
        <f>IF(BO1484&lt;80,"Below 80",
IF(BO1484&lt;=120,"80-120",
IF(BO1484&lt;=200,"&gt; 120-200",
IF(BO1484&lt;=300,"&gt;200-300",
IF(BO1484&lt;=500,"&gt;300-500",
"&gt;500")))))</f>
        <v>Below 80</v>
      </c>
      <c r="CH1484" s="1" t="str">
        <f>IFERROR(_xlfn.XLOOKUP(CG1484,Scenario!M:M,Scenario!N:N),"")</f>
        <v/>
      </c>
      <c r="CI1484" s="1" t="str">
        <f t="shared" si="438"/>
        <v>Yes</v>
      </c>
      <c r="CJ1484" s="75">
        <v>24.64</v>
      </c>
    </row>
    <row r="1485" spans="1:88" hidden="1">
      <c r="A1485" s="2">
        <v>1484</v>
      </c>
      <c r="B1485" s="2">
        <v>2025</v>
      </c>
      <c r="C1485" s="1">
        <v>0</v>
      </c>
      <c r="D1485" s="37" t="str">
        <v>001J100000S0MUDIA3</v>
      </c>
      <c r="E1485" s="37" t="str">
        <v>MAHESH TRADERS</v>
      </c>
      <c r="F1485" s="37" t="str">
        <v>MADHYA PRADESH</v>
      </c>
      <c r="G1485" s="37" t="str">
        <v>DEWAS</v>
      </c>
      <c r="H1485" s="37" t="str">
        <v>Dewas</v>
      </c>
      <c r="I1485" s="37" t="str">
        <v>R. K. ENTERPRISES</v>
      </c>
      <c r="J1485" s="37" t="str">
        <v>Yogeshwar Richhariya</v>
      </c>
      <c r="K1485" s="37">
        <v>0</v>
      </c>
      <c r="L1485" s="37" t="str">
        <v>001J1000005ZfroIAC</v>
      </c>
      <c r="M1485" s="37" t="str">
        <v>Central</v>
      </c>
      <c r="N1485" s="2">
        <v>455116</v>
      </c>
      <c r="O1485" s="2" t="str">
        <v>23BOXPM1586D1ZN</v>
      </c>
      <c r="P1485" s="2">
        <v>9826795257</v>
      </c>
      <c r="Q1485" s="2" t="str">
        <v>Nov'25</v>
      </c>
      <c r="R1485" s="2">
        <v>2026</v>
      </c>
      <c r="S1485" s="1">
        <v>0</v>
      </c>
      <c r="T1485" s="2">
        <v>70</v>
      </c>
      <c r="U1485" s="12">
        <v>0</v>
      </c>
      <c r="V1485" s="1" t="str">
        <v>Challenger</v>
      </c>
      <c r="W1485" s="72">
        <v>0</v>
      </c>
      <c r="X1485" s="72">
        <v>0</v>
      </c>
      <c r="Y1485" s="72">
        <v>0</v>
      </c>
      <c r="Z1485" s="72">
        <v>0</v>
      </c>
      <c r="AA1485" s="72">
        <v>0</v>
      </c>
      <c r="AB1485" s="72">
        <v>0</v>
      </c>
      <c r="AC1485" s="72">
        <v>0</v>
      </c>
      <c r="AD1485" s="72">
        <v>0</v>
      </c>
      <c r="AE1485" s="72">
        <v>0</v>
      </c>
      <c r="AF1485" s="72">
        <v>0</v>
      </c>
      <c r="AG1485" s="72">
        <v>0</v>
      </c>
      <c r="AH1485" s="72">
        <v>0</v>
      </c>
      <c r="AI1485" s="72">
        <v>0</v>
      </c>
      <c r="AJ1485" s="72">
        <v>0</v>
      </c>
      <c r="AK1485" s="72">
        <v>0</v>
      </c>
      <c r="AL1485" s="72">
        <v>0</v>
      </c>
      <c r="AM1485" s="72">
        <v>0</v>
      </c>
      <c r="AN1485" s="72">
        <v>0</v>
      </c>
      <c r="AO1485" s="72">
        <v>0</v>
      </c>
      <c r="AP1485" s="72">
        <v>0</v>
      </c>
      <c r="AQ1485" s="13">
        <v>0</v>
      </c>
      <c r="AR1485" s="13" t="str">
        <v/>
      </c>
      <c r="AS1485" s="13">
        <v>12.01</v>
      </c>
      <c r="AT1485" s="13">
        <v>0</v>
      </c>
      <c r="AU1485" s="13">
        <v>0</v>
      </c>
      <c r="AV1485" s="13">
        <v>0</v>
      </c>
      <c r="AW1485" s="16">
        <f t="shared" si="425"/>
        <v>12.01</v>
      </c>
      <c r="AX1485" s="16">
        <v>0</v>
      </c>
      <c r="AY1485" s="10">
        <f t="shared" si="426"/>
        <v>12.01</v>
      </c>
      <c r="BB1485" s="10">
        <f t="shared" si="427"/>
        <v>-12.01</v>
      </c>
      <c r="BC1485" s="10">
        <f t="shared" si="428"/>
        <v>-3.0024999999999999</v>
      </c>
      <c r="BD1485" s="10">
        <f t="shared" si="429"/>
        <v>12.01</v>
      </c>
      <c r="BE1485" s="10">
        <f t="shared" si="422"/>
        <v>-12.01</v>
      </c>
      <c r="BF1485" s="2" t="s">
        <v>119</v>
      </c>
      <c r="BG1485" s="10">
        <f t="shared" si="430"/>
        <v>1.7157142857142857</v>
      </c>
      <c r="BH1485" s="36" t="s">
        <v>118</v>
      </c>
      <c r="BI1485" s="39" t="str">
        <f t="shared" si="439"/>
        <v/>
      </c>
      <c r="BJ1485" s="39" t="str">
        <f t="shared" ref="BJ1485:BJ1548" si="440">IF(BF1485="Yes","",IF(AY1485&gt;1250,"E",IF(AY1485&gt;750,"D",
IF(AY1485&gt;=500,"C",
IF(AY1485&gt;=300,"B",
IF(AY1485&gt;=200,"A",
""))))))</f>
        <v/>
      </c>
      <c r="BO1485" s="9">
        <f t="shared" si="432"/>
        <v>12.01</v>
      </c>
      <c r="BP1485" s="39" t="str">
        <f t="shared" si="433"/>
        <v/>
      </c>
      <c r="BQ1485" s="147"/>
      <c r="BR1485" s="9">
        <f t="shared" si="434"/>
        <v>0</v>
      </c>
      <c r="BS1485" s="9">
        <f t="shared" si="435"/>
        <v>0</v>
      </c>
      <c r="BT1485" s="9">
        <f t="shared" si="436"/>
        <v>0</v>
      </c>
      <c r="BU1485" s="9" t="str">
        <f>IFERROR(_xlfn.XLOOKUP(D1485,Sheet1!B:B,Sheet1!L:L),"")</f>
        <v/>
      </c>
      <c r="BV1485" s="9" t="e">
        <f>_xlfn.XLOOKUP(BU1485,Sheet1!S:S,Sheet1!T:T)</f>
        <v>#N/A</v>
      </c>
      <c r="BW1485" s="9" t="e">
        <f>_xlfn.XLOOKUP(D1485,Sheet1!B:B,Sheet1!M:M)</f>
        <v>#N/A</v>
      </c>
      <c r="BZ1485" s="108">
        <f t="shared" si="437"/>
        <v>0</v>
      </c>
      <c r="CB1485" s="12"/>
      <c r="CC1485" s="12"/>
      <c r="CG1485" s="1" t="str">
        <f>IF(BO1485&lt;80,"Below 80",
IF(BO1485&lt;=120,"80-120",
IF(BO1485&lt;=200,"&gt; 120-200",
IF(BO1485&lt;=300,"&gt;200-300",
IF(BO1485&lt;=500,"&gt;300-500",
"&gt;500")))))</f>
        <v>Below 80</v>
      </c>
      <c r="CH1485" s="1" t="str">
        <f>IFERROR(_xlfn.XLOOKUP(CG1485,Scenario!M:M,Scenario!N:N),"")</f>
        <v/>
      </c>
      <c r="CI1485" s="1" t="str">
        <f t="shared" si="438"/>
        <v>No</v>
      </c>
      <c r="CJ1485" s="75">
        <v>-19.89</v>
      </c>
    </row>
    <row r="1486" spans="1:88" hidden="1">
      <c r="A1486" s="2">
        <v>1485</v>
      </c>
      <c r="B1486" s="2">
        <v>2025</v>
      </c>
      <c r="C1486" s="1">
        <v>0</v>
      </c>
      <c r="D1486" s="37" t="str">
        <v>0015g00001VAFM6AAP</v>
      </c>
      <c r="E1486" s="37" t="str">
        <v>A K KHOKHER TRADING CO.</v>
      </c>
      <c r="F1486" s="37" t="str">
        <v>HARYANA</v>
      </c>
      <c r="G1486" s="37" t="str">
        <v>ROHTAK</v>
      </c>
      <c r="H1486" s="37">
        <v>0</v>
      </c>
      <c r="I1486" s="37" t="str">
        <v>JAI DURGA STEELS</v>
      </c>
      <c r="J1486" s="37" t="str">
        <v>Sunny Bhutani</v>
      </c>
      <c r="K1486" s="37">
        <v>0</v>
      </c>
      <c r="L1486" s="37" t="str">
        <v>C12830</v>
      </c>
      <c r="M1486" s="37" t="str">
        <v>North</v>
      </c>
      <c r="N1486" s="2">
        <v>124001</v>
      </c>
      <c r="O1486" s="2" t="str">
        <v>06WIPA2299K1ZC</v>
      </c>
      <c r="P1486" s="2">
        <v>9050178502</v>
      </c>
      <c r="Q1486" s="2" t="str">
        <v>Nov'25</v>
      </c>
      <c r="R1486" s="2">
        <v>2026</v>
      </c>
      <c r="S1486" s="1">
        <v>0</v>
      </c>
      <c r="T1486" s="2">
        <v>10</v>
      </c>
      <c r="U1486" s="12">
        <v>0</v>
      </c>
      <c r="V1486" s="1" t="str">
        <v>Minor</v>
      </c>
      <c r="W1486" s="72">
        <v>0</v>
      </c>
      <c r="X1486" s="72">
        <v>0</v>
      </c>
      <c r="Y1486" s="72">
        <v>0</v>
      </c>
      <c r="Z1486" s="72">
        <v>0</v>
      </c>
      <c r="AA1486" s="72">
        <v>0</v>
      </c>
      <c r="AB1486" s="72">
        <v>0</v>
      </c>
      <c r="AC1486" s="72">
        <v>0</v>
      </c>
      <c r="AD1486" s="72">
        <v>0</v>
      </c>
      <c r="AE1486" s="72">
        <v>0</v>
      </c>
      <c r="AF1486" s="72">
        <v>0</v>
      </c>
      <c r="AG1486" s="72">
        <v>0</v>
      </c>
      <c r="AH1486" s="72">
        <v>0</v>
      </c>
      <c r="AI1486" s="72">
        <v>0</v>
      </c>
      <c r="AJ1486" s="72">
        <v>0</v>
      </c>
      <c r="AK1486" s="72">
        <v>0</v>
      </c>
      <c r="AL1486" s="72">
        <v>0</v>
      </c>
      <c r="AM1486" s="72">
        <v>0</v>
      </c>
      <c r="AN1486" s="72">
        <v>0</v>
      </c>
      <c r="AO1486" s="72">
        <v>0</v>
      </c>
      <c r="AP1486" s="72">
        <v>0</v>
      </c>
      <c r="AQ1486" s="13">
        <v>0</v>
      </c>
      <c r="AR1486" s="13" t="str">
        <v/>
      </c>
      <c r="AS1486" s="13">
        <v>15.48</v>
      </c>
      <c r="AT1486" s="13">
        <v>0</v>
      </c>
      <c r="AU1486" s="13">
        <v>0</v>
      </c>
      <c r="AV1486" s="13">
        <v>0</v>
      </c>
      <c r="AW1486" s="16">
        <f t="shared" si="425"/>
        <v>15.48</v>
      </c>
      <c r="AX1486" s="16">
        <v>0</v>
      </c>
      <c r="AY1486" s="10">
        <f t="shared" si="426"/>
        <v>15.48</v>
      </c>
      <c r="BB1486" s="10">
        <f t="shared" si="427"/>
        <v>-15.48</v>
      </c>
      <c r="BC1486" s="10">
        <f t="shared" si="428"/>
        <v>-3.87</v>
      </c>
      <c r="BD1486" s="10">
        <f t="shared" si="429"/>
        <v>15.48</v>
      </c>
      <c r="BE1486" s="10">
        <f t="shared" si="422"/>
        <v>-15.48</v>
      </c>
      <c r="BF1486" s="2" t="s">
        <v>119</v>
      </c>
      <c r="BG1486" s="10">
        <f t="shared" si="430"/>
        <v>2.2114285714285713</v>
      </c>
      <c r="BH1486" s="36" t="s">
        <v>118</v>
      </c>
      <c r="BI1486" s="39" t="str">
        <f t="shared" si="439"/>
        <v/>
      </c>
      <c r="BJ1486" s="39" t="str">
        <f t="shared" si="440"/>
        <v/>
      </c>
      <c r="BO1486" s="9">
        <f t="shared" si="432"/>
        <v>15.48</v>
      </c>
      <c r="BP1486" s="39" t="str">
        <f t="shared" si="433"/>
        <v/>
      </c>
      <c r="BQ1486" s="147"/>
      <c r="BR1486" s="9">
        <f t="shared" si="434"/>
        <v>0</v>
      </c>
      <c r="BS1486" s="9">
        <f t="shared" si="435"/>
        <v>0</v>
      </c>
      <c r="BT1486" s="9">
        <f t="shared" si="436"/>
        <v>0</v>
      </c>
      <c r="BU1486" s="9" t="str">
        <f>IFERROR(_xlfn.XLOOKUP(D1486,Sheet1!B:B,Sheet1!L:L),"")</f>
        <v/>
      </c>
      <c r="BV1486" s="9" t="e">
        <f>_xlfn.XLOOKUP(BU1486,Sheet1!S:S,Sheet1!T:T)</f>
        <v>#N/A</v>
      </c>
      <c r="BW1486" s="9" t="e">
        <f>_xlfn.XLOOKUP(D1486,Sheet1!B:B,Sheet1!M:M)</f>
        <v>#N/A</v>
      </c>
      <c r="BZ1486" s="108">
        <f t="shared" si="437"/>
        <v>0</v>
      </c>
      <c r="CB1486" s="12"/>
      <c r="CC1486" s="12"/>
      <c r="CG1486" s="1" t="str">
        <f>IF(BO1486&lt;80,"Below 80",
IF(BO1486&lt;=120,"80-120",
IF(BO1486&lt;=200,"&gt; 120-200",
IF(BO1486&lt;=300,"&gt;200-300",
IF(BO1486&lt;=500,"&gt;300-500",
"&gt;500")))))</f>
        <v>Below 80</v>
      </c>
      <c r="CH1486" s="1" t="str">
        <f>IFERROR(_xlfn.XLOOKUP(CG1486,Scenario!M:M,Scenario!N:N),"")</f>
        <v/>
      </c>
      <c r="CI1486" s="1" t="str">
        <f t="shared" si="438"/>
        <v>No</v>
      </c>
      <c r="CJ1486" s="75">
        <v>-12.01</v>
      </c>
    </row>
    <row r="1487" spans="1:88" hidden="1">
      <c r="A1487" s="2">
        <v>1486</v>
      </c>
      <c r="B1487" s="2">
        <v>2025</v>
      </c>
      <c r="C1487" s="1">
        <v>0</v>
      </c>
      <c r="D1487" s="37" t="str">
        <v>0015g00001dHp42AAC</v>
      </c>
      <c r="E1487" s="37" t="str">
        <v>MOTI RAM RATTAN LAL</v>
      </c>
      <c r="F1487" s="37" t="str">
        <v>PUNJAB</v>
      </c>
      <c r="G1487" s="37" t="str">
        <v>FIROZEPUR</v>
      </c>
      <c r="H1487" s="37" t="str">
        <v>Firozepur</v>
      </c>
      <c r="I1487" s="37" t="str">
        <v>Tanvi Sales</v>
      </c>
      <c r="J1487" s="37" t="str">
        <v>Sonu Kumar</v>
      </c>
      <c r="K1487" s="37">
        <v>0</v>
      </c>
      <c r="L1487" s="37" t="str">
        <v>001J100000Vo0ZgIAJ</v>
      </c>
      <c r="M1487" s="37" t="str">
        <v>North</v>
      </c>
      <c r="N1487" s="2">
        <v>152001</v>
      </c>
      <c r="O1487" s="2" t="str">
        <v>03ABIFM6026B1ZS</v>
      </c>
      <c r="P1487" s="2">
        <v>9814125442</v>
      </c>
      <c r="Q1487" s="2" t="str">
        <v>Nov'25</v>
      </c>
      <c r="R1487" s="2">
        <v>2026</v>
      </c>
      <c r="S1487" s="1">
        <v>0</v>
      </c>
      <c r="T1487" s="2">
        <v>40</v>
      </c>
      <c r="U1487" s="1">
        <v>0.1</v>
      </c>
      <c r="V1487" s="1" t="str">
        <v>Minor</v>
      </c>
      <c r="W1487" s="72">
        <v>0</v>
      </c>
      <c r="X1487" s="72">
        <v>0</v>
      </c>
      <c r="Y1487" s="72">
        <v>0</v>
      </c>
      <c r="Z1487" s="72">
        <v>0</v>
      </c>
      <c r="AA1487" s="72">
        <v>0</v>
      </c>
      <c r="AB1487" s="72">
        <v>0</v>
      </c>
      <c r="AC1487" s="72">
        <v>0</v>
      </c>
      <c r="AD1487" s="72">
        <v>0</v>
      </c>
      <c r="AE1487" s="72">
        <v>0</v>
      </c>
      <c r="AF1487" s="72">
        <v>0</v>
      </c>
      <c r="AG1487" s="72">
        <v>0</v>
      </c>
      <c r="AH1487" s="72">
        <v>0</v>
      </c>
      <c r="AI1487" s="72">
        <v>0</v>
      </c>
      <c r="AJ1487" s="72">
        <v>0</v>
      </c>
      <c r="AK1487" s="72">
        <v>0</v>
      </c>
      <c r="AL1487" s="72">
        <v>0</v>
      </c>
      <c r="AM1487" s="72">
        <v>0</v>
      </c>
      <c r="AN1487" s="72">
        <v>0</v>
      </c>
      <c r="AO1487" s="72">
        <v>0</v>
      </c>
      <c r="AP1487" s="72">
        <v>0</v>
      </c>
      <c r="AQ1487" s="13">
        <v>0</v>
      </c>
      <c r="AR1487" s="13" t="str">
        <v/>
      </c>
      <c r="AS1487" s="13">
        <v>34.99</v>
      </c>
      <c r="AT1487" s="13">
        <v>0</v>
      </c>
      <c r="AU1487" s="13">
        <v>12</v>
      </c>
      <c r="AV1487" s="13">
        <v>0</v>
      </c>
      <c r="AW1487" s="16">
        <f t="shared" si="425"/>
        <v>46.99</v>
      </c>
      <c r="AX1487" s="16">
        <v>0</v>
      </c>
      <c r="AY1487" s="10">
        <f t="shared" ref="AY1487:AY1550" si="441">AW1487+AX1487</f>
        <v>46.99</v>
      </c>
      <c r="BB1487" s="10">
        <f t="shared" ref="BB1487:BB1550" si="442">BA1487-AW1487</f>
        <v>-46.99</v>
      </c>
      <c r="BC1487" s="10">
        <f t="shared" ref="BC1487:BC1550" si="443">IFERROR(BB1487/4,0)</f>
        <v>-11.7475</v>
      </c>
      <c r="BD1487" s="10">
        <f t="shared" ref="BD1487:BD1550" si="444">AY1487-AZ1487</f>
        <v>46.99</v>
      </c>
      <c r="BE1487" s="10">
        <f t="shared" ref="BE1487:BE1550" si="445">AZ1487-AW1487</f>
        <v>-46.99</v>
      </c>
      <c r="BF1487" s="2" t="s">
        <v>119</v>
      </c>
      <c r="BG1487" s="10">
        <f t="shared" ref="BG1487:BG1550" si="446">AVERAGE(AL1487:AS1487)</f>
        <v>4.9985714285714291</v>
      </c>
      <c r="BH1487" s="36" t="s">
        <v>118</v>
      </c>
      <c r="BI1487" s="39" t="str">
        <f t="shared" ref="BI1487:BI1550" si="447">IF(BF1487="Yes","",IF(BA1487&gt;1250,"E",IF(BA1487&gt;750,"D",
IF(BA1487&gt;=500,"C",
IF(BA1487&gt;=300,"B",
IF(BA1487&gt;=200,"A",
""))))))</f>
        <v/>
      </c>
      <c r="BJ1487" s="39" t="str">
        <f t="shared" ref="BJ1487:BJ1550" si="448">IF(BF1487="Yes","",IF(AY1487&gt;1250,"E",IF(AY1487&gt;750,"D",
IF(AY1487&gt;=500,"C",
IF(AY1487&gt;=300,"B",
IF(AY1487&gt;=200,"A",
""))))))</f>
        <v/>
      </c>
      <c r="BO1487" s="9">
        <f t="shared" ref="BO1487:BO1550" si="449">SUM(AL1487:AS1487)</f>
        <v>34.99</v>
      </c>
      <c r="BP1487" s="39" t="str">
        <f t="shared" ref="BP1487:BP1550" si="450">IF(BF1487="Yes","",IF(BO1487&gt;1250,"E",IF(BO1487&gt;750,"D",
IF(BO1487&gt;=500,"C",
IF(BO1487&gt;=300,"B",
IF(BO1487&gt;=200,"A",
""))))))</f>
        <v/>
      </c>
      <c r="BQ1487" s="147"/>
      <c r="BR1487" s="9">
        <f t="shared" ref="BR1487:BR1550" si="451">SUM(Z1487:AE1487)</f>
        <v>0</v>
      </c>
      <c r="BS1487" s="9">
        <f t="shared" ref="BS1487:BS1550" si="452">SUM(AF1487:AK1487)</f>
        <v>0</v>
      </c>
      <c r="BT1487" s="9">
        <f t="shared" ref="BT1487:BT1550" si="453">SUM(BR1487:BS1487)</f>
        <v>0</v>
      </c>
      <c r="BU1487" s="9" t="str">
        <f>IFERROR(_xlfn.XLOOKUP(D1487,Sheet1!B:B,Sheet1!L:L),"")</f>
        <v/>
      </c>
      <c r="BV1487" s="9" t="e">
        <f>_xlfn.XLOOKUP(BU1487,Sheet1!S:S,Sheet1!T:T)</f>
        <v>#N/A</v>
      </c>
      <c r="BW1487" s="9" t="e">
        <f>_xlfn.XLOOKUP(D1487,Sheet1!B:B,Sheet1!M:M)</f>
        <v>#N/A</v>
      </c>
      <c r="BZ1487" s="108">
        <f t="shared" ref="BZ1487:BZ1550" si="454">AY1487-AW1487</f>
        <v>0</v>
      </c>
      <c r="CB1487" s="12"/>
      <c r="CC1487" s="12"/>
      <c r="CG1487" s="1" t="str">
        <f t="shared" ref="CG1487:CG1550" si="455">IF(BO1487&lt;80,"Below 80",
IF(BO1487&lt;=120,"80-120",
IF(BO1487&lt;=200,"&gt; 120-200",
IF(BO1487&lt;=300,"&gt;200-300",
IF(BO1487&lt;=500,"&gt;300-500",
"&gt;500")))))</f>
        <v>Below 80</v>
      </c>
      <c r="CH1487" s="1" t="str">
        <f>IFERROR(_xlfn.XLOOKUP(CG1487,Scenario!M:M,Scenario!N:N),"")</f>
        <v/>
      </c>
      <c r="CI1487" s="1" t="str">
        <f t="shared" ref="CI1487:CI1550" si="456">IF(BI1487="", IF(BA1487&gt;=1, "Yes", "No"))</f>
        <v>No</v>
      </c>
      <c r="CJ1487" s="75">
        <v>-15.48</v>
      </c>
    </row>
    <row r="1488" spans="1:88" hidden="1">
      <c r="A1488" s="2">
        <v>1487</v>
      </c>
      <c r="B1488" s="2">
        <v>2025</v>
      </c>
      <c r="C1488" s="1">
        <v>0</v>
      </c>
      <c r="D1488" s="37" t="str">
        <v>001fw00000BMzrJAAT</v>
      </c>
      <c r="E1488" s="37" t="str">
        <v>FIVE STAR IRON STORE</v>
      </c>
      <c r="F1488" s="37" t="str">
        <v>JAMMU AND KASHMIR</v>
      </c>
      <c r="G1488" s="37" t="str">
        <v>Budgam</v>
      </c>
      <c r="H1488" s="37">
        <v>0</v>
      </c>
      <c r="I1488" s="37" t="str">
        <v>KASHMIR IRON TRADER</v>
      </c>
      <c r="J1488" s="37" t="str">
        <v>Raja Moin Ahmed</v>
      </c>
      <c r="K1488" s="37">
        <v>0</v>
      </c>
      <c r="L1488" s="37" t="str">
        <v>0015g00001eB3rZAAS</v>
      </c>
      <c r="M1488" s="37" t="str">
        <v>North</v>
      </c>
      <c r="N1488" s="2">
        <v>191111</v>
      </c>
      <c r="O1488" s="2" t="str">
        <v>01ASFPA3046H1ZH</v>
      </c>
      <c r="P1488" s="2">
        <v>6005447815</v>
      </c>
      <c r="Q1488" s="2" t="str">
        <v>Nov'25</v>
      </c>
      <c r="R1488" s="2">
        <v>2026</v>
      </c>
      <c r="S1488" s="1">
        <v>0</v>
      </c>
      <c r="T1488" s="2">
        <v>100</v>
      </c>
      <c r="U1488" s="1">
        <v>5.9533333333333334E-2</v>
      </c>
      <c r="V1488" s="1" t="str">
        <v>Challenger</v>
      </c>
      <c r="W1488" s="72">
        <v>0</v>
      </c>
      <c r="X1488" s="72">
        <v>0</v>
      </c>
      <c r="Y1488" s="72">
        <v>0</v>
      </c>
      <c r="Z1488" s="72">
        <v>0</v>
      </c>
      <c r="AA1488" s="72">
        <v>0</v>
      </c>
      <c r="AB1488" s="72">
        <v>0</v>
      </c>
      <c r="AC1488" s="72">
        <v>0</v>
      </c>
      <c r="AD1488" s="72">
        <v>0</v>
      </c>
      <c r="AE1488" s="72">
        <v>0</v>
      </c>
      <c r="AF1488" s="72">
        <v>0</v>
      </c>
      <c r="AG1488" s="72">
        <v>0</v>
      </c>
      <c r="AH1488" s="72">
        <v>0</v>
      </c>
      <c r="AI1488" s="72">
        <v>0</v>
      </c>
      <c r="AJ1488" s="72">
        <v>0</v>
      </c>
      <c r="AK1488" s="72">
        <v>0</v>
      </c>
      <c r="AL1488" s="72">
        <v>0</v>
      </c>
      <c r="AM1488" s="72">
        <v>0</v>
      </c>
      <c r="AN1488" s="72">
        <v>0</v>
      </c>
      <c r="AO1488" s="72">
        <v>0</v>
      </c>
      <c r="AP1488" s="72">
        <v>0</v>
      </c>
      <c r="AQ1488" s="13">
        <v>0</v>
      </c>
      <c r="AR1488" s="13" t="str">
        <v/>
      </c>
      <c r="AS1488" s="13">
        <v>18.03</v>
      </c>
      <c r="AT1488" s="13">
        <v>17.86</v>
      </c>
      <c r="AU1488" s="13">
        <v>0</v>
      </c>
      <c r="AV1488" s="13">
        <v>0</v>
      </c>
      <c r="AW1488" s="16">
        <f t="shared" si="425"/>
        <v>35.89</v>
      </c>
      <c r="AX1488" s="16">
        <v>0</v>
      </c>
      <c r="AY1488" s="10">
        <f t="shared" si="441"/>
        <v>35.89</v>
      </c>
      <c r="BB1488" s="10">
        <f t="shared" si="442"/>
        <v>-35.89</v>
      </c>
      <c r="BC1488" s="10">
        <f t="shared" si="443"/>
        <v>-8.9725000000000001</v>
      </c>
      <c r="BD1488" s="10">
        <f t="shared" si="444"/>
        <v>35.89</v>
      </c>
      <c r="BE1488" s="10">
        <f t="shared" si="445"/>
        <v>-35.89</v>
      </c>
      <c r="BF1488" s="2" t="s">
        <v>119</v>
      </c>
      <c r="BG1488" s="10">
        <f t="shared" si="446"/>
        <v>2.5757142857142861</v>
      </c>
      <c r="BH1488" s="36" t="s">
        <v>118</v>
      </c>
      <c r="BI1488" s="39" t="str">
        <f t="shared" si="447"/>
        <v/>
      </c>
      <c r="BJ1488" s="39" t="str">
        <f t="shared" si="448"/>
        <v/>
      </c>
      <c r="BO1488" s="9">
        <f t="shared" si="449"/>
        <v>18.03</v>
      </c>
      <c r="BP1488" s="39" t="str">
        <f t="shared" si="450"/>
        <v/>
      </c>
      <c r="BQ1488" s="147"/>
      <c r="BR1488" s="9">
        <f t="shared" si="451"/>
        <v>0</v>
      </c>
      <c r="BS1488" s="9">
        <f t="shared" si="452"/>
        <v>0</v>
      </c>
      <c r="BT1488" s="9">
        <f t="shared" si="453"/>
        <v>0</v>
      </c>
      <c r="BU1488" s="9" t="str">
        <f>IFERROR(_xlfn.XLOOKUP(D1488,Sheet1!B:B,Sheet1!L:L),"")</f>
        <v/>
      </c>
      <c r="BV1488" s="9" t="e">
        <f>_xlfn.XLOOKUP(BU1488,Sheet1!S:S,Sheet1!T:T)</f>
        <v>#N/A</v>
      </c>
      <c r="BW1488" s="9" t="e">
        <f>_xlfn.XLOOKUP(D1488,Sheet1!B:B,Sheet1!M:M)</f>
        <v>#N/A</v>
      </c>
      <c r="BZ1488" s="108">
        <f t="shared" si="454"/>
        <v>0</v>
      </c>
      <c r="CB1488" s="12"/>
      <c r="CC1488" s="12"/>
      <c r="CG1488" s="1" t="str">
        <f t="shared" si="455"/>
        <v>Below 80</v>
      </c>
      <c r="CH1488" s="1" t="str">
        <f>IFERROR(_xlfn.XLOOKUP(CG1488,Scenario!M:M,Scenario!N:N),"")</f>
        <v/>
      </c>
      <c r="CI1488" s="1" t="str">
        <f t="shared" si="456"/>
        <v>No</v>
      </c>
      <c r="CJ1488" s="75">
        <v>-34.99</v>
      </c>
    </row>
    <row r="1489" spans="1:88" hidden="1">
      <c r="A1489" s="2">
        <v>1488</v>
      </c>
      <c r="B1489" s="2">
        <v>2025</v>
      </c>
      <c r="C1489" s="1">
        <v>0</v>
      </c>
      <c r="D1489" s="37" t="str">
        <v>001fw00000BXmIuAAL</v>
      </c>
      <c r="E1489" s="37" t="str">
        <v>STEEL HOME</v>
      </c>
      <c r="F1489" s="37" t="str">
        <v>HARYANA</v>
      </c>
      <c r="G1489" s="37" t="str">
        <v>GURUGRAM</v>
      </c>
      <c r="H1489" s="37">
        <v>0</v>
      </c>
      <c r="I1489" s="37" t="str">
        <v>NIKUNJ UDYOG</v>
      </c>
      <c r="J1489" s="37" t="str">
        <v>Shiv Shankar Sharma</v>
      </c>
      <c r="K1489" s="37">
        <v>0</v>
      </c>
      <c r="L1489" s="37" t="str">
        <v>C12828</v>
      </c>
      <c r="M1489" s="37" t="str">
        <v>North</v>
      </c>
      <c r="N1489" s="2">
        <v>122003</v>
      </c>
      <c r="O1489" s="2" t="str">
        <v>06AMRPR7178K1Z2</v>
      </c>
      <c r="P1489" s="2">
        <v>9810561414</v>
      </c>
      <c r="Q1489" s="2" t="str">
        <v>Nov'25</v>
      </c>
      <c r="R1489" s="2">
        <v>2026</v>
      </c>
      <c r="S1489" s="1">
        <v>0</v>
      </c>
      <c r="T1489" s="2">
        <v>70</v>
      </c>
      <c r="U1489" s="1">
        <v>0.10571428571428571</v>
      </c>
      <c r="V1489" s="1" t="str">
        <v>Star</v>
      </c>
      <c r="W1489" s="72">
        <v>0</v>
      </c>
      <c r="X1489" s="72">
        <v>0</v>
      </c>
      <c r="Y1489" s="72">
        <v>0</v>
      </c>
      <c r="Z1489" s="72">
        <v>0</v>
      </c>
      <c r="AA1489" s="72">
        <v>0</v>
      </c>
      <c r="AB1489" s="72">
        <v>0</v>
      </c>
      <c r="AC1489" s="72">
        <v>0</v>
      </c>
      <c r="AD1489" s="72">
        <v>0</v>
      </c>
      <c r="AE1489" s="72">
        <v>0</v>
      </c>
      <c r="AF1489" s="72">
        <v>0</v>
      </c>
      <c r="AG1489" s="72">
        <v>0</v>
      </c>
      <c r="AH1489" s="72">
        <v>0</v>
      </c>
      <c r="AI1489" s="72">
        <v>0</v>
      </c>
      <c r="AJ1489" s="72">
        <v>0</v>
      </c>
      <c r="AK1489" s="72">
        <v>0</v>
      </c>
      <c r="AL1489" s="72">
        <v>0</v>
      </c>
      <c r="AM1489" s="72">
        <v>0</v>
      </c>
      <c r="AN1489" s="72">
        <v>0</v>
      </c>
      <c r="AO1489" s="72">
        <v>0</v>
      </c>
      <c r="AP1489" s="72">
        <v>0</v>
      </c>
      <c r="AQ1489" s="13">
        <v>0</v>
      </c>
      <c r="AR1489" s="13" t="str">
        <v/>
      </c>
      <c r="AS1489" s="13">
        <v>10.11</v>
      </c>
      <c r="AT1489" s="13">
        <v>22.2</v>
      </c>
      <c r="AU1489" s="13">
        <v>0</v>
      </c>
      <c r="AV1489" s="13">
        <v>0</v>
      </c>
      <c r="AW1489" s="16">
        <f t="shared" si="425"/>
        <v>32.31</v>
      </c>
      <c r="AX1489" s="16">
        <v>0</v>
      </c>
      <c r="AY1489" s="10">
        <f t="shared" si="441"/>
        <v>32.31</v>
      </c>
      <c r="BB1489" s="10">
        <f t="shared" si="442"/>
        <v>-32.31</v>
      </c>
      <c r="BC1489" s="10">
        <f t="shared" si="443"/>
        <v>-8.0775000000000006</v>
      </c>
      <c r="BD1489" s="10">
        <f t="shared" si="444"/>
        <v>32.31</v>
      </c>
      <c r="BE1489" s="10">
        <f t="shared" si="445"/>
        <v>-32.31</v>
      </c>
      <c r="BF1489" s="2" t="s">
        <v>119</v>
      </c>
      <c r="BG1489" s="10">
        <f t="shared" si="446"/>
        <v>1.4442857142857142</v>
      </c>
      <c r="BH1489" s="36" t="s">
        <v>118</v>
      </c>
      <c r="BI1489" s="39" t="str">
        <f t="shared" si="447"/>
        <v/>
      </c>
      <c r="BJ1489" s="39" t="str">
        <f t="shared" si="448"/>
        <v/>
      </c>
      <c r="BO1489" s="9">
        <f t="shared" si="449"/>
        <v>10.11</v>
      </c>
      <c r="BP1489" s="39" t="str">
        <f t="shared" si="450"/>
        <v/>
      </c>
      <c r="BQ1489" s="147"/>
      <c r="BR1489" s="9">
        <f t="shared" si="451"/>
        <v>0</v>
      </c>
      <c r="BS1489" s="9">
        <f t="shared" si="452"/>
        <v>0</v>
      </c>
      <c r="BT1489" s="9">
        <f t="shared" si="453"/>
        <v>0</v>
      </c>
      <c r="BU1489" s="9" t="str">
        <f>IFERROR(_xlfn.XLOOKUP(D1489,Sheet1!B:B,Sheet1!L:L),"")</f>
        <v/>
      </c>
      <c r="BV1489" s="9" t="e">
        <f>_xlfn.XLOOKUP(BU1489,Sheet1!S:S,Sheet1!T:T)</f>
        <v>#N/A</v>
      </c>
      <c r="BW1489" s="9" t="e">
        <f>_xlfn.XLOOKUP(D1489,Sheet1!B:B,Sheet1!M:M)</f>
        <v>#N/A</v>
      </c>
      <c r="BZ1489" s="108">
        <f t="shared" si="454"/>
        <v>0</v>
      </c>
      <c r="CB1489" s="12"/>
      <c r="CC1489" s="12"/>
      <c r="CG1489" s="1" t="str">
        <f t="shared" si="455"/>
        <v>Below 80</v>
      </c>
      <c r="CH1489" s="1" t="str">
        <f>IFERROR(_xlfn.XLOOKUP(CG1489,Scenario!M:M,Scenario!N:N),"")</f>
        <v/>
      </c>
      <c r="CI1489" s="1" t="str">
        <f t="shared" si="456"/>
        <v>No</v>
      </c>
      <c r="CJ1489" s="75">
        <v>-18.03</v>
      </c>
    </row>
    <row r="1490" spans="1:88" hidden="1">
      <c r="A1490" s="2">
        <v>1489</v>
      </c>
      <c r="B1490" s="2">
        <v>2025</v>
      </c>
      <c r="C1490" s="1">
        <v>0</v>
      </c>
      <c r="D1490" s="37" t="str">
        <v>0015g00001eBlXpAAK</v>
      </c>
      <c r="E1490" s="37" t="str">
        <v>JAIN STEELS</v>
      </c>
      <c r="F1490" s="37" t="str">
        <v>HARYANA</v>
      </c>
      <c r="G1490" s="37" t="str">
        <v>YAMUNANAGAR</v>
      </c>
      <c r="H1490" s="37" t="str">
        <v>Jagadhri</v>
      </c>
      <c r="I1490" s="37" t="str">
        <v>RAMDOOT UDHYOG PRIVATE LIMITED</v>
      </c>
      <c r="J1490" s="37" t="str">
        <v>Naseem Makkar</v>
      </c>
      <c r="K1490" s="37">
        <v>0</v>
      </c>
      <c r="L1490" s="37" t="str">
        <v>C13168</v>
      </c>
      <c r="M1490" s="37" t="str">
        <v>North</v>
      </c>
      <c r="N1490" s="2">
        <v>135001</v>
      </c>
      <c r="O1490" s="2">
        <v>0</v>
      </c>
      <c r="P1490" s="2">
        <v>0</v>
      </c>
      <c r="Q1490" s="2" t="str">
        <v>Nov'25</v>
      </c>
      <c r="R1490" s="2">
        <v>2026</v>
      </c>
      <c r="S1490" s="1">
        <v>0</v>
      </c>
      <c r="T1490" s="2">
        <v>100</v>
      </c>
      <c r="U1490" s="1">
        <v>1.5648</v>
      </c>
      <c r="V1490" s="1" t="str">
        <v>Star</v>
      </c>
      <c r="W1490" s="72">
        <v>0</v>
      </c>
      <c r="X1490" s="72">
        <v>0</v>
      </c>
      <c r="Y1490" s="72">
        <v>0</v>
      </c>
      <c r="Z1490" s="72">
        <v>0</v>
      </c>
      <c r="AA1490" s="72">
        <v>0</v>
      </c>
      <c r="AB1490" s="72">
        <v>0</v>
      </c>
      <c r="AC1490" s="72">
        <v>0</v>
      </c>
      <c r="AD1490" s="72">
        <v>0</v>
      </c>
      <c r="AE1490" s="72">
        <v>0</v>
      </c>
      <c r="AF1490" s="72">
        <v>0</v>
      </c>
      <c r="AG1490" s="72">
        <v>0</v>
      </c>
      <c r="AH1490" s="72">
        <v>0</v>
      </c>
      <c r="AI1490" s="72">
        <v>0</v>
      </c>
      <c r="AJ1490" s="72">
        <v>0</v>
      </c>
      <c r="AK1490" s="72">
        <v>0</v>
      </c>
      <c r="AL1490" s="72">
        <v>0</v>
      </c>
      <c r="AM1490" s="72">
        <v>0</v>
      </c>
      <c r="AN1490" s="72">
        <v>0</v>
      </c>
      <c r="AO1490" s="72">
        <v>0</v>
      </c>
      <c r="AP1490" s="72">
        <v>0</v>
      </c>
      <c r="AQ1490" s="13">
        <v>0</v>
      </c>
      <c r="AR1490" s="13" t="str">
        <v/>
      </c>
      <c r="AS1490" s="13">
        <v>60.7</v>
      </c>
      <c r="AT1490" s="13">
        <v>238.7</v>
      </c>
      <c r="AU1490" s="13">
        <v>99</v>
      </c>
      <c r="AV1490" s="13">
        <v>131.74</v>
      </c>
      <c r="AW1490" s="16">
        <f t="shared" si="425"/>
        <v>398.4</v>
      </c>
      <c r="AX1490" s="16">
        <v>0</v>
      </c>
      <c r="AY1490" s="10">
        <f t="shared" si="441"/>
        <v>398.4</v>
      </c>
      <c r="BB1490" s="10">
        <f t="shared" si="442"/>
        <v>-398.4</v>
      </c>
      <c r="BC1490" s="10">
        <f t="shared" si="443"/>
        <v>-99.6</v>
      </c>
      <c r="BD1490" s="10">
        <f t="shared" si="444"/>
        <v>398.4</v>
      </c>
      <c r="BE1490" s="10">
        <f t="shared" si="445"/>
        <v>-398.4</v>
      </c>
      <c r="BF1490" s="2" t="s">
        <v>119</v>
      </c>
      <c r="BG1490" s="10">
        <f t="shared" si="446"/>
        <v>8.6714285714285726</v>
      </c>
      <c r="BH1490" s="36" t="s">
        <v>118</v>
      </c>
      <c r="BI1490" s="39" t="str">
        <f t="shared" si="447"/>
        <v/>
      </c>
      <c r="BJ1490" s="39" t="str">
        <f t="shared" si="448"/>
        <v>B</v>
      </c>
      <c r="BO1490" s="9">
        <f t="shared" si="449"/>
        <v>60.7</v>
      </c>
      <c r="BP1490" s="39" t="str">
        <f t="shared" si="450"/>
        <v/>
      </c>
      <c r="BQ1490" s="147"/>
      <c r="BR1490" s="9">
        <f t="shared" si="451"/>
        <v>0</v>
      </c>
      <c r="BS1490" s="9">
        <f t="shared" si="452"/>
        <v>0</v>
      </c>
      <c r="BT1490" s="9">
        <f t="shared" si="453"/>
        <v>0</v>
      </c>
      <c r="BU1490" s="9" t="str">
        <f>IFERROR(_xlfn.XLOOKUP(D1490,Sheet1!B:B,Sheet1!L:L),"")</f>
        <v/>
      </c>
      <c r="BV1490" s="9" t="e">
        <f>_xlfn.XLOOKUP(BU1490,Sheet1!S:S,Sheet1!T:T)</f>
        <v>#N/A</v>
      </c>
      <c r="BW1490" s="9" t="e">
        <f>_xlfn.XLOOKUP(D1490,Sheet1!B:B,Sheet1!M:M)</f>
        <v>#N/A</v>
      </c>
      <c r="BZ1490" s="108">
        <f t="shared" si="454"/>
        <v>0</v>
      </c>
      <c r="CB1490" s="12"/>
      <c r="CC1490" s="12"/>
      <c r="CG1490" s="1" t="str">
        <f t="shared" si="455"/>
        <v>Below 80</v>
      </c>
      <c r="CH1490" s="1" t="str">
        <f>IFERROR(_xlfn.XLOOKUP(CG1490,Scenario!M:M,Scenario!N:N),"")</f>
        <v/>
      </c>
      <c r="CI1490" s="1" t="str">
        <f t="shared" si="456"/>
        <v>No</v>
      </c>
      <c r="CJ1490" s="75">
        <v>-10.11</v>
      </c>
    </row>
    <row r="1491" spans="1:88" hidden="1">
      <c r="A1491" s="2">
        <v>1490</v>
      </c>
      <c r="B1491" s="2">
        <v>2025</v>
      </c>
      <c r="C1491" s="1">
        <v>0</v>
      </c>
      <c r="D1491" s="37" t="str">
        <v>001fw00000BL3W2AAL</v>
      </c>
      <c r="E1491" s="37" t="str">
        <v>SHIVA CONSTRUCTION COMPANY</v>
      </c>
      <c r="F1491" s="37" t="str">
        <v>MADHYA PRADESH</v>
      </c>
      <c r="G1491" s="37" t="str">
        <v>MORENA</v>
      </c>
      <c r="H1491" s="37">
        <v>0</v>
      </c>
      <c r="I1491" s="37" t="str">
        <v>SHALIKA ENTERPRISES PRIVATE LIMITED</v>
      </c>
      <c r="J1491" s="37" t="str">
        <v>Sudhir Garg</v>
      </c>
      <c r="K1491" s="37">
        <v>0</v>
      </c>
      <c r="L1491" s="37" t="str">
        <v>001fw000003s8lGAAQ</v>
      </c>
      <c r="M1491" s="37" t="str">
        <v>North</v>
      </c>
      <c r="N1491" s="2">
        <v>476001</v>
      </c>
      <c r="O1491" s="2" t="str">
        <v>23ACMFS0140B1ZR</v>
      </c>
      <c r="P1491" s="2">
        <v>9179301111</v>
      </c>
      <c r="Q1491" s="2" t="str">
        <v>Nov'25</v>
      </c>
      <c r="R1491" s="2">
        <v>2026</v>
      </c>
      <c r="S1491" s="1">
        <v>0</v>
      </c>
      <c r="T1491" s="2" t="str">
        <v/>
      </c>
      <c r="U1491" s="1">
        <v>0</v>
      </c>
      <c r="V1491" s="1" t="str">
        <v>Potential Not updated</v>
      </c>
      <c r="W1491" s="72">
        <v>0</v>
      </c>
      <c r="X1491" s="72">
        <v>0</v>
      </c>
      <c r="Y1491" s="72">
        <v>0</v>
      </c>
      <c r="Z1491" s="72">
        <v>0</v>
      </c>
      <c r="AA1491" s="72">
        <v>0</v>
      </c>
      <c r="AB1491" s="72">
        <v>0</v>
      </c>
      <c r="AC1491" s="72">
        <v>0</v>
      </c>
      <c r="AD1491" s="72">
        <v>0</v>
      </c>
      <c r="AE1491" s="72">
        <v>0</v>
      </c>
      <c r="AF1491" s="72">
        <v>0</v>
      </c>
      <c r="AG1491" s="72">
        <v>0</v>
      </c>
      <c r="AH1491" s="72">
        <v>0</v>
      </c>
      <c r="AI1491" s="72">
        <v>0</v>
      </c>
      <c r="AJ1491" s="72">
        <v>0</v>
      </c>
      <c r="AK1491" s="72">
        <v>0</v>
      </c>
      <c r="AL1491" s="72">
        <v>0</v>
      </c>
      <c r="AM1491" s="72">
        <v>0</v>
      </c>
      <c r="AN1491" s="72">
        <v>0</v>
      </c>
      <c r="AO1491" s="72">
        <v>0</v>
      </c>
      <c r="AP1491" s="72">
        <v>0</v>
      </c>
      <c r="AQ1491" s="13">
        <v>0</v>
      </c>
      <c r="AR1491" s="13">
        <v>0</v>
      </c>
      <c r="AS1491" s="13">
        <v>20.94</v>
      </c>
      <c r="AT1491" s="13">
        <v>0</v>
      </c>
      <c r="AU1491" s="13">
        <v>0</v>
      </c>
      <c r="AV1491" s="13">
        <v>0</v>
      </c>
      <c r="AW1491" s="16">
        <f t="shared" si="425"/>
        <v>20.94</v>
      </c>
      <c r="AX1491" s="16">
        <v>0</v>
      </c>
      <c r="AY1491" s="10">
        <f t="shared" si="441"/>
        <v>20.94</v>
      </c>
      <c r="BB1491" s="10">
        <f t="shared" si="442"/>
        <v>-20.94</v>
      </c>
      <c r="BC1491" s="10">
        <f t="shared" si="443"/>
        <v>-5.2350000000000003</v>
      </c>
      <c r="BD1491" s="10">
        <f t="shared" si="444"/>
        <v>20.94</v>
      </c>
      <c r="BE1491" s="10">
        <f t="shared" si="445"/>
        <v>-20.94</v>
      </c>
      <c r="BF1491" s="2" t="s">
        <v>119</v>
      </c>
      <c r="BG1491" s="10">
        <f t="shared" si="446"/>
        <v>2.6175000000000002</v>
      </c>
      <c r="BH1491" s="36" t="s">
        <v>118</v>
      </c>
      <c r="BI1491" s="39" t="str">
        <f t="shared" si="447"/>
        <v/>
      </c>
      <c r="BJ1491" s="39" t="str">
        <f t="shared" si="448"/>
        <v/>
      </c>
      <c r="BO1491" s="9">
        <f t="shared" si="449"/>
        <v>20.94</v>
      </c>
      <c r="BP1491" s="39" t="str">
        <f t="shared" si="450"/>
        <v/>
      </c>
      <c r="BQ1491" s="147"/>
      <c r="BR1491" s="9">
        <f t="shared" si="451"/>
        <v>0</v>
      </c>
      <c r="BS1491" s="9">
        <f t="shared" si="452"/>
        <v>0</v>
      </c>
      <c r="BT1491" s="9">
        <f t="shared" si="453"/>
        <v>0</v>
      </c>
      <c r="BU1491" s="9" t="str">
        <f>IFERROR(_xlfn.XLOOKUP(D1491,Sheet1!B:B,Sheet1!L:L),"")</f>
        <v/>
      </c>
      <c r="BV1491" s="9" t="e">
        <f>_xlfn.XLOOKUP(BU1491,Sheet1!S:S,Sheet1!T:T)</f>
        <v>#N/A</v>
      </c>
      <c r="BW1491" s="9" t="e">
        <f>_xlfn.XLOOKUP(D1491,Sheet1!B:B,Sheet1!M:M)</f>
        <v>#N/A</v>
      </c>
      <c r="BZ1491" s="108">
        <f t="shared" si="454"/>
        <v>0</v>
      </c>
      <c r="CB1491" s="12"/>
      <c r="CC1491" s="12"/>
      <c r="CG1491" s="1" t="str">
        <f t="shared" si="455"/>
        <v>Below 80</v>
      </c>
      <c r="CH1491" s="1" t="str">
        <f>IFERROR(_xlfn.XLOOKUP(CG1491,Scenario!M:M,Scenario!N:N),"")</f>
        <v/>
      </c>
      <c r="CI1491" s="1" t="str">
        <f t="shared" si="456"/>
        <v>No</v>
      </c>
      <c r="CJ1491" s="75">
        <v>-60.7</v>
      </c>
    </row>
    <row r="1492" spans="1:88" hidden="1">
      <c r="A1492" s="2">
        <v>1491</v>
      </c>
      <c r="B1492" s="2">
        <v>2025</v>
      </c>
      <c r="C1492" s="1">
        <v>0</v>
      </c>
      <c r="D1492" s="37" t="str">
        <v>001J100000Ryqy6IAB</v>
      </c>
      <c r="E1492" s="37" t="str">
        <v>M/S MUNNA ENTERPRISES</v>
      </c>
      <c r="F1492" s="37" t="str">
        <v>MADHYA PRADESH</v>
      </c>
      <c r="G1492" s="37" t="str">
        <v>BHIND</v>
      </c>
      <c r="H1492" s="37" t="str">
        <v>Bhind</v>
      </c>
      <c r="I1492" s="37" t="str">
        <v>SHALIKA ENTERPRISES PRIVATE LIMITED</v>
      </c>
      <c r="J1492" s="37" t="str">
        <v>Sudhir Garg</v>
      </c>
      <c r="K1492" s="37">
        <v>0</v>
      </c>
      <c r="L1492" s="37" t="str">
        <v>001fw000003s8lGAAQ</v>
      </c>
      <c r="M1492" s="37" t="str">
        <v>North</v>
      </c>
      <c r="N1492" s="2">
        <v>477001</v>
      </c>
      <c r="O1492" s="2" t="str">
        <v>23BGRPB5910J1ZG</v>
      </c>
      <c r="P1492" s="2">
        <v>7906650216</v>
      </c>
      <c r="Q1492" s="2" t="str">
        <v>Nov'25</v>
      </c>
      <c r="R1492" s="2">
        <v>2026</v>
      </c>
      <c r="S1492" s="1">
        <v>0</v>
      </c>
      <c r="T1492" s="2" t="str">
        <v/>
      </c>
      <c r="U1492" s="1">
        <v>0</v>
      </c>
      <c r="V1492" s="1" t="str">
        <v>Potential Not updated</v>
      </c>
      <c r="W1492" s="72">
        <v>0</v>
      </c>
      <c r="X1492" s="72">
        <v>0</v>
      </c>
      <c r="Y1492" s="72">
        <v>0</v>
      </c>
      <c r="Z1492" s="72">
        <v>0</v>
      </c>
      <c r="AA1492" s="72">
        <v>0</v>
      </c>
      <c r="AB1492" s="72">
        <v>0</v>
      </c>
      <c r="AC1492" s="72">
        <v>0</v>
      </c>
      <c r="AD1492" s="72">
        <v>0</v>
      </c>
      <c r="AE1492" s="72">
        <v>0</v>
      </c>
      <c r="AF1492" s="72">
        <v>0</v>
      </c>
      <c r="AG1492" s="72">
        <v>0</v>
      </c>
      <c r="AH1492" s="72">
        <v>0</v>
      </c>
      <c r="AI1492" s="72">
        <v>0</v>
      </c>
      <c r="AJ1492" s="72">
        <v>0</v>
      </c>
      <c r="AK1492" s="72">
        <v>0</v>
      </c>
      <c r="AL1492" s="72">
        <v>0</v>
      </c>
      <c r="AM1492" s="72">
        <v>0</v>
      </c>
      <c r="AN1492" s="72">
        <v>0</v>
      </c>
      <c r="AO1492" s="72">
        <v>0</v>
      </c>
      <c r="AP1492" s="72">
        <v>0</v>
      </c>
      <c r="AQ1492" s="13">
        <v>0</v>
      </c>
      <c r="AR1492" s="13">
        <v>0</v>
      </c>
      <c r="AS1492" s="13">
        <v>14.95</v>
      </c>
      <c r="AT1492" s="13">
        <v>0</v>
      </c>
      <c r="AU1492" s="13">
        <v>0</v>
      </c>
      <c r="AV1492" s="13">
        <v>12.06</v>
      </c>
      <c r="AW1492" s="16">
        <f t="shared" si="425"/>
        <v>14.95</v>
      </c>
      <c r="AX1492" s="16">
        <v>0</v>
      </c>
      <c r="AY1492" s="10">
        <f t="shared" si="441"/>
        <v>14.95</v>
      </c>
      <c r="BB1492" s="10">
        <f t="shared" si="442"/>
        <v>-14.95</v>
      </c>
      <c r="BC1492" s="10">
        <f t="shared" si="443"/>
        <v>-3.7374999999999998</v>
      </c>
      <c r="BD1492" s="10">
        <f t="shared" si="444"/>
        <v>14.95</v>
      </c>
      <c r="BE1492" s="10">
        <f t="shared" si="445"/>
        <v>-14.95</v>
      </c>
      <c r="BF1492" s="2" t="s">
        <v>119</v>
      </c>
      <c r="BG1492" s="10">
        <f t="shared" si="446"/>
        <v>1.8687499999999999</v>
      </c>
      <c r="BH1492" s="36" t="s">
        <v>118</v>
      </c>
      <c r="BI1492" s="39" t="str">
        <f t="shared" si="447"/>
        <v/>
      </c>
      <c r="BJ1492" s="39" t="str">
        <f t="shared" si="448"/>
        <v/>
      </c>
      <c r="BO1492" s="9">
        <f t="shared" si="449"/>
        <v>14.95</v>
      </c>
      <c r="BP1492" s="39" t="str">
        <f t="shared" si="450"/>
        <v/>
      </c>
      <c r="BQ1492" s="147"/>
      <c r="BR1492" s="9">
        <f t="shared" si="451"/>
        <v>0</v>
      </c>
      <c r="BS1492" s="9">
        <f t="shared" si="452"/>
        <v>0</v>
      </c>
      <c r="BT1492" s="9">
        <f t="shared" si="453"/>
        <v>0</v>
      </c>
      <c r="BU1492" s="9" t="str">
        <f>IFERROR(_xlfn.XLOOKUP(D1492,Sheet1!B:B,Sheet1!L:L),"")</f>
        <v/>
      </c>
      <c r="BV1492" s="9" t="e">
        <f>_xlfn.XLOOKUP(BU1492,Sheet1!S:S,Sheet1!T:T)</f>
        <v>#N/A</v>
      </c>
      <c r="BW1492" s="9" t="e">
        <f>_xlfn.XLOOKUP(D1492,Sheet1!B:B,Sheet1!M:M)</f>
        <v>#N/A</v>
      </c>
      <c r="BZ1492" s="108">
        <f t="shared" si="454"/>
        <v>0</v>
      </c>
      <c r="CB1492" s="12"/>
      <c r="CC1492" s="12"/>
      <c r="CG1492" s="1" t="str">
        <f t="shared" si="455"/>
        <v>Below 80</v>
      </c>
      <c r="CH1492" s="1" t="str">
        <f>IFERROR(_xlfn.XLOOKUP(CG1492,Scenario!M:M,Scenario!N:N),"")</f>
        <v/>
      </c>
      <c r="CI1492" s="1" t="str">
        <f t="shared" si="456"/>
        <v>No</v>
      </c>
      <c r="CJ1492" s="75">
        <v>-20.94</v>
      </c>
    </row>
    <row r="1493" spans="1:88" hidden="1">
      <c r="A1493" s="2">
        <v>1492</v>
      </c>
      <c r="B1493" s="2">
        <v>2025</v>
      </c>
      <c r="C1493" s="1">
        <v>0</v>
      </c>
      <c r="D1493" s="37" t="str">
        <v>001fw00000Bie0PAAR</v>
      </c>
      <c r="E1493" s="37" t="str">
        <v>N.K ENTERPRISES</v>
      </c>
      <c r="F1493" s="37" t="str">
        <v>BIHAR</v>
      </c>
      <c r="G1493" s="37" t="str">
        <v>BEGUSARAI</v>
      </c>
      <c r="H1493" s="37">
        <v>0</v>
      </c>
      <c r="I1493" s="37" t="str">
        <v>MEWARAM MADHUSUDAN PRASAD &amp; SONS</v>
      </c>
      <c r="J1493" s="37" t="str">
        <v>Praveen Kumar</v>
      </c>
      <c r="K1493" s="37">
        <v>0</v>
      </c>
      <c r="L1493" s="37" t="str">
        <v>001J100000S01ukIAB</v>
      </c>
      <c r="M1493" s="37" t="str">
        <v>East</v>
      </c>
      <c r="N1493" s="2">
        <v>851127</v>
      </c>
      <c r="O1493" s="2" t="str">
        <v>10BCSPK7719M1Z4</v>
      </c>
      <c r="P1493" s="2">
        <v>8051345782</v>
      </c>
      <c r="Q1493" s="2" t="str">
        <v>Nov'25</v>
      </c>
      <c r="R1493" s="2">
        <v>2026</v>
      </c>
      <c r="S1493" s="1">
        <v>0</v>
      </c>
      <c r="T1493" s="2">
        <v>200</v>
      </c>
      <c r="U1493" s="1">
        <v>0.02</v>
      </c>
      <c r="V1493" s="1" t="str">
        <v>Challenger</v>
      </c>
      <c r="W1493" s="72">
        <v>0</v>
      </c>
      <c r="X1493" s="72">
        <v>0</v>
      </c>
      <c r="Y1493" s="72">
        <v>0</v>
      </c>
      <c r="Z1493" s="72">
        <v>0</v>
      </c>
      <c r="AA1493" s="72">
        <v>0</v>
      </c>
      <c r="AB1493" s="72">
        <v>0</v>
      </c>
      <c r="AC1493" s="72">
        <v>0</v>
      </c>
      <c r="AD1493" s="72">
        <v>0</v>
      </c>
      <c r="AE1493" s="72">
        <v>0</v>
      </c>
      <c r="AF1493" s="72">
        <v>0</v>
      </c>
      <c r="AG1493" s="72">
        <v>0</v>
      </c>
      <c r="AH1493" s="72">
        <v>0</v>
      </c>
      <c r="AI1493" s="72">
        <v>0</v>
      </c>
      <c r="AJ1493" s="72">
        <v>0</v>
      </c>
      <c r="AK1493" s="72">
        <v>0</v>
      </c>
      <c r="AL1493" s="72">
        <v>0</v>
      </c>
      <c r="AM1493" s="72">
        <v>0</v>
      </c>
      <c r="AN1493" s="72">
        <v>0</v>
      </c>
      <c r="AO1493" s="72">
        <v>0</v>
      </c>
      <c r="AP1493" s="72">
        <v>0</v>
      </c>
      <c r="AQ1493" s="13">
        <v>0</v>
      </c>
      <c r="AR1493" s="13">
        <v>0</v>
      </c>
      <c r="AS1493" s="13">
        <v>12</v>
      </c>
      <c r="AT1493" s="13">
        <v>6</v>
      </c>
      <c r="AU1493" s="13">
        <v>6</v>
      </c>
      <c r="AV1493" s="13">
        <v>0</v>
      </c>
      <c r="AW1493" s="16">
        <f t="shared" si="425"/>
        <v>24</v>
      </c>
      <c r="AX1493" s="16">
        <v>0</v>
      </c>
      <c r="AY1493" s="10">
        <f t="shared" si="441"/>
        <v>24</v>
      </c>
      <c r="BB1493" s="10">
        <f t="shared" si="442"/>
        <v>-24</v>
      </c>
      <c r="BC1493" s="10">
        <f t="shared" si="443"/>
        <v>-6</v>
      </c>
      <c r="BD1493" s="10">
        <f t="shared" si="444"/>
        <v>24</v>
      </c>
      <c r="BE1493" s="10">
        <f t="shared" si="445"/>
        <v>-24</v>
      </c>
      <c r="BF1493" s="2" t="s">
        <v>119</v>
      </c>
      <c r="BG1493" s="10">
        <f t="shared" si="446"/>
        <v>1.5</v>
      </c>
      <c r="BH1493" s="36" t="s">
        <v>118</v>
      </c>
      <c r="BI1493" s="39" t="str">
        <f t="shared" si="447"/>
        <v/>
      </c>
      <c r="BJ1493" s="39" t="str">
        <f t="shared" si="448"/>
        <v/>
      </c>
      <c r="BO1493" s="9">
        <f t="shared" si="449"/>
        <v>12</v>
      </c>
      <c r="BP1493" s="39" t="str">
        <f t="shared" si="450"/>
        <v/>
      </c>
      <c r="BQ1493" s="147"/>
      <c r="BR1493" s="9">
        <f t="shared" si="451"/>
        <v>0</v>
      </c>
      <c r="BS1493" s="9">
        <f t="shared" si="452"/>
        <v>0</v>
      </c>
      <c r="BT1493" s="9">
        <f t="shared" si="453"/>
        <v>0</v>
      </c>
      <c r="BU1493" s="9" t="str">
        <f>IFERROR(_xlfn.XLOOKUP(D1493,Sheet1!B:B,Sheet1!L:L),"")</f>
        <v/>
      </c>
      <c r="BV1493" s="9" t="e">
        <f>_xlfn.XLOOKUP(BU1493,Sheet1!S:S,Sheet1!T:T)</f>
        <v>#N/A</v>
      </c>
      <c r="BW1493" s="9" t="e">
        <f>_xlfn.XLOOKUP(D1493,Sheet1!B:B,Sheet1!M:M)</f>
        <v>#N/A</v>
      </c>
      <c r="BZ1493" s="108">
        <f t="shared" si="454"/>
        <v>0</v>
      </c>
      <c r="CB1493" s="12"/>
      <c r="CC1493" s="12"/>
      <c r="CG1493" s="1" t="str">
        <f t="shared" si="455"/>
        <v>Below 80</v>
      </c>
      <c r="CH1493" s="1" t="str">
        <f>IFERROR(_xlfn.XLOOKUP(CG1493,Scenario!M:M,Scenario!N:N),"")</f>
        <v/>
      </c>
      <c r="CI1493" s="1" t="str">
        <f t="shared" si="456"/>
        <v>No</v>
      </c>
      <c r="CJ1493" s="75">
        <v>-14.95</v>
      </c>
    </row>
    <row r="1494" spans="1:88" hidden="1">
      <c r="A1494" s="2">
        <v>1493</v>
      </c>
      <c r="B1494" s="2">
        <v>2025</v>
      </c>
      <c r="C1494" s="1">
        <v>0</v>
      </c>
      <c r="D1494" s="37" t="str">
        <v>001fw00000BRAY7AAP</v>
      </c>
      <c r="E1494" s="37" t="str">
        <v>DARSHIL ENTERPRISES</v>
      </c>
      <c r="F1494" s="37" t="str">
        <v>MADHYA PRADESH</v>
      </c>
      <c r="G1494" s="37" t="str">
        <v>GWALIOR</v>
      </c>
      <c r="H1494" s="37">
        <v>0</v>
      </c>
      <c r="I1494" s="37" t="str">
        <v>SHALIKA ENTERPRISES PRIVATE LIMITED</v>
      </c>
      <c r="J1494" s="37" t="str">
        <v>Sudhir Garg</v>
      </c>
      <c r="K1494" s="37">
        <v>0</v>
      </c>
      <c r="L1494" s="37" t="str">
        <v>001fw000003s8lGAAQ</v>
      </c>
      <c r="M1494" s="37" t="str">
        <v>North</v>
      </c>
      <c r="N1494" s="2">
        <v>474010</v>
      </c>
      <c r="O1494" s="2" t="str">
        <v>23CAIPM0994D1ZS</v>
      </c>
      <c r="P1494" s="2">
        <v>8085360347</v>
      </c>
      <c r="Q1494" s="2" t="str">
        <v>Nov'25</v>
      </c>
      <c r="R1494" s="2">
        <v>2026</v>
      </c>
      <c r="S1494" s="1">
        <v>0</v>
      </c>
      <c r="T1494" s="2" t="str">
        <v/>
      </c>
      <c r="U1494" s="1">
        <v>0</v>
      </c>
      <c r="V1494" s="1" t="str">
        <v>Potential Not updated</v>
      </c>
      <c r="W1494" s="72">
        <v>0</v>
      </c>
      <c r="X1494" s="72">
        <v>0</v>
      </c>
      <c r="Y1494" s="72">
        <v>0</v>
      </c>
      <c r="Z1494" s="72">
        <v>0</v>
      </c>
      <c r="AA1494" s="72">
        <v>0</v>
      </c>
      <c r="AB1494" s="72">
        <v>0</v>
      </c>
      <c r="AC1494" s="72">
        <v>0</v>
      </c>
      <c r="AD1494" s="72">
        <v>0</v>
      </c>
      <c r="AE1494" s="72">
        <v>0</v>
      </c>
      <c r="AF1494" s="72">
        <v>0</v>
      </c>
      <c r="AG1494" s="72">
        <v>0</v>
      </c>
      <c r="AH1494" s="72">
        <v>0</v>
      </c>
      <c r="AI1494" s="72">
        <v>0</v>
      </c>
      <c r="AJ1494" s="72">
        <v>0</v>
      </c>
      <c r="AK1494" s="72">
        <v>0</v>
      </c>
      <c r="AL1494" s="72">
        <v>0</v>
      </c>
      <c r="AM1494" s="72">
        <v>0</v>
      </c>
      <c r="AN1494" s="72">
        <v>0</v>
      </c>
      <c r="AO1494" s="72">
        <v>0</v>
      </c>
      <c r="AP1494" s="72">
        <v>0</v>
      </c>
      <c r="AQ1494" s="13">
        <v>0</v>
      </c>
      <c r="AR1494" s="13">
        <v>0</v>
      </c>
      <c r="AS1494" s="13">
        <v>72.73</v>
      </c>
      <c r="AT1494" s="13">
        <v>19.989999999999998</v>
      </c>
      <c r="AU1494" s="13">
        <v>37</v>
      </c>
      <c r="AV1494" s="13">
        <v>33.58</v>
      </c>
      <c r="AW1494" s="16">
        <f t="shared" si="425"/>
        <v>129.72</v>
      </c>
      <c r="AX1494" s="16">
        <v>0</v>
      </c>
      <c r="AY1494" s="10">
        <f t="shared" si="441"/>
        <v>129.72</v>
      </c>
      <c r="BB1494" s="10">
        <f t="shared" si="442"/>
        <v>-129.72</v>
      </c>
      <c r="BC1494" s="10">
        <f t="shared" si="443"/>
        <v>-32.43</v>
      </c>
      <c r="BD1494" s="10">
        <f t="shared" si="444"/>
        <v>129.72</v>
      </c>
      <c r="BE1494" s="10">
        <f t="shared" si="445"/>
        <v>-129.72</v>
      </c>
      <c r="BF1494" s="2" t="s">
        <v>119</v>
      </c>
      <c r="BG1494" s="10">
        <f t="shared" si="446"/>
        <v>9.0912500000000005</v>
      </c>
      <c r="BH1494" s="36" t="s">
        <v>118</v>
      </c>
      <c r="BI1494" s="39" t="str">
        <f t="shared" si="447"/>
        <v/>
      </c>
      <c r="BJ1494" s="39" t="str">
        <f t="shared" si="448"/>
        <v/>
      </c>
      <c r="BO1494" s="9">
        <f t="shared" si="449"/>
        <v>72.73</v>
      </c>
      <c r="BP1494" s="39" t="str">
        <f t="shared" si="450"/>
        <v/>
      </c>
      <c r="BQ1494" s="147"/>
      <c r="BR1494" s="9">
        <f t="shared" si="451"/>
        <v>0</v>
      </c>
      <c r="BS1494" s="9">
        <f t="shared" si="452"/>
        <v>0</v>
      </c>
      <c r="BT1494" s="9">
        <f t="shared" si="453"/>
        <v>0</v>
      </c>
      <c r="BU1494" s="9" t="str">
        <f>IFERROR(_xlfn.XLOOKUP(D1494,Sheet1!B:B,Sheet1!L:L),"")</f>
        <v/>
      </c>
      <c r="BV1494" s="9" t="e">
        <f>_xlfn.XLOOKUP(BU1494,Sheet1!S:S,Sheet1!T:T)</f>
        <v>#N/A</v>
      </c>
      <c r="BW1494" s="9" t="e">
        <f>_xlfn.XLOOKUP(D1494,Sheet1!B:B,Sheet1!M:M)</f>
        <v>#N/A</v>
      </c>
      <c r="BZ1494" s="108">
        <f t="shared" si="454"/>
        <v>0</v>
      </c>
      <c r="CB1494" s="12"/>
      <c r="CC1494" s="12"/>
      <c r="CG1494" s="1" t="str">
        <f t="shared" si="455"/>
        <v>Below 80</v>
      </c>
      <c r="CH1494" s="1" t="str">
        <f>IFERROR(_xlfn.XLOOKUP(CG1494,Scenario!M:M,Scenario!N:N),"")</f>
        <v/>
      </c>
      <c r="CI1494" s="1" t="str">
        <f t="shared" si="456"/>
        <v>No</v>
      </c>
      <c r="CJ1494" s="75">
        <v>-12</v>
      </c>
    </row>
    <row r="1495" spans="1:88" hidden="1">
      <c r="A1495" s="2">
        <v>1494</v>
      </c>
      <c r="B1495" s="2">
        <v>2025</v>
      </c>
      <c r="C1495" s="1">
        <v>0</v>
      </c>
      <c r="D1495" s="37" t="str">
        <v>001fw00000A56tkAAB</v>
      </c>
      <c r="E1495" s="37" t="str">
        <v>SHRI SHYAM ENTERPRISES</v>
      </c>
      <c r="F1495" s="37" t="str">
        <v>HARYANA</v>
      </c>
      <c r="G1495" s="37" t="str">
        <v>ROHTAK</v>
      </c>
      <c r="H1495" s="37">
        <v>0</v>
      </c>
      <c r="I1495" s="37" t="str">
        <v>JAI DURGA STEELS</v>
      </c>
      <c r="J1495" s="37" t="str">
        <v>Sunny Bhutani</v>
      </c>
      <c r="K1495" s="37">
        <v>0</v>
      </c>
      <c r="L1495" s="37" t="str">
        <v>C12830</v>
      </c>
      <c r="M1495" s="37" t="str">
        <v>North</v>
      </c>
      <c r="N1495" s="2">
        <v>124514</v>
      </c>
      <c r="O1495" s="2" t="str">
        <v>06BESPA1256D1ZU</v>
      </c>
      <c r="P1495" s="2">
        <v>9315488777</v>
      </c>
      <c r="Q1495" s="2" t="str">
        <v>Nov'25</v>
      </c>
      <c r="R1495" s="2">
        <v>2026</v>
      </c>
      <c r="S1495" s="1">
        <v>0</v>
      </c>
      <c r="T1495" s="2">
        <v>20</v>
      </c>
      <c r="U1495" s="1">
        <v>4.6860000000000008</v>
      </c>
      <c r="V1495" s="1" t="str">
        <v>Friendly</v>
      </c>
      <c r="W1495" s="72">
        <v>0</v>
      </c>
      <c r="X1495" s="72">
        <v>0</v>
      </c>
      <c r="Y1495" s="72">
        <v>0</v>
      </c>
      <c r="Z1495" s="72">
        <v>0</v>
      </c>
      <c r="AA1495" s="72">
        <v>0</v>
      </c>
      <c r="AB1495" s="72">
        <v>0</v>
      </c>
      <c r="AC1495" s="72">
        <v>0</v>
      </c>
      <c r="AD1495" s="72">
        <v>0</v>
      </c>
      <c r="AE1495" s="72">
        <v>0</v>
      </c>
      <c r="AF1495" s="72">
        <v>0</v>
      </c>
      <c r="AG1495" s="72">
        <v>0</v>
      </c>
      <c r="AH1495" s="72">
        <v>0</v>
      </c>
      <c r="AI1495" s="72">
        <v>0</v>
      </c>
      <c r="AJ1495" s="72">
        <v>0</v>
      </c>
      <c r="AK1495" s="72">
        <v>0</v>
      </c>
      <c r="AL1495" s="72">
        <v>0</v>
      </c>
      <c r="AM1495" s="72">
        <v>0</v>
      </c>
      <c r="AN1495" s="72">
        <v>0</v>
      </c>
      <c r="AO1495" s="72">
        <v>0</v>
      </c>
      <c r="AP1495" s="72">
        <v>0</v>
      </c>
      <c r="AQ1495" s="13">
        <v>0</v>
      </c>
      <c r="AR1495" s="13">
        <v>0</v>
      </c>
      <c r="AS1495" s="13">
        <v>24.05</v>
      </c>
      <c r="AT1495" s="13">
        <v>29.26</v>
      </c>
      <c r="AU1495" s="13">
        <v>44</v>
      </c>
      <c r="AV1495" s="13">
        <v>207.9</v>
      </c>
      <c r="AW1495" s="16">
        <f t="shared" si="425"/>
        <v>97.31</v>
      </c>
      <c r="AX1495" s="16">
        <v>0</v>
      </c>
      <c r="AY1495" s="10">
        <f t="shared" si="441"/>
        <v>97.31</v>
      </c>
      <c r="BB1495" s="10">
        <f t="shared" si="442"/>
        <v>-97.31</v>
      </c>
      <c r="BC1495" s="10">
        <f t="shared" si="443"/>
        <v>-24.327500000000001</v>
      </c>
      <c r="BD1495" s="10">
        <f t="shared" si="444"/>
        <v>97.31</v>
      </c>
      <c r="BE1495" s="10">
        <f t="shared" si="445"/>
        <v>-97.31</v>
      </c>
      <c r="BF1495" s="2" t="s">
        <v>119</v>
      </c>
      <c r="BG1495" s="10">
        <f t="shared" si="446"/>
        <v>3.0062500000000001</v>
      </c>
      <c r="BH1495" s="36" t="s">
        <v>118</v>
      </c>
      <c r="BI1495" s="39" t="str">
        <f t="shared" si="447"/>
        <v/>
      </c>
      <c r="BJ1495" s="39" t="str">
        <f t="shared" si="448"/>
        <v/>
      </c>
      <c r="BO1495" s="9">
        <f t="shared" si="449"/>
        <v>24.05</v>
      </c>
      <c r="BP1495" s="39" t="str">
        <f t="shared" si="450"/>
        <v/>
      </c>
      <c r="BQ1495" s="147"/>
      <c r="BR1495" s="9">
        <f t="shared" si="451"/>
        <v>0</v>
      </c>
      <c r="BS1495" s="9">
        <f t="shared" si="452"/>
        <v>0</v>
      </c>
      <c r="BT1495" s="9">
        <f t="shared" si="453"/>
        <v>0</v>
      </c>
      <c r="BU1495" s="9" t="str">
        <f>IFERROR(_xlfn.XLOOKUP(D1495,Sheet1!B:B,Sheet1!L:L),"")</f>
        <v/>
      </c>
      <c r="BV1495" s="9" t="e">
        <f>_xlfn.XLOOKUP(BU1495,Sheet1!S:S,Sheet1!T:T)</f>
        <v>#N/A</v>
      </c>
      <c r="BW1495" s="9" t="e">
        <f>_xlfn.XLOOKUP(D1495,Sheet1!B:B,Sheet1!M:M)</f>
        <v>#N/A</v>
      </c>
      <c r="BZ1495" s="108">
        <f t="shared" si="454"/>
        <v>0</v>
      </c>
      <c r="CB1495" s="12"/>
      <c r="CC1495" s="12"/>
      <c r="CG1495" s="1" t="str">
        <f t="shared" si="455"/>
        <v>Below 80</v>
      </c>
      <c r="CH1495" s="1" t="str">
        <f>IFERROR(_xlfn.XLOOKUP(CG1495,Scenario!M:M,Scenario!N:N),"")</f>
        <v/>
      </c>
      <c r="CI1495" s="1" t="str">
        <f t="shared" si="456"/>
        <v>No</v>
      </c>
      <c r="CJ1495" s="75">
        <v>-72.73</v>
      </c>
    </row>
    <row r="1496" spans="1:88" hidden="1">
      <c r="A1496" s="2">
        <v>1495</v>
      </c>
      <c r="B1496" s="2">
        <v>2025</v>
      </c>
      <c r="C1496" s="1">
        <v>0</v>
      </c>
      <c r="D1496" s="37" t="str">
        <v>001fw00000BdScdAAF</v>
      </c>
      <c r="E1496" s="37" t="str">
        <v>S R IRON TRADERS</v>
      </c>
      <c r="F1496" s="37" t="str">
        <v>PUNJAB</v>
      </c>
      <c r="G1496" s="37" t="str">
        <v>AMRITSAR</v>
      </c>
      <c r="H1496" s="37">
        <v>0</v>
      </c>
      <c r="I1496" s="37" t="str">
        <v>MAHAVIR STEEL CORPORATION</v>
      </c>
      <c r="J1496" s="37" t="str">
        <v>Abhishek Wadhwa</v>
      </c>
      <c r="K1496" s="37">
        <v>0</v>
      </c>
      <c r="L1496" s="37" t="str">
        <v>0015g00001ghemj</v>
      </c>
      <c r="M1496" s="37" t="str">
        <v>North</v>
      </c>
      <c r="N1496" s="2">
        <v>143001</v>
      </c>
      <c r="O1496" s="2" t="str">
        <v>03AAQPG7577E1ZJ</v>
      </c>
      <c r="P1496" s="2">
        <v>917307606485</v>
      </c>
      <c r="Q1496" s="2" t="str">
        <v>Nov'25</v>
      </c>
      <c r="R1496" s="2">
        <v>2026</v>
      </c>
      <c r="S1496" s="1">
        <v>0</v>
      </c>
      <c r="T1496" s="2">
        <v>50</v>
      </c>
      <c r="U1496" s="1">
        <v>0</v>
      </c>
      <c r="V1496" s="1" t="str">
        <v>Minor</v>
      </c>
      <c r="W1496" s="72">
        <v>0</v>
      </c>
      <c r="X1496" s="72">
        <v>0</v>
      </c>
      <c r="Y1496" s="72">
        <v>0</v>
      </c>
      <c r="Z1496" s="72">
        <v>0</v>
      </c>
      <c r="AA1496" s="72">
        <v>0</v>
      </c>
      <c r="AB1496" s="72">
        <v>0</v>
      </c>
      <c r="AC1496" s="72">
        <v>0</v>
      </c>
      <c r="AD1496" s="72">
        <v>0</v>
      </c>
      <c r="AE1496" s="72">
        <v>0</v>
      </c>
      <c r="AF1496" s="72">
        <v>0</v>
      </c>
      <c r="AG1496" s="72">
        <v>0</v>
      </c>
      <c r="AH1496" s="72">
        <v>0</v>
      </c>
      <c r="AI1496" s="72">
        <v>0</v>
      </c>
      <c r="AJ1496" s="72">
        <v>0</v>
      </c>
      <c r="AK1496" s="72">
        <v>0</v>
      </c>
      <c r="AL1496" s="72">
        <v>0</v>
      </c>
      <c r="AM1496" s="72">
        <v>0</v>
      </c>
      <c r="AN1496" s="72">
        <v>0</v>
      </c>
      <c r="AO1496" s="72">
        <v>0</v>
      </c>
      <c r="AP1496" s="72">
        <v>0</v>
      </c>
      <c r="AQ1496" s="13">
        <v>0</v>
      </c>
      <c r="AR1496" s="13">
        <v>0</v>
      </c>
      <c r="AS1496" s="13">
        <v>57.4</v>
      </c>
      <c r="AT1496" s="13">
        <v>0</v>
      </c>
      <c r="AU1496" s="13">
        <v>0</v>
      </c>
      <c r="AV1496" s="13">
        <v>0</v>
      </c>
      <c r="AW1496" s="16">
        <f t="shared" si="425"/>
        <v>57.4</v>
      </c>
      <c r="AX1496" s="16">
        <v>0</v>
      </c>
      <c r="AY1496" s="10">
        <f t="shared" si="441"/>
        <v>57.4</v>
      </c>
      <c r="BB1496" s="10">
        <f t="shared" si="442"/>
        <v>-57.4</v>
      </c>
      <c r="BC1496" s="10">
        <f t="shared" si="443"/>
        <v>-14.35</v>
      </c>
      <c r="BD1496" s="10">
        <f t="shared" si="444"/>
        <v>57.4</v>
      </c>
      <c r="BE1496" s="10">
        <f t="shared" si="445"/>
        <v>-57.4</v>
      </c>
      <c r="BF1496" s="2" t="s">
        <v>119</v>
      </c>
      <c r="BG1496" s="10">
        <f t="shared" si="446"/>
        <v>7.1749999999999998</v>
      </c>
      <c r="BH1496" s="36" t="s">
        <v>118</v>
      </c>
      <c r="BI1496" s="39" t="str">
        <f t="shared" si="447"/>
        <v/>
      </c>
      <c r="BJ1496" s="39" t="str">
        <f t="shared" si="448"/>
        <v/>
      </c>
      <c r="BO1496" s="9">
        <f t="shared" si="449"/>
        <v>57.4</v>
      </c>
      <c r="BP1496" s="39" t="str">
        <f t="shared" si="450"/>
        <v/>
      </c>
      <c r="BQ1496" s="147"/>
      <c r="BR1496" s="9">
        <f t="shared" si="451"/>
        <v>0</v>
      </c>
      <c r="BS1496" s="9">
        <f t="shared" si="452"/>
        <v>0</v>
      </c>
      <c r="BT1496" s="9">
        <f t="shared" si="453"/>
        <v>0</v>
      </c>
      <c r="BU1496" s="9" t="str">
        <f>IFERROR(_xlfn.XLOOKUP(D1496,Sheet1!B:B,Sheet1!L:L),"")</f>
        <v/>
      </c>
      <c r="BV1496" s="9" t="e">
        <f>_xlfn.XLOOKUP(BU1496,Sheet1!S:S,Sheet1!T:T)</f>
        <v>#N/A</v>
      </c>
      <c r="BW1496" s="9" t="e">
        <f>_xlfn.XLOOKUP(D1496,Sheet1!B:B,Sheet1!M:M)</f>
        <v>#N/A</v>
      </c>
      <c r="BZ1496" s="108">
        <f t="shared" si="454"/>
        <v>0</v>
      </c>
      <c r="CB1496" s="12"/>
      <c r="CC1496" s="12"/>
      <c r="CG1496" s="1" t="str">
        <f t="shared" si="455"/>
        <v>Below 80</v>
      </c>
      <c r="CH1496" s="1" t="str">
        <f>IFERROR(_xlfn.XLOOKUP(CG1496,Scenario!M:M,Scenario!N:N),"")</f>
        <v/>
      </c>
      <c r="CI1496" s="1" t="str">
        <f t="shared" si="456"/>
        <v>No</v>
      </c>
      <c r="CJ1496" s="75">
        <v>-24.05</v>
      </c>
    </row>
    <row r="1497" spans="1:88" hidden="1">
      <c r="A1497" s="2">
        <v>1496</v>
      </c>
      <c r="B1497" s="2">
        <v>2025</v>
      </c>
      <c r="C1497" s="1">
        <v>0</v>
      </c>
      <c r="D1497" s="37" t="str">
        <v>001fw00000Bq0dXAAR</v>
      </c>
      <c r="E1497" s="37" t="str">
        <v>SHIVAM STEEL</v>
      </c>
      <c r="F1497" s="37" t="str">
        <v>DELHI</v>
      </c>
      <c r="G1497" s="37" t="str">
        <v>SOUTH WEST</v>
      </c>
      <c r="H1497" s="37">
        <v>0</v>
      </c>
      <c r="I1497" s="37" t="str">
        <v>MAHENDRA STEELS</v>
      </c>
      <c r="J1497" s="37" t="str">
        <v>Aman kumar</v>
      </c>
      <c r="K1497" s="37">
        <v>0</v>
      </c>
      <c r="L1497" s="37" t="str">
        <v>C12832</v>
      </c>
      <c r="M1497" s="37" t="str">
        <v>North</v>
      </c>
      <c r="N1497" s="2">
        <v>110071</v>
      </c>
      <c r="O1497" s="2" t="str">
        <v>07AVDPK0148B1Z6</v>
      </c>
      <c r="P1497" s="2">
        <v>9910039406</v>
      </c>
      <c r="Q1497" s="2" t="str">
        <v>Nov'25</v>
      </c>
      <c r="R1497" s="2">
        <v>2026</v>
      </c>
      <c r="S1497" s="1">
        <v>0</v>
      </c>
      <c r="T1497" s="2" t="str">
        <v/>
      </c>
      <c r="U1497" s="1">
        <v>0</v>
      </c>
      <c r="V1497" s="1" t="str">
        <v>Potential Not updated</v>
      </c>
      <c r="W1497" s="72">
        <v>0</v>
      </c>
      <c r="X1497" s="72">
        <v>0</v>
      </c>
      <c r="Y1497" s="72">
        <v>0</v>
      </c>
      <c r="Z1497" s="72">
        <v>0</v>
      </c>
      <c r="AA1497" s="72">
        <v>0</v>
      </c>
      <c r="AB1497" s="72">
        <v>0</v>
      </c>
      <c r="AC1497" s="72">
        <v>0</v>
      </c>
      <c r="AD1497" s="72">
        <v>0</v>
      </c>
      <c r="AE1497" s="72">
        <v>0</v>
      </c>
      <c r="AF1497" s="72">
        <v>0</v>
      </c>
      <c r="AG1497" s="72">
        <v>0</v>
      </c>
      <c r="AH1497" s="72">
        <v>0</v>
      </c>
      <c r="AI1497" s="72">
        <v>0</v>
      </c>
      <c r="AJ1497" s="72">
        <v>0</v>
      </c>
      <c r="AK1497" s="72">
        <v>0</v>
      </c>
      <c r="AL1497" s="72">
        <v>0</v>
      </c>
      <c r="AM1497" s="72">
        <v>0</v>
      </c>
      <c r="AN1497" s="72">
        <v>0</v>
      </c>
      <c r="AO1497" s="72">
        <v>0</v>
      </c>
      <c r="AP1497" s="72">
        <v>0</v>
      </c>
      <c r="AQ1497" s="13">
        <v>0</v>
      </c>
      <c r="AR1497" s="13">
        <v>0</v>
      </c>
      <c r="AS1497" s="13">
        <v>12.01</v>
      </c>
      <c r="AT1497" s="13">
        <v>0</v>
      </c>
      <c r="AU1497" s="13">
        <v>0</v>
      </c>
      <c r="AV1497" s="13">
        <v>0</v>
      </c>
      <c r="AW1497" s="16">
        <f t="shared" si="425"/>
        <v>12.01</v>
      </c>
      <c r="AX1497" s="16">
        <v>0</v>
      </c>
      <c r="AY1497" s="10">
        <f t="shared" si="441"/>
        <v>12.01</v>
      </c>
      <c r="BB1497" s="10">
        <f t="shared" si="442"/>
        <v>-12.01</v>
      </c>
      <c r="BC1497" s="10">
        <f t="shared" si="443"/>
        <v>-3.0024999999999999</v>
      </c>
      <c r="BD1497" s="10">
        <f t="shared" si="444"/>
        <v>12.01</v>
      </c>
      <c r="BE1497" s="10">
        <f t="shared" si="445"/>
        <v>-12.01</v>
      </c>
      <c r="BF1497" s="2" t="s">
        <v>119</v>
      </c>
      <c r="BG1497" s="10">
        <f t="shared" si="446"/>
        <v>1.50125</v>
      </c>
      <c r="BH1497" s="36" t="s">
        <v>118</v>
      </c>
      <c r="BI1497" s="39" t="str">
        <f t="shared" si="447"/>
        <v/>
      </c>
      <c r="BJ1497" s="39" t="str">
        <f t="shared" si="448"/>
        <v/>
      </c>
      <c r="BO1497" s="9">
        <f t="shared" si="449"/>
        <v>12.01</v>
      </c>
      <c r="BP1497" s="39" t="str">
        <f t="shared" si="450"/>
        <v/>
      </c>
      <c r="BQ1497" s="147"/>
      <c r="BR1497" s="9">
        <f t="shared" si="451"/>
        <v>0</v>
      </c>
      <c r="BS1497" s="9">
        <f t="shared" si="452"/>
        <v>0</v>
      </c>
      <c r="BT1497" s="9">
        <f t="shared" si="453"/>
        <v>0</v>
      </c>
      <c r="BU1497" s="9" t="str">
        <f>IFERROR(_xlfn.XLOOKUP(D1497,Sheet1!B:B,Sheet1!L:L),"")</f>
        <v/>
      </c>
      <c r="BV1497" s="9" t="e">
        <f>_xlfn.XLOOKUP(BU1497,Sheet1!S:S,Sheet1!T:T)</f>
        <v>#N/A</v>
      </c>
      <c r="BW1497" s="9" t="e">
        <f>_xlfn.XLOOKUP(D1497,Sheet1!B:B,Sheet1!M:M)</f>
        <v>#N/A</v>
      </c>
      <c r="BZ1497" s="108">
        <f t="shared" si="454"/>
        <v>0</v>
      </c>
      <c r="CB1497" s="12"/>
      <c r="CC1497" s="12"/>
      <c r="CG1497" s="1" t="str">
        <f t="shared" si="455"/>
        <v>Below 80</v>
      </c>
      <c r="CH1497" s="1" t="str">
        <f>IFERROR(_xlfn.XLOOKUP(CG1497,Scenario!M:M,Scenario!N:N),"")</f>
        <v/>
      </c>
      <c r="CI1497" s="1" t="str">
        <f t="shared" si="456"/>
        <v>No</v>
      </c>
      <c r="CJ1497" s="75">
        <v>-57.4</v>
      </c>
    </row>
    <row r="1498" spans="1:88" hidden="1">
      <c r="A1498" s="2">
        <v>1497</v>
      </c>
      <c r="B1498" s="2">
        <v>2025</v>
      </c>
      <c r="C1498" s="1">
        <v>0</v>
      </c>
      <c r="D1498" s="37" t="str">
        <v>001fw00000BpRsiAAF</v>
      </c>
      <c r="E1498" s="37" t="str">
        <v>GARG IRON STORE</v>
      </c>
      <c r="F1498" s="37" t="str">
        <v>PUNJAB</v>
      </c>
      <c r="G1498" s="37" t="str">
        <v>MOGA</v>
      </c>
      <c r="H1498" s="37">
        <v>0</v>
      </c>
      <c r="I1498" s="37" t="str">
        <v>PAL CEMENT AND STEEL PVT. LTD.</v>
      </c>
      <c r="J1498" s="37" t="str">
        <v>Abhishek Wadhwa</v>
      </c>
      <c r="K1498" s="37">
        <v>0</v>
      </c>
      <c r="L1498" s="37" t="str">
        <v>C12827</v>
      </c>
      <c r="M1498" s="37" t="str">
        <v>North</v>
      </c>
      <c r="N1498" s="2">
        <v>142055</v>
      </c>
      <c r="O1498" s="2" t="str">
        <v>03BUZPK7095P1ZG</v>
      </c>
      <c r="P1498" s="2">
        <v>9888602900</v>
      </c>
      <c r="Q1498" s="2" t="str">
        <v>Nov'25</v>
      </c>
      <c r="R1498" s="2">
        <v>2026</v>
      </c>
      <c r="S1498" s="1">
        <v>0</v>
      </c>
      <c r="T1498" s="2" t="str">
        <v/>
      </c>
      <c r="U1498" s="1">
        <v>0</v>
      </c>
      <c r="V1498" s="1" t="str">
        <v>Potential Not updated</v>
      </c>
      <c r="W1498" s="72">
        <v>0</v>
      </c>
      <c r="X1498" s="72">
        <v>0</v>
      </c>
      <c r="Y1498" s="72">
        <v>0</v>
      </c>
      <c r="Z1498" s="72">
        <v>0</v>
      </c>
      <c r="AA1498" s="72">
        <v>0</v>
      </c>
      <c r="AB1498" s="72">
        <v>0</v>
      </c>
      <c r="AC1498" s="72">
        <v>0</v>
      </c>
      <c r="AD1498" s="72">
        <v>0</v>
      </c>
      <c r="AE1498" s="72">
        <v>0</v>
      </c>
      <c r="AF1498" s="72">
        <v>0</v>
      </c>
      <c r="AG1498" s="72">
        <v>0</v>
      </c>
      <c r="AH1498" s="72">
        <v>0</v>
      </c>
      <c r="AI1498" s="72">
        <v>0</v>
      </c>
      <c r="AJ1498" s="72">
        <v>0</v>
      </c>
      <c r="AK1498" s="72">
        <v>0</v>
      </c>
      <c r="AL1498" s="72">
        <v>0</v>
      </c>
      <c r="AM1498" s="72">
        <v>0</v>
      </c>
      <c r="AN1498" s="72">
        <v>0</v>
      </c>
      <c r="AO1498" s="72">
        <v>0</v>
      </c>
      <c r="AP1498" s="72">
        <v>0</v>
      </c>
      <c r="AQ1498" s="13">
        <v>0</v>
      </c>
      <c r="AR1498" s="13">
        <v>0</v>
      </c>
      <c r="AS1498" s="13">
        <v>25.62</v>
      </c>
      <c r="AT1498" s="13">
        <v>0</v>
      </c>
      <c r="AU1498" s="13">
        <v>0</v>
      </c>
      <c r="AV1498" s="13">
        <v>0</v>
      </c>
      <c r="AW1498" s="16">
        <f t="shared" si="425"/>
        <v>25.62</v>
      </c>
      <c r="AX1498" s="16">
        <v>0</v>
      </c>
      <c r="AY1498" s="10">
        <f t="shared" si="441"/>
        <v>25.62</v>
      </c>
      <c r="BB1498" s="10">
        <f t="shared" si="442"/>
        <v>-25.62</v>
      </c>
      <c r="BC1498" s="10">
        <f t="shared" si="443"/>
        <v>-6.4050000000000002</v>
      </c>
      <c r="BD1498" s="10">
        <f t="shared" si="444"/>
        <v>25.62</v>
      </c>
      <c r="BE1498" s="10">
        <f t="shared" si="445"/>
        <v>-25.62</v>
      </c>
      <c r="BF1498" s="2" t="s">
        <v>119</v>
      </c>
      <c r="BG1498" s="10">
        <f t="shared" si="446"/>
        <v>3.2025000000000001</v>
      </c>
      <c r="BH1498" s="36" t="s">
        <v>118</v>
      </c>
      <c r="BI1498" s="39" t="str">
        <f t="shared" si="447"/>
        <v/>
      </c>
      <c r="BJ1498" s="39" t="str">
        <f t="shared" si="448"/>
        <v/>
      </c>
      <c r="BO1498" s="9">
        <f t="shared" si="449"/>
        <v>25.62</v>
      </c>
      <c r="BP1498" s="39" t="str">
        <f t="shared" si="450"/>
        <v/>
      </c>
      <c r="BQ1498" s="147"/>
      <c r="BR1498" s="9">
        <f t="shared" si="451"/>
        <v>0</v>
      </c>
      <c r="BS1498" s="9">
        <f t="shared" si="452"/>
        <v>0</v>
      </c>
      <c r="BT1498" s="9">
        <f t="shared" si="453"/>
        <v>0</v>
      </c>
      <c r="BU1498" s="9" t="str">
        <f>IFERROR(_xlfn.XLOOKUP(D1498,Sheet1!B:B,Sheet1!L:L),"")</f>
        <v/>
      </c>
      <c r="BV1498" s="9" t="e">
        <f>_xlfn.XLOOKUP(BU1498,Sheet1!S:S,Sheet1!T:T)</f>
        <v>#N/A</v>
      </c>
      <c r="BW1498" s="9" t="e">
        <f>_xlfn.XLOOKUP(D1498,Sheet1!B:B,Sheet1!M:M)</f>
        <v>#N/A</v>
      </c>
      <c r="BZ1498" s="108">
        <f t="shared" si="454"/>
        <v>0</v>
      </c>
      <c r="CB1498" s="12"/>
      <c r="CC1498" s="12"/>
      <c r="CG1498" s="1" t="str">
        <f t="shared" si="455"/>
        <v>Below 80</v>
      </c>
      <c r="CH1498" s="1" t="str">
        <f>IFERROR(_xlfn.XLOOKUP(CG1498,Scenario!M:M,Scenario!N:N),"")</f>
        <v/>
      </c>
      <c r="CI1498" s="1" t="str">
        <f t="shared" si="456"/>
        <v>No</v>
      </c>
      <c r="CJ1498" s="75">
        <v>-12.01</v>
      </c>
    </row>
    <row r="1499" spans="1:88" hidden="1">
      <c r="A1499" s="2">
        <v>1498</v>
      </c>
      <c r="B1499" s="2">
        <v>2025</v>
      </c>
      <c r="C1499" s="1">
        <v>0</v>
      </c>
      <c r="D1499" s="37" t="str">
        <v>0015g00001cdSIzAAM</v>
      </c>
      <c r="E1499" s="37" t="str">
        <v>Arvìnd steel and cement</v>
      </c>
      <c r="F1499" s="37" t="str">
        <v>UTTAR PRADESH</v>
      </c>
      <c r="G1499" s="37" t="str">
        <v>BAREILLY</v>
      </c>
      <c r="H1499" s="37" t="str">
        <v>Bareilly</v>
      </c>
      <c r="I1499" s="37" t="str">
        <v>Khandelwal Associates</v>
      </c>
      <c r="J1499" s="37" t="str">
        <v>SHIV KUMAR</v>
      </c>
      <c r="K1499" s="37">
        <v>0</v>
      </c>
      <c r="L1499" s="37" t="str">
        <v>C12818</v>
      </c>
      <c r="M1499" s="37" t="str">
        <v>North</v>
      </c>
      <c r="N1499" s="2">
        <v>243003</v>
      </c>
      <c r="O1499" s="2" t="str">
        <v>09ABIPL2966Q1ZT</v>
      </c>
      <c r="P1499" s="2">
        <v>9837634393</v>
      </c>
      <c r="Q1499" s="2" t="str">
        <v>Nov'25</v>
      </c>
      <c r="R1499" s="2">
        <v>2026</v>
      </c>
      <c r="S1499" s="1">
        <v>0</v>
      </c>
      <c r="T1499" s="2">
        <v>50</v>
      </c>
      <c r="U1499" s="1">
        <v>2.6666666666666665E-2</v>
      </c>
      <c r="V1499" s="1" t="str">
        <v>Minor</v>
      </c>
      <c r="W1499" s="72">
        <v>0</v>
      </c>
      <c r="X1499" s="72">
        <v>0</v>
      </c>
      <c r="Y1499" s="72">
        <v>0</v>
      </c>
      <c r="Z1499" s="72">
        <v>0</v>
      </c>
      <c r="AA1499" s="72">
        <v>0</v>
      </c>
      <c r="AB1499" s="72">
        <v>0</v>
      </c>
      <c r="AC1499" s="72">
        <v>0</v>
      </c>
      <c r="AD1499" s="72">
        <v>0</v>
      </c>
      <c r="AE1499" s="72">
        <v>0</v>
      </c>
      <c r="AF1499" s="72">
        <v>0</v>
      </c>
      <c r="AG1499" s="72">
        <v>0</v>
      </c>
      <c r="AH1499" s="72">
        <v>0</v>
      </c>
      <c r="AI1499" s="72">
        <v>0</v>
      </c>
      <c r="AJ1499" s="72">
        <v>0</v>
      </c>
      <c r="AK1499" s="72">
        <v>0</v>
      </c>
      <c r="AL1499" s="72">
        <v>0</v>
      </c>
      <c r="AM1499" s="72">
        <v>0</v>
      </c>
      <c r="AN1499" s="72">
        <v>0</v>
      </c>
      <c r="AO1499" s="72">
        <v>0</v>
      </c>
      <c r="AP1499" s="72">
        <v>0</v>
      </c>
      <c r="AQ1499" s="13">
        <v>0</v>
      </c>
      <c r="AR1499" s="13">
        <v>0</v>
      </c>
      <c r="AS1499" s="13">
        <v>3</v>
      </c>
      <c r="AT1499" s="13">
        <v>2</v>
      </c>
      <c r="AU1499" s="13">
        <v>2</v>
      </c>
      <c r="AV1499" s="13">
        <v>0</v>
      </c>
      <c r="AW1499" s="16">
        <f t="shared" si="425"/>
        <v>7</v>
      </c>
      <c r="AX1499" s="16">
        <v>0</v>
      </c>
      <c r="AY1499" s="10">
        <f t="shared" si="441"/>
        <v>7</v>
      </c>
      <c r="BB1499" s="10">
        <f t="shared" si="442"/>
        <v>-7</v>
      </c>
      <c r="BC1499" s="10">
        <f t="shared" si="443"/>
        <v>-1.75</v>
      </c>
      <c r="BD1499" s="10">
        <f t="shared" si="444"/>
        <v>7</v>
      </c>
      <c r="BE1499" s="10">
        <f t="shared" si="445"/>
        <v>-7</v>
      </c>
      <c r="BF1499" s="2" t="s">
        <v>119</v>
      </c>
      <c r="BG1499" s="10">
        <f t="shared" si="446"/>
        <v>0.375</v>
      </c>
      <c r="BH1499" s="36" t="s">
        <v>118</v>
      </c>
      <c r="BI1499" s="39" t="str">
        <f t="shared" si="447"/>
        <v/>
      </c>
      <c r="BJ1499" s="39" t="str">
        <f t="shared" si="448"/>
        <v/>
      </c>
      <c r="BO1499" s="9">
        <f t="shared" si="449"/>
        <v>3</v>
      </c>
      <c r="BP1499" s="39" t="str">
        <f t="shared" si="450"/>
        <v/>
      </c>
      <c r="BQ1499" s="147"/>
      <c r="BR1499" s="9">
        <f t="shared" si="451"/>
        <v>0</v>
      </c>
      <c r="BS1499" s="9">
        <f t="shared" si="452"/>
        <v>0</v>
      </c>
      <c r="BT1499" s="9">
        <f t="shared" si="453"/>
        <v>0</v>
      </c>
      <c r="BU1499" s="9" t="str">
        <f>IFERROR(_xlfn.XLOOKUP(D1499,Sheet1!B:B,Sheet1!L:L),"")</f>
        <v/>
      </c>
      <c r="BV1499" s="9" t="e">
        <f>_xlfn.XLOOKUP(BU1499,Sheet1!S:S,Sheet1!T:T)</f>
        <v>#N/A</v>
      </c>
      <c r="BW1499" s="9" t="e">
        <f>_xlfn.XLOOKUP(D1499,Sheet1!B:B,Sheet1!M:M)</f>
        <v>#N/A</v>
      </c>
      <c r="BZ1499" s="108">
        <f t="shared" si="454"/>
        <v>0</v>
      </c>
      <c r="CB1499" s="12"/>
      <c r="CC1499" s="12"/>
      <c r="CG1499" s="1" t="str">
        <f t="shared" si="455"/>
        <v>Below 80</v>
      </c>
      <c r="CH1499" s="1" t="str">
        <f>IFERROR(_xlfn.XLOOKUP(CG1499,Scenario!M:M,Scenario!N:N),"")</f>
        <v/>
      </c>
      <c r="CI1499" s="1" t="str">
        <f t="shared" si="456"/>
        <v>No</v>
      </c>
      <c r="CJ1499" s="75">
        <v>-25.62</v>
      </c>
    </row>
    <row r="1500" spans="1:88" hidden="1">
      <c r="A1500" s="2">
        <v>1499</v>
      </c>
      <c r="B1500" s="2">
        <v>2025</v>
      </c>
      <c r="C1500" s="1">
        <v>0</v>
      </c>
      <c r="D1500" s="37" t="str">
        <v>001fw00000BuWQMAA3</v>
      </c>
      <c r="E1500" s="37" t="str">
        <v>NIKHIL ENTERPRISES</v>
      </c>
      <c r="F1500" s="37" t="str">
        <v>HARYANA</v>
      </c>
      <c r="G1500" s="37" t="str">
        <v>FARIDABAD</v>
      </c>
      <c r="H1500" s="37">
        <v>0</v>
      </c>
      <c r="I1500" s="37" t="str">
        <v>NIKUNJ UDYOG</v>
      </c>
      <c r="J1500" s="37" t="str">
        <v>Rahul Chauhan</v>
      </c>
      <c r="K1500" s="37">
        <v>0</v>
      </c>
      <c r="L1500" s="37" t="str">
        <v>C12828</v>
      </c>
      <c r="M1500" s="37" t="str">
        <v>North</v>
      </c>
      <c r="N1500" s="2">
        <v>121001</v>
      </c>
      <c r="O1500" s="2" t="str">
        <v>06BTCPD7782A1ZZ</v>
      </c>
      <c r="P1500" s="2">
        <v>9582577702</v>
      </c>
      <c r="Q1500" s="2" t="str">
        <v>Nov'25</v>
      </c>
      <c r="R1500" s="2">
        <v>2026</v>
      </c>
      <c r="S1500" s="1">
        <v>0</v>
      </c>
      <c r="T1500" s="2">
        <v>120</v>
      </c>
      <c r="U1500" s="1">
        <v>0</v>
      </c>
      <c r="V1500" s="1" t="str">
        <v>Challenger</v>
      </c>
      <c r="W1500" s="72">
        <v>0</v>
      </c>
      <c r="X1500" s="72">
        <v>0</v>
      </c>
      <c r="Y1500" s="72">
        <v>0</v>
      </c>
      <c r="Z1500" s="72">
        <v>0</v>
      </c>
      <c r="AA1500" s="72">
        <v>0</v>
      </c>
      <c r="AB1500" s="72">
        <v>0</v>
      </c>
      <c r="AC1500" s="72">
        <v>0</v>
      </c>
      <c r="AD1500" s="72">
        <v>0</v>
      </c>
      <c r="AE1500" s="72">
        <v>0</v>
      </c>
      <c r="AF1500" s="72">
        <v>0</v>
      </c>
      <c r="AG1500" s="72">
        <v>0</v>
      </c>
      <c r="AH1500" s="72">
        <v>0</v>
      </c>
      <c r="AI1500" s="72">
        <v>0</v>
      </c>
      <c r="AJ1500" s="72">
        <v>0</v>
      </c>
      <c r="AK1500" s="72">
        <v>0</v>
      </c>
      <c r="AL1500" s="72">
        <v>0</v>
      </c>
      <c r="AM1500" s="72">
        <v>0</v>
      </c>
      <c r="AN1500" s="72">
        <v>0</v>
      </c>
      <c r="AO1500" s="72">
        <v>0</v>
      </c>
      <c r="AP1500" s="72">
        <v>0</v>
      </c>
      <c r="AQ1500" s="13">
        <v>0</v>
      </c>
      <c r="AR1500" s="13">
        <v>0</v>
      </c>
      <c r="AS1500" s="13">
        <v>23.7</v>
      </c>
      <c r="AT1500" s="13">
        <v>0</v>
      </c>
      <c r="AU1500" s="13">
        <v>0</v>
      </c>
      <c r="AV1500" s="13">
        <v>0</v>
      </c>
      <c r="AW1500" s="16">
        <f t="shared" si="425"/>
        <v>23.7</v>
      </c>
      <c r="AX1500" s="16">
        <v>0</v>
      </c>
      <c r="AY1500" s="10">
        <f t="shared" si="441"/>
        <v>23.7</v>
      </c>
      <c r="BB1500" s="10">
        <f t="shared" si="442"/>
        <v>-23.7</v>
      </c>
      <c r="BC1500" s="10">
        <f t="shared" si="443"/>
        <v>-5.9249999999999998</v>
      </c>
      <c r="BD1500" s="10">
        <f t="shared" si="444"/>
        <v>23.7</v>
      </c>
      <c r="BE1500" s="10">
        <f t="shared" si="445"/>
        <v>-23.7</v>
      </c>
      <c r="BF1500" s="2" t="s">
        <v>119</v>
      </c>
      <c r="BG1500" s="10">
        <f t="shared" si="446"/>
        <v>2.9624999999999999</v>
      </c>
      <c r="BH1500" s="36" t="s">
        <v>118</v>
      </c>
      <c r="BI1500" s="39" t="str">
        <f t="shared" si="447"/>
        <v/>
      </c>
      <c r="BJ1500" s="39" t="str">
        <f t="shared" si="448"/>
        <v/>
      </c>
      <c r="BO1500" s="9">
        <f t="shared" si="449"/>
        <v>23.7</v>
      </c>
      <c r="BP1500" s="39" t="str">
        <f t="shared" si="450"/>
        <v/>
      </c>
      <c r="BQ1500" s="147"/>
      <c r="BR1500" s="9">
        <f t="shared" si="451"/>
        <v>0</v>
      </c>
      <c r="BS1500" s="9">
        <f t="shared" si="452"/>
        <v>0</v>
      </c>
      <c r="BT1500" s="9">
        <f t="shared" si="453"/>
        <v>0</v>
      </c>
      <c r="BU1500" s="9" t="str">
        <f>IFERROR(_xlfn.XLOOKUP(D1500,Sheet1!B:B,Sheet1!L:L),"")</f>
        <v/>
      </c>
      <c r="BV1500" s="9" t="e">
        <f>_xlfn.XLOOKUP(BU1500,Sheet1!S:S,Sheet1!T:T)</f>
        <v>#N/A</v>
      </c>
      <c r="BW1500" s="9" t="e">
        <f>_xlfn.XLOOKUP(D1500,Sheet1!B:B,Sheet1!M:M)</f>
        <v>#N/A</v>
      </c>
      <c r="BZ1500" s="108">
        <f t="shared" si="454"/>
        <v>0</v>
      </c>
      <c r="CB1500" s="12"/>
      <c r="CC1500" s="12"/>
      <c r="CG1500" s="1" t="str">
        <f t="shared" si="455"/>
        <v>Below 80</v>
      </c>
      <c r="CH1500" s="1" t="str">
        <f>IFERROR(_xlfn.XLOOKUP(CG1500,Scenario!M:M,Scenario!N:N),"")</f>
        <v/>
      </c>
      <c r="CI1500" s="1" t="str">
        <f t="shared" si="456"/>
        <v>No</v>
      </c>
      <c r="CJ1500" s="75">
        <v>-3</v>
      </c>
    </row>
    <row r="1501" spans="1:88" hidden="1">
      <c r="A1501" s="2">
        <v>1500</v>
      </c>
      <c r="B1501" s="2">
        <v>2025</v>
      </c>
      <c r="C1501" s="1">
        <v>0</v>
      </c>
      <c r="D1501" s="37" t="str">
        <v>0015g00001gufKiAAI</v>
      </c>
      <c r="E1501" s="37" t="str">
        <v>SHRI KRISHNA CEMENT STORE</v>
      </c>
      <c r="F1501" s="37" t="str">
        <v>PUNJAB</v>
      </c>
      <c r="G1501" s="37" t="str">
        <v>SRI MUKTSAR SAHIB</v>
      </c>
      <c r="H1501" s="37" t="str">
        <v>Malout</v>
      </c>
      <c r="I1501" s="37" t="str">
        <v>Tanvi Sales</v>
      </c>
      <c r="J1501" s="37" t="str">
        <v>Sonu Kumar</v>
      </c>
      <c r="K1501" s="37">
        <v>0</v>
      </c>
      <c r="L1501" s="37" t="str">
        <v>001J100000Vo0ZgIAJ</v>
      </c>
      <c r="M1501" s="37" t="str">
        <v>North</v>
      </c>
      <c r="N1501" s="2">
        <v>151211</v>
      </c>
      <c r="O1501" s="2" t="str">
        <v>03ARHPK9291K1ZD</v>
      </c>
      <c r="P1501" s="2">
        <v>9728394527</v>
      </c>
      <c r="Q1501" s="2" t="str">
        <v>Nov'25</v>
      </c>
      <c r="R1501" s="2">
        <v>2026</v>
      </c>
      <c r="S1501" s="1">
        <v>0</v>
      </c>
      <c r="T1501" s="2">
        <v>50</v>
      </c>
      <c r="U1501" s="1">
        <v>0.09</v>
      </c>
      <c r="V1501" s="1" t="str">
        <v>Minor</v>
      </c>
      <c r="W1501" s="72">
        <v>0</v>
      </c>
      <c r="X1501" s="72">
        <v>0</v>
      </c>
      <c r="Y1501" s="72">
        <v>0</v>
      </c>
      <c r="Z1501" s="72">
        <v>0</v>
      </c>
      <c r="AA1501" s="72">
        <v>0</v>
      </c>
      <c r="AB1501" s="72">
        <v>0</v>
      </c>
      <c r="AC1501" s="72">
        <v>0</v>
      </c>
      <c r="AD1501" s="72">
        <v>0</v>
      </c>
      <c r="AE1501" s="72">
        <v>0</v>
      </c>
      <c r="AF1501" s="72">
        <v>0</v>
      </c>
      <c r="AG1501" s="72">
        <v>0</v>
      </c>
      <c r="AH1501" s="72">
        <v>0</v>
      </c>
      <c r="AI1501" s="72">
        <v>0</v>
      </c>
      <c r="AJ1501" s="72">
        <v>0</v>
      </c>
      <c r="AK1501" s="72">
        <v>0</v>
      </c>
      <c r="AL1501" s="72">
        <v>0</v>
      </c>
      <c r="AM1501" s="72">
        <v>0</v>
      </c>
      <c r="AN1501" s="72">
        <v>0</v>
      </c>
      <c r="AO1501" s="72">
        <v>0</v>
      </c>
      <c r="AP1501" s="72">
        <v>0</v>
      </c>
      <c r="AQ1501" s="13">
        <v>0</v>
      </c>
      <c r="AR1501" s="13">
        <v>0</v>
      </c>
      <c r="AS1501" s="13">
        <v>14.9</v>
      </c>
      <c r="AT1501" s="13">
        <v>13.5</v>
      </c>
      <c r="AU1501" s="13">
        <v>0</v>
      </c>
      <c r="AV1501" s="13">
        <v>0</v>
      </c>
      <c r="AW1501" s="16">
        <f t="shared" si="425"/>
        <v>28.4</v>
      </c>
      <c r="AX1501" s="16">
        <v>0</v>
      </c>
      <c r="AY1501" s="10">
        <f t="shared" si="441"/>
        <v>28.4</v>
      </c>
      <c r="BB1501" s="10">
        <f t="shared" si="442"/>
        <v>-28.4</v>
      </c>
      <c r="BC1501" s="10">
        <f t="shared" si="443"/>
        <v>-7.1</v>
      </c>
      <c r="BD1501" s="10">
        <f t="shared" si="444"/>
        <v>28.4</v>
      </c>
      <c r="BE1501" s="10">
        <f t="shared" si="445"/>
        <v>-28.4</v>
      </c>
      <c r="BF1501" s="2" t="s">
        <v>119</v>
      </c>
      <c r="BG1501" s="10">
        <f t="shared" si="446"/>
        <v>1.8625</v>
      </c>
      <c r="BH1501" s="36" t="s">
        <v>118</v>
      </c>
      <c r="BI1501" s="39" t="str">
        <f t="shared" si="447"/>
        <v/>
      </c>
      <c r="BJ1501" s="39" t="str">
        <f t="shared" si="448"/>
        <v/>
      </c>
      <c r="BO1501" s="9">
        <f t="shared" si="449"/>
        <v>14.9</v>
      </c>
      <c r="BP1501" s="39" t="str">
        <f t="shared" si="450"/>
        <v/>
      </c>
      <c r="BQ1501" s="147"/>
      <c r="BR1501" s="9">
        <f t="shared" si="451"/>
        <v>0</v>
      </c>
      <c r="BS1501" s="9">
        <f t="shared" si="452"/>
        <v>0</v>
      </c>
      <c r="BT1501" s="9">
        <f t="shared" si="453"/>
        <v>0</v>
      </c>
      <c r="BU1501" s="9" t="str">
        <f>IFERROR(_xlfn.XLOOKUP(D1501,Sheet1!B:B,Sheet1!L:L),"")</f>
        <v/>
      </c>
      <c r="BV1501" s="9" t="e">
        <f>_xlfn.XLOOKUP(BU1501,Sheet1!S:S,Sheet1!T:T)</f>
        <v>#N/A</v>
      </c>
      <c r="BW1501" s="9" t="e">
        <f>_xlfn.XLOOKUP(D1501,Sheet1!B:B,Sheet1!M:M)</f>
        <v>#N/A</v>
      </c>
      <c r="BZ1501" s="108">
        <f t="shared" si="454"/>
        <v>0</v>
      </c>
      <c r="CB1501" s="12"/>
      <c r="CC1501" s="12"/>
      <c r="CG1501" s="1" t="str">
        <f t="shared" si="455"/>
        <v>Below 80</v>
      </c>
      <c r="CH1501" s="1" t="str">
        <f>IFERROR(_xlfn.XLOOKUP(CG1501,Scenario!M:M,Scenario!N:N),"")</f>
        <v/>
      </c>
      <c r="CI1501" s="1" t="str">
        <f t="shared" si="456"/>
        <v>No</v>
      </c>
      <c r="CJ1501" s="75">
        <v>-23.7</v>
      </c>
    </row>
    <row r="1502" spans="1:88" hidden="1">
      <c r="A1502" s="2">
        <v>1501</v>
      </c>
      <c r="B1502" s="2">
        <v>2025</v>
      </c>
      <c r="C1502" s="1">
        <v>0</v>
      </c>
      <c r="D1502" s="37" t="str">
        <v>001fw000006hGJ2AAM</v>
      </c>
      <c r="E1502" s="37" t="str">
        <v>SHREYANSH BUILDING MATERIRL</v>
      </c>
      <c r="F1502" s="37" t="str">
        <v>UTTAR PRADESH</v>
      </c>
      <c r="G1502" s="37" t="str">
        <v>AZAMGARH</v>
      </c>
      <c r="H1502" s="37">
        <v>0</v>
      </c>
      <c r="I1502" s="37" t="str">
        <v>GOBINDGARH IRON LLP</v>
      </c>
      <c r="J1502" s="37" t="str">
        <v>Mohd Ansari</v>
      </c>
      <c r="K1502" s="37">
        <v>0</v>
      </c>
      <c r="L1502" s="37" t="str">
        <v>C12817</v>
      </c>
      <c r="M1502" s="37" t="str">
        <v>North</v>
      </c>
      <c r="N1502" s="2">
        <v>276001</v>
      </c>
      <c r="O1502" s="2" t="str">
        <v>09ASYPY4788R1ZQ</v>
      </c>
      <c r="P1502" s="2">
        <v>8175065361</v>
      </c>
      <c r="Q1502" s="2" t="str">
        <v>Nov'25</v>
      </c>
      <c r="R1502" s="2">
        <v>2026</v>
      </c>
      <c r="S1502" s="1">
        <v>0</v>
      </c>
      <c r="T1502" s="2">
        <v>10</v>
      </c>
      <c r="U1502" s="1">
        <v>0.26666666666666666</v>
      </c>
      <c r="V1502" s="1" t="str">
        <v>Friendly</v>
      </c>
      <c r="W1502" s="72">
        <v>0</v>
      </c>
      <c r="X1502" s="72">
        <v>0</v>
      </c>
      <c r="Y1502" s="72">
        <v>0</v>
      </c>
      <c r="Z1502" s="72">
        <v>0</v>
      </c>
      <c r="AA1502" s="72">
        <v>0</v>
      </c>
      <c r="AB1502" s="72">
        <v>0</v>
      </c>
      <c r="AC1502" s="72">
        <v>0</v>
      </c>
      <c r="AD1502" s="72">
        <v>0</v>
      </c>
      <c r="AE1502" s="72">
        <v>0</v>
      </c>
      <c r="AF1502" s="72">
        <v>0</v>
      </c>
      <c r="AG1502" s="72">
        <v>0</v>
      </c>
      <c r="AH1502" s="72">
        <v>0</v>
      </c>
      <c r="AI1502" s="72">
        <v>0</v>
      </c>
      <c r="AJ1502" s="72">
        <v>0</v>
      </c>
      <c r="AK1502" s="72">
        <v>0</v>
      </c>
      <c r="AL1502" s="72">
        <v>0</v>
      </c>
      <c r="AM1502" s="72">
        <v>0</v>
      </c>
      <c r="AN1502" s="72">
        <v>0</v>
      </c>
      <c r="AO1502" s="72">
        <v>0</v>
      </c>
      <c r="AP1502" s="72">
        <v>0</v>
      </c>
      <c r="AQ1502" s="13">
        <v>0</v>
      </c>
      <c r="AR1502" s="13">
        <v>0</v>
      </c>
      <c r="AS1502" s="13">
        <v>10</v>
      </c>
      <c r="AT1502" s="13">
        <v>0</v>
      </c>
      <c r="AU1502" s="13">
        <v>8</v>
      </c>
      <c r="AV1502" s="13">
        <v>0</v>
      </c>
      <c r="AW1502" s="16">
        <f t="shared" si="425"/>
        <v>18</v>
      </c>
      <c r="AX1502" s="16">
        <v>0</v>
      </c>
      <c r="AY1502" s="10">
        <f t="shared" si="441"/>
        <v>18</v>
      </c>
      <c r="BB1502" s="10">
        <f t="shared" si="442"/>
        <v>-18</v>
      </c>
      <c r="BC1502" s="10">
        <f t="shared" si="443"/>
        <v>-4.5</v>
      </c>
      <c r="BD1502" s="10">
        <f t="shared" si="444"/>
        <v>18</v>
      </c>
      <c r="BE1502" s="10">
        <f t="shared" si="445"/>
        <v>-18</v>
      </c>
      <c r="BF1502" s="2" t="s">
        <v>119</v>
      </c>
      <c r="BG1502" s="10">
        <f t="shared" si="446"/>
        <v>1.25</v>
      </c>
      <c r="BH1502" s="36" t="s">
        <v>118</v>
      </c>
      <c r="BI1502" s="39" t="str">
        <f t="shared" si="447"/>
        <v/>
      </c>
      <c r="BJ1502" s="39" t="str">
        <f t="shared" si="448"/>
        <v/>
      </c>
      <c r="BO1502" s="9">
        <f t="shared" si="449"/>
        <v>10</v>
      </c>
      <c r="BP1502" s="39" t="str">
        <f t="shared" si="450"/>
        <v/>
      </c>
      <c r="BQ1502" s="147"/>
      <c r="BR1502" s="9">
        <f t="shared" si="451"/>
        <v>0</v>
      </c>
      <c r="BS1502" s="9">
        <f t="shared" si="452"/>
        <v>0</v>
      </c>
      <c r="BT1502" s="9">
        <f t="shared" si="453"/>
        <v>0</v>
      </c>
      <c r="BU1502" s="9" t="str">
        <f>IFERROR(_xlfn.XLOOKUP(D1502,Sheet1!B:B,Sheet1!L:L),"")</f>
        <v/>
      </c>
      <c r="BV1502" s="9" t="e">
        <f>_xlfn.XLOOKUP(BU1502,Sheet1!S:S,Sheet1!T:T)</f>
        <v>#N/A</v>
      </c>
      <c r="BW1502" s="9" t="e">
        <f>_xlfn.XLOOKUP(D1502,Sheet1!B:B,Sheet1!M:M)</f>
        <v>#N/A</v>
      </c>
      <c r="BZ1502" s="108">
        <f t="shared" si="454"/>
        <v>0</v>
      </c>
      <c r="CB1502" s="12"/>
      <c r="CC1502" s="12"/>
      <c r="CG1502" s="1" t="str">
        <f t="shared" si="455"/>
        <v>Below 80</v>
      </c>
      <c r="CH1502" s="1" t="str">
        <f>IFERROR(_xlfn.XLOOKUP(CG1502,Scenario!M:M,Scenario!N:N),"")</f>
        <v/>
      </c>
      <c r="CI1502" s="1" t="str">
        <f t="shared" si="456"/>
        <v>No</v>
      </c>
      <c r="CJ1502" s="75">
        <v>-14.9</v>
      </c>
    </row>
    <row r="1503" spans="1:88" hidden="1">
      <c r="A1503" s="2">
        <v>1502</v>
      </c>
      <c r="B1503" s="2">
        <v>2025</v>
      </c>
      <c r="C1503" s="1">
        <v>0</v>
      </c>
      <c r="D1503" s="37" t="str">
        <v>001J100000VnyubIAB</v>
      </c>
      <c r="E1503" s="37" t="str">
        <v>M/S JAISWAL TRADERS</v>
      </c>
      <c r="F1503" s="37" t="str">
        <v>UTTAR PRADESH</v>
      </c>
      <c r="G1503" s="37" t="str">
        <v>BALLIA</v>
      </c>
      <c r="H1503" s="37">
        <v>0</v>
      </c>
      <c r="I1503" s="37" t="str">
        <v>GOBINDGARH IRON LLP</v>
      </c>
      <c r="J1503" s="37" t="str">
        <v>Mohd Ansari</v>
      </c>
      <c r="K1503" s="37">
        <v>0</v>
      </c>
      <c r="L1503" s="37" t="str">
        <v>C12817</v>
      </c>
      <c r="M1503" s="37" t="str">
        <v>North</v>
      </c>
      <c r="N1503" s="2">
        <v>221712</v>
      </c>
      <c r="O1503" s="2" t="str">
        <v>09ATGPJ9589G1ZZ</v>
      </c>
      <c r="P1503" s="2">
        <v>9044107812</v>
      </c>
      <c r="Q1503" s="2" t="str">
        <v>Nov'25</v>
      </c>
      <c r="R1503" s="2">
        <v>2026</v>
      </c>
      <c r="S1503" s="1">
        <v>0</v>
      </c>
      <c r="T1503" s="2">
        <v>5</v>
      </c>
      <c r="U1503" s="1">
        <v>0.6</v>
      </c>
      <c r="V1503" s="1" t="str">
        <v>Friendly</v>
      </c>
      <c r="W1503" s="72">
        <v>0</v>
      </c>
      <c r="X1503" s="72">
        <v>0</v>
      </c>
      <c r="Y1503" s="72">
        <v>0</v>
      </c>
      <c r="Z1503" s="72">
        <v>0</v>
      </c>
      <c r="AA1503" s="72">
        <v>0</v>
      </c>
      <c r="AB1503" s="72">
        <v>0</v>
      </c>
      <c r="AC1503" s="72">
        <v>0</v>
      </c>
      <c r="AD1503" s="72">
        <v>0</v>
      </c>
      <c r="AE1503" s="72">
        <v>0</v>
      </c>
      <c r="AF1503" s="72">
        <v>0</v>
      </c>
      <c r="AG1503" s="72">
        <v>0</v>
      </c>
      <c r="AH1503" s="72">
        <v>0</v>
      </c>
      <c r="AI1503" s="72">
        <v>0</v>
      </c>
      <c r="AJ1503" s="72">
        <v>0</v>
      </c>
      <c r="AK1503" s="72">
        <v>0</v>
      </c>
      <c r="AL1503" s="72">
        <v>0</v>
      </c>
      <c r="AM1503" s="72">
        <v>0</v>
      </c>
      <c r="AN1503" s="72">
        <v>0</v>
      </c>
      <c r="AO1503" s="72">
        <v>0</v>
      </c>
      <c r="AP1503" s="72">
        <v>0</v>
      </c>
      <c r="AQ1503" s="13">
        <v>0</v>
      </c>
      <c r="AR1503" s="13">
        <v>0</v>
      </c>
      <c r="AS1503" s="13">
        <v>10</v>
      </c>
      <c r="AT1503" s="13">
        <v>0</v>
      </c>
      <c r="AU1503" s="13">
        <v>9</v>
      </c>
      <c r="AV1503" s="13">
        <v>0</v>
      </c>
      <c r="AW1503" s="16">
        <f t="shared" si="425"/>
        <v>19</v>
      </c>
      <c r="AX1503" s="16">
        <v>0</v>
      </c>
      <c r="AY1503" s="10">
        <f t="shared" si="441"/>
        <v>19</v>
      </c>
      <c r="BB1503" s="10">
        <f t="shared" si="442"/>
        <v>-19</v>
      </c>
      <c r="BC1503" s="10">
        <f t="shared" si="443"/>
        <v>-4.75</v>
      </c>
      <c r="BD1503" s="10">
        <f t="shared" si="444"/>
        <v>19</v>
      </c>
      <c r="BE1503" s="10">
        <f t="shared" si="445"/>
        <v>-19</v>
      </c>
      <c r="BF1503" s="2" t="s">
        <v>119</v>
      </c>
      <c r="BG1503" s="10">
        <f t="shared" si="446"/>
        <v>1.25</v>
      </c>
      <c r="BH1503" s="36" t="s">
        <v>118</v>
      </c>
      <c r="BI1503" s="39" t="str">
        <f t="shared" si="447"/>
        <v/>
      </c>
      <c r="BJ1503" s="39" t="str">
        <f t="shared" si="448"/>
        <v/>
      </c>
      <c r="BO1503" s="9">
        <f t="shared" si="449"/>
        <v>10</v>
      </c>
      <c r="BP1503" s="39" t="str">
        <f t="shared" si="450"/>
        <v/>
      </c>
      <c r="BQ1503" s="147"/>
      <c r="BR1503" s="9">
        <f t="shared" si="451"/>
        <v>0</v>
      </c>
      <c r="BS1503" s="9">
        <f t="shared" si="452"/>
        <v>0</v>
      </c>
      <c r="BT1503" s="9">
        <f t="shared" si="453"/>
        <v>0</v>
      </c>
      <c r="BU1503" s="9" t="str">
        <f>IFERROR(_xlfn.XLOOKUP(D1503,Sheet1!B:B,Sheet1!L:L),"")</f>
        <v/>
      </c>
      <c r="BV1503" s="9" t="e">
        <f>_xlfn.XLOOKUP(BU1503,Sheet1!S:S,Sheet1!T:T)</f>
        <v>#N/A</v>
      </c>
      <c r="BW1503" s="9" t="e">
        <f>_xlfn.XLOOKUP(D1503,Sheet1!B:B,Sheet1!M:M)</f>
        <v>#N/A</v>
      </c>
      <c r="BZ1503" s="108">
        <f t="shared" si="454"/>
        <v>0</v>
      </c>
      <c r="CB1503" s="12"/>
      <c r="CC1503" s="12"/>
      <c r="CG1503" s="1" t="str">
        <f t="shared" si="455"/>
        <v>Below 80</v>
      </c>
      <c r="CH1503" s="1" t="str">
        <f>IFERROR(_xlfn.XLOOKUP(CG1503,Scenario!M:M,Scenario!N:N),"")</f>
        <v/>
      </c>
      <c r="CI1503" s="1" t="str">
        <f t="shared" si="456"/>
        <v>No</v>
      </c>
      <c r="CJ1503" s="75">
        <v>-10</v>
      </c>
    </row>
    <row r="1504" spans="1:88" hidden="1">
      <c r="A1504" s="2">
        <v>1503</v>
      </c>
      <c r="B1504" s="2">
        <v>2025</v>
      </c>
      <c r="C1504" s="1">
        <v>0</v>
      </c>
      <c r="D1504" s="37" t="str">
        <v>0015g00001c44cLAAQ</v>
      </c>
      <c r="E1504" s="37" t="str">
        <v>Shyam traders</v>
      </c>
      <c r="F1504" s="37" t="str">
        <v>DELHI</v>
      </c>
      <c r="G1504" s="37" t="str">
        <v>EAST</v>
      </c>
      <c r="H1504" s="37" t="str">
        <v>Mayur Vihar</v>
      </c>
      <c r="I1504" s="37" t="str">
        <v>MAHENDRA STEELS</v>
      </c>
      <c r="J1504" s="37" t="str">
        <v>Aashish Goyal</v>
      </c>
      <c r="K1504" s="37">
        <v>0</v>
      </c>
      <c r="L1504" s="37" t="str">
        <v>C12832</v>
      </c>
      <c r="M1504" s="37" t="str">
        <v>North</v>
      </c>
      <c r="N1504" s="2">
        <v>110092</v>
      </c>
      <c r="O1504" s="2" t="str">
        <v>07BVWPS5115C1ZB</v>
      </c>
      <c r="P1504" s="2">
        <v>9999433503</v>
      </c>
      <c r="Q1504" s="2" t="str">
        <v>Nov'25</v>
      </c>
      <c r="R1504" s="2">
        <v>2026</v>
      </c>
      <c r="S1504" s="1">
        <v>0</v>
      </c>
      <c r="T1504" s="2">
        <v>100</v>
      </c>
      <c r="U1504" s="1">
        <v>0</v>
      </c>
      <c r="V1504" s="1" t="str">
        <v>Challenger</v>
      </c>
      <c r="W1504" s="72">
        <v>0</v>
      </c>
      <c r="X1504" s="72">
        <v>0</v>
      </c>
      <c r="Y1504" s="72">
        <v>0</v>
      </c>
      <c r="Z1504" s="72">
        <v>0</v>
      </c>
      <c r="AA1504" s="72">
        <v>0</v>
      </c>
      <c r="AB1504" s="72">
        <v>0</v>
      </c>
      <c r="AC1504" s="72">
        <v>0</v>
      </c>
      <c r="AD1504" s="72">
        <v>0</v>
      </c>
      <c r="AE1504" s="72">
        <v>0</v>
      </c>
      <c r="AF1504" s="72">
        <v>0</v>
      </c>
      <c r="AG1504" s="72">
        <v>0</v>
      </c>
      <c r="AH1504" s="72">
        <v>0</v>
      </c>
      <c r="AI1504" s="72">
        <v>0</v>
      </c>
      <c r="AJ1504" s="72">
        <v>0</v>
      </c>
      <c r="AK1504" s="72">
        <v>0</v>
      </c>
      <c r="AL1504" s="72">
        <v>0</v>
      </c>
      <c r="AM1504" s="72">
        <v>0</v>
      </c>
      <c r="AN1504" s="72">
        <v>0</v>
      </c>
      <c r="AO1504" s="72">
        <v>0</v>
      </c>
      <c r="AP1504" s="72">
        <v>0</v>
      </c>
      <c r="AQ1504" s="13">
        <v>0</v>
      </c>
      <c r="AR1504" s="13">
        <v>0</v>
      </c>
      <c r="AS1504" s="13">
        <v>3</v>
      </c>
      <c r="AT1504" s="13">
        <v>0</v>
      </c>
      <c r="AU1504" s="13">
        <v>0</v>
      </c>
      <c r="AV1504" s="13">
        <v>0</v>
      </c>
      <c r="AW1504" s="16">
        <f t="shared" si="425"/>
        <v>3</v>
      </c>
      <c r="AX1504" s="16">
        <v>0</v>
      </c>
      <c r="AY1504" s="10">
        <f t="shared" si="441"/>
        <v>3</v>
      </c>
      <c r="BB1504" s="10">
        <f t="shared" si="442"/>
        <v>-3</v>
      </c>
      <c r="BC1504" s="10">
        <f t="shared" si="443"/>
        <v>-0.75</v>
      </c>
      <c r="BD1504" s="10">
        <f t="shared" si="444"/>
        <v>3</v>
      </c>
      <c r="BE1504" s="10">
        <f t="shared" si="445"/>
        <v>-3</v>
      </c>
      <c r="BF1504" s="2" t="s">
        <v>119</v>
      </c>
      <c r="BG1504" s="10">
        <f t="shared" si="446"/>
        <v>0.375</v>
      </c>
      <c r="BH1504" s="36" t="s">
        <v>118</v>
      </c>
      <c r="BI1504" s="39" t="str">
        <f t="shared" si="447"/>
        <v/>
      </c>
      <c r="BJ1504" s="39" t="str">
        <f t="shared" si="448"/>
        <v/>
      </c>
      <c r="BO1504" s="9">
        <f t="shared" si="449"/>
        <v>3</v>
      </c>
      <c r="BP1504" s="39" t="str">
        <f t="shared" si="450"/>
        <v/>
      </c>
      <c r="BQ1504" s="147"/>
      <c r="BR1504" s="9">
        <f t="shared" si="451"/>
        <v>0</v>
      </c>
      <c r="BS1504" s="9">
        <f t="shared" si="452"/>
        <v>0</v>
      </c>
      <c r="BT1504" s="9">
        <f t="shared" si="453"/>
        <v>0</v>
      </c>
      <c r="BU1504" s="9" t="str">
        <f>IFERROR(_xlfn.XLOOKUP(D1504,Sheet1!B:B,Sheet1!L:L),"")</f>
        <v/>
      </c>
      <c r="BV1504" s="9" t="e">
        <f>_xlfn.XLOOKUP(BU1504,Sheet1!S:S,Sheet1!T:T)</f>
        <v>#N/A</v>
      </c>
      <c r="BW1504" s="9" t="e">
        <f>_xlfn.XLOOKUP(D1504,Sheet1!B:B,Sheet1!M:M)</f>
        <v>#N/A</v>
      </c>
      <c r="BZ1504" s="108">
        <f t="shared" si="454"/>
        <v>0</v>
      </c>
      <c r="CB1504" s="12"/>
      <c r="CC1504" s="12"/>
      <c r="CG1504" s="1" t="str">
        <f t="shared" si="455"/>
        <v>Below 80</v>
      </c>
      <c r="CH1504" s="1" t="str">
        <f>IFERROR(_xlfn.XLOOKUP(CG1504,Scenario!M:M,Scenario!N:N),"")</f>
        <v/>
      </c>
      <c r="CI1504" s="1" t="str">
        <f t="shared" si="456"/>
        <v>No</v>
      </c>
      <c r="CJ1504" s="75">
        <v>-10</v>
      </c>
    </row>
    <row r="1505" spans="1:88" hidden="1">
      <c r="A1505" s="2">
        <v>1504</v>
      </c>
      <c r="B1505" s="2">
        <v>2025</v>
      </c>
      <c r="C1505" s="1">
        <v>0</v>
      </c>
      <c r="D1505" s="37" t="str">
        <v>001fw00000BFLXGAA5</v>
      </c>
      <c r="E1505" s="37" t="str">
        <v>SHREE SHYAM BALAJI STEEL</v>
      </c>
      <c r="F1505" s="37" t="str">
        <v>DELHI</v>
      </c>
      <c r="G1505" s="37" t="str">
        <v>SOUTH WEST</v>
      </c>
      <c r="H1505" s="37">
        <v>0</v>
      </c>
      <c r="I1505" s="37" t="str">
        <v>MAHENDRA STEELS</v>
      </c>
      <c r="J1505" s="37" t="str">
        <v>Aman kumar</v>
      </c>
      <c r="K1505" s="37">
        <v>0</v>
      </c>
      <c r="L1505" s="37" t="str">
        <v>C12832</v>
      </c>
      <c r="M1505" s="37" t="str">
        <v>North</v>
      </c>
      <c r="N1505" s="2">
        <v>110045</v>
      </c>
      <c r="O1505" s="2" t="str">
        <v>07AXRPS1910K2Z0</v>
      </c>
      <c r="P1505" s="2">
        <v>9625524699</v>
      </c>
      <c r="Q1505" s="2" t="str">
        <v>Nov'25</v>
      </c>
      <c r="R1505" s="2">
        <v>2026</v>
      </c>
      <c r="S1505" s="1">
        <v>0</v>
      </c>
      <c r="T1505" s="2">
        <v>100</v>
      </c>
      <c r="U1505" s="1">
        <v>5.33E-2</v>
      </c>
      <c r="V1505" s="1" t="str">
        <v>Challenger</v>
      </c>
      <c r="W1505" s="72">
        <v>0</v>
      </c>
      <c r="X1505" s="72">
        <v>0</v>
      </c>
      <c r="Y1505" s="72">
        <v>0</v>
      </c>
      <c r="Z1505" s="72">
        <v>0</v>
      </c>
      <c r="AA1505" s="72">
        <v>0</v>
      </c>
      <c r="AB1505" s="72">
        <v>0</v>
      </c>
      <c r="AC1505" s="72">
        <v>0</v>
      </c>
      <c r="AD1505" s="72">
        <v>0</v>
      </c>
      <c r="AE1505" s="72">
        <v>0</v>
      </c>
      <c r="AF1505" s="72">
        <v>0</v>
      </c>
      <c r="AG1505" s="72">
        <v>0</v>
      </c>
      <c r="AH1505" s="72">
        <v>0</v>
      </c>
      <c r="AI1505" s="72">
        <v>0</v>
      </c>
      <c r="AJ1505" s="72">
        <v>0</v>
      </c>
      <c r="AK1505" s="72">
        <v>0</v>
      </c>
      <c r="AL1505" s="72">
        <v>0</v>
      </c>
      <c r="AM1505" s="72">
        <v>0</v>
      </c>
      <c r="AN1505" s="72">
        <v>0</v>
      </c>
      <c r="AO1505" s="72">
        <v>0</v>
      </c>
      <c r="AP1505" s="72">
        <v>0</v>
      </c>
      <c r="AQ1505" s="13">
        <v>0</v>
      </c>
      <c r="AR1505" s="13">
        <v>0</v>
      </c>
      <c r="AS1505" s="13">
        <v>11</v>
      </c>
      <c r="AT1505" s="13">
        <v>11.99</v>
      </c>
      <c r="AU1505" s="13">
        <v>4</v>
      </c>
      <c r="AV1505" s="13">
        <v>0</v>
      </c>
      <c r="AW1505" s="16">
        <f t="shared" si="425"/>
        <v>26.990000000000002</v>
      </c>
      <c r="AX1505" s="16">
        <v>0</v>
      </c>
      <c r="AY1505" s="10">
        <f t="shared" si="441"/>
        <v>26.990000000000002</v>
      </c>
      <c r="BB1505" s="10">
        <f t="shared" si="442"/>
        <v>-26.990000000000002</v>
      </c>
      <c r="BC1505" s="10">
        <f t="shared" si="443"/>
        <v>-6.7475000000000005</v>
      </c>
      <c r="BD1505" s="10">
        <f t="shared" si="444"/>
        <v>26.990000000000002</v>
      </c>
      <c r="BE1505" s="10">
        <f t="shared" si="445"/>
        <v>-26.990000000000002</v>
      </c>
      <c r="BF1505" s="2" t="s">
        <v>119</v>
      </c>
      <c r="BG1505" s="10">
        <f t="shared" si="446"/>
        <v>1.375</v>
      </c>
      <c r="BH1505" s="36" t="s">
        <v>118</v>
      </c>
      <c r="BI1505" s="39" t="str">
        <f t="shared" si="447"/>
        <v/>
      </c>
      <c r="BJ1505" s="39" t="str">
        <f t="shared" si="448"/>
        <v/>
      </c>
      <c r="BO1505" s="9">
        <f t="shared" si="449"/>
        <v>11</v>
      </c>
      <c r="BP1505" s="39" t="str">
        <f t="shared" si="450"/>
        <v/>
      </c>
      <c r="BQ1505" s="147"/>
      <c r="BR1505" s="9">
        <f t="shared" si="451"/>
        <v>0</v>
      </c>
      <c r="BS1505" s="9">
        <f t="shared" si="452"/>
        <v>0</v>
      </c>
      <c r="BT1505" s="9">
        <f t="shared" si="453"/>
        <v>0</v>
      </c>
      <c r="BU1505" s="9" t="str">
        <f>IFERROR(_xlfn.XLOOKUP(D1505,Sheet1!B:B,Sheet1!L:L),"")</f>
        <v/>
      </c>
      <c r="BV1505" s="9" t="e">
        <f>_xlfn.XLOOKUP(BU1505,Sheet1!S:S,Sheet1!T:T)</f>
        <v>#N/A</v>
      </c>
      <c r="BW1505" s="9" t="e">
        <f>_xlfn.XLOOKUP(D1505,Sheet1!B:B,Sheet1!M:M)</f>
        <v>#N/A</v>
      </c>
      <c r="BZ1505" s="108">
        <f t="shared" si="454"/>
        <v>0</v>
      </c>
      <c r="CB1505" s="12"/>
      <c r="CC1505" s="12"/>
      <c r="CG1505" s="1" t="str">
        <f t="shared" si="455"/>
        <v>Below 80</v>
      </c>
      <c r="CH1505" s="1" t="str">
        <f>IFERROR(_xlfn.XLOOKUP(CG1505,Scenario!M:M,Scenario!N:N),"")</f>
        <v/>
      </c>
      <c r="CI1505" s="1" t="str">
        <f t="shared" si="456"/>
        <v>No</v>
      </c>
      <c r="CJ1505" s="75">
        <v>-3</v>
      </c>
    </row>
    <row r="1506" spans="1:88" hidden="1">
      <c r="A1506" s="2">
        <v>1505</v>
      </c>
      <c r="B1506" s="2">
        <v>2025</v>
      </c>
      <c r="C1506" s="1">
        <v>0</v>
      </c>
      <c r="D1506" s="37" t="str">
        <v>001fw00000CF0YlAAL</v>
      </c>
      <c r="E1506" s="37" t="str">
        <v>AGRAWAL IRON STORE</v>
      </c>
      <c r="F1506" s="37" t="str">
        <v>MADHYA PRADESH</v>
      </c>
      <c r="G1506" s="37" t="str">
        <v>GWALIOR</v>
      </c>
      <c r="H1506" s="37">
        <v>0</v>
      </c>
      <c r="I1506" s="37" t="str">
        <v>SHALIKA ENTERPRISES PRIVATE LIMITED</v>
      </c>
      <c r="J1506" s="37" t="str">
        <v>Sudhir Garg</v>
      </c>
      <c r="K1506" s="37">
        <v>0</v>
      </c>
      <c r="L1506" s="37" t="str">
        <v>001fw000003s8lGAAQ</v>
      </c>
      <c r="M1506" s="37" t="str">
        <v>North</v>
      </c>
      <c r="N1506" s="2">
        <v>474006</v>
      </c>
      <c r="O1506" s="2" t="str">
        <v>23AFZPA2354R1ZW</v>
      </c>
      <c r="P1506" s="2">
        <v>9424547919</v>
      </c>
      <c r="Q1506" s="2" t="str">
        <v>Nov'25</v>
      </c>
      <c r="R1506" s="2">
        <v>2026</v>
      </c>
      <c r="S1506" s="1">
        <v>0</v>
      </c>
      <c r="T1506" s="2">
        <v>50</v>
      </c>
      <c r="U1506" s="1">
        <v>0.3080666666666666</v>
      </c>
      <c r="V1506" s="1" t="str">
        <v>Friendly</v>
      </c>
      <c r="W1506" s="72">
        <v>0</v>
      </c>
      <c r="X1506" s="72">
        <v>0</v>
      </c>
      <c r="Y1506" s="72">
        <v>0</v>
      </c>
      <c r="Z1506" s="72">
        <v>0</v>
      </c>
      <c r="AA1506" s="72">
        <v>0</v>
      </c>
      <c r="AB1506" s="72">
        <v>0</v>
      </c>
      <c r="AC1506" s="72">
        <v>0</v>
      </c>
      <c r="AD1506" s="72">
        <v>0</v>
      </c>
      <c r="AE1506" s="72">
        <v>0</v>
      </c>
      <c r="AF1506" s="72">
        <v>0</v>
      </c>
      <c r="AG1506" s="72">
        <v>0</v>
      </c>
      <c r="AH1506" s="72">
        <v>0</v>
      </c>
      <c r="AI1506" s="72">
        <v>0</v>
      </c>
      <c r="AJ1506" s="72">
        <v>0</v>
      </c>
      <c r="AK1506" s="72">
        <v>0</v>
      </c>
      <c r="AL1506" s="72">
        <v>0</v>
      </c>
      <c r="AM1506" s="72">
        <v>0</v>
      </c>
      <c r="AN1506" s="72">
        <v>0</v>
      </c>
      <c r="AO1506" s="72">
        <v>0</v>
      </c>
      <c r="AP1506" s="72">
        <v>0</v>
      </c>
      <c r="AQ1506" s="13">
        <v>0</v>
      </c>
      <c r="AR1506" s="13">
        <v>0</v>
      </c>
      <c r="AS1506" s="13">
        <v>9.25</v>
      </c>
      <c r="AT1506" s="13">
        <v>22.16</v>
      </c>
      <c r="AU1506" s="13">
        <v>12</v>
      </c>
      <c r="AV1506" s="13">
        <v>12.05</v>
      </c>
      <c r="AW1506" s="16">
        <f t="shared" si="425"/>
        <v>43.41</v>
      </c>
      <c r="AX1506" s="16">
        <v>0</v>
      </c>
      <c r="AY1506" s="10">
        <f t="shared" si="441"/>
        <v>43.41</v>
      </c>
      <c r="BB1506" s="10">
        <f t="shared" si="442"/>
        <v>-43.41</v>
      </c>
      <c r="BC1506" s="10">
        <f t="shared" si="443"/>
        <v>-10.852499999999999</v>
      </c>
      <c r="BD1506" s="10">
        <f t="shared" si="444"/>
        <v>43.41</v>
      </c>
      <c r="BE1506" s="10">
        <f t="shared" si="445"/>
        <v>-43.41</v>
      </c>
      <c r="BF1506" s="2" t="s">
        <v>119</v>
      </c>
      <c r="BG1506" s="10">
        <f t="shared" si="446"/>
        <v>1.15625</v>
      </c>
      <c r="BH1506" s="36" t="s">
        <v>118</v>
      </c>
      <c r="BI1506" s="39" t="str">
        <f t="shared" si="447"/>
        <v/>
      </c>
      <c r="BJ1506" s="39" t="str">
        <f t="shared" si="448"/>
        <v/>
      </c>
      <c r="BO1506" s="9">
        <f t="shared" si="449"/>
        <v>9.25</v>
      </c>
      <c r="BP1506" s="39" t="str">
        <f t="shared" si="450"/>
        <v/>
      </c>
      <c r="BQ1506" s="147"/>
      <c r="BR1506" s="9">
        <f t="shared" si="451"/>
        <v>0</v>
      </c>
      <c r="BS1506" s="9">
        <f t="shared" si="452"/>
        <v>0</v>
      </c>
      <c r="BT1506" s="9">
        <f t="shared" si="453"/>
        <v>0</v>
      </c>
      <c r="BU1506" s="9" t="str">
        <f>IFERROR(_xlfn.XLOOKUP(D1506,Sheet1!B:B,Sheet1!L:L),"")</f>
        <v/>
      </c>
      <c r="BV1506" s="9" t="e">
        <f>_xlfn.XLOOKUP(BU1506,Sheet1!S:S,Sheet1!T:T)</f>
        <v>#N/A</v>
      </c>
      <c r="BW1506" s="9" t="e">
        <f>_xlfn.XLOOKUP(D1506,Sheet1!B:B,Sheet1!M:M)</f>
        <v>#N/A</v>
      </c>
      <c r="BZ1506" s="108">
        <f t="shared" si="454"/>
        <v>0</v>
      </c>
      <c r="CB1506" s="12"/>
      <c r="CC1506" s="12"/>
      <c r="CG1506" s="1" t="str">
        <f t="shared" si="455"/>
        <v>Below 80</v>
      </c>
      <c r="CH1506" s="1" t="str">
        <f>IFERROR(_xlfn.XLOOKUP(CG1506,Scenario!M:M,Scenario!N:N),"")</f>
        <v/>
      </c>
      <c r="CI1506" s="1" t="str">
        <f t="shared" si="456"/>
        <v>No</v>
      </c>
      <c r="CJ1506" s="75">
        <v>-11</v>
      </c>
    </row>
    <row r="1507" spans="1:88" hidden="1">
      <c r="A1507" s="2">
        <v>1506</v>
      </c>
      <c r="B1507" s="2">
        <v>2025</v>
      </c>
      <c r="C1507" s="1">
        <v>0</v>
      </c>
      <c r="D1507" s="37" t="str">
        <v>001J1000007nQ7CIAU</v>
      </c>
      <c r="E1507" s="37" t="str">
        <v>M/S  GULZARI LAL KANTHI RAM AND SONS</v>
      </c>
      <c r="F1507" s="37" t="str">
        <v>UTTAR PRADESH</v>
      </c>
      <c r="G1507" s="37" t="str">
        <v>BAREILLY</v>
      </c>
      <c r="H1507" s="37" t="str">
        <v>Gajraula</v>
      </c>
      <c r="I1507" s="37" t="str">
        <v>Khandelwal Associates</v>
      </c>
      <c r="J1507" s="37" t="str">
        <v>SHIV KUMAR</v>
      </c>
      <c r="K1507" s="37">
        <v>0</v>
      </c>
      <c r="L1507" s="37" t="str">
        <v>C12818</v>
      </c>
      <c r="M1507" s="37" t="str">
        <v>North</v>
      </c>
      <c r="N1507" s="2">
        <v>243001</v>
      </c>
      <c r="O1507" s="2" t="str">
        <v>09ACFPG1550J1ZQ</v>
      </c>
      <c r="P1507" s="2">
        <v>9758007452</v>
      </c>
      <c r="Q1507" s="2" t="str">
        <v>Nov'25</v>
      </c>
      <c r="R1507" s="2">
        <v>2026</v>
      </c>
      <c r="S1507" s="1">
        <v>0</v>
      </c>
      <c r="T1507" s="2">
        <v>200</v>
      </c>
      <c r="U1507" s="1">
        <v>0.03</v>
      </c>
      <c r="V1507" s="1" t="str">
        <v>Challenger</v>
      </c>
      <c r="W1507" s="72">
        <v>0</v>
      </c>
      <c r="X1507" s="72">
        <v>0</v>
      </c>
      <c r="Y1507" s="72">
        <v>0</v>
      </c>
      <c r="Z1507" s="72">
        <v>0</v>
      </c>
      <c r="AA1507" s="72">
        <v>0</v>
      </c>
      <c r="AB1507" s="72">
        <v>0</v>
      </c>
      <c r="AC1507" s="72">
        <v>0</v>
      </c>
      <c r="AD1507" s="72">
        <v>0</v>
      </c>
      <c r="AE1507" s="72">
        <v>0</v>
      </c>
      <c r="AF1507" s="72">
        <v>0</v>
      </c>
      <c r="AG1507" s="72">
        <v>0</v>
      </c>
      <c r="AH1507" s="72">
        <v>0</v>
      </c>
      <c r="AI1507" s="72">
        <v>0</v>
      </c>
      <c r="AJ1507" s="72">
        <v>0</v>
      </c>
      <c r="AK1507" s="72">
        <v>0</v>
      </c>
      <c r="AL1507" s="72">
        <v>0</v>
      </c>
      <c r="AM1507" s="72">
        <v>0</v>
      </c>
      <c r="AN1507" s="72">
        <v>0</v>
      </c>
      <c r="AO1507" s="72">
        <v>0</v>
      </c>
      <c r="AP1507" s="72">
        <v>0</v>
      </c>
      <c r="AQ1507" s="13">
        <v>0</v>
      </c>
      <c r="AR1507" s="13">
        <v>0</v>
      </c>
      <c r="AS1507" s="13">
        <v>12</v>
      </c>
      <c r="AT1507" s="13">
        <v>8</v>
      </c>
      <c r="AU1507" s="13">
        <v>10</v>
      </c>
      <c r="AV1507" s="13">
        <v>0</v>
      </c>
      <c r="AW1507" s="16">
        <f t="shared" si="425"/>
        <v>30</v>
      </c>
      <c r="AX1507" s="16">
        <v>0</v>
      </c>
      <c r="AY1507" s="10">
        <f t="shared" si="441"/>
        <v>30</v>
      </c>
      <c r="BB1507" s="10">
        <f t="shared" si="442"/>
        <v>-30</v>
      </c>
      <c r="BC1507" s="10">
        <f t="shared" si="443"/>
        <v>-7.5</v>
      </c>
      <c r="BD1507" s="10">
        <f t="shared" si="444"/>
        <v>30</v>
      </c>
      <c r="BE1507" s="10">
        <f t="shared" si="445"/>
        <v>-30</v>
      </c>
      <c r="BF1507" s="2" t="s">
        <v>119</v>
      </c>
      <c r="BG1507" s="10">
        <f t="shared" si="446"/>
        <v>1.5</v>
      </c>
      <c r="BH1507" s="36" t="s">
        <v>118</v>
      </c>
      <c r="BI1507" s="39" t="str">
        <f t="shared" si="447"/>
        <v/>
      </c>
      <c r="BJ1507" s="39" t="str">
        <f t="shared" si="448"/>
        <v/>
      </c>
      <c r="BO1507" s="9">
        <f t="shared" si="449"/>
        <v>12</v>
      </c>
      <c r="BP1507" s="39" t="str">
        <f t="shared" si="450"/>
        <v/>
      </c>
      <c r="BQ1507" s="147"/>
      <c r="BR1507" s="9">
        <f t="shared" si="451"/>
        <v>0</v>
      </c>
      <c r="BS1507" s="9">
        <f t="shared" si="452"/>
        <v>0</v>
      </c>
      <c r="BT1507" s="9">
        <f t="shared" si="453"/>
        <v>0</v>
      </c>
      <c r="BU1507" s="9" t="str">
        <f>IFERROR(_xlfn.XLOOKUP(D1507,Sheet1!B:B,Sheet1!L:L),"")</f>
        <v/>
      </c>
      <c r="BV1507" s="9" t="e">
        <f>_xlfn.XLOOKUP(BU1507,Sheet1!S:S,Sheet1!T:T)</f>
        <v>#N/A</v>
      </c>
      <c r="BW1507" s="9" t="e">
        <f>_xlfn.XLOOKUP(D1507,Sheet1!B:B,Sheet1!M:M)</f>
        <v>#N/A</v>
      </c>
      <c r="BZ1507" s="108">
        <f t="shared" si="454"/>
        <v>0</v>
      </c>
      <c r="CB1507" s="12"/>
      <c r="CC1507" s="12"/>
      <c r="CG1507" s="1" t="str">
        <f t="shared" si="455"/>
        <v>Below 80</v>
      </c>
      <c r="CH1507" s="1" t="str">
        <f>IFERROR(_xlfn.XLOOKUP(CG1507,Scenario!M:M,Scenario!N:N),"")</f>
        <v/>
      </c>
      <c r="CI1507" s="1" t="str">
        <f t="shared" si="456"/>
        <v>No</v>
      </c>
      <c r="CJ1507" s="75">
        <v>-9.25</v>
      </c>
    </row>
    <row r="1508" spans="1:88" hidden="1">
      <c r="A1508" s="2">
        <v>1507</v>
      </c>
      <c r="B1508" s="2">
        <v>2025</v>
      </c>
      <c r="C1508" s="1">
        <v>0</v>
      </c>
      <c r="D1508" s="37" t="str">
        <v>001J100000VnSRDIA3</v>
      </c>
      <c r="E1508" s="37" t="str">
        <v>SHREE R K TRADERS</v>
      </c>
      <c r="F1508" s="37" t="str">
        <v>WEST BENGAL</v>
      </c>
      <c r="G1508" s="37" t="str">
        <v>JALPAIGURI</v>
      </c>
      <c r="H1508" s="37">
        <v>0</v>
      </c>
      <c r="I1508" s="37" t="str">
        <v>SILIGURI BUILDERS STORES</v>
      </c>
      <c r="J1508" s="37" t="str">
        <v>Abu Hossain</v>
      </c>
      <c r="K1508" s="37">
        <v>0</v>
      </c>
      <c r="L1508" s="37" t="str">
        <v>001J100000VngoPIAR</v>
      </c>
      <c r="M1508" s="37" t="str">
        <v>East</v>
      </c>
      <c r="N1508" s="2">
        <v>735135</v>
      </c>
      <c r="O1508" s="2" t="str">
        <v>19AKRPN5880C1ZN</v>
      </c>
      <c r="P1508" s="2">
        <v>9800358552</v>
      </c>
      <c r="Q1508" s="2" t="str">
        <v>Nov'25</v>
      </c>
      <c r="R1508" s="2">
        <v>2026</v>
      </c>
      <c r="S1508" s="1">
        <v>0</v>
      </c>
      <c r="T1508" s="2">
        <v>40</v>
      </c>
      <c r="U1508" s="1">
        <v>0.10041666666666667</v>
      </c>
      <c r="V1508" s="1" t="str">
        <v>Friendly</v>
      </c>
      <c r="W1508" s="72">
        <v>0</v>
      </c>
      <c r="X1508" s="72">
        <v>0</v>
      </c>
      <c r="Y1508" s="72">
        <v>0</v>
      </c>
      <c r="Z1508" s="72">
        <v>0</v>
      </c>
      <c r="AA1508" s="72">
        <v>0</v>
      </c>
      <c r="AB1508" s="72">
        <v>0</v>
      </c>
      <c r="AC1508" s="72">
        <v>0</v>
      </c>
      <c r="AD1508" s="72">
        <v>0</v>
      </c>
      <c r="AE1508" s="72">
        <v>0</v>
      </c>
      <c r="AF1508" s="72">
        <v>0</v>
      </c>
      <c r="AG1508" s="72">
        <v>0</v>
      </c>
      <c r="AH1508" s="72">
        <v>0</v>
      </c>
      <c r="AI1508" s="72">
        <v>0</v>
      </c>
      <c r="AJ1508" s="72">
        <v>0</v>
      </c>
      <c r="AK1508" s="72">
        <v>0</v>
      </c>
      <c r="AL1508" s="72">
        <v>0</v>
      </c>
      <c r="AM1508" s="72">
        <v>0</v>
      </c>
      <c r="AN1508" s="72">
        <v>0</v>
      </c>
      <c r="AO1508" s="72">
        <v>0</v>
      </c>
      <c r="AP1508" s="72">
        <v>0</v>
      </c>
      <c r="AQ1508" s="13">
        <v>0</v>
      </c>
      <c r="AR1508" s="13">
        <v>0</v>
      </c>
      <c r="AS1508" s="13">
        <v>2.52</v>
      </c>
      <c r="AT1508" s="13">
        <v>7.05</v>
      </c>
      <c r="AU1508" s="13">
        <v>2</v>
      </c>
      <c r="AV1508" s="13">
        <v>3</v>
      </c>
      <c r="AW1508" s="16">
        <f t="shared" si="425"/>
        <v>11.57</v>
      </c>
      <c r="AX1508" s="16">
        <v>0</v>
      </c>
      <c r="AY1508" s="10">
        <f t="shared" si="441"/>
        <v>11.57</v>
      </c>
      <c r="BB1508" s="10">
        <f t="shared" si="442"/>
        <v>-11.57</v>
      </c>
      <c r="BC1508" s="10">
        <f t="shared" si="443"/>
        <v>-2.8925000000000001</v>
      </c>
      <c r="BD1508" s="10">
        <f t="shared" si="444"/>
        <v>11.57</v>
      </c>
      <c r="BE1508" s="10">
        <f t="shared" si="445"/>
        <v>-11.57</v>
      </c>
      <c r="BF1508" s="2" t="s">
        <v>119</v>
      </c>
      <c r="BG1508" s="10">
        <f t="shared" si="446"/>
        <v>0.315</v>
      </c>
      <c r="BH1508" s="36" t="s">
        <v>118</v>
      </c>
      <c r="BI1508" s="39" t="str">
        <f t="shared" si="447"/>
        <v/>
      </c>
      <c r="BJ1508" s="39" t="str">
        <f t="shared" si="448"/>
        <v/>
      </c>
      <c r="BO1508" s="9">
        <f t="shared" si="449"/>
        <v>2.52</v>
      </c>
      <c r="BP1508" s="39" t="str">
        <f t="shared" si="450"/>
        <v/>
      </c>
      <c r="BQ1508" s="147"/>
      <c r="BR1508" s="9">
        <f t="shared" si="451"/>
        <v>0</v>
      </c>
      <c r="BS1508" s="9">
        <f t="shared" si="452"/>
        <v>0</v>
      </c>
      <c r="BT1508" s="9">
        <f t="shared" si="453"/>
        <v>0</v>
      </c>
      <c r="BU1508" s="9" t="str">
        <f>IFERROR(_xlfn.XLOOKUP(D1508,Sheet1!B:B,Sheet1!L:L),"")</f>
        <v/>
      </c>
      <c r="BV1508" s="9" t="e">
        <f>_xlfn.XLOOKUP(BU1508,Sheet1!S:S,Sheet1!T:T)</f>
        <v>#N/A</v>
      </c>
      <c r="BW1508" s="9" t="e">
        <f>_xlfn.XLOOKUP(D1508,Sheet1!B:B,Sheet1!M:M)</f>
        <v>#N/A</v>
      </c>
      <c r="BZ1508" s="108">
        <f t="shared" si="454"/>
        <v>0</v>
      </c>
      <c r="CB1508" s="12"/>
      <c r="CC1508" s="12"/>
      <c r="CG1508" s="1" t="str">
        <f t="shared" si="455"/>
        <v>Below 80</v>
      </c>
      <c r="CH1508" s="1" t="str">
        <f>IFERROR(_xlfn.XLOOKUP(CG1508,Scenario!M:M,Scenario!N:N),"")</f>
        <v/>
      </c>
      <c r="CI1508" s="1" t="str">
        <f t="shared" si="456"/>
        <v>No</v>
      </c>
      <c r="CJ1508" s="75">
        <v>-12</v>
      </c>
    </row>
    <row r="1509" spans="1:88" hidden="1">
      <c r="A1509" s="2">
        <v>1508</v>
      </c>
      <c r="B1509" s="2">
        <v>2025</v>
      </c>
      <c r="C1509" s="1">
        <v>0</v>
      </c>
      <c r="D1509" s="37" t="str">
        <v>0015g00001UBHnfAAH</v>
      </c>
      <c r="E1509" s="37" t="str">
        <v>Mahi Sales/Steel Centre</v>
      </c>
      <c r="F1509" s="37" t="str">
        <v>MADHYA PRADESH</v>
      </c>
      <c r="G1509" s="37" t="str">
        <v>BHOPAL</v>
      </c>
      <c r="H1509" s="37" t="str">
        <v>Huzur</v>
      </c>
      <c r="I1509" s="37" t="str">
        <v>Global Steel</v>
      </c>
      <c r="J1509" s="37" t="str">
        <v>Rubean Luther</v>
      </c>
      <c r="K1509" s="37">
        <v>0</v>
      </c>
      <c r="L1509" s="37" t="str">
        <v>C13471</v>
      </c>
      <c r="M1509" s="37" t="str">
        <v>Central</v>
      </c>
      <c r="N1509" s="2">
        <v>462001</v>
      </c>
      <c r="O1509" s="2" t="str">
        <v>23DFUPB0941B1ZX</v>
      </c>
      <c r="P1509" s="2">
        <v>9329008886</v>
      </c>
      <c r="Q1509" s="2" t="str">
        <v>Nov'25</v>
      </c>
      <c r="R1509" s="2">
        <v>2026</v>
      </c>
      <c r="S1509" s="1">
        <v>0</v>
      </c>
      <c r="T1509" s="2">
        <v>150</v>
      </c>
      <c r="U1509" s="1">
        <v>4.0000000000000001E-3</v>
      </c>
      <c r="V1509" s="1" t="str">
        <v>Challenger</v>
      </c>
      <c r="W1509" s="72">
        <v>0</v>
      </c>
      <c r="X1509" s="72">
        <v>0</v>
      </c>
      <c r="Y1509" s="72">
        <v>0</v>
      </c>
      <c r="Z1509" s="72">
        <v>0</v>
      </c>
      <c r="AA1509" s="72">
        <v>0</v>
      </c>
      <c r="AB1509" s="72">
        <v>0</v>
      </c>
      <c r="AC1509" s="72">
        <v>0</v>
      </c>
      <c r="AD1509" s="72">
        <v>0</v>
      </c>
      <c r="AE1509" s="72">
        <v>0</v>
      </c>
      <c r="AF1509" s="72">
        <v>0</v>
      </c>
      <c r="AG1509" s="72">
        <v>0</v>
      </c>
      <c r="AH1509" s="72">
        <v>0</v>
      </c>
      <c r="AI1509" s="72">
        <v>0</v>
      </c>
      <c r="AJ1509" s="72">
        <v>0</v>
      </c>
      <c r="AK1509" s="72">
        <v>0</v>
      </c>
      <c r="AL1509" s="72">
        <v>0</v>
      </c>
      <c r="AM1509" s="72">
        <v>0</v>
      </c>
      <c r="AN1509" s="72">
        <v>0</v>
      </c>
      <c r="AO1509" s="72">
        <v>0</v>
      </c>
      <c r="AP1509" s="72">
        <v>0</v>
      </c>
      <c r="AQ1509" s="13">
        <v>0</v>
      </c>
      <c r="AR1509" s="13">
        <v>0</v>
      </c>
      <c r="AS1509" s="13">
        <v>7</v>
      </c>
      <c r="AT1509" s="13">
        <v>0</v>
      </c>
      <c r="AU1509" s="13">
        <v>0</v>
      </c>
      <c r="AV1509" s="13">
        <v>1.8</v>
      </c>
      <c r="AW1509" s="16">
        <f t="shared" si="425"/>
        <v>7</v>
      </c>
      <c r="AX1509" s="16">
        <v>0</v>
      </c>
      <c r="AY1509" s="10">
        <f t="shared" si="441"/>
        <v>7</v>
      </c>
      <c r="BB1509" s="10">
        <f t="shared" si="442"/>
        <v>-7</v>
      </c>
      <c r="BC1509" s="10">
        <f t="shared" si="443"/>
        <v>-1.75</v>
      </c>
      <c r="BD1509" s="10">
        <f t="shared" si="444"/>
        <v>7</v>
      </c>
      <c r="BE1509" s="10">
        <f t="shared" si="445"/>
        <v>-7</v>
      </c>
      <c r="BF1509" s="2" t="s">
        <v>119</v>
      </c>
      <c r="BG1509" s="10">
        <f t="shared" si="446"/>
        <v>0.875</v>
      </c>
      <c r="BH1509" s="36" t="s">
        <v>118</v>
      </c>
      <c r="BI1509" s="39" t="str">
        <f t="shared" si="447"/>
        <v/>
      </c>
      <c r="BJ1509" s="39" t="str">
        <f t="shared" si="448"/>
        <v/>
      </c>
      <c r="BO1509" s="9">
        <f t="shared" si="449"/>
        <v>7</v>
      </c>
      <c r="BP1509" s="39" t="str">
        <f t="shared" si="450"/>
        <v/>
      </c>
      <c r="BQ1509" s="147"/>
      <c r="BR1509" s="9">
        <f t="shared" si="451"/>
        <v>0</v>
      </c>
      <c r="BS1509" s="9">
        <f t="shared" si="452"/>
        <v>0</v>
      </c>
      <c r="BT1509" s="9">
        <f t="shared" si="453"/>
        <v>0</v>
      </c>
      <c r="BU1509" s="9" t="str">
        <f>IFERROR(_xlfn.XLOOKUP(D1509,Sheet1!B:B,Sheet1!L:L),"")</f>
        <v/>
      </c>
      <c r="BV1509" s="9" t="e">
        <f>_xlfn.XLOOKUP(BU1509,Sheet1!S:S,Sheet1!T:T)</f>
        <v>#N/A</v>
      </c>
      <c r="BW1509" s="9" t="e">
        <f>_xlfn.XLOOKUP(D1509,Sheet1!B:B,Sheet1!M:M)</f>
        <v>#N/A</v>
      </c>
      <c r="BZ1509" s="108">
        <f t="shared" si="454"/>
        <v>0</v>
      </c>
      <c r="CB1509" s="12"/>
      <c r="CC1509" s="12"/>
      <c r="CG1509" s="1" t="str">
        <f t="shared" si="455"/>
        <v>Below 80</v>
      </c>
      <c r="CH1509" s="1" t="str">
        <f>IFERROR(_xlfn.XLOOKUP(CG1509,Scenario!M:M,Scenario!N:N),"")</f>
        <v/>
      </c>
      <c r="CI1509" s="1" t="str">
        <f t="shared" si="456"/>
        <v>No</v>
      </c>
      <c r="CJ1509" s="75">
        <v>-2.52</v>
      </c>
    </row>
    <row r="1510" spans="1:88" hidden="1">
      <c r="A1510" s="2">
        <v>1509</v>
      </c>
      <c r="B1510" s="2">
        <v>2025</v>
      </c>
      <c r="C1510" s="1">
        <v>0</v>
      </c>
      <c r="D1510" s="37" t="str">
        <v>001J100000TrNgzIAF</v>
      </c>
      <c r="E1510" s="37" t="str">
        <v>RAI TRADERS</v>
      </c>
      <c r="F1510" s="37" t="str">
        <v>MADHYA PRADESH</v>
      </c>
      <c r="G1510" s="37" t="str">
        <v>BHOPAL</v>
      </c>
      <c r="H1510" s="37" t="str">
        <v>Bhopal</v>
      </c>
      <c r="I1510" s="37" t="str">
        <v>Global Steel</v>
      </c>
      <c r="J1510" s="37" t="str">
        <v>Rubean Luther</v>
      </c>
      <c r="K1510" s="37">
        <v>0</v>
      </c>
      <c r="L1510" s="37" t="str">
        <v>C13471</v>
      </c>
      <c r="M1510" s="37" t="str">
        <v>Central</v>
      </c>
      <c r="N1510" s="2">
        <v>462026</v>
      </c>
      <c r="O1510" s="2" t="str">
        <v>23CBSPA9171M1Z6</v>
      </c>
      <c r="P1510" s="2">
        <v>9111028059</v>
      </c>
      <c r="Q1510" s="2" t="str">
        <v>Nov'25</v>
      </c>
      <c r="R1510" s="2">
        <v>2026</v>
      </c>
      <c r="S1510" s="1">
        <v>0</v>
      </c>
      <c r="T1510" s="2">
        <v>40</v>
      </c>
      <c r="U1510" s="1">
        <v>4.583333333333333E-2</v>
      </c>
      <c r="V1510" s="1" t="str">
        <v>Minor</v>
      </c>
      <c r="W1510" s="72">
        <v>0</v>
      </c>
      <c r="X1510" s="72">
        <v>0</v>
      </c>
      <c r="Y1510" s="72">
        <v>0</v>
      </c>
      <c r="Z1510" s="72">
        <v>0</v>
      </c>
      <c r="AA1510" s="72">
        <v>0</v>
      </c>
      <c r="AB1510" s="72">
        <v>0</v>
      </c>
      <c r="AC1510" s="72">
        <v>0</v>
      </c>
      <c r="AD1510" s="72">
        <v>0</v>
      </c>
      <c r="AE1510" s="72">
        <v>0</v>
      </c>
      <c r="AF1510" s="72">
        <v>0</v>
      </c>
      <c r="AG1510" s="72">
        <v>0</v>
      </c>
      <c r="AH1510" s="72">
        <v>0</v>
      </c>
      <c r="AI1510" s="72">
        <v>0</v>
      </c>
      <c r="AJ1510" s="72">
        <v>0</v>
      </c>
      <c r="AK1510" s="72">
        <v>0</v>
      </c>
      <c r="AL1510" s="72">
        <v>0</v>
      </c>
      <c r="AM1510" s="72">
        <v>0</v>
      </c>
      <c r="AN1510" s="72">
        <v>0</v>
      </c>
      <c r="AO1510" s="72">
        <v>0</v>
      </c>
      <c r="AP1510" s="72">
        <v>0</v>
      </c>
      <c r="AQ1510" s="13">
        <v>0</v>
      </c>
      <c r="AR1510" s="13">
        <v>0</v>
      </c>
      <c r="AS1510" s="13">
        <v>5</v>
      </c>
      <c r="AT1510" s="13">
        <v>3</v>
      </c>
      <c r="AU1510" s="13">
        <v>1</v>
      </c>
      <c r="AV1510" s="13">
        <v>1.5</v>
      </c>
      <c r="AW1510" s="16">
        <f t="shared" si="425"/>
        <v>9</v>
      </c>
      <c r="AX1510" s="16">
        <v>0</v>
      </c>
      <c r="AY1510" s="10">
        <f t="shared" si="441"/>
        <v>9</v>
      </c>
      <c r="BB1510" s="10">
        <f t="shared" si="442"/>
        <v>-9</v>
      </c>
      <c r="BC1510" s="10">
        <f t="shared" si="443"/>
        <v>-2.25</v>
      </c>
      <c r="BD1510" s="10">
        <f t="shared" si="444"/>
        <v>9</v>
      </c>
      <c r="BE1510" s="10">
        <f t="shared" si="445"/>
        <v>-9</v>
      </c>
      <c r="BF1510" s="2" t="s">
        <v>119</v>
      </c>
      <c r="BG1510" s="10">
        <f t="shared" si="446"/>
        <v>0.625</v>
      </c>
      <c r="BH1510" s="36" t="s">
        <v>118</v>
      </c>
      <c r="BI1510" s="39" t="str">
        <f t="shared" si="447"/>
        <v/>
      </c>
      <c r="BJ1510" s="39" t="str">
        <f t="shared" si="448"/>
        <v/>
      </c>
      <c r="BO1510" s="9">
        <f t="shared" si="449"/>
        <v>5</v>
      </c>
      <c r="BP1510" s="39" t="str">
        <f t="shared" si="450"/>
        <v/>
      </c>
      <c r="BQ1510" s="147"/>
      <c r="BR1510" s="9">
        <f t="shared" si="451"/>
        <v>0</v>
      </c>
      <c r="BS1510" s="9">
        <f t="shared" si="452"/>
        <v>0</v>
      </c>
      <c r="BT1510" s="9">
        <f t="shared" si="453"/>
        <v>0</v>
      </c>
      <c r="BU1510" s="9" t="str">
        <f>IFERROR(_xlfn.XLOOKUP(D1510,Sheet1!B:B,Sheet1!L:L),"")</f>
        <v/>
      </c>
      <c r="BV1510" s="9" t="e">
        <f>_xlfn.XLOOKUP(BU1510,Sheet1!S:S,Sheet1!T:T)</f>
        <v>#N/A</v>
      </c>
      <c r="BW1510" s="9" t="e">
        <f>_xlfn.XLOOKUP(D1510,Sheet1!B:B,Sheet1!M:M)</f>
        <v>#N/A</v>
      </c>
      <c r="BZ1510" s="108">
        <f t="shared" si="454"/>
        <v>0</v>
      </c>
      <c r="CB1510" s="12"/>
      <c r="CC1510" s="12"/>
      <c r="CG1510" s="1" t="str">
        <f t="shared" si="455"/>
        <v>Below 80</v>
      </c>
      <c r="CH1510" s="1" t="str">
        <f>IFERROR(_xlfn.XLOOKUP(CG1510,Scenario!M:M,Scenario!N:N),"")</f>
        <v/>
      </c>
      <c r="CI1510" s="1" t="str">
        <f t="shared" si="456"/>
        <v>No</v>
      </c>
      <c r="CJ1510" s="75">
        <v>-7</v>
      </c>
    </row>
    <row r="1511" spans="1:88" hidden="1">
      <c r="A1511" s="2">
        <v>1510</v>
      </c>
      <c r="B1511" s="2">
        <v>2025</v>
      </c>
      <c r="C1511" s="1">
        <v>0</v>
      </c>
      <c r="D1511" s="37" t="str">
        <v>001fw000009fQzCAAU</v>
      </c>
      <c r="E1511" s="37" t="str">
        <v>PULAK STEEL</v>
      </c>
      <c r="F1511" s="37" t="str">
        <v>MADHYA PRADESH</v>
      </c>
      <c r="G1511" s="37" t="str">
        <v>GWALIOR</v>
      </c>
      <c r="H1511" s="37">
        <v>0</v>
      </c>
      <c r="I1511" s="37" t="str">
        <v>SHALIKA ENTERPRISES PRIVATE LIMITED</v>
      </c>
      <c r="J1511" s="37" t="str">
        <v>Sudhir Garg</v>
      </c>
      <c r="K1511" s="37">
        <v>0</v>
      </c>
      <c r="L1511" s="37" t="str">
        <v>001fw000003s8lGAAQ</v>
      </c>
      <c r="M1511" s="37" t="str">
        <v>North</v>
      </c>
      <c r="N1511" s="2">
        <v>474006</v>
      </c>
      <c r="O1511" s="2" t="str">
        <v>23AASFP2361B1ZH</v>
      </c>
      <c r="P1511" s="2">
        <v>7746036640</v>
      </c>
      <c r="Q1511" s="2" t="str">
        <v>Nov'25</v>
      </c>
      <c r="R1511" s="2">
        <v>2026</v>
      </c>
      <c r="S1511" s="1">
        <v>0</v>
      </c>
      <c r="T1511" s="2">
        <v>75</v>
      </c>
      <c r="U1511" s="1">
        <v>0.38573333333333337</v>
      </c>
      <c r="V1511" s="1" t="str">
        <v>Star</v>
      </c>
      <c r="W1511" s="72">
        <v>0</v>
      </c>
      <c r="X1511" s="72">
        <v>0</v>
      </c>
      <c r="Y1511" s="72">
        <v>0</v>
      </c>
      <c r="Z1511" s="72">
        <v>0</v>
      </c>
      <c r="AA1511" s="72">
        <v>0</v>
      </c>
      <c r="AB1511" s="72">
        <v>0</v>
      </c>
      <c r="AC1511" s="72">
        <v>0</v>
      </c>
      <c r="AD1511" s="72">
        <v>0</v>
      </c>
      <c r="AE1511" s="72">
        <v>0</v>
      </c>
      <c r="AF1511" s="72">
        <v>0</v>
      </c>
      <c r="AG1511" s="72">
        <v>0</v>
      </c>
      <c r="AH1511" s="72">
        <v>0</v>
      </c>
      <c r="AI1511" s="72">
        <v>0</v>
      </c>
      <c r="AJ1511" s="72">
        <v>0</v>
      </c>
      <c r="AK1511" s="72">
        <v>0</v>
      </c>
      <c r="AL1511" s="72">
        <v>0</v>
      </c>
      <c r="AM1511" s="72">
        <v>0</v>
      </c>
      <c r="AN1511" s="72">
        <v>0</v>
      </c>
      <c r="AO1511" s="72">
        <v>0</v>
      </c>
      <c r="AP1511" s="72">
        <v>0</v>
      </c>
      <c r="AQ1511" s="13">
        <v>0</v>
      </c>
      <c r="AR1511" s="13">
        <v>0</v>
      </c>
      <c r="AS1511" s="13">
        <v>62.89</v>
      </c>
      <c r="AT1511" s="13">
        <v>74.790000000000006</v>
      </c>
      <c r="AU1511" s="13">
        <v>12</v>
      </c>
      <c r="AV1511" s="13">
        <v>0</v>
      </c>
      <c r="AW1511" s="16">
        <f t="shared" si="425"/>
        <v>149.68</v>
      </c>
      <c r="AX1511" s="16">
        <v>0</v>
      </c>
      <c r="AY1511" s="10">
        <f t="shared" si="441"/>
        <v>149.68</v>
      </c>
      <c r="BB1511" s="10">
        <f t="shared" si="442"/>
        <v>-149.68</v>
      </c>
      <c r="BC1511" s="10">
        <f t="shared" si="443"/>
        <v>-37.42</v>
      </c>
      <c r="BD1511" s="10">
        <f t="shared" si="444"/>
        <v>149.68</v>
      </c>
      <c r="BE1511" s="10">
        <f t="shared" si="445"/>
        <v>-149.68</v>
      </c>
      <c r="BF1511" s="2" t="s">
        <v>119</v>
      </c>
      <c r="BG1511" s="10">
        <f t="shared" si="446"/>
        <v>7.8612500000000001</v>
      </c>
      <c r="BH1511" s="36" t="s">
        <v>118</v>
      </c>
      <c r="BI1511" s="39" t="str">
        <f t="shared" si="447"/>
        <v/>
      </c>
      <c r="BJ1511" s="39" t="str">
        <f t="shared" si="448"/>
        <v/>
      </c>
      <c r="BO1511" s="9">
        <f t="shared" si="449"/>
        <v>62.89</v>
      </c>
      <c r="BP1511" s="39" t="str">
        <f t="shared" si="450"/>
        <v/>
      </c>
      <c r="BQ1511" s="147"/>
      <c r="BR1511" s="9">
        <f t="shared" si="451"/>
        <v>0</v>
      </c>
      <c r="BS1511" s="9">
        <f t="shared" si="452"/>
        <v>0</v>
      </c>
      <c r="BT1511" s="9">
        <f t="shared" si="453"/>
        <v>0</v>
      </c>
      <c r="BU1511" s="9" t="str">
        <f>IFERROR(_xlfn.XLOOKUP(D1511,Sheet1!B:B,Sheet1!L:L),"")</f>
        <v/>
      </c>
      <c r="BV1511" s="9" t="e">
        <f>_xlfn.XLOOKUP(BU1511,Sheet1!S:S,Sheet1!T:T)</f>
        <v>#N/A</v>
      </c>
      <c r="BW1511" s="9" t="e">
        <f>_xlfn.XLOOKUP(D1511,Sheet1!B:B,Sheet1!M:M)</f>
        <v>#N/A</v>
      </c>
      <c r="BZ1511" s="108">
        <f t="shared" si="454"/>
        <v>0</v>
      </c>
      <c r="CB1511" s="12"/>
      <c r="CC1511" s="12"/>
      <c r="CG1511" s="1" t="str">
        <f t="shared" si="455"/>
        <v>Below 80</v>
      </c>
      <c r="CH1511" s="1" t="str">
        <f>IFERROR(_xlfn.XLOOKUP(CG1511,Scenario!M:M,Scenario!N:N),"")</f>
        <v/>
      </c>
      <c r="CI1511" s="1" t="str">
        <f t="shared" si="456"/>
        <v>No</v>
      </c>
      <c r="CJ1511" s="75">
        <v>-5</v>
      </c>
    </row>
    <row r="1512" spans="1:88" hidden="1">
      <c r="A1512" s="2">
        <v>1511</v>
      </c>
      <c r="B1512" s="2">
        <v>2025</v>
      </c>
      <c r="C1512" s="1">
        <v>0</v>
      </c>
      <c r="D1512" s="37" t="str">
        <v>001J1000002iuY9IAI</v>
      </c>
      <c r="E1512" s="37" t="str">
        <v>MAYANK TRADERS</v>
      </c>
      <c r="F1512" s="37" t="str">
        <v>RAJASTHAN</v>
      </c>
      <c r="G1512" s="37" t="str">
        <v>UDAIPUR</v>
      </c>
      <c r="H1512" s="37" t="str">
        <v>Girwa</v>
      </c>
      <c r="I1512" s="37" t="str">
        <v>J P ALLOYS</v>
      </c>
      <c r="J1512" s="37" t="str">
        <v>Pushpendra Kumar</v>
      </c>
      <c r="K1512" s="37">
        <v>0</v>
      </c>
      <c r="L1512" s="37" t="str">
        <v>C13188</v>
      </c>
      <c r="M1512" s="37" t="str">
        <v>North</v>
      </c>
      <c r="N1512" s="2">
        <v>313001</v>
      </c>
      <c r="O1512" s="2" t="str">
        <v>08ARJPJ4488K1Z5</v>
      </c>
      <c r="P1512" s="2">
        <v>9610832333</v>
      </c>
      <c r="Q1512" s="2" t="str">
        <v>Nov'25</v>
      </c>
      <c r="R1512" s="2">
        <v>2026</v>
      </c>
      <c r="S1512" s="1">
        <v>0</v>
      </c>
      <c r="T1512" s="2">
        <v>200</v>
      </c>
      <c r="U1512" s="1">
        <v>1.6683333333333331E-2</v>
      </c>
      <c r="V1512" s="1" t="str">
        <v>Challenger</v>
      </c>
      <c r="W1512" s="72">
        <v>0</v>
      </c>
      <c r="X1512" s="72">
        <v>0</v>
      </c>
      <c r="Y1512" s="72">
        <v>0</v>
      </c>
      <c r="Z1512" s="72">
        <v>0</v>
      </c>
      <c r="AA1512" s="72">
        <v>0</v>
      </c>
      <c r="AB1512" s="72">
        <v>0</v>
      </c>
      <c r="AC1512" s="72">
        <v>0</v>
      </c>
      <c r="AD1512" s="72">
        <v>0</v>
      </c>
      <c r="AE1512" s="72">
        <v>0</v>
      </c>
      <c r="AF1512" s="72">
        <v>0</v>
      </c>
      <c r="AG1512" s="72">
        <v>0</v>
      </c>
      <c r="AH1512" s="72">
        <v>0</v>
      </c>
      <c r="AI1512" s="72">
        <v>0</v>
      </c>
      <c r="AJ1512" s="72">
        <v>0</v>
      </c>
      <c r="AK1512" s="72">
        <v>0</v>
      </c>
      <c r="AL1512" s="72">
        <v>0</v>
      </c>
      <c r="AM1512" s="72">
        <v>0</v>
      </c>
      <c r="AN1512" s="72">
        <v>0</v>
      </c>
      <c r="AO1512" s="72">
        <v>0</v>
      </c>
      <c r="AP1512" s="72">
        <v>0</v>
      </c>
      <c r="AQ1512" s="13">
        <v>0</v>
      </c>
      <c r="AR1512" s="13">
        <v>0</v>
      </c>
      <c r="AS1512" s="13">
        <v>20.03</v>
      </c>
      <c r="AT1512" s="13">
        <v>0</v>
      </c>
      <c r="AU1512" s="13">
        <v>0</v>
      </c>
      <c r="AV1512" s="13">
        <v>10.01</v>
      </c>
      <c r="AW1512" s="16">
        <f t="shared" si="425"/>
        <v>20.03</v>
      </c>
      <c r="AX1512" s="16">
        <v>0</v>
      </c>
      <c r="AY1512" s="10">
        <f t="shared" si="441"/>
        <v>20.03</v>
      </c>
      <c r="BB1512" s="10">
        <f t="shared" si="442"/>
        <v>-20.03</v>
      </c>
      <c r="BC1512" s="10">
        <f t="shared" si="443"/>
        <v>-5.0075000000000003</v>
      </c>
      <c r="BD1512" s="10">
        <f t="shared" si="444"/>
        <v>20.03</v>
      </c>
      <c r="BE1512" s="10">
        <f t="shared" si="445"/>
        <v>-20.03</v>
      </c>
      <c r="BF1512" s="2" t="s">
        <v>119</v>
      </c>
      <c r="BG1512" s="10">
        <f t="shared" si="446"/>
        <v>2.5037500000000001</v>
      </c>
      <c r="BH1512" s="36" t="s">
        <v>118</v>
      </c>
      <c r="BI1512" s="39" t="str">
        <f t="shared" si="447"/>
        <v/>
      </c>
      <c r="BJ1512" s="39" t="str">
        <f t="shared" si="448"/>
        <v/>
      </c>
      <c r="BO1512" s="9">
        <f t="shared" si="449"/>
        <v>20.03</v>
      </c>
      <c r="BP1512" s="39" t="str">
        <f t="shared" si="450"/>
        <v/>
      </c>
      <c r="BQ1512" s="147"/>
      <c r="BR1512" s="9">
        <f t="shared" si="451"/>
        <v>0</v>
      </c>
      <c r="BS1512" s="9">
        <f t="shared" si="452"/>
        <v>0</v>
      </c>
      <c r="BT1512" s="9">
        <f t="shared" si="453"/>
        <v>0</v>
      </c>
      <c r="BU1512" s="9" t="str">
        <f>IFERROR(_xlfn.XLOOKUP(D1512,Sheet1!B:B,Sheet1!L:L),"")</f>
        <v/>
      </c>
      <c r="BV1512" s="9" t="e">
        <f>_xlfn.XLOOKUP(BU1512,Sheet1!S:S,Sheet1!T:T)</f>
        <v>#N/A</v>
      </c>
      <c r="BW1512" s="9" t="e">
        <f>_xlfn.XLOOKUP(D1512,Sheet1!B:B,Sheet1!M:M)</f>
        <v>#N/A</v>
      </c>
      <c r="BZ1512" s="108">
        <f t="shared" si="454"/>
        <v>0</v>
      </c>
      <c r="CB1512" s="12"/>
      <c r="CC1512" s="12"/>
      <c r="CG1512" s="1" t="str">
        <f t="shared" si="455"/>
        <v>Below 80</v>
      </c>
      <c r="CH1512" s="1" t="str">
        <f>IFERROR(_xlfn.XLOOKUP(CG1512,Scenario!M:M,Scenario!N:N),"")</f>
        <v/>
      </c>
      <c r="CI1512" s="1" t="str">
        <f t="shared" si="456"/>
        <v>No</v>
      </c>
      <c r="CJ1512" s="75">
        <v>-62.89</v>
      </c>
    </row>
    <row r="1513" spans="1:88" hidden="1">
      <c r="A1513" s="2">
        <v>1512</v>
      </c>
      <c r="B1513" s="2">
        <v>2025</v>
      </c>
      <c r="C1513" s="1">
        <v>0</v>
      </c>
      <c r="D1513" s="37" t="str">
        <v>001fw000007eiPqAAI</v>
      </c>
      <c r="E1513" s="37" t="str">
        <v>M/S HARI RAM STEELS</v>
      </c>
      <c r="F1513" s="37" t="str">
        <v>Haryana</v>
      </c>
      <c r="G1513" s="37" t="str">
        <v>Ambala</v>
      </c>
      <c r="H1513" s="37" t="str">
        <v>Ambala</v>
      </c>
      <c r="I1513" s="37" t="str">
        <v>RAMDOOT UDHYOG PRIVATE LIMITED</v>
      </c>
      <c r="J1513" s="37" t="str">
        <v>Deepak Dhiman</v>
      </c>
      <c r="K1513" s="37">
        <v>0</v>
      </c>
      <c r="L1513" s="37" t="str">
        <v>C13168</v>
      </c>
      <c r="M1513" s="37" t="str">
        <v>North</v>
      </c>
      <c r="N1513" s="2">
        <v>134001</v>
      </c>
      <c r="O1513" s="2" t="str">
        <v>06ABBPA4804G1ZC</v>
      </c>
      <c r="P1513" s="2">
        <v>9215520721</v>
      </c>
      <c r="Q1513" s="2" t="str">
        <v>Nov'25</v>
      </c>
      <c r="R1513" s="2">
        <v>2026</v>
      </c>
      <c r="S1513" s="1">
        <v>0</v>
      </c>
      <c r="T1513" s="2">
        <v>50</v>
      </c>
      <c r="U1513" s="1">
        <v>0.16053333333333331</v>
      </c>
      <c r="V1513" s="1" t="str">
        <v>Friendly</v>
      </c>
      <c r="W1513" s="72">
        <v>0</v>
      </c>
      <c r="X1513" s="72">
        <v>0</v>
      </c>
      <c r="Y1513" s="72">
        <v>0</v>
      </c>
      <c r="Z1513" s="72">
        <v>0</v>
      </c>
      <c r="AA1513" s="72">
        <v>0</v>
      </c>
      <c r="AB1513" s="72">
        <v>0</v>
      </c>
      <c r="AC1513" s="72">
        <v>0</v>
      </c>
      <c r="AD1513" s="72">
        <v>0</v>
      </c>
      <c r="AE1513" s="72">
        <v>0</v>
      </c>
      <c r="AF1513" s="72">
        <v>0</v>
      </c>
      <c r="AG1513" s="72">
        <v>0</v>
      </c>
      <c r="AH1513" s="72">
        <v>0</v>
      </c>
      <c r="AI1513" s="72">
        <v>0</v>
      </c>
      <c r="AJ1513" s="72">
        <v>0</v>
      </c>
      <c r="AK1513" s="72">
        <v>0</v>
      </c>
      <c r="AL1513" s="72">
        <v>0</v>
      </c>
      <c r="AM1513" s="72">
        <v>0</v>
      </c>
      <c r="AN1513" s="72">
        <v>0</v>
      </c>
      <c r="AO1513" s="72">
        <v>0</v>
      </c>
      <c r="AP1513" s="72">
        <v>0</v>
      </c>
      <c r="AQ1513" s="13">
        <v>0</v>
      </c>
      <c r="AR1513" s="13">
        <v>0</v>
      </c>
      <c r="AS1513" s="13">
        <v>12.01</v>
      </c>
      <c r="AT1513" s="13">
        <v>24.08</v>
      </c>
      <c r="AU1513" s="13">
        <v>0</v>
      </c>
      <c r="AV1513" s="13">
        <v>0</v>
      </c>
      <c r="AW1513" s="16">
        <f t="shared" si="425"/>
        <v>36.089999999999996</v>
      </c>
      <c r="AX1513" s="16">
        <v>0</v>
      </c>
      <c r="AY1513" s="10">
        <f t="shared" si="441"/>
        <v>36.089999999999996</v>
      </c>
      <c r="BB1513" s="10">
        <f t="shared" si="442"/>
        <v>-36.089999999999996</v>
      </c>
      <c r="BC1513" s="10">
        <f t="shared" si="443"/>
        <v>-9.0224999999999991</v>
      </c>
      <c r="BD1513" s="10">
        <f t="shared" si="444"/>
        <v>36.089999999999996</v>
      </c>
      <c r="BE1513" s="10">
        <f t="shared" si="445"/>
        <v>-36.089999999999996</v>
      </c>
      <c r="BF1513" s="2" t="s">
        <v>119</v>
      </c>
      <c r="BG1513" s="10">
        <f t="shared" si="446"/>
        <v>1.50125</v>
      </c>
      <c r="BH1513" s="36" t="s">
        <v>118</v>
      </c>
      <c r="BI1513" s="39" t="str">
        <f t="shared" si="447"/>
        <v/>
      </c>
      <c r="BJ1513" s="39" t="str">
        <f t="shared" si="448"/>
        <v/>
      </c>
      <c r="BO1513" s="9">
        <f t="shared" si="449"/>
        <v>12.01</v>
      </c>
      <c r="BP1513" s="39" t="str">
        <f t="shared" si="450"/>
        <v/>
      </c>
      <c r="BQ1513" s="147"/>
      <c r="BR1513" s="9">
        <f t="shared" si="451"/>
        <v>0</v>
      </c>
      <c r="BS1513" s="9">
        <f t="shared" si="452"/>
        <v>0</v>
      </c>
      <c r="BT1513" s="9">
        <f t="shared" si="453"/>
        <v>0</v>
      </c>
      <c r="BU1513" s="9" t="str">
        <f>IFERROR(_xlfn.XLOOKUP(D1513,Sheet1!B:B,Sheet1!L:L),"")</f>
        <v/>
      </c>
      <c r="BV1513" s="9" t="e">
        <f>_xlfn.XLOOKUP(BU1513,Sheet1!S:S,Sheet1!T:T)</f>
        <v>#N/A</v>
      </c>
      <c r="BW1513" s="9" t="e">
        <f>_xlfn.XLOOKUP(D1513,Sheet1!B:B,Sheet1!M:M)</f>
        <v>#N/A</v>
      </c>
      <c r="BZ1513" s="108">
        <f t="shared" si="454"/>
        <v>0</v>
      </c>
      <c r="CB1513" s="12"/>
      <c r="CC1513" s="12"/>
      <c r="CG1513" s="1" t="str">
        <f t="shared" si="455"/>
        <v>Below 80</v>
      </c>
      <c r="CH1513" s="1" t="str">
        <f>IFERROR(_xlfn.XLOOKUP(CG1513,Scenario!M:M,Scenario!N:N),"")</f>
        <v/>
      </c>
      <c r="CI1513" s="1" t="str">
        <f t="shared" si="456"/>
        <v>No</v>
      </c>
      <c r="CJ1513" s="75">
        <v>-20.03</v>
      </c>
    </row>
    <row r="1514" spans="1:88" hidden="1">
      <c r="A1514" s="2">
        <v>1513</v>
      </c>
      <c r="B1514" s="2">
        <v>2025</v>
      </c>
      <c r="C1514" s="1">
        <v>0</v>
      </c>
      <c r="D1514" s="37" t="str">
        <v>001J100000Tug3XIAR</v>
      </c>
      <c r="E1514" s="37" t="str">
        <v>ADYA TRADING &amp; CO</v>
      </c>
      <c r="F1514" s="37" t="str">
        <v>WEST BENGAL</v>
      </c>
      <c r="G1514" s="37" t="str">
        <v>PASCHIM BARDHAMAN</v>
      </c>
      <c r="H1514" s="37" t="str">
        <v>Barabani</v>
      </c>
      <c r="I1514" s="37" t="str">
        <v>JAI MATA DI STEELS</v>
      </c>
      <c r="J1514" s="37" t="str">
        <v>Sambit Majumdar</v>
      </c>
      <c r="K1514" s="37">
        <v>0</v>
      </c>
      <c r="L1514" s="37" t="str">
        <v>001J100000RydNHIA2</v>
      </c>
      <c r="M1514" s="37" t="str">
        <v>East</v>
      </c>
      <c r="N1514" s="2">
        <v>713303</v>
      </c>
      <c r="O1514" s="2" t="str">
        <v>19ABLFA8303J1Z7</v>
      </c>
      <c r="P1514" s="2">
        <v>9332686961</v>
      </c>
      <c r="Q1514" s="2" t="str">
        <v>Nov'25</v>
      </c>
      <c r="R1514" s="2">
        <v>2026</v>
      </c>
      <c r="S1514" s="1">
        <v>0</v>
      </c>
      <c r="T1514" s="2">
        <v>300</v>
      </c>
      <c r="U1514" s="1">
        <v>0</v>
      </c>
      <c r="V1514" s="1" t="str">
        <v>Alien</v>
      </c>
      <c r="W1514" s="72">
        <v>0</v>
      </c>
      <c r="X1514" s="72">
        <v>0</v>
      </c>
      <c r="Y1514" s="72">
        <v>0</v>
      </c>
      <c r="Z1514" s="72">
        <v>0</v>
      </c>
      <c r="AA1514" s="72">
        <v>0</v>
      </c>
      <c r="AB1514" s="72">
        <v>0</v>
      </c>
      <c r="AC1514" s="72">
        <v>0</v>
      </c>
      <c r="AD1514" s="72">
        <v>0</v>
      </c>
      <c r="AE1514" s="72">
        <v>0</v>
      </c>
      <c r="AF1514" s="72">
        <v>0</v>
      </c>
      <c r="AG1514" s="72">
        <v>0</v>
      </c>
      <c r="AH1514" s="72">
        <v>0</v>
      </c>
      <c r="AI1514" s="72">
        <v>0</v>
      </c>
      <c r="AJ1514" s="72">
        <v>0</v>
      </c>
      <c r="AK1514" s="72">
        <v>0</v>
      </c>
      <c r="AL1514" s="72">
        <v>0</v>
      </c>
      <c r="AM1514" s="72">
        <v>0</v>
      </c>
      <c r="AN1514" s="72">
        <v>0</v>
      </c>
      <c r="AO1514" s="72">
        <v>0</v>
      </c>
      <c r="AP1514" s="72">
        <v>0</v>
      </c>
      <c r="AQ1514" s="13">
        <v>0</v>
      </c>
      <c r="AR1514" s="13">
        <v>0</v>
      </c>
      <c r="AS1514" s="13">
        <v>15.24</v>
      </c>
      <c r="AT1514" s="13">
        <v>0</v>
      </c>
      <c r="AU1514" s="13">
        <v>0</v>
      </c>
      <c r="AV1514" s="13">
        <v>0</v>
      </c>
      <c r="AW1514" s="16">
        <f t="shared" si="425"/>
        <v>15.24</v>
      </c>
      <c r="AX1514" s="16">
        <v>0</v>
      </c>
      <c r="AY1514" s="10">
        <f t="shared" si="441"/>
        <v>15.24</v>
      </c>
      <c r="BB1514" s="10">
        <f t="shared" si="442"/>
        <v>-15.24</v>
      </c>
      <c r="BC1514" s="10">
        <f t="shared" si="443"/>
        <v>-3.81</v>
      </c>
      <c r="BD1514" s="10">
        <f t="shared" si="444"/>
        <v>15.24</v>
      </c>
      <c r="BE1514" s="10">
        <f t="shared" si="445"/>
        <v>-15.24</v>
      </c>
      <c r="BF1514" s="2" t="s">
        <v>119</v>
      </c>
      <c r="BG1514" s="10">
        <f t="shared" si="446"/>
        <v>1.905</v>
      </c>
      <c r="BH1514" s="36" t="s">
        <v>118</v>
      </c>
      <c r="BI1514" s="39" t="str">
        <f t="shared" si="447"/>
        <v/>
      </c>
      <c r="BJ1514" s="39" t="str">
        <f t="shared" si="448"/>
        <v/>
      </c>
      <c r="BO1514" s="9">
        <f t="shared" si="449"/>
        <v>15.24</v>
      </c>
      <c r="BP1514" s="39" t="str">
        <f t="shared" si="450"/>
        <v/>
      </c>
      <c r="BQ1514" s="147"/>
      <c r="BR1514" s="9">
        <f t="shared" si="451"/>
        <v>0</v>
      </c>
      <c r="BS1514" s="9">
        <f t="shared" si="452"/>
        <v>0</v>
      </c>
      <c r="BT1514" s="9">
        <f t="shared" si="453"/>
        <v>0</v>
      </c>
      <c r="BU1514" s="9" t="str">
        <f>IFERROR(_xlfn.XLOOKUP(D1514,Sheet1!B:B,Sheet1!L:L),"")</f>
        <v/>
      </c>
      <c r="BV1514" s="9" t="e">
        <f>_xlfn.XLOOKUP(BU1514,Sheet1!S:S,Sheet1!T:T)</f>
        <v>#N/A</v>
      </c>
      <c r="BW1514" s="9" t="e">
        <f>_xlfn.XLOOKUP(D1514,Sheet1!B:B,Sheet1!M:M)</f>
        <v>#N/A</v>
      </c>
      <c r="BZ1514" s="108">
        <f t="shared" si="454"/>
        <v>0</v>
      </c>
      <c r="CB1514" s="12"/>
      <c r="CC1514" s="12"/>
      <c r="CG1514" s="1" t="str">
        <f t="shared" si="455"/>
        <v>Below 80</v>
      </c>
      <c r="CH1514" s="1" t="str">
        <f>IFERROR(_xlfn.XLOOKUP(CG1514,Scenario!M:M,Scenario!N:N),"")</f>
        <v/>
      </c>
      <c r="CI1514" s="1" t="str">
        <f t="shared" si="456"/>
        <v>No</v>
      </c>
      <c r="CJ1514" s="75">
        <v>-12.01</v>
      </c>
    </row>
    <row r="1515" spans="1:88" hidden="1">
      <c r="A1515" s="2">
        <v>1514</v>
      </c>
      <c r="B1515" s="2">
        <v>2025</v>
      </c>
      <c r="C1515" s="1">
        <v>0</v>
      </c>
      <c r="D1515" s="37" t="str">
        <v>001J100000VnWCDIA3</v>
      </c>
      <c r="E1515" s="37" t="str">
        <v>PRABHU HARDWARE</v>
      </c>
      <c r="F1515" s="37" t="str">
        <v>WEST BENGAL</v>
      </c>
      <c r="G1515" s="37" t="str">
        <v>PASCHIM BARDHAMAN</v>
      </c>
      <c r="H1515" s="37">
        <v>0</v>
      </c>
      <c r="I1515" s="37" t="str">
        <v>JAI MATA DI STEELS</v>
      </c>
      <c r="J1515" s="37" t="str">
        <v>Sambit Majumdar</v>
      </c>
      <c r="K1515" s="37">
        <v>0</v>
      </c>
      <c r="L1515" s="37" t="str">
        <v>001J100000RydNHIA2</v>
      </c>
      <c r="M1515" s="37" t="str">
        <v>East</v>
      </c>
      <c r="N1515" s="2">
        <v>713337</v>
      </c>
      <c r="O1515" s="2" t="str">
        <v>19BDLPS2478D1Z4</v>
      </c>
      <c r="P1515" s="2">
        <v>9732336911</v>
      </c>
      <c r="Q1515" s="2" t="str">
        <v>Nov'25</v>
      </c>
      <c r="R1515" s="2">
        <v>2026</v>
      </c>
      <c r="S1515" s="1">
        <v>0</v>
      </c>
      <c r="T1515" s="2">
        <v>150</v>
      </c>
      <c r="U1515" s="1">
        <v>0</v>
      </c>
      <c r="V1515" s="1" t="str">
        <v>Challenger</v>
      </c>
      <c r="W1515" s="72">
        <v>0</v>
      </c>
      <c r="X1515" s="72">
        <v>0</v>
      </c>
      <c r="Y1515" s="72">
        <v>0</v>
      </c>
      <c r="Z1515" s="72">
        <v>0</v>
      </c>
      <c r="AA1515" s="72">
        <v>0</v>
      </c>
      <c r="AB1515" s="72">
        <v>0</v>
      </c>
      <c r="AC1515" s="72">
        <v>0</v>
      </c>
      <c r="AD1515" s="72">
        <v>0</v>
      </c>
      <c r="AE1515" s="72">
        <v>0</v>
      </c>
      <c r="AF1515" s="72">
        <v>0</v>
      </c>
      <c r="AG1515" s="72">
        <v>0</v>
      </c>
      <c r="AH1515" s="72">
        <v>0</v>
      </c>
      <c r="AI1515" s="72">
        <v>0</v>
      </c>
      <c r="AJ1515" s="72">
        <v>0</v>
      </c>
      <c r="AK1515" s="72">
        <v>0</v>
      </c>
      <c r="AL1515" s="72">
        <v>0</v>
      </c>
      <c r="AM1515" s="72">
        <v>0</v>
      </c>
      <c r="AN1515" s="72">
        <v>0</v>
      </c>
      <c r="AO1515" s="72">
        <v>0</v>
      </c>
      <c r="AP1515" s="72">
        <v>0</v>
      </c>
      <c r="AQ1515" s="13">
        <v>0</v>
      </c>
      <c r="AR1515" s="13">
        <v>0</v>
      </c>
      <c r="AS1515" s="13">
        <v>14.76</v>
      </c>
      <c r="AT1515" s="13">
        <v>0</v>
      </c>
      <c r="AU1515" s="13">
        <v>0</v>
      </c>
      <c r="AV1515" s="13">
        <v>0</v>
      </c>
      <c r="AW1515" s="16">
        <f t="shared" si="425"/>
        <v>14.76</v>
      </c>
      <c r="AX1515" s="16">
        <v>0</v>
      </c>
      <c r="AY1515" s="10">
        <f t="shared" si="441"/>
        <v>14.76</v>
      </c>
      <c r="BB1515" s="10">
        <f t="shared" si="442"/>
        <v>-14.76</v>
      </c>
      <c r="BC1515" s="10">
        <f t="shared" si="443"/>
        <v>-3.69</v>
      </c>
      <c r="BD1515" s="10">
        <f t="shared" si="444"/>
        <v>14.76</v>
      </c>
      <c r="BE1515" s="10">
        <f t="shared" si="445"/>
        <v>-14.76</v>
      </c>
      <c r="BF1515" s="2" t="s">
        <v>119</v>
      </c>
      <c r="BG1515" s="10">
        <f t="shared" si="446"/>
        <v>1.845</v>
      </c>
      <c r="BH1515" s="36" t="s">
        <v>118</v>
      </c>
      <c r="BI1515" s="39" t="str">
        <f t="shared" si="447"/>
        <v/>
      </c>
      <c r="BJ1515" s="39" t="str">
        <f t="shared" si="448"/>
        <v/>
      </c>
      <c r="BO1515" s="9">
        <f t="shared" si="449"/>
        <v>14.76</v>
      </c>
      <c r="BP1515" s="39" t="str">
        <f t="shared" si="450"/>
        <v/>
      </c>
      <c r="BQ1515" s="147"/>
      <c r="BR1515" s="9">
        <f t="shared" si="451"/>
        <v>0</v>
      </c>
      <c r="BS1515" s="9">
        <f t="shared" si="452"/>
        <v>0</v>
      </c>
      <c r="BT1515" s="9">
        <f t="shared" si="453"/>
        <v>0</v>
      </c>
      <c r="BU1515" s="9" t="str">
        <f>IFERROR(_xlfn.XLOOKUP(D1515,Sheet1!B:B,Sheet1!L:L),"")</f>
        <v/>
      </c>
      <c r="BV1515" s="9" t="e">
        <f>_xlfn.XLOOKUP(BU1515,Sheet1!S:S,Sheet1!T:T)</f>
        <v>#N/A</v>
      </c>
      <c r="BW1515" s="9" t="e">
        <f>_xlfn.XLOOKUP(D1515,Sheet1!B:B,Sheet1!M:M)</f>
        <v>#N/A</v>
      </c>
      <c r="BZ1515" s="108">
        <f t="shared" si="454"/>
        <v>0</v>
      </c>
      <c r="CB1515" s="12"/>
      <c r="CC1515" s="12"/>
      <c r="CG1515" s="1" t="str">
        <f t="shared" si="455"/>
        <v>Below 80</v>
      </c>
      <c r="CH1515" s="1" t="str">
        <f>IFERROR(_xlfn.XLOOKUP(CG1515,Scenario!M:M,Scenario!N:N),"")</f>
        <v/>
      </c>
      <c r="CI1515" s="1" t="str">
        <f t="shared" si="456"/>
        <v>No</v>
      </c>
      <c r="CJ1515" s="75">
        <v>-15.24</v>
      </c>
    </row>
    <row r="1516" spans="1:88" hidden="1">
      <c r="A1516" s="2">
        <v>1515</v>
      </c>
      <c r="B1516" s="2">
        <v>2025</v>
      </c>
      <c r="C1516" s="1">
        <v>0</v>
      </c>
      <c r="D1516" s="37" t="str">
        <v>001fw00000AXBq9AAH</v>
      </c>
      <c r="E1516" s="37" t="str">
        <v>M/S CHOUDHARY TRADING CO</v>
      </c>
      <c r="F1516" s="37" t="str">
        <v>HARYANA</v>
      </c>
      <c r="G1516" s="37" t="str">
        <v>HISAR</v>
      </c>
      <c r="H1516" s="37">
        <v>0</v>
      </c>
      <c r="I1516" s="37" t="str">
        <v>PAL CEMENT AND STEEL PVT. LTD.</v>
      </c>
      <c r="J1516" s="37" t="str">
        <v>Dinesh Kumar</v>
      </c>
      <c r="K1516" s="37">
        <v>0</v>
      </c>
      <c r="L1516" s="37" t="str">
        <v>C12827</v>
      </c>
      <c r="M1516" s="37" t="str">
        <v>North</v>
      </c>
      <c r="N1516" s="2">
        <v>125042</v>
      </c>
      <c r="O1516" s="2" t="str">
        <v>06CMRPK4161R1Z8</v>
      </c>
      <c r="P1516" s="2">
        <v>9812439403</v>
      </c>
      <c r="Q1516" s="2" t="str">
        <v>Nov'25</v>
      </c>
      <c r="R1516" s="2">
        <v>2026</v>
      </c>
      <c r="S1516" s="1">
        <v>0</v>
      </c>
      <c r="T1516" s="2">
        <v>10</v>
      </c>
      <c r="U1516" s="1">
        <v>0</v>
      </c>
      <c r="V1516" s="1" t="str">
        <v>Minor</v>
      </c>
      <c r="W1516" s="72">
        <v>0</v>
      </c>
      <c r="X1516" s="72">
        <v>0</v>
      </c>
      <c r="Y1516" s="72">
        <v>0</v>
      </c>
      <c r="Z1516" s="72">
        <v>0</v>
      </c>
      <c r="AA1516" s="72">
        <v>0</v>
      </c>
      <c r="AB1516" s="72">
        <v>0</v>
      </c>
      <c r="AC1516" s="72">
        <v>0</v>
      </c>
      <c r="AD1516" s="72">
        <v>0</v>
      </c>
      <c r="AE1516" s="72">
        <v>0</v>
      </c>
      <c r="AF1516" s="72">
        <v>0</v>
      </c>
      <c r="AG1516" s="72">
        <v>0</v>
      </c>
      <c r="AH1516" s="72">
        <v>0</v>
      </c>
      <c r="AI1516" s="72">
        <v>0</v>
      </c>
      <c r="AJ1516" s="72">
        <v>0</v>
      </c>
      <c r="AK1516" s="72">
        <v>0</v>
      </c>
      <c r="AL1516" s="72">
        <v>0</v>
      </c>
      <c r="AM1516" s="72">
        <v>0</v>
      </c>
      <c r="AN1516" s="72">
        <v>0</v>
      </c>
      <c r="AO1516" s="72">
        <v>0</v>
      </c>
      <c r="AP1516" s="72">
        <v>0</v>
      </c>
      <c r="AQ1516" s="13">
        <v>0</v>
      </c>
      <c r="AR1516" s="13">
        <v>0</v>
      </c>
      <c r="AS1516" s="13">
        <v>11.95</v>
      </c>
      <c r="AT1516" s="13">
        <v>0</v>
      </c>
      <c r="AU1516" s="13">
        <v>0</v>
      </c>
      <c r="AV1516" s="13">
        <v>0</v>
      </c>
      <c r="AW1516" s="16">
        <f t="shared" si="425"/>
        <v>11.95</v>
      </c>
      <c r="AX1516" s="16">
        <v>0</v>
      </c>
      <c r="AY1516" s="10">
        <f t="shared" si="441"/>
        <v>11.95</v>
      </c>
      <c r="BB1516" s="10">
        <f t="shared" si="442"/>
        <v>-11.95</v>
      </c>
      <c r="BC1516" s="10">
        <f t="shared" si="443"/>
        <v>-2.9874999999999998</v>
      </c>
      <c r="BD1516" s="10">
        <f t="shared" si="444"/>
        <v>11.95</v>
      </c>
      <c r="BE1516" s="10">
        <f t="shared" si="445"/>
        <v>-11.95</v>
      </c>
      <c r="BF1516" s="2" t="s">
        <v>119</v>
      </c>
      <c r="BG1516" s="10">
        <f t="shared" si="446"/>
        <v>1.4937499999999999</v>
      </c>
      <c r="BH1516" s="36" t="s">
        <v>118</v>
      </c>
      <c r="BI1516" s="39" t="str">
        <f t="shared" si="447"/>
        <v/>
      </c>
      <c r="BJ1516" s="39" t="str">
        <f t="shared" si="448"/>
        <v/>
      </c>
      <c r="BO1516" s="9">
        <f t="shared" si="449"/>
        <v>11.95</v>
      </c>
      <c r="BP1516" s="39" t="str">
        <f t="shared" si="450"/>
        <v/>
      </c>
      <c r="BQ1516" s="147"/>
      <c r="BR1516" s="9">
        <f t="shared" si="451"/>
        <v>0</v>
      </c>
      <c r="BS1516" s="9">
        <f t="shared" si="452"/>
        <v>0</v>
      </c>
      <c r="BT1516" s="9">
        <f t="shared" si="453"/>
        <v>0</v>
      </c>
      <c r="BU1516" s="9" t="str">
        <f>IFERROR(_xlfn.XLOOKUP(D1516,Sheet1!B:B,Sheet1!L:L),"")</f>
        <v/>
      </c>
      <c r="BV1516" s="9" t="e">
        <f>_xlfn.XLOOKUP(BU1516,Sheet1!S:S,Sheet1!T:T)</f>
        <v>#N/A</v>
      </c>
      <c r="BW1516" s="9" t="e">
        <f>_xlfn.XLOOKUP(D1516,Sheet1!B:B,Sheet1!M:M)</f>
        <v>#N/A</v>
      </c>
      <c r="BZ1516" s="108">
        <f t="shared" si="454"/>
        <v>0</v>
      </c>
      <c r="CB1516" s="12"/>
      <c r="CC1516" s="12"/>
      <c r="CG1516" s="1" t="str">
        <f t="shared" si="455"/>
        <v>Below 80</v>
      </c>
      <c r="CH1516" s="1" t="str">
        <f>IFERROR(_xlfn.XLOOKUP(CG1516,Scenario!M:M,Scenario!N:N),"")</f>
        <v/>
      </c>
      <c r="CI1516" s="1" t="str">
        <f t="shared" si="456"/>
        <v>No</v>
      </c>
      <c r="CJ1516" s="75">
        <v>-14.76</v>
      </c>
    </row>
    <row r="1517" spans="1:88" hidden="1">
      <c r="A1517" s="2">
        <v>1516</v>
      </c>
      <c r="B1517" s="2">
        <v>2025</v>
      </c>
      <c r="C1517" s="1">
        <v>0</v>
      </c>
      <c r="D1517" s="37" t="str">
        <v>001fw00000CqIwSAAV</v>
      </c>
      <c r="E1517" s="37" t="str">
        <v>HARYANA STEEL</v>
      </c>
      <c r="F1517" s="37" t="str">
        <v>HARYANA</v>
      </c>
      <c r="G1517" s="37" t="str">
        <v>BHIWANI</v>
      </c>
      <c r="H1517" s="37">
        <v>0</v>
      </c>
      <c r="I1517" s="37" t="str">
        <v>PAL CEMENT AND STEEL PVT. LTD.</v>
      </c>
      <c r="J1517" s="37" t="str">
        <v>Varun Arora</v>
      </c>
      <c r="K1517" s="37">
        <v>0</v>
      </c>
      <c r="L1517" s="37" t="str">
        <v>C12827</v>
      </c>
      <c r="M1517" s="37" t="str">
        <v>North</v>
      </c>
      <c r="N1517" s="2">
        <v>127021</v>
      </c>
      <c r="O1517" s="2" t="str">
        <v>06AASFH8604D1ZB</v>
      </c>
      <c r="P1517" s="2">
        <v>7003527108</v>
      </c>
      <c r="Q1517" s="2" t="str">
        <v>Nov'25</v>
      </c>
      <c r="R1517" s="2">
        <v>2026</v>
      </c>
      <c r="S1517" s="1">
        <v>0</v>
      </c>
      <c r="T1517" s="2">
        <v>50</v>
      </c>
      <c r="U1517" s="1">
        <v>0.10033333333333333</v>
      </c>
      <c r="V1517" s="1" t="str">
        <v>Friendly</v>
      </c>
      <c r="W1517" s="72">
        <v>0</v>
      </c>
      <c r="X1517" s="72">
        <v>0</v>
      </c>
      <c r="Y1517" s="72">
        <v>0</v>
      </c>
      <c r="Z1517" s="72">
        <v>0</v>
      </c>
      <c r="AA1517" s="72">
        <v>0</v>
      </c>
      <c r="AB1517" s="72">
        <v>0</v>
      </c>
      <c r="AC1517" s="72">
        <v>0</v>
      </c>
      <c r="AD1517" s="72">
        <v>0</v>
      </c>
      <c r="AE1517" s="72">
        <v>0</v>
      </c>
      <c r="AF1517" s="72">
        <v>0</v>
      </c>
      <c r="AG1517" s="72">
        <v>0</v>
      </c>
      <c r="AH1517" s="72">
        <v>0</v>
      </c>
      <c r="AI1517" s="72">
        <v>0</v>
      </c>
      <c r="AJ1517" s="72">
        <v>0</v>
      </c>
      <c r="AK1517" s="72">
        <v>0</v>
      </c>
      <c r="AL1517" s="72">
        <v>0</v>
      </c>
      <c r="AM1517" s="72">
        <v>0</v>
      </c>
      <c r="AN1517" s="72">
        <v>0</v>
      </c>
      <c r="AO1517" s="72">
        <v>0</v>
      </c>
      <c r="AP1517" s="72">
        <v>0</v>
      </c>
      <c r="AQ1517" s="13">
        <v>0</v>
      </c>
      <c r="AR1517" s="13">
        <v>0</v>
      </c>
      <c r="AS1517" s="13">
        <v>26.83</v>
      </c>
      <c r="AT1517" s="13">
        <v>15.05</v>
      </c>
      <c r="AU1517" s="13">
        <v>0</v>
      </c>
      <c r="AV1517" s="13">
        <v>0</v>
      </c>
      <c r="AW1517" s="16">
        <f t="shared" si="425"/>
        <v>41.879999999999995</v>
      </c>
      <c r="AX1517" s="16">
        <v>0</v>
      </c>
      <c r="AY1517" s="10">
        <f t="shared" si="441"/>
        <v>41.879999999999995</v>
      </c>
      <c r="BB1517" s="10">
        <f t="shared" si="442"/>
        <v>-41.879999999999995</v>
      </c>
      <c r="BC1517" s="10">
        <f t="shared" si="443"/>
        <v>-10.469999999999999</v>
      </c>
      <c r="BD1517" s="10">
        <f t="shared" si="444"/>
        <v>41.879999999999995</v>
      </c>
      <c r="BE1517" s="10">
        <f t="shared" si="445"/>
        <v>-41.879999999999995</v>
      </c>
      <c r="BF1517" s="2" t="s">
        <v>119</v>
      </c>
      <c r="BG1517" s="10">
        <f t="shared" si="446"/>
        <v>3.3537499999999998</v>
      </c>
      <c r="BH1517" s="36" t="s">
        <v>118</v>
      </c>
      <c r="BI1517" s="39" t="str">
        <f t="shared" si="447"/>
        <v/>
      </c>
      <c r="BJ1517" s="39" t="str">
        <f t="shared" si="448"/>
        <v/>
      </c>
      <c r="BO1517" s="9">
        <f t="shared" si="449"/>
        <v>26.83</v>
      </c>
      <c r="BP1517" s="39" t="str">
        <f t="shared" si="450"/>
        <v/>
      </c>
      <c r="BQ1517" s="147"/>
      <c r="BR1517" s="9">
        <f t="shared" si="451"/>
        <v>0</v>
      </c>
      <c r="BS1517" s="9">
        <f t="shared" si="452"/>
        <v>0</v>
      </c>
      <c r="BT1517" s="9">
        <f t="shared" si="453"/>
        <v>0</v>
      </c>
      <c r="BU1517" s="9" t="str">
        <f>IFERROR(_xlfn.XLOOKUP(D1517,Sheet1!B:B,Sheet1!L:L),"")</f>
        <v/>
      </c>
      <c r="BV1517" s="9" t="e">
        <f>_xlfn.XLOOKUP(BU1517,Sheet1!S:S,Sheet1!T:T)</f>
        <v>#N/A</v>
      </c>
      <c r="BW1517" s="9" t="e">
        <f>_xlfn.XLOOKUP(D1517,Sheet1!B:B,Sheet1!M:M)</f>
        <v>#N/A</v>
      </c>
      <c r="BZ1517" s="108">
        <f t="shared" si="454"/>
        <v>0</v>
      </c>
      <c r="CB1517" s="12"/>
      <c r="CC1517" s="12"/>
      <c r="CG1517" s="1" t="str">
        <f t="shared" si="455"/>
        <v>Below 80</v>
      </c>
      <c r="CH1517" s="1" t="str">
        <f>IFERROR(_xlfn.XLOOKUP(CG1517,Scenario!M:M,Scenario!N:N),"")</f>
        <v/>
      </c>
      <c r="CI1517" s="1" t="str">
        <f t="shared" si="456"/>
        <v>No</v>
      </c>
      <c r="CJ1517" s="75">
        <v>-11.95</v>
      </c>
    </row>
    <row r="1518" spans="1:88" hidden="1">
      <c r="A1518" s="2">
        <v>1517</v>
      </c>
      <c r="B1518" s="2">
        <v>2025</v>
      </c>
      <c r="C1518" s="1">
        <v>0</v>
      </c>
      <c r="D1518" s="37" t="str">
        <v>001fw00000CcIg9AAF</v>
      </c>
      <c r="E1518" s="37" t="str">
        <v>ANANT STEEL</v>
      </c>
      <c r="F1518" s="37" t="str">
        <v>RAJASTHAN</v>
      </c>
      <c r="G1518" s="37" t="str">
        <v>DAUSA</v>
      </c>
      <c r="H1518" s="37">
        <v>0</v>
      </c>
      <c r="I1518" s="37" t="str">
        <v>Swastik Tradevision Pvt. Ltd.</v>
      </c>
      <c r="J1518" s="37" t="str">
        <v>Ravi Kumar Kulmi</v>
      </c>
      <c r="K1518" s="37">
        <v>0</v>
      </c>
      <c r="L1518" s="37" t="str">
        <v>C12822</v>
      </c>
      <c r="M1518" s="37" t="str">
        <v>North</v>
      </c>
      <c r="N1518" s="2">
        <v>303303</v>
      </c>
      <c r="O1518" s="2">
        <v>0</v>
      </c>
      <c r="P1518" s="2">
        <v>0</v>
      </c>
      <c r="Q1518" s="2" t="str">
        <v>Nov'25</v>
      </c>
      <c r="R1518" s="2">
        <v>2026</v>
      </c>
      <c r="S1518" s="1">
        <v>0</v>
      </c>
      <c r="T1518" s="2">
        <v>50</v>
      </c>
      <c r="U1518" s="1">
        <v>0</v>
      </c>
      <c r="V1518" s="1" t="str">
        <v>Minor</v>
      </c>
      <c r="W1518" s="72">
        <v>0</v>
      </c>
      <c r="X1518" s="72">
        <v>0</v>
      </c>
      <c r="Y1518" s="72">
        <v>0</v>
      </c>
      <c r="Z1518" s="72">
        <v>0</v>
      </c>
      <c r="AA1518" s="72">
        <v>0</v>
      </c>
      <c r="AB1518" s="72">
        <v>0</v>
      </c>
      <c r="AC1518" s="72">
        <v>0</v>
      </c>
      <c r="AD1518" s="72">
        <v>0</v>
      </c>
      <c r="AE1518" s="72">
        <v>0</v>
      </c>
      <c r="AF1518" s="72">
        <v>0</v>
      </c>
      <c r="AG1518" s="72">
        <v>0</v>
      </c>
      <c r="AH1518" s="72">
        <v>0</v>
      </c>
      <c r="AI1518" s="72">
        <v>0</v>
      </c>
      <c r="AJ1518" s="72">
        <v>0</v>
      </c>
      <c r="AK1518" s="72">
        <v>0</v>
      </c>
      <c r="AL1518" s="72">
        <v>0</v>
      </c>
      <c r="AM1518" s="72">
        <v>0</v>
      </c>
      <c r="AN1518" s="72">
        <v>0</v>
      </c>
      <c r="AO1518" s="72">
        <v>0</v>
      </c>
      <c r="AP1518" s="72">
        <v>0</v>
      </c>
      <c r="AQ1518" s="13">
        <v>0</v>
      </c>
      <c r="AR1518" s="13">
        <v>0</v>
      </c>
      <c r="AS1518" s="13">
        <v>20.03</v>
      </c>
      <c r="AT1518" s="13">
        <v>0</v>
      </c>
      <c r="AU1518" s="13">
        <v>0</v>
      </c>
      <c r="AV1518" s="13">
        <v>0</v>
      </c>
      <c r="AW1518" s="16">
        <f t="shared" si="425"/>
        <v>20.03</v>
      </c>
      <c r="AX1518" s="16">
        <v>0</v>
      </c>
      <c r="AY1518" s="10">
        <f t="shared" si="441"/>
        <v>20.03</v>
      </c>
      <c r="BB1518" s="10">
        <f t="shared" si="442"/>
        <v>-20.03</v>
      </c>
      <c r="BC1518" s="10">
        <f t="shared" si="443"/>
        <v>-5.0075000000000003</v>
      </c>
      <c r="BD1518" s="10">
        <f t="shared" si="444"/>
        <v>20.03</v>
      </c>
      <c r="BE1518" s="10">
        <f t="shared" si="445"/>
        <v>-20.03</v>
      </c>
      <c r="BF1518" s="2" t="s">
        <v>119</v>
      </c>
      <c r="BG1518" s="10">
        <f t="shared" si="446"/>
        <v>2.5037500000000001</v>
      </c>
      <c r="BH1518" s="36" t="s">
        <v>118</v>
      </c>
      <c r="BI1518" s="39" t="str">
        <f t="shared" si="447"/>
        <v/>
      </c>
      <c r="BJ1518" s="39" t="str">
        <f t="shared" si="448"/>
        <v/>
      </c>
      <c r="BO1518" s="9">
        <f t="shared" si="449"/>
        <v>20.03</v>
      </c>
      <c r="BP1518" s="39" t="str">
        <f t="shared" si="450"/>
        <v/>
      </c>
      <c r="BQ1518" s="147"/>
      <c r="BR1518" s="9">
        <f t="shared" si="451"/>
        <v>0</v>
      </c>
      <c r="BS1518" s="9">
        <f t="shared" si="452"/>
        <v>0</v>
      </c>
      <c r="BT1518" s="9">
        <f t="shared" si="453"/>
        <v>0</v>
      </c>
      <c r="BU1518" s="9" t="str">
        <f>IFERROR(_xlfn.XLOOKUP(D1518,Sheet1!B:B,Sheet1!L:L),"")</f>
        <v/>
      </c>
      <c r="BV1518" s="9" t="e">
        <f>_xlfn.XLOOKUP(BU1518,Sheet1!S:S,Sheet1!T:T)</f>
        <v>#N/A</v>
      </c>
      <c r="BW1518" s="9" t="e">
        <f>_xlfn.XLOOKUP(D1518,Sheet1!B:B,Sheet1!M:M)</f>
        <v>#N/A</v>
      </c>
      <c r="BZ1518" s="108">
        <f t="shared" si="454"/>
        <v>0</v>
      </c>
      <c r="CB1518" s="12"/>
      <c r="CC1518" s="12"/>
      <c r="CG1518" s="1" t="str">
        <f t="shared" si="455"/>
        <v>Below 80</v>
      </c>
      <c r="CH1518" s="1" t="str">
        <f>IFERROR(_xlfn.XLOOKUP(CG1518,Scenario!M:M,Scenario!N:N),"")</f>
        <v/>
      </c>
      <c r="CI1518" s="1" t="str">
        <f t="shared" si="456"/>
        <v>No</v>
      </c>
      <c r="CJ1518" s="75">
        <v>-26.83</v>
      </c>
    </row>
    <row r="1519" spans="1:88" hidden="1">
      <c r="A1519" s="2">
        <v>1518</v>
      </c>
      <c r="B1519" s="2">
        <v>2025</v>
      </c>
      <c r="C1519" s="1">
        <v>0</v>
      </c>
      <c r="D1519" s="37" t="str">
        <v>001J100000S0ixlIAB</v>
      </c>
      <c r="E1519" s="37" t="str">
        <v>JYOTI STEELS</v>
      </c>
      <c r="F1519" s="37" t="str">
        <v>RAJASTHAN</v>
      </c>
      <c r="G1519" s="37" t="str">
        <v>JAIPUR</v>
      </c>
      <c r="H1519" s="37" t="str">
        <v>Jaipur</v>
      </c>
      <c r="I1519" s="37" t="str">
        <v>J P ALLOYS</v>
      </c>
      <c r="J1519" s="37" t="str">
        <v>Amit Kumar Sharma</v>
      </c>
      <c r="K1519" s="37">
        <v>0</v>
      </c>
      <c r="L1519" s="37" t="str">
        <v>C13188</v>
      </c>
      <c r="M1519" s="37" t="str">
        <v>North</v>
      </c>
      <c r="N1519" s="2">
        <v>302019</v>
      </c>
      <c r="O1519" s="2" t="str">
        <v>08BGGPJ4354P1ZV</v>
      </c>
      <c r="P1519" s="2">
        <v>8955436262</v>
      </c>
      <c r="Q1519" s="2" t="str">
        <v>Nov'25</v>
      </c>
      <c r="R1519" s="2">
        <v>2026</v>
      </c>
      <c r="S1519" s="1">
        <v>0</v>
      </c>
      <c r="T1519" s="2" t="str">
        <v/>
      </c>
      <c r="U1519" s="1">
        <v>0</v>
      </c>
      <c r="V1519" s="1" t="str">
        <v>Potential Not updated</v>
      </c>
      <c r="W1519" s="72">
        <v>0</v>
      </c>
      <c r="X1519" s="72">
        <v>0</v>
      </c>
      <c r="Y1519" s="72">
        <v>0</v>
      </c>
      <c r="Z1519" s="72">
        <v>0</v>
      </c>
      <c r="AA1519" s="72">
        <v>0</v>
      </c>
      <c r="AB1519" s="72">
        <v>0</v>
      </c>
      <c r="AC1519" s="72">
        <v>0</v>
      </c>
      <c r="AD1519" s="72">
        <v>0</v>
      </c>
      <c r="AE1519" s="72">
        <v>0</v>
      </c>
      <c r="AF1519" s="72">
        <v>0</v>
      </c>
      <c r="AG1519" s="72">
        <v>0</v>
      </c>
      <c r="AH1519" s="72">
        <v>0</v>
      </c>
      <c r="AI1519" s="72">
        <v>0</v>
      </c>
      <c r="AJ1519" s="72">
        <v>0</v>
      </c>
      <c r="AK1519" s="72">
        <v>0</v>
      </c>
      <c r="AL1519" s="72">
        <v>0</v>
      </c>
      <c r="AM1519" s="72">
        <v>0</v>
      </c>
      <c r="AN1519" s="72">
        <v>0</v>
      </c>
      <c r="AO1519" s="72">
        <v>0</v>
      </c>
      <c r="AP1519" s="72">
        <v>0</v>
      </c>
      <c r="AQ1519" s="13">
        <v>0</v>
      </c>
      <c r="AR1519" s="13">
        <v>0</v>
      </c>
      <c r="AS1519" s="13">
        <v>21</v>
      </c>
      <c r="AT1519" s="13">
        <v>0</v>
      </c>
      <c r="AU1519" s="13">
        <v>0</v>
      </c>
      <c r="AV1519" s="13">
        <v>0</v>
      </c>
      <c r="AW1519" s="16">
        <f t="shared" si="425"/>
        <v>21</v>
      </c>
      <c r="AX1519" s="16">
        <v>0</v>
      </c>
      <c r="AY1519" s="10">
        <f t="shared" si="441"/>
        <v>21</v>
      </c>
      <c r="BB1519" s="10">
        <f t="shared" si="442"/>
        <v>-21</v>
      </c>
      <c r="BC1519" s="10">
        <f t="shared" si="443"/>
        <v>-5.25</v>
      </c>
      <c r="BD1519" s="10">
        <f t="shared" si="444"/>
        <v>21</v>
      </c>
      <c r="BE1519" s="10">
        <f t="shared" si="445"/>
        <v>-21</v>
      </c>
      <c r="BF1519" s="2" t="s">
        <v>119</v>
      </c>
      <c r="BG1519" s="10">
        <f t="shared" si="446"/>
        <v>2.625</v>
      </c>
      <c r="BH1519" s="36" t="s">
        <v>118</v>
      </c>
      <c r="BI1519" s="39" t="str">
        <f t="shared" si="447"/>
        <v/>
      </c>
      <c r="BJ1519" s="39" t="str">
        <f t="shared" si="448"/>
        <v/>
      </c>
      <c r="BO1519" s="9">
        <f t="shared" si="449"/>
        <v>21</v>
      </c>
      <c r="BP1519" s="39" t="str">
        <f t="shared" si="450"/>
        <v/>
      </c>
      <c r="BQ1519" s="147"/>
      <c r="BR1519" s="9">
        <f t="shared" si="451"/>
        <v>0</v>
      </c>
      <c r="BS1519" s="9">
        <f t="shared" si="452"/>
        <v>0</v>
      </c>
      <c r="BT1519" s="9">
        <f t="shared" si="453"/>
        <v>0</v>
      </c>
      <c r="BU1519" s="9" t="str">
        <f>IFERROR(_xlfn.XLOOKUP(D1519,Sheet1!B:B,Sheet1!L:L),"")</f>
        <v/>
      </c>
      <c r="BV1519" s="9" t="e">
        <f>_xlfn.XLOOKUP(BU1519,Sheet1!S:S,Sheet1!T:T)</f>
        <v>#N/A</v>
      </c>
      <c r="BW1519" s="9" t="e">
        <f>_xlfn.XLOOKUP(D1519,Sheet1!B:B,Sheet1!M:M)</f>
        <v>#N/A</v>
      </c>
      <c r="BZ1519" s="108">
        <f t="shared" si="454"/>
        <v>0</v>
      </c>
      <c r="CB1519" s="12"/>
      <c r="CC1519" s="12"/>
      <c r="CG1519" s="1" t="str">
        <f t="shared" si="455"/>
        <v>Below 80</v>
      </c>
      <c r="CH1519" s="1" t="str">
        <f>IFERROR(_xlfn.XLOOKUP(CG1519,Scenario!M:M,Scenario!N:N),"")</f>
        <v/>
      </c>
      <c r="CI1519" s="1" t="str">
        <f t="shared" si="456"/>
        <v>No</v>
      </c>
      <c r="CJ1519" s="75">
        <v>-20.03</v>
      </c>
    </row>
    <row r="1520" spans="1:88" hidden="1">
      <c r="A1520" s="2">
        <v>1519</v>
      </c>
      <c r="B1520" s="2">
        <v>2025</v>
      </c>
      <c r="C1520" s="1">
        <v>0</v>
      </c>
      <c r="D1520" s="37" t="str">
        <v>001fw00000BbakfAAB</v>
      </c>
      <c r="E1520" s="37" t="str">
        <v>M/S JANTA TRADERS</v>
      </c>
      <c r="F1520" s="37" t="str">
        <v>JHARKHAND</v>
      </c>
      <c r="G1520" s="37" t="str">
        <v>CHATRA</v>
      </c>
      <c r="H1520" s="37">
        <v>0</v>
      </c>
      <c r="I1520" s="37" t="str">
        <v>M/s REAL DREAMS ENTERPRISES</v>
      </c>
      <c r="J1520" s="37" t="str">
        <v>Susmit Kumar</v>
      </c>
      <c r="K1520" s="37">
        <v>0</v>
      </c>
      <c r="L1520" s="37" t="str">
        <v>001J100000PHe79IAD</v>
      </c>
      <c r="M1520" s="37" t="str">
        <v>East</v>
      </c>
      <c r="N1520" s="2">
        <v>825401</v>
      </c>
      <c r="O1520" s="2" t="str">
        <v>20AUEPD5488M1ZI</v>
      </c>
      <c r="P1520" s="2">
        <v>9304048206</v>
      </c>
      <c r="Q1520" s="2" t="str">
        <v>Nov'25</v>
      </c>
      <c r="R1520" s="2">
        <v>2026</v>
      </c>
      <c r="S1520" s="1">
        <v>0</v>
      </c>
      <c r="T1520" s="2">
        <v>400</v>
      </c>
      <c r="U1520" s="1">
        <v>0</v>
      </c>
      <c r="V1520" s="1" t="str">
        <v>Alien</v>
      </c>
      <c r="W1520" s="72">
        <v>0</v>
      </c>
      <c r="X1520" s="72">
        <v>0</v>
      </c>
      <c r="Y1520" s="72">
        <v>0</v>
      </c>
      <c r="Z1520" s="72">
        <v>0</v>
      </c>
      <c r="AA1520" s="72">
        <v>0</v>
      </c>
      <c r="AB1520" s="72">
        <v>0</v>
      </c>
      <c r="AC1520" s="72">
        <v>0</v>
      </c>
      <c r="AD1520" s="72">
        <v>0</v>
      </c>
      <c r="AE1520" s="72">
        <v>0</v>
      </c>
      <c r="AF1520" s="72">
        <v>0</v>
      </c>
      <c r="AG1520" s="72">
        <v>0</v>
      </c>
      <c r="AH1520" s="72">
        <v>0</v>
      </c>
      <c r="AI1520" s="72">
        <v>0</v>
      </c>
      <c r="AJ1520" s="72">
        <v>0</v>
      </c>
      <c r="AK1520" s="72">
        <v>0</v>
      </c>
      <c r="AL1520" s="72">
        <v>0</v>
      </c>
      <c r="AM1520" s="72">
        <v>0</v>
      </c>
      <c r="AN1520" s="72">
        <v>0</v>
      </c>
      <c r="AO1520" s="72">
        <v>0</v>
      </c>
      <c r="AP1520" s="72">
        <v>0</v>
      </c>
      <c r="AQ1520" s="13">
        <v>0</v>
      </c>
      <c r="AR1520" s="13">
        <v>0</v>
      </c>
      <c r="AS1520" s="13">
        <v>15.09</v>
      </c>
      <c r="AT1520" s="13">
        <v>0</v>
      </c>
      <c r="AU1520" s="13">
        <v>0</v>
      </c>
      <c r="AV1520" s="13">
        <v>0</v>
      </c>
      <c r="AW1520" s="16">
        <f t="shared" si="425"/>
        <v>15.09</v>
      </c>
      <c r="AX1520" s="16">
        <v>0</v>
      </c>
      <c r="AY1520" s="10">
        <f t="shared" si="441"/>
        <v>15.09</v>
      </c>
      <c r="BB1520" s="10">
        <f t="shared" si="442"/>
        <v>-15.09</v>
      </c>
      <c r="BC1520" s="10">
        <f t="shared" si="443"/>
        <v>-3.7725</v>
      </c>
      <c r="BD1520" s="10">
        <f t="shared" si="444"/>
        <v>15.09</v>
      </c>
      <c r="BE1520" s="10">
        <f t="shared" si="445"/>
        <v>-15.09</v>
      </c>
      <c r="BF1520" s="2" t="s">
        <v>119</v>
      </c>
      <c r="BG1520" s="10">
        <f t="shared" si="446"/>
        <v>1.88625</v>
      </c>
      <c r="BH1520" s="36" t="s">
        <v>118</v>
      </c>
      <c r="BI1520" s="39" t="str">
        <f t="shared" si="447"/>
        <v/>
      </c>
      <c r="BJ1520" s="39" t="str">
        <f t="shared" si="448"/>
        <v/>
      </c>
      <c r="BO1520" s="9">
        <f t="shared" si="449"/>
        <v>15.09</v>
      </c>
      <c r="BP1520" s="39" t="str">
        <f t="shared" si="450"/>
        <v/>
      </c>
      <c r="BQ1520" s="147"/>
      <c r="BR1520" s="9">
        <f t="shared" si="451"/>
        <v>0</v>
      </c>
      <c r="BS1520" s="9">
        <f t="shared" si="452"/>
        <v>0</v>
      </c>
      <c r="BT1520" s="9">
        <f t="shared" si="453"/>
        <v>0</v>
      </c>
      <c r="BU1520" s="9" t="str">
        <f>IFERROR(_xlfn.XLOOKUP(D1520,Sheet1!B:B,Sheet1!L:L),"")</f>
        <v/>
      </c>
      <c r="BV1520" s="9" t="e">
        <f>_xlfn.XLOOKUP(BU1520,Sheet1!S:S,Sheet1!T:T)</f>
        <v>#N/A</v>
      </c>
      <c r="BW1520" s="9" t="e">
        <f>_xlfn.XLOOKUP(D1520,Sheet1!B:B,Sheet1!M:M)</f>
        <v>#N/A</v>
      </c>
      <c r="BZ1520" s="108">
        <f t="shared" si="454"/>
        <v>0</v>
      </c>
      <c r="CB1520" s="12"/>
      <c r="CC1520" s="12"/>
      <c r="CG1520" s="1" t="str">
        <f t="shared" si="455"/>
        <v>Below 80</v>
      </c>
      <c r="CH1520" s="1" t="str">
        <f>IFERROR(_xlfn.XLOOKUP(CG1520,Scenario!M:M,Scenario!N:N),"")</f>
        <v/>
      </c>
      <c r="CI1520" s="1" t="str">
        <f t="shared" si="456"/>
        <v>No</v>
      </c>
      <c r="CJ1520" s="75">
        <v>-21</v>
      </c>
    </row>
    <row r="1521" spans="1:88" hidden="1">
      <c r="A1521" s="2">
        <v>1520</v>
      </c>
      <c r="B1521" s="2">
        <v>2025</v>
      </c>
      <c r="C1521" s="1">
        <v>0</v>
      </c>
      <c r="D1521" s="37" t="str">
        <v>001fw00000BbhCbAAJ</v>
      </c>
      <c r="E1521" s="37" t="str">
        <v>M/S JAI MAA BHAWANI TRADERS</v>
      </c>
      <c r="F1521" s="37" t="str">
        <v>JHARKHAND</v>
      </c>
      <c r="G1521" s="37" t="str">
        <v>CHATRA</v>
      </c>
      <c r="H1521" s="37">
        <v>0</v>
      </c>
      <c r="I1521" s="37" t="str">
        <v>M/s REAL DREAMS ENTERPRISES</v>
      </c>
      <c r="J1521" s="37" t="str">
        <v>Susmit Kumar</v>
      </c>
      <c r="K1521" s="37">
        <v>0</v>
      </c>
      <c r="L1521" s="37" t="str">
        <v>001J100000PHe79IAD</v>
      </c>
      <c r="M1521" s="37" t="str">
        <v>East</v>
      </c>
      <c r="N1521" s="2">
        <v>825408</v>
      </c>
      <c r="O1521" s="2" t="str">
        <v>20CGZPS0556G1Z3</v>
      </c>
      <c r="P1521" s="2">
        <v>8051257495</v>
      </c>
      <c r="Q1521" s="2" t="str">
        <v>Nov'25</v>
      </c>
      <c r="R1521" s="2">
        <v>2026</v>
      </c>
      <c r="S1521" s="1">
        <v>0</v>
      </c>
      <c r="T1521" s="2">
        <v>100</v>
      </c>
      <c r="U1521" s="1">
        <v>0</v>
      </c>
      <c r="V1521" s="1" t="str">
        <v>Challenger</v>
      </c>
      <c r="W1521" s="72">
        <v>0</v>
      </c>
      <c r="X1521" s="72">
        <v>0</v>
      </c>
      <c r="Y1521" s="72">
        <v>0</v>
      </c>
      <c r="Z1521" s="72">
        <v>0</v>
      </c>
      <c r="AA1521" s="72">
        <v>0</v>
      </c>
      <c r="AB1521" s="72">
        <v>0</v>
      </c>
      <c r="AC1521" s="72">
        <v>0</v>
      </c>
      <c r="AD1521" s="72">
        <v>0</v>
      </c>
      <c r="AE1521" s="72">
        <v>0</v>
      </c>
      <c r="AF1521" s="72">
        <v>0</v>
      </c>
      <c r="AG1521" s="72">
        <v>0</v>
      </c>
      <c r="AH1521" s="72">
        <v>0</v>
      </c>
      <c r="AI1521" s="72">
        <v>0</v>
      </c>
      <c r="AJ1521" s="72">
        <v>0</v>
      </c>
      <c r="AK1521" s="72">
        <v>0</v>
      </c>
      <c r="AL1521" s="72">
        <v>0</v>
      </c>
      <c r="AM1521" s="72">
        <v>0</v>
      </c>
      <c r="AN1521" s="72">
        <v>0</v>
      </c>
      <c r="AO1521" s="72">
        <v>0</v>
      </c>
      <c r="AP1521" s="72">
        <v>0</v>
      </c>
      <c r="AQ1521" s="13">
        <v>0</v>
      </c>
      <c r="AR1521" s="13">
        <v>0</v>
      </c>
      <c r="AS1521" s="13">
        <v>10.23</v>
      </c>
      <c r="AT1521" s="13">
        <v>0</v>
      </c>
      <c r="AU1521" s="13">
        <v>0</v>
      </c>
      <c r="AV1521" s="13">
        <v>0</v>
      </c>
      <c r="AW1521" s="16">
        <f t="shared" si="425"/>
        <v>10.23</v>
      </c>
      <c r="AX1521" s="16">
        <v>0</v>
      </c>
      <c r="AY1521" s="10">
        <f t="shared" si="441"/>
        <v>10.23</v>
      </c>
      <c r="BB1521" s="10">
        <f t="shared" si="442"/>
        <v>-10.23</v>
      </c>
      <c r="BC1521" s="10">
        <f t="shared" si="443"/>
        <v>-2.5575000000000001</v>
      </c>
      <c r="BD1521" s="10">
        <f t="shared" si="444"/>
        <v>10.23</v>
      </c>
      <c r="BE1521" s="10">
        <f t="shared" si="445"/>
        <v>-10.23</v>
      </c>
      <c r="BF1521" s="2" t="s">
        <v>119</v>
      </c>
      <c r="BG1521" s="10">
        <f t="shared" si="446"/>
        <v>1.2787500000000001</v>
      </c>
      <c r="BH1521" s="36" t="s">
        <v>118</v>
      </c>
      <c r="BI1521" s="39" t="str">
        <f t="shared" si="447"/>
        <v/>
      </c>
      <c r="BJ1521" s="39" t="str">
        <f t="shared" si="448"/>
        <v/>
      </c>
      <c r="BO1521" s="9">
        <f t="shared" si="449"/>
        <v>10.23</v>
      </c>
      <c r="BP1521" s="39" t="str">
        <f t="shared" si="450"/>
        <v/>
      </c>
      <c r="BQ1521" s="147"/>
      <c r="BR1521" s="9">
        <f t="shared" si="451"/>
        <v>0</v>
      </c>
      <c r="BS1521" s="9">
        <f t="shared" si="452"/>
        <v>0</v>
      </c>
      <c r="BT1521" s="9">
        <f t="shared" si="453"/>
        <v>0</v>
      </c>
      <c r="BU1521" s="9" t="str">
        <f>IFERROR(_xlfn.XLOOKUP(D1521,Sheet1!B:B,Sheet1!L:L),"")</f>
        <v/>
      </c>
      <c r="BV1521" s="9" t="e">
        <f>_xlfn.XLOOKUP(BU1521,Sheet1!S:S,Sheet1!T:T)</f>
        <v>#N/A</v>
      </c>
      <c r="BW1521" s="9" t="e">
        <f>_xlfn.XLOOKUP(D1521,Sheet1!B:B,Sheet1!M:M)</f>
        <v>#N/A</v>
      </c>
      <c r="BZ1521" s="108">
        <f t="shared" si="454"/>
        <v>0</v>
      </c>
      <c r="CB1521" s="12"/>
      <c r="CC1521" s="12"/>
      <c r="CG1521" s="1" t="str">
        <f t="shared" si="455"/>
        <v>Below 80</v>
      </c>
      <c r="CH1521" s="1" t="str">
        <f>IFERROR(_xlfn.XLOOKUP(CG1521,Scenario!M:M,Scenario!N:N),"")</f>
        <v/>
      </c>
      <c r="CI1521" s="1" t="str">
        <f t="shared" si="456"/>
        <v>No</v>
      </c>
      <c r="CJ1521" s="75">
        <v>-15.09</v>
      </c>
    </row>
    <row r="1522" spans="1:88" hidden="1">
      <c r="A1522" s="2">
        <v>1521</v>
      </c>
      <c r="B1522" s="2">
        <v>2025</v>
      </c>
      <c r="C1522" s="1">
        <v>0</v>
      </c>
      <c r="D1522" s="37" t="str">
        <v>0015g00001Y58dXAAR</v>
      </c>
      <c r="E1522" s="37" t="str">
        <v>AS Enterprises</v>
      </c>
      <c r="F1522" s="37" t="str">
        <v>MADHYA PRADESH</v>
      </c>
      <c r="G1522" s="37" t="str">
        <v>GWALIOR</v>
      </c>
      <c r="H1522" s="37">
        <v>0</v>
      </c>
      <c r="I1522" s="37" t="str">
        <v>SHALIKA ENTERPRISES PRIVATE LIMITED</v>
      </c>
      <c r="J1522" s="37" t="str">
        <v>Swapnil Dahayat</v>
      </c>
      <c r="K1522" s="37">
        <v>0</v>
      </c>
      <c r="L1522" s="37" t="str">
        <v>001fw000003s8lGAAQ</v>
      </c>
      <c r="M1522" s="37" t="str">
        <v>North</v>
      </c>
      <c r="N1522" s="2">
        <v>474001</v>
      </c>
      <c r="O1522" s="2" t="str">
        <v>As</v>
      </c>
      <c r="P1522" s="2">
        <v>9827455526</v>
      </c>
      <c r="Q1522" s="2" t="str">
        <v>Nov'25</v>
      </c>
      <c r="R1522" s="2">
        <v>2026</v>
      </c>
      <c r="S1522" s="1">
        <v>0</v>
      </c>
      <c r="T1522" s="2" t="str">
        <v/>
      </c>
      <c r="U1522" s="1">
        <v>0</v>
      </c>
      <c r="V1522" s="1" t="str">
        <v>Potential Not updated</v>
      </c>
      <c r="W1522" s="72">
        <v>0</v>
      </c>
      <c r="X1522" s="72">
        <v>0</v>
      </c>
      <c r="Y1522" s="72">
        <v>0</v>
      </c>
      <c r="Z1522" s="72">
        <v>0</v>
      </c>
      <c r="AA1522" s="72">
        <v>0</v>
      </c>
      <c r="AB1522" s="72">
        <v>0</v>
      </c>
      <c r="AC1522" s="72">
        <v>0</v>
      </c>
      <c r="AD1522" s="72">
        <v>0</v>
      </c>
      <c r="AE1522" s="72">
        <v>0</v>
      </c>
      <c r="AF1522" s="72">
        <v>0</v>
      </c>
      <c r="AG1522" s="72">
        <v>0</v>
      </c>
      <c r="AH1522" s="72">
        <v>0</v>
      </c>
      <c r="AI1522" s="72">
        <v>0</v>
      </c>
      <c r="AJ1522" s="72">
        <v>0</v>
      </c>
      <c r="AK1522" s="72">
        <v>0</v>
      </c>
      <c r="AL1522" s="72">
        <v>0</v>
      </c>
      <c r="AM1522" s="72">
        <v>0</v>
      </c>
      <c r="AN1522" s="72">
        <v>0</v>
      </c>
      <c r="AO1522" s="72">
        <v>0</v>
      </c>
      <c r="AP1522" s="72">
        <v>0</v>
      </c>
      <c r="AQ1522" s="13">
        <v>0</v>
      </c>
      <c r="AR1522" s="13">
        <v>0</v>
      </c>
      <c r="AS1522" s="13">
        <v>33.11</v>
      </c>
      <c r="AT1522" s="13">
        <v>21.95</v>
      </c>
      <c r="AU1522" s="13">
        <v>0</v>
      </c>
      <c r="AV1522" s="13">
        <v>72.099999999999994</v>
      </c>
      <c r="AW1522" s="16">
        <f t="shared" si="425"/>
        <v>55.06</v>
      </c>
      <c r="AX1522" s="16">
        <v>0</v>
      </c>
      <c r="AY1522" s="10">
        <f t="shared" si="441"/>
        <v>55.06</v>
      </c>
      <c r="BB1522" s="10">
        <f t="shared" si="442"/>
        <v>-55.06</v>
      </c>
      <c r="BC1522" s="10">
        <f t="shared" si="443"/>
        <v>-13.765000000000001</v>
      </c>
      <c r="BD1522" s="10">
        <f t="shared" si="444"/>
        <v>55.06</v>
      </c>
      <c r="BE1522" s="10">
        <f t="shared" si="445"/>
        <v>-55.06</v>
      </c>
      <c r="BF1522" s="2" t="s">
        <v>119</v>
      </c>
      <c r="BG1522" s="10">
        <f t="shared" si="446"/>
        <v>4.1387499999999999</v>
      </c>
      <c r="BH1522" s="36" t="s">
        <v>118</v>
      </c>
      <c r="BI1522" s="39" t="str">
        <f t="shared" si="447"/>
        <v/>
      </c>
      <c r="BJ1522" s="39" t="str">
        <f t="shared" si="448"/>
        <v/>
      </c>
      <c r="BO1522" s="9">
        <f t="shared" si="449"/>
        <v>33.11</v>
      </c>
      <c r="BP1522" s="39" t="str">
        <f t="shared" si="450"/>
        <v/>
      </c>
      <c r="BQ1522" s="147"/>
      <c r="BR1522" s="9">
        <f t="shared" si="451"/>
        <v>0</v>
      </c>
      <c r="BS1522" s="9">
        <f t="shared" si="452"/>
        <v>0</v>
      </c>
      <c r="BT1522" s="9">
        <f t="shared" si="453"/>
        <v>0</v>
      </c>
      <c r="BU1522" s="9" t="str">
        <f>IFERROR(_xlfn.XLOOKUP(D1522,Sheet1!B:B,Sheet1!L:L),"")</f>
        <v/>
      </c>
      <c r="BV1522" s="9" t="e">
        <f>_xlfn.XLOOKUP(BU1522,Sheet1!S:S,Sheet1!T:T)</f>
        <v>#N/A</v>
      </c>
      <c r="BW1522" s="9" t="e">
        <f>_xlfn.XLOOKUP(D1522,Sheet1!B:B,Sheet1!M:M)</f>
        <v>#N/A</v>
      </c>
      <c r="BZ1522" s="108">
        <f t="shared" si="454"/>
        <v>0</v>
      </c>
      <c r="CB1522" s="12"/>
      <c r="CC1522" s="12"/>
      <c r="CG1522" s="1" t="str">
        <f t="shared" si="455"/>
        <v>Below 80</v>
      </c>
      <c r="CH1522" s="1" t="str">
        <f>IFERROR(_xlfn.XLOOKUP(CG1522,Scenario!M:M,Scenario!N:N),"")</f>
        <v/>
      </c>
      <c r="CI1522" s="1" t="str">
        <f t="shared" si="456"/>
        <v>No</v>
      </c>
      <c r="CJ1522" s="75">
        <v>-10.23</v>
      </c>
    </row>
    <row r="1523" spans="1:88" hidden="1">
      <c r="A1523" s="2">
        <v>1522</v>
      </c>
      <c r="B1523" s="2">
        <v>2025</v>
      </c>
      <c r="C1523" s="1">
        <v>0</v>
      </c>
      <c r="D1523" s="37" t="str">
        <v>0015g00001X5nKCAAZ</v>
      </c>
      <c r="E1523" s="37" t="str">
        <v>Amar steels PKL</v>
      </c>
      <c r="F1523" s="37" t="str">
        <v>HARYANA</v>
      </c>
      <c r="G1523" s="37" t="str">
        <v>PANCHKULA</v>
      </c>
      <c r="H1523" s="37" t="str">
        <v>Panchkula</v>
      </c>
      <c r="I1523" s="37" t="str">
        <v>JAI DURGA STEELS</v>
      </c>
      <c r="J1523" s="37" t="str">
        <v>Sushant Abrol</v>
      </c>
      <c r="K1523" s="37">
        <v>0</v>
      </c>
      <c r="L1523" s="37" t="str">
        <v>C12830</v>
      </c>
      <c r="M1523" s="37" t="str">
        <v>North</v>
      </c>
      <c r="N1523" s="2">
        <v>134113</v>
      </c>
      <c r="O1523" s="2" t="str">
        <v>06ACUPK1911EIZR</v>
      </c>
      <c r="P1523" s="2">
        <v>9814012564</v>
      </c>
      <c r="Q1523" s="2" t="str">
        <v>Nov'25</v>
      </c>
      <c r="R1523" s="2">
        <v>2026</v>
      </c>
      <c r="S1523" s="1">
        <v>0</v>
      </c>
      <c r="T1523" s="2" t="str">
        <v/>
      </c>
      <c r="U1523" s="1">
        <v>0</v>
      </c>
      <c r="V1523" s="1" t="str">
        <v>Potential Not updated</v>
      </c>
      <c r="W1523" s="72">
        <v>0</v>
      </c>
      <c r="X1523" s="72">
        <v>0</v>
      </c>
      <c r="Y1523" s="72">
        <v>0</v>
      </c>
      <c r="Z1523" s="72">
        <v>0</v>
      </c>
      <c r="AA1523" s="72">
        <v>0</v>
      </c>
      <c r="AB1523" s="72">
        <v>0</v>
      </c>
      <c r="AC1523" s="72">
        <v>0</v>
      </c>
      <c r="AD1523" s="72">
        <v>0</v>
      </c>
      <c r="AE1523" s="72">
        <v>0</v>
      </c>
      <c r="AF1523" s="72">
        <v>0</v>
      </c>
      <c r="AG1523" s="72">
        <v>0</v>
      </c>
      <c r="AH1523" s="72">
        <v>0</v>
      </c>
      <c r="AI1523" s="72">
        <v>0</v>
      </c>
      <c r="AJ1523" s="72">
        <v>0</v>
      </c>
      <c r="AK1523" s="72">
        <v>0</v>
      </c>
      <c r="AL1523" s="72">
        <v>0</v>
      </c>
      <c r="AM1523" s="72">
        <v>0</v>
      </c>
      <c r="AN1523" s="72">
        <v>0</v>
      </c>
      <c r="AO1523" s="72">
        <v>0</v>
      </c>
      <c r="AP1523" s="72">
        <v>0</v>
      </c>
      <c r="AQ1523" s="13">
        <v>0</v>
      </c>
      <c r="AR1523" s="13">
        <v>0</v>
      </c>
      <c r="AS1523" s="13">
        <v>12.01</v>
      </c>
      <c r="AT1523" s="13">
        <v>14.98</v>
      </c>
      <c r="AU1523" s="13">
        <v>0</v>
      </c>
      <c r="AV1523" s="13">
        <v>0</v>
      </c>
      <c r="AW1523" s="16">
        <f t="shared" si="425"/>
        <v>26.990000000000002</v>
      </c>
      <c r="AX1523" s="16">
        <v>0</v>
      </c>
      <c r="AY1523" s="10">
        <f t="shared" si="441"/>
        <v>26.990000000000002</v>
      </c>
      <c r="BB1523" s="10">
        <f t="shared" si="442"/>
        <v>-26.990000000000002</v>
      </c>
      <c r="BC1523" s="10">
        <f t="shared" si="443"/>
        <v>-6.7475000000000005</v>
      </c>
      <c r="BD1523" s="10">
        <f t="shared" si="444"/>
        <v>26.990000000000002</v>
      </c>
      <c r="BE1523" s="10">
        <f t="shared" si="445"/>
        <v>-26.990000000000002</v>
      </c>
      <c r="BF1523" s="2" t="s">
        <v>119</v>
      </c>
      <c r="BG1523" s="10">
        <f t="shared" si="446"/>
        <v>1.50125</v>
      </c>
      <c r="BH1523" s="36" t="s">
        <v>118</v>
      </c>
      <c r="BI1523" s="39" t="str">
        <f t="shared" si="447"/>
        <v/>
      </c>
      <c r="BJ1523" s="39" t="str">
        <f t="shared" si="448"/>
        <v/>
      </c>
      <c r="BO1523" s="9">
        <f t="shared" si="449"/>
        <v>12.01</v>
      </c>
      <c r="BP1523" s="39" t="str">
        <f t="shared" si="450"/>
        <v/>
      </c>
      <c r="BQ1523" s="147"/>
      <c r="BR1523" s="9">
        <f t="shared" si="451"/>
        <v>0</v>
      </c>
      <c r="BS1523" s="9">
        <f t="shared" si="452"/>
        <v>0</v>
      </c>
      <c r="BT1523" s="9">
        <f t="shared" si="453"/>
        <v>0</v>
      </c>
      <c r="BU1523" s="9" t="str">
        <f>IFERROR(_xlfn.XLOOKUP(D1523,Sheet1!B:B,Sheet1!L:L),"")</f>
        <v/>
      </c>
      <c r="BV1523" s="9" t="e">
        <f>_xlfn.XLOOKUP(BU1523,Sheet1!S:S,Sheet1!T:T)</f>
        <v>#N/A</v>
      </c>
      <c r="BW1523" s="9" t="e">
        <f>_xlfn.XLOOKUP(D1523,Sheet1!B:B,Sheet1!M:M)</f>
        <v>#N/A</v>
      </c>
      <c r="BZ1523" s="108">
        <f t="shared" si="454"/>
        <v>0</v>
      </c>
      <c r="CB1523" s="12"/>
      <c r="CC1523" s="12"/>
      <c r="CG1523" s="1" t="str">
        <f t="shared" si="455"/>
        <v>Below 80</v>
      </c>
      <c r="CH1523" s="1" t="str">
        <f>IFERROR(_xlfn.XLOOKUP(CG1523,Scenario!M:M,Scenario!N:N),"")</f>
        <v/>
      </c>
      <c r="CI1523" s="1" t="str">
        <f t="shared" si="456"/>
        <v>No</v>
      </c>
      <c r="CJ1523" s="75">
        <v>-33.11</v>
      </c>
    </row>
    <row r="1524" spans="1:88" hidden="1">
      <c r="A1524" s="2">
        <v>1523</v>
      </c>
      <c r="B1524" s="2">
        <v>2025</v>
      </c>
      <c r="C1524" s="1">
        <v>0</v>
      </c>
      <c r="D1524" s="37" t="str">
        <v>0015g00001dJnSAAA0</v>
      </c>
      <c r="E1524" s="37" t="str">
        <v>M/S RANJIT KUMAR NAYAK AND M/S NAYAK FLY ASH BRICKS</v>
      </c>
      <c r="F1524" s="37" t="str">
        <v>ODISHA</v>
      </c>
      <c r="G1524" s="37" t="str">
        <v>SONEPUR</v>
      </c>
      <c r="H1524" s="37" t="str">
        <v>Ulunda</v>
      </c>
      <c r="I1524" s="37" t="str">
        <v>SACHDEVA ISPAT PVT LTD</v>
      </c>
      <c r="J1524" s="37" t="str">
        <v>Papun Padhan</v>
      </c>
      <c r="K1524" s="37">
        <v>0</v>
      </c>
      <c r="L1524" s="37" t="str">
        <v>C12823</v>
      </c>
      <c r="M1524" s="37" t="str">
        <v>Central</v>
      </c>
      <c r="N1524" s="2">
        <v>767062</v>
      </c>
      <c r="O1524" s="2" t="str">
        <v>21AIVPN0960H1Z5</v>
      </c>
      <c r="P1524" s="2">
        <v>9348502369</v>
      </c>
      <c r="Q1524" s="2" t="str">
        <v>Nov'25</v>
      </c>
      <c r="R1524" s="2">
        <v>2026</v>
      </c>
      <c r="S1524" s="1">
        <v>0</v>
      </c>
      <c r="T1524" s="2">
        <v>150</v>
      </c>
      <c r="U1524" s="1">
        <v>2.6733333333333331E-2</v>
      </c>
      <c r="V1524" s="1" t="str">
        <v>Challenger</v>
      </c>
      <c r="W1524" s="72">
        <v>0</v>
      </c>
      <c r="X1524" s="72">
        <v>0</v>
      </c>
      <c r="Y1524" s="72">
        <v>0</v>
      </c>
      <c r="Z1524" s="72">
        <v>0</v>
      </c>
      <c r="AA1524" s="72">
        <v>0</v>
      </c>
      <c r="AB1524" s="72">
        <v>0</v>
      </c>
      <c r="AC1524" s="72">
        <v>0</v>
      </c>
      <c r="AD1524" s="72">
        <v>0</v>
      </c>
      <c r="AE1524" s="72">
        <v>0</v>
      </c>
      <c r="AF1524" s="72">
        <v>0</v>
      </c>
      <c r="AG1524" s="72">
        <v>0</v>
      </c>
      <c r="AH1524" s="72">
        <v>0</v>
      </c>
      <c r="AI1524" s="72">
        <v>0</v>
      </c>
      <c r="AJ1524" s="72">
        <v>0</v>
      </c>
      <c r="AK1524" s="72">
        <v>0</v>
      </c>
      <c r="AL1524" s="72">
        <v>0</v>
      </c>
      <c r="AM1524" s="72">
        <v>0</v>
      </c>
      <c r="AN1524" s="72">
        <v>0</v>
      </c>
      <c r="AO1524" s="72">
        <v>0</v>
      </c>
      <c r="AP1524" s="72">
        <v>0</v>
      </c>
      <c r="AQ1524" s="13">
        <v>0</v>
      </c>
      <c r="AR1524" s="13">
        <v>0</v>
      </c>
      <c r="AS1524" s="13">
        <v>10.99</v>
      </c>
      <c r="AT1524" s="13">
        <v>12.03</v>
      </c>
      <c r="AU1524" s="13">
        <v>0</v>
      </c>
      <c r="AV1524" s="13">
        <v>0</v>
      </c>
      <c r="AW1524" s="16">
        <f t="shared" si="425"/>
        <v>23.02</v>
      </c>
      <c r="AX1524" s="16">
        <v>0</v>
      </c>
      <c r="AY1524" s="10">
        <f t="shared" si="441"/>
        <v>23.02</v>
      </c>
      <c r="BB1524" s="10">
        <f t="shared" si="442"/>
        <v>-23.02</v>
      </c>
      <c r="BC1524" s="10">
        <f t="shared" si="443"/>
        <v>-5.7549999999999999</v>
      </c>
      <c r="BD1524" s="10">
        <f t="shared" si="444"/>
        <v>23.02</v>
      </c>
      <c r="BE1524" s="10">
        <f t="shared" si="445"/>
        <v>-23.02</v>
      </c>
      <c r="BF1524" s="2" t="s">
        <v>119</v>
      </c>
      <c r="BG1524" s="10">
        <f t="shared" si="446"/>
        <v>1.37375</v>
      </c>
      <c r="BH1524" s="36" t="s">
        <v>118</v>
      </c>
      <c r="BI1524" s="39" t="str">
        <f t="shared" si="447"/>
        <v/>
      </c>
      <c r="BJ1524" s="39" t="str">
        <f t="shared" si="448"/>
        <v/>
      </c>
      <c r="BO1524" s="9">
        <f t="shared" si="449"/>
        <v>10.99</v>
      </c>
      <c r="BP1524" s="39" t="str">
        <f t="shared" si="450"/>
        <v/>
      </c>
      <c r="BQ1524" s="147"/>
      <c r="BR1524" s="9">
        <f t="shared" si="451"/>
        <v>0</v>
      </c>
      <c r="BS1524" s="9">
        <f t="shared" si="452"/>
        <v>0</v>
      </c>
      <c r="BT1524" s="9">
        <f t="shared" si="453"/>
        <v>0</v>
      </c>
      <c r="BU1524" s="9" t="str">
        <f>IFERROR(_xlfn.XLOOKUP(D1524,Sheet1!B:B,Sheet1!L:L),"")</f>
        <v/>
      </c>
      <c r="BV1524" s="9" t="e">
        <f>_xlfn.XLOOKUP(BU1524,Sheet1!S:S,Sheet1!T:T)</f>
        <v>#N/A</v>
      </c>
      <c r="BW1524" s="9" t="e">
        <f>_xlfn.XLOOKUP(D1524,Sheet1!B:B,Sheet1!M:M)</f>
        <v>#N/A</v>
      </c>
      <c r="BZ1524" s="108">
        <f t="shared" si="454"/>
        <v>0</v>
      </c>
      <c r="CB1524" s="12"/>
      <c r="CC1524" s="12"/>
      <c r="CG1524" s="1" t="str">
        <f t="shared" si="455"/>
        <v>Below 80</v>
      </c>
      <c r="CH1524" s="1" t="str">
        <f>IFERROR(_xlfn.XLOOKUP(CG1524,Scenario!M:M,Scenario!N:N),"")</f>
        <v/>
      </c>
      <c r="CI1524" s="1" t="str">
        <f t="shared" si="456"/>
        <v>No</v>
      </c>
      <c r="CJ1524" s="75">
        <v>-12.01</v>
      </c>
    </row>
    <row r="1525" spans="1:88" hidden="1">
      <c r="A1525" s="2">
        <v>1524</v>
      </c>
      <c r="B1525" s="2">
        <v>2025</v>
      </c>
      <c r="C1525" s="1">
        <v>0</v>
      </c>
      <c r="D1525" s="37" t="str">
        <v>001fw00000D5AwzAAF</v>
      </c>
      <c r="E1525" s="37" t="str">
        <v>M/S SHRUTI TRADERS</v>
      </c>
      <c r="F1525" s="37" t="str">
        <v>MADHYA PRADESH</v>
      </c>
      <c r="G1525" s="37" t="str">
        <v>SAGAR</v>
      </c>
      <c r="H1525" s="37">
        <v>0</v>
      </c>
      <c r="I1525" s="37" t="str">
        <v>Global Steel</v>
      </c>
      <c r="J1525" s="37" t="str">
        <v>Rubean Luther</v>
      </c>
      <c r="K1525" s="37">
        <v>0</v>
      </c>
      <c r="L1525" s="37" t="str">
        <v>C13471</v>
      </c>
      <c r="M1525" s="37" t="str">
        <v>North</v>
      </c>
      <c r="N1525" s="2">
        <v>470441</v>
      </c>
      <c r="O1525" s="2" t="str">
        <v>23BGIPJ6352B2ZR</v>
      </c>
      <c r="P1525" s="2">
        <v>9753084222</v>
      </c>
      <c r="Q1525" s="2" t="str">
        <v>Nov'25</v>
      </c>
      <c r="R1525" s="2">
        <v>2026</v>
      </c>
      <c r="S1525" s="1">
        <v>0</v>
      </c>
      <c r="T1525" s="2">
        <v>140</v>
      </c>
      <c r="U1525" s="1">
        <v>6.4285714285714279E-2</v>
      </c>
      <c r="V1525" s="1" t="str">
        <v>Challenger</v>
      </c>
      <c r="W1525" s="72">
        <v>0</v>
      </c>
      <c r="X1525" s="72">
        <v>0</v>
      </c>
      <c r="Y1525" s="72">
        <v>0</v>
      </c>
      <c r="Z1525" s="72">
        <v>0</v>
      </c>
      <c r="AA1525" s="72">
        <v>0</v>
      </c>
      <c r="AB1525" s="72">
        <v>0</v>
      </c>
      <c r="AC1525" s="72">
        <v>0</v>
      </c>
      <c r="AD1525" s="72">
        <v>0</v>
      </c>
      <c r="AE1525" s="72">
        <v>0</v>
      </c>
      <c r="AF1525" s="72">
        <v>0</v>
      </c>
      <c r="AG1525" s="72">
        <v>0</v>
      </c>
      <c r="AH1525" s="72">
        <v>0</v>
      </c>
      <c r="AI1525" s="72">
        <v>0</v>
      </c>
      <c r="AJ1525" s="72">
        <v>0</v>
      </c>
      <c r="AK1525" s="72">
        <v>0</v>
      </c>
      <c r="AL1525" s="72">
        <v>0</v>
      </c>
      <c r="AM1525" s="72">
        <v>0</v>
      </c>
      <c r="AN1525" s="72">
        <v>0</v>
      </c>
      <c r="AO1525" s="72">
        <v>0</v>
      </c>
      <c r="AP1525" s="72">
        <v>0</v>
      </c>
      <c r="AQ1525" s="13">
        <v>0</v>
      </c>
      <c r="AR1525" s="13">
        <v>0</v>
      </c>
      <c r="AS1525" s="13">
        <v>34.92</v>
      </c>
      <c r="AT1525" s="13">
        <v>0</v>
      </c>
      <c r="AU1525" s="13">
        <v>27</v>
      </c>
      <c r="AV1525" s="13">
        <v>0</v>
      </c>
      <c r="AW1525" s="16">
        <f t="shared" si="425"/>
        <v>61.92</v>
      </c>
      <c r="AX1525" s="16">
        <v>0</v>
      </c>
      <c r="AY1525" s="10">
        <f t="shared" si="441"/>
        <v>61.92</v>
      </c>
      <c r="BB1525" s="10">
        <f t="shared" si="442"/>
        <v>-61.92</v>
      </c>
      <c r="BC1525" s="10">
        <f t="shared" si="443"/>
        <v>-15.48</v>
      </c>
      <c r="BD1525" s="10">
        <f t="shared" si="444"/>
        <v>61.92</v>
      </c>
      <c r="BE1525" s="10">
        <f t="shared" si="445"/>
        <v>-61.92</v>
      </c>
      <c r="BF1525" s="2" t="s">
        <v>119</v>
      </c>
      <c r="BG1525" s="10">
        <f t="shared" si="446"/>
        <v>4.3650000000000002</v>
      </c>
      <c r="BH1525" s="36" t="s">
        <v>118</v>
      </c>
      <c r="BI1525" s="39" t="str">
        <f t="shared" si="447"/>
        <v/>
      </c>
      <c r="BJ1525" s="39" t="str">
        <f t="shared" si="448"/>
        <v/>
      </c>
      <c r="BO1525" s="9">
        <f t="shared" si="449"/>
        <v>34.92</v>
      </c>
      <c r="BP1525" s="39" t="str">
        <f t="shared" si="450"/>
        <v/>
      </c>
      <c r="BQ1525" s="147"/>
      <c r="BR1525" s="9">
        <f t="shared" si="451"/>
        <v>0</v>
      </c>
      <c r="BS1525" s="9">
        <f t="shared" si="452"/>
        <v>0</v>
      </c>
      <c r="BT1525" s="9">
        <f t="shared" si="453"/>
        <v>0</v>
      </c>
      <c r="BU1525" s="9" t="str">
        <f>IFERROR(_xlfn.XLOOKUP(D1525,Sheet1!B:B,Sheet1!L:L),"")</f>
        <v/>
      </c>
      <c r="BV1525" s="9" t="e">
        <f>_xlfn.XLOOKUP(BU1525,Sheet1!S:S,Sheet1!T:T)</f>
        <v>#N/A</v>
      </c>
      <c r="BW1525" s="9" t="e">
        <f>_xlfn.XLOOKUP(D1525,Sheet1!B:B,Sheet1!M:M)</f>
        <v>#N/A</v>
      </c>
      <c r="BZ1525" s="108">
        <f t="shared" si="454"/>
        <v>0</v>
      </c>
      <c r="CB1525" s="12"/>
      <c r="CC1525" s="12"/>
      <c r="CG1525" s="1" t="str">
        <f t="shared" si="455"/>
        <v>Below 80</v>
      </c>
      <c r="CH1525" s="1" t="str">
        <f>IFERROR(_xlfn.XLOOKUP(CG1525,Scenario!M:M,Scenario!N:N),"")</f>
        <v/>
      </c>
      <c r="CI1525" s="1" t="str">
        <f t="shared" si="456"/>
        <v>No</v>
      </c>
      <c r="CJ1525" s="75">
        <v>-10.99</v>
      </c>
    </row>
    <row r="1526" spans="1:88" hidden="1">
      <c r="A1526" s="2">
        <v>1525</v>
      </c>
      <c r="B1526" s="2">
        <v>2025</v>
      </c>
      <c r="C1526" s="1">
        <v>0</v>
      </c>
      <c r="D1526" s="37" t="str">
        <v>001fw00000DQ5r0AAD</v>
      </c>
      <c r="E1526" s="37" t="str">
        <v>M/S SURAJMAL SHYAMSUNDER CHOKHARA</v>
      </c>
      <c r="F1526" s="37" t="str">
        <v>MADHYA PRADESH</v>
      </c>
      <c r="G1526" s="37" t="str">
        <v>KHARGONE</v>
      </c>
      <c r="H1526" s="37">
        <v>0</v>
      </c>
      <c r="I1526" s="37" t="str">
        <v>R. K. ENTERPRISES</v>
      </c>
      <c r="J1526" s="37" t="str">
        <v>Yogeshwar Richhariya</v>
      </c>
      <c r="K1526" s="37">
        <v>0</v>
      </c>
      <c r="L1526" s="37" t="str">
        <v>001J1000005ZfroIAC</v>
      </c>
      <c r="M1526" s="37" t="str">
        <v>Central</v>
      </c>
      <c r="N1526" s="2">
        <v>451111</v>
      </c>
      <c r="O1526" s="2" t="str">
        <v>23ACVPM4752E1ZF</v>
      </c>
      <c r="P1526" s="2">
        <v>9826330002</v>
      </c>
      <c r="Q1526" s="2" t="str">
        <v>Nov'25</v>
      </c>
      <c r="R1526" s="2">
        <v>2026</v>
      </c>
      <c r="S1526" s="1">
        <v>0</v>
      </c>
      <c r="T1526" s="2">
        <v>100</v>
      </c>
      <c r="U1526" s="1">
        <v>0</v>
      </c>
      <c r="V1526" s="1" t="str">
        <v>Challenger</v>
      </c>
      <c r="W1526" s="72">
        <v>0</v>
      </c>
      <c r="X1526" s="72">
        <v>0</v>
      </c>
      <c r="Y1526" s="72">
        <v>0</v>
      </c>
      <c r="Z1526" s="72">
        <v>0</v>
      </c>
      <c r="AA1526" s="72">
        <v>0</v>
      </c>
      <c r="AB1526" s="72">
        <v>0</v>
      </c>
      <c r="AC1526" s="72">
        <v>0</v>
      </c>
      <c r="AD1526" s="72">
        <v>0</v>
      </c>
      <c r="AE1526" s="72">
        <v>0</v>
      </c>
      <c r="AF1526" s="72">
        <v>0</v>
      </c>
      <c r="AG1526" s="72">
        <v>0</v>
      </c>
      <c r="AH1526" s="72">
        <v>0</v>
      </c>
      <c r="AI1526" s="72">
        <v>0</v>
      </c>
      <c r="AJ1526" s="72">
        <v>0</v>
      </c>
      <c r="AK1526" s="72">
        <v>0</v>
      </c>
      <c r="AL1526" s="72">
        <v>0</v>
      </c>
      <c r="AM1526" s="72">
        <v>0</v>
      </c>
      <c r="AN1526" s="72">
        <v>0</v>
      </c>
      <c r="AO1526" s="72">
        <v>0</v>
      </c>
      <c r="AP1526" s="72">
        <v>0</v>
      </c>
      <c r="AQ1526" s="13">
        <v>0</v>
      </c>
      <c r="AR1526" s="13">
        <v>0</v>
      </c>
      <c r="AS1526" s="13">
        <v>11.95</v>
      </c>
      <c r="AT1526" s="13">
        <v>0</v>
      </c>
      <c r="AU1526" s="13">
        <v>0</v>
      </c>
      <c r="AV1526" s="13">
        <v>0</v>
      </c>
      <c r="AW1526" s="16">
        <f t="shared" si="425"/>
        <v>11.95</v>
      </c>
      <c r="AX1526" s="16">
        <v>0</v>
      </c>
      <c r="AY1526" s="10">
        <f t="shared" si="441"/>
        <v>11.95</v>
      </c>
      <c r="BB1526" s="10">
        <f t="shared" si="442"/>
        <v>-11.95</v>
      </c>
      <c r="BC1526" s="10">
        <f t="shared" si="443"/>
        <v>-2.9874999999999998</v>
      </c>
      <c r="BD1526" s="10">
        <f t="shared" si="444"/>
        <v>11.95</v>
      </c>
      <c r="BE1526" s="10">
        <f t="shared" si="445"/>
        <v>-11.95</v>
      </c>
      <c r="BF1526" s="2" t="s">
        <v>119</v>
      </c>
      <c r="BG1526" s="10">
        <f t="shared" si="446"/>
        <v>1.4937499999999999</v>
      </c>
      <c r="BH1526" s="36" t="s">
        <v>118</v>
      </c>
      <c r="BI1526" s="39" t="str">
        <f t="shared" si="447"/>
        <v/>
      </c>
      <c r="BJ1526" s="39" t="str">
        <f t="shared" si="448"/>
        <v/>
      </c>
      <c r="BO1526" s="9">
        <f t="shared" si="449"/>
        <v>11.95</v>
      </c>
      <c r="BP1526" s="39" t="str">
        <f t="shared" si="450"/>
        <v/>
      </c>
      <c r="BQ1526" s="147"/>
      <c r="BR1526" s="9">
        <f t="shared" si="451"/>
        <v>0</v>
      </c>
      <c r="BS1526" s="9">
        <f t="shared" si="452"/>
        <v>0</v>
      </c>
      <c r="BT1526" s="9">
        <f t="shared" si="453"/>
        <v>0</v>
      </c>
      <c r="BU1526" s="9" t="str">
        <f>IFERROR(_xlfn.XLOOKUP(D1526,Sheet1!B:B,Sheet1!L:L),"")</f>
        <v/>
      </c>
      <c r="BV1526" s="9" t="e">
        <f>_xlfn.XLOOKUP(BU1526,Sheet1!S:S,Sheet1!T:T)</f>
        <v>#N/A</v>
      </c>
      <c r="BW1526" s="9" t="e">
        <f>_xlfn.XLOOKUP(D1526,Sheet1!B:B,Sheet1!M:M)</f>
        <v>#N/A</v>
      </c>
      <c r="BZ1526" s="108">
        <f t="shared" si="454"/>
        <v>0</v>
      </c>
      <c r="CB1526" s="12"/>
      <c r="CC1526" s="12"/>
      <c r="CG1526" s="1" t="str">
        <f t="shared" si="455"/>
        <v>Below 80</v>
      </c>
      <c r="CH1526" s="1" t="str">
        <f>IFERROR(_xlfn.XLOOKUP(CG1526,Scenario!M:M,Scenario!N:N),"")</f>
        <v/>
      </c>
      <c r="CI1526" s="1" t="str">
        <f t="shared" si="456"/>
        <v>No</v>
      </c>
      <c r="CJ1526" s="75">
        <v>-34.92</v>
      </c>
    </row>
    <row r="1527" spans="1:88" hidden="1">
      <c r="A1527" s="2">
        <v>1526</v>
      </c>
      <c r="B1527" s="2">
        <v>2025</v>
      </c>
      <c r="C1527" s="1">
        <v>0</v>
      </c>
      <c r="D1527" s="37" t="str">
        <v>001fw00000D0j2TAAR</v>
      </c>
      <c r="E1527" s="37" t="str">
        <v>A STEELMAN</v>
      </c>
      <c r="F1527" s="37" t="str">
        <v>MADHYA PRADESH</v>
      </c>
      <c r="G1527" s="37" t="str">
        <v>INDORE</v>
      </c>
      <c r="H1527" s="37">
        <v>0</v>
      </c>
      <c r="I1527" s="37" t="str">
        <v>R. K. ENTERPRISES</v>
      </c>
      <c r="J1527" s="37" t="str">
        <v>Yogeshwar Richhariya</v>
      </c>
      <c r="K1527" s="37">
        <v>0</v>
      </c>
      <c r="L1527" s="37" t="str">
        <v>001J1000005ZfroIAC</v>
      </c>
      <c r="M1527" s="37" t="str">
        <v>Central</v>
      </c>
      <c r="N1527" s="2">
        <v>452010</v>
      </c>
      <c r="O1527" s="2" t="str">
        <v>23AFZPD9797H1ZL</v>
      </c>
      <c r="P1527" s="2">
        <v>9425081552</v>
      </c>
      <c r="Q1527" s="2" t="str">
        <v>Nov'25</v>
      </c>
      <c r="R1527" s="2">
        <v>2026</v>
      </c>
      <c r="S1527" s="1">
        <v>0</v>
      </c>
      <c r="T1527" s="2">
        <v>100</v>
      </c>
      <c r="U1527" s="1">
        <v>1.6666666666666666E-3</v>
      </c>
      <c r="V1527" s="1" t="str">
        <v>Challenger</v>
      </c>
      <c r="W1527" s="72">
        <v>0</v>
      </c>
      <c r="X1527" s="72">
        <v>0</v>
      </c>
      <c r="Y1527" s="72">
        <v>0</v>
      </c>
      <c r="Z1527" s="72">
        <v>0</v>
      </c>
      <c r="AA1527" s="72">
        <v>0</v>
      </c>
      <c r="AB1527" s="72">
        <v>0</v>
      </c>
      <c r="AC1527" s="72">
        <v>0</v>
      </c>
      <c r="AD1527" s="72">
        <v>0</v>
      </c>
      <c r="AE1527" s="72">
        <v>0</v>
      </c>
      <c r="AF1527" s="72">
        <v>0</v>
      </c>
      <c r="AG1527" s="72">
        <v>0</v>
      </c>
      <c r="AH1527" s="72">
        <v>0</v>
      </c>
      <c r="AI1527" s="72">
        <v>0</v>
      </c>
      <c r="AJ1527" s="72">
        <v>0</v>
      </c>
      <c r="AK1527" s="72">
        <v>0</v>
      </c>
      <c r="AL1527" s="72">
        <v>0</v>
      </c>
      <c r="AM1527" s="72">
        <v>0</v>
      </c>
      <c r="AN1527" s="72">
        <v>0</v>
      </c>
      <c r="AO1527" s="72">
        <v>0</v>
      </c>
      <c r="AP1527" s="72">
        <v>0</v>
      </c>
      <c r="AQ1527" s="13">
        <v>0</v>
      </c>
      <c r="AR1527" s="13">
        <v>0</v>
      </c>
      <c r="AS1527" s="13">
        <v>1.5</v>
      </c>
      <c r="AT1527" s="13">
        <v>0</v>
      </c>
      <c r="AU1527" s="13">
        <v>0</v>
      </c>
      <c r="AV1527" s="13">
        <v>0.5</v>
      </c>
      <c r="AW1527" s="16">
        <f t="shared" si="425"/>
        <v>1.5</v>
      </c>
      <c r="AX1527" s="16">
        <v>0</v>
      </c>
      <c r="AY1527" s="10">
        <f t="shared" si="441"/>
        <v>1.5</v>
      </c>
      <c r="BB1527" s="10">
        <f t="shared" si="442"/>
        <v>-1.5</v>
      </c>
      <c r="BC1527" s="10">
        <f t="shared" si="443"/>
        <v>-0.375</v>
      </c>
      <c r="BD1527" s="10">
        <f t="shared" si="444"/>
        <v>1.5</v>
      </c>
      <c r="BE1527" s="10">
        <f t="shared" si="445"/>
        <v>-1.5</v>
      </c>
      <c r="BF1527" s="2" t="s">
        <v>119</v>
      </c>
      <c r="BG1527" s="10">
        <f t="shared" si="446"/>
        <v>0.1875</v>
      </c>
      <c r="BH1527" s="36" t="s">
        <v>118</v>
      </c>
      <c r="BI1527" s="39" t="str">
        <f t="shared" si="447"/>
        <v/>
      </c>
      <c r="BJ1527" s="39" t="str">
        <f t="shared" si="448"/>
        <v/>
      </c>
      <c r="BO1527" s="9">
        <f t="shared" si="449"/>
        <v>1.5</v>
      </c>
      <c r="BP1527" s="39" t="str">
        <f t="shared" si="450"/>
        <v/>
      </c>
      <c r="BQ1527" s="147"/>
      <c r="BR1527" s="9">
        <f t="shared" si="451"/>
        <v>0</v>
      </c>
      <c r="BS1527" s="9">
        <f t="shared" si="452"/>
        <v>0</v>
      </c>
      <c r="BT1527" s="9">
        <f t="shared" si="453"/>
        <v>0</v>
      </c>
      <c r="BU1527" s="9" t="str">
        <f>IFERROR(_xlfn.XLOOKUP(D1527,Sheet1!B:B,Sheet1!L:L),"")</f>
        <v/>
      </c>
      <c r="BV1527" s="9" t="e">
        <f>_xlfn.XLOOKUP(BU1527,Sheet1!S:S,Sheet1!T:T)</f>
        <v>#N/A</v>
      </c>
      <c r="BW1527" s="9" t="e">
        <f>_xlfn.XLOOKUP(D1527,Sheet1!B:B,Sheet1!M:M)</f>
        <v>#N/A</v>
      </c>
      <c r="BZ1527" s="108">
        <f t="shared" si="454"/>
        <v>0</v>
      </c>
      <c r="CB1527" s="12"/>
      <c r="CC1527" s="12"/>
      <c r="CG1527" s="1" t="str">
        <f t="shared" si="455"/>
        <v>Below 80</v>
      </c>
      <c r="CH1527" s="1" t="str">
        <f>IFERROR(_xlfn.XLOOKUP(CG1527,Scenario!M:M,Scenario!N:N),"")</f>
        <v/>
      </c>
      <c r="CI1527" s="1" t="str">
        <f t="shared" si="456"/>
        <v>No</v>
      </c>
      <c r="CJ1527" s="75">
        <v>-11.95</v>
      </c>
    </row>
    <row r="1528" spans="1:88" hidden="1">
      <c r="A1528" s="2">
        <v>1527</v>
      </c>
      <c r="B1528" s="2">
        <v>2025</v>
      </c>
      <c r="C1528" s="1">
        <v>0</v>
      </c>
      <c r="D1528" s="37" t="str">
        <v>001J100000Vln9aIAB</v>
      </c>
      <c r="E1528" s="37" t="str">
        <v>NEW SUMI HARDWARE</v>
      </c>
      <c r="F1528" s="37" t="str">
        <v>WEST BENGAL</v>
      </c>
      <c r="G1528" s="37" t="str">
        <v>MURSHIDABAD</v>
      </c>
      <c r="H1528" s="37">
        <v>0</v>
      </c>
      <c r="I1528" s="37" t="str">
        <v>CHANDRA TRADERS</v>
      </c>
      <c r="J1528" s="37" t="str">
        <v>Shirshendu saha</v>
      </c>
      <c r="K1528" s="37">
        <v>0</v>
      </c>
      <c r="L1528" s="37" t="str">
        <v>001J100000RyPTBIA3</v>
      </c>
      <c r="M1528" s="37" t="str">
        <v>East</v>
      </c>
      <c r="N1528" s="2">
        <v>742226</v>
      </c>
      <c r="O1528" s="2" t="str">
        <v>19EFPPS3907N1ZG</v>
      </c>
      <c r="P1528" s="2">
        <v>8777509540</v>
      </c>
      <c r="Q1528" s="2" t="str">
        <v>Nov'25</v>
      </c>
      <c r="R1528" s="2">
        <v>2026</v>
      </c>
      <c r="S1528" s="1">
        <v>0</v>
      </c>
      <c r="T1528" s="2">
        <v>550</v>
      </c>
      <c r="U1528" s="1">
        <v>6.0606060606060606E-3</v>
      </c>
      <c r="V1528" s="1" t="str">
        <v>Alien</v>
      </c>
      <c r="W1528" s="72">
        <v>0</v>
      </c>
      <c r="X1528" s="72">
        <v>0</v>
      </c>
      <c r="Y1528" s="72">
        <v>0</v>
      </c>
      <c r="Z1528" s="72">
        <v>0</v>
      </c>
      <c r="AA1528" s="72">
        <v>0</v>
      </c>
      <c r="AB1528" s="72">
        <v>0</v>
      </c>
      <c r="AC1528" s="72">
        <v>0</v>
      </c>
      <c r="AD1528" s="72">
        <v>0</v>
      </c>
      <c r="AE1528" s="72">
        <v>0</v>
      </c>
      <c r="AF1528" s="72">
        <v>0</v>
      </c>
      <c r="AG1528" s="72">
        <v>0</v>
      </c>
      <c r="AH1528" s="72">
        <v>0</v>
      </c>
      <c r="AI1528" s="72">
        <v>0</v>
      </c>
      <c r="AJ1528" s="72">
        <v>0</v>
      </c>
      <c r="AK1528" s="72">
        <v>0</v>
      </c>
      <c r="AL1528" s="72">
        <v>0</v>
      </c>
      <c r="AM1528" s="72">
        <v>0</v>
      </c>
      <c r="AN1528" s="72">
        <v>0</v>
      </c>
      <c r="AO1528" s="72">
        <v>0</v>
      </c>
      <c r="AP1528" s="72">
        <v>0</v>
      </c>
      <c r="AQ1528" s="13">
        <v>0</v>
      </c>
      <c r="AR1528" s="13">
        <v>0</v>
      </c>
      <c r="AS1528" s="13">
        <v>10</v>
      </c>
      <c r="AT1528" s="13">
        <v>0</v>
      </c>
      <c r="AU1528" s="13">
        <v>10</v>
      </c>
      <c r="AV1528" s="13">
        <v>0</v>
      </c>
      <c r="AW1528" s="16">
        <f t="shared" si="425"/>
        <v>20</v>
      </c>
      <c r="AX1528" s="16">
        <v>0</v>
      </c>
      <c r="AY1528" s="10">
        <f t="shared" si="441"/>
        <v>20</v>
      </c>
      <c r="BB1528" s="10">
        <f t="shared" si="442"/>
        <v>-20</v>
      </c>
      <c r="BC1528" s="10">
        <f t="shared" si="443"/>
        <v>-5</v>
      </c>
      <c r="BD1528" s="10">
        <f t="shared" si="444"/>
        <v>20</v>
      </c>
      <c r="BE1528" s="10">
        <f t="shared" si="445"/>
        <v>-20</v>
      </c>
      <c r="BF1528" s="2" t="s">
        <v>119</v>
      </c>
      <c r="BG1528" s="10">
        <f t="shared" si="446"/>
        <v>1.25</v>
      </c>
      <c r="BH1528" s="36" t="s">
        <v>118</v>
      </c>
      <c r="BI1528" s="39" t="str">
        <f t="shared" si="447"/>
        <v/>
      </c>
      <c r="BJ1528" s="39" t="str">
        <f t="shared" si="448"/>
        <v/>
      </c>
      <c r="BO1528" s="9">
        <f t="shared" si="449"/>
        <v>10</v>
      </c>
      <c r="BP1528" s="39" t="str">
        <f t="shared" si="450"/>
        <v/>
      </c>
      <c r="BQ1528" s="147"/>
      <c r="BR1528" s="9">
        <f t="shared" si="451"/>
        <v>0</v>
      </c>
      <c r="BS1528" s="9">
        <f t="shared" si="452"/>
        <v>0</v>
      </c>
      <c r="BT1528" s="9">
        <f t="shared" si="453"/>
        <v>0</v>
      </c>
      <c r="BU1528" s="9" t="str">
        <f>IFERROR(_xlfn.XLOOKUP(D1528,Sheet1!B:B,Sheet1!L:L),"")</f>
        <v/>
      </c>
      <c r="BV1528" s="9" t="e">
        <f>_xlfn.XLOOKUP(BU1528,Sheet1!S:S,Sheet1!T:T)</f>
        <v>#N/A</v>
      </c>
      <c r="BW1528" s="9" t="e">
        <f>_xlfn.XLOOKUP(D1528,Sheet1!B:B,Sheet1!M:M)</f>
        <v>#N/A</v>
      </c>
      <c r="BZ1528" s="108">
        <f t="shared" si="454"/>
        <v>0</v>
      </c>
      <c r="CB1528" s="12"/>
      <c r="CC1528" s="12"/>
      <c r="CG1528" s="1" t="str">
        <f t="shared" si="455"/>
        <v>Below 80</v>
      </c>
      <c r="CH1528" s="1" t="str">
        <f>IFERROR(_xlfn.XLOOKUP(CG1528,Scenario!M:M,Scenario!N:N),"")</f>
        <v/>
      </c>
      <c r="CI1528" s="1" t="str">
        <f t="shared" si="456"/>
        <v>No</v>
      </c>
      <c r="CJ1528" s="75">
        <v>-1.5</v>
      </c>
    </row>
    <row r="1529" spans="1:88" hidden="1">
      <c r="A1529" s="2">
        <v>1528</v>
      </c>
      <c r="B1529" s="2">
        <v>2025</v>
      </c>
      <c r="C1529" s="1">
        <v>0</v>
      </c>
      <c r="D1529" s="37" t="str">
        <v>001fw00000CgOwhAAF</v>
      </c>
      <c r="E1529" s="37" t="str">
        <v>WASIM ENTERPRISE</v>
      </c>
      <c r="F1529" s="37" t="str">
        <v>WEST BENGAL</v>
      </c>
      <c r="G1529" s="37" t="str">
        <v>MALDAH</v>
      </c>
      <c r="H1529" s="37">
        <v>0</v>
      </c>
      <c r="I1529" s="37" t="str">
        <v>MAHESHWARI TRADERS</v>
      </c>
      <c r="J1529" s="37" t="str">
        <v>Partha Mondal</v>
      </c>
      <c r="K1529" s="37">
        <v>0</v>
      </c>
      <c r="L1529" s="37" t="str">
        <v>001J100000Vo7AiIAJ</v>
      </c>
      <c r="M1529" s="37" t="str">
        <v>East</v>
      </c>
      <c r="N1529" s="2">
        <v>732125</v>
      </c>
      <c r="O1529" s="2" t="str">
        <v>19FLFPR3236E1ZY</v>
      </c>
      <c r="P1529" s="2">
        <v>8927605464</v>
      </c>
      <c r="Q1529" s="2" t="str">
        <v>Nov'25</v>
      </c>
      <c r="R1529" s="2">
        <v>2026</v>
      </c>
      <c r="S1529" s="1">
        <v>0</v>
      </c>
      <c r="T1529" s="2">
        <v>90</v>
      </c>
      <c r="U1529" s="1">
        <v>0</v>
      </c>
      <c r="V1529" s="1" t="str">
        <v>Challenger</v>
      </c>
      <c r="W1529" s="72">
        <v>0</v>
      </c>
      <c r="X1529" s="72">
        <v>0</v>
      </c>
      <c r="Y1529" s="72">
        <v>0</v>
      </c>
      <c r="Z1529" s="72">
        <v>0</v>
      </c>
      <c r="AA1529" s="72">
        <v>0</v>
      </c>
      <c r="AB1529" s="72">
        <v>0</v>
      </c>
      <c r="AC1529" s="72">
        <v>0</v>
      </c>
      <c r="AD1529" s="72">
        <v>0</v>
      </c>
      <c r="AE1529" s="72">
        <v>0</v>
      </c>
      <c r="AF1529" s="72">
        <v>0</v>
      </c>
      <c r="AG1529" s="72">
        <v>0</v>
      </c>
      <c r="AH1529" s="72">
        <v>0</v>
      </c>
      <c r="AI1529" s="72">
        <v>0</v>
      </c>
      <c r="AJ1529" s="72">
        <v>0</v>
      </c>
      <c r="AK1529" s="72">
        <v>0</v>
      </c>
      <c r="AL1529" s="72">
        <v>0</v>
      </c>
      <c r="AM1529" s="72">
        <v>0</v>
      </c>
      <c r="AN1529" s="72">
        <v>0</v>
      </c>
      <c r="AO1529" s="72">
        <v>0</v>
      </c>
      <c r="AP1529" s="72">
        <v>0</v>
      </c>
      <c r="AQ1529" s="13">
        <v>0</v>
      </c>
      <c r="AR1529" s="13">
        <v>0</v>
      </c>
      <c r="AS1529" s="13">
        <v>10</v>
      </c>
      <c r="AT1529" s="13">
        <v>0</v>
      </c>
      <c r="AU1529" s="13">
        <v>0</v>
      </c>
      <c r="AV1529" s="13">
        <v>0</v>
      </c>
      <c r="AW1529" s="16">
        <f t="shared" si="425"/>
        <v>10</v>
      </c>
      <c r="AX1529" s="16">
        <v>0</v>
      </c>
      <c r="AY1529" s="10">
        <f t="shared" si="441"/>
        <v>10</v>
      </c>
      <c r="BB1529" s="10">
        <f t="shared" si="442"/>
        <v>-10</v>
      </c>
      <c r="BC1529" s="10">
        <f t="shared" si="443"/>
        <v>-2.5</v>
      </c>
      <c r="BD1529" s="10">
        <f t="shared" si="444"/>
        <v>10</v>
      </c>
      <c r="BE1529" s="10">
        <f t="shared" si="445"/>
        <v>-10</v>
      </c>
      <c r="BF1529" s="2" t="s">
        <v>119</v>
      </c>
      <c r="BG1529" s="10">
        <f t="shared" si="446"/>
        <v>1.25</v>
      </c>
      <c r="BH1529" s="36" t="s">
        <v>118</v>
      </c>
      <c r="BI1529" s="39" t="str">
        <f t="shared" si="447"/>
        <v/>
      </c>
      <c r="BJ1529" s="39" t="str">
        <f t="shared" si="448"/>
        <v/>
      </c>
      <c r="BO1529" s="9">
        <f t="shared" si="449"/>
        <v>10</v>
      </c>
      <c r="BP1529" s="39" t="str">
        <f t="shared" si="450"/>
        <v/>
      </c>
      <c r="BQ1529" s="147"/>
      <c r="BR1529" s="9">
        <f t="shared" si="451"/>
        <v>0</v>
      </c>
      <c r="BS1529" s="9">
        <f t="shared" si="452"/>
        <v>0</v>
      </c>
      <c r="BT1529" s="9">
        <f t="shared" si="453"/>
        <v>0</v>
      </c>
      <c r="BU1529" s="9" t="str">
        <f>IFERROR(_xlfn.XLOOKUP(D1529,Sheet1!B:B,Sheet1!L:L),"")</f>
        <v/>
      </c>
      <c r="BV1529" s="9" t="e">
        <f>_xlfn.XLOOKUP(BU1529,Sheet1!S:S,Sheet1!T:T)</f>
        <v>#N/A</v>
      </c>
      <c r="BW1529" s="9" t="e">
        <f>_xlfn.XLOOKUP(D1529,Sheet1!B:B,Sheet1!M:M)</f>
        <v>#N/A</v>
      </c>
      <c r="BZ1529" s="108">
        <f t="shared" si="454"/>
        <v>0</v>
      </c>
      <c r="CB1529" s="12"/>
      <c r="CC1529" s="12"/>
      <c r="CG1529" s="1" t="str">
        <f t="shared" si="455"/>
        <v>Below 80</v>
      </c>
      <c r="CH1529" s="1" t="str">
        <f>IFERROR(_xlfn.XLOOKUP(CG1529,Scenario!M:M,Scenario!N:N),"")</f>
        <v/>
      </c>
      <c r="CI1529" s="1" t="str">
        <f t="shared" si="456"/>
        <v>No</v>
      </c>
      <c r="CJ1529" s="75">
        <v>-10</v>
      </c>
    </row>
    <row r="1530" spans="1:88" hidden="1">
      <c r="A1530" s="2">
        <v>1529</v>
      </c>
      <c r="B1530" s="2">
        <v>2025</v>
      </c>
      <c r="C1530" s="1">
        <v>0</v>
      </c>
      <c r="D1530" s="37" t="str">
        <v>001fw00000DNxPiAAL</v>
      </c>
      <c r="E1530" s="37" t="str">
        <v>M/S SHYAM CYCLE STORE</v>
      </c>
      <c r="F1530" s="37" t="str">
        <v>ODISHA</v>
      </c>
      <c r="G1530" s="37" t="str">
        <v>NABARANGPUR</v>
      </c>
      <c r="H1530" s="37">
        <v>0</v>
      </c>
      <c r="I1530" s="37" t="str">
        <v>SACHDEVA ISPAT PVT LTD</v>
      </c>
      <c r="J1530" s="37" t="str">
        <v>Amit Behera</v>
      </c>
      <c r="K1530" s="37">
        <v>0</v>
      </c>
      <c r="L1530" s="37" t="str">
        <v>C12823</v>
      </c>
      <c r="M1530" s="37" t="str">
        <v>Central</v>
      </c>
      <c r="N1530" s="2">
        <v>764076</v>
      </c>
      <c r="O1530" s="2" t="str">
        <v>21APYPS8364N1ZS</v>
      </c>
      <c r="P1530" s="2">
        <v>9437642966</v>
      </c>
      <c r="Q1530" s="2" t="str">
        <v>Nov'25</v>
      </c>
      <c r="R1530" s="2">
        <v>2026</v>
      </c>
      <c r="S1530" s="1">
        <v>0</v>
      </c>
      <c r="T1530" s="2">
        <v>400</v>
      </c>
      <c r="U1530" s="1">
        <v>2.0008333333333329E-2</v>
      </c>
      <c r="V1530" s="1" t="str">
        <v>Alien</v>
      </c>
      <c r="W1530" s="72">
        <v>0</v>
      </c>
      <c r="X1530" s="72">
        <v>0</v>
      </c>
      <c r="Y1530" s="72">
        <v>0</v>
      </c>
      <c r="Z1530" s="72">
        <v>0</v>
      </c>
      <c r="AA1530" s="72">
        <v>0</v>
      </c>
      <c r="AB1530" s="72">
        <v>0</v>
      </c>
      <c r="AC1530" s="72">
        <v>0</v>
      </c>
      <c r="AD1530" s="72">
        <v>0</v>
      </c>
      <c r="AE1530" s="72">
        <v>0</v>
      </c>
      <c r="AF1530" s="72">
        <v>0</v>
      </c>
      <c r="AG1530" s="72">
        <v>0</v>
      </c>
      <c r="AH1530" s="72">
        <v>0</v>
      </c>
      <c r="AI1530" s="72">
        <v>0</v>
      </c>
      <c r="AJ1530" s="72">
        <v>0</v>
      </c>
      <c r="AK1530" s="72">
        <v>0</v>
      </c>
      <c r="AL1530" s="72">
        <v>0</v>
      </c>
      <c r="AM1530" s="72">
        <v>0</v>
      </c>
      <c r="AN1530" s="72">
        <v>0</v>
      </c>
      <c r="AO1530" s="72">
        <v>0</v>
      </c>
      <c r="AP1530" s="72">
        <v>0</v>
      </c>
      <c r="AQ1530" s="13">
        <v>0</v>
      </c>
      <c r="AR1530" s="13">
        <v>0</v>
      </c>
      <c r="AS1530" s="13">
        <v>11.73</v>
      </c>
      <c r="AT1530" s="13">
        <v>12.01</v>
      </c>
      <c r="AU1530" s="13">
        <v>12</v>
      </c>
      <c r="AV1530" s="13">
        <v>0</v>
      </c>
      <c r="AW1530" s="16">
        <f t="shared" si="425"/>
        <v>35.74</v>
      </c>
      <c r="AX1530" s="16">
        <v>0</v>
      </c>
      <c r="AY1530" s="10">
        <f t="shared" si="441"/>
        <v>35.74</v>
      </c>
      <c r="BB1530" s="10">
        <f t="shared" si="442"/>
        <v>-35.74</v>
      </c>
      <c r="BC1530" s="10">
        <f t="shared" si="443"/>
        <v>-8.9350000000000005</v>
      </c>
      <c r="BD1530" s="10">
        <f t="shared" si="444"/>
        <v>35.74</v>
      </c>
      <c r="BE1530" s="10">
        <f t="shared" si="445"/>
        <v>-35.74</v>
      </c>
      <c r="BF1530" s="2" t="s">
        <v>119</v>
      </c>
      <c r="BG1530" s="10">
        <f t="shared" si="446"/>
        <v>1.4662500000000001</v>
      </c>
      <c r="BH1530" s="36" t="s">
        <v>118</v>
      </c>
      <c r="BI1530" s="39" t="str">
        <f t="shared" si="447"/>
        <v/>
      </c>
      <c r="BJ1530" s="39" t="str">
        <f t="shared" si="448"/>
        <v/>
      </c>
      <c r="BO1530" s="9">
        <f t="shared" si="449"/>
        <v>11.73</v>
      </c>
      <c r="BP1530" s="39" t="str">
        <f t="shared" si="450"/>
        <v/>
      </c>
      <c r="BQ1530" s="147"/>
      <c r="BR1530" s="9">
        <f t="shared" si="451"/>
        <v>0</v>
      </c>
      <c r="BS1530" s="9">
        <f t="shared" si="452"/>
        <v>0</v>
      </c>
      <c r="BT1530" s="9">
        <f t="shared" si="453"/>
        <v>0</v>
      </c>
      <c r="BU1530" s="9" t="str">
        <f>IFERROR(_xlfn.XLOOKUP(D1530,Sheet1!B:B,Sheet1!L:L),"")</f>
        <v/>
      </c>
      <c r="BV1530" s="9" t="e">
        <f>_xlfn.XLOOKUP(BU1530,Sheet1!S:S,Sheet1!T:T)</f>
        <v>#N/A</v>
      </c>
      <c r="BW1530" s="9" t="e">
        <f>_xlfn.XLOOKUP(D1530,Sheet1!B:B,Sheet1!M:M)</f>
        <v>#N/A</v>
      </c>
      <c r="BZ1530" s="108">
        <f t="shared" si="454"/>
        <v>0</v>
      </c>
      <c r="CB1530" s="12"/>
      <c r="CC1530" s="12"/>
      <c r="CG1530" s="1" t="str">
        <f t="shared" si="455"/>
        <v>Below 80</v>
      </c>
      <c r="CH1530" s="1" t="str">
        <f>IFERROR(_xlfn.XLOOKUP(CG1530,Scenario!M:M,Scenario!N:N),"")</f>
        <v/>
      </c>
      <c r="CI1530" s="1" t="str">
        <f t="shared" si="456"/>
        <v>No</v>
      </c>
      <c r="CJ1530" s="75">
        <v>-10</v>
      </c>
    </row>
    <row r="1531" spans="1:88" hidden="1">
      <c r="A1531" s="2">
        <v>1530</v>
      </c>
      <c r="B1531" s="2">
        <v>2025</v>
      </c>
      <c r="C1531" s="1">
        <v>0</v>
      </c>
      <c r="D1531" s="37" t="str">
        <v>001J1000006TDs4IAG</v>
      </c>
      <c r="E1531" s="37" t="str">
        <v>ZAFAR TRADING COMPANY</v>
      </c>
      <c r="F1531" s="37" t="str">
        <v>BIHAR</v>
      </c>
      <c r="G1531" s="37" t="str">
        <v>GAYA</v>
      </c>
      <c r="H1531" s="37" t="str">
        <v>Gaya</v>
      </c>
      <c r="I1531" s="37" t="str">
        <v>KHARAKIA METALS PRIVATE LIMITED</v>
      </c>
      <c r="J1531" s="37" t="str">
        <v>Harnish Parmar</v>
      </c>
      <c r="K1531" s="37">
        <v>0</v>
      </c>
      <c r="L1531" s="37" t="str">
        <v>001J100000VnUoRIAV</v>
      </c>
      <c r="M1531" s="37" t="str">
        <v>East</v>
      </c>
      <c r="N1531" s="2">
        <v>823001</v>
      </c>
      <c r="O1531" s="2" t="str">
        <v>10AACPZ3503D2ZA</v>
      </c>
      <c r="P1531" s="2">
        <v>9934023959</v>
      </c>
      <c r="Q1531" s="2" t="str">
        <v>Nov'25</v>
      </c>
      <c r="R1531" s="2">
        <v>2026</v>
      </c>
      <c r="S1531" s="1">
        <v>0</v>
      </c>
      <c r="T1531" s="2">
        <v>2000</v>
      </c>
      <c r="U1531" s="1">
        <v>7.0000000000000001E-3</v>
      </c>
      <c r="V1531" s="1" t="str">
        <v>Alien</v>
      </c>
      <c r="W1531" s="72">
        <v>0</v>
      </c>
      <c r="X1531" s="72">
        <v>0</v>
      </c>
      <c r="Y1531" s="72">
        <v>0</v>
      </c>
      <c r="Z1531" s="72">
        <v>0</v>
      </c>
      <c r="AA1531" s="72">
        <v>0</v>
      </c>
      <c r="AB1531" s="72">
        <v>0</v>
      </c>
      <c r="AC1531" s="72">
        <v>0</v>
      </c>
      <c r="AD1531" s="72">
        <v>0</v>
      </c>
      <c r="AE1531" s="72">
        <v>0</v>
      </c>
      <c r="AF1531" s="72">
        <v>0</v>
      </c>
      <c r="AG1531" s="72">
        <v>0</v>
      </c>
      <c r="AH1531" s="72">
        <v>0</v>
      </c>
      <c r="AI1531" s="72">
        <v>0</v>
      </c>
      <c r="AJ1531" s="72">
        <v>0</v>
      </c>
      <c r="AK1531" s="72">
        <v>0</v>
      </c>
      <c r="AL1531" s="72">
        <v>0</v>
      </c>
      <c r="AM1531" s="72">
        <v>0</v>
      </c>
      <c r="AN1531" s="72">
        <v>0</v>
      </c>
      <c r="AO1531" s="72">
        <v>0</v>
      </c>
      <c r="AP1531" s="72">
        <v>0</v>
      </c>
      <c r="AQ1531" s="13">
        <v>0</v>
      </c>
      <c r="AR1531" s="13">
        <v>0</v>
      </c>
      <c r="AS1531" s="13">
        <v>30.13</v>
      </c>
      <c r="AT1531" s="13">
        <v>0</v>
      </c>
      <c r="AU1531" s="13">
        <v>42</v>
      </c>
      <c r="AV1531" s="13">
        <v>0</v>
      </c>
      <c r="AW1531" s="16">
        <f t="shared" si="425"/>
        <v>72.13</v>
      </c>
      <c r="AX1531" s="16">
        <v>0</v>
      </c>
      <c r="AY1531" s="10">
        <f t="shared" si="441"/>
        <v>72.13</v>
      </c>
      <c r="BB1531" s="10">
        <f t="shared" si="442"/>
        <v>-72.13</v>
      </c>
      <c r="BC1531" s="10">
        <f t="shared" si="443"/>
        <v>-18.032499999999999</v>
      </c>
      <c r="BD1531" s="10">
        <f t="shared" si="444"/>
        <v>72.13</v>
      </c>
      <c r="BE1531" s="10">
        <f t="shared" si="445"/>
        <v>-72.13</v>
      </c>
      <c r="BF1531" s="2" t="s">
        <v>119</v>
      </c>
      <c r="BG1531" s="10">
        <f t="shared" si="446"/>
        <v>3.7662499999999999</v>
      </c>
      <c r="BH1531" s="36" t="s">
        <v>118</v>
      </c>
      <c r="BI1531" s="39" t="str">
        <f t="shared" si="447"/>
        <v/>
      </c>
      <c r="BJ1531" s="39" t="str">
        <f t="shared" si="448"/>
        <v/>
      </c>
      <c r="BO1531" s="9">
        <f t="shared" si="449"/>
        <v>30.13</v>
      </c>
      <c r="BP1531" s="39" t="str">
        <f t="shared" si="450"/>
        <v/>
      </c>
      <c r="BQ1531" s="147"/>
      <c r="BR1531" s="9">
        <f t="shared" si="451"/>
        <v>0</v>
      </c>
      <c r="BS1531" s="9">
        <f t="shared" si="452"/>
        <v>0</v>
      </c>
      <c r="BT1531" s="9">
        <f t="shared" si="453"/>
        <v>0</v>
      </c>
      <c r="BU1531" s="9" t="str">
        <f>IFERROR(_xlfn.XLOOKUP(D1531,Sheet1!B:B,Sheet1!L:L),"")</f>
        <v/>
      </c>
      <c r="BV1531" s="9" t="e">
        <f>_xlfn.XLOOKUP(BU1531,Sheet1!S:S,Sheet1!T:T)</f>
        <v>#N/A</v>
      </c>
      <c r="BW1531" s="9" t="e">
        <f>_xlfn.XLOOKUP(D1531,Sheet1!B:B,Sheet1!M:M)</f>
        <v>#N/A</v>
      </c>
      <c r="BZ1531" s="108">
        <f t="shared" si="454"/>
        <v>0</v>
      </c>
      <c r="CB1531" s="12"/>
      <c r="CC1531" s="12"/>
      <c r="CG1531" s="1" t="str">
        <f t="shared" si="455"/>
        <v>Below 80</v>
      </c>
      <c r="CH1531" s="1" t="str">
        <f>IFERROR(_xlfn.XLOOKUP(CG1531,Scenario!M:M,Scenario!N:N),"")</f>
        <v/>
      </c>
      <c r="CI1531" s="1" t="str">
        <f t="shared" si="456"/>
        <v>No</v>
      </c>
      <c r="CJ1531" s="75">
        <v>-11.73</v>
      </c>
    </row>
    <row r="1532" spans="1:88" hidden="1">
      <c r="A1532" s="2">
        <v>1531</v>
      </c>
      <c r="B1532" s="2">
        <v>2025</v>
      </c>
      <c r="C1532" s="1">
        <v>0</v>
      </c>
      <c r="D1532" s="37" t="str">
        <v>001fw000008ZHscAAG</v>
      </c>
      <c r="E1532" s="37" t="str">
        <v>GURU KRIPA IRON AND CEMENT STORE</v>
      </c>
      <c r="F1532" s="37" t="str">
        <v>PUNJAB</v>
      </c>
      <c r="G1532" s="37" t="str">
        <v>MANSA</v>
      </c>
      <c r="H1532" s="37">
        <v>0</v>
      </c>
      <c r="I1532" s="37" t="str">
        <v>RAMDOOT UDHYOG PRIVATE LIMITED</v>
      </c>
      <c r="J1532" s="37" t="str">
        <v>Sonu Kumar</v>
      </c>
      <c r="K1532" s="37">
        <v>0</v>
      </c>
      <c r="L1532" s="37" t="str">
        <v>C13168</v>
      </c>
      <c r="M1532" s="37" t="str">
        <v>North</v>
      </c>
      <c r="N1532" s="2">
        <v>151505</v>
      </c>
      <c r="O1532" s="2" t="str">
        <v>03ABDFG0762F1ZW</v>
      </c>
      <c r="P1532" s="2">
        <v>8284078057</v>
      </c>
      <c r="Q1532" s="2" t="str">
        <v>Nov'25</v>
      </c>
      <c r="R1532" s="2">
        <v>2026</v>
      </c>
      <c r="S1532" s="1">
        <v>0</v>
      </c>
      <c r="T1532" s="2">
        <v>30</v>
      </c>
      <c r="U1532" s="1">
        <v>0</v>
      </c>
      <c r="V1532" s="1" t="str">
        <v>Minor</v>
      </c>
      <c r="W1532" s="72">
        <v>0</v>
      </c>
      <c r="X1532" s="72">
        <v>0</v>
      </c>
      <c r="Y1532" s="72">
        <v>0</v>
      </c>
      <c r="Z1532" s="72">
        <v>0</v>
      </c>
      <c r="AA1532" s="72">
        <v>0</v>
      </c>
      <c r="AB1532" s="72">
        <v>0</v>
      </c>
      <c r="AC1532" s="72">
        <v>0</v>
      </c>
      <c r="AD1532" s="72">
        <v>0</v>
      </c>
      <c r="AE1532" s="72">
        <v>0</v>
      </c>
      <c r="AF1532" s="72">
        <v>0</v>
      </c>
      <c r="AG1532" s="72">
        <v>0</v>
      </c>
      <c r="AH1532" s="72">
        <v>0</v>
      </c>
      <c r="AI1532" s="72">
        <v>0</v>
      </c>
      <c r="AJ1532" s="72">
        <v>0</v>
      </c>
      <c r="AK1532" s="72">
        <v>0</v>
      </c>
      <c r="AL1532" s="72">
        <v>0</v>
      </c>
      <c r="AM1532" s="72">
        <v>0</v>
      </c>
      <c r="AN1532" s="72">
        <v>0</v>
      </c>
      <c r="AO1532" s="72">
        <v>0</v>
      </c>
      <c r="AP1532" s="72">
        <v>0</v>
      </c>
      <c r="AQ1532" s="13">
        <v>0</v>
      </c>
      <c r="AR1532" s="13">
        <v>0</v>
      </c>
      <c r="AS1532" s="13">
        <v>11.96</v>
      </c>
      <c r="AT1532" s="13">
        <v>0</v>
      </c>
      <c r="AU1532" s="13">
        <v>0</v>
      </c>
      <c r="AV1532" s="13">
        <v>0</v>
      </c>
      <c r="AW1532" s="16">
        <f t="shared" si="425"/>
        <v>11.96</v>
      </c>
      <c r="AX1532" s="16">
        <v>0</v>
      </c>
      <c r="AY1532" s="10">
        <f t="shared" si="441"/>
        <v>11.96</v>
      </c>
      <c r="BB1532" s="10">
        <f t="shared" si="442"/>
        <v>-11.96</v>
      </c>
      <c r="BC1532" s="10">
        <f t="shared" si="443"/>
        <v>-2.99</v>
      </c>
      <c r="BD1532" s="10">
        <f t="shared" si="444"/>
        <v>11.96</v>
      </c>
      <c r="BE1532" s="10">
        <f t="shared" si="445"/>
        <v>-11.96</v>
      </c>
      <c r="BF1532" s="2" t="s">
        <v>119</v>
      </c>
      <c r="BG1532" s="10">
        <f t="shared" si="446"/>
        <v>1.4950000000000001</v>
      </c>
      <c r="BH1532" s="36" t="s">
        <v>118</v>
      </c>
      <c r="BI1532" s="39" t="str">
        <f t="shared" si="447"/>
        <v/>
      </c>
      <c r="BJ1532" s="39" t="str">
        <f t="shared" si="448"/>
        <v/>
      </c>
      <c r="BO1532" s="9">
        <f t="shared" si="449"/>
        <v>11.96</v>
      </c>
      <c r="BP1532" s="39" t="str">
        <f t="shared" si="450"/>
        <v/>
      </c>
      <c r="BQ1532" s="147"/>
      <c r="BR1532" s="9">
        <f t="shared" si="451"/>
        <v>0</v>
      </c>
      <c r="BS1532" s="9">
        <f t="shared" si="452"/>
        <v>0</v>
      </c>
      <c r="BT1532" s="9">
        <f t="shared" si="453"/>
        <v>0</v>
      </c>
      <c r="BU1532" s="9" t="str">
        <f>IFERROR(_xlfn.XLOOKUP(D1532,Sheet1!B:B,Sheet1!L:L),"")</f>
        <v/>
      </c>
      <c r="BV1532" s="9" t="e">
        <f>_xlfn.XLOOKUP(BU1532,Sheet1!S:S,Sheet1!T:T)</f>
        <v>#N/A</v>
      </c>
      <c r="BW1532" s="9" t="e">
        <f>_xlfn.XLOOKUP(D1532,Sheet1!B:B,Sheet1!M:M)</f>
        <v>#N/A</v>
      </c>
      <c r="BZ1532" s="108">
        <f t="shared" si="454"/>
        <v>0</v>
      </c>
      <c r="CB1532" s="12"/>
      <c r="CC1532" s="12"/>
      <c r="CG1532" s="1" t="str">
        <f t="shared" si="455"/>
        <v>Below 80</v>
      </c>
      <c r="CH1532" s="1" t="str">
        <f>IFERROR(_xlfn.XLOOKUP(CG1532,Scenario!M:M,Scenario!N:N),"")</f>
        <v/>
      </c>
      <c r="CI1532" s="1" t="str">
        <f t="shared" si="456"/>
        <v>No</v>
      </c>
      <c r="CJ1532" s="75">
        <v>-30.13</v>
      </c>
    </row>
    <row r="1533" spans="1:88" hidden="1">
      <c r="A1533" s="2">
        <v>1532</v>
      </c>
      <c r="B1533" s="2">
        <v>2025</v>
      </c>
      <c r="C1533" s="1">
        <v>0</v>
      </c>
      <c r="D1533" s="37" t="str">
        <v>001fw00000DfPuEAAV</v>
      </c>
      <c r="E1533" s="37" t="str">
        <v>DILBAG SINGH AND COMPANY</v>
      </c>
      <c r="F1533" s="37" t="str">
        <v>HARYANA</v>
      </c>
      <c r="G1533" s="37" t="str">
        <v>SIRSA</v>
      </c>
      <c r="H1533" s="37">
        <v>0</v>
      </c>
      <c r="I1533" s="37" t="str">
        <v>PAL CEMENT AND STEEL PVT. LTD.</v>
      </c>
      <c r="J1533" s="37" t="str">
        <v>Varun Arora</v>
      </c>
      <c r="K1533" s="37">
        <v>0</v>
      </c>
      <c r="L1533" s="37" t="str">
        <v>C12827</v>
      </c>
      <c r="M1533" s="37" t="str">
        <v>North</v>
      </c>
      <c r="N1533" s="2">
        <v>125055</v>
      </c>
      <c r="O1533" s="2" t="str">
        <v>06CIOPS2446G2ZX</v>
      </c>
      <c r="P1533" s="2">
        <v>9050099978</v>
      </c>
      <c r="Q1533" s="2" t="str">
        <v>Nov'25</v>
      </c>
      <c r="R1533" s="2">
        <v>2026</v>
      </c>
      <c r="S1533" s="1">
        <v>0</v>
      </c>
      <c r="T1533" s="2">
        <v>20</v>
      </c>
      <c r="U1533" s="1">
        <v>0.36650000000000005</v>
      </c>
      <c r="V1533" s="1" t="str">
        <v>Friendly</v>
      </c>
      <c r="W1533" s="72">
        <v>0</v>
      </c>
      <c r="X1533" s="72">
        <v>0</v>
      </c>
      <c r="Y1533" s="72">
        <v>0</v>
      </c>
      <c r="Z1533" s="72">
        <v>0</v>
      </c>
      <c r="AA1533" s="72">
        <v>0</v>
      </c>
      <c r="AB1533" s="72">
        <v>0</v>
      </c>
      <c r="AC1533" s="72">
        <v>0</v>
      </c>
      <c r="AD1533" s="72">
        <v>0</v>
      </c>
      <c r="AE1533" s="72">
        <v>0</v>
      </c>
      <c r="AF1533" s="72">
        <v>0</v>
      </c>
      <c r="AG1533" s="72">
        <v>0</v>
      </c>
      <c r="AH1533" s="72">
        <v>0</v>
      </c>
      <c r="AI1533" s="72">
        <v>0</v>
      </c>
      <c r="AJ1533" s="72">
        <v>0</v>
      </c>
      <c r="AK1533" s="72">
        <v>0</v>
      </c>
      <c r="AL1533" s="72">
        <v>0</v>
      </c>
      <c r="AM1533" s="72">
        <v>0</v>
      </c>
      <c r="AN1533" s="72">
        <v>0</v>
      </c>
      <c r="AO1533" s="72">
        <v>0</v>
      </c>
      <c r="AP1533" s="72">
        <v>0</v>
      </c>
      <c r="AQ1533" s="13">
        <v>0</v>
      </c>
      <c r="AR1533" s="13">
        <v>0</v>
      </c>
      <c r="AS1533" s="13">
        <v>13.5</v>
      </c>
      <c r="AT1533" s="13">
        <v>9.99</v>
      </c>
      <c r="AU1533" s="13">
        <v>12</v>
      </c>
      <c r="AV1533" s="13">
        <v>0</v>
      </c>
      <c r="AW1533" s="16">
        <f t="shared" si="425"/>
        <v>35.49</v>
      </c>
      <c r="AX1533" s="16">
        <v>0</v>
      </c>
      <c r="AY1533" s="10">
        <f t="shared" si="441"/>
        <v>35.49</v>
      </c>
      <c r="BB1533" s="10">
        <f t="shared" si="442"/>
        <v>-35.49</v>
      </c>
      <c r="BC1533" s="10">
        <f t="shared" si="443"/>
        <v>-8.8725000000000005</v>
      </c>
      <c r="BD1533" s="10">
        <f t="shared" si="444"/>
        <v>35.49</v>
      </c>
      <c r="BE1533" s="10">
        <f t="shared" si="445"/>
        <v>-35.49</v>
      </c>
      <c r="BF1533" s="2" t="s">
        <v>119</v>
      </c>
      <c r="BG1533" s="10">
        <f t="shared" si="446"/>
        <v>1.6875</v>
      </c>
      <c r="BH1533" s="36" t="s">
        <v>118</v>
      </c>
      <c r="BI1533" s="39" t="str">
        <f t="shared" si="447"/>
        <v/>
      </c>
      <c r="BJ1533" s="39" t="str">
        <f t="shared" si="448"/>
        <v/>
      </c>
      <c r="BO1533" s="9">
        <f t="shared" si="449"/>
        <v>13.5</v>
      </c>
      <c r="BP1533" s="39" t="str">
        <f t="shared" si="450"/>
        <v/>
      </c>
      <c r="BQ1533" s="147"/>
      <c r="BR1533" s="9">
        <f t="shared" si="451"/>
        <v>0</v>
      </c>
      <c r="BS1533" s="9">
        <f t="shared" si="452"/>
        <v>0</v>
      </c>
      <c r="BT1533" s="9">
        <f t="shared" si="453"/>
        <v>0</v>
      </c>
      <c r="BU1533" s="9" t="str">
        <f>IFERROR(_xlfn.XLOOKUP(D1533,Sheet1!B:B,Sheet1!L:L),"")</f>
        <v/>
      </c>
      <c r="BV1533" s="9" t="e">
        <f>_xlfn.XLOOKUP(BU1533,Sheet1!S:S,Sheet1!T:T)</f>
        <v>#N/A</v>
      </c>
      <c r="BW1533" s="9" t="e">
        <f>_xlfn.XLOOKUP(D1533,Sheet1!B:B,Sheet1!M:M)</f>
        <v>#N/A</v>
      </c>
      <c r="BZ1533" s="108">
        <f t="shared" si="454"/>
        <v>0</v>
      </c>
      <c r="CB1533" s="12"/>
      <c r="CC1533" s="12"/>
      <c r="CG1533" s="1" t="str">
        <f t="shared" si="455"/>
        <v>Below 80</v>
      </c>
      <c r="CH1533" s="1" t="str">
        <f>IFERROR(_xlfn.XLOOKUP(CG1533,Scenario!M:M,Scenario!N:N),"")</f>
        <v/>
      </c>
      <c r="CI1533" s="1" t="str">
        <f t="shared" si="456"/>
        <v>No</v>
      </c>
      <c r="CJ1533" s="75">
        <v>-11.96</v>
      </c>
    </row>
    <row r="1534" spans="1:88" hidden="1">
      <c r="A1534" s="2">
        <v>1533</v>
      </c>
      <c r="B1534" s="2">
        <v>2025</v>
      </c>
      <c r="C1534" s="1">
        <v>0</v>
      </c>
      <c r="D1534" s="37" t="str">
        <v>001fw00000E2I7GAAV</v>
      </c>
      <c r="E1534" s="37" t="str">
        <v>M/S KRISHNA SALES AND CONTRACTOR</v>
      </c>
      <c r="F1534" s="37" t="str">
        <v>UTTAR PRADESH</v>
      </c>
      <c r="G1534" s="37" t="str">
        <v>GAUTAM BUDDHA NAGAR</v>
      </c>
      <c r="H1534" s="37">
        <v>0</v>
      </c>
      <c r="I1534" s="37" t="str">
        <v>OPTRIX INFRA LLP</v>
      </c>
      <c r="J1534" s="37" t="str">
        <v>Dinesh Mohan</v>
      </c>
      <c r="K1534" s="37">
        <v>0</v>
      </c>
      <c r="L1534" s="37" t="str">
        <v>001J100000PJG7oIAH</v>
      </c>
      <c r="M1534" s="37" t="str">
        <v>North</v>
      </c>
      <c r="N1534" s="2">
        <v>201301</v>
      </c>
      <c r="O1534" s="2" t="str">
        <v>09AITPM3611L1ZR</v>
      </c>
      <c r="P1534" s="2">
        <v>9149178103</v>
      </c>
      <c r="Q1534" s="2" t="str">
        <v>Nov'25</v>
      </c>
      <c r="R1534" s="2">
        <v>2026</v>
      </c>
      <c r="S1534" s="1">
        <v>0</v>
      </c>
      <c r="T1534" s="2" t="str">
        <v/>
      </c>
      <c r="U1534" s="1">
        <v>0</v>
      </c>
      <c r="V1534" s="1" t="str">
        <v>Potential Not updated</v>
      </c>
      <c r="W1534" s="72">
        <v>0</v>
      </c>
      <c r="X1534" s="72">
        <v>0</v>
      </c>
      <c r="Y1534" s="72">
        <v>0</v>
      </c>
      <c r="Z1534" s="72">
        <v>0</v>
      </c>
      <c r="AA1534" s="72">
        <v>0</v>
      </c>
      <c r="AB1534" s="72">
        <v>0</v>
      </c>
      <c r="AC1534" s="72">
        <v>0</v>
      </c>
      <c r="AD1534" s="72">
        <v>0</v>
      </c>
      <c r="AE1534" s="72">
        <v>0</v>
      </c>
      <c r="AF1534" s="72">
        <v>0</v>
      </c>
      <c r="AG1534" s="72">
        <v>0</v>
      </c>
      <c r="AH1534" s="72">
        <v>0</v>
      </c>
      <c r="AI1534" s="72">
        <v>0</v>
      </c>
      <c r="AJ1534" s="72">
        <v>0</v>
      </c>
      <c r="AK1534" s="72">
        <v>0</v>
      </c>
      <c r="AL1534" s="72">
        <v>0</v>
      </c>
      <c r="AM1534" s="72">
        <v>0</v>
      </c>
      <c r="AN1534" s="72">
        <v>0</v>
      </c>
      <c r="AO1534" s="72">
        <v>0</v>
      </c>
      <c r="AP1534" s="72">
        <v>0</v>
      </c>
      <c r="AQ1534" s="13">
        <v>0</v>
      </c>
      <c r="AR1534" s="13">
        <v>0</v>
      </c>
      <c r="AS1534" s="13">
        <v>30</v>
      </c>
      <c r="AT1534" s="13">
        <v>0</v>
      </c>
      <c r="AU1534" s="13">
        <v>39</v>
      </c>
      <c r="AV1534" s="13">
        <v>0</v>
      </c>
      <c r="AW1534" s="16">
        <f t="shared" si="425"/>
        <v>69</v>
      </c>
      <c r="AX1534" s="16">
        <v>0</v>
      </c>
      <c r="AY1534" s="10">
        <f t="shared" si="441"/>
        <v>69</v>
      </c>
      <c r="BB1534" s="10">
        <f t="shared" si="442"/>
        <v>-69</v>
      </c>
      <c r="BC1534" s="10">
        <f t="shared" si="443"/>
        <v>-17.25</v>
      </c>
      <c r="BD1534" s="10">
        <f t="shared" si="444"/>
        <v>69</v>
      </c>
      <c r="BE1534" s="10">
        <f t="shared" si="445"/>
        <v>-69</v>
      </c>
      <c r="BF1534" s="2" t="s">
        <v>119</v>
      </c>
      <c r="BG1534" s="10">
        <f t="shared" si="446"/>
        <v>3.75</v>
      </c>
      <c r="BH1534" s="36" t="s">
        <v>118</v>
      </c>
      <c r="BI1534" s="39" t="str">
        <f t="shared" si="447"/>
        <v/>
      </c>
      <c r="BJ1534" s="39" t="str">
        <f t="shared" si="448"/>
        <v/>
      </c>
      <c r="BO1534" s="9">
        <f t="shared" si="449"/>
        <v>30</v>
      </c>
      <c r="BP1534" s="39" t="str">
        <f t="shared" si="450"/>
        <v/>
      </c>
      <c r="BQ1534" s="147"/>
      <c r="BR1534" s="9">
        <f t="shared" si="451"/>
        <v>0</v>
      </c>
      <c r="BS1534" s="9">
        <f t="shared" si="452"/>
        <v>0</v>
      </c>
      <c r="BT1534" s="9">
        <f t="shared" si="453"/>
        <v>0</v>
      </c>
      <c r="BU1534" s="9" t="str">
        <f>IFERROR(_xlfn.XLOOKUP(D1534,Sheet1!B:B,Sheet1!L:L),"")</f>
        <v/>
      </c>
      <c r="BV1534" s="9" t="e">
        <f>_xlfn.XLOOKUP(BU1534,Sheet1!S:S,Sheet1!T:T)</f>
        <v>#N/A</v>
      </c>
      <c r="BW1534" s="9" t="e">
        <f>_xlfn.XLOOKUP(D1534,Sheet1!B:B,Sheet1!M:M)</f>
        <v>#N/A</v>
      </c>
      <c r="BZ1534" s="108">
        <f t="shared" si="454"/>
        <v>0</v>
      </c>
      <c r="CB1534" s="12"/>
      <c r="CC1534" s="12"/>
      <c r="CG1534" s="1" t="str">
        <f t="shared" si="455"/>
        <v>Below 80</v>
      </c>
      <c r="CH1534" s="1" t="str">
        <f>IFERROR(_xlfn.XLOOKUP(CG1534,Scenario!M:M,Scenario!N:N),"")</f>
        <v/>
      </c>
      <c r="CI1534" s="1" t="str">
        <f t="shared" si="456"/>
        <v>No</v>
      </c>
      <c r="CJ1534" s="75">
        <v>-13.5</v>
      </c>
    </row>
    <row r="1535" spans="1:88" hidden="1">
      <c r="A1535" s="2">
        <v>1534</v>
      </c>
      <c r="B1535" s="2">
        <v>2025</v>
      </c>
      <c r="C1535" s="1">
        <v>0</v>
      </c>
      <c r="D1535" s="37" t="str">
        <v>001fw00000E28e9AAB</v>
      </c>
      <c r="E1535" s="37" t="str">
        <v>M/S  MALL TRADERS</v>
      </c>
      <c r="F1535" s="37" t="str">
        <v>UTTAR PRADESH</v>
      </c>
      <c r="G1535" s="37" t="str">
        <v>KUSHI NAGAR</v>
      </c>
      <c r="H1535" s="37">
        <v>0</v>
      </c>
      <c r="I1535" s="37" t="str">
        <v>GOBINDGARH IRON LLP</v>
      </c>
      <c r="J1535" s="37" t="str">
        <v>Mohd Ansari</v>
      </c>
      <c r="K1535" s="37">
        <v>0</v>
      </c>
      <c r="L1535" s="37" t="str">
        <v>C12817</v>
      </c>
      <c r="M1535" s="37" t="str">
        <v>North</v>
      </c>
      <c r="N1535" s="2">
        <v>274304</v>
      </c>
      <c r="O1535" s="2" t="str">
        <v>09CAEPM5604C1ZZ</v>
      </c>
      <c r="P1535" s="2">
        <v>9838094655</v>
      </c>
      <c r="Q1535" s="2" t="str">
        <v>Nov'25</v>
      </c>
      <c r="R1535" s="2">
        <v>2026</v>
      </c>
      <c r="S1535" s="1">
        <v>0</v>
      </c>
      <c r="T1535" s="2">
        <v>10</v>
      </c>
      <c r="U1535" s="1">
        <v>0.33333333333333337</v>
      </c>
      <c r="V1535" s="1" t="str">
        <v>Friendly</v>
      </c>
      <c r="W1535" s="72">
        <v>0</v>
      </c>
      <c r="X1535" s="72">
        <v>0</v>
      </c>
      <c r="Y1535" s="72">
        <v>0</v>
      </c>
      <c r="Z1535" s="72">
        <v>0</v>
      </c>
      <c r="AA1535" s="72">
        <v>0</v>
      </c>
      <c r="AB1535" s="72">
        <v>0</v>
      </c>
      <c r="AC1535" s="72">
        <v>0</v>
      </c>
      <c r="AD1535" s="72">
        <v>0</v>
      </c>
      <c r="AE1535" s="72">
        <v>0</v>
      </c>
      <c r="AF1535" s="72">
        <v>0</v>
      </c>
      <c r="AG1535" s="72">
        <v>0</v>
      </c>
      <c r="AH1535" s="72">
        <v>0</v>
      </c>
      <c r="AI1535" s="72">
        <v>0</v>
      </c>
      <c r="AJ1535" s="72">
        <v>0</v>
      </c>
      <c r="AK1535" s="72">
        <v>0</v>
      </c>
      <c r="AL1535" s="72">
        <v>0</v>
      </c>
      <c r="AM1535" s="72">
        <v>0</v>
      </c>
      <c r="AN1535" s="72">
        <v>0</v>
      </c>
      <c r="AO1535" s="72">
        <v>0</v>
      </c>
      <c r="AP1535" s="72">
        <v>0</v>
      </c>
      <c r="AQ1535" s="13">
        <v>0</v>
      </c>
      <c r="AR1535" s="13">
        <v>0</v>
      </c>
      <c r="AS1535" s="13">
        <v>5</v>
      </c>
      <c r="AT1535" s="13">
        <v>0</v>
      </c>
      <c r="AU1535" s="13">
        <v>10</v>
      </c>
      <c r="AV1535" s="13">
        <v>0</v>
      </c>
      <c r="AW1535" s="16">
        <f t="shared" si="425"/>
        <v>15</v>
      </c>
      <c r="AX1535" s="16">
        <v>0</v>
      </c>
      <c r="AY1535" s="10">
        <f t="shared" si="441"/>
        <v>15</v>
      </c>
      <c r="BB1535" s="10">
        <f t="shared" si="442"/>
        <v>-15</v>
      </c>
      <c r="BC1535" s="10">
        <f t="shared" si="443"/>
        <v>-3.75</v>
      </c>
      <c r="BD1535" s="10">
        <f t="shared" si="444"/>
        <v>15</v>
      </c>
      <c r="BE1535" s="10">
        <f t="shared" si="445"/>
        <v>-15</v>
      </c>
      <c r="BF1535" s="2" t="s">
        <v>119</v>
      </c>
      <c r="BG1535" s="10">
        <f t="shared" si="446"/>
        <v>0.625</v>
      </c>
      <c r="BH1535" s="36" t="s">
        <v>118</v>
      </c>
      <c r="BI1535" s="39" t="str">
        <f t="shared" si="447"/>
        <v/>
      </c>
      <c r="BJ1535" s="39" t="str">
        <f t="shared" si="448"/>
        <v/>
      </c>
      <c r="BO1535" s="9">
        <f t="shared" si="449"/>
        <v>5</v>
      </c>
      <c r="BP1535" s="39" t="str">
        <f t="shared" si="450"/>
        <v/>
      </c>
      <c r="BQ1535" s="147"/>
      <c r="BR1535" s="9">
        <f t="shared" si="451"/>
        <v>0</v>
      </c>
      <c r="BS1535" s="9">
        <f t="shared" si="452"/>
        <v>0</v>
      </c>
      <c r="BT1535" s="9">
        <f t="shared" si="453"/>
        <v>0</v>
      </c>
      <c r="BU1535" s="9" t="str">
        <f>IFERROR(_xlfn.XLOOKUP(D1535,Sheet1!B:B,Sheet1!L:L),"")</f>
        <v/>
      </c>
      <c r="BV1535" s="9" t="e">
        <f>_xlfn.XLOOKUP(BU1535,Sheet1!S:S,Sheet1!T:T)</f>
        <v>#N/A</v>
      </c>
      <c r="BW1535" s="9" t="e">
        <f>_xlfn.XLOOKUP(D1535,Sheet1!B:B,Sheet1!M:M)</f>
        <v>#N/A</v>
      </c>
      <c r="BZ1535" s="108">
        <f t="shared" si="454"/>
        <v>0</v>
      </c>
      <c r="CB1535" s="12"/>
      <c r="CC1535" s="12"/>
      <c r="CG1535" s="1" t="str">
        <f t="shared" si="455"/>
        <v>Below 80</v>
      </c>
      <c r="CH1535" s="1" t="str">
        <f>IFERROR(_xlfn.XLOOKUP(CG1535,Scenario!M:M,Scenario!N:N),"")</f>
        <v/>
      </c>
      <c r="CI1535" s="1" t="str">
        <f t="shared" si="456"/>
        <v>No</v>
      </c>
      <c r="CJ1535" s="75">
        <v>-30</v>
      </c>
    </row>
    <row r="1536" spans="1:88" hidden="1">
      <c r="A1536" s="2">
        <v>1535</v>
      </c>
      <c r="B1536" s="2">
        <v>2025</v>
      </c>
      <c r="C1536" s="1">
        <v>0</v>
      </c>
      <c r="D1536" s="37" t="str">
        <v>001fw00000AFbuNAAT</v>
      </c>
      <c r="E1536" s="37" t="str">
        <v>ARIHANT TRADERS</v>
      </c>
      <c r="F1536" s="37" t="str">
        <v>UTTAR PRADESH</v>
      </c>
      <c r="G1536" s="37" t="str">
        <v>BALLIA</v>
      </c>
      <c r="H1536" s="37">
        <v>0</v>
      </c>
      <c r="I1536" s="37" t="str">
        <v>GOBINDGARH IRON LLP</v>
      </c>
      <c r="J1536" s="37" t="str">
        <v>Mohd Ansari</v>
      </c>
      <c r="K1536" s="37">
        <v>0</v>
      </c>
      <c r="L1536" s="37" t="str">
        <v>C12817</v>
      </c>
      <c r="M1536" s="37" t="str">
        <v>North</v>
      </c>
      <c r="N1536" s="2">
        <v>277202</v>
      </c>
      <c r="O1536" s="2" t="str">
        <v>09EXTPS7918K1Z7</v>
      </c>
      <c r="P1536" s="2">
        <v>8604595094</v>
      </c>
      <c r="Q1536" s="2" t="str">
        <v>Nov'25</v>
      </c>
      <c r="R1536" s="2">
        <v>2026</v>
      </c>
      <c r="S1536" s="1">
        <v>0</v>
      </c>
      <c r="T1536" s="2">
        <v>10</v>
      </c>
      <c r="U1536" s="1">
        <v>0</v>
      </c>
      <c r="V1536" s="1" t="str">
        <v>Minor</v>
      </c>
      <c r="W1536" s="72">
        <v>0</v>
      </c>
      <c r="X1536" s="72">
        <v>0</v>
      </c>
      <c r="Y1536" s="72">
        <v>0</v>
      </c>
      <c r="Z1536" s="72">
        <v>0</v>
      </c>
      <c r="AA1536" s="72">
        <v>0</v>
      </c>
      <c r="AB1536" s="72">
        <v>0</v>
      </c>
      <c r="AC1536" s="72">
        <v>0</v>
      </c>
      <c r="AD1536" s="72">
        <v>0</v>
      </c>
      <c r="AE1536" s="72">
        <v>0</v>
      </c>
      <c r="AF1536" s="72">
        <v>0</v>
      </c>
      <c r="AG1536" s="72">
        <v>0</v>
      </c>
      <c r="AH1536" s="72">
        <v>0</v>
      </c>
      <c r="AI1536" s="72">
        <v>0</v>
      </c>
      <c r="AJ1536" s="72">
        <v>0</v>
      </c>
      <c r="AK1536" s="72">
        <v>0</v>
      </c>
      <c r="AL1536" s="72">
        <v>0</v>
      </c>
      <c r="AM1536" s="72">
        <v>0</v>
      </c>
      <c r="AN1536" s="72">
        <v>0</v>
      </c>
      <c r="AO1536" s="72">
        <v>0</v>
      </c>
      <c r="AP1536" s="72">
        <v>0</v>
      </c>
      <c r="AQ1536" s="13">
        <v>0</v>
      </c>
      <c r="AR1536" s="13">
        <v>0</v>
      </c>
      <c r="AS1536" s="13">
        <v>5</v>
      </c>
      <c r="AT1536" s="13">
        <v>0</v>
      </c>
      <c r="AU1536" s="13">
        <v>0</v>
      </c>
      <c r="AV1536" s="13">
        <v>0</v>
      </c>
      <c r="AW1536" s="16">
        <f t="shared" si="425"/>
        <v>5</v>
      </c>
      <c r="AX1536" s="16">
        <v>0</v>
      </c>
      <c r="AY1536" s="10">
        <f t="shared" si="441"/>
        <v>5</v>
      </c>
      <c r="BB1536" s="10">
        <f t="shared" si="442"/>
        <v>-5</v>
      </c>
      <c r="BC1536" s="10">
        <f t="shared" si="443"/>
        <v>-1.25</v>
      </c>
      <c r="BD1536" s="10">
        <f t="shared" si="444"/>
        <v>5</v>
      </c>
      <c r="BE1536" s="10">
        <f t="shared" si="445"/>
        <v>-5</v>
      </c>
      <c r="BF1536" s="2" t="s">
        <v>119</v>
      </c>
      <c r="BG1536" s="10">
        <f t="shared" si="446"/>
        <v>0.625</v>
      </c>
      <c r="BH1536" s="36" t="s">
        <v>118</v>
      </c>
      <c r="BI1536" s="39" t="str">
        <f t="shared" si="447"/>
        <v/>
      </c>
      <c r="BJ1536" s="39" t="str">
        <f t="shared" si="448"/>
        <v/>
      </c>
      <c r="BO1536" s="9">
        <f t="shared" si="449"/>
        <v>5</v>
      </c>
      <c r="BP1536" s="39" t="str">
        <f t="shared" si="450"/>
        <v/>
      </c>
      <c r="BQ1536" s="147"/>
      <c r="BR1536" s="9">
        <f t="shared" si="451"/>
        <v>0</v>
      </c>
      <c r="BS1536" s="9">
        <f t="shared" si="452"/>
        <v>0</v>
      </c>
      <c r="BT1536" s="9">
        <f t="shared" si="453"/>
        <v>0</v>
      </c>
      <c r="BU1536" s="9" t="str">
        <f>IFERROR(_xlfn.XLOOKUP(D1536,Sheet1!B:B,Sheet1!L:L),"")</f>
        <v/>
      </c>
      <c r="BV1536" s="9" t="e">
        <f>_xlfn.XLOOKUP(BU1536,Sheet1!S:S,Sheet1!T:T)</f>
        <v>#N/A</v>
      </c>
      <c r="BW1536" s="9" t="e">
        <f>_xlfn.XLOOKUP(D1536,Sheet1!B:B,Sheet1!M:M)</f>
        <v>#N/A</v>
      </c>
      <c r="BZ1536" s="108">
        <f t="shared" si="454"/>
        <v>0</v>
      </c>
      <c r="CB1536" s="12"/>
      <c r="CC1536" s="12"/>
      <c r="CG1536" s="1" t="str">
        <f t="shared" si="455"/>
        <v>Below 80</v>
      </c>
      <c r="CH1536" s="1" t="str">
        <f>IFERROR(_xlfn.XLOOKUP(CG1536,Scenario!M:M,Scenario!N:N),"")</f>
        <v/>
      </c>
      <c r="CI1536" s="1" t="str">
        <f t="shared" si="456"/>
        <v>No</v>
      </c>
      <c r="CJ1536" s="75">
        <v>-5</v>
      </c>
    </row>
    <row r="1537" spans="1:88" hidden="1">
      <c r="A1537" s="2">
        <v>1536</v>
      </c>
      <c r="B1537" s="2">
        <v>2025</v>
      </c>
      <c r="C1537" s="1">
        <v>0</v>
      </c>
      <c r="D1537" s="37" t="str">
        <v>001J1000007opzbIAA</v>
      </c>
      <c r="E1537" s="37" t="str">
        <v>M/S RATHORE BUILDING MATERIAL</v>
      </c>
      <c r="F1537" s="37" t="str">
        <v>UTTAR PRADESH</v>
      </c>
      <c r="G1537" s="37" t="str">
        <v>AGRA</v>
      </c>
      <c r="H1537" s="37" t="str">
        <v>Agra</v>
      </c>
      <c r="I1537" s="37" t="str">
        <v>DINESH STEEL PRIVATE LIMITED</v>
      </c>
      <c r="J1537" s="37" t="str">
        <v>Pankaj Garg</v>
      </c>
      <c r="K1537" s="37">
        <v>0</v>
      </c>
      <c r="L1537" s="37" t="str">
        <v>C12820</v>
      </c>
      <c r="M1537" s="37" t="str">
        <v>North</v>
      </c>
      <c r="N1537" s="2">
        <v>282006</v>
      </c>
      <c r="O1537" s="2" t="str">
        <v>09AJIPR6812L1ZM</v>
      </c>
      <c r="P1537" s="2">
        <v>9719161648</v>
      </c>
      <c r="Q1537" s="2" t="str">
        <v>Nov'25</v>
      </c>
      <c r="R1537" s="2">
        <v>2026</v>
      </c>
      <c r="S1537" s="1">
        <v>0</v>
      </c>
      <c r="T1537" s="2">
        <v>50</v>
      </c>
      <c r="U1537" s="1">
        <v>0.12666666666666665</v>
      </c>
      <c r="V1537" s="1" t="str">
        <v>Friendly</v>
      </c>
      <c r="W1537" s="72">
        <v>0</v>
      </c>
      <c r="X1537" s="72">
        <v>0</v>
      </c>
      <c r="Y1537" s="72">
        <v>0</v>
      </c>
      <c r="Z1537" s="72">
        <v>0</v>
      </c>
      <c r="AA1537" s="72">
        <v>0</v>
      </c>
      <c r="AB1537" s="72">
        <v>0</v>
      </c>
      <c r="AC1537" s="72">
        <v>0</v>
      </c>
      <c r="AD1537" s="72">
        <v>0</v>
      </c>
      <c r="AE1537" s="72">
        <v>0</v>
      </c>
      <c r="AF1537" s="72">
        <v>0</v>
      </c>
      <c r="AG1537" s="72">
        <v>0</v>
      </c>
      <c r="AH1537" s="72">
        <v>0</v>
      </c>
      <c r="AI1537" s="72">
        <v>0</v>
      </c>
      <c r="AJ1537" s="72">
        <v>0</v>
      </c>
      <c r="AK1537" s="72">
        <v>0</v>
      </c>
      <c r="AL1537" s="72">
        <v>0</v>
      </c>
      <c r="AM1537" s="72">
        <v>0</v>
      </c>
      <c r="AN1537" s="72">
        <v>0</v>
      </c>
      <c r="AO1537" s="72">
        <v>0</v>
      </c>
      <c r="AP1537" s="72">
        <v>0</v>
      </c>
      <c r="AQ1537" s="13">
        <v>0</v>
      </c>
      <c r="AR1537" s="13">
        <v>0</v>
      </c>
      <c r="AS1537" s="13">
        <v>5</v>
      </c>
      <c r="AT1537" s="13">
        <v>5</v>
      </c>
      <c r="AU1537" s="13">
        <v>9</v>
      </c>
      <c r="AV1537" s="13">
        <v>5</v>
      </c>
      <c r="AW1537" s="16">
        <f t="shared" si="425"/>
        <v>19</v>
      </c>
      <c r="AX1537" s="16">
        <v>0</v>
      </c>
      <c r="AY1537" s="10">
        <f t="shared" si="441"/>
        <v>19</v>
      </c>
      <c r="BB1537" s="10">
        <f t="shared" si="442"/>
        <v>-19</v>
      </c>
      <c r="BC1537" s="10">
        <f t="shared" si="443"/>
        <v>-4.75</v>
      </c>
      <c r="BD1537" s="10">
        <f t="shared" si="444"/>
        <v>19</v>
      </c>
      <c r="BE1537" s="10">
        <f t="shared" si="445"/>
        <v>-19</v>
      </c>
      <c r="BF1537" s="2" t="s">
        <v>119</v>
      </c>
      <c r="BG1537" s="10">
        <f t="shared" si="446"/>
        <v>0.625</v>
      </c>
      <c r="BH1537" s="36" t="s">
        <v>118</v>
      </c>
      <c r="BI1537" s="39" t="str">
        <f t="shared" si="447"/>
        <v/>
      </c>
      <c r="BJ1537" s="39" t="str">
        <f t="shared" si="448"/>
        <v/>
      </c>
      <c r="BO1537" s="9">
        <f t="shared" si="449"/>
        <v>5</v>
      </c>
      <c r="BP1537" s="39" t="str">
        <f t="shared" si="450"/>
        <v/>
      </c>
      <c r="BQ1537" s="147"/>
      <c r="BR1537" s="9">
        <f t="shared" si="451"/>
        <v>0</v>
      </c>
      <c r="BS1537" s="9">
        <f t="shared" si="452"/>
        <v>0</v>
      </c>
      <c r="BT1537" s="9">
        <f t="shared" si="453"/>
        <v>0</v>
      </c>
      <c r="BU1537" s="9" t="str">
        <f>IFERROR(_xlfn.XLOOKUP(D1537,Sheet1!B:B,Sheet1!L:L),"")</f>
        <v/>
      </c>
      <c r="BV1537" s="9" t="e">
        <f>_xlfn.XLOOKUP(BU1537,Sheet1!S:S,Sheet1!T:T)</f>
        <v>#N/A</v>
      </c>
      <c r="BW1537" s="9" t="e">
        <f>_xlfn.XLOOKUP(D1537,Sheet1!B:B,Sheet1!M:M)</f>
        <v>#N/A</v>
      </c>
      <c r="BZ1537" s="108">
        <f t="shared" si="454"/>
        <v>0</v>
      </c>
      <c r="CB1537" s="12"/>
      <c r="CC1537" s="12"/>
      <c r="CG1537" s="1" t="str">
        <f t="shared" si="455"/>
        <v>Below 80</v>
      </c>
      <c r="CH1537" s="1" t="str">
        <f>IFERROR(_xlfn.XLOOKUP(CG1537,Scenario!M:M,Scenario!N:N),"")</f>
        <v/>
      </c>
      <c r="CI1537" s="1" t="str">
        <f t="shared" si="456"/>
        <v>No</v>
      </c>
      <c r="CJ1537" s="75">
        <v>-5</v>
      </c>
    </row>
    <row r="1538" spans="1:88" hidden="1">
      <c r="A1538" s="2">
        <v>1537</v>
      </c>
      <c r="B1538" s="2">
        <v>2025</v>
      </c>
      <c r="C1538" s="1">
        <v>0</v>
      </c>
      <c r="D1538" s="37" t="str">
        <v>001fw000006Z8YkAAK</v>
      </c>
      <c r="E1538" s="37" t="str">
        <v>RADHEY RADHEY BUILDING MATERIAL</v>
      </c>
      <c r="F1538" s="37" t="str">
        <v>UTTAR PRADESH</v>
      </c>
      <c r="G1538" s="37" t="str">
        <v>AGRA</v>
      </c>
      <c r="H1538" s="37">
        <v>0</v>
      </c>
      <c r="I1538" s="37" t="str">
        <v>DINESH STEEL PRIVATE LIMITED</v>
      </c>
      <c r="J1538" s="37" t="str">
        <v>Pankaj Garg</v>
      </c>
      <c r="K1538" s="37">
        <v>0</v>
      </c>
      <c r="L1538" s="37" t="str">
        <v>C12820</v>
      </c>
      <c r="M1538" s="37" t="str">
        <v>North</v>
      </c>
      <c r="N1538" s="2">
        <v>283202</v>
      </c>
      <c r="O1538" s="2" t="str">
        <v>09EEIPR2219C1ZJ</v>
      </c>
      <c r="P1538" s="2">
        <v>9927256331</v>
      </c>
      <c r="Q1538" s="2" t="str">
        <v>Nov'25</v>
      </c>
      <c r="R1538" s="2">
        <v>2026</v>
      </c>
      <c r="S1538" s="1">
        <v>0</v>
      </c>
      <c r="T1538" s="2">
        <v>35</v>
      </c>
      <c r="U1538" s="1">
        <v>4.7619047619047623E-2</v>
      </c>
      <c r="V1538" s="1" t="str">
        <v>Minor</v>
      </c>
      <c r="W1538" s="72">
        <v>0</v>
      </c>
      <c r="X1538" s="72">
        <v>0</v>
      </c>
      <c r="Y1538" s="72">
        <v>0</v>
      </c>
      <c r="Z1538" s="72">
        <v>0</v>
      </c>
      <c r="AA1538" s="72">
        <v>0</v>
      </c>
      <c r="AB1538" s="72">
        <v>0</v>
      </c>
      <c r="AC1538" s="72">
        <v>0</v>
      </c>
      <c r="AD1538" s="72">
        <v>0</v>
      </c>
      <c r="AE1538" s="72">
        <v>0</v>
      </c>
      <c r="AF1538" s="72">
        <v>0</v>
      </c>
      <c r="AG1538" s="72">
        <v>0</v>
      </c>
      <c r="AH1538" s="72">
        <v>0</v>
      </c>
      <c r="AI1538" s="72">
        <v>0</v>
      </c>
      <c r="AJ1538" s="72">
        <v>0</v>
      </c>
      <c r="AK1538" s="72">
        <v>0</v>
      </c>
      <c r="AL1538" s="72">
        <v>0</v>
      </c>
      <c r="AM1538" s="72">
        <v>0</v>
      </c>
      <c r="AN1538" s="72">
        <v>0</v>
      </c>
      <c r="AO1538" s="72">
        <v>0</v>
      </c>
      <c r="AP1538" s="72">
        <v>0</v>
      </c>
      <c r="AQ1538" s="13">
        <v>0</v>
      </c>
      <c r="AR1538" s="13">
        <v>0</v>
      </c>
      <c r="AS1538" s="13">
        <v>3</v>
      </c>
      <c r="AT1538" s="13">
        <v>0</v>
      </c>
      <c r="AU1538" s="13">
        <v>3</v>
      </c>
      <c r="AV1538" s="13">
        <v>2</v>
      </c>
      <c r="AW1538" s="16">
        <f t="shared" si="425"/>
        <v>6</v>
      </c>
      <c r="AX1538" s="16">
        <v>0</v>
      </c>
      <c r="AY1538" s="10">
        <f t="shared" si="441"/>
        <v>6</v>
      </c>
      <c r="BB1538" s="10">
        <f t="shared" si="442"/>
        <v>-6</v>
      </c>
      <c r="BC1538" s="10">
        <f t="shared" si="443"/>
        <v>-1.5</v>
      </c>
      <c r="BD1538" s="10">
        <f t="shared" si="444"/>
        <v>6</v>
      </c>
      <c r="BE1538" s="10">
        <f t="shared" si="445"/>
        <v>-6</v>
      </c>
      <c r="BF1538" s="2" t="s">
        <v>119</v>
      </c>
      <c r="BG1538" s="10">
        <f t="shared" si="446"/>
        <v>0.375</v>
      </c>
      <c r="BH1538" s="36" t="s">
        <v>118</v>
      </c>
      <c r="BI1538" s="39" t="str">
        <f t="shared" si="447"/>
        <v/>
      </c>
      <c r="BJ1538" s="39" t="str">
        <f t="shared" si="448"/>
        <v/>
      </c>
      <c r="BO1538" s="9">
        <f t="shared" si="449"/>
        <v>3</v>
      </c>
      <c r="BP1538" s="39" t="str">
        <f t="shared" si="450"/>
        <v/>
      </c>
      <c r="BQ1538" s="147"/>
      <c r="BR1538" s="9">
        <f t="shared" si="451"/>
        <v>0</v>
      </c>
      <c r="BS1538" s="9">
        <f t="shared" si="452"/>
        <v>0</v>
      </c>
      <c r="BT1538" s="9">
        <f t="shared" si="453"/>
        <v>0</v>
      </c>
      <c r="BU1538" s="9" t="str">
        <f>IFERROR(_xlfn.XLOOKUP(D1538,Sheet1!B:B,Sheet1!L:L),"")</f>
        <v/>
      </c>
      <c r="BV1538" s="9" t="e">
        <f>_xlfn.XLOOKUP(BU1538,Sheet1!S:S,Sheet1!T:T)</f>
        <v>#N/A</v>
      </c>
      <c r="BW1538" s="9" t="e">
        <f>_xlfn.XLOOKUP(D1538,Sheet1!B:B,Sheet1!M:M)</f>
        <v>#N/A</v>
      </c>
      <c r="BZ1538" s="108">
        <f t="shared" si="454"/>
        <v>0</v>
      </c>
      <c r="CB1538" s="12"/>
      <c r="CC1538" s="12"/>
      <c r="CG1538" s="1" t="str">
        <f t="shared" si="455"/>
        <v>Below 80</v>
      </c>
      <c r="CH1538" s="1" t="str">
        <f>IFERROR(_xlfn.XLOOKUP(CG1538,Scenario!M:M,Scenario!N:N),"")</f>
        <v/>
      </c>
      <c r="CI1538" s="1" t="str">
        <f t="shared" si="456"/>
        <v>No</v>
      </c>
      <c r="CJ1538" s="75">
        <v>-5</v>
      </c>
    </row>
    <row r="1539" spans="1:88" hidden="1">
      <c r="A1539" s="2">
        <v>1538</v>
      </c>
      <c r="B1539" s="2">
        <v>2025</v>
      </c>
      <c r="C1539" s="1">
        <v>0</v>
      </c>
      <c r="D1539" s="37" t="str">
        <v>001J100000JqqWuIAJ</v>
      </c>
      <c r="E1539" s="37" t="str">
        <v>Shri Ganesh enterprises - sangam vihar</v>
      </c>
      <c r="F1539" s="37" t="str">
        <v>DELHI</v>
      </c>
      <c r="G1539" s="37" t="str">
        <v>SOUTH</v>
      </c>
      <c r="H1539" s="37">
        <v>0</v>
      </c>
      <c r="I1539" s="37" t="str">
        <v>MAHENDRA STEELS</v>
      </c>
      <c r="J1539" s="37" t="str">
        <v>Aman kumar</v>
      </c>
      <c r="K1539" s="37">
        <v>0</v>
      </c>
      <c r="L1539" s="37" t="str">
        <v>C12832</v>
      </c>
      <c r="M1539" s="37" t="str">
        <v>North</v>
      </c>
      <c r="N1539" s="2">
        <v>110080</v>
      </c>
      <c r="O1539" s="2" t="str">
        <v>07AAGPG6804Q1ZC</v>
      </c>
      <c r="P1539" s="2">
        <v>9810656053</v>
      </c>
      <c r="Q1539" s="2" t="str">
        <v>Nov'25</v>
      </c>
      <c r="R1539" s="2">
        <v>2026</v>
      </c>
      <c r="S1539" s="1">
        <v>0</v>
      </c>
      <c r="T1539" s="2" t="str">
        <v/>
      </c>
      <c r="U1539" s="1">
        <v>0</v>
      </c>
      <c r="V1539" s="1" t="str">
        <v>Potential Not updated</v>
      </c>
      <c r="W1539" s="72">
        <v>0</v>
      </c>
      <c r="X1539" s="72">
        <v>0</v>
      </c>
      <c r="Y1539" s="72">
        <v>0</v>
      </c>
      <c r="Z1539" s="72">
        <v>0</v>
      </c>
      <c r="AA1539" s="72">
        <v>0</v>
      </c>
      <c r="AB1539" s="72">
        <v>0</v>
      </c>
      <c r="AC1539" s="72">
        <v>0</v>
      </c>
      <c r="AD1539" s="72">
        <v>0</v>
      </c>
      <c r="AE1539" s="72">
        <v>0</v>
      </c>
      <c r="AF1539" s="72">
        <v>0</v>
      </c>
      <c r="AG1539" s="72">
        <v>0</v>
      </c>
      <c r="AH1539" s="72">
        <v>0</v>
      </c>
      <c r="AI1539" s="72">
        <v>0</v>
      </c>
      <c r="AJ1539" s="72">
        <v>0</v>
      </c>
      <c r="AK1539" s="72">
        <v>0</v>
      </c>
      <c r="AL1539" s="72">
        <v>0</v>
      </c>
      <c r="AM1539" s="72">
        <v>0</v>
      </c>
      <c r="AN1539" s="72">
        <v>0</v>
      </c>
      <c r="AO1539" s="72">
        <v>0</v>
      </c>
      <c r="AP1539" s="72">
        <v>0</v>
      </c>
      <c r="AQ1539" s="13">
        <v>0</v>
      </c>
      <c r="AR1539" s="13">
        <v>0</v>
      </c>
      <c r="AS1539" s="13">
        <v>3</v>
      </c>
      <c r="AT1539" s="13">
        <v>0</v>
      </c>
      <c r="AU1539" s="13">
        <v>0</v>
      </c>
      <c r="AV1539" s="13">
        <v>0</v>
      </c>
      <c r="AW1539" s="16">
        <f t="shared" ref="AW1539:AW1602" si="457">SUM(AL1539:AU1539)</f>
        <v>3</v>
      </c>
      <c r="AX1539" s="16">
        <v>0</v>
      </c>
      <c r="AY1539" s="10">
        <f t="shared" si="441"/>
        <v>3</v>
      </c>
      <c r="BB1539" s="10">
        <f t="shared" si="442"/>
        <v>-3</v>
      </c>
      <c r="BC1539" s="10">
        <f t="shared" si="443"/>
        <v>-0.75</v>
      </c>
      <c r="BD1539" s="10">
        <f t="shared" si="444"/>
        <v>3</v>
      </c>
      <c r="BE1539" s="10">
        <f t="shared" si="445"/>
        <v>-3</v>
      </c>
      <c r="BF1539" s="2" t="s">
        <v>119</v>
      </c>
      <c r="BG1539" s="10">
        <f t="shared" si="446"/>
        <v>0.375</v>
      </c>
      <c r="BH1539" s="36" t="s">
        <v>118</v>
      </c>
      <c r="BI1539" s="39" t="str">
        <f t="shared" si="447"/>
        <v/>
      </c>
      <c r="BJ1539" s="39" t="str">
        <f t="shared" si="448"/>
        <v/>
      </c>
      <c r="BO1539" s="9">
        <f t="shared" si="449"/>
        <v>3</v>
      </c>
      <c r="BP1539" s="39" t="str">
        <f t="shared" si="450"/>
        <v/>
      </c>
      <c r="BQ1539" s="147"/>
      <c r="BR1539" s="9">
        <f t="shared" si="451"/>
        <v>0</v>
      </c>
      <c r="BS1539" s="9">
        <f t="shared" si="452"/>
        <v>0</v>
      </c>
      <c r="BT1539" s="9">
        <f t="shared" si="453"/>
        <v>0</v>
      </c>
      <c r="BU1539" s="9" t="str">
        <f>IFERROR(_xlfn.XLOOKUP(D1539,Sheet1!B:B,Sheet1!L:L),"")</f>
        <v/>
      </c>
      <c r="BV1539" s="9" t="e">
        <f>_xlfn.XLOOKUP(BU1539,Sheet1!S:S,Sheet1!T:T)</f>
        <v>#N/A</v>
      </c>
      <c r="BW1539" s="9" t="e">
        <f>_xlfn.XLOOKUP(D1539,Sheet1!B:B,Sheet1!M:M)</f>
        <v>#N/A</v>
      </c>
      <c r="BZ1539" s="108">
        <f t="shared" si="454"/>
        <v>0</v>
      </c>
      <c r="CB1539" s="12"/>
      <c r="CC1539" s="12"/>
      <c r="CG1539" s="1" t="str">
        <f t="shared" si="455"/>
        <v>Below 80</v>
      </c>
      <c r="CH1539" s="1" t="str">
        <f>IFERROR(_xlfn.XLOOKUP(CG1539,Scenario!M:M,Scenario!N:N),"")</f>
        <v/>
      </c>
      <c r="CI1539" s="1" t="str">
        <f t="shared" si="456"/>
        <v>No</v>
      </c>
      <c r="CJ1539" s="75">
        <v>-3</v>
      </c>
    </row>
    <row r="1540" spans="1:88" hidden="1">
      <c r="A1540" s="2">
        <v>1539</v>
      </c>
      <c r="B1540" s="2">
        <v>2025</v>
      </c>
      <c r="C1540" s="1">
        <v>0</v>
      </c>
      <c r="D1540" s="37" t="str">
        <v>001J1000009Etx8IAC</v>
      </c>
      <c r="E1540" s="37" t="str">
        <v>NAVEEN ENTERPRISES</v>
      </c>
      <c r="F1540" s="37" t="str">
        <v>RAJASTHAN</v>
      </c>
      <c r="G1540" s="37" t="str">
        <v>UDAIPUR</v>
      </c>
      <c r="H1540" s="37" t="str">
        <v>Girwa</v>
      </c>
      <c r="I1540" s="37" t="str">
        <v>J P ALLOYS</v>
      </c>
      <c r="J1540" s="37" t="str">
        <v>Pushpendra Kumar</v>
      </c>
      <c r="K1540" s="37">
        <v>0</v>
      </c>
      <c r="L1540" s="37" t="str">
        <v>C13188</v>
      </c>
      <c r="M1540" s="37" t="str">
        <v>North</v>
      </c>
      <c r="N1540" s="2">
        <v>313001</v>
      </c>
      <c r="O1540" s="2" t="str">
        <v>08CYVPP2020C1ZG</v>
      </c>
      <c r="P1540" s="2">
        <v>8233072302</v>
      </c>
      <c r="Q1540" s="2" t="str">
        <v>Nov'25</v>
      </c>
      <c r="R1540" s="2">
        <v>2026</v>
      </c>
      <c r="S1540" s="1">
        <v>0</v>
      </c>
      <c r="T1540" s="2">
        <v>150</v>
      </c>
      <c r="U1540" s="1">
        <v>1.1111111111111112E-2</v>
      </c>
      <c r="V1540" s="1" t="str">
        <v>Challenger</v>
      </c>
      <c r="W1540" s="72">
        <v>0</v>
      </c>
      <c r="X1540" s="72">
        <v>0</v>
      </c>
      <c r="Y1540" s="72">
        <v>0</v>
      </c>
      <c r="Z1540" s="72">
        <v>0</v>
      </c>
      <c r="AA1540" s="72">
        <v>0</v>
      </c>
      <c r="AB1540" s="72">
        <v>0</v>
      </c>
      <c r="AC1540" s="72">
        <v>0</v>
      </c>
      <c r="AD1540" s="72">
        <v>0</v>
      </c>
      <c r="AE1540" s="72">
        <v>0</v>
      </c>
      <c r="AF1540" s="72">
        <v>0</v>
      </c>
      <c r="AG1540" s="72">
        <v>0</v>
      </c>
      <c r="AH1540" s="72">
        <v>0</v>
      </c>
      <c r="AI1540" s="72">
        <v>0</v>
      </c>
      <c r="AJ1540" s="72">
        <v>0</v>
      </c>
      <c r="AK1540" s="72">
        <v>0</v>
      </c>
      <c r="AL1540" s="72">
        <v>0</v>
      </c>
      <c r="AM1540" s="72">
        <v>0</v>
      </c>
      <c r="AN1540" s="72">
        <v>0</v>
      </c>
      <c r="AO1540" s="72">
        <v>0</v>
      </c>
      <c r="AP1540" s="72">
        <v>0</v>
      </c>
      <c r="AQ1540" s="13">
        <v>0</v>
      </c>
      <c r="AR1540" s="13">
        <v>0</v>
      </c>
      <c r="AS1540" s="13">
        <v>5</v>
      </c>
      <c r="AT1540" s="13">
        <v>5</v>
      </c>
      <c r="AU1540" s="13">
        <v>0</v>
      </c>
      <c r="AV1540" s="13">
        <v>0</v>
      </c>
      <c r="AW1540" s="16">
        <f t="shared" si="457"/>
        <v>10</v>
      </c>
      <c r="AX1540" s="16">
        <v>0</v>
      </c>
      <c r="AY1540" s="10">
        <f t="shared" si="441"/>
        <v>10</v>
      </c>
      <c r="BB1540" s="10">
        <f t="shared" si="442"/>
        <v>-10</v>
      </c>
      <c r="BC1540" s="10">
        <f t="shared" si="443"/>
        <v>-2.5</v>
      </c>
      <c r="BD1540" s="10">
        <f t="shared" si="444"/>
        <v>10</v>
      </c>
      <c r="BE1540" s="10">
        <f t="shared" si="445"/>
        <v>-10</v>
      </c>
      <c r="BF1540" s="2" t="s">
        <v>119</v>
      </c>
      <c r="BG1540" s="10">
        <f t="shared" si="446"/>
        <v>0.625</v>
      </c>
      <c r="BH1540" s="36" t="s">
        <v>118</v>
      </c>
      <c r="BI1540" s="39" t="str">
        <f t="shared" si="447"/>
        <v/>
      </c>
      <c r="BJ1540" s="39" t="str">
        <f t="shared" si="448"/>
        <v/>
      </c>
      <c r="BO1540" s="9">
        <f t="shared" si="449"/>
        <v>5</v>
      </c>
      <c r="BP1540" s="39" t="str">
        <f t="shared" si="450"/>
        <v/>
      </c>
      <c r="BQ1540" s="147"/>
      <c r="BR1540" s="9">
        <f t="shared" si="451"/>
        <v>0</v>
      </c>
      <c r="BS1540" s="9">
        <f t="shared" si="452"/>
        <v>0</v>
      </c>
      <c r="BT1540" s="9">
        <f t="shared" si="453"/>
        <v>0</v>
      </c>
      <c r="BU1540" s="9" t="str">
        <f>IFERROR(_xlfn.XLOOKUP(D1540,Sheet1!B:B,Sheet1!L:L),"")</f>
        <v/>
      </c>
      <c r="BV1540" s="9" t="e">
        <f>_xlfn.XLOOKUP(BU1540,Sheet1!S:S,Sheet1!T:T)</f>
        <v>#N/A</v>
      </c>
      <c r="BW1540" s="9" t="e">
        <f>_xlfn.XLOOKUP(D1540,Sheet1!B:B,Sheet1!M:M)</f>
        <v>#N/A</v>
      </c>
      <c r="BZ1540" s="108">
        <f t="shared" si="454"/>
        <v>0</v>
      </c>
      <c r="CB1540" s="12"/>
      <c r="CC1540" s="12"/>
      <c r="CG1540" s="1" t="str">
        <f t="shared" si="455"/>
        <v>Below 80</v>
      </c>
      <c r="CH1540" s="1" t="str">
        <f>IFERROR(_xlfn.XLOOKUP(CG1540,Scenario!M:M,Scenario!N:N),"")</f>
        <v/>
      </c>
      <c r="CI1540" s="1" t="str">
        <f t="shared" si="456"/>
        <v>No</v>
      </c>
      <c r="CJ1540" s="75">
        <v>-3</v>
      </c>
    </row>
    <row r="1541" spans="1:88" hidden="1">
      <c r="A1541" s="2">
        <v>1540</v>
      </c>
      <c r="B1541" s="2">
        <v>2025</v>
      </c>
      <c r="C1541" s="1">
        <v>0</v>
      </c>
      <c r="D1541" s="37" t="str">
        <v>001fw00000E4HgYAAV</v>
      </c>
      <c r="E1541" s="37" t="str">
        <v>MAHABIR AND CO</v>
      </c>
      <c r="F1541" s="37" t="str">
        <v>ODISHA</v>
      </c>
      <c r="G1541" s="37" t="str">
        <v>KHORDHA</v>
      </c>
      <c r="H1541" s="37">
        <v>0</v>
      </c>
      <c r="I1541" s="37" t="str">
        <v>Niyati Udyog Private Limited</v>
      </c>
      <c r="J1541" s="37" t="str">
        <v>Bidyut Ranjan Mishra</v>
      </c>
      <c r="K1541" s="37">
        <v>0</v>
      </c>
      <c r="L1541" s="37" t="str">
        <v>C13293</v>
      </c>
      <c r="M1541" s="37" t="str">
        <v>Central</v>
      </c>
      <c r="N1541" s="2">
        <v>751030</v>
      </c>
      <c r="O1541" s="2" t="str">
        <v>21BFTPM4658B1ZF</v>
      </c>
      <c r="P1541" s="2">
        <v>9338152928</v>
      </c>
      <c r="Q1541" s="2" t="str">
        <v>Nov'25</v>
      </c>
      <c r="R1541" s="2">
        <v>2026</v>
      </c>
      <c r="S1541" s="1">
        <v>0</v>
      </c>
      <c r="T1541" s="2">
        <v>40</v>
      </c>
      <c r="U1541" s="1">
        <v>0.17591666666666667</v>
      </c>
      <c r="V1541" s="1" t="str">
        <v>Friendly</v>
      </c>
      <c r="W1541" s="72">
        <v>0</v>
      </c>
      <c r="X1541" s="72">
        <v>0</v>
      </c>
      <c r="Y1541" s="72">
        <v>0</v>
      </c>
      <c r="Z1541" s="72">
        <v>0</v>
      </c>
      <c r="AA1541" s="72">
        <v>0</v>
      </c>
      <c r="AB1541" s="72">
        <v>0</v>
      </c>
      <c r="AC1541" s="72">
        <v>0</v>
      </c>
      <c r="AD1541" s="72">
        <v>0</v>
      </c>
      <c r="AE1541" s="72">
        <v>0</v>
      </c>
      <c r="AF1541" s="72">
        <v>0</v>
      </c>
      <c r="AG1541" s="72">
        <v>0</v>
      </c>
      <c r="AH1541" s="72">
        <v>0</v>
      </c>
      <c r="AI1541" s="72">
        <v>0</v>
      </c>
      <c r="AJ1541" s="72">
        <v>0</v>
      </c>
      <c r="AK1541" s="72">
        <v>0</v>
      </c>
      <c r="AL1541" s="72">
        <v>0</v>
      </c>
      <c r="AM1541" s="72">
        <v>0</v>
      </c>
      <c r="AN1541" s="72">
        <v>0</v>
      </c>
      <c r="AO1541" s="72">
        <v>0</v>
      </c>
      <c r="AP1541" s="72">
        <v>0</v>
      </c>
      <c r="AQ1541" s="13">
        <v>0</v>
      </c>
      <c r="AR1541" s="13">
        <v>0</v>
      </c>
      <c r="AS1541" s="13">
        <v>10.4</v>
      </c>
      <c r="AT1541" s="13">
        <v>13.37</v>
      </c>
      <c r="AU1541" s="13">
        <v>4</v>
      </c>
      <c r="AV1541" s="13">
        <v>3.74</v>
      </c>
      <c r="AW1541" s="16">
        <f t="shared" si="457"/>
        <v>27.77</v>
      </c>
      <c r="AX1541" s="16">
        <v>0</v>
      </c>
      <c r="AY1541" s="10">
        <f t="shared" si="441"/>
        <v>27.77</v>
      </c>
      <c r="BB1541" s="10">
        <f t="shared" si="442"/>
        <v>-27.77</v>
      </c>
      <c r="BC1541" s="10">
        <f t="shared" si="443"/>
        <v>-6.9424999999999999</v>
      </c>
      <c r="BD1541" s="10">
        <f t="shared" si="444"/>
        <v>27.77</v>
      </c>
      <c r="BE1541" s="10">
        <f t="shared" si="445"/>
        <v>-27.77</v>
      </c>
      <c r="BF1541" s="2" t="s">
        <v>119</v>
      </c>
      <c r="BG1541" s="10">
        <f t="shared" si="446"/>
        <v>1.3</v>
      </c>
      <c r="BH1541" s="36" t="s">
        <v>118</v>
      </c>
      <c r="BI1541" s="39" t="str">
        <f t="shared" si="447"/>
        <v/>
      </c>
      <c r="BJ1541" s="39" t="str">
        <f t="shared" si="448"/>
        <v/>
      </c>
      <c r="BO1541" s="9">
        <f t="shared" si="449"/>
        <v>10.4</v>
      </c>
      <c r="BP1541" s="39" t="str">
        <f t="shared" si="450"/>
        <v/>
      </c>
      <c r="BQ1541" s="147"/>
      <c r="BR1541" s="9">
        <f t="shared" si="451"/>
        <v>0</v>
      </c>
      <c r="BS1541" s="9">
        <f t="shared" si="452"/>
        <v>0</v>
      </c>
      <c r="BT1541" s="9">
        <f t="shared" si="453"/>
        <v>0</v>
      </c>
      <c r="BU1541" s="9" t="str">
        <f>IFERROR(_xlfn.XLOOKUP(D1541,Sheet1!B:B,Sheet1!L:L),"")</f>
        <v/>
      </c>
      <c r="BV1541" s="9" t="e">
        <f>_xlfn.XLOOKUP(BU1541,Sheet1!S:S,Sheet1!T:T)</f>
        <v>#N/A</v>
      </c>
      <c r="BW1541" s="9" t="e">
        <f>_xlfn.XLOOKUP(D1541,Sheet1!B:B,Sheet1!M:M)</f>
        <v>#N/A</v>
      </c>
      <c r="BZ1541" s="108">
        <f t="shared" si="454"/>
        <v>0</v>
      </c>
      <c r="CB1541" s="12"/>
      <c r="CC1541" s="12"/>
      <c r="CG1541" s="1" t="str">
        <f t="shared" si="455"/>
        <v>Below 80</v>
      </c>
      <c r="CH1541" s="1" t="str">
        <f>IFERROR(_xlfn.XLOOKUP(CG1541,Scenario!M:M,Scenario!N:N),"")</f>
        <v/>
      </c>
      <c r="CI1541" s="1" t="str">
        <f t="shared" si="456"/>
        <v>No</v>
      </c>
      <c r="CJ1541" s="75">
        <v>-5</v>
      </c>
    </row>
    <row r="1542" spans="1:88" hidden="1">
      <c r="A1542" s="2">
        <v>1541</v>
      </c>
      <c r="B1542" s="2">
        <v>2025</v>
      </c>
      <c r="C1542" s="1">
        <v>0</v>
      </c>
      <c r="D1542" s="37" t="str">
        <v>001J1000002jm6vIAA</v>
      </c>
      <c r="E1542" s="37" t="str">
        <v>SHANTI AGENCY</v>
      </c>
      <c r="F1542" s="37" t="str">
        <v>RAJASTHAN</v>
      </c>
      <c r="G1542" s="37" t="str">
        <v>JALORE</v>
      </c>
      <c r="H1542" s="37" t="str">
        <v>Ahore</v>
      </c>
      <c r="I1542" s="37" t="str">
        <v>M R Associates</v>
      </c>
      <c r="J1542" s="37" t="str">
        <v>Neeraj Sharma</v>
      </c>
      <c r="K1542" s="37">
        <v>0</v>
      </c>
      <c r="L1542" s="37" t="str">
        <v>C13417</v>
      </c>
      <c r="M1542" s="37" t="str">
        <v>North</v>
      </c>
      <c r="N1542" s="2">
        <v>307029</v>
      </c>
      <c r="O1542" s="2" t="str">
        <v>08EDFPK8407R1Z</v>
      </c>
      <c r="P1542" s="2">
        <v>9928051414</v>
      </c>
      <c r="Q1542" s="2" t="str">
        <v>Nov'25</v>
      </c>
      <c r="R1542" s="2">
        <v>2026</v>
      </c>
      <c r="S1542" s="1">
        <v>0</v>
      </c>
      <c r="T1542" s="2">
        <v>80</v>
      </c>
      <c r="U1542" s="1">
        <v>0.29383333333333339</v>
      </c>
      <c r="V1542" s="1" t="str">
        <v>Star</v>
      </c>
      <c r="W1542" s="72">
        <v>0</v>
      </c>
      <c r="X1542" s="72">
        <v>0</v>
      </c>
      <c r="Y1542" s="72">
        <v>0</v>
      </c>
      <c r="Z1542" s="72">
        <v>0</v>
      </c>
      <c r="AA1542" s="72">
        <v>0</v>
      </c>
      <c r="AB1542" s="72">
        <v>0</v>
      </c>
      <c r="AC1542" s="72">
        <v>0</v>
      </c>
      <c r="AD1542" s="72">
        <v>0</v>
      </c>
      <c r="AE1542" s="72">
        <v>0</v>
      </c>
      <c r="AF1542" s="72">
        <v>0</v>
      </c>
      <c r="AG1542" s="72">
        <v>0</v>
      </c>
      <c r="AH1542" s="72">
        <v>0</v>
      </c>
      <c r="AI1542" s="72">
        <v>0</v>
      </c>
      <c r="AJ1542" s="72">
        <v>0</v>
      </c>
      <c r="AK1542" s="72">
        <v>0</v>
      </c>
      <c r="AL1542" s="72">
        <v>0</v>
      </c>
      <c r="AM1542" s="72">
        <v>0</v>
      </c>
      <c r="AN1542" s="72">
        <v>0</v>
      </c>
      <c r="AO1542" s="72">
        <v>0</v>
      </c>
      <c r="AP1542" s="72">
        <v>0</v>
      </c>
      <c r="AQ1542" s="13">
        <v>0</v>
      </c>
      <c r="AR1542" s="13">
        <v>0</v>
      </c>
      <c r="AS1542" s="13">
        <v>20</v>
      </c>
      <c r="AT1542" s="13">
        <v>45.52</v>
      </c>
      <c r="AU1542" s="13">
        <v>25</v>
      </c>
      <c r="AV1542" s="13">
        <v>0</v>
      </c>
      <c r="AW1542" s="16">
        <f t="shared" si="457"/>
        <v>90.52000000000001</v>
      </c>
      <c r="AX1542" s="16">
        <v>0</v>
      </c>
      <c r="AY1542" s="10">
        <f t="shared" si="441"/>
        <v>90.52000000000001</v>
      </c>
      <c r="BB1542" s="10">
        <f t="shared" si="442"/>
        <v>-90.52000000000001</v>
      </c>
      <c r="BC1542" s="10">
        <f t="shared" si="443"/>
        <v>-22.630000000000003</v>
      </c>
      <c r="BD1542" s="10">
        <f t="shared" si="444"/>
        <v>90.52000000000001</v>
      </c>
      <c r="BE1542" s="10">
        <f t="shared" si="445"/>
        <v>-90.52000000000001</v>
      </c>
      <c r="BF1542" s="2" t="s">
        <v>119</v>
      </c>
      <c r="BG1542" s="10">
        <f t="shared" si="446"/>
        <v>2.5</v>
      </c>
      <c r="BH1542" s="36" t="s">
        <v>118</v>
      </c>
      <c r="BI1542" s="39" t="str">
        <f t="shared" si="447"/>
        <v/>
      </c>
      <c r="BJ1542" s="39" t="str">
        <f t="shared" si="448"/>
        <v/>
      </c>
      <c r="BO1542" s="9">
        <f t="shared" si="449"/>
        <v>20</v>
      </c>
      <c r="BP1542" s="39" t="str">
        <f t="shared" si="450"/>
        <v/>
      </c>
      <c r="BQ1542" s="147"/>
      <c r="BR1542" s="9">
        <f t="shared" si="451"/>
        <v>0</v>
      </c>
      <c r="BS1542" s="9">
        <f t="shared" si="452"/>
        <v>0</v>
      </c>
      <c r="BT1542" s="9">
        <f t="shared" si="453"/>
        <v>0</v>
      </c>
      <c r="BU1542" s="9" t="str">
        <f>IFERROR(_xlfn.XLOOKUP(D1542,Sheet1!B:B,Sheet1!L:L),"")</f>
        <v/>
      </c>
      <c r="BV1542" s="9" t="e">
        <f>_xlfn.XLOOKUP(BU1542,Sheet1!S:S,Sheet1!T:T)</f>
        <v>#N/A</v>
      </c>
      <c r="BW1542" s="9" t="e">
        <f>_xlfn.XLOOKUP(D1542,Sheet1!B:B,Sheet1!M:M)</f>
        <v>#N/A</v>
      </c>
      <c r="BZ1542" s="108">
        <f t="shared" si="454"/>
        <v>0</v>
      </c>
      <c r="CB1542" s="12"/>
      <c r="CC1542" s="12"/>
      <c r="CG1542" s="1" t="str">
        <f t="shared" si="455"/>
        <v>Below 80</v>
      </c>
      <c r="CH1542" s="1" t="str">
        <f>IFERROR(_xlfn.XLOOKUP(CG1542,Scenario!M:M,Scenario!N:N),"")</f>
        <v/>
      </c>
      <c r="CI1542" s="1" t="str">
        <f t="shared" si="456"/>
        <v>No</v>
      </c>
      <c r="CJ1542" s="75">
        <v>-10.4</v>
      </c>
    </row>
    <row r="1543" spans="1:88" hidden="1">
      <c r="A1543" s="2">
        <v>1542</v>
      </c>
      <c r="B1543" s="2">
        <v>2025</v>
      </c>
      <c r="C1543" s="1">
        <v>0</v>
      </c>
      <c r="D1543" s="37" t="str">
        <v>001J100000VncwGIAR</v>
      </c>
      <c r="E1543" s="37" t="str">
        <v>PAL CONSTRUCTION</v>
      </c>
      <c r="F1543" s="37" t="str">
        <v>WEST BENGAL</v>
      </c>
      <c r="G1543" s="37" t="str">
        <v>MURSHIDABAD</v>
      </c>
      <c r="H1543" s="37">
        <v>0</v>
      </c>
      <c r="I1543" s="37" t="str">
        <v>CHANDRA TRADERS</v>
      </c>
      <c r="J1543" s="37" t="str">
        <v>Shirshendu saha</v>
      </c>
      <c r="K1543" s="37">
        <v>0</v>
      </c>
      <c r="L1543" s="37" t="str">
        <v>001J100000RyPTBIA3</v>
      </c>
      <c r="M1543" s="37" t="str">
        <v>East</v>
      </c>
      <c r="N1543" s="2">
        <v>742103</v>
      </c>
      <c r="O1543" s="2" t="str">
        <v>19BTJPP6579E1Z0</v>
      </c>
      <c r="P1543" s="2">
        <v>9143594448</v>
      </c>
      <c r="Q1543" s="2" t="str">
        <v>Nov'25</v>
      </c>
      <c r="R1543" s="2">
        <v>2026</v>
      </c>
      <c r="S1543" s="1">
        <v>0</v>
      </c>
      <c r="T1543" s="2">
        <v>130</v>
      </c>
      <c r="U1543" s="1">
        <v>0</v>
      </c>
      <c r="V1543" s="1" t="str">
        <v>Challenger</v>
      </c>
      <c r="W1543" s="72">
        <v>0</v>
      </c>
      <c r="X1543" s="72">
        <v>0</v>
      </c>
      <c r="Y1543" s="72">
        <v>0</v>
      </c>
      <c r="Z1543" s="72">
        <v>0</v>
      </c>
      <c r="AA1543" s="72">
        <v>0</v>
      </c>
      <c r="AB1543" s="72">
        <v>0</v>
      </c>
      <c r="AC1543" s="72">
        <v>0</v>
      </c>
      <c r="AD1543" s="72">
        <v>0</v>
      </c>
      <c r="AE1543" s="72">
        <v>0</v>
      </c>
      <c r="AF1543" s="72">
        <v>0</v>
      </c>
      <c r="AG1543" s="72">
        <v>0</v>
      </c>
      <c r="AH1543" s="72">
        <v>0</v>
      </c>
      <c r="AI1543" s="72">
        <v>0</v>
      </c>
      <c r="AJ1543" s="72">
        <v>0</v>
      </c>
      <c r="AK1543" s="72">
        <v>0</v>
      </c>
      <c r="AL1543" s="72">
        <v>0</v>
      </c>
      <c r="AM1543" s="72">
        <v>0</v>
      </c>
      <c r="AN1543" s="72">
        <v>0</v>
      </c>
      <c r="AO1543" s="72">
        <v>0</v>
      </c>
      <c r="AP1543" s="72">
        <v>0</v>
      </c>
      <c r="AQ1543" s="13">
        <v>0</v>
      </c>
      <c r="AR1543" s="13">
        <v>0</v>
      </c>
      <c r="AS1543" s="13">
        <v>10</v>
      </c>
      <c r="AT1543" s="13">
        <v>0</v>
      </c>
      <c r="AU1543" s="13">
        <v>0</v>
      </c>
      <c r="AV1543" s="13">
        <v>0</v>
      </c>
      <c r="AW1543" s="16">
        <f t="shared" si="457"/>
        <v>10</v>
      </c>
      <c r="AX1543" s="16">
        <v>0</v>
      </c>
      <c r="AY1543" s="10">
        <f t="shared" si="441"/>
        <v>10</v>
      </c>
      <c r="BB1543" s="10">
        <f t="shared" si="442"/>
        <v>-10</v>
      </c>
      <c r="BC1543" s="10">
        <f t="shared" si="443"/>
        <v>-2.5</v>
      </c>
      <c r="BD1543" s="10">
        <f t="shared" si="444"/>
        <v>10</v>
      </c>
      <c r="BE1543" s="10">
        <f t="shared" si="445"/>
        <v>-10</v>
      </c>
      <c r="BF1543" s="2" t="s">
        <v>119</v>
      </c>
      <c r="BG1543" s="10">
        <f t="shared" si="446"/>
        <v>1.25</v>
      </c>
      <c r="BH1543" s="36" t="s">
        <v>118</v>
      </c>
      <c r="BI1543" s="39" t="str">
        <f t="shared" si="447"/>
        <v/>
      </c>
      <c r="BJ1543" s="39" t="str">
        <f t="shared" si="448"/>
        <v/>
      </c>
      <c r="BO1543" s="9">
        <f t="shared" si="449"/>
        <v>10</v>
      </c>
      <c r="BP1543" s="39" t="str">
        <f t="shared" si="450"/>
        <v/>
      </c>
      <c r="BQ1543" s="147"/>
      <c r="BR1543" s="9">
        <f t="shared" si="451"/>
        <v>0</v>
      </c>
      <c r="BS1543" s="9">
        <f t="shared" si="452"/>
        <v>0</v>
      </c>
      <c r="BT1543" s="9">
        <f t="shared" si="453"/>
        <v>0</v>
      </c>
      <c r="BU1543" s="9" t="str">
        <f>IFERROR(_xlfn.XLOOKUP(D1543,Sheet1!B:B,Sheet1!L:L),"")</f>
        <v/>
      </c>
      <c r="BV1543" s="9" t="e">
        <f>_xlfn.XLOOKUP(BU1543,Sheet1!S:S,Sheet1!T:T)</f>
        <v>#N/A</v>
      </c>
      <c r="BW1543" s="9" t="e">
        <f>_xlfn.XLOOKUP(D1543,Sheet1!B:B,Sheet1!M:M)</f>
        <v>#N/A</v>
      </c>
      <c r="BZ1543" s="108">
        <f t="shared" si="454"/>
        <v>0</v>
      </c>
      <c r="CB1543" s="12"/>
      <c r="CC1543" s="12"/>
      <c r="CG1543" s="1" t="str">
        <f t="shared" si="455"/>
        <v>Below 80</v>
      </c>
      <c r="CH1543" s="1" t="str">
        <f>IFERROR(_xlfn.XLOOKUP(CG1543,Scenario!M:M,Scenario!N:N),"")</f>
        <v/>
      </c>
      <c r="CI1543" s="1" t="str">
        <f t="shared" si="456"/>
        <v>No</v>
      </c>
      <c r="CJ1543" s="75">
        <v>-20</v>
      </c>
    </row>
    <row r="1544" spans="1:88" hidden="1">
      <c r="A1544" s="2">
        <v>1543</v>
      </c>
      <c r="B1544" s="2">
        <v>2025</v>
      </c>
      <c r="C1544" s="1">
        <v>0</v>
      </c>
      <c r="D1544" s="37" t="str">
        <v>001J1000002kbgSIAQ</v>
      </c>
      <c r="E1544" s="37" t="str">
        <v>M L Dutta &amp; sons</v>
      </c>
      <c r="F1544" s="37">
        <v>0</v>
      </c>
      <c r="G1544" s="37">
        <v>0</v>
      </c>
      <c r="H1544" s="37">
        <v>0</v>
      </c>
      <c r="I1544" s="37" t="str">
        <v>JAI MATA DI STEELS</v>
      </c>
      <c r="J1544" s="37" t="str">
        <v>Sambit Majumdar</v>
      </c>
      <c r="K1544" s="37">
        <v>0</v>
      </c>
      <c r="L1544" s="37" t="str">
        <v>001J100000RydNHIA2</v>
      </c>
      <c r="M1544" s="37" t="str">
        <v>East</v>
      </c>
      <c r="N1544" s="2">
        <v>0</v>
      </c>
      <c r="O1544" s="2" t="str">
        <v>19AYRPD0269M1ZV</v>
      </c>
      <c r="P1544" s="2">
        <v>9674249282</v>
      </c>
      <c r="Q1544" s="2" t="str">
        <v>Nov'25</v>
      </c>
      <c r="R1544" s="2">
        <v>2026</v>
      </c>
      <c r="S1544" s="1">
        <v>0</v>
      </c>
      <c r="T1544" s="2">
        <v>150</v>
      </c>
      <c r="U1544" s="1">
        <v>0</v>
      </c>
      <c r="V1544" s="1" t="str">
        <v>Challenger</v>
      </c>
      <c r="W1544" s="72">
        <v>0</v>
      </c>
      <c r="X1544" s="72">
        <v>0</v>
      </c>
      <c r="Y1544" s="72">
        <v>0</v>
      </c>
      <c r="Z1544" s="72">
        <v>0</v>
      </c>
      <c r="AA1544" s="72">
        <v>0</v>
      </c>
      <c r="AB1544" s="72">
        <v>0</v>
      </c>
      <c r="AC1544" s="72">
        <v>0</v>
      </c>
      <c r="AD1544" s="72">
        <v>0</v>
      </c>
      <c r="AE1544" s="72">
        <v>0</v>
      </c>
      <c r="AF1544" s="72">
        <v>0</v>
      </c>
      <c r="AG1544" s="72">
        <v>0</v>
      </c>
      <c r="AH1544" s="72">
        <v>0</v>
      </c>
      <c r="AI1544" s="72">
        <v>0</v>
      </c>
      <c r="AJ1544" s="72">
        <v>0</v>
      </c>
      <c r="AK1544" s="72">
        <v>0</v>
      </c>
      <c r="AL1544" s="72">
        <v>0</v>
      </c>
      <c r="AM1544" s="72">
        <v>0</v>
      </c>
      <c r="AN1544" s="72">
        <v>0</v>
      </c>
      <c r="AO1544" s="72">
        <v>0</v>
      </c>
      <c r="AP1544" s="72">
        <v>0</v>
      </c>
      <c r="AQ1544" s="13">
        <v>0</v>
      </c>
      <c r="AR1544" s="13">
        <v>0</v>
      </c>
      <c r="AS1544" s="13">
        <v>30.23</v>
      </c>
      <c r="AT1544" s="13">
        <v>0</v>
      </c>
      <c r="AU1544" s="13">
        <v>0</v>
      </c>
      <c r="AV1544" s="13">
        <v>0</v>
      </c>
      <c r="AW1544" s="16">
        <f t="shared" si="457"/>
        <v>30.23</v>
      </c>
      <c r="AX1544" s="16">
        <v>0</v>
      </c>
      <c r="AY1544" s="10">
        <f t="shared" si="441"/>
        <v>30.23</v>
      </c>
      <c r="BB1544" s="10">
        <f t="shared" si="442"/>
        <v>-30.23</v>
      </c>
      <c r="BC1544" s="10">
        <f t="shared" si="443"/>
        <v>-7.5575000000000001</v>
      </c>
      <c r="BD1544" s="10">
        <f t="shared" si="444"/>
        <v>30.23</v>
      </c>
      <c r="BE1544" s="10">
        <f t="shared" si="445"/>
        <v>-30.23</v>
      </c>
      <c r="BF1544" s="2" t="s">
        <v>119</v>
      </c>
      <c r="BG1544" s="10">
        <f t="shared" si="446"/>
        <v>3.7787500000000001</v>
      </c>
      <c r="BH1544" s="36" t="s">
        <v>118</v>
      </c>
      <c r="BI1544" s="39" t="str">
        <f t="shared" si="447"/>
        <v/>
      </c>
      <c r="BJ1544" s="39" t="str">
        <f t="shared" si="448"/>
        <v/>
      </c>
      <c r="BO1544" s="9">
        <f t="shared" si="449"/>
        <v>30.23</v>
      </c>
      <c r="BP1544" s="39" t="str">
        <f t="shared" si="450"/>
        <v/>
      </c>
      <c r="BQ1544" s="147"/>
      <c r="BR1544" s="9">
        <f t="shared" si="451"/>
        <v>0</v>
      </c>
      <c r="BS1544" s="9">
        <f t="shared" si="452"/>
        <v>0</v>
      </c>
      <c r="BT1544" s="9">
        <f t="shared" si="453"/>
        <v>0</v>
      </c>
      <c r="BU1544" s="9" t="str">
        <f>IFERROR(_xlfn.XLOOKUP(D1544,Sheet1!B:B,Sheet1!L:L),"")</f>
        <v/>
      </c>
      <c r="BV1544" s="9" t="e">
        <f>_xlfn.XLOOKUP(BU1544,Sheet1!S:S,Sheet1!T:T)</f>
        <v>#N/A</v>
      </c>
      <c r="BW1544" s="9" t="e">
        <f>_xlfn.XLOOKUP(D1544,Sheet1!B:B,Sheet1!M:M)</f>
        <v>#N/A</v>
      </c>
      <c r="BZ1544" s="108">
        <f t="shared" si="454"/>
        <v>0</v>
      </c>
      <c r="CB1544" s="12"/>
      <c r="CC1544" s="12"/>
      <c r="CG1544" s="1" t="str">
        <f t="shared" si="455"/>
        <v>Below 80</v>
      </c>
      <c r="CH1544" s="1" t="str">
        <f>IFERROR(_xlfn.XLOOKUP(CG1544,Scenario!M:M,Scenario!N:N),"")</f>
        <v/>
      </c>
      <c r="CI1544" s="1" t="str">
        <f t="shared" si="456"/>
        <v>No</v>
      </c>
      <c r="CJ1544" s="75">
        <v>-10</v>
      </c>
    </row>
    <row r="1545" spans="1:88" hidden="1">
      <c r="A1545" s="2">
        <v>1544</v>
      </c>
      <c r="B1545" s="2">
        <v>2025</v>
      </c>
      <c r="C1545" s="1">
        <v>0</v>
      </c>
      <c r="D1545" s="37" t="str">
        <v>001fw00000CgFrlAAF</v>
      </c>
      <c r="E1545" s="37" t="str">
        <v>SRI TRADERS</v>
      </c>
      <c r="F1545" s="37" t="str">
        <v>BIHAR</v>
      </c>
      <c r="G1545" s="37" t="str">
        <v>MUZAFFARPUR</v>
      </c>
      <c r="H1545" s="37">
        <v>0</v>
      </c>
      <c r="I1545" s="37" t="str">
        <v>SUBH NEXTGEN PRIVATE LIMITED</v>
      </c>
      <c r="J1545" s="37" t="str">
        <v>Punit Kumar</v>
      </c>
      <c r="K1545" s="37">
        <v>0</v>
      </c>
      <c r="L1545" s="37" t="str">
        <v>001J100000VmM42IAF</v>
      </c>
      <c r="M1545" s="37" t="str">
        <v>East</v>
      </c>
      <c r="N1545" s="2">
        <v>842001</v>
      </c>
      <c r="O1545" s="2" t="str">
        <v>10AKLPR1198R1ZH</v>
      </c>
      <c r="P1545" s="2">
        <v>9470010841</v>
      </c>
      <c r="Q1545" s="2" t="str">
        <v>Nov'25</v>
      </c>
      <c r="R1545" s="2">
        <v>2026</v>
      </c>
      <c r="S1545" s="1">
        <v>0</v>
      </c>
      <c r="T1545" s="2">
        <v>60</v>
      </c>
      <c r="U1545" s="1">
        <v>8.8888888888888878E-2</v>
      </c>
      <c r="V1545" s="1" t="str">
        <v>Challenger</v>
      </c>
      <c r="W1545" s="72">
        <v>0</v>
      </c>
      <c r="X1545" s="72">
        <v>0</v>
      </c>
      <c r="Y1545" s="72">
        <v>0</v>
      </c>
      <c r="Z1545" s="72">
        <v>0</v>
      </c>
      <c r="AA1545" s="72">
        <v>0</v>
      </c>
      <c r="AB1545" s="72">
        <v>0</v>
      </c>
      <c r="AC1545" s="72">
        <v>0</v>
      </c>
      <c r="AD1545" s="72">
        <v>0</v>
      </c>
      <c r="AE1545" s="72">
        <v>0</v>
      </c>
      <c r="AF1545" s="72">
        <v>0</v>
      </c>
      <c r="AG1545" s="72">
        <v>0</v>
      </c>
      <c r="AH1545" s="72">
        <v>0</v>
      </c>
      <c r="AI1545" s="72">
        <v>0</v>
      </c>
      <c r="AJ1545" s="72">
        <v>0</v>
      </c>
      <c r="AK1545" s="72">
        <v>0</v>
      </c>
      <c r="AL1545" s="72">
        <v>0</v>
      </c>
      <c r="AM1545" s="72">
        <v>0</v>
      </c>
      <c r="AN1545" s="72">
        <v>0</v>
      </c>
      <c r="AO1545" s="72">
        <v>0</v>
      </c>
      <c r="AP1545" s="72">
        <v>0</v>
      </c>
      <c r="AQ1545" s="13">
        <v>0</v>
      </c>
      <c r="AR1545" s="13">
        <v>0</v>
      </c>
      <c r="AS1545" s="13">
        <v>6</v>
      </c>
      <c r="AT1545" s="13">
        <v>10</v>
      </c>
      <c r="AU1545" s="13">
        <v>6</v>
      </c>
      <c r="AV1545" s="13">
        <v>0</v>
      </c>
      <c r="AW1545" s="16">
        <f t="shared" si="457"/>
        <v>22</v>
      </c>
      <c r="AX1545" s="16">
        <v>0</v>
      </c>
      <c r="AY1545" s="10">
        <f t="shared" si="441"/>
        <v>22</v>
      </c>
      <c r="BB1545" s="10">
        <f t="shared" si="442"/>
        <v>-22</v>
      </c>
      <c r="BC1545" s="10">
        <f t="shared" si="443"/>
        <v>-5.5</v>
      </c>
      <c r="BD1545" s="10">
        <f t="shared" si="444"/>
        <v>22</v>
      </c>
      <c r="BE1545" s="10">
        <f t="shared" si="445"/>
        <v>-22</v>
      </c>
      <c r="BF1545" s="2" t="s">
        <v>119</v>
      </c>
      <c r="BG1545" s="10">
        <f t="shared" si="446"/>
        <v>0.75</v>
      </c>
      <c r="BH1545" s="36" t="s">
        <v>118</v>
      </c>
      <c r="BI1545" s="39" t="str">
        <f t="shared" si="447"/>
        <v/>
      </c>
      <c r="BJ1545" s="39" t="str">
        <f t="shared" si="448"/>
        <v/>
      </c>
      <c r="BO1545" s="9">
        <f t="shared" si="449"/>
        <v>6</v>
      </c>
      <c r="BP1545" s="39" t="str">
        <f t="shared" si="450"/>
        <v/>
      </c>
      <c r="BQ1545" s="147"/>
      <c r="BR1545" s="9">
        <f t="shared" si="451"/>
        <v>0</v>
      </c>
      <c r="BS1545" s="9">
        <f t="shared" si="452"/>
        <v>0</v>
      </c>
      <c r="BT1545" s="9">
        <f t="shared" si="453"/>
        <v>0</v>
      </c>
      <c r="BU1545" s="9" t="str">
        <f>IFERROR(_xlfn.XLOOKUP(D1545,Sheet1!B:B,Sheet1!L:L),"")</f>
        <v/>
      </c>
      <c r="BV1545" s="9" t="e">
        <f>_xlfn.XLOOKUP(BU1545,Sheet1!S:S,Sheet1!T:T)</f>
        <v>#N/A</v>
      </c>
      <c r="BW1545" s="9" t="e">
        <f>_xlfn.XLOOKUP(D1545,Sheet1!B:B,Sheet1!M:M)</f>
        <v>#N/A</v>
      </c>
      <c r="BZ1545" s="108">
        <f t="shared" si="454"/>
        <v>0</v>
      </c>
      <c r="CB1545" s="12"/>
      <c r="CC1545" s="12"/>
      <c r="CG1545" s="1" t="str">
        <f t="shared" si="455"/>
        <v>Below 80</v>
      </c>
      <c r="CH1545" s="1" t="str">
        <f>IFERROR(_xlfn.XLOOKUP(CG1545,Scenario!M:M,Scenario!N:N),"")</f>
        <v/>
      </c>
      <c r="CI1545" s="1" t="str">
        <f t="shared" si="456"/>
        <v>No</v>
      </c>
      <c r="CJ1545" s="75">
        <v>-30.23</v>
      </c>
    </row>
    <row r="1546" spans="1:88" hidden="1">
      <c r="A1546" s="2">
        <v>1545</v>
      </c>
      <c r="B1546" s="2">
        <v>2025</v>
      </c>
      <c r="C1546" s="1">
        <v>0</v>
      </c>
      <c r="D1546" s="37" t="str">
        <v>0015g00001YPk0zAAD</v>
      </c>
      <c r="E1546" s="37" t="str">
        <v>M/S MAA SAMALESWARI TRADERS</v>
      </c>
      <c r="F1546" s="37" t="str">
        <v>ODISHA</v>
      </c>
      <c r="G1546" s="37" t="str">
        <v>BALANGIR</v>
      </c>
      <c r="H1546" s="37" t="str">
        <v>Balangir</v>
      </c>
      <c r="I1546" s="37" t="str">
        <v>SACHDEVA ISPAT PVT LTD</v>
      </c>
      <c r="J1546" s="37" t="str">
        <v>Amit Behera</v>
      </c>
      <c r="K1546" s="37">
        <v>0</v>
      </c>
      <c r="L1546" s="37" t="str">
        <v>C12823</v>
      </c>
      <c r="M1546" s="37" t="str">
        <v>Central</v>
      </c>
      <c r="N1546" s="2">
        <v>767001</v>
      </c>
      <c r="O1546" s="2" t="str">
        <v>21Aygpp4777k1z0</v>
      </c>
      <c r="P1546" s="2">
        <v>9438739798</v>
      </c>
      <c r="Q1546" s="2" t="str">
        <v>Nov'25</v>
      </c>
      <c r="R1546" s="2">
        <v>2026</v>
      </c>
      <c r="S1546" s="1">
        <v>0</v>
      </c>
      <c r="T1546" s="2">
        <v>60</v>
      </c>
      <c r="U1546" s="1">
        <v>0</v>
      </c>
      <c r="V1546" s="1" t="str">
        <v>Challenger</v>
      </c>
      <c r="W1546" s="72">
        <v>0</v>
      </c>
      <c r="X1546" s="72">
        <v>0</v>
      </c>
      <c r="Y1546" s="72">
        <v>0</v>
      </c>
      <c r="Z1546" s="72">
        <v>0</v>
      </c>
      <c r="AA1546" s="72">
        <v>0</v>
      </c>
      <c r="AB1546" s="72">
        <v>0</v>
      </c>
      <c r="AC1546" s="72">
        <v>0</v>
      </c>
      <c r="AD1546" s="72">
        <v>0</v>
      </c>
      <c r="AE1546" s="72">
        <v>0</v>
      </c>
      <c r="AF1546" s="72">
        <v>0</v>
      </c>
      <c r="AG1546" s="72">
        <v>0</v>
      </c>
      <c r="AH1546" s="72">
        <v>0</v>
      </c>
      <c r="AI1546" s="72">
        <v>0</v>
      </c>
      <c r="AJ1546" s="72">
        <v>0</v>
      </c>
      <c r="AK1546" s="72">
        <v>0</v>
      </c>
      <c r="AL1546" s="72">
        <v>0</v>
      </c>
      <c r="AM1546" s="72">
        <v>0</v>
      </c>
      <c r="AN1546" s="72">
        <v>0</v>
      </c>
      <c r="AO1546" s="72">
        <v>0</v>
      </c>
      <c r="AP1546" s="72">
        <v>0</v>
      </c>
      <c r="AQ1546" s="13">
        <v>0</v>
      </c>
      <c r="AR1546" s="13">
        <v>0</v>
      </c>
      <c r="AS1546" s="13">
        <v>12.31</v>
      </c>
      <c r="AT1546" s="13">
        <v>0</v>
      </c>
      <c r="AU1546" s="13">
        <v>0</v>
      </c>
      <c r="AV1546" s="13">
        <v>0</v>
      </c>
      <c r="AW1546" s="16">
        <f t="shared" si="457"/>
        <v>12.31</v>
      </c>
      <c r="AX1546" s="16">
        <v>0</v>
      </c>
      <c r="AY1546" s="10">
        <f t="shared" si="441"/>
        <v>12.31</v>
      </c>
      <c r="BB1546" s="10">
        <f t="shared" si="442"/>
        <v>-12.31</v>
      </c>
      <c r="BC1546" s="10">
        <f t="shared" si="443"/>
        <v>-3.0775000000000001</v>
      </c>
      <c r="BD1546" s="10">
        <f t="shared" si="444"/>
        <v>12.31</v>
      </c>
      <c r="BE1546" s="10">
        <f t="shared" si="445"/>
        <v>-12.31</v>
      </c>
      <c r="BF1546" s="2" t="s">
        <v>119</v>
      </c>
      <c r="BG1546" s="10">
        <f t="shared" si="446"/>
        <v>1.5387500000000001</v>
      </c>
      <c r="BH1546" s="36" t="s">
        <v>118</v>
      </c>
      <c r="BI1546" s="39" t="str">
        <f t="shared" si="447"/>
        <v/>
      </c>
      <c r="BJ1546" s="39" t="str">
        <f t="shared" si="448"/>
        <v/>
      </c>
      <c r="BO1546" s="9">
        <f t="shared" si="449"/>
        <v>12.31</v>
      </c>
      <c r="BP1546" s="39" t="str">
        <f t="shared" si="450"/>
        <v/>
      </c>
      <c r="BQ1546" s="147"/>
      <c r="BR1546" s="9">
        <f t="shared" si="451"/>
        <v>0</v>
      </c>
      <c r="BS1546" s="9">
        <f t="shared" si="452"/>
        <v>0</v>
      </c>
      <c r="BT1546" s="9">
        <f t="shared" si="453"/>
        <v>0</v>
      </c>
      <c r="BU1546" s="9" t="str">
        <f>IFERROR(_xlfn.XLOOKUP(D1546,Sheet1!B:B,Sheet1!L:L),"")</f>
        <v/>
      </c>
      <c r="BV1546" s="9" t="e">
        <f>_xlfn.XLOOKUP(BU1546,Sheet1!S:S,Sheet1!T:T)</f>
        <v>#N/A</v>
      </c>
      <c r="BW1546" s="9" t="e">
        <f>_xlfn.XLOOKUP(D1546,Sheet1!B:B,Sheet1!M:M)</f>
        <v>#N/A</v>
      </c>
      <c r="BZ1546" s="108">
        <f t="shared" si="454"/>
        <v>0</v>
      </c>
      <c r="CB1546" s="12"/>
      <c r="CC1546" s="12"/>
      <c r="CG1546" s="1" t="str">
        <f t="shared" si="455"/>
        <v>Below 80</v>
      </c>
      <c r="CH1546" s="1" t="str">
        <f>IFERROR(_xlfn.XLOOKUP(CG1546,Scenario!M:M,Scenario!N:N),"")</f>
        <v/>
      </c>
      <c r="CI1546" s="1" t="str">
        <f t="shared" si="456"/>
        <v>No</v>
      </c>
      <c r="CJ1546" s="75">
        <v>-6</v>
      </c>
    </row>
    <row r="1547" spans="1:88" hidden="1">
      <c r="A1547" s="2">
        <v>1546</v>
      </c>
      <c r="B1547" s="2">
        <v>2025</v>
      </c>
      <c r="C1547" s="1">
        <v>0</v>
      </c>
      <c r="D1547" s="37" t="str">
        <v>0015g00001UBHlHAAX</v>
      </c>
      <c r="E1547" s="37" t="str">
        <v>MAA DURGA ENTERPRISES</v>
      </c>
      <c r="F1547" s="37" t="str">
        <v>UTTAR PRADESH</v>
      </c>
      <c r="G1547" s="37" t="str">
        <v>LUCKNOW</v>
      </c>
      <c r="H1547" s="37" t="str">
        <v>Lucknow</v>
      </c>
      <c r="I1547" s="37" t="str">
        <v>SHREE LAKSHMAN ROLLING MILL (INDIA) LLP</v>
      </c>
      <c r="J1547" s="37" t="str">
        <v>Saurabh singh</v>
      </c>
      <c r="K1547" s="37">
        <v>0</v>
      </c>
      <c r="L1547" s="37" t="str">
        <v>C12815</v>
      </c>
      <c r="M1547" s="37" t="str">
        <v>North</v>
      </c>
      <c r="N1547" s="2">
        <v>226010</v>
      </c>
      <c r="O1547" s="2">
        <v>0</v>
      </c>
      <c r="P1547" s="2">
        <v>0</v>
      </c>
      <c r="Q1547" s="2" t="str">
        <v>Nov'25</v>
      </c>
      <c r="R1547" s="2">
        <v>2026</v>
      </c>
      <c r="S1547" s="1">
        <v>0</v>
      </c>
      <c r="T1547" s="2" t="str">
        <v/>
      </c>
      <c r="U1547" s="1">
        <v>0</v>
      </c>
      <c r="V1547" s="1" t="str">
        <v>Potential Not updated</v>
      </c>
      <c r="W1547" s="72">
        <v>0</v>
      </c>
      <c r="X1547" s="72">
        <v>0</v>
      </c>
      <c r="Y1547" s="72">
        <v>0</v>
      </c>
      <c r="Z1547" s="72">
        <v>0</v>
      </c>
      <c r="AA1547" s="72">
        <v>0</v>
      </c>
      <c r="AB1547" s="72">
        <v>0</v>
      </c>
      <c r="AC1547" s="72">
        <v>0</v>
      </c>
      <c r="AD1547" s="72">
        <v>0</v>
      </c>
      <c r="AE1547" s="72">
        <v>0</v>
      </c>
      <c r="AF1547" s="72">
        <v>0</v>
      </c>
      <c r="AG1547" s="72">
        <v>0</v>
      </c>
      <c r="AH1547" s="72">
        <v>0</v>
      </c>
      <c r="AI1547" s="72">
        <v>0</v>
      </c>
      <c r="AJ1547" s="72">
        <v>0</v>
      </c>
      <c r="AK1547" s="72">
        <v>0</v>
      </c>
      <c r="AL1547" s="72">
        <v>0</v>
      </c>
      <c r="AM1547" s="72">
        <v>0</v>
      </c>
      <c r="AN1547" s="72">
        <v>0</v>
      </c>
      <c r="AO1547" s="72">
        <v>0</v>
      </c>
      <c r="AP1547" s="72">
        <v>0</v>
      </c>
      <c r="AQ1547" s="13">
        <v>0</v>
      </c>
      <c r="AR1547" s="13">
        <v>0</v>
      </c>
      <c r="AS1547" s="13">
        <v>6</v>
      </c>
      <c r="AT1547" s="13">
        <v>0</v>
      </c>
      <c r="AU1547" s="13">
        <v>0</v>
      </c>
      <c r="AV1547" s="13">
        <v>0</v>
      </c>
      <c r="AW1547" s="16">
        <f t="shared" si="457"/>
        <v>6</v>
      </c>
      <c r="AX1547" s="16">
        <v>0</v>
      </c>
      <c r="AY1547" s="10">
        <f t="shared" si="441"/>
        <v>6</v>
      </c>
      <c r="BB1547" s="10">
        <f t="shared" si="442"/>
        <v>-6</v>
      </c>
      <c r="BC1547" s="10">
        <f t="shared" si="443"/>
        <v>-1.5</v>
      </c>
      <c r="BD1547" s="10">
        <f t="shared" si="444"/>
        <v>6</v>
      </c>
      <c r="BE1547" s="10">
        <f t="shared" si="445"/>
        <v>-6</v>
      </c>
      <c r="BF1547" s="2" t="s">
        <v>119</v>
      </c>
      <c r="BG1547" s="10">
        <f t="shared" si="446"/>
        <v>0.75</v>
      </c>
      <c r="BH1547" s="36" t="s">
        <v>118</v>
      </c>
      <c r="BI1547" s="39" t="str">
        <f t="shared" si="447"/>
        <v/>
      </c>
      <c r="BJ1547" s="39" t="str">
        <f t="shared" si="448"/>
        <v/>
      </c>
      <c r="BO1547" s="9">
        <f t="shared" si="449"/>
        <v>6</v>
      </c>
      <c r="BP1547" s="39" t="str">
        <f t="shared" si="450"/>
        <v/>
      </c>
      <c r="BQ1547" s="147"/>
      <c r="BR1547" s="9">
        <f t="shared" si="451"/>
        <v>0</v>
      </c>
      <c r="BS1547" s="9">
        <f t="shared" si="452"/>
        <v>0</v>
      </c>
      <c r="BT1547" s="9">
        <f t="shared" si="453"/>
        <v>0</v>
      </c>
      <c r="BU1547" s="9" t="str">
        <f>IFERROR(_xlfn.XLOOKUP(D1547,Sheet1!B:B,Sheet1!L:L),"")</f>
        <v/>
      </c>
      <c r="BV1547" s="9" t="e">
        <f>_xlfn.XLOOKUP(BU1547,Sheet1!S:S,Sheet1!T:T)</f>
        <v>#N/A</v>
      </c>
      <c r="BW1547" s="9" t="e">
        <f>_xlfn.XLOOKUP(D1547,Sheet1!B:B,Sheet1!M:M)</f>
        <v>#N/A</v>
      </c>
      <c r="BZ1547" s="108">
        <f t="shared" si="454"/>
        <v>0</v>
      </c>
      <c r="CB1547" s="12"/>
      <c r="CC1547" s="12"/>
      <c r="CG1547" s="1" t="str">
        <f t="shared" si="455"/>
        <v>Below 80</v>
      </c>
      <c r="CH1547" s="1" t="str">
        <f>IFERROR(_xlfn.XLOOKUP(CG1547,Scenario!M:M,Scenario!N:N),"")</f>
        <v/>
      </c>
      <c r="CI1547" s="1" t="str">
        <f t="shared" si="456"/>
        <v>No</v>
      </c>
      <c r="CJ1547" s="75">
        <v>-12.31</v>
      </c>
    </row>
    <row r="1548" spans="1:88" hidden="1">
      <c r="A1548" s="2">
        <v>1547</v>
      </c>
      <c r="B1548" s="2">
        <v>2025</v>
      </c>
      <c r="C1548" s="1">
        <v>0</v>
      </c>
      <c r="D1548" s="37" t="str">
        <v>0015g00001X38fkAAB</v>
      </c>
      <c r="E1548" s="37" t="str">
        <v>Sharma traders</v>
      </c>
      <c r="F1548" s="37" t="str">
        <v>UTTARAKHAND</v>
      </c>
      <c r="G1548" s="37" t="str">
        <v>NAINITAL</v>
      </c>
      <c r="H1548" s="37" t="str">
        <v>Haldwani</v>
      </c>
      <c r="I1548" s="37" t="str">
        <v>SHIVA SALES INDIA CORPORATION</v>
      </c>
      <c r="J1548" s="37" t="str">
        <v>Manoj Yadav</v>
      </c>
      <c r="K1548" s="37">
        <v>0</v>
      </c>
      <c r="L1548" s="37" t="str">
        <v>C12821</v>
      </c>
      <c r="M1548" s="37" t="str">
        <v>North</v>
      </c>
      <c r="N1548" s="2">
        <v>263139</v>
      </c>
      <c r="O1548" s="2" t="str">
        <v>05AWPPS1717H1ZB</v>
      </c>
      <c r="P1548" s="2">
        <v>9837173188</v>
      </c>
      <c r="Q1548" s="2" t="str">
        <v>Nov'25</v>
      </c>
      <c r="R1548" s="2">
        <v>2026</v>
      </c>
      <c r="S1548" s="1">
        <v>0</v>
      </c>
      <c r="T1548" s="2" t="str">
        <v/>
      </c>
      <c r="U1548" s="1">
        <v>0</v>
      </c>
      <c r="V1548" s="1" t="str">
        <v>Potential Not updated</v>
      </c>
      <c r="W1548" s="72">
        <v>0</v>
      </c>
      <c r="X1548" s="72">
        <v>0</v>
      </c>
      <c r="Y1548" s="72">
        <v>0</v>
      </c>
      <c r="Z1548" s="72">
        <v>0</v>
      </c>
      <c r="AA1548" s="72">
        <v>0</v>
      </c>
      <c r="AB1548" s="72">
        <v>0</v>
      </c>
      <c r="AC1548" s="72">
        <v>0</v>
      </c>
      <c r="AD1548" s="72">
        <v>0</v>
      </c>
      <c r="AE1548" s="72">
        <v>0</v>
      </c>
      <c r="AF1548" s="72">
        <v>0</v>
      </c>
      <c r="AG1548" s="72">
        <v>0</v>
      </c>
      <c r="AH1548" s="72">
        <v>0</v>
      </c>
      <c r="AI1548" s="72">
        <v>0</v>
      </c>
      <c r="AJ1548" s="72">
        <v>0</v>
      </c>
      <c r="AK1548" s="72">
        <v>0</v>
      </c>
      <c r="AL1548" s="72">
        <v>0</v>
      </c>
      <c r="AM1548" s="72">
        <v>0</v>
      </c>
      <c r="AN1548" s="72">
        <v>0</v>
      </c>
      <c r="AO1548" s="72">
        <v>0</v>
      </c>
      <c r="AP1548" s="72">
        <v>0</v>
      </c>
      <c r="AQ1548" s="13">
        <v>0</v>
      </c>
      <c r="AR1548" s="13">
        <v>0</v>
      </c>
      <c r="AS1548" s="13">
        <v>11</v>
      </c>
      <c r="AT1548" s="13">
        <v>0</v>
      </c>
      <c r="AU1548" s="13">
        <v>0</v>
      </c>
      <c r="AV1548" s="13">
        <v>0</v>
      </c>
      <c r="AW1548" s="16">
        <f t="shared" si="457"/>
        <v>11</v>
      </c>
      <c r="AX1548" s="16">
        <v>0</v>
      </c>
      <c r="AY1548" s="10">
        <f t="shared" si="441"/>
        <v>11</v>
      </c>
      <c r="BB1548" s="10">
        <f t="shared" si="442"/>
        <v>-11</v>
      </c>
      <c r="BC1548" s="10">
        <f t="shared" si="443"/>
        <v>-2.75</v>
      </c>
      <c r="BD1548" s="10">
        <f t="shared" si="444"/>
        <v>11</v>
      </c>
      <c r="BE1548" s="10">
        <f t="shared" si="445"/>
        <v>-11</v>
      </c>
      <c r="BF1548" s="2" t="s">
        <v>119</v>
      </c>
      <c r="BG1548" s="10">
        <f t="shared" si="446"/>
        <v>1.375</v>
      </c>
      <c r="BH1548" s="36" t="s">
        <v>118</v>
      </c>
      <c r="BI1548" s="39" t="str">
        <f t="shared" si="447"/>
        <v/>
      </c>
      <c r="BJ1548" s="39" t="str">
        <f t="shared" si="448"/>
        <v/>
      </c>
      <c r="BO1548" s="9">
        <f t="shared" si="449"/>
        <v>11</v>
      </c>
      <c r="BP1548" s="39" t="str">
        <f t="shared" si="450"/>
        <v/>
      </c>
      <c r="BQ1548" s="147"/>
      <c r="BR1548" s="9">
        <f t="shared" si="451"/>
        <v>0</v>
      </c>
      <c r="BS1548" s="9">
        <f t="shared" si="452"/>
        <v>0</v>
      </c>
      <c r="BT1548" s="9">
        <f t="shared" si="453"/>
        <v>0</v>
      </c>
      <c r="BU1548" s="9" t="str">
        <f>IFERROR(_xlfn.XLOOKUP(D1548,Sheet1!B:B,Sheet1!L:L),"")</f>
        <v/>
      </c>
      <c r="BV1548" s="9" t="e">
        <f>_xlfn.XLOOKUP(BU1548,Sheet1!S:S,Sheet1!T:T)</f>
        <v>#N/A</v>
      </c>
      <c r="BW1548" s="9" t="e">
        <f>_xlfn.XLOOKUP(D1548,Sheet1!B:B,Sheet1!M:M)</f>
        <v>#N/A</v>
      </c>
      <c r="BZ1548" s="108">
        <f t="shared" si="454"/>
        <v>0</v>
      </c>
      <c r="CB1548" s="12"/>
      <c r="CC1548" s="12"/>
      <c r="CG1548" s="1" t="str">
        <f t="shared" si="455"/>
        <v>Below 80</v>
      </c>
      <c r="CH1548" s="1" t="str">
        <f>IFERROR(_xlfn.XLOOKUP(CG1548,Scenario!M:M,Scenario!N:N),"")</f>
        <v/>
      </c>
      <c r="CI1548" s="1" t="str">
        <f t="shared" si="456"/>
        <v>No</v>
      </c>
      <c r="CJ1548" s="75">
        <v>-6</v>
      </c>
    </row>
    <row r="1549" spans="1:88" hidden="1">
      <c r="A1549" s="2">
        <v>1548</v>
      </c>
      <c r="B1549" s="2">
        <v>2025</v>
      </c>
      <c r="C1549" s="1">
        <v>0</v>
      </c>
      <c r="D1549" s="37" t="str">
        <v>001fw000007R7z3AAC</v>
      </c>
      <c r="E1549" s="37" t="str">
        <v>DAKSH ENTERPRISES</v>
      </c>
      <c r="F1549" s="37" t="str">
        <v>UTTARAKHAND</v>
      </c>
      <c r="G1549" s="37" t="str">
        <v>NAINITAL</v>
      </c>
      <c r="H1549" s="37">
        <v>0</v>
      </c>
      <c r="I1549" s="37" t="str">
        <v>SHIVA SALES INDIA CORPORATION</v>
      </c>
      <c r="J1549" s="37" t="str">
        <v>Manoj Yadav</v>
      </c>
      <c r="K1549" s="37">
        <v>0</v>
      </c>
      <c r="L1549" s="37" t="str">
        <v>C12821</v>
      </c>
      <c r="M1549" s="37" t="str">
        <v>North</v>
      </c>
      <c r="N1549" s="2">
        <v>263139</v>
      </c>
      <c r="O1549" s="2" t="str">
        <v>05DDKPM6412G1ZM</v>
      </c>
      <c r="P1549" s="2">
        <v>8192093083</v>
      </c>
      <c r="Q1549" s="2" t="str">
        <v>Nov'25</v>
      </c>
      <c r="R1549" s="2">
        <v>2026</v>
      </c>
      <c r="S1549" s="1">
        <v>0</v>
      </c>
      <c r="T1549" s="2">
        <v>30</v>
      </c>
      <c r="U1549" s="1">
        <v>0.1</v>
      </c>
      <c r="V1549" s="1" t="str">
        <v>Minor</v>
      </c>
      <c r="W1549" s="72">
        <v>0</v>
      </c>
      <c r="X1549" s="72">
        <v>0</v>
      </c>
      <c r="Y1549" s="72">
        <v>0</v>
      </c>
      <c r="Z1549" s="72">
        <v>0</v>
      </c>
      <c r="AA1549" s="72">
        <v>0</v>
      </c>
      <c r="AB1549" s="72">
        <v>0</v>
      </c>
      <c r="AC1549" s="72">
        <v>0</v>
      </c>
      <c r="AD1549" s="72">
        <v>0</v>
      </c>
      <c r="AE1549" s="72">
        <v>0</v>
      </c>
      <c r="AF1549" s="72">
        <v>0</v>
      </c>
      <c r="AG1549" s="72">
        <v>0</v>
      </c>
      <c r="AH1549" s="72">
        <v>0</v>
      </c>
      <c r="AI1549" s="72">
        <v>0</v>
      </c>
      <c r="AJ1549" s="72">
        <v>0</v>
      </c>
      <c r="AK1549" s="72">
        <v>0</v>
      </c>
      <c r="AL1549" s="72">
        <v>0</v>
      </c>
      <c r="AM1549" s="72">
        <v>0</v>
      </c>
      <c r="AN1549" s="72">
        <v>0</v>
      </c>
      <c r="AO1549" s="72">
        <v>0</v>
      </c>
      <c r="AP1549" s="72">
        <v>0</v>
      </c>
      <c r="AQ1549" s="13">
        <v>0</v>
      </c>
      <c r="AR1549" s="13">
        <v>0</v>
      </c>
      <c r="AS1549" s="13">
        <v>10</v>
      </c>
      <c r="AT1549" s="13">
        <v>9</v>
      </c>
      <c r="AU1549" s="13">
        <v>0</v>
      </c>
      <c r="AV1549" s="13">
        <v>0</v>
      </c>
      <c r="AW1549" s="16">
        <f t="shared" si="457"/>
        <v>19</v>
      </c>
      <c r="AX1549" s="16">
        <v>0</v>
      </c>
      <c r="AY1549" s="10">
        <f t="shared" si="441"/>
        <v>19</v>
      </c>
      <c r="BB1549" s="10">
        <f t="shared" si="442"/>
        <v>-19</v>
      </c>
      <c r="BC1549" s="10">
        <f t="shared" si="443"/>
        <v>-4.75</v>
      </c>
      <c r="BD1549" s="10">
        <f t="shared" si="444"/>
        <v>19</v>
      </c>
      <c r="BE1549" s="10">
        <f t="shared" si="445"/>
        <v>-19</v>
      </c>
      <c r="BF1549" s="2" t="s">
        <v>119</v>
      </c>
      <c r="BG1549" s="10">
        <f t="shared" si="446"/>
        <v>1.25</v>
      </c>
      <c r="BH1549" s="36" t="s">
        <v>118</v>
      </c>
      <c r="BI1549" s="39" t="str">
        <f t="shared" si="447"/>
        <v/>
      </c>
      <c r="BJ1549" s="39" t="str">
        <f t="shared" si="448"/>
        <v/>
      </c>
      <c r="BO1549" s="9">
        <f t="shared" si="449"/>
        <v>10</v>
      </c>
      <c r="BP1549" s="39" t="str">
        <f t="shared" si="450"/>
        <v/>
      </c>
      <c r="BQ1549" s="147"/>
      <c r="BR1549" s="9">
        <f t="shared" si="451"/>
        <v>0</v>
      </c>
      <c r="BS1549" s="9">
        <f t="shared" si="452"/>
        <v>0</v>
      </c>
      <c r="BT1549" s="9">
        <f t="shared" si="453"/>
        <v>0</v>
      </c>
      <c r="BU1549" s="9" t="str">
        <f>IFERROR(_xlfn.XLOOKUP(D1549,Sheet1!B:B,Sheet1!L:L),"")</f>
        <v/>
      </c>
      <c r="BV1549" s="9" t="e">
        <f>_xlfn.XLOOKUP(BU1549,Sheet1!S:S,Sheet1!T:T)</f>
        <v>#N/A</v>
      </c>
      <c r="BW1549" s="9" t="e">
        <f>_xlfn.XLOOKUP(D1549,Sheet1!B:B,Sheet1!M:M)</f>
        <v>#N/A</v>
      </c>
      <c r="BZ1549" s="108">
        <f t="shared" si="454"/>
        <v>0</v>
      </c>
      <c r="CB1549" s="12"/>
      <c r="CC1549" s="12"/>
      <c r="CG1549" s="1" t="str">
        <f t="shared" si="455"/>
        <v>Below 80</v>
      </c>
      <c r="CH1549" s="1" t="str">
        <f>IFERROR(_xlfn.XLOOKUP(CG1549,Scenario!M:M,Scenario!N:N),"")</f>
        <v/>
      </c>
      <c r="CI1549" s="1" t="str">
        <f t="shared" si="456"/>
        <v>No</v>
      </c>
      <c r="CJ1549" s="75">
        <v>-11</v>
      </c>
    </row>
    <row r="1550" spans="1:88" hidden="1">
      <c r="A1550" s="2">
        <v>1549</v>
      </c>
      <c r="B1550" s="2">
        <v>2025</v>
      </c>
      <c r="C1550" s="1">
        <v>0</v>
      </c>
      <c r="D1550" s="37" t="str">
        <v>001J1000006KayfIAC</v>
      </c>
      <c r="E1550" s="37" t="str">
        <v>ARPIT TRADERS</v>
      </c>
      <c r="F1550" s="37" t="str">
        <v>MADHYA PRADESH</v>
      </c>
      <c r="G1550" s="37" t="str">
        <v>NEEMUCH</v>
      </c>
      <c r="H1550" s="37" t="str">
        <v>Manasa</v>
      </c>
      <c r="I1550" s="37" t="str">
        <v>R. K. ENTERPRISES</v>
      </c>
      <c r="J1550" s="37" t="str">
        <v>Yogeshwar Richhariya</v>
      </c>
      <c r="K1550" s="37">
        <v>0</v>
      </c>
      <c r="L1550" s="37" t="str">
        <v>001J1000005ZfroIAC</v>
      </c>
      <c r="M1550" s="37" t="str">
        <v>Central</v>
      </c>
      <c r="N1550" s="2">
        <v>458110</v>
      </c>
      <c r="O1550" s="2" t="str">
        <v>23AENPM0264P1Z5</v>
      </c>
      <c r="P1550" s="2">
        <v>9425922848</v>
      </c>
      <c r="Q1550" s="2" t="str">
        <v>Nov'25</v>
      </c>
      <c r="R1550" s="2">
        <v>2026</v>
      </c>
      <c r="S1550" s="1">
        <v>0</v>
      </c>
      <c r="T1550" s="2">
        <v>40</v>
      </c>
      <c r="U1550" s="1">
        <v>0</v>
      </c>
      <c r="V1550" s="1" t="str">
        <v>Minor</v>
      </c>
      <c r="W1550" s="72">
        <v>0</v>
      </c>
      <c r="X1550" s="72">
        <v>0</v>
      </c>
      <c r="Y1550" s="72">
        <v>0</v>
      </c>
      <c r="Z1550" s="72">
        <v>0</v>
      </c>
      <c r="AA1550" s="72">
        <v>0</v>
      </c>
      <c r="AB1550" s="72">
        <v>0</v>
      </c>
      <c r="AC1550" s="72">
        <v>0</v>
      </c>
      <c r="AD1550" s="72">
        <v>0</v>
      </c>
      <c r="AE1550" s="72">
        <v>0</v>
      </c>
      <c r="AF1550" s="72">
        <v>0</v>
      </c>
      <c r="AG1550" s="72">
        <v>0</v>
      </c>
      <c r="AH1550" s="72">
        <v>0</v>
      </c>
      <c r="AI1550" s="72">
        <v>0</v>
      </c>
      <c r="AJ1550" s="72">
        <v>0</v>
      </c>
      <c r="AK1550" s="72">
        <v>0</v>
      </c>
      <c r="AL1550" s="72">
        <v>0</v>
      </c>
      <c r="AM1550" s="72">
        <v>0</v>
      </c>
      <c r="AN1550" s="72">
        <v>0</v>
      </c>
      <c r="AO1550" s="72">
        <v>0</v>
      </c>
      <c r="AP1550" s="72">
        <v>0</v>
      </c>
      <c r="AQ1550" s="13">
        <v>0</v>
      </c>
      <c r="AR1550" s="13">
        <v>0</v>
      </c>
      <c r="AS1550" s="13">
        <v>12.1</v>
      </c>
      <c r="AT1550" s="13">
        <v>0</v>
      </c>
      <c r="AU1550" s="13">
        <v>0</v>
      </c>
      <c r="AV1550" s="13">
        <v>0</v>
      </c>
      <c r="AW1550" s="16">
        <f t="shared" si="457"/>
        <v>12.1</v>
      </c>
      <c r="AX1550" s="16">
        <v>0</v>
      </c>
      <c r="AY1550" s="10">
        <f t="shared" si="441"/>
        <v>12.1</v>
      </c>
      <c r="BB1550" s="10">
        <f t="shared" si="442"/>
        <v>-12.1</v>
      </c>
      <c r="BC1550" s="10">
        <f t="shared" si="443"/>
        <v>-3.0249999999999999</v>
      </c>
      <c r="BD1550" s="10">
        <f t="shared" si="444"/>
        <v>12.1</v>
      </c>
      <c r="BE1550" s="10">
        <f t="shared" si="445"/>
        <v>-12.1</v>
      </c>
      <c r="BF1550" s="2" t="s">
        <v>119</v>
      </c>
      <c r="BG1550" s="10">
        <f t="shared" si="446"/>
        <v>1.5125</v>
      </c>
      <c r="BH1550" s="36" t="s">
        <v>118</v>
      </c>
      <c r="BI1550" s="39" t="str">
        <f t="shared" si="447"/>
        <v/>
      </c>
      <c r="BJ1550" s="39" t="str">
        <f t="shared" si="448"/>
        <v/>
      </c>
      <c r="BO1550" s="9">
        <f t="shared" si="449"/>
        <v>12.1</v>
      </c>
      <c r="BP1550" s="39" t="str">
        <f t="shared" si="450"/>
        <v/>
      </c>
      <c r="BQ1550" s="147"/>
      <c r="BR1550" s="9">
        <f t="shared" si="451"/>
        <v>0</v>
      </c>
      <c r="BS1550" s="9">
        <f t="shared" si="452"/>
        <v>0</v>
      </c>
      <c r="BT1550" s="9">
        <f t="shared" si="453"/>
        <v>0</v>
      </c>
      <c r="BU1550" s="9" t="str">
        <f>IFERROR(_xlfn.XLOOKUP(D1550,Sheet1!B:B,Sheet1!L:L),"")</f>
        <v/>
      </c>
      <c r="BV1550" s="9" t="e">
        <f>_xlfn.XLOOKUP(BU1550,Sheet1!S:S,Sheet1!T:T)</f>
        <v>#N/A</v>
      </c>
      <c r="BW1550" s="9" t="e">
        <f>_xlfn.XLOOKUP(D1550,Sheet1!B:B,Sheet1!M:M)</f>
        <v>#N/A</v>
      </c>
      <c r="BZ1550" s="108">
        <f t="shared" si="454"/>
        <v>0</v>
      </c>
      <c r="CB1550" s="12"/>
      <c r="CC1550" s="12"/>
      <c r="CG1550" s="1" t="str">
        <f t="shared" si="455"/>
        <v>Below 80</v>
      </c>
      <c r="CH1550" s="1" t="str">
        <f>IFERROR(_xlfn.XLOOKUP(CG1550,Scenario!M:M,Scenario!N:N),"")</f>
        <v/>
      </c>
      <c r="CI1550" s="1" t="str">
        <f t="shared" si="456"/>
        <v>No</v>
      </c>
      <c r="CJ1550" s="75">
        <v>-10</v>
      </c>
    </row>
    <row r="1551" spans="1:88" hidden="1">
      <c r="A1551" s="2">
        <v>1550</v>
      </c>
      <c r="B1551" s="2">
        <v>2025</v>
      </c>
      <c r="C1551" s="1">
        <v>0</v>
      </c>
      <c r="D1551" s="37" t="str">
        <v>001J100000Vnpj7IAB</v>
      </c>
      <c r="E1551" s="37" t="str">
        <v>M/S. H R HARDWARE</v>
      </c>
      <c r="F1551" s="37" t="str">
        <v>WEST BENGAL</v>
      </c>
      <c r="G1551" s="37" t="str">
        <v>MURSHIDABAD</v>
      </c>
      <c r="H1551" s="37">
        <v>0</v>
      </c>
      <c r="I1551" s="37" t="str">
        <v>CHANDRA TRADERS</v>
      </c>
      <c r="J1551" s="37" t="str">
        <v>Shirshendu saha</v>
      </c>
      <c r="K1551" s="37">
        <v>0</v>
      </c>
      <c r="L1551" s="37" t="str">
        <v>001J100000RyPTBIA3</v>
      </c>
      <c r="M1551" s="37" t="str">
        <v>East</v>
      </c>
      <c r="N1551" s="2">
        <v>742187</v>
      </c>
      <c r="O1551" s="2" t="str">
        <v>19GCGPS5968R1Z4</v>
      </c>
      <c r="P1551" s="2">
        <v>8967809697</v>
      </c>
      <c r="Q1551" s="2" t="str">
        <v>Nov'25</v>
      </c>
      <c r="R1551" s="2">
        <v>2026</v>
      </c>
      <c r="S1551" s="1">
        <v>0</v>
      </c>
      <c r="T1551" s="2">
        <v>250</v>
      </c>
      <c r="U1551" s="1">
        <v>0</v>
      </c>
      <c r="V1551" s="1" t="str">
        <v>Alien</v>
      </c>
      <c r="W1551" s="72">
        <v>0</v>
      </c>
      <c r="X1551" s="72">
        <v>0</v>
      </c>
      <c r="Y1551" s="72">
        <v>0</v>
      </c>
      <c r="Z1551" s="72">
        <v>0</v>
      </c>
      <c r="AA1551" s="72">
        <v>0</v>
      </c>
      <c r="AB1551" s="72">
        <v>0</v>
      </c>
      <c r="AC1551" s="72">
        <v>0</v>
      </c>
      <c r="AD1551" s="72">
        <v>0</v>
      </c>
      <c r="AE1551" s="72">
        <v>0</v>
      </c>
      <c r="AF1551" s="72">
        <v>0</v>
      </c>
      <c r="AG1551" s="72">
        <v>0</v>
      </c>
      <c r="AH1551" s="72">
        <v>0</v>
      </c>
      <c r="AI1551" s="72">
        <v>0</v>
      </c>
      <c r="AJ1551" s="72">
        <v>0</v>
      </c>
      <c r="AK1551" s="72">
        <v>0</v>
      </c>
      <c r="AL1551" s="72">
        <v>0</v>
      </c>
      <c r="AM1551" s="72">
        <v>0</v>
      </c>
      <c r="AN1551" s="72">
        <v>0</v>
      </c>
      <c r="AO1551" s="72">
        <v>0</v>
      </c>
      <c r="AP1551" s="72">
        <v>0</v>
      </c>
      <c r="AQ1551" s="13">
        <v>0</v>
      </c>
      <c r="AR1551" s="13">
        <v>0</v>
      </c>
      <c r="AS1551" s="13">
        <v>3</v>
      </c>
      <c r="AT1551" s="13">
        <v>0</v>
      </c>
      <c r="AU1551" s="13">
        <v>0</v>
      </c>
      <c r="AV1551" s="13">
        <v>0</v>
      </c>
      <c r="AW1551" s="16">
        <f t="shared" si="457"/>
        <v>3</v>
      </c>
      <c r="AX1551" s="16">
        <v>0</v>
      </c>
      <c r="AY1551" s="10">
        <f t="shared" ref="AY1551:AY1614" si="458">AW1551+AX1551</f>
        <v>3</v>
      </c>
      <c r="BB1551" s="10">
        <f t="shared" ref="BB1551:BB1614" si="459">BA1551-AW1551</f>
        <v>-3</v>
      </c>
      <c r="BC1551" s="10">
        <f t="shared" ref="BC1551:BC1614" si="460">IFERROR(BB1551/4,0)</f>
        <v>-0.75</v>
      </c>
      <c r="BD1551" s="10">
        <f t="shared" ref="BD1551:BD1614" si="461">AY1551-AZ1551</f>
        <v>3</v>
      </c>
      <c r="BE1551" s="10">
        <f t="shared" ref="BE1551:BE1614" si="462">AZ1551-AW1551</f>
        <v>-3</v>
      </c>
      <c r="BF1551" s="2" t="s">
        <v>119</v>
      </c>
      <c r="BG1551" s="10">
        <f t="shared" ref="BG1551:BG1614" si="463">AVERAGE(AL1551:AS1551)</f>
        <v>0.375</v>
      </c>
      <c r="BH1551" s="36" t="s">
        <v>118</v>
      </c>
      <c r="BI1551" s="39" t="str">
        <f t="shared" ref="BI1551:BI1614" si="464">IF(BF1551="Yes","",IF(BA1551&gt;1250,"E",IF(BA1551&gt;750,"D",
IF(BA1551&gt;=500,"C",
IF(BA1551&gt;=300,"B",
IF(BA1551&gt;=200,"A",
""))))))</f>
        <v/>
      </c>
      <c r="BJ1551" s="39" t="str">
        <f t="shared" ref="BJ1551:BJ1614" si="465">IF(BF1551="Yes","",IF(AY1551&gt;1250,"E",IF(AY1551&gt;750,"D",
IF(AY1551&gt;=500,"C",
IF(AY1551&gt;=300,"B",
IF(AY1551&gt;=200,"A",
""))))))</f>
        <v/>
      </c>
      <c r="BO1551" s="9">
        <f t="shared" ref="BO1551:BO1614" si="466">SUM(AL1551:AS1551)</f>
        <v>3</v>
      </c>
      <c r="BP1551" s="39" t="str">
        <f t="shared" ref="BP1551:BP1614" si="467">IF(BF1551="Yes","",IF(BO1551&gt;1250,"E",IF(BO1551&gt;750,"D",
IF(BO1551&gt;=500,"C",
IF(BO1551&gt;=300,"B",
IF(BO1551&gt;=200,"A",
""))))))</f>
        <v/>
      </c>
      <c r="BQ1551" s="147"/>
      <c r="BR1551" s="9">
        <f t="shared" ref="BR1551:BR1614" si="468">SUM(Z1551:AE1551)</f>
        <v>0</v>
      </c>
      <c r="BS1551" s="9">
        <f t="shared" ref="BS1551:BS1614" si="469">SUM(AF1551:AK1551)</f>
        <v>0</v>
      </c>
      <c r="BT1551" s="9">
        <f t="shared" ref="BT1551:BT1614" si="470">SUM(BR1551:BS1551)</f>
        <v>0</v>
      </c>
      <c r="BU1551" s="9" t="str">
        <f>IFERROR(_xlfn.XLOOKUP(D1551,Sheet1!B:B,Sheet1!L:L),"")</f>
        <v/>
      </c>
      <c r="BV1551" s="9" t="e">
        <f>_xlfn.XLOOKUP(BU1551,Sheet1!S:S,Sheet1!T:T)</f>
        <v>#N/A</v>
      </c>
      <c r="BW1551" s="9" t="e">
        <f>_xlfn.XLOOKUP(D1551,Sheet1!B:B,Sheet1!M:M)</f>
        <v>#N/A</v>
      </c>
      <c r="BZ1551" s="108">
        <f t="shared" ref="BZ1551:BZ1614" si="471">AY1551-AW1551</f>
        <v>0</v>
      </c>
      <c r="CB1551" s="12"/>
      <c r="CC1551" s="12"/>
      <c r="CG1551" s="1" t="str">
        <f t="shared" ref="CG1551:CG1614" si="472">IF(BO1551&lt;80,"Below 80",
IF(BO1551&lt;=120,"80-120",
IF(BO1551&lt;=200,"&gt; 120-200",
IF(BO1551&lt;=300,"&gt;200-300",
IF(BO1551&lt;=500,"&gt;300-500",
"&gt;500")))))</f>
        <v>Below 80</v>
      </c>
      <c r="CH1551" s="1" t="str">
        <f>IFERROR(_xlfn.XLOOKUP(CG1551,Scenario!M:M,Scenario!N:N),"")</f>
        <v/>
      </c>
      <c r="CI1551" s="1" t="str">
        <f t="shared" ref="CI1551:CI1614" si="473">IF(BI1551="", IF(BA1551&gt;=1, "Yes", "No"))</f>
        <v>No</v>
      </c>
      <c r="CJ1551" s="75">
        <v>-12.1</v>
      </c>
    </row>
    <row r="1552" spans="1:88" hidden="1">
      <c r="A1552" s="2">
        <v>1551</v>
      </c>
      <c r="B1552" s="2">
        <v>2025</v>
      </c>
      <c r="C1552" s="1">
        <v>0</v>
      </c>
      <c r="D1552" s="37" t="str">
        <v>001fw00000E5AOaAAN</v>
      </c>
      <c r="E1552" s="37" t="str">
        <v>UJALA HARDWARES</v>
      </c>
      <c r="F1552" s="37" t="str">
        <v>BIHAR</v>
      </c>
      <c r="G1552" s="37" t="str">
        <v>SAMASTIPUR</v>
      </c>
      <c r="H1552" s="37">
        <v>0</v>
      </c>
      <c r="I1552" s="37" t="str">
        <v>MEWARAM MADHUSUDAN PRASAD &amp; SONS</v>
      </c>
      <c r="J1552" s="37" t="str">
        <v>Praveen Kumar</v>
      </c>
      <c r="K1552" s="37">
        <v>0</v>
      </c>
      <c r="L1552" s="37" t="str">
        <v>001J100000S01ukIAB</v>
      </c>
      <c r="M1552" s="37" t="str">
        <v>East</v>
      </c>
      <c r="N1552" s="2">
        <v>848125</v>
      </c>
      <c r="O1552" s="2" t="str">
        <v>10CFZPP3575F2Z1</v>
      </c>
      <c r="P1552" s="2">
        <v>9931030267</v>
      </c>
      <c r="Q1552" s="2" t="str">
        <v>Nov'25</v>
      </c>
      <c r="R1552" s="2">
        <v>2026</v>
      </c>
      <c r="S1552" s="1">
        <v>0</v>
      </c>
      <c r="T1552" s="2">
        <v>320</v>
      </c>
      <c r="U1552" s="1">
        <v>6.2500000000000003E-3</v>
      </c>
      <c r="V1552" s="1" t="str">
        <v>Alien</v>
      </c>
      <c r="W1552" s="72">
        <v>0</v>
      </c>
      <c r="X1552" s="72">
        <v>0</v>
      </c>
      <c r="Y1552" s="72">
        <v>0</v>
      </c>
      <c r="Z1552" s="72">
        <v>0</v>
      </c>
      <c r="AA1552" s="72">
        <v>0</v>
      </c>
      <c r="AB1552" s="72">
        <v>0</v>
      </c>
      <c r="AC1552" s="72">
        <v>0</v>
      </c>
      <c r="AD1552" s="72">
        <v>0</v>
      </c>
      <c r="AE1552" s="72">
        <v>0</v>
      </c>
      <c r="AF1552" s="72">
        <v>0</v>
      </c>
      <c r="AG1552" s="72">
        <v>0</v>
      </c>
      <c r="AH1552" s="72">
        <v>0</v>
      </c>
      <c r="AI1552" s="72">
        <v>0</v>
      </c>
      <c r="AJ1552" s="72">
        <v>0</v>
      </c>
      <c r="AK1552" s="72">
        <v>0</v>
      </c>
      <c r="AL1552" s="72">
        <v>0</v>
      </c>
      <c r="AM1552" s="72">
        <v>0</v>
      </c>
      <c r="AN1552" s="72">
        <v>0</v>
      </c>
      <c r="AO1552" s="72">
        <v>0</v>
      </c>
      <c r="AP1552" s="72">
        <v>0</v>
      </c>
      <c r="AQ1552" s="13">
        <v>0</v>
      </c>
      <c r="AR1552" s="13">
        <v>0</v>
      </c>
      <c r="AS1552" s="13">
        <v>12</v>
      </c>
      <c r="AT1552" s="13">
        <v>0</v>
      </c>
      <c r="AU1552" s="13">
        <v>6</v>
      </c>
      <c r="AV1552" s="13">
        <v>0</v>
      </c>
      <c r="AW1552" s="16">
        <f t="shared" si="457"/>
        <v>18</v>
      </c>
      <c r="AX1552" s="16">
        <v>0</v>
      </c>
      <c r="AY1552" s="10">
        <f t="shared" si="458"/>
        <v>18</v>
      </c>
      <c r="BB1552" s="10">
        <f t="shared" si="459"/>
        <v>-18</v>
      </c>
      <c r="BC1552" s="10">
        <f t="shared" si="460"/>
        <v>-4.5</v>
      </c>
      <c r="BD1552" s="10">
        <f t="shared" si="461"/>
        <v>18</v>
      </c>
      <c r="BE1552" s="10">
        <f t="shared" si="462"/>
        <v>-18</v>
      </c>
      <c r="BF1552" s="2" t="s">
        <v>119</v>
      </c>
      <c r="BG1552" s="10">
        <f t="shared" si="463"/>
        <v>1.5</v>
      </c>
      <c r="BH1552" s="36" t="s">
        <v>118</v>
      </c>
      <c r="BI1552" s="39" t="str">
        <f t="shared" si="464"/>
        <v/>
      </c>
      <c r="BJ1552" s="39" t="str">
        <f t="shared" si="465"/>
        <v/>
      </c>
      <c r="BO1552" s="9">
        <f t="shared" si="466"/>
        <v>12</v>
      </c>
      <c r="BP1552" s="39" t="str">
        <f t="shared" si="467"/>
        <v/>
      </c>
      <c r="BQ1552" s="147"/>
      <c r="BR1552" s="9">
        <f t="shared" si="468"/>
        <v>0</v>
      </c>
      <c r="BS1552" s="9">
        <f t="shared" si="469"/>
        <v>0</v>
      </c>
      <c r="BT1552" s="9">
        <f t="shared" si="470"/>
        <v>0</v>
      </c>
      <c r="BU1552" s="9" t="str">
        <f>IFERROR(_xlfn.XLOOKUP(D1552,Sheet1!B:B,Sheet1!L:L),"")</f>
        <v/>
      </c>
      <c r="BV1552" s="9" t="e">
        <f>_xlfn.XLOOKUP(BU1552,Sheet1!S:S,Sheet1!T:T)</f>
        <v>#N/A</v>
      </c>
      <c r="BW1552" s="9" t="e">
        <f>_xlfn.XLOOKUP(D1552,Sheet1!B:B,Sheet1!M:M)</f>
        <v>#N/A</v>
      </c>
      <c r="BZ1552" s="108">
        <f t="shared" si="471"/>
        <v>0</v>
      </c>
      <c r="CB1552" s="12"/>
      <c r="CC1552" s="12"/>
      <c r="CG1552" s="1" t="str">
        <f t="shared" si="472"/>
        <v>Below 80</v>
      </c>
      <c r="CH1552" s="1" t="str">
        <f>IFERROR(_xlfn.XLOOKUP(CG1552,Scenario!M:M,Scenario!N:N),"")</f>
        <v/>
      </c>
      <c r="CI1552" s="1" t="str">
        <f t="shared" si="473"/>
        <v>No</v>
      </c>
      <c r="CJ1552" s="75">
        <v>-3</v>
      </c>
    </row>
    <row r="1553" spans="1:88" hidden="1">
      <c r="A1553" s="2">
        <v>1552</v>
      </c>
      <c r="B1553" s="2">
        <v>2025</v>
      </c>
      <c r="C1553" s="1">
        <v>0</v>
      </c>
      <c r="D1553" s="37" t="str">
        <v>001J100000Vo6eWIAR</v>
      </c>
      <c r="E1553" s="37" t="str">
        <v>PAUL HARDWARE</v>
      </c>
      <c r="F1553" s="37" t="str">
        <v>WEST BENGAL</v>
      </c>
      <c r="G1553" s="37" t="str">
        <v>DARJEELING</v>
      </c>
      <c r="H1553" s="37">
        <v>0</v>
      </c>
      <c r="I1553" s="37" t="str">
        <v>SILIGURI BUILDERS STORES</v>
      </c>
      <c r="J1553" s="37" t="str">
        <v>Abu Hossain</v>
      </c>
      <c r="K1553" s="37">
        <v>0</v>
      </c>
      <c r="L1553" s="37" t="str">
        <v>001J100000VngoPIAR</v>
      </c>
      <c r="M1553" s="37" t="str">
        <v>East</v>
      </c>
      <c r="N1553" s="2">
        <v>734426</v>
      </c>
      <c r="O1553" s="2" t="str">
        <v>19EWJPP0830G1ZD</v>
      </c>
      <c r="P1553" s="2">
        <v>7908206325</v>
      </c>
      <c r="Q1553" s="2" t="str">
        <v>Nov'25</v>
      </c>
      <c r="R1553" s="2">
        <v>2026</v>
      </c>
      <c r="S1553" s="1">
        <v>0</v>
      </c>
      <c r="T1553" s="2">
        <v>600</v>
      </c>
      <c r="U1553" s="1">
        <v>0</v>
      </c>
      <c r="V1553" s="1" t="str">
        <v>Alien</v>
      </c>
      <c r="W1553" s="72">
        <v>0</v>
      </c>
      <c r="X1553" s="72">
        <v>0</v>
      </c>
      <c r="Y1553" s="72">
        <v>0</v>
      </c>
      <c r="Z1553" s="72">
        <v>0</v>
      </c>
      <c r="AA1553" s="72">
        <v>0</v>
      </c>
      <c r="AB1553" s="72">
        <v>0</v>
      </c>
      <c r="AC1553" s="72">
        <v>0</v>
      </c>
      <c r="AD1553" s="72">
        <v>0</v>
      </c>
      <c r="AE1553" s="72">
        <v>0</v>
      </c>
      <c r="AF1553" s="72">
        <v>0</v>
      </c>
      <c r="AG1553" s="72">
        <v>0</v>
      </c>
      <c r="AH1553" s="72">
        <v>0</v>
      </c>
      <c r="AI1553" s="72">
        <v>0</v>
      </c>
      <c r="AJ1553" s="72">
        <v>0</v>
      </c>
      <c r="AK1553" s="72">
        <v>0</v>
      </c>
      <c r="AL1553" s="72">
        <v>0</v>
      </c>
      <c r="AM1553" s="72">
        <v>0</v>
      </c>
      <c r="AN1553" s="72">
        <v>0</v>
      </c>
      <c r="AO1553" s="72">
        <v>0</v>
      </c>
      <c r="AP1553" s="72">
        <v>0</v>
      </c>
      <c r="AQ1553" s="13">
        <v>0</v>
      </c>
      <c r="AR1553" s="13">
        <v>0</v>
      </c>
      <c r="AS1553" s="13">
        <v>4.4000000000000004</v>
      </c>
      <c r="AT1553" s="13">
        <v>0</v>
      </c>
      <c r="AU1553" s="13">
        <v>0</v>
      </c>
      <c r="AV1553" s="13">
        <v>0</v>
      </c>
      <c r="AW1553" s="16">
        <f t="shared" si="457"/>
        <v>4.4000000000000004</v>
      </c>
      <c r="AX1553" s="16">
        <v>0</v>
      </c>
      <c r="AY1553" s="10">
        <f t="shared" si="458"/>
        <v>4.4000000000000004</v>
      </c>
      <c r="BB1553" s="10">
        <f t="shared" si="459"/>
        <v>-4.4000000000000004</v>
      </c>
      <c r="BC1553" s="10">
        <f t="shared" si="460"/>
        <v>-1.1000000000000001</v>
      </c>
      <c r="BD1553" s="10">
        <f t="shared" si="461"/>
        <v>4.4000000000000004</v>
      </c>
      <c r="BE1553" s="10">
        <f t="shared" si="462"/>
        <v>-4.4000000000000004</v>
      </c>
      <c r="BF1553" s="2" t="s">
        <v>119</v>
      </c>
      <c r="BG1553" s="10">
        <f t="shared" si="463"/>
        <v>0.55000000000000004</v>
      </c>
      <c r="BH1553" s="36" t="s">
        <v>118</v>
      </c>
      <c r="BI1553" s="39" t="str">
        <f t="shared" si="464"/>
        <v/>
      </c>
      <c r="BJ1553" s="39" t="str">
        <f t="shared" si="465"/>
        <v/>
      </c>
      <c r="BO1553" s="9">
        <f t="shared" si="466"/>
        <v>4.4000000000000004</v>
      </c>
      <c r="BP1553" s="39" t="str">
        <f t="shared" si="467"/>
        <v/>
      </c>
      <c r="BQ1553" s="147"/>
      <c r="BR1553" s="9">
        <f t="shared" si="468"/>
        <v>0</v>
      </c>
      <c r="BS1553" s="9">
        <f t="shared" si="469"/>
        <v>0</v>
      </c>
      <c r="BT1553" s="9">
        <f t="shared" si="470"/>
        <v>0</v>
      </c>
      <c r="BU1553" s="9" t="str">
        <f>IFERROR(_xlfn.XLOOKUP(D1553,Sheet1!B:B,Sheet1!L:L),"")</f>
        <v/>
      </c>
      <c r="BV1553" s="9" t="e">
        <f>_xlfn.XLOOKUP(BU1553,Sheet1!S:S,Sheet1!T:T)</f>
        <v>#N/A</v>
      </c>
      <c r="BW1553" s="9" t="e">
        <f>_xlfn.XLOOKUP(D1553,Sheet1!B:B,Sheet1!M:M)</f>
        <v>#N/A</v>
      </c>
      <c r="BZ1553" s="108">
        <f t="shared" si="471"/>
        <v>0</v>
      </c>
      <c r="CB1553" s="12"/>
      <c r="CC1553" s="12"/>
      <c r="CG1553" s="1" t="str">
        <f t="shared" si="472"/>
        <v>Below 80</v>
      </c>
      <c r="CH1553" s="1" t="str">
        <f>IFERROR(_xlfn.XLOOKUP(CG1553,Scenario!M:M,Scenario!N:N),"")</f>
        <v/>
      </c>
      <c r="CI1553" s="1" t="str">
        <f t="shared" si="473"/>
        <v>No</v>
      </c>
      <c r="CJ1553" s="75">
        <v>-12</v>
      </c>
    </row>
    <row r="1554" spans="1:88" hidden="1">
      <c r="A1554" s="2">
        <v>1553</v>
      </c>
      <c r="B1554" s="2">
        <v>2025</v>
      </c>
      <c r="C1554" s="1">
        <v>0</v>
      </c>
      <c r="D1554" s="37" t="str">
        <v>001fw00000DjCf5AAF</v>
      </c>
      <c r="E1554" s="37" t="str">
        <v>M/S A K HARDWARE</v>
      </c>
      <c r="F1554" s="37" t="str">
        <v>WEST BENGAL</v>
      </c>
      <c r="G1554" s="37" t="str">
        <v>JALPAIGURI</v>
      </c>
      <c r="H1554" s="37">
        <v>0</v>
      </c>
      <c r="I1554" s="37" t="str">
        <v>SILIGURI BUILDERS STORES</v>
      </c>
      <c r="J1554" s="37" t="str">
        <v>Abu Hossain</v>
      </c>
      <c r="K1554" s="37">
        <v>0</v>
      </c>
      <c r="L1554" s="37" t="str">
        <v>001J100000VngoPIAR</v>
      </c>
      <c r="M1554" s="37" t="str">
        <v>East</v>
      </c>
      <c r="N1554" s="2">
        <v>735134</v>
      </c>
      <c r="O1554" s="2" t="str">
        <v>19KQVPK0720A1ZR</v>
      </c>
      <c r="P1554" s="2">
        <v>9800267382</v>
      </c>
      <c r="Q1554" s="2" t="str">
        <v>Nov'25</v>
      </c>
      <c r="R1554" s="2">
        <v>2026</v>
      </c>
      <c r="S1554" s="1">
        <v>0</v>
      </c>
      <c r="T1554" s="2">
        <v>150</v>
      </c>
      <c r="U1554" s="1">
        <v>1.2711111111111111E-2</v>
      </c>
      <c r="V1554" s="1" t="str">
        <v>Challenger</v>
      </c>
      <c r="W1554" s="72">
        <v>0</v>
      </c>
      <c r="X1554" s="72">
        <v>0</v>
      </c>
      <c r="Y1554" s="72">
        <v>0</v>
      </c>
      <c r="Z1554" s="72">
        <v>0</v>
      </c>
      <c r="AA1554" s="72">
        <v>0</v>
      </c>
      <c r="AB1554" s="72">
        <v>0</v>
      </c>
      <c r="AC1554" s="72">
        <v>0</v>
      </c>
      <c r="AD1554" s="72">
        <v>0</v>
      </c>
      <c r="AE1554" s="72">
        <v>0</v>
      </c>
      <c r="AF1554" s="72">
        <v>0</v>
      </c>
      <c r="AG1554" s="72">
        <v>0</v>
      </c>
      <c r="AH1554" s="72">
        <v>0</v>
      </c>
      <c r="AI1554" s="72">
        <v>0</v>
      </c>
      <c r="AJ1554" s="72">
        <v>0</v>
      </c>
      <c r="AK1554" s="72">
        <v>0</v>
      </c>
      <c r="AL1554" s="72">
        <v>0</v>
      </c>
      <c r="AM1554" s="72">
        <v>0</v>
      </c>
      <c r="AN1554" s="72">
        <v>0</v>
      </c>
      <c r="AO1554" s="72">
        <v>0</v>
      </c>
      <c r="AP1554" s="72">
        <v>0</v>
      </c>
      <c r="AQ1554" s="13">
        <v>0</v>
      </c>
      <c r="AR1554" s="13">
        <v>0</v>
      </c>
      <c r="AS1554" s="13">
        <v>9.5399999999999991</v>
      </c>
      <c r="AT1554" s="13">
        <v>4.72</v>
      </c>
      <c r="AU1554" s="13">
        <v>1</v>
      </c>
      <c r="AV1554" s="13">
        <v>0</v>
      </c>
      <c r="AW1554" s="16">
        <f t="shared" si="457"/>
        <v>15.259999999999998</v>
      </c>
      <c r="AX1554" s="16">
        <v>0</v>
      </c>
      <c r="AY1554" s="10">
        <f t="shared" si="458"/>
        <v>15.259999999999998</v>
      </c>
      <c r="BB1554" s="10">
        <f t="shared" si="459"/>
        <v>-15.259999999999998</v>
      </c>
      <c r="BC1554" s="10">
        <f t="shared" si="460"/>
        <v>-3.8149999999999995</v>
      </c>
      <c r="BD1554" s="10">
        <f t="shared" si="461"/>
        <v>15.259999999999998</v>
      </c>
      <c r="BE1554" s="10">
        <f t="shared" si="462"/>
        <v>-15.259999999999998</v>
      </c>
      <c r="BF1554" s="2" t="s">
        <v>119</v>
      </c>
      <c r="BG1554" s="10">
        <f t="shared" si="463"/>
        <v>1.1924999999999999</v>
      </c>
      <c r="BH1554" s="36" t="s">
        <v>118</v>
      </c>
      <c r="BI1554" s="39" t="str">
        <f t="shared" si="464"/>
        <v/>
      </c>
      <c r="BJ1554" s="39" t="str">
        <f t="shared" si="465"/>
        <v/>
      </c>
      <c r="BO1554" s="9">
        <f t="shared" si="466"/>
        <v>9.5399999999999991</v>
      </c>
      <c r="BP1554" s="39" t="str">
        <f t="shared" si="467"/>
        <v/>
      </c>
      <c r="BQ1554" s="147"/>
      <c r="BR1554" s="9">
        <f t="shared" si="468"/>
        <v>0</v>
      </c>
      <c r="BS1554" s="9">
        <f t="shared" si="469"/>
        <v>0</v>
      </c>
      <c r="BT1554" s="9">
        <f t="shared" si="470"/>
        <v>0</v>
      </c>
      <c r="BU1554" s="9" t="str">
        <f>IFERROR(_xlfn.XLOOKUP(D1554,Sheet1!B:B,Sheet1!L:L),"")</f>
        <v/>
      </c>
      <c r="BV1554" s="9" t="e">
        <f>_xlfn.XLOOKUP(BU1554,Sheet1!S:S,Sheet1!T:T)</f>
        <v>#N/A</v>
      </c>
      <c r="BW1554" s="9" t="e">
        <f>_xlfn.XLOOKUP(D1554,Sheet1!B:B,Sheet1!M:M)</f>
        <v>#N/A</v>
      </c>
      <c r="BZ1554" s="108">
        <f t="shared" si="471"/>
        <v>0</v>
      </c>
      <c r="CB1554" s="12"/>
      <c r="CC1554" s="12"/>
      <c r="CG1554" s="1" t="str">
        <f t="shared" si="472"/>
        <v>Below 80</v>
      </c>
      <c r="CH1554" s="1" t="str">
        <f>IFERROR(_xlfn.XLOOKUP(CG1554,Scenario!M:M,Scenario!N:N),"")</f>
        <v/>
      </c>
      <c r="CI1554" s="1" t="str">
        <f t="shared" si="473"/>
        <v>No</v>
      </c>
      <c r="CJ1554" s="75">
        <v>-4.4000000000000004</v>
      </c>
    </row>
    <row r="1555" spans="1:88" hidden="1">
      <c r="A1555" s="2">
        <v>1554</v>
      </c>
      <c r="B1555" s="2">
        <v>2025</v>
      </c>
      <c r="C1555" s="1">
        <v>0</v>
      </c>
      <c r="D1555" s="37" t="str">
        <v>001fw00000Dt6ZxAAJ</v>
      </c>
      <c r="E1555" s="37" t="str">
        <v>M/S B.S NATURALS OIL INDUSTRIES</v>
      </c>
      <c r="F1555" s="37" t="str">
        <v>MADHYA PRADESH</v>
      </c>
      <c r="G1555" s="37" t="str">
        <v>BHIND</v>
      </c>
      <c r="H1555" s="37">
        <v>0</v>
      </c>
      <c r="I1555" s="37" t="str">
        <v>SHALIKA ENTERPRISES PRIVATE LIMITED</v>
      </c>
      <c r="J1555" s="37" t="str">
        <v>Sudhir Garg</v>
      </c>
      <c r="K1555" s="37">
        <v>0</v>
      </c>
      <c r="L1555" s="37" t="str">
        <v>001fw000003s8lGAAQ</v>
      </c>
      <c r="M1555" s="37" t="str">
        <v>North</v>
      </c>
      <c r="N1555" s="2">
        <v>477001</v>
      </c>
      <c r="O1555" s="2" t="str">
        <v>23ASZPL6704D1ZL</v>
      </c>
      <c r="P1555" s="2">
        <v>7000535552</v>
      </c>
      <c r="Q1555" s="2" t="str">
        <v>Nov'25</v>
      </c>
      <c r="R1555" s="2">
        <v>2026</v>
      </c>
      <c r="S1555" s="1">
        <v>0</v>
      </c>
      <c r="T1555" s="2" t="str">
        <v/>
      </c>
      <c r="U1555" s="1">
        <v>0</v>
      </c>
      <c r="V1555" s="1" t="str">
        <v>Potential Not updated</v>
      </c>
      <c r="W1555" s="72">
        <v>0</v>
      </c>
      <c r="X1555" s="72">
        <v>0</v>
      </c>
      <c r="Y1555" s="72">
        <v>0</v>
      </c>
      <c r="Z1555" s="72">
        <v>0</v>
      </c>
      <c r="AA1555" s="72">
        <v>0</v>
      </c>
      <c r="AB1555" s="72">
        <v>0</v>
      </c>
      <c r="AC1555" s="72">
        <v>0</v>
      </c>
      <c r="AD1555" s="72">
        <v>0</v>
      </c>
      <c r="AE1555" s="72">
        <v>0</v>
      </c>
      <c r="AF1555" s="72">
        <v>0</v>
      </c>
      <c r="AG1555" s="72">
        <v>0</v>
      </c>
      <c r="AH1555" s="72">
        <v>0</v>
      </c>
      <c r="AI1555" s="72">
        <v>0</v>
      </c>
      <c r="AJ1555" s="72">
        <v>0</v>
      </c>
      <c r="AK1555" s="72">
        <v>0</v>
      </c>
      <c r="AL1555" s="72">
        <v>0</v>
      </c>
      <c r="AM1555" s="72">
        <v>0</v>
      </c>
      <c r="AN1555" s="72">
        <v>0</v>
      </c>
      <c r="AO1555" s="72">
        <v>0</v>
      </c>
      <c r="AP1555" s="72">
        <v>0</v>
      </c>
      <c r="AQ1555" s="13">
        <v>0</v>
      </c>
      <c r="AR1555" s="13">
        <v>0</v>
      </c>
      <c r="AS1555" s="13">
        <v>12.09</v>
      </c>
      <c r="AT1555" s="13">
        <v>0</v>
      </c>
      <c r="AU1555" s="13">
        <v>0</v>
      </c>
      <c r="AV1555" s="13">
        <v>0</v>
      </c>
      <c r="AW1555" s="16">
        <f t="shared" si="457"/>
        <v>12.09</v>
      </c>
      <c r="AX1555" s="16">
        <v>0</v>
      </c>
      <c r="AY1555" s="10">
        <f t="shared" si="458"/>
        <v>12.09</v>
      </c>
      <c r="BB1555" s="10">
        <f t="shared" si="459"/>
        <v>-12.09</v>
      </c>
      <c r="BC1555" s="10">
        <f t="shared" si="460"/>
        <v>-3.0225</v>
      </c>
      <c r="BD1555" s="10">
        <f t="shared" si="461"/>
        <v>12.09</v>
      </c>
      <c r="BE1555" s="10">
        <f t="shared" si="462"/>
        <v>-12.09</v>
      </c>
      <c r="BF1555" s="2" t="s">
        <v>119</v>
      </c>
      <c r="BG1555" s="10">
        <f t="shared" si="463"/>
        <v>1.51125</v>
      </c>
      <c r="BH1555" s="36" t="s">
        <v>118</v>
      </c>
      <c r="BI1555" s="39" t="str">
        <f t="shared" si="464"/>
        <v/>
      </c>
      <c r="BJ1555" s="39" t="str">
        <f t="shared" si="465"/>
        <v/>
      </c>
      <c r="BO1555" s="9">
        <f t="shared" si="466"/>
        <v>12.09</v>
      </c>
      <c r="BP1555" s="39" t="str">
        <f t="shared" si="467"/>
        <v/>
      </c>
      <c r="BQ1555" s="147"/>
      <c r="BR1555" s="9">
        <f t="shared" si="468"/>
        <v>0</v>
      </c>
      <c r="BS1555" s="9">
        <f t="shared" si="469"/>
        <v>0</v>
      </c>
      <c r="BT1555" s="9">
        <f t="shared" si="470"/>
        <v>0</v>
      </c>
      <c r="BU1555" s="9" t="str">
        <f>IFERROR(_xlfn.XLOOKUP(D1555,Sheet1!B:B,Sheet1!L:L),"")</f>
        <v/>
      </c>
      <c r="BV1555" s="9" t="e">
        <f>_xlfn.XLOOKUP(BU1555,Sheet1!S:S,Sheet1!T:T)</f>
        <v>#N/A</v>
      </c>
      <c r="BW1555" s="9" t="e">
        <f>_xlfn.XLOOKUP(D1555,Sheet1!B:B,Sheet1!M:M)</f>
        <v>#N/A</v>
      </c>
      <c r="BZ1555" s="108">
        <f t="shared" si="471"/>
        <v>0</v>
      </c>
      <c r="CB1555" s="12"/>
      <c r="CC1555" s="12"/>
      <c r="CG1555" s="1" t="str">
        <f t="shared" si="472"/>
        <v>Below 80</v>
      </c>
      <c r="CH1555" s="1" t="str">
        <f>IFERROR(_xlfn.XLOOKUP(CG1555,Scenario!M:M,Scenario!N:N),"")</f>
        <v/>
      </c>
      <c r="CI1555" s="1" t="str">
        <f t="shared" si="473"/>
        <v>No</v>
      </c>
      <c r="CJ1555" s="75">
        <v>-9.5399999999999991</v>
      </c>
    </row>
    <row r="1556" spans="1:88" hidden="1">
      <c r="A1556" s="2">
        <v>1555</v>
      </c>
      <c r="B1556" s="2">
        <v>2025</v>
      </c>
      <c r="C1556" s="1">
        <v>0</v>
      </c>
      <c r="D1556" s="37" t="str">
        <v>001fw000005mh7vAAA</v>
      </c>
      <c r="E1556" s="37" t="str">
        <v>PATHAK ENTERPRISES</v>
      </c>
      <c r="F1556" s="37" t="str">
        <v>MADHYA PRADESH</v>
      </c>
      <c r="G1556" s="37" t="str">
        <v>BHIND</v>
      </c>
      <c r="H1556" s="37">
        <v>0</v>
      </c>
      <c r="I1556" s="37" t="str">
        <v>SHALIKA ENTERPRISES PRIVATE LIMITED</v>
      </c>
      <c r="J1556" s="37" t="str">
        <v>Sudhir Garg</v>
      </c>
      <c r="K1556" s="37">
        <v>0</v>
      </c>
      <c r="L1556" s="37" t="str">
        <v>001fw000003s8lGAAQ</v>
      </c>
      <c r="M1556" s="37" t="str">
        <v>North</v>
      </c>
      <c r="N1556" s="2">
        <v>477001</v>
      </c>
      <c r="O1556" s="2" t="str">
        <v>23BIKPP6312F1ZF</v>
      </c>
      <c r="P1556" s="2">
        <v>9009712379</v>
      </c>
      <c r="Q1556" s="2" t="str">
        <v>Nov'25</v>
      </c>
      <c r="R1556" s="2">
        <v>2026</v>
      </c>
      <c r="S1556" s="1">
        <v>0</v>
      </c>
      <c r="T1556" s="2">
        <v>50</v>
      </c>
      <c r="U1556" s="1">
        <v>0</v>
      </c>
      <c r="V1556" s="1" t="str">
        <v>Minor</v>
      </c>
      <c r="W1556" s="72">
        <v>0</v>
      </c>
      <c r="X1556" s="72">
        <v>0</v>
      </c>
      <c r="Y1556" s="72">
        <v>0</v>
      </c>
      <c r="Z1556" s="72">
        <v>0</v>
      </c>
      <c r="AA1556" s="72">
        <v>0</v>
      </c>
      <c r="AB1556" s="72">
        <v>0</v>
      </c>
      <c r="AC1556" s="72">
        <v>0</v>
      </c>
      <c r="AD1556" s="72">
        <v>0</v>
      </c>
      <c r="AE1556" s="72">
        <v>0</v>
      </c>
      <c r="AF1556" s="72">
        <v>0</v>
      </c>
      <c r="AG1556" s="72">
        <v>0</v>
      </c>
      <c r="AH1556" s="72">
        <v>0</v>
      </c>
      <c r="AI1556" s="72">
        <v>0</v>
      </c>
      <c r="AJ1556" s="72">
        <v>0</v>
      </c>
      <c r="AK1556" s="72">
        <v>0</v>
      </c>
      <c r="AL1556" s="72">
        <v>0</v>
      </c>
      <c r="AM1556" s="72">
        <v>0</v>
      </c>
      <c r="AN1556" s="72">
        <v>0</v>
      </c>
      <c r="AO1556" s="72">
        <v>0</v>
      </c>
      <c r="AP1556" s="72">
        <v>0</v>
      </c>
      <c r="AQ1556" s="13">
        <v>0</v>
      </c>
      <c r="AR1556" s="13">
        <v>0</v>
      </c>
      <c r="AS1556" s="13">
        <v>18.260000000000002</v>
      </c>
      <c r="AT1556" s="13">
        <v>0</v>
      </c>
      <c r="AU1556" s="13">
        <v>0</v>
      </c>
      <c r="AV1556" s="13">
        <v>0</v>
      </c>
      <c r="AW1556" s="16">
        <f t="shared" si="457"/>
        <v>18.260000000000002</v>
      </c>
      <c r="AX1556" s="16">
        <v>0</v>
      </c>
      <c r="AY1556" s="10">
        <f t="shared" si="458"/>
        <v>18.260000000000002</v>
      </c>
      <c r="BB1556" s="10">
        <f t="shared" si="459"/>
        <v>-18.260000000000002</v>
      </c>
      <c r="BC1556" s="10">
        <f t="shared" si="460"/>
        <v>-4.5650000000000004</v>
      </c>
      <c r="BD1556" s="10">
        <f t="shared" si="461"/>
        <v>18.260000000000002</v>
      </c>
      <c r="BE1556" s="10">
        <f t="shared" si="462"/>
        <v>-18.260000000000002</v>
      </c>
      <c r="BF1556" s="2" t="s">
        <v>119</v>
      </c>
      <c r="BG1556" s="10">
        <f t="shared" si="463"/>
        <v>2.2825000000000002</v>
      </c>
      <c r="BH1556" s="36" t="s">
        <v>118</v>
      </c>
      <c r="BI1556" s="39" t="str">
        <f t="shared" si="464"/>
        <v/>
      </c>
      <c r="BJ1556" s="39" t="str">
        <f t="shared" si="465"/>
        <v/>
      </c>
      <c r="BO1556" s="9">
        <f t="shared" si="466"/>
        <v>18.260000000000002</v>
      </c>
      <c r="BP1556" s="39" t="str">
        <f t="shared" si="467"/>
        <v/>
      </c>
      <c r="BQ1556" s="147"/>
      <c r="BR1556" s="9">
        <f t="shared" si="468"/>
        <v>0</v>
      </c>
      <c r="BS1556" s="9">
        <f t="shared" si="469"/>
        <v>0</v>
      </c>
      <c r="BT1556" s="9">
        <f t="shared" si="470"/>
        <v>0</v>
      </c>
      <c r="BU1556" s="9" t="str">
        <f>IFERROR(_xlfn.XLOOKUP(D1556,Sheet1!B:B,Sheet1!L:L),"")</f>
        <v/>
      </c>
      <c r="BV1556" s="9" t="e">
        <f>_xlfn.XLOOKUP(BU1556,Sheet1!S:S,Sheet1!T:T)</f>
        <v>#N/A</v>
      </c>
      <c r="BW1556" s="9" t="e">
        <f>_xlfn.XLOOKUP(D1556,Sheet1!B:B,Sheet1!M:M)</f>
        <v>#N/A</v>
      </c>
      <c r="BZ1556" s="108">
        <f t="shared" si="471"/>
        <v>0</v>
      </c>
      <c r="CB1556" s="12"/>
      <c r="CC1556" s="12"/>
      <c r="CG1556" s="1" t="str">
        <f t="shared" si="472"/>
        <v>Below 80</v>
      </c>
      <c r="CH1556" s="1" t="str">
        <f>IFERROR(_xlfn.XLOOKUP(CG1556,Scenario!M:M,Scenario!N:N),"")</f>
        <v/>
      </c>
      <c r="CI1556" s="1" t="str">
        <f t="shared" si="473"/>
        <v>No</v>
      </c>
      <c r="CJ1556" s="75">
        <v>-12.09</v>
      </c>
    </row>
    <row r="1557" spans="1:88" hidden="1">
      <c r="A1557" s="2">
        <v>1556</v>
      </c>
      <c r="B1557" s="2">
        <v>0</v>
      </c>
      <c r="C1557" s="1">
        <v>0</v>
      </c>
      <c r="D1557" s="37" t="str">
        <v>001fw00000ENHhfAAH</v>
      </c>
      <c r="E1557" s="37" t="str">
        <v>M/S DEV STEELS&amp;CEMENT</v>
      </c>
      <c r="F1557" s="37" t="str">
        <v>UTTARAKHAND</v>
      </c>
      <c r="G1557" s="37" t="str">
        <v>DEHRADUN</v>
      </c>
      <c r="H1557" s="37">
        <v>0</v>
      </c>
      <c r="I1557" s="37" t="str">
        <v>SHIVA SALES INDIA CORPORATION</v>
      </c>
      <c r="J1557" s="37" t="str">
        <v>Ravi Kumar</v>
      </c>
      <c r="K1557" s="37">
        <v>0</v>
      </c>
      <c r="L1557" s="37" t="str">
        <v>C12821</v>
      </c>
      <c r="M1557" s="37" t="str">
        <v>North</v>
      </c>
      <c r="N1557" s="2">
        <v>249201</v>
      </c>
      <c r="O1557" s="2" t="str">
        <v>05ABYPG3712A1Z0</v>
      </c>
      <c r="P1557" s="2">
        <v>8941078131</v>
      </c>
      <c r="Q1557" s="2" t="str">
        <v>Dec'25</v>
      </c>
      <c r="R1557" s="2">
        <v>2026</v>
      </c>
      <c r="S1557" s="1">
        <v>0</v>
      </c>
      <c r="T1557" s="2" t="str">
        <v/>
      </c>
      <c r="U1557" s="1">
        <v>0</v>
      </c>
      <c r="V1557" s="1" t="str">
        <v>Potential Not updated</v>
      </c>
      <c r="W1557" s="72">
        <v>0</v>
      </c>
      <c r="X1557" s="72">
        <v>0</v>
      </c>
      <c r="Y1557" s="72">
        <v>0</v>
      </c>
      <c r="Z1557" s="72">
        <v>0</v>
      </c>
      <c r="AA1557" s="72">
        <v>0</v>
      </c>
      <c r="AB1557" s="72">
        <v>0</v>
      </c>
      <c r="AC1557" s="72">
        <v>0</v>
      </c>
      <c r="AD1557" s="72">
        <v>0</v>
      </c>
      <c r="AE1557" s="72">
        <v>0</v>
      </c>
      <c r="AF1557" s="72">
        <v>0</v>
      </c>
      <c r="AG1557" s="72">
        <v>0</v>
      </c>
      <c r="AH1557" s="72">
        <v>0</v>
      </c>
      <c r="AI1557" s="72">
        <v>0</v>
      </c>
      <c r="AJ1557" s="72">
        <v>0</v>
      </c>
      <c r="AK1557" s="72">
        <v>0</v>
      </c>
      <c r="AL1557" s="72">
        <v>0</v>
      </c>
      <c r="AM1557" s="72">
        <v>0</v>
      </c>
      <c r="AN1557" s="72">
        <v>0</v>
      </c>
      <c r="AO1557" s="72">
        <v>0</v>
      </c>
      <c r="AP1557" s="72">
        <v>0</v>
      </c>
      <c r="AQ1557" s="13">
        <v>0</v>
      </c>
      <c r="AR1557" s="13">
        <v>0</v>
      </c>
      <c r="AS1557" s="13">
        <v>0</v>
      </c>
      <c r="AT1557" s="13">
        <v>32.75</v>
      </c>
      <c r="AU1557" s="13">
        <v>0</v>
      </c>
      <c r="AV1557" s="13">
        <v>0</v>
      </c>
      <c r="AW1557" s="16">
        <f t="shared" si="457"/>
        <v>32.75</v>
      </c>
      <c r="AX1557" s="16">
        <v>0</v>
      </c>
      <c r="AY1557" s="10">
        <f t="shared" si="458"/>
        <v>32.75</v>
      </c>
      <c r="BB1557" s="10">
        <f t="shared" si="459"/>
        <v>-32.75</v>
      </c>
      <c r="BC1557" s="10">
        <f t="shared" si="460"/>
        <v>-8.1875</v>
      </c>
      <c r="BD1557" s="10">
        <f t="shared" si="461"/>
        <v>32.75</v>
      </c>
      <c r="BE1557" s="10">
        <f t="shared" si="462"/>
        <v>-32.75</v>
      </c>
      <c r="BF1557" s="2" t="s">
        <v>119</v>
      </c>
      <c r="BG1557" s="10">
        <f t="shared" si="463"/>
        <v>0</v>
      </c>
      <c r="BH1557" s="36" t="s">
        <v>118</v>
      </c>
      <c r="BI1557" s="39" t="str">
        <f t="shared" si="464"/>
        <v/>
      </c>
      <c r="BJ1557" s="39" t="str">
        <f t="shared" si="465"/>
        <v/>
      </c>
      <c r="BO1557" s="9">
        <f t="shared" si="466"/>
        <v>0</v>
      </c>
      <c r="BP1557" s="39" t="str">
        <f t="shared" si="467"/>
        <v/>
      </c>
      <c r="BQ1557" s="147"/>
      <c r="BR1557" s="9">
        <f t="shared" si="468"/>
        <v>0</v>
      </c>
      <c r="BS1557" s="9">
        <f t="shared" si="469"/>
        <v>0</v>
      </c>
      <c r="BT1557" s="9">
        <f t="shared" si="470"/>
        <v>0</v>
      </c>
      <c r="BU1557" s="9" t="str">
        <f>IFERROR(_xlfn.XLOOKUP(D1557,Sheet1!B:B,Sheet1!L:L),"")</f>
        <v/>
      </c>
      <c r="BV1557" s="9" t="e">
        <f>_xlfn.XLOOKUP(BU1557,Sheet1!S:S,Sheet1!T:T)</f>
        <v>#N/A</v>
      </c>
      <c r="BW1557" s="9" t="e">
        <f>_xlfn.XLOOKUP(D1557,Sheet1!B:B,Sheet1!M:M)</f>
        <v>#N/A</v>
      </c>
      <c r="BZ1557" s="108">
        <f t="shared" si="471"/>
        <v>0</v>
      </c>
      <c r="CB1557" s="12"/>
      <c r="CC1557" s="12"/>
      <c r="CG1557" s="1" t="str">
        <f t="shared" si="472"/>
        <v>Below 80</v>
      </c>
      <c r="CH1557" s="1" t="str">
        <f>IFERROR(_xlfn.XLOOKUP(CG1557,Scenario!M:M,Scenario!N:N),"")</f>
        <v/>
      </c>
      <c r="CI1557" s="1" t="str">
        <f t="shared" si="473"/>
        <v>No</v>
      </c>
      <c r="CJ1557" s="75">
        <v>-18.260000000000002</v>
      </c>
    </row>
    <row r="1558" spans="1:88" hidden="1">
      <c r="A1558" s="2">
        <v>1557</v>
      </c>
      <c r="B1558" s="2">
        <v>0</v>
      </c>
      <c r="C1558" s="1">
        <v>0</v>
      </c>
      <c r="D1558" s="37" t="str">
        <v>0015g00001UBHjUAAX</v>
      </c>
      <c r="E1558" s="37" t="str">
        <v>Sh.balaji Bldg Material</v>
      </c>
      <c r="F1558" s="37" t="str">
        <v>HARYANA</v>
      </c>
      <c r="G1558" s="37" t="str">
        <v>MAHENDRAGARH</v>
      </c>
      <c r="H1558" s="37" t="str">
        <v>Narnaul</v>
      </c>
      <c r="I1558" s="37" t="str">
        <v>NIKUNJ UDYOG</v>
      </c>
      <c r="J1558" s="37" t="str">
        <v>Shiv Shankar Sharma</v>
      </c>
      <c r="K1558" s="37">
        <v>0</v>
      </c>
      <c r="L1558" s="37" t="str">
        <v>C12828</v>
      </c>
      <c r="M1558" s="37" t="str">
        <v>North</v>
      </c>
      <c r="N1558" s="2">
        <v>123001</v>
      </c>
      <c r="O1558" s="2" t="str">
        <v>06CYZPS6720G1ZQ</v>
      </c>
      <c r="P1558" s="2">
        <v>9416983727</v>
      </c>
      <c r="Q1558" s="2" t="str">
        <v>Dec'25</v>
      </c>
      <c r="R1558" s="2">
        <v>2026</v>
      </c>
      <c r="S1558" s="1">
        <v>0</v>
      </c>
      <c r="T1558" s="2">
        <v>60</v>
      </c>
      <c r="U1558" s="1">
        <v>6.1388888888888896E-2</v>
      </c>
      <c r="V1558" s="1" t="str">
        <v>Challenger</v>
      </c>
      <c r="W1558" s="72">
        <v>0</v>
      </c>
      <c r="X1558" s="72">
        <v>0</v>
      </c>
      <c r="Y1558" s="72">
        <v>0</v>
      </c>
      <c r="Z1558" s="72">
        <v>0</v>
      </c>
      <c r="AA1558" s="72">
        <v>0</v>
      </c>
      <c r="AB1558" s="72">
        <v>0</v>
      </c>
      <c r="AC1558" s="72">
        <v>0</v>
      </c>
      <c r="AD1558" s="72">
        <v>0</v>
      </c>
      <c r="AE1558" s="72">
        <v>0</v>
      </c>
      <c r="AF1558" s="72">
        <v>0</v>
      </c>
      <c r="AG1558" s="72">
        <v>0</v>
      </c>
      <c r="AH1558" s="72">
        <v>0</v>
      </c>
      <c r="AI1558" s="72">
        <v>0</v>
      </c>
      <c r="AJ1558" s="72">
        <v>0</v>
      </c>
      <c r="AK1558" s="72">
        <v>0</v>
      </c>
      <c r="AL1558" s="72">
        <v>0</v>
      </c>
      <c r="AM1558" s="72">
        <v>0</v>
      </c>
      <c r="AN1558" s="72">
        <v>0</v>
      </c>
      <c r="AO1558" s="72">
        <v>0</v>
      </c>
      <c r="AP1558" s="72">
        <v>0</v>
      </c>
      <c r="AQ1558" s="13">
        <v>0</v>
      </c>
      <c r="AR1558" s="13">
        <v>0</v>
      </c>
      <c r="AS1558" s="13">
        <v>0</v>
      </c>
      <c r="AT1558" s="13">
        <v>11.05</v>
      </c>
      <c r="AU1558" s="13">
        <v>0</v>
      </c>
      <c r="AV1558" s="13">
        <v>0</v>
      </c>
      <c r="AW1558" s="16">
        <f t="shared" si="457"/>
        <v>11.05</v>
      </c>
      <c r="AX1558" s="16">
        <v>0</v>
      </c>
      <c r="AY1558" s="10">
        <f t="shared" si="458"/>
        <v>11.05</v>
      </c>
      <c r="BB1558" s="10">
        <f t="shared" si="459"/>
        <v>-11.05</v>
      </c>
      <c r="BC1558" s="10">
        <f t="shared" si="460"/>
        <v>-2.7625000000000002</v>
      </c>
      <c r="BD1558" s="10">
        <f t="shared" si="461"/>
        <v>11.05</v>
      </c>
      <c r="BE1558" s="10">
        <f t="shared" si="462"/>
        <v>-11.05</v>
      </c>
      <c r="BF1558" s="2" t="s">
        <v>119</v>
      </c>
      <c r="BG1558" s="10">
        <f t="shared" si="463"/>
        <v>0</v>
      </c>
      <c r="BH1558" s="36" t="s">
        <v>118</v>
      </c>
      <c r="BI1558" s="39" t="str">
        <f t="shared" si="464"/>
        <v/>
      </c>
      <c r="BJ1558" s="39" t="str">
        <f t="shared" si="465"/>
        <v/>
      </c>
      <c r="BO1558" s="9">
        <f t="shared" si="466"/>
        <v>0</v>
      </c>
      <c r="BP1558" s="39" t="str">
        <f t="shared" si="467"/>
        <v/>
      </c>
      <c r="BQ1558" s="147"/>
      <c r="BR1558" s="9">
        <f t="shared" si="468"/>
        <v>0</v>
      </c>
      <c r="BS1558" s="9">
        <f t="shared" si="469"/>
        <v>0</v>
      </c>
      <c r="BT1558" s="9">
        <f t="shared" si="470"/>
        <v>0</v>
      </c>
      <c r="BU1558" s="9" t="str">
        <f>IFERROR(_xlfn.XLOOKUP(D1558,Sheet1!B:B,Sheet1!L:L),"")</f>
        <v/>
      </c>
      <c r="BV1558" s="9" t="e">
        <f>_xlfn.XLOOKUP(BU1558,Sheet1!S:S,Sheet1!T:T)</f>
        <v>#N/A</v>
      </c>
      <c r="BW1558" s="9" t="e">
        <f>_xlfn.XLOOKUP(D1558,Sheet1!B:B,Sheet1!M:M)</f>
        <v>#N/A</v>
      </c>
      <c r="BZ1558" s="108">
        <f t="shared" si="471"/>
        <v>0</v>
      </c>
      <c r="CB1558" s="12"/>
      <c r="CC1558" s="12"/>
      <c r="CG1558" s="1" t="str">
        <f t="shared" si="472"/>
        <v>Below 80</v>
      </c>
      <c r="CH1558" s="1" t="str">
        <f>IFERROR(_xlfn.XLOOKUP(CG1558,Scenario!M:M,Scenario!N:N),"")</f>
        <v/>
      </c>
      <c r="CI1558" s="1" t="str">
        <f t="shared" si="473"/>
        <v>No</v>
      </c>
    </row>
    <row r="1559" spans="1:88" hidden="1">
      <c r="A1559" s="2">
        <v>1558</v>
      </c>
      <c r="B1559" s="2">
        <v>0</v>
      </c>
      <c r="C1559" s="1">
        <v>0</v>
      </c>
      <c r="D1559" s="37" t="str">
        <v>001fw000009pU5OAAU</v>
      </c>
      <c r="E1559" s="37" t="str">
        <v>NA</v>
      </c>
      <c r="F1559" s="37" t="str">
        <v>HARYANA</v>
      </c>
      <c r="G1559" s="37" t="str">
        <v>AMBALA</v>
      </c>
      <c r="H1559" s="37" t="str">
        <v>Ambala Cantt</v>
      </c>
      <c r="I1559" s="37" t="str">
        <v>RAMDOOT UDHYOG PRIVATE LIMITED</v>
      </c>
      <c r="J1559" s="37" t="str">
        <v>Deepak Dhiman</v>
      </c>
      <c r="K1559" s="37">
        <v>0</v>
      </c>
      <c r="L1559" s="37" t="str">
        <v>C13168</v>
      </c>
      <c r="M1559" s="37" t="str">
        <v>North</v>
      </c>
      <c r="N1559" s="2">
        <v>134203</v>
      </c>
      <c r="O1559" s="2" t="str">
        <v>06ADNFS2089R1Z3</v>
      </c>
      <c r="P1559" s="2">
        <v>8607883842</v>
      </c>
      <c r="Q1559" s="2" t="str">
        <v>Dec'25</v>
      </c>
      <c r="R1559" s="2">
        <v>2026</v>
      </c>
      <c r="S1559" s="1">
        <v>0</v>
      </c>
      <c r="T1559" s="2">
        <v>40</v>
      </c>
      <c r="U1559" s="1">
        <v>0.10033333333333332</v>
      </c>
      <c r="V1559" s="1" t="str">
        <v>Friendly</v>
      </c>
      <c r="W1559" s="72">
        <v>0</v>
      </c>
      <c r="X1559" s="72">
        <v>0</v>
      </c>
      <c r="Y1559" s="72">
        <v>0</v>
      </c>
      <c r="Z1559" s="72">
        <v>0</v>
      </c>
      <c r="AA1559" s="72">
        <v>0</v>
      </c>
      <c r="AB1559" s="72">
        <v>0</v>
      </c>
      <c r="AC1559" s="72">
        <v>0</v>
      </c>
      <c r="AD1559" s="72">
        <v>0</v>
      </c>
      <c r="AE1559" s="72">
        <v>0</v>
      </c>
      <c r="AF1559" s="72">
        <v>0</v>
      </c>
      <c r="AG1559" s="72">
        <v>0</v>
      </c>
      <c r="AH1559" s="72">
        <v>0</v>
      </c>
      <c r="AI1559" s="72">
        <v>0</v>
      </c>
      <c r="AJ1559" s="72">
        <v>0</v>
      </c>
      <c r="AK1559" s="72">
        <v>0</v>
      </c>
      <c r="AL1559" s="72">
        <v>0</v>
      </c>
      <c r="AM1559" s="72">
        <v>0</v>
      </c>
      <c r="AN1559" s="72">
        <v>0</v>
      </c>
      <c r="AO1559" s="72">
        <v>0</v>
      </c>
      <c r="AP1559" s="72">
        <v>0</v>
      </c>
      <c r="AQ1559" s="13">
        <v>0</v>
      </c>
      <c r="AR1559" s="13">
        <v>0</v>
      </c>
      <c r="AS1559" s="13">
        <v>0</v>
      </c>
      <c r="AT1559" s="13">
        <v>12.04</v>
      </c>
      <c r="AU1559" s="13">
        <v>0</v>
      </c>
      <c r="AV1559" s="13">
        <v>0</v>
      </c>
      <c r="AW1559" s="16">
        <f t="shared" si="457"/>
        <v>12.04</v>
      </c>
      <c r="AX1559" s="16">
        <v>0</v>
      </c>
      <c r="AY1559" s="10">
        <f t="shared" si="458"/>
        <v>12.04</v>
      </c>
      <c r="BB1559" s="10">
        <f t="shared" si="459"/>
        <v>-12.04</v>
      </c>
      <c r="BC1559" s="10">
        <f t="shared" si="460"/>
        <v>-3.01</v>
      </c>
      <c r="BD1559" s="10">
        <f t="shared" si="461"/>
        <v>12.04</v>
      </c>
      <c r="BE1559" s="10">
        <f t="shared" si="462"/>
        <v>-12.04</v>
      </c>
      <c r="BF1559" s="2" t="s">
        <v>119</v>
      </c>
      <c r="BG1559" s="10">
        <f t="shared" si="463"/>
        <v>0</v>
      </c>
      <c r="BH1559" s="36" t="s">
        <v>118</v>
      </c>
      <c r="BI1559" s="39" t="str">
        <f t="shared" si="464"/>
        <v/>
      </c>
      <c r="BJ1559" s="39" t="str">
        <f t="shared" si="465"/>
        <v/>
      </c>
      <c r="BO1559" s="9">
        <f t="shared" si="466"/>
        <v>0</v>
      </c>
      <c r="BP1559" s="39" t="str">
        <f t="shared" si="467"/>
        <v/>
      </c>
      <c r="BQ1559" s="147"/>
      <c r="BR1559" s="9">
        <f t="shared" si="468"/>
        <v>0</v>
      </c>
      <c r="BS1559" s="9">
        <f t="shared" si="469"/>
        <v>0</v>
      </c>
      <c r="BT1559" s="9">
        <f t="shared" si="470"/>
        <v>0</v>
      </c>
      <c r="BU1559" s="9" t="str">
        <f>IFERROR(_xlfn.XLOOKUP(D1559,Sheet1!B:B,Sheet1!L:L),"")</f>
        <v/>
      </c>
      <c r="BV1559" s="9" t="e">
        <f>_xlfn.XLOOKUP(BU1559,Sheet1!S:S,Sheet1!T:T)</f>
        <v>#N/A</v>
      </c>
      <c r="BW1559" s="9" t="e">
        <f>_xlfn.XLOOKUP(D1559,Sheet1!B:B,Sheet1!M:M)</f>
        <v>#N/A</v>
      </c>
      <c r="BZ1559" s="108">
        <f t="shared" si="471"/>
        <v>0</v>
      </c>
      <c r="CB1559" s="12"/>
      <c r="CC1559" s="12"/>
      <c r="CG1559" s="1" t="str">
        <f t="shared" si="472"/>
        <v>Below 80</v>
      </c>
      <c r="CH1559" s="1" t="str">
        <f>IFERROR(_xlfn.XLOOKUP(CG1559,Scenario!M:M,Scenario!N:N),"")</f>
        <v/>
      </c>
      <c r="CI1559" s="1" t="str">
        <f t="shared" si="473"/>
        <v>No</v>
      </c>
    </row>
    <row r="1560" spans="1:88" hidden="1">
      <c r="A1560" s="2">
        <v>1559</v>
      </c>
      <c r="B1560" s="2">
        <v>0</v>
      </c>
      <c r="C1560" s="1">
        <v>0</v>
      </c>
      <c r="D1560" s="37" t="str">
        <v>001J100000VnWeSIAV</v>
      </c>
      <c r="E1560" s="37" t="str">
        <v>BAJRANG SALES</v>
      </c>
      <c r="F1560" s="37" t="str">
        <v>MADHYA PRADESH</v>
      </c>
      <c r="G1560" s="37" t="str">
        <v>BHOPAL</v>
      </c>
      <c r="H1560" s="37" t="str">
        <v>Huzur</v>
      </c>
      <c r="I1560" s="37" t="str">
        <v>Global Steel</v>
      </c>
      <c r="J1560" s="37" t="str">
        <v>Rubean Luther</v>
      </c>
      <c r="K1560" s="37">
        <v>0</v>
      </c>
      <c r="L1560" s="37" t="str">
        <v>C13471</v>
      </c>
      <c r="M1560" s="37" t="str">
        <v>Central</v>
      </c>
      <c r="N1560" s="2">
        <v>462030</v>
      </c>
      <c r="O1560" s="2" t="str">
        <v>23BIGPD0242N1ZL</v>
      </c>
      <c r="P1560" s="2">
        <v>9425999293</v>
      </c>
      <c r="Q1560" s="2" t="str">
        <v>Dec'25</v>
      </c>
      <c r="R1560" s="2">
        <v>2026</v>
      </c>
      <c r="S1560" s="1">
        <v>0</v>
      </c>
      <c r="T1560" s="2">
        <v>150</v>
      </c>
      <c r="U1560" s="1">
        <v>9.5355555555555555E-2</v>
      </c>
      <c r="V1560" s="1" t="str">
        <v>Challenger</v>
      </c>
      <c r="W1560" s="72">
        <v>0</v>
      </c>
      <c r="X1560" s="72">
        <v>0</v>
      </c>
      <c r="Y1560" s="72">
        <v>0</v>
      </c>
      <c r="Z1560" s="72">
        <v>0</v>
      </c>
      <c r="AA1560" s="72">
        <v>0</v>
      </c>
      <c r="AB1560" s="72">
        <v>0</v>
      </c>
      <c r="AC1560" s="72">
        <v>0</v>
      </c>
      <c r="AD1560" s="72">
        <v>0</v>
      </c>
      <c r="AE1560" s="72">
        <v>0</v>
      </c>
      <c r="AF1560" s="72">
        <v>0</v>
      </c>
      <c r="AG1560" s="72">
        <v>0</v>
      </c>
      <c r="AH1560" s="72">
        <v>0</v>
      </c>
      <c r="AI1560" s="72">
        <v>0</v>
      </c>
      <c r="AJ1560" s="72">
        <v>0</v>
      </c>
      <c r="AK1560" s="72">
        <v>0</v>
      </c>
      <c r="AL1560" s="72">
        <v>0</v>
      </c>
      <c r="AM1560" s="72">
        <v>0</v>
      </c>
      <c r="AN1560" s="72">
        <v>0</v>
      </c>
      <c r="AO1560" s="72">
        <v>0</v>
      </c>
      <c r="AP1560" s="72">
        <v>0</v>
      </c>
      <c r="AQ1560" s="13">
        <v>0</v>
      </c>
      <c r="AR1560" s="13">
        <v>0</v>
      </c>
      <c r="AS1560" s="13">
        <v>0</v>
      </c>
      <c r="AT1560" s="13">
        <v>42.91</v>
      </c>
      <c r="AU1560" s="13">
        <v>0</v>
      </c>
      <c r="AV1560" s="13">
        <v>0</v>
      </c>
      <c r="AW1560" s="16">
        <f t="shared" si="457"/>
        <v>42.91</v>
      </c>
      <c r="AX1560" s="16">
        <v>0</v>
      </c>
      <c r="AY1560" s="10">
        <f t="shared" si="458"/>
        <v>42.91</v>
      </c>
      <c r="BB1560" s="10">
        <f t="shared" si="459"/>
        <v>-42.91</v>
      </c>
      <c r="BC1560" s="10">
        <f t="shared" si="460"/>
        <v>-10.727499999999999</v>
      </c>
      <c r="BD1560" s="10">
        <f t="shared" si="461"/>
        <v>42.91</v>
      </c>
      <c r="BE1560" s="10">
        <f t="shared" si="462"/>
        <v>-42.91</v>
      </c>
      <c r="BF1560" s="2" t="s">
        <v>119</v>
      </c>
      <c r="BG1560" s="10">
        <f t="shared" si="463"/>
        <v>0</v>
      </c>
      <c r="BH1560" s="36" t="s">
        <v>118</v>
      </c>
      <c r="BI1560" s="39" t="str">
        <f t="shared" si="464"/>
        <v/>
      </c>
      <c r="BJ1560" s="39" t="str">
        <f t="shared" si="465"/>
        <v/>
      </c>
      <c r="BO1560" s="9">
        <f t="shared" si="466"/>
        <v>0</v>
      </c>
      <c r="BP1560" s="39" t="str">
        <f t="shared" si="467"/>
        <v/>
      </c>
      <c r="BQ1560" s="147"/>
      <c r="BR1560" s="9">
        <f t="shared" si="468"/>
        <v>0</v>
      </c>
      <c r="BS1560" s="9">
        <f t="shared" si="469"/>
        <v>0</v>
      </c>
      <c r="BT1560" s="9">
        <f t="shared" si="470"/>
        <v>0</v>
      </c>
      <c r="BU1560" s="9" t="str">
        <f>IFERROR(_xlfn.XLOOKUP(D1560,Sheet1!B:B,Sheet1!L:L),"")</f>
        <v/>
      </c>
      <c r="BV1560" s="9" t="e">
        <f>_xlfn.XLOOKUP(BU1560,Sheet1!S:S,Sheet1!T:T)</f>
        <v>#N/A</v>
      </c>
      <c r="BW1560" s="9" t="e">
        <f>_xlfn.XLOOKUP(D1560,Sheet1!B:B,Sheet1!M:M)</f>
        <v>#N/A</v>
      </c>
      <c r="BZ1560" s="108">
        <f t="shared" si="471"/>
        <v>0</v>
      </c>
      <c r="CB1560" s="12"/>
      <c r="CC1560" s="12"/>
      <c r="CG1560" s="1" t="str">
        <f t="shared" si="472"/>
        <v>Below 80</v>
      </c>
      <c r="CH1560" s="1" t="str">
        <f>IFERROR(_xlfn.XLOOKUP(CG1560,Scenario!M:M,Scenario!N:N),"")</f>
        <v/>
      </c>
      <c r="CI1560" s="1" t="str">
        <f t="shared" si="473"/>
        <v>No</v>
      </c>
    </row>
    <row r="1561" spans="1:88" hidden="1">
      <c r="A1561" s="2">
        <v>1560</v>
      </c>
      <c r="B1561" s="2">
        <v>0</v>
      </c>
      <c r="C1561" s="1">
        <v>0</v>
      </c>
      <c r="D1561" s="37" t="str">
        <v>0015g00001X5iwUAAR</v>
      </c>
      <c r="E1561" s="37" t="str">
        <v>Sanjay Traders Wardha</v>
      </c>
      <c r="F1561" s="37" t="str">
        <v>MAHARASHTRA</v>
      </c>
      <c r="G1561" s="37" t="str">
        <v>WARDHA</v>
      </c>
      <c r="H1561" s="37">
        <v>0</v>
      </c>
      <c r="I1561" s="37" t="str">
        <v>SSTL (INDIA) PRIVATE LIMITED</v>
      </c>
      <c r="J1561" s="37" t="str">
        <v>Ekeshwar Sahu</v>
      </c>
      <c r="K1561" s="37">
        <v>0</v>
      </c>
      <c r="L1561" s="37" t="str">
        <v>C13295</v>
      </c>
      <c r="M1561" s="37" t="str">
        <v>Central</v>
      </c>
      <c r="N1561" s="2">
        <v>442001</v>
      </c>
      <c r="O1561" s="2" t="str">
        <v>27ABPPM7490N1ZN</v>
      </c>
      <c r="P1561" s="2">
        <v>9422142480</v>
      </c>
      <c r="Q1561" s="2" t="str">
        <v>Dec'25</v>
      </c>
      <c r="R1561" s="2">
        <v>2026</v>
      </c>
      <c r="S1561" s="1">
        <v>0</v>
      </c>
      <c r="T1561" s="2" t="str">
        <v/>
      </c>
      <c r="U1561" s="1">
        <v>0</v>
      </c>
      <c r="V1561" s="1" t="str">
        <v>Potential Not updated</v>
      </c>
      <c r="W1561" s="72">
        <v>0</v>
      </c>
      <c r="X1561" s="72">
        <v>0</v>
      </c>
      <c r="Y1561" s="72">
        <v>0</v>
      </c>
      <c r="Z1561" s="72">
        <v>0</v>
      </c>
      <c r="AA1561" s="72">
        <v>0</v>
      </c>
      <c r="AB1561" s="72">
        <v>0</v>
      </c>
      <c r="AC1561" s="72">
        <v>0</v>
      </c>
      <c r="AD1561" s="72">
        <v>0</v>
      </c>
      <c r="AE1561" s="72">
        <v>0</v>
      </c>
      <c r="AF1561" s="72">
        <v>0</v>
      </c>
      <c r="AG1561" s="72">
        <v>0</v>
      </c>
      <c r="AH1561" s="72">
        <v>0</v>
      </c>
      <c r="AI1561" s="72">
        <v>0</v>
      </c>
      <c r="AJ1561" s="72">
        <v>0</v>
      </c>
      <c r="AK1561" s="72">
        <v>0</v>
      </c>
      <c r="AL1561" s="72">
        <v>0</v>
      </c>
      <c r="AM1561" s="72">
        <v>0</v>
      </c>
      <c r="AN1561" s="72">
        <v>0</v>
      </c>
      <c r="AO1561" s="72">
        <v>0</v>
      </c>
      <c r="AP1561" s="72">
        <v>0</v>
      </c>
      <c r="AQ1561" s="13">
        <v>0</v>
      </c>
      <c r="AR1561" s="13">
        <v>0</v>
      </c>
      <c r="AS1561" s="13">
        <v>0</v>
      </c>
      <c r="AT1561" s="13">
        <v>20.16</v>
      </c>
      <c r="AU1561" s="13">
        <v>0</v>
      </c>
      <c r="AV1561" s="13">
        <v>0</v>
      </c>
      <c r="AW1561" s="16">
        <f t="shared" si="457"/>
        <v>20.16</v>
      </c>
      <c r="AX1561" s="16">
        <v>0</v>
      </c>
      <c r="AY1561" s="10">
        <f t="shared" si="458"/>
        <v>20.16</v>
      </c>
      <c r="BB1561" s="10">
        <f t="shared" si="459"/>
        <v>-20.16</v>
      </c>
      <c r="BC1561" s="10">
        <f t="shared" si="460"/>
        <v>-5.04</v>
      </c>
      <c r="BD1561" s="10">
        <f t="shared" si="461"/>
        <v>20.16</v>
      </c>
      <c r="BE1561" s="10">
        <f t="shared" si="462"/>
        <v>-20.16</v>
      </c>
      <c r="BF1561" s="2" t="s">
        <v>119</v>
      </c>
      <c r="BG1561" s="10">
        <f t="shared" si="463"/>
        <v>0</v>
      </c>
      <c r="BH1561" s="36" t="s">
        <v>118</v>
      </c>
      <c r="BI1561" s="39" t="str">
        <f t="shared" si="464"/>
        <v/>
      </c>
      <c r="BJ1561" s="39" t="str">
        <f t="shared" si="465"/>
        <v/>
      </c>
      <c r="BO1561" s="9">
        <f t="shared" si="466"/>
        <v>0</v>
      </c>
      <c r="BP1561" s="39" t="str">
        <f t="shared" si="467"/>
        <v/>
      </c>
      <c r="BQ1561" s="147"/>
      <c r="BR1561" s="9">
        <f t="shared" si="468"/>
        <v>0</v>
      </c>
      <c r="BS1561" s="9">
        <f t="shared" si="469"/>
        <v>0</v>
      </c>
      <c r="BT1561" s="9">
        <f t="shared" si="470"/>
        <v>0</v>
      </c>
      <c r="BU1561" s="9" t="str">
        <f>IFERROR(_xlfn.XLOOKUP(D1561,Sheet1!B:B,Sheet1!L:L),"")</f>
        <v/>
      </c>
      <c r="BV1561" s="9" t="e">
        <f>_xlfn.XLOOKUP(BU1561,Sheet1!S:S,Sheet1!T:T)</f>
        <v>#N/A</v>
      </c>
      <c r="BW1561" s="9" t="e">
        <f>_xlfn.XLOOKUP(D1561,Sheet1!B:B,Sheet1!M:M)</f>
        <v>#N/A</v>
      </c>
      <c r="BZ1561" s="108">
        <f t="shared" si="471"/>
        <v>0</v>
      </c>
      <c r="CB1561" s="12"/>
      <c r="CC1561" s="12"/>
      <c r="CG1561" s="1" t="str">
        <f t="shared" si="472"/>
        <v>Below 80</v>
      </c>
      <c r="CH1561" s="1" t="str">
        <f>IFERROR(_xlfn.XLOOKUP(CG1561,Scenario!M:M,Scenario!N:N),"")</f>
        <v/>
      </c>
      <c r="CI1561" s="1" t="str">
        <f t="shared" si="473"/>
        <v>No</v>
      </c>
    </row>
    <row r="1562" spans="1:88" hidden="1">
      <c r="A1562" s="2">
        <v>1561</v>
      </c>
      <c r="B1562" s="2">
        <v>0</v>
      </c>
      <c r="C1562" s="1">
        <v>0</v>
      </c>
      <c r="D1562" s="37" t="str">
        <v>001fw00000EY6SkAAL</v>
      </c>
      <c r="E1562" s="37" t="str">
        <v>B.M.K.TRADING</v>
      </c>
      <c r="F1562" s="37" t="str">
        <v>WEST BENGAL</v>
      </c>
      <c r="G1562" s="37" t="str">
        <v>JALPAIGURI</v>
      </c>
      <c r="H1562" s="37">
        <v>0</v>
      </c>
      <c r="I1562" s="37" t="str">
        <v>SILIGURI BUILDERS STORES</v>
      </c>
      <c r="J1562" s="37" t="str">
        <v>Abu Hossain</v>
      </c>
      <c r="K1562" s="37">
        <v>0</v>
      </c>
      <c r="L1562" s="37" t="str">
        <v>001J100000VngoPIAR</v>
      </c>
      <c r="M1562" s="37" t="str">
        <v>East</v>
      </c>
      <c r="N1562" s="2">
        <v>735210</v>
      </c>
      <c r="O1562" s="2" t="str">
        <v>19ABEFB4800C1ZY</v>
      </c>
      <c r="P1562" s="2">
        <v>9832488444</v>
      </c>
      <c r="Q1562" s="2" t="str">
        <v>Dec'25</v>
      </c>
      <c r="R1562" s="2">
        <v>2026</v>
      </c>
      <c r="S1562" s="1">
        <v>0</v>
      </c>
      <c r="T1562" s="2">
        <v>100</v>
      </c>
      <c r="U1562" s="1">
        <v>0.09</v>
      </c>
      <c r="V1562" s="1" t="str">
        <v>Challenger</v>
      </c>
      <c r="W1562" s="72">
        <v>0</v>
      </c>
      <c r="X1562" s="72">
        <v>0</v>
      </c>
      <c r="Y1562" s="72">
        <v>0</v>
      </c>
      <c r="Z1562" s="72">
        <v>0</v>
      </c>
      <c r="AA1562" s="72">
        <v>0</v>
      </c>
      <c r="AB1562" s="72">
        <v>0</v>
      </c>
      <c r="AC1562" s="72">
        <v>0</v>
      </c>
      <c r="AD1562" s="72">
        <v>0</v>
      </c>
      <c r="AE1562" s="72">
        <v>0</v>
      </c>
      <c r="AF1562" s="72">
        <v>0</v>
      </c>
      <c r="AG1562" s="72">
        <v>0</v>
      </c>
      <c r="AH1562" s="72">
        <v>0</v>
      </c>
      <c r="AI1562" s="72">
        <v>0</v>
      </c>
      <c r="AJ1562" s="72">
        <v>0</v>
      </c>
      <c r="AK1562" s="72">
        <v>0</v>
      </c>
      <c r="AL1562" s="72">
        <v>0</v>
      </c>
      <c r="AM1562" s="72">
        <v>0</v>
      </c>
      <c r="AN1562" s="72">
        <v>0</v>
      </c>
      <c r="AO1562" s="72">
        <v>0</v>
      </c>
      <c r="AP1562" s="72">
        <v>0</v>
      </c>
      <c r="AQ1562" s="13">
        <v>0</v>
      </c>
      <c r="AR1562" s="13">
        <v>0</v>
      </c>
      <c r="AS1562" s="13">
        <v>0</v>
      </c>
      <c r="AT1562" s="13">
        <v>27</v>
      </c>
      <c r="AU1562" s="13">
        <v>0</v>
      </c>
      <c r="AV1562" s="13">
        <v>0</v>
      </c>
      <c r="AW1562" s="16">
        <f t="shared" si="457"/>
        <v>27</v>
      </c>
      <c r="AX1562" s="16">
        <v>0</v>
      </c>
      <c r="AY1562" s="10">
        <f t="shared" si="458"/>
        <v>27</v>
      </c>
      <c r="BB1562" s="10">
        <f t="shared" si="459"/>
        <v>-27</v>
      </c>
      <c r="BC1562" s="10">
        <f t="shared" si="460"/>
        <v>-6.75</v>
      </c>
      <c r="BD1562" s="10">
        <f t="shared" si="461"/>
        <v>27</v>
      </c>
      <c r="BE1562" s="10">
        <f t="shared" si="462"/>
        <v>-27</v>
      </c>
      <c r="BF1562" s="2" t="s">
        <v>119</v>
      </c>
      <c r="BG1562" s="10">
        <f t="shared" si="463"/>
        <v>0</v>
      </c>
      <c r="BH1562" s="36" t="s">
        <v>118</v>
      </c>
      <c r="BI1562" s="39" t="str">
        <f t="shared" si="464"/>
        <v/>
      </c>
      <c r="BJ1562" s="39" t="str">
        <f t="shared" si="465"/>
        <v/>
      </c>
      <c r="BO1562" s="9">
        <f t="shared" si="466"/>
        <v>0</v>
      </c>
      <c r="BP1562" s="39" t="str">
        <f t="shared" si="467"/>
        <v/>
      </c>
      <c r="BQ1562" s="147"/>
      <c r="BR1562" s="9">
        <f t="shared" si="468"/>
        <v>0</v>
      </c>
      <c r="BS1562" s="9">
        <f t="shared" si="469"/>
        <v>0</v>
      </c>
      <c r="BT1562" s="9">
        <f t="shared" si="470"/>
        <v>0</v>
      </c>
      <c r="BU1562" s="9" t="str">
        <f>IFERROR(_xlfn.XLOOKUP(D1562,Sheet1!B:B,Sheet1!L:L),"")</f>
        <v/>
      </c>
      <c r="BV1562" s="9" t="e">
        <f>_xlfn.XLOOKUP(BU1562,Sheet1!S:S,Sheet1!T:T)</f>
        <v>#N/A</v>
      </c>
      <c r="BW1562" s="9" t="e">
        <f>_xlfn.XLOOKUP(D1562,Sheet1!B:B,Sheet1!M:M)</f>
        <v>#N/A</v>
      </c>
      <c r="BZ1562" s="108">
        <f t="shared" si="471"/>
        <v>0</v>
      </c>
      <c r="CB1562" s="12"/>
      <c r="CC1562" s="12"/>
      <c r="CG1562" s="1" t="str">
        <f t="shared" si="472"/>
        <v>Below 80</v>
      </c>
      <c r="CH1562" s="1" t="str">
        <f>IFERROR(_xlfn.XLOOKUP(CG1562,Scenario!M:M,Scenario!N:N),"")</f>
        <v/>
      </c>
      <c r="CI1562" s="1" t="str">
        <f t="shared" si="473"/>
        <v>No</v>
      </c>
    </row>
    <row r="1563" spans="1:88" hidden="1">
      <c r="A1563" s="2">
        <v>1562</v>
      </c>
      <c r="B1563" s="2">
        <v>0</v>
      </c>
      <c r="C1563" s="1">
        <v>0</v>
      </c>
      <c r="D1563" s="37" t="str">
        <v>001fw00000DBkL4AAL</v>
      </c>
      <c r="E1563" s="37" t="str">
        <v>VEERU FABRICATION &amp; BUILDING MATERIAL</v>
      </c>
      <c r="F1563" s="37" t="str">
        <v>MADHYA PRADESH</v>
      </c>
      <c r="G1563" s="37" t="str">
        <v>BHIND</v>
      </c>
      <c r="H1563" s="37">
        <v>0</v>
      </c>
      <c r="I1563" s="37" t="str">
        <v>SHALIKA ENTERPRISES PRIVATE LIMITED</v>
      </c>
      <c r="J1563" s="37" t="str">
        <v>Sudhir Garg</v>
      </c>
      <c r="K1563" s="37">
        <v>0</v>
      </c>
      <c r="L1563" s="37" t="str">
        <v>001fw000003s8lGAAQ</v>
      </c>
      <c r="M1563" s="37" t="str">
        <v>North</v>
      </c>
      <c r="N1563" s="2">
        <v>477660</v>
      </c>
      <c r="O1563" s="2" t="str">
        <v>23DTXPS4033J1Z4</v>
      </c>
      <c r="P1563" s="2">
        <v>9826868186</v>
      </c>
      <c r="Q1563" s="2" t="str">
        <v>Dec'25</v>
      </c>
      <c r="R1563" s="2">
        <v>2026</v>
      </c>
      <c r="S1563" s="1">
        <v>0</v>
      </c>
      <c r="T1563" s="2">
        <v>30</v>
      </c>
      <c r="U1563" s="1">
        <v>0.11288888888888889</v>
      </c>
      <c r="V1563" s="1" t="str">
        <v>Friendly</v>
      </c>
      <c r="W1563" s="72">
        <v>0</v>
      </c>
      <c r="X1563" s="72">
        <v>0</v>
      </c>
      <c r="Y1563" s="72">
        <v>0</v>
      </c>
      <c r="Z1563" s="72">
        <v>0</v>
      </c>
      <c r="AA1563" s="72">
        <v>0</v>
      </c>
      <c r="AB1563" s="72">
        <v>0</v>
      </c>
      <c r="AC1563" s="72">
        <v>0</v>
      </c>
      <c r="AD1563" s="72">
        <v>0</v>
      </c>
      <c r="AE1563" s="72">
        <v>0</v>
      </c>
      <c r="AF1563" s="72">
        <v>0</v>
      </c>
      <c r="AG1563" s="72">
        <v>0</v>
      </c>
      <c r="AH1563" s="72">
        <v>0</v>
      </c>
      <c r="AI1563" s="72">
        <v>0</v>
      </c>
      <c r="AJ1563" s="72">
        <v>0</v>
      </c>
      <c r="AK1563" s="72">
        <v>0</v>
      </c>
      <c r="AL1563" s="72">
        <v>0</v>
      </c>
      <c r="AM1563" s="72">
        <v>0</v>
      </c>
      <c r="AN1563" s="72">
        <v>0</v>
      </c>
      <c r="AO1563" s="72">
        <v>0</v>
      </c>
      <c r="AP1563" s="72">
        <v>0</v>
      </c>
      <c r="AQ1563" s="13">
        <v>0</v>
      </c>
      <c r="AR1563" s="13">
        <v>0</v>
      </c>
      <c r="AS1563" s="13">
        <v>0</v>
      </c>
      <c r="AT1563" s="13">
        <v>10.16</v>
      </c>
      <c r="AU1563" s="13">
        <v>0</v>
      </c>
      <c r="AV1563" s="13">
        <v>0</v>
      </c>
      <c r="AW1563" s="16">
        <f t="shared" si="457"/>
        <v>10.16</v>
      </c>
      <c r="AX1563" s="16">
        <v>0</v>
      </c>
      <c r="AY1563" s="10">
        <f t="shared" si="458"/>
        <v>10.16</v>
      </c>
      <c r="BB1563" s="10">
        <f t="shared" si="459"/>
        <v>-10.16</v>
      </c>
      <c r="BC1563" s="10">
        <f t="shared" si="460"/>
        <v>-2.54</v>
      </c>
      <c r="BD1563" s="10">
        <f t="shared" si="461"/>
        <v>10.16</v>
      </c>
      <c r="BE1563" s="10">
        <f t="shared" si="462"/>
        <v>-10.16</v>
      </c>
      <c r="BF1563" s="2" t="s">
        <v>119</v>
      </c>
      <c r="BG1563" s="10">
        <f t="shared" si="463"/>
        <v>0</v>
      </c>
      <c r="BH1563" s="36" t="s">
        <v>118</v>
      </c>
      <c r="BI1563" s="39" t="str">
        <f t="shared" si="464"/>
        <v/>
      </c>
      <c r="BJ1563" s="39" t="str">
        <f t="shared" si="465"/>
        <v/>
      </c>
      <c r="BO1563" s="9">
        <f t="shared" si="466"/>
        <v>0</v>
      </c>
      <c r="BP1563" s="39" t="str">
        <f t="shared" si="467"/>
        <v/>
      </c>
      <c r="BQ1563" s="147"/>
      <c r="BR1563" s="9">
        <f t="shared" si="468"/>
        <v>0</v>
      </c>
      <c r="BS1563" s="9">
        <f t="shared" si="469"/>
        <v>0</v>
      </c>
      <c r="BT1563" s="9">
        <f t="shared" si="470"/>
        <v>0</v>
      </c>
      <c r="BU1563" s="9" t="str">
        <f>IFERROR(_xlfn.XLOOKUP(D1563,Sheet1!B:B,Sheet1!L:L),"")</f>
        <v/>
      </c>
      <c r="BV1563" s="9" t="e">
        <f>_xlfn.XLOOKUP(BU1563,Sheet1!S:S,Sheet1!T:T)</f>
        <v>#N/A</v>
      </c>
      <c r="BW1563" s="9" t="e">
        <f>_xlfn.XLOOKUP(D1563,Sheet1!B:B,Sheet1!M:M)</f>
        <v>#N/A</v>
      </c>
      <c r="BZ1563" s="108">
        <f t="shared" si="471"/>
        <v>0</v>
      </c>
      <c r="CB1563" s="12"/>
      <c r="CC1563" s="12"/>
      <c r="CG1563" s="1" t="str">
        <f t="shared" si="472"/>
        <v>Below 80</v>
      </c>
      <c r="CH1563" s="1" t="str">
        <f>IFERROR(_xlfn.XLOOKUP(CG1563,Scenario!M:M,Scenario!N:N),"")</f>
        <v/>
      </c>
      <c r="CI1563" s="1" t="str">
        <f t="shared" si="473"/>
        <v>No</v>
      </c>
    </row>
    <row r="1564" spans="1:88" hidden="1">
      <c r="A1564" s="2">
        <v>1563</v>
      </c>
      <c r="B1564" s="2">
        <v>0</v>
      </c>
      <c r="C1564" s="1">
        <v>0</v>
      </c>
      <c r="D1564" s="37" t="str">
        <v>001fw00000EGpuYAAT</v>
      </c>
      <c r="E1564" s="37" t="str">
        <v>VIRENDRA CONSTRUCTION CO.</v>
      </c>
      <c r="F1564" s="37" t="str">
        <v>RAJASTHAN</v>
      </c>
      <c r="G1564" s="37" t="str">
        <v>JAIPUR</v>
      </c>
      <c r="H1564" s="37">
        <v>0</v>
      </c>
      <c r="I1564" s="37" t="str">
        <v>Swastik Tradevision Pvt. Ltd.</v>
      </c>
      <c r="J1564" s="37" t="str">
        <v>Amit Kumar Sharma</v>
      </c>
      <c r="K1564" s="37">
        <v>0</v>
      </c>
      <c r="L1564" s="37" t="str">
        <v>C12822</v>
      </c>
      <c r="M1564" s="37" t="str">
        <v>North</v>
      </c>
      <c r="N1564" s="2">
        <v>303604</v>
      </c>
      <c r="O1564" s="2" t="str">
        <v>08ARXPS4159C1Z7</v>
      </c>
      <c r="P1564" s="2">
        <v>9667727777</v>
      </c>
      <c r="Q1564" s="2" t="str">
        <v>Dec'25</v>
      </c>
      <c r="R1564" s="2">
        <v>2026</v>
      </c>
      <c r="S1564" s="1">
        <v>0</v>
      </c>
      <c r="T1564" s="2">
        <v>15</v>
      </c>
      <c r="U1564" s="1">
        <v>0.44511111111111112</v>
      </c>
      <c r="V1564" s="1" t="str">
        <v>Friendly</v>
      </c>
      <c r="W1564" s="72">
        <v>0</v>
      </c>
      <c r="X1564" s="72">
        <v>0</v>
      </c>
      <c r="Y1564" s="72">
        <v>0</v>
      </c>
      <c r="Z1564" s="72">
        <v>0</v>
      </c>
      <c r="AA1564" s="72">
        <v>0</v>
      </c>
      <c r="AB1564" s="72">
        <v>0</v>
      </c>
      <c r="AC1564" s="72">
        <v>0</v>
      </c>
      <c r="AD1564" s="72">
        <v>0</v>
      </c>
      <c r="AE1564" s="72">
        <v>0</v>
      </c>
      <c r="AF1564" s="72">
        <v>0</v>
      </c>
      <c r="AG1564" s="72">
        <v>0</v>
      </c>
      <c r="AH1564" s="72">
        <v>0</v>
      </c>
      <c r="AI1564" s="72">
        <v>0</v>
      </c>
      <c r="AJ1564" s="72">
        <v>0</v>
      </c>
      <c r="AK1564" s="72">
        <v>0</v>
      </c>
      <c r="AL1564" s="72">
        <v>0</v>
      </c>
      <c r="AM1564" s="72">
        <v>0</v>
      </c>
      <c r="AN1564" s="72">
        <v>0</v>
      </c>
      <c r="AO1564" s="72">
        <v>0</v>
      </c>
      <c r="AP1564" s="72">
        <v>0</v>
      </c>
      <c r="AQ1564" s="13">
        <v>0</v>
      </c>
      <c r="AR1564" s="13">
        <v>0</v>
      </c>
      <c r="AS1564" s="13">
        <v>0</v>
      </c>
      <c r="AT1564" s="13">
        <v>20.03</v>
      </c>
      <c r="AU1564" s="13">
        <v>0</v>
      </c>
      <c r="AV1564" s="13">
        <v>0</v>
      </c>
      <c r="AW1564" s="16">
        <f t="shared" si="457"/>
        <v>20.03</v>
      </c>
      <c r="AX1564" s="16">
        <v>0</v>
      </c>
      <c r="AY1564" s="10">
        <f t="shared" si="458"/>
        <v>20.03</v>
      </c>
      <c r="BB1564" s="10">
        <f t="shared" si="459"/>
        <v>-20.03</v>
      </c>
      <c r="BC1564" s="10">
        <f t="shared" si="460"/>
        <v>-5.0075000000000003</v>
      </c>
      <c r="BD1564" s="10">
        <f t="shared" si="461"/>
        <v>20.03</v>
      </c>
      <c r="BE1564" s="10">
        <f t="shared" si="462"/>
        <v>-20.03</v>
      </c>
      <c r="BF1564" s="2" t="s">
        <v>119</v>
      </c>
      <c r="BG1564" s="10">
        <f t="shared" si="463"/>
        <v>0</v>
      </c>
      <c r="BH1564" s="36" t="s">
        <v>118</v>
      </c>
      <c r="BI1564" s="39" t="str">
        <f t="shared" si="464"/>
        <v/>
      </c>
      <c r="BJ1564" s="39" t="str">
        <f t="shared" si="465"/>
        <v/>
      </c>
      <c r="BO1564" s="9">
        <f t="shared" si="466"/>
        <v>0</v>
      </c>
      <c r="BP1564" s="39" t="str">
        <f t="shared" si="467"/>
        <v/>
      </c>
      <c r="BQ1564" s="147"/>
      <c r="BR1564" s="9">
        <f t="shared" si="468"/>
        <v>0</v>
      </c>
      <c r="BS1564" s="9">
        <f t="shared" si="469"/>
        <v>0</v>
      </c>
      <c r="BT1564" s="9">
        <f t="shared" si="470"/>
        <v>0</v>
      </c>
      <c r="BU1564" s="9" t="str">
        <f>IFERROR(_xlfn.XLOOKUP(D1564,Sheet1!B:B,Sheet1!L:L),"")</f>
        <v/>
      </c>
      <c r="BV1564" s="9" t="e">
        <f>_xlfn.XLOOKUP(BU1564,Sheet1!S:S,Sheet1!T:T)</f>
        <v>#N/A</v>
      </c>
      <c r="BW1564" s="9" t="e">
        <f>_xlfn.XLOOKUP(D1564,Sheet1!B:B,Sheet1!M:M)</f>
        <v>#N/A</v>
      </c>
      <c r="BZ1564" s="108">
        <f t="shared" si="471"/>
        <v>0</v>
      </c>
      <c r="CB1564" s="12"/>
      <c r="CC1564" s="12"/>
      <c r="CG1564" s="1" t="str">
        <f t="shared" si="472"/>
        <v>Below 80</v>
      </c>
      <c r="CH1564" s="1" t="str">
        <f>IFERROR(_xlfn.XLOOKUP(CG1564,Scenario!M:M,Scenario!N:N),"")</f>
        <v/>
      </c>
      <c r="CI1564" s="1" t="str">
        <f t="shared" si="473"/>
        <v>No</v>
      </c>
    </row>
    <row r="1565" spans="1:88" hidden="1">
      <c r="A1565" s="2">
        <v>1564</v>
      </c>
      <c r="B1565" s="2">
        <v>0</v>
      </c>
      <c r="C1565" s="1">
        <v>0</v>
      </c>
      <c r="D1565" s="37" t="str">
        <v>001fw00000EUjvhAAD</v>
      </c>
      <c r="E1565" s="37" t="str">
        <v>M/S SHRI BALA JI TRADERS</v>
      </c>
      <c r="F1565" s="37" t="str">
        <v>HARYANA</v>
      </c>
      <c r="G1565" s="37" t="str">
        <v>JIND</v>
      </c>
      <c r="H1565" s="37">
        <v>0</v>
      </c>
      <c r="I1565" s="37" t="str">
        <v>PAL CEMENT AND STEEL PVT. LTD.</v>
      </c>
      <c r="J1565" s="37" t="str">
        <v>Dinesh Kumar</v>
      </c>
      <c r="K1565" s="37">
        <v>0</v>
      </c>
      <c r="L1565" s="37" t="str">
        <v>C12827</v>
      </c>
      <c r="M1565" s="37" t="str">
        <v>North</v>
      </c>
      <c r="N1565" s="2">
        <v>126102</v>
      </c>
      <c r="O1565" s="2" t="str">
        <v>06AFXPJ2127H2ZA</v>
      </c>
      <c r="P1565" s="2">
        <v>9416238613</v>
      </c>
      <c r="Q1565" s="2" t="str">
        <v>Dec'25</v>
      </c>
      <c r="R1565" s="2">
        <v>2026</v>
      </c>
      <c r="S1565" s="1">
        <v>0</v>
      </c>
      <c r="T1565" s="2">
        <v>30</v>
      </c>
      <c r="U1565" s="1">
        <v>0.13355555555555557</v>
      </c>
      <c r="V1565" s="1" t="str">
        <v>Friendly</v>
      </c>
      <c r="W1565" s="72">
        <v>0</v>
      </c>
      <c r="X1565" s="72">
        <v>0</v>
      </c>
      <c r="Y1565" s="72">
        <v>0</v>
      </c>
      <c r="Z1565" s="72">
        <v>0</v>
      </c>
      <c r="AA1565" s="72">
        <v>0</v>
      </c>
      <c r="AB1565" s="72">
        <v>0</v>
      </c>
      <c r="AC1565" s="72">
        <v>0</v>
      </c>
      <c r="AD1565" s="72">
        <v>0</v>
      </c>
      <c r="AE1565" s="72">
        <v>0</v>
      </c>
      <c r="AF1565" s="72">
        <v>0</v>
      </c>
      <c r="AG1565" s="72">
        <v>0</v>
      </c>
      <c r="AH1565" s="72">
        <v>0</v>
      </c>
      <c r="AI1565" s="72">
        <v>0</v>
      </c>
      <c r="AJ1565" s="72">
        <v>0</v>
      </c>
      <c r="AK1565" s="72">
        <v>0</v>
      </c>
      <c r="AL1565" s="72">
        <v>0</v>
      </c>
      <c r="AM1565" s="72">
        <v>0</v>
      </c>
      <c r="AN1565" s="72">
        <v>0</v>
      </c>
      <c r="AO1565" s="72">
        <v>0</v>
      </c>
      <c r="AP1565" s="72">
        <v>0</v>
      </c>
      <c r="AQ1565" s="13">
        <v>0</v>
      </c>
      <c r="AR1565" s="13">
        <v>0</v>
      </c>
      <c r="AS1565" s="13">
        <v>0</v>
      </c>
      <c r="AT1565" s="13">
        <v>12.02</v>
      </c>
      <c r="AU1565" s="13">
        <v>0</v>
      </c>
      <c r="AV1565" s="13">
        <v>0</v>
      </c>
      <c r="AW1565" s="16">
        <f t="shared" si="457"/>
        <v>12.02</v>
      </c>
      <c r="AX1565" s="16">
        <v>0</v>
      </c>
      <c r="AY1565" s="10">
        <f t="shared" si="458"/>
        <v>12.02</v>
      </c>
      <c r="BB1565" s="10">
        <f t="shared" si="459"/>
        <v>-12.02</v>
      </c>
      <c r="BC1565" s="10">
        <f t="shared" si="460"/>
        <v>-3.0049999999999999</v>
      </c>
      <c r="BD1565" s="10">
        <f t="shared" si="461"/>
        <v>12.02</v>
      </c>
      <c r="BE1565" s="10">
        <f t="shared" si="462"/>
        <v>-12.02</v>
      </c>
      <c r="BF1565" s="2" t="s">
        <v>119</v>
      </c>
      <c r="BG1565" s="10">
        <f t="shared" si="463"/>
        <v>0</v>
      </c>
      <c r="BH1565" s="36" t="s">
        <v>118</v>
      </c>
      <c r="BI1565" s="39" t="str">
        <f t="shared" si="464"/>
        <v/>
      </c>
      <c r="BJ1565" s="39" t="str">
        <f t="shared" si="465"/>
        <v/>
      </c>
      <c r="BO1565" s="9">
        <f t="shared" si="466"/>
        <v>0</v>
      </c>
      <c r="BP1565" s="39" t="str">
        <f t="shared" si="467"/>
        <v/>
      </c>
      <c r="BQ1565" s="147"/>
      <c r="BR1565" s="9">
        <f t="shared" si="468"/>
        <v>0</v>
      </c>
      <c r="BS1565" s="9">
        <f t="shared" si="469"/>
        <v>0</v>
      </c>
      <c r="BT1565" s="9">
        <f t="shared" si="470"/>
        <v>0</v>
      </c>
      <c r="BU1565" s="9" t="str">
        <f>IFERROR(_xlfn.XLOOKUP(D1565,Sheet1!B:B,Sheet1!L:L),"")</f>
        <v/>
      </c>
      <c r="BV1565" s="9" t="e">
        <f>_xlfn.XLOOKUP(BU1565,Sheet1!S:S,Sheet1!T:T)</f>
        <v>#N/A</v>
      </c>
      <c r="BW1565" s="9" t="e">
        <f>_xlfn.XLOOKUP(D1565,Sheet1!B:B,Sheet1!M:M)</f>
        <v>#N/A</v>
      </c>
      <c r="BZ1565" s="108">
        <f t="shared" si="471"/>
        <v>0</v>
      </c>
      <c r="CB1565" s="12"/>
      <c r="CC1565" s="12"/>
      <c r="CG1565" s="1" t="str">
        <f t="shared" si="472"/>
        <v>Below 80</v>
      </c>
      <c r="CH1565" s="1" t="str">
        <f>IFERROR(_xlfn.XLOOKUP(CG1565,Scenario!M:M,Scenario!N:N),"")</f>
        <v/>
      </c>
      <c r="CI1565" s="1" t="str">
        <f t="shared" si="473"/>
        <v>No</v>
      </c>
    </row>
    <row r="1566" spans="1:88" hidden="1">
      <c r="A1566" s="2">
        <v>1565</v>
      </c>
      <c r="B1566" s="2">
        <v>0</v>
      </c>
      <c r="C1566" s="1">
        <v>0</v>
      </c>
      <c r="D1566" s="37" t="str">
        <v>001fw00000BuwERAAZ</v>
      </c>
      <c r="E1566" s="37" t="str">
        <v>JAIN SONS CONSTRUCTION AND HARDWARE</v>
      </c>
      <c r="F1566" s="37" t="str">
        <v>HIMACHAL PRADESH</v>
      </c>
      <c r="G1566" s="37" t="str">
        <v>HAMIRPUR</v>
      </c>
      <c r="H1566" s="37">
        <v>0</v>
      </c>
      <c r="I1566" s="37" t="str">
        <v>PAL CEMENT AND STEEL PVT. LTD.</v>
      </c>
      <c r="J1566" s="37" t="str">
        <v>Rahul Gautam</v>
      </c>
      <c r="K1566" s="37">
        <v>0</v>
      </c>
      <c r="L1566" s="37" t="str">
        <v>C12827</v>
      </c>
      <c r="M1566" s="37" t="str">
        <v>North</v>
      </c>
      <c r="N1566" s="2">
        <v>177033</v>
      </c>
      <c r="O1566" s="2" t="str">
        <v>02AAMFJ8650M1ZY</v>
      </c>
      <c r="P1566" s="2">
        <v>9418138781</v>
      </c>
      <c r="Q1566" s="2" t="str">
        <v>Dec'25</v>
      </c>
      <c r="R1566" s="2">
        <v>2026</v>
      </c>
      <c r="S1566" s="1">
        <v>0</v>
      </c>
      <c r="T1566" s="2">
        <v>100</v>
      </c>
      <c r="U1566" s="1">
        <v>4.0066666666666667E-2</v>
      </c>
      <c r="V1566" s="1" t="str">
        <v>Challenger</v>
      </c>
      <c r="W1566" s="72">
        <v>0</v>
      </c>
      <c r="X1566" s="72">
        <v>0</v>
      </c>
      <c r="Y1566" s="72">
        <v>0</v>
      </c>
      <c r="Z1566" s="72">
        <v>0</v>
      </c>
      <c r="AA1566" s="72">
        <v>0</v>
      </c>
      <c r="AB1566" s="72">
        <v>0</v>
      </c>
      <c r="AC1566" s="72">
        <v>0</v>
      </c>
      <c r="AD1566" s="72">
        <v>0</v>
      </c>
      <c r="AE1566" s="72">
        <v>0</v>
      </c>
      <c r="AF1566" s="72">
        <v>0</v>
      </c>
      <c r="AG1566" s="72">
        <v>0</v>
      </c>
      <c r="AH1566" s="72">
        <v>0</v>
      </c>
      <c r="AI1566" s="72">
        <v>0</v>
      </c>
      <c r="AJ1566" s="72">
        <v>0</v>
      </c>
      <c r="AK1566" s="72">
        <v>0</v>
      </c>
      <c r="AL1566" s="72">
        <v>0</v>
      </c>
      <c r="AM1566" s="72">
        <v>0</v>
      </c>
      <c r="AN1566" s="72">
        <v>0</v>
      </c>
      <c r="AO1566" s="72">
        <v>0</v>
      </c>
      <c r="AP1566" s="72">
        <v>0</v>
      </c>
      <c r="AQ1566" s="13">
        <v>0</v>
      </c>
      <c r="AR1566" s="13">
        <v>0</v>
      </c>
      <c r="AS1566" s="13">
        <v>0</v>
      </c>
      <c r="AT1566" s="13">
        <v>12.02</v>
      </c>
      <c r="AU1566" s="13">
        <v>0</v>
      </c>
      <c r="AV1566" s="13">
        <v>0</v>
      </c>
      <c r="AW1566" s="16">
        <f t="shared" si="457"/>
        <v>12.02</v>
      </c>
      <c r="AX1566" s="16">
        <v>0</v>
      </c>
      <c r="AY1566" s="10">
        <f t="shared" si="458"/>
        <v>12.02</v>
      </c>
      <c r="BB1566" s="10">
        <f t="shared" si="459"/>
        <v>-12.02</v>
      </c>
      <c r="BC1566" s="10">
        <f t="shared" si="460"/>
        <v>-3.0049999999999999</v>
      </c>
      <c r="BD1566" s="10">
        <f t="shared" si="461"/>
        <v>12.02</v>
      </c>
      <c r="BE1566" s="10">
        <f t="shared" si="462"/>
        <v>-12.02</v>
      </c>
      <c r="BF1566" s="2" t="s">
        <v>119</v>
      </c>
      <c r="BG1566" s="10">
        <f t="shared" si="463"/>
        <v>0</v>
      </c>
      <c r="BH1566" s="36" t="s">
        <v>118</v>
      </c>
      <c r="BI1566" s="39" t="str">
        <f t="shared" si="464"/>
        <v/>
      </c>
      <c r="BJ1566" s="39" t="str">
        <f t="shared" si="465"/>
        <v/>
      </c>
      <c r="BO1566" s="9">
        <f t="shared" si="466"/>
        <v>0</v>
      </c>
      <c r="BP1566" s="39" t="str">
        <f t="shared" si="467"/>
        <v/>
      </c>
      <c r="BQ1566" s="147"/>
      <c r="BR1566" s="9">
        <f t="shared" si="468"/>
        <v>0</v>
      </c>
      <c r="BS1566" s="9">
        <f t="shared" si="469"/>
        <v>0</v>
      </c>
      <c r="BT1566" s="9">
        <f t="shared" si="470"/>
        <v>0</v>
      </c>
      <c r="BU1566" s="9" t="str">
        <f>IFERROR(_xlfn.XLOOKUP(D1566,Sheet1!B:B,Sheet1!L:L),"")</f>
        <v/>
      </c>
      <c r="BV1566" s="9" t="e">
        <f>_xlfn.XLOOKUP(BU1566,Sheet1!S:S,Sheet1!T:T)</f>
        <v>#N/A</v>
      </c>
      <c r="BW1566" s="9" t="e">
        <f>_xlfn.XLOOKUP(D1566,Sheet1!B:B,Sheet1!M:M)</f>
        <v>#N/A</v>
      </c>
      <c r="BZ1566" s="108">
        <f t="shared" si="471"/>
        <v>0</v>
      </c>
      <c r="CB1566" s="12"/>
      <c r="CC1566" s="12"/>
      <c r="CG1566" s="1" t="str">
        <f t="shared" si="472"/>
        <v>Below 80</v>
      </c>
      <c r="CH1566" s="1" t="str">
        <f>IFERROR(_xlfn.XLOOKUP(CG1566,Scenario!M:M,Scenario!N:N),"")</f>
        <v/>
      </c>
      <c r="CI1566" s="1" t="str">
        <f t="shared" si="473"/>
        <v>No</v>
      </c>
    </row>
    <row r="1567" spans="1:88" hidden="1">
      <c r="A1567" s="2">
        <v>1566</v>
      </c>
      <c r="B1567" s="2">
        <v>0</v>
      </c>
      <c r="C1567" s="1">
        <v>0</v>
      </c>
      <c r="D1567" s="37" t="str">
        <v>001fw00000EUkv0AAD</v>
      </c>
      <c r="E1567" s="37" t="str">
        <v>M/S DASHMESH TRADERS</v>
      </c>
      <c r="F1567" s="37" t="str">
        <v>RAJASTHAN</v>
      </c>
      <c r="G1567" s="37" t="str">
        <v>KOTA</v>
      </c>
      <c r="H1567" s="37" t="str">
        <v>Kota</v>
      </c>
      <c r="I1567" s="37" t="str">
        <v>Swastik Tradevision Pvt. Ltd.</v>
      </c>
      <c r="J1567" s="37" t="str">
        <v>Amit Kumar Sharma</v>
      </c>
      <c r="K1567" s="37">
        <v>0</v>
      </c>
      <c r="L1567" s="37" t="str">
        <v>C12822</v>
      </c>
      <c r="M1567" s="37" t="str">
        <v>North</v>
      </c>
      <c r="N1567" s="2">
        <v>324002</v>
      </c>
      <c r="O1567" s="2" t="str">
        <v>08FPWPS4037H2Z3</v>
      </c>
      <c r="P1567" s="2">
        <v>9166885115</v>
      </c>
      <c r="Q1567" s="2" t="str">
        <v>Dec'25</v>
      </c>
      <c r="R1567" s="2">
        <v>2026</v>
      </c>
      <c r="S1567" s="1">
        <v>0</v>
      </c>
      <c r="T1567" s="2" t="str">
        <v/>
      </c>
      <c r="U1567" s="1">
        <v>0</v>
      </c>
      <c r="V1567" s="1" t="str">
        <v>Potential Not updated</v>
      </c>
      <c r="W1567" s="72">
        <v>0</v>
      </c>
      <c r="X1567" s="72">
        <v>0</v>
      </c>
      <c r="Y1567" s="72">
        <v>0</v>
      </c>
      <c r="Z1567" s="72">
        <v>0</v>
      </c>
      <c r="AA1567" s="72">
        <v>0</v>
      </c>
      <c r="AB1567" s="72">
        <v>0</v>
      </c>
      <c r="AC1567" s="72">
        <v>0</v>
      </c>
      <c r="AD1567" s="72">
        <v>0</v>
      </c>
      <c r="AE1567" s="72">
        <v>0</v>
      </c>
      <c r="AF1567" s="72">
        <v>0</v>
      </c>
      <c r="AG1567" s="72">
        <v>0</v>
      </c>
      <c r="AH1567" s="72">
        <v>0</v>
      </c>
      <c r="AI1567" s="72">
        <v>0</v>
      </c>
      <c r="AJ1567" s="72">
        <v>0</v>
      </c>
      <c r="AK1567" s="72">
        <v>0</v>
      </c>
      <c r="AL1567" s="72">
        <v>0</v>
      </c>
      <c r="AM1567" s="72">
        <v>0</v>
      </c>
      <c r="AN1567" s="72">
        <v>0</v>
      </c>
      <c r="AO1567" s="72">
        <v>0</v>
      </c>
      <c r="AP1567" s="72">
        <v>0</v>
      </c>
      <c r="AQ1567" s="13">
        <v>0</v>
      </c>
      <c r="AR1567" s="13">
        <v>0</v>
      </c>
      <c r="AS1567" s="13">
        <v>0</v>
      </c>
      <c r="AT1567" s="13">
        <v>25.08</v>
      </c>
      <c r="AU1567" s="13">
        <v>0</v>
      </c>
      <c r="AV1567" s="13">
        <v>19.989999999999998</v>
      </c>
      <c r="AW1567" s="16">
        <f t="shared" si="457"/>
        <v>25.08</v>
      </c>
      <c r="AX1567" s="16">
        <v>0</v>
      </c>
      <c r="AY1567" s="10">
        <f t="shared" si="458"/>
        <v>25.08</v>
      </c>
      <c r="BB1567" s="10">
        <f t="shared" si="459"/>
        <v>-25.08</v>
      </c>
      <c r="BC1567" s="10">
        <f t="shared" si="460"/>
        <v>-6.27</v>
      </c>
      <c r="BD1567" s="10">
        <f t="shared" si="461"/>
        <v>25.08</v>
      </c>
      <c r="BE1567" s="10">
        <f t="shared" si="462"/>
        <v>-25.08</v>
      </c>
      <c r="BF1567" s="2" t="s">
        <v>119</v>
      </c>
      <c r="BG1567" s="10">
        <f t="shared" si="463"/>
        <v>0</v>
      </c>
      <c r="BH1567" s="36" t="s">
        <v>118</v>
      </c>
      <c r="BI1567" s="39" t="str">
        <f t="shared" si="464"/>
        <v/>
      </c>
      <c r="BJ1567" s="39" t="str">
        <f t="shared" si="465"/>
        <v/>
      </c>
      <c r="BO1567" s="9">
        <f t="shared" si="466"/>
        <v>0</v>
      </c>
      <c r="BP1567" s="39" t="str">
        <f t="shared" si="467"/>
        <v/>
      </c>
      <c r="BQ1567" s="147"/>
      <c r="BR1567" s="9">
        <f t="shared" si="468"/>
        <v>0</v>
      </c>
      <c r="BS1567" s="9">
        <f t="shared" si="469"/>
        <v>0</v>
      </c>
      <c r="BT1567" s="9">
        <f t="shared" si="470"/>
        <v>0</v>
      </c>
      <c r="BU1567" s="9" t="str">
        <f>IFERROR(_xlfn.XLOOKUP(D1567,Sheet1!B:B,Sheet1!L:L),"")</f>
        <v/>
      </c>
      <c r="BV1567" s="9" t="e">
        <f>_xlfn.XLOOKUP(BU1567,Sheet1!S:S,Sheet1!T:T)</f>
        <v>#N/A</v>
      </c>
      <c r="BW1567" s="9" t="e">
        <f>_xlfn.XLOOKUP(D1567,Sheet1!B:B,Sheet1!M:M)</f>
        <v>#N/A</v>
      </c>
      <c r="BZ1567" s="108">
        <f t="shared" si="471"/>
        <v>0</v>
      </c>
      <c r="CB1567" s="12"/>
      <c r="CC1567" s="12"/>
      <c r="CG1567" s="1" t="str">
        <f t="shared" si="472"/>
        <v>Below 80</v>
      </c>
      <c r="CH1567" s="1" t="str">
        <f>IFERROR(_xlfn.XLOOKUP(CG1567,Scenario!M:M,Scenario!N:N),"")</f>
        <v/>
      </c>
      <c r="CI1567" s="1" t="str">
        <f t="shared" si="473"/>
        <v>No</v>
      </c>
    </row>
    <row r="1568" spans="1:88" hidden="1">
      <c r="A1568" s="2">
        <v>1567</v>
      </c>
      <c r="B1568" s="2">
        <v>0</v>
      </c>
      <c r="C1568" s="1">
        <v>0</v>
      </c>
      <c r="D1568" s="37" t="str">
        <v>001fw0000066jiCAAQ</v>
      </c>
      <c r="E1568" s="37" t="str">
        <v>ANIL LOHA BHANDAR ASSOCIATES</v>
      </c>
      <c r="F1568" s="37" t="str">
        <v>RAJASTHAN</v>
      </c>
      <c r="G1568" s="37" t="str">
        <v>RAJSAMAND</v>
      </c>
      <c r="H1568" s="37">
        <v>0</v>
      </c>
      <c r="I1568" s="37" t="str">
        <v>J P ALLOYS</v>
      </c>
      <c r="J1568" s="37" t="str">
        <v>Pushpendra Kumar</v>
      </c>
      <c r="K1568" s="37">
        <v>0</v>
      </c>
      <c r="L1568" s="37" t="str">
        <v>C13188</v>
      </c>
      <c r="M1568" s="37" t="str">
        <v>North</v>
      </c>
      <c r="N1568" s="2">
        <v>313329</v>
      </c>
      <c r="O1568" s="2" t="str">
        <v>08AJIPD0891M1ZX</v>
      </c>
      <c r="P1568" s="2">
        <v>9413975525</v>
      </c>
      <c r="Q1568" s="2" t="str">
        <v>Dec'25</v>
      </c>
      <c r="R1568" s="2">
        <v>2026</v>
      </c>
      <c r="S1568" s="1">
        <v>0</v>
      </c>
      <c r="T1568" s="2">
        <v>200</v>
      </c>
      <c r="U1568" s="1">
        <v>4.3333333333333328E-2</v>
      </c>
      <c r="V1568" s="1" t="str">
        <v>Challenger</v>
      </c>
      <c r="W1568" s="72">
        <v>0</v>
      </c>
      <c r="X1568" s="72">
        <v>0</v>
      </c>
      <c r="Y1568" s="72">
        <v>0</v>
      </c>
      <c r="Z1568" s="72">
        <v>0</v>
      </c>
      <c r="AA1568" s="72">
        <v>0</v>
      </c>
      <c r="AB1568" s="72">
        <v>0</v>
      </c>
      <c r="AC1568" s="72">
        <v>0</v>
      </c>
      <c r="AD1568" s="72">
        <v>0</v>
      </c>
      <c r="AE1568" s="72">
        <v>0</v>
      </c>
      <c r="AF1568" s="72">
        <v>0</v>
      </c>
      <c r="AG1568" s="72">
        <v>0</v>
      </c>
      <c r="AH1568" s="72">
        <v>0</v>
      </c>
      <c r="AI1568" s="72">
        <v>0</v>
      </c>
      <c r="AJ1568" s="72">
        <v>0</v>
      </c>
      <c r="AK1568" s="72">
        <v>0</v>
      </c>
      <c r="AL1568" s="72">
        <v>0</v>
      </c>
      <c r="AM1568" s="72">
        <v>0</v>
      </c>
      <c r="AN1568" s="72">
        <v>0</v>
      </c>
      <c r="AO1568" s="72">
        <v>0</v>
      </c>
      <c r="AP1568" s="72">
        <v>0</v>
      </c>
      <c r="AQ1568" s="13">
        <v>0</v>
      </c>
      <c r="AR1568" s="13">
        <v>0</v>
      </c>
      <c r="AS1568" s="13">
        <v>0</v>
      </c>
      <c r="AT1568" s="13">
        <v>26</v>
      </c>
      <c r="AU1568" s="13">
        <v>0</v>
      </c>
      <c r="AV1568" s="13">
        <v>0</v>
      </c>
      <c r="AW1568" s="16">
        <f t="shared" si="457"/>
        <v>26</v>
      </c>
      <c r="AX1568" s="16">
        <v>0</v>
      </c>
      <c r="AY1568" s="10">
        <f t="shared" si="458"/>
        <v>26</v>
      </c>
      <c r="BB1568" s="10">
        <f t="shared" si="459"/>
        <v>-26</v>
      </c>
      <c r="BC1568" s="10">
        <f t="shared" si="460"/>
        <v>-6.5</v>
      </c>
      <c r="BD1568" s="10">
        <f t="shared" si="461"/>
        <v>26</v>
      </c>
      <c r="BE1568" s="10">
        <f t="shared" si="462"/>
        <v>-26</v>
      </c>
      <c r="BF1568" s="2" t="s">
        <v>119</v>
      </c>
      <c r="BG1568" s="10">
        <f t="shared" si="463"/>
        <v>0</v>
      </c>
      <c r="BH1568" s="36" t="s">
        <v>118</v>
      </c>
      <c r="BI1568" s="39" t="str">
        <f t="shared" si="464"/>
        <v/>
      </c>
      <c r="BJ1568" s="39" t="str">
        <f t="shared" si="465"/>
        <v/>
      </c>
      <c r="BO1568" s="9">
        <f t="shared" si="466"/>
        <v>0</v>
      </c>
      <c r="BP1568" s="39" t="str">
        <f t="shared" si="467"/>
        <v/>
      </c>
      <c r="BQ1568" s="147"/>
      <c r="BR1568" s="9">
        <f t="shared" si="468"/>
        <v>0</v>
      </c>
      <c r="BS1568" s="9">
        <f t="shared" si="469"/>
        <v>0</v>
      </c>
      <c r="BT1568" s="9">
        <f t="shared" si="470"/>
        <v>0</v>
      </c>
      <c r="BU1568" s="9" t="str">
        <f>IFERROR(_xlfn.XLOOKUP(D1568,Sheet1!B:B,Sheet1!L:L),"")</f>
        <v/>
      </c>
      <c r="BV1568" s="9" t="e">
        <f>_xlfn.XLOOKUP(BU1568,Sheet1!S:S,Sheet1!T:T)</f>
        <v>#N/A</v>
      </c>
      <c r="BW1568" s="9" t="e">
        <f>_xlfn.XLOOKUP(D1568,Sheet1!B:B,Sheet1!M:M)</f>
        <v>#N/A</v>
      </c>
      <c r="BZ1568" s="108">
        <f t="shared" si="471"/>
        <v>0</v>
      </c>
      <c r="CB1568" s="12"/>
      <c r="CC1568" s="12"/>
      <c r="CG1568" s="1" t="str">
        <f t="shared" si="472"/>
        <v>Below 80</v>
      </c>
      <c r="CH1568" s="1" t="str">
        <f>IFERROR(_xlfn.XLOOKUP(CG1568,Scenario!M:M,Scenario!N:N),"")</f>
        <v/>
      </c>
      <c r="CI1568" s="1" t="str">
        <f t="shared" si="473"/>
        <v>No</v>
      </c>
    </row>
    <row r="1569" spans="1:87" hidden="1">
      <c r="A1569" s="2">
        <v>1568</v>
      </c>
      <c r="B1569" s="2">
        <v>0</v>
      </c>
      <c r="C1569" s="1">
        <v>0</v>
      </c>
      <c r="D1569" s="37" t="str">
        <v>001fw00000EaJ4CAAV</v>
      </c>
      <c r="E1569" s="37" t="str">
        <v>NATIONAL ENTERPRISES</v>
      </c>
      <c r="F1569" s="37" t="str">
        <v>RAJASTHAN</v>
      </c>
      <c r="G1569" s="37" t="str">
        <v>CHITTORGARH</v>
      </c>
      <c r="H1569" s="37">
        <v>0</v>
      </c>
      <c r="I1569" s="37" t="str">
        <v>Swastik Tradevision Pvt. Ltd.</v>
      </c>
      <c r="J1569" s="37" t="str">
        <v>Ravi Kumar Kulmi</v>
      </c>
      <c r="K1569" s="37">
        <v>0</v>
      </c>
      <c r="L1569" s="37" t="str">
        <v>C12822</v>
      </c>
      <c r="M1569" s="37" t="str">
        <v>North</v>
      </c>
      <c r="N1569" s="2">
        <v>323307</v>
      </c>
      <c r="O1569" s="2" t="str">
        <v>08CZFPA0560D1ZY</v>
      </c>
      <c r="P1569" s="2">
        <v>8239289011</v>
      </c>
      <c r="Q1569" s="2" t="str">
        <v>Dec'25</v>
      </c>
      <c r="R1569" s="2">
        <v>2026</v>
      </c>
      <c r="S1569" s="1">
        <v>0</v>
      </c>
      <c r="T1569" s="2">
        <v>50</v>
      </c>
      <c r="U1569" s="1">
        <v>0.20106666666666664</v>
      </c>
      <c r="V1569" s="1" t="str">
        <v>Friendly</v>
      </c>
      <c r="W1569" s="72">
        <v>0</v>
      </c>
      <c r="X1569" s="72">
        <v>0</v>
      </c>
      <c r="Y1569" s="72">
        <v>0</v>
      </c>
      <c r="Z1569" s="72">
        <v>0</v>
      </c>
      <c r="AA1569" s="72">
        <v>0</v>
      </c>
      <c r="AB1569" s="72">
        <v>0</v>
      </c>
      <c r="AC1569" s="72">
        <v>0</v>
      </c>
      <c r="AD1569" s="72">
        <v>0</v>
      </c>
      <c r="AE1569" s="72">
        <v>0</v>
      </c>
      <c r="AF1569" s="72">
        <v>0</v>
      </c>
      <c r="AG1569" s="72">
        <v>0</v>
      </c>
      <c r="AH1569" s="72">
        <v>0</v>
      </c>
      <c r="AI1569" s="72">
        <v>0</v>
      </c>
      <c r="AJ1569" s="72">
        <v>0</v>
      </c>
      <c r="AK1569" s="72">
        <v>0</v>
      </c>
      <c r="AL1569" s="72">
        <v>0</v>
      </c>
      <c r="AM1569" s="72">
        <v>0</v>
      </c>
      <c r="AN1569" s="72">
        <v>0</v>
      </c>
      <c r="AO1569" s="72">
        <v>0</v>
      </c>
      <c r="AP1569" s="72">
        <v>0</v>
      </c>
      <c r="AQ1569" s="13">
        <v>0</v>
      </c>
      <c r="AR1569" s="13">
        <v>0</v>
      </c>
      <c r="AS1569" s="13">
        <v>0</v>
      </c>
      <c r="AT1569" s="13">
        <v>30.16</v>
      </c>
      <c r="AU1569" s="13">
        <v>0</v>
      </c>
      <c r="AV1569" s="13">
        <v>0</v>
      </c>
      <c r="AW1569" s="16">
        <f t="shared" si="457"/>
        <v>30.16</v>
      </c>
      <c r="AX1569" s="16">
        <v>0</v>
      </c>
      <c r="AY1569" s="10">
        <f t="shared" si="458"/>
        <v>30.16</v>
      </c>
      <c r="BB1569" s="10">
        <f t="shared" si="459"/>
        <v>-30.16</v>
      </c>
      <c r="BC1569" s="10">
        <f t="shared" si="460"/>
        <v>-7.54</v>
      </c>
      <c r="BD1569" s="10">
        <f t="shared" si="461"/>
        <v>30.16</v>
      </c>
      <c r="BE1569" s="10">
        <f t="shared" si="462"/>
        <v>-30.16</v>
      </c>
      <c r="BF1569" s="2" t="s">
        <v>119</v>
      </c>
      <c r="BG1569" s="10">
        <f t="shared" si="463"/>
        <v>0</v>
      </c>
      <c r="BH1569" s="36" t="s">
        <v>118</v>
      </c>
      <c r="BI1569" s="39" t="str">
        <f t="shared" si="464"/>
        <v/>
      </c>
      <c r="BJ1569" s="39" t="str">
        <f t="shared" si="465"/>
        <v/>
      </c>
      <c r="BO1569" s="9">
        <f t="shared" si="466"/>
        <v>0</v>
      </c>
      <c r="BP1569" s="39" t="str">
        <f t="shared" si="467"/>
        <v/>
      </c>
      <c r="BQ1569" s="147"/>
      <c r="BR1569" s="9">
        <f t="shared" si="468"/>
        <v>0</v>
      </c>
      <c r="BS1569" s="9">
        <f t="shared" si="469"/>
        <v>0</v>
      </c>
      <c r="BT1569" s="9">
        <f t="shared" si="470"/>
        <v>0</v>
      </c>
      <c r="BU1569" s="9" t="str">
        <f>IFERROR(_xlfn.XLOOKUP(D1569,Sheet1!B:B,Sheet1!L:L),"")</f>
        <v/>
      </c>
      <c r="BV1569" s="9" t="e">
        <f>_xlfn.XLOOKUP(BU1569,Sheet1!S:S,Sheet1!T:T)</f>
        <v>#N/A</v>
      </c>
      <c r="BW1569" s="9" t="e">
        <f>_xlfn.XLOOKUP(D1569,Sheet1!B:B,Sheet1!M:M)</f>
        <v>#N/A</v>
      </c>
      <c r="BZ1569" s="108">
        <f t="shared" si="471"/>
        <v>0</v>
      </c>
      <c r="CB1569" s="12"/>
      <c r="CC1569" s="12"/>
      <c r="CG1569" s="1" t="str">
        <f t="shared" si="472"/>
        <v>Below 80</v>
      </c>
      <c r="CH1569" s="1" t="str">
        <f>IFERROR(_xlfn.XLOOKUP(CG1569,Scenario!M:M,Scenario!N:N),"")</f>
        <v/>
      </c>
      <c r="CI1569" s="1" t="str">
        <f t="shared" si="473"/>
        <v>No</v>
      </c>
    </row>
    <row r="1570" spans="1:87" hidden="1">
      <c r="A1570" s="2">
        <v>1569</v>
      </c>
      <c r="B1570" s="2">
        <v>0</v>
      </c>
      <c r="C1570" s="1">
        <v>0</v>
      </c>
      <c r="D1570" s="37" t="str">
        <v>001J1000002jaoZIAQ</v>
      </c>
      <c r="E1570" s="37" t="str">
        <v>JAI OM STEELS</v>
      </c>
      <c r="F1570" s="37" t="str">
        <v>RAJASTHAN</v>
      </c>
      <c r="G1570" s="37" t="str">
        <v>SIROHI</v>
      </c>
      <c r="H1570" s="37" t="str">
        <v>Abu Road</v>
      </c>
      <c r="I1570" s="37" t="str">
        <v>M R Associates</v>
      </c>
      <c r="J1570" s="37" t="str">
        <v>Neeraj Sharma</v>
      </c>
      <c r="K1570" s="37">
        <v>0</v>
      </c>
      <c r="L1570" s="37" t="str">
        <v>C13417</v>
      </c>
      <c r="M1570" s="37" t="str">
        <v>North</v>
      </c>
      <c r="N1570" s="2">
        <v>307026</v>
      </c>
      <c r="O1570" s="2" t="str">
        <v>08BEUPK4528L1ZS</v>
      </c>
      <c r="P1570" s="2">
        <v>9829106555</v>
      </c>
      <c r="Q1570" s="2" t="str">
        <v>Dec'25</v>
      </c>
      <c r="R1570" s="2">
        <v>2026</v>
      </c>
      <c r="S1570" s="1">
        <v>0</v>
      </c>
      <c r="T1570" s="2">
        <v>100</v>
      </c>
      <c r="U1570" s="1">
        <v>0.30003333333333332</v>
      </c>
      <c r="V1570" s="1" t="str">
        <v>Star</v>
      </c>
      <c r="W1570" s="72">
        <v>0</v>
      </c>
      <c r="X1570" s="72">
        <v>0</v>
      </c>
      <c r="Y1570" s="72">
        <v>0</v>
      </c>
      <c r="Z1570" s="72">
        <v>0</v>
      </c>
      <c r="AA1570" s="72">
        <v>0</v>
      </c>
      <c r="AB1570" s="72">
        <v>0</v>
      </c>
      <c r="AC1570" s="72">
        <v>0</v>
      </c>
      <c r="AD1570" s="72">
        <v>0</v>
      </c>
      <c r="AE1570" s="72">
        <v>0</v>
      </c>
      <c r="AF1570" s="72">
        <v>0</v>
      </c>
      <c r="AG1570" s="72">
        <v>0</v>
      </c>
      <c r="AH1570" s="72">
        <v>0</v>
      </c>
      <c r="AI1570" s="72">
        <v>0</v>
      </c>
      <c r="AJ1570" s="72">
        <v>0</v>
      </c>
      <c r="AK1570" s="72">
        <v>0</v>
      </c>
      <c r="AL1570" s="72">
        <v>0</v>
      </c>
      <c r="AM1570" s="72">
        <v>0</v>
      </c>
      <c r="AN1570" s="72">
        <v>0</v>
      </c>
      <c r="AO1570" s="72">
        <v>0</v>
      </c>
      <c r="AP1570" s="72">
        <v>0</v>
      </c>
      <c r="AQ1570" s="13">
        <v>0</v>
      </c>
      <c r="AR1570" s="13">
        <v>0</v>
      </c>
      <c r="AS1570" s="13">
        <v>0</v>
      </c>
      <c r="AT1570" s="13">
        <v>24.91</v>
      </c>
      <c r="AU1570" s="13">
        <v>40</v>
      </c>
      <c r="AV1570" s="13">
        <v>25.1</v>
      </c>
      <c r="AW1570" s="16">
        <f t="shared" si="457"/>
        <v>64.91</v>
      </c>
      <c r="AX1570" s="16">
        <v>0</v>
      </c>
      <c r="AY1570" s="10">
        <f t="shared" si="458"/>
        <v>64.91</v>
      </c>
      <c r="BB1570" s="10">
        <f t="shared" si="459"/>
        <v>-64.91</v>
      </c>
      <c r="BC1570" s="10">
        <f t="shared" si="460"/>
        <v>-16.227499999999999</v>
      </c>
      <c r="BD1570" s="10">
        <f t="shared" si="461"/>
        <v>64.91</v>
      </c>
      <c r="BE1570" s="10">
        <f t="shared" si="462"/>
        <v>-64.91</v>
      </c>
      <c r="BF1570" s="2" t="s">
        <v>119</v>
      </c>
      <c r="BG1570" s="10">
        <f t="shared" si="463"/>
        <v>0</v>
      </c>
      <c r="BH1570" s="36" t="s">
        <v>118</v>
      </c>
      <c r="BI1570" s="39" t="str">
        <f t="shared" si="464"/>
        <v/>
      </c>
      <c r="BJ1570" s="39" t="str">
        <f t="shared" si="465"/>
        <v/>
      </c>
      <c r="BO1570" s="9">
        <f t="shared" si="466"/>
        <v>0</v>
      </c>
      <c r="BP1570" s="39" t="str">
        <f t="shared" si="467"/>
        <v/>
      </c>
      <c r="BQ1570" s="147"/>
      <c r="BR1570" s="9">
        <f t="shared" si="468"/>
        <v>0</v>
      </c>
      <c r="BS1570" s="9">
        <f t="shared" si="469"/>
        <v>0</v>
      </c>
      <c r="BT1570" s="9">
        <f t="shared" si="470"/>
        <v>0</v>
      </c>
      <c r="BU1570" s="9" t="str">
        <f>IFERROR(_xlfn.XLOOKUP(D1570,Sheet1!B:B,Sheet1!L:L),"")</f>
        <v/>
      </c>
      <c r="BV1570" s="9" t="e">
        <f>_xlfn.XLOOKUP(BU1570,Sheet1!S:S,Sheet1!T:T)</f>
        <v>#N/A</v>
      </c>
      <c r="BW1570" s="9" t="e">
        <f>_xlfn.XLOOKUP(D1570,Sheet1!B:B,Sheet1!M:M)</f>
        <v>#N/A</v>
      </c>
      <c r="BZ1570" s="108">
        <f t="shared" si="471"/>
        <v>0</v>
      </c>
      <c r="CB1570" s="12"/>
      <c r="CC1570" s="12"/>
      <c r="CG1570" s="1" t="str">
        <f t="shared" si="472"/>
        <v>Below 80</v>
      </c>
      <c r="CH1570" s="1" t="str">
        <f>IFERROR(_xlfn.XLOOKUP(CG1570,Scenario!M:M,Scenario!N:N),"")</f>
        <v/>
      </c>
      <c r="CI1570" s="1" t="str">
        <f t="shared" si="473"/>
        <v>No</v>
      </c>
    </row>
    <row r="1571" spans="1:87" hidden="1">
      <c r="A1571" s="2">
        <v>1570</v>
      </c>
      <c r="B1571" s="2">
        <v>0</v>
      </c>
      <c r="C1571" s="1">
        <v>0</v>
      </c>
      <c r="D1571" s="37" t="str">
        <v>001fw00000EOn4NAAT</v>
      </c>
      <c r="E1571" s="37" t="str">
        <v>BHUMI INFRA AND DEVELOPERS</v>
      </c>
      <c r="F1571" s="37" t="str">
        <v>MADHYA PRADESH</v>
      </c>
      <c r="G1571" s="37" t="str">
        <v>INDORE</v>
      </c>
      <c r="H1571" s="37">
        <v>0</v>
      </c>
      <c r="I1571" s="37" t="str">
        <v>R. K. ENTERPRISES</v>
      </c>
      <c r="J1571" s="37" t="str">
        <v>Yogeshwar Richhariya</v>
      </c>
      <c r="K1571" s="37">
        <v>0</v>
      </c>
      <c r="L1571" s="37" t="str">
        <v>001J1000005ZfroIAC</v>
      </c>
      <c r="M1571" s="37" t="str">
        <v>Central</v>
      </c>
      <c r="N1571" s="2">
        <v>452001</v>
      </c>
      <c r="O1571" s="2" t="str">
        <v>23DKWPA4483G1ZY</v>
      </c>
      <c r="P1571" s="2">
        <v>9893454566</v>
      </c>
      <c r="Q1571" s="2" t="str">
        <v>Dec'25</v>
      </c>
      <c r="R1571" s="2">
        <v>2026</v>
      </c>
      <c r="S1571" s="1">
        <v>0</v>
      </c>
      <c r="T1571" s="2">
        <v>100</v>
      </c>
      <c r="U1571" s="1">
        <v>0.18356666666666666</v>
      </c>
      <c r="V1571" s="1" t="str">
        <v>Star</v>
      </c>
      <c r="W1571" s="72">
        <v>0</v>
      </c>
      <c r="X1571" s="72">
        <v>0</v>
      </c>
      <c r="Y1571" s="72">
        <v>0</v>
      </c>
      <c r="Z1571" s="72">
        <v>0</v>
      </c>
      <c r="AA1571" s="72">
        <v>0</v>
      </c>
      <c r="AB1571" s="72">
        <v>0</v>
      </c>
      <c r="AC1571" s="72">
        <v>0</v>
      </c>
      <c r="AD1571" s="72">
        <v>0</v>
      </c>
      <c r="AE1571" s="72">
        <v>0</v>
      </c>
      <c r="AF1571" s="72">
        <v>0</v>
      </c>
      <c r="AG1571" s="72">
        <v>0</v>
      </c>
      <c r="AH1571" s="72">
        <v>0</v>
      </c>
      <c r="AI1571" s="72">
        <v>0</v>
      </c>
      <c r="AJ1571" s="72">
        <v>0</v>
      </c>
      <c r="AK1571" s="72">
        <v>0</v>
      </c>
      <c r="AL1571" s="72">
        <v>0</v>
      </c>
      <c r="AM1571" s="72">
        <v>0</v>
      </c>
      <c r="AN1571" s="72">
        <v>0</v>
      </c>
      <c r="AO1571" s="72">
        <v>0</v>
      </c>
      <c r="AP1571" s="72">
        <v>0</v>
      </c>
      <c r="AQ1571" s="13">
        <v>0</v>
      </c>
      <c r="AR1571" s="13">
        <v>0</v>
      </c>
      <c r="AS1571" s="13">
        <v>0</v>
      </c>
      <c r="AT1571" s="13">
        <v>54.07</v>
      </c>
      <c r="AU1571" s="13">
        <v>1</v>
      </c>
      <c r="AV1571" s="13">
        <v>0</v>
      </c>
      <c r="AW1571" s="16">
        <f t="shared" si="457"/>
        <v>55.07</v>
      </c>
      <c r="AX1571" s="16">
        <v>0</v>
      </c>
      <c r="AY1571" s="10">
        <f t="shared" si="458"/>
        <v>55.07</v>
      </c>
      <c r="BB1571" s="10">
        <f t="shared" si="459"/>
        <v>-55.07</v>
      </c>
      <c r="BC1571" s="10">
        <f t="shared" si="460"/>
        <v>-13.7675</v>
      </c>
      <c r="BD1571" s="10">
        <f t="shared" si="461"/>
        <v>55.07</v>
      </c>
      <c r="BE1571" s="10">
        <f t="shared" si="462"/>
        <v>-55.07</v>
      </c>
      <c r="BF1571" s="2" t="s">
        <v>119</v>
      </c>
      <c r="BG1571" s="10">
        <f t="shared" si="463"/>
        <v>0</v>
      </c>
      <c r="BH1571" s="36" t="s">
        <v>118</v>
      </c>
      <c r="BI1571" s="39" t="str">
        <f t="shared" si="464"/>
        <v/>
      </c>
      <c r="BJ1571" s="39" t="str">
        <f t="shared" si="465"/>
        <v/>
      </c>
      <c r="BO1571" s="9">
        <f t="shared" si="466"/>
        <v>0</v>
      </c>
      <c r="BP1571" s="39" t="str">
        <f t="shared" si="467"/>
        <v/>
      </c>
      <c r="BQ1571" s="147"/>
      <c r="BR1571" s="9">
        <f t="shared" si="468"/>
        <v>0</v>
      </c>
      <c r="BS1571" s="9">
        <f t="shared" si="469"/>
        <v>0</v>
      </c>
      <c r="BT1571" s="9">
        <f t="shared" si="470"/>
        <v>0</v>
      </c>
      <c r="BU1571" s="9" t="str">
        <f>IFERROR(_xlfn.XLOOKUP(D1571,Sheet1!B:B,Sheet1!L:L),"")</f>
        <v/>
      </c>
      <c r="BV1571" s="9" t="e">
        <f>_xlfn.XLOOKUP(BU1571,Sheet1!S:S,Sheet1!T:T)</f>
        <v>#N/A</v>
      </c>
      <c r="BW1571" s="9" t="e">
        <f>_xlfn.XLOOKUP(D1571,Sheet1!B:B,Sheet1!M:M)</f>
        <v>#N/A</v>
      </c>
      <c r="BZ1571" s="108">
        <f t="shared" si="471"/>
        <v>0</v>
      </c>
      <c r="CB1571" s="12"/>
      <c r="CC1571" s="12"/>
      <c r="CG1571" s="1" t="str">
        <f t="shared" si="472"/>
        <v>Below 80</v>
      </c>
      <c r="CH1571" s="1" t="str">
        <f>IFERROR(_xlfn.XLOOKUP(CG1571,Scenario!M:M,Scenario!N:N),"")</f>
        <v/>
      </c>
      <c r="CI1571" s="1" t="str">
        <f t="shared" si="473"/>
        <v>No</v>
      </c>
    </row>
    <row r="1572" spans="1:87" hidden="1">
      <c r="A1572" s="2">
        <v>1571</v>
      </c>
      <c r="B1572" s="2">
        <v>0</v>
      </c>
      <c r="C1572" s="1">
        <v>0</v>
      </c>
      <c r="D1572" s="37" t="str">
        <v>001J100000Drb1hIAB</v>
      </c>
      <c r="E1572" s="37" t="str">
        <v>NAAZ STEEL</v>
      </c>
      <c r="F1572" s="37" t="str">
        <v>MADHYA PRADESH</v>
      </c>
      <c r="G1572" s="37" t="str">
        <v>DEWAS</v>
      </c>
      <c r="H1572" s="37" t="str">
        <v>Dewas</v>
      </c>
      <c r="I1572" s="37" t="str">
        <v>R. K. ENTERPRISES</v>
      </c>
      <c r="J1572" s="37" t="str">
        <v>Yogeshwar Richhariya</v>
      </c>
      <c r="K1572" s="37">
        <v>0</v>
      </c>
      <c r="L1572" s="37" t="str">
        <v>001J1000005ZfroIAC</v>
      </c>
      <c r="M1572" s="37" t="str">
        <v>Central</v>
      </c>
      <c r="N1572" s="2">
        <v>455001</v>
      </c>
      <c r="O1572" s="2" t="str">
        <v>23BDAPJ7575H2ZI</v>
      </c>
      <c r="P1572" s="2">
        <v>9827594497</v>
      </c>
      <c r="Q1572" s="2" t="str">
        <v>Dec'25</v>
      </c>
      <c r="R1572" s="2">
        <v>2026</v>
      </c>
      <c r="S1572" s="1">
        <v>0</v>
      </c>
      <c r="T1572" s="2">
        <v>100</v>
      </c>
      <c r="U1572" s="1">
        <v>4.3766666666666669E-2</v>
      </c>
      <c r="V1572" s="1" t="str">
        <v>Challenger</v>
      </c>
      <c r="W1572" s="72">
        <v>0</v>
      </c>
      <c r="X1572" s="72">
        <v>0</v>
      </c>
      <c r="Y1572" s="72">
        <v>0</v>
      </c>
      <c r="Z1572" s="72">
        <v>0</v>
      </c>
      <c r="AA1572" s="72">
        <v>0</v>
      </c>
      <c r="AB1572" s="72">
        <v>0</v>
      </c>
      <c r="AC1572" s="72">
        <v>0</v>
      </c>
      <c r="AD1572" s="72">
        <v>0</v>
      </c>
      <c r="AE1572" s="72">
        <v>0</v>
      </c>
      <c r="AF1572" s="72">
        <v>0</v>
      </c>
      <c r="AG1572" s="72">
        <v>0</v>
      </c>
      <c r="AH1572" s="72">
        <v>0</v>
      </c>
      <c r="AI1572" s="72">
        <v>0</v>
      </c>
      <c r="AJ1572" s="72">
        <v>0</v>
      </c>
      <c r="AK1572" s="72">
        <v>0</v>
      </c>
      <c r="AL1572" s="72">
        <v>0</v>
      </c>
      <c r="AM1572" s="72">
        <v>0</v>
      </c>
      <c r="AN1572" s="72">
        <v>0</v>
      </c>
      <c r="AO1572" s="72">
        <v>0</v>
      </c>
      <c r="AP1572" s="72">
        <v>0</v>
      </c>
      <c r="AQ1572" s="13">
        <v>0</v>
      </c>
      <c r="AR1572" s="13">
        <v>0</v>
      </c>
      <c r="AS1572" s="13">
        <v>0</v>
      </c>
      <c r="AT1572" s="13">
        <v>12.13</v>
      </c>
      <c r="AU1572" s="13">
        <v>0</v>
      </c>
      <c r="AV1572" s="13">
        <v>1</v>
      </c>
      <c r="AW1572" s="16">
        <f t="shared" si="457"/>
        <v>12.13</v>
      </c>
      <c r="AX1572" s="16">
        <v>0</v>
      </c>
      <c r="AY1572" s="10">
        <f t="shared" si="458"/>
        <v>12.13</v>
      </c>
      <c r="BB1572" s="10">
        <f t="shared" si="459"/>
        <v>-12.13</v>
      </c>
      <c r="BC1572" s="10">
        <f t="shared" si="460"/>
        <v>-3.0325000000000002</v>
      </c>
      <c r="BD1572" s="10">
        <f t="shared" si="461"/>
        <v>12.13</v>
      </c>
      <c r="BE1572" s="10">
        <f t="shared" si="462"/>
        <v>-12.13</v>
      </c>
      <c r="BF1572" s="2" t="s">
        <v>119</v>
      </c>
      <c r="BG1572" s="10">
        <f t="shared" si="463"/>
        <v>0</v>
      </c>
      <c r="BH1572" s="36" t="s">
        <v>118</v>
      </c>
      <c r="BI1572" s="39" t="str">
        <f t="shared" si="464"/>
        <v/>
      </c>
      <c r="BJ1572" s="39" t="str">
        <f t="shared" si="465"/>
        <v/>
      </c>
      <c r="BO1572" s="9">
        <f t="shared" si="466"/>
        <v>0</v>
      </c>
      <c r="BP1572" s="39" t="str">
        <f t="shared" si="467"/>
        <v/>
      </c>
      <c r="BQ1572" s="147"/>
      <c r="BR1572" s="9">
        <f t="shared" si="468"/>
        <v>0</v>
      </c>
      <c r="BS1572" s="9">
        <f t="shared" si="469"/>
        <v>0</v>
      </c>
      <c r="BT1572" s="9">
        <f t="shared" si="470"/>
        <v>0</v>
      </c>
      <c r="BU1572" s="9" t="str">
        <f>IFERROR(_xlfn.XLOOKUP(D1572,Sheet1!B:B,Sheet1!L:L),"")</f>
        <v/>
      </c>
      <c r="BV1572" s="9" t="e">
        <f>_xlfn.XLOOKUP(BU1572,Sheet1!S:S,Sheet1!T:T)</f>
        <v>#N/A</v>
      </c>
      <c r="BW1572" s="9" t="e">
        <f>_xlfn.XLOOKUP(D1572,Sheet1!B:B,Sheet1!M:M)</f>
        <v>#N/A</v>
      </c>
      <c r="BZ1572" s="108">
        <f t="shared" si="471"/>
        <v>0</v>
      </c>
      <c r="CB1572" s="12"/>
      <c r="CC1572" s="12"/>
      <c r="CG1572" s="1" t="str">
        <f t="shared" si="472"/>
        <v>Below 80</v>
      </c>
      <c r="CH1572" s="1" t="str">
        <f>IFERROR(_xlfn.XLOOKUP(CG1572,Scenario!M:M,Scenario!N:N),"")</f>
        <v/>
      </c>
      <c r="CI1572" s="1" t="str">
        <f t="shared" si="473"/>
        <v>No</v>
      </c>
    </row>
    <row r="1573" spans="1:87" hidden="1">
      <c r="A1573" s="2">
        <v>1572</v>
      </c>
      <c r="B1573" s="2">
        <v>0</v>
      </c>
      <c r="C1573" s="1">
        <v>0</v>
      </c>
      <c r="D1573" s="37" t="str">
        <v>001fw00000EdKhyAAF</v>
      </c>
      <c r="E1573" s="37" t="str">
        <v>M/S KAMAL INFRA</v>
      </c>
      <c r="F1573" s="37" t="str">
        <v>JHARKHAND</v>
      </c>
      <c r="G1573" s="37" t="str">
        <v>RANCHI</v>
      </c>
      <c r="H1573" s="37">
        <v>0</v>
      </c>
      <c r="I1573" s="37" t="str">
        <v>M/s REAL DREAMS ENTERPRISES</v>
      </c>
      <c r="J1573" s="37" t="str">
        <v>Susmit Kumar</v>
      </c>
      <c r="K1573" s="37">
        <v>0</v>
      </c>
      <c r="L1573" s="37" t="str">
        <v>001J100000PHe79IAD</v>
      </c>
      <c r="M1573" s="37" t="str">
        <v>East</v>
      </c>
      <c r="N1573" s="2">
        <v>834001</v>
      </c>
      <c r="O1573" s="2" t="str">
        <v>20ADLPK4294Q1Z1</v>
      </c>
      <c r="P1573" s="2">
        <v>9431103654</v>
      </c>
      <c r="Q1573" s="2" t="str">
        <v>Dec'25</v>
      </c>
      <c r="R1573" s="2">
        <v>2026</v>
      </c>
      <c r="S1573" s="1">
        <v>0</v>
      </c>
      <c r="T1573" s="2">
        <v>100</v>
      </c>
      <c r="U1573" s="1">
        <v>0.3518</v>
      </c>
      <c r="V1573" s="1" t="str">
        <v>Star</v>
      </c>
      <c r="W1573" s="72">
        <v>0</v>
      </c>
      <c r="X1573" s="72">
        <v>0</v>
      </c>
      <c r="Y1573" s="72">
        <v>0</v>
      </c>
      <c r="Z1573" s="72">
        <v>0</v>
      </c>
      <c r="AA1573" s="72">
        <v>0</v>
      </c>
      <c r="AB1573" s="72">
        <v>0</v>
      </c>
      <c r="AC1573" s="72">
        <v>0</v>
      </c>
      <c r="AD1573" s="72">
        <v>0</v>
      </c>
      <c r="AE1573" s="72">
        <v>0</v>
      </c>
      <c r="AF1573" s="72">
        <v>0</v>
      </c>
      <c r="AG1573" s="72">
        <v>0</v>
      </c>
      <c r="AH1573" s="72">
        <v>0</v>
      </c>
      <c r="AI1573" s="72">
        <v>0</v>
      </c>
      <c r="AJ1573" s="72">
        <v>0</v>
      </c>
      <c r="AK1573" s="72">
        <v>0</v>
      </c>
      <c r="AL1573" s="72">
        <v>0</v>
      </c>
      <c r="AM1573" s="72">
        <v>0</v>
      </c>
      <c r="AN1573" s="72">
        <v>0</v>
      </c>
      <c r="AO1573" s="72">
        <v>0</v>
      </c>
      <c r="AP1573" s="72">
        <v>0</v>
      </c>
      <c r="AQ1573" s="13">
        <v>0</v>
      </c>
      <c r="AR1573" s="13">
        <v>0</v>
      </c>
      <c r="AS1573" s="13">
        <v>0</v>
      </c>
      <c r="AT1573" s="13">
        <v>73.930000000000007</v>
      </c>
      <c r="AU1573" s="13">
        <v>0</v>
      </c>
      <c r="AV1573" s="13">
        <v>31.61</v>
      </c>
      <c r="AW1573" s="16">
        <f t="shared" si="457"/>
        <v>73.930000000000007</v>
      </c>
      <c r="AX1573" s="16">
        <v>0</v>
      </c>
      <c r="AY1573" s="10">
        <f t="shared" si="458"/>
        <v>73.930000000000007</v>
      </c>
      <c r="BB1573" s="10">
        <f t="shared" si="459"/>
        <v>-73.930000000000007</v>
      </c>
      <c r="BC1573" s="10">
        <f t="shared" si="460"/>
        <v>-18.482500000000002</v>
      </c>
      <c r="BD1573" s="10">
        <f t="shared" si="461"/>
        <v>73.930000000000007</v>
      </c>
      <c r="BE1573" s="10">
        <f t="shared" si="462"/>
        <v>-73.930000000000007</v>
      </c>
      <c r="BF1573" s="2" t="s">
        <v>119</v>
      </c>
      <c r="BG1573" s="10">
        <f t="shared" si="463"/>
        <v>0</v>
      </c>
      <c r="BH1573" s="36" t="s">
        <v>118</v>
      </c>
      <c r="BI1573" s="39" t="str">
        <f t="shared" si="464"/>
        <v/>
      </c>
      <c r="BJ1573" s="39" t="str">
        <f t="shared" si="465"/>
        <v/>
      </c>
      <c r="BO1573" s="9">
        <f t="shared" si="466"/>
        <v>0</v>
      </c>
      <c r="BP1573" s="39" t="str">
        <f t="shared" si="467"/>
        <v/>
      </c>
      <c r="BQ1573" s="147"/>
      <c r="BR1573" s="9">
        <f t="shared" si="468"/>
        <v>0</v>
      </c>
      <c r="BS1573" s="9">
        <f t="shared" si="469"/>
        <v>0</v>
      </c>
      <c r="BT1573" s="9">
        <f t="shared" si="470"/>
        <v>0</v>
      </c>
      <c r="BU1573" s="9" t="str">
        <f>IFERROR(_xlfn.XLOOKUP(D1573,Sheet1!B:B,Sheet1!L:L),"")</f>
        <v/>
      </c>
      <c r="BV1573" s="9" t="e">
        <f>_xlfn.XLOOKUP(BU1573,Sheet1!S:S,Sheet1!T:T)</f>
        <v>#N/A</v>
      </c>
      <c r="BW1573" s="9" t="e">
        <f>_xlfn.XLOOKUP(D1573,Sheet1!B:B,Sheet1!M:M)</f>
        <v>#N/A</v>
      </c>
      <c r="BZ1573" s="108">
        <f t="shared" si="471"/>
        <v>0</v>
      </c>
      <c r="CB1573" s="12"/>
      <c r="CC1573" s="12"/>
      <c r="CG1573" s="1" t="str">
        <f t="shared" si="472"/>
        <v>Below 80</v>
      </c>
      <c r="CH1573" s="1" t="str">
        <f>IFERROR(_xlfn.XLOOKUP(CG1573,Scenario!M:M,Scenario!N:N),"")</f>
        <v/>
      </c>
      <c r="CI1573" s="1" t="str">
        <f t="shared" si="473"/>
        <v>No</v>
      </c>
    </row>
    <row r="1574" spans="1:87" hidden="1">
      <c r="A1574" s="2">
        <v>1573</v>
      </c>
      <c r="B1574" s="2">
        <v>0</v>
      </c>
      <c r="C1574" s="1">
        <v>0</v>
      </c>
      <c r="D1574" s="37" t="str">
        <v>001fw00000EdJtzAAF</v>
      </c>
      <c r="E1574" s="37" t="str">
        <v>M/S TARMAL STEEL</v>
      </c>
      <c r="F1574" s="37" t="str">
        <v>MADHYA PRADESH</v>
      </c>
      <c r="G1574" s="37" t="str">
        <v>MANDSAUR</v>
      </c>
      <c r="H1574" s="37">
        <v>0</v>
      </c>
      <c r="I1574" s="37" t="str">
        <v>R. K. ENTERPRISES</v>
      </c>
      <c r="J1574" s="37" t="str">
        <v>Yogeshwar Richhariya</v>
      </c>
      <c r="K1574" s="37">
        <v>0</v>
      </c>
      <c r="L1574" s="37" t="str">
        <v>001J1000005ZfroIAC</v>
      </c>
      <c r="M1574" s="37" t="str">
        <v>Central</v>
      </c>
      <c r="N1574" s="2">
        <v>458001</v>
      </c>
      <c r="O1574" s="2" t="str">
        <v>23AVNPS1357A1ZR</v>
      </c>
      <c r="P1574" s="2">
        <v>9300718288</v>
      </c>
      <c r="Q1574" s="2" t="str">
        <v>Dec'25</v>
      </c>
      <c r="R1574" s="2">
        <v>2026</v>
      </c>
      <c r="S1574" s="1">
        <v>0</v>
      </c>
      <c r="T1574" s="2">
        <v>100</v>
      </c>
      <c r="U1574" s="1">
        <v>0.1358</v>
      </c>
      <c r="V1574" s="1" t="str">
        <v>Star</v>
      </c>
      <c r="W1574" s="72">
        <v>0</v>
      </c>
      <c r="X1574" s="72">
        <v>0</v>
      </c>
      <c r="Y1574" s="72">
        <v>0</v>
      </c>
      <c r="Z1574" s="72">
        <v>0</v>
      </c>
      <c r="AA1574" s="72">
        <v>0</v>
      </c>
      <c r="AB1574" s="72">
        <v>0</v>
      </c>
      <c r="AC1574" s="72">
        <v>0</v>
      </c>
      <c r="AD1574" s="72">
        <v>0</v>
      </c>
      <c r="AE1574" s="72">
        <v>0</v>
      </c>
      <c r="AF1574" s="72">
        <v>0</v>
      </c>
      <c r="AG1574" s="72">
        <v>0</v>
      </c>
      <c r="AH1574" s="72">
        <v>0</v>
      </c>
      <c r="AI1574" s="72">
        <v>0</v>
      </c>
      <c r="AJ1574" s="72">
        <v>0</v>
      </c>
      <c r="AK1574" s="72">
        <v>0</v>
      </c>
      <c r="AL1574" s="72">
        <v>0</v>
      </c>
      <c r="AM1574" s="72">
        <v>0</v>
      </c>
      <c r="AN1574" s="72">
        <v>0</v>
      </c>
      <c r="AO1574" s="72">
        <v>0</v>
      </c>
      <c r="AP1574" s="72">
        <v>0</v>
      </c>
      <c r="AQ1574" s="13">
        <v>0</v>
      </c>
      <c r="AR1574" s="13">
        <v>0</v>
      </c>
      <c r="AS1574" s="13">
        <v>0</v>
      </c>
      <c r="AT1574" s="13">
        <v>40.74</v>
      </c>
      <c r="AU1574" s="13">
        <v>0</v>
      </c>
      <c r="AV1574" s="13">
        <v>0</v>
      </c>
      <c r="AW1574" s="16">
        <f t="shared" si="457"/>
        <v>40.74</v>
      </c>
      <c r="AX1574" s="16">
        <v>0</v>
      </c>
      <c r="AY1574" s="10">
        <f t="shared" si="458"/>
        <v>40.74</v>
      </c>
      <c r="BB1574" s="10">
        <f t="shared" si="459"/>
        <v>-40.74</v>
      </c>
      <c r="BC1574" s="10">
        <f t="shared" si="460"/>
        <v>-10.185</v>
      </c>
      <c r="BD1574" s="10">
        <f t="shared" si="461"/>
        <v>40.74</v>
      </c>
      <c r="BE1574" s="10">
        <f t="shared" si="462"/>
        <v>-40.74</v>
      </c>
      <c r="BF1574" s="2" t="s">
        <v>119</v>
      </c>
      <c r="BG1574" s="10">
        <f t="shared" si="463"/>
        <v>0</v>
      </c>
      <c r="BH1574" s="36" t="s">
        <v>118</v>
      </c>
      <c r="BI1574" s="39" t="str">
        <f t="shared" si="464"/>
        <v/>
      </c>
      <c r="BJ1574" s="39" t="str">
        <f t="shared" si="465"/>
        <v/>
      </c>
      <c r="BO1574" s="9">
        <f t="shared" si="466"/>
        <v>0</v>
      </c>
      <c r="BP1574" s="39" t="str">
        <f t="shared" si="467"/>
        <v/>
      </c>
      <c r="BQ1574" s="147"/>
      <c r="BR1574" s="9">
        <f t="shared" si="468"/>
        <v>0</v>
      </c>
      <c r="BS1574" s="9">
        <f t="shared" si="469"/>
        <v>0</v>
      </c>
      <c r="BT1574" s="9">
        <f t="shared" si="470"/>
        <v>0</v>
      </c>
      <c r="BU1574" s="9" t="str">
        <f>IFERROR(_xlfn.XLOOKUP(D1574,Sheet1!B:B,Sheet1!L:L),"")</f>
        <v/>
      </c>
      <c r="BV1574" s="9" t="e">
        <f>_xlfn.XLOOKUP(BU1574,Sheet1!S:S,Sheet1!T:T)</f>
        <v>#N/A</v>
      </c>
      <c r="BW1574" s="9" t="e">
        <f>_xlfn.XLOOKUP(D1574,Sheet1!B:B,Sheet1!M:M)</f>
        <v>#N/A</v>
      </c>
      <c r="BZ1574" s="108">
        <f t="shared" si="471"/>
        <v>0</v>
      </c>
      <c r="CB1574" s="12"/>
      <c r="CC1574" s="12"/>
      <c r="CG1574" s="1" t="str">
        <f t="shared" si="472"/>
        <v>Below 80</v>
      </c>
      <c r="CH1574" s="1" t="str">
        <f>IFERROR(_xlfn.XLOOKUP(CG1574,Scenario!M:M,Scenario!N:N),"")</f>
        <v/>
      </c>
      <c r="CI1574" s="1" t="str">
        <f t="shared" si="473"/>
        <v>No</v>
      </c>
    </row>
    <row r="1575" spans="1:87" hidden="1">
      <c r="A1575" s="2">
        <v>1574</v>
      </c>
      <c r="B1575" s="2">
        <v>0</v>
      </c>
      <c r="C1575" s="1">
        <v>0</v>
      </c>
      <c r="D1575" s="37" t="str">
        <v>0015g00001c432PAAQ</v>
      </c>
      <c r="E1575" s="37" t="str">
        <v>GOEL SALES</v>
      </c>
      <c r="F1575" s="37" t="str">
        <v>DELHI</v>
      </c>
      <c r="G1575" s="37" t="str">
        <v>NORTH EAST</v>
      </c>
      <c r="H1575" s="37" t="str">
        <v>Karawal Nagar</v>
      </c>
      <c r="I1575" s="37" t="str">
        <v>MAHENDRA STEELS</v>
      </c>
      <c r="J1575" s="37" t="str">
        <v>Aashish Goyal</v>
      </c>
      <c r="K1575" s="37">
        <v>0</v>
      </c>
      <c r="L1575" s="37" t="str">
        <v>C12832</v>
      </c>
      <c r="M1575" s="37" t="str">
        <v>North</v>
      </c>
      <c r="N1575" s="2">
        <v>110094</v>
      </c>
      <c r="O1575" s="2" t="str">
        <v>07AFLPG6639K1Z0</v>
      </c>
      <c r="P1575" s="2">
        <v>9910286425</v>
      </c>
      <c r="Q1575" s="2" t="str">
        <v>Dec'25</v>
      </c>
      <c r="R1575" s="2">
        <v>2026</v>
      </c>
      <c r="S1575" s="1">
        <v>0</v>
      </c>
      <c r="T1575" s="2" t="str">
        <v/>
      </c>
      <c r="U1575" s="1">
        <v>0</v>
      </c>
      <c r="V1575" s="1" t="str">
        <v>Potential Not updated</v>
      </c>
      <c r="W1575" s="72">
        <v>0</v>
      </c>
      <c r="X1575" s="72">
        <v>0</v>
      </c>
      <c r="Y1575" s="72">
        <v>0</v>
      </c>
      <c r="Z1575" s="72">
        <v>0</v>
      </c>
      <c r="AA1575" s="72">
        <v>0</v>
      </c>
      <c r="AB1575" s="72">
        <v>0</v>
      </c>
      <c r="AC1575" s="72">
        <v>0</v>
      </c>
      <c r="AD1575" s="72">
        <v>0</v>
      </c>
      <c r="AE1575" s="72">
        <v>0</v>
      </c>
      <c r="AF1575" s="72">
        <v>0</v>
      </c>
      <c r="AG1575" s="72">
        <v>0</v>
      </c>
      <c r="AH1575" s="72">
        <v>0</v>
      </c>
      <c r="AI1575" s="72">
        <v>0</v>
      </c>
      <c r="AJ1575" s="72">
        <v>0</v>
      </c>
      <c r="AK1575" s="72">
        <v>0</v>
      </c>
      <c r="AL1575" s="72">
        <v>0</v>
      </c>
      <c r="AM1575" s="72">
        <v>0</v>
      </c>
      <c r="AN1575" s="72">
        <v>0</v>
      </c>
      <c r="AO1575" s="72">
        <v>0</v>
      </c>
      <c r="AP1575" s="72">
        <v>0</v>
      </c>
      <c r="AQ1575" s="13">
        <v>0</v>
      </c>
      <c r="AR1575" s="13">
        <v>0</v>
      </c>
      <c r="AS1575" s="13">
        <v>0</v>
      </c>
      <c r="AT1575" s="13">
        <v>10.210000000000001</v>
      </c>
      <c r="AU1575" s="13">
        <v>0</v>
      </c>
      <c r="AV1575" s="13">
        <v>0</v>
      </c>
      <c r="AW1575" s="16">
        <f t="shared" si="457"/>
        <v>10.210000000000001</v>
      </c>
      <c r="AX1575" s="16">
        <v>0</v>
      </c>
      <c r="AY1575" s="10">
        <f t="shared" si="458"/>
        <v>10.210000000000001</v>
      </c>
      <c r="BB1575" s="10">
        <f t="shared" si="459"/>
        <v>-10.210000000000001</v>
      </c>
      <c r="BC1575" s="10">
        <f t="shared" si="460"/>
        <v>-2.5525000000000002</v>
      </c>
      <c r="BD1575" s="10">
        <f t="shared" si="461"/>
        <v>10.210000000000001</v>
      </c>
      <c r="BE1575" s="10">
        <f t="shared" si="462"/>
        <v>-10.210000000000001</v>
      </c>
      <c r="BF1575" s="2" t="s">
        <v>119</v>
      </c>
      <c r="BG1575" s="10">
        <f t="shared" si="463"/>
        <v>0</v>
      </c>
      <c r="BH1575" s="36" t="s">
        <v>118</v>
      </c>
      <c r="BI1575" s="39" t="str">
        <f t="shared" si="464"/>
        <v/>
      </c>
      <c r="BJ1575" s="39" t="str">
        <f t="shared" si="465"/>
        <v/>
      </c>
      <c r="BO1575" s="9">
        <f t="shared" si="466"/>
        <v>0</v>
      </c>
      <c r="BP1575" s="39" t="str">
        <f t="shared" si="467"/>
        <v/>
      </c>
      <c r="BQ1575" s="147"/>
      <c r="BR1575" s="9">
        <f t="shared" si="468"/>
        <v>0</v>
      </c>
      <c r="BS1575" s="9">
        <f t="shared" si="469"/>
        <v>0</v>
      </c>
      <c r="BT1575" s="9">
        <f t="shared" si="470"/>
        <v>0</v>
      </c>
      <c r="BU1575" s="9" t="str">
        <f>IFERROR(_xlfn.XLOOKUP(D1575,Sheet1!B:B,Sheet1!L:L),"")</f>
        <v/>
      </c>
      <c r="BV1575" s="9" t="e">
        <f>_xlfn.XLOOKUP(BU1575,Sheet1!S:S,Sheet1!T:T)</f>
        <v>#N/A</v>
      </c>
      <c r="BW1575" s="9" t="e">
        <f>_xlfn.XLOOKUP(D1575,Sheet1!B:B,Sheet1!M:M)</f>
        <v>#N/A</v>
      </c>
      <c r="BZ1575" s="108">
        <f t="shared" si="471"/>
        <v>0</v>
      </c>
      <c r="CB1575" s="12"/>
      <c r="CC1575" s="12"/>
      <c r="CG1575" s="1" t="str">
        <f t="shared" si="472"/>
        <v>Below 80</v>
      </c>
      <c r="CH1575" s="1" t="str">
        <f>IFERROR(_xlfn.XLOOKUP(CG1575,Scenario!M:M,Scenario!N:N),"")</f>
        <v/>
      </c>
      <c r="CI1575" s="1" t="str">
        <f t="shared" si="473"/>
        <v>No</v>
      </c>
    </row>
    <row r="1576" spans="1:87" hidden="1">
      <c r="A1576" s="2">
        <v>1575</v>
      </c>
      <c r="B1576" s="2">
        <v>0</v>
      </c>
      <c r="C1576" s="1">
        <v>0</v>
      </c>
      <c r="D1576" s="37" t="str">
        <v>001fw00000EbbQMAAZ</v>
      </c>
      <c r="E1576" s="37" t="str">
        <v>3N COMPOSITE PRODUCTS LLP</v>
      </c>
      <c r="F1576" s="37" t="str">
        <v>RAJASTHAN</v>
      </c>
      <c r="G1576" s="37" t="str">
        <v>UDAIPUR</v>
      </c>
      <c r="H1576" s="37">
        <v>0</v>
      </c>
      <c r="I1576" s="37" t="str">
        <v>J P ALLOYS</v>
      </c>
      <c r="J1576" s="37" t="str">
        <v>Amit Kumar Sharma</v>
      </c>
      <c r="K1576" s="37">
        <v>0</v>
      </c>
      <c r="L1576" s="37" t="str">
        <v>C13188</v>
      </c>
      <c r="M1576" s="37" t="str">
        <v>North</v>
      </c>
      <c r="N1576" s="2">
        <v>313001</v>
      </c>
      <c r="O1576" s="2" t="str">
        <v>08AACFZ3095J1ZP</v>
      </c>
      <c r="P1576" s="2">
        <v>7303050028</v>
      </c>
      <c r="Q1576" s="2" t="str">
        <v>Dec'25</v>
      </c>
      <c r="R1576" s="2">
        <v>2026</v>
      </c>
      <c r="S1576" s="1">
        <v>0</v>
      </c>
      <c r="T1576" s="2">
        <v>20</v>
      </c>
      <c r="U1576" s="1">
        <v>0.37383333333333335</v>
      </c>
      <c r="V1576" s="1" t="str">
        <v>Friendly</v>
      </c>
      <c r="W1576" s="72">
        <v>0</v>
      </c>
      <c r="X1576" s="72">
        <v>0</v>
      </c>
      <c r="Y1576" s="72">
        <v>0</v>
      </c>
      <c r="Z1576" s="72">
        <v>0</v>
      </c>
      <c r="AA1576" s="72">
        <v>0</v>
      </c>
      <c r="AB1576" s="72">
        <v>0</v>
      </c>
      <c r="AC1576" s="72">
        <v>0</v>
      </c>
      <c r="AD1576" s="72">
        <v>0</v>
      </c>
      <c r="AE1576" s="72">
        <v>0</v>
      </c>
      <c r="AF1576" s="72">
        <v>0</v>
      </c>
      <c r="AG1576" s="72">
        <v>0</v>
      </c>
      <c r="AH1576" s="72">
        <v>0</v>
      </c>
      <c r="AI1576" s="72">
        <v>0</v>
      </c>
      <c r="AJ1576" s="72">
        <v>0</v>
      </c>
      <c r="AK1576" s="72">
        <v>0</v>
      </c>
      <c r="AL1576" s="72">
        <v>0</v>
      </c>
      <c r="AM1576" s="72">
        <v>0</v>
      </c>
      <c r="AN1576" s="72">
        <v>0</v>
      </c>
      <c r="AO1576" s="72">
        <v>0</v>
      </c>
      <c r="AP1576" s="72">
        <v>0</v>
      </c>
      <c r="AQ1576" s="13">
        <v>0</v>
      </c>
      <c r="AR1576" s="13">
        <v>0</v>
      </c>
      <c r="AS1576" s="13">
        <v>0</v>
      </c>
      <c r="AT1576" s="13">
        <v>22.43</v>
      </c>
      <c r="AU1576" s="13">
        <v>0</v>
      </c>
      <c r="AV1576" s="13">
        <v>0</v>
      </c>
      <c r="AW1576" s="16">
        <f t="shared" si="457"/>
        <v>22.43</v>
      </c>
      <c r="AX1576" s="16">
        <v>0</v>
      </c>
      <c r="AY1576" s="10">
        <f t="shared" si="458"/>
        <v>22.43</v>
      </c>
      <c r="BB1576" s="10">
        <f t="shared" si="459"/>
        <v>-22.43</v>
      </c>
      <c r="BC1576" s="10">
        <f t="shared" si="460"/>
        <v>-5.6074999999999999</v>
      </c>
      <c r="BD1576" s="10">
        <f t="shared" si="461"/>
        <v>22.43</v>
      </c>
      <c r="BE1576" s="10">
        <f t="shared" si="462"/>
        <v>-22.43</v>
      </c>
      <c r="BF1576" s="2" t="s">
        <v>119</v>
      </c>
      <c r="BG1576" s="10">
        <f t="shared" si="463"/>
        <v>0</v>
      </c>
      <c r="BH1576" s="36" t="s">
        <v>118</v>
      </c>
      <c r="BI1576" s="39" t="str">
        <f t="shared" si="464"/>
        <v/>
      </c>
      <c r="BJ1576" s="39" t="str">
        <f t="shared" si="465"/>
        <v/>
      </c>
      <c r="BO1576" s="9">
        <f t="shared" si="466"/>
        <v>0</v>
      </c>
      <c r="BP1576" s="39" t="str">
        <f t="shared" si="467"/>
        <v/>
      </c>
      <c r="BQ1576" s="147"/>
      <c r="BR1576" s="9">
        <f t="shared" si="468"/>
        <v>0</v>
      </c>
      <c r="BS1576" s="9">
        <f t="shared" si="469"/>
        <v>0</v>
      </c>
      <c r="BT1576" s="9">
        <f t="shared" si="470"/>
        <v>0</v>
      </c>
      <c r="BU1576" s="9" t="str">
        <f>IFERROR(_xlfn.XLOOKUP(D1576,Sheet1!B:B,Sheet1!L:L),"")</f>
        <v/>
      </c>
      <c r="BV1576" s="9" t="e">
        <f>_xlfn.XLOOKUP(BU1576,Sheet1!S:S,Sheet1!T:T)</f>
        <v>#N/A</v>
      </c>
      <c r="BW1576" s="9" t="e">
        <f>_xlfn.XLOOKUP(D1576,Sheet1!B:B,Sheet1!M:M)</f>
        <v>#N/A</v>
      </c>
      <c r="BZ1576" s="108">
        <f t="shared" si="471"/>
        <v>0</v>
      </c>
      <c r="CB1576" s="12"/>
      <c r="CC1576" s="12"/>
      <c r="CG1576" s="1" t="str">
        <f t="shared" si="472"/>
        <v>Below 80</v>
      </c>
      <c r="CH1576" s="1" t="str">
        <f>IFERROR(_xlfn.XLOOKUP(CG1576,Scenario!M:M,Scenario!N:N),"")</f>
        <v/>
      </c>
      <c r="CI1576" s="1" t="str">
        <f t="shared" si="473"/>
        <v>No</v>
      </c>
    </row>
    <row r="1577" spans="1:87" hidden="1">
      <c r="A1577" s="2">
        <v>1576</v>
      </c>
      <c r="B1577" s="2">
        <v>0</v>
      </c>
      <c r="C1577" s="1">
        <v>0</v>
      </c>
      <c r="D1577" s="37" t="str">
        <v>001fw000005m3O1AAI</v>
      </c>
      <c r="E1577" s="37" t="str">
        <v>M/S DHULIYAN HARDWARE</v>
      </c>
      <c r="F1577" s="37" t="str">
        <v>WEST BENGAL</v>
      </c>
      <c r="G1577" s="37" t="str">
        <v>MURSHIDABAD</v>
      </c>
      <c r="H1577" s="37">
        <v>0</v>
      </c>
      <c r="I1577" s="37" t="str">
        <v>CHANDRA TRADERS</v>
      </c>
      <c r="J1577" s="37" t="str">
        <v>Shirshendu saha</v>
      </c>
      <c r="K1577" s="37">
        <v>0</v>
      </c>
      <c r="L1577" s="37" t="str">
        <v>001J100000RyPTBIA3</v>
      </c>
      <c r="M1577" s="37" t="str">
        <v>East</v>
      </c>
      <c r="N1577" s="2">
        <v>742202</v>
      </c>
      <c r="O1577" s="2" t="str">
        <v>19BIJPR3906E1Z3</v>
      </c>
      <c r="P1577" s="2">
        <v>9832711324</v>
      </c>
      <c r="Q1577" s="2" t="str">
        <v>Dec'25</v>
      </c>
      <c r="R1577" s="2">
        <v>2026</v>
      </c>
      <c r="S1577" s="1">
        <v>0</v>
      </c>
      <c r="T1577" s="2">
        <v>30</v>
      </c>
      <c r="U1577" s="1">
        <v>0.16666666666666666</v>
      </c>
      <c r="V1577" s="1" t="str">
        <v>Friendly</v>
      </c>
      <c r="W1577" s="72">
        <v>0</v>
      </c>
      <c r="X1577" s="72">
        <v>0</v>
      </c>
      <c r="Y1577" s="72">
        <v>0</v>
      </c>
      <c r="Z1577" s="72">
        <v>0</v>
      </c>
      <c r="AA1577" s="72">
        <v>0</v>
      </c>
      <c r="AB1577" s="72">
        <v>0</v>
      </c>
      <c r="AC1577" s="72">
        <v>0</v>
      </c>
      <c r="AD1577" s="72">
        <v>0</v>
      </c>
      <c r="AE1577" s="72">
        <v>0</v>
      </c>
      <c r="AF1577" s="72">
        <v>0</v>
      </c>
      <c r="AG1577" s="72">
        <v>0</v>
      </c>
      <c r="AH1577" s="72">
        <v>0</v>
      </c>
      <c r="AI1577" s="72">
        <v>0</v>
      </c>
      <c r="AJ1577" s="72">
        <v>0</v>
      </c>
      <c r="AK1577" s="72">
        <v>0</v>
      </c>
      <c r="AL1577" s="72">
        <v>0</v>
      </c>
      <c r="AM1577" s="72">
        <v>0</v>
      </c>
      <c r="AN1577" s="72">
        <v>0</v>
      </c>
      <c r="AO1577" s="72">
        <v>0</v>
      </c>
      <c r="AP1577" s="72">
        <v>0</v>
      </c>
      <c r="AQ1577" s="13">
        <v>0</v>
      </c>
      <c r="AR1577" s="13">
        <v>0</v>
      </c>
      <c r="AS1577" s="13">
        <v>0</v>
      </c>
      <c r="AT1577" s="13">
        <v>15</v>
      </c>
      <c r="AU1577" s="13">
        <v>0</v>
      </c>
      <c r="AV1577" s="13">
        <v>0</v>
      </c>
      <c r="AW1577" s="16">
        <f t="shared" si="457"/>
        <v>15</v>
      </c>
      <c r="AX1577" s="16">
        <v>0</v>
      </c>
      <c r="AY1577" s="10">
        <f t="shared" si="458"/>
        <v>15</v>
      </c>
      <c r="BB1577" s="10">
        <f t="shared" si="459"/>
        <v>-15</v>
      </c>
      <c r="BC1577" s="10">
        <f t="shared" si="460"/>
        <v>-3.75</v>
      </c>
      <c r="BD1577" s="10">
        <f t="shared" si="461"/>
        <v>15</v>
      </c>
      <c r="BE1577" s="10">
        <f t="shared" si="462"/>
        <v>-15</v>
      </c>
      <c r="BF1577" s="2" t="s">
        <v>119</v>
      </c>
      <c r="BG1577" s="10">
        <f t="shared" si="463"/>
        <v>0</v>
      </c>
      <c r="BH1577" s="36" t="s">
        <v>118</v>
      </c>
      <c r="BI1577" s="39" t="str">
        <f t="shared" si="464"/>
        <v/>
      </c>
      <c r="BJ1577" s="39" t="str">
        <f t="shared" si="465"/>
        <v/>
      </c>
      <c r="BO1577" s="9">
        <f t="shared" si="466"/>
        <v>0</v>
      </c>
      <c r="BP1577" s="39" t="str">
        <f t="shared" si="467"/>
        <v/>
      </c>
      <c r="BQ1577" s="147"/>
      <c r="BR1577" s="9">
        <f t="shared" si="468"/>
        <v>0</v>
      </c>
      <c r="BS1577" s="9">
        <f t="shared" si="469"/>
        <v>0</v>
      </c>
      <c r="BT1577" s="9">
        <f t="shared" si="470"/>
        <v>0</v>
      </c>
      <c r="BU1577" s="9" t="str">
        <f>IFERROR(_xlfn.XLOOKUP(D1577,Sheet1!B:B,Sheet1!L:L),"")</f>
        <v/>
      </c>
      <c r="BV1577" s="9" t="e">
        <f>_xlfn.XLOOKUP(BU1577,Sheet1!S:S,Sheet1!T:T)</f>
        <v>#N/A</v>
      </c>
      <c r="BW1577" s="9" t="e">
        <f>_xlfn.XLOOKUP(D1577,Sheet1!B:B,Sheet1!M:M)</f>
        <v>#N/A</v>
      </c>
      <c r="BZ1577" s="108">
        <f t="shared" si="471"/>
        <v>0</v>
      </c>
      <c r="CB1577" s="12"/>
      <c r="CC1577" s="12"/>
      <c r="CG1577" s="1" t="str">
        <f t="shared" si="472"/>
        <v>Below 80</v>
      </c>
      <c r="CH1577" s="1" t="str">
        <f>IFERROR(_xlfn.XLOOKUP(CG1577,Scenario!M:M,Scenario!N:N),"")</f>
        <v/>
      </c>
      <c r="CI1577" s="1" t="str">
        <f t="shared" si="473"/>
        <v>No</v>
      </c>
    </row>
    <row r="1578" spans="1:87" hidden="1">
      <c r="A1578" s="2">
        <v>1577</v>
      </c>
      <c r="B1578" s="2">
        <v>0</v>
      </c>
      <c r="C1578" s="1">
        <v>0</v>
      </c>
      <c r="D1578" s="37" t="str">
        <v>001fw00000DlldWAAR</v>
      </c>
      <c r="E1578" s="37" t="str">
        <v>M/S GUPTA TRADERS</v>
      </c>
      <c r="F1578" s="37" t="str">
        <v>WEST BENGAL</v>
      </c>
      <c r="G1578" s="37" t="str">
        <v>MALDAH</v>
      </c>
      <c r="H1578" s="37">
        <v>0</v>
      </c>
      <c r="I1578" s="37" t="str">
        <v>MAHESHWARI TRADERS</v>
      </c>
      <c r="J1578" s="37" t="str">
        <v>Partha Mondal</v>
      </c>
      <c r="K1578" s="37">
        <v>0</v>
      </c>
      <c r="L1578" s="37" t="str">
        <v>001J100000Vo7AiIAJ</v>
      </c>
      <c r="M1578" s="37" t="str">
        <v>East</v>
      </c>
      <c r="N1578" s="2">
        <v>732139</v>
      </c>
      <c r="O1578" s="2" t="str">
        <v>19AMVPG5784G1ZB</v>
      </c>
      <c r="P1578" s="2">
        <v>9735027839</v>
      </c>
      <c r="Q1578" s="2" t="str">
        <v>Dec'25</v>
      </c>
      <c r="R1578" s="2">
        <v>2026</v>
      </c>
      <c r="S1578" s="1">
        <v>0</v>
      </c>
      <c r="T1578" s="2">
        <v>150</v>
      </c>
      <c r="U1578" s="1">
        <v>3.2222222222222222E-2</v>
      </c>
      <c r="V1578" s="1" t="str">
        <v>Challenger</v>
      </c>
      <c r="W1578" s="72">
        <v>0</v>
      </c>
      <c r="X1578" s="72">
        <v>0</v>
      </c>
      <c r="Y1578" s="72">
        <v>0</v>
      </c>
      <c r="Z1578" s="72">
        <v>0</v>
      </c>
      <c r="AA1578" s="72">
        <v>0</v>
      </c>
      <c r="AB1578" s="72">
        <v>0</v>
      </c>
      <c r="AC1578" s="72">
        <v>0</v>
      </c>
      <c r="AD1578" s="72">
        <v>0</v>
      </c>
      <c r="AE1578" s="72">
        <v>0</v>
      </c>
      <c r="AF1578" s="72">
        <v>0</v>
      </c>
      <c r="AG1578" s="72">
        <v>0</v>
      </c>
      <c r="AH1578" s="72">
        <v>0</v>
      </c>
      <c r="AI1578" s="72">
        <v>0</v>
      </c>
      <c r="AJ1578" s="72">
        <v>0</v>
      </c>
      <c r="AK1578" s="72">
        <v>0</v>
      </c>
      <c r="AL1578" s="72">
        <v>0</v>
      </c>
      <c r="AM1578" s="72">
        <v>0</v>
      </c>
      <c r="AN1578" s="72">
        <v>0</v>
      </c>
      <c r="AO1578" s="72">
        <v>0</v>
      </c>
      <c r="AP1578" s="72">
        <v>0</v>
      </c>
      <c r="AQ1578" s="13">
        <v>0</v>
      </c>
      <c r="AR1578" s="13">
        <v>0</v>
      </c>
      <c r="AS1578" s="13">
        <v>0</v>
      </c>
      <c r="AT1578" s="13">
        <v>6.5</v>
      </c>
      <c r="AU1578" s="13">
        <v>0</v>
      </c>
      <c r="AV1578" s="13">
        <v>8</v>
      </c>
      <c r="AW1578" s="16">
        <f t="shared" si="457"/>
        <v>6.5</v>
      </c>
      <c r="AX1578" s="16">
        <v>0</v>
      </c>
      <c r="AY1578" s="10">
        <f t="shared" si="458"/>
        <v>6.5</v>
      </c>
      <c r="BB1578" s="10">
        <f t="shared" si="459"/>
        <v>-6.5</v>
      </c>
      <c r="BC1578" s="10">
        <f t="shared" si="460"/>
        <v>-1.625</v>
      </c>
      <c r="BD1578" s="10">
        <f t="shared" si="461"/>
        <v>6.5</v>
      </c>
      <c r="BE1578" s="10">
        <f t="shared" si="462"/>
        <v>-6.5</v>
      </c>
      <c r="BF1578" s="2" t="s">
        <v>119</v>
      </c>
      <c r="BG1578" s="10">
        <f t="shared" si="463"/>
        <v>0</v>
      </c>
      <c r="BH1578" s="36" t="s">
        <v>118</v>
      </c>
      <c r="BI1578" s="39" t="str">
        <f t="shared" si="464"/>
        <v/>
      </c>
      <c r="BJ1578" s="39" t="str">
        <f t="shared" si="465"/>
        <v/>
      </c>
      <c r="BO1578" s="9">
        <f t="shared" si="466"/>
        <v>0</v>
      </c>
      <c r="BP1578" s="39" t="str">
        <f t="shared" si="467"/>
        <v/>
      </c>
      <c r="BQ1578" s="147"/>
      <c r="BR1578" s="9">
        <f t="shared" si="468"/>
        <v>0</v>
      </c>
      <c r="BS1578" s="9">
        <f t="shared" si="469"/>
        <v>0</v>
      </c>
      <c r="BT1578" s="9">
        <f t="shared" si="470"/>
        <v>0</v>
      </c>
      <c r="BU1578" s="9" t="str">
        <f>IFERROR(_xlfn.XLOOKUP(D1578,Sheet1!B:B,Sheet1!L:L),"")</f>
        <v/>
      </c>
      <c r="BV1578" s="9" t="e">
        <f>_xlfn.XLOOKUP(BU1578,Sheet1!S:S,Sheet1!T:T)</f>
        <v>#N/A</v>
      </c>
      <c r="BW1578" s="9" t="e">
        <f>_xlfn.XLOOKUP(D1578,Sheet1!B:B,Sheet1!M:M)</f>
        <v>#N/A</v>
      </c>
      <c r="BZ1578" s="108">
        <f t="shared" si="471"/>
        <v>0</v>
      </c>
      <c r="CB1578" s="12"/>
      <c r="CC1578" s="12"/>
      <c r="CG1578" s="1" t="str">
        <f t="shared" si="472"/>
        <v>Below 80</v>
      </c>
      <c r="CH1578" s="1" t="str">
        <f>IFERROR(_xlfn.XLOOKUP(CG1578,Scenario!M:M,Scenario!N:N),"")</f>
        <v/>
      </c>
      <c r="CI1578" s="1" t="str">
        <f t="shared" si="473"/>
        <v>No</v>
      </c>
    </row>
    <row r="1579" spans="1:87" hidden="1">
      <c r="A1579" s="2">
        <v>1578</v>
      </c>
      <c r="B1579" s="2">
        <v>0</v>
      </c>
      <c r="C1579" s="1">
        <v>0</v>
      </c>
      <c r="D1579" s="37" t="str">
        <v>001J100000VnoKLIAZ</v>
      </c>
      <c r="E1579" s="37" t="str">
        <v>M/S SUBHAM ENTERPRISES</v>
      </c>
      <c r="F1579" s="37" t="str">
        <v>ODISHA</v>
      </c>
      <c r="G1579" s="37" t="str">
        <v>BARGARH</v>
      </c>
      <c r="H1579" s="37">
        <v>0</v>
      </c>
      <c r="I1579" s="37" t="str">
        <v>SACHDEVA ISPAT PVT LTD</v>
      </c>
      <c r="J1579" s="37" t="str">
        <v>Papun Padhan</v>
      </c>
      <c r="K1579" s="37">
        <v>0</v>
      </c>
      <c r="L1579" s="37" t="str">
        <v>C12823</v>
      </c>
      <c r="M1579" s="37" t="str">
        <v>Central</v>
      </c>
      <c r="N1579" s="2">
        <v>768035</v>
      </c>
      <c r="O1579" s="2" t="str">
        <v>21AWWPP6527H1Z3</v>
      </c>
      <c r="P1579" s="2">
        <v>9937525292</v>
      </c>
      <c r="Q1579" s="2" t="str">
        <v>Dec'25</v>
      </c>
      <c r="R1579" s="2">
        <v>2026</v>
      </c>
      <c r="S1579" s="1">
        <v>0</v>
      </c>
      <c r="T1579" s="2">
        <v>50</v>
      </c>
      <c r="U1579" s="1">
        <v>6.6866666666666671E-2</v>
      </c>
      <c r="V1579" s="1" t="str">
        <v>Minor</v>
      </c>
      <c r="W1579" s="72">
        <v>0</v>
      </c>
      <c r="X1579" s="72">
        <v>0</v>
      </c>
      <c r="Y1579" s="72">
        <v>0</v>
      </c>
      <c r="Z1579" s="72">
        <v>0</v>
      </c>
      <c r="AA1579" s="72">
        <v>0</v>
      </c>
      <c r="AB1579" s="72">
        <v>0</v>
      </c>
      <c r="AC1579" s="72">
        <v>0</v>
      </c>
      <c r="AD1579" s="72">
        <v>0</v>
      </c>
      <c r="AE1579" s="72">
        <v>0</v>
      </c>
      <c r="AF1579" s="72">
        <v>0</v>
      </c>
      <c r="AG1579" s="72">
        <v>0</v>
      </c>
      <c r="AH1579" s="72">
        <v>0</v>
      </c>
      <c r="AI1579" s="72">
        <v>0</v>
      </c>
      <c r="AJ1579" s="72">
        <v>0</v>
      </c>
      <c r="AK1579" s="72">
        <v>0</v>
      </c>
      <c r="AL1579" s="72">
        <v>0</v>
      </c>
      <c r="AM1579" s="72">
        <v>0</v>
      </c>
      <c r="AN1579" s="72">
        <v>0</v>
      </c>
      <c r="AO1579" s="72">
        <v>0</v>
      </c>
      <c r="AP1579" s="72">
        <v>0</v>
      </c>
      <c r="AQ1579" s="13">
        <v>0</v>
      </c>
      <c r="AR1579" s="13">
        <v>0</v>
      </c>
      <c r="AS1579" s="13">
        <v>0</v>
      </c>
      <c r="AT1579" s="13">
        <v>10.029999999999999</v>
      </c>
      <c r="AU1579" s="13">
        <v>0</v>
      </c>
      <c r="AV1579" s="13">
        <v>0</v>
      </c>
      <c r="AW1579" s="16">
        <f t="shared" si="457"/>
        <v>10.029999999999999</v>
      </c>
      <c r="AX1579" s="16">
        <v>0</v>
      </c>
      <c r="AY1579" s="10">
        <f t="shared" si="458"/>
        <v>10.029999999999999</v>
      </c>
      <c r="BB1579" s="10">
        <f t="shared" si="459"/>
        <v>-10.029999999999999</v>
      </c>
      <c r="BC1579" s="10">
        <f t="shared" si="460"/>
        <v>-2.5074999999999998</v>
      </c>
      <c r="BD1579" s="10">
        <f t="shared" si="461"/>
        <v>10.029999999999999</v>
      </c>
      <c r="BE1579" s="10">
        <f t="shared" si="462"/>
        <v>-10.029999999999999</v>
      </c>
      <c r="BF1579" s="2" t="s">
        <v>119</v>
      </c>
      <c r="BG1579" s="10">
        <f t="shared" si="463"/>
        <v>0</v>
      </c>
      <c r="BH1579" s="36" t="s">
        <v>118</v>
      </c>
      <c r="BI1579" s="39" t="str">
        <f t="shared" si="464"/>
        <v/>
      </c>
      <c r="BJ1579" s="39" t="str">
        <f t="shared" si="465"/>
        <v/>
      </c>
      <c r="BO1579" s="9">
        <f t="shared" si="466"/>
        <v>0</v>
      </c>
      <c r="BP1579" s="39" t="str">
        <f t="shared" si="467"/>
        <v/>
      </c>
      <c r="BQ1579" s="147"/>
      <c r="BR1579" s="9">
        <f t="shared" si="468"/>
        <v>0</v>
      </c>
      <c r="BS1579" s="9">
        <f t="shared" si="469"/>
        <v>0</v>
      </c>
      <c r="BT1579" s="9">
        <f t="shared" si="470"/>
        <v>0</v>
      </c>
      <c r="BU1579" s="9" t="str">
        <f>IFERROR(_xlfn.XLOOKUP(D1579,Sheet1!B:B,Sheet1!L:L),"")</f>
        <v/>
      </c>
      <c r="BV1579" s="9" t="e">
        <f>_xlfn.XLOOKUP(BU1579,Sheet1!S:S,Sheet1!T:T)</f>
        <v>#N/A</v>
      </c>
      <c r="BW1579" s="9" t="e">
        <f>_xlfn.XLOOKUP(D1579,Sheet1!B:B,Sheet1!M:M)</f>
        <v>#N/A</v>
      </c>
      <c r="BZ1579" s="108">
        <f t="shared" si="471"/>
        <v>0</v>
      </c>
      <c r="CB1579" s="12"/>
      <c r="CC1579" s="12"/>
      <c r="CG1579" s="1" t="str">
        <f t="shared" si="472"/>
        <v>Below 80</v>
      </c>
      <c r="CH1579" s="1" t="str">
        <f>IFERROR(_xlfn.XLOOKUP(CG1579,Scenario!M:M,Scenario!N:N),"")</f>
        <v/>
      </c>
      <c r="CI1579" s="1" t="str">
        <f t="shared" si="473"/>
        <v>No</v>
      </c>
    </row>
    <row r="1580" spans="1:87" hidden="1">
      <c r="A1580" s="2">
        <v>1579</v>
      </c>
      <c r="B1580" s="2">
        <v>0</v>
      </c>
      <c r="C1580" s="1">
        <v>0</v>
      </c>
      <c r="D1580" s="37" t="str">
        <v>001fw00000EkmJNAAZ</v>
      </c>
      <c r="E1580" s="37" t="str">
        <v>GITA STEEL</v>
      </c>
      <c r="F1580" s="37" t="str">
        <v>ODISHA</v>
      </c>
      <c r="G1580" s="37" t="str">
        <v>BOUDH</v>
      </c>
      <c r="H1580" s="37">
        <v>0</v>
      </c>
      <c r="I1580" s="37" t="str">
        <v>SACHDEVA ISPAT PVT LTD</v>
      </c>
      <c r="J1580" s="37" t="str">
        <v>Papun Padhan</v>
      </c>
      <c r="K1580" s="37">
        <v>0</v>
      </c>
      <c r="L1580" s="37" t="str">
        <v>C12823</v>
      </c>
      <c r="M1580" s="37" t="str">
        <v>Central</v>
      </c>
      <c r="N1580" s="2">
        <v>762015</v>
      </c>
      <c r="O1580" s="2" t="str">
        <v>21ABAFG8309D1ZY</v>
      </c>
      <c r="P1580" s="2">
        <v>8143229811</v>
      </c>
      <c r="Q1580" s="2" t="str">
        <v>Dec'25</v>
      </c>
      <c r="R1580" s="2">
        <v>2026</v>
      </c>
      <c r="S1580" s="1">
        <v>0</v>
      </c>
      <c r="T1580" s="2">
        <v>200</v>
      </c>
      <c r="U1580" s="1">
        <v>1.9766666666666665E-2</v>
      </c>
      <c r="V1580" s="1" t="str">
        <v>Challenger</v>
      </c>
      <c r="W1580" s="72">
        <v>0</v>
      </c>
      <c r="X1580" s="72">
        <v>0</v>
      </c>
      <c r="Y1580" s="72">
        <v>0</v>
      </c>
      <c r="Z1580" s="72">
        <v>0</v>
      </c>
      <c r="AA1580" s="72">
        <v>0</v>
      </c>
      <c r="AB1580" s="72">
        <v>0</v>
      </c>
      <c r="AC1580" s="72">
        <v>0</v>
      </c>
      <c r="AD1580" s="72">
        <v>0</v>
      </c>
      <c r="AE1580" s="72">
        <v>0</v>
      </c>
      <c r="AF1580" s="72">
        <v>0</v>
      </c>
      <c r="AG1580" s="72">
        <v>0</v>
      </c>
      <c r="AH1580" s="72">
        <v>0</v>
      </c>
      <c r="AI1580" s="72">
        <v>0</v>
      </c>
      <c r="AJ1580" s="72">
        <v>0</v>
      </c>
      <c r="AK1580" s="72">
        <v>0</v>
      </c>
      <c r="AL1580" s="72">
        <v>0</v>
      </c>
      <c r="AM1580" s="72">
        <v>0</v>
      </c>
      <c r="AN1580" s="72">
        <v>0</v>
      </c>
      <c r="AO1580" s="72">
        <v>0</v>
      </c>
      <c r="AP1580" s="72">
        <v>0</v>
      </c>
      <c r="AQ1580" s="13">
        <v>0</v>
      </c>
      <c r="AR1580" s="13">
        <v>0</v>
      </c>
      <c r="AS1580" s="13">
        <v>0</v>
      </c>
      <c r="AT1580" s="13">
        <v>11.86</v>
      </c>
      <c r="AU1580" s="13">
        <v>0</v>
      </c>
      <c r="AV1580" s="13">
        <v>0</v>
      </c>
      <c r="AW1580" s="16">
        <f t="shared" si="457"/>
        <v>11.86</v>
      </c>
      <c r="AX1580" s="16">
        <v>0</v>
      </c>
      <c r="AY1580" s="10">
        <f t="shared" si="458"/>
        <v>11.86</v>
      </c>
      <c r="BB1580" s="10">
        <f t="shared" si="459"/>
        <v>-11.86</v>
      </c>
      <c r="BC1580" s="10">
        <f t="shared" si="460"/>
        <v>-2.9649999999999999</v>
      </c>
      <c r="BD1580" s="10">
        <f t="shared" si="461"/>
        <v>11.86</v>
      </c>
      <c r="BE1580" s="10">
        <f t="shared" si="462"/>
        <v>-11.86</v>
      </c>
      <c r="BF1580" s="2" t="s">
        <v>119</v>
      </c>
      <c r="BG1580" s="10">
        <f t="shared" si="463"/>
        <v>0</v>
      </c>
      <c r="BH1580" s="36" t="s">
        <v>118</v>
      </c>
      <c r="BI1580" s="39" t="str">
        <f t="shared" si="464"/>
        <v/>
      </c>
      <c r="BJ1580" s="39" t="str">
        <f t="shared" si="465"/>
        <v/>
      </c>
      <c r="BO1580" s="9">
        <f t="shared" si="466"/>
        <v>0</v>
      </c>
      <c r="BP1580" s="39" t="str">
        <f t="shared" si="467"/>
        <v/>
      </c>
      <c r="BQ1580" s="147"/>
      <c r="BR1580" s="9">
        <f t="shared" si="468"/>
        <v>0</v>
      </c>
      <c r="BS1580" s="9">
        <f t="shared" si="469"/>
        <v>0</v>
      </c>
      <c r="BT1580" s="9">
        <f t="shared" si="470"/>
        <v>0</v>
      </c>
      <c r="BU1580" s="9" t="str">
        <f>IFERROR(_xlfn.XLOOKUP(D1580,Sheet1!B:B,Sheet1!L:L),"")</f>
        <v/>
      </c>
      <c r="BV1580" s="9" t="e">
        <f>_xlfn.XLOOKUP(BU1580,Sheet1!S:S,Sheet1!T:T)</f>
        <v>#N/A</v>
      </c>
      <c r="BW1580" s="9" t="e">
        <f>_xlfn.XLOOKUP(D1580,Sheet1!B:B,Sheet1!M:M)</f>
        <v>#N/A</v>
      </c>
      <c r="BZ1580" s="108">
        <f t="shared" si="471"/>
        <v>0</v>
      </c>
      <c r="CB1580" s="12"/>
      <c r="CC1580" s="12"/>
      <c r="CG1580" s="1" t="str">
        <f t="shared" si="472"/>
        <v>Below 80</v>
      </c>
      <c r="CH1580" s="1" t="str">
        <f>IFERROR(_xlfn.XLOOKUP(CG1580,Scenario!M:M,Scenario!N:N),"")</f>
        <v/>
      </c>
      <c r="CI1580" s="1" t="str">
        <f t="shared" si="473"/>
        <v>No</v>
      </c>
    </row>
    <row r="1581" spans="1:87" hidden="1">
      <c r="A1581" s="2">
        <v>1580</v>
      </c>
      <c r="B1581" s="2">
        <v>0</v>
      </c>
      <c r="C1581" s="1">
        <v>0</v>
      </c>
      <c r="D1581" s="37" t="str">
        <v>001fw00000F29L9AAJ</v>
      </c>
      <c r="E1581" s="37" t="str">
        <v>M.R. TRADERS</v>
      </c>
      <c r="F1581" s="37" t="str">
        <v>HARYANA</v>
      </c>
      <c r="G1581" s="37" t="str">
        <v>FATEHABAD</v>
      </c>
      <c r="H1581" s="37">
        <v>0</v>
      </c>
      <c r="I1581" s="37" t="str">
        <v>PAL CEMENT AND STEEL PVT. LTD.</v>
      </c>
      <c r="J1581" s="37" t="str">
        <v>Varun Arora</v>
      </c>
      <c r="K1581" s="37">
        <v>0</v>
      </c>
      <c r="L1581" s="37" t="str">
        <v>C12827</v>
      </c>
      <c r="M1581" s="37" t="str">
        <v>North</v>
      </c>
      <c r="N1581" s="2">
        <v>125050</v>
      </c>
      <c r="O1581" s="2" t="str">
        <v>06AMPPK7585B1ZR</v>
      </c>
      <c r="P1581" s="2">
        <v>9812328516</v>
      </c>
      <c r="Q1581" s="2" t="str">
        <v>Dec'25</v>
      </c>
      <c r="R1581" s="2">
        <v>2026</v>
      </c>
      <c r="S1581" s="1">
        <v>0</v>
      </c>
      <c r="T1581" s="2">
        <v>10</v>
      </c>
      <c r="U1581" s="1">
        <v>8.4716666666666676</v>
      </c>
      <c r="V1581" s="1" t="str">
        <v>Friendly</v>
      </c>
      <c r="W1581" s="72">
        <v>0</v>
      </c>
      <c r="X1581" s="72">
        <v>0</v>
      </c>
      <c r="Y1581" s="72">
        <v>0</v>
      </c>
      <c r="Z1581" s="72">
        <v>0</v>
      </c>
      <c r="AA1581" s="72">
        <v>0</v>
      </c>
      <c r="AB1581" s="72">
        <v>0</v>
      </c>
      <c r="AC1581" s="72">
        <v>0</v>
      </c>
      <c r="AD1581" s="72">
        <v>0</v>
      </c>
      <c r="AE1581" s="72">
        <v>0</v>
      </c>
      <c r="AF1581" s="72">
        <v>0</v>
      </c>
      <c r="AG1581" s="72">
        <v>0</v>
      </c>
      <c r="AH1581" s="72">
        <v>0</v>
      </c>
      <c r="AI1581" s="72">
        <v>0</v>
      </c>
      <c r="AJ1581" s="72">
        <v>0</v>
      </c>
      <c r="AK1581" s="72">
        <v>0</v>
      </c>
      <c r="AL1581" s="72">
        <v>0</v>
      </c>
      <c r="AM1581" s="72">
        <v>0</v>
      </c>
      <c r="AN1581" s="72">
        <v>0</v>
      </c>
      <c r="AO1581" s="72">
        <v>0</v>
      </c>
      <c r="AP1581" s="72">
        <v>0</v>
      </c>
      <c r="AQ1581" s="13">
        <v>0</v>
      </c>
      <c r="AR1581" s="13">
        <v>0</v>
      </c>
      <c r="AS1581" s="13">
        <v>0</v>
      </c>
      <c r="AT1581" s="13">
        <v>36.15</v>
      </c>
      <c r="AU1581" s="13">
        <v>218</v>
      </c>
      <c r="AV1581" s="13">
        <v>0</v>
      </c>
      <c r="AW1581" s="16">
        <f t="shared" si="457"/>
        <v>254.15</v>
      </c>
      <c r="AX1581" s="16">
        <v>0</v>
      </c>
      <c r="AY1581" s="10">
        <f t="shared" si="458"/>
        <v>254.15</v>
      </c>
      <c r="BB1581" s="10">
        <f t="shared" si="459"/>
        <v>-254.15</v>
      </c>
      <c r="BC1581" s="10">
        <f t="shared" si="460"/>
        <v>-63.537500000000001</v>
      </c>
      <c r="BD1581" s="10">
        <f t="shared" si="461"/>
        <v>254.15</v>
      </c>
      <c r="BE1581" s="10">
        <f t="shared" si="462"/>
        <v>-254.15</v>
      </c>
      <c r="BF1581" s="2" t="s">
        <v>119</v>
      </c>
      <c r="BG1581" s="10">
        <f t="shared" si="463"/>
        <v>0</v>
      </c>
      <c r="BH1581" s="36" t="s">
        <v>118</v>
      </c>
      <c r="BI1581" s="39" t="str">
        <f t="shared" si="464"/>
        <v/>
      </c>
      <c r="BJ1581" s="39" t="str">
        <f t="shared" si="465"/>
        <v>A</v>
      </c>
      <c r="BO1581" s="9">
        <f t="shared" si="466"/>
        <v>0</v>
      </c>
      <c r="BP1581" s="39" t="str">
        <f t="shared" si="467"/>
        <v/>
      </c>
      <c r="BQ1581" s="147"/>
      <c r="BR1581" s="9">
        <f t="shared" si="468"/>
        <v>0</v>
      </c>
      <c r="BS1581" s="9">
        <f t="shared" si="469"/>
        <v>0</v>
      </c>
      <c r="BT1581" s="9">
        <f t="shared" si="470"/>
        <v>0</v>
      </c>
      <c r="BU1581" s="9" t="str">
        <f>IFERROR(_xlfn.XLOOKUP(D1581,Sheet1!B:B,Sheet1!L:L),"")</f>
        <v/>
      </c>
      <c r="BV1581" s="9" t="e">
        <f>_xlfn.XLOOKUP(BU1581,Sheet1!S:S,Sheet1!T:T)</f>
        <v>#N/A</v>
      </c>
      <c r="BW1581" s="9" t="e">
        <f>_xlfn.XLOOKUP(D1581,Sheet1!B:B,Sheet1!M:M)</f>
        <v>#N/A</v>
      </c>
      <c r="BZ1581" s="108">
        <f t="shared" si="471"/>
        <v>0</v>
      </c>
      <c r="CB1581" s="12"/>
      <c r="CC1581" s="12"/>
      <c r="CG1581" s="1" t="str">
        <f t="shared" si="472"/>
        <v>Below 80</v>
      </c>
      <c r="CH1581" s="1" t="str">
        <f>IFERROR(_xlfn.XLOOKUP(CG1581,Scenario!M:M,Scenario!N:N),"")</f>
        <v/>
      </c>
      <c r="CI1581" s="1" t="str">
        <f t="shared" si="473"/>
        <v>No</v>
      </c>
    </row>
    <row r="1582" spans="1:87" hidden="1">
      <c r="A1582" s="2">
        <v>1581</v>
      </c>
      <c r="B1582" s="2">
        <v>0</v>
      </c>
      <c r="C1582" s="1">
        <v>0</v>
      </c>
      <c r="D1582" s="37" t="str">
        <v>0015g00001f9BzfAAE</v>
      </c>
      <c r="E1582" s="37" t="str">
        <v>Bharat timber &amp; iron store rawta mor</v>
      </c>
      <c r="F1582" s="37" t="str">
        <v>DELHI</v>
      </c>
      <c r="G1582" s="37" t="str">
        <v>SOUTH WEST</v>
      </c>
      <c r="H1582" s="37" t="str">
        <v>Najafgarh</v>
      </c>
      <c r="I1582" s="37" t="str">
        <v>MAHENDRA STEELS</v>
      </c>
      <c r="J1582" s="37" t="str">
        <v>Aman kumar</v>
      </c>
      <c r="K1582" s="37">
        <v>0</v>
      </c>
      <c r="L1582" s="37" t="str">
        <v>C12832</v>
      </c>
      <c r="M1582" s="37" t="str">
        <v>North</v>
      </c>
      <c r="N1582" s="2">
        <v>110073</v>
      </c>
      <c r="O1582" s="2">
        <v>0</v>
      </c>
      <c r="P1582" s="2">
        <v>0</v>
      </c>
      <c r="Q1582" s="2" t="str">
        <v>Dec'25</v>
      </c>
      <c r="R1582" s="2">
        <v>2026</v>
      </c>
      <c r="S1582" s="1">
        <v>0</v>
      </c>
      <c r="T1582" s="2">
        <v>100</v>
      </c>
      <c r="U1582" s="1">
        <v>8.8333333333333333E-2</v>
      </c>
      <c r="V1582" s="1" t="str">
        <v>Challenger</v>
      </c>
      <c r="W1582" s="72">
        <v>0</v>
      </c>
      <c r="X1582" s="72">
        <v>0</v>
      </c>
      <c r="Y1582" s="72">
        <v>0</v>
      </c>
      <c r="Z1582" s="72">
        <v>0</v>
      </c>
      <c r="AA1582" s="72">
        <v>0</v>
      </c>
      <c r="AB1582" s="72">
        <v>0</v>
      </c>
      <c r="AC1582" s="72">
        <v>0</v>
      </c>
      <c r="AD1582" s="72">
        <v>0</v>
      </c>
      <c r="AE1582" s="72">
        <v>0</v>
      </c>
      <c r="AF1582" s="72">
        <v>0</v>
      </c>
      <c r="AG1582" s="72">
        <v>0</v>
      </c>
      <c r="AH1582" s="72">
        <v>0</v>
      </c>
      <c r="AI1582" s="72">
        <v>0</v>
      </c>
      <c r="AJ1582" s="72">
        <v>0</v>
      </c>
      <c r="AK1582" s="72">
        <v>0</v>
      </c>
      <c r="AL1582" s="72">
        <v>0</v>
      </c>
      <c r="AM1582" s="72">
        <v>0</v>
      </c>
      <c r="AN1582" s="72">
        <v>0</v>
      </c>
      <c r="AO1582" s="72">
        <v>0</v>
      </c>
      <c r="AP1582" s="72">
        <v>0</v>
      </c>
      <c r="AQ1582" s="13">
        <v>0</v>
      </c>
      <c r="AR1582" s="13">
        <v>0</v>
      </c>
      <c r="AS1582" s="13">
        <v>0</v>
      </c>
      <c r="AT1582" s="13">
        <v>23.5</v>
      </c>
      <c r="AU1582" s="13">
        <v>0</v>
      </c>
      <c r="AV1582" s="13">
        <v>3</v>
      </c>
      <c r="AW1582" s="16">
        <f t="shared" si="457"/>
        <v>23.5</v>
      </c>
      <c r="AX1582" s="16">
        <v>0</v>
      </c>
      <c r="AY1582" s="10">
        <f t="shared" si="458"/>
        <v>23.5</v>
      </c>
      <c r="BB1582" s="10">
        <f t="shared" si="459"/>
        <v>-23.5</v>
      </c>
      <c r="BC1582" s="10">
        <f t="shared" si="460"/>
        <v>-5.875</v>
      </c>
      <c r="BD1582" s="10">
        <f t="shared" si="461"/>
        <v>23.5</v>
      </c>
      <c r="BE1582" s="10">
        <f t="shared" si="462"/>
        <v>-23.5</v>
      </c>
      <c r="BF1582" s="2" t="s">
        <v>119</v>
      </c>
      <c r="BG1582" s="10">
        <f t="shared" si="463"/>
        <v>0</v>
      </c>
      <c r="BH1582" s="36" t="s">
        <v>118</v>
      </c>
      <c r="BI1582" s="39" t="str">
        <f t="shared" si="464"/>
        <v/>
      </c>
      <c r="BJ1582" s="39" t="str">
        <f t="shared" si="465"/>
        <v/>
      </c>
      <c r="BO1582" s="9">
        <f t="shared" si="466"/>
        <v>0</v>
      </c>
      <c r="BP1582" s="39" t="str">
        <f t="shared" si="467"/>
        <v/>
      </c>
      <c r="BQ1582" s="147"/>
      <c r="BR1582" s="9">
        <f t="shared" si="468"/>
        <v>0</v>
      </c>
      <c r="BS1582" s="9">
        <f t="shared" si="469"/>
        <v>0</v>
      </c>
      <c r="BT1582" s="9">
        <f t="shared" si="470"/>
        <v>0</v>
      </c>
      <c r="BU1582" s="9" t="str">
        <f>IFERROR(_xlfn.XLOOKUP(D1582,Sheet1!B:B,Sheet1!L:L),"")</f>
        <v/>
      </c>
      <c r="BV1582" s="9" t="e">
        <f>_xlfn.XLOOKUP(BU1582,Sheet1!S:S,Sheet1!T:T)</f>
        <v>#N/A</v>
      </c>
      <c r="BW1582" s="9" t="e">
        <f>_xlfn.XLOOKUP(D1582,Sheet1!B:B,Sheet1!M:M)</f>
        <v>#N/A</v>
      </c>
      <c r="BZ1582" s="108">
        <f t="shared" si="471"/>
        <v>0</v>
      </c>
      <c r="CB1582" s="12"/>
      <c r="CC1582" s="12"/>
      <c r="CG1582" s="1" t="str">
        <f t="shared" si="472"/>
        <v>Below 80</v>
      </c>
      <c r="CH1582" s="1" t="str">
        <f>IFERROR(_xlfn.XLOOKUP(CG1582,Scenario!M:M,Scenario!N:N),"")</f>
        <v/>
      </c>
      <c r="CI1582" s="1" t="str">
        <f t="shared" si="473"/>
        <v>No</v>
      </c>
    </row>
    <row r="1583" spans="1:87" hidden="1">
      <c r="A1583" s="2">
        <v>1582</v>
      </c>
      <c r="B1583" s="2">
        <v>0</v>
      </c>
      <c r="C1583" s="1">
        <v>0</v>
      </c>
      <c r="D1583" s="37" t="str">
        <v>001fw00000F3y0cAAB</v>
      </c>
      <c r="E1583" s="37" t="str">
        <v>M/S MANDAL HARDWARE</v>
      </c>
      <c r="F1583" s="37" t="str">
        <v>WEST BENGAL</v>
      </c>
      <c r="G1583" s="37" t="str">
        <v>DINAJPUR UTTAR</v>
      </c>
      <c r="H1583" s="37">
        <v>0</v>
      </c>
      <c r="I1583" s="37" t="str">
        <v>MAHESHWARI TRADERS</v>
      </c>
      <c r="J1583" s="37" t="str">
        <v>Partha Mondal</v>
      </c>
      <c r="K1583" s="37">
        <v>0</v>
      </c>
      <c r="L1583" s="37" t="str">
        <v>001J100000Vo7AiIAJ</v>
      </c>
      <c r="M1583" s="37" t="str">
        <v>East</v>
      </c>
      <c r="N1583" s="2">
        <v>733208</v>
      </c>
      <c r="O1583" s="2" t="str">
        <v>19BYDPM7499D1ZW</v>
      </c>
      <c r="P1583" s="2">
        <v>9614749920</v>
      </c>
      <c r="Q1583" s="2" t="str">
        <v>Dec'25</v>
      </c>
      <c r="R1583" s="2">
        <v>2026</v>
      </c>
      <c r="S1583" s="1">
        <v>0</v>
      </c>
      <c r="T1583" s="2">
        <v>20</v>
      </c>
      <c r="U1583" s="1">
        <v>2.0813333333333333</v>
      </c>
      <c r="V1583" s="1" t="str">
        <v>Friendly</v>
      </c>
      <c r="W1583" s="72">
        <v>0</v>
      </c>
      <c r="X1583" s="72">
        <v>0</v>
      </c>
      <c r="Y1583" s="72">
        <v>0</v>
      </c>
      <c r="Z1583" s="72">
        <v>0</v>
      </c>
      <c r="AA1583" s="72">
        <v>0</v>
      </c>
      <c r="AB1583" s="72">
        <v>0</v>
      </c>
      <c r="AC1583" s="72">
        <v>0</v>
      </c>
      <c r="AD1583" s="72">
        <v>0</v>
      </c>
      <c r="AE1583" s="72">
        <v>0</v>
      </c>
      <c r="AF1583" s="72">
        <v>0</v>
      </c>
      <c r="AG1583" s="72">
        <v>0</v>
      </c>
      <c r="AH1583" s="72">
        <v>0</v>
      </c>
      <c r="AI1583" s="72">
        <v>0</v>
      </c>
      <c r="AJ1583" s="72">
        <v>0</v>
      </c>
      <c r="AK1583" s="72">
        <v>0</v>
      </c>
      <c r="AL1583" s="72">
        <v>0</v>
      </c>
      <c r="AM1583" s="72">
        <v>0</v>
      </c>
      <c r="AN1583" s="72">
        <v>0</v>
      </c>
      <c r="AO1583" s="72">
        <v>0</v>
      </c>
      <c r="AP1583" s="72">
        <v>0</v>
      </c>
      <c r="AQ1583" s="13">
        <v>0</v>
      </c>
      <c r="AR1583" s="13">
        <v>0</v>
      </c>
      <c r="AS1583" s="13">
        <v>0</v>
      </c>
      <c r="AT1583" s="13">
        <v>94.88</v>
      </c>
      <c r="AU1583" s="13">
        <v>25</v>
      </c>
      <c r="AV1583" s="13">
        <v>5</v>
      </c>
      <c r="AW1583" s="16">
        <f t="shared" si="457"/>
        <v>119.88</v>
      </c>
      <c r="AX1583" s="16">
        <v>0</v>
      </c>
      <c r="AY1583" s="10">
        <f t="shared" si="458"/>
        <v>119.88</v>
      </c>
      <c r="BB1583" s="10">
        <f t="shared" si="459"/>
        <v>-119.88</v>
      </c>
      <c r="BC1583" s="10">
        <f t="shared" si="460"/>
        <v>-29.97</v>
      </c>
      <c r="BD1583" s="10">
        <f t="shared" si="461"/>
        <v>119.88</v>
      </c>
      <c r="BE1583" s="10">
        <f t="shared" si="462"/>
        <v>-119.88</v>
      </c>
      <c r="BF1583" s="2" t="s">
        <v>119</v>
      </c>
      <c r="BG1583" s="10">
        <f t="shared" si="463"/>
        <v>0</v>
      </c>
      <c r="BH1583" s="36" t="s">
        <v>118</v>
      </c>
      <c r="BI1583" s="39" t="str">
        <f t="shared" si="464"/>
        <v/>
      </c>
      <c r="BJ1583" s="39" t="str">
        <f t="shared" si="465"/>
        <v/>
      </c>
      <c r="BO1583" s="9">
        <f t="shared" si="466"/>
        <v>0</v>
      </c>
      <c r="BP1583" s="39" t="str">
        <f t="shared" si="467"/>
        <v/>
      </c>
      <c r="BQ1583" s="147"/>
      <c r="BR1583" s="9">
        <f t="shared" si="468"/>
        <v>0</v>
      </c>
      <c r="BS1583" s="9">
        <f t="shared" si="469"/>
        <v>0</v>
      </c>
      <c r="BT1583" s="9">
        <f t="shared" si="470"/>
        <v>0</v>
      </c>
      <c r="BU1583" s="9" t="str">
        <f>IFERROR(_xlfn.XLOOKUP(D1583,Sheet1!B:B,Sheet1!L:L),"")</f>
        <v/>
      </c>
      <c r="BV1583" s="9" t="e">
        <f>_xlfn.XLOOKUP(BU1583,Sheet1!S:S,Sheet1!T:T)</f>
        <v>#N/A</v>
      </c>
      <c r="BW1583" s="9" t="e">
        <f>_xlfn.XLOOKUP(D1583,Sheet1!B:B,Sheet1!M:M)</f>
        <v>#N/A</v>
      </c>
      <c r="BZ1583" s="108">
        <f t="shared" si="471"/>
        <v>0</v>
      </c>
      <c r="CB1583" s="12"/>
      <c r="CC1583" s="12"/>
      <c r="CG1583" s="1" t="str">
        <f t="shared" si="472"/>
        <v>Below 80</v>
      </c>
      <c r="CH1583" s="1" t="str">
        <f>IFERROR(_xlfn.XLOOKUP(CG1583,Scenario!M:M,Scenario!N:N),"")</f>
        <v/>
      </c>
      <c r="CI1583" s="1" t="str">
        <f t="shared" si="473"/>
        <v>No</v>
      </c>
    </row>
    <row r="1584" spans="1:87" hidden="1">
      <c r="A1584" s="2">
        <v>1583</v>
      </c>
      <c r="B1584" s="2">
        <v>0</v>
      </c>
      <c r="C1584" s="1">
        <v>0</v>
      </c>
      <c r="D1584" s="37" t="str">
        <v>001fw00000F3V6hAAF</v>
      </c>
      <c r="E1584" s="37" t="str">
        <v>SHIVA BUILDING MATERIAL</v>
      </c>
      <c r="F1584" s="37" t="str">
        <v>PUNJAB</v>
      </c>
      <c r="G1584" s="37" t="str">
        <v>SRI MUKTSAR SAHIB</v>
      </c>
      <c r="H1584" s="37">
        <v>0</v>
      </c>
      <c r="I1584" s="37" t="str">
        <v>Tanvi Sales</v>
      </c>
      <c r="J1584" s="37" t="str">
        <v>Sonu Kumar</v>
      </c>
      <c r="K1584" s="37">
        <v>0</v>
      </c>
      <c r="L1584" s="37" t="str">
        <v>001J100000Vo0ZgIAJ</v>
      </c>
      <c r="M1584" s="37" t="str">
        <v>North</v>
      </c>
      <c r="N1584" s="2">
        <v>152026</v>
      </c>
      <c r="O1584" s="2" t="str">
        <v>03BKRPG0591A2ZJ</v>
      </c>
      <c r="P1584" s="2">
        <v>9646765058</v>
      </c>
      <c r="Q1584" s="2" t="str">
        <v>Dec'25</v>
      </c>
      <c r="R1584" s="2">
        <v>2026</v>
      </c>
      <c r="S1584" s="1">
        <v>0</v>
      </c>
      <c r="T1584" s="2">
        <v>40</v>
      </c>
      <c r="U1584" s="1">
        <v>9.9333333333333329E-2</v>
      </c>
      <c r="V1584" s="1" t="str">
        <v>Minor</v>
      </c>
      <c r="W1584" s="72">
        <v>0</v>
      </c>
      <c r="X1584" s="72">
        <v>0</v>
      </c>
      <c r="Y1584" s="72">
        <v>0</v>
      </c>
      <c r="Z1584" s="72">
        <v>0</v>
      </c>
      <c r="AA1584" s="72">
        <v>0</v>
      </c>
      <c r="AB1584" s="72">
        <v>0</v>
      </c>
      <c r="AC1584" s="72">
        <v>0</v>
      </c>
      <c r="AD1584" s="72">
        <v>0</v>
      </c>
      <c r="AE1584" s="72">
        <v>0</v>
      </c>
      <c r="AF1584" s="72">
        <v>0</v>
      </c>
      <c r="AG1584" s="72">
        <v>0</v>
      </c>
      <c r="AH1584" s="72">
        <v>0</v>
      </c>
      <c r="AI1584" s="72">
        <v>0</v>
      </c>
      <c r="AJ1584" s="72">
        <v>0</v>
      </c>
      <c r="AK1584" s="72">
        <v>0</v>
      </c>
      <c r="AL1584" s="72">
        <v>0</v>
      </c>
      <c r="AM1584" s="72">
        <v>0</v>
      </c>
      <c r="AN1584" s="72">
        <v>0</v>
      </c>
      <c r="AO1584" s="72">
        <v>0</v>
      </c>
      <c r="AP1584" s="72">
        <v>0</v>
      </c>
      <c r="AQ1584" s="13">
        <v>0</v>
      </c>
      <c r="AR1584" s="13">
        <v>0</v>
      </c>
      <c r="AS1584" s="13">
        <v>0</v>
      </c>
      <c r="AT1584" s="13">
        <v>11.92</v>
      </c>
      <c r="AU1584" s="13">
        <v>0</v>
      </c>
      <c r="AV1584" s="13">
        <v>0</v>
      </c>
      <c r="AW1584" s="16">
        <f t="shared" si="457"/>
        <v>11.92</v>
      </c>
      <c r="AX1584" s="16">
        <v>0</v>
      </c>
      <c r="AY1584" s="10">
        <f t="shared" si="458"/>
        <v>11.92</v>
      </c>
      <c r="BB1584" s="10">
        <f t="shared" si="459"/>
        <v>-11.92</v>
      </c>
      <c r="BC1584" s="10">
        <f t="shared" si="460"/>
        <v>-2.98</v>
      </c>
      <c r="BD1584" s="10">
        <f t="shared" si="461"/>
        <v>11.92</v>
      </c>
      <c r="BE1584" s="10">
        <f t="shared" si="462"/>
        <v>-11.92</v>
      </c>
      <c r="BF1584" s="2" t="s">
        <v>119</v>
      </c>
      <c r="BG1584" s="10">
        <f t="shared" si="463"/>
        <v>0</v>
      </c>
      <c r="BH1584" s="36" t="s">
        <v>118</v>
      </c>
      <c r="BI1584" s="39" t="str">
        <f t="shared" si="464"/>
        <v/>
      </c>
      <c r="BJ1584" s="39" t="str">
        <f t="shared" si="465"/>
        <v/>
      </c>
      <c r="BO1584" s="9">
        <f t="shared" si="466"/>
        <v>0</v>
      </c>
      <c r="BP1584" s="39" t="str">
        <f t="shared" si="467"/>
        <v/>
      </c>
      <c r="BQ1584" s="147"/>
      <c r="BR1584" s="9">
        <f t="shared" si="468"/>
        <v>0</v>
      </c>
      <c r="BS1584" s="9">
        <f t="shared" si="469"/>
        <v>0</v>
      </c>
      <c r="BT1584" s="9">
        <f t="shared" si="470"/>
        <v>0</v>
      </c>
      <c r="BU1584" s="9" t="str">
        <f>IFERROR(_xlfn.XLOOKUP(D1584,Sheet1!B:B,Sheet1!L:L),"")</f>
        <v/>
      </c>
      <c r="BV1584" s="9" t="e">
        <f>_xlfn.XLOOKUP(BU1584,Sheet1!S:S,Sheet1!T:T)</f>
        <v>#N/A</v>
      </c>
      <c r="BW1584" s="9" t="e">
        <f>_xlfn.XLOOKUP(D1584,Sheet1!B:B,Sheet1!M:M)</f>
        <v>#N/A</v>
      </c>
      <c r="BZ1584" s="108">
        <f t="shared" si="471"/>
        <v>0</v>
      </c>
      <c r="CB1584" s="12"/>
      <c r="CC1584" s="12"/>
      <c r="CG1584" s="1" t="str">
        <f t="shared" si="472"/>
        <v>Below 80</v>
      </c>
      <c r="CH1584" s="1" t="str">
        <f>IFERROR(_xlfn.XLOOKUP(CG1584,Scenario!M:M,Scenario!N:N),"")</f>
        <v/>
      </c>
      <c r="CI1584" s="1" t="str">
        <f t="shared" si="473"/>
        <v>No</v>
      </c>
    </row>
    <row r="1585" spans="1:87" hidden="1">
      <c r="A1585" s="2">
        <v>1584</v>
      </c>
      <c r="B1585" s="2">
        <v>0</v>
      </c>
      <c r="C1585" s="1">
        <v>0</v>
      </c>
      <c r="D1585" s="37" t="str">
        <v>001fw00000ClbOeAAJ</v>
      </c>
      <c r="E1585" s="37" t="str">
        <v>M/S MAA PITAMBRA HARDWARE</v>
      </c>
      <c r="F1585" s="37" t="str">
        <v>MADHYA PRADESH</v>
      </c>
      <c r="G1585" s="37" t="str">
        <v>SHIVPURI</v>
      </c>
      <c r="H1585" s="37">
        <v>0</v>
      </c>
      <c r="I1585" s="37" t="str">
        <v>SHALIKA ENTERPRISES PRIVATE LIMITED</v>
      </c>
      <c r="J1585" s="37" t="str">
        <v>Sudhir Garg</v>
      </c>
      <c r="K1585" s="37">
        <v>0</v>
      </c>
      <c r="L1585" s="37" t="str">
        <v>001fw000003s8lGAAQ</v>
      </c>
      <c r="M1585" s="37" t="str">
        <v>North</v>
      </c>
      <c r="N1585" s="2">
        <v>473551</v>
      </c>
      <c r="O1585" s="2" t="str">
        <v>23CSVPS6315M1ZY</v>
      </c>
      <c r="P1585" s="2">
        <v>7581081800</v>
      </c>
      <c r="Q1585" s="2" t="str">
        <v>Dec'25</v>
      </c>
      <c r="R1585" s="2">
        <v>2026</v>
      </c>
      <c r="S1585" s="1">
        <v>0</v>
      </c>
      <c r="T1585" s="2">
        <v>75</v>
      </c>
      <c r="U1585" s="1">
        <v>5.3200000000000004E-2</v>
      </c>
      <c r="V1585" s="1" t="str">
        <v>Challenger</v>
      </c>
      <c r="W1585" s="72">
        <v>0</v>
      </c>
      <c r="X1585" s="72">
        <v>0</v>
      </c>
      <c r="Y1585" s="72">
        <v>0</v>
      </c>
      <c r="Z1585" s="72">
        <v>0</v>
      </c>
      <c r="AA1585" s="72">
        <v>0</v>
      </c>
      <c r="AB1585" s="72">
        <v>0</v>
      </c>
      <c r="AC1585" s="72">
        <v>0</v>
      </c>
      <c r="AD1585" s="72">
        <v>0</v>
      </c>
      <c r="AE1585" s="72">
        <v>0</v>
      </c>
      <c r="AF1585" s="72">
        <v>0</v>
      </c>
      <c r="AG1585" s="72">
        <v>0</v>
      </c>
      <c r="AH1585" s="72">
        <v>0</v>
      </c>
      <c r="AI1585" s="72">
        <v>0</v>
      </c>
      <c r="AJ1585" s="72">
        <v>0</v>
      </c>
      <c r="AK1585" s="72">
        <v>0</v>
      </c>
      <c r="AL1585" s="72">
        <v>0</v>
      </c>
      <c r="AM1585" s="72">
        <v>0</v>
      </c>
      <c r="AN1585" s="72">
        <v>0</v>
      </c>
      <c r="AO1585" s="72">
        <v>0</v>
      </c>
      <c r="AP1585" s="72">
        <v>0</v>
      </c>
      <c r="AQ1585" s="13">
        <v>0</v>
      </c>
      <c r="AR1585" s="13">
        <v>0</v>
      </c>
      <c r="AS1585" s="13">
        <v>0</v>
      </c>
      <c r="AT1585" s="13">
        <v>11.97</v>
      </c>
      <c r="AU1585" s="13">
        <v>0</v>
      </c>
      <c r="AV1585" s="13">
        <v>0</v>
      </c>
      <c r="AW1585" s="16">
        <f t="shared" si="457"/>
        <v>11.97</v>
      </c>
      <c r="AX1585" s="16">
        <v>0</v>
      </c>
      <c r="AY1585" s="10">
        <f t="shared" si="458"/>
        <v>11.97</v>
      </c>
      <c r="BB1585" s="10">
        <f t="shared" si="459"/>
        <v>-11.97</v>
      </c>
      <c r="BC1585" s="10">
        <f t="shared" si="460"/>
        <v>-2.9925000000000002</v>
      </c>
      <c r="BD1585" s="10">
        <f t="shared" si="461"/>
        <v>11.97</v>
      </c>
      <c r="BE1585" s="10">
        <f t="shared" si="462"/>
        <v>-11.97</v>
      </c>
      <c r="BF1585" s="2" t="s">
        <v>119</v>
      </c>
      <c r="BG1585" s="10">
        <f t="shared" si="463"/>
        <v>0</v>
      </c>
      <c r="BH1585" s="36" t="s">
        <v>118</v>
      </c>
      <c r="BI1585" s="39" t="str">
        <f t="shared" si="464"/>
        <v/>
      </c>
      <c r="BJ1585" s="39" t="str">
        <f t="shared" si="465"/>
        <v/>
      </c>
      <c r="BO1585" s="9">
        <f t="shared" si="466"/>
        <v>0</v>
      </c>
      <c r="BP1585" s="39" t="str">
        <f t="shared" si="467"/>
        <v/>
      </c>
      <c r="BQ1585" s="147"/>
      <c r="BR1585" s="9">
        <f t="shared" si="468"/>
        <v>0</v>
      </c>
      <c r="BS1585" s="9">
        <f t="shared" si="469"/>
        <v>0</v>
      </c>
      <c r="BT1585" s="9">
        <f t="shared" si="470"/>
        <v>0</v>
      </c>
      <c r="BU1585" s="9" t="str">
        <f>IFERROR(_xlfn.XLOOKUP(D1585,Sheet1!B:B,Sheet1!L:L),"")</f>
        <v/>
      </c>
      <c r="BV1585" s="9" t="e">
        <f>_xlfn.XLOOKUP(BU1585,Sheet1!S:S,Sheet1!T:T)</f>
        <v>#N/A</v>
      </c>
      <c r="BW1585" s="9" t="e">
        <f>_xlfn.XLOOKUP(D1585,Sheet1!B:B,Sheet1!M:M)</f>
        <v>#N/A</v>
      </c>
      <c r="BZ1585" s="108">
        <f t="shared" si="471"/>
        <v>0</v>
      </c>
      <c r="CB1585" s="12"/>
      <c r="CC1585" s="12"/>
      <c r="CG1585" s="1" t="str">
        <f t="shared" si="472"/>
        <v>Below 80</v>
      </c>
      <c r="CH1585" s="1" t="str">
        <f>IFERROR(_xlfn.XLOOKUP(CG1585,Scenario!M:M,Scenario!N:N),"")</f>
        <v/>
      </c>
      <c r="CI1585" s="1" t="str">
        <f t="shared" si="473"/>
        <v>No</v>
      </c>
    </row>
    <row r="1586" spans="1:87" hidden="1">
      <c r="A1586" s="2">
        <v>1585</v>
      </c>
      <c r="B1586" s="2">
        <v>0</v>
      </c>
      <c r="C1586" s="1">
        <v>0</v>
      </c>
      <c r="D1586" s="37" t="str">
        <v>001fw00000FKkhBAAT</v>
      </c>
      <c r="E1586" s="37" t="str">
        <v>ADARSHA ENTERPRISE</v>
      </c>
      <c r="F1586" s="37" t="str">
        <v>WEST BENGAL</v>
      </c>
      <c r="G1586" s="37" t="str">
        <v>MURSHIDABAD</v>
      </c>
      <c r="H1586" s="37">
        <v>0</v>
      </c>
      <c r="I1586" s="37" t="str">
        <v>CHANDRA TRADERS</v>
      </c>
      <c r="J1586" s="37" t="str">
        <v>Shirshendu saha</v>
      </c>
      <c r="K1586" s="37">
        <v>0</v>
      </c>
      <c r="L1586" s="37" t="str">
        <v>001J100000RyPTBIA3</v>
      </c>
      <c r="M1586" s="37" t="str">
        <v>East</v>
      </c>
      <c r="N1586" s="2">
        <v>742302</v>
      </c>
      <c r="O1586" s="2" t="str">
        <v>19AEHPI9296R1ZA</v>
      </c>
      <c r="P1586" s="2">
        <v>9732823829</v>
      </c>
      <c r="Q1586" s="2" t="str">
        <v>Dec'25</v>
      </c>
      <c r="R1586" s="2">
        <v>2026</v>
      </c>
      <c r="S1586" s="1">
        <v>0</v>
      </c>
      <c r="T1586" s="2">
        <v>200</v>
      </c>
      <c r="U1586" s="1">
        <v>5.0000000000000001E-3</v>
      </c>
      <c r="V1586" s="1" t="str">
        <v>Challenger</v>
      </c>
      <c r="W1586" s="72">
        <v>0</v>
      </c>
      <c r="X1586" s="72">
        <v>0</v>
      </c>
      <c r="Y1586" s="72">
        <v>0</v>
      </c>
      <c r="Z1586" s="72">
        <v>0</v>
      </c>
      <c r="AA1586" s="72">
        <v>0</v>
      </c>
      <c r="AB1586" s="72">
        <v>0</v>
      </c>
      <c r="AC1586" s="72">
        <v>0</v>
      </c>
      <c r="AD1586" s="72">
        <v>0</v>
      </c>
      <c r="AE1586" s="72">
        <v>0</v>
      </c>
      <c r="AF1586" s="72">
        <v>0</v>
      </c>
      <c r="AG1586" s="72">
        <v>0</v>
      </c>
      <c r="AH1586" s="72">
        <v>0</v>
      </c>
      <c r="AI1586" s="72">
        <v>0</v>
      </c>
      <c r="AJ1586" s="72">
        <v>0</v>
      </c>
      <c r="AK1586" s="72">
        <v>0</v>
      </c>
      <c r="AL1586" s="72">
        <v>0</v>
      </c>
      <c r="AM1586" s="72">
        <v>0</v>
      </c>
      <c r="AN1586" s="72">
        <v>0</v>
      </c>
      <c r="AO1586" s="72">
        <v>0</v>
      </c>
      <c r="AP1586" s="72">
        <v>0</v>
      </c>
      <c r="AQ1586" s="13">
        <v>0</v>
      </c>
      <c r="AR1586" s="13">
        <v>0</v>
      </c>
      <c r="AS1586" s="13">
        <v>0</v>
      </c>
      <c r="AT1586" s="13">
        <v>3</v>
      </c>
      <c r="AU1586" s="13">
        <v>0</v>
      </c>
      <c r="AV1586" s="13">
        <v>0</v>
      </c>
      <c r="AW1586" s="16">
        <f t="shared" si="457"/>
        <v>3</v>
      </c>
      <c r="AX1586" s="16">
        <v>0</v>
      </c>
      <c r="AY1586" s="10">
        <f t="shared" si="458"/>
        <v>3</v>
      </c>
      <c r="BB1586" s="10">
        <f t="shared" si="459"/>
        <v>-3</v>
      </c>
      <c r="BC1586" s="10">
        <f t="shared" si="460"/>
        <v>-0.75</v>
      </c>
      <c r="BD1586" s="10">
        <f t="shared" si="461"/>
        <v>3</v>
      </c>
      <c r="BE1586" s="10">
        <f t="shared" si="462"/>
        <v>-3</v>
      </c>
      <c r="BF1586" s="2" t="s">
        <v>119</v>
      </c>
      <c r="BG1586" s="10">
        <f t="shared" si="463"/>
        <v>0</v>
      </c>
      <c r="BH1586" s="36" t="s">
        <v>118</v>
      </c>
      <c r="BI1586" s="39" t="str">
        <f t="shared" si="464"/>
        <v/>
      </c>
      <c r="BJ1586" s="39" t="str">
        <f t="shared" si="465"/>
        <v/>
      </c>
      <c r="BO1586" s="9">
        <f t="shared" si="466"/>
        <v>0</v>
      </c>
      <c r="BP1586" s="39" t="str">
        <f t="shared" si="467"/>
        <v/>
      </c>
      <c r="BQ1586" s="147"/>
      <c r="BR1586" s="9">
        <f t="shared" si="468"/>
        <v>0</v>
      </c>
      <c r="BS1586" s="9">
        <f t="shared" si="469"/>
        <v>0</v>
      </c>
      <c r="BT1586" s="9">
        <f t="shared" si="470"/>
        <v>0</v>
      </c>
      <c r="BU1586" s="9" t="str">
        <f>IFERROR(_xlfn.XLOOKUP(D1586,Sheet1!B:B,Sheet1!L:L),"")</f>
        <v/>
      </c>
      <c r="BV1586" s="9" t="e">
        <f>_xlfn.XLOOKUP(BU1586,Sheet1!S:S,Sheet1!T:T)</f>
        <v>#N/A</v>
      </c>
      <c r="BW1586" s="9" t="e">
        <f>_xlfn.XLOOKUP(D1586,Sheet1!B:B,Sheet1!M:M)</f>
        <v>#N/A</v>
      </c>
      <c r="BZ1586" s="108">
        <f t="shared" si="471"/>
        <v>0</v>
      </c>
      <c r="CB1586" s="12"/>
      <c r="CC1586" s="12"/>
      <c r="CG1586" s="1" t="str">
        <f t="shared" si="472"/>
        <v>Below 80</v>
      </c>
      <c r="CH1586" s="1" t="str">
        <f>IFERROR(_xlfn.XLOOKUP(CG1586,Scenario!M:M,Scenario!N:N),"")</f>
        <v/>
      </c>
      <c r="CI1586" s="1" t="str">
        <f t="shared" si="473"/>
        <v>No</v>
      </c>
    </row>
    <row r="1587" spans="1:87" hidden="1">
      <c r="A1587" s="2">
        <v>1586</v>
      </c>
      <c r="B1587" s="2">
        <v>0</v>
      </c>
      <c r="C1587" s="1">
        <v>0</v>
      </c>
      <c r="D1587" s="37" t="str">
        <v>001fw00000FFF7qAAH</v>
      </c>
      <c r="E1587" s="37" t="str">
        <v>RISHABH SALES CORPORATION</v>
      </c>
      <c r="F1587" s="37" t="str">
        <v>RAJASTHAN</v>
      </c>
      <c r="G1587" s="37" t="str">
        <v>JAIPUR</v>
      </c>
      <c r="H1587" s="37">
        <v>0</v>
      </c>
      <c r="I1587" s="37" t="str">
        <v>J P ALLOYS</v>
      </c>
      <c r="J1587" s="37" t="str">
        <v>Amit Kumar Sharma</v>
      </c>
      <c r="K1587" s="37">
        <v>0</v>
      </c>
      <c r="L1587" s="37" t="str">
        <v>C13188</v>
      </c>
      <c r="M1587" s="37" t="str">
        <v>North</v>
      </c>
      <c r="N1587" s="2">
        <v>302020</v>
      </c>
      <c r="O1587" s="2" t="str">
        <v>08AUAPC4971A1Z4</v>
      </c>
      <c r="P1587" s="2">
        <v>9982300117</v>
      </c>
      <c r="Q1587" s="2" t="str">
        <v>Dec'25</v>
      </c>
      <c r="R1587" s="2">
        <v>2026</v>
      </c>
      <c r="S1587" s="1">
        <v>0</v>
      </c>
      <c r="T1587" s="2">
        <v>100</v>
      </c>
      <c r="U1587" s="1">
        <v>6.9966666666666663E-2</v>
      </c>
      <c r="V1587" s="1" t="str">
        <v>Challenger</v>
      </c>
      <c r="W1587" s="72">
        <v>0</v>
      </c>
      <c r="X1587" s="72">
        <v>0</v>
      </c>
      <c r="Y1587" s="72">
        <v>0</v>
      </c>
      <c r="Z1587" s="72">
        <v>0</v>
      </c>
      <c r="AA1587" s="72">
        <v>0</v>
      </c>
      <c r="AB1587" s="72">
        <v>0</v>
      </c>
      <c r="AC1587" s="72">
        <v>0</v>
      </c>
      <c r="AD1587" s="72">
        <v>0</v>
      </c>
      <c r="AE1587" s="72">
        <v>0</v>
      </c>
      <c r="AF1587" s="72">
        <v>0</v>
      </c>
      <c r="AG1587" s="72">
        <v>0</v>
      </c>
      <c r="AH1587" s="72">
        <v>0</v>
      </c>
      <c r="AI1587" s="72">
        <v>0</v>
      </c>
      <c r="AJ1587" s="72">
        <v>0</v>
      </c>
      <c r="AK1587" s="72">
        <v>0</v>
      </c>
      <c r="AL1587" s="72">
        <v>0</v>
      </c>
      <c r="AM1587" s="72">
        <v>0</v>
      </c>
      <c r="AN1587" s="72">
        <v>0</v>
      </c>
      <c r="AO1587" s="72">
        <v>0</v>
      </c>
      <c r="AP1587" s="72">
        <v>0</v>
      </c>
      <c r="AQ1587" s="13">
        <v>0</v>
      </c>
      <c r="AR1587" s="13">
        <v>0</v>
      </c>
      <c r="AS1587" s="13">
        <v>0</v>
      </c>
      <c r="AT1587" s="13">
        <v>20.99</v>
      </c>
      <c r="AU1587" s="13">
        <v>0</v>
      </c>
      <c r="AV1587" s="13">
        <v>0</v>
      </c>
      <c r="AW1587" s="16">
        <f t="shared" si="457"/>
        <v>20.99</v>
      </c>
      <c r="AX1587" s="16">
        <v>0</v>
      </c>
      <c r="AY1587" s="10">
        <f t="shared" si="458"/>
        <v>20.99</v>
      </c>
      <c r="BB1587" s="10">
        <f t="shared" si="459"/>
        <v>-20.99</v>
      </c>
      <c r="BC1587" s="10">
        <f t="shared" si="460"/>
        <v>-5.2474999999999996</v>
      </c>
      <c r="BD1587" s="10">
        <f t="shared" si="461"/>
        <v>20.99</v>
      </c>
      <c r="BE1587" s="10">
        <f t="shared" si="462"/>
        <v>-20.99</v>
      </c>
      <c r="BF1587" s="2" t="s">
        <v>119</v>
      </c>
      <c r="BG1587" s="10">
        <f t="shared" si="463"/>
        <v>0</v>
      </c>
      <c r="BH1587" s="36" t="s">
        <v>118</v>
      </c>
      <c r="BI1587" s="39" t="str">
        <f t="shared" si="464"/>
        <v/>
      </c>
      <c r="BJ1587" s="39" t="str">
        <f t="shared" si="465"/>
        <v/>
      </c>
      <c r="BO1587" s="9">
        <f t="shared" si="466"/>
        <v>0</v>
      </c>
      <c r="BP1587" s="39" t="str">
        <f t="shared" si="467"/>
        <v/>
      </c>
      <c r="BQ1587" s="147"/>
      <c r="BR1587" s="9">
        <f t="shared" si="468"/>
        <v>0</v>
      </c>
      <c r="BS1587" s="9">
        <f t="shared" si="469"/>
        <v>0</v>
      </c>
      <c r="BT1587" s="9">
        <f t="shared" si="470"/>
        <v>0</v>
      </c>
      <c r="BU1587" s="9" t="str">
        <f>IFERROR(_xlfn.XLOOKUP(D1587,Sheet1!B:B,Sheet1!L:L),"")</f>
        <v/>
      </c>
      <c r="BV1587" s="9" t="e">
        <f>_xlfn.XLOOKUP(BU1587,Sheet1!S:S,Sheet1!T:T)</f>
        <v>#N/A</v>
      </c>
      <c r="BW1587" s="9" t="e">
        <f>_xlfn.XLOOKUP(D1587,Sheet1!B:B,Sheet1!M:M)</f>
        <v>#N/A</v>
      </c>
      <c r="BZ1587" s="108">
        <f t="shared" si="471"/>
        <v>0</v>
      </c>
      <c r="CB1587" s="12"/>
      <c r="CC1587" s="12"/>
      <c r="CG1587" s="1" t="str">
        <f t="shared" si="472"/>
        <v>Below 80</v>
      </c>
      <c r="CH1587" s="1" t="str">
        <f>IFERROR(_xlfn.XLOOKUP(CG1587,Scenario!M:M,Scenario!N:N),"")</f>
        <v/>
      </c>
      <c r="CI1587" s="1" t="str">
        <f t="shared" si="473"/>
        <v>No</v>
      </c>
    </row>
    <row r="1588" spans="1:87" hidden="1">
      <c r="A1588" s="2">
        <v>1587</v>
      </c>
      <c r="B1588" s="2">
        <v>0</v>
      </c>
      <c r="C1588" s="1">
        <v>0</v>
      </c>
      <c r="D1588" s="37" t="str">
        <v>001fw00000FJfjbAAD</v>
      </c>
      <c r="E1588" s="37" t="str">
        <v>RAJEEV TRADERS</v>
      </c>
      <c r="F1588" s="37" t="str">
        <v>UTTAR PRADESH</v>
      </c>
      <c r="G1588" s="37" t="str">
        <v>BAREILLY</v>
      </c>
      <c r="H1588" s="37">
        <v>0</v>
      </c>
      <c r="I1588" s="37" t="str">
        <v>Khandelwal Associates</v>
      </c>
      <c r="J1588" s="37" t="str">
        <v>SHIV KUMAR</v>
      </c>
      <c r="K1588" s="37">
        <v>0</v>
      </c>
      <c r="L1588" s="37" t="str">
        <v>C12818</v>
      </c>
      <c r="M1588" s="37" t="str">
        <v>North</v>
      </c>
      <c r="N1588" s="2">
        <v>243122</v>
      </c>
      <c r="O1588" s="2" t="str">
        <v>09ABHFR6284P1Z7</v>
      </c>
      <c r="P1588" s="2">
        <v>9457469318</v>
      </c>
      <c r="Q1588" s="2" t="str">
        <v>Dec'25</v>
      </c>
      <c r="R1588" s="2">
        <v>2026</v>
      </c>
      <c r="S1588" s="1">
        <v>0</v>
      </c>
      <c r="T1588" s="2">
        <v>50</v>
      </c>
      <c r="U1588" s="1">
        <v>1.3815999999999999</v>
      </c>
      <c r="V1588" s="1" t="str">
        <v>Friendly</v>
      </c>
      <c r="W1588" s="72">
        <v>0</v>
      </c>
      <c r="X1588" s="72">
        <v>0</v>
      </c>
      <c r="Y1588" s="72">
        <v>0</v>
      </c>
      <c r="Z1588" s="72">
        <v>0</v>
      </c>
      <c r="AA1588" s="72">
        <v>0</v>
      </c>
      <c r="AB1588" s="72">
        <v>0</v>
      </c>
      <c r="AC1588" s="72">
        <v>0</v>
      </c>
      <c r="AD1588" s="72">
        <v>0</v>
      </c>
      <c r="AE1588" s="72">
        <v>0</v>
      </c>
      <c r="AF1588" s="72">
        <v>0</v>
      </c>
      <c r="AG1588" s="72">
        <v>0</v>
      </c>
      <c r="AH1588" s="72">
        <v>0</v>
      </c>
      <c r="AI1588" s="72">
        <v>0</v>
      </c>
      <c r="AJ1588" s="72">
        <v>0</v>
      </c>
      <c r="AK1588" s="72">
        <v>0</v>
      </c>
      <c r="AL1588" s="72">
        <v>0</v>
      </c>
      <c r="AM1588" s="72">
        <v>0</v>
      </c>
      <c r="AN1588" s="72">
        <v>0</v>
      </c>
      <c r="AO1588" s="72">
        <v>0</v>
      </c>
      <c r="AP1588" s="72">
        <v>0</v>
      </c>
      <c r="AQ1588" s="13">
        <v>0</v>
      </c>
      <c r="AR1588" s="13">
        <v>0</v>
      </c>
      <c r="AS1588" s="13">
        <v>0</v>
      </c>
      <c r="AT1588" s="13">
        <v>71.239999999999995</v>
      </c>
      <c r="AU1588" s="13">
        <v>136</v>
      </c>
      <c r="AV1588" s="13">
        <v>0</v>
      </c>
      <c r="AW1588" s="16">
        <f t="shared" si="457"/>
        <v>207.24</v>
      </c>
      <c r="AX1588" s="16">
        <v>0</v>
      </c>
      <c r="AY1588" s="10">
        <f t="shared" si="458"/>
        <v>207.24</v>
      </c>
      <c r="BB1588" s="10">
        <f t="shared" si="459"/>
        <v>-207.24</v>
      </c>
      <c r="BC1588" s="10">
        <f t="shared" si="460"/>
        <v>-51.81</v>
      </c>
      <c r="BD1588" s="10">
        <f t="shared" si="461"/>
        <v>207.24</v>
      </c>
      <c r="BE1588" s="10">
        <f t="shared" si="462"/>
        <v>-207.24</v>
      </c>
      <c r="BF1588" s="2" t="s">
        <v>119</v>
      </c>
      <c r="BG1588" s="10">
        <f t="shared" si="463"/>
        <v>0</v>
      </c>
      <c r="BH1588" s="36" t="s">
        <v>118</v>
      </c>
      <c r="BI1588" s="39" t="str">
        <f t="shared" si="464"/>
        <v/>
      </c>
      <c r="BJ1588" s="39" t="str">
        <f t="shared" si="465"/>
        <v>A</v>
      </c>
      <c r="BO1588" s="9">
        <f t="shared" si="466"/>
        <v>0</v>
      </c>
      <c r="BP1588" s="39" t="str">
        <f t="shared" si="467"/>
        <v/>
      </c>
      <c r="BQ1588" s="147"/>
      <c r="BR1588" s="9">
        <f t="shared" si="468"/>
        <v>0</v>
      </c>
      <c r="BS1588" s="9">
        <f t="shared" si="469"/>
        <v>0</v>
      </c>
      <c r="BT1588" s="9">
        <f t="shared" si="470"/>
        <v>0</v>
      </c>
      <c r="BU1588" s="9" t="str">
        <f>IFERROR(_xlfn.XLOOKUP(D1588,Sheet1!B:B,Sheet1!L:L),"")</f>
        <v/>
      </c>
      <c r="BV1588" s="9" t="e">
        <f>_xlfn.XLOOKUP(BU1588,Sheet1!S:S,Sheet1!T:T)</f>
        <v>#N/A</v>
      </c>
      <c r="BW1588" s="9" t="e">
        <f>_xlfn.XLOOKUP(D1588,Sheet1!B:B,Sheet1!M:M)</f>
        <v>#N/A</v>
      </c>
      <c r="BZ1588" s="108">
        <f t="shared" si="471"/>
        <v>0</v>
      </c>
      <c r="CB1588" s="12"/>
      <c r="CC1588" s="12"/>
      <c r="CG1588" s="1" t="str">
        <f t="shared" si="472"/>
        <v>Below 80</v>
      </c>
      <c r="CH1588" s="1" t="str">
        <f>IFERROR(_xlfn.XLOOKUP(CG1588,Scenario!M:M,Scenario!N:N),"")</f>
        <v/>
      </c>
      <c r="CI1588" s="1" t="str">
        <f t="shared" si="473"/>
        <v>No</v>
      </c>
    </row>
    <row r="1589" spans="1:87" hidden="1">
      <c r="A1589" s="2">
        <v>1588</v>
      </c>
      <c r="B1589" s="2">
        <v>0</v>
      </c>
      <c r="C1589" s="1">
        <v>0</v>
      </c>
      <c r="D1589" s="37" t="str">
        <v>001fw00000FQabxAAD</v>
      </c>
      <c r="E1589" s="37" t="str">
        <v>BHAI BHAI HARDWARE</v>
      </c>
      <c r="F1589" s="37" t="str">
        <v>WEST BENGAL</v>
      </c>
      <c r="G1589" s="37" t="str">
        <v>MALDAH</v>
      </c>
      <c r="H1589" s="37">
        <v>0</v>
      </c>
      <c r="I1589" s="37" t="str">
        <v>MAHESHWARI TRADERS</v>
      </c>
      <c r="J1589" s="37" t="str">
        <v>Partha Mondal</v>
      </c>
      <c r="K1589" s="37">
        <v>0</v>
      </c>
      <c r="L1589" s="37" t="str">
        <v>001J100000Vo7AiIAJ</v>
      </c>
      <c r="M1589" s="37" t="str">
        <v>East</v>
      </c>
      <c r="N1589" s="2">
        <v>732201</v>
      </c>
      <c r="O1589" s="2" t="str">
        <v>19AYJPK3097N1ZM</v>
      </c>
      <c r="P1589" s="2">
        <v>9647221925</v>
      </c>
      <c r="Q1589" s="2" t="str">
        <v>Dec'25</v>
      </c>
      <c r="R1589" s="2">
        <v>2026</v>
      </c>
      <c r="S1589" s="1">
        <v>0</v>
      </c>
      <c r="T1589" s="2">
        <v>20</v>
      </c>
      <c r="U1589" s="1">
        <v>0.13950000000000001</v>
      </c>
      <c r="V1589" s="1" t="str">
        <v>Friendly</v>
      </c>
      <c r="W1589" s="72">
        <v>0</v>
      </c>
      <c r="X1589" s="72">
        <v>0</v>
      </c>
      <c r="Y1589" s="72">
        <v>0</v>
      </c>
      <c r="Z1589" s="72">
        <v>0</v>
      </c>
      <c r="AA1589" s="72">
        <v>0</v>
      </c>
      <c r="AB1589" s="72">
        <v>0</v>
      </c>
      <c r="AC1589" s="72">
        <v>0</v>
      </c>
      <c r="AD1589" s="72">
        <v>0</v>
      </c>
      <c r="AE1589" s="72">
        <v>0</v>
      </c>
      <c r="AF1589" s="72">
        <v>0</v>
      </c>
      <c r="AG1589" s="72">
        <v>0</v>
      </c>
      <c r="AH1589" s="72">
        <v>0</v>
      </c>
      <c r="AI1589" s="72">
        <v>0</v>
      </c>
      <c r="AJ1589" s="72">
        <v>0</v>
      </c>
      <c r="AK1589" s="72">
        <v>0</v>
      </c>
      <c r="AL1589" s="72">
        <v>0</v>
      </c>
      <c r="AM1589" s="72">
        <v>0</v>
      </c>
      <c r="AN1589" s="72">
        <v>0</v>
      </c>
      <c r="AO1589" s="72">
        <v>0</v>
      </c>
      <c r="AP1589" s="72">
        <v>0</v>
      </c>
      <c r="AQ1589" s="13">
        <v>0</v>
      </c>
      <c r="AR1589" s="13">
        <v>0</v>
      </c>
      <c r="AS1589" s="13">
        <v>0</v>
      </c>
      <c r="AT1589" s="13">
        <v>3.37</v>
      </c>
      <c r="AU1589" s="13">
        <v>0</v>
      </c>
      <c r="AV1589" s="13">
        <v>5</v>
      </c>
      <c r="AW1589" s="16">
        <f t="shared" si="457"/>
        <v>3.37</v>
      </c>
      <c r="AX1589" s="16">
        <v>0</v>
      </c>
      <c r="AY1589" s="10">
        <f t="shared" si="458"/>
        <v>3.37</v>
      </c>
      <c r="BB1589" s="10">
        <f t="shared" si="459"/>
        <v>-3.37</v>
      </c>
      <c r="BC1589" s="10">
        <f t="shared" si="460"/>
        <v>-0.84250000000000003</v>
      </c>
      <c r="BD1589" s="10">
        <f t="shared" si="461"/>
        <v>3.37</v>
      </c>
      <c r="BE1589" s="10">
        <f t="shared" si="462"/>
        <v>-3.37</v>
      </c>
      <c r="BF1589" s="2" t="s">
        <v>119</v>
      </c>
      <c r="BG1589" s="10">
        <f t="shared" si="463"/>
        <v>0</v>
      </c>
      <c r="BH1589" s="36" t="s">
        <v>118</v>
      </c>
      <c r="BI1589" s="39" t="str">
        <f t="shared" si="464"/>
        <v/>
      </c>
      <c r="BJ1589" s="39" t="str">
        <f t="shared" si="465"/>
        <v/>
      </c>
      <c r="BO1589" s="9">
        <f t="shared" si="466"/>
        <v>0</v>
      </c>
      <c r="BP1589" s="39" t="str">
        <f t="shared" si="467"/>
        <v/>
      </c>
      <c r="BQ1589" s="147"/>
      <c r="BR1589" s="9">
        <f t="shared" si="468"/>
        <v>0</v>
      </c>
      <c r="BS1589" s="9">
        <f t="shared" si="469"/>
        <v>0</v>
      </c>
      <c r="BT1589" s="9">
        <f t="shared" si="470"/>
        <v>0</v>
      </c>
      <c r="BU1589" s="9" t="str">
        <f>IFERROR(_xlfn.XLOOKUP(D1589,Sheet1!B:B,Sheet1!L:L),"")</f>
        <v/>
      </c>
      <c r="BV1589" s="9" t="e">
        <f>_xlfn.XLOOKUP(BU1589,Sheet1!S:S,Sheet1!T:T)</f>
        <v>#N/A</v>
      </c>
      <c r="BW1589" s="9" t="e">
        <f>_xlfn.XLOOKUP(D1589,Sheet1!B:B,Sheet1!M:M)</f>
        <v>#N/A</v>
      </c>
      <c r="BZ1589" s="108">
        <f t="shared" si="471"/>
        <v>0</v>
      </c>
      <c r="CB1589" s="12"/>
      <c r="CC1589" s="12"/>
      <c r="CG1589" s="1" t="str">
        <f t="shared" si="472"/>
        <v>Below 80</v>
      </c>
      <c r="CH1589" s="1" t="str">
        <f>IFERROR(_xlfn.XLOOKUP(CG1589,Scenario!M:M,Scenario!N:N),"")</f>
        <v/>
      </c>
      <c r="CI1589" s="1" t="str">
        <f t="shared" si="473"/>
        <v>No</v>
      </c>
    </row>
    <row r="1590" spans="1:87" hidden="1">
      <c r="A1590" s="2">
        <v>1589</v>
      </c>
      <c r="B1590" s="2">
        <v>0</v>
      </c>
      <c r="C1590" s="1">
        <v>0</v>
      </c>
      <c r="D1590" s="37" t="str">
        <v>001J100000VnzCLIAZ</v>
      </c>
      <c r="E1590" s="37" t="str">
        <v>UNIQUE HARDWARE</v>
      </c>
      <c r="F1590" s="37">
        <v>0</v>
      </c>
      <c r="G1590" s="37">
        <v>0</v>
      </c>
      <c r="H1590" s="37">
        <v>0</v>
      </c>
      <c r="I1590" s="37" t="str">
        <v>CHANDRA TRADERS</v>
      </c>
      <c r="J1590" s="37" t="str">
        <v>Shirshendu saha</v>
      </c>
      <c r="K1590" s="37">
        <v>0</v>
      </c>
      <c r="L1590" s="37" t="str">
        <v>001J100000RyPTBIA3</v>
      </c>
      <c r="M1590" s="37" t="str">
        <v>East</v>
      </c>
      <c r="N1590" s="2">
        <v>742181</v>
      </c>
      <c r="O1590" s="2" t="str">
        <v>19BCAPA0610B1ZP</v>
      </c>
      <c r="P1590" s="2">
        <v>9153068067</v>
      </c>
      <c r="Q1590" s="2" t="str">
        <v>Dec'25</v>
      </c>
      <c r="R1590" s="2">
        <v>2026</v>
      </c>
      <c r="S1590" s="1">
        <v>0</v>
      </c>
      <c r="T1590" s="2">
        <v>30</v>
      </c>
      <c r="U1590" s="1">
        <v>4.4444444444444439E-2</v>
      </c>
      <c r="V1590" s="1" t="str">
        <v>Minor</v>
      </c>
      <c r="W1590" s="72">
        <v>0</v>
      </c>
      <c r="X1590" s="72">
        <v>0</v>
      </c>
      <c r="Y1590" s="72">
        <v>0</v>
      </c>
      <c r="Z1590" s="72">
        <v>0</v>
      </c>
      <c r="AA1590" s="72">
        <v>0</v>
      </c>
      <c r="AB1590" s="72">
        <v>0</v>
      </c>
      <c r="AC1590" s="72">
        <v>0</v>
      </c>
      <c r="AD1590" s="72">
        <v>0</v>
      </c>
      <c r="AE1590" s="72">
        <v>0</v>
      </c>
      <c r="AF1590" s="72">
        <v>0</v>
      </c>
      <c r="AG1590" s="72">
        <v>0</v>
      </c>
      <c r="AH1590" s="72">
        <v>0</v>
      </c>
      <c r="AI1590" s="72">
        <v>0</v>
      </c>
      <c r="AJ1590" s="72">
        <v>0</v>
      </c>
      <c r="AK1590" s="72">
        <v>0</v>
      </c>
      <c r="AL1590" s="72">
        <v>0</v>
      </c>
      <c r="AM1590" s="72">
        <v>0</v>
      </c>
      <c r="AN1590" s="72">
        <v>0</v>
      </c>
      <c r="AO1590" s="72">
        <v>0</v>
      </c>
      <c r="AP1590" s="72">
        <v>0</v>
      </c>
      <c r="AQ1590" s="13">
        <v>0</v>
      </c>
      <c r="AR1590" s="13">
        <v>0</v>
      </c>
      <c r="AS1590" s="13">
        <v>0</v>
      </c>
      <c r="AT1590" s="13">
        <v>4</v>
      </c>
      <c r="AU1590" s="13">
        <v>0</v>
      </c>
      <c r="AV1590" s="13">
        <v>0</v>
      </c>
      <c r="AW1590" s="16">
        <f t="shared" si="457"/>
        <v>4</v>
      </c>
      <c r="AX1590" s="16">
        <v>0</v>
      </c>
      <c r="AY1590" s="10">
        <f t="shared" si="458"/>
        <v>4</v>
      </c>
      <c r="BB1590" s="10">
        <f t="shared" si="459"/>
        <v>-4</v>
      </c>
      <c r="BC1590" s="10">
        <f t="shared" si="460"/>
        <v>-1</v>
      </c>
      <c r="BD1590" s="10">
        <f t="shared" si="461"/>
        <v>4</v>
      </c>
      <c r="BE1590" s="10">
        <f t="shared" si="462"/>
        <v>-4</v>
      </c>
      <c r="BF1590" s="2" t="s">
        <v>119</v>
      </c>
      <c r="BG1590" s="10">
        <f t="shared" si="463"/>
        <v>0</v>
      </c>
      <c r="BH1590" s="36" t="s">
        <v>118</v>
      </c>
      <c r="BI1590" s="39" t="str">
        <f t="shared" si="464"/>
        <v/>
      </c>
      <c r="BJ1590" s="39" t="str">
        <f t="shared" si="465"/>
        <v/>
      </c>
      <c r="BO1590" s="9">
        <f t="shared" si="466"/>
        <v>0</v>
      </c>
      <c r="BP1590" s="39" t="str">
        <f t="shared" si="467"/>
        <v/>
      </c>
      <c r="BQ1590" s="147"/>
      <c r="BR1590" s="9">
        <f t="shared" si="468"/>
        <v>0</v>
      </c>
      <c r="BS1590" s="9">
        <f t="shared" si="469"/>
        <v>0</v>
      </c>
      <c r="BT1590" s="9">
        <f t="shared" si="470"/>
        <v>0</v>
      </c>
      <c r="BU1590" s="9" t="str">
        <f>IFERROR(_xlfn.XLOOKUP(D1590,Sheet1!B:B,Sheet1!L:L),"")</f>
        <v/>
      </c>
      <c r="BV1590" s="9" t="e">
        <f>_xlfn.XLOOKUP(BU1590,Sheet1!S:S,Sheet1!T:T)</f>
        <v>#N/A</v>
      </c>
      <c r="BW1590" s="9" t="e">
        <f>_xlfn.XLOOKUP(D1590,Sheet1!B:B,Sheet1!M:M)</f>
        <v>#N/A</v>
      </c>
      <c r="BZ1590" s="108">
        <f t="shared" si="471"/>
        <v>0</v>
      </c>
      <c r="CB1590" s="12"/>
      <c r="CC1590" s="12"/>
      <c r="CG1590" s="1" t="str">
        <f t="shared" si="472"/>
        <v>Below 80</v>
      </c>
      <c r="CH1590" s="1" t="str">
        <f>IFERROR(_xlfn.XLOOKUP(CG1590,Scenario!M:M,Scenario!N:N),"")</f>
        <v/>
      </c>
      <c r="CI1590" s="1" t="str">
        <f t="shared" si="473"/>
        <v>No</v>
      </c>
    </row>
    <row r="1591" spans="1:87" hidden="1">
      <c r="A1591" s="2">
        <v>1590</v>
      </c>
      <c r="B1591" s="2">
        <v>0</v>
      </c>
      <c r="C1591" s="1">
        <v>0</v>
      </c>
      <c r="D1591" s="37" t="str">
        <v>001fw00000FnJotAAF</v>
      </c>
      <c r="E1591" s="37" t="str">
        <v>MANISH METAL WORKS</v>
      </c>
      <c r="F1591" s="37" t="str">
        <v>RAJASTHAN</v>
      </c>
      <c r="G1591" s="37" t="str">
        <v>AJMER</v>
      </c>
      <c r="H1591" s="37">
        <v>0</v>
      </c>
      <c r="I1591" s="37" t="str">
        <v>Swastik Tradevision Pvt. Ltd.</v>
      </c>
      <c r="J1591" s="37" t="str">
        <v>Ravi Kumar Kulmi</v>
      </c>
      <c r="K1591" s="37">
        <v>0</v>
      </c>
      <c r="L1591" s="37" t="str">
        <v>C12822</v>
      </c>
      <c r="M1591" s="37" t="str">
        <v>North</v>
      </c>
      <c r="N1591" s="2">
        <v>305901</v>
      </c>
      <c r="O1591" s="2" t="str">
        <v>08ABLFM0945J1ZY</v>
      </c>
      <c r="P1591" s="2">
        <v>8290245884</v>
      </c>
      <c r="Q1591" s="2" t="str">
        <v>Dec'25</v>
      </c>
      <c r="R1591" s="2">
        <v>2026</v>
      </c>
      <c r="S1591" s="1">
        <v>0</v>
      </c>
      <c r="T1591" s="2">
        <v>150</v>
      </c>
      <c r="U1591" s="1">
        <v>5.5511111111111108E-2</v>
      </c>
      <c r="V1591" s="1" t="str">
        <v>Challenger</v>
      </c>
      <c r="W1591" s="72">
        <v>0</v>
      </c>
      <c r="X1591" s="72">
        <v>0</v>
      </c>
      <c r="Y1591" s="72">
        <v>0</v>
      </c>
      <c r="Z1591" s="72">
        <v>0</v>
      </c>
      <c r="AA1591" s="72">
        <v>0</v>
      </c>
      <c r="AB1591" s="72">
        <v>0</v>
      </c>
      <c r="AC1591" s="72">
        <v>0</v>
      </c>
      <c r="AD1591" s="72">
        <v>0</v>
      </c>
      <c r="AE1591" s="72">
        <v>0</v>
      </c>
      <c r="AF1591" s="72">
        <v>0</v>
      </c>
      <c r="AG1591" s="72">
        <v>0</v>
      </c>
      <c r="AH1591" s="72">
        <v>0</v>
      </c>
      <c r="AI1591" s="72">
        <v>0</v>
      </c>
      <c r="AJ1591" s="72">
        <v>0</v>
      </c>
      <c r="AK1591" s="72">
        <v>0</v>
      </c>
      <c r="AL1591" s="72">
        <v>0</v>
      </c>
      <c r="AM1591" s="72">
        <v>0</v>
      </c>
      <c r="AN1591" s="72">
        <v>0</v>
      </c>
      <c r="AO1591" s="72">
        <v>0</v>
      </c>
      <c r="AP1591" s="72">
        <v>0</v>
      </c>
      <c r="AQ1591" s="13">
        <v>0</v>
      </c>
      <c r="AR1591" s="13">
        <v>0</v>
      </c>
      <c r="AS1591" s="13">
        <v>0</v>
      </c>
      <c r="AT1591" s="13">
        <v>24.98</v>
      </c>
      <c r="AU1591" s="13">
        <v>0</v>
      </c>
      <c r="AV1591" s="13">
        <v>0</v>
      </c>
      <c r="AW1591" s="16">
        <f t="shared" si="457"/>
        <v>24.98</v>
      </c>
      <c r="AX1591" s="16">
        <v>0</v>
      </c>
      <c r="AY1591" s="10">
        <f t="shared" si="458"/>
        <v>24.98</v>
      </c>
      <c r="BB1591" s="10">
        <f t="shared" si="459"/>
        <v>-24.98</v>
      </c>
      <c r="BC1591" s="10">
        <f t="shared" si="460"/>
        <v>-6.2450000000000001</v>
      </c>
      <c r="BD1591" s="10">
        <f t="shared" si="461"/>
        <v>24.98</v>
      </c>
      <c r="BE1591" s="10">
        <f t="shared" si="462"/>
        <v>-24.98</v>
      </c>
      <c r="BF1591" s="2" t="s">
        <v>119</v>
      </c>
      <c r="BG1591" s="10">
        <f t="shared" si="463"/>
        <v>0</v>
      </c>
      <c r="BH1591" s="36" t="s">
        <v>118</v>
      </c>
      <c r="BI1591" s="39" t="str">
        <f t="shared" si="464"/>
        <v/>
      </c>
      <c r="BJ1591" s="39" t="str">
        <f t="shared" si="465"/>
        <v/>
      </c>
      <c r="BO1591" s="9">
        <f t="shared" si="466"/>
        <v>0</v>
      </c>
      <c r="BP1591" s="39" t="str">
        <f t="shared" si="467"/>
        <v/>
      </c>
      <c r="BQ1591" s="147"/>
      <c r="BR1591" s="9">
        <f t="shared" si="468"/>
        <v>0</v>
      </c>
      <c r="BS1591" s="9">
        <f t="shared" si="469"/>
        <v>0</v>
      </c>
      <c r="BT1591" s="9">
        <f t="shared" si="470"/>
        <v>0</v>
      </c>
      <c r="BU1591" s="9" t="str">
        <f>IFERROR(_xlfn.XLOOKUP(D1591,Sheet1!B:B,Sheet1!L:L),"")</f>
        <v/>
      </c>
      <c r="BV1591" s="9" t="e">
        <f>_xlfn.XLOOKUP(BU1591,Sheet1!S:S,Sheet1!T:T)</f>
        <v>#N/A</v>
      </c>
      <c r="BW1591" s="9" t="e">
        <f>_xlfn.XLOOKUP(D1591,Sheet1!B:B,Sheet1!M:M)</f>
        <v>#N/A</v>
      </c>
      <c r="BZ1591" s="108">
        <f t="shared" si="471"/>
        <v>0</v>
      </c>
      <c r="CB1591" s="12"/>
      <c r="CC1591" s="12"/>
      <c r="CG1591" s="1" t="str">
        <f t="shared" si="472"/>
        <v>Below 80</v>
      </c>
      <c r="CH1591" s="1" t="str">
        <f>IFERROR(_xlfn.XLOOKUP(CG1591,Scenario!M:M,Scenario!N:N),"")</f>
        <v/>
      </c>
      <c r="CI1591" s="1" t="str">
        <f t="shared" si="473"/>
        <v>No</v>
      </c>
    </row>
    <row r="1592" spans="1:87" hidden="1">
      <c r="A1592" s="2">
        <v>1591</v>
      </c>
      <c r="B1592" s="2">
        <v>0</v>
      </c>
      <c r="C1592" s="1">
        <v>0</v>
      </c>
      <c r="D1592" s="37" t="str">
        <v>001fw00000FhnkoAAB</v>
      </c>
      <c r="E1592" s="37" t="str">
        <v>MAMODIA STEELS</v>
      </c>
      <c r="F1592" s="37" t="str">
        <v>RAJASTHAN</v>
      </c>
      <c r="G1592" s="37" t="str">
        <v>JAIPUR</v>
      </c>
      <c r="H1592" s="37">
        <v>0</v>
      </c>
      <c r="I1592" s="37" t="str">
        <v>J P ALLOYS</v>
      </c>
      <c r="J1592" s="37" t="str">
        <v>Amit Kumar Sharma</v>
      </c>
      <c r="K1592" s="37">
        <v>0</v>
      </c>
      <c r="L1592" s="37" t="str">
        <v>C13188</v>
      </c>
      <c r="M1592" s="37" t="str">
        <v>North</v>
      </c>
      <c r="N1592" s="2">
        <v>302031</v>
      </c>
      <c r="O1592" s="2" t="str">
        <v>08ICUPM8569J1ZA</v>
      </c>
      <c r="P1592" s="2">
        <v>6376500143</v>
      </c>
      <c r="Q1592" s="2" t="str">
        <v>Dec'25</v>
      </c>
      <c r="R1592" s="2">
        <v>2026</v>
      </c>
      <c r="S1592" s="1">
        <v>0</v>
      </c>
      <c r="T1592" s="2">
        <v>50</v>
      </c>
      <c r="U1592" s="1">
        <v>0.13333333333333333</v>
      </c>
      <c r="V1592" s="1" t="str">
        <v>Friendly</v>
      </c>
      <c r="W1592" s="72">
        <v>0</v>
      </c>
      <c r="X1592" s="72">
        <v>0</v>
      </c>
      <c r="Y1592" s="72">
        <v>0</v>
      </c>
      <c r="Z1592" s="72">
        <v>0</v>
      </c>
      <c r="AA1592" s="72">
        <v>0</v>
      </c>
      <c r="AB1592" s="72">
        <v>0</v>
      </c>
      <c r="AC1592" s="72">
        <v>0</v>
      </c>
      <c r="AD1592" s="72">
        <v>0</v>
      </c>
      <c r="AE1592" s="72">
        <v>0</v>
      </c>
      <c r="AF1592" s="72">
        <v>0</v>
      </c>
      <c r="AG1592" s="72">
        <v>0</v>
      </c>
      <c r="AH1592" s="72">
        <v>0</v>
      </c>
      <c r="AI1592" s="72">
        <v>0</v>
      </c>
      <c r="AJ1592" s="72">
        <v>0</v>
      </c>
      <c r="AK1592" s="72">
        <v>0</v>
      </c>
      <c r="AL1592" s="72">
        <v>0</v>
      </c>
      <c r="AM1592" s="72">
        <v>0</v>
      </c>
      <c r="AN1592" s="72">
        <v>0</v>
      </c>
      <c r="AO1592" s="72">
        <v>0</v>
      </c>
      <c r="AP1592" s="72">
        <v>0</v>
      </c>
      <c r="AQ1592" s="13">
        <v>0</v>
      </c>
      <c r="AR1592" s="13">
        <v>0</v>
      </c>
      <c r="AS1592" s="13">
        <v>0</v>
      </c>
      <c r="AT1592" s="13">
        <v>20</v>
      </c>
      <c r="AU1592" s="13">
        <v>0</v>
      </c>
      <c r="AV1592" s="13">
        <v>0</v>
      </c>
      <c r="AW1592" s="16">
        <f t="shared" si="457"/>
        <v>20</v>
      </c>
      <c r="AX1592" s="16">
        <v>0</v>
      </c>
      <c r="AY1592" s="10">
        <f t="shared" si="458"/>
        <v>20</v>
      </c>
      <c r="BB1592" s="10">
        <f t="shared" si="459"/>
        <v>-20</v>
      </c>
      <c r="BC1592" s="10">
        <f t="shared" si="460"/>
        <v>-5</v>
      </c>
      <c r="BD1592" s="10">
        <f t="shared" si="461"/>
        <v>20</v>
      </c>
      <c r="BE1592" s="10">
        <f t="shared" si="462"/>
        <v>-20</v>
      </c>
      <c r="BF1592" s="2" t="s">
        <v>119</v>
      </c>
      <c r="BG1592" s="10">
        <f t="shared" si="463"/>
        <v>0</v>
      </c>
      <c r="BH1592" s="36" t="s">
        <v>118</v>
      </c>
      <c r="BI1592" s="39" t="str">
        <f t="shared" si="464"/>
        <v/>
      </c>
      <c r="BJ1592" s="39" t="str">
        <f t="shared" si="465"/>
        <v/>
      </c>
      <c r="BO1592" s="9">
        <f t="shared" si="466"/>
        <v>0</v>
      </c>
      <c r="BP1592" s="39" t="str">
        <f t="shared" si="467"/>
        <v/>
      </c>
      <c r="BQ1592" s="147"/>
      <c r="BR1592" s="9">
        <f t="shared" si="468"/>
        <v>0</v>
      </c>
      <c r="BS1592" s="9">
        <f t="shared" si="469"/>
        <v>0</v>
      </c>
      <c r="BT1592" s="9">
        <f t="shared" si="470"/>
        <v>0</v>
      </c>
      <c r="BU1592" s="9" t="str">
        <f>IFERROR(_xlfn.XLOOKUP(D1592,Sheet1!B:B,Sheet1!L:L),"")</f>
        <v/>
      </c>
      <c r="BV1592" s="9" t="e">
        <f>_xlfn.XLOOKUP(BU1592,Sheet1!S:S,Sheet1!T:T)</f>
        <v>#N/A</v>
      </c>
      <c r="BW1592" s="9" t="e">
        <f>_xlfn.XLOOKUP(D1592,Sheet1!B:B,Sheet1!M:M)</f>
        <v>#N/A</v>
      </c>
      <c r="BZ1592" s="108">
        <f t="shared" si="471"/>
        <v>0</v>
      </c>
      <c r="CB1592" s="12"/>
      <c r="CC1592" s="12"/>
      <c r="CG1592" s="1" t="str">
        <f t="shared" si="472"/>
        <v>Below 80</v>
      </c>
      <c r="CH1592" s="1" t="str">
        <f>IFERROR(_xlfn.XLOOKUP(CG1592,Scenario!M:M,Scenario!N:N),"")</f>
        <v/>
      </c>
      <c r="CI1592" s="1" t="str">
        <f t="shared" si="473"/>
        <v>No</v>
      </c>
    </row>
    <row r="1593" spans="1:87" hidden="1">
      <c r="A1593" s="2">
        <v>1592</v>
      </c>
      <c r="B1593" s="2">
        <v>0</v>
      </c>
      <c r="C1593" s="1">
        <v>0</v>
      </c>
      <c r="D1593" s="37" t="str">
        <v>001J1000009HCmuIAG</v>
      </c>
      <c r="E1593" s="37" t="str">
        <v>KHODANIYA STEEL</v>
      </c>
      <c r="F1593" s="37" t="str">
        <v>RAJASTHAN</v>
      </c>
      <c r="G1593" s="37" t="str">
        <v>DUNGARPUR</v>
      </c>
      <c r="H1593" s="37" t="str">
        <v>Sagwara</v>
      </c>
      <c r="I1593" s="37" t="str">
        <v>J P ALLOYS</v>
      </c>
      <c r="J1593" s="37" t="str">
        <v>Pushpendra Kumar</v>
      </c>
      <c r="K1593" s="37">
        <v>0</v>
      </c>
      <c r="L1593" s="37" t="str">
        <v>C13188</v>
      </c>
      <c r="M1593" s="37" t="str">
        <v>North</v>
      </c>
      <c r="N1593" s="2">
        <v>314025</v>
      </c>
      <c r="O1593" s="2" t="str">
        <v>08CBUPK2660M1ZY</v>
      </c>
      <c r="P1593" s="2">
        <v>9828567553</v>
      </c>
      <c r="Q1593" s="2" t="str">
        <v>Dec'25</v>
      </c>
      <c r="R1593" s="2">
        <v>2026</v>
      </c>
      <c r="S1593" s="1">
        <v>0</v>
      </c>
      <c r="T1593" s="2">
        <v>120</v>
      </c>
      <c r="U1593" s="1">
        <v>0.15499999999999997</v>
      </c>
      <c r="V1593" s="1" t="str">
        <v>Star</v>
      </c>
      <c r="W1593" s="72">
        <v>0</v>
      </c>
      <c r="X1593" s="72">
        <v>0</v>
      </c>
      <c r="Y1593" s="72">
        <v>0</v>
      </c>
      <c r="Z1593" s="72">
        <v>0</v>
      </c>
      <c r="AA1593" s="72">
        <v>0</v>
      </c>
      <c r="AB1593" s="72">
        <v>0</v>
      </c>
      <c r="AC1593" s="72">
        <v>0</v>
      </c>
      <c r="AD1593" s="72">
        <v>0</v>
      </c>
      <c r="AE1593" s="72">
        <v>0</v>
      </c>
      <c r="AF1593" s="72">
        <v>0</v>
      </c>
      <c r="AG1593" s="72">
        <v>0</v>
      </c>
      <c r="AH1593" s="72">
        <v>0</v>
      </c>
      <c r="AI1593" s="72">
        <v>0</v>
      </c>
      <c r="AJ1593" s="72">
        <v>0</v>
      </c>
      <c r="AK1593" s="72">
        <v>0</v>
      </c>
      <c r="AL1593" s="72">
        <v>0</v>
      </c>
      <c r="AM1593" s="72">
        <v>0</v>
      </c>
      <c r="AN1593" s="72">
        <v>0</v>
      </c>
      <c r="AO1593" s="72">
        <v>0</v>
      </c>
      <c r="AP1593" s="72">
        <v>0</v>
      </c>
      <c r="AQ1593" s="13">
        <v>0</v>
      </c>
      <c r="AR1593" s="13">
        <v>0</v>
      </c>
      <c r="AS1593" s="13">
        <v>0</v>
      </c>
      <c r="AT1593" s="13">
        <v>41.8</v>
      </c>
      <c r="AU1593" s="13">
        <v>14</v>
      </c>
      <c r="AV1593" s="13">
        <v>0</v>
      </c>
      <c r="AW1593" s="16">
        <f t="shared" si="457"/>
        <v>55.8</v>
      </c>
      <c r="AX1593" s="16">
        <v>0</v>
      </c>
      <c r="AY1593" s="10">
        <f t="shared" si="458"/>
        <v>55.8</v>
      </c>
      <c r="BB1593" s="10">
        <f t="shared" si="459"/>
        <v>-55.8</v>
      </c>
      <c r="BC1593" s="10">
        <f t="shared" si="460"/>
        <v>-13.95</v>
      </c>
      <c r="BD1593" s="10">
        <f t="shared" si="461"/>
        <v>55.8</v>
      </c>
      <c r="BE1593" s="10">
        <f t="shared" si="462"/>
        <v>-55.8</v>
      </c>
      <c r="BF1593" s="2" t="s">
        <v>119</v>
      </c>
      <c r="BG1593" s="10">
        <f t="shared" si="463"/>
        <v>0</v>
      </c>
      <c r="BH1593" s="36" t="s">
        <v>118</v>
      </c>
      <c r="BI1593" s="39" t="str">
        <f t="shared" si="464"/>
        <v/>
      </c>
      <c r="BJ1593" s="39" t="str">
        <f t="shared" si="465"/>
        <v/>
      </c>
      <c r="BO1593" s="9">
        <f t="shared" si="466"/>
        <v>0</v>
      </c>
      <c r="BP1593" s="39" t="str">
        <f t="shared" si="467"/>
        <v/>
      </c>
      <c r="BQ1593" s="147"/>
      <c r="BR1593" s="9">
        <f t="shared" si="468"/>
        <v>0</v>
      </c>
      <c r="BS1593" s="9">
        <f t="shared" si="469"/>
        <v>0</v>
      </c>
      <c r="BT1593" s="9">
        <f t="shared" si="470"/>
        <v>0</v>
      </c>
      <c r="BU1593" s="9" t="str">
        <f>IFERROR(_xlfn.XLOOKUP(D1593,Sheet1!B:B,Sheet1!L:L),"")</f>
        <v/>
      </c>
      <c r="BV1593" s="9" t="e">
        <f>_xlfn.XLOOKUP(BU1593,Sheet1!S:S,Sheet1!T:T)</f>
        <v>#N/A</v>
      </c>
      <c r="BW1593" s="9" t="e">
        <f>_xlfn.XLOOKUP(D1593,Sheet1!B:B,Sheet1!M:M)</f>
        <v>#N/A</v>
      </c>
      <c r="BZ1593" s="108">
        <f t="shared" si="471"/>
        <v>0</v>
      </c>
      <c r="CB1593" s="12"/>
      <c r="CC1593" s="12"/>
      <c r="CG1593" s="1" t="str">
        <f t="shared" si="472"/>
        <v>Below 80</v>
      </c>
      <c r="CH1593" s="1" t="str">
        <f>IFERROR(_xlfn.XLOOKUP(CG1593,Scenario!M:M,Scenario!N:N),"")</f>
        <v/>
      </c>
      <c r="CI1593" s="1" t="str">
        <f t="shared" si="473"/>
        <v>No</v>
      </c>
    </row>
    <row r="1594" spans="1:87" hidden="1">
      <c r="A1594" s="2">
        <v>1593</v>
      </c>
      <c r="B1594" s="2">
        <v>0</v>
      </c>
      <c r="C1594" s="1">
        <v>0</v>
      </c>
      <c r="D1594" s="37" t="str">
        <v>001fw00000Fr30vAAB</v>
      </c>
      <c r="E1594" s="37" t="str">
        <v>KRISHNA STEEL</v>
      </c>
      <c r="F1594" s="37" t="str">
        <v>WEST BENGAL</v>
      </c>
      <c r="G1594" s="37" t="str">
        <v>KOLKATA</v>
      </c>
      <c r="H1594" s="37">
        <v>0</v>
      </c>
      <c r="I1594" s="37" t="str">
        <v>KEDIA PIPES PRIVATE LMITED</v>
      </c>
      <c r="J1594" s="37" t="str">
        <v>Ragon Poddar</v>
      </c>
      <c r="K1594" s="37">
        <v>0</v>
      </c>
      <c r="L1594" s="37" t="str">
        <v>001J100000S140JIAR</v>
      </c>
      <c r="M1594" s="37" t="str">
        <v>East</v>
      </c>
      <c r="N1594" s="2">
        <v>700039</v>
      </c>
      <c r="O1594" s="2" t="str">
        <v>19AKFPA2267G1ZD</v>
      </c>
      <c r="P1594" s="2">
        <v>9331950754</v>
      </c>
      <c r="Q1594" s="2" t="str">
        <v>Dec'25</v>
      </c>
      <c r="R1594" s="2">
        <v>2026</v>
      </c>
      <c r="S1594" s="1">
        <v>0</v>
      </c>
      <c r="T1594" s="2">
        <v>0</v>
      </c>
      <c r="U1594" s="1">
        <v>0</v>
      </c>
      <c r="V1594" s="1" t="str">
        <v>Minor</v>
      </c>
      <c r="W1594" s="72">
        <v>0</v>
      </c>
      <c r="X1594" s="72">
        <v>0</v>
      </c>
      <c r="Y1594" s="72">
        <v>0</v>
      </c>
      <c r="Z1594" s="72">
        <v>0</v>
      </c>
      <c r="AA1594" s="72">
        <v>0</v>
      </c>
      <c r="AB1594" s="72">
        <v>0</v>
      </c>
      <c r="AC1594" s="72">
        <v>0</v>
      </c>
      <c r="AD1594" s="72">
        <v>0</v>
      </c>
      <c r="AE1594" s="72">
        <v>0</v>
      </c>
      <c r="AF1594" s="72">
        <v>0</v>
      </c>
      <c r="AG1594" s="72">
        <v>0</v>
      </c>
      <c r="AH1594" s="72">
        <v>0</v>
      </c>
      <c r="AI1594" s="72">
        <v>0</v>
      </c>
      <c r="AJ1594" s="72">
        <v>0</v>
      </c>
      <c r="AK1594" s="72">
        <v>0</v>
      </c>
      <c r="AL1594" s="72">
        <v>0</v>
      </c>
      <c r="AM1594" s="72">
        <v>0</v>
      </c>
      <c r="AN1594" s="72">
        <v>0</v>
      </c>
      <c r="AO1594" s="72">
        <v>0</v>
      </c>
      <c r="AP1594" s="72">
        <v>0</v>
      </c>
      <c r="AQ1594" s="13">
        <v>0</v>
      </c>
      <c r="AR1594" s="13">
        <v>0</v>
      </c>
      <c r="AS1594" s="13">
        <v>0</v>
      </c>
      <c r="AT1594" s="13">
        <v>9.83</v>
      </c>
      <c r="AU1594" s="13">
        <v>0</v>
      </c>
      <c r="AV1594" s="13">
        <v>0</v>
      </c>
      <c r="AW1594" s="16">
        <f t="shared" si="457"/>
        <v>9.83</v>
      </c>
      <c r="AX1594" s="16">
        <v>0</v>
      </c>
      <c r="AY1594" s="10">
        <f t="shared" si="458"/>
        <v>9.83</v>
      </c>
      <c r="BB1594" s="10">
        <f t="shared" si="459"/>
        <v>-9.83</v>
      </c>
      <c r="BC1594" s="10">
        <f t="shared" si="460"/>
        <v>-2.4575</v>
      </c>
      <c r="BD1594" s="10">
        <f t="shared" si="461"/>
        <v>9.83</v>
      </c>
      <c r="BE1594" s="10">
        <f t="shared" si="462"/>
        <v>-9.83</v>
      </c>
      <c r="BF1594" s="2" t="s">
        <v>119</v>
      </c>
      <c r="BG1594" s="10">
        <f t="shared" si="463"/>
        <v>0</v>
      </c>
      <c r="BH1594" s="36" t="s">
        <v>118</v>
      </c>
      <c r="BI1594" s="39" t="str">
        <f t="shared" si="464"/>
        <v/>
      </c>
      <c r="BJ1594" s="39" t="str">
        <f t="shared" si="465"/>
        <v/>
      </c>
      <c r="BO1594" s="9">
        <f t="shared" si="466"/>
        <v>0</v>
      </c>
      <c r="BP1594" s="39" t="str">
        <f t="shared" si="467"/>
        <v/>
      </c>
      <c r="BQ1594" s="147"/>
      <c r="BR1594" s="9">
        <f t="shared" si="468"/>
        <v>0</v>
      </c>
      <c r="BS1594" s="9">
        <f t="shared" si="469"/>
        <v>0</v>
      </c>
      <c r="BT1594" s="9">
        <f t="shared" si="470"/>
        <v>0</v>
      </c>
      <c r="BU1594" s="9" t="str">
        <f>IFERROR(_xlfn.XLOOKUP(D1594,Sheet1!B:B,Sheet1!L:L),"")</f>
        <v/>
      </c>
      <c r="BV1594" s="9" t="e">
        <f>_xlfn.XLOOKUP(BU1594,Sheet1!S:S,Sheet1!T:T)</f>
        <v>#N/A</v>
      </c>
      <c r="BW1594" s="9" t="e">
        <f>_xlfn.XLOOKUP(D1594,Sheet1!B:B,Sheet1!M:M)</f>
        <v>#N/A</v>
      </c>
      <c r="BZ1594" s="108">
        <f t="shared" si="471"/>
        <v>0</v>
      </c>
      <c r="CB1594" s="12"/>
      <c r="CC1594" s="12"/>
      <c r="CG1594" s="1" t="str">
        <f t="shared" si="472"/>
        <v>Below 80</v>
      </c>
      <c r="CH1594" s="1" t="str">
        <f>IFERROR(_xlfn.XLOOKUP(CG1594,Scenario!M:M,Scenario!N:N),"")</f>
        <v/>
      </c>
      <c r="CI1594" s="1" t="str">
        <f t="shared" si="473"/>
        <v>No</v>
      </c>
    </row>
    <row r="1595" spans="1:87" hidden="1">
      <c r="A1595" s="2">
        <v>1594</v>
      </c>
      <c r="B1595" s="2">
        <v>0</v>
      </c>
      <c r="C1595" s="1">
        <v>0</v>
      </c>
      <c r="D1595" s="37" t="str">
        <v>001fw00000EGmtVAAT</v>
      </c>
      <c r="E1595" s="37" t="str">
        <v>M/S AHAN SUPPLIERS AND CONSTRUCTION</v>
      </c>
      <c r="F1595" s="37" t="str">
        <v>WEST BENGAL</v>
      </c>
      <c r="G1595" s="37" t="str">
        <v>HOWRAH</v>
      </c>
      <c r="H1595" s="37">
        <v>0</v>
      </c>
      <c r="I1595" s="37" t="str">
        <v>NERIUM MULTICOM LLP</v>
      </c>
      <c r="J1595" s="37" t="str">
        <v>Ragon Poddar</v>
      </c>
      <c r="K1595" s="37">
        <v>0</v>
      </c>
      <c r="L1595" s="37" t="str">
        <v>001J100000RytAcIAJ</v>
      </c>
      <c r="M1595" s="37" t="str">
        <v>East</v>
      </c>
      <c r="N1595" s="2">
        <v>711408</v>
      </c>
      <c r="O1595" s="2" t="str">
        <v>19BLCPK9445H1ZR</v>
      </c>
      <c r="P1595" s="2">
        <v>8001426454</v>
      </c>
      <c r="Q1595" s="2" t="str">
        <v>Dec'25</v>
      </c>
      <c r="R1595" s="2">
        <v>2026</v>
      </c>
      <c r="S1595" s="1">
        <v>0</v>
      </c>
      <c r="T1595" s="2">
        <v>20</v>
      </c>
      <c r="U1595" s="1">
        <v>0.70766666666666667</v>
      </c>
      <c r="V1595" s="1" t="str">
        <v>Friendly</v>
      </c>
      <c r="W1595" s="72">
        <v>0</v>
      </c>
      <c r="X1595" s="72">
        <v>0</v>
      </c>
      <c r="Y1595" s="72">
        <v>0</v>
      </c>
      <c r="Z1595" s="72">
        <v>0</v>
      </c>
      <c r="AA1595" s="72">
        <v>0</v>
      </c>
      <c r="AB1595" s="72">
        <v>0</v>
      </c>
      <c r="AC1595" s="72">
        <v>0</v>
      </c>
      <c r="AD1595" s="72">
        <v>0</v>
      </c>
      <c r="AE1595" s="72">
        <v>0</v>
      </c>
      <c r="AF1595" s="72">
        <v>0</v>
      </c>
      <c r="AG1595" s="72">
        <v>0</v>
      </c>
      <c r="AH1595" s="72">
        <v>0</v>
      </c>
      <c r="AI1595" s="72">
        <v>0</v>
      </c>
      <c r="AJ1595" s="72">
        <v>0</v>
      </c>
      <c r="AK1595" s="72">
        <v>0</v>
      </c>
      <c r="AL1595" s="72">
        <v>0</v>
      </c>
      <c r="AM1595" s="72">
        <v>0</v>
      </c>
      <c r="AN1595" s="72">
        <v>0</v>
      </c>
      <c r="AO1595" s="72">
        <v>0</v>
      </c>
      <c r="AP1595" s="72">
        <v>0</v>
      </c>
      <c r="AQ1595" s="13">
        <v>0</v>
      </c>
      <c r="AR1595" s="13">
        <v>0</v>
      </c>
      <c r="AS1595" s="13">
        <v>0</v>
      </c>
      <c r="AT1595" s="13">
        <v>30.44</v>
      </c>
      <c r="AU1595" s="13">
        <v>0</v>
      </c>
      <c r="AV1595" s="13">
        <v>12.02</v>
      </c>
      <c r="AW1595" s="16">
        <f t="shared" si="457"/>
        <v>30.44</v>
      </c>
      <c r="AX1595" s="16">
        <v>0</v>
      </c>
      <c r="AY1595" s="10">
        <f t="shared" si="458"/>
        <v>30.44</v>
      </c>
      <c r="BB1595" s="10">
        <f t="shared" si="459"/>
        <v>-30.44</v>
      </c>
      <c r="BC1595" s="10">
        <f t="shared" si="460"/>
        <v>-7.61</v>
      </c>
      <c r="BD1595" s="10">
        <f t="shared" si="461"/>
        <v>30.44</v>
      </c>
      <c r="BE1595" s="10">
        <f t="shared" si="462"/>
        <v>-30.44</v>
      </c>
      <c r="BF1595" s="2" t="s">
        <v>119</v>
      </c>
      <c r="BG1595" s="10">
        <f t="shared" si="463"/>
        <v>0</v>
      </c>
      <c r="BH1595" s="36" t="s">
        <v>118</v>
      </c>
      <c r="BI1595" s="39" t="str">
        <f t="shared" si="464"/>
        <v/>
      </c>
      <c r="BJ1595" s="39" t="str">
        <f t="shared" si="465"/>
        <v/>
      </c>
      <c r="BO1595" s="9">
        <f t="shared" si="466"/>
        <v>0</v>
      </c>
      <c r="BP1595" s="39" t="str">
        <f t="shared" si="467"/>
        <v/>
      </c>
      <c r="BQ1595" s="147"/>
      <c r="BR1595" s="9">
        <f t="shared" si="468"/>
        <v>0</v>
      </c>
      <c r="BS1595" s="9">
        <f t="shared" si="469"/>
        <v>0</v>
      </c>
      <c r="BT1595" s="9">
        <f t="shared" si="470"/>
        <v>0</v>
      </c>
      <c r="BU1595" s="9" t="str">
        <f>IFERROR(_xlfn.XLOOKUP(D1595,Sheet1!B:B,Sheet1!L:L),"")</f>
        <v/>
      </c>
      <c r="BV1595" s="9" t="e">
        <f>_xlfn.XLOOKUP(BU1595,Sheet1!S:S,Sheet1!T:T)</f>
        <v>#N/A</v>
      </c>
      <c r="BW1595" s="9" t="e">
        <f>_xlfn.XLOOKUP(D1595,Sheet1!B:B,Sheet1!M:M)</f>
        <v>#N/A</v>
      </c>
      <c r="BZ1595" s="108">
        <f t="shared" si="471"/>
        <v>0</v>
      </c>
      <c r="CB1595" s="12"/>
      <c r="CC1595" s="12"/>
      <c r="CG1595" s="1" t="str">
        <f t="shared" si="472"/>
        <v>Below 80</v>
      </c>
      <c r="CH1595" s="1" t="str">
        <f>IFERROR(_xlfn.XLOOKUP(CG1595,Scenario!M:M,Scenario!N:N),"")</f>
        <v/>
      </c>
      <c r="CI1595" s="1" t="str">
        <f t="shared" si="473"/>
        <v>No</v>
      </c>
    </row>
    <row r="1596" spans="1:87" hidden="1">
      <c r="A1596" s="2">
        <v>1595</v>
      </c>
      <c r="B1596" s="2">
        <v>0</v>
      </c>
      <c r="C1596" s="1">
        <v>0</v>
      </c>
      <c r="D1596" s="37" t="str">
        <v>001fw00000Fj4WiAAJ</v>
      </c>
      <c r="E1596" s="37" t="str">
        <v>ZIAUR RAHAMAN</v>
      </c>
      <c r="F1596" s="37" t="str">
        <v>WEST BENGAL</v>
      </c>
      <c r="G1596" s="37" t="str">
        <v>DINAJPUR UTTAR</v>
      </c>
      <c r="H1596" s="37">
        <v>0</v>
      </c>
      <c r="I1596" s="37" t="str">
        <v>MAHESHWARI TRADERS</v>
      </c>
      <c r="J1596" s="37" t="str">
        <v>Partha Mondal</v>
      </c>
      <c r="K1596" s="37">
        <v>0</v>
      </c>
      <c r="L1596" s="37" t="str">
        <v>001J100000Vo7AiIAJ</v>
      </c>
      <c r="M1596" s="37" t="str">
        <v>East</v>
      </c>
      <c r="N1596" s="2">
        <v>733210</v>
      </c>
      <c r="O1596" s="2" t="str">
        <v>19BPEPR6067J2Z8</v>
      </c>
      <c r="P1596" s="2">
        <v>9735942545</v>
      </c>
      <c r="Q1596" s="2" t="str">
        <v>Dec'25</v>
      </c>
      <c r="R1596" s="2">
        <v>2026</v>
      </c>
      <c r="S1596" s="1">
        <v>0</v>
      </c>
      <c r="T1596" s="2">
        <v>20</v>
      </c>
      <c r="U1596" s="1">
        <v>0.16733333333333331</v>
      </c>
      <c r="V1596" s="1" t="str">
        <v>Friendly</v>
      </c>
      <c r="W1596" s="72">
        <v>0</v>
      </c>
      <c r="X1596" s="72">
        <v>0</v>
      </c>
      <c r="Y1596" s="72">
        <v>0</v>
      </c>
      <c r="Z1596" s="72">
        <v>0</v>
      </c>
      <c r="AA1596" s="72">
        <v>0</v>
      </c>
      <c r="AB1596" s="72">
        <v>0</v>
      </c>
      <c r="AC1596" s="72">
        <v>0</v>
      </c>
      <c r="AD1596" s="72">
        <v>0</v>
      </c>
      <c r="AE1596" s="72">
        <v>0</v>
      </c>
      <c r="AF1596" s="72">
        <v>0</v>
      </c>
      <c r="AG1596" s="72">
        <v>0</v>
      </c>
      <c r="AH1596" s="72">
        <v>0</v>
      </c>
      <c r="AI1596" s="72">
        <v>0</v>
      </c>
      <c r="AJ1596" s="72">
        <v>0</v>
      </c>
      <c r="AK1596" s="72">
        <v>0</v>
      </c>
      <c r="AL1596" s="72">
        <v>0</v>
      </c>
      <c r="AM1596" s="72">
        <v>0</v>
      </c>
      <c r="AN1596" s="72">
        <v>0</v>
      </c>
      <c r="AO1596" s="72">
        <v>0</v>
      </c>
      <c r="AP1596" s="72">
        <v>0</v>
      </c>
      <c r="AQ1596" s="13">
        <v>0</v>
      </c>
      <c r="AR1596" s="13">
        <v>0</v>
      </c>
      <c r="AS1596" s="13">
        <v>0</v>
      </c>
      <c r="AT1596" s="13">
        <v>10.039999999999999</v>
      </c>
      <c r="AU1596" s="13">
        <v>0</v>
      </c>
      <c r="AV1596" s="13">
        <v>0</v>
      </c>
      <c r="AW1596" s="16">
        <f t="shared" si="457"/>
        <v>10.039999999999999</v>
      </c>
      <c r="AX1596" s="16">
        <v>0</v>
      </c>
      <c r="AY1596" s="10">
        <f t="shared" si="458"/>
        <v>10.039999999999999</v>
      </c>
      <c r="BB1596" s="10">
        <f t="shared" si="459"/>
        <v>-10.039999999999999</v>
      </c>
      <c r="BC1596" s="10">
        <f t="shared" si="460"/>
        <v>-2.5099999999999998</v>
      </c>
      <c r="BD1596" s="10">
        <f t="shared" si="461"/>
        <v>10.039999999999999</v>
      </c>
      <c r="BE1596" s="10">
        <f t="shared" si="462"/>
        <v>-10.039999999999999</v>
      </c>
      <c r="BF1596" s="2" t="s">
        <v>119</v>
      </c>
      <c r="BG1596" s="10">
        <f t="shared" si="463"/>
        <v>0</v>
      </c>
      <c r="BH1596" s="36" t="s">
        <v>118</v>
      </c>
      <c r="BI1596" s="39" t="str">
        <f t="shared" si="464"/>
        <v/>
      </c>
      <c r="BJ1596" s="39" t="str">
        <f t="shared" si="465"/>
        <v/>
      </c>
      <c r="BO1596" s="9">
        <f t="shared" si="466"/>
        <v>0</v>
      </c>
      <c r="BP1596" s="39" t="str">
        <f t="shared" si="467"/>
        <v/>
      </c>
      <c r="BQ1596" s="147"/>
      <c r="BR1596" s="9">
        <f t="shared" si="468"/>
        <v>0</v>
      </c>
      <c r="BS1596" s="9">
        <f t="shared" si="469"/>
        <v>0</v>
      </c>
      <c r="BT1596" s="9">
        <f t="shared" si="470"/>
        <v>0</v>
      </c>
      <c r="BU1596" s="9" t="str">
        <f>IFERROR(_xlfn.XLOOKUP(D1596,Sheet1!B:B,Sheet1!L:L),"")</f>
        <v/>
      </c>
      <c r="BV1596" s="9" t="e">
        <f>_xlfn.XLOOKUP(BU1596,Sheet1!S:S,Sheet1!T:T)</f>
        <v>#N/A</v>
      </c>
      <c r="BW1596" s="9" t="e">
        <f>_xlfn.XLOOKUP(D1596,Sheet1!B:B,Sheet1!M:M)</f>
        <v>#N/A</v>
      </c>
      <c r="BZ1596" s="108">
        <f t="shared" si="471"/>
        <v>0</v>
      </c>
      <c r="CB1596" s="12"/>
      <c r="CC1596" s="12"/>
      <c r="CG1596" s="1" t="str">
        <f t="shared" si="472"/>
        <v>Below 80</v>
      </c>
      <c r="CH1596" s="1" t="str">
        <f>IFERROR(_xlfn.XLOOKUP(CG1596,Scenario!M:M,Scenario!N:N),"")</f>
        <v/>
      </c>
      <c r="CI1596" s="1" t="str">
        <f t="shared" si="473"/>
        <v>No</v>
      </c>
    </row>
    <row r="1597" spans="1:87" hidden="1">
      <c r="A1597" s="2">
        <v>1596</v>
      </c>
      <c r="B1597" s="2">
        <v>0</v>
      </c>
      <c r="C1597" s="1">
        <v>0</v>
      </c>
      <c r="D1597" s="37" t="str">
        <v>0015g00001dICNAAA4</v>
      </c>
      <c r="E1597" s="37" t="str">
        <v>MAHADEV TRADERS</v>
      </c>
      <c r="F1597" s="37" t="str">
        <v>HARYANA</v>
      </c>
      <c r="G1597" s="37" t="str">
        <v>GURUGRAM</v>
      </c>
      <c r="H1597" s="37" t="str">
        <v>Sector -45</v>
      </c>
      <c r="I1597" s="37" t="str">
        <v>NIKUNJ UDYOG</v>
      </c>
      <c r="J1597" s="37" t="str">
        <v>Shiv Shankar Sharma</v>
      </c>
      <c r="K1597" s="37">
        <v>0</v>
      </c>
      <c r="L1597" s="37" t="str">
        <v>C12828</v>
      </c>
      <c r="M1597" s="37" t="str">
        <v>North</v>
      </c>
      <c r="N1597" s="2">
        <v>122003</v>
      </c>
      <c r="O1597" s="2" t="str">
        <v>06BBFPB4766D1ZZ</v>
      </c>
      <c r="P1597" s="2">
        <v>9716186699</v>
      </c>
      <c r="Q1597" s="2" t="str">
        <v>Dec'25</v>
      </c>
      <c r="R1597" s="2">
        <v>2026</v>
      </c>
      <c r="S1597" s="1">
        <v>0</v>
      </c>
      <c r="T1597" s="2">
        <v>70</v>
      </c>
      <c r="U1597" s="1">
        <v>8.5238095238095224E-2</v>
      </c>
      <c r="V1597" s="1" t="str">
        <v>Challenger</v>
      </c>
      <c r="W1597" s="72">
        <v>0</v>
      </c>
      <c r="X1597" s="72">
        <v>0</v>
      </c>
      <c r="Y1597" s="72">
        <v>0</v>
      </c>
      <c r="Z1597" s="72">
        <v>0</v>
      </c>
      <c r="AA1597" s="72">
        <v>0</v>
      </c>
      <c r="AB1597" s="72">
        <v>0</v>
      </c>
      <c r="AC1597" s="72">
        <v>0</v>
      </c>
      <c r="AD1597" s="72">
        <v>0</v>
      </c>
      <c r="AE1597" s="72">
        <v>0</v>
      </c>
      <c r="AF1597" s="72">
        <v>0</v>
      </c>
      <c r="AG1597" s="72">
        <v>0</v>
      </c>
      <c r="AH1597" s="72">
        <v>0</v>
      </c>
      <c r="AI1597" s="72">
        <v>0</v>
      </c>
      <c r="AJ1597" s="72">
        <v>0</v>
      </c>
      <c r="AK1597" s="72">
        <v>0</v>
      </c>
      <c r="AL1597" s="72">
        <v>0</v>
      </c>
      <c r="AM1597" s="72">
        <v>0</v>
      </c>
      <c r="AN1597" s="72">
        <v>0</v>
      </c>
      <c r="AO1597" s="72">
        <v>0</v>
      </c>
      <c r="AP1597" s="72">
        <v>0</v>
      </c>
      <c r="AQ1597" s="13">
        <v>0</v>
      </c>
      <c r="AR1597" s="13">
        <v>0</v>
      </c>
      <c r="AS1597" s="13">
        <v>0</v>
      </c>
      <c r="AT1597" s="13">
        <v>17.899999999999999</v>
      </c>
      <c r="AU1597" s="13">
        <v>0</v>
      </c>
      <c r="AV1597" s="13">
        <v>0</v>
      </c>
      <c r="AW1597" s="16">
        <f t="shared" si="457"/>
        <v>17.899999999999999</v>
      </c>
      <c r="AX1597" s="16">
        <v>0</v>
      </c>
      <c r="AY1597" s="10">
        <f t="shared" si="458"/>
        <v>17.899999999999999</v>
      </c>
      <c r="BB1597" s="10">
        <f t="shared" si="459"/>
        <v>-17.899999999999999</v>
      </c>
      <c r="BC1597" s="10">
        <f t="shared" si="460"/>
        <v>-4.4749999999999996</v>
      </c>
      <c r="BD1597" s="10">
        <f t="shared" si="461"/>
        <v>17.899999999999999</v>
      </c>
      <c r="BE1597" s="10">
        <f t="shared" si="462"/>
        <v>-17.899999999999999</v>
      </c>
      <c r="BF1597" s="2" t="s">
        <v>119</v>
      </c>
      <c r="BG1597" s="10">
        <f t="shared" si="463"/>
        <v>0</v>
      </c>
      <c r="BH1597" s="36" t="s">
        <v>118</v>
      </c>
      <c r="BI1597" s="39" t="str">
        <f t="shared" si="464"/>
        <v/>
      </c>
      <c r="BJ1597" s="39" t="str">
        <f t="shared" si="465"/>
        <v/>
      </c>
      <c r="BO1597" s="9">
        <f t="shared" si="466"/>
        <v>0</v>
      </c>
      <c r="BP1597" s="39" t="str">
        <f t="shared" si="467"/>
        <v/>
      </c>
      <c r="BQ1597" s="147"/>
      <c r="BR1597" s="9">
        <f t="shared" si="468"/>
        <v>0</v>
      </c>
      <c r="BS1597" s="9">
        <f t="shared" si="469"/>
        <v>0</v>
      </c>
      <c r="BT1597" s="9">
        <f t="shared" si="470"/>
        <v>0</v>
      </c>
      <c r="BU1597" s="9" t="str">
        <f>IFERROR(_xlfn.XLOOKUP(D1597,Sheet1!B:B,Sheet1!L:L),"")</f>
        <v/>
      </c>
      <c r="BV1597" s="9" t="e">
        <f>_xlfn.XLOOKUP(BU1597,Sheet1!S:S,Sheet1!T:T)</f>
        <v>#N/A</v>
      </c>
      <c r="BW1597" s="9" t="e">
        <f>_xlfn.XLOOKUP(D1597,Sheet1!B:B,Sheet1!M:M)</f>
        <v>#N/A</v>
      </c>
      <c r="BZ1597" s="108">
        <f t="shared" si="471"/>
        <v>0</v>
      </c>
      <c r="CB1597" s="12"/>
      <c r="CC1597" s="12"/>
      <c r="CG1597" s="1" t="str">
        <f t="shared" si="472"/>
        <v>Below 80</v>
      </c>
      <c r="CH1597" s="1" t="str">
        <f>IFERROR(_xlfn.XLOOKUP(CG1597,Scenario!M:M,Scenario!N:N),"")</f>
        <v/>
      </c>
      <c r="CI1597" s="1" t="str">
        <f t="shared" si="473"/>
        <v>No</v>
      </c>
    </row>
    <row r="1598" spans="1:87" hidden="1">
      <c r="A1598" s="2">
        <v>1597</v>
      </c>
      <c r="B1598" s="2">
        <v>0</v>
      </c>
      <c r="C1598" s="1">
        <v>0</v>
      </c>
      <c r="D1598" s="37" t="str">
        <v>001fw00000FgZwnAAF</v>
      </c>
      <c r="E1598" s="37" t="str">
        <v>JAI MATA DI TRADERS</v>
      </c>
      <c r="F1598" s="37" t="str">
        <v>BIHAR</v>
      </c>
      <c r="G1598" s="37" t="str">
        <v>KHAGARIA</v>
      </c>
      <c r="H1598" s="37">
        <v>0</v>
      </c>
      <c r="I1598" s="37" t="str">
        <v>KHARAKIA METALS PRIVATE LIMITED</v>
      </c>
      <c r="J1598" s="37" t="str">
        <v>Punit Kumar</v>
      </c>
      <c r="K1598" s="37">
        <v>0</v>
      </c>
      <c r="L1598" s="37" t="str">
        <v>001J100000VnUoRIAV</v>
      </c>
      <c r="M1598" s="37" t="str">
        <v>East</v>
      </c>
      <c r="N1598" s="2">
        <v>852129</v>
      </c>
      <c r="O1598" s="2" t="str">
        <v>10CAEPK3407M1Z0</v>
      </c>
      <c r="P1598" s="2">
        <v>8051816324</v>
      </c>
      <c r="Q1598" s="2" t="str">
        <v>Dec'25</v>
      </c>
      <c r="R1598" s="2">
        <v>2026</v>
      </c>
      <c r="S1598" s="1">
        <v>0</v>
      </c>
      <c r="T1598" s="2">
        <v>25</v>
      </c>
      <c r="U1598" s="1">
        <v>0.24</v>
      </c>
      <c r="V1598" s="1" t="str">
        <v>Friendly</v>
      </c>
      <c r="W1598" s="72">
        <v>0</v>
      </c>
      <c r="X1598" s="72">
        <v>0</v>
      </c>
      <c r="Y1598" s="72">
        <v>0</v>
      </c>
      <c r="Z1598" s="72">
        <v>0</v>
      </c>
      <c r="AA1598" s="72">
        <v>0</v>
      </c>
      <c r="AB1598" s="72">
        <v>0</v>
      </c>
      <c r="AC1598" s="72">
        <v>0</v>
      </c>
      <c r="AD1598" s="72">
        <v>0</v>
      </c>
      <c r="AE1598" s="72">
        <v>0</v>
      </c>
      <c r="AF1598" s="72">
        <v>0</v>
      </c>
      <c r="AG1598" s="72">
        <v>0</v>
      </c>
      <c r="AH1598" s="72">
        <v>0</v>
      </c>
      <c r="AI1598" s="72">
        <v>0</v>
      </c>
      <c r="AJ1598" s="72">
        <v>0</v>
      </c>
      <c r="AK1598" s="72">
        <v>0</v>
      </c>
      <c r="AL1598" s="72">
        <v>0</v>
      </c>
      <c r="AM1598" s="72">
        <v>0</v>
      </c>
      <c r="AN1598" s="72">
        <v>0</v>
      </c>
      <c r="AO1598" s="72">
        <v>0</v>
      </c>
      <c r="AP1598" s="72">
        <v>0</v>
      </c>
      <c r="AQ1598" s="13">
        <v>0</v>
      </c>
      <c r="AR1598" s="13">
        <v>0</v>
      </c>
      <c r="AS1598" s="13">
        <v>0</v>
      </c>
      <c r="AT1598" s="13">
        <v>6</v>
      </c>
      <c r="AU1598" s="13">
        <v>12</v>
      </c>
      <c r="AV1598" s="13">
        <v>0</v>
      </c>
      <c r="AW1598" s="16">
        <f t="shared" si="457"/>
        <v>18</v>
      </c>
      <c r="AX1598" s="16">
        <v>0</v>
      </c>
      <c r="AY1598" s="10">
        <f t="shared" si="458"/>
        <v>18</v>
      </c>
      <c r="BB1598" s="10">
        <f t="shared" si="459"/>
        <v>-18</v>
      </c>
      <c r="BC1598" s="10">
        <f t="shared" si="460"/>
        <v>-4.5</v>
      </c>
      <c r="BD1598" s="10">
        <f t="shared" si="461"/>
        <v>18</v>
      </c>
      <c r="BE1598" s="10">
        <f t="shared" si="462"/>
        <v>-18</v>
      </c>
      <c r="BF1598" s="2" t="s">
        <v>119</v>
      </c>
      <c r="BG1598" s="10">
        <f t="shared" si="463"/>
        <v>0</v>
      </c>
      <c r="BH1598" s="36" t="s">
        <v>118</v>
      </c>
      <c r="BI1598" s="39" t="str">
        <f t="shared" si="464"/>
        <v/>
      </c>
      <c r="BJ1598" s="39" t="str">
        <f t="shared" si="465"/>
        <v/>
      </c>
      <c r="BO1598" s="9">
        <f t="shared" si="466"/>
        <v>0</v>
      </c>
      <c r="BP1598" s="39" t="str">
        <f t="shared" si="467"/>
        <v/>
      </c>
      <c r="BQ1598" s="147"/>
      <c r="BR1598" s="9">
        <f t="shared" si="468"/>
        <v>0</v>
      </c>
      <c r="BS1598" s="9">
        <f t="shared" si="469"/>
        <v>0</v>
      </c>
      <c r="BT1598" s="9">
        <f t="shared" si="470"/>
        <v>0</v>
      </c>
      <c r="BU1598" s="9" t="str">
        <f>IFERROR(_xlfn.XLOOKUP(D1598,Sheet1!B:B,Sheet1!L:L),"")</f>
        <v/>
      </c>
      <c r="BV1598" s="9" t="e">
        <f>_xlfn.XLOOKUP(BU1598,Sheet1!S:S,Sheet1!T:T)</f>
        <v>#N/A</v>
      </c>
      <c r="BW1598" s="9" t="e">
        <f>_xlfn.XLOOKUP(D1598,Sheet1!B:B,Sheet1!M:M)</f>
        <v>#N/A</v>
      </c>
      <c r="BZ1598" s="108">
        <f t="shared" si="471"/>
        <v>0</v>
      </c>
      <c r="CB1598" s="12"/>
      <c r="CC1598" s="12"/>
      <c r="CG1598" s="1" t="str">
        <f t="shared" si="472"/>
        <v>Below 80</v>
      </c>
      <c r="CH1598" s="1" t="str">
        <f>IFERROR(_xlfn.XLOOKUP(CG1598,Scenario!M:M,Scenario!N:N),"")</f>
        <v/>
      </c>
      <c r="CI1598" s="1" t="str">
        <f t="shared" si="473"/>
        <v>No</v>
      </c>
    </row>
    <row r="1599" spans="1:87" hidden="1">
      <c r="A1599" s="2">
        <v>1598</v>
      </c>
      <c r="B1599" s="2">
        <v>0</v>
      </c>
      <c r="C1599" s="1">
        <v>0</v>
      </c>
      <c r="D1599" s="37" t="str">
        <v>001fw0000054aZxAAI</v>
      </c>
      <c r="E1599" s="37" t="str">
        <v>M/S JINDAL ASSOCIATES</v>
      </c>
      <c r="F1599" s="37" t="str">
        <v>BIHAR</v>
      </c>
      <c r="G1599" s="37" t="str">
        <v>PATNA</v>
      </c>
      <c r="H1599" s="37">
        <v>0</v>
      </c>
      <c r="I1599" s="37" t="str">
        <v>KHARAKIA METALS PRIVATE LIMITED</v>
      </c>
      <c r="J1599" s="37" t="str">
        <v>Praveen Kumar</v>
      </c>
      <c r="K1599" s="37">
        <v>0</v>
      </c>
      <c r="L1599" s="37" t="str">
        <v>001J100000VnUoRIAV</v>
      </c>
      <c r="M1599" s="37" t="str">
        <v>East</v>
      </c>
      <c r="N1599" s="2">
        <v>800001</v>
      </c>
      <c r="O1599" s="2" t="str">
        <v>10AARPA4226H3Z5</v>
      </c>
      <c r="P1599" s="2">
        <v>9835025550</v>
      </c>
      <c r="Q1599" s="2" t="str">
        <v>Dec'25</v>
      </c>
      <c r="R1599" s="2">
        <v>2026</v>
      </c>
      <c r="S1599" s="1">
        <v>0</v>
      </c>
      <c r="T1599" s="2">
        <v>100</v>
      </c>
      <c r="U1599" s="1">
        <v>0.08</v>
      </c>
      <c r="V1599" s="1" t="str">
        <v>Challenger</v>
      </c>
      <c r="W1599" s="72">
        <v>0</v>
      </c>
      <c r="X1599" s="72">
        <v>0</v>
      </c>
      <c r="Y1599" s="72">
        <v>0</v>
      </c>
      <c r="Z1599" s="72">
        <v>0</v>
      </c>
      <c r="AA1599" s="72">
        <v>0</v>
      </c>
      <c r="AB1599" s="72">
        <v>0</v>
      </c>
      <c r="AC1599" s="72">
        <v>0</v>
      </c>
      <c r="AD1599" s="72">
        <v>0</v>
      </c>
      <c r="AE1599" s="72">
        <v>0</v>
      </c>
      <c r="AF1599" s="72">
        <v>0</v>
      </c>
      <c r="AG1599" s="72">
        <v>0</v>
      </c>
      <c r="AH1599" s="72">
        <v>0</v>
      </c>
      <c r="AI1599" s="72">
        <v>0</v>
      </c>
      <c r="AJ1599" s="72">
        <v>0</v>
      </c>
      <c r="AK1599" s="72">
        <v>0</v>
      </c>
      <c r="AL1599" s="72">
        <v>0</v>
      </c>
      <c r="AM1599" s="72">
        <v>0</v>
      </c>
      <c r="AN1599" s="72">
        <v>0</v>
      </c>
      <c r="AO1599" s="72">
        <v>0</v>
      </c>
      <c r="AP1599" s="72">
        <v>0</v>
      </c>
      <c r="AQ1599" s="13">
        <v>0</v>
      </c>
      <c r="AR1599" s="13">
        <v>0</v>
      </c>
      <c r="AS1599" s="13">
        <v>0</v>
      </c>
      <c r="AT1599" s="13">
        <v>6</v>
      </c>
      <c r="AU1599" s="13">
        <v>6</v>
      </c>
      <c r="AV1599" s="13">
        <v>12</v>
      </c>
      <c r="AW1599" s="16">
        <f t="shared" si="457"/>
        <v>12</v>
      </c>
      <c r="AX1599" s="16">
        <v>0</v>
      </c>
      <c r="AY1599" s="10">
        <f t="shared" si="458"/>
        <v>12</v>
      </c>
      <c r="BB1599" s="10">
        <f t="shared" si="459"/>
        <v>-12</v>
      </c>
      <c r="BC1599" s="10">
        <f t="shared" si="460"/>
        <v>-3</v>
      </c>
      <c r="BD1599" s="10">
        <f t="shared" si="461"/>
        <v>12</v>
      </c>
      <c r="BE1599" s="10">
        <f t="shared" si="462"/>
        <v>-12</v>
      </c>
      <c r="BF1599" s="2" t="s">
        <v>119</v>
      </c>
      <c r="BG1599" s="10">
        <f t="shared" si="463"/>
        <v>0</v>
      </c>
      <c r="BH1599" s="36" t="s">
        <v>118</v>
      </c>
      <c r="BI1599" s="39" t="str">
        <f t="shared" si="464"/>
        <v/>
      </c>
      <c r="BJ1599" s="39" t="str">
        <f t="shared" si="465"/>
        <v/>
      </c>
      <c r="BO1599" s="9">
        <f t="shared" si="466"/>
        <v>0</v>
      </c>
      <c r="BP1599" s="39" t="str">
        <f t="shared" si="467"/>
        <v/>
      </c>
      <c r="BQ1599" s="147"/>
      <c r="BR1599" s="9">
        <f t="shared" si="468"/>
        <v>0</v>
      </c>
      <c r="BS1599" s="9">
        <f t="shared" si="469"/>
        <v>0</v>
      </c>
      <c r="BT1599" s="9">
        <f t="shared" si="470"/>
        <v>0</v>
      </c>
      <c r="BU1599" s="9" t="str">
        <f>IFERROR(_xlfn.XLOOKUP(D1599,Sheet1!B:B,Sheet1!L:L),"")</f>
        <v/>
      </c>
      <c r="BV1599" s="9" t="e">
        <f>_xlfn.XLOOKUP(BU1599,Sheet1!S:S,Sheet1!T:T)</f>
        <v>#N/A</v>
      </c>
      <c r="BW1599" s="9" t="e">
        <f>_xlfn.XLOOKUP(D1599,Sheet1!B:B,Sheet1!M:M)</f>
        <v>#N/A</v>
      </c>
      <c r="BZ1599" s="108">
        <f t="shared" si="471"/>
        <v>0</v>
      </c>
      <c r="CB1599" s="12"/>
      <c r="CC1599" s="12"/>
      <c r="CG1599" s="1" t="str">
        <f t="shared" si="472"/>
        <v>Below 80</v>
      </c>
      <c r="CH1599" s="1" t="str">
        <f>IFERROR(_xlfn.XLOOKUP(CG1599,Scenario!M:M,Scenario!N:N),"")</f>
        <v/>
      </c>
      <c r="CI1599" s="1" t="str">
        <f t="shared" si="473"/>
        <v>No</v>
      </c>
    </row>
    <row r="1600" spans="1:87" hidden="1">
      <c r="A1600" s="2">
        <v>1599</v>
      </c>
      <c r="B1600" s="2">
        <v>0</v>
      </c>
      <c r="C1600" s="1">
        <v>0</v>
      </c>
      <c r="D1600" s="37" t="str">
        <v>001fw00000G1jBZAAZ</v>
      </c>
      <c r="E1600" s="37" t="str">
        <v>NAV DURGA TRADING</v>
      </c>
      <c r="F1600" s="37" t="str">
        <v>BIHAR</v>
      </c>
      <c r="G1600" s="37" t="str">
        <v>BEGUSARAI</v>
      </c>
      <c r="H1600" s="37">
        <v>0</v>
      </c>
      <c r="I1600" s="37" t="str">
        <v>KHARAKIA METALS PRIVATE LIMITED</v>
      </c>
      <c r="J1600" s="37" t="str">
        <v>Praveen Kumar</v>
      </c>
      <c r="K1600" s="37">
        <v>0</v>
      </c>
      <c r="L1600" s="37" t="str">
        <v>001J100000VnUoRIAV</v>
      </c>
      <c r="M1600" s="37" t="str">
        <v>East</v>
      </c>
      <c r="N1600" s="2">
        <v>848202</v>
      </c>
      <c r="O1600" s="2" t="str">
        <v>10EBOPK7453N1Z6</v>
      </c>
      <c r="P1600" s="2">
        <v>6209918643</v>
      </c>
      <c r="Q1600" s="2" t="str">
        <v>Dec'25</v>
      </c>
      <c r="R1600" s="2">
        <v>2026</v>
      </c>
      <c r="S1600" s="1">
        <v>0</v>
      </c>
      <c r="T1600" s="2">
        <v>40</v>
      </c>
      <c r="U1600" s="1">
        <v>0.1</v>
      </c>
      <c r="V1600" s="1" t="str">
        <v>Minor</v>
      </c>
      <c r="W1600" s="72">
        <v>0</v>
      </c>
      <c r="X1600" s="72">
        <v>0</v>
      </c>
      <c r="Y1600" s="72">
        <v>0</v>
      </c>
      <c r="Z1600" s="72">
        <v>0</v>
      </c>
      <c r="AA1600" s="72">
        <v>0</v>
      </c>
      <c r="AB1600" s="72">
        <v>0</v>
      </c>
      <c r="AC1600" s="72">
        <v>0</v>
      </c>
      <c r="AD1600" s="72">
        <v>0</v>
      </c>
      <c r="AE1600" s="72">
        <v>0</v>
      </c>
      <c r="AF1600" s="72">
        <v>0</v>
      </c>
      <c r="AG1600" s="72">
        <v>0</v>
      </c>
      <c r="AH1600" s="72">
        <v>0</v>
      </c>
      <c r="AI1600" s="72">
        <v>0</v>
      </c>
      <c r="AJ1600" s="72">
        <v>0</v>
      </c>
      <c r="AK1600" s="72">
        <v>0</v>
      </c>
      <c r="AL1600" s="72">
        <v>0</v>
      </c>
      <c r="AM1600" s="72">
        <v>0</v>
      </c>
      <c r="AN1600" s="72">
        <v>0</v>
      </c>
      <c r="AO1600" s="72">
        <v>0</v>
      </c>
      <c r="AP1600" s="72">
        <v>0</v>
      </c>
      <c r="AQ1600" s="13">
        <v>0</v>
      </c>
      <c r="AR1600" s="13">
        <v>0</v>
      </c>
      <c r="AS1600" s="13">
        <v>0</v>
      </c>
      <c r="AT1600" s="13">
        <v>6</v>
      </c>
      <c r="AU1600" s="13">
        <v>6</v>
      </c>
      <c r="AV1600" s="13">
        <v>0</v>
      </c>
      <c r="AW1600" s="16">
        <f t="shared" si="457"/>
        <v>12</v>
      </c>
      <c r="AX1600" s="16">
        <v>0</v>
      </c>
      <c r="AY1600" s="10">
        <f t="shared" si="458"/>
        <v>12</v>
      </c>
      <c r="BB1600" s="10">
        <f t="shared" si="459"/>
        <v>-12</v>
      </c>
      <c r="BC1600" s="10">
        <f t="shared" si="460"/>
        <v>-3</v>
      </c>
      <c r="BD1600" s="10">
        <f t="shared" si="461"/>
        <v>12</v>
      </c>
      <c r="BE1600" s="10">
        <f t="shared" si="462"/>
        <v>-12</v>
      </c>
      <c r="BF1600" s="2" t="s">
        <v>119</v>
      </c>
      <c r="BG1600" s="10">
        <f t="shared" si="463"/>
        <v>0</v>
      </c>
      <c r="BH1600" s="36" t="s">
        <v>118</v>
      </c>
      <c r="BI1600" s="39" t="str">
        <f t="shared" si="464"/>
        <v/>
      </c>
      <c r="BJ1600" s="39" t="str">
        <f t="shared" si="465"/>
        <v/>
      </c>
      <c r="BO1600" s="9">
        <f t="shared" si="466"/>
        <v>0</v>
      </c>
      <c r="BP1600" s="39" t="str">
        <f t="shared" si="467"/>
        <v/>
      </c>
      <c r="BQ1600" s="147"/>
      <c r="BR1600" s="9">
        <f t="shared" si="468"/>
        <v>0</v>
      </c>
      <c r="BS1600" s="9">
        <f t="shared" si="469"/>
        <v>0</v>
      </c>
      <c r="BT1600" s="9">
        <f t="shared" si="470"/>
        <v>0</v>
      </c>
      <c r="BU1600" s="9" t="str">
        <f>IFERROR(_xlfn.XLOOKUP(D1600,Sheet1!B:B,Sheet1!L:L),"")</f>
        <v/>
      </c>
      <c r="BV1600" s="9" t="e">
        <f>_xlfn.XLOOKUP(BU1600,Sheet1!S:S,Sheet1!T:T)</f>
        <v>#N/A</v>
      </c>
      <c r="BW1600" s="9" t="e">
        <f>_xlfn.XLOOKUP(D1600,Sheet1!B:B,Sheet1!M:M)</f>
        <v>#N/A</v>
      </c>
      <c r="BZ1600" s="108">
        <f t="shared" si="471"/>
        <v>0</v>
      </c>
      <c r="CB1600" s="12"/>
      <c r="CC1600" s="12"/>
      <c r="CG1600" s="1" t="str">
        <f t="shared" si="472"/>
        <v>Below 80</v>
      </c>
      <c r="CH1600" s="1" t="str">
        <f>IFERROR(_xlfn.XLOOKUP(CG1600,Scenario!M:M,Scenario!N:N),"")</f>
        <v/>
      </c>
      <c r="CI1600" s="1" t="str">
        <f t="shared" si="473"/>
        <v>No</v>
      </c>
    </row>
    <row r="1601" spans="1:87" hidden="1">
      <c r="A1601" s="2">
        <v>1600</v>
      </c>
      <c r="B1601" s="2">
        <v>0</v>
      </c>
      <c r="C1601" s="1">
        <v>0</v>
      </c>
      <c r="D1601" s="37" t="str">
        <v>001fw00000FsPbuAAF</v>
      </c>
      <c r="E1601" s="37" t="str">
        <v>M/S SHRIRAM SALES CORPORATION</v>
      </c>
      <c r="F1601" s="37" t="str">
        <v>MADHYA PRADESH</v>
      </c>
      <c r="G1601" s="37" t="str">
        <v>SHEOPUR</v>
      </c>
      <c r="H1601" s="37">
        <v>0</v>
      </c>
      <c r="I1601" s="37" t="str">
        <v>SHALIKA ENTERPRISES PRIVATE LIMITED</v>
      </c>
      <c r="J1601" s="37" t="str">
        <v>Sudhir Garg</v>
      </c>
      <c r="K1601" s="37">
        <v>0</v>
      </c>
      <c r="L1601" s="37" t="str">
        <v>001fw000003s8lGAAQ</v>
      </c>
      <c r="M1601" s="37" t="str">
        <v>North</v>
      </c>
      <c r="N1601" s="2">
        <v>476337</v>
      </c>
      <c r="O1601" s="2" t="str">
        <v>23AJBPA1441K1ZV</v>
      </c>
      <c r="P1601" s="2">
        <v>9753049850</v>
      </c>
      <c r="Q1601" s="2" t="str">
        <v>Dec'25</v>
      </c>
      <c r="R1601" s="2">
        <v>2026</v>
      </c>
      <c r="S1601" s="1">
        <v>0</v>
      </c>
      <c r="T1601" s="2" t="str">
        <v/>
      </c>
      <c r="U1601" s="1">
        <v>0</v>
      </c>
      <c r="V1601" s="1" t="str">
        <v>Potential Not updated</v>
      </c>
      <c r="W1601" s="72">
        <v>0</v>
      </c>
      <c r="X1601" s="72">
        <v>0</v>
      </c>
      <c r="Y1601" s="72">
        <v>0</v>
      </c>
      <c r="Z1601" s="72">
        <v>0</v>
      </c>
      <c r="AA1601" s="72">
        <v>0</v>
      </c>
      <c r="AB1601" s="72">
        <v>0</v>
      </c>
      <c r="AC1601" s="72">
        <v>0</v>
      </c>
      <c r="AD1601" s="72">
        <v>0</v>
      </c>
      <c r="AE1601" s="72">
        <v>0</v>
      </c>
      <c r="AF1601" s="72">
        <v>0</v>
      </c>
      <c r="AG1601" s="72">
        <v>0</v>
      </c>
      <c r="AH1601" s="72">
        <v>0</v>
      </c>
      <c r="AI1601" s="72">
        <v>0</v>
      </c>
      <c r="AJ1601" s="72">
        <v>0</v>
      </c>
      <c r="AK1601" s="72">
        <v>0</v>
      </c>
      <c r="AL1601" s="72">
        <v>0</v>
      </c>
      <c r="AM1601" s="72">
        <v>0</v>
      </c>
      <c r="AN1601" s="72">
        <v>0</v>
      </c>
      <c r="AO1601" s="72">
        <v>0</v>
      </c>
      <c r="AP1601" s="72">
        <v>0</v>
      </c>
      <c r="AQ1601" s="13">
        <v>0</v>
      </c>
      <c r="AR1601" s="13">
        <v>0</v>
      </c>
      <c r="AS1601" s="13">
        <v>0</v>
      </c>
      <c r="AT1601" s="13">
        <v>12.03</v>
      </c>
      <c r="AU1601" s="13">
        <v>0</v>
      </c>
      <c r="AV1601" s="13">
        <v>0</v>
      </c>
      <c r="AW1601" s="16">
        <f t="shared" si="457"/>
        <v>12.03</v>
      </c>
      <c r="AX1601" s="16">
        <v>0</v>
      </c>
      <c r="AY1601" s="10">
        <f t="shared" si="458"/>
        <v>12.03</v>
      </c>
      <c r="BB1601" s="10">
        <f t="shared" si="459"/>
        <v>-12.03</v>
      </c>
      <c r="BC1601" s="10">
        <f t="shared" si="460"/>
        <v>-3.0074999999999998</v>
      </c>
      <c r="BD1601" s="10">
        <f t="shared" si="461"/>
        <v>12.03</v>
      </c>
      <c r="BE1601" s="10">
        <f t="shared" si="462"/>
        <v>-12.03</v>
      </c>
      <c r="BF1601" s="2" t="s">
        <v>119</v>
      </c>
      <c r="BG1601" s="10">
        <f t="shared" si="463"/>
        <v>0</v>
      </c>
      <c r="BH1601" s="36" t="s">
        <v>118</v>
      </c>
      <c r="BI1601" s="39" t="str">
        <f t="shared" si="464"/>
        <v/>
      </c>
      <c r="BJ1601" s="39" t="str">
        <f t="shared" si="465"/>
        <v/>
      </c>
      <c r="BO1601" s="9">
        <f t="shared" si="466"/>
        <v>0</v>
      </c>
      <c r="BP1601" s="39" t="str">
        <f t="shared" si="467"/>
        <v/>
      </c>
      <c r="BQ1601" s="147"/>
      <c r="BR1601" s="9">
        <f t="shared" si="468"/>
        <v>0</v>
      </c>
      <c r="BS1601" s="9">
        <f t="shared" si="469"/>
        <v>0</v>
      </c>
      <c r="BT1601" s="9">
        <f t="shared" si="470"/>
        <v>0</v>
      </c>
      <c r="BU1601" s="9" t="str">
        <f>IFERROR(_xlfn.XLOOKUP(D1601,Sheet1!B:B,Sheet1!L:L),"")</f>
        <v/>
      </c>
      <c r="BV1601" s="9" t="e">
        <f>_xlfn.XLOOKUP(BU1601,Sheet1!S:S,Sheet1!T:T)</f>
        <v>#N/A</v>
      </c>
      <c r="BW1601" s="9" t="e">
        <f>_xlfn.XLOOKUP(D1601,Sheet1!B:B,Sheet1!M:M)</f>
        <v>#N/A</v>
      </c>
      <c r="BZ1601" s="108">
        <f t="shared" si="471"/>
        <v>0</v>
      </c>
      <c r="CB1601" s="12"/>
      <c r="CC1601" s="12"/>
      <c r="CG1601" s="1" t="str">
        <f t="shared" si="472"/>
        <v>Below 80</v>
      </c>
      <c r="CH1601" s="1" t="str">
        <f>IFERROR(_xlfn.XLOOKUP(CG1601,Scenario!M:M,Scenario!N:N),"")</f>
        <v/>
      </c>
      <c r="CI1601" s="1" t="str">
        <f t="shared" si="473"/>
        <v>No</v>
      </c>
    </row>
    <row r="1602" spans="1:87" hidden="1">
      <c r="A1602" s="2">
        <v>1601</v>
      </c>
      <c r="B1602" s="2">
        <v>0</v>
      </c>
      <c r="C1602" s="1">
        <v>0</v>
      </c>
      <c r="D1602" s="37" t="str">
        <v>001J1000007oCleIAE</v>
      </c>
      <c r="E1602" s="37" t="str">
        <v>Vikas trading company</v>
      </c>
      <c r="F1602" s="37" t="str">
        <v>MADHYA PRADESH</v>
      </c>
      <c r="G1602" s="37" t="str">
        <v>SAGAR</v>
      </c>
      <c r="H1602" s="37" t="str">
        <v>Bina</v>
      </c>
      <c r="I1602" s="37" t="str">
        <v>Global Steel</v>
      </c>
      <c r="J1602" s="37" t="str">
        <v>Dharmendra Kumar Yadav</v>
      </c>
      <c r="K1602" s="37">
        <v>0</v>
      </c>
      <c r="L1602" s="37" t="str">
        <v>C13471</v>
      </c>
      <c r="M1602" s="37" t="str">
        <v>Central</v>
      </c>
      <c r="N1602" s="2">
        <v>470113</v>
      </c>
      <c r="O1602" s="2" t="str">
        <v>23ABZPJ8362L1ZT</v>
      </c>
      <c r="P1602" s="2">
        <v>9479395151</v>
      </c>
      <c r="Q1602" s="2" t="str">
        <v>Dec'25</v>
      </c>
      <c r="R1602" s="2">
        <v>2026</v>
      </c>
      <c r="S1602" s="1">
        <v>0</v>
      </c>
      <c r="T1602" s="2">
        <v>100</v>
      </c>
      <c r="U1602" s="1">
        <v>3.9399999999999998E-2</v>
      </c>
      <c r="V1602" s="1" t="str">
        <v>Challenger</v>
      </c>
      <c r="W1602" s="72">
        <v>0</v>
      </c>
      <c r="X1602" s="72">
        <v>0</v>
      </c>
      <c r="Y1602" s="72">
        <v>0</v>
      </c>
      <c r="Z1602" s="72">
        <v>0</v>
      </c>
      <c r="AA1602" s="72">
        <v>0</v>
      </c>
      <c r="AB1602" s="72">
        <v>0</v>
      </c>
      <c r="AC1602" s="72">
        <v>0</v>
      </c>
      <c r="AD1602" s="72">
        <v>0</v>
      </c>
      <c r="AE1602" s="72">
        <v>0</v>
      </c>
      <c r="AF1602" s="72">
        <v>0</v>
      </c>
      <c r="AG1602" s="72">
        <v>0</v>
      </c>
      <c r="AH1602" s="72">
        <v>0</v>
      </c>
      <c r="AI1602" s="72">
        <v>0</v>
      </c>
      <c r="AJ1602" s="72">
        <v>0</v>
      </c>
      <c r="AK1602" s="72">
        <v>0</v>
      </c>
      <c r="AL1602" s="72">
        <v>0</v>
      </c>
      <c r="AM1602" s="72">
        <v>0</v>
      </c>
      <c r="AN1602" s="72">
        <v>0</v>
      </c>
      <c r="AO1602" s="72">
        <v>0</v>
      </c>
      <c r="AP1602" s="72">
        <v>0</v>
      </c>
      <c r="AQ1602" s="13">
        <v>0</v>
      </c>
      <c r="AR1602" s="13">
        <v>0</v>
      </c>
      <c r="AS1602" s="13">
        <v>0</v>
      </c>
      <c r="AT1602" s="13">
        <v>11.82</v>
      </c>
      <c r="AU1602" s="13">
        <v>0</v>
      </c>
      <c r="AV1602" s="13">
        <v>0</v>
      </c>
      <c r="AW1602" s="16">
        <f t="shared" si="457"/>
        <v>11.82</v>
      </c>
      <c r="AX1602" s="16">
        <v>0</v>
      </c>
      <c r="AY1602" s="10">
        <f t="shared" si="458"/>
        <v>11.82</v>
      </c>
      <c r="BB1602" s="10">
        <f t="shared" si="459"/>
        <v>-11.82</v>
      </c>
      <c r="BC1602" s="10">
        <f t="shared" si="460"/>
        <v>-2.9550000000000001</v>
      </c>
      <c r="BD1602" s="10">
        <f t="shared" si="461"/>
        <v>11.82</v>
      </c>
      <c r="BE1602" s="10">
        <f t="shared" si="462"/>
        <v>-11.82</v>
      </c>
      <c r="BF1602" s="2" t="s">
        <v>119</v>
      </c>
      <c r="BG1602" s="10">
        <f t="shared" si="463"/>
        <v>0</v>
      </c>
      <c r="BH1602" s="36" t="s">
        <v>118</v>
      </c>
      <c r="BI1602" s="39" t="str">
        <f t="shared" si="464"/>
        <v/>
      </c>
      <c r="BJ1602" s="39" t="str">
        <f t="shared" si="465"/>
        <v/>
      </c>
      <c r="BO1602" s="9">
        <f t="shared" si="466"/>
        <v>0</v>
      </c>
      <c r="BP1602" s="39" t="str">
        <f t="shared" si="467"/>
        <v/>
      </c>
      <c r="BQ1602" s="147"/>
      <c r="BR1602" s="9">
        <f t="shared" si="468"/>
        <v>0</v>
      </c>
      <c r="BS1602" s="9">
        <f t="shared" si="469"/>
        <v>0</v>
      </c>
      <c r="BT1602" s="9">
        <f t="shared" si="470"/>
        <v>0</v>
      </c>
      <c r="BU1602" s="9" t="str">
        <f>IFERROR(_xlfn.XLOOKUP(D1602,Sheet1!B:B,Sheet1!L:L),"")</f>
        <v/>
      </c>
      <c r="BV1602" s="9" t="e">
        <f>_xlfn.XLOOKUP(BU1602,Sheet1!S:S,Sheet1!T:T)</f>
        <v>#N/A</v>
      </c>
      <c r="BW1602" s="9" t="e">
        <f>_xlfn.XLOOKUP(D1602,Sheet1!B:B,Sheet1!M:M)</f>
        <v>#N/A</v>
      </c>
      <c r="BZ1602" s="108">
        <f t="shared" si="471"/>
        <v>0</v>
      </c>
      <c r="CB1602" s="12"/>
      <c r="CC1602" s="12"/>
      <c r="CG1602" s="1" t="str">
        <f t="shared" si="472"/>
        <v>Below 80</v>
      </c>
      <c r="CH1602" s="1" t="str">
        <f>IFERROR(_xlfn.XLOOKUP(CG1602,Scenario!M:M,Scenario!N:N),"")</f>
        <v/>
      </c>
      <c r="CI1602" s="1" t="str">
        <f t="shared" si="473"/>
        <v>No</v>
      </c>
    </row>
    <row r="1603" spans="1:87" hidden="1">
      <c r="A1603" s="2">
        <v>1602</v>
      </c>
      <c r="B1603" s="2">
        <v>0</v>
      </c>
      <c r="C1603" s="1">
        <v>0</v>
      </c>
      <c r="D1603" s="37" t="str">
        <v>001fw000007uzMgAAI</v>
      </c>
      <c r="E1603" s="37" t="str">
        <v>L K STEEL</v>
      </c>
      <c r="F1603" s="37" t="str">
        <v>WEST BENGAL</v>
      </c>
      <c r="G1603" s="37" t="str">
        <v>DINAJPUR UTTAR</v>
      </c>
      <c r="H1603" s="37">
        <v>0</v>
      </c>
      <c r="I1603" s="37" t="str">
        <v>MAHESHWARI TRADERS</v>
      </c>
      <c r="J1603" s="37" t="str">
        <v>Partha Mondal</v>
      </c>
      <c r="K1603" s="37">
        <v>0</v>
      </c>
      <c r="L1603" s="37" t="str">
        <v>001J100000Vo7AiIAJ</v>
      </c>
      <c r="M1603" s="37" t="str">
        <v>East</v>
      </c>
      <c r="N1603" s="2">
        <v>733209</v>
      </c>
      <c r="O1603" s="2" t="str">
        <v>19AWZPM4453A1Z5</v>
      </c>
      <c r="P1603" s="2">
        <v>9932394509</v>
      </c>
      <c r="Q1603" s="2" t="str">
        <v>Dec'25</v>
      </c>
      <c r="R1603" s="2">
        <v>2026</v>
      </c>
      <c r="S1603" s="1">
        <v>0</v>
      </c>
      <c r="T1603" s="2">
        <v>35</v>
      </c>
      <c r="U1603" s="1">
        <v>0.71352380952380956</v>
      </c>
      <c r="V1603" s="1" t="str">
        <v>Friendly</v>
      </c>
      <c r="W1603" s="72">
        <v>0</v>
      </c>
      <c r="X1603" s="72">
        <v>0</v>
      </c>
      <c r="Y1603" s="72">
        <v>0</v>
      </c>
      <c r="Z1603" s="72">
        <v>0</v>
      </c>
      <c r="AA1603" s="72">
        <v>0</v>
      </c>
      <c r="AB1603" s="72">
        <v>0</v>
      </c>
      <c r="AC1603" s="72">
        <v>0</v>
      </c>
      <c r="AD1603" s="72">
        <v>0</v>
      </c>
      <c r="AE1603" s="72">
        <v>0</v>
      </c>
      <c r="AF1603" s="72">
        <v>0</v>
      </c>
      <c r="AG1603" s="72">
        <v>0</v>
      </c>
      <c r="AH1603" s="72">
        <v>0</v>
      </c>
      <c r="AI1603" s="72">
        <v>0</v>
      </c>
      <c r="AJ1603" s="72">
        <v>0</v>
      </c>
      <c r="AK1603" s="72">
        <v>0</v>
      </c>
      <c r="AL1603" s="72">
        <v>0</v>
      </c>
      <c r="AM1603" s="72">
        <v>0</v>
      </c>
      <c r="AN1603" s="72">
        <v>0</v>
      </c>
      <c r="AO1603" s="72">
        <v>0</v>
      </c>
      <c r="AP1603" s="72">
        <v>0</v>
      </c>
      <c r="AQ1603" s="13">
        <v>0</v>
      </c>
      <c r="AR1603" s="13">
        <v>0</v>
      </c>
      <c r="AS1603" s="13">
        <v>0</v>
      </c>
      <c r="AT1603" s="13">
        <v>24.98</v>
      </c>
      <c r="AU1603" s="13">
        <v>25</v>
      </c>
      <c r="AV1603" s="13">
        <v>24.94</v>
      </c>
      <c r="AW1603" s="16">
        <f t="shared" ref="AW1603:AW1666" si="474">SUM(AL1603:AU1603)</f>
        <v>49.980000000000004</v>
      </c>
      <c r="AX1603" s="16">
        <v>0</v>
      </c>
      <c r="AY1603" s="10">
        <f t="shared" si="458"/>
        <v>49.980000000000004</v>
      </c>
      <c r="BB1603" s="10">
        <f t="shared" si="459"/>
        <v>-49.980000000000004</v>
      </c>
      <c r="BC1603" s="10">
        <f t="shared" si="460"/>
        <v>-12.495000000000001</v>
      </c>
      <c r="BD1603" s="10">
        <f t="shared" si="461"/>
        <v>49.980000000000004</v>
      </c>
      <c r="BE1603" s="10">
        <f t="shared" si="462"/>
        <v>-49.980000000000004</v>
      </c>
      <c r="BF1603" s="2" t="s">
        <v>119</v>
      </c>
      <c r="BG1603" s="10">
        <f t="shared" si="463"/>
        <v>0</v>
      </c>
      <c r="BH1603" s="36" t="s">
        <v>118</v>
      </c>
      <c r="BI1603" s="39" t="str">
        <f t="shared" si="464"/>
        <v/>
      </c>
      <c r="BJ1603" s="39" t="str">
        <f t="shared" si="465"/>
        <v/>
      </c>
      <c r="BO1603" s="9">
        <f t="shared" si="466"/>
        <v>0</v>
      </c>
      <c r="BP1603" s="39" t="str">
        <f t="shared" si="467"/>
        <v/>
      </c>
      <c r="BQ1603" s="147"/>
      <c r="BR1603" s="9">
        <f t="shared" si="468"/>
        <v>0</v>
      </c>
      <c r="BS1603" s="9">
        <f t="shared" si="469"/>
        <v>0</v>
      </c>
      <c r="BT1603" s="9">
        <f t="shared" si="470"/>
        <v>0</v>
      </c>
      <c r="BU1603" s="9" t="str">
        <f>IFERROR(_xlfn.XLOOKUP(D1603,Sheet1!B:B,Sheet1!L:L),"")</f>
        <v/>
      </c>
      <c r="BV1603" s="9" t="e">
        <f>_xlfn.XLOOKUP(BU1603,Sheet1!S:S,Sheet1!T:T)</f>
        <v>#N/A</v>
      </c>
      <c r="BW1603" s="9" t="e">
        <f>_xlfn.XLOOKUP(D1603,Sheet1!B:B,Sheet1!M:M)</f>
        <v>#N/A</v>
      </c>
      <c r="BZ1603" s="108">
        <f t="shared" si="471"/>
        <v>0</v>
      </c>
      <c r="CB1603" s="12"/>
      <c r="CC1603" s="12"/>
      <c r="CG1603" s="1" t="str">
        <f t="shared" si="472"/>
        <v>Below 80</v>
      </c>
      <c r="CH1603" s="1" t="str">
        <f>IFERROR(_xlfn.XLOOKUP(CG1603,Scenario!M:M,Scenario!N:N),"")</f>
        <v/>
      </c>
      <c r="CI1603" s="1" t="str">
        <f t="shared" si="473"/>
        <v>No</v>
      </c>
    </row>
    <row r="1604" spans="1:87" hidden="1">
      <c r="A1604" s="2">
        <v>1603</v>
      </c>
      <c r="B1604" s="2">
        <v>0</v>
      </c>
      <c r="C1604" s="1">
        <v>0</v>
      </c>
      <c r="D1604" s="37" t="str">
        <v>001fw000008xXWQAA2</v>
      </c>
      <c r="E1604" s="37" t="str">
        <v>KAMTANATH TRADING COMPANY</v>
      </c>
      <c r="F1604" s="37" t="str">
        <v>MADHYA PRADESH</v>
      </c>
      <c r="G1604" s="37" t="str">
        <v>MORENA</v>
      </c>
      <c r="H1604" s="37">
        <v>0</v>
      </c>
      <c r="I1604" s="37" t="str">
        <v>SHALIKA ENTERPRISES PRIVATE LIMITED</v>
      </c>
      <c r="J1604" s="37" t="str">
        <v>Swapnil Dahayat</v>
      </c>
      <c r="K1604" s="37">
        <v>0</v>
      </c>
      <c r="L1604" s="37" t="str">
        <v>001fw000003s8lGAAQ</v>
      </c>
      <c r="M1604" s="37" t="str">
        <v>North</v>
      </c>
      <c r="N1604" s="2">
        <v>476001</v>
      </c>
      <c r="O1604" s="2" t="str">
        <v>23BBJPM4710Q2ZC</v>
      </c>
      <c r="P1604" s="2">
        <v>9300831093</v>
      </c>
      <c r="Q1604" s="2" t="str">
        <v>Dec'25</v>
      </c>
      <c r="R1604" s="2">
        <v>2026</v>
      </c>
      <c r="S1604" s="1">
        <v>0</v>
      </c>
      <c r="T1604" s="2">
        <v>80</v>
      </c>
      <c r="U1604" s="1">
        <v>0.13850000000000001</v>
      </c>
      <c r="V1604" s="1" t="str">
        <v>Star</v>
      </c>
      <c r="W1604" s="72">
        <v>0</v>
      </c>
      <c r="X1604" s="72">
        <v>0</v>
      </c>
      <c r="Y1604" s="72">
        <v>0</v>
      </c>
      <c r="Z1604" s="72">
        <v>0</v>
      </c>
      <c r="AA1604" s="72">
        <v>0</v>
      </c>
      <c r="AB1604" s="72">
        <v>0</v>
      </c>
      <c r="AC1604" s="72">
        <v>0</v>
      </c>
      <c r="AD1604" s="72">
        <v>0</v>
      </c>
      <c r="AE1604" s="72">
        <v>0</v>
      </c>
      <c r="AF1604" s="72">
        <v>0</v>
      </c>
      <c r="AG1604" s="72">
        <v>0</v>
      </c>
      <c r="AH1604" s="72">
        <v>0</v>
      </c>
      <c r="AI1604" s="72">
        <v>0</v>
      </c>
      <c r="AJ1604" s="72">
        <v>0</v>
      </c>
      <c r="AK1604" s="72">
        <v>0</v>
      </c>
      <c r="AL1604" s="72">
        <v>0</v>
      </c>
      <c r="AM1604" s="72">
        <v>0</v>
      </c>
      <c r="AN1604" s="72">
        <v>0</v>
      </c>
      <c r="AO1604" s="72">
        <v>0</v>
      </c>
      <c r="AP1604" s="72">
        <v>0</v>
      </c>
      <c r="AQ1604" s="13">
        <v>0</v>
      </c>
      <c r="AR1604" s="13">
        <v>0</v>
      </c>
      <c r="AS1604" s="13">
        <v>0</v>
      </c>
      <c r="AT1604" s="13">
        <v>33.24</v>
      </c>
      <c r="AU1604" s="13">
        <v>0</v>
      </c>
      <c r="AV1604" s="13">
        <v>0</v>
      </c>
      <c r="AW1604" s="16">
        <f t="shared" si="474"/>
        <v>33.24</v>
      </c>
      <c r="AX1604" s="16">
        <v>0</v>
      </c>
      <c r="AY1604" s="10">
        <f t="shared" si="458"/>
        <v>33.24</v>
      </c>
      <c r="BB1604" s="10">
        <f t="shared" si="459"/>
        <v>-33.24</v>
      </c>
      <c r="BC1604" s="10">
        <f t="shared" si="460"/>
        <v>-8.31</v>
      </c>
      <c r="BD1604" s="10">
        <f t="shared" si="461"/>
        <v>33.24</v>
      </c>
      <c r="BE1604" s="10">
        <f t="shared" si="462"/>
        <v>-33.24</v>
      </c>
      <c r="BF1604" s="2" t="s">
        <v>119</v>
      </c>
      <c r="BG1604" s="10">
        <f t="shared" si="463"/>
        <v>0</v>
      </c>
      <c r="BH1604" s="36" t="s">
        <v>118</v>
      </c>
      <c r="BI1604" s="39" t="str">
        <f t="shared" si="464"/>
        <v/>
      </c>
      <c r="BJ1604" s="39" t="str">
        <f t="shared" si="465"/>
        <v/>
      </c>
      <c r="BO1604" s="9">
        <f t="shared" si="466"/>
        <v>0</v>
      </c>
      <c r="BP1604" s="39" t="str">
        <f t="shared" si="467"/>
        <v/>
      </c>
      <c r="BQ1604" s="147"/>
      <c r="BR1604" s="9">
        <f t="shared" si="468"/>
        <v>0</v>
      </c>
      <c r="BS1604" s="9">
        <f t="shared" si="469"/>
        <v>0</v>
      </c>
      <c r="BT1604" s="9">
        <f t="shared" si="470"/>
        <v>0</v>
      </c>
      <c r="BU1604" s="9" t="str">
        <f>IFERROR(_xlfn.XLOOKUP(D1604,Sheet1!B:B,Sheet1!L:L),"")</f>
        <v/>
      </c>
      <c r="BV1604" s="9" t="e">
        <f>_xlfn.XLOOKUP(BU1604,Sheet1!S:S,Sheet1!T:T)</f>
        <v>#N/A</v>
      </c>
      <c r="BW1604" s="9" t="e">
        <f>_xlfn.XLOOKUP(D1604,Sheet1!B:B,Sheet1!M:M)</f>
        <v>#N/A</v>
      </c>
      <c r="BZ1604" s="108">
        <f t="shared" si="471"/>
        <v>0</v>
      </c>
      <c r="CB1604" s="12"/>
      <c r="CC1604" s="12"/>
      <c r="CG1604" s="1" t="str">
        <f t="shared" si="472"/>
        <v>Below 80</v>
      </c>
      <c r="CH1604" s="1" t="str">
        <f>IFERROR(_xlfn.XLOOKUP(CG1604,Scenario!M:M,Scenario!N:N),"")</f>
        <v/>
      </c>
      <c r="CI1604" s="1" t="str">
        <f t="shared" si="473"/>
        <v>No</v>
      </c>
    </row>
    <row r="1605" spans="1:87" hidden="1">
      <c r="A1605" s="2">
        <v>1604</v>
      </c>
      <c r="B1605" s="2">
        <v>0</v>
      </c>
      <c r="C1605" s="1">
        <v>0</v>
      </c>
      <c r="D1605" s="37" t="str">
        <v>001fw00000G3tYEAAZ</v>
      </c>
      <c r="E1605" s="37" t="str">
        <v>ANANT STEELS</v>
      </c>
      <c r="F1605" s="37" t="str">
        <v>RAJASTHAN</v>
      </c>
      <c r="G1605" s="37" t="str">
        <v>DAUSA</v>
      </c>
      <c r="H1605" s="37">
        <v>0</v>
      </c>
      <c r="I1605" s="37" t="str">
        <v>Swastik Tradevision Pvt. Ltd.</v>
      </c>
      <c r="J1605" s="37" t="str">
        <v>Ravi Kumar Kulmi</v>
      </c>
      <c r="K1605" s="37">
        <v>0</v>
      </c>
      <c r="L1605" s="37" t="str">
        <v>C12822</v>
      </c>
      <c r="M1605" s="37" t="str">
        <v>North</v>
      </c>
      <c r="N1605" s="2">
        <v>303303</v>
      </c>
      <c r="O1605" s="2" t="str">
        <v>08ACMFA0892N1ZT</v>
      </c>
      <c r="P1605" s="2">
        <v>7297019466</v>
      </c>
      <c r="Q1605" s="2" t="str">
        <v>Dec'25</v>
      </c>
      <c r="R1605" s="2">
        <v>2026</v>
      </c>
      <c r="S1605" s="1">
        <v>0</v>
      </c>
      <c r="T1605" s="2">
        <v>50</v>
      </c>
      <c r="U1605" s="1">
        <v>0.13299999999999998</v>
      </c>
      <c r="V1605" s="1" t="str">
        <v>Friendly</v>
      </c>
      <c r="W1605" s="72">
        <v>0</v>
      </c>
      <c r="X1605" s="72">
        <v>0</v>
      </c>
      <c r="Y1605" s="72">
        <v>0</v>
      </c>
      <c r="Z1605" s="72">
        <v>0</v>
      </c>
      <c r="AA1605" s="72">
        <v>0</v>
      </c>
      <c r="AB1605" s="72">
        <v>0</v>
      </c>
      <c r="AC1605" s="72">
        <v>0</v>
      </c>
      <c r="AD1605" s="72">
        <v>0</v>
      </c>
      <c r="AE1605" s="72">
        <v>0</v>
      </c>
      <c r="AF1605" s="72">
        <v>0</v>
      </c>
      <c r="AG1605" s="72">
        <v>0</v>
      </c>
      <c r="AH1605" s="72">
        <v>0</v>
      </c>
      <c r="AI1605" s="72">
        <v>0</v>
      </c>
      <c r="AJ1605" s="72">
        <v>0</v>
      </c>
      <c r="AK1605" s="72">
        <v>0</v>
      </c>
      <c r="AL1605" s="72">
        <v>0</v>
      </c>
      <c r="AM1605" s="72">
        <v>0</v>
      </c>
      <c r="AN1605" s="72">
        <v>0</v>
      </c>
      <c r="AO1605" s="72">
        <v>0</v>
      </c>
      <c r="AP1605" s="72">
        <v>0</v>
      </c>
      <c r="AQ1605" s="13">
        <v>0</v>
      </c>
      <c r="AR1605" s="13">
        <v>0</v>
      </c>
      <c r="AS1605" s="13">
        <v>0</v>
      </c>
      <c r="AT1605" s="13">
        <v>19.95</v>
      </c>
      <c r="AU1605" s="13">
        <v>0</v>
      </c>
      <c r="AV1605" s="13">
        <v>0</v>
      </c>
      <c r="AW1605" s="16">
        <f t="shared" si="474"/>
        <v>19.95</v>
      </c>
      <c r="AX1605" s="16">
        <v>0</v>
      </c>
      <c r="AY1605" s="10">
        <f t="shared" si="458"/>
        <v>19.95</v>
      </c>
      <c r="BB1605" s="10">
        <f t="shared" si="459"/>
        <v>-19.95</v>
      </c>
      <c r="BC1605" s="10">
        <f t="shared" si="460"/>
        <v>-4.9874999999999998</v>
      </c>
      <c r="BD1605" s="10">
        <f t="shared" si="461"/>
        <v>19.95</v>
      </c>
      <c r="BE1605" s="10">
        <f t="shared" si="462"/>
        <v>-19.95</v>
      </c>
      <c r="BF1605" s="2" t="s">
        <v>119</v>
      </c>
      <c r="BG1605" s="10">
        <f t="shared" si="463"/>
        <v>0</v>
      </c>
      <c r="BH1605" s="36" t="s">
        <v>118</v>
      </c>
      <c r="BI1605" s="39" t="str">
        <f t="shared" si="464"/>
        <v/>
      </c>
      <c r="BJ1605" s="39" t="str">
        <f t="shared" si="465"/>
        <v/>
      </c>
      <c r="BO1605" s="9">
        <f t="shared" si="466"/>
        <v>0</v>
      </c>
      <c r="BP1605" s="39" t="str">
        <f t="shared" si="467"/>
        <v/>
      </c>
      <c r="BQ1605" s="147"/>
      <c r="BR1605" s="9">
        <f t="shared" si="468"/>
        <v>0</v>
      </c>
      <c r="BS1605" s="9">
        <f t="shared" si="469"/>
        <v>0</v>
      </c>
      <c r="BT1605" s="9">
        <f t="shared" si="470"/>
        <v>0</v>
      </c>
      <c r="BU1605" s="9" t="str">
        <f>IFERROR(_xlfn.XLOOKUP(D1605,Sheet1!B:B,Sheet1!L:L),"")</f>
        <v/>
      </c>
      <c r="BV1605" s="9" t="e">
        <f>_xlfn.XLOOKUP(BU1605,Sheet1!S:S,Sheet1!T:T)</f>
        <v>#N/A</v>
      </c>
      <c r="BW1605" s="9" t="e">
        <f>_xlfn.XLOOKUP(D1605,Sheet1!B:B,Sheet1!M:M)</f>
        <v>#N/A</v>
      </c>
      <c r="BZ1605" s="108">
        <f t="shared" si="471"/>
        <v>0</v>
      </c>
      <c r="CB1605" s="12"/>
      <c r="CC1605" s="12"/>
      <c r="CG1605" s="1" t="str">
        <f t="shared" si="472"/>
        <v>Below 80</v>
      </c>
      <c r="CH1605" s="1" t="str">
        <f>IFERROR(_xlfn.XLOOKUP(CG1605,Scenario!M:M,Scenario!N:N),"")</f>
        <v/>
      </c>
      <c r="CI1605" s="1" t="str">
        <f t="shared" si="473"/>
        <v>No</v>
      </c>
    </row>
    <row r="1606" spans="1:87" hidden="1">
      <c r="A1606" s="2">
        <v>1605</v>
      </c>
      <c r="B1606" s="2">
        <v>0</v>
      </c>
      <c r="C1606" s="1">
        <v>0</v>
      </c>
      <c r="D1606" s="37" t="str">
        <v>0015g00001UBHc1AAH</v>
      </c>
      <c r="E1606" s="37" t="str">
        <v>M/s. Garg Buildng Store</v>
      </c>
      <c r="F1606" s="37" t="str">
        <v>Uttar Pradesh</v>
      </c>
      <c r="G1606" s="37" t="str">
        <v>Bulandshahr</v>
      </c>
      <c r="H1606" s="37">
        <v>0</v>
      </c>
      <c r="I1606" s="37" t="str">
        <v>SHASHI STEELS CORPORATION</v>
      </c>
      <c r="J1606" s="37" t="str">
        <v>Abhijeet Biswas</v>
      </c>
      <c r="K1606" s="37">
        <v>0</v>
      </c>
      <c r="L1606" s="37" t="str">
        <v>C12816</v>
      </c>
      <c r="M1606" s="37" t="str">
        <v>North</v>
      </c>
      <c r="N1606" s="2">
        <v>245401</v>
      </c>
      <c r="O1606" s="2">
        <v>0</v>
      </c>
      <c r="P1606" s="2">
        <v>9837429641</v>
      </c>
      <c r="Q1606" s="2" t="str">
        <v>Dec'25</v>
      </c>
      <c r="R1606" s="2">
        <v>2026</v>
      </c>
      <c r="S1606" s="1">
        <v>0</v>
      </c>
      <c r="T1606" s="2" t="str">
        <v/>
      </c>
      <c r="U1606" s="1">
        <v>0</v>
      </c>
      <c r="V1606" s="1" t="str">
        <v>Potential Not updated</v>
      </c>
      <c r="W1606" s="72">
        <v>0</v>
      </c>
      <c r="X1606" s="72">
        <v>0</v>
      </c>
      <c r="Y1606" s="72">
        <v>0</v>
      </c>
      <c r="Z1606" s="72">
        <v>0</v>
      </c>
      <c r="AA1606" s="72">
        <v>0</v>
      </c>
      <c r="AB1606" s="72">
        <v>0</v>
      </c>
      <c r="AC1606" s="72">
        <v>0</v>
      </c>
      <c r="AD1606" s="72">
        <v>0</v>
      </c>
      <c r="AE1606" s="72">
        <v>0</v>
      </c>
      <c r="AF1606" s="72">
        <v>0</v>
      </c>
      <c r="AG1606" s="72">
        <v>0</v>
      </c>
      <c r="AH1606" s="72">
        <v>0</v>
      </c>
      <c r="AI1606" s="72">
        <v>0</v>
      </c>
      <c r="AJ1606" s="72">
        <v>0</v>
      </c>
      <c r="AK1606" s="72">
        <v>0</v>
      </c>
      <c r="AL1606" s="72">
        <v>0</v>
      </c>
      <c r="AM1606" s="72">
        <v>0</v>
      </c>
      <c r="AN1606" s="72">
        <v>0</v>
      </c>
      <c r="AO1606" s="72">
        <v>0</v>
      </c>
      <c r="AP1606" s="72">
        <v>0</v>
      </c>
      <c r="AQ1606" s="13">
        <v>0</v>
      </c>
      <c r="AR1606" s="13">
        <v>0</v>
      </c>
      <c r="AS1606" s="13">
        <v>0</v>
      </c>
      <c r="AT1606" s="13">
        <v>4</v>
      </c>
      <c r="AU1606" s="13">
        <v>0</v>
      </c>
      <c r="AV1606" s="13">
        <v>0</v>
      </c>
      <c r="AW1606" s="16">
        <f t="shared" si="474"/>
        <v>4</v>
      </c>
      <c r="AX1606" s="16">
        <v>0</v>
      </c>
      <c r="AY1606" s="10">
        <f t="shared" si="458"/>
        <v>4</v>
      </c>
      <c r="BB1606" s="10">
        <f t="shared" si="459"/>
        <v>-4</v>
      </c>
      <c r="BC1606" s="10">
        <f t="shared" si="460"/>
        <v>-1</v>
      </c>
      <c r="BD1606" s="10">
        <f t="shared" si="461"/>
        <v>4</v>
      </c>
      <c r="BE1606" s="10">
        <f t="shared" si="462"/>
        <v>-4</v>
      </c>
      <c r="BF1606" s="2" t="s">
        <v>119</v>
      </c>
      <c r="BG1606" s="10">
        <f t="shared" si="463"/>
        <v>0</v>
      </c>
      <c r="BH1606" s="36" t="s">
        <v>118</v>
      </c>
      <c r="BI1606" s="39" t="str">
        <f t="shared" si="464"/>
        <v/>
      </c>
      <c r="BJ1606" s="39" t="str">
        <f t="shared" si="465"/>
        <v/>
      </c>
      <c r="BO1606" s="9">
        <f t="shared" si="466"/>
        <v>0</v>
      </c>
      <c r="BP1606" s="39" t="str">
        <f t="shared" si="467"/>
        <v/>
      </c>
      <c r="BQ1606" s="147"/>
      <c r="BR1606" s="9">
        <f t="shared" si="468"/>
        <v>0</v>
      </c>
      <c r="BS1606" s="9">
        <f t="shared" si="469"/>
        <v>0</v>
      </c>
      <c r="BT1606" s="9">
        <f t="shared" si="470"/>
        <v>0</v>
      </c>
      <c r="BU1606" s="9" t="str">
        <f>IFERROR(_xlfn.XLOOKUP(D1606,Sheet1!B:B,Sheet1!L:L),"")</f>
        <v/>
      </c>
      <c r="BV1606" s="9" t="e">
        <f>_xlfn.XLOOKUP(BU1606,Sheet1!S:S,Sheet1!T:T)</f>
        <v>#N/A</v>
      </c>
      <c r="BW1606" s="9" t="e">
        <f>_xlfn.XLOOKUP(D1606,Sheet1!B:B,Sheet1!M:M)</f>
        <v>#N/A</v>
      </c>
      <c r="BZ1606" s="108">
        <f t="shared" si="471"/>
        <v>0</v>
      </c>
      <c r="CB1606" s="12"/>
      <c r="CC1606" s="12"/>
      <c r="CG1606" s="1" t="str">
        <f t="shared" si="472"/>
        <v>Below 80</v>
      </c>
      <c r="CH1606" s="1" t="str">
        <f>IFERROR(_xlfn.XLOOKUP(CG1606,Scenario!M:M,Scenario!N:N),"")</f>
        <v/>
      </c>
      <c r="CI1606" s="1" t="str">
        <f t="shared" si="473"/>
        <v>No</v>
      </c>
    </row>
    <row r="1607" spans="1:87" hidden="1">
      <c r="A1607" s="2">
        <v>1606</v>
      </c>
      <c r="B1607" s="2">
        <v>0</v>
      </c>
      <c r="C1607" s="1">
        <v>0</v>
      </c>
      <c r="D1607" s="37" t="str">
        <v>0015g00001Y4AzWAAV</v>
      </c>
      <c r="E1607" s="37" t="str">
        <v>Lead - 9910039406</v>
      </c>
      <c r="F1607" s="37" t="str">
        <v>DELHI</v>
      </c>
      <c r="G1607" s="37" t="str">
        <v>WEST</v>
      </c>
      <c r="H1607" s="37" t="str">
        <v>Dwarka</v>
      </c>
      <c r="I1607" s="37" t="str">
        <v>MAHENDRA STEELS</v>
      </c>
      <c r="J1607" s="37" t="str">
        <v>Aman kumar</v>
      </c>
      <c r="K1607" s="37">
        <v>0</v>
      </c>
      <c r="L1607" s="37" t="str">
        <v>C12832</v>
      </c>
      <c r="M1607" s="37" t="str">
        <v>North</v>
      </c>
      <c r="N1607" s="2">
        <v>110059</v>
      </c>
      <c r="O1607" s="2">
        <v>0</v>
      </c>
      <c r="P1607" s="2">
        <v>0</v>
      </c>
      <c r="Q1607" s="2" t="str">
        <v>Dec'25</v>
      </c>
      <c r="R1607" s="2">
        <v>2026</v>
      </c>
      <c r="S1607" s="1">
        <v>0</v>
      </c>
      <c r="T1607" s="2">
        <v>80</v>
      </c>
      <c r="U1607" s="1">
        <v>1.2500000000000001E-2</v>
      </c>
      <c r="V1607" s="1" t="str">
        <v>Challenger</v>
      </c>
      <c r="W1607" s="72">
        <v>0</v>
      </c>
      <c r="X1607" s="72">
        <v>0</v>
      </c>
      <c r="Y1607" s="72">
        <v>0</v>
      </c>
      <c r="Z1607" s="72">
        <v>0</v>
      </c>
      <c r="AA1607" s="72">
        <v>0</v>
      </c>
      <c r="AB1607" s="72">
        <v>0</v>
      </c>
      <c r="AC1607" s="72">
        <v>0</v>
      </c>
      <c r="AD1607" s="72">
        <v>0</v>
      </c>
      <c r="AE1607" s="72">
        <v>0</v>
      </c>
      <c r="AF1607" s="72">
        <v>0</v>
      </c>
      <c r="AG1607" s="72">
        <v>0</v>
      </c>
      <c r="AH1607" s="72">
        <v>0</v>
      </c>
      <c r="AI1607" s="72">
        <v>0</v>
      </c>
      <c r="AJ1607" s="72">
        <v>0</v>
      </c>
      <c r="AK1607" s="72">
        <v>0</v>
      </c>
      <c r="AL1607" s="72">
        <v>0</v>
      </c>
      <c r="AM1607" s="72">
        <v>0</v>
      </c>
      <c r="AN1607" s="72">
        <v>0</v>
      </c>
      <c r="AO1607" s="72">
        <v>0</v>
      </c>
      <c r="AP1607" s="72">
        <v>0</v>
      </c>
      <c r="AQ1607" s="13">
        <v>0</v>
      </c>
      <c r="AR1607" s="13">
        <v>0</v>
      </c>
      <c r="AS1607" s="13">
        <v>0</v>
      </c>
      <c r="AT1607" s="13">
        <v>3</v>
      </c>
      <c r="AU1607" s="13">
        <v>0</v>
      </c>
      <c r="AV1607" s="13">
        <v>0</v>
      </c>
      <c r="AW1607" s="16">
        <f t="shared" si="474"/>
        <v>3</v>
      </c>
      <c r="AX1607" s="16">
        <v>0</v>
      </c>
      <c r="AY1607" s="10">
        <f t="shared" si="458"/>
        <v>3</v>
      </c>
      <c r="BB1607" s="10">
        <f t="shared" si="459"/>
        <v>-3</v>
      </c>
      <c r="BC1607" s="10">
        <f t="shared" si="460"/>
        <v>-0.75</v>
      </c>
      <c r="BD1607" s="10">
        <f t="shared" si="461"/>
        <v>3</v>
      </c>
      <c r="BE1607" s="10">
        <f t="shared" si="462"/>
        <v>-3</v>
      </c>
      <c r="BF1607" s="2" t="s">
        <v>119</v>
      </c>
      <c r="BG1607" s="10">
        <f t="shared" si="463"/>
        <v>0</v>
      </c>
      <c r="BH1607" s="36" t="s">
        <v>118</v>
      </c>
      <c r="BI1607" s="39" t="str">
        <f t="shared" si="464"/>
        <v/>
      </c>
      <c r="BJ1607" s="39" t="str">
        <f t="shared" si="465"/>
        <v/>
      </c>
      <c r="BO1607" s="9">
        <f t="shared" si="466"/>
        <v>0</v>
      </c>
      <c r="BP1607" s="39" t="str">
        <f t="shared" si="467"/>
        <v/>
      </c>
      <c r="BQ1607" s="147"/>
      <c r="BR1607" s="9">
        <f t="shared" si="468"/>
        <v>0</v>
      </c>
      <c r="BS1607" s="9">
        <f t="shared" si="469"/>
        <v>0</v>
      </c>
      <c r="BT1607" s="9">
        <f t="shared" si="470"/>
        <v>0</v>
      </c>
      <c r="BU1607" s="9" t="str">
        <f>IFERROR(_xlfn.XLOOKUP(D1607,Sheet1!B:B,Sheet1!L:L),"")</f>
        <v/>
      </c>
      <c r="BV1607" s="9" t="e">
        <f>_xlfn.XLOOKUP(BU1607,Sheet1!S:S,Sheet1!T:T)</f>
        <v>#N/A</v>
      </c>
      <c r="BW1607" s="9" t="e">
        <f>_xlfn.XLOOKUP(D1607,Sheet1!B:B,Sheet1!M:M)</f>
        <v>#N/A</v>
      </c>
      <c r="BZ1607" s="108">
        <f t="shared" si="471"/>
        <v>0</v>
      </c>
      <c r="CB1607" s="12"/>
      <c r="CC1607" s="12"/>
      <c r="CG1607" s="1" t="str">
        <f t="shared" si="472"/>
        <v>Below 80</v>
      </c>
      <c r="CH1607" s="1" t="str">
        <f>IFERROR(_xlfn.XLOOKUP(CG1607,Scenario!M:M,Scenario!N:N),"")</f>
        <v/>
      </c>
      <c r="CI1607" s="1" t="str">
        <f t="shared" si="473"/>
        <v>No</v>
      </c>
    </row>
    <row r="1608" spans="1:87" hidden="1">
      <c r="A1608" s="2">
        <v>1607</v>
      </c>
      <c r="B1608" s="2">
        <v>0</v>
      </c>
      <c r="C1608" s="1">
        <v>0</v>
      </c>
      <c r="D1608" s="37" t="str">
        <v>0015g00001dJWExAAO</v>
      </c>
      <c r="E1608" s="37" t="str">
        <v>Lakhiram Jaikishan Dass</v>
      </c>
      <c r="F1608" s="37" t="str">
        <v>DELHI</v>
      </c>
      <c r="G1608" s="37" t="str">
        <v>NORTH WEST</v>
      </c>
      <c r="H1608" s="37">
        <v>0</v>
      </c>
      <c r="I1608" s="37" t="str">
        <v>MAHENDRA STEELS</v>
      </c>
      <c r="J1608" s="37" t="str">
        <v>Aman kumar</v>
      </c>
      <c r="K1608" s="37">
        <v>0</v>
      </c>
      <c r="L1608" s="37" t="str">
        <v>C12832</v>
      </c>
      <c r="M1608" s="37" t="str">
        <v>North</v>
      </c>
      <c r="N1608" s="2">
        <v>110040</v>
      </c>
      <c r="O1608" s="2" t="str">
        <v>07ajapr7263h1z0</v>
      </c>
      <c r="P1608" s="2">
        <v>9891409610</v>
      </c>
      <c r="Q1608" s="2" t="str">
        <v>Dec'25</v>
      </c>
      <c r="R1608" s="2">
        <v>2026</v>
      </c>
      <c r="S1608" s="1">
        <v>0</v>
      </c>
      <c r="T1608" s="2" t="str">
        <v/>
      </c>
      <c r="U1608" s="1">
        <v>0</v>
      </c>
      <c r="V1608" s="1" t="str">
        <v>Potential Not updated</v>
      </c>
      <c r="W1608" s="72">
        <v>0</v>
      </c>
      <c r="X1608" s="72">
        <v>0</v>
      </c>
      <c r="Y1608" s="72">
        <v>0</v>
      </c>
      <c r="Z1608" s="72">
        <v>0</v>
      </c>
      <c r="AA1608" s="72">
        <v>0</v>
      </c>
      <c r="AB1608" s="72">
        <v>0</v>
      </c>
      <c r="AC1608" s="72">
        <v>0</v>
      </c>
      <c r="AD1608" s="72">
        <v>0</v>
      </c>
      <c r="AE1608" s="72">
        <v>0</v>
      </c>
      <c r="AF1608" s="72">
        <v>0</v>
      </c>
      <c r="AG1608" s="72">
        <v>0</v>
      </c>
      <c r="AH1608" s="72">
        <v>0</v>
      </c>
      <c r="AI1608" s="72">
        <v>0</v>
      </c>
      <c r="AJ1608" s="72">
        <v>0</v>
      </c>
      <c r="AK1608" s="72">
        <v>0</v>
      </c>
      <c r="AL1608" s="72">
        <v>0</v>
      </c>
      <c r="AM1608" s="72">
        <v>0</v>
      </c>
      <c r="AN1608" s="72">
        <v>0</v>
      </c>
      <c r="AO1608" s="72">
        <v>0</v>
      </c>
      <c r="AP1608" s="72">
        <v>0</v>
      </c>
      <c r="AQ1608" s="13">
        <v>0</v>
      </c>
      <c r="AR1608" s="13">
        <v>0</v>
      </c>
      <c r="AS1608" s="13">
        <v>0</v>
      </c>
      <c r="AT1608" s="13">
        <v>5</v>
      </c>
      <c r="AU1608" s="13">
        <v>0</v>
      </c>
      <c r="AV1608" s="13">
        <v>0</v>
      </c>
      <c r="AW1608" s="16">
        <f t="shared" si="474"/>
        <v>5</v>
      </c>
      <c r="AX1608" s="16">
        <v>0</v>
      </c>
      <c r="AY1608" s="10">
        <f t="shared" si="458"/>
        <v>5</v>
      </c>
      <c r="BB1608" s="10">
        <f t="shared" si="459"/>
        <v>-5</v>
      </c>
      <c r="BC1608" s="10">
        <f t="shared" si="460"/>
        <v>-1.25</v>
      </c>
      <c r="BD1608" s="10">
        <f t="shared" si="461"/>
        <v>5</v>
      </c>
      <c r="BE1608" s="10">
        <f t="shared" si="462"/>
        <v>-5</v>
      </c>
      <c r="BF1608" s="2" t="s">
        <v>119</v>
      </c>
      <c r="BG1608" s="10">
        <f t="shared" si="463"/>
        <v>0</v>
      </c>
      <c r="BH1608" s="36" t="s">
        <v>118</v>
      </c>
      <c r="BI1608" s="39" t="str">
        <f t="shared" si="464"/>
        <v/>
      </c>
      <c r="BJ1608" s="39" t="str">
        <f t="shared" si="465"/>
        <v/>
      </c>
      <c r="BO1608" s="9">
        <f t="shared" si="466"/>
        <v>0</v>
      </c>
      <c r="BP1608" s="39" t="str">
        <f t="shared" si="467"/>
        <v/>
      </c>
      <c r="BQ1608" s="147"/>
      <c r="BR1608" s="9">
        <f t="shared" si="468"/>
        <v>0</v>
      </c>
      <c r="BS1608" s="9">
        <f t="shared" si="469"/>
        <v>0</v>
      </c>
      <c r="BT1608" s="9">
        <f t="shared" si="470"/>
        <v>0</v>
      </c>
      <c r="BU1608" s="9" t="str">
        <f>IFERROR(_xlfn.XLOOKUP(D1608,Sheet1!B:B,Sheet1!L:L),"")</f>
        <v/>
      </c>
      <c r="BV1608" s="9" t="e">
        <f>_xlfn.XLOOKUP(BU1608,Sheet1!S:S,Sheet1!T:T)</f>
        <v>#N/A</v>
      </c>
      <c r="BW1608" s="9" t="e">
        <f>_xlfn.XLOOKUP(D1608,Sheet1!B:B,Sheet1!M:M)</f>
        <v>#N/A</v>
      </c>
      <c r="BZ1608" s="108">
        <f t="shared" si="471"/>
        <v>0</v>
      </c>
      <c r="CB1608" s="12"/>
      <c r="CC1608" s="12"/>
      <c r="CG1608" s="1" t="str">
        <f t="shared" si="472"/>
        <v>Below 80</v>
      </c>
      <c r="CH1608" s="1" t="str">
        <f>IFERROR(_xlfn.XLOOKUP(CG1608,Scenario!M:M,Scenario!N:N),"")</f>
        <v/>
      </c>
      <c r="CI1608" s="1" t="str">
        <f t="shared" si="473"/>
        <v>No</v>
      </c>
    </row>
    <row r="1609" spans="1:87" hidden="1">
      <c r="A1609" s="2">
        <v>1608</v>
      </c>
      <c r="B1609" s="2">
        <v>0</v>
      </c>
      <c r="C1609" s="1">
        <v>0</v>
      </c>
      <c r="D1609" s="37" t="str">
        <v>001fw00000G8mxYAAR</v>
      </c>
      <c r="E1609" s="37" t="str">
        <v>SHREE RAJESHWAR BUILDING MATERIAL BAGODA</v>
      </c>
      <c r="F1609" s="37" t="str">
        <v>RAJASTHAN</v>
      </c>
      <c r="G1609" s="37" t="str">
        <v>JALORE</v>
      </c>
      <c r="H1609" s="37">
        <v>0</v>
      </c>
      <c r="I1609" s="37" t="str">
        <v>M R Associates</v>
      </c>
      <c r="J1609" s="37" t="str">
        <v>Neeraj Sharma</v>
      </c>
      <c r="K1609" s="37">
        <v>0</v>
      </c>
      <c r="L1609" s="37" t="str">
        <v>C13417</v>
      </c>
      <c r="M1609" s="37" t="str">
        <v>North</v>
      </c>
      <c r="N1609" s="2">
        <v>343032</v>
      </c>
      <c r="O1609" s="2" t="str">
        <v>08ARPPR0418K2ZC</v>
      </c>
      <c r="P1609" s="2">
        <v>9699504181</v>
      </c>
      <c r="Q1609" s="2" t="str">
        <v>Dec'25</v>
      </c>
      <c r="R1609" s="2">
        <v>2026</v>
      </c>
      <c r="S1609" s="1">
        <v>0</v>
      </c>
      <c r="T1609" s="2">
        <v>50</v>
      </c>
      <c r="U1609" s="1">
        <v>0.1404</v>
      </c>
      <c r="V1609" s="1" t="str">
        <v>Friendly</v>
      </c>
      <c r="W1609" s="72">
        <v>0</v>
      </c>
      <c r="X1609" s="72">
        <v>0</v>
      </c>
      <c r="Y1609" s="72">
        <v>0</v>
      </c>
      <c r="Z1609" s="72">
        <v>0</v>
      </c>
      <c r="AA1609" s="72">
        <v>0</v>
      </c>
      <c r="AB1609" s="72">
        <v>0</v>
      </c>
      <c r="AC1609" s="72">
        <v>0</v>
      </c>
      <c r="AD1609" s="72">
        <v>0</v>
      </c>
      <c r="AE1609" s="72">
        <v>0</v>
      </c>
      <c r="AF1609" s="72">
        <v>0</v>
      </c>
      <c r="AG1609" s="72">
        <v>0</v>
      </c>
      <c r="AH1609" s="72">
        <v>0</v>
      </c>
      <c r="AI1609" s="72">
        <v>0</v>
      </c>
      <c r="AJ1609" s="72">
        <v>0</v>
      </c>
      <c r="AK1609" s="72">
        <v>0</v>
      </c>
      <c r="AL1609" s="72">
        <v>0</v>
      </c>
      <c r="AM1609" s="72">
        <v>0</v>
      </c>
      <c r="AN1609" s="72">
        <v>0</v>
      </c>
      <c r="AO1609" s="72">
        <v>0</v>
      </c>
      <c r="AP1609" s="72">
        <v>0</v>
      </c>
      <c r="AQ1609" s="13">
        <v>0</v>
      </c>
      <c r="AR1609" s="13">
        <v>0</v>
      </c>
      <c r="AS1609" s="13">
        <v>0</v>
      </c>
      <c r="AT1609" s="13">
        <v>21.06</v>
      </c>
      <c r="AU1609" s="13">
        <v>0</v>
      </c>
      <c r="AV1609" s="13">
        <v>0</v>
      </c>
      <c r="AW1609" s="16">
        <f t="shared" si="474"/>
        <v>21.06</v>
      </c>
      <c r="AX1609" s="16">
        <v>0</v>
      </c>
      <c r="AY1609" s="10">
        <f t="shared" si="458"/>
        <v>21.06</v>
      </c>
      <c r="BB1609" s="10">
        <f t="shared" si="459"/>
        <v>-21.06</v>
      </c>
      <c r="BC1609" s="10">
        <f t="shared" si="460"/>
        <v>-5.2649999999999997</v>
      </c>
      <c r="BD1609" s="10">
        <f t="shared" si="461"/>
        <v>21.06</v>
      </c>
      <c r="BE1609" s="10">
        <f t="shared" si="462"/>
        <v>-21.06</v>
      </c>
      <c r="BF1609" s="2" t="s">
        <v>119</v>
      </c>
      <c r="BG1609" s="10">
        <f t="shared" si="463"/>
        <v>0</v>
      </c>
      <c r="BH1609" s="36" t="s">
        <v>118</v>
      </c>
      <c r="BI1609" s="39" t="str">
        <f t="shared" si="464"/>
        <v/>
      </c>
      <c r="BJ1609" s="39" t="str">
        <f t="shared" si="465"/>
        <v/>
      </c>
      <c r="BO1609" s="9">
        <f t="shared" si="466"/>
        <v>0</v>
      </c>
      <c r="BP1609" s="39" t="str">
        <f t="shared" si="467"/>
        <v/>
      </c>
      <c r="BQ1609" s="147"/>
      <c r="BR1609" s="9">
        <f t="shared" si="468"/>
        <v>0</v>
      </c>
      <c r="BS1609" s="9">
        <f t="shared" si="469"/>
        <v>0</v>
      </c>
      <c r="BT1609" s="9">
        <f t="shared" si="470"/>
        <v>0</v>
      </c>
      <c r="BU1609" s="9" t="str">
        <f>IFERROR(_xlfn.XLOOKUP(D1609,Sheet1!B:B,Sheet1!L:L),"")</f>
        <v/>
      </c>
      <c r="BV1609" s="9" t="e">
        <f>_xlfn.XLOOKUP(BU1609,Sheet1!S:S,Sheet1!T:T)</f>
        <v>#N/A</v>
      </c>
      <c r="BW1609" s="9" t="e">
        <f>_xlfn.XLOOKUP(D1609,Sheet1!B:B,Sheet1!M:M)</f>
        <v>#N/A</v>
      </c>
      <c r="BZ1609" s="108">
        <f t="shared" si="471"/>
        <v>0</v>
      </c>
      <c r="CB1609" s="12"/>
      <c r="CC1609" s="12"/>
      <c r="CG1609" s="1" t="str">
        <f t="shared" si="472"/>
        <v>Below 80</v>
      </c>
      <c r="CH1609" s="1" t="str">
        <f>IFERROR(_xlfn.XLOOKUP(CG1609,Scenario!M:M,Scenario!N:N),"")</f>
        <v/>
      </c>
      <c r="CI1609" s="1" t="str">
        <f t="shared" si="473"/>
        <v>No</v>
      </c>
    </row>
    <row r="1610" spans="1:87" hidden="1">
      <c r="A1610" s="2">
        <v>1609</v>
      </c>
      <c r="B1610" s="2">
        <v>0</v>
      </c>
      <c r="C1610" s="1">
        <v>0</v>
      </c>
      <c r="D1610" s="37" t="str">
        <v>001J1000002jQNfIAM</v>
      </c>
      <c r="E1610" s="37" t="str">
        <v>PUKHRAJ RAM NARAYAN &amp; CO.</v>
      </c>
      <c r="F1610" s="37" t="str">
        <v>RAJASTHAN</v>
      </c>
      <c r="G1610" s="37" t="str">
        <v>PALI</v>
      </c>
      <c r="H1610" s="37" t="str">
        <v>Sumerpur</v>
      </c>
      <c r="I1610" s="37" t="str">
        <v>M R Associates</v>
      </c>
      <c r="J1610" s="37" t="str">
        <v>Neeraj Sharma</v>
      </c>
      <c r="K1610" s="37">
        <v>0</v>
      </c>
      <c r="L1610" s="37" t="str">
        <v>C13417</v>
      </c>
      <c r="M1610" s="37" t="str">
        <v>North</v>
      </c>
      <c r="N1610" s="2">
        <v>306902</v>
      </c>
      <c r="O1610" s="2" t="str">
        <v>08ABKPK5380J1Z9</v>
      </c>
      <c r="P1610" s="2">
        <v>0</v>
      </c>
      <c r="Q1610" s="2" t="str">
        <v>Dec'25</v>
      </c>
      <c r="R1610" s="2">
        <v>2026</v>
      </c>
      <c r="S1610" s="1">
        <v>0</v>
      </c>
      <c r="T1610" s="2" t="str">
        <v/>
      </c>
      <c r="U1610" s="1">
        <v>0</v>
      </c>
      <c r="V1610" s="1" t="str">
        <v>Potential Not updated</v>
      </c>
      <c r="W1610" s="72">
        <v>0</v>
      </c>
      <c r="X1610" s="72">
        <v>0</v>
      </c>
      <c r="Y1610" s="72">
        <v>0</v>
      </c>
      <c r="Z1610" s="72">
        <v>0</v>
      </c>
      <c r="AA1610" s="72">
        <v>0</v>
      </c>
      <c r="AB1610" s="72">
        <v>0</v>
      </c>
      <c r="AC1610" s="72">
        <v>0</v>
      </c>
      <c r="AD1610" s="72">
        <v>0</v>
      </c>
      <c r="AE1610" s="72">
        <v>0</v>
      </c>
      <c r="AF1610" s="72">
        <v>0</v>
      </c>
      <c r="AG1610" s="72">
        <v>0</v>
      </c>
      <c r="AH1610" s="72">
        <v>0</v>
      </c>
      <c r="AI1610" s="72">
        <v>0</v>
      </c>
      <c r="AJ1610" s="72">
        <v>0</v>
      </c>
      <c r="AK1610" s="72">
        <v>0</v>
      </c>
      <c r="AL1610" s="72">
        <v>0</v>
      </c>
      <c r="AM1610" s="72">
        <v>0</v>
      </c>
      <c r="AN1610" s="72">
        <v>0</v>
      </c>
      <c r="AO1610" s="72">
        <v>0</v>
      </c>
      <c r="AP1610" s="72">
        <v>0</v>
      </c>
      <c r="AQ1610" s="13">
        <v>0</v>
      </c>
      <c r="AR1610" s="13">
        <v>0</v>
      </c>
      <c r="AS1610" s="13">
        <v>0</v>
      </c>
      <c r="AT1610" s="13">
        <v>25.03</v>
      </c>
      <c r="AU1610" s="13">
        <v>115</v>
      </c>
      <c r="AV1610" s="13">
        <v>39.08</v>
      </c>
      <c r="AW1610" s="16">
        <f t="shared" si="474"/>
        <v>140.03</v>
      </c>
      <c r="AX1610" s="16">
        <v>0</v>
      </c>
      <c r="AY1610" s="10">
        <f t="shared" si="458"/>
        <v>140.03</v>
      </c>
      <c r="BB1610" s="10">
        <f t="shared" si="459"/>
        <v>-140.03</v>
      </c>
      <c r="BC1610" s="10">
        <f t="shared" si="460"/>
        <v>-35.0075</v>
      </c>
      <c r="BD1610" s="10">
        <f t="shared" si="461"/>
        <v>140.03</v>
      </c>
      <c r="BE1610" s="10">
        <f t="shared" si="462"/>
        <v>-140.03</v>
      </c>
      <c r="BF1610" s="2" t="s">
        <v>119</v>
      </c>
      <c r="BG1610" s="10">
        <f t="shared" si="463"/>
        <v>0</v>
      </c>
      <c r="BH1610" s="36" t="s">
        <v>118</v>
      </c>
      <c r="BI1610" s="39" t="str">
        <f t="shared" si="464"/>
        <v/>
      </c>
      <c r="BJ1610" s="39" t="str">
        <f t="shared" si="465"/>
        <v/>
      </c>
      <c r="BO1610" s="9">
        <f t="shared" si="466"/>
        <v>0</v>
      </c>
      <c r="BP1610" s="39" t="str">
        <f t="shared" si="467"/>
        <v/>
      </c>
      <c r="BQ1610" s="147"/>
      <c r="BR1610" s="9">
        <f t="shared" si="468"/>
        <v>0</v>
      </c>
      <c r="BS1610" s="9">
        <f t="shared" si="469"/>
        <v>0</v>
      </c>
      <c r="BT1610" s="9">
        <f t="shared" si="470"/>
        <v>0</v>
      </c>
      <c r="BU1610" s="9" t="str">
        <f>IFERROR(_xlfn.XLOOKUP(D1610,Sheet1!B:B,Sheet1!L:L),"")</f>
        <v/>
      </c>
      <c r="BV1610" s="9" t="e">
        <f>_xlfn.XLOOKUP(BU1610,Sheet1!S:S,Sheet1!T:T)</f>
        <v>#N/A</v>
      </c>
      <c r="BW1610" s="9" t="e">
        <f>_xlfn.XLOOKUP(D1610,Sheet1!B:B,Sheet1!M:M)</f>
        <v>#N/A</v>
      </c>
      <c r="BZ1610" s="108">
        <f t="shared" si="471"/>
        <v>0</v>
      </c>
      <c r="CB1610" s="12"/>
      <c r="CC1610" s="12"/>
      <c r="CG1610" s="1" t="str">
        <f t="shared" si="472"/>
        <v>Below 80</v>
      </c>
      <c r="CH1610" s="1" t="str">
        <f>IFERROR(_xlfn.XLOOKUP(CG1610,Scenario!M:M,Scenario!N:N),"")</f>
        <v/>
      </c>
      <c r="CI1610" s="1" t="str">
        <f t="shared" si="473"/>
        <v>No</v>
      </c>
    </row>
    <row r="1611" spans="1:87" hidden="1">
      <c r="A1611" s="2">
        <v>1610</v>
      </c>
      <c r="B1611" s="2">
        <v>0</v>
      </c>
      <c r="C1611" s="1">
        <v>0</v>
      </c>
      <c r="D1611" s="37" t="str">
        <v>001fw00000FtbPjAAJ</v>
      </c>
      <c r="E1611" s="37" t="str">
        <v>MAHADEV TRADING COMPANY</v>
      </c>
      <c r="F1611" s="37" t="str">
        <v>JAMMU AND KASHMIR</v>
      </c>
      <c r="G1611" s="37" t="str">
        <v>KATHUA</v>
      </c>
      <c r="H1611" s="37">
        <v>0</v>
      </c>
      <c r="I1611" s="37" t="str">
        <v>AGGARWAL TRADERS</v>
      </c>
      <c r="J1611" s="37" t="str">
        <v>bhanu ayush</v>
      </c>
      <c r="K1611" s="37">
        <v>0</v>
      </c>
      <c r="L1611" s="37" t="str">
        <v>0015g00001gvNHH</v>
      </c>
      <c r="M1611" s="37" t="str">
        <v>North</v>
      </c>
      <c r="N1611" s="2">
        <v>184152</v>
      </c>
      <c r="O1611" s="2" t="str">
        <v>01DHCPK0178P1ZA</v>
      </c>
      <c r="P1611" s="2">
        <v>9622303019</v>
      </c>
      <c r="Q1611" s="2" t="str">
        <v>Dec'25</v>
      </c>
      <c r="R1611" s="2">
        <v>2026</v>
      </c>
      <c r="S1611" s="1">
        <v>0</v>
      </c>
      <c r="T1611" s="2">
        <v>10</v>
      </c>
      <c r="U1611" s="1">
        <v>0.17199999999999999</v>
      </c>
      <c r="V1611" s="1" t="str">
        <v>Friendly</v>
      </c>
      <c r="W1611" s="72">
        <v>0</v>
      </c>
      <c r="X1611" s="72">
        <v>0</v>
      </c>
      <c r="Y1611" s="72">
        <v>0</v>
      </c>
      <c r="Z1611" s="72">
        <v>0</v>
      </c>
      <c r="AA1611" s="72">
        <v>0</v>
      </c>
      <c r="AB1611" s="72">
        <v>0</v>
      </c>
      <c r="AC1611" s="72">
        <v>0</v>
      </c>
      <c r="AD1611" s="72">
        <v>0</v>
      </c>
      <c r="AE1611" s="72">
        <v>0</v>
      </c>
      <c r="AF1611" s="72">
        <v>0</v>
      </c>
      <c r="AG1611" s="72">
        <v>0</v>
      </c>
      <c r="AH1611" s="72">
        <v>0</v>
      </c>
      <c r="AI1611" s="72">
        <v>0</v>
      </c>
      <c r="AJ1611" s="72">
        <v>0</v>
      </c>
      <c r="AK1611" s="72">
        <v>0</v>
      </c>
      <c r="AL1611" s="72">
        <v>0</v>
      </c>
      <c r="AM1611" s="72">
        <v>0</v>
      </c>
      <c r="AN1611" s="72">
        <v>0</v>
      </c>
      <c r="AO1611" s="72">
        <v>0</v>
      </c>
      <c r="AP1611" s="72">
        <v>0</v>
      </c>
      <c r="AQ1611" s="13">
        <v>0</v>
      </c>
      <c r="AR1611" s="13">
        <v>0</v>
      </c>
      <c r="AS1611" s="13">
        <v>0</v>
      </c>
      <c r="AT1611" s="13">
        <v>5.16</v>
      </c>
      <c r="AU1611" s="13">
        <v>0</v>
      </c>
      <c r="AV1611" s="13">
        <v>0</v>
      </c>
      <c r="AW1611" s="16">
        <f t="shared" si="474"/>
        <v>5.16</v>
      </c>
      <c r="AX1611" s="16">
        <v>0</v>
      </c>
      <c r="AY1611" s="10">
        <f t="shared" si="458"/>
        <v>5.16</v>
      </c>
      <c r="BB1611" s="10">
        <f t="shared" si="459"/>
        <v>-5.16</v>
      </c>
      <c r="BC1611" s="10">
        <f t="shared" si="460"/>
        <v>-1.29</v>
      </c>
      <c r="BD1611" s="10">
        <f t="shared" si="461"/>
        <v>5.16</v>
      </c>
      <c r="BE1611" s="10">
        <f t="shared" si="462"/>
        <v>-5.16</v>
      </c>
      <c r="BF1611" s="2" t="s">
        <v>119</v>
      </c>
      <c r="BG1611" s="10">
        <f t="shared" si="463"/>
        <v>0</v>
      </c>
      <c r="BH1611" s="36" t="s">
        <v>118</v>
      </c>
      <c r="BI1611" s="39" t="str">
        <f t="shared" si="464"/>
        <v/>
      </c>
      <c r="BJ1611" s="39" t="str">
        <f t="shared" si="465"/>
        <v/>
      </c>
      <c r="BO1611" s="9">
        <f t="shared" si="466"/>
        <v>0</v>
      </c>
      <c r="BP1611" s="39" t="str">
        <f t="shared" si="467"/>
        <v/>
      </c>
      <c r="BQ1611" s="147"/>
      <c r="BR1611" s="9">
        <f t="shared" si="468"/>
        <v>0</v>
      </c>
      <c r="BS1611" s="9">
        <f t="shared" si="469"/>
        <v>0</v>
      </c>
      <c r="BT1611" s="9">
        <f t="shared" si="470"/>
        <v>0</v>
      </c>
      <c r="BU1611" s="9" t="str">
        <f>IFERROR(_xlfn.XLOOKUP(D1611,Sheet1!B:B,Sheet1!L:L),"")</f>
        <v/>
      </c>
      <c r="BV1611" s="9" t="e">
        <f>_xlfn.XLOOKUP(BU1611,Sheet1!S:S,Sheet1!T:T)</f>
        <v>#N/A</v>
      </c>
      <c r="BW1611" s="9" t="e">
        <f>_xlfn.XLOOKUP(D1611,Sheet1!B:B,Sheet1!M:M)</f>
        <v>#N/A</v>
      </c>
      <c r="BZ1611" s="108">
        <f t="shared" si="471"/>
        <v>0</v>
      </c>
      <c r="CB1611" s="12"/>
      <c r="CC1611" s="12"/>
      <c r="CG1611" s="1" t="str">
        <f t="shared" si="472"/>
        <v>Below 80</v>
      </c>
      <c r="CH1611" s="1" t="str">
        <f>IFERROR(_xlfn.XLOOKUP(CG1611,Scenario!M:M,Scenario!N:N),"")</f>
        <v/>
      </c>
      <c r="CI1611" s="1" t="str">
        <f t="shared" si="473"/>
        <v>No</v>
      </c>
    </row>
    <row r="1612" spans="1:87" hidden="1">
      <c r="A1612" s="2">
        <v>1611</v>
      </c>
      <c r="B1612" s="2">
        <v>0</v>
      </c>
      <c r="C1612" s="1">
        <v>0</v>
      </c>
      <c r="D1612" s="37" t="str">
        <v>001fw000009TCWyAAO</v>
      </c>
      <c r="E1612" s="37" t="str">
        <v>AAYSHMAN ENTERPRISES</v>
      </c>
      <c r="F1612" s="37" t="str">
        <v>BIHAR</v>
      </c>
      <c r="G1612" s="37" t="str">
        <v>BEGUSARAI</v>
      </c>
      <c r="H1612" s="37">
        <v>0</v>
      </c>
      <c r="I1612" s="37" t="str">
        <v>KHARAKIA METALS PRIVATE LIMITED</v>
      </c>
      <c r="J1612" s="37" t="str">
        <v>Praveen Kumar</v>
      </c>
      <c r="K1612" s="37">
        <v>0</v>
      </c>
      <c r="L1612" s="37" t="str">
        <v>001J100000VnUoRIAV</v>
      </c>
      <c r="M1612" s="37" t="str">
        <v>East</v>
      </c>
      <c r="N1612" s="2">
        <v>851129</v>
      </c>
      <c r="O1612" s="2" t="str">
        <v>10ICIPK1424C1ZA</v>
      </c>
      <c r="P1612" s="2">
        <v>9110941019</v>
      </c>
      <c r="Q1612" s="2" t="str">
        <v>Dec'25</v>
      </c>
      <c r="R1612" s="2">
        <v>2026</v>
      </c>
      <c r="S1612" s="1">
        <v>0</v>
      </c>
      <c r="T1612" s="2">
        <v>30</v>
      </c>
      <c r="U1612" s="1">
        <v>0.2</v>
      </c>
      <c r="V1612" s="1" t="str">
        <v>Friendly</v>
      </c>
      <c r="W1612" s="72">
        <v>0</v>
      </c>
      <c r="X1612" s="72">
        <v>0</v>
      </c>
      <c r="Y1612" s="72">
        <v>0</v>
      </c>
      <c r="Z1612" s="72">
        <v>0</v>
      </c>
      <c r="AA1612" s="72">
        <v>0</v>
      </c>
      <c r="AB1612" s="72">
        <v>0</v>
      </c>
      <c r="AC1612" s="72">
        <v>0</v>
      </c>
      <c r="AD1612" s="72">
        <v>0</v>
      </c>
      <c r="AE1612" s="72">
        <v>0</v>
      </c>
      <c r="AF1612" s="72">
        <v>0</v>
      </c>
      <c r="AG1612" s="72">
        <v>0</v>
      </c>
      <c r="AH1612" s="72">
        <v>0</v>
      </c>
      <c r="AI1612" s="72">
        <v>0</v>
      </c>
      <c r="AJ1612" s="72">
        <v>0</v>
      </c>
      <c r="AK1612" s="72">
        <v>0</v>
      </c>
      <c r="AL1612" s="72">
        <v>0</v>
      </c>
      <c r="AM1612" s="72">
        <v>0</v>
      </c>
      <c r="AN1612" s="72">
        <v>0</v>
      </c>
      <c r="AO1612" s="72">
        <v>0</v>
      </c>
      <c r="AP1612" s="72">
        <v>0</v>
      </c>
      <c r="AQ1612" s="13">
        <v>0</v>
      </c>
      <c r="AR1612" s="13">
        <v>0</v>
      </c>
      <c r="AS1612" s="13">
        <v>0</v>
      </c>
      <c r="AT1612" s="13">
        <v>12</v>
      </c>
      <c r="AU1612" s="13">
        <v>6</v>
      </c>
      <c r="AV1612" s="13">
        <v>0</v>
      </c>
      <c r="AW1612" s="16">
        <f t="shared" si="474"/>
        <v>18</v>
      </c>
      <c r="AX1612" s="16">
        <v>0</v>
      </c>
      <c r="AY1612" s="10">
        <f t="shared" si="458"/>
        <v>18</v>
      </c>
      <c r="BB1612" s="10">
        <f t="shared" si="459"/>
        <v>-18</v>
      </c>
      <c r="BC1612" s="10">
        <f t="shared" si="460"/>
        <v>-4.5</v>
      </c>
      <c r="BD1612" s="10">
        <f t="shared" si="461"/>
        <v>18</v>
      </c>
      <c r="BE1612" s="10">
        <f t="shared" si="462"/>
        <v>-18</v>
      </c>
      <c r="BF1612" s="2" t="s">
        <v>119</v>
      </c>
      <c r="BG1612" s="10">
        <f t="shared" si="463"/>
        <v>0</v>
      </c>
      <c r="BH1612" s="36" t="s">
        <v>118</v>
      </c>
      <c r="BI1612" s="39" t="str">
        <f t="shared" si="464"/>
        <v/>
      </c>
      <c r="BJ1612" s="39" t="str">
        <f t="shared" si="465"/>
        <v/>
      </c>
      <c r="BO1612" s="9">
        <f t="shared" si="466"/>
        <v>0</v>
      </c>
      <c r="BP1612" s="39" t="str">
        <f t="shared" si="467"/>
        <v/>
      </c>
      <c r="BQ1612" s="147"/>
      <c r="BR1612" s="9">
        <f t="shared" si="468"/>
        <v>0</v>
      </c>
      <c r="BS1612" s="9">
        <f t="shared" si="469"/>
        <v>0</v>
      </c>
      <c r="BT1612" s="9">
        <f t="shared" si="470"/>
        <v>0</v>
      </c>
      <c r="BU1612" s="9" t="str">
        <f>IFERROR(_xlfn.XLOOKUP(D1612,Sheet1!B:B,Sheet1!L:L),"")</f>
        <v/>
      </c>
      <c r="BV1612" s="9" t="e">
        <f>_xlfn.XLOOKUP(BU1612,Sheet1!S:S,Sheet1!T:T)</f>
        <v>#N/A</v>
      </c>
      <c r="BW1612" s="9" t="e">
        <f>_xlfn.XLOOKUP(D1612,Sheet1!B:B,Sheet1!M:M)</f>
        <v>#N/A</v>
      </c>
      <c r="BZ1612" s="108">
        <f t="shared" si="471"/>
        <v>0</v>
      </c>
      <c r="CB1612" s="12"/>
      <c r="CC1612" s="12"/>
      <c r="CG1612" s="1" t="str">
        <f t="shared" si="472"/>
        <v>Below 80</v>
      </c>
      <c r="CH1612" s="1" t="str">
        <f>IFERROR(_xlfn.XLOOKUP(CG1612,Scenario!M:M,Scenario!N:N),"")</f>
        <v/>
      </c>
      <c r="CI1612" s="1" t="str">
        <f t="shared" si="473"/>
        <v>No</v>
      </c>
    </row>
    <row r="1613" spans="1:87" hidden="1">
      <c r="A1613" s="2">
        <v>1612</v>
      </c>
      <c r="B1613" s="2">
        <v>0</v>
      </c>
      <c r="C1613" s="1">
        <v>0</v>
      </c>
      <c r="D1613" s="37" t="str">
        <v>0015g00001V9vHhAAJ</v>
      </c>
      <c r="E1613" s="37" t="str">
        <v>Om sales SAHA</v>
      </c>
      <c r="F1613" s="37" t="str">
        <v>HARYANA</v>
      </c>
      <c r="G1613" s="37" t="str">
        <v>AMBALA</v>
      </c>
      <c r="H1613" s="37" t="str">
        <v>Saha</v>
      </c>
      <c r="I1613" s="37" t="str">
        <v>RAMDOOT UDHYOG PRIVATE LIMITED</v>
      </c>
      <c r="J1613" s="37" t="str">
        <v>Deepak Dhiman</v>
      </c>
      <c r="K1613" s="37">
        <v>0</v>
      </c>
      <c r="L1613" s="37" t="str">
        <v>C13168</v>
      </c>
      <c r="M1613" s="37" t="str">
        <v>North</v>
      </c>
      <c r="N1613" s="2">
        <v>133104</v>
      </c>
      <c r="O1613" s="2" t="str">
        <v>06IKUPK3191N2Z6</v>
      </c>
      <c r="P1613" s="2">
        <v>8168843458</v>
      </c>
      <c r="Q1613" s="2" t="str">
        <v>Dec'25</v>
      </c>
      <c r="R1613" s="2">
        <v>2026</v>
      </c>
      <c r="S1613" s="1">
        <v>0</v>
      </c>
      <c r="T1613" s="2">
        <v>50</v>
      </c>
      <c r="U1613" s="1">
        <v>7.8733333333333336E-2</v>
      </c>
      <c r="V1613" s="1" t="str">
        <v>Minor</v>
      </c>
      <c r="W1613" s="72">
        <v>0</v>
      </c>
      <c r="X1613" s="72">
        <v>0</v>
      </c>
      <c r="Y1613" s="72">
        <v>0</v>
      </c>
      <c r="Z1613" s="72">
        <v>0</v>
      </c>
      <c r="AA1613" s="72">
        <v>0</v>
      </c>
      <c r="AB1613" s="72">
        <v>0</v>
      </c>
      <c r="AC1613" s="72">
        <v>0</v>
      </c>
      <c r="AD1613" s="72">
        <v>0</v>
      </c>
      <c r="AE1613" s="72">
        <v>0</v>
      </c>
      <c r="AF1613" s="72">
        <v>0</v>
      </c>
      <c r="AG1613" s="72">
        <v>0</v>
      </c>
      <c r="AH1613" s="72">
        <v>0</v>
      </c>
      <c r="AI1613" s="72">
        <v>0</v>
      </c>
      <c r="AJ1613" s="72">
        <v>0</v>
      </c>
      <c r="AK1613" s="72">
        <v>0</v>
      </c>
      <c r="AL1613" s="72">
        <v>0</v>
      </c>
      <c r="AM1613" s="72">
        <v>0</v>
      </c>
      <c r="AN1613" s="72">
        <v>0</v>
      </c>
      <c r="AO1613" s="72">
        <v>0</v>
      </c>
      <c r="AP1613" s="72">
        <v>0</v>
      </c>
      <c r="AQ1613" s="13">
        <v>0</v>
      </c>
      <c r="AR1613" s="13">
        <v>0</v>
      </c>
      <c r="AS1613" s="13">
        <v>0</v>
      </c>
      <c r="AT1613" s="13">
        <v>11.81</v>
      </c>
      <c r="AU1613" s="13">
        <v>0</v>
      </c>
      <c r="AV1613" s="13">
        <v>0</v>
      </c>
      <c r="AW1613" s="16">
        <f t="shared" si="474"/>
        <v>11.81</v>
      </c>
      <c r="AX1613" s="16">
        <v>0</v>
      </c>
      <c r="AY1613" s="10">
        <f t="shared" si="458"/>
        <v>11.81</v>
      </c>
      <c r="BB1613" s="10">
        <f t="shared" si="459"/>
        <v>-11.81</v>
      </c>
      <c r="BC1613" s="10">
        <f t="shared" si="460"/>
        <v>-2.9525000000000001</v>
      </c>
      <c r="BD1613" s="10">
        <f t="shared" si="461"/>
        <v>11.81</v>
      </c>
      <c r="BE1613" s="10">
        <f t="shared" si="462"/>
        <v>-11.81</v>
      </c>
      <c r="BF1613" s="2" t="s">
        <v>119</v>
      </c>
      <c r="BG1613" s="10">
        <f t="shared" si="463"/>
        <v>0</v>
      </c>
      <c r="BH1613" s="36" t="s">
        <v>118</v>
      </c>
      <c r="BI1613" s="39" t="str">
        <f t="shared" si="464"/>
        <v/>
      </c>
      <c r="BJ1613" s="39" t="str">
        <f t="shared" si="465"/>
        <v/>
      </c>
      <c r="BO1613" s="9">
        <f t="shared" si="466"/>
        <v>0</v>
      </c>
      <c r="BP1613" s="39" t="str">
        <f t="shared" si="467"/>
        <v/>
      </c>
      <c r="BQ1613" s="147"/>
      <c r="BR1613" s="9">
        <f t="shared" si="468"/>
        <v>0</v>
      </c>
      <c r="BS1613" s="9">
        <f t="shared" si="469"/>
        <v>0</v>
      </c>
      <c r="BT1613" s="9">
        <f t="shared" si="470"/>
        <v>0</v>
      </c>
      <c r="BU1613" s="9" t="str">
        <f>IFERROR(_xlfn.XLOOKUP(D1613,Sheet1!B:B,Sheet1!L:L),"")</f>
        <v/>
      </c>
      <c r="BV1613" s="9" t="e">
        <f>_xlfn.XLOOKUP(BU1613,Sheet1!S:S,Sheet1!T:T)</f>
        <v>#N/A</v>
      </c>
      <c r="BW1613" s="9" t="e">
        <f>_xlfn.XLOOKUP(D1613,Sheet1!B:B,Sheet1!M:M)</f>
        <v>#N/A</v>
      </c>
      <c r="BZ1613" s="108">
        <f t="shared" si="471"/>
        <v>0</v>
      </c>
      <c r="CB1613" s="12"/>
      <c r="CC1613" s="12"/>
      <c r="CG1613" s="1" t="str">
        <f t="shared" si="472"/>
        <v>Below 80</v>
      </c>
      <c r="CH1613" s="1" t="str">
        <f>IFERROR(_xlfn.XLOOKUP(CG1613,Scenario!M:M,Scenario!N:N),"")</f>
        <v/>
      </c>
      <c r="CI1613" s="1" t="str">
        <f t="shared" si="473"/>
        <v>No</v>
      </c>
    </row>
    <row r="1614" spans="1:87" hidden="1">
      <c r="A1614" s="2">
        <v>1613</v>
      </c>
      <c r="B1614" s="2">
        <v>0</v>
      </c>
      <c r="C1614" s="1">
        <v>0</v>
      </c>
      <c r="D1614" s="37" t="str">
        <v>001J1000003mFk9IAE</v>
      </c>
      <c r="E1614" s="37" t="str">
        <v>GUPTA AND SONS</v>
      </c>
      <c r="F1614" s="37" t="str">
        <v>MADHYA PRADESH</v>
      </c>
      <c r="G1614" s="37" t="str">
        <v>INDORE</v>
      </c>
      <c r="H1614" s="37" t="str">
        <v>Indore</v>
      </c>
      <c r="I1614" s="37" t="str">
        <v>R. K. ENTERPRISES</v>
      </c>
      <c r="J1614" s="37" t="str">
        <v>Amit Rochlani</v>
      </c>
      <c r="K1614" s="37">
        <v>0</v>
      </c>
      <c r="L1614" s="37" t="str">
        <v>001J1000005ZfroIAC</v>
      </c>
      <c r="M1614" s="37" t="str">
        <v>Central</v>
      </c>
      <c r="N1614" s="2">
        <v>452001</v>
      </c>
      <c r="O1614" s="2" t="str">
        <v>23AAFFG3619L1ZF</v>
      </c>
      <c r="P1614" s="2">
        <v>9826099993</v>
      </c>
      <c r="Q1614" s="2" t="str">
        <v>Dec'25</v>
      </c>
      <c r="R1614" s="2">
        <v>2026</v>
      </c>
      <c r="S1614" s="1">
        <v>0</v>
      </c>
      <c r="T1614" s="2" t="str">
        <v/>
      </c>
      <c r="U1614" s="1">
        <v>0</v>
      </c>
      <c r="V1614" s="1" t="str">
        <v>Potential Not updated</v>
      </c>
      <c r="W1614" s="72">
        <v>0</v>
      </c>
      <c r="X1614" s="72">
        <v>0</v>
      </c>
      <c r="Y1614" s="72">
        <v>0</v>
      </c>
      <c r="Z1614" s="72">
        <v>0</v>
      </c>
      <c r="AA1614" s="72">
        <v>0</v>
      </c>
      <c r="AB1614" s="72">
        <v>0</v>
      </c>
      <c r="AC1614" s="72">
        <v>0</v>
      </c>
      <c r="AD1614" s="72">
        <v>0</v>
      </c>
      <c r="AE1614" s="72">
        <v>0</v>
      </c>
      <c r="AF1614" s="72">
        <v>0</v>
      </c>
      <c r="AG1614" s="72">
        <v>0</v>
      </c>
      <c r="AH1614" s="72">
        <v>0</v>
      </c>
      <c r="AI1614" s="72">
        <v>0</v>
      </c>
      <c r="AJ1614" s="72">
        <v>0</v>
      </c>
      <c r="AK1614" s="72">
        <v>0</v>
      </c>
      <c r="AL1614" s="72">
        <v>0</v>
      </c>
      <c r="AM1614" s="72">
        <v>0</v>
      </c>
      <c r="AN1614" s="72">
        <v>0</v>
      </c>
      <c r="AO1614" s="72">
        <v>0</v>
      </c>
      <c r="AP1614" s="72">
        <v>0</v>
      </c>
      <c r="AQ1614" s="13">
        <v>0</v>
      </c>
      <c r="AR1614" s="13">
        <v>0</v>
      </c>
      <c r="AS1614" s="13">
        <v>0</v>
      </c>
      <c r="AT1614" s="13">
        <v>5</v>
      </c>
      <c r="AU1614" s="13">
        <v>0</v>
      </c>
      <c r="AV1614" s="13">
        <v>0</v>
      </c>
      <c r="AW1614" s="16">
        <f t="shared" si="474"/>
        <v>5</v>
      </c>
      <c r="AX1614" s="16">
        <v>0</v>
      </c>
      <c r="AY1614" s="10">
        <f t="shared" si="458"/>
        <v>5</v>
      </c>
      <c r="BB1614" s="10">
        <f t="shared" si="459"/>
        <v>-5</v>
      </c>
      <c r="BC1614" s="10">
        <f t="shared" si="460"/>
        <v>-1.25</v>
      </c>
      <c r="BD1614" s="10">
        <f t="shared" si="461"/>
        <v>5</v>
      </c>
      <c r="BE1614" s="10">
        <f t="shared" si="462"/>
        <v>-5</v>
      </c>
      <c r="BF1614" s="2" t="s">
        <v>119</v>
      </c>
      <c r="BG1614" s="10">
        <f t="shared" si="463"/>
        <v>0</v>
      </c>
      <c r="BH1614" s="36" t="s">
        <v>118</v>
      </c>
      <c r="BI1614" s="39" t="str">
        <f t="shared" si="464"/>
        <v/>
      </c>
      <c r="BJ1614" s="39" t="str">
        <f t="shared" si="465"/>
        <v/>
      </c>
      <c r="BO1614" s="9">
        <f t="shared" si="466"/>
        <v>0</v>
      </c>
      <c r="BP1614" s="39" t="str">
        <f t="shared" si="467"/>
        <v/>
      </c>
      <c r="BQ1614" s="147"/>
      <c r="BR1614" s="9">
        <f t="shared" si="468"/>
        <v>0</v>
      </c>
      <c r="BS1614" s="9">
        <f t="shared" si="469"/>
        <v>0</v>
      </c>
      <c r="BT1614" s="9">
        <f t="shared" si="470"/>
        <v>0</v>
      </c>
      <c r="BU1614" s="9" t="str">
        <f>IFERROR(_xlfn.XLOOKUP(D1614,Sheet1!B:B,Sheet1!L:L),"")</f>
        <v/>
      </c>
      <c r="BV1614" s="9" t="e">
        <f>_xlfn.XLOOKUP(BU1614,Sheet1!S:S,Sheet1!T:T)</f>
        <v>#N/A</v>
      </c>
      <c r="BW1614" s="9" t="e">
        <f>_xlfn.XLOOKUP(D1614,Sheet1!B:B,Sheet1!M:M)</f>
        <v>#N/A</v>
      </c>
      <c r="BZ1614" s="108">
        <f t="shared" si="471"/>
        <v>0</v>
      </c>
      <c r="CB1614" s="12"/>
      <c r="CC1614" s="12"/>
      <c r="CG1614" s="1" t="str">
        <f t="shared" si="472"/>
        <v>Below 80</v>
      </c>
      <c r="CH1614" s="1" t="str">
        <f>IFERROR(_xlfn.XLOOKUP(CG1614,Scenario!M:M,Scenario!N:N),"")</f>
        <v/>
      </c>
      <c r="CI1614" s="1" t="str">
        <f t="shared" si="473"/>
        <v>No</v>
      </c>
    </row>
    <row r="1615" spans="1:87" hidden="1">
      <c r="A1615" s="2">
        <v>1614</v>
      </c>
      <c r="B1615" s="2">
        <v>0</v>
      </c>
      <c r="C1615" s="1">
        <v>0</v>
      </c>
      <c r="D1615" s="37" t="str">
        <v>001J1000006V8u0IAC</v>
      </c>
      <c r="E1615" s="37" t="str">
        <v>KHANDELWAL AGENCIES PRIVATE LIMITED</v>
      </c>
      <c r="F1615" s="37" t="str">
        <v>MADHYA PRADESH</v>
      </c>
      <c r="G1615" s="37" t="str">
        <v>INDORE</v>
      </c>
      <c r="H1615" s="37" t="str">
        <v>Indore</v>
      </c>
      <c r="I1615" s="37" t="str">
        <v>R. K. ENTERPRISES</v>
      </c>
      <c r="J1615" s="37" t="str">
        <v>Yogeshwar Richhariya</v>
      </c>
      <c r="K1615" s="37">
        <v>0</v>
      </c>
      <c r="L1615" s="37" t="str">
        <v>001J1000005ZfroIAC</v>
      </c>
      <c r="M1615" s="37" t="str">
        <v>Central</v>
      </c>
      <c r="N1615" s="2">
        <v>452020</v>
      </c>
      <c r="O1615" s="2" t="str">
        <v>23AABCK7095H1ZG</v>
      </c>
      <c r="P1615" s="2">
        <v>9826024386</v>
      </c>
      <c r="Q1615" s="2" t="str">
        <v>Dec'25</v>
      </c>
      <c r="R1615" s="2">
        <v>2026</v>
      </c>
      <c r="S1615" s="1">
        <v>0</v>
      </c>
      <c r="T1615" s="2">
        <v>20</v>
      </c>
      <c r="U1615" s="1">
        <v>4.5873333333333335</v>
      </c>
      <c r="V1615" s="1" t="str">
        <v>Friendly</v>
      </c>
      <c r="W1615" s="72">
        <v>0</v>
      </c>
      <c r="X1615" s="72">
        <v>0</v>
      </c>
      <c r="Y1615" s="72">
        <v>0</v>
      </c>
      <c r="Z1615" s="72">
        <v>0</v>
      </c>
      <c r="AA1615" s="72">
        <v>0</v>
      </c>
      <c r="AB1615" s="72">
        <v>0</v>
      </c>
      <c r="AC1615" s="72">
        <v>0</v>
      </c>
      <c r="AD1615" s="72">
        <v>0</v>
      </c>
      <c r="AE1615" s="72">
        <v>0</v>
      </c>
      <c r="AF1615" s="72">
        <v>0</v>
      </c>
      <c r="AG1615" s="72">
        <v>0</v>
      </c>
      <c r="AH1615" s="72">
        <v>0</v>
      </c>
      <c r="AI1615" s="72">
        <v>0</v>
      </c>
      <c r="AJ1615" s="72">
        <v>0</v>
      </c>
      <c r="AK1615" s="72">
        <v>0</v>
      </c>
      <c r="AL1615" s="72">
        <v>0</v>
      </c>
      <c r="AM1615" s="72">
        <v>0</v>
      </c>
      <c r="AN1615" s="72">
        <v>0</v>
      </c>
      <c r="AO1615" s="72">
        <v>0</v>
      </c>
      <c r="AP1615" s="72">
        <v>0</v>
      </c>
      <c r="AQ1615" s="13">
        <v>0</v>
      </c>
      <c r="AR1615" s="13">
        <v>0</v>
      </c>
      <c r="AS1615" s="13">
        <v>0</v>
      </c>
      <c r="AT1615" s="13">
        <v>26.24</v>
      </c>
      <c r="AU1615" s="13">
        <v>0</v>
      </c>
      <c r="AV1615" s="13">
        <v>249</v>
      </c>
      <c r="AW1615" s="16">
        <f t="shared" si="474"/>
        <v>26.24</v>
      </c>
      <c r="AX1615" s="16">
        <v>0</v>
      </c>
      <c r="AY1615" s="10">
        <f t="shared" ref="AY1615:AY1678" si="475">AW1615+AX1615</f>
        <v>26.24</v>
      </c>
      <c r="BB1615" s="10">
        <f t="shared" ref="BB1615:BB1678" si="476">BA1615-AW1615</f>
        <v>-26.24</v>
      </c>
      <c r="BC1615" s="10">
        <f t="shared" ref="BC1615:BC1678" si="477">IFERROR(BB1615/4,0)</f>
        <v>-6.56</v>
      </c>
      <c r="BD1615" s="10">
        <f t="shared" ref="BD1615:BD1678" si="478">AY1615-AZ1615</f>
        <v>26.24</v>
      </c>
      <c r="BE1615" s="10">
        <f t="shared" ref="BE1615:BE1678" si="479">AZ1615-AW1615</f>
        <v>-26.24</v>
      </c>
      <c r="BF1615" s="2" t="s">
        <v>119</v>
      </c>
      <c r="BG1615" s="10">
        <f t="shared" ref="BG1615:BG1678" si="480">AVERAGE(AL1615:AS1615)</f>
        <v>0</v>
      </c>
      <c r="BH1615" s="36" t="s">
        <v>118</v>
      </c>
      <c r="BI1615" s="39" t="str">
        <f t="shared" ref="BI1615:BI1678" si="481">IF(BF1615="Yes","",IF(BA1615&gt;1250,"E",IF(BA1615&gt;750,"D",
IF(BA1615&gt;=500,"C",
IF(BA1615&gt;=300,"B",
IF(BA1615&gt;=200,"A",
""))))))</f>
        <v/>
      </c>
      <c r="BJ1615" s="39" t="str">
        <f t="shared" ref="BJ1615:BJ1678" si="482">IF(BF1615="Yes","",IF(AY1615&gt;1250,"E",IF(AY1615&gt;750,"D",
IF(AY1615&gt;=500,"C",
IF(AY1615&gt;=300,"B",
IF(AY1615&gt;=200,"A",
""))))))</f>
        <v/>
      </c>
      <c r="BO1615" s="9">
        <f t="shared" ref="BO1615:BO1678" si="483">SUM(AL1615:AS1615)</f>
        <v>0</v>
      </c>
      <c r="BP1615" s="39" t="str">
        <f t="shared" ref="BP1615:BP1678" si="484">IF(BF1615="Yes","",IF(BO1615&gt;1250,"E",IF(BO1615&gt;750,"D",
IF(BO1615&gt;=500,"C",
IF(BO1615&gt;=300,"B",
IF(BO1615&gt;=200,"A",
""))))))</f>
        <v/>
      </c>
      <c r="BQ1615" s="147"/>
      <c r="BR1615" s="9">
        <f t="shared" ref="BR1615:BR1678" si="485">SUM(Z1615:AE1615)</f>
        <v>0</v>
      </c>
      <c r="BS1615" s="9">
        <f t="shared" ref="BS1615:BS1678" si="486">SUM(AF1615:AK1615)</f>
        <v>0</v>
      </c>
      <c r="BT1615" s="9">
        <f t="shared" ref="BT1615:BT1678" si="487">SUM(BR1615:BS1615)</f>
        <v>0</v>
      </c>
      <c r="BU1615" s="9" t="str">
        <f>IFERROR(_xlfn.XLOOKUP(D1615,Sheet1!B:B,Sheet1!L:L),"")</f>
        <v/>
      </c>
      <c r="BV1615" s="9" t="e">
        <f>_xlfn.XLOOKUP(BU1615,Sheet1!S:S,Sheet1!T:T)</f>
        <v>#N/A</v>
      </c>
      <c r="BW1615" s="9" t="e">
        <f>_xlfn.XLOOKUP(D1615,Sheet1!B:B,Sheet1!M:M)</f>
        <v>#N/A</v>
      </c>
      <c r="BZ1615" s="108">
        <f t="shared" ref="BZ1615:BZ1678" si="488">AY1615-AW1615</f>
        <v>0</v>
      </c>
      <c r="CB1615" s="12"/>
      <c r="CC1615" s="12"/>
      <c r="CG1615" s="1" t="str">
        <f t="shared" ref="CG1615:CG1678" si="489">IF(BO1615&lt;80,"Below 80",
IF(BO1615&lt;=120,"80-120",
IF(BO1615&lt;=200,"&gt; 120-200",
IF(BO1615&lt;=300,"&gt;200-300",
IF(BO1615&lt;=500,"&gt;300-500",
"&gt;500")))))</f>
        <v>Below 80</v>
      </c>
      <c r="CH1615" s="1" t="str">
        <f>IFERROR(_xlfn.XLOOKUP(CG1615,Scenario!M:M,Scenario!N:N),"")</f>
        <v/>
      </c>
      <c r="CI1615" s="1" t="str">
        <f t="shared" ref="CI1615:CI1678" si="490">IF(BI1615="", IF(BA1615&gt;=1, "Yes", "No"))</f>
        <v>No</v>
      </c>
    </row>
    <row r="1616" spans="1:87" hidden="1">
      <c r="A1616" s="2">
        <v>1615</v>
      </c>
      <c r="B1616" s="2">
        <v>0</v>
      </c>
      <c r="C1616" s="1">
        <v>0</v>
      </c>
      <c r="D1616" s="37" t="str">
        <v>001fw00000GHkd9AAD</v>
      </c>
      <c r="E1616" s="37" t="str">
        <v>VANSHU STEEL &amp; CEMENT STORE</v>
      </c>
      <c r="F1616" s="37" t="str">
        <v>HARYANA</v>
      </c>
      <c r="G1616" s="37" t="str">
        <v>GURUGRAM</v>
      </c>
      <c r="H1616" s="37">
        <v>0</v>
      </c>
      <c r="I1616" s="37" t="str">
        <v>NIKUNJ UDYOG</v>
      </c>
      <c r="J1616" s="37" t="str">
        <v>Shiv Shankar Sharma</v>
      </c>
      <c r="K1616" s="37">
        <v>0</v>
      </c>
      <c r="L1616" s="37" t="str">
        <v>C12828</v>
      </c>
      <c r="M1616" s="37" t="str">
        <v>North</v>
      </c>
      <c r="N1616" s="2">
        <v>122017</v>
      </c>
      <c r="O1616" s="2" t="str">
        <v>06AOQPN2193F1ZP</v>
      </c>
      <c r="P1616" s="2">
        <v>7015723544</v>
      </c>
      <c r="Q1616" s="2" t="str">
        <v>Dec'25</v>
      </c>
      <c r="R1616" s="2">
        <v>2026</v>
      </c>
      <c r="S1616" s="1">
        <v>0</v>
      </c>
      <c r="T1616" s="2">
        <v>120</v>
      </c>
      <c r="U1616" s="1">
        <v>2.9805555555555554E-2</v>
      </c>
      <c r="V1616" s="1" t="str">
        <v>Challenger</v>
      </c>
      <c r="W1616" s="72">
        <v>0</v>
      </c>
      <c r="X1616" s="72">
        <v>0</v>
      </c>
      <c r="Y1616" s="72">
        <v>0</v>
      </c>
      <c r="Z1616" s="72">
        <v>0</v>
      </c>
      <c r="AA1616" s="72">
        <v>0</v>
      </c>
      <c r="AB1616" s="72">
        <v>0</v>
      </c>
      <c r="AC1616" s="72">
        <v>0</v>
      </c>
      <c r="AD1616" s="72">
        <v>0</v>
      </c>
      <c r="AE1616" s="72">
        <v>0</v>
      </c>
      <c r="AF1616" s="72">
        <v>0</v>
      </c>
      <c r="AG1616" s="72">
        <v>0</v>
      </c>
      <c r="AH1616" s="72">
        <v>0</v>
      </c>
      <c r="AI1616" s="72">
        <v>0</v>
      </c>
      <c r="AJ1616" s="72">
        <v>0</v>
      </c>
      <c r="AK1616" s="72">
        <v>0</v>
      </c>
      <c r="AL1616" s="72">
        <v>0</v>
      </c>
      <c r="AM1616" s="72">
        <v>0</v>
      </c>
      <c r="AN1616" s="72">
        <v>0</v>
      </c>
      <c r="AO1616" s="72">
        <v>0</v>
      </c>
      <c r="AP1616" s="72">
        <v>0</v>
      </c>
      <c r="AQ1616" s="13">
        <v>0</v>
      </c>
      <c r="AR1616" s="13">
        <v>0</v>
      </c>
      <c r="AS1616" s="13">
        <v>0</v>
      </c>
      <c r="AT1616" s="13">
        <v>10.73</v>
      </c>
      <c r="AU1616" s="13">
        <v>0</v>
      </c>
      <c r="AV1616" s="13">
        <v>0</v>
      </c>
      <c r="AW1616" s="16">
        <f t="shared" si="474"/>
        <v>10.73</v>
      </c>
      <c r="AX1616" s="16">
        <v>0</v>
      </c>
      <c r="AY1616" s="10">
        <f t="shared" si="475"/>
        <v>10.73</v>
      </c>
      <c r="BB1616" s="10">
        <f t="shared" si="476"/>
        <v>-10.73</v>
      </c>
      <c r="BC1616" s="10">
        <f t="shared" si="477"/>
        <v>-2.6825000000000001</v>
      </c>
      <c r="BD1616" s="10">
        <f t="shared" si="478"/>
        <v>10.73</v>
      </c>
      <c r="BE1616" s="10">
        <f t="shared" si="479"/>
        <v>-10.73</v>
      </c>
      <c r="BF1616" s="2" t="s">
        <v>119</v>
      </c>
      <c r="BG1616" s="10">
        <f t="shared" si="480"/>
        <v>0</v>
      </c>
      <c r="BH1616" s="36" t="s">
        <v>118</v>
      </c>
      <c r="BI1616" s="39" t="str">
        <f t="shared" si="481"/>
        <v/>
      </c>
      <c r="BJ1616" s="39" t="str">
        <f t="shared" si="482"/>
        <v/>
      </c>
      <c r="BO1616" s="9">
        <f t="shared" si="483"/>
        <v>0</v>
      </c>
      <c r="BP1616" s="39" t="str">
        <f t="shared" si="484"/>
        <v/>
      </c>
      <c r="BQ1616" s="147"/>
      <c r="BR1616" s="9">
        <f t="shared" si="485"/>
        <v>0</v>
      </c>
      <c r="BS1616" s="9">
        <f t="shared" si="486"/>
        <v>0</v>
      </c>
      <c r="BT1616" s="9">
        <f t="shared" si="487"/>
        <v>0</v>
      </c>
      <c r="BU1616" s="9" t="str">
        <f>IFERROR(_xlfn.XLOOKUP(D1616,Sheet1!B:B,Sheet1!L:L),"")</f>
        <v/>
      </c>
      <c r="BV1616" s="9" t="e">
        <f>_xlfn.XLOOKUP(BU1616,Sheet1!S:S,Sheet1!T:T)</f>
        <v>#N/A</v>
      </c>
      <c r="BW1616" s="9" t="e">
        <f>_xlfn.XLOOKUP(D1616,Sheet1!B:B,Sheet1!M:M)</f>
        <v>#N/A</v>
      </c>
      <c r="BZ1616" s="108">
        <f t="shared" si="488"/>
        <v>0</v>
      </c>
      <c r="CB1616" s="12"/>
      <c r="CC1616" s="12"/>
      <c r="CG1616" s="1" t="str">
        <f t="shared" si="489"/>
        <v>Below 80</v>
      </c>
      <c r="CH1616" s="1" t="str">
        <f>IFERROR(_xlfn.XLOOKUP(CG1616,Scenario!M:M,Scenario!N:N),"")</f>
        <v/>
      </c>
      <c r="CI1616" s="1" t="str">
        <f t="shared" si="490"/>
        <v>No</v>
      </c>
    </row>
    <row r="1617" spans="1:87" hidden="1">
      <c r="A1617" s="2">
        <v>1616</v>
      </c>
      <c r="B1617" s="2">
        <v>0</v>
      </c>
      <c r="C1617" s="1">
        <v>0</v>
      </c>
      <c r="D1617" s="37" t="str">
        <v>001J100000Vl3uMIAR</v>
      </c>
      <c r="E1617" s="37" t="str">
        <v>GIRDHAR CEMENT COMPANY</v>
      </c>
      <c r="F1617" s="37" t="str">
        <v>RAJASTHAN</v>
      </c>
      <c r="G1617" s="37" t="str">
        <v>JALORE</v>
      </c>
      <c r="H1617" s="37">
        <v>0</v>
      </c>
      <c r="I1617" s="37" t="str">
        <v>M R Associates</v>
      </c>
      <c r="J1617" s="37" t="str">
        <v>Neeraj Sharma</v>
      </c>
      <c r="K1617" s="37">
        <v>0</v>
      </c>
      <c r="L1617" s="37" t="str">
        <v>C13417</v>
      </c>
      <c r="M1617" s="37" t="str">
        <v>North</v>
      </c>
      <c r="N1617" s="2">
        <v>343001</v>
      </c>
      <c r="O1617" s="2" t="str">
        <v>08AANPB4880E1ZP</v>
      </c>
      <c r="P1617" s="2">
        <v>9414154999</v>
      </c>
      <c r="Q1617" s="2" t="str">
        <v>Dec'25</v>
      </c>
      <c r="R1617" s="2">
        <v>2026</v>
      </c>
      <c r="S1617" s="1">
        <v>0</v>
      </c>
      <c r="T1617" s="2">
        <v>80</v>
      </c>
      <c r="U1617" s="1">
        <v>6.25E-2</v>
      </c>
      <c r="V1617" s="1" t="str">
        <v>Challenger</v>
      </c>
      <c r="W1617" s="72">
        <v>0</v>
      </c>
      <c r="X1617" s="72">
        <v>0</v>
      </c>
      <c r="Y1617" s="72">
        <v>0</v>
      </c>
      <c r="Z1617" s="72">
        <v>0</v>
      </c>
      <c r="AA1617" s="72">
        <v>0</v>
      </c>
      <c r="AB1617" s="72">
        <v>0</v>
      </c>
      <c r="AC1617" s="72">
        <v>0</v>
      </c>
      <c r="AD1617" s="72">
        <v>0</v>
      </c>
      <c r="AE1617" s="72">
        <v>0</v>
      </c>
      <c r="AF1617" s="72">
        <v>0</v>
      </c>
      <c r="AG1617" s="72">
        <v>0</v>
      </c>
      <c r="AH1617" s="72">
        <v>0</v>
      </c>
      <c r="AI1617" s="72">
        <v>0</v>
      </c>
      <c r="AJ1617" s="72">
        <v>0</v>
      </c>
      <c r="AK1617" s="72">
        <v>0</v>
      </c>
      <c r="AL1617" s="72">
        <v>0</v>
      </c>
      <c r="AM1617" s="72">
        <v>0</v>
      </c>
      <c r="AN1617" s="72">
        <v>0</v>
      </c>
      <c r="AO1617" s="72">
        <v>0</v>
      </c>
      <c r="AP1617" s="72">
        <v>0</v>
      </c>
      <c r="AQ1617" s="13">
        <v>0</v>
      </c>
      <c r="AR1617" s="13">
        <v>0</v>
      </c>
      <c r="AS1617" s="13">
        <v>0</v>
      </c>
      <c r="AT1617" s="13">
        <v>15</v>
      </c>
      <c r="AU1617" s="13">
        <v>0</v>
      </c>
      <c r="AV1617" s="13">
        <v>0</v>
      </c>
      <c r="AW1617" s="16">
        <f t="shared" si="474"/>
        <v>15</v>
      </c>
      <c r="AX1617" s="16">
        <v>0</v>
      </c>
      <c r="AY1617" s="10">
        <f t="shared" si="475"/>
        <v>15</v>
      </c>
      <c r="BB1617" s="10">
        <f t="shared" si="476"/>
        <v>-15</v>
      </c>
      <c r="BC1617" s="10">
        <f t="shared" si="477"/>
        <v>-3.75</v>
      </c>
      <c r="BD1617" s="10">
        <f t="shared" si="478"/>
        <v>15</v>
      </c>
      <c r="BE1617" s="10">
        <f t="shared" si="479"/>
        <v>-15</v>
      </c>
      <c r="BF1617" s="2" t="s">
        <v>119</v>
      </c>
      <c r="BG1617" s="10">
        <f t="shared" si="480"/>
        <v>0</v>
      </c>
      <c r="BH1617" s="36" t="s">
        <v>118</v>
      </c>
      <c r="BI1617" s="39" t="str">
        <f t="shared" si="481"/>
        <v/>
      </c>
      <c r="BJ1617" s="39" t="str">
        <f t="shared" si="482"/>
        <v/>
      </c>
      <c r="BO1617" s="9">
        <f t="shared" si="483"/>
        <v>0</v>
      </c>
      <c r="BP1617" s="39" t="str">
        <f t="shared" si="484"/>
        <v/>
      </c>
      <c r="BQ1617" s="147"/>
      <c r="BR1617" s="9">
        <f t="shared" si="485"/>
        <v>0</v>
      </c>
      <c r="BS1617" s="9">
        <f t="shared" si="486"/>
        <v>0</v>
      </c>
      <c r="BT1617" s="9">
        <f t="shared" si="487"/>
        <v>0</v>
      </c>
      <c r="BU1617" s="9" t="str">
        <f>IFERROR(_xlfn.XLOOKUP(D1617,Sheet1!B:B,Sheet1!L:L),"")</f>
        <v/>
      </c>
      <c r="BV1617" s="9" t="e">
        <f>_xlfn.XLOOKUP(BU1617,Sheet1!S:S,Sheet1!T:T)</f>
        <v>#N/A</v>
      </c>
      <c r="BW1617" s="9" t="e">
        <f>_xlfn.XLOOKUP(D1617,Sheet1!B:B,Sheet1!M:M)</f>
        <v>#N/A</v>
      </c>
      <c r="BZ1617" s="108">
        <f t="shared" si="488"/>
        <v>0</v>
      </c>
      <c r="CB1617" s="12"/>
      <c r="CC1617" s="12"/>
      <c r="CG1617" s="1" t="str">
        <f t="shared" si="489"/>
        <v>Below 80</v>
      </c>
      <c r="CH1617" s="1" t="str">
        <f>IFERROR(_xlfn.XLOOKUP(CG1617,Scenario!M:M,Scenario!N:N),"")</f>
        <v/>
      </c>
      <c r="CI1617" s="1" t="str">
        <f t="shared" si="490"/>
        <v>No</v>
      </c>
    </row>
    <row r="1618" spans="1:87" hidden="1">
      <c r="A1618" s="2">
        <v>1617</v>
      </c>
      <c r="B1618" s="2">
        <v>0</v>
      </c>
      <c r="C1618" s="1">
        <v>0</v>
      </c>
      <c r="D1618" s="37" t="str">
        <v>001fw00000GMPTEAA5</v>
      </c>
      <c r="E1618" s="37" t="str">
        <v>MA TARA HARDWARE</v>
      </c>
      <c r="F1618" s="37" t="str">
        <v>WEST BENGAL</v>
      </c>
      <c r="G1618" s="37" t="str">
        <v>PURBA BARDHAMAN</v>
      </c>
      <c r="H1618" s="37">
        <v>0</v>
      </c>
      <c r="I1618" s="37" t="str">
        <v>JAI MATA DI STEELS</v>
      </c>
      <c r="J1618" s="37" t="str">
        <v>Sambit Majumdar</v>
      </c>
      <c r="K1618" s="37">
        <v>0</v>
      </c>
      <c r="L1618" s="37" t="str">
        <v>001J100000RydNHIA2</v>
      </c>
      <c r="M1618" s="37" t="str">
        <v>East</v>
      </c>
      <c r="N1618" s="2">
        <v>713403</v>
      </c>
      <c r="O1618" s="2" t="str">
        <v>19CDMPS4134C1ZF</v>
      </c>
      <c r="P1618" s="2">
        <v>9563842474</v>
      </c>
      <c r="Q1618" s="2" t="str">
        <v>Dec'25</v>
      </c>
      <c r="R1618" s="2">
        <v>2026</v>
      </c>
      <c r="S1618" s="1">
        <v>0</v>
      </c>
      <c r="T1618" s="2">
        <v>60</v>
      </c>
      <c r="U1618" s="1">
        <v>6.7444444444444446E-2</v>
      </c>
      <c r="V1618" s="1" t="str">
        <v>Challenger</v>
      </c>
      <c r="W1618" s="72">
        <v>0</v>
      </c>
      <c r="X1618" s="72">
        <v>0</v>
      </c>
      <c r="Y1618" s="72">
        <v>0</v>
      </c>
      <c r="Z1618" s="72">
        <v>0</v>
      </c>
      <c r="AA1618" s="72">
        <v>0</v>
      </c>
      <c r="AB1618" s="72">
        <v>0</v>
      </c>
      <c r="AC1618" s="72">
        <v>0</v>
      </c>
      <c r="AD1618" s="72">
        <v>0</v>
      </c>
      <c r="AE1618" s="72">
        <v>0</v>
      </c>
      <c r="AF1618" s="72">
        <v>0</v>
      </c>
      <c r="AG1618" s="72">
        <v>0</v>
      </c>
      <c r="AH1618" s="72">
        <v>0</v>
      </c>
      <c r="AI1618" s="72">
        <v>0</v>
      </c>
      <c r="AJ1618" s="72">
        <v>0</v>
      </c>
      <c r="AK1618" s="72">
        <v>0</v>
      </c>
      <c r="AL1618" s="72">
        <v>0</v>
      </c>
      <c r="AM1618" s="72">
        <v>0</v>
      </c>
      <c r="AN1618" s="72">
        <v>0</v>
      </c>
      <c r="AO1618" s="72">
        <v>0</v>
      </c>
      <c r="AP1618" s="72">
        <v>0</v>
      </c>
      <c r="AQ1618" s="13">
        <v>0</v>
      </c>
      <c r="AR1618" s="13">
        <v>0</v>
      </c>
      <c r="AS1618" s="13">
        <v>0</v>
      </c>
      <c r="AT1618" s="13">
        <v>12.14</v>
      </c>
      <c r="AU1618" s="13">
        <v>0</v>
      </c>
      <c r="AV1618" s="13">
        <v>0</v>
      </c>
      <c r="AW1618" s="16">
        <f t="shared" si="474"/>
        <v>12.14</v>
      </c>
      <c r="AX1618" s="16">
        <v>0</v>
      </c>
      <c r="AY1618" s="10">
        <f t="shared" si="475"/>
        <v>12.14</v>
      </c>
      <c r="BB1618" s="10">
        <f t="shared" si="476"/>
        <v>-12.14</v>
      </c>
      <c r="BC1618" s="10">
        <f t="shared" si="477"/>
        <v>-3.0350000000000001</v>
      </c>
      <c r="BD1618" s="10">
        <f t="shared" si="478"/>
        <v>12.14</v>
      </c>
      <c r="BE1618" s="10">
        <f t="shared" si="479"/>
        <v>-12.14</v>
      </c>
      <c r="BF1618" s="2" t="s">
        <v>119</v>
      </c>
      <c r="BG1618" s="10">
        <f t="shared" si="480"/>
        <v>0</v>
      </c>
      <c r="BH1618" s="36" t="s">
        <v>118</v>
      </c>
      <c r="BI1618" s="39" t="str">
        <f t="shared" si="481"/>
        <v/>
      </c>
      <c r="BJ1618" s="39" t="str">
        <f t="shared" si="482"/>
        <v/>
      </c>
      <c r="BO1618" s="9">
        <f t="shared" si="483"/>
        <v>0</v>
      </c>
      <c r="BP1618" s="39" t="str">
        <f t="shared" si="484"/>
        <v/>
      </c>
      <c r="BQ1618" s="147"/>
      <c r="BR1618" s="9">
        <f t="shared" si="485"/>
        <v>0</v>
      </c>
      <c r="BS1618" s="9">
        <f t="shared" si="486"/>
        <v>0</v>
      </c>
      <c r="BT1618" s="9">
        <f t="shared" si="487"/>
        <v>0</v>
      </c>
      <c r="BU1618" s="9" t="str">
        <f>IFERROR(_xlfn.XLOOKUP(D1618,Sheet1!B:B,Sheet1!L:L),"")</f>
        <v/>
      </c>
      <c r="BV1618" s="9" t="e">
        <f>_xlfn.XLOOKUP(BU1618,Sheet1!S:S,Sheet1!T:T)</f>
        <v>#N/A</v>
      </c>
      <c r="BW1618" s="9" t="e">
        <f>_xlfn.XLOOKUP(D1618,Sheet1!B:B,Sheet1!M:M)</f>
        <v>#N/A</v>
      </c>
      <c r="BZ1618" s="108">
        <f t="shared" si="488"/>
        <v>0</v>
      </c>
      <c r="CB1618" s="12"/>
      <c r="CC1618" s="12"/>
      <c r="CG1618" s="1" t="str">
        <f t="shared" si="489"/>
        <v>Below 80</v>
      </c>
      <c r="CH1618" s="1" t="str">
        <f>IFERROR(_xlfn.XLOOKUP(CG1618,Scenario!M:M,Scenario!N:N),"")</f>
        <v/>
      </c>
      <c r="CI1618" s="1" t="str">
        <f t="shared" si="490"/>
        <v>No</v>
      </c>
    </row>
    <row r="1619" spans="1:87" hidden="1">
      <c r="A1619" s="2">
        <v>1618</v>
      </c>
      <c r="B1619" s="2">
        <v>0</v>
      </c>
      <c r="C1619" s="1">
        <v>0</v>
      </c>
      <c r="D1619" s="37" t="str">
        <v>001fw00000FEAGdAAP</v>
      </c>
      <c r="E1619" s="37" t="str">
        <v>ANJALI TRADING COMPANY</v>
      </c>
      <c r="F1619" s="37" t="str">
        <v>MADHYA PRADESH</v>
      </c>
      <c r="G1619" s="37" t="str">
        <v>MORENA</v>
      </c>
      <c r="H1619" s="37">
        <v>0</v>
      </c>
      <c r="I1619" s="37" t="str">
        <v>SHALIKA ENTERPRISES PRIVATE LIMITED</v>
      </c>
      <c r="J1619" s="37" t="str">
        <v>Sudhir Garg</v>
      </c>
      <c r="K1619" s="37">
        <v>0</v>
      </c>
      <c r="L1619" s="37" t="str">
        <v>001fw000003s8lGAAQ</v>
      </c>
      <c r="M1619" s="37" t="str">
        <v>North</v>
      </c>
      <c r="N1619" s="2">
        <v>476001</v>
      </c>
      <c r="O1619" s="2" t="str">
        <v>23AODPG1438B1ZR</v>
      </c>
      <c r="P1619" s="2">
        <v>9425328922</v>
      </c>
      <c r="Q1619" s="2" t="str">
        <v>Dec'25</v>
      </c>
      <c r="R1619" s="2">
        <v>2026</v>
      </c>
      <c r="S1619" s="1">
        <v>0</v>
      </c>
      <c r="T1619" s="2">
        <v>0</v>
      </c>
      <c r="U1619" s="1">
        <v>0</v>
      </c>
      <c r="V1619" s="1" t="str">
        <v>Minor</v>
      </c>
      <c r="W1619" s="72">
        <v>0</v>
      </c>
      <c r="X1619" s="72">
        <v>0</v>
      </c>
      <c r="Y1619" s="72">
        <v>0</v>
      </c>
      <c r="Z1619" s="72">
        <v>0</v>
      </c>
      <c r="AA1619" s="72">
        <v>0</v>
      </c>
      <c r="AB1619" s="72">
        <v>0</v>
      </c>
      <c r="AC1619" s="72">
        <v>0</v>
      </c>
      <c r="AD1619" s="72">
        <v>0</v>
      </c>
      <c r="AE1619" s="72">
        <v>0</v>
      </c>
      <c r="AF1619" s="72">
        <v>0</v>
      </c>
      <c r="AG1619" s="72">
        <v>0</v>
      </c>
      <c r="AH1619" s="72">
        <v>0</v>
      </c>
      <c r="AI1619" s="72">
        <v>0</v>
      </c>
      <c r="AJ1619" s="72">
        <v>0</v>
      </c>
      <c r="AK1619" s="72">
        <v>0</v>
      </c>
      <c r="AL1619" s="72">
        <v>0</v>
      </c>
      <c r="AM1619" s="72">
        <v>0</v>
      </c>
      <c r="AN1619" s="72">
        <v>0</v>
      </c>
      <c r="AO1619" s="72">
        <v>0</v>
      </c>
      <c r="AP1619" s="72">
        <v>0</v>
      </c>
      <c r="AQ1619" s="13">
        <v>0</v>
      </c>
      <c r="AR1619" s="13">
        <v>0</v>
      </c>
      <c r="AS1619" s="13">
        <v>0</v>
      </c>
      <c r="AT1619" s="13">
        <v>11.97</v>
      </c>
      <c r="AU1619" s="13">
        <v>12</v>
      </c>
      <c r="AV1619" s="13">
        <v>0</v>
      </c>
      <c r="AW1619" s="16">
        <f t="shared" si="474"/>
        <v>23.97</v>
      </c>
      <c r="AX1619" s="16">
        <v>0</v>
      </c>
      <c r="AY1619" s="10">
        <f t="shared" si="475"/>
        <v>23.97</v>
      </c>
      <c r="BB1619" s="10">
        <f t="shared" si="476"/>
        <v>-23.97</v>
      </c>
      <c r="BC1619" s="10">
        <f t="shared" si="477"/>
        <v>-5.9924999999999997</v>
      </c>
      <c r="BD1619" s="10">
        <f t="shared" si="478"/>
        <v>23.97</v>
      </c>
      <c r="BE1619" s="10">
        <f t="shared" si="479"/>
        <v>-23.97</v>
      </c>
      <c r="BF1619" s="2" t="s">
        <v>119</v>
      </c>
      <c r="BG1619" s="10">
        <f t="shared" si="480"/>
        <v>0</v>
      </c>
      <c r="BH1619" s="36" t="s">
        <v>118</v>
      </c>
      <c r="BI1619" s="39" t="str">
        <f t="shared" si="481"/>
        <v/>
      </c>
      <c r="BJ1619" s="39" t="str">
        <f t="shared" si="482"/>
        <v/>
      </c>
      <c r="BO1619" s="9">
        <f t="shared" si="483"/>
        <v>0</v>
      </c>
      <c r="BP1619" s="39" t="str">
        <f t="shared" si="484"/>
        <v/>
      </c>
      <c r="BQ1619" s="147"/>
      <c r="BR1619" s="9">
        <f t="shared" si="485"/>
        <v>0</v>
      </c>
      <c r="BS1619" s="9">
        <f t="shared" si="486"/>
        <v>0</v>
      </c>
      <c r="BT1619" s="9">
        <f t="shared" si="487"/>
        <v>0</v>
      </c>
      <c r="BU1619" s="9" t="str">
        <f>IFERROR(_xlfn.XLOOKUP(D1619,Sheet1!B:B,Sheet1!L:L),"")</f>
        <v/>
      </c>
      <c r="BV1619" s="9" t="e">
        <f>_xlfn.XLOOKUP(BU1619,Sheet1!S:S,Sheet1!T:T)</f>
        <v>#N/A</v>
      </c>
      <c r="BW1619" s="9" t="e">
        <f>_xlfn.XLOOKUP(D1619,Sheet1!B:B,Sheet1!M:M)</f>
        <v>#N/A</v>
      </c>
      <c r="BZ1619" s="108">
        <f t="shared" si="488"/>
        <v>0</v>
      </c>
      <c r="CB1619" s="12"/>
      <c r="CC1619" s="12"/>
      <c r="CG1619" s="1" t="str">
        <f t="shared" si="489"/>
        <v>Below 80</v>
      </c>
      <c r="CH1619" s="1" t="str">
        <f>IFERROR(_xlfn.XLOOKUP(CG1619,Scenario!M:M,Scenario!N:N),"")</f>
        <v/>
      </c>
      <c r="CI1619" s="1" t="str">
        <f t="shared" si="490"/>
        <v>No</v>
      </c>
    </row>
    <row r="1620" spans="1:87" hidden="1">
      <c r="A1620" s="2">
        <v>1619</v>
      </c>
      <c r="B1620" s="2">
        <v>0</v>
      </c>
      <c r="C1620" s="1">
        <v>0</v>
      </c>
      <c r="D1620" s="37" t="str">
        <v>0015g00001daR2YAAU</v>
      </c>
      <c r="E1620" s="37" t="str">
        <v>Maa Tarini Hardware</v>
      </c>
      <c r="F1620" s="37" t="str">
        <v>ODISHA</v>
      </c>
      <c r="G1620" s="37" t="str">
        <v>SUNDARGARH</v>
      </c>
      <c r="H1620" s="37" t="str">
        <v>Sundargarh</v>
      </c>
      <c r="I1620" s="37" t="str">
        <v>SACHDEVA ISPAT PVT LTD</v>
      </c>
      <c r="J1620" s="37" t="str">
        <v>Papun Padhan</v>
      </c>
      <c r="K1620" s="37">
        <v>0</v>
      </c>
      <c r="L1620" s="37" t="str">
        <v>C12823</v>
      </c>
      <c r="M1620" s="37" t="str">
        <v>Central</v>
      </c>
      <c r="N1620" s="2">
        <v>769043</v>
      </c>
      <c r="O1620" s="2" t="str">
        <v>21CMJPS8793M1Z4</v>
      </c>
      <c r="P1620" s="2">
        <v>9090320510</v>
      </c>
      <c r="Q1620" s="2" t="str">
        <v>Dec'25</v>
      </c>
      <c r="R1620" s="2">
        <v>2026</v>
      </c>
      <c r="S1620" s="1">
        <v>0</v>
      </c>
      <c r="T1620" s="2">
        <v>10</v>
      </c>
      <c r="U1620" s="1">
        <v>0.10333333333333335</v>
      </c>
      <c r="V1620" s="1" t="str">
        <v>Friendly</v>
      </c>
      <c r="W1620" s="72">
        <v>0</v>
      </c>
      <c r="X1620" s="72">
        <v>0</v>
      </c>
      <c r="Y1620" s="72">
        <v>0</v>
      </c>
      <c r="Z1620" s="72">
        <v>0</v>
      </c>
      <c r="AA1620" s="72">
        <v>0</v>
      </c>
      <c r="AB1620" s="72">
        <v>0</v>
      </c>
      <c r="AC1620" s="72">
        <v>0</v>
      </c>
      <c r="AD1620" s="72">
        <v>0</v>
      </c>
      <c r="AE1620" s="72">
        <v>0</v>
      </c>
      <c r="AF1620" s="72">
        <v>0</v>
      </c>
      <c r="AG1620" s="72">
        <v>0</v>
      </c>
      <c r="AH1620" s="72">
        <v>0</v>
      </c>
      <c r="AI1620" s="72">
        <v>0</v>
      </c>
      <c r="AJ1620" s="72">
        <v>0</v>
      </c>
      <c r="AK1620" s="72">
        <v>0</v>
      </c>
      <c r="AL1620" s="72">
        <v>0</v>
      </c>
      <c r="AM1620" s="72">
        <v>0</v>
      </c>
      <c r="AN1620" s="72">
        <v>0</v>
      </c>
      <c r="AO1620" s="72">
        <v>0</v>
      </c>
      <c r="AP1620" s="72">
        <v>0</v>
      </c>
      <c r="AQ1620" s="13">
        <v>0</v>
      </c>
      <c r="AR1620" s="13">
        <v>0</v>
      </c>
      <c r="AS1620" s="13">
        <v>0</v>
      </c>
      <c r="AT1620" s="13">
        <v>2.1</v>
      </c>
      <c r="AU1620" s="13">
        <v>1</v>
      </c>
      <c r="AV1620" s="13">
        <v>0</v>
      </c>
      <c r="AW1620" s="16">
        <f t="shared" si="474"/>
        <v>3.1</v>
      </c>
      <c r="AX1620" s="16">
        <v>0</v>
      </c>
      <c r="AY1620" s="10">
        <f t="shared" si="475"/>
        <v>3.1</v>
      </c>
      <c r="BB1620" s="10">
        <f t="shared" si="476"/>
        <v>-3.1</v>
      </c>
      <c r="BC1620" s="10">
        <f t="shared" si="477"/>
        <v>-0.77500000000000002</v>
      </c>
      <c r="BD1620" s="10">
        <f t="shared" si="478"/>
        <v>3.1</v>
      </c>
      <c r="BE1620" s="10">
        <f t="shared" si="479"/>
        <v>-3.1</v>
      </c>
      <c r="BF1620" s="2" t="s">
        <v>119</v>
      </c>
      <c r="BG1620" s="10">
        <f t="shared" si="480"/>
        <v>0</v>
      </c>
      <c r="BH1620" s="36" t="s">
        <v>118</v>
      </c>
      <c r="BI1620" s="39" t="str">
        <f t="shared" si="481"/>
        <v/>
      </c>
      <c r="BJ1620" s="39" t="str">
        <f t="shared" si="482"/>
        <v/>
      </c>
      <c r="BO1620" s="9">
        <f t="shared" si="483"/>
        <v>0</v>
      </c>
      <c r="BP1620" s="39" t="str">
        <f t="shared" si="484"/>
        <v/>
      </c>
      <c r="BQ1620" s="147"/>
      <c r="BR1620" s="9">
        <f t="shared" si="485"/>
        <v>0</v>
      </c>
      <c r="BS1620" s="9">
        <f t="shared" si="486"/>
        <v>0</v>
      </c>
      <c r="BT1620" s="9">
        <f t="shared" si="487"/>
        <v>0</v>
      </c>
      <c r="BU1620" s="9" t="str">
        <f>IFERROR(_xlfn.XLOOKUP(D1620,Sheet1!B:B,Sheet1!L:L),"")</f>
        <v/>
      </c>
      <c r="BV1620" s="9" t="e">
        <f>_xlfn.XLOOKUP(BU1620,Sheet1!S:S,Sheet1!T:T)</f>
        <v>#N/A</v>
      </c>
      <c r="BW1620" s="9" t="e">
        <f>_xlfn.XLOOKUP(D1620,Sheet1!B:B,Sheet1!M:M)</f>
        <v>#N/A</v>
      </c>
      <c r="BZ1620" s="108">
        <f t="shared" si="488"/>
        <v>0</v>
      </c>
      <c r="CB1620" s="12"/>
      <c r="CC1620" s="12"/>
      <c r="CG1620" s="1" t="str">
        <f t="shared" si="489"/>
        <v>Below 80</v>
      </c>
      <c r="CH1620" s="1" t="str">
        <f>IFERROR(_xlfn.XLOOKUP(CG1620,Scenario!M:M,Scenario!N:N),"")</f>
        <v/>
      </c>
      <c r="CI1620" s="1" t="str">
        <f t="shared" si="490"/>
        <v>No</v>
      </c>
    </row>
    <row r="1621" spans="1:87" hidden="1">
      <c r="A1621" s="2">
        <v>1620</v>
      </c>
      <c r="B1621" s="2">
        <v>0</v>
      </c>
      <c r="C1621" s="1">
        <v>0</v>
      </c>
      <c r="D1621" s="37" t="str">
        <v>001fw00000EshRLAAZ</v>
      </c>
      <c r="E1621" s="37" t="str">
        <v>KUSHWAHA TRADERS</v>
      </c>
      <c r="F1621" s="37" t="str">
        <v>MADHYA PRADESH</v>
      </c>
      <c r="G1621" s="37" t="str">
        <v>GWALIOR</v>
      </c>
      <c r="H1621" s="37">
        <v>0</v>
      </c>
      <c r="I1621" s="37" t="str">
        <v>SHALIKA ENTERPRISES PRIVATE LIMITED</v>
      </c>
      <c r="J1621" s="37" t="str">
        <v>Sudhir Garg</v>
      </c>
      <c r="K1621" s="37">
        <v>0</v>
      </c>
      <c r="L1621" s="37" t="str">
        <v>001fw000003s8lGAAQ</v>
      </c>
      <c r="M1621" s="37" t="str">
        <v>North</v>
      </c>
      <c r="N1621" s="2">
        <v>474006</v>
      </c>
      <c r="O1621" s="2" t="str">
        <v>23BDAPD7286B1Z1</v>
      </c>
      <c r="P1621" s="2">
        <v>8120911011</v>
      </c>
      <c r="Q1621" s="2" t="str">
        <v>Dec'25</v>
      </c>
      <c r="R1621" s="2">
        <v>2026</v>
      </c>
      <c r="S1621" s="1">
        <v>0</v>
      </c>
      <c r="T1621" s="2">
        <v>30</v>
      </c>
      <c r="U1621" s="1">
        <v>0.26555555555555554</v>
      </c>
      <c r="V1621" s="1" t="str">
        <v>Friendly</v>
      </c>
      <c r="W1621" s="72">
        <v>0</v>
      </c>
      <c r="X1621" s="72">
        <v>0</v>
      </c>
      <c r="Y1621" s="72">
        <v>0</v>
      </c>
      <c r="Z1621" s="72">
        <v>0</v>
      </c>
      <c r="AA1621" s="72">
        <v>0</v>
      </c>
      <c r="AB1621" s="72">
        <v>0</v>
      </c>
      <c r="AC1621" s="72">
        <v>0</v>
      </c>
      <c r="AD1621" s="72">
        <v>0</v>
      </c>
      <c r="AE1621" s="72">
        <v>0</v>
      </c>
      <c r="AF1621" s="72">
        <v>0</v>
      </c>
      <c r="AG1621" s="72">
        <v>0</v>
      </c>
      <c r="AH1621" s="72">
        <v>0</v>
      </c>
      <c r="AI1621" s="72">
        <v>0</v>
      </c>
      <c r="AJ1621" s="72">
        <v>0</v>
      </c>
      <c r="AK1621" s="72">
        <v>0</v>
      </c>
      <c r="AL1621" s="72">
        <v>0</v>
      </c>
      <c r="AM1621" s="72">
        <v>0</v>
      </c>
      <c r="AN1621" s="72">
        <v>0</v>
      </c>
      <c r="AO1621" s="72">
        <v>0</v>
      </c>
      <c r="AP1621" s="72">
        <v>0</v>
      </c>
      <c r="AQ1621" s="13">
        <v>0</v>
      </c>
      <c r="AR1621" s="13">
        <v>0</v>
      </c>
      <c r="AS1621" s="13">
        <v>0</v>
      </c>
      <c r="AT1621" s="13">
        <v>11.9</v>
      </c>
      <c r="AU1621" s="13">
        <v>12</v>
      </c>
      <c r="AV1621" s="13">
        <v>0</v>
      </c>
      <c r="AW1621" s="16">
        <f t="shared" si="474"/>
        <v>23.9</v>
      </c>
      <c r="AX1621" s="16">
        <v>0</v>
      </c>
      <c r="AY1621" s="10">
        <f t="shared" si="475"/>
        <v>23.9</v>
      </c>
      <c r="BB1621" s="10">
        <f t="shared" si="476"/>
        <v>-23.9</v>
      </c>
      <c r="BC1621" s="10">
        <f t="shared" si="477"/>
        <v>-5.9749999999999996</v>
      </c>
      <c r="BD1621" s="10">
        <f t="shared" si="478"/>
        <v>23.9</v>
      </c>
      <c r="BE1621" s="10">
        <f t="shared" si="479"/>
        <v>-23.9</v>
      </c>
      <c r="BF1621" s="2" t="s">
        <v>119</v>
      </c>
      <c r="BG1621" s="10">
        <f t="shared" si="480"/>
        <v>0</v>
      </c>
      <c r="BH1621" s="36" t="s">
        <v>118</v>
      </c>
      <c r="BI1621" s="39" t="str">
        <f t="shared" si="481"/>
        <v/>
      </c>
      <c r="BJ1621" s="39" t="str">
        <f t="shared" si="482"/>
        <v/>
      </c>
      <c r="BO1621" s="9">
        <f t="shared" si="483"/>
        <v>0</v>
      </c>
      <c r="BP1621" s="39" t="str">
        <f t="shared" si="484"/>
        <v/>
      </c>
      <c r="BQ1621" s="147"/>
      <c r="BR1621" s="9">
        <f t="shared" si="485"/>
        <v>0</v>
      </c>
      <c r="BS1621" s="9">
        <f t="shared" si="486"/>
        <v>0</v>
      </c>
      <c r="BT1621" s="9">
        <f t="shared" si="487"/>
        <v>0</v>
      </c>
      <c r="BU1621" s="9" t="str">
        <f>IFERROR(_xlfn.XLOOKUP(D1621,Sheet1!B:B,Sheet1!L:L),"")</f>
        <v/>
      </c>
      <c r="BV1621" s="9" t="e">
        <f>_xlfn.XLOOKUP(BU1621,Sheet1!S:S,Sheet1!T:T)</f>
        <v>#N/A</v>
      </c>
      <c r="BW1621" s="9" t="e">
        <f>_xlfn.XLOOKUP(D1621,Sheet1!B:B,Sheet1!M:M)</f>
        <v>#N/A</v>
      </c>
      <c r="BZ1621" s="108">
        <f t="shared" si="488"/>
        <v>0</v>
      </c>
      <c r="CB1621" s="12"/>
      <c r="CC1621" s="12"/>
      <c r="CG1621" s="1" t="str">
        <f t="shared" si="489"/>
        <v>Below 80</v>
      </c>
      <c r="CH1621" s="1" t="str">
        <f>IFERROR(_xlfn.XLOOKUP(CG1621,Scenario!M:M,Scenario!N:N),"")</f>
        <v/>
      </c>
      <c r="CI1621" s="1" t="str">
        <f t="shared" si="490"/>
        <v>No</v>
      </c>
    </row>
    <row r="1622" spans="1:87" hidden="1">
      <c r="A1622" s="2">
        <v>1621</v>
      </c>
      <c r="B1622" s="2">
        <v>0</v>
      </c>
      <c r="C1622" s="1">
        <v>0</v>
      </c>
      <c r="D1622" s="37" t="str">
        <v>001J100000Ryeu3IAB</v>
      </c>
      <c r="E1622" s="37" t="str">
        <v>Vishal traders</v>
      </c>
      <c r="F1622" s="37" t="str">
        <v>UTTAR PRADESH</v>
      </c>
      <c r="G1622" s="37" t="str">
        <v>GHAZIABAD</v>
      </c>
      <c r="H1622" s="37" t="str">
        <v>Ghaziabad</v>
      </c>
      <c r="I1622" s="37" t="str">
        <v>OPTRIX INFRA LLP</v>
      </c>
      <c r="J1622" s="37" t="str">
        <v>Dinesh Mohan</v>
      </c>
      <c r="K1622" s="37">
        <v>0</v>
      </c>
      <c r="L1622" s="37" t="str">
        <v>001J100000PJG7oIAH</v>
      </c>
      <c r="M1622" s="37" t="str">
        <v>North</v>
      </c>
      <c r="N1622" s="2">
        <v>201102</v>
      </c>
      <c r="O1622" s="2" t="str">
        <v>09CUCPP9938G1Z0</v>
      </c>
      <c r="P1622" s="2">
        <v>9971181315</v>
      </c>
      <c r="Q1622" s="2" t="str">
        <v>Dec'25</v>
      </c>
      <c r="R1622" s="2">
        <v>2026</v>
      </c>
      <c r="S1622" s="1">
        <v>0</v>
      </c>
      <c r="T1622" s="2">
        <v>120</v>
      </c>
      <c r="U1622" s="1">
        <v>2.222222222222222E-2</v>
      </c>
      <c r="V1622" s="1" t="str">
        <v>Challenger</v>
      </c>
      <c r="W1622" s="72">
        <v>0</v>
      </c>
      <c r="X1622" s="72">
        <v>0</v>
      </c>
      <c r="Y1622" s="72">
        <v>0</v>
      </c>
      <c r="Z1622" s="72">
        <v>0</v>
      </c>
      <c r="AA1622" s="72">
        <v>0</v>
      </c>
      <c r="AB1622" s="72">
        <v>0</v>
      </c>
      <c r="AC1622" s="72">
        <v>0</v>
      </c>
      <c r="AD1622" s="72">
        <v>0</v>
      </c>
      <c r="AE1622" s="72">
        <v>0</v>
      </c>
      <c r="AF1622" s="72">
        <v>0</v>
      </c>
      <c r="AG1622" s="72">
        <v>0</v>
      </c>
      <c r="AH1622" s="72">
        <v>0</v>
      </c>
      <c r="AI1622" s="72">
        <v>0</v>
      </c>
      <c r="AJ1622" s="72">
        <v>0</v>
      </c>
      <c r="AK1622" s="72">
        <v>0</v>
      </c>
      <c r="AL1622" s="72">
        <v>0</v>
      </c>
      <c r="AM1622" s="72">
        <v>0</v>
      </c>
      <c r="AN1622" s="72">
        <v>0</v>
      </c>
      <c r="AO1622" s="72">
        <v>0</v>
      </c>
      <c r="AP1622" s="72">
        <v>0</v>
      </c>
      <c r="AQ1622" s="13">
        <v>0</v>
      </c>
      <c r="AR1622" s="13">
        <v>0</v>
      </c>
      <c r="AS1622" s="13">
        <v>0</v>
      </c>
      <c r="AT1622" s="13">
        <v>4</v>
      </c>
      <c r="AU1622" s="13">
        <v>4</v>
      </c>
      <c r="AV1622" s="13">
        <v>0</v>
      </c>
      <c r="AW1622" s="16">
        <f t="shared" si="474"/>
        <v>8</v>
      </c>
      <c r="AX1622" s="16">
        <v>0</v>
      </c>
      <c r="AY1622" s="10">
        <f t="shared" si="475"/>
        <v>8</v>
      </c>
      <c r="BB1622" s="10">
        <f t="shared" si="476"/>
        <v>-8</v>
      </c>
      <c r="BC1622" s="10">
        <f t="shared" si="477"/>
        <v>-2</v>
      </c>
      <c r="BD1622" s="10">
        <f t="shared" si="478"/>
        <v>8</v>
      </c>
      <c r="BE1622" s="10">
        <f t="shared" si="479"/>
        <v>-8</v>
      </c>
      <c r="BF1622" s="2" t="s">
        <v>119</v>
      </c>
      <c r="BG1622" s="10">
        <f t="shared" si="480"/>
        <v>0</v>
      </c>
      <c r="BH1622" s="36" t="s">
        <v>118</v>
      </c>
      <c r="BI1622" s="39" t="str">
        <f t="shared" si="481"/>
        <v/>
      </c>
      <c r="BJ1622" s="39" t="str">
        <f t="shared" si="482"/>
        <v/>
      </c>
      <c r="BO1622" s="9">
        <f t="shared" si="483"/>
        <v>0</v>
      </c>
      <c r="BP1622" s="39" t="str">
        <f t="shared" si="484"/>
        <v/>
      </c>
      <c r="BQ1622" s="147"/>
      <c r="BR1622" s="9">
        <f t="shared" si="485"/>
        <v>0</v>
      </c>
      <c r="BS1622" s="9">
        <f t="shared" si="486"/>
        <v>0</v>
      </c>
      <c r="BT1622" s="9">
        <f t="shared" si="487"/>
        <v>0</v>
      </c>
      <c r="BU1622" s="9" t="str">
        <f>IFERROR(_xlfn.XLOOKUP(D1622,Sheet1!B:B,Sheet1!L:L),"")</f>
        <v/>
      </c>
      <c r="BV1622" s="9" t="e">
        <f>_xlfn.XLOOKUP(BU1622,Sheet1!S:S,Sheet1!T:T)</f>
        <v>#N/A</v>
      </c>
      <c r="BW1622" s="9" t="e">
        <f>_xlfn.XLOOKUP(D1622,Sheet1!B:B,Sheet1!M:M)</f>
        <v>#N/A</v>
      </c>
      <c r="BZ1622" s="108">
        <f t="shared" si="488"/>
        <v>0</v>
      </c>
      <c r="CB1622" s="12"/>
      <c r="CC1622" s="12"/>
      <c r="CG1622" s="1" t="str">
        <f t="shared" si="489"/>
        <v>Below 80</v>
      </c>
      <c r="CH1622" s="1" t="str">
        <f>IFERROR(_xlfn.XLOOKUP(CG1622,Scenario!M:M,Scenario!N:N),"")</f>
        <v/>
      </c>
      <c r="CI1622" s="1" t="str">
        <f t="shared" si="490"/>
        <v>No</v>
      </c>
    </row>
    <row r="1623" spans="1:87" hidden="1">
      <c r="A1623" s="2">
        <v>1622</v>
      </c>
      <c r="B1623" s="2">
        <v>0</v>
      </c>
      <c r="C1623" s="1">
        <v>0</v>
      </c>
      <c r="D1623" s="37" t="str">
        <v>001fw00000GY9fbAAD</v>
      </c>
      <c r="E1623" s="37" t="str">
        <v>SUMIT STEEL</v>
      </c>
      <c r="F1623" s="37" t="str">
        <v>WEST BENGAL</v>
      </c>
      <c r="G1623" s="37" t="str">
        <v>Alipurduar</v>
      </c>
      <c r="H1623" s="37">
        <v>0</v>
      </c>
      <c r="I1623" s="37" t="str">
        <v>SILIGURI BUILDERS STORES</v>
      </c>
      <c r="J1623" s="37" t="str">
        <v>Abu Hossain</v>
      </c>
      <c r="K1623" s="37">
        <v>0</v>
      </c>
      <c r="L1623" s="37" t="str">
        <v>001J100000VngoPIAR</v>
      </c>
      <c r="M1623" s="37" t="str">
        <v>East</v>
      </c>
      <c r="N1623" s="2">
        <v>735204</v>
      </c>
      <c r="O1623" s="2" t="str">
        <v>19BQCPA2821C1ZJ</v>
      </c>
      <c r="P1623" s="2">
        <v>9733468522</v>
      </c>
      <c r="Q1623" s="2" t="str">
        <v>Dec'25</v>
      </c>
      <c r="R1623" s="2">
        <v>2026</v>
      </c>
      <c r="S1623" s="1">
        <v>0</v>
      </c>
      <c r="T1623" s="2">
        <v>20</v>
      </c>
      <c r="U1623" s="1">
        <v>0.27500000000000002</v>
      </c>
      <c r="V1623" s="1" t="str">
        <v>Friendly</v>
      </c>
      <c r="W1623" s="72">
        <v>0</v>
      </c>
      <c r="X1623" s="72">
        <v>0</v>
      </c>
      <c r="Y1623" s="72">
        <v>0</v>
      </c>
      <c r="Z1623" s="72">
        <v>0</v>
      </c>
      <c r="AA1623" s="72">
        <v>0</v>
      </c>
      <c r="AB1623" s="72">
        <v>0</v>
      </c>
      <c r="AC1623" s="72">
        <v>0</v>
      </c>
      <c r="AD1623" s="72">
        <v>0</v>
      </c>
      <c r="AE1623" s="72">
        <v>0</v>
      </c>
      <c r="AF1623" s="72">
        <v>0</v>
      </c>
      <c r="AG1623" s="72">
        <v>0</v>
      </c>
      <c r="AH1623" s="72">
        <v>0</v>
      </c>
      <c r="AI1623" s="72">
        <v>0</v>
      </c>
      <c r="AJ1623" s="72">
        <v>0</v>
      </c>
      <c r="AK1623" s="72">
        <v>0</v>
      </c>
      <c r="AL1623" s="72">
        <v>0</v>
      </c>
      <c r="AM1623" s="72">
        <v>0</v>
      </c>
      <c r="AN1623" s="72">
        <v>0</v>
      </c>
      <c r="AO1623" s="72">
        <v>0</v>
      </c>
      <c r="AP1623" s="72">
        <v>0</v>
      </c>
      <c r="AQ1623" s="13">
        <v>0</v>
      </c>
      <c r="AR1623" s="13">
        <v>0</v>
      </c>
      <c r="AS1623" s="13">
        <v>0</v>
      </c>
      <c r="AT1623" s="13">
        <v>16.5</v>
      </c>
      <c r="AU1623" s="13">
        <v>0</v>
      </c>
      <c r="AV1623" s="13">
        <v>0</v>
      </c>
      <c r="AW1623" s="16">
        <f t="shared" si="474"/>
        <v>16.5</v>
      </c>
      <c r="AX1623" s="16">
        <v>0</v>
      </c>
      <c r="AY1623" s="10">
        <f t="shared" si="475"/>
        <v>16.5</v>
      </c>
      <c r="BB1623" s="10">
        <f t="shared" si="476"/>
        <v>-16.5</v>
      </c>
      <c r="BC1623" s="10">
        <f t="shared" si="477"/>
        <v>-4.125</v>
      </c>
      <c r="BD1623" s="10">
        <f t="shared" si="478"/>
        <v>16.5</v>
      </c>
      <c r="BE1623" s="10">
        <f t="shared" si="479"/>
        <v>-16.5</v>
      </c>
      <c r="BF1623" s="2" t="s">
        <v>119</v>
      </c>
      <c r="BG1623" s="10">
        <f t="shared" si="480"/>
        <v>0</v>
      </c>
      <c r="BH1623" s="36" t="s">
        <v>118</v>
      </c>
      <c r="BI1623" s="39" t="str">
        <f t="shared" si="481"/>
        <v/>
      </c>
      <c r="BJ1623" s="39" t="str">
        <f t="shared" si="482"/>
        <v/>
      </c>
      <c r="BO1623" s="9">
        <f t="shared" si="483"/>
        <v>0</v>
      </c>
      <c r="BP1623" s="39" t="str">
        <f t="shared" si="484"/>
        <v/>
      </c>
      <c r="BQ1623" s="147"/>
      <c r="BR1623" s="9">
        <f t="shared" si="485"/>
        <v>0</v>
      </c>
      <c r="BS1623" s="9">
        <f t="shared" si="486"/>
        <v>0</v>
      </c>
      <c r="BT1623" s="9">
        <f t="shared" si="487"/>
        <v>0</v>
      </c>
      <c r="BU1623" s="9" t="str">
        <f>IFERROR(_xlfn.XLOOKUP(D1623,Sheet1!B:B,Sheet1!L:L),"")</f>
        <v/>
      </c>
      <c r="BV1623" s="9" t="e">
        <f>_xlfn.XLOOKUP(BU1623,Sheet1!S:S,Sheet1!T:T)</f>
        <v>#N/A</v>
      </c>
      <c r="BW1623" s="9" t="e">
        <f>_xlfn.XLOOKUP(D1623,Sheet1!B:B,Sheet1!M:M)</f>
        <v>#N/A</v>
      </c>
      <c r="BZ1623" s="108">
        <f t="shared" si="488"/>
        <v>0</v>
      </c>
      <c r="CB1623" s="12"/>
      <c r="CC1623" s="12"/>
      <c r="CG1623" s="1" t="str">
        <f t="shared" si="489"/>
        <v>Below 80</v>
      </c>
      <c r="CH1623" s="1" t="str">
        <f>IFERROR(_xlfn.XLOOKUP(CG1623,Scenario!M:M,Scenario!N:N),"")</f>
        <v/>
      </c>
      <c r="CI1623" s="1" t="str">
        <f t="shared" si="490"/>
        <v>No</v>
      </c>
    </row>
    <row r="1624" spans="1:87" hidden="1">
      <c r="A1624" s="2">
        <v>1623</v>
      </c>
      <c r="B1624" s="2">
        <v>0</v>
      </c>
      <c r="C1624" s="1">
        <v>0</v>
      </c>
      <c r="D1624" s="37" t="str">
        <v>001fw000002W1KsAAK</v>
      </c>
      <c r="E1624" s="37" t="str">
        <v>DAUJI BUILDING MATERIAL</v>
      </c>
      <c r="F1624" s="37" t="str">
        <v>UTTAR PRADESH</v>
      </c>
      <c r="G1624" s="37" t="str">
        <v>AGRA</v>
      </c>
      <c r="H1624" s="37">
        <v>0</v>
      </c>
      <c r="I1624" s="37" t="str">
        <v>DINESH STEEL PRIVATE LIMITED</v>
      </c>
      <c r="J1624" s="37" t="str">
        <v>Pankaj Garg</v>
      </c>
      <c r="K1624" s="37">
        <v>0</v>
      </c>
      <c r="L1624" s="37" t="str">
        <v>C12820</v>
      </c>
      <c r="M1624" s="37" t="str">
        <v>North</v>
      </c>
      <c r="N1624" s="2">
        <v>283111</v>
      </c>
      <c r="O1624" s="2" t="str">
        <v>09BIIPS5037E1Z2</v>
      </c>
      <c r="P1624" s="2">
        <v>99274771521</v>
      </c>
      <c r="Q1624" s="2" t="str">
        <v>Dec'25</v>
      </c>
      <c r="R1624" s="2">
        <v>2026</v>
      </c>
      <c r="S1624" s="1">
        <v>0</v>
      </c>
      <c r="T1624" s="2" t="str">
        <v/>
      </c>
      <c r="U1624" s="1">
        <v>0</v>
      </c>
      <c r="V1624" s="1" t="str">
        <v>Potential Not updated</v>
      </c>
      <c r="W1624" s="72">
        <v>0</v>
      </c>
      <c r="X1624" s="72">
        <v>0</v>
      </c>
      <c r="Y1624" s="72">
        <v>0</v>
      </c>
      <c r="Z1624" s="72">
        <v>0</v>
      </c>
      <c r="AA1624" s="72">
        <v>0</v>
      </c>
      <c r="AB1624" s="72">
        <v>0</v>
      </c>
      <c r="AC1624" s="72">
        <v>0</v>
      </c>
      <c r="AD1624" s="72">
        <v>0</v>
      </c>
      <c r="AE1624" s="72">
        <v>0</v>
      </c>
      <c r="AF1624" s="72">
        <v>0</v>
      </c>
      <c r="AG1624" s="72">
        <v>0</v>
      </c>
      <c r="AH1624" s="72">
        <v>0</v>
      </c>
      <c r="AI1624" s="72">
        <v>0</v>
      </c>
      <c r="AJ1624" s="72">
        <v>0</v>
      </c>
      <c r="AK1624" s="72">
        <v>0</v>
      </c>
      <c r="AL1624" s="72">
        <v>0</v>
      </c>
      <c r="AM1624" s="72">
        <v>0</v>
      </c>
      <c r="AN1624" s="72">
        <v>0</v>
      </c>
      <c r="AO1624" s="72">
        <v>0</v>
      </c>
      <c r="AP1624" s="72">
        <v>0</v>
      </c>
      <c r="AQ1624" s="13">
        <v>0</v>
      </c>
      <c r="AR1624" s="13">
        <v>0</v>
      </c>
      <c r="AS1624" s="13">
        <v>0</v>
      </c>
      <c r="AT1624" s="13">
        <v>4</v>
      </c>
      <c r="AU1624" s="13">
        <v>4</v>
      </c>
      <c r="AV1624" s="13">
        <v>4</v>
      </c>
      <c r="AW1624" s="16">
        <f t="shared" si="474"/>
        <v>8</v>
      </c>
      <c r="AX1624" s="16">
        <v>0</v>
      </c>
      <c r="AY1624" s="10">
        <f t="shared" si="475"/>
        <v>8</v>
      </c>
      <c r="BB1624" s="10">
        <f t="shared" si="476"/>
        <v>-8</v>
      </c>
      <c r="BC1624" s="10">
        <f t="shared" si="477"/>
        <v>-2</v>
      </c>
      <c r="BD1624" s="10">
        <f t="shared" si="478"/>
        <v>8</v>
      </c>
      <c r="BE1624" s="10">
        <f t="shared" si="479"/>
        <v>-8</v>
      </c>
      <c r="BF1624" s="2" t="s">
        <v>119</v>
      </c>
      <c r="BG1624" s="10">
        <f t="shared" si="480"/>
        <v>0</v>
      </c>
      <c r="BH1624" s="36" t="s">
        <v>118</v>
      </c>
      <c r="BI1624" s="39" t="str">
        <f t="shared" si="481"/>
        <v/>
      </c>
      <c r="BJ1624" s="39" t="str">
        <f t="shared" si="482"/>
        <v/>
      </c>
      <c r="BO1624" s="9">
        <f t="shared" si="483"/>
        <v>0</v>
      </c>
      <c r="BP1624" s="39" t="str">
        <f t="shared" si="484"/>
        <v/>
      </c>
      <c r="BQ1624" s="147"/>
      <c r="BR1624" s="9">
        <f t="shared" si="485"/>
        <v>0</v>
      </c>
      <c r="BS1624" s="9">
        <f t="shared" si="486"/>
        <v>0</v>
      </c>
      <c r="BT1624" s="9">
        <f t="shared" si="487"/>
        <v>0</v>
      </c>
      <c r="BU1624" s="9" t="str">
        <f>IFERROR(_xlfn.XLOOKUP(D1624,Sheet1!B:B,Sheet1!L:L),"")</f>
        <v/>
      </c>
      <c r="BV1624" s="9" t="e">
        <f>_xlfn.XLOOKUP(BU1624,Sheet1!S:S,Sheet1!T:T)</f>
        <v>#N/A</v>
      </c>
      <c r="BW1624" s="9" t="e">
        <f>_xlfn.XLOOKUP(D1624,Sheet1!B:B,Sheet1!M:M)</f>
        <v>#N/A</v>
      </c>
      <c r="BZ1624" s="108">
        <f t="shared" si="488"/>
        <v>0</v>
      </c>
      <c r="CB1624" s="12"/>
      <c r="CC1624" s="12"/>
      <c r="CG1624" s="1" t="str">
        <f t="shared" si="489"/>
        <v>Below 80</v>
      </c>
      <c r="CH1624" s="1" t="str">
        <f>IFERROR(_xlfn.XLOOKUP(CG1624,Scenario!M:M,Scenario!N:N),"")</f>
        <v/>
      </c>
      <c r="CI1624" s="1" t="str">
        <f t="shared" si="490"/>
        <v>No</v>
      </c>
    </row>
    <row r="1625" spans="1:87" hidden="1">
      <c r="A1625" s="2">
        <v>1624</v>
      </c>
      <c r="B1625" s="2">
        <v>0</v>
      </c>
      <c r="C1625" s="1">
        <v>0</v>
      </c>
      <c r="D1625" s="37" t="str">
        <v>001J100000VnfL0IAJ</v>
      </c>
      <c r="E1625" s="37" t="str">
        <v>M/S. NIRMAN SATHI</v>
      </c>
      <c r="F1625" s="37" t="str">
        <v>JHARKHAND</v>
      </c>
      <c r="G1625" s="37" t="str">
        <v>DHANBAD</v>
      </c>
      <c r="H1625" s="37">
        <v>0</v>
      </c>
      <c r="I1625" s="37" t="str">
        <v>TIRUPATI SALES</v>
      </c>
      <c r="J1625" s="37" t="str">
        <v>Debjyoti Lahiri</v>
      </c>
      <c r="K1625" s="37">
        <v>0</v>
      </c>
      <c r="L1625" s="37" t="str">
        <v>001J100000HllhOIAT</v>
      </c>
      <c r="M1625" s="37" t="str">
        <v>East</v>
      </c>
      <c r="N1625" s="2">
        <v>828305</v>
      </c>
      <c r="O1625" s="2" t="str">
        <v>20TSAPS6627G1ZE</v>
      </c>
      <c r="P1625" s="2">
        <v>7004763405</v>
      </c>
      <c r="Q1625" s="2" t="str">
        <v>Dec'25</v>
      </c>
      <c r="R1625" s="2">
        <v>2026</v>
      </c>
      <c r="S1625" s="1">
        <v>0</v>
      </c>
      <c r="T1625" s="2">
        <v>25</v>
      </c>
      <c r="U1625" s="1">
        <v>6.6666666666666666E-2</v>
      </c>
      <c r="V1625" s="1" t="str">
        <v>Minor</v>
      </c>
      <c r="W1625" s="72">
        <v>0</v>
      </c>
      <c r="X1625" s="72">
        <v>0</v>
      </c>
      <c r="Y1625" s="72">
        <v>0</v>
      </c>
      <c r="Z1625" s="72">
        <v>0</v>
      </c>
      <c r="AA1625" s="72">
        <v>0</v>
      </c>
      <c r="AB1625" s="72">
        <v>0</v>
      </c>
      <c r="AC1625" s="72">
        <v>0</v>
      </c>
      <c r="AD1625" s="72">
        <v>0</v>
      </c>
      <c r="AE1625" s="72">
        <v>0</v>
      </c>
      <c r="AF1625" s="72">
        <v>0</v>
      </c>
      <c r="AG1625" s="72">
        <v>0</v>
      </c>
      <c r="AH1625" s="72">
        <v>0</v>
      </c>
      <c r="AI1625" s="72">
        <v>0</v>
      </c>
      <c r="AJ1625" s="72">
        <v>0</v>
      </c>
      <c r="AK1625" s="72">
        <v>0</v>
      </c>
      <c r="AL1625" s="72">
        <v>0</v>
      </c>
      <c r="AM1625" s="72">
        <v>0</v>
      </c>
      <c r="AN1625" s="72">
        <v>0</v>
      </c>
      <c r="AO1625" s="72">
        <v>0</v>
      </c>
      <c r="AP1625" s="72">
        <v>0</v>
      </c>
      <c r="AQ1625" s="13">
        <v>0</v>
      </c>
      <c r="AR1625" s="13">
        <v>0</v>
      </c>
      <c r="AS1625" s="13">
        <v>0</v>
      </c>
      <c r="AT1625" s="13">
        <v>5</v>
      </c>
      <c r="AU1625" s="13">
        <v>0</v>
      </c>
      <c r="AV1625" s="13">
        <v>0</v>
      </c>
      <c r="AW1625" s="16">
        <f t="shared" si="474"/>
        <v>5</v>
      </c>
      <c r="AX1625" s="16">
        <v>0</v>
      </c>
      <c r="AY1625" s="10">
        <f t="shared" si="475"/>
        <v>5</v>
      </c>
      <c r="BB1625" s="10">
        <f t="shared" si="476"/>
        <v>-5</v>
      </c>
      <c r="BC1625" s="10">
        <f t="shared" si="477"/>
        <v>-1.25</v>
      </c>
      <c r="BD1625" s="10">
        <f t="shared" si="478"/>
        <v>5</v>
      </c>
      <c r="BE1625" s="10">
        <f t="shared" si="479"/>
        <v>-5</v>
      </c>
      <c r="BF1625" s="2" t="s">
        <v>119</v>
      </c>
      <c r="BG1625" s="10">
        <f t="shared" si="480"/>
        <v>0</v>
      </c>
      <c r="BH1625" s="36" t="s">
        <v>118</v>
      </c>
      <c r="BI1625" s="39" t="str">
        <f t="shared" si="481"/>
        <v/>
      </c>
      <c r="BJ1625" s="39" t="str">
        <f t="shared" si="482"/>
        <v/>
      </c>
      <c r="BO1625" s="9">
        <f t="shared" si="483"/>
        <v>0</v>
      </c>
      <c r="BP1625" s="39" t="str">
        <f t="shared" si="484"/>
        <v/>
      </c>
      <c r="BQ1625" s="147"/>
      <c r="BR1625" s="9">
        <f t="shared" si="485"/>
        <v>0</v>
      </c>
      <c r="BS1625" s="9">
        <f t="shared" si="486"/>
        <v>0</v>
      </c>
      <c r="BT1625" s="9">
        <f t="shared" si="487"/>
        <v>0</v>
      </c>
      <c r="BU1625" s="9" t="str">
        <f>IFERROR(_xlfn.XLOOKUP(D1625,Sheet1!B:B,Sheet1!L:L),"")</f>
        <v/>
      </c>
      <c r="BV1625" s="9" t="e">
        <f>_xlfn.XLOOKUP(BU1625,Sheet1!S:S,Sheet1!T:T)</f>
        <v>#N/A</v>
      </c>
      <c r="BW1625" s="9" t="e">
        <f>_xlfn.XLOOKUP(D1625,Sheet1!B:B,Sheet1!M:M)</f>
        <v>#N/A</v>
      </c>
      <c r="BZ1625" s="108">
        <f t="shared" si="488"/>
        <v>0</v>
      </c>
      <c r="CB1625" s="12"/>
      <c r="CC1625" s="12"/>
      <c r="CG1625" s="1" t="str">
        <f t="shared" si="489"/>
        <v>Below 80</v>
      </c>
      <c r="CH1625" s="1" t="str">
        <f>IFERROR(_xlfn.XLOOKUP(CG1625,Scenario!M:M,Scenario!N:N),"")</f>
        <v/>
      </c>
      <c r="CI1625" s="1" t="str">
        <f t="shared" si="490"/>
        <v>No</v>
      </c>
    </row>
    <row r="1626" spans="1:87" hidden="1">
      <c r="A1626" s="2">
        <v>1625</v>
      </c>
      <c r="B1626" s="2">
        <v>0</v>
      </c>
      <c r="C1626" s="1">
        <v>0</v>
      </c>
      <c r="D1626" s="37" t="str">
        <v>001fw000007SMKwAAO</v>
      </c>
      <c r="E1626" s="37" t="str">
        <v>G AND SONS</v>
      </c>
      <c r="F1626" s="37" t="str">
        <v>JHARKHAND</v>
      </c>
      <c r="G1626" s="37" t="str">
        <v>BOKARO</v>
      </c>
      <c r="H1626" s="37">
        <v>0</v>
      </c>
      <c r="I1626" s="37" t="str">
        <v>TIRUPATI SALES</v>
      </c>
      <c r="J1626" s="37" t="str">
        <v>Debjyoti Lahiri</v>
      </c>
      <c r="K1626" s="37">
        <v>0</v>
      </c>
      <c r="L1626" s="37" t="str">
        <v>001J100000HllhOIAT</v>
      </c>
      <c r="M1626" s="37" t="str">
        <v>East</v>
      </c>
      <c r="N1626" s="2">
        <v>829111</v>
      </c>
      <c r="O1626" s="2" t="str">
        <v>20HUFPK4006Q1ZJ</v>
      </c>
      <c r="P1626" s="2">
        <v>7004720285</v>
      </c>
      <c r="Q1626" s="2" t="str">
        <v>Dec'25</v>
      </c>
      <c r="R1626" s="2">
        <v>2026</v>
      </c>
      <c r="S1626" s="1">
        <v>0</v>
      </c>
      <c r="T1626" s="2">
        <v>30</v>
      </c>
      <c r="U1626" s="1">
        <v>0.25622222222222224</v>
      </c>
      <c r="V1626" s="1" t="str">
        <v>Friendly</v>
      </c>
      <c r="W1626" s="72">
        <v>0</v>
      </c>
      <c r="X1626" s="72">
        <v>0</v>
      </c>
      <c r="Y1626" s="72">
        <v>0</v>
      </c>
      <c r="Z1626" s="72">
        <v>0</v>
      </c>
      <c r="AA1626" s="72">
        <v>0</v>
      </c>
      <c r="AB1626" s="72">
        <v>0</v>
      </c>
      <c r="AC1626" s="72">
        <v>0</v>
      </c>
      <c r="AD1626" s="72">
        <v>0</v>
      </c>
      <c r="AE1626" s="72">
        <v>0</v>
      </c>
      <c r="AF1626" s="72">
        <v>0</v>
      </c>
      <c r="AG1626" s="72">
        <v>0</v>
      </c>
      <c r="AH1626" s="72">
        <v>0</v>
      </c>
      <c r="AI1626" s="72">
        <v>0</v>
      </c>
      <c r="AJ1626" s="72">
        <v>0</v>
      </c>
      <c r="AK1626" s="72">
        <v>0</v>
      </c>
      <c r="AL1626" s="72">
        <v>0</v>
      </c>
      <c r="AM1626" s="72">
        <v>0</v>
      </c>
      <c r="AN1626" s="72">
        <v>0</v>
      </c>
      <c r="AO1626" s="72">
        <v>0</v>
      </c>
      <c r="AP1626" s="72">
        <v>0</v>
      </c>
      <c r="AQ1626" s="13">
        <v>0</v>
      </c>
      <c r="AR1626" s="13">
        <v>0</v>
      </c>
      <c r="AS1626" s="13">
        <v>0</v>
      </c>
      <c r="AT1626" s="13">
        <v>10</v>
      </c>
      <c r="AU1626" s="13">
        <v>0</v>
      </c>
      <c r="AV1626" s="13">
        <v>13.06</v>
      </c>
      <c r="AW1626" s="16">
        <f t="shared" si="474"/>
        <v>10</v>
      </c>
      <c r="AX1626" s="16">
        <v>0</v>
      </c>
      <c r="AY1626" s="10">
        <f t="shared" si="475"/>
        <v>10</v>
      </c>
      <c r="BB1626" s="10">
        <f t="shared" si="476"/>
        <v>-10</v>
      </c>
      <c r="BC1626" s="10">
        <f t="shared" si="477"/>
        <v>-2.5</v>
      </c>
      <c r="BD1626" s="10">
        <f t="shared" si="478"/>
        <v>10</v>
      </c>
      <c r="BE1626" s="10">
        <f t="shared" si="479"/>
        <v>-10</v>
      </c>
      <c r="BF1626" s="2" t="s">
        <v>119</v>
      </c>
      <c r="BG1626" s="10">
        <f t="shared" si="480"/>
        <v>0</v>
      </c>
      <c r="BH1626" s="36" t="s">
        <v>118</v>
      </c>
      <c r="BI1626" s="39" t="str">
        <f t="shared" si="481"/>
        <v/>
      </c>
      <c r="BJ1626" s="39" t="str">
        <f t="shared" si="482"/>
        <v/>
      </c>
      <c r="BO1626" s="9">
        <f t="shared" si="483"/>
        <v>0</v>
      </c>
      <c r="BP1626" s="39" t="str">
        <f t="shared" si="484"/>
        <v/>
      </c>
      <c r="BQ1626" s="147"/>
      <c r="BR1626" s="9">
        <f t="shared" si="485"/>
        <v>0</v>
      </c>
      <c r="BS1626" s="9">
        <f t="shared" si="486"/>
        <v>0</v>
      </c>
      <c r="BT1626" s="9">
        <f t="shared" si="487"/>
        <v>0</v>
      </c>
      <c r="BU1626" s="9" t="str">
        <f>IFERROR(_xlfn.XLOOKUP(D1626,Sheet1!B:B,Sheet1!L:L),"")</f>
        <v/>
      </c>
      <c r="BV1626" s="9" t="e">
        <f>_xlfn.XLOOKUP(BU1626,Sheet1!S:S,Sheet1!T:T)</f>
        <v>#N/A</v>
      </c>
      <c r="BW1626" s="9" t="e">
        <f>_xlfn.XLOOKUP(D1626,Sheet1!B:B,Sheet1!M:M)</f>
        <v>#N/A</v>
      </c>
      <c r="BZ1626" s="108">
        <f t="shared" si="488"/>
        <v>0</v>
      </c>
      <c r="CB1626" s="12"/>
      <c r="CC1626" s="12"/>
      <c r="CG1626" s="1" t="str">
        <f t="shared" si="489"/>
        <v>Below 80</v>
      </c>
      <c r="CH1626" s="1" t="str">
        <f>IFERROR(_xlfn.XLOOKUP(CG1626,Scenario!M:M,Scenario!N:N),"")</f>
        <v/>
      </c>
      <c r="CI1626" s="1" t="str">
        <f t="shared" si="490"/>
        <v>No</v>
      </c>
    </row>
    <row r="1627" spans="1:87" hidden="1">
      <c r="A1627" s="2">
        <v>1626</v>
      </c>
      <c r="B1627" s="2">
        <v>0</v>
      </c>
      <c r="C1627" s="1">
        <v>0</v>
      </c>
      <c r="D1627" s="37" t="str">
        <v>001fw000001wmq6AAA</v>
      </c>
      <c r="E1627" s="37" t="str">
        <v>BDG CONCAST</v>
      </c>
      <c r="F1627" s="37" t="str">
        <v>HARYANA</v>
      </c>
      <c r="G1627" s="37" t="str">
        <v>SIRSA</v>
      </c>
      <c r="H1627" s="37">
        <v>0</v>
      </c>
      <c r="I1627" s="37" t="str">
        <v>PAL CEMENT AND STEEL PVT. LTD.</v>
      </c>
      <c r="J1627" s="37" t="str">
        <v>Varun Arora</v>
      </c>
      <c r="K1627" s="37">
        <v>0</v>
      </c>
      <c r="L1627" s="37" t="str">
        <v>C12827</v>
      </c>
      <c r="M1627" s="37" t="str">
        <v>North</v>
      </c>
      <c r="N1627" s="2">
        <v>125055</v>
      </c>
      <c r="O1627" s="2" t="str">
        <v>06AEEPG7535G2ZM</v>
      </c>
      <c r="P1627" s="2">
        <v>9729832700</v>
      </c>
      <c r="Q1627" s="2" t="str">
        <v>Dec'25</v>
      </c>
      <c r="R1627" s="2">
        <v>2026</v>
      </c>
      <c r="S1627" s="1">
        <v>0</v>
      </c>
      <c r="T1627" s="2">
        <v>100</v>
      </c>
      <c r="U1627" s="1">
        <v>7.0233333333333328E-2</v>
      </c>
      <c r="V1627" s="1" t="str">
        <v>Challenger</v>
      </c>
      <c r="W1627" s="72">
        <v>0</v>
      </c>
      <c r="X1627" s="72">
        <v>0</v>
      </c>
      <c r="Y1627" s="72">
        <v>0</v>
      </c>
      <c r="Z1627" s="72">
        <v>0</v>
      </c>
      <c r="AA1627" s="72">
        <v>0</v>
      </c>
      <c r="AB1627" s="72">
        <v>0</v>
      </c>
      <c r="AC1627" s="72">
        <v>0</v>
      </c>
      <c r="AD1627" s="72">
        <v>0</v>
      </c>
      <c r="AE1627" s="72">
        <v>0</v>
      </c>
      <c r="AF1627" s="72">
        <v>0</v>
      </c>
      <c r="AG1627" s="72">
        <v>0</v>
      </c>
      <c r="AH1627" s="72">
        <v>0</v>
      </c>
      <c r="AI1627" s="72">
        <v>0</v>
      </c>
      <c r="AJ1627" s="72">
        <v>0</v>
      </c>
      <c r="AK1627" s="72">
        <v>0</v>
      </c>
      <c r="AL1627" s="72">
        <v>0</v>
      </c>
      <c r="AM1627" s="72">
        <v>0</v>
      </c>
      <c r="AN1627" s="72">
        <v>0</v>
      </c>
      <c r="AO1627" s="72">
        <v>0</v>
      </c>
      <c r="AP1627" s="72">
        <v>0</v>
      </c>
      <c r="AQ1627" s="13">
        <v>0</v>
      </c>
      <c r="AR1627" s="13">
        <v>0</v>
      </c>
      <c r="AS1627" s="13">
        <v>0</v>
      </c>
      <c r="AT1627" s="13">
        <v>21.07</v>
      </c>
      <c r="AU1627" s="13">
        <v>0</v>
      </c>
      <c r="AV1627" s="13">
        <v>0</v>
      </c>
      <c r="AW1627" s="16">
        <f t="shared" si="474"/>
        <v>21.07</v>
      </c>
      <c r="AX1627" s="16">
        <v>0</v>
      </c>
      <c r="AY1627" s="10">
        <f t="shared" si="475"/>
        <v>21.07</v>
      </c>
      <c r="BB1627" s="10">
        <f t="shared" si="476"/>
        <v>-21.07</v>
      </c>
      <c r="BC1627" s="10">
        <f t="shared" si="477"/>
        <v>-5.2675000000000001</v>
      </c>
      <c r="BD1627" s="10">
        <f t="shared" si="478"/>
        <v>21.07</v>
      </c>
      <c r="BE1627" s="10">
        <f t="shared" si="479"/>
        <v>-21.07</v>
      </c>
      <c r="BF1627" s="2" t="s">
        <v>119</v>
      </c>
      <c r="BG1627" s="10">
        <f t="shared" si="480"/>
        <v>0</v>
      </c>
      <c r="BH1627" s="36" t="s">
        <v>118</v>
      </c>
      <c r="BI1627" s="39" t="str">
        <f t="shared" si="481"/>
        <v/>
      </c>
      <c r="BJ1627" s="39" t="str">
        <f t="shared" si="482"/>
        <v/>
      </c>
      <c r="BO1627" s="9">
        <f t="shared" si="483"/>
        <v>0</v>
      </c>
      <c r="BP1627" s="39" t="str">
        <f t="shared" si="484"/>
        <v/>
      </c>
      <c r="BQ1627" s="147"/>
      <c r="BR1627" s="9">
        <f t="shared" si="485"/>
        <v>0</v>
      </c>
      <c r="BS1627" s="9">
        <f t="shared" si="486"/>
        <v>0</v>
      </c>
      <c r="BT1627" s="9">
        <f t="shared" si="487"/>
        <v>0</v>
      </c>
      <c r="BU1627" s="9" t="str">
        <f>IFERROR(_xlfn.XLOOKUP(D1627,Sheet1!B:B,Sheet1!L:L),"")</f>
        <v/>
      </c>
      <c r="BV1627" s="9" t="e">
        <f>_xlfn.XLOOKUP(BU1627,Sheet1!S:S,Sheet1!T:T)</f>
        <v>#N/A</v>
      </c>
      <c r="BW1627" s="9" t="e">
        <f>_xlfn.XLOOKUP(D1627,Sheet1!B:B,Sheet1!M:M)</f>
        <v>#N/A</v>
      </c>
      <c r="BZ1627" s="108">
        <f t="shared" si="488"/>
        <v>0</v>
      </c>
      <c r="CB1627" s="12"/>
      <c r="CC1627" s="12"/>
      <c r="CG1627" s="1" t="str">
        <f t="shared" si="489"/>
        <v>Below 80</v>
      </c>
      <c r="CH1627" s="1" t="str">
        <f>IFERROR(_xlfn.XLOOKUP(CG1627,Scenario!M:M,Scenario!N:N),"")</f>
        <v/>
      </c>
      <c r="CI1627" s="1" t="str">
        <f t="shared" si="490"/>
        <v>No</v>
      </c>
    </row>
    <row r="1628" spans="1:87" hidden="1">
      <c r="A1628" s="2">
        <v>1627</v>
      </c>
      <c r="B1628" s="2">
        <v>0</v>
      </c>
      <c r="C1628" s="1">
        <v>0</v>
      </c>
      <c r="D1628" s="37" t="str">
        <v>001J1000006Uz5mIAC</v>
      </c>
      <c r="E1628" s="37" t="str">
        <v>M/S BAJARANG STEEL AND CEMENT</v>
      </c>
      <c r="F1628" s="37" t="str">
        <v>ODISHA</v>
      </c>
      <c r="G1628" s="37" t="str">
        <v>CUTTACK</v>
      </c>
      <c r="H1628" s="37" t="str">
        <v>Cuttack Sadar</v>
      </c>
      <c r="I1628" s="37" t="str">
        <v>Niyati Udyog Private Limited</v>
      </c>
      <c r="J1628" s="37" t="str">
        <v>Bidyut Ranjan Mishra</v>
      </c>
      <c r="K1628" s="37">
        <v>0</v>
      </c>
      <c r="L1628" s="37" t="str">
        <v>C13293</v>
      </c>
      <c r="M1628" s="37" t="str">
        <v>Central</v>
      </c>
      <c r="N1628" s="2">
        <v>753003</v>
      </c>
      <c r="O1628" s="2" t="str">
        <v>21BIJPS7417K1ZY</v>
      </c>
      <c r="P1628" s="2">
        <v>9937802803</v>
      </c>
      <c r="Q1628" s="2" t="str">
        <v>Dec'25</v>
      </c>
      <c r="R1628" s="2">
        <v>2026</v>
      </c>
      <c r="S1628" s="1">
        <v>0</v>
      </c>
      <c r="T1628" s="2">
        <v>100</v>
      </c>
      <c r="U1628" s="1">
        <v>2.8233333333333336E-2</v>
      </c>
      <c r="V1628" s="1" t="str">
        <v>Challenger</v>
      </c>
      <c r="W1628" s="72">
        <v>0</v>
      </c>
      <c r="X1628" s="72">
        <v>0</v>
      </c>
      <c r="Y1628" s="72">
        <v>0</v>
      </c>
      <c r="Z1628" s="72">
        <v>0</v>
      </c>
      <c r="AA1628" s="72">
        <v>0</v>
      </c>
      <c r="AB1628" s="72">
        <v>0</v>
      </c>
      <c r="AC1628" s="72">
        <v>0</v>
      </c>
      <c r="AD1628" s="72">
        <v>0</v>
      </c>
      <c r="AE1628" s="72">
        <v>0</v>
      </c>
      <c r="AF1628" s="72">
        <v>0</v>
      </c>
      <c r="AG1628" s="72">
        <v>0</v>
      </c>
      <c r="AH1628" s="72">
        <v>0</v>
      </c>
      <c r="AI1628" s="72">
        <v>0</v>
      </c>
      <c r="AJ1628" s="72">
        <v>0</v>
      </c>
      <c r="AK1628" s="72">
        <v>0</v>
      </c>
      <c r="AL1628" s="72">
        <v>0</v>
      </c>
      <c r="AM1628" s="72">
        <v>0</v>
      </c>
      <c r="AN1628" s="72">
        <v>0</v>
      </c>
      <c r="AO1628" s="72">
        <v>0</v>
      </c>
      <c r="AP1628" s="72">
        <v>0</v>
      </c>
      <c r="AQ1628" s="13">
        <v>0</v>
      </c>
      <c r="AR1628" s="13">
        <v>0</v>
      </c>
      <c r="AS1628" s="13">
        <v>0</v>
      </c>
      <c r="AT1628" s="13">
        <v>2.16</v>
      </c>
      <c r="AU1628" s="13">
        <v>3</v>
      </c>
      <c r="AV1628" s="13">
        <v>3.31</v>
      </c>
      <c r="AW1628" s="16">
        <f t="shared" si="474"/>
        <v>5.16</v>
      </c>
      <c r="AX1628" s="16">
        <v>0</v>
      </c>
      <c r="AY1628" s="10">
        <f t="shared" si="475"/>
        <v>5.16</v>
      </c>
      <c r="BB1628" s="10">
        <f t="shared" si="476"/>
        <v>-5.16</v>
      </c>
      <c r="BC1628" s="10">
        <f t="shared" si="477"/>
        <v>-1.29</v>
      </c>
      <c r="BD1628" s="10">
        <f t="shared" si="478"/>
        <v>5.16</v>
      </c>
      <c r="BE1628" s="10">
        <f t="shared" si="479"/>
        <v>-5.16</v>
      </c>
      <c r="BF1628" s="2" t="s">
        <v>119</v>
      </c>
      <c r="BG1628" s="10">
        <f t="shared" si="480"/>
        <v>0</v>
      </c>
      <c r="BH1628" s="36" t="s">
        <v>118</v>
      </c>
      <c r="BI1628" s="39" t="str">
        <f t="shared" si="481"/>
        <v/>
      </c>
      <c r="BJ1628" s="39" t="str">
        <f t="shared" si="482"/>
        <v/>
      </c>
      <c r="BO1628" s="9">
        <f t="shared" si="483"/>
        <v>0</v>
      </c>
      <c r="BP1628" s="39" t="str">
        <f t="shared" si="484"/>
        <v/>
      </c>
      <c r="BQ1628" s="147"/>
      <c r="BR1628" s="9">
        <f t="shared" si="485"/>
        <v>0</v>
      </c>
      <c r="BS1628" s="9">
        <f t="shared" si="486"/>
        <v>0</v>
      </c>
      <c r="BT1628" s="9">
        <f t="shared" si="487"/>
        <v>0</v>
      </c>
      <c r="BU1628" s="9" t="str">
        <f>IFERROR(_xlfn.XLOOKUP(D1628,Sheet1!B:B,Sheet1!L:L),"")</f>
        <v/>
      </c>
      <c r="BV1628" s="9" t="e">
        <f>_xlfn.XLOOKUP(BU1628,Sheet1!S:S,Sheet1!T:T)</f>
        <v>#N/A</v>
      </c>
      <c r="BW1628" s="9" t="e">
        <f>_xlfn.XLOOKUP(D1628,Sheet1!B:B,Sheet1!M:M)</f>
        <v>#N/A</v>
      </c>
      <c r="BZ1628" s="108">
        <f t="shared" si="488"/>
        <v>0</v>
      </c>
      <c r="CB1628" s="12"/>
      <c r="CC1628" s="12"/>
      <c r="CG1628" s="1" t="str">
        <f t="shared" si="489"/>
        <v>Below 80</v>
      </c>
      <c r="CH1628" s="1" t="str">
        <f>IFERROR(_xlfn.XLOOKUP(CG1628,Scenario!M:M,Scenario!N:N),"")</f>
        <v/>
      </c>
      <c r="CI1628" s="1" t="str">
        <f t="shared" si="490"/>
        <v>No</v>
      </c>
    </row>
    <row r="1629" spans="1:87" hidden="1">
      <c r="A1629" s="2">
        <v>1628</v>
      </c>
      <c r="B1629" s="2">
        <v>0</v>
      </c>
      <c r="C1629" s="1">
        <v>0</v>
      </c>
      <c r="D1629" s="37" t="str">
        <v>001J1000007oX5TIAU</v>
      </c>
      <c r="E1629" s="37" t="str">
        <v>BHOL TRADERS</v>
      </c>
      <c r="F1629" s="37" t="str">
        <v>ODISHA</v>
      </c>
      <c r="G1629" s="37" t="str">
        <v>CUTTACK</v>
      </c>
      <c r="H1629" s="37" t="str">
        <v>Cuttack Sadar</v>
      </c>
      <c r="I1629" s="37" t="str">
        <v>Niyati Udyog Private Limited</v>
      </c>
      <c r="J1629" s="37" t="str">
        <v>Bidyut Ranjan Mishra</v>
      </c>
      <c r="K1629" s="37">
        <v>0</v>
      </c>
      <c r="L1629" s="37" t="str">
        <v>C13293</v>
      </c>
      <c r="M1629" s="37" t="str">
        <v>Central</v>
      </c>
      <c r="N1629" s="2">
        <v>754001</v>
      </c>
      <c r="O1629" s="2" t="str">
        <v>21HARPM4895M1ZR</v>
      </c>
      <c r="P1629" s="2">
        <v>9861688907</v>
      </c>
      <c r="Q1629" s="2" t="str">
        <v>Dec'25</v>
      </c>
      <c r="R1629" s="2">
        <v>2026</v>
      </c>
      <c r="S1629" s="1">
        <v>0</v>
      </c>
      <c r="T1629" s="2">
        <v>300</v>
      </c>
      <c r="U1629" s="1">
        <v>1.0766666666666667E-2</v>
      </c>
      <c r="V1629" s="1" t="str">
        <v>Alien</v>
      </c>
      <c r="W1629" s="72">
        <v>0</v>
      </c>
      <c r="X1629" s="72">
        <v>0</v>
      </c>
      <c r="Y1629" s="72">
        <v>0</v>
      </c>
      <c r="Z1629" s="72">
        <v>0</v>
      </c>
      <c r="AA1629" s="72">
        <v>0</v>
      </c>
      <c r="AB1629" s="72">
        <v>0</v>
      </c>
      <c r="AC1629" s="72">
        <v>0</v>
      </c>
      <c r="AD1629" s="72">
        <v>0</v>
      </c>
      <c r="AE1629" s="72">
        <v>0</v>
      </c>
      <c r="AF1629" s="72">
        <v>0</v>
      </c>
      <c r="AG1629" s="72">
        <v>0</v>
      </c>
      <c r="AH1629" s="72">
        <v>0</v>
      </c>
      <c r="AI1629" s="72">
        <v>0</v>
      </c>
      <c r="AJ1629" s="72">
        <v>0</v>
      </c>
      <c r="AK1629" s="72">
        <v>0</v>
      </c>
      <c r="AL1629" s="72">
        <v>0</v>
      </c>
      <c r="AM1629" s="72">
        <v>0</v>
      </c>
      <c r="AN1629" s="72">
        <v>0</v>
      </c>
      <c r="AO1629" s="72">
        <v>0</v>
      </c>
      <c r="AP1629" s="72">
        <v>0</v>
      </c>
      <c r="AQ1629" s="13">
        <v>0</v>
      </c>
      <c r="AR1629" s="13">
        <v>0</v>
      </c>
      <c r="AS1629" s="13">
        <v>0</v>
      </c>
      <c r="AT1629" s="13">
        <v>2.2799999999999998</v>
      </c>
      <c r="AU1629" s="13">
        <v>3</v>
      </c>
      <c r="AV1629" s="13">
        <v>4.41</v>
      </c>
      <c r="AW1629" s="16">
        <f t="shared" si="474"/>
        <v>5.2799999999999994</v>
      </c>
      <c r="AX1629" s="16">
        <v>0</v>
      </c>
      <c r="AY1629" s="10">
        <f t="shared" si="475"/>
        <v>5.2799999999999994</v>
      </c>
      <c r="BB1629" s="10">
        <f t="shared" si="476"/>
        <v>-5.2799999999999994</v>
      </c>
      <c r="BC1629" s="10">
        <f t="shared" si="477"/>
        <v>-1.3199999999999998</v>
      </c>
      <c r="BD1629" s="10">
        <f t="shared" si="478"/>
        <v>5.2799999999999994</v>
      </c>
      <c r="BE1629" s="10">
        <f t="shared" si="479"/>
        <v>-5.2799999999999994</v>
      </c>
      <c r="BF1629" s="2" t="s">
        <v>119</v>
      </c>
      <c r="BG1629" s="10">
        <f t="shared" si="480"/>
        <v>0</v>
      </c>
      <c r="BH1629" s="36" t="s">
        <v>118</v>
      </c>
      <c r="BI1629" s="39" t="str">
        <f t="shared" si="481"/>
        <v/>
      </c>
      <c r="BJ1629" s="39" t="str">
        <f t="shared" si="482"/>
        <v/>
      </c>
      <c r="BO1629" s="9">
        <f t="shared" si="483"/>
        <v>0</v>
      </c>
      <c r="BP1629" s="39" t="str">
        <f t="shared" si="484"/>
        <v/>
      </c>
      <c r="BQ1629" s="147"/>
      <c r="BR1629" s="9">
        <f t="shared" si="485"/>
        <v>0</v>
      </c>
      <c r="BS1629" s="9">
        <f t="shared" si="486"/>
        <v>0</v>
      </c>
      <c r="BT1629" s="9">
        <f t="shared" si="487"/>
        <v>0</v>
      </c>
      <c r="BU1629" s="9" t="str">
        <f>IFERROR(_xlfn.XLOOKUP(D1629,Sheet1!B:B,Sheet1!L:L),"")</f>
        <v/>
      </c>
      <c r="BV1629" s="9" t="e">
        <f>_xlfn.XLOOKUP(BU1629,Sheet1!S:S,Sheet1!T:T)</f>
        <v>#N/A</v>
      </c>
      <c r="BW1629" s="9" t="e">
        <f>_xlfn.XLOOKUP(D1629,Sheet1!B:B,Sheet1!M:M)</f>
        <v>#N/A</v>
      </c>
      <c r="BZ1629" s="108">
        <f t="shared" si="488"/>
        <v>0</v>
      </c>
      <c r="CB1629" s="12"/>
      <c r="CC1629" s="12"/>
      <c r="CG1629" s="1" t="str">
        <f t="shared" si="489"/>
        <v>Below 80</v>
      </c>
      <c r="CH1629" s="1" t="str">
        <f>IFERROR(_xlfn.XLOOKUP(CG1629,Scenario!M:M,Scenario!N:N),"")</f>
        <v/>
      </c>
      <c r="CI1629" s="1" t="str">
        <f t="shared" si="490"/>
        <v>No</v>
      </c>
    </row>
    <row r="1630" spans="1:87" hidden="1">
      <c r="A1630" s="2">
        <v>1629</v>
      </c>
      <c r="B1630" s="2">
        <v>0</v>
      </c>
      <c r="C1630" s="1">
        <v>0</v>
      </c>
      <c r="D1630" s="37" t="str">
        <v>001fw00000GbuBhAAJ</v>
      </c>
      <c r="E1630" s="37" t="str">
        <v>M/S BANAMALI AND SONS CONSTRUCTION</v>
      </c>
      <c r="F1630" s="37" t="str">
        <v>ODISHA</v>
      </c>
      <c r="G1630" s="37" t="str">
        <v>CUTTACK</v>
      </c>
      <c r="H1630" s="37">
        <v>0</v>
      </c>
      <c r="I1630" s="37" t="str">
        <v>Niyati Udyog Private Limited</v>
      </c>
      <c r="J1630" s="37" t="str">
        <v>Bidyut Ranjan Mishra</v>
      </c>
      <c r="K1630" s="37">
        <v>0</v>
      </c>
      <c r="L1630" s="37" t="str">
        <v>C13293</v>
      </c>
      <c r="M1630" s="37" t="str">
        <v>Central</v>
      </c>
      <c r="N1630" s="2">
        <v>754004</v>
      </c>
      <c r="O1630" s="2" t="str">
        <v>21BZNPS2608M1Z1</v>
      </c>
      <c r="P1630" s="2">
        <v>9438099890</v>
      </c>
      <c r="Q1630" s="2" t="str">
        <v>Dec'25</v>
      </c>
      <c r="R1630" s="2">
        <v>2026</v>
      </c>
      <c r="S1630" s="1">
        <v>0</v>
      </c>
      <c r="T1630" s="2">
        <v>50</v>
      </c>
      <c r="U1630" s="1">
        <v>0.14313333333333333</v>
      </c>
      <c r="V1630" s="1" t="str">
        <v>Friendly</v>
      </c>
      <c r="W1630" s="72">
        <v>0</v>
      </c>
      <c r="X1630" s="72">
        <v>0</v>
      </c>
      <c r="Y1630" s="72">
        <v>0</v>
      </c>
      <c r="Z1630" s="72">
        <v>0</v>
      </c>
      <c r="AA1630" s="72">
        <v>0</v>
      </c>
      <c r="AB1630" s="72">
        <v>0</v>
      </c>
      <c r="AC1630" s="72">
        <v>0</v>
      </c>
      <c r="AD1630" s="72">
        <v>0</v>
      </c>
      <c r="AE1630" s="72">
        <v>0</v>
      </c>
      <c r="AF1630" s="72">
        <v>0</v>
      </c>
      <c r="AG1630" s="72">
        <v>0</v>
      </c>
      <c r="AH1630" s="72">
        <v>0</v>
      </c>
      <c r="AI1630" s="72">
        <v>0</v>
      </c>
      <c r="AJ1630" s="72">
        <v>0</v>
      </c>
      <c r="AK1630" s="72">
        <v>0</v>
      </c>
      <c r="AL1630" s="72">
        <v>0</v>
      </c>
      <c r="AM1630" s="72">
        <v>0</v>
      </c>
      <c r="AN1630" s="72">
        <v>0</v>
      </c>
      <c r="AO1630" s="72">
        <v>0</v>
      </c>
      <c r="AP1630" s="72">
        <v>0</v>
      </c>
      <c r="AQ1630" s="13">
        <v>0</v>
      </c>
      <c r="AR1630" s="13">
        <v>0</v>
      </c>
      <c r="AS1630" s="13">
        <v>0</v>
      </c>
      <c r="AT1630" s="13">
        <v>21.47</v>
      </c>
      <c r="AU1630" s="13">
        <v>0</v>
      </c>
      <c r="AV1630" s="13">
        <v>0</v>
      </c>
      <c r="AW1630" s="16">
        <f t="shared" si="474"/>
        <v>21.47</v>
      </c>
      <c r="AX1630" s="16">
        <v>0</v>
      </c>
      <c r="AY1630" s="10">
        <f t="shared" si="475"/>
        <v>21.47</v>
      </c>
      <c r="BB1630" s="10">
        <f t="shared" si="476"/>
        <v>-21.47</v>
      </c>
      <c r="BC1630" s="10">
        <f t="shared" si="477"/>
        <v>-5.3674999999999997</v>
      </c>
      <c r="BD1630" s="10">
        <f t="shared" si="478"/>
        <v>21.47</v>
      </c>
      <c r="BE1630" s="10">
        <f t="shared" si="479"/>
        <v>-21.47</v>
      </c>
      <c r="BF1630" s="2" t="s">
        <v>119</v>
      </c>
      <c r="BG1630" s="10">
        <f t="shared" si="480"/>
        <v>0</v>
      </c>
      <c r="BH1630" s="36" t="s">
        <v>118</v>
      </c>
      <c r="BI1630" s="39" t="str">
        <f t="shared" si="481"/>
        <v/>
      </c>
      <c r="BJ1630" s="39" t="str">
        <f t="shared" si="482"/>
        <v/>
      </c>
      <c r="BO1630" s="9">
        <f t="shared" si="483"/>
        <v>0</v>
      </c>
      <c r="BP1630" s="39" t="str">
        <f t="shared" si="484"/>
        <v/>
      </c>
      <c r="BQ1630" s="147"/>
      <c r="BR1630" s="9">
        <f t="shared" si="485"/>
        <v>0</v>
      </c>
      <c r="BS1630" s="9">
        <f t="shared" si="486"/>
        <v>0</v>
      </c>
      <c r="BT1630" s="9">
        <f t="shared" si="487"/>
        <v>0</v>
      </c>
      <c r="BU1630" s="9" t="str">
        <f>IFERROR(_xlfn.XLOOKUP(D1630,Sheet1!B:B,Sheet1!L:L),"")</f>
        <v/>
      </c>
      <c r="BV1630" s="9" t="e">
        <f>_xlfn.XLOOKUP(BU1630,Sheet1!S:S,Sheet1!T:T)</f>
        <v>#N/A</v>
      </c>
      <c r="BW1630" s="9" t="e">
        <f>_xlfn.XLOOKUP(D1630,Sheet1!B:B,Sheet1!M:M)</f>
        <v>#N/A</v>
      </c>
      <c r="BZ1630" s="108">
        <f t="shared" si="488"/>
        <v>0</v>
      </c>
      <c r="CB1630" s="12"/>
      <c r="CC1630" s="12"/>
      <c r="CG1630" s="1" t="str">
        <f t="shared" si="489"/>
        <v>Below 80</v>
      </c>
      <c r="CH1630" s="1" t="str">
        <f>IFERROR(_xlfn.XLOOKUP(CG1630,Scenario!M:M,Scenario!N:N),"")</f>
        <v/>
      </c>
      <c r="CI1630" s="1" t="str">
        <f t="shared" si="490"/>
        <v>No</v>
      </c>
    </row>
    <row r="1631" spans="1:87" hidden="1">
      <c r="A1631" s="2">
        <v>1630</v>
      </c>
      <c r="B1631" s="2">
        <v>0</v>
      </c>
      <c r="C1631" s="1">
        <v>0</v>
      </c>
      <c r="D1631" s="37" t="str">
        <v>0015g00001X2AZiAAN</v>
      </c>
      <c r="E1631" s="37" t="str">
        <v>M/S  AMRIT STEELS</v>
      </c>
      <c r="F1631" s="37" t="str">
        <v>UTTAR PRADESH</v>
      </c>
      <c r="G1631" s="37" t="str">
        <v>KANPUR NAGAR</v>
      </c>
      <c r="H1631" s="37" t="str">
        <v>Lajpat Nagar</v>
      </c>
      <c r="I1631" s="37" t="str">
        <v>SHREE LAKSHMAN ROLLING MILL (INDIA) LLP</v>
      </c>
      <c r="J1631" s="37" t="str">
        <v>Saurabh singh</v>
      </c>
      <c r="K1631" s="37">
        <v>0</v>
      </c>
      <c r="L1631" s="37" t="str">
        <v>C12815</v>
      </c>
      <c r="M1631" s="37" t="str">
        <v>North</v>
      </c>
      <c r="N1631" s="2">
        <v>208005</v>
      </c>
      <c r="O1631" s="2" t="str">
        <v>09ABXPS4657D1ZX</v>
      </c>
      <c r="P1631" s="2">
        <v>9415051390</v>
      </c>
      <c r="Q1631" s="2" t="str">
        <v>Dec'25</v>
      </c>
      <c r="R1631" s="2">
        <v>2026</v>
      </c>
      <c r="S1631" s="1">
        <v>0</v>
      </c>
      <c r="T1631" s="2">
        <v>90</v>
      </c>
      <c r="U1631" s="1">
        <v>3.7037037037037034E-3</v>
      </c>
      <c r="V1631" s="1" t="str">
        <v>Challenger</v>
      </c>
      <c r="W1631" s="72">
        <v>0</v>
      </c>
      <c r="X1631" s="72">
        <v>0</v>
      </c>
      <c r="Y1631" s="72">
        <v>0</v>
      </c>
      <c r="Z1631" s="72">
        <v>0</v>
      </c>
      <c r="AA1631" s="72">
        <v>0</v>
      </c>
      <c r="AB1631" s="72">
        <v>0</v>
      </c>
      <c r="AC1631" s="72">
        <v>0</v>
      </c>
      <c r="AD1631" s="72">
        <v>0</v>
      </c>
      <c r="AE1631" s="72">
        <v>0</v>
      </c>
      <c r="AF1631" s="72">
        <v>0</v>
      </c>
      <c r="AG1631" s="72">
        <v>0</v>
      </c>
      <c r="AH1631" s="72">
        <v>0</v>
      </c>
      <c r="AI1631" s="72">
        <v>0</v>
      </c>
      <c r="AJ1631" s="72">
        <v>0</v>
      </c>
      <c r="AK1631" s="72">
        <v>0</v>
      </c>
      <c r="AL1631" s="72">
        <v>0</v>
      </c>
      <c r="AM1631" s="72">
        <v>0</v>
      </c>
      <c r="AN1631" s="72">
        <v>0</v>
      </c>
      <c r="AO1631" s="72">
        <v>0</v>
      </c>
      <c r="AP1631" s="72">
        <v>0</v>
      </c>
      <c r="AQ1631" s="13">
        <v>0</v>
      </c>
      <c r="AR1631" s="13">
        <v>0</v>
      </c>
      <c r="AS1631" s="13">
        <v>0</v>
      </c>
      <c r="AT1631" s="13">
        <v>1</v>
      </c>
      <c r="AU1631" s="13">
        <v>0</v>
      </c>
      <c r="AV1631" s="13">
        <v>0</v>
      </c>
      <c r="AW1631" s="16">
        <f t="shared" si="474"/>
        <v>1</v>
      </c>
      <c r="AX1631" s="16">
        <v>0</v>
      </c>
      <c r="AY1631" s="10">
        <f t="shared" si="475"/>
        <v>1</v>
      </c>
      <c r="BB1631" s="10">
        <f t="shared" si="476"/>
        <v>-1</v>
      </c>
      <c r="BC1631" s="10">
        <f t="shared" si="477"/>
        <v>-0.25</v>
      </c>
      <c r="BD1631" s="10">
        <f t="shared" si="478"/>
        <v>1</v>
      </c>
      <c r="BE1631" s="10">
        <f t="shared" si="479"/>
        <v>-1</v>
      </c>
      <c r="BF1631" s="2" t="s">
        <v>119</v>
      </c>
      <c r="BG1631" s="10">
        <f t="shared" si="480"/>
        <v>0</v>
      </c>
      <c r="BH1631" s="36" t="s">
        <v>118</v>
      </c>
      <c r="BI1631" s="39" t="str">
        <f t="shared" si="481"/>
        <v/>
      </c>
      <c r="BJ1631" s="39" t="str">
        <f t="shared" si="482"/>
        <v/>
      </c>
      <c r="BO1631" s="9">
        <f t="shared" si="483"/>
        <v>0</v>
      </c>
      <c r="BP1631" s="39" t="str">
        <f t="shared" si="484"/>
        <v/>
      </c>
      <c r="BQ1631" s="147"/>
      <c r="BR1631" s="9">
        <f t="shared" si="485"/>
        <v>0</v>
      </c>
      <c r="BS1631" s="9">
        <f t="shared" si="486"/>
        <v>0</v>
      </c>
      <c r="BT1631" s="9">
        <f t="shared" si="487"/>
        <v>0</v>
      </c>
      <c r="BU1631" s="9" t="str">
        <f>IFERROR(_xlfn.XLOOKUP(D1631,Sheet1!B:B,Sheet1!L:L),"")</f>
        <v/>
      </c>
      <c r="BV1631" s="9" t="e">
        <f>_xlfn.XLOOKUP(BU1631,Sheet1!S:S,Sheet1!T:T)</f>
        <v>#N/A</v>
      </c>
      <c r="BW1631" s="9" t="e">
        <f>_xlfn.XLOOKUP(D1631,Sheet1!B:B,Sheet1!M:M)</f>
        <v>#N/A</v>
      </c>
      <c r="BZ1631" s="108">
        <f t="shared" si="488"/>
        <v>0</v>
      </c>
      <c r="CB1631" s="12"/>
      <c r="CC1631" s="12"/>
      <c r="CG1631" s="1" t="str">
        <f t="shared" si="489"/>
        <v>Below 80</v>
      </c>
      <c r="CH1631" s="1" t="str">
        <f>IFERROR(_xlfn.XLOOKUP(CG1631,Scenario!M:M,Scenario!N:N),"")</f>
        <v/>
      </c>
      <c r="CI1631" s="1" t="str">
        <f t="shared" si="490"/>
        <v>No</v>
      </c>
    </row>
    <row r="1632" spans="1:87" hidden="1">
      <c r="A1632" s="2">
        <v>1631</v>
      </c>
      <c r="B1632" s="2">
        <v>0</v>
      </c>
      <c r="C1632" s="1">
        <v>0</v>
      </c>
      <c r="D1632" s="37" t="str">
        <v>001J100000VnZq0IAF</v>
      </c>
      <c r="E1632" s="37" t="str">
        <v>M/S SAMARPAN STEELS &amp; CO.</v>
      </c>
      <c r="F1632" s="37" t="str">
        <v>UTTAR PRADESH</v>
      </c>
      <c r="G1632" s="37" t="str">
        <v>KANPUR NAGAR</v>
      </c>
      <c r="H1632" s="37">
        <v>0</v>
      </c>
      <c r="I1632" s="37" t="str">
        <v>SHREE LAKSHMAN ROLLING MILL (INDIA) LLP</v>
      </c>
      <c r="J1632" s="37" t="str">
        <v>Ashutosh Shukla</v>
      </c>
      <c r="K1632" s="37">
        <v>0</v>
      </c>
      <c r="L1632" s="37" t="str">
        <v>C12815</v>
      </c>
      <c r="M1632" s="37" t="str">
        <v>North</v>
      </c>
      <c r="N1632" s="2">
        <v>208001</v>
      </c>
      <c r="O1632" s="2" t="str">
        <v>09AECPG5861P1ZZ</v>
      </c>
      <c r="P1632" s="2">
        <v>9670317429</v>
      </c>
      <c r="Q1632" s="2" t="str">
        <v>Dec'25</v>
      </c>
      <c r="R1632" s="2">
        <v>2026</v>
      </c>
      <c r="S1632" s="1">
        <v>0</v>
      </c>
      <c r="T1632" s="2">
        <v>100</v>
      </c>
      <c r="U1632" s="1">
        <v>4.3533333333333334E-2</v>
      </c>
      <c r="V1632" s="1" t="str">
        <v>Challenger</v>
      </c>
      <c r="W1632" s="72">
        <v>0</v>
      </c>
      <c r="X1632" s="72">
        <v>0</v>
      </c>
      <c r="Y1632" s="72">
        <v>0</v>
      </c>
      <c r="Z1632" s="72">
        <v>0</v>
      </c>
      <c r="AA1632" s="72">
        <v>0</v>
      </c>
      <c r="AB1632" s="72">
        <v>0</v>
      </c>
      <c r="AC1632" s="72">
        <v>0</v>
      </c>
      <c r="AD1632" s="72">
        <v>0</v>
      </c>
      <c r="AE1632" s="72">
        <v>0</v>
      </c>
      <c r="AF1632" s="72">
        <v>0</v>
      </c>
      <c r="AG1632" s="72">
        <v>0</v>
      </c>
      <c r="AH1632" s="72">
        <v>0</v>
      </c>
      <c r="AI1632" s="72">
        <v>0</v>
      </c>
      <c r="AJ1632" s="72">
        <v>0</v>
      </c>
      <c r="AK1632" s="72">
        <v>0</v>
      </c>
      <c r="AL1632" s="72">
        <v>0</v>
      </c>
      <c r="AM1632" s="72">
        <v>0</v>
      </c>
      <c r="AN1632" s="72">
        <v>0</v>
      </c>
      <c r="AO1632" s="72">
        <v>0</v>
      </c>
      <c r="AP1632" s="72">
        <v>0</v>
      </c>
      <c r="AQ1632" s="13">
        <v>0</v>
      </c>
      <c r="AR1632" s="13">
        <v>0</v>
      </c>
      <c r="AS1632" s="13">
        <v>0</v>
      </c>
      <c r="AT1632" s="13">
        <v>13.06</v>
      </c>
      <c r="AU1632" s="13">
        <v>0</v>
      </c>
      <c r="AV1632" s="13">
        <v>0</v>
      </c>
      <c r="AW1632" s="16">
        <f t="shared" si="474"/>
        <v>13.06</v>
      </c>
      <c r="AX1632" s="16">
        <v>0</v>
      </c>
      <c r="AY1632" s="10">
        <f t="shared" si="475"/>
        <v>13.06</v>
      </c>
      <c r="BB1632" s="10">
        <f t="shared" si="476"/>
        <v>-13.06</v>
      </c>
      <c r="BC1632" s="10">
        <f t="shared" si="477"/>
        <v>-3.2650000000000001</v>
      </c>
      <c r="BD1632" s="10">
        <f t="shared" si="478"/>
        <v>13.06</v>
      </c>
      <c r="BE1632" s="10">
        <f t="shared" si="479"/>
        <v>-13.06</v>
      </c>
      <c r="BF1632" s="2" t="s">
        <v>119</v>
      </c>
      <c r="BG1632" s="10">
        <f t="shared" si="480"/>
        <v>0</v>
      </c>
      <c r="BH1632" s="36" t="s">
        <v>118</v>
      </c>
      <c r="BI1632" s="39" t="str">
        <f t="shared" si="481"/>
        <v/>
      </c>
      <c r="BJ1632" s="39" t="str">
        <f t="shared" si="482"/>
        <v/>
      </c>
      <c r="BO1632" s="9">
        <f t="shared" si="483"/>
        <v>0</v>
      </c>
      <c r="BP1632" s="39" t="str">
        <f t="shared" si="484"/>
        <v/>
      </c>
      <c r="BQ1632" s="147"/>
      <c r="BR1632" s="9">
        <f t="shared" si="485"/>
        <v>0</v>
      </c>
      <c r="BS1632" s="9">
        <f t="shared" si="486"/>
        <v>0</v>
      </c>
      <c r="BT1632" s="9">
        <f t="shared" si="487"/>
        <v>0</v>
      </c>
      <c r="BU1632" s="9" t="str">
        <f>IFERROR(_xlfn.XLOOKUP(D1632,Sheet1!B:B,Sheet1!L:L),"")</f>
        <v/>
      </c>
      <c r="BV1632" s="9" t="e">
        <f>_xlfn.XLOOKUP(BU1632,Sheet1!S:S,Sheet1!T:T)</f>
        <v>#N/A</v>
      </c>
      <c r="BW1632" s="9" t="e">
        <f>_xlfn.XLOOKUP(D1632,Sheet1!B:B,Sheet1!M:M)</f>
        <v>#N/A</v>
      </c>
      <c r="BZ1632" s="108">
        <f t="shared" si="488"/>
        <v>0</v>
      </c>
      <c r="CB1632" s="12"/>
      <c r="CC1632" s="12"/>
      <c r="CG1632" s="1" t="str">
        <f t="shared" si="489"/>
        <v>Below 80</v>
      </c>
      <c r="CH1632" s="1" t="str">
        <f>IFERROR(_xlfn.XLOOKUP(CG1632,Scenario!M:M,Scenario!N:N),"")</f>
        <v/>
      </c>
      <c r="CI1632" s="1" t="str">
        <f t="shared" si="490"/>
        <v>No</v>
      </c>
    </row>
    <row r="1633" spans="1:87" hidden="1">
      <c r="A1633" s="2">
        <v>1632</v>
      </c>
      <c r="B1633" s="2">
        <v>0</v>
      </c>
      <c r="C1633" s="1">
        <v>0</v>
      </c>
      <c r="D1633" s="37" t="str">
        <v>001fw000007Pr0MAAS</v>
      </c>
      <c r="E1633" s="37" t="str">
        <v>M/S BASERA TRADERS</v>
      </c>
      <c r="F1633" s="37" t="str">
        <v>JHARKHAND</v>
      </c>
      <c r="G1633" s="37" t="str">
        <v>DHANBAD</v>
      </c>
      <c r="H1633" s="37">
        <v>0</v>
      </c>
      <c r="I1633" s="37" t="str">
        <v>TIRUPATI SALES</v>
      </c>
      <c r="J1633" s="37" t="str">
        <v>Debjyoti Lahiri</v>
      </c>
      <c r="K1633" s="37">
        <v>0</v>
      </c>
      <c r="L1633" s="37" t="str">
        <v>001J100000HllhOIAT</v>
      </c>
      <c r="M1633" s="37" t="str">
        <v>East</v>
      </c>
      <c r="N1633" s="2">
        <v>828302</v>
      </c>
      <c r="O1633" s="2" t="str">
        <v>20AIMPS8740F1Z5</v>
      </c>
      <c r="P1633" s="2">
        <v>8340212594</v>
      </c>
      <c r="Q1633" s="2" t="str">
        <v>Dec'25</v>
      </c>
      <c r="R1633" s="2">
        <v>2026</v>
      </c>
      <c r="S1633" s="1">
        <v>0</v>
      </c>
      <c r="T1633" s="2">
        <v>25</v>
      </c>
      <c r="U1633" s="1">
        <v>6.6666666666666666E-2</v>
      </c>
      <c r="V1633" s="1" t="str">
        <v>Minor</v>
      </c>
      <c r="W1633" s="72">
        <v>0</v>
      </c>
      <c r="X1633" s="72">
        <v>0</v>
      </c>
      <c r="Y1633" s="72">
        <v>0</v>
      </c>
      <c r="Z1633" s="72">
        <v>0</v>
      </c>
      <c r="AA1633" s="72">
        <v>0</v>
      </c>
      <c r="AB1633" s="72">
        <v>0</v>
      </c>
      <c r="AC1633" s="72">
        <v>0</v>
      </c>
      <c r="AD1633" s="72">
        <v>0</v>
      </c>
      <c r="AE1633" s="72">
        <v>0</v>
      </c>
      <c r="AF1633" s="72">
        <v>0</v>
      </c>
      <c r="AG1633" s="72">
        <v>0</v>
      </c>
      <c r="AH1633" s="72">
        <v>0</v>
      </c>
      <c r="AI1633" s="72">
        <v>0</v>
      </c>
      <c r="AJ1633" s="72">
        <v>0</v>
      </c>
      <c r="AK1633" s="72">
        <v>0</v>
      </c>
      <c r="AL1633" s="72">
        <v>0</v>
      </c>
      <c r="AM1633" s="72">
        <v>0</v>
      </c>
      <c r="AN1633" s="72">
        <v>0</v>
      </c>
      <c r="AO1633" s="72">
        <v>0</v>
      </c>
      <c r="AP1633" s="72">
        <v>0</v>
      </c>
      <c r="AQ1633" s="13">
        <v>0</v>
      </c>
      <c r="AR1633" s="13">
        <v>0</v>
      </c>
      <c r="AS1633" s="13">
        <v>0</v>
      </c>
      <c r="AT1633" s="13">
        <v>5</v>
      </c>
      <c r="AU1633" s="13">
        <v>0</v>
      </c>
      <c r="AV1633" s="13">
        <v>0</v>
      </c>
      <c r="AW1633" s="16">
        <f t="shared" si="474"/>
        <v>5</v>
      </c>
      <c r="AX1633" s="16">
        <v>0</v>
      </c>
      <c r="AY1633" s="10">
        <f t="shared" si="475"/>
        <v>5</v>
      </c>
      <c r="BB1633" s="10">
        <f t="shared" si="476"/>
        <v>-5</v>
      </c>
      <c r="BC1633" s="10">
        <f t="shared" si="477"/>
        <v>-1.25</v>
      </c>
      <c r="BD1633" s="10">
        <f t="shared" si="478"/>
        <v>5</v>
      </c>
      <c r="BE1633" s="10">
        <f t="shared" si="479"/>
        <v>-5</v>
      </c>
      <c r="BF1633" s="2" t="s">
        <v>119</v>
      </c>
      <c r="BG1633" s="10">
        <f t="shared" si="480"/>
        <v>0</v>
      </c>
      <c r="BH1633" s="36" t="s">
        <v>118</v>
      </c>
      <c r="BI1633" s="39" t="str">
        <f t="shared" si="481"/>
        <v/>
      </c>
      <c r="BJ1633" s="39" t="str">
        <f t="shared" si="482"/>
        <v/>
      </c>
      <c r="BO1633" s="9">
        <f t="shared" si="483"/>
        <v>0</v>
      </c>
      <c r="BP1633" s="39" t="str">
        <f t="shared" si="484"/>
        <v/>
      </c>
      <c r="BQ1633" s="147"/>
      <c r="BR1633" s="9">
        <f t="shared" si="485"/>
        <v>0</v>
      </c>
      <c r="BS1633" s="9">
        <f t="shared" si="486"/>
        <v>0</v>
      </c>
      <c r="BT1633" s="9">
        <f t="shared" si="487"/>
        <v>0</v>
      </c>
      <c r="BU1633" s="9" t="str">
        <f>IFERROR(_xlfn.XLOOKUP(D1633,Sheet1!B:B,Sheet1!L:L),"")</f>
        <v/>
      </c>
      <c r="BV1633" s="9" t="e">
        <f>_xlfn.XLOOKUP(BU1633,Sheet1!S:S,Sheet1!T:T)</f>
        <v>#N/A</v>
      </c>
      <c r="BW1633" s="9" t="e">
        <f>_xlfn.XLOOKUP(D1633,Sheet1!B:B,Sheet1!M:M)</f>
        <v>#N/A</v>
      </c>
      <c r="BZ1633" s="108">
        <f t="shared" si="488"/>
        <v>0</v>
      </c>
      <c r="CB1633" s="12"/>
      <c r="CC1633" s="12"/>
      <c r="CG1633" s="1" t="str">
        <f t="shared" si="489"/>
        <v>Below 80</v>
      </c>
      <c r="CH1633" s="1" t="str">
        <f>IFERROR(_xlfn.XLOOKUP(CG1633,Scenario!M:M,Scenario!N:N),"")</f>
        <v/>
      </c>
      <c r="CI1633" s="1" t="str">
        <f t="shared" si="490"/>
        <v>No</v>
      </c>
    </row>
    <row r="1634" spans="1:87" hidden="1">
      <c r="A1634" s="2">
        <v>1633</v>
      </c>
      <c r="B1634" s="2">
        <v>0</v>
      </c>
      <c r="C1634" s="1">
        <v>0</v>
      </c>
      <c r="D1634" s="37" t="str">
        <v>001J100000S1eXeIAJ</v>
      </c>
      <c r="E1634" s="37" t="str">
        <v>LODHI TRADERS</v>
      </c>
      <c r="F1634" s="37" t="str">
        <v>MADHYA PRADESH</v>
      </c>
      <c r="G1634" s="37" t="str">
        <v>BHOPAL</v>
      </c>
      <c r="H1634" s="37" t="str">
        <v>Bhopal</v>
      </c>
      <c r="I1634" s="37" t="str">
        <v>Global Steel</v>
      </c>
      <c r="J1634" s="37" t="str">
        <v>Rubean Luther</v>
      </c>
      <c r="K1634" s="37">
        <v>0</v>
      </c>
      <c r="L1634" s="37" t="str">
        <v>C13471</v>
      </c>
      <c r="M1634" s="37" t="str">
        <v>Central</v>
      </c>
      <c r="N1634" s="2">
        <v>462010</v>
      </c>
      <c r="O1634" s="2" t="str">
        <v>23ALSPL5539N1ZE</v>
      </c>
      <c r="P1634" s="2">
        <v>8085832199</v>
      </c>
      <c r="Q1634" s="2" t="str">
        <v>Dec'25</v>
      </c>
      <c r="R1634" s="2">
        <v>2026</v>
      </c>
      <c r="S1634" s="1">
        <v>0</v>
      </c>
      <c r="T1634" s="2">
        <v>60</v>
      </c>
      <c r="U1634" s="1">
        <v>1.6666666666666666E-2</v>
      </c>
      <c r="V1634" s="1" t="str">
        <v>Challenger</v>
      </c>
      <c r="W1634" s="72">
        <v>0</v>
      </c>
      <c r="X1634" s="72">
        <v>0</v>
      </c>
      <c r="Y1634" s="72">
        <v>0</v>
      </c>
      <c r="Z1634" s="72">
        <v>0</v>
      </c>
      <c r="AA1634" s="72">
        <v>0</v>
      </c>
      <c r="AB1634" s="72">
        <v>0</v>
      </c>
      <c r="AC1634" s="72">
        <v>0</v>
      </c>
      <c r="AD1634" s="72">
        <v>0</v>
      </c>
      <c r="AE1634" s="72">
        <v>0</v>
      </c>
      <c r="AF1634" s="72">
        <v>0</v>
      </c>
      <c r="AG1634" s="72">
        <v>0</v>
      </c>
      <c r="AH1634" s="72">
        <v>0</v>
      </c>
      <c r="AI1634" s="72">
        <v>0</v>
      </c>
      <c r="AJ1634" s="72">
        <v>0</v>
      </c>
      <c r="AK1634" s="72">
        <v>0</v>
      </c>
      <c r="AL1634" s="72">
        <v>0</v>
      </c>
      <c r="AM1634" s="72">
        <v>0</v>
      </c>
      <c r="AN1634" s="72">
        <v>0</v>
      </c>
      <c r="AO1634" s="72">
        <v>0</v>
      </c>
      <c r="AP1634" s="72">
        <v>0</v>
      </c>
      <c r="AQ1634" s="13">
        <v>0</v>
      </c>
      <c r="AR1634" s="13">
        <v>0</v>
      </c>
      <c r="AS1634" s="13">
        <v>0</v>
      </c>
      <c r="AT1634" s="13">
        <v>3</v>
      </c>
      <c r="AU1634" s="13">
        <v>0</v>
      </c>
      <c r="AV1634" s="13">
        <v>0</v>
      </c>
      <c r="AW1634" s="16">
        <f t="shared" si="474"/>
        <v>3</v>
      </c>
      <c r="AX1634" s="16">
        <v>0</v>
      </c>
      <c r="AY1634" s="10">
        <f t="shared" si="475"/>
        <v>3</v>
      </c>
      <c r="BB1634" s="10">
        <f t="shared" si="476"/>
        <v>-3</v>
      </c>
      <c r="BC1634" s="10">
        <f t="shared" si="477"/>
        <v>-0.75</v>
      </c>
      <c r="BD1634" s="10">
        <f t="shared" si="478"/>
        <v>3</v>
      </c>
      <c r="BE1634" s="10">
        <f t="shared" si="479"/>
        <v>-3</v>
      </c>
      <c r="BF1634" s="2" t="s">
        <v>119</v>
      </c>
      <c r="BG1634" s="10">
        <f t="shared" si="480"/>
        <v>0</v>
      </c>
      <c r="BH1634" s="36" t="s">
        <v>118</v>
      </c>
      <c r="BI1634" s="39" t="str">
        <f t="shared" si="481"/>
        <v/>
      </c>
      <c r="BJ1634" s="39" t="str">
        <f t="shared" si="482"/>
        <v/>
      </c>
      <c r="BO1634" s="9">
        <f t="shared" si="483"/>
        <v>0</v>
      </c>
      <c r="BP1634" s="39" t="str">
        <f t="shared" si="484"/>
        <v/>
      </c>
      <c r="BQ1634" s="147"/>
      <c r="BR1634" s="9">
        <f t="shared" si="485"/>
        <v>0</v>
      </c>
      <c r="BS1634" s="9">
        <f t="shared" si="486"/>
        <v>0</v>
      </c>
      <c r="BT1634" s="9">
        <f t="shared" si="487"/>
        <v>0</v>
      </c>
      <c r="BU1634" s="9" t="str">
        <f>IFERROR(_xlfn.XLOOKUP(D1634,Sheet1!B:B,Sheet1!L:L),"")</f>
        <v/>
      </c>
      <c r="BV1634" s="9" t="e">
        <f>_xlfn.XLOOKUP(BU1634,Sheet1!S:S,Sheet1!T:T)</f>
        <v>#N/A</v>
      </c>
      <c r="BW1634" s="9" t="e">
        <f>_xlfn.XLOOKUP(D1634,Sheet1!B:B,Sheet1!M:M)</f>
        <v>#N/A</v>
      </c>
      <c r="BZ1634" s="108">
        <f t="shared" si="488"/>
        <v>0</v>
      </c>
      <c r="CB1634" s="12"/>
      <c r="CC1634" s="12"/>
      <c r="CG1634" s="1" t="str">
        <f t="shared" si="489"/>
        <v>Below 80</v>
      </c>
      <c r="CH1634" s="1" t="str">
        <f>IFERROR(_xlfn.XLOOKUP(CG1634,Scenario!M:M,Scenario!N:N),"")</f>
        <v/>
      </c>
      <c r="CI1634" s="1" t="str">
        <f t="shared" si="490"/>
        <v>No</v>
      </c>
    </row>
    <row r="1635" spans="1:87" hidden="1">
      <c r="A1635" s="2">
        <v>1634</v>
      </c>
      <c r="B1635" s="2">
        <v>0</v>
      </c>
      <c r="C1635" s="1">
        <v>0</v>
      </c>
      <c r="D1635" s="37" t="str">
        <v>001J1000003k5KBIAY</v>
      </c>
      <c r="E1635" s="37" t="str">
        <v>Raj Steels</v>
      </c>
      <c r="F1635" s="37" t="str">
        <v>MADHYA PRADESH</v>
      </c>
      <c r="G1635" s="37" t="str">
        <v>JABALPUR</v>
      </c>
      <c r="H1635" s="37" t="str">
        <v>Jabalpur</v>
      </c>
      <c r="I1635" s="37" t="str">
        <v>Global Steel</v>
      </c>
      <c r="J1635" s="37" t="str">
        <v>Swapnil Dahayat</v>
      </c>
      <c r="K1635" s="37">
        <v>0</v>
      </c>
      <c r="L1635" s="37" t="str">
        <v>C13471</v>
      </c>
      <c r="M1635" s="37" t="str">
        <v>Central</v>
      </c>
      <c r="N1635" s="2">
        <v>482001</v>
      </c>
      <c r="O1635" s="2" t="str">
        <v>23ASDRE7654F1Z9</v>
      </c>
      <c r="P1635" s="2">
        <v>9893007877</v>
      </c>
      <c r="Q1635" s="2" t="str">
        <v>Dec'25</v>
      </c>
      <c r="R1635" s="2">
        <v>2026</v>
      </c>
      <c r="S1635" s="1">
        <v>0</v>
      </c>
      <c r="T1635" s="2">
        <v>15</v>
      </c>
      <c r="U1635" s="1">
        <v>5.333333333333333E-2</v>
      </c>
      <c r="V1635" s="1" t="str">
        <v>Minor</v>
      </c>
      <c r="W1635" s="72">
        <v>0</v>
      </c>
      <c r="X1635" s="72">
        <v>0</v>
      </c>
      <c r="Y1635" s="72">
        <v>0</v>
      </c>
      <c r="Z1635" s="72">
        <v>0</v>
      </c>
      <c r="AA1635" s="72">
        <v>0</v>
      </c>
      <c r="AB1635" s="72">
        <v>0</v>
      </c>
      <c r="AC1635" s="72">
        <v>0</v>
      </c>
      <c r="AD1635" s="72">
        <v>0</v>
      </c>
      <c r="AE1635" s="72">
        <v>0</v>
      </c>
      <c r="AF1635" s="72">
        <v>0</v>
      </c>
      <c r="AG1635" s="72">
        <v>0</v>
      </c>
      <c r="AH1635" s="72">
        <v>0</v>
      </c>
      <c r="AI1635" s="72">
        <v>0</v>
      </c>
      <c r="AJ1635" s="72">
        <v>0</v>
      </c>
      <c r="AK1635" s="72">
        <v>0</v>
      </c>
      <c r="AL1635" s="72">
        <v>0</v>
      </c>
      <c r="AM1635" s="72">
        <v>0</v>
      </c>
      <c r="AN1635" s="72">
        <v>0</v>
      </c>
      <c r="AO1635" s="72">
        <v>0</v>
      </c>
      <c r="AP1635" s="72">
        <v>0</v>
      </c>
      <c r="AQ1635" s="13">
        <v>0</v>
      </c>
      <c r="AR1635" s="13">
        <v>0</v>
      </c>
      <c r="AS1635" s="13">
        <v>0</v>
      </c>
      <c r="AT1635" s="13">
        <v>2.4</v>
      </c>
      <c r="AU1635" s="13">
        <v>0</v>
      </c>
      <c r="AV1635" s="13">
        <v>0</v>
      </c>
      <c r="AW1635" s="16">
        <f t="shared" si="474"/>
        <v>2.4</v>
      </c>
      <c r="AX1635" s="16">
        <v>0</v>
      </c>
      <c r="AY1635" s="10">
        <f t="shared" si="475"/>
        <v>2.4</v>
      </c>
      <c r="BB1635" s="10">
        <f t="shared" si="476"/>
        <v>-2.4</v>
      </c>
      <c r="BC1635" s="10">
        <f t="shared" si="477"/>
        <v>-0.6</v>
      </c>
      <c r="BD1635" s="10">
        <f t="shared" si="478"/>
        <v>2.4</v>
      </c>
      <c r="BE1635" s="10">
        <f t="shared" si="479"/>
        <v>-2.4</v>
      </c>
      <c r="BF1635" s="2" t="s">
        <v>119</v>
      </c>
      <c r="BG1635" s="10">
        <f t="shared" si="480"/>
        <v>0</v>
      </c>
      <c r="BH1635" s="36" t="s">
        <v>118</v>
      </c>
      <c r="BI1635" s="39" t="str">
        <f t="shared" si="481"/>
        <v/>
      </c>
      <c r="BJ1635" s="39" t="str">
        <f t="shared" si="482"/>
        <v/>
      </c>
      <c r="BO1635" s="9">
        <f t="shared" si="483"/>
        <v>0</v>
      </c>
      <c r="BP1635" s="39" t="str">
        <f t="shared" si="484"/>
        <v/>
      </c>
      <c r="BQ1635" s="147"/>
      <c r="BR1635" s="9">
        <f t="shared" si="485"/>
        <v>0</v>
      </c>
      <c r="BS1635" s="9">
        <f t="shared" si="486"/>
        <v>0</v>
      </c>
      <c r="BT1635" s="9">
        <f t="shared" si="487"/>
        <v>0</v>
      </c>
      <c r="BU1635" s="9" t="str">
        <f>IFERROR(_xlfn.XLOOKUP(D1635,Sheet1!B:B,Sheet1!L:L),"")</f>
        <v/>
      </c>
      <c r="BV1635" s="9" t="e">
        <f>_xlfn.XLOOKUP(BU1635,Sheet1!S:S,Sheet1!T:T)</f>
        <v>#N/A</v>
      </c>
      <c r="BW1635" s="9" t="e">
        <f>_xlfn.XLOOKUP(D1635,Sheet1!B:B,Sheet1!M:M)</f>
        <v>#N/A</v>
      </c>
      <c r="BZ1635" s="108">
        <f t="shared" si="488"/>
        <v>0</v>
      </c>
      <c r="CB1635" s="12"/>
      <c r="CC1635" s="12"/>
      <c r="CG1635" s="1" t="str">
        <f t="shared" si="489"/>
        <v>Below 80</v>
      </c>
      <c r="CH1635" s="1" t="str">
        <f>IFERROR(_xlfn.XLOOKUP(CG1635,Scenario!M:M,Scenario!N:N),"")</f>
        <v/>
      </c>
      <c r="CI1635" s="1" t="str">
        <f t="shared" si="490"/>
        <v>No</v>
      </c>
    </row>
    <row r="1636" spans="1:87" hidden="1">
      <c r="A1636" s="2">
        <v>1635</v>
      </c>
      <c r="B1636" s="2">
        <v>0</v>
      </c>
      <c r="C1636" s="1">
        <v>0</v>
      </c>
      <c r="D1636" s="37" t="str">
        <v>001J100000TuPXiIAN</v>
      </c>
      <c r="E1636" s="37" t="str">
        <v>SHRI WAHEGURU STEELS</v>
      </c>
      <c r="F1636" s="37" t="str">
        <v>MADHYA PRADESH</v>
      </c>
      <c r="G1636" s="37" t="str">
        <v>BHOPAL</v>
      </c>
      <c r="H1636" s="37" t="str">
        <v>Bhopal</v>
      </c>
      <c r="I1636" s="37" t="str">
        <v>Global Steel</v>
      </c>
      <c r="J1636" s="37" t="str">
        <v>Rubean Luther</v>
      </c>
      <c r="K1636" s="37">
        <v>0</v>
      </c>
      <c r="L1636" s="37" t="str">
        <v>C13471</v>
      </c>
      <c r="M1636" s="37" t="str">
        <v>Central</v>
      </c>
      <c r="N1636" s="2">
        <v>462010</v>
      </c>
      <c r="O1636" s="2" t="str">
        <v>23CYZPG8077J1ZL</v>
      </c>
      <c r="P1636" s="2">
        <v>8770714478</v>
      </c>
      <c r="Q1636" s="2" t="str">
        <v>Dec'25</v>
      </c>
      <c r="R1636" s="2">
        <v>2026</v>
      </c>
      <c r="S1636" s="1">
        <v>0</v>
      </c>
      <c r="T1636" s="2">
        <v>150</v>
      </c>
      <c r="U1636" s="1">
        <v>8.8888888888888889E-3</v>
      </c>
      <c r="V1636" s="1" t="str">
        <v>Challenger</v>
      </c>
      <c r="W1636" s="72">
        <v>0</v>
      </c>
      <c r="X1636" s="72">
        <v>0</v>
      </c>
      <c r="Y1636" s="72">
        <v>0</v>
      </c>
      <c r="Z1636" s="72">
        <v>0</v>
      </c>
      <c r="AA1636" s="72">
        <v>0</v>
      </c>
      <c r="AB1636" s="72">
        <v>0</v>
      </c>
      <c r="AC1636" s="72">
        <v>0</v>
      </c>
      <c r="AD1636" s="72">
        <v>0</v>
      </c>
      <c r="AE1636" s="72">
        <v>0</v>
      </c>
      <c r="AF1636" s="72">
        <v>0</v>
      </c>
      <c r="AG1636" s="72">
        <v>0</v>
      </c>
      <c r="AH1636" s="72">
        <v>0</v>
      </c>
      <c r="AI1636" s="72">
        <v>0</v>
      </c>
      <c r="AJ1636" s="72">
        <v>0</v>
      </c>
      <c r="AK1636" s="72">
        <v>0</v>
      </c>
      <c r="AL1636" s="72">
        <v>0</v>
      </c>
      <c r="AM1636" s="72">
        <v>0</v>
      </c>
      <c r="AN1636" s="72">
        <v>0</v>
      </c>
      <c r="AO1636" s="72">
        <v>0</v>
      </c>
      <c r="AP1636" s="72">
        <v>0</v>
      </c>
      <c r="AQ1636" s="13">
        <v>0</v>
      </c>
      <c r="AR1636" s="13">
        <v>0</v>
      </c>
      <c r="AS1636" s="13">
        <v>0</v>
      </c>
      <c r="AT1636" s="13">
        <v>4</v>
      </c>
      <c r="AU1636" s="13">
        <v>0</v>
      </c>
      <c r="AV1636" s="13">
        <v>0</v>
      </c>
      <c r="AW1636" s="16">
        <f t="shared" si="474"/>
        <v>4</v>
      </c>
      <c r="AX1636" s="16">
        <v>0</v>
      </c>
      <c r="AY1636" s="10">
        <f t="shared" si="475"/>
        <v>4</v>
      </c>
      <c r="BB1636" s="10">
        <f t="shared" si="476"/>
        <v>-4</v>
      </c>
      <c r="BC1636" s="10">
        <f t="shared" si="477"/>
        <v>-1</v>
      </c>
      <c r="BD1636" s="10">
        <f t="shared" si="478"/>
        <v>4</v>
      </c>
      <c r="BE1636" s="10">
        <f t="shared" si="479"/>
        <v>-4</v>
      </c>
      <c r="BF1636" s="2" t="s">
        <v>119</v>
      </c>
      <c r="BG1636" s="10">
        <f t="shared" si="480"/>
        <v>0</v>
      </c>
      <c r="BH1636" s="36" t="s">
        <v>118</v>
      </c>
      <c r="BI1636" s="39" t="str">
        <f t="shared" si="481"/>
        <v/>
      </c>
      <c r="BJ1636" s="39" t="str">
        <f t="shared" si="482"/>
        <v/>
      </c>
      <c r="BO1636" s="9">
        <f t="shared" si="483"/>
        <v>0</v>
      </c>
      <c r="BP1636" s="39" t="str">
        <f t="shared" si="484"/>
        <v/>
      </c>
      <c r="BQ1636" s="147"/>
      <c r="BR1636" s="9">
        <f t="shared" si="485"/>
        <v>0</v>
      </c>
      <c r="BS1636" s="9">
        <f t="shared" si="486"/>
        <v>0</v>
      </c>
      <c r="BT1636" s="9">
        <f t="shared" si="487"/>
        <v>0</v>
      </c>
      <c r="BU1636" s="9" t="str">
        <f>IFERROR(_xlfn.XLOOKUP(D1636,Sheet1!B:B,Sheet1!L:L),"")</f>
        <v/>
      </c>
      <c r="BV1636" s="9" t="e">
        <f>_xlfn.XLOOKUP(BU1636,Sheet1!S:S,Sheet1!T:T)</f>
        <v>#N/A</v>
      </c>
      <c r="BW1636" s="9" t="e">
        <f>_xlfn.XLOOKUP(D1636,Sheet1!B:B,Sheet1!M:M)</f>
        <v>#N/A</v>
      </c>
      <c r="BZ1636" s="108">
        <f t="shared" si="488"/>
        <v>0</v>
      </c>
      <c r="CB1636" s="12"/>
      <c r="CC1636" s="12"/>
      <c r="CG1636" s="1" t="str">
        <f t="shared" si="489"/>
        <v>Below 80</v>
      </c>
      <c r="CH1636" s="1" t="str">
        <f>IFERROR(_xlfn.XLOOKUP(CG1636,Scenario!M:M,Scenario!N:N),"")</f>
        <v/>
      </c>
      <c r="CI1636" s="1" t="str">
        <f t="shared" si="490"/>
        <v>No</v>
      </c>
    </row>
    <row r="1637" spans="1:87" hidden="1">
      <c r="A1637" s="2">
        <v>1636</v>
      </c>
      <c r="B1637" s="2">
        <v>0</v>
      </c>
      <c r="C1637" s="1">
        <v>0</v>
      </c>
      <c r="D1637" s="37" t="str">
        <v>001fw00000Gct0gAAB</v>
      </c>
      <c r="E1637" s="37" t="str">
        <v>Lead - 9828440913</v>
      </c>
      <c r="F1637" s="37" t="str">
        <v>RAJASTHAN</v>
      </c>
      <c r="G1637" s="37" t="str">
        <v>JAIPUR</v>
      </c>
      <c r="H1637" s="37">
        <v>0</v>
      </c>
      <c r="I1637" s="37" t="str">
        <v>Swastik Tradevision Pvt. Ltd.</v>
      </c>
      <c r="J1637" s="37" t="str">
        <v>Ravi Kumar Kulmi</v>
      </c>
      <c r="K1637" s="37">
        <v>0</v>
      </c>
      <c r="L1637" s="37" t="str">
        <v>C12822</v>
      </c>
      <c r="M1637" s="37" t="str">
        <v>North</v>
      </c>
      <c r="N1637" s="2">
        <v>303338</v>
      </c>
      <c r="O1637" s="2" t="str">
        <v>08AKRPC0561B1ZJ</v>
      </c>
      <c r="P1637" s="2">
        <v>9828440913</v>
      </c>
      <c r="Q1637" s="2" t="str">
        <v>Dec'25</v>
      </c>
      <c r="R1637" s="2">
        <v>2026</v>
      </c>
      <c r="S1637" s="1">
        <v>0</v>
      </c>
      <c r="T1637" s="2">
        <v>50</v>
      </c>
      <c r="U1637" s="1">
        <v>6.6666666666666666E-2</v>
      </c>
      <c r="V1637" s="1" t="str">
        <v>Minor</v>
      </c>
      <c r="W1637" s="72">
        <v>0</v>
      </c>
      <c r="X1637" s="72">
        <v>0</v>
      </c>
      <c r="Y1637" s="72">
        <v>0</v>
      </c>
      <c r="Z1637" s="72">
        <v>0</v>
      </c>
      <c r="AA1637" s="72">
        <v>0</v>
      </c>
      <c r="AB1637" s="72">
        <v>0</v>
      </c>
      <c r="AC1637" s="72">
        <v>0</v>
      </c>
      <c r="AD1637" s="72">
        <v>0</v>
      </c>
      <c r="AE1637" s="72">
        <v>0</v>
      </c>
      <c r="AF1637" s="72">
        <v>0</v>
      </c>
      <c r="AG1637" s="72">
        <v>0</v>
      </c>
      <c r="AH1637" s="72">
        <v>0</v>
      </c>
      <c r="AI1637" s="72">
        <v>0</v>
      </c>
      <c r="AJ1637" s="72">
        <v>0</v>
      </c>
      <c r="AK1637" s="72">
        <v>0</v>
      </c>
      <c r="AL1637" s="72">
        <v>0</v>
      </c>
      <c r="AM1637" s="72">
        <v>0</v>
      </c>
      <c r="AN1637" s="72">
        <v>0</v>
      </c>
      <c r="AO1637" s="72">
        <v>0</v>
      </c>
      <c r="AP1637" s="72">
        <v>0</v>
      </c>
      <c r="AQ1637" s="13">
        <v>0</v>
      </c>
      <c r="AR1637" s="13">
        <v>0</v>
      </c>
      <c r="AS1637" s="13">
        <v>0</v>
      </c>
      <c r="AT1637" s="13">
        <v>10</v>
      </c>
      <c r="AU1637" s="13">
        <v>0</v>
      </c>
      <c r="AV1637" s="13">
        <v>0</v>
      </c>
      <c r="AW1637" s="16">
        <f t="shared" si="474"/>
        <v>10</v>
      </c>
      <c r="AX1637" s="16">
        <v>0</v>
      </c>
      <c r="AY1637" s="10">
        <f t="shared" si="475"/>
        <v>10</v>
      </c>
      <c r="BB1637" s="10">
        <f t="shared" si="476"/>
        <v>-10</v>
      </c>
      <c r="BC1637" s="10">
        <f t="shared" si="477"/>
        <v>-2.5</v>
      </c>
      <c r="BD1637" s="10">
        <f t="shared" si="478"/>
        <v>10</v>
      </c>
      <c r="BE1637" s="10">
        <f t="shared" si="479"/>
        <v>-10</v>
      </c>
      <c r="BF1637" s="2" t="s">
        <v>119</v>
      </c>
      <c r="BG1637" s="10">
        <f t="shared" si="480"/>
        <v>0</v>
      </c>
      <c r="BH1637" s="36" t="s">
        <v>118</v>
      </c>
      <c r="BI1637" s="39" t="str">
        <f t="shared" si="481"/>
        <v/>
      </c>
      <c r="BJ1637" s="39" t="str">
        <f t="shared" si="482"/>
        <v/>
      </c>
      <c r="BO1637" s="9">
        <f t="shared" si="483"/>
        <v>0</v>
      </c>
      <c r="BP1637" s="39" t="str">
        <f t="shared" si="484"/>
        <v/>
      </c>
      <c r="BQ1637" s="147"/>
      <c r="BR1637" s="9">
        <f t="shared" si="485"/>
        <v>0</v>
      </c>
      <c r="BS1637" s="9">
        <f t="shared" si="486"/>
        <v>0</v>
      </c>
      <c r="BT1637" s="9">
        <f t="shared" si="487"/>
        <v>0</v>
      </c>
      <c r="BU1637" s="9" t="str">
        <f>IFERROR(_xlfn.XLOOKUP(D1637,Sheet1!B:B,Sheet1!L:L),"")</f>
        <v/>
      </c>
      <c r="BV1637" s="9" t="e">
        <f>_xlfn.XLOOKUP(BU1637,Sheet1!S:S,Sheet1!T:T)</f>
        <v>#N/A</v>
      </c>
      <c r="BW1637" s="9" t="e">
        <f>_xlfn.XLOOKUP(D1637,Sheet1!B:B,Sheet1!M:M)</f>
        <v>#N/A</v>
      </c>
      <c r="BZ1637" s="108">
        <f t="shared" si="488"/>
        <v>0</v>
      </c>
      <c r="CB1637" s="12"/>
      <c r="CC1637" s="12"/>
      <c r="CG1637" s="1" t="str">
        <f t="shared" si="489"/>
        <v>Below 80</v>
      </c>
      <c r="CH1637" s="1" t="str">
        <f>IFERROR(_xlfn.XLOOKUP(CG1637,Scenario!M:M,Scenario!N:N),"")</f>
        <v/>
      </c>
      <c r="CI1637" s="1" t="str">
        <f t="shared" si="490"/>
        <v>No</v>
      </c>
    </row>
    <row r="1638" spans="1:87" hidden="1">
      <c r="A1638" s="2">
        <v>1637</v>
      </c>
      <c r="B1638" s="2">
        <v>0</v>
      </c>
      <c r="C1638" s="1">
        <v>0</v>
      </c>
      <c r="D1638" s="37" t="str">
        <v>001J100000VnG6XIAV</v>
      </c>
      <c r="E1638" s="37" t="str">
        <v>LUXMI CEMENT AGENCY</v>
      </c>
      <c r="F1638" s="37" t="str">
        <v>PUNJAB</v>
      </c>
      <c r="G1638" s="37" t="str">
        <v>BARNALA</v>
      </c>
      <c r="H1638" s="37">
        <v>0</v>
      </c>
      <c r="I1638" s="37" t="str">
        <v>PAL CEMENT AND STEEL PVT. LTD.</v>
      </c>
      <c r="J1638" s="37" t="str">
        <v>Abhishek Wadhwa</v>
      </c>
      <c r="K1638" s="37">
        <v>0</v>
      </c>
      <c r="L1638" s="37" t="str">
        <v>C12827</v>
      </c>
      <c r="M1638" s="37" t="str">
        <v>North</v>
      </c>
      <c r="N1638" s="2">
        <v>148106</v>
      </c>
      <c r="O1638" s="2" t="str">
        <v>03AFWPG1688K1ZY</v>
      </c>
      <c r="P1638" s="2">
        <v>9815471107</v>
      </c>
      <c r="Q1638" s="2" t="str">
        <v>Dec'25</v>
      </c>
      <c r="R1638" s="2">
        <v>2026</v>
      </c>
      <c r="S1638" s="1">
        <v>0</v>
      </c>
      <c r="T1638" s="2">
        <v>30</v>
      </c>
      <c r="U1638" s="1">
        <v>0.13422222222222221</v>
      </c>
      <c r="V1638" s="1" t="str">
        <v>Friendly</v>
      </c>
      <c r="W1638" s="72">
        <v>0</v>
      </c>
      <c r="X1638" s="72">
        <v>0</v>
      </c>
      <c r="Y1638" s="72">
        <v>0</v>
      </c>
      <c r="Z1638" s="72">
        <v>0</v>
      </c>
      <c r="AA1638" s="72">
        <v>0</v>
      </c>
      <c r="AB1638" s="72">
        <v>0</v>
      </c>
      <c r="AC1638" s="72">
        <v>0</v>
      </c>
      <c r="AD1638" s="72">
        <v>0</v>
      </c>
      <c r="AE1638" s="72">
        <v>0</v>
      </c>
      <c r="AF1638" s="72">
        <v>0</v>
      </c>
      <c r="AG1638" s="72">
        <v>0</v>
      </c>
      <c r="AH1638" s="72">
        <v>0</v>
      </c>
      <c r="AI1638" s="72">
        <v>0</v>
      </c>
      <c r="AJ1638" s="72">
        <v>0</v>
      </c>
      <c r="AK1638" s="72">
        <v>0</v>
      </c>
      <c r="AL1638" s="72">
        <v>0</v>
      </c>
      <c r="AM1638" s="72">
        <v>0</v>
      </c>
      <c r="AN1638" s="72">
        <v>0</v>
      </c>
      <c r="AO1638" s="72">
        <v>0</v>
      </c>
      <c r="AP1638" s="72">
        <v>0</v>
      </c>
      <c r="AQ1638" s="13">
        <v>0</v>
      </c>
      <c r="AR1638" s="13">
        <v>0</v>
      </c>
      <c r="AS1638" s="13">
        <v>0</v>
      </c>
      <c r="AT1638" s="13">
        <v>12.08</v>
      </c>
      <c r="AU1638" s="13">
        <v>0</v>
      </c>
      <c r="AV1638" s="13">
        <v>0</v>
      </c>
      <c r="AW1638" s="16">
        <f t="shared" si="474"/>
        <v>12.08</v>
      </c>
      <c r="AX1638" s="16">
        <v>0</v>
      </c>
      <c r="AY1638" s="10">
        <f t="shared" si="475"/>
        <v>12.08</v>
      </c>
      <c r="BB1638" s="10">
        <f t="shared" si="476"/>
        <v>-12.08</v>
      </c>
      <c r="BC1638" s="10">
        <f t="shared" si="477"/>
        <v>-3.02</v>
      </c>
      <c r="BD1638" s="10">
        <f t="shared" si="478"/>
        <v>12.08</v>
      </c>
      <c r="BE1638" s="10">
        <f t="shared" si="479"/>
        <v>-12.08</v>
      </c>
      <c r="BF1638" s="2" t="s">
        <v>119</v>
      </c>
      <c r="BG1638" s="10">
        <f t="shared" si="480"/>
        <v>0</v>
      </c>
      <c r="BH1638" s="36" t="s">
        <v>118</v>
      </c>
      <c r="BI1638" s="39" t="str">
        <f t="shared" si="481"/>
        <v/>
      </c>
      <c r="BJ1638" s="39" t="str">
        <f t="shared" si="482"/>
        <v/>
      </c>
      <c r="BO1638" s="9">
        <f t="shared" si="483"/>
        <v>0</v>
      </c>
      <c r="BP1638" s="39" t="str">
        <f t="shared" si="484"/>
        <v/>
      </c>
      <c r="BQ1638" s="147"/>
      <c r="BR1638" s="9">
        <f t="shared" si="485"/>
        <v>0</v>
      </c>
      <c r="BS1638" s="9">
        <f t="shared" si="486"/>
        <v>0</v>
      </c>
      <c r="BT1638" s="9">
        <f t="shared" si="487"/>
        <v>0</v>
      </c>
      <c r="BU1638" s="9" t="str">
        <f>IFERROR(_xlfn.XLOOKUP(D1638,Sheet1!B:B,Sheet1!L:L),"")</f>
        <v/>
      </c>
      <c r="BV1638" s="9" t="e">
        <f>_xlfn.XLOOKUP(BU1638,Sheet1!S:S,Sheet1!T:T)</f>
        <v>#N/A</v>
      </c>
      <c r="BW1638" s="9" t="e">
        <f>_xlfn.XLOOKUP(D1638,Sheet1!B:B,Sheet1!M:M)</f>
        <v>#N/A</v>
      </c>
      <c r="BZ1638" s="108">
        <f t="shared" si="488"/>
        <v>0</v>
      </c>
      <c r="CB1638" s="12"/>
      <c r="CC1638" s="12"/>
      <c r="CG1638" s="1" t="str">
        <f t="shared" si="489"/>
        <v>Below 80</v>
      </c>
      <c r="CH1638" s="1" t="str">
        <f>IFERROR(_xlfn.XLOOKUP(CG1638,Scenario!M:M,Scenario!N:N),"")</f>
        <v/>
      </c>
      <c r="CI1638" s="1" t="str">
        <f t="shared" si="490"/>
        <v>No</v>
      </c>
    </row>
    <row r="1639" spans="1:87" hidden="1">
      <c r="A1639" s="2">
        <v>1638</v>
      </c>
      <c r="B1639" s="2">
        <v>0</v>
      </c>
      <c r="C1639" s="1">
        <v>0</v>
      </c>
      <c r="D1639" s="37" t="str">
        <v>001J100000RyrlxIAB</v>
      </c>
      <c r="E1639" s="37" t="str">
        <v>KESHAV TRADING CO.</v>
      </c>
      <c r="F1639" s="37" t="str">
        <v>PUNJAB</v>
      </c>
      <c r="G1639" s="37" t="str">
        <v>SANGRUR</v>
      </c>
      <c r="H1639" s="37">
        <v>0</v>
      </c>
      <c r="I1639" s="37" t="str">
        <v>RAMDOOT UDHYOG PRIVATE LIMITED</v>
      </c>
      <c r="J1639" s="37" t="str">
        <v>Abhishek Wadhwa</v>
      </c>
      <c r="K1639" s="37">
        <v>0</v>
      </c>
      <c r="L1639" s="37" t="str">
        <v>C13168</v>
      </c>
      <c r="M1639" s="37" t="str">
        <v>North</v>
      </c>
      <c r="N1639" s="2">
        <v>148031</v>
      </c>
      <c r="O1639" s="2" t="str">
        <v>03AATFK6272D1Z9</v>
      </c>
      <c r="P1639" s="2">
        <v>9463670973</v>
      </c>
      <c r="Q1639" s="2" t="str">
        <v>Jan'26</v>
      </c>
      <c r="R1639" s="2">
        <v>2026</v>
      </c>
      <c r="S1639" s="1">
        <v>0</v>
      </c>
      <c r="T1639" s="2">
        <v>30</v>
      </c>
      <c r="U1639" s="1">
        <v>0.35555555555555551</v>
      </c>
      <c r="V1639" s="1" t="str">
        <v>Friendly</v>
      </c>
      <c r="W1639" s="72">
        <v>0</v>
      </c>
      <c r="X1639" s="72">
        <v>0</v>
      </c>
      <c r="Y1639" s="72">
        <v>0</v>
      </c>
      <c r="Z1639" s="72">
        <v>0</v>
      </c>
      <c r="AA1639" s="72">
        <v>0</v>
      </c>
      <c r="AB1639" s="72">
        <v>0</v>
      </c>
      <c r="AC1639" s="72">
        <v>0</v>
      </c>
      <c r="AD1639" s="72">
        <v>0</v>
      </c>
      <c r="AE1639" s="72">
        <v>0</v>
      </c>
      <c r="AF1639" s="72">
        <v>0</v>
      </c>
      <c r="AG1639" s="72">
        <v>0</v>
      </c>
      <c r="AH1639" s="72">
        <v>0</v>
      </c>
      <c r="AI1639" s="72">
        <v>0</v>
      </c>
      <c r="AJ1639" s="72">
        <v>0</v>
      </c>
      <c r="AK1639" s="72">
        <v>0</v>
      </c>
      <c r="AL1639" s="72">
        <v>0</v>
      </c>
      <c r="AM1639" s="72">
        <v>0</v>
      </c>
      <c r="AN1639" s="72">
        <v>0</v>
      </c>
      <c r="AO1639" s="72">
        <v>0</v>
      </c>
      <c r="AP1639" s="72">
        <v>0</v>
      </c>
      <c r="AQ1639" s="13">
        <v>0</v>
      </c>
      <c r="AR1639" s="13">
        <v>0</v>
      </c>
      <c r="AS1639" s="13">
        <v>0</v>
      </c>
      <c r="AT1639" s="13">
        <v>0</v>
      </c>
      <c r="AU1639" s="13">
        <v>32</v>
      </c>
      <c r="AV1639" s="13">
        <v>0</v>
      </c>
      <c r="AW1639" s="16">
        <f t="shared" si="474"/>
        <v>32</v>
      </c>
      <c r="AX1639" s="16">
        <v>0</v>
      </c>
      <c r="AY1639" s="10">
        <f t="shared" si="475"/>
        <v>32</v>
      </c>
      <c r="BB1639" s="10">
        <f t="shared" si="476"/>
        <v>-32</v>
      </c>
      <c r="BC1639" s="10">
        <f t="shared" si="477"/>
        <v>-8</v>
      </c>
      <c r="BD1639" s="10">
        <f t="shared" si="478"/>
        <v>32</v>
      </c>
      <c r="BE1639" s="10">
        <f t="shared" si="479"/>
        <v>-32</v>
      </c>
      <c r="BF1639" s="2" t="s">
        <v>119</v>
      </c>
      <c r="BG1639" s="10">
        <f t="shared" si="480"/>
        <v>0</v>
      </c>
      <c r="BH1639" s="36" t="s">
        <v>118</v>
      </c>
      <c r="BI1639" s="39" t="str">
        <f t="shared" si="481"/>
        <v/>
      </c>
      <c r="BJ1639" s="39" t="str">
        <f t="shared" si="482"/>
        <v/>
      </c>
      <c r="BO1639" s="9">
        <f t="shared" si="483"/>
        <v>0</v>
      </c>
      <c r="BP1639" s="39" t="str">
        <f t="shared" si="484"/>
        <v/>
      </c>
      <c r="BQ1639" s="147"/>
      <c r="BR1639" s="9">
        <f t="shared" si="485"/>
        <v>0</v>
      </c>
      <c r="BS1639" s="9">
        <f t="shared" si="486"/>
        <v>0</v>
      </c>
      <c r="BT1639" s="9">
        <f t="shared" si="487"/>
        <v>0</v>
      </c>
      <c r="BU1639" s="9" t="str">
        <f>IFERROR(_xlfn.XLOOKUP(D1639,Sheet1!B:B,Sheet1!L:L),"")</f>
        <v/>
      </c>
      <c r="BV1639" s="9" t="e">
        <f>_xlfn.XLOOKUP(BU1639,Sheet1!S:S,Sheet1!T:T)</f>
        <v>#N/A</v>
      </c>
      <c r="BW1639" s="9" t="e">
        <f>_xlfn.XLOOKUP(D1639,Sheet1!B:B,Sheet1!M:M)</f>
        <v>#N/A</v>
      </c>
      <c r="BZ1639" s="108">
        <f t="shared" si="488"/>
        <v>0</v>
      </c>
      <c r="CB1639" s="12"/>
      <c r="CC1639" s="12"/>
      <c r="CG1639" s="1" t="str">
        <f t="shared" si="489"/>
        <v>Below 80</v>
      </c>
      <c r="CH1639" s="1" t="str">
        <f>IFERROR(_xlfn.XLOOKUP(CG1639,Scenario!M:M,Scenario!N:N),"")</f>
        <v/>
      </c>
      <c r="CI1639" s="1" t="str">
        <f t="shared" si="490"/>
        <v>No</v>
      </c>
    </row>
    <row r="1640" spans="1:87" hidden="1">
      <c r="A1640" s="2">
        <v>1639</v>
      </c>
      <c r="B1640" s="2">
        <v>0</v>
      </c>
      <c r="C1640" s="1">
        <v>0</v>
      </c>
      <c r="D1640" s="37" t="str">
        <v>001J100000RTOAIIA5</v>
      </c>
      <c r="E1640" s="37" t="str">
        <v>GOPAL TRADERS</v>
      </c>
      <c r="F1640" s="37" t="str">
        <v>MADHYA PRADESH</v>
      </c>
      <c r="G1640" s="37" t="str">
        <v>SINGRAULI</v>
      </c>
      <c r="H1640" s="37" t="str">
        <v>Singrauli</v>
      </c>
      <c r="I1640" s="37" t="str">
        <v>Global Steel</v>
      </c>
      <c r="J1640" s="37" t="str">
        <v>Dharmendra Kumar Yadav</v>
      </c>
      <c r="K1640" s="37">
        <v>0</v>
      </c>
      <c r="L1640" s="37" t="str">
        <v>C13471</v>
      </c>
      <c r="M1640" s="37" t="str">
        <v>Central</v>
      </c>
      <c r="N1640" s="2">
        <v>486886</v>
      </c>
      <c r="O1640" s="2" t="str">
        <v>23AIRPG5308E1ZI</v>
      </c>
      <c r="P1640" s="2">
        <v>9329293200</v>
      </c>
      <c r="Q1640" s="2" t="str">
        <v>Jan'26</v>
      </c>
      <c r="R1640" s="2">
        <v>2026</v>
      </c>
      <c r="S1640" s="1">
        <v>0</v>
      </c>
      <c r="T1640" s="2">
        <v>400</v>
      </c>
      <c r="U1640" s="1">
        <v>0.02</v>
      </c>
      <c r="V1640" s="1" t="str">
        <v>Alien</v>
      </c>
      <c r="W1640" s="72">
        <v>0</v>
      </c>
      <c r="X1640" s="72">
        <v>0</v>
      </c>
      <c r="Y1640" s="72">
        <v>0</v>
      </c>
      <c r="Z1640" s="72">
        <v>0</v>
      </c>
      <c r="AA1640" s="72">
        <v>0</v>
      </c>
      <c r="AB1640" s="72">
        <v>0</v>
      </c>
      <c r="AC1640" s="72">
        <v>0</v>
      </c>
      <c r="AD1640" s="72">
        <v>0</v>
      </c>
      <c r="AE1640" s="72">
        <v>0</v>
      </c>
      <c r="AF1640" s="72">
        <v>0</v>
      </c>
      <c r="AG1640" s="72">
        <v>0</v>
      </c>
      <c r="AH1640" s="72">
        <v>0</v>
      </c>
      <c r="AI1640" s="72">
        <v>0</v>
      </c>
      <c r="AJ1640" s="72">
        <v>0</v>
      </c>
      <c r="AK1640" s="72">
        <v>0</v>
      </c>
      <c r="AL1640" s="72">
        <v>0</v>
      </c>
      <c r="AM1640" s="72">
        <v>0</v>
      </c>
      <c r="AN1640" s="72">
        <v>0</v>
      </c>
      <c r="AO1640" s="72">
        <v>0</v>
      </c>
      <c r="AP1640" s="72">
        <v>0</v>
      </c>
      <c r="AQ1640" s="13">
        <v>0</v>
      </c>
      <c r="AR1640" s="13">
        <v>0</v>
      </c>
      <c r="AS1640" s="13">
        <v>0</v>
      </c>
      <c r="AT1640" s="13">
        <v>0</v>
      </c>
      <c r="AU1640" s="13">
        <v>24</v>
      </c>
      <c r="AV1640" s="13">
        <v>0</v>
      </c>
      <c r="AW1640" s="16">
        <f t="shared" si="474"/>
        <v>24</v>
      </c>
      <c r="AX1640" s="16">
        <v>0</v>
      </c>
      <c r="AY1640" s="10">
        <f t="shared" si="475"/>
        <v>24</v>
      </c>
      <c r="BB1640" s="10">
        <f t="shared" si="476"/>
        <v>-24</v>
      </c>
      <c r="BC1640" s="10">
        <f t="shared" si="477"/>
        <v>-6</v>
      </c>
      <c r="BD1640" s="10">
        <f t="shared" si="478"/>
        <v>24</v>
      </c>
      <c r="BE1640" s="10">
        <f t="shared" si="479"/>
        <v>-24</v>
      </c>
      <c r="BF1640" s="2" t="s">
        <v>119</v>
      </c>
      <c r="BG1640" s="10">
        <f t="shared" si="480"/>
        <v>0</v>
      </c>
      <c r="BH1640" s="36" t="s">
        <v>118</v>
      </c>
      <c r="BI1640" s="39" t="str">
        <f t="shared" si="481"/>
        <v/>
      </c>
      <c r="BJ1640" s="39" t="str">
        <f t="shared" si="482"/>
        <v/>
      </c>
      <c r="BO1640" s="9">
        <f t="shared" si="483"/>
        <v>0</v>
      </c>
      <c r="BP1640" s="39" t="str">
        <f t="shared" si="484"/>
        <v/>
      </c>
      <c r="BQ1640" s="147"/>
      <c r="BR1640" s="9">
        <f t="shared" si="485"/>
        <v>0</v>
      </c>
      <c r="BS1640" s="9">
        <f t="shared" si="486"/>
        <v>0</v>
      </c>
      <c r="BT1640" s="9">
        <f t="shared" si="487"/>
        <v>0</v>
      </c>
      <c r="BU1640" s="9" t="str">
        <f>IFERROR(_xlfn.XLOOKUP(D1640,Sheet1!B:B,Sheet1!L:L),"")</f>
        <v/>
      </c>
      <c r="BV1640" s="9" t="e">
        <f>_xlfn.XLOOKUP(BU1640,Sheet1!S:S,Sheet1!T:T)</f>
        <v>#N/A</v>
      </c>
      <c r="BW1640" s="9" t="e">
        <f>_xlfn.XLOOKUP(D1640,Sheet1!B:B,Sheet1!M:M)</f>
        <v>#N/A</v>
      </c>
      <c r="BZ1640" s="108">
        <f t="shared" si="488"/>
        <v>0</v>
      </c>
      <c r="CB1640" s="12"/>
      <c r="CC1640" s="12"/>
      <c r="CG1640" s="1" t="str">
        <f t="shared" si="489"/>
        <v>Below 80</v>
      </c>
      <c r="CH1640" s="1" t="str">
        <f>IFERROR(_xlfn.XLOOKUP(CG1640,Scenario!M:M,Scenario!N:N),"")</f>
        <v/>
      </c>
      <c r="CI1640" s="1" t="str">
        <f t="shared" si="490"/>
        <v>No</v>
      </c>
    </row>
    <row r="1641" spans="1:87" hidden="1">
      <c r="A1641" s="2">
        <v>1640</v>
      </c>
      <c r="B1641" s="2">
        <v>0</v>
      </c>
      <c r="C1641" s="1">
        <v>0</v>
      </c>
      <c r="D1641" s="37" t="str">
        <v>001fw00000GLepHAAT</v>
      </c>
      <c r="E1641" s="37" t="str">
        <v>SHIB SANKAR TRADING</v>
      </c>
      <c r="F1641" s="37" t="str">
        <v>WEST BENGAL</v>
      </c>
      <c r="G1641" s="37" t="str">
        <v>BANKURA</v>
      </c>
      <c r="H1641" s="37">
        <v>0</v>
      </c>
      <c r="I1641" s="37" t="str">
        <v>JAI MATA DI STEELS</v>
      </c>
      <c r="J1641" s="37" t="str">
        <v>Sambit Majumdar</v>
      </c>
      <c r="K1641" s="37">
        <v>0</v>
      </c>
      <c r="L1641" s="37" t="str">
        <v>001J100000RydNHIA2</v>
      </c>
      <c r="M1641" s="37" t="str">
        <v>East</v>
      </c>
      <c r="N1641" s="2">
        <v>722146</v>
      </c>
      <c r="O1641" s="2" t="str">
        <v>19AHAPM6012F1ZO</v>
      </c>
      <c r="P1641" s="2">
        <v>9883670848</v>
      </c>
      <c r="Q1641" s="2" t="str">
        <v>Jan'26</v>
      </c>
      <c r="R1641" s="2">
        <v>2026</v>
      </c>
      <c r="S1641" s="1">
        <v>0</v>
      </c>
      <c r="T1641" s="2">
        <v>60</v>
      </c>
      <c r="U1641" s="1">
        <v>0.13333333333333333</v>
      </c>
      <c r="V1641" s="1" t="str">
        <v>Star</v>
      </c>
      <c r="W1641" s="72">
        <v>0</v>
      </c>
      <c r="X1641" s="72">
        <v>0</v>
      </c>
      <c r="Y1641" s="72">
        <v>0</v>
      </c>
      <c r="Z1641" s="72">
        <v>0</v>
      </c>
      <c r="AA1641" s="72">
        <v>0</v>
      </c>
      <c r="AB1641" s="72">
        <v>0</v>
      </c>
      <c r="AC1641" s="72">
        <v>0</v>
      </c>
      <c r="AD1641" s="72">
        <v>0</v>
      </c>
      <c r="AE1641" s="72">
        <v>0</v>
      </c>
      <c r="AF1641" s="72">
        <v>0</v>
      </c>
      <c r="AG1641" s="72">
        <v>0</v>
      </c>
      <c r="AH1641" s="72">
        <v>0</v>
      </c>
      <c r="AI1641" s="72">
        <v>0</v>
      </c>
      <c r="AJ1641" s="72">
        <v>0</v>
      </c>
      <c r="AK1641" s="72">
        <v>0</v>
      </c>
      <c r="AL1641" s="72">
        <v>0</v>
      </c>
      <c r="AM1641" s="72">
        <v>0</v>
      </c>
      <c r="AN1641" s="72">
        <v>0</v>
      </c>
      <c r="AO1641" s="72">
        <v>0</v>
      </c>
      <c r="AP1641" s="72">
        <v>0</v>
      </c>
      <c r="AQ1641" s="13">
        <v>0</v>
      </c>
      <c r="AR1641" s="13">
        <v>0</v>
      </c>
      <c r="AS1641" s="13">
        <v>0</v>
      </c>
      <c r="AT1641" s="13">
        <v>0</v>
      </c>
      <c r="AU1641" s="13">
        <v>24</v>
      </c>
      <c r="AV1641" s="13">
        <v>0</v>
      </c>
      <c r="AW1641" s="16">
        <f t="shared" si="474"/>
        <v>24</v>
      </c>
      <c r="AX1641" s="16">
        <v>0</v>
      </c>
      <c r="AY1641" s="10">
        <f t="shared" si="475"/>
        <v>24</v>
      </c>
      <c r="BB1641" s="10">
        <f t="shared" si="476"/>
        <v>-24</v>
      </c>
      <c r="BC1641" s="10">
        <f t="shared" si="477"/>
        <v>-6</v>
      </c>
      <c r="BD1641" s="10">
        <f t="shared" si="478"/>
        <v>24</v>
      </c>
      <c r="BE1641" s="10">
        <f t="shared" si="479"/>
        <v>-24</v>
      </c>
      <c r="BF1641" s="2" t="s">
        <v>119</v>
      </c>
      <c r="BG1641" s="10">
        <f t="shared" si="480"/>
        <v>0</v>
      </c>
      <c r="BH1641" s="36" t="s">
        <v>118</v>
      </c>
      <c r="BI1641" s="39" t="str">
        <f t="shared" si="481"/>
        <v/>
      </c>
      <c r="BJ1641" s="39" t="str">
        <f t="shared" si="482"/>
        <v/>
      </c>
      <c r="BO1641" s="9">
        <f t="shared" si="483"/>
        <v>0</v>
      </c>
      <c r="BP1641" s="39" t="str">
        <f t="shared" si="484"/>
        <v/>
      </c>
      <c r="BQ1641" s="147"/>
      <c r="BR1641" s="9">
        <f t="shared" si="485"/>
        <v>0</v>
      </c>
      <c r="BS1641" s="9">
        <f t="shared" si="486"/>
        <v>0</v>
      </c>
      <c r="BT1641" s="9">
        <f t="shared" si="487"/>
        <v>0</v>
      </c>
      <c r="BU1641" s="9" t="str">
        <f>IFERROR(_xlfn.XLOOKUP(D1641,Sheet1!B:B,Sheet1!L:L),"")</f>
        <v/>
      </c>
      <c r="BV1641" s="9" t="e">
        <f>_xlfn.XLOOKUP(BU1641,Sheet1!S:S,Sheet1!T:T)</f>
        <v>#N/A</v>
      </c>
      <c r="BW1641" s="9" t="e">
        <f>_xlfn.XLOOKUP(D1641,Sheet1!B:B,Sheet1!M:M)</f>
        <v>#N/A</v>
      </c>
      <c r="BZ1641" s="108">
        <f t="shared" si="488"/>
        <v>0</v>
      </c>
      <c r="CB1641" s="12"/>
      <c r="CC1641" s="12"/>
      <c r="CG1641" s="1" t="str">
        <f t="shared" si="489"/>
        <v>Below 80</v>
      </c>
      <c r="CH1641" s="1" t="str">
        <f>IFERROR(_xlfn.XLOOKUP(CG1641,Scenario!M:M,Scenario!N:N),"")</f>
        <v/>
      </c>
      <c r="CI1641" s="1" t="str">
        <f t="shared" si="490"/>
        <v>No</v>
      </c>
    </row>
    <row r="1642" spans="1:87" hidden="1">
      <c r="A1642" s="2">
        <v>1641</v>
      </c>
      <c r="B1642" s="2">
        <v>0</v>
      </c>
      <c r="C1642" s="1">
        <v>0</v>
      </c>
      <c r="D1642" s="37" t="str">
        <v>0015g00001fUMwKAAW</v>
      </c>
      <c r="E1642" s="37" t="str">
        <v>AGGARWAL STEEL TRADERS</v>
      </c>
      <c r="F1642" s="37" t="str">
        <v>PUNJAB</v>
      </c>
      <c r="G1642" s="37" t="str">
        <v>SRI MUKTSAR SAHIB</v>
      </c>
      <c r="H1642" s="37" t="str">
        <v>Malout</v>
      </c>
      <c r="I1642" s="37" t="str">
        <v>Tanvi Sales</v>
      </c>
      <c r="J1642" s="37" t="str">
        <v>Sonu Kumar</v>
      </c>
      <c r="K1642" s="37">
        <v>0</v>
      </c>
      <c r="L1642" s="37" t="str">
        <v>001J100000Vo0ZgIAJ</v>
      </c>
      <c r="M1642" s="37" t="str">
        <v>North</v>
      </c>
      <c r="N1642" s="2">
        <v>152107</v>
      </c>
      <c r="O1642" s="2" t="str">
        <v>03ABLPK9827B1ZR</v>
      </c>
      <c r="P1642" s="2">
        <v>9417345842</v>
      </c>
      <c r="Q1642" s="2" t="str">
        <v>Jan'26</v>
      </c>
      <c r="R1642" s="2">
        <v>2026</v>
      </c>
      <c r="S1642" s="1">
        <v>0</v>
      </c>
      <c r="T1642" s="2">
        <v>100</v>
      </c>
      <c r="U1642" s="1">
        <v>0.04</v>
      </c>
      <c r="V1642" s="1" t="str">
        <v>Challenger</v>
      </c>
      <c r="W1642" s="72">
        <v>0</v>
      </c>
      <c r="X1642" s="72">
        <v>0</v>
      </c>
      <c r="Y1642" s="72">
        <v>0</v>
      </c>
      <c r="Z1642" s="72">
        <v>0</v>
      </c>
      <c r="AA1642" s="72">
        <v>0</v>
      </c>
      <c r="AB1642" s="72">
        <v>0</v>
      </c>
      <c r="AC1642" s="72">
        <v>0</v>
      </c>
      <c r="AD1642" s="72">
        <v>0</v>
      </c>
      <c r="AE1642" s="72">
        <v>0</v>
      </c>
      <c r="AF1642" s="72">
        <v>0</v>
      </c>
      <c r="AG1642" s="72">
        <v>0</v>
      </c>
      <c r="AH1642" s="72">
        <v>0</v>
      </c>
      <c r="AI1642" s="72">
        <v>0</v>
      </c>
      <c r="AJ1642" s="72">
        <v>0</v>
      </c>
      <c r="AK1642" s="72">
        <v>0</v>
      </c>
      <c r="AL1642" s="72">
        <v>0</v>
      </c>
      <c r="AM1642" s="72">
        <v>0</v>
      </c>
      <c r="AN1642" s="72">
        <v>0</v>
      </c>
      <c r="AO1642" s="72">
        <v>0</v>
      </c>
      <c r="AP1642" s="72">
        <v>0</v>
      </c>
      <c r="AQ1642" s="13">
        <v>0</v>
      </c>
      <c r="AR1642" s="13">
        <v>0</v>
      </c>
      <c r="AS1642" s="13">
        <v>0</v>
      </c>
      <c r="AT1642" s="13">
        <v>0</v>
      </c>
      <c r="AU1642" s="13">
        <v>12</v>
      </c>
      <c r="AV1642" s="13">
        <v>0</v>
      </c>
      <c r="AW1642" s="16">
        <f t="shared" si="474"/>
        <v>12</v>
      </c>
      <c r="AX1642" s="16">
        <v>0</v>
      </c>
      <c r="AY1642" s="10">
        <f t="shared" si="475"/>
        <v>12</v>
      </c>
      <c r="BB1642" s="10">
        <f t="shared" si="476"/>
        <v>-12</v>
      </c>
      <c r="BC1642" s="10">
        <f t="shared" si="477"/>
        <v>-3</v>
      </c>
      <c r="BD1642" s="10">
        <f t="shared" si="478"/>
        <v>12</v>
      </c>
      <c r="BE1642" s="10">
        <f t="shared" si="479"/>
        <v>-12</v>
      </c>
      <c r="BF1642" s="2" t="s">
        <v>119</v>
      </c>
      <c r="BG1642" s="10">
        <f t="shared" si="480"/>
        <v>0</v>
      </c>
      <c r="BH1642" s="36" t="s">
        <v>118</v>
      </c>
      <c r="BI1642" s="39" t="str">
        <f t="shared" si="481"/>
        <v/>
      </c>
      <c r="BJ1642" s="39" t="str">
        <f t="shared" si="482"/>
        <v/>
      </c>
      <c r="BO1642" s="9">
        <f t="shared" si="483"/>
        <v>0</v>
      </c>
      <c r="BP1642" s="39" t="str">
        <f t="shared" si="484"/>
        <v/>
      </c>
      <c r="BQ1642" s="147"/>
      <c r="BR1642" s="9">
        <f t="shared" si="485"/>
        <v>0</v>
      </c>
      <c r="BS1642" s="9">
        <f t="shared" si="486"/>
        <v>0</v>
      </c>
      <c r="BT1642" s="9">
        <f t="shared" si="487"/>
        <v>0</v>
      </c>
      <c r="BU1642" s="9" t="str">
        <f>IFERROR(_xlfn.XLOOKUP(D1642,Sheet1!B:B,Sheet1!L:L),"")</f>
        <v/>
      </c>
      <c r="BV1642" s="9" t="e">
        <f>_xlfn.XLOOKUP(BU1642,Sheet1!S:S,Sheet1!T:T)</f>
        <v>#N/A</v>
      </c>
      <c r="BW1642" s="9" t="e">
        <f>_xlfn.XLOOKUP(D1642,Sheet1!B:B,Sheet1!M:M)</f>
        <v>#N/A</v>
      </c>
      <c r="BZ1642" s="108">
        <f t="shared" si="488"/>
        <v>0</v>
      </c>
      <c r="CB1642" s="12"/>
      <c r="CC1642" s="12"/>
      <c r="CG1642" s="1" t="str">
        <f t="shared" si="489"/>
        <v>Below 80</v>
      </c>
      <c r="CH1642" s="1" t="str">
        <f>IFERROR(_xlfn.XLOOKUP(CG1642,Scenario!M:M,Scenario!N:N),"")</f>
        <v/>
      </c>
      <c r="CI1642" s="1" t="str">
        <f t="shared" si="490"/>
        <v>No</v>
      </c>
    </row>
    <row r="1643" spans="1:87" hidden="1">
      <c r="A1643" s="2">
        <v>1642</v>
      </c>
      <c r="B1643" s="2">
        <v>0</v>
      </c>
      <c r="C1643" s="1">
        <v>0</v>
      </c>
      <c r="D1643" s="37" t="str">
        <v>001fw00000GHG8oAAH</v>
      </c>
      <c r="E1643" s="37" t="str">
        <v>GARGI ENTERPRISE</v>
      </c>
      <c r="F1643" s="37" t="str">
        <v>WEST BENGAL</v>
      </c>
      <c r="G1643" s="37" t="str">
        <v>24 PARAGANAS NORTH</v>
      </c>
      <c r="H1643" s="37">
        <v>0</v>
      </c>
      <c r="I1643" s="37" t="str">
        <v>NERIUM MULTICOM LLP</v>
      </c>
      <c r="J1643" s="37" t="str">
        <v>Ragon Poddar</v>
      </c>
      <c r="K1643" s="37">
        <v>0</v>
      </c>
      <c r="L1643" s="37" t="str">
        <v>001J100000RytAcIAJ</v>
      </c>
      <c r="M1643" s="37" t="str">
        <v>East</v>
      </c>
      <c r="N1643" s="2">
        <v>743252</v>
      </c>
      <c r="O1643" s="2" t="str">
        <v>19DPOPS7773Q1ZB</v>
      </c>
      <c r="P1643" s="2">
        <v>8515949734</v>
      </c>
      <c r="Q1643" s="2" t="str">
        <v>Jan'26</v>
      </c>
      <c r="R1643" s="2">
        <v>2026</v>
      </c>
      <c r="S1643" s="1">
        <v>0</v>
      </c>
      <c r="T1643" s="2">
        <v>10</v>
      </c>
      <c r="U1643" s="1">
        <v>0.33333333333333337</v>
      </c>
      <c r="V1643" s="1" t="str">
        <v>Friendly</v>
      </c>
      <c r="W1643" s="72">
        <v>0</v>
      </c>
      <c r="X1643" s="72">
        <v>0</v>
      </c>
      <c r="Y1643" s="72">
        <v>0</v>
      </c>
      <c r="Z1643" s="72">
        <v>0</v>
      </c>
      <c r="AA1643" s="72">
        <v>0</v>
      </c>
      <c r="AB1643" s="72">
        <v>0</v>
      </c>
      <c r="AC1643" s="72">
        <v>0</v>
      </c>
      <c r="AD1643" s="72">
        <v>0</v>
      </c>
      <c r="AE1643" s="72">
        <v>0</v>
      </c>
      <c r="AF1643" s="72">
        <v>0</v>
      </c>
      <c r="AG1643" s="72">
        <v>0</v>
      </c>
      <c r="AH1643" s="72">
        <v>0</v>
      </c>
      <c r="AI1643" s="72">
        <v>0</v>
      </c>
      <c r="AJ1643" s="72">
        <v>0</v>
      </c>
      <c r="AK1643" s="72">
        <v>0</v>
      </c>
      <c r="AL1643" s="72">
        <v>0</v>
      </c>
      <c r="AM1643" s="72">
        <v>0</v>
      </c>
      <c r="AN1643" s="72">
        <v>0</v>
      </c>
      <c r="AO1643" s="72">
        <v>0</v>
      </c>
      <c r="AP1643" s="72">
        <v>0</v>
      </c>
      <c r="AQ1643" s="13">
        <v>0</v>
      </c>
      <c r="AR1643" s="13">
        <v>0</v>
      </c>
      <c r="AS1643" s="13">
        <v>0</v>
      </c>
      <c r="AT1643" s="13">
        <v>0</v>
      </c>
      <c r="AU1643" s="13">
        <v>10</v>
      </c>
      <c r="AV1643" s="13">
        <v>0</v>
      </c>
      <c r="AW1643" s="16">
        <f t="shared" si="474"/>
        <v>10</v>
      </c>
      <c r="AX1643" s="16">
        <v>0</v>
      </c>
      <c r="AY1643" s="10">
        <f t="shared" si="475"/>
        <v>10</v>
      </c>
      <c r="BB1643" s="10">
        <f t="shared" si="476"/>
        <v>-10</v>
      </c>
      <c r="BC1643" s="10">
        <f t="shared" si="477"/>
        <v>-2.5</v>
      </c>
      <c r="BD1643" s="10">
        <f t="shared" si="478"/>
        <v>10</v>
      </c>
      <c r="BE1643" s="10">
        <f t="shared" si="479"/>
        <v>-10</v>
      </c>
      <c r="BF1643" s="2" t="s">
        <v>119</v>
      </c>
      <c r="BG1643" s="10">
        <f t="shared" si="480"/>
        <v>0</v>
      </c>
      <c r="BH1643" s="36" t="s">
        <v>118</v>
      </c>
      <c r="BI1643" s="39" t="str">
        <f t="shared" si="481"/>
        <v/>
      </c>
      <c r="BJ1643" s="39" t="str">
        <f t="shared" si="482"/>
        <v/>
      </c>
      <c r="BO1643" s="9">
        <f t="shared" si="483"/>
        <v>0</v>
      </c>
      <c r="BP1643" s="39" t="str">
        <f t="shared" si="484"/>
        <v/>
      </c>
      <c r="BQ1643" s="147"/>
      <c r="BR1643" s="9">
        <f t="shared" si="485"/>
        <v>0</v>
      </c>
      <c r="BS1643" s="9">
        <f t="shared" si="486"/>
        <v>0</v>
      </c>
      <c r="BT1643" s="9">
        <f t="shared" si="487"/>
        <v>0</v>
      </c>
      <c r="BU1643" s="9" t="str">
        <f>IFERROR(_xlfn.XLOOKUP(D1643,Sheet1!B:B,Sheet1!L:L),"")</f>
        <v/>
      </c>
      <c r="BV1643" s="9" t="e">
        <f>_xlfn.XLOOKUP(BU1643,Sheet1!S:S,Sheet1!T:T)</f>
        <v>#N/A</v>
      </c>
      <c r="BW1643" s="9" t="e">
        <f>_xlfn.XLOOKUP(D1643,Sheet1!B:B,Sheet1!M:M)</f>
        <v>#N/A</v>
      </c>
      <c r="BZ1643" s="108">
        <f t="shared" si="488"/>
        <v>0</v>
      </c>
      <c r="CB1643" s="12"/>
      <c r="CC1643" s="12"/>
      <c r="CG1643" s="1" t="str">
        <f t="shared" si="489"/>
        <v>Below 80</v>
      </c>
      <c r="CH1643" s="1" t="str">
        <f>IFERROR(_xlfn.XLOOKUP(CG1643,Scenario!M:M,Scenario!N:N),"")</f>
        <v/>
      </c>
      <c r="CI1643" s="1" t="str">
        <f t="shared" si="490"/>
        <v>No</v>
      </c>
    </row>
    <row r="1644" spans="1:87" hidden="1">
      <c r="A1644" s="2">
        <v>1643</v>
      </c>
      <c r="B1644" s="2">
        <v>0</v>
      </c>
      <c r="C1644" s="1">
        <v>0</v>
      </c>
      <c r="D1644" s="37" t="str">
        <v>001J100000VnRtnIAF</v>
      </c>
      <c r="E1644" s="37" t="str">
        <v>SRI HANUMAN ENTERPRISES</v>
      </c>
      <c r="F1644" s="37" t="str">
        <v>WEST BENGAL</v>
      </c>
      <c r="G1644" s="37" t="str">
        <v>KALIMPONG</v>
      </c>
      <c r="H1644" s="37">
        <v>0</v>
      </c>
      <c r="I1644" s="37" t="str">
        <v>SILIGURI BUILDERS STORES</v>
      </c>
      <c r="J1644" s="37" t="str">
        <v>Abu Hossain</v>
      </c>
      <c r="K1644" s="37">
        <v>0</v>
      </c>
      <c r="L1644" s="37" t="str">
        <v>001J100000VngoPIAR</v>
      </c>
      <c r="M1644" s="37" t="str">
        <v>East</v>
      </c>
      <c r="N1644" s="2">
        <v>734008</v>
      </c>
      <c r="O1644" s="2" t="str">
        <v>19AJIPJ2511N1Z1</v>
      </c>
      <c r="P1644" s="2">
        <v>7047088215</v>
      </c>
      <c r="Q1644" s="2" t="str">
        <v>Jan'26</v>
      </c>
      <c r="R1644" s="2">
        <v>2026</v>
      </c>
      <c r="S1644" s="1">
        <v>0</v>
      </c>
      <c r="T1644" s="2">
        <v>350</v>
      </c>
      <c r="U1644" s="1">
        <v>6.6666666666666671E-3</v>
      </c>
      <c r="V1644" s="1" t="str">
        <v>Alien</v>
      </c>
      <c r="W1644" s="72">
        <v>0</v>
      </c>
      <c r="X1644" s="72">
        <v>0</v>
      </c>
      <c r="Y1644" s="72">
        <v>0</v>
      </c>
      <c r="Z1644" s="72">
        <v>0</v>
      </c>
      <c r="AA1644" s="72">
        <v>0</v>
      </c>
      <c r="AB1644" s="72">
        <v>0</v>
      </c>
      <c r="AC1644" s="72">
        <v>0</v>
      </c>
      <c r="AD1644" s="72">
        <v>0</v>
      </c>
      <c r="AE1644" s="72">
        <v>0</v>
      </c>
      <c r="AF1644" s="72">
        <v>0</v>
      </c>
      <c r="AG1644" s="72">
        <v>0</v>
      </c>
      <c r="AH1644" s="72">
        <v>0</v>
      </c>
      <c r="AI1644" s="72">
        <v>0</v>
      </c>
      <c r="AJ1644" s="72">
        <v>0</v>
      </c>
      <c r="AK1644" s="72">
        <v>0</v>
      </c>
      <c r="AL1644" s="72">
        <v>0</v>
      </c>
      <c r="AM1644" s="72">
        <v>0</v>
      </c>
      <c r="AN1644" s="72">
        <v>0</v>
      </c>
      <c r="AO1644" s="72">
        <v>0</v>
      </c>
      <c r="AP1644" s="72">
        <v>0</v>
      </c>
      <c r="AQ1644" s="13">
        <v>0</v>
      </c>
      <c r="AR1644" s="13">
        <v>0</v>
      </c>
      <c r="AS1644" s="13">
        <v>0</v>
      </c>
      <c r="AT1644" s="13">
        <v>0</v>
      </c>
      <c r="AU1644" s="13">
        <v>7</v>
      </c>
      <c r="AV1644" s="13">
        <v>0</v>
      </c>
      <c r="AW1644" s="16">
        <f t="shared" si="474"/>
        <v>7</v>
      </c>
      <c r="AX1644" s="16">
        <v>0</v>
      </c>
      <c r="AY1644" s="10">
        <f t="shared" si="475"/>
        <v>7</v>
      </c>
      <c r="BB1644" s="10">
        <f t="shared" si="476"/>
        <v>-7</v>
      </c>
      <c r="BC1644" s="10">
        <f t="shared" si="477"/>
        <v>-1.75</v>
      </c>
      <c r="BD1644" s="10">
        <f t="shared" si="478"/>
        <v>7</v>
      </c>
      <c r="BE1644" s="10">
        <f t="shared" si="479"/>
        <v>-7</v>
      </c>
      <c r="BF1644" s="2" t="s">
        <v>119</v>
      </c>
      <c r="BG1644" s="10">
        <f t="shared" si="480"/>
        <v>0</v>
      </c>
      <c r="BH1644" s="36" t="s">
        <v>118</v>
      </c>
      <c r="BI1644" s="39" t="str">
        <f t="shared" si="481"/>
        <v/>
      </c>
      <c r="BJ1644" s="39" t="str">
        <f t="shared" si="482"/>
        <v/>
      </c>
      <c r="BO1644" s="9">
        <f t="shared" si="483"/>
        <v>0</v>
      </c>
      <c r="BP1644" s="39" t="str">
        <f t="shared" si="484"/>
        <v/>
      </c>
      <c r="BQ1644" s="147"/>
      <c r="BR1644" s="9">
        <f t="shared" si="485"/>
        <v>0</v>
      </c>
      <c r="BS1644" s="9">
        <f t="shared" si="486"/>
        <v>0</v>
      </c>
      <c r="BT1644" s="9">
        <f t="shared" si="487"/>
        <v>0</v>
      </c>
      <c r="BU1644" s="9" t="str">
        <f>IFERROR(_xlfn.XLOOKUP(D1644,Sheet1!B:B,Sheet1!L:L),"")</f>
        <v/>
      </c>
      <c r="BV1644" s="9" t="e">
        <f>_xlfn.XLOOKUP(BU1644,Sheet1!S:S,Sheet1!T:T)</f>
        <v>#N/A</v>
      </c>
      <c r="BW1644" s="9" t="e">
        <f>_xlfn.XLOOKUP(D1644,Sheet1!B:B,Sheet1!M:M)</f>
        <v>#N/A</v>
      </c>
      <c r="BZ1644" s="108">
        <f t="shared" si="488"/>
        <v>0</v>
      </c>
      <c r="CB1644" s="12"/>
      <c r="CC1644" s="12"/>
      <c r="CG1644" s="1" t="str">
        <f t="shared" si="489"/>
        <v>Below 80</v>
      </c>
      <c r="CH1644" s="1" t="str">
        <f>IFERROR(_xlfn.XLOOKUP(CG1644,Scenario!M:M,Scenario!N:N),"")</f>
        <v/>
      </c>
      <c r="CI1644" s="1" t="str">
        <f t="shared" si="490"/>
        <v>No</v>
      </c>
    </row>
    <row r="1645" spans="1:87" hidden="1">
      <c r="A1645" s="2">
        <v>1644</v>
      </c>
      <c r="B1645" s="2">
        <v>0</v>
      </c>
      <c r="C1645" s="1">
        <v>0</v>
      </c>
      <c r="D1645" s="37" t="str">
        <v>001fw00000HWAc4AAH</v>
      </c>
      <c r="E1645" s="37" t="str">
        <v>SAGAR STEEL</v>
      </c>
      <c r="F1645" s="37" t="str">
        <v>MADHYA PRADESH</v>
      </c>
      <c r="G1645" s="37" t="str">
        <v>NEEMUCH</v>
      </c>
      <c r="H1645" s="37">
        <v>0</v>
      </c>
      <c r="I1645" s="37" t="str">
        <v>R. K. ENTERPRISES</v>
      </c>
      <c r="J1645" s="37" t="str">
        <v>Yogeshwar Richhariya</v>
      </c>
      <c r="K1645" s="37">
        <v>0</v>
      </c>
      <c r="L1645" s="37" t="str">
        <v>001J1000005ZfroIAC</v>
      </c>
      <c r="M1645" s="37" t="str">
        <v>Central</v>
      </c>
      <c r="N1645" s="2">
        <v>458441</v>
      </c>
      <c r="O1645" s="2" t="str">
        <v>23APOPH7166K1ZH</v>
      </c>
      <c r="P1645" s="2">
        <v>7942791264</v>
      </c>
      <c r="Q1645" s="2" t="str">
        <v>Jan'26</v>
      </c>
      <c r="R1645" s="2">
        <v>2026</v>
      </c>
      <c r="S1645" s="1">
        <v>0</v>
      </c>
      <c r="T1645" s="2">
        <v>50</v>
      </c>
      <c r="U1645" s="1">
        <v>0.13333333333333333</v>
      </c>
      <c r="V1645" s="1" t="str">
        <v>Friendly</v>
      </c>
      <c r="W1645" s="72">
        <v>0</v>
      </c>
      <c r="X1645" s="72">
        <v>0</v>
      </c>
      <c r="Y1645" s="72">
        <v>0</v>
      </c>
      <c r="Z1645" s="72">
        <v>0</v>
      </c>
      <c r="AA1645" s="72">
        <v>0</v>
      </c>
      <c r="AB1645" s="72">
        <v>0</v>
      </c>
      <c r="AC1645" s="72">
        <v>0</v>
      </c>
      <c r="AD1645" s="72">
        <v>0</v>
      </c>
      <c r="AE1645" s="72">
        <v>0</v>
      </c>
      <c r="AF1645" s="72">
        <v>0</v>
      </c>
      <c r="AG1645" s="72">
        <v>0</v>
      </c>
      <c r="AH1645" s="72">
        <v>0</v>
      </c>
      <c r="AI1645" s="72">
        <v>0</v>
      </c>
      <c r="AJ1645" s="72">
        <v>0</v>
      </c>
      <c r="AK1645" s="72">
        <v>0</v>
      </c>
      <c r="AL1645" s="72">
        <v>0</v>
      </c>
      <c r="AM1645" s="72">
        <v>0</v>
      </c>
      <c r="AN1645" s="72">
        <v>0</v>
      </c>
      <c r="AO1645" s="72">
        <v>0</v>
      </c>
      <c r="AP1645" s="72">
        <v>0</v>
      </c>
      <c r="AQ1645" s="13">
        <v>0</v>
      </c>
      <c r="AR1645" s="13">
        <v>0</v>
      </c>
      <c r="AS1645" s="13">
        <v>0</v>
      </c>
      <c r="AT1645" s="13">
        <v>0</v>
      </c>
      <c r="AU1645" s="13">
        <v>20</v>
      </c>
      <c r="AV1645" s="13">
        <v>0</v>
      </c>
      <c r="AW1645" s="16">
        <f t="shared" si="474"/>
        <v>20</v>
      </c>
      <c r="AX1645" s="16">
        <v>0</v>
      </c>
      <c r="AY1645" s="10">
        <f t="shared" si="475"/>
        <v>20</v>
      </c>
      <c r="BB1645" s="10">
        <f t="shared" si="476"/>
        <v>-20</v>
      </c>
      <c r="BC1645" s="10">
        <f t="shared" si="477"/>
        <v>-5</v>
      </c>
      <c r="BD1645" s="10">
        <f t="shared" si="478"/>
        <v>20</v>
      </c>
      <c r="BE1645" s="10">
        <f t="shared" si="479"/>
        <v>-20</v>
      </c>
      <c r="BF1645" s="2" t="s">
        <v>119</v>
      </c>
      <c r="BG1645" s="10">
        <f t="shared" si="480"/>
        <v>0</v>
      </c>
      <c r="BH1645" s="36" t="s">
        <v>118</v>
      </c>
      <c r="BI1645" s="39" t="str">
        <f t="shared" si="481"/>
        <v/>
      </c>
      <c r="BJ1645" s="39" t="str">
        <f t="shared" si="482"/>
        <v/>
      </c>
      <c r="BO1645" s="9">
        <f t="shared" si="483"/>
        <v>0</v>
      </c>
      <c r="BP1645" s="39" t="str">
        <f t="shared" si="484"/>
        <v/>
      </c>
      <c r="BQ1645" s="147"/>
      <c r="BR1645" s="9">
        <f t="shared" si="485"/>
        <v>0</v>
      </c>
      <c r="BS1645" s="9">
        <f t="shared" si="486"/>
        <v>0</v>
      </c>
      <c r="BT1645" s="9">
        <f t="shared" si="487"/>
        <v>0</v>
      </c>
      <c r="BU1645" s="9" t="str">
        <f>IFERROR(_xlfn.XLOOKUP(D1645,Sheet1!B:B,Sheet1!L:L),"")</f>
        <v/>
      </c>
      <c r="BV1645" s="9" t="e">
        <f>_xlfn.XLOOKUP(BU1645,Sheet1!S:S,Sheet1!T:T)</f>
        <v>#N/A</v>
      </c>
      <c r="BW1645" s="9" t="e">
        <f>_xlfn.XLOOKUP(D1645,Sheet1!B:B,Sheet1!M:M)</f>
        <v>#N/A</v>
      </c>
      <c r="BZ1645" s="108">
        <f t="shared" si="488"/>
        <v>0</v>
      </c>
      <c r="CB1645" s="12"/>
      <c r="CC1645" s="12"/>
      <c r="CG1645" s="1" t="str">
        <f t="shared" si="489"/>
        <v>Below 80</v>
      </c>
      <c r="CH1645" s="1" t="str">
        <f>IFERROR(_xlfn.XLOOKUP(CG1645,Scenario!M:M,Scenario!N:N),"")</f>
        <v/>
      </c>
      <c r="CI1645" s="1" t="str">
        <f t="shared" si="490"/>
        <v>No</v>
      </c>
    </row>
    <row r="1646" spans="1:87" hidden="1">
      <c r="A1646" s="2">
        <v>1645</v>
      </c>
      <c r="B1646" s="2">
        <v>0</v>
      </c>
      <c r="C1646" s="1">
        <v>0</v>
      </c>
      <c r="D1646" s="37" t="str">
        <v>001fw000005nBQsAAM</v>
      </c>
      <c r="E1646" s="37" t="str">
        <v>GANESH ENTERPRISE</v>
      </c>
      <c r="F1646" s="37" t="str">
        <v>WEST BENGAL</v>
      </c>
      <c r="G1646" s="37" t="str">
        <v>DARJEELING</v>
      </c>
      <c r="H1646" s="37">
        <v>0</v>
      </c>
      <c r="I1646" s="37" t="str">
        <v>SILIGURI BUILDERS STORES</v>
      </c>
      <c r="J1646" s="37" t="str">
        <v>Abu Hossain</v>
      </c>
      <c r="K1646" s="37">
        <v>0</v>
      </c>
      <c r="L1646" s="37" t="str">
        <v>001J100000VngoPIAR</v>
      </c>
      <c r="M1646" s="37" t="str">
        <v>East</v>
      </c>
      <c r="N1646" s="2">
        <v>734013</v>
      </c>
      <c r="O1646" s="2" t="str">
        <v>19AMHPM9033G1ZT</v>
      </c>
      <c r="P1646" s="2">
        <v>9932631598</v>
      </c>
      <c r="Q1646" s="2" t="str">
        <v>Jan'26</v>
      </c>
      <c r="R1646" s="2">
        <v>2026</v>
      </c>
      <c r="S1646" s="1">
        <v>0</v>
      </c>
      <c r="T1646" s="2">
        <v>30</v>
      </c>
      <c r="U1646" s="1">
        <v>0.24444444444444444</v>
      </c>
      <c r="V1646" s="1" t="str">
        <v>Friendly</v>
      </c>
      <c r="W1646" s="72">
        <v>0</v>
      </c>
      <c r="X1646" s="72">
        <v>0</v>
      </c>
      <c r="Y1646" s="72">
        <v>0</v>
      </c>
      <c r="Z1646" s="72">
        <v>0</v>
      </c>
      <c r="AA1646" s="72">
        <v>0</v>
      </c>
      <c r="AB1646" s="72">
        <v>0</v>
      </c>
      <c r="AC1646" s="72">
        <v>0</v>
      </c>
      <c r="AD1646" s="72">
        <v>0</v>
      </c>
      <c r="AE1646" s="72">
        <v>0</v>
      </c>
      <c r="AF1646" s="72">
        <v>0</v>
      </c>
      <c r="AG1646" s="72">
        <v>0</v>
      </c>
      <c r="AH1646" s="72">
        <v>0</v>
      </c>
      <c r="AI1646" s="72">
        <v>0</v>
      </c>
      <c r="AJ1646" s="72">
        <v>0</v>
      </c>
      <c r="AK1646" s="72">
        <v>0</v>
      </c>
      <c r="AL1646" s="72">
        <v>0</v>
      </c>
      <c r="AM1646" s="72">
        <v>0</v>
      </c>
      <c r="AN1646" s="72">
        <v>0</v>
      </c>
      <c r="AO1646" s="72">
        <v>0</v>
      </c>
      <c r="AP1646" s="72">
        <v>0</v>
      </c>
      <c r="AQ1646" s="13">
        <v>0</v>
      </c>
      <c r="AR1646" s="13">
        <v>0</v>
      </c>
      <c r="AS1646" s="13">
        <v>0</v>
      </c>
      <c r="AT1646" s="13">
        <v>0</v>
      </c>
      <c r="AU1646" s="13">
        <v>12</v>
      </c>
      <c r="AV1646" s="13">
        <v>10</v>
      </c>
      <c r="AW1646" s="16">
        <f t="shared" si="474"/>
        <v>12</v>
      </c>
      <c r="AX1646" s="16">
        <v>0</v>
      </c>
      <c r="AY1646" s="10">
        <f t="shared" si="475"/>
        <v>12</v>
      </c>
      <c r="BB1646" s="10">
        <f t="shared" si="476"/>
        <v>-12</v>
      </c>
      <c r="BC1646" s="10">
        <f t="shared" si="477"/>
        <v>-3</v>
      </c>
      <c r="BD1646" s="10">
        <f t="shared" si="478"/>
        <v>12</v>
      </c>
      <c r="BE1646" s="10">
        <f t="shared" si="479"/>
        <v>-12</v>
      </c>
      <c r="BF1646" s="2" t="s">
        <v>119</v>
      </c>
      <c r="BG1646" s="10">
        <f t="shared" si="480"/>
        <v>0</v>
      </c>
      <c r="BH1646" s="36" t="s">
        <v>118</v>
      </c>
      <c r="BI1646" s="39" t="str">
        <f t="shared" si="481"/>
        <v/>
      </c>
      <c r="BJ1646" s="39" t="str">
        <f t="shared" si="482"/>
        <v/>
      </c>
      <c r="BO1646" s="9">
        <f t="shared" si="483"/>
        <v>0</v>
      </c>
      <c r="BP1646" s="39" t="str">
        <f t="shared" si="484"/>
        <v/>
      </c>
      <c r="BQ1646" s="147"/>
      <c r="BR1646" s="9">
        <f t="shared" si="485"/>
        <v>0</v>
      </c>
      <c r="BS1646" s="9">
        <f t="shared" si="486"/>
        <v>0</v>
      </c>
      <c r="BT1646" s="9">
        <f t="shared" si="487"/>
        <v>0</v>
      </c>
      <c r="BU1646" s="9" t="str">
        <f>IFERROR(_xlfn.XLOOKUP(D1646,Sheet1!B:B,Sheet1!L:L),"")</f>
        <v/>
      </c>
      <c r="BV1646" s="9" t="e">
        <f>_xlfn.XLOOKUP(BU1646,Sheet1!S:S,Sheet1!T:T)</f>
        <v>#N/A</v>
      </c>
      <c r="BW1646" s="9" t="e">
        <f>_xlfn.XLOOKUP(D1646,Sheet1!B:B,Sheet1!M:M)</f>
        <v>#N/A</v>
      </c>
      <c r="BZ1646" s="108">
        <f t="shared" si="488"/>
        <v>0</v>
      </c>
      <c r="CB1646" s="12"/>
      <c r="CC1646" s="12"/>
      <c r="CG1646" s="1" t="str">
        <f t="shared" si="489"/>
        <v>Below 80</v>
      </c>
      <c r="CH1646" s="1" t="str">
        <f>IFERROR(_xlfn.XLOOKUP(CG1646,Scenario!M:M,Scenario!N:N),"")</f>
        <v/>
      </c>
      <c r="CI1646" s="1" t="str">
        <f t="shared" si="490"/>
        <v>No</v>
      </c>
    </row>
    <row r="1647" spans="1:87" hidden="1">
      <c r="A1647" s="2">
        <v>1646</v>
      </c>
      <c r="B1647" s="2">
        <v>0</v>
      </c>
      <c r="C1647" s="1">
        <v>0</v>
      </c>
      <c r="D1647" s="37" t="str">
        <v>001fw00000CimN0AAJ</v>
      </c>
      <c r="E1647" s="37" t="str">
        <v>QUALITY SALES CORPORATION</v>
      </c>
      <c r="F1647" s="37" t="str">
        <v>MADHYA PRADESH</v>
      </c>
      <c r="G1647" s="37" t="str">
        <v>INDORE</v>
      </c>
      <c r="H1647" s="37">
        <v>0</v>
      </c>
      <c r="I1647" s="37" t="str">
        <v>R. K. ENTERPRISES</v>
      </c>
      <c r="J1647" s="37" t="str">
        <v>Yogeshwar Richhariya</v>
      </c>
      <c r="K1647" s="37">
        <v>0</v>
      </c>
      <c r="L1647" s="37" t="str">
        <v>001J1000005ZfroIAC</v>
      </c>
      <c r="M1647" s="37" t="str">
        <v>Central</v>
      </c>
      <c r="N1647" s="2">
        <v>453441</v>
      </c>
      <c r="O1647" s="2" t="str">
        <v>23AJVPK9246J1ZK</v>
      </c>
      <c r="P1647" s="2">
        <v>7987178315</v>
      </c>
      <c r="Q1647" s="2" t="str">
        <v>Jan'26</v>
      </c>
      <c r="R1647" s="2">
        <v>2026</v>
      </c>
      <c r="S1647" s="1">
        <v>0</v>
      </c>
      <c r="T1647" s="2">
        <v>300</v>
      </c>
      <c r="U1647" s="1">
        <v>4.6666666666666669E-2</v>
      </c>
      <c r="V1647" s="1" t="str">
        <v>Alien</v>
      </c>
      <c r="W1647" s="72">
        <v>0</v>
      </c>
      <c r="X1647" s="72">
        <v>0</v>
      </c>
      <c r="Y1647" s="72">
        <v>0</v>
      </c>
      <c r="Z1647" s="72">
        <v>0</v>
      </c>
      <c r="AA1647" s="72">
        <v>0</v>
      </c>
      <c r="AB1647" s="72">
        <v>0</v>
      </c>
      <c r="AC1647" s="72">
        <v>0</v>
      </c>
      <c r="AD1647" s="72">
        <v>0</v>
      </c>
      <c r="AE1647" s="72">
        <v>0</v>
      </c>
      <c r="AF1647" s="72">
        <v>0</v>
      </c>
      <c r="AG1647" s="72">
        <v>0</v>
      </c>
      <c r="AH1647" s="72">
        <v>0</v>
      </c>
      <c r="AI1647" s="72">
        <v>0</v>
      </c>
      <c r="AJ1647" s="72">
        <v>0</v>
      </c>
      <c r="AK1647" s="72">
        <v>0</v>
      </c>
      <c r="AL1647" s="72">
        <v>0</v>
      </c>
      <c r="AM1647" s="72">
        <v>0</v>
      </c>
      <c r="AN1647" s="72">
        <v>0</v>
      </c>
      <c r="AO1647" s="72">
        <v>0</v>
      </c>
      <c r="AP1647" s="72">
        <v>0</v>
      </c>
      <c r="AQ1647" s="13">
        <v>0</v>
      </c>
      <c r="AR1647" s="13">
        <v>0</v>
      </c>
      <c r="AS1647" s="13">
        <v>0</v>
      </c>
      <c r="AT1647" s="13">
        <v>0</v>
      </c>
      <c r="AU1647" s="13">
        <v>42</v>
      </c>
      <c r="AV1647" s="13">
        <v>0</v>
      </c>
      <c r="AW1647" s="16">
        <f t="shared" si="474"/>
        <v>42</v>
      </c>
      <c r="AX1647" s="16">
        <v>0</v>
      </c>
      <c r="AY1647" s="10">
        <f t="shared" si="475"/>
        <v>42</v>
      </c>
      <c r="BB1647" s="10">
        <f t="shared" si="476"/>
        <v>-42</v>
      </c>
      <c r="BC1647" s="10">
        <f t="shared" si="477"/>
        <v>-10.5</v>
      </c>
      <c r="BD1647" s="10">
        <f t="shared" si="478"/>
        <v>42</v>
      </c>
      <c r="BE1647" s="10">
        <f t="shared" si="479"/>
        <v>-42</v>
      </c>
      <c r="BF1647" s="2" t="s">
        <v>119</v>
      </c>
      <c r="BG1647" s="10">
        <f t="shared" si="480"/>
        <v>0</v>
      </c>
      <c r="BH1647" s="36" t="s">
        <v>118</v>
      </c>
      <c r="BI1647" s="39" t="str">
        <f t="shared" si="481"/>
        <v/>
      </c>
      <c r="BJ1647" s="39" t="str">
        <f t="shared" si="482"/>
        <v/>
      </c>
      <c r="BO1647" s="9">
        <f t="shared" si="483"/>
        <v>0</v>
      </c>
      <c r="BP1647" s="39" t="str">
        <f t="shared" si="484"/>
        <v/>
      </c>
      <c r="BQ1647" s="147"/>
      <c r="BR1647" s="9">
        <f t="shared" si="485"/>
        <v>0</v>
      </c>
      <c r="BS1647" s="9">
        <f t="shared" si="486"/>
        <v>0</v>
      </c>
      <c r="BT1647" s="9">
        <f t="shared" si="487"/>
        <v>0</v>
      </c>
      <c r="BU1647" s="9" t="str">
        <f>IFERROR(_xlfn.XLOOKUP(D1647,Sheet1!B:B,Sheet1!L:L),"")</f>
        <v/>
      </c>
      <c r="BV1647" s="9" t="e">
        <f>_xlfn.XLOOKUP(BU1647,Sheet1!S:S,Sheet1!T:T)</f>
        <v>#N/A</v>
      </c>
      <c r="BW1647" s="9" t="e">
        <f>_xlfn.XLOOKUP(D1647,Sheet1!B:B,Sheet1!M:M)</f>
        <v>#N/A</v>
      </c>
      <c r="BZ1647" s="108">
        <f t="shared" si="488"/>
        <v>0</v>
      </c>
      <c r="CB1647" s="12"/>
      <c r="CC1647" s="12"/>
      <c r="CG1647" s="1" t="str">
        <f t="shared" si="489"/>
        <v>Below 80</v>
      </c>
      <c r="CH1647" s="1" t="str">
        <f>IFERROR(_xlfn.XLOOKUP(CG1647,Scenario!M:M,Scenario!N:N),"")</f>
        <v/>
      </c>
      <c r="CI1647" s="1" t="str">
        <f t="shared" si="490"/>
        <v>No</v>
      </c>
    </row>
    <row r="1648" spans="1:87" hidden="1">
      <c r="A1648" s="2">
        <v>1647</v>
      </c>
      <c r="B1648" s="2">
        <v>0</v>
      </c>
      <c r="C1648" s="1">
        <v>0</v>
      </c>
      <c r="D1648" s="37" t="str">
        <v>001J100000VlT97IAF</v>
      </c>
      <c r="E1648" s="37" t="str">
        <v>LOKE NATH BUILDERS</v>
      </c>
      <c r="F1648" s="37" t="str">
        <v>WEST BENGAL</v>
      </c>
      <c r="G1648" s="37" t="str">
        <v>MEDINIPUR WEST</v>
      </c>
      <c r="H1648" s="37">
        <v>0</v>
      </c>
      <c r="I1648" s="37" t="str">
        <v>NERIUM MULTICOM LLP</v>
      </c>
      <c r="J1648" s="37" t="str">
        <v>Ragon Poddar</v>
      </c>
      <c r="K1648" s="37">
        <v>0</v>
      </c>
      <c r="L1648" s="37" t="str">
        <v>001J100000RytAcIAJ</v>
      </c>
      <c r="M1648" s="37" t="str">
        <v>East</v>
      </c>
      <c r="N1648" s="2">
        <v>721148</v>
      </c>
      <c r="O1648" s="2" t="str">
        <v>19AGXPB3829R1ZE</v>
      </c>
      <c r="P1648" s="2">
        <v>9732727596</v>
      </c>
      <c r="Q1648" s="2" t="str">
        <v>Jan'26</v>
      </c>
      <c r="R1648" s="2">
        <v>2026</v>
      </c>
      <c r="S1648" s="1">
        <v>0</v>
      </c>
      <c r="T1648" s="2">
        <v>20</v>
      </c>
      <c r="U1648" s="1">
        <v>0.18333333333333332</v>
      </c>
      <c r="V1648" s="1" t="str">
        <v>Friendly</v>
      </c>
      <c r="W1648" s="72">
        <v>0</v>
      </c>
      <c r="X1648" s="72">
        <v>0</v>
      </c>
      <c r="Y1648" s="72">
        <v>0</v>
      </c>
      <c r="Z1648" s="72">
        <v>0</v>
      </c>
      <c r="AA1648" s="72">
        <v>0</v>
      </c>
      <c r="AB1648" s="72">
        <v>0</v>
      </c>
      <c r="AC1648" s="72">
        <v>0</v>
      </c>
      <c r="AD1648" s="72">
        <v>0</v>
      </c>
      <c r="AE1648" s="72">
        <v>0</v>
      </c>
      <c r="AF1648" s="72">
        <v>0</v>
      </c>
      <c r="AG1648" s="72">
        <v>0</v>
      </c>
      <c r="AH1648" s="72">
        <v>0</v>
      </c>
      <c r="AI1648" s="72">
        <v>0</v>
      </c>
      <c r="AJ1648" s="72">
        <v>0</v>
      </c>
      <c r="AK1648" s="72">
        <v>0</v>
      </c>
      <c r="AL1648" s="72">
        <v>0</v>
      </c>
      <c r="AM1648" s="72">
        <v>0</v>
      </c>
      <c r="AN1648" s="72">
        <v>0</v>
      </c>
      <c r="AO1648" s="72">
        <v>0</v>
      </c>
      <c r="AP1648" s="72">
        <v>0</v>
      </c>
      <c r="AQ1648" s="13">
        <v>0</v>
      </c>
      <c r="AR1648" s="13">
        <v>0</v>
      </c>
      <c r="AS1648" s="13">
        <v>0</v>
      </c>
      <c r="AT1648" s="13">
        <v>0</v>
      </c>
      <c r="AU1648" s="13">
        <v>11</v>
      </c>
      <c r="AV1648" s="13">
        <v>0</v>
      </c>
      <c r="AW1648" s="16">
        <f t="shared" si="474"/>
        <v>11</v>
      </c>
      <c r="AX1648" s="16">
        <v>0</v>
      </c>
      <c r="AY1648" s="10">
        <f t="shared" si="475"/>
        <v>11</v>
      </c>
      <c r="BB1648" s="10">
        <f t="shared" si="476"/>
        <v>-11</v>
      </c>
      <c r="BC1648" s="10">
        <f t="shared" si="477"/>
        <v>-2.75</v>
      </c>
      <c r="BD1648" s="10">
        <f t="shared" si="478"/>
        <v>11</v>
      </c>
      <c r="BE1648" s="10">
        <f t="shared" si="479"/>
        <v>-11</v>
      </c>
      <c r="BF1648" s="2" t="s">
        <v>119</v>
      </c>
      <c r="BG1648" s="10">
        <f t="shared" si="480"/>
        <v>0</v>
      </c>
      <c r="BH1648" s="36" t="s">
        <v>118</v>
      </c>
      <c r="BI1648" s="39" t="str">
        <f t="shared" si="481"/>
        <v/>
      </c>
      <c r="BJ1648" s="39" t="str">
        <f t="shared" si="482"/>
        <v/>
      </c>
      <c r="BO1648" s="9">
        <f t="shared" si="483"/>
        <v>0</v>
      </c>
      <c r="BP1648" s="39" t="str">
        <f t="shared" si="484"/>
        <v/>
      </c>
      <c r="BQ1648" s="147"/>
      <c r="BR1648" s="9">
        <f t="shared" si="485"/>
        <v>0</v>
      </c>
      <c r="BS1648" s="9">
        <f t="shared" si="486"/>
        <v>0</v>
      </c>
      <c r="BT1648" s="9">
        <f t="shared" si="487"/>
        <v>0</v>
      </c>
      <c r="BU1648" s="9" t="str">
        <f>IFERROR(_xlfn.XLOOKUP(D1648,Sheet1!B:B,Sheet1!L:L),"")</f>
        <v/>
      </c>
      <c r="BV1648" s="9" t="e">
        <f>_xlfn.XLOOKUP(BU1648,Sheet1!S:S,Sheet1!T:T)</f>
        <v>#N/A</v>
      </c>
      <c r="BW1648" s="9" t="e">
        <f>_xlfn.XLOOKUP(D1648,Sheet1!B:B,Sheet1!M:M)</f>
        <v>#N/A</v>
      </c>
      <c r="BZ1648" s="108">
        <f t="shared" si="488"/>
        <v>0</v>
      </c>
      <c r="CB1648" s="12"/>
      <c r="CC1648" s="12"/>
      <c r="CG1648" s="1" t="str">
        <f t="shared" si="489"/>
        <v>Below 80</v>
      </c>
      <c r="CH1648" s="1" t="str">
        <f>IFERROR(_xlfn.XLOOKUP(CG1648,Scenario!M:M,Scenario!N:N),"")</f>
        <v/>
      </c>
      <c r="CI1648" s="1" t="str">
        <f t="shared" si="490"/>
        <v>No</v>
      </c>
    </row>
    <row r="1649" spans="1:87" hidden="1">
      <c r="A1649" s="2">
        <v>1648</v>
      </c>
      <c r="B1649" s="2">
        <v>0</v>
      </c>
      <c r="C1649" s="1">
        <v>0</v>
      </c>
      <c r="D1649" s="37" t="str">
        <v>001fw00000HVzrsAAD</v>
      </c>
      <c r="E1649" s="37" t="str">
        <v>M/S SAKSHAM CORPORATE GROUP</v>
      </c>
      <c r="F1649" s="37" t="str">
        <v>HARYANA</v>
      </c>
      <c r="G1649" s="37" t="str">
        <v>AMBALA</v>
      </c>
      <c r="H1649" s="37">
        <v>0</v>
      </c>
      <c r="I1649" s="37" t="str">
        <v>RAMDOOT UDHYOG PRIVATE LIMITED</v>
      </c>
      <c r="J1649" s="37" t="str">
        <v>Deepak Dhiman</v>
      </c>
      <c r="K1649" s="37">
        <v>0</v>
      </c>
      <c r="L1649" s="37" t="str">
        <v>C13168</v>
      </c>
      <c r="M1649" s="37" t="str">
        <v>North</v>
      </c>
      <c r="N1649" s="2">
        <v>133001</v>
      </c>
      <c r="O1649" s="2" t="str">
        <v>06ATPPG2071B1Z2</v>
      </c>
      <c r="P1649" s="2">
        <v>9996133383</v>
      </c>
      <c r="Q1649" s="2" t="str">
        <v>Jan'26</v>
      </c>
      <c r="R1649" s="2">
        <v>2026</v>
      </c>
      <c r="S1649" s="1">
        <v>0</v>
      </c>
      <c r="T1649" s="2">
        <v>200</v>
      </c>
      <c r="U1649" s="1">
        <v>0.51921666666666655</v>
      </c>
      <c r="V1649" s="1" t="str">
        <v>Star</v>
      </c>
      <c r="W1649" s="72">
        <v>0</v>
      </c>
      <c r="X1649" s="72">
        <v>0</v>
      </c>
      <c r="Y1649" s="72">
        <v>0</v>
      </c>
      <c r="Z1649" s="72">
        <v>0</v>
      </c>
      <c r="AA1649" s="72">
        <v>0</v>
      </c>
      <c r="AB1649" s="72">
        <v>0</v>
      </c>
      <c r="AC1649" s="72">
        <v>0</v>
      </c>
      <c r="AD1649" s="72">
        <v>0</v>
      </c>
      <c r="AE1649" s="72">
        <v>0</v>
      </c>
      <c r="AF1649" s="72">
        <v>0</v>
      </c>
      <c r="AG1649" s="72">
        <v>0</v>
      </c>
      <c r="AH1649" s="72">
        <v>0</v>
      </c>
      <c r="AI1649" s="72">
        <v>0</v>
      </c>
      <c r="AJ1649" s="72">
        <v>0</v>
      </c>
      <c r="AK1649" s="72">
        <v>0</v>
      </c>
      <c r="AL1649" s="72">
        <v>0</v>
      </c>
      <c r="AM1649" s="72">
        <v>0</v>
      </c>
      <c r="AN1649" s="72">
        <v>0</v>
      </c>
      <c r="AO1649" s="72">
        <v>0</v>
      </c>
      <c r="AP1649" s="72">
        <v>0</v>
      </c>
      <c r="AQ1649" s="13">
        <v>0</v>
      </c>
      <c r="AR1649" s="13">
        <v>0</v>
      </c>
      <c r="AS1649" s="13">
        <v>0</v>
      </c>
      <c r="AT1649" s="13">
        <v>0</v>
      </c>
      <c r="AU1649" s="13">
        <v>125</v>
      </c>
      <c r="AV1649" s="13">
        <v>186.53</v>
      </c>
      <c r="AW1649" s="16">
        <f t="shared" si="474"/>
        <v>125</v>
      </c>
      <c r="AX1649" s="16">
        <v>0</v>
      </c>
      <c r="AY1649" s="10">
        <f t="shared" si="475"/>
        <v>125</v>
      </c>
      <c r="BB1649" s="10">
        <f t="shared" si="476"/>
        <v>-125</v>
      </c>
      <c r="BC1649" s="10">
        <f t="shared" si="477"/>
        <v>-31.25</v>
      </c>
      <c r="BD1649" s="10">
        <f t="shared" si="478"/>
        <v>125</v>
      </c>
      <c r="BE1649" s="10">
        <f t="shared" si="479"/>
        <v>-125</v>
      </c>
      <c r="BF1649" s="2" t="s">
        <v>119</v>
      </c>
      <c r="BG1649" s="10">
        <f t="shared" si="480"/>
        <v>0</v>
      </c>
      <c r="BH1649" s="36" t="s">
        <v>118</v>
      </c>
      <c r="BI1649" s="39" t="str">
        <f t="shared" si="481"/>
        <v/>
      </c>
      <c r="BJ1649" s="39" t="str">
        <f t="shared" si="482"/>
        <v/>
      </c>
      <c r="BO1649" s="9">
        <f t="shared" si="483"/>
        <v>0</v>
      </c>
      <c r="BP1649" s="39" t="str">
        <f t="shared" si="484"/>
        <v/>
      </c>
      <c r="BQ1649" s="147"/>
      <c r="BR1649" s="9">
        <f t="shared" si="485"/>
        <v>0</v>
      </c>
      <c r="BS1649" s="9">
        <f t="shared" si="486"/>
        <v>0</v>
      </c>
      <c r="BT1649" s="9">
        <f t="shared" si="487"/>
        <v>0</v>
      </c>
      <c r="BU1649" s="9" t="str">
        <f>IFERROR(_xlfn.XLOOKUP(D1649,Sheet1!B:B,Sheet1!L:L),"")</f>
        <v/>
      </c>
      <c r="BV1649" s="9" t="e">
        <f>_xlfn.XLOOKUP(BU1649,Sheet1!S:S,Sheet1!T:T)</f>
        <v>#N/A</v>
      </c>
      <c r="BW1649" s="9" t="e">
        <f>_xlfn.XLOOKUP(D1649,Sheet1!B:B,Sheet1!M:M)</f>
        <v>#N/A</v>
      </c>
      <c r="BZ1649" s="108">
        <f t="shared" si="488"/>
        <v>0</v>
      </c>
      <c r="CB1649" s="12"/>
      <c r="CC1649" s="12"/>
      <c r="CG1649" s="1" t="str">
        <f t="shared" si="489"/>
        <v>Below 80</v>
      </c>
      <c r="CH1649" s="1" t="str">
        <f>IFERROR(_xlfn.XLOOKUP(CG1649,Scenario!M:M,Scenario!N:N),"")</f>
        <v/>
      </c>
      <c r="CI1649" s="1" t="str">
        <f t="shared" si="490"/>
        <v>No</v>
      </c>
    </row>
    <row r="1650" spans="1:87" hidden="1">
      <c r="A1650" s="2">
        <v>1649</v>
      </c>
      <c r="B1650" s="2">
        <v>0</v>
      </c>
      <c r="C1650" s="1">
        <v>0</v>
      </c>
      <c r="D1650" s="37" t="str">
        <v>001fw00000HiOjDAAV</v>
      </c>
      <c r="E1650" s="37" t="str">
        <v>BARNWAL STEELS</v>
      </c>
      <c r="F1650" s="37" t="str">
        <v>ODISHA</v>
      </c>
      <c r="G1650" s="37" t="str">
        <v>SUNDARGARH</v>
      </c>
      <c r="H1650" s="37">
        <v>0</v>
      </c>
      <c r="I1650" s="37" t="str">
        <v>SACHDEVA ISPAT PVT LTD</v>
      </c>
      <c r="J1650" s="37" t="str">
        <v>Papun Padhan</v>
      </c>
      <c r="K1650" s="37">
        <v>0</v>
      </c>
      <c r="L1650" s="37" t="str">
        <v>C12823</v>
      </c>
      <c r="M1650" s="37" t="str">
        <v>Central</v>
      </c>
      <c r="N1650" s="2">
        <v>769004</v>
      </c>
      <c r="O1650" s="2" t="str">
        <v>21AHAPP1007H1Z3</v>
      </c>
      <c r="P1650" s="2">
        <v>9437042130</v>
      </c>
      <c r="Q1650" s="2" t="str">
        <v>Jan'26</v>
      </c>
      <c r="R1650" s="2">
        <v>2026</v>
      </c>
      <c r="S1650" s="1">
        <v>0</v>
      </c>
      <c r="T1650" s="2" t="str">
        <v/>
      </c>
      <c r="U1650" s="1">
        <v>0</v>
      </c>
      <c r="V1650" s="1" t="str">
        <v>Potential Not updated</v>
      </c>
      <c r="W1650" s="72">
        <v>0</v>
      </c>
      <c r="X1650" s="72">
        <v>0</v>
      </c>
      <c r="Y1650" s="72">
        <v>0</v>
      </c>
      <c r="Z1650" s="72">
        <v>0</v>
      </c>
      <c r="AA1650" s="72">
        <v>0</v>
      </c>
      <c r="AB1650" s="72">
        <v>0</v>
      </c>
      <c r="AC1650" s="72">
        <v>0</v>
      </c>
      <c r="AD1650" s="72">
        <v>0</v>
      </c>
      <c r="AE1650" s="72">
        <v>0</v>
      </c>
      <c r="AF1650" s="72">
        <v>0</v>
      </c>
      <c r="AG1650" s="72">
        <v>0</v>
      </c>
      <c r="AH1650" s="72">
        <v>0</v>
      </c>
      <c r="AI1650" s="72">
        <v>0</v>
      </c>
      <c r="AJ1650" s="72">
        <v>0</v>
      </c>
      <c r="AK1650" s="72">
        <v>0</v>
      </c>
      <c r="AL1650" s="72">
        <v>0</v>
      </c>
      <c r="AM1650" s="72">
        <v>0</v>
      </c>
      <c r="AN1650" s="72">
        <v>0</v>
      </c>
      <c r="AO1650" s="72">
        <v>0</v>
      </c>
      <c r="AP1650" s="72">
        <v>0</v>
      </c>
      <c r="AQ1650" s="13">
        <v>0</v>
      </c>
      <c r="AR1650" s="13">
        <v>0</v>
      </c>
      <c r="AS1650" s="13">
        <v>0</v>
      </c>
      <c r="AT1650" s="13">
        <v>0</v>
      </c>
      <c r="AU1650" s="13">
        <v>1</v>
      </c>
      <c r="AV1650" s="13">
        <v>0</v>
      </c>
      <c r="AW1650" s="16">
        <f t="shared" si="474"/>
        <v>1</v>
      </c>
      <c r="AX1650" s="16">
        <v>0</v>
      </c>
      <c r="AY1650" s="10">
        <f t="shared" si="475"/>
        <v>1</v>
      </c>
      <c r="BB1650" s="10">
        <f t="shared" si="476"/>
        <v>-1</v>
      </c>
      <c r="BC1650" s="10">
        <f t="shared" si="477"/>
        <v>-0.25</v>
      </c>
      <c r="BD1650" s="10">
        <f t="shared" si="478"/>
        <v>1</v>
      </c>
      <c r="BE1650" s="10">
        <f t="shared" si="479"/>
        <v>-1</v>
      </c>
      <c r="BF1650" s="2" t="s">
        <v>119</v>
      </c>
      <c r="BG1650" s="10">
        <f t="shared" si="480"/>
        <v>0</v>
      </c>
      <c r="BH1650" s="36" t="s">
        <v>118</v>
      </c>
      <c r="BI1650" s="39" t="str">
        <f t="shared" si="481"/>
        <v/>
      </c>
      <c r="BJ1650" s="39" t="str">
        <f t="shared" si="482"/>
        <v/>
      </c>
      <c r="BO1650" s="9">
        <f t="shared" si="483"/>
        <v>0</v>
      </c>
      <c r="BP1650" s="39" t="str">
        <f t="shared" si="484"/>
        <v/>
      </c>
      <c r="BQ1650" s="147"/>
      <c r="BR1650" s="9">
        <f t="shared" si="485"/>
        <v>0</v>
      </c>
      <c r="BS1650" s="9">
        <f t="shared" si="486"/>
        <v>0</v>
      </c>
      <c r="BT1650" s="9">
        <f t="shared" si="487"/>
        <v>0</v>
      </c>
      <c r="BU1650" s="9" t="str">
        <f>IFERROR(_xlfn.XLOOKUP(D1650,Sheet1!B:B,Sheet1!L:L),"")</f>
        <v/>
      </c>
      <c r="BV1650" s="9" t="e">
        <f>_xlfn.XLOOKUP(BU1650,Sheet1!S:S,Sheet1!T:T)</f>
        <v>#N/A</v>
      </c>
      <c r="BW1650" s="9" t="e">
        <f>_xlfn.XLOOKUP(D1650,Sheet1!B:B,Sheet1!M:M)</f>
        <v>#N/A</v>
      </c>
      <c r="BZ1650" s="108">
        <f t="shared" si="488"/>
        <v>0</v>
      </c>
      <c r="CB1650" s="12"/>
      <c r="CC1650" s="12"/>
      <c r="CG1650" s="1" t="str">
        <f t="shared" si="489"/>
        <v>Below 80</v>
      </c>
      <c r="CH1650" s="1" t="str">
        <f>IFERROR(_xlfn.XLOOKUP(CG1650,Scenario!M:M,Scenario!N:N),"")</f>
        <v/>
      </c>
      <c r="CI1650" s="1" t="str">
        <f t="shared" si="490"/>
        <v>No</v>
      </c>
    </row>
    <row r="1651" spans="1:87" hidden="1">
      <c r="A1651" s="2">
        <v>1650</v>
      </c>
      <c r="B1651" s="2">
        <v>0</v>
      </c>
      <c r="C1651" s="1">
        <v>0</v>
      </c>
      <c r="D1651" s="37" t="str">
        <v>001fw00000HTleUAAT</v>
      </c>
      <c r="E1651" s="37" t="str">
        <v>NEW BALAJI CEMENT STORE</v>
      </c>
      <c r="F1651" s="37" t="str">
        <v>CHANDIGARH</v>
      </c>
      <c r="G1651" s="37" t="str">
        <v>CHANDIGARH</v>
      </c>
      <c r="H1651" s="37">
        <v>0</v>
      </c>
      <c r="I1651" s="37" t="str">
        <v>PAL CEMENT AND STEEL PVT. LTD.</v>
      </c>
      <c r="J1651" s="37" t="str">
        <v>Abhishek Wadhwa</v>
      </c>
      <c r="K1651" s="37">
        <v>0</v>
      </c>
      <c r="L1651" s="37" t="str">
        <v>C12827</v>
      </c>
      <c r="M1651" s="37" t="str">
        <v>North</v>
      </c>
      <c r="N1651" s="2">
        <v>160101</v>
      </c>
      <c r="O1651" s="2" t="str">
        <v>04AIPPK0093A1ZO</v>
      </c>
      <c r="P1651" s="2">
        <v>9041410301</v>
      </c>
      <c r="Q1651" s="2" t="str">
        <v>Jan'26</v>
      </c>
      <c r="R1651" s="2">
        <v>2026</v>
      </c>
      <c r="S1651" s="1">
        <v>0</v>
      </c>
      <c r="T1651" s="2">
        <v>30</v>
      </c>
      <c r="U1651" s="1">
        <v>0.11111111111111112</v>
      </c>
      <c r="V1651" s="1" t="str">
        <v>Friendly</v>
      </c>
      <c r="W1651" s="72">
        <v>0</v>
      </c>
      <c r="X1651" s="72">
        <v>0</v>
      </c>
      <c r="Y1651" s="72">
        <v>0</v>
      </c>
      <c r="Z1651" s="72">
        <v>0</v>
      </c>
      <c r="AA1651" s="72">
        <v>0</v>
      </c>
      <c r="AB1651" s="72">
        <v>0</v>
      </c>
      <c r="AC1651" s="72">
        <v>0</v>
      </c>
      <c r="AD1651" s="72">
        <v>0</v>
      </c>
      <c r="AE1651" s="72">
        <v>0</v>
      </c>
      <c r="AF1651" s="72">
        <v>0</v>
      </c>
      <c r="AG1651" s="72">
        <v>0</v>
      </c>
      <c r="AH1651" s="72">
        <v>0</v>
      </c>
      <c r="AI1651" s="72">
        <v>0</v>
      </c>
      <c r="AJ1651" s="72">
        <v>0</v>
      </c>
      <c r="AK1651" s="72">
        <v>0</v>
      </c>
      <c r="AL1651" s="72">
        <v>0</v>
      </c>
      <c r="AM1651" s="72">
        <v>0</v>
      </c>
      <c r="AN1651" s="72">
        <v>0</v>
      </c>
      <c r="AO1651" s="72">
        <v>0</v>
      </c>
      <c r="AP1651" s="72">
        <v>0</v>
      </c>
      <c r="AQ1651" s="13">
        <v>0</v>
      </c>
      <c r="AR1651" s="13">
        <v>0</v>
      </c>
      <c r="AS1651" s="13">
        <v>0</v>
      </c>
      <c r="AT1651" s="13">
        <v>0</v>
      </c>
      <c r="AU1651" s="13">
        <v>10</v>
      </c>
      <c r="AV1651" s="13">
        <v>0</v>
      </c>
      <c r="AW1651" s="16">
        <f t="shared" si="474"/>
        <v>10</v>
      </c>
      <c r="AX1651" s="16">
        <v>0</v>
      </c>
      <c r="AY1651" s="10">
        <f t="shared" si="475"/>
        <v>10</v>
      </c>
      <c r="BB1651" s="10">
        <f t="shared" si="476"/>
        <v>-10</v>
      </c>
      <c r="BC1651" s="10">
        <f t="shared" si="477"/>
        <v>-2.5</v>
      </c>
      <c r="BD1651" s="10">
        <f t="shared" si="478"/>
        <v>10</v>
      </c>
      <c r="BE1651" s="10">
        <f t="shared" si="479"/>
        <v>-10</v>
      </c>
      <c r="BF1651" s="2" t="s">
        <v>119</v>
      </c>
      <c r="BG1651" s="10">
        <f t="shared" si="480"/>
        <v>0</v>
      </c>
      <c r="BH1651" s="36" t="s">
        <v>118</v>
      </c>
      <c r="BI1651" s="39" t="str">
        <f t="shared" si="481"/>
        <v/>
      </c>
      <c r="BJ1651" s="39" t="str">
        <f t="shared" si="482"/>
        <v/>
      </c>
      <c r="BO1651" s="9">
        <f t="shared" si="483"/>
        <v>0</v>
      </c>
      <c r="BP1651" s="39" t="str">
        <f t="shared" si="484"/>
        <v/>
      </c>
      <c r="BQ1651" s="147"/>
      <c r="BR1651" s="9">
        <f t="shared" si="485"/>
        <v>0</v>
      </c>
      <c r="BS1651" s="9">
        <f t="shared" si="486"/>
        <v>0</v>
      </c>
      <c r="BT1651" s="9">
        <f t="shared" si="487"/>
        <v>0</v>
      </c>
      <c r="BU1651" s="9" t="str">
        <f>IFERROR(_xlfn.XLOOKUP(D1651,Sheet1!B:B,Sheet1!L:L),"")</f>
        <v/>
      </c>
      <c r="BV1651" s="9" t="e">
        <f>_xlfn.XLOOKUP(BU1651,Sheet1!S:S,Sheet1!T:T)</f>
        <v>#N/A</v>
      </c>
      <c r="BW1651" s="9" t="e">
        <f>_xlfn.XLOOKUP(D1651,Sheet1!B:B,Sheet1!M:M)</f>
        <v>#N/A</v>
      </c>
      <c r="BZ1651" s="108">
        <f t="shared" si="488"/>
        <v>0</v>
      </c>
      <c r="CB1651" s="12"/>
      <c r="CC1651" s="12"/>
      <c r="CG1651" s="1" t="str">
        <f t="shared" si="489"/>
        <v>Below 80</v>
      </c>
      <c r="CH1651" s="1" t="str">
        <f>IFERROR(_xlfn.XLOOKUP(CG1651,Scenario!M:M,Scenario!N:N),"")</f>
        <v/>
      </c>
      <c r="CI1651" s="1" t="str">
        <f t="shared" si="490"/>
        <v>No</v>
      </c>
    </row>
    <row r="1652" spans="1:87" hidden="1">
      <c r="A1652" s="2">
        <v>1651</v>
      </c>
      <c r="B1652" s="2">
        <v>0</v>
      </c>
      <c r="C1652" s="1">
        <v>0</v>
      </c>
      <c r="D1652" s="37" t="str">
        <v>001fw00000HJ5NBAA1</v>
      </c>
      <c r="E1652" s="37" t="str">
        <v>M/S MAA KALIKA HARDWARE</v>
      </c>
      <c r="F1652" s="37" t="str">
        <v>BIHAR</v>
      </c>
      <c r="G1652" s="37" t="str">
        <v>MADHUBANI</v>
      </c>
      <c r="H1652" s="37">
        <v>0</v>
      </c>
      <c r="I1652" s="37" t="str">
        <v>KHARAKIA METALS PRIVATE LIMITED</v>
      </c>
      <c r="J1652" s="37" t="str">
        <v>Praveen Kumar</v>
      </c>
      <c r="K1652" s="37">
        <v>0</v>
      </c>
      <c r="L1652" s="37" t="str">
        <v>001J100000VnUoRIAV</v>
      </c>
      <c r="M1652" s="37" t="str">
        <v>East</v>
      </c>
      <c r="N1652" s="2">
        <v>847235</v>
      </c>
      <c r="O1652" s="2" t="str">
        <v>10AUSPJ9754G1ZB</v>
      </c>
      <c r="P1652" s="2">
        <v>8210719174</v>
      </c>
      <c r="Q1652" s="2" t="str">
        <v>Jan'26</v>
      </c>
      <c r="R1652" s="2">
        <v>2026</v>
      </c>
      <c r="S1652" s="1">
        <v>0</v>
      </c>
      <c r="T1652" s="2">
        <v>100</v>
      </c>
      <c r="U1652" s="1">
        <v>0.10666666666666666</v>
      </c>
      <c r="V1652" s="1" t="str">
        <v>Star</v>
      </c>
      <c r="W1652" s="72">
        <v>0</v>
      </c>
      <c r="X1652" s="72">
        <v>0</v>
      </c>
      <c r="Y1652" s="72">
        <v>0</v>
      </c>
      <c r="Z1652" s="72">
        <v>0</v>
      </c>
      <c r="AA1652" s="72">
        <v>0</v>
      </c>
      <c r="AB1652" s="72">
        <v>0</v>
      </c>
      <c r="AC1652" s="72">
        <v>0</v>
      </c>
      <c r="AD1652" s="72">
        <v>0</v>
      </c>
      <c r="AE1652" s="72">
        <v>0</v>
      </c>
      <c r="AF1652" s="72">
        <v>0</v>
      </c>
      <c r="AG1652" s="72">
        <v>0</v>
      </c>
      <c r="AH1652" s="72">
        <v>0</v>
      </c>
      <c r="AI1652" s="72">
        <v>0</v>
      </c>
      <c r="AJ1652" s="72">
        <v>0</v>
      </c>
      <c r="AK1652" s="72">
        <v>0</v>
      </c>
      <c r="AL1652" s="72">
        <v>0</v>
      </c>
      <c r="AM1652" s="72">
        <v>0</v>
      </c>
      <c r="AN1652" s="72">
        <v>0</v>
      </c>
      <c r="AO1652" s="72">
        <v>0</v>
      </c>
      <c r="AP1652" s="72">
        <v>0</v>
      </c>
      <c r="AQ1652" s="13">
        <v>0</v>
      </c>
      <c r="AR1652" s="13">
        <v>0</v>
      </c>
      <c r="AS1652" s="13">
        <v>0</v>
      </c>
      <c r="AT1652" s="13">
        <v>0</v>
      </c>
      <c r="AU1652" s="13">
        <v>32</v>
      </c>
      <c r="AV1652" s="13">
        <v>0</v>
      </c>
      <c r="AW1652" s="16">
        <f t="shared" si="474"/>
        <v>32</v>
      </c>
      <c r="AX1652" s="16">
        <v>0</v>
      </c>
      <c r="AY1652" s="10">
        <f t="shared" si="475"/>
        <v>32</v>
      </c>
      <c r="BB1652" s="10">
        <f t="shared" si="476"/>
        <v>-32</v>
      </c>
      <c r="BC1652" s="10">
        <f t="shared" si="477"/>
        <v>-8</v>
      </c>
      <c r="BD1652" s="10">
        <f t="shared" si="478"/>
        <v>32</v>
      </c>
      <c r="BE1652" s="10">
        <f t="shared" si="479"/>
        <v>-32</v>
      </c>
      <c r="BF1652" s="2" t="s">
        <v>119</v>
      </c>
      <c r="BG1652" s="10">
        <f t="shared" si="480"/>
        <v>0</v>
      </c>
      <c r="BH1652" s="36" t="s">
        <v>118</v>
      </c>
      <c r="BI1652" s="39" t="str">
        <f t="shared" si="481"/>
        <v/>
      </c>
      <c r="BJ1652" s="39" t="str">
        <f t="shared" si="482"/>
        <v/>
      </c>
      <c r="BO1652" s="9">
        <f t="shared" si="483"/>
        <v>0</v>
      </c>
      <c r="BP1652" s="39" t="str">
        <f t="shared" si="484"/>
        <v/>
      </c>
      <c r="BQ1652" s="147"/>
      <c r="BR1652" s="9">
        <f t="shared" si="485"/>
        <v>0</v>
      </c>
      <c r="BS1652" s="9">
        <f t="shared" si="486"/>
        <v>0</v>
      </c>
      <c r="BT1652" s="9">
        <f t="shared" si="487"/>
        <v>0</v>
      </c>
      <c r="BU1652" s="9" t="str">
        <f>IFERROR(_xlfn.XLOOKUP(D1652,Sheet1!B:B,Sheet1!L:L),"")</f>
        <v/>
      </c>
      <c r="BV1652" s="9" t="e">
        <f>_xlfn.XLOOKUP(BU1652,Sheet1!S:S,Sheet1!T:T)</f>
        <v>#N/A</v>
      </c>
      <c r="BW1652" s="9" t="e">
        <f>_xlfn.XLOOKUP(D1652,Sheet1!B:B,Sheet1!M:M)</f>
        <v>#N/A</v>
      </c>
      <c r="BZ1652" s="108">
        <f t="shared" si="488"/>
        <v>0</v>
      </c>
      <c r="CB1652" s="12"/>
      <c r="CC1652" s="12"/>
      <c r="CG1652" s="1" t="str">
        <f t="shared" si="489"/>
        <v>Below 80</v>
      </c>
      <c r="CH1652" s="1" t="str">
        <f>IFERROR(_xlfn.XLOOKUP(CG1652,Scenario!M:M,Scenario!N:N),"")</f>
        <v/>
      </c>
      <c r="CI1652" s="1" t="str">
        <f t="shared" si="490"/>
        <v>No</v>
      </c>
    </row>
    <row r="1653" spans="1:87" hidden="1">
      <c r="A1653" s="2">
        <v>1652</v>
      </c>
      <c r="B1653" s="2">
        <v>0</v>
      </c>
      <c r="C1653" s="1">
        <v>0</v>
      </c>
      <c r="D1653" s="37" t="str">
        <v>001fw00000HzdkDAAR</v>
      </c>
      <c r="E1653" s="37" t="str">
        <v>M/S. RAM DAYAL AGRAWAL IRON MERCHANT</v>
      </c>
      <c r="F1653" s="37" t="str">
        <v>MADHYA PRADESH</v>
      </c>
      <c r="G1653" s="37" t="str">
        <v>DATIA</v>
      </c>
      <c r="H1653" s="37">
        <v>0</v>
      </c>
      <c r="I1653" s="37" t="str">
        <v>SHALIKA ENTERPRISES PRIVATE LIMITED</v>
      </c>
      <c r="J1653" s="37" t="str">
        <v>Sudhir Garg</v>
      </c>
      <c r="K1653" s="37">
        <v>0</v>
      </c>
      <c r="L1653" s="37" t="str">
        <v>001fw000003s8lGAAQ</v>
      </c>
      <c r="M1653" s="37" t="str">
        <v>North</v>
      </c>
      <c r="N1653" s="2">
        <v>475661</v>
      </c>
      <c r="O1653" s="2" t="str">
        <v>23AAVPA8483E1ZJ</v>
      </c>
      <c r="P1653" s="2">
        <v>7415870788</v>
      </c>
      <c r="Q1653" s="2" t="str">
        <v>Jan'26</v>
      </c>
      <c r="R1653" s="2">
        <v>2026</v>
      </c>
      <c r="S1653" s="1">
        <v>0</v>
      </c>
      <c r="T1653" s="2" t="str">
        <v/>
      </c>
      <c r="U1653" s="1">
        <v>0</v>
      </c>
      <c r="V1653" s="1" t="str">
        <v>Potential Not updated</v>
      </c>
      <c r="W1653" s="72">
        <v>0</v>
      </c>
      <c r="X1653" s="72">
        <v>0</v>
      </c>
      <c r="Y1653" s="72">
        <v>0</v>
      </c>
      <c r="Z1653" s="72">
        <v>0</v>
      </c>
      <c r="AA1653" s="72">
        <v>0</v>
      </c>
      <c r="AB1653" s="72">
        <v>0</v>
      </c>
      <c r="AC1653" s="72">
        <v>0</v>
      </c>
      <c r="AD1653" s="72">
        <v>0</v>
      </c>
      <c r="AE1653" s="72">
        <v>0</v>
      </c>
      <c r="AF1653" s="72">
        <v>0</v>
      </c>
      <c r="AG1653" s="72">
        <v>0</v>
      </c>
      <c r="AH1653" s="72">
        <v>0</v>
      </c>
      <c r="AI1653" s="72">
        <v>0</v>
      </c>
      <c r="AJ1653" s="72">
        <v>0</v>
      </c>
      <c r="AK1653" s="72">
        <v>0</v>
      </c>
      <c r="AL1653" s="72">
        <v>0</v>
      </c>
      <c r="AM1653" s="72">
        <v>0</v>
      </c>
      <c r="AN1653" s="72">
        <v>0</v>
      </c>
      <c r="AO1653" s="72">
        <v>0</v>
      </c>
      <c r="AP1653" s="72">
        <v>0</v>
      </c>
      <c r="AQ1653" s="13">
        <v>0</v>
      </c>
      <c r="AR1653" s="13">
        <v>0</v>
      </c>
      <c r="AS1653" s="13">
        <v>0</v>
      </c>
      <c r="AT1653" s="13">
        <v>0</v>
      </c>
      <c r="AU1653" s="13">
        <v>39</v>
      </c>
      <c r="AV1653" s="13">
        <v>0</v>
      </c>
      <c r="AW1653" s="16">
        <f t="shared" si="474"/>
        <v>39</v>
      </c>
      <c r="AX1653" s="16">
        <v>0</v>
      </c>
      <c r="AY1653" s="10">
        <f t="shared" si="475"/>
        <v>39</v>
      </c>
      <c r="BB1653" s="10">
        <f t="shared" si="476"/>
        <v>-39</v>
      </c>
      <c r="BC1653" s="10">
        <f t="shared" si="477"/>
        <v>-9.75</v>
      </c>
      <c r="BD1653" s="10">
        <f t="shared" si="478"/>
        <v>39</v>
      </c>
      <c r="BE1653" s="10">
        <f t="shared" si="479"/>
        <v>-39</v>
      </c>
      <c r="BF1653" s="2" t="s">
        <v>119</v>
      </c>
      <c r="BG1653" s="10">
        <f t="shared" si="480"/>
        <v>0</v>
      </c>
      <c r="BH1653" s="36" t="s">
        <v>118</v>
      </c>
      <c r="BI1653" s="39" t="str">
        <f t="shared" si="481"/>
        <v/>
      </c>
      <c r="BJ1653" s="39" t="str">
        <f t="shared" si="482"/>
        <v/>
      </c>
      <c r="BO1653" s="9">
        <f t="shared" si="483"/>
        <v>0</v>
      </c>
      <c r="BP1653" s="39" t="str">
        <f t="shared" si="484"/>
        <v/>
      </c>
      <c r="BQ1653" s="147"/>
      <c r="BR1653" s="9">
        <f t="shared" si="485"/>
        <v>0</v>
      </c>
      <c r="BS1653" s="9">
        <f t="shared" si="486"/>
        <v>0</v>
      </c>
      <c r="BT1653" s="9">
        <f t="shared" si="487"/>
        <v>0</v>
      </c>
      <c r="BU1653" s="9" t="str">
        <f>IFERROR(_xlfn.XLOOKUP(D1653,Sheet1!B:B,Sheet1!L:L),"")</f>
        <v/>
      </c>
      <c r="BV1653" s="9" t="e">
        <f>_xlfn.XLOOKUP(BU1653,Sheet1!S:S,Sheet1!T:T)</f>
        <v>#N/A</v>
      </c>
      <c r="BW1653" s="9" t="e">
        <f>_xlfn.XLOOKUP(D1653,Sheet1!B:B,Sheet1!M:M)</f>
        <v>#N/A</v>
      </c>
      <c r="BZ1653" s="108">
        <f t="shared" si="488"/>
        <v>0</v>
      </c>
      <c r="CB1653" s="12"/>
      <c r="CC1653" s="12"/>
      <c r="CG1653" s="1" t="str">
        <f t="shared" si="489"/>
        <v>Below 80</v>
      </c>
      <c r="CH1653" s="1" t="str">
        <f>IFERROR(_xlfn.XLOOKUP(CG1653,Scenario!M:M,Scenario!N:N),"")</f>
        <v/>
      </c>
      <c r="CI1653" s="1" t="str">
        <f t="shared" si="490"/>
        <v>No</v>
      </c>
    </row>
    <row r="1654" spans="1:87" hidden="1">
      <c r="A1654" s="2">
        <v>1653</v>
      </c>
      <c r="B1654" s="2">
        <v>0</v>
      </c>
      <c r="C1654" s="1">
        <v>0</v>
      </c>
      <c r="D1654" s="37" t="str">
        <v>001fw00000ICQytAAH</v>
      </c>
      <c r="E1654" s="37" t="str">
        <v>SHRUTI VIPARAN CO</v>
      </c>
      <c r="F1654" s="37" t="str">
        <v>MADHYA PRADESH</v>
      </c>
      <c r="G1654" s="37" t="str">
        <v>INDORE</v>
      </c>
      <c r="H1654" s="37">
        <v>0</v>
      </c>
      <c r="I1654" s="37" t="str">
        <v>R. K. ENTERPRISES</v>
      </c>
      <c r="J1654" s="37" t="str">
        <v>Yogeshwar Richhariya</v>
      </c>
      <c r="K1654" s="37">
        <v>0</v>
      </c>
      <c r="L1654" s="37" t="str">
        <v>001J1000005ZfroIAC</v>
      </c>
      <c r="M1654" s="37" t="str">
        <v>Central</v>
      </c>
      <c r="N1654" s="2">
        <v>452002</v>
      </c>
      <c r="O1654" s="2" t="str">
        <v>23FFJPS2474P1ZO</v>
      </c>
      <c r="P1654" s="2">
        <v>6264664415</v>
      </c>
      <c r="Q1654" s="2" t="str">
        <v>Jan'26</v>
      </c>
      <c r="R1654" s="2">
        <v>2026</v>
      </c>
      <c r="S1654" s="1">
        <v>0</v>
      </c>
      <c r="T1654" s="2" t="str">
        <v/>
      </c>
      <c r="U1654" s="1">
        <v>0</v>
      </c>
      <c r="V1654" s="1" t="str">
        <v>Potential Not updated</v>
      </c>
      <c r="W1654" s="72">
        <v>0</v>
      </c>
      <c r="X1654" s="72">
        <v>0</v>
      </c>
      <c r="Y1654" s="72">
        <v>0</v>
      </c>
      <c r="Z1654" s="72">
        <v>0</v>
      </c>
      <c r="AA1654" s="72">
        <v>0</v>
      </c>
      <c r="AB1654" s="72">
        <v>0</v>
      </c>
      <c r="AC1654" s="72">
        <v>0</v>
      </c>
      <c r="AD1654" s="72">
        <v>0</v>
      </c>
      <c r="AE1654" s="72">
        <v>0</v>
      </c>
      <c r="AF1654" s="72">
        <v>0</v>
      </c>
      <c r="AG1654" s="72">
        <v>0</v>
      </c>
      <c r="AH1654" s="72">
        <v>0</v>
      </c>
      <c r="AI1654" s="72">
        <v>0</v>
      </c>
      <c r="AJ1654" s="72">
        <v>0</v>
      </c>
      <c r="AK1654" s="72">
        <v>0</v>
      </c>
      <c r="AL1654" s="72">
        <v>0</v>
      </c>
      <c r="AM1654" s="72">
        <v>0</v>
      </c>
      <c r="AN1654" s="72">
        <v>0</v>
      </c>
      <c r="AO1654" s="72">
        <v>0</v>
      </c>
      <c r="AP1654" s="72">
        <v>0</v>
      </c>
      <c r="AQ1654" s="13">
        <v>0</v>
      </c>
      <c r="AR1654" s="13">
        <v>0</v>
      </c>
      <c r="AS1654" s="13">
        <v>0</v>
      </c>
      <c r="AT1654" s="13">
        <v>0</v>
      </c>
      <c r="AU1654" s="13">
        <v>7</v>
      </c>
      <c r="AV1654" s="13">
        <v>0.5</v>
      </c>
      <c r="AW1654" s="16">
        <f t="shared" si="474"/>
        <v>7</v>
      </c>
      <c r="AX1654" s="16">
        <v>0</v>
      </c>
      <c r="AY1654" s="10">
        <f t="shared" si="475"/>
        <v>7</v>
      </c>
      <c r="BB1654" s="10">
        <f t="shared" si="476"/>
        <v>-7</v>
      </c>
      <c r="BC1654" s="10">
        <f t="shared" si="477"/>
        <v>-1.75</v>
      </c>
      <c r="BD1654" s="10">
        <f t="shared" si="478"/>
        <v>7</v>
      </c>
      <c r="BE1654" s="10">
        <f t="shared" si="479"/>
        <v>-7</v>
      </c>
      <c r="BF1654" s="2" t="s">
        <v>119</v>
      </c>
      <c r="BG1654" s="10">
        <f t="shared" si="480"/>
        <v>0</v>
      </c>
      <c r="BH1654" s="36" t="s">
        <v>118</v>
      </c>
      <c r="BI1654" s="39" t="str">
        <f t="shared" si="481"/>
        <v/>
      </c>
      <c r="BJ1654" s="39" t="str">
        <f t="shared" si="482"/>
        <v/>
      </c>
      <c r="BO1654" s="9">
        <f t="shared" si="483"/>
        <v>0</v>
      </c>
      <c r="BP1654" s="39" t="str">
        <f t="shared" si="484"/>
        <v/>
      </c>
      <c r="BQ1654" s="147"/>
      <c r="BR1654" s="9">
        <f t="shared" si="485"/>
        <v>0</v>
      </c>
      <c r="BS1654" s="9">
        <f t="shared" si="486"/>
        <v>0</v>
      </c>
      <c r="BT1654" s="9">
        <f t="shared" si="487"/>
        <v>0</v>
      </c>
      <c r="BU1654" s="9" t="str">
        <f>IFERROR(_xlfn.XLOOKUP(D1654,Sheet1!B:B,Sheet1!L:L),"")</f>
        <v/>
      </c>
      <c r="BV1654" s="9" t="e">
        <f>_xlfn.XLOOKUP(BU1654,Sheet1!S:S,Sheet1!T:T)</f>
        <v>#N/A</v>
      </c>
      <c r="BW1654" s="9" t="e">
        <f>_xlfn.XLOOKUP(D1654,Sheet1!B:B,Sheet1!M:M)</f>
        <v>#N/A</v>
      </c>
      <c r="BZ1654" s="108">
        <f t="shared" si="488"/>
        <v>0</v>
      </c>
      <c r="CB1654" s="12"/>
      <c r="CC1654" s="12"/>
      <c r="CG1654" s="1" t="str">
        <f t="shared" si="489"/>
        <v>Below 80</v>
      </c>
      <c r="CH1654" s="1" t="str">
        <f>IFERROR(_xlfn.XLOOKUP(CG1654,Scenario!M:M,Scenario!N:N),"")</f>
        <v/>
      </c>
      <c r="CI1654" s="1" t="str">
        <f t="shared" si="490"/>
        <v>No</v>
      </c>
    </row>
    <row r="1655" spans="1:87" hidden="1">
      <c r="A1655" s="2">
        <v>1654</v>
      </c>
      <c r="B1655" s="2">
        <v>0</v>
      </c>
      <c r="C1655" s="1">
        <v>0</v>
      </c>
      <c r="D1655" s="37" t="str">
        <v>001J100000VmhD4IAJ</v>
      </c>
      <c r="E1655" s="37" t="str">
        <v>OM BUILDING MATERIAL &amp; HARDWARE</v>
      </c>
      <c r="F1655" s="37" t="str">
        <v>MADHYA PRADESH</v>
      </c>
      <c r="G1655" s="37" t="str">
        <v>DEWAS</v>
      </c>
      <c r="H1655" s="37">
        <v>0</v>
      </c>
      <c r="I1655" s="37" t="str">
        <v>R. K. ENTERPRISES</v>
      </c>
      <c r="J1655" s="37" t="str">
        <v>Yogeshwar Richhariya</v>
      </c>
      <c r="K1655" s="37">
        <v>0</v>
      </c>
      <c r="L1655" s="37" t="str">
        <v>001J1000005ZfroIAC</v>
      </c>
      <c r="M1655" s="37" t="str">
        <v>Central</v>
      </c>
      <c r="N1655" s="2">
        <v>455001</v>
      </c>
      <c r="O1655" s="2" t="str">
        <v>23APAPK4449Q1ZK</v>
      </c>
      <c r="P1655" s="2">
        <v>7247295000</v>
      </c>
      <c r="Q1655" s="2" t="str">
        <v>Jan'26</v>
      </c>
      <c r="R1655" s="2">
        <v>2026</v>
      </c>
      <c r="S1655" s="1">
        <v>0</v>
      </c>
      <c r="T1655" s="2">
        <v>50</v>
      </c>
      <c r="U1655" s="1">
        <v>1.3333333333333332E-2</v>
      </c>
      <c r="V1655" s="1" t="str">
        <v>Minor</v>
      </c>
      <c r="W1655" s="72">
        <v>0</v>
      </c>
      <c r="X1655" s="72">
        <v>0</v>
      </c>
      <c r="Y1655" s="72">
        <v>0</v>
      </c>
      <c r="Z1655" s="72">
        <v>0</v>
      </c>
      <c r="AA1655" s="72">
        <v>0</v>
      </c>
      <c r="AB1655" s="72">
        <v>0</v>
      </c>
      <c r="AC1655" s="72">
        <v>0</v>
      </c>
      <c r="AD1655" s="72">
        <v>0</v>
      </c>
      <c r="AE1655" s="72">
        <v>0</v>
      </c>
      <c r="AF1655" s="72">
        <v>0</v>
      </c>
      <c r="AG1655" s="72">
        <v>0</v>
      </c>
      <c r="AH1655" s="72">
        <v>0</v>
      </c>
      <c r="AI1655" s="72">
        <v>0</v>
      </c>
      <c r="AJ1655" s="72">
        <v>0</v>
      </c>
      <c r="AK1655" s="72">
        <v>0</v>
      </c>
      <c r="AL1655" s="72">
        <v>0</v>
      </c>
      <c r="AM1655" s="72">
        <v>0</v>
      </c>
      <c r="AN1655" s="72">
        <v>0</v>
      </c>
      <c r="AO1655" s="72">
        <v>0</v>
      </c>
      <c r="AP1655" s="72">
        <v>0</v>
      </c>
      <c r="AQ1655" s="13">
        <v>0</v>
      </c>
      <c r="AR1655" s="13">
        <v>0</v>
      </c>
      <c r="AS1655" s="13">
        <v>0</v>
      </c>
      <c r="AT1655" s="13">
        <v>0</v>
      </c>
      <c r="AU1655" s="13">
        <v>2</v>
      </c>
      <c r="AV1655" s="13">
        <v>0</v>
      </c>
      <c r="AW1655" s="16">
        <f t="shared" si="474"/>
        <v>2</v>
      </c>
      <c r="AX1655" s="16">
        <v>0</v>
      </c>
      <c r="AY1655" s="10">
        <f t="shared" si="475"/>
        <v>2</v>
      </c>
      <c r="BB1655" s="10">
        <f t="shared" si="476"/>
        <v>-2</v>
      </c>
      <c r="BC1655" s="10">
        <f t="shared" si="477"/>
        <v>-0.5</v>
      </c>
      <c r="BD1655" s="10">
        <f t="shared" si="478"/>
        <v>2</v>
      </c>
      <c r="BE1655" s="10">
        <f t="shared" si="479"/>
        <v>-2</v>
      </c>
      <c r="BF1655" s="2" t="s">
        <v>119</v>
      </c>
      <c r="BG1655" s="10">
        <f t="shared" si="480"/>
        <v>0</v>
      </c>
      <c r="BH1655" s="36" t="s">
        <v>118</v>
      </c>
      <c r="BI1655" s="39" t="str">
        <f t="shared" si="481"/>
        <v/>
      </c>
      <c r="BJ1655" s="39" t="str">
        <f t="shared" si="482"/>
        <v/>
      </c>
      <c r="BO1655" s="9">
        <f t="shared" si="483"/>
        <v>0</v>
      </c>
      <c r="BP1655" s="39" t="str">
        <f t="shared" si="484"/>
        <v/>
      </c>
      <c r="BQ1655" s="147"/>
      <c r="BR1655" s="9">
        <f t="shared" si="485"/>
        <v>0</v>
      </c>
      <c r="BS1655" s="9">
        <f t="shared" si="486"/>
        <v>0</v>
      </c>
      <c r="BT1655" s="9">
        <f t="shared" si="487"/>
        <v>0</v>
      </c>
      <c r="BU1655" s="9" t="str">
        <f>IFERROR(_xlfn.XLOOKUP(D1655,Sheet1!B:B,Sheet1!L:L),"")</f>
        <v/>
      </c>
      <c r="BV1655" s="9" t="e">
        <f>_xlfn.XLOOKUP(BU1655,Sheet1!S:S,Sheet1!T:T)</f>
        <v>#N/A</v>
      </c>
      <c r="BW1655" s="9" t="e">
        <f>_xlfn.XLOOKUP(D1655,Sheet1!B:B,Sheet1!M:M)</f>
        <v>#N/A</v>
      </c>
      <c r="BZ1655" s="108">
        <f t="shared" si="488"/>
        <v>0</v>
      </c>
      <c r="CB1655" s="12"/>
      <c r="CC1655" s="12"/>
      <c r="CG1655" s="1" t="str">
        <f t="shared" si="489"/>
        <v>Below 80</v>
      </c>
      <c r="CH1655" s="1" t="str">
        <f>IFERROR(_xlfn.XLOOKUP(CG1655,Scenario!M:M,Scenario!N:N),"")</f>
        <v/>
      </c>
      <c r="CI1655" s="1" t="str">
        <f t="shared" si="490"/>
        <v>No</v>
      </c>
    </row>
    <row r="1656" spans="1:87" hidden="1">
      <c r="A1656" s="2">
        <v>1655</v>
      </c>
      <c r="B1656" s="2">
        <v>0</v>
      </c>
      <c r="C1656" s="1">
        <v>0</v>
      </c>
      <c r="D1656" s="37" t="str">
        <v>001fw00000IB5zhAAD</v>
      </c>
      <c r="E1656" s="37" t="str">
        <v>HARJAMNA STEELS</v>
      </c>
      <c r="F1656" s="37" t="str">
        <v>RAJASTHAN</v>
      </c>
      <c r="G1656" s="37" t="str">
        <v>ALWAR</v>
      </c>
      <c r="H1656" s="37">
        <v>0</v>
      </c>
      <c r="I1656" s="37" t="str">
        <v>Swastik Tradevision Pvt. Ltd.</v>
      </c>
      <c r="J1656" s="37" t="str">
        <v>Ravi Kumar Kulmi</v>
      </c>
      <c r="K1656" s="37">
        <v>0</v>
      </c>
      <c r="L1656" s="37" t="str">
        <v>C12822</v>
      </c>
      <c r="M1656" s="37" t="str">
        <v>North</v>
      </c>
      <c r="N1656" s="2">
        <v>301704</v>
      </c>
      <c r="O1656" s="2" t="str">
        <v>08DNPPD1663B1Z6</v>
      </c>
      <c r="P1656" s="2">
        <v>8890003458</v>
      </c>
      <c r="Q1656" s="2" t="str">
        <v>Jan'26</v>
      </c>
      <c r="R1656" s="2">
        <v>2026</v>
      </c>
      <c r="S1656" s="1">
        <v>0</v>
      </c>
      <c r="T1656" s="2" t="str">
        <v/>
      </c>
      <c r="U1656" s="1">
        <v>0</v>
      </c>
      <c r="V1656" s="1" t="str">
        <v>Potential Not updated</v>
      </c>
      <c r="W1656" s="72">
        <v>0</v>
      </c>
      <c r="X1656" s="72">
        <v>0</v>
      </c>
      <c r="Y1656" s="72">
        <v>0</v>
      </c>
      <c r="Z1656" s="72">
        <v>0</v>
      </c>
      <c r="AA1656" s="72">
        <v>0</v>
      </c>
      <c r="AB1656" s="72">
        <v>0</v>
      </c>
      <c r="AC1656" s="72">
        <v>0</v>
      </c>
      <c r="AD1656" s="72">
        <v>0</v>
      </c>
      <c r="AE1656" s="72">
        <v>0</v>
      </c>
      <c r="AF1656" s="72">
        <v>0</v>
      </c>
      <c r="AG1656" s="72">
        <v>0</v>
      </c>
      <c r="AH1656" s="72">
        <v>0</v>
      </c>
      <c r="AI1656" s="72">
        <v>0</v>
      </c>
      <c r="AJ1656" s="72">
        <v>0</v>
      </c>
      <c r="AK1656" s="72">
        <v>0</v>
      </c>
      <c r="AL1656" s="72">
        <v>0</v>
      </c>
      <c r="AM1656" s="72">
        <v>0</v>
      </c>
      <c r="AN1656" s="72">
        <v>0</v>
      </c>
      <c r="AO1656" s="72">
        <v>0</v>
      </c>
      <c r="AP1656" s="72">
        <v>0</v>
      </c>
      <c r="AQ1656" s="13">
        <v>0</v>
      </c>
      <c r="AR1656" s="13">
        <v>0</v>
      </c>
      <c r="AS1656" s="13">
        <v>0</v>
      </c>
      <c r="AT1656" s="13">
        <v>0</v>
      </c>
      <c r="AU1656" s="13">
        <v>36</v>
      </c>
      <c r="AV1656" s="13">
        <v>0</v>
      </c>
      <c r="AW1656" s="16">
        <f t="shared" si="474"/>
        <v>36</v>
      </c>
      <c r="AX1656" s="16">
        <v>0</v>
      </c>
      <c r="AY1656" s="10">
        <f t="shared" si="475"/>
        <v>36</v>
      </c>
      <c r="BB1656" s="10">
        <f t="shared" si="476"/>
        <v>-36</v>
      </c>
      <c r="BC1656" s="10">
        <f t="shared" si="477"/>
        <v>-9</v>
      </c>
      <c r="BD1656" s="10">
        <f t="shared" si="478"/>
        <v>36</v>
      </c>
      <c r="BE1656" s="10">
        <f t="shared" si="479"/>
        <v>-36</v>
      </c>
      <c r="BF1656" s="2" t="s">
        <v>119</v>
      </c>
      <c r="BG1656" s="10">
        <f t="shared" si="480"/>
        <v>0</v>
      </c>
      <c r="BH1656" s="36" t="s">
        <v>118</v>
      </c>
      <c r="BI1656" s="39" t="str">
        <f t="shared" si="481"/>
        <v/>
      </c>
      <c r="BJ1656" s="39" t="str">
        <f t="shared" si="482"/>
        <v/>
      </c>
      <c r="BO1656" s="9">
        <f t="shared" si="483"/>
        <v>0</v>
      </c>
      <c r="BP1656" s="39" t="str">
        <f t="shared" si="484"/>
        <v/>
      </c>
      <c r="BQ1656" s="147"/>
      <c r="BR1656" s="9">
        <f t="shared" si="485"/>
        <v>0</v>
      </c>
      <c r="BS1656" s="9">
        <f t="shared" si="486"/>
        <v>0</v>
      </c>
      <c r="BT1656" s="9">
        <f t="shared" si="487"/>
        <v>0</v>
      </c>
      <c r="BU1656" s="9" t="str">
        <f>IFERROR(_xlfn.XLOOKUP(D1656,Sheet1!B:B,Sheet1!L:L),"")</f>
        <v/>
      </c>
      <c r="BV1656" s="9" t="e">
        <f>_xlfn.XLOOKUP(BU1656,Sheet1!S:S,Sheet1!T:T)</f>
        <v>#N/A</v>
      </c>
      <c r="BW1656" s="9" t="e">
        <f>_xlfn.XLOOKUP(D1656,Sheet1!B:B,Sheet1!M:M)</f>
        <v>#N/A</v>
      </c>
      <c r="BZ1656" s="108">
        <f t="shared" si="488"/>
        <v>0</v>
      </c>
      <c r="CB1656" s="12"/>
      <c r="CC1656" s="12"/>
      <c r="CG1656" s="1" t="str">
        <f t="shared" si="489"/>
        <v>Below 80</v>
      </c>
      <c r="CH1656" s="1" t="str">
        <f>IFERROR(_xlfn.XLOOKUP(CG1656,Scenario!M:M,Scenario!N:N),"")</f>
        <v/>
      </c>
      <c r="CI1656" s="1" t="str">
        <f t="shared" si="490"/>
        <v>No</v>
      </c>
    </row>
    <row r="1657" spans="1:87" hidden="1">
      <c r="A1657" s="2">
        <v>1656</v>
      </c>
      <c r="B1657" s="2">
        <v>0</v>
      </c>
      <c r="C1657" s="1">
        <v>0</v>
      </c>
      <c r="D1657" s="37" t="str">
        <v>001fw00000IPGu2AAH</v>
      </c>
      <c r="E1657" s="37" t="str">
        <v>GURU NANAK CEMENT STORE</v>
      </c>
      <c r="F1657" s="37" t="str">
        <v>PUNJAB</v>
      </c>
      <c r="G1657" s="37" t="str">
        <v>S.A.S Nagar</v>
      </c>
      <c r="H1657" s="37">
        <v>0</v>
      </c>
      <c r="I1657" s="37" t="str">
        <v>PAL CEMENT AND STEEL PVT. LTD.</v>
      </c>
      <c r="J1657" s="37" t="str">
        <v>Abhishek Wadhwa</v>
      </c>
      <c r="K1657" s="37">
        <v>0</v>
      </c>
      <c r="L1657" s="37" t="str">
        <v>C12827</v>
      </c>
      <c r="M1657" s="37" t="str">
        <v>North</v>
      </c>
      <c r="N1657" s="2">
        <v>140901</v>
      </c>
      <c r="O1657" s="2" t="str">
        <v>03ALMPL8954D1ZY</v>
      </c>
      <c r="P1657" s="2">
        <v>9729077798</v>
      </c>
      <c r="Q1657" s="2" t="str">
        <v>Jan'26</v>
      </c>
      <c r="R1657" s="2">
        <v>2026</v>
      </c>
      <c r="S1657" s="1">
        <v>0</v>
      </c>
      <c r="T1657" s="2" t="str">
        <v/>
      </c>
      <c r="U1657" s="1">
        <v>0</v>
      </c>
      <c r="V1657" s="1" t="str">
        <v>Potential Not updated</v>
      </c>
      <c r="W1657" s="72">
        <v>0</v>
      </c>
      <c r="X1657" s="72">
        <v>0</v>
      </c>
      <c r="Y1657" s="72">
        <v>0</v>
      </c>
      <c r="Z1657" s="72">
        <v>0</v>
      </c>
      <c r="AA1657" s="72">
        <v>0</v>
      </c>
      <c r="AB1657" s="72">
        <v>0</v>
      </c>
      <c r="AC1657" s="72">
        <v>0</v>
      </c>
      <c r="AD1657" s="72">
        <v>0</v>
      </c>
      <c r="AE1657" s="72">
        <v>0</v>
      </c>
      <c r="AF1657" s="72">
        <v>0</v>
      </c>
      <c r="AG1657" s="72">
        <v>0</v>
      </c>
      <c r="AH1657" s="72">
        <v>0</v>
      </c>
      <c r="AI1657" s="72">
        <v>0</v>
      </c>
      <c r="AJ1657" s="72">
        <v>0</v>
      </c>
      <c r="AK1657" s="72">
        <v>0</v>
      </c>
      <c r="AL1657" s="72">
        <v>0</v>
      </c>
      <c r="AM1657" s="72">
        <v>0</v>
      </c>
      <c r="AN1657" s="72">
        <v>0</v>
      </c>
      <c r="AO1657" s="72">
        <v>0</v>
      </c>
      <c r="AP1657" s="72">
        <v>0</v>
      </c>
      <c r="AQ1657" s="13">
        <v>0</v>
      </c>
      <c r="AR1657" s="13">
        <v>0</v>
      </c>
      <c r="AS1657" s="13">
        <v>0</v>
      </c>
      <c r="AT1657" s="13">
        <v>0</v>
      </c>
      <c r="AU1657" s="13">
        <v>10</v>
      </c>
      <c r="AV1657" s="13">
        <v>0</v>
      </c>
      <c r="AW1657" s="16">
        <f t="shared" si="474"/>
        <v>10</v>
      </c>
      <c r="AX1657" s="16">
        <v>0</v>
      </c>
      <c r="AY1657" s="10">
        <f t="shared" si="475"/>
        <v>10</v>
      </c>
      <c r="BB1657" s="10">
        <f t="shared" si="476"/>
        <v>-10</v>
      </c>
      <c r="BC1657" s="10">
        <f t="shared" si="477"/>
        <v>-2.5</v>
      </c>
      <c r="BD1657" s="10">
        <f t="shared" si="478"/>
        <v>10</v>
      </c>
      <c r="BE1657" s="10">
        <f t="shared" si="479"/>
        <v>-10</v>
      </c>
      <c r="BF1657" s="2" t="s">
        <v>119</v>
      </c>
      <c r="BG1657" s="10">
        <f t="shared" si="480"/>
        <v>0</v>
      </c>
      <c r="BH1657" s="36" t="s">
        <v>118</v>
      </c>
      <c r="BI1657" s="39" t="str">
        <f t="shared" si="481"/>
        <v/>
      </c>
      <c r="BJ1657" s="39" t="str">
        <f t="shared" si="482"/>
        <v/>
      </c>
      <c r="BO1657" s="9">
        <f t="shared" si="483"/>
        <v>0</v>
      </c>
      <c r="BP1657" s="39" t="str">
        <f t="shared" si="484"/>
        <v/>
      </c>
      <c r="BQ1657" s="147"/>
      <c r="BR1657" s="9">
        <f t="shared" si="485"/>
        <v>0</v>
      </c>
      <c r="BS1657" s="9">
        <f t="shared" si="486"/>
        <v>0</v>
      </c>
      <c r="BT1657" s="9">
        <f t="shared" si="487"/>
        <v>0</v>
      </c>
      <c r="BU1657" s="9" t="str">
        <f>IFERROR(_xlfn.XLOOKUP(D1657,Sheet1!B:B,Sheet1!L:L),"")</f>
        <v/>
      </c>
      <c r="BV1657" s="9" t="e">
        <f>_xlfn.XLOOKUP(BU1657,Sheet1!S:S,Sheet1!T:T)</f>
        <v>#N/A</v>
      </c>
      <c r="BW1657" s="9" t="e">
        <f>_xlfn.XLOOKUP(D1657,Sheet1!B:B,Sheet1!M:M)</f>
        <v>#N/A</v>
      </c>
      <c r="BZ1657" s="108">
        <f t="shared" si="488"/>
        <v>0</v>
      </c>
      <c r="CB1657" s="12"/>
      <c r="CC1657" s="12"/>
      <c r="CG1657" s="1" t="str">
        <f t="shared" si="489"/>
        <v>Below 80</v>
      </c>
      <c r="CH1657" s="1" t="str">
        <f>IFERROR(_xlfn.XLOOKUP(CG1657,Scenario!M:M,Scenario!N:N),"")</f>
        <v/>
      </c>
      <c r="CI1657" s="1" t="str">
        <f t="shared" si="490"/>
        <v>No</v>
      </c>
    </row>
    <row r="1658" spans="1:87" hidden="1">
      <c r="A1658" s="2">
        <v>1657</v>
      </c>
      <c r="B1658" s="2">
        <v>0</v>
      </c>
      <c r="C1658" s="1">
        <v>0</v>
      </c>
      <c r="D1658" s="37" t="str">
        <v>001fw0000065YwtAAE</v>
      </c>
      <c r="E1658" s="37" t="str">
        <v>CHANDIGARH STEEL CO.</v>
      </c>
      <c r="F1658" s="37" t="str">
        <v>CHANDIGARH</v>
      </c>
      <c r="G1658" s="37" t="str">
        <v>CHANDIGARH</v>
      </c>
      <c r="H1658" s="37">
        <v>0</v>
      </c>
      <c r="I1658" s="37" t="str">
        <v>PAL CEMENT AND STEEL PVT. LTD.</v>
      </c>
      <c r="J1658" s="37" t="str">
        <v>Abhishek Wadhwa</v>
      </c>
      <c r="K1658" s="37">
        <v>0</v>
      </c>
      <c r="L1658" s="37" t="str">
        <v>C12827</v>
      </c>
      <c r="M1658" s="37" t="str">
        <v>North</v>
      </c>
      <c r="N1658" s="2">
        <v>160020</v>
      </c>
      <c r="O1658" s="2" t="str">
        <v>04AAAFC9544M1ZA</v>
      </c>
      <c r="P1658" s="2">
        <v>9814015640</v>
      </c>
      <c r="Q1658" s="2" t="str">
        <v>Jan'26</v>
      </c>
      <c r="R1658" s="2">
        <v>2026</v>
      </c>
      <c r="S1658" s="1">
        <v>0</v>
      </c>
      <c r="T1658" s="2">
        <v>50</v>
      </c>
      <c r="U1658" s="1">
        <v>6.6666666666666666E-2</v>
      </c>
      <c r="V1658" s="1" t="str">
        <v>Minor</v>
      </c>
      <c r="W1658" s="72">
        <v>0</v>
      </c>
      <c r="X1658" s="72">
        <v>0</v>
      </c>
      <c r="Y1658" s="72">
        <v>0</v>
      </c>
      <c r="Z1658" s="72">
        <v>0</v>
      </c>
      <c r="AA1658" s="72">
        <v>0</v>
      </c>
      <c r="AB1658" s="72">
        <v>0</v>
      </c>
      <c r="AC1658" s="72">
        <v>0</v>
      </c>
      <c r="AD1658" s="72">
        <v>0</v>
      </c>
      <c r="AE1658" s="72">
        <v>0</v>
      </c>
      <c r="AF1658" s="72">
        <v>0</v>
      </c>
      <c r="AG1658" s="72">
        <v>0</v>
      </c>
      <c r="AH1658" s="72">
        <v>0</v>
      </c>
      <c r="AI1658" s="72">
        <v>0</v>
      </c>
      <c r="AJ1658" s="72">
        <v>0</v>
      </c>
      <c r="AK1658" s="72">
        <v>0</v>
      </c>
      <c r="AL1658" s="72">
        <v>0</v>
      </c>
      <c r="AM1658" s="72">
        <v>0</v>
      </c>
      <c r="AN1658" s="72">
        <v>0</v>
      </c>
      <c r="AO1658" s="72">
        <v>0</v>
      </c>
      <c r="AP1658" s="72">
        <v>0</v>
      </c>
      <c r="AQ1658" s="13">
        <v>0</v>
      </c>
      <c r="AR1658" s="13">
        <v>0</v>
      </c>
      <c r="AS1658" s="13">
        <v>0</v>
      </c>
      <c r="AT1658" s="13">
        <v>0</v>
      </c>
      <c r="AU1658" s="13">
        <v>10</v>
      </c>
      <c r="AV1658" s="13">
        <v>0</v>
      </c>
      <c r="AW1658" s="16">
        <f t="shared" si="474"/>
        <v>10</v>
      </c>
      <c r="AX1658" s="16">
        <v>0</v>
      </c>
      <c r="AY1658" s="10">
        <f t="shared" si="475"/>
        <v>10</v>
      </c>
      <c r="BB1658" s="10">
        <f t="shared" si="476"/>
        <v>-10</v>
      </c>
      <c r="BC1658" s="10">
        <f t="shared" si="477"/>
        <v>-2.5</v>
      </c>
      <c r="BD1658" s="10">
        <f t="shared" si="478"/>
        <v>10</v>
      </c>
      <c r="BE1658" s="10">
        <f t="shared" si="479"/>
        <v>-10</v>
      </c>
      <c r="BF1658" s="2" t="s">
        <v>119</v>
      </c>
      <c r="BG1658" s="10">
        <f t="shared" si="480"/>
        <v>0</v>
      </c>
      <c r="BH1658" s="36" t="s">
        <v>118</v>
      </c>
      <c r="BI1658" s="39" t="str">
        <f t="shared" si="481"/>
        <v/>
      </c>
      <c r="BJ1658" s="39" t="str">
        <f t="shared" si="482"/>
        <v/>
      </c>
      <c r="BO1658" s="9">
        <f t="shared" si="483"/>
        <v>0</v>
      </c>
      <c r="BP1658" s="39" t="str">
        <f t="shared" si="484"/>
        <v/>
      </c>
      <c r="BQ1658" s="147"/>
      <c r="BR1658" s="9">
        <f t="shared" si="485"/>
        <v>0</v>
      </c>
      <c r="BS1658" s="9">
        <f t="shared" si="486"/>
        <v>0</v>
      </c>
      <c r="BT1658" s="9">
        <f t="shared" si="487"/>
        <v>0</v>
      </c>
      <c r="BU1658" s="9" t="str">
        <f>IFERROR(_xlfn.XLOOKUP(D1658,Sheet1!B:B,Sheet1!L:L),"")</f>
        <v/>
      </c>
      <c r="BV1658" s="9" t="e">
        <f>_xlfn.XLOOKUP(BU1658,Sheet1!S:S,Sheet1!T:T)</f>
        <v>#N/A</v>
      </c>
      <c r="BW1658" s="9" t="e">
        <f>_xlfn.XLOOKUP(D1658,Sheet1!B:B,Sheet1!M:M)</f>
        <v>#N/A</v>
      </c>
      <c r="BZ1658" s="108">
        <f t="shared" si="488"/>
        <v>0</v>
      </c>
      <c r="CB1658" s="12"/>
      <c r="CC1658" s="12"/>
      <c r="CG1658" s="1" t="str">
        <f t="shared" si="489"/>
        <v>Below 80</v>
      </c>
      <c r="CH1658" s="1" t="str">
        <f>IFERROR(_xlfn.XLOOKUP(CG1658,Scenario!M:M,Scenario!N:N),"")</f>
        <v/>
      </c>
      <c r="CI1658" s="1" t="str">
        <f t="shared" si="490"/>
        <v>No</v>
      </c>
    </row>
    <row r="1659" spans="1:87" hidden="1">
      <c r="A1659" s="2">
        <v>1658</v>
      </c>
      <c r="B1659" s="2">
        <v>0</v>
      </c>
      <c r="C1659" s="1">
        <v>0</v>
      </c>
      <c r="D1659" s="37" t="str">
        <v>0015g00001W4TjtAAF</v>
      </c>
      <c r="E1659" s="37" t="str">
        <v>M/S SHRI BALAJI AGENCIES</v>
      </c>
      <c r="F1659" s="37" t="str">
        <v>HARYANA</v>
      </c>
      <c r="G1659" s="37" t="str">
        <v>JIND</v>
      </c>
      <c r="H1659" s="37" t="str">
        <v>Safidon</v>
      </c>
      <c r="I1659" s="37" t="str">
        <v>PAL CEMENT AND STEEL PVT. LTD.</v>
      </c>
      <c r="J1659" s="37" t="str">
        <v>Dinesh Kumar</v>
      </c>
      <c r="K1659" s="37">
        <v>0</v>
      </c>
      <c r="L1659" s="37" t="str">
        <v>C12827</v>
      </c>
      <c r="M1659" s="37" t="str">
        <v>North</v>
      </c>
      <c r="N1659" s="2">
        <v>126112</v>
      </c>
      <c r="O1659" s="2" t="str">
        <v>06AEXPA1756N1Z0</v>
      </c>
      <c r="P1659" s="2">
        <v>9896256102</v>
      </c>
      <c r="Q1659" s="2" t="str">
        <v>Jan'26</v>
      </c>
      <c r="R1659" s="2">
        <v>2026</v>
      </c>
      <c r="S1659" s="1">
        <v>0</v>
      </c>
      <c r="T1659" s="2">
        <v>25</v>
      </c>
      <c r="U1659" s="1">
        <v>0.16</v>
      </c>
      <c r="V1659" s="1" t="str">
        <v>Friendly</v>
      </c>
      <c r="W1659" s="72">
        <v>0</v>
      </c>
      <c r="X1659" s="72">
        <v>0</v>
      </c>
      <c r="Y1659" s="72">
        <v>0</v>
      </c>
      <c r="Z1659" s="72">
        <v>0</v>
      </c>
      <c r="AA1659" s="72">
        <v>0</v>
      </c>
      <c r="AB1659" s="72">
        <v>0</v>
      </c>
      <c r="AC1659" s="72">
        <v>0</v>
      </c>
      <c r="AD1659" s="72">
        <v>0</v>
      </c>
      <c r="AE1659" s="72">
        <v>0</v>
      </c>
      <c r="AF1659" s="72">
        <v>0</v>
      </c>
      <c r="AG1659" s="72">
        <v>0</v>
      </c>
      <c r="AH1659" s="72">
        <v>0</v>
      </c>
      <c r="AI1659" s="72">
        <v>0</v>
      </c>
      <c r="AJ1659" s="72">
        <v>0</v>
      </c>
      <c r="AK1659" s="72">
        <v>0</v>
      </c>
      <c r="AL1659" s="72">
        <v>0</v>
      </c>
      <c r="AM1659" s="72">
        <v>0</v>
      </c>
      <c r="AN1659" s="72">
        <v>0</v>
      </c>
      <c r="AO1659" s="72">
        <v>0</v>
      </c>
      <c r="AP1659" s="72">
        <v>0</v>
      </c>
      <c r="AQ1659" s="13">
        <v>0</v>
      </c>
      <c r="AR1659" s="13">
        <v>0</v>
      </c>
      <c r="AS1659" s="13">
        <v>0</v>
      </c>
      <c r="AT1659" s="13">
        <v>0</v>
      </c>
      <c r="AU1659" s="13">
        <v>12</v>
      </c>
      <c r="AV1659" s="13">
        <v>0</v>
      </c>
      <c r="AW1659" s="16">
        <f t="shared" si="474"/>
        <v>12</v>
      </c>
      <c r="AX1659" s="16">
        <v>0</v>
      </c>
      <c r="AY1659" s="10">
        <f t="shared" si="475"/>
        <v>12</v>
      </c>
      <c r="BB1659" s="10">
        <f t="shared" si="476"/>
        <v>-12</v>
      </c>
      <c r="BC1659" s="10">
        <f t="shared" si="477"/>
        <v>-3</v>
      </c>
      <c r="BD1659" s="10">
        <f t="shared" si="478"/>
        <v>12</v>
      </c>
      <c r="BE1659" s="10">
        <f t="shared" si="479"/>
        <v>-12</v>
      </c>
      <c r="BF1659" s="2" t="s">
        <v>119</v>
      </c>
      <c r="BG1659" s="10">
        <f t="shared" si="480"/>
        <v>0</v>
      </c>
      <c r="BH1659" s="36" t="s">
        <v>118</v>
      </c>
      <c r="BI1659" s="39" t="str">
        <f t="shared" si="481"/>
        <v/>
      </c>
      <c r="BJ1659" s="39" t="str">
        <f t="shared" si="482"/>
        <v/>
      </c>
      <c r="BO1659" s="9">
        <f t="shared" si="483"/>
        <v>0</v>
      </c>
      <c r="BP1659" s="39" t="str">
        <f t="shared" si="484"/>
        <v/>
      </c>
      <c r="BQ1659" s="147"/>
      <c r="BR1659" s="9">
        <f t="shared" si="485"/>
        <v>0</v>
      </c>
      <c r="BS1659" s="9">
        <f t="shared" si="486"/>
        <v>0</v>
      </c>
      <c r="BT1659" s="9">
        <f t="shared" si="487"/>
        <v>0</v>
      </c>
      <c r="BU1659" s="9" t="str">
        <f>IFERROR(_xlfn.XLOOKUP(D1659,Sheet1!B:B,Sheet1!L:L),"")</f>
        <v/>
      </c>
      <c r="BV1659" s="9" t="e">
        <f>_xlfn.XLOOKUP(BU1659,Sheet1!S:S,Sheet1!T:T)</f>
        <v>#N/A</v>
      </c>
      <c r="BW1659" s="9" t="e">
        <f>_xlfn.XLOOKUP(D1659,Sheet1!B:B,Sheet1!M:M)</f>
        <v>#N/A</v>
      </c>
      <c r="BZ1659" s="108">
        <f t="shared" si="488"/>
        <v>0</v>
      </c>
      <c r="CB1659" s="12"/>
      <c r="CC1659" s="12"/>
      <c r="CG1659" s="1" t="str">
        <f t="shared" si="489"/>
        <v>Below 80</v>
      </c>
      <c r="CH1659" s="1" t="str">
        <f>IFERROR(_xlfn.XLOOKUP(CG1659,Scenario!M:M,Scenario!N:N),"")</f>
        <v/>
      </c>
      <c r="CI1659" s="1" t="str">
        <f t="shared" si="490"/>
        <v>No</v>
      </c>
    </row>
    <row r="1660" spans="1:87" hidden="1">
      <c r="A1660" s="2">
        <v>1659</v>
      </c>
      <c r="B1660" s="2">
        <v>0</v>
      </c>
      <c r="C1660" s="1">
        <v>0</v>
      </c>
      <c r="D1660" s="37" t="str">
        <v>0015g00001c464aAAA</v>
      </c>
      <c r="E1660" s="37" t="str">
        <v>B M AGARWAL TRADING PRIVATE LIMITED</v>
      </c>
      <c r="F1660" s="37" t="str">
        <v>RAJASTHAN</v>
      </c>
      <c r="G1660" s="37" t="str">
        <v>BARMER</v>
      </c>
      <c r="H1660" s="37" t="str">
        <v>Barmer</v>
      </c>
      <c r="I1660" s="37" t="str">
        <v>M R Associates</v>
      </c>
      <c r="J1660" s="37" t="str">
        <v>Neeraj Sharma</v>
      </c>
      <c r="K1660" s="37">
        <v>0</v>
      </c>
      <c r="L1660" s="37" t="str">
        <v>C13417</v>
      </c>
      <c r="M1660" s="37" t="str">
        <v>North</v>
      </c>
      <c r="N1660" s="2">
        <v>344022</v>
      </c>
      <c r="O1660" s="2" t="str">
        <v>08AAICB4394H2ZD</v>
      </c>
      <c r="P1660" s="2">
        <v>9982008398</v>
      </c>
      <c r="Q1660" s="2" t="str">
        <v>Jan'26</v>
      </c>
      <c r="R1660" s="2">
        <v>2026</v>
      </c>
      <c r="S1660" s="1">
        <v>0</v>
      </c>
      <c r="T1660" s="2" t="str">
        <v/>
      </c>
      <c r="U1660" s="1">
        <v>0</v>
      </c>
      <c r="V1660" s="1" t="str">
        <v>Potential Not updated</v>
      </c>
      <c r="W1660" s="72">
        <v>0</v>
      </c>
      <c r="X1660" s="72">
        <v>0</v>
      </c>
      <c r="Y1660" s="72">
        <v>0</v>
      </c>
      <c r="Z1660" s="72">
        <v>0</v>
      </c>
      <c r="AA1660" s="72">
        <v>0</v>
      </c>
      <c r="AB1660" s="72">
        <v>0</v>
      </c>
      <c r="AC1660" s="72">
        <v>0</v>
      </c>
      <c r="AD1660" s="72">
        <v>0</v>
      </c>
      <c r="AE1660" s="72">
        <v>0</v>
      </c>
      <c r="AF1660" s="72">
        <v>0</v>
      </c>
      <c r="AG1660" s="72">
        <v>0</v>
      </c>
      <c r="AH1660" s="72">
        <v>0</v>
      </c>
      <c r="AI1660" s="72">
        <v>0</v>
      </c>
      <c r="AJ1660" s="72">
        <v>0</v>
      </c>
      <c r="AK1660" s="72">
        <v>0</v>
      </c>
      <c r="AL1660" s="72">
        <v>0</v>
      </c>
      <c r="AM1660" s="72">
        <v>0</v>
      </c>
      <c r="AN1660" s="72">
        <v>0</v>
      </c>
      <c r="AO1660" s="72">
        <v>0</v>
      </c>
      <c r="AP1660" s="72">
        <v>0</v>
      </c>
      <c r="AQ1660" s="13">
        <v>0</v>
      </c>
      <c r="AR1660" s="13">
        <v>0</v>
      </c>
      <c r="AS1660" s="13">
        <v>0</v>
      </c>
      <c r="AT1660" s="13">
        <v>0</v>
      </c>
      <c r="AU1660" s="13">
        <v>42</v>
      </c>
      <c r="AV1660" s="13">
        <v>42.35</v>
      </c>
      <c r="AW1660" s="16">
        <f t="shared" si="474"/>
        <v>42</v>
      </c>
      <c r="AX1660" s="16">
        <v>0</v>
      </c>
      <c r="AY1660" s="10">
        <f t="shared" si="475"/>
        <v>42</v>
      </c>
      <c r="BB1660" s="10">
        <f t="shared" si="476"/>
        <v>-42</v>
      </c>
      <c r="BC1660" s="10">
        <f t="shared" si="477"/>
        <v>-10.5</v>
      </c>
      <c r="BD1660" s="10">
        <f t="shared" si="478"/>
        <v>42</v>
      </c>
      <c r="BE1660" s="10">
        <f t="shared" si="479"/>
        <v>-42</v>
      </c>
      <c r="BF1660" s="2" t="s">
        <v>119</v>
      </c>
      <c r="BG1660" s="10">
        <f t="shared" si="480"/>
        <v>0</v>
      </c>
      <c r="BH1660" s="36" t="s">
        <v>118</v>
      </c>
      <c r="BI1660" s="39" t="str">
        <f t="shared" si="481"/>
        <v/>
      </c>
      <c r="BJ1660" s="39" t="str">
        <f t="shared" si="482"/>
        <v/>
      </c>
      <c r="BO1660" s="9">
        <f t="shared" si="483"/>
        <v>0</v>
      </c>
      <c r="BP1660" s="39" t="str">
        <f t="shared" si="484"/>
        <v/>
      </c>
      <c r="BQ1660" s="147"/>
      <c r="BR1660" s="9">
        <f t="shared" si="485"/>
        <v>0</v>
      </c>
      <c r="BS1660" s="9">
        <f t="shared" si="486"/>
        <v>0</v>
      </c>
      <c r="BT1660" s="9">
        <f t="shared" si="487"/>
        <v>0</v>
      </c>
      <c r="BU1660" s="9" t="str">
        <f>IFERROR(_xlfn.XLOOKUP(D1660,Sheet1!B:B,Sheet1!L:L),"")</f>
        <v/>
      </c>
      <c r="BV1660" s="9" t="e">
        <f>_xlfn.XLOOKUP(BU1660,Sheet1!S:S,Sheet1!T:T)</f>
        <v>#N/A</v>
      </c>
      <c r="BW1660" s="9" t="e">
        <f>_xlfn.XLOOKUP(D1660,Sheet1!B:B,Sheet1!M:M)</f>
        <v>#N/A</v>
      </c>
      <c r="BZ1660" s="108">
        <f t="shared" si="488"/>
        <v>0</v>
      </c>
      <c r="CB1660" s="12"/>
      <c r="CC1660" s="12"/>
      <c r="CG1660" s="1" t="str">
        <f t="shared" si="489"/>
        <v>Below 80</v>
      </c>
      <c r="CH1660" s="1" t="str">
        <f>IFERROR(_xlfn.XLOOKUP(CG1660,Scenario!M:M,Scenario!N:N),"")</f>
        <v/>
      </c>
      <c r="CI1660" s="1" t="str">
        <f t="shared" si="490"/>
        <v>No</v>
      </c>
    </row>
    <row r="1661" spans="1:87" hidden="1">
      <c r="A1661" s="2">
        <v>1660</v>
      </c>
      <c r="B1661" s="2">
        <v>0</v>
      </c>
      <c r="C1661" s="1">
        <v>0</v>
      </c>
      <c r="D1661" s="37" t="str">
        <v>001J1000002kRQwIAM</v>
      </c>
      <c r="E1661" s="37" t="str">
        <v>M/S KEY ISPAT (P) LTD</v>
      </c>
      <c r="F1661" s="37" t="str">
        <v>UTTAR PRADESH</v>
      </c>
      <c r="G1661" s="37" t="str">
        <v>GAUTAM BUDDHA NAGAR</v>
      </c>
      <c r="H1661" s="37" t="str">
        <v>Noida</v>
      </c>
      <c r="I1661" s="37" t="str">
        <v>SHASHI STEELS CORPORATION</v>
      </c>
      <c r="J1661" s="37" t="str">
        <v>Abhijeet Biswas</v>
      </c>
      <c r="K1661" s="37">
        <v>0</v>
      </c>
      <c r="L1661" s="37" t="str">
        <v>C12816</v>
      </c>
      <c r="M1661" s="37" t="str">
        <v>North</v>
      </c>
      <c r="N1661" s="2">
        <v>201301</v>
      </c>
      <c r="O1661" s="2" t="str">
        <v>09AABCK5322P1Z7</v>
      </c>
      <c r="P1661" s="2">
        <v>9811226999</v>
      </c>
      <c r="Q1661" s="2" t="str">
        <v>Jan'26</v>
      </c>
      <c r="R1661" s="2">
        <v>2026</v>
      </c>
      <c r="S1661" s="1">
        <v>0</v>
      </c>
      <c r="T1661" s="2">
        <v>500</v>
      </c>
      <c r="U1661" s="1">
        <v>1.2666666666666666E-2</v>
      </c>
      <c r="V1661" s="1" t="str">
        <v>Alien</v>
      </c>
      <c r="W1661" s="72">
        <v>0</v>
      </c>
      <c r="X1661" s="72">
        <v>0</v>
      </c>
      <c r="Y1661" s="72">
        <v>0</v>
      </c>
      <c r="Z1661" s="72">
        <v>0</v>
      </c>
      <c r="AA1661" s="72">
        <v>0</v>
      </c>
      <c r="AB1661" s="72">
        <v>0</v>
      </c>
      <c r="AC1661" s="72">
        <v>0</v>
      </c>
      <c r="AD1661" s="72">
        <v>0</v>
      </c>
      <c r="AE1661" s="72">
        <v>0</v>
      </c>
      <c r="AF1661" s="72">
        <v>0</v>
      </c>
      <c r="AG1661" s="72">
        <v>0</v>
      </c>
      <c r="AH1661" s="72">
        <v>0</v>
      </c>
      <c r="AI1661" s="72">
        <v>0</v>
      </c>
      <c r="AJ1661" s="72">
        <v>0</v>
      </c>
      <c r="AK1661" s="72">
        <v>0</v>
      </c>
      <c r="AL1661" s="72">
        <v>0</v>
      </c>
      <c r="AM1661" s="72">
        <v>0</v>
      </c>
      <c r="AN1661" s="72">
        <v>0</v>
      </c>
      <c r="AO1661" s="72">
        <v>0</v>
      </c>
      <c r="AP1661" s="72">
        <v>0</v>
      </c>
      <c r="AQ1661" s="13">
        <v>0</v>
      </c>
      <c r="AR1661" s="13">
        <v>0</v>
      </c>
      <c r="AS1661" s="13">
        <v>0</v>
      </c>
      <c r="AT1661" s="13">
        <v>0</v>
      </c>
      <c r="AU1661" s="13">
        <v>19</v>
      </c>
      <c r="AV1661" s="13">
        <v>0</v>
      </c>
      <c r="AW1661" s="16">
        <f t="shared" si="474"/>
        <v>19</v>
      </c>
      <c r="AX1661" s="16">
        <v>0</v>
      </c>
      <c r="AY1661" s="10">
        <f t="shared" si="475"/>
        <v>19</v>
      </c>
      <c r="BB1661" s="10">
        <f t="shared" si="476"/>
        <v>-19</v>
      </c>
      <c r="BC1661" s="10">
        <f t="shared" si="477"/>
        <v>-4.75</v>
      </c>
      <c r="BD1661" s="10">
        <f t="shared" si="478"/>
        <v>19</v>
      </c>
      <c r="BE1661" s="10">
        <f t="shared" si="479"/>
        <v>-19</v>
      </c>
      <c r="BF1661" s="2" t="s">
        <v>119</v>
      </c>
      <c r="BG1661" s="10">
        <f t="shared" si="480"/>
        <v>0</v>
      </c>
      <c r="BH1661" s="36" t="s">
        <v>118</v>
      </c>
      <c r="BI1661" s="39" t="str">
        <f t="shared" si="481"/>
        <v/>
      </c>
      <c r="BJ1661" s="39" t="str">
        <f t="shared" si="482"/>
        <v/>
      </c>
      <c r="BO1661" s="9">
        <f t="shared" si="483"/>
        <v>0</v>
      </c>
      <c r="BP1661" s="39" t="str">
        <f t="shared" si="484"/>
        <v/>
      </c>
      <c r="BQ1661" s="147"/>
      <c r="BR1661" s="9">
        <f t="shared" si="485"/>
        <v>0</v>
      </c>
      <c r="BS1661" s="9">
        <f t="shared" si="486"/>
        <v>0</v>
      </c>
      <c r="BT1661" s="9">
        <f t="shared" si="487"/>
        <v>0</v>
      </c>
      <c r="BU1661" s="9" t="str">
        <f>IFERROR(_xlfn.XLOOKUP(D1661,Sheet1!B:B,Sheet1!L:L),"")</f>
        <v/>
      </c>
      <c r="BV1661" s="9" t="e">
        <f>_xlfn.XLOOKUP(BU1661,Sheet1!S:S,Sheet1!T:T)</f>
        <v>#N/A</v>
      </c>
      <c r="BW1661" s="9" t="e">
        <f>_xlfn.XLOOKUP(D1661,Sheet1!B:B,Sheet1!M:M)</f>
        <v>#N/A</v>
      </c>
      <c r="BZ1661" s="108">
        <f t="shared" si="488"/>
        <v>0</v>
      </c>
      <c r="CB1661" s="12"/>
      <c r="CC1661" s="12"/>
      <c r="CG1661" s="1" t="str">
        <f t="shared" si="489"/>
        <v>Below 80</v>
      </c>
      <c r="CH1661" s="1" t="str">
        <f>IFERROR(_xlfn.XLOOKUP(CG1661,Scenario!M:M,Scenario!N:N),"")</f>
        <v/>
      </c>
      <c r="CI1661" s="1" t="str">
        <f t="shared" si="490"/>
        <v>No</v>
      </c>
    </row>
    <row r="1662" spans="1:87" hidden="1">
      <c r="A1662" s="2">
        <v>1661</v>
      </c>
      <c r="B1662" s="2">
        <v>0</v>
      </c>
      <c r="C1662" s="1">
        <v>0</v>
      </c>
      <c r="D1662" s="37" t="str">
        <v>001J1000005aNhEIAU</v>
      </c>
      <c r="E1662" s="37" t="str">
        <v>SHREE GANESH BUILDING MATERIAL</v>
      </c>
      <c r="F1662" s="37" t="str">
        <v>UTTAR PRADESH</v>
      </c>
      <c r="G1662" s="37" t="str">
        <v>BAREILLY</v>
      </c>
      <c r="H1662" s="37" t="str">
        <v>Meeraganj</v>
      </c>
      <c r="I1662" s="37" t="str">
        <v>Khandelwal Associates</v>
      </c>
      <c r="J1662" s="37" t="str">
        <v>SHIV KUMAR</v>
      </c>
      <c r="K1662" s="37">
        <v>0</v>
      </c>
      <c r="L1662" s="37" t="str">
        <v>C12818</v>
      </c>
      <c r="M1662" s="37" t="str">
        <v>North</v>
      </c>
      <c r="N1662" s="2">
        <v>243506</v>
      </c>
      <c r="O1662" s="2" t="str">
        <v>09BBQPG5299D1Z7</v>
      </c>
      <c r="P1662" s="2">
        <v>9716789985</v>
      </c>
      <c r="Q1662" s="2" t="str">
        <v>Jan'26</v>
      </c>
      <c r="R1662" s="2">
        <v>2026</v>
      </c>
      <c r="S1662" s="1">
        <v>0</v>
      </c>
      <c r="T1662" s="2">
        <v>90</v>
      </c>
      <c r="U1662" s="1">
        <v>3.7037037037037034E-3</v>
      </c>
      <c r="V1662" s="1" t="str">
        <v>Challenger</v>
      </c>
      <c r="W1662" s="72">
        <v>0</v>
      </c>
      <c r="X1662" s="72">
        <v>0</v>
      </c>
      <c r="Y1662" s="72">
        <v>0</v>
      </c>
      <c r="Z1662" s="72">
        <v>0</v>
      </c>
      <c r="AA1662" s="72">
        <v>0</v>
      </c>
      <c r="AB1662" s="72">
        <v>0</v>
      </c>
      <c r="AC1662" s="72">
        <v>0</v>
      </c>
      <c r="AD1662" s="72">
        <v>0</v>
      </c>
      <c r="AE1662" s="72">
        <v>0</v>
      </c>
      <c r="AF1662" s="72">
        <v>0</v>
      </c>
      <c r="AG1662" s="72">
        <v>0</v>
      </c>
      <c r="AH1662" s="72">
        <v>0</v>
      </c>
      <c r="AI1662" s="72">
        <v>0</v>
      </c>
      <c r="AJ1662" s="72">
        <v>0</v>
      </c>
      <c r="AK1662" s="72">
        <v>0</v>
      </c>
      <c r="AL1662" s="72">
        <v>0</v>
      </c>
      <c r="AM1662" s="72">
        <v>0</v>
      </c>
      <c r="AN1662" s="72">
        <v>0</v>
      </c>
      <c r="AO1662" s="72">
        <v>0</v>
      </c>
      <c r="AP1662" s="72">
        <v>0</v>
      </c>
      <c r="AQ1662" s="13">
        <v>0</v>
      </c>
      <c r="AR1662" s="13">
        <v>0</v>
      </c>
      <c r="AS1662" s="13">
        <v>0</v>
      </c>
      <c r="AT1662" s="13">
        <v>0</v>
      </c>
      <c r="AU1662" s="13">
        <v>1</v>
      </c>
      <c r="AV1662" s="13">
        <v>0</v>
      </c>
      <c r="AW1662" s="16">
        <f t="shared" si="474"/>
        <v>1</v>
      </c>
      <c r="AX1662" s="16">
        <v>0</v>
      </c>
      <c r="AY1662" s="10">
        <f t="shared" si="475"/>
        <v>1</v>
      </c>
      <c r="BB1662" s="10">
        <f t="shared" si="476"/>
        <v>-1</v>
      </c>
      <c r="BC1662" s="10">
        <f t="shared" si="477"/>
        <v>-0.25</v>
      </c>
      <c r="BD1662" s="10">
        <f t="shared" si="478"/>
        <v>1</v>
      </c>
      <c r="BE1662" s="10">
        <f t="shared" si="479"/>
        <v>-1</v>
      </c>
      <c r="BF1662" s="2" t="s">
        <v>119</v>
      </c>
      <c r="BG1662" s="10">
        <f t="shared" si="480"/>
        <v>0</v>
      </c>
      <c r="BH1662" s="36" t="s">
        <v>118</v>
      </c>
      <c r="BI1662" s="39" t="str">
        <f t="shared" si="481"/>
        <v/>
      </c>
      <c r="BJ1662" s="39" t="str">
        <f t="shared" si="482"/>
        <v/>
      </c>
      <c r="BO1662" s="9">
        <f t="shared" si="483"/>
        <v>0</v>
      </c>
      <c r="BP1662" s="39" t="str">
        <f t="shared" si="484"/>
        <v/>
      </c>
      <c r="BQ1662" s="147"/>
      <c r="BR1662" s="9">
        <f t="shared" si="485"/>
        <v>0</v>
      </c>
      <c r="BS1662" s="9">
        <f t="shared" si="486"/>
        <v>0</v>
      </c>
      <c r="BT1662" s="9">
        <f t="shared" si="487"/>
        <v>0</v>
      </c>
      <c r="BU1662" s="9" t="str">
        <f>IFERROR(_xlfn.XLOOKUP(D1662,Sheet1!B:B,Sheet1!L:L),"")</f>
        <v/>
      </c>
      <c r="BV1662" s="9" t="e">
        <f>_xlfn.XLOOKUP(BU1662,Sheet1!S:S,Sheet1!T:T)</f>
        <v>#N/A</v>
      </c>
      <c r="BW1662" s="9" t="e">
        <f>_xlfn.XLOOKUP(D1662,Sheet1!B:B,Sheet1!M:M)</f>
        <v>#N/A</v>
      </c>
      <c r="BZ1662" s="108">
        <f t="shared" si="488"/>
        <v>0</v>
      </c>
      <c r="CB1662" s="12"/>
      <c r="CC1662" s="12"/>
      <c r="CG1662" s="1" t="str">
        <f t="shared" si="489"/>
        <v>Below 80</v>
      </c>
      <c r="CH1662" s="1" t="str">
        <f>IFERROR(_xlfn.XLOOKUP(CG1662,Scenario!M:M,Scenario!N:N),"")</f>
        <v/>
      </c>
      <c r="CI1662" s="1" t="str">
        <f t="shared" si="490"/>
        <v>No</v>
      </c>
    </row>
    <row r="1663" spans="1:87" hidden="1">
      <c r="A1663" s="2">
        <v>1662</v>
      </c>
      <c r="B1663" s="2">
        <v>0</v>
      </c>
      <c r="C1663" s="1">
        <v>0</v>
      </c>
      <c r="D1663" s="37" t="str">
        <v>001fw00000IfSsPAAV</v>
      </c>
      <c r="E1663" s="37" t="str">
        <v>M/S PUSHP CONSTRUCTION AND BUILDING MATERIALS</v>
      </c>
      <c r="F1663" s="37" t="str">
        <v>JAMMU AND KASHMIR</v>
      </c>
      <c r="G1663" s="37" t="str">
        <v>UDHAMPUR</v>
      </c>
      <c r="H1663" s="37">
        <v>0</v>
      </c>
      <c r="I1663" s="37" t="str">
        <v>AGGARWAL TRADERS</v>
      </c>
      <c r="J1663" s="37" t="str">
        <v>bhanu ayush</v>
      </c>
      <c r="K1663" s="37">
        <v>0</v>
      </c>
      <c r="L1663" s="37" t="str">
        <v>0015g00001gvNHH</v>
      </c>
      <c r="M1663" s="37" t="str">
        <v>North</v>
      </c>
      <c r="N1663" s="2">
        <v>182101</v>
      </c>
      <c r="O1663" s="2" t="str">
        <v>01IZIPK7867J1ZS</v>
      </c>
      <c r="P1663" s="2">
        <v>6005718916</v>
      </c>
      <c r="Q1663" s="2" t="str">
        <v>Jan'26</v>
      </c>
      <c r="R1663" s="2">
        <v>2026</v>
      </c>
      <c r="S1663" s="1">
        <v>0</v>
      </c>
      <c r="T1663" s="2" t="str">
        <v/>
      </c>
      <c r="U1663" s="1">
        <v>0</v>
      </c>
      <c r="V1663" s="1" t="str">
        <v>Potential Not updated</v>
      </c>
      <c r="W1663" s="72">
        <v>0</v>
      </c>
      <c r="X1663" s="72">
        <v>0</v>
      </c>
      <c r="Y1663" s="72">
        <v>0</v>
      </c>
      <c r="Z1663" s="72">
        <v>0</v>
      </c>
      <c r="AA1663" s="72">
        <v>0</v>
      </c>
      <c r="AB1663" s="72">
        <v>0</v>
      </c>
      <c r="AC1663" s="72">
        <v>0</v>
      </c>
      <c r="AD1663" s="72">
        <v>0</v>
      </c>
      <c r="AE1663" s="72">
        <v>0</v>
      </c>
      <c r="AF1663" s="72">
        <v>0</v>
      </c>
      <c r="AG1663" s="72">
        <v>0</v>
      </c>
      <c r="AH1663" s="72">
        <v>0</v>
      </c>
      <c r="AI1663" s="72">
        <v>0</v>
      </c>
      <c r="AJ1663" s="72">
        <v>0</v>
      </c>
      <c r="AK1663" s="72">
        <v>0</v>
      </c>
      <c r="AL1663" s="72">
        <v>0</v>
      </c>
      <c r="AM1663" s="72">
        <v>0</v>
      </c>
      <c r="AN1663" s="72">
        <v>0</v>
      </c>
      <c r="AO1663" s="72">
        <v>0</v>
      </c>
      <c r="AP1663" s="72">
        <v>0</v>
      </c>
      <c r="AQ1663" s="13">
        <v>0</v>
      </c>
      <c r="AR1663" s="13">
        <v>0</v>
      </c>
      <c r="AS1663" s="13">
        <v>0</v>
      </c>
      <c r="AT1663" s="13">
        <v>0</v>
      </c>
      <c r="AU1663" s="13">
        <v>3</v>
      </c>
      <c r="AV1663" s="13">
        <v>0</v>
      </c>
      <c r="AW1663" s="16">
        <f t="shared" si="474"/>
        <v>3</v>
      </c>
      <c r="AX1663" s="16">
        <v>0</v>
      </c>
      <c r="AY1663" s="10">
        <f t="shared" si="475"/>
        <v>3</v>
      </c>
      <c r="BB1663" s="10">
        <f t="shared" si="476"/>
        <v>-3</v>
      </c>
      <c r="BC1663" s="10">
        <f t="shared" si="477"/>
        <v>-0.75</v>
      </c>
      <c r="BD1663" s="10">
        <f t="shared" si="478"/>
        <v>3</v>
      </c>
      <c r="BE1663" s="10">
        <f t="shared" si="479"/>
        <v>-3</v>
      </c>
      <c r="BF1663" s="2" t="s">
        <v>119</v>
      </c>
      <c r="BG1663" s="10">
        <f t="shared" si="480"/>
        <v>0</v>
      </c>
      <c r="BH1663" s="36" t="s">
        <v>118</v>
      </c>
      <c r="BI1663" s="39" t="str">
        <f t="shared" si="481"/>
        <v/>
      </c>
      <c r="BJ1663" s="39" t="str">
        <f t="shared" si="482"/>
        <v/>
      </c>
      <c r="BO1663" s="9">
        <f t="shared" si="483"/>
        <v>0</v>
      </c>
      <c r="BP1663" s="39" t="str">
        <f t="shared" si="484"/>
        <v/>
      </c>
      <c r="BQ1663" s="147"/>
      <c r="BR1663" s="9">
        <f t="shared" si="485"/>
        <v>0</v>
      </c>
      <c r="BS1663" s="9">
        <f t="shared" si="486"/>
        <v>0</v>
      </c>
      <c r="BT1663" s="9">
        <f t="shared" si="487"/>
        <v>0</v>
      </c>
      <c r="BU1663" s="9" t="str">
        <f>IFERROR(_xlfn.XLOOKUP(D1663,Sheet1!B:B,Sheet1!L:L),"")</f>
        <v/>
      </c>
      <c r="BV1663" s="9" t="e">
        <f>_xlfn.XLOOKUP(BU1663,Sheet1!S:S,Sheet1!T:T)</f>
        <v>#N/A</v>
      </c>
      <c r="BW1663" s="9" t="e">
        <f>_xlfn.XLOOKUP(D1663,Sheet1!B:B,Sheet1!M:M)</f>
        <v>#N/A</v>
      </c>
      <c r="BZ1663" s="108">
        <f t="shared" si="488"/>
        <v>0</v>
      </c>
      <c r="CB1663" s="12"/>
      <c r="CC1663" s="12"/>
      <c r="CG1663" s="1" t="str">
        <f t="shared" si="489"/>
        <v>Below 80</v>
      </c>
      <c r="CH1663" s="1" t="str">
        <f>IFERROR(_xlfn.XLOOKUP(CG1663,Scenario!M:M,Scenario!N:N),"")</f>
        <v/>
      </c>
      <c r="CI1663" s="1" t="str">
        <f t="shared" si="490"/>
        <v>No</v>
      </c>
    </row>
    <row r="1664" spans="1:87" hidden="1">
      <c r="A1664" s="2">
        <v>1663</v>
      </c>
      <c r="B1664" s="2">
        <v>0</v>
      </c>
      <c r="C1664" s="1">
        <v>0</v>
      </c>
      <c r="D1664" s="37" t="str">
        <v>001fw00000IV3X7AAL</v>
      </c>
      <c r="E1664" s="37" t="str">
        <v>SETH SANWALIYA TRADING COMPANY</v>
      </c>
      <c r="F1664" s="37" t="str">
        <v>RAJASTHAN</v>
      </c>
      <c r="G1664" s="37" t="str">
        <v>NAGAUR</v>
      </c>
      <c r="H1664" s="37">
        <v>0</v>
      </c>
      <c r="I1664" s="37" t="str">
        <v>Swastik Tradevision Pvt. Ltd.</v>
      </c>
      <c r="J1664" s="37" t="str">
        <v>Ravi Kumar Kulmi</v>
      </c>
      <c r="K1664" s="37">
        <v>0</v>
      </c>
      <c r="L1664" s="37" t="str">
        <v>C12822</v>
      </c>
      <c r="M1664" s="37" t="str">
        <v>North</v>
      </c>
      <c r="N1664" s="2">
        <v>341025</v>
      </c>
      <c r="O1664" s="2" t="str">
        <v>08FCGPD0626E1Z1</v>
      </c>
      <c r="P1664" s="2">
        <v>9588944072</v>
      </c>
      <c r="Q1664" s="2" t="str">
        <v>Jan'26</v>
      </c>
      <c r="R1664" s="2">
        <v>2026</v>
      </c>
      <c r="S1664" s="1">
        <v>0</v>
      </c>
      <c r="T1664" s="2" t="str">
        <v/>
      </c>
      <c r="U1664" s="1">
        <v>0</v>
      </c>
      <c r="V1664" s="1" t="str">
        <v>Potential Not updated</v>
      </c>
      <c r="W1664" s="72">
        <v>0</v>
      </c>
      <c r="X1664" s="72">
        <v>0</v>
      </c>
      <c r="Y1664" s="72">
        <v>0</v>
      </c>
      <c r="Z1664" s="72">
        <v>0</v>
      </c>
      <c r="AA1664" s="72">
        <v>0</v>
      </c>
      <c r="AB1664" s="72">
        <v>0</v>
      </c>
      <c r="AC1664" s="72">
        <v>0</v>
      </c>
      <c r="AD1664" s="72">
        <v>0</v>
      </c>
      <c r="AE1664" s="72">
        <v>0</v>
      </c>
      <c r="AF1664" s="72">
        <v>0</v>
      </c>
      <c r="AG1664" s="72">
        <v>0</v>
      </c>
      <c r="AH1664" s="72">
        <v>0</v>
      </c>
      <c r="AI1664" s="72">
        <v>0</v>
      </c>
      <c r="AJ1664" s="72">
        <v>0</v>
      </c>
      <c r="AK1664" s="72">
        <v>0</v>
      </c>
      <c r="AL1664" s="72">
        <v>0</v>
      </c>
      <c r="AM1664" s="72">
        <v>0</v>
      </c>
      <c r="AN1664" s="72">
        <v>0</v>
      </c>
      <c r="AO1664" s="72">
        <v>0</v>
      </c>
      <c r="AP1664" s="72">
        <v>0</v>
      </c>
      <c r="AQ1664" s="13">
        <v>0</v>
      </c>
      <c r="AR1664" s="13">
        <v>0</v>
      </c>
      <c r="AS1664" s="13">
        <v>0</v>
      </c>
      <c r="AT1664" s="13">
        <v>0</v>
      </c>
      <c r="AU1664" s="13">
        <v>20</v>
      </c>
      <c r="AV1664" s="13">
        <v>0</v>
      </c>
      <c r="AW1664" s="16">
        <f t="shared" si="474"/>
        <v>20</v>
      </c>
      <c r="AX1664" s="16">
        <v>0</v>
      </c>
      <c r="AY1664" s="10">
        <f t="shared" si="475"/>
        <v>20</v>
      </c>
      <c r="BB1664" s="10">
        <f t="shared" si="476"/>
        <v>-20</v>
      </c>
      <c r="BC1664" s="10">
        <f t="shared" si="477"/>
        <v>-5</v>
      </c>
      <c r="BD1664" s="10">
        <f t="shared" si="478"/>
        <v>20</v>
      </c>
      <c r="BE1664" s="10">
        <f t="shared" si="479"/>
        <v>-20</v>
      </c>
      <c r="BF1664" s="2" t="s">
        <v>119</v>
      </c>
      <c r="BG1664" s="10">
        <f t="shared" si="480"/>
        <v>0</v>
      </c>
      <c r="BH1664" s="36" t="s">
        <v>118</v>
      </c>
      <c r="BI1664" s="39" t="str">
        <f t="shared" si="481"/>
        <v/>
      </c>
      <c r="BJ1664" s="39" t="str">
        <f t="shared" si="482"/>
        <v/>
      </c>
      <c r="BO1664" s="9">
        <f t="shared" si="483"/>
        <v>0</v>
      </c>
      <c r="BP1664" s="39" t="str">
        <f t="shared" si="484"/>
        <v/>
      </c>
      <c r="BQ1664" s="147"/>
      <c r="BR1664" s="9">
        <f t="shared" si="485"/>
        <v>0</v>
      </c>
      <c r="BS1664" s="9">
        <f t="shared" si="486"/>
        <v>0</v>
      </c>
      <c r="BT1664" s="9">
        <f t="shared" si="487"/>
        <v>0</v>
      </c>
      <c r="BU1664" s="9" t="str">
        <f>IFERROR(_xlfn.XLOOKUP(D1664,Sheet1!B:B,Sheet1!L:L),"")</f>
        <v/>
      </c>
      <c r="BV1664" s="9" t="e">
        <f>_xlfn.XLOOKUP(BU1664,Sheet1!S:S,Sheet1!T:T)</f>
        <v>#N/A</v>
      </c>
      <c r="BW1664" s="9" t="e">
        <f>_xlfn.XLOOKUP(D1664,Sheet1!B:B,Sheet1!M:M)</f>
        <v>#N/A</v>
      </c>
      <c r="BZ1664" s="108">
        <f t="shared" si="488"/>
        <v>0</v>
      </c>
      <c r="CB1664" s="12"/>
      <c r="CC1664" s="12"/>
      <c r="CG1664" s="1" t="str">
        <f t="shared" si="489"/>
        <v>Below 80</v>
      </c>
      <c r="CH1664" s="1" t="str">
        <f>IFERROR(_xlfn.XLOOKUP(CG1664,Scenario!M:M,Scenario!N:N),"")</f>
        <v/>
      </c>
      <c r="CI1664" s="1" t="str">
        <f t="shared" si="490"/>
        <v>No</v>
      </c>
    </row>
    <row r="1665" spans="1:87" hidden="1">
      <c r="A1665" s="2">
        <v>1664</v>
      </c>
      <c r="B1665" s="2">
        <v>0</v>
      </c>
      <c r="C1665" s="1">
        <v>0</v>
      </c>
      <c r="D1665" s="37" t="str">
        <v>001fw00000CfLBHAA3</v>
      </c>
      <c r="E1665" s="37" t="str">
        <v>SHRI SIDDH TRADERS</v>
      </c>
      <c r="F1665" s="37" t="str">
        <v>MADHYA PRADESH</v>
      </c>
      <c r="G1665" s="37" t="str">
        <v>GWALIOR</v>
      </c>
      <c r="H1665" s="37">
        <v>0</v>
      </c>
      <c r="I1665" s="37" t="str">
        <v>SHALIKA ENTERPRISES PRIVATE LIMITED</v>
      </c>
      <c r="J1665" s="37" t="str">
        <v>Sudhir Garg</v>
      </c>
      <c r="K1665" s="37">
        <v>0</v>
      </c>
      <c r="L1665" s="37" t="str">
        <v>001fw000003s8lGAAQ</v>
      </c>
      <c r="M1665" s="37" t="str">
        <v>North</v>
      </c>
      <c r="N1665" s="2">
        <v>474005</v>
      </c>
      <c r="O1665" s="2" t="str">
        <v>23BMXPS0436E1ZW</v>
      </c>
      <c r="P1665" s="2">
        <v>9926245499</v>
      </c>
      <c r="Q1665" s="2" t="str">
        <v>Jan'26</v>
      </c>
      <c r="R1665" s="2">
        <v>2026</v>
      </c>
      <c r="S1665" s="1">
        <v>0</v>
      </c>
      <c r="T1665" s="2">
        <v>25</v>
      </c>
      <c r="U1665" s="1">
        <v>0.24</v>
      </c>
      <c r="V1665" s="1" t="str">
        <v>Friendly</v>
      </c>
      <c r="W1665" s="72">
        <v>0</v>
      </c>
      <c r="X1665" s="72">
        <v>0</v>
      </c>
      <c r="Y1665" s="72">
        <v>0</v>
      </c>
      <c r="Z1665" s="72">
        <v>0</v>
      </c>
      <c r="AA1665" s="72">
        <v>0</v>
      </c>
      <c r="AB1665" s="72">
        <v>0</v>
      </c>
      <c r="AC1665" s="72">
        <v>0</v>
      </c>
      <c r="AD1665" s="72">
        <v>0</v>
      </c>
      <c r="AE1665" s="72">
        <v>0</v>
      </c>
      <c r="AF1665" s="72">
        <v>0</v>
      </c>
      <c r="AG1665" s="72">
        <v>0</v>
      </c>
      <c r="AH1665" s="72">
        <v>0</v>
      </c>
      <c r="AI1665" s="72">
        <v>0</v>
      </c>
      <c r="AJ1665" s="72">
        <v>0</v>
      </c>
      <c r="AK1665" s="72">
        <v>0</v>
      </c>
      <c r="AL1665" s="72">
        <v>0</v>
      </c>
      <c r="AM1665" s="72">
        <v>0</v>
      </c>
      <c r="AN1665" s="72">
        <v>0</v>
      </c>
      <c r="AO1665" s="72">
        <v>0</v>
      </c>
      <c r="AP1665" s="72">
        <v>0</v>
      </c>
      <c r="AQ1665" s="13">
        <v>0</v>
      </c>
      <c r="AR1665" s="13">
        <v>0</v>
      </c>
      <c r="AS1665" s="13">
        <v>0</v>
      </c>
      <c r="AT1665" s="13">
        <v>0</v>
      </c>
      <c r="AU1665" s="13">
        <v>18</v>
      </c>
      <c r="AV1665" s="13">
        <v>0</v>
      </c>
      <c r="AW1665" s="16">
        <f t="shared" si="474"/>
        <v>18</v>
      </c>
      <c r="AX1665" s="16">
        <v>0</v>
      </c>
      <c r="AY1665" s="10">
        <f t="shared" si="475"/>
        <v>18</v>
      </c>
      <c r="BB1665" s="10">
        <f t="shared" si="476"/>
        <v>-18</v>
      </c>
      <c r="BC1665" s="10">
        <f t="shared" si="477"/>
        <v>-4.5</v>
      </c>
      <c r="BD1665" s="10">
        <f t="shared" si="478"/>
        <v>18</v>
      </c>
      <c r="BE1665" s="10">
        <f t="shared" si="479"/>
        <v>-18</v>
      </c>
      <c r="BF1665" s="2" t="s">
        <v>119</v>
      </c>
      <c r="BG1665" s="10">
        <f t="shared" si="480"/>
        <v>0</v>
      </c>
      <c r="BH1665" s="36" t="s">
        <v>118</v>
      </c>
      <c r="BI1665" s="39" t="str">
        <f t="shared" si="481"/>
        <v/>
      </c>
      <c r="BJ1665" s="39" t="str">
        <f t="shared" si="482"/>
        <v/>
      </c>
      <c r="BO1665" s="9">
        <f t="shared" si="483"/>
        <v>0</v>
      </c>
      <c r="BP1665" s="39" t="str">
        <f t="shared" si="484"/>
        <v/>
      </c>
      <c r="BQ1665" s="147"/>
      <c r="BR1665" s="9">
        <f t="shared" si="485"/>
        <v>0</v>
      </c>
      <c r="BS1665" s="9">
        <f t="shared" si="486"/>
        <v>0</v>
      </c>
      <c r="BT1665" s="9">
        <f t="shared" si="487"/>
        <v>0</v>
      </c>
      <c r="BU1665" s="9" t="str">
        <f>IFERROR(_xlfn.XLOOKUP(D1665,Sheet1!B:B,Sheet1!L:L),"")</f>
        <v/>
      </c>
      <c r="BV1665" s="9" t="e">
        <f>_xlfn.XLOOKUP(BU1665,Sheet1!S:S,Sheet1!T:T)</f>
        <v>#N/A</v>
      </c>
      <c r="BW1665" s="9" t="e">
        <f>_xlfn.XLOOKUP(D1665,Sheet1!B:B,Sheet1!M:M)</f>
        <v>#N/A</v>
      </c>
      <c r="BZ1665" s="108">
        <f t="shared" si="488"/>
        <v>0</v>
      </c>
      <c r="CB1665" s="12"/>
      <c r="CC1665" s="12"/>
      <c r="CG1665" s="1" t="str">
        <f t="shared" si="489"/>
        <v>Below 80</v>
      </c>
      <c r="CH1665" s="1" t="str">
        <f>IFERROR(_xlfn.XLOOKUP(CG1665,Scenario!M:M,Scenario!N:N),"")</f>
        <v/>
      </c>
      <c r="CI1665" s="1" t="str">
        <f t="shared" si="490"/>
        <v>No</v>
      </c>
    </row>
    <row r="1666" spans="1:87" hidden="1">
      <c r="A1666" s="2">
        <v>1665</v>
      </c>
      <c r="B1666" s="2">
        <v>0</v>
      </c>
      <c r="C1666" s="1">
        <v>0</v>
      </c>
      <c r="D1666" s="37" t="str">
        <v>001J1000002j8loIAA</v>
      </c>
      <c r="E1666" s="37" t="str">
        <v>M/S AGGARWAL STEELS</v>
      </c>
      <c r="F1666" s="37" t="str">
        <v>JAMMU AND KASHMIR</v>
      </c>
      <c r="G1666" s="37" t="str">
        <v>JAMMU</v>
      </c>
      <c r="H1666" s="37" t="str">
        <v>Nagrota</v>
      </c>
      <c r="I1666" s="37" t="str">
        <v>AGGARWAL TRADERS</v>
      </c>
      <c r="J1666" s="37" t="str">
        <v>bhanu ayush</v>
      </c>
      <c r="K1666" s="37">
        <v>0</v>
      </c>
      <c r="L1666" s="37" t="str">
        <v>0015g00001gvNHH</v>
      </c>
      <c r="M1666" s="37" t="str">
        <v>North</v>
      </c>
      <c r="N1666" s="2">
        <v>181221</v>
      </c>
      <c r="O1666" s="2" t="str">
        <v>01AASPA5375N1ZG</v>
      </c>
      <c r="P1666" s="2">
        <v>7889641229</v>
      </c>
      <c r="Q1666" s="2" t="str">
        <v>Jan'26</v>
      </c>
      <c r="R1666" s="2">
        <v>2026</v>
      </c>
      <c r="S1666" s="1">
        <v>0</v>
      </c>
      <c r="T1666" s="2">
        <v>200</v>
      </c>
      <c r="U1666" s="1">
        <v>3.3333333333333331E-3</v>
      </c>
      <c r="V1666" s="1" t="str">
        <v>Challenger</v>
      </c>
      <c r="W1666" s="72">
        <v>0</v>
      </c>
      <c r="X1666" s="72">
        <v>0</v>
      </c>
      <c r="Y1666" s="72">
        <v>0</v>
      </c>
      <c r="Z1666" s="72">
        <v>0</v>
      </c>
      <c r="AA1666" s="72">
        <v>0</v>
      </c>
      <c r="AB1666" s="72">
        <v>0</v>
      </c>
      <c r="AC1666" s="72">
        <v>0</v>
      </c>
      <c r="AD1666" s="72">
        <v>0</v>
      </c>
      <c r="AE1666" s="72">
        <v>0</v>
      </c>
      <c r="AF1666" s="72">
        <v>0</v>
      </c>
      <c r="AG1666" s="72">
        <v>0</v>
      </c>
      <c r="AH1666" s="72">
        <v>0</v>
      </c>
      <c r="AI1666" s="72">
        <v>0</v>
      </c>
      <c r="AJ1666" s="72">
        <v>0</v>
      </c>
      <c r="AK1666" s="72">
        <v>0</v>
      </c>
      <c r="AL1666" s="72">
        <v>0</v>
      </c>
      <c r="AM1666" s="72">
        <v>0</v>
      </c>
      <c r="AN1666" s="72">
        <v>0</v>
      </c>
      <c r="AO1666" s="72">
        <v>0</v>
      </c>
      <c r="AP1666" s="72">
        <v>0</v>
      </c>
      <c r="AQ1666" s="13">
        <v>0</v>
      </c>
      <c r="AR1666" s="13">
        <v>0</v>
      </c>
      <c r="AS1666" s="13">
        <v>0</v>
      </c>
      <c r="AT1666" s="13">
        <v>0</v>
      </c>
      <c r="AU1666" s="13">
        <v>2</v>
      </c>
      <c r="AV1666" s="13">
        <v>0</v>
      </c>
      <c r="AW1666" s="16">
        <f t="shared" si="474"/>
        <v>2</v>
      </c>
      <c r="AX1666" s="16">
        <v>0</v>
      </c>
      <c r="AY1666" s="10">
        <f t="shared" si="475"/>
        <v>2</v>
      </c>
      <c r="BB1666" s="10">
        <f t="shared" si="476"/>
        <v>-2</v>
      </c>
      <c r="BC1666" s="10">
        <f t="shared" si="477"/>
        <v>-0.5</v>
      </c>
      <c r="BD1666" s="10">
        <f t="shared" si="478"/>
        <v>2</v>
      </c>
      <c r="BE1666" s="10">
        <f t="shared" si="479"/>
        <v>-2</v>
      </c>
      <c r="BF1666" s="2" t="s">
        <v>119</v>
      </c>
      <c r="BG1666" s="10">
        <f t="shared" si="480"/>
        <v>0</v>
      </c>
      <c r="BH1666" s="36" t="s">
        <v>118</v>
      </c>
      <c r="BI1666" s="39" t="str">
        <f t="shared" si="481"/>
        <v/>
      </c>
      <c r="BJ1666" s="39" t="str">
        <f t="shared" si="482"/>
        <v/>
      </c>
      <c r="BO1666" s="9">
        <f t="shared" si="483"/>
        <v>0</v>
      </c>
      <c r="BP1666" s="39" t="str">
        <f t="shared" si="484"/>
        <v/>
      </c>
      <c r="BQ1666" s="147"/>
      <c r="BR1666" s="9">
        <f t="shared" si="485"/>
        <v>0</v>
      </c>
      <c r="BS1666" s="9">
        <f t="shared" si="486"/>
        <v>0</v>
      </c>
      <c r="BT1666" s="9">
        <f t="shared" si="487"/>
        <v>0</v>
      </c>
      <c r="BU1666" s="9" t="str">
        <f>IFERROR(_xlfn.XLOOKUP(D1666,Sheet1!B:B,Sheet1!L:L),"")</f>
        <v/>
      </c>
      <c r="BV1666" s="9" t="e">
        <f>_xlfn.XLOOKUP(BU1666,Sheet1!S:S,Sheet1!T:T)</f>
        <v>#N/A</v>
      </c>
      <c r="BW1666" s="9" t="e">
        <f>_xlfn.XLOOKUP(D1666,Sheet1!B:B,Sheet1!M:M)</f>
        <v>#N/A</v>
      </c>
      <c r="BZ1666" s="108">
        <f t="shared" si="488"/>
        <v>0</v>
      </c>
      <c r="CB1666" s="12"/>
      <c r="CC1666" s="12"/>
      <c r="CG1666" s="1" t="str">
        <f t="shared" si="489"/>
        <v>Below 80</v>
      </c>
      <c r="CH1666" s="1" t="str">
        <f>IFERROR(_xlfn.XLOOKUP(CG1666,Scenario!M:M,Scenario!N:N),"")</f>
        <v/>
      </c>
      <c r="CI1666" s="1" t="str">
        <f t="shared" si="490"/>
        <v>No</v>
      </c>
    </row>
    <row r="1667" spans="1:87" hidden="1">
      <c r="A1667" s="2">
        <v>1666</v>
      </c>
      <c r="B1667" s="2">
        <v>0</v>
      </c>
      <c r="C1667" s="1">
        <v>0</v>
      </c>
      <c r="D1667" s="37" t="str">
        <v>0015g00001ZSuotAAD</v>
      </c>
      <c r="E1667" s="37" t="str">
        <v>Rahul trading Company</v>
      </c>
      <c r="F1667" s="37" t="str">
        <v>UTTARAKHAND</v>
      </c>
      <c r="G1667" s="37" t="str">
        <v>UDAM SINGH NAGAR</v>
      </c>
      <c r="H1667" s="37" t="str">
        <v>Khatima</v>
      </c>
      <c r="I1667" s="37" t="str">
        <v>SHIVA SALES INDIA CORPORATION</v>
      </c>
      <c r="J1667" s="37" t="str">
        <v>Manoj Yadav</v>
      </c>
      <c r="K1667" s="37">
        <v>0</v>
      </c>
      <c r="L1667" s="37" t="str">
        <v>C12821</v>
      </c>
      <c r="M1667" s="37" t="str">
        <v>North</v>
      </c>
      <c r="N1667" s="2">
        <v>262308</v>
      </c>
      <c r="O1667" s="2" t="str">
        <v>05AIJPG4897L1ZP</v>
      </c>
      <c r="P1667" s="2">
        <v>9837622291</v>
      </c>
      <c r="Q1667" s="2" t="str">
        <v>Jan'26</v>
      </c>
      <c r="R1667" s="2">
        <v>2026</v>
      </c>
      <c r="S1667" s="1">
        <v>0</v>
      </c>
      <c r="T1667" s="2">
        <v>150</v>
      </c>
      <c r="U1667" s="1">
        <v>0.11111111111111112</v>
      </c>
      <c r="V1667" s="1" t="str">
        <v>Star</v>
      </c>
      <c r="W1667" s="72">
        <v>0</v>
      </c>
      <c r="X1667" s="72">
        <v>0</v>
      </c>
      <c r="Y1667" s="72">
        <v>0</v>
      </c>
      <c r="Z1667" s="72">
        <v>0</v>
      </c>
      <c r="AA1667" s="72">
        <v>0</v>
      </c>
      <c r="AB1667" s="72">
        <v>0</v>
      </c>
      <c r="AC1667" s="72">
        <v>0</v>
      </c>
      <c r="AD1667" s="72">
        <v>0</v>
      </c>
      <c r="AE1667" s="72">
        <v>0</v>
      </c>
      <c r="AF1667" s="72">
        <v>0</v>
      </c>
      <c r="AG1667" s="72">
        <v>0</v>
      </c>
      <c r="AH1667" s="72">
        <v>0</v>
      </c>
      <c r="AI1667" s="72">
        <v>0</v>
      </c>
      <c r="AJ1667" s="72">
        <v>0</v>
      </c>
      <c r="AK1667" s="72">
        <v>0</v>
      </c>
      <c r="AL1667" s="72">
        <v>0</v>
      </c>
      <c r="AM1667" s="72">
        <v>0</v>
      </c>
      <c r="AN1667" s="72">
        <v>0</v>
      </c>
      <c r="AO1667" s="72">
        <v>0</v>
      </c>
      <c r="AP1667" s="72">
        <v>0</v>
      </c>
      <c r="AQ1667" s="13">
        <v>0</v>
      </c>
      <c r="AR1667" s="13">
        <v>0</v>
      </c>
      <c r="AS1667" s="13">
        <v>0</v>
      </c>
      <c r="AT1667" s="13">
        <v>0</v>
      </c>
      <c r="AU1667" s="13">
        <v>30</v>
      </c>
      <c r="AV1667" s="13">
        <v>20</v>
      </c>
      <c r="AW1667" s="16">
        <f t="shared" ref="AW1667:AW1730" si="491">SUM(AL1667:AU1667)</f>
        <v>30</v>
      </c>
      <c r="AX1667" s="16">
        <v>0</v>
      </c>
      <c r="AY1667" s="10">
        <f t="shared" si="475"/>
        <v>30</v>
      </c>
      <c r="BB1667" s="10">
        <f t="shared" si="476"/>
        <v>-30</v>
      </c>
      <c r="BC1667" s="10">
        <f t="shared" si="477"/>
        <v>-7.5</v>
      </c>
      <c r="BD1667" s="10">
        <f t="shared" si="478"/>
        <v>30</v>
      </c>
      <c r="BE1667" s="10">
        <f t="shared" si="479"/>
        <v>-30</v>
      </c>
      <c r="BF1667" s="2" t="s">
        <v>119</v>
      </c>
      <c r="BG1667" s="10">
        <f t="shared" si="480"/>
        <v>0</v>
      </c>
      <c r="BH1667" s="36" t="s">
        <v>118</v>
      </c>
      <c r="BI1667" s="39" t="str">
        <f t="shared" si="481"/>
        <v/>
      </c>
      <c r="BJ1667" s="39" t="str">
        <f t="shared" si="482"/>
        <v/>
      </c>
      <c r="BO1667" s="9">
        <f t="shared" si="483"/>
        <v>0</v>
      </c>
      <c r="BP1667" s="39" t="str">
        <f t="shared" si="484"/>
        <v/>
      </c>
      <c r="BQ1667" s="147"/>
      <c r="BR1667" s="9">
        <f t="shared" si="485"/>
        <v>0</v>
      </c>
      <c r="BS1667" s="9">
        <f t="shared" si="486"/>
        <v>0</v>
      </c>
      <c r="BT1667" s="9">
        <f t="shared" si="487"/>
        <v>0</v>
      </c>
      <c r="BU1667" s="9" t="str">
        <f>IFERROR(_xlfn.XLOOKUP(D1667,Sheet1!B:B,Sheet1!L:L),"")</f>
        <v/>
      </c>
      <c r="BV1667" s="9" t="e">
        <f>_xlfn.XLOOKUP(BU1667,Sheet1!S:S,Sheet1!T:T)</f>
        <v>#N/A</v>
      </c>
      <c r="BW1667" s="9" t="e">
        <f>_xlfn.XLOOKUP(D1667,Sheet1!B:B,Sheet1!M:M)</f>
        <v>#N/A</v>
      </c>
      <c r="BZ1667" s="108">
        <f t="shared" si="488"/>
        <v>0</v>
      </c>
      <c r="CB1667" s="12"/>
      <c r="CC1667" s="12"/>
      <c r="CG1667" s="1" t="str">
        <f t="shared" si="489"/>
        <v>Below 80</v>
      </c>
      <c r="CH1667" s="1" t="str">
        <f>IFERROR(_xlfn.XLOOKUP(CG1667,Scenario!M:M,Scenario!N:N),"")</f>
        <v/>
      </c>
      <c r="CI1667" s="1" t="str">
        <f t="shared" si="490"/>
        <v>No</v>
      </c>
    </row>
    <row r="1668" spans="1:87" hidden="1">
      <c r="A1668" s="2">
        <v>1667</v>
      </c>
      <c r="B1668" s="2">
        <v>0</v>
      </c>
      <c r="C1668" s="1">
        <v>0</v>
      </c>
      <c r="D1668" s="37" t="str">
        <v>001fw00000Ib6s8AAB</v>
      </c>
      <c r="E1668" s="37" t="str">
        <v>DESHWAL TRADING COMPANY</v>
      </c>
      <c r="F1668" s="37" t="str">
        <v>HARYANA</v>
      </c>
      <c r="G1668" s="37" t="str">
        <v>PALWAL</v>
      </c>
      <c r="H1668" s="37">
        <v>0</v>
      </c>
      <c r="I1668" s="37" t="str">
        <v>NIKUNJ UDYOG</v>
      </c>
      <c r="J1668" s="37" t="str">
        <v>Rahul Chauhan</v>
      </c>
      <c r="K1668" s="37">
        <v>0</v>
      </c>
      <c r="L1668" s="37" t="str">
        <v>C12828</v>
      </c>
      <c r="M1668" s="37" t="str">
        <v>North</v>
      </c>
      <c r="N1668" s="2">
        <v>121102</v>
      </c>
      <c r="O1668" s="2" t="str">
        <v>06DCKPK5734A1ZT</v>
      </c>
      <c r="P1668" s="2">
        <v>9056033444</v>
      </c>
      <c r="Q1668" s="2" t="str">
        <v>Jan'26</v>
      </c>
      <c r="R1668" s="2">
        <v>2026</v>
      </c>
      <c r="S1668" s="1">
        <v>0</v>
      </c>
      <c r="T1668" s="2" t="str">
        <v/>
      </c>
      <c r="U1668" s="1">
        <v>0</v>
      </c>
      <c r="V1668" s="1" t="str">
        <v>Potential Not updated</v>
      </c>
      <c r="W1668" s="72">
        <v>0</v>
      </c>
      <c r="X1668" s="72">
        <v>0</v>
      </c>
      <c r="Y1668" s="72">
        <v>0</v>
      </c>
      <c r="Z1668" s="72">
        <v>0</v>
      </c>
      <c r="AA1668" s="72">
        <v>0</v>
      </c>
      <c r="AB1668" s="72">
        <v>0</v>
      </c>
      <c r="AC1668" s="72">
        <v>0</v>
      </c>
      <c r="AD1668" s="72">
        <v>0</v>
      </c>
      <c r="AE1668" s="72">
        <v>0</v>
      </c>
      <c r="AF1668" s="72">
        <v>0</v>
      </c>
      <c r="AG1668" s="72">
        <v>0</v>
      </c>
      <c r="AH1668" s="72">
        <v>0</v>
      </c>
      <c r="AI1668" s="72">
        <v>0</v>
      </c>
      <c r="AJ1668" s="72">
        <v>0</v>
      </c>
      <c r="AK1668" s="72">
        <v>0</v>
      </c>
      <c r="AL1668" s="72">
        <v>0</v>
      </c>
      <c r="AM1668" s="72">
        <v>0</v>
      </c>
      <c r="AN1668" s="72">
        <v>0</v>
      </c>
      <c r="AO1668" s="72">
        <v>0</v>
      </c>
      <c r="AP1668" s="72">
        <v>0</v>
      </c>
      <c r="AQ1668" s="13">
        <v>0</v>
      </c>
      <c r="AR1668" s="13">
        <v>0</v>
      </c>
      <c r="AS1668" s="13">
        <v>0</v>
      </c>
      <c r="AT1668" s="13">
        <v>0</v>
      </c>
      <c r="AU1668" s="13">
        <v>2</v>
      </c>
      <c r="AV1668" s="13">
        <v>0</v>
      </c>
      <c r="AW1668" s="16">
        <f t="shared" si="491"/>
        <v>2</v>
      </c>
      <c r="AX1668" s="16">
        <v>0</v>
      </c>
      <c r="AY1668" s="10">
        <f t="shared" si="475"/>
        <v>2</v>
      </c>
      <c r="BB1668" s="10">
        <f t="shared" si="476"/>
        <v>-2</v>
      </c>
      <c r="BC1668" s="10">
        <f t="shared" si="477"/>
        <v>-0.5</v>
      </c>
      <c r="BD1668" s="10">
        <f t="shared" si="478"/>
        <v>2</v>
      </c>
      <c r="BE1668" s="10">
        <f t="shared" si="479"/>
        <v>-2</v>
      </c>
      <c r="BF1668" s="2" t="s">
        <v>119</v>
      </c>
      <c r="BG1668" s="10">
        <f t="shared" si="480"/>
        <v>0</v>
      </c>
      <c r="BH1668" s="36" t="s">
        <v>118</v>
      </c>
      <c r="BI1668" s="39" t="str">
        <f t="shared" si="481"/>
        <v/>
      </c>
      <c r="BJ1668" s="39" t="str">
        <f t="shared" si="482"/>
        <v/>
      </c>
      <c r="BO1668" s="9">
        <f t="shared" si="483"/>
        <v>0</v>
      </c>
      <c r="BP1668" s="39" t="str">
        <f t="shared" si="484"/>
        <v/>
      </c>
      <c r="BQ1668" s="147"/>
      <c r="BR1668" s="9">
        <f t="shared" si="485"/>
        <v>0</v>
      </c>
      <c r="BS1668" s="9">
        <f t="shared" si="486"/>
        <v>0</v>
      </c>
      <c r="BT1668" s="9">
        <f t="shared" si="487"/>
        <v>0</v>
      </c>
      <c r="BU1668" s="9" t="str">
        <f>IFERROR(_xlfn.XLOOKUP(D1668,Sheet1!B:B,Sheet1!L:L),"")</f>
        <v/>
      </c>
      <c r="BV1668" s="9" t="e">
        <f>_xlfn.XLOOKUP(BU1668,Sheet1!S:S,Sheet1!T:T)</f>
        <v>#N/A</v>
      </c>
      <c r="BW1668" s="9" t="e">
        <f>_xlfn.XLOOKUP(D1668,Sheet1!B:B,Sheet1!M:M)</f>
        <v>#N/A</v>
      </c>
      <c r="BZ1668" s="108">
        <f t="shared" si="488"/>
        <v>0</v>
      </c>
      <c r="CB1668" s="12"/>
      <c r="CC1668" s="12"/>
      <c r="CG1668" s="1" t="str">
        <f t="shared" si="489"/>
        <v>Below 80</v>
      </c>
      <c r="CH1668" s="1" t="str">
        <f>IFERROR(_xlfn.XLOOKUP(CG1668,Scenario!M:M,Scenario!N:N),"")</f>
        <v/>
      </c>
      <c r="CI1668" s="1" t="str">
        <f t="shared" si="490"/>
        <v>No</v>
      </c>
    </row>
    <row r="1669" spans="1:87" hidden="1">
      <c r="A1669" s="2">
        <v>1668</v>
      </c>
      <c r="B1669" s="2">
        <v>0</v>
      </c>
      <c r="C1669" s="1">
        <v>0</v>
      </c>
      <c r="D1669" s="37" t="str">
        <v>0015g00001cbX8pAAE</v>
      </c>
      <c r="E1669" s="37" t="str">
        <v>M k traders</v>
      </c>
      <c r="F1669" s="37" t="str">
        <v>JAMMU AND KASHMIR</v>
      </c>
      <c r="G1669" s="37" t="str">
        <v>JAMMU</v>
      </c>
      <c r="H1669" s="37" t="str">
        <v>JAMMU</v>
      </c>
      <c r="I1669" s="37" t="str">
        <v>AGGARWAL TRADERS</v>
      </c>
      <c r="J1669" s="37" t="str">
        <v>bhanu ayush</v>
      </c>
      <c r="K1669" s="37">
        <v>0</v>
      </c>
      <c r="L1669" s="37" t="str">
        <v>0015g00001gvNHH</v>
      </c>
      <c r="M1669" s="37" t="str">
        <v>North</v>
      </c>
      <c r="N1669" s="2">
        <v>180020</v>
      </c>
      <c r="O1669" s="2">
        <v>999999999999999</v>
      </c>
      <c r="P1669" s="2">
        <v>9469309999</v>
      </c>
      <c r="Q1669" s="2" t="str">
        <v>Jan'26</v>
      </c>
      <c r="R1669" s="2">
        <v>2026</v>
      </c>
      <c r="S1669" s="1">
        <v>0</v>
      </c>
      <c r="T1669" s="2" t="str">
        <v/>
      </c>
      <c r="U1669" s="1">
        <v>0</v>
      </c>
      <c r="V1669" s="1" t="str">
        <v>Potential Not updated</v>
      </c>
      <c r="W1669" s="72">
        <v>0</v>
      </c>
      <c r="X1669" s="72">
        <v>0</v>
      </c>
      <c r="Y1669" s="72">
        <v>0</v>
      </c>
      <c r="Z1669" s="72">
        <v>0</v>
      </c>
      <c r="AA1669" s="72">
        <v>0</v>
      </c>
      <c r="AB1669" s="72">
        <v>0</v>
      </c>
      <c r="AC1669" s="72">
        <v>0</v>
      </c>
      <c r="AD1669" s="72">
        <v>0</v>
      </c>
      <c r="AE1669" s="72">
        <v>0</v>
      </c>
      <c r="AF1669" s="72">
        <v>0</v>
      </c>
      <c r="AG1669" s="72">
        <v>0</v>
      </c>
      <c r="AH1669" s="72">
        <v>0</v>
      </c>
      <c r="AI1669" s="72">
        <v>0</v>
      </c>
      <c r="AJ1669" s="72">
        <v>0</v>
      </c>
      <c r="AK1669" s="72">
        <v>0</v>
      </c>
      <c r="AL1669" s="72">
        <v>0</v>
      </c>
      <c r="AM1669" s="72">
        <v>0</v>
      </c>
      <c r="AN1669" s="72">
        <v>0</v>
      </c>
      <c r="AO1669" s="72">
        <v>0</v>
      </c>
      <c r="AP1669" s="72">
        <v>0</v>
      </c>
      <c r="AQ1669" s="13">
        <v>0</v>
      </c>
      <c r="AR1669" s="13">
        <v>0</v>
      </c>
      <c r="AS1669" s="13">
        <v>0</v>
      </c>
      <c r="AT1669" s="13">
        <v>0</v>
      </c>
      <c r="AU1669" s="13">
        <v>8</v>
      </c>
      <c r="AV1669" s="13">
        <v>12.49</v>
      </c>
      <c r="AW1669" s="16">
        <f t="shared" si="491"/>
        <v>8</v>
      </c>
      <c r="AX1669" s="16">
        <v>0</v>
      </c>
      <c r="AY1669" s="10">
        <f t="shared" si="475"/>
        <v>8</v>
      </c>
      <c r="BB1669" s="10">
        <f t="shared" si="476"/>
        <v>-8</v>
      </c>
      <c r="BC1669" s="10">
        <f t="shared" si="477"/>
        <v>-2</v>
      </c>
      <c r="BD1669" s="10">
        <f t="shared" si="478"/>
        <v>8</v>
      </c>
      <c r="BE1669" s="10">
        <f t="shared" si="479"/>
        <v>-8</v>
      </c>
      <c r="BF1669" s="2" t="s">
        <v>119</v>
      </c>
      <c r="BG1669" s="10">
        <f t="shared" si="480"/>
        <v>0</v>
      </c>
      <c r="BH1669" s="36" t="s">
        <v>118</v>
      </c>
      <c r="BI1669" s="39" t="str">
        <f t="shared" si="481"/>
        <v/>
      </c>
      <c r="BJ1669" s="39" t="str">
        <f t="shared" si="482"/>
        <v/>
      </c>
      <c r="BO1669" s="9">
        <f t="shared" si="483"/>
        <v>0</v>
      </c>
      <c r="BP1669" s="39" t="str">
        <f t="shared" si="484"/>
        <v/>
      </c>
      <c r="BQ1669" s="147"/>
      <c r="BR1669" s="9">
        <f t="shared" si="485"/>
        <v>0</v>
      </c>
      <c r="BS1669" s="9">
        <f t="shared" si="486"/>
        <v>0</v>
      </c>
      <c r="BT1669" s="9">
        <f t="shared" si="487"/>
        <v>0</v>
      </c>
      <c r="BU1669" s="9" t="str">
        <f>IFERROR(_xlfn.XLOOKUP(D1669,Sheet1!B:B,Sheet1!L:L),"")</f>
        <v/>
      </c>
      <c r="BV1669" s="9" t="e">
        <f>_xlfn.XLOOKUP(BU1669,Sheet1!S:S,Sheet1!T:T)</f>
        <v>#N/A</v>
      </c>
      <c r="BW1669" s="9" t="e">
        <f>_xlfn.XLOOKUP(D1669,Sheet1!B:B,Sheet1!M:M)</f>
        <v>#N/A</v>
      </c>
      <c r="BZ1669" s="108">
        <f t="shared" si="488"/>
        <v>0</v>
      </c>
      <c r="CB1669" s="12"/>
      <c r="CC1669" s="12"/>
      <c r="CG1669" s="1" t="str">
        <f t="shared" si="489"/>
        <v>Below 80</v>
      </c>
      <c r="CH1669" s="1" t="str">
        <f>IFERROR(_xlfn.XLOOKUP(CG1669,Scenario!M:M,Scenario!N:N),"")</f>
        <v/>
      </c>
      <c r="CI1669" s="1" t="str">
        <f t="shared" si="490"/>
        <v>No</v>
      </c>
    </row>
    <row r="1670" spans="1:87" hidden="1">
      <c r="A1670" s="2">
        <v>1669</v>
      </c>
      <c r="B1670" s="2">
        <v>0</v>
      </c>
      <c r="C1670" s="1">
        <v>0</v>
      </c>
      <c r="D1670" s="37" t="str">
        <v>001fw000008L4ldAAC</v>
      </c>
      <c r="E1670" s="37" t="str">
        <v>VINAY STEELS</v>
      </c>
      <c r="F1670" s="37" t="str">
        <v>MADHYA PRADESH</v>
      </c>
      <c r="G1670" s="37" t="str">
        <v>GWALIOR</v>
      </c>
      <c r="H1670" s="37">
        <v>0</v>
      </c>
      <c r="I1670" s="37" t="str">
        <v>SHALIKA ENTERPRISES PRIVATE LIMITED</v>
      </c>
      <c r="J1670" s="37" t="str">
        <v>Sudhir Garg</v>
      </c>
      <c r="K1670" s="37">
        <v>0</v>
      </c>
      <c r="L1670" s="37" t="str">
        <v>001fw000003s8lGAAQ</v>
      </c>
      <c r="M1670" s="37" t="str">
        <v>North</v>
      </c>
      <c r="N1670" s="2">
        <v>474009</v>
      </c>
      <c r="O1670" s="2" t="str">
        <v>23ATEPG1361P1ZP</v>
      </c>
      <c r="P1670" s="2">
        <v>9926222337</v>
      </c>
      <c r="Q1670" s="2" t="str">
        <v>Jan'26</v>
      </c>
      <c r="R1670" s="2">
        <v>2026</v>
      </c>
      <c r="S1670" s="1">
        <v>0</v>
      </c>
      <c r="T1670" s="2">
        <v>40</v>
      </c>
      <c r="U1670" s="1">
        <v>0.44216666666666671</v>
      </c>
      <c r="V1670" s="1" t="str">
        <v>Friendly</v>
      </c>
      <c r="W1670" s="72">
        <v>0</v>
      </c>
      <c r="X1670" s="72">
        <v>0</v>
      </c>
      <c r="Y1670" s="72">
        <v>0</v>
      </c>
      <c r="Z1670" s="72">
        <v>0</v>
      </c>
      <c r="AA1670" s="72">
        <v>0</v>
      </c>
      <c r="AB1670" s="72">
        <v>0</v>
      </c>
      <c r="AC1670" s="72">
        <v>0</v>
      </c>
      <c r="AD1670" s="72">
        <v>0</v>
      </c>
      <c r="AE1670" s="72">
        <v>0</v>
      </c>
      <c r="AF1670" s="72">
        <v>0</v>
      </c>
      <c r="AG1670" s="72">
        <v>0</v>
      </c>
      <c r="AH1670" s="72">
        <v>0</v>
      </c>
      <c r="AI1670" s="72">
        <v>0</v>
      </c>
      <c r="AJ1670" s="72">
        <v>0</v>
      </c>
      <c r="AK1670" s="72">
        <v>0</v>
      </c>
      <c r="AL1670" s="72">
        <v>0</v>
      </c>
      <c r="AM1670" s="72">
        <v>0</v>
      </c>
      <c r="AN1670" s="72">
        <v>0</v>
      </c>
      <c r="AO1670" s="72">
        <v>0</v>
      </c>
      <c r="AP1670" s="72">
        <v>0</v>
      </c>
      <c r="AQ1670" s="13">
        <v>0</v>
      </c>
      <c r="AR1670" s="13">
        <v>0</v>
      </c>
      <c r="AS1670" s="13">
        <v>0</v>
      </c>
      <c r="AT1670" s="13">
        <v>0</v>
      </c>
      <c r="AU1670" s="13">
        <v>12</v>
      </c>
      <c r="AV1670" s="13">
        <v>41.06</v>
      </c>
      <c r="AW1670" s="16">
        <f t="shared" si="491"/>
        <v>12</v>
      </c>
      <c r="AX1670" s="16">
        <v>0</v>
      </c>
      <c r="AY1670" s="10">
        <f t="shared" si="475"/>
        <v>12</v>
      </c>
      <c r="BB1670" s="10">
        <f t="shared" si="476"/>
        <v>-12</v>
      </c>
      <c r="BC1670" s="10">
        <f t="shared" si="477"/>
        <v>-3</v>
      </c>
      <c r="BD1670" s="10">
        <f t="shared" si="478"/>
        <v>12</v>
      </c>
      <c r="BE1670" s="10">
        <f t="shared" si="479"/>
        <v>-12</v>
      </c>
      <c r="BF1670" s="2" t="s">
        <v>119</v>
      </c>
      <c r="BG1670" s="10">
        <f t="shared" si="480"/>
        <v>0</v>
      </c>
      <c r="BH1670" s="36" t="s">
        <v>118</v>
      </c>
      <c r="BI1670" s="39" t="str">
        <f t="shared" si="481"/>
        <v/>
      </c>
      <c r="BJ1670" s="39" t="str">
        <f t="shared" si="482"/>
        <v/>
      </c>
      <c r="BO1670" s="9">
        <f t="shared" si="483"/>
        <v>0</v>
      </c>
      <c r="BP1670" s="39" t="str">
        <f t="shared" si="484"/>
        <v/>
      </c>
      <c r="BQ1670" s="147"/>
      <c r="BR1670" s="9">
        <f t="shared" si="485"/>
        <v>0</v>
      </c>
      <c r="BS1670" s="9">
        <f t="shared" si="486"/>
        <v>0</v>
      </c>
      <c r="BT1670" s="9">
        <f t="shared" si="487"/>
        <v>0</v>
      </c>
      <c r="BU1670" s="9" t="str">
        <f>IFERROR(_xlfn.XLOOKUP(D1670,Sheet1!B:B,Sheet1!L:L),"")</f>
        <v/>
      </c>
      <c r="BV1670" s="9" t="e">
        <f>_xlfn.XLOOKUP(BU1670,Sheet1!S:S,Sheet1!T:T)</f>
        <v>#N/A</v>
      </c>
      <c r="BW1670" s="9" t="e">
        <f>_xlfn.XLOOKUP(D1670,Sheet1!B:B,Sheet1!M:M)</f>
        <v>#N/A</v>
      </c>
      <c r="BZ1670" s="108">
        <f t="shared" si="488"/>
        <v>0</v>
      </c>
      <c r="CB1670" s="12"/>
      <c r="CC1670" s="12"/>
      <c r="CG1670" s="1" t="str">
        <f t="shared" si="489"/>
        <v>Below 80</v>
      </c>
      <c r="CH1670" s="1" t="str">
        <f>IFERROR(_xlfn.XLOOKUP(CG1670,Scenario!M:M,Scenario!N:N),"")</f>
        <v/>
      </c>
      <c r="CI1670" s="1" t="str">
        <f t="shared" si="490"/>
        <v>No</v>
      </c>
    </row>
    <row r="1671" spans="1:87" hidden="1">
      <c r="A1671" s="2">
        <v>1670</v>
      </c>
      <c r="B1671" s="2">
        <v>0</v>
      </c>
      <c r="C1671" s="1">
        <v>0</v>
      </c>
      <c r="D1671" s="37" t="str">
        <v>0015g00001cdRe0AAE</v>
      </c>
      <c r="E1671" s="37" t="str">
        <v>M/S GUPTA IRON STORE</v>
      </c>
      <c r="F1671" s="37" t="str">
        <v>UTTAR PRADESH</v>
      </c>
      <c r="G1671" s="37" t="str">
        <v>HAPUR</v>
      </c>
      <c r="H1671" s="37" t="str">
        <v>Hapur</v>
      </c>
      <c r="I1671" s="37" t="str">
        <v>SHASHI STEELS CORPORATION</v>
      </c>
      <c r="J1671" s="37" t="str">
        <v>Abhijeet Biswas</v>
      </c>
      <c r="K1671" s="37">
        <v>0</v>
      </c>
      <c r="L1671" s="37" t="str">
        <v>C12816</v>
      </c>
      <c r="M1671" s="37" t="str">
        <v>North</v>
      </c>
      <c r="N1671" s="2">
        <v>245304</v>
      </c>
      <c r="O1671" s="2" t="str">
        <v>09AICPG9522F1ZD</v>
      </c>
      <c r="P1671" s="2">
        <v>9219166881</v>
      </c>
      <c r="Q1671" s="2" t="str">
        <v>Jan'26</v>
      </c>
      <c r="R1671" s="2">
        <v>2026</v>
      </c>
      <c r="S1671" s="1">
        <v>0</v>
      </c>
      <c r="T1671" s="2">
        <v>60</v>
      </c>
      <c r="U1671" s="1">
        <v>2.222222222222222E-2</v>
      </c>
      <c r="V1671" s="1" t="str">
        <v>Challenger</v>
      </c>
      <c r="W1671" s="72">
        <v>0</v>
      </c>
      <c r="X1671" s="72">
        <v>0</v>
      </c>
      <c r="Y1671" s="72">
        <v>0</v>
      </c>
      <c r="Z1671" s="72">
        <v>0</v>
      </c>
      <c r="AA1671" s="72">
        <v>0</v>
      </c>
      <c r="AB1671" s="72">
        <v>0</v>
      </c>
      <c r="AC1671" s="72">
        <v>0</v>
      </c>
      <c r="AD1671" s="72">
        <v>0</v>
      </c>
      <c r="AE1671" s="72">
        <v>0</v>
      </c>
      <c r="AF1671" s="72">
        <v>0</v>
      </c>
      <c r="AG1671" s="72">
        <v>0</v>
      </c>
      <c r="AH1671" s="72">
        <v>0</v>
      </c>
      <c r="AI1671" s="72">
        <v>0</v>
      </c>
      <c r="AJ1671" s="72">
        <v>0</v>
      </c>
      <c r="AK1671" s="72">
        <v>0</v>
      </c>
      <c r="AL1671" s="72">
        <v>0</v>
      </c>
      <c r="AM1671" s="72">
        <v>0</v>
      </c>
      <c r="AN1671" s="72">
        <v>0</v>
      </c>
      <c r="AO1671" s="72">
        <v>0</v>
      </c>
      <c r="AP1671" s="72">
        <v>0</v>
      </c>
      <c r="AQ1671" s="13">
        <v>0</v>
      </c>
      <c r="AR1671" s="13">
        <v>0</v>
      </c>
      <c r="AS1671" s="13">
        <v>0</v>
      </c>
      <c r="AT1671" s="13">
        <v>0</v>
      </c>
      <c r="AU1671" s="13">
        <v>4</v>
      </c>
      <c r="AV1671" s="13">
        <v>0</v>
      </c>
      <c r="AW1671" s="16">
        <f t="shared" si="491"/>
        <v>4</v>
      </c>
      <c r="AX1671" s="16">
        <v>0</v>
      </c>
      <c r="AY1671" s="10">
        <f t="shared" si="475"/>
        <v>4</v>
      </c>
      <c r="BB1671" s="10">
        <f t="shared" si="476"/>
        <v>-4</v>
      </c>
      <c r="BC1671" s="10">
        <f t="shared" si="477"/>
        <v>-1</v>
      </c>
      <c r="BD1671" s="10">
        <f t="shared" si="478"/>
        <v>4</v>
      </c>
      <c r="BE1671" s="10">
        <f t="shared" si="479"/>
        <v>-4</v>
      </c>
      <c r="BF1671" s="2" t="s">
        <v>119</v>
      </c>
      <c r="BG1671" s="10">
        <f t="shared" si="480"/>
        <v>0</v>
      </c>
      <c r="BH1671" s="36" t="s">
        <v>118</v>
      </c>
      <c r="BI1671" s="39" t="str">
        <f t="shared" si="481"/>
        <v/>
      </c>
      <c r="BJ1671" s="39" t="str">
        <f t="shared" si="482"/>
        <v/>
      </c>
      <c r="BO1671" s="9">
        <f t="shared" si="483"/>
        <v>0</v>
      </c>
      <c r="BP1671" s="39" t="str">
        <f t="shared" si="484"/>
        <v/>
      </c>
      <c r="BQ1671" s="147"/>
      <c r="BR1671" s="9">
        <f t="shared" si="485"/>
        <v>0</v>
      </c>
      <c r="BS1671" s="9">
        <f t="shared" si="486"/>
        <v>0</v>
      </c>
      <c r="BT1671" s="9">
        <f t="shared" si="487"/>
        <v>0</v>
      </c>
      <c r="BU1671" s="9" t="str">
        <f>IFERROR(_xlfn.XLOOKUP(D1671,Sheet1!B:B,Sheet1!L:L),"")</f>
        <v/>
      </c>
      <c r="BV1671" s="9" t="e">
        <f>_xlfn.XLOOKUP(BU1671,Sheet1!S:S,Sheet1!T:T)</f>
        <v>#N/A</v>
      </c>
      <c r="BW1671" s="9" t="e">
        <f>_xlfn.XLOOKUP(D1671,Sheet1!B:B,Sheet1!M:M)</f>
        <v>#N/A</v>
      </c>
      <c r="BZ1671" s="108">
        <f t="shared" si="488"/>
        <v>0</v>
      </c>
      <c r="CB1671" s="12"/>
      <c r="CC1671" s="12"/>
      <c r="CG1671" s="1" t="str">
        <f t="shared" si="489"/>
        <v>Below 80</v>
      </c>
      <c r="CH1671" s="1" t="str">
        <f>IFERROR(_xlfn.XLOOKUP(CG1671,Scenario!M:M,Scenario!N:N),"")</f>
        <v/>
      </c>
      <c r="CI1671" s="1" t="str">
        <f t="shared" si="490"/>
        <v>No</v>
      </c>
    </row>
    <row r="1672" spans="1:87" hidden="1">
      <c r="A1672" s="2">
        <v>1671</v>
      </c>
      <c r="B1672" s="2">
        <v>0</v>
      </c>
      <c r="C1672" s="1">
        <v>0</v>
      </c>
      <c r="D1672" s="37" t="str">
        <v>001J100000PJ5E4IAL</v>
      </c>
      <c r="E1672" s="37" t="str">
        <v>Jypee Engineering Pvt Ltd</v>
      </c>
      <c r="F1672" s="37" t="str">
        <v>UTTAR PRADESH</v>
      </c>
      <c r="G1672" s="37" t="str">
        <v>GAUTAM BUDDHA NAGAR</v>
      </c>
      <c r="H1672" s="37" t="str">
        <v>Jewer</v>
      </c>
      <c r="I1672" s="37" t="str">
        <v>SHASHI STEELS CORPORATION</v>
      </c>
      <c r="J1672" s="37" t="str">
        <v>Abhijeet Biswas</v>
      </c>
      <c r="K1672" s="37">
        <v>0</v>
      </c>
      <c r="L1672" s="37" t="str">
        <v>C12816</v>
      </c>
      <c r="M1672" s="37" t="str">
        <v>North</v>
      </c>
      <c r="N1672" s="2">
        <v>203135</v>
      </c>
      <c r="O1672" s="2" t="str">
        <v>09HJGGT5643G1ZK</v>
      </c>
      <c r="P1672" s="2">
        <v>9599840451</v>
      </c>
      <c r="Q1672" s="2" t="str">
        <v>Jan'26</v>
      </c>
      <c r="R1672" s="2">
        <v>2026</v>
      </c>
      <c r="S1672" s="1">
        <v>0</v>
      </c>
      <c r="T1672" s="2">
        <v>100</v>
      </c>
      <c r="U1672" s="1">
        <v>0.01</v>
      </c>
      <c r="V1672" s="1" t="str">
        <v>Challenger</v>
      </c>
      <c r="W1672" s="72">
        <v>0</v>
      </c>
      <c r="X1672" s="72">
        <v>0</v>
      </c>
      <c r="Y1672" s="72">
        <v>0</v>
      </c>
      <c r="Z1672" s="72">
        <v>0</v>
      </c>
      <c r="AA1672" s="72">
        <v>0</v>
      </c>
      <c r="AB1672" s="72">
        <v>0</v>
      </c>
      <c r="AC1672" s="72">
        <v>0</v>
      </c>
      <c r="AD1672" s="72">
        <v>0</v>
      </c>
      <c r="AE1672" s="72">
        <v>0</v>
      </c>
      <c r="AF1672" s="72">
        <v>0</v>
      </c>
      <c r="AG1672" s="72">
        <v>0</v>
      </c>
      <c r="AH1672" s="72">
        <v>0</v>
      </c>
      <c r="AI1672" s="72">
        <v>0</v>
      </c>
      <c r="AJ1672" s="72">
        <v>0</v>
      </c>
      <c r="AK1672" s="72">
        <v>0</v>
      </c>
      <c r="AL1672" s="72">
        <v>0</v>
      </c>
      <c r="AM1672" s="72">
        <v>0</v>
      </c>
      <c r="AN1672" s="72">
        <v>0</v>
      </c>
      <c r="AO1672" s="72">
        <v>0</v>
      </c>
      <c r="AP1672" s="72">
        <v>0</v>
      </c>
      <c r="AQ1672" s="13">
        <v>0</v>
      </c>
      <c r="AR1672" s="13">
        <v>0</v>
      </c>
      <c r="AS1672" s="13">
        <v>0</v>
      </c>
      <c r="AT1672" s="13">
        <v>0</v>
      </c>
      <c r="AU1672" s="13">
        <v>3</v>
      </c>
      <c r="AV1672" s="13">
        <v>0</v>
      </c>
      <c r="AW1672" s="16">
        <f t="shared" si="491"/>
        <v>3</v>
      </c>
      <c r="AX1672" s="16">
        <v>0</v>
      </c>
      <c r="AY1672" s="10">
        <f t="shared" si="475"/>
        <v>3</v>
      </c>
      <c r="BB1672" s="10">
        <f t="shared" si="476"/>
        <v>-3</v>
      </c>
      <c r="BC1672" s="10">
        <f t="shared" si="477"/>
        <v>-0.75</v>
      </c>
      <c r="BD1672" s="10">
        <f t="shared" si="478"/>
        <v>3</v>
      </c>
      <c r="BE1672" s="10">
        <f t="shared" si="479"/>
        <v>-3</v>
      </c>
      <c r="BF1672" s="2" t="s">
        <v>119</v>
      </c>
      <c r="BG1672" s="10">
        <f t="shared" si="480"/>
        <v>0</v>
      </c>
      <c r="BH1672" s="36" t="s">
        <v>118</v>
      </c>
      <c r="BI1672" s="39" t="str">
        <f t="shared" si="481"/>
        <v/>
      </c>
      <c r="BJ1672" s="39" t="str">
        <f t="shared" si="482"/>
        <v/>
      </c>
      <c r="BO1672" s="9">
        <f t="shared" si="483"/>
        <v>0</v>
      </c>
      <c r="BP1672" s="39" t="str">
        <f t="shared" si="484"/>
        <v/>
      </c>
      <c r="BQ1672" s="147"/>
      <c r="BR1672" s="9">
        <f t="shared" si="485"/>
        <v>0</v>
      </c>
      <c r="BS1672" s="9">
        <f t="shared" si="486"/>
        <v>0</v>
      </c>
      <c r="BT1672" s="9">
        <f t="shared" si="487"/>
        <v>0</v>
      </c>
      <c r="BU1672" s="9" t="str">
        <f>IFERROR(_xlfn.XLOOKUP(D1672,Sheet1!B:B,Sheet1!L:L),"")</f>
        <v/>
      </c>
      <c r="BV1672" s="9" t="e">
        <f>_xlfn.XLOOKUP(BU1672,Sheet1!S:S,Sheet1!T:T)</f>
        <v>#N/A</v>
      </c>
      <c r="BW1672" s="9" t="e">
        <f>_xlfn.XLOOKUP(D1672,Sheet1!B:B,Sheet1!M:M)</f>
        <v>#N/A</v>
      </c>
      <c r="BZ1672" s="108">
        <f t="shared" si="488"/>
        <v>0</v>
      </c>
      <c r="CB1672" s="12"/>
      <c r="CC1672" s="12"/>
      <c r="CG1672" s="1" t="str">
        <f t="shared" si="489"/>
        <v>Below 80</v>
      </c>
      <c r="CH1672" s="1" t="str">
        <f>IFERROR(_xlfn.XLOOKUP(CG1672,Scenario!M:M,Scenario!N:N),"")</f>
        <v/>
      </c>
      <c r="CI1672" s="1" t="str">
        <f t="shared" si="490"/>
        <v>No</v>
      </c>
    </row>
    <row r="1673" spans="1:87" hidden="1">
      <c r="A1673" s="2">
        <v>1672</v>
      </c>
      <c r="B1673" s="2">
        <v>0</v>
      </c>
      <c r="C1673" s="1">
        <v>0</v>
      </c>
      <c r="D1673" s="37" t="str">
        <v>0015g00001V9Tj9AAF</v>
      </c>
      <c r="E1673" s="37" t="str">
        <v>M/S  GOVIND STEEL TRADERS</v>
      </c>
      <c r="F1673" s="37" t="str">
        <v>UTTAR PRADESH</v>
      </c>
      <c r="G1673" s="37" t="str">
        <v>GORAKHPUR</v>
      </c>
      <c r="H1673" s="37" t="str">
        <v>Gorakhpur</v>
      </c>
      <c r="I1673" s="37" t="str">
        <v>GOBINDGARH IRON LLP</v>
      </c>
      <c r="J1673" s="37" t="str">
        <v>Mohd Ansari</v>
      </c>
      <c r="K1673" s="37">
        <v>0</v>
      </c>
      <c r="L1673" s="37" t="str">
        <v>C12817</v>
      </c>
      <c r="M1673" s="37" t="str">
        <v>North</v>
      </c>
      <c r="N1673" s="2">
        <v>273014</v>
      </c>
      <c r="O1673" s="2" t="str">
        <v>09AJKPG9594J1ZE</v>
      </c>
      <c r="P1673" s="2">
        <v>9554177999</v>
      </c>
      <c r="Q1673" s="2" t="str">
        <v>Jan'26</v>
      </c>
      <c r="R1673" s="2">
        <v>2026</v>
      </c>
      <c r="S1673" s="1">
        <v>0</v>
      </c>
      <c r="T1673" s="2" t="str">
        <v/>
      </c>
      <c r="U1673" s="1">
        <v>0</v>
      </c>
      <c r="V1673" s="1" t="str">
        <v>Potential Not updated</v>
      </c>
      <c r="W1673" s="72">
        <v>0</v>
      </c>
      <c r="X1673" s="72">
        <v>0</v>
      </c>
      <c r="Y1673" s="72">
        <v>0</v>
      </c>
      <c r="Z1673" s="72">
        <v>0</v>
      </c>
      <c r="AA1673" s="72">
        <v>0</v>
      </c>
      <c r="AB1673" s="72">
        <v>0</v>
      </c>
      <c r="AC1673" s="72">
        <v>0</v>
      </c>
      <c r="AD1673" s="72">
        <v>0</v>
      </c>
      <c r="AE1673" s="72">
        <v>0</v>
      </c>
      <c r="AF1673" s="72">
        <v>0</v>
      </c>
      <c r="AG1673" s="72">
        <v>0</v>
      </c>
      <c r="AH1673" s="72">
        <v>0</v>
      </c>
      <c r="AI1673" s="72">
        <v>0</v>
      </c>
      <c r="AJ1673" s="72">
        <v>0</v>
      </c>
      <c r="AK1673" s="72">
        <v>0</v>
      </c>
      <c r="AL1673" s="72">
        <v>0</v>
      </c>
      <c r="AM1673" s="72">
        <v>0</v>
      </c>
      <c r="AN1673" s="72">
        <v>0</v>
      </c>
      <c r="AO1673" s="72">
        <v>0</v>
      </c>
      <c r="AP1673" s="72">
        <v>0</v>
      </c>
      <c r="AQ1673" s="13">
        <v>0</v>
      </c>
      <c r="AR1673" s="13">
        <v>0</v>
      </c>
      <c r="AS1673" s="13">
        <v>0</v>
      </c>
      <c r="AT1673" s="13">
        <v>0</v>
      </c>
      <c r="AU1673" s="13">
        <v>45</v>
      </c>
      <c r="AV1673" s="13">
        <v>0</v>
      </c>
      <c r="AW1673" s="16">
        <f t="shared" si="491"/>
        <v>45</v>
      </c>
      <c r="AX1673" s="16">
        <v>0</v>
      </c>
      <c r="AY1673" s="10">
        <f t="shared" si="475"/>
        <v>45</v>
      </c>
      <c r="BB1673" s="10">
        <f t="shared" si="476"/>
        <v>-45</v>
      </c>
      <c r="BC1673" s="10">
        <f t="shared" si="477"/>
        <v>-11.25</v>
      </c>
      <c r="BD1673" s="10">
        <f t="shared" si="478"/>
        <v>45</v>
      </c>
      <c r="BE1673" s="10">
        <f t="shared" si="479"/>
        <v>-45</v>
      </c>
      <c r="BF1673" s="2" t="s">
        <v>119</v>
      </c>
      <c r="BG1673" s="10">
        <f t="shared" si="480"/>
        <v>0</v>
      </c>
      <c r="BH1673" s="36" t="s">
        <v>118</v>
      </c>
      <c r="BI1673" s="39" t="str">
        <f t="shared" si="481"/>
        <v/>
      </c>
      <c r="BJ1673" s="39" t="str">
        <f t="shared" si="482"/>
        <v/>
      </c>
      <c r="BO1673" s="9">
        <f t="shared" si="483"/>
        <v>0</v>
      </c>
      <c r="BP1673" s="39" t="str">
        <f t="shared" si="484"/>
        <v/>
      </c>
      <c r="BQ1673" s="147"/>
      <c r="BR1673" s="9">
        <f t="shared" si="485"/>
        <v>0</v>
      </c>
      <c r="BS1673" s="9">
        <f t="shared" si="486"/>
        <v>0</v>
      </c>
      <c r="BT1673" s="9">
        <f t="shared" si="487"/>
        <v>0</v>
      </c>
      <c r="BU1673" s="9" t="str">
        <f>IFERROR(_xlfn.XLOOKUP(D1673,Sheet1!B:B,Sheet1!L:L),"")</f>
        <v/>
      </c>
      <c r="BV1673" s="9" t="e">
        <f>_xlfn.XLOOKUP(BU1673,Sheet1!S:S,Sheet1!T:T)</f>
        <v>#N/A</v>
      </c>
      <c r="BW1673" s="9" t="e">
        <f>_xlfn.XLOOKUP(D1673,Sheet1!B:B,Sheet1!M:M)</f>
        <v>#N/A</v>
      </c>
      <c r="BZ1673" s="108">
        <f t="shared" si="488"/>
        <v>0</v>
      </c>
      <c r="CB1673" s="12"/>
      <c r="CC1673" s="12"/>
      <c r="CG1673" s="1" t="str">
        <f t="shared" si="489"/>
        <v>Below 80</v>
      </c>
      <c r="CH1673" s="1" t="str">
        <f>IFERROR(_xlfn.XLOOKUP(CG1673,Scenario!M:M,Scenario!N:N),"")</f>
        <v/>
      </c>
      <c r="CI1673" s="1" t="str">
        <f t="shared" si="490"/>
        <v>No</v>
      </c>
    </row>
    <row r="1674" spans="1:87" hidden="1">
      <c r="A1674" s="2">
        <v>1673</v>
      </c>
      <c r="B1674" s="2">
        <v>0</v>
      </c>
      <c r="C1674" s="1">
        <v>0</v>
      </c>
      <c r="D1674" s="37" t="str">
        <v>0015g00001V9TjEAAV</v>
      </c>
      <c r="E1674" s="37" t="str">
        <v>Shree Ambay Traders</v>
      </c>
      <c r="F1674" s="37" t="str">
        <v>UTTAR PRADESH</v>
      </c>
      <c r="G1674" s="37" t="str">
        <v>DEORIA</v>
      </c>
      <c r="H1674" s="37" t="str">
        <v>deoria</v>
      </c>
      <c r="I1674" s="37" t="str">
        <v>GOBINDGARH IRON LLP</v>
      </c>
      <c r="J1674" s="37" t="str">
        <v>Mohd Ansari</v>
      </c>
      <c r="K1674" s="37">
        <v>0</v>
      </c>
      <c r="L1674" s="37" t="str">
        <v>C12817</v>
      </c>
      <c r="M1674" s="37" t="str">
        <v>North</v>
      </c>
      <c r="N1674" s="2">
        <v>274806</v>
      </c>
      <c r="O1674" s="2" t="str">
        <v>09AKBPC7529R2ZO</v>
      </c>
      <c r="P1674" s="2">
        <v>9415827792</v>
      </c>
      <c r="Q1674" s="2" t="str">
        <v>Jan'26</v>
      </c>
      <c r="R1674" s="2">
        <v>2026</v>
      </c>
      <c r="S1674" s="1">
        <v>0</v>
      </c>
      <c r="T1674" s="2">
        <v>50</v>
      </c>
      <c r="U1674" s="1">
        <v>0.26</v>
      </c>
      <c r="V1674" s="1" t="str">
        <v>Friendly</v>
      </c>
      <c r="W1674" s="72">
        <v>0</v>
      </c>
      <c r="X1674" s="72">
        <v>0</v>
      </c>
      <c r="Y1674" s="72">
        <v>0</v>
      </c>
      <c r="Z1674" s="72">
        <v>0</v>
      </c>
      <c r="AA1674" s="72">
        <v>0</v>
      </c>
      <c r="AB1674" s="72">
        <v>0</v>
      </c>
      <c r="AC1674" s="72">
        <v>0</v>
      </c>
      <c r="AD1674" s="72">
        <v>0</v>
      </c>
      <c r="AE1674" s="72">
        <v>0</v>
      </c>
      <c r="AF1674" s="72">
        <v>0</v>
      </c>
      <c r="AG1674" s="72">
        <v>0</v>
      </c>
      <c r="AH1674" s="72">
        <v>0</v>
      </c>
      <c r="AI1674" s="72">
        <v>0</v>
      </c>
      <c r="AJ1674" s="72">
        <v>0</v>
      </c>
      <c r="AK1674" s="72">
        <v>0</v>
      </c>
      <c r="AL1674" s="72">
        <v>0</v>
      </c>
      <c r="AM1674" s="72">
        <v>0</v>
      </c>
      <c r="AN1674" s="72">
        <v>0</v>
      </c>
      <c r="AO1674" s="72">
        <v>0</v>
      </c>
      <c r="AP1674" s="72">
        <v>0</v>
      </c>
      <c r="AQ1674" s="13">
        <v>0</v>
      </c>
      <c r="AR1674" s="13">
        <v>0</v>
      </c>
      <c r="AS1674" s="13">
        <v>0</v>
      </c>
      <c r="AT1674" s="13">
        <v>0</v>
      </c>
      <c r="AU1674" s="13">
        <v>39</v>
      </c>
      <c r="AV1674" s="13">
        <v>0</v>
      </c>
      <c r="AW1674" s="16">
        <f t="shared" si="491"/>
        <v>39</v>
      </c>
      <c r="AX1674" s="16">
        <v>0</v>
      </c>
      <c r="AY1674" s="10">
        <f t="shared" si="475"/>
        <v>39</v>
      </c>
      <c r="BB1674" s="10">
        <f t="shared" si="476"/>
        <v>-39</v>
      </c>
      <c r="BC1674" s="10">
        <f t="shared" si="477"/>
        <v>-9.75</v>
      </c>
      <c r="BD1674" s="10">
        <f t="shared" si="478"/>
        <v>39</v>
      </c>
      <c r="BE1674" s="10">
        <f t="shared" si="479"/>
        <v>-39</v>
      </c>
      <c r="BF1674" s="2" t="s">
        <v>119</v>
      </c>
      <c r="BG1674" s="10">
        <f t="shared" si="480"/>
        <v>0</v>
      </c>
      <c r="BH1674" s="36" t="s">
        <v>118</v>
      </c>
      <c r="BI1674" s="39" t="str">
        <f t="shared" si="481"/>
        <v/>
      </c>
      <c r="BJ1674" s="39" t="str">
        <f t="shared" si="482"/>
        <v/>
      </c>
      <c r="BO1674" s="9">
        <f t="shared" si="483"/>
        <v>0</v>
      </c>
      <c r="BP1674" s="39" t="str">
        <f t="shared" si="484"/>
        <v/>
      </c>
      <c r="BQ1674" s="147"/>
      <c r="BR1674" s="9">
        <f t="shared" si="485"/>
        <v>0</v>
      </c>
      <c r="BS1674" s="9">
        <f t="shared" si="486"/>
        <v>0</v>
      </c>
      <c r="BT1674" s="9">
        <f t="shared" si="487"/>
        <v>0</v>
      </c>
      <c r="BU1674" s="9" t="str">
        <f>IFERROR(_xlfn.XLOOKUP(D1674,Sheet1!B:B,Sheet1!L:L),"")</f>
        <v/>
      </c>
      <c r="BV1674" s="9" t="e">
        <f>_xlfn.XLOOKUP(BU1674,Sheet1!S:S,Sheet1!T:T)</f>
        <v>#N/A</v>
      </c>
      <c r="BW1674" s="9" t="e">
        <f>_xlfn.XLOOKUP(D1674,Sheet1!B:B,Sheet1!M:M)</f>
        <v>#N/A</v>
      </c>
      <c r="BZ1674" s="108">
        <f t="shared" si="488"/>
        <v>0</v>
      </c>
      <c r="CB1674" s="12"/>
      <c r="CC1674" s="12"/>
      <c r="CG1674" s="1" t="str">
        <f t="shared" si="489"/>
        <v>Below 80</v>
      </c>
      <c r="CH1674" s="1" t="str">
        <f>IFERROR(_xlfn.XLOOKUP(CG1674,Scenario!M:M,Scenario!N:N),"")</f>
        <v/>
      </c>
      <c r="CI1674" s="1" t="str">
        <f t="shared" si="490"/>
        <v>No</v>
      </c>
    </row>
    <row r="1675" spans="1:87" hidden="1">
      <c r="A1675" s="2">
        <v>1674</v>
      </c>
      <c r="B1675" s="2">
        <v>0</v>
      </c>
      <c r="C1675" s="1">
        <v>0</v>
      </c>
      <c r="D1675" s="37" t="str">
        <v>0015g00001dJkgYAAS</v>
      </c>
      <c r="E1675" s="37" t="str">
        <v>M/S JAISWAL FERTILIZERS</v>
      </c>
      <c r="F1675" s="37" t="str">
        <v>UTTAR PRADESH</v>
      </c>
      <c r="G1675" s="37" t="str">
        <v>KUSHI NAGAR</v>
      </c>
      <c r="H1675" s="37" t="str">
        <v>Gola</v>
      </c>
      <c r="I1675" s="37" t="str">
        <v>GOBINDGARH IRON LLP</v>
      </c>
      <c r="J1675" s="37" t="str">
        <v>Abdul Ansari</v>
      </c>
      <c r="K1675" s="37">
        <v>0</v>
      </c>
      <c r="L1675" s="37" t="str">
        <v>C12817</v>
      </c>
      <c r="M1675" s="37" t="str">
        <v>North</v>
      </c>
      <c r="N1675" s="2">
        <v>274304</v>
      </c>
      <c r="O1675" s="2" t="str">
        <v>09APXPJ6738E1Z9</v>
      </c>
      <c r="P1675" s="2">
        <v>9838755570</v>
      </c>
      <c r="Q1675" s="2" t="str">
        <v>Jan'26</v>
      </c>
      <c r="R1675" s="2">
        <v>2026</v>
      </c>
      <c r="S1675" s="1">
        <v>0</v>
      </c>
      <c r="T1675" s="2">
        <v>30</v>
      </c>
      <c r="U1675" s="1">
        <v>0.15555555555555556</v>
      </c>
      <c r="V1675" s="1" t="str">
        <v>Friendly</v>
      </c>
      <c r="W1675" s="72">
        <v>0</v>
      </c>
      <c r="X1675" s="72">
        <v>0</v>
      </c>
      <c r="Y1675" s="72">
        <v>0</v>
      </c>
      <c r="Z1675" s="72">
        <v>0</v>
      </c>
      <c r="AA1675" s="72">
        <v>0</v>
      </c>
      <c r="AB1675" s="72">
        <v>0</v>
      </c>
      <c r="AC1675" s="72">
        <v>0</v>
      </c>
      <c r="AD1675" s="72">
        <v>0</v>
      </c>
      <c r="AE1675" s="72">
        <v>0</v>
      </c>
      <c r="AF1675" s="72">
        <v>0</v>
      </c>
      <c r="AG1675" s="72">
        <v>0</v>
      </c>
      <c r="AH1675" s="72">
        <v>0</v>
      </c>
      <c r="AI1675" s="72">
        <v>0</v>
      </c>
      <c r="AJ1675" s="72">
        <v>0</v>
      </c>
      <c r="AK1675" s="72">
        <v>0</v>
      </c>
      <c r="AL1675" s="72">
        <v>0</v>
      </c>
      <c r="AM1675" s="72">
        <v>0</v>
      </c>
      <c r="AN1675" s="72">
        <v>0</v>
      </c>
      <c r="AO1675" s="72">
        <v>0</v>
      </c>
      <c r="AP1675" s="72">
        <v>0</v>
      </c>
      <c r="AQ1675" s="13">
        <v>0</v>
      </c>
      <c r="AR1675" s="13">
        <v>0</v>
      </c>
      <c r="AS1675" s="13">
        <v>0</v>
      </c>
      <c r="AT1675" s="13">
        <v>0</v>
      </c>
      <c r="AU1675" s="13">
        <v>14</v>
      </c>
      <c r="AV1675" s="13">
        <v>0</v>
      </c>
      <c r="AW1675" s="16">
        <f t="shared" si="491"/>
        <v>14</v>
      </c>
      <c r="AX1675" s="16">
        <v>0</v>
      </c>
      <c r="AY1675" s="10">
        <f t="shared" si="475"/>
        <v>14</v>
      </c>
      <c r="BB1675" s="10">
        <f t="shared" si="476"/>
        <v>-14</v>
      </c>
      <c r="BC1675" s="10">
        <f t="shared" si="477"/>
        <v>-3.5</v>
      </c>
      <c r="BD1675" s="10">
        <f t="shared" si="478"/>
        <v>14</v>
      </c>
      <c r="BE1675" s="10">
        <f t="shared" si="479"/>
        <v>-14</v>
      </c>
      <c r="BF1675" s="2" t="s">
        <v>119</v>
      </c>
      <c r="BG1675" s="10">
        <f t="shared" si="480"/>
        <v>0</v>
      </c>
      <c r="BH1675" s="36" t="s">
        <v>118</v>
      </c>
      <c r="BI1675" s="39" t="str">
        <f t="shared" si="481"/>
        <v/>
      </c>
      <c r="BJ1675" s="39" t="str">
        <f t="shared" si="482"/>
        <v/>
      </c>
      <c r="BO1675" s="9">
        <f t="shared" si="483"/>
        <v>0</v>
      </c>
      <c r="BP1675" s="39" t="str">
        <f t="shared" si="484"/>
        <v/>
      </c>
      <c r="BQ1675" s="147"/>
      <c r="BR1675" s="9">
        <f t="shared" si="485"/>
        <v>0</v>
      </c>
      <c r="BS1675" s="9">
        <f t="shared" si="486"/>
        <v>0</v>
      </c>
      <c r="BT1675" s="9">
        <f t="shared" si="487"/>
        <v>0</v>
      </c>
      <c r="BU1675" s="9" t="str">
        <f>IFERROR(_xlfn.XLOOKUP(D1675,Sheet1!B:B,Sheet1!L:L),"")</f>
        <v/>
      </c>
      <c r="BV1675" s="9" t="e">
        <f>_xlfn.XLOOKUP(BU1675,Sheet1!S:S,Sheet1!T:T)</f>
        <v>#N/A</v>
      </c>
      <c r="BW1675" s="9" t="e">
        <f>_xlfn.XLOOKUP(D1675,Sheet1!B:B,Sheet1!M:M)</f>
        <v>#N/A</v>
      </c>
      <c r="BZ1675" s="108">
        <f t="shared" si="488"/>
        <v>0</v>
      </c>
      <c r="CB1675" s="12"/>
      <c r="CC1675" s="12"/>
      <c r="CG1675" s="1" t="str">
        <f t="shared" si="489"/>
        <v>Below 80</v>
      </c>
      <c r="CH1675" s="1" t="str">
        <f>IFERROR(_xlfn.XLOOKUP(CG1675,Scenario!M:M,Scenario!N:N),"")</f>
        <v/>
      </c>
      <c r="CI1675" s="1" t="str">
        <f t="shared" si="490"/>
        <v>No</v>
      </c>
    </row>
    <row r="1676" spans="1:87" hidden="1">
      <c r="A1676" s="2">
        <v>1675</v>
      </c>
      <c r="B1676" s="2">
        <v>0</v>
      </c>
      <c r="C1676" s="1">
        <v>0</v>
      </c>
      <c r="D1676" s="37" t="str">
        <v>001fw00000I75GjAAJ</v>
      </c>
      <c r="E1676" s="37" t="str">
        <v>GAYATRI TRADERS</v>
      </c>
      <c r="F1676" s="37" t="str">
        <v>UTTAR PRADESH</v>
      </c>
      <c r="G1676" s="37" t="str">
        <v>BALLIA</v>
      </c>
      <c r="H1676" s="37">
        <v>0</v>
      </c>
      <c r="I1676" s="37" t="str">
        <v>GOBINDGARH IRON LLP</v>
      </c>
      <c r="J1676" s="37" t="str">
        <v>Divyansh Dhawal</v>
      </c>
      <c r="K1676" s="37">
        <v>0</v>
      </c>
      <c r="L1676" s="37" t="str">
        <v>C12817</v>
      </c>
      <c r="M1676" s="37" t="str">
        <v>North</v>
      </c>
      <c r="N1676" s="2">
        <v>277304</v>
      </c>
      <c r="O1676" s="2" t="str">
        <v>09AFZPT5153M4Z7</v>
      </c>
      <c r="P1676" s="2">
        <v>9415337010</v>
      </c>
      <c r="Q1676" s="2" t="str">
        <v>Jan'26</v>
      </c>
      <c r="R1676" s="2">
        <v>2026</v>
      </c>
      <c r="S1676" s="1">
        <v>0</v>
      </c>
      <c r="T1676" s="2" t="str">
        <v/>
      </c>
      <c r="U1676" s="1">
        <v>0</v>
      </c>
      <c r="V1676" s="1" t="str">
        <v>Potential Not updated</v>
      </c>
      <c r="W1676" s="72">
        <v>0</v>
      </c>
      <c r="X1676" s="72">
        <v>0</v>
      </c>
      <c r="Y1676" s="72">
        <v>0</v>
      </c>
      <c r="Z1676" s="72">
        <v>0</v>
      </c>
      <c r="AA1676" s="72">
        <v>0</v>
      </c>
      <c r="AB1676" s="72">
        <v>0</v>
      </c>
      <c r="AC1676" s="72">
        <v>0</v>
      </c>
      <c r="AD1676" s="72">
        <v>0</v>
      </c>
      <c r="AE1676" s="72">
        <v>0</v>
      </c>
      <c r="AF1676" s="72">
        <v>0</v>
      </c>
      <c r="AG1676" s="72">
        <v>0</v>
      </c>
      <c r="AH1676" s="72">
        <v>0</v>
      </c>
      <c r="AI1676" s="72">
        <v>0</v>
      </c>
      <c r="AJ1676" s="72">
        <v>0</v>
      </c>
      <c r="AK1676" s="72">
        <v>0</v>
      </c>
      <c r="AL1676" s="72">
        <v>0</v>
      </c>
      <c r="AM1676" s="72">
        <v>0</v>
      </c>
      <c r="AN1676" s="72">
        <v>0</v>
      </c>
      <c r="AO1676" s="72">
        <v>0</v>
      </c>
      <c r="AP1676" s="72">
        <v>0</v>
      </c>
      <c r="AQ1676" s="13">
        <v>0</v>
      </c>
      <c r="AR1676" s="13">
        <v>0</v>
      </c>
      <c r="AS1676" s="13">
        <v>0</v>
      </c>
      <c r="AT1676" s="13">
        <v>0</v>
      </c>
      <c r="AU1676" s="13">
        <v>5</v>
      </c>
      <c r="AV1676" s="13">
        <v>0</v>
      </c>
      <c r="AW1676" s="16">
        <f t="shared" si="491"/>
        <v>5</v>
      </c>
      <c r="AX1676" s="16">
        <v>0</v>
      </c>
      <c r="AY1676" s="10">
        <f t="shared" si="475"/>
        <v>5</v>
      </c>
      <c r="BB1676" s="10">
        <f t="shared" si="476"/>
        <v>-5</v>
      </c>
      <c r="BC1676" s="10">
        <f t="shared" si="477"/>
        <v>-1.25</v>
      </c>
      <c r="BD1676" s="10">
        <f t="shared" si="478"/>
        <v>5</v>
      </c>
      <c r="BE1676" s="10">
        <f t="shared" si="479"/>
        <v>-5</v>
      </c>
      <c r="BF1676" s="2" t="s">
        <v>119</v>
      </c>
      <c r="BG1676" s="10">
        <f t="shared" si="480"/>
        <v>0</v>
      </c>
      <c r="BH1676" s="36" t="s">
        <v>118</v>
      </c>
      <c r="BI1676" s="39" t="str">
        <f t="shared" si="481"/>
        <v/>
      </c>
      <c r="BJ1676" s="39" t="str">
        <f t="shared" si="482"/>
        <v/>
      </c>
      <c r="BO1676" s="9">
        <f t="shared" si="483"/>
        <v>0</v>
      </c>
      <c r="BP1676" s="39" t="str">
        <f t="shared" si="484"/>
        <v/>
      </c>
      <c r="BQ1676" s="147"/>
      <c r="BR1676" s="9">
        <f t="shared" si="485"/>
        <v>0</v>
      </c>
      <c r="BS1676" s="9">
        <f t="shared" si="486"/>
        <v>0</v>
      </c>
      <c r="BT1676" s="9">
        <f t="shared" si="487"/>
        <v>0</v>
      </c>
      <c r="BU1676" s="9" t="str">
        <f>IFERROR(_xlfn.XLOOKUP(D1676,Sheet1!B:B,Sheet1!L:L),"")</f>
        <v/>
      </c>
      <c r="BV1676" s="9" t="e">
        <f>_xlfn.XLOOKUP(BU1676,Sheet1!S:S,Sheet1!T:T)</f>
        <v>#N/A</v>
      </c>
      <c r="BW1676" s="9" t="e">
        <f>_xlfn.XLOOKUP(D1676,Sheet1!B:B,Sheet1!M:M)</f>
        <v>#N/A</v>
      </c>
      <c r="BZ1676" s="108">
        <f t="shared" si="488"/>
        <v>0</v>
      </c>
      <c r="CB1676" s="12"/>
      <c r="CC1676" s="12"/>
      <c r="CG1676" s="1" t="str">
        <f t="shared" si="489"/>
        <v>Below 80</v>
      </c>
      <c r="CH1676" s="1" t="str">
        <f>IFERROR(_xlfn.XLOOKUP(CG1676,Scenario!M:M,Scenario!N:N),"")</f>
        <v/>
      </c>
      <c r="CI1676" s="1" t="str">
        <f t="shared" si="490"/>
        <v>No</v>
      </c>
    </row>
    <row r="1677" spans="1:87" hidden="1">
      <c r="A1677" s="2">
        <v>1676</v>
      </c>
      <c r="B1677" s="2">
        <v>0</v>
      </c>
      <c r="C1677" s="1">
        <v>0</v>
      </c>
      <c r="D1677" s="37" t="str">
        <v>001fw00000I7J5CAAV</v>
      </c>
      <c r="E1677" s="37" t="str">
        <v>M/S SRI GANPATI TRADERS</v>
      </c>
      <c r="F1677" s="37" t="str">
        <v>UTTAR PRADESH</v>
      </c>
      <c r="G1677" s="37" t="str">
        <v>BALLIA</v>
      </c>
      <c r="H1677" s="37">
        <v>0</v>
      </c>
      <c r="I1677" s="37" t="str">
        <v>GOBINDGARH IRON LLP</v>
      </c>
      <c r="J1677" s="37" t="str">
        <v>Divyansh Dhawal</v>
      </c>
      <c r="K1677" s="37">
        <v>0</v>
      </c>
      <c r="L1677" s="37" t="str">
        <v>C12817</v>
      </c>
      <c r="M1677" s="37" t="str">
        <v>North</v>
      </c>
      <c r="N1677" s="2">
        <v>221701</v>
      </c>
      <c r="O1677" s="2" t="str">
        <v>09APOPS8860D1Z8</v>
      </c>
      <c r="P1677" s="2">
        <v>9415249795</v>
      </c>
      <c r="Q1677" s="2" t="str">
        <v>Jan'26</v>
      </c>
      <c r="R1677" s="2">
        <v>2026</v>
      </c>
      <c r="S1677" s="1">
        <v>0</v>
      </c>
      <c r="T1677" s="2" t="str">
        <v/>
      </c>
      <c r="U1677" s="1">
        <v>0</v>
      </c>
      <c r="V1677" s="1" t="str">
        <v>Potential Not updated</v>
      </c>
      <c r="W1677" s="72">
        <v>0</v>
      </c>
      <c r="X1677" s="72">
        <v>0</v>
      </c>
      <c r="Y1677" s="72">
        <v>0</v>
      </c>
      <c r="Z1677" s="72">
        <v>0</v>
      </c>
      <c r="AA1677" s="72">
        <v>0</v>
      </c>
      <c r="AB1677" s="72">
        <v>0</v>
      </c>
      <c r="AC1677" s="72">
        <v>0</v>
      </c>
      <c r="AD1677" s="72">
        <v>0</v>
      </c>
      <c r="AE1677" s="72">
        <v>0</v>
      </c>
      <c r="AF1677" s="72">
        <v>0</v>
      </c>
      <c r="AG1677" s="72">
        <v>0</v>
      </c>
      <c r="AH1677" s="72">
        <v>0</v>
      </c>
      <c r="AI1677" s="72">
        <v>0</v>
      </c>
      <c r="AJ1677" s="72">
        <v>0</v>
      </c>
      <c r="AK1677" s="72">
        <v>0</v>
      </c>
      <c r="AL1677" s="72">
        <v>0</v>
      </c>
      <c r="AM1677" s="72">
        <v>0</v>
      </c>
      <c r="AN1677" s="72">
        <v>0</v>
      </c>
      <c r="AO1677" s="72">
        <v>0</v>
      </c>
      <c r="AP1677" s="72">
        <v>0</v>
      </c>
      <c r="AQ1677" s="13">
        <v>0</v>
      </c>
      <c r="AR1677" s="13">
        <v>0</v>
      </c>
      <c r="AS1677" s="13">
        <v>0</v>
      </c>
      <c r="AT1677" s="13">
        <v>0</v>
      </c>
      <c r="AU1677" s="13">
        <v>15</v>
      </c>
      <c r="AV1677" s="13">
        <v>0</v>
      </c>
      <c r="AW1677" s="16">
        <f t="shared" si="491"/>
        <v>15</v>
      </c>
      <c r="AX1677" s="16">
        <v>0</v>
      </c>
      <c r="AY1677" s="10">
        <f t="shared" si="475"/>
        <v>15</v>
      </c>
      <c r="BB1677" s="10">
        <f t="shared" si="476"/>
        <v>-15</v>
      </c>
      <c r="BC1677" s="10">
        <f t="shared" si="477"/>
        <v>-3.75</v>
      </c>
      <c r="BD1677" s="10">
        <f t="shared" si="478"/>
        <v>15</v>
      </c>
      <c r="BE1677" s="10">
        <f t="shared" si="479"/>
        <v>-15</v>
      </c>
      <c r="BF1677" s="2" t="s">
        <v>119</v>
      </c>
      <c r="BG1677" s="10">
        <f t="shared" si="480"/>
        <v>0</v>
      </c>
      <c r="BH1677" s="36" t="s">
        <v>118</v>
      </c>
      <c r="BI1677" s="39" t="str">
        <f t="shared" si="481"/>
        <v/>
      </c>
      <c r="BJ1677" s="39" t="str">
        <f t="shared" si="482"/>
        <v/>
      </c>
      <c r="BO1677" s="9">
        <f t="shared" si="483"/>
        <v>0</v>
      </c>
      <c r="BP1677" s="39" t="str">
        <f t="shared" si="484"/>
        <v/>
      </c>
      <c r="BQ1677" s="147"/>
      <c r="BR1677" s="9">
        <f t="shared" si="485"/>
        <v>0</v>
      </c>
      <c r="BS1677" s="9">
        <f t="shared" si="486"/>
        <v>0</v>
      </c>
      <c r="BT1677" s="9">
        <f t="shared" si="487"/>
        <v>0</v>
      </c>
      <c r="BU1677" s="9" t="str">
        <f>IFERROR(_xlfn.XLOOKUP(D1677,Sheet1!B:B,Sheet1!L:L),"")</f>
        <v/>
      </c>
      <c r="BV1677" s="9" t="e">
        <f>_xlfn.XLOOKUP(BU1677,Sheet1!S:S,Sheet1!T:T)</f>
        <v>#N/A</v>
      </c>
      <c r="BW1677" s="9" t="e">
        <f>_xlfn.XLOOKUP(D1677,Sheet1!B:B,Sheet1!M:M)</f>
        <v>#N/A</v>
      </c>
      <c r="BZ1677" s="108">
        <f t="shared" si="488"/>
        <v>0</v>
      </c>
      <c r="CB1677" s="12"/>
      <c r="CC1677" s="12"/>
      <c r="CG1677" s="1" t="str">
        <f t="shared" si="489"/>
        <v>Below 80</v>
      </c>
      <c r="CH1677" s="1" t="str">
        <f>IFERROR(_xlfn.XLOOKUP(CG1677,Scenario!M:M,Scenario!N:N),"")</f>
        <v/>
      </c>
      <c r="CI1677" s="1" t="str">
        <f t="shared" si="490"/>
        <v>No</v>
      </c>
    </row>
    <row r="1678" spans="1:87" hidden="1">
      <c r="A1678" s="2">
        <v>1677</v>
      </c>
      <c r="B1678" s="2">
        <v>0</v>
      </c>
      <c r="C1678" s="1">
        <v>0</v>
      </c>
      <c r="D1678" s="37" t="str">
        <v>001fw000002MgdlAAC</v>
      </c>
      <c r="E1678" s="37" t="str">
        <v>M/S BABA BUILDING MATERIAL</v>
      </c>
      <c r="F1678" s="37" t="str">
        <v>UTTAR PRADESH</v>
      </c>
      <c r="G1678" s="37" t="str">
        <v>DEORIA</v>
      </c>
      <c r="H1678" s="37">
        <v>0</v>
      </c>
      <c r="I1678" s="37" t="str">
        <v>GOBINDGARH IRON LLP</v>
      </c>
      <c r="J1678" s="37" t="str">
        <v>Mohd Ansari</v>
      </c>
      <c r="K1678" s="37">
        <v>0</v>
      </c>
      <c r="L1678" s="37" t="str">
        <v>C12817</v>
      </c>
      <c r="M1678" s="37" t="str">
        <v>North</v>
      </c>
      <c r="N1678" s="2">
        <v>274702</v>
      </c>
      <c r="O1678" s="2" t="str">
        <v>09BMNPP7534G1ZI</v>
      </c>
      <c r="P1678" s="2">
        <v>8115551374</v>
      </c>
      <c r="Q1678" s="2" t="str">
        <v>Jan'26</v>
      </c>
      <c r="R1678" s="2">
        <v>2026</v>
      </c>
      <c r="S1678" s="1">
        <v>0</v>
      </c>
      <c r="T1678" s="2">
        <v>5</v>
      </c>
      <c r="U1678" s="1">
        <v>0.2</v>
      </c>
      <c r="V1678" s="1" t="str">
        <v>Friendly</v>
      </c>
      <c r="W1678" s="72">
        <v>0</v>
      </c>
      <c r="X1678" s="72">
        <v>0</v>
      </c>
      <c r="Y1678" s="72">
        <v>0</v>
      </c>
      <c r="Z1678" s="72">
        <v>0</v>
      </c>
      <c r="AA1678" s="72">
        <v>0</v>
      </c>
      <c r="AB1678" s="72">
        <v>0</v>
      </c>
      <c r="AC1678" s="72">
        <v>0</v>
      </c>
      <c r="AD1678" s="72">
        <v>0</v>
      </c>
      <c r="AE1678" s="72">
        <v>0</v>
      </c>
      <c r="AF1678" s="72">
        <v>0</v>
      </c>
      <c r="AG1678" s="72">
        <v>0</v>
      </c>
      <c r="AH1678" s="72">
        <v>0</v>
      </c>
      <c r="AI1678" s="72">
        <v>0</v>
      </c>
      <c r="AJ1678" s="72">
        <v>0</v>
      </c>
      <c r="AK1678" s="72">
        <v>0</v>
      </c>
      <c r="AL1678" s="72">
        <v>0</v>
      </c>
      <c r="AM1678" s="72">
        <v>0</v>
      </c>
      <c r="AN1678" s="72">
        <v>0</v>
      </c>
      <c r="AO1678" s="72">
        <v>0</v>
      </c>
      <c r="AP1678" s="72">
        <v>0</v>
      </c>
      <c r="AQ1678" s="13">
        <v>0</v>
      </c>
      <c r="AR1678" s="13">
        <v>0</v>
      </c>
      <c r="AS1678" s="13">
        <v>0</v>
      </c>
      <c r="AT1678" s="13">
        <v>0</v>
      </c>
      <c r="AU1678" s="13">
        <v>3</v>
      </c>
      <c r="AV1678" s="13">
        <v>0</v>
      </c>
      <c r="AW1678" s="16">
        <f t="shared" si="491"/>
        <v>3</v>
      </c>
      <c r="AX1678" s="16">
        <v>0</v>
      </c>
      <c r="AY1678" s="10">
        <f t="shared" si="475"/>
        <v>3</v>
      </c>
      <c r="BB1678" s="10">
        <f t="shared" si="476"/>
        <v>-3</v>
      </c>
      <c r="BC1678" s="10">
        <f t="shared" si="477"/>
        <v>-0.75</v>
      </c>
      <c r="BD1678" s="10">
        <f t="shared" si="478"/>
        <v>3</v>
      </c>
      <c r="BE1678" s="10">
        <f t="shared" si="479"/>
        <v>-3</v>
      </c>
      <c r="BF1678" s="2" t="s">
        <v>119</v>
      </c>
      <c r="BG1678" s="10">
        <f t="shared" si="480"/>
        <v>0</v>
      </c>
      <c r="BH1678" s="36" t="s">
        <v>118</v>
      </c>
      <c r="BI1678" s="39" t="str">
        <f t="shared" si="481"/>
        <v/>
      </c>
      <c r="BJ1678" s="39" t="str">
        <f t="shared" si="482"/>
        <v/>
      </c>
      <c r="BO1678" s="9">
        <f t="shared" si="483"/>
        <v>0</v>
      </c>
      <c r="BP1678" s="39" t="str">
        <f t="shared" si="484"/>
        <v/>
      </c>
      <c r="BQ1678" s="147"/>
      <c r="BR1678" s="9">
        <f t="shared" si="485"/>
        <v>0</v>
      </c>
      <c r="BS1678" s="9">
        <f t="shared" si="486"/>
        <v>0</v>
      </c>
      <c r="BT1678" s="9">
        <f t="shared" si="487"/>
        <v>0</v>
      </c>
      <c r="BU1678" s="9" t="str">
        <f>IFERROR(_xlfn.XLOOKUP(D1678,Sheet1!B:B,Sheet1!L:L),"")</f>
        <v/>
      </c>
      <c r="BV1678" s="9" t="e">
        <f>_xlfn.XLOOKUP(BU1678,Sheet1!S:S,Sheet1!T:T)</f>
        <v>#N/A</v>
      </c>
      <c r="BW1678" s="9" t="e">
        <f>_xlfn.XLOOKUP(D1678,Sheet1!B:B,Sheet1!M:M)</f>
        <v>#N/A</v>
      </c>
      <c r="BZ1678" s="108">
        <f t="shared" si="488"/>
        <v>0</v>
      </c>
      <c r="CB1678" s="12"/>
      <c r="CC1678" s="12"/>
      <c r="CG1678" s="1" t="str">
        <f t="shared" si="489"/>
        <v>Below 80</v>
      </c>
      <c r="CH1678" s="1" t="str">
        <f>IFERROR(_xlfn.XLOOKUP(CG1678,Scenario!M:M,Scenario!N:N),"")</f>
        <v/>
      </c>
      <c r="CI1678" s="1" t="str">
        <f t="shared" si="490"/>
        <v>No</v>
      </c>
    </row>
    <row r="1679" spans="1:87" hidden="1">
      <c r="A1679" s="2">
        <v>1678</v>
      </c>
      <c r="B1679" s="2">
        <v>0</v>
      </c>
      <c r="C1679" s="1">
        <v>0</v>
      </c>
      <c r="D1679" s="37" t="str">
        <v>001fw00000EOsdYAAT</v>
      </c>
      <c r="E1679" s="37" t="str">
        <v>RS BUILDING MATERIALS</v>
      </c>
      <c r="F1679" s="37" t="str">
        <v>UTTAR PRADESH</v>
      </c>
      <c r="G1679" s="37" t="str">
        <v>MAHARAJGANJ</v>
      </c>
      <c r="H1679" s="37">
        <v>0</v>
      </c>
      <c r="I1679" s="37" t="str">
        <v>GOBINDGARH IRON LLP</v>
      </c>
      <c r="J1679" s="37" t="str">
        <v>Mohd Ansari</v>
      </c>
      <c r="K1679" s="37">
        <v>0</v>
      </c>
      <c r="L1679" s="37" t="str">
        <v>C12817</v>
      </c>
      <c r="M1679" s="37" t="str">
        <v>North</v>
      </c>
      <c r="N1679" s="2">
        <v>273302</v>
      </c>
      <c r="O1679" s="2">
        <v>0</v>
      </c>
      <c r="P1679" s="2">
        <v>0</v>
      </c>
      <c r="Q1679" s="2" t="str">
        <v>Jan'26</v>
      </c>
      <c r="R1679" s="2">
        <v>2026</v>
      </c>
      <c r="S1679" s="1">
        <v>0</v>
      </c>
      <c r="T1679" s="2">
        <v>10</v>
      </c>
      <c r="U1679" s="1">
        <v>0.73333333333333328</v>
      </c>
      <c r="V1679" s="1" t="str">
        <v>Friendly</v>
      </c>
      <c r="W1679" s="72">
        <v>0</v>
      </c>
      <c r="X1679" s="72">
        <v>0</v>
      </c>
      <c r="Y1679" s="72">
        <v>0</v>
      </c>
      <c r="Z1679" s="72">
        <v>0</v>
      </c>
      <c r="AA1679" s="72">
        <v>0</v>
      </c>
      <c r="AB1679" s="72">
        <v>0</v>
      </c>
      <c r="AC1679" s="72">
        <v>0</v>
      </c>
      <c r="AD1679" s="72">
        <v>0</v>
      </c>
      <c r="AE1679" s="72">
        <v>0</v>
      </c>
      <c r="AF1679" s="72">
        <v>0</v>
      </c>
      <c r="AG1679" s="72">
        <v>0</v>
      </c>
      <c r="AH1679" s="72">
        <v>0</v>
      </c>
      <c r="AI1679" s="72">
        <v>0</v>
      </c>
      <c r="AJ1679" s="72">
        <v>0</v>
      </c>
      <c r="AK1679" s="72">
        <v>0</v>
      </c>
      <c r="AL1679" s="72">
        <v>0</v>
      </c>
      <c r="AM1679" s="72">
        <v>0</v>
      </c>
      <c r="AN1679" s="72">
        <v>0</v>
      </c>
      <c r="AO1679" s="72">
        <v>0</v>
      </c>
      <c r="AP1679" s="72">
        <v>0</v>
      </c>
      <c r="AQ1679" s="13">
        <v>0</v>
      </c>
      <c r="AR1679" s="13">
        <v>0</v>
      </c>
      <c r="AS1679" s="13">
        <v>0</v>
      </c>
      <c r="AT1679" s="13">
        <v>0</v>
      </c>
      <c r="AU1679" s="13">
        <v>22</v>
      </c>
      <c r="AV1679" s="13">
        <v>0</v>
      </c>
      <c r="AW1679" s="16">
        <f t="shared" si="491"/>
        <v>22</v>
      </c>
      <c r="AX1679" s="16">
        <v>0</v>
      </c>
      <c r="AY1679" s="10">
        <f t="shared" ref="AY1679:AY1700" si="492">AW1679+AX1679</f>
        <v>22</v>
      </c>
      <c r="BB1679" s="10">
        <f t="shared" ref="BB1679:BB1700" si="493">BA1679-AW1679</f>
        <v>-22</v>
      </c>
      <c r="BC1679" s="10">
        <f t="shared" ref="BC1679:BC1700" si="494">IFERROR(BB1679/4,0)</f>
        <v>-5.5</v>
      </c>
      <c r="BD1679" s="10">
        <f t="shared" ref="BD1679:BD1700" si="495">AY1679-AZ1679</f>
        <v>22</v>
      </c>
      <c r="BE1679" s="10">
        <f t="shared" ref="BE1679:BE1700" si="496">AZ1679-AW1679</f>
        <v>-22</v>
      </c>
      <c r="BF1679" s="2" t="s">
        <v>119</v>
      </c>
      <c r="BG1679" s="10">
        <f t="shared" ref="BG1679:BG1700" si="497">AVERAGE(AL1679:AS1679)</f>
        <v>0</v>
      </c>
      <c r="BH1679" s="36" t="s">
        <v>118</v>
      </c>
      <c r="BI1679" s="39" t="str">
        <f t="shared" ref="BI1679:BI1700" si="498">IF(BF1679="Yes","",IF(BA1679&gt;1250,"E",IF(BA1679&gt;750,"D",
IF(BA1679&gt;=500,"C",
IF(BA1679&gt;=300,"B",
IF(BA1679&gt;=200,"A",
""))))))</f>
        <v/>
      </c>
      <c r="BJ1679" s="39" t="str">
        <f t="shared" ref="BJ1679:BJ1700" si="499">IF(BF1679="Yes","",IF(AY1679&gt;1250,"E",IF(AY1679&gt;750,"D",
IF(AY1679&gt;=500,"C",
IF(AY1679&gt;=300,"B",
IF(AY1679&gt;=200,"A",
""))))))</f>
        <v/>
      </c>
      <c r="BO1679" s="9">
        <f t="shared" ref="BO1679:BO1700" si="500">SUM(AL1679:AS1679)</f>
        <v>0</v>
      </c>
      <c r="BP1679" s="39" t="str">
        <f t="shared" ref="BP1679:BP1700" si="501">IF(BF1679="Yes","",IF(BO1679&gt;1250,"E",IF(BO1679&gt;750,"D",
IF(BO1679&gt;=500,"C",
IF(BO1679&gt;=300,"B",
IF(BO1679&gt;=200,"A",
""))))))</f>
        <v/>
      </c>
      <c r="BQ1679" s="147"/>
      <c r="BR1679" s="9">
        <f t="shared" ref="BR1679:BR1700" si="502">SUM(Z1679:AE1679)</f>
        <v>0</v>
      </c>
      <c r="BS1679" s="9">
        <f t="shared" ref="BS1679:BS1700" si="503">SUM(AF1679:AK1679)</f>
        <v>0</v>
      </c>
      <c r="BT1679" s="9">
        <f t="shared" ref="BT1679:BT1700" si="504">SUM(BR1679:BS1679)</f>
        <v>0</v>
      </c>
      <c r="BU1679" s="9" t="str">
        <f>IFERROR(_xlfn.XLOOKUP(D1679,Sheet1!B:B,Sheet1!L:L),"")</f>
        <v/>
      </c>
      <c r="BV1679" s="9" t="e">
        <f>_xlfn.XLOOKUP(BU1679,Sheet1!S:S,Sheet1!T:T)</f>
        <v>#N/A</v>
      </c>
      <c r="BW1679" s="9" t="e">
        <f>_xlfn.XLOOKUP(D1679,Sheet1!B:B,Sheet1!M:M)</f>
        <v>#N/A</v>
      </c>
      <c r="BZ1679" s="108">
        <f t="shared" ref="BZ1679:BZ1700" si="505">AY1679-AW1679</f>
        <v>0</v>
      </c>
      <c r="CB1679" s="12"/>
      <c r="CC1679" s="12"/>
      <c r="CG1679" s="1" t="str">
        <f t="shared" ref="CG1679:CG1700" si="506">IF(BO1679&lt;80,"Below 80",
IF(BO1679&lt;=120,"80-120",
IF(BO1679&lt;=200,"&gt; 120-200",
IF(BO1679&lt;=300,"&gt;200-300",
IF(BO1679&lt;=500,"&gt;300-500",
"&gt;500")))))</f>
        <v>Below 80</v>
      </c>
      <c r="CH1679" s="1" t="str">
        <f>IFERROR(_xlfn.XLOOKUP(CG1679,Scenario!M:M,Scenario!N:N),"")</f>
        <v/>
      </c>
      <c r="CI1679" s="1" t="str">
        <f t="shared" ref="CI1679:CI1700" si="507">IF(BI1679="", IF(BA1679&gt;=1, "Yes", "No"))</f>
        <v>No</v>
      </c>
    </row>
    <row r="1680" spans="1:87" hidden="1">
      <c r="A1680" s="2">
        <v>1679</v>
      </c>
      <c r="B1680" s="2">
        <v>0</v>
      </c>
      <c r="C1680" s="1">
        <v>0</v>
      </c>
      <c r="D1680" s="37" t="str">
        <v>0015g00001X2bq9AAB</v>
      </c>
      <c r="E1680" s="37" t="str">
        <v>RRY TRADERS</v>
      </c>
      <c r="F1680" s="37" t="str">
        <v>UTTAR PRADESH</v>
      </c>
      <c r="G1680" s="37" t="str">
        <v>GORAKHPUR</v>
      </c>
      <c r="H1680" s="37">
        <v>0</v>
      </c>
      <c r="I1680" s="37" t="str">
        <v>GOBINDGARH IRON LLP</v>
      </c>
      <c r="J1680" s="37" t="str">
        <v>Sumit Vermakaushik</v>
      </c>
      <c r="K1680" s="37">
        <v>0</v>
      </c>
      <c r="L1680" s="37" t="str">
        <v>C12817</v>
      </c>
      <c r="M1680" s="37" t="str">
        <v>North</v>
      </c>
      <c r="N1680" s="2">
        <v>0</v>
      </c>
      <c r="O1680" s="2">
        <v>0</v>
      </c>
      <c r="P1680" s="2">
        <v>0</v>
      </c>
      <c r="Q1680" s="2" t="str">
        <v>Jan'26</v>
      </c>
      <c r="R1680" s="2">
        <v>2026</v>
      </c>
      <c r="S1680" s="1">
        <v>0</v>
      </c>
      <c r="T1680" s="2" t="str">
        <v/>
      </c>
      <c r="U1680" s="1">
        <v>0</v>
      </c>
      <c r="V1680" s="1" t="str">
        <v>Potential Not updated</v>
      </c>
      <c r="W1680" s="72">
        <v>0</v>
      </c>
      <c r="X1680" s="72">
        <v>0</v>
      </c>
      <c r="Y1680" s="72">
        <v>0</v>
      </c>
      <c r="Z1680" s="72">
        <v>0</v>
      </c>
      <c r="AA1680" s="72">
        <v>0</v>
      </c>
      <c r="AB1680" s="72">
        <v>0</v>
      </c>
      <c r="AC1680" s="72">
        <v>0</v>
      </c>
      <c r="AD1680" s="72">
        <v>0</v>
      </c>
      <c r="AE1680" s="72">
        <v>0</v>
      </c>
      <c r="AF1680" s="72">
        <v>0</v>
      </c>
      <c r="AG1680" s="72">
        <v>0</v>
      </c>
      <c r="AH1680" s="72">
        <v>0</v>
      </c>
      <c r="AI1680" s="72">
        <v>0</v>
      </c>
      <c r="AJ1680" s="72">
        <v>0</v>
      </c>
      <c r="AK1680" s="72">
        <v>0</v>
      </c>
      <c r="AL1680" s="72">
        <v>0</v>
      </c>
      <c r="AM1680" s="72">
        <v>0</v>
      </c>
      <c r="AN1680" s="72">
        <v>0</v>
      </c>
      <c r="AO1680" s="72">
        <v>0</v>
      </c>
      <c r="AP1680" s="72">
        <v>0</v>
      </c>
      <c r="AQ1680" s="13">
        <v>0</v>
      </c>
      <c r="AR1680" s="13">
        <v>0</v>
      </c>
      <c r="AS1680" s="13">
        <v>0</v>
      </c>
      <c r="AT1680" s="13">
        <v>0</v>
      </c>
      <c r="AU1680" s="13">
        <v>15</v>
      </c>
      <c r="AV1680" s="13">
        <v>0</v>
      </c>
      <c r="AW1680" s="16">
        <f t="shared" si="491"/>
        <v>15</v>
      </c>
      <c r="AX1680" s="16">
        <v>0</v>
      </c>
      <c r="AY1680" s="10">
        <f t="shared" si="492"/>
        <v>15</v>
      </c>
      <c r="BB1680" s="10">
        <f t="shared" si="493"/>
        <v>-15</v>
      </c>
      <c r="BC1680" s="10">
        <f t="shared" si="494"/>
        <v>-3.75</v>
      </c>
      <c r="BD1680" s="10">
        <f t="shared" si="495"/>
        <v>15</v>
      </c>
      <c r="BE1680" s="10">
        <f t="shared" si="496"/>
        <v>-15</v>
      </c>
      <c r="BF1680" s="2" t="s">
        <v>119</v>
      </c>
      <c r="BG1680" s="10">
        <f t="shared" si="497"/>
        <v>0</v>
      </c>
      <c r="BH1680" s="36" t="s">
        <v>118</v>
      </c>
      <c r="BI1680" s="39" t="str">
        <f t="shared" si="498"/>
        <v/>
      </c>
      <c r="BJ1680" s="39" t="str">
        <f t="shared" si="499"/>
        <v/>
      </c>
      <c r="BO1680" s="9">
        <f t="shared" si="500"/>
        <v>0</v>
      </c>
      <c r="BP1680" s="39" t="str">
        <f t="shared" si="501"/>
        <v/>
      </c>
      <c r="BQ1680" s="147"/>
      <c r="BR1680" s="9">
        <f t="shared" si="502"/>
        <v>0</v>
      </c>
      <c r="BS1680" s="9">
        <f t="shared" si="503"/>
        <v>0</v>
      </c>
      <c r="BT1680" s="9">
        <f t="shared" si="504"/>
        <v>0</v>
      </c>
      <c r="BU1680" s="9" t="str">
        <f>IFERROR(_xlfn.XLOOKUP(D1680,Sheet1!B:B,Sheet1!L:L),"")</f>
        <v/>
      </c>
      <c r="BV1680" s="9" t="e">
        <f>_xlfn.XLOOKUP(BU1680,Sheet1!S:S,Sheet1!T:T)</f>
        <v>#N/A</v>
      </c>
      <c r="BW1680" s="9" t="e">
        <f>_xlfn.XLOOKUP(D1680,Sheet1!B:B,Sheet1!M:M)</f>
        <v>#N/A</v>
      </c>
      <c r="BZ1680" s="108">
        <f t="shared" si="505"/>
        <v>0</v>
      </c>
      <c r="CB1680" s="12"/>
      <c r="CC1680" s="12"/>
      <c r="CG1680" s="1" t="str">
        <f t="shared" si="506"/>
        <v>Below 80</v>
      </c>
      <c r="CH1680" s="1" t="str">
        <f>IFERROR(_xlfn.XLOOKUP(CG1680,Scenario!M:M,Scenario!N:N),"")</f>
        <v/>
      </c>
      <c r="CI1680" s="1" t="str">
        <f t="shared" si="507"/>
        <v>No</v>
      </c>
    </row>
    <row r="1681" spans="1:87" hidden="1">
      <c r="A1681" s="2">
        <v>1680</v>
      </c>
      <c r="B1681" s="2">
        <v>0</v>
      </c>
      <c r="C1681" s="1">
        <v>0</v>
      </c>
      <c r="D1681" s="37" t="str">
        <v>001fw00000A8rChAAJ</v>
      </c>
      <c r="E1681" s="37" t="str">
        <v>JAGDISH LOHA UDHYOG</v>
      </c>
      <c r="F1681" s="37" t="str">
        <v>RAJASTHAN</v>
      </c>
      <c r="G1681" s="37" t="str">
        <v>PALI</v>
      </c>
      <c r="H1681" s="37">
        <v>0</v>
      </c>
      <c r="I1681" s="37" t="str">
        <v>M R Associates</v>
      </c>
      <c r="J1681" s="37" t="str">
        <v>Neeraj Sharma</v>
      </c>
      <c r="K1681" s="37">
        <v>0</v>
      </c>
      <c r="L1681" s="37" t="str">
        <v>C13417</v>
      </c>
      <c r="M1681" s="37" t="str">
        <v>North</v>
      </c>
      <c r="N1681" s="2">
        <v>306401</v>
      </c>
      <c r="O1681" s="2">
        <v>0</v>
      </c>
      <c r="P1681" s="2">
        <v>0</v>
      </c>
      <c r="Q1681" s="2" t="str">
        <v>Jan'26</v>
      </c>
      <c r="R1681" s="2">
        <v>2026</v>
      </c>
      <c r="S1681" s="1">
        <v>0</v>
      </c>
      <c r="T1681" s="2">
        <v>40</v>
      </c>
      <c r="U1681" s="1">
        <v>6.6666666666666666E-2</v>
      </c>
      <c r="V1681" s="1" t="str">
        <v>Minor</v>
      </c>
      <c r="W1681" s="72">
        <v>0</v>
      </c>
      <c r="X1681" s="72">
        <v>0</v>
      </c>
      <c r="Y1681" s="72">
        <v>0</v>
      </c>
      <c r="Z1681" s="72">
        <v>0</v>
      </c>
      <c r="AA1681" s="72">
        <v>0</v>
      </c>
      <c r="AB1681" s="72">
        <v>0</v>
      </c>
      <c r="AC1681" s="72">
        <v>0</v>
      </c>
      <c r="AD1681" s="72">
        <v>0</v>
      </c>
      <c r="AE1681" s="72">
        <v>0</v>
      </c>
      <c r="AF1681" s="72">
        <v>0</v>
      </c>
      <c r="AG1681" s="72">
        <v>0</v>
      </c>
      <c r="AH1681" s="72">
        <v>0</v>
      </c>
      <c r="AI1681" s="72">
        <v>0</v>
      </c>
      <c r="AJ1681" s="72">
        <v>0</v>
      </c>
      <c r="AK1681" s="72">
        <v>0</v>
      </c>
      <c r="AL1681" s="72">
        <v>0</v>
      </c>
      <c r="AM1681" s="72">
        <v>0</v>
      </c>
      <c r="AN1681" s="72">
        <v>0</v>
      </c>
      <c r="AO1681" s="72">
        <v>0</v>
      </c>
      <c r="AP1681" s="72">
        <v>0</v>
      </c>
      <c r="AQ1681" s="13">
        <v>0</v>
      </c>
      <c r="AR1681" s="13">
        <v>0</v>
      </c>
      <c r="AS1681" s="13">
        <v>0</v>
      </c>
      <c r="AT1681" s="13">
        <v>0</v>
      </c>
      <c r="AU1681" s="13">
        <v>8</v>
      </c>
      <c r="AV1681" s="13">
        <v>0</v>
      </c>
      <c r="AW1681" s="16">
        <f t="shared" si="491"/>
        <v>8</v>
      </c>
      <c r="AX1681" s="16">
        <v>0</v>
      </c>
      <c r="AY1681" s="10">
        <f t="shared" si="492"/>
        <v>8</v>
      </c>
      <c r="BB1681" s="10">
        <f t="shared" si="493"/>
        <v>-8</v>
      </c>
      <c r="BC1681" s="10">
        <f t="shared" si="494"/>
        <v>-2</v>
      </c>
      <c r="BD1681" s="10">
        <f t="shared" si="495"/>
        <v>8</v>
      </c>
      <c r="BE1681" s="10">
        <f t="shared" si="496"/>
        <v>-8</v>
      </c>
      <c r="BF1681" s="2" t="s">
        <v>119</v>
      </c>
      <c r="BG1681" s="10">
        <f t="shared" si="497"/>
        <v>0</v>
      </c>
      <c r="BH1681" s="36" t="s">
        <v>118</v>
      </c>
      <c r="BI1681" s="39" t="str">
        <f t="shared" si="498"/>
        <v/>
      </c>
      <c r="BJ1681" s="39" t="str">
        <f t="shared" si="499"/>
        <v/>
      </c>
      <c r="BO1681" s="9">
        <f t="shared" si="500"/>
        <v>0</v>
      </c>
      <c r="BP1681" s="39" t="str">
        <f t="shared" si="501"/>
        <v/>
      </c>
      <c r="BQ1681" s="147"/>
      <c r="BR1681" s="9">
        <f t="shared" si="502"/>
        <v>0</v>
      </c>
      <c r="BS1681" s="9">
        <f t="shared" si="503"/>
        <v>0</v>
      </c>
      <c r="BT1681" s="9">
        <f t="shared" si="504"/>
        <v>0</v>
      </c>
      <c r="BU1681" s="9" t="str">
        <f>IFERROR(_xlfn.XLOOKUP(D1681,Sheet1!B:B,Sheet1!L:L),"")</f>
        <v/>
      </c>
      <c r="BV1681" s="9" t="e">
        <f>_xlfn.XLOOKUP(BU1681,Sheet1!S:S,Sheet1!T:T)</f>
        <v>#N/A</v>
      </c>
      <c r="BW1681" s="9" t="e">
        <f>_xlfn.XLOOKUP(D1681,Sheet1!B:B,Sheet1!M:M)</f>
        <v>#N/A</v>
      </c>
      <c r="BZ1681" s="108">
        <f t="shared" si="505"/>
        <v>0</v>
      </c>
      <c r="CB1681" s="12"/>
      <c r="CC1681" s="12"/>
      <c r="CG1681" s="1" t="str">
        <f t="shared" si="506"/>
        <v>Below 80</v>
      </c>
      <c r="CH1681" s="1" t="str">
        <f>IFERROR(_xlfn.XLOOKUP(CG1681,Scenario!M:M,Scenario!N:N),"")</f>
        <v/>
      </c>
      <c r="CI1681" s="1" t="str">
        <f t="shared" si="507"/>
        <v>No</v>
      </c>
    </row>
    <row r="1682" spans="1:87" hidden="1">
      <c r="A1682" s="2">
        <v>1681</v>
      </c>
      <c r="B1682" s="2">
        <v>0</v>
      </c>
      <c r="C1682" s="1">
        <v>0</v>
      </c>
      <c r="D1682" s="37" t="str">
        <v>0015g00001gvVvhAAE</v>
      </c>
      <c r="E1682" s="37" t="str">
        <v>CHOUDHARY STEELS</v>
      </c>
      <c r="F1682" s="37" t="str">
        <v>RAJASTHAN</v>
      </c>
      <c r="G1682" s="37" t="str">
        <v>JALORE</v>
      </c>
      <c r="H1682" s="37" t="str">
        <v>Bhinmal</v>
      </c>
      <c r="I1682" s="37" t="str">
        <v>M R Associates</v>
      </c>
      <c r="J1682" s="37" t="str">
        <v>Neeraj Sharma</v>
      </c>
      <c r="K1682" s="37">
        <v>0</v>
      </c>
      <c r="L1682" s="37" t="str">
        <v>C13417</v>
      </c>
      <c r="M1682" s="37" t="str">
        <v>North</v>
      </c>
      <c r="N1682" s="2">
        <v>343029</v>
      </c>
      <c r="O1682" s="2" t="str">
        <v>08ERUPR6917L1ZM</v>
      </c>
      <c r="P1682" s="2">
        <v>9352364257</v>
      </c>
      <c r="Q1682" s="2" t="str">
        <v>Jan'26</v>
      </c>
      <c r="R1682" s="2">
        <v>2026</v>
      </c>
      <c r="S1682" s="1">
        <v>0</v>
      </c>
      <c r="T1682" s="2">
        <v>270</v>
      </c>
      <c r="U1682" s="1">
        <v>1.234567901234568E-2</v>
      </c>
      <c r="V1682" s="1" t="str">
        <v>Alien</v>
      </c>
      <c r="W1682" s="72">
        <v>0</v>
      </c>
      <c r="X1682" s="72">
        <v>0</v>
      </c>
      <c r="Y1682" s="72">
        <v>0</v>
      </c>
      <c r="Z1682" s="72">
        <v>0</v>
      </c>
      <c r="AA1682" s="72">
        <v>0</v>
      </c>
      <c r="AB1682" s="72">
        <v>0</v>
      </c>
      <c r="AC1682" s="72">
        <v>0</v>
      </c>
      <c r="AD1682" s="72">
        <v>0</v>
      </c>
      <c r="AE1682" s="72">
        <v>0</v>
      </c>
      <c r="AF1682" s="72">
        <v>0</v>
      </c>
      <c r="AG1682" s="72">
        <v>0</v>
      </c>
      <c r="AH1682" s="72">
        <v>0</v>
      </c>
      <c r="AI1682" s="72">
        <v>0</v>
      </c>
      <c r="AJ1682" s="72">
        <v>0</v>
      </c>
      <c r="AK1682" s="72">
        <v>0</v>
      </c>
      <c r="AL1682" s="72">
        <v>0</v>
      </c>
      <c r="AM1682" s="72">
        <v>0</v>
      </c>
      <c r="AN1682" s="72">
        <v>0</v>
      </c>
      <c r="AO1682" s="72">
        <v>0</v>
      </c>
      <c r="AP1682" s="72">
        <v>0</v>
      </c>
      <c r="AQ1682" s="13">
        <v>0</v>
      </c>
      <c r="AR1682" s="13">
        <v>0</v>
      </c>
      <c r="AS1682" s="13">
        <v>0</v>
      </c>
      <c r="AT1682" s="13">
        <v>0</v>
      </c>
      <c r="AU1682" s="13">
        <v>10</v>
      </c>
      <c r="AV1682" s="13">
        <v>0</v>
      </c>
      <c r="AW1682" s="16">
        <f t="shared" si="491"/>
        <v>10</v>
      </c>
      <c r="AX1682" s="16">
        <v>0</v>
      </c>
      <c r="AY1682" s="10">
        <f t="shared" si="492"/>
        <v>10</v>
      </c>
      <c r="BB1682" s="10">
        <f t="shared" si="493"/>
        <v>-10</v>
      </c>
      <c r="BC1682" s="10">
        <f t="shared" si="494"/>
        <v>-2.5</v>
      </c>
      <c r="BD1682" s="10">
        <f t="shared" si="495"/>
        <v>10</v>
      </c>
      <c r="BE1682" s="10">
        <f t="shared" si="496"/>
        <v>-10</v>
      </c>
      <c r="BF1682" s="2" t="s">
        <v>119</v>
      </c>
      <c r="BG1682" s="10">
        <f t="shared" si="497"/>
        <v>0</v>
      </c>
      <c r="BH1682" s="36" t="s">
        <v>118</v>
      </c>
      <c r="BI1682" s="39" t="str">
        <f t="shared" si="498"/>
        <v/>
      </c>
      <c r="BJ1682" s="39" t="str">
        <f t="shared" si="499"/>
        <v/>
      </c>
      <c r="BO1682" s="9">
        <f t="shared" si="500"/>
        <v>0</v>
      </c>
      <c r="BP1682" s="39" t="str">
        <f t="shared" si="501"/>
        <v/>
      </c>
      <c r="BQ1682" s="147"/>
      <c r="BR1682" s="9">
        <f t="shared" si="502"/>
        <v>0</v>
      </c>
      <c r="BS1682" s="9">
        <f t="shared" si="503"/>
        <v>0</v>
      </c>
      <c r="BT1682" s="9">
        <f t="shared" si="504"/>
        <v>0</v>
      </c>
      <c r="BU1682" s="9" t="str">
        <f>IFERROR(_xlfn.XLOOKUP(D1682,Sheet1!B:B,Sheet1!L:L),"")</f>
        <v/>
      </c>
      <c r="BV1682" s="9" t="e">
        <f>_xlfn.XLOOKUP(BU1682,Sheet1!S:S,Sheet1!T:T)</f>
        <v>#N/A</v>
      </c>
      <c r="BW1682" s="9" t="e">
        <f>_xlfn.XLOOKUP(D1682,Sheet1!B:B,Sheet1!M:M)</f>
        <v>#N/A</v>
      </c>
      <c r="BZ1682" s="108">
        <f t="shared" si="505"/>
        <v>0</v>
      </c>
      <c r="CB1682" s="12"/>
      <c r="CC1682" s="12"/>
      <c r="CG1682" s="1" t="str">
        <f t="shared" si="506"/>
        <v>Below 80</v>
      </c>
      <c r="CH1682" s="1" t="str">
        <f>IFERROR(_xlfn.XLOOKUP(CG1682,Scenario!M:M,Scenario!N:N),"")</f>
        <v/>
      </c>
      <c r="CI1682" s="1" t="str">
        <f t="shared" si="507"/>
        <v>No</v>
      </c>
    </row>
    <row r="1683" spans="1:87" hidden="1">
      <c r="A1683" s="2">
        <v>1682</v>
      </c>
      <c r="B1683" s="2">
        <v>0</v>
      </c>
      <c r="C1683" s="1">
        <v>0</v>
      </c>
      <c r="D1683" s="37" t="str">
        <v>001fw00000BwjmdAAB</v>
      </c>
      <c r="E1683" s="37" t="str">
        <v>MATA RANI TRADERS</v>
      </c>
      <c r="F1683" s="37" t="str">
        <v>PUNJAB</v>
      </c>
      <c r="G1683" s="37" t="str">
        <v>S.A.S Nagar</v>
      </c>
      <c r="H1683" s="37">
        <v>0</v>
      </c>
      <c r="I1683" s="37" t="str">
        <v>PAL CEMENT AND STEEL PVT. LTD.</v>
      </c>
      <c r="J1683" s="37" t="str">
        <v>Abhishek Wadhwa</v>
      </c>
      <c r="K1683" s="37">
        <v>0</v>
      </c>
      <c r="L1683" s="37" t="str">
        <v>C12827</v>
      </c>
      <c r="M1683" s="37" t="str">
        <v>North</v>
      </c>
      <c r="N1683" s="2">
        <v>140307</v>
      </c>
      <c r="O1683" s="2" t="str">
        <v>03COMPM2288A1Z4</v>
      </c>
      <c r="P1683" s="2">
        <v>8727842434</v>
      </c>
      <c r="Q1683" s="2" t="str">
        <v>Jan'26</v>
      </c>
      <c r="R1683" s="2">
        <v>2026</v>
      </c>
      <c r="S1683" s="1">
        <v>0</v>
      </c>
      <c r="T1683" s="2">
        <v>50</v>
      </c>
      <c r="U1683" s="1">
        <v>3.3333333333333333E-2</v>
      </c>
      <c r="V1683" s="1" t="str">
        <v>Minor</v>
      </c>
      <c r="W1683" s="72">
        <v>0</v>
      </c>
      <c r="X1683" s="72">
        <v>0</v>
      </c>
      <c r="Y1683" s="72">
        <v>0</v>
      </c>
      <c r="Z1683" s="72">
        <v>0</v>
      </c>
      <c r="AA1683" s="72">
        <v>0</v>
      </c>
      <c r="AB1683" s="72">
        <v>0</v>
      </c>
      <c r="AC1683" s="72">
        <v>0</v>
      </c>
      <c r="AD1683" s="72">
        <v>0</v>
      </c>
      <c r="AE1683" s="72">
        <v>0</v>
      </c>
      <c r="AF1683" s="72">
        <v>0</v>
      </c>
      <c r="AG1683" s="72">
        <v>0</v>
      </c>
      <c r="AH1683" s="72">
        <v>0</v>
      </c>
      <c r="AI1683" s="72">
        <v>0</v>
      </c>
      <c r="AJ1683" s="72">
        <v>0</v>
      </c>
      <c r="AK1683" s="72">
        <v>0</v>
      </c>
      <c r="AL1683" s="72">
        <v>0</v>
      </c>
      <c r="AM1683" s="72">
        <v>0</v>
      </c>
      <c r="AN1683" s="72">
        <v>0</v>
      </c>
      <c r="AO1683" s="72">
        <v>0</v>
      </c>
      <c r="AP1683" s="72">
        <v>0</v>
      </c>
      <c r="AQ1683" s="13">
        <v>0</v>
      </c>
      <c r="AR1683" s="13">
        <v>0</v>
      </c>
      <c r="AS1683" s="13">
        <v>0</v>
      </c>
      <c r="AT1683" s="13">
        <v>0</v>
      </c>
      <c r="AU1683" s="13">
        <v>5</v>
      </c>
      <c r="AV1683" s="13">
        <v>0</v>
      </c>
      <c r="AW1683" s="16">
        <f t="shared" si="491"/>
        <v>5</v>
      </c>
      <c r="AX1683" s="16">
        <v>0</v>
      </c>
      <c r="AY1683" s="10">
        <f t="shared" si="492"/>
        <v>5</v>
      </c>
      <c r="BB1683" s="10">
        <f t="shared" si="493"/>
        <v>-5</v>
      </c>
      <c r="BC1683" s="10">
        <f t="shared" si="494"/>
        <v>-1.25</v>
      </c>
      <c r="BD1683" s="10">
        <f t="shared" si="495"/>
        <v>5</v>
      </c>
      <c r="BE1683" s="10">
        <f t="shared" si="496"/>
        <v>-5</v>
      </c>
      <c r="BF1683" s="2" t="s">
        <v>119</v>
      </c>
      <c r="BG1683" s="10">
        <f t="shared" si="497"/>
        <v>0</v>
      </c>
      <c r="BH1683" s="36" t="s">
        <v>118</v>
      </c>
      <c r="BI1683" s="39" t="str">
        <f t="shared" si="498"/>
        <v/>
      </c>
      <c r="BJ1683" s="39" t="str">
        <f t="shared" si="499"/>
        <v/>
      </c>
      <c r="BO1683" s="9">
        <f t="shared" si="500"/>
        <v>0</v>
      </c>
      <c r="BP1683" s="39" t="str">
        <f t="shared" si="501"/>
        <v/>
      </c>
      <c r="BQ1683" s="147"/>
      <c r="BR1683" s="9">
        <f t="shared" si="502"/>
        <v>0</v>
      </c>
      <c r="BS1683" s="9">
        <f t="shared" si="503"/>
        <v>0</v>
      </c>
      <c r="BT1683" s="9">
        <f t="shared" si="504"/>
        <v>0</v>
      </c>
      <c r="BU1683" s="9" t="str">
        <f>IFERROR(_xlfn.XLOOKUP(D1683,Sheet1!B:B,Sheet1!L:L),"")</f>
        <v/>
      </c>
      <c r="BV1683" s="9" t="e">
        <f>_xlfn.XLOOKUP(BU1683,Sheet1!S:S,Sheet1!T:T)</f>
        <v>#N/A</v>
      </c>
      <c r="BW1683" s="9" t="e">
        <f>_xlfn.XLOOKUP(D1683,Sheet1!B:B,Sheet1!M:M)</f>
        <v>#N/A</v>
      </c>
      <c r="BZ1683" s="108">
        <f t="shared" si="505"/>
        <v>0</v>
      </c>
      <c r="CB1683" s="12"/>
      <c r="CC1683" s="12"/>
      <c r="CG1683" s="1" t="str">
        <f t="shared" si="506"/>
        <v>Below 80</v>
      </c>
      <c r="CH1683" s="1" t="str">
        <f>IFERROR(_xlfn.XLOOKUP(CG1683,Scenario!M:M,Scenario!N:N),"")</f>
        <v/>
      </c>
      <c r="CI1683" s="1" t="str">
        <f t="shared" si="507"/>
        <v>No</v>
      </c>
    </row>
    <row r="1684" spans="1:87" hidden="1">
      <c r="A1684" s="2">
        <v>1683</v>
      </c>
      <c r="B1684" s="2">
        <v>0</v>
      </c>
      <c r="C1684" s="1">
        <v>0</v>
      </c>
      <c r="D1684" s="37" t="str">
        <v>0015g00001f8BKhAAM</v>
      </c>
      <c r="E1684" s="37" t="str">
        <v>SINGH BUILDERS</v>
      </c>
      <c r="F1684" s="37" t="str">
        <v>PUNJAB</v>
      </c>
      <c r="G1684" s="37" t="str">
        <v>S.A.S Nagar</v>
      </c>
      <c r="H1684" s="37" t="str">
        <v>S.A.S.Nagar (Mohali)</v>
      </c>
      <c r="I1684" s="37" t="str">
        <v>PAL CEMENT AND STEEL PVT. LTD.</v>
      </c>
      <c r="J1684" s="37" t="str">
        <v>Abhishek Wadhwa</v>
      </c>
      <c r="K1684" s="37">
        <v>0</v>
      </c>
      <c r="L1684" s="37" t="str">
        <v>C12827</v>
      </c>
      <c r="M1684" s="37" t="str">
        <v>North</v>
      </c>
      <c r="N1684" s="2">
        <v>140307</v>
      </c>
      <c r="O1684" s="2" t="str">
        <v>03AFHFS4474E1Z1</v>
      </c>
      <c r="P1684" s="2">
        <v>9239234000</v>
      </c>
      <c r="Q1684" s="2" t="str">
        <v>Jan'26</v>
      </c>
      <c r="R1684" s="2">
        <v>2026</v>
      </c>
      <c r="S1684" s="1">
        <v>0</v>
      </c>
      <c r="T1684" s="2">
        <v>30</v>
      </c>
      <c r="U1684" s="1">
        <v>6.6666666666666666E-2</v>
      </c>
      <c r="V1684" s="1" t="str">
        <v>Minor</v>
      </c>
      <c r="W1684" s="72">
        <v>0</v>
      </c>
      <c r="X1684" s="72">
        <v>0</v>
      </c>
      <c r="Y1684" s="72">
        <v>0</v>
      </c>
      <c r="Z1684" s="72">
        <v>0</v>
      </c>
      <c r="AA1684" s="72">
        <v>0</v>
      </c>
      <c r="AB1684" s="72">
        <v>0</v>
      </c>
      <c r="AC1684" s="72">
        <v>0</v>
      </c>
      <c r="AD1684" s="72">
        <v>0</v>
      </c>
      <c r="AE1684" s="72">
        <v>0</v>
      </c>
      <c r="AF1684" s="72">
        <v>0</v>
      </c>
      <c r="AG1684" s="72">
        <v>0</v>
      </c>
      <c r="AH1684" s="72">
        <v>0</v>
      </c>
      <c r="AI1684" s="72">
        <v>0</v>
      </c>
      <c r="AJ1684" s="72">
        <v>0</v>
      </c>
      <c r="AK1684" s="72">
        <v>0</v>
      </c>
      <c r="AL1684" s="72">
        <v>0</v>
      </c>
      <c r="AM1684" s="72">
        <v>0</v>
      </c>
      <c r="AN1684" s="72">
        <v>0</v>
      </c>
      <c r="AO1684" s="72">
        <v>0</v>
      </c>
      <c r="AP1684" s="72">
        <v>0</v>
      </c>
      <c r="AQ1684" s="13">
        <v>0</v>
      </c>
      <c r="AR1684" s="13">
        <v>0</v>
      </c>
      <c r="AS1684" s="13">
        <v>0</v>
      </c>
      <c r="AT1684" s="13">
        <v>0</v>
      </c>
      <c r="AU1684" s="13">
        <v>6</v>
      </c>
      <c r="AV1684" s="13">
        <v>0</v>
      </c>
      <c r="AW1684" s="16">
        <f t="shared" si="491"/>
        <v>6</v>
      </c>
      <c r="AX1684" s="16">
        <v>0</v>
      </c>
      <c r="AY1684" s="10">
        <f t="shared" si="492"/>
        <v>6</v>
      </c>
      <c r="BB1684" s="10">
        <f t="shared" si="493"/>
        <v>-6</v>
      </c>
      <c r="BC1684" s="10">
        <f t="shared" si="494"/>
        <v>-1.5</v>
      </c>
      <c r="BD1684" s="10">
        <f t="shared" si="495"/>
        <v>6</v>
      </c>
      <c r="BE1684" s="10">
        <f t="shared" si="496"/>
        <v>-6</v>
      </c>
      <c r="BF1684" s="2" t="s">
        <v>119</v>
      </c>
      <c r="BG1684" s="10">
        <f t="shared" si="497"/>
        <v>0</v>
      </c>
      <c r="BH1684" s="36" t="s">
        <v>118</v>
      </c>
      <c r="BI1684" s="39" t="str">
        <f t="shared" si="498"/>
        <v/>
      </c>
      <c r="BJ1684" s="39" t="str">
        <f t="shared" si="499"/>
        <v/>
      </c>
      <c r="BO1684" s="9">
        <f t="shared" si="500"/>
        <v>0</v>
      </c>
      <c r="BP1684" s="39" t="str">
        <f t="shared" si="501"/>
        <v/>
      </c>
      <c r="BQ1684" s="147"/>
      <c r="BR1684" s="9">
        <f t="shared" si="502"/>
        <v>0</v>
      </c>
      <c r="BS1684" s="9">
        <f t="shared" si="503"/>
        <v>0</v>
      </c>
      <c r="BT1684" s="9">
        <f t="shared" si="504"/>
        <v>0</v>
      </c>
      <c r="BU1684" s="9" t="str">
        <f>IFERROR(_xlfn.XLOOKUP(D1684,Sheet1!B:B,Sheet1!L:L),"")</f>
        <v/>
      </c>
      <c r="BV1684" s="9" t="e">
        <f>_xlfn.XLOOKUP(BU1684,Sheet1!S:S,Sheet1!T:T)</f>
        <v>#N/A</v>
      </c>
      <c r="BW1684" s="9" t="e">
        <f>_xlfn.XLOOKUP(D1684,Sheet1!B:B,Sheet1!M:M)</f>
        <v>#N/A</v>
      </c>
      <c r="BZ1684" s="108">
        <f t="shared" si="505"/>
        <v>0</v>
      </c>
      <c r="CB1684" s="12"/>
      <c r="CC1684" s="12"/>
      <c r="CG1684" s="1" t="str">
        <f t="shared" si="506"/>
        <v>Below 80</v>
      </c>
      <c r="CH1684" s="1" t="str">
        <f>IFERROR(_xlfn.XLOOKUP(CG1684,Scenario!M:M,Scenario!N:N),"")</f>
        <v/>
      </c>
      <c r="CI1684" s="1" t="str">
        <f t="shared" si="507"/>
        <v>No</v>
      </c>
    </row>
    <row r="1685" spans="1:87" hidden="1">
      <c r="A1685" s="2">
        <v>1684</v>
      </c>
      <c r="B1685" s="2">
        <v>0</v>
      </c>
      <c r="C1685" s="1">
        <v>0</v>
      </c>
      <c r="D1685" s="37" t="str">
        <v>0015g00001eB38GAAS</v>
      </c>
      <c r="E1685" s="37" t="str">
        <v>JAGDISH TRADERS</v>
      </c>
      <c r="F1685" s="37" t="str">
        <v>CHANDIGARH</v>
      </c>
      <c r="G1685" s="37" t="str">
        <v>CHANDIGARH</v>
      </c>
      <c r="H1685" s="37" t="str">
        <v>Chandigarh</v>
      </c>
      <c r="I1685" s="37" t="str">
        <v>PAL CEMENT AND STEEL PVT. LTD.</v>
      </c>
      <c r="J1685" s="37" t="str">
        <v>Abhishek Wadhwa</v>
      </c>
      <c r="K1685" s="37">
        <v>0</v>
      </c>
      <c r="L1685" s="37" t="str">
        <v>C12827</v>
      </c>
      <c r="M1685" s="37" t="str">
        <v>North</v>
      </c>
      <c r="N1685" s="2">
        <v>160030</v>
      </c>
      <c r="O1685" s="2" t="str">
        <v>04ABGPB9730R1ZC</v>
      </c>
      <c r="P1685" s="2">
        <v>9779090009</v>
      </c>
      <c r="Q1685" s="2" t="str">
        <v>Jan'26</v>
      </c>
      <c r="R1685" s="2">
        <v>2026</v>
      </c>
      <c r="S1685" s="1">
        <v>0</v>
      </c>
      <c r="T1685" s="2">
        <v>300</v>
      </c>
      <c r="U1685" s="1">
        <v>3.3333333333333335E-3</v>
      </c>
      <c r="V1685" s="1" t="str">
        <v>Alien</v>
      </c>
      <c r="W1685" s="72">
        <v>0</v>
      </c>
      <c r="X1685" s="72">
        <v>0</v>
      </c>
      <c r="Y1685" s="72">
        <v>0</v>
      </c>
      <c r="Z1685" s="72">
        <v>0</v>
      </c>
      <c r="AA1685" s="72">
        <v>0</v>
      </c>
      <c r="AB1685" s="72">
        <v>0</v>
      </c>
      <c r="AC1685" s="72">
        <v>0</v>
      </c>
      <c r="AD1685" s="72">
        <v>0</v>
      </c>
      <c r="AE1685" s="72">
        <v>0</v>
      </c>
      <c r="AF1685" s="72">
        <v>0</v>
      </c>
      <c r="AG1685" s="72">
        <v>0</v>
      </c>
      <c r="AH1685" s="72">
        <v>0</v>
      </c>
      <c r="AI1685" s="72">
        <v>0</v>
      </c>
      <c r="AJ1685" s="72">
        <v>0</v>
      </c>
      <c r="AK1685" s="72">
        <v>0</v>
      </c>
      <c r="AL1685" s="72">
        <v>0</v>
      </c>
      <c r="AM1685" s="72">
        <v>0</v>
      </c>
      <c r="AN1685" s="72">
        <v>0</v>
      </c>
      <c r="AO1685" s="72">
        <v>0</v>
      </c>
      <c r="AP1685" s="72">
        <v>0</v>
      </c>
      <c r="AQ1685" s="13">
        <v>0</v>
      </c>
      <c r="AR1685" s="13">
        <v>0</v>
      </c>
      <c r="AS1685" s="13">
        <v>0</v>
      </c>
      <c r="AT1685" s="13">
        <v>0</v>
      </c>
      <c r="AU1685" s="13">
        <v>3</v>
      </c>
      <c r="AV1685" s="13">
        <v>0</v>
      </c>
      <c r="AW1685" s="16">
        <f t="shared" si="491"/>
        <v>3</v>
      </c>
      <c r="AX1685" s="16">
        <v>0</v>
      </c>
      <c r="AY1685" s="10">
        <f t="shared" si="492"/>
        <v>3</v>
      </c>
      <c r="BB1685" s="10">
        <f t="shared" si="493"/>
        <v>-3</v>
      </c>
      <c r="BC1685" s="10">
        <f t="shared" si="494"/>
        <v>-0.75</v>
      </c>
      <c r="BD1685" s="10">
        <f t="shared" si="495"/>
        <v>3</v>
      </c>
      <c r="BE1685" s="10">
        <f t="shared" si="496"/>
        <v>-3</v>
      </c>
      <c r="BF1685" s="2" t="s">
        <v>119</v>
      </c>
      <c r="BG1685" s="10">
        <f t="shared" si="497"/>
        <v>0</v>
      </c>
      <c r="BH1685" s="36" t="s">
        <v>118</v>
      </c>
      <c r="BI1685" s="39" t="str">
        <f t="shared" si="498"/>
        <v/>
      </c>
      <c r="BJ1685" s="39" t="str">
        <f t="shared" si="499"/>
        <v/>
      </c>
      <c r="BO1685" s="9">
        <f t="shared" si="500"/>
        <v>0</v>
      </c>
      <c r="BP1685" s="39" t="str">
        <f t="shared" si="501"/>
        <v/>
      </c>
      <c r="BQ1685" s="147"/>
      <c r="BR1685" s="9">
        <f t="shared" si="502"/>
        <v>0</v>
      </c>
      <c r="BS1685" s="9">
        <f t="shared" si="503"/>
        <v>0</v>
      </c>
      <c r="BT1685" s="9">
        <f t="shared" si="504"/>
        <v>0</v>
      </c>
      <c r="BU1685" s="9" t="str">
        <f>IFERROR(_xlfn.XLOOKUP(D1685,Sheet1!B:B,Sheet1!L:L),"")</f>
        <v/>
      </c>
      <c r="BV1685" s="9" t="e">
        <f>_xlfn.XLOOKUP(BU1685,Sheet1!S:S,Sheet1!T:T)</f>
        <v>#N/A</v>
      </c>
      <c r="BW1685" s="9" t="e">
        <f>_xlfn.XLOOKUP(D1685,Sheet1!B:B,Sheet1!M:M)</f>
        <v>#N/A</v>
      </c>
      <c r="BZ1685" s="108">
        <f t="shared" si="505"/>
        <v>0</v>
      </c>
      <c r="CB1685" s="12"/>
      <c r="CC1685" s="12"/>
      <c r="CG1685" s="1" t="str">
        <f t="shared" si="506"/>
        <v>Below 80</v>
      </c>
      <c r="CH1685" s="1" t="str">
        <f>IFERROR(_xlfn.XLOOKUP(CG1685,Scenario!M:M,Scenario!N:N),"")</f>
        <v/>
      </c>
      <c r="CI1685" s="1" t="str">
        <f t="shared" si="507"/>
        <v>No</v>
      </c>
    </row>
    <row r="1686" spans="1:87" hidden="1">
      <c r="A1686" s="2">
        <v>1685</v>
      </c>
      <c r="B1686" s="2">
        <v>0</v>
      </c>
      <c r="C1686" s="1">
        <v>0</v>
      </c>
      <c r="D1686" s="37" t="str">
        <v>001fw00000CrOWlAAN</v>
      </c>
      <c r="E1686" s="37" t="str">
        <v>M/S.VIJAY STEELS</v>
      </c>
      <c r="F1686" s="37" t="str">
        <v>Madhya Pradesh</v>
      </c>
      <c r="G1686" s="37" t="str">
        <v>Ashoknagar</v>
      </c>
      <c r="H1686" s="37">
        <v>0</v>
      </c>
      <c r="I1686" s="37" t="str">
        <v>SHALIKA ENTERPRISES PRIVATE LIMITED</v>
      </c>
      <c r="J1686" s="37" t="str">
        <v>Sudhir Garg</v>
      </c>
      <c r="K1686" s="37">
        <v>0</v>
      </c>
      <c r="L1686" s="37" t="str">
        <v>001fw000003s8lGAAQ</v>
      </c>
      <c r="M1686" s="37" t="str">
        <v>North</v>
      </c>
      <c r="N1686" s="2">
        <v>473333</v>
      </c>
      <c r="O1686" s="2" t="str">
        <v>23AAVPJ8648L1ZW</v>
      </c>
      <c r="P1686" s="2">
        <v>9425767940</v>
      </c>
      <c r="Q1686" s="2" t="str">
        <v>Jan'26</v>
      </c>
      <c r="R1686" s="2">
        <v>2026</v>
      </c>
      <c r="S1686" s="1">
        <v>0</v>
      </c>
      <c r="T1686" s="2">
        <v>75</v>
      </c>
      <c r="U1686" s="1">
        <v>0.36813333333333331</v>
      </c>
      <c r="V1686" s="1" t="str">
        <v>Star</v>
      </c>
      <c r="W1686" s="72">
        <v>0</v>
      </c>
      <c r="X1686" s="72">
        <v>0</v>
      </c>
      <c r="Y1686" s="72">
        <v>0</v>
      </c>
      <c r="Z1686" s="72">
        <v>0</v>
      </c>
      <c r="AA1686" s="72">
        <v>0</v>
      </c>
      <c r="AB1686" s="72">
        <v>0</v>
      </c>
      <c r="AC1686" s="72">
        <v>0</v>
      </c>
      <c r="AD1686" s="72">
        <v>0</v>
      </c>
      <c r="AE1686" s="72">
        <v>0</v>
      </c>
      <c r="AF1686" s="72">
        <v>0</v>
      </c>
      <c r="AG1686" s="72">
        <v>0</v>
      </c>
      <c r="AH1686" s="72">
        <v>0</v>
      </c>
      <c r="AI1686" s="72">
        <v>0</v>
      </c>
      <c r="AJ1686" s="72">
        <v>0</v>
      </c>
      <c r="AK1686" s="72">
        <v>0</v>
      </c>
      <c r="AL1686" s="72">
        <v>0</v>
      </c>
      <c r="AM1686" s="72">
        <v>0</v>
      </c>
      <c r="AN1686" s="72">
        <v>0</v>
      </c>
      <c r="AO1686" s="72">
        <v>0</v>
      </c>
      <c r="AP1686" s="72">
        <v>0</v>
      </c>
      <c r="AQ1686" s="13">
        <v>0</v>
      </c>
      <c r="AR1686" s="13">
        <v>0</v>
      </c>
      <c r="AS1686" s="13">
        <v>0</v>
      </c>
      <c r="AT1686" s="13">
        <v>0</v>
      </c>
      <c r="AU1686" s="13">
        <v>41</v>
      </c>
      <c r="AV1686" s="13">
        <v>41.83</v>
      </c>
      <c r="AW1686" s="16">
        <f t="shared" si="491"/>
        <v>41</v>
      </c>
      <c r="AX1686" s="16">
        <v>0</v>
      </c>
      <c r="AY1686" s="10">
        <f t="shared" si="492"/>
        <v>41</v>
      </c>
      <c r="BB1686" s="10">
        <f t="shared" si="493"/>
        <v>-41</v>
      </c>
      <c r="BC1686" s="10">
        <f t="shared" si="494"/>
        <v>-10.25</v>
      </c>
      <c r="BD1686" s="10">
        <f t="shared" si="495"/>
        <v>41</v>
      </c>
      <c r="BE1686" s="10">
        <f t="shared" si="496"/>
        <v>-41</v>
      </c>
      <c r="BF1686" s="2" t="s">
        <v>119</v>
      </c>
      <c r="BG1686" s="10">
        <f t="shared" si="497"/>
        <v>0</v>
      </c>
      <c r="BH1686" s="36" t="s">
        <v>118</v>
      </c>
      <c r="BI1686" s="39" t="str">
        <f t="shared" si="498"/>
        <v/>
      </c>
      <c r="BJ1686" s="39" t="str">
        <f t="shared" si="499"/>
        <v/>
      </c>
      <c r="BO1686" s="9">
        <f t="shared" si="500"/>
        <v>0</v>
      </c>
      <c r="BP1686" s="39" t="str">
        <f t="shared" si="501"/>
        <v/>
      </c>
      <c r="BQ1686" s="147"/>
      <c r="BR1686" s="9">
        <f t="shared" si="502"/>
        <v>0</v>
      </c>
      <c r="BS1686" s="9">
        <f t="shared" si="503"/>
        <v>0</v>
      </c>
      <c r="BT1686" s="9">
        <f t="shared" si="504"/>
        <v>0</v>
      </c>
      <c r="BU1686" s="9" t="str">
        <f>IFERROR(_xlfn.XLOOKUP(D1686,Sheet1!B:B,Sheet1!L:L),"")</f>
        <v/>
      </c>
      <c r="BV1686" s="9" t="e">
        <f>_xlfn.XLOOKUP(BU1686,Sheet1!S:S,Sheet1!T:T)</f>
        <v>#N/A</v>
      </c>
      <c r="BW1686" s="9" t="e">
        <f>_xlfn.XLOOKUP(D1686,Sheet1!B:B,Sheet1!M:M)</f>
        <v>#N/A</v>
      </c>
      <c r="BZ1686" s="108">
        <f t="shared" si="505"/>
        <v>0</v>
      </c>
      <c r="CB1686" s="12"/>
      <c r="CC1686" s="12"/>
      <c r="CG1686" s="1" t="str">
        <f t="shared" si="506"/>
        <v>Below 80</v>
      </c>
      <c r="CH1686" s="1" t="str">
        <f>IFERROR(_xlfn.XLOOKUP(CG1686,Scenario!M:M,Scenario!N:N),"")</f>
        <v/>
      </c>
      <c r="CI1686" s="1" t="str">
        <f t="shared" si="507"/>
        <v>No</v>
      </c>
    </row>
    <row r="1687" spans="1:87" hidden="1">
      <c r="A1687" s="2">
        <v>1686</v>
      </c>
      <c r="B1687" s="2">
        <v>0</v>
      </c>
      <c r="C1687" s="1">
        <v>0</v>
      </c>
      <c r="D1687" s="37" t="str">
        <v>0015g00001bcfMyAAI</v>
      </c>
      <c r="E1687" s="37" t="str">
        <v>AKASH STEELS CO.</v>
      </c>
      <c r="F1687" s="37" t="str">
        <v>HARYANA</v>
      </c>
      <c r="G1687" s="37" t="str">
        <v>GURUGRAM</v>
      </c>
      <c r="H1687" s="37" t="str">
        <v>Arjun Nagar</v>
      </c>
      <c r="I1687" s="37" t="str">
        <v>NIKUNJ UDYOG</v>
      </c>
      <c r="J1687" s="37" t="str">
        <v>Shiv Shankar Sharma</v>
      </c>
      <c r="K1687" s="37">
        <v>0</v>
      </c>
      <c r="L1687" s="37" t="str">
        <v>C12828</v>
      </c>
      <c r="M1687" s="37" t="str">
        <v>North</v>
      </c>
      <c r="N1687" s="2">
        <v>122001</v>
      </c>
      <c r="O1687" s="2" t="str">
        <v>06AEHPA2332N1ZQ</v>
      </c>
      <c r="P1687" s="2">
        <v>9310159964</v>
      </c>
      <c r="Q1687" s="2" t="str">
        <v>Jan'26</v>
      </c>
      <c r="R1687" s="2">
        <v>2026</v>
      </c>
      <c r="S1687" s="1">
        <v>0</v>
      </c>
      <c r="T1687" s="2">
        <v>80</v>
      </c>
      <c r="U1687" s="1">
        <v>4.583333333333333E-2</v>
      </c>
      <c r="V1687" s="1" t="str">
        <v>Challenger</v>
      </c>
      <c r="W1687" s="72">
        <v>0</v>
      </c>
      <c r="X1687" s="72">
        <v>0</v>
      </c>
      <c r="Y1687" s="72">
        <v>0</v>
      </c>
      <c r="Z1687" s="72">
        <v>0</v>
      </c>
      <c r="AA1687" s="72">
        <v>0</v>
      </c>
      <c r="AB1687" s="72">
        <v>0</v>
      </c>
      <c r="AC1687" s="72">
        <v>0</v>
      </c>
      <c r="AD1687" s="72">
        <v>0</v>
      </c>
      <c r="AE1687" s="72">
        <v>0</v>
      </c>
      <c r="AF1687" s="72">
        <v>0</v>
      </c>
      <c r="AG1687" s="72">
        <v>0</v>
      </c>
      <c r="AH1687" s="72">
        <v>0</v>
      </c>
      <c r="AI1687" s="72">
        <v>0</v>
      </c>
      <c r="AJ1687" s="72">
        <v>0</v>
      </c>
      <c r="AK1687" s="72">
        <v>0</v>
      </c>
      <c r="AL1687" s="72">
        <v>0</v>
      </c>
      <c r="AM1687" s="72">
        <v>0</v>
      </c>
      <c r="AN1687" s="72">
        <v>0</v>
      </c>
      <c r="AO1687" s="72">
        <v>0</v>
      </c>
      <c r="AP1687" s="72">
        <v>0</v>
      </c>
      <c r="AQ1687" s="13">
        <v>0</v>
      </c>
      <c r="AR1687" s="13">
        <v>0</v>
      </c>
      <c r="AS1687" s="13">
        <v>0</v>
      </c>
      <c r="AT1687" s="13">
        <v>0</v>
      </c>
      <c r="AU1687" s="13">
        <v>11</v>
      </c>
      <c r="AV1687" s="13">
        <v>0</v>
      </c>
      <c r="AW1687" s="16">
        <f t="shared" si="491"/>
        <v>11</v>
      </c>
      <c r="AX1687" s="16">
        <v>0</v>
      </c>
      <c r="AY1687" s="10">
        <f t="shared" si="492"/>
        <v>11</v>
      </c>
      <c r="BB1687" s="10">
        <f t="shared" si="493"/>
        <v>-11</v>
      </c>
      <c r="BC1687" s="10">
        <f t="shared" si="494"/>
        <v>-2.75</v>
      </c>
      <c r="BD1687" s="10">
        <f t="shared" si="495"/>
        <v>11</v>
      </c>
      <c r="BE1687" s="10">
        <f t="shared" si="496"/>
        <v>-11</v>
      </c>
      <c r="BF1687" s="2" t="s">
        <v>119</v>
      </c>
      <c r="BG1687" s="10">
        <f t="shared" si="497"/>
        <v>0</v>
      </c>
      <c r="BH1687" s="36" t="s">
        <v>118</v>
      </c>
      <c r="BI1687" s="39" t="str">
        <f t="shared" si="498"/>
        <v/>
      </c>
      <c r="BJ1687" s="39" t="str">
        <f t="shared" si="499"/>
        <v/>
      </c>
      <c r="BO1687" s="9">
        <f t="shared" si="500"/>
        <v>0</v>
      </c>
      <c r="BP1687" s="39" t="str">
        <f t="shared" si="501"/>
        <v/>
      </c>
      <c r="BQ1687" s="147"/>
      <c r="BR1687" s="9">
        <f t="shared" si="502"/>
        <v>0</v>
      </c>
      <c r="BS1687" s="9">
        <f t="shared" si="503"/>
        <v>0</v>
      </c>
      <c r="BT1687" s="9">
        <f t="shared" si="504"/>
        <v>0</v>
      </c>
      <c r="BU1687" s="9" t="str">
        <f>IFERROR(_xlfn.XLOOKUP(D1687,Sheet1!B:B,Sheet1!L:L),"")</f>
        <v/>
      </c>
      <c r="BV1687" s="9" t="e">
        <f>_xlfn.XLOOKUP(BU1687,Sheet1!S:S,Sheet1!T:T)</f>
        <v>#N/A</v>
      </c>
      <c r="BW1687" s="9" t="e">
        <f>_xlfn.XLOOKUP(D1687,Sheet1!B:B,Sheet1!M:M)</f>
        <v>#N/A</v>
      </c>
      <c r="BZ1687" s="108">
        <f t="shared" si="505"/>
        <v>0</v>
      </c>
      <c r="CB1687" s="12"/>
      <c r="CC1687" s="12"/>
      <c r="CG1687" s="1" t="str">
        <f t="shared" si="506"/>
        <v>Below 80</v>
      </c>
      <c r="CH1687" s="1" t="str">
        <f>IFERROR(_xlfn.XLOOKUP(CG1687,Scenario!M:M,Scenario!N:N),"")</f>
        <v/>
      </c>
      <c r="CI1687" s="1" t="str">
        <f t="shared" si="507"/>
        <v>No</v>
      </c>
    </row>
    <row r="1688" spans="1:87" hidden="1">
      <c r="A1688" s="2">
        <v>1687</v>
      </c>
      <c r="B1688" s="2">
        <v>0</v>
      </c>
      <c r="C1688" s="1">
        <v>0</v>
      </c>
      <c r="D1688" s="37" t="str">
        <v>001J100000JtGrDIAV</v>
      </c>
      <c r="E1688" s="37" t="str">
        <v>VIJAY SALES CORPORATION</v>
      </c>
      <c r="F1688" s="37" t="str">
        <v>HARYANA</v>
      </c>
      <c r="G1688" s="37" t="str">
        <v>GURUGRAM</v>
      </c>
      <c r="H1688" s="37" t="str">
        <v>Gurugram</v>
      </c>
      <c r="I1688" s="37" t="str">
        <v>NIKUNJ UDYOG</v>
      </c>
      <c r="J1688" s="37" t="str">
        <v>Shiv Shankar Sharma</v>
      </c>
      <c r="K1688" s="37">
        <v>0</v>
      </c>
      <c r="L1688" s="37" t="str">
        <v>C12828</v>
      </c>
      <c r="M1688" s="37" t="str">
        <v>North</v>
      </c>
      <c r="N1688" s="2">
        <v>122001</v>
      </c>
      <c r="O1688" s="2" t="str">
        <v>06COCPS4079B1ZZ</v>
      </c>
      <c r="P1688" s="2">
        <v>9717041607</v>
      </c>
      <c r="Q1688" s="2" t="str">
        <v>Jan'26</v>
      </c>
      <c r="R1688" s="2">
        <v>2026</v>
      </c>
      <c r="S1688" s="1">
        <v>0</v>
      </c>
      <c r="T1688" s="2">
        <v>70</v>
      </c>
      <c r="U1688" s="1">
        <v>2.8571428571428571E-2</v>
      </c>
      <c r="V1688" s="1" t="str">
        <v>Challenger</v>
      </c>
      <c r="W1688" s="72">
        <v>0</v>
      </c>
      <c r="X1688" s="72">
        <v>0</v>
      </c>
      <c r="Y1688" s="72">
        <v>0</v>
      </c>
      <c r="Z1688" s="72">
        <v>0</v>
      </c>
      <c r="AA1688" s="72">
        <v>0</v>
      </c>
      <c r="AB1688" s="72">
        <v>0</v>
      </c>
      <c r="AC1688" s="72">
        <v>0</v>
      </c>
      <c r="AD1688" s="72">
        <v>0</v>
      </c>
      <c r="AE1688" s="72">
        <v>0</v>
      </c>
      <c r="AF1688" s="72">
        <v>0</v>
      </c>
      <c r="AG1688" s="72">
        <v>0</v>
      </c>
      <c r="AH1688" s="72">
        <v>0</v>
      </c>
      <c r="AI1688" s="72">
        <v>0</v>
      </c>
      <c r="AJ1688" s="72">
        <v>0</v>
      </c>
      <c r="AK1688" s="72">
        <v>0</v>
      </c>
      <c r="AL1688" s="72">
        <v>0</v>
      </c>
      <c r="AM1688" s="72">
        <v>0</v>
      </c>
      <c r="AN1688" s="72">
        <v>0</v>
      </c>
      <c r="AO1688" s="72">
        <v>0</v>
      </c>
      <c r="AP1688" s="72">
        <v>0</v>
      </c>
      <c r="AQ1688" s="13">
        <v>0</v>
      </c>
      <c r="AR1688" s="13">
        <v>0</v>
      </c>
      <c r="AS1688" s="13">
        <v>0</v>
      </c>
      <c r="AT1688" s="13">
        <v>0</v>
      </c>
      <c r="AU1688" s="13">
        <v>6</v>
      </c>
      <c r="AV1688" s="13">
        <v>0</v>
      </c>
      <c r="AW1688" s="16">
        <f t="shared" si="491"/>
        <v>6</v>
      </c>
      <c r="AX1688" s="16">
        <v>0</v>
      </c>
      <c r="AY1688" s="10">
        <f t="shared" si="492"/>
        <v>6</v>
      </c>
      <c r="BB1688" s="10">
        <f t="shared" si="493"/>
        <v>-6</v>
      </c>
      <c r="BC1688" s="10">
        <f t="shared" si="494"/>
        <v>-1.5</v>
      </c>
      <c r="BD1688" s="10">
        <f t="shared" si="495"/>
        <v>6</v>
      </c>
      <c r="BE1688" s="10">
        <f t="shared" si="496"/>
        <v>-6</v>
      </c>
      <c r="BF1688" s="2" t="s">
        <v>119</v>
      </c>
      <c r="BG1688" s="10">
        <f t="shared" si="497"/>
        <v>0</v>
      </c>
      <c r="BH1688" s="36" t="s">
        <v>118</v>
      </c>
      <c r="BI1688" s="39" t="str">
        <f t="shared" si="498"/>
        <v/>
      </c>
      <c r="BJ1688" s="39" t="str">
        <f t="shared" si="499"/>
        <v/>
      </c>
      <c r="BO1688" s="9">
        <f t="shared" si="500"/>
        <v>0</v>
      </c>
      <c r="BP1688" s="39" t="str">
        <f t="shared" si="501"/>
        <v/>
      </c>
      <c r="BQ1688" s="147"/>
      <c r="BR1688" s="9">
        <f t="shared" si="502"/>
        <v>0</v>
      </c>
      <c r="BS1688" s="9">
        <f t="shared" si="503"/>
        <v>0</v>
      </c>
      <c r="BT1688" s="9">
        <f t="shared" si="504"/>
        <v>0</v>
      </c>
      <c r="BU1688" s="9" t="str">
        <f>IFERROR(_xlfn.XLOOKUP(D1688,Sheet1!B:B,Sheet1!L:L),"")</f>
        <v/>
      </c>
      <c r="BV1688" s="9" t="e">
        <f>_xlfn.XLOOKUP(BU1688,Sheet1!S:S,Sheet1!T:T)</f>
        <v>#N/A</v>
      </c>
      <c r="BW1688" s="9" t="e">
        <f>_xlfn.XLOOKUP(D1688,Sheet1!B:B,Sheet1!M:M)</f>
        <v>#N/A</v>
      </c>
      <c r="BZ1688" s="108">
        <f t="shared" si="505"/>
        <v>0</v>
      </c>
      <c r="CB1688" s="12"/>
      <c r="CC1688" s="12"/>
      <c r="CG1688" s="1" t="str">
        <f t="shared" si="506"/>
        <v>Below 80</v>
      </c>
      <c r="CH1688" s="1" t="str">
        <f>IFERROR(_xlfn.XLOOKUP(CG1688,Scenario!M:M,Scenario!N:N),"")</f>
        <v/>
      </c>
      <c r="CI1688" s="1" t="str">
        <f t="shared" si="507"/>
        <v>No</v>
      </c>
    </row>
    <row r="1689" spans="1:87" hidden="1">
      <c r="A1689" s="2">
        <v>1688</v>
      </c>
      <c r="B1689" s="2">
        <v>0</v>
      </c>
      <c r="C1689" s="1">
        <v>0</v>
      </c>
      <c r="D1689" s="37" t="str">
        <v>0015g00001XKYtZAAX</v>
      </c>
      <c r="E1689" s="37" t="str">
        <v>Khermai Traders</v>
      </c>
      <c r="F1689" s="37" t="str">
        <v>MADHYA PRADESH</v>
      </c>
      <c r="G1689" s="37" t="str">
        <v>JABALPUR</v>
      </c>
      <c r="H1689" s="37" t="str">
        <v>Jabalpur</v>
      </c>
      <c r="I1689" s="37" t="str">
        <v>Global Steel</v>
      </c>
      <c r="J1689" s="37" t="str">
        <v>Swapnil Dahayat</v>
      </c>
      <c r="K1689" s="37">
        <v>0</v>
      </c>
      <c r="L1689" s="37" t="str">
        <v>C13471</v>
      </c>
      <c r="M1689" s="37" t="str">
        <v>Central</v>
      </c>
      <c r="N1689" s="2">
        <v>482002</v>
      </c>
      <c r="O1689" s="2" t="str">
        <v>23AAQPU3646H1Z8</v>
      </c>
      <c r="P1689" s="2">
        <v>9425151875</v>
      </c>
      <c r="Q1689" s="2" t="str">
        <v>Jan'26</v>
      </c>
      <c r="R1689" s="2">
        <v>2026</v>
      </c>
      <c r="S1689" s="1">
        <v>0</v>
      </c>
      <c r="T1689" s="2">
        <v>100</v>
      </c>
      <c r="U1689" s="1">
        <v>6.6666666666666662E-3</v>
      </c>
      <c r="V1689" s="1" t="str">
        <v>Challenger</v>
      </c>
      <c r="W1689" s="72">
        <v>0</v>
      </c>
      <c r="X1689" s="72">
        <v>0</v>
      </c>
      <c r="Y1689" s="72">
        <v>0</v>
      </c>
      <c r="Z1689" s="72">
        <v>0</v>
      </c>
      <c r="AA1689" s="72">
        <v>0</v>
      </c>
      <c r="AB1689" s="72">
        <v>0</v>
      </c>
      <c r="AC1689" s="72">
        <v>0</v>
      </c>
      <c r="AD1689" s="72">
        <v>0</v>
      </c>
      <c r="AE1689" s="72">
        <v>0</v>
      </c>
      <c r="AF1689" s="72">
        <v>0</v>
      </c>
      <c r="AG1689" s="72">
        <v>0</v>
      </c>
      <c r="AH1689" s="72">
        <v>0</v>
      </c>
      <c r="AI1689" s="72">
        <v>0</v>
      </c>
      <c r="AJ1689" s="72">
        <v>0</v>
      </c>
      <c r="AK1689" s="72">
        <v>0</v>
      </c>
      <c r="AL1689" s="72">
        <v>0</v>
      </c>
      <c r="AM1689" s="72">
        <v>0</v>
      </c>
      <c r="AN1689" s="72">
        <v>0</v>
      </c>
      <c r="AO1689" s="72">
        <v>0</v>
      </c>
      <c r="AP1689" s="72">
        <v>0</v>
      </c>
      <c r="AQ1689" s="13">
        <v>0</v>
      </c>
      <c r="AR1689" s="13">
        <v>0</v>
      </c>
      <c r="AS1689" s="13">
        <v>0</v>
      </c>
      <c r="AT1689" s="13">
        <v>0</v>
      </c>
      <c r="AU1689" s="13">
        <v>2</v>
      </c>
      <c r="AV1689" s="13">
        <v>0</v>
      </c>
      <c r="AW1689" s="16">
        <f t="shared" si="491"/>
        <v>2</v>
      </c>
      <c r="AX1689" s="16">
        <v>0</v>
      </c>
      <c r="AY1689" s="10">
        <f t="shared" si="492"/>
        <v>2</v>
      </c>
      <c r="BB1689" s="10">
        <f t="shared" si="493"/>
        <v>-2</v>
      </c>
      <c r="BC1689" s="10">
        <f t="shared" si="494"/>
        <v>-0.5</v>
      </c>
      <c r="BD1689" s="10">
        <f t="shared" si="495"/>
        <v>2</v>
      </c>
      <c r="BE1689" s="10">
        <f t="shared" si="496"/>
        <v>-2</v>
      </c>
      <c r="BF1689" s="2" t="s">
        <v>119</v>
      </c>
      <c r="BG1689" s="10">
        <f t="shared" si="497"/>
        <v>0</v>
      </c>
      <c r="BH1689" s="36" t="s">
        <v>118</v>
      </c>
      <c r="BI1689" s="39" t="str">
        <f t="shared" si="498"/>
        <v/>
      </c>
      <c r="BJ1689" s="39" t="str">
        <f t="shared" si="499"/>
        <v/>
      </c>
      <c r="BO1689" s="9">
        <f t="shared" si="500"/>
        <v>0</v>
      </c>
      <c r="BP1689" s="39" t="str">
        <f t="shared" si="501"/>
        <v/>
      </c>
      <c r="BQ1689" s="147"/>
      <c r="BR1689" s="9">
        <f t="shared" si="502"/>
        <v>0</v>
      </c>
      <c r="BS1689" s="9">
        <f t="shared" si="503"/>
        <v>0</v>
      </c>
      <c r="BT1689" s="9">
        <f t="shared" si="504"/>
        <v>0</v>
      </c>
      <c r="BU1689" s="9" t="str">
        <f>IFERROR(_xlfn.XLOOKUP(D1689,Sheet1!B:B,Sheet1!L:L),"")</f>
        <v/>
      </c>
      <c r="BV1689" s="9" t="e">
        <f>_xlfn.XLOOKUP(BU1689,Sheet1!S:S,Sheet1!T:T)</f>
        <v>#N/A</v>
      </c>
      <c r="BW1689" s="9" t="e">
        <f>_xlfn.XLOOKUP(D1689,Sheet1!B:B,Sheet1!M:M)</f>
        <v>#N/A</v>
      </c>
      <c r="BZ1689" s="108">
        <f t="shared" si="505"/>
        <v>0</v>
      </c>
      <c r="CB1689" s="12"/>
      <c r="CC1689" s="12"/>
      <c r="CG1689" s="1" t="str">
        <f t="shared" si="506"/>
        <v>Below 80</v>
      </c>
      <c r="CH1689" s="1" t="str">
        <f>IFERROR(_xlfn.XLOOKUP(CG1689,Scenario!M:M,Scenario!N:N),"")</f>
        <v/>
      </c>
      <c r="CI1689" s="1" t="str">
        <f t="shared" si="507"/>
        <v>No</v>
      </c>
    </row>
    <row r="1690" spans="1:87" hidden="1">
      <c r="A1690" s="2">
        <v>1689</v>
      </c>
      <c r="B1690" s="2">
        <v>0</v>
      </c>
      <c r="C1690" s="1">
        <v>0</v>
      </c>
      <c r="D1690" s="37" t="str">
        <v>0015g00001UBHjsAAH</v>
      </c>
      <c r="E1690" s="37" t="str">
        <v>OM Builders</v>
      </c>
      <c r="F1690" s="37" t="str">
        <v>HARYANA</v>
      </c>
      <c r="G1690" s="37" t="str">
        <v>GURUGRAM</v>
      </c>
      <c r="H1690" s="37">
        <v>0</v>
      </c>
      <c r="I1690" s="37" t="str">
        <v>NIKUNJ UDYOG</v>
      </c>
      <c r="J1690" s="37" t="str">
        <v>Shiv Shankar Sharma</v>
      </c>
      <c r="K1690" s="37">
        <v>0</v>
      </c>
      <c r="L1690" s="37" t="str">
        <v>C12828</v>
      </c>
      <c r="M1690" s="37" t="str">
        <v>North</v>
      </c>
      <c r="N1690" s="2">
        <v>122017</v>
      </c>
      <c r="O1690" s="2">
        <v>0</v>
      </c>
      <c r="P1690" s="2">
        <v>9999665444</v>
      </c>
      <c r="Q1690" s="2" t="str">
        <v>Jan'26</v>
      </c>
      <c r="R1690" s="2">
        <v>2026</v>
      </c>
      <c r="S1690" s="1">
        <v>0</v>
      </c>
      <c r="T1690" s="2" t="str">
        <v/>
      </c>
      <c r="U1690" s="1">
        <v>0</v>
      </c>
      <c r="V1690" s="1" t="str">
        <v>Potential Not updated</v>
      </c>
      <c r="W1690" s="72">
        <v>0</v>
      </c>
      <c r="X1690" s="72">
        <v>0</v>
      </c>
      <c r="Y1690" s="72">
        <v>0</v>
      </c>
      <c r="Z1690" s="72">
        <v>0</v>
      </c>
      <c r="AA1690" s="72">
        <v>0</v>
      </c>
      <c r="AB1690" s="72">
        <v>0</v>
      </c>
      <c r="AC1690" s="72">
        <v>0</v>
      </c>
      <c r="AD1690" s="72">
        <v>0</v>
      </c>
      <c r="AE1690" s="72">
        <v>0</v>
      </c>
      <c r="AF1690" s="72">
        <v>0</v>
      </c>
      <c r="AG1690" s="72">
        <v>0</v>
      </c>
      <c r="AH1690" s="72">
        <v>0</v>
      </c>
      <c r="AI1690" s="72">
        <v>0</v>
      </c>
      <c r="AJ1690" s="72">
        <v>0</v>
      </c>
      <c r="AK1690" s="72">
        <v>0</v>
      </c>
      <c r="AL1690" s="72">
        <v>0</v>
      </c>
      <c r="AM1690" s="72">
        <v>0</v>
      </c>
      <c r="AN1690" s="72">
        <v>0</v>
      </c>
      <c r="AO1690" s="72">
        <v>0</v>
      </c>
      <c r="AP1690" s="72">
        <v>0</v>
      </c>
      <c r="AQ1690" s="13">
        <v>0</v>
      </c>
      <c r="AR1690" s="13">
        <v>0</v>
      </c>
      <c r="AS1690" s="13">
        <v>0</v>
      </c>
      <c r="AT1690" s="13">
        <v>0</v>
      </c>
      <c r="AU1690" s="13">
        <v>18</v>
      </c>
      <c r="AV1690" s="13">
        <v>0</v>
      </c>
      <c r="AW1690" s="16">
        <f t="shared" si="491"/>
        <v>18</v>
      </c>
      <c r="AX1690" s="16">
        <v>0</v>
      </c>
      <c r="AY1690" s="10">
        <f t="shared" si="492"/>
        <v>18</v>
      </c>
      <c r="BB1690" s="10">
        <f t="shared" si="493"/>
        <v>-18</v>
      </c>
      <c r="BC1690" s="10">
        <f t="shared" si="494"/>
        <v>-4.5</v>
      </c>
      <c r="BD1690" s="10">
        <f t="shared" si="495"/>
        <v>18</v>
      </c>
      <c r="BE1690" s="10">
        <f t="shared" si="496"/>
        <v>-18</v>
      </c>
      <c r="BF1690" s="2" t="s">
        <v>119</v>
      </c>
      <c r="BG1690" s="10">
        <f t="shared" si="497"/>
        <v>0</v>
      </c>
      <c r="BH1690" s="36" t="s">
        <v>118</v>
      </c>
      <c r="BI1690" s="39" t="str">
        <f t="shared" si="498"/>
        <v/>
      </c>
      <c r="BJ1690" s="39" t="str">
        <f t="shared" si="499"/>
        <v/>
      </c>
      <c r="BO1690" s="9">
        <f t="shared" si="500"/>
        <v>0</v>
      </c>
      <c r="BP1690" s="39" t="str">
        <f t="shared" si="501"/>
        <v/>
      </c>
      <c r="BQ1690" s="147"/>
      <c r="BR1690" s="9">
        <f t="shared" si="502"/>
        <v>0</v>
      </c>
      <c r="BS1690" s="9">
        <f t="shared" si="503"/>
        <v>0</v>
      </c>
      <c r="BT1690" s="9">
        <f t="shared" si="504"/>
        <v>0</v>
      </c>
      <c r="BU1690" s="9" t="str">
        <f>IFERROR(_xlfn.XLOOKUP(D1690,Sheet1!B:B,Sheet1!L:L),"")</f>
        <v/>
      </c>
      <c r="BV1690" s="9" t="e">
        <f>_xlfn.XLOOKUP(BU1690,Sheet1!S:S,Sheet1!T:T)</f>
        <v>#N/A</v>
      </c>
      <c r="BW1690" s="9" t="e">
        <f>_xlfn.XLOOKUP(D1690,Sheet1!B:B,Sheet1!M:M)</f>
        <v>#N/A</v>
      </c>
      <c r="BZ1690" s="108">
        <f t="shared" si="505"/>
        <v>0</v>
      </c>
      <c r="CB1690" s="12"/>
      <c r="CC1690" s="12"/>
      <c r="CG1690" s="1" t="str">
        <f t="shared" si="506"/>
        <v>Below 80</v>
      </c>
      <c r="CH1690" s="1" t="str">
        <f>IFERROR(_xlfn.XLOOKUP(CG1690,Scenario!M:M,Scenario!N:N),"")</f>
        <v/>
      </c>
      <c r="CI1690" s="1" t="str">
        <f t="shared" si="507"/>
        <v>No</v>
      </c>
    </row>
    <row r="1691" spans="1:87" hidden="1">
      <c r="A1691" s="2">
        <v>1690</v>
      </c>
      <c r="B1691" s="2">
        <v>0</v>
      </c>
      <c r="C1691" s="1">
        <v>0</v>
      </c>
      <c r="D1691" s="37" t="str">
        <v>001fw00000J1CqcAAF</v>
      </c>
      <c r="E1691" s="37" t="str">
        <v>NARULA STEEL TRADERS</v>
      </c>
      <c r="F1691" s="37" t="str">
        <v>HARYANA</v>
      </c>
      <c r="G1691" s="37" t="str">
        <v>KARNAL</v>
      </c>
      <c r="H1691" s="37">
        <v>0</v>
      </c>
      <c r="I1691" s="37" t="str">
        <v>RAMDOOT UDHYOG PRIVATE LIMITED</v>
      </c>
      <c r="J1691" s="37" t="str">
        <v>Naseem Makkar</v>
      </c>
      <c r="K1691" s="37">
        <v>0</v>
      </c>
      <c r="L1691" s="37" t="str">
        <v>C13168</v>
      </c>
      <c r="M1691" s="37" t="str">
        <v>North</v>
      </c>
      <c r="N1691" s="2">
        <v>132001</v>
      </c>
      <c r="O1691" s="2" t="str">
        <v>06AAJPN5890Q1ZS</v>
      </c>
      <c r="P1691" s="2">
        <v>7266982000</v>
      </c>
      <c r="Q1691" s="2" t="str">
        <v>Jan'26</v>
      </c>
      <c r="R1691" s="2">
        <v>2026</v>
      </c>
      <c r="S1691" s="1">
        <v>0</v>
      </c>
      <c r="T1691" s="2" t="str">
        <v/>
      </c>
      <c r="U1691" s="1">
        <v>0</v>
      </c>
      <c r="V1691" s="1" t="str">
        <v>Potential Not updated</v>
      </c>
      <c r="W1691" s="72">
        <v>0</v>
      </c>
      <c r="X1691" s="72">
        <v>0</v>
      </c>
      <c r="Y1691" s="72">
        <v>0</v>
      </c>
      <c r="Z1691" s="72">
        <v>0</v>
      </c>
      <c r="AA1691" s="72">
        <v>0</v>
      </c>
      <c r="AB1691" s="72">
        <v>0</v>
      </c>
      <c r="AC1691" s="72">
        <v>0</v>
      </c>
      <c r="AD1691" s="72">
        <v>0</v>
      </c>
      <c r="AE1691" s="72">
        <v>0</v>
      </c>
      <c r="AF1691" s="72">
        <v>0</v>
      </c>
      <c r="AG1691" s="72">
        <v>0</v>
      </c>
      <c r="AH1691" s="72">
        <v>0</v>
      </c>
      <c r="AI1691" s="72">
        <v>0</v>
      </c>
      <c r="AJ1691" s="72">
        <v>0</v>
      </c>
      <c r="AK1691" s="72">
        <v>0</v>
      </c>
      <c r="AL1691" s="72">
        <v>0</v>
      </c>
      <c r="AM1691" s="72">
        <v>0</v>
      </c>
      <c r="AN1691" s="72">
        <v>0</v>
      </c>
      <c r="AO1691" s="72">
        <v>0</v>
      </c>
      <c r="AP1691" s="72">
        <v>0</v>
      </c>
      <c r="AQ1691" s="13">
        <v>0</v>
      </c>
      <c r="AR1691" s="13">
        <v>0</v>
      </c>
      <c r="AS1691" s="13">
        <v>0</v>
      </c>
      <c r="AT1691" s="13">
        <v>0</v>
      </c>
      <c r="AU1691" s="13">
        <v>12</v>
      </c>
      <c r="AV1691" s="13">
        <v>0</v>
      </c>
      <c r="AW1691" s="16">
        <f t="shared" si="491"/>
        <v>12</v>
      </c>
      <c r="AX1691" s="16">
        <v>0</v>
      </c>
      <c r="AY1691" s="10">
        <f t="shared" si="492"/>
        <v>12</v>
      </c>
      <c r="BB1691" s="10">
        <f t="shared" si="493"/>
        <v>-12</v>
      </c>
      <c r="BC1691" s="10">
        <f t="shared" si="494"/>
        <v>-3</v>
      </c>
      <c r="BD1691" s="10">
        <f t="shared" si="495"/>
        <v>12</v>
      </c>
      <c r="BE1691" s="10">
        <f t="shared" si="496"/>
        <v>-12</v>
      </c>
      <c r="BF1691" s="2" t="s">
        <v>119</v>
      </c>
      <c r="BG1691" s="10">
        <f t="shared" si="497"/>
        <v>0</v>
      </c>
      <c r="BH1691" s="36" t="s">
        <v>118</v>
      </c>
      <c r="BI1691" s="39" t="str">
        <f t="shared" si="498"/>
        <v/>
      </c>
      <c r="BJ1691" s="39" t="str">
        <f t="shared" si="499"/>
        <v/>
      </c>
      <c r="BO1691" s="9">
        <f t="shared" si="500"/>
        <v>0</v>
      </c>
      <c r="BP1691" s="39" t="str">
        <f t="shared" si="501"/>
        <v/>
      </c>
      <c r="BQ1691" s="147"/>
      <c r="BR1691" s="9">
        <f t="shared" si="502"/>
        <v>0</v>
      </c>
      <c r="BS1691" s="9">
        <f t="shared" si="503"/>
        <v>0</v>
      </c>
      <c r="BT1691" s="9">
        <f t="shared" si="504"/>
        <v>0</v>
      </c>
      <c r="BU1691" s="9" t="str">
        <f>IFERROR(_xlfn.XLOOKUP(D1691,Sheet1!B:B,Sheet1!L:L),"")</f>
        <v/>
      </c>
      <c r="BV1691" s="9" t="e">
        <f>_xlfn.XLOOKUP(BU1691,Sheet1!S:S,Sheet1!T:T)</f>
        <v>#N/A</v>
      </c>
      <c r="BW1691" s="9" t="e">
        <f>_xlfn.XLOOKUP(D1691,Sheet1!B:B,Sheet1!M:M)</f>
        <v>#N/A</v>
      </c>
      <c r="BZ1691" s="108">
        <f t="shared" si="505"/>
        <v>0</v>
      </c>
      <c r="CB1691" s="12"/>
      <c r="CC1691" s="12"/>
      <c r="CG1691" s="1" t="str">
        <f t="shared" si="506"/>
        <v>Below 80</v>
      </c>
      <c r="CH1691" s="1" t="str">
        <f>IFERROR(_xlfn.XLOOKUP(CG1691,Scenario!M:M,Scenario!N:N),"")</f>
        <v/>
      </c>
      <c r="CI1691" s="1" t="str">
        <f t="shared" si="507"/>
        <v>No</v>
      </c>
    </row>
    <row r="1692" spans="1:87" hidden="1">
      <c r="A1692" s="2">
        <v>1691</v>
      </c>
      <c r="B1692" s="2">
        <v>0</v>
      </c>
      <c r="C1692" s="1">
        <v>0</v>
      </c>
      <c r="D1692" s="37" t="str">
        <v>001J1000002jlAEIAY</v>
      </c>
      <c r="E1692" s="37" t="str">
        <v>MAHAVEER SALES CORPORATION</v>
      </c>
      <c r="F1692" s="37" t="str">
        <v>RAJASTHAN</v>
      </c>
      <c r="G1692" s="37" t="str">
        <v>JAIPUR</v>
      </c>
      <c r="H1692" s="37" t="str">
        <v>Jaipur</v>
      </c>
      <c r="I1692" s="37" t="str">
        <v>J P ALLOYS</v>
      </c>
      <c r="J1692" s="37" t="str">
        <v>Amit Kumar Sharma</v>
      </c>
      <c r="K1692" s="37">
        <v>0</v>
      </c>
      <c r="L1692" s="37" t="str">
        <v>C13188</v>
      </c>
      <c r="M1692" s="37" t="str">
        <v>North</v>
      </c>
      <c r="N1692" s="2">
        <v>302031</v>
      </c>
      <c r="O1692" s="2" t="str">
        <v>08ASFPJ5478E1ZK</v>
      </c>
      <c r="P1692" s="2">
        <v>9460865696</v>
      </c>
      <c r="Q1692" s="2" t="str">
        <v>Jan'26</v>
      </c>
      <c r="R1692" s="2">
        <v>2026</v>
      </c>
      <c r="S1692" s="1">
        <v>0</v>
      </c>
      <c r="T1692" s="2">
        <v>120</v>
      </c>
      <c r="U1692" s="1">
        <v>5.5555555555555559E-2</v>
      </c>
      <c r="V1692" s="1" t="str">
        <v>Challenger</v>
      </c>
      <c r="W1692" s="72">
        <v>0</v>
      </c>
      <c r="X1692" s="72">
        <v>0</v>
      </c>
      <c r="Y1692" s="72">
        <v>0</v>
      </c>
      <c r="Z1692" s="72">
        <v>0</v>
      </c>
      <c r="AA1692" s="72">
        <v>0</v>
      </c>
      <c r="AB1692" s="72">
        <v>0</v>
      </c>
      <c r="AC1692" s="72">
        <v>0</v>
      </c>
      <c r="AD1692" s="72">
        <v>0</v>
      </c>
      <c r="AE1692" s="72">
        <v>0</v>
      </c>
      <c r="AF1692" s="72">
        <v>0</v>
      </c>
      <c r="AG1692" s="72">
        <v>0</v>
      </c>
      <c r="AH1692" s="72">
        <v>0</v>
      </c>
      <c r="AI1692" s="72">
        <v>0</v>
      </c>
      <c r="AJ1692" s="72">
        <v>0</v>
      </c>
      <c r="AK1692" s="72">
        <v>0</v>
      </c>
      <c r="AL1692" s="72">
        <v>0</v>
      </c>
      <c r="AM1692" s="72">
        <v>0</v>
      </c>
      <c r="AN1692" s="72">
        <v>0</v>
      </c>
      <c r="AO1692" s="72">
        <v>0</v>
      </c>
      <c r="AP1692" s="72">
        <v>0</v>
      </c>
      <c r="AQ1692" s="13">
        <v>0</v>
      </c>
      <c r="AR1692" s="13">
        <v>0</v>
      </c>
      <c r="AS1692" s="13">
        <v>0</v>
      </c>
      <c r="AT1692" s="13">
        <v>0</v>
      </c>
      <c r="AU1692" s="13">
        <v>20</v>
      </c>
      <c r="AV1692" s="13">
        <v>0</v>
      </c>
      <c r="AW1692" s="16">
        <f t="shared" si="491"/>
        <v>20</v>
      </c>
      <c r="AX1692" s="16">
        <v>0</v>
      </c>
      <c r="AY1692" s="10">
        <f t="shared" si="492"/>
        <v>20</v>
      </c>
      <c r="BB1692" s="10">
        <f t="shared" si="493"/>
        <v>-20</v>
      </c>
      <c r="BC1692" s="10">
        <f t="shared" si="494"/>
        <v>-5</v>
      </c>
      <c r="BD1692" s="10">
        <f t="shared" si="495"/>
        <v>20</v>
      </c>
      <c r="BE1692" s="10">
        <f t="shared" si="496"/>
        <v>-20</v>
      </c>
      <c r="BF1692" s="2" t="s">
        <v>119</v>
      </c>
      <c r="BG1692" s="10">
        <f t="shared" si="497"/>
        <v>0</v>
      </c>
      <c r="BH1692" s="36" t="s">
        <v>118</v>
      </c>
      <c r="BI1692" s="39" t="str">
        <f t="shared" si="498"/>
        <v/>
      </c>
      <c r="BJ1692" s="39" t="str">
        <f t="shared" si="499"/>
        <v/>
      </c>
      <c r="BO1692" s="9">
        <f t="shared" si="500"/>
        <v>0</v>
      </c>
      <c r="BP1692" s="39" t="str">
        <f t="shared" si="501"/>
        <v/>
      </c>
      <c r="BQ1692" s="147"/>
      <c r="BR1692" s="9">
        <f t="shared" si="502"/>
        <v>0</v>
      </c>
      <c r="BS1692" s="9">
        <f t="shared" si="503"/>
        <v>0</v>
      </c>
      <c r="BT1692" s="9">
        <f t="shared" si="504"/>
        <v>0</v>
      </c>
      <c r="BU1692" s="9" t="str">
        <f>IFERROR(_xlfn.XLOOKUP(D1692,Sheet1!B:B,Sheet1!L:L),"")</f>
        <v/>
      </c>
      <c r="BV1692" s="9" t="e">
        <f>_xlfn.XLOOKUP(BU1692,Sheet1!S:S,Sheet1!T:T)</f>
        <v>#N/A</v>
      </c>
      <c r="BW1692" s="9" t="e">
        <f>_xlfn.XLOOKUP(D1692,Sheet1!B:B,Sheet1!M:M)</f>
        <v>#N/A</v>
      </c>
      <c r="BZ1692" s="108">
        <f t="shared" si="505"/>
        <v>0</v>
      </c>
      <c r="CB1692" s="12"/>
      <c r="CC1692" s="12"/>
      <c r="CG1692" s="1" t="str">
        <f t="shared" si="506"/>
        <v>Below 80</v>
      </c>
      <c r="CH1692" s="1" t="str">
        <f>IFERROR(_xlfn.XLOOKUP(CG1692,Scenario!M:M,Scenario!N:N),"")</f>
        <v/>
      </c>
      <c r="CI1692" s="1" t="str">
        <f t="shared" si="507"/>
        <v>No</v>
      </c>
    </row>
    <row r="1693" spans="1:87" hidden="1">
      <c r="A1693" s="2">
        <v>1692</v>
      </c>
      <c r="B1693" s="2">
        <v>0</v>
      </c>
      <c r="C1693" s="1">
        <v>0</v>
      </c>
      <c r="D1693" s="37" t="str">
        <v>001fw00000J2QJdAAN</v>
      </c>
      <c r="E1693" s="37" t="str">
        <v>RAMA NAND OM PARKASH</v>
      </c>
      <c r="F1693" s="37" t="str">
        <v>HARYANA</v>
      </c>
      <c r="G1693" s="37" t="str">
        <v>CHARKI DADRI</v>
      </c>
      <c r="H1693" s="37">
        <v>0</v>
      </c>
      <c r="I1693" s="37" t="str">
        <v>PAL CEMENT AND STEEL PVT. LTD.</v>
      </c>
      <c r="J1693" s="37" t="str">
        <v>Dinesh Kumar</v>
      </c>
      <c r="K1693" s="37">
        <v>0</v>
      </c>
      <c r="L1693" s="37" t="str">
        <v>C12827</v>
      </c>
      <c r="M1693" s="37" t="str">
        <v>North</v>
      </c>
      <c r="N1693" s="2">
        <v>127306</v>
      </c>
      <c r="O1693" s="2" t="str">
        <v>06ADBPG0624N1ZT</v>
      </c>
      <c r="P1693" s="2">
        <v>9812032005</v>
      </c>
      <c r="Q1693" s="2" t="str">
        <v>Jan'26</v>
      </c>
      <c r="R1693" s="2">
        <v>2026</v>
      </c>
      <c r="S1693" s="1">
        <v>0</v>
      </c>
      <c r="T1693" s="2" t="str">
        <v/>
      </c>
      <c r="U1693" s="1">
        <v>0</v>
      </c>
      <c r="V1693" s="1" t="str">
        <v>Potential Not updated</v>
      </c>
      <c r="W1693" s="72">
        <v>0</v>
      </c>
      <c r="X1693" s="72">
        <v>0</v>
      </c>
      <c r="Y1693" s="72">
        <v>0</v>
      </c>
      <c r="Z1693" s="72">
        <v>0</v>
      </c>
      <c r="AA1693" s="72">
        <v>0</v>
      </c>
      <c r="AB1693" s="72">
        <v>0</v>
      </c>
      <c r="AC1693" s="72">
        <v>0</v>
      </c>
      <c r="AD1693" s="72">
        <v>0</v>
      </c>
      <c r="AE1693" s="72">
        <v>0</v>
      </c>
      <c r="AF1693" s="72">
        <v>0</v>
      </c>
      <c r="AG1693" s="72">
        <v>0</v>
      </c>
      <c r="AH1693" s="72">
        <v>0</v>
      </c>
      <c r="AI1693" s="72">
        <v>0</v>
      </c>
      <c r="AJ1693" s="72">
        <v>0</v>
      </c>
      <c r="AK1693" s="72">
        <v>0</v>
      </c>
      <c r="AL1693" s="72">
        <v>0</v>
      </c>
      <c r="AM1693" s="72">
        <v>0</v>
      </c>
      <c r="AN1693" s="72">
        <v>0</v>
      </c>
      <c r="AO1693" s="72">
        <v>0</v>
      </c>
      <c r="AP1693" s="72">
        <v>0</v>
      </c>
      <c r="AQ1693" s="13">
        <v>0</v>
      </c>
      <c r="AR1693" s="13">
        <v>0</v>
      </c>
      <c r="AS1693" s="13">
        <v>0</v>
      </c>
      <c r="AT1693" s="13">
        <v>0</v>
      </c>
      <c r="AU1693" s="13">
        <v>15</v>
      </c>
      <c r="AV1693" s="13">
        <v>24.06</v>
      </c>
      <c r="AW1693" s="16">
        <f t="shared" si="491"/>
        <v>15</v>
      </c>
      <c r="AX1693" s="16">
        <v>0</v>
      </c>
      <c r="AY1693" s="10">
        <f t="shared" si="492"/>
        <v>15</v>
      </c>
      <c r="BB1693" s="10">
        <f t="shared" si="493"/>
        <v>-15</v>
      </c>
      <c r="BC1693" s="10">
        <f t="shared" si="494"/>
        <v>-3.75</v>
      </c>
      <c r="BD1693" s="10">
        <f t="shared" si="495"/>
        <v>15</v>
      </c>
      <c r="BE1693" s="10">
        <f t="shared" si="496"/>
        <v>-15</v>
      </c>
      <c r="BF1693" s="2" t="s">
        <v>119</v>
      </c>
      <c r="BG1693" s="10">
        <f t="shared" si="497"/>
        <v>0</v>
      </c>
      <c r="BH1693" s="36" t="s">
        <v>118</v>
      </c>
      <c r="BI1693" s="39" t="str">
        <f t="shared" si="498"/>
        <v/>
      </c>
      <c r="BJ1693" s="39" t="str">
        <f t="shared" si="499"/>
        <v/>
      </c>
      <c r="BO1693" s="9">
        <f t="shared" si="500"/>
        <v>0</v>
      </c>
      <c r="BP1693" s="39" t="str">
        <f t="shared" si="501"/>
        <v/>
      </c>
      <c r="BQ1693" s="147"/>
      <c r="BR1693" s="9">
        <f t="shared" si="502"/>
        <v>0</v>
      </c>
      <c r="BS1693" s="9">
        <f t="shared" si="503"/>
        <v>0</v>
      </c>
      <c r="BT1693" s="9">
        <f t="shared" si="504"/>
        <v>0</v>
      </c>
      <c r="BU1693" s="9" t="str">
        <f>IFERROR(_xlfn.XLOOKUP(D1693,Sheet1!B:B,Sheet1!L:L),"")</f>
        <v/>
      </c>
      <c r="BV1693" s="9" t="e">
        <f>_xlfn.XLOOKUP(BU1693,Sheet1!S:S,Sheet1!T:T)</f>
        <v>#N/A</v>
      </c>
      <c r="BW1693" s="9" t="e">
        <f>_xlfn.XLOOKUP(D1693,Sheet1!B:B,Sheet1!M:M)</f>
        <v>#N/A</v>
      </c>
      <c r="BZ1693" s="108">
        <f t="shared" si="505"/>
        <v>0</v>
      </c>
      <c r="CB1693" s="12"/>
      <c r="CC1693" s="12"/>
      <c r="CG1693" s="1" t="str">
        <f t="shared" si="506"/>
        <v>Below 80</v>
      </c>
      <c r="CH1693" s="1" t="str">
        <f>IFERROR(_xlfn.XLOOKUP(CG1693,Scenario!M:M,Scenario!N:N),"")</f>
        <v/>
      </c>
      <c r="CI1693" s="1" t="str">
        <f t="shared" si="507"/>
        <v>No</v>
      </c>
    </row>
    <row r="1694" spans="1:87" hidden="1">
      <c r="A1694" s="2">
        <v>1693</v>
      </c>
      <c r="B1694" s="2">
        <v>0</v>
      </c>
      <c r="C1694" s="1">
        <v>0</v>
      </c>
      <c r="D1694" s="37" t="str">
        <v>0015g00001bcCjOAAU</v>
      </c>
      <c r="E1694" s="37" t="str">
        <v>K J STEEL</v>
      </c>
      <c r="F1694" s="37" t="str">
        <v>DELHI</v>
      </c>
      <c r="G1694" s="37" t="str">
        <v>SOUTH</v>
      </c>
      <c r="H1694" s="37" t="str">
        <v>Khanpur</v>
      </c>
      <c r="I1694" s="37" t="str">
        <v>MAHENDRA STEELS</v>
      </c>
      <c r="J1694" s="37" t="str">
        <v>Aman kumar</v>
      </c>
      <c r="K1694" s="37">
        <v>0</v>
      </c>
      <c r="L1694" s="37" t="str">
        <v>C12832</v>
      </c>
      <c r="M1694" s="37" t="str">
        <v>North</v>
      </c>
      <c r="N1694" s="2">
        <v>110062</v>
      </c>
      <c r="O1694" s="2" t="str">
        <v>07adfpl3147d1zv</v>
      </c>
      <c r="P1694" s="2">
        <v>9818340536</v>
      </c>
      <c r="Q1694" s="2" t="str">
        <v>Jan'26</v>
      </c>
      <c r="R1694" s="2">
        <v>2026</v>
      </c>
      <c r="S1694" s="1">
        <v>0</v>
      </c>
      <c r="T1694" s="2">
        <v>80</v>
      </c>
      <c r="U1694" s="1">
        <v>1.6666666666666666E-2</v>
      </c>
      <c r="V1694" s="1" t="str">
        <v>Challenger</v>
      </c>
      <c r="W1694" s="72">
        <v>0</v>
      </c>
      <c r="X1694" s="72">
        <v>0</v>
      </c>
      <c r="Y1694" s="72">
        <v>0</v>
      </c>
      <c r="Z1694" s="72">
        <v>0</v>
      </c>
      <c r="AA1694" s="72">
        <v>0</v>
      </c>
      <c r="AB1694" s="72">
        <v>0</v>
      </c>
      <c r="AC1694" s="72">
        <v>0</v>
      </c>
      <c r="AD1694" s="72">
        <v>0</v>
      </c>
      <c r="AE1694" s="72">
        <v>0</v>
      </c>
      <c r="AF1694" s="72">
        <v>0</v>
      </c>
      <c r="AG1694" s="72">
        <v>0</v>
      </c>
      <c r="AH1694" s="72">
        <v>0</v>
      </c>
      <c r="AI1694" s="72">
        <v>0</v>
      </c>
      <c r="AJ1694" s="72">
        <v>0</v>
      </c>
      <c r="AK1694" s="72">
        <v>0</v>
      </c>
      <c r="AL1694" s="72">
        <v>0</v>
      </c>
      <c r="AM1694" s="72">
        <v>0</v>
      </c>
      <c r="AN1694" s="72">
        <v>0</v>
      </c>
      <c r="AO1694" s="72">
        <v>0</v>
      </c>
      <c r="AP1694" s="72">
        <v>0</v>
      </c>
      <c r="AQ1694" s="13">
        <v>0</v>
      </c>
      <c r="AR1694" s="13">
        <v>0</v>
      </c>
      <c r="AS1694" s="13">
        <v>0</v>
      </c>
      <c r="AT1694" s="13">
        <v>0</v>
      </c>
      <c r="AU1694" s="13">
        <v>4</v>
      </c>
      <c r="AV1694" s="13">
        <v>0</v>
      </c>
      <c r="AW1694" s="16">
        <f t="shared" si="491"/>
        <v>4</v>
      </c>
      <c r="AX1694" s="16">
        <v>0</v>
      </c>
      <c r="AY1694" s="10">
        <f t="shared" si="492"/>
        <v>4</v>
      </c>
      <c r="BB1694" s="10">
        <f t="shared" si="493"/>
        <v>-4</v>
      </c>
      <c r="BC1694" s="10">
        <f t="shared" si="494"/>
        <v>-1</v>
      </c>
      <c r="BD1694" s="10">
        <f t="shared" si="495"/>
        <v>4</v>
      </c>
      <c r="BE1694" s="10">
        <f t="shared" si="496"/>
        <v>-4</v>
      </c>
      <c r="BF1694" s="2" t="s">
        <v>119</v>
      </c>
      <c r="BG1694" s="10">
        <f t="shared" si="497"/>
        <v>0</v>
      </c>
      <c r="BH1694" s="36" t="s">
        <v>118</v>
      </c>
      <c r="BI1694" s="39" t="str">
        <f t="shared" si="498"/>
        <v/>
      </c>
      <c r="BJ1694" s="39" t="str">
        <f t="shared" si="499"/>
        <v/>
      </c>
      <c r="BO1694" s="9">
        <f t="shared" si="500"/>
        <v>0</v>
      </c>
      <c r="BP1694" s="39" t="str">
        <f t="shared" si="501"/>
        <v/>
      </c>
      <c r="BQ1694" s="147"/>
      <c r="BR1694" s="9">
        <f t="shared" si="502"/>
        <v>0</v>
      </c>
      <c r="BS1694" s="9">
        <f t="shared" si="503"/>
        <v>0</v>
      </c>
      <c r="BT1694" s="9">
        <f t="shared" si="504"/>
        <v>0</v>
      </c>
      <c r="BU1694" s="9" t="str">
        <f>IFERROR(_xlfn.XLOOKUP(D1694,Sheet1!B:B,Sheet1!L:L),"")</f>
        <v/>
      </c>
      <c r="BV1694" s="9" t="e">
        <f>_xlfn.XLOOKUP(BU1694,Sheet1!S:S,Sheet1!T:T)</f>
        <v>#N/A</v>
      </c>
      <c r="BW1694" s="9" t="e">
        <f>_xlfn.XLOOKUP(D1694,Sheet1!B:B,Sheet1!M:M)</f>
        <v>#N/A</v>
      </c>
      <c r="BZ1694" s="108">
        <f t="shared" si="505"/>
        <v>0</v>
      </c>
      <c r="CB1694" s="12"/>
      <c r="CC1694" s="12"/>
      <c r="CG1694" s="1" t="str">
        <f t="shared" si="506"/>
        <v>Below 80</v>
      </c>
      <c r="CH1694" s="1" t="str">
        <f>IFERROR(_xlfn.XLOOKUP(CG1694,Scenario!M:M,Scenario!N:N),"")</f>
        <v/>
      </c>
      <c r="CI1694" s="1" t="str">
        <f t="shared" si="507"/>
        <v>No</v>
      </c>
    </row>
    <row r="1695" spans="1:87" hidden="1">
      <c r="A1695" s="2">
        <v>1694</v>
      </c>
      <c r="B1695" s="2">
        <v>0</v>
      </c>
      <c r="C1695" s="1">
        <v>0</v>
      </c>
      <c r="D1695" s="37" t="str">
        <v>001J1000007ofQ9IAI</v>
      </c>
      <c r="E1695" s="37" t="str">
        <v>BIHARI JI BUILDING MATERIAL</v>
      </c>
      <c r="F1695" s="37" t="str">
        <v>UTTAR PRADESH</v>
      </c>
      <c r="G1695" s="37" t="str">
        <v>AGRA</v>
      </c>
      <c r="H1695" s="37">
        <v>0</v>
      </c>
      <c r="I1695" s="37" t="str">
        <v>DINESH STEEL PRIVATE LIMITED</v>
      </c>
      <c r="J1695" s="37" t="str">
        <v>Pankaj Garg</v>
      </c>
      <c r="K1695" s="37">
        <v>0</v>
      </c>
      <c r="L1695" s="37" t="str">
        <v>C12820</v>
      </c>
      <c r="M1695" s="37" t="str">
        <v>North</v>
      </c>
      <c r="N1695" s="2">
        <v>282001</v>
      </c>
      <c r="O1695" s="2" t="str">
        <v>09ADSPF8162B1ZF</v>
      </c>
      <c r="P1695" s="2">
        <v>9058222972</v>
      </c>
      <c r="Q1695" s="2" t="str">
        <v>Jan'26</v>
      </c>
      <c r="R1695" s="2">
        <v>2026</v>
      </c>
      <c r="S1695" s="1">
        <v>0</v>
      </c>
      <c r="T1695" s="2" t="str">
        <v/>
      </c>
      <c r="U1695" s="1">
        <v>0</v>
      </c>
      <c r="V1695" s="1" t="str">
        <v>Potential Not updated</v>
      </c>
      <c r="W1695" s="72">
        <v>0</v>
      </c>
      <c r="X1695" s="72">
        <v>0</v>
      </c>
      <c r="Y1695" s="72">
        <v>0</v>
      </c>
      <c r="Z1695" s="72">
        <v>0</v>
      </c>
      <c r="AA1695" s="72">
        <v>0</v>
      </c>
      <c r="AB1695" s="72">
        <v>0</v>
      </c>
      <c r="AC1695" s="72">
        <v>0</v>
      </c>
      <c r="AD1695" s="72">
        <v>0</v>
      </c>
      <c r="AE1695" s="72">
        <v>0</v>
      </c>
      <c r="AF1695" s="72">
        <v>0</v>
      </c>
      <c r="AG1695" s="72">
        <v>0</v>
      </c>
      <c r="AH1695" s="72">
        <v>0</v>
      </c>
      <c r="AI1695" s="72">
        <v>0</v>
      </c>
      <c r="AJ1695" s="72">
        <v>0</v>
      </c>
      <c r="AK1695" s="72">
        <v>0</v>
      </c>
      <c r="AL1695" s="72">
        <v>0</v>
      </c>
      <c r="AM1695" s="72">
        <v>0</v>
      </c>
      <c r="AN1695" s="72">
        <v>0</v>
      </c>
      <c r="AO1695" s="72">
        <v>0</v>
      </c>
      <c r="AP1695" s="72">
        <v>0</v>
      </c>
      <c r="AQ1695" s="13">
        <v>0</v>
      </c>
      <c r="AR1695" s="13">
        <v>0</v>
      </c>
      <c r="AS1695" s="13">
        <v>0</v>
      </c>
      <c r="AT1695" s="13">
        <v>0</v>
      </c>
      <c r="AU1695" s="13">
        <v>3</v>
      </c>
      <c r="AV1695" s="13">
        <v>5</v>
      </c>
      <c r="AW1695" s="16">
        <f t="shared" si="491"/>
        <v>3</v>
      </c>
      <c r="AX1695" s="16">
        <v>0</v>
      </c>
      <c r="AY1695" s="10">
        <f t="shared" si="492"/>
        <v>3</v>
      </c>
      <c r="BB1695" s="10">
        <f t="shared" si="493"/>
        <v>-3</v>
      </c>
      <c r="BC1695" s="10">
        <f t="shared" si="494"/>
        <v>-0.75</v>
      </c>
      <c r="BD1695" s="10">
        <f t="shared" si="495"/>
        <v>3</v>
      </c>
      <c r="BE1695" s="10">
        <f t="shared" si="496"/>
        <v>-3</v>
      </c>
      <c r="BF1695" s="2" t="s">
        <v>119</v>
      </c>
      <c r="BG1695" s="10">
        <f t="shared" si="497"/>
        <v>0</v>
      </c>
      <c r="BH1695" s="36" t="s">
        <v>118</v>
      </c>
      <c r="BI1695" s="39" t="str">
        <f t="shared" si="498"/>
        <v/>
      </c>
      <c r="BJ1695" s="39" t="str">
        <f t="shared" si="499"/>
        <v/>
      </c>
      <c r="BO1695" s="9">
        <f t="shared" si="500"/>
        <v>0</v>
      </c>
      <c r="BP1695" s="39" t="str">
        <f t="shared" si="501"/>
        <v/>
      </c>
      <c r="BQ1695" s="147"/>
      <c r="BR1695" s="9">
        <f t="shared" si="502"/>
        <v>0</v>
      </c>
      <c r="BS1695" s="9">
        <f t="shared" si="503"/>
        <v>0</v>
      </c>
      <c r="BT1695" s="9">
        <f t="shared" si="504"/>
        <v>0</v>
      </c>
      <c r="BU1695" s="9" t="str">
        <f>IFERROR(_xlfn.XLOOKUP(D1695,Sheet1!B:B,Sheet1!L:L),"")</f>
        <v/>
      </c>
      <c r="BV1695" s="9" t="e">
        <f>_xlfn.XLOOKUP(BU1695,Sheet1!S:S,Sheet1!T:T)</f>
        <v>#N/A</v>
      </c>
      <c r="BW1695" s="9" t="e">
        <f>_xlfn.XLOOKUP(D1695,Sheet1!B:B,Sheet1!M:M)</f>
        <v>#N/A</v>
      </c>
      <c r="BZ1695" s="108">
        <f t="shared" si="505"/>
        <v>0</v>
      </c>
      <c r="CB1695" s="12"/>
      <c r="CC1695" s="12"/>
      <c r="CG1695" s="1" t="str">
        <f t="shared" si="506"/>
        <v>Below 80</v>
      </c>
      <c r="CH1695" s="1" t="str">
        <f>IFERROR(_xlfn.XLOOKUP(CG1695,Scenario!M:M,Scenario!N:N),"")</f>
        <v/>
      </c>
      <c r="CI1695" s="1" t="str">
        <f t="shared" si="507"/>
        <v>No</v>
      </c>
    </row>
    <row r="1696" spans="1:87" hidden="1">
      <c r="A1696" s="2">
        <v>1695</v>
      </c>
      <c r="B1696" s="2">
        <v>0</v>
      </c>
      <c r="C1696" s="1">
        <v>0</v>
      </c>
      <c r="D1696" s="37" t="str">
        <v>001fw00000ChYp9AAF</v>
      </c>
      <c r="E1696" s="37" t="str">
        <v>M/S AGRAWAL  TRADERS</v>
      </c>
      <c r="F1696" s="37" t="str">
        <v>UTTAR PRADESH</v>
      </c>
      <c r="G1696" s="37" t="str">
        <v>HATHRAS</v>
      </c>
      <c r="H1696" s="37">
        <v>0</v>
      </c>
      <c r="I1696" s="37" t="str">
        <v>DINESH STEEL PRIVATE LIMITED</v>
      </c>
      <c r="J1696" s="37" t="str">
        <v>Pankaj Garg</v>
      </c>
      <c r="K1696" s="37">
        <v>0</v>
      </c>
      <c r="L1696" s="37" t="str">
        <v>C12820</v>
      </c>
      <c r="M1696" s="37" t="str">
        <v>North</v>
      </c>
      <c r="N1696" s="2">
        <v>281302</v>
      </c>
      <c r="O1696" s="2" t="str">
        <v>09AOSPA4533Q1ZB</v>
      </c>
      <c r="P1696" s="2">
        <v>9536595935</v>
      </c>
      <c r="Q1696" s="2" t="str">
        <v>Jan'26</v>
      </c>
      <c r="R1696" s="2">
        <v>2026</v>
      </c>
      <c r="S1696" s="1">
        <v>0</v>
      </c>
      <c r="T1696" s="2">
        <v>50</v>
      </c>
      <c r="U1696" s="1">
        <v>1.3333333333333332E-2</v>
      </c>
      <c r="V1696" s="1" t="str">
        <v>Minor</v>
      </c>
      <c r="W1696" s="72">
        <v>0</v>
      </c>
      <c r="X1696" s="72">
        <v>0</v>
      </c>
      <c r="Y1696" s="72">
        <v>0</v>
      </c>
      <c r="Z1696" s="72">
        <v>0</v>
      </c>
      <c r="AA1696" s="72">
        <v>0</v>
      </c>
      <c r="AB1696" s="72">
        <v>0</v>
      </c>
      <c r="AC1696" s="72">
        <v>0</v>
      </c>
      <c r="AD1696" s="72">
        <v>0</v>
      </c>
      <c r="AE1696" s="72">
        <v>0</v>
      </c>
      <c r="AF1696" s="72">
        <v>0</v>
      </c>
      <c r="AG1696" s="72">
        <v>0</v>
      </c>
      <c r="AH1696" s="72">
        <v>0</v>
      </c>
      <c r="AI1696" s="72">
        <v>0</v>
      </c>
      <c r="AJ1696" s="72">
        <v>0</v>
      </c>
      <c r="AK1696" s="72">
        <v>0</v>
      </c>
      <c r="AL1696" s="72">
        <v>0</v>
      </c>
      <c r="AM1696" s="72">
        <v>0</v>
      </c>
      <c r="AN1696" s="72">
        <v>0</v>
      </c>
      <c r="AO1696" s="72">
        <v>0</v>
      </c>
      <c r="AP1696" s="72">
        <v>0</v>
      </c>
      <c r="AQ1696" s="13">
        <v>0</v>
      </c>
      <c r="AR1696" s="13">
        <v>0</v>
      </c>
      <c r="AS1696" s="13">
        <v>0</v>
      </c>
      <c r="AT1696" s="13">
        <v>0</v>
      </c>
      <c r="AU1696" s="13">
        <v>2</v>
      </c>
      <c r="AV1696" s="13">
        <v>0</v>
      </c>
      <c r="AW1696" s="16">
        <f t="shared" si="491"/>
        <v>2</v>
      </c>
      <c r="AX1696" s="16">
        <v>0</v>
      </c>
      <c r="AY1696" s="10">
        <f t="shared" si="492"/>
        <v>2</v>
      </c>
      <c r="BB1696" s="10">
        <f t="shared" si="493"/>
        <v>-2</v>
      </c>
      <c r="BC1696" s="10">
        <f t="shared" si="494"/>
        <v>-0.5</v>
      </c>
      <c r="BD1696" s="10">
        <f t="shared" si="495"/>
        <v>2</v>
      </c>
      <c r="BE1696" s="10">
        <f t="shared" si="496"/>
        <v>-2</v>
      </c>
      <c r="BF1696" s="2" t="s">
        <v>119</v>
      </c>
      <c r="BG1696" s="10">
        <f t="shared" si="497"/>
        <v>0</v>
      </c>
      <c r="BH1696" s="36" t="s">
        <v>118</v>
      </c>
      <c r="BI1696" s="39" t="str">
        <f t="shared" si="498"/>
        <v/>
      </c>
      <c r="BJ1696" s="39" t="str">
        <f t="shared" si="499"/>
        <v/>
      </c>
      <c r="BO1696" s="9">
        <f t="shared" si="500"/>
        <v>0</v>
      </c>
      <c r="BP1696" s="39" t="str">
        <f t="shared" si="501"/>
        <v/>
      </c>
      <c r="BQ1696" s="147"/>
      <c r="BR1696" s="9">
        <f t="shared" si="502"/>
        <v>0</v>
      </c>
      <c r="BS1696" s="9">
        <f t="shared" si="503"/>
        <v>0</v>
      </c>
      <c r="BT1696" s="9">
        <f t="shared" si="504"/>
        <v>0</v>
      </c>
      <c r="BU1696" s="9" t="str">
        <f>IFERROR(_xlfn.XLOOKUP(D1696,Sheet1!B:B,Sheet1!L:L),"")</f>
        <v/>
      </c>
      <c r="BV1696" s="9" t="e">
        <f>_xlfn.XLOOKUP(BU1696,Sheet1!S:S,Sheet1!T:T)</f>
        <v>#N/A</v>
      </c>
      <c r="BW1696" s="9" t="e">
        <f>_xlfn.XLOOKUP(D1696,Sheet1!B:B,Sheet1!M:M)</f>
        <v>#N/A</v>
      </c>
      <c r="BZ1696" s="108">
        <f t="shared" si="505"/>
        <v>0</v>
      </c>
      <c r="CB1696" s="12"/>
      <c r="CC1696" s="12"/>
      <c r="CG1696" s="1" t="str">
        <f t="shared" si="506"/>
        <v>Below 80</v>
      </c>
      <c r="CH1696" s="1" t="str">
        <f>IFERROR(_xlfn.XLOOKUP(CG1696,Scenario!M:M,Scenario!N:N),"")</f>
        <v/>
      </c>
      <c r="CI1696" s="1" t="str">
        <f t="shared" si="507"/>
        <v>No</v>
      </c>
    </row>
    <row r="1697" spans="1:87" hidden="1">
      <c r="A1697" s="2">
        <v>1696</v>
      </c>
      <c r="B1697" s="2">
        <v>0</v>
      </c>
      <c r="C1697" s="1">
        <v>0</v>
      </c>
      <c r="D1697" s="37" t="str">
        <v>001fw00000JHcnYAAT</v>
      </c>
      <c r="E1697" s="37" t="str">
        <v>M/S VAISHNO ENTERPRISES</v>
      </c>
      <c r="F1697" s="37" t="str">
        <v>BIHAR</v>
      </c>
      <c r="G1697" s="37" t="str">
        <v>SAHARSA</v>
      </c>
      <c r="H1697" s="37">
        <v>0</v>
      </c>
      <c r="I1697" s="37" t="str">
        <v>KHARAKIA METALS PRIVATE LIMITED</v>
      </c>
      <c r="J1697" s="37" t="str">
        <v>Praveen Kumar</v>
      </c>
      <c r="K1697" s="37">
        <v>0</v>
      </c>
      <c r="L1697" s="37" t="str">
        <v>001J100000VnUoRIAV</v>
      </c>
      <c r="M1697" s="37" t="str">
        <v>East</v>
      </c>
      <c r="N1697" s="2">
        <v>852201</v>
      </c>
      <c r="O1697" s="2" t="str">
        <v>10AMIPB4416F2ZT</v>
      </c>
      <c r="P1697" s="2">
        <v>8271467635</v>
      </c>
      <c r="Q1697" s="2" t="str">
        <v>Jan'26</v>
      </c>
      <c r="R1697" s="2">
        <v>2026</v>
      </c>
      <c r="S1697" s="1">
        <v>0</v>
      </c>
      <c r="T1697" s="2" t="str">
        <v/>
      </c>
      <c r="U1697" s="1">
        <v>0</v>
      </c>
      <c r="V1697" s="1" t="str">
        <v>Potential Not updated</v>
      </c>
      <c r="W1697" s="72">
        <v>0</v>
      </c>
      <c r="X1697" s="72">
        <v>0</v>
      </c>
      <c r="Y1697" s="72">
        <v>0</v>
      </c>
      <c r="Z1697" s="72">
        <v>0</v>
      </c>
      <c r="AA1697" s="72">
        <v>0</v>
      </c>
      <c r="AB1697" s="72">
        <v>0</v>
      </c>
      <c r="AC1697" s="72">
        <v>0</v>
      </c>
      <c r="AD1697" s="72">
        <v>0</v>
      </c>
      <c r="AE1697" s="72">
        <v>0</v>
      </c>
      <c r="AF1697" s="72">
        <v>0</v>
      </c>
      <c r="AG1697" s="72">
        <v>0</v>
      </c>
      <c r="AH1697" s="72">
        <v>0</v>
      </c>
      <c r="AI1697" s="72">
        <v>0</v>
      </c>
      <c r="AJ1697" s="72">
        <v>0</v>
      </c>
      <c r="AK1697" s="72">
        <v>0</v>
      </c>
      <c r="AL1697" s="72">
        <v>0</v>
      </c>
      <c r="AM1697" s="72">
        <v>0</v>
      </c>
      <c r="AN1697" s="72">
        <v>0</v>
      </c>
      <c r="AO1697" s="72">
        <v>0</v>
      </c>
      <c r="AP1697" s="72">
        <v>0</v>
      </c>
      <c r="AQ1697" s="13">
        <v>0</v>
      </c>
      <c r="AR1697" s="13">
        <v>0</v>
      </c>
      <c r="AS1697" s="13">
        <v>0</v>
      </c>
      <c r="AT1697" s="13">
        <v>0</v>
      </c>
      <c r="AU1697" s="13">
        <v>6</v>
      </c>
      <c r="AV1697" s="13">
        <v>6</v>
      </c>
      <c r="AW1697" s="16">
        <f t="shared" si="491"/>
        <v>6</v>
      </c>
      <c r="AX1697" s="16">
        <v>0</v>
      </c>
      <c r="AY1697" s="10">
        <f t="shared" si="492"/>
        <v>6</v>
      </c>
      <c r="BB1697" s="10">
        <f t="shared" si="493"/>
        <v>-6</v>
      </c>
      <c r="BC1697" s="10">
        <f t="shared" si="494"/>
        <v>-1.5</v>
      </c>
      <c r="BD1697" s="10">
        <f t="shared" si="495"/>
        <v>6</v>
      </c>
      <c r="BE1697" s="10">
        <f t="shared" si="496"/>
        <v>-6</v>
      </c>
      <c r="BF1697" s="2" t="s">
        <v>119</v>
      </c>
      <c r="BG1697" s="10">
        <f t="shared" si="497"/>
        <v>0</v>
      </c>
      <c r="BH1697" s="36" t="s">
        <v>118</v>
      </c>
      <c r="BI1697" s="39" t="str">
        <f t="shared" si="498"/>
        <v/>
      </c>
      <c r="BJ1697" s="39" t="str">
        <f t="shared" si="499"/>
        <v/>
      </c>
      <c r="BO1697" s="9">
        <f t="shared" si="500"/>
        <v>0</v>
      </c>
      <c r="BP1697" s="39" t="str">
        <f t="shared" si="501"/>
        <v/>
      </c>
      <c r="BQ1697" s="147"/>
      <c r="BR1697" s="9">
        <f t="shared" si="502"/>
        <v>0</v>
      </c>
      <c r="BS1697" s="9">
        <f t="shared" si="503"/>
        <v>0</v>
      </c>
      <c r="BT1697" s="9">
        <f t="shared" si="504"/>
        <v>0</v>
      </c>
      <c r="BU1697" s="9" t="str">
        <f>IFERROR(_xlfn.XLOOKUP(D1697,Sheet1!B:B,Sheet1!L:L),"")</f>
        <v/>
      </c>
      <c r="BV1697" s="9" t="e">
        <f>_xlfn.XLOOKUP(BU1697,Sheet1!S:S,Sheet1!T:T)</f>
        <v>#N/A</v>
      </c>
      <c r="BW1697" s="9" t="e">
        <f>_xlfn.XLOOKUP(D1697,Sheet1!B:B,Sheet1!M:M)</f>
        <v>#N/A</v>
      </c>
      <c r="BZ1697" s="108">
        <f t="shared" si="505"/>
        <v>0</v>
      </c>
      <c r="CB1697" s="12"/>
      <c r="CC1697" s="12"/>
      <c r="CG1697" s="1" t="str">
        <f t="shared" si="506"/>
        <v>Below 80</v>
      </c>
      <c r="CH1697" s="1" t="str">
        <f>IFERROR(_xlfn.XLOOKUP(CG1697,Scenario!M:M,Scenario!N:N),"")</f>
        <v/>
      </c>
      <c r="CI1697" s="1" t="str">
        <f t="shared" si="507"/>
        <v>No</v>
      </c>
    </row>
    <row r="1698" spans="1:87" hidden="1">
      <c r="A1698" s="2">
        <v>1697</v>
      </c>
      <c r="B1698" s="2">
        <v>0</v>
      </c>
      <c r="C1698" s="1">
        <v>0</v>
      </c>
      <c r="D1698" s="37" t="str">
        <v>001fw00000JHbcvAAD</v>
      </c>
      <c r="E1698" s="37" t="str">
        <v>M/S R A ENTERPRISES</v>
      </c>
      <c r="F1698" s="37" t="str">
        <v>BIHAR</v>
      </c>
      <c r="G1698" s="37" t="str">
        <v>SAHARSA</v>
      </c>
      <c r="H1698" s="37">
        <v>0</v>
      </c>
      <c r="I1698" s="37" t="str">
        <v>KHARAKIA METALS PRIVATE LIMITED</v>
      </c>
      <c r="J1698" s="37" t="str">
        <v>Praveen Kumar</v>
      </c>
      <c r="K1698" s="37">
        <v>0</v>
      </c>
      <c r="L1698" s="37" t="str">
        <v>001J100000VnUoRIAV</v>
      </c>
      <c r="M1698" s="37" t="str">
        <v>East</v>
      </c>
      <c r="N1698" s="2">
        <v>852127</v>
      </c>
      <c r="O1698" s="2" t="str">
        <v>10AJQPA2928J2ZE</v>
      </c>
      <c r="P1698" s="2">
        <v>9883183024</v>
      </c>
      <c r="Q1698" s="2" t="str">
        <v>Jan'26</v>
      </c>
      <c r="R1698" s="2">
        <v>2026</v>
      </c>
      <c r="S1698" s="1">
        <v>0</v>
      </c>
      <c r="T1698" s="2" t="str">
        <v/>
      </c>
      <c r="U1698" s="1">
        <v>0</v>
      </c>
      <c r="V1698" s="1" t="str">
        <v>Potential Not updated</v>
      </c>
      <c r="W1698" s="72">
        <v>0</v>
      </c>
      <c r="X1698" s="72">
        <v>0</v>
      </c>
      <c r="Y1698" s="72">
        <v>0</v>
      </c>
      <c r="Z1698" s="72">
        <v>0</v>
      </c>
      <c r="AA1698" s="72">
        <v>0</v>
      </c>
      <c r="AB1698" s="72">
        <v>0</v>
      </c>
      <c r="AC1698" s="72">
        <v>0</v>
      </c>
      <c r="AD1698" s="72">
        <v>0</v>
      </c>
      <c r="AE1698" s="72">
        <v>0</v>
      </c>
      <c r="AF1698" s="72">
        <v>0</v>
      </c>
      <c r="AG1698" s="72">
        <v>0</v>
      </c>
      <c r="AH1698" s="72">
        <v>0</v>
      </c>
      <c r="AI1698" s="72">
        <v>0</v>
      </c>
      <c r="AJ1698" s="72">
        <v>0</v>
      </c>
      <c r="AK1698" s="72">
        <v>0</v>
      </c>
      <c r="AL1698" s="72">
        <v>0</v>
      </c>
      <c r="AM1698" s="72">
        <v>0</v>
      </c>
      <c r="AN1698" s="72">
        <v>0</v>
      </c>
      <c r="AO1698" s="72">
        <v>0</v>
      </c>
      <c r="AP1698" s="72">
        <v>0</v>
      </c>
      <c r="AQ1698" s="13">
        <v>0</v>
      </c>
      <c r="AR1698" s="13">
        <v>0</v>
      </c>
      <c r="AS1698" s="13">
        <v>0</v>
      </c>
      <c r="AT1698" s="13">
        <v>0</v>
      </c>
      <c r="AU1698" s="13">
        <v>12</v>
      </c>
      <c r="AV1698" s="13">
        <v>6</v>
      </c>
      <c r="AW1698" s="16">
        <f t="shared" si="491"/>
        <v>12</v>
      </c>
      <c r="AX1698" s="16">
        <v>0</v>
      </c>
      <c r="AY1698" s="10">
        <f t="shared" si="492"/>
        <v>12</v>
      </c>
      <c r="BB1698" s="10">
        <f t="shared" si="493"/>
        <v>-12</v>
      </c>
      <c r="BC1698" s="10">
        <f t="shared" si="494"/>
        <v>-3</v>
      </c>
      <c r="BD1698" s="10">
        <f t="shared" si="495"/>
        <v>12</v>
      </c>
      <c r="BE1698" s="10">
        <f t="shared" si="496"/>
        <v>-12</v>
      </c>
      <c r="BF1698" s="2" t="s">
        <v>119</v>
      </c>
      <c r="BG1698" s="10">
        <f t="shared" si="497"/>
        <v>0</v>
      </c>
      <c r="BH1698" s="36" t="s">
        <v>118</v>
      </c>
      <c r="BI1698" s="39" t="str">
        <f t="shared" si="498"/>
        <v/>
      </c>
      <c r="BJ1698" s="39" t="str">
        <f t="shared" si="499"/>
        <v/>
      </c>
      <c r="BO1698" s="9">
        <f t="shared" si="500"/>
        <v>0</v>
      </c>
      <c r="BP1698" s="39" t="str">
        <f t="shared" si="501"/>
        <v/>
      </c>
      <c r="BQ1698" s="147"/>
      <c r="BR1698" s="9">
        <f t="shared" si="502"/>
        <v>0</v>
      </c>
      <c r="BS1698" s="9">
        <f t="shared" si="503"/>
        <v>0</v>
      </c>
      <c r="BT1698" s="9">
        <f t="shared" si="504"/>
        <v>0</v>
      </c>
      <c r="BU1698" s="9" t="str">
        <f>IFERROR(_xlfn.XLOOKUP(D1698,Sheet1!B:B,Sheet1!L:L),"")</f>
        <v/>
      </c>
      <c r="BV1698" s="9" t="e">
        <f>_xlfn.XLOOKUP(BU1698,Sheet1!S:S,Sheet1!T:T)</f>
        <v>#N/A</v>
      </c>
      <c r="BW1698" s="9" t="e">
        <f>_xlfn.XLOOKUP(D1698,Sheet1!B:B,Sheet1!M:M)</f>
        <v>#N/A</v>
      </c>
      <c r="BZ1698" s="108">
        <f t="shared" si="505"/>
        <v>0</v>
      </c>
      <c r="CB1698" s="12"/>
      <c r="CC1698" s="12"/>
      <c r="CG1698" s="1" t="str">
        <f t="shared" si="506"/>
        <v>Below 80</v>
      </c>
      <c r="CH1698" s="1" t="str">
        <f>IFERROR(_xlfn.XLOOKUP(CG1698,Scenario!M:M,Scenario!N:N),"")</f>
        <v/>
      </c>
      <c r="CI1698" s="1" t="str">
        <f t="shared" si="507"/>
        <v>No</v>
      </c>
    </row>
    <row r="1699" spans="1:87" hidden="1">
      <c r="A1699" s="2">
        <v>1698</v>
      </c>
      <c r="B1699" s="2">
        <v>0</v>
      </c>
      <c r="C1699" s="1">
        <v>0</v>
      </c>
      <c r="D1699" s="37" t="str">
        <v>001fw00000JHqX7AAL</v>
      </c>
      <c r="E1699" s="37" t="str">
        <v>M/S JAI DURGA ENTERPRISES</v>
      </c>
      <c r="F1699" s="37" t="str">
        <v>BIHAR</v>
      </c>
      <c r="G1699" s="37" t="str">
        <v>GAYA</v>
      </c>
      <c r="H1699" s="37">
        <v>0</v>
      </c>
      <c r="I1699" s="37" t="str">
        <v>KHARAKIA METALS PRIVATE LIMITED</v>
      </c>
      <c r="J1699" s="37" t="str">
        <v>Praveen Kumar</v>
      </c>
      <c r="K1699" s="37">
        <v>0</v>
      </c>
      <c r="L1699" s="37" t="str">
        <v>001J100000VnUoRIAV</v>
      </c>
      <c r="M1699" s="37" t="str">
        <v>East</v>
      </c>
      <c r="N1699" s="2">
        <v>823002</v>
      </c>
      <c r="O1699" s="2" t="str">
        <v>10AOOPK4583J1ZQ</v>
      </c>
      <c r="P1699" s="2">
        <v>9097082488</v>
      </c>
      <c r="Q1699" s="2" t="str">
        <v>Jan'26</v>
      </c>
      <c r="R1699" s="2">
        <v>2026</v>
      </c>
      <c r="S1699" s="1">
        <v>0</v>
      </c>
      <c r="T1699" s="2" t="str">
        <v/>
      </c>
      <c r="U1699" s="1">
        <v>0</v>
      </c>
      <c r="V1699" s="1" t="str">
        <v>Potential Not updated</v>
      </c>
      <c r="W1699" s="72">
        <v>0</v>
      </c>
      <c r="X1699" s="72">
        <v>0</v>
      </c>
      <c r="Y1699" s="72">
        <v>0</v>
      </c>
      <c r="Z1699" s="72">
        <v>0</v>
      </c>
      <c r="AA1699" s="72">
        <v>0</v>
      </c>
      <c r="AB1699" s="72">
        <v>0</v>
      </c>
      <c r="AC1699" s="72">
        <v>0</v>
      </c>
      <c r="AD1699" s="72">
        <v>0</v>
      </c>
      <c r="AE1699" s="72">
        <v>0</v>
      </c>
      <c r="AF1699" s="72">
        <v>0</v>
      </c>
      <c r="AG1699" s="72">
        <v>0</v>
      </c>
      <c r="AH1699" s="72">
        <v>0</v>
      </c>
      <c r="AI1699" s="72">
        <v>0</v>
      </c>
      <c r="AJ1699" s="72">
        <v>0</v>
      </c>
      <c r="AK1699" s="72">
        <v>0</v>
      </c>
      <c r="AL1699" s="72">
        <v>0</v>
      </c>
      <c r="AM1699" s="72">
        <v>0</v>
      </c>
      <c r="AN1699" s="72">
        <v>0</v>
      </c>
      <c r="AO1699" s="72">
        <v>0</v>
      </c>
      <c r="AP1699" s="72">
        <v>0</v>
      </c>
      <c r="AQ1699" s="13">
        <v>0</v>
      </c>
      <c r="AR1699" s="13">
        <v>0</v>
      </c>
      <c r="AS1699" s="13">
        <v>0</v>
      </c>
      <c r="AT1699" s="13">
        <v>0</v>
      </c>
      <c r="AU1699" s="13">
        <v>12</v>
      </c>
      <c r="AV1699" s="13">
        <v>0</v>
      </c>
      <c r="AW1699" s="16">
        <f t="shared" si="491"/>
        <v>12</v>
      </c>
      <c r="AX1699" s="16">
        <v>0</v>
      </c>
      <c r="AY1699" s="10">
        <f t="shared" si="492"/>
        <v>12</v>
      </c>
      <c r="BB1699" s="10">
        <f t="shared" si="493"/>
        <v>-12</v>
      </c>
      <c r="BC1699" s="10">
        <f t="shared" si="494"/>
        <v>-3</v>
      </c>
      <c r="BD1699" s="10">
        <f t="shared" si="495"/>
        <v>12</v>
      </c>
      <c r="BE1699" s="10">
        <f t="shared" si="496"/>
        <v>-12</v>
      </c>
      <c r="BF1699" s="2" t="s">
        <v>119</v>
      </c>
      <c r="BG1699" s="10">
        <f t="shared" si="497"/>
        <v>0</v>
      </c>
      <c r="BH1699" s="36" t="s">
        <v>118</v>
      </c>
      <c r="BI1699" s="39" t="str">
        <f t="shared" si="498"/>
        <v/>
      </c>
      <c r="BJ1699" s="39" t="str">
        <f t="shared" si="499"/>
        <v/>
      </c>
      <c r="BO1699" s="9">
        <f t="shared" si="500"/>
        <v>0</v>
      </c>
      <c r="BP1699" s="39" t="str">
        <f t="shared" si="501"/>
        <v/>
      </c>
      <c r="BQ1699" s="147"/>
      <c r="BR1699" s="9">
        <f t="shared" si="502"/>
        <v>0</v>
      </c>
      <c r="BS1699" s="9">
        <f t="shared" si="503"/>
        <v>0</v>
      </c>
      <c r="BT1699" s="9">
        <f t="shared" si="504"/>
        <v>0</v>
      </c>
      <c r="BU1699" s="9" t="str">
        <f>IFERROR(_xlfn.XLOOKUP(D1699,Sheet1!B:B,Sheet1!L:L),"")</f>
        <v/>
      </c>
      <c r="BV1699" s="9" t="e">
        <f>_xlfn.XLOOKUP(BU1699,Sheet1!S:S,Sheet1!T:T)</f>
        <v>#N/A</v>
      </c>
      <c r="BW1699" s="9" t="e">
        <f>_xlfn.XLOOKUP(D1699,Sheet1!B:B,Sheet1!M:M)</f>
        <v>#N/A</v>
      </c>
      <c r="BZ1699" s="108">
        <f t="shared" si="505"/>
        <v>0</v>
      </c>
      <c r="CB1699" s="12"/>
      <c r="CC1699" s="12"/>
      <c r="CG1699" s="1" t="str">
        <f t="shared" si="506"/>
        <v>Below 80</v>
      </c>
      <c r="CH1699" s="1" t="str">
        <f>IFERROR(_xlfn.XLOOKUP(CG1699,Scenario!M:M,Scenario!N:N),"")</f>
        <v/>
      </c>
      <c r="CI1699" s="1" t="str">
        <f t="shared" si="507"/>
        <v>No</v>
      </c>
    </row>
    <row r="1700" spans="1:87" hidden="1">
      <c r="A1700" s="2">
        <v>1699</v>
      </c>
      <c r="B1700" s="2">
        <v>0</v>
      </c>
      <c r="C1700" s="1">
        <v>0</v>
      </c>
      <c r="D1700" s="37" t="str">
        <v>001J100000S1fPBIAZ</v>
      </c>
      <c r="E1700" s="37" t="str">
        <v>M/S NEETA ENTERPRISE</v>
      </c>
      <c r="F1700" s="37" t="str">
        <v>HARYANA</v>
      </c>
      <c r="G1700" s="37" t="str">
        <v>ROHTAK</v>
      </c>
      <c r="H1700" s="37">
        <v>0</v>
      </c>
      <c r="I1700" s="37" t="str">
        <v>JAI DURGA STEELS</v>
      </c>
      <c r="J1700" s="37" t="str">
        <v>Ankur Gupta</v>
      </c>
      <c r="K1700" s="37">
        <v>0</v>
      </c>
      <c r="L1700" s="37" t="str">
        <v>C12830</v>
      </c>
      <c r="M1700" s="37" t="str">
        <v>North</v>
      </c>
      <c r="N1700" s="2">
        <v>124001</v>
      </c>
      <c r="O1700" s="2" t="str">
        <v>06AMIPN4146J1ZV</v>
      </c>
      <c r="P1700" s="2">
        <v>8930303334</v>
      </c>
      <c r="Q1700" s="2" t="str">
        <v>Jan'26</v>
      </c>
      <c r="R1700" s="2">
        <v>2026</v>
      </c>
      <c r="S1700" s="1">
        <v>0</v>
      </c>
      <c r="T1700" s="2">
        <v>125</v>
      </c>
      <c r="U1700" s="1">
        <v>6.4106666666666673E-2</v>
      </c>
      <c r="V1700" s="1" t="str">
        <v>Challenger</v>
      </c>
      <c r="W1700" s="72">
        <v>0</v>
      </c>
      <c r="X1700" s="72">
        <v>0</v>
      </c>
      <c r="Y1700" s="72">
        <v>0</v>
      </c>
      <c r="Z1700" s="72">
        <v>0</v>
      </c>
      <c r="AA1700" s="72">
        <v>0</v>
      </c>
      <c r="AB1700" s="72">
        <v>0</v>
      </c>
      <c r="AC1700" s="72">
        <v>0</v>
      </c>
      <c r="AD1700" s="72">
        <v>0</v>
      </c>
      <c r="AE1700" s="72">
        <v>0</v>
      </c>
      <c r="AF1700" s="72">
        <v>0</v>
      </c>
      <c r="AG1700" s="72">
        <v>0</v>
      </c>
      <c r="AH1700" s="72">
        <v>0</v>
      </c>
      <c r="AI1700" s="72">
        <v>0</v>
      </c>
      <c r="AJ1700" s="72">
        <v>0</v>
      </c>
      <c r="AK1700" s="72">
        <v>0</v>
      </c>
      <c r="AL1700" s="72">
        <v>0</v>
      </c>
      <c r="AM1700" s="72">
        <v>0</v>
      </c>
      <c r="AN1700" s="72">
        <v>0</v>
      </c>
      <c r="AO1700" s="72">
        <v>0</v>
      </c>
      <c r="AP1700" s="72">
        <v>0</v>
      </c>
      <c r="AQ1700" s="13">
        <v>0</v>
      </c>
      <c r="AR1700" s="13">
        <v>0</v>
      </c>
      <c r="AS1700" s="13">
        <v>0</v>
      </c>
      <c r="AT1700" s="13">
        <v>0</v>
      </c>
      <c r="AU1700" s="13">
        <v>12</v>
      </c>
      <c r="AV1700" s="13">
        <v>12.04</v>
      </c>
      <c r="AW1700" s="16">
        <f t="shared" si="491"/>
        <v>12</v>
      </c>
      <c r="AX1700" s="16">
        <v>0</v>
      </c>
      <c r="AY1700" s="10">
        <f t="shared" si="492"/>
        <v>12</v>
      </c>
      <c r="BB1700" s="10">
        <f t="shared" si="493"/>
        <v>-12</v>
      </c>
      <c r="BC1700" s="10">
        <f t="shared" si="494"/>
        <v>-3</v>
      </c>
      <c r="BD1700" s="10">
        <f t="shared" si="495"/>
        <v>12</v>
      </c>
      <c r="BE1700" s="10">
        <f t="shared" si="496"/>
        <v>-12</v>
      </c>
      <c r="BF1700" s="2" t="s">
        <v>119</v>
      </c>
      <c r="BG1700" s="10">
        <f t="shared" si="497"/>
        <v>0</v>
      </c>
      <c r="BH1700" s="36" t="s">
        <v>118</v>
      </c>
      <c r="BI1700" s="39" t="str">
        <f t="shared" si="498"/>
        <v/>
      </c>
      <c r="BJ1700" s="39" t="str">
        <f t="shared" si="499"/>
        <v/>
      </c>
      <c r="BO1700" s="9">
        <f t="shared" si="500"/>
        <v>0</v>
      </c>
      <c r="BP1700" s="39" t="str">
        <f t="shared" si="501"/>
        <v/>
      </c>
      <c r="BQ1700" s="147"/>
      <c r="BR1700" s="9">
        <f t="shared" si="502"/>
        <v>0</v>
      </c>
      <c r="BS1700" s="9">
        <f t="shared" si="503"/>
        <v>0</v>
      </c>
      <c r="BT1700" s="9">
        <f t="shared" si="504"/>
        <v>0</v>
      </c>
      <c r="BU1700" s="9" t="str">
        <f>IFERROR(_xlfn.XLOOKUP(D1700,Sheet1!B:B,Sheet1!L:L),"")</f>
        <v/>
      </c>
      <c r="BV1700" s="9" t="e">
        <f>_xlfn.XLOOKUP(BU1700,Sheet1!S:S,Sheet1!T:T)</f>
        <v>#N/A</v>
      </c>
      <c r="BW1700" s="9" t="e">
        <f>_xlfn.XLOOKUP(D1700,Sheet1!B:B,Sheet1!M:M)</f>
        <v>#N/A</v>
      </c>
      <c r="BZ1700" s="108">
        <f t="shared" si="505"/>
        <v>0</v>
      </c>
      <c r="CB1700" s="12"/>
      <c r="CC1700" s="12"/>
      <c r="CG1700" s="1" t="str">
        <f t="shared" si="506"/>
        <v>Below 80</v>
      </c>
      <c r="CH1700" s="1" t="str">
        <f>IFERROR(_xlfn.XLOOKUP(CG1700,Scenario!M:M,Scenario!N:N),"")</f>
        <v/>
      </c>
      <c r="CI1700" s="1" t="str">
        <f t="shared" si="507"/>
        <v>No</v>
      </c>
    </row>
    <row r="1701" spans="1:87" hidden="1">
      <c r="A1701" s="2">
        <v>1700</v>
      </c>
      <c r="B1701" s="2">
        <v>0</v>
      </c>
      <c r="C1701" s="1">
        <v>0</v>
      </c>
      <c r="D1701" s="37" t="str">
        <v>001fw00000IwnR1AAJ</v>
      </c>
      <c r="E1701" s="37" t="str">
        <v>ANAND STEEL</v>
      </c>
      <c r="F1701" s="37" t="str">
        <v>MADHYA PRADESH</v>
      </c>
      <c r="G1701" s="37" t="str">
        <v>SAGAR</v>
      </c>
      <c r="H1701" s="37">
        <v>0</v>
      </c>
      <c r="I1701" s="37" t="str">
        <v>Global Steel</v>
      </c>
      <c r="J1701" s="37" t="str">
        <v>Dharmendra Kumar Yadav</v>
      </c>
      <c r="K1701" s="37">
        <v>0</v>
      </c>
      <c r="L1701" s="37" t="str">
        <v>C13471</v>
      </c>
      <c r="M1701" s="37" t="str">
        <v>Central</v>
      </c>
      <c r="N1701" s="2">
        <v>470002</v>
      </c>
      <c r="O1701" s="2" t="str">
        <v>23ACBFA4702G1Z2</v>
      </c>
      <c r="P1701" s="2">
        <v>8770395904</v>
      </c>
      <c r="Q1701" s="2" t="str">
        <v>Jan'26</v>
      </c>
      <c r="R1701" s="2">
        <v>2026</v>
      </c>
      <c r="S1701" s="1">
        <v>0</v>
      </c>
      <c r="T1701" s="2" t="str">
        <v/>
      </c>
      <c r="U1701" s="1">
        <v>0</v>
      </c>
      <c r="V1701" s="1" t="str">
        <v>Potential Not updated</v>
      </c>
      <c r="W1701" s="72">
        <v>0</v>
      </c>
      <c r="X1701" s="72">
        <v>0</v>
      </c>
      <c r="Y1701" s="72">
        <v>0</v>
      </c>
      <c r="Z1701" s="72">
        <v>0</v>
      </c>
      <c r="AA1701" s="72">
        <v>0</v>
      </c>
      <c r="AB1701" s="72">
        <v>0</v>
      </c>
      <c r="AC1701" s="72">
        <v>0</v>
      </c>
      <c r="AD1701" s="72">
        <v>0</v>
      </c>
      <c r="AE1701" s="72">
        <v>0</v>
      </c>
      <c r="AF1701" s="72">
        <v>0</v>
      </c>
      <c r="AG1701" s="72">
        <v>0</v>
      </c>
      <c r="AH1701" s="72">
        <v>0</v>
      </c>
      <c r="AI1701" s="72">
        <v>0</v>
      </c>
      <c r="AJ1701" s="72">
        <v>0</v>
      </c>
      <c r="AK1701" s="72">
        <v>0</v>
      </c>
      <c r="AL1701" s="72">
        <v>0</v>
      </c>
      <c r="AM1701" s="72">
        <v>0</v>
      </c>
      <c r="AN1701" s="72">
        <v>0</v>
      </c>
      <c r="AO1701" s="72">
        <v>0</v>
      </c>
      <c r="AP1701" s="72">
        <v>0</v>
      </c>
      <c r="AQ1701" s="13">
        <v>0</v>
      </c>
      <c r="AR1701" s="13">
        <v>0</v>
      </c>
      <c r="AS1701" s="13">
        <v>0</v>
      </c>
      <c r="AT1701" s="13">
        <v>0</v>
      </c>
      <c r="AU1701" s="13">
        <v>39</v>
      </c>
      <c r="AV1701" s="13">
        <v>41.8</v>
      </c>
      <c r="AW1701" s="16">
        <f t="shared" si="491"/>
        <v>39</v>
      </c>
    </row>
    <row r="1702" spans="1:87" hidden="1">
      <c r="A1702" s="2">
        <v>1701</v>
      </c>
      <c r="B1702" s="2">
        <v>0</v>
      </c>
      <c r="C1702" s="1">
        <v>0</v>
      </c>
      <c r="D1702" s="37" t="str">
        <v>001fw00000J9KxRAAV</v>
      </c>
      <c r="E1702" s="37" t="str">
        <v>M/S RAJAT ENTERPRISES</v>
      </c>
      <c r="F1702" s="37" t="str">
        <v>UTTAR PRADESH</v>
      </c>
      <c r="G1702" s="37" t="str">
        <v>LUCKNOW</v>
      </c>
      <c r="H1702" s="37">
        <v>0</v>
      </c>
      <c r="I1702" s="37" t="str">
        <v>SHREE LAKSHMAN ROLLING MILL (INDIA) LLP</v>
      </c>
      <c r="J1702" s="37" t="str">
        <v>Ashutosh Shukla</v>
      </c>
      <c r="K1702" s="37">
        <v>0</v>
      </c>
      <c r="L1702" s="37" t="str">
        <v>C12815</v>
      </c>
      <c r="M1702" s="37" t="str">
        <v>North</v>
      </c>
      <c r="N1702" s="2">
        <v>226008</v>
      </c>
      <c r="O1702" s="2" t="str">
        <v>09BHNPS8114G1ZW</v>
      </c>
      <c r="P1702" s="2">
        <v>7007835616</v>
      </c>
      <c r="Q1702" s="2" t="str">
        <v>Jan'26</v>
      </c>
      <c r="R1702" s="2">
        <v>2026</v>
      </c>
      <c r="S1702" s="1">
        <v>0</v>
      </c>
      <c r="T1702" s="2" t="str">
        <v/>
      </c>
      <c r="U1702" s="1">
        <v>0</v>
      </c>
      <c r="V1702" s="1" t="str">
        <v>Potential Not updated</v>
      </c>
      <c r="W1702" s="72">
        <v>0</v>
      </c>
      <c r="X1702" s="72">
        <v>0</v>
      </c>
      <c r="Y1702" s="72">
        <v>0</v>
      </c>
      <c r="Z1702" s="72">
        <v>0</v>
      </c>
      <c r="AA1702" s="72">
        <v>0</v>
      </c>
      <c r="AB1702" s="72">
        <v>0</v>
      </c>
      <c r="AC1702" s="72">
        <v>0</v>
      </c>
      <c r="AD1702" s="72">
        <v>0</v>
      </c>
      <c r="AE1702" s="72">
        <v>0</v>
      </c>
      <c r="AF1702" s="72">
        <v>0</v>
      </c>
      <c r="AG1702" s="72">
        <v>0</v>
      </c>
      <c r="AH1702" s="72">
        <v>0</v>
      </c>
      <c r="AI1702" s="72">
        <v>0</v>
      </c>
      <c r="AJ1702" s="72">
        <v>0</v>
      </c>
      <c r="AK1702" s="72">
        <v>0</v>
      </c>
      <c r="AL1702" s="72">
        <v>0</v>
      </c>
      <c r="AM1702" s="72">
        <v>0</v>
      </c>
      <c r="AN1702" s="72">
        <v>0</v>
      </c>
      <c r="AO1702" s="72">
        <v>0</v>
      </c>
      <c r="AP1702" s="72">
        <v>0</v>
      </c>
      <c r="AQ1702" s="13">
        <v>0</v>
      </c>
      <c r="AR1702" s="13">
        <v>0</v>
      </c>
      <c r="AS1702" s="13">
        <v>0</v>
      </c>
      <c r="AT1702" s="13">
        <v>0</v>
      </c>
      <c r="AU1702" s="13">
        <v>33</v>
      </c>
      <c r="AV1702" s="13">
        <v>0</v>
      </c>
      <c r="AW1702" s="16">
        <f t="shared" si="491"/>
        <v>33</v>
      </c>
    </row>
    <row r="1703" spans="1:87" hidden="1">
      <c r="A1703" s="2">
        <v>1702</v>
      </c>
      <c r="B1703" s="2">
        <v>0</v>
      </c>
      <c r="C1703" s="1">
        <v>0</v>
      </c>
      <c r="D1703" s="37" t="str">
        <v>001fw00000JILFzAAP</v>
      </c>
      <c r="E1703" s="37" t="str">
        <v>B.SARAN &amp; COMPANY</v>
      </c>
      <c r="F1703" s="37" t="str">
        <v>UTTARAKHAND</v>
      </c>
      <c r="G1703" s="37" t="str">
        <v>PITHORAGARH</v>
      </c>
      <c r="H1703" s="37">
        <v>0</v>
      </c>
      <c r="I1703" s="37" t="str">
        <v>SHIVA SALES INDIA CORPORATION</v>
      </c>
      <c r="J1703" s="37" t="str">
        <v>Manoj Yadav</v>
      </c>
      <c r="K1703" s="37">
        <v>0</v>
      </c>
      <c r="L1703" s="37" t="str">
        <v>C12821</v>
      </c>
      <c r="M1703" s="37" t="str">
        <v>North</v>
      </c>
      <c r="N1703" s="2">
        <v>262501</v>
      </c>
      <c r="O1703" s="2" t="str">
        <v>05AAGFB2112E1ZA</v>
      </c>
      <c r="P1703" s="2">
        <v>8171163058</v>
      </c>
      <c r="Q1703" s="2" t="str">
        <v>Jan'26</v>
      </c>
      <c r="R1703" s="2">
        <v>2026</v>
      </c>
      <c r="S1703" s="1">
        <v>0</v>
      </c>
      <c r="T1703" s="2" t="str">
        <v/>
      </c>
      <c r="U1703" s="1">
        <v>0</v>
      </c>
      <c r="V1703" s="1" t="str">
        <v>Potential Not updated</v>
      </c>
      <c r="W1703" s="72">
        <v>0</v>
      </c>
      <c r="X1703" s="72">
        <v>0</v>
      </c>
      <c r="Y1703" s="72">
        <v>0</v>
      </c>
      <c r="Z1703" s="72">
        <v>0</v>
      </c>
      <c r="AA1703" s="72">
        <v>0</v>
      </c>
      <c r="AB1703" s="72">
        <v>0</v>
      </c>
      <c r="AC1703" s="72">
        <v>0</v>
      </c>
      <c r="AD1703" s="72">
        <v>0</v>
      </c>
      <c r="AE1703" s="72">
        <v>0</v>
      </c>
      <c r="AF1703" s="72">
        <v>0</v>
      </c>
      <c r="AG1703" s="72">
        <v>0</v>
      </c>
      <c r="AH1703" s="72">
        <v>0</v>
      </c>
      <c r="AI1703" s="72">
        <v>0</v>
      </c>
      <c r="AJ1703" s="72">
        <v>0</v>
      </c>
      <c r="AK1703" s="72">
        <v>0</v>
      </c>
      <c r="AL1703" s="72">
        <v>0</v>
      </c>
      <c r="AM1703" s="72">
        <v>0</v>
      </c>
      <c r="AN1703" s="72">
        <v>0</v>
      </c>
      <c r="AO1703" s="72">
        <v>0</v>
      </c>
      <c r="AP1703" s="72">
        <v>0</v>
      </c>
      <c r="AQ1703" s="13">
        <v>0</v>
      </c>
      <c r="AR1703" s="13">
        <v>0</v>
      </c>
      <c r="AS1703" s="13">
        <v>0</v>
      </c>
      <c r="AT1703" s="13">
        <v>0</v>
      </c>
      <c r="AU1703" s="13">
        <v>18</v>
      </c>
      <c r="AV1703" s="13">
        <v>11</v>
      </c>
      <c r="AW1703" s="16">
        <f t="shared" si="491"/>
        <v>18</v>
      </c>
    </row>
    <row r="1704" spans="1:87" hidden="1">
      <c r="A1704" s="2">
        <v>1703</v>
      </c>
      <c r="B1704" s="2">
        <v>0</v>
      </c>
      <c r="C1704" s="1">
        <v>0</v>
      </c>
      <c r="D1704" s="37" t="str">
        <v>0015g00001V9cmrAAB</v>
      </c>
      <c r="E1704" s="37" t="str">
        <v>R P TRADERS</v>
      </c>
      <c r="F1704" s="37" t="str">
        <v>UTTAR PRADESH</v>
      </c>
      <c r="G1704" s="37" t="str">
        <v>KANPUR NAGAR</v>
      </c>
      <c r="H1704" s="37" t="str">
        <v>Shanti Nagar</v>
      </c>
      <c r="I1704" s="37" t="str">
        <v>SHREE LAKSHMAN ROLLING MILL (INDIA) LLP</v>
      </c>
      <c r="J1704" s="37" t="str">
        <v>Ashutosh Shukla</v>
      </c>
      <c r="K1704" s="37">
        <v>0</v>
      </c>
      <c r="L1704" s="37" t="str">
        <v>C12815</v>
      </c>
      <c r="M1704" s="37" t="str">
        <v>North</v>
      </c>
      <c r="N1704" s="2">
        <v>208001</v>
      </c>
      <c r="O1704" s="2" t="str">
        <v>09AATPG2611C1ZZ</v>
      </c>
      <c r="P1704" s="2">
        <v>9919197388</v>
      </c>
      <c r="Q1704" s="2" t="str">
        <v>Jan'26</v>
      </c>
      <c r="R1704" s="2">
        <v>2026</v>
      </c>
      <c r="S1704" s="1">
        <v>0</v>
      </c>
      <c r="T1704" s="2">
        <v>600</v>
      </c>
      <c r="U1704" s="1">
        <v>7.2222222222222219E-3</v>
      </c>
      <c r="V1704" s="1" t="str">
        <v>Alien</v>
      </c>
      <c r="W1704" s="72">
        <v>0</v>
      </c>
      <c r="X1704" s="72">
        <v>0</v>
      </c>
      <c r="Y1704" s="72">
        <v>0</v>
      </c>
      <c r="Z1704" s="72">
        <v>0</v>
      </c>
      <c r="AA1704" s="72">
        <v>0</v>
      </c>
      <c r="AB1704" s="72">
        <v>0</v>
      </c>
      <c r="AC1704" s="72">
        <v>0</v>
      </c>
      <c r="AD1704" s="72">
        <v>0</v>
      </c>
      <c r="AE1704" s="72">
        <v>0</v>
      </c>
      <c r="AF1704" s="72">
        <v>0</v>
      </c>
      <c r="AG1704" s="72">
        <v>0</v>
      </c>
      <c r="AH1704" s="72">
        <v>0</v>
      </c>
      <c r="AI1704" s="72">
        <v>0</v>
      </c>
      <c r="AJ1704" s="72">
        <v>0</v>
      </c>
      <c r="AK1704" s="72">
        <v>0</v>
      </c>
      <c r="AL1704" s="72">
        <v>0</v>
      </c>
      <c r="AM1704" s="72">
        <v>0</v>
      </c>
      <c r="AN1704" s="72">
        <v>0</v>
      </c>
      <c r="AO1704" s="72">
        <v>0</v>
      </c>
      <c r="AP1704" s="72">
        <v>0</v>
      </c>
      <c r="AQ1704" s="13">
        <v>0</v>
      </c>
      <c r="AR1704" s="13">
        <v>0</v>
      </c>
      <c r="AS1704" s="13">
        <v>0</v>
      </c>
      <c r="AT1704" s="13">
        <v>0</v>
      </c>
      <c r="AU1704" s="13">
        <v>13</v>
      </c>
      <c r="AV1704" s="13">
        <v>0</v>
      </c>
      <c r="AW1704" s="16">
        <f t="shared" si="491"/>
        <v>13</v>
      </c>
    </row>
    <row r="1705" spans="1:87" hidden="1">
      <c r="A1705" s="2">
        <v>1704</v>
      </c>
      <c r="B1705" s="2">
        <v>0</v>
      </c>
      <c r="C1705" s="1">
        <v>0</v>
      </c>
      <c r="D1705" s="37" t="str">
        <v>001fw00000JIjwhAAD</v>
      </c>
      <c r="E1705" s="37" t="str">
        <v>VINAYAK TRADERS</v>
      </c>
      <c r="F1705" s="37" t="str">
        <v>UTTARAKHAND</v>
      </c>
      <c r="G1705" s="37" t="str">
        <v>DEHRADUN</v>
      </c>
      <c r="H1705" s="37">
        <v>0</v>
      </c>
      <c r="I1705" s="37" t="str">
        <v>SHIVA SALES INDIA CORPORATION</v>
      </c>
      <c r="J1705" s="37" t="str">
        <v>Ravi Kumar</v>
      </c>
      <c r="K1705" s="37">
        <v>0</v>
      </c>
      <c r="L1705" s="37" t="str">
        <v>C12821</v>
      </c>
      <c r="M1705" s="37" t="str">
        <v>North</v>
      </c>
      <c r="N1705" s="2">
        <v>248121</v>
      </c>
      <c r="O1705" s="2" t="str">
        <v>05AETPA3363B2ZV</v>
      </c>
      <c r="P1705" s="2">
        <v>9897998000</v>
      </c>
      <c r="Q1705" s="2" t="str">
        <v>Jan'26</v>
      </c>
      <c r="R1705" s="2">
        <v>2026</v>
      </c>
      <c r="S1705" s="1">
        <v>0</v>
      </c>
      <c r="T1705" s="2" t="str">
        <v/>
      </c>
      <c r="U1705" s="1">
        <v>0</v>
      </c>
      <c r="V1705" s="1" t="str">
        <v>Potential Not updated</v>
      </c>
      <c r="W1705" s="72">
        <v>0</v>
      </c>
      <c r="X1705" s="72">
        <v>0</v>
      </c>
      <c r="Y1705" s="72">
        <v>0</v>
      </c>
      <c r="Z1705" s="72">
        <v>0</v>
      </c>
      <c r="AA1705" s="72">
        <v>0</v>
      </c>
      <c r="AB1705" s="72">
        <v>0</v>
      </c>
      <c r="AC1705" s="72">
        <v>0</v>
      </c>
      <c r="AD1705" s="72">
        <v>0</v>
      </c>
      <c r="AE1705" s="72">
        <v>0</v>
      </c>
      <c r="AF1705" s="72">
        <v>0</v>
      </c>
      <c r="AG1705" s="72">
        <v>0</v>
      </c>
      <c r="AH1705" s="72">
        <v>0</v>
      </c>
      <c r="AI1705" s="72">
        <v>0</v>
      </c>
      <c r="AJ1705" s="72">
        <v>0</v>
      </c>
      <c r="AK1705" s="72">
        <v>0</v>
      </c>
      <c r="AL1705" s="72">
        <v>0</v>
      </c>
      <c r="AM1705" s="72">
        <v>0</v>
      </c>
      <c r="AN1705" s="72">
        <v>0</v>
      </c>
      <c r="AO1705" s="72">
        <v>0</v>
      </c>
      <c r="AP1705" s="72">
        <v>0</v>
      </c>
      <c r="AQ1705" s="13">
        <v>0</v>
      </c>
      <c r="AR1705" s="13">
        <v>0</v>
      </c>
      <c r="AS1705" s="13">
        <v>0</v>
      </c>
      <c r="AT1705" s="13">
        <v>0</v>
      </c>
      <c r="AU1705" s="13">
        <v>10</v>
      </c>
      <c r="AV1705" s="13">
        <v>2</v>
      </c>
      <c r="AW1705" s="16">
        <f t="shared" si="491"/>
        <v>10</v>
      </c>
    </row>
    <row r="1706" spans="1:87" hidden="1">
      <c r="A1706" s="2">
        <v>1705</v>
      </c>
      <c r="B1706" s="2">
        <v>0</v>
      </c>
      <c r="C1706" s="1">
        <v>0</v>
      </c>
      <c r="D1706" s="37" t="str">
        <v>001fw000007w1CiAAI</v>
      </c>
      <c r="E1706" s="37" t="str">
        <v>M/S INDIA TRADERS</v>
      </c>
      <c r="F1706" s="37" t="str">
        <v>UTTAR PRADESH</v>
      </c>
      <c r="G1706" s="37" t="str">
        <v>SHAHJAHANPUR</v>
      </c>
      <c r="H1706" s="37">
        <v>0</v>
      </c>
      <c r="I1706" s="37" t="str">
        <v>Khandelwal Associates</v>
      </c>
      <c r="J1706" s="37" t="str">
        <v>SHIV KUMAR</v>
      </c>
      <c r="K1706" s="37">
        <v>0</v>
      </c>
      <c r="L1706" s="37" t="str">
        <v>C12818</v>
      </c>
      <c r="M1706" s="37" t="str">
        <v>North</v>
      </c>
      <c r="N1706" s="2">
        <v>242001</v>
      </c>
      <c r="O1706" s="2" t="str">
        <v>09EEGPK1714F1ZO</v>
      </c>
      <c r="P1706" s="2">
        <v>9919598358</v>
      </c>
      <c r="Q1706" s="2" t="str">
        <v>Jan'26</v>
      </c>
      <c r="R1706" s="2">
        <v>2026</v>
      </c>
      <c r="S1706" s="1">
        <v>0</v>
      </c>
      <c r="T1706" s="2">
        <v>100</v>
      </c>
      <c r="U1706" s="1">
        <v>4.3233333333333332E-2</v>
      </c>
      <c r="V1706" s="1" t="str">
        <v>Challenger</v>
      </c>
      <c r="W1706" s="72">
        <v>0</v>
      </c>
      <c r="X1706" s="72">
        <v>0</v>
      </c>
      <c r="Y1706" s="72">
        <v>0</v>
      </c>
      <c r="Z1706" s="72">
        <v>0</v>
      </c>
      <c r="AA1706" s="72">
        <v>0</v>
      </c>
      <c r="AB1706" s="72">
        <v>0</v>
      </c>
      <c r="AC1706" s="72">
        <v>0</v>
      </c>
      <c r="AD1706" s="72">
        <v>0</v>
      </c>
      <c r="AE1706" s="72">
        <v>0</v>
      </c>
      <c r="AF1706" s="72">
        <v>0</v>
      </c>
      <c r="AG1706" s="72">
        <v>0</v>
      </c>
      <c r="AH1706" s="72">
        <v>0</v>
      </c>
      <c r="AI1706" s="72">
        <v>0</v>
      </c>
      <c r="AJ1706" s="72">
        <v>0</v>
      </c>
      <c r="AK1706" s="72">
        <v>0</v>
      </c>
      <c r="AL1706" s="72">
        <v>0</v>
      </c>
      <c r="AM1706" s="72">
        <v>0</v>
      </c>
      <c r="AN1706" s="72">
        <v>0</v>
      </c>
      <c r="AO1706" s="72">
        <v>0</v>
      </c>
      <c r="AP1706" s="72">
        <v>0</v>
      </c>
      <c r="AQ1706" s="13">
        <v>0</v>
      </c>
      <c r="AR1706" s="13">
        <v>0</v>
      </c>
      <c r="AS1706" s="13">
        <v>0</v>
      </c>
      <c r="AT1706" s="13">
        <v>0</v>
      </c>
      <c r="AU1706" s="13">
        <v>1</v>
      </c>
      <c r="AV1706" s="13">
        <v>11.97</v>
      </c>
      <c r="AW1706" s="16">
        <f t="shared" si="491"/>
        <v>1</v>
      </c>
    </row>
    <row r="1707" spans="1:87" hidden="1">
      <c r="A1707" s="2">
        <v>1706</v>
      </c>
      <c r="B1707" s="2">
        <v>0</v>
      </c>
      <c r="C1707" s="1">
        <v>0</v>
      </c>
      <c r="D1707" s="37" t="str">
        <v>0015g00001eBuygAAC</v>
      </c>
      <c r="E1707" s="37" t="str">
        <v>Kishan Hardware Store (Shamli)</v>
      </c>
      <c r="F1707" s="37" t="str">
        <v>UTTAR PRADESH</v>
      </c>
      <c r="G1707" s="37" t="str">
        <v>SHAMLI</v>
      </c>
      <c r="H1707" s="37" t="str">
        <v>Shamli</v>
      </c>
      <c r="I1707" s="37" t="str">
        <v>OPTRIX INFRA LLP</v>
      </c>
      <c r="J1707" s="37" t="str">
        <v>SHIV KUMAR</v>
      </c>
      <c r="K1707" s="37">
        <v>0</v>
      </c>
      <c r="L1707" s="37" t="str">
        <v>001J100000PJG7oIAH</v>
      </c>
      <c r="M1707" s="37" t="str">
        <v>North</v>
      </c>
      <c r="N1707" s="2">
        <v>247776</v>
      </c>
      <c r="O1707" s="2" t="str">
        <v>09ACUPG8636J2ZU</v>
      </c>
      <c r="P1707" s="2">
        <v>9818167761</v>
      </c>
      <c r="Q1707" s="2" t="str">
        <v>Jan'26</v>
      </c>
      <c r="R1707" s="2">
        <v>2026</v>
      </c>
      <c r="S1707" s="1">
        <v>0</v>
      </c>
      <c r="T1707" s="2">
        <v>50</v>
      </c>
      <c r="U1707" s="1">
        <v>0.02</v>
      </c>
      <c r="V1707" s="1" t="str">
        <v>Minor</v>
      </c>
      <c r="W1707" s="72">
        <v>0</v>
      </c>
      <c r="X1707" s="72">
        <v>0</v>
      </c>
      <c r="Y1707" s="72">
        <v>0</v>
      </c>
      <c r="Z1707" s="72">
        <v>0</v>
      </c>
      <c r="AA1707" s="72">
        <v>0</v>
      </c>
      <c r="AB1707" s="72">
        <v>0</v>
      </c>
      <c r="AC1707" s="72">
        <v>0</v>
      </c>
      <c r="AD1707" s="72">
        <v>0</v>
      </c>
      <c r="AE1707" s="72">
        <v>0</v>
      </c>
      <c r="AF1707" s="72">
        <v>0</v>
      </c>
      <c r="AG1707" s="72">
        <v>0</v>
      </c>
      <c r="AH1707" s="72">
        <v>0</v>
      </c>
      <c r="AI1707" s="72">
        <v>0</v>
      </c>
      <c r="AJ1707" s="72">
        <v>0</v>
      </c>
      <c r="AK1707" s="72">
        <v>0</v>
      </c>
      <c r="AL1707" s="72">
        <v>0</v>
      </c>
      <c r="AM1707" s="72">
        <v>0</v>
      </c>
      <c r="AN1707" s="72">
        <v>0</v>
      </c>
      <c r="AO1707" s="72">
        <v>0</v>
      </c>
      <c r="AP1707" s="72">
        <v>0</v>
      </c>
      <c r="AQ1707" s="13">
        <v>0</v>
      </c>
      <c r="AR1707" s="13">
        <v>0</v>
      </c>
      <c r="AS1707" s="13">
        <v>0</v>
      </c>
      <c r="AT1707" s="13">
        <v>0</v>
      </c>
      <c r="AU1707" s="13">
        <v>3</v>
      </c>
      <c r="AV1707" s="13">
        <v>0</v>
      </c>
      <c r="AW1707" s="16">
        <f t="shared" si="491"/>
        <v>3</v>
      </c>
    </row>
    <row r="1708" spans="1:87" hidden="1">
      <c r="A1708" s="2">
        <v>1707</v>
      </c>
      <c r="B1708" s="2">
        <v>0</v>
      </c>
      <c r="C1708" s="1">
        <v>0</v>
      </c>
      <c r="D1708" s="37" t="str">
        <v>001fw00000JJRCsAAP</v>
      </c>
      <c r="E1708" s="37" t="str">
        <v>ASHISH STEEL</v>
      </c>
      <c r="F1708" s="37" t="str">
        <v>UTTAR PRADESH</v>
      </c>
      <c r="G1708" s="37" t="str">
        <v>KANPUR NAGAR</v>
      </c>
      <c r="H1708" s="37">
        <v>0</v>
      </c>
      <c r="I1708" s="37" t="str">
        <v>SHREE LAKSHMAN ROLLING MILL (INDIA) LLP</v>
      </c>
      <c r="J1708" s="37" t="str">
        <v>Ashutosh Shukla</v>
      </c>
      <c r="K1708" s="37">
        <v>0</v>
      </c>
      <c r="L1708" s="37" t="str">
        <v>C12815</v>
      </c>
      <c r="M1708" s="37" t="str">
        <v>North</v>
      </c>
      <c r="N1708" s="2">
        <v>208012</v>
      </c>
      <c r="O1708" s="2" t="str">
        <v>09ALXPK3267D1ZO</v>
      </c>
      <c r="P1708" s="2">
        <v>9125959981</v>
      </c>
      <c r="Q1708" s="2" t="str">
        <v>Jan'26</v>
      </c>
      <c r="R1708" s="2">
        <v>2026</v>
      </c>
      <c r="S1708" s="1">
        <v>0</v>
      </c>
      <c r="T1708" s="2" t="str">
        <v/>
      </c>
      <c r="U1708" s="1">
        <v>0</v>
      </c>
      <c r="V1708" s="1" t="str">
        <v>Potential Not updated</v>
      </c>
      <c r="W1708" s="72">
        <v>0</v>
      </c>
      <c r="X1708" s="72">
        <v>0</v>
      </c>
      <c r="Y1708" s="72">
        <v>0</v>
      </c>
      <c r="Z1708" s="72">
        <v>0</v>
      </c>
      <c r="AA1708" s="72">
        <v>0</v>
      </c>
      <c r="AB1708" s="72">
        <v>0</v>
      </c>
      <c r="AC1708" s="72">
        <v>0</v>
      </c>
      <c r="AD1708" s="72">
        <v>0</v>
      </c>
      <c r="AE1708" s="72">
        <v>0</v>
      </c>
      <c r="AF1708" s="72">
        <v>0</v>
      </c>
      <c r="AG1708" s="72">
        <v>0</v>
      </c>
      <c r="AH1708" s="72">
        <v>0</v>
      </c>
      <c r="AI1708" s="72">
        <v>0</v>
      </c>
      <c r="AJ1708" s="72">
        <v>0</v>
      </c>
      <c r="AK1708" s="72">
        <v>0</v>
      </c>
      <c r="AL1708" s="72">
        <v>0</v>
      </c>
      <c r="AM1708" s="72">
        <v>0</v>
      </c>
      <c r="AN1708" s="72">
        <v>0</v>
      </c>
      <c r="AO1708" s="72">
        <v>0</v>
      </c>
      <c r="AP1708" s="72">
        <v>0</v>
      </c>
      <c r="AQ1708" s="13">
        <v>0</v>
      </c>
      <c r="AR1708" s="13">
        <v>0</v>
      </c>
      <c r="AS1708" s="13">
        <v>0</v>
      </c>
      <c r="AT1708" s="13">
        <v>0</v>
      </c>
      <c r="AU1708" s="13">
        <v>9</v>
      </c>
      <c r="AV1708" s="13">
        <v>5</v>
      </c>
      <c r="AW1708" s="16">
        <f t="shared" si="491"/>
        <v>9</v>
      </c>
    </row>
    <row r="1709" spans="1:87" hidden="1">
      <c r="A1709" s="2">
        <v>1708</v>
      </c>
      <c r="B1709" s="2">
        <v>0</v>
      </c>
      <c r="C1709" s="1">
        <v>0</v>
      </c>
      <c r="D1709" s="37" t="str">
        <v>001fw00000JJIG5AAP</v>
      </c>
      <c r="E1709" s="37" t="str">
        <v>M/S HINDUSTAN STEEL SALES</v>
      </c>
      <c r="F1709" s="37" t="str">
        <v>UTTAR PRADESH</v>
      </c>
      <c r="G1709" s="37" t="str">
        <v>KANPUR NAGAR</v>
      </c>
      <c r="H1709" s="37">
        <v>0</v>
      </c>
      <c r="I1709" s="37" t="str">
        <v>SHREE LAKSHMAN ROLLING MILL (INDIA) LLP</v>
      </c>
      <c r="J1709" s="37" t="str">
        <v>Ashutosh Shukla</v>
      </c>
      <c r="K1709" s="37">
        <v>0</v>
      </c>
      <c r="L1709" s="37" t="str">
        <v>C12815</v>
      </c>
      <c r="M1709" s="37" t="str">
        <v>North</v>
      </c>
      <c r="N1709" s="2">
        <v>208016</v>
      </c>
      <c r="O1709" s="2" t="str">
        <v>09ACBPU1733D1ZS</v>
      </c>
      <c r="P1709" s="2">
        <v>9838142860</v>
      </c>
      <c r="Q1709" s="2" t="str">
        <v>Jan'26</v>
      </c>
      <c r="R1709" s="2">
        <v>2026</v>
      </c>
      <c r="S1709" s="1">
        <v>0</v>
      </c>
      <c r="T1709" s="2" t="str">
        <v/>
      </c>
      <c r="U1709" s="1">
        <v>0</v>
      </c>
      <c r="V1709" s="1" t="str">
        <v>Potential Not updated</v>
      </c>
      <c r="W1709" s="72">
        <v>0</v>
      </c>
      <c r="X1709" s="72">
        <v>0</v>
      </c>
      <c r="Y1709" s="72">
        <v>0</v>
      </c>
      <c r="Z1709" s="72">
        <v>0</v>
      </c>
      <c r="AA1709" s="72">
        <v>0</v>
      </c>
      <c r="AB1709" s="72">
        <v>0</v>
      </c>
      <c r="AC1709" s="72">
        <v>0</v>
      </c>
      <c r="AD1709" s="72">
        <v>0</v>
      </c>
      <c r="AE1709" s="72">
        <v>0</v>
      </c>
      <c r="AF1709" s="72">
        <v>0</v>
      </c>
      <c r="AG1709" s="72">
        <v>0</v>
      </c>
      <c r="AH1709" s="72">
        <v>0</v>
      </c>
      <c r="AI1709" s="72">
        <v>0</v>
      </c>
      <c r="AJ1709" s="72">
        <v>0</v>
      </c>
      <c r="AK1709" s="72">
        <v>0</v>
      </c>
      <c r="AL1709" s="72">
        <v>0</v>
      </c>
      <c r="AM1709" s="72">
        <v>0</v>
      </c>
      <c r="AN1709" s="72">
        <v>0</v>
      </c>
      <c r="AO1709" s="72">
        <v>0</v>
      </c>
      <c r="AP1709" s="72">
        <v>0</v>
      </c>
      <c r="AQ1709" s="13">
        <v>0</v>
      </c>
      <c r="AR1709" s="13">
        <v>0</v>
      </c>
      <c r="AS1709" s="13">
        <v>0</v>
      </c>
      <c r="AT1709" s="13">
        <v>0</v>
      </c>
      <c r="AU1709" s="13">
        <v>11</v>
      </c>
      <c r="AV1709" s="13">
        <v>0</v>
      </c>
      <c r="AW1709" s="16">
        <f t="shared" si="491"/>
        <v>11</v>
      </c>
    </row>
    <row r="1710" spans="1:87" hidden="1">
      <c r="A1710" s="2">
        <v>1709</v>
      </c>
      <c r="B1710" s="2">
        <v>0</v>
      </c>
      <c r="C1710" s="1">
        <v>0</v>
      </c>
      <c r="D1710" s="37" t="str">
        <v>001fw000003CQA1AAO</v>
      </c>
      <c r="E1710" s="37" t="str">
        <v>R. K. STEEL</v>
      </c>
      <c r="F1710" s="37" t="str">
        <v>WEST BENGAL</v>
      </c>
      <c r="G1710" s="37" t="str">
        <v>JALPAIGURI</v>
      </c>
      <c r="H1710" s="37">
        <v>0</v>
      </c>
      <c r="I1710" s="37" t="str">
        <v>SILIGURI BUILDERS STORES</v>
      </c>
      <c r="J1710" s="37" t="str">
        <v>Abu Hossain</v>
      </c>
      <c r="K1710" s="37">
        <v>0</v>
      </c>
      <c r="L1710" s="37" t="str">
        <v>001J100000VngoPIAR</v>
      </c>
      <c r="M1710" s="37" t="str">
        <v>East</v>
      </c>
      <c r="N1710" s="2">
        <v>735101</v>
      </c>
      <c r="O1710" s="2" t="str">
        <v>19AHIPB5626J1Z8</v>
      </c>
      <c r="P1710" s="2">
        <v>9733400456</v>
      </c>
      <c r="Q1710" s="2" t="str">
        <v>Jan'26</v>
      </c>
      <c r="R1710" s="2">
        <v>2026</v>
      </c>
      <c r="S1710" s="1">
        <v>0</v>
      </c>
      <c r="T1710" s="2">
        <v>90</v>
      </c>
      <c r="U1710" s="1">
        <v>1.1111111111111112E-2</v>
      </c>
      <c r="V1710" s="1" t="str">
        <v>Challenger</v>
      </c>
      <c r="W1710" s="72">
        <v>0</v>
      </c>
      <c r="X1710" s="72">
        <v>0</v>
      </c>
      <c r="Y1710" s="72">
        <v>0</v>
      </c>
      <c r="Z1710" s="72">
        <v>0</v>
      </c>
      <c r="AA1710" s="72">
        <v>0</v>
      </c>
      <c r="AB1710" s="72">
        <v>0</v>
      </c>
      <c r="AC1710" s="72">
        <v>0</v>
      </c>
      <c r="AD1710" s="72">
        <v>0</v>
      </c>
      <c r="AE1710" s="72">
        <v>0</v>
      </c>
      <c r="AF1710" s="72">
        <v>0</v>
      </c>
      <c r="AG1710" s="72">
        <v>0</v>
      </c>
      <c r="AH1710" s="72">
        <v>0</v>
      </c>
      <c r="AI1710" s="72">
        <v>0</v>
      </c>
      <c r="AJ1710" s="72">
        <v>0</v>
      </c>
      <c r="AK1710" s="72">
        <v>0</v>
      </c>
      <c r="AL1710" s="72">
        <v>0</v>
      </c>
      <c r="AM1710" s="72">
        <v>0</v>
      </c>
      <c r="AN1710" s="72">
        <v>0</v>
      </c>
      <c r="AO1710" s="72">
        <v>0</v>
      </c>
      <c r="AP1710" s="72">
        <v>0</v>
      </c>
      <c r="AQ1710" s="13">
        <v>0</v>
      </c>
      <c r="AR1710" s="13">
        <v>0</v>
      </c>
      <c r="AS1710" s="13">
        <v>0</v>
      </c>
      <c r="AT1710" s="13">
        <v>0</v>
      </c>
      <c r="AU1710" s="13">
        <v>3</v>
      </c>
      <c r="AV1710" s="13">
        <v>0</v>
      </c>
      <c r="AW1710" s="16">
        <f t="shared" si="491"/>
        <v>3</v>
      </c>
    </row>
    <row r="1711" spans="1:87" hidden="1">
      <c r="A1711" s="2">
        <v>1710</v>
      </c>
      <c r="B1711" s="2">
        <v>0</v>
      </c>
      <c r="C1711" s="1">
        <v>0</v>
      </c>
      <c r="D1711" s="37" t="str">
        <v>001fw00000JKlpRAAT</v>
      </c>
      <c r="E1711" s="37" t="str">
        <v>KAPILDEO PRASAD</v>
      </c>
      <c r="F1711" s="37" t="str">
        <v>ODISHA</v>
      </c>
      <c r="G1711" s="37" t="str">
        <v>SUNDARGARH</v>
      </c>
      <c r="H1711" s="37">
        <v>0</v>
      </c>
      <c r="I1711" s="37" t="str">
        <v>SACHDEVA ISPAT PVT LTD</v>
      </c>
      <c r="J1711" s="37" t="str">
        <v>Papun Padhan</v>
      </c>
      <c r="K1711" s="37">
        <v>0</v>
      </c>
      <c r="L1711" s="37" t="str">
        <v>C12823</v>
      </c>
      <c r="M1711" s="37" t="str">
        <v>Central</v>
      </c>
      <c r="N1711" s="2">
        <v>769001</v>
      </c>
      <c r="O1711" s="2" t="str">
        <v>21AADFK6119R1Z4</v>
      </c>
      <c r="P1711" s="2">
        <v>9437100983</v>
      </c>
      <c r="Q1711" s="2" t="str">
        <v>Jan'26</v>
      </c>
      <c r="R1711" s="2">
        <v>2026</v>
      </c>
      <c r="S1711" s="1">
        <v>0</v>
      </c>
      <c r="T1711" s="2" t="str">
        <v/>
      </c>
      <c r="U1711" s="1">
        <v>0</v>
      </c>
      <c r="V1711" s="1" t="str">
        <v>Potential Not updated</v>
      </c>
      <c r="W1711" s="72">
        <v>0</v>
      </c>
      <c r="X1711" s="72">
        <v>0</v>
      </c>
      <c r="Y1711" s="72">
        <v>0</v>
      </c>
      <c r="Z1711" s="72">
        <v>0</v>
      </c>
      <c r="AA1711" s="72">
        <v>0</v>
      </c>
      <c r="AB1711" s="72">
        <v>0</v>
      </c>
      <c r="AC1711" s="72">
        <v>0</v>
      </c>
      <c r="AD1711" s="72">
        <v>0</v>
      </c>
      <c r="AE1711" s="72">
        <v>0</v>
      </c>
      <c r="AF1711" s="72">
        <v>0</v>
      </c>
      <c r="AG1711" s="72">
        <v>0</v>
      </c>
      <c r="AH1711" s="72">
        <v>0</v>
      </c>
      <c r="AI1711" s="72">
        <v>0</v>
      </c>
      <c r="AJ1711" s="72">
        <v>0</v>
      </c>
      <c r="AK1711" s="72">
        <v>0</v>
      </c>
      <c r="AL1711" s="72">
        <v>0</v>
      </c>
      <c r="AM1711" s="72">
        <v>0</v>
      </c>
      <c r="AN1711" s="72">
        <v>0</v>
      </c>
      <c r="AO1711" s="72">
        <v>0</v>
      </c>
      <c r="AP1711" s="72">
        <v>0</v>
      </c>
      <c r="AQ1711" s="13">
        <v>0</v>
      </c>
      <c r="AR1711" s="13">
        <v>0</v>
      </c>
      <c r="AS1711" s="13">
        <v>0</v>
      </c>
      <c r="AT1711" s="13">
        <v>0</v>
      </c>
      <c r="AU1711" s="13">
        <v>20</v>
      </c>
      <c r="AV1711" s="13">
        <v>0</v>
      </c>
      <c r="AW1711" s="16">
        <f t="shared" si="491"/>
        <v>20</v>
      </c>
    </row>
    <row r="1712" spans="1:87" hidden="1">
      <c r="A1712" s="2">
        <v>1711</v>
      </c>
      <c r="B1712" s="2">
        <v>0</v>
      </c>
      <c r="C1712" s="1">
        <v>0</v>
      </c>
      <c r="D1712" s="37" t="str">
        <v>001fw00000JEdt2AAD</v>
      </c>
      <c r="E1712" s="37" t="str">
        <v>M/S KRITI ENTERPRISES</v>
      </c>
      <c r="F1712" s="37" t="str">
        <v>BIHAR</v>
      </c>
      <c r="G1712" s="37" t="str">
        <v>GOPALGANJ</v>
      </c>
      <c r="H1712" s="37">
        <v>0</v>
      </c>
      <c r="I1712" s="37" t="str">
        <v>SUBH NEXTGEN PRIVATE LIMITED</v>
      </c>
      <c r="J1712" s="37" t="str">
        <v>Punit Kumar</v>
      </c>
      <c r="K1712" s="37">
        <v>0</v>
      </c>
      <c r="L1712" s="37" t="str">
        <v>001J100000VmM42IAF</v>
      </c>
      <c r="M1712" s="37" t="str">
        <v>East</v>
      </c>
      <c r="N1712" s="2">
        <v>841437</v>
      </c>
      <c r="O1712" s="2" t="str">
        <v>10EWPPD1731Q1ZE</v>
      </c>
      <c r="P1712" s="2">
        <v>7363999977</v>
      </c>
      <c r="Q1712" s="2" t="str">
        <v>Jan'26</v>
      </c>
      <c r="R1712" s="2">
        <v>2026</v>
      </c>
      <c r="S1712" s="1">
        <v>0</v>
      </c>
      <c r="T1712" s="2" t="str">
        <v/>
      </c>
      <c r="U1712" s="1">
        <v>0</v>
      </c>
      <c r="V1712" s="1" t="str">
        <v>Potential Not updated</v>
      </c>
      <c r="W1712" s="72">
        <v>0</v>
      </c>
      <c r="X1712" s="72">
        <v>0</v>
      </c>
      <c r="Y1712" s="72">
        <v>0</v>
      </c>
      <c r="Z1712" s="72">
        <v>0</v>
      </c>
      <c r="AA1712" s="72">
        <v>0</v>
      </c>
      <c r="AB1712" s="72">
        <v>0</v>
      </c>
      <c r="AC1712" s="72">
        <v>0</v>
      </c>
      <c r="AD1712" s="72">
        <v>0</v>
      </c>
      <c r="AE1712" s="72">
        <v>0</v>
      </c>
      <c r="AF1712" s="72">
        <v>0</v>
      </c>
      <c r="AG1712" s="72">
        <v>0</v>
      </c>
      <c r="AH1712" s="72">
        <v>0</v>
      </c>
      <c r="AI1712" s="72">
        <v>0</v>
      </c>
      <c r="AJ1712" s="72">
        <v>0</v>
      </c>
      <c r="AK1712" s="72">
        <v>0</v>
      </c>
      <c r="AL1712" s="72">
        <v>0</v>
      </c>
      <c r="AM1712" s="72">
        <v>0</v>
      </c>
      <c r="AN1712" s="72">
        <v>0</v>
      </c>
      <c r="AO1712" s="72">
        <v>0</v>
      </c>
      <c r="AP1712" s="72">
        <v>0</v>
      </c>
      <c r="AQ1712" s="13">
        <v>0</v>
      </c>
      <c r="AR1712" s="13">
        <v>0</v>
      </c>
      <c r="AS1712" s="13">
        <v>0</v>
      </c>
      <c r="AT1712" s="13">
        <v>0</v>
      </c>
      <c r="AU1712" s="13">
        <v>12</v>
      </c>
      <c r="AV1712" s="13">
        <v>0</v>
      </c>
      <c r="AW1712" s="16">
        <f t="shared" si="491"/>
        <v>12</v>
      </c>
    </row>
    <row r="1713" spans="1:49" hidden="1">
      <c r="A1713" s="2">
        <v>1712</v>
      </c>
      <c r="B1713" s="2">
        <v>0</v>
      </c>
      <c r="C1713" s="1">
        <v>0</v>
      </c>
      <c r="D1713" s="37" t="str">
        <v>001J100000TuCy9IAF</v>
      </c>
      <c r="E1713" s="37" t="str">
        <v>MAHAPATRA HARDWARE,FABRICATION AND SPARES</v>
      </c>
      <c r="F1713" s="37" t="str">
        <v>ODISHA</v>
      </c>
      <c r="G1713" s="37" t="str">
        <v>NABARANGPUR</v>
      </c>
      <c r="H1713" s="37" t="str">
        <v>Chandahandi</v>
      </c>
      <c r="I1713" s="37" t="str">
        <v>SACHDEVA ISPAT PVT LTD</v>
      </c>
      <c r="J1713" s="37" t="str">
        <v>Amit Behera</v>
      </c>
      <c r="K1713" s="37">
        <v>0</v>
      </c>
      <c r="L1713" s="37" t="str">
        <v>C12823</v>
      </c>
      <c r="M1713" s="37" t="str">
        <v>Central</v>
      </c>
      <c r="N1713" s="2">
        <v>764077</v>
      </c>
      <c r="O1713" s="2" t="str">
        <v>21BGLPT9969B1ZY</v>
      </c>
      <c r="P1713" s="2">
        <v>9556624715</v>
      </c>
      <c r="Q1713" s="2" t="str">
        <v>Jan'26</v>
      </c>
      <c r="R1713" s="2">
        <v>2026</v>
      </c>
      <c r="S1713" s="1">
        <v>0</v>
      </c>
      <c r="T1713" s="2">
        <v>50</v>
      </c>
      <c r="U1713" s="1">
        <v>0.02</v>
      </c>
      <c r="V1713" s="1" t="str">
        <v>Minor</v>
      </c>
      <c r="W1713" s="72">
        <v>0</v>
      </c>
      <c r="X1713" s="72">
        <v>0</v>
      </c>
      <c r="Y1713" s="72">
        <v>0</v>
      </c>
      <c r="Z1713" s="72">
        <v>0</v>
      </c>
      <c r="AA1713" s="72">
        <v>0</v>
      </c>
      <c r="AB1713" s="72">
        <v>0</v>
      </c>
      <c r="AC1713" s="72">
        <v>0</v>
      </c>
      <c r="AD1713" s="72">
        <v>0</v>
      </c>
      <c r="AE1713" s="72">
        <v>0</v>
      </c>
      <c r="AF1713" s="72">
        <v>0</v>
      </c>
      <c r="AG1713" s="72">
        <v>0</v>
      </c>
      <c r="AH1713" s="72">
        <v>0</v>
      </c>
      <c r="AI1713" s="72">
        <v>0</v>
      </c>
      <c r="AJ1713" s="72">
        <v>0</v>
      </c>
      <c r="AK1713" s="72">
        <v>0</v>
      </c>
      <c r="AL1713" s="72">
        <v>0</v>
      </c>
      <c r="AM1713" s="72">
        <v>0</v>
      </c>
      <c r="AN1713" s="72">
        <v>0</v>
      </c>
      <c r="AO1713" s="72">
        <v>0</v>
      </c>
      <c r="AP1713" s="72">
        <v>0</v>
      </c>
      <c r="AQ1713" s="13">
        <v>0</v>
      </c>
      <c r="AR1713" s="13">
        <v>0</v>
      </c>
      <c r="AS1713" s="13">
        <v>0</v>
      </c>
      <c r="AT1713" s="13">
        <v>0</v>
      </c>
      <c r="AU1713" s="13">
        <v>3</v>
      </c>
      <c r="AV1713" s="13">
        <v>0</v>
      </c>
      <c r="AW1713" s="16">
        <f t="shared" si="491"/>
        <v>3</v>
      </c>
    </row>
    <row r="1714" spans="1:49" hidden="1">
      <c r="A1714" s="2">
        <v>1713</v>
      </c>
      <c r="B1714" s="2">
        <v>0</v>
      </c>
      <c r="C1714" s="1">
        <v>0</v>
      </c>
      <c r="D1714" s="37" t="str">
        <v>001fw00000CkV5BAAV</v>
      </c>
      <c r="E1714" s="37" t="str">
        <v>SAJED TRADERS</v>
      </c>
      <c r="F1714" s="37" t="str">
        <v>WEST BENGAL</v>
      </c>
      <c r="G1714" s="37" t="str">
        <v>MALDAH</v>
      </c>
      <c r="H1714" s="37">
        <v>0</v>
      </c>
      <c r="I1714" s="37" t="str">
        <v>MAHESHWARI TRADERS</v>
      </c>
      <c r="J1714" s="37" t="str">
        <v>Partha Mondal</v>
      </c>
      <c r="K1714" s="37">
        <v>0</v>
      </c>
      <c r="L1714" s="37" t="str">
        <v>001J100000Vo7AiIAJ</v>
      </c>
      <c r="M1714" s="37" t="str">
        <v>East</v>
      </c>
      <c r="N1714" s="2">
        <v>732206</v>
      </c>
      <c r="O1714" s="2" t="str">
        <v>19BFZPA4895L1ZE</v>
      </c>
      <c r="P1714" s="2">
        <v>9614259047</v>
      </c>
      <c r="Q1714" s="2" t="str">
        <v>Jan'26</v>
      </c>
      <c r="R1714" s="2">
        <v>2026</v>
      </c>
      <c r="S1714" s="1">
        <v>0</v>
      </c>
      <c r="T1714" s="2">
        <v>25</v>
      </c>
      <c r="U1714" s="1">
        <v>0.04</v>
      </c>
      <c r="V1714" s="1" t="str">
        <v>Minor</v>
      </c>
      <c r="W1714" s="72">
        <v>0</v>
      </c>
      <c r="X1714" s="72">
        <v>0</v>
      </c>
      <c r="Y1714" s="72">
        <v>0</v>
      </c>
      <c r="Z1714" s="72">
        <v>0</v>
      </c>
      <c r="AA1714" s="72">
        <v>0</v>
      </c>
      <c r="AB1714" s="72">
        <v>0</v>
      </c>
      <c r="AC1714" s="72">
        <v>0</v>
      </c>
      <c r="AD1714" s="72">
        <v>0</v>
      </c>
      <c r="AE1714" s="72">
        <v>0</v>
      </c>
      <c r="AF1714" s="72">
        <v>0</v>
      </c>
      <c r="AG1714" s="72">
        <v>0</v>
      </c>
      <c r="AH1714" s="72">
        <v>0</v>
      </c>
      <c r="AI1714" s="72">
        <v>0</v>
      </c>
      <c r="AJ1714" s="72">
        <v>0</v>
      </c>
      <c r="AK1714" s="72">
        <v>0</v>
      </c>
      <c r="AL1714" s="72">
        <v>0</v>
      </c>
      <c r="AM1714" s="72">
        <v>0</v>
      </c>
      <c r="AN1714" s="72">
        <v>0</v>
      </c>
      <c r="AO1714" s="72">
        <v>0</v>
      </c>
      <c r="AP1714" s="72">
        <v>0</v>
      </c>
      <c r="AQ1714" s="13">
        <v>0</v>
      </c>
      <c r="AR1714" s="13">
        <v>0</v>
      </c>
      <c r="AS1714" s="13">
        <v>0</v>
      </c>
      <c r="AT1714" s="13">
        <v>0</v>
      </c>
      <c r="AU1714" s="13">
        <v>3</v>
      </c>
      <c r="AV1714" s="13">
        <v>0</v>
      </c>
      <c r="AW1714" s="16">
        <f t="shared" si="491"/>
        <v>3</v>
      </c>
    </row>
    <row r="1715" spans="1:49" hidden="1">
      <c r="A1715" s="2">
        <v>1714</v>
      </c>
      <c r="B1715" s="2">
        <v>0</v>
      </c>
      <c r="C1715" s="1">
        <v>0</v>
      </c>
      <c r="D1715" s="37" t="str">
        <v>001J1000005aGTBIA2</v>
      </c>
      <c r="E1715" s="37" t="str">
        <v>Bharat Traders</v>
      </c>
      <c r="F1715" s="37" t="str">
        <v>UTTAR PRADESH</v>
      </c>
      <c r="G1715" s="37" t="str">
        <v>PRAYAGRAJ</v>
      </c>
      <c r="H1715" s="37" t="str">
        <v>Allahabad **</v>
      </c>
      <c r="I1715" s="37" t="str">
        <v>GOBINDGARH IRON LLP</v>
      </c>
      <c r="J1715" s="37" t="str">
        <v>Mohd Ansari</v>
      </c>
      <c r="K1715" s="37">
        <v>0</v>
      </c>
      <c r="L1715" s="37" t="str">
        <v>C12817</v>
      </c>
      <c r="M1715" s="37" t="str">
        <v>North</v>
      </c>
      <c r="N1715" s="2">
        <v>211001</v>
      </c>
      <c r="O1715" s="2" t="str">
        <v>09ADBXPG2167P1Z</v>
      </c>
      <c r="P1715" s="2">
        <v>8299028790</v>
      </c>
      <c r="Q1715" s="2" t="str">
        <v>Jan'26</v>
      </c>
      <c r="R1715" s="2">
        <v>2026</v>
      </c>
      <c r="S1715" s="1">
        <v>0</v>
      </c>
      <c r="T1715" s="2">
        <v>40</v>
      </c>
      <c r="U1715" s="1">
        <v>4.1666666666666671E-2</v>
      </c>
      <c r="V1715" s="1" t="str">
        <v>Minor</v>
      </c>
      <c r="W1715" s="72">
        <v>0</v>
      </c>
      <c r="X1715" s="72">
        <v>0</v>
      </c>
      <c r="Y1715" s="72">
        <v>0</v>
      </c>
      <c r="Z1715" s="72">
        <v>0</v>
      </c>
      <c r="AA1715" s="72">
        <v>0</v>
      </c>
      <c r="AB1715" s="72">
        <v>0</v>
      </c>
      <c r="AC1715" s="72">
        <v>0</v>
      </c>
      <c r="AD1715" s="72">
        <v>0</v>
      </c>
      <c r="AE1715" s="72">
        <v>0</v>
      </c>
      <c r="AF1715" s="72">
        <v>0</v>
      </c>
      <c r="AG1715" s="72">
        <v>0</v>
      </c>
      <c r="AH1715" s="72">
        <v>0</v>
      </c>
      <c r="AI1715" s="72">
        <v>0</v>
      </c>
      <c r="AJ1715" s="72">
        <v>0</v>
      </c>
      <c r="AK1715" s="72">
        <v>0</v>
      </c>
      <c r="AL1715" s="72">
        <v>0</v>
      </c>
      <c r="AM1715" s="72">
        <v>0</v>
      </c>
      <c r="AN1715" s="72">
        <v>0</v>
      </c>
      <c r="AO1715" s="72">
        <v>0</v>
      </c>
      <c r="AP1715" s="72">
        <v>0</v>
      </c>
      <c r="AQ1715" s="13">
        <v>0</v>
      </c>
      <c r="AR1715" s="13">
        <v>0</v>
      </c>
      <c r="AS1715" s="13">
        <v>0</v>
      </c>
      <c r="AT1715" s="13">
        <v>0</v>
      </c>
      <c r="AU1715" s="13">
        <v>5</v>
      </c>
      <c r="AV1715" s="13">
        <v>0</v>
      </c>
      <c r="AW1715" s="16">
        <f t="shared" si="491"/>
        <v>5</v>
      </c>
    </row>
    <row r="1716" spans="1:49" hidden="1">
      <c r="A1716" s="2">
        <v>1715</v>
      </c>
      <c r="B1716" s="2">
        <v>0</v>
      </c>
      <c r="C1716" s="1">
        <v>0</v>
      </c>
      <c r="D1716" s="37" t="str">
        <v>001fw00000BFDcxAAH</v>
      </c>
      <c r="E1716" s="37" t="str">
        <v>PRASAD ENTERPRISE</v>
      </c>
      <c r="F1716" s="37" t="str">
        <v>WEST BENGAL</v>
      </c>
      <c r="G1716" s="37" t="str">
        <v>DARJEELING</v>
      </c>
      <c r="H1716" s="37">
        <v>0</v>
      </c>
      <c r="I1716" s="37" t="str">
        <v>SILIGURI BUILDERS STORES</v>
      </c>
      <c r="J1716" s="37" t="str">
        <v>Abu Hossain</v>
      </c>
      <c r="K1716" s="37">
        <v>0</v>
      </c>
      <c r="L1716" s="37" t="str">
        <v>001J100000VngoPIAR</v>
      </c>
      <c r="M1716" s="37" t="str">
        <v>East</v>
      </c>
      <c r="N1716" s="2">
        <v>734003</v>
      </c>
      <c r="O1716" s="2" t="str">
        <v>19AGRPP4837F1ZT</v>
      </c>
      <c r="P1716" s="2">
        <v>9832678302</v>
      </c>
      <c r="Q1716" s="2" t="str">
        <v>Jan'26</v>
      </c>
      <c r="R1716" s="2">
        <v>2026</v>
      </c>
      <c r="S1716" s="1">
        <v>0</v>
      </c>
      <c r="T1716" s="2">
        <v>25</v>
      </c>
      <c r="U1716" s="1">
        <v>0.17333333333333331</v>
      </c>
      <c r="V1716" s="1" t="str">
        <v>Friendly</v>
      </c>
      <c r="W1716" s="72">
        <v>0</v>
      </c>
      <c r="X1716" s="72">
        <v>0</v>
      </c>
      <c r="Y1716" s="72">
        <v>0</v>
      </c>
      <c r="Z1716" s="72">
        <v>0</v>
      </c>
      <c r="AA1716" s="72">
        <v>0</v>
      </c>
      <c r="AB1716" s="72">
        <v>0</v>
      </c>
      <c r="AC1716" s="72">
        <v>0</v>
      </c>
      <c r="AD1716" s="72">
        <v>0</v>
      </c>
      <c r="AE1716" s="72">
        <v>0</v>
      </c>
      <c r="AF1716" s="72">
        <v>0</v>
      </c>
      <c r="AG1716" s="72">
        <v>0</v>
      </c>
      <c r="AH1716" s="72">
        <v>0</v>
      </c>
      <c r="AI1716" s="72">
        <v>0</v>
      </c>
      <c r="AJ1716" s="72">
        <v>0</v>
      </c>
      <c r="AK1716" s="72">
        <v>0</v>
      </c>
      <c r="AL1716" s="72">
        <v>0</v>
      </c>
      <c r="AM1716" s="72">
        <v>0</v>
      </c>
      <c r="AN1716" s="72">
        <v>0</v>
      </c>
      <c r="AO1716" s="72">
        <v>0</v>
      </c>
      <c r="AP1716" s="72">
        <v>0</v>
      </c>
      <c r="AQ1716" s="13">
        <v>0</v>
      </c>
      <c r="AR1716" s="13">
        <v>0</v>
      </c>
      <c r="AS1716" s="13">
        <v>0</v>
      </c>
      <c r="AT1716" s="13">
        <v>0</v>
      </c>
      <c r="AU1716" s="13">
        <v>13</v>
      </c>
      <c r="AV1716" s="13">
        <v>0</v>
      </c>
      <c r="AW1716" s="16">
        <f t="shared" si="491"/>
        <v>13</v>
      </c>
    </row>
    <row r="1717" spans="1:49" hidden="1">
      <c r="A1717" s="2">
        <v>1716</v>
      </c>
      <c r="B1717" s="2">
        <v>0</v>
      </c>
      <c r="C1717" s="1">
        <v>0</v>
      </c>
      <c r="D1717" s="37" t="str">
        <v>001fw00000LOs83AAD</v>
      </c>
      <c r="E1717" s="37" t="str">
        <v>M/S CHAUDHRY ENTERPRISES</v>
      </c>
      <c r="F1717" s="37" t="str">
        <v>UTTARAKHAND</v>
      </c>
      <c r="G1717" s="37" t="str">
        <v>DEHRADUN</v>
      </c>
      <c r="H1717" s="37">
        <v>0</v>
      </c>
      <c r="I1717" s="37" t="str">
        <v>SHIVA SALES INDIA CORPORATION</v>
      </c>
      <c r="J1717" s="37" t="str">
        <v>Ravi Kumar</v>
      </c>
      <c r="K1717" s="37">
        <v>0</v>
      </c>
      <c r="L1717" s="37" t="str">
        <v>C12821</v>
      </c>
      <c r="M1717" s="37" t="str">
        <v>North</v>
      </c>
      <c r="N1717" s="2">
        <v>248001</v>
      </c>
      <c r="O1717" s="2" t="str">
        <v>05AESPC9468E1Z7</v>
      </c>
      <c r="P1717" s="2">
        <v>9719055075</v>
      </c>
      <c r="Q1717" s="2" t="str">
        <v>Feb'26</v>
      </c>
      <c r="R1717" s="2">
        <v>2026</v>
      </c>
      <c r="S1717" s="1">
        <v>0</v>
      </c>
      <c r="T1717" s="2" t="str">
        <v/>
      </c>
      <c r="U1717" s="1">
        <v>0</v>
      </c>
      <c r="V1717" s="1">
        <v>0</v>
      </c>
      <c r="W1717" s="72">
        <v>0</v>
      </c>
      <c r="X1717" s="72">
        <v>0</v>
      </c>
      <c r="Y1717" s="72">
        <v>0</v>
      </c>
      <c r="Z1717" s="72">
        <v>0</v>
      </c>
      <c r="AA1717" s="72">
        <v>0</v>
      </c>
      <c r="AB1717" s="72">
        <v>0</v>
      </c>
      <c r="AC1717" s="72">
        <v>0</v>
      </c>
      <c r="AD1717" s="72">
        <v>0</v>
      </c>
      <c r="AE1717" s="72">
        <v>0</v>
      </c>
      <c r="AF1717" s="72">
        <v>0</v>
      </c>
      <c r="AG1717" s="72">
        <v>0</v>
      </c>
      <c r="AH1717" s="72">
        <v>0</v>
      </c>
      <c r="AI1717" s="72">
        <v>0</v>
      </c>
      <c r="AJ1717" s="72">
        <v>0</v>
      </c>
      <c r="AK1717" s="72">
        <v>0</v>
      </c>
      <c r="AL1717" s="72">
        <v>0</v>
      </c>
      <c r="AM1717" s="72">
        <v>0</v>
      </c>
      <c r="AN1717" s="72">
        <v>0</v>
      </c>
      <c r="AO1717" s="72">
        <v>0</v>
      </c>
      <c r="AP1717" s="72">
        <v>0</v>
      </c>
      <c r="AQ1717" s="13">
        <v>0</v>
      </c>
      <c r="AR1717" s="13">
        <v>0</v>
      </c>
      <c r="AS1717" s="13">
        <v>0</v>
      </c>
      <c r="AT1717" s="13">
        <v>0</v>
      </c>
      <c r="AU1717" s="13">
        <v>0</v>
      </c>
      <c r="AV1717" s="13">
        <v>2</v>
      </c>
      <c r="AW1717" s="16">
        <f t="shared" si="491"/>
        <v>0</v>
      </c>
    </row>
    <row r="1718" spans="1:49" hidden="1">
      <c r="A1718" s="2">
        <v>1717</v>
      </c>
      <c r="B1718" s="2">
        <v>0</v>
      </c>
      <c r="C1718" s="1">
        <v>0</v>
      </c>
      <c r="D1718" s="37" t="str">
        <v>001fw00000LSBe9AAH</v>
      </c>
      <c r="E1718" s="37" t="str">
        <v>SHIV TRADERS</v>
      </c>
      <c r="F1718" s="37" t="str">
        <v>UTTARAKHAND</v>
      </c>
      <c r="G1718" s="37" t="str">
        <v>DEHRADUN</v>
      </c>
      <c r="H1718" s="37">
        <v>0</v>
      </c>
      <c r="I1718" s="37" t="str">
        <v>SHIVA SALES INDIA CORPORATION</v>
      </c>
      <c r="J1718" s="37" t="str">
        <v>Ravi Kumar</v>
      </c>
      <c r="K1718" s="37">
        <v>0</v>
      </c>
      <c r="L1718" s="37" t="str">
        <v>C12821</v>
      </c>
      <c r="M1718" s="37" t="str">
        <v>North</v>
      </c>
      <c r="N1718" s="2">
        <v>248001</v>
      </c>
      <c r="O1718" s="2" t="str">
        <v>05FOHPS2695K2Z7</v>
      </c>
      <c r="P1718" s="2">
        <v>8273300525</v>
      </c>
      <c r="Q1718" s="2" t="str">
        <v>Feb'26</v>
      </c>
      <c r="R1718" s="2">
        <v>2026</v>
      </c>
      <c r="S1718" s="1">
        <v>0</v>
      </c>
      <c r="T1718" s="2" t="str">
        <v/>
      </c>
      <c r="U1718" s="1">
        <v>0</v>
      </c>
      <c r="V1718" s="1">
        <v>0</v>
      </c>
      <c r="W1718" s="72">
        <v>0</v>
      </c>
      <c r="X1718" s="72">
        <v>0</v>
      </c>
      <c r="Y1718" s="72">
        <v>0</v>
      </c>
      <c r="Z1718" s="72">
        <v>0</v>
      </c>
      <c r="AA1718" s="72">
        <v>0</v>
      </c>
      <c r="AB1718" s="72">
        <v>0</v>
      </c>
      <c r="AC1718" s="72">
        <v>0</v>
      </c>
      <c r="AD1718" s="72">
        <v>0</v>
      </c>
      <c r="AE1718" s="72">
        <v>0</v>
      </c>
      <c r="AF1718" s="72">
        <v>0</v>
      </c>
      <c r="AG1718" s="72">
        <v>0</v>
      </c>
      <c r="AH1718" s="72">
        <v>0</v>
      </c>
      <c r="AI1718" s="72">
        <v>0</v>
      </c>
      <c r="AJ1718" s="72">
        <v>0</v>
      </c>
      <c r="AK1718" s="72">
        <v>0</v>
      </c>
      <c r="AL1718" s="72">
        <v>0</v>
      </c>
      <c r="AM1718" s="72">
        <v>0</v>
      </c>
      <c r="AN1718" s="72">
        <v>0</v>
      </c>
      <c r="AO1718" s="72">
        <v>0</v>
      </c>
      <c r="AP1718" s="72">
        <v>0</v>
      </c>
      <c r="AQ1718" s="13">
        <v>0</v>
      </c>
      <c r="AR1718" s="13">
        <v>0</v>
      </c>
      <c r="AS1718" s="13">
        <v>0</v>
      </c>
      <c r="AT1718" s="13">
        <v>0</v>
      </c>
      <c r="AU1718" s="13">
        <v>0</v>
      </c>
      <c r="AV1718" s="13">
        <v>8</v>
      </c>
      <c r="AW1718" s="16">
        <f t="shared" si="491"/>
        <v>0</v>
      </c>
    </row>
    <row r="1719" spans="1:49" hidden="1">
      <c r="A1719" s="2">
        <v>1718</v>
      </c>
      <c r="B1719" s="2">
        <v>0</v>
      </c>
      <c r="C1719" s="1">
        <v>0</v>
      </c>
      <c r="D1719" s="37" t="str">
        <v>001J100000RyExzIAF</v>
      </c>
      <c r="E1719" s="37" t="str">
        <v>M/S SUDHIR IRON STORE</v>
      </c>
      <c r="F1719" s="37" t="str">
        <v>UTTARAKHAND</v>
      </c>
      <c r="G1719" s="37" t="str">
        <v>DEHRADUN</v>
      </c>
      <c r="H1719" s="37">
        <v>0</v>
      </c>
      <c r="I1719" s="37" t="str">
        <v>SHIVA SALES INDIA CORPORATION</v>
      </c>
      <c r="J1719" s="37" t="str">
        <v>Ravi Kumar</v>
      </c>
      <c r="K1719" s="37">
        <v>0</v>
      </c>
      <c r="L1719" s="37" t="str">
        <v>C12821</v>
      </c>
      <c r="M1719" s="37" t="str">
        <v>North</v>
      </c>
      <c r="N1719" s="2">
        <v>249201</v>
      </c>
      <c r="O1719" s="2" t="str">
        <v>05ACOFS7736B1ZZ</v>
      </c>
      <c r="P1719" s="2">
        <v>8800542900</v>
      </c>
      <c r="Q1719" s="2" t="str">
        <v>Feb'26</v>
      </c>
      <c r="R1719" s="2">
        <v>2026</v>
      </c>
      <c r="S1719" s="1">
        <v>0</v>
      </c>
      <c r="T1719" s="2">
        <v>150</v>
      </c>
      <c r="U1719" s="1">
        <v>2.6666666666666668E-2</v>
      </c>
      <c r="V1719" s="1">
        <v>0</v>
      </c>
      <c r="W1719" s="72">
        <v>0</v>
      </c>
      <c r="X1719" s="72">
        <v>0</v>
      </c>
      <c r="Y1719" s="72">
        <v>0</v>
      </c>
      <c r="Z1719" s="72">
        <v>0</v>
      </c>
      <c r="AA1719" s="72">
        <v>0</v>
      </c>
      <c r="AB1719" s="72">
        <v>0</v>
      </c>
      <c r="AC1719" s="72">
        <v>0</v>
      </c>
      <c r="AD1719" s="72">
        <v>0</v>
      </c>
      <c r="AE1719" s="72">
        <v>0</v>
      </c>
      <c r="AF1719" s="72">
        <v>0</v>
      </c>
      <c r="AG1719" s="72">
        <v>0</v>
      </c>
      <c r="AH1719" s="72">
        <v>0</v>
      </c>
      <c r="AI1719" s="72">
        <v>0</v>
      </c>
      <c r="AJ1719" s="72">
        <v>0</v>
      </c>
      <c r="AK1719" s="72">
        <v>0</v>
      </c>
      <c r="AL1719" s="72">
        <v>0</v>
      </c>
      <c r="AM1719" s="72">
        <v>0</v>
      </c>
      <c r="AN1719" s="72">
        <v>0</v>
      </c>
      <c r="AO1719" s="72">
        <v>0</v>
      </c>
      <c r="AP1719" s="72">
        <v>0</v>
      </c>
      <c r="AQ1719" s="13">
        <v>0</v>
      </c>
      <c r="AR1719" s="13">
        <v>0</v>
      </c>
      <c r="AS1719" s="13">
        <v>0</v>
      </c>
      <c r="AT1719" s="13">
        <v>0</v>
      </c>
      <c r="AU1719" s="13">
        <v>0</v>
      </c>
      <c r="AV1719" s="13">
        <v>12</v>
      </c>
      <c r="AW1719" s="16">
        <f t="shared" si="491"/>
        <v>0</v>
      </c>
    </row>
    <row r="1720" spans="1:49" hidden="1">
      <c r="A1720" s="2">
        <v>1719</v>
      </c>
      <c r="B1720" s="2">
        <v>0</v>
      </c>
      <c r="C1720" s="1">
        <v>0</v>
      </c>
      <c r="D1720" s="37" t="str">
        <v>0015g00001gv4pdAAA</v>
      </c>
      <c r="E1720" s="37" t="str">
        <v>M/S SHRI GANPATI STEELS</v>
      </c>
      <c r="F1720" s="37" t="str">
        <v>UTTARAKHAND</v>
      </c>
      <c r="G1720" s="37" t="str">
        <v>UDAM SINGH NAGAR</v>
      </c>
      <c r="H1720" s="37">
        <v>0</v>
      </c>
      <c r="I1720" s="37" t="str">
        <v>SHIVA SALES INDIA CORPORATION</v>
      </c>
      <c r="J1720" s="37" t="str">
        <v>Manoj Yadav</v>
      </c>
      <c r="K1720" s="37">
        <v>0</v>
      </c>
      <c r="L1720" s="37" t="str">
        <v>C12821</v>
      </c>
      <c r="M1720" s="37" t="str">
        <v>North</v>
      </c>
      <c r="N1720" s="2">
        <v>263153</v>
      </c>
      <c r="O1720" s="2" t="str">
        <v>05BXHPK9419A1ZN</v>
      </c>
      <c r="P1720" s="2">
        <v>9639233000</v>
      </c>
      <c r="Q1720" s="2" t="str">
        <v>Feb'26</v>
      </c>
      <c r="R1720" s="2">
        <v>2026</v>
      </c>
      <c r="S1720" s="1">
        <v>0</v>
      </c>
      <c r="T1720" s="2">
        <v>160</v>
      </c>
      <c r="U1720" s="1">
        <v>8.5416666666666669E-2</v>
      </c>
      <c r="V1720" s="1">
        <v>0</v>
      </c>
      <c r="W1720" s="72">
        <v>0</v>
      </c>
      <c r="X1720" s="72">
        <v>0</v>
      </c>
      <c r="Y1720" s="72">
        <v>0</v>
      </c>
      <c r="Z1720" s="72">
        <v>0</v>
      </c>
      <c r="AA1720" s="72">
        <v>0</v>
      </c>
      <c r="AB1720" s="72">
        <v>0</v>
      </c>
      <c r="AC1720" s="72">
        <v>0</v>
      </c>
      <c r="AD1720" s="72">
        <v>0</v>
      </c>
      <c r="AE1720" s="72">
        <v>0</v>
      </c>
      <c r="AF1720" s="72">
        <v>0</v>
      </c>
      <c r="AG1720" s="72">
        <v>0</v>
      </c>
      <c r="AH1720" s="72">
        <v>0</v>
      </c>
      <c r="AI1720" s="72">
        <v>0</v>
      </c>
      <c r="AJ1720" s="72">
        <v>0</v>
      </c>
      <c r="AK1720" s="72">
        <v>0</v>
      </c>
      <c r="AL1720" s="72">
        <v>0</v>
      </c>
      <c r="AM1720" s="72">
        <v>0</v>
      </c>
      <c r="AN1720" s="72">
        <v>0</v>
      </c>
      <c r="AO1720" s="72">
        <v>0</v>
      </c>
      <c r="AP1720" s="72">
        <v>0</v>
      </c>
      <c r="AQ1720" s="13">
        <v>0</v>
      </c>
      <c r="AR1720" s="13">
        <v>0</v>
      </c>
      <c r="AS1720" s="13">
        <v>0</v>
      </c>
      <c r="AT1720" s="13">
        <v>0</v>
      </c>
      <c r="AU1720" s="13">
        <v>0</v>
      </c>
      <c r="AV1720" s="13">
        <v>41</v>
      </c>
      <c r="AW1720" s="16">
        <f t="shared" si="491"/>
        <v>0</v>
      </c>
    </row>
    <row r="1721" spans="1:49" hidden="1">
      <c r="A1721" s="2">
        <v>1720</v>
      </c>
      <c r="B1721" s="2">
        <v>0</v>
      </c>
      <c r="C1721" s="1">
        <v>0</v>
      </c>
      <c r="D1721" s="37" t="str">
        <v>0015g00001UBHmCAAX</v>
      </c>
      <c r="E1721" s="37" t="str">
        <v>Kukreti Steels</v>
      </c>
      <c r="F1721" s="37" t="str">
        <v>UTTARAKHAND</v>
      </c>
      <c r="G1721" s="37" t="str">
        <v>PAURI GARHWAL</v>
      </c>
      <c r="H1721" s="37">
        <v>0</v>
      </c>
      <c r="I1721" s="37" t="str">
        <v>SHIVA SALES INDIA CORPORATION</v>
      </c>
      <c r="J1721" s="37" t="str">
        <v>Ravi Kumar</v>
      </c>
      <c r="K1721" s="37">
        <v>0</v>
      </c>
      <c r="L1721" s="37" t="str">
        <v>C12821</v>
      </c>
      <c r="M1721" s="37" t="str">
        <v>North</v>
      </c>
      <c r="N1721" s="2">
        <v>246149</v>
      </c>
      <c r="O1721" s="2">
        <v>0</v>
      </c>
      <c r="P1721" s="2">
        <v>9719204838</v>
      </c>
      <c r="Q1721" s="2" t="str">
        <v>Feb'26</v>
      </c>
      <c r="R1721" s="2">
        <v>2026</v>
      </c>
      <c r="S1721" s="1">
        <v>0</v>
      </c>
      <c r="T1721" s="2" t="str">
        <v/>
      </c>
      <c r="U1721" s="1">
        <v>0</v>
      </c>
      <c r="V1721" s="1">
        <v>0</v>
      </c>
      <c r="W1721" s="72">
        <v>0</v>
      </c>
      <c r="X1721" s="72">
        <v>0</v>
      </c>
      <c r="Y1721" s="72">
        <v>0</v>
      </c>
      <c r="Z1721" s="72">
        <v>0</v>
      </c>
      <c r="AA1721" s="72">
        <v>0</v>
      </c>
      <c r="AB1721" s="72">
        <v>0</v>
      </c>
      <c r="AC1721" s="72">
        <v>0</v>
      </c>
      <c r="AD1721" s="72">
        <v>0</v>
      </c>
      <c r="AE1721" s="72">
        <v>0</v>
      </c>
      <c r="AF1721" s="72">
        <v>0</v>
      </c>
      <c r="AG1721" s="72">
        <v>0</v>
      </c>
      <c r="AH1721" s="72">
        <v>0</v>
      </c>
      <c r="AI1721" s="72">
        <v>0</v>
      </c>
      <c r="AJ1721" s="72">
        <v>0</v>
      </c>
      <c r="AK1721" s="72">
        <v>0</v>
      </c>
      <c r="AL1721" s="72">
        <v>0</v>
      </c>
      <c r="AM1721" s="72">
        <v>0</v>
      </c>
      <c r="AN1721" s="72">
        <v>0</v>
      </c>
      <c r="AO1721" s="72">
        <v>0</v>
      </c>
      <c r="AP1721" s="72">
        <v>0</v>
      </c>
      <c r="AQ1721" s="13">
        <v>0</v>
      </c>
      <c r="AR1721" s="13">
        <v>0</v>
      </c>
      <c r="AS1721" s="13">
        <v>0</v>
      </c>
      <c r="AT1721" s="13">
        <v>0</v>
      </c>
      <c r="AU1721" s="13">
        <v>0</v>
      </c>
      <c r="AV1721" s="13">
        <v>5</v>
      </c>
      <c r="AW1721" s="16">
        <f t="shared" si="491"/>
        <v>0</v>
      </c>
    </row>
    <row r="1722" spans="1:49" hidden="1">
      <c r="A1722" s="2">
        <v>1721</v>
      </c>
      <c r="B1722" s="2">
        <v>0</v>
      </c>
      <c r="C1722" s="1">
        <v>0</v>
      </c>
      <c r="D1722" s="37" t="str">
        <v>001J100000VmuFbIAJ</v>
      </c>
      <c r="E1722" s="37" t="str">
        <v>SHREE SAI TRADERS</v>
      </c>
      <c r="F1722" s="37" t="str">
        <v>ODISHA</v>
      </c>
      <c r="G1722" s="37" t="str">
        <v>KORAPUT</v>
      </c>
      <c r="H1722" s="37">
        <v>0</v>
      </c>
      <c r="I1722" s="37" t="str">
        <v>SACHDEVA ISPAT PVT LTD</v>
      </c>
      <c r="J1722" s="37" t="str">
        <v>Amit Behera</v>
      </c>
      <c r="K1722" s="37">
        <v>0</v>
      </c>
      <c r="L1722" s="37" t="str">
        <v>C12823</v>
      </c>
      <c r="M1722" s="37" t="str">
        <v>North</v>
      </c>
      <c r="N1722" s="2">
        <v>764056</v>
      </c>
      <c r="O1722" s="2" t="str">
        <v>21CBTPD8311F1ZX</v>
      </c>
      <c r="P1722" s="2">
        <v>8249050005</v>
      </c>
      <c r="Q1722" s="2" t="str">
        <v>Feb'26</v>
      </c>
      <c r="R1722" s="2">
        <v>2026</v>
      </c>
      <c r="S1722" s="1">
        <v>0</v>
      </c>
      <c r="T1722" s="2">
        <v>100</v>
      </c>
      <c r="U1722" s="1">
        <v>0.01</v>
      </c>
      <c r="V1722" s="1">
        <v>0</v>
      </c>
      <c r="W1722" s="72">
        <v>0</v>
      </c>
      <c r="X1722" s="72">
        <v>0</v>
      </c>
      <c r="Y1722" s="72">
        <v>0</v>
      </c>
      <c r="Z1722" s="72">
        <v>0</v>
      </c>
      <c r="AA1722" s="72">
        <v>0</v>
      </c>
      <c r="AB1722" s="72">
        <v>0</v>
      </c>
      <c r="AC1722" s="72">
        <v>0</v>
      </c>
      <c r="AD1722" s="72">
        <v>0</v>
      </c>
      <c r="AE1722" s="72">
        <v>0</v>
      </c>
      <c r="AF1722" s="72">
        <v>0</v>
      </c>
      <c r="AG1722" s="72">
        <v>0</v>
      </c>
      <c r="AH1722" s="72">
        <v>0</v>
      </c>
      <c r="AI1722" s="72">
        <v>0</v>
      </c>
      <c r="AJ1722" s="72">
        <v>0</v>
      </c>
      <c r="AK1722" s="72">
        <v>0</v>
      </c>
      <c r="AL1722" s="72">
        <v>0</v>
      </c>
      <c r="AM1722" s="72">
        <v>0</v>
      </c>
      <c r="AN1722" s="72">
        <v>0</v>
      </c>
      <c r="AO1722" s="72">
        <v>0</v>
      </c>
      <c r="AP1722" s="72">
        <v>0</v>
      </c>
      <c r="AQ1722" s="13">
        <v>0</v>
      </c>
      <c r="AR1722" s="13">
        <v>0</v>
      </c>
      <c r="AS1722" s="13">
        <v>0</v>
      </c>
      <c r="AT1722" s="13">
        <v>0</v>
      </c>
      <c r="AU1722" s="13">
        <v>0</v>
      </c>
      <c r="AV1722" s="13">
        <v>3</v>
      </c>
      <c r="AW1722" s="16">
        <f t="shared" si="491"/>
        <v>0</v>
      </c>
    </row>
    <row r="1723" spans="1:49" hidden="1">
      <c r="A1723" s="2">
        <v>1722</v>
      </c>
      <c r="B1723" s="2">
        <v>0</v>
      </c>
      <c r="C1723" s="1">
        <v>0</v>
      </c>
      <c r="D1723" s="37" t="str">
        <v>0015g00001V9yuBAAR</v>
      </c>
      <c r="E1723" s="37" t="str">
        <v>RAJINDRA STEELS</v>
      </c>
      <c r="F1723" s="37" t="str">
        <v>DELHI</v>
      </c>
      <c r="G1723" s="37" t="str">
        <v>WEST</v>
      </c>
      <c r="H1723" s="37">
        <v>0</v>
      </c>
      <c r="I1723" s="37" t="str">
        <v>MAHENDRA STEELS</v>
      </c>
      <c r="J1723" s="37" t="str">
        <v>Aman kumar</v>
      </c>
      <c r="K1723" s="37">
        <v>0</v>
      </c>
      <c r="L1723" s="37" t="str">
        <v>C12832</v>
      </c>
      <c r="M1723" s="37" t="str">
        <v>North</v>
      </c>
      <c r="N1723" s="2">
        <v>110027</v>
      </c>
      <c r="O1723" s="2" t="str">
        <v>07AAEFR1395M1ZS</v>
      </c>
      <c r="P1723" s="2">
        <v>9871093330</v>
      </c>
      <c r="Q1723" s="2" t="str">
        <v>Feb'26</v>
      </c>
      <c r="R1723" s="2">
        <v>2026</v>
      </c>
      <c r="S1723" s="1">
        <v>0</v>
      </c>
      <c r="T1723" s="2">
        <v>200</v>
      </c>
      <c r="U1723" s="1">
        <v>5.6933333333333322E-2</v>
      </c>
      <c r="V1723" s="1">
        <v>0</v>
      </c>
      <c r="W1723" s="72">
        <v>0</v>
      </c>
      <c r="X1723" s="72">
        <v>0</v>
      </c>
      <c r="Y1723" s="72">
        <v>0</v>
      </c>
      <c r="Z1723" s="72">
        <v>0</v>
      </c>
      <c r="AA1723" s="72">
        <v>0</v>
      </c>
      <c r="AB1723" s="72">
        <v>0</v>
      </c>
      <c r="AC1723" s="72">
        <v>0</v>
      </c>
      <c r="AD1723" s="72">
        <v>0</v>
      </c>
      <c r="AE1723" s="72">
        <v>0</v>
      </c>
      <c r="AF1723" s="72">
        <v>0</v>
      </c>
      <c r="AG1723" s="72">
        <v>0</v>
      </c>
      <c r="AH1723" s="72">
        <v>0</v>
      </c>
      <c r="AI1723" s="72">
        <v>0</v>
      </c>
      <c r="AJ1723" s="72">
        <v>0</v>
      </c>
      <c r="AK1723" s="72">
        <v>0</v>
      </c>
      <c r="AL1723" s="72">
        <v>0</v>
      </c>
      <c r="AM1723" s="72">
        <v>0</v>
      </c>
      <c r="AN1723" s="72">
        <v>0</v>
      </c>
      <c r="AO1723" s="72">
        <v>0</v>
      </c>
      <c r="AP1723" s="72">
        <v>0</v>
      </c>
      <c r="AQ1723" s="13">
        <v>0</v>
      </c>
      <c r="AR1723" s="13">
        <v>0</v>
      </c>
      <c r="AS1723" s="13">
        <v>0</v>
      </c>
      <c r="AT1723" s="13">
        <v>0</v>
      </c>
      <c r="AU1723" s="13">
        <v>0</v>
      </c>
      <c r="AV1723" s="13">
        <v>34.159999999999997</v>
      </c>
      <c r="AW1723" s="16">
        <f t="shared" si="491"/>
        <v>0</v>
      </c>
    </row>
    <row r="1724" spans="1:49" hidden="1">
      <c r="A1724" s="2">
        <v>1723</v>
      </c>
      <c r="B1724" s="2">
        <v>0</v>
      </c>
      <c r="C1724" s="1">
        <v>0</v>
      </c>
      <c r="D1724" s="37" t="str">
        <v>001J1000003mJNtIAM</v>
      </c>
      <c r="E1724" s="37" t="str">
        <v>ADRASH LOHA BHANDAR</v>
      </c>
      <c r="F1724" s="37" t="str">
        <v>UTTAR PRADESH</v>
      </c>
      <c r="G1724" s="37" t="str">
        <v>MAHOBA</v>
      </c>
      <c r="H1724" s="37">
        <v>0</v>
      </c>
      <c r="I1724" s="37" t="str">
        <v>SHREE LAKSHMAN ROLLING MILL (INDIA) LLP</v>
      </c>
      <c r="J1724" s="37" t="str">
        <v>Saurabh singh</v>
      </c>
      <c r="K1724" s="37">
        <v>0</v>
      </c>
      <c r="L1724" s="37" t="str">
        <v>C12815</v>
      </c>
      <c r="M1724" s="37" t="str">
        <v>North</v>
      </c>
      <c r="N1724" s="2">
        <v>210427</v>
      </c>
      <c r="O1724" s="2" t="str">
        <v>09AKTPG1218K1ZW</v>
      </c>
      <c r="P1724" s="2">
        <v>8090366624</v>
      </c>
      <c r="Q1724" s="2" t="str">
        <v>Feb'26</v>
      </c>
      <c r="R1724" s="2">
        <v>2026</v>
      </c>
      <c r="S1724" s="1">
        <v>0</v>
      </c>
      <c r="T1724" s="2">
        <v>120</v>
      </c>
      <c r="U1724" s="1">
        <v>2.1666666666666667E-2</v>
      </c>
      <c r="V1724" s="1">
        <v>0</v>
      </c>
      <c r="W1724" s="72">
        <v>0</v>
      </c>
      <c r="X1724" s="72">
        <v>0</v>
      </c>
      <c r="Y1724" s="72">
        <v>0</v>
      </c>
      <c r="Z1724" s="72">
        <v>0</v>
      </c>
      <c r="AA1724" s="72">
        <v>0</v>
      </c>
      <c r="AB1724" s="72">
        <v>0</v>
      </c>
      <c r="AC1724" s="72">
        <v>0</v>
      </c>
      <c r="AD1724" s="72">
        <v>0</v>
      </c>
      <c r="AE1724" s="72">
        <v>0</v>
      </c>
      <c r="AF1724" s="72">
        <v>0</v>
      </c>
      <c r="AG1724" s="72">
        <v>0</v>
      </c>
      <c r="AH1724" s="72">
        <v>0</v>
      </c>
      <c r="AI1724" s="72">
        <v>0</v>
      </c>
      <c r="AJ1724" s="72">
        <v>0</v>
      </c>
      <c r="AK1724" s="72">
        <v>0</v>
      </c>
      <c r="AL1724" s="72">
        <v>0</v>
      </c>
      <c r="AM1724" s="72">
        <v>0</v>
      </c>
      <c r="AN1724" s="72">
        <v>0</v>
      </c>
      <c r="AO1724" s="72">
        <v>0</v>
      </c>
      <c r="AP1724" s="72">
        <v>0</v>
      </c>
      <c r="AQ1724" s="13">
        <v>0</v>
      </c>
      <c r="AR1724" s="13">
        <v>0</v>
      </c>
      <c r="AS1724" s="13">
        <v>0</v>
      </c>
      <c r="AT1724" s="13">
        <v>0</v>
      </c>
      <c r="AU1724" s="13">
        <v>0</v>
      </c>
      <c r="AV1724" s="13">
        <v>7.8</v>
      </c>
      <c r="AW1724" s="16">
        <f t="shared" si="491"/>
        <v>0</v>
      </c>
    </row>
    <row r="1725" spans="1:49" hidden="1">
      <c r="A1725" s="2">
        <v>1724</v>
      </c>
      <c r="B1725" s="2">
        <v>0</v>
      </c>
      <c r="C1725" s="1">
        <v>0</v>
      </c>
      <c r="D1725" s="37" t="str">
        <v>001J1000009H3cAIAS</v>
      </c>
      <c r="E1725" s="37" t="str">
        <v>S.B.STEELS</v>
      </c>
      <c r="F1725" s="37" t="str">
        <v>PUNJAB</v>
      </c>
      <c r="G1725" s="37" t="str">
        <v>LUDHIANA</v>
      </c>
      <c r="H1725" s="37">
        <v>0</v>
      </c>
      <c r="I1725" s="37" t="str">
        <v>PAL CEMENT AND STEEL PVT. LTD.</v>
      </c>
      <c r="J1725" s="37" t="str">
        <v>Abhishek Wadhwa</v>
      </c>
      <c r="K1725" s="37">
        <v>0</v>
      </c>
      <c r="L1725" s="37" t="str">
        <v>C12827</v>
      </c>
      <c r="M1725" s="37" t="str">
        <v>North</v>
      </c>
      <c r="N1725" s="2">
        <v>141003</v>
      </c>
      <c r="O1725" s="2" t="str">
        <v>03AARPC6874H1ZI</v>
      </c>
      <c r="P1725" s="2">
        <v>9872710101</v>
      </c>
      <c r="Q1725" s="2" t="str">
        <v>Feb'26</v>
      </c>
      <c r="R1725" s="2">
        <v>2026</v>
      </c>
      <c r="S1725" s="1">
        <v>0</v>
      </c>
      <c r="T1725" s="2">
        <v>70</v>
      </c>
      <c r="U1725" s="1">
        <v>6.6571428571428573E-2</v>
      </c>
      <c r="V1725" s="1">
        <v>0</v>
      </c>
      <c r="W1725" s="72">
        <v>0</v>
      </c>
      <c r="X1725" s="72">
        <v>0</v>
      </c>
      <c r="Y1725" s="72">
        <v>0</v>
      </c>
      <c r="Z1725" s="72">
        <v>0</v>
      </c>
      <c r="AA1725" s="72">
        <v>0</v>
      </c>
      <c r="AB1725" s="72">
        <v>0</v>
      </c>
      <c r="AC1725" s="72">
        <v>0</v>
      </c>
      <c r="AD1725" s="72">
        <v>0</v>
      </c>
      <c r="AE1725" s="72">
        <v>0</v>
      </c>
      <c r="AF1725" s="72">
        <v>0</v>
      </c>
      <c r="AG1725" s="72">
        <v>0</v>
      </c>
      <c r="AH1725" s="72">
        <v>0</v>
      </c>
      <c r="AI1725" s="72">
        <v>0</v>
      </c>
      <c r="AJ1725" s="72">
        <v>0</v>
      </c>
      <c r="AK1725" s="72">
        <v>0</v>
      </c>
      <c r="AL1725" s="72">
        <v>0</v>
      </c>
      <c r="AM1725" s="72">
        <v>0</v>
      </c>
      <c r="AN1725" s="72">
        <v>0</v>
      </c>
      <c r="AO1725" s="72">
        <v>0</v>
      </c>
      <c r="AP1725" s="72">
        <v>0</v>
      </c>
      <c r="AQ1725" s="13">
        <v>0</v>
      </c>
      <c r="AR1725" s="13">
        <v>0</v>
      </c>
      <c r="AS1725" s="13">
        <v>0</v>
      </c>
      <c r="AT1725" s="13">
        <v>0</v>
      </c>
      <c r="AU1725" s="13">
        <v>0</v>
      </c>
      <c r="AV1725" s="13">
        <v>13.98</v>
      </c>
      <c r="AW1725" s="16">
        <f t="shared" si="491"/>
        <v>0</v>
      </c>
    </row>
    <row r="1726" spans="1:49" hidden="1">
      <c r="A1726" s="2">
        <v>1725</v>
      </c>
      <c r="B1726" s="2">
        <v>0</v>
      </c>
      <c r="C1726" s="1">
        <v>0</v>
      </c>
      <c r="D1726" s="37" t="str">
        <v>0015g00001f9CDiAAM</v>
      </c>
      <c r="E1726" s="37" t="str">
        <v>Deepak Building Material Supplier</v>
      </c>
      <c r="F1726" s="37" t="str">
        <v>UTTAR PRADESH</v>
      </c>
      <c r="G1726" s="37" t="str">
        <v>GAUTAM BUDDHA NAGAR</v>
      </c>
      <c r="H1726" s="37">
        <v>0</v>
      </c>
      <c r="I1726" s="37" t="str">
        <v>SHASHI STEELS CORPORATION</v>
      </c>
      <c r="J1726" s="37" t="str">
        <v>Abhijeet Biswas</v>
      </c>
      <c r="K1726" s="37">
        <v>0</v>
      </c>
      <c r="L1726" s="37" t="str">
        <v>C12816</v>
      </c>
      <c r="M1726" s="37" t="str">
        <v>North</v>
      </c>
      <c r="N1726" s="2">
        <v>203201</v>
      </c>
      <c r="O1726" s="2" t="str">
        <v>09AXEPAl4536B1Z</v>
      </c>
      <c r="P1726" s="2">
        <v>8650025675</v>
      </c>
      <c r="Q1726" s="2" t="str">
        <v>Feb'26</v>
      </c>
      <c r="R1726" s="2">
        <v>2026</v>
      </c>
      <c r="S1726" s="1">
        <v>0</v>
      </c>
      <c r="T1726" s="2">
        <v>100</v>
      </c>
      <c r="U1726" s="1">
        <v>7.0666666666666664E-3</v>
      </c>
      <c r="V1726" s="1">
        <v>0</v>
      </c>
      <c r="W1726" s="72">
        <v>0</v>
      </c>
      <c r="X1726" s="72">
        <v>0</v>
      </c>
      <c r="Y1726" s="72">
        <v>0</v>
      </c>
      <c r="Z1726" s="72">
        <v>0</v>
      </c>
      <c r="AA1726" s="72">
        <v>0</v>
      </c>
      <c r="AB1726" s="72">
        <v>0</v>
      </c>
      <c r="AC1726" s="72">
        <v>0</v>
      </c>
      <c r="AD1726" s="72">
        <v>0</v>
      </c>
      <c r="AE1726" s="72">
        <v>0</v>
      </c>
      <c r="AF1726" s="72">
        <v>0</v>
      </c>
      <c r="AG1726" s="72">
        <v>0</v>
      </c>
      <c r="AH1726" s="72">
        <v>0</v>
      </c>
      <c r="AI1726" s="72">
        <v>0</v>
      </c>
      <c r="AJ1726" s="72">
        <v>0</v>
      </c>
      <c r="AK1726" s="72">
        <v>0</v>
      </c>
      <c r="AL1726" s="72">
        <v>0</v>
      </c>
      <c r="AM1726" s="72">
        <v>0</v>
      </c>
      <c r="AN1726" s="72">
        <v>0</v>
      </c>
      <c r="AO1726" s="72">
        <v>0</v>
      </c>
      <c r="AP1726" s="72">
        <v>0</v>
      </c>
      <c r="AQ1726" s="13">
        <v>0</v>
      </c>
      <c r="AR1726" s="13">
        <v>0</v>
      </c>
      <c r="AS1726" s="13">
        <v>0</v>
      </c>
      <c r="AT1726" s="13">
        <v>0</v>
      </c>
      <c r="AU1726" s="13">
        <v>0</v>
      </c>
      <c r="AV1726" s="13">
        <v>2.12</v>
      </c>
      <c r="AW1726" s="16">
        <f t="shared" si="491"/>
        <v>0</v>
      </c>
    </row>
    <row r="1727" spans="1:49" hidden="1">
      <c r="A1727" s="2">
        <v>1726</v>
      </c>
      <c r="B1727" s="2">
        <v>0</v>
      </c>
      <c r="C1727" s="1">
        <v>0</v>
      </c>
      <c r="D1727" s="37" t="str">
        <v>0015g00001VC6UfAAL</v>
      </c>
      <c r="E1727" s="37" t="str">
        <v>Singhal Traders</v>
      </c>
      <c r="F1727" s="37" t="str">
        <v>UTTAR PRADESH</v>
      </c>
      <c r="G1727" s="37" t="str">
        <v>GAUTAM BUDDHA NAGAR</v>
      </c>
      <c r="H1727" s="37">
        <v>0</v>
      </c>
      <c r="I1727" s="37" t="str">
        <v>SHASHI STEELS CORPORATION</v>
      </c>
      <c r="J1727" s="37" t="str">
        <v>Abhijeet Biswas</v>
      </c>
      <c r="K1727" s="37">
        <v>0</v>
      </c>
      <c r="L1727" s="37" t="str">
        <v>C12816</v>
      </c>
      <c r="M1727" s="37" t="str">
        <v>North</v>
      </c>
      <c r="N1727" s="2">
        <v>201309</v>
      </c>
      <c r="O1727" s="2" t="str">
        <v>09BCFPK7600A1Z1</v>
      </c>
      <c r="P1727" s="2">
        <v>9899481210</v>
      </c>
      <c r="Q1727" s="2" t="str">
        <v>Feb'26</v>
      </c>
      <c r="R1727" s="2">
        <v>2026</v>
      </c>
      <c r="S1727" s="1">
        <v>0</v>
      </c>
      <c r="T1727" s="2">
        <v>100</v>
      </c>
      <c r="U1727" s="1">
        <v>1.2166666666666666E-2</v>
      </c>
      <c r="V1727" s="1">
        <v>0</v>
      </c>
      <c r="W1727" s="72">
        <v>0</v>
      </c>
      <c r="X1727" s="72">
        <v>0</v>
      </c>
      <c r="Y1727" s="72">
        <v>0</v>
      </c>
      <c r="Z1727" s="72">
        <v>0</v>
      </c>
      <c r="AA1727" s="72">
        <v>0</v>
      </c>
      <c r="AB1727" s="72">
        <v>0</v>
      </c>
      <c r="AC1727" s="72">
        <v>0</v>
      </c>
      <c r="AD1727" s="72">
        <v>0</v>
      </c>
      <c r="AE1727" s="72">
        <v>0</v>
      </c>
      <c r="AF1727" s="72">
        <v>0</v>
      </c>
      <c r="AG1727" s="72">
        <v>0</v>
      </c>
      <c r="AH1727" s="72">
        <v>0</v>
      </c>
      <c r="AI1727" s="72">
        <v>0</v>
      </c>
      <c r="AJ1727" s="72">
        <v>0</v>
      </c>
      <c r="AK1727" s="72">
        <v>0</v>
      </c>
      <c r="AL1727" s="72">
        <v>0</v>
      </c>
      <c r="AM1727" s="72">
        <v>0</v>
      </c>
      <c r="AN1727" s="72">
        <v>0</v>
      </c>
      <c r="AO1727" s="72">
        <v>0</v>
      </c>
      <c r="AP1727" s="72">
        <v>0</v>
      </c>
      <c r="AQ1727" s="13">
        <v>0</v>
      </c>
      <c r="AR1727" s="13">
        <v>0</v>
      </c>
      <c r="AS1727" s="13">
        <v>0</v>
      </c>
      <c r="AT1727" s="13">
        <v>0</v>
      </c>
      <c r="AU1727" s="13">
        <v>0</v>
      </c>
      <c r="AV1727" s="13">
        <v>3.65</v>
      </c>
      <c r="AW1727" s="16">
        <f t="shared" si="491"/>
        <v>0</v>
      </c>
    </row>
    <row r="1728" spans="1:49" hidden="1">
      <c r="A1728" s="2">
        <v>1727</v>
      </c>
      <c r="B1728" s="2">
        <v>0</v>
      </c>
      <c r="C1728" s="1">
        <v>0</v>
      </c>
      <c r="D1728" s="37" t="str">
        <v>0015g00001eg0wiAAA</v>
      </c>
      <c r="E1728" s="37" t="str">
        <v>M/s Surya Kumar Sanjay Kumar</v>
      </c>
      <c r="F1728" s="37" t="str">
        <v>UTTAR PRADESH</v>
      </c>
      <c r="G1728" s="37" t="str">
        <v>GHAZIABAD</v>
      </c>
      <c r="H1728" s="37">
        <v>0</v>
      </c>
      <c r="I1728" s="37" t="str">
        <v>SHASHI STEELS CORPORATION</v>
      </c>
      <c r="J1728" s="37" t="str">
        <v>SHIV KUMAR</v>
      </c>
      <c r="K1728" s="37">
        <v>0</v>
      </c>
      <c r="L1728" s="37" t="str">
        <v>C12816</v>
      </c>
      <c r="M1728" s="37" t="str">
        <v>North</v>
      </c>
      <c r="N1728" s="2">
        <v>245011</v>
      </c>
      <c r="O1728" s="2" t="str">
        <v>09CBMPK3136Q1ZZ</v>
      </c>
      <c r="P1728" s="2">
        <v>9837331389</v>
      </c>
      <c r="Q1728" s="2" t="str">
        <v>Feb'26</v>
      </c>
      <c r="R1728" s="2">
        <v>2026</v>
      </c>
      <c r="S1728" s="1">
        <v>0</v>
      </c>
      <c r="T1728" s="2">
        <v>150</v>
      </c>
      <c r="U1728" s="1">
        <v>1.4333333333333333E-2</v>
      </c>
      <c r="V1728" s="1">
        <v>0</v>
      </c>
      <c r="W1728" s="72">
        <v>0</v>
      </c>
      <c r="X1728" s="72">
        <v>0</v>
      </c>
      <c r="Y1728" s="72">
        <v>0</v>
      </c>
      <c r="Z1728" s="72">
        <v>0</v>
      </c>
      <c r="AA1728" s="72">
        <v>0</v>
      </c>
      <c r="AB1728" s="72">
        <v>0</v>
      </c>
      <c r="AC1728" s="72">
        <v>0</v>
      </c>
      <c r="AD1728" s="72">
        <v>0</v>
      </c>
      <c r="AE1728" s="72">
        <v>0</v>
      </c>
      <c r="AF1728" s="72">
        <v>0</v>
      </c>
      <c r="AG1728" s="72">
        <v>0</v>
      </c>
      <c r="AH1728" s="72">
        <v>0</v>
      </c>
      <c r="AI1728" s="72">
        <v>0</v>
      </c>
      <c r="AJ1728" s="72">
        <v>0</v>
      </c>
      <c r="AK1728" s="72">
        <v>0</v>
      </c>
      <c r="AL1728" s="72">
        <v>0</v>
      </c>
      <c r="AM1728" s="72">
        <v>0</v>
      </c>
      <c r="AN1728" s="72">
        <v>0</v>
      </c>
      <c r="AO1728" s="72">
        <v>0</v>
      </c>
      <c r="AP1728" s="72">
        <v>0</v>
      </c>
      <c r="AQ1728" s="13">
        <v>0</v>
      </c>
      <c r="AR1728" s="13">
        <v>0</v>
      </c>
      <c r="AS1728" s="13">
        <v>0</v>
      </c>
      <c r="AT1728" s="13">
        <v>0</v>
      </c>
      <c r="AU1728" s="13">
        <v>0</v>
      </c>
      <c r="AV1728" s="13">
        <v>6.45</v>
      </c>
      <c r="AW1728" s="16">
        <f t="shared" si="491"/>
        <v>0</v>
      </c>
    </row>
    <row r="1729" spans="1:49" hidden="1">
      <c r="A1729" s="2">
        <v>1728</v>
      </c>
      <c r="B1729" s="2">
        <v>0</v>
      </c>
      <c r="C1729" s="1">
        <v>0</v>
      </c>
      <c r="D1729" s="37" t="str">
        <v>001fw00000LT0K1AAL</v>
      </c>
      <c r="E1729" s="37" t="str">
        <v>SHRI SHYAM STEELS</v>
      </c>
      <c r="F1729" s="37" t="str">
        <v>PUNJAB</v>
      </c>
      <c r="G1729" s="37" t="str">
        <v>MALERKOTLA</v>
      </c>
      <c r="H1729" s="37">
        <v>0</v>
      </c>
      <c r="I1729" s="37" t="str">
        <v>PAL CEMENT AND STEEL PVT. LTD.</v>
      </c>
      <c r="J1729" s="37" t="str">
        <v>Abhishek Wadhwa</v>
      </c>
      <c r="K1729" s="37">
        <v>0</v>
      </c>
      <c r="L1729" s="37" t="str">
        <v>C12827</v>
      </c>
      <c r="M1729" s="37" t="str">
        <v>North</v>
      </c>
      <c r="N1729" s="2">
        <v>148021</v>
      </c>
      <c r="O1729" s="2" t="str">
        <v>03ATMPR9807M1ZZ</v>
      </c>
      <c r="P1729" s="2">
        <v>9878429678</v>
      </c>
      <c r="Q1729" s="2" t="str">
        <v>Feb'26</v>
      </c>
      <c r="R1729" s="2">
        <v>2026</v>
      </c>
      <c r="S1729" s="1">
        <v>0</v>
      </c>
      <c r="T1729" s="2" t="str">
        <v/>
      </c>
      <c r="U1729" s="1">
        <v>0</v>
      </c>
      <c r="V1729" s="1">
        <v>0</v>
      </c>
      <c r="W1729" s="72">
        <v>0</v>
      </c>
      <c r="X1729" s="72">
        <v>0</v>
      </c>
      <c r="Y1729" s="72">
        <v>0</v>
      </c>
      <c r="Z1729" s="72">
        <v>0</v>
      </c>
      <c r="AA1729" s="72">
        <v>0</v>
      </c>
      <c r="AB1729" s="72">
        <v>0</v>
      </c>
      <c r="AC1729" s="72">
        <v>0</v>
      </c>
      <c r="AD1729" s="72">
        <v>0</v>
      </c>
      <c r="AE1729" s="72">
        <v>0</v>
      </c>
      <c r="AF1729" s="72">
        <v>0</v>
      </c>
      <c r="AG1729" s="72">
        <v>0</v>
      </c>
      <c r="AH1729" s="72">
        <v>0</v>
      </c>
      <c r="AI1729" s="72">
        <v>0</v>
      </c>
      <c r="AJ1729" s="72">
        <v>0</v>
      </c>
      <c r="AK1729" s="72">
        <v>0</v>
      </c>
      <c r="AL1729" s="72">
        <v>0</v>
      </c>
      <c r="AM1729" s="72">
        <v>0</v>
      </c>
      <c r="AN1729" s="72">
        <v>0</v>
      </c>
      <c r="AO1729" s="72">
        <v>0</v>
      </c>
      <c r="AP1729" s="72">
        <v>0</v>
      </c>
      <c r="AQ1729" s="13">
        <v>0</v>
      </c>
      <c r="AR1729" s="13">
        <v>0</v>
      </c>
      <c r="AS1729" s="13">
        <v>0</v>
      </c>
      <c r="AT1729" s="13">
        <v>0</v>
      </c>
      <c r="AU1729" s="13">
        <v>0</v>
      </c>
      <c r="AV1729" s="13">
        <v>5</v>
      </c>
      <c r="AW1729" s="16">
        <f t="shared" si="491"/>
        <v>0</v>
      </c>
    </row>
    <row r="1730" spans="1:49" hidden="1">
      <c r="A1730" s="2">
        <v>1729</v>
      </c>
      <c r="B1730" s="2">
        <v>0</v>
      </c>
      <c r="C1730" s="1">
        <v>0</v>
      </c>
      <c r="D1730" s="37" t="str">
        <v>001fw00000KBuWQAA1</v>
      </c>
      <c r="E1730" s="37" t="str">
        <v>SATYA NARAIN HARI KRISHAN &amp; CO.</v>
      </c>
      <c r="F1730" s="37" t="str">
        <v>UTTAR PRADESH</v>
      </c>
      <c r="G1730" s="37" t="str">
        <v>BAREILLY</v>
      </c>
      <c r="H1730" s="37">
        <v>0</v>
      </c>
      <c r="I1730" s="37" t="str">
        <v>Khandelwal Associates</v>
      </c>
      <c r="J1730" s="37" t="str">
        <v>SHIV KUMAR</v>
      </c>
      <c r="K1730" s="37">
        <v>0</v>
      </c>
      <c r="L1730" s="37" t="str">
        <v>C12818</v>
      </c>
      <c r="M1730" s="37" t="str">
        <v>North</v>
      </c>
      <c r="N1730" s="2">
        <v>243001</v>
      </c>
      <c r="O1730" s="2" t="str">
        <v>09AEQPA1352R1Z1</v>
      </c>
      <c r="P1730" s="2">
        <v>8077754345</v>
      </c>
      <c r="Q1730" s="2" t="str">
        <v>Feb'26</v>
      </c>
      <c r="R1730" s="2">
        <v>2026</v>
      </c>
      <c r="S1730" s="1">
        <v>0</v>
      </c>
      <c r="T1730" s="2" t="str">
        <v/>
      </c>
      <c r="U1730" s="1">
        <v>0</v>
      </c>
      <c r="V1730" s="1">
        <v>0</v>
      </c>
      <c r="W1730" s="72">
        <v>0</v>
      </c>
      <c r="X1730" s="72">
        <v>0</v>
      </c>
      <c r="Y1730" s="72">
        <v>0</v>
      </c>
      <c r="Z1730" s="72">
        <v>0</v>
      </c>
      <c r="AA1730" s="72">
        <v>0</v>
      </c>
      <c r="AB1730" s="72">
        <v>0</v>
      </c>
      <c r="AC1730" s="72">
        <v>0</v>
      </c>
      <c r="AD1730" s="72">
        <v>0</v>
      </c>
      <c r="AE1730" s="72">
        <v>0</v>
      </c>
      <c r="AF1730" s="72">
        <v>0</v>
      </c>
      <c r="AG1730" s="72">
        <v>0</v>
      </c>
      <c r="AH1730" s="72">
        <v>0</v>
      </c>
      <c r="AI1730" s="72">
        <v>0</v>
      </c>
      <c r="AJ1730" s="72">
        <v>0</v>
      </c>
      <c r="AK1730" s="72">
        <v>0</v>
      </c>
      <c r="AL1730" s="72">
        <v>0</v>
      </c>
      <c r="AM1730" s="72">
        <v>0</v>
      </c>
      <c r="AN1730" s="72">
        <v>0</v>
      </c>
      <c r="AO1730" s="72">
        <v>0</v>
      </c>
      <c r="AP1730" s="72">
        <v>0</v>
      </c>
      <c r="AQ1730" s="13">
        <v>0</v>
      </c>
      <c r="AR1730" s="13">
        <v>0</v>
      </c>
      <c r="AS1730" s="13">
        <v>0</v>
      </c>
      <c r="AT1730" s="13">
        <v>0</v>
      </c>
      <c r="AU1730" s="13">
        <v>0</v>
      </c>
      <c r="AV1730" s="13">
        <v>30.22</v>
      </c>
      <c r="AW1730" s="16">
        <f t="shared" si="491"/>
        <v>0</v>
      </c>
    </row>
    <row r="1731" spans="1:49" hidden="1">
      <c r="A1731" s="2">
        <v>1730</v>
      </c>
      <c r="B1731" s="2">
        <v>0</v>
      </c>
      <c r="C1731" s="1">
        <v>0</v>
      </c>
      <c r="D1731" s="37" t="str">
        <v>001fw00000L1b35AAB</v>
      </c>
      <c r="E1731" s="37" t="str">
        <v>M/S  KAVYA TRADERS</v>
      </c>
      <c r="F1731" s="37" t="str">
        <v>UTTAR PRADESH</v>
      </c>
      <c r="G1731" s="37" t="str">
        <v>BAREILLY</v>
      </c>
      <c r="H1731" s="37">
        <v>0</v>
      </c>
      <c r="I1731" s="37" t="str">
        <v>Khandelwal Associates</v>
      </c>
      <c r="J1731" s="37" t="str">
        <v>SHIV KUMAR</v>
      </c>
      <c r="K1731" s="37">
        <v>0</v>
      </c>
      <c r="L1731" s="37" t="str">
        <v>C12818</v>
      </c>
      <c r="M1731" s="37" t="str">
        <v>North</v>
      </c>
      <c r="N1731" s="2">
        <v>243502</v>
      </c>
      <c r="O1731" s="2" t="str">
        <v>09AXDPA2304D1ZA</v>
      </c>
      <c r="P1731" s="2">
        <v>7417225913</v>
      </c>
      <c r="Q1731" s="2" t="str">
        <v>Feb'26</v>
      </c>
      <c r="R1731" s="2">
        <v>2026</v>
      </c>
      <c r="S1731" s="1">
        <v>0</v>
      </c>
      <c r="T1731" s="2" t="str">
        <v/>
      </c>
      <c r="U1731" s="1">
        <v>0</v>
      </c>
      <c r="V1731" s="1">
        <v>0</v>
      </c>
      <c r="W1731" s="72">
        <v>0</v>
      </c>
      <c r="X1731" s="72">
        <v>0</v>
      </c>
      <c r="Y1731" s="72">
        <v>0</v>
      </c>
      <c r="Z1731" s="72">
        <v>0</v>
      </c>
      <c r="AA1731" s="72">
        <v>0</v>
      </c>
      <c r="AB1731" s="72">
        <v>0</v>
      </c>
      <c r="AC1731" s="72">
        <v>0</v>
      </c>
      <c r="AD1731" s="72">
        <v>0</v>
      </c>
      <c r="AE1731" s="72">
        <v>0</v>
      </c>
      <c r="AF1731" s="72">
        <v>0</v>
      </c>
      <c r="AG1731" s="72">
        <v>0</v>
      </c>
      <c r="AH1731" s="72">
        <v>0</v>
      </c>
      <c r="AI1731" s="72">
        <v>0</v>
      </c>
      <c r="AJ1731" s="72">
        <v>0</v>
      </c>
      <c r="AK1731" s="72">
        <v>0</v>
      </c>
      <c r="AL1731" s="72">
        <v>0</v>
      </c>
      <c r="AM1731" s="72">
        <v>0</v>
      </c>
      <c r="AN1731" s="72">
        <v>0</v>
      </c>
      <c r="AO1731" s="72">
        <v>0</v>
      </c>
      <c r="AP1731" s="72">
        <v>0</v>
      </c>
      <c r="AQ1731" s="13">
        <v>0</v>
      </c>
      <c r="AR1731" s="13">
        <v>0</v>
      </c>
      <c r="AS1731" s="13">
        <v>0</v>
      </c>
      <c r="AT1731" s="13">
        <v>0</v>
      </c>
      <c r="AU1731" s="13">
        <v>0</v>
      </c>
      <c r="AV1731" s="13">
        <v>103.99</v>
      </c>
    </row>
    <row r="1732" spans="1:49" hidden="1">
      <c r="A1732" s="2">
        <v>1731</v>
      </c>
      <c r="B1732" s="2">
        <v>0</v>
      </c>
      <c r="C1732" s="1">
        <v>0</v>
      </c>
      <c r="D1732" s="37" t="str">
        <v>0015g00001UBHaNAAX</v>
      </c>
      <c r="E1732" s="37" t="str">
        <v>MAHASHAKTI STEELS</v>
      </c>
      <c r="F1732" s="37" t="str">
        <v>HARYANA</v>
      </c>
      <c r="G1732" s="37" t="str">
        <v>GURUGRAM</v>
      </c>
      <c r="H1732" s="37">
        <v>0</v>
      </c>
      <c r="I1732" s="37" t="str">
        <v>NIKUNJ UDYOG</v>
      </c>
      <c r="J1732" s="37" t="str">
        <v>Shiv Shankar Sharma</v>
      </c>
      <c r="K1732" s="37">
        <v>0</v>
      </c>
      <c r="L1732" s="37" t="str">
        <v>C12828</v>
      </c>
      <c r="M1732" s="37" t="str">
        <v>North</v>
      </c>
      <c r="N1732" s="2">
        <v>122001</v>
      </c>
      <c r="O1732" s="2" t="str">
        <v>06ASMPS2642E1ZO</v>
      </c>
      <c r="P1732" s="2">
        <v>8586943431</v>
      </c>
      <c r="Q1732" s="2" t="str">
        <v>Feb'26</v>
      </c>
      <c r="R1732" s="2">
        <v>2026</v>
      </c>
      <c r="S1732" s="1">
        <v>0</v>
      </c>
      <c r="T1732" s="2">
        <v>350</v>
      </c>
      <c r="U1732" s="1">
        <v>9.8095238095238096E-3</v>
      </c>
      <c r="V1732" s="1">
        <v>0</v>
      </c>
      <c r="W1732" s="72">
        <v>0</v>
      </c>
      <c r="X1732" s="72">
        <v>0</v>
      </c>
      <c r="Y1732" s="72">
        <v>0</v>
      </c>
      <c r="Z1732" s="72">
        <v>0</v>
      </c>
      <c r="AA1732" s="72">
        <v>0</v>
      </c>
      <c r="AB1732" s="72">
        <v>0</v>
      </c>
      <c r="AC1732" s="72">
        <v>0</v>
      </c>
      <c r="AD1732" s="72">
        <v>0</v>
      </c>
      <c r="AE1732" s="72">
        <v>0</v>
      </c>
      <c r="AF1732" s="72">
        <v>0</v>
      </c>
      <c r="AG1732" s="72">
        <v>0</v>
      </c>
      <c r="AH1732" s="72">
        <v>0</v>
      </c>
      <c r="AI1732" s="72">
        <v>0</v>
      </c>
      <c r="AJ1732" s="72">
        <v>0</v>
      </c>
      <c r="AK1732" s="72">
        <v>0</v>
      </c>
      <c r="AL1732" s="72">
        <v>0</v>
      </c>
      <c r="AM1732" s="72">
        <v>0</v>
      </c>
      <c r="AN1732" s="72">
        <v>0</v>
      </c>
      <c r="AO1732" s="72">
        <v>0</v>
      </c>
      <c r="AP1732" s="72">
        <v>0</v>
      </c>
      <c r="AQ1732" s="13">
        <v>0</v>
      </c>
      <c r="AR1732" s="13">
        <v>0</v>
      </c>
      <c r="AS1732" s="13">
        <v>0</v>
      </c>
      <c r="AT1732" s="13">
        <v>0</v>
      </c>
      <c r="AU1732" s="13">
        <v>0</v>
      </c>
      <c r="AV1732" s="13">
        <v>10.3</v>
      </c>
    </row>
    <row r="1733" spans="1:49" hidden="1">
      <c r="A1733" s="2">
        <v>1732</v>
      </c>
      <c r="B1733" s="2">
        <v>0</v>
      </c>
      <c r="C1733" s="1">
        <v>0</v>
      </c>
      <c r="D1733" s="37" t="str">
        <v>001fw00000JmkTpAAJ</v>
      </c>
      <c r="E1733" s="37" t="str">
        <v>FAUJI ENTERPRISES</v>
      </c>
      <c r="F1733" s="37" t="str">
        <v>HARYANA</v>
      </c>
      <c r="G1733" s="37" t="str">
        <v>ROHTAK</v>
      </c>
      <c r="H1733" s="37">
        <v>0</v>
      </c>
      <c r="I1733" s="37" t="str">
        <v>JAI DURGA STEELS</v>
      </c>
      <c r="J1733" s="37" t="str">
        <v>Sunny Bhutani</v>
      </c>
      <c r="K1733" s="37">
        <v>0</v>
      </c>
      <c r="L1733" s="37" t="str">
        <v>C12830</v>
      </c>
      <c r="M1733" s="37" t="str">
        <v>North</v>
      </c>
      <c r="N1733" s="2">
        <v>124001</v>
      </c>
      <c r="O1733" s="2" t="str">
        <v>06BGKPS2711R1ZT</v>
      </c>
      <c r="P1733" s="2">
        <v>9601193566</v>
      </c>
      <c r="Q1733" s="2" t="str">
        <v>Feb'26</v>
      </c>
      <c r="R1733" s="2">
        <v>2026</v>
      </c>
      <c r="S1733" s="1">
        <v>0</v>
      </c>
      <c r="T1733" s="2" t="str">
        <v/>
      </c>
      <c r="U1733" s="1">
        <v>0</v>
      </c>
      <c r="V1733" s="1">
        <v>0</v>
      </c>
      <c r="W1733" s="72">
        <v>0</v>
      </c>
      <c r="X1733" s="72">
        <v>0</v>
      </c>
      <c r="Y1733" s="72">
        <v>0</v>
      </c>
      <c r="Z1733" s="72">
        <v>0</v>
      </c>
      <c r="AA1733" s="72">
        <v>0</v>
      </c>
      <c r="AB1733" s="72">
        <v>0</v>
      </c>
      <c r="AC1733" s="72">
        <v>0</v>
      </c>
      <c r="AD1733" s="72">
        <v>0</v>
      </c>
      <c r="AE1733" s="72">
        <v>0</v>
      </c>
      <c r="AF1733" s="72">
        <v>0</v>
      </c>
      <c r="AG1733" s="72">
        <v>0</v>
      </c>
      <c r="AH1733" s="72">
        <v>0</v>
      </c>
      <c r="AI1733" s="72">
        <v>0</v>
      </c>
      <c r="AJ1733" s="72">
        <v>0</v>
      </c>
      <c r="AK1733" s="72">
        <v>0</v>
      </c>
      <c r="AL1733" s="72">
        <v>0</v>
      </c>
      <c r="AM1733" s="72">
        <v>0</v>
      </c>
      <c r="AN1733" s="72">
        <v>0</v>
      </c>
      <c r="AO1733" s="72">
        <v>0</v>
      </c>
      <c r="AP1733" s="72">
        <v>0</v>
      </c>
      <c r="AQ1733" s="13">
        <v>0</v>
      </c>
      <c r="AR1733" s="13">
        <v>0</v>
      </c>
      <c r="AS1733" s="13">
        <v>0</v>
      </c>
      <c r="AT1733" s="13">
        <v>0</v>
      </c>
      <c r="AU1733" s="13">
        <v>0</v>
      </c>
      <c r="AV1733" s="13">
        <v>12.03</v>
      </c>
    </row>
    <row r="1734" spans="1:49" hidden="1">
      <c r="A1734" s="2">
        <v>1733</v>
      </c>
      <c r="B1734" s="2">
        <v>0</v>
      </c>
      <c r="C1734" s="1">
        <v>0</v>
      </c>
      <c r="D1734" s="37" t="str">
        <v>001J100000VnU7tIAF</v>
      </c>
      <c r="E1734" s="37" t="str">
        <v>HARIOM STEEL INFRA PRIVATE LIMITED</v>
      </c>
      <c r="F1734" s="37" t="str">
        <v>DELHI</v>
      </c>
      <c r="G1734" s="37" t="str">
        <v>WEST</v>
      </c>
      <c r="H1734" s="37">
        <v>0</v>
      </c>
      <c r="I1734" s="37" t="str">
        <v>MAHENDRA STEELS</v>
      </c>
      <c r="J1734" s="37" t="str">
        <v>Aman kumar</v>
      </c>
      <c r="K1734" s="37">
        <v>0</v>
      </c>
      <c r="L1734" s="37" t="str">
        <v>C12832</v>
      </c>
      <c r="M1734" s="37" t="str">
        <v>North</v>
      </c>
      <c r="N1734" s="2">
        <v>110064</v>
      </c>
      <c r="O1734" s="2" t="str">
        <v>07AAHCH7554G1ZD</v>
      </c>
      <c r="P1734" s="2">
        <v>9312236954</v>
      </c>
      <c r="Q1734" s="2" t="str">
        <v>Feb'26</v>
      </c>
      <c r="R1734" s="2">
        <v>2026</v>
      </c>
      <c r="S1734" s="1">
        <v>0</v>
      </c>
      <c r="T1734" s="2">
        <v>1000</v>
      </c>
      <c r="U1734" s="1">
        <v>1.4126666666666668E-2</v>
      </c>
      <c r="V1734" s="1">
        <v>0</v>
      </c>
      <c r="W1734" s="72">
        <v>0</v>
      </c>
      <c r="X1734" s="72">
        <v>0</v>
      </c>
      <c r="Y1734" s="72">
        <v>0</v>
      </c>
      <c r="Z1734" s="72">
        <v>0</v>
      </c>
      <c r="AA1734" s="72">
        <v>0</v>
      </c>
      <c r="AB1734" s="72">
        <v>0</v>
      </c>
      <c r="AC1734" s="72">
        <v>0</v>
      </c>
      <c r="AD1734" s="72">
        <v>0</v>
      </c>
      <c r="AE1734" s="72">
        <v>0</v>
      </c>
      <c r="AF1734" s="72">
        <v>0</v>
      </c>
      <c r="AG1734" s="72">
        <v>0</v>
      </c>
      <c r="AH1734" s="72">
        <v>0</v>
      </c>
      <c r="AI1734" s="72">
        <v>0</v>
      </c>
      <c r="AJ1734" s="72">
        <v>0</v>
      </c>
      <c r="AK1734" s="72">
        <v>0</v>
      </c>
      <c r="AL1734" s="72">
        <v>0</v>
      </c>
      <c r="AM1734" s="72">
        <v>0</v>
      </c>
      <c r="AN1734" s="72">
        <v>0</v>
      </c>
      <c r="AO1734" s="72">
        <v>0</v>
      </c>
      <c r="AP1734" s="72">
        <v>0</v>
      </c>
      <c r="AQ1734" s="13">
        <v>0</v>
      </c>
      <c r="AR1734" s="13">
        <v>0</v>
      </c>
      <c r="AS1734" s="13">
        <v>0</v>
      </c>
      <c r="AT1734" s="13">
        <v>0</v>
      </c>
      <c r="AU1734" s="13">
        <v>0</v>
      </c>
      <c r="AV1734" s="13">
        <v>42.38</v>
      </c>
    </row>
    <row r="1735" spans="1:49" hidden="1">
      <c r="A1735" s="2">
        <v>1734</v>
      </c>
      <c r="B1735" s="2">
        <v>0</v>
      </c>
      <c r="C1735" s="1">
        <v>0</v>
      </c>
      <c r="D1735" s="37" t="str">
        <v>001fw00000JcbGeAAJ</v>
      </c>
      <c r="E1735" s="37" t="str">
        <v>MUKESH STEELS</v>
      </c>
      <c r="F1735" s="37" t="str">
        <v>DELHI</v>
      </c>
      <c r="G1735" s="37" t="str">
        <v>NEW DELHI</v>
      </c>
      <c r="H1735" s="37">
        <v>0</v>
      </c>
      <c r="I1735" s="37" t="str">
        <v>MAHENDRA STEELS</v>
      </c>
      <c r="J1735" s="37" t="str">
        <v>Aman kumar</v>
      </c>
      <c r="K1735" s="37">
        <v>0</v>
      </c>
      <c r="L1735" s="37" t="str">
        <v>C12832</v>
      </c>
      <c r="M1735" s="37" t="str">
        <v>North</v>
      </c>
      <c r="N1735" s="2">
        <v>110028</v>
      </c>
      <c r="O1735" s="2" t="str">
        <v>07AAUPS9783N1Z8</v>
      </c>
      <c r="P1735" s="2">
        <v>9811110480</v>
      </c>
      <c r="Q1735" s="2" t="str">
        <v>Feb'26</v>
      </c>
      <c r="R1735" s="2">
        <v>2026</v>
      </c>
      <c r="S1735" s="1">
        <v>0</v>
      </c>
      <c r="T1735" s="2" t="str">
        <v/>
      </c>
      <c r="U1735" s="1">
        <v>0</v>
      </c>
      <c r="V1735" s="1">
        <v>0</v>
      </c>
      <c r="W1735" s="72">
        <v>0</v>
      </c>
      <c r="X1735" s="72">
        <v>0</v>
      </c>
      <c r="Y1735" s="72">
        <v>0</v>
      </c>
      <c r="Z1735" s="72">
        <v>0</v>
      </c>
      <c r="AA1735" s="72">
        <v>0</v>
      </c>
      <c r="AB1735" s="72">
        <v>0</v>
      </c>
      <c r="AC1735" s="72">
        <v>0</v>
      </c>
      <c r="AD1735" s="72">
        <v>0</v>
      </c>
      <c r="AE1735" s="72">
        <v>0</v>
      </c>
      <c r="AF1735" s="72">
        <v>0</v>
      </c>
      <c r="AG1735" s="72">
        <v>0</v>
      </c>
      <c r="AH1735" s="72">
        <v>0</v>
      </c>
      <c r="AI1735" s="72">
        <v>0</v>
      </c>
      <c r="AJ1735" s="72">
        <v>0</v>
      </c>
      <c r="AK1735" s="72">
        <v>0</v>
      </c>
      <c r="AL1735" s="72">
        <v>0</v>
      </c>
      <c r="AM1735" s="72">
        <v>0</v>
      </c>
      <c r="AN1735" s="72">
        <v>0</v>
      </c>
      <c r="AO1735" s="72">
        <v>0</v>
      </c>
      <c r="AP1735" s="72">
        <v>0</v>
      </c>
      <c r="AQ1735" s="13">
        <v>0</v>
      </c>
      <c r="AR1735" s="13">
        <v>0</v>
      </c>
      <c r="AS1735" s="13">
        <v>0</v>
      </c>
      <c r="AT1735" s="13">
        <v>0</v>
      </c>
      <c r="AU1735" s="13">
        <v>0</v>
      </c>
      <c r="AV1735" s="13">
        <v>126.45</v>
      </c>
    </row>
    <row r="1736" spans="1:49" hidden="1">
      <c r="A1736" s="2">
        <v>1735</v>
      </c>
      <c r="B1736" s="2">
        <v>0</v>
      </c>
      <c r="C1736" s="1">
        <v>0</v>
      </c>
      <c r="D1736" s="37" t="str">
        <v>0015g00001X5dczAAB</v>
      </c>
      <c r="E1736" s="37" t="str">
        <v>RANJEET TIMBER &amp; STEELS</v>
      </c>
      <c r="F1736" s="37" t="str">
        <v>DELHI</v>
      </c>
      <c r="G1736" s="37" t="str">
        <v>NORTH EAST</v>
      </c>
      <c r="H1736" s="37">
        <v>0</v>
      </c>
      <c r="I1736" s="37" t="str">
        <v>MAHENDRA STEELS</v>
      </c>
      <c r="J1736" s="37" t="str">
        <v>Aashish Goyal</v>
      </c>
      <c r="K1736" s="37">
        <v>0</v>
      </c>
      <c r="L1736" s="37" t="str">
        <v>C12832</v>
      </c>
      <c r="M1736" s="37" t="str">
        <v>North</v>
      </c>
      <c r="N1736" s="2">
        <v>110094</v>
      </c>
      <c r="O1736" s="2" t="str">
        <v>07ANYPS2145K1Z9</v>
      </c>
      <c r="P1736" s="2">
        <v>9910121226</v>
      </c>
      <c r="Q1736" s="2" t="str">
        <v>Feb'26</v>
      </c>
      <c r="R1736" s="2">
        <v>2026</v>
      </c>
      <c r="S1736" s="1">
        <v>0</v>
      </c>
      <c r="T1736" s="2">
        <v>250</v>
      </c>
      <c r="U1736" s="1">
        <v>4.0000000000000001E-3</v>
      </c>
      <c r="V1736" s="1">
        <v>0</v>
      </c>
      <c r="W1736" s="72">
        <v>0</v>
      </c>
      <c r="X1736" s="72">
        <v>0</v>
      </c>
      <c r="Y1736" s="72">
        <v>0</v>
      </c>
      <c r="Z1736" s="72">
        <v>0</v>
      </c>
      <c r="AA1736" s="72">
        <v>0</v>
      </c>
      <c r="AB1736" s="72">
        <v>0</v>
      </c>
      <c r="AC1736" s="72">
        <v>0</v>
      </c>
      <c r="AD1736" s="72">
        <v>0</v>
      </c>
      <c r="AE1736" s="72">
        <v>0</v>
      </c>
      <c r="AF1736" s="72">
        <v>0</v>
      </c>
      <c r="AG1736" s="72">
        <v>0</v>
      </c>
      <c r="AH1736" s="72">
        <v>0</v>
      </c>
      <c r="AI1736" s="72">
        <v>0</v>
      </c>
      <c r="AJ1736" s="72">
        <v>0</v>
      </c>
      <c r="AK1736" s="72">
        <v>0</v>
      </c>
      <c r="AL1736" s="72">
        <v>0</v>
      </c>
      <c r="AM1736" s="72">
        <v>0</v>
      </c>
      <c r="AN1736" s="72">
        <v>0</v>
      </c>
      <c r="AO1736" s="72">
        <v>0</v>
      </c>
      <c r="AP1736" s="72">
        <v>0</v>
      </c>
      <c r="AQ1736" s="13">
        <v>0</v>
      </c>
      <c r="AR1736" s="13">
        <v>0</v>
      </c>
      <c r="AS1736" s="13">
        <v>0</v>
      </c>
      <c r="AT1736" s="13">
        <v>0</v>
      </c>
      <c r="AU1736" s="13">
        <v>0</v>
      </c>
      <c r="AV1736" s="13">
        <v>3</v>
      </c>
    </row>
    <row r="1737" spans="1:49" hidden="1">
      <c r="A1737" s="2">
        <v>1736</v>
      </c>
      <c r="B1737" s="2">
        <v>0</v>
      </c>
      <c r="C1737" s="1">
        <v>0</v>
      </c>
      <c r="D1737" s="37" t="str">
        <v>0015g00001da95vAAA</v>
      </c>
      <c r="E1737" s="37" t="str">
        <v>ANJALI TRADERS</v>
      </c>
      <c r="F1737" s="37" t="str">
        <v>RAJASTHAN</v>
      </c>
      <c r="G1737" s="37" t="str">
        <v>JAIPUR</v>
      </c>
      <c r="H1737" s="37">
        <v>0</v>
      </c>
      <c r="I1737" s="37" t="str">
        <v>J P ALLOYS</v>
      </c>
      <c r="J1737" s="37" t="str">
        <v>Amit Kumar Sharma</v>
      </c>
      <c r="K1737" s="37">
        <v>0</v>
      </c>
      <c r="L1737" s="37" t="str">
        <v>C13188</v>
      </c>
      <c r="M1737" s="37" t="str">
        <v>North</v>
      </c>
      <c r="N1737" s="2">
        <v>302029</v>
      </c>
      <c r="O1737" s="2" t="str">
        <v>08FOYPD6950M1ZY</v>
      </c>
      <c r="P1737" s="2">
        <v>8302909720</v>
      </c>
      <c r="Q1737" s="2" t="str">
        <v>Feb'26</v>
      </c>
      <c r="R1737" s="2">
        <v>2026</v>
      </c>
      <c r="S1737" s="1">
        <v>0</v>
      </c>
      <c r="T1737" s="2">
        <v>200</v>
      </c>
      <c r="U1737" s="1">
        <v>5.1033333333333333E-2</v>
      </c>
      <c r="V1737" s="1">
        <v>0</v>
      </c>
      <c r="W1737" s="72">
        <v>0</v>
      </c>
      <c r="X1737" s="72">
        <v>0</v>
      </c>
      <c r="Y1737" s="72">
        <v>0</v>
      </c>
      <c r="Z1737" s="72">
        <v>0</v>
      </c>
      <c r="AA1737" s="72">
        <v>0</v>
      </c>
      <c r="AB1737" s="72">
        <v>0</v>
      </c>
      <c r="AC1737" s="72">
        <v>0</v>
      </c>
      <c r="AD1737" s="72">
        <v>0</v>
      </c>
      <c r="AE1737" s="72">
        <v>0</v>
      </c>
      <c r="AF1737" s="72">
        <v>0</v>
      </c>
      <c r="AG1737" s="72">
        <v>0</v>
      </c>
      <c r="AH1737" s="72">
        <v>0</v>
      </c>
      <c r="AI1737" s="72">
        <v>0</v>
      </c>
      <c r="AJ1737" s="72">
        <v>0</v>
      </c>
      <c r="AK1737" s="72">
        <v>0</v>
      </c>
      <c r="AL1737" s="72">
        <v>0</v>
      </c>
      <c r="AM1737" s="72">
        <v>0</v>
      </c>
      <c r="AN1737" s="72">
        <v>0</v>
      </c>
      <c r="AO1737" s="72">
        <v>0</v>
      </c>
      <c r="AP1737" s="72">
        <v>0</v>
      </c>
      <c r="AQ1737" s="13">
        <v>0</v>
      </c>
      <c r="AR1737" s="13">
        <v>0</v>
      </c>
      <c r="AS1737" s="13">
        <v>0</v>
      </c>
      <c r="AT1737" s="13">
        <v>0</v>
      </c>
      <c r="AU1737" s="13">
        <v>0</v>
      </c>
      <c r="AV1737" s="13">
        <v>30.62</v>
      </c>
    </row>
    <row r="1738" spans="1:49" hidden="1">
      <c r="A1738" s="2">
        <v>1737</v>
      </c>
      <c r="B1738" s="2">
        <v>0</v>
      </c>
      <c r="C1738" s="1">
        <v>0</v>
      </c>
      <c r="D1738" s="37" t="str">
        <v>001fw00000KvE4NAAV</v>
      </c>
      <c r="E1738" s="37" t="str">
        <v>TRADE LINK</v>
      </c>
      <c r="F1738" s="37" t="str">
        <v>RAJASTHAN</v>
      </c>
      <c r="G1738" s="37" t="str">
        <v>KOTA</v>
      </c>
      <c r="H1738" s="37">
        <v>0</v>
      </c>
      <c r="I1738" s="37" t="str">
        <v>J P ALLOYS</v>
      </c>
      <c r="J1738" s="37" t="str">
        <v>Amit Kumar Sharma</v>
      </c>
      <c r="K1738" s="37">
        <v>0</v>
      </c>
      <c r="L1738" s="37" t="str">
        <v>C13188</v>
      </c>
      <c r="M1738" s="37" t="str">
        <v>North</v>
      </c>
      <c r="N1738" s="2">
        <v>324005</v>
      </c>
      <c r="O1738" s="2" t="str">
        <v>08ALQPJ6149L1ZE</v>
      </c>
      <c r="P1738" s="2">
        <v>9414179840</v>
      </c>
      <c r="Q1738" s="2" t="str">
        <v>Feb'26</v>
      </c>
      <c r="R1738" s="2">
        <v>2026</v>
      </c>
      <c r="S1738" s="1">
        <v>0</v>
      </c>
      <c r="T1738" s="2" t="str">
        <v/>
      </c>
      <c r="U1738" s="1">
        <v>0</v>
      </c>
      <c r="V1738" s="1">
        <v>0</v>
      </c>
      <c r="W1738" s="72">
        <v>0</v>
      </c>
      <c r="X1738" s="72">
        <v>0</v>
      </c>
      <c r="Y1738" s="72">
        <v>0</v>
      </c>
      <c r="Z1738" s="72">
        <v>0</v>
      </c>
      <c r="AA1738" s="72">
        <v>0</v>
      </c>
      <c r="AB1738" s="72">
        <v>0</v>
      </c>
      <c r="AC1738" s="72">
        <v>0</v>
      </c>
      <c r="AD1738" s="72">
        <v>0</v>
      </c>
      <c r="AE1738" s="72">
        <v>0</v>
      </c>
      <c r="AF1738" s="72">
        <v>0</v>
      </c>
      <c r="AG1738" s="72">
        <v>0</v>
      </c>
      <c r="AH1738" s="72">
        <v>0</v>
      </c>
      <c r="AI1738" s="72">
        <v>0</v>
      </c>
      <c r="AJ1738" s="72">
        <v>0</v>
      </c>
      <c r="AK1738" s="72">
        <v>0</v>
      </c>
      <c r="AL1738" s="72">
        <v>0</v>
      </c>
      <c r="AM1738" s="72">
        <v>0</v>
      </c>
      <c r="AN1738" s="72">
        <v>0</v>
      </c>
      <c r="AO1738" s="72">
        <v>0</v>
      </c>
      <c r="AP1738" s="72">
        <v>0</v>
      </c>
      <c r="AQ1738" s="13">
        <v>0</v>
      </c>
      <c r="AR1738" s="13">
        <v>0</v>
      </c>
      <c r="AS1738" s="13">
        <v>0</v>
      </c>
      <c r="AT1738" s="13">
        <v>0</v>
      </c>
      <c r="AU1738" s="13">
        <v>0</v>
      </c>
      <c r="AV1738" s="13">
        <v>38.770000000000003</v>
      </c>
    </row>
    <row r="1739" spans="1:49" hidden="1">
      <c r="A1739" s="2">
        <v>1738</v>
      </c>
      <c r="B1739" s="2">
        <v>0</v>
      </c>
      <c r="C1739" s="1">
        <v>0</v>
      </c>
      <c r="D1739" s="37" t="str">
        <v>001fw00000KRXscAAH</v>
      </c>
      <c r="E1739" s="37" t="str">
        <v>HINDUSTAN ENTERPRISES</v>
      </c>
      <c r="F1739" s="37" t="str">
        <v>RAJASTHAN</v>
      </c>
      <c r="G1739" s="37" t="str">
        <v>CHITTORGARH</v>
      </c>
      <c r="H1739" s="37">
        <v>0</v>
      </c>
      <c r="I1739" s="37" t="str">
        <v>J P ALLOYS</v>
      </c>
      <c r="J1739" s="37" t="str">
        <v>Ravi Kumar Kulmi</v>
      </c>
      <c r="K1739" s="37">
        <v>0</v>
      </c>
      <c r="L1739" s="37" t="str">
        <v>C13188</v>
      </c>
      <c r="M1739" s="37" t="str">
        <v>North</v>
      </c>
      <c r="N1739" s="2">
        <v>312001</v>
      </c>
      <c r="O1739" s="2" t="str">
        <v>08BFNPA6541K1Z8</v>
      </c>
      <c r="P1739" s="2">
        <v>9414210192</v>
      </c>
      <c r="Q1739" s="2" t="str">
        <v>Feb'26</v>
      </c>
      <c r="R1739" s="2">
        <v>2026</v>
      </c>
      <c r="S1739" s="1">
        <v>0</v>
      </c>
      <c r="T1739" s="2" t="str">
        <v/>
      </c>
      <c r="U1739" s="1">
        <v>0</v>
      </c>
      <c r="V1739" s="1">
        <v>0</v>
      </c>
      <c r="W1739" s="72">
        <v>0</v>
      </c>
      <c r="X1739" s="72">
        <v>0</v>
      </c>
      <c r="Y1739" s="72">
        <v>0</v>
      </c>
      <c r="Z1739" s="72">
        <v>0</v>
      </c>
      <c r="AA1739" s="72">
        <v>0</v>
      </c>
      <c r="AB1739" s="72">
        <v>0</v>
      </c>
      <c r="AC1739" s="72">
        <v>0</v>
      </c>
      <c r="AD1739" s="72">
        <v>0</v>
      </c>
      <c r="AE1739" s="72">
        <v>0</v>
      </c>
      <c r="AF1739" s="72">
        <v>0</v>
      </c>
      <c r="AG1739" s="72">
        <v>0</v>
      </c>
      <c r="AH1739" s="72">
        <v>0</v>
      </c>
      <c r="AI1739" s="72">
        <v>0</v>
      </c>
      <c r="AJ1739" s="72">
        <v>0</v>
      </c>
      <c r="AK1739" s="72">
        <v>0</v>
      </c>
      <c r="AL1739" s="72">
        <v>0</v>
      </c>
      <c r="AM1739" s="72">
        <v>0</v>
      </c>
      <c r="AN1739" s="72">
        <v>0</v>
      </c>
      <c r="AO1739" s="72">
        <v>0</v>
      </c>
      <c r="AP1739" s="72">
        <v>0</v>
      </c>
      <c r="AQ1739" s="13">
        <v>0</v>
      </c>
      <c r="AR1739" s="13">
        <v>0</v>
      </c>
      <c r="AS1739" s="13">
        <v>0</v>
      </c>
      <c r="AT1739" s="13">
        <v>0</v>
      </c>
      <c r="AU1739" s="13">
        <v>0</v>
      </c>
      <c r="AV1739" s="13">
        <v>14.94</v>
      </c>
    </row>
    <row r="1740" spans="1:49" hidden="1">
      <c r="A1740" s="2">
        <v>1739</v>
      </c>
      <c r="B1740" s="2">
        <v>0</v>
      </c>
      <c r="C1740" s="1">
        <v>0</v>
      </c>
      <c r="D1740" s="37" t="str">
        <v>001fw00000KN6lyAAD</v>
      </c>
      <c r="E1740" s="37" t="str">
        <v>RATHI ISPAT</v>
      </c>
      <c r="F1740" s="37" t="str">
        <v>RAJASTHAN</v>
      </c>
      <c r="G1740" s="37" t="str">
        <v>JAIPUR</v>
      </c>
      <c r="H1740" s="37">
        <v>0</v>
      </c>
      <c r="I1740" s="37" t="str">
        <v>J P ALLOYS</v>
      </c>
      <c r="J1740" s="37" t="str">
        <v>Amit Kumar Sharma</v>
      </c>
      <c r="K1740" s="37">
        <v>0</v>
      </c>
      <c r="L1740" s="37" t="str">
        <v>C13188</v>
      </c>
      <c r="M1740" s="37" t="str">
        <v>North</v>
      </c>
      <c r="N1740" s="2">
        <v>302017</v>
      </c>
      <c r="O1740" s="2" t="str">
        <v>08BYDPG4458A1ZQ</v>
      </c>
      <c r="P1740" s="2">
        <v>7300299380</v>
      </c>
      <c r="Q1740" s="2" t="str">
        <v>Feb'26</v>
      </c>
      <c r="R1740" s="2">
        <v>2026</v>
      </c>
      <c r="S1740" s="1">
        <v>0</v>
      </c>
      <c r="T1740" s="2" t="str">
        <v/>
      </c>
      <c r="U1740" s="1">
        <v>0</v>
      </c>
      <c r="V1740" s="1">
        <v>0</v>
      </c>
      <c r="W1740" s="72">
        <v>0</v>
      </c>
      <c r="X1740" s="72">
        <v>0</v>
      </c>
      <c r="Y1740" s="72">
        <v>0</v>
      </c>
      <c r="Z1740" s="72">
        <v>0</v>
      </c>
      <c r="AA1740" s="72">
        <v>0</v>
      </c>
      <c r="AB1740" s="72">
        <v>0</v>
      </c>
      <c r="AC1740" s="72">
        <v>0</v>
      </c>
      <c r="AD1740" s="72">
        <v>0</v>
      </c>
      <c r="AE1740" s="72">
        <v>0</v>
      </c>
      <c r="AF1740" s="72">
        <v>0</v>
      </c>
      <c r="AG1740" s="72">
        <v>0</v>
      </c>
      <c r="AH1740" s="72">
        <v>0</v>
      </c>
      <c r="AI1740" s="72">
        <v>0</v>
      </c>
      <c r="AJ1740" s="72">
        <v>0</v>
      </c>
      <c r="AK1740" s="72">
        <v>0</v>
      </c>
      <c r="AL1740" s="72">
        <v>0</v>
      </c>
      <c r="AM1740" s="72">
        <v>0</v>
      </c>
      <c r="AN1740" s="72">
        <v>0</v>
      </c>
      <c r="AO1740" s="72">
        <v>0</v>
      </c>
      <c r="AP1740" s="72">
        <v>0</v>
      </c>
      <c r="AQ1740" s="13">
        <v>0</v>
      </c>
      <c r="AR1740" s="13">
        <v>0</v>
      </c>
      <c r="AS1740" s="13">
        <v>0</v>
      </c>
      <c r="AT1740" s="13">
        <v>0</v>
      </c>
      <c r="AU1740" s="13">
        <v>0</v>
      </c>
      <c r="AV1740" s="13">
        <v>301</v>
      </c>
    </row>
    <row r="1741" spans="1:49" hidden="1">
      <c r="A1741" s="2">
        <v>1740</v>
      </c>
      <c r="B1741" s="2">
        <v>0</v>
      </c>
      <c r="C1741" s="1">
        <v>0</v>
      </c>
      <c r="D1741" s="37" t="str">
        <v>001fw00000KgNrFAAV</v>
      </c>
      <c r="E1741" s="37" t="str">
        <v>GANPAT RAI &amp; SONS</v>
      </c>
      <c r="F1741" s="37" t="str">
        <v>HARYANA</v>
      </c>
      <c r="G1741" s="37" t="str">
        <v>KURUKSHETRA</v>
      </c>
      <c r="H1741" s="37">
        <v>0</v>
      </c>
      <c r="I1741" s="37" t="str">
        <v>RAMDOOT UDHYOG PRIVATE LIMITED</v>
      </c>
      <c r="J1741" s="37" t="str">
        <v>Naseem Makkar</v>
      </c>
      <c r="K1741" s="37">
        <v>0</v>
      </c>
      <c r="L1741" s="37" t="str">
        <v>C13168</v>
      </c>
      <c r="M1741" s="37" t="str">
        <v>North</v>
      </c>
      <c r="N1741" s="2">
        <v>136128</v>
      </c>
      <c r="O1741" s="2" t="str">
        <v>06BAGPG2328J1ZW</v>
      </c>
      <c r="P1741" s="2">
        <v>9896386878</v>
      </c>
      <c r="Q1741" s="2" t="str">
        <v>Feb'26</v>
      </c>
      <c r="R1741" s="2">
        <v>2026</v>
      </c>
      <c r="S1741" s="1">
        <v>0</v>
      </c>
      <c r="T1741" s="2" t="str">
        <v/>
      </c>
      <c r="U1741" s="1">
        <v>0</v>
      </c>
      <c r="V1741" s="1">
        <v>0</v>
      </c>
      <c r="W1741" s="72">
        <v>0</v>
      </c>
      <c r="X1741" s="72">
        <v>0</v>
      </c>
      <c r="Y1741" s="72">
        <v>0</v>
      </c>
      <c r="Z1741" s="72">
        <v>0</v>
      </c>
      <c r="AA1741" s="72">
        <v>0</v>
      </c>
      <c r="AB1741" s="72">
        <v>0</v>
      </c>
      <c r="AC1741" s="72">
        <v>0</v>
      </c>
      <c r="AD1741" s="72">
        <v>0</v>
      </c>
      <c r="AE1741" s="72">
        <v>0</v>
      </c>
      <c r="AF1741" s="72">
        <v>0</v>
      </c>
      <c r="AG1741" s="72">
        <v>0</v>
      </c>
      <c r="AH1741" s="72">
        <v>0</v>
      </c>
      <c r="AI1741" s="72">
        <v>0</v>
      </c>
      <c r="AJ1741" s="72">
        <v>0</v>
      </c>
      <c r="AK1741" s="72">
        <v>0</v>
      </c>
      <c r="AL1741" s="72">
        <v>0</v>
      </c>
      <c r="AM1741" s="72">
        <v>0</v>
      </c>
      <c r="AN1741" s="72">
        <v>0</v>
      </c>
      <c r="AO1741" s="72">
        <v>0</v>
      </c>
      <c r="AP1741" s="72">
        <v>0</v>
      </c>
      <c r="AQ1741" s="13">
        <v>0</v>
      </c>
      <c r="AR1741" s="13">
        <v>0</v>
      </c>
      <c r="AS1741" s="13">
        <v>0</v>
      </c>
      <c r="AT1741" s="13">
        <v>0</v>
      </c>
      <c r="AU1741" s="13">
        <v>0</v>
      </c>
      <c r="AV1741" s="13">
        <v>12</v>
      </c>
    </row>
    <row r="1742" spans="1:49" hidden="1">
      <c r="A1742" s="2">
        <v>1741</v>
      </c>
      <c r="B1742" s="2">
        <v>0</v>
      </c>
      <c r="C1742" s="1">
        <v>0</v>
      </c>
      <c r="D1742" s="37" t="str">
        <v>001fw00000KHNPjAAP</v>
      </c>
      <c r="E1742" s="37" t="str">
        <v>HAKAM SINGH &amp; CO.</v>
      </c>
      <c r="F1742" s="37" t="str">
        <v>PUNJAB</v>
      </c>
      <c r="G1742" s="37" t="str">
        <v>BATHINDA</v>
      </c>
      <c r="H1742" s="37">
        <v>0</v>
      </c>
      <c r="I1742" s="37" t="str">
        <v>RAMDOOT UDHYOG PRIVATE LIMITED</v>
      </c>
      <c r="J1742" s="37" t="str">
        <v>Sonu Kumar</v>
      </c>
      <c r="K1742" s="37">
        <v>0</v>
      </c>
      <c r="L1742" s="37" t="str">
        <v>C13168</v>
      </c>
      <c r="M1742" s="37" t="str">
        <v>North</v>
      </c>
      <c r="N1742" s="2">
        <v>151509</v>
      </c>
      <c r="O1742" s="2" t="str">
        <v>03CLEPS6640B1ZE</v>
      </c>
      <c r="P1742" s="2">
        <v>9855402121</v>
      </c>
      <c r="Q1742" s="2" t="str">
        <v>Feb'26</v>
      </c>
      <c r="R1742" s="2">
        <v>2026</v>
      </c>
      <c r="S1742" s="1">
        <v>0</v>
      </c>
      <c r="T1742" s="2" t="str">
        <v/>
      </c>
      <c r="U1742" s="1">
        <v>0</v>
      </c>
      <c r="V1742" s="1">
        <v>0</v>
      </c>
      <c r="W1742" s="72">
        <v>0</v>
      </c>
      <c r="X1742" s="72">
        <v>0</v>
      </c>
      <c r="Y1742" s="72">
        <v>0</v>
      </c>
      <c r="Z1742" s="72">
        <v>0</v>
      </c>
      <c r="AA1742" s="72">
        <v>0</v>
      </c>
      <c r="AB1742" s="72">
        <v>0</v>
      </c>
      <c r="AC1742" s="72">
        <v>0</v>
      </c>
      <c r="AD1742" s="72">
        <v>0</v>
      </c>
      <c r="AE1742" s="72">
        <v>0</v>
      </c>
      <c r="AF1742" s="72">
        <v>0</v>
      </c>
      <c r="AG1742" s="72">
        <v>0</v>
      </c>
      <c r="AH1742" s="72">
        <v>0</v>
      </c>
      <c r="AI1742" s="72">
        <v>0</v>
      </c>
      <c r="AJ1742" s="72">
        <v>0</v>
      </c>
      <c r="AK1742" s="72">
        <v>0</v>
      </c>
      <c r="AL1742" s="72">
        <v>0</v>
      </c>
      <c r="AM1742" s="72">
        <v>0</v>
      </c>
      <c r="AN1742" s="72">
        <v>0</v>
      </c>
      <c r="AO1742" s="72">
        <v>0</v>
      </c>
      <c r="AP1742" s="72">
        <v>0</v>
      </c>
      <c r="AQ1742" s="13">
        <v>0</v>
      </c>
      <c r="AR1742" s="13">
        <v>0</v>
      </c>
      <c r="AS1742" s="13">
        <v>0</v>
      </c>
      <c r="AT1742" s="13">
        <v>0</v>
      </c>
      <c r="AU1742" s="13">
        <v>0</v>
      </c>
      <c r="AV1742" s="13">
        <v>66.16</v>
      </c>
    </row>
    <row r="1743" spans="1:49" hidden="1">
      <c r="A1743" s="2">
        <v>1742</v>
      </c>
      <c r="B1743" s="2">
        <v>0</v>
      </c>
      <c r="C1743" s="1">
        <v>0</v>
      </c>
      <c r="D1743" s="37" t="str">
        <v>0015g00001V9uXhAAJ</v>
      </c>
      <c r="E1743" s="37" t="str">
        <v>RAKESH GUPTA &amp; BROTHERS</v>
      </c>
      <c r="F1743" s="37" t="str">
        <v>HARYANA</v>
      </c>
      <c r="G1743" s="37" t="str">
        <v>AMBALA</v>
      </c>
      <c r="H1743" s="37">
        <v>0</v>
      </c>
      <c r="I1743" s="37" t="str">
        <v>RAMDOOT UDHYOG PRIVATE LIMITED</v>
      </c>
      <c r="J1743" s="37" t="str">
        <v>Deepak Dhiman</v>
      </c>
      <c r="K1743" s="37">
        <v>0</v>
      </c>
      <c r="L1743" s="37" t="str">
        <v>C13168</v>
      </c>
      <c r="M1743" s="37" t="str">
        <v>North</v>
      </c>
      <c r="N1743" s="2">
        <v>133001</v>
      </c>
      <c r="O1743" s="2" t="str">
        <v>06AABFR9704M1ZW</v>
      </c>
      <c r="P1743" s="2">
        <v>9416336589</v>
      </c>
      <c r="Q1743" s="2" t="str">
        <v>Feb'26</v>
      </c>
      <c r="R1743" s="2">
        <v>2026</v>
      </c>
      <c r="S1743" s="1">
        <v>0</v>
      </c>
      <c r="T1743" s="2">
        <v>30</v>
      </c>
      <c r="U1743" s="1">
        <v>0.11511111111111111</v>
      </c>
      <c r="V1743" s="1">
        <v>0</v>
      </c>
      <c r="W1743" s="72">
        <v>0</v>
      </c>
      <c r="X1743" s="72">
        <v>0</v>
      </c>
      <c r="Y1743" s="72">
        <v>0</v>
      </c>
      <c r="Z1743" s="72">
        <v>0</v>
      </c>
      <c r="AA1743" s="72">
        <v>0</v>
      </c>
      <c r="AB1743" s="72">
        <v>0</v>
      </c>
      <c r="AC1743" s="72">
        <v>0</v>
      </c>
      <c r="AD1743" s="72">
        <v>0</v>
      </c>
      <c r="AE1743" s="72">
        <v>0</v>
      </c>
      <c r="AF1743" s="72">
        <v>0</v>
      </c>
      <c r="AG1743" s="72">
        <v>0</v>
      </c>
      <c r="AH1743" s="72">
        <v>0</v>
      </c>
      <c r="AI1743" s="72">
        <v>0</v>
      </c>
      <c r="AJ1743" s="72">
        <v>0</v>
      </c>
      <c r="AK1743" s="72">
        <v>0</v>
      </c>
      <c r="AL1743" s="72">
        <v>0</v>
      </c>
      <c r="AM1743" s="72">
        <v>0</v>
      </c>
      <c r="AN1743" s="72">
        <v>0</v>
      </c>
      <c r="AO1743" s="72">
        <v>0</v>
      </c>
      <c r="AP1743" s="72">
        <v>0</v>
      </c>
      <c r="AQ1743" s="13">
        <v>0</v>
      </c>
      <c r="AR1743" s="13">
        <v>0</v>
      </c>
      <c r="AS1743" s="13">
        <v>0</v>
      </c>
      <c r="AT1743" s="13">
        <v>0</v>
      </c>
      <c r="AU1743" s="13">
        <v>0</v>
      </c>
      <c r="AV1743" s="13">
        <v>10.36</v>
      </c>
    </row>
    <row r="1744" spans="1:49" hidden="1">
      <c r="A1744" s="2">
        <v>1743</v>
      </c>
      <c r="B1744" s="2">
        <v>0</v>
      </c>
      <c r="C1744" s="1">
        <v>0</v>
      </c>
      <c r="D1744" s="37" t="str">
        <v>001fw00000JKrbWAAT</v>
      </c>
      <c r="E1744" s="37" t="str">
        <v>STEEL CORNER</v>
      </c>
      <c r="F1744" s="37" t="str">
        <v>ODISHA</v>
      </c>
      <c r="G1744" s="37" t="str">
        <v>KHORDHA</v>
      </c>
      <c r="H1744" s="37">
        <v>0</v>
      </c>
      <c r="I1744" s="37" t="str">
        <v>Niyati Udyog Private Limited</v>
      </c>
      <c r="J1744" s="37" t="str">
        <v>Bidyut Ranjan Mishra</v>
      </c>
      <c r="K1744" s="37">
        <v>0</v>
      </c>
      <c r="L1744" s="37" t="str">
        <v>C13293</v>
      </c>
      <c r="M1744" s="37" t="str">
        <v>Central</v>
      </c>
      <c r="N1744" s="2">
        <v>752101</v>
      </c>
      <c r="O1744" s="2" t="str">
        <v>21DVIPS5656E1ZF</v>
      </c>
      <c r="P1744" s="2">
        <v>9861088663</v>
      </c>
      <c r="Q1744" s="2" t="str">
        <v>Feb'26</v>
      </c>
      <c r="R1744" s="2">
        <v>2026</v>
      </c>
      <c r="S1744" s="1">
        <v>0</v>
      </c>
      <c r="T1744" s="2" t="str">
        <v/>
      </c>
      <c r="U1744" s="1">
        <v>0</v>
      </c>
      <c r="V1744" s="1">
        <v>0</v>
      </c>
      <c r="W1744" s="72">
        <v>0</v>
      </c>
      <c r="X1744" s="72">
        <v>0</v>
      </c>
      <c r="Y1744" s="72">
        <v>0</v>
      </c>
      <c r="Z1744" s="72">
        <v>0</v>
      </c>
      <c r="AA1744" s="72">
        <v>0</v>
      </c>
      <c r="AB1744" s="72">
        <v>0</v>
      </c>
      <c r="AC1744" s="72">
        <v>0</v>
      </c>
      <c r="AD1744" s="72">
        <v>0</v>
      </c>
      <c r="AE1744" s="72">
        <v>0</v>
      </c>
      <c r="AF1744" s="72">
        <v>0</v>
      </c>
      <c r="AG1744" s="72">
        <v>0</v>
      </c>
      <c r="AH1744" s="72">
        <v>0</v>
      </c>
      <c r="AI1744" s="72">
        <v>0</v>
      </c>
      <c r="AJ1744" s="72">
        <v>0</v>
      </c>
      <c r="AK1744" s="72">
        <v>0</v>
      </c>
      <c r="AL1744" s="72">
        <v>0</v>
      </c>
      <c r="AM1744" s="72">
        <v>0</v>
      </c>
      <c r="AN1744" s="72">
        <v>0</v>
      </c>
      <c r="AO1744" s="72">
        <v>0</v>
      </c>
      <c r="AP1744" s="72">
        <v>0</v>
      </c>
      <c r="AQ1744" s="13">
        <v>0</v>
      </c>
      <c r="AR1744" s="13">
        <v>0</v>
      </c>
      <c r="AS1744" s="13">
        <v>0</v>
      </c>
      <c r="AT1744" s="13">
        <v>0</v>
      </c>
      <c r="AU1744" s="13">
        <v>0</v>
      </c>
      <c r="AV1744" s="13">
        <v>10.69</v>
      </c>
    </row>
    <row r="1745" spans="1:48" hidden="1">
      <c r="A1745" s="2">
        <v>1744</v>
      </c>
      <c r="B1745" s="2">
        <v>0</v>
      </c>
      <c r="C1745" s="1">
        <v>0</v>
      </c>
      <c r="D1745" s="37" t="str">
        <v>001J100000Rysh5IAB</v>
      </c>
      <c r="E1745" s="37" t="str">
        <v>MAA JOGAMAYA CEMENT STORE</v>
      </c>
      <c r="F1745" s="37" t="str">
        <v>ODISHA</v>
      </c>
      <c r="G1745" s="37" t="str">
        <v>PURI</v>
      </c>
      <c r="H1745" s="37">
        <v>0</v>
      </c>
      <c r="I1745" s="37" t="str">
        <v>Niyati Udyog Private Limited</v>
      </c>
      <c r="J1745" s="37" t="str">
        <v>Bidyut Ranjan Mishra</v>
      </c>
      <c r="K1745" s="37">
        <v>0</v>
      </c>
      <c r="L1745" s="37" t="str">
        <v>C13293</v>
      </c>
      <c r="M1745" s="37" t="str">
        <v>Central</v>
      </c>
      <c r="N1745" s="2">
        <v>752104</v>
      </c>
      <c r="O1745" s="2" t="str">
        <v>21AXBPN4191P1Z7</v>
      </c>
      <c r="P1745" s="2">
        <v>9438080230</v>
      </c>
      <c r="Q1745" s="2" t="str">
        <v>Feb'26</v>
      </c>
      <c r="R1745" s="2">
        <v>2026</v>
      </c>
      <c r="S1745" s="1">
        <v>0</v>
      </c>
      <c r="T1745" s="2">
        <v>100</v>
      </c>
      <c r="U1745" s="1">
        <v>4.0999999999999995E-3</v>
      </c>
      <c r="V1745" s="1">
        <v>0</v>
      </c>
      <c r="W1745" s="72">
        <v>0</v>
      </c>
      <c r="X1745" s="72">
        <v>0</v>
      </c>
      <c r="Y1745" s="72">
        <v>0</v>
      </c>
      <c r="Z1745" s="72">
        <v>0</v>
      </c>
      <c r="AA1745" s="72">
        <v>0</v>
      </c>
      <c r="AB1745" s="72">
        <v>0</v>
      </c>
      <c r="AC1745" s="72">
        <v>0</v>
      </c>
      <c r="AD1745" s="72">
        <v>0</v>
      </c>
      <c r="AE1745" s="72">
        <v>0</v>
      </c>
      <c r="AF1745" s="72">
        <v>0</v>
      </c>
      <c r="AG1745" s="72">
        <v>0</v>
      </c>
      <c r="AH1745" s="72">
        <v>0</v>
      </c>
      <c r="AI1745" s="72">
        <v>0</v>
      </c>
      <c r="AJ1745" s="72">
        <v>0</v>
      </c>
      <c r="AK1745" s="72">
        <v>0</v>
      </c>
      <c r="AL1745" s="72">
        <v>0</v>
      </c>
      <c r="AM1745" s="72">
        <v>0</v>
      </c>
      <c r="AN1745" s="72">
        <v>0</v>
      </c>
      <c r="AO1745" s="72">
        <v>0</v>
      </c>
      <c r="AP1745" s="72">
        <v>0</v>
      </c>
      <c r="AQ1745" s="13">
        <v>0</v>
      </c>
      <c r="AR1745" s="13">
        <v>0</v>
      </c>
      <c r="AS1745" s="13">
        <v>0</v>
      </c>
      <c r="AT1745" s="13">
        <v>0</v>
      </c>
      <c r="AU1745" s="13">
        <v>0</v>
      </c>
      <c r="AV1745" s="13">
        <v>1.23</v>
      </c>
    </row>
    <row r="1746" spans="1:48" hidden="1">
      <c r="A1746" s="2">
        <v>1745</v>
      </c>
      <c r="B1746" s="2">
        <v>0</v>
      </c>
      <c r="C1746" s="1">
        <v>0</v>
      </c>
      <c r="D1746" s="37" t="str">
        <v>0015g00001XM6ZlAAL</v>
      </c>
      <c r="E1746" s="37" t="str">
        <v>Vasu Traders</v>
      </c>
      <c r="F1746" s="37" t="str">
        <v>MADHYA PRADESH</v>
      </c>
      <c r="G1746" s="37" t="str">
        <v>BHOPAL</v>
      </c>
      <c r="H1746" s="37">
        <v>0</v>
      </c>
      <c r="I1746" s="37" t="str">
        <v>Global Steel</v>
      </c>
      <c r="J1746" s="37" t="str">
        <v>Rubean Luther</v>
      </c>
      <c r="K1746" s="37">
        <v>0</v>
      </c>
      <c r="L1746" s="37" t="str">
        <v>C13471</v>
      </c>
      <c r="M1746" s="37" t="str">
        <v>Central</v>
      </c>
      <c r="N1746" s="2">
        <v>462045</v>
      </c>
      <c r="O1746" s="2" t="str">
        <v>23BZRPP4648E1Z1</v>
      </c>
      <c r="P1746" s="2">
        <v>9754494841</v>
      </c>
      <c r="Q1746" s="2" t="str">
        <v>Feb'26</v>
      </c>
      <c r="R1746" s="2">
        <v>2026</v>
      </c>
      <c r="S1746" s="1">
        <v>0</v>
      </c>
      <c r="T1746" s="2">
        <v>120</v>
      </c>
      <c r="U1746" s="1">
        <v>4.1666666666666666E-3</v>
      </c>
      <c r="V1746" s="1">
        <v>0</v>
      </c>
      <c r="W1746" s="72">
        <v>0</v>
      </c>
      <c r="X1746" s="72">
        <v>0</v>
      </c>
      <c r="Y1746" s="72">
        <v>0</v>
      </c>
      <c r="Z1746" s="72">
        <v>0</v>
      </c>
      <c r="AA1746" s="72">
        <v>0</v>
      </c>
      <c r="AB1746" s="72">
        <v>0</v>
      </c>
      <c r="AC1746" s="72">
        <v>0</v>
      </c>
      <c r="AD1746" s="72">
        <v>0</v>
      </c>
      <c r="AE1746" s="72">
        <v>0</v>
      </c>
      <c r="AF1746" s="72">
        <v>0</v>
      </c>
      <c r="AG1746" s="72">
        <v>0</v>
      </c>
      <c r="AH1746" s="72">
        <v>0</v>
      </c>
      <c r="AI1746" s="72">
        <v>0</v>
      </c>
      <c r="AJ1746" s="72">
        <v>0</v>
      </c>
      <c r="AK1746" s="72">
        <v>0</v>
      </c>
      <c r="AL1746" s="72">
        <v>0</v>
      </c>
      <c r="AM1746" s="72">
        <v>0</v>
      </c>
      <c r="AN1746" s="72">
        <v>0</v>
      </c>
      <c r="AO1746" s="72">
        <v>0</v>
      </c>
      <c r="AP1746" s="72">
        <v>0</v>
      </c>
      <c r="AQ1746" s="13">
        <v>0</v>
      </c>
      <c r="AR1746" s="13">
        <v>0</v>
      </c>
      <c r="AS1746" s="13">
        <v>0</v>
      </c>
      <c r="AT1746" s="13">
        <v>0</v>
      </c>
      <c r="AU1746" s="13">
        <v>0</v>
      </c>
      <c r="AV1746" s="13">
        <v>1.5</v>
      </c>
    </row>
    <row r="1747" spans="1:48" hidden="1">
      <c r="A1747" s="2">
        <v>1746</v>
      </c>
      <c r="B1747" s="2">
        <v>0</v>
      </c>
      <c r="C1747" s="1">
        <v>0</v>
      </c>
      <c r="D1747" s="37" t="str">
        <v>0015g00001X37W1AAJ</v>
      </c>
      <c r="E1747" s="37" t="str">
        <v>India sales</v>
      </c>
      <c r="F1747" s="37" t="str">
        <v>MADHYA PRADESH</v>
      </c>
      <c r="G1747" s="37" t="str">
        <v>BHOPAL</v>
      </c>
      <c r="H1747" s="37">
        <v>0</v>
      </c>
      <c r="I1747" s="37" t="str">
        <v>Global Steel</v>
      </c>
      <c r="J1747" s="37" t="str">
        <v>Rubean Luther</v>
      </c>
      <c r="K1747" s="37">
        <v>0</v>
      </c>
      <c r="L1747" s="37" t="str">
        <v>C13471</v>
      </c>
      <c r="M1747" s="37" t="str">
        <v>Central</v>
      </c>
      <c r="N1747" s="2">
        <v>462001</v>
      </c>
      <c r="O1747" s="2" t="str">
        <v>23AEOPP2963M1ZN</v>
      </c>
      <c r="P1747" s="2">
        <v>9827091385</v>
      </c>
      <c r="Q1747" s="2" t="str">
        <v>Feb'26</v>
      </c>
      <c r="R1747" s="2">
        <v>2026</v>
      </c>
      <c r="S1747" s="1">
        <v>0</v>
      </c>
      <c r="T1747" s="2" t="str">
        <v/>
      </c>
      <c r="U1747" s="1">
        <v>0</v>
      </c>
      <c r="V1747" s="1">
        <v>0</v>
      </c>
      <c r="W1747" s="72">
        <v>0</v>
      </c>
      <c r="X1747" s="72">
        <v>0</v>
      </c>
      <c r="Y1747" s="72">
        <v>0</v>
      </c>
      <c r="Z1747" s="72">
        <v>0</v>
      </c>
      <c r="AA1747" s="72">
        <v>0</v>
      </c>
      <c r="AB1747" s="72">
        <v>0</v>
      </c>
      <c r="AC1747" s="72">
        <v>0</v>
      </c>
      <c r="AD1747" s="72">
        <v>0</v>
      </c>
      <c r="AE1747" s="72">
        <v>0</v>
      </c>
      <c r="AF1747" s="72">
        <v>0</v>
      </c>
      <c r="AG1747" s="72">
        <v>0</v>
      </c>
      <c r="AH1747" s="72">
        <v>0</v>
      </c>
      <c r="AI1747" s="72">
        <v>0</v>
      </c>
      <c r="AJ1747" s="72">
        <v>0</v>
      </c>
      <c r="AK1747" s="72">
        <v>0</v>
      </c>
      <c r="AL1747" s="72">
        <v>0</v>
      </c>
      <c r="AM1747" s="72">
        <v>0</v>
      </c>
      <c r="AN1747" s="72">
        <v>0</v>
      </c>
      <c r="AO1747" s="72">
        <v>0</v>
      </c>
      <c r="AP1747" s="72">
        <v>0</v>
      </c>
      <c r="AQ1747" s="13">
        <v>0</v>
      </c>
      <c r="AR1747" s="13">
        <v>0</v>
      </c>
      <c r="AS1747" s="13">
        <v>0</v>
      </c>
      <c r="AT1747" s="13">
        <v>0</v>
      </c>
      <c r="AU1747" s="13">
        <v>0</v>
      </c>
      <c r="AV1747" s="13">
        <v>1</v>
      </c>
    </row>
    <row r="1748" spans="1:48" hidden="1">
      <c r="A1748" s="2">
        <v>1747</v>
      </c>
      <c r="B1748" s="2">
        <v>0</v>
      </c>
      <c r="C1748" s="1">
        <v>0</v>
      </c>
      <c r="D1748" s="37" t="str">
        <v>001J100000TsHcuIAF</v>
      </c>
      <c r="E1748" s="37" t="str">
        <v>JHULELAL BUILDING MATERIAL SUPPLIERS</v>
      </c>
      <c r="F1748" s="37" t="str">
        <v>MADHYA PRADESH</v>
      </c>
      <c r="G1748" s="37" t="str">
        <v>BHOPAL</v>
      </c>
      <c r="H1748" s="37">
        <v>0</v>
      </c>
      <c r="I1748" s="37" t="str">
        <v>Global Steel</v>
      </c>
      <c r="J1748" s="37" t="str">
        <v>Rubean Luther</v>
      </c>
      <c r="K1748" s="37">
        <v>0</v>
      </c>
      <c r="L1748" s="37" t="str">
        <v>C13471</v>
      </c>
      <c r="M1748" s="37" t="str">
        <v>Central</v>
      </c>
      <c r="N1748" s="2">
        <v>462030</v>
      </c>
      <c r="O1748" s="2" t="str">
        <v>23AGEPP8379H1Z0</v>
      </c>
      <c r="P1748" s="2">
        <v>9827014242</v>
      </c>
      <c r="Q1748" s="2" t="str">
        <v>Feb'26</v>
      </c>
      <c r="R1748" s="2">
        <v>2026</v>
      </c>
      <c r="S1748" s="1">
        <v>0</v>
      </c>
      <c r="T1748" s="2">
        <v>150</v>
      </c>
      <c r="U1748" s="1">
        <v>3.3333333333333335E-3</v>
      </c>
      <c r="V1748" s="1">
        <v>0</v>
      </c>
      <c r="W1748" s="72">
        <v>0</v>
      </c>
      <c r="X1748" s="72">
        <v>0</v>
      </c>
      <c r="Y1748" s="72">
        <v>0</v>
      </c>
      <c r="Z1748" s="72">
        <v>0</v>
      </c>
      <c r="AA1748" s="72">
        <v>0</v>
      </c>
      <c r="AB1748" s="72">
        <v>0</v>
      </c>
      <c r="AC1748" s="72">
        <v>0</v>
      </c>
      <c r="AD1748" s="72">
        <v>0</v>
      </c>
      <c r="AE1748" s="72">
        <v>0</v>
      </c>
      <c r="AF1748" s="72">
        <v>0</v>
      </c>
      <c r="AG1748" s="72">
        <v>0</v>
      </c>
      <c r="AH1748" s="72">
        <v>0</v>
      </c>
      <c r="AI1748" s="72">
        <v>0</v>
      </c>
      <c r="AJ1748" s="72">
        <v>0</v>
      </c>
      <c r="AK1748" s="72">
        <v>0</v>
      </c>
      <c r="AL1748" s="72">
        <v>0</v>
      </c>
      <c r="AM1748" s="72">
        <v>0</v>
      </c>
      <c r="AN1748" s="72">
        <v>0</v>
      </c>
      <c r="AO1748" s="72">
        <v>0</v>
      </c>
      <c r="AP1748" s="72">
        <v>0</v>
      </c>
      <c r="AQ1748" s="13">
        <v>0</v>
      </c>
      <c r="AR1748" s="13">
        <v>0</v>
      </c>
      <c r="AS1748" s="13">
        <v>0</v>
      </c>
      <c r="AT1748" s="13">
        <v>0</v>
      </c>
      <c r="AU1748" s="13">
        <v>0</v>
      </c>
      <c r="AV1748" s="13">
        <v>1.5</v>
      </c>
    </row>
    <row r="1749" spans="1:48" hidden="1">
      <c r="A1749" s="2">
        <v>1748</v>
      </c>
      <c r="B1749" s="2">
        <v>0</v>
      </c>
      <c r="C1749" s="1">
        <v>0</v>
      </c>
      <c r="D1749" s="37" t="str">
        <v>001J1000009F4AwIAK</v>
      </c>
      <c r="E1749" s="37" t="str">
        <v>HALDKAR IRON INDUSTRIES</v>
      </c>
      <c r="F1749" s="37" t="str">
        <v>MADHYA PRADESH</v>
      </c>
      <c r="G1749" s="37" t="str">
        <v>KATNI</v>
      </c>
      <c r="H1749" s="37">
        <v>0</v>
      </c>
      <c r="I1749" s="37" t="str">
        <v>Global Steel</v>
      </c>
      <c r="J1749" s="37" t="str">
        <v>Dharmendra Kumar Yadav</v>
      </c>
      <c r="K1749" s="37">
        <v>0</v>
      </c>
      <c r="L1749" s="37" t="str">
        <v>C13471</v>
      </c>
      <c r="M1749" s="37" t="str">
        <v>Central</v>
      </c>
      <c r="N1749" s="2">
        <v>483440</v>
      </c>
      <c r="O1749" s="2" t="str">
        <v>23ALTPH5734N1ZK</v>
      </c>
      <c r="P1749" s="2">
        <v>9575680555</v>
      </c>
      <c r="Q1749" s="2" t="str">
        <v>Feb'26</v>
      </c>
      <c r="R1749" s="2">
        <v>2026</v>
      </c>
      <c r="S1749" s="1">
        <v>0</v>
      </c>
      <c r="T1749" s="2">
        <v>50</v>
      </c>
      <c r="U1749" s="1">
        <v>8.6666666666666663E-3</v>
      </c>
      <c r="V1749" s="1">
        <v>0</v>
      </c>
      <c r="W1749" s="72">
        <v>0</v>
      </c>
      <c r="X1749" s="72">
        <v>0</v>
      </c>
      <c r="Y1749" s="72">
        <v>0</v>
      </c>
      <c r="Z1749" s="72">
        <v>0</v>
      </c>
      <c r="AA1749" s="72">
        <v>0</v>
      </c>
      <c r="AB1749" s="72">
        <v>0</v>
      </c>
      <c r="AC1749" s="72">
        <v>0</v>
      </c>
      <c r="AD1749" s="72">
        <v>0</v>
      </c>
      <c r="AE1749" s="72">
        <v>0</v>
      </c>
      <c r="AF1749" s="72">
        <v>0</v>
      </c>
      <c r="AG1749" s="72">
        <v>0</v>
      </c>
      <c r="AH1749" s="72">
        <v>0</v>
      </c>
      <c r="AI1749" s="72">
        <v>0</v>
      </c>
      <c r="AJ1749" s="72">
        <v>0</v>
      </c>
      <c r="AK1749" s="72">
        <v>0</v>
      </c>
      <c r="AL1749" s="72">
        <v>0</v>
      </c>
      <c r="AM1749" s="72">
        <v>0</v>
      </c>
      <c r="AN1749" s="72">
        <v>0</v>
      </c>
      <c r="AO1749" s="72">
        <v>0</v>
      </c>
      <c r="AP1749" s="72">
        <v>0</v>
      </c>
      <c r="AQ1749" s="13">
        <v>0</v>
      </c>
      <c r="AR1749" s="13">
        <v>0</v>
      </c>
      <c r="AS1749" s="13">
        <v>0</v>
      </c>
      <c r="AT1749" s="13">
        <v>0</v>
      </c>
      <c r="AU1749" s="13">
        <v>0</v>
      </c>
      <c r="AV1749" s="13">
        <v>1.3</v>
      </c>
    </row>
    <row r="1750" spans="1:48" hidden="1">
      <c r="A1750" s="2">
        <v>1749</v>
      </c>
      <c r="B1750" s="2">
        <v>0</v>
      </c>
      <c r="C1750" s="1">
        <v>0</v>
      </c>
      <c r="D1750" s="37" t="str">
        <v>001fw00000L0UzlAAF</v>
      </c>
      <c r="E1750" s="37" t="str">
        <v>ANANT ASSOCIATES</v>
      </c>
      <c r="F1750" s="37" t="str">
        <v>MADHYA PRADESH</v>
      </c>
      <c r="G1750" s="37" t="str">
        <v>JABALPUR</v>
      </c>
      <c r="H1750" s="37">
        <v>0</v>
      </c>
      <c r="I1750" s="37" t="str">
        <v>Global Steel</v>
      </c>
      <c r="J1750" s="37" t="str">
        <v>Swapnil Dahayat</v>
      </c>
      <c r="K1750" s="37">
        <v>0</v>
      </c>
      <c r="L1750" s="37" t="str">
        <v>C13471</v>
      </c>
      <c r="M1750" s="37" t="str">
        <v>Central</v>
      </c>
      <c r="N1750" s="2">
        <v>482001</v>
      </c>
      <c r="O1750" s="2" t="str">
        <v>23AVUPC8123D1ZS</v>
      </c>
      <c r="P1750" s="2">
        <v>9303638004</v>
      </c>
      <c r="Q1750" s="2" t="str">
        <v>Feb'26</v>
      </c>
      <c r="R1750" s="2">
        <v>2026</v>
      </c>
      <c r="S1750" s="1">
        <v>0</v>
      </c>
      <c r="T1750" s="2" t="str">
        <v/>
      </c>
      <c r="U1750" s="1">
        <v>0</v>
      </c>
      <c r="V1750" s="1">
        <v>0</v>
      </c>
      <c r="W1750" s="72">
        <v>0</v>
      </c>
      <c r="X1750" s="72">
        <v>0</v>
      </c>
      <c r="Y1750" s="72">
        <v>0</v>
      </c>
      <c r="Z1750" s="72">
        <v>0</v>
      </c>
      <c r="AA1750" s="72">
        <v>0</v>
      </c>
      <c r="AB1750" s="72">
        <v>0</v>
      </c>
      <c r="AC1750" s="72">
        <v>0</v>
      </c>
      <c r="AD1750" s="72">
        <v>0</v>
      </c>
      <c r="AE1750" s="72">
        <v>0</v>
      </c>
      <c r="AF1750" s="72">
        <v>0</v>
      </c>
      <c r="AG1750" s="72">
        <v>0</v>
      </c>
      <c r="AH1750" s="72">
        <v>0</v>
      </c>
      <c r="AI1750" s="72">
        <v>0</v>
      </c>
      <c r="AJ1750" s="72">
        <v>0</v>
      </c>
      <c r="AK1750" s="72">
        <v>0</v>
      </c>
      <c r="AL1750" s="72">
        <v>0</v>
      </c>
      <c r="AM1750" s="72">
        <v>0</v>
      </c>
      <c r="AN1750" s="72">
        <v>0</v>
      </c>
      <c r="AO1750" s="72">
        <v>0</v>
      </c>
      <c r="AP1750" s="72">
        <v>0</v>
      </c>
      <c r="AQ1750" s="13">
        <v>0</v>
      </c>
      <c r="AR1750" s="13">
        <v>0</v>
      </c>
      <c r="AS1750" s="13">
        <v>0</v>
      </c>
      <c r="AT1750" s="13">
        <v>0</v>
      </c>
      <c r="AU1750" s="13">
        <v>0</v>
      </c>
      <c r="AV1750" s="13">
        <v>3.31</v>
      </c>
    </row>
    <row r="1751" spans="1:48" hidden="1">
      <c r="A1751" s="2">
        <v>1750</v>
      </c>
      <c r="B1751" s="2">
        <v>0</v>
      </c>
      <c r="C1751" s="1">
        <v>0</v>
      </c>
      <c r="D1751" s="37" t="str">
        <v>001J1000005ZUB5IAO</v>
      </c>
      <c r="E1751" s="37" t="str">
        <v>Vijay Mohan Steel Industries PVT. LTD.</v>
      </c>
      <c r="F1751" s="37" t="str">
        <v>MADHYA PRADESH</v>
      </c>
      <c r="G1751" s="37" t="str">
        <v>INDORE</v>
      </c>
      <c r="H1751" s="37">
        <v>0</v>
      </c>
      <c r="I1751" s="37" t="str">
        <v>R. K. ENTERPRISES</v>
      </c>
      <c r="J1751" s="37" t="str">
        <v>Yogeshwar Richhariya</v>
      </c>
      <c r="K1751" s="37">
        <v>0</v>
      </c>
      <c r="L1751" s="37" t="str">
        <v>001J1000005ZfroIAC</v>
      </c>
      <c r="M1751" s="37" t="str">
        <v>Central</v>
      </c>
      <c r="N1751" s="2">
        <v>452001</v>
      </c>
      <c r="O1751" s="2" t="str">
        <v>23ARFTP3456Q1Z3</v>
      </c>
      <c r="P1751" s="2">
        <v>9424436000</v>
      </c>
      <c r="Q1751" s="2" t="str">
        <v>Feb'26</v>
      </c>
      <c r="R1751" s="2">
        <v>2026</v>
      </c>
      <c r="S1751" s="1">
        <v>0</v>
      </c>
      <c r="T1751" s="2">
        <v>100</v>
      </c>
      <c r="U1751" s="1">
        <v>2.0878333333333332</v>
      </c>
      <c r="V1751" s="1">
        <v>0</v>
      </c>
      <c r="W1751" s="72">
        <v>0</v>
      </c>
      <c r="X1751" s="72">
        <v>0</v>
      </c>
      <c r="Y1751" s="72">
        <v>0</v>
      </c>
      <c r="Z1751" s="72">
        <v>0</v>
      </c>
      <c r="AA1751" s="72">
        <v>0</v>
      </c>
      <c r="AB1751" s="72">
        <v>0</v>
      </c>
      <c r="AC1751" s="72">
        <v>0</v>
      </c>
      <c r="AD1751" s="72">
        <v>0</v>
      </c>
      <c r="AE1751" s="72">
        <v>0</v>
      </c>
      <c r="AF1751" s="72">
        <v>0</v>
      </c>
      <c r="AG1751" s="72">
        <v>0</v>
      </c>
      <c r="AH1751" s="72">
        <v>0</v>
      </c>
      <c r="AI1751" s="72">
        <v>0</v>
      </c>
      <c r="AJ1751" s="72">
        <v>0</v>
      </c>
      <c r="AK1751" s="72">
        <v>0</v>
      </c>
      <c r="AL1751" s="72">
        <v>0</v>
      </c>
      <c r="AM1751" s="72">
        <v>0</v>
      </c>
      <c r="AN1751" s="72">
        <v>0</v>
      </c>
      <c r="AO1751" s="72">
        <v>0</v>
      </c>
      <c r="AP1751" s="72">
        <v>0</v>
      </c>
      <c r="AQ1751" s="13">
        <v>0</v>
      </c>
      <c r="AR1751" s="13">
        <v>0</v>
      </c>
      <c r="AS1751" s="13">
        <v>0</v>
      </c>
      <c r="AT1751" s="13">
        <v>0</v>
      </c>
      <c r="AU1751" s="13">
        <v>0</v>
      </c>
      <c r="AV1751" s="13">
        <v>626.35</v>
      </c>
    </row>
    <row r="1752" spans="1:48" hidden="1">
      <c r="A1752" s="2">
        <v>1751</v>
      </c>
      <c r="B1752" s="2">
        <v>0</v>
      </c>
      <c r="C1752" s="1">
        <v>0</v>
      </c>
      <c r="D1752" s="37" t="str">
        <v>001J1000006KXIRIA4</v>
      </c>
      <c r="E1752" s="37" t="str">
        <v>TARMAL ENTERPRISES</v>
      </c>
      <c r="F1752" s="37" t="str">
        <v>MADHYA PRADESH</v>
      </c>
      <c r="G1752" s="37" t="str">
        <v>MANDSAUR</v>
      </c>
      <c r="H1752" s="37">
        <v>0</v>
      </c>
      <c r="I1752" s="37" t="str">
        <v>R. K. ENTERPRISES</v>
      </c>
      <c r="J1752" s="37" t="str">
        <v>Yogeshwar Richhariya</v>
      </c>
      <c r="K1752" s="37">
        <v>0</v>
      </c>
      <c r="L1752" s="37" t="str">
        <v>001J1000005ZfroIAC</v>
      </c>
      <c r="M1752" s="37" t="str">
        <v>Central</v>
      </c>
      <c r="N1752" s="2">
        <v>458001</v>
      </c>
      <c r="O1752" s="2" t="str">
        <v>23BQFPS9613B1ZZ</v>
      </c>
      <c r="P1752" s="2">
        <v>9425105888</v>
      </c>
      <c r="Q1752" s="2" t="str">
        <v>Feb'26</v>
      </c>
      <c r="R1752" s="2">
        <v>2026</v>
      </c>
      <c r="S1752" s="1">
        <v>0</v>
      </c>
      <c r="T1752" s="2">
        <v>150</v>
      </c>
      <c r="U1752" s="1">
        <v>9.2088888888888887E-2</v>
      </c>
      <c r="V1752" s="1">
        <v>0</v>
      </c>
      <c r="W1752" s="72">
        <v>0</v>
      </c>
      <c r="X1752" s="72">
        <v>0</v>
      </c>
      <c r="Y1752" s="72">
        <v>0</v>
      </c>
      <c r="Z1752" s="72">
        <v>0</v>
      </c>
      <c r="AA1752" s="72">
        <v>0</v>
      </c>
      <c r="AB1752" s="72">
        <v>0</v>
      </c>
      <c r="AC1752" s="72">
        <v>0</v>
      </c>
      <c r="AD1752" s="72">
        <v>0</v>
      </c>
      <c r="AE1752" s="72">
        <v>0</v>
      </c>
      <c r="AF1752" s="72">
        <v>0</v>
      </c>
      <c r="AG1752" s="72">
        <v>0</v>
      </c>
      <c r="AH1752" s="72">
        <v>0</v>
      </c>
      <c r="AI1752" s="72">
        <v>0</v>
      </c>
      <c r="AJ1752" s="72">
        <v>0</v>
      </c>
      <c r="AK1752" s="72">
        <v>0</v>
      </c>
      <c r="AL1752" s="72">
        <v>0</v>
      </c>
      <c r="AM1752" s="72">
        <v>0</v>
      </c>
      <c r="AN1752" s="72">
        <v>0</v>
      </c>
      <c r="AO1752" s="72">
        <v>0</v>
      </c>
      <c r="AP1752" s="72">
        <v>0</v>
      </c>
      <c r="AQ1752" s="13">
        <v>0</v>
      </c>
      <c r="AR1752" s="13">
        <v>0</v>
      </c>
      <c r="AS1752" s="13">
        <v>0</v>
      </c>
      <c r="AT1752" s="13">
        <v>0</v>
      </c>
      <c r="AU1752" s="13">
        <v>0</v>
      </c>
      <c r="AV1752" s="13">
        <v>41.44</v>
      </c>
    </row>
    <row r="1753" spans="1:48" hidden="1">
      <c r="A1753" s="2">
        <v>1752</v>
      </c>
      <c r="B1753" s="2">
        <v>0</v>
      </c>
      <c r="C1753" s="1">
        <v>0</v>
      </c>
      <c r="D1753" s="37" t="str">
        <v>001J100000Ge62uIAB</v>
      </c>
      <c r="E1753" s="37" t="str">
        <v>P.D. ENTERPRISES</v>
      </c>
      <c r="F1753" s="37" t="str">
        <v>MADHYA PRADESH</v>
      </c>
      <c r="G1753" s="37" t="str">
        <v>RAJGARH</v>
      </c>
      <c r="H1753" s="37">
        <v>0</v>
      </c>
      <c r="I1753" s="37" t="str">
        <v>R. K. ENTERPRISES</v>
      </c>
      <c r="J1753" s="37" t="str">
        <v>Yogeshwar Richhariya</v>
      </c>
      <c r="K1753" s="37">
        <v>0</v>
      </c>
      <c r="L1753" s="37" t="str">
        <v>001J1000005ZfroIAC</v>
      </c>
      <c r="M1753" s="37" t="str">
        <v>Central</v>
      </c>
      <c r="N1753" s="2">
        <v>465674</v>
      </c>
      <c r="O1753" s="2" t="str">
        <v>23AJKPA2853Q1Z0</v>
      </c>
      <c r="P1753" s="2">
        <v>7000487006</v>
      </c>
      <c r="Q1753" s="2" t="str">
        <v>Feb'26</v>
      </c>
      <c r="R1753" s="2">
        <v>2026</v>
      </c>
      <c r="S1753" s="1">
        <v>0</v>
      </c>
      <c r="T1753" s="2" t="str">
        <v/>
      </c>
      <c r="U1753" s="1">
        <v>0</v>
      </c>
      <c r="V1753" s="1">
        <v>0</v>
      </c>
      <c r="W1753" s="72">
        <v>0</v>
      </c>
      <c r="X1753" s="72">
        <v>0</v>
      </c>
      <c r="Y1753" s="72">
        <v>0</v>
      </c>
      <c r="Z1753" s="72">
        <v>0</v>
      </c>
      <c r="AA1753" s="72">
        <v>0</v>
      </c>
      <c r="AB1753" s="72">
        <v>0</v>
      </c>
      <c r="AC1753" s="72">
        <v>0</v>
      </c>
      <c r="AD1753" s="72">
        <v>0</v>
      </c>
      <c r="AE1753" s="72">
        <v>0</v>
      </c>
      <c r="AF1753" s="72">
        <v>0</v>
      </c>
      <c r="AG1753" s="72">
        <v>0</v>
      </c>
      <c r="AH1753" s="72">
        <v>0</v>
      </c>
      <c r="AI1753" s="72">
        <v>0</v>
      </c>
      <c r="AJ1753" s="72">
        <v>0</v>
      </c>
      <c r="AK1753" s="72">
        <v>0</v>
      </c>
      <c r="AL1753" s="72">
        <v>0</v>
      </c>
      <c r="AM1753" s="72">
        <v>0</v>
      </c>
      <c r="AN1753" s="72">
        <v>0</v>
      </c>
      <c r="AO1753" s="72">
        <v>0</v>
      </c>
      <c r="AP1753" s="72">
        <v>0</v>
      </c>
      <c r="AQ1753" s="13">
        <v>0</v>
      </c>
      <c r="AR1753" s="13">
        <v>0</v>
      </c>
      <c r="AS1753" s="13">
        <v>0</v>
      </c>
      <c r="AT1753" s="13">
        <v>0</v>
      </c>
      <c r="AU1753" s="13">
        <v>0</v>
      </c>
      <c r="AV1753" s="13">
        <v>41.5</v>
      </c>
    </row>
    <row r="1754" spans="1:48" hidden="1">
      <c r="A1754" s="2">
        <v>1753</v>
      </c>
      <c r="B1754" s="2">
        <v>0</v>
      </c>
      <c r="C1754" s="1">
        <v>0</v>
      </c>
      <c r="D1754" s="37" t="str">
        <v>001fw000007ARJ6AAO</v>
      </c>
      <c r="E1754" s="37" t="str">
        <v>BOLD STEEL SUPPLIERS</v>
      </c>
      <c r="F1754" s="37" t="str">
        <v>MADHYA PRADESH</v>
      </c>
      <c r="G1754" s="37" t="str">
        <v>RAIPUR</v>
      </c>
      <c r="H1754" s="37">
        <v>0</v>
      </c>
      <c r="I1754" s="37" t="str">
        <v>R. K. ENTERPRISES</v>
      </c>
      <c r="J1754" s="37" t="str">
        <v>Yogeshwar Richhariya</v>
      </c>
      <c r="K1754" s="37">
        <v>0</v>
      </c>
      <c r="L1754" s="37" t="str">
        <v>001J1000005ZfroIAC</v>
      </c>
      <c r="M1754" s="37" t="str">
        <v>Central</v>
      </c>
      <c r="N1754" s="2">
        <v>492001</v>
      </c>
      <c r="O1754" s="2" t="str">
        <v>22ABBFB0382Q1ZG</v>
      </c>
      <c r="P1754" s="2">
        <v>9575641000</v>
      </c>
      <c r="Q1754" s="2" t="str">
        <v>Feb'26</v>
      </c>
      <c r="R1754" s="2">
        <v>2026</v>
      </c>
      <c r="S1754" s="1">
        <v>0</v>
      </c>
      <c r="T1754" s="2">
        <v>500</v>
      </c>
      <c r="U1754" s="1">
        <v>2.0066666666666667E-2</v>
      </c>
      <c r="V1754" s="1">
        <v>0</v>
      </c>
      <c r="W1754" s="72">
        <v>0</v>
      </c>
      <c r="X1754" s="72">
        <v>0</v>
      </c>
      <c r="Y1754" s="72">
        <v>0</v>
      </c>
      <c r="Z1754" s="72">
        <v>0</v>
      </c>
      <c r="AA1754" s="72">
        <v>0</v>
      </c>
      <c r="AB1754" s="72">
        <v>0</v>
      </c>
      <c r="AC1754" s="72">
        <v>0</v>
      </c>
      <c r="AD1754" s="72">
        <v>0</v>
      </c>
      <c r="AE1754" s="72">
        <v>0</v>
      </c>
      <c r="AF1754" s="72">
        <v>0</v>
      </c>
      <c r="AG1754" s="72">
        <v>0</v>
      </c>
      <c r="AH1754" s="72">
        <v>0</v>
      </c>
      <c r="AI1754" s="72">
        <v>0</v>
      </c>
      <c r="AJ1754" s="72">
        <v>0</v>
      </c>
      <c r="AK1754" s="72">
        <v>0</v>
      </c>
      <c r="AL1754" s="72">
        <v>0</v>
      </c>
      <c r="AM1754" s="72">
        <v>0</v>
      </c>
      <c r="AN1754" s="72">
        <v>0</v>
      </c>
      <c r="AO1754" s="72">
        <v>0</v>
      </c>
      <c r="AP1754" s="72">
        <v>0</v>
      </c>
      <c r="AQ1754" s="13">
        <v>0</v>
      </c>
      <c r="AR1754" s="13">
        <v>0</v>
      </c>
      <c r="AS1754" s="13">
        <v>0</v>
      </c>
      <c r="AT1754" s="13">
        <v>0</v>
      </c>
      <c r="AU1754" s="13">
        <v>0</v>
      </c>
      <c r="AV1754" s="13">
        <v>30.1</v>
      </c>
    </row>
    <row r="1755" spans="1:48" hidden="1">
      <c r="A1755" s="2">
        <v>1754</v>
      </c>
      <c r="B1755" s="2">
        <v>0</v>
      </c>
      <c r="C1755" s="1">
        <v>0</v>
      </c>
      <c r="D1755" s="37" t="str">
        <v>001fw00000LSGDtAAP</v>
      </c>
      <c r="E1755" s="37" t="str">
        <v>SHRI RANJEET STEELS</v>
      </c>
      <c r="F1755" s="37" t="str">
        <v>MADHYA PRADESH</v>
      </c>
      <c r="G1755" s="37" t="str">
        <v>INDORE</v>
      </c>
      <c r="H1755" s="37">
        <v>0</v>
      </c>
      <c r="I1755" s="37" t="str">
        <v>R. K. ENTERPRISES</v>
      </c>
      <c r="J1755" s="37" t="str">
        <v>Yogeshwar Richhariya</v>
      </c>
      <c r="K1755" s="37">
        <v>0</v>
      </c>
      <c r="L1755" s="37" t="str">
        <v>001J1000005ZfroIAC</v>
      </c>
      <c r="M1755" s="37" t="str">
        <v>Central</v>
      </c>
      <c r="N1755" s="2">
        <v>453112</v>
      </c>
      <c r="O1755" s="2" t="str">
        <v>23AOIPV7116E1ZY</v>
      </c>
      <c r="P1755" s="2">
        <v>9516185000</v>
      </c>
      <c r="Q1755" s="2" t="str">
        <v>Feb'26</v>
      </c>
      <c r="R1755" s="2">
        <v>2026</v>
      </c>
      <c r="S1755" s="1">
        <v>0</v>
      </c>
      <c r="T1755" s="2" t="str">
        <v/>
      </c>
      <c r="U1755" s="1">
        <v>0</v>
      </c>
      <c r="V1755" s="1">
        <v>0</v>
      </c>
      <c r="W1755" s="72">
        <v>0</v>
      </c>
      <c r="X1755" s="72">
        <v>0</v>
      </c>
      <c r="Y1755" s="72">
        <v>0</v>
      </c>
      <c r="Z1755" s="72">
        <v>0</v>
      </c>
      <c r="AA1755" s="72">
        <v>0</v>
      </c>
      <c r="AB1755" s="72">
        <v>0</v>
      </c>
      <c r="AC1755" s="72">
        <v>0</v>
      </c>
      <c r="AD1755" s="72">
        <v>0</v>
      </c>
      <c r="AE1755" s="72">
        <v>0</v>
      </c>
      <c r="AF1755" s="72">
        <v>0</v>
      </c>
      <c r="AG1755" s="72">
        <v>0</v>
      </c>
      <c r="AH1755" s="72">
        <v>0</v>
      </c>
      <c r="AI1755" s="72">
        <v>0</v>
      </c>
      <c r="AJ1755" s="72">
        <v>0</v>
      </c>
      <c r="AK1755" s="72">
        <v>0</v>
      </c>
      <c r="AL1755" s="72">
        <v>0</v>
      </c>
      <c r="AM1755" s="72">
        <v>0</v>
      </c>
      <c r="AN1755" s="72">
        <v>0</v>
      </c>
      <c r="AO1755" s="72">
        <v>0</v>
      </c>
      <c r="AP1755" s="72">
        <v>0</v>
      </c>
      <c r="AQ1755" s="13">
        <v>0</v>
      </c>
      <c r="AR1755" s="13">
        <v>0</v>
      </c>
      <c r="AS1755" s="13">
        <v>0</v>
      </c>
      <c r="AT1755" s="13">
        <v>0</v>
      </c>
      <c r="AU1755" s="13">
        <v>0</v>
      </c>
      <c r="AV1755" s="13">
        <v>4</v>
      </c>
    </row>
    <row r="1756" spans="1:48" hidden="1">
      <c r="A1756" s="2">
        <v>1755</v>
      </c>
      <c r="B1756" s="2">
        <v>0</v>
      </c>
      <c r="C1756" s="1">
        <v>0</v>
      </c>
      <c r="D1756" s="37" t="str">
        <v>0015g00001XKSmhAAH</v>
      </c>
      <c r="E1756" s="37" t="str">
        <v>AADHYA SALES CORPORATION</v>
      </c>
      <c r="F1756" s="37" t="str">
        <v>MADHYA PRADESH</v>
      </c>
      <c r="G1756" s="37" t="str">
        <v>INDORE</v>
      </c>
      <c r="H1756" s="37">
        <v>0</v>
      </c>
      <c r="I1756" s="37" t="str">
        <v>R. K. ENTERPRISES</v>
      </c>
      <c r="J1756" s="37" t="str">
        <v>Yogeshwar Richhariya</v>
      </c>
      <c r="K1756" s="37">
        <v>0</v>
      </c>
      <c r="L1756" s="37" t="str">
        <v>001J1000005ZfroIAC</v>
      </c>
      <c r="M1756" s="37" t="str">
        <v>Central</v>
      </c>
      <c r="N1756" s="2">
        <v>452010</v>
      </c>
      <c r="O1756" s="2" t="str">
        <v>23BITPG0106P1Z6</v>
      </c>
      <c r="P1756" s="2">
        <v>9713063182</v>
      </c>
      <c r="Q1756" s="2" t="str">
        <v>Feb'26</v>
      </c>
      <c r="R1756" s="2">
        <v>2026</v>
      </c>
      <c r="S1756" s="1">
        <v>0</v>
      </c>
      <c r="T1756" s="2">
        <v>50</v>
      </c>
      <c r="U1756" s="1">
        <v>6.6666666666666662E-3</v>
      </c>
      <c r="V1756" s="1">
        <v>0</v>
      </c>
      <c r="W1756" s="72">
        <v>0</v>
      </c>
      <c r="X1756" s="72">
        <v>0</v>
      </c>
      <c r="Y1756" s="72">
        <v>0</v>
      </c>
      <c r="Z1756" s="72">
        <v>0</v>
      </c>
      <c r="AA1756" s="72">
        <v>0</v>
      </c>
      <c r="AB1756" s="72">
        <v>0</v>
      </c>
      <c r="AC1756" s="72">
        <v>0</v>
      </c>
      <c r="AD1756" s="72">
        <v>0</v>
      </c>
      <c r="AE1756" s="72">
        <v>0</v>
      </c>
      <c r="AF1756" s="72">
        <v>0</v>
      </c>
      <c r="AG1756" s="72">
        <v>0</v>
      </c>
      <c r="AH1756" s="72">
        <v>0</v>
      </c>
      <c r="AI1756" s="72">
        <v>0</v>
      </c>
      <c r="AJ1756" s="72">
        <v>0</v>
      </c>
      <c r="AK1756" s="72">
        <v>0</v>
      </c>
      <c r="AL1756" s="72">
        <v>0</v>
      </c>
      <c r="AM1756" s="72">
        <v>0</v>
      </c>
      <c r="AN1756" s="72">
        <v>0</v>
      </c>
      <c r="AO1756" s="72">
        <v>0</v>
      </c>
      <c r="AP1756" s="72">
        <v>0</v>
      </c>
      <c r="AQ1756" s="13">
        <v>0</v>
      </c>
      <c r="AR1756" s="13">
        <v>0</v>
      </c>
      <c r="AS1756" s="13">
        <v>0</v>
      </c>
      <c r="AT1756" s="13">
        <v>0</v>
      </c>
      <c r="AU1756" s="13">
        <v>0</v>
      </c>
      <c r="AV1756" s="13">
        <v>1</v>
      </c>
    </row>
    <row r="1757" spans="1:48" hidden="1">
      <c r="A1757" s="2">
        <v>1756</v>
      </c>
      <c r="B1757" s="2">
        <v>0</v>
      </c>
      <c r="C1757" s="1">
        <v>0</v>
      </c>
      <c r="D1757" s="37" t="str">
        <v>0015g00001c5pIWAAY</v>
      </c>
      <c r="E1757" s="37" t="str">
        <v>MAULI ENTERPRISES</v>
      </c>
      <c r="F1757" s="37" t="str">
        <v>MADHYA PRADESH</v>
      </c>
      <c r="G1757" s="37" t="str">
        <v>INDORE</v>
      </c>
      <c r="H1757" s="37">
        <v>0</v>
      </c>
      <c r="I1757" s="37" t="str">
        <v>R. K. ENTERPRISES</v>
      </c>
      <c r="J1757" s="37" t="str">
        <v>Yogeshwar Richhariya</v>
      </c>
      <c r="K1757" s="37">
        <v>0</v>
      </c>
      <c r="L1757" s="37" t="str">
        <v>001J1000005ZfroIAC</v>
      </c>
      <c r="M1757" s="37" t="str">
        <v>Central</v>
      </c>
      <c r="N1757" s="2">
        <v>452010</v>
      </c>
      <c r="O1757" s="2" t="str">
        <v>23EATPK2809E1ZP</v>
      </c>
      <c r="P1757" s="2">
        <v>9753592583</v>
      </c>
      <c r="Q1757" s="2" t="str">
        <v>Feb'26</v>
      </c>
      <c r="R1757" s="2">
        <v>2026</v>
      </c>
      <c r="S1757" s="1">
        <v>0</v>
      </c>
      <c r="T1757" s="2">
        <v>20</v>
      </c>
      <c r="U1757" s="1">
        <v>8.3333333333333332E-3</v>
      </c>
      <c r="V1757" s="1">
        <v>0</v>
      </c>
      <c r="W1757" s="72">
        <v>0</v>
      </c>
      <c r="X1757" s="72">
        <v>0</v>
      </c>
      <c r="Y1757" s="72">
        <v>0</v>
      </c>
      <c r="Z1757" s="72">
        <v>0</v>
      </c>
      <c r="AA1757" s="72">
        <v>0</v>
      </c>
      <c r="AB1757" s="72">
        <v>0</v>
      </c>
      <c r="AC1757" s="72">
        <v>0</v>
      </c>
      <c r="AD1757" s="72">
        <v>0</v>
      </c>
      <c r="AE1757" s="72">
        <v>0</v>
      </c>
      <c r="AF1757" s="72">
        <v>0</v>
      </c>
      <c r="AG1757" s="72">
        <v>0</v>
      </c>
      <c r="AH1757" s="72">
        <v>0</v>
      </c>
      <c r="AI1757" s="72">
        <v>0</v>
      </c>
      <c r="AJ1757" s="72">
        <v>0</v>
      </c>
      <c r="AK1757" s="72">
        <v>0</v>
      </c>
      <c r="AL1757" s="72">
        <v>0</v>
      </c>
      <c r="AM1757" s="72">
        <v>0</v>
      </c>
      <c r="AN1757" s="72">
        <v>0</v>
      </c>
      <c r="AO1757" s="72">
        <v>0</v>
      </c>
      <c r="AP1757" s="72">
        <v>0</v>
      </c>
      <c r="AQ1757" s="13">
        <v>0</v>
      </c>
      <c r="AR1757" s="13">
        <v>0</v>
      </c>
      <c r="AS1757" s="13">
        <v>0</v>
      </c>
      <c r="AT1757" s="13">
        <v>0</v>
      </c>
      <c r="AU1757" s="13">
        <v>0</v>
      </c>
      <c r="AV1757" s="13">
        <v>0.5</v>
      </c>
    </row>
    <row r="1758" spans="1:48" hidden="1">
      <c r="A1758" s="2">
        <v>1757</v>
      </c>
      <c r="B1758" s="2">
        <v>0</v>
      </c>
      <c r="C1758" s="1">
        <v>0</v>
      </c>
      <c r="D1758" s="37" t="str">
        <v>0015g00001NB9ajAAD</v>
      </c>
      <c r="E1758" s="37" t="str">
        <v>KAKAJI AUTO &amp; AGRO PRIVATE LIMITED</v>
      </c>
      <c r="F1758" s="37" t="str">
        <v>MADHYA PRADESH</v>
      </c>
      <c r="G1758" s="37" t="str">
        <v>INDORE</v>
      </c>
      <c r="H1758" s="37">
        <v>0</v>
      </c>
      <c r="I1758" s="37" t="str">
        <v>R. K. ENTERPRISES</v>
      </c>
      <c r="J1758" s="37" t="str">
        <v>Yogeshwar Richhariya</v>
      </c>
      <c r="K1758" s="37">
        <v>0</v>
      </c>
      <c r="L1758" s="37" t="str">
        <v>001J1000005ZfroIAC</v>
      </c>
      <c r="M1758" s="37" t="str">
        <v>Central</v>
      </c>
      <c r="N1758" s="2" t="e">
        <v>#N/A</v>
      </c>
      <c r="O1758" s="2" t="e">
        <v>#N/A</v>
      </c>
      <c r="P1758" s="2" t="e">
        <v>#N/A</v>
      </c>
      <c r="Q1758" s="2" t="str">
        <v>Feb'26</v>
      </c>
      <c r="R1758" s="2">
        <v>2026</v>
      </c>
      <c r="S1758" s="1">
        <v>0</v>
      </c>
      <c r="T1758" s="2" t="str">
        <v/>
      </c>
      <c r="U1758" s="1">
        <v>0</v>
      </c>
      <c r="V1758" s="1">
        <v>0</v>
      </c>
      <c r="W1758" s="72">
        <v>0</v>
      </c>
      <c r="X1758" s="72">
        <v>0</v>
      </c>
      <c r="Y1758" s="72">
        <v>0</v>
      </c>
      <c r="Z1758" s="72">
        <v>0</v>
      </c>
      <c r="AA1758" s="72">
        <v>0</v>
      </c>
      <c r="AB1758" s="72">
        <v>0</v>
      </c>
      <c r="AC1758" s="72">
        <v>0</v>
      </c>
      <c r="AD1758" s="72">
        <v>0</v>
      </c>
      <c r="AE1758" s="72">
        <v>0</v>
      </c>
      <c r="AF1758" s="72">
        <v>0</v>
      </c>
      <c r="AG1758" s="72">
        <v>0</v>
      </c>
      <c r="AH1758" s="72">
        <v>0</v>
      </c>
      <c r="AI1758" s="72">
        <v>0</v>
      </c>
      <c r="AJ1758" s="72">
        <v>0</v>
      </c>
      <c r="AK1758" s="72">
        <v>0</v>
      </c>
      <c r="AL1758" s="72">
        <v>0</v>
      </c>
      <c r="AM1758" s="72">
        <v>0</v>
      </c>
      <c r="AN1758" s="72">
        <v>0</v>
      </c>
      <c r="AO1758" s="72">
        <v>0</v>
      </c>
      <c r="AP1758" s="72">
        <v>0</v>
      </c>
      <c r="AQ1758" s="13">
        <v>0</v>
      </c>
      <c r="AR1758" s="13">
        <v>0</v>
      </c>
      <c r="AS1758" s="13">
        <v>0</v>
      </c>
      <c r="AT1758" s="13">
        <v>0</v>
      </c>
      <c r="AU1758" s="13">
        <v>0</v>
      </c>
      <c r="AV1758" s="13">
        <v>15.63</v>
      </c>
    </row>
    <row r="1759" spans="1:48" hidden="1">
      <c r="A1759" s="2">
        <v>1758</v>
      </c>
      <c r="B1759" s="2">
        <v>0</v>
      </c>
      <c r="C1759" s="1">
        <v>0</v>
      </c>
      <c r="D1759" s="37" t="str">
        <v>001fw00000J4QFWAA3</v>
      </c>
      <c r="E1759" s="37" t="str">
        <v>TULSI TRADERS</v>
      </c>
      <c r="F1759" s="37" t="str">
        <v>ODISHA</v>
      </c>
      <c r="G1759" s="37" t="str">
        <v>GANJAM</v>
      </c>
      <c r="H1759" s="37">
        <v>0</v>
      </c>
      <c r="I1759" s="37" t="str">
        <v>GOLDWIN ISPAT PRIVATE LIMITED</v>
      </c>
      <c r="J1759" s="37" t="str">
        <v>Amit Behera</v>
      </c>
      <c r="K1759" s="37">
        <v>0</v>
      </c>
      <c r="L1759" s="37" t="str">
        <v>001J1000009FjqalAC</v>
      </c>
      <c r="M1759" s="37" t="str">
        <v>Central</v>
      </c>
      <c r="N1759" s="2">
        <v>761110</v>
      </c>
      <c r="O1759" s="2" t="str">
        <v>21CKSPP5058F1ZX</v>
      </c>
      <c r="P1759" s="2">
        <v>7894063659</v>
      </c>
      <c r="Q1759" s="2" t="str">
        <v>Feb'26</v>
      </c>
      <c r="R1759" s="2">
        <v>2026</v>
      </c>
      <c r="S1759" s="1">
        <v>0</v>
      </c>
      <c r="T1759" s="2" t="str">
        <v/>
      </c>
      <c r="U1759" s="1">
        <v>0</v>
      </c>
      <c r="V1759" s="1">
        <v>0</v>
      </c>
      <c r="W1759" s="72">
        <v>0</v>
      </c>
      <c r="X1759" s="72">
        <v>0</v>
      </c>
      <c r="Y1759" s="72">
        <v>0</v>
      </c>
      <c r="Z1759" s="72">
        <v>0</v>
      </c>
      <c r="AA1759" s="72">
        <v>0</v>
      </c>
      <c r="AB1759" s="72">
        <v>0</v>
      </c>
      <c r="AC1759" s="72">
        <v>0</v>
      </c>
      <c r="AD1759" s="72">
        <v>0</v>
      </c>
      <c r="AE1759" s="72">
        <v>0</v>
      </c>
      <c r="AF1759" s="72">
        <v>0</v>
      </c>
      <c r="AG1759" s="72">
        <v>0</v>
      </c>
      <c r="AH1759" s="72">
        <v>0</v>
      </c>
      <c r="AI1759" s="72">
        <v>0</v>
      </c>
      <c r="AJ1759" s="72">
        <v>0</v>
      </c>
      <c r="AK1759" s="72">
        <v>0</v>
      </c>
      <c r="AL1759" s="72">
        <v>0</v>
      </c>
      <c r="AM1759" s="72">
        <v>0</v>
      </c>
      <c r="AN1759" s="72">
        <v>0</v>
      </c>
      <c r="AO1759" s="72">
        <v>0</v>
      </c>
      <c r="AP1759" s="72">
        <v>0</v>
      </c>
      <c r="AQ1759" s="13">
        <v>0</v>
      </c>
      <c r="AR1759" s="13">
        <v>0</v>
      </c>
      <c r="AS1759" s="13">
        <v>0</v>
      </c>
      <c r="AT1759" s="13">
        <v>0</v>
      </c>
      <c r="AU1759" s="13">
        <v>0</v>
      </c>
      <c r="AV1759" s="13">
        <v>11.94</v>
      </c>
    </row>
    <row r="1760" spans="1:48" hidden="1">
      <c r="A1760" s="2">
        <v>1759</v>
      </c>
      <c r="B1760" s="2">
        <v>0</v>
      </c>
      <c r="C1760" s="1">
        <v>0</v>
      </c>
      <c r="D1760" s="37" t="str">
        <v>0015g00001HNAwGAAX</v>
      </c>
      <c r="E1760" s="37" t="str">
        <v>BANKEY BIHARI CONTRACTOR &amp; SUPPLIER'S</v>
      </c>
      <c r="F1760" s="37" t="str">
        <v>UTTAR PRADESH</v>
      </c>
      <c r="G1760" s="37" t="str">
        <v>SAMBHAL</v>
      </c>
      <c r="H1760" s="37">
        <v>0</v>
      </c>
      <c r="I1760" s="37" t="str">
        <v>OPTRIX INFRA LLP</v>
      </c>
      <c r="J1760" s="37" t="str">
        <v>Dinesh Mohan</v>
      </c>
      <c r="K1760" s="37">
        <v>0</v>
      </c>
      <c r="L1760" s="37" t="str">
        <v>001J100000PJG7oIAH</v>
      </c>
      <c r="M1760" s="37" t="str">
        <v>North</v>
      </c>
      <c r="N1760" s="2">
        <v>244412</v>
      </c>
      <c r="O1760" s="2" t="str">
        <v>09AQVPJ3532H1ZH</v>
      </c>
      <c r="P1760" s="2">
        <v>9555112224</v>
      </c>
      <c r="Q1760" s="2" t="str">
        <v>Feb'26</v>
      </c>
      <c r="R1760" s="2">
        <v>2026</v>
      </c>
      <c r="S1760" s="1">
        <v>0</v>
      </c>
      <c r="T1760" s="2" t="str">
        <v/>
      </c>
      <c r="U1760" s="1">
        <v>0</v>
      </c>
      <c r="V1760" s="1">
        <v>0</v>
      </c>
      <c r="W1760" s="72">
        <v>0</v>
      </c>
      <c r="X1760" s="72">
        <v>0</v>
      </c>
      <c r="Y1760" s="72">
        <v>0</v>
      </c>
      <c r="Z1760" s="72">
        <v>0</v>
      </c>
      <c r="AA1760" s="72">
        <v>0</v>
      </c>
      <c r="AB1760" s="72">
        <v>0</v>
      </c>
      <c r="AC1760" s="72">
        <v>0</v>
      </c>
      <c r="AD1760" s="72">
        <v>0</v>
      </c>
      <c r="AE1760" s="72">
        <v>0</v>
      </c>
      <c r="AF1760" s="72">
        <v>0</v>
      </c>
      <c r="AG1760" s="72">
        <v>0</v>
      </c>
      <c r="AH1760" s="72">
        <v>0</v>
      </c>
      <c r="AI1760" s="72">
        <v>0</v>
      </c>
      <c r="AJ1760" s="72">
        <v>0</v>
      </c>
      <c r="AK1760" s="72">
        <v>0</v>
      </c>
      <c r="AL1760" s="72">
        <v>0</v>
      </c>
      <c r="AM1760" s="72">
        <v>0</v>
      </c>
      <c r="AN1760" s="72">
        <v>0</v>
      </c>
      <c r="AO1760" s="72">
        <v>0</v>
      </c>
      <c r="AP1760" s="72">
        <v>0</v>
      </c>
      <c r="AQ1760" s="13">
        <v>0</v>
      </c>
      <c r="AR1760" s="13">
        <v>0</v>
      </c>
      <c r="AS1760" s="13">
        <v>0</v>
      </c>
      <c r="AT1760" s="13">
        <v>0</v>
      </c>
      <c r="AU1760" s="13">
        <v>0</v>
      </c>
      <c r="AV1760" s="13">
        <v>30</v>
      </c>
    </row>
    <row r="1761" spans="1:48" hidden="1">
      <c r="A1761" s="2">
        <v>1760</v>
      </c>
      <c r="B1761" s="2">
        <v>0</v>
      </c>
      <c r="C1761" s="1">
        <v>0</v>
      </c>
      <c r="D1761" s="37" t="str">
        <v>001fw00000LNorIAAT</v>
      </c>
      <c r="E1761" s="37" t="str">
        <v>SHRI GEETA ENTERPRISES</v>
      </c>
      <c r="F1761" s="37" t="str">
        <v>UTTAR PRADESH</v>
      </c>
      <c r="G1761" s="37" t="str">
        <v>GAUTAM BUDDHA NAGAR</v>
      </c>
      <c r="H1761" s="37">
        <v>0</v>
      </c>
      <c r="I1761" s="37" t="str">
        <v>OPTRIX INFRA LLP</v>
      </c>
      <c r="J1761" s="37" t="str">
        <v>Dinesh Mohan</v>
      </c>
      <c r="K1761" s="37">
        <v>0</v>
      </c>
      <c r="L1761" s="37" t="str">
        <v>001J100000PJG7oIAH</v>
      </c>
      <c r="M1761" s="37" t="str">
        <v>North</v>
      </c>
      <c r="N1761" s="2">
        <v>201009</v>
      </c>
      <c r="O1761" s="2" t="str">
        <v>09BBZPP1483P1ZE</v>
      </c>
      <c r="P1761" s="2">
        <v>9718756105</v>
      </c>
      <c r="Q1761" s="2" t="str">
        <v>Feb'26</v>
      </c>
      <c r="R1761" s="2">
        <v>2026</v>
      </c>
      <c r="S1761" s="1">
        <v>0</v>
      </c>
      <c r="T1761" s="2" t="str">
        <v/>
      </c>
      <c r="U1761" s="1">
        <v>0</v>
      </c>
      <c r="V1761" s="1">
        <v>0</v>
      </c>
      <c r="W1761" s="72">
        <v>0</v>
      </c>
      <c r="X1761" s="72">
        <v>0</v>
      </c>
      <c r="Y1761" s="72">
        <v>0</v>
      </c>
      <c r="Z1761" s="72">
        <v>0</v>
      </c>
      <c r="AA1761" s="72">
        <v>0</v>
      </c>
      <c r="AB1761" s="72">
        <v>0</v>
      </c>
      <c r="AC1761" s="72">
        <v>0</v>
      </c>
      <c r="AD1761" s="72">
        <v>0</v>
      </c>
      <c r="AE1761" s="72">
        <v>0</v>
      </c>
      <c r="AF1761" s="72">
        <v>0</v>
      </c>
      <c r="AG1761" s="72">
        <v>0</v>
      </c>
      <c r="AH1761" s="72">
        <v>0</v>
      </c>
      <c r="AI1761" s="72">
        <v>0</v>
      </c>
      <c r="AJ1761" s="72">
        <v>0</v>
      </c>
      <c r="AK1761" s="72">
        <v>0</v>
      </c>
      <c r="AL1761" s="72">
        <v>0</v>
      </c>
      <c r="AM1761" s="72">
        <v>0</v>
      </c>
      <c r="AN1761" s="72">
        <v>0</v>
      </c>
      <c r="AO1761" s="72">
        <v>0</v>
      </c>
      <c r="AP1761" s="72">
        <v>0</v>
      </c>
      <c r="AQ1761" s="13">
        <v>0</v>
      </c>
      <c r="AR1761" s="13">
        <v>0</v>
      </c>
      <c r="AS1761" s="13">
        <v>0</v>
      </c>
      <c r="AT1761" s="13">
        <v>0</v>
      </c>
      <c r="AU1761" s="13">
        <v>0</v>
      </c>
      <c r="AV1761" s="13">
        <v>10</v>
      </c>
    </row>
    <row r="1762" spans="1:48" hidden="1">
      <c r="A1762" s="2">
        <v>1761</v>
      </c>
      <c r="B1762" s="2">
        <v>0</v>
      </c>
      <c r="C1762" s="1">
        <v>0</v>
      </c>
      <c r="D1762" s="37" t="str">
        <v>001fw00000IfKtFAAV</v>
      </c>
      <c r="E1762" s="37" t="str">
        <v>MAA BHADRAKALI ENTERPRISE</v>
      </c>
      <c r="F1762" s="37" t="str">
        <v>WEST BENGAL</v>
      </c>
      <c r="G1762" s="37" t="str">
        <v>MEDINIPUR EAST</v>
      </c>
      <c r="H1762" s="37">
        <v>0</v>
      </c>
      <c r="I1762" s="37" t="str">
        <v>NERIUM MULTICOM LLP</v>
      </c>
      <c r="J1762" s="37" t="str">
        <v>Ragon Poddar</v>
      </c>
      <c r="K1762" s="37">
        <v>0</v>
      </c>
      <c r="L1762" s="37" t="str">
        <v>001J100000RytAcIAJ</v>
      </c>
      <c r="M1762" s="37" t="str">
        <v>East</v>
      </c>
      <c r="N1762" s="2">
        <v>721452</v>
      </c>
      <c r="O1762" s="2" t="str">
        <v>19BWCPM6544C1ZJ</v>
      </c>
      <c r="P1762" s="2">
        <v>9563721015</v>
      </c>
      <c r="Q1762" s="2" t="str">
        <v>Feb'26</v>
      </c>
      <c r="R1762" s="2">
        <v>2026</v>
      </c>
      <c r="S1762" s="1">
        <v>0</v>
      </c>
      <c r="T1762" s="2" t="str">
        <v/>
      </c>
      <c r="U1762" s="1">
        <v>0</v>
      </c>
      <c r="V1762" s="1">
        <v>0</v>
      </c>
      <c r="W1762" s="72">
        <v>0</v>
      </c>
      <c r="X1762" s="72">
        <v>0</v>
      </c>
      <c r="Y1762" s="72">
        <v>0</v>
      </c>
      <c r="Z1762" s="72">
        <v>0</v>
      </c>
      <c r="AA1762" s="72">
        <v>0</v>
      </c>
      <c r="AB1762" s="72">
        <v>0</v>
      </c>
      <c r="AC1762" s="72">
        <v>0</v>
      </c>
      <c r="AD1762" s="72">
        <v>0</v>
      </c>
      <c r="AE1762" s="72">
        <v>0</v>
      </c>
      <c r="AF1762" s="72">
        <v>0</v>
      </c>
      <c r="AG1762" s="72">
        <v>0</v>
      </c>
      <c r="AH1762" s="72">
        <v>0</v>
      </c>
      <c r="AI1762" s="72">
        <v>0</v>
      </c>
      <c r="AJ1762" s="72">
        <v>0</v>
      </c>
      <c r="AK1762" s="72">
        <v>0</v>
      </c>
      <c r="AL1762" s="72">
        <v>0</v>
      </c>
      <c r="AM1762" s="72">
        <v>0</v>
      </c>
      <c r="AN1762" s="72">
        <v>0</v>
      </c>
      <c r="AO1762" s="72">
        <v>0</v>
      </c>
      <c r="AP1762" s="72">
        <v>0</v>
      </c>
      <c r="AQ1762" s="13">
        <v>0</v>
      </c>
      <c r="AR1762" s="13">
        <v>0</v>
      </c>
      <c r="AS1762" s="13">
        <v>0</v>
      </c>
      <c r="AT1762" s="13">
        <v>0</v>
      </c>
      <c r="AU1762" s="13">
        <v>0</v>
      </c>
      <c r="AV1762" s="13">
        <v>5.5</v>
      </c>
    </row>
    <row r="1763" spans="1:48" hidden="1">
      <c r="A1763" s="2">
        <v>1762</v>
      </c>
      <c r="B1763" s="2">
        <v>0</v>
      </c>
      <c r="C1763" s="1">
        <v>0</v>
      </c>
      <c r="D1763" s="37" t="str">
        <v>001fw00000IN0GJAA1</v>
      </c>
      <c r="E1763" s="37" t="str">
        <v>MAITI ENTERPRISE</v>
      </c>
      <c r="F1763" s="37" t="str">
        <v>WEST BENGAL</v>
      </c>
      <c r="G1763" s="37" t="str">
        <v>MEDINIPUR EAST</v>
      </c>
      <c r="H1763" s="37">
        <v>0</v>
      </c>
      <c r="I1763" s="37" t="str">
        <v>NERIUM MULTICOM LLP</v>
      </c>
      <c r="J1763" s="37" t="str">
        <v>Ragon Poddar</v>
      </c>
      <c r="K1763" s="37">
        <v>0</v>
      </c>
      <c r="L1763" s="37" t="str">
        <v>001J100000RytAcIAJ</v>
      </c>
      <c r="M1763" s="37" t="str">
        <v>East</v>
      </c>
      <c r="N1763" s="2">
        <v>721434</v>
      </c>
      <c r="O1763" s="2" t="str">
        <v>19AIIPM6268J1ZM</v>
      </c>
      <c r="P1763" s="2">
        <v>9732727290</v>
      </c>
      <c r="Q1763" s="2" t="str">
        <v>Feb'26</v>
      </c>
      <c r="R1763" s="2">
        <v>2026</v>
      </c>
      <c r="S1763" s="1">
        <v>0</v>
      </c>
      <c r="T1763" s="2" t="str">
        <v/>
      </c>
      <c r="U1763" s="1">
        <v>0</v>
      </c>
      <c r="V1763" s="1">
        <v>0</v>
      </c>
      <c r="W1763" s="72">
        <v>0</v>
      </c>
      <c r="X1763" s="72">
        <v>0</v>
      </c>
      <c r="Y1763" s="72">
        <v>0</v>
      </c>
      <c r="Z1763" s="72">
        <v>0</v>
      </c>
      <c r="AA1763" s="72">
        <v>0</v>
      </c>
      <c r="AB1763" s="72">
        <v>0</v>
      </c>
      <c r="AC1763" s="72">
        <v>0</v>
      </c>
      <c r="AD1763" s="72">
        <v>0</v>
      </c>
      <c r="AE1763" s="72">
        <v>0</v>
      </c>
      <c r="AF1763" s="72">
        <v>0</v>
      </c>
      <c r="AG1763" s="72">
        <v>0</v>
      </c>
      <c r="AH1763" s="72">
        <v>0</v>
      </c>
      <c r="AI1763" s="72">
        <v>0</v>
      </c>
      <c r="AJ1763" s="72">
        <v>0</v>
      </c>
      <c r="AK1763" s="72">
        <v>0</v>
      </c>
      <c r="AL1763" s="72">
        <v>0</v>
      </c>
      <c r="AM1763" s="72">
        <v>0</v>
      </c>
      <c r="AN1763" s="72">
        <v>0</v>
      </c>
      <c r="AO1763" s="72">
        <v>0</v>
      </c>
      <c r="AP1763" s="72">
        <v>0</v>
      </c>
      <c r="AQ1763" s="13">
        <v>0</v>
      </c>
      <c r="AR1763" s="13">
        <v>0</v>
      </c>
      <c r="AS1763" s="13">
        <v>0</v>
      </c>
      <c r="AT1763" s="13">
        <v>0</v>
      </c>
      <c r="AU1763" s="13">
        <v>0</v>
      </c>
      <c r="AV1763" s="13">
        <v>12.08</v>
      </c>
    </row>
    <row r="1764" spans="1:48" hidden="1">
      <c r="A1764" s="2">
        <v>1763</v>
      </c>
      <c r="B1764" s="2">
        <v>0</v>
      </c>
      <c r="C1764" s="1">
        <v>0</v>
      </c>
      <c r="D1764" s="37" t="str">
        <v>001J100000VnVo2IAF</v>
      </c>
      <c r="E1764" s="37" t="str">
        <v>BHOLANATH BUILDERS</v>
      </c>
      <c r="F1764" s="37" t="str">
        <v>WEST BENGAL</v>
      </c>
      <c r="G1764" s="37" t="str">
        <v>24 PARAGANAS NORTH</v>
      </c>
      <c r="H1764" s="37">
        <v>0</v>
      </c>
      <c r="I1764" s="37" t="str">
        <v>NERIUM MULTICOM LLP</v>
      </c>
      <c r="J1764" s="37" t="str">
        <v>Ragon Poddar</v>
      </c>
      <c r="K1764" s="37">
        <v>0</v>
      </c>
      <c r="L1764" s="37" t="str">
        <v>001J100000RytAcIAJ</v>
      </c>
      <c r="M1764" s="37" t="str">
        <v>East</v>
      </c>
      <c r="N1764" s="2">
        <v>700113</v>
      </c>
      <c r="O1764" s="2" t="str">
        <v>19ALHPS3604C1Z8</v>
      </c>
      <c r="P1764" s="2">
        <v>8910286613</v>
      </c>
      <c r="Q1764" s="2" t="str">
        <v>Feb'26</v>
      </c>
      <c r="R1764" s="2">
        <v>2026</v>
      </c>
      <c r="S1764" s="1">
        <v>0</v>
      </c>
      <c r="T1764" s="2">
        <v>25</v>
      </c>
      <c r="U1764" s="1">
        <v>0.15866666666666668</v>
      </c>
      <c r="V1764" s="1">
        <v>0</v>
      </c>
      <c r="W1764" s="72">
        <v>0</v>
      </c>
      <c r="X1764" s="72">
        <v>0</v>
      </c>
      <c r="Y1764" s="72">
        <v>0</v>
      </c>
      <c r="Z1764" s="72">
        <v>0</v>
      </c>
      <c r="AA1764" s="72">
        <v>0</v>
      </c>
      <c r="AB1764" s="72">
        <v>0</v>
      </c>
      <c r="AC1764" s="72">
        <v>0</v>
      </c>
      <c r="AD1764" s="72">
        <v>0</v>
      </c>
      <c r="AE1764" s="72">
        <v>0</v>
      </c>
      <c r="AF1764" s="72">
        <v>0</v>
      </c>
      <c r="AG1764" s="72">
        <v>0</v>
      </c>
      <c r="AH1764" s="72">
        <v>0</v>
      </c>
      <c r="AI1764" s="72">
        <v>0</v>
      </c>
      <c r="AJ1764" s="72">
        <v>0</v>
      </c>
      <c r="AK1764" s="72">
        <v>0</v>
      </c>
      <c r="AL1764" s="72">
        <v>0</v>
      </c>
      <c r="AM1764" s="72">
        <v>0</v>
      </c>
      <c r="AN1764" s="72">
        <v>0</v>
      </c>
      <c r="AO1764" s="72">
        <v>0</v>
      </c>
      <c r="AP1764" s="72">
        <v>0</v>
      </c>
      <c r="AQ1764" s="13">
        <v>0</v>
      </c>
      <c r="AR1764" s="13">
        <v>0</v>
      </c>
      <c r="AS1764" s="13">
        <v>0</v>
      </c>
      <c r="AT1764" s="13">
        <v>0</v>
      </c>
      <c r="AU1764" s="13">
        <v>0</v>
      </c>
      <c r="AV1764" s="13">
        <v>11.9</v>
      </c>
    </row>
    <row r="1765" spans="1:48" hidden="1">
      <c r="A1765" s="2">
        <v>1764</v>
      </c>
      <c r="B1765" s="2">
        <v>0</v>
      </c>
      <c r="C1765" s="1">
        <v>0</v>
      </c>
      <c r="D1765" s="37" t="str">
        <v>001J100000VlcQXIAZ</v>
      </c>
      <c r="E1765" s="37" t="str">
        <v>BIHAR TRADERS</v>
      </c>
      <c r="F1765" s="37" t="str">
        <v>BIHAR</v>
      </c>
      <c r="G1765" s="37" t="str">
        <v>SIWAN</v>
      </c>
      <c r="H1765" s="37">
        <v>0</v>
      </c>
      <c r="I1765" s="37" t="str">
        <v>SUBH NEXTGEN PRIVATE LIMITED</v>
      </c>
      <c r="J1765" s="37" t="str">
        <v>Punit Kumar</v>
      </c>
      <c r="K1765" s="37">
        <v>0</v>
      </c>
      <c r="L1765" s="37" t="str">
        <v>001J100000VmM42IAF</v>
      </c>
      <c r="M1765" s="37" t="str">
        <v>East</v>
      </c>
      <c r="N1765" s="2">
        <v>841226</v>
      </c>
      <c r="O1765" s="2" t="str">
        <v>10BDHPK2979M1Z9</v>
      </c>
      <c r="P1765" s="2">
        <v>8825105454</v>
      </c>
      <c r="Q1765" s="2" t="str">
        <v>Feb'26</v>
      </c>
      <c r="R1765" s="2">
        <v>2026</v>
      </c>
      <c r="S1765" s="1">
        <v>0</v>
      </c>
      <c r="T1765" s="2">
        <v>20</v>
      </c>
      <c r="U1765" s="1">
        <v>0.1</v>
      </c>
      <c r="V1765" s="1">
        <v>0</v>
      </c>
      <c r="W1765" s="72">
        <v>0</v>
      </c>
      <c r="X1765" s="72">
        <v>0</v>
      </c>
      <c r="Y1765" s="72">
        <v>0</v>
      </c>
      <c r="Z1765" s="72">
        <v>0</v>
      </c>
      <c r="AA1765" s="72">
        <v>0</v>
      </c>
      <c r="AB1765" s="72">
        <v>0</v>
      </c>
      <c r="AC1765" s="72">
        <v>0</v>
      </c>
      <c r="AD1765" s="72">
        <v>0</v>
      </c>
      <c r="AE1765" s="72">
        <v>0</v>
      </c>
      <c r="AF1765" s="72">
        <v>0</v>
      </c>
      <c r="AG1765" s="72">
        <v>0</v>
      </c>
      <c r="AH1765" s="72">
        <v>0</v>
      </c>
      <c r="AI1765" s="72">
        <v>0</v>
      </c>
      <c r="AJ1765" s="72">
        <v>0</v>
      </c>
      <c r="AK1765" s="72">
        <v>0</v>
      </c>
      <c r="AL1765" s="72">
        <v>0</v>
      </c>
      <c r="AM1765" s="72">
        <v>0</v>
      </c>
      <c r="AN1765" s="72">
        <v>0</v>
      </c>
      <c r="AO1765" s="72">
        <v>0</v>
      </c>
      <c r="AP1765" s="72">
        <v>0</v>
      </c>
      <c r="AQ1765" s="13">
        <v>0</v>
      </c>
      <c r="AR1765" s="13">
        <v>0</v>
      </c>
      <c r="AS1765" s="13">
        <v>0</v>
      </c>
      <c r="AT1765" s="13">
        <v>0</v>
      </c>
      <c r="AU1765" s="13">
        <v>0</v>
      </c>
      <c r="AV1765" s="13">
        <v>6</v>
      </c>
    </row>
    <row r="1766" spans="1:48" hidden="1">
      <c r="A1766" s="2">
        <v>1765</v>
      </c>
      <c r="B1766" s="2">
        <v>0</v>
      </c>
      <c r="C1766" s="1">
        <v>0</v>
      </c>
      <c r="D1766" s="37" t="str">
        <v>001fw00000Iwx0XAAR</v>
      </c>
      <c r="E1766" s="37" t="str">
        <v>PRAKASH TRADERS</v>
      </c>
      <c r="F1766" s="37" t="str">
        <v>BIHAR</v>
      </c>
      <c r="G1766" s="37" t="str">
        <v>SIWAN</v>
      </c>
      <c r="H1766" s="37">
        <v>0</v>
      </c>
      <c r="I1766" s="37" t="str">
        <v>SUBH NEXTGEN PRIVATE LIMITED</v>
      </c>
      <c r="J1766" s="37" t="str">
        <v>Punit Kumar</v>
      </c>
      <c r="K1766" s="37">
        <v>0</v>
      </c>
      <c r="L1766" s="37" t="str">
        <v>001J100000VmM42IAF</v>
      </c>
      <c r="M1766" s="37" t="str">
        <v>East</v>
      </c>
      <c r="N1766" s="2">
        <v>841232</v>
      </c>
      <c r="O1766" s="2" t="str">
        <v>10ACGPY8950R1ZQ</v>
      </c>
      <c r="P1766" s="2">
        <v>9955602613</v>
      </c>
      <c r="Q1766" s="2" t="str">
        <v>Feb'26</v>
      </c>
      <c r="R1766" s="2">
        <v>2026</v>
      </c>
      <c r="S1766" s="1">
        <v>0</v>
      </c>
      <c r="T1766" s="2" t="str">
        <v/>
      </c>
      <c r="U1766" s="1">
        <v>0</v>
      </c>
      <c r="V1766" s="1">
        <v>0</v>
      </c>
      <c r="W1766" s="72">
        <v>0</v>
      </c>
      <c r="X1766" s="72">
        <v>0</v>
      </c>
      <c r="Y1766" s="72">
        <v>0</v>
      </c>
      <c r="Z1766" s="72">
        <v>0</v>
      </c>
      <c r="AA1766" s="72">
        <v>0</v>
      </c>
      <c r="AB1766" s="72">
        <v>0</v>
      </c>
      <c r="AC1766" s="72">
        <v>0</v>
      </c>
      <c r="AD1766" s="72">
        <v>0</v>
      </c>
      <c r="AE1766" s="72">
        <v>0</v>
      </c>
      <c r="AF1766" s="72">
        <v>0</v>
      </c>
      <c r="AG1766" s="72">
        <v>0</v>
      </c>
      <c r="AH1766" s="72">
        <v>0</v>
      </c>
      <c r="AI1766" s="72">
        <v>0</v>
      </c>
      <c r="AJ1766" s="72">
        <v>0</v>
      </c>
      <c r="AK1766" s="72">
        <v>0</v>
      </c>
      <c r="AL1766" s="72">
        <v>0</v>
      </c>
      <c r="AM1766" s="72">
        <v>0</v>
      </c>
      <c r="AN1766" s="72">
        <v>0</v>
      </c>
      <c r="AO1766" s="72">
        <v>0</v>
      </c>
      <c r="AP1766" s="72">
        <v>0</v>
      </c>
      <c r="AQ1766" s="13">
        <v>0</v>
      </c>
      <c r="AR1766" s="13">
        <v>0</v>
      </c>
      <c r="AS1766" s="13">
        <v>0</v>
      </c>
      <c r="AT1766" s="13">
        <v>0</v>
      </c>
      <c r="AU1766" s="13">
        <v>0</v>
      </c>
      <c r="AV1766" s="13">
        <v>6</v>
      </c>
    </row>
    <row r="1767" spans="1:48" hidden="1">
      <c r="A1767" s="2">
        <v>1766</v>
      </c>
      <c r="B1767" s="2">
        <v>0</v>
      </c>
      <c r="C1767" s="1">
        <v>0</v>
      </c>
      <c r="D1767" s="37" t="str">
        <v>001fw00000Gb5PKAAZ</v>
      </c>
      <c r="E1767" s="37" t="str">
        <v>Lead - 7903576323</v>
      </c>
      <c r="F1767" s="37" t="str">
        <v>BIHAR</v>
      </c>
      <c r="G1767" s="37" t="str">
        <v>SIWAN</v>
      </c>
      <c r="H1767" s="37">
        <v>0</v>
      </c>
      <c r="I1767" s="37" t="str">
        <v>SUBH NEXTGEN PRIVATE LIMITED</v>
      </c>
      <c r="J1767" s="37" t="str">
        <v>Punit Kumar</v>
      </c>
      <c r="K1767" s="37">
        <v>0</v>
      </c>
      <c r="L1767" s="37" t="str">
        <v>001J100000VmM42IAF</v>
      </c>
      <c r="M1767" s="37" t="str">
        <v>East</v>
      </c>
      <c r="N1767" s="2">
        <v>841227</v>
      </c>
      <c r="O1767" s="2" t="str">
        <v>10GHLPS0098J1Z0</v>
      </c>
      <c r="P1767" s="2">
        <v>7903576323</v>
      </c>
      <c r="Q1767" s="2" t="str">
        <v>Feb'26</v>
      </c>
      <c r="R1767" s="2">
        <v>2026</v>
      </c>
      <c r="S1767" s="1">
        <v>0</v>
      </c>
      <c r="T1767" s="2">
        <v>841226</v>
      </c>
      <c r="U1767" s="1">
        <v>9.9378763851806767E-6</v>
      </c>
      <c r="V1767" s="1">
        <v>0</v>
      </c>
      <c r="W1767" s="72">
        <v>0</v>
      </c>
      <c r="X1767" s="72">
        <v>0</v>
      </c>
      <c r="Y1767" s="72">
        <v>0</v>
      </c>
      <c r="Z1767" s="72">
        <v>0</v>
      </c>
      <c r="AA1767" s="72">
        <v>0</v>
      </c>
      <c r="AB1767" s="72">
        <v>0</v>
      </c>
      <c r="AC1767" s="72">
        <v>0</v>
      </c>
      <c r="AD1767" s="72">
        <v>0</v>
      </c>
      <c r="AE1767" s="72">
        <v>0</v>
      </c>
      <c r="AF1767" s="72">
        <v>0</v>
      </c>
      <c r="AG1767" s="72">
        <v>0</v>
      </c>
      <c r="AH1767" s="72">
        <v>0</v>
      </c>
      <c r="AI1767" s="72">
        <v>0</v>
      </c>
      <c r="AJ1767" s="72">
        <v>0</v>
      </c>
      <c r="AK1767" s="72">
        <v>0</v>
      </c>
      <c r="AL1767" s="72">
        <v>0</v>
      </c>
      <c r="AM1767" s="72">
        <v>0</v>
      </c>
      <c r="AN1767" s="72">
        <v>0</v>
      </c>
      <c r="AO1767" s="72">
        <v>0</v>
      </c>
      <c r="AP1767" s="72">
        <v>0</v>
      </c>
      <c r="AQ1767" s="13">
        <v>0</v>
      </c>
      <c r="AR1767" s="13">
        <v>0</v>
      </c>
      <c r="AS1767" s="13">
        <v>0</v>
      </c>
      <c r="AT1767" s="13">
        <v>0</v>
      </c>
      <c r="AU1767" s="13">
        <v>0</v>
      </c>
      <c r="AV1767" s="13">
        <v>25.08</v>
      </c>
    </row>
    <row r="1768" spans="1:48" hidden="1">
      <c r="A1768" s="2">
        <v>1767</v>
      </c>
      <c r="B1768" s="2">
        <v>0</v>
      </c>
      <c r="C1768" s="1">
        <v>0</v>
      </c>
      <c r="D1768" s="37" t="str">
        <v>001fw000008x36zAAA</v>
      </c>
      <c r="E1768" s="37" t="str">
        <v>JAI MATA DI IRON STORE</v>
      </c>
      <c r="F1768" s="37" t="str">
        <v>WEST BENGAL</v>
      </c>
      <c r="G1768" s="37" t="str">
        <v>24 PARAGANAS SOUTH</v>
      </c>
      <c r="H1768" s="37">
        <v>0</v>
      </c>
      <c r="I1768" s="37" t="str">
        <v>KEDIA PIPES PRIVATE LMITED</v>
      </c>
      <c r="J1768" s="37" t="str">
        <v>Ragon Poddar</v>
      </c>
      <c r="K1768" s="37">
        <v>0</v>
      </c>
      <c r="L1768" s="37" t="str">
        <v>001J100000S140JIAR</v>
      </c>
      <c r="M1768" s="37" t="str">
        <v>East</v>
      </c>
      <c r="N1768" s="2">
        <v>700103</v>
      </c>
      <c r="O1768" s="2" t="str">
        <v>19AOEPJ4328N1ZK</v>
      </c>
      <c r="P1768" s="2">
        <v>9123054189</v>
      </c>
      <c r="Q1768" s="2" t="str">
        <v>Feb'26</v>
      </c>
      <c r="R1768" s="2">
        <v>2026</v>
      </c>
      <c r="S1768" s="1">
        <v>0</v>
      </c>
      <c r="T1768" s="2">
        <v>0</v>
      </c>
      <c r="U1768" s="1">
        <v>0</v>
      </c>
      <c r="V1768" s="1">
        <v>0</v>
      </c>
      <c r="W1768" s="72">
        <v>0</v>
      </c>
      <c r="X1768" s="72">
        <v>0</v>
      </c>
      <c r="Y1768" s="72">
        <v>0</v>
      </c>
      <c r="Z1768" s="72">
        <v>0</v>
      </c>
      <c r="AA1768" s="72">
        <v>0</v>
      </c>
      <c r="AB1768" s="72">
        <v>0</v>
      </c>
      <c r="AC1768" s="72">
        <v>0</v>
      </c>
      <c r="AD1768" s="72">
        <v>0</v>
      </c>
      <c r="AE1768" s="72">
        <v>0</v>
      </c>
      <c r="AF1768" s="72">
        <v>0</v>
      </c>
      <c r="AG1768" s="72">
        <v>0</v>
      </c>
      <c r="AH1768" s="72">
        <v>0</v>
      </c>
      <c r="AI1768" s="72">
        <v>0</v>
      </c>
      <c r="AJ1768" s="72">
        <v>0</v>
      </c>
      <c r="AK1768" s="72">
        <v>0</v>
      </c>
      <c r="AL1768" s="72">
        <v>0</v>
      </c>
      <c r="AM1768" s="72">
        <v>0</v>
      </c>
      <c r="AN1768" s="72">
        <v>0</v>
      </c>
      <c r="AO1768" s="72">
        <v>0</v>
      </c>
      <c r="AP1768" s="72">
        <v>0</v>
      </c>
      <c r="AQ1768" s="13">
        <v>0</v>
      </c>
      <c r="AR1768" s="13">
        <v>0</v>
      </c>
      <c r="AS1768" s="13">
        <v>0</v>
      </c>
      <c r="AT1768" s="13">
        <v>0</v>
      </c>
      <c r="AU1768" s="13">
        <v>0</v>
      </c>
      <c r="AV1768" s="13">
        <v>7.35</v>
      </c>
    </row>
    <row r="1769" spans="1:48" hidden="1">
      <c r="A1769" s="2">
        <v>1768</v>
      </c>
      <c r="B1769" s="2">
        <v>0</v>
      </c>
      <c r="C1769" s="1">
        <v>0</v>
      </c>
      <c r="D1769" s="37" t="str">
        <v>001fw00000Gz3pNAAR</v>
      </c>
      <c r="E1769" s="37" t="str">
        <v>MAHAMAYA ENTERPRISE</v>
      </c>
      <c r="F1769" s="37" t="str">
        <v>WEST BENGAL</v>
      </c>
      <c r="G1769" s="37" t="str">
        <v>MALDAH</v>
      </c>
      <c r="H1769" s="37">
        <v>0</v>
      </c>
      <c r="I1769" s="37" t="str">
        <v>MAHESHWARI TRADERS</v>
      </c>
      <c r="J1769" s="37" t="str">
        <v>Partha Mondal</v>
      </c>
      <c r="K1769" s="37">
        <v>0</v>
      </c>
      <c r="L1769" s="37" t="str">
        <v>001J100000Vo7AiIAJ</v>
      </c>
      <c r="M1769" s="37" t="str">
        <v>East</v>
      </c>
      <c r="N1769" s="2">
        <v>732122</v>
      </c>
      <c r="O1769" s="2" t="str">
        <v>19AGWPM2796B1ZT</v>
      </c>
      <c r="P1769" s="2">
        <v>9800228317</v>
      </c>
      <c r="Q1769" s="2" t="str">
        <v>Feb'26</v>
      </c>
      <c r="R1769" s="2">
        <v>2026</v>
      </c>
      <c r="S1769" s="1">
        <v>0</v>
      </c>
      <c r="T1769" s="2">
        <v>10</v>
      </c>
      <c r="U1769" s="1">
        <v>0.1</v>
      </c>
      <c r="V1769" s="1">
        <v>0</v>
      </c>
      <c r="W1769" s="72">
        <v>0</v>
      </c>
      <c r="X1769" s="72">
        <v>0</v>
      </c>
      <c r="Y1769" s="72">
        <v>0</v>
      </c>
      <c r="Z1769" s="72">
        <v>0</v>
      </c>
      <c r="AA1769" s="72">
        <v>0</v>
      </c>
      <c r="AB1769" s="72">
        <v>0</v>
      </c>
      <c r="AC1769" s="72">
        <v>0</v>
      </c>
      <c r="AD1769" s="72">
        <v>0</v>
      </c>
      <c r="AE1769" s="72">
        <v>0</v>
      </c>
      <c r="AF1769" s="72">
        <v>0</v>
      </c>
      <c r="AG1769" s="72">
        <v>0</v>
      </c>
      <c r="AH1769" s="72">
        <v>0</v>
      </c>
      <c r="AI1769" s="72">
        <v>0</v>
      </c>
      <c r="AJ1769" s="72">
        <v>0</v>
      </c>
      <c r="AK1769" s="72">
        <v>0</v>
      </c>
      <c r="AL1769" s="72">
        <v>0</v>
      </c>
      <c r="AM1769" s="72">
        <v>0</v>
      </c>
      <c r="AN1769" s="72">
        <v>0</v>
      </c>
      <c r="AO1769" s="72">
        <v>0</v>
      </c>
      <c r="AP1769" s="72">
        <v>0</v>
      </c>
      <c r="AQ1769" s="13">
        <v>0</v>
      </c>
      <c r="AR1769" s="13">
        <v>0</v>
      </c>
      <c r="AS1769" s="13">
        <v>0</v>
      </c>
      <c r="AT1769" s="13">
        <v>0</v>
      </c>
      <c r="AU1769" s="13">
        <v>0</v>
      </c>
      <c r="AV1769" s="13">
        <v>3</v>
      </c>
    </row>
    <row r="1770" spans="1:48" hidden="1">
      <c r="A1770" s="2">
        <v>1769</v>
      </c>
      <c r="B1770" s="2">
        <v>0</v>
      </c>
      <c r="C1770" s="1">
        <v>0</v>
      </c>
      <c r="D1770" s="37" t="str">
        <v>001fw00000LDccsAAD</v>
      </c>
      <c r="E1770" s="37" t="str">
        <v>MANISH TRADERS</v>
      </c>
      <c r="F1770" s="37" t="str">
        <v>BIHAR</v>
      </c>
      <c r="G1770" s="37" t="str">
        <v>SITAMARHI</v>
      </c>
      <c r="H1770" s="37">
        <v>0</v>
      </c>
      <c r="I1770" s="37" t="str">
        <v>KHARAKIA METALS PRIVATE LIMITED</v>
      </c>
      <c r="J1770" s="37" t="str">
        <v>Punit Kumar</v>
      </c>
      <c r="K1770" s="37">
        <v>0</v>
      </c>
      <c r="L1770" s="37" t="str">
        <v>001J100000VnUoRIAV</v>
      </c>
      <c r="M1770" s="37" t="str">
        <v>East</v>
      </c>
      <c r="N1770" s="2">
        <v>843302</v>
      </c>
      <c r="O1770" s="2" t="str">
        <v>10CTZPM1316F2ZS</v>
      </c>
      <c r="P1770" s="2">
        <v>8092038379</v>
      </c>
      <c r="Q1770" s="2" t="str">
        <v>Feb'26</v>
      </c>
      <c r="R1770" s="2">
        <v>2026</v>
      </c>
      <c r="S1770" s="1">
        <v>0</v>
      </c>
      <c r="T1770" s="2" t="str">
        <v/>
      </c>
      <c r="U1770" s="1">
        <v>0</v>
      </c>
      <c r="V1770" s="1">
        <v>0</v>
      </c>
      <c r="W1770" s="72">
        <v>0</v>
      </c>
      <c r="X1770" s="72">
        <v>0</v>
      </c>
      <c r="Y1770" s="72">
        <v>0</v>
      </c>
      <c r="Z1770" s="72">
        <v>0</v>
      </c>
      <c r="AA1770" s="72">
        <v>0</v>
      </c>
      <c r="AB1770" s="72">
        <v>0</v>
      </c>
      <c r="AC1770" s="72">
        <v>0</v>
      </c>
      <c r="AD1770" s="72">
        <v>0</v>
      </c>
      <c r="AE1770" s="72">
        <v>0</v>
      </c>
      <c r="AF1770" s="72">
        <v>0</v>
      </c>
      <c r="AG1770" s="72">
        <v>0</v>
      </c>
      <c r="AH1770" s="72">
        <v>0</v>
      </c>
      <c r="AI1770" s="72">
        <v>0</v>
      </c>
      <c r="AJ1770" s="72">
        <v>0</v>
      </c>
      <c r="AK1770" s="72">
        <v>0</v>
      </c>
      <c r="AL1770" s="72">
        <v>0</v>
      </c>
      <c r="AM1770" s="72">
        <v>0</v>
      </c>
      <c r="AN1770" s="72">
        <v>0</v>
      </c>
      <c r="AO1770" s="72">
        <v>0</v>
      </c>
      <c r="AP1770" s="72">
        <v>0</v>
      </c>
      <c r="AQ1770" s="13">
        <v>0</v>
      </c>
      <c r="AR1770" s="13">
        <v>0</v>
      </c>
      <c r="AS1770" s="13">
        <v>0</v>
      </c>
      <c r="AT1770" s="13">
        <v>0</v>
      </c>
      <c r="AU1770" s="13">
        <v>0</v>
      </c>
      <c r="AV1770" s="13">
        <v>12</v>
      </c>
    </row>
    <row r="1771" spans="1:48" hidden="1">
      <c r="A1771" s="2">
        <v>1770</v>
      </c>
      <c r="B1771" s="2">
        <v>0</v>
      </c>
      <c r="C1771" s="1">
        <v>0</v>
      </c>
      <c r="D1771" s="37" t="str">
        <v>001fw00000Ky0RTAAZ</v>
      </c>
      <c r="E1771" s="37" t="str">
        <v>SITAYAN TRADERS</v>
      </c>
      <c r="F1771" s="37" t="str">
        <v>BIHAR</v>
      </c>
      <c r="G1771" s="37" t="str">
        <v>SITAMARHI</v>
      </c>
      <c r="H1771" s="37">
        <v>0</v>
      </c>
      <c r="I1771" s="37" t="str">
        <v>KHARAKIA METALS PRIVATE LIMITED</v>
      </c>
      <c r="J1771" s="37" t="str">
        <v>Punit Kumar</v>
      </c>
      <c r="K1771" s="37">
        <v>0</v>
      </c>
      <c r="L1771" s="37" t="str">
        <v>001J100000VnUoRIAV</v>
      </c>
      <c r="M1771" s="37" t="str">
        <v>East</v>
      </c>
      <c r="N1771" s="2">
        <v>843302</v>
      </c>
      <c r="O1771" s="2" t="str">
        <v>10DKZPK9529Q1Z2</v>
      </c>
      <c r="P1771" s="2">
        <v>8507439444</v>
      </c>
      <c r="Q1771" s="2" t="str">
        <v>Feb'26</v>
      </c>
      <c r="R1771" s="2">
        <v>2026</v>
      </c>
      <c r="S1771" s="1">
        <v>0</v>
      </c>
      <c r="T1771" s="2" t="str">
        <v/>
      </c>
      <c r="U1771" s="1">
        <v>0</v>
      </c>
      <c r="V1771" s="1">
        <v>0</v>
      </c>
      <c r="W1771" s="72">
        <v>0</v>
      </c>
      <c r="X1771" s="72">
        <v>0</v>
      </c>
      <c r="Y1771" s="72">
        <v>0</v>
      </c>
      <c r="Z1771" s="72">
        <v>0</v>
      </c>
      <c r="AA1771" s="72">
        <v>0</v>
      </c>
      <c r="AB1771" s="72">
        <v>0</v>
      </c>
      <c r="AC1771" s="72">
        <v>0</v>
      </c>
      <c r="AD1771" s="72">
        <v>0</v>
      </c>
      <c r="AE1771" s="72">
        <v>0</v>
      </c>
      <c r="AF1771" s="72">
        <v>0</v>
      </c>
      <c r="AG1771" s="72">
        <v>0</v>
      </c>
      <c r="AH1771" s="72">
        <v>0</v>
      </c>
      <c r="AI1771" s="72">
        <v>0</v>
      </c>
      <c r="AJ1771" s="72">
        <v>0</v>
      </c>
      <c r="AK1771" s="72">
        <v>0</v>
      </c>
      <c r="AL1771" s="72">
        <v>0</v>
      </c>
      <c r="AM1771" s="72">
        <v>0</v>
      </c>
      <c r="AN1771" s="72">
        <v>0</v>
      </c>
      <c r="AO1771" s="72">
        <v>0</v>
      </c>
      <c r="AP1771" s="72">
        <v>0</v>
      </c>
      <c r="AQ1771" s="13">
        <v>0</v>
      </c>
      <c r="AR1771" s="13">
        <v>0</v>
      </c>
      <c r="AS1771" s="13">
        <v>0</v>
      </c>
      <c r="AT1771" s="13">
        <v>0</v>
      </c>
      <c r="AU1771" s="13">
        <v>0</v>
      </c>
      <c r="AV1771" s="13">
        <v>12</v>
      </c>
    </row>
    <row r="1772" spans="1:48" hidden="1">
      <c r="A1772" s="2">
        <v>1771</v>
      </c>
      <c r="B1772" s="2">
        <v>0</v>
      </c>
      <c r="C1772" s="1">
        <v>0</v>
      </c>
      <c r="D1772" s="37" t="str">
        <v>001fw00000KuTtSAAV</v>
      </c>
      <c r="E1772" s="37" t="str">
        <v>M. A. TRADERS</v>
      </c>
      <c r="F1772" s="37" t="str">
        <v>BIHAR</v>
      </c>
      <c r="G1772" s="37" t="str">
        <v>DARBHANGA</v>
      </c>
      <c r="H1772" s="37">
        <v>0</v>
      </c>
      <c r="I1772" s="37" t="str">
        <v>KHARAKIA METALS PRIVATE LIMITED</v>
      </c>
      <c r="J1772" s="37" t="str">
        <v>Punit Kumar</v>
      </c>
      <c r="K1772" s="37">
        <v>0</v>
      </c>
      <c r="L1772" s="37" t="str">
        <v>001J100000VnUoRIAV</v>
      </c>
      <c r="M1772" s="37" t="str">
        <v>East</v>
      </c>
      <c r="N1772" s="2">
        <v>846004</v>
      </c>
      <c r="O1772" s="2" t="str">
        <v>10ADYPA0310N1ZW</v>
      </c>
      <c r="P1772" s="2">
        <v>9821556975</v>
      </c>
      <c r="Q1772" s="2" t="str">
        <v>Feb'26</v>
      </c>
      <c r="R1772" s="2">
        <v>2026</v>
      </c>
      <c r="S1772" s="1">
        <v>0</v>
      </c>
      <c r="T1772" s="2" t="str">
        <v/>
      </c>
      <c r="U1772" s="1">
        <v>0</v>
      </c>
      <c r="V1772" s="1">
        <v>0</v>
      </c>
      <c r="W1772" s="72">
        <v>0</v>
      </c>
      <c r="X1772" s="72">
        <v>0</v>
      </c>
      <c r="Y1772" s="72">
        <v>0</v>
      </c>
      <c r="Z1772" s="72">
        <v>0</v>
      </c>
      <c r="AA1772" s="72">
        <v>0</v>
      </c>
      <c r="AB1772" s="72">
        <v>0</v>
      </c>
      <c r="AC1772" s="72">
        <v>0</v>
      </c>
      <c r="AD1772" s="72">
        <v>0</v>
      </c>
      <c r="AE1772" s="72">
        <v>0</v>
      </c>
      <c r="AF1772" s="72">
        <v>0</v>
      </c>
      <c r="AG1772" s="72">
        <v>0</v>
      </c>
      <c r="AH1772" s="72">
        <v>0</v>
      </c>
      <c r="AI1772" s="72">
        <v>0</v>
      </c>
      <c r="AJ1772" s="72">
        <v>0</v>
      </c>
      <c r="AK1772" s="72">
        <v>0</v>
      </c>
      <c r="AL1772" s="72">
        <v>0</v>
      </c>
      <c r="AM1772" s="72">
        <v>0</v>
      </c>
      <c r="AN1772" s="72">
        <v>0</v>
      </c>
      <c r="AO1772" s="72">
        <v>0</v>
      </c>
      <c r="AP1772" s="72">
        <v>0</v>
      </c>
      <c r="AQ1772" s="13">
        <v>0</v>
      </c>
      <c r="AR1772" s="13">
        <v>0</v>
      </c>
      <c r="AS1772" s="13">
        <v>0</v>
      </c>
      <c r="AT1772" s="13">
        <v>0</v>
      </c>
      <c r="AU1772" s="13">
        <v>0</v>
      </c>
      <c r="AV1772" s="13">
        <v>12</v>
      </c>
    </row>
    <row r="1773" spans="1:48" hidden="1">
      <c r="A1773" s="2">
        <v>1772</v>
      </c>
      <c r="B1773" s="2">
        <v>0</v>
      </c>
      <c r="C1773" s="1">
        <v>0</v>
      </c>
      <c r="D1773" s="37" t="str">
        <v>001fw00000FbF97AAF</v>
      </c>
      <c r="E1773" s="37" t="str">
        <v>SUMAN ENTERPRISES</v>
      </c>
      <c r="F1773" s="37" t="str">
        <v>BIHAR</v>
      </c>
      <c r="G1773" s="37" t="str">
        <v>SAHARSA</v>
      </c>
      <c r="H1773" s="37">
        <v>0</v>
      </c>
      <c r="I1773" s="37" t="str">
        <v>KHARAKIA METALS PRIVATE LIMITED</v>
      </c>
      <c r="J1773" s="37" t="str">
        <v>Punit Kumar</v>
      </c>
      <c r="K1773" s="37">
        <v>0</v>
      </c>
      <c r="L1773" s="37" t="str">
        <v>001J100000VnUoRIAV</v>
      </c>
      <c r="M1773" s="37" t="str">
        <v>East</v>
      </c>
      <c r="N1773" s="2">
        <v>852124</v>
      </c>
      <c r="O1773" s="2" t="str">
        <v>10FLXPS0560J1ZP</v>
      </c>
      <c r="P1773" s="2">
        <v>9771961860</v>
      </c>
      <c r="Q1773" s="2" t="str">
        <v>Feb'26</v>
      </c>
      <c r="R1773" s="2">
        <v>2026</v>
      </c>
      <c r="S1773" s="1">
        <v>0</v>
      </c>
      <c r="T1773" s="2">
        <v>20</v>
      </c>
      <c r="U1773" s="1">
        <v>0.1</v>
      </c>
      <c r="V1773" s="1">
        <v>0</v>
      </c>
      <c r="W1773" s="72">
        <v>0</v>
      </c>
      <c r="X1773" s="72">
        <v>0</v>
      </c>
      <c r="Y1773" s="72">
        <v>0</v>
      </c>
      <c r="Z1773" s="72">
        <v>0</v>
      </c>
      <c r="AA1773" s="72">
        <v>0</v>
      </c>
      <c r="AB1773" s="72">
        <v>0</v>
      </c>
      <c r="AC1773" s="72">
        <v>0</v>
      </c>
      <c r="AD1773" s="72">
        <v>0</v>
      </c>
      <c r="AE1773" s="72">
        <v>0</v>
      </c>
      <c r="AF1773" s="72">
        <v>0</v>
      </c>
      <c r="AG1773" s="72">
        <v>0</v>
      </c>
      <c r="AH1773" s="72">
        <v>0</v>
      </c>
      <c r="AI1773" s="72">
        <v>0</v>
      </c>
      <c r="AJ1773" s="72">
        <v>0</v>
      </c>
      <c r="AK1773" s="72">
        <v>0</v>
      </c>
      <c r="AL1773" s="72">
        <v>0</v>
      </c>
      <c r="AM1773" s="72">
        <v>0</v>
      </c>
      <c r="AN1773" s="72">
        <v>0</v>
      </c>
      <c r="AO1773" s="72">
        <v>0</v>
      </c>
      <c r="AP1773" s="72">
        <v>0</v>
      </c>
      <c r="AQ1773" s="13">
        <v>0</v>
      </c>
      <c r="AR1773" s="13">
        <v>0</v>
      </c>
      <c r="AS1773" s="13">
        <v>0</v>
      </c>
      <c r="AT1773" s="13">
        <v>0</v>
      </c>
      <c r="AU1773" s="13">
        <v>0</v>
      </c>
      <c r="AV1773" s="13">
        <v>6</v>
      </c>
    </row>
    <row r="1774" spans="1:48" hidden="1">
      <c r="A1774" s="2">
        <v>1773</v>
      </c>
      <c r="B1774" s="2">
        <v>0</v>
      </c>
      <c r="C1774" s="1">
        <v>0</v>
      </c>
      <c r="D1774" s="37" t="str">
        <v>001J100000VmCWrIAN</v>
      </c>
      <c r="E1774" s="37" t="str">
        <v>USMAN KHAN AND SONS</v>
      </c>
      <c r="F1774" s="37" t="str">
        <v>BIHAR</v>
      </c>
      <c r="G1774" s="37" t="str">
        <v>ROHTAS</v>
      </c>
      <c r="H1774" s="37">
        <v>0</v>
      </c>
      <c r="I1774" s="37" t="str">
        <v>KHARAKIA METALS PRIVATE LIMITED</v>
      </c>
      <c r="J1774" s="37" t="str">
        <v>Praveen Kumar</v>
      </c>
      <c r="K1774" s="37">
        <v>0</v>
      </c>
      <c r="L1774" s="37" t="str">
        <v>001J100000VnUoRIAV</v>
      </c>
      <c r="M1774" s="37" t="str">
        <v>East</v>
      </c>
      <c r="N1774" s="2">
        <v>821307</v>
      </c>
      <c r="O1774" s="2" t="str">
        <v>10AAFFU4317H1ZK</v>
      </c>
      <c r="P1774" s="2">
        <v>9304098762</v>
      </c>
      <c r="Q1774" s="2" t="str">
        <v>Feb'26</v>
      </c>
      <c r="R1774" s="2">
        <v>2026</v>
      </c>
      <c r="S1774" s="1">
        <v>0</v>
      </c>
      <c r="T1774" s="2">
        <v>75</v>
      </c>
      <c r="U1774" s="1">
        <v>0.12</v>
      </c>
      <c r="V1774" s="1">
        <v>0</v>
      </c>
      <c r="W1774" s="72">
        <v>0</v>
      </c>
      <c r="X1774" s="72">
        <v>0</v>
      </c>
      <c r="Y1774" s="72">
        <v>0</v>
      </c>
      <c r="Z1774" s="72">
        <v>0</v>
      </c>
      <c r="AA1774" s="72">
        <v>0</v>
      </c>
      <c r="AB1774" s="72">
        <v>0</v>
      </c>
      <c r="AC1774" s="72">
        <v>0</v>
      </c>
      <c r="AD1774" s="72">
        <v>0</v>
      </c>
      <c r="AE1774" s="72">
        <v>0</v>
      </c>
      <c r="AF1774" s="72">
        <v>0</v>
      </c>
      <c r="AG1774" s="72">
        <v>0</v>
      </c>
      <c r="AH1774" s="72">
        <v>0</v>
      </c>
      <c r="AI1774" s="72">
        <v>0</v>
      </c>
      <c r="AJ1774" s="72">
        <v>0</v>
      </c>
      <c r="AK1774" s="72">
        <v>0</v>
      </c>
      <c r="AL1774" s="72">
        <v>0</v>
      </c>
      <c r="AM1774" s="72">
        <v>0</v>
      </c>
      <c r="AN1774" s="72">
        <v>0</v>
      </c>
      <c r="AO1774" s="72">
        <v>0</v>
      </c>
      <c r="AP1774" s="72">
        <v>0</v>
      </c>
      <c r="AQ1774" s="13">
        <v>0</v>
      </c>
      <c r="AR1774" s="13">
        <v>0</v>
      </c>
      <c r="AS1774" s="13">
        <v>0</v>
      </c>
      <c r="AT1774" s="13">
        <v>0</v>
      </c>
      <c r="AU1774" s="13">
        <v>0</v>
      </c>
      <c r="AV1774" s="13">
        <v>27</v>
      </c>
    </row>
    <row r="1775" spans="1:48" hidden="1">
      <c r="A1775" s="2">
        <v>1774</v>
      </c>
      <c r="B1775" s="2">
        <v>0</v>
      </c>
      <c r="C1775" s="1">
        <v>0</v>
      </c>
      <c r="D1775" s="37" t="str">
        <v>001fw00000Kvt16AAB</v>
      </c>
      <c r="E1775" s="37" t="str">
        <v>SHREE VISHNU STEEL</v>
      </c>
      <c r="F1775" s="37" t="str">
        <v>BIHAR</v>
      </c>
      <c r="G1775" s="37" t="str">
        <v>GAYA</v>
      </c>
      <c r="H1775" s="37">
        <v>0</v>
      </c>
      <c r="I1775" s="37" t="str">
        <v>KHARAKIA METALS PRIVATE LIMITED</v>
      </c>
      <c r="J1775" s="37" t="str">
        <v>Praveen Kumar</v>
      </c>
      <c r="K1775" s="37">
        <v>0</v>
      </c>
      <c r="L1775" s="37" t="str">
        <v>001J100000VnUoRIAV</v>
      </c>
      <c r="M1775" s="37" t="str">
        <v>East</v>
      </c>
      <c r="N1775" s="2">
        <v>823003</v>
      </c>
      <c r="O1775" s="2" t="str">
        <v>10ACTFS0605A1ZR</v>
      </c>
      <c r="P1775" s="2">
        <v>8507803394</v>
      </c>
      <c r="Q1775" s="2" t="str">
        <v>Feb'26</v>
      </c>
      <c r="R1775" s="2">
        <v>2026</v>
      </c>
      <c r="S1775" s="1">
        <v>0</v>
      </c>
      <c r="T1775" s="2" t="str">
        <v/>
      </c>
      <c r="U1775" s="1">
        <v>0</v>
      </c>
      <c r="V1775" s="1">
        <v>0</v>
      </c>
      <c r="W1775" s="72">
        <v>0</v>
      </c>
      <c r="X1775" s="72">
        <v>0</v>
      </c>
      <c r="Y1775" s="72">
        <v>0</v>
      </c>
      <c r="Z1775" s="72">
        <v>0</v>
      </c>
      <c r="AA1775" s="72">
        <v>0</v>
      </c>
      <c r="AB1775" s="72">
        <v>0</v>
      </c>
      <c r="AC1775" s="72">
        <v>0</v>
      </c>
      <c r="AD1775" s="72">
        <v>0</v>
      </c>
      <c r="AE1775" s="72">
        <v>0</v>
      </c>
      <c r="AF1775" s="72">
        <v>0</v>
      </c>
      <c r="AG1775" s="72">
        <v>0</v>
      </c>
      <c r="AH1775" s="72">
        <v>0</v>
      </c>
      <c r="AI1775" s="72">
        <v>0</v>
      </c>
      <c r="AJ1775" s="72">
        <v>0</v>
      </c>
      <c r="AK1775" s="72">
        <v>0</v>
      </c>
      <c r="AL1775" s="72">
        <v>0</v>
      </c>
      <c r="AM1775" s="72">
        <v>0</v>
      </c>
      <c r="AN1775" s="72">
        <v>0</v>
      </c>
      <c r="AO1775" s="72">
        <v>0</v>
      </c>
      <c r="AP1775" s="72">
        <v>0</v>
      </c>
      <c r="AQ1775" s="13">
        <v>0</v>
      </c>
      <c r="AR1775" s="13">
        <v>0</v>
      </c>
      <c r="AS1775" s="13">
        <v>0</v>
      </c>
      <c r="AT1775" s="13">
        <v>0</v>
      </c>
      <c r="AU1775" s="13">
        <v>0</v>
      </c>
      <c r="AV1775" s="13">
        <v>41.84</v>
      </c>
    </row>
    <row r="1776" spans="1:48" hidden="1">
      <c r="A1776" s="2">
        <v>1775</v>
      </c>
      <c r="B1776" s="2">
        <v>0</v>
      </c>
      <c r="C1776" s="1">
        <v>0</v>
      </c>
      <c r="D1776" s="37" t="str">
        <v>001fw00000KgMLgAAN</v>
      </c>
      <c r="E1776" s="37" t="str">
        <v>BABA LOKENATH H/W STORES</v>
      </c>
      <c r="F1776" s="37" t="str">
        <v>WEST BENGAL</v>
      </c>
      <c r="G1776" s="37" t="str">
        <v>JALPAIGURI</v>
      </c>
      <c r="H1776" s="37">
        <v>0</v>
      </c>
      <c r="I1776" s="37" t="str">
        <v>SILIGURI BUILDERS STORES</v>
      </c>
      <c r="J1776" s="37" t="str">
        <v>Abu Hossain</v>
      </c>
      <c r="K1776" s="37">
        <v>0</v>
      </c>
      <c r="L1776" s="37" t="str">
        <v>001J100000VngoPIAR</v>
      </c>
      <c r="M1776" s="37" t="str">
        <v>East</v>
      </c>
      <c r="N1776" s="2">
        <v>735233</v>
      </c>
      <c r="O1776" s="2" t="str">
        <v>19BANPS6782F1ZX</v>
      </c>
      <c r="P1776" s="2">
        <v>8145712707</v>
      </c>
      <c r="Q1776" s="2" t="str">
        <v>Feb'26</v>
      </c>
      <c r="R1776" s="2">
        <v>2026</v>
      </c>
      <c r="S1776" s="1">
        <v>0</v>
      </c>
      <c r="T1776" s="2" t="str">
        <v/>
      </c>
      <c r="U1776" s="1">
        <v>0</v>
      </c>
      <c r="V1776" s="1">
        <v>0</v>
      </c>
      <c r="W1776" s="72">
        <v>0</v>
      </c>
      <c r="X1776" s="72">
        <v>0</v>
      </c>
      <c r="Y1776" s="72">
        <v>0</v>
      </c>
      <c r="Z1776" s="72">
        <v>0</v>
      </c>
      <c r="AA1776" s="72">
        <v>0</v>
      </c>
      <c r="AB1776" s="72">
        <v>0</v>
      </c>
      <c r="AC1776" s="72">
        <v>0</v>
      </c>
      <c r="AD1776" s="72">
        <v>0</v>
      </c>
      <c r="AE1776" s="72">
        <v>0</v>
      </c>
      <c r="AF1776" s="72">
        <v>0</v>
      </c>
      <c r="AG1776" s="72">
        <v>0</v>
      </c>
      <c r="AH1776" s="72">
        <v>0</v>
      </c>
      <c r="AI1776" s="72">
        <v>0</v>
      </c>
      <c r="AJ1776" s="72">
        <v>0</v>
      </c>
      <c r="AK1776" s="72">
        <v>0</v>
      </c>
      <c r="AL1776" s="72">
        <v>0</v>
      </c>
      <c r="AM1776" s="72">
        <v>0</v>
      </c>
      <c r="AN1776" s="72">
        <v>0</v>
      </c>
      <c r="AO1776" s="72">
        <v>0</v>
      </c>
      <c r="AP1776" s="72">
        <v>0</v>
      </c>
      <c r="AQ1776" s="13">
        <v>0</v>
      </c>
      <c r="AR1776" s="13">
        <v>0</v>
      </c>
      <c r="AS1776" s="13">
        <v>0</v>
      </c>
      <c r="AT1776" s="13">
        <v>0</v>
      </c>
      <c r="AU1776" s="13">
        <v>0</v>
      </c>
      <c r="AV1776" s="13">
        <v>12</v>
      </c>
    </row>
    <row r="1777" spans="1:48" hidden="1">
      <c r="A1777" s="2">
        <v>1776</v>
      </c>
      <c r="B1777" s="2">
        <v>0</v>
      </c>
      <c r="C1777" s="1">
        <v>0</v>
      </c>
      <c r="D1777" s="37" t="str">
        <v>001J100000VnWfzIAF</v>
      </c>
      <c r="E1777" s="37" t="str">
        <v>LOKENATH ENTERPRISE</v>
      </c>
      <c r="F1777" s="37" t="str">
        <v>WEST BENGAL</v>
      </c>
      <c r="G1777" s="37" t="str">
        <v>JALPAIGURI</v>
      </c>
      <c r="H1777" s="37">
        <v>0</v>
      </c>
      <c r="I1777" s="37" t="str">
        <v>SILIGURI BUILDERS STORES</v>
      </c>
      <c r="J1777" s="37" t="str">
        <v>Abu Hossain</v>
      </c>
      <c r="K1777" s="37">
        <v>0</v>
      </c>
      <c r="L1777" s="37" t="str">
        <v>001J100000VngoPIAR</v>
      </c>
      <c r="M1777" s="37" t="str">
        <v>East</v>
      </c>
      <c r="N1777" s="2">
        <v>735135</v>
      </c>
      <c r="O1777" s="2" t="str">
        <v>19AHXPB3658H1ZU</v>
      </c>
      <c r="P1777" s="2">
        <v>9647795590</v>
      </c>
      <c r="Q1777" s="2" t="str">
        <v>Feb'26</v>
      </c>
      <c r="R1777" s="2">
        <v>2026</v>
      </c>
      <c r="S1777" s="1">
        <v>0</v>
      </c>
      <c r="T1777" s="2">
        <v>250</v>
      </c>
      <c r="U1777" s="1">
        <v>1.6E-2</v>
      </c>
      <c r="V1777" s="1">
        <v>0</v>
      </c>
      <c r="W1777" s="72">
        <v>0</v>
      </c>
      <c r="X1777" s="72">
        <v>0</v>
      </c>
      <c r="Y1777" s="72">
        <v>0</v>
      </c>
      <c r="Z1777" s="72">
        <v>0</v>
      </c>
      <c r="AA1777" s="72">
        <v>0</v>
      </c>
      <c r="AB1777" s="72">
        <v>0</v>
      </c>
      <c r="AC1777" s="72">
        <v>0</v>
      </c>
      <c r="AD1777" s="72">
        <v>0</v>
      </c>
      <c r="AE1777" s="72">
        <v>0</v>
      </c>
      <c r="AF1777" s="72">
        <v>0</v>
      </c>
      <c r="AG1777" s="72">
        <v>0</v>
      </c>
      <c r="AH1777" s="72">
        <v>0</v>
      </c>
      <c r="AI1777" s="72">
        <v>0</v>
      </c>
      <c r="AJ1777" s="72">
        <v>0</v>
      </c>
      <c r="AK1777" s="72">
        <v>0</v>
      </c>
      <c r="AL1777" s="72">
        <v>0</v>
      </c>
      <c r="AM1777" s="72">
        <v>0</v>
      </c>
      <c r="AN1777" s="72">
        <v>0</v>
      </c>
      <c r="AO1777" s="72">
        <v>0</v>
      </c>
      <c r="AP1777" s="72">
        <v>0</v>
      </c>
      <c r="AQ1777" s="13">
        <v>0</v>
      </c>
      <c r="AR1777" s="13">
        <v>0</v>
      </c>
      <c r="AS1777" s="13">
        <v>0</v>
      </c>
      <c r="AT1777" s="13">
        <v>0</v>
      </c>
      <c r="AU1777" s="13">
        <v>0</v>
      </c>
      <c r="AV1777" s="13">
        <v>12</v>
      </c>
    </row>
    <row r="1778" spans="1:48" hidden="1">
      <c r="A1778" s="2">
        <v>1777</v>
      </c>
      <c r="B1778" s="2">
        <v>0</v>
      </c>
      <c r="C1778" s="1">
        <v>0</v>
      </c>
      <c r="D1778" s="37" t="str">
        <v>001fw000007uD9pAAE</v>
      </c>
      <c r="E1778" s="37" t="str">
        <v>M/S B. M. ENTER PRISES</v>
      </c>
      <c r="F1778" s="37" t="str">
        <v>MADHYA PRADESH</v>
      </c>
      <c r="G1778" s="37" t="str">
        <v>MORENA</v>
      </c>
      <c r="H1778" s="37">
        <v>0</v>
      </c>
      <c r="I1778" s="37" t="str">
        <v>SHALIKA ENTERPRISES PRIVATE LIMITED</v>
      </c>
      <c r="J1778" s="37" t="str">
        <v>Sudhir Garg</v>
      </c>
      <c r="K1778" s="37">
        <v>0</v>
      </c>
      <c r="L1778" s="37" t="str">
        <v>001fw000003s8lGAAQ</v>
      </c>
      <c r="M1778" s="37" t="str">
        <v>North</v>
      </c>
      <c r="N1778" s="2">
        <v>476001</v>
      </c>
      <c r="O1778" s="2" t="str">
        <v>23ADBPG2060Q2ZO</v>
      </c>
      <c r="P1778" s="2">
        <v>9425126219</v>
      </c>
      <c r="Q1778" s="2" t="str">
        <v>Feb'26</v>
      </c>
      <c r="R1778" s="2">
        <v>2026</v>
      </c>
      <c r="S1778" s="1">
        <v>0</v>
      </c>
      <c r="T1778" s="2">
        <v>200</v>
      </c>
      <c r="U1778" s="1">
        <v>6.9533333333333336E-2</v>
      </c>
      <c r="V1778" s="1">
        <v>0</v>
      </c>
      <c r="W1778" s="72">
        <v>0</v>
      </c>
      <c r="X1778" s="72">
        <v>0</v>
      </c>
      <c r="Y1778" s="72">
        <v>0</v>
      </c>
      <c r="Z1778" s="72">
        <v>0</v>
      </c>
      <c r="AA1778" s="72">
        <v>0</v>
      </c>
      <c r="AB1778" s="72">
        <v>0</v>
      </c>
      <c r="AC1778" s="72">
        <v>0</v>
      </c>
      <c r="AD1778" s="72">
        <v>0</v>
      </c>
      <c r="AE1778" s="72">
        <v>0</v>
      </c>
      <c r="AF1778" s="72">
        <v>0</v>
      </c>
      <c r="AG1778" s="72">
        <v>0</v>
      </c>
      <c r="AH1778" s="72">
        <v>0</v>
      </c>
      <c r="AI1778" s="72">
        <v>0</v>
      </c>
      <c r="AJ1778" s="72">
        <v>0</v>
      </c>
      <c r="AK1778" s="72">
        <v>0</v>
      </c>
      <c r="AL1778" s="72">
        <v>0</v>
      </c>
      <c r="AM1778" s="72">
        <v>0</v>
      </c>
      <c r="AN1778" s="72">
        <v>0</v>
      </c>
      <c r="AO1778" s="72">
        <v>0</v>
      </c>
      <c r="AP1778" s="72">
        <v>0</v>
      </c>
      <c r="AQ1778" s="13">
        <v>0</v>
      </c>
      <c r="AR1778" s="13">
        <v>0</v>
      </c>
      <c r="AS1778" s="13">
        <v>0</v>
      </c>
      <c r="AT1778" s="13">
        <v>0</v>
      </c>
      <c r="AU1778" s="13">
        <v>0</v>
      </c>
      <c r="AV1778" s="13">
        <v>41.72</v>
      </c>
    </row>
    <row r="1779" spans="1:48" hidden="1">
      <c r="A1779" s="2">
        <v>1778</v>
      </c>
      <c r="B1779" s="2">
        <v>0</v>
      </c>
      <c r="C1779" s="1">
        <v>0</v>
      </c>
      <c r="D1779" s="37" t="str">
        <v>001J100000VnJVdIAN</v>
      </c>
      <c r="E1779" s="37" t="str">
        <v>GROVER ENTERPRISES</v>
      </c>
      <c r="F1779" s="37" t="str">
        <v>PUNJAB</v>
      </c>
      <c r="G1779" s="37" t="str">
        <v>BATHINDA</v>
      </c>
      <c r="H1779" s="37">
        <v>0</v>
      </c>
      <c r="I1779" s="37" t="str">
        <v>Tanvi Sales</v>
      </c>
      <c r="J1779" s="37" t="str">
        <v>Sonu Kumar</v>
      </c>
      <c r="K1779" s="37">
        <v>0</v>
      </c>
      <c r="L1779" s="37" t="str">
        <v>001J100000Vo0ZgIAJ</v>
      </c>
      <c r="M1779" s="37" t="str">
        <v>North</v>
      </c>
      <c r="N1779" s="2">
        <v>151001</v>
      </c>
      <c r="O1779" s="2" t="str">
        <v>03ABNPG6451D1ZZ</v>
      </c>
      <c r="P1779" s="2">
        <v>9217730000</v>
      </c>
      <c r="Q1779" s="2" t="str">
        <v>Feb'26</v>
      </c>
      <c r="R1779" s="2">
        <v>2026</v>
      </c>
      <c r="S1779" s="1">
        <v>0</v>
      </c>
      <c r="T1779" s="2">
        <v>200</v>
      </c>
      <c r="U1779" s="1">
        <v>3.9649999999999998E-2</v>
      </c>
      <c r="V1779" s="1">
        <v>0</v>
      </c>
      <c r="W1779" s="72">
        <v>0</v>
      </c>
      <c r="X1779" s="72">
        <v>0</v>
      </c>
      <c r="Y1779" s="72">
        <v>0</v>
      </c>
      <c r="Z1779" s="72">
        <v>0</v>
      </c>
      <c r="AA1779" s="72">
        <v>0</v>
      </c>
      <c r="AB1779" s="72">
        <v>0</v>
      </c>
      <c r="AC1779" s="72">
        <v>0</v>
      </c>
      <c r="AD1779" s="72">
        <v>0</v>
      </c>
      <c r="AE1779" s="72">
        <v>0</v>
      </c>
      <c r="AF1779" s="72">
        <v>0</v>
      </c>
      <c r="AG1779" s="72">
        <v>0</v>
      </c>
      <c r="AH1779" s="72">
        <v>0</v>
      </c>
      <c r="AI1779" s="72">
        <v>0</v>
      </c>
      <c r="AJ1779" s="72">
        <v>0</v>
      </c>
      <c r="AK1779" s="72">
        <v>0</v>
      </c>
      <c r="AL1779" s="72">
        <v>0</v>
      </c>
      <c r="AM1779" s="72">
        <v>0</v>
      </c>
      <c r="AN1779" s="72">
        <v>0</v>
      </c>
      <c r="AO1779" s="72">
        <v>0</v>
      </c>
      <c r="AP1779" s="72">
        <v>0</v>
      </c>
      <c r="AQ1779" s="13">
        <v>0</v>
      </c>
      <c r="AR1779" s="13">
        <v>0</v>
      </c>
      <c r="AS1779" s="13">
        <v>0</v>
      </c>
      <c r="AT1779" s="13">
        <v>0</v>
      </c>
      <c r="AU1779" s="13">
        <v>0</v>
      </c>
      <c r="AV1779" s="13">
        <v>23.79</v>
      </c>
    </row>
    <row r="1780" spans="1:48" hidden="1">
      <c r="A1780" s="2">
        <v>1779</v>
      </c>
      <c r="B1780" s="2">
        <v>0</v>
      </c>
      <c r="C1780" s="1">
        <v>0</v>
      </c>
      <c r="D1780" s="37" t="str">
        <v>001fw00000KUJBVAA5</v>
      </c>
      <c r="E1780" s="37" t="str">
        <v>KRISHNA INDUSTRIES</v>
      </c>
      <c r="F1780" s="37" t="str">
        <v>MADHYA PRADESH</v>
      </c>
      <c r="G1780" s="37" t="str">
        <v>GUNA</v>
      </c>
      <c r="H1780" s="37">
        <v>0</v>
      </c>
      <c r="I1780" s="37" t="str">
        <v>SHALIKA ENTERPRISES PRIVATE LIMITED</v>
      </c>
      <c r="J1780" s="37" t="str">
        <v>Sudhir Garg</v>
      </c>
      <c r="K1780" s="37">
        <v>0</v>
      </c>
      <c r="L1780" s="37" t="str">
        <v>001fw000003s8lGAAQ</v>
      </c>
      <c r="M1780" s="37" t="str">
        <v>North</v>
      </c>
      <c r="N1780" s="2">
        <v>473001</v>
      </c>
      <c r="O1780" s="2" t="str">
        <v>23GANPS9303D1ZK</v>
      </c>
      <c r="P1780" s="2">
        <v>8959168077</v>
      </c>
      <c r="Q1780" s="2" t="str">
        <v>Feb'26</v>
      </c>
      <c r="R1780" s="2">
        <v>2026</v>
      </c>
      <c r="S1780" s="1">
        <v>0</v>
      </c>
      <c r="T1780" s="2" t="str">
        <v/>
      </c>
      <c r="U1780" s="1">
        <v>0</v>
      </c>
      <c r="V1780" s="1">
        <v>0</v>
      </c>
      <c r="W1780" s="72">
        <v>0</v>
      </c>
      <c r="X1780" s="72">
        <v>0</v>
      </c>
      <c r="Y1780" s="72">
        <v>0</v>
      </c>
      <c r="Z1780" s="72">
        <v>0</v>
      </c>
      <c r="AA1780" s="72">
        <v>0</v>
      </c>
      <c r="AB1780" s="72">
        <v>0</v>
      </c>
      <c r="AC1780" s="72">
        <v>0</v>
      </c>
      <c r="AD1780" s="72">
        <v>0</v>
      </c>
      <c r="AE1780" s="72">
        <v>0</v>
      </c>
      <c r="AF1780" s="72">
        <v>0</v>
      </c>
      <c r="AG1780" s="72">
        <v>0</v>
      </c>
      <c r="AH1780" s="72">
        <v>0</v>
      </c>
      <c r="AI1780" s="72">
        <v>0</v>
      </c>
      <c r="AJ1780" s="72">
        <v>0</v>
      </c>
      <c r="AK1780" s="72">
        <v>0</v>
      </c>
      <c r="AL1780" s="72">
        <v>0</v>
      </c>
      <c r="AM1780" s="72">
        <v>0</v>
      </c>
      <c r="AN1780" s="72">
        <v>0</v>
      </c>
      <c r="AO1780" s="72">
        <v>0</v>
      </c>
      <c r="AP1780" s="72">
        <v>0</v>
      </c>
      <c r="AQ1780" s="13">
        <v>0</v>
      </c>
      <c r="AR1780" s="13">
        <v>0</v>
      </c>
      <c r="AS1780" s="13">
        <v>0</v>
      </c>
      <c r="AT1780" s="13">
        <v>0</v>
      </c>
      <c r="AU1780" s="13">
        <v>0</v>
      </c>
      <c r="AV1780" s="13">
        <v>41.82</v>
      </c>
    </row>
    <row r="1781" spans="1:48" hidden="1">
      <c r="A1781" s="2">
        <v>1780</v>
      </c>
      <c r="B1781" s="2">
        <v>0</v>
      </c>
      <c r="C1781" s="1">
        <v>0</v>
      </c>
      <c r="D1781" s="37" t="str">
        <v>001fw00000KS1yaAAD</v>
      </c>
      <c r="E1781" s="37" t="str">
        <v>ONX ASSOCIATES</v>
      </c>
      <c r="F1781" s="37" t="str">
        <v>MADHYA PRADESH</v>
      </c>
      <c r="G1781" s="37" t="str">
        <v>GWALIOR</v>
      </c>
      <c r="H1781" s="37">
        <v>0</v>
      </c>
      <c r="I1781" s="37" t="str">
        <v>SHALIKA ENTERPRISES PRIVATE LIMITED</v>
      </c>
      <c r="J1781" s="37" t="str">
        <v>Sudhir Garg</v>
      </c>
      <c r="K1781" s="37">
        <v>0</v>
      </c>
      <c r="L1781" s="37" t="str">
        <v>001fw000003s8lGAAQ</v>
      </c>
      <c r="M1781" s="37" t="str">
        <v>North</v>
      </c>
      <c r="N1781" s="2">
        <v>474005</v>
      </c>
      <c r="O1781" s="2" t="str">
        <v>23AAJFO9211A1ZQ</v>
      </c>
      <c r="P1781" s="2">
        <v>8085974971</v>
      </c>
      <c r="Q1781" s="2" t="str">
        <v>Feb'26</v>
      </c>
      <c r="R1781" s="2">
        <v>2026</v>
      </c>
      <c r="S1781" s="1">
        <v>0</v>
      </c>
      <c r="T1781" s="2" t="str">
        <v/>
      </c>
      <c r="U1781" s="1">
        <v>0</v>
      </c>
      <c r="V1781" s="1">
        <v>0</v>
      </c>
      <c r="W1781" s="72">
        <v>0</v>
      </c>
      <c r="X1781" s="72">
        <v>0</v>
      </c>
      <c r="Y1781" s="72">
        <v>0</v>
      </c>
      <c r="Z1781" s="72">
        <v>0</v>
      </c>
      <c r="AA1781" s="72">
        <v>0</v>
      </c>
      <c r="AB1781" s="72">
        <v>0</v>
      </c>
      <c r="AC1781" s="72">
        <v>0</v>
      </c>
      <c r="AD1781" s="72">
        <v>0</v>
      </c>
      <c r="AE1781" s="72">
        <v>0</v>
      </c>
      <c r="AF1781" s="72">
        <v>0</v>
      </c>
      <c r="AG1781" s="72">
        <v>0</v>
      </c>
      <c r="AH1781" s="72">
        <v>0</v>
      </c>
      <c r="AI1781" s="72">
        <v>0</v>
      </c>
      <c r="AJ1781" s="72">
        <v>0</v>
      </c>
      <c r="AK1781" s="72">
        <v>0</v>
      </c>
      <c r="AL1781" s="72">
        <v>0</v>
      </c>
      <c r="AM1781" s="72">
        <v>0</v>
      </c>
      <c r="AN1781" s="72">
        <v>0</v>
      </c>
      <c r="AO1781" s="72">
        <v>0</v>
      </c>
      <c r="AP1781" s="72">
        <v>0</v>
      </c>
      <c r="AQ1781" s="13">
        <v>0</v>
      </c>
      <c r="AR1781" s="13">
        <v>0</v>
      </c>
      <c r="AS1781" s="13">
        <v>0</v>
      </c>
      <c r="AT1781" s="13">
        <v>0</v>
      </c>
      <c r="AU1781" s="13">
        <v>0</v>
      </c>
      <c r="AV1781" s="13">
        <v>41.88</v>
      </c>
    </row>
    <row r="1782" spans="1:48" hidden="1">
      <c r="A1782" s="2">
        <v>1781</v>
      </c>
      <c r="B1782" s="2">
        <v>0</v>
      </c>
      <c r="C1782" s="1">
        <v>0</v>
      </c>
      <c r="D1782" s="37" t="str">
        <v>001fw00000KSFrqAAH</v>
      </c>
      <c r="E1782" s="37" t="str">
        <v>SLMG BEVERAGES PRIVATE LIMITED</v>
      </c>
      <c r="F1782" s="37" t="str">
        <v>MADHYA PRADESH</v>
      </c>
      <c r="G1782" s="37" t="str">
        <v>MORENA</v>
      </c>
      <c r="H1782" s="37">
        <v>0</v>
      </c>
      <c r="I1782" s="37" t="str">
        <v>SHALIKA ENTERPRISES PRIVATE LIMITED</v>
      </c>
      <c r="J1782" s="37" t="str">
        <v>Sudhir Garg</v>
      </c>
      <c r="K1782" s="37">
        <v>0</v>
      </c>
      <c r="L1782" s="37" t="str">
        <v>001fw000003s8lGAAQ</v>
      </c>
      <c r="M1782" s="37" t="str">
        <v>North</v>
      </c>
      <c r="N1782" s="2">
        <v>476001</v>
      </c>
      <c r="O1782" s="2" t="str">
        <v>23AAYCS4927P1ZD</v>
      </c>
      <c r="P1782" s="2">
        <v>9548222950</v>
      </c>
      <c r="Q1782" s="2" t="str">
        <v>Feb'26</v>
      </c>
      <c r="R1782" s="2">
        <v>2026</v>
      </c>
      <c r="S1782" s="1">
        <v>0</v>
      </c>
      <c r="T1782" s="2" t="str">
        <v/>
      </c>
      <c r="U1782" s="1">
        <v>0</v>
      </c>
      <c r="V1782" s="1">
        <v>0</v>
      </c>
      <c r="W1782" s="72">
        <v>0</v>
      </c>
      <c r="X1782" s="72">
        <v>0</v>
      </c>
      <c r="Y1782" s="72">
        <v>0</v>
      </c>
      <c r="Z1782" s="72">
        <v>0</v>
      </c>
      <c r="AA1782" s="72">
        <v>0</v>
      </c>
      <c r="AB1782" s="72">
        <v>0</v>
      </c>
      <c r="AC1782" s="72">
        <v>0</v>
      </c>
      <c r="AD1782" s="72">
        <v>0</v>
      </c>
      <c r="AE1782" s="72">
        <v>0</v>
      </c>
      <c r="AF1782" s="72">
        <v>0</v>
      </c>
      <c r="AG1782" s="72">
        <v>0</v>
      </c>
      <c r="AH1782" s="72">
        <v>0</v>
      </c>
      <c r="AI1782" s="72">
        <v>0</v>
      </c>
      <c r="AJ1782" s="72">
        <v>0</v>
      </c>
      <c r="AK1782" s="72">
        <v>0</v>
      </c>
      <c r="AL1782" s="72">
        <v>0</v>
      </c>
      <c r="AM1782" s="72">
        <v>0</v>
      </c>
      <c r="AN1782" s="72">
        <v>0</v>
      </c>
      <c r="AO1782" s="72">
        <v>0</v>
      </c>
      <c r="AP1782" s="72">
        <v>0</v>
      </c>
      <c r="AQ1782" s="13">
        <v>0</v>
      </c>
      <c r="AR1782" s="13">
        <v>0</v>
      </c>
      <c r="AS1782" s="13">
        <v>0</v>
      </c>
      <c r="AT1782" s="13">
        <v>0</v>
      </c>
      <c r="AU1782" s="13">
        <v>0</v>
      </c>
      <c r="AV1782" s="13">
        <v>45.11</v>
      </c>
    </row>
    <row r="1783" spans="1:48" hidden="1">
      <c r="A1783" s="2">
        <v>1782</v>
      </c>
      <c r="B1783" s="2">
        <v>0</v>
      </c>
      <c r="C1783" s="1">
        <v>0</v>
      </c>
      <c r="D1783" s="37" t="str">
        <v>001fw00000IQJkcAAH</v>
      </c>
      <c r="E1783" s="37" t="str">
        <v>AASTHA TRADER</v>
      </c>
      <c r="F1783" s="37" t="str">
        <v>RAJASTHAN</v>
      </c>
      <c r="G1783" s="37" t="str">
        <v>ALWAR</v>
      </c>
      <c r="H1783" s="37">
        <v>0</v>
      </c>
      <c r="I1783" s="37" t="str">
        <v>Swastik Tradevision Pvt. Ltd.</v>
      </c>
      <c r="J1783" s="37" t="str">
        <v>Ravi Kumar Kulmi</v>
      </c>
      <c r="K1783" s="37">
        <v>0</v>
      </c>
      <c r="L1783" s="37" t="str">
        <v>C12822</v>
      </c>
      <c r="M1783" s="37" t="str">
        <v>North</v>
      </c>
      <c r="N1783" s="2">
        <v>301705</v>
      </c>
      <c r="O1783" s="2" t="str">
        <v>08ACAFA9996M1ZK</v>
      </c>
      <c r="P1783" s="2">
        <v>9828332297</v>
      </c>
      <c r="Q1783" s="2" t="str">
        <v>Mar'26</v>
      </c>
      <c r="R1783" s="2">
        <v>2026</v>
      </c>
      <c r="S1783" s="1">
        <v>0</v>
      </c>
      <c r="T1783" s="2" t="str">
        <v/>
      </c>
      <c r="U1783" s="1">
        <v>0</v>
      </c>
      <c r="V1783" s="1">
        <v>0</v>
      </c>
      <c r="W1783" s="72">
        <v>0</v>
      </c>
      <c r="X1783" s="72">
        <v>0</v>
      </c>
      <c r="Y1783" s="72">
        <v>0</v>
      </c>
      <c r="Z1783" s="72">
        <v>0</v>
      </c>
      <c r="AA1783" s="72">
        <v>0</v>
      </c>
      <c r="AB1783" s="72">
        <v>0</v>
      </c>
      <c r="AC1783" s="72">
        <v>0</v>
      </c>
      <c r="AD1783" s="72">
        <v>0</v>
      </c>
      <c r="AE1783" s="72">
        <v>0</v>
      </c>
      <c r="AF1783" s="72">
        <v>0</v>
      </c>
      <c r="AG1783" s="72">
        <v>0</v>
      </c>
      <c r="AH1783" s="72">
        <v>0</v>
      </c>
      <c r="AI1783" s="72">
        <v>0</v>
      </c>
      <c r="AJ1783" s="72">
        <v>0</v>
      </c>
      <c r="AK1783" s="72">
        <v>0</v>
      </c>
      <c r="AL1783" s="72">
        <v>0</v>
      </c>
      <c r="AM1783" s="72">
        <v>0</v>
      </c>
      <c r="AN1783" s="72">
        <v>0</v>
      </c>
      <c r="AO1783" s="72">
        <v>0</v>
      </c>
      <c r="AP1783" s="72">
        <v>0</v>
      </c>
      <c r="AQ1783" s="13">
        <v>0</v>
      </c>
      <c r="AR1783" s="13">
        <v>0</v>
      </c>
      <c r="AS1783" s="13">
        <v>0</v>
      </c>
      <c r="AT1783" s="13">
        <v>0</v>
      </c>
      <c r="AU1783" s="13">
        <v>0</v>
      </c>
      <c r="AV1783" s="13">
        <v>0</v>
      </c>
    </row>
    <row r="1784" spans="1:48" hidden="1">
      <c r="A1784" s="2">
        <v>1783</v>
      </c>
      <c r="B1784" s="2">
        <v>0</v>
      </c>
      <c r="C1784" s="1">
        <v>0</v>
      </c>
      <c r="D1784" s="37" t="str">
        <v>001fw00000Ln5wwAAB</v>
      </c>
      <c r="E1784" s="37" t="str">
        <v>AMBICA TRADERS</v>
      </c>
      <c r="F1784" s="37" t="str">
        <v>RAJASTHAN</v>
      </c>
      <c r="G1784" s="37" t="str">
        <v>GANGANAGAR</v>
      </c>
      <c r="H1784" s="37">
        <v>0</v>
      </c>
      <c r="I1784" s="37" t="str">
        <v>Swastik Tradevision Pvt. Ltd.</v>
      </c>
      <c r="J1784" s="37" t="str">
        <v>Amit Kumar Sharma</v>
      </c>
      <c r="K1784" s="37">
        <v>0</v>
      </c>
      <c r="L1784" s="37" t="str">
        <v>C12822</v>
      </c>
      <c r="M1784" s="37" t="str">
        <v>North</v>
      </c>
      <c r="N1784" s="2">
        <v>335001</v>
      </c>
      <c r="O1784" s="2" t="str">
        <v>08CDTPK0701L1ZB</v>
      </c>
      <c r="P1784" s="2">
        <v>7014232350</v>
      </c>
      <c r="Q1784" s="2" t="str">
        <v>Mar'26</v>
      </c>
      <c r="R1784" s="2">
        <v>2026</v>
      </c>
      <c r="S1784" s="1">
        <v>0</v>
      </c>
      <c r="T1784" s="2" t="str">
        <v/>
      </c>
      <c r="U1784" s="1">
        <v>0</v>
      </c>
      <c r="V1784" s="1">
        <v>0</v>
      </c>
      <c r="W1784" s="72">
        <v>0</v>
      </c>
      <c r="X1784" s="72">
        <v>0</v>
      </c>
      <c r="Y1784" s="72">
        <v>0</v>
      </c>
      <c r="Z1784" s="72">
        <v>0</v>
      </c>
      <c r="AA1784" s="72">
        <v>0</v>
      </c>
      <c r="AB1784" s="72">
        <v>0</v>
      </c>
      <c r="AC1784" s="72">
        <v>0</v>
      </c>
      <c r="AD1784" s="72">
        <v>0</v>
      </c>
      <c r="AE1784" s="72">
        <v>0</v>
      </c>
      <c r="AF1784" s="72">
        <v>0</v>
      </c>
      <c r="AG1784" s="72">
        <v>0</v>
      </c>
      <c r="AH1784" s="72">
        <v>0</v>
      </c>
      <c r="AI1784" s="72">
        <v>0</v>
      </c>
      <c r="AJ1784" s="72">
        <v>0</v>
      </c>
      <c r="AK1784" s="72">
        <v>0</v>
      </c>
      <c r="AL1784" s="72">
        <v>0</v>
      </c>
      <c r="AM1784" s="72">
        <v>0</v>
      </c>
      <c r="AN1784" s="72">
        <v>0</v>
      </c>
      <c r="AO1784" s="72">
        <v>0</v>
      </c>
      <c r="AP1784" s="72">
        <v>0</v>
      </c>
      <c r="AQ1784" s="13">
        <v>0</v>
      </c>
      <c r="AR1784" s="13">
        <v>0</v>
      </c>
      <c r="AS1784" s="13">
        <v>0</v>
      </c>
      <c r="AT1784" s="13">
        <v>0</v>
      </c>
      <c r="AU1784" s="13">
        <v>0</v>
      </c>
      <c r="AV1784" s="13">
        <v>0</v>
      </c>
    </row>
    <row r="1785" spans="1:48" hidden="1">
      <c r="A1785" s="2">
        <v>1784</v>
      </c>
      <c r="B1785" s="2">
        <v>0</v>
      </c>
      <c r="C1785" s="1">
        <v>0</v>
      </c>
      <c r="D1785" s="37" t="str">
        <v>001fw00000AKLfMAAX</v>
      </c>
      <c r="E1785" s="37" t="str">
        <v>TIRUPATI STEELS</v>
      </c>
      <c r="F1785" s="37" t="str">
        <v>RAJASTHAN</v>
      </c>
      <c r="G1785" s="37" t="str">
        <v>JAIPUR</v>
      </c>
      <c r="H1785" s="37">
        <v>0</v>
      </c>
      <c r="I1785" s="37" t="str">
        <v>Swastik Tradevision Pvt. Ltd.</v>
      </c>
      <c r="J1785" s="37" t="str">
        <v>Amit Kumar Sharma</v>
      </c>
      <c r="K1785" s="37">
        <v>0</v>
      </c>
      <c r="L1785" s="37" t="str">
        <v>C12822</v>
      </c>
      <c r="M1785" s="37" t="str">
        <v>North</v>
      </c>
      <c r="N1785" s="2">
        <v>302013</v>
      </c>
      <c r="O1785" s="2" t="str">
        <v>08BDJPS1824D1ZL</v>
      </c>
      <c r="P1785" s="2">
        <v>9314416310</v>
      </c>
      <c r="Q1785" s="2" t="str">
        <v>Mar'26</v>
      </c>
      <c r="R1785" s="2">
        <v>2026</v>
      </c>
      <c r="S1785" s="1">
        <v>0</v>
      </c>
      <c r="T1785" s="2">
        <v>100</v>
      </c>
      <c r="U1785" s="1">
        <v>0</v>
      </c>
      <c r="V1785" s="1">
        <v>0</v>
      </c>
      <c r="W1785" s="72">
        <v>0</v>
      </c>
      <c r="X1785" s="72">
        <v>0</v>
      </c>
      <c r="Y1785" s="72">
        <v>0</v>
      </c>
      <c r="Z1785" s="72">
        <v>0</v>
      </c>
      <c r="AA1785" s="72">
        <v>0</v>
      </c>
      <c r="AB1785" s="72">
        <v>0</v>
      </c>
      <c r="AC1785" s="72">
        <v>0</v>
      </c>
      <c r="AD1785" s="72">
        <v>0</v>
      </c>
      <c r="AE1785" s="72">
        <v>0</v>
      </c>
      <c r="AF1785" s="72">
        <v>0</v>
      </c>
      <c r="AG1785" s="72">
        <v>0</v>
      </c>
      <c r="AH1785" s="72">
        <v>0</v>
      </c>
      <c r="AI1785" s="72">
        <v>0</v>
      </c>
      <c r="AJ1785" s="72">
        <v>0</v>
      </c>
      <c r="AK1785" s="72">
        <v>0</v>
      </c>
      <c r="AL1785" s="72">
        <v>0</v>
      </c>
      <c r="AM1785" s="72">
        <v>0</v>
      </c>
      <c r="AN1785" s="72">
        <v>0</v>
      </c>
      <c r="AO1785" s="72">
        <v>0</v>
      </c>
      <c r="AP1785" s="72">
        <v>0</v>
      </c>
      <c r="AQ1785" s="13">
        <v>0</v>
      </c>
      <c r="AR1785" s="13">
        <v>0</v>
      </c>
      <c r="AS1785" s="13">
        <v>0</v>
      </c>
      <c r="AT1785" s="13">
        <v>0</v>
      </c>
      <c r="AU1785" s="13">
        <v>0</v>
      </c>
      <c r="AV1785" s="13">
        <v>0</v>
      </c>
    </row>
    <row r="1786" spans="1:48" hidden="1">
      <c r="A1786" s="2">
        <v>1785</v>
      </c>
      <c r="B1786" s="2">
        <v>0</v>
      </c>
      <c r="C1786" s="1">
        <v>0</v>
      </c>
      <c r="D1786" s="37" t="str">
        <v>001fw00000MI5PcAAL</v>
      </c>
      <c r="E1786" s="37" t="str">
        <v>SHREE BALAJI IRON PVT. LTD.</v>
      </c>
      <c r="F1786" s="37" t="str">
        <v>ODISHA</v>
      </c>
      <c r="G1786" s="37" t="str">
        <v>SUNDARGARH</v>
      </c>
      <c r="H1786" s="37">
        <v>0</v>
      </c>
      <c r="I1786" s="37" t="str">
        <v>SACHDEVA ISPAT PVT LTD</v>
      </c>
      <c r="J1786" s="37" t="str">
        <v>Papun Padhan</v>
      </c>
      <c r="K1786" s="37">
        <v>0</v>
      </c>
      <c r="L1786" s="37" t="str">
        <v>C12823</v>
      </c>
      <c r="M1786" s="37" t="str">
        <v>Central</v>
      </c>
      <c r="N1786" s="2">
        <v>769001</v>
      </c>
      <c r="O1786" s="2" t="str">
        <v>21AAJCS7230E1ZP</v>
      </c>
      <c r="P1786" s="2">
        <v>9437040211</v>
      </c>
      <c r="Q1786" s="2" t="str">
        <v>Mar'26</v>
      </c>
      <c r="R1786" s="2">
        <v>2026</v>
      </c>
      <c r="S1786" s="1">
        <v>0</v>
      </c>
      <c r="T1786" s="2" t="str">
        <v/>
      </c>
      <c r="U1786" s="1">
        <v>0</v>
      </c>
      <c r="V1786" s="1">
        <v>0</v>
      </c>
      <c r="W1786" s="72">
        <v>0</v>
      </c>
      <c r="X1786" s="72">
        <v>0</v>
      </c>
      <c r="Y1786" s="72">
        <v>0</v>
      </c>
      <c r="Z1786" s="72">
        <v>0</v>
      </c>
      <c r="AA1786" s="72">
        <v>0</v>
      </c>
      <c r="AB1786" s="72">
        <v>0</v>
      </c>
      <c r="AC1786" s="72">
        <v>0</v>
      </c>
      <c r="AD1786" s="72">
        <v>0</v>
      </c>
      <c r="AE1786" s="72">
        <v>0</v>
      </c>
      <c r="AF1786" s="72">
        <v>0</v>
      </c>
      <c r="AG1786" s="72">
        <v>0</v>
      </c>
      <c r="AH1786" s="72">
        <v>0</v>
      </c>
      <c r="AI1786" s="72">
        <v>0</v>
      </c>
      <c r="AJ1786" s="72">
        <v>0</v>
      </c>
      <c r="AK1786" s="72">
        <v>0</v>
      </c>
      <c r="AL1786" s="72">
        <v>0</v>
      </c>
      <c r="AM1786" s="72">
        <v>0</v>
      </c>
      <c r="AN1786" s="72">
        <v>0</v>
      </c>
      <c r="AO1786" s="72">
        <v>0</v>
      </c>
      <c r="AP1786" s="72">
        <v>0</v>
      </c>
      <c r="AQ1786" s="13">
        <v>0</v>
      </c>
      <c r="AR1786" s="13">
        <v>0</v>
      </c>
      <c r="AS1786" s="13">
        <v>0</v>
      </c>
      <c r="AT1786" s="13">
        <v>0</v>
      </c>
      <c r="AU1786" s="13">
        <v>0</v>
      </c>
      <c r="AV1786" s="13">
        <v>0</v>
      </c>
    </row>
    <row r="1787" spans="1:48" hidden="1">
      <c r="A1787" s="2">
        <v>1786</v>
      </c>
      <c r="B1787" s="2">
        <v>0</v>
      </c>
      <c r="C1787" s="1">
        <v>0</v>
      </c>
      <c r="D1787" s="37" t="str">
        <v>0015g00001W4hmWAAR</v>
      </c>
      <c r="E1787" s="37" t="str">
        <v>JAI MAA DURGA BUILDING MATERIAL</v>
      </c>
      <c r="F1787" s="37" t="str">
        <v>UTTAR PRADESH</v>
      </c>
      <c r="G1787" s="37" t="str">
        <v>GAUTAM BUDDHA NAGAR</v>
      </c>
      <c r="H1787" s="37">
        <v>0</v>
      </c>
      <c r="I1787" s="37" t="str">
        <v>SHASHI STEELS CORPORATION</v>
      </c>
      <c r="J1787" s="37" t="str">
        <v>Abhijeet Biswas</v>
      </c>
      <c r="K1787" s="37">
        <v>0</v>
      </c>
      <c r="L1787" s="37" t="str">
        <v>C12816</v>
      </c>
      <c r="M1787" s="37" t="str">
        <v>North</v>
      </c>
      <c r="N1787" s="2">
        <v>203135</v>
      </c>
      <c r="O1787" s="2" t="str">
        <v>09CNZPR7006P1ZR</v>
      </c>
      <c r="P1787" s="2">
        <v>7248041234</v>
      </c>
      <c r="Q1787" s="2" t="str">
        <v>Mar'26</v>
      </c>
      <c r="R1787" s="2">
        <v>2026</v>
      </c>
      <c r="S1787" s="1">
        <v>0</v>
      </c>
      <c r="T1787" s="2">
        <v>150</v>
      </c>
      <c r="U1787" s="1">
        <v>0</v>
      </c>
      <c r="V1787" s="1">
        <v>0</v>
      </c>
      <c r="W1787" s="72">
        <v>0</v>
      </c>
      <c r="X1787" s="72">
        <v>0</v>
      </c>
      <c r="Y1787" s="72">
        <v>0</v>
      </c>
      <c r="Z1787" s="72">
        <v>0</v>
      </c>
      <c r="AA1787" s="72">
        <v>0</v>
      </c>
      <c r="AB1787" s="72">
        <v>0</v>
      </c>
      <c r="AC1787" s="72">
        <v>0</v>
      </c>
      <c r="AD1787" s="72">
        <v>0</v>
      </c>
      <c r="AE1787" s="72">
        <v>0</v>
      </c>
      <c r="AF1787" s="72">
        <v>0</v>
      </c>
      <c r="AG1787" s="72">
        <v>0</v>
      </c>
      <c r="AH1787" s="72">
        <v>0</v>
      </c>
      <c r="AI1787" s="72">
        <v>0</v>
      </c>
      <c r="AJ1787" s="72">
        <v>0</v>
      </c>
      <c r="AK1787" s="72">
        <v>0</v>
      </c>
      <c r="AL1787" s="72">
        <v>0</v>
      </c>
      <c r="AM1787" s="72">
        <v>0</v>
      </c>
      <c r="AN1787" s="72">
        <v>0</v>
      </c>
      <c r="AO1787" s="72">
        <v>0</v>
      </c>
      <c r="AP1787" s="72">
        <v>0</v>
      </c>
      <c r="AQ1787" s="13">
        <v>0</v>
      </c>
      <c r="AR1787" s="13">
        <v>0</v>
      </c>
      <c r="AS1787" s="13">
        <v>0</v>
      </c>
      <c r="AT1787" s="13">
        <v>0</v>
      </c>
      <c r="AU1787" s="13">
        <v>0</v>
      </c>
      <c r="AV1787" s="13">
        <v>0</v>
      </c>
    </row>
    <row r="1788" spans="1:48" hidden="1">
      <c r="A1788" s="2">
        <v>1787</v>
      </c>
      <c r="B1788" s="2">
        <v>0</v>
      </c>
      <c r="C1788" s="1">
        <v>0</v>
      </c>
      <c r="D1788" s="37" t="str">
        <v>0015g00001V9TjDAAV</v>
      </c>
      <c r="E1788" s="37" t="str">
        <v>Govind Steels</v>
      </c>
      <c r="F1788" s="37" t="str">
        <v>UTTAR PRADESH</v>
      </c>
      <c r="G1788" s="37" t="str">
        <v>DEORIA</v>
      </c>
      <c r="H1788" s="37">
        <v>0</v>
      </c>
      <c r="I1788" s="37" t="str">
        <v>GOBINDGARH IRON LLP</v>
      </c>
      <c r="J1788" s="37" t="str">
        <v>Mohd Ansari</v>
      </c>
      <c r="K1788" s="37">
        <v>0</v>
      </c>
      <c r="L1788" s="37" t="str">
        <v>C12817</v>
      </c>
      <c r="M1788" s="37" t="str">
        <v>North</v>
      </c>
      <c r="N1788" s="2">
        <v>0</v>
      </c>
      <c r="O1788" s="2">
        <v>0</v>
      </c>
      <c r="P1788" s="2">
        <v>0</v>
      </c>
      <c r="Q1788" s="2" t="str">
        <v>Mar'26</v>
      </c>
      <c r="R1788" s="2">
        <v>2026</v>
      </c>
      <c r="S1788" s="1">
        <v>0</v>
      </c>
      <c r="T1788" s="2" t="str">
        <v/>
      </c>
      <c r="U1788" s="1">
        <v>0</v>
      </c>
      <c r="V1788" s="1">
        <v>0</v>
      </c>
      <c r="W1788" s="72">
        <v>0</v>
      </c>
      <c r="X1788" s="72">
        <v>0</v>
      </c>
      <c r="Y1788" s="72">
        <v>0</v>
      </c>
      <c r="Z1788" s="72">
        <v>0</v>
      </c>
      <c r="AA1788" s="72">
        <v>0</v>
      </c>
      <c r="AB1788" s="72">
        <v>0</v>
      </c>
      <c r="AC1788" s="72">
        <v>0</v>
      </c>
      <c r="AD1788" s="72">
        <v>0</v>
      </c>
      <c r="AE1788" s="72">
        <v>0</v>
      </c>
      <c r="AF1788" s="72">
        <v>0</v>
      </c>
      <c r="AG1788" s="72">
        <v>0</v>
      </c>
      <c r="AH1788" s="72">
        <v>0</v>
      </c>
      <c r="AI1788" s="72">
        <v>0</v>
      </c>
      <c r="AJ1788" s="72">
        <v>0</v>
      </c>
      <c r="AK1788" s="72">
        <v>0</v>
      </c>
      <c r="AL1788" s="72">
        <v>0</v>
      </c>
      <c r="AM1788" s="72">
        <v>0</v>
      </c>
      <c r="AN1788" s="72">
        <v>0</v>
      </c>
      <c r="AO1788" s="72">
        <v>0</v>
      </c>
      <c r="AP1788" s="72">
        <v>0</v>
      </c>
      <c r="AQ1788" s="13">
        <v>0</v>
      </c>
      <c r="AR1788" s="13">
        <v>0</v>
      </c>
      <c r="AS1788" s="13">
        <v>0</v>
      </c>
      <c r="AT1788" s="13">
        <v>0</v>
      </c>
      <c r="AU1788" s="13">
        <v>0</v>
      </c>
      <c r="AV1788" s="13">
        <v>0</v>
      </c>
    </row>
    <row r="1789" spans="1:48" hidden="1">
      <c r="A1789" s="2">
        <v>1788</v>
      </c>
      <c r="B1789" s="2">
        <v>0</v>
      </c>
      <c r="C1789" s="1">
        <v>0</v>
      </c>
      <c r="D1789" s="37" t="str">
        <v>0015g00001YQPV4AAP</v>
      </c>
      <c r="E1789" s="37" t="str">
        <v>SHREE GANPATI STEEL</v>
      </c>
      <c r="F1789" s="37" t="str">
        <v>DELHI</v>
      </c>
      <c r="G1789" s="37" t="str">
        <v>EAST</v>
      </c>
      <c r="H1789" s="37">
        <v>0</v>
      </c>
      <c r="I1789" s="37" t="str">
        <v>MAHENDRA STEELS</v>
      </c>
      <c r="J1789" s="37" t="str">
        <v>Aman kumar</v>
      </c>
      <c r="K1789" s="37">
        <v>0</v>
      </c>
      <c r="L1789" s="37" t="str">
        <v>C12832</v>
      </c>
      <c r="M1789" s="37" t="str">
        <v>North</v>
      </c>
      <c r="N1789" s="2">
        <v>110092</v>
      </c>
      <c r="O1789" s="2" t="str">
        <v>07AGCPB1503F1ZA</v>
      </c>
      <c r="P1789" s="2">
        <v>9911646851</v>
      </c>
      <c r="Q1789" s="2" t="str">
        <v>Mar'26</v>
      </c>
      <c r="R1789" s="2">
        <v>2026</v>
      </c>
      <c r="S1789" s="1">
        <v>0</v>
      </c>
      <c r="T1789" s="2">
        <v>300</v>
      </c>
      <c r="U1789" s="1">
        <v>0</v>
      </c>
      <c r="V1789" s="1">
        <v>0</v>
      </c>
      <c r="W1789" s="72">
        <v>0</v>
      </c>
      <c r="X1789" s="72">
        <v>0</v>
      </c>
      <c r="Y1789" s="72">
        <v>0</v>
      </c>
      <c r="Z1789" s="72">
        <v>0</v>
      </c>
      <c r="AA1789" s="72">
        <v>0</v>
      </c>
      <c r="AB1789" s="72">
        <v>0</v>
      </c>
      <c r="AC1789" s="72">
        <v>0</v>
      </c>
      <c r="AD1789" s="72">
        <v>0</v>
      </c>
      <c r="AE1789" s="72">
        <v>0</v>
      </c>
      <c r="AF1789" s="72">
        <v>0</v>
      </c>
      <c r="AG1789" s="72">
        <v>0</v>
      </c>
      <c r="AH1789" s="72">
        <v>0</v>
      </c>
      <c r="AI1789" s="72">
        <v>0</v>
      </c>
      <c r="AJ1789" s="72">
        <v>0</v>
      </c>
      <c r="AK1789" s="72">
        <v>0</v>
      </c>
      <c r="AL1789" s="72">
        <v>0</v>
      </c>
      <c r="AM1789" s="72">
        <v>0</v>
      </c>
      <c r="AN1789" s="72">
        <v>0</v>
      </c>
      <c r="AO1789" s="72">
        <v>0</v>
      </c>
      <c r="AP1789" s="72">
        <v>0</v>
      </c>
      <c r="AQ1789" s="13">
        <v>0</v>
      </c>
      <c r="AR1789" s="13">
        <v>0</v>
      </c>
      <c r="AS1789" s="13">
        <v>0</v>
      </c>
      <c r="AT1789" s="13">
        <v>0</v>
      </c>
      <c r="AU1789" s="13">
        <v>0</v>
      </c>
      <c r="AV1789" s="13">
        <v>0</v>
      </c>
    </row>
    <row r="1790" spans="1:48" hidden="1">
      <c r="A1790" s="2">
        <v>1789</v>
      </c>
      <c r="B1790" s="2">
        <v>0</v>
      </c>
      <c r="C1790" s="1">
        <v>0</v>
      </c>
      <c r="D1790" s="37" t="str">
        <v>0015g00001XK62kAAD</v>
      </c>
      <c r="E1790" s="37" t="str">
        <v>SHRI GANESH STEELS</v>
      </c>
      <c r="F1790" s="37" t="str">
        <v>UTTAR PRADESH</v>
      </c>
      <c r="G1790" s="37" t="str">
        <v>BAREILLY</v>
      </c>
      <c r="H1790" s="37">
        <v>0</v>
      </c>
      <c r="I1790" s="37" t="str">
        <v>Khandelwal Associates</v>
      </c>
      <c r="J1790" s="37" t="str">
        <v>SHIV KUMAR</v>
      </c>
      <c r="K1790" s="37">
        <v>0</v>
      </c>
      <c r="L1790" s="37" t="str">
        <v>C12818</v>
      </c>
      <c r="M1790" s="37" t="str">
        <v>North</v>
      </c>
      <c r="N1790" s="2">
        <v>243001</v>
      </c>
      <c r="O1790" s="2" t="str">
        <v>09ACBFS1110Q1Z1</v>
      </c>
      <c r="P1790" s="2">
        <v>9720744449</v>
      </c>
      <c r="Q1790" s="2" t="str">
        <v>Mar'26</v>
      </c>
      <c r="R1790" s="2">
        <v>2026</v>
      </c>
      <c r="S1790" s="1">
        <v>0</v>
      </c>
      <c r="T1790" s="2">
        <v>200</v>
      </c>
      <c r="U1790" s="1">
        <v>0</v>
      </c>
      <c r="V1790" s="1">
        <v>0</v>
      </c>
      <c r="W1790" s="72">
        <v>0</v>
      </c>
      <c r="X1790" s="72">
        <v>0</v>
      </c>
      <c r="Y1790" s="72">
        <v>0</v>
      </c>
      <c r="Z1790" s="72">
        <v>0</v>
      </c>
      <c r="AA1790" s="72">
        <v>0</v>
      </c>
      <c r="AB1790" s="72">
        <v>0</v>
      </c>
      <c r="AC1790" s="72">
        <v>0</v>
      </c>
      <c r="AD1790" s="72">
        <v>0</v>
      </c>
      <c r="AE1790" s="72">
        <v>0</v>
      </c>
      <c r="AF1790" s="72">
        <v>0</v>
      </c>
      <c r="AG1790" s="72">
        <v>0</v>
      </c>
      <c r="AH1790" s="72">
        <v>0</v>
      </c>
      <c r="AI1790" s="72">
        <v>0</v>
      </c>
      <c r="AJ1790" s="72">
        <v>0</v>
      </c>
      <c r="AK1790" s="72">
        <v>0</v>
      </c>
      <c r="AL1790" s="72">
        <v>0</v>
      </c>
      <c r="AM1790" s="72">
        <v>0</v>
      </c>
      <c r="AN1790" s="72">
        <v>0</v>
      </c>
      <c r="AO1790" s="72">
        <v>0</v>
      </c>
      <c r="AP1790" s="72">
        <v>0</v>
      </c>
      <c r="AQ1790" s="13">
        <v>0</v>
      </c>
      <c r="AR1790" s="13">
        <v>0</v>
      </c>
      <c r="AS1790" s="13">
        <v>0</v>
      </c>
      <c r="AT1790" s="13">
        <v>0</v>
      </c>
      <c r="AU1790" s="13">
        <v>0</v>
      </c>
      <c r="AV1790" s="13">
        <v>0</v>
      </c>
    </row>
    <row r="1791" spans="1:48" hidden="1">
      <c r="A1791" s="2">
        <v>1790</v>
      </c>
      <c r="B1791" s="2">
        <v>0</v>
      </c>
      <c r="C1791" s="1">
        <v>0</v>
      </c>
      <c r="D1791" s="37" t="str">
        <v>001J100000S1IyLIAV</v>
      </c>
      <c r="E1791" s="37" t="str">
        <v>S K SINGHVI &amp; SONS</v>
      </c>
      <c r="F1791" s="37" t="str">
        <v>RAJASTHAN</v>
      </c>
      <c r="G1791" s="37" t="str">
        <v>KOTA</v>
      </c>
      <c r="H1791" s="37">
        <v>0</v>
      </c>
      <c r="I1791" s="37" t="str">
        <v>J P Alloys</v>
      </c>
      <c r="J1791" s="37" t="str">
        <v>Amit Kumar Sharma</v>
      </c>
      <c r="K1791" s="37">
        <v>0</v>
      </c>
      <c r="L1791" s="37" t="str">
        <v>C13188</v>
      </c>
      <c r="M1791" s="37" t="str">
        <v>North</v>
      </c>
      <c r="N1791" s="2">
        <v>324005</v>
      </c>
      <c r="O1791" s="2" t="str">
        <v>08BRJPS9683Q1ZC</v>
      </c>
      <c r="P1791" s="2">
        <v>8233620000</v>
      </c>
      <c r="Q1791" s="2" t="str">
        <v>Mar'26</v>
      </c>
      <c r="R1791" s="2">
        <v>2026</v>
      </c>
      <c r="S1791" s="1">
        <v>0</v>
      </c>
      <c r="T1791" s="2" t="str">
        <v/>
      </c>
      <c r="U1791" s="1">
        <v>0</v>
      </c>
      <c r="V1791" s="1">
        <v>0</v>
      </c>
      <c r="W1791" s="72">
        <v>0</v>
      </c>
      <c r="X1791" s="72">
        <v>0</v>
      </c>
      <c r="Y1791" s="72">
        <v>0</v>
      </c>
      <c r="Z1791" s="72">
        <v>0</v>
      </c>
      <c r="AA1791" s="72">
        <v>0</v>
      </c>
      <c r="AB1791" s="72">
        <v>0</v>
      </c>
      <c r="AC1791" s="72">
        <v>0</v>
      </c>
      <c r="AD1791" s="72">
        <v>0</v>
      </c>
      <c r="AE1791" s="72">
        <v>0</v>
      </c>
      <c r="AF1791" s="72">
        <v>0</v>
      </c>
      <c r="AG1791" s="72">
        <v>0</v>
      </c>
      <c r="AH1791" s="72">
        <v>0</v>
      </c>
      <c r="AI1791" s="72">
        <v>0</v>
      </c>
      <c r="AJ1791" s="72">
        <v>0</v>
      </c>
      <c r="AK1791" s="72">
        <v>0</v>
      </c>
      <c r="AL1791" s="72">
        <v>0</v>
      </c>
      <c r="AM1791" s="72">
        <v>0</v>
      </c>
      <c r="AN1791" s="72">
        <v>0</v>
      </c>
      <c r="AO1791" s="72">
        <v>0</v>
      </c>
      <c r="AP1791" s="72">
        <v>0</v>
      </c>
      <c r="AQ1791" s="13">
        <v>0</v>
      </c>
      <c r="AR1791" s="13">
        <v>0</v>
      </c>
      <c r="AS1791" s="13">
        <v>0</v>
      </c>
      <c r="AT1791" s="13">
        <v>0</v>
      </c>
      <c r="AU1791" s="13">
        <v>0</v>
      </c>
      <c r="AV1791" s="13">
        <v>0</v>
      </c>
    </row>
    <row r="1792" spans="1:48" hidden="1">
      <c r="A1792" s="2">
        <v>1791</v>
      </c>
      <c r="B1792" s="2">
        <v>0</v>
      </c>
      <c r="C1792" s="1">
        <v>0</v>
      </c>
      <c r="D1792" s="37" t="str">
        <v>001J100000Vo8uhIAB</v>
      </c>
      <c r="E1792" s="37" t="str">
        <v>warora ,chita sales</v>
      </c>
      <c r="F1792" s="37" t="str">
        <v>MAHARASHTRA</v>
      </c>
      <c r="G1792" s="37" t="str">
        <v>CHANDRAPUR</v>
      </c>
      <c r="H1792" s="37">
        <v>0</v>
      </c>
      <c r="I1792" s="37" t="str">
        <v>SSTL</v>
      </c>
      <c r="J1792" s="37" t="str">
        <v>Ekeshwar Sahu</v>
      </c>
      <c r="K1792" s="37">
        <v>0</v>
      </c>
      <c r="L1792" s="37" t="str">
        <v/>
      </c>
      <c r="M1792" s="37" t="str">
        <v>Central</v>
      </c>
      <c r="N1792" s="2">
        <v>442907</v>
      </c>
      <c r="O1792" s="2" t="str">
        <v>27AASFC4490L1ZR</v>
      </c>
      <c r="P1792" s="2">
        <v>9011034300</v>
      </c>
      <c r="Q1792" s="2" t="str">
        <v>Mar'26</v>
      </c>
      <c r="R1792" s="2">
        <v>2026</v>
      </c>
      <c r="S1792" s="1">
        <v>0</v>
      </c>
      <c r="T1792" s="2">
        <v>150</v>
      </c>
      <c r="U1792" s="1">
        <v>0</v>
      </c>
      <c r="V1792" s="1">
        <v>0</v>
      </c>
      <c r="W1792" s="72">
        <v>0</v>
      </c>
      <c r="X1792" s="72">
        <v>0</v>
      </c>
      <c r="Y1792" s="72">
        <v>0</v>
      </c>
      <c r="Z1792" s="72">
        <v>0</v>
      </c>
      <c r="AA1792" s="72">
        <v>0</v>
      </c>
      <c r="AB1792" s="72">
        <v>0</v>
      </c>
      <c r="AC1792" s="72">
        <v>0</v>
      </c>
      <c r="AD1792" s="72">
        <v>0</v>
      </c>
      <c r="AE1792" s="72">
        <v>0</v>
      </c>
      <c r="AF1792" s="72">
        <v>0</v>
      </c>
      <c r="AG1792" s="72">
        <v>0</v>
      </c>
      <c r="AH1792" s="72">
        <v>0</v>
      </c>
      <c r="AI1792" s="72">
        <v>0</v>
      </c>
      <c r="AJ1792" s="72">
        <v>0</v>
      </c>
      <c r="AK1792" s="72">
        <v>0</v>
      </c>
      <c r="AL1792" s="72">
        <v>0</v>
      </c>
      <c r="AM1792" s="72">
        <v>0</v>
      </c>
      <c r="AN1792" s="72">
        <v>0</v>
      </c>
      <c r="AO1792" s="72">
        <v>0</v>
      </c>
      <c r="AP1792" s="72">
        <v>0</v>
      </c>
      <c r="AQ1792" s="13">
        <v>0</v>
      </c>
      <c r="AR1792" s="13">
        <v>0</v>
      </c>
      <c r="AS1792" s="13">
        <v>0</v>
      </c>
      <c r="AT1792" s="13">
        <v>0</v>
      </c>
      <c r="AU1792" s="13">
        <v>0</v>
      </c>
      <c r="AV1792" s="13">
        <v>0</v>
      </c>
    </row>
    <row r="1793" spans="1:48" hidden="1">
      <c r="A1793" s="2">
        <v>1792</v>
      </c>
      <c r="B1793" s="2">
        <v>0</v>
      </c>
      <c r="C1793" s="1">
        <v>0</v>
      </c>
      <c r="D1793" s="37" t="str">
        <v>001fw00000HsHVAAA3</v>
      </c>
      <c r="E1793" s="37" t="str">
        <v>KALINDI ENTERPRISES</v>
      </c>
      <c r="F1793" s="37" t="str">
        <v>JHARKHAND</v>
      </c>
      <c r="G1793" s="37" t="str">
        <v>BOKARO</v>
      </c>
      <c r="H1793" s="37">
        <v>0</v>
      </c>
      <c r="I1793" s="37" t="str">
        <v>TIRUPATI SALES</v>
      </c>
      <c r="J1793" s="37" t="str">
        <v>Debjyoti Lahiri</v>
      </c>
      <c r="K1793" s="37">
        <v>0</v>
      </c>
      <c r="L1793" s="37" t="str">
        <v>001J100000HllhOIAT</v>
      </c>
      <c r="M1793" s="37" t="str">
        <v>East</v>
      </c>
      <c r="N1793" s="2">
        <v>829301</v>
      </c>
      <c r="O1793" s="2" t="str">
        <v>20BMDPK3313E1ZW</v>
      </c>
      <c r="P1793" s="2">
        <v>9430756163</v>
      </c>
      <c r="Q1793" s="2" t="str">
        <v>Mar'26</v>
      </c>
      <c r="R1793" s="2">
        <v>2026</v>
      </c>
      <c r="S1793" s="1">
        <v>0</v>
      </c>
      <c r="T1793" s="2" t="str">
        <v/>
      </c>
      <c r="U1793" s="1">
        <v>0</v>
      </c>
      <c r="V1793" s="1">
        <v>0</v>
      </c>
      <c r="W1793" s="72">
        <v>0</v>
      </c>
      <c r="X1793" s="72">
        <v>0</v>
      </c>
      <c r="Y1793" s="72">
        <v>0</v>
      </c>
      <c r="Z1793" s="72">
        <v>0</v>
      </c>
      <c r="AA1793" s="72">
        <v>0</v>
      </c>
      <c r="AB1793" s="72">
        <v>0</v>
      </c>
      <c r="AC1793" s="72">
        <v>0</v>
      </c>
      <c r="AD1793" s="72">
        <v>0</v>
      </c>
      <c r="AE1793" s="72">
        <v>0</v>
      </c>
      <c r="AF1793" s="72">
        <v>0</v>
      </c>
      <c r="AG1793" s="72">
        <v>0</v>
      </c>
      <c r="AH1793" s="72">
        <v>0</v>
      </c>
      <c r="AI1793" s="72">
        <v>0</v>
      </c>
      <c r="AJ1793" s="72">
        <v>0</v>
      </c>
      <c r="AK1793" s="72">
        <v>0</v>
      </c>
      <c r="AL1793" s="72">
        <v>0</v>
      </c>
      <c r="AM1793" s="72">
        <v>0</v>
      </c>
      <c r="AN1793" s="72">
        <v>0</v>
      </c>
      <c r="AO1793" s="72">
        <v>0</v>
      </c>
      <c r="AP1793" s="72">
        <v>0</v>
      </c>
      <c r="AQ1793" s="13">
        <v>0</v>
      </c>
      <c r="AR1793" s="13">
        <v>0</v>
      </c>
      <c r="AS1793" s="13">
        <v>0</v>
      </c>
      <c r="AT1793" s="13">
        <v>0</v>
      </c>
      <c r="AU1793" s="13">
        <v>0</v>
      </c>
      <c r="AV1793" s="13">
        <v>0</v>
      </c>
    </row>
    <row r="1794" spans="1:48" hidden="1">
      <c r="A1794" s="2">
        <v>1793</v>
      </c>
      <c r="B1794" s="2">
        <v>0</v>
      </c>
      <c r="C1794" s="1">
        <v>0</v>
      </c>
      <c r="D1794" s="37" t="str">
        <v>001fw00000E2R2YAAV</v>
      </c>
      <c r="E1794" s="37" t="str">
        <v>NEW CALCUTTA IRON STORES</v>
      </c>
      <c r="F1794" s="37" t="str">
        <v>WEST BENGAL</v>
      </c>
      <c r="G1794" s="37" t="str">
        <v>24 PARAGANAS NORTH</v>
      </c>
      <c r="H1794" s="37">
        <v>0</v>
      </c>
      <c r="I1794" s="37" t="str">
        <v>NERIUM MULTICOM LLP</v>
      </c>
      <c r="J1794" s="37" t="str">
        <v>Ragon Poddar</v>
      </c>
      <c r="K1794" s="37">
        <v>0</v>
      </c>
      <c r="L1794" s="37" t="str">
        <v>001J100000RytAcIAJ</v>
      </c>
      <c r="M1794" s="37" t="str">
        <v>East</v>
      </c>
      <c r="N1794" s="2">
        <v>700156</v>
      </c>
      <c r="O1794" s="2" t="str">
        <v>19ALEPG9874H2ZK</v>
      </c>
      <c r="P1794" s="2">
        <v>9831027143</v>
      </c>
      <c r="Q1794" s="2" t="str">
        <v>Mar'26</v>
      </c>
      <c r="R1794" s="2">
        <v>2026</v>
      </c>
      <c r="S1794" s="1">
        <v>0</v>
      </c>
      <c r="T1794" s="2">
        <v>30</v>
      </c>
      <c r="U1794" s="1">
        <v>0</v>
      </c>
      <c r="V1794" s="1">
        <v>0</v>
      </c>
      <c r="W1794" s="72">
        <v>0</v>
      </c>
      <c r="X1794" s="72">
        <v>0</v>
      </c>
      <c r="Y1794" s="72">
        <v>0</v>
      </c>
      <c r="Z1794" s="72">
        <v>0</v>
      </c>
      <c r="AA1794" s="72">
        <v>0</v>
      </c>
      <c r="AB1794" s="72">
        <v>0</v>
      </c>
      <c r="AC1794" s="72">
        <v>0</v>
      </c>
      <c r="AD1794" s="72">
        <v>0</v>
      </c>
      <c r="AE1794" s="72">
        <v>0</v>
      </c>
      <c r="AF1794" s="72">
        <v>0</v>
      </c>
      <c r="AG1794" s="72">
        <v>0</v>
      </c>
      <c r="AH1794" s="72">
        <v>0</v>
      </c>
      <c r="AI1794" s="72">
        <v>0</v>
      </c>
      <c r="AJ1794" s="72">
        <v>0</v>
      </c>
      <c r="AK1794" s="72">
        <v>0</v>
      </c>
      <c r="AL1794" s="72">
        <v>0</v>
      </c>
      <c r="AM1794" s="72">
        <v>0</v>
      </c>
      <c r="AN1794" s="72">
        <v>0</v>
      </c>
      <c r="AO1794" s="72">
        <v>0</v>
      </c>
      <c r="AP1794" s="72">
        <v>0</v>
      </c>
      <c r="AQ1794" s="13">
        <v>0</v>
      </c>
      <c r="AR1794" s="13">
        <v>0</v>
      </c>
      <c r="AS1794" s="13">
        <v>0</v>
      </c>
      <c r="AT1794" s="13">
        <v>0</v>
      </c>
      <c r="AU1794" s="13">
        <v>0</v>
      </c>
      <c r="AV1794" s="13">
        <v>0</v>
      </c>
    </row>
    <row r="1795" spans="1:48" hidden="1">
      <c r="A1795" s="2">
        <v>1794</v>
      </c>
      <c r="B1795" s="2">
        <v>0</v>
      </c>
      <c r="C1795" s="1">
        <v>0</v>
      </c>
      <c r="D1795" s="37" t="str">
        <v>001fw00000LnHbVAAV</v>
      </c>
      <c r="E1795" s="37" t="str">
        <v>G S CONSTRUCTION</v>
      </c>
      <c r="F1795" s="37" t="str">
        <v>MADHYA PRADESH</v>
      </c>
      <c r="G1795" s="37" t="str">
        <v>GWALIOR</v>
      </c>
      <c r="H1795" s="37">
        <v>0</v>
      </c>
      <c r="I1795" s="37" t="str">
        <v>SHALIKA ENTERPRISES PRIVATE LIMITED</v>
      </c>
      <c r="J1795" s="37" t="str">
        <v>Sudhir Garg</v>
      </c>
      <c r="K1795" s="37">
        <v>0</v>
      </c>
      <c r="L1795" s="37" t="str">
        <v>001fw000003s8lGAAQ</v>
      </c>
      <c r="M1795" s="37" t="str">
        <v>North</v>
      </c>
      <c r="N1795" s="2">
        <v>474009</v>
      </c>
      <c r="O1795" s="2" t="str">
        <v>23AAHFG4737F1ZL</v>
      </c>
      <c r="P1795" s="2">
        <v>8818888820</v>
      </c>
      <c r="Q1795" s="2" t="str">
        <v>Mar'26</v>
      </c>
      <c r="R1795" s="2">
        <v>2026</v>
      </c>
      <c r="S1795" s="1">
        <v>0</v>
      </c>
      <c r="T1795" s="2" t="str">
        <v/>
      </c>
      <c r="U1795" s="1">
        <v>0</v>
      </c>
      <c r="V1795" s="1">
        <v>0</v>
      </c>
      <c r="W1795" s="72">
        <v>0</v>
      </c>
      <c r="X1795" s="72">
        <v>0</v>
      </c>
      <c r="Y1795" s="72">
        <v>0</v>
      </c>
      <c r="Z1795" s="72">
        <v>0</v>
      </c>
      <c r="AA1795" s="72">
        <v>0</v>
      </c>
      <c r="AB1795" s="72">
        <v>0</v>
      </c>
      <c r="AC1795" s="72">
        <v>0</v>
      </c>
      <c r="AD1795" s="72">
        <v>0</v>
      </c>
      <c r="AE1795" s="72">
        <v>0</v>
      </c>
      <c r="AF1795" s="72">
        <v>0</v>
      </c>
      <c r="AG1795" s="72">
        <v>0</v>
      </c>
      <c r="AH1795" s="72">
        <v>0</v>
      </c>
      <c r="AI1795" s="72">
        <v>0</v>
      </c>
      <c r="AJ1795" s="72">
        <v>0</v>
      </c>
      <c r="AK1795" s="72">
        <v>0</v>
      </c>
      <c r="AL1795" s="72">
        <v>0</v>
      </c>
      <c r="AM1795" s="72">
        <v>0</v>
      </c>
      <c r="AN1795" s="72">
        <v>0</v>
      </c>
      <c r="AO1795" s="72">
        <v>0</v>
      </c>
      <c r="AP1795" s="72">
        <v>0</v>
      </c>
      <c r="AQ1795" s="13">
        <v>0</v>
      </c>
      <c r="AR1795" s="13">
        <v>0</v>
      </c>
      <c r="AS1795" s="13">
        <v>0</v>
      </c>
      <c r="AT1795" s="13">
        <v>0</v>
      </c>
      <c r="AU1795" s="13">
        <v>0</v>
      </c>
      <c r="AV1795" s="13">
        <v>0</v>
      </c>
    </row>
    <row r="1796" spans="1:48" hidden="1">
      <c r="A1796" s="2">
        <v>1795</v>
      </c>
      <c r="B1796" s="2">
        <v>0</v>
      </c>
      <c r="C1796" s="1">
        <v>0</v>
      </c>
      <c r="D1796" s="37" t="str">
        <v>001fw00000MEeFHAA1</v>
      </c>
      <c r="E1796" s="37" t="str">
        <v>DELHI IRON STORES GGN</v>
      </c>
      <c r="F1796" s="37" t="str">
        <v>HARYANA</v>
      </c>
      <c r="G1796" s="37" t="str">
        <v>GURUGRAM</v>
      </c>
      <c r="H1796" s="37">
        <v>0</v>
      </c>
      <c r="I1796" s="37" t="str">
        <v>NIKUNJ UDYOG</v>
      </c>
      <c r="J1796" s="37" t="str">
        <v>Shiv Shankar Sharma</v>
      </c>
      <c r="K1796" s="37">
        <v>0</v>
      </c>
      <c r="L1796" s="37" t="str">
        <v>C12828</v>
      </c>
      <c r="M1796" s="37" t="str">
        <v>North</v>
      </c>
      <c r="N1796" s="2">
        <v>122001</v>
      </c>
      <c r="O1796" s="2" t="str">
        <v>06ADPPA2408N1ZJ</v>
      </c>
      <c r="P1796" s="2">
        <v>9811124744</v>
      </c>
      <c r="Q1796" s="2" t="str">
        <v>Mar'26</v>
      </c>
      <c r="R1796" s="2">
        <v>2026</v>
      </c>
      <c r="S1796" s="1">
        <v>0</v>
      </c>
      <c r="T1796" s="2" t="str">
        <v/>
      </c>
      <c r="U1796" s="1">
        <v>0</v>
      </c>
      <c r="V1796" s="1">
        <v>0</v>
      </c>
      <c r="W1796" s="72">
        <v>0</v>
      </c>
      <c r="X1796" s="72">
        <v>0</v>
      </c>
      <c r="Y1796" s="72">
        <v>0</v>
      </c>
      <c r="Z1796" s="72">
        <v>0</v>
      </c>
      <c r="AA1796" s="72">
        <v>0</v>
      </c>
      <c r="AB1796" s="72">
        <v>0</v>
      </c>
      <c r="AC1796" s="72">
        <v>0</v>
      </c>
      <c r="AD1796" s="72">
        <v>0</v>
      </c>
      <c r="AE1796" s="72">
        <v>0</v>
      </c>
      <c r="AF1796" s="72">
        <v>0</v>
      </c>
      <c r="AG1796" s="72">
        <v>0</v>
      </c>
      <c r="AH1796" s="72">
        <v>0</v>
      </c>
      <c r="AI1796" s="72">
        <v>0</v>
      </c>
      <c r="AJ1796" s="72">
        <v>0</v>
      </c>
      <c r="AK1796" s="72">
        <v>0</v>
      </c>
      <c r="AL1796" s="72">
        <v>0</v>
      </c>
      <c r="AM1796" s="72">
        <v>0</v>
      </c>
      <c r="AN1796" s="72">
        <v>0</v>
      </c>
      <c r="AO1796" s="72">
        <v>0</v>
      </c>
      <c r="AP1796" s="72">
        <v>0</v>
      </c>
      <c r="AQ1796" s="13">
        <v>0</v>
      </c>
      <c r="AR1796" s="13">
        <v>0</v>
      </c>
      <c r="AS1796" s="13">
        <v>0</v>
      </c>
      <c r="AT1796" s="13">
        <v>0</v>
      </c>
      <c r="AU1796" s="13">
        <v>0</v>
      </c>
      <c r="AV1796" s="13">
        <v>0</v>
      </c>
    </row>
    <row r="1797" spans="1:48" hidden="1">
      <c r="A1797" s="2">
        <v>1796</v>
      </c>
      <c r="B1797" s="2">
        <v>0</v>
      </c>
      <c r="C1797" s="1">
        <v>0</v>
      </c>
      <c r="D1797" s="37" t="str">
        <v>001fw00000KNJZVAA5</v>
      </c>
      <c r="E1797" s="37" t="str">
        <v>GOUTAM MAITY</v>
      </c>
      <c r="F1797" s="37" t="str">
        <v>WEST BENGAL</v>
      </c>
      <c r="G1797" s="37" t="str">
        <v>MEDINIPUR EAST</v>
      </c>
      <c r="H1797" s="37">
        <v>0</v>
      </c>
      <c r="I1797" s="37" t="str">
        <v>NERIUM MULTICOM LLP</v>
      </c>
      <c r="J1797" s="37" t="str">
        <v>Ragon Poddar</v>
      </c>
      <c r="K1797" s="37">
        <v>0</v>
      </c>
      <c r="L1797" s="37" t="str">
        <v>001J100000RytAcIAJ</v>
      </c>
      <c r="M1797" s="37" t="str">
        <v>East</v>
      </c>
      <c r="N1797" s="2">
        <v>721429</v>
      </c>
      <c r="O1797" s="2" t="str">
        <v>19AKGPM8956P1Z1</v>
      </c>
      <c r="P1797" s="2">
        <v>9732905526</v>
      </c>
      <c r="Q1797" s="2" t="str">
        <v>Mar'26</v>
      </c>
      <c r="R1797" s="2">
        <v>2026</v>
      </c>
      <c r="S1797" s="1">
        <v>0</v>
      </c>
      <c r="T1797" s="2" t="str">
        <v/>
      </c>
      <c r="U1797" s="1">
        <v>0</v>
      </c>
      <c r="V1797" s="1">
        <v>0</v>
      </c>
      <c r="W1797" s="72">
        <v>0</v>
      </c>
      <c r="X1797" s="72">
        <v>0</v>
      </c>
      <c r="Y1797" s="72">
        <v>0</v>
      </c>
      <c r="Z1797" s="72">
        <v>0</v>
      </c>
      <c r="AA1797" s="72">
        <v>0</v>
      </c>
      <c r="AB1797" s="72">
        <v>0</v>
      </c>
      <c r="AC1797" s="72">
        <v>0</v>
      </c>
      <c r="AD1797" s="72">
        <v>0</v>
      </c>
      <c r="AE1797" s="72">
        <v>0</v>
      </c>
      <c r="AF1797" s="72">
        <v>0</v>
      </c>
      <c r="AG1797" s="72">
        <v>0</v>
      </c>
      <c r="AH1797" s="72">
        <v>0</v>
      </c>
      <c r="AI1797" s="72">
        <v>0</v>
      </c>
      <c r="AJ1797" s="72">
        <v>0</v>
      </c>
      <c r="AK1797" s="72">
        <v>0</v>
      </c>
      <c r="AL1797" s="72">
        <v>0</v>
      </c>
      <c r="AM1797" s="72">
        <v>0</v>
      </c>
      <c r="AN1797" s="72">
        <v>0</v>
      </c>
      <c r="AO1797" s="72">
        <v>0</v>
      </c>
      <c r="AP1797" s="72">
        <v>0</v>
      </c>
      <c r="AQ1797" s="13">
        <v>0</v>
      </c>
      <c r="AR1797" s="13">
        <v>0</v>
      </c>
      <c r="AS1797" s="13">
        <v>0</v>
      </c>
      <c r="AT1797" s="13">
        <v>0</v>
      </c>
      <c r="AU1797" s="13">
        <v>0</v>
      </c>
      <c r="AV1797" s="13">
        <v>0</v>
      </c>
    </row>
    <row r="1798" spans="1:48" hidden="1">
      <c r="A1798" s="2">
        <v>1797</v>
      </c>
      <c r="B1798" s="2">
        <v>0</v>
      </c>
      <c r="C1798" s="1">
        <v>0</v>
      </c>
      <c r="D1798" s="37" t="str">
        <v>001J100000RT2peIAD</v>
      </c>
      <c r="E1798" s="37" t="str">
        <v>JAI SHRINATH STEEL</v>
      </c>
      <c r="F1798" s="37" t="str">
        <v>MADHYA PRADESH</v>
      </c>
      <c r="G1798" s="37" t="str">
        <v>INDORE</v>
      </c>
      <c r="H1798" s="37">
        <v>0</v>
      </c>
      <c r="I1798" s="37" t="str">
        <v>R. K. ENTERPRISES</v>
      </c>
      <c r="J1798" s="37" t="str">
        <v>Yogeshwar Richhariya</v>
      </c>
      <c r="K1798" s="37">
        <v>0</v>
      </c>
      <c r="L1798" s="37" t="str">
        <v>001J1000005ZfroIAC</v>
      </c>
      <c r="M1798" s="37" t="str">
        <v>Central</v>
      </c>
      <c r="N1798" s="2">
        <v>452020</v>
      </c>
      <c r="O1798" s="2" t="str">
        <v>23AHIPS1181K1Z6</v>
      </c>
      <c r="P1798" s="2">
        <v>7828001603</v>
      </c>
      <c r="Q1798" s="2" t="str">
        <v>Mar'26</v>
      </c>
      <c r="R1798" s="2">
        <v>2026</v>
      </c>
      <c r="S1798" s="1">
        <v>0</v>
      </c>
      <c r="T1798" s="2">
        <v>300</v>
      </c>
      <c r="U1798" s="1">
        <v>0</v>
      </c>
      <c r="V1798" s="1">
        <v>0</v>
      </c>
      <c r="W1798" s="72">
        <v>0</v>
      </c>
      <c r="X1798" s="72">
        <v>0</v>
      </c>
      <c r="Y1798" s="72">
        <v>0</v>
      </c>
      <c r="Z1798" s="72">
        <v>0</v>
      </c>
      <c r="AA1798" s="72">
        <v>0</v>
      </c>
      <c r="AB1798" s="72">
        <v>0</v>
      </c>
      <c r="AC1798" s="72">
        <v>0</v>
      </c>
      <c r="AD1798" s="72">
        <v>0</v>
      </c>
      <c r="AE1798" s="72">
        <v>0</v>
      </c>
      <c r="AF1798" s="72">
        <v>0</v>
      </c>
      <c r="AG1798" s="72">
        <v>0</v>
      </c>
      <c r="AH1798" s="72">
        <v>0</v>
      </c>
      <c r="AI1798" s="72">
        <v>0</v>
      </c>
      <c r="AJ1798" s="72">
        <v>0</v>
      </c>
      <c r="AK1798" s="72">
        <v>0</v>
      </c>
      <c r="AL1798" s="72">
        <v>0</v>
      </c>
      <c r="AM1798" s="72">
        <v>0</v>
      </c>
      <c r="AN1798" s="72">
        <v>0</v>
      </c>
      <c r="AO1798" s="72">
        <v>0</v>
      </c>
      <c r="AP1798" s="72">
        <v>0</v>
      </c>
      <c r="AQ1798" s="13">
        <v>0</v>
      </c>
      <c r="AR1798" s="13">
        <v>0</v>
      </c>
      <c r="AS1798" s="13">
        <v>0</v>
      </c>
      <c r="AT1798" s="13">
        <v>0</v>
      </c>
      <c r="AU1798" s="13">
        <v>0</v>
      </c>
      <c r="AV1798" s="13">
        <v>0</v>
      </c>
    </row>
    <row r="1799" spans="1:48" hidden="1">
      <c r="A1799" s="2">
        <v>1798</v>
      </c>
      <c r="B1799" s="2">
        <v>0</v>
      </c>
      <c r="C1799" s="1">
        <v>0</v>
      </c>
      <c r="D1799" s="37" t="str">
        <v>001fw00000MVFRAAA5</v>
      </c>
      <c r="E1799" s="37" t="str">
        <v>VIJAY HARDWARE STORES</v>
      </c>
      <c r="F1799" s="37" t="str">
        <v>MADHYA PRADESH</v>
      </c>
      <c r="G1799" s="37" t="str">
        <v>INDORE</v>
      </c>
      <c r="H1799" s="37">
        <v>0</v>
      </c>
      <c r="I1799" s="37" t="str">
        <v>R. K. ENTERPRISES</v>
      </c>
      <c r="J1799" s="37" t="str">
        <v>Yogeshwar Richhariya</v>
      </c>
      <c r="K1799" s="37">
        <v>0</v>
      </c>
      <c r="L1799" s="37" t="str">
        <v>001J1000005ZfroIAC</v>
      </c>
      <c r="M1799" s="37" t="str">
        <v>Central</v>
      </c>
      <c r="N1799" s="2">
        <v>452001</v>
      </c>
      <c r="O1799" s="2" t="str">
        <v>23AANFV4433B2ZE</v>
      </c>
      <c r="P1799" s="2">
        <v>9406800285</v>
      </c>
      <c r="Q1799" s="2" t="str">
        <v>Mar'26</v>
      </c>
      <c r="R1799" s="2">
        <v>2026</v>
      </c>
      <c r="S1799" s="1">
        <v>0</v>
      </c>
      <c r="T1799" s="2" t="str">
        <v/>
      </c>
      <c r="U1799" s="1">
        <v>0</v>
      </c>
      <c r="V1799" s="1">
        <v>0</v>
      </c>
      <c r="W1799" s="72">
        <v>0</v>
      </c>
      <c r="X1799" s="72">
        <v>0</v>
      </c>
      <c r="Y1799" s="72">
        <v>0</v>
      </c>
      <c r="Z1799" s="72">
        <v>0</v>
      </c>
      <c r="AA1799" s="72">
        <v>0</v>
      </c>
      <c r="AB1799" s="72">
        <v>0</v>
      </c>
      <c r="AC1799" s="72">
        <v>0</v>
      </c>
      <c r="AD1799" s="72">
        <v>0</v>
      </c>
      <c r="AE1799" s="72">
        <v>0</v>
      </c>
      <c r="AF1799" s="72">
        <v>0</v>
      </c>
      <c r="AG1799" s="72">
        <v>0</v>
      </c>
      <c r="AH1799" s="72">
        <v>0</v>
      </c>
      <c r="AI1799" s="72">
        <v>0</v>
      </c>
      <c r="AJ1799" s="72">
        <v>0</v>
      </c>
      <c r="AK1799" s="72">
        <v>0</v>
      </c>
      <c r="AL1799" s="72">
        <v>0</v>
      </c>
      <c r="AM1799" s="72">
        <v>0</v>
      </c>
      <c r="AN1799" s="72">
        <v>0</v>
      </c>
      <c r="AO1799" s="72">
        <v>0</v>
      </c>
      <c r="AP1799" s="72">
        <v>0</v>
      </c>
      <c r="AQ1799" s="13">
        <v>0</v>
      </c>
      <c r="AR1799" s="13">
        <v>0</v>
      </c>
      <c r="AS1799" s="13">
        <v>0</v>
      </c>
      <c r="AT1799" s="13">
        <v>0</v>
      </c>
      <c r="AU1799" s="13">
        <v>0</v>
      </c>
      <c r="AV1799" s="13">
        <v>0</v>
      </c>
    </row>
  </sheetData>
  <protectedRanges>
    <protectedRange sqref="BA1:BC1048576" name="Range1"/>
  </protectedRanges>
  <autoFilter ref="A1:AV1799" xr:uid="{18B40BE4-3039-4ACA-B86E-57B44AB39FD8}">
    <filterColumn colId="6">
      <filters>
        <filter val="JODHPUR"/>
      </filters>
    </filterColumn>
    <filterColumn colId="8">
      <filters>
        <filter val="M R Associates"/>
      </filters>
    </filterColumn>
  </autoFilter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7AE9C-50B4-4C9E-A141-5D4E34807823}">
  <dimension ref="A1:B49"/>
  <sheetViews>
    <sheetView workbookViewId="0">
      <selection activeCell="A21" sqref="A21"/>
    </sheetView>
  </sheetViews>
  <sheetFormatPr defaultRowHeight="15"/>
  <cols>
    <col min="1" max="1" width="22.42578125" bestFit="1" customWidth="1"/>
  </cols>
  <sheetData>
    <row r="1" spans="1:2">
      <c r="A1" s="215" t="s">
        <v>219</v>
      </c>
    </row>
    <row r="2" spans="1:2">
      <c r="A2" s="216" t="s">
        <v>220</v>
      </c>
      <c r="B2" t="str">
        <f>_xlfn.XLOOKUP(A2,'FY 26_qualification Expected'!D:D,'FY 26_qualification Expected'!D:D)</f>
        <v>0015g00001cZty1AAC</v>
      </c>
    </row>
    <row r="3" spans="1:2">
      <c r="A3" s="216" t="s">
        <v>221</v>
      </c>
      <c r="B3" t="str">
        <f>_xlfn.XLOOKUP(A3,'FY 26_qualification Expected'!D:D,'FY 26_qualification Expected'!D:D)</f>
        <v>0015g00001VBvVMAA1</v>
      </c>
    </row>
    <row r="4" spans="1:2">
      <c r="A4" s="216" t="s">
        <v>222</v>
      </c>
      <c r="B4" t="str">
        <f>_xlfn.XLOOKUP(A4,'FY 26_qualification Expected'!D:D,'FY 26_qualification Expected'!D:D)</f>
        <v>0015g00001UBHa3AAH</v>
      </c>
    </row>
    <row r="5" spans="1:2">
      <c r="A5" s="217" t="s">
        <v>223</v>
      </c>
      <c r="B5" t="str">
        <f>_xlfn.XLOOKUP(A5,'FY 26_qualification Expected'!D:D,'FY 26_qualification Expected'!D:D)</f>
        <v>0015g00001XZfqeAAD</v>
      </c>
    </row>
    <row r="6" spans="1:2">
      <c r="A6" s="216" t="s">
        <v>224</v>
      </c>
      <c r="B6" t="str">
        <f>_xlfn.XLOOKUP(A6,'FY 26_qualification Expected'!D:D,'FY 26_qualification Expected'!D:D)</f>
        <v>0015g00001VBCw9AAH</v>
      </c>
    </row>
    <row r="7" spans="1:2">
      <c r="A7" s="216" t="s">
        <v>225</v>
      </c>
      <c r="B7" t="str">
        <f>_xlfn.XLOOKUP(A7,'FY 26_qualification Expected'!D:D,'FY 26_qualification Expected'!D:D)</f>
        <v>0015g00001VA77GAAT</v>
      </c>
    </row>
    <row r="8" spans="1:2">
      <c r="A8" s="216" t="s">
        <v>226</v>
      </c>
      <c r="B8" t="str">
        <f>_xlfn.XLOOKUP(A8,'FY 26_qualification Expected'!D:D,'FY 26_qualification Expected'!D:D)</f>
        <v>001J1000003ll8FIAQ</v>
      </c>
    </row>
    <row r="9" spans="1:2">
      <c r="A9" s="216" t="s">
        <v>227</v>
      </c>
      <c r="B9" t="str">
        <f>_xlfn.XLOOKUP(A9,'FY 26_qualification Expected'!D:D,'FY 26_qualification Expected'!D:D)</f>
        <v>001J1000006VKeXIAW</v>
      </c>
    </row>
    <row r="10" spans="1:2">
      <c r="A10" s="216" t="s">
        <v>228</v>
      </c>
      <c r="B10" t="str">
        <f>_xlfn.XLOOKUP(A10,'FY 26_qualification Expected'!D:D,'FY 26_qualification Expected'!D:D)</f>
        <v>0015g00001eBT7oAAG</v>
      </c>
    </row>
    <row r="11" spans="1:2">
      <c r="A11" s="216" t="s">
        <v>229</v>
      </c>
      <c r="B11" t="str">
        <f>_xlfn.XLOOKUP(A11,'FY 26_qualification Expected'!D:D,'FY 26_qualification Expected'!D:D)</f>
        <v>0015g00001VAiB8AAL</v>
      </c>
    </row>
    <row r="12" spans="1:2">
      <c r="A12" s="216" t="s">
        <v>230</v>
      </c>
      <c r="B12" t="str">
        <f>_xlfn.XLOOKUP(A12,'FY 26_qualification Expected'!D:D,'FY 26_qualification Expected'!D:D)</f>
        <v>0015g00001gvLhiAAE</v>
      </c>
    </row>
    <row r="13" spans="1:2">
      <c r="A13" s="216" t="s">
        <v>231</v>
      </c>
      <c r="B13" t="str">
        <f>_xlfn.XLOOKUP(A13,'FY 26_qualification Expected'!D:D,'FY 26_qualification Expected'!D:D)</f>
        <v>0015g00001UBHjRAAX</v>
      </c>
    </row>
    <row r="14" spans="1:2">
      <c r="A14" s="217" t="s">
        <v>232</v>
      </c>
      <c r="B14" t="str">
        <f>_xlfn.XLOOKUP(A14,'FY 26_qualification Expected'!D:D,'FY 26_qualification Expected'!D:D)</f>
        <v>0015g00001UBHkCAAX</v>
      </c>
    </row>
    <row r="15" spans="1:2">
      <c r="A15" s="218" t="s">
        <v>233</v>
      </c>
      <c r="B15" t="str">
        <f>_xlfn.XLOOKUP(A15,'FY 26_qualification Expected'!D:D,'FY 26_qualification Expected'!D:D)</f>
        <v>0015g00001Y4TWUAA3</v>
      </c>
    </row>
    <row r="16" spans="1:2">
      <c r="A16" s="218" t="s">
        <v>234</v>
      </c>
      <c r="B16" t="str">
        <f>_xlfn.XLOOKUP(A16,'FY 26_qualification Expected'!D:D,'FY 26_qualification Expected'!D:D)</f>
        <v>001J1000006V9I2IAK</v>
      </c>
    </row>
    <row r="17" spans="1:2">
      <c r="A17" s="211" t="s">
        <v>235</v>
      </c>
      <c r="B17" t="str">
        <f>_xlfn.XLOOKUP(A17,'FY 26_qualification Expected'!D:D,'FY 26_qualification Expected'!D:D)</f>
        <v>001J1000003jf8MIAQ</v>
      </c>
    </row>
    <row r="18" spans="1:2">
      <c r="A18" s="216" t="s">
        <v>236</v>
      </c>
      <c r="B18" t="str">
        <f>_xlfn.XLOOKUP(A18,'FY 26_qualification Expected'!D:D,'FY 26_qualification Expected'!D:D)</f>
        <v>001J1000002jlxXIAQ</v>
      </c>
    </row>
    <row r="19" spans="1:2">
      <c r="A19" s="218" t="s">
        <v>237</v>
      </c>
      <c r="B19" t="str">
        <f>_xlfn.XLOOKUP(A19,'FY 26_qualification Expected'!D:D,'FY 26_qualification Expected'!D:D)</f>
        <v>0015g00001YR0GbAAL</v>
      </c>
    </row>
    <row r="20" spans="1:2">
      <c r="A20" s="218" t="s">
        <v>238</v>
      </c>
      <c r="B20" t="str">
        <f>_xlfn.XLOOKUP(A20,'FY 26_qualification Expected'!D:D,'FY 26_qualification Expected'!D:D)</f>
        <v>0015g00001fx5hlAAA</v>
      </c>
    </row>
    <row r="21" spans="1:2">
      <c r="A21" s="216" t="s">
        <v>239</v>
      </c>
      <c r="B21" t="e">
        <f>_xlfn.XLOOKUP(A21,'FY 26_qualification Expected'!D:D,'FY 26_qualification Expected'!D:D)</f>
        <v>#N/A</v>
      </c>
    </row>
    <row r="22" spans="1:2">
      <c r="A22" s="219" t="s">
        <v>240</v>
      </c>
      <c r="B22" t="str">
        <f>_xlfn.XLOOKUP(A22,'FY 26_qualification Expected'!D:D,'FY 26_qualification Expected'!D:D)</f>
        <v>001J1000003lrBsIAI</v>
      </c>
    </row>
    <row r="23" spans="1:2">
      <c r="A23" s="219" t="s">
        <v>241</v>
      </c>
      <c r="B23" t="str">
        <f>_xlfn.XLOOKUP(A23,'FY 26_qualification Expected'!D:D,'FY 26_qualification Expected'!D:D)</f>
        <v>001J1000003lrAzIAI</v>
      </c>
    </row>
    <row r="24" spans="1:2">
      <c r="A24" s="216" t="s">
        <v>242</v>
      </c>
      <c r="B24" t="str">
        <f>_xlfn.XLOOKUP(A24,'FY 26_qualification Expected'!D:D,'FY 26_qualification Expected'!D:D)</f>
        <v>0015g00001fx7H5AAI</v>
      </c>
    </row>
    <row r="25" spans="1:2">
      <c r="A25" s="219" t="s">
        <v>243</v>
      </c>
      <c r="B25" t="str">
        <f>_xlfn.XLOOKUP(A25,'FY 26_qualification Expected'!D:D,'FY 26_qualification Expected'!D:D)</f>
        <v>001J1000007oZOPIA2</v>
      </c>
    </row>
    <row r="26" spans="1:2">
      <c r="A26" s="216" t="s">
        <v>244</v>
      </c>
      <c r="B26" t="str">
        <f>_xlfn.XLOOKUP(A26,'FY 26_qualification Expected'!D:D,'FY 26_qualification Expected'!D:D)</f>
        <v>001J1000003nJbWIAU</v>
      </c>
    </row>
    <row r="27" spans="1:2">
      <c r="A27" s="216" t="s">
        <v>245</v>
      </c>
      <c r="B27" t="str">
        <f>_xlfn.XLOOKUP(A27,'FY 26_qualification Expected'!D:D,'FY 26_qualification Expected'!D:D)</f>
        <v>0015g00001f8YwyAAE</v>
      </c>
    </row>
    <row r="28" spans="1:2">
      <c r="A28" s="217" t="s">
        <v>246</v>
      </c>
      <c r="B28" t="str">
        <f>_xlfn.XLOOKUP(A28,'FY 26_qualification Expected'!D:D,'FY 26_qualification Expected'!D:D)</f>
        <v>001J1000006VRZuIAO</v>
      </c>
    </row>
    <row r="29" spans="1:2">
      <c r="A29" s="216" t="s">
        <v>247</v>
      </c>
      <c r="B29" t="str">
        <f>_xlfn.XLOOKUP(A29,'FY 26_qualification Expected'!D:D,'FY 26_qualification Expected'!D:D)</f>
        <v>001J1000009FfmoIAC</v>
      </c>
    </row>
    <row r="30" spans="1:2">
      <c r="A30" s="216" t="s">
        <v>248</v>
      </c>
      <c r="B30" t="str">
        <f>_xlfn.XLOOKUP(A30,'FY 26_qualification Expected'!D:D,'FY 26_qualification Expected'!D:D)</f>
        <v>001J100000Dp2AAIAZ</v>
      </c>
    </row>
    <row r="31" spans="1:2">
      <c r="A31" s="216" t="s">
        <v>249</v>
      </c>
      <c r="B31" t="str">
        <f>_xlfn.XLOOKUP(A31,'FY 26_qualification Expected'!D:D,'FY 26_qualification Expected'!D:D)</f>
        <v>001J1000009H3hzIAC</v>
      </c>
    </row>
    <row r="32" spans="1:2">
      <c r="A32" s="217" t="s">
        <v>250</v>
      </c>
      <c r="B32" t="str">
        <f>_xlfn.XLOOKUP(A32,'FY 26_qualification Expected'!D:D,'FY 26_qualification Expected'!D:D)</f>
        <v>001J1000005aWvRIAU</v>
      </c>
    </row>
    <row r="33" spans="1:2">
      <c r="A33" s="211" t="s">
        <v>251</v>
      </c>
      <c r="B33" t="str">
        <f>_xlfn.XLOOKUP(A33,'FY 26_qualification Expected'!D:D,'FY 26_qualification Expected'!D:D)</f>
        <v>001J1000009F22pIAC</v>
      </c>
    </row>
    <row r="34" spans="1:2">
      <c r="A34" s="211" t="s">
        <v>252</v>
      </c>
      <c r="B34" t="str">
        <f>_xlfn.XLOOKUP(A34,'FY 26_qualification Expected'!D:D,'FY 26_qualification Expected'!D:D)</f>
        <v>001J1000006T63tIAC</v>
      </c>
    </row>
    <row r="35" spans="1:2">
      <c r="A35" s="211" t="s">
        <v>253</v>
      </c>
      <c r="B35" t="str">
        <f>_xlfn.XLOOKUP(A35,'FY 26_qualification Expected'!D:D,'FY 26_qualification Expected'!D:D)</f>
        <v>001J100000F4OgOIAV</v>
      </c>
    </row>
    <row r="36" spans="1:2">
      <c r="A36" s="211" t="s">
        <v>254</v>
      </c>
      <c r="B36" t="str">
        <f>_xlfn.XLOOKUP(A36,'FY 26_qualification Expected'!D:D,'FY 26_qualification Expected'!D:D)</f>
        <v>0015g00001f8tNYAAY</v>
      </c>
    </row>
    <row r="37" spans="1:2">
      <c r="A37" s="216" t="s">
        <v>255</v>
      </c>
      <c r="B37" t="str">
        <f>_xlfn.XLOOKUP(A37,'FY 26_qualification Expected'!D:D,'FY 26_qualification Expected'!D:D)</f>
        <v>001J100000LnEaSIAV</v>
      </c>
    </row>
    <row r="38" spans="1:2">
      <c r="A38" s="216" t="s">
        <v>256</v>
      </c>
      <c r="B38" t="str">
        <f>_xlfn.XLOOKUP(A38,'FY 26_qualification Expected'!D:D,'FY 26_qualification Expected'!D:D)</f>
        <v>001J100000LnCV6IAN</v>
      </c>
    </row>
    <row r="39" spans="1:2">
      <c r="A39" s="211" t="s">
        <v>257</v>
      </c>
      <c r="B39" t="str">
        <f>_xlfn.XLOOKUP(A39,'FY 26_qualification Expected'!D:D,'FY 26_qualification Expected'!D:D)</f>
        <v>001J1000007opyJIAQ</v>
      </c>
    </row>
    <row r="40" spans="1:2">
      <c r="A40" s="211" t="s">
        <v>258</v>
      </c>
      <c r="B40" t="str">
        <f>_xlfn.XLOOKUP(A40,'FY 26_qualification Expected'!D:D,'FY 26_qualification Expected'!D:D)</f>
        <v>0015g00001VBCeyAAH</v>
      </c>
    </row>
    <row r="41" spans="1:2">
      <c r="A41" s="211" t="s">
        <v>259</v>
      </c>
      <c r="B41" t="str">
        <f>_xlfn.XLOOKUP(A41,'FY 26_qualification Expected'!D:D,'FY 26_qualification Expected'!D:D)</f>
        <v>0015g00001c4S5MAAU</v>
      </c>
    </row>
    <row r="42" spans="1:2">
      <c r="A42" s="216" t="s">
        <v>260</v>
      </c>
      <c r="B42" t="str">
        <f>_xlfn.XLOOKUP(A42,'FY 26_qualification Expected'!D:D,'FY 26_qualification Expected'!D:D)</f>
        <v>001J100000QWeeiIAD</v>
      </c>
    </row>
    <row r="43" spans="1:2">
      <c r="A43" s="216" t="s">
        <v>261</v>
      </c>
      <c r="B43" t="str">
        <f>_xlfn.XLOOKUP(A43,'FY 26_qualification Expected'!D:D,'FY 26_qualification Expected'!D:D)</f>
        <v>001J1000002itoeIAA</v>
      </c>
    </row>
    <row r="44" spans="1:2">
      <c r="A44" s="211" t="s">
        <v>262</v>
      </c>
      <c r="B44" t="str">
        <f>_xlfn.XLOOKUP(A44,'FY 26_qualification Expected'!D:D,'FY 26_qualification Expected'!D:D)</f>
        <v>001J100000RyRJeIAN</v>
      </c>
    </row>
    <row r="45" spans="1:2">
      <c r="A45" s="220" t="s">
        <v>263</v>
      </c>
      <c r="B45" t="str">
        <f>_xlfn.XLOOKUP(A45,'FY 26_qualification Expected'!D:D,'FY 26_qualification Expected'!D:D)</f>
        <v>0015g00001U9LfkAAF</v>
      </c>
    </row>
    <row r="46" spans="1:2">
      <c r="A46" s="216" t="s">
        <v>264</v>
      </c>
      <c r="B46" t="str">
        <f>_xlfn.XLOOKUP(A46,'FY 26_qualification Expected'!D:D,'FY 26_qualification Expected'!D:D)</f>
        <v>001J100000TrRgTIAV</v>
      </c>
    </row>
    <row r="47" spans="1:2">
      <c r="A47" s="211" t="s">
        <v>265</v>
      </c>
      <c r="B47" t="str">
        <f>_xlfn.XLOOKUP(A47,'FY 26_qualification Expected'!D:D,'FY 26_qualification Expected'!D:D)</f>
        <v>001J100000TrMywIAF</v>
      </c>
    </row>
    <row r="48" spans="1:2">
      <c r="A48" s="221" t="s">
        <v>266</v>
      </c>
      <c r="B48" t="str">
        <f>_xlfn.XLOOKUP(A48,'FY 26_qualification Expected'!D:D,'FY 26_qualification Expected'!D:D)</f>
        <v>0015g00001TEQEcAAP</v>
      </c>
    </row>
    <row r="49" spans="1:1">
      <c r="A49" s="37"/>
    </row>
  </sheetData>
  <conditionalFormatting sqref="A2:A45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6A1D3-7F77-4D3D-B361-E7093B5A462F}">
  <dimension ref="A2:AL9"/>
  <sheetViews>
    <sheetView workbookViewId="0">
      <selection activeCell="D7" sqref="D7"/>
    </sheetView>
  </sheetViews>
  <sheetFormatPr defaultColWidth="9.140625" defaultRowHeight="15"/>
  <cols>
    <col min="1" max="1" width="13.42578125" style="1" bestFit="1" customWidth="1"/>
    <col min="2" max="2" width="54.5703125" style="1" customWidth="1"/>
    <col min="3" max="3" width="9" style="1" bestFit="1" customWidth="1"/>
    <col min="4" max="4" width="13.42578125" style="2" customWidth="1"/>
    <col min="5" max="5" width="10.5703125" style="1" customWidth="1"/>
    <col min="6" max="6" width="7.140625" style="1" customWidth="1"/>
    <col min="7" max="7" width="12.5703125" style="1" bestFit="1" customWidth="1"/>
    <col min="8" max="9" width="9.140625" style="1"/>
    <col min="10" max="10" width="11.85546875" style="1" bestFit="1" customWidth="1"/>
    <col min="11" max="20" width="9.140625" style="1"/>
    <col min="21" max="21" width="9.140625" style="2" customWidth="1"/>
    <col min="22" max="22" width="13.42578125" style="2" customWidth="1"/>
    <col min="23" max="23" width="15.7109375" style="2" bestFit="1" customWidth="1"/>
    <col min="24" max="24" width="15" style="2" bestFit="1" customWidth="1"/>
    <col min="25" max="25" width="10.7109375" style="2" bestFit="1" customWidth="1"/>
    <col min="26" max="26" width="6.7109375" style="2" customWidth="1"/>
    <col min="27" max="29" width="9.140625" style="2"/>
    <col min="30" max="30" width="11.5703125" style="1" customWidth="1"/>
    <col min="31" max="31" width="12.42578125" style="1" customWidth="1"/>
    <col min="32" max="33" width="11.7109375" style="1" customWidth="1"/>
    <col min="34" max="36" width="12.140625" style="1" bestFit="1" customWidth="1"/>
    <col min="37" max="37" width="12.28515625" style="1" bestFit="1" customWidth="1"/>
    <col min="38" max="38" width="9.140625" style="2"/>
    <col min="39" max="16384" width="9.140625" style="1"/>
  </cols>
  <sheetData>
    <row r="2" spans="1:38" ht="35.25" customHeight="1">
      <c r="A2" s="19" t="s">
        <v>267</v>
      </c>
      <c r="B2" s="19" t="s">
        <v>268</v>
      </c>
      <c r="C2" s="20" t="s">
        <v>101</v>
      </c>
      <c r="D2" s="21" t="s">
        <v>269</v>
      </c>
      <c r="E2" s="21" t="s">
        <v>270</v>
      </c>
      <c r="F2" s="20" t="s">
        <v>50</v>
      </c>
      <c r="G2" s="20" t="s">
        <v>271</v>
      </c>
      <c r="I2" s="21" t="s">
        <v>272</v>
      </c>
      <c r="J2" s="21" t="s">
        <v>50</v>
      </c>
      <c r="U2" s="23"/>
      <c r="V2" s="20" t="s">
        <v>273</v>
      </c>
      <c r="W2" s="20" t="s">
        <v>274</v>
      </c>
      <c r="X2" s="20" t="s">
        <v>275</v>
      </c>
      <c r="Y2" s="20" t="s">
        <v>276</v>
      </c>
      <c r="Z2" s="20" t="s">
        <v>4</v>
      </c>
      <c r="AA2" s="20" t="s">
        <v>5</v>
      </c>
      <c r="AB2" s="20" t="s">
        <v>6</v>
      </c>
      <c r="AC2" s="20" t="s">
        <v>7</v>
      </c>
      <c r="AD2" s="20" t="s">
        <v>277</v>
      </c>
      <c r="AE2" s="20" t="s">
        <v>278</v>
      </c>
      <c r="AF2" s="20" t="s">
        <v>279</v>
      </c>
      <c r="AG2" s="20" t="s">
        <v>280</v>
      </c>
      <c r="AH2" s="20" t="s">
        <v>281</v>
      </c>
      <c r="AI2" s="20" t="s">
        <v>282</v>
      </c>
      <c r="AJ2" s="20" t="s">
        <v>283</v>
      </c>
      <c r="AK2" s="20" t="s">
        <v>284</v>
      </c>
      <c r="AL2" s="20" t="s">
        <v>285</v>
      </c>
    </row>
    <row r="3" spans="1:38" ht="18" customHeight="1">
      <c r="A3" s="22" t="s">
        <v>286</v>
      </c>
      <c r="B3" s="22" t="s">
        <v>287</v>
      </c>
      <c r="C3" s="23" t="s">
        <v>4</v>
      </c>
      <c r="D3" s="24">
        <f>COUNTIFS('FY 26_qualification scenario'!$BC:$BC,'Tour scheme slabs'!$C3)</f>
        <v>48</v>
      </c>
      <c r="E3" s="24">
        <f>Z9</f>
        <v>26</v>
      </c>
      <c r="F3" s="24">
        <f>SUM(D3:E3)</f>
        <v>74</v>
      </c>
      <c r="G3" s="24">
        <f>SUMIFS('FY 26_qualification scenario'!AX:AX,'FY 26_qualification scenario'!BC:BC,'Tour scheme slabs'!C3,'FY 26_qualification scenario'!AZ:AZ,"No")</f>
        <v>11044.575000000003</v>
      </c>
      <c r="I3" s="24">
        <v>40000</v>
      </c>
      <c r="J3" s="24">
        <f>I3*F3</f>
        <v>2960000</v>
      </c>
      <c r="U3" s="34">
        <v>45931</v>
      </c>
      <c r="V3" s="23">
        <v>40</v>
      </c>
      <c r="W3" s="29">
        <v>0.8</v>
      </c>
      <c r="X3" s="23">
        <f>ROUND(V3*W3,0)</f>
        <v>32</v>
      </c>
      <c r="Y3" s="23">
        <f>V3-X3</f>
        <v>8</v>
      </c>
      <c r="Z3" s="23">
        <v>4</v>
      </c>
      <c r="AA3" s="23">
        <v>3</v>
      </c>
      <c r="AB3" s="23">
        <v>1</v>
      </c>
      <c r="AC3" s="23">
        <v>0</v>
      </c>
      <c r="AD3" s="30">
        <v>210</v>
      </c>
      <c r="AE3" s="30">
        <v>310</v>
      </c>
      <c r="AF3" s="30">
        <v>510</v>
      </c>
      <c r="AG3" s="30">
        <v>0</v>
      </c>
      <c r="AH3" s="24">
        <f>AD3*Z3</f>
        <v>840</v>
      </c>
      <c r="AI3" s="24">
        <f>AE3*AA3</f>
        <v>930</v>
      </c>
      <c r="AJ3" s="24">
        <f>AF3*AB3</f>
        <v>510</v>
      </c>
      <c r="AK3" s="24">
        <f>AG3*AC3</f>
        <v>0</v>
      </c>
      <c r="AL3" s="31">
        <f>SUM(AH3:AK3)</f>
        <v>2280</v>
      </c>
    </row>
    <row r="4" spans="1:38" ht="18" customHeight="1">
      <c r="A4" s="22" t="s">
        <v>288</v>
      </c>
      <c r="B4" s="22" t="s">
        <v>289</v>
      </c>
      <c r="C4" s="23" t="s">
        <v>5</v>
      </c>
      <c r="D4" s="24">
        <f>COUNTIFS('FY 26_qualification scenario'!$BC:$BC,'Tour scheme slabs'!$C4)</f>
        <v>59</v>
      </c>
      <c r="E4" s="24">
        <f>AA9</f>
        <v>15</v>
      </c>
      <c r="F4" s="24">
        <f t="shared" ref="F4:F7" si="0">SUM(D4:E4)</f>
        <v>74</v>
      </c>
      <c r="G4" s="24">
        <f>SUMIFS('FY 26_qualification scenario'!AX:AX,'FY 26_qualification scenario'!BC:BC,'Tour scheme slabs'!C4,'FY 26_qualification scenario'!AZ:AZ,"No")</f>
        <v>20062.065000000002</v>
      </c>
      <c r="I4" s="24">
        <v>70000</v>
      </c>
      <c r="J4" s="24">
        <f t="shared" ref="J4:J6" si="1">I4*F4</f>
        <v>5180000</v>
      </c>
      <c r="U4" s="34">
        <v>45962</v>
      </c>
      <c r="V4" s="23">
        <v>60</v>
      </c>
      <c r="W4" s="29">
        <v>0.8</v>
      </c>
      <c r="X4" s="23">
        <f t="shared" ref="X4:X8" si="2">ROUND(V4*W4,0)</f>
        <v>48</v>
      </c>
      <c r="Y4" s="23">
        <f t="shared" ref="Y4:Y8" si="3">V4-X4</f>
        <v>12</v>
      </c>
      <c r="Z4" s="23">
        <v>6</v>
      </c>
      <c r="AA4" s="23">
        <v>4</v>
      </c>
      <c r="AB4" s="23">
        <v>2</v>
      </c>
      <c r="AC4" s="23"/>
      <c r="AD4" s="30">
        <v>210</v>
      </c>
      <c r="AE4" s="30">
        <v>310</v>
      </c>
      <c r="AF4" s="30">
        <v>510</v>
      </c>
      <c r="AG4" s="30">
        <v>0</v>
      </c>
      <c r="AH4" s="24">
        <f t="shared" ref="AH4:AH8" si="4">AD4*Z4</f>
        <v>1260</v>
      </c>
      <c r="AI4" s="24">
        <f t="shared" ref="AI4:AI8" si="5">AE4*AA4</f>
        <v>1240</v>
      </c>
      <c r="AJ4" s="24">
        <f t="shared" ref="AJ4:AJ8" si="6">AF4*AB4</f>
        <v>1020</v>
      </c>
      <c r="AK4" s="24">
        <f t="shared" ref="AK4:AK8" si="7">AG4*AC4</f>
        <v>0</v>
      </c>
      <c r="AL4" s="31">
        <f t="shared" ref="AL4:AL9" si="8">SUM(AH4:AK4)</f>
        <v>3520</v>
      </c>
    </row>
    <row r="5" spans="1:38" ht="18" customHeight="1">
      <c r="A5" s="22" t="s">
        <v>290</v>
      </c>
      <c r="B5" s="22" t="s">
        <v>291</v>
      </c>
      <c r="C5" s="23" t="s">
        <v>6</v>
      </c>
      <c r="D5" s="24">
        <f>COUNTIFS('FY 26_qualification scenario'!$BC:$BC,'Tour scheme slabs'!$C5)</f>
        <v>25</v>
      </c>
      <c r="E5" s="24">
        <f>AB9</f>
        <v>3</v>
      </c>
      <c r="F5" s="24">
        <f t="shared" si="0"/>
        <v>28</v>
      </c>
      <c r="G5" s="24">
        <f>SUMIFS('FY 26_qualification scenario'!AX:AX,'FY 26_qualification scenario'!BC:BC,'Tour scheme slabs'!C5,'FY 26_qualification scenario'!AZ:AZ,"No")</f>
        <v>14773.025</v>
      </c>
      <c r="I5" s="24">
        <v>140000</v>
      </c>
      <c r="J5" s="24">
        <f t="shared" si="1"/>
        <v>3920000</v>
      </c>
      <c r="U5" s="34">
        <v>45992</v>
      </c>
      <c r="V5" s="23">
        <v>80</v>
      </c>
      <c r="W5" s="29">
        <v>0.8</v>
      </c>
      <c r="X5" s="23">
        <f t="shared" si="2"/>
        <v>64</v>
      </c>
      <c r="Y5" s="23">
        <f t="shared" si="3"/>
        <v>16</v>
      </c>
      <c r="Z5" s="23">
        <v>8</v>
      </c>
      <c r="AA5" s="23">
        <v>8</v>
      </c>
      <c r="AB5" s="23"/>
      <c r="AC5" s="23"/>
      <c r="AD5" s="30">
        <v>210</v>
      </c>
      <c r="AE5" s="30">
        <v>310</v>
      </c>
      <c r="AF5" s="30">
        <v>510</v>
      </c>
      <c r="AG5" s="30">
        <v>0</v>
      </c>
      <c r="AH5" s="24">
        <f t="shared" si="4"/>
        <v>1680</v>
      </c>
      <c r="AI5" s="24">
        <f t="shared" si="5"/>
        <v>2480</v>
      </c>
      <c r="AJ5" s="24">
        <f t="shared" si="6"/>
        <v>0</v>
      </c>
      <c r="AK5" s="24">
        <f t="shared" si="7"/>
        <v>0</v>
      </c>
      <c r="AL5" s="31">
        <f t="shared" si="8"/>
        <v>4160</v>
      </c>
    </row>
    <row r="6" spans="1:38" ht="18" customHeight="1">
      <c r="A6" s="25" t="s">
        <v>292</v>
      </c>
      <c r="B6" s="25" t="s">
        <v>164</v>
      </c>
      <c r="C6" s="23" t="s">
        <v>7</v>
      </c>
      <c r="D6" s="28">
        <f>COUNTIFS('FY 26_qualification scenario'!$BC:$BC,'Tour scheme slabs'!$C6)</f>
        <v>41</v>
      </c>
      <c r="E6" s="28">
        <f>AC9</f>
        <v>0</v>
      </c>
      <c r="F6" s="28">
        <f t="shared" si="0"/>
        <v>41</v>
      </c>
      <c r="G6" s="28">
        <f>SUMIFS('FY 26_qualification scenario'!AX:AX,'FY 26_qualification scenario'!BC:BC,'Tour scheme slabs'!C6,'FY 26_qualification scenario'!AZ:AZ,"No")</f>
        <v>35626.672999999995</v>
      </c>
      <c r="I6" s="28">
        <v>230000</v>
      </c>
      <c r="J6" s="24">
        <f t="shared" si="1"/>
        <v>9430000</v>
      </c>
      <c r="U6" s="34">
        <v>46023</v>
      </c>
      <c r="V6" s="23">
        <v>80</v>
      </c>
      <c r="W6" s="29">
        <v>0.9</v>
      </c>
      <c r="X6" s="23">
        <f t="shared" si="2"/>
        <v>72</v>
      </c>
      <c r="Y6" s="23">
        <f t="shared" si="3"/>
        <v>8</v>
      </c>
      <c r="Z6" s="23">
        <v>8</v>
      </c>
      <c r="AA6" s="23"/>
      <c r="AB6" s="23"/>
      <c r="AC6" s="23"/>
      <c r="AD6" s="30">
        <v>210</v>
      </c>
      <c r="AE6" s="30">
        <v>310</v>
      </c>
      <c r="AF6" s="30">
        <v>510</v>
      </c>
      <c r="AG6" s="30">
        <v>0</v>
      </c>
      <c r="AH6" s="24">
        <f t="shared" si="4"/>
        <v>1680</v>
      </c>
      <c r="AI6" s="24">
        <f t="shared" si="5"/>
        <v>0</v>
      </c>
      <c r="AJ6" s="24">
        <f t="shared" si="6"/>
        <v>0</v>
      </c>
      <c r="AK6" s="24">
        <f t="shared" si="7"/>
        <v>0</v>
      </c>
      <c r="AL6" s="31">
        <f t="shared" si="8"/>
        <v>1680</v>
      </c>
    </row>
    <row r="7" spans="1:38">
      <c r="D7" s="26">
        <f>SUM(D3:D6)</f>
        <v>173</v>
      </c>
      <c r="E7" s="26">
        <f>SUM(E3:E6)</f>
        <v>44</v>
      </c>
      <c r="F7" s="27">
        <f t="shared" si="0"/>
        <v>217</v>
      </c>
      <c r="G7" s="27">
        <f>SUM(G3:G6)</f>
        <v>81506.338000000003</v>
      </c>
      <c r="H7" s="11">
        <f>G7/'FY 26_qualification scenario'!$AX$2</f>
        <v>0.85783311176823662</v>
      </c>
      <c r="I7" s="26"/>
      <c r="J7" s="26">
        <f>SUM(J3:J6)</f>
        <v>21490000</v>
      </c>
      <c r="U7" s="34">
        <v>46054</v>
      </c>
      <c r="V7" s="23">
        <v>70</v>
      </c>
      <c r="W7" s="29">
        <v>1</v>
      </c>
      <c r="X7" s="23">
        <f t="shared" si="2"/>
        <v>70</v>
      </c>
      <c r="Y7" s="23">
        <f t="shared" si="3"/>
        <v>0</v>
      </c>
      <c r="Z7" s="23"/>
      <c r="AA7" s="23"/>
      <c r="AB7" s="23"/>
      <c r="AC7" s="23"/>
      <c r="AD7" s="30">
        <v>210</v>
      </c>
      <c r="AE7" s="30">
        <v>310</v>
      </c>
      <c r="AF7" s="30">
        <v>510</v>
      </c>
      <c r="AG7" s="30">
        <v>0</v>
      </c>
      <c r="AH7" s="24">
        <f t="shared" si="4"/>
        <v>0</v>
      </c>
      <c r="AI7" s="24">
        <f t="shared" si="5"/>
        <v>0</v>
      </c>
      <c r="AJ7" s="24">
        <f t="shared" si="6"/>
        <v>0</v>
      </c>
      <c r="AK7" s="24">
        <f t="shared" si="7"/>
        <v>0</v>
      </c>
      <c r="AL7" s="31">
        <f t="shared" si="8"/>
        <v>0</v>
      </c>
    </row>
    <row r="8" spans="1:38">
      <c r="U8" s="34">
        <v>46082</v>
      </c>
      <c r="V8" s="32">
        <v>70</v>
      </c>
      <c r="W8" s="29">
        <v>1</v>
      </c>
      <c r="X8" s="23">
        <f t="shared" si="2"/>
        <v>70</v>
      </c>
      <c r="Y8" s="23">
        <f t="shared" si="3"/>
        <v>0</v>
      </c>
      <c r="Z8" s="32"/>
      <c r="AA8" s="32"/>
      <c r="AB8" s="32"/>
      <c r="AC8" s="32"/>
      <c r="AD8" s="30">
        <v>210</v>
      </c>
      <c r="AE8" s="30">
        <v>310</v>
      </c>
      <c r="AF8" s="30">
        <v>510</v>
      </c>
      <c r="AG8" s="30"/>
      <c r="AH8" s="28">
        <f t="shared" si="4"/>
        <v>0</v>
      </c>
      <c r="AI8" s="28">
        <f t="shared" si="5"/>
        <v>0</v>
      </c>
      <c r="AJ8" s="28">
        <f t="shared" si="6"/>
        <v>0</v>
      </c>
      <c r="AK8" s="28">
        <f t="shared" si="7"/>
        <v>0</v>
      </c>
      <c r="AL8" s="33">
        <f t="shared" si="8"/>
        <v>0</v>
      </c>
    </row>
    <row r="9" spans="1:38">
      <c r="V9" s="20">
        <f>SUM(V3:V8)</f>
        <v>400</v>
      </c>
      <c r="Z9" s="20">
        <f t="shared" ref="Z9:AC9" si="9">SUM(Z3:Z8)</f>
        <v>26</v>
      </c>
      <c r="AA9" s="20">
        <f t="shared" si="9"/>
        <v>15</v>
      </c>
      <c r="AB9" s="20">
        <f t="shared" si="9"/>
        <v>3</v>
      </c>
      <c r="AC9" s="20">
        <f t="shared" si="9"/>
        <v>0</v>
      </c>
      <c r="AH9" s="27">
        <f t="shared" ref="AH9:AK9" si="10">SUM(AH3:AH8)</f>
        <v>5460</v>
      </c>
      <c r="AI9" s="27">
        <f t="shared" si="10"/>
        <v>4650</v>
      </c>
      <c r="AJ9" s="27">
        <f t="shared" si="10"/>
        <v>1530</v>
      </c>
      <c r="AK9" s="27">
        <f t="shared" si="10"/>
        <v>0</v>
      </c>
      <c r="AL9" s="26">
        <f t="shared" si="8"/>
        <v>11640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1826"/>
  <sheetViews>
    <sheetView topLeftCell="BB2" workbookViewId="0">
      <selection activeCell="BI3" sqref="BI3"/>
    </sheetView>
  </sheetViews>
  <sheetFormatPr defaultColWidth="9.140625" defaultRowHeight="15"/>
  <cols>
    <col min="1" max="2" width="9.140625" style="2"/>
    <col min="3" max="3" width="0" style="1" hidden="1" customWidth="1"/>
    <col min="4" max="4" width="23.7109375" style="37" bestFit="1" customWidth="1"/>
    <col min="5" max="5" width="62.7109375" style="37" bestFit="1" customWidth="1"/>
    <col min="6" max="6" width="21.7109375" style="37" bestFit="1" customWidth="1"/>
    <col min="7" max="7" width="16.7109375" style="37" customWidth="1"/>
    <col min="8" max="8" width="17" style="37" hidden="1" customWidth="1"/>
    <col min="9" max="9" width="40.85546875" style="37" customWidth="1"/>
    <col min="10" max="10" width="25" style="37" hidden="1" customWidth="1"/>
    <col min="11" max="11" width="24.42578125" style="37" hidden="1" customWidth="1"/>
    <col min="12" max="12" width="21.7109375" style="37" hidden="1" customWidth="1"/>
    <col min="13" max="13" width="7.5703125" style="37" hidden="1" customWidth="1"/>
    <col min="14" max="14" width="8.5703125" style="2" hidden="1" customWidth="1"/>
    <col min="15" max="15" width="20.140625" style="2" hidden="1" customWidth="1"/>
    <col min="16" max="16" width="16.85546875" style="2" hidden="1" customWidth="1"/>
    <col min="17" max="17" width="17" style="2" hidden="1" customWidth="1"/>
    <col min="18" max="18" width="16.5703125" style="2" hidden="1" customWidth="1"/>
    <col min="19" max="19" width="10.28515625" style="1" hidden="1" customWidth="1"/>
    <col min="20" max="20" width="16.42578125" style="2" hidden="1" customWidth="1"/>
    <col min="21" max="22" width="0" style="1" hidden="1" customWidth="1"/>
    <col min="23" max="23" width="9.140625" style="1" hidden="1" customWidth="1"/>
    <col min="24" max="24" width="9.42578125" style="1" hidden="1" customWidth="1"/>
    <col min="25" max="25" width="10" style="1" hidden="1" customWidth="1"/>
    <col min="26" max="26" width="9.42578125" style="1" hidden="1" customWidth="1"/>
    <col min="27" max="27" width="10.140625" style="1" hidden="1" customWidth="1"/>
    <col min="28" max="28" width="9.28515625" style="1" hidden="1" customWidth="1"/>
    <col min="29" max="29" width="8.5703125" style="1" hidden="1" customWidth="1"/>
    <col min="30" max="30" width="9.7109375" style="1" hidden="1" customWidth="1"/>
    <col min="31" max="31" width="9.42578125" style="1" hidden="1" customWidth="1"/>
    <col min="32" max="32" width="9.28515625" style="1" hidden="1" customWidth="1"/>
    <col min="33" max="33" width="9.85546875" style="1" hidden="1" customWidth="1"/>
    <col min="34" max="34" width="9.5703125" style="1" hidden="1" customWidth="1"/>
    <col min="35" max="35" width="9.140625" style="1" hidden="1" customWidth="1"/>
    <col min="36" max="36" width="9.42578125" style="1" hidden="1" customWidth="1"/>
    <col min="37" max="37" width="10" style="1" hidden="1" customWidth="1"/>
    <col min="38" max="38" width="9.42578125" style="1" bestFit="1" customWidth="1"/>
    <col min="39" max="39" width="10.140625" style="1" bestFit="1" customWidth="1"/>
    <col min="40" max="40" width="9.28515625" style="1" bestFit="1" customWidth="1"/>
    <col min="41" max="41" width="9.7109375" style="1" customWidth="1"/>
    <col min="42" max="42" width="9.7109375" style="1" bestFit="1" customWidth="1"/>
    <col min="43" max="43" width="9.42578125" style="14" bestFit="1" customWidth="1"/>
    <col min="44" max="44" width="9.28515625" style="14" bestFit="1" customWidth="1"/>
    <col min="45" max="45" width="9.85546875" style="14" bestFit="1" customWidth="1"/>
    <col min="46" max="46" width="9.5703125" style="14" bestFit="1" customWidth="1"/>
    <col min="47" max="47" width="9.140625" style="14"/>
    <col min="48" max="48" width="9.42578125" style="14" bestFit="1" customWidth="1"/>
    <col min="49" max="49" width="10" style="14" bestFit="1" customWidth="1"/>
    <col min="50" max="50" width="12.85546875" style="14" bestFit="1" customWidth="1"/>
    <col min="51" max="51" width="12" style="14" bestFit="1" customWidth="1"/>
    <col min="52" max="52" width="18.85546875" style="2" customWidth="1"/>
    <col min="53" max="53" width="11.7109375" style="14" customWidth="1"/>
    <col min="54" max="54" width="20.140625" style="2" customWidth="1"/>
    <col min="55" max="55" width="11.42578125" style="2" hidden="1" customWidth="1"/>
    <col min="56" max="57" width="9.140625" style="14" hidden="1" customWidth="1"/>
    <col min="58" max="59" width="10.28515625" style="2" hidden="1" customWidth="1"/>
    <col min="60" max="60" width="14.85546875" style="1" customWidth="1"/>
    <col min="61" max="61" width="15" style="1" customWidth="1"/>
    <col min="62" max="62" width="22.85546875" style="1" bestFit="1" customWidth="1"/>
    <col min="63" max="16384" width="9.140625" style="1"/>
  </cols>
  <sheetData>
    <row r="1" spans="1:70" ht="21" customHeight="1">
      <c r="AR1" s="17"/>
      <c r="AS1" s="17"/>
      <c r="AT1" s="14">
        <f>3683*150</f>
        <v>552450</v>
      </c>
      <c r="AU1" s="17"/>
      <c r="AV1" s="17"/>
      <c r="AW1" s="17"/>
      <c r="BA1" s="16"/>
      <c r="BH1" s="9"/>
    </row>
    <row r="2" spans="1:70" ht="26.25" customHeight="1">
      <c r="W2" s="8">
        <f>SUBTOTAL(9,W4:W1484)</f>
        <v>658</v>
      </c>
      <c r="X2" s="8">
        <f t="shared" ref="X2:AW2" si="0">SUBTOTAL(9,X4:X1484)</f>
        <v>820</v>
      </c>
      <c r="Y2" s="8">
        <f t="shared" si="0"/>
        <v>1368</v>
      </c>
      <c r="Z2" s="8">
        <f t="shared" si="0"/>
        <v>1422</v>
      </c>
      <c r="AA2" s="8">
        <f t="shared" si="0"/>
        <v>1631.1149999999998</v>
      </c>
      <c r="AB2" s="8">
        <f t="shared" si="0"/>
        <v>1893.5120000000002</v>
      </c>
      <c r="AC2" s="8">
        <f t="shared" si="0"/>
        <v>1191.4699999999998</v>
      </c>
      <c r="AD2" s="8">
        <f>SUBTOTAL(9,AD4:AD1484)</f>
        <v>1704.4960000000001</v>
      </c>
      <c r="AE2" s="8">
        <f t="shared" si="0"/>
        <v>2017.67</v>
      </c>
      <c r="AF2" s="8">
        <f t="shared" si="0"/>
        <v>2980.0499999999997</v>
      </c>
      <c r="AG2" s="8">
        <f t="shared" si="0"/>
        <v>2344.13</v>
      </c>
      <c r="AH2" s="8">
        <f t="shared" si="0"/>
        <v>3477.88</v>
      </c>
      <c r="AI2" s="8">
        <f t="shared" si="0"/>
        <v>3932.4049999999993</v>
      </c>
      <c r="AJ2" s="8">
        <f t="shared" si="0"/>
        <v>4696.25</v>
      </c>
      <c r="AK2" s="8">
        <f t="shared" si="0"/>
        <v>7133.4649999999992</v>
      </c>
      <c r="AL2" s="80">
        <f>SUBTOTAL(9,AL4:AL1720)</f>
        <v>7137.4379999999992</v>
      </c>
      <c r="AM2" s="80">
        <f t="shared" ref="AM2:AT2" si="1">SUBTOTAL(9,AM4:AM1720)</f>
        <v>7644.2800000000007</v>
      </c>
      <c r="AN2" s="80">
        <f t="shared" si="1"/>
        <v>7299.0849999999991</v>
      </c>
      <c r="AO2" s="80">
        <f t="shared" si="1"/>
        <v>7969.9699999999984</v>
      </c>
      <c r="AP2" s="80">
        <f t="shared" si="1"/>
        <v>5450.0600000000013</v>
      </c>
      <c r="AQ2" s="80">
        <f t="shared" si="1"/>
        <v>4791.7000000000007</v>
      </c>
      <c r="AR2" s="80">
        <f t="shared" si="1"/>
        <v>3963.5600000000009</v>
      </c>
      <c r="AS2" s="80">
        <f t="shared" si="1"/>
        <v>7215.56</v>
      </c>
      <c r="AT2" s="80">
        <f t="shared" si="1"/>
        <v>9535.380000000001</v>
      </c>
      <c r="AU2" s="80">
        <f>SUBTOTAL(9,AU4:AU1720)</f>
        <v>9011</v>
      </c>
      <c r="AV2" s="80">
        <f>SUBTOTAL(9,AV4:AV1800)</f>
        <v>11284.379999999994</v>
      </c>
      <c r="AW2" s="80">
        <f>SUBTOTAL(9,AW4:AW1830)</f>
        <v>13711.8</v>
      </c>
      <c r="AX2" s="18">
        <f>SUBTOTAL(9,AX4:AX1800)</f>
        <v>95014.21299999996</v>
      </c>
      <c r="AY2" s="13">
        <f>SUM(Z2:AK2)</f>
        <v>34424.442999999999</v>
      </c>
      <c r="BH2" s="18">
        <f>SUBTOTAL(9,BH4:BH1790)</f>
        <v>95014.21299999996</v>
      </c>
      <c r="BI2" s="11"/>
    </row>
    <row r="3" spans="1:70" s="4" customFormat="1" ht="45.75">
      <c r="A3" s="173" t="str" cm="1">
        <f t="array" ref="A3:AW1826">'[1]Consol. dealer sales_FY 25 + 26'!$A$2:$AW$1825</f>
        <v>Sr No.</v>
      </c>
      <c r="B3" s="3" t="str">
        <v>Year</v>
      </c>
      <c r="C3" s="4" t="str">
        <v>Retailer Code</v>
      </c>
      <c r="D3" s="38" t="str">
        <v>Account Sf ID</v>
      </c>
      <c r="E3" s="38" t="str">
        <v>Name of the Dealer</v>
      </c>
      <c r="F3" s="38" t="str">
        <v>State</v>
      </c>
      <c r="G3" s="38" t="str">
        <v>District</v>
      </c>
      <c r="H3" s="38" t="str">
        <v>Taluka</v>
      </c>
      <c r="I3" s="38" t="str">
        <v>Distributor Name</v>
      </c>
      <c r="J3" s="38" t="str">
        <v>Account Owner As per SF</v>
      </c>
      <c r="K3" s="38" t="str">
        <v>TM</v>
      </c>
      <c r="L3" s="38" t="str">
        <v>Distributor Code</v>
      </c>
      <c r="M3" s="38" t="str">
        <v>Zone</v>
      </c>
      <c r="N3" s="3" t="str">
        <v>Pin code</v>
      </c>
      <c r="O3" s="3" t="str">
        <v>GST No.</v>
      </c>
      <c r="P3" s="3" t="str">
        <v>Mobile No.</v>
      </c>
      <c r="Q3" s="6" t="str">
        <v>Onboarded Dealer Months</v>
      </c>
      <c r="R3" s="6" t="str">
        <v>Year of Onboarding (FY)</v>
      </c>
      <c r="S3" s="7" t="str">
        <v>Sales FY24</v>
      </c>
      <c r="T3" s="6" t="str">
        <v>Counter Potential / month</v>
      </c>
      <c r="U3" s="4" t="str">
        <v>Share of Business (%)</v>
      </c>
      <c r="V3" s="4" t="str">
        <v>Dealer Segmentation</v>
      </c>
      <c r="W3" s="5">
        <v>45292</v>
      </c>
      <c r="X3" s="5">
        <v>45323</v>
      </c>
      <c r="Y3" s="5">
        <v>45352</v>
      </c>
      <c r="Z3" s="5">
        <v>45383</v>
      </c>
      <c r="AA3" s="5">
        <v>45413</v>
      </c>
      <c r="AB3" s="5">
        <v>45444</v>
      </c>
      <c r="AC3" s="5">
        <v>45474</v>
      </c>
      <c r="AD3" s="5">
        <v>45505</v>
      </c>
      <c r="AE3" s="5">
        <v>45536</v>
      </c>
      <c r="AF3" s="5">
        <v>45566</v>
      </c>
      <c r="AG3" s="5">
        <v>45597</v>
      </c>
      <c r="AH3" s="5">
        <v>45627</v>
      </c>
      <c r="AI3" s="5">
        <v>45658</v>
      </c>
      <c r="AJ3" s="5">
        <v>45689</v>
      </c>
      <c r="AK3" s="5">
        <v>45717</v>
      </c>
      <c r="AL3" s="5">
        <v>45748</v>
      </c>
      <c r="AM3" s="5">
        <v>45778</v>
      </c>
      <c r="AN3" s="5">
        <v>45809</v>
      </c>
      <c r="AO3" s="5">
        <v>45839</v>
      </c>
      <c r="AP3" s="5">
        <v>45870</v>
      </c>
      <c r="AQ3" s="15">
        <v>45901</v>
      </c>
      <c r="AR3" s="15">
        <v>45931</v>
      </c>
      <c r="AS3" s="15">
        <v>45962</v>
      </c>
      <c r="AT3" s="15">
        <v>45992</v>
      </c>
      <c r="AU3" s="15">
        <v>46023</v>
      </c>
      <c r="AV3" s="15">
        <v>46054</v>
      </c>
      <c r="AW3" s="15">
        <v>46082</v>
      </c>
      <c r="AX3" s="15" t="s">
        <v>90</v>
      </c>
      <c r="AY3" s="15" t="s">
        <v>91</v>
      </c>
      <c r="AZ3" s="6" t="s">
        <v>97</v>
      </c>
      <c r="BA3" s="6" t="s">
        <v>98</v>
      </c>
      <c r="BB3" s="6" t="s">
        <v>99</v>
      </c>
      <c r="BC3" s="3" t="s">
        <v>101</v>
      </c>
      <c r="BD3" s="3" t="s">
        <v>102</v>
      </c>
      <c r="BE3" s="3" t="s">
        <v>103</v>
      </c>
      <c r="BF3" s="3" t="s">
        <v>104</v>
      </c>
      <c r="BG3" s="3" t="s">
        <v>105</v>
      </c>
      <c r="BH3" s="3" t="s">
        <v>106</v>
      </c>
      <c r="BI3" s="6" t="s">
        <v>0</v>
      </c>
      <c r="BJ3" s="4" t="s">
        <v>293</v>
      </c>
    </row>
    <row r="4" spans="1:70">
      <c r="A4" s="2">
        <v>1</v>
      </c>
      <c r="B4" s="2">
        <v>2023</v>
      </c>
      <c r="C4" s="1" t="str">
        <v>PBTMTR211</v>
      </c>
      <c r="D4" s="37" t="str">
        <v>0015g00001UBHkRAAX</v>
      </c>
      <c r="E4" s="37" t="str">
        <v>M/S SHRI NIRMAL KUMAR JAIN &amp; CO.</v>
      </c>
      <c r="F4" s="37" t="str">
        <v>UTTAR PRADESH</v>
      </c>
      <c r="G4" s="37" t="str">
        <v>KANPUR NAGAR</v>
      </c>
      <c r="H4" s="37" t="str">
        <v>Fazalganj</v>
      </c>
      <c r="I4" s="37" t="str">
        <v>SHREE LAKSHMAN ROLLING MILL (INDIA) LLP</v>
      </c>
      <c r="J4" s="37" t="str">
        <v>Ashutosh Shukla</v>
      </c>
      <c r="K4" s="37" t="str">
        <v>-</v>
      </c>
      <c r="L4" s="37" t="str">
        <v>C12815</v>
      </c>
      <c r="M4" s="37" t="str">
        <v>North</v>
      </c>
      <c r="N4" s="2">
        <v>208012</v>
      </c>
      <c r="O4" s="2" t="str">
        <v>09AAOPJ4618H1ZG</v>
      </c>
      <c r="P4" s="2">
        <v>8808060004</v>
      </c>
      <c r="Q4" s="2" t="str">
        <v>Nov'23</v>
      </c>
      <c r="R4" s="2">
        <v>2024</v>
      </c>
      <c r="S4" s="1">
        <v>296</v>
      </c>
      <c r="T4" s="2">
        <v>1500</v>
      </c>
      <c r="U4" s="1">
        <v>0.19833333333333333</v>
      </c>
      <c r="V4" s="1" t="str">
        <v>Super Star</v>
      </c>
      <c r="W4" s="10">
        <v>95</v>
      </c>
      <c r="X4" s="10">
        <v>96</v>
      </c>
      <c r="Y4" s="10">
        <v>75</v>
      </c>
      <c r="Z4" s="10">
        <v>4</v>
      </c>
      <c r="AA4" s="10">
        <v>263.92500000000001</v>
      </c>
      <c r="AB4" s="10">
        <v>133</v>
      </c>
      <c r="AC4" s="10">
        <v>0</v>
      </c>
      <c r="AD4" s="10">
        <v>394</v>
      </c>
      <c r="AE4" s="10">
        <v>52</v>
      </c>
      <c r="AF4" s="10">
        <v>189</v>
      </c>
      <c r="AG4" s="10">
        <v>90</v>
      </c>
      <c r="AH4" s="10">
        <v>168</v>
      </c>
      <c r="AI4" s="10">
        <v>107.91</v>
      </c>
      <c r="AJ4" s="10">
        <v>568.38</v>
      </c>
      <c r="AK4" s="10">
        <v>596</v>
      </c>
      <c r="AL4" s="10">
        <v>520</v>
      </c>
      <c r="AM4" s="10">
        <v>216</v>
      </c>
      <c r="AN4" s="10">
        <v>137</v>
      </c>
      <c r="AO4" s="10">
        <v>98.81</v>
      </c>
      <c r="AP4" s="10">
        <v>182.48</v>
      </c>
      <c r="AQ4" s="10">
        <v>344.25</v>
      </c>
      <c r="AR4" s="10">
        <v>110.39</v>
      </c>
      <c r="AS4" s="16">
        <v>184</v>
      </c>
      <c r="AT4" s="16">
        <v>270</v>
      </c>
      <c r="AU4" s="16">
        <v>200</v>
      </c>
      <c r="AV4" s="16">
        <v>422.5</v>
      </c>
      <c r="AW4" s="16">
        <v>27</v>
      </c>
      <c r="AX4" s="10">
        <f>SUM(AL4:AW4)</f>
        <v>2712.4300000000003</v>
      </c>
      <c r="AY4" s="10">
        <f>SUM(Z4:AK4)</f>
        <v>2566.2150000000001</v>
      </c>
      <c r="AZ4" s="2" t="s">
        <v>118</v>
      </c>
      <c r="BA4" s="10">
        <f>AVERAGE(AL4:AQ4)</f>
        <v>249.75666666666666</v>
      </c>
      <c r="BB4" s="36" t="s">
        <v>119</v>
      </c>
      <c r="BC4" s="39" t="str">
        <f>IF(AZ4="Yes","",IF(AX4&gt;1250,"E",IF(AX4&gt;750,"D",
IF(AX4&gt;=500,"C",
IF(AX4&gt;=300,"B",
IF(AX4&gt;=200,"A",
""))))))</f>
        <v/>
      </c>
      <c r="BD4" s="16">
        <f>SUM(AR4:AW4)</f>
        <v>1213.8899999999999</v>
      </c>
      <c r="BE4" s="10">
        <f>SUM(AL4:AQ4)</f>
        <v>1498.54</v>
      </c>
      <c r="BF4" s="12">
        <f>IFERROR(BD4/$AX4,"")</f>
        <v>0.4475285998164007</v>
      </c>
      <c r="BG4" s="12">
        <f>IFERROR(BE4/$AX4,"")</f>
        <v>0.55247140018359908</v>
      </c>
      <c r="BH4" s="9">
        <f>SUM(AL4:AW4)</f>
        <v>2712.4300000000003</v>
      </c>
      <c r="BI4" s="39" t="str">
        <f>IF(AZ4="Yes","",IF(BH4&gt;=1250,"E",IF(BH4&gt;=750,"D",
IF(BH4&gt;=500,"C",
IF(BH4&gt;=300,"B",
IF(BH4&gt;=200,"A",
""))))))</f>
        <v/>
      </c>
      <c r="BK4" s="75"/>
      <c r="BL4" s="9"/>
      <c r="BM4" s="9"/>
      <c r="BN4" s="9"/>
      <c r="BO4" s="9"/>
      <c r="BP4" s="9"/>
      <c r="BQ4" s="9"/>
      <c r="BR4" s="9"/>
    </row>
    <row r="5" spans="1:70">
      <c r="A5" s="2">
        <v>2</v>
      </c>
      <c r="B5" s="2">
        <v>2023</v>
      </c>
      <c r="C5" s="1" t="str">
        <v>PBTMTR18</v>
      </c>
      <c r="D5" s="37" t="str">
        <v>0015g00001V9fpAAAR</v>
      </c>
      <c r="E5" s="37" t="str">
        <v>ALLAHABAD IRON AND STEEL COMPANY</v>
      </c>
      <c r="F5" s="37" t="str">
        <v>UTTAR PRADESH</v>
      </c>
      <c r="G5" s="37" t="str">
        <v>PRAYAGRAJ</v>
      </c>
      <c r="H5" s="37" t="str">
        <v>Prayagraj</v>
      </c>
      <c r="I5" s="37" t="str">
        <v>GLOBAL IRONTRADING PVT. LTD.</v>
      </c>
      <c r="J5" s="37" t="str">
        <v>Divyansh Dhawal</v>
      </c>
      <c r="K5" s="37" t="str">
        <v>Varun Arora</v>
      </c>
      <c r="L5" s="37" t="str">
        <v>C12819</v>
      </c>
      <c r="M5" s="37" t="str">
        <v>North</v>
      </c>
      <c r="N5" s="2">
        <v>211008</v>
      </c>
      <c r="O5" s="2" t="str">
        <v>09BDAPS4881H1Z5</v>
      </c>
      <c r="P5" s="2">
        <v>9956563784</v>
      </c>
      <c r="Q5" s="2" t="str">
        <v>Nov'23</v>
      </c>
      <c r="R5" s="2">
        <v>2024</v>
      </c>
      <c r="S5" s="1">
        <v>150</v>
      </c>
      <c r="T5" s="2">
        <v>200</v>
      </c>
      <c r="U5" s="1">
        <v>4.1599999999999998E-2</v>
      </c>
      <c r="V5" s="1" t="str">
        <v>Challenger</v>
      </c>
      <c r="W5" s="10">
        <v>30</v>
      </c>
      <c r="X5" s="10">
        <v>30</v>
      </c>
      <c r="Y5" s="10">
        <v>30</v>
      </c>
      <c r="Z5" s="10">
        <v>30</v>
      </c>
      <c r="AA5" s="10">
        <v>35.04</v>
      </c>
      <c r="AB5" s="10">
        <v>0</v>
      </c>
      <c r="AC5" s="10">
        <v>51</v>
      </c>
      <c r="AD5" s="10">
        <v>0</v>
      </c>
      <c r="AE5" s="10">
        <v>0</v>
      </c>
      <c r="AF5" s="10">
        <v>30</v>
      </c>
      <c r="AG5" s="10">
        <v>0</v>
      </c>
      <c r="AH5" s="10">
        <v>35</v>
      </c>
      <c r="AI5" s="10">
        <v>0</v>
      </c>
      <c r="AJ5" s="10">
        <v>0</v>
      </c>
      <c r="AK5" s="10">
        <v>0</v>
      </c>
      <c r="AL5" s="10">
        <v>0</v>
      </c>
      <c r="AM5" s="10">
        <v>20</v>
      </c>
      <c r="AN5" s="10">
        <v>15</v>
      </c>
      <c r="AO5" s="10">
        <v>25.03</v>
      </c>
      <c r="AP5" s="10">
        <v>0</v>
      </c>
      <c r="AQ5" s="10">
        <v>24.95</v>
      </c>
      <c r="AR5" s="10">
        <v>0</v>
      </c>
      <c r="AS5" s="16">
        <v>25.14</v>
      </c>
      <c r="AT5" s="16">
        <v>24.96</v>
      </c>
      <c r="AU5" s="16">
        <v>0</v>
      </c>
      <c r="AV5" s="16">
        <v>0</v>
      </c>
      <c r="AW5" s="16" t="str">
        <v/>
      </c>
      <c r="AX5" s="10">
        <f>SUM(AL5:AW5)</f>
        <v>135.08000000000001</v>
      </c>
      <c r="AY5" s="10">
        <f>SUM(Z5:AK5)</f>
        <v>181.04</v>
      </c>
      <c r="AZ5" s="2" t="s">
        <v>119</v>
      </c>
      <c r="BA5" s="10">
        <f>AVERAGE(AL5:AQ5)</f>
        <v>14.163333333333334</v>
      </c>
      <c r="BB5" s="36" t="s">
        <v>118</v>
      </c>
      <c r="BC5" s="39" t="str">
        <f t="shared" ref="BC5:BC68" si="2">IF(AZ5="Yes","",IF(AX5&gt;1250,"E",IF(AX5&gt;750,"D",
IF(AX5&gt;=500,"C",
IF(AX5&gt;=300,"B",
IF(AX5&gt;=200,"A",
""))))))</f>
        <v/>
      </c>
      <c r="BD5" s="16">
        <f>SUM(AR5:AW5)</f>
        <v>50.1</v>
      </c>
      <c r="BE5" s="10">
        <f>SUM(AL5:AQ5)</f>
        <v>84.98</v>
      </c>
      <c r="BF5" s="12">
        <f t="shared" ref="BF5:BF68" si="3">IFERROR(BD5/$AX5,"")</f>
        <v>0.37089132366005328</v>
      </c>
      <c r="BG5" s="12">
        <f t="shared" ref="BG5:BG68" si="4">IFERROR(BE5/$AX5,"")</f>
        <v>0.62910867633994672</v>
      </c>
      <c r="BH5" s="9">
        <f t="shared" ref="BH5:BH68" si="5">SUM(AL5:AW5)</f>
        <v>135.08000000000001</v>
      </c>
      <c r="BI5" s="39" t="str">
        <f t="shared" ref="BI5:BI68" si="6">IF(AZ5="Yes","",IF(BH5&gt;=1250,"E",IF(BH5&gt;=750,"D",
IF(BH5&gt;=500,"C",
IF(BH5&gt;=300,"B",
IF(BH5&gt;=200,"A",
""))))))</f>
        <v/>
      </c>
      <c r="BK5" s="75"/>
    </row>
    <row r="6" spans="1:70">
      <c r="A6" s="2">
        <v>3</v>
      </c>
      <c r="B6" s="2">
        <v>2023</v>
      </c>
      <c r="C6" s="1" t="str">
        <v>PBTMTR01</v>
      </c>
      <c r="D6" s="37" t="str">
        <v>0015g00001W4TWFAA3</v>
      </c>
      <c r="E6" s="37" t="str">
        <v>JAI DURGA IRON &amp; STEEL COMPANY</v>
      </c>
      <c r="F6" s="37" t="str">
        <v>UTTAR PRADESH</v>
      </c>
      <c r="G6" s="37" t="str">
        <v>MATHURA</v>
      </c>
      <c r="H6" s="37" t="str">
        <v>Mathura</v>
      </c>
      <c r="I6" s="37" t="str">
        <v>DINESH STEEL PRIVATE LIMITED</v>
      </c>
      <c r="J6" s="37" t="str">
        <v>Pankaj Garg</v>
      </c>
      <c r="K6" s="37" t="str">
        <v>-</v>
      </c>
      <c r="L6" s="37" t="str">
        <v>C12820</v>
      </c>
      <c r="M6" s="37" t="str">
        <v>North</v>
      </c>
      <c r="N6" s="2">
        <v>281004</v>
      </c>
      <c r="O6" s="2" t="str">
        <v>09AAAFJ8956E1Z4</v>
      </c>
      <c r="P6" s="2">
        <v>9412280141</v>
      </c>
      <c r="Q6" s="2" t="str">
        <v>Nov'23</v>
      </c>
      <c r="R6" s="2">
        <v>2024</v>
      </c>
      <c r="S6" s="1">
        <v>206</v>
      </c>
      <c r="T6" s="2">
        <v>350</v>
      </c>
      <c r="U6" s="1">
        <v>0.23718095238095238</v>
      </c>
      <c r="V6" s="1" t="str">
        <v>Super Star</v>
      </c>
      <c r="W6" s="10">
        <v>34</v>
      </c>
      <c r="X6" s="10">
        <v>77</v>
      </c>
      <c r="Y6" s="10">
        <v>85</v>
      </c>
      <c r="Z6" s="10">
        <v>126</v>
      </c>
      <c r="AA6" s="10">
        <v>62</v>
      </c>
      <c r="AB6" s="10">
        <v>36</v>
      </c>
      <c r="AC6" s="10">
        <v>50</v>
      </c>
      <c r="AD6" s="10">
        <v>0</v>
      </c>
      <c r="AE6" s="10">
        <v>60</v>
      </c>
      <c r="AF6" s="10">
        <v>25</v>
      </c>
      <c r="AG6" s="10">
        <v>58</v>
      </c>
      <c r="AH6" s="10">
        <v>75</v>
      </c>
      <c r="AI6" s="10">
        <v>58</v>
      </c>
      <c r="AJ6" s="10">
        <v>86</v>
      </c>
      <c r="AK6" s="10">
        <v>135</v>
      </c>
      <c r="AL6" s="10">
        <v>20</v>
      </c>
      <c r="AM6" s="10">
        <v>76</v>
      </c>
      <c r="AN6" s="10">
        <v>55</v>
      </c>
      <c r="AO6" s="10">
        <v>56.95</v>
      </c>
      <c r="AP6" s="10">
        <v>42.13</v>
      </c>
      <c r="AQ6" s="10">
        <v>39.79</v>
      </c>
      <c r="AR6" s="10">
        <v>31.99</v>
      </c>
      <c r="AS6" s="16">
        <v>37.96</v>
      </c>
      <c r="AT6" s="16">
        <v>65.03</v>
      </c>
      <c r="AU6" s="16">
        <v>100</v>
      </c>
      <c r="AV6" s="16">
        <v>84.01</v>
      </c>
      <c r="AW6" s="16">
        <v>35</v>
      </c>
      <c r="AX6" s="10">
        <f t="shared" ref="AX5:AX68" si="7">SUM(AL6:AW6)</f>
        <v>643.86</v>
      </c>
      <c r="AY6" s="10">
        <f>SUM(Z6:AK6)</f>
        <v>771</v>
      </c>
      <c r="AZ6" s="2" t="s">
        <v>119</v>
      </c>
      <c r="BA6" s="10">
        <f t="shared" ref="BA5:BA68" si="8">AVERAGE(AL6:AQ6)</f>
        <v>48.311666666666667</v>
      </c>
      <c r="BB6" s="36" t="s">
        <v>118</v>
      </c>
      <c r="BC6" s="39" t="str">
        <f>IF(AZ6="Yes","",IF(AX6&gt;1250,"E",IF(AX6&gt;750,"D",
IF(AX6&gt;=500,"C",
IF(AX6&gt;=300,"B",
IF(AX6&gt;=200,"A",
""))))))</f>
        <v>C</v>
      </c>
      <c r="BD6" s="16">
        <f>SUM(AR6:AW6)</f>
        <v>353.99</v>
      </c>
      <c r="BE6" s="10">
        <f>SUM(AL6:AQ6)</f>
        <v>289.87</v>
      </c>
      <c r="BF6" s="12">
        <f t="shared" si="3"/>
        <v>0.54979343335507724</v>
      </c>
      <c r="BG6" s="12">
        <f t="shared" si="4"/>
        <v>0.45020656664492281</v>
      </c>
      <c r="BH6" s="9">
        <f t="shared" si="5"/>
        <v>643.86</v>
      </c>
      <c r="BI6" s="39" t="str">
        <f t="shared" si="6"/>
        <v>C</v>
      </c>
      <c r="BJ6" s="1" t="str">
        <f>_xlfn.XLOOKUP(D6,'Holi gift'!A:A,'Holi gift'!A:A,"",0,1)</f>
        <v>0015g00001W4TWFAA3</v>
      </c>
      <c r="BK6" s="75"/>
    </row>
    <row r="7" spans="1:70">
      <c r="A7" s="2">
        <v>4</v>
      </c>
      <c r="B7" s="2">
        <v>2023</v>
      </c>
      <c r="C7" s="1" t="str">
        <v>PBTMTR02</v>
      </c>
      <c r="D7" s="37" t="str">
        <v>0015g00001ZV4gAAAT</v>
      </c>
      <c r="E7" s="37" t="str">
        <v>CHAUDHARY DAU DAYAL SURESH CHANDRA</v>
      </c>
      <c r="F7" s="37" t="str">
        <v>Uttar Pradesh</v>
      </c>
      <c r="G7" s="37" t="str">
        <v>Mathura</v>
      </c>
      <c r="H7" s="37" t="str">
        <v>Mathura</v>
      </c>
      <c r="I7" s="37" t="str">
        <v>DINESH STEEL PRIVATE LIMITED</v>
      </c>
      <c r="J7" s="37" t="str">
        <v>Pankaj Garg</v>
      </c>
      <c r="K7" s="37" t="str">
        <v>-</v>
      </c>
      <c r="L7" s="37" t="str">
        <v>C12820</v>
      </c>
      <c r="M7" s="37" t="str">
        <v>North</v>
      </c>
      <c r="N7" s="2">
        <v>281002</v>
      </c>
      <c r="O7" s="2" t="str">
        <v>09AHGPG3615C1ZS</v>
      </c>
      <c r="P7" s="2">
        <v>9837094361</v>
      </c>
      <c r="Q7" s="2" t="str">
        <v>Nov'23</v>
      </c>
      <c r="R7" s="2">
        <v>2024</v>
      </c>
      <c r="S7" s="1">
        <v>139</v>
      </c>
      <c r="T7" s="2">
        <v>250</v>
      </c>
      <c r="U7" s="1">
        <v>0.02</v>
      </c>
      <c r="V7" s="1" t="str">
        <v>Alien</v>
      </c>
      <c r="W7" s="10">
        <v>10</v>
      </c>
      <c r="X7" s="10">
        <v>0</v>
      </c>
      <c r="Y7" s="10">
        <v>78</v>
      </c>
      <c r="Z7" s="10">
        <v>10</v>
      </c>
      <c r="AA7" s="10">
        <v>10</v>
      </c>
      <c r="AB7" s="10">
        <v>2</v>
      </c>
      <c r="AC7" s="10">
        <v>0</v>
      </c>
      <c r="AD7" s="10">
        <v>0</v>
      </c>
      <c r="AE7" s="10">
        <v>5</v>
      </c>
      <c r="AF7" s="10">
        <v>5</v>
      </c>
      <c r="AG7" s="10">
        <v>5</v>
      </c>
      <c r="AH7" s="10">
        <v>5</v>
      </c>
      <c r="AI7" s="10">
        <v>8</v>
      </c>
      <c r="AJ7" s="10">
        <v>0</v>
      </c>
      <c r="AK7" s="10">
        <v>0</v>
      </c>
      <c r="AL7" s="10">
        <v>0</v>
      </c>
      <c r="AM7" s="10">
        <v>5</v>
      </c>
      <c r="AN7" s="10">
        <v>0</v>
      </c>
      <c r="AO7" s="10">
        <v>0</v>
      </c>
      <c r="AP7" s="10">
        <v>4</v>
      </c>
      <c r="AQ7" s="10">
        <v>2</v>
      </c>
      <c r="AR7" s="10">
        <v>5</v>
      </c>
      <c r="AS7" s="16">
        <v>5</v>
      </c>
      <c r="AT7" s="16">
        <v>10</v>
      </c>
      <c r="AU7" s="16">
        <v>5</v>
      </c>
      <c r="AV7" s="16">
        <v>0</v>
      </c>
      <c r="AW7" s="16" t="str">
        <v/>
      </c>
      <c r="AX7" s="10">
        <f t="shared" si="7"/>
        <v>36</v>
      </c>
      <c r="AY7" s="10">
        <f>SUM(Z7:AK7)</f>
        <v>50</v>
      </c>
      <c r="AZ7" s="2" t="s">
        <v>119</v>
      </c>
      <c r="BA7" s="10">
        <f t="shared" si="8"/>
        <v>1.8333333333333333</v>
      </c>
      <c r="BB7" s="36" t="s">
        <v>118</v>
      </c>
      <c r="BC7" s="39" t="str">
        <f t="shared" si="2"/>
        <v/>
      </c>
      <c r="BD7" s="16">
        <f>SUM(AR7:AW7)</f>
        <v>25</v>
      </c>
      <c r="BE7" s="10">
        <f>SUM(AL7:AQ7)</f>
        <v>11</v>
      </c>
      <c r="BF7" s="12">
        <f t="shared" si="3"/>
        <v>0.69444444444444442</v>
      </c>
      <c r="BG7" s="12">
        <f t="shared" si="4"/>
        <v>0.30555555555555558</v>
      </c>
      <c r="BH7" s="9">
        <f t="shared" si="5"/>
        <v>36</v>
      </c>
      <c r="BI7" s="39" t="str">
        <f t="shared" si="6"/>
        <v/>
      </c>
      <c r="BK7" s="75"/>
    </row>
    <row r="8" spans="1:70">
      <c r="A8" s="2">
        <v>5</v>
      </c>
      <c r="B8" s="2">
        <v>2023</v>
      </c>
      <c r="C8" s="1" t="str">
        <v>PBTMTR03</v>
      </c>
      <c r="D8" s="37" t="str">
        <v>0015g00001YOMCMAA5</v>
      </c>
      <c r="E8" s="37" t="str">
        <v>M/S AAR DEE DISTRIBUTORS</v>
      </c>
      <c r="F8" s="37" t="str">
        <v>UTTAR PRADESH</v>
      </c>
      <c r="G8" s="37" t="str">
        <v>AGRA</v>
      </c>
      <c r="H8" s="37" t="str">
        <v>Agra</v>
      </c>
      <c r="I8" s="37" t="str">
        <v>DINESH STEEL PRIVATE LIMITED</v>
      </c>
      <c r="J8" s="37" t="str">
        <v>Pankaj Garg</v>
      </c>
      <c r="K8" s="37" t="str">
        <v>-</v>
      </c>
      <c r="L8" s="37" t="str">
        <v>C12820</v>
      </c>
      <c r="M8" s="37" t="str">
        <v>North</v>
      </c>
      <c r="N8" s="2">
        <v>282002</v>
      </c>
      <c r="O8" s="2" t="str">
        <v>09ABHPA0980F1ZX</v>
      </c>
      <c r="P8" s="2">
        <v>8171374107</v>
      </c>
      <c r="Q8" s="2" t="str">
        <v>Nov'23</v>
      </c>
      <c r="R8" s="2">
        <v>2024</v>
      </c>
      <c r="S8" s="1">
        <v>337</v>
      </c>
      <c r="T8" s="2">
        <v>450</v>
      </c>
      <c r="U8" s="1">
        <v>0.10022222222222223</v>
      </c>
      <c r="V8" s="1" t="str">
        <v>Super Star</v>
      </c>
      <c r="W8" s="10">
        <v>40</v>
      </c>
      <c r="X8" s="10">
        <v>116</v>
      </c>
      <c r="Y8" s="10">
        <v>111</v>
      </c>
      <c r="Z8" s="10">
        <v>134</v>
      </c>
      <c r="AA8" s="10">
        <v>55</v>
      </c>
      <c r="AB8" s="10">
        <v>158</v>
      </c>
      <c r="AC8" s="10">
        <v>82</v>
      </c>
      <c r="AD8" s="10">
        <v>60</v>
      </c>
      <c r="AE8" s="10">
        <v>100</v>
      </c>
      <c r="AF8" s="10">
        <v>204</v>
      </c>
      <c r="AG8" s="10">
        <v>77</v>
      </c>
      <c r="AH8" s="10">
        <v>87</v>
      </c>
      <c r="AI8" s="10">
        <v>113</v>
      </c>
      <c r="AJ8" s="10">
        <v>98</v>
      </c>
      <c r="AK8" s="10">
        <v>125</v>
      </c>
      <c r="AL8" s="10">
        <v>245</v>
      </c>
      <c r="AM8" s="10">
        <v>88</v>
      </c>
      <c r="AN8" s="10">
        <v>61</v>
      </c>
      <c r="AO8" s="10">
        <v>54.91</v>
      </c>
      <c r="AP8" s="10">
        <v>82.68</v>
      </c>
      <c r="AQ8" s="10">
        <v>202.14</v>
      </c>
      <c r="AR8" s="10">
        <v>39.950000000000003</v>
      </c>
      <c r="AS8" s="16">
        <v>30.05</v>
      </c>
      <c r="AT8" s="16">
        <v>44.65</v>
      </c>
      <c r="AU8" s="16">
        <v>50</v>
      </c>
      <c r="AV8" s="16">
        <v>40.65</v>
      </c>
      <c r="AW8" s="16" t="str">
        <v/>
      </c>
      <c r="AX8" s="10">
        <f t="shared" si="7"/>
        <v>939.02999999999986</v>
      </c>
      <c r="AY8" s="10">
        <f>SUM(Z8:AK8)</f>
        <v>1293</v>
      </c>
      <c r="AZ8" s="2" t="s">
        <v>118</v>
      </c>
      <c r="BA8" s="10">
        <f t="shared" si="8"/>
        <v>122.28833333333331</v>
      </c>
      <c r="BB8" s="36" t="s">
        <v>119</v>
      </c>
      <c r="BC8" s="39" t="str">
        <f t="shared" si="2"/>
        <v/>
      </c>
      <c r="BD8" s="16">
        <f>SUM(AR8:AW8)</f>
        <v>205.3</v>
      </c>
      <c r="BE8" s="10">
        <f>SUM(AL8:AQ8)</f>
        <v>733.7299999999999</v>
      </c>
      <c r="BF8" s="12">
        <f t="shared" si="3"/>
        <v>0.21862986273069024</v>
      </c>
      <c r="BG8" s="12">
        <f t="shared" si="4"/>
        <v>0.78137013726930982</v>
      </c>
      <c r="BH8" s="9">
        <f t="shared" si="5"/>
        <v>939.02999999999986</v>
      </c>
      <c r="BI8" s="39" t="str">
        <f t="shared" si="6"/>
        <v/>
      </c>
      <c r="BK8" s="75"/>
    </row>
    <row r="9" spans="1:70">
      <c r="A9" s="2">
        <v>6</v>
      </c>
      <c r="B9" s="2">
        <v>2023</v>
      </c>
      <c r="C9" s="1" t="str">
        <v>PBTMTR234</v>
      </c>
      <c r="D9" s="37" t="str">
        <v>0015g00001UBHi0AAH</v>
      </c>
      <c r="E9" s="37" t="str">
        <v>RAJ RAJESHWERI IRON &amp; TIMBAR STORE</v>
      </c>
      <c r="F9" s="37" t="str">
        <v>RAJASTHAN</v>
      </c>
      <c r="G9" s="37" t="str">
        <v>KARAULI</v>
      </c>
      <c r="H9" s="37" t="str">
        <v>Karauli</v>
      </c>
      <c r="I9" s="37" t="str">
        <v>Swastik Tradevision Pvt. Ltd.</v>
      </c>
      <c r="J9" s="37" t="str">
        <v>Ravi Kumar Kulmi</v>
      </c>
      <c r="K9" s="37" t="str">
        <v>Ravi Kumar Kulmi</v>
      </c>
      <c r="L9" s="37" t="str">
        <v>C12822</v>
      </c>
      <c r="M9" s="37" t="str">
        <v>North</v>
      </c>
      <c r="N9" s="2">
        <v>322241</v>
      </c>
      <c r="O9" s="2" t="str">
        <v>08AQNPB6135A1Z8</v>
      </c>
      <c r="P9" s="2">
        <v>9887982022</v>
      </c>
      <c r="Q9" s="2" t="str">
        <v>Nov'23</v>
      </c>
      <c r="R9" s="2">
        <v>2024</v>
      </c>
      <c r="S9" s="1">
        <v>50</v>
      </c>
      <c r="T9" s="2">
        <v>270</v>
      </c>
      <c r="U9" s="1">
        <v>0</v>
      </c>
      <c r="V9" s="1" t="str">
        <v>Alien</v>
      </c>
      <c r="W9" s="10">
        <v>20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6">
        <v>0</v>
      </c>
      <c r="AT9" s="16">
        <v>0</v>
      </c>
      <c r="AU9" s="16">
        <v>0</v>
      </c>
      <c r="AV9" s="16">
        <v>0</v>
      </c>
      <c r="AW9" s="16" t="str">
        <v/>
      </c>
      <c r="AX9" s="10">
        <f>SUM(AL9:AW9)</f>
        <v>0</v>
      </c>
      <c r="AY9" s="10">
        <f>SUM(Z9:AK9)</f>
        <v>0</v>
      </c>
      <c r="AZ9" s="2" t="s">
        <v>119</v>
      </c>
      <c r="BA9" s="10">
        <f>AVERAGE(AL9:AQ9)</f>
        <v>0</v>
      </c>
      <c r="BB9" s="36" t="s">
        <v>118</v>
      </c>
      <c r="BC9" s="39" t="str">
        <f t="shared" si="2"/>
        <v/>
      </c>
      <c r="BD9" s="16">
        <f>SUM(AR9:AW9)</f>
        <v>0</v>
      </c>
      <c r="BE9" s="10">
        <f>SUM(AL9:AQ9)</f>
        <v>0</v>
      </c>
      <c r="BF9" s="12" t="str">
        <f t="shared" si="3"/>
        <v/>
      </c>
      <c r="BG9" s="12" t="str">
        <f t="shared" si="4"/>
        <v/>
      </c>
      <c r="BH9" s="9">
        <f t="shared" si="5"/>
        <v>0</v>
      </c>
      <c r="BI9" s="39" t="str">
        <f t="shared" si="6"/>
        <v/>
      </c>
      <c r="BK9" s="75"/>
    </row>
    <row r="10" spans="1:70">
      <c r="A10" s="2">
        <v>7</v>
      </c>
      <c r="B10" s="2">
        <v>2023</v>
      </c>
      <c r="C10" s="1" t="str">
        <v>PBTMTR235</v>
      </c>
      <c r="D10" s="37" t="str">
        <v>0015g00001c4Q9rAAE</v>
      </c>
      <c r="E10" s="37" t="str">
        <v>UMA STEEL</v>
      </c>
      <c r="F10" s="37" t="str">
        <v>RAJASTHAN</v>
      </c>
      <c r="G10" s="37" t="str">
        <v>ALWAR</v>
      </c>
      <c r="H10" s="37" t="str">
        <v>Rajgarh</v>
      </c>
      <c r="I10" s="37" t="str">
        <v>Swastik Tradevision Pvt. Ltd.</v>
      </c>
      <c r="J10" s="37" t="str">
        <v>Ravi Kumar Kulmi</v>
      </c>
      <c r="K10" s="37" t="str">
        <v>Ravi Kumar Kulmi</v>
      </c>
      <c r="L10" s="37" t="str">
        <v>C12822</v>
      </c>
      <c r="M10" s="37" t="str">
        <v>North</v>
      </c>
      <c r="N10" s="2">
        <v>301408</v>
      </c>
      <c r="O10" s="2" t="str">
        <v>08ABRPD8244K1Z6</v>
      </c>
      <c r="P10" s="2">
        <v>9664100259</v>
      </c>
      <c r="Q10" s="2" t="str">
        <v>Nov'23</v>
      </c>
      <c r="R10" s="2">
        <v>2024</v>
      </c>
      <c r="S10" s="1">
        <v>55</v>
      </c>
      <c r="T10" s="2">
        <v>1400</v>
      </c>
      <c r="U10" s="1">
        <v>0</v>
      </c>
      <c r="V10" s="1" t="str">
        <v>Alien</v>
      </c>
      <c r="W10" s="10">
        <v>0</v>
      </c>
      <c r="X10" s="10">
        <v>0</v>
      </c>
      <c r="Y10" s="10">
        <v>0</v>
      </c>
      <c r="Z10" s="10">
        <v>0</v>
      </c>
      <c r="AA10" s="10">
        <v>20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6">
        <v>0</v>
      </c>
      <c r="AT10" s="16">
        <v>0</v>
      </c>
      <c r="AU10" s="16">
        <v>0</v>
      </c>
      <c r="AV10" s="16">
        <v>0</v>
      </c>
      <c r="AW10" s="16" t="str">
        <v/>
      </c>
      <c r="AX10" s="10">
        <f t="shared" si="7"/>
        <v>0</v>
      </c>
      <c r="AY10" s="10">
        <f>SUM(Z10:AK10)</f>
        <v>20</v>
      </c>
      <c r="AZ10" s="2" t="s">
        <v>119</v>
      </c>
      <c r="BA10" s="10">
        <f t="shared" si="8"/>
        <v>0</v>
      </c>
      <c r="BB10" s="36" t="s">
        <v>118</v>
      </c>
      <c r="BC10" s="39" t="str">
        <f t="shared" si="2"/>
        <v/>
      </c>
      <c r="BD10" s="16">
        <f>SUM(AR10:AW10)</f>
        <v>0</v>
      </c>
      <c r="BE10" s="10">
        <f>SUM(AL10:AQ10)</f>
        <v>0</v>
      </c>
      <c r="BF10" s="12" t="str">
        <f t="shared" si="3"/>
        <v/>
      </c>
      <c r="BG10" s="12" t="str">
        <f t="shared" si="4"/>
        <v/>
      </c>
      <c r="BH10" s="9">
        <f t="shared" si="5"/>
        <v>0</v>
      </c>
      <c r="BI10" s="39" t="str">
        <f t="shared" si="6"/>
        <v/>
      </c>
      <c r="BK10" s="75"/>
    </row>
    <row r="11" spans="1:70">
      <c r="A11" s="2">
        <v>8</v>
      </c>
      <c r="B11" s="2">
        <v>2023</v>
      </c>
      <c r="C11" s="1" t="str">
        <v>PBTMTR236</v>
      </c>
      <c r="D11" s="37" t="str">
        <v>0015g00001UBHaEAAX</v>
      </c>
      <c r="E11" s="37" t="str">
        <v>SHRI MAHAVEER STEELS</v>
      </c>
      <c r="F11" s="37" t="str">
        <v>RAJASTHAN</v>
      </c>
      <c r="G11" s="37" t="str">
        <v>BHARATPUR</v>
      </c>
      <c r="H11" s="37" t="str">
        <v>Bharatpur</v>
      </c>
      <c r="I11" s="37" t="str">
        <v>Swastik Tradevision Pvt. Ltd.</v>
      </c>
      <c r="J11" s="37" t="str">
        <v>Amit Kumar Sharma</v>
      </c>
      <c r="K11" s="37" t="str">
        <v>Ravi Kumar Kulmi</v>
      </c>
      <c r="L11" s="37" t="str">
        <v>C12822</v>
      </c>
      <c r="M11" s="37" t="str">
        <v>North</v>
      </c>
      <c r="N11" s="2">
        <v>321001</v>
      </c>
      <c r="O11" s="2" t="str">
        <v>08ABFPJ0052R1ZG</v>
      </c>
      <c r="P11" s="2">
        <v>9413012103</v>
      </c>
      <c r="Q11" s="2" t="str">
        <v>Nov'23</v>
      </c>
      <c r="R11" s="2">
        <v>2024</v>
      </c>
      <c r="S11" s="1">
        <v>30</v>
      </c>
      <c r="T11" s="2">
        <v>800</v>
      </c>
      <c r="U11" s="1">
        <v>0</v>
      </c>
      <c r="V11" s="1" t="str">
        <v>Alien</v>
      </c>
      <c r="W11" s="10">
        <v>0</v>
      </c>
      <c r="X11" s="10">
        <v>0</v>
      </c>
      <c r="Y11" s="10">
        <v>0</v>
      </c>
      <c r="Z11" s="10">
        <v>0</v>
      </c>
      <c r="AA11" s="10">
        <v>20.14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6">
        <v>0</v>
      </c>
      <c r="AT11" s="16">
        <v>0</v>
      </c>
      <c r="AU11" s="16">
        <v>0</v>
      </c>
      <c r="AV11" s="16">
        <v>0</v>
      </c>
      <c r="AW11" s="16" t="str">
        <v/>
      </c>
      <c r="AX11" s="10">
        <f t="shared" si="7"/>
        <v>0</v>
      </c>
      <c r="AY11" s="10">
        <f>SUM(Z11:AK11)</f>
        <v>20.14</v>
      </c>
      <c r="AZ11" s="2" t="s">
        <v>119</v>
      </c>
      <c r="BA11" s="10">
        <f t="shared" si="8"/>
        <v>0</v>
      </c>
      <c r="BB11" s="36" t="s">
        <v>118</v>
      </c>
      <c r="BC11" s="39" t="str">
        <f t="shared" si="2"/>
        <v/>
      </c>
      <c r="BD11" s="16">
        <f>SUM(AR11:AW11)</f>
        <v>0</v>
      </c>
      <c r="BE11" s="10">
        <f>SUM(AL11:AQ11)</f>
        <v>0</v>
      </c>
      <c r="BF11" s="12" t="str">
        <f t="shared" si="3"/>
        <v/>
      </c>
      <c r="BG11" s="12" t="str">
        <f t="shared" si="4"/>
        <v/>
      </c>
      <c r="BH11" s="9">
        <f t="shared" si="5"/>
        <v>0</v>
      </c>
      <c r="BI11" s="39" t="str">
        <f t="shared" si="6"/>
        <v/>
      </c>
      <c r="BK11" s="75"/>
    </row>
    <row r="12" spans="1:70">
      <c r="A12" s="2">
        <v>9</v>
      </c>
      <c r="B12" s="2">
        <v>2023</v>
      </c>
      <c r="C12" s="1" t="str">
        <v>PBTMTR226</v>
      </c>
      <c r="D12" s="37" t="str">
        <v>0015g00001XIsNwAAL</v>
      </c>
      <c r="E12" s="37" t="str">
        <v>B R TRADERS</v>
      </c>
      <c r="F12" s="37" t="str">
        <v>CHHATTISGARH</v>
      </c>
      <c r="G12" s="37" t="str">
        <v>BILASPUR</v>
      </c>
      <c r="H12" s="37" t="str">
        <v>Bilaspur</v>
      </c>
      <c r="I12" s="37" t="str">
        <v>Shree Resources</v>
      </c>
      <c r="J12" s="37" t="str">
        <v>Saurav Nath</v>
      </c>
      <c r="K12" s="37" t="str">
        <v>Sudhir Tiwari</v>
      </c>
      <c r="L12" s="37" t="str">
        <v/>
      </c>
      <c r="M12" s="37" t="str">
        <v>Central</v>
      </c>
      <c r="N12" s="2">
        <v>495001</v>
      </c>
      <c r="O12" s="2">
        <v>0</v>
      </c>
      <c r="P12" s="2">
        <v>9826133304</v>
      </c>
      <c r="Q12" s="2" t="str">
        <v>Nov'23</v>
      </c>
      <c r="R12" s="2">
        <v>2024</v>
      </c>
      <c r="S12" s="1">
        <v>103</v>
      </c>
      <c r="T12" s="2">
        <v>400</v>
      </c>
      <c r="U12" s="1">
        <v>0</v>
      </c>
      <c r="V12" s="1" t="str">
        <v>Alien</v>
      </c>
      <c r="W12" s="10">
        <v>0</v>
      </c>
      <c r="X12" s="10">
        <v>48</v>
      </c>
      <c r="Y12" s="10">
        <v>30</v>
      </c>
      <c r="Z12" s="10">
        <v>9.58</v>
      </c>
      <c r="AA12" s="10">
        <v>0</v>
      </c>
      <c r="AB12" s="10">
        <v>0</v>
      </c>
      <c r="AC12" s="10">
        <v>22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6">
        <v>0</v>
      </c>
      <c r="AT12" s="16">
        <v>0</v>
      </c>
      <c r="AU12" s="16">
        <v>0</v>
      </c>
      <c r="AV12" s="16">
        <v>0</v>
      </c>
      <c r="AW12" s="16" t="str">
        <v/>
      </c>
      <c r="AX12" s="10">
        <f t="shared" si="7"/>
        <v>0</v>
      </c>
      <c r="AY12" s="10">
        <f>SUM(Z12:AK12)</f>
        <v>31.58</v>
      </c>
      <c r="AZ12" s="2" t="s">
        <v>119</v>
      </c>
      <c r="BA12" s="10">
        <f t="shared" si="8"/>
        <v>0</v>
      </c>
      <c r="BB12" s="36" t="s">
        <v>118</v>
      </c>
      <c r="BC12" s="39" t="str">
        <f t="shared" si="2"/>
        <v/>
      </c>
      <c r="BD12" s="16">
        <f>SUM(AR12:AW12)</f>
        <v>0</v>
      </c>
      <c r="BE12" s="10">
        <f>SUM(AL12:AQ12)</f>
        <v>0</v>
      </c>
      <c r="BF12" s="12" t="str">
        <f t="shared" si="3"/>
        <v/>
      </c>
      <c r="BG12" s="12" t="str">
        <f t="shared" si="4"/>
        <v/>
      </c>
      <c r="BH12" s="9">
        <f t="shared" si="5"/>
        <v>0</v>
      </c>
      <c r="BI12" s="39" t="str">
        <f t="shared" si="6"/>
        <v/>
      </c>
      <c r="BK12" s="75"/>
    </row>
    <row r="13" spans="1:70">
      <c r="A13" s="2">
        <v>10</v>
      </c>
      <c r="B13" s="2">
        <v>2023</v>
      </c>
      <c r="C13" s="1" t="str">
        <v>PBTMTR92</v>
      </c>
      <c r="D13" s="37" t="str">
        <v>0015g00001X3D2eAAF</v>
      </c>
      <c r="E13" s="37" t="str">
        <v>Kunal hardware</v>
      </c>
      <c r="F13" s="37" t="str">
        <v>CHHATTISGARH</v>
      </c>
      <c r="G13" s="37" t="str">
        <v>SUKMA</v>
      </c>
      <c r="H13" s="37" t="str">
        <v>Sukma</v>
      </c>
      <c r="I13" s="37" t="str">
        <v>MADHYA BHARAT ISPAT PRIVATE LIMITED</v>
      </c>
      <c r="J13" s="37" t="str">
        <v>Saurav Nath</v>
      </c>
      <c r="K13" s="37" t="str">
        <v>Vikash Kumar</v>
      </c>
      <c r="L13" s="37" t="str">
        <v>C12834</v>
      </c>
      <c r="M13" s="37" t="str">
        <v>Central</v>
      </c>
      <c r="N13" s="2">
        <v>494111</v>
      </c>
      <c r="O13" s="2">
        <v>0</v>
      </c>
      <c r="P13" s="2">
        <v>0</v>
      </c>
      <c r="Q13" s="2" t="str">
        <v>Dec'23</v>
      </c>
      <c r="R13" s="2">
        <v>2024</v>
      </c>
      <c r="S13" s="1">
        <v>22</v>
      </c>
      <c r="T13" s="2">
        <v>50</v>
      </c>
      <c r="U13" s="1">
        <v>0</v>
      </c>
      <c r="V13" s="1" t="str">
        <v>Minor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8.2050000000000001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6">
        <v>0</v>
      </c>
      <c r="AT13" s="16">
        <v>0</v>
      </c>
      <c r="AU13" s="16">
        <v>0</v>
      </c>
      <c r="AV13" s="16">
        <v>0</v>
      </c>
      <c r="AW13" s="16" t="str">
        <v/>
      </c>
      <c r="AX13" s="10">
        <f t="shared" si="7"/>
        <v>0</v>
      </c>
      <c r="AY13" s="10">
        <f>SUM(Z13:AK13)</f>
        <v>8.2050000000000001</v>
      </c>
      <c r="AZ13" s="2" t="s">
        <v>119</v>
      </c>
      <c r="BA13" s="10">
        <f t="shared" si="8"/>
        <v>0</v>
      </c>
      <c r="BB13" s="36" t="s">
        <v>118</v>
      </c>
      <c r="BC13" s="39" t="str">
        <f t="shared" si="2"/>
        <v/>
      </c>
      <c r="BD13" s="16">
        <f>SUM(AR13:AW13)</f>
        <v>0</v>
      </c>
      <c r="BE13" s="10">
        <f>SUM(AL13:AQ13)</f>
        <v>0</v>
      </c>
      <c r="BF13" s="12" t="str">
        <f t="shared" si="3"/>
        <v/>
      </c>
      <c r="BG13" s="12" t="str">
        <f t="shared" si="4"/>
        <v/>
      </c>
      <c r="BH13" s="9">
        <f t="shared" si="5"/>
        <v>0</v>
      </c>
      <c r="BI13" s="39" t="str">
        <f t="shared" si="6"/>
        <v/>
      </c>
      <c r="BK13" s="75"/>
    </row>
    <row r="14" spans="1:70">
      <c r="A14" s="2">
        <v>11</v>
      </c>
      <c r="B14" s="2">
        <v>2023</v>
      </c>
      <c r="C14" s="1" t="str">
        <v>PBTMTR175</v>
      </c>
      <c r="D14" s="37" t="str">
        <v>0015g00001YPk0yAAD</v>
      </c>
      <c r="E14" s="37" t="str">
        <v>M/s, OMMSHA TILES</v>
      </c>
      <c r="F14" s="37" t="str">
        <v>ODISHA</v>
      </c>
      <c r="G14" s="37" t="str">
        <v>DEOGARH</v>
      </c>
      <c r="H14" s="37" t="str">
        <v>Deogarh</v>
      </c>
      <c r="I14" s="37" t="str">
        <v>SACHDEVA ISPAT PVT LTD</v>
      </c>
      <c r="J14" s="37" t="str">
        <v>Papun Padhan</v>
      </c>
      <c r="K14" s="37" t="str">
        <v>Papun Pradhan</v>
      </c>
      <c r="L14" s="37" t="str">
        <v>C12823</v>
      </c>
      <c r="M14" s="37" t="str">
        <v>Central</v>
      </c>
      <c r="N14" s="2">
        <v>768110</v>
      </c>
      <c r="O14" s="2" t="str">
        <v>21EQYPS7066C2ZB</v>
      </c>
      <c r="P14" s="2">
        <v>9937723811</v>
      </c>
      <c r="Q14" s="2" t="str">
        <v>Nov'23</v>
      </c>
      <c r="R14" s="2">
        <v>2024</v>
      </c>
      <c r="S14" s="1">
        <v>11</v>
      </c>
      <c r="T14" s="2">
        <v>50</v>
      </c>
      <c r="U14" s="1">
        <v>0.01</v>
      </c>
      <c r="V14" s="1" t="str">
        <v>Minor</v>
      </c>
      <c r="W14" s="10">
        <v>5</v>
      </c>
      <c r="X14" s="10">
        <v>0</v>
      </c>
      <c r="Y14" s="10">
        <v>4</v>
      </c>
      <c r="Z14" s="10">
        <v>0</v>
      </c>
      <c r="AA14" s="10">
        <v>3.5</v>
      </c>
      <c r="AB14" s="10">
        <v>0</v>
      </c>
      <c r="AC14" s="10">
        <v>0</v>
      </c>
      <c r="AD14" s="10">
        <v>0</v>
      </c>
      <c r="AE14" s="10">
        <v>2</v>
      </c>
      <c r="AF14" s="10">
        <v>0</v>
      </c>
      <c r="AG14" s="10">
        <v>0</v>
      </c>
      <c r="AH14" s="10">
        <v>0</v>
      </c>
      <c r="AI14" s="10">
        <v>0</v>
      </c>
      <c r="AJ14" s="10">
        <v>1</v>
      </c>
      <c r="AK14" s="10">
        <v>0</v>
      </c>
      <c r="AL14" s="10">
        <v>1</v>
      </c>
      <c r="AM14" s="10">
        <v>0</v>
      </c>
      <c r="AN14" s="10">
        <v>0</v>
      </c>
      <c r="AO14" s="10">
        <v>0</v>
      </c>
      <c r="AP14" s="10">
        <v>0</v>
      </c>
      <c r="AQ14" s="10">
        <v>4.5</v>
      </c>
      <c r="AR14" s="10">
        <v>0</v>
      </c>
      <c r="AS14" s="16">
        <v>5.5</v>
      </c>
      <c r="AT14" s="16">
        <v>0.5</v>
      </c>
      <c r="AU14" s="16">
        <v>1</v>
      </c>
      <c r="AV14" s="16">
        <v>0</v>
      </c>
      <c r="AW14" s="16" t="str">
        <v/>
      </c>
      <c r="AX14" s="10">
        <f t="shared" si="7"/>
        <v>12.5</v>
      </c>
      <c r="AY14" s="10">
        <f>SUM(Z14:AK14)</f>
        <v>6.5</v>
      </c>
      <c r="AZ14" s="2" t="s">
        <v>119</v>
      </c>
      <c r="BA14" s="10">
        <f t="shared" si="8"/>
        <v>0.91666666666666663</v>
      </c>
      <c r="BB14" s="36" t="s">
        <v>118</v>
      </c>
      <c r="BC14" s="39" t="str">
        <f t="shared" si="2"/>
        <v/>
      </c>
      <c r="BD14" s="16">
        <f>SUM(AR14:AW14)</f>
        <v>7</v>
      </c>
      <c r="BE14" s="10">
        <f>SUM(AL14:AQ14)</f>
        <v>5.5</v>
      </c>
      <c r="BF14" s="12">
        <f t="shared" si="3"/>
        <v>0.56000000000000005</v>
      </c>
      <c r="BG14" s="12">
        <f t="shared" si="4"/>
        <v>0.44</v>
      </c>
      <c r="BH14" s="9">
        <f t="shared" si="5"/>
        <v>12.5</v>
      </c>
      <c r="BI14" s="39" t="str">
        <f t="shared" si="6"/>
        <v/>
      </c>
      <c r="BK14" s="75"/>
    </row>
    <row r="15" spans="1:70">
      <c r="A15" s="2">
        <v>12</v>
      </c>
      <c r="B15" s="2">
        <v>2023</v>
      </c>
      <c r="C15" s="1" t="str">
        <v>PBTMTR176</v>
      </c>
      <c r="D15" s="37" t="str">
        <v>0015g00001e9DuKAAU</v>
      </c>
      <c r="E15" s="37" t="str">
        <v>M/S. BISWAKARMA HARDWARE</v>
      </c>
      <c r="F15" s="37" t="str">
        <v>ODISHA</v>
      </c>
      <c r="G15" s="37" t="str">
        <v>KENDUJHAR</v>
      </c>
      <c r="H15" s="37" t="str">
        <v>Kendujhar</v>
      </c>
      <c r="I15" s="37" t="str">
        <v>SACHDEVA ISPAT PVT LTD</v>
      </c>
      <c r="J15" s="37" t="str">
        <v>Sourav Kumar Rana</v>
      </c>
      <c r="K15" s="37" t="str">
        <v>Papun Pradhan</v>
      </c>
      <c r="L15" s="37" t="str">
        <v>C12823</v>
      </c>
      <c r="M15" s="37" t="str">
        <v>Central</v>
      </c>
      <c r="N15" s="2">
        <v>758035</v>
      </c>
      <c r="O15" s="2" t="str">
        <v>21AXHPS5043D1ZS</v>
      </c>
      <c r="P15" s="2">
        <v>9937687238</v>
      </c>
      <c r="Q15" s="2" t="str">
        <v>Dec'23</v>
      </c>
      <c r="R15" s="2">
        <v>2024</v>
      </c>
      <c r="S15" s="1">
        <v>10</v>
      </c>
      <c r="T15" s="2">
        <v>60</v>
      </c>
      <c r="U15" s="1">
        <v>0</v>
      </c>
      <c r="V15" s="1" t="str">
        <v>Challenger</v>
      </c>
      <c r="W15" s="10">
        <v>0</v>
      </c>
      <c r="X15" s="10">
        <v>4</v>
      </c>
      <c r="Y15" s="10">
        <v>0</v>
      </c>
      <c r="Z15" s="10">
        <v>0</v>
      </c>
      <c r="AA15" s="10">
        <v>10.98</v>
      </c>
      <c r="AB15" s="10">
        <v>0</v>
      </c>
      <c r="AC15" s="10">
        <v>0</v>
      </c>
      <c r="AD15" s="10">
        <v>10</v>
      </c>
      <c r="AE15" s="10">
        <v>0</v>
      </c>
      <c r="AF15" s="10">
        <v>0</v>
      </c>
      <c r="AG15" s="10">
        <v>0</v>
      </c>
      <c r="AH15" s="10">
        <v>0</v>
      </c>
      <c r="AI15" s="10">
        <v>6</v>
      </c>
      <c r="AJ15" s="10">
        <v>0</v>
      </c>
      <c r="AK15" s="10">
        <v>0</v>
      </c>
      <c r="AL15" s="10">
        <v>7</v>
      </c>
      <c r="AM15" s="10">
        <v>0</v>
      </c>
      <c r="AN15" s="10">
        <v>0</v>
      </c>
      <c r="AO15" s="10">
        <v>0</v>
      </c>
      <c r="AP15" s="10">
        <v>0</v>
      </c>
      <c r="AQ15" s="10">
        <v>4.2</v>
      </c>
      <c r="AR15" s="10">
        <v>0</v>
      </c>
      <c r="AS15" s="16">
        <v>9</v>
      </c>
      <c r="AT15" s="16">
        <v>0</v>
      </c>
      <c r="AU15" s="16">
        <v>0</v>
      </c>
      <c r="AV15" s="16">
        <v>0</v>
      </c>
      <c r="AW15" s="16" t="str">
        <v/>
      </c>
      <c r="AX15" s="10">
        <f t="shared" si="7"/>
        <v>20.2</v>
      </c>
      <c r="AY15" s="10">
        <f>SUM(Z15:AK15)</f>
        <v>26.98</v>
      </c>
      <c r="AZ15" s="2" t="s">
        <v>119</v>
      </c>
      <c r="BA15" s="10">
        <f t="shared" si="8"/>
        <v>1.8666666666666665</v>
      </c>
      <c r="BB15" s="36" t="s">
        <v>118</v>
      </c>
      <c r="BC15" s="39" t="str">
        <f t="shared" si="2"/>
        <v/>
      </c>
      <c r="BD15" s="16">
        <f>SUM(AR15:AW15)</f>
        <v>9</v>
      </c>
      <c r="BE15" s="10">
        <f>SUM(AL15:AQ15)</f>
        <v>11.2</v>
      </c>
      <c r="BF15" s="12">
        <f t="shared" si="3"/>
        <v>0.44554455445544555</v>
      </c>
      <c r="BG15" s="12">
        <f t="shared" si="4"/>
        <v>0.55445544554455439</v>
      </c>
      <c r="BH15" s="9">
        <f t="shared" si="5"/>
        <v>20.2</v>
      </c>
      <c r="BI15" s="39" t="str">
        <f t="shared" si="6"/>
        <v/>
      </c>
      <c r="BK15" s="75"/>
    </row>
    <row r="16" spans="1:70">
      <c r="A16" s="2">
        <v>13</v>
      </c>
      <c r="B16" s="2">
        <v>2023</v>
      </c>
      <c r="C16" s="1" t="str">
        <v>PBTMTR177</v>
      </c>
      <c r="D16" s="37" t="str">
        <v>0015g00001XKXuDAAX</v>
      </c>
      <c r="E16" s="37" t="str">
        <v>Chandra Steel</v>
      </c>
      <c r="F16" s="37" t="str">
        <v>ODISHA</v>
      </c>
      <c r="G16" s="37" t="str">
        <v>SUNDARGARH</v>
      </c>
      <c r="H16" s="37" t="str">
        <v>Sundarpahari</v>
      </c>
      <c r="I16" s="37" t="str">
        <v>SACHDEVA ISPAT PVT LTD</v>
      </c>
      <c r="J16" s="37" t="str">
        <v>Papun Padhan</v>
      </c>
      <c r="K16" s="37" t="str">
        <v>Papun Pradhan</v>
      </c>
      <c r="L16" s="37" t="str">
        <v>C12823</v>
      </c>
      <c r="M16" s="37" t="str">
        <v>Central</v>
      </c>
      <c r="N16" s="2">
        <v>769004</v>
      </c>
      <c r="O16" s="2" t="str">
        <v>21AADCC2469D1Z6</v>
      </c>
      <c r="P16" s="2">
        <v>9437048292</v>
      </c>
      <c r="Q16" s="2" t="str">
        <v>Dec'23</v>
      </c>
      <c r="R16" s="2">
        <v>2024</v>
      </c>
      <c r="S16" s="1">
        <v>32</v>
      </c>
      <c r="T16" s="2">
        <v>50</v>
      </c>
      <c r="U16" s="1">
        <v>0</v>
      </c>
      <c r="V16" s="1" t="str">
        <v>Minor</v>
      </c>
      <c r="W16" s="10">
        <v>7</v>
      </c>
      <c r="X16" s="10">
        <v>3</v>
      </c>
      <c r="Y16" s="10">
        <v>9</v>
      </c>
      <c r="Z16" s="10">
        <v>6.45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21</v>
      </c>
      <c r="AG16" s="10">
        <v>0</v>
      </c>
      <c r="AH16" s="10">
        <v>32</v>
      </c>
      <c r="AI16" s="10">
        <v>0</v>
      </c>
      <c r="AJ16" s="10">
        <v>0</v>
      </c>
      <c r="AK16" s="10">
        <v>15.7</v>
      </c>
      <c r="AL16" s="10">
        <v>0</v>
      </c>
      <c r="AM16" s="10">
        <v>3</v>
      </c>
      <c r="AN16" s="10">
        <v>0</v>
      </c>
      <c r="AO16" s="10">
        <v>6.2</v>
      </c>
      <c r="AP16" s="10">
        <v>0</v>
      </c>
      <c r="AQ16" s="10">
        <v>0</v>
      </c>
      <c r="AR16" s="10">
        <v>0</v>
      </c>
      <c r="AS16" s="16">
        <v>0</v>
      </c>
      <c r="AT16" s="16">
        <v>0</v>
      </c>
      <c r="AU16" s="16">
        <v>0</v>
      </c>
      <c r="AV16" s="16">
        <v>0</v>
      </c>
      <c r="AW16" s="16" t="str">
        <v/>
      </c>
      <c r="AX16" s="10">
        <f t="shared" si="7"/>
        <v>9.1999999999999993</v>
      </c>
      <c r="AY16" s="10">
        <f>SUM(Z16:AK16)</f>
        <v>75.150000000000006</v>
      </c>
      <c r="AZ16" s="2" t="s">
        <v>119</v>
      </c>
      <c r="BA16" s="10">
        <f t="shared" si="8"/>
        <v>1.5333333333333332</v>
      </c>
      <c r="BB16" s="36" t="s">
        <v>118</v>
      </c>
      <c r="BC16" s="39" t="str">
        <f t="shared" si="2"/>
        <v/>
      </c>
      <c r="BD16" s="16">
        <f>SUM(AR16:AW16)</f>
        <v>0</v>
      </c>
      <c r="BE16" s="10">
        <f>SUM(AL16:AQ16)</f>
        <v>9.1999999999999993</v>
      </c>
      <c r="BF16" s="12">
        <f t="shared" si="3"/>
        <v>0</v>
      </c>
      <c r="BG16" s="12">
        <f t="shared" si="4"/>
        <v>1</v>
      </c>
      <c r="BH16" s="9">
        <f t="shared" si="5"/>
        <v>9.1999999999999993</v>
      </c>
      <c r="BI16" s="39" t="str">
        <f t="shared" si="6"/>
        <v/>
      </c>
      <c r="BK16" s="75"/>
    </row>
    <row r="17" spans="1:63">
      <c r="A17" s="2">
        <v>14</v>
      </c>
      <c r="B17" s="2">
        <v>2023</v>
      </c>
      <c r="C17" s="1" t="str">
        <v>PBTMTR178</v>
      </c>
      <c r="D17" s="37" t="str">
        <v>001J1000002in9QIAQ</v>
      </c>
      <c r="E17" s="37" t="str">
        <v>GLOBAL STEEL</v>
      </c>
      <c r="F17" s="37" t="str">
        <v>ODISHA</v>
      </c>
      <c r="G17" s="37" t="str">
        <v>SAMBALPUR</v>
      </c>
      <c r="H17" s="37">
        <v>0</v>
      </c>
      <c r="I17" s="37" t="str">
        <v>SACHDEVA ISPAT PVT LTD</v>
      </c>
      <c r="J17" s="37" t="str">
        <v>Papun Padhan</v>
      </c>
      <c r="K17" s="37" t="str">
        <v>Papun Pradhan</v>
      </c>
      <c r="L17" s="37" t="str">
        <v>C12823</v>
      </c>
      <c r="M17" s="37" t="str">
        <v>Central</v>
      </c>
      <c r="N17" s="2">
        <v>768228</v>
      </c>
      <c r="O17" s="2" t="str">
        <v>21AWRPT5068N2ZO</v>
      </c>
      <c r="P17" s="2">
        <v>7077774769</v>
      </c>
      <c r="Q17" s="2" t="str">
        <v>Dec'23</v>
      </c>
      <c r="R17" s="2">
        <v>2024</v>
      </c>
      <c r="S17" s="1">
        <v>100</v>
      </c>
      <c r="T17" s="2" t="str">
        <v/>
      </c>
      <c r="U17" s="1">
        <v>0</v>
      </c>
      <c r="V17" s="1" t="str">
        <v>Potential Not updated</v>
      </c>
      <c r="W17" s="10">
        <v>40</v>
      </c>
      <c r="X17" s="10">
        <v>0</v>
      </c>
      <c r="Y17" s="10">
        <v>0</v>
      </c>
      <c r="Z17" s="10">
        <v>50.05</v>
      </c>
      <c r="AA17" s="10">
        <v>50.25</v>
      </c>
      <c r="AB17" s="10">
        <v>51</v>
      </c>
      <c r="AC17" s="10">
        <v>30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6">
        <v>0</v>
      </c>
      <c r="AT17" s="16">
        <v>0</v>
      </c>
      <c r="AU17" s="16">
        <v>0</v>
      </c>
      <c r="AV17" s="16">
        <v>0</v>
      </c>
      <c r="AW17" s="16" t="str">
        <v/>
      </c>
      <c r="AX17" s="10">
        <f t="shared" si="7"/>
        <v>0</v>
      </c>
      <c r="AY17" s="10">
        <f>SUM(Z17:AK17)</f>
        <v>181.3</v>
      </c>
      <c r="AZ17" s="2" t="s">
        <v>118</v>
      </c>
      <c r="BA17" s="10">
        <f t="shared" si="8"/>
        <v>0</v>
      </c>
      <c r="BB17" s="36" t="s">
        <v>119</v>
      </c>
      <c r="BC17" s="39" t="str">
        <f t="shared" si="2"/>
        <v/>
      </c>
      <c r="BD17" s="16">
        <f>SUM(AR17:AW17)</f>
        <v>0</v>
      </c>
      <c r="BE17" s="10">
        <f>SUM(AL17:AQ17)</f>
        <v>0</v>
      </c>
      <c r="BF17" s="12" t="str">
        <f t="shared" si="3"/>
        <v/>
      </c>
      <c r="BG17" s="12" t="str">
        <f t="shared" si="4"/>
        <v/>
      </c>
      <c r="BH17" s="9">
        <f t="shared" si="5"/>
        <v>0</v>
      </c>
      <c r="BI17" s="39" t="str">
        <f t="shared" si="6"/>
        <v/>
      </c>
      <c r="BK17" s="75"/>
    </row>
    <row r="18" spans="1:63">
      <c r="A18" s="2">
        <v>15</v>
      </c>
      <c r="B18" s="2">
        <v>2023</v>
      </c>
      <c r="C18" s="1" t="str">
        <v>PBTMTR04</v>
      </c>
      <c r="D18" s="37" t="str">
        <v>0015g00001Y3x1EAAR</v>
      </c>
      <c r="E18" s="37" t="str">
        <v>M/S MEENA STEELS</v>
      </c>
      <c r="F18" s="37" t="str">
        <v>UTTAR PRADESH</v>
      </c>
      <c r="G18" s="37" t="str">
        <v>AGRA</v>
      </c>
      <c r="H18" s="37" t="str">
        <v>Agra</v>
      </c>
      <c r="I18" s="37" t="str">
        <v>DINESH STEEL PRIVATE LIMITED</v>
      </c>
      <c r="J18" s="37" t="str">
        <v>Pankaj Garg</v>
      </c>
      <c r="K18" s="37" t="str">
        <v>-</v>
      </c>
      <c r="L18" s="37" t="str">
        <v>C12820</v>
      </c>
      <c r="M18" s="37" t="str">
        <v>North</v>
      </c>
      <c r="N18" s="2">
        <v>282007</v>
      </c>
      <c r="O18" s="2" t="str">
        <v>09AEAPJ9199R1ZF</v>
      </c>
      <c r="P18" s="2">
        <v>9837021446</v>
      </c>
      <c r="Q18" s="2" t="str">
        <v>Dec'23</v>
      </c>
      <c r="R18" s="2">
        <v>2024</v>
      </c>
      <c r="S18" s="1">
        <v>108</v>
      </c>
      <c r="T18" s="2">
        <v>100</v>
      </c>
      <c r="U18" s="1">
        <v>0.77</v>
      </c>
      <c r="V18" s="1" t="str">
        <v>Star</v>
      </c>
      <c r="W18" s="10">
        <v>11</v>
      </c>
      <c r="X18" s="10">
        <v>25</v>
      </c>
      <c r="Y18" s="10">
        <v>52</v>
      </c>
      <c r="Z18" s="10">
        <v>12</v>
      </c>
      <c r="AA18" s="10">
        <v>17</v>
      </c>
      <c r="AB18" s="10">
        <v>22</v>
      </c>
      <c r="AC18" s="10">
        <v>50</v>
      </c>
      <c r="AD18" s="10">
        <v>25</v>
      </c>
      <c r="AE18" s="10">
        <v>12</v>
      </c>
      <c r="AF18" s="10">
        <v>17</v>
      </c>
      <c r="AG18" s="10">
        <v>16</v>
      </c>
      <c r="AH18" s="10">
        <v>25</v>
      </c>
      <c r="AI18" s="10">
        <v>20</v>
      </c>
      <c r="AJ18" s="10">
        <v>25</v>
      </c>
      <c r="AK18" s="10">
        <v>61</v>
      </c>
      <c r="AL18" s="10">
        <v>30</v>
      </c>
      <c r="AM18" s="10">
        <v>18</v>
      </c>
      <c r="AN18" s="10">
        <v>17</v>
      </c>
      <c r="AO18" s="10">
        <v>12.1</v>
      </c>
      <c r="AP18" s="10">
        <v>28.12</v>
      </c>
      <c r="AQ18" s="10">
        <v>42.11</v>
      </c>
      <c r="AR18" s="10">
        <v>14.96</v>
      </c>
      <c r="AS18" s="16">
        <v>15.01</v>
      </c>
      <c r="AT18" s="16">
        <v>32.020000000000003</v>
      </c>
      <c r="AU18" s="16">
        <v>32</v>
      </c>
      <c r="AV18" s="16">
        <v>166.98</v>
      </c>
      <c r="AW18" s="16">
        <v>32</v>
      </c>
      <c r="AX18" s="10">
        <f t="shared" si="7"/>
        <v>440.29999999999995</v>
      </c>
      <c r="AY18" s="10">
        <f>SUM(Z18:AK18)</f>
        <v>302</v>
      </c>
      <c r="AZ18" s="2" t="s">
        <v>119</v>
      </c>
      <c r="BA18" s="10">
        <f t="shared" si="8"/>
        <v>24.554999999999996</v>
      </c>
      <c r="BB18" s="36" t="s">
        <v>118</v>
      </c>
      <c r="BC18" s="39" t="str">
        <f t="shared" si="2"/>
        <v>B</v>
      </c>
      <c r="BD18" s="16">
        <f>SUM(AR18:AW18)</f>
        <v>292.97000000000003</v>
      </c>
      <c r="BE18" s="10">
        <f>SUM(AL18:AQ18)</f>
        <v>147.32999999999998</v>
      </c>
      <c r="BF18" s="12">
        <f t="shared" si="3"/>
        <v>0.66538723597547145</v>
      </c>
      <c r="BG18" s="12">
        <f t="shared" si="4"/>
        <v>0.33461276402452872</v>
      </c>
      <c r="BH18" s="9">
        <f t="shared" si="5"/>
        <v>440.29999999999995</v>
      </c>
      <c r="BI18" s="39" t="str">
        <f t="shared" si="6"/>
        <v>B</v>
      </c>
      <c r="BJ18" s="1" t="str">
        <f>_xlfn.XLOOKUP(D18,'Holi gift'!A:A,'Holi gift'!A:A,"",0,1)</f>
        <v>0015g00001Y3x1EAAR</v>
      </c>
      <c r="BK18" s="75"/>
    </row>
    <row r="19" spans="1:63">
      <c r="A19" s="2">
        <v>16</v>
      </c>
      <c r="B19" s="2">
        <v>2023</v>
      </c>
      <c r="C19" s="1" t="str">
        <v>PBTMTR05</v>
      </c>
      <c r="D19" s="37" t="str">
        <v>0015g00001ehWMuAAM</v>
      </c>
      <c r="E19" s="37" t="str">
        <v>M/S MITTAL STEELS</v>
      </c>
      <c r="F19" s="37" t="str">
        <v>UTTAR PRADESH</v>
      </c>
      <c r="G19" s="37" t="str">
        <v>AGRA</v>
      </c>
      <c r="H19" s="37" t="str">
        <v>Etmadpur</v>
      </c>
      <c r="I19" s="37" t="str">
        <v>DINESH STEEL PRIVATE LIMITED</v>
      </c>
      <c r="J19" s="37" t="str">
        <v>Pankaj Garg</v>
      </c>
      <c r="K19" s="37" t="str">
        <v>-</v>
      </c>
      <c r="L19" s="37" t="str">
        <v>C12820</v>
      </c>
      <c r="M19" s="37" t="str">
        <v>North</v>
      </c>
      <c r="N19" s="2">
        <v>282005</v>
      </c>
      <c r="O19" s="2" t="str">
        <v>09AFYPM6727P1Z6</v>
      </c>
      <c r="P19" s="2">
        <v>9837163079</v>
      </c>
      <c r="Q19" s="2" t="str">
        <v>Dec'23</v>
      </c>
      <c r="R19" s="2">
        <v>2024</v>
      </c>
      <c r="S19" s="1">
        <v>53</v>
      </c>
      <c r="T19" s="2">
        <v>50</v>
      </c>
      <c r="U19" s="1">
        <v>0</v>
      </c>
      <c r="V19" s="1" t="str">
        <v>Minor</v>
      </c>
      <c r="W19" s="10">
        <v>11</v>
      </c>
      <c r="X19" s="10">
        <v>0</v>
      </c>
      <c r="Y19" s="10">
        <v>30</v>
      </c>
      <c r="Z19" s="10">
        <v>10</v>
      </c>
      <c r="AA19" s="10">
        <v>15</v>
      </c>
      <c r="AB19" s="10">
        <v>3</v>
      </c>
      <c r="AC19" s="10">
        <v>4</v>
      </c>
      <c r="AD19" s="10">
        <v>5</v>
      </c>
      <c r="AE19" s="10">
        <v>5</v>
      </c>
      <c r="AF19" s="10">
        <v>10</v>
      </c>
      <c r="AG19" s="10">
        <v>10</v>
      </c>
      <c r="AH19" s="10">
        <v>5</v>
      </c>
      <c r="AI19" s="10">
        <v>8</v>
      </c>
      <c r="AJ19" s="10">
        <v>10</v>
      </c>
      <c r="AK19" s="10">
        <v>10</v>
      </c>
      <c r="AL19" s="10">
        <v>10</v>
      </c>
      <c r="AM19" s="10">
        <v>10</v>
      </c>
      <c r="AN19" s="10">
        <v>8</v>
      </c>
      <c r="AO19" s="10">
        <v>0</v>
      </c>
      <c r="AP19" s="10">
        <v>0</v>
      </c>
      <c r="AQ19" s="10">
        <v>0</v>
      </c>
      <c r="AR19" s="10">
        <v>0</v>
      </c>
      <c r="AS19" s="16">
        <v>0</v>
      </c>
      <c r="AT19" s="16">
        <v>0</v>
      </c>
      <c r="AU19" s="16">
        <v>0</v>
      </c>
      <c r="AV19" s="16">
        <v>0</v>
      </c>
      <c r="AW19" s="16" t="str">
        <v/>
      </c>
      <c r="AX19" s="10">
        <f t="shared" si="7"/>
        <v>28</v>
      </c>
      <c r="AY19" s="10">
        <f>SUM(Z19:AK19)</f>
        <v>95</v>
      </c>
      <c r="AZ19" s="2" t="s">
        <v>119</v>
      </c>
      <c r="BA19" s="10">
        <f t="shared" si="8"/>
        <v>4.666666666666667</v>
      </c>
      <c r="BB19" s="36" t="s">
        <v>118</v>
      </c>
      <c r="BC19" s="39" t="str">
        <f t="shared" si="2"/>
        <v/>
      </c>
      <c r="BD19" s="16">
        <f>SUM(AR19:AW19)</f>
        <v>0</v>
      </c>
      <c r="BE19" s="10">
        <f>SUM(AL19:AQ19)</f>
        <v>28</v>
      </c>
      <c r="BF19" s="12">
        <f t="shared" si="3"/>
        <v>0</v>
      </c>
      <c r="BG19" s="12">
        <f t="shared" si="4"/>
        <v>1</v>
      </c>
      <c r="BH19" s="9">
        <f t="shared" si="5"/>
        <v>28</v>
      </c>
      <c r="BI19" s="39" t="str">
        <f t="shared" si="6"/>
        <v/>
      </c>
      <c r="BK19" s="75"/>
    </row>
    <row r="20" spans="1:63">
      <c r="A20" s="2">
        <v>17</v>
      </c>
      <c r="B20" s="2">
        <v>2023</v>
      </c>
      <c r="C20" s="1" t="str">
        <v>PBTMTR06</v>
      </c>
      <c r="D20" s="37" t="str">
        <v>0015g00001XbzInAAJ</v>
      </c>
      <c r="E20" s="37" t="str">
        <v>Dinesh Steel PVT LTD</v>
      </c>
      <c r="F20" s="37" t="str">
        <v>UTTAR PRADESH</v>
      </c>
      <c r="G20" s="37" t="str">
        <v>AGRA</v>
      </c>
      <c r="H20" s="37" t="str">
        <v>Sadar</v>
      </c>
      <c r="I20" s="37" t="str">
        <v>DINESH STEEL PRIVATE LIMITED</v>
      </c>
      <c r="J20" s="37" t="str">
        <v>Pankaj Garg</v>
      </c>
      <c r="K20" s="37" t="str">
        <v>-</v>
      </c>
      <c r="L20" s="37" t="str">
        <v>C12820</v>
      </c>
      <c r="M20" s="37" t="str">
        <v>North</v>
      </c>
      <c r="N20" s="2">
        <v>282002</v>
      </c>
      <c r="O20" s="2">
        <v>0</v>
      </c>
      <c r="P20" s="2">
        <v>0</v>
      </c>
      <c r="Q20" s="2" t="str">
        <v>Dec'23</v>
      </c>
      <c r="R20" s="2">
        <v>2024</v>
      </c>
      <c r="S20" s="1">
        <v>339</v>
      </c>
      <c r="T20" s="2">
        <v>400</v>
      </c>
      <c r="U20" s="1">
        <v>0</v>
      </c>
      <c r="V20" s="1" t="str">
        <v>Alien</v>
      </c>
      <c r="W20" s="10">
        <v>87</v>
      </c>
      <c r="X20" s="10">
        <v>64</v>
      </c>
      <c r="Y20" s="10">
        <v>125</v>
      </c>
      <c r="Z20" s="10">
        <v>26</v>
      </c>
      <c r="AA20" s="10">
        <v>47</v>
      </c>
      <c r="AB20" s="10">
        <v>15</v>
      </c>
      <c r="AC20" s="10">
        <v>30</v>
      </c>
      <c r="AD20" s="10">
        <v>31</v>
      </c>
      <c r="AE20" s="10">
        <v>15</v>
      </c>
      <c r="AF20" s="10">
        <v>25</v>
      </c>
      <c r="AG20" s="10">
        <v>300</v>
      </c>
      <c r="AH20" s="10">
        <v>165</v>
      </c>
      <c r="AI20" s="10">
        <v>350</v>
      </c>
      <c r="AJ20" s="10">
        <v>482</v>
      </c>
      <c r="AK20" s="10">
        <v>500</v>
      </c>
      <c r="AL20" s="10">
        <v>11</v>
      </c>
      <c r="AM20" s="10">
        <v>15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6">
        <v>0</v>
      </c>
      <c r="AT20" s="16">
        <v>0</v>
      </c>
      <c r="AU20" s="16">
        <v>0</v>
      </c>
      <c r="AV20" s="16">
        <v>0</v>
      </c>
      <c r="AW20" s="16" t="str">
        <v/>
      </c>
      <c r="AX20" s="10">
        <f t="shared" si="7"/>
        <v>26</v>
      </c>
      <c r="AY20" s="10">
        <f>SUM(Z20:AK20)</f>
        <v>1986</v>
      </c>
      <c r="AZ20" s="2" t="s">
        <v>118</v>
      </c>
      <c r="BA20" s="10">
        <f t="shared" si="8"/>
        <v>4.333333333333333</v>
      </c>
      <c r="BB20" s="36" t="s">
        <v>119</v>
      </c>
      <c r="BC20" s="39" t="str">
        <f t="shared" si="2"/>
        <v/>
      </c>
      <c r="BD20" s="16">
        <f>SUM(AR20:AW20)</f>
        <v>0</v>
      </c>
      <c r="BE20" s="10">
        <f>SUM(AL20:AQ20)</f>
        <v>26</v>
      </c>
      <c r="BF20" s="12">
        <f t="shared" si="3"/>
        <v>0</v>
      </c>
      <c r="BG20" s="12">
        <f t="shared" si="4"/>
        <v>1</v>
      </c>
      <c r="BH20" s="9">
        <f t="shared" si="5"/>
        <v>26</v>
      </c>
      <c r="BI20" s="39" t="str">
        <f t="shared" si="6"/>
        <v/>
      </c>
      <c r="BK20" s="75"/>
    </row>
    <row r="21" spans="1:63">
      <c r="A21" s="2">
        <v>18</v>
      </c>
      <c r="B21" s="2">
        <v>2023</v>
      </c>
      <c r="C21" s="1" t="str">
        <v>PBTMTR76</v>
      </c>
      <c r="D21" s="37" t="str">
        <v>0015g00001ZWw5CAAT</v>
      </c>
      <c r="E21" s="37" t="str">
        <v>M/S J T STEEL TRADERS</v>
      </c>
      <c r="F21" s="37" t="str">
        <v>UTTAR PRADESH</v>
      </c>
      <c r="G21" s="37" t="str">
        <v>SHAHJAHANPUR</v>
      </c>
      <c r="H21" s="37" t="str">
        <v>Shahjahanpur</v>
      </c>
      <c r="I21" s="37" t="str">
        <v>Khandelwal Associates</v>
      </c>
      <c r="J21" s="37" t="str">
        <v>SHIV KUMAR</v>
      </c>
      <c r="K21" s="37" t="str">
        <v>Ashutosh Shukla</v>
      </c>
      <c r="L21" s="37" t="str">
        <v>C12818</v>
      </c>
      <c r="M21" s="37" t="str">
        <v>North</v>
      </c>
      <c r="N21" s="2">
        <v>242001</v>
      </c>
      <c r="O21" s="2" t="str">
        <v>09AYMPS5514P1ZI</v>
      </c>
      <c r="P21" s="2">
        <v>9648071400</v>
      </c>
      <c r="Q21" s="2" t="str">
        <v>Dec'23</v>
      </c>
      <c r="R21" s="2">
        <v>2024</v>
      </c>
      <c r="S21" s="1">
        <v>18</v>
      </c>
      <c r="T21" s="2">
        <v>200</v>
      </c>
      <c r="U21" s="1">
        <v>0</v>
      </c>
      <c r="V21" s="1" t="str">
        <v>Challenger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6">
        <v>0</v>
      </c>
      <c r="AT21" s="16">
        <v>0</v>
      </c>
      <c r="AU21" s="16">
        <v>0</v>
      </c>
      <c r="AV21" s="16">
        <v>0</v>
      </c>
      <c r="AW21" s="16" t="str">
        <v/>
      </c>
      <c r="AX21" s="10">
        <f t="shared" si="7"/>
        <v>0</v>
      </c>
      <c r="AY21" s="10">
        <f>SUM(Z21:AK21)</f>
        <v>0</v>
      </c>
      <c r="AZ21" s="2" t="s">
        <v>119</v>
      </c>
      <c r="BA21" s="10">
        <f t="shared" si="8"/>
        <v>0</v>
      </c>
      <c r="BB21" s="36" t="s">
        <v>118</v>
      </c>
      <c r="BC21" s="39" t="str">
        <f t="shared" si="2"/>
        <v/>
      </c>
      <c r="BD21" s="16">
        <f>SUM(AR21:AW21)</f>
        <v>0</v>
      </c>
      <c r="BE21" s="10">
        <f>SUM(AL21:AQ21)</f>
        <v>0</v>
      </c>
      <c r="BF21" s="12" t="str">
        <f t="shared" si="3"/>
        <v/>
      </c>
      <c r="BG21" s="12" t="str">
        <f t="shared" si="4"/>
        <v/>
      </c>
      <c r="BH21" s="9">
        <f t="shared" si="5"/>
        <v>0</v>
      </c>
      <c r="BI21" s="39" t="str">
        <f t="shared" si="6"/>
        <v/>
      </c>
      <c r="BK21" s="75"/>
    </row>
    <row r="22" spans="1:63">
      <c r="A22" s="2">
        <v>19</v>
      </c>
      <c r="B22" s="2">
        <v>2023</v>
      </c>
      <c r="C22" s="1" t="str">
        <v>PBTMTR19</v>
      </c>
      <c r="D22" s="37" t="str">
        <v>0015g00001VBhGCAA1</v>
      </c>
      <c r="E22" s="37" t="str">
        <v>LAKSHMI TRADING COMPANY</v>
      </c>
      <c r="F22" s="37" t="str">
        <v>UTTAR PRADESH</v>
      </c>
      <c r="G22" s="37" t="str">
        <v>PRAYAGRAJ</v>
      </c>
      <c r="H22" s="37" t="str">
        <v>Prayagraj</v>
      </c>
      <c r="I22" s="37" t="str">
        <v>GLOBAL IRONTRADING PVT. LTD.</v>
      </c>
      <c r="J22" s="37" t="str">
        <v>Divyansh Dhawal</v>
      </c>
      <c r="K22" s="37" t="str">
        <v>Varun Arora</v>
      </c>
      <c r="L22" s="37" t="str">
        <v>C12819</v>
      </c>
      <c r="M22" s="37" t="str">
        <v>North</v>
      </c>
      <c r="N22" s="2">
        <v>211002</v>
      </c>
      <c r="O22" s="2" t="str">
        <v>09AAVHA0822P1ZS</v>
      </c>
      <c r="P22" s="2">
        <v>9415032051</v>
      </c>
      <c r="Q22" s="2" t="str">
        <v>Dec'23</v>
      </c>
      <c r="R22" s="2">
        <v>2024</v>
      </c>
      <c r="S22" s="1">
        <v>100</v>
      </c>
      <c r="T22" s="2">
        <v>600</v>
      </c>
      <c r="U22" s="1">
        <v>0</v>
      </c>
      <c r="V22" s="1" t="str">
        <v>Alien</v>
      </c>
      <c r="W22" s="10">
        <v>30</v>
      </c>
      <c r="X22" s="10">
        <v>0</v>
      </c>
      <c r="Y22" s="10">
        <v>40</v>
      </c>
      <c r="Z22" s="10">
        <v>32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6">
        <v>0</v>
      </c>
      <c r="AT22" s="16">
        <v>0</v>
      </c>
      <c r="AU22" s="16">
        <v>0</v>
      </c>
      <c r="AV22" s="16">
        <v>0</v>
      </c>
      <c r="AW22" s="16" t="str">
        <v/>
      </c>
      <c r="AX22" s="10">
        <f t="shared" si="7"/>
        <v>0</v>
      </c>
      <c r="AY22" s="10">
        <f>SUM(Z22:AK22)</f>
        <v>32</v>
      </c>
      <c r="AZ22" s="2" t="s">
        <v>119</v>
      </c>
      <c r="BA22" s="10">
        <f t="shared" si="8"/>
        <v>0</v>
      </c>
      <c r="BB22" s="36" t="s">
        <v>118</v>
      </c>
      <c r="BC22" s="39" t="str">
        <f t="shared" si="2"/>
        <v/>
      </c>
      <c r="BD22" s="16">
        <f>SUM(AR22:AW22)</f>
        <v>0</v>
      </c>
      <c r="BE22" s="10">
        <f>SUM(AL22:AQ22)</f>
        <v>0</v>
      </c>
      <c r="BF22" s="12" t="str">
        <f t="shared" si="3"/>
        <v/>
      </c>
      <c r="BG22" s="12" t="str">
        <f t="shared" si="4"/>
        <v/>
      </c>
      <c r="BH22" s="9">
        <f t="shared" si="5"/>
        <v>0</v>
      </c>
      <c r="BI22" s="39" t="str">
        <f t="shared" si="6"/>
        <v/>
      </c>
      <c r="BK22" s="75"/>
    </row>
    <row r="23" spans="1:63">
      <c r="A23" s="2">
        <v>20</v>
      </c>
      <c r="B23" s="2">
        <v>2023</v>
      </c>
      <c r="C23" s="1" t="str">
        <v>PBTMTR20</v>
      </c>
      <c r="D23" s="37" t="str">
        <v>0015g00001V9dtGAAR</v>
      </c>
      <c r="E23" s="37" t="str">
        <v>SAMRAT CONSTRUCTION COMPANY</v>
      </c>
      <c r="F23" s="37" t="str">
        <v>UTTAR PRADESH</v>
      </c>
      <c r="G23" s="37" t="str">
        <v>PRAYAGRAJ</v>
      </c>
      <c r="H23" s="37" t="str">
        <v>Phulpur</v>
      </c>
      <c r="I23" s="37" t="str">
        <v>GLOBAL IRONTRADING PVT. LTD.</v>
      </c>
      <c r="J23" s="37" t="str">
        <v>Divyansh Dhawal</v>
      </c>
      <c r="K23" s="37" t="str">
        <v>Varun Arora</v>
      </c>
      <c r="L23" s="37" t="str">
        <v>C12819</v>
      </c>
      <c r="M23" s="37" t="str">
        <v>North</v>
      </c>
      <c r="N23" s="2">
        <v>211019</v>
      </c>
      <c r="O23" s="2" t="str">
        <v>09ANKPK2750N1Z1</v>
      </c>
      <c r="P23" s="2">
        <v>9651676023</v>
      </c>
      <c r="Q23" s="2" t="str">
        <v>Dec'23</v>
      </c>
      <c r="R23" s="2">
        <v>2024</v>
      </c>
      <c r="S23" s="1">
        <v>100</v>
      </c>
      <c r="T23" s="2">
        <v>200</v>
      </c>
      <c r="U23" s="1">
        <v>0</v>
      </c>
      <c r="V23" s="1" t="str">
        <v>Challenger</v>
      </c>
      <c r="W23" s="10">
        <v>0</v>
      </c>
      <c r="X23" s="10">
        <v>30</v>
      </c>
      <c r="Y23" s="10">
        <v>40</v>
      </c>
      <c r="Z23" s="10">
        <v>40</v>
      </c>
      <c r="AA23" s="10">
        <v>0</v>
      </c>
      <c r="AB23" s="10">
        <v>0</v>
      </c>
      <c r="AC23" s="10">
        <v>0</v>
      </c>
      <c r="AD23" s="10">
        <v>49.97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6">
        <v>0</v>
      </c>
      <c r="AT23" s="16">
        <v>0</v>
      </c>
      <c r="AU23" s="16">
        <v>0</v>
      </c>
      <c r="AV23" s="16">
        <v>0</v>
      </c>
      <c r="AW23" s="16" t="str">
        <v/>
      </c>
      <c r="AX23" s="10">
        <f t="shared" si="7"/>
        <v>0</v>
      </c>
      <c r="AY23" s="10">
        <f>SUM(Z23:AK23)</f>
        <v>89.97</v>
      </c>
      <c r="AZ23" s="2" t="s">
        <v>119</v>
      </c>
      <c r="BA23" s="10">
        <f t="shared" si="8"/>
        <v>0</v>
      </c>
      <c r="BB23" s="36" t="s">
        <v>118</v>
      </c>
      <c r="BC23" s="39" t="str">
        <f t="shared" si="2"/>
        <v/>
      </c>
      <c r="BD23" s="16">
        <f>SUM(AR23:AW23)</f>
        <v>0</v>
      </c>
      <c r="BE23" s="10">
        <f>SUM(AL23:AQ23)</f>
        <v>0</v>
      </c>
      <c r="BF23" s="12" t="str">
        <f t="shared" si="3"/>
        <v/>
      </c>
      <c r="BG23" s="12" t="str">
        <f t="shared" si="4"/>
        <v/>
      </c>
      <c r="BH23" s="9">
        <f t="shared" si="5"/>
        <v>0</v>
      </c>
      <c r="BI23" s="39" t="str">
        <f t="shared" si="6"/>
        <v/>
      </c>
      <c r="BK23" s="75"/>
    </row>
    <row r="24" spans="1:63">
      <c r="A24" s="2">
        <v>21</v>
      </c>
      <c r="B24" s="2">
        <v>2023</v>
      </c>
      <c r="C24" s="1" t="str">
        <v>PBTMTR21</v>
      </c>
      <c r="D24" s="37" t="str">
        <v>0015g00001fuCAzAAM</v>
      </c>
      <c r="E24" s="37" t="str">
        <v>M/S SHIV SHAKTI STEEL</v>
      </c>
      <c r="F24" s="37" t="str">
        <v>UTTAR PRADESH</v>
      </c>
      <c r="G24" s="37" t="str">
        <v>SONBHADRA</v>
      </c>
      <c r="H24" s="37" t="str">
        <v>Robertsganj</v>
      </c>
      <c r="I24" s="37" t="str">
        <v>GLOBAL IRONTRADING PVT. LTD.</v>
      </c>
      <c r="J24" s="37" t="str">
        <v>Divyansh Dhawal</v>
      </c>
      <c r="K24" s="37" t="str">
        <v>Varun Arora</v>
      </c>
      <c r="L24" s="37" t="str">
        <v>C12819</v>
      </c>
      <c r="M24" s="37" t="str">
        <v>North</v>
      </c>
      <c r="N24" s="2">
        <v>231216</v>
      </c>
      <c r="O24" s="2" t="str">
        <v>09AFNPJ4598N1ZF</v>
      </c>
      <c r="P24" s="2">
        <v>9935161777</v>
      </c>
      <c r="Q24" s="2" t="str">
        <v>Dec'23</v>
      </c>
      <c r="R24" s="2">
        <v>2024</v>
      </c>
      <c r="S24" s="1">
        <v>45</v>
      </c>
      <c r="T24" s="2">
        <v>140</v>
      </c>
      <c r="U24" s="1">
        <v>0</v>
      </c>
      <c r="V24" s="1" t="str">
        <v>Challenger</v>
      </c>
      <c r="W24" s="10">
        <v>0</v>
      </c>
      <c r="X24" s="10">
        <v>15</v>
      </c>
      <c r="Y24" s="10">
        <v>0</v>
      </c>
      <c r="Z24" s="10">
        <v>15</v>
      </c>
      <c r="AA24" s="10">
        <v>0</v>
      </c>
      <c r="AB24" s="10">
        <v>0</v>
      </c>
      <c r="AC24" s="10">
        <v>0</v>
      </c>
      <c r="AD24" s="10">
        <v>0</v>
      </c>
      <c r="AE24" s="10">
        <v>5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6">
        <v>0</v>
      </c>
      <c r="AT24" s="16">
        <v>0</v>
      </c>
      <c r="AU24" s="16">
        <v>0</v>
      </c>
      <c r="AV24" s="16">
        <v>0</v>
      </c>
      <c r="AW24" s="16" t="str">
        <v/>
      </c>
      <c r="AX24" s="10">
        <f t="shared" si="7"/>
        <v>0</v>
      </c>
      <c r="AY24" s="10">
        <f>SUM(Z24:AK24)</f>
        <v>20</v>
      </c>
      <c r="AZ24" s="2" t="s">
        <v>119</v>
      </c>
      <c r="BA24" s="10">
        <f t="shared" si="8"/>
        <v>0</v>
      </c>
      <c r="BB24" s="36" t="s">
        <v>118</v>
      </c>
      <c r="BC24" s="39" t="str">
        <f t="shared" si="2"/>
        <v/>
      </c>
      <c r="BD24" s="16">
        <f>SUM(AR24:AW24)</f>
        <v>0</v>
      </c>
      <c r="BE24" s="10">
        <f>SUM(AL24:AQ24)</f>
        <v>0</v>
      </c>
      <c r="BF24" s="12" t="str">
        <f t="shared" si="3"/>
        <v/>
      </c>
      <c r="BG24" s="12" t="str">
        <f t="shared" si="4"/>
        <v/>
      </c>
      <c r="BH24" s="9">
        <f t="shared" si="5"/>
        <v>0</v>
      </c>
      <c r="BI24" s="39" t="str">
        <f t="shared" si="6"/>
        <v/>
      </c>
      <c r="BK24" s="75"/>
    </row>
    <row r="25" spans="1:63">
      <c r="A25" s="2">
        <v>22</v>
      </c>
      <c r="B25" s="2">
        <v>2023</v>
      </c>
      <c r="C25" s="1" t="str">
        <v>PBTMTR22</v>
      </c>
      <c r="D25" s="37" t="str">
        <v>0015g00001caT4XAAU</v>
      </c>
      <c r="E25" s="37" t="str">
        <v>M/S TIRUPATI INFRA DEVLOPERS</v>
      </c>
      <c r="F25" s="37" t="str">
        <v>UTTAR PRADESH</v>
      </c>
      <c r="G25" s="37" t="str">
        <v>VARANASI</v>
      </c>
      <c r="H25" s="37" t="str">
        <v>Rajatalab</v>
      </c>
      <c r="I25" s="37" t="str">
        <v>GLOBAL IRONTRADING PVT. LTD.</v>
      </c>
      <c r="J25" s="37" t="str">
        <v>Divyansh Dhawal</v>
      </c>
      <c r="K25" s="37" t="str">
        <v>Varun Arora</v>
      </c>
      <c r="L25" s="37" t="str">
        <v>C12819</v>
      </c>
      <c r="M25" s="37" t="str">
        <v>North</v>
      </c>
      <c r="N25" s="2">
        <v>221311</v>
      </c>
      <c r="O25" s="2" t="str">
        <v>09FAUPS8239A1Z1</v>
      </c>
      <c r="P25" s="2">
        <v>9918357444</v>
      </c>
      <c r="Q25" s="2" t="str">
        <v>Dec'23</v>
      </c>
      <c r="R25" s="2">
        <v>2024</v>
      </c>
      <c r="S25" s="1">
        <v>343</v>
      </c>
      <c r="T25" s="2">
        <v>150</v>
      </c>
      <c r="U25" s="1">
        <v>0</v>
      </c>
      <c r="V25" s="1" t="str">
        <v>Challenger</v>
      </c>
      <c r="W25" s="10">
        <v>55</v>
      </c>
      <c r="X25" s="10">
        <v>30</v>
      </c>
      <c r="Y25" s="10">
        <v>56</v>
      </c>
      <c r="Z25" s="10">
        <v>35</v>
      </c>
      <c r="AA25" s="10">
        <v>0</v>
      </c>
      <c r="AB25" s="10">
        <v>30</v>
      </c>
      <c r="AC25" s="10">
        <v>0</v>
      </c>
      <c r="AD25" s="10">
        <v>50</v>
      </c>
      <c r="AE25" s="10">
        <v>60</v>
      </c>
      <c r="AF25" s="10">
        <v>35</v>
      </c>
      <c r="AG25" s="10">
        <v>0</v>
      </c>
      <c r="AH25" s="10">
        <v>71</v>
      </c>
      <c r="AI25" s="10">
        <v>65</v>
      </c>
      <c r="AJ25" s="10">
        <v>147</v>
      </c>
      <c r="AK25" s="10">
        <v>131.12</v>
      </c>
      <c r="AL25" s="10">
        <v>131</v>
      </c>
      <c r="AM25" s="10">
        <v>71</v>
      </c>
      <c r="AN25" s="10">
        <v>120</v>
      </c>
      <c r="AO25" s="10">
        <v>59.83</v>
      </c>
      <c r="AP25" s="10">
        <v>94.67</v>
      </c>
      <c r="AQ25" s="10">
        <v>47.93</v>
      </c>
      <c r="AR25" s="10">
        <v>30.24</v>
      </c>
      <c r="AS25" s="16">
        <v>30.15</v>
      </c>
      <c r="AT25" s="16">
        <v>0</v>
      </c>
      <c r="AU25" s="16">
        <v>0</v>
      </c>
      <c r="AV25" s="16">
        <v>0</v>
      </c>
      <c r="AW25" s="16" t="str">
        <v/>
      </c>
      <c r="AX25" s="10">
        <f t="shared" si="7"/>
        <v>584.81999999999994</v>
      </c>
      <c r="AY25" s="10">
        <f>SUM(Z25:AK25)</f>
        <v>624.12</v>
      </c>
      <c r="AZ25" s="2" t="s">
        <v>119</v>
      </c>
      <c r="BA25" s="10">
        <f t="shared" si="8"/>
        <v>87.404999999999987</v>
      </c>
      <c r="BB25" s="36" t="s">
        <v>118</v>
      </c>
      <c r="BC25" s="39" t="str">
        <f t="shared" si="2"/>
        <v>C</v>
      </c>
      <c r="BD25" s="16">
        <f>SUM(AR25:AW25)</f>
        <v>60.39</v>
      </c>
      <c r="BE25" s="10">
        <f>SUM(AL25:AQ25)</f>
        <v>524.42999999999995</v>
      </c>
      <c r="BF25" s="12">
        <f t="shared" si="3"/>
        <v>0.10326254232071408</v>
      </c>
      <c r="BG25" s="12">
        <f t="shared" si="4"/>
        <v>0.89673745767928592</v>
      </c>
      <c r="BH25" s="9">
        <f t="shared" si="5"/>
        <v>584.81999999999994</v>
      </c>
      <c r="BI25" s="39" t="str">
        <f t="shared" si="6"/>
        <v>C</v>
      </c>
      <c r="BJ25" s="1" t="str">
        <f>_xlfn.XLOOKUP(D25,'Holi gift'!A:A,'Holi gift'!A:A,"",0,1)</f>
        <v>0015g00001caT4XAAU</v>
      </c>
      <c r="BK25" s="75"/>
    </row>
    <row r="26" spans="1:63">
      <c r="A26" s="2">
        <v>23</v>
      </c>
      <c r="B26" s="2">
        <v>2023</v>
      </c>
      <c r="C26" s="1" t="str">
        <v>PBTMTR30</v>
      </c>
      <c r="D26" s="37" t="str">
        <v>0015g00001VA0tkAAD</v>
      </c>
      <c r="E26" s="37" t="str">
        <v>MAA SHARDA ENTERPRISES</v>
      </c>
      <c r="F26" s="37" t="str">
        <v>UTTAR PRADESH</v>
      </c>
      <c r="G26" s="37" t="str">
        <v>MAHARAJGANJ</v>
      </c>
      <c r="H26" s="37" t="str">
        <v>Anandapur</v>
      </c>
      <c r="I26" s="37" t="str">
        <v>GOBINDGARH IRON LLP</v>
      </c>
      <c r="J26" s="37" t="str">
        <v>Mohd Ansari</v>
      </c>
      <c r="K26" s="37" t="str">
        <v>-</v>
      </c>
      <c r="L26" s="37" t="str">
        <v>C12817</v>
      </c>
      <c r="M26" s="37" t="str">
        <v>North</v>
      </c>
      <c r="N26" s="2">
        <v>273303</v>
      </c>
      <c r="O26" s="2" t="str">
        <v>09AGWSA3180D1ZE</v>
      </c>
      <c r="P26" s="2">
        <v>9839468611</v>
      </c>
      <c r="Q26" s="2" t="str">
        <v>Dec'23</v>
      </c>
      <c r="R26" s="2">
        <v>2024</v>
      </c>
      <c r="S26" s="1">
        <v>30</v>
      </c>
      <c r="T26" s="2">
        <v>100</v>
      </c>
      <c r="U26" s="1">
        <v>0</v>
      </c>
      <c r="V26" s="1" t="str">
        <v>Challenger</v>
      </c>
      <c r="W26" s="10">
        <v>20</v>
      </c>
      <c r="X26" s="10">
        <v>0</v>
      </c>
      <c r="Y26" s="10">
        <v>0</v>
      </c>
      <c r="Z26" s="10">
        <v>33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6">
        <v>0</v>
      </c>
      <c r="AT26" s="16">
        <v>0</v>
      </c>
      <c r="AU26" s="16">
        <v>0</v>
      </c>
      <c r="AV26" s="16">
        <v>0</v>
      </c>
      <c r="AW26" s="16" t="str">
        <v/>
      </c>
      <c r="AX26" s="10">
        <f t="shared" si="7"/>
        <v>0</v>
      </c>
      <c r="AY26" s="10">
        <f>SUM(Z26:AK26)</f>
        <v>33</v>
      </c>
      <c r="AZ26" s="2" t="s">
        <v>119</v>
      </c>
      <c r="BA26" s="10">
        <f t="shared" si="8"/>
        <v>0</v>
      </c>
      <c r="BB26" s="36" t="s">
        <v>118</v>
      </c>
      <c r="BC26" s="39" t="str">
        <f t="shared" si="2"/>
        <v/>
      </c>
      <c r="BD26" s="16">
        <f>SUM(AR26:AW26)</f>
        <v>0</v>
      </c>
      <c r="BE26" s="10">
        <f>SUM(AL26:AQ26)</f>
        <v>0</v>
      </c>
      <c r="BF26" s="12" t="str">
        <f t="shared" si="3"/>
        <v/>
      </c>
      <c r="BG26" s="12" t="str">
        <f t="shared" si="4"/>
        <v/>
      </c>
      <c r="BH26" s="9">
        <f t="shared" si="5"/>
        <v>0</v>
      </c>
      <c r="BI26" s="39" t="str">
        <f t="shared" si="6"/>
        <v/>
      </c>
      <c r="BK26" s="75"/>
    </row>
    <row r="27" spans="1:63">
      <c r="A27" s="2">
        <v>24</v>
      </c>
      <c r="B27" s="2">
        <v>2023</v>
      </c>
      <c r="C27" s="1" t="str">
        <v>PBTMTR31</v>
      </c>
      <c r="D27" s="37" t="str">
        <v>0015g00001dYmj7AAC</v>
      </c>
      <c r="E27" s="37" t="str">
        <v>M/s ANKUR BUILDING MATERIAL</v>
      </c>
      <c r="F27" s="37" t="str">
        <v>UTTAR PRADESH</v>
      </c>
      <c r="G27" s="37">
        <v>0</v>
      </c>
      <c r="H27" s="37" t="str">
        <v>Khalilabad</v>
      </c>
      <c r="I27" s="37" t="str">
        <v>GOBINDGARH IRON LLP</v>
      </c>
      <c r="J27" s="37" t="str">
        <v>Mohd Ansari</v>
      </c>
      <c r="K27" s="37" t="str">
        <v>-</v>
      </c>
      <c r="L27" s="37" t="str">
        <v>C12817</v>
      </c>
      <c r="M27" s="37" t="str">
        <v>North</v>
      </c>
      <c r="N27" s="2">
        <v>273307</v>
      </c>
      <c r="O27" s="2" t="str">
        <v>09BEDPA3068J1ZK</v>
      </c>
      <c r="P27" s="2">
        <v>9794413130</v>
      </c>
      <c r="Q27" s="2" t="str">
        <v>Dec'23</v>
      </c>
      <c r="R27" s="2">
        <v>2024</v>
      </c>
      <c r="S27" s="1">
        <v>33</v>
      </c>
      <c r="T27" s="2">
        <v>40</v>
      </c>
      <c r="U27" s="1">
        <v>0</v>
      </c>
      <c r="V27" s="1" t="str">
        <v>Minor</v>
      </c>
      <c r="W27" s="10">
        <v>14</v>
      </c>
      <c r="X27" s="10">
        <v>5</v>
      </c>
      <c r="Y27" s="10">
        <v>9</v>
      </c>
      <c r="Z27" s="10">
        <v>7</v>
      </c>
      <c r="AA27" s="10">
        <v>5</v>
      </c>
      <c r="AB27" s="10">
        <v>0</v>
      </c>
      <c r="AC27" s="10">
        <v>0</v>
      </c>
      <c r="AD27" s="10">
        <v>5</v>
      </c>
      <c r="AE27" s="10">
        <v>5</v>
      </c>
      <c r="AF27" s="10">
        <v>5</v>
      </c>
      <c r="AG27" s="10">
        <v>5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6">
        <v>0</v>
      </c>
      <c r="AT27" s="16">
        <v>0</v>
      </c>
      <c r="AU27" s="16">
        <v>0</v>
      </c>
      <c r="AV27" s="16">
        <v>0</v>
      </c>
      <c r="AW27" s="16" t="str">
        <v/>
      </c>
      <c r="AX27" s="10">
        <f t="shared" si="7"/>
        <v>0</v>
      </c>
      <c r="AY27" s="10">
        <f>SUM(Z27:AK27)</f>
        <v>32</v>
      </c>
      <c r="AZ27" s="2" t="s">
        <v>119</v>
      </c>
      <c r="BA27" s="10">
        <f t="shared" si="8"/>
        <v>0</v>
      </c>
      <c r="BB27" s="36" t="s">
        <v>118</v>
      </c>
      <c r="BC27" s="39" t="str">
        <f t="shared" si="2"/>
        <v/>
      </c>
      <c r="BD27" s="16">
        <f>SUM(AR27:AW27)</f>
        <v>0</v>
      </c>
      <c r="BE27" s="10">
        <f>SUM(AL27:AQ27)</f>
        <v>0</v>
      </c>
      <c r="BF27" s="12" t="str">
        <f t="shared" si="3"/>
        <v/>
      </c>
      <c r="BG27" s="12" t="str">
        <f t="shared" si="4"/>
        <v/>
      </c>
      <c r="BH27" s="9">
        <f t="shared" si="5"/>
        <v>0</v>
      </c>
      <c r="BI27" s="39" t="str">
        <f t="shared" si="6"/>
        <v/>
      </c>
      <c r="BK27" s="75"/>
    </row>
    <row r="28" spans="1:63">
      <c r="A28" s="2">
        <v>25</v>
      </c>
      <c r="B28" s="2">
        <v>2023</v>
      </c>
      <c r="C28" s="1" t="str">
        <v>PBTMTR32</v>
      </c>
      <c r="D28" s="37" t="str">
        <v>0015g00001cc8IbAAI</v>
      </c>
      <c r="E28" s="37" t="str">
        <v>AKBUILDERS</v>
      </c>
      <c r="F28" s="37" t="str">
        <v>UTTAR PRADESH</v>
      </c>
      <c r="G28" s="37" t="str">
        <v>SANT KABEER NAGAR</v>
      </c>
      <c r="H28" s="37" t="str">
        <v>Khalilabad</v>
      </c>
      <c r="I28" s="37" t="str">
        <v>GOBINDGARH IRON LLP</v>
      </c>
      <c r="J28" s="37" t="str">
        <v>Mohd Ansari</v>
      </c>
      <c r="K28" s="37" t="str">
        <v>-</v>
      </c>
      <c r="L28" s="37" t="str">
        <v>C12817</v>
      </c>
      <c r="M28" s="37" t="str">
        <v>North</v>
      </c>
      <c r="N28" s="2">
        <v>272175</v>
      </c>
      <c r="O28" s="2" t="str">
        <v>09AK1PN9621Z1</v>
      </c>
      <c r="P28" s="2">
        <v>0</v>
      </c>
      <c r="Q28" s="2" t="str">
        <v>Dec'23</v>
      </c>
      <c r="R28" s="2">
        <v>2024</v>
      </c>
      <c r="S28" s="1">
        <v>51</v>
      </c>
      <c r="T28" s="2">
        <v>45</v>
      </c>
      <c r="U28" s="1">
        <v>0</v>
      </c>
      <c r="V28" s="1" t="str">
        <v>Minor</v>
      </c>
      <c r="W28" s="10">
        <v>15</v>
      </c>
      <c r="X28" s="10">
        <v>15</v>
      </c>
      <c r="Y28" s="10">
        <v>10</v>
      </c>
      <c r="Z28" s="10">
        <v>0</v>
      </c>
      <c r="AA28" s="10">
        <v>0</v>
      </c>
      <c r="AB28" s="10">
        <v>5</v>
      </c>
      <c r="AC28" s="10">
        <v>9</v>
      </c>
      <c r="AD28" s="10">
        <v>10</v>
      </c>
      <c r="AE28" s="10">
        <v>5</v>
      </c>
      <c r="AF28" s="10">
        <v>7</v>
      </c>
      <c r="AG28" s="10">
        <v>5</v>
      </c>
      <c r="AH28" s="10">
        <v>5</v>
      </c>
      <c r="AI28" s="10">
        <v>5</v>
      </c>
      <c r="AJ28" s="10">
        <v>5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6">
        <v>0</v>
      </c>
      <c r="AT28" s="16">
        <v>0</v>
      </c>
      <c r="AU28" s="16">
        <v>0</v>
      </c>
      <c r="AV28" s="16">
        <v>0</v>
      </c>
      <c r="AW28" s="16" t="str">
        <v/>
      </c>
      <c r="AX28" s="10">
        <f t="shared" si="7"/>
        <v>0</v>
      </c>
      <c r="AY28" s="10">
        <f>SUM(Z28:AK28)</f>
        <v>56</v>
      </c>
      <c r="AZ28" s="2" t="s">
        <v>119</v>
      </c>
      <c r="BA28" s="10">
        <f t="shared" si="8"/>
        <v>0</v>
      </c>
      <c r="BB28" s="36" t="s">
        <v>118</v>
      </c>
      <c r="BC28" s="39" t="str">
        <f t="shared" si="2"/>
        <v/>
      </c>
      <c r="BD28" s="16">
        <f>SUM(AR28:AW28)</f>
        <v>0</v>
      </c>
      <c r="BE28" s="10">
        <f>SUM(AL28:AQ28)</f>
        <v>0</v>
      </c>
      <c r="BF28" s="12" t="str">
        <f t="shared" si="3"/>
        <v/>
      </c>
      <c r="BG28" s="12" t="str">
        <f t="shared" si="4"/>
        <v/>
      </c>
      <c r="BH28" s="9">
        <f t="shared" si="5"/>
        <v>0</v>
      </c>
      <c r="BI28" s="39" t="str">
        <f t="shared" si="6"/>
        <v/>
      </c>
      <c r="BK28" s="75"/>
    </row>
    <row r="29" spans="1:63">
      <c r="A29" s="2">
        <v>26</v>
      </c>
      <c r="B29" s="2">
        <v>2023</v>
      </c>
      <c r="C29" s="1" t="str">
        <v>PBTMTR33</v>
      </c>
      <c r="D29" s="37" t="str">
        <v>0015g00001VAzKvAAL</v>
      </c>
      <c r="E29" s="37" t="str">
        <v>AASHIRWAD BUILDING MATERIAL</v>
      </c>
      <c r="F29" s="37" t="str">
        <v>UTTAR PRADESH</v>
      </c>
      <c r="G29" s="37" t="str">
        <v>VARANASI</v>
      </c>
      <c r="H29" s="37" t="str">
        <v>Deoria</v>
      </c>
      <c r="I29" s="37" t="str">
        <v>GOBINDGARH IRON LLP</v>
      </c>
      <c r="J29" s="37" t="str">
        <v>Mohd Ansari</v>
      </c>
      <c r="K29" s="37" t="str">
        <v>-</v>
      </c>
      <c r="L29" s="37" t="str">
        <v>C12817</v>
      </c>
      <c r="M29" s="37" t="str">
        <v>North</v>
      </c>
      <c r="N29" s="2">
        <v>221001</v>
      </c>
      <c r="O29" s="2" t="str">
        <v>09ALHPK842181ZA</v>
      </c>
      <c r="P29" s="2">
        <v>0</v>
      </c>
      <c r="Q29" s="2" t="str">
        <v>Dec'23</v>
      </c>
      <c r="R29" s="2">
        <v>2024</v>
      </c>
      <c r="S29" s="1">
        <v>52</v>
      </c>
      <c r="T29" s="2">
        <v>70</v>
      </c>
      <c r="U29" s="1">
        <v>0</v>
      </c>
      <c r="V29" s="1" t="str">
        <v>Challenger</v>
      </c>
      <c r="W29" s="10">
        <v>9</v>
      </c>
      <c r="X29" s="10">
        <v>10</v>
      </c>
      <c r="Y29" s="10">
        <v>10</v>
      </c>
      <c r="Z29" s="10">
        <v>5</v>
      </c>
      <c r="AA29" s="10">
        <v>20</v>
      </c>
      <c r="AB29" s="10">
        <v>20</v>
      </c>
      <c r="AC29" s="10">
        <v>0</v>
      </c>
      <c r="AD29" s="10">
        <v>5</v>
      </c>
      <c r="AE29" s="10">
        <v>5</v>
      </c>
      <c r="AF29" s="10">
        <v>5</v>
      </c>
      <c r="AG29" s="10">
        <v>5</v>
      </c>
      <c r="AH29" s="10">
        <v>5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6">
        <v>0</v>
      </c>
      <c r="AT29" s="16">
        <v>0</v>
      </c>
      <c r="AU29" s="16">
        <v>0</v>
      </c>
      <c r="AV29" s="16">
        <v>0</v>
      </c>
      <c r="AW29" s="16" t="str">
        <v/>
      </c>
      <c r="AX29" s="10">
        <f t="shared" si="7"/>
        <v>0</v>
      </c>
      <c r="AY29" s="10">
        <f>SUM(Z29:AK29)</f>
        <v>70</v>
      </c>
      <c r="AZ29" s="2" t="s">
        <v>119</v>
      </c>
      <c r="BA29" s="10">
        <f t="shared" si="8"/>
        <v>0</v>
      </c>
      <c r="BB29" s="36" t="s">
        <v>118</v>
      </c>
      <c r="BC29" s="39" t="str">
        <f t="shared" si="2"/>
        <v/>
      </c>
      <c r="BD29" s="16">
        <f>SUM(AR29:AW29)</f>
        <v>0</v>
      </c>
      <c r="BE29" s="10">
        <f>SUM(AL29:AQ29)</f>
        <v>0</v>
      </c>
      <c r="BF29" s="12" t="str">
        <f t="shared" si="3"/>
        <v/>
      </c>
      <c r="BG29" s="12" t="str">
        <f t="shared" si="4"/>
        <v/>
      </c>
      <c r="BH29" s="9">
        <f t="shared" si="5"/>
        <v>0</v>
      </c>
      <c r="BI29" s="39" t="str">
        <f t="shared" si="6"/>
        <v/>
      </c>
      <c r="BK29" s="75"/>
    </row>
    <row r="30" spans="1:63">
      <c r="A30" s="2">
        <v>27</v>
      </c>
      <c r="B30" s="2">
        <v>2023</v>
      </c>
      <c r="C30" s="1" t="str">
        <v>PBTMTR34</v>
      </c>
      <c r="D30" s="37" t="str">
        <v>001J1000006UavzIAC</v>
      </c>
      <c r="E30" s="37" t="str">
        <v>GOBIND GARG STEEL</v>
      </c>
      <c r="F30" s="37" t="str">
        <v>UTTAR PRADESH</v>
      </c>
      <c r="G30" s="37" t="str">
        <v>JAUNPUR</v>
      </c>
      <c r="H30" s="37" t="str">
        <v>Gorakhpur</v>
      </c>
      <c r="I30" s="37" t="str">
        <v>GOBINDGARH IRON LLP</v>
      </c>
      <c r="J30" s="37" t="str">
        <v>Mohd Ansari</v>
      </c>
      <c r="K30" s="37" t="str">
        <v>-</v>
      </c>
      <c r="L30" s="37" t="str">
        <v>C12817</v>
      </c>
      <c r="M30" s="37" t="str">
        <v>North</v>
      </c>
      <c r="N30" s="2">
        <v>222139</v>
      </c>
      <c r="O30" s="2">
        <v>0</v>
      </c>
      <c r="P30" s="2">
        <v>0</v>
      </c>
      <c r="Q30" s="2" t="str">
        <v>Dec'23</v>
      </c>
      <c r="R30" s="2">
        <v>2024</v>
      </c>
      <c r="S30" s="1">
        <v>108</v>
      </c>
      <c r="T30" s="2">
        <v>100</v>
      </c>
      <c r="U30" s="1">
        <v>0</v>
      </c>
      <c r="V30" s="1" t="str">
        <v>Challenger</v>
      </c>
      <c r="W30" s="10">
        <v>20</v>
      </c>
      <c r="X30" s="10">
        <v>30</v>
      </c>
      <c r="Y30" s="10">
        <v>38</v>
      </c>
      <c r="Z30" s="10">
        <v>20</v>
      </c>
      <c r="AA30" s="10">
        <v>30</v>
      </c>
      <c r="AB30" s="10">
        <v>6</v>
      </c>
      <c r="AC30" s="10">
        <v>10</v>
      </c>
      <c r="AD30" s="10">
        <v>40</v>
      </c>
      <c r="AE30" s="10">
        <v>10</v>
      </c>
      <c r="AF30" s="10">
        <v>9</v>
      </c>
      <c r="AG30" s="10">
        <v>10</v>
      </c>
      <c r="AH30" s="10">
        <v>30</v>
      </c>
      <c r="AI30" s="10">
        <v>64</v>
      </c>
      <c r="AJ30" s="10">
        <v>65</v>
      </c>
      <c r="AK30" s="10">
        <v>170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6">
        <v>0</v>
      </c>
      <c r="AT30" s="16">
        <v>0</v>
      </c>
      <c r="AU30" s="16">
        <v>0</v>
      </c>
      <c r="AV30" s="16">
        <v>0</v>
      </c>
      <c r="AW30" s="16" t="str">
        <v/>
      </c>
      <c r="AX30" s="10">
        <f t="shared" si="7"/>
        <v>0</v>
      </c>
      <c r="AY30" s="10">
        <f>SUM(Z30:AK30)</f>
        <v>464</v>
      </c>
      <c r="AZ30" s="2" t="s">
        <v>118</v>
      </c>
      <c r="BA30" s="10">
        <f t="shared" si="8"/>
        <v>0</v>
      </c>
      <c r="BB30" s="36" t="s">
        <v>119</v>
      </c>
      <c r="BC30" s="39" t="str">
        <f t="shared" si="2"/>
        <v/>
      </c>
      <c r="BD30" s="16">
        <f>SUM(AR30:AW30)</f>
        <v>0</v>
      </c>
      <c r="BE30" s="10">
        <f>SUM(AL30:AQ30)</f>
        <v>0</v>
      </c>
      <c r="BF30" s="12" t="str">
        <f t="shared" si="3"/>
        <v/>
      </c>
      <c r="BG30" s="12" t="str">
        <f t="shared" si="4"/>
        <v/>
      </c>
      <c r="BH30" s="9">
        <f t="shared" si="5"/>
        <v>0</v>
      </c>
      <c r="BI30" s="39" t="str">
        <f t="shared" si="6"/>
        <v/>
      </c>
      <c r="BK30" s="75"/>
    </row>
    <row r="31" spans="1:63">
      <c r="A31" s="2">
        <v>28</v>
      </c>
      <c r="B31" s="2">
        <v>2023</v>
      </c>
      <c r="C31" s="1" t="str">
        <v>PBTMTR190</v>
      </c>
      <c r="D31" s="37" t="str">
        <v>0015g00001UBHh0AAH</v>
      </c>
      <c r="E31" s="37" t="str">
        <v>P.S Enterprises</v>
      </c>
      <c r="F31" s="37" t="str">
        <v>UTTAR PRADESH</v>
      </c>
      <c r="G31" s="37" t="str">
        <v>GHAZIABAD</v>
      </c>
      <c r="H31" s="37">
        <v>0</v>
      </c>
      <c r="I31" s="37" t="str">
        <v>SHASHI STEELS CORPORATION</v>
      </c>
      <c r="J31" s="37" t="str">
        <v>Abhijeet Biswas</v>
      </c>
      <c r="K31" s="37" t="str">
        <v>Abhijeet Biswas</v>
      </c>
      <c r="L31" s="37" t="str">
        <v>C12816</v>
      </c>
      <c r="M31" s="37" t="str">
        <v>North</v>
      </c>
      <c r="N31" s="2">
        <v>201002</v>
      </c>
      <c r="O31" s="2" t="str">
        <v>09DZYPK438F1ZQ</v>
      </c>
      <c r="P31" s="2">
        <v>9871942109</v>
      </c>
      <c r="Q31" s="2" t="str">
        <v>Dec'23</v>
      </c>
      <c r="R31" s="2">
        <v>2024</v>
      </c>
      <c r="S31" s="1">
        <v>266</v>
      </c>
      <c r="T31" s="2">
        <v>450</v>
      </c>
      <c r="U31" s="1">
        <v>0</v>
      </c>
      <c r="V31" s="1" t="str">
        <v>Alien</v>
      </c>
      <c r="W31" s="10">
        <v>82</v>
      </c>
      <c r="X31" s="10">
        <v>82</v>
      </c>
      <c r="Y31" s="10">
        <v>40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6">
        <v>0</v>
      </c>
      <c r="AT31" s="16">
        <v>0</v>
      </c>
      <c r="AU31" s="16">
        <v>0</v>
      </c>
      <c r="AV31" s="16">
        <v>0</v>
      </c>
      <c r="AW31" s="16" t="str">
        <v/>
      </c>
      <c r="AX31" s="10">
        <f t="shared" si="7"/>
        <v>0</v>
      </c>
      <c r="AY31" s="10">
        <f>SUM(Z31:AK31)</f>
        <v>0</v>
      </c>
      <c r="AZ31" s="2" t="s">
        <v>119</v>
      </c>
      <c r="BA31" s="10">
        <f t="shared" si="8"/>
        <v>0</v>
      </c>
      <c r="BB31" s="36" t="s">
        <v>118</v>
      </c>
      <c r="BC31" s="39" t="str">
        <f t="shared" si="2"/>
        <v/>
      </c>
      <c r="BD31" s="16">
        <f>SUM(AR31:AW31)</f>
        <v>0</v>
      </c>
      <c r="BE31" s="10">
        <f>SUM(AL31:AQ31)</f>
        <v>0</v>
      </c>
      <c r="BF31" s="12" t="str">
        <f t="shared" si="3"/>
        <v/>
      </c>
      <c r="BG31" s="12" t="str">
        <f t="shared" si="4"/>
        <v/>
      </c>
      <c r="BH31" s="9">
        <f t="shared" si="5"/>
        <v>0</v>
      </c>
      <c r="BI31" s="39" t="str">
        <f t="shared" si="6"/>
        <v/>
      </c>
      <c r="BK31" s="75"/>
    </row>
    <row r="32" spans="1:63">
      <c r="A32" s="2">
        <v>29</v>
      </c>
      <c r="B32" s="2">
        <v>2023</v>
      </c>
      <c r="C32" s="1" t="str">
        <v>PBTMTR192</v>
      </c>
      <c r="D32" s="37" t="str">
        <v>0015g00001UBHbSAAX</v>
      </c>
      <c r="E32" s="37" t="str">
        <v>KVA Trading Company</v>
      </c>
      <c r="F32" s="37" t="str">
        <v>UTTAR PRADESH</v>
      </c>
      <c r="G32" s="37" t="str">
        <v>GAUTAM BUDDHA NAGAR</v>
      </c>
      <c r="H32" s="37" t="str">
        <v>Ghaziabad</v>
      </c>
      <c r="I32" s="37" t="str">
        <v>SHASHI STEELS CORPORATION</v>
      </c>
      <c r="J32" s="37" t="str">
        <v>Abhijeet Biswas</v>
      </c>
      <c r="K32" s="37" t="str">
        <v>Abhijeet Biswas</v>
      </c>
      <c r="L32" s="37" t="str">
        <v>C12816</v>
      </c>
      <c r="M32" s="37" t="str">
        <v>North</v>
      </c>
      <c r="N32" s="2">
        <v>201009</v>
      </c>
      <c r="O32" s="2" t="str">
        <v>09DFGH6029LZ1</v>
      </c>
      <c r="P32" s="2">
        <v>8882424494</v>
      </c>
      <c r="Q32" s="2" t="str">
        <v>Dec'23</v>
      </c>
      <c r="R32" s="2">
        <v>2024</v>
      </c>
      <c r="S32" s="1">
        <v>217</v>
      </c>
      <c r="T32" s="2">
        <v>450</v>
      </c>
      <c r="U32" s="1">
        <v>5.185185185185185E-2</v>
      </c>
      <c r="V32" s="1" t="str">
        <v>Alien</v>
      </c>
      <c r="W32" s="10">
        <v>6</v>
      </c>
      <c r="X32" s="10">
        <v>30</v>
      </c>
      <c r="Y32" s="10">
        <v>104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51</v>
      </c>
      <c r="AN32" s="10">
        <v>68.355000000000004</v>
      </c>
      <c r="AO32" s="10">
        <v>62.38</v>
      </c>
      <c r="AP32" s="10">
        <v>3.65</v>
      </c>
      <c r="AQ32" s="10">
        <v>0</v>
      </c>
      <c r="AR32" s="10">
        <v>10</v>
      </c>
      <c r="AS32" s="16">
        <v>36.47</v>
      </c>
      <c r="AT32" s="16">
        <v>0</v>
      </c>
      <c r="AU32" s="16">
        <v>0</v>
      </c>
      <c r="AV32" s="16">
        <v>70</v>
      </c>
      <c r="AW32" s="16">
        <v>122</v>
      </c>
      <c r="AX32" s="10">
        <f t="shared" si="7"/>
        <v>423.85500000000002</v>
      </c>
      <c r="AY32" s="10">
        <f>SUM(Z32:AK32)</f>
        <v>0</v>
      </c>
      <c r="AZ32" s="2" t="s">
        <v>119</v>
      </c>
      <c r="BA32" s="10">
        <f t="shared" si="8"/>
        <v>30.897500000000004</v>
      </c>
      <c r="BB32" s="36" t="s">
        <v>118</v>
      </c>
      <c r="BC32" s="39" t="str">
        <f t="shared" si="2"/>
        <v>B</v>
      </c>
      <c r="BD32" s="16">
        <f>SUM(AR32:AW32)</f>
        <v>238.47</v>
      </c>
      <c r="BE32" s="10">
        <f>SUM(AL32:AQ32)</f>
        <v>185.38500000000002</v>
      </c>
      <c r="BF32" s="12">
        <f t="shared" si="3"/>
        <v>0.56262165127225106</v>
      </c>
      <c r="BG32" s="12">
        <f t="shared" si="4"/>
        <v>0.43737834872774889</v>
      </c>
      <c r="BH32" s="9">
        <f t="shared" si="5"/>
        <v>423.85500000000002</v>
      </c>
      <c r="BI32" s="39" t="str">
        <f t="shared" si="6"/>
        <v>B</v>
      </c>
      <c r="BJ32" s="1" t="str">
        <f>_xlfn.XLOOKUP(D32,'Holi gift'!A:A,'Holi gift'!A:A,"",0,1)</f>
        <v>0015g00001UBHbSAAX</v>
      </c>
      <c r="BK32" s="75"/>
    </row>
    <row r="33" spans="1:63">
      <c r="A33" s="2">
        <v>30</v>
      </c>
      <c r="B33" s="2">
        <v>2023</v>
      </c>
      <c r="C33" s="1" t="str">
        <v>PBTMTR200</v>
      </c>
      <c r="D33" s="37" t="str">
        <v>0015g00001UBHltAAH</v>
      </c>
      <c r="E33" s="37" t="str">
        <v>M/S TARUN TRADERS</v>
      </c>
      <c r="F33" s="37" t="str">
        <v>UTTARAKHAND</v>
      </c>
      <c r="G33" s="37" t="str">
        <v>DEHRADUN</v>
      </c>
      <c r="H33" s="37" t="str">
        <v>Dehradun</v>
      </c>
      <c r="I33" s="37" t="str">
        <v>SHIVA SALES INDIA CORPORATION</v>
      </c>
      <c r="J33" s="37" t="str">
        <v>Ravi Kumar</v>
      </c>
      <c r="K33" s="37" t="str">
        <v>-</v>
      </c>
      <c r="L33" s="37" t="str">
        <v>C12821</v>
      </c>
      <c r="M33" s="37" t="str">
        <v>North</v>
      </c>
      <c r="N33" s="2">
        <v>248003</v>
      </c>
      <c r="O33" s="2" t="str">
        <v>05ANLPS6308R1Z7</v>
      </c>
      <c r="P33" s="2">
        <v>9412054577</v>
      </c>
      <c r="Q33" s="2" t="str">
        <v>Dec'23</v>
      </c>
      <c r="R33" s="2">
        <v>2024</v>
      </c>
      <c r="S33" s="1">
        <v>135</v>
      </c>
      <c r="T33" s="2">
        <v>200</v>
      </c>
      <c r="U33" s="1">
        <v>5.333333333333333E-2</v>
      </c>
      <c r="V33" s="1" t="str">
        <v>Challenger</v>
      </c>
      <c r="W33" s="10">
        <v>16</v>
      </c>
      <c r="X33" s="10">
        <v>71</v>
      </c>
      <c r="Y33" s="10">
        <v>32</v>
      </c>
      <c r="Z33" s="10">
        <v>16</v>
      </c>
      <c r="AA33" s="10">
        <v>22</v>
      </c>
      <c r="AB33" s="10">
        <v>31</v>
      </c>
      <c r="AC33" s="10">
        <v>49</v>
      </c>
      <c r="AD33" s="10">
        <v>40</v>
      </c>
      <c r="AE33" s="10">
        <v>40</v>
      </c>
      <c r="AF33" s="10">
        <v>20</v>
      </c>
      <c r="AG33" s="10">
        <v>9</v>
      </c>
      <c r="AH33" s="10">
        <v>17</v>
      </c>
      <c r="AI33" s="10">
        <v>15</v>
      </c>
      <c r="AJ33" s="10">
        <v>41</v>
      </c>
      <c r="AK33" s="10">
        <v>45</v>
      </c>
      <c r="AL33" s="10">
        <v>30</v>
      </c>
      <c r="AM33" s="10">
        <v>57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6">
        <v>0</v>
      </c>
      <c r="AT33" s="16">
        <v>0</v>
      </c>
      <c r="AU33" s="16">
        <v>10</v>
      </c>
      <c r="AV33" s="16">
        <v>22</v>
      </c>
      <c r="AW33" s="16">
        <v>19.8</v>
      </c>
      <c r="AX33" s="10">
        <f t="shared" si="7"/>
        <v>138.80000000000001</v>
      </c>
      <c r="AY33" s="10">
        <f>SUM(Z33:AK33)</f>
        <v>345</v>
      </c>
      <c r="AZ33" s="2" t="s">
        <v>119</v>
      </c>
      <c r="BA33" s="10">
        <f t="shared" si="8"/>
        <v>14.5</v>
      </c>
      <c r="BB33" s="36" t="s">
        <v>118</v>
      </c>
      <c r="BC33" s="39" t="str">
        <f t="shared" si="2"/>
        <v/>
      </c>
      <c r="BD33" s="16">
        <f>SUM(AR33:AW33)</f>
        <v>51.8</v>
      </c>
      <c r="BE33" s="10">
        <f>SUM(AL33:AQ33)</f>
        <v>87</v>
      </c>
      <c r="BF33" s="12">
        <f t="shared" si="3"/>
        <v>0.37319884726224778</v>
      </c>
      <c r="BG33" s="12">
        <f t="shared" si="4"/>
        <v>0.62680115273775217</v>
      </c>
      <c r="BH33" s="9">
        <f t="shared" si="5"/>
        <v>138.80000000000001</v>
      </c>
      <c r="BI33" s="39" t="str">
        <f t="shared" si="6"/>
        <v/>
      </c>
      <c r="BK33" s="75"/>
    </row>
    <row r="34" spans="1:63">
      <c r="A34" s="2">
        <v>31</v>
      </c>
      <c r="B34" s="2">
        <v>2023</v>
      </c>
      <c r="C34" s="1" t="str">
        <v>PBTMTR109</v>
      </c>
      <c r="D34" s="37" t="str">
        <v>0015g00001UBHaiAAH</v>
      </c>
      <c r="E34" s="37" t="str">
        <v>SHARMA STEELS AND PIPES</v>
      </c>
      <c r="F34" s="37" t="str">
        <v>HARYANA</v>
      </c>
      <c r="G34" s="37" t="str">
        <v>REWARI</v>
      </c>
      <c r="H34" s="37" t="str">
        <v>Rewari</v>
      </c>
      <c r="I34" s="37" t="str">
        <v>NIKUNJ UDYOG</v>
      </c>
      <c r="J34" s="37" t="str">
        <v>Shiv Shankar Sharma</v>
      </c>
      <c r="K34" s="37" t="str">
        <v>Shiv Shankar Sharma</v>
      </c>
      <c r="L34" s="37" t="str">
        <v>C12828</v>
      </c>
      <c r="M34" s="37" t="str">
        <v>North</v>
      </c>
      <c r="N34" s="2">
        <v>123106</v>
      </c>
      <c r="O34" s="2" t="str">
        <v>06ACBPS4043G1ZT</v>
      </c>
      <c r="P34" s="2">
        <v>9812024665</v>
      </c>
      <c r="Q34" s="2" t="str">
        <v>Dec'23</v>
      </c>
      <c r="R34" s="2">
        <v>2024</v>
      </c>
      <c r="S34" s="1">
        <v>66</v>
      </c>
      <c r="T34" s="2">
        <v>450</v>
      </c>
      <c r="U34" s="1">
        <v>6.5866666666666671E-2</v>
      </c>
      <c r="V34" s="1" t="str">
        <v>Alien</v>
      </c>
      <c r="W34" s="10">
        <v>0</v>
      </c>
      <c r="X34" s="10">
        <v>22</v>
      </c>
      <c r="Y34" s="10">
        <v>24</v>
      </c>
      <c r="Z34" s="10">
        <v>26</v>
      </c>
      <c r="AA34" s="10">
        <v>23.14</v>
      </c>
      <c r="AB34" s="10">
        <v>32</v>
      </c>
      <c r="AC34" s="10">
        <v>23.11</v>
      </c>
      <c r="AD34" s="10">
        <v>20</v>
      </c>
      <c r="AE34" s="10">
        <v>139.5</v>
      </c>
      <c r="AF34" s="10">
        <v>230.84</v>
      </c>
      <c r="AG34" s="10">
        <v>109</v>
      </c>
      <c r="AH34" s="10">
        <v>115</v>
      </c>
      <c r="AI34" s="10">
        <v>125</v>
      </c>
      <c r="AJ34" s="10">
        <v>159</v>
      </c>
      <c r="AK34" s="10">
        <v>296</v>
      </c>
      <c r="AL34" s="10">
        <v>204</v>
      </c>
      <c r="AM34" s="10">
        <v>122</v>
      </c>
      <c r="AN34" s="10">
        <v>101</v>
      </c>
      <c r="AO34" s="10">
        <v>103.36</v>
      </c>
      <c r="AP34" s="10">
        <v>52.36</v>
      </c>
      <c r="AQ34" s="10">
        <v>34.119999999999997</v>
      </c>
      <c r="AR34" s="10">
        <v>102.24</v>
      </c>
      <c r="AS34" s="16">
        <v>125.94</v>
      </c>
      <c r="AT34" s="16">
        <v>20.03</v>
      </c>
      <c r="AU34" s="16">
        <v>36</v>
      </c>
      <c r="AV34" s="16">
        <v>32.89</v>
      </c>
      <c r="AW34" s="16">
        <v>54</v>
      </c>
      <c r="AX34" s="10">
        <f t="shared" si="7"/>
        <v>987.93999999999994</v>
      </c>
      <c r="AY34" s="10">
        <f>SUM(Z34:AK34)</f>
        <v>1298.5900000000001</v>
      </c>
      <c r="AZ34" s="2" t="s">
        <v>119</v>
      </c>
      <c r="BA34" s="10">
        <f t="shared" si="8"/>
        <v>102.80666666666667</v>
      </c>
      <c r="BB34" s="36" t="s">
        <v>118</v>
      </c>
      <c r="BC34" s="39" t="str">
        <f t="shared" si="2"/>
        <v>D</v>
      </c>
      <c r="BD34" s="16">
        <f>SUM(AR34:AW34)</f>
        <v>371.1</v>
      </c>
      <c r="BE34" s="10">
        <f>SUM(AL34:AQ34)</f>
        <v>616.84</v>
      </c>
      <c r="BF34" s="12">
        <f t="shared" si="3"/>
        <v>0.37563009899386607</v>
      </c>
      <c r="BG34" s="12">
        <f t="shared" si="4"/>
        <v>0.6243699010061341</v>
      </c>
      <c r="BH34" s="9">
        <f t="shared" si="5"/>
        <v>987.93999999999994</v>
      </c>
      <c r="BI34" s="39" t="str">
        <f t="shared" si="6"/>
        <v>D</v>
      </c>
      <c r="BJ34" s="1" t="str">
        <f>_xlfn.XLOOKUP(D34,'Holi gift'!A:A,'Holi gift'!A:A,"",0,1)</f>
        <v>0015g00001UBHaiAAH</v>
      </c>
      <c r="BK34" s="75"/>
    </row>
    <row r="35" spans="1:63">
      <c r="A35" s="2">
        <v>32</v>
      </c>
      <c r="B35" s="2">
        <v>2023</v>
      </c>
      <c r="C35" s="1" t="str">
        <v>PBTMTR110</v>
      </c>
      <c r="D35" s="37" t="str">
        <v>0015g00001UBHaFAAX</v>
      </c>
      <c r="E35" s="37" t="str">
        <v>DELHI  STEEL  &amp;  CEMENT</v>
      </c>
      <c r="F35" s="37" t="str">
        <v>HARYANA</v>
      </c>
      <c r="G35" s="37" t="str">
        <v>GURUGRAM</v>
      </c>
      <c r="H35" s="37" t="str">
        <v>Gurugram</v>
      </c>
      <c r="I35" s="37" t="str">
        <v>NIKUNJ UDYOG</v>
      </c>
      <c r="J35" s="37" t="str">
        <v>Shiv Shankar Sharma</v>
      </c>
      <c r="K35" s="37" t="str">
        <v>Shiv Shankar Sharma</v>
      </c>
      <c r="L35" s="37" t="str">
        <v>C12828</v>
      </c>
      <c r="M35" s="37" t="str">
        <v>North</v>
      </c>
      <c r="N35" s="2">
        <v>122001</v>
      </c>
      <c r="O35" s="2" t="str">
        <v>06AAEPK2761J1ZQ</v>
      </c>
      <c r="P35" s="2">
        <v>9810137969</v>
      </c>
      <c r="Q35" s="2" t="str">
        <v>Dec'23</v>
      </c>
      <c r="R35" s="2">
        <v>2024</v>
      </c>
      <c r="S35" s="1">
        <v>50</v>
      </c>
      <c r="T35" s="2">
        <v>500</v>
      </c>
      <c r="U35" s="1">
        <v>5.5753333333333328E-2</v>
      </c>
      <c r="V35" s="1" t="str">
        <v>Alien</v>
      </c>
      <c r="W35" s="10">
        <v>0</v>
      </c>
      <c r="X35" s="10">
        <v>0</v>
      </c>
      <c r="Y35" s="10">
        <v>20</v>
      </c>
      <c r="Z35" s="10">
        <v>12</v>
      </c>
      <c r="AA35" s="10">
        <v>14.98</v>
      </c>
      <c r="AB35" s="10">
        <v>24</v>
      </c>
      <c r="AC35" s="10">
        <v>26.02</v>
      </c>
      <c r="AD35" s="10">
        <v>25</v>
      </c>
      <c r="AE35" s="10">
        <v>40.5</v>
      </c>
      <c r="AF35" s="10">
        <v>55.79</v>
      </c>
      <c r="AG35" s="10">
        <v>52</v>
      </c>
      <c r="AH35" s="10">
        <v>59.7</v>
      </c>
      <c r="AI35" s="10">
        <v>51</v>
      </c>
      <c r="AJ35" s="10">
        <v>58</v>
      </c>
      <c r="AK35" s="10">
        <v>83</v>
      </c>
      <c r="AL35" s="10">
        <v>9</v>
      </c>
      <c r="AM35" s="10">
        <v>51</v>
      </c>
      <c r="AN35" s="10">
        <v>50</v>
      </c>
      <c r="AO35" s="10">
        <v>45.95</v>
      </c>
      <c r="AP35" s="10">
        <v>60.4</v>
      </c>
      <c r="AQ35" s="10">
        <v>35.31</v>
      </c>
      <c r="AR35" s="10">
        <v>25.76</v>
      </c>
      <c r="AS35" s="16">
        <v>42.78</v>
      </c>
      <c r="AT35" s="16">
        <v>20.49</v>
      </c>
      <c r="AU35" s="16">
        <v>12</v>
      </c>
      <c r="AV35" s="16">
        <v>51.14</v>
      </c>
      <c r="AW35" s="16">
        <v>99</v>
      </c>
      <c r="AX35" s="10">
        <f t="shared" si="7"/>
        <v>502.83000000000004</v>
      </c>
      <c r="AY35" s="10">
        <f>SUM(Z35:AK35)</f>
        <v>501.99</v>
      </c>
      <c r="AZ35" s="2" t="s">
        <v>119</v>
      </c>
      <c r="BA35" s="10">
        <f t="shared" si="8"/>
        <v>41.943333333333335</v>
      </c>
      <c r="BB35" s="36" t="s">
        <v>118</v>
      </c>
      <c r="BC35" s="39" t="str">
        <f t="shared" si="2"/>
        <v>C</v>
      </c>
      <c r="BD35" s="16">
        <f>SUM(AR35:AW35)</f>
        <v>251.17000000000002</v>
      </c>
      <c r="BE35" s="10">
        <f>SUM(AL35:AQ35)</f>
        <v>251.66</v>
      </c>
      <c r="BF35" s="12">
        <f t="shared" si="3"/>
        <v>0.49951275779090348</v>
      </c>
      <c r="BG35" s="12">
        <f t="shared" si="4"/>
        <v>0.50048724220909646</v>
      </c>
      <c r="BH35" s="9">
        <f t="shared" si="5"/>
        <v>502.83000000000004</v>
      </c>
      <c r="BI35" s="39" t="str">
        <f t="shared" si="6"/>
        <v>C</v>
      </c>
      <c r="BJ35" s="1" t="str">
        <f>_xlfn.XLOOKUP(D35,'Holi gift'!A:A,'Holi gift'!A:A,"",0,1)</f>
        <v>0015g00001UBHaFAAX</v>
      </c>
      <c r="BK35" s="75"/>
    </row>
    <row r="36" spans="1:63">
      <c r="A36" s="2">
        <v>33</v>
      </c>
      <c r="B36" s="2">
        <v>2023</v>
      </c>
      <c r="C36" s="1" t="str">
        <v>PBTMTR111</v>
      </c>
      <c r="D36" s="37" t="str">
        <v>0015g00001V9NnOAAV</v>
      </c>
      <c r="E36" s="37" t="str">
        <v>BHARAT STEEL</v>
      </c>
      <c r="F36" s="37" t="str">
        <v>HARYANA</v>
      </c>
      <c r="G36" s="37" t="str">
        <v>PALWAL</v>
      </c>
      <c r="H36" s="37" t="str">
        <v>Ballabgarh</v>
      </c>
      <c r="I36" s="37" t="str">
        <v>NIKUNJ UDYOG</v>
      </c>
      <c r="J36" s="37" t="str">
        <v>Rahul Chauhan</v>
      </c>
      <c r="K36" s="37" t="str">
        <v>Shiv Shankar Sharma</v>
      </c>
      <c r="L36" s="37" t="str">
        <v>C12828</v>
      </c>
      <c r="M36" s="37" t="str">
        <v>North</v>
      </c>
      <c r="N36" s="2">
        <v>121004</v>
      </c>
      <c r="O36" s="2" t="str">
        <v>06ANYPK6930C1ZR</v>
      </c>
      <c r="P36" s="2">
        <v>9810802551</v>
      </c>
      <c r="Q36" s="2" t="str">
        <v>Dec'23</v>
      </c>
      <c r="R36" s="2">
        <v>2024</v>
      </c>
      <c r="S36" s="1">
        <v>11</v>
      </c>
      <c r="T36" s="2">
        <v>150</v>
      </c>
      <c r="U36" s="1">
        <v>0</v>
      </c>
      <c r="V36" s="1" t="str">
        <v>Challenger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6">
        <v>0</v>
      </c>
      <c r="AT36" s="16">
        <v>0</v>
      </c>
      <c r="AU36" s="16">
        <v>0</v>
      </c>
      <c r="AV36" s="16">
        <v>0</v>
      </c>
      <c r="AW36" s="16" t="str">
        <v/>
      </c>
      <c r="AX36" s="10">
        <f t="shared" si="7"/>
        <v>0</v>
      </c>
      <c r="AY36" s="10">
        <f>SUM(Z36:AK36)</f>
        <v>0</v>
      </c>
      <c r="AZ36" s="2" t="s">
        <v>119</v>
      </c>
      <c r="BA36" s="10">
        <f t="shared" si="8"/>
        <v>0</v>
      </c>
      <c r="BB36" s="36" t="s">
        <v>118</v>
      </c>
      <c r="BC36" s="39" t="str">
        <f t="shared" si="2"/>
        <v/>
      </c>
      <c r="BD36" s="16">
        <f>SUM(AR36:AW36)</f>
        <v>0</v>
      </c>
      <c r="BE36" s="10">
        <f>SUM(AL36:AQ36)</f>
        <v>0</v>
      </c>
      <c r="BF36" s="12" t="str">
        <f t="shared" si="3"/>
        <v/>
      </c>
      <c r="BG36" s="12" t="str">
        <f t="shared" si="4"/>
        <v/>
      </c>
      <c r="BH36" s="9">
        <f t="shared" si="5"/>
        <v>0</v>
      </c>
      <c r="BI36" s="39" t="str">
        <f t="shared" si="6"/>
        <v/>
      </c>
      <c r="BK36" s="75"/>
    </row>
    <row r="37" spans="1:63">
      <c r="A37" s="2">
        <v>34</v>
      </c>
      <c r="B37" s="2">
        <v>2023</v>
      </c>
      <c r="C37" s="1" t="str">
        <v>PBTMTR112</v>
      </c>
      <c r="D37" s="37" t="str">
        <v>0015g00001cZty1AAC</v>
      </c>
      <c r="E37" s="37" t="str">
        <v>BHARDWAJ STEELS</v>
      </c>
      <c r="F37" s="37" t="str">
        <v>HARYANA</v>
      </c>
      <c r="G37" s="37" t="str">
        <v>PALWAL</v>
      </c>
      <c r="H37" s="37" t="str">
        <v>Ballabgarh</v>
      </c>
      <c r="I37" s="37" t="str">
        <v>NIKUNJ UDYOG</v>
      </c>
      <c r="J37" s="37" t="str">
        <v>Rahul Chauhan</v>
      </c>
      <c r="K37" s="37" t="str">
        <v>Shiv Shankar Sharma</v>
      </c>
      <c r="L37" s="37" t="str">
        <v>C12828</v>
      </c>
      <c r="M37" s="37" t="str">
        <v>North</v>
      </c>
      <c r="N37" s="2">
        <v>121004</v>
      </c>
      <c r="O37" s="2" t="str">
        <v>06BOSPS4571K1Z4</v>
      </c>
      <c r="P37" s="2">
        <v>9999371931</v>
      </c>
      <c r="Q37" s="2" t="str">
        <v>Dec'23</v>
      </c>
      <c r="R37" s="2">
        <v>2024</v>
      </c>
      <c r="S37" s="1">
        <v>101</v>
      </c>
      <c r="T37" s="2">
        <v>300</v>
      </c>
      <c r="U37" s="1">
        <v>0</v>
      </c>
      <c r="V37" s="1" t="str">
        <v>Alien</v>
      </c>
      <c r="W37" s="10">
        <v>21</v>
      </c>
      <c r="X37" s="10">
        <v>27</v>
      </c>
      <c r="Y37" s="10">
        <v>35</v>
      </c>
      <c r="Z37" s="10">
        <v>10</v>
      </c>
      <c r="AA37" s="10">
        <v>12.15</v>
      </c>
      <c r="AB37" s="10">
        <v>33</v>
      </c>
      <c r="AC37" s="10">
        <v>0</v>
      </c>
      <c r="AD37" s="10">
        <v>0</v>
      </c>
      <c r="AE37" s="10">
        <v>52</v>
      </c>
      <c r="AF37" s="10">
        <v>0</v>
      </c>
      <c r="AG37" s="10">
        <v>45</v>
      </c>
      <c r="AH37" s="10">
        <v>12</v>
      </c>
      <c r="AI37" s="10">
        <v>45</v>
      </c>
      <c r="AJ37" s="10">
        <v>12</v>
      </c>
      <c r="AK37" s="10">
        <v>0</v>
      </c>
      <c r="AL37" s="10">
        <v>0</v>
      </c>
      <c r="AM37" s="10">
        <v>23</v>
      </c>
      <c r="AN37" s="10">
        <v>0</v>
      </c>
      <c r="AO37" s="10">
        <v>0</v>
      </c>
      <c r="AP37" s="10">
        <v>3.39</v>
      </c>
      <c r="AQ37" s="10">
        <v>0</v>
      </c>
      <c r="AR37" s="10">
        <v>0</v>
      </c>
      <c r="AS37" s="16">
        <v>0</v>
      </c>
      <c r="AT37" s="16">
        <v>0</v>
      </c>
      <c r="AU37" s="16">
        <v>0</v>
      </c>
      <c r="AV37" s="16">
        <v>0</v>
      </c>
      <c r="AW37" s="16" t="str">
        <v/>
      </c>
      <c r="AX37" s="10">
        <f t="shared" si="7"/>
        <v>26.39</v>
      </c>
      <c r="AY37" s="10">
        <f>SUM(Z37:AK37)</f>
        <v>221.15</v>
      </c>
      <c r="AZ37" s="2" t="s">
        <v>119</v>
      </c>
      <c r="BA37" s="10">
        <f t="shared" si="8"/>
        <v>4.3983333333333334</v>
      </c>
      <c r="BB37" s="36" t="s">
        <v>118</v>
      </c>
      <c r="BC37" s="39" t="str">
        <f t="shared" si="2"/>
        <v/>
      </c>
      <c r="BD37" s="16">
        <f>SUM(AR37:AW37)</f>
        <v>0</v>
      </c>
      <c r="BE37" s="10">
        <f>SUM(AL37:AQ37)</f>
        <v>26.39</v>
      </c>
      <c r="BF37" s="12">
        <f t="shared" si="3"/>
        <v>0</v>
      </c>
      <c r="BG37" s="12">
        <f t="shared" si="4"/>
        <v>1</v>
      </c>
      <c r="BH37" s="9">
        <f t="shared" si="5"/>
        <v>26.39</v>
      </c>
      <c r="BI37" s="39" t="str">
        <f t="shared" si="6"/>
        <v/>
      </c>
      <c r="BK37" s="75"/>
    </row>
    <row r="38" spans="1:63">
      <c r="A38" s="2">
        <v>35</v>
      </c>
      <c r="B38" s="2">
        <v>2023</v>
      </c>
      <c r="C38" s="1" t="str">
        <v>PBTMTR113</v>
      </c>
      <c r="D38" s="37" t="str">
        <v>0015g00001UBHadAAH</v>
      </c>
      <c r="E38" s="37" t="str">
        <v>KAKKAR TRADING CO.</v>
      </c>
      <c r="F38" s="37" t="str">
        <v>HARYANA</v>
      </c>
      <c r="G38" s="37" t="str">
        <v>FARIDABAD</v>
      </c>
      <c r="H38" s="37" t="str">
        <v>Faridabad</v>
      </c>
      <c r="I38" s="37" t="str">
        <v>NIKUNJ UDYOG</v>
      </c>
      <c r="J38" s="37" t="str">
        <v>Rahul Chauhan</v>
      </c>
      <c r="K38" s="37" t="str">
        <v>Shiv Shankar Sharma</v>
      </c>
      <c r="L38" s="37" t="str">
        <v>C12828</v>
      </c>
      <c r="M38" s="37" t="str">
        <v>North</v>
      </c>
      <c r="N38" s="2">
        <v>121008</v>
      </c>
      <c r="O38" s="2" t="str">
        <v>06ABGPK3198N1Z5</v>
      </c>
      <c r="P38" s="2">
        <v>9313900248</v>
      </c>
      <c r="Q38" s="2" t="str">
        <v>Dec'23</v>
      </c>
      <c r="R38" s="2">
        <v>2024</v>
      </c>
      <c r="S38" s="1">
        <v>10</v>
      </c>
      <c r="T38" s="2">
        <v>400</v>
      </c>
      <c r="U38" s="1">
        <v>0</v>
      </c>
      <c r="V38" s="1" t="str">
        <v>Alien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6">
        <v>0</v>
      </c>
      <c r="AT38" s="16">
        <v>0</v>
      </c>
      <c r="AU38" s="16">
        <v>0</v>
      </c>
      <c r="AV38" s="16">
        <v>0</v>
      </c>
      <c r="AW38" s="16" t="str">
        <v/>
      </c>
      <c r="AX38" s="10">
        <f t="shared" si="7"/>
        <v>0</v>
      </c>
      <c r="AY38" s="10">
        <f>SUM(Z38:AK38)</f>
        <v>0</v>
      </c>
      <c r="AZ38" s="2" t="s">
        <v>119</v>
      </c>
      <c r="BA38" s="10">
        <f t="shared" si="8"/>
        <v>0</v>
      </c>
      <c r="BB38" s="36" t="s">
        <v>118</v>
      </c>
      <c r="BC38" s="39" t="str">
        <f t="shared" si="2"/>
        <v/>
      </c>
      <c r="BD38" s="16">
        <f>SUM(AR38:AW38)</f>
        <v>0</v>
      </c>
      <c r="BE38" s="10">
        <f>SUM(AL38:AQ38)</f>
        <v>0</v>
      </c>
      <c r="BF38" s="12" t="str">
        <f t="shared" si="3"/>
        <v/>
      </c>
      <c r="BG38" s="12" t="str">
        <f t="shared" si="4"/>
        <v/>
      </c>
      <c r="BH38" s="9">
        <f t="shared" si="5"/>
        <v>0</v>
      </c>
      <c r="BI38" s="39" t="str">
        <f t="shared" si="6"/>
        <v/>
      </c>
      <c r="BK38" s="75"/>
    </row>
    <row r="39" spans="1:63">
      <c r="A39" s="2">
        <v>36</v>
      </c>
      <c r="B39" s="2">
        <v>2023</v>
      </c>
      <c r="C39" s="1" t="str">
        <v>PBTMTR114</v>
      </c>
      <c r="D39" s="37" t="str">
        <v>0015g00001UBHjbAAH</v>
      </c>
      <c r="E39" s="37" t="str">
        <v>Yadav Iron Store</v>
      </c>
      <c r="F39" s="37" t="str">
        <v>HARYANA</v>
      </c>
      <c r="G39" s="37" t="str">
        <v>REWARI</v>
      </c>
      <c r="H39" s="37" t="str">
        <v>Rewari</v>
      </c>
      <c r="I39" s="37" t="str">
        <v>NIKUNJ UDYOG</v>
      </c>
      <c r="J39" s="37" t="str">
        <v>Shiv Shankar Sharma</v>
      </c>
      <c r="K39" s="37" t="str">
        <v>Shiv Shankar Sharma</v>
      </c>
      <c r="L39" s="37" t="str">
        <v>C12828</v>
      </c>
      <c r="M39" s="37" t="str">
        <v>North</v>
      </c>
      <c r="N39" s="2">
        <v>123401</v>
      </c>
      <c r="O39" s="2" t="str">
        <v>06ANBPK0034AZZ</v>
      </c>
      <c r="P39" s="2">
        <v>9999614635</v>
      </c>
      <c r="Q39" s="2" t="str">
        <v>Dec'23</v>
      </c>
      <c r="R39" s="2">
        <v>2024</v>
      </c>
      <c r="S39" s="1">
        <v>101</v>
      </c>
      <c r="T39" s="2">
        <v>650</v>
      </c>
      <c r="U39" s="1">
        <v>0.1546871794871795</v>
      </c>
      <c r="V39" s="1" t="str">
        <v>Super Star</v>
      </c>
      <c r="W39" s="10">
        <v>15</v>
      </c>
      <c r="X39" s="10">
        <v>24</v>
      </c>
      <c r="Y39" s="10">
        <v>50</v>
      </c>
      <c r="Z39" s="10">
        <v>30</v>
      </c>
      <c r="AA39" s="10">
        <v>15.23</v>
      </c>
      <c r="AB39" s="10">
        <v>12</v>
      </c>
      <c r="AC39" s="10">
        <v>0</v>
      </c>
      <c r="AD39" s="10">
        <v>12</v>
      </c>
      <c r="AE39" s="10">
        <v>18</v>
      </c>
      <c r="AF39" s="10">
        <v>27</v>
      </c>
      <c r="AG39" s="10">
        <v>10</v>
      </c>
      <c r="AH39" s="10">
        <v>52.5</v>
      </c>
      <c r="AI39" s="10">
        <v>63</v>
      </c>
      <c r="AJ39" s="10">
        <v>42</v>
      </c>
      <c r="AK39" s="10">
        <v>90</v>
      </c>
      <c r="AL39" s="10">
        <v>50</v>
      </c>
      <c r="AM39" s="10">
        <v>50</v>
      </c>
      <c r="AN39" s="10">
        <v>71</v>
      </c>
      <c r="AO39" s="10">
        <v>30.02</v>
      </c>
      <c r="AP39" s="10">
        <v>126.62</v>
      </c>
      <c r="AQ39" s="10">
        <v>13.98</v>
      </c>
      <c r="AR39" s="10">
        <v>28.01</v>
      </c>
      <c r="AS39" s="16">
        <v>15.12</v>
      </c>
      <c r="AT39" s="16">
        <v>54</v>
      </c>
      <c r="AU39" s="16">
        <v>99</v>
      </c>
      <c r="AV39" s="16">
        <v>148.63999999999999</v>
      </c>
      <c r="AW39" s="16">
        <v>13</v>
      </c>
      <c r="AX39" s="10">
        <f t="shared" si="7"/>
        <v>699.39</v>
      </c>
      <c r="AY39" s="10">
        <f>SUM(Z39:AK39)</f>
        <v>371.73</v>
      </c>
      <c r="AZ39" s="2" t="s">
        <v>119</v>
      </c>
      <c r="BA39" s="10">
        <f t="shared" si="8"/>
        <v>56.936666666666667</v>
      </c>
      <c r="BB39" s="36" t="s">
        <v>118</v>
      </c>
      <c r="BC39" s="39" t="str">
        <f t="shared" si="2"/>
        <v>C</v>
      </c>
      <c r="BD39" s="16">
        <f>SUM(AR39:AW39)</f>
        <v>357.77</v>
      </c>
      <c r="BE39" s="10">
        <f>SUM(AL39:AQ39)</f>
        <v>341.62</v>
      </c>
      <c r="BF39" s="12">
        <f t="shared" si="3"/>
        <v>0.51154577560445524</v>
      </c>
      <c r="BG39" s="12">
        <f t="shared" si="4"/>
        <v>0.4884542243955447</v>
      </c>
      <c r="BH39" s="9">
        <f t="shared" si="5"/>
        <v>699.39</v>
      </c>
      <c r="BI39" s="39" t="str">
        <f t="shared" si="6"/>
        <v>C</v>
      </c>
      <c r="BJ39" s="1" t="str">
        <f>_xlfn.XLOOKUP(D39,'Holi gift'!A:A,'Holi gift'!A:A,"",0,1)</f>
        <v>0015g00001UBHjbAAH</v>
      </c>
      <c r="BK39" s="75"/>
    </row>
    <row r="40" spans="1:63">
      <c r="A40" s="2">
        <v>37</v>
      </c>
      <c r="B40" s="2">
        <v>2023</v>
      </c>
      <c r="C40" s="1" t="str">
        <v>PBTMTR115</v>
      </c>
      <c r="D40" s="37" t="str">
        <v>0015g00001UBHaHAAX</v>
      </c>
      <c r="E40" s="37" t="str">
        <v>SUDHIR STEEL AND CEMENT</v>
      </c>
      <c r="F40" s="37" t="str">
        <v>HARYANA</v>
      </c>
      <c r="G40" s="37" t="str">
        <v>GURUGRAM</v>
      </c>
      <c r="H40" s="37" t="str">
        <v>Gurugram</v>
      </c>
      <c r="I40" s="37" t="str">
        <v>NIKUNJ UDYOG</v>
      </c>
      <c r="J40" s="37" t="str">
        <v>Shiv Shankar Sharma</v>
      </c>
      <c r="K40" s="37" t="str">
        <v>Shiv Shankar Sharma</v>
      </c>
      <c r="L40" s="37" t="str">
        <v>C12828</v>
      </c>
      <c r="M40" s="37" t="str">
        <v>North</v>
      </c>
      <c r="N40" s="2">
        <v>122001</v>
      </c>
      <c r="O40" s="2">
        <v>0</v>
      </c>
      <c r="P40" s="2">
        <v>0</v>
      </c>
      <c r="Q40" s="2" t="str">
        <v>Dec'23</v>
      </c>
      <c r="R40" s="2">
        <v>2024</v>
      </c>
      <c r="S40" s="1">
        <v>54</v>
      </c>
      <c r="T40" s="2">
        <v>300</v>
      </c>
      <c r="U40" s="1">
        <v>0</v>
      </c>
      <c r="V40" s="1" t="str">
        <v>Alien</v>
      </c>
      <c r="W40" s="10">
        <v>0</v>
      </c>
      <c r="X40" s="10">
        <v>0</v>
      </c>
      <c r="Y40" s="10">
        <v>42</v>
      </c>
      <c r="Z40" s="10">
        <v>0</v>
      </c>
      <c r="AA40" s="10">
        <v>30.21</v>
      </c>
      <c r="AB40" s="10">
        <v>0</v>
      </c>
      <c r="AC40" s="10">
        <v>0</v>
      </c>
      <c r="AD40" s="10">
        <v>0</v>
      </c>
      <c r="AE40" s="10">
        <v>0</v>
      </c>
      <c r="AF40" s="10">
        <v>15</v>
      </c>
      <c r="AG40" s="10">
        <v>0</v>
      </c>
      <c r="AH40" s="10">
        <v>0</v>
      </c>
      <c r="AI40" s="10">
        <v>0</v>
      </c>
      <c r="AJ40" s="10">
        <v>65.7</v>
      </c>
      <c r="AK40" s="10">
        <v>27</v>
      </c>
      <c r="AL40" s="10">
        <v>11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6">
        <v>0</v>
      </c>
      <c r="AT40" s="16">
        <v>0</v>
      </c>
      <c r="AU40" s="16">
        <v>0</v>
      </c>
      <c r="AV40" s="16">
        <v>0</v>
      </c>
      <c r="AW40" s="16" t="str">
        <v/>
      </c>
      <c r="AX40" s="10">
        <f t="shared" si="7"/>
        <v>11</v>
      </c>
      <c r="AY40" s="10">
        <f>SUM(Z40:AK40)</f>
        <v>137.91</v>
      </c>
      <c r="AZ40" s="2" t="s">
        <v>119</v>
      </c>
      <c r="BA40" s="10">
        <f t="shared" si="8"/>
        <v>1.8333333333333333</v>
      </c>
      <c r="BB40" s="36" t="s">
        <v>118</v>
      </c>
      <c r="BC40" s="39" t="str">
        <f t="shared" si="2"/>
        <v/>
      </c>
      <c r="BD40" s="16">
        <f>SUM(AR40:AW40)</f>
        <v>0</v>
      </c>
      <c r="BE40" s="10">
        <f>SUM(AL40:AQ40)</f>
        <v>11</v>
      </c>
      <c r="BF40" s="12">
        <f t="shared" si="3"/>
        <v>0</v>
      </c>
      <c r="BG40" s="12">
        <f t="shared" si="4"/>
        <v>1</v>
      </c>
      <c r="BH40" s="9">
        <f t="shared" si="5"/>
        <v>11</v>
      </c>
      <c r="BI40" s="39" t="str">
        <f t="shared" si="6"/>
        <v/>
      </c>
      <c r="BK40" s="75"/>
    </row>
    <row r="41" spans="1:63">
      <c r="A41" s="2">
        <v>38</v>
      </c>
      <c r="B41" s="2">
        <v>2023</v>
      </c>
      <c r="C41" s="1" t="str">
        <v>PBTMTR116</v>
      </c>
      <c r="D41" s="37" t="str">
        <v>0015g00001UBHajAAH</v>
      </c>
      <c r="E41" s="37" t="str">
        <v>BHAGYA STEEL</v>
      </c>
      <c r="F41" s="37" t="str">
        <v>HARYANA</v>
      </c>
      <c r="G41" s="37" t="str">
        <v>FARIDABAD</v>
      </c>
      <c r="H41" s="37" t="str">
        <v>Faridabad</v>
      </c>
      <c r="I41" s="37" t="str">
        <v>NIKUNJ UDYOG</v>
      </c>
      <c r="J41" s="37" t="str">
        <v>Rahul Chauhan</v>
      </c>
      <c r="K41" s="37" t="str">
        <v>Shiv Shankar Sharma</v>
      </c>
      <c r="L41" s="37" t="str">
        <v>C12828</v>
      </c>
      <c r="M41" s="37" t="str">
        <v>North</v>
      </c>
      <c r="N41" s="2">
        <v>121002</v>
      </c>
      <c r="O41" s="2" t="str">
        <v>06BBRPK2883C1ZI</v>
      </c>
      <c r="P41" s="2">
        <v>9870117803</v>
      </c>
      <c r="Q41" s="2" t="str">
        <v>Dec'23</v>
      </c>
      <c r="R41" s="2">
        <v>2024</v>
      </c>
      <c r="S41" s="1">
        <v>12</v>
      </c>
      <c r="T41" s="2">
        <v>250</v>
      </c>
      <c r="U41" s="1">
        <v>0</v>
      </c>
      <c r="V41" s="1" t="str">
        <v>Alien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6">
        <v>0</v>
      </c>
      <c r="AT41" s="16">
        <v>0</v>
      </c>
      <c r="AU41" s="16">
        <v>0</v>
      </c>
      <c r="AV41" s="16">
        <v>0</v>
      </c>
      <c r="AW41" s="16" t="str">
        <v/>
      </c>
      <c r="AX41" s="10">
        <f t="shared" si="7"/>
        <v>0</v>
      </c>
      <c r="AY41" s="10">
        <f>SUM(Z41:AK41)</f>
        <v>0</v>
      </c>
      <c r="AZ41" s="2" t="s">
        <v>119</v>
      </c>
      <c r="BA41" s="10">
        <f t="shared" si="8"/>
        <v>0</v>
      </c>
      <c r="BB41" s="36" t="s">
        <v>118</v>
      </c>
      <c r="BC41" s="39" t="str">
        <f t="shared" si="2"/>
        <v/>
      </c>
      <c r="BD41" s="16">
        <f>SUM(AR41:AW41)</f>
        <v>0</v>
      </c>
      <c r="BE41" s="10">
        <f>SUM(AL41:AQ41)</f>
        <v>0</v>
      </c>
      <c r="BF41" s="12" t="str">
        <f t="shared" si="3"/>
        <v/>
      </c>
      <c r="BG41" s="12" t="str">
        <f t="shared" si="4"/>
        <v/>
      </c>
      <c r="BH41" s="9">
        <f t="shared" si="5"/>
        <v>0</v>
      </c>
      <c r="BI41" s="39" t="str">
        <f t="shared" si="6"/>
        <v/>
      </c>
      <c r="BK41" s="75"/>
    </row>
    <row r="42" spans="1:63">
      <c r="A42" s="2">
        <v>39</v>
      </c>
      <c r="B42" s="2">
        <v>2023</v>
      </c>
      <c r="C42" s="1" t="str">
        <v>PBTMTR117</v>
      </c>
      <c r="D42" s="37" t="str">
        <v>0015g00001UBHafAAH</v>
      </c>
      <c r="E42" s="37" t="str">
        <v>HARI DAYA TRADERS</v>
      </c>
      <c r="F42" s="37" t="str">
        <v>HARYANA</v>
      </c>
      <c r="G42" s="37" t="str">
        <v>GURUGRAM</v>
      </c>
      <c r="H42" s="37" t="str">
        <v>Gurugram</v>
      </c>
      <c r="I42" s="37" t="str">
        <v>NIKUNJ UDYOG</v>
      </c>
      <c r="J42" s="37" t="str">
        <v>Shiv Shankar Sharma</v>
      </c>
      <c r="K42" s="37" t="str">
        <v>Shiv Shankar Sharma</v>
      </c>
      <c r="L42" s="37" t="str">
        <v>C12828</v>
      </c>
      <c r="M42" s="37" t="str">
        <v>North</v>
      </c>
      <c r="N42" s="2">
        <v>122003</v>
      </c>
      <c r="O42" s="2" t="str">
        <v>06ATNPG0870C1ZZ</v>
      </c>
      <c r="P42" s="2">
        <v>9971825952</v>
      </c>
      <c r="Q42" s="2" t="str">
        <v>Dec'23</v>
      </c>
      <c r="R42" s="2">
        <v>2024</v>
      </c>
      <c r="S42" s="1">
        <v>52</v>
      </c>
      <c r="T42" s="2">
        <v>300</v>
      </c>
      <c r="U42" s="1">
        <v>0</v>
      </c>
      <c r="V42" s="1" t="str">
        <v>Alien</v>
      </c>
      <c r="W42" s="10">
        <v>0</v>
      </c>
      <c r="X42" s="10">
        <v>17</v>
      </c>
      <c r="Y42" s="10">
        <v>23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9.35</v>
      </c>
      <c r="AF42" s="10">
        <v>10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10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6">
        <v>0</v>
      </c>
      <c r="AT42" s="16">
        <v>0</v>
      </c>
      <c r="AU42" s="16">
        <v>0</v>
      </c>
      <c r="AV42" s="16">
        <v>0</v>
      </c>
      <c r="AW42" s="16" t="str">
        <v/>
      </c>
      <c r="AX42" s="10">
        <f t="shared" si="7"/>
        <v>10</v>
      </c>
      <c r="AY42" s="10">
        <f>SUM(Z42:AK42)</f>
        <v>19.350000000000001</v>
      </c>
      <c r="AZ42" s="2" t="s">
        <v>119</v>
      </c>
      <c r="BA42" s="10">
        <f t="shared" si="8"/>
        <v>1.6666666666666667</v>
      </c>
      <c r="BB42" s="36" t="s">
        <v>118</v>
      </c>
      <c r="BC42" s="39" t="str">
        <f t="shared" si="2"/>
        <v/>
      </c>
      <c r="BD42" s="16">
        <f>SUM(AR42:AW42)</f>
        <v>0</v>
      </c>
      <c r="BE42" s="10">
        <f>SUM(AL42:AQ42)</f>
        <v>10</v>
      </c>
      <c r="BF42" s="12">
        <f t="shared" si="3"/>
        <v>0</v>
      </c>
      <c r="BG42" s="12">
        <f t="shared" si="4"/>
        <v>1</v>
      </c>
      <c r="BH42" s="9">
        <f t="shared" si="5"/>
        <v>10</v>
      </c>
      <c r="BI42" s="39" t="str">
        <f t="shared" si="6"/>
        <v/>
      </c>
      <c r="BK42" s="75"/>
    </row>
    <row r="43" spans="1:63">
      <c r="A43" s="2">
        <v>40</v>
      </c>
      <c r="B43" s="2">
        <v>2023</v>
      </c>
      <c r="C43" s="1" t="str">
        <v>PBTMTR50</v>
      </c>
      <c r="D43" s="37" t="str">
        <v>001J100000RyDBkIAN</v>
      </c>
      <c r="E43" s="37" t="str">
        <v>BAHALGARH STEEL UDYOG</v>
      </c>
      <c r="F43" s="37" t="str">
        <v>HARYANA</v>
      </c>
      <c r="G43" s="37" t="str">
        <v>SONIPAT</v>
      </c>
      <c r="H43" s="37" t="str">
        <v>Sonipat</v>
      </c>
      <c r="I43" s="37" t="str">
        <v>JAI DURGA STEELS</v>
      </c>
      <c r="J43" s="37" t="str">
        <v>Sunny Bhutani</v>
      </c>
      <c r="K43" s="37" t="str">
        <v>Sunny Bhutani</v>
      </c>
      <c r="L43" s="37" t="str">
        <v>C12830</v>
      </c>
      <c r="M43" s="37" t="str">
        <v>North</v>
      </c>
      <c r="N43" s="2">
        <v>131021</v>
      </c>
      <c r="O43" s="2" t="str">
        <v>06AANFB3002A1ZA</v>
      </c>
      <c r="P43" s="2">
        <v>8930049709</v>
      </c>
      <c r="Q43" s="2" t="str">
        <v>Dec'23</v>
      </c>
      <c r="R43" s="2">
        <v>2024</v>
      </c>
      <c r="S43" s="1">
        <v>142</v>
      </c>
      <c r="T43" s="2">
        <v>200</v>
      </c>
      <c r="U43" s="1">
        <v>0.61173333333333324</v>
      </c>
      <c r="V43" s="1" t="str">
        <v>Star</v>
      </c>
      <c r="W43" s="10">
        <v>15</v>
      </c>
      <c r="X43" s="10">
        <v>16</v>
      </c>
      <c r="Y43" s="10">
        <v>18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51</v>
      </c>
      <c r="AI43" s="10">
        <v>50</v>
      </c>
      <c r="AJ43" s="10">
        <v>0</v>
      </c>
      <c r="AK43" s="10">
        <v>0</v>
      </c>
      <c r="AL43" s="10">
        <v>55</v>
      </c>
      <c r="AM43" s="10">
        <v>51</v>
      </c>
      <c r="AN43" s="10">
        <v>52</v>
      </c>
      <c r="AO43" s="10">
        <v>64</v>
      </c>
      <c r="AP43" s="10">
        <v>51</v>
      </c>
      <c r="AQ43" s="10">
        <v>50.14</v>
      </c>
      <c r="AR43" s="10">
        <v>0</v>
      </c>
      <c r="AS43" s="16">
        <v>42.31</v>
      </c>
      <c r="AT43" s="16">
        <v>42.01</v>
      </c>
      <c r="AU43" s="16">
        <v>0</v>
      </c>
      <c r="AV43" s="16">
        <v>325.02999999999997</v>
      </c>
      <c r="AW43" s="16" t="str">
        <v/>
      </c>
      <c r="AX43" s="10">
        <f t="shared" si="7"/>
        <v>732.49</v>
      </c>
      <c r="AY43" s="10">
        <f>SUM(Z43:AK43)</f>
        <v>101</v>
      </c>
      <c r="AZ43" s="2" t="s">
        <v>119</v>
      </c>
      <c r="BA43" s="10">
        <f t="shared" si="8"/>
        <v>53.856666666666662</v>
      </c>
      <c r="BB43" s="36" t="s">
        <v>118</v>
      </c>
      <c r="BC43" s="39" t="str">
        <f t="shared" si="2"/>
        <v>C</v>
      </c>
      <c r="BD43" s="16">
        <f>SUM(AR43:AW43)</f>
        <v>409.34999999999997</v>
      </c>
      <c r="BE43" s="10">
        <f>SUM(AL43:AQ43)</f>
        <v>323.14</v>
      </c>
      <c r="BF43" s="12">
        <f t="shared" si="3"/>
        <v>0.55884721975726626</v>
      </c>
      <c r="BG43" s="12">
        <f t="shared" si="4"/>
        <v>0.44115278024273369</v>
      </c>
      <c r="BH43" s="9">
        <f t="shared" si="5"/>
        <v>732.49</v>
      </c>
      <c r="BI43" s="39" t="str">
        <f t="shared" si="6"/>
        <v>C</v>
      </c>
      <c r="BJ43" s="1" t="str">
        <f>_xlfn.XLOOKUP(D43,'Holi gift'!A:A,'Holi gift'!A:A,"",0,1)</f>
        <v>001J100000RyDBkIAN</v>
      </c>
      <c r="BK43" s="75"/>
    </row>
    <row r="44" spans="1:63">
      <c r="A44" s="2">
        <v>41</v>
      </c>
      <c r="B44" s="2">
        <v>2023</v>
      </c>
      <c r="C44" s="1" t="str">
        <v>PBTMTR51</v>
      </c>
      <c r="D44" s="37" t="str">
        <v>0015g00001VBDlGAAX</v>
      </c>
      <c r="E44" s="37" t="str">
        <v>SHREE KRISHNA BUILDERS</v>
      </c>
      <c r="F44" s="37" t="str">
        <v>HARYANA</v>
      </c>
      <c r="G44" s="37" t="str">
        <v>ROHTAK</v>
      </c>
      <c r="H44" s="37" t="str">
        <v>Rohtak</v>
      </c>
      <c r="I44" s="37" t="str">
        <v>JAI DURGA STEELS</v>
      </c>
      <c r="J44" s="37" t="str">
        <v>Sunny Bhutani</v>
      </c>
      <c r="K44" s="37" t="str">
        <v>Sunny Bhutani</v>
      </c>
      <c r="L44" s="37" t="str">
        <v>C12830</v>
      </c>
      <c r="M44" s="37" t="str">
        <v>North</v>
      </c>
      <c r="N44" s="2">
        <v>124001</v>
      </c>
      <c r="O44" s="2" t="str">
        <v>06AMZPN4800C1Z0</v>
      </c>
      <c r="P44" s="2">
        <v>9992307868</v>
      </c>
      <c r="Q44" s="2" t="str">
        <v>Dec'23</v>
      </c>
      <c r="R44" s="2">
        <v>2024</v>
      </c>
      <c r="S44" s="1">
        <v>124</v>
      </c>
      <c r="T44" s="2">
        <v>90</v>
      </c>
      <c r="U44" s="1">
        <v>0</v>
      </c>
      <c r="V44" s="1" t="str">
        <v>Challenger</v>
      </c>
      <c r="W44" s="10">
        <v>36</v>
      </c>
      <c r="X44" s="10">
        <v>38</v>
      </c>
      <c r="Y44" s="10">
        <v>10</v>
      </c>
      <c r="Z44" s="10">
        <v>40</v>
      </c>
      <c r="AA44" s="10">
        <v>20</v>
      </c>
      <c r="AB44" s="10">
        <v>30</v>
      </c>
      <c r="AC44" s="10">
        <v>20</v>
      </c>
      <c r="AD44" s="10">
        <v>15</v>
      </c>
      <c r="AE44" s="10">
        <v>15</v>
      </c>
      <c r="AF44" s="10">
        <v>0</v>
      </c>
      <c r="AG44" s="10">
        <v>2</v>
      </c>
      <c r="AH44" s="10">
        <v>55</v>
      </c>
      <c r="AI44" s="10">
        <v>50</v>
      </c>
      <c r="AJ44" s="10">
        <v>185</v>
      </c>
      <c r="AK44" s="10">
        <v>70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6">
        <v>0</v>
      </c>
      <c r="AT44" s="16">
        <v>0</v>
      </c>
      <c r="AU44" s="16">
        <v>0</v>
      </c>
      <c r="AV44" s="16">
        <v>0</v>
      </c>
      <c r="AW44" s="16" t="str">
        <v/>
      </c>
      <c r="AX44" s="10">
        <f t="shared" si="7"/>
        <v>0</v>
      </c>
      <c r="AY44" s="10">
        <f>SUM(Z44:AK44)</f>
        <v>502</v>
      </c>
      <c r="AZ44" s="2" t="s">
        <v>119</v>
      </c>
      <c r="BA44" s="10">
        <f t="shared" si="8"/>
        <v>0</v>
      </c>
      <c r="BB44" s="36" t="s">
        <v>118</v>
      </c>
      <c r="BC44" s="39" t="str">
        <f t="shared" si="2"/>
        <v/>
      </c>
      <c r="BD44" s="16">
        <f>SUM(AR44:AW44)</f>
        <v>0</v>
      </c>
      <c r="BE44" s="10">
        <f>SUM(AL44:AQ44)</f>
        <v>0</v>
      </c>
      <c r="BF44" s="12" t="str">
        <f t="shared" si="3"/>
        <v/>
      </c>
      <c r="BG44" s="12" t="str">
        <f t="shared" si="4"/>
        <v/>
      </c>
      <c r="BH44" s="9">
        <f t="shared" si="5"/>
        <v>0</v>
      </c>
      <c r="BI44" s="39" t="str">
        <f t="shared" si="6"/>
        <v/>
      </c>
      <c r="BK44" s="75"/>
    </row>
    <row r="45" spans="1:63">
      <c r="A45" s="2">
        <v>42</v>
      </c>
      <c r="B45" s="2">
        <v>2023</v>
      </c>
      <c r="C45" s="1" t="str">
        <v>PBTMTR52</v>
      </c>
      <c r="D45" s="37" t="str">
        <v>0015g00001V9TgnAAF</v>
      </c>
      <c r="E45" s="37" t="str">
        <v>GUPTA STEELS</v>
      </c>
      <c r="F45" s="37" t="str">
        <v>HARYANA</v>
      </c>
      <c r="G45" s="37" t="str">
        <v>SONIPAT</v>
      </c>
      <c r="H45" s="37" t="str">
        <v>Sonipat</v>
      </c>
      <c r="I45" s="37" t="str">
        <v>JAI DURGA STEELS</v>
      </c>
      <c r="J45" s="37" t="str">
        <v>Sunny Bhutani</v>
      </c>
      <c r="K45" s="37" t="str">
        <v>Sunny Bhutani</v>
      </c>
      <c r="L45" s="37" t="str">
        <v>C12830</v>
      </c>
      <c r="M45" s="37" t="str">
        <v>North</v>
      </c>
      <c r="N45" s="2">
        <v>131001</v>
      </c>
      <c r="O45" s="2" t="str">
        <v>06AAOPG0184F1ZW</v>
      </c>
      <c r="P45" s="2">
        <v>9215541409</v>
      </c>
      <c r="Q45" s="2" t="str">
        <v>Dec'23</v>
      </c>
      <c r="R45" s="2">
        <v>2024</v>
      </c>
      <c r="S45" s="1">
        <v>101</v>
      </c>
      <c r="T45" s="2">
        <v>400</v>
      </c>
      <c r="U45" s="1">
        <v>0</v>
      </c>
      <c r="V45" s="1" t="str">
        <v>Alien</v>
      </c>
      <c r="W45" s="10">
        <v>15</v>
      </c>
      <c r="X45" s="10">
        <v>16</v>
      </c>
      <c r="Y45" s="10">
        <v>30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6">
        <v>0</v>
      </c>
      <c r="AT45" s="16">
        <v>0</v>
      </c>
      <c r="AU45" s="16">
        <v>0</v>
      </c>
      <c r="AV45" s="16">
        <v>0</v>
      </c>
      <c r="AW45" s="16" t="str">
        <v/>
      </c>
      <c r="AX45" s="10">
        <f t="shared" si="7"/>
        <v>0</v>
      </c>
      <c r="AY45" s="10">
        <f>SUM(Z45:AK45)</f>
        <v>0</v>
      </c>
      <c r="AZ45" s="2" t="s">
        <v>119</v>
      </c>
      <c r="BA45" s="10">
        <f t="shared" si="8"/>
        <v>0</v>
      </c>
      <c r="BB45" s="36" t="s">
        <v>118</v>
      </c>
      <c r="BC45" s="39" t="str">
        <f t="shared" si="2"/>
        <v/>
      </c>
      <c r="BD45" s="16">
        <f>SUM(AR45:AW45)</f>
        <v>0</v>
      </c>
      <c r="BE45" s="10">
        <f>SUM(AL45:AQ45)</f>
        <v>0</v>
      </c>
      <c r="BF45" s="12" t="str">
        <f t="shared" si="3"/>
        <v/>
      </c>
      <c r="BG45" s="12" t="str">
        <f t="shared" si="4"/>
        <v/>
      </c>
      <c r="BH45" s="9">
        <f t="shared" si="5"/>
        <v>0</v>
      </c>
      <c r="BI45" s="39" t="str">
        <f t="shared" si="6"/>
        <v/>
      </c>
      <c r="BK45" s="75"/>
    </row>
    <row r="46" spans="1:63">
      <c r="A46" s="2">
        <v>43</v>
      </c>
      <c r="B46" s="2">
        <v>2023</v>
      </c>
      <c r="C46" s="1" t="str">
        <v>PBTMTR53</v>
      </c>
      <c r="D46" s="37" t="str">
        <v>0015g00001Xaxe2AAB</v>
      </c>
      <c r="E46" s="37" t="str">
        <v>MAA BHAWANI STEELS</v>
      </c>
      <c r="F46" s="37" t="str">
        <v>HARYANA</v>
      </c>
      <c r="G46" s="37" t="str">
        <v>PANIPAT</v>
      </c>
      <c r="H46" s="37" t="str">
        <v>Panipat</v>
      </c>
      <c r="I46" s="37" t="str">
        <v>JAI DURGA STEELS</v>
      </c>
      <c r="J46" s="37" t="str">
        <v>Sunny Bhutani</v>
      </c>
      <c r="K46" s="37" t="str">
        <v>Sunny Bhutani</v>
      </c>
      <c r="L46" s="37" t="str">
        <v>C12830</v>
      </c>
      <c r="M46" s="37" t="str">
        <v>North</v>
      </c>
      <c r="N46" s="2">
        <v>132103</v>
      </c>
      <c r="O46" s="2" t="str">
        <v>06AFEPD3322H1Z1</v>
      </c>
      <c r="P46" s="2">
        <v>9896327600</v>
      </c>
      <c r="Q46" s="2" t="str">
        <v>Dec'23</v>
      </c>
      <c r="R46" s="2">
        <v>2024</v>
      </c>
      <c r="S46" s="1">
        <v>113</v>
      </c>
      <c r="T46" s="2">
        <v>165</v>
      </c>
      <c r="U46" s="1">
        <v>0</v>
      </c>
      <c r="V46" s="1" t="str">
        <v>Challenger</v>
      </c>
      <c r="W46" s="10">
        <v>20</v>
      </c>
      <c r="X46" s="10">
        <v>25</v>
      </c>
      <c r="Y46" s="10">
        <v>28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6">
        <v>0</v>
      </c>
      <c r="AT46" s="16">
        <v>0</v>
      </c>
      <c r="AU46" s="16">
        <v>0</v>
      </c>
      <c r="AV46" s="16">
        <v>0</v>
      </c>
      <c r="AW46" s="16" t="str">
        <v/>
      </c>
      <c r="AX46" s="10">
        <f t="shared" si="7"/>
        <v>0</v>
      </c>
      <c r="AY46" s="10">
        <f>SUM(Z46:AK46)</f>
        <v>0</v>
      </c>
      <c r="AZ46" s="2" t="s">
        <v>119</v>
      </c>
      <c r="BA46" s="10">
        <f t="shared" si="8"/>
        <v>0</v>
      </c>
      <c r="BB46" s="36" t="s">
        <v>118</v>
      </c>
      <c r="BC46" s="39" t="str">
        <f t="shared" si="2"/>
        <v/>
      </c>
      <c r="BD46" s="16">
        <f>SUM(AR46:AW46)</f>
        <v>0</v>
      </c>
      <c r="BE46" s="10">
        <f>SUM(AL46:AQ46)</f>
        <v>0</v>
      </c>
      <c r="BF46" s="12" t="str">
        <f t="shared" si="3"/>
        <v/>
      </c>
      <c r="BG46" s="12" t="str">
        <f t="shared" si="4"/>
        <v/>
      </c>
      <c r="BH46" s="9">
        <f t="shared" si="5"/>
        <v>0</v>
      </c>
      <c r="BI46" s="39" t="str">
        <f t="shared" si="6"/>
        <v/>
      </c>
      <c r="BK46" s="75"/>
    </row>
    <row r="47" spans="1:63">
      <c r="A47" s="2">
        <v>44</v>
      </c>
      <c r="B47" s="2">
        <v>2023</v>
      </c>
      <c r="C47" s="1" t="str">
        <v>PBTMTR54</v>
      </c>
      <c r="D47" s="37" t="str">
        <v>0015g00001V9Ti1AAF</v>
      </c>
      <c r="E47" s="37" t="str">
        <v>HARYANA IRON STORE</v>
      </c>
      <c r="F47" s="37" t="str">
        <v>HARYANA</v>
      </c>
      <c r="G47" s="37" t="str">
        <v>ROHTAK</v>
      </c>
      <c r="H47" s="37" t="str">
        <v>Meham</v>
      </c>
      <c r="I47" s="37" t="str">
        <v>JAI DURGA STEELS</v>
      </c>
      <c r="J47" s="37" t="str">
        <v>Sunny Bhutani</v>
      </c>
      <c r="K47" s="37" t="str">
        <v>Sunny Bhutani</v>
      </c>
      <c r="L47" s="37" t="str">
        <v>C12830</v>
      </c>
      <c r="M47" s="37" t="str">
        <v>North</v>
      </c>
      <c r="N47" s="2">
        <v>124112</v>
      </c>
      <c r="O47" s="2" t="str">
        <v>06AJBPK8502D1ZO</v>
      </c>
      <c r="P47" s="2">
        <v>9416285792</v>
      </c>
      <c r="Q47" s="2" t="str">
        <v>Dec'23</v>
      </c>
      <c r="R47" s="2">
        <v>2024</v>
      </c>
      <c r="S47" s="1">
        <v>111</v>
      </c>
      <c r="T47" s="2">
        <v>50</v>
      </c>
      <c r="U47" s="1">
        <v>0</v>
      </c>
      <c r="V47" s="1" t="str">
        <v>Minor</v>
      </c>
      <c r="W47" s="10">
        <v>20</v>
      </c>
      <c r="X47" s="10">
        <v>25</v>
      </c>
      <c r="Y47" s="10">
        <v>26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6">
        <v>0</v>
      </c>
      <c r="AT47" s="16">
        <v>0</v>
      </c>
      <c r="AU47" s="16">
        <v>0</v>
      </c>
      <c r="AV47" s="16">
        <v>0</v>
      </c>
      <c r="AW47" s="16" t="str">
        <v/>
      </c>
      <c r="AX47" s="10">
        <f t="shared" si="7"/>
        <v>0</v>
      </c>
      <c r="AY47" s="10">
        <f>SUM(Z47:AK47)</f>
        <v>0</v>
      </c>
      <c r="AZ47" s="2" t="s">
        <v>119</v>
      </c>
      <c r="BA47" s="10">
        <f t="shared" si="8"/>
        <v>0</v>
      </c>
      <c r="BB47" s="36" t="s">
        <v>118</v>
      </c>
      <c r="BC47" s="39" t="str">
        <f t="shared" si="2"/>
        <v/>
      </c>
      <c r="BD47" s="16">
        <f>SUM(AR47:AW47)</f>
        <v>0</v>
      </c>
      <c r="BE47" s="10">
        <f>SUM(AL47:AQ47)</f>
        <v>0</v>
      </c>
      <c r="BF47" s="12" t="str">
        <f t="shared" si="3"/>
        <v/>
      </c>
      <c r="BG47" s="12" t="str">
        <f t="shared" si="4"/>
        <v/>
      </c>
      <c r="BH47" s="9">
        <f t="shared" si="5"/>
        <v>0</v>
      </c>
      <c r="BI47" s="39" t="str">
        <f t="shared" si="6"/>
        <v/>
      </c>
      <c r="BK47" s="75"/>
    </row>
    <row r="48" spans="1:63">
      <c r="A48" s="2">
        <v>45</v>
      </c>
      <c r="B48" s="2">
        <v>2023</v>
      </c>
      <c r="C48" s="1" t="str">
        <v>PBTMTR55</v>
      </c>
      <c r="D48" s="37" t="str">
        <v>0015g00001cajQSAAY</v>
      </c>
      <c r="E48" s="37" t="str">
        <v>SHREE BALAJI IRON STORE</v>
      </c>
      <c r="F48" s="37" t="str">
        <v>HARYANA</v>
      </c>
      <c r="G48" s="37" t="str">
        <v>JHAJJAR</v>
      </c>
      <c r="H48" s="37" t="str">
        <v>Jhajjar</v>
      </c>
      <c r="I48" s="37" t="str">
        <v>JAI DURGA STEELS</v>
      </c>
      <c r="J48" s="37" t="str">
        <v>Sunny Bhutani</v>
      </c>
      <c r="K48" s="37" t="str">
        <v>Sunny Bhutani</v>
      </c>
      <c r="L48" s="37" t="str">
        <v>C12830</v>
      </c>
      <c r="M48" s="37" t="str">
        <v>North</v>
      </c>
      <c r="N48" s="2">
        <v>124103</v>
      </c>
      <c r="O48" s="2" t="str">
        <v>06AADHP2192M1ZW</v>
      </c>
      <c r="P48" s="2">
        <v>9992021299</v>
      </c>
      <c r="Q48" s="2" t="str">
        <v>Dec'23</v>
      </c>
      <c r="R48" s="2">
        <v>2024</v>
      </c>
      <c r="S48" s="1">
        <v>222</v>
      </c>
      <c r="T48" s="2">
        <v>120</v>
      </c>
      <c r="U48" s="1">
        <v>0.46402777777777782</v>
      </c>
      <c r="V48" s="1" t="str">
        <v>Star</v>
      </c>
      <c r="W48" s="10">
        <v>30</v>
      </c>
      <c r="X48" s="10">
        <v>35</v>
      </c>
      <c r="Y48" s="10">
        <v>117</v>
      </c>
      <c r="Z48" s="10">
        <v>32</v>
      </c>
      <c r="AA48" s="10">
        <v>38</v>
      </c>
      <c r="AB48" s="10">
        <v>26</v>
      </c>
      <c r="AC48" s="10">
        <v>50</v>
      </c>
      <c r="AD48" s="10">
        <v>15</v>
      </c>
      <c r="AE48" s="10">
        <v>74</v>
      </c>
      <c r="AF48" s="10">
        <v>12</v>
      </c>
      <c r="AG48" s="10">
        <v>50</v>
      </c>
      <c r="AH48" s="10">
        <v>52</v>
      </c>
      <c r="AI48" s="10">
        <v>60</v>
      </c>
      <c r="AJ48" s="10">
        <v>50</v>
      </c>
      <c r="AK48" s="10">
        <v>51</v>
      </c>
      <c r="AL48" s="10">
        <v>51</v>
      </c>
      <c r="AM48" s="10">
        <v>53</v>
      </c>
      <c r="AN48" s="10">
        <v>51</v>
      </c>
      <c r="AO48" s="10">
        <v>121</v>
      </c>
      <c r="AP48" s="10">
        <v>78.239999999999995</v>
      </c>
      <c r="AQ48" s="10">
        <v>50.17</v>
      </c>
      <c r="AR48" s="10">
        <v>24.62</v>
      </c>
      <c r="AS48" s="16">
        <v>140.66</v>
      </c>
      <c r="AT48" s="16">
        <v>0</v>
      </c>
      <c r="AU48" s="16">
        <v>129</v>
      </c>
      <c r="AV48" s="16">
        <v>38.049999999999997</v>
      </c>
      <c r="AW48" s="16">
        <v>60.2</v>
      </c>
      <c r="AX48" s="10">
        <f t="shared" si="7"/>
        <v>796.94</v>
      </c>
      <c r="AY48" s="10">
        <f>SUM(Z48:AK48)</f>
        <v>510</v>
      </c>
      <c r="AZ48" s="2" t="s">
        <v>119</v>
      </c>
      <c r="BA48" s="10">
        <f t="shared" si="8"/>
        <v>67.401666666666671</v>
      </c>
      <c r="BB48" s="36" t="s">
        <v>118</v>
      </c>
      <c r="BC48" s="39" t="str">
        <f t="shared" si="2"/>
        <v>D</v>
      </c>
      <c r="BD48" s="16">
        <f>SUM(AR48:AW48)</f>
        <v>392.53</v>
      </c>
      <c r="BE48" s="10">
        <f>SUM(AL48:AQ48)</f>
        <v>404.41</v>
      </c>
      <c r="BF48" s="12">
        <f t="shared" si="3"/>
        <v>0.49254649032549497</v>
      </c>
      <c r="BG48" s="12">
        <f t="shared" si="4"/>
        <v>0.50745350967450498</v>
      </c>
      <c r="BH48" s="9">
        <f t="shared" si="5"/>
        <v>796.94</v>
      </c>
      <c r="BI48" s="39" t="str">
        <f t="shared" si="6"/>
        <v>D</v>
      </c>
      <c r="BJ48" s="1" t="str">
        <f>_xlfn.XLOOKUP(D48,'Holi gift'!A:A,'Holi gift'!A:A,"",0,1)</f>
        <v>0015g00001cajQSAAY</v>
      </c>
      <c r="BK48" s="75"/>
    </row>
    <row r="49" spans="1:63">
      <c r="A49" s="2">
        <v>46</v>
      </c>
      <c r="B49" s="2">
        <v>2023</v>
      </c>
      <c r="C49" s="1" t="str">
        <v>PBTMTR56</v>
      </c>
      <c r="D49" s="37" t="str">
        <v>0015g00001guqY4AAI</v>
      </c>
      <c r="E49" s="37" t="str">
        <v>SOHAN TRADING CO.</v>
      </c>
      <c r="F49" s="37" t="str">
        <v>HARYANA</v>
      </c>
      <c r="G49" s="37" t="str">
        <v>SONIPAT</v>
      </c>
      <c r="H49" s="37" t="str">
        <v>Gohana</v>
      </c>
      <c r="I49" s="37" t="str">
        <v>JAI DURGA STEELS</v>
      </c>
      <c r="J49" s="37" t="str">
        <v>Sunny Bhutani</v>
      </c>
      <c r="K49" s="37" t="str">
        <v>Sunny Bhutani</v>
      </c>
      <c r="L49" s="37" t="str">
        <v>C12830</v>
      </c>
      <c r="M49" s="37" t="str">
        <v>North</v>
      </c>
      <c r="N49" s="2">
        <v>131301</v>
      </c>
      <c r="O49" s="2" t="str">
        <v>06AGGPK9893B1Z6</v>
      </c>
      <c r="P49" s="2">
        <v>8168108460</v>
      </c>
      <c r="Q49" s="2" t="str">
        <v>Dec'23</v>
      </c>
      <c r="R49" s="2">
        <v>2024</v>
      </c>
      <c r="S49" s="1">
        <v>180</v>
      </c>
      <c r="T49" s="2">
        <v>100</v>
      </c>
      <c r="U49" s="1">
        <v>1.1031666666666669</v>
      </c>
      <c r="V49" s="1" t="str">
        <v>Star</v>
      </c>
      <c r="W49" s="10">
        <v>71</v>
      </c>
      <c r="X49" s="10">
        <v>10</v>
      </c>
      <c r="Y49" s="10">
        <v>12</v>
      </c>
      <c r="Z49" s="10">
        <v>36</v>
      </c>
      <c r="AA49" s="10">
        <v>18</v>
      </c>
      <c r="AB49" s="10">
        <v>72</v>
      </c>
      <c r="AC49" s="10">
        <v>0</v>
      </c>
      <c r="AD49" s="10">
        <v>35</v>
      </c>
      <c r="AE49" s="10">
        <v>0</v>
      </c>
      <c r="AF49" s="10">
        <v>0</v>
      </c>
      <c r="AG49" s="10">
        <v>50</v>
      </c>
      <c r="AH49" s="10">
        <v>60</v>
      </c>
      <c r="AI49" s="10">
        <v>80</v>
      </c>
      <c r="AJ49" s="10">
        <v>100</v>
      </c>
      <c r="AK49" s="10">
        <v>51</v>
      </c>
      <c r="AL49" s="10">
        <v>0</v>
      </c>
      <c r="AM49" s="10">
        <v>0</v>
      </c>
      <c r="AN49" s="10">
        <v>0</v>
      </c>
      <c r="AO49" s="10">
        <v>99</v>
      </c>
      <c r="AP49" s="10">
        <v>89.86</v>
      </c>
      <c r="AQ49" s="10">
        <v>53.36</v>
      </c>
      <c r="AR49" s="10">
        <v>58.6</v>
      </c>
      <c r="AS49" s="16">
        <v>85.36</v>
      </c>
      <c r="AT49" s="16">
        <v>131.80000000000001</v>
      </c>
      <c r="AU49" s="16">
        <v>117</v>
      </c>
      <c r="AV49" s="16">
        <v>82.15</v>
      </c>
      <c r="AW49" s="16">
        <v>33</v>
      </c>
      <c r="AX49" s="10">
        <f t="shared" si="7"/>
        <v>750.13</v>
      </c>
      <c r="AY49" s="10">
        <f>SUM(Z49:AK49)</f>
        <v>502</v>
      </c>
      <c r="AZ49" s="2" t="s">
        <v>119</v>
      </c>
      <c r="BA49" s="10">
        <f t="shared" si="8"/>
        <v>40.370000000000005</v>
      </c>
      <c r="BB49" s="36" t="s">
        <v>118</v>
      </c>
      <c r="BC49" s="39" t="str">
        <f t="shared" si="2"/>
        <v>D</v>
      </c>
      <c r="BD49" s="16">
        <f>SUM(AR49:AW49)</f>
        <v>507.90999999999997</v>
      </c>
      <c r="BE49" s="10">
        <f>SUM(AL49:AQ49)</f>
        <v>242.22000000000003</v>
      </c>
      <c r="BF49" s="12">
        <f t="shared" si="3"/>
        <v>0.67709597003186106</v>
      </c>
      <c r="BG49" s="12">
        <f t="shared" si="4"/>
        <v>0.32290402996813888</v>
      </c>
      <c r="BH49" s="9">
        <f t="shared" si="5"/>
        <v>750.13</v>
      </c>
      <c r="BI49" s="39" t="str">
        <f t="shared" si="6"/>
        <v>D</v>
      </c>
      <c r="BJ49" s="1" t="str">
        <f>_xlfn.XLOOKUP(D49,'Holi gift'!A:A,'Holi gift'!A:A,"",0,1)</f>
        <v>0015g00001guqY4AAI</v>
      </c>
      <c r="BK49" s="75"/>
    </row>
    <row r="50" spans="1:63">
      <c r="A50" s="2">
        <v>47</v>
      </c>
      <c r="B50" s="2">
        <v>2023</v>
      </c>
      <c r="C50" s="1" t="str">
        <v>PBTMTR57</v>
      </c>
      <c r="D50" s="37" t="str">
        <v>0015g00001V9ThzAAF</v>
      </c>
      <c r="E50" s="37" t="str">
        <v>KADIAN TRADING CO.</v>
      </c>
      <c r="F50" s="37" t="str">
        <v>HARYANA</v>
      </c>
      <c r="G50" s="37" t="str">
        <v>ROHTAK</v>
      </c>
      <c r="H50" s="37" t="str">
        <v>Kalanaur</v>
      </c>
      <c r="I50" s="37" t="str">
        <v>JAI DURGA STEELS</v>
      </c>
      <c r="J50" s="37" t="str">
        <v>Sunny Bhutani</v>
      </c>
      <c r="K50" s="37" t="str">
        <v>Sunny Bhutani</v>
      </c>
      <c r="L50" s="37" t="str">
        <v>C12830</v>
      </c>
      <c r="M50" s="37" t="str">
        <v>North</v>
      </c>
      <c r="N50" s="2">
        <v>124113</v>
      </c>
      <c r="O50" s="2" t="str">
        <v>06AOCPK1768D1Z7</v>
      </c>
      <c r="P50" s="2">
        <v>9416179188</v>
      </c>
      <c r="Q50" s="2" t="str">
        <v>Dec'23</v>
      </c>
      <c r="R50" s="2">
        <v>2024</v>
      </c>
      <c r="S50" s="1">
        <v>101</v>
      </c>
      <c r="T50" s="2">
        <v>100</v>
      </c>
      <c r="U50" s="1">
        <v>0</v>
      </c>
      <c r="V50" s="1" t="str">
        <v>Challenger</v>
      </c>
      <c r="W50" s="10">
        <v>12</v>
      </c>
      <c r="X50" s="10">
        <v>35</v>
      </c>
      <c r="Y50" s="10">
        <v>14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6">
        <v>0</v>
      </c>
      <c r="AT50" s="16">
        <v>0</v>
      </c>
      <c r="AU50" s="16">
        <v>0</v>
      </c>
      <c r="AV50" s="16">
        <v>0</v>
      </c>
      <c r="AW50" s="16" t="str">
        <v/>
      </c>
      <c r="AX50" s="10">
        <f t="shared" si="7"/>
        <v>0</v>
      </c>
      <c r="AY50" s="10">
        <f>SUM(Z50:AK50)</f>
        <v>0</v>
      </c>
      <c r="AZ50" s="2" t="s">
        <v>119</v>
      </c>
      <c r="BA50" s="10">
        <f t="shared" si="8"/>
        <v>0</v>
      </c>
      <c r="BB50" s="36" t="s">
        <v>118</v>
      </c>
      <c r="BC50" s="39" t="str">
        <f t="shared" si="2"/>
        <v/>
      </c>
      <c r="BD50" s="16">
        <f>SUM(AR50:AW50)</f>
        <v>0</v>
      </c>
      <c r="BE50" s="10">
        <f>SUM(AL50:AQ50)</f>
        <v>0</v>
      </c>
      <c r="BF50" s="12" t="str">
        <f t="shared" si="3"/>
        <v/>
      </c>
      <c r="BG50" s="12" t="str">
        <f t="shared" si="4"/>
        <v/>
      </c>
      <c r="BH50" s="9">
        <f t="shared" si="5"/>
        <v>0</v>
      </c>
      <c r="BI50" s="39" t="str">
        <f t="shared" si="6"/>
        <v/>
      </c>
      <c r="BK50" s="75"/>
    </row>
    <row r="51" spans="1:63">
      <c r="A51" s="2">
        <v>48</v>
      </c>
      <c r="B51" s="2">
        <v>2023</v>
      </c>
      <c r="C51" s="1" t="str">
        <v>PBTMTR12</v>
      </c>
      <c r="D51" s="37" t="str">
        <v>0015g00001VBuKaAAL</v>
      </c>
      <c r="E51" s="37" t="str">
        <v>S.S. ENTERPRISES</v>
      </c>
      <c r="F51" s="37" t="str">
        <v>HARYANA</v>
      </c>
      <c r="G51" s="37" t="str">
        <v>YAMUNANAGAR</v>
      </c>
      <c r="H51" s="37" t="str">
        <v>Jagadhri</v>
      </c>
      <c r="I51" s="37" t="str">
        <v>G.C. Steels (India) Pvt. Ltd.</v>
      </c>
      <c r="J51" s="37" t="str">
        <v>Naseem Makkar</v>
      </c>
      <c r="K51" s="37" t="str">
        <v>-</v>
      </c>
      <c r="L51" s="37" t="str">
        <v/>
      </c>
      <c r="M51" s="37" t="str">
        <v>North</v>
      </c>
      <c r="N51" s="2">
        <v>135001</v>
      </c>
      <c r="O51" s="2" t="str">
        <v>06ADCFS7765F1ZU</v>
      </c>
      <c r="P51" s="2">
        <v>9034163881</v>
      </c>
      <c r="Q51" s="2" t="str">
        <v>Dec'23</v>
      </c>
      <c r="R51" s="2">
        <v>2024</v>
      </c>
      <c r="S51" s="1">
        <v>67</v>
      </c>
      <c r="T51" s="2">
        <v>950</v>
      </c>
      <c r="U51" s="1">
        <v>0</v>
      </c>
      <c r="V51" s="1" t="str">
        <v>Alien</v>
      </c>
      <c r="W51" s="10">
        <v>25</v>
      </c>
      <c r="X51" s="10">
        <v>12</v>
      </c>
      <c r="Y51" s="10">
        <v>0</v>
      </c>
      <c r="Z51" s="10">
        <v>10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6">
        <v>0</v>
      </c>
      <c r="AT51" s="16">
        <v>0</v>
      </c>
      <c r="AU51" s="16">
        <v>0</v>
      </c>
      <c r="AV51" s="16">
        <v>0</v>
      </c>
      <c r="AW51" s="16" t="str">
        <v/>
      </c>
      <c r="AX51" s="10">
        <f t="shared" si="7"/>
        <v>0</v>
      </c>
      <c r="AY51" s="10">
        <f>SUM(Z51:AK51)</f>
        <v>10</v>
      </c>
      <c r="AZ51" s="2" t="s">
        <v>119</v>
      </c>
      <c r="BA51" s="10">
        <f t="shared" si="8"/>
        <v>0</v>
      </c>
      <c r="BB51" s="36" t="s">
        <v>118</v>
      </c>
      <c r="BC51" s="39" t="str">
        <f t="shared" si="2"/>
        <v/>
      </c>
      <c r="BD51" s="16">
        <f>SUM(AR51:AW51)</f>
        <v>0</v>
      </c>
      <c r="BE51" s="10">
        <f>SUM(AL51:AQ51)</f>
        <v>0</v>
      </c>
      <c r="BF51" s="12" t="str">
        <f t="shared" si="3"/>
        <v/>
      </c>
      <c r="BG51" s="12" t="str">
        <f t="shared" si="4"/>
        <v/>
      </c>
      <c r="BH51" s="9">
        <f t="shared" si="5"/>
        <v>0</v>
      </c>
      <c r="BI51" s="39" t="str">
        <f t="shared" si="6"/>
        <v/>
      </c>
      <c r="BK51" s="75"/>
    </row>
    <row r="52" spans="1:63">
      <c r="A52" s="2">
        <v>49</v>
      </c>
      <c r="B52" s="2">
        <v>2023</v>
      </c>
      <c r="C52" s="1" t="str">
        <v>PBTMTR13</v>
      </c>
      <c r="D52" s="37" t="str">
        <v>0015g00001VBswjAAD</v>
      </c>
      <c r="E52" s="37" t="str">
        <v>AGGARWAL IRON STORE</v>
      </c>
      <c r="F52" s="37" t="str">
        <v>HARYANA</v>
      </c>
      <c r="G52" s="37" t="str">
        <v>AMBALA</v>
      </c>
      <c r="H52" s="37" t="str">
        <v>Ambala Cantt</v>
      </c>
      <c r="I52" s="37" t="str">
        <v>G.C. Steels (India) Pvt. Ltd.</v>
      </c>
      <c r="J52" s="37" t="str">
        <v>Deepak Dhiman</v>
      </c>
      <c r="K52" s="37" t="str">
        <v>-</v>
      </c>
      <c r="L52" s="37" t="str">
        <v/>
      </c>
      <c r="M52" s="37" t="str">
        <v>North</v>
      </c>
      <c r="N52" s="2">
        <v>133001</v>
      </c>
      <c r="O52" s="2" t="str">
        <v>06AOIPA8696N1Z9</v>
      </c>
      <c r="P52" s="2">
        <v>9416496623</v>
      </c>
      <c r="Q52" s="2" t="str">
        <v>Dec'23</v>
      </c>
      <c r="R52" s="2">
        <v>2024</v>
      </c>
      <c r="S52" s="1">
        <v>130</v>
      </c>
      <c r="T52" s="2">
        <v>150</v>
      </c>
      <c r="U52" s="1">
        <v>0</v>
      </c>
      <c r="V52" s="1" t="str">
        <v>Challenger</v>
      </c>
      <c r="W52" s="10">
        <v>30</v>
      </c>
      <c r="X52" s="10">
        <v>80</v>
      </c>
      <c r="Y52" s="10">
        <v>10</v>
      </c>
      <c r="Z52" s="10">
        <v>10</v>
      </c>
      <c r="AA52" s="10">
        <v>18</v>
      </c>
      <c r="AB52" s="10">
        <v>0</v>
      </c>
      <c r="AC52" s="10">
        <v>0</v>
      </c>
      <c r="AD52" s="10">
        <v>6.5</v>
      </c>
      <c r="AE52" s="10">
        <v>5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0</v>
      </c>
      <c r="AM52" s="10">
        <v>0</v>
      </c>
      <c r="AN52" s="10">
        <v>0</v>
      </c>
      <c r="AO52" s="10">
        <v>0</v>
      </c>
      <c r="AP52" s="10">
        <v>0</v>
      </c>
      <c r="AQ52" s="10">
        <v>0</v>
      </c>
      <c r="AR52" s="10">
        <v>0</v>
      </c>
      <c r="AS52" s="16">
        <v>0</v>
      </c>
      <c r="AT52" s="16">
        <v>0</v>
      </c>
      <c r="AU52" s="16">
        <v>0</v>
      </c>
      <c r="AV52" s="16">
        <v>0</v>
      </c>
      <c r="AW52" s="16" t="str">
        <v/>
      </c>
      <c r="AX52" s="10">
        <f t="shared" si="7"/>
        <v>0</v>
      </c>
      <c r="AY52" s="10">
        <f>SUM(Z52:AK52)</f>
        <v>39.5</v>
      </c>
      <c r="AZ52" s="2" t="s">
        <v>119</v>
      </c>
      <c r="BA52" s="10">
        <f t="shared" si="8"/>
        <v>0</v>
      </c>
      <c r="BB52" s="36" t="s">
        <v>118</v>
      </c>
      <c r="BC52" s="39" t="str">
        <f t="shared" si="2"/>
        <v/>
      </c>
      <c r="BD52" s="16">
        <f>SUM(AR52:AW52)</f>
        <v>0</v>
      </c>
      <c r="BE52" s="10">
        <f>SUM(AL52:AQ52)</f>
        <v>0</v>
      </c>
      <c r="BF52" s="12" t="str">
        <f t="shared" si="3"/>
        <v/>
      </c>
      <c r="BG52" s="12" t="str">
        <f t="shared" si="4"/>
        <v/>
      </c>
      <c r="BH52" s="9">
        <f t="shared" si="5"/>
        <v>0</v>
      </c>
      <c r="BI52" s="39" t="str">
        <f t="shared" si="6"/>
        <v/>
      </c>
      <c r="BK52" s="75"/>
    </row>
    <row r="53" spans="1:63">
      <c r="A53" s="2">
        <v>50</v>
      </c>
      <c r="B53" s="2">
        <v>2023</v>
      </c>
      <c r="C53" s="1" t="str">
        <v>PBTMTR14</v>
      </c>
      <c r="D53" s="37" t="str">
        <v>0015g00001V9wVyAAJ</v>
      </c>
      <c r="E53" s="37" t="str">
        <v>HINDUSTAN IRON AND STEEL TRADERS</v>
      </c>
      <c r="F53" s="37" t="str">
        <v>HARYANA</v>
      </c>
      <c r="G53" s="37" t="str">
        <v>AMBALA</v>
      </c>
      <c r="H53" s="37" t="str">
        <v>Saha</v>
      </c>
      <c r="I53" s="37" t="str">
        <v>G.C. Steels (India) Pvt. Ltd.</v>
      </c>
      <c r="J53" s="37" t="str">
        <v>Deepak Dhiman</v>
      </c>
      <c r="K53" s="37" t="str">
        <v>-</v>
      </c>
      <c r="L53" s="37" t="str">
        <v/>
      </c>
      <c r="M53" s="37" t="str">
        <v>North</v>
      </c>
      <c r="N53" s="2">
        <v>133104</v>
      </c>
      <c r="O53" s="2" t="str">
        <v>06ACUPK3380K1Z3</v>
      </c>
      <c r="P53" s="2">
        <v>9896214851</v>
      </c>
      <c r="Q53" s="2" t="str">
        <v>Dec'23</v>
      </c>
      <c r="R53" s="2">
        <v>2024</v>
      </c>
      <c r="S53" s="1">
        <v>51</v>
      </c>
      <c r="T53" s="2">
        <v>75</v>
      </c>
      <c r="U53" s="1">
        <v>0</v>
      </c>
      <c r="V53" s="1" t="str">
        <v>Challenger</v>
      </c>
      <c r="W53" s="10">
        <v>21</v>
      </c>
      <c r="X53" s="10">
        <v>0</v>
      </c>
      <c r="Y53" s="10">
        <v>21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10">
        <v>0</v>
      </c>
      <c r="AN53" s="10">
        <v>0</v>
      </c>
      <c r="AO53" s="10">
        <v>0</v>
      </c>
      <c r="AP53" s="10">
        <v>0</v>
      </c>
      <c r="AQ53" s="10">
        <v>0</v>
      </c>
      <c r="AR53" s="10">
        <v>0</v>
      </c>
      <c r="AS53" s="16">
        <v>0</v>
      </c>
      <c r="AT53" s="16">
        <v>0</v>
      </c>
      <c r="AU53" s="16">
        <v>0</v>
      </c>
      <c r="AV53" s="16">
        <v>0</v>
      </c>
      <c r="AW53" s="16" t="str">
        <v/>
      </c>
      <c r="AX53" s="10">
        <f t="shared" si="7"/>
        <v>0</v>
      </c>
      <c r="AY53" s="10">
        <f>SUM(Z53:AK53)</f>
        <v>0</v>
      </c>
      <c r="AZ53" s="2" t="s">
        <v>119</v>
      </c>
      <c r="BA53" s="10">
        <f t="shared" si="8"/>
        <v>0</v>
      </c>
      <c r="BB53" s="36" t="s">
        <v>118</v>
      </c>
      <c r="BC53" s="39" t="str">
        <f t="shared" si="2"/>
        <v/>
      </c>
      <c r="BD53" s="16">
        <f>SUM(AR53:AW53)</f>
        <v>0</v>
      </c>
      <c r="BE53" s="10">
        <f>SUM(AL53:AQ53)</f>
        <v>0</v>
      </c>
      <c r="BF53" s="12" t="str">
        <f t="shared" si="3"/>
        <v/>
      </c>
      <c r="BG53" s="12" t="str">
        <f t="shared" si="4"/>
        <v/>
      </c>
      <c r="BH53" s="9">
        <f t="shared" si="5"/>
        <v>0</v>
      </c>
      <c r="BI53" s="39" t="str">
        <f t="shared" si="6"/>
        <v/>
      </c>
      <c r="BK53" s="75"/>
    </row>
    <row r="54" spans="1:63">
      <c r="A54" s="2">
        <v>51</v>
      </c>
      <c r="B54" s="2">
        <v>2023</v>
      </c>
      <c r="C54" s="1" t="str">
        <v>PBTMTR131</v>
      </c>
      <c r="D54" s="37" t="str">
        <v>0015g00001V9TgRAAV</v>
      </c>
      <c r="E54" s="37" t="str">
        <v>BHARAT TIMBER COMPANY</v>
      </c>
      <c r="F54" s="37" t="str">
        <v>HARYANA</v>
      </c>
      <c r="G54" s="37" t="str">
        <v>CHARKI DADRI</v>
      </c>
      <c r="H54" s="37" t="str">
        <v>Charkhi Dadri</v>
      </c>
      <c r="I54" s="37" t="str">
        <v>PAL CEMENT AND STEEL PVT. LTD.</v>
      </c>
      <c r="J54" s="37" t="str">
        <v>Dinesh Kumar</v>
      </c>
      <c r="K54" s="37" t="str">
        <v>Navneet Pal</v>
      </c>
      <c r="L54" s="37" t="str">
        <v>C12827</v>
      </c>
      <c r="M54" s="37" t="str">
        <v>North</v>
      </c>
      <c r="N54" s="2">
        <v>127306</v>
      </c>
      <c r="O54" s="2" t="str">
        <v>06AIBPS3044B1ZR</v>
      </c>
      <c r="P54" s="2">
        <v>9812980921</v>
      </c>
      <c r="Q54" s="2" t="str">
        <v>Nov'23</v>
      </c>
      <c r="R54" s="2">
        <v>2024</v>
      </c>
      <c r="S54" s="1">
        <v>123</v>
      </c>
      <c r="T54" s="2">
        <v>110</v>
      </c>
      <c r="U54" s="1">
        <v>0</v>
      </c>
      <c r="V54" s="1" t="str">
        <v>Challenger</v>
      </c>
      <c r="W54" s="10">
        <v>46</v>
      </c>
      <c r="X54" s="10">
        <v>47</v>
      </c>
      <c r="Y54" s="10">
        <v>11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0">
        <v>0</v>
      </c>
      <c r="AN54" s="10">
        <v>0</v>
      </c>
      <c r="AO54" s="10">
        <v>0</v>
      </c>
      <c r="AP54" s="10">
        <v>0</v>
      </c>
      <c r="AQ54" s="10">
        <v>0</v>
      </c>
      <c r="AR54" s="10">
        <v>0</v>
      </c>
      <c r="AS54" s="16">
        <v>0</v>
      </c>
      <c r="AT54" s="16">
        <v>0</v>
      </c>
      <c r="AU54" s="16">
        <v>0</v>
      </c>
      <c r="AV54" s="16">
        <v>0</v>
      </c>
      <c r="AW54" s="16" t="str">
        <v/>
      </c>
      <c r="AX54" s="10">
        <f t="shared" si="7"/>
        <v>0</v>
      </c>
      <c r="AY54" s="10">
        <f>SUM(Z54:AK54)</f>
        <v>0</v>
      </c>
      <c r="AZ54" s="2" t="s">
        <v>119</v>
      </c>
      <c r="BA54" s="10">
        <f t="shared" si="8"/>
        <v>0</v>
      </c>
      <c r="BB54" s="36" t="s">
        <v>118</v>
      </c>
      <c r="BC54" s="39" t="str">
        <f t="shared" si="2"/>
        <v/>
      </c>
      <c r="BD54" s="16">
        <f>SUM(AR54:AW54)</f>
        <v>0</v>
      </c>
      <c r="BE54" s="10">
        <f>SUM(AL54:AQ54)</f>
        <v>0</v>
      </c>
      <c r="BF54" s="12" t="str">
        <f t="shared" si="3"/>
        <v/>
      </c>
      <c r="BG54" s="12" t="str">
        <f t="shared" si="4"/>
        <v/>
      </c>
      <c r="BH54" s="9">
        <f t="shared" si="5"/>
        <v>0</v>
      </c>
      <c r="BI54" s="39" t="str">
        <f t="shared" si="6"/>
        <v/>
      </c>
      <c r="BK54" s="75"/>
    </row>
    <row r="55" spans="1:63">
      <c r="A55" s="2">
        <v>52</v>
      </c>
      <c r="B55" s="2">
        <v>2023</v>
      </c>
      <c r="C55" s="1" t="str">
        <v>PBTMTR132</v>
      </c>
      <c r="D55" s="37" t="str">
        <v>001J100000AqVaLIAV</v>
      </c>
      <c r="E55" s="37" t="str">
        <v>SHREE GANESH STEELS</v>
      </c>
      <c r="F55" s="37" t="str">
        <v>HARYANA</v>
      </c>
      <c r="G55" s="37" t="str">
        <v>FATEHABAD</v>
      </c>
      <c r="H55" s="37" t="str">
        <v>Fatehabad</v>
      </c>
      <c r="I55" s="37" t="str">
        <v>PAL CEMENT AND STEEL PVT. LTD.</v>
      </c>
      <c r="J55" s="37" t="str">
        <v>Varun Arora</v>
      </c>
      <c r="K55" s="37" t="str">
        <v>Shubham Gahlot</v>
      </c>
      <c r="L55" s="37" t="str">
        <v>C12827</v>
      </c>
      <c r="M55" s="37" t="str">
        <v>North</v>
      </c>
      <c r="N55" s="2">
        <v>125050</v>
      </c>
      <c r="O55" s="2" t="str">
        <v>06ACHFS1566L1ZR</v>
      </c>
      <c r="P55" s="2">
        <v>9254322222</v>
      </c>
      <c r="Q55" s="2" t="str">
        <v>Nov'23</v>
      </c>
      <c r="R55" s="2">
        <v>2024</v>
      </c>
      <c r="S55" s="1">
        <v>158</v>
      </c>
      <c r="T55" s="2">
        <v>180</v>
      </c>
      <c r="U55" s="1">
        <v>3.1370370370370375E-2</v>
      </c>
      <c r="V55" s="1" t="str">
        <v>Challenger</v>
      </c>
      <c r="W55" s="10">
        <v>11</v>
      </c>
      <c r="X55" s="10">
        <v>12</v>
      </c>
      <c r="Y55" s="10">
        <v>13</v>
      </c>
      <c r="Z55" s="10">
        <v>2</v>
      </c>
      <c r="AA55" s="10">
        <v>2.6</v>
      </c>
      <c r="AB55" s="10">
        <v>0</v>
      </c>
      <c r="AC55" s="10">
        <v>0</v>
      </c>
      <c r="AD55" s="10">
        <v>0</v>
      </c>
      <c r="AE55" s="10">
        <v>55.6</v>
      </c>
      <c r="AF55" s="10">
        <v>51</v>
      </c>
      <c r="AG55" s="10">
        <v>0</v>
      </c>
      <c r="AH55" s="10">
        <v>36</v>
      </c>
      <c r="AI55" s="10">
        <v>51</v>
      </c>
      <c r="AJ55" s="10">
        <v>51</v>
      </c>
      <c r="AK55" s="10">
        <v>57</v>
      </c>
      <c r="AL55" s="10">
        <v>53</v>
      </c>
      <c r="AM55" s="10">
        <v>53</v>
      </c>
      <c r="AN55" s="10">
        <v>25.58</v>
      </c>
      <c r="AO55" s="10">
        <v>121.01</v>
      </c>
      <c r="AP55" s="10">
        <v>15.01</v>
      </c>
      <c r="AQ55" s="10">
        <v>3</v>
      </c>
      <c r="AR55" s="10">
        <v>10</v>
      </c>
      <c r="AS55" s="16">
        <v>5</v>
      </c>
      <c r="AT55" s="16">
        <v>16.940000000000001</v>
      </c>
      <c r="AU55" s="16">
        <v>0</v>
      </c>
      <c r="AV55" s="16">
        <v>0</v>
      </c>
      <c r="AW55" s="16" t="str">
        <v/>
      </c>
      <c r="AX55" s="10">
        <f t="shared" si="7"/>
        <v>302.53999999999996</v>
      </c>
      <c r="AY55" s="10">
        <f>SUM(Z55:AK55)</f>
        <v>306.2</v>
      </c>
      <c r="AZ55" s="2" t="s">
        <v>119</v>
      </c>
      <c r="BA55" s="10">
        <f t="shared" si="8"/>
        <v>45.099999999999994</v>
      </c>
      <c r="BB55" s="36" t="s">
        <v>118</v>
      </c>
      <c r="BC55" s="39" t="str">
        <f t="shared" si="2"/>
        <v>B</v>
      </c>
      <c r="BD55" s="16">
        <f>SUM(AR55:AW55)</f>
        <v>31.94</v>
      </c>
      <c r="BE55" s="10">
        <f>SUM(AL55:AQ55)</f>
        <v>270.59999999999997</v>
      </c>
      <c r="BF55" s="12">
        <f t="shared" si="3"/>
        <v>0.10557281681761091</v>
      </c>
      <c r="BG55" s="12">
        <f t="shared" si="4"/>
        <v>0.89442718318238912</v>
      </c>
      <c r="BH55" s="9">
        <f t="shared" si="5"/>
        <v>302.53999999999996</v>
      </c>
      <c r="BI55" s="39" t="str">
        <f t="shared" si="6"/>
        <v>B</v>
      </c>
      <c r="BJ55" s="1" t="str">
        <f>_xlfn.XLOOKUP(D55,'Holi gift'!A:A,'Holi gift'!A:A,"",0,1)</f>
        <v>001J100000AqVaLIAV</v>
      </c>
      <c r="BK55" s="75"/>
    </row>
    <row r="56" spans="1:63">
      <c r="A56" s="2">
        <v>53</v>
      </c>
      <c r="B56" s="2">
        <v>2023</v>
      </c>
      <c r="C56" s="1" t="str">
        <v>PBTMTR133</v>
      </c>
      <c r="D56" s="37" t="str">
        <v>0015g00001c41dNAAQ</v>
      </c>
      <c r="E56" s="37" t="str">
        <v>SHREE GANESH TRADING COMPANY</v>
      </c>
      <c r="F56" s="37" t="str">
        <v>HARYANA</v>
      </c>
      <c r="G56" s="37" t="str">
        <v>FATEHABAD</v>
      </c>
      <c r="H56" s="37" t="str">
        <v>Fatehabad</v>
      </c>
      <c r="I56" s="37" t="str">
        <v>PAL CEMENT AND STEEL PVT. LTD.</v>
      </c>
      <c r="J56" s="37" t="str">
        <v>Varun Arora</v>
      </c>
      <c r="K56" s="37" t="str">
        <v>Shubham Gahlot</v>
      </c>
      <c r="L56" s="37" t="str">
        <v>C12827</v>
      </c>
      <c r="M56" s="37" t="str">
        <v>North</v>
      </c>
      <c r="N56" s="2">
        <v>125050</v>
      </c>
      <c r="O56" s="2">
        <v>0</v>
      </c>
      <c r="P56" s="2">
        <v>0</v>
      </c>
      <c r="Q56" s="2" t="str">
        <v>Nov'23</v>
      </c>
      <c r="R56" s="2">
        <v>2024</v>
      </c>
      <c r="S56" s="1">
        <v>115</v>
      </c>
      <c r="T56" s="2">
        <v>400</v>
      </c>
      <c r="U56" s="1">
        <v>0</v>
      </c>
      <c r="V56" s="1" t="str">
        <v>Alien</v>
      </c>
      <c r="W56" s="10">
        <v>40</v>
      </c>
      <c r="X56" s="10">
        <v>42</v>
      </c>
      <c r="Y56" s="10">
        <v>10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0">
        <v>0</v>
      </c>
      <c r="AN56" s="10">
        <v>0</v>
      </c>
      <c r="AO56" s="10">
        <v>0</v>
      </c>
      <c r="AP56" s="10">
        <v>0</v>
      </c>
      <c r="AQ56" s="10">
        <v>0</v>
      </c>
      <c r="AR56" s="10">
        <v>0</v>
      </c>
      <c r="AS56" s="16">
        <v>0</v>
      </c>
      <c r="AT56" s="16">
        <v>0</v>
      </c>
      <c r="AU56" s="16">
        <v>0</v>
      </c>
      <c r="AV56" s="16">
        <v>0</v>
      </c>
      <c r="AW56" s="16" t="str">
        <v/>
      </c>
      <c r="AX56" s="10">
        <f t="shared" si="7"/>
        <v>0</v>
      </c>
      <c r="AY56" s="10">
        <f>SUM(Z56:AK56)</f>
        <v>0</v>
      </c>
      <c r="AZ56" s="2" t="s">
        <v>119</v>
      </c>
      <c r="BA56" s="10">
        <f t="shared" si="8"/>
        <v>0</v>
      </c>
      <c r="BB56" s="36" t="s">
        <v>118</v>
      </c>
      <c r="BC56" s="39" t="str">
        <f t="shared" si="2"/>
        <v/>
      </c>
      <c r="BD56" s="16">
        <f>SUM(AR56:AW56)</f>
        <v>0</v>
      </c>
      <c r="BE56" s="10">
        <f>SUM(AL56:AQ56)</f>
        <v>0</v>
      </c>
      <c r="BF56" s="12" t="str">
        <f t="shared" si="3"/>
        <v/>
      </c>
      <c r="BG56" s="12" t="str">
        <f t="shared" si="4"/>
        <v/>
      </c>
      <c r="BH56" s="9">
        <f t="shared" si="5"/>
        <v>0</v>
      </c>
      <c r="BI56" s="39" t="str">
        <f t="shared" si="6"/>
        <v/>
      </c>
      <c r="BK56" s="75"/>
    </row>
    <row r="57" spans="1:63">
      <c r="A57" s="2">
        <v>54</v>
      </c>
      <c r="B57" s="2">
        <v>2023</v>
      </c>
      <c r="C57" s="1" t="str">
        <v>PBTMTR134</v>
      </c>
      <c r="D57" s="37" t="str">
        <v>001J10000053Tn5IAE</v>
      </c>
      <c r="E57" s="37" t="str">
        <v>SULEKH CHAND MITTAR SAIN JAIN</v>
      </c>
      <c r="F57" s="37" t="str">
        <v>HARYANA</v>
      </c>
      <c r="G57" s="37" t="str">
        <v>JIND</v>
      </c>
      <c r="H57" s="37" t="str">
        <v>Safidon</v>
      </c>
      <c r="I57" s="37" t="str">
        <v>PAL CEMENT AND STEEL PVT. LTD.</v>
      </c>
      <c r="J57" s="37" t="str">
        <v>Dinesh Kumar</v>
      </c>
      <c r="K57" s="37" t="str">
        <v>Navneet Pal</v>
      </c>
      <c r="L57" s="37" t="str">
        <v>C12827</v>
      </c>
      <c r="M57" s="37" t="str">
        <v>North</v>
      </c>
      <c r="N57" s="2">
        <v>126112</v>
      </c>
      <c r="O57" s="2" t="str">
        <v>06AZLPJ3280F1ZE</v>
      </c>
      <c r="P57" s="2">
        <v>9996986665</v>
      </c>
      <c r="Q57" s="2" t="str">
        <v>Nov'23</v>
      </c>
      <c r="R57" s="2">
        <v>2024</v>
      </c>
      <c r="S57" s="1">
        <v>114</v>
      </c>
      <c r="T57" s="2">
        <v>350</v>
      </c>
      <c r="U57" s="1">
        <v>0</v>
      </c>
      <c r="V57" s="1" t="str">
        <v>Alien</v>
      </c>
      <c r="W57" s="10">
        <v>40</v>
      </c>
      <c r="X57" s="10">
        <v>42</v>
      </c>
      <c r="Y57" s="10">
        <v>10</v>
      </c>
      <c r="Z57" s="10">
        <v>18</v>
      </c>
      <c r="AA57" s="10">
        <v>1.5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0">
        <v>0</v>
      </c>
      <c r="AN57" s="10">
        <v>0</v>
      </c>
      <c r="AO57" s="10">
        <v>0</v>
      </c>
      <c r="AP57" s="10">
        <v>0</v>
      </c>
      <c r="AQ57" s="10">
        <v>0</v>
      </c>
      <c r="AR57" s="10">
        <v>0</v>
      </c>
      <c r="AS57" s="16">
        <v>0</v>
      </c>
      <c r="AT57" s="16">
        <v>0</v>
      </c>
      <c r="AU57" s="16">
        <v>0</v>
      </c>
      <c r="AV57" s="16">
        <v>0</v>
      </c>
      <c r="AW57" s="16" t="str">
        <v/>
      </c>
      <c r="AX57" s="10">
        <f t="shared" si="7"/>
        <v>0</v>
      </c>
      <c r="AY57" s="10">
        <f>SUM(Z57:AK57)</f>
        <v>19.5</v>
      </c>
      <c r="AZ57" s="2" t="s">
        <v>119</v>
      </c>
      <c r="BA57" s="10">
        <f t="shared" si="8"/>
        <v>0</v>
      </c>
      <c r="BB57" s="36" t="s">
        <v>118</v>
      </c>
      <c r="BC57" s="39" t="str">
        <f t="shared" si="2"/>
        <v/>
      </c>
      <c r="BD57" s="16">
        <f>SUM(AR57:AW57)</f>
        <v>0</v>
      </c>
      <c r="BE57" s="10">
        <f>SUM(AL57:AQ57)</f>
        <v>0</v>
      </c>
      <c r="BF57" s="12" t="str">
        <f t="shared" si="3"/>
        <v/>
      </c>
      <c r="BG57" s="12" t="str">
        <f t="shared" si="4"/>
        <v/>
      </c>
      <c r="BH57" s="9">
        <f t="shared" si="5"/>
        <v>0</v>
      </c>
      <c r="BI57" s="39" t="str">
        <f t="shared" si="6"/>
        <v/>
      </c>
      <c r="BK57" s="75"/>
    </row>
    <row r="58" spans="1:63">
      <c r="A58" s="2">
        <v>55</v>
      </c>
      <c r="B58" s="2">
        <v>2023</v>
      </c>
      <c r="C58" s="1" t="str">
        <v>PBTMTR135</v>
      </c>
      <c r="D58" s="37" t="str">
        <v>0015g00001XamPUAAZ</v>
      </c>
      <c r="E58" s="37" t="str">
        <v>VARDHMAN STEEL</v>
      </c>
      <c r="F58" s="37" t="str">
        <v>HARYANA</v>
      </c>
      <c r="G58" s="37" t="str">
        <v>JIND</v>
      </c>
      <c r="H58" s="37" t="str">
        <v>Jind</v>
      </c>
      <c r="I58" s="37" t="str">
        <v>PAL CEMENT AND STEEL PVT. LTD.</v>
      </c>
      <c r="J58" s="37" t="str">
        <v>Dinesh Kumar</v>
      </c>
      <c r="K58" s="37" t="str">
        <v>Navneet Pal</v>
      </c>
      <c r="L58" s="37" t="str">
        <v>C12827</v>
      </c>
      <c r="M58" s="37" t="str">
        <v>North</v>
      </c>
      <c r="N58" s="2">
        <v>126102</v>
      </c>
      <c r="O58" s="2" t="str">
        <v>06BDUPG3332D1ZR</v>
      </c>
      <c r="P58" s="2">
        <v>9253077099</v>
      </c>
      <c r="Q58" s="2" t="str">
        <v>Nov'23</v>
      </c>
      <c r="R58" s="2">
        <v>2024</v>
      </c>
      <c r="S58" s="1">
        <v>112</v>
      </c>
      <c r="T58" s="2">
        <v>80</v>
      </c>
      <c r="U58" s="1">
        <v>0</v>
      </c>
      <c r="V58" s="1" t="str">
        <v>Challenger</v>
      </c>
      <c r="W58" s="10">
        <v>30</v>
      </c>
      <c r="X58" s="10">
        <v>32</v>
      </c>
      <c r="Y58" s="10">
        <v>10</v>
      </c>
      <c r="Z58" s="10">
        <v>21</v>
      </c>
      <c r="AA58" s="10">
        <v>3.2</v>
      </c>
      <c r="AB58" s="10">
        <v>51</v>
      </c>
      <c r="AC58" s="10">
        <v>50.08</v>
      </c>
      <c r="AD58" s="10">
        <v>50.6</v>
      </c>
      <c r="AE58" s="10">
        <v>0</v>
      </c>
      <c r="AF58" s="10">
        <v>50.5</v>
      </c>
      <c r="AG58" s="10">
        <v>55</v>
      </c>
      <c r="AH58" s="10">
        <v>0</v>
      </c>
      <c r="AI58" s="10">
        <v>52</v>
      </c>
      <c r="AJ58" s="10">
        <v>90</v>
      </c>
      <c r="AK58" s="10">
        <v>90</v>
      </c>
      <c r="AL58" s="10">
        <v>0</v>
      </c>
      <c r="AM58" s="10">
        <v>0</v>
      </c>
      <c r="AN58" s="10">
        <v>0</v>
      </c>
      <c r="AO58" s="10">
        <v>0</v>
      </c>
      <c r="AP58" s="10">
        <v>0</v>
      </c>
      <c r="AQ58" s="10">
        <v>0</v>
      </c>
      <c r="AR58" s="10">
        <v>0</v>
      </c>
      <c r="AS58" s="16">
        <v>0</v>
      </c>
      <c r="AT58" s="16">
        <v>0</v>
      </c>
      <c r="AU58" s="16">
        <v>0</v>
      </c>
      <c r="AV58" s="16">
        <v>0</v>
      </c>
      <c r="AW58" s="16" t="str">
        <v/>
      </c>
      <c r="AX58" s="10">
        <f t="shared" si="7"/>
        <v>0</v>
      </c>
      <c r="AY58" s="10">
        <f>SUM(Z58:AK58)</f>
        <v>513.38</v>
      </c>
      <c r="AZ58" s="2" t="s">
        <v>119</v>
      </c>
      <c r="BA58" s="10">
        <f t="shared" si="8"/>
        <v>0</v>
      </c>
      <c r="BB58" s="36" t="s">
        <v>118</v>
      </c>
      <c r="BC58" s="39" t="str">
        <f t="shared" si="2"/>
        <v/>
      </c>
      <c r="BD58" s="16">
        <f>SUM(AR58:AW58)</f>
        <v>0</v>
      </c>
      <c r="BE58" s="10">
        <f>SUM(AL58:AQ58)</f>
        <v>0</v>
      </c>
      <c r="BF58" s="12" t="str">
        <f t="shared" si="3"/>
        <v/>
      </c>
      <c r="BG58" s="12" t="str">
        <f t="shared" si="4"/>
        <v/>
      </c>
      <c r="BH58" s="9">
        <f t="shared" si="5"/>
        <v>0</v>
      </c>
      <c r="BI58" s="39" t="str">
        <f t="shared" si="6"/>
        <v/>
      </c>
      <c r="BK58" s="75"/>
    </row>
    <row r="59" spans="1:63">
      <c r="A59" s="2">
        <v>56</v>
      </c>
      <c r="B59" s="2">
        <v>2023</v>
      </c>
      <c r="C59" s="1" t="str">
        <v>PBTMTR136</v>
      </c>
      <c r="D59" s="37" t="str">
        <v>0015g00001gv78XAAQ</v>
      </c>
      <c r="E59" s="37" t="str">
        <v>BALAJI ENTERPRISES</v>
      </c>
      <c r="F59" s="37" t="str">
        <v>HARYANA</v>
      </c>
      <c r="G59" s="37" t="str">
        <v>SIRSA</v>
      </c>
      <c r="H59" s="37" t="str">
        <v>Sirsa</v>
      </c>
      <c r="I59" s="37" t="str">
        <v>PAL CEMENT AND STEEL PVT. LTD.</v>
      </c>
      <c r="J59" s="37" t="str">
        <v>Varun Arora</v>
      </c>
      <c r="K59" s="37" t="str">
        <v>Shubham Gahlot</v>
      </c>
      <c r="L59" s="37" t="str">
        <v>C12827</v>
      </c>
      <c r="M59" s="37" t="str">
        <v>North</v>
      </c>
      <c r="N59" s="2">
        <v>125055</v>
      </c>
      <c r="O59" s="2" t="str">
        <v>06BSWPG4392L1ZZ</v>
      </c>
      <c r="P59" s="2" t="str">
        <v>91241 00009</v>
      </c>
      <c r="Q59" s="2" t="str">
        <v>Nov'23</v>
      </c>
      <c r="R59" s="2">
        <v>2024</v>
      </c>
      <c r="S59" s="1">
        <v>175</v>
      </c>
      <c r="T59" s="2">
        <v>50</v>
      </c>
      <c r="U59" s="1">
        <v>0</v>
      </c>
      <c r="V59" s="1" t="str">
        <v>Minor</v>
      </c>
      <c r="W59" s="10">
        <v>30</v>
      </c>
      <c r="X59" s="10">
        <v>35</v>
      </c>
      <c r="Y59" s="10">
        <v>10</v>
      </c>
      <c r="Z59" s="10">
        <v>21</v>
      </c>
      <c r="AA59" s="10">
        <v>30.01</v>
      </c>
      <c r="AB59" s="10">
        <v>75</v>
      </c>
      <c r="AC59" s="10">
        <v>0</v>
      </c>
      <c r="AD59" s="10">
        <v>0</v>
      </c>
      <c r="AE59" s="10">
        <v>0</v>
      </c>
      <c r="AF59" s="10">
        <v>51</v>
      </c>
      <c r="AG59" s="10">
        <v>0</v>
      </c>
      <c r="AH59" s="10">
        <v>37</v>
      </c>
      <c r="AI59" s="10">
        <v>51</v>
      </c>
      <c r="AJ59" s="10">
        <v>91</v>
      </c>
      <c r="AK59" s="10">
        <v>69.5</v>
      </c>
      <c r="AL59" s="10">
        <v>0</v>
      </c>
      <c r="AM59" s="10">
        <v>0</v>
      </c>
      <c r="AN59" s="10">
        <v>0</v>
      </c>
      <c r="AO59" s="10">
        <v>0</v>
      </c>
      <c r="AP59" s="10">
        <v>0</v>
      </c>
      <c r="AQ59" s="10">
        <v>0</v>
      </c>
      <c r="AR59" s="10">
        <v>0</v>
      </c>
      <c r="AS59" s="16">
        <v>0</v>
      </c>
      <c r="AT59" s="16">
        <v>0</v>
      </c>
      <c r="AU59" s="16">
        <v>0</v>
      </c>
      <c r="AV59" s="16">
        <v>0</v>
      </c>
      <c r="AW59" s="16" t="str">
        <v/>
      </c>
      <c r="AX59" s="10">
        <f t="shared" si="7"/>
        <v>0</v>
      </c>
      <c r="AY59" s="10">
        <f>SUM(Z59:AK59)</f>
        <v>425.51</v>
      </c>
      <c r="AZ59" s="2" t="s">
        <v>119</v>
      </c>
      <c r="BA59" s="10">
        <f t="shared" si="8"/>
        <v>0</v>
      </c>
      <c r="BB59" s="36" t="s">
        <v>118</v>
      </c>
      <c r="BC59" s="39" t="str">
        <f t="shared" si="2"/>
        <v/>
      </c>
      <c r="BD59" s="16">
        <f>SUM(AR59:AW59)</f>
        <v>0</v>
      </c>
      <c r="BE59" s="10">
        <f>SUM(AL59:AQ59)</f>
        <v>0</v>
      </c>
      <c r="BF59" s="12" t="str">
        <f t="shared" si="3"/>
        <v/>
      </c>
      <c r="BG59" s="12" t="str">
        <f t="shared" si="4"/>
        <v/>
      </c>
      <c r="BH59" s="9">
        <f t="shared" si="5"/>
        <v>0</v>
      </c>
      <c r="BI59" s="39" t="str">
        <f t="shared" si="6"/>
        <v/>
      </c>
      <c r="BK59" s="75"/>
    </row>
    <row r="60" spans="1:63">
      <c r="A60" s="2">
        <v>57</v>
      </c>
      <c r="B60" s="2">
        <v>2023</v>
      </c>
      <c r="C60" s="1" t="str">
        <v>PBTMTR137</v>
      </c>
      <c r="D60" s="37" t="str">
        <v>0015g00001VCBrZAAX</v>
      </c>
      <c r="E60" s="37" t="str">
        <v>GANPATI ENTERPRISES</v>
      </c>
      <c r="F60" s="37" t="str">
        <v>HARYANA</v>
      </c>
      <c r="G60" s="37" t="str">
        <v>HISAR</v>
      </c>
      <c r="H60" s="37" t="str">
        <v>Hansi</v>
      </c>
      <c r="I60" s="37" t="str">
        <v>PAL CEMENT AND STEEL PVT. LTD.</v>
      </c>
      <c r="J60" s="37" t="str">
        <v>Dinesh Kumar</v>
      </c>
      <c r="K60" s="37" t="str">
        <v>Navneet Pal</v>
      </c>
      <c r="L60" s="37" t="str">
        <v>C12827</v>
      </c>
      <c r="M60" s="37" t="str">
        <v>North</v>
      </c>
      <c r="N60" s="2">
        <v>125001</v>
      </c>
      <c r="O60" s="2" t="str">
        <v>06EBPPS6458N1ZJ</v>
      </c>
      <c r="P60" s="2">
        <v>9958428844</v>
      </c>
      <c r="Q60" s="2" t="str">
        <v>Dec'23</v>
      </c>
      <c r="R60" s="2">
        <v>2024</v>
      </c>
      <c r="S60" s="1">
        <v>51</v>
      </c>
      <c r="T60" s="2">
        <v>50</v>
      </c>
      <c r="U60" s="1">
        <v>0</v>
      </c>
      <c r="V60" s="1" t="str">
        <v>Minor</v>
      </c>
      <c r="W60" s="10">
        <v>10</v>
      </c>
      <c r="X60" s="10">
        <v>12</v>
      </c>
      <c r="Y60" s="10">
        <v>18</v>
      </c>
      <c r="Z60" s="10">
        <v>5</v>
      </c>
      <c r="AA60" s="10">
        <v>4.7960000000000003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0">
        <v>0</v>
      </c>
      <c r="AK60" s="10">
        <v>0</v>
      </c>
      <c r="AL60" s="10">
        <v>0</v>
      </c>
      <c r="AM60" s="10">
        <v>0</v>
      </c>
      <c r="AN60" s="10">
        <v>0</v>
      </c>
      <c r="AO60" s="10">
        <v>0</v>
      </c>
      <c r="AP60" s="10">
        <v>0</v>
      </c>
      <c r="AQ60" s="10">
        <v>0</v>
      </c>
      <c r="AR60" s="10">
        <v>0</v>
      </c>
      <c r="AS60" s="16">
        <v>0</v>
      </c>
      <c r="AT60" s="16">
        <v>0</v>
      </c>
      <c r="AU60" s="16">
        <v>0</v>
      </c>
      <c r="AV60" s="16">
        <v>0</v>
      </c>
      <c r="AW60" s="16" t="str">
        <v/>
      </c>
      <c r="AX60" s="10">
        <f t="shared" si="7"/>
        <v>0</v>
      </c>
      <c r="AY60" s="10">
        <f>SUM(Z60:AK60)</f>
        <v>9.7959999999999994</v>
      </c>
      <c r="AZ60" s="2" t="s">
        <v>119</v>
      </c>
      <c r="BA60" s="10">
        <f t="shared" si="8"/>
        <v>0</v>
      </c>
      <c r="BB60" s="36" t="s">
        <v>118</v>
      </c>
      <c r="BC60" s="39" t="str">
        <f t="shared" si="2"/>
        <v/>
      </c>
      <c r="BD60" s="16">
        <f>SUM(AR60:AW60)</f>
        <v>0</v>
      </c>
      <c r="BE60" s="10">
        <f>SUM(AL60:AQ60)</f>
        <v>0</v>
      </c>
      <c r="BF60" s="12" t="str">
        <f t="shared" si="3"/>
        <v/>
      </c>
      <c r="BG60" s="12" t="str">
        <f t="shared" si="4"/>
        <v/>
      </c>
      <c r="BH60" s="9">
        <f t="shared" si="5"/>
        <v>0</v>
      </c>
      <c r="BI60" s="39" t="str">
        <f t="shared" si="6"/>
        <v/>
      </c>
      <c r="BK60" s="75"/>
    </row>
    <row r="61" spans="1:63">
      <c r="A61" s="2">
        <v>58</v>
      </c>
      <c r="B61" s="2">
        <v>2023</v>
      </c>
      <c r="C61" s="1" t="str">
        <v>PBTMTR138</v>
      </c>
      <c r="D61" s="37" t="str">
        <v>0015g00001V9TgUAAV</v>
      </c>
      <c r="E61" s="37" t="str">
        <v>MAA DARSHAN TRADING CO.</v>
      </c>
      <c r="F61" s="37" t="str">
        <v>HARYANA</v>
      </c>
      <c r="G61" s="37" t="str">
        <v>HISAR</v>
      </c>
      <c r="H61" s="37" t="str">
        <v>Hansi</v>
      </c>
      <c r="I61" s="37" t="str">
        <v>PAL CEMENT AND STEEL PVT. LTD.</v>
      </c>
      <c r="J61" s="37" t="str">
        <v>Dinesh Kumar</v>
      </c>
      <c r="K61" s="37" t="str">
        <v>Navneet Pal</v>
      </c>
      <c r="L61" s="37" t="str">
        <v>C12827</v>
      </c>
      <c r="M61" s="37" t="str">
        <v>North</v>
      </c>
      <c r="N61" s="2">
        <v>125033</v>
      </c>
      <c r="O61" s="2" t="str">
        <v>06CRHPS9039R1ZP</v>
      </c>
      <c r="P61" s="2">
        <v>9253732625</v>
      </c>
      <c r="Q61" s="2" t="str">
        <v>Dec'23</v>
      </c>
      <c r="R61" s="2">
        <v>2024</v>
      </c>
      <c r="S61" s="1">
        <v>50</v>
      </c>
      <c r="T61" s="2">
        <v>200</v>
      </c>
      <c r="U61" s="1">
        <v>0</v>
      </c>
      <c r="V61" s="1" t="str">
        <v>Challenger</v>
      </c>
      <c r="W61" s="10">
        <v>10</v>
      </c>
      <c r="X61" s="10">
        <v>12</v>
      </c>
      <c r="Y61" s="10">
        <v>18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  <c r="AJ61" s="10">
        <v>0</v>
      </c>
      <c r="AK61" s="10">
        <v>0</v>
      </c>
      <c r="AL61" s="10">
        <v>0</v>
      </c>
      <c r="AM61" s="10">
        <v>0</v>
      </c>
      <c r="AN61" s="10">
        <v>0</v>
      </c>
      <c r="AO61" s="10">
        <v>0</v>
      </c>
      <c r="AP61" s="10">
        <v>0</v>
      </c>
      <c r="AQ61" s="10">
        <v>0</v>
      </c>
      <c r="AR61" s="10">
        <v>0</v>
      </c>
      <c r="AS61" s="16">
        <v>0</v>
      </c>
      <c r="AT61" s="16">
        <v>0</v>
      </c>
      <c r="AU61" s="16">
        <v>0</v>
      </c>
      <c r="AV61" s="16">
        <v>0</v>
      </c>
      <c r="AW61" s="16" t="str">
        <v/>
      </c>
      <c r="AX61" s="10">
        <f t="shared" si="7"/>
        <v>0</v>
      </c>
      <c r="AY61" s="10">
        <f>SUM(Z61:AK61)</f>
        <v>0</v>
      </c>
      <c r="AZ61" s="2" t="s">
        <v>119</v>
      </c>
      <c r="BA61" s="10">
        <f t="shared" si="8"/>
        <v>0</v>
      </c>
      <c r="BB61" s="36" t="s">
        <v>118</v>
      </c>
      <c r="BC61" s="39" t="str">
        <f t="shared" si="2"/>
        <v/>
      </c>
      <c r="BD61" s="16">
        <f>SUM(AR61:AW61)</f>
        <v>0</v>
      </c>
      <c r="BE61" s="10">
        <f>SUM(AL61:AQ61)</f>
        <v>0</v>
      </c>
      <c r="BF61" s="12" t="str">
        <f t="shared" si="3"/>
        <v/>
      </c>
      <c r="BG61" s="12" t="str">
        <f t="shared" si="4"/>
        <v/>
      </c>
      <c r="BH61" s="9">
        <f t="shared" si="5"/>
        <v>0</v>
      </c>
      <c r="BI61" s="39" t="str">
        <f t="shared" si="6"/>
        <v/>
      </c>
      <c r="BK61" s="75"/>
    </row>
    <row r="62" spans="1:63">
      <c r="A62" s="2">
        <v>59</v>
      </c>
      <c r="B62" s="2">
        <v>2023</v>
      </c>
      <c r="C62" s="1" t="str">
        <v>PBTMTR139</v>
      </c>
      <c r="D62" s="37" t="str">
        <v>001J100000F4iokIAB</v>
      </c>
      <c r="E62" s="37" t="str">
        <v>MODERN EDUCATION SOCIETY</v>
      </c>
      <c r="F62" s="37" t="str">
        <v>HARYANA</v>
      </c>
      <c r="G62" s="37" t="str">
        <v>FATEHABAD</v>
      </c>
      <c r="H62" s="37" t="str">
        <v>Tohana</v>
      </c>
      <c r="I62" s="37" t="str">
        <v>PAL CEMENT AND STEEL PVT. LTD.</v>
      </c>
      <c r="J62" s="37" t="str">
        <v>Dinesh Kumar</v>
      </c>
      <c r="K62" s="37" t="str">
        <v>Shubham Gahlot</v>
      </c>
      <c r="L62" s="37" t="str">
        <v>C12827</v>
      </c>
      <c r="M62" s="37" t="str">
        <v>North</v>
      </c>
      <c r="N62" s="2">
        <v>0</v>
      </c>
      <c r="O62" s="2" t="str">
        <v>27AAATM1656J2ZF</v>
      </c>
      <c r="P62" s="2">
        <v>0</v>
      </c>
      <c r="Q62" s="2" t="str">
        <v>Dec'23</v>
      </c>
      <c r="R62" s="2">
        <v>2024</v>
      </c>
      <c r="S62" s="1">
        <v>50</v>
      </c>
      <c r="T62" s="2">
        <v>75</v>
      </c>
      <c r="U62" s="1">
        <v>0</v>
      </c>
      <c r="V62" s="1" t="str">
        <v>Challenger</v>
      </c>
      <c r="W62" s="10">
        <v>11</v>
      </c>
      <c r="X62" s="10">
        <v>13</v>
      </c>
      <c r="Y62" s="10">
        <v>16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10">
        <v>0</v>
      </c>
      <c r="AM62" s="10">
        <v>0</v>
      </c>
      <c r="AN62" s="10">
        <v>0</v>
      </c>
      <c r="AO62" s="10">
        <v>0</v>
      </c>
      <c r="AP62" s="10">
        <v>0</v>
      </c>
      <c r="AQ62" s="10">
        <v>0</v>
      </c>
      <c r="AR62" s="10">
        <v>0</v>
      </c>
      <c r="AS62" s="16">
        <v>0</v>
      </c>
      <c r="AT62" s="16">
        <v>0</v>
      </c>
      <c r="AU62" s="16">
        <v>0</v>
      </c>
      <c r="AV62" s="16">
        <v>0</v>
      </c>
      <c r="AW62" s="16" t="str">
        <v/>
      </c>
      <c r="AX62" s="10">
        <f t="shared" si="7"/>
        <v>0</v>
      </c>
      <c r="AY62" s="10">
        <f>SUM(Z62:AK62)</f>
        <v>0</v>
      </c>
      <c r="AZ62" s="2" t="s">
        <v>119</v>
      </c>
      <c r="BA62" s="10">
        <f t="shared" si="8"/>
        <v>0</v>
      </c>
      <c r="BB62" s="36" t="s">
        <v>118</v>
      </c>
      <c r="BC62" s="39" t="str">
        <f t="shared" si="2"/>
        <v/>
      </c>
      <c r="BD62" s="16">
        <f>SUM(AR62:AW62)</f>
        <v>0</v>
      </c>
      <c r="BE62" s="10">
        <f>SUM(AL62:AQ62)</f>
        <v>0</v>
      </c>
      <c r="BF62" s="12" t="str">
        <f t="shared" si="3"/>
        <v/>
      </c>
      <c r="BG62" s="12" t="str">
        <f t="shared" si="4"/>
        <v/>
      </c>
      <c r="BH62" s="9">
        <f t="shared" si="5"/>
        <v>0</v>
      </c>
      <c r="BI62" s="39" t="str">
        <f t="shared" si="6"/>
        <v/>
      </c>
      <c r="BK62" s="75"/>
    </row>
    <row r="63" spans="1:63">
      <c r="A63" s="2">
        <v>60</v>
      </c>
      <c r="B63" s="2">
        <v>2023</v>
      </c>
      <c r="C63" s="1" t="str">
        <v>PBTMTR140</v>
      </c>
      <c r="D63" s="37" t="str">
        <v>0015g00001c41dOAAQ</v>
      </c>
      <c r="E63" s="37" t="str">
        <v>R P Sales Corporation</v>
      </c>
      <c r="F63" s="37" t="str">
        <v>HARYANA</v>
      </c>
      <c r="G63" s="37" t="str">
        <v>SIRSA</v>
      </c>
      <c r="H63" s="37" t="str">
        <v>Malout</v>
      </c>
      <c r="I63" s="37" t="str">
        <v>PAL CEMENT AND STEEL PVT. LTD.</v>
      </c>
      <c r="J63" s="37" t="str">
        <v>Varun Arora</v>
      </c>
      <c r="K63" s="37" t="str">
        <v>Abhishek Wadhwa</v>
      </c>
      <c r="L63" s="37" t="str">
        <v>C12827</v>
      </c>
      <c r="M63" s="37" t="str">
        <v>North</v>
      </c>
      <c r="N63" s="2">
        <v>125055</v>
      </c>
      <c r="O63" s="2">
        <v>0</v>
      </c>
      <c r="P63" s="2">
        <v>7988567070</v>
      </c>
      <c r="Q63" s="2" t="str">
        <v>Dec'23</v>
      </c>
      <c r="R63" s="2">
        <v>2024</v>
      </c>
      <c r="S63" s="1">
        <v>105</v>
      </c>
      <c r="T63" s="2">
        <v>50</v>
      </c>
      <c r="U63" s="1">
        <v>0</v>
      </c>
      <c r="V63" s="1" t="str">
        <v>Minor</v>
      </c>
      <c r="W63" s="10">
        <v>30</v>
      </c>
      <c r="X63" s="10">
        <v>32</v>
      </c>
      <c r="Y63" s="10">
        <v>33</v>
      </c>
      <c r="Z63" s="10">
        <v>29</v>
      </c>
      <c r="AA63" s="10">
        <v>1.4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  <c r="AI63" s="10">
        <v>0</v>
      </c>
      <c r="AJ63" s="10">
        <v>0</v>
      </c>
      <c r="AK63" s="10">
        <v>0</v>
      </c>
      <c r="AL63" s="10">
        <v>0</v>
      </c>
      <c r="AM63" s="10">
        <v>0</v>
      </c>
      <c r="AN63" s="10">
        <v>0</v>
      </c>
      <c r="AO63" s="10">
        <v>0</v>
      </c>
      <c r="AP63" s="10">
        <v>0</v>
      </c>
      <c r="AQ63" s="10">
        <v>0</v>
      </c>
      <c r="AR63" s="10">
        <v>0</v>
      </c>
      <c r="AS63" s="16">
        <v>0</v>
      </c>
      <c r="AT63" s="16">
        <v>0</v>
      </c>
      <c r="AU63" s="16">
        <v>0</v>
      </c>
      <c r="AV63" s="16">
        <v>0</v>
      </c>
      <c r="AW63" s="16" t="str">
        <v/>
      </c>
      <c r="AX63" s="10">
        <f t="shared" si="7"/>
        <v>0</v>
      </c>
      <c r="AY63" s="10">
        <f>SUM(Z63:AK63)</f>
        <v>30.4</v>
      </c>
      <c r="AZ63" s="2" t="s">
        <v>119</v>
      </c>
      <c r="BA63" s="10">
        <f t="shared" si="8"/>
        <v>0</v>
      </c>
      <c r="BB63" s="36" t="s">
        <v>118</v>
      </c>
      <c r="BC63" s="39" t="str">
        <f t="shared" si="2"/>
        <v/>
      </c>
      <c r="BD63" s="16">
        <f>SUM(AR63:AW63)</f>
        <v>0</v>
      </c>
      <c r="BE63" s="10">
        <f>SUM(AL63:AQ63)</f>
        <v>0</v>
      </c>
      <c r="BF63" s="12" t="str">
        <f t="shared" si="3"/>
        <v/>
      </c>
      <c r="BG63" s="12" t="str">
        <f t="shared" si="4"/>
        <v/>
      </c>
      <c r="BH63" s="9">
        <f t="shared" si="5"/>
        <v>0</v>
      </c>
      <c r="BI63" s="39" t="str">
        <f t="shared" si="6"/>
        <v/>
      </c>
      <c r="BK63" s="75"/>
    </row>
    <row r="64" spans="1:63">
      <c r="A64" s="2">
        <v>61</v>
      </c>
      <c r="B64" s="2">
        <v>2023</v>
      </c>
      <c r="C64" s="1" t="str">
        <v>PBTMTR141</v>
      </c>
      <c r="D64" s="37" t="str">
        <v>0015g00001V91N9AAJ</v>
      </c>
      <c r="E64" s="37" t="str">
        <v>SAJJAN KUMAR AND SONS</v>
      </c>
      <c r="F64" s="37" t="str">
        <v>HARYANA</v>
      </c>
      <c r="G64" s="37" t="str">
        <v>HISAR</v>
      </c>
      <c r="H64" s="37" t="str">
        <v>Hisar</v>
      </c>
      <c r="I64" s="37" t="str">
        <v>PAL CEMENT AND STEEL PVT. LTD.</v>
      </c>
      <c r="J64" s="37" t="str">
        <v>Dinesh Kumar</v>
      </c>
      <c r="K64" s="37" t="str">
        <v>Navneet Pal</v>
      </c>
      <c r="L64" s="37" t="str">
        <v>C12827</v>
      </c>
      <c r="M64" s="37" t="str">
        <v>North</v>
      </c>
      <c r="N64" s="2">
        <v>125001</v>
      </c>
      <c r="O64" s="2" t="str">
        <v>06AKFPD1770K1ZA</v>
      </c>
      <c r="P64" s="2">
        <v>9215000505</v>
      </c>
      <c r="Q64" s="2" t="str">
        <v>Dec'23</v>
      </c>
      <c r="R64" s="2">
        <v>2024</v>
      </c>
      <c r="S64" s="1">
        <v>66</v>
      </c>
      <c r="T64" s="2">
        <v>150</v>
      </c>
      <c r="U64" s="1">
        <v>0</v>
      </c>
      <c r="V64" s="1" t="str">
        <v>Challenger</v>
      </c>
      <c r="W64" s="10">
        <v>10</v>
      </c>
      <c r="X64" s="10">
        <v>12</v>
      </c>
      <c r="Y64" s="10">
        <v>12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  <c r="AI64" s="10">
        <v>0</v>
      </c>
      <c r="AJ64" s="10">
        <v>0</v>
      </c>
      <c r="AK64" s="10">
        <v>0</v>
      </c>
      <c r="AL64" s="10">
        <v>0</v>
      </c>
      <c r="AM64" s="10">
        <v>0</v>
      </c>
      <c r="AN64" s="10">
        <v>0</v>
      </c>
      <c r="AO64" s="10">
        <v>0</v>
      </c>
      <c r="AP64" s="10">
        <v>0</v>
      </c>
      <c r="AQ64" s="10">
        <v>0</v>
      </c>
      <c r="AR64" s="10">
        <v>0</v>
      </c>
      <c r="AS64" s="16">
        <v>0</v>
      </c>
      <c r="AT64" s="16">
        <v>0</v>
      </c>
      <c r="AU64" s="16">
        <v>0</v>
      </c>
      <c r="AV64" s="16">
        <v>0</v>
      </c>
      <c r="AW64" s="16" t="str">
        <v/>
      </c>
      <c r="AX64" s="10">
        <f t="shared" si="7"/>
        <v>0</v>
      </c>
      <c r="AY64" s="10">
        <f>SUM(Z64:AK64)</f>
        <v>0</v>
      </c>
      <c r="AZ64" s="2" t="s">
        <v>119</v>
      </c>
      <c r="BA64" s="10">
        <f t="shared" si="8"/>
        <v>0</v>
      </c>
      <c r="BB64" s="36" t="s">
        <v>118</v>
      </c>
      <c r="BC64" s="39" t="str">
        <f t="shared" si="2"/>
        <v/>
      </c>
      <c r="BD64" s="16">
        <f>SUM(AR64:AW64)</f>
        <v>0</v>
      </c>
      <c r="BE64" s="10">
        <f>SUM(AL64:AQ64)</f>
        <v>0</v>
      </c>
      <c r="BF64" s="12" t="str">
        <f t="shared" si="3"/>
        <v/>
      </c>
      <c r="BG64" s="12" t="str">
        <f t="shared" si="4"/>
        <v/>
      </c>
      <c r="BH64" s="9">
        <f t="shared" si="5"/>
        <v>0</v>
      </c>
      <c r="BI64" s="39" t="str">
        <f t="shared" si="6"/>
        <v/>
      </c>
      <c r="BK64" s="75"/>
    </row>
    <row r="65" spans="1:63">
      <c r="A65" s="2">
        <v>62</v>
      </c>
      <c r="B65" s="2">
        <v>2023</v>
      </c>
      <c r="C65" s="1" t="str">
        <v>PBTMTR142</v>
      </c>
      <c r="D65" s="37" t="str">
        <v>0015g00001YRULwAAP</v>
      </c>
      <c r="E65" s="37" t="str">
        <v>SALASAR ENTERPRISES</v>
      </c>
      <c r="F65" s="37" t="str">
        <v>HARYANA</v>
      </c>
      <c r="G65" s="37" t="str">
        <v>HISAR</v>
      </c>
      <c r="H65" s="37" t="str">
        <v>Hisar</v>
      </c>
      <c r="I65" s="37" t="str">
        <v>PAL CEMENT AND STEEL PVT. LTD.</v>
      </c>
      <c r="J65" s="37" t="str">
        <v>Dinesh Kumar</v>
      </c>
      <c r="K65" s="37" t="str">
        <v>Navneet Pal</v>
      </c>
      <c r="L65" s="37" t="str">
        <v>C12827</v>
      </c>
      <c r="M65" s="37" t="str">
        <v>North</v>
      </c>
      <c r="N65" s="2">
        <v>125001</v>
      </c>
      <c r="O65" s="2" t="str">
        <v>06AITPG2966N1ZJ</v>
      </c>
      <c r="P65" s="2">
        <v>8168241200</v>
      </c>
      <c r="Q65" s="2" t="str">
        <v>Dec'23</v>
      </c>
      <c r="R65" s="2">
        <v>2024</v>
      </c>
      <c r="S65" s="1">
        <v>101</v>
      </c>
      <c r="T65" s="2">
        <v>130</v>
      </c>
      <c r="U65" s="1">
        <v>0</v>
      </c>
      <c r="V65" s="1" t="str">
        <v>Challenger</v>
      </c>
      <c r="W65" s="10">
        <v>32</v>
      </c>
      <c r="X65" s="10">
        <v>36</v>
      </c>
      <c r="Y65" s="10">
        <v>22</v>
      </c>
      <c r="Z65" s="10">
        <v>5</v>
      </c>
      <c r="AA65" s="10">
        <v>1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  <c r="AI65" s="10">
        <v>0</v>
      </c>
      <c r="AJ65" s="10">
        <v>0</v>
      </c>
      <c r="AK65" s="10">
        <v>0</v>
      </c>
      <c r="AL65" s="10">
        <v>0</v>
      </c>
      <c r="AM65" s="10">
        <v>0</v>
      </c>
      <c r="AN65" s="10">
        <v>0</v>
      </c>
      <c r="AO65" s="10">
        <v>0</v>
      </c>
      <c r="AP65" s="10">
        <v>0</v>
      </c>
      <c r="AQ65" s="10">
        <v>0</v>
      </c>
      <c r="AR65" s="10">
        <v>0</v>
      </c>
      <c r="AS65" s="16">
        <v>0</v>
      </c>
      <c r="AT65" s="16">
        <v>0</v>
      </c>
      <c r="AU65" s="16">
        <v>0</v>
      </c>
      <c r="AV65" s="16">
        <v>0</v>
      </c>
      <c r="AW65" s="16" t="str">
        <v/>
      </c>
      <c r="AX65" s="10">
        <f t="shared" si="7"/>
        <v>0</v>
      </c>
      <c r="AY65" s="10">
        <f>SUM(Z65:AK65)</f>
        <v>6</v>
      </c>
      <c r="AZ65" s="2" t="s">
        <v>119</v>
      </c>
      <c r="BA65" s="10">
        <f t="shared" si="8"/>
        <v>0</v>
      </c>
      <c r="BB65" s="36" t="s">
        <v>118</v>
      </c>
      <c r="BC65" s="39" t="str">
        <f t="shared" si="2"/>
        <v/>
      </c>
      <c r="BD65" s="16">
        <f>SUM(AR65:AW65)</f>
        <v>0</v>
      </c>
      <c r="BE65" s="10">
        <f>SUM(AL65:AQ65)</f>
        <v>0</v>
      </c>
      <c r="BF65" s="12" t="str">
        <f t="shared" si="3"/>
        <v/>
      </c>
      <c r="BG65" s="12" t="str">
        <f t="shared" si="4"/>
        <v/>
      </c>
      <c r="BH65" s="9">
        <f t="shared" si="5"/>
        <v>0</v>
      </c>
      <c r="BI65" s="39" t="str">
        <f t="shared" si="6"/>
        <v/>
      </c>
      <c r="BK65" s="75"/>
    </row>
    <row r="66" spans="1:63">
      <c r="A66" s="2">
        <v>63</v>
      </c>
      <c r="B66" s="2">
        <v>2023</v>
      </c>
      <c r="C66" s="1" t="str">
        <v>PBTMTR143</v>
      </c>
      <c r="D66" s="37" t="str">
        <v>0015g00001VBvVMAA1</v>
      </c>
      <c r="E66" s="37" t="str">
        <v>SHASHI ENTERPRISES</v>
      </c>
      <c r="F66" s="37" t="str">
        <v>HARYANA</v>
      </c>
      <c r="G66" s="37" t="str">
        <v>HISAR</v>
      </c>
      <c r="H66" s="37" t="str">
        <v>Hisar</v>
      </c>
      <c r="I66" s="37" t="str">
        <v>PAL CEMENT AND STEEL PVT. LTD.</v>
      </c>
      <c r="J66" s="37" t="str">
        <v>Dinesh Kumar</v>
      </c>
      <c r="K66" s="37" t="str">
        <v>Navneet Pal</v>
      </c>
      <c r="L66" s="37" t="str">
        <v>C12827</v>
      </c>
      <c r="M66" s="37" t="str">
        <v>North</v>
      </c>
      <c r="N66" s="2">
        <v>125001</v>
      </c>
      <c r="O66" s="2" t="str">
        <v>06ABFPJ0323D1ZF</v>
      </c>
      <c r="P66" s="2">
        <v>7206141881</v>
      </c>
      <c r="Q66" s="2" t="str">
        <v>Dec'23</v>
      </c>
      <c r="R66" s="2">
        <v>2024</v>
      </c>
      <c r="S66" s="1">
        <v>59</v>
      </c>
      <c r="T66" s="2">
        <v>250</v>
      </c>
      <c r="U66" s="1">
        <v>0</v>
      </c>
      <c r="V66" s="1" t="str">
        <v>Alien</v>
      </c>
      <c r="W66" s="10">
        <v>15</v>
      </c>
      <c r="X66" s="10">
        <v>16</v>
      </c>
      <c r="Y66" s="10">
        <v>17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51</v>
      </c>
      <c r="AH66" s="10">
        <v>0</v>
      </c>
      <c r="AI66" s="10">
        <v>51</v>
      </c>
      <c r="AJ66" s="10">
        <v>69</v>
      </c>
      <c r="AK66" s="10">
        <v>50</v>
      </c>
      <c r="AL66" s="10">
        <v>0</v>
      </c>
      <c r="AM66" s="10">
        <v>0</v>
      </c>
      <c r="AN66" s="10">
        <v>0</v>
      </c>
      <c r="AO66" s="10">
        <v>0</v>
      </c>
      <c r="AP66" s="10">
        <v>0</v>
      </c>
      <c r="AQ66" s="10">
        <v>0</v>
      </c>
      <c r="AR66" s="10">
        <v>0</v>
      </c>
      <c r="AS66" s="16">
        <v>0</v>
      </c>
      <c r="AT66" s="16">
        <v>0</v>
      </c>
      <c r="AU66" s="16">
        <v>0</v>
      </c>
      <c r="AV66" s="16">
        <v>0</v>
      </c>
      <c r="AW66" s="16" t="str">
        <v/>
      </c>
      <c r="AX66" s="10">
        <f t="shared" si="7"/>
        <v>0</v>
      </c>
      <c r="AY66" s="10">
        <f>SUM(Z66:AK66)</f>
        <v>221</v>
      </c>
      <c r="AZ66" s="2" t="s">
        <v>119</v>
      </c>
      <c r="BA66" s="10">
        <f t="shared" si="8"/>
        <v>0</v>
      </c>
      <c r="BB66" s="36" t="s">
        <v>118</v>
      </c>
      <c r="BC66" s="39" t="str">
        <f t="shared" si="2"/>
        <v/>
      </c>
      <c r="BD66" s="16">
        <f>SUM(AR66:AW66)</f>
        <v>0</v>
      </c>
      <c r="BE66" s="10">
        <f>SUM(AL66:AQ66)</f>
        <v>0</v>
      </c>
      <c r="BF66" s="12" t="str">
        <f t="shared" si="3"/>
        <v/>
      </c>
      <c r="BG66" s="12" t="str">
        <f t="shared" si="4"/>
        <v/>
      </c>
      <c r="BH66" s="9">
        <f t="shared" si="5"/>
        <v>0</v>
      </c>
      <c r="BI66" s="39" t="str">
        <f t="shared" si="6"/>
        <v/>
      </c>
      <c r="BK66" s="75"/>
    </row>
    <row r="67" spans="1:63">
      <c r="A67" s="2">
        <v>64</v>
      </c>
      <c r="B67" s="2">
        <v>2023</v>
      </c>
      <c r="C67" s="1" t="str">
        <v>PBTMTR144</v>
      </c>
      <c r="D67" s="37" t="str">
        <v>0015g00001V9TgbAAF</v>
      </c>
      <c r="E67" s="37" t="str">
        <v>SIWANI STEEL TRADERS</v>
      </c>
      <c r="F67" s="37" t="str">
        <v>HARYANA</v>
      </c>
      <c r="G67" s="37" t="str">
        <v>BHIWANI</v>
      </c>
      <c r="H67" s="37" t="str">
        <v>Narnaund</v>
      </c>
      <c r="I67" s="37" t="str">
        <v>PAL CEMENT AND STEEL PVT. LTD.</v>
      </c>
      <c r="J67" s="37" t="str">
        <v>Dinesh Kumar</v>
      </c>
      <c r="K67" s="37" t="str">
        <v>Navneet Pal</v>
      </c>
      <c r="L67" s="37" t="str">
        <v>C12827</v>
      </c>
      <c r="M67" s="37" t="str">
        <v>North</v>
      </c>
      <c r="N67" s="2">
        <v>127046</v>
      </c>
      <c r="O67" s="2" t="str">
        <v>06AHVPS9112K1ZM</v>
      </c>
      <c r="P67" s="2">
        <v>9896000758</v>
      </c>
      <c r="Q67" s="2" t="str">
        <v>Dec'23</v>
      </c>
      <c r="R67" s="2">
        <v>2024</v>
      </c>
      <c r="S67" s="1">
        <v>51</v>
      </c>
      <c r="T67" s="2">
        <v>150</v>
      </c>
      <c r="U67" s="1">
        <v>0</v>
      </c>
      <c r="V67" s="1" t="str">
        <v>Challenger</v>
      </c>
      <c r="W67" s="10">
        <v>10</v>
      </c>
      <c r="X67" s="10">
        <v>15</v>
      </c>
      <c r="Y67" s="10">
        <v>16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  <c r="AI67" s="10">
        <v>0</v>
      </c>
      <c r="AJ67" s="10">
        <v>0</v>
      </c>
      <c r="AK67" s="10">
        <v>0</v>
      </c>
      <c r="AL67" s="10">
        <v>0</v>
      </c>
      <c r="AM67" s="10">
        <v>0</v>
      </c>
      <c r="AN67" s="10">
        <v>0</v>
      </c>
      <c r="AO67" s="10">
        <v>0</v>
      </c>
      <c r="AP67" s="10">
        <v>0</v>
      </c>
      <c r="AQ67" s="10">
        <v>0</v>
      </c>
      <c r="AR67" s="10">
        <v>0</v>
      </c>
      <c r="AS67" s="16">
        <v>0</v>
      </c>
      <c r="AT67" s="16">
        <v>0</v>
      </c>
      <c r="AU67" s="16">
        <v>0</v>
      </c>
      <c r="AV67" s="16">
        <v>0</v>
      </c>
      <c r="AW67" s="16" t="str">
        <v/>
      </c>
      <c r="AX67" s="10">
        <f t="shared" si="7"/>
        <v>0</v>
      </c>
      <c r="AY67" s="10">
        <f>SUM(Z67:AK67)</f>
        <v>0</v>
      </c>
      <c r="AZ67" s="2" t="s">
        <v>119</v>
      </c>
      <c r="BA67" s="10">
        <f t="shared" si="8"/>
        <v>0</v>
      </c>
      <c r="BB67" s="36" t="s">
        <v>118</v>
      </c>
      <c r="BC67" s="39" t="str">
        <f t="shared" si="2"/>
        <v/>
      </c>
      <c r="BD67" s="16">
        <f>SUM(AR67:AW67)</f>
        <v>0</v>
      </c>
      <c r="BE67" s="10">
        <f>SUM(AL67:AQ67)</f>
        <v>0</v>
      </c>
      <c r="BF67" s="12" t="str">
        <f t="shared" si="3"/>
        <v/>
      </c>
      <c r="BG67" s="12" t="str">
        <f t="shared" si="4"/>
        <v/>
      </c>
      <c r="BH67" s="9">
        <f t="shared" si="5"/>
        <v>0</v>
      </c>
      <c r="BI67" s="39" t="str">
        <f t="shared" si="6"/>
        <v/>
      </c>
      <c r="BK67" s="75"/>
    </row>
    <row r="68" spans="1:63">
      <c r="A68" s="2">
        <v>65</v>
      </c>
      <c r="B68" s="2">
        <v>2023</v>
      </c>
      <c r="C68" s="1" t="str">
        <v>PBTMTR145</v>
      </c>
      <c r="D68" s="37" t="str">
        <v>001J100000F4j2TIAR</v>
      </c>
      <c r="E68" s="37" t="str">
        <v>SUPREME PACKER</v>
      </c>
      <c r="F68" s="37" t="str">
        <v>HARYANA</v>
      </c>
      <c r="G68" s="37" t="str">
        <v>HISAR</v>
      </c>
      <c r="H68" s="37" t="str">
        <v>Hisar</v>
      </c>
      <c r="I68" s="37" t="str">
        <v>PAL CEMENT AND STEEL PVT. LTD.</v>
      </c>
      <c r="J68" s="37" t="str">
        <v>Dinesh Kumar</v>
      </c>
      <c r="K68" s="37" t="str">
        <v>Navneet Pal</v>
      </c>
      <c r="L68" s="37" t="str">
        <v>C12827</v>
      </c>
      <c r="M68" s="37" t="str">
        <v>North</v>
      </c>
      <c r="N68" s="2">
        <v>0</v>
      </c>
      <c r="O68" s="2" t="str">
        <v>06AARFS7620K1ZO</v>
      </c>
      <c r="P68" s="2">
        <v>0</v>
      </c>
      <c r="Q68" s="2" t="str">
        <v>Dec'23</v>
      </c>
      <c r="R68" s="2">
        <v>2024</v>
      </c>
      <c r="S68" s="1">
        <v>2</v>
      </c>
      <c r="T68" s="2">
        <v>0</v>
      </c>
      <c r="U68" s="1">
        <v>0</v>
      </c>
      <c r="V68" s="1" t="str">
        <v>Minor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>
        <v>0</v>
      </c>
      <c r="AI68" s="10">
        <v>0</v>
      </c>
      <c r="AJ68" s="10">
        <v>0</v>
      </c>
      <c r="AK68" s="10">
        <v>0</v>
      </c>
      <c r="AL68" s="10">
        <v>0</v>
      </c>
      <c r="AM68" s="10">
        <v>0</v>
      </c>
      <c r="AN68" s="10">
        <v>0</v>
      </c>
      <c r="AO68" s="10">
        <v>0</v>
      </c>
      <c r="AP68" s="10">
        <v>0</v>
      </c>
      <c r="AQ68" s="10">
        <v>0</v>
      </c>
      <c r="AR68" s="10">
        <v>0</v>
      </c>
      <c r="AS68" s="16">
        <v>0</v>
      </c>
      <c r="AT68" s="16">
        <v>0</v>
      </c>
      <c r="AU68" s="16">
        <v>0</v>
      </c>
      <c r="AV68" s="16">
        <v>0</v>
      </c>
      <c r="AW68" s="16" t="str">
        <v/>
      </c>
      <c r="AX68" s="10">
        <f t="shared" si="7"/>
        <v>0</v>
      </c>
      <c r="AY68" s="10">
        <f>SUM(Z68:AK68)</f>
        <v>0</v>
      </c>
      <c r="AZ68" s="2" t="s">
        <v>119</v>
      </c>
      <c r="BA68" s="10">
        <f t="shared" si="8"/>
        <v>0</v>
      </c>
      <c r="BB68" s="36" t="s">
        <v>118</v>
      </c>
      <c r="BC68" s="39" t="str">
        <f t="shared" si="2"/>
        <v/>
      </c>
      <c r="BD68" s="16">
        <f>SUM(AR68:AW68)</f>
        <v>0</v>
      </c>
      <c r="BE68" s="10">
        <f>SUM(AL68:AQ68)</f>
        <v>0</v>
      </c>
      <c r="BF68" s="12" t="str">
        <f t="shared" si="3"/>
        <v/>
      </c>
      <c r="BG68" s="12" t="str">
        <f t="shared" si="4"/>
        <v/>
      </c>
      <c r="BH68" s="9">
        <f t="shared" si="5"/>
        <v>0</v>
      </c>
      <c r="BI68" s="39" t="str">
        <f t="shared" si="6"/>
        <v/>
      </c>
      <c r="BK68" s="75"/>
    </row>
    <row r="69" spans="1:63">
      <c r="A69" s="2">
        <v>66</v>
      </c>
      <c r="B69" s="2">
        <v>2023</v>
      </c>
      <c r="C69" s="1" t="str">
        <v>PBTMTR146</v>
      </c>
      <c r="D69" s="37">
        <v>0</v>
      </c>
      <c r="E69" s="37" t="str">
        <v>Surya Trading Co,</v>
      </c>
      <c r="F69" s="37" t="str">
        <v>HARYANA</v>
      </c>
      <c r="G69" s="37" t="str">
        <v>HISAR</v>
      </c>
      <c r="H69" s="37" t="str">
        <v>Hisar</v>
      </c>
      <c r="I69" s="37" t="str">
        <v>PAL CEMENT AND STEEL PVT. LTD.</v>
      </c>
      <c r="J69" s="37" t="e">
        <v>#VALUE!</v>
      </c>
      <c r="K69" s="37" t="str">
        <v>Navneet Pal</v>
      </c>
      <c r="L69" s="37" t="str">
        <v>C12827</v>
      </c>
      <c r="M69" s="37" t="str">
        <v>North</v>
      </c>
      <c r="N69" s="2" t="e">
        <v>#VALUE!</v>
      </c>
      <c r="O69" s="2" t="e">
        <v>#VALUE!</v>
      </c>
      <c r="P69" s="2" t="e">
        <v>#VALUE!</v>
      </c>
      <c r="Q69" s="2" t="str">
        <v>Dec'23</v>
      </c>
      <c r="R69" s="2">
        <v>2024</v>
      </c>
      <c r="S69" s="1">
        <v>102</v>
      </c>
      <c r="T69" s="2" t="str">
        <v/>
      </c>
      <c r="U69" s="1">
        <v>0</v>
      </c>
      <c r="V69" s="1" t="str">
        <v>Potential Not updated</v>
      </c>
      <c r="W69" s="10">
        <v>26</v>
      </c>
      <c r="X69" s="10">
        <v>28</v>
      </c>
      <c r="Y69" s="10">
        <v>32</v>
      </c>
      <c r="Z69" s="10">
        <v>18</v>
      </c>
      <c r="AA69" s="10">
        <v>1.6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  <c r="AI69" s="10">
        <v>0</v>
      </c>
      <c r="AJ69" s="10">
        <v>0</v>
      </c>
      <c r="AK69" s="10">
        <v>0</v>
      </c>
      <c r="AL69" s="10">
        <v>0</v>
      </c>
      <c r="AM69" s="10">
        <v>0</v>
      </c>
      <c r="AN69" s="10">
        <v>0</v>
      </c>
      <c r="AO69" s="10">
        <v>0</v>
      </c>
      <c r="AP69" s="10">
        <v>0</v>
      </c>
      <c r="AQ69" s="10">
        <v>0</v>
      </c>
      <c r="AR69" s="10">
        <v>0</v>
      </c>
      <c r="AS69" s="16">
        <v>0</v>
      </c>
      <c r="AT69" s="16">
        <v>0</v>
      </c>
      <c r="AU69" s="16">
        <v>0</v>
      </c>
      <c r="AV69" s="16">
        <v>0</v>
      </c>
      <c r="AW69" s="16">
        <v>0</v>
      </c>
      <c r="AX69" s="10">
        <f t="shared" ref="AX69:AX132" si="9">SUM(AL69:AW69)</f>
        <v>0</v>
      </c>
      <c r="AY69" s="10">
        <f>SUM(Z69:AK69)</f>
        <v>19.600000000000001</v>
      </c>
      <c r="AZ69" s="2" t="s">
        <v>119</v>
      </c>
      <c r="BA69" s="10">
        <f t="shared" ref="BA69:BA132" si="10">AVERAGE(AL69:AQ69)</f>
        <v>0</v>
      </c>
      <c r="BB69" s="36" t="s">
        <v>118</v>
      </c>
      <c r="BC69" s="39" t="str">
        <f t="shared" ref="BC69:BC132" si="11">IF(AZ69="Yes","",IF(AX69&gt;1250,"E",IF(AX69&gt;750,"D",
IF(AX69&gt;=500,"C",
IF(AX69&gt;=300,"B",
IF(AX69&gt;=200,"A",
""))))))</f>
        <v/>
      </c>
      <c r="BD69" s="16">
        <f>SUM(AR69:AW69)</f>
        <v>0</v>
      </c>
      <c r="BE69" s="10">
        <f>SUM(AL69:AQ69)</f>
        <v>0</v>
      </c>
      <c r="BF69" s="12" t="str">
        <f t="shared" ref="BF69:BF132" si="12">IFERROR(BD69/$AX69,"")</f>
        <v/>
      </c>
      <c r="BG69" s="12" t="str">
        <f t="shared" ref="BG69:BG132" si="13">IFERROR(BE69/$AX69,"")</f>
        <v/>
      </c>
      <c r="BH69" s="9">
        <f t="shared" ref="BH69:BH132" si="14">SUM(AL69:AW69)</f>
        <v>0</v>
      </c>
      <c r="BI69" s="39" t="str">
        <f t="shared" ref="BI69:BI132" si="15">IF(AZ69="Yes","",IF(BH69&gt;=1250,"E",IF(BH69&gt;=750,"D",
IF(BH69&gt;=500,"C",
IF(BH69&gt;=300,"B",
IF(BH69&gt;=200,"A",
""))))))</f>
        <v/>
      </c>
      <c r="BK69" s="75"/>
    </row>
    <row r="70" spans="1:63">
      <c r="A70" s="2">
        <v>67</v>
      </c>
      <c r="B70" s="2">
        <v>2023</v>
      </c>
      <c r="C70" s="1" t="str">
        <v>PBTMTR147</v>
      </c>
      <c r="D70" s="37" t="str">
        <v>0015g00001e8kaNAAQ</v>
      </c>
      <c r="E70" s="37" t="str">
        <v>PAL CEMENT AND STEEL PVT. LTD</v>
      </c>
      <c r="F70" s="37" t="str">
        <v>PUNJAB</v>
      </c>
      <c r="G70" s="37" t="str">
        <v>S.A.S Nagar</v>
      </c>
      <c r="H70" s="37" t="str">
        <v>Hisar</v>
      </c>
      <c r="I70" s="37" t="str">
        <v>PAL CEMENT AND STEEL PVT. LTD.</v>
      </c>
      <c r="J70" s="37" t="str">
        <v>Abhishek Wadhwa</v>
      </c>
      <c r="K70" s="37" t="str">
        <v>Navneet Pal</v>
      </c>
      <c r="L70" s="37" t="str">
        <v>C12827</v>
      </c>
      <c r="M70" s="37" t="str">
        <v>North</v>
      </c>
      <c r="N70" s="2">
        <v>140308</v>
      </c>
      <c r="O70" s="2" t="str">
        <v>03AAGCP3809H1ZM</v>
      </c>
      <c r="P70" s="2">
        <v>9215510500</v>
      </c>
      <c r="Q70" s="2" t="str">
        <v>Dec'23</v>
      </c>
      <c r="R70" s="2">
        <v>2024</v>
      </c>
      <c r="S70" s="1">
        <v>124</v>
      </c>
      <c r="T70" s="2">
        <v>1600</v>
      </c>
      <c r="U70" s="1">
        <v>0</v>
      </c>
      <c r="V70" s="1" t="str">
        <v>Alien</v>
      </c>
      <c r="W70" s="10">
        <v>10</v>
      </c>
      <c r="X70" s="10">
        <v>12</v>
      </c>
      <c r="Y70" s="10">
        <v>12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  <c r="AI70" s="10">
        <v>0</v>
      </c>
      <c r="AJ70" s="10">
        <v>0</v>
      </c>
      <c r="AK70" s="10">
        <v>0</v>
      </c>
      <c r="AL70" s="10">
        <v>0</v>
      </c>
      <c r="AM70" s="10">
        <v>0</v>
      </c>
      <c r="AN70" s="10">
        <v>0</v>
      </c>
      <c r="AO70" s="10">
        <v>0</v>
      </c>
      <c r="AP70" s="10">
        <v>0</v>
      </c>
      <c r="AQ70" s="10">
        <v>0</v>
      </c>
      <c r="AR70" s="10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0">
        <f t="shared" si="9"/>
        <v>0</v>
      </c>
      <c r="AY70" s="10">
        <f>SUM(Z70:AK70)</f>
        <v>0</v>
      </c>
      <c r="AZ70" s="2" t="s">
        <v>119</v>
      </c>
      <c r="BA70" s="10">
        <f t="shared" si="10"/>
        <v>0</v>
      </c>
      <c r="BB70" s="36" t="s">
        <v>118</v>
      </c>
      <c r="BC70" s="39" t="str">
        <f t="shared" si="11"/>
        <v/>
      </c>
      <c r="BD70" s="16">
        <f>SUM(AR70:AW70)</f>
        <v>0</v>
      </c>
      <c r="BE70" s="10">
        <f>SUM(AL70:AQ70)</f>
        <v>0</v>
      </c>
      <c r="BF70" s="12" t="str">
        <f t="shared" si="12"/>
        <v/>
      </c>
      <c r="BG70" s="12" t="str">
        <f t="shared" si="13"/>
        <v/>
      </c>
      <c r="BH70" s="9">
        <f t="shared" si="14"/>
        <v>0</v>
      </c>
      <c r="BI70" s="39" t="str">
        <f t="shared" si="15"/>
        <v/>
      </c>
      <c r="BK70" s="75"/>
    </row>
    <row r="71" spans="1:63">
      <c r="A71" s="2">
        <v>68</v>
      </c>
      <c r="B71" s="2">
        <v>2023</v>
      </c>
      <c r="C71" s="1" t="str">
        <v>PBTMTR148</v>
      </c>
      <c r="D71" s="37" t="str">
        <v>001J100000F4iiqIAB</v>
      </c>
      <c r="E71" s="37" t="str">
        <v>PUSHPA CONSTRUCTION COMPANY</v>
      </c>
      <c r="F71" s="37" t="str">
        <v>HARYANA</v>
      </c>
      <c r="G71" s="37" t="str">
        <v>HISAR</v>
      </c>
      <c r="H71" s="37" t="str">
        <v>Hisar</v>
      </c>
      <c r="I71" s="37" t="str">
        <v>PAL CEMENT AND STEEL PVT. LTD.</v>
      </c>
      <c r="J71" s="37" t="str">
        <v>Dinesh Kumar</v>
      </c>
      <c r="K71" s="37" t="str">
        <v>Navneet Pal</v>
      </c>
      <c r="L71" s="37" t="str">
        <v>C12827</v>
      </c>
      <c r="M71" s="37" t="str">
        <v>North</v>
      </c>
      <c r="N71" s="2">
        <v>125001</v>
      </c>
      <c r="O71" s="2" t="str">
        <v>06BPYPA0200A1ZP</v>
      </c>
      <c r="P71" s="2">
        <v>9518155708</v>
      </c>
      <c r="Q71" s="2" t="str">
        <v>Dec'23</v>
      </c>
      <c r="R71" s="2">
        <v>2024</v>
      </c>
      <c r="S71" s="1">
        <v>121</v>
      </c>
      <c r="T71" s="2">
        <v>50</v>
      </c>
      <c r="U71" s="1">
        <v>3.6198666666666668</v>
      </c>
      <c r="V71" s="1" t="str">
        <v>Friendly</v>
      </c>
      <c r="W71" s="10">
        <v>20</v>
      </c>
      <c r="X71" s="10">
        <v>22</v>
      </c>
      <c r="Y71" s="10">
        <v>10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  <c r="AI71" s="10">
        <v>0</v>
      </c>
      <c r="AJ71" s="10">
        <v>0</v>
      </c>
      <c r="AK71" s="10">
        <v>0</v>
      </c>
      <c r="AL71" s="10">
        <v>0</v>
      </c>
      <c r="AM71" s="10">
        <v>0</v>
      </c>
      <c r="AN71" s="10">
        <v>0</v>
      </c>
      <c r="AO71" s="10">
        <v>113.19</v>
      </c>
      <c r="AP71" s="10">
        <v>178.08</v>
      </c>
      <c r="AQ71" s="10">
        <v>135.5</v>
      </c>
      <c r="AR71" s="10">
        <v>51.5</v>
      </c>
      <c r="AS71" s="16">
        <v>81.86</v>
      </c>
      <c r="AT71" s="16">
        <v>265.16000000000003</v>
      </c>
      <c r="AU71" s="16">
        <v>236</v>
      </c>
      <c r="AV71" s="16">
        <v>41.82</v>
      </c>
      <c r="AW71" s="16">
        <v>149.4</v>
      </c>
      <c r="AX71" s="10">
        <f t="shared" si="9"/>
        <v>1252.51</v>
      </c>
      <c r="AY71" s="10">
        <f>SUM(Z71:AK71)</f>
        <v>0</v>
      </c>
      <c r="AZ71" s="2" t="s">
        <v>119</v>
      </c>
      <c r="BA71" s="10">
        <f t="shared" si="10"/>
        <v>71.12833333333333</v>
      </c>
      <c r="BB71" s="36" t="s">
        <v>118</v>
      </c>
      <c r="BC71" s="39" t="str">
        <f t="shared" si="11"/>
        <v>E</v>
      </c>
      <c r="BD71" s="16">
        <f>SUM(AR71:AW71)</f>
        <v>825.74</v>
      </c>
      <c r="BE71" s="10">
        <f>SUM(AL71:AQ71)</f>
        <v>426.77</v>
      </c>
      <c r="BF71" s="12">
        <f t="shared" si="12"/>
        <v>0.65926818947553312</v>
      </c>
      <c r="BG71" s="12">
        <f t="shared" si="13"/>
        <v>0.34073181052446688</v>
      </c>
      <c r="BH71" s="9">
        <f t="shared" si="14"/>
        <v>1252.51</v>
      </c>
      <c r="BI71" s="39" t="str">
        <f t="shared" si="15"/>
        <v>E</v>
      </c>
      <c r="BJ71" s="1" t="str">
        <f>_xlfn.XLOOKUP(D71,'Holi gift'!A:A,'Holi gift'!A:A,"",0,1)</f>
        <v>001J100000F4iiqIAB</v>
      </c>
      <c r="BK71" s="75"/>
    </row>
    <row r="72" spans="1:63">
      <c r="A72" s="2">
        <v>69</v>
      </c>
      <c r="B72" s="2">
        <v>2024</v>
      </c>
      <c r="C72" s="1" t="str">
        <v>PBTMTR237</v>
      </c>
      <c r="D72" s="37" t="str">
        <v>0015g00001c4Q9sAAE</v>
      </c>
      <c r="E72" s="37" t="str">
        <v>CHARVIK TRADING COMPANY</v>
      </c>
      <c r="F72" s="37" t="str">
        <v>RAJASTHAN</v>
      </c>
      <c r="G72" s="37" t="str">
        <v>ALWAR</v>
      </c>
      <c r="H72" s="37" t="str">
        <v>Alwar</v>
      </c>
      <c r="I72" s="37" t="str">
        <v>Swastik Tradevision Pvt. Ltd.</v>
      </c>
      <c r="J72" s="37" t="str">
        <v>Ravi Kumar Kulmi</v>
      </c>
      <c r="K72" s="37" t="str">
        <v>Ravi Kumar Kulmi</v>
      </c>
      <c r="L72" s="37" t="str">
        <v>C12822</v>
      </c>
      <c r="M72" s="37" t="str">
        <v>North</v>
      </c>
      <c r="N72" s="2">
        <v>301001</v>
      </c>
      <c r="O72" s="2" t="str">
        <v>08BDXPD6291B1ZB</v>
      </c>
      <c r="P72" s="2">
        <v>8302515922</v>
      </c>
      <c r="Q72" s="2" t="str">
        <v>Feb'24</v>
      </c>
      <c r="R72" s="2">
        <v>2024</v>
      </c>
      <c r="S72" s="1">
        <v>52</v>
      </c>
      <c r="T72" s="2">
        <v>300</v>
      </c>
      <c r="U72" s="1">
        <v>6.1400000000000003E-2</v>
      </c>
      <c r="V72" s="1" t="str">
        <v>Alien</v>
      </c>
      <c r="W72" s="10">
        <v>0</v>
      </c>
      <c r="X72" s="10">
        <v>26</v>
      </c>
      <c r="Y72" s="10">
        <v>26</v>
      </c>
      <c r="Z72" s="10">
        <v>0</v>
      </c>
      <c r="AA72" s="10">
        <v>33.29</v>
      </c>
      <c r="AB72" s="10">
        <v>20</v>
      </c>
      <c r="AC72" s="10">
        <v>0</v>
      </c>
      <c r="AD72" s="10">
        <v>0</v>
      </c>
      <c r="AE72" s="10">
        <v>25</v>
      </c>
      <c r="AF72" s="10">
        <v>0</v>
      </c>
      <c r="AG72" s="10">
        <v>25</v>
      </c>
      <c r="AH72" s="10">
        <v>0</v>
      </c>
      <c r="AI72" s="10">
        <v>25.04</v>
      </c>
      <c r="AJ72" s="10">
        <v>0</v>
      </c>
      <c r="AK72" s="10">
        <v>24.98</v>
      </c>
      <c r="AL72" s="10">
        <v>25</v>
      </c>
      <c r="AM72" s="10">
        <v>0</v>
      </c>
      <c r="AN72" s="10">
        <v>20</v>
      </c>
      <c r="AO72" s="10">
        <v>0</v>
      </c>
      <c r="AP72" s="10">
        <v>25.01</v>
      </c>
      <c r="AQ72" s="10">
        <v>0</v>
      </c>
      <c r="AR72" s="10">
        <v>0</v>
      </c>
      <c r="AS72" s="16">
        <v>0</v>
      </c>
      <c r="AT72" s="16">
        <v>30.14</v>
      </c>
      <c r="AU72" s="16">
        <v>0</v>
      </c>
      <c r="AV72" s="16">
        <v>25.12</v>
      </c>
      <c r="AW72" s="16" t="str">
        <v/>
      </c>
      <c r="AX72" s="10">
        <f t="shared" si="9"/>
        <v>125.27000000000001</v>
      </c>
      <c r="AY72" s="10">
        <f>SUM(Z72:AK72)</f>
        <v>153.30999999999997</v>
      </c>
      <c r="AZ72" s="2" t="s">
        <v>119</v>
      </c>
      <c r="BA72" s="10">
        <f t="shared" si="10"/>
        <v>11.668333333333335</v>
      </c>
      <c r="BB72" s="36" t="s">
        <v>118</v>
      </c>
      <c r="BC72" s="39" t="str">
        <f t="shared" si="11"/>
        <v/>
      </c>
      <c r="BD72" s="16">
        <f>SUM(AR72:AW72)</f>
        <v>55.260000000000005</v>
      </c>
      <c r="BE72" s="10">
        <f>SUM(AL72:AQ72)</f>
        <v>70.010000000000005</v>
      </c>
      <c r="BF72" s="12">
        <f>IFERROR(BD72/$AX72,"")</f>
        <v>0.44112716532290253</v>
      </c>
      <c r="BG72" s="12">
        <f>IFERROR(BE72/$AX72,"")</f>
        <v>0.55887283467709747</v>
      </c>
      <c r="BH72" s="9">
        <f t="shared" si="14"/>
        <v>125.27000000000001</v>
      </c>
      <c r="BI72" s="39" t="str">
        <f t="shared" si="15"/>
        <v/>
      </c>
      <c r="BK72" s="75"/>
    </row>
    <row r="73" spans="1:63">
      <c r="A73" s="2">
        <v>70</v>
      </c>
      <c r="B73" s="2">
        <v>2023</v>
      </c>
      <c r="C73" s="1" t="str">
        <v>PBTMTR238</v>
      </c>
      <c r="D73" s="37" t="str">
        <v>0015g00001YR6NvAAL</v>
      </c>
      <c r="E73" s="37" t="str">
        <v>NARAYAN STEEL</v>
      </c>
      <c r="F73" s="37" t="str">
        <v>RAJASTHAN</v>
      </c>
      <c r="G73" s="37" t="str">
        <v>DAUSA</v>
      </c>
      <c r="H73" s="37" t="str">
        <v>Dausa</v>
      </c>
      <c r="I73" s="37" t="str">
        <v>Swastik Tradevision Pvt. Ltd.</v>
      </c>
      <c r="J73" s="37" t="str">
        <v>Ravi Kumar Kulmi</v>
      </c>
      <c r="K73" s="37" t="str">
        <v>Ravi Kumar Kulmi</v>
      </c>
      <c r="L73" s="37" t="str">
        <v>C12822</v>
      </c>
      <c r="M73" s="37" t="str">
        <v>North</v>
      </c>
      <c r="N73" s="2">
        <v>303326</v>
      </c>
      <c r="O73" s="2" t="str">
        <v>08DTLPK2954L1Z2</v>
      </c>
      <c r="P73" s="2">
        <v>9828746351</v>
      </c>
      <c r="Q73" s="2" t="str">
        <v>Dec'23</v>
      </c>
      <c r="R73" s="2">
        <v>2024</v>
      </c>
      <c r="S73" s="1">
        <v>15</v>
      </c>
      <c r="T73" s="2">
        <v>100</v>
      </c>
      <c r="U73" s="1">
        <v>0</v>
      </c>
      <c r="V73" s="1" t="str">
        <v>Challenger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  <c r="AI73" s="10">
        <v>0</v>
      </c>
      <c r="AJ73" s="10">
        <v>0</v>
      </c>
      <c r="AK73" s="10">
        <v>0</v>
      </c>
      <c r="AL73" s="10">
        <v>0</v>
      </c>
      <c r="AM73" s="10">
        <v>0</v>
      </c>
      <c r="AN73" s="10">
        <v>0</v>
      </c>
      <c r="AO73" s="10">
        <v>0</v>
      </c>
      <c r="AP73" s="10">
        <v>0</v>
      </c>
      <c r="AQ73" s="10">
        <v>0</v>
      </c>
      <c r="AR73" s="10">
        <v>0</v>
      </c>
      <c r="AS73" s="16">
        <v>0</v>
      </c>
      <c r="AT73" s="16">
        <v>0</v>
      </c>
      <c r="AU73" s="16">
        <v>0</v>
      </c>
      <c r="AV73" s="16">
        <v>0</v>
      </c>
      <c r="AW73" s="16" t="str">
        <v/>
      </c>
      <c r="AX73" s="10">
        <f t="shared" si="9"/>
        <v>0</v>
      </c>
      <c r="AY73" s="10">
        <f>SUM(Z73:AK73)</f>
        <v>0</v>
      </c>
      <c r="AZ73" s="2" t="s">
        <v>119</v>
      </c>
      <c r="BA73" s="10">
        <f t="shared" si="10"/>
        <v>0</v>
      </c>
      <c r="BB73" s="36" t="s">
        <v>118</v>
      </c>
      <c r="BC73" s="39" t="str">
        <f t="shared" si="11"/>
        <v/>
      </c>
      <c r="BD73" s="16">
        <f>SUM(AR73:AW73)</f>
        <v>0</v>
      </c>
      <c r="BE73" s="10">
        <f>SUM(AL73:AQ73)</f>
        <v>0</v>
      </c>
      <c r="BF73" s="12" t="str">
        <f t="shared" si="12"/>
        <v/>
      </c>
      <c r="BG73" s="12" t="str">
        <f t="shared" si="13"/>
        <v/>
      </c>
      <c r="BH73" s="9">
        <f t="shared" si="14"/>
        <v>0</v>
      </c>
      <c r="BI73" s="39" t="str">
        <f t="shared" si="15"/>
        <v/>
      </c>
      <c r="BK73" s="75"/>
    </row>
    <row r="74" spans="1:63">
      <c r="A74" s="2">
        <v>71</v>
      </c>
      <c r="B74" s="2">
        <v>2023</v>
      </c>
      <c r="C74" s="1" t="str">
        <v>PBTMTR239</v>
      </c>
      <c r="D74" s="37" t="str">
        <v>0015g00001RL6nkAAD</v>
      </c>
      <c r="E74" s="37" t="str">
        <v>M/S SHRI RAM IRON &amp; HARDWARE STORE</v>
      </c>
      <c r="F74" s="37" t="str">
        <v>RAJASTHAN</v>
      </c>
      <c r="G74" s="37" t="str">
        <v>DAUSA</v>
      </c>
      <c r="H74" s="37" t="str">
        <v>Dausa</v>
      </c>
      <c r="I74" s="37" t="str">
        <v>Swastik Tradevision Pvt. Ltd.</v>
      </c>
      <c r="J74" s="37" t="str">
        <v>Sanjeev Jain</v>
      </c>
      <c r="K74" s="37" t="str">
        <v>Ravi Kumar Kulmi</v>
      </c>
      <c r="L74" s="37" t="str">
        <v>C12822</v>
      </c>
      <c r="M74" s="37" t="str">
        <v>North</v>
      </c>
      <c r="N74" s="2">
        <v>303313</v>
      </c>
      <c r="O74" s="2" t="str">
        <v>08BDIPS6896Q1Z5</v>
      </c>
      <c r="P74" s="2">
        <v>9828746351</v>
      </c>
      <c r="Q74" s="2" t="str">
        <v>Dec'23</v>
      </c>
      <c r="R74" s="2">
        <v>2024</v>
      </c>
      <c r="S74" s="1">
        <v>15</v>
      </c>
      <c r="T74" s="2">
        <v>150</v>
      </c>
      <c r="U74" s="1">
        <v>0</v>
      </c>
      <c r="V74" s="1" t="str">
        <v>Challenger</v>
      </c>
      <c r="W74" s="10">
        <v>0</v>
      </c>
      <c r="X74" s="10">
        <v>0</v>
      </c>
      <c r="Y74" s="10">
        <v>0</v>
      </c>
      <c r="Z74" s="10">
        <v>10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  <c r="AI74" s="10">
        <v>0</v>
      </c>
      <c r="AJ74" s="10">
        <v>0</v>
      </c>
      <c r="AK74" s="10">
        <v>0</v>
      </c>
      <c r="AL74" s="10">
        <v>0</v>
      </c>
      <c r="AM74" s="10">
        <v>0</v>
      </c>
      <c r="AN74" s="10">
        <v>0</v>
      </c>
      <c r="AO74" s="10">
        <v>0</v>
      </c>
      <c r="AP74" s="10">
        <v>0</v>
      </c>
      <c r="AQ74" s="10">
        <v>0</v>
      </c>
      <c r="AR74" s="10">
        <v>0</v>
      </c>
      <c r="AS74" s="16">
        <v>0</v>
      </c>
      <c r="AT74" s="16">
        <v>0</v>
      </c>
      <c r="AU74" s="16">
        <v>0</v>
      </c>
      <c r="AV74" s="16">
        <v>0</v>
      </c>
      <c r="AW74" s="16" t="str">
        <v/>
      </c>
      <c r="AX74" s="10">
        <f t="shared" si="9"/>
        <v>0</v>
      </c>
      <c r="AY74" s="10">
        <f>SUM(Z74:AK74)</f>
        <v>10</v>
      </c>
      <c r="AZ74" s="2" t="s">
        <v>119</v>
      </c>
      <c r="BA74" s="10">
        <f t="shared" si="10"/>
        <v>0</v>
      </c>
      <c r="BB74" s="36" t="s">
        <v>118</v>
      </c>
      <c r="BC74" s="39" t="str">
        <f t="shared" si="11"/>
        <v/>
      </c>
      <c r="BD74" s="16">
        <f>SUM(AR74:AW74)</f>
        <v>0</v>
      </c>
      <c r="BE74" s="10">
        <f>SUM(AL74:AQ74)</f>
        <v>0</v>
      </c>
      <c r="BF74" s="12" t="str">
        <f t="shared" si="12"/>
        <v/>
      </c>
      <c r="BG74" s="12" t="str">
        <f t="shared" si="13"/>
        <v/>
      </c>
      <c r="BH74" s="9">
        <f t="shared" si="14"/>
        <v>0</v>
      </c>
      <c r="BI74" s="39" t="str">
        <f t="shared" si="15"/>
        <v/>
      </c>
      <c r="BK74" s="75"/>
    </row>
    <row r="75" spans="1:63">
      <c r="A75" s="2">
        <v>72</v>
      </c>
      <c r="B75" s="2">
        <v>2023</v>
      </c>
      <c r="C75" s="1" t="str">
        <v>PBTMTR240</v>
      </c>
      <c r="D75" s="37" t="str">
        <v>0015g00001UBHhqAAH</v>
      </c>
      <c r="E75" s="37" t="str">
        <v>M/S AGRAWAL BROTHERS MAHWA</v>
      </c>
      <c r="F75" s="37" t="str">
        <v>RAJASTHAN</v>
      </c>
      <c r="G75" s="37" t="str">
        <v>DAUSA</v>
      </c>
      <c r="H75" s="37" t="str">
        <v>Dausa</v>
      </c>
      <c r="I75" s="37" t="str">
        <v>Swastik Tradevision Pvt. Ltd.</v>
      </c>
      <c r="J75" s="37" t="str">
        <v>Ravi Kumar Kulmi</v>
      </c>
      <c r="K75" s="37" t="str">
        <v>Ravi Kumar Kulmi</v>
      </c>
      <c r="L75" s="37" t="str">
        <v>C12822</v>
      </c>
      <c r="M75" s="37" t="str">
        <v>North</v>
      </c>
      <c r="N75" s="2">
        <v>321608</v>
      </c>
      <c r="O75" s="2" t="str">
        <v>08DQKPS7413G1ZG</v>
      </c>
      <c r="P75" s="2">
        <v>7424995905</v>
      </c>
      <c r="Q75" s="2" t="str">
        <v>Dec'23</v>
      </c>
      <c r="R75" s="2">
        <v>2024</v>
      </c>
      <c r="S75" s="1">
        <v>35</v>
      </c>
      <c r="T75" s="2">
        <v>300</v>
      </c>
      <c r="U75" s="1">
        <v>0</v>
      </c>
      <c r="V75" s="1" t="str">
        <v>Alien</v>
      </c>
      <c r="W75" s="10">
        <v>0</v>
      </c>
      <c r="X75" s="10">
        <v>10</v>
      </c>
      <c r="Y75" s="10">
        <v>0</v>
      </c>
      <c r="Z75" s="10">
        <v>0</v>
      </c>
      <c r="AA75" s="10">
        <v>15.97</v>
      </c>
      <c r="AB75" s="10">
        <v>6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  <c r="AI75" s="10">
        <v>17.57</v>
      </c>
      <c r="AJ75" s="10">
        <v>0</v>
      </c>
      <c r="AK75" s="10">
        <v>0</v>
      </c>
      <c r="AL75" s="10">
        <v>0</v>
      </c>
      <c r="AM75" s="10">
        <v>0</v>
      </c>
      <c r="AN75" s="10">
        <v>0</v>
      </c>
      <c r="AO75" s="10">
        <v>9.9600000000000009</v>
      </c>
      <c r="AP75" s="10">
        <v>0</v>
      </c>
      <c r="AQ75" s="10">
        <v>0</v>
      </c>
      <c r="AR75" s="10">
        <v>0</v>
      </c>
      <c r="AS75" s="16">
        <v>0</v>
      </c>
      <c r="AT75" s="16">
        <v>0</v>
      </c>
      <c r="AU75" s="16">
        <v>0</v>
      </c>
      <c r="AV75" s="16">
        <v>0</v>
      </c>
      <c r="AW75" s="16" t="str">
        <v/>
      </c>
      <c r="AX75" s="10">
        <f t="shared" si="9"/>
        <v>9.9600000000000009</v>
      </c>
      <c r="AY75" s="10">
        <f>SUM(Z75:AK75)</f>
        <v>39.54</v>
      </c>
      <c r="AZ75" s="2" t="s">
        <v>119</v>
      </c>
      <c r="BA75" s="10">
        <f t="shared" si="10"/>
        <v>1.6600000000000001</v>
      </c>
      <c r="BB75" s="36" t="s">
        <v>118</v>
      </c>
      <c r="BC75" s="39" t="str">
        <f t="shared" si="11"/>
        <v/>
      </c>
      <c r="BD75" s="16">
        <f>SUM(AR75:AW75)</f>
        <v>0</v>
      </c>
      <c r="BE75" s="10">
        <f>SUM(AL75:AQ75)</f>
        <v>9.9600000000000009</v>
      </c>
      <c r="BF75" s="12">
        <f t="shared" si="12"/>
        <v>0</v>
      </c>
      <c r="BG75" s="12">
        <f t="shared" si="13"/>
        <v>1</v>
      </c>
      <c r="BH75" s="9">
        <f t="shared" si="14"/>
        <v>9.9600000000000009</v>
      </c>
      <c r="BI75" s="39" t="str">
        <f t="shared" si="15"/>
        <v/>
      </c>
      <c r="BK75" s="75"/>
    </row>
    <row r="76" spans="1:63">
      <c r="A76" s="2">
        <v>73</v>
      </c>
      <c r="B76" s="2">
        <v>2023</v>
      </c>
      <c r="C76" s="1" t="str">
        <v>PBTMTR79</v>
      </c>
      <c r="D76" s="37" t="str">
        <v>0015g00001W2scOAAR</v>
      </c>
      <c r="E76" s="37" t="str">
        <v>S.S.TRADING COMPANY</v>
      </c>
      <c r="F76" s="37" t="str">
        <v>RAJASTHAN</v>
      </c>
      <c r="G76" s="37" t="str">
        <v>JAIPUR</v>
      </c>
      <c r="H76" s="37" t="str">
        <v>Jaipur</v>
      </c>
      <c r="I76" s="37" t="str">
        <v>KHUNTETA STEELS</v>
      </c>
      <c r="J76" s="37" t="str">
        <v>Ravi Kumar Kulmi</v>
      </c>
      <c r="K76" s="37" t="str">
        <v>Ravi Kumar Kulmi</v>
      </c>
      <c r="L76" s="37" t="str">
        <v/>
      </c>
      <c r="M76" s="37" t="str">
        <v>North</v>
      </c>
      <c r="N76" s="2">
        <v>302001</v>
      </c>
      <c r="O76" s="2" t="str">
        <v>08ARBPK7018G1ZX</v>
      </c>
      <c r="P76" s="2">
        <v>9829407198</v>
      </c>
      <c r="Q76" s="2" t="str">
        <v>Dec'23</v>
      </c>
      <c r="R76" s="2">
        <v>2024</v>
      </c>
      <c r="S76" s="1">
        <v>21</v>
      </c>
      <c r="T76" s="2">
        <v>500</v>
      </c>
      <c r="U76" s="1">
        <v>0</v>
      </c>
      <c r="V76" s="1" t="str">
        <v>Alien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  <c r="AI76" s="10">
        <v>0</v>
      </c>
      <c r="AJ76" s="10">
        <v>0</v>
      </c>
      <c r="AK76" s="10">
        <v>0</v>
      </c>
      <c r="AL76" s="10">
        <v>0</v>
      </c>
      <c r="AM76" s="10">
        <v>0</v>
      </c>
      <c r="AN76" s="10">
        <v>0</v>
      </c>
      <c r="AO76" s="10">
        <v>0</v>
      </c>
      <c r="AP76" s="10">
        <v>0</v>
      </c>
      <c r="AQ76" s="10">
        <v>0</v>
      </c>
      <c r="AR76" s="10">
        <v>0</v>
      </c>
      <c r="AS76" s="16">
        <v>0</v>
      </c>
      <c r="AT76" s="16">
        <v>0</v>
      </c>
      <c r="AU76" s="16">
        <v>0</v>
      </c>
      <c r="AV76" s="16">
        <v>0</v>
      </c>
      <c r="AW76" s="16" t="str">
        <v/>
      </c>
      <c r="AX76" s="10">
        <f t="shared" si="9"/>
        <v>0</v>
      </c>
      <c r="AY76" s="10">
        <f>SUM(Z76:AK76)</f>
        <v>0</v>
      </c>
      <c r="AZ76" s="2" t="s">
        <v>119</v>
      </c>
      <c r="BA76" s="10">
        <f t="shared" si="10"/>
        <v>0</v>
      </c>
      <c r="BB76" s="36" t="s">
        <v>118</v>
      </c>
      <c r="BC76" s="39" t="str">
        <f t="shared" si="11"/>
        <v/>
      </c>
      <c r="BD76" s="16">
        <f>SUM(AR76:AW76)</f>
        <v>0</v>
      </c>
      <c r="BE76" s="10">
        <f>SUM(AL76:AQ76)</f>
        <v>0</v>
      </c>
      <c r="BF76" s="12" t="str">
        <f t="shared" si="12"/>
        <v/>
      </c>
      <c r="BG76" s="12" t="str">
        <f t="shared" si="13"/>
        <v/>
      </c>
      <c r="BH76" s="9">
        <f t="shared" si="14"/>
        <v>0</v>
      </c>
      <c r="BI76" s="39" t="str">
        <f t="shared" si="15"/>
        <v/>
      </c>
      <c r="BK76" s="75"/>
    </row>
    <row r="77" spans="1:63">
      <c r="A77" s="2">
        <v>74</v>
      </c>
      <c r="B77" s="2">
        <v>2023</v>
      </c>
      <c r="C77" s="1" t="str">
        <v>PBTMTR80</v>
      </c>
      <c r="D77" s="37" t="str">
        <v>0015g00001W2FIMAA3</v>
      </c>
      <c r="E77" s="37" t="str">
        <v>ABHISHEK AGENCIES</v>
      </c>
      <c r="F77" s="37" t="str">
        <v>RAJASTHAN</v>
      </c>
      <c r="G77" s="37" t="str">
        <v>SAWAI MADHOPUR</v>
      </c>
      <c r="H77" s="37">
        <v>0</v>
      </c>
      <c r="I77" s="37" t="str">
        <v>KHUNTETA STEELS</v>
      </c>
      <c r="J77" s="37" t="str">
        <v>Ravi Kumar Kulmi</v>
      </c>
      <c r="K77" s="37" t="str">
        <v>Ravi Kumar Kulmi</v>
      </c>
      <c r="L77" s="37" t="str">
        <v/>
      </c>
      <c r="M77" s="37" t="str">
        <v>North</v>
      </c>
      <c r="N77" s="2">
        <v>322001</v>
      </c>
      <c r="O77" s="2" t="str">
        <v>08ADIPA1162A1ZC</v>
      </c>
      <c r="P77" s="2">
        <v>7023082302</v>
      </c>
      <c r="Q77" s="2" t="str">
        <v>Dec'23</v>
      </c>
      <c r="R77" s="2">
        <v>2024</v>
      </c>
      <c r="S77" s="1">
        <v>20</v>
      </c>
      <c r="T77" s="2">
        <v>100</v>
      </c>
      <c r="U77" s="1">
        <v>0</v>
      </c>
      <c r="V77" s="1" t="str">
        <v>Challenger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  <c r="AG77" s="10">
        <v>0</v>
      </c>
      <c r="AH77" s="10">
        <v>0</v>
      </c>
      <c r="AI77" s="10">
        <v>0</v>
      </c>
      <c r="AJ77" s="10">
        <v>0</v>
      </c>
      <c r="AK77" s="10">
        <v>0</v>
      </c>
      <c r="AL77" s="10">
        <v>0</v>
      </c>
      <c r="AM77" s="10">
        <v>0</v>
      </c>
      <c r="AN77" s="10">
        <v>0</v>
      </c>
      <c r="AO77" s="10">
        <v>0</v>
      </c>
      <c r="AP77" s="10">
        <v>0</v>
      </c>
      <c r="AQ77" s="10">
        <v>0</v>
      </c>
      <c r="AR77" s="10">
        <v>0</v>
      </c>
      <c r="AS77" s="16">
        <v>0</v>
      </c>
      <c r="AT77" s="16">
        <v>0</v>
      </c>
      <c r="AU77" s="16">
        <v>0</v>
      </c>
      <c r="AV77" s="16">
        <v>0</v>
      </c>
      <c r="AW77" s="16" t="str">
        <v/>
      </c>
      <c r="AX77" s="10">
        <f t="shared" si="9"/>
        <v>0</v>
      </c>
      <c r="AY77" s="10">
        <f>SUM(Z77:AK77)</f>
        <v>0</v>
      </c>
      <c r="AZ77" s="2" t="s">
        <v>119</v>
      </c>
      <c r="BA77" s="10">
        <f t="shared" si="10"/>
        <v>0</v>
      </c>
      <c r="BB77" s="36" t="s">
        <v>118</v>
      </c>
      <c r="BC77" s="39" t="str">
        <f t="shared" si="11"/>
        <v/>
      </c>
      <c r="BD77" s="16">
        <f>SUM(AR77:AW77)</f>
        <v>0</v>
      </c>
      <c r="BE77" s="10">
        <f>SUM(AL77:AQ77)</f>
        <v>0</v>
      </c>
      <c r="BF77" s="12" t="str">
        <f t="shared" si="12"/>
        <v/>
      </c>
      <c r="BG77" s="12" t="str">
        <f t="shared" si="13"/>
        <v/>
      </c>
      <c r="BH77" s="9">
        <f t="shared" si="14"/>
        <v>0</v>
      </c>
      <c r="BI77" s="39" t="str">
        <f t="shared" si="15"/>
        <v/>
      </c>
      <c r="BK77" s="75"/>
    </row>
    <row r="78" spans="1:63">
      <c r="A78" s="2">
        <v>75</v>
      </c>
      <c r="B78" s="2">
        <v>2023</v>
      </c>
      <c r="C78" s="1" t="str">
        <v>PBTMTR81</v>
      </c>
      <c r="D78" s="37" t="str">
        <v>0015g00001X4xqqAAB</v>
      </c>
      <c r="E78" s="37" t="str">
        <v>PAWAN KUMAR KURDA RAM</v>
      </c>
      <c r="F78" s="37" t="str">
        <v>RAJASTHAN</v>
      </c>
      <c r="G78" s="37" t="str">
        <v>JHUNJHUNU</v>
      </c>
      <c r="H78" s="37" t="str">
        <v>Jhunjhunu</v>
      </c>
      <c r="I78" s="37" t="str">
        <v>KHUNTETA STEELS</v>
      </c>
      <c r="J78" s="37" t="str">
        <v>Ravi Kumar Kulmi</v>
      </c>
      <c r="K78" s="37" t="str">
        <v>Ravi Kumar Kulmi</v>
      </c>
      <c r="L78" s="37" t="str">
        <v/>
      </c>
      <c r="M78" s="37" t="str">
        <v>North</v>
      </c>
      <c r="N78" s="2">
        <v>333001</v>
      </c>
      <c r="O78" s="2" t="str">
        <v>08AEEPK5153Q1Z0</v>
      </c>
      <c r="P78" s="2">
        <v>9414403067</v>
      </c>
      <c r="Q78" s="2" t="str">
        <v>Dec'23</v>
      </c>
      <c r="R78" s="2">
        <v>2024</v>
      </c>
      <c r="S78" s="1">
        <v>20</v>
      </c>
      <c r="T78" s="2">
        <v>300</v>
      </c>
      <c r="U78" s="1">
        <v>0</v>
      </c>
      <c r="V78" s="1" t="str">
        <v>Alien</v>
      </c>
      <c r="W78" s="10">
        <v>0</v>
      </c>
      <c r="X78" s="10">
        <v>0</v>
      </c>
      <c r="Y78" s="10">
        <v>0</v>
      </c>
      <c r="Z78" s="10">
        <v>21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  <c r="AI78" s="10">
        <v>0</v>
      </c>
      <c r="AJ78" s="10">
        <v>0</v>
      </c>
      <c r="AK78" s="10">
        <v>0</v>
      </c>
      <c r="AL78" s="10">
        <v>0</v>
      </c>
      <c r="AM78" s="10">
        <v>0</v>
      </c>
      <c r="AN78" s="10">
        <v>0</v>
      </c>
      <c r="AO78" s="10">
        <v>0</v>
      </c>
      <c r="AP78" s="10">
        <v>0</v>
      </c>
      <c r="AQ78" s="10">
        <v>0</v>
      </c>
      <c r="AR78" s="10">
        <v>0</v>
      </c>
      <c r="AS78" s="16">
        <v>0</v>
      </c>
      <c r="AT78" s="16">
        <v>0</v>
      </c>
      <c r="AU78" s="16">
        <v>0</v>
      </c>
      <c r="AV78" s="16">
        <v>0</v>
      </c>
      <c r="AW78" s="16" t="str">
        <v/>
      </c>
      <c r="AX78" s="10">
        <f t="shared" si="9"/>
        <v>0</v>
      </c>
      <c r="AY78" s="10">
        <f>SUM(Z78:AK78)</f>
        <v>21</v>
      </c>
      <c r="AZ78" s="2" t="s">
        <v>119</v>
      </c>
      <c r="BA78" s="10">
        <f t="shared" si="10"/>
        <v>0</v>
      </c>
      <c r="BB78" s="36" t="s">
        <v>118</v>
      </c>
      <c r="BC78" s="39" t="str">
        <f t="shared" si="11"/>
        <v/>
      </c>
      <c r="BD78" s="16">
        <f>SUM(AR78:AW78)</f>
        <v>0</v>
      </c>
      <c r="BE78" s="10">
        <f>SUM(AL78:AQ78)</f>
        <v>0</v>
      </c>
      <c r="BF78" s="12" t="str">
        <f t="shared" si="12"/>
        <v/>
      </c>
      <c r="BG78" s="12" t="str">
        <f t="shared" si="13"/>
        <v/>
      </c>
      <c r="BH78" s="9">
        <f t="shared" si="14"/>
        <v>0</v>
      </c>
      <c r="BI78" s="39" t="str">
        <f t="shared" si="15"/>
        <v/>
      </c>
      <c r="BK78" s="75"/>
    </row>
    <row r="79" spans="1:63">
      <c r="A79" s="2">
        <v>76</v>
      </c>
      <c r="B79" s="2">
        <v>2023</v>
      </c>
      <c r="C79" s="1" t="str">
        <v>PBTMTR82</v>
      </c>
      <c r="D79" s="37" t="str">
        <v>0015g00001c2ucrAAA</v>
      </c>
      <c r="E79" s="37" t="str">
        <v>GUPTA IRON STORE</v>
      </c>
      <c r="F79" s="37" t="str">
        <v>RAJASTHAN</v>
      </c>
      <c r="G79" s="37" t="str">
        <v>GANGANAGAR</v>
      </c>
      <c r="H79" s="37" t="str">
        <v>Suratgarh</v>
      </c>
      <c r="I79" s="37" t="str">
        <v>KHUNTETA STEELS</v>
      </c>
      <c r="J79" s="37" t="str">
        <v>Ravi Kumar Kulmi</v>
      </c>
      <c r="K79" s="37" t="str">
        <v>Ravi Kumar Kulmi</v>
      </c>
      <c r="L79" s="37" t="str">
        <v/>
      </c>
      <c r="M79" s="37" t="str">
        <v>North</v>
      </c>
      <c r="N79" s="2">
        <v>335804</v>
      </c>
      <c r="O79" s="2" t="str">
        <v>08ABOPG1656R1ZY</v>
      </c>
      <c r="P79" s="2">
        <v>9351505321</v>
      </c>
      <c r="Q79" s="2" t="str">
        <v>Dec'23</v>
      </c>
      <c r="R79" s="2">
        <v>2024</v>
      </c>
      <c r="S79" s="1">
        <v>21</v>
      </c>
      <c r="T79" s="2">
        <v>100</v>
      </c>
      <c r="U79" s="1">
        <v>0</v>
      </c>
      <c r="V79" s="1" t="str">
        <v>Challenger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>
        <v>0</v>
      </c>
      <c r="AJ79" s="10">
        <v>0</v>
      </c>
      <c r="AK79" s="10">
        <v>0</v>
      </c>
      <c r="AL79" s="10">
        <v>0</v>
      </c>
      <c r="AM79" s="10">
        <v>0</v>
      </c>
      <c r="AN79" s="10">
        <v>0</v>
      </c>
      <c r="AO79" s="10">
        <v>0</v>
      </c>
      <c r="AP79" s="10">
        <v>0</v>
      </c>
      <c r="AQ79" s="10">
        <v>0</v>
      </c>
      <c r="AR79" s="10">
        <v>0</v>
      </c>
      <c r="AS79" s="16">
        <v>0</v>
      </c>
      <c r="AT79" s="16">
        <v>0</v>
      </c>
      <c r="AU79" s="16">
        <v>0</v>
      </c>
      <c r="AV79" s="16">
        <v>0</v>
      </c>
      <c r="AW79" s="16" t="str">
        <v/>
      </c>
      <c r="AX79" s="10">
        <f t="shared" si="9"/>
        <v>0</v>
      </c>
      <c r="AY79" s="10">
        <f>SUM(Z79:AK79)</f>
        <v>0</v>
      </c>
      <c r="AZ79" s="2" t="s">
        <v>119</v>
      </c>
      <c r="BA79" s="10">
        <f t="shared" si="10"/>
        <v>0</v>
      </c>
      <c r="BB79" s="36" t="s">
        <v>118</v>
      </c>
      <c r="BC79" s="39" t="str">
        <f t="shared" si="11"/>
        <v/>
      </c>
      <c r="BD79" s="16">
        <f>SUM(AR79:AW79)</f>
        <v>0</v>
      </c>
      <c r="BE79" s="10">
        <f>SUM(AL79:AQ79)</f>
        <v>0</v>
      </c>
      <c r="BF79" s="12" t="str">
        <f t="shared" si="12"/>
        <v/>
      </c>
      <c r="BG79" s="12" t="str">
        <f t="shared" si="13"/>
        <v/>
      </c>
      <c r="BH79" s="9">
        <f t="shared" si="14"/>
        <v>0</v>
      </c>
      <c r="BI79" s="39" t="str">
        <f t="shared" si="15"/>
        <v/>
      </c>
      <c r="BK79" s="75"/>
    </row>
    <row r="80" spans="1:63">
      <c r="A80" s="2">
        <v>77</v>
      </c>
      <c r="B80" s="2">
        <v>2023</v>
      </c>
      <c r="C80" s="1" t="str">
        <v>PBTMTR83</v>
      </c>
      <c r="D80" s="37" t="str">
        <v>0015g00001bcMczAAE</v>
      </c>
      <c r="E80" s="37" t="str">
        <v>ASHOKA STEELS HMO</v>
      </c>
      <c r="F80" s="37" t="str">
        <v>RAJASTHAN</v>
      </c>
      <c r="G80" s="37" t="str">
        <v>HANUMANGARH</v>
      </c>
      <c r="H80" s="37" t="str">
        <v>Bhadra</v>
      </c>
      <c r="I80" s="37" t="str">
        <v>KHUNTETA STEELS</v>
      </c>
      <c r="J80" s="37" t="str">
        <v>Ravi Kumar Kulmi</v>
      </c>
      <c r="K80" s="37" t="str">
        <v>Ravi Kumar Kulmi</v>
      </c>
      <c r="L80" s="37" t="str">
        <v/>
      </c>
      <c r="M80" s="37" t="str">
        <v>North</v>
      </c>
      <c r="N80" s="2">
        <v>335501</v>
      </c>
      <c r="O80" s="2" t="str">
        <v>08ACCPM2361C1Z1</v>
      </c>
      <c r="P80" s="2">
        <v>9829093048</v>
      </c>
      <c r="Q80" s="2" t="str">
        <v>Dec'23</v>
      </c>
      <c r="R80" s="2">
        <v>2024</v>
      </c>
      <c r="S80" s="1">
        <v>21</v>
      </c>
      <c r="T80" s="2">
        <v>200</v>
      </c>
      <c r="U80" s="1">
        <v>0</v>
      </c>
      <c r="V80" s="1" t="str">
        <v>Challenger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>
        <v>0</v>
      </c>
      <c r="AI80" s="10">
        <v>0</v>
      </c>
      <c r="AJ80" s="10">
        <v>0</v>
      </c>
      <c r="AK80" s="10">
        <v>0</v>
      </c>
      <c r="AL80" s="10">
        <v>0</v>
      </c>
      <c r="AM80" s="10">
        <v>0</v>
      </c>
      <c r="AN80" s="10">
        <v>0</v>
      </c>
      <c r="AO80" s="10">
        <v>0</v>
      </c>
      <c r="AP80" s="10">
        <v>0</v>
      </c>
      <c r="AQ80" s="10">
        <v>0</v>
      </c>
      <c r="AR80" s="10">
        <v>0</v>
      </c>
      <c r="AS80" s="16">
        <v>0</v>
      </c>
      <c r="AT80" s="16">
        <v>0</v>
      </c>
      <c r="AU80" s="16">
        <v>0</v>
      </c>
      <c r="AV80" s="16">
        <v>0</v>
      </c>
      <c r="AW80" s="16" t="str">
        <v/>
      </c>
      <c r="AX80" s="10">
        <f t="shared" si="9"/>
        <v>0</v>
      </c>
      <c r="AY80" s="10">
        <f>SUM(Z80:AK80)</f>
        <v>0</v>
      </c>
      <c r="AZ80" s="2" t="s">
        <v>119</v>
      </c>
      <c r="BA80" s="10">
        <f t="shared" si="10"/>
        <v>0</v>
      </c>
      <c r="BB80" s="36" t="s">
        <v>118</v>
      </c>
      <c r="BC80" s="39" t="str">
        <f t="shared" si="11"/>
        <v/>
      </c>
      <c r="BD80" s="16">
        <f>SUM(AR80:AW80)</f>
        <v>0</v>
      </c>
      <c r="BE80" s="10">
        <f>SUM(AL80:AQ80)</f>
        <v>0</v>
      </c>
      <c r="BF80" s="12" t="str">
        <f t="shared" si="12"/>
        <v/>
      </c>
      <c r="BG80" s="12" t="str">
        <f t="shared" si="13"/>
        <v/>
      </c>
      <c r="BH80" s="9">
        <f t="shared" si="14"/>
        <v>0</v>
      </c>
      <c r="BI80" s="39" t="str">
        <f t="shared" si="15"/>
        <v/>
      </c>
      <c r="BK80" s="75"/>
    </row>
    <row r="81" spans="1:63">
      <c r="A81" s="2">
        <v>78</v>
      </c>
      <c r="B81" s="2">
        <v>2023</v>
      </c>
      <c r="C81" s="1" t="str">
        <v>PBTMTR84</v>
      </c>
      <c r="D81" s="37" t="str">
        <v>0015g00001c4PuRAAU</v>
      </c>
      <c r="E81" s="37" t="str">
        <v>B.S. ENTERPRISES</v>
      </c>
      <c r="F81" s="37" t="str">
        <v>RAJASTHAN</v>
      </c>
      <c r="G81" s="37" t="str">
        <v>CHURU</v>
      </c>
      <c r="H81" s="37" t="str">
        <v>Sujangarh</v>
      </c>
      <c r="I81" s="37" t="str">
        <v>KHUNTETA STEELS</v>
      </c>
      <c r="J81" s="37" t="str">
        <v>Amit Kumar Sharma</v>
      </c>
      <c r="K81" s="37" t="str">
        <v>Ravi Kumar Kulmi</v>
      </c>
      <c r="L81" s="37" t="str">
        <v/>
      </c>
      <c r="M81" s="37" t="str">
        <v>North</v>
      </c>
      <c r="N81" s="2">
        <v>331507</v>
      </c>
      <c r="O81" s="2" t="str">
        <v>08AANPT4722D1ZK</v>
      </c>
      <c r="P81" s="2">
        <v>7891431000</v>
      </c>
      <c r="Q81" s="2" t="str">
        <v>Dec'23</v>
      </c>
      <c r="R81" s="2">
        <v>2024</v>
      </c>
      <c r="S81" s="1">
        <v>20</v>
      </c>
      <c r="T81" s="2">
        <v>150</v>
      </c>
      <c r="U81" s="1">
        <v>0</v>
      </c>
      <c r="V81" s="1" t="str">
        <v>Challenger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  <c r="AI81" s="10">
        <v>0</v>
      </c>
      <c r="AJ81" s="10">
        <v>0</v>
      </c>
      <c r="AK81" s="10">
        <v>0</v>
      </c>
      <c r="AL81" s="10">
        <v>0</v>
      </c>
      <c r="AM81" s="10">
        <v>0</v>
      </c>
      <c r="AN81" s="10">
        <v>0</v>
      </c>
      <c r="AO81" s="10">
        <v>0</v>
      </c>
      <c r="AP81" s="10">
        <v>0</v>
      </c>
      <c r="AQ81" s="10">
        <v>0</v>
      </c>
      <c r="AR81" s="10">
        <v>0</v>
      </c>
      <c r="AS81" s="16">
        <v>0</v>
      </c>
      <c r="AT81" s="16">
        <v>0</v>
      </c>
      <c r="AU81" s="16">
        <v>0</v>
      </c>
      <c r="AV81" s="16">
        <v>0</v>
      </c>
      <c r="AW81" s="16" t="str">
        <v/>
      </c>
      <c r="AX81" s="10">
        <f t="shared" si="9"/>
        <v>0</v>
      </c>
      <c r="AY81" s="10">
        <f>SUM(Z81:AK81)</f>
        <v>0</v>
      </c>
      <c r="AZ81" s="2" t="s">
        <v>119</v>
      </c>
      <c r="BA81" s="10">
        <f t="shared" si="10"/>
        <v>0</v>
      </c>
      <c r="BB81" s="36" t="s">
        <v>118</v>
      </c>
      <c r="BC81" s="39" t="str">
        <f t="shared" si="11"/>
        <v/>
      </c>
      <c r="BD81" s="16">
        <f>SUM(AR81:AW81)</f>
        <v>0</v>
      </c>
      <c r="BE81" s="10">
        <f>SUM(AL81:AQ81)</f>
        <v>0</v>
      </c>
      <c r="BF81" s="12" t="str">
        <f t="shared" si="12"/>
        <v/>
      </c>
      <c r="BG81" s="12" t="str">
        <f t="shared" si="13"/>
        <v/>
      </c>
      <c r="BH81" s="9">
        <f t="shared" si="14"/>
        <v>0</v>
      </c>
      <c r="BI81" s="39" t="str">
        <f t="shared" si="15"/>
        <v/>
      </c>
      <c r="BK81" s="75"/>
    </row>
    <row r="82" spans="1:63">
      <c r="A82" s="2">
        <v>79</v>
      </c>
      <c r="B82" s="2">
        <v>2023</v>
      </c>
      <c r="C82" s="1" t="str">
        <v>PBTMTR85</v>
      </c>
      <c r="D82" s="37" t="str">
        <v>001J1000003jdrHIAQ</v>
      </c>
      <c r="E82" s="37" t="str">
        <v>M/S DAMAYANTI INTERNATIONAL STEELS</v>
      </c>
      <c r="F82" s="37" t="str">
        <v>RAJASTHAN</v>
      </c>
      <c r="G82" s="37" t="str">
        <v>JHUNJHUNU</v>
      </c>
      <c r="H82" s="37" t="str">
        <v>Chirawa</v>
      </c>
      <c r="I82" s="37" t="str">
        <v>KHUNTETA STEELS</v>
      </c>
      <c r="J82" s="37" t="str">
        <v>Ravi Kumar Kulmi</v>
      </c>
      <c r="K82" s="37" t="str">
        <v>Ravi Kumar Kulmi</v>
      </c>
      <c r="L82" s="37" t="str">
        <v/>
      </c>
      <c r="M82" s="37" t="str">
        <v>North</v>
      </c>
      <c r="N82" s="2">
        <v>333026</v>
      </c>
      <c r="O82" s="2" t="str">
        <v>08AAPPG1847E1ZP</v>
      </c>
      <c r="P82" s="2">
        <v>9414081157</v>
      </c>
      <c r="Q82" s="2" t="str">
        <v>Dec'23</v>
      </c>
      <c r="R82" s="2">
        <v>2024</v>
      </c>
      <c r="S82" s="1">
        <v>21</v>
      </c>
      <c r="T82" s="2">
        <v>100</v>
      </c>
      <c r="U82" s="1">
        <v>0</v>
      </c>
      <c r="V82" s="1" t="str">
        <v>Challenger</v>
      </c>
      <c r="W82" s="10">
        <v>0</v>
      </c>
      <c r="X82" s="10">
        <v>0</v>
      </c>
      <c r="Y82" s="10">
        <v>0</v>
      </c>
      <c r="Z82" s="10">
        <v>0</v>
      </c>
      <c r="AA82" s="10">
        <v>30</v>
      </c>
      <c r="AB82" s="10">
        <v>0</v>
      </c>
      <c r="AC82" s="10">
        <v>30.15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  <c r="AJ82" s="10">
        <v>0</v>
      </c>
      <c r="AK82" s="10">
        <v>0</v>
      </c>
      <c r="AL82" s="10">
        <v>0</v>
      </c>
      <c r="AM82" s="10">
        <v>0</v>
      </c>
      <c r="AN82" s="10">
        <v>0</v>
      </c>
      <c r="AO82" s="10">
        <v>0</v>
      </c>
      <c r="AP82" s="10">
        <v>0</v>
      </c>
      <c r="AQ82" s="10">
        <v>0</v>
      </c>
      <c r="AR82" s="10">
        <v>0</v>
      </c>
      <c r="AS82" s="16">
        <v>0</v>
      </c>
      <c r="AT82" s="16">
        <v>0</v>
      </c>
      <c r="AU82" s="16">
        <v>0</v>
      </c>
      <c r="AV82" s="16">
        <v>0</v>
      </c>
      <c r="AW82" s="16" t="str">
        <v/>
      </c>
      <c r="AX82" s="10">
        <f t="shared" si="9"/>
        <v>0</v>
      </c>
      <c r="AY82" s="10">
        <f>SUM(Z82:AK82)</f>
        <v>60.15</v>
      </c>
      <c r="AZ82" s="2" t="s">
        <v>119</v>
      </c>
      <c r="BA82" s="10">
        <f t="shared" si="10"/>
        <v>0</v>
      </c>
      <c r="BB82" s="36" t="s">
        <v>118</v>
      </c>
      <c r="BC82" s="39" t="str">
        <f t="shared" si="11"/>
        <v/>
      </c>
      <c r="BD82" s="16">
        <f>SUM(AR82:AW82)</f>
        <v>0</v>
      </c>
      <c r="BE82" s="10">
        <f>SUM(AL82:AQ82)</f>
        <v>0</v>
      </c>
      <c r="BF82" s="12" t="str">
        <f t="shared" si="12"/>
        <v/>
      </c>
      <c r="BG82" s="12" t="str">
        <f t="shared" si="13"/>
        <v/>
      </c>
      <c r="BH82" s="9">
        <f t="shared" si="14"/>
        <v>0</v>
      </c>
      <c r="BI82" s="39" t="str">
        <f t="shared" si="15"/>
        <v/>
      </c>
      <c r="BK82" s="75"/>
    </row>
    <row r="83" spans="1:63">
      <c r="A83" s="2">
        <v>80</v>
      </c>
      <c r="B83" s="2">
        <v>2023</v>
      </c>
      <c r="C83" s="1" t="str">
        <v>PBTMTR86</v>
      </c>
      <c r="D83" s="37" t="str">
        <v>001J1000003k8bkIAA</v>
      </c>
      <c r="E83" s="37" t="str">
        <v>INDIAN STEEL</v>
      </c>
      <c r="F83" s="37" t="str">
        <v>RAJASTHAN</v>
      </c>
      <c r="G83" s="37" t="str">
        <v>BIKANER</v>
      </c>
      <c r="H83" s="37" t="str">
        <v>Bikaner</v>
      </c>
      <c r="I83" s="37" t="str">
        <v>KHUNTETA STEELS</v>
      </c>
      <c r="J83" s="37" t="str">
        <v>VIJAY PRAKASH KHUNTETA</v>
      </c>
      <c r="K83" s="37" t="str">
        <v>Ravi Kumar Kulmi</v>
      </c>
      <c r="L83" s="37" t="str">
        <v/>
      </c>
      <c r="M83" s="37" t="str">
        <v>North</v>
      </c>
      <c r="N83" s="2">
        <v>334001</v>
      </c>
      <c r="O83" s="2" t="str">
        <v>08AXUPS3639Q2Z5</v>
      </c>
      <c r="P83" s="2">
        <v>9461473540</v>
      </c>
      <c r="Q83" s="2" t="str">
        <v>Dec'23</v>
      </c>
      <c r="R83" s="2">
        <v>2024</v>
      </c>
      <c r="S83" s="1">
        <v>42</v>
      </c>
      <c r="T83" s="2">
        <v>200</v>
      </c>
      <c r="U83" s="1">
        <v>0</v>
      </c>
      <c r="V83" s="1" t="str">
        <v>Challenger</v>
      </c>
      <c r="W83" s="10">
        <v>0</v>
      </c>
      <c r="X83" s="10">
        <v>21</v>
      </c>
      <c r="Y83" s="10">
        <v>0</v>
      </c>
      <c r="Z83" s="10">
        <v>21</v>
      </c>
      <c r="AA83" s="10">
        <v>0</v>
      </c>
      <c r="AB83" s="10">
        <v>42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  <c r="AI83" s="10">
        <v>0</v>
      </c>
      <c r="AJ83" s="10">
        <v>0</v>
      </c>
      <c r="AK83" s="10">
        <v>0</v>
      </c>
      <c r="AL83" s="10">
        <v>0</v>
      </c>
      <c r="AM83" s="10">
        <v>0</v>
      </c>
      <c r="AN83" s="10">
        <v>0</v>
      </c>
      <c r="AO83" s="10">
        <v>0</v>
      </c>
      <c r="AP83" s="10">
        <v>0</v>
      </c>
      <c r="AQ83" s="10">
        <v>0</v>
      </c>
      <c r="AR83" s="10">
        <v>0</v>
      </c>
      <c r="AS83" s="16">
        <v>0</v>
      </c>
      <c r="AT83" s="16">
        <v>0</v>
      </c>
      <c r="AU83" s="16">
        <v>0</v>
      </c>
      <c r="AV83" s="16">
        <v>0</v>
      </c>
      <c r="AW83" s="16" t="str">
        <v/>
      </c>
      <c r="AX83" s="10">
        <f t="shared" si="9"/>
        <v>0</v>
      </c>
      <c r="AY83" s="10">
        <f>SUM(Z83:AK83)</f>
        <v>63</v>
      </c>
      <c r="AZ83" s="2" t="s">
        <v>119</v>
      </c>
      <c r="BA83" s="10">
        <f t="shared" si="10"/>
        <v>0</v>
      </c>
      <c r="BB83" s="36" t="s">
        <v>118</v>
      </c>
      <c r="BC83" s="39" t="str">
        <f t="shared" si="11"/>
        <v/>
      </c>
      <c r="BD83" s="16">
        <f>SUM(AR83:AW83)</f>
        <v>0</v>
      </c>
      <c r="BE83" s="10">
        <f>SUM(AL83:AQ83)</f>
        <v>0</v>
      </c>
      <c r="BF83" s="12" t="str">
        <f t="shared" si="12"/>
        <v/>
      </c>
      <c r="BG83" s="12" t="str">
        <f t="shared" si="13"/>
        <v/>
      </c>
      <c r="BH83" s="9">
        <f t="shared" si="14"/>
        <v>0</v>
      </c>
      <c r="BI83" s="39" t="str">
        <f t="shared" si="15"/>
        <v/>
      </c>
      <c r="BK83" s="75"/>
    </row>
    <row r="84" spans="1:63">
      <c r="A84" s="2">
        <v>81</v>
      </c>
      <c r="B84" s="2">
        <v>2023</v>
      </c>
      <c r="C84" s="1" t="str">
        <v>PBTMTR66</v>
      </c>
      <c r="D84" s="37" t="str">
        <v>0015g00001YR7n8AAD</v>
      </c>
      <c r="E84" s="37" t="str">
        <v>KHANDELWAL IRON STORE</v>
      </c>
      <c r="F84" s="37" t="str">
        <v>RAJASTHAN</v>
      </c>
      <c r="G84" s="37" t="str">
        <v>JAIPUR</v>
      </c>
      <c r="H84" s="37" t="str">
        <v>Jaipur</v>
      </c>
      <c r="I84" s="37" t="str">
        <v>J P ALLOYS</v>
      </c>
      <c r="J84" s="37" t="str">
        <v>Amit Kumar Sharma</v>
      </c>
      <c r="K84" s="37" t="str">
        <v>Pushpendra Kumar</v>
      </c>
      <c r="L84" s="37" t="str">
        <v>C13188</v>
      </c>
      <c r="M84" s="37" t="str">
        <v>North</v>
      </c>
      <c r="N84" s="2">
        <v>303301</v>
      </c>
      <c r="O84" s="2" t="str">
        <v>08AFFPG3153E1ZU</v>
      </c>
      <c r="P84" s="2">
        <v>9799962227</v>
      </c>
      <c r="Q84" s="2" t="str">
        <v>Dec'23</v>
      </c>
      <c r="R84" s="2">
        <v>2024</v>
      </c>
      <c r="S84" s="1">
        <v>50</v>
      </c>
      <c r="T84" s="2">
        <v>400</v>
      </c>
      <c r="U84" s="1">
        <v>1.6691666666666667E-2</v>
      </c>
      <c r="V84" s="1" t="str">
        <v>Alien</v>
      </c>
      <c r="W84" s="10">
        <v>0</v>
      </c>
      <c r="X84" s="10">
        <v>25</v>
      </c>
      <c r="Y84" s="10">
        <v>0</v>
      </c>
      <c r="Z84" s="10">
        <v>25</v>
      </c>
      <c r="AA84" s="10">
        <v>0</v>
      </c>
      <c r="AB84" s="10">
        <v>0</v>
      </c>
      <c r="AC84" s="10">
        <v>2</v>
      </c>
      <c r="AD84" s="10">
        <v>20</v>
      </c>
      <c r="AE84" s="10">
        <v>0</v>
      </c>
      <c r="AF84" s="10">
        <v>0</v>
      </c>
      <c r="AG84" s="10">
        <v>0</v>
      </c>
      <c r="AH84" s="10">
        <v>0</v>
      </c>
      <c r="AI84" s="10">
        <v>0</v>
      </c>
      <c r="AJ84" s="10">
        <v>0</v>
      </c>
      <c r="AK84" s="10">
        <v>0</v>
      </c>
      <c r="AL84" s="10">
        <v>51</v>
      </c>
      <c r="AM84" s="10">
        <v>0</v>
      </c>
      <c r="AN84" s="10">
        <v>0</v>
      </c>
      <c r="AO84" s="10">
        <v>0</v>
      </c>
      <c r="AP84" s="10">
        <v>0</v>
      </c>
      <c r="AQ84" s="10">
        <v>0</v>
      </c>
      <c r="AR84" s="10">
        <v>0</v>
      </c>
      <c r="AS84" s="16">
        <v>0</v>
      </c>
      <c r="AT84" s="16">
        <v>20.03</v>
      </c>
      <c r="AU84" s="16">
        <v>0</v>
      </c>
      <c r="AV84" s="16">
        <v>0</v>
      </c>
      <c r="AW84" s="16" t="str">
        <v/>
      </c>
      <c r="AX84" s="10">
        <f t="shared" si="9"/>
        <v>71.03</v>
      </c>
      <c r="AY84" s="10">
        <f>SUM(Z84:AK84)</f>
        <v>47</v>
      </c>
      <c r="AZ84" s="2" t="s">
        <v>119</v>
      </c>
      <c r="BA84" s="10">
        <f t="shared" si="10"/>
        <v>8.5</v>
      </c>
      <c r="BB84" s="36" t="s">
        <v>118</v>
      </c>
      <c r="BC84" s="39" t="str">
        <f t="shared" si="11"/>
        <v/>
      </c>
      <c r="BD84" s="16">
        <f>SUM(AR84:AW84)</f>
        <v>20.03</v>
      </c>
      <c r="BE84" s="10">
        <f>SUM(AL84:AQ84)</f>
        <v>51</v>
      </c>
      <c r="BF84" s="12">
        <f t="shared" si="12"/>
        <v>0.2819935238631564</v>
      </c>
      <c r="BG84" s="12">
        <f t="shared" si="13"/>
        <v>0.71800647613684354</v>
      </c>
      <c r="BH84" s="9">
        <f t="shared" si="14"/>
        <v>71.03</v>
      </c>
      <c r="BI84" s="39" t="str">
        <f t="shared" si="15"/>
        <v/>
      </c>
      <c r="BK84" s="75"/>
    </row>
    <row r="85" spans="1:63">
      <c r="A85" s="2">
        <v>82</v>
      </c>
      <c r="B85" s="2">
        <v>2023</v>
      </c>
      <c r="C85" s="1" t="str">
        <v>PBTMTR67</v>
      </c>
      <c r="D85" s="37" t="str">
        <v>0015g00001V9RxuAAF</v>
      </c>
      <c r="E85" s="37" t="str">
        <v>Shree Krishna Steel</v>
      </c>
      <c r="F85" s="37" t="str">
        <v>RAJASTHAN</v>
      </c>
      <c r="G85" s="37" t="str">
        <v>JAIPUR</v>
      </c>
      <c r="H85" s="37" t="str">
        <v>Jaipur</v>
      </c>
      <c r="I85" s="37" t="str">
        <v>J P ALLOYS</v>
      </c>
      <c r="J85" s="37" t="str">
        <v>Amit Kumar Sharma</v>
      </c>
      <c r="K85" s="37" t="str">
        <v>Pushpendra Kumar</v>
      </c>
      <c r="L85" s="37" t="str">
        <v>C13188</v>
      </c>
      <c r="M85" s="37" t="str">
        <v>North</v>
      </c>
      <c r="N85" s="2">
        <v>303901</v>
      </c>
      <c r="O85" s="2" t="str">
        <v>08AQWPJ6747R1Z1</v>
      </c>
      <c r="P85" s="2">
        <v>9785009137</v>
      </c>
      <c r="Q85" s="2" t="str">
        <v>Dec'23</v>
      </c>
      <c r="R85" s="2">
        <v>2024</v>
      </c>
      <c r="S85" s="1">
        <v>20</v>
      </c>
      <c r="T85" s="2">
        <v>120</v>
      </c>
      <c r="U85" s="1">
        <v>0</v>
      </c>
      <c r="V85" s="1" t="str">
        <v>Challenger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  <c r="AJ85" s="10">
        <v>0</v>
      </c>
      <c r="AK85" s="10">
        <v>0</v>
      </c>
      <c r="AL85" s="10">
        <v>0</v>
      </c>
      <c r="AM85" s="10">
        <v>0</v>
      </c>
      <c r="AN85" s="10">
        <v>0</v>
      </c>
      <c r="AO85" s="10">
        <v>0</v>
      </c>
      <c r="AP85" s="10">
        <v>0</v>
      </c>
      <c r="AQ85" s="10">
        <v>0</v>
      </c>
      <c r="AR85" s="10">
        <v>0</v>
      </c>
      <c r="AS85" s="16">
        <v>0</v>
      </c>
      <c r="AT85" s="16">
        <v>0</v>
      </c>
      <c r="AU85" s="16">
        <v>0</v>
      </c>
      <c r="AV85" s="16">
        <v>0</v>
      </c>
      <c r="AW85" s="16" t="str">
        <v/>
      </c>
      <c r="AX85" s="10">
        <f t="shared" si="9"/>
        <v>0</v>
      </c>
      <c r="AY85" s="10">
        <f>SUM(Z85:AK85)</f>
        <v>0</v>
      </c>
      <c r="AZ85" s="2" t="s">
        <v>119</v>
      </c>
      <c r="BA85" s="10">
        <f t="shared" si="10"/>
        <v>0</v>
      </c>
      <c r="BB85" s="36" t="s">
        <v>118</v>
      </c>
      <c r="BC85" s="39" t="str">
        <f t="shared" si="11"/>
        <v/>
      </c>
      <c r="BD85" s="16">
        <f>SUM(AR85:AW85)</f>
        <v>0</v>
      </c>
      <c r="BE85" s="10">
        <f>SUM(AL85:AQ85)</f>
        <v>0</v>
      </c>
      <c r="BF85" s="12" t="str">
        <f t="shared" si="12"/>
        <v/>
      </c>
      <c r="BG85" s="12" t="str">
        <f t="shared" si="13"/>
        <v/>
      </c>
      <c r="BH85" s="9">
        <f t="shared" si="14"/>
        <v>0</v>
      </c>
      <c r="BI85" s="39" t="str">
        <f t="shared" si="15"/>
        <v/>
      </c>
      <c r="BK85" s="75"/>
    </row>
    <row r="86" spans="1:63">
      <c r="A86" s="2">
        <v>83</v>
      </c>
      <c r="B86" s="2">
        <v>2023</v>
      </c>
      <c r="C86" s="1" t="str">
        <v>PBTMTR68</v>
      </c>
      <c r="D86" s="37" t="str">
        <v>0015g00001XcEB4AAN</v>
      </c>
      <c r="E86" s="37" t="str">
        <v>HINDUSTAN STEEL CORPORATION</v>
      </c>
      <c r="F86" s="37" t="str">
        <v>RAJASTHAN</v>
      </c>
      <c r="G86" s="37" t="str">
        <v>JAIPUR</v>
      </c>
      <c r="H86" s="37" t="str">
        <v>Sanganer</v>
      </c>
      <c r="I86" s="37" t="str">
        <v>J P ALLOYS</v>
      </c>
      <c r="J86" s="37" t="str">
        <v>Amit Kumar Sharma</v>
      </c>
      <c r="K86" s="37" t="str">
        <v>Pushpendra Kumar</v>
      </c>
      <c r="L86" s="37" t="str">
        <v>C13188</v>
      </c>
      <c r="M86" s="37" t="str">
        <v>North</v>
      </c>
      <c r="N86" s="2">
        <v>302022</v>
      </c>
      <c r="O86" s="2" t="str">
        <v>08ACIPG1118P1ZH</v>
      </c>
      <c r="P86" s="2">
        <v>9829061068</v>
      </c>
      <c r="Q86" s="2" t="str">
        <v>Dec'23</v>
      </c>
      <c r="R86" s="2">
        <v>2024</v>
      </c>
      <c r="S86" s="1">
        <v>158</v>
      </c>
      <c r="T86" s="2">
        <v>1000</v>
      </c>
      <c r="U86" s="1">
        <v>9.3333333333333341E-3</v>
      </c>
      <c r="V86" s="1" t="str">
        <v>Alien</v>
      </c>
      <c r="W86" s="10">
        <v>0</v>
      </c>
      <c r="X86" s="10">
        <v>60</v>
      </c>
      <c r="Y86" s="10">
        <v>72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  <c r="AI86" s="10">
        <v>0</v>
      </c>
      <c r="AJ86" s="10">
        <v>0</v>
      </c>
      <c r="AK86" s="10">
        <v>0</v>
      </c>
      <c r="AL86" s="10">
        <v>0</v>
      </c>
      <c r="AM86" s="10">
        <v>0</v>
      </c>
      <c r="AN86" s="10">
        <v>0</v>
      </c>
      <c r="AO86" s="10">
        <v>0</v>
      </c>
      <c r="AP86" s="10">
        <v>0</v>
      </c>
      <c r="AQ86" s="10">
        <v>0</v>
      </c>
      <c r="AR86" s="10">
        <v>0</v>
      </c>
      <c r="AS86" s="16">
        <v>30.12</v>
      </c>
      <c r="AT86" s="16">
        <v>0</v>
      </c>
      <c r="AU86" s="16">
        <v>28</v>
      </c>
      <c r="AV86" s="16">
        <v>0</v>
      </c>
      <c r="AW86" s="16" t="str">
        <v/>
      </c>
      <c r="AX86" s="10">
        <f t="shared" si="9"/>
        <v>58.120000000000005</v>
      </c>
      <c r="AY86" s="10">
        <f>SUM(Z86:AK86)</f>
        <v>0</v>
      </c>
      <c r="AZ86" s="2" t="s">
        <v>119</v>
      </c>
      <c r="BA86" s="10">
        <f t="shared" si="10"/>
        <v>0</v>
      </c>
      <c r="BB86" s="36" t="s">
        <v>118</v>
      </c>
      <c r="BC86" s="39" t="str">
        <f t="shared" si="11"/>
        <v/>
      </c>
      <c r="BD86" s="16">
        <f>SUM(AR86:AW86)</f>
        <v>58.120000000000005</v>
      </c>
      <c r="BE86" s="10">
        <f>SUM(AL86:AQ86)</f>
        <v>0</v>
      </c>
      <c r="BF86" s="12">
        <f t="shared" si="12"/>
        <v>1</v>
      </c>
      <c r="BG86" s="12">
        <f t="shared" si="13"/>
        <v>0</v>
      </c>
      <c r="BH86" s="9">
        <f t="shared" si="14"/>
        <v>58.120000000000005</v>
      </c>
      <c r="BI86" s="39" t="str">
        <f t="shared" si="15"/>
        <v/>
      </c>
      <c r="BK86" s="75"/>
    </row>
    <row r="87" spans="1:63">
      <c r="A87" s="2">
        <v>84</v>
      </c>
      <c r="B87" s="2">
        <v>2023</v>
      </c>
      <c r="C87" s="1" t="str">
        <v>PBTMTR69</v>
      </c>
      <c r="D87" s="37" t="str">
        <v>0015g00001UBHa3AAH</v>
      </c>
      <c r="E87" s="37" t="str">
        <v>KHANDELWAL STEEL</v>
      </c>
      <c r="F87" s="37" t="str">
        <v>RAJASTHAN</v>
      </c>
      <c r="G87" s="37" t="str">
        <v>JAIPUR</v>
      </c>
      <c r="H87" s="37" t="str">
        <v>Jaipur</v>
      </c>
      <c r="I87" s="37" t="str">
        <v>J P ALLOYS</v>
      </c>
      <c r="J87" s="37" t="str">
        <v>Pushpendra Kumar</v>
      </c>
      <c r="K87" s="37" t="str">
        <v>Pushpendra Kumar</v>
      </c>
      <c r="L87" s="37" t="str">
        <v>C13188</v>
      </c>
      <c r="M87" s="37" t="str">
        <v>North</v>
      </c>
      <c r="N87" s="2">
        <v>302020</v>
      </c>
      <c r="O87" s="2" t="str">
        <v>08BHXPG1522J1Z3</v>
      </c>
      <c r="P87" s="2">
        <v>8107401372</v>
      </c>
      <c r="Q87" s="2" t="str">
        <v>Dec'23</v>
      </c>
      <c r="R87" s="2">
        <v>2024</v>
      </c>
      <c r="S87" s="1">
        <v>84</v>
      </c>
      <c r="T87" s="2">
        <v>400</v>
      </c>
      <c r="U87" s="1">
        <v>0.14351666666666665</v>
      </c>
      <c r="V87" s="1" t="str">
        <v>Super Star</v>
      </c>
      <c r="W87" s="10">
        <v>21</v>
      </c>
      <c r="X87" s="10">
        <v>0</v>
      </c>
      <c r="Y87" s="10">
        <v>43</v>
      </c>
      <c r="Z87" s="10">
        <v>30</v>
      </c>
      <c r="AA87" s="10">
        <v>43.16</v>
      </c>
      <c r="AB87" s="10">
        <v>0</v>
      </c>
      <c r="AC87" s="10">
        <v>0</v>
      </c>
      <c r="AD87" s="10">
        <v>21</v>
      </c>
      <c r="AE87" s="10">
        <v>0</v>
      </c>
      <c r="AF87" s="10">
        <v>0</v>
      </c>
      <c r="AG87" s="10">
        <v>51</v>
      </c>
      <c r="AH87" s="10">
        <v>8</v>
      </c>
      <c r="AI87" s="10">
        <v>11.5</v>
      </c>
      <c r="AJ87" s="10">
        <v>7</v>
      </c>
      <c r="AK87" s="10">
        <v>67</v>
      </c>
      <c r="AL87" s="10">
        <v>0</v>
      </c>
      <c r="AM87" s="10">
        <v>53</v>
      </c>
      <c r="AN87" s="10">
        <v>0</v>
      </c>
      <c r="AO87" s="10">
        <v>0</v>
      </c>
      <c r="AP87" s="10">
        <v>0</v>
      </c>
      <c r="AQ87" s="10">
        <v>0</v>
      </c>
      <c r="AR87" s="10">
        <v>0</v>
      </c>
      <c r="AS87" s="16">
        <v>0</v>
      </c>
      <c r="AT87" s="16">
        <v>71.12</v>
      </c>
      <c r="AU87" s="16">
        <v>51</v>
      </c>
      <c r="AV87" s="16">
        <v>50.1</v>
      </c>
      <c r="AW87" s="16">
        <v>85</v>
      </c>
      <c r="AX87" s="10">
        <f t="shared" si="9"/>
        <v>310.22000000000003</v>
      </c>
      <c r="AY87" s="10">
        <f>SUM(Z87:AK87)</f>
        <v>238.66</v>
      </c>
      <c r="AZ87" s="2" t="s">
        <v>119</v>
      </c>
      <c r="BA87" s="10">
        <f t="shared" si="10"/>
        <v>8.8333333333333339</v>
      </c>
      <c r="BB87" s="36" t="s">
        <v>118</v>
      </c>
      <c r="BC87" s="39" t="str">
        <f t="shared" si="11"/>
        <v>B</v>
      </c>
      <c r="BD87" s="16">
        <f>SUM(AR87:AW87)</f>
        <v>257.22000000000003</v>
      </c>
      <c r="BE87" s="10">
        <f>SUM(AL87:AQ87)</f>
        <v>53</v>
      </c>
      <c r="BF87" s="12">
        <f t="shared" si="12"/>
        <v>0.82915350396492815</v>
      </c>
      <c r="BG87" s="12">
        <f t="shared" si="13"/>
        <v>0.17084649603507188</v>
      </c>
      <c r="BH87" s="9">
        <f t="shared" si="14"/>
        <v>310.22000000000003</v>
      </c>
      <c r="BI87" s="39" t="str">
        <f t="shared" si="15"/>
        <v>B</v>
      </c>
      <c r="BK87" s="75"/>
    </row>
    <row r="88" spans="1:63">
      <c r="A88" s="2">
        <v>85</v>
      </c>
      <c r="B88" s="2">
        <v>2023</v>
      </c>
      <c r="C88" s="1" t="str">
        <v>PBTMTR96</v>
      </c>
      <c r="D88" s="37" t="str">
        <v>0015g00001X2LHwAAN</v>
      </c>
      <c r="E88" s="37" t="str">
        <v>Dharam Enterprises</v>
      </c>
      <c r="F88" s="37" t="str">
        <v>DELHI</v>
      </c>
      <c r="G88" s="37" t="str">
        <v>NORTH EAST</v>
      </c>
      <c r="H88" s="37">
        <v>0</v>
      </c>
      <c r="I88" s="37" t="str">
        <v>MAHENDRA STEELS</v>
      </c>
      <c r="J88" s="37" t="str">
        <v>Aashish Goyal</v>
      </c>
      <c r="K88" s="37" t="str">
        <v>Aashish Goyal</v>
      </c>
      <c r="L88" s="37" t="str">
        <v>C12832</v>
      </c>
      <c r="M88" s="37" t="str">
        <v>North</v>
      </c>
      <c r="N88" s="2">
        <v>110053</v>
      </c>
      <c r="O88" s="2" t="str">
        <v>07BAFPP9758L1ZU</v>
      </c>
      <c r="P88" s="2">
        <v>9810909015</v>
      </c>
      <c r="Q88" s="2" t="str">
        <v>Dec'23</v>
      </c>
      <c r="R88" s="2">
        <v>2024</v>
      </c>
      <c r="S88" s="1">
        <v>51</v>
      </c>
      <c r="T88" s="2">
        <v>200</v>
      </c>
      <c r="U88" s="1">
        <v>0</v>
      </c>
      <c r="V88" s="1" t="str">
        <v>Challenger</v>
      </c>
      <c r="W88" s="10">
        <v>10</v>
      </c>
      <c r="X88" s="10">
        <v>10</v>
      </c>
      <c r="Y88" s="10">
        <v>21</v>
      </c>
      <c r="Z88" s="10">
        <v>12</v>
      </c>
      <c r="AA88" s="10">
        <v>0</v>
      </c>
      <c r="AB88" s="10">
        <v>0</v>
      </c>
      <c r="AC88" s="10">
        <v>1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  <c r="AI88" s="10">
        <v>0</v>
      </c>
      <c r="AJ88" s="10">
        <v>0</v>
      </c>
      <c r="AK88" s="10">
        <v>0</v>
      </c>
      <c r="AL88" s="10">
        <v>0</v>
      </c>
      <c r="AM88" s="10">
        <v>0</v>
      </c>
      <c r="AN88" s="10">
        <v>0</v>
      </c>
      <c r="AO88" s="10">
        <v>0</v>
      </c>
      <c r="AP88" s="10">
        <v>0</v>
      </c>
      <c r="AQ88" s="10">
        <v>0</v>
      </c>
      <c r="AR88" s="10">
        <v>0</v>
      </c>
      <c r="AS88" s="16">
        <v>0</v>
      </c>
      <c r="AT88" s="16">
        <v>0</v>
      </c>
      <c r="AU88" s="16">
        <v>0</v>
      </c>
      <c r="AV88" s="16">
        <v>0</v>
      </c>
      <c r="AW88" s="16" t="str">
        <v/>
      </c>
      <c r="AX88" s="10">
        <f t="shared" si="9"/>
        <v>0</v>
      </c>
      <c r="AY88" s="10">
        <f>SUM(Z88:AK88)</f>
        <v>13</v>
      </c>
      <c r="AZ88" s="2" t="s">
        <v>119</v>
      </c>
      <c r="BA88" s="10">
        <f t="shared" si="10"/>
        <v>0</v>
      </c>
      <c r="BB88" s="36" t="s">
        <v>118</v>
      </c>
      <c r="BC88" s="39" t="str">
        <f t="shared" si="11"/>
        <v/>
      </c>
      <c r="BD88" s="16">
        <f>SUM(AR88:AW88)</f>
        <v>0</v>
      </c>
      <c r="BE88" s="10">
        <f>SUM(AL88:AQ88)</f>
        <v>0</v>
      </c>
      <c r="BF88" s="12" t="str">
        <f t="shared" si="12"/>
        <v/>
      </c>
      <c r="BG88" s="12" t="str">
        <f t="shared" si="13"/>
        <v/>
      </c>
      <c r="BH88" s="9">
        <f t="shared" si="14"/>
        <v>0</v>
      </c>
      <c r="BI88" s="39" t="str">
        <f t="shared" si="15"/>
        <v/>
      </c>
      <c r="BK88" s="75"/>
    </row>
    <row r="89" spans="1:63">
      <c r="A89" s="2">
        <v>86</v>
      </c>
      <c r="B89" s="2">
        <v>2023</v>
      </c>
      <c r="C89" s="1" t="str">
        <v>PBTMTR97</v>
      </c>
      <c r="D89" s="37" t="str">
        <v>0015g00001W1RHdAAN</v>
      </c>
      <c r="E89" s="37" t="str">
        <v>Mittal Steels - palm</v>
      </c>
      <c r="F89" s="37" t="str">
        <v>DELHI</v>
      </c>
      <c r="G89" s="37" t="str">
        <v>SOUTH WEST</v>
      </c>
      <c r="H89" s="37">
        <v>0</v>
      </c>
      <c r="I89" s="37" t="str">
        <v>MAHENDRA STEELS</v>
      </c>
      <c r="J89" s="37" t="str">
        <v>Aman kumar</v>
      </c>
      <c r="K89" s="37" t="str">
        <v>Aman kumar</v>
      </c>
      <c r="L89" s="37" t="str">
        <v>C12832</v>
      </c>
      <c r="M89" s="37" t="str">
        <v>North</v>
      </c>
      <c r="N89" s="2">
        <v>110045</v>
      </c>
      <c r="O89" s="2" t="str">
        <v>07AAKPM7773L1Zz</v>
      </c>
      <c r="P89" s="2">
        <v>9899777348</v>
      </c>
      <c r="Q89" s="2" t="str">
        <v>Dec'23</v>
      </c>
      <c r="R89" s="2">
        <v>2024</v>
      </c>
      <c r="S89" s="1">
        <v>31</v>
      </c>
      <c r="T89" s="2">
        <v>300</v>
      </c>
      <c r="U89" s="1">
        <v>0</v>
      </c>
      <c r="V89" s="1" t="str">
        <v>Alien</v>
      </c>
      <c r="W89" s="10">
        <v>11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>
        <v>0</v>
      </c>
      <c r="AJ89" s="10">
        <v>0</v>
      </c>
      <c r="AK89" s="10">
        <v>2.4</v>
      </c>
      <c r="AL89" s="10">
        <v>0</v>
      </c>
      <c r="AM89" s="10">
        <v>0</v>
      </c>
      <c r="AN89" s="10">
        <v>0</v>
      </c>
      <c r="AO89" s="10">
        <v>0</v>
      </c>
      <c r="AP89" s="10">
        <v>0</v>
      </c>
      <c r="AQ89" s="10">
        <v>0</v>
      </c>
      <c r="AR89" s="10">
        <v>0</v>
      </c>
      <c r="AS89" s="16">
        <v>0</v>
      </c>
      <c r="AT89" s="16">
        <v>0</v>
      </c>
      <c r="AU89" s="16">
        <v>0</v>
      </c>
      <c r="AV89" s="16">
        <v>0</v>
      </c>
      <c r="AW89" s="16" t="str">
        <v/>
      </c>
      <c r="AX89" s="10">
        <f t="shared" si="9"/>
        <v>0</v>
      </c>
      <c r="AY89" s="10">
        <f>SUM(Z89:AK89)</f>
        <v>2.4</v>
      </c>
      <c r="AZ89" s="2" t="s">
        <v>119</v>
      </c>
      <c r="BA89" s="10">
        <f t="shared" si="10"/>
        <v>0</v>
      </c>
      <c r="BB89" s="36" t="s">
        <v>118</v>
      </c>
      <c r="BC89" s="39" t="str">
        <f t="shared" si="11"/>
        <v/>
      </c>
      <c r="BD89" s="16">
        <f>SUM(AR89:AW89)</f>
        <v>0</v>
      </c>
      <c r="BE89" s="10">
        <f>SUM(AL89:AQ89)</f>
        <v>0</v>
      </c>
      <c r="BF89" s="12" t="str">
        <f t="shared" si="12"/>
        <v/>
      </c>
      <c r="BG89" s="12" t="str">
        <f t="shared" si="13"/>
        <v/>
      </c>
      <c r="BH89" s="9">
        <f t="shared" si="14"/>
        <v>0</v>
      </c>
      <c r="BI89" s="39" t="str">
        <f t="shared" si="15"/>
        <v/>
      </c>
      <c r="BK89" s="75"/>
    </row>
    <row r="90" spans="1:63">
      <c r="A90" s="2">
        <v>87</v>
      </c>
      <c r="B90" s="2">
        <v>2023</v>
      </c>
      <c r="C90" s="1" t="str">
        <v>PBTMTR98</v>
      </c>
      <c r="D90" s="37" t="str">
        <v>0015g00001VBqL8AAL</v>
      </c>
      <c r="E90" s="37" t="str">
        <v>KHANDELWAL STEEL &amp; TIMBER</v>
      </c>
      <c r="F90" s="37" t="str">
        <v>DELHI</v>
      </c>
      <c r="G90" s="37" t="str">
        <v>SOUTH</v>
      </c>
      <c r="H90" s="37">
        <v>0</v>
      </c>
      <c r="I90" s="37" t="str">
        <v>MAHENDRA STEELS</v>
      </c>
      <c r="J90" s="37" t="str">
        <v>Aman kumar</v>
      </c>
      <c r="K90" s="37" t="str">
        <v>Aman kumar</v>
      </c>
      <c r="L90" s="37" t="str">
        <v>C12832</v>
      </c>
      <c r="M90" s="37" t="str">
        <v>North</v>
      </c>
      <c r="N90" s="2">
        <v>110017</v>
      </c>
      <c r="O90" s="2" t="str">
        <v>07AAJPK9438P1ZV</v>
      </c>
      <c r="P90" s="2">
        <v>9899510510</v>
      </c>
      <c r="Q90" s="2" t="str">
        <v>Dec'23</v>
      </c>
      <c r="R90" s="2">
        <v>2024</v>
      </c>
      <c r="S90" s="1">
        <v>104</v>
      </c>
      <c r="T90" s="2">
        <v>400</v>
      </c>
      <c r="U90" s="1">
        <v>0</v>
      </c>
      <c r="V90" s="1" t="str">
        <v>Alien</v>
      </c>
      <c r="W90" s="10">
        <v>0</v>
      </c>
      <c r="X90" s="10">
        <v>55</v>
      </c>
      <c r="Y90" s="10">
        <v>39</v>
      </c>
      <c r="Z90" s="10">
        <v>0</v>
      </c>
      <c r="AA90" s="10">
        <v>62.94</v>
      </c>
      <c r="AB90" s="10">
        <v>24</v>
      </c>
      <c r="AC90" s="10">
        <v>50.11</v>
      </c>
      <c r="AD90" s="10">
        <v>18.05</v>
      </c>
      <c r="AE90" s="10">
        <v>50.7</v>
      </c>
      <c r="AF90" s="10">
        <v>54.06</v>
      </c>
      <c r="AG90" s="10">
        <v>36</v>
      </c>
      <c r="AH90" s="10">
        <v>0</v>
      </c>
      <c r="AI90" s="10">
        <v>0</v>
      </c>
      <c r="AJ90" s="10">
        <v>11.05</v>
      </c>
      <c r="AK90" s="10">
        <v>0</v>
      </c>
      <c r="AL90" s="10">
        <v>57.39</v>
      </c>
      <c r="AM90" s="10">
        <v>15</v>
      </c>
      <c r="AN90" s="10">
        <v>0</v>
      </c>
      <c r="AO90" s="10">
        <v>0</v>
      </c>
      <c r="AP90" s="10">
        <v>0</v>
      </c>
      <c r="AQ90" s="10">
        <v>0</v>
      </c>
      <c r="AR90" s="10">
        <v>0</v>
      </c>
      <c r="AS90" s="16">
        <v>0</v>
      </c>
      <c r="AT90" s="16">
        <v>0</v>
      </c>
      <c r="AU90" s="16">
        <v>0</v>
      </c>
      <c r="AV90" s="16">
        <v>0</v>
      </c>
      <c r="AW90" s="16" t="str">
        <v/>
      </c>
      <c r="AX90" s="10">
        <f t="shared" si="9"/>
        <v>72.39</v>
      </c>
      <c r="AY90" s="10">
        <f>SUM(Z90:AK90)</f>
        <v>306.91000000000003</v>
      </c>
      <c r="AZ90" s="2" t="s">
        <v>119</v>
      </c>
      <c r="BA90" s="10">
        <f t="shared" si="10"/>
        <v>12.065</v>
      </c>
      <c r="BB90" s="36" t="s">
        <v>118</v>
      </c>
      <c r="BC90" s="39" t="str">
        <f t="shared" si="11"/>
        <v/>
      </c>
      <c r="BD90" s="16">
        <f>SUM(AR90:AW90)</f>
        <v>0</v>
      </c>
      <c r="BE90" s="10">
        <f>SUM(AL90:AQ90)</f>
        <v>72.39</v>
      </c>
      <c r="BF90" s="12">
        <f t="shared" si="12"/>
        <v>0</v>
      </c>
      <c r="BG90" s="12">
        <f t="shared" si="13"/>
        <v>1</v>
      </c>
      <c r="BH90" s="9">
        <f t="shared" si="14"/>
        <v>72.39</v>
      </c>
      <c r="BI90" s="39" t="str">
        <f t="shared" si="15"/>
        <v/>
      </c>
      <c r="BK90" s="75"/>
    </row>
    <row r="91" spans="1:63">
      <c r="A91" s="2">
        <v>88</v>
      </c>
      <c r="B91" s="2">
        <v>2023</v>
      </c>
      <c r="C91" s="1" t="str">
        <v>PBTMTR99</v>
      </c>
      <c r="D91" s="37" t="str">
        <v>0015g00001YPRGMAA5</v>
      </c>
      <c r="E91" s="37" t="str">
        <v>Navin kumar Ajay kumar</v>
      </c>
      <c r="F91" s="37" t="str">
        <v>DELHI</v>
      </c>
      <c r="G91" s="37" t="str">
        <v>NEW DELHI</v>
      </c>
      <c r="H91" s="37">
        <v>0</v>
      </c>
      <c r="I91" s="37" t="str">
        <v>MAHENDRA STEELS</v>
      </c>
      <c r="J91" s="37" t="str">
        <v>Aman kumar</v>
      </c>
      <c r="K91" s="37" t="str">
        <v>Aman kumar</v>
      </c>
      <c r="L91" s="37" t="str">
        <v>C12832</v>
      </c>
      <c r="M91" s="37" t="str">
        <v>North</v>
      </c>
      <c r="N91" s="2">
        <v>110028</v>
      </c>
      <c r="O91" s="2" t="str">
        <v>07AASPK3579834</v>
      </c>
      <c r="P91" s="2">
        <v>98102476534</v>
      </c>
      <c r="Q91" s="2" t="str">
        <v>Dec'23</v>
      </c>
      <c r="R91" s="2">
        <v>2024</v>
      </c>
      <c r="S91" s="1">
        <v>165</v>
      </c>
      <c r="T91" s="2">
        <v>400</v>
      </c>
      <c r="U91" s="1">
        <v>0</v>
      </c>
      <c r="V91" s="1" t="str">
        <v>Alien</v>
      </c>
      <c r="W91" s="10">
        <v>21</v>
      </c>
      <c r="X91" s="10">
        <v>30</v>
      </c>
      <c r="Y91" s="10">
        <v>30</v>
      </c>
      <c r="Z91" s="10">
        <v>107</v>
      </c>
      <c r="AA91" s="10">
        <v>29.245000000000001</v>
      </c>
      <c r="AB91" s="10">
        <v>90</v>
      </c>
      <c r="AC91" s="10">
        <v>2.12</v>
      </c>
      <c r="AD91" s="10">
        <v>52.41</v>
      </c>
      <c r="AE91" s="10">
        <v>0</v>
      </c>
      <c r="AF91" s="10">
        <v>27.55</v>
      </c>
      <c r="AG91" s="10">
        <v>84</v>
      </c>
      <c r="AH91" s="10">
        <v>50.03</v>
      </c>
      <c r="AI91" s="10">
        <v>184</v>
      </c>
      <c r="AJ91" s="10">
        <v>0</v>
      </c>
      <c r="AK91" s="10">
        <v>0</v>
      </c>
      <c r="AL91" s="10">
        <v>0</v>
      </c>
      <c r="AM91" s="10">
        <v>0</v>
      </c>
      <c r="AN91" s="10">
        <v>0</v>
      </c>
      <c r="AO91" s="10">
        <v>0</v>
      </c>
      <c r="AP91" s="10">
        <v>0</v>
      </c>
      <c r="AQ91" s="10">
        <v>0</v>
      </c>
      <c r="AR91" s="10">
        <v>0</v>
      </c>
      <c r="AS91" s="16">
        <v>0</v>
      </c>
      <c r="AT91" s="16">
        <v>0</v>
      </c>
      <c r="AU91" s="16">
        <v>0</v>
      </c>
      <c r="AV91" s="16">
        <v>0</v>
      </c>
      <c r="AW91" s="16" t="str">
        <v/>
      </c>
      <c r="AX91" s="10">
        <f t="shared" si="9"/>
        <v>0</v>
      </c>
      <c r="AY91" s="10">
        <f>SUM(Z91:AK91)</f>
        <v>626.35500000000002</v>
      </c>
      <c r="AZ91" s="2" t="s">
        <v>118</v>
      </c>
      <c r="BA91" s="10">
        <f t="shared" si="10"/>
        <v>0</v>
      </c>
      <c r="BB91" s="36" t="s">
        <v>119</v>
      </c>
      <c r="BC91" s="39" t="str">
        <f t="shared" si="11"/>
        <v/>
      </c>
      <c r="BD91" s="16">
        <f>SUM(AR91:AW91)</f>
        <v>0</v>
      </c>
      <c r="BE91" s="10">
        <f>SUM(AL91:AQ91)</f>
        <v>0</v>
      </c>
      <c r="BF91" s="12" t="str">
        <f t="shared" si="12"/>
        <v/>
      </c>
      <c r="BG91" s="12" t="str">
        <f t="shared" si="13"/>
        <v/>
      </c>
      <c r="BH91" s="9">
        <f t="shared" si="14"/>
        <v>0</v>
      </c>
      <c r="BI91" s="39" t="str">
        <f t="shared" si="15"/>
        <v/>
      </c>
      <c r="BK91" s="75"/>
    </row>
    <row r="92" spans="1:63">
      <c r="A92" s="2">
        <v>89</v>
      </c>
      <c r="B92" s="2">
        <v>2023</v>
      </c>
      <c r="C92" s="1" t="str">
        <v>PBTMTR100</v>
      </c>
      <c r="D92" s="37" t="str">
        <v>0015g00001X33NEAAZ</v>
      </c>
      <c r="E92" s="37" t="str">
        <v>LAKSHMI SALES CORPORATION</v>
      </c>
      <c r="F92" s="37" t="str">
        <v>DELHI</v>
      </c>
      <c r="G92" s="37" t="str">
        <v>EAST</v>
      </c>
      <c r="H92" s="37">
        <v>0</v>
      </c>
      <c r="I92" s="37" t="str">
        <v>MAHENDRA STEELS</v>
      </c>
      <c r="J92" s="37" t="str">
        <v>Aman kumar</v>
      </c>
      <c r="K92" s="37" t="str">
        <v>Aashish Goyal</v>
      </c>
      <c r="L92" s="37" t="str">
        <v>C12832</v>
      </c>
      <c r="M92" s="37" t="str">
        <v>North</v>
      </c>
      <c r="N92" s="2">
        <v>110092</v>
      </c>
      <c r="O92" s="2" t="str">
        <v>07AUSPS9995A1ZQ</v>
      </c>
      <c r="P92" s="2">
        <v>9811138399</v>
      </c>
      <c r="Q92" s="2" t="str">
        <v>Dec'23</v>
      </c>
      <c r="R92" s="2">
        <v>2024</v>
      </c>
      <c r="S92" s="1">
        <v>62</v>
      </c>
      <c r="T92" s="2">
        <v>700</v>
      </c>
      <c r="U92" s="1">
        <v>0.11605238095238095</v>
      </c>
      <c r="V92" s="1" t="str">
        <v>Super Star</v>
      </c>
      <c r="W92" s="10">
        <v>10</v>
      </c>
      <c r="X92" s="10">
        <v>12</v>
      </c>
      <c r="Y92" s="10">
        <v>30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5.0999999999999996</v>
      </c>
      <c r="AF92" s="10">
        <v>0</v>
      </c>
      <c r="AG92" s="10">
        <v>0</v>
      </c>
      <c r="AH92" s="10">
        <v>0</v>
      </c>
      <c r="AI92" s="10">
        <v>0</v>
      </c>
      <c r="AJ92" s="10">
        <v>0</v>
      </c>
      <c r="AK92" s="10">
        <v>0</v>
      </c>
      <c r="AL92" s="10">
        <v>30.145</v>
      </c>
      <c r="AM92" s="10">
        <v>0</v>
      </c>
      <c r="AN92" s="10">
        <v>84</v>
      </c>
      <c r="AO92" s="10">
        <v>16.02</v>
      </c>
      <c r="AP92" s="10">
        <v>75.47</v>
      </c>
      <c r="AQ92" s="10">
        <v>20.12</v>
      </c>
      <c r="AR92" s="10">
        <v>11.14</v>
      </c>
      <c r="AS92" s="16">
        <v>10</v>
      </c>
      <c r="AT92" s="16">
        <v>158.91999999999999</v>
      </c>
      <c r="AU92" s="16">
        <v>50</v>
      </c>
      <c r="AV92" s="16">
        <v>34.79</v>
      </c>
      <c r="AW92" s="16">
        <v>74.7</v>
      </c>
      <c r="AX92" s="10">
        <f t="shared" si="9"/>
        <v>565.30499999999995</v>
      </c>
      <c r="AY92" s="10">
        <f>SUM(Z92:AK92)</f>
        <v>5.0999999999999996</v>
      </c>
      <c r="AZ92" s="2" t="s">
        <v>119</v>
      </c>
      <c r="BA92" s="10">
        <f t="shared" si="10"/>
        <v>37.625833333333333</v>
      </c>
      <c r="BB92" s="36" t="s">
        <v>118</v>
      </c>
      <c r="BC92" s="39" t="str">
        <f t="shared" si="11"/>
        <v>C</v>
      </c>
      <c r="BD92" s="16">
        <f>SUM(AR92:AW92)</f>
        <v>339.55</v>
      </c>
      <c r="BE92" s="10">
        <f>SUM(AL92:AQ92)</f>
        <v>225.755</v>
      </c>
      <c r="BF92" s="12">
        <f t="shared" si="12"/>
        <v>0.60064920706521263</v>
      </c>
      <c r="BG92" s="12">
        <f t="shared" si="13"/>
        <v>0.39935079293478742</v>
      </c>
      <c r="BH92" s="9">
        <f t="shared" si="14"/>
        <v>565.30499999999995</v>
      </c>
      <c r="BI92" s="39" t="str">
        <f t="shared" si="15"/>
        <v>C</v>
      </c>
      <c r="BJ92" s="1" t="str">
        <f>_xlfn.XLOOKUP(D92,'Holi gift'!A:A,'Holi gift'!A:A,"",0,1)</f>
        <v>0015g00001X33NEAAZ</v>
      </c>
      <c r="BK92" s="75"/>
    </row>
    <row r="93" spans="1:63">
      <c r="A93" s="2">
        <v>90</v>
      </c>
      <c r="B93" s="2">
        <v>2023</v>
      </c>
      <c r="C93" s="1" t="str">
        <v>PBTMTR101</v>
      </c>
      <c r="D93" s="37" t="str">
        <v>0015g00001Y40L3AAJ</v>
      </c>
      <c r="E93" s="37" t="str">
        <v>GAMUT BUILDCON PRIVATE LIMITED</v>
      </c>
      <c r="F93" s="37" t="str">
        <v>DELHI</v>
      </c>
      <c r="G93" s="37" t="str">
        <v>SOUTH DELHI</v>
      </c>
      <c r="H93" s="37">
        <v>0</v>
      </c>
      <c r="I93" s="37" t="str">
        <v>MAHENDRA STEELS</v>
      </c>
      <c r="J93" s="37" t="str">
        <v>Aman kumar</v>
      </c>
      <c r="K93" s="37" t="str">
        <v>Aman kumar</v>
      </c>
      <c r="L93" s="37" t="str">
        <v>C12832</v>
      </c>
      <c r="M93" s="37" t="str">
        <v>North</v>
      </c>
      <c r="N93" s="2">
        <v>0</v>
      </c>
      <c r="O93" s="2" t="str">
        <v>07AAFCG4068E1ZP</v>
      </c>
      <c r="P93" s="2">
        <v>9711637900</v>
      </c>
      <c r="Q93" s="2" t="str">
        <v>Dec'23</v>
      </c>
      <c r="R93" s="2">
        <v>2024</v>
      </c>
      <c r="S93" s="1">
        <v>30</v>
      </c>
      <c r="T93" s="2">
        <v>150</v>
      </c>
      <c r="U93" s="1">
        <v>0</v>
      </c>
      <c r="V93" s="1" t="str">
        <v>Challenger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>
        <v>0</v>
      </c>
      <c r="AH93" s="10">
        <v>0</v>
      </c>
      <c r="AI93" s="10">
        <v>0</v>
      </c>
      <c r="AJ93" s="10">
        <v>0</v>
      </c>
      <c r="AK93" s="10">
        <v>0</v>
      </c>
      <c r="AL93" s="10">
        <v>0</v>
      </c>
      <c r="AM93" s="10">
        <v>0</v>
      </c>
      <c r="AN93" s="10">
        <v>0</v>
      </c>
      <c r="AO93" s="10">
        <v>0</v>
      </c>
      <c r="AP93" s="10">
        <v>0</v>
      </c>
      <c r="AQ93" s="10">
        <v>0</v>
      </c>
      <c r="AR93" s="10">
        <v>0</v>
      </c>
      <c r="AS93" s="16">
        <v>0</v>
      </c>
      <c r="AT93" s="16">
        <v>0</v>
      </c>
      <c r="AU93" s="16">
        <v>0</v>
      </c>
      <c r="AV93" s="16">
        <v>0</v>
      </c>
      <c r="AW93" s="16" t="str">
        <v/>
      </c>
      <c r="AX93" s="10">
        <f t="shared" si="9"/>
        <v>0</v>
      </c>
      <c r="AY93" s="10">
        <f>SUM(Z93:AK93)</f>
        <v>0</v>
      </c>
      <c r="AZ93" s="2" t="s">
        <v>119</v>
      </c>
      <c r="BA93" s="10">
        <f t="shared" si="10"/>
        <v>0</v>
      </c>
      <c r="BB93" s="36" t="s">
        <v>118</v>
      </c>
      <c r="BC93" s="39" t="str">
        <f t="shared" si="11"/>
        <v/>
      </c>
      <c r="BD93" s="16">
        <f>SUM(AR93:AW93)</f>
        <v>0</v>
      </c>
      <c r="BE93" s="10">
        <f>SUM(AL93:AQ93)</f>
        <v>0</v>
      </c>
      <c r="BF93" s="12" t="str">
        <f t="shared" si="12"/>
        <v/>
      </c>
      <c r="BG93" s="12" t="str">
        <f t="shared" si="13"/>
        <v/>
      </c>
      <c r="BH93" s="9">
        <f t="shared" si="14"/>
        <v>0</v>
      </c>
      <c r="BI93" s="39" t="str">
        <f t="shared" si="15"/>
        <v/>
      </c>
      <c r="BK93" s="75"/>
    </row>
    <row r="94" spans="1:63">
      <c r="A94" s="2">
        <v>91</v>
      </c>
      <c r="B94" s="2">
        <v>2023</v>
      </c>
      <c r="C94" s="1" t="str">
        <v>PBTMTR212</v>
      </c>
      <c r="D94" s="37" t="str">
        <v>0015g00001UBHkUAAX</v>
      </c>
      <c r="E94" s="37" t="str">
        <v>RP TRADERS</v>
      </c>
      <c r="F94" s="37" t="str">
        <v>UTTAR PRADESH</v>
      </c>
      <c r="G94" s="37" t="str">
        <v>KANPUR NAGAR</v>
      </c>
      <c r="H94" s="37" t="str">
        <v>Kanpur</v>
      </c>
      <c r="I94" s="37" t="str">
        <v>SHREE LAKSHMAN ROLLING MILL (INDIA) LLP</v>
      </c>
      <c r="J94" s="37" t="str">
        <v>Ashutosh Shukla</v>
      </c>
      <c r="K94" s="37" t="str">
        <v>-</v>
      </c>
      <c r="L94" s="37" t="str">
        <v>C12815</v>
      </c>
      <c r="M94" s="37" t="str">
        <v>North</v>
      </c>
      <c r="N94" s="2">
        <v>208007</v>
      </c>
      <c r="O94" s="2">
        <v>0</v>
      </c>
      <c r="P94" s="2">
        <v>9919197388</v>
      </c>
      <c r="Q94" s="2" t="str">
        <v>Nov'23</v>
      </c>
      <c r="R94" s="2">
        <v>2024</v>
      </c>
      <c r="S94" s="1">
        <v>162</v>
      </c>
      <c r="T94" s="2">
        <v>90</v>
      </c>
      <c r="U94" s="1">
        <v>1.8962962962962963E-2</v>
      </c>
      <c r="V94" s="1" t="str">
        <v>Challenger</v>
      </c>
      <c r="W94" s="10">
        <v>72</v>
      </c>
      <c r="X94" s="10">
        <v>0</v>
      </c>
      <c r="Y94" s="10">
        <v>0</v>
      </c>
      <c r="Z94" s="10">
        <v>39</v>
      </c>
      <c r="AA94" s="10">
        <v>0</v>
      </c>
      <c r="AB94" s="10">
        <v>12</v>
      </c>
      <c r="AC94" s="10">
        <v>9.15</v>
      </c>
      <c r="AD94" s="10">
        <v>1</v>
      </c>
      <c r="AE94" s="10">
        <v>0</v>
      </c>
      <c r="AF94" s="10">
        <v>0</v>
      </c>
      <c r="AG94" s="10">
        <v>0</v>
      </c>
      <c r="AH94" s="10">
        <v>0</v>
      </c>
      <c r="AI94" s="10">
        <v>0</v>
      </c>
      <c r="AJ94" s="10">
        <v>0</v>
      </c>
      <c r="AK94" s="10">
        <v>9.75</v>
      </c>
      <c r="AL94" s="10">
        <v>6.72</v>
      </c>
      <c r="AM94" s="10">
        <v>7</v>
      </c>
      <c r="AN94" s="10">
        <v>7</v>
      </c>
      <c r="AO94" s="10">
        <v>0</v>
      </c>
      <c r="AP94" s="10">
        <v>0</v>
      </c>
      <c r="AQ94" s="10">
        <v>0</v>
      </c>
      <c r="AR94" s="10">
        <v>0</v>
      </c>
      <c r="AS94" s="16">
        <v>0</v>
      </c>
      <c r="AT94" s="16">
        <v>5.12</v>
      </c>
      <c r="AU94" s="16">
        <v>0</v>
      </c>
      <c r="AV94" s="16">
        <v>0</v>
      </c>
      <c r="AW94" s="16" t="str">
        <v/>
      </c>
      <c r="AX94" s="10">
        <f t="shared" si="9"/>
        <v>25.84</v>
      </c>
      <c r="AY94" s="10">
        <f>SUM(Z94:AK94)</f>
        <v>70.900000000000006</v>
      </c>
      <c r="AZ94" s="2" t="s">
        <v>119</v>
      </c>
      <c r="BA94" s="10">
        <f t="shared" si="10"/>
        <v>3.4533333333333331</v>
      </c>
      <c r="BB94" s="36" t="s">
        <v>118</v>
      </c>
      <c r="BC94" s="39" t="str">
        <f t="shared" si="11"/>
        <v/>
      </c>
      <c r="BD94" s="16">
        <f>SUM(AR94:AW94)</f>
        <v>5.12</v>
      </c>
      <c r="BE94" s="10">
        <f>SUM(AL94:AQ94)</f>
        <v>20.72</v>
      </c>
      <c r="BF94" s="12">
        <f t="shared" si="12"/>
        <v>0.19814241486068113</v>
      </c>
      <c r="BG94" s="12">
        <f t="shared" si="13"/>
        <v>0.80185758513931882</v>
      </c>
      <c r="BH94" s="9">
        <f t="shared" si="14"/>
        <v>25.84</v>
      </c>
      <c r="BI94" s="39" t="str">
        <f t="shared" si="15"/>
        <v/>
      </c>
      <c r="BK94" s="75"/>
    </row>
    <row r="95" spans="1:63">
      <c r="A95" s="2">
        <v>92</v>
      </c>
      <c r="B95" s="2">
        <v>2023</v>
      </c>
      <c r="C95" s="1" t="str">
        <v>PBTMTR213</v>
      </c>
      <c r="D95" s="37" t="str">
        <v>0015g00001UBHlJAAX</v>
      </c>
      <c r="E95" s="37" t="str">
        <v>RAJ NARAIN SALES CORPN</v>
      </c>
      <c r="F95" s="37" t="str">
        <v>UTTAR PRADESH</v>
      </c>
      <c r="G95" s="37" t="str">
        <v>ETAWAH</v>
      </c>
      <c r="H95" s="37" t="str">
        <v>Etawah</v>
      </c>
      <c r="I95" s="37" t="str">
        <v>SHREE LAKSHMAN ROLLING MILL (INDIA) LLP</v>
      </c>
      <c r="J95" s="37" t="str">
        <v>Ashutosh Shukla</v>
      </c>
      <c r="K95" s="37" t="str">
        <v>-</v>
      </c>
      <c r="L95" s="37" t="str">
        <v>C12815</v>
      </c>
      <c r="M95" s="37" t="str">
        <v>North</v>
      </c>
      <c r="N95" s="2">
        <v>206001</v>
      </c>
      <c r="O95" s="2" t="str">
        <v>09AETPA1685E1ZD</v>
      </c>
      <c r="P95" s="2">
        <v>0</v>
      </c>
      <c r="Q95" s="2" t="str">
        <v>Nov'23</v>
      </c>
      <c r="R95" s="2">
        <v>2024</v>
      </c>
      <c r="S95" s="1">
        <v>664</v>
      </c>
      <c r="T95" s="2">
        <v>550</v>
      </c>
      <c r="U95" s="1">
        <v>0</v>
      </c>
      <c r="V95" s="1" t="str">
        <v>Alien</v>
      </c>
      <c r="W95" s="10">
        <v>211</v>
      </c>
      <c r="X95" s="10">
        <v>216</v>
      </c>
      <c r="Y95" s="10">
        <v>30</v>
      </c>
      <c r="Z95" s="10">
        <v>141</v>
      </c>
      <c r="AA95" s="10">
        <v>180.63</v>
      </c>
      <c r="AB95" s="10">
        <v>130</v>
      </c>
      <c r="AC95" s="10">
        <v>0</v>
      </c>
      <c r="AD95" s="10">
        <v>150</v>
      </c>
      <c r="AE95" s="10">
        <v>120.465</v>
      </c>
      <c r="AF95" s="10">
        <v>145</v>
      </c>
      <c r="AG95" s="10">
        <v>0</v>
      </c>
      <c r="AH95" s="10">
        <v>86</v>
      </c>
      <c r="AI95" s="10">
        <v>60.27</v>
      </c>
      <c r="AJ95" s="10">
        <v>0</v>
      </c>
      <c r="AK95" s="10">
        <v>25</v>
      </c>
      <c r="AL95" s="10">
        <v>32</v>
      </c>
      <c r="AM95" s="10">
        <v>40</v>
      </c>
      <c r="AN95" s="10">
        <v>30</v>
      </c>
      <c r="AO95" s="10">
        <v>20.32</v>
      </c>
      <c r="AP95" s="10">
        <v>0</v>
      </c>
      <c r="AQ95" s="10">
        <v>7.45</v>
      </c>
      <c r="AR95" s="10">
        <v>0</v>
      </c>
      <c r="AS95" s="16">
        <v>0</v>
      </c>
      <c r="AT95" s="16">
        <v>0</v>
      </c>
      <c r="AU95" s="16">
        <v>0</v>
      </c>
      <c r="AV95" s="16">
        <v>0</v>
      </c>
      <c r="AW95" s="16" t="str">
        <v/>
      </c>
      <c r="AX95" s="10">
        <f t="shared" si="9"/>
        <v>129.76999999999998</v>
      </c>
      <c r="AY95" s="10">
        <f>SUM(Z95:AK95)</f>
        <v>1038.365</v>
      </c>
      <c r="AZ95" s="2" t="s">
        <v>119</v>
      </c>
      <c r="BA95" s="10">
        <f t="shared" si="10"/>
        <v>21.62833333333333</v>
      </c>
      <c r="BB95" s="36" t="s">
        <v>118</v>
      </c>
      <c r="BC95" s="39" t="str">
        <f t="shared" si="11"/>
        <v/>
      </c>
      <c r="BD95" s="16">
        <f>SUM(AR95:AW95)</f>
        <v>0</v>
      </c>
      <c r="BE95" s="10">
        <f>SUM(AL95:AQ95)</f>
        <v>129.76999999999998</v>
      </c>
      <c r="BF95" s="12">
        <f t="shared" si="12"/>
        <v>0</v>
      </c>
      <c r="BG95" s="12">
        <f t="shared" si="13"/>
        <v>1</v>
      </c>
      <c r="BH95" s="9">
        <f t="shared" si="14"/>
        <v>129.76999999999998</v>
      </c>
      <c r="BI95" s="39" t="str">
        <f t="shared" si="15"/>
        <v/>
      </c>
      <c r="BK95" s="75"/>
    </row>
    <row r="96" spans="1:63">
      <c r="A96" s="2">
        <v>93</v>
      </c>
      <c r="B96" s="2">
        <v>2023</v>
      </c>
      <c r="C96" s="1" t="str">
        <v>PBTMTR214</v>
      </c>
      <c r="D96" s="37" t="str">
        <v>0015g00001XawIOAAZ</v>
      </c>
      <c r="E96" s="37" t="str">
        <v>M/S SHYAMA STEELS</v>
      </c>
      <c r="F96" s="37" t="str">
        <v>UTTAR PRADESH</v>
      </c>
      <c r="G96" s="37" t="str">
        <v>ALIGARH</v>
      </c>
      <c r="H96" s="37" t="str">
        <v>Orai</v>
      </c>
      <c r="I96" s="37" t="str">
        <v>SHREE LAKSHMAN ROLLING MILL (INDIA) LLP</v>
      </c>
      <c r="J96" s="37" t="str">
        <v>Ashutosh Shukla</v>
      </c>
      <c r="K96" s="37" t="str">
        <v>-</v>
      </c>
      <c r="L96" s="37" t="str">
        <v>C12815</v>
      </c>
      <c r="M96" s="37" t="str">
        <v>North</v>
      </c>
      <c r="N96" s="2">
        <v>285001</v>
      </c>
      <c r="O96" s="2" t="str">
        <v>09AIWPG4256G1ZU</v>
      </c>
      <c r="P96" s="2">
        <v>8707280185</v>
      </c>
      <c r="Q96" s="2" t="str">
        <v>Nov'23</v>
      </c>
      <c r="R96" s="2">
        <v>2024</v>
      </c>
      <c r="S96" s="1">
        <v>104</v>
      </c>
      <c r="T96" s="2">
        <v>500</v>
      </c>
      <c r="U96" s="1">
        <v>4.2220000000000001E-2</v>
      </c>
      <c r="V96" s="1" t="str">
        <v>Alien</v>
      </c>
      <c r="W96" s="10">
        <v>27</v>
      </c>
      <c r="X96" s="10">
        <v>30</v>
      </c>
      <c r="Y96" s="10">
        <v>10</v>
      </c>
      <c r="Z96" s="10">
        <v>44</v>
      </c>
      <c r="AA96" s="10">
        <v>9.0500000000000007</v>
      </c>
      <c r="AB96" s="10">
        <v>10</v>
      </c>
      <c r="AC96" s="10">
        <v>18.535</v>
      </c>
      <c r="AD96" s="10">
        <v>3</v>
      </c>
      <c r="AE96" s="10">
        <v>38.9</v>
      </c>
      <c r="AF96" s="10">
        <v>37</v>
      </c>
      <c r="AG96" s="10">
        <v>40</v>
      </c>
      <c r="AH96" s="10">
        <v>40</v>
      </c>
      <c r="AI96" s="10">
        <v>18.105</v>
      </c>
      <c r="AJ96" s="10">
        <v>15.05</v>
      </c>
      <c r="AK96" s="10">
        <v>32.67</v>
      </c>
      <c r="AL96" s="10">
        <v>35</v>
      </c>
      <c r="AM96" s="10">
        <v>30</v>
      </c>
      <c r="AN96" s="10">
        <v>30</v>
      </c>
      <c r="AO96" s="10">
        <v>12.31</v>
      </c>
      <c r="AP96" s="10">
        <v>0</v>
      </c>
      <c r="AQ96" s="10">
        <v>15.09</v>
      </c>
      <c r="AR96" s="10">
        <v>0</v>
      </c>
      <c r="AS96" s="16">
        <v>30.07</v>
      </c>
      <c r="AT96" s="16">
        <v>33.33</v>
      </c>
      <c r="AU96" s="16">
        <v>30</v>
      </c>
      <c r="AV96" s="16">
        <v>0</v>
      </c>
      <c r="AW96" s="16" t="str">
        <v/>
      </c>
      <c r="AX96" s="10">
        <f t="shared" si="9"/>
        <v>215.8</v>
      </c>
      <c r="AY96" s="10">
        <f>SUM(Z96:AK96)</f>
        <v>306.31</v>
      </c>
      <c r="AZ96" s="2" t="s">
        <v>119</v>
      </c>
      <c r="BA96" s="10">
        <f t="shared" si="10"/>
        <v>20.400000000000002</v>
      </c>
      <c r="BB96" s="36" t="s">
        <v>118</v>
      </c>
      <c r="BC96" s="39" t="str">
        <f t="shared" si="11"/>
        <v>A</v>
      </c>
      <c r="BD96" s="16">
        <f>SUM(AR96:AW96)</f>
        <v>93.4</v>
      </c>
      <c r="BE96" s="10">
        <f>SUM(AL96:AQ96)</f>
        <v>122.4</v>
      </c>
      <c r="BF96" s="12">
        <f t="shared" si="12"/>
        <v>0.43280815569972197</v>
      </c>
      <c r="BG96" s="12">
        <f t="shared" si="13"/>
        <v>0.56719184430027803</v>
      </c>
      <c r="BH96" s="9">
        <f t="shared" si="14"/>
        <v>215.8</v>
      </c>
      <c r="BI96" s="39" t="str">
        <f t="shared" si="15"/>
        <v>A</v>
      </c>
      <c r="BK96" s="75"/>
    </row>
    <row r="97" spans="1:63">
      <c r="A97" s="2">
        <v>94</v>
      </c>
      <c r="B97" s="2">
        <v>2023</v>
      </c>
      <c r="C97" s="1" t="str">
        <v>PBTMTR215</v>
      </c>
      <c r="D97" s="37" t="str">
        <v>0015g00001XIjDgAAL</v>
      </c>
      <c r="E97" s="37" t="str">
        <v>M/S RAM STEELS</v>
      </c>
      <c r="F97" s="37" t="str">
        <v>UTTAR PRADESH</v>
      </c>
      <c r="G97" s="37" t="str">
        <v>LUCKNOW</v>
      </c>
      <c r="H97" s="37" t="str">
        <v>Lucknow</v>
      </c>
      <c r="I97" s="37" t="str">
        <v>SHREE LAKSHMAN ROLLING MILL (INDIA) LLP</v>
      </c>
      <c r="J97" s="37" t="str">
        <v>Deepanshu</v>
      </c>
      <c r="K97" s="37" t="str">
        <v>Deepanshu</v>
      </c>
      <c r="L97" s="37" t="str">
        <v>C12815</v>
      </c>
      <c r="M97" s="37" t="str">
        <v>North</v>
      </c>
      <c r="N97" s="2">
        <v>226003</v>
      </c>
      <c r="O97" s="2" t="str">
        <v>09ADWPJ9429M1ZG</v>
      </c>
      <c r="P97" s="2">
        <v>8707485409</v>
      </c>
      <c r="Q97" s="2" t="str">
        <v>Dec'23</v>
      </c>
      <c r="R97" s="2">
        <v>2024</v>
      </c>
      <c r="S97" s="1">
        <v>125</v>
      </c>
      <c r="T97" s="2">
        <v>800</v>
      </c>
      <c r="U97" s="1">
        <v>7.9166666666666656E-3</v>
      </c>
      <c r="V97" s="1" t="str">
        <v>Alien</v>
      </c>
      <c r="W97" s="10">
        <v>30</v>
      </c>
      <c r="X97" s="10">
        <v>35</v>
      </c>
      <c r="Y97" s="10">
        <v>30</v>
      </c>
      <c r="Z97" s="10">
        <v>60</v>
      </c>
      <c r="AA97" s="10">
        <v>0</v>
      </c>
      <c r="AB97" s="10">
        <v>0</v>
      </c>
      <c r="AC97" s="10">
        <v>0</v>
      </c>
      <c r="AD97" s="10">
        <v>9</v>
      </c>
      <c r="AE97" s="10">
        <v>9.0500000000000007</v>
      </c>
      <c r="AF97" s="10">
        <v>3</v>
      </c>
      <c r="AG97" s="10">
        <v>15</v>
      </c>
      <c r="AH97" s="10">
        <v>0</v>
      </c>
      <c r="AI97" s="10">
        <v>10.4</v>
      </c>
      <c r="AJ97" s="10">
        <v>20</v>
      </c>
      <c r="AK97" s="10">
        <v>0</v>
      </c>
      <c r="AL97" s="10">
        <v>0</v>
      </c>
      <c r="AM97" s="10">
        <v>9</v>
      </c>
      <c r="AN97" s="10">
        <v>0</v>
      </c>
      <c r="AO97" s="10">
        <v>0</v>
      </c>
      <c r="AP97" s="10">
        <v>0</v>
      </c>
      <c r="AQ97" s="10">
        <v>7</v>
      </c>
      <c r="AR97" s="10">
        <v>0</v>
      </c>
      <c r="AS97" s="16">
        <v>5</v>
      </c>
      <c r="AT97" s="16">
        <v>19</v>
      </c>
      <c r="AU97" s="16">
        <v>0</v>
      </c>
      <c r="AV97" s="16">
        <v>0</v>
      </c>
      <c r="AW97" s="16">
        <v>1</v>
      </c>
      <c r="AX97" s="10">
        <f t="shared" si="9"/>
        <v>41</v>
      </c>
      <c r="AY97" s="10">
        <f>SUM(Z97:AK97)</f>
        <v>126.45</v>
      </c>
      <c r="AZ97" s="2" t="s">
        <v>119</v>
      </c>
      <c r="BA97" s="10">
        <f t="shared" si="10"/>
        <v>2.6666666666666665</v>
      </c>
      <c r="BB97" s="36" t="s">
        <v>118</v>
      </c>
      <c r="BC97" s="39" t="str">
        <f t="shared" si="11"/>
        <v/>
      </c>
      <c r="BD97" s="16">
        <f>SUM(AR97:AW97)</f>
        <v>25</v>
      </c>
      <c r="BE97" s="10">
        <f>SUM(AL97:AQ97)</f>
        <v>16</v>
      </c>
      <c r="BF97" s="12">
        <f t="shared" si="12"/>
        <v>0.6097560975609756</v>
      </c>
      <c r="BG97" s="12">
        <f t="shared" si="13"/>
        <v>0.3902439024390244</v>
      </c>
      <c r="BH97" s="9">
        <f t="shared" si="14"/>
        <v>41</v>
      </c>
      <c r="BI97" s="39" t="str">
        <f t="shared" si="15"/>
        <v/>
      </c>
      <c r="BK97" s="75"/>
    </row>
    <row r="98" spans="1:63">
      <c r="A98" s="2">
        <v>95</v>
      </c>
      <c r="B98" s="2">
        <v>2023</v>
      </c>
      <c r="C98" s="1" t="str">
        <v>PBTMTR216</v>
      </c>
      <c r="D98" s="37" t="str">
        <v>0015g00001UBHlKAAX</v>
      </c>
      <c r="E98" s="37" t="str">
        <v>M/S OM NARRAYAN SALES CORPORATION</v>
      </c>
      <c r="F98" s="37" t="str">
        <v>UTTAR PRADESH</v>
      </c>
      <c r="G98" s="37" t="str">
        <v>ETAWAH</v>
      </c>
      <c r="H98" s="37" t="str">
        <v>Etawah</v>
      </c>
      <c r="I98" s="37" t="str">
        <v>SHREE LAKSHMAN ROLLING MILL (INDIA) LLP</v>
      </c>
      <c r="J98" s="37" t="str">
        <v>Ashutosh Shukla</v>
      </c>
      <c r="K98" s="37" t="str">
        <v>-</v>
      </c>
      <c r="L98" s="37" t="str">
        <v>C12815</v>
      </c>
      <c r="M98" s="37" t="str">
        <v>North</v>
      </c>
      <c r="N98" s="2">
        <v>206001</v>
      </c>
      <c r="O98" s="2" t="str">
        <v>09AERPA0261N1ZA</v>
      </c>
      <c r="P98" s="2">
        <v>8791474817</v>
      </c>
      <c r="Q98" s="2" t="str">
        <v>Dec'23</v>
      </c>
      <c r="R98" s="2">
        <v>2024</v>
      </c>
      <c r="S98" s="1">
        <v>65</v>
      </c>
      <c r="T98" s="2">
        <v>500</v>
      </c>
      <c r="U98" s="1">
        <v>0</v>
      </c>
      <c r="V98" s="1" t="str">
        <v>Alien</v>
      </c>
      <c r="W98" s="10">
        <v>36</v>
      </c>
      <c r="X98" s="10">
        <v>0</v>
      </c>
      <c r="Y98" s="10">
        <v>0</v>
      </c>
      <c r="Z98" s="10">
        <v>93</v>
      </c>
      <c r="AA98" s="10">
        <v>0</v>
      </c>
      <c r="AB98" s="10">
        <v>0</v>
      </c>
      <c r="AC98" s="10">
        <v>0</v>
      </c>
      <c r="AD98" s="10">
        <v>54</v>
      </c>
      <c r="AE98" s="10">
        <v>55.164999999999999</v>
      </c>
      <c r="AF98" s="10">
        <v>120</v>
      </c>
      <c r="AG98" s="10">
        <v>0</v>
      </c>
      <c r="AH98" s="10">
        <v>9</v>
      </c>
      <c r="AI98" s="10">
        <v>35.03</v>
      </c>
      <c r="AJ98" s="10">
        <v>0</v>
      </c>
      <c r="AK98" s="10">
        <v>0</v>
      </c>
      <c r="AL98" s="10">
        <v>0</v>
      </c>
      <c r="AM98" s="10">
        <v>0</v>
      </c>
      <c r="AN98" s="10">
        <v>60</v>
      </c>
      <c r="AO98" s="10">
        <v>29.91</v>
      </c>
      <c r="AP98" s="10">
        <v>0</v>
      </c>
      <c r="AQ98" s="10">
        <v>0</v>
      </c>
      <c r="AR98" s="10">
        <v>0</v>
      </c>
      <c r="AS98" s="16">
        <v>9</v>
      </c>
      <c r="AT98" s="16">
        <v>0</v>
      </c>
      <c r="AU98" s="16">
        <v>0</v>
      </c>
      <c r="AV98" s="16">
        <v>0</v>
      </c>
      <c r="AW98" s="16" t="str">
        <v/>
      </c>
      <c r="AX98" s="10">
        <f t="shared" si="9"/>
        <v>98.91</v>
      </c>
      <c r="AY98" s="10">
        <f>SUM(Z98:AK98)</f>
        <v>366.19499999999994</v>
      </c>
      <c r="AZ98" s="2" t="s">
        <v>119</v>
      </c>
      <c r="BA98" s="10">
        <f t="shared" si="10"/>
        <v>14.984999999999999</v>
      </c>
      <c r="BB98" s="36" t="s">
        <v>118</v>
      </c>
      <c r="BC98" s="39" t="str">
        <f t="shared" si="11"/>
        <v/>
      </c>
      <c r="BD98" s="16">
        <f>SUM(AR98:AW98)</f>
        <v>9</v>
      </c>
      <c r="BE98" s="10">
        <f>SUM(AL98:AQ98)</f>
        <v>89.91</v>
      </c>
      <c r="BF98" s="12">
        <f t="shared" si="12"/>
        <v>9.0991810737033677E-2</v>
      </c>
      <c r="BG98" s="12">
        <f t="shared" si="13"/>
        <v>0.90900818926296634</v>
      </c>
      <c r="BH98" s="9">
        <f t="shared" si="14"/>
        <v>98.91</v>
      </c>
      <c r="BI98" s="39" t="str">
        <f t="shared" si="15"/>
        <v/>
      </c>
      <c r="BK98" s="75"/>
    </row>
    <row r="99" spans="1:63">
      <c r="A99" s="2">
        <v>96</v>
      </c>
      <c r="B99" s="2">
        <v>2023</v>
      </c>
      <c r="C99" s="1" t="str">
        <v>PBTMTR217</v>
      </c>
      <c r="D99" s="37" t="str">
        <v>0015g00001XZfqeAAD</v>
      </c>
      <c r="E99" s="37" t="str">
        <v>M/S VARDHMAN STEEL INDUSTRIES</v>
      </c>
      <c r="F99" s="37" t="str">
        <v>UTTAR PRADESH</v>
      </c>
      <c r="G99" s="37" t="str">
        <v>JHANSI</v>
      </c>
      <c r="H99" s="37" t="str">
        <v>Jhansi</v>
      </c>
      <c r="I99" s="37" t="str">
        <v>SHREE LAKSHMAN ROLLING MILL (INDIA) LLP</v>
      </c>
      <c r="J99" s="37" t="str">
        <v>Ashutosh Shukla</v>
      </c>
      <c r="K99" s="37" t="str">
        <v>-</v>
      </c>
      <c r="L99" s="37" t="str">
        <v>C12815</v>
      </c>
      <c r="M99" s="37" t="str">
        <v>North</v>
      </c>
      <c r="N99" s="2">
        <v>284001</v>
      </c>
      <c r="O99" s="2" t="str">
        <v>09ABKPJ5305L1ZF</v>
      </c>
      <c r="P99" s="2">
        <v>7897957110</v>
      </c>
      <c r="Q99" s="2" t="str">
        <v>Dec'23</v>
      </c>
      <c r="R99" s="2">
        <v>2024</v>
      </c>
      <c r="S99" s="1">
        <v>45</v>
      </c>
      <c r="T99" s="2">
        <v>900</v>
      </c>
      <c r="U99" s="1">
        <v>0</v>
      </c>
      <c r="V99" s="1" t="str">
        <v>Alien</v>
      </c>
      <c r="W99" s="10">
        <v>15</v>
      </c>
      <c r="X99" s="10">
        <v>0</v>
      </c>
      <c r="Y99" s="10">
        <v>0</v>
      </c>
      <c r="Z99" s="10">
        <v>30</v>
      </c>
      <c r="AA99" s="10">
        <v>0</v>
      </c>
      <c r="AB99" s="10">
        <v>30</v>
      </c>
      <c r="AC99" s="10">
        <v>0</v>
      </c>
      <c r="AD99" s="10">
        <v>0</v>
      </c>
      <c r="AE99" s="10">
        <v>0</v>
      </c>
      <c r="AF99" s="10">
        <v>30</v>
      </c>
      <c r="AG99" s="10">
        <v>0</v>
      </c>
      <c r="AH99" s="10">
        <v>0</v>
      </c>
      <c r="AI99" s="10">
        <v>34.96</v>
      </c>
      <c r="AJ99" s="10">
        <v>71</v>
      </c>
      <c r="AK99" s="10">
        <v>25.15</v>
      </c>
      <c r="AL99" s="10">
        <v>31.88</v>
      </c>
      <c r="AM99" s="10">
        <v>30</v>
      </c>
      <c r="AN99" s="10">
        <v>0</v>
      </c>
      <c r="AO99" s="10">
        <v>29.61</v>
      </c>
      <c r="AP99" s="10">
        <v>0</v>
      </c>
      <c r="AQ99" s="10">
        <v>35</v>
      </c>
      <c r="AR99" s="10">
        <v>0</v>
      </c>
      <c r="AS99" s="16">
        <v>0</v>
      </c>
      <c r="AT99" s="16">
        <v>0</v>
      </c>
      <c r="AU99" s="16">
        <v>0</v>
      </c>
      <c r="AV99" s="16">
        <v>0</v>
      </c>
      <c r="AW99" s="16" t="str">
        <v/>
      </c>
      <c r="AX99" s="10">
        <f t="shared" si="9"/>
        <v>126.49</v>
      </c>
      <c r="AY99" s="10">
        <f>SUM(Z99:AK99)</f>
        <v>221.11</v>
      </c>
      <c r="AZ99" s="2" t="s">
        <v>119</v>
      </c>
      <c r="BA99" s="10">
        <f t="shared" si="10"/>
        <v>21.081666666666667</v>
      </c>
      <c r="BB99" s="36" t="s">
        <v>118</v>
      </c>
      <c r="BC99" s="39" t="str">
        <f t="shared" si="11"/>
        <v/>
      </c>
      <c r="BD99" s="16">
        <f>SUM(AR99:AW99)</f>
        <v>0</v>
      </c>
      <c r="BE99" s="10">
        <f>SUM(AL99:AQ99)</f>
        <v>126.49</v>
      </c>
      <c r="BF99" s="12">
        <f t="shared" si="12"/>
        <v>0</v>
      </c>
      <c r="BG99" s="12">
        <f t="shared" si="13"/>
        <v>1</v>
      </c>
      <c r="BH99" s="9">
        <f t="shared" si="14"/>
        <v>126.49</v>
      </c>
      <c r="BI99" s="39" t="str">
        <f t="shared" si="15"/>
        <v/>
      </c>
      <c r="BK99" s="75"/>
    </row>
    <row r="100" spans="1:63">
      <c r="A100" s="2">
        <v>97</v>
      </c>
      <c r="B100" s="2">
        <v>2023</v>
      </c>
      <c r="C100" s="1" t="str">
        <v>PBTMTR218</v>
      </c>
      <c r="D100" s="37" t="str">
        <v>0015g00001VBCw9AAH</v>
      </c>
      <c r="E100" s="37" t="str">
        <v>VED ENTERPRISES</v>
      </c>
      <c r="F100" s="37" t="str">
        <v>UTTAR PRADESH</v>
      </c>
      <c r="G100" s="37" t="str">
        <v>LUCKNOW</v>
      </c>
      <c r="H100" s="37" t="str">
        <v>Lucknow</v>
      </c>
      <c r="I100" s="37" t="str">
        <v>SHREE LAKSHMAN ROLLING MILL (INDIA) LLP</v>
      </c>
      <c r="J100" s="37" t="str">
        <v>Deepanshu</v>
      </c>
      <c r="K100" s="37" t="str">
        <v>Deepanshu</v>
      </c>
      <c r="L100" s="37" t="str">
        <v>C12815</v>
      </c>
      <c r="M100" s="37" t="str">
        <v>North</v>
      </c>
      <c r="N100" s="2">
        <v>226010</v>
      </c>
      <c r="O100" s="2" t="str">
        <v>09BPIPB9827E1ZR</v>
      </c>
      <c r="P100" s="2">
        <v>7800667710</v>
      </c>
      <c r="Q100" s="2" t="str">
        <v>Dec'23</v>
      </c>
      <c r="R100" s="2">
        <v>2024</v>
      </c>
      <c r="S100" s="1">
        <v>70</v>
      </c>
      <c r="T100" s="2">
        <v>250</v>
      </c>
      <c r="U100" s="1">
        <v>3.7359999999999997E-2</v>
      </c>
      <c r="V100" s="1" t="str">
        <v>Alien</v>
      </c>
      <c r="W100" s="10">
        <v>18</v>
      </c>
      <c r="X100" s="10">
        <v>27</v>
      </c>
      <c r="Y100" s="10">
        <v>17</v>
      </c>
      <c r="Z100" s="10">
        <v>18</v>
      </c>
      <c r="AA100" s="10">
        <v>23.004999999999999</v>
      </c>
      <c r="AB100" s="10">
        <v>35</v>
      </c>
      <c r="AC100" s="10">
        <v>0</v>
      </c>
      <c r="AD100" s="10">
        <v>17</v>
      </c>
      <c r="AE100" s="10">
        <v>3.48</v>
      </c>
      <c r="AF100" s="10">
        <v>18</v>
      </c>
      <c r="AG100" s="10">
        <v>9</v>
      </c>
      <c r="AH100" s="10">
        <v>23</v>
      </c>
      <c r="AI100" s="10">
        <v>12.755000000000001</v>
      </c>
      <c r="AJ100" s="10">
        <v>7</v>
      </c>
      <c r="AK100" s="10">
        <v>42.255000000000003</v>
      </c>
      <c r="AL100" s="10">
        <v>22</v>
      </c>
      <c r="AM100" s="10">
        <v>0</v>
      </c>
      <c r="AN100" s="10">
        <v>15</v>
      </c>
      <c r="AO100" s="10">
        <v>6.07</v>
      </c>
      <c r="AP100" s="10">
        <v>6.95</v>
      </c>
      <c r="AQ100" s="10">
        <v>6.5</v>
      </c>
      <c r="AR100" s="10">
        <v>5</v>
      </c>
      <c r="AS100" s="16">
        <v>55</v>
      </c>
      <c r="AT100" s="16">
        <v>11.02</v>
      </c>
      <c r="AU100" s="16">
        <v>5</v>
      </c>
      <c r="AV100" s="16">
        <v>12</v>
      </c>
      <c r="AW100" s="16" t="str">
        <v/>
      </c>
      <c r="AX100" s="10">
        <f t="shared" si="9"/>
        <v>144.54000000000002</v>
      </c>
      <c r="AY100" s="10">
        <f>SUM(Z100:AK100)</f>
        <v>208.495</v>
      </c>
      <c r="AZ100" s="2" t="s">
        <v>119</v>
      </c>
      <c r="BA100" s="10">
        <f t="shared" si="10"/>
        <v>9.42</v>
      </c>
      <c r="BB100" s="36" t="s">
        <v>118</v>
      </c>
      <c r="BC100" s="39" t="str">
        <f t="shared" si="11"/>
        <v/>
      </c>
      <c r="BD100" s="16">
        <f>SUM(AR100:AW100)</f>
        <v>88.02</v>
      </c>
      <c r="BE100" s="10">
        <f>SUM(AL100:AQ100)</f>
        <v>56.52</v>
      </c>
      <c r="BF100" s="12">
        <f t="shared" si="12"/>
        <v>0.60896637608966364</v>
      </c>
      <c r="BG100" s="12">
        <f t="shared" si="13"/>
        <v>0.39103362391033619</v>
      </c>
      <c r="BH100" s="9">
        <f t="shared" si="14"/>
        <v>144.54000000000002</v>
      </c>
      <c r="BI100" s="39" t="str">
        <f t="shared" si="15"/>
        <v/>
      </c>
      <c r="BK100" s="75"/>
    </row>
    <row r="101" spans="1:63">
      <c r="A101" s="2">
        <v>98</v>
      </c>
      <c r="B101" s="2">
        <v>2023</v>
      </c>
      <c r="C101" s="1" t="str">
        <v>PBTMTR219</v>
      </c>
      <c r="D101" s="37" t="str">
        <v>0015g00001W4WNAAA3</v>
      </c>
      <c r="E101" s="37" t="str">
        <v>VIDHYA IRON STORE</v>
      </c>
      <c r="F101" s="37" t="str">
        <v>UTTAR PRADESH</v>
      </c>
      <c r="G101" s="37" t="str">
        <v>LUCKNOW</v>
      </c>
      <c r="H101" s="37" t="str">
        <v>Sarojini Nagar</v>
      </c>
      <c r="I101" s="37" t="str">
        <v>SHREE LAKSHMAN ROLLING MILL (INDIA) LLP</v>
      </c>
      <c r="J101" s="37" t="str">
        <v>Deepanshu</v>
      </c>
      <c r="K101" s="37" t="str">
        <v>Deepanshu</v>
      </c>
      <c r="L101" s="37" t="str">
        <v>C12815</v>
      </c>
      <c r="M101" s="37" t="str">
        <v>North</v>
      </c>
      <c r="N101" s="2">
        <v>226008</v>
      </c>
      <c r="O101" s="2" t="str">
        <v>09CIJPS1161D2Z8</v>
      </c>
      <c r="P101" s="2">
        <v>7355359972</v>
      </c>
      <c r="Q101" s="2" t="str">
        <v>Dec'23</v>
      </c>
      <c r="R101" s="2">
        <v>2024</v>
      </c>
      <c r="S101" s="1">
        <v>44</v>
      </c>
      <c r="T101" s="2">
        <v>50</v>
      </c>
      <c r="U101" s="1">
        <v>0</v>
      </c>
      <c r="V101" s="1" t="str">
        <v>Minor</v>
      </c>
      <c r="W101" s="10">
        <v>0</v>
      </c>
      <c r="X101" s="10">
        <v>0</v>
      </c>
      <c r="Y101" s="10">
        <v>30</v>
      </c>
      <c r="Z101" s="10">
        <v>0</v>
      </c>
      <c r="AA101" s="10">
        <v>0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  <c r="AI101" s="10">
        <v>0</v>
      </c>
      <c r="AJ101" s="10">
        <v>0</v>
      </c>
      <c r="AK101" s="10">
        <v>0</v>
      </c>
      <c r="AL101" s="10">
        <v>0</v>
      </c>
      <c r="AM101" s="10">
        <v>0</v>
      </c>
      <c r="AN101" s="10">
        <v>0</v>
      </c>
      <c r="AO101" s="10">
        <v>0</v>
      </c>
      <c r="AP101" s="10">
        <v>0</v>
      </c>
      <c r="AQ101" s="10">
        <v>0</v>
      </c>
      <c r="AR101" s="10">
        <v>0</v>
      </c>
      <c r="AS101" s="16">
        <v>0</v>
      </c>
      <c r="AT101" s="16">
        <v>0</v>
      </c>
      <c r="AU101" s="16">
        <v>0</v>
      </c>
      <c r="AV101" s="16">
        <v>0</v>
      </c>
      <c r="AW101" s="16" t="str">
        <v/>
      </c>
      <c r="AX101" s="10">
        <f t="shared" si="9"/>
        <v>0</v>
      </c>
      <c r="AY101" s="10">
        <f>SUM(Z101:AK101)</f>
        <v>0</v>
      </c>
      <c r="AZ101" s="2" t="s">
        <v>119</v>
      </c>
      <c r="BA101" s="10">
        <f t="shared" si="10"/>
        <v>0</v>
      </c>
      <c r="BB101" s="36" t="s">
        <v>118</v>
      </c>
      <c r="BC101" s="39" t="str">
        <f t="shared" si="11"/>
        <v/>
      </c>
      <c r="BD101" s="16">
        <f>SUM(AR101:AW101)</f>
        <v>0</v>
      </c>
      <c r="BE101" s="10">
        <f>SUM(AL101:AQ101)</f>
        <v>0</v>
      </c>
      <c r="BF101" s="12" t="str">
        <f t="shared" si="12"/>
        <v/>
      </c>
      <c r="BG101" s="12" t="str">
        <f t="shared" si="13"/>
        <v/>
      </c>
      <c r="BH101" s="9">
        <f t="shared" si="14"/>
        <v>0</v>
      </c>
      <c r="BI101" s="39" t="str">
        <f t="shared" si="15"/>
        <v/>
      </c>
      <c r="BK101" s="75"/>
    </row>
    <row r="102" spans="1:63">
      <c r="A102" s="2">
        <v>99</v>
      </c>
      <c r="B102" s="2">
        <v>2023</v>
      </c>
      <c r="C102" s="1" t="str">
        <v>PBTMTR227</v>
      </c>
      <c r="D102" s="37">
        <v>0</v>
      </c>
      <c r="E102" s="37" t="str">
        <v>RABIL JAISWAL</v>
      </c>
      <c r="F102" s="37" t="str">
        <v>CHHATTISGARH</v>
      </c>
      <c r="G102" s="37" t="str">
        <v>BILASPUR</v>
      </c>
      <c r="H102" s="37" t="str">
        <v>Hisar</v>
      </c>
      <c r="I102" s="37" t="str">
        <v>Shree Resources</v>
      </c>
      <c r="J102" s="37" t="e">
        <v>#VALUE!</v>
      </c>
      <c r="K102" s="37" t="str">
        <v>Sudhir Tiwari</v>
      </c>
      <c r="L102" s="37" t="str">
        <v/>
      </c>
      <c r="M102" s="37" t="str">
        <v>Central</v>
      </c>
      <c r="N102" s="2" t="e">
        <v>#VALUE!</v>
      </c>
      <c r="O102" s="2" t="e">
        <v>#VALUE!</v>
      </c>
      <c r="P102" s="2" t="e">
        <v>#VALUE!</v>
      </c>
      <c r="Q102" s="2" t="str">
        <v>Dec'23</v>
      </c>
      <c r="R102" s="2">
        <v>2024</v>
      </c>
      <c r="S102" s="1">
        <v>17</v>
      </c>
      <c r="T102" s="2" t="str">
        <v/>
      </c>
      <c r="U102" s="1">
        <v>0</v>
      </c>
      <c r="V102" s="1" t="str">
        <v>Potential Not updated</v>
      </c>
      <c r="W102" s="10">
        <v>0</v>
      </c>
      <c r="X102" s="10">
        <v>0</v>
      </c>
      <c r="Y102" s="10">
        <v>0</v>
      </c>
      <c r="Z102" s="10">
        <v>0</v>
      </c>
      <c r="AA102" s="10">
        <v>0</v>
      </c>
      <c r="AB102" s="10">
        <v>0</v>
      </c>
      <c r="AC102" s="10">
        <v>0</v>
      </c>
      <c r="AD102" s="10">
        <v>0</v>
      </c>
      <c r="AE102" s="10">
        <v>0</v>
      </c>
      <c r="AF102" s="10">
        <v>0</v>
      </c>
      <c r="AG102" s="10">
        <v>0</v>
      </c>
      <c r="AH102" s="10">
        <v>0</v>
      </c>
      <c r="AI102" s="10">
        <v>0</v>
      </c>
      <c r="AJ102" s="10">
        <v>0</v>
      </c>
      <c r="AK102" s="10">
        <v>0</v>
      </c>
      <c r="AL102" s="10">
        <v>0</v>
      </c>
      <c r="AM102" s="10">
        <v>0</v>
      </c>
      <c r="AN102" s="10">
        <v>0</v>
      </c>
      <c r="AO102" s="10">
        <v>0</v>
      </c>
      <c r="AP102" s="10">
        <v>0</v>
      </c>
      <c r="AQ102" s="10">
        <v>0</v>
      </c>
      <c r="AR102" s="10">
        <v>0</v>
      </c>
      <c r="AS102" s="16">
        <v>0</v>
      </c>
      <c r="AT102" s="16">
        <v>0</v>
      </c>
      <c r="AU102" s="16">
        <v>0</v>
      </c>
      <c r="AV102" s="16">
        <v>0</v>
      </c>
      <c r="AW102" s="16">
        <v>0</v>
      </c>
      <c r="AX102" s="10">
        <f t="shared" si="9"/>
        <v>0</v>
      </c>
      <c r="AY102" s="10">
        <f>SUM(Z102:AK102)</f>
        <v>0</v>
      </c>
      <c r="AZ102" s="2" t="s">
        <v>119</v>
      </c>
      <c r="BA102" s="10">
        <f t="shared" si="10"/>
        <v>0</v>
      </c>
      <c r="BB102" s="36" t="s">
        <v>118</v>
      </c>
      <c r="BC102" s="39" t="str">
        <f t="shared" si="11"/>
        <v/>
      </c>
      <c r="BD102" s="16">
        <f>SUM(AR102:AW102)</f>
        <v>0</v>
      </c>
      <c r="BE102" s="10">
        <f>SUM(AL102:AQ102)</f>
        <v>0</v>
      </c>
      <c r="BF102" s="12" t="str">
        <f t="shared" si="12"/>
        <v/>
      </c>
      <c r="BG102" s="12" t="str">
        <f t="shared" si="13"/>
        <v/>
      </c>
      <c r="BH102" s="9">
        <f t="shared" si="14"/>
        <v>0</v>
      </c>
      <c r="BI102" s="39" t="str">
        <f t="shared" si="15"/>
        <v/>
      </c>
      <c r="BK102" s="75"/>
    </row>
    <row r="103" spans="1:63">
      <c r="A103" s="2">
        <v>100</v>
      </c>
      <c r="B103" s="2">
        <v>2023</v>
      </c>
      <c r="C103" s="1" t="str">
        <v>PBTMTR228</v>
      </c>
      <c r="D103" s="37">
        <v>0</v>
      </c>
      <c r="E103" s="37" t="str">
        <v>ROHIT SALES</v>
      </c>
      <c r="F103" s="37" t="str">
        <v>CHHATTISGARH</v>
      </c>
      <c r="G103" s="37" t="str">
        <v>RAIPUR</v>
      </c>
      <c r="H103" s="37" t="str">
        <v>Hisar</v>
      </c>
      <c r="I103" s="37" t="str">
        <v>Shree Resources</v>
      </c>
      <c r="J103" s="37" t="e">
        <v>#VALUE!</v>
      </c>
      <c r="K103" s="37" t="str">
        <v>Sudhir Tiwari</v>
      </c>
      <c r="L103" s="37" t="str">
        <v/>
      </c>
      <c r="M103" s="37" t="str">
        <v>Central</v>
      </c>
      <c r="N103" s="2" t="e">
        <v>#VALUE!</v>
      </c>
      <c r="O103" s="2" t="e">
        <v>#VALUE!</v>
      </c>
      <c r="P103" s="2" t="e">
        <v>#VALUE!</v>
      </c>
      <c r="Q103" s="2" t="str">
        <v>Dec'23</v>
      </c>
      <c r="R103" s="2">
        <v>2024</v>
      </c>
      <c r="S103" s="1">
        <v>10</v>
      </c>
      <c r="T103" s="2" t="str">
        <v/>
      </c>
      <c r="U103" s="1">
        <v>0</v>
      </c>
      <c r="V103" s="1" t="str">
        <v>Potential Not updated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  <c r="AI103" s="10">
        <v>0</v>
      </c>
      <c r="AJ103" s="10">
        <v>0</v>
      </c>
      <c r="AK103" s="10">
        <v>0</v>
      </c>
      <c r="AL103" s="10">
        <v>0</v>
      </c>
      <c r="AM103" s="10">
        <v>0</v>
      </c>
      <c r="AN103" s="10">
        <v>0</v>
      </c>
      <c r="AO103" s="10">
        <v>0</v>
      </c>
      <c r="AP103" s="10">
        <v>0</v>
      </c>
      <c r="AQ103" s="10">
        <v>0</v>
      </c>
      <c r="AR103" s="10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0">
        <f t="shared" si="9"/>
        <v>0</v>
      </c>
      <c r="AY103" s="10">
        <f>SUM(Z103:AK103)</f>
        <v>0</v>
      </c>
      <c r="AZ103" s="2" t="s">
        <v>119</v>
      </c>
      <c r="BA103" s="10">
        <f t="shared" si="10"/>
        <v>0</v>
      </c>
      <c r="BB103" s="36" t="s">
        <v>118</v>
      </c>
      <c r="BC103" s="39" t="str">
        <f t="shared" si="11"/>
        <v/>
      </c>
      <c r="BD103" s="16">
        <f>SUM(AR103:AW103)</f>
        <v>0</v>
      </c>
      <c r="BE103" s="10">
        <f>SUM(AL103:AQ103)</f>
        <v>0</v>
      </c>
      <c r="BF103" s="12" t="str">
        <f t="shared" si="12"/>
        <v/>
      </c>
      <c r="BG103" s="12" t="str">
        <f t="shared" si="13"/>
        <v/>
      </c>
      <c r="BH103" s="9">
        <f t="shared" si="14"/>
        <v>0</v>
      </c>
      <c r="BI103" s="39" t="str">
        <f t="shared" si="15"/>
        <v/>
      </c>
      <c r="BK103" s="75"/>
    </row>
    <row r="104" spans="1:63">
      <c r="A104" s="2">
        <v>101</v>
      </c>
      <c r="B104" s="2">
        <v>2024</v>
      </c>
      <c r="C104" s="1" t="str">
        <v>PBTMTR58</v>
      </c>
      <c r="D104" s="37" t="str">
        <v>0015g00001X5nrSAAR</v>
      </c>
      <c r="E104" s="37" t="str">
        <v>GOEL TRADING CO</v>
      </c>
      <c r="F104" s="37" t="str">
        <v>HARYANA</v>
      </c>
      <c r="G104" s="37" t="str">
        <v>ROHTAK</v>
      </c>
      <c r="H104" s="37" t="str">
        <v>Rohtak</v>
      </c>
      <c r="I104" s="37" t="str">
        <v>JAI DURGA STEELS</v>
      </c>
      <c r="J104" s="37" t="str">
        <v>Sunny Bhutani</v>
      </c>
      <c r="K104" s="37" t="str">
        <v>Sunny Bhutani</v>
      </c>
      <c r="L104" s="37" t="str">
        <v>C12830</v>
      </c>
      <c r="M104" s="37" t="str">
        <v>North</v>
      </c>
      <c r="N104" s="2">
        <v>124001</v>
      </c>
      <c r="O104" s="2" t="str">
        <v>06CZMPA3079G2ZC</v>
      </c>
      <c r="P104" s="2">
        <v>8569819835</v>
      </c>
      <c r="Q104" s="2" t="str">
        <v>Jan'24</v>
      </c>
      <c r="R104" s="2">
        <v>2024</v>
      </c>
      <c r="S104" s="1">
        <v>107</v>
      </c>
      <c r="T104" s="2">
        <v>350</v>
      </c>
      <c r="U104" s="1">
        <v>0.40776190476190477</v>
      </c>
      <c r="V104" s="1" t="str">
        <v>Super Star</v>
      </c>
      <c r="W104" s="10">
        <v>85</v>
      </c>
      <c r="X104" s="10">
        <v>10</v>
      </c>
      <c r="Y104" s="10">
        <v>12</v>
      </c>
      <c r="Z104" s="10">
        <v>54</v>
      </c>
      <c r="AA104" s="10">
        <v>24</v>
      </c>
      <c r="AB104" s="10">
        <v>48</v>
      </c>
      <c r="AC104" s="10">
        <v>50</v>
      </c>
      <c r="AD104" s="10">
        <v>50</v>
      </c>
      <c r="AE104" s="10">
        <v>66</v>
      </c>
      <c r="AF104" s="10">
        <v>50</v>
      </c>
      <c r="AG104" s="10">
        <v>51</v>
      </c>
      <c r="AH104" s="10">
        <v>52</v>
      </c>
      <c r="AI104" s="10">
        <v>51</v>
      </c>
      <c r="AJ104" s="10">
        <v>229</v>
      </c>
      <c r="AK104" s="10">
        <v>280</v>
      </c>
      <c r="AL104" s="10">
        <v>132</v>
      </c>
      <c r="AM104" s="10">
        <v>52</v>
      </c>
      <c r="AN104" s="10">
        <v>77</v>
      </c>
      <c r="AO104" s="10">
        <v>86.75</v>
      </c>
      <c r="AP104" s="10">
        <v>55.09</v>
      </c>
      <c r="AQ104" s="10">
        <v>62.14</v>
      </c>
      <c r="AR104" s="10">
        <v>40.03</v>
      </c>
      <c r="AS104" s="16">
        <v>38.99</v>
      </c>
      <c r="AT104" s="16">
        <v>372.12</v>
      </c>
      <c r="AU104" s="16">
        <v>44</v>
      </c>
      <c r="AV104" s="16">
        <v>12.03</v>
      </c>
      <c r="AW104" s="16">
        <v>297</v>
      </c>
      <c r="AX104" s="10">
        <f t="shared" si="9"/>
        <v>1269.1500000000001</v>
      </c>
      <c r="AY104" s="10">
        <f>SUM(Z104:AK104)</f>
        <v>1005</v>
      </c>
      <c r="AZ104" s="2" t="s">
        <v>119</v>
      </c>
      <c r="BA104" s="10">
        <f t="shared" si="10"/>
        <v>77.49666666666667</v>
      </c>
      <c r="BB104" s="36" t="s">
        <v>118</v>
      </c>
      <c r="BC104" s="39" t="str">
        <f t="shared" si="11"/>
        <v>E</v>
      </c>
      <c r="BD104" s="16">
        <f>SUM(AR104:AW104)</f>
        <v>804.17</v>
      </c>
      <c r="BE104" s="10">
        <f>SUM(AL104:AQ104)</f>
        <v>464.98</v>
      </c>
      <c r="BF104" s="12">
        <f t="shared" si="12"/>
        <v>0.63362880668163724</v>
      </c>
      <c r="BG104" s="12">
        <f t="shared" si="13"/>
        <v>0.36637119331836265</v>
      </c>
      <c r="BH104" s="9">
        <f t="shared" si="14"/>
        <v>1269.1500000000001</v>
      </c>
      <c r="BI104" s="39" t="str">
        <f t="shared" si="15"/>
        <v>E</v>
      </c>
      <c r="BJ104" s="1" t="str">
        <f>_xlfn.XLOOKUP(D104,'Holi gift'!A:A,'Holi gift'!A:A,"",0,1)</f>
        <v>0015g00001X5nrSAAR</v>
      </c>
      <c r="BK104" s="75"/>
    </row>
    <row r="105" spans="1:63">
      <c r="A105" s="2">
        <v>102</v>
      </c>
      <c r="B105" s="2">
        <v>2024</v>
      </c>
      <c r="C105" s="1" t="str">
        <v>PBTMTR59</v>
      </c>
      <c r="D105" s="37" t="str">
        <v>0015g00001VA77GAAT</v>
      </c>
      <c r="E105" s="37" t="str">
        <v>SHREE SHYAM STEEL</v>
      </c>
      <c r="F105" s="37" t="str">
        <v>HARYANA</v>
      </c>
      <c r="G105" s="37" t="str">
        <v>SONIPAT</v>
      </c>
      <c r="H105" s="37" t="str">
        <v>Kharkhoda</v>
      </c>
      <c r="I105" s="37" t="str">
        <v>JAI DURGA STEELS</v>
      </c>
      <c r="J105" s="37" t="str">
        <v>Sunny Bhutani</v>
      </c>
      <c r="K105" s="37" t="str">
        <v>Sunny Bhutani</v>
      </c>
      <c r="L105" s="37" t="str">
        <v>C12830</v>
      </c>
      <c r="M105" s="37" t="str">
        <v>North</v>
      </c>
      <c r="N105" s="2">
        <v>131402</v>
      </c>
      <c r="O105" s="2" t="str">
        <v>06DXWPK7699D1ZK</v>
      </c>
      <c r="P105" s="2">
        <v>8199017850</v>
      </c>
      <c r="Q105" s="2" t="str">
        <v>Jan'24</v>
      </c>
      <c r="R105" s="2">
        <v>2024</v>
      </c>
      <c r="S105" s="1">
        <v>101</v>
      </c>
      <c r="T105" s="2">
        <v>200</v>
      </c>
      <c r="U105" s="1">
        <v>0.51370000000000005</v>
      </c>
      <c r="V105" s="1" t="str">
        <v>Star</v>
      </c>
      <c r="W105" s="10">
        <v>17</v>
      </c>
      <c r="X105" s="10">
        <v>40</v>
      </c>
      <c r="Y105" s="10">
        <v>44</v>
      </c>
      <c r="Z105" s="10">
        <v>30</v>
      </c>
      <c r="AA105" s="10">
        <v>29</v>
      </c>
      <c r="AB105" s="10">
        <v>24</v>
      </c>
      <c r="AC105" s="10">
        <v>0</v>
      </c>
      <c r="AD105" s="10">
        <v>15</v>
      </c>
      <c r="AE105" s="10">
        <v>50</v>
      </c>
      <c r="AF105" s="10">
        <v>0</v>
      </c>
      <c r="AG105" s="10">
        <v>12</v>
      </c>
      <c r="AH105" s="10">
        <v>0</v>
      </c>
      <c r="AI105" s="10">
        <v>0</v>
      </c>
      <c r="AJ105" s="10">
        <v>0</v>
      </c>
      <c r="AK105" s="10">
        <v>50</v>
      </c>
      <c r="AL105" s="10">
        <v>52</v>
      </c>
      <c r="AM105" s="10">
        <v>51</v>
      </c>
      <c r="AN105" s="10">
        <v>81</v>
      </c>
      <c r="AO105" s="10">
        <v>52.03</v>
      </c>
      <c r="AP105" s="10">
        <v>80.36</v>
      </c>
      <c r="AQ105" s="10">
        <v>53.06</v>
      </c>
      <c r="AR105" s="10">
        <v>32.56</v>
      </c>
      <c r="AS105" s="16">
        <v>23.99</v>
      </c>
      <c r="AT105" s="16">
        <v>51.18</v>
      </c>
      <c r="AU105" s="16">
        <v>233</v>
      </c>
      <c r="AV105" s="16">
        <v>24.04</v>
      </c>
      <c r="AW105" s="16">
        <v>30</v>
      </c>
      <c r="AX105" s="10">
        <f t="shared" si="9"/>
        <v>764.22</v>
      </c>
      <c r="AY105" s="10">
        <f>SUM(Z105:AK105)</f>
        <v>210</v>
      </c>
      <c r="AZ105" s="2" t="s">
        <v>119</v>
      </c>
      <c r="BA105" s="10">
        <f t="shared" si="10"/>
        <v>61.574999999999996</v>
      </c>
      <c r="BB105" s="36" t="s">
        <v>118</v>
      </c>
      <c r="BC105" s="39" t="str">
        <f t="shared" si="11"/>
        <v>D</v>
      </c>
      <c r="BD105" s="16">
        <f>SUM(AR105:AW105)</f>
        <v>394.77000000000004</v>
      </c>
      <c r="BE105" s="10">
        <f>SUM(AL105:AQ105)</f>
        <v>369.45</v>
      </c>
      <c r="BF105" s="12">
        <f t="shared" si="12"/>
        <v>0.51656591033995447</v>
      </c>
      <c r="BG105" s="12">
        <f t="shared" si="13"/>
        <v>0.48343408966004553</v>
      </c>
      <c r="BH105" s="9">
        <f t="shared" si="14"/>
        <v>764.22</v>
      </c>
      <c r="BI105" s="39" t="str">
        <f t="shared" si="15"/>
        <v>D</v>
      </c>
      <c r="BJ105" s="1" t="str">
        <f>_xlfn.XLOOKUP(D105,'Holi gift'!A:A,'Holi gift'!A:A,"",0,1)</f>
        <v>0015g00001VA77GAAT</v>
      </c>
      <c r="BK105" s="75"/>
    </row>
    <row r="106" spans="1:63">
      <c r="A106" s="2">
        <v>103</v>
      </c>
      <c r="B106" s="2">
        <v>2024</v>
      </c>
      <c r="C106" s="1" t="str">
        <v>PBTMTR60</v>
      </c>
      <c r="D106" s="37" t="str">
        <v>0015g00001V9ThmAAF</v>
      </c>
      <c r="E106" s="37" t="str">
        <v>MOHINDER SINGH &amp; BROS</v>
      </c>
      <c r="F106" s="37" t="str">
        <v>HARYANA</v>
      </c>
      <c r="G106" s="37" t="str">
        <v>ROHTAK</v>
      </c>
      <c r="H106" s="37" t="str">
        <v>Rohtak</v>
      </c>
      <c r="I106" s="37" t="str">
        <v>JAI DURGA STEELS</v>
      </c>
      <c r="J106" s="37" t="str">
        <v>Sunny Bhutani</v>
      </c>
      <c r="K106" s="37" t="str">
        <v>Sunny Bhutani</v>
      </c>
      <c r="L106" s="37" t="str">
        <v>C12830</v>
      </c>
      <c r="M106" s="37" t="str">
        <v>North</v>
      </c>
      <c r="N106" s="2">
        <v>124001</v>
      </c>
      <c r="O106" s="2" t="str">
        <v>06AABFM5545M1Z2</v>
      </c>
      <c r="P106" s="2">
        <v>9813143004</v>
      </c>
      <c r="Q106" s="2" t="str">
        <v>Jan'24</v>
      </c>
      <c r="R106" s="2">
        <v>2024</v>
      </c>
      <c r="S106" s="1">
        <v>101</v>
      </c>
      <c r="T106" s="2">
        <v>350</v>
      </c>
      <c r="U106" s="1">
        <v>0</v>
      </c>
      <c r="V106" s="1" t="str">
        <v>Alien</v>
      </c>
      <c r="W106" s="10">
        <v>25</v>
      </c>
      <c r="X106" s="10">
        <v>50</v>
      </c>
      <c r="Y106" s="10">
        <v>26</v>
      </c>
      <c r="Z106" s="10">
        <v>30</v>
      </c>
      <c r="AA106" s="10">
        <v>50</v>
      </c>
      <c r="AB106" s="10">
        <v>46</v>
      </c>
      <c r="AC106" s="10">
        <v>25</v>
      </c>
      <c r="AD106" s="10">
        <v>75</v>
      </c>
      <c r="AE106" s="10">
        <v>55</v>
      </c>
      <c r="AF106" s="10">
        <v>36</v>
      </c>
      <c r="AG106" s="10">
        <v>68</v>
      </c>
      <c r="AH106" s="10">
        <v>52</v>
      </c>
      <c r="AI106" s="10">
        <v>55</v>
      </c>
      <c r="AJ106" s="10">
        <v>0</v>
      </c>
      <c r="AK106" s="10">
        <v>25</v>
      </c>
      <c r="AL106" s="10">
        <v>0</v>
      </c>
      <c r="AM106" s="10">
        <v>0</v>
      </c>
      <c r="AN106" s="10">
        <v>0</v>
      </c>
      <c r="AO106" s="10">
        <v>0</v>
      </c>
      <c r="AP106" s="10">
        <v>0</v>
      </c>
      <c r="AQ106" s="10">
        <v>0</v>
      </c>
      <c r="AR106" s="10">
        <v>0</v>
      </c>
      <c r="AS106" s="16">
        <v>0</v>
      </c>
      <c r="AT106" s="16">
        <v>0</v>
      </c>
      <c r="AU106" s="16">
        <v>0</v>
      </c>
      <c r="AV106" s="16">
        <v>0</v>
      </c>
      <c r="AW106" s="16" t="str">
        <v/>
      </c>
      <c r="AX106" s="10">
        <f t="shared" si="9"/>
        <v>0</v>
      </c>
      <c r="AY106" s="10">
        <f>SUM(Z106:AK106)</f>
        <v>517</v>
      </c>
      <c r="AZ106" s="2" t="s">
        <v>119</v>
      </c>
      <c r="BA106" s="10">
        <f t="shared" si="10"/>
        <v>0</v>
      </c>
      <c r="BB106" s="36" t="s">
        <v>118</v>
      </c>
      <c r="BC106" s="39" t="str">
        <f t="shared" si="11"/>
        <v/>
      </c>
      <c r="BD106" s="16">
        <f>SUM(AR106:AW106)</f>
        <v>0</v>
      </c>
      <c r="BE106" s="10">
        <f>SUM(AL106:AQ106)</f>
        <v>0</v>
      </c>
      <c r="BF106" s="12" t="str">
        <f t="shared" si="12"/>
        <v/>
      </c>
      <c r="BG106" s="12" t="str">
        <f t="shared" si="13"/>
        <v/>
      </c>
      <c r="BH106" s="9">
        <f t="shared" si="14"/>
        <v>0</v>
      </c>
      <c r="BI106" s="39" t="str">
        <f t="shared" si="15"/>
        <v/>
      </c>
      <c r="BK106" s="75"/>
    </row>
    <row r="107" spans="1:63">
      <c r="A107" s="2">
        <v>104</v>
      </c>
      <c r="B107" s="2">
        <v>2024</v>
      </c>
      <c r="C107" s="1" t="str">
        <v>PBTMTR61</v>
      </c>
      <c r="D107" s="37" t="str">
        <v>0015g00001V9Ti8AAF</v>
      </c>
      <c r="E107" s="37" t="str">
        <v>GUPTA TRADING CO.</v>
      </c>
      <c r="F107" s="37" t="str">
        <v>HARYANA</v>
      </c>
      <c r="G107" s="37" t="str">
        <v>JHAJJAR</v>
      </c>
      <c r="H107" s="37" t="str">
        <v>Sampla</v>
      </c>
      <c r="I107" s="37" t="str">
        <v>JAI DURGA STEELS</v>
      </c>
      <c r="J107" s="37" t="str">
        <v>Sunny Bhutani</v>
      </c>
      <c r="K107" s="37" t="str">
        <v>Sunny Bhutani</v>
      </c>
      <c r="L107" s="37" t="str">
        <v>C12830</v>
      </c>
      <c r="M107" s="37" t="str">
        <v>North</v>
      </c>
      <c r="N107" s="2">
        <v>124501</v>
      </c>
      <c r="O107" s="2" t="str">
        <v>06AEWPG5782R1ZD</v>
      </c>
      <c r="P107" s="2">
        <v>9813163243</v>
      </c>
      <c r="Q107" s="2" t="str">
        <v>Jan'24</v>
      </c>
      <c r="R107" s="2">
        <v>2024</v>
      </c>
      <c r="S107" s="1">
        <v>100</v>
      </c>
      <c r="T107" s="2">
        <v>140</v>
      </c>
      <c r="U107" s="1">
        <v>0.91080952380952385</v>
      </c>
      <c r="V107" s="1" t="str">
        <v>Star</v>
      </c>
      <c r="W107" s="10">
        <v>24</v>
      </c>
      <c r="X107" s="10">
        <v>50</v>
      </c>
      <c r="Y107" s="10">
        <v>26</v>
      </c>
      <c r="Z107" s="10">
        <v>30</v>
      </c>
      <c r="AA107" s="10">
        <v>24</v>
      </c>
      <c r="AB107" s="10">
        <v>22</v>
      </c>
      <c r="AC107" s="10">
        <v>15</v>
      </c>
      <c r="AD107" s="10">
        <v>0</v>
      </c>
      <c r="AE107" s="10">
        <v>50</v>
      </c>
      <c r="AF107" s="10">
        <v>10</v>
      </c>
      <c r="AG107" s="10">
        <v>15</v>
      </c>
      <c r="AH107" s="10">
        <v>0</v>
      </c>
      <c r="AI107" s="10">
        <v>0</v>
      </c>
      <c r="AJ107" s="10">
        <v>2</v>
      </c>
      <c r="AK107" s="10">
        <v>335</v>
      </c>
      <c r="AL107" s="10">
        <v>51</v>
      </c>
      <c r="AM107" s="10">
        <v>50.1</v>
      </c>
      <c r="AN107" s="10">
        <v>102</v>
      </c>
      <c r="AO107" s="10">
        <v>47.55</v>
      </c>
      <c r="AP107" s="10">
        <v>59.65</v>
      </c>
      <c r="AQ107" s="10">
        <v>50.27</v>
      </c>
      <c r="AR107" s="10">
        <v>12.07</v>
      </c>
      <c r="AS107" s="16">
        <v>11.97</v>
      </c>
      <c r="AT107" s="16">
        <v>93.67</v>
      </c>
      <c r="AU107" s="16">
        <v>12</v>
      </c>
      <c r="AV107" s="16">
        <v>276.87</v>
      </c>
      <c r="AW107" s="16">
        <v>12</v>
      </c>
      <c r="AX107" s="10">
        <f t="shared" si="9"/>
        <v>779.15</v>
      </c>
      <c r="AY107" s="10">
        <f>SUM(Z107:AK107)</f>
        <v>503</v>
      </c>
      <c r="AZ107" s="2" t="s">
        <v>119</v>
      </c>
      <c r="BA107" s="10">
        <f t="shared" si="10"/>
        <v>60.094999999999992</v>
      </c>
      <c r="BB107" s="36" t="s">
        <v>118</v>
      </c>
      <c r="BC107" s="39" t="str">
        <f t="shared" si="11"/>
        <v>D</v>
      </c>
      <c r="BD107" s="16">
        <f>SUM(AR107:AW107)</f>
        <v>418.58000000000004</v>
      </c>
      <c r="BE107" s="10">
        <f>SUM(AL107:AQ107)</f>
        <v>360.56999999999994</v>
      </c>
      <c r="BF107" s="12">
        <f t="shared" si="12"/>
        <v>0.53722646473721369</v>
      </c>
      <c r="BG107" s="12">
        <f t="shared" si="13"/>
        <v>0.46277353526278631</v>
      </c>
      <c r="BH107" s="9">
        <f t="shared" si="14"/>
        <v>779.15</v>
      </c>
      <c r="BI107" s="39" t="str">
        <f t="shared" si="15"/>
        <v>D</v>
      </c>
      <c r="BJ107" s="1" t="str">
        <f>_xlfn.XLOOKUP(D107,'Holi gift'!A:A,'Holi gift'!A:A,"",0,1)</f>
        <v>0015g00001V9Ti8AAF</v>
      </c>
      <c r="BK107" s="75"/>
    </row>
    <row r="108" spans="1:63">
      <c r="A108" s="2">
        <v>105</v>
      </c>
      <c r="B108" s="2">
        <v>2024</v>
      </c>
      <c r="C108" s="1" t="str">
        <v>PBTMTR62</v>
      </c>
      <c r="D108" s="37" t="str">
        <v>0015g00001V9Th1AAF</v>
      </c>
      <c r="E108" s="37" t="str">
        <v>RAM KISHORE SACHIN KUMAR</v>
      </c>
      <c r="F108" s="37" t="str">
        <v>HARYANA</v>
      </c>
      <c r="G108" s="37" t="str">
        <v>SONIPAT</v>
      </c>
      <c r="H108" s="37" t="str">
        <v>Rai</v>
      </c>
      <c r="I108" s="37" t="str">
        <v>JAI DURGA STEELS</v>
      </c>
      <c r="J108" s="37" t="str">
        <v>Sunny Bhutani</v>
      </c>
      <c r="K108" s="37" t="str">
        <v>Sunny Bhutani</v>
      </c>
      <c r="L108" s="37" t="str">
        <v>C12830</v>
      </c>
      <c r="M108" s="37" t="str">
        <v>North</v>
      </c>
      <c r="N108" s="2">
        <v>131028</v>
      </c>
      <c r="O108" s="2" t="str">
        <v>06AGZPM4817G1ZX</v>
      </c>
      <c r="P108" s="2">
        <v>9891067929</v>
      </c>
      <c r="Q108" s="2" t="str">
        <v>Jan'24</v>
      </c>
      <c r="R108" s="2">
        <v>2024</v>
      </c>
      <c r="S108" s="1">
        <v>101</v>
      </c>
      <c r="T108" s="2">
        <v>120</v>
      </c>
      <c r="U108" s="1">
        <v>0</v>
      </c>
      <c r="V108" s="1" t="str">
        <v>Challenger</v>
      </c>
      <c r="W108" s="10">
        <v>25</v>
      </c>
      <c r="X108" s="10">
        <v>35</v>
      </c>
      <c r="Y108" s="10">
        <v>41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  <c r="AG108" s="10">
        <v>0</v>
      </c>
      <c r="AH108" s="10">
        <v>0</v>
      </c>
      <c r="AI108" s="10">
        <v>0</v>
      </c>
      <c r="AJ108" s="10">
        <v>0</v>
      </c>
      <c r="AK108" s="10">
        <v>0</v>
      </c>
      <c r="AL108" s="10">
        <v>0</v>
      </c>
      <c r="AM108" s="10">
        <v>0</v>
      </c>
      <c r="AN108" s="10">
        <v>0</v>
      </c>
      <c r="AO108" s="10">
        <v>0</v>
      </c>
      <c r="AP108" s="10">
        <v>0</v>
      </c>
      <c r="AQ108" s="10">
        <v>0</v>
      </c>
      <c r="AR108" s="10">
        <v>0</v>
      </c>
      <c r="AS108" s="16">
        <v>0</v>
      </c>
      <c r="AT108" s="16">
        <v>0</v>
      </c>
      <c r="AU108" s="16">
        <v>0</v>
      </c>
      <c r="AV108" s="16">
        <v>0</v>
      </c>
      <c r="AW108" s="16" t="str">
        <v/>
      </c>
      <c r="AX108" s="10">
        <f t="shared" si="9"/>
        <v>0</v>
      </c>
      <c r="AY108" s="10">
        <f>SUM(Z108:AK108)</f>
        <v>0</v>
      </c>
      <c r="AZ108" s="2" t="s">
        <v>119</v>
      </c>
      <c r="BA108" s="10">
        <f t="shared" si="10"/>
        <v>0</v>
      </c>
      <c r="BB108" s="36" t="s">
        <v>118</v>
      </c>
      <c r="BC108" s="39" t="str">
        <f t="shared" si="11"/>
        <v/>
      </c>
      <c r="BD108" s="16">
        <f>SUM(AR108:AW108)</f>
        <v>0</v>
      </c>
      <c r="BE108" s="10">
        <f>SUM(AL108:AQ108)</f>
        <v>0</v>
      </c>
      <c r="BF108" s="12" t="str">
        <f t="shared" si="12"/>
        <v/>
      </c>
      <c r="BG108" s="12" t="str">
        <f t="shared" si="13"/>
        <v/>
      </c>
      <c r="BH108" s="9">
        <f t="shared" si="14"/>
        <v>0</v>
      </c>
      <c r="BI108" s="39" t="str">
        <f t="shared" si="15"/>
        <v/>
      </c>
      <c r="BK108" s="75"/>
    </row>
    <row r="109" spans="1:63">
      <c r="A109" s="2">
        <v>106</v>
      </c>
      <c r="B109" s="2">
        <v>2024</v>
      </c>
      <c r="C109" s="1" t="str">
        <v>PBTMTR63</v>
      </c>
      <c r="D109" s="37" t="str">
        <v>0015g00001ZW7t5AAD</v>
      </c>
      <c r="E109" s="37" t="str">
        <v>SURYA TRADING CO</v>
      </c>
      <c r="F109" s="37" t="str">
        <v>HARYANA</v>
      </c>
      <c r="G109" s="37" t="str">
        <v>JHAJJAR</v>
      </c>
      <c r="H109" s="37" t="str">
        <v>Bahadurgarh</v>
      </c>
      <c r="I109" s="37" t="str">
        <v>JAI DURGA STEELS</v>
      </c>
      <c r="J109" s="37" t="str">
        <v>Sunny Bhutani</v>
      </c>
      <c r="K109" s="37" t="str">
        <v>Sunny Bhutani</v>
      </c>
      <c r="L109" s="37" t="str">
        <v>C12830</v>
      </c>
      <c r="M109" s="37" t="str">
        <v>North</v>
      </c>
      <c r="N109" s="2">
        <v>124507</v>
      </c>
      <c r="O109" s="2" t="str">
        <v>06CHUPK2672M1ZM</v>
      </c>
      <c r="P109" s="2">
        <v>9416054661</v>
      </c>
      <c r="Q109" s="2" t="str">
        <v>Jan'24</v>
      </c>
      <c r="R109" s="2">
        <v>2024</v>
      </c>
      <c r="S109" s="1">
        <v>101</v>
      </c>
      <c r="T109" s="2">
        <v>320</v>
      </c>
      <c r="U109" s="1">
        <v>0</v>
      </c>
      <c r="V109" s="1" t="str">
        <v>Alien</v>
      </c>
      <c r="W109" s="10">
        <v>20</v>
      </c>
      <c r="X109" s="10">
        <v>35</v>
      </c>
      <c r="Y109" s="10">
        <v>46</v>
      </c>
      <c r="Z109" s="10">
        <v>30</v>
      </c>
      <c r="AA109" s="10">
        <v>21</v>
      </c>
      <c r="AB109" s="10">
        <v>25</v>
      </c>
      <c r="AC109" s="10">
        <v>20</v>
      </c>
      <c r="AD109" s="10">
        <v>15</v>
      </c>
      <c r="AE109" s="10">
        <v>3</v>
      </c>
      <c r="AF109" s="10">
        <v>50</v>
      </c>
      <c r="AG109" s="10">
        <v>15</v>
      </c>
      <c r="AH109" s="10">
        <v>51</v>
      </c>
      <c r="AI109" s="10">
        <v>51</v>
      </c>
      <c r="AJ109" s="10">
        <v>150</v>
      </c>
      <c r="AK109" s="10">
        <v>70</v>
      </c>
      <c r="AL109" s="10">
        <v>52</v>
      </c>
      <c r="AM109" s="10">
        <v>53</v>
      </c>
      <c r="AN109" s="10">
        <v>51</v>
      </c>
      <c r="AO109" s="10">
        <v>95.37</v>
      </c>
      <c r="AP109" s="10">
        <v>66.790000000000006</v>
      </c>
      <c r="AQ109" s="10">
        <v>2</v>
      </c>
      <c r="AR109" s="10">
        <v>0</v>
      </c>
      <c r="AS109" s="16">
        <v>0</v>
      </c>
      <c r="AT109" s="16">
        <v>0</v>
      </c>
      <c r="AU109" s="16">
        <v>0</v>
      </c>
      <c r="AV109" s="16">
        <v>0</v>
      </c>
      <c r="AW109" s="16" t="str">
        <v/>
      </c>
      <c r="AX109" s="10">
        <f t="shared" si="9"/>
        <v>320.16000000000003</v>
      </c>
      <c r="AY109" s="10">
        <f>SUM(Z109:AK109)</f>
        <v>501</v>
      </c>
      <c r="AZ109" s="2" t="s">
        <v>119</v>
      </c>
      <c r="BA109" s="10">
        <f t="shared" si="10"/>
        <v>53.360000000000007</v>
      </c>
      <c r="BB109" s="36" t="s">
        <v>118</v>
      </c>
      <c r="BC109" s="39" t="str">
        <f t="shared" si="11"/>
        <v>B</v>
      </c>
      <c r="BD109" s="16">
        <f>SUM(AR109:AW109)</f>
        <v>0</v>
      </c>
      <c r="BE109" s="10">
        <f>SUM(AL109:AQ109)</f>
        <v>320.16000000000003</v>
      </c>
      <c r="BF109" s="12">
        <f t="shared" si="12"/>
        <v>0</v>
      </c>
      <c r="BG109" s="12">
        <f t="shared" si="13"/>
        <v>1</v>
      </c>
      <c r="BH109" s="9">
        <f t="shared" si="14"/>
        <v>320.16000000000003</v>
      </c>
      <c r="BI109" s="39" t="str">
        <f t="shared" si="15"/>
        <v>B</v>
      </c>
      <c r="BJ109" s="1" t="str">
        <f>_xlfn.XLOOKUP(D109,'Holi gift'!A:A,'Holi gift'!A:A,"",0,1)</f>
        <v/>
      </c>
      <c r="BK109" s="75"/>
    </row>
    <row r="110" spans="1:63">
      <c r="A110" s="2">
        <v>107</v>
      </c>
      <c r="B110" s="2">
        <v>2024</v>
      </c>
      <c r="C110" s="1" t="str">
        <v>PBTMTR64</v>
      </c>
      <c r="D110" s="37" t="str">
        <v>0015g00001c2WzOAAU</v>
      </c>
      <c r="E110" s="37" t="str">
        <v>SHAKTI STEEL TRADERS</v>
      </c>
      <c r="F110" s="37" t="str">
        <v>HARYANA</v>
      </c>
      <c r="G110" s="37" t="str">
        <v>PANIPAT</v>
      </c>
      <c r="H110" s="37" t="str">
        <v>Panipat</v>
      </c>
      <c r="I110" s="37" t="str">
        <v>JAI DURGA STEELS</v>
      </c>
      <c r="J110" s="37" t="str">
        <v>Sunny Bhutani</v>
      </c>
      <c r="K110" s="37" t="str">
        <v>Sunny Bhutani</v>
      </c>
      <c r="L110" s="37" t="str">
        <v>C12830</v>
      </c>
      <c r="M110" s="37" t="str">
        <v>North</v>
      </c>
      <c r="N110" s="2">
        <v>132103</v>
      </c>
      <c r="O110" s="2" t="str">
        <v>06AEFPG4049A1Z3</v>
      </c>
      <c r="P110" s="2">
        <v>9215802700</v>
      </c>
      <c r="Q110" s="2" t="str">
        <v>Jan'24</v>
      </c>
      <c r="R110" s="2">
        <v>2024</v>
      </c>
      <c r="S110" s="1">
        <v>101</v>
      </c>
      <c r="T110" s="2">
        <v>300</v>
      </c>
      <c r="U110" s="1">
        <v>0</v>
      </c>
      <c r="V110" s="1" t="str">
        <v>Alien</v>
      </c>
      <c r="W110" s="10">
        <v>15</v>
      </c>
      <c r="X110" s="10">
        <v>40</v>
      </c>
      <c r="Y110" s="10">
        <v>46</v>
      </c>
      <c r="Z110" s="10">
        <v>0</v>
      </c>
      <c r="AA110" s="10">
        <v>0</v>
      </c>
      <c r="AB110" s="10">
        <v>0</v>
      </c>
      <c r="AC110" s="10">
        <v>0</v>
      </c>
      <c r="AD110" s="10">
        <v>0</v>
      </c>
      <c r="AE110" s="10">
        <v>0</v>
      </c>
      <c r="AF110" s="10">
        <v>0</v>
      </c>
      <c r="AG110" s="10">
        <v>0</v>
      </c>
      <c r="AH110" s="10">
        <v>0</v>
      </c>
      <c r="AI110" s="10">
        <v>0</v>
      </c>
      <c r="AJ110" s="10">
        <v>0</v>
      </c>
      <c r="AK110" s="10">
        <v>0</v>
      </c>
      <c r="AL110" s="10">
        <v>0</v>
      </c>
      <c r="AM110" s="10">
        <v>0</v>
      </c>
      <c r="AN110" s="10">
        <v>0</v>
      </c>
      <c r="AO110" s="10">
        <v>0</v>
      </c>
      <c r="AP110" s="10">
        <v>0</v>
      </c>
      <c r="AQ110" s="10">
        <v>0</v>
      </c>
      <c r="AR110" s="10">
        <v>0</v>
      </c>
      <c r="AS110" s="16">
        <v>0</v>
      </c>
      <c r="AT110" s="16">
        <v>0</v>
      </c>
      <c r="AU110" s="16">
        <v>0</v>
      </c>
      <c r="AV110" s="16">
        <v>0</v>
      </c>
      <c r="AW110" s="16" t="str">
        <v/>
      </c>
      <c r="AX110" s="10">
        <f t="shared" si="9"/>
        <v>0</v>
      </c>
      <c r="AY110" s="10">
        <f>SUM(Z110:AK110)</f>
        <v>0</v>
      </c>
      <c r="AZ110" s="2" t="s">
        <v>119</v>
      </c>
      <c r="BA110" s="10">
        <f t="shared" si="10"/>
        <v>0</v>
      </c>
      <c r="BB110" s="36" t="s">
        <v>118</v>
      </c>
      <c r="BC110" s="39" t="str">
        <f t="shared" si="11"/>
        <v/>
      </c>
      <c r="BD110" s="16">
        <f>SUM(AR110:AW110)</f>
        <v>0</v>
      </c>
      <c r="BE110" s="10">
        <f>SUM(AL110:AQ110)</f>
        <v>0</v>
      </c>
      <c r="BF110" s="12" t="str">
        <f t="shared" si="12"/>
        <v/>
      </c>
      <c r="BG110" s="12" t="str">
        <f t="shared" si="13"/>
        <v/>
      </c>
      <c r="BH110" s="9">
        <f t="shared" si="14"/>
        <v>0</v>
      </c>
      <c r="BI110" s="39" t="str">
        <f t="shared" si="15"/>
        <v/>
      </c>
      <c r="BK110" s="75"/>
    </row>
    <row r="111" spans="1:63">
      <c r="A111" s="2">
        <v>108</v>
      </c>
      <c r="B111" s="2">
        <v>2024</v>
      </c>
      <c r="C111" s="1" t="str">
        <v>PBTMTR70</v>
      </c>
      <c r="D111" s="37" t="str">
        <v>0015g00001bacLCAAY</v>
      </c>
      <c r="E111" s="37" t="str">
        <v>RAJDHANI STEELS</v>
      </c>
      <c r="F111" s="37" t="str">
        <v>RAJASTHAN</v>
      </c>
      <c r="G111" s="37" t="str">
        <v>JAIPUR</v>
      </c>
      <c r="H111" s="37" t="str">
        <v>Jaipur</v>
      </c>
      <c r="I111" s="37" t="str">
        <v>J P ALLOYS</v>
      </c>
      <c r="J111" s="37" t="str">
        <v>Amit Kumar Sharma</v>
      </c>
      <c r="K111" s="37" t="str">
        <v>Pushpendra Kumar</v>
      </c>
      <c r="L111" s="37" t="str">
        <v>C13188</v>
      </c>
      <c r="M111" s="37" t="str">
        <v>North</v>
      </c>
      <c r="N111" s="2">
        <v>302017</v>
      </c>
      <c r="O111" s="2" t="str">
        <v>08AKMPP4848F1ZP</v>
      </c>
      <c r="P111" s="2">
        <v>9829113998</v>
      </c>
      <c r="Q111" s="2" t="str">
        <v>Jan'24</v>
      </c>
      <c r="R111" s="2">
        <v>2024</v>
      </c>
      <c r="S111" s="1">
        <v>51</v>
      </c>
      <c r="T111" s="2">
        <v>300</v>
      </c>
      <c r="U111" s="1">
        <v>0</v>
      </c>
      <c r="V111" s="1" t="str">
        <v>Alien</v>
      </c>
      <c r="W111" s="10">
        <v>25</v>
      </c>
      <c r="X111" s="10">
        <v>0</v>
      </c>
      <c r="Y111" s="10">
        <v>26</v>
      </c>
      <c r="Z111" s="10">
        <v>20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  <c r="AG111" s="10">
        <v>0</v>
      </c>
      <c r="AH111" s="10">
        <v>0</v>
      </c>
      <c r="AI111" s="10">
        <v>0</v>
      </c>
      <c r="AJ111" s="10">
        <v>0</v>
      </c>
      <c r="AK111" s="10">
        <v>0</v>
      </c>
      <c r="AL111" s="10">
        <v>0</v>
      </c>
      <c r="AM111" s="10">
        <v>0</v>
      </c>
      <c r="AN111" s="10">
        <v>0</v>
      </c>
      <c r="AO111" s="10">
        <v>0</v>
      </c>
      <c r="AP111" s="10">
        <v>0</v>
      </c>
      <c r="AQ111" s="10">
        <v>0</v>
      </c>
      <c r="AR111" s="10">
        <v>0</v>
      </c>
      <c r="AS111" s="16">
        <v>0</v>
      </c>
      <c r="AT111" s="16">
        <v>0</v>
      </c>
      <c r="AU111" s="16">
        <v>0</v>
      </c>
      <c r="AV111" s="16">
        <v>0</v>
      </c>
      <c r="AW111" s="16">
        <v>25</v>
      </c>
      <c r="AX111" s="10">
        <f t="shared" si="9"/>
        <v>25</v>
      </c>
      <c r="AY111" s="10">
        <f>SUM(Z111:AK111)</f>
        <v>20</v>
      </c>
      <c r="AZ111" s="2" t="s">
        <v>119</v>
      </c>
      <c r="BA111" s="10">
        <f t="shared" si="10"/>
        <v>0</v>
      </c>
      <c r="BB111" s="36" t="s">
        <v>118</v>
      </c>
      <c r="BC111" s="39" t="str">
        <f t="shared" si="11"/>
        <v/>
      </c>
      <c r="BD111" s="16">
        <f>SUM(AR111:AW111)</f>
        <v>25</v>
      </c>
      <c r="BE111" s="10">
        <f>SUM(AL111:AQ111)</f>
        <v>0</v>
      </c>
      <c r="BF111" s="12">
        <f t="shared" si="12"/>
        <v>1</v>
      </c>
      <c r="BG111" s="12">
        <f t="shared" si="13"/>
        <v>0</v>
      </c>
      <c r="BH111" s="9">
        <f t="shared" si="14"/>
        <v>25</v>
      </c>
      <c r="BI111" s="39" t="str">
        <f t="shared" si="15"/>
        <v/>
      </c>
      <c r="BK111" s="75"/>
    </row>
    <row r="112" spans="1:63">
      <c r="A112" s="2">
        <v>109</v>
      </c>
      <c r="B112" s="2">
        <v>2024</v>
      </c>
      <c r="C112" s="1" t="str">
        <v>PBTMTR71</v>
      </c>
      <c r="D112" s="37" t="str">
        <v>0015g00001c4PuPAAU</v>
      </c>
      <c r="E112" s="37" t="str">
        <v>RAJASTHAN COMMERCIAL CORPORATION</v>
      </c>
      <c r="F112" s="37" t="str">
        <v>RAJASTHAN</v>
      </c>
      <c r="G112" s="37" t="str">
        <v>BHILWARA</v>
      </c>
      <c r="H112" s="37" t="str">
        <v>Bhilwara</v>
      </c>
      <c r="I112" s="37" t="str">
        <v>J P ALLOYS</v>
      </c>
      <c r="J112" s="37" t="str">
        <v>Pushpendra Kumar</v>
      </c>
      <c r="K112" s="37" t="str">
        <v>Pushpendra Kumar</v>
      </c>
      <c r="L112" s="37" t="str">
        <v>C13188</v>
      </c>
      <c r="M112" s="37" t="str">
        <v>North</v>
      </c>
      <c r="N112" s="2">
        <v>311001</v>
      </c>
      <c r="O112" s="2" t="str">
        <v>08ABJFR0951K1ZV</v>
      </c>
      <c r="P112" s="2">
        <v>9351555501</v>
      </c>
      <c r="Q112" s="2" t="str">
        <v>Jan'24</v>
      </c>
      <c r="R112" s="2">
        <v>2024</v>
      </c>
      <c r="S112" s="1">
        <v>20</v>
      </c>
      <c r="T112" s="2">
        <v>300</v>
      </c>
      <c r="U112" s="1">
        <v>4.777777777777778E-2</v>
      </c>
      <c r="V112" s="1" t="str">
        <v>Alien</v>
      </c>
      <c r="W112" s="10">
        <v>20</v>
      </c>
      <c r="X112" s="10">
        <v>0</v>
      </c>
      <c r="Y112" s="10">
        <v>0</v>
      </c>
      <c r="Z112" s="10">
        <v>31</v>
      </c>
      <c r="AA112" s="10">
        <v>0</v>
      </c>
      <c r="AB112" s="10">
        <v>0</v>
      </c>
      <c r="AC112" s="10">
        <v>51.51</v>
      </c>
      <c r="AD112" s="10">
        <v>0</v>
      </c>
      <c r="AE112" s="10">
        <v>0</v>
      </c>
      <c r="AF112" s="10">
        <v>0</v>
      </c>
      <c r="AG112" s="10">
        <v>54</v>
      </c>
      <c r="AH112" s="10">
        <v>52</v>
      </c>
      <c r="AI112" s="10">
        <v>66.92</v>
      </c>
      <c r="AJ112" s="10">
        <v>50</v>
      </c>
      <c r="AK112" s="10">
        <v>0</v>
      </c>
      <c r="AL112" s="10">
        <v>51</v>
      </c>
      <c r="AM112" s="10">
        <v>52</v>
      </c>
      <c r="AN112" s="10">
        <v>86</v>
      </c>
      <c r="AO112" s="10">
        <v>25.02</v>
      </c>
      <c r="AP112" s="10">
        <v>0</v>
      </c>
      <c r="AQ112" s="10">
        <v>25.01</v>
      </c>
      <c r="AR112" s="10">
        <v>0</v>
      </c>
      <c r="AS112" s="16">
        <v>20.02</v>
      </c>
      <c r="AT112" s="16">
        <v>25</v>
      </c>
      <c r="AU112" s="16">
        <v>18</v>
      </c>
      <c r="AV112" s="16">
        <v>0</v>
      </c>
      <c r="AW112" s="16">
        <v>25</v>
      </c>
      <c r="AX112" s="10">
        <f t="shared" si="9"/>
        <v>327.05</v>
      </c>
      <c r="AY112" s="10">
        <f>SUM(Z112:AK112)</f>
        <v>305.43</v>
      </c>
      <c r="AZ112" s="2" t="s">
        <v>119</v>
      </c>
      <c r="BA112" s="10">
        <f t="shared" si="10"/>
        <v>39.838333333333331</v>
      </c>
      <c r="BB112" s="36" t="s">
        <v>118</v>
      </c>
      <c r="BC112" s="39" t="str">
        <f t="shared" si="11"/>
        <v>B</v>
      </c>
      <c r="BD112" s="16">
        <f>SUM(AR112:AW112)</f>
        <v>88.02</v>
      </c>
      <c r="BE112" s="10">
        <f>SUM(AL112:AQ112)</f>
        <v>239.03</v>
      </c>
      <c r="BF112" s="12">
        <f t="shared" si="12"/>
        <v>0.26913316006726801</v>
      </c>
      <c r="BG112" s="12">
        <f t="shared" si="13"/>
        <v>0.73086683993273194</v>
      </c>
      <c r="BH112" s="9">
        <f t="shared" si="14"/>
        <v>327.05</v>
      </c>
      <c r="BI112" s="39" t="str">
        <f t="shared" si="15"/>
        <v>B</v>
      </c>
      <c r="BJ112" s="1" t="str">
        <f>_xlfn.XLOOKUP(D112,'Holi gift'!A:A,'Holi gift'!A:A,"",0,1)</f>
        <v>0015g00001c4PuPAAU</v>
      </c>
      <c r="BK112" s="75"/>
    </row>
    <row r="113" spans="1:63">
      <c r="A113" s="2">
        <v>110</v>
      </c>
      <c r="B113" s="2">
        <v>2024</v>
      </c>
      <c r="C113" s="1" t="str">
        <v>PBTMTR15</v>
      </c>
      <c r="D113" s="37" t="str">
        <v>0015g00001VBq98AAD</v>
      </c>
      <c r="E113" s="37" t="str">
        <v>AGGARWAL TRADERS</v>
      </c>
      <c r="F113" s="37" t="str">
        <v>HARYANA</v>
      </c>
      <c r="G113" s="37" t="str">
        <v>AMBALA</v>
      </c>
      <c r="H113" s="37" t="str">
        <v>Barara</v>
      </c>
      <c r="I113" s="37" t="str">
        <v>G.C. Steels (India) Pvt. Ltd.</v>
      </c>
      <c r="J113" s="37" t="str">
        <v>Deepak Dhiman</v>
      </c>
      <c r="K113" s="37" t="str">
        <v>-</v>
      </c>
      <c r="L113" s="37" t="str">
        <v/>
      </c>
      <c r="M113" s="37" t="str">
        <v>North</v>
      </c>
      <c r="N113" s="2">
        <v>133202</v>
      </c>
      <c r="O113" s="2" t="str">
        <v>06AWEPK8320R1Z2</v>
      </c>
      <c r="P113" s="2">
        <v>9416365982</v>
      </c>
      <c r="Q113" s="2" t="str">
        <v>Jan'24</v>
      </c>
      <c r="R113" s="2">
        <v>2024</v>
      </c>
      <c r="S113" s="1">
        <v>81</v>
      </c>
      <c r="T113" s="2">
        <v>125</v>
      </c>
      <c r="U113" s="1">
        <v>0</v>
      </c>
      <c r="V113" s="1" t="str">
        <v>Challenger</v>
      </c>
      <c r="W113" s="10">
        <v>40</v>
      </c>
      <c r="X113" s="10">
        <v>0</v>
      </c>
      <c r="Y113" s="10">
        <v>42</v>
      </c>
      <c r="Z113" s="10">
        <v>17</v>
      </c>
      <c r="AA113" s="10">
        <v>33</v>
      </c>
      <c r="AB113" s="10">
        <v>5</v>
      </c>
      <c r="AC113" s="10">
        <v>7.05</v>
      </c>
      <c r="AD113" s="10">
        <v>5</v>
      </c>
      <c r="AE113" s="10">
        <v>3</v>
      </c>
      <c r="AF113" s="10">
        <v>0</v>
      </c>
      <c r="AG113" s="10">
        <v>0</v>
      </c>
      <c r="AH113" s="10">
        <v>0</v>
      </c>
      <c r="AI113" s="10">
        <v>0</v>
      </c>
      <c r="AJ113" s="10">
        <v>0</v>
      </c>
      <c r="AK113" s="10">
        <v>0</v>
      </c>
      <c r="AL113" s="10">
        <v>0</v>
      </c>
      <c r="AM113" s="10">
        <v>0</v>
      </c>
      <c r="AN113" s="10">
        <v>0</v>
      </c>
      <c r="AO113" s="10">
        <v>0</v>
      </c>
      <c r="AP113" s="10">
        <v>0</v>
      </c>
      <c r="AQ113" s="10">
        <v>0</v>
      </c>
      <c r="AR113" s="10">
        <v>0</v>
      </c>
      <c r="AS113" s="16">
        <v>0</v>
      </c>
      <c r="AT113" s="16">
        <v>0</v>
      </c>
      <c r="AU113" s="16">
        <v>0</v>
      </c>
      <c r="AV113" s="16">
        <v>0</v>
      </c>
      <c r="AW113" s="16" t="str">
        <v/>
      </c>
      <c r="AX113" s="10">
        <f t="shared" si="9"/>
        <v>0</v>
      </c>
      <c r="AY113" s="10">
        <f>SUM(Z113:AK113)</f>
        <v>70.05</v>
      </c>
      <c r="AZ113" s="2" t="s">
        <v>119</v>
      </c>
      <c r="BA113" s="10">
        <f t="shared" si="10"/>
        <v>0</v>
      </c>
      <c r="BB113" s="36" t="s">
        <v>118</v>
      </c>
      <c r="BC113" s="39" t="str">
        <f t="shared" si="11"/>
        <v/>
      </c>
      <c r="BD113" s="16">
        <f>SUM(AR113:AW113)</f>
        <v>0</v>
      </c>
      <c r="BE113" s="10">
        <f>SUM(AL113:AQ113)</f>
        <v>0</v>
      </c>
      <c r="BF113" s="12" t="str">
        <f t="shared" si="12"/>
        <v/>
      </c>
      <c r="BG113" s="12" t="str">
        <f t="shared" si="13"/>
        <v/>
      </c>
      <c r="BH113" s="9">
        <f t="shared" si="14"/>
        <v>0</v>
      </c>
      <c r="BI113" s="39" t="str">
        <f t="shared" si="15"/>
        <v/>
      </c>
      <c r="BK113" s="75"/>
    </row>
    <row r="114" spans="1:63">
      <c r="A114" s="2">
        <v>111</v>
      </c>
      <c r="B114" s="2">
        <v>2024</v>
      </c>
      <c r="C114" s="1" t="str">
        <v>PBTMTR16</v>
      </c>
      <c r="D114" s="37" t="str">
        <v>0015g00001c4apKAAQ</v>
      </c>
      <c r="E114" s="37" t="str">
        <v>J.K. Industries SHEHZADPUR</v>
      </c>
      <c r="F114" s="37" t="str">
        <v>HARYANA</v>
      </c>
      <c r="G114" s="37" t="str">
        <v>AMBALA</v>
      </c>
      <c r="H114" s="37" t="str">
        <v>Naraingarh</v>
      </c>
      <c r="I114" s="37" t="str">
        <v>G.C. Steels (India) Pvt. Ltd.</v>
      </c>
      <c r="J114" s="37" t="str">
        <v>Deepak Dhiman</v>
      </c>
      <c r="K114" s="37" t="str">
        <v>-</v>
      </c>
      <c r="L114" s="37" t="str">
        <v/>
      </c>
      <c r="M114" s="37" t="str">
        <v>North</v>
      </c>
      <c r="N114" s="2">
        <v>134202</v>
      </c>
      <c r="O114" s="2" t="str">
        <v>06AJZPD4011A1Zk</v>
      </c>
      <c r="P114" s="2">
        <v>7404299391</v>
      </c>
      <c r="Q114" s="2" t="str">
        <v>Jan'24</v>
      </c>
      <c r="R114" s="2">
        <v>2024</v>
      </c>
      <c r="S114" s="1">
        <v>52</v>
      </c>
      <c r="T114" s="2">
        <v>35</v>
      </c>
      <c r="U114" s="1">
        <v>0</v>
      </c>
      <c r="V114" s="1" t="str">
        <v>Minor</v>
      </c>
      <c r="W114" s="10">
        <v>24</v>
      </c>
      <c r="X114" s="10">
        <v>12</v>
      </c>
      <c r="Y114" s="10">
        <v>16</v>
      </c>
      <c r="Z114" s="10">
        <v>12</v>
      </c>
      <c r="AA114" s="10">
        <v>25.1</v>
      </c>
      <c r="AB114" s="10">
        <v>15</v>
      </c>
      <c r="AC114" s="10">
        <v>5.05</v>
      </c>
      <c r="AD114" s="10">
        <v>5.5</v>
      </c>
      <c r="AE114" s="10">
        <v>5</v>
      </c>
      <c r="AF114" s="10">
        <v>0</v>
      </c>
      <c r="AG114" s="10">
        <v>0</v>
      </c>
      <c r="AH114" s="10">
        <v>0</v>
      </c>
      <c r="AI114" s="10">
        <v>0</v>
      </c>
      <c r="AJ114" s="10">
        <v>0</v>
      </c>
      <c r="AK114" s="10">
        <v>0</v>
      </c>
      <c r="AL114" s="10">
        <v>0</v>
      </c>
      <c r="AM114" s="10">
        <v>0</v>
      </c>
      <c r="AN114" s="10">
        <v>0</v>
      </c>
      <c r="AO114" s="10">
        <v>0</v>
      </c>
      <c r="AP114" s="10">
        <v>0</v>
      </c>
      <c r="AQ114" s="10">
        <v>0</v>
      </c>
      <c r="AR114" s="10">
        <v>0</v>
      </c>
      <c r="AS114" s="16">
        <v>0</v>
      </c>
      <c r="AT114" s="16">
        <v>0</v>
      </c>
      <c r="AU114" s="16">
        <v>0</v>
      </c>
      <c r="AV114" s="16">
        <v>0</v>
      </c>
      <c r="AW114" s="16" t="str">
        <v/>
      </c>
      <c r="AX114" s="10">
        <f t="shared" si="9"/>
        <v>0</v>
      </c>
      <c r="AY114" s="10">
        <f>SUM(Z114:AK114)</f>
        <v>67.650000000000006</v>
      </c>
      <c r="AZ114" s="2" t="s">
        <v>119</v>
      </c>
      <c r="BA114" s="10">
        <f t="shared" si="10"/>
        <v>0</v>
      </c>
      <c r="BB114" s="36" t="s">
        <v>118</v>
      </c>
      <c r="BC114" s="39" t="str">
        <f t="shared" si="11"/>
        <v/>
      </c>
      <c r="BD114" s="16">
        <f>SUM(AR114:AW114)</f>
        <v>0</v>
      </c>
      <c r="BE114" s="10">
        <f>SUM(AL114:AQ114)</f>
        <v>0</v>
      </c>
      <c r="BF114" s="12" t="str">
        <f t="shared" si="12"/>
        <v/>
      </c>
      <c r="BG114" s="12" t="str">
        <f t="shared" si="13"/>
        <v/>
      </c>
      <c r="BH114" s="9">
        <f t="shared" si="14"/>
        <v>0</v>
      </c>
      <c r="BI114" s="39" t="str">
        <f t="shared" si="15"/>
        <v/>
      </c>
      <c r="BK114" s="75"/>
    </row>
    <row r="115" spans="1:63">
      <c r="A115" s="2">
        <v>112</v>
      </c>
      <c r="B115" s="2">
        <v>2024</v>
      </c>
      <c r="C115" s="1" t="str">
        <v>PBTMTR87</v>
      </c>
      <c r="D115" s="37" t="str">
        <v>0015g00001W4WpRAAV</v>
      </c>
      <c r="E115" s="37" t="str">
        <v>GSB ROYAL ROOFING INDUSTRY</v>
      </c>
      <c r="F115" s="37" t="str">
        <v>RAJASTHAN</v>
      </c>
      <c r="G115" s="37" t="str">
        <v>SIKAR</v>
      </c>
      <c r="H115" s="37">
        <v>0</v>
      </c>
      <c r="I115" s="37" t="str">
        <v>KHUNTETA STEELS</v>
      </c>
      <c r="J115" s="37" t="str">
        <v>Ravi Kumar Kulmi</v>
      </c>
      <c r="K115" s="37" t="str">
        <v>Ravi Kumar Kulmi</v>
      </c>
      <c r="L115" s="37" t="str">
        <v/>
      </c>
      <c r="M115" s="37" t="str">
        <v>North</v>
      </c>
      <c r="N115" s="2">
        <v>332702</v>
      </c>
      <c r="O115" s="2" t="str">
        <v>08AAZFG4371M1ZI</v>
      </c>
      <c r="P115" s="2">
        <v>9694242407</v>
      </c>
      <c r="Q115" s="2" t="str">
        <v>Jan'24</v>
      </c>
      <c r="R115" s="2">
        <v>2024</v>
      </c>
      <c r="S115" s="1">
        <v>31</v>
      </c>
      <c r="T115" s="2">
        <v>30</v>
      </c>
      <c r="U115" s="1">
        <v>0</v>
      </c>
      <c r="V115" s="1" t="str">
        <v>Minor</v>
      </c>
      <c r="W115" s="10">
        <v>31</v>
      </c>
      <c r="X115" s="10">
        <v>0</v>
      </c>
      <c r="Y115" s="10">
        <v>0</v>
      </c>
      <c r="Z115" s="10">
        <v>0</v>
      </c>
      <c r="AA115" s="10">
        <v>0</v>
      </c>
      <c r="AB115" s="10">
        <v>0</v>
      </c>
      <c r="AC115" s="10">
        <v>0</v>
      </c>
      <c r="AD115" s="10">
        <v>0</v>
      </c>
      <c r="AE115" s="10">
        <v>0</v>
      </c>
      <c r="AF115" s="10">
        <v>0</v>
      </c>
      <c r="AG115" s="10">
        <v>0</v>
      </c>
      <c r="AH115" s="10">
        <v>0</v>
      </c>
      <c r="AI115" s="10">
        <v>0</v>
      </c>
      <c r="AJ115" s="10">
        <v>0</v>
      </c>
      <c r="AK115" s="10">
        <v>0</v>
      </c>
      <c r="AL115" s="10">
        <v>0</v>
      </c>
      <c r="AM115" s="10">
        <v>0</v>
      </c>
      <c r="AN115" s="10">
        <v>0</v>
      </c>
      <c r="AO115" s="10">
        <v>0</v>
      </c>
      <c r="AP115" s="10">
        <v>0</v>
      </c>
      <c r="AQ115" s="10">
        <v>0</v>
      </c>
      <c r="AR115" s="10">
        <v>0</v>
      </c>
      <c r="AS115" s="16">
        <v>0</v>
      </c>
      <c r="AT115" s="16">
        <v>0</v>
      </c>
      <c r="AU115" s="16">
        <v>0</v>
      </c>
      <c r="AV115" s="16">
        <v>0</v>
      </c>
      <c r="AW115" s="16" t="str">
        <v/>
      </c>
      <c r="AX115" s="10">
        <f t="shared" si="9"/>
        <v>0</v>
      </c>
      <c r="AY115" s="10">
        <f>SUM(Z115:AK115)</f>
        <v>0</v>
      </c>
      <c r="AZ115" s="2" t="s">
        <v>119</v>
      </c>
      <c r="BA115" s="10">
        <f t="shared" si="10"/>
        <v>0</v>
      </c>
      <c r="BB115" s="36" t="s">
        <v>118</v>
      </c>
      <c r="BC115" s="39" t="str">
        <f t="shared" si="11"/>
        <v/>
      </c>
      <c r="BD115" s="16">
        <f>SUM(AR115:AW115)</f>
        <v>0</v>
      </c>
      <c r="BE115" s="10">
        <f>SUM(AL115:AQ115)</f>
        <v>0</v>
      </c>
      <c r="BF115" s="12" t="str">
        <f t="shared" si="12"/>
        <v/>
      </c>
      <c r="BG115" s="12" t="str">
        <f t="shared" si="13"/>
        <v/>
      </c>
      <c r="BH115" s="9">
        <f t="shared" si="14"/>
        <v>0</v>
      </c>
      <c r="BI115" s="39" t="str">
        <f t="shared" si="15"/>
        <v/>
      </c>
      <c r="BK115" s="75"/>
    </row>
    <row r="116" spans="1:63">
      <c r="A116" s="2">
        <v>113</v>
      </c>
      <c r="B116" s="2">
        <v>2024</v>
      </c>
      <c r="C116" s="1" t="str">
        <v>PBTMTR88</v>
      </c>
      <c r="D116" s="37" t="str">
        <v>0015g00001bceVCAAY</v>
      </c>
      <c r="E116" s="37" t="str">
        <v>JAI HANUMAN IRON STORE</v>
      </c>
      <c r="F116" s="37" t="str">
        <v>RAJASTHAN</v>
      </c>
      <c r="G116" s="37" t="str">
        <v>GANGANAGAR</v>
      </c>
      <c r="H116" s="37">
        <v>0</v>
      </c>
      <c r="I116" s="37" t="str">
        <v>KHUNTETA STEELS</v>
      </c>
      <c r="J116" s="37" t="str">
        <v>Ravi Kumar Kulmi</v>
      </c>
      <c r="K116" s="37" t="str">
        <v>Ravi Kumar Kulmi</v>
      </c>
      <c r="L116" s="37" t="str">
        <v/>
      </c>
      <c r="M116" s="37" t="str">
        <v>North</v>
      </c>
      <c r="N116" s="2">
        <v>335001</v>
      </c>
      <c r="O116" s="2" t="str">
        <v>08ALXPJ1331K1ZR</v>
      </c>
      <c r="P116" s="2">
        <v>9928221103</v>
      </c>
      <c r="Q116" s="2" t="str">
        <v>Jan'24</v>
      </c>
      <c r="R116" s="2">
        <v>2024</v>
      </c>
      <c r="S116" s="1">
        <v>21</v>
      </c>
      <c r="T116" s="2">
        <v>100</v>
      </c>
      <c r="U116" s="1">
        <v>0</v>
      </c>
      <c r="V116" s="1" t="str">
        <v>Challenger</v>
      </c>
      <c r="W116" s="10">
        <v>21</v>
      </c>
      <c r="X116" s="10">
        <v>0</v>
      </c>
      <c r="Y116" s="10">
        <v>0</v>
      </c>
      <c r="Z116" s="10">
        <v>0</v>
      </c>
      <c r="AA116" s="10">
        <v>0</v>
      </c>
      <c r="AB116" s="10">
        <v>0</v>
      </c>
      <c r="AC116" s="10">
        <v>0</v>
      </c>
      <c r="AD116" s="10">
        <v>0</v>
      </c>
      <c r="AE116" s="10">
        <v>0</v>
      </c>
      <c r="AF116" s="10">
        <v>0</v>
      </c>
      <c r="AG116" s="10">
        <v>0</v>
      </c>
      <c r="AH116" s="10">
        <v>0</v>
      </c>
      <c r="AI116" s="10">
        <v>0</v>
      </c>
      <c r="AJ116" s="10">
        <v>0</v>
      </c>
      <c r="AK116" s="10">
        <v>0</v>
      </c>
      <c r="AL116" s="10">
        <v>0</v>
      </c>
      <c r="AM116" s="10">
        <v>0</v>
      </c>
      <c r="AN116" s="10">
        <v>0</v>
      </c>
      <c r="AO116" s="10">
        <v>0</v>
      </c>
      <c r="AP116" s="10">
        <v>0</v>
      </c>
      <c r="AQ116" s="10">
        <v>0</v>
      </c>
      <c r="AR116" s="10">
        <v>0</v>
      </c>
      <c r="AS116" s="16">
        <v>0</v>
      </c>
      <c r="AT116" s="16">
        <v>0</v>
      </c>
      <c r="AU116" s="16">
        <v>0</v>
      </c>
      <c r="AV116" s="16">
        <v>0</v>
      </c>
      <c r="AW116" s="16" t="str">
        <v/>
      </c>
      <c r="AX116" s="10">
        <f t="shared" si="9"/>
        <v>0</v>
      </c>
      <c r="AY116" s="10">
        <f>SUM(Z116:AK116)</f>
        <v>0</v>
      </c>
      <c r="AZ116" s="2" t="s">
        <v>119</v>
      </c>
      <c r="BA116" s="10">
        <f t="shared" si="10"/>
        <v>0</v>
      </c>
      <c r="BB116" s="36" t="s">
        <v>118</v>
      </c>
      <c r="BC116" s="39" t="str">
        <f t="shared" si="11"/>
        <v/>
      </c>
      <c r="BD116" s="16">
        <f>SUM(AR116:AW116)</f>
        <v>0</v>
      </c>
      <c r="BE116" s="10">
        <f>SUM(AL116:AQ116)</f>
        <v>0</v>
      </c>
      <c r="BF116" s="12" t="str">
        <f t="shared" si="12"/>
        <v/>
      </c>
      <c r="BG116" s="12" t="str">
        <f t="shared" si="13"/>
        <v/>
      </c>
      <c r="BH116" s="9">
        <f t="shared" si="14"/>
        <v>0</v>
      </c>
      <c r="BI116" s="39" t="str">
        <f t="shared" si="15"/>
        <v/>
      </c>
      <c r="BK116" s="75"/>
    </row>
    <row r="117" spans="1:63">
      <c r="A117" s="2">
        <v>114</v>
      </c>
      <c r="B117" s="2">
        <v>2024</v>
      </c>
      <c r="C117" s="1" t="str">
        <v>PBTMTR89</v>
      </c>
      <c r="D117" s="37" t="str">
        <v>0015g00001X4KICAA3</v>
      </c>
      <c r="E117" s="37" t="str">
        <v>SHREE GANESH IRON STORE</v>
      </c>
      <c r="F117" s="37" t="str">
        <v>RAJASTHAN</v>
      </c>
      <c r="G117" s="37" t="str">
        <v>SIKAR</v>
      </c>
      <c r="H117" s="37">
        <v>0</v>
      </c>
      <c r="I117" s="37" t="str">
        <v>KHUNTETA STEELS</v>
      </c>
      <c r="J117" s="37" t="str">
        <v>Ravi Kumar Kulmi</v>
      </c>
      <c r="K117" s="37" t="str">
        <v>Ravi Kumar Kulmi</v>
      </c>
      <c r="L117" s="37" t="str">
        <v/>
      </c>
      <c r="M117" s="37" t="str">
        <v>North</v>
      </c>
      <c r="N117" s="2">
        <v>332719</v>
      </c>
      <c r="O117" s="2" t="str">
        <v>08FTLPM5423E1ZJ</v>
      </c>
      <c r="P117" s="2">
        <v>8441962887</v>
      </c>
      <c r="Q117" s="2" t="str">
        <v>Jan'24</v>
      </c>
      <c r="R117" s="2">
        <v>2024</v>
      </c>
      <c r="S117" s="1">
        <v>21</v>
      </c>
      <c r="T117" s="2">
        <v>50</v>
      </c>
      <c r="U117" s="1">
        <v>0</v>
      </c>
      <c r="V117" s="1" t="str">
        <v>Minor</v>
      </c>
      <c r="W117" s="10">
        <v>21</v>
      </c>
      <c r="X117" s="10">
        <v>0</v>
      </c>
      <c r="Y117" s="10">
        <v>0</v>
      </c>
      <c r="Z117" s="10">
        <v>0</v>
      </c>
      <c r="AA117" s="10">
        <v>0</v>
      </c>
      <c r="AB117" s="10">
        <v>0</v>
      </c>
      <c r="AC117" s="10">
        <v>0</v>
      </c>
      <c r="AD117" s="10">
        <v>0</v>
      </c>
      <c r="AE117" s="10">
        <v>0</v>
      </c>
      <c r="AF117" s="10">
        <v>0</v>
      </c>
      <c r="AG117" s="10">
        <v>0</v>
      </c>
      <c r="AH117" s="10">
        <v>20.059999999999999</v>
      </c>
      <c r="AI117" s="10">
        <v>0</v>
      </c>
      <c r="AJ117" s="10">
        <v>0</v>
      </c>
      <c r="AK117" s="10">
        <v>0</v>
      </c>
      <c r="AL117" s="10">
        <v>0</v>
      </c>
      <c r="AM117" s="10">
        <v>0</v>
      </c>
      <c r="AN117" s="10">
        <v>0</v>
      </c>
      <c r="AO117" s="10">
        <v>0</v>
      </c>
      <c r="AP117" s="10">
        <v>0</v>
      </c>
      <c r="AQ117" s="10">
        <v>0</v>
      </c>
      <c r="AR117" s="10">
        <v>0</v>
      </c>
      <c r="AS117" s="16">
        <v>0</v>
      </c>
      <c r="AT117" s="16">
        <v>0</v>
      </c>
      <c r="AU117" s="16">
        <v>0</v>
      </c>
      <c r="AV117" s="16">
        <v>0</v>
      </c>
      <c r="AW117" s="16" t="str">
        <v/>
      </c>
      <c r="AX117" s="10">
        <f t="shared" si="9"/>
        <v>0</v>
      </c>
      <c r="AY117" s="10">
        <f>SUM(Z117:AK117)</f>
        <v>20.059999999999999</v>
      </c>
      <c r="AZ117" s="2" t="s">
        <v>119</v>
      </c>
      <c r="BA117" s="10">
        <f t="shared" si="10"/>
        <v>0</v>
      </c>
      <c r="BB117" s="36" t="s">
        <v>118</v>
      </c>
      <c r="BC117" s="39" t="str">
        <f t="shared" si="11"/>
        <v/>
      </c>
      <c r="BD117" s="16">
        <f>SUM(AR117:AW117)</f>
        <v>0</v>
      </c>
      <c r="BE117" s="10">
        <f>SUM(AL117:AQ117)</f>
        <v>0</v>
      </c>
      <c r="BF117" s="12" t="str">
        <f t="shared" si="12"/>
        <v/>
      </c>
      <c r="BG117" s="12" t="str">
        <f t="shared" si="13"/>
        <v/>
      </c>
      <c r="BH117" s="9">
        <f t="shared" si="14"/>
        <v>0</v>
      </c>
      <c r="BI117" s="39" t="str">
        <f t="shared" si="15"/>
        <v/>
      </c>
      <c r="BK117" s="75"/>
    </row>
    <row r="118" spans="1:63">
      <c r="A118" s="2">
        <v>115</v>
      </c>
      <c r="B118" s="2">
        <v>2024</v>
      </c>
      <c r="C118" s="1" t="str">
        <v>PBTMTR90</v>
      </c>
      <c r="D118" s="37" t="str">
        <v>0015g00001c4QiwAAE</v>
      </c>
      <c r="E118" s="37" t="str">
        <v>POONIA STEELS</v>
      </c>
      <c r="F118" s="37" t="str">
        <v>RAJASTHAN</v>
      </c>
      <c r="G118" s="37" t="str">
        <v>JHUNJHUNU</v>
      </c>
      <c r="H118" s="37" t="str">
        <v>Nawalgarh</v>
      </c>
      <c r="I118" s="37" t="str">
        <v>KHUNTETA STEELS</v>
      </c>
      <c r="J118" s="37" t="str">
        <v>Amit Kumar Sharma</v>
      </c>
      <c r="K118" s="37" t="str">
        <v>Ravi Kumar Kulmi</v>
      </c>
      <c r="L118" s="37" t="str">
        <v/>
      </c>
      <c r="M118" s="37" t="str">
        <v>North</v>
      </c>
      <c r="N118" s="2">
        <v>333042</v>
      </c>
      <c r="O118" s="2" t="str">
        <v>08CTNPP8459E1ZZ</v>
      </c>
      <c r="P118" s="2">
        <v>9680522222</v>
      </c>
      <c r="Q118" s="2" t="str">
        <v>Jan'24</v>
      </c>
      <c r="R118" s="2">
        <v>2024</v>
      </c>
      <c r="S118" s="1">
        <v>21</v>
      </c>
      <c r="T118" s="2">
        <v>100</v>
      </c>
      <c r="U118" s="1">
        <v>0</v>
      </c>
      <c r="V118" s="1" t="str">
        <v>Challenger</v>
      </c>
      <c r="W118" s="10">
        <v>21</v>
      </c>
      <c r="X118" s="10">
        <v>0</v>
      </c>
      <c r="Y118" s="10">
        <v>0</v>
      </c>
      <c r="Z118" s="10">
        <v>0</v>
      </c>
      <c r="AA118" s="10">
        <v>0</v>
      </c>
      <c r="AB118" s="10">
        <v>0</v>
      </c>
      <c r="AC118" s="10">
        <v>0</v>
      </c>
      <c r="AD118" s="10">
        <v>0</v>
      </c>
      <c r="AE118" s="10">
        <v>0</v>
      </c>
      <c r="AF118" s="10">
        <v>0</v>
      </c>
      <c r="AG118" s="10">
        <v>0</v>
      </c>
      <c r="AH118" s="10">
        <v>0</v>
      </c>
      <c r="AI118" s="10">
        <v>0</v>
      </c>
      <c r="AJ118" s="10">
        <v>0</v>
      </c>
      <c r="AK118" s="10">
        <v>0</v>
      </c>
      <c r="AL118" s="10">
        <v>0</v>
      </c>
      <c r="AM118" s="10">
        <v>0</v>
      </c>
      <c r="AN118" s="10">
        <v>0</v>
      </c>
      <c r="AO118" s="10">
        <v>0</v>
      </c>
      <c r="AP118" s="10">
        <v>0</v>
      </c>
      <c r="AQ118" s="10">
        <v>0</v>
      </c>
      <c r="AR118" s="10">
        <v>0</v>
      </c>
      <c r="AS118" s="16">
        <v>0</v>
      </c>
      <c r="AT118" s="16">
        <v>0</v>
      </c>
      <c r="AU118" s="16">
        <v>0</v>
      </c>
      <c r="AV118" s="16">
        <v>0</v>
      </c>
      <c r="AW118" s="16" t="str">
        <v/>
      </c>
      <c r="AX118" s="10">
        <f t="shared" si="9"/>
        <v>0</v>
      </c>
      <c r="AY118" s="10">
        <f>SUM(Z118:AK118)</f>
        <v>0</v>
      </c>
      <c r="AZ118" s="2" t="s">
        <v>119</v>
      </c>
      <c r="BA118" s="10">
        <f t="shared" si="10"/>
        <v>0</v>
      </c>
      <c r="BB118" s="36" t="s">
        <v>118</v>
      </c>
      <c r="BC118" s="39" t="str">
        <f t="shared" si="11"/>
        <v/>
      </c>
      <c r="BD118" s="16">
        <f>SUM(AR118:AW118)</f>
        <v>0</v>
      </c>
      <c r="BE118" s="10">
        <f>SUM(AL118:AQ118)</f>
        <v>0</v>
      </c>
      <c r="BF118" s="12" t="str">
        <f t="shared" si="12"/>
        <v/>
      </c>
      <c r="BG118" s="12" t="str">
        <f t="shared" si="13"/>
        <v/>
      </c>
      <c r="BH118" s="9">
        <f t="shared" si="14"/>
        <v>0</v>
      </c>
      <c r="BI118" s="39" t="str">
        <f t="shared" si="15"/>
        <v/>
      </c>
      <c r="BK118" s="75"/>
    </row>
    <row r="119" spans="1:63">
      <c r="A119" s="2">
        <v>116</v>
      </c>
      <c r="B119" s="2">
        <v>2024</v>
      </c>
      <c r="C119" s="1" t="str">
        <v>PBTMTR35</v>
      </c>
      <c r="D119" s="37" t="str">
        <v>0015g00001ccqJtAAI</v>
      </c>
      <c r="E119" s="37" t="str">
        <v>YUVRAJ TRADERS</v>
      </c>
      <c r="F119" s="37" t="str">
        <v>UTTAR PRADESH</v>
      </c>
      <c r="G119" s="37" t="str">
        <v>MAU</v>
      </c>
      <c r="H119" s="37" t="str">
        <v>Mau</v>
      </c>
      <c r="I119" s="37" t="str">
        <v>GOBINDGARH IRON LLP</v>
      </c>
      <c r="J119" s="37" t="str">
        <v>Mohd Ansari</v>
      </c>
      <c r="K119" s="37" t="str">
        <v>-</v>
      </c>
      <c r="L119" s="37" t="str">
        <v>C12817</v>
      </c>
      <c r="M119" s="37" t="str">
        <v>North</v>
      </c>
      <c r="N119" s="2">
        <v>276403</v>
      </c>
      <c r="O119" s="2" t="str">
        <v>09AYOPC9983C1ZY</v>
      </c>
      <c r="P119" s="2">
        <v>8960692535</v>
      </c>
      <c r="Q119" s="2" t="str">
        <v>Jan'24</v>
      </c>
      <c r="R119" s="2">
        <v>2024</v>
      </c>
      <c r="S119" s="1">
        <v>20</v>
      </c>
      <c r="T119" s="2">
        <v>30</v>
      </c>
      <c r="U119" s="1">
        <v>8.8888888888888878E-2</v>
      </c>
      <c r="V119" s="1" t="str">
        <v>Minor</v>
      </c>
      <c r="W119" s="10">
        <v>20</v>
      </c>
      <c r="X119" s="10">
        <v>0</v>
      </c>
      <c r="Y119" s="10">
        <v>0</v>
      </c>
      <c r="Z119" s="10">
        <v>0</v>
      </c>
      <c r="AA119" s="10">
        <v>10</v>
      </c>
      <c r="AB119" s="10">
        <v>0</v>
      </c>
      <c r="AC119" s="10">
        <v>0</v>
      </c>
      <c r="AD119" s="10">
        <v>5</v>
      </c>
      <c r="AE119" s="10">
        <v>5</v>
      </c>
      <c r="AF119" s="10">
        <v>0</v>
      </c>
      <c r="AG119" s="10">
        <v>0</v>
      </c>
      <c r="AH119" s="10">
        <v>0</v>
      </c>
      <c r="AI119" s="10">
        <v>8</v>
      </c>
      <c r="AJ119" s="10">
        <v>0</v>
      </c>
      <c r="AK119" s="10">
        <v>0</v>
      </c>
      <c r="AL119" s="10">
        <v>0</v>
      </c>
      <c r="AM119" s="10">
        <v>0</v>
      </c>
      <c r="AN119" s="10">
        <v>0</v>
      </c>
      <c r="AO119" s="10">
        <v>0</v>
      </c>
      <c r="AP119" s="10">
        <v>30.1</v>
      </c>
      <c r="AQ119" s="10">
        <v>3</v>
      </c>
      <c r="AR119" s="10">
        <v>0</v>
      </c>
      <c r="AS119" s="16">
        <v>0</v>
      </c>
      <c r="AT119" s="16">
        <v>0</v>
      </c>
      <c r="AU119" s="16">
        <v>8</v>
      </c>
      <c r="AV119" s="16">
        <v>0</v>
      </c>
      <c r="AW119" s="16" t="str">
        <v/>
      </c>
      <c r="AX119" s="10">
        <f t="shared" si="9"/>
        <v>41.1</v>
      </c>
      <c r="AY119" s="10">
        <f>SUM(Z119:AK119)</f>
        <v>28</v>
      </c>
      <c r="AZ119" s="2" t="s">
        <v>119</v>
      </c>
      <c r="BA119" s="10">
        <f t="shared" si="10"/>
        <v>5.5166666666666666</v>
      </c>
      <c r="BB119" s="36" t="s">
        <v>118</v>
      </c>
      <c r="BC119" s="39" t="str">
        <f t="shared" si="11"/>
        <v/>
      </c>
      <c r="BD119" s="16">
        <f>SUM(AR119:AW119)</f>
        <v>8</v>
      </c>
      <c r="BE119" s="10">
        <f>SUM(AL119:AQ119)</f>
        <v>33.1</v>
      </c>
      <c r="BF119" s="12">
        <f t="shared" si="12"/>
        <v>0.194647201946472</v>
      </c>
      <c r="BG119" s="12">
        <f t="shared" si="13"/>
        <v>0.805352798053528</v>
      </c>
      <c r="BH119" s="9">
        <f t="shared" si="14"/>
        <v>41.1</v>
      </c>
      <c r="BI119" s="39" t="str">
        <f t="shared" si="15"/>
        <v/>
      </c>
      <c r="BK119" s="75"/>
    </row>
    <row r="120" spans="1:63">
      <c r="A120" s="2">
        <v>117</v>
      </c>
      <c r="B120" s="2">
        <v>2024</v>
      </c>
      <c r="C120" s="1" t="str">
        <v>PBTMTR36</v>
      </c>
      <c r="D120" s="37" t="str">
        <v>0015g00001VBy8CAAT</v>
      </c>
      <c r="E120" s="37" t="str">
        <v>SHRIRAM BUILDING MATERIAL</v>
      </c>
      <c r="F120" s="37" t="str">
        <v>UTTAR PRADESH</v>
      </c>
      <c r="G120" s="37" t="str">
        <v>MAU</v>
      </c>
      <c r="H120" s="37" t="str">
        <v>Mau</v>
      </c>
      <c r="I120" s="37" t="str">
        <v>GOBINDGARH IRON LLP</v>
      </c>
      <c r="J120" s="37" t="str">
        <v>Mohd Ansari</v>
      </c>
      <c r="K120" s="37" t="str">
        <v>-</v>
      </c>
      <c r="L120" s="37" t="str">
        <v>C12817</v>
      </c>
      <c r="M120" s="37" t="str">
        <v>North</v>
      </c>
      <c r="N120" s="2">
        <v>275102</v>
      </c>
      <c r="O120" s="2" t="str">
        <v>09AYOPS7334R1Z6</v>
      </c>
      <c r="P120" s="2">
        <v>0</v>
      </c>
      <c r="Q120" s="2" t="str">
        <v>Jan'24</v>
      </c>
      <c r="R120" s="2">
        <v>2024</v>
      </c>
      <c r="S120" s="1">
        <v>14</v>
      </c>
      <c r="T120" s="2">
        <v>20</v>
      </c>
      <c r="U120" s="1">
        <v>0</v>
      </c>
      <c r="V120" s="1" t="str">
        <v>Minor</v>
      </c>
      <c r="W120" s="10">
        <v>5</v>
      </c>
      <c r="X120" s="10">
        <v>0</v>
      </c>
      <c r="Y120" s="10">
        <v>9</v>
      </c>
      <c r="Z120" s="10">
        <v>20</v>
      </c>
      <c r="AA120" s="10">
        <v>5</v>
      </c>
      <c r="AB120" s="10">
        <v>0</v>
      </c>
      <c r="AC120" s="10">
        <v>5</v>
      </c>
      <c r="AD120" s="10">
        <v>5</v>
      </c>
      <c r="AE120" s="10">
        <v>5</v>
      </c>
      <c r="AF120" s="10">
        <v>0</v>
      </c>
      <c r="AG120" s="10">
        <v>0</v>
      </c>
      <c r="AH120" s="10">
        <v>0</v>
      </c>
      <c r="AI120" s="10">
        <v>0</v>
      </c>
      <c r="AJ120" s="10">
        <v>0</v>
      </c>
      <c r="AK120" s="10">
        <v>0</v>
      </c>
      <c r="AL120" s="10">
        <v>0</v>
      </c>
      <c r="AM120" s="10">
        <v>0</v>
      </c>
      <c r="AN120" s="10">
        <v>0</v>
      </c>
      <c r="AO120" s="10">
        <v>0</v>
      </c>
      <c r="AP120" s="10">
        <v>0</v>
      </c>
      <c r="AQ120" s="10">
        <v>0</v>
      </c>
      <c r="AR120" s="10">
        <v>0</v>
      </c>
      <c r="AS120" s="16">
        <v>0</v>
      </c>
      <c r="AT120" s="16">
        <v>0</v>
      </c>
      <c r="AU120" s="16">
        <v>0</v>
      </c>
      <c r="AV120" s="16">
        <v>0</v>
      </c>
      <c r="AW120" s="16" t="str">
        <v/>
      </c>
      <c r="AX120" s="10">
        <f t="shared" si="9"/>
        <v>0</v>
      </c>
      <c r="AY120" s="10">
        <f>SUM(Z120:AK120)</f>
        <v>40</v>
      </c>
      <c r="AZ120" s="2" t="s">
        <v>119</v>
      </c>
      <c r="BA120" s="10">
        <f t="shared" si="10"/>
        <v>0</v>
      </c>
      <c r="BB120" s="36" t="s">
        <v>118</v>
      </c>
      <c r="BC120" s="39" t="str">
        <f t="shared" si="11"/>
        <v/>
      </c>
      <c r="BD120" s="16">
        <f>SUM(AR120:AW120)</f>
        <v>0</v>
      </c>
      <c r="BE120" s="10">
        <f>SUM(AL120:AQ120)</f>
        <v>0</v>
      </c>
      <c r="BF120" s="12" t="str">
        <f t="shared" si="12"/>
        <v/>
      </c>
      <c r="BG120" s="12" t="str">
        <f t="shared" si="13"/>
        <v/>
      </c>
      <c r="BH120" s="9">
        <f t="shared" si="14"/>
        <v>0</v>
      </c>
      <c r="BI120" s="39" t="str">
        <f t="shared" si="15"/>
        <v/>
      </c>
      <c r="BK120" s="75"/>
    </row>
    <row r="121" spans="1:63">
      <c r="A121" s="2">
        <v>118</v>
      </c>
      <c r="B121" s="2">
        <v>2024</v>
      </c>
      <c r="C121" s="1" t="str">
        <v>PBTMTR37</v>
      </c>
      <c r="D121" s="37" t="str">
        <v>0015g00001V9ffqAAB</v>
      </c>
      <c r="E121" s="37" t="str">
        <v>GARG AND ASSOCIATES</v>
      </c>
      <c r="F121" s="37" t="str">
        <v>UTTAR PRADESH</v>
      </c>
      <c r="G121" s="37" t="str">
        <v>GORAKHPUR</v>
      </c>
      <c r="H121" s="37" t="str">
        <v>Gorakhpur</v>
      </c>
      <c r="I121" s="37" t="str">
        <v>GOBINDGARH IRON LLP</v>
      </c>
      <c r="J121" s="37" t="str">
        <v>Mohd Ansari</v>
      </c>
      <c r="K121" s="37" t="str">
        <v>-</v>
      </c>
      <c r="L121" s="37" t="str">
        <v>C12817</v>
      </c>
      <c r="M121" s="37" t="str">
        <v>North</v>
      </c>
      <c r="N121" s="2">
        <v>273209</v>
      </c>
      <c r="O121" s="2" t="str">
        <v>09AANFG4646F1Z5</v>
      </c>
      <c r="P121" s="2">
        <v>0</v>
      </c>
      <c r="Q121" s="2" t="str">
        <v>Dec'23</v>
      </c>
      <c r="R121" s="2">
        <v>2024</v>
      </c>
      <c r="S121" s="1">
        <v>107</v>
      </c>
      <c r="T121" s="2">
        <v>100</v>
      </c>
      <c r="U121" s="1">
        <v>0.81</v>
      </c>
      <c r="V121" s="1" t="str">
        <v>Star</v>
      </c>
      <c r="W121" s="10">
        <v>30</v>
      </c>
      <c r="X121" s="10">
        <v>20</v>
      </c>
      <c r="Y121" s="10">
        <v>37</v>
      </c>
      <c r="Z121" s="10">
        <v>30</v>
      </c>
      <c r="AA121" s="10">
        <v>20</v>
      </c>
      <c r="AB121" s="10">
        <v>9</v>
      </c>
      <c r="AC121" s="10">
        <v>9</v>
      </c>
      <c r="AD121" s="10">
        <v>0</v>
      </c>
      <c r="AE121" s="10">
        <v>10</v>
      </c>
      <c r="AF121" s="10">
        <v>30</v>
      </c>
      <c r="AG121" s="10">
        <v>92</v>
      </c>
      <c r="AH121" s="10">
        <v>35</v>
      </c>
      <c r="AI121" s="10">
        <v>0</v>
      </c>
      <c r="AJ121" s="10">
        <v>70</v>
      </c>
      <c r="AK121" s="10">
        <v>69</v>
      </c>
      <c r="AL121" s="10">
        <v>20</v>
      </c>
      <c r="AM121" s="10">
        <v>55</v>
      </c>
      <c r="AN121" s="10">
        <v>51</v>
      </c>
      <c r="AO121" s="10">
        <v>55</v>
      </c>
      <c r="AP121" s="10">
        <v>96</v>
      </c>
      <c r="AQ121" s="10">
        <v>95</v>
      </c>
      <c r="AR121" s="10">
        <v>30</v>
      </c>
      <c r="AS121" s="16">
        <v>54</v>
      </c>
      <c r="AT121" s="16">
        <v>0</v>
      </c>
      <c r="AU121" s="16">
        <v>243</v>
      </c>
      <c r="AV121" s="16">
        <v>0</v>
      </c>
      <c r="AW121" s="16">
        <v>174</v>
      </c>
      <c r="AX121" s="10">
        <f t="shared" si="9"/>
        <v>873</v>
      </c>
      <c r="AY121" s="10">
        <f>SUM(Z121:AK121)</f>
        <v>374</v>
      </c>
      <c r="AZ121" s="2" t="s">
        <v>118</v>
      </c>
      <c r="BA121" s="10">
        <f t="shared" si="10"/>
        <v>62</v>
      </c>
      <c r="BB121" s="36" t="s">
        <v>119</v>
      </c>
      <c r="BC121" s="39" t="str">
        <f t="shared" si="11"/>
        <v/>
      </c>
      <c r="BD121" s="16">
        <f>SUM(AR121:AW121)</f>
        <v>501</v>
      </c>
      <c r="BE121" s="10">
        <f>SUM(AL121:AQ121)</f>
        <v>372</v>
      </c>
      <c r="BF121" s="12">
        <f t="shared" si="12"/>
        <v>0.57388316151202745</v>
      </c>
      <c r="BG121" s="12">
        <f t="shared" si="13"/>
        <v>0.42611683848797249</v>
      </c>
      <c r="BH121" s="9">
        <f t="shared" si="14"/>
        <v>873</v>
      </c>
      <c r="BI121" s="39" t="str">
        <f t="shared" si="15"/>
        <v/>
      </c>
      <c r="BK121" s="75"/>
    </row>
    <row r="122" spans="1:63">
      <c r="A122" s="2">
        <v>119</v>
      </c>
      <c r="B122" s="2">
        <v>2024</v>
      </c>
      <c r="C122" s="1" t="str">
        <v>PBTMTR38</v>
      </c>
      <c r="D122" s="37" t="str">
        <v>001J1000005ZPVbIAO</v>
      </c>
      <c r="E122" s="37" t="str">
        <v>M/S GOVIND STEELS</v>
      </c>
      <c r="F122" s="37" t="str">
        <v>UTTAR PRADESH</v>
      </c>
      <c r="G122" s="37" t="str">
        <v>GORAKHPUR</v>
      </c>
      <c r="H122" s="37" t="str">
        <v>Gorakhpur</v>
      </c>
      <c r="I122" s="37" t="str">
        <v>GOBINDGARH IRON LLP</v>
      </c>
      <c r="J122" s="37" t="str">
        <v>Mohd Ansari</v>
      </c>
      <c r="K122" s="37" t="str">
        <v>-</v>
      </c>
      <c r="L122" s="37" t="str">
        <v>C12817</v>
      </c>
      <c r="M122" s="37" t="str">
        <v>North</v>
      </c>
      <c r="N122" s="2">
        <v>273010</v>
      </c>
      <c r="O122" s="2" t="str">
        <v>09AIPPG8185R1Z2</v>
      </c>
      <c r="P122" s="2">
        <v>7376198160</v>
      </c>
      <c r="Q122" s="2" t="str">
        <v>Dec'23</v>
      </c>
      <c r="R122" s="2">
        <v>2024</v>
      </c>
      <c r="S122" s="1">
        <v>114</v>
      </c>
      <c r="T122" s="2">
        <v>100</v>
      </c>
      <c r="U122" s="1">
        <v>0</v>
      </c>
      <c r="V122" s="1" t="str">
        <v>Challenger</v>
      </c>
      <c r="W122" s="10">
        <v>30</v>
      </c>
      <c r="X122" s="10">
        <v>20</v>
      </c>
      <c r="Y122" s="10">
        <v>34</v>
      </c>
      <c r="Z122" s="10">
        <v>20</v>
      </c>
      <c r="AA122" s="10">
        <v>20</v>
      </c>
      <c r="AB122" s="10">
        <v>82</v>
      </c>
      <c r="AC122" s="10">
        <v>6</v>
      </c>
      <c r="AD122" s="10">
        <v>0</v>
      </c>
      <c r="AE122" s="10">
        <v>5</v>
      </c>
      <c r="AF122" s="10">
        <v>5</v>
      </c>
      <c r="AG122" s="10">
        <v>80</v>
      </c>
      <c r="AH122" s="10">
        <v>30</v>
      </c>
      <c r="AI122" s="10">
        <v>65</v>
      </c>
      <c r="AJ122" s="10">
        <v>50</v>
      </c>
      <c r="AK122" s="10">
        <v>120</v>
      </c>
      <c r="AL122" s="10">
        <v>20</v>
      </c>
      <c r="AM122" s="10">
        <v>60</v>
      </c>
      <c r="AN122" s="10">
        <v>25</v>
      </c>
      <c r="AO122" s="10">
        <v>0</v>
      </c>
      <c r="AP122" s="10">
        <v>0</v>
      </c>
      <c r="AQ122" s="10">
        <v>0</v>
      </c>
      <c r="AR122" s="10">
        <v>0</v>
      </c>
      <c r="AS122" s="16">
        <v>0</v>
      </c>
      <c r="AT122" s="16">
        <v>0</v>
      </c>
      <c r="AU122" s="16">
        <v>0</v>
      </c>
      <c r="AV122" s="16">
        <v>0</v>
      </c>
      <c r="AW122" s="16" t="str">
        <v/>
      </c>
      <c r="AX122" s="10">
        <f t="shared" si="9"/>
        <v>105</v>
      </c>
      <c r="AY122" s="10">
        <f>SUM(Z122:AK122)</f>
        <v>483</v>
      </c>
      <c r="AZ122" s="2" t="s">
        <v>118</v>
      </c>
      <c r="BA122" s="10">
        <f t="shared" si="10"/>
        <v>17.5</v>
      </c>
      <c r="BB122" s="36" t="s">
        <v>119</v>
      </c>
      <c r="BC122" s="39" t="str">
        <f t="shared" si="11"/>
        <v/>
      </c>
      <c r="BD122" s="16">
        <f>SUM(AR122:AW122)</f>
        <v>0</v>
      </c>
      <c r="BE122" s="10">
        <f>SUM(AL122:AQ122)</f>
        <v>105</v>
      </c>
      <c r="BF122" s="12">
        <f t="shared" si="12"/>
        <v>0</v>
      </c>
      <c r="BG122" s="12">
        <f t="shared" si="13"/>
        <v>1</v>
      </c>
      <c r="BH122" s="9">
        <f t="shared" si="14"/>
        <v>105</v>
      </c>
      <c r="BI122" s="39" t="str">
        <f t="shared" si="15"/>
        <v/>
      </c>
      <c r="BK122" s="75"/>
    </row>
    <row r="123" spans="1:63">
      <c r="A123" s="2">
        <v>120</v>
      </c>
      <c r="B123" s="2">
        <v>2024</v>
      </c>
      <c r="C123" s="1" t="str">
        <v>PBTMTR163</v>
      </c>
      <c r="D123" s="37" t="str">
        <v>0015g00001UBHjgAAH</v>
      </c>
      <c r="E123" s="37" t="str">
        <v>GUPTA BROS &amp; CO.</v>
      </c>
      <c r="F123" s="37" t="str">
        <v>HARYANA</v>
      </c>
      <c r="G123" s="37" t="str">
        <v>KAITHAL</v>
      </c>
      <c r="H123" s="37" t="str">
        <v>Kaithal</v>
      </c>
      <c r="I123" s="37" t="str">
        <v>RAMDOOT UDHYOG PRIVATE LIMITED</v>
      </c>
      <c r="J123" s="37" t="str">
        <v>Naseem Makkar</v>
      </c>
      <c r="K123" s="37" t="str">
        <v>Naseem Makkar</v>
      </c>
      <c r="L123" s="37" t="str">
        <v>C13168</v>
      </c>
      <c r="M123" s="37" t="str">
        <v>North</v>
      </c>
      <c r="N123" s="2">
        <v>136027</v>
      </c>
      <c r="O123" s="2" t="str">
        <v>06AADFG0964E1ZQ</v>
      </c>
      <c r="P123" s="2">
        <v>9416323332</v>
      </c>
      <c r="Q123" s="2" t="str">
        <v>Dec'23</v>
      </c>
      <c r="R123" s="2">
        <v>2024</v>
      </c>
      <c r="S123" s="1">
        <v>106</v>
      </c>
      <c r="T123" s="2">
        <v>250</v>
      </c>
      <c r="U123" s="1">
        <v>6.404E-2</v>
      </c>
      <c r="V123" s="1" t="str">
        <v>Alien</v>
      </c>
      <c r="W123" s="10">
        <v>27</v>
      </c>
      <c r="X123" s="10">
        <v>18</v>
      </c>
      <c r="Y123" s="10">
        <v>15</v>
      </c>
      <c r="Z123" s="10">
        <v>20</v>
      </c>
      <c r="AA123" s="10">
        <v>36.04</v>
      </c>
      <c r="AB123" s="10">
        <v>12</v>
      </c>
      <c r="AC123" s="10">
        <v>30</v>
      </c>
      <c r="AD123" s="10">
        <v>15.25</v>
      </c>
      <c r="AE123" s="10">
        <v>53.18</v>
      </c>
      <c r="AF123" s="10">
        <v>65.73</v>
      </c>
      <c r="AG123" s="10">
        <v>46.94</v>
      </c>
      <c r="AH123" s="10">
        <v>69.3</v>
      </c>
      <c r="AI123" s="10">
        <v>42.05</v>
      </c>
      <c r="AJ123" s="10">
        <v>12</v>
      </c>
      <c r="AK123" s="10">
        <v>96.94</v>
      </c>
      <c r="AL123" s="10">
        <v>32.880000000000003</v>
      </c>
      <c r="AM123" s="10">
        <v>30</v>
      </c>
      <c r="AN123" s="10">
        <v>12</v>
      </c>
      <c r="AO123" s="10">
        <v>11.97</v>
      </c>
      <c r="AP123" s="10">
        <v>12</v>
      </c>
      <c r="AQ123" s="10">
        <v>13.22</v>
      </c>
      <c r="AR123" s="10">
        <v>12.01</v>
      </c>
      <c r="AS123" s="16">
        <v>11.99</v>
      </c>
      <c r="AT123" s="16">
        <v>11.98</v>
      </c>
      <c r="AU123" s="16">
        <v>18</v>
      </c>
      <c r="AV123" s="16">
        <v>18.05</v>
      </c>
      <c r="AW123" s="16">
        <v>12</v>
      </c>
      <c r="AX123" s="10">
        <f t="shared" si="9"/>
        <v>196.1</v>
      </c>
      <c r="AY123" s="10">
        <f>SUM(Z123:AK123)</f>
        <v>499.43</v>
      </c>
      <c r="AZ123" s="2" t="s">
        <v>119</v>
      </c>
      <c r="BA123" s="10">
        <f t="shared" si="10"/>
        <v>18.678333333333331</v>
      </c>
      <c r="BB123" s="36" t="s">
        <v>118</v>
      </c>
      <c r="BC123" s="39" t="str">
        <f t="shared" si="11"/>
        <v/>
      </c>
      <c r="BD123" s="16">
        <f>SUM(AR123:AW123)</f>
        <v>84.03</v>
      </c>
      <c r="BE123" s="10">
        <f>SUM(AL123:AQ123)</f>
        <v>112.07</v>
      </c>
      <c r="BF123" s="12">
        <f t="shared" si="12"/>
        <v>0.428505864354921</v>
      </c>
      <c r="BG123" s="12">
        <f t="shared" si="13"/>
        <v>0.571494135645079</v>
      </c>
      <c r="BH123" s="9">
        <f t="shared" si="14"/>
        <v>196.1</v>
      </c>
      <c r="BI123" s="39" t="str">
        <f t="shared" si="15"/>
        <v/>
      </c>
      <c r="BK123" s="75"/>
    </row>
    <row r="124" spans="1:63">
      <c r="A124" s="2">
        <v>121</v>
      </c>
      <c r="B124" s="2">
        <v>2024</v>
      </c>
      <c r="C124" s="1" t="str">
        <v>PBTMTR164</v>
      </c>
      <c r="D124" s="37" t="str">
        <v>0015g00001eBMi2AAG</v>
      </c>
      <c r="E124" s="37" t="str">
        <v>SHIV TRADERS</v>
      </c>
      <c r="F124" s="37" t="str">
        <v>HARYANA</v>
      </c>
      <c r="G124" s="37" t="str">
        <v>KAITHAL</v>
      </c>
      <c r="H124" s="37" t="str">
        <v>Siwan</v>
      </c>
      <c r="I124" s="37" t="str">
        <v>RAMDOOT UDHYOG PRIVATE LIMITED</v>
      </c>
      <c r="J124" s="37" t="str">
        <v>Naseem Makkar</v>
      </c>
      <c r="K124" s="37" t="str">
        <v>Naseem Makkar</v>
      </c>
      <c r="L124" s="37" t="str">
        <v>C13168</v>
      </c>
      <c r="M124" s="37" t="str">
        <v>North</v>
      </c>
      <c r="N124" s="2">
        <v>136034</v>
      </c>
      <c r="O124" s="2" t="str">
        <v>06BGDPK8647P2ZO</v>
      </c>
      <c r="P124" s="2">
        <v>9034827876</v>
      </c>
      <c r="Q124" s="2" t="str">
        <v>Dec'23</v>
      </c>
      <c r="R124" s="2">
        <v>2024</v>
      </c>
      <c r="S124" s="1">
        <v>57</v>
      </c>
      <c r="T124" s="2">
        <v>150</v>
      </c>
      <c r="U124" s="1">
        <v>0</v>
      </c>
      <c r="V124" s="1" t="str">
        <v>Challenger</v>
      </c>
      <c r="W124" s="10">
        <v>12</v>
      </c>
      <c r="X124" s="10">
        <v>20</v>
      </c>
      <c r="Y124" s="10">
        <v>0</v>
      </c>
      <c r="Z124" s="10">
        <v>9</v>
      </c>
      <c r="AA124" s="10">
        <v>10.050000000000001</v>
      </c>
      <c r="AB124" s="10">
        <v>0</v>
      </c>
      <c r="AC124" s="10">
        <v>0</v>
      </c>
      <c r="AD124" s="10">
        <v>0</v>
      </c>
      <c r="AE124" s="10">
        <v>0</v>
      </c>
      <c r="AF124" s="10">
        <v>0</v>
      </c>
      <c r="AG124" s="10">
        <v>0</v>
      </c>
      <c r="AH124" s="10">
        <v>0</v>
      </c>
      <c r="AI124" s="10">
        <v>0</v>
      </c>
      <c r="AJ124" s="10">
        <v>0</v>
      </c>
      <c r="AK124" s="10">
        <v>0</v>
      </c>
      <c r="AL124" s="10">
        <v>0</v>
      </c>
      <c r="AM124" s="10">
        <v>0</v>
      </c>
      <c r="AN124" s="10">
        <v>0</v>
      </c>
      <c r="AO124" s="10">
        <v>0</v>
      </c>
      <c r="AP124" s="10">
        <v>0</v>
      </c>
      <c r="AQ124" s="10">
        <v>0</v>
      </c>
      <c r="AR124" s="10">
        <v>0</v>
      </c>
      <c r="AS124" s="16">
        <v>0</v>
      </c>
      <c r="AT124" s="16">
        <v>0</v>
      </c>
      <c r="AU124" s="16">
        <v>0</v>
      </c>
      <c r="AV124" s="16">
        <v>0</v>
      </c>
      <c r="AW124" s="16" t="str">
        <v/>
      </c>
      <c r="AX124" s="10">
        <f t="shared" si="9"/>
        <v>0</v>
      </c>
      <c r="AY124" s="10">
        <f>SUM(Z124:AK124)</f>
        <v>19.05</v>
      </c>
      <c r="AZ124" s="2" t="s">
        <v>119</v>
      </c>
      <c r="BA124" s="10">
        <f t="shared" si="10"/>
        <v>0</v>
      </c>
      <c r="BB124" s="36" t="s">
        <v>118</v>
      </c>
      <c r="BC124" s="39" t="str">
        <f t="shared" si="11"/>
        <v/>
      </c>
      <c r="BD124" s="16">
        <f>SUM(AR124:AW124)</f>
        <v>0</v>
      </c>
      <c r="BE124" s="10">
        <f>SUM(AL124:AQ124)</f>
        <v>0</v>
      </c>
      <c r="BF124" s="12" t="str">
        <f t="shared" si="12"/>
        <v/>
      </c>
      <c r="BG124" s="12" t="str">
        <f t="shared" si="13"/>
        <v/>
      </c>
      <c r="BH124" s="9">
        <f t="shared" si="14"/>
        <v>0</v>
      </c>
      <c r="BI124" s="39" t="str">
        <f t="shared" si="15"/>
        <v/>
      </c>
      <c r="BK124" s="75"/>
    </row>
    <row r="125" spans="1:63">
      <c r="A125" s="2">
        <v>122</v>
      </c>
      <c r="B125" s="2">
        <v>2024</v>
      </c>
      <c r="C125" s="1" t="str">
        <v>PBTMTR165</v>
      </c>
      <c r="D125" s="37" t="str">
        <v>0015g00001X5dTOAAZ</v>
      </c>
      <c r="E125" s="37" t="str">
        <v>KOHLI SALES CORP.</v>
      </c>
      <c r="F125" s="37" t="str">
        <v>HARYANA</v>
      </c>
      <c r="G125" s="37" t="str">
        <v>KURUKSHETRA</v>
      </c>
      <c r="H125" s="37" t="str">
        <v>Thanesar</v>
      </c>
      <c r="I125" s="37" t="str">
        <v>RAMDOOT UDHYOG PRIVATE LIMITED</v>
      </c>
      <c r="J125" s="37" t="str">
        <v>Naseem Makkar</v>
      </c>
      <c r="K125" s="37" t="str">
        <v>Naseem Makkar</v>
      </c>
      <c r="L125" s="37" t="str">
        <v>C13168</v>
      </c>
      <c r="M125" s="37" t="str">
        <v>North</v>
      </c>
      <c r="N125" s="2">
        <v>136118</v>
      </c>
      <c r="O125" s="2" t="str">
        <v>06AAAFK7967N1ZP</v>
      </c>
      <c r="P125" s="2">
        <v>9896100023</v>
      </c>
      <c r="Q125" s="2" t="str">
        <v>Dec'23</v>
      </c>
      <c r="R125" s="2">
        <v>2024</v>
      </c>
      <c r="S125" s="1">
        <v>117</v>
      </c>
      <c r="T125" s="2">
        <v>150</v>
      </c>
      <c r="U125" s="1">
        <v>0</v>
      </c>
      <c r="V125" s="1" t="str">
        <v>Challenger</v>
      </c>
      <c r="W125" s="10">
        <v>12</v>
      </c>
      <c r="X125" s="10">
        <v>33</v>
      </c>
      <c r="Y125" s="10">
        <v>42</v>
      </c>
      <c r="Z125" s="10">
        <v>0</v>
      </c>
      <c r="AA125" s="10">
        <v>0</v>
      </c>
      <c r="AB125" s="10">
        <v>0</v>
      </c>
      <c r="AC125" s="10">
        <v>0</v>
      </c>
      <c r="AD125" s="10">
        <v>0</v>
      </c>
      <c r="AE125" s="10">
        <v>0</v>
      </c>
      <c r="AF125" s="10">
        <v>0</v>
      </c>
      <c r="AG125" s="10">
        <v>0</v>
      </c>
      <c r="AH125" s="10">
        <v>0</v>
      </c>
      <c r="AI125" s="10">
        <v>0</v>
      </c>
      <c r="AJ125" s="10">
        <v>0</v>
      </c>
      <c r="AK125" s="10">
        <v>0</v>
      </c>
      <c r="AL125" s="10">
        <v>0</v>
      </c>
      <c r="AM125" s="10">
        <v>0</v>
      </c>
      <c r="AN125" s="10">
        <v>0</v>
      </c>
      <c r="AO125" s="10">
        <v>0</v>
      </c>
      <c r="AP125" s="10">
        <v>0</v>
      </c>
      <c r="AQ125" s="10">
        <v>0</v>
      </c>
      <c r="AR125" s="10">
        <v>0</v>
      </c>
      <c r="AS125" s="16">
        <v>0</v>
      </c>
      <c r="AT125" s="16">
        <v>0</v>
      </c>
      <c r="AU125" s="16">
        <v>0</v>
      </c>
      <c r="AV125" s="16">
        <v>0</v>
      </c>
      <c r="AW125" s="16" t="str">
        <v/>
      </c>
      <c r="AX125" s="10">
        <f t="shared" si="9"/>
        <v>0</v>
      </c>
      <c r="AY125" s="10">
        <f>SUM(Z125:AK125)</f>
        <v>0</v>
      </c>
      <c r="AZ125" s="2" t="s">
        <v>119</v>
      </c>
      <c r="BA125" s="10">
        <f t="shared" si="10"/>
        <v>0</v>
      </c>
      <c r="BB125" s="36" t="s">
        <v>118</v>
      </c>
      <c r="BC125" s="39" t="str">
        <f t="shared" si="11"/>
        <v/>
      </c>
      <c r="BD125" s="16">
        <f>SUM(AR125:AW125)</f>
        <v>0</v>
      </c>
      <c r="BE125" s="10">
        <f>SUM(AL125:AQ125)</f>
        <v>0</v>
      </c>
      <c r="BF125" s="12" t="str">
        <f t="shared" si="12"/>
        <v/>
      </c>
      <c r="BG125" s="12" t="str">
        <f t="shared" si="13"/>
        <v/>
      </c>
      <c r="BH125" s="9">
        <f t="shared" si="14"/>
        <v>0</v>
      </c>
      <c r="BI125" s="39" t="str">
        <f t="shared" si="15"/>
        <v/>
      </c>
      <c r="BK125" s="75"/>
    </row>
    <row r="126" spans="1:63">
      <c r="A126" s="2">
        <v>123</v>
      </c>
      <c r="B126" s="2">
        <v>2024</v>
      </c>
      <c r="C126" s="1" t="str">
        <v>PBTMTR166</v>
      </c>
      <c r="D126" s="37" t="str">
        <v>0015g00001W29W5AAJ</v>
      </c>
      <c r="E126" s="37" t="str">
        <v>GANESH BUILDING MATERIAL</v>
      </c>
      <c r="F126" s="37" t="str">
        <v>HARYANA</v>
      </c>
      <c r="G126" s="37" t="str">
        <v>KURUKSHETRA</v>
      </c>
      <c r="H126" s="37" t="str">
        <v>Pehowa</v>
      </c>
      <c r="I126" s="37" t="str">
        <v>RAMDOOT UDHYOG PRIVATE LIMITED</v>
      </c>
      <c r="J126" s="37" t="str">
        <v>Naseem Makkar</v>
      </c>
      <c r="K126" s="37" t="str">
        <v>Naseem Makkar</v>
      </c>
      <c r="L126" s="37" t="str">
        <v>C13168</v>
      </c>
      <c r="M126" s="37" t="str">
        <v>North</v>
      </c>
      <c r="N126" s="2">
        <v>136128</v>
      </c>
      <c r="O126" s="2" t="str">
        <v>06AINPG5728Q2ZK</v>
      </c>
      <c r="P126" s="2">
        <v>8607100081</v>
      </c>
      <c r="Q126" s="2" t="str">
        <v>Dec'23</v>
      </c>
      <c r="R126" s="2">
        <v>2024</v>
      </c>
      <c r="S126" s="1">
        <v>75</v>
      </c>
      <c r="T126" s="2">
        <v>80</v>
      </c>
      <c r="U126" s="1">
        <v>0</v>
      </c>
      <c r="V126" s="1" t="str">
        <v>Challenger</v>
      </c>
      <c r="W126" s="10">
        <v>11</v>
      </c>
      <c r="X126" s="10">
        <v>0</v>
      </c>
      <c r="Y126" s="10">
        <v>55</v>
      </c>
      <c r="Z126" s="10">
        <v>0</v>
      </c>
      <c r="AA126" s="10">
        <v>0</v>
      </c>
      <c r="AB126" s="10">
        <v>0</v>
      </c>
      <c r="AC126" s="10">
        <v>0</v>
      </c>
      <c r="AD126" s="10">
        <v>0</v>
      </c>
      <c r="AE126" s="10">
        <v>0</v>
      </c>
      <c r="AF126" s="10">
        <v>0</v>
      </c>
      <c r="AG126" s="10">
        <v>0</v>
      </c>
      <c r="AH126" s="10">
        <v>0</v>
      </c>
      <c r="AI126" s="10">
        <v>0</v>
      </c>
      <c r="AJ126" s="10">
        <v>0</v>
      </c>
      <c r="AK126" s="10">
        <v>0</v>
      </c>
      <c r="AL126" s="10">
        <v>0</v>
      </c>
      <c r="AM126" s="10">
        <v>0</v>
      </c>
      <c r="AN126" s="10">
        <v>0</v>
      </c>
      <c r="AO126" s="10">
        <v>0</v>
      </c>
      <c r="AP126" s="10">
        <v>0</v>
      </c>
      <c r="AQ126" s="10">
        <v>0</v>
      </c>
      <c r="AR126" s="10">
        <v>0</v>
      </c>
      <c r="AS126" s="16">
        <v>0</v>
      </c>
      <c r="AT126" s="16">
        <v>0</v>
      </c>
      <c r="AU126" s="16">
        <v>0</v>
      </c>
      <c r="AV126" s="16">
        <v>0</v>
      </c>
      <c r="AW126" s="16" t="str">
        <v/>
      </c>
      <c r="AX126" s="10">
        <f t="shared" si="9"/>
        <v>0</v>
      </c>
      <c r="AY126" s="10">
        <f>SUM(Z126:AK126)</f>
        <v>0</v>
      </c>
      <c r="AZ126" s="2" t="s">
        <v>119</v>
      </c>
      <c r="BA126" s="10">
        <f t="shared" si="10"/>
        <v>0</v>
      </c>
      <c r="BB126" s="36" t="s">
        <v>118</v>
      </c>
      <c r="BC126" s="39" t="str">
        <f t="shared" si="11"/>
        <v/>
      </c>
      <c r="BD126" s="16">
        <f>SUM(AR126:AW126)</f>
        <v>0</v>
      </c>
      <c r="BE126" s="10">
        <f>SUM(AL126:AQ126)</f>
        <v>0</v>
      </c>
      <c r="BF126" s="12" t="str">
        <f t="shared" si="12"/>
        <v/>
      </c>
      <c r="BG126" s="12" t="str">
        <f t="shared" si="13"/>
        <v/>
      </c>
      <c r="BH126" s="9">
        <f t="shared" si="14"/>
        <v>0</v>
      </c>
      <c r="BI126" s="39" t="str">
        <f t="shared" si="15"/>
        <v/>
      </c>
      <c r="BK126" s="75"/>
    </row>
    <row r="127" spans="1:63">
      <c r="A127" s="2">
        <v>124</v>
      </c>
      <c r="B127" s="2">
        <v>2024</v>
      </c>
      <c r="C127" s="1" t="str">
        <v>PBTMTR167</v>
      </c>
      <c r="D127" s="37" t="str">
        <v>0015g00001UBHjkAAH</v>
      </c>
      <c r="E127" s="37" t="str">
        <v>NAVEEN KUMAR PARDEEP KUMAR</v>
      </c>
      <c r="F127" s="37" t="str">
        <v>HARYANA</v>
      </c>
      <c r="G127" s="37" t="str">
        <v>KAITHAL</v>
      </c>
      <c r="H127" s="37" t="str">
        <v>Pundri</v>
      </c>
      <c r="I127" s="37" t="str">
        <v>RAMDOOT UDHYOG PRIVATE LIMITED</v>
      </c>
      <c r="J127" s="37" t="str">
        <v>Naseem Makkar</v>
      </c>
      <c r="K127" s="37" t="str">
        <v>Naseem Makkar</v>
      </c>
      <c r="L127" s="37" t="str">
        <v>C13168</v>
      </c>
      <c r="M127" s="37" t="str">
        <v>North</v>
      </c>
      <c r="N127" s="2">
        <v>136042</v>
      </c>
      <c r="O127" s="2" t="str">
        <v>06AOZPR0651M2Z5</v>
      </c>
      <c r="P127" s="2">
        <v>9896481404</v>
      </c>
      <c r="Q127" s="2" t="str">
        <v>Dec'23</v>
      </c>
      <c r="R127" s="2">
        <v>2024</v>
      </c>
      <c r="S127" s="1">
        <v>104</v>
      </c>
      <c r="T127" s="2">
        <v>160</v>
      </c>
      <c r="U127" s="1">
        <v>0.268125</v>
      </c>
      <c r="V127" s="1" t="str">
        <v>Star</v>
      </c>
      <c r="W127" s="10">
        <v>62</v>
      </c>
      <c r="X127" s="10">
        <v>0</v>
      </c>
      <c r="Y127" s="10">
        <v>0</v>
      </c>
      <c r="Z127" s="10">
        <v>71</v>
      </c>
      <c r="AA127" s="10">
        <v>64.930000000000007</v>
      </c>
      <c r="AB127" s="10">
        <v>15</v>
      </c>
      <c r="AC127" s="10">
        <v>15.23</v>
      </c>
      <c r="AD127" s="10">
        <v>27.51</v>
      </c>
      <c r="AE127" s="10">
        <v>0</v>
      </c>
      <c r="AF127" s="10">
        <v>84.66</v>
      </c>
      <c r="AG127" s="10">
        <v>0</v>
      </c>
      <c r="AH127" s="10">
        <v>81.12</v>
      </c>
      <c r="AI127" s="10">
        <v>117.44</v>
      </c>
      <c r="AJ127" s="10">
        <v>65</v>
      </c>
      <c r="AK127" s="10">
        <v>0</v>
      </c>
      <c r="AL127" s="10">
        <v>12.07</v>
      </c>
      <c r="AM127" s="10">
        <v>102</v>
      </c>
      <c r="AN127" s="10">
        <v>75</v>
      </c>
      <c r="AO127" s="10">
        <v>12</v>
      </c>
      <c r="AP127" s="10">
        <v>96.15</v>
      </c>
      <c r="AQ127" s="10">
        <v>41.54</v>
      </c>
      <c r="AR127" s="10">
        <v>0</v>
      </c>
      <c r="AS127" s="16">
        <v>12.04</v>
      </c>
      <c r="AT127" s="16">
        <v>0</v>
      </c>
      <c r="AU127" s="16">
        <v>12</v>
      </c>
      <c r="AV127" s="16">
        <v>116.7</v>
      </c>
      <c r="AW127" s="16">
        <v>22</v>
      </c>
      <c r="AX127" s="10">
        <f t="shared" si="9"/>
        <v>501.50000000000006</v>
      </c>
      <c r="AY127" s="10">
        <f>SUM(Z127:AK127)</f>
        <v>541.89</v>
      </c>
      <c r="AZ127" s="2" t="s">
        <v>119</v>
      </c>
      <c r="BA127" s="10">
        <f t="shared" si="10"/>
        <v>56.460000000000008</v>
      </c>
      <c r="BB127" s="36" t="s">
        <v>118</v>
      </c>
      <c r="BC127" s="39" t="str">
        <f t="shared" si="11"/>
        <v>C</v>
      </c>
      <c r="BD127" s="16">
        <f>SUM(AR127:AW127)</f>
        <v>162.74</v>
      </c>
      <c r="BE127" s="10">
        <f>SUM(AL127:AQ127)</f>
        <v>338.76000000000005</v>
      </c>
      <c r="BF127" s="12">
        <f t="shared" si="12"/>
        <v>0.32450648055832498</v>
      </c>
      <c r="BG127" s="12">
        <f t="shared" si="13"/>
        <v>0.67549351944167502</v>
      </c>
      <c r="BH127" s="9">
        <f t="shared" si="14"/>
        <v>501.50000000000006</v>
      </c>
      <c r="BI127" s="39" t="str">
        <f t="shared" si="15"/>
        <v>C</v>
      </c>
      <c r="BJ127" s="1" t="str">
        <f>_xlfn.XLOOKUP(D127,'Holi gift'!A:A,'Holi gift'!A:A,"",0,1)</f>
        <v>0015g00001UBHjkAAH</v>
      </c>
      <c r="BK127" s="75"/>
    </row>
    <row r="128" spans="1:63">
      <c r="A128" s="2">
        <v>125</v>
      </c>
      <c r="B128" s="2">
        <v>2024</v>
      </c>
      <c r="C128" s="1" t="str">
        <v>PBTMTR168</v>
      </c>
      <c r="D128" s="37" t="str">
        <v>0015g00001f8D8AAAU</v>
      </c>
      <c r="E128" s="37" t="str">
        <v>SHREE SHYAM JEE BUILDING MATERIAL STORE</v>
      </c>
      <c r="F128" s="37" t="str">
        <v>HARYANA</v>
      </c>
      <c r="G128" s="37" t="str">
        <v>KARNAL</v>
      </c>
      <c r="H128" s="37" t="str">
        <v>Nilokheri</v>
      </c>
      <c r="I128" s="37" t="str">
        <v>RAMDOOT UDHYOG PRIVATE LIMITED</v>
      </c>
      <c r="J128" s="37" t="str">
        <v>Naseem Makkar</v>
      </c>
      <c r="K128" s="37" t="str">
        <v>Naseem Makkar</v>
      </c>
      <c r="L128" s="37" t="str">
        <v>C13168</v>
      </c>
      <c r="M128" s="37" t="str">
        <v>North</v>
      </c>
      <c r="N128" s="2">
        <v>132157</v>
      </c>
      <c r="O128" s="2" t="str">
        <v>06AUCPA8146R1ZA</v>
      </c>
      <c r="P128" s="2">
        <v>9996336543</v>
      </c>
      <c r="Q128" s="2" t="str">
        <v>Dec'23</v>
      </c>
      <c r="R128" s="2">
        <v>2024</v>
      </c>
      <c r="S128" s="1">
        <v>57</v>
      </c>
      <c r="T128" s="2">
        <v>170</v>
      </c>
      <c r="U128" s="1">
        <v>0.11782352941176469</v>
      </c>
      <c r="V128" s="1" t="str">
        <v>Star</v>
      </c>
      <c r="W128" s="10">
        <v>11</v>
      </c>
      <c r="X128" s="10">
        <v>12</v>
      </c>
      <c r="Y128" s="10">
        <v>0</v>
      </c>
      <c r="Z128" s="10">
        <v>13</v>
      </c>
      <c r="AA128" s="10">
        <v>12.02</v>
      </c>
      <c r="AB128" s="10">
        <v>28</v>
      </c>
      <c r="AC128" s="10">
        <v>0</v>
      </c>
      <c r="AD128" s="10">
        <v>12.25</v>
      </c>
      <c r="AE128" s="10">
        <v>11.96</v>
      </c>
      <c r="AF128" s="10">
        <v>36.369999999999997</v>
      </c>
      <c r="AG128" s="10">
        <v>0</v>
      </c>
      <c r="AH128" s="10">
        <v>12.06</v>
      </c>
      <c r="AI128" s="10">
        <v>11.97</v>
      </c>
      <c r="AJ128" s="10">
        <v>24</v>
      </c>
      <c r="AK128" s="10">
        <v>146.19</v>
      </c>
      <c r="AL128" s="10">
        <v>24.66</v>
      </c>
      <c r="AM128" s="10">
        <v>44</v>
      </c>
      <c r="AN128" s="10">
        <v>12</v>
      </c>
      <c r="AO128" s="10">
        <v>37.130000000000003</v>
      </c>
      <c r="AP128" s="10">
        <v>0</v>
      </c>
      <c r="AQ128" s="10">
        <v>12.1</v>
      </c>
      <c r="AR128" s="10">
        <v>56.69</v>
      </c>
      <c r="AS128" s="16">
        <v>12.04</v>
      </c>
      <c r="AT128" s="16">
        <v>12.02</v>
      </c>
      <c r="AU128" s="16">
        <v>24</v>
      </c>
      <c r="AV128" s="16">
        <v>24.07</v>
      </c>
      <c r="AW128" s="16">
        <v>53</v>
      </c>
      <c r="AX128" s="10">
        <f t="shared" si="9"/>
        <v>311.70999999999998</v>
      </c>
      <c r="AY128" s="10">
        <f>SUM(Z128:AK128)</f>
        <v>307.82</v>
      </c>
      <c r="AZ128" s="2" t="s">
        <v>119</v>
      </c>
      <c r="BA128" s="10">
        <f t="shared" si="10"/>
        <v>21.64833333333333</v>
      </c>
      <c r="BB128" s="36" t="s">
        <v>118</v>
      </c>
      <c r="BC128" s="39" t="str">
        <f t="shared" si="11"/>
        <v>B</v>
      </c>
      <c r="BD128" s="16">
        <f>SUM(AR128:AW128)</f>
        <v>181.82</v>
      </c>
      <c r="BE128" s="10">
        <f>SUM(AL128:AQ128)</f>
        <v>129.88999999999999</v>
      </c>
      <c r="BF128" s="12">
        <f t="shared" si="12"/>
        <v>0.58329857880722469</v>
      </c>
      <c r="BG128" s="12">
        <f t="shared" si="13"/>
        <v>0.41670142119277531</v>
      </c>
      <c r="BH128" s="9">
        <f t="shared" si="14"/>
        <v>311.70999999999998</v>
      </c>
      <c r="BI128" s="39" t="str">
        <f t="shared" si="15"/>
        <v>B</v>
      </c>
      <c r="BJ128" s="1" t="str">
        <f>_xlfn.XLOOKUP(D128,'Holi gift'!A:A,'Holi gift'!A:A,"",0,1)</f>
        <v>0015g00001f8D8AAAU</v>
      </c>
      <c r="BK128" s="75"/>
    </row>
    <row r="129" spans="1:63">
      <c r="A129" s="2">
        <v>126</v>
      </c>
      <c r="B129" s="2">
        <v>2024</v>
      </c>
      <c r="C129" s="1" t="str">
        <v>PBTMTR169</v>
      </c>
      <c r="D129" s="37" t="str">
        <v>0015g00001Y4GtzAAF</v>
      </c>
      <c r="E129" s="37" t="str">
        <v>BANSAL BUILDING MATERIALS</v>
      </c>
      <c r="F129" s="37" t="str">
        <v>HARYANA</v>
      </c>
      <c r="G129" s="37" t="str">
        <v>KARNAL</v>
      </c>
      <c r="H129" s="37" t="str">
        <v>Nilokheri</v>
      </c>
      <c r="I129" s="37" t="str">
        <v>RAMDOOT UDHYOG PRIVATE LIMITED</v>
      </c>
      <c r="J129" s="37" t="str">
        <v>Naseem Makkar</v>
      </c>
      <c r="K129" s="37" t="str">
        <v>Naseem Makkar</v>
      </c>
      <c r="L129" s="37" t="str">
        <v>C13168</v>
      </c>
      <c r="M129" s="37" t="str">
        <v>North</v>
      </c>
      <c r="N129" s="2">
        <v>132116</v>
      </c>
      <c r="O129" s="2" t="str">
        <v>06ABBFB9198G1Z7</v>
      </c>
      <c r="P129" s="2">
        <v>9034596573</v>
      </c>
      <c r="Q129" s="2" t="str">
        <v>Dec'23</v>
      </c>
      <c r="R129" s="2">
        <v>2024</v>
      </c>
      <c r="S129" s="1">
        <v>51</v>
      </c>
      <c r="T129" s="2">
        <v>70</v>
      </c>
      <c r="U129" s="1">
        <v>0</v>
      </c>
      <c r="V129" s="1" t="str">
        <v>Challenger</v>
      </c>
      <c r="W129" s="10">
        <v>10</v>
      </c>
      <c r="X129" s="10">
        <v>21</v>
      </c>
      <c r="Y129" s="10">
        <v>9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  <c r="AG129" s="10">
        <v>0</v>
      </c>
      <c r="AH129" s="10">
        <v>0</v>
      </c>
      <c r="AI129" s="10">
        <v>0</v>
      </c>
      <c r="AJ129" s="10">
        <v>0</v>
      </c>
      <c r="AK129" s="10">
        <v>0</v>
      </c>
      <c r="AL129" s="10">
        <v>0</v>
      </c>
      <c r="AM129" s="10">
        <v>23.1</v>
      </c>
      <c r="AN129" s="10">
        <v>23</v>
      </c>
      <c r="AO129" s="10">
        <v>0</v>
      </c>
      <c r="AP129" s="10">
        <v>12.05</v>
      </c>
      <c r="AQ129" s="10">
        <v>0</v>
      </c>
      <c r="AR129" s="10">
        <v>12.02</v>
      </c>
      <c r="AS129" s="16">
        <v>11.98</v>
      </c>
      <c r="AT129" s="16">
        <v>0</v>
      </c>
      <c r="AU129" s="16">
        <v>0</v>
      </c>
      <c r="AV129" s="16">
        <v>0</v>
      </c>
      <c r="AW129" s="16" t="str">
        <v/>
      </c>
      <c r="AX129" s="10">
        <f t="shared" si="9"/>
        <v>82.15</v>
      </c>
      <c r="AY129" s="10">
        <f>SUM(Z129:AK129)</f>
        <v>0</v>
      </c>
      <c r="AZ129" s="2" t="s">
        <v>119</v>
      </c>
      <c r="BA129" s="10">
        <f t="shared" si="10"/>
        <v>9.6916666666666682</v>
      </c>
      <c r="BB129" s="36" t="s">
        <v>118</v>
      </c>
      <c r="BC129" s="39" t="str">
        <f t="shared" si="11"/>
        <v/>
      </c>
      <c r="BD129" s="16">
        <f>SUM(AR129:AW129)</f>
        <v>24</v>
      </c>
      <c r="BE129" s="10">
        <f>SUM(AL129:AQ129)</f>
        <v>58.150000000000006</v>
      </c>
      <c r="BF129" s="12">
        <f t="shared" si="12"/>
        <v>0.29214850882531951</v>
      </c>
      <c r="BG129" s="12">
        <f t="shared" si="13"/>
        <v>0.70785149117468049</v>
      </c>
      <c r="BH129" s="9">
        <f t="shared" si="14"/>
        <v>82.15</v>
      </c>
      <c r="BI129" s="39" t="str">
        <f t="shared" si="15"/>
        <v/>
      </c>
      <c r="BK129" s="75"/>
    </row>
    <row r="130" spans="1:63">
      <c r="A130" s="2">
        <v>127</v>
      </c>
      <c r="B130" s="2">
        <v>2024</v>
      </c>
      <c r="C130" s="1" t="str">
        <v>PBTMTR170</v>
      </c>
      <c r="D130" s="37" t="str">
        <v>0015g00001ZU9mmAAD</v>
      </c>
      <c r="E130" s="37" t="str">
        <v>RAHUL TRADERS</v>
      </c>
      <c r="F130" s="37" t="str">
        <v>HARYANA</v>
      </c>
      <c r="G130" s="37" t="str">
        <v>KARNAL</v>
      </c>
      <c r="H130" s="37" t="str">
        <v>Karnal</v>
      </c>
      <c r="I130" s="37" t="str">
        <v>RAMDOOT UDHYOG PRIVATE LIMITED</v>
      </c>
      <c r="J130" s="37" t="str">
        <v>Naseem Makkar</v>
      </c>
      <c r="K130" s="37" t="str">
        <v>Naseem Makkar</v>
      </c>
      <c r="L130" s="37" t="str">
        <v>C13168</v>
      </c>
      <c r="M130" s="37" t="str">
        <v>North</v>
      </c>
      <c r="N130" s="2">
        <v>132001</v>
      </c>
      <c r="O130" s="2" t="str">
        <v>06AETPA5248P2ZW</v>
      </c>
      <c r="P130" s="2" t="str">
        <v>+91 98969 42020</v>
      </c>
      <c r="Q130" s="2" t="str">
        <v>Dec'23</v>
      </c>
      <c r="R130" s="2">
        <v>2024</v>
      </c>
      <c r="S130" s="1">
        <v>110</v>
      </c>
      <c r="T130" s="2">
        <v>400</v>
      </c>
      <c r="U130" s="1">
        <v>0</v>
      </c>
      <c r="V130" s="1" t="str">
        <v>Alien</v>
      </c>
      <c r="W130" s="10">
        <v>11</v>
      </c>
      <c r="X130" s="10">
        <v>31</v>
      </c>
      <c r="Y130" s="10">
        <v>41</v>
      </c>
      <c r="Z130" s="10">
        <v>49</v>
      </c>
      <c r="AA130" s="10">
        <v>0</v>
      </c>
      <c r="AB130" s="10">
        <v>4</v>
      </c>
      <c r="AC130" s="10">
        <v>0</v>
      </c>
      <c r="AD130" s="10">
        <v>0</v>
      </c>
      <c r="AE130" s="10">
        <v>0</v>
      </c>
      <c r="AF130" s="10">
        <v>0</v>
      </c>
      <c r="AG130" s="10">
        <v>0</v>
      </c>
      <c r="AH130" s="10">
        <v>0</v>
      </c>
      <c r="AI130" s="10">
        <v>0</v>
      </c>
      <c r="AJ130" s="10">
        <v>0</v>
      </c>
      <c r="AK130" s="10">
        <v>0</v>
      </c>
      <c r="AL130" s="10">
        <v>0</v>
      </c>
      <c r="AM130" s="10">
        <v>0</v>
      </c>
      <c r="AN130" s="10">
        <v>0</v>
      </c>
      <c r="AO130" s="10">
        <v>0</v>
      </c>
      <c r="AP130" s="10">
        <v>0</v>
      </c>
      <c r="AQ130" s="10">
        <v>0</v>
      </c>
      <c r="AR130" s="10">
        <v>0</v>
      </c>
      <c r="AS130" s="16">
        <v>0</v>
      </c>
      <c r="AT130" s="16">
        <v>0</v>
      </c>
      <c r="AU130" s="16">
        <v>0</v>
      </c>
      <c r="AV130" s="16">
        <v>0</v>
      </c>
      <c r="AW130" s="16" t="str">
        <v/>
      </c>
      <c r="AX130" s="10">
        <f t="shared" si="9"/>
        <v>0</v>
      </c>
      <c r="AY130" s="10">
        <f>SUM(Z130:AK130)</f>
        <v>53</v>
      </c>
      <c r="AZ130" s="2" t="s">
        <v>119</v>
      </c>
      <c r="BA130" s="10">
        <f t="shared" si="10"/>
        <v>0</v>
      </c>
      <c r="BB130" s="36" t="s">
        <v>118</v>
      </c>
      <c r="BC130" s="39" t="str">
        <f t="shared" si="11"/>
        <v/>
      </c>
      <c r="BD130" s="16">
        <f>SUM(AR130:AW130)</f>
        <v>0</v>
      </c>
      <c r="BE130" s="10">
        <f>SUM(AL130:AQ130)</f>
        <v>0</v>
      </c>
      <c r="BF130" s="12" t="str">
        <f t="shared" si="12"/>
        <v/>
      </c>
      <c r="BG130" s="12" t="str">
        <f t="shared" si="13"/>
        <v/>
      </c>
      <c r="BH130" s="9">
        <f t="shared" si="14"/>
        <v>0</v>
      </c>
      <c r="BI130" s="39" t="str">
        <f t="shared" si="15"/>
        <v/>
      </c>
      <c r="BK130" s="75"/>
    </row>
    <row r="131" spans="1:63">
      <c r="A131" s="2">
        <v>128</v>
      </c>
      <c r="B131" s="2">
        <v>2024</v>
      </c>
      <c r="C131" s="1" t="str">
        <v>PBTMTR171</v>
      </c>
      <c r="D131" s="37" t="str">
        <v>0015g00001RJqYvAAL</v>
      </c>
      <c r="E131" s="37" t="str">
        <v>Shri Ganesh Trading Co, SIWAN Kaithal</v>
      </c>
      <c r="F131" s="37" t="str">
        <v>HARYANA</v>
      </c>
      <c r="G131" s="37" t="str">
        <v>KAITHAL</v>
      </c>
      <c r="H131" s="37" t="str">
        <v>Siwan</v>
      </c>
      <c r="I131" s="37" t="str">
        <v>RAMDOOT UDHYOG PRIVATE LIMITED</v>
      </c>
      <c r="J131" s="37" t="str">
        <v>Naseem Makkar</v>
      </c>
      <c r="K131" s="37" t="str">
        <v>Naseem Makkar</v>
      </c>
      <c r="L131" s="37" t="str">
        <v>C13168</v>
      </c>
      <c r="M131" s="37" t="str">
        <v>North</v>
      </c>
      <c r="N131" s="2">
        <v>136033</v>
      </c>
      <c r="O131" s="2" t="str">
        <v>06COIPP0434B1ZC</v>
      </c>
      <c r="P131" s="2">
        <v>9466788807</v>
      </c>
      <c r="Q131" s="2" t="str">
        <v>Jan'24</v>
      </c>
      <c r="R131" s="2">
        <v>2024</v>
      </c>
      <c r="S131" s="1">
        <v>10</v>
      </c>
      <c r="T131" s="2">
        <v>100</v>
      </c>
      <c r="U131" s="1">
        <v>0</v>
      </c>
      <c r="V131" s="1" t="str">
        <v>Challenger</v>
      </c>
      <c r="W131" s="10">
        <v>10</v>
      </c>
      <c r="X131" s="10">
        <v>0</v>
      </c>
      <c r="Y131" s="10">
        <v>0</v>
      </c>
      <c r="Z131" s="10">
        <v>0</v>
      </c>
      <c r="AA131" s="10">
        <v>0</v>
      </c>
      <c r="AB131" s="10">
        <v>0</v>
      </c>
      <c r="AC131" s="10">
        <v>0</v>
      </c>
      <c r="AD131" s="10">
        <v>10.1</v>
      </c>
      <c r="AE131" s="10">
        <v>52.55</v>
      </c>
      <c r="AF131" s="10">
        <v>0</v>
      </c>
      <c r="AG131" s="10">
        <v>0</v>
      </c>
      <c r="AH131" s="10">
        <v>0</v>
      </c>
      <c r="AI131" s="10">
        <v>0</v>
      </c>
      <c r="AJ131" s="10">
        <v>0</v>
      </c>
      <c r="AK131" s="10">
        <v>0</v>
      </c>
      <c r="AL131" s="10">
        <v>0</v>
      </c>
      <c r="AM131" s="10">
        <v>0</v>
      </c>
      <c r="AN131" s="10">
        <v>0</v>
      </c>
      <c r="AO131" s="10">
        <v>0</v>
      </c>
      <c r="AP131" s="10">
        <v>0</v>
      </c>
      <c r="AQ131" s="10">
        <v>0</v>
      </c>
      <c r="AR131" s="10">
        <v>0</v>
      </c>
      <c r="AS131" s="16">
        <v>0</v>
      </c>
      <c r="AT131" s="16">
        <v>0</v>
      </c>
      <c r="AU131" s="16">
        <v>0</v>
      </c>
      <c r="AV131" s="16">
        <v>0</v>
      </c>
      <c r="AW131" s="16" t="str">
        <v/>
      </c>
      <c r="AX131" s="10">
        <f t="shared" si="9"/>
        <v>0</v>
      </c>
      <c r="AY131" s="10">
        <f>SUM(Z131:AK131)</f>
        <v>62.65</v>
      </c>
      <c r="AZ131" s="2" t="s">
        <v>119</v>
      </c>
      <c r="BA131" s="10">
        <f t="shared" si="10"/>
        <v>0</v>
      </c>
      <c r="BB131" s="36" t="s">
        <v>118</v>
      </c>
      <c r="BC131" s="39" t="str">
        <f t="shared" si="11"/>
        <v/>
      </c>
      <c r="BD131" s="16">
        <f>SUM(AR131:AW131)</f>
        <v>0</v>
      </c>
      <c r="BE131" s="10">
        <f>SUM(AL131:AQ131)</f>
        <v>0</v>
      </c>
      <c r="BF131" s="12" t="str">
        <f t="shared" si="12"/>
        <v/>
      </c>
      <c r="BG131" s="12" t="str">
        <f t="shared" si="13"/>
        <v/>
      </c>
      <c r="BH131" s="9">
        <f t="shared" si="14"/>
        <v>0</v>
      </c>
      <c r="BI131" s="39" t="str">
        <f t="shared" si="15"/>
        <v/>
      </c>
      <c r="BK131" s="75"/>
    </row>
    <row r="132" spans="1:63">
      <c r="A132" s="2">
        <v>129</v>
      </c>
      <c r="B132" s="2">
        <v>2024</v>
      </c>
      <c r="C132" s="1" t="str">
        <v>PBTMTR172</v>
      </c>
      <c r="D132" s="37" t="str">
        <v>0015g00001ZU8bLAAT</v>
      </c>
      <c r="E132" s="37" t="str">
        <v>BANSAL CEMENT STORE</v>
      </c>
      <c r="F132" s="37" t="str">
        <v>HARYANA</v>
      </c>
      <c r="G132" s="37" t="str">
        <v>KARNAL</v>
      </c>
      <c r="H132" s="37" t="str">
        <v>Assandh</v>
      </c>
      <c r="I132" s="37" t="str">
        <v>RAMDOOT UDHYOG PRIVATE LIMITED</v>
      </c>
      <c r="J132" s="37" t="str">
        <v>Naseem Makkar</v>
      </c>
      <c r="K132" s="37" t="str">
        <v>Naseem Makkar</v>
      </c>
      <c r="L132" s="37" t="str">
        <v>C13168</v>
      </c>
      <c r="M132" s="37" t="str">
        <v>North</v>
      </c>
      <c r="N132" s="2">
        <v>132039</v>
      </c>
      <c r="O132" s="2" t="str">
        <v>06AQLPK0460F1Z3</v>
      </c>
      <c r="P132" s="2">
        <v>9991572081</v>
      </c>
      <c r="Q132" s="2" t="str">
        <v>Jan'24</v>
      </c>
      <c r="R132" s="2">
        <v>2024</v>
      </c>
      <c r="S132" s="1">
        <v>58</v>
      </c>
      <c r="T132" s="2">
        <v>110</v>
      </c>
      <c r="U132" s="1">
        <v>0</v>
      </c>
      <c r="V132" s="1" t="str">
        <v>Challenger</v>
      </c>
      <c r="W132" s="10">
        <v>10</v>
      </c>
      <c r="X132" s="10">
        <v>16</v>
      </c>
      <c r="Y132" s="10">
        <v>32</v>
      </c>
      <c r="Z132" s="10">
        <v>15</v>
      </c>
      <c r="AA132" s="10">
        <v>24.18</v>
      </c>
      <c r="AB132" s="10">
        <v>12</v>
      </c>
      <c r="AC132" s="10">
        <v>15</v>
      </c>
      <c r="AD132" s="10">
        <v>10.050000000000001</v>
      </c>
      <c r="AE132" s="10">
        <v>25.22</v>
      </c>
      <c r="AF132" s="10">
        <v>15.08</v>
      </c>
      <c r="AG132" s="10">
        <v>0</v>
      </c>
      <c r="AH132" s="10">
        <v>0</v>
      </c>
      <c r="AI132" s="10">
        <v>0</v>
      </c>
      <c r="AJ132" s="10">
        <v>0</v>
      </c>
      <c r="AK132" s="10">
        <v>0</v>
      </c>
      <c r="AL132" s="10">
        <v>0</v>
      </c>
      <c r="AM132" s="10">
        <v>0</v>
      </c>
      <c r="AN132" s="10">
        <v>0</v>
      </c>
      <c r="AO132" s="10">
        <v>0</v>
      </c>
      <c r="AP132" s="10">
        <v>0</v>
      </c>
      <c r="AQ132" s="10">
        <v>0</v>
      </c>
      <c r="AR132" s="10">
        <v>0</v>
      </c>
      <c r="AS132" s="16">
        <v>0</v>
      </c>
      <c r="AT132" s="16">
        <v>0</v>
      </c>
      <c r="AU132" s="16">
        <v>0</v>
      </c>
      <c r="AV132" s="16">
        <v>0</v>
      </c>
      <c r="AW132" s="16" t="str">
        <v/>
      </c>
      <c r="AX132" s="10">
        <f t="shared" si="9"/>
        <v>0</v>
      </c>
      <c r="AY132" s="10">
        <f>SUM(Z132:AK132)</f>
        <v>116.53</v>
      </c>
      <c r="AZ132" s="2" t="s">
        <v>119</v>
      </c>
      <c r="BA132" s="10">
        <f t="shared" si="10"/>
        <v>0</v>
      </c>
      <c r="BB132" s="36" t="s">
        <v>118</v>
      </c>
      <c r="BC132" s="39" t="str">
        <f t="shared" si="11"/>
        <v/>
      </c>
      <c r="BD132" s="16">
        <f>SUM(AR132:AW132)</f>
        <v>0</v>
      </c>
      <c r="BE132" s="10">
        <f>SUM(AL132:AQ132)</f>
        <v>0</v>
      </c>
      <c r="BF132" s="12" t="str">
        <f t="shared" si="12"/>
        <v/>
      </c>
      <c r="BG132" s="12" t="str">
        <f t="shared" si="13"/>
        <v/>
      </c>
      <c r="BH132" s="9">
        <f t="shared" si="14"/>
        <v>0</v>
      </c>
      <c r="BI132" s="39" t="str">
        <f t="shared" si="15"/>
        <v/>
      </c>
      <c r="BK132" s="75"/>
    </row>
    <row r="133" spans="1:63">
      <c r="A133" s="2">
        <v>130</v>
      </c>
      <c r="B133" s="2">
        <v>2024</v>
      </c>
      <c r="C133" s="1" t="str">
        <v>PBTMTR173</v>
      </c>
      <c r="D133" s="37" t="str">
        <v>0015g00001c4ap5AAA</v>
      </c>
      <c r="E133" s="37" t="str">
        <v>GOYAL TRADING COMPANY</v>
      </c>
      <c r="F133" s="37" t="str">
        <v>HARYANA</v>
      </c>
      <c r="G133" s="37" t="str">
        <v>KURUKSHETRA</v>
      </c>
      <c r="H133" s="37" t="str">
        <v>Pehowa</v>
      </c>
      <c r="I133" s="37" t="str">
        <v>RAMDOOT UDHYOG PRIVATE LIMITED</v>
      </c>
      <c r="J133" s="37" t="str">
        <v>Naseem Makkar</v>
      </c>
      <c r="K133" s="37" t="str">
        <v>Naseem Makkar</v>
      </c>
      <c r="L133" s="37" t="str">
        <v>C13168</v>
      </c>
      <c r="M133" s="37" t="str">
        <v>North</v>
      </c>
      <c r="N133" s="2">
        <v>136128</v>
      </c>
      <c r="O133" s="2" t="str">
        <v>06AKVPG6333R1ZC</v>
      </c>
      <c r="P133" s="2">
        <v>7206608344</v>
      </c>
      <c r="Q133" s="2" t="str">
        <v>Jan'24</v>
      </c>
      <c r="R133" s="2">
        <v>2024</v>
      </c>
      <c r="S133" s="1">
        <v>326</v>
      </c>
      <c r="T133" s="2">
        <v>170</v>
      </c>
      <c r="U133" s="1">
        <v>0</v>
      </c>
      <c r="V133" s="1" t="str">
        <v>Challenger</v>
      </c>
      <c r="W133" s="10">
        <v>143</v>
      </c>
      <c r="X133" s="10">
        <v>148</v>
      </c>
      <c r="Y133" s="10">
        <v>36</v>
      </c>
      <c r="Z133" s="10">
        <v>85</v>
      </c>
      <c r="AA133" s="10">
        <v>93.45</v>
      </c>
      <c r="AB133" s="10">
        <v>68</v>
      </c>
      <c r="AC133" s="10">
        <v>51.55</v>
      </c>
      <c r="AD133" s="10">
        <v>28.1</v>
      </c>
      <c r="AE133" s="10">
        <v>60.72</v>
      </c>
      <c r="AF133" s="10">
        <v>79.31</v>
      </c>
      <c r="AG133" s="10">
        <v>83.42</v>
      </c>
      <c r="AH133" s="10">
        <v>104.84</v>
      </c>
      <c r="AI133" s="10">
        <v>0</v>
      </c>
      <c r="AJ133" s="10">
        <v>0</v>
      </c>
      <c r="AK133" s="10">
        <v>202.25</v>
      </c>
      <c r="AL133" s="10">
        <v>0</v>
      </c>
      <c r="AM133" s="10">
        <v>0</v>
      </c>
      <c r="AN133" s="10">
        <v>0</v>
      </c>
      <c r="AO133" s="10">
        <v>0</v>
      </c>
      <c r="AP133" s="10">
        <v>0</v>
      </c>
      <c r="AQ133" s="10">
        <v>0</v>
      </c>
      <c r="AR133" s="10">
        <v>0</v>
      </c>
      <c r="AS133" s="16">
        <v>0</v>
      </c>
      <c r="AT133" s="16">
        <v>0</v>
      </c>
      <c r="AU133" s="16">
        <v>0</v>
      </c>
      <c r="AV133" s="16">
        <v>0</v>
      </c>
      <c r="AW133" s="16" t="str">
        <v/>
      </c>
      <c r="AX133" s="10">
        <f t="shared" ref="AX133:AX196" si="16">SUM(AL133:AW133)</f>
        <v>0</v>
      </c>
      <c r="AY133" s="10">
        <f>SUM(Z133:AK133)</f>
        <v>856.6400000000001</v>
      </c>
      <c r="AZ133" s="2" t="s">
        <v>119</v>
      </c>
      <c r="BA133" s="10">
        <f t="shared" ref="BA133:BA196" si="17">AVERAGE(AL133:AQ133)</f>
        <v>0</v>
      </c>
      <c r="BB133" s="36" t="s">
        <v>118</v>
      </c>
      <c r="BC133" s="39" t="str">
        <f t="shared" ref="BC133:BC196" si="18">IF(AZ133="Yes","",IF(AX133&gt;1250,"E",IF(AX133&gt;750,"D",
IF(AX133&gt;=500,"C",
IF(AX133&gt;=300,"B",
IF(AX133&gt;=200,"A",
""))))))</f>
        <v/>
      </c>
      <c r="BD133" s="16">
        <f>SUM(AR133:AW133)</f>
        <v>0</v>
      </c>
      <c r="BE133" s="10">
        <f>SUM(AL133:AQ133)</f>
        <v>0</v>
      </c>
      <c r="BF133" s="12" t="str">
        <f t="shared" ref="BF133:BF196" si="19">IFERROR(BD133/$AX133,"")</f>
        <v/>
      </c>
      <c r="BG133" s="12" t="str">
        <f t="shared" ref="BG133:BG196" si="20">IFERROR(BE133/$AX133,"")</f>
        <v/>
      </c>
      <c r="BH133" s="9">
        <f t="shared" ref="BH133:BH196" si="21">SUM(AL133:AW133)</f>
        <v>0</v>
      </c>
      <c r="BI133" s="39" t="str">
        <f t="shared" ref="BI133:BI196" si="22">IF(AZ133="Yes","",IF(BH133&gt;=1250,"E",IF(BH133&gt;=750,"D",
IF(BH133&gt;=500,"C",
IF(BH133&gt;=300,"B",
IF(BH133&gt;=200,"A",
""))))))</f>
        <v/>
      </c>
      <c r="BK133" s="75"/>
    </row>
    <row r="134" spans="1:63">
      <c r="A134" s="2">
        <v>131</v>
      </c>
      <c r="B134" s="2">
        <v>2024</v>
      </c>
      <c r="C134" s="1" t="str">
        <v>PBTMTR174</v>
      </c>
      <c r="D134" s="37" t="str">
        <v>0015g00001c2zeUAAQ</v>
      </c>
      <c r="E134" s="37" t="str">
        <v>GANPATI SANITARY AND BUILDING MATERIAL STORE</v>
      </c>
      <c r="F134" s="37" t="str">
        <v>HARYANA</v>
      </c>
      <c r="G134" s="37" t="str">
        <v>KURUKSHETRA</v>
      </c>
      <c r="H134" s="37" t="str">
        <v>Pehowa</v>
      </c>
      <c r="I134" s="37" t="str">
        <v>RAMDOOT UDHYOG PRIVATE LIMITED</v>
      </c>
      <c r="J134" s="37" t="str">
        <v>Naseem Makkar</v>
      </c>
      <c r="K134" s="37" t="str">
        <v>Naseem Makkar</v>
      </c>
      <c r="L134" s="37" t="str">
        <v>C13168</v>
      </c>
      <c r="M134" s="37" t="str">
        <v>North</v>
      </c>
      <c r="N134" s="2">
        <v>136128</v>
      </c>
      <c r="O134" s="2" t="str">
        <v>06AYVPG4648R1ZE</v>
      </c>
      <c r="P134" s="2">
        <v>9896658557</v>
      </c>
      <c r="Q134" s="2" t="str">
        <v>Jan'24</v>
      </c>
      <c r="R134" s="2">
        <v>2024</v>
      </c>
      <c r="S134" s="1">
        <v>63</v>
      </c>
      <c r="T134" s="2">
        <v>180</v>
      </c>
      <c r="U134" s="1">
        <v>3.337037037037037E-2</v>
      </c>
      <c r="V134" s="1" t="str">
        <v>Challenger</v>
      </c>
      <c r="W134" s="10">
        <v>20</v>
      </c>
      <c r="X134" s="10">
        <v>15</v>
      </c>
      <c r="Y134" s="10">
        <v>28</v>
      </c>
      <c r="Z134" s="10">
        <v>13</v>
      </c>
      <c r="AA134" s="10">
        <v>0</v>
      </c>
      <c r="AB134" s="10">
        <v>12</v>
      </c>
      <c r="AC134" s="10">
        <v>0</v>
      </c>
      <c r="AD134" s="10">
        <v>12</v>
      </c>
      <c r="AE134" s="10">
        <v>0</v>
      </c>
      <c r="AF134" s="10">
        <v>54.48</v>
      </c>
      <c r="AG134" s="10">
        <v>0</v>
      </c>
      <c r="AH134" s="10">
        <v>108.94</v>
      </c>
      <c r="AI134" s="10">
        <v>101.85</v>
      </c>
      <c r="AJ134" s="10">
        <v>0</v>
      </c>
      <c r="AK134" s="10">
        <v>0</v>
      </c>
      <c r="AL134" s="10">
        <v>0</v>
      </c>
      <c r="AM134" s="10">
        <v>0</v>
      </c>
      <c r="AN134" s="10">
        <v>13</v>
      </c>
      <c r="AO134" s="10">
        <v>0</v>
      </c>
      <c r="AP134" s="10">
        <v>13.03</v>
      </c>
      <c r="AQ134" s="10">
        <v>0</v>
      </c>
      <c r="AR134" s="10">
        <v>0</v>
      </c>
      <c r="AS134" s="16">
        <v>0</v>
      </c>
      <c r="AT134" s="16">
        <v>18.02</v>
      </c>
      <c r="AU134" s="16">
        <v>0</v>
      </c>
      <c r="AV134" s="16">
        <v>0</v>
      </c>
      <c r="AW134" s="16" t="str">
        <v/>
      </c>
      <c r="AX134" s="10">
        <f t="shared" si="16"/>
        <v>44.05</v>
      </c>
      <c r="AY134" s="10">
        <f>SUM(Z134:AK134)</f>
        <v>302.27</v>
      </c>
      <c r="AZ134" s="2" t="s">
        <v>119</v>
      </c>
      <c r="BA134" s="10">
        <f t="shared" si="17"/>
        <v>4.3383333333333338</v>
      </c>
      <c r="BB134" s="36" t="s">
        <v>118</v>
      </c>
      <c r="BC134" s="39" t="str">
        <f t="shared" si="18"/>
        <v/>
      </c>
      <c r="BD134" s="16">
        <f>SUM(AR134:AW134)</f>
        <v>18.02</v>
      </c>
      <c r="BE134" s="10">
        <f>SUM(AL134:AQ134)</f>
        <v>26.03</v>
      </c>
      <c r="BF134" s="12">
        <f t="shared" si="19"/>
        <v>0.40908059023836552</v>
      </c>
      <c r="BG134" s="12">
        <f t="shared" si="20"/>
        <v>0.5909194097616346</v>
      </c>
      <c r="BH134" s="9">
        <f t="shared" si="21"/>
        <v>44.05</v>
      </c>
      <c r="BI134" s="39" t="str">
        <f t="shared" si="22"/>
        <v/>
      </c>
      <c r="BK134" s="75"/>
    </row>
    <row r="135" spans="1:63">
      <c r="A135" s="2">
        <v>132</v>
      </c>
      <c r="B135" s="2">
        <v>2024</v>
      </c>
      <c r="C135" s="1" t="str">
        <v>PBTMTR102</v>
      </c>
      <c r="D135" s="37" t="str">
        <v>0015g00001YQFpdAAH</v>
      </c>
      <c r="E135" s="37" t="str">
        <v>EKTA STEEL</v>
      </c>
      <c r="F135" s="37" t="str">
        <v>DELHI</v>
      </c>
      <c r="G135" s="37" t="str">
        <v>SOUTH</v>
      </c>
      <c r="H135" s="37">
        <v>0</v>
      </c>
      <c r="I135" s="37" t="str">
        <v>MAHENDRA STEELS</v>
      </c>
      <c r="J135" s="37" t="str">
        <v>Aman kumar</v>
      </c>
      <c r="K135" s="37" t="str">
        <v>Aman kumar</v>
      </c>
      <c r="L135" s="37" t="str">
        <v>C12832</v>
      </c>
      <c r="M135" s="37" t="str">
        <v>North</v>
      </c>
      <c r="N135" s="2">
        <v>110044</v>
      </c>
      <c r="O135" s="2" t="str">
        <v>07AMRPJ8765C1ZM</v>
      </c>
      <c r="P135" s="2">
        <v>8826446975</v>
      </c>
      <c r="Q135" s="2" t="str">
        <v>Jan'24</v>
      </c>
      <c r="R135" s="2">
        <v>2024</v>
      </c>
      <c r="S135" s="1">
        <v>20</v>
      </c>
      <c r="T135" s="2">
        <v>200</v>
      </c>
      <c r="U135" s="1">
        <v>0</v>
      </c>
      <c r="V135" s="1" t="str">
        <v>Challenger</v>
      </c>
      <c r="W135" s="10">
        <v>10</v>
      </c>
      <c r="X135" s="10">
        <v>10</v>
      </c>
      <c r="Y135" s="10">
        <v>0</v>
      </c>
      <c r="Z135" s="10">
        <v>10</v>
      </c>
      <c r="AA135" s="10">
        <v>0</v>
      </c>
      <c r="AB135" s="10">
        <v>0</v>
      </c>
      <c r="AC135" s="10">
        <v>2</v>
      </c>
      <c r="AD135" s="10">
        <v>0</v>
      </c>
      <c r="AE135" s="10">
        <v>0</v>
      </c>
      <c r="AF135" s="10">
        <v>10.01</v>
      </c>
      <c r="AG135" s="10">
        <v>0</v>
      </c>
      <c r="AH135" s="10">
        <v>0</v>
      </c>
      <c r="AI135" s="10">
        <v>0</v>
      </c>
      <c r="AJ135" s="10">
        <v>0</v>
      </c>
      <c r="AK135" s="10">
        <v>0</v>
      </c>
      <c r="AL135" s="10">
        <v>0</v>
      </c>
      <c r="AM135" s="10">
        <v>0</v>
      </c>
      <c r="AN135" s="10">
        <v>0</v>
      </c>
      <c r="AO135" s="10">
        <v>11.57</v>
      </c>
      <c r="AP135" s="10">
        <v>0</v>
      </c>
      <c r="AQ135" s="10">
        <v>2</v>
      </c>
      <c r="AR135" s="10">
        <v>0</v>
      </c>
      <c r="AS135" s="16">
        <v>0</v>
      </c>
      <c r="AT135" s="16">
        <v>0</v>
      </c>
      <c r="AU135" s="16">
        <v>0</v>
      </c>
      <c r="AV135" s="16">
        <v>0</v>
      </c>
      <c r="AW135" s="16" t="str">
        <v/>
      </c>
      <c r="AX135" s="10">
        <f t="shared" si="16"/>
        <v>13.57</v>
      </c>
      <c r="AY135" s="10">
        <f>SUM(Z135:AK135)</f>
        <v>22.009999999999998</v>
      </c>
      <c r="AZ135" s="2" t="s">
        <v>119</v>
      </c>
      <c r="BA135" s="10">
        <f t="shared" si="17"/>
        <v>2.2616666666666667</v>
      </c>
      <c r="BB135" s="36" t="s">
        <v>118</v>
      </c>
      <c r="BC135" s="39" t="str">
        <f t="shared" si="18"/>
        <v/>
      </c>
      <c r="BD135" s="16">
        <f>SUM(AR135:AW135)</f>
        <v>0</v>
      </c>
      <c r="BE135" s="10">
        <f>SUM(AL135:AQ135)</f>
        <v>13.57</v>
      </c>
      <c r="BF135" s="12">
        <f t="shared" si="19"/>
        <v>0</v>
      </c>
      <c r="BG135" s="12">
        <f t="shared" si="20"/>
        <v>1</v>
      </c>
      <c r="BH135" s="9">
        <f t="shared" si="21"/>
        <v>13.57</v>
      </c>
      <c r="BI135" s="39" t="str">
        <f t="shared" si="22"/>
        <v/>
      </c>
      <c r="BK135" s="75"/>
    </row>
    <row r="136" spans="1:63">
      <c r="A136" s="2">
        <v>133</v>
      </c>
      <c r="B136" s="2">
        <v>2024</v>
      </c>
      <c r="C136" s="1" t="str">
        <v>PBTMTR103</v>
      </c>
      <c r="D136" s="37" t="str">
        <v>0015g00001ZV7hHAAT</v>
      </c>
      <c r="E136" s="37" t="str">
        <v>SHREE RAJ SHYAMAJI ENTERPRISES</v>
      </c>
      <c r="F136" s="37" t="str">
        <v>DELHI</v>
      </c>
      <c r="G136" s="37" t="str">
        <v>NEW DELHI</v>
      </c>
      <c r="H136" s="37">
        <v>0</v>
      </c>
      <c r="I136" s="37" t="str">
        <v>MAHENDRA STEELS</v>
      </c>
      <c r="J136" s="37" t="str">
        <v>Aman kumar</v>
      </c>
      <c r="K136" s="37" t="str">
        <v>Aman kumar</v>
      </c>
      <c r="L136" s="37" t="str">
        <v>C12832</v>
      </c>
      <c r="M136" s="37" t="str">
        <v>North</v>
      </c>
      <c r="N136" s="2">
        <v>110028</v>
      </c>
      <c r="O136" s="2" t="str">
        <v>07AERPG3314C1ZV</v>
      </c>
      <c r="P136" s="2">
        <v>9873636655</v>
      </c>
      <c r="Q136" s="2" t="str">
        <v>Jan'24</v>
      </c>
      <c r="R136" s="2">
        <v>2024</v>
      </c>
      <c r="S136" s="1">
        <v>51</v>
      </c>
      <c r="T136" s="2">
        <v>600</v>
      </c>
      <c r="U136" s="1">
        <v>9.1077777777777785E-2</v>
      </c>
      <c r="V136" s="1" t="str">
        <v>Alien</v>
      </c>
      <c r="W136" s="10">
        <v>10</v>
      </c>
      <c r="X136" s="10">
        <v>22</v>
      </c>
      <c r="Y136" s="10">
        <v>19</v>
      </c>
      <c r="Z136" s="10">
        <v>0</v>
      </c>
      <c r="AA136" s="10">
        <v>19.14</v>
      </c>
      <c r="AB136" s="10">
        <v>11</v>
      </c>
      <c r="AC136" s="10">
        <v>1.895</v>
      </c>
      <c r="AD136" s="10">
        <v>0</v>
      </c>
      <c r="AE136" s="10">
        <v>2.1</v>
      </c>
      <c r="AF136" s="10">
        <v>5.9</v>
      </c>
      <c r="AG136" s="10">
        <v>36</v>
      </c>
      <c r="AH136" s="10">
        <v>32.81</v>
      </c>
      <c r="AI136" s="10">
        <v>22.44</v>
      </c>
      <c r="AJ136" s="10">
        <v>25.5</v>
      </c>
      <c r="AK136" s="10">
        <v>145</v>
      </c>
      <c r="AL136" s="10">
        <v>21.523</v>
      </c>
      <c r="AM136" s="10">
        <v>13</v>
      </c>
      <c r="AN136" s="10">
        <v>16</v>
      </c>
      <c r="AO136" s="10">
        <v>12.11</v>
      </c>
      <c r="AP136" s="10">
        <v>0</v>
      </c>
      <c r="AQ136" s="10">
        <v>1</v>
      </c>
      <c r="AR136" s="10">
        <v>12.03</v>
      </c>
      <c r="AS136" s="16">
        <v>57.01</v>
      </c>
      <c r="AT136" s="16">
        <v>41.88</v>
      </c>
      <c r="AU136" s="16">
        <v>110</v>
      </c>
      <c r="AV136" s="16">
        <v>12.06</v>
      </c>
      <c r="AW136" s="16">
        <v>454.8</v>
      </c>
      <c r="AX136" s="10">
        <f t="shared" si="16"/>
        <v>751.41300000000001</v>
      </c>
      <c r="AY136" s="10">
        <f>SUM(Z136:AK136)</f>
        <v>301.78499999999997</v>
      </c>
      <c r="AZ136" s="2" t="s">
        <v>119</v>
      </c>
      <c r="BA136" s="10">
        <f t="shared" si="17"/>
        <v>10.605499999999999</v>
      </c>
      <c r="BB136" s="36" t="s">
        <v>118</v>
      </c>
      <c r="BC136" s="39" t="str">
        <f t="shared" si="18"/>
        <v>D</v>
      </c>
      <c r="BD136" s="16">
        <f>SUM(AR136:AW136)</f>
        <v>687.78</v>
      </c>
      <c r="BE136" s="10">
        <f>SUM(AL136:AQ136)</f>
        <v>63.632999999999996</v>
      </c>
      <c r="BF136" s="12">
        <f t="shared" si="19"/>
        <v>0.91531554551225491</v>
      </c>
      <c r="BG136" s="12">
        <f t="shared" si="20"/>
        <v>8.4684454487745087E-2</v>
      </c>
      <c r="BH136" s="9">
        <f t="shared" si="21"/>
        <v>751.41300000000001</v>
      </c>
      <c r="BI136" s="39" t="str">
        <f t="shared" si="22"/>
        <v>D</v>
      </c>
      <c r="BK136" s="75"/>
    </row>
    <row r="137" spans="1:63">
      <c r="A137" s="2">
        <v>134</v>
      </c>
      <c r="B137" s="2">
        <v>2024</v>
      </c>
      <c r="C137" s="1" t="str">
        <v>PBTMTR118</v>
      </c>
      <c r="D137" s="37" t="str">
        <v>0015g00001UBHk2AAH</v>
      </c>
      <c r="E137" s="37" t="str">
        <v>Ashu steel traders</v>
      </c>
      <c r="F137" s="37" t="str">
        <v>HARYANA</v>
      </c>
      <c r="G137" s="37" t="str">
        <v>FARIDABAD</v>
      </c>
      <c r="H137" s="37" t="str">
        <v>Faridabad</v>
      </c>
      <c r="I137" s="37" t="str">
        <v>NIKUNJ UDYOG</v>
      </c>
      <c r="J137" s="37" t="str">
        <v>Rahul Chauhan</v>
      </c>
      <c r="K137" s="37" t="str">
        <v>Shiv Shankar Sharma</v>
      </c>
      <c r="L137" s="37" t="str">
        <v>C12828</v>
      </c>
      <c r="M137" s="37" t="str">
        <v>North</v>
      </c>
      <c r="N137" s="2">
        <v>121001</v>
      </c>
      <c r="O137" s="2" t="str">
        <v>06DZGPS2666C1ZD</v>
      </c>
      <c r="P137" s="2">
        <v>9999005224</v>
      </c>
      <c r="Q137" s="2" t="str">
        <v>Jan'24</v>
      </c>
      <c r="R137" s="2">
        <v>2024</v>
      </c>
      <c r="S137" s="1">
        <v>51</v>
      </c>
      <c r="T137" s="2">
        <v>240</v>
      </c>
      <c r="U137" s="1">
        <v>0</v>
      </c>
      <c r="V137" s="1" t="str">
        <v>Alien</v>
      </c>
      <c r="W137" s="10">
        <v>35</v>
      </c>
      <c r="X137" s="10">
        <v>10</v>
      </c>
      <c r="Y137" s="10">
        <v>6</v>
      </c>
      <c r="Z137" s="10">
        <v>0</v>
      </c>
      <c r="AA137" s="10">
        <v>0</v>
      </c>
      <c r="AB137" s="10">
        <v>0</v>
      </c>
      <c r="AC137" s="10">
        <v>0</v>
      </c>
      <c r="AD137" s="10">
        <v>0</v>
      </c>
      <c r="AE137" s="10">
        <v>0</v>
      </c>
      <c r="AF137" s="10">
        <v>0</v>
      </c>
      <c r="AG137" s="10">
        <v>0</v>
      </c>
      <c r="AH137" s="10">
        <v>0</v>
      </c>
      <c r="AI137" s="10">
        <v>0</v>
      </c>
      <c r="AJ137" s="10">
        <v>0</v>
      </c>
      <c r="AK137" s="10">
        <v>0</v>
      </c>
      <c r="AL137" s="10">
        <v>0</v>
      </c>
      <c r="AM137" s="10">
        <v>0</v>
      </c>
      <c r="AN137" s="10">
        <v>0</v>
      </c>
      <c r="AO137" s="10">
        <v>0</v>
      </c>
      <c r="AP137" s="10">
        <v>0</v>
      </c>
      <c r="AQ137" s="10">
        <v>0</v>
      </c>
      <c r="AR137" s="10">
        <v>0</v>
      </c>
      <c r="AS137" s="16">
        <v>0</v>
      </c>
      <c r="AT137" s="16">
        <v>0</v>
      </c>
      <c r="AU137" s="16">
        <v>0</v>
      </c>
      <c r="AV137" s="16">
        <v>0</v>
      </c>
      <c r="AW137" s="16" t="str">
        <v/>
      </c>
      <c r="AX137" s="10">
        <f t="shared" si="16"/>
        <v>0</v>
      </c>
      <c r="AY137" s="10">
        <f>SUM(Z137:AK137)</f>
        <v>0</v>
      </c>
      <c r="AZ137" s="2" t="s">
        <v>119</v>
      </c>
      <c r="BA137" s="10">
        <f t="shared" si="17"/>
        <v>0</v>
      </c>
      <c r="BB137" s="36" t="s">
        <v>118</v>
      </c>
      <c r="BC137" s="39" t="str">
        <f t="shared" si="18"/>
        <v/>
      </c>
      <c r="BD137" s="16">
        <f>SUM(AR137:AW137)</f>
        <v>0</v>
      </c>
      <c r="BE137" s="10">
        <f>SUM(AL137:AQ137)</f>
        <v>0</v>
      </c>
      <c r="BF137" s="12" t="str">
        <f t="shared" si="19"/>
        <v/>
      </c>
      <c r="BG137" s="12" t="str">
        <f t="shared" si="20"/>
        <v/>
      </c>
      <c r="BH137" s="9">
        <f t="shared" si="21"/>
        <v>0</v>
      </c>
      <c r="BI137" s="39" t="str">
        <f t="shared" si="22"/>
        <v/>
      </c>
      <c r="BK137" s="75"/>
    </row>
    <row r="138" spans="1:63">
      <c r="A138" s="2">
        <v>135</v>
      </c>
      <c r="B138" s="2">
        <v>2024</v>
      </c>
      <c r="C138" s="1" t="str">
        <v>PBTMTR119</v>
      </c>
      <c r="D138" s="37" t="str">
        <v>0015g00001bYr77AAC</v>
      </c>
      <c r="E138" s="37" t="str">
        <v>GUPTA STEEL TRADERS</v>
      </c>
      <c r="F138" s="37" t="str">
        <v>HARYANA</v>
      </c>
      <c r="G138" s="37" t="str">
        <v>MAHENDRAGARH</v>
      </c>
      <c r="H138" s="37" t="str">
        <v>Narnaul</v>
      </c>
      <c r="I138" s="37" t="str">
        <v>NIKUNJ UDYOG</v>
      </c>
      <c r="J138" s="37" t="str">
        <v>Shiv Shankar Sharma</v>
      </c>
      <c r="K138" s="37" t="str">
        <v>Shiv Shankar Sharma</v>
      </c>
      <c r="L138" s="37" t="str">
        <v>C12828</v>
      </c>
      <c r="M138" s="37" t="str">
        <v>North</v>
      </c>
      <c r="N138" s="2">
        <v>123001</v>
      </c>
      <c r="O138" s="2" t="str">
        <v>06AFSPM4584L1ZN</v>
      </c>
      <c r="P138" s="2">
        <v>9812467895</v>
      </c>
      <c r="Q138" s="2" t="str">
        <v>Jan'24</v>
      </c>
      <c r="R138" s="2">
        <v>2024</v>
      </c>
      <c r="S138" s="1">
        <v>54</v>
      </c>
      <c r="T138" s="2">
        <v>160</v>
      </c>
      <c r="U138" s="1">
        <v>0</v>
      </c>
      <c r="V138" s="1" t="str">
        <v>Challenger</v>
      </c>
      <c r="W138" s="10">
        <v>10</v>
      </c>
      <c r="X138" s="10">
        <v>24</v>
      </c>
      <c r="Y138" s="10">
        <v>19</v>
      </c>
      <c r="Z138" s="10">
        <v>0</v>
      </c>
      <c r="AA138" s="10">
        <v>0</v>
      </c>
      <c r="AB138" s="10">
        <v>0</v>
      </c>
      <c r="AC138" s="10">
        <v>0</v>
      </c>
      <c r="AD138" s="10">
        <v>15</v>
      </c>
      <c r="AE138" s="10">
        <v>0</v>
      </c>
      <c r="AF138" s="10">
        <v>0</v>
      </c>
      <c r="AG138" s="10">
        <v>0</v>
      </c>
      <c r="AH138" s="10">
        <v>0</v>
      </c>
      <c r="AI138" s="10">
        <v>0</v>
      </c>
      <c r="AJ138" s="10">
        <v>0</v>
      </c>
      <c r="AK138" s="10">
        <v>0</v>
      </c>
      <c r="AL138" s="10">
        <v>0</v>
      </c>
      <c r="AM138" s="10">
        <v>0</v>
      </c>
      <c r="AN138" s="10">
        <v>0</v>
      </c>
      <c r="AO138" s="10">
        <v>0</v>
      </c>
      <c r="AP138" s="10">
        <v>0</v>
      </c>
      <c r="AQ138" s="10">
        <v>0</v>
      </c>
      <c r="AR138" s="10">
        <v>0</v>
      </c>
      <c r="AS138" s="16">
        <v>0</v>
      </c>
      <c r="AT138" s="16">
        <v>0</v>
      </c>
      <c r="AU138" s="16">
        <v>0</v>
      </c>
      <c r="AV138" s="16">
        <v>0</v>
      </c>
      <c r="AW138" s="16" t="str">
        <v/>
      </c>
      <c r="AX138" s="10">
        <f t="shared" si="16"/>
        <v>0</v>
      </c>
      <c r="AY138" s="10">
        <f>SUM(Z138:AK138)</f>
        <v>15</v>
      </c>
      <c r="AZ138" s="2" t="s">
        <v>119</v>
      </c>
      <c r="BA138" s="10">
        <f t="shared" si="17"/>
        <v>0</v>
      </c>
      <c r="BB138" s="36" t="s">
        <v>118</v>
      </c>
      <c r="BC138" s="39" t="str">
        <f t="shared" si="18"/>
        <v/>
      </c>
      <c r="BD138" s="16">
        <f>SUM(AR138:AW138)</f>
        <v>0</v>
      </c>
      <c r="BE138" s="10">
        <f>SUM(AL138:AQ138)</f>
        <v>0</v>
      </c>
      <c r="BF138" s="12" t="str">
        <f t="shared" si="19"/>
        <v/>
      </c>
      <c r="BG138" s="12" t="str">
        <f t="shared" si="20"/>
        <v/>
      </c>
      <c r="BH138" s="9">
        <f t="shared" si="21"/>
        <v>0</v>
      </c>
      <c r="BI138" s="39" t="str">
        <f t="shared" si="22"/>
        <v/>
      </c>
      <c r="BK138" s="75"/>
    </row>
    <row r="139" spans="1:63">
      <c r="A139" s="2">
        <v>136</v>
      </c>
      <c r="B139" s="2">
        <v>2024</v>
      </c>
      <c r="C139" s="1" t="str">
        <v>PBTMTR120</v>
      </c>
      <c r="D139" s="37" t="str">
        <v>001J1000003ll8FIAQ</v>
      </c>
      <c r="E139" s="37" t="str">
        <v>DELHI STEEL</v>
      </c>
      <c r="F139" s="37" t="str">
        <v>HARYANA</v>
      </c>
      <c r="G139" s="37" t="str">
        <v>FARIDABAD</v>
      </c>
      <c r="H139" s="37" t="str">
        <v>Faridabad</v>
      </c>
      <c r="I139" s="37" t="str">
        <v>NIKUNJ UDYOG</v>
      </c>
      <c r="J139" s="37" t="str">
        <v>Rahul Chauhan</v>
      </c>
      <c r="K139" s="37" t="str">
        <v>Shiv Shankar Sharma</v>
      </c>
      <c r="L139" s="37" t="str">
        <v>C12828</v>
      </c>
      <c r="M139" s="37" t="str">
        <v>North</v>
      </c>
      <c r="N139" s="2">
        <v>121001</v>
      </c>
      <c r="O139" s="2" t="str">
        <v>06AMVPB3186B1Z5</v>
      </c>
      <c r="P139" s="2">
        <v>9810373656</v>
      </c>
      <c r="Q139" s="2" t="str">
        <v>Jan'24</v>
      </c>
      <c r="R139" s="2">
        <v>2024</v>
      </c>
      <c r="S139" s="1">
        <v>21</v>
      </c>
      <c r="T139" s="2">
        <v>220</v>
      </c>
      <c r="U139" s="1">
        <v>0.26531818181818179</v>
      </c>
      <c r="V139" s="1" t="str">
        <v>Super Star</v>
      </c>
      <c r="W139" s="10">
        <v>10</v>
      </c>
      <c r="X139" s="10">
        <v>0</v>
      </c>
      <c r="Y139" s="10">
        <v>12</v>
      </c>
      <c r="Z139" s="10">
        <v>0</v>
      </c>
      <c r="AA139" s="10">
        <v>0</v>
      </c>
      <c r="AB139" s="10">
        <v>22</v>
      </c>
      <c r="AC139" s="10">
        <v>9.02</v>
      </c>
      <c r="AD139" s="10">
        <v>27.5</v>
      </c>
      <c r="AE139" s="10">
        <v>10</v>
      </c>
      <c r="AF139" s="10">
        <v>2.5</v>
      </c>
      <c r="AG139" s="10">
        <v>10</v>
      </c>
      <c r="AH139" s="10">
        <v>19</v>
      </c>
      <c r="AI139" s="10">
        <v>18</v>
      </c>
      <c r="AJ139" s="10">
        <v>83.5</v>
      </c>
      <c r="AK139" s="10">
        <v>41</v>
      </c>
      <c r="AL139" s="10">
        <v>184</v>
      </c>
      <c r="AM139" s="10">
        <v>51</v>
      </c>
      <c r="AN139" s="10">
        <v>185</v>
      </c>
      <c r="AO139" s="10">
        <v>236.38</v>
      </c>
      <c r="AP139" s="10">
        <v>57.62</v>
      </c>
      <c r="AQ139" s="10">
        <v>56.79</v>
      </c>
      <c r="AR139" s="10">
        <v>166.23</v>
      </c>
      <c r="AS139" s="16">
        <v>84.91</v>
      </c>
      <c r="AT139" s="16">
        <v>71.209999999999994</v>
      </c>
      <c r="AU139" s="16">
        <v>65</v>
      </c>
      <c r="AV139" s="16">
        <v>38.9</v>
      </c>
      <c r="AW139" s="16">
        <v>96</v>
      </c>
      <c r="AX139" s="10">
        <f t="shared" si="16"/>
        <v>1293.04</v>
      </c>
      <c r="AY139" s="10">
        <f>SUM(Z139:AK139)</f>
        <v>242.51999999999998</v>
      </c>
      <c r="AZ139" s="2" t="s">
        <v>119</v>
      </c>
      <c r="BA139" s="10">
        <f t="shared" si="17"/>
        <v>128.465</v>
      </c>
      <c r="BB139" s="36" t="s">
        <v>118</v>
      </c>
      <c r="BC139" s="39" t="str">
        <f t="shared" si="18"/>
        <v>E</v>
      </c>
      <c r="BD139" s="16">
        <f>SUM(AR139:AW139)</f>
        <v>522.25</v>
      </c>
      <c r="BE139" s="10">
        <f>SUM(AL139:AQ139)</f>
        <v>770.79</v>
      </c>
      <c r="BF139" s="12">
        <f t="shared" si="19"/>
        <v>0.40389315102394358</v>
      </c>
      <c r="BG139" s="12">
        <f t="shared" si="20"/>
        <v>0.59610684897605637</v>
      </c>
      <c r="BH139" s="9">
        <f t="shared" si="21"/>
        <v>1293.04</v>
      </c>
      <c r="BI139" s="39" t="str">
        <f t="shared" si="22"/>
        <v>E</v>
      </c>
      <c r="BJ139" s="1" t="str">
        <f>_xlfn.XLOOKUP(D139,'Holi gift'!A:A,'Holi gift'!A:A,"",0,1)</f>
        <v>001J1000003ll8FIAQ</v>
      </c>
      <c r="BK139" s="75"/>
    </row>
    <row r="140" spans="1:63">
      <c r="A140" s="2">
        <v>137</v>
      </c>
      <c r="B140" s="2">
        <v>2024</v>
      </c>
      <c r="C140" s="1" t="str">
        <v>PBTMTR121</v>
      </c>
      <c r="D140" s="37" t="str">
        <v>0015g00001V9Nj3AAF</v>
      </c>
      <c r="E140" s="37" t="str">
        <v>LAKSHAY STEELS</v>
      </c>
      <c r="F140" s="37" t="str">
        <v>HARYANA</v>
      </c>
      <c r="G140" s="37" t="str">
        <v>PALWAL</v>
      </c>
      <c r="H140" s="37" t="str">
        <v>Ballabgarh</v>
      </c>
      <c r="I140" s="37" t="str">
        <v>NIKUNJ UDYOG</v>
      </c>
      <c r="J140" s="37" t="str">
        <v>Rahul Chauhan</v>
      </c>
      <c r="K140" s="37" t="str">
        <v>Shiv Shankar Sharma</v>
      </c>
      <c r="L140" s="37" t="str">
        <v>C12828</v>
      </c>
      <c r="M140" s="37" t="str">
        <v>North</v>
      </c>
      <c r="N140" s="2">
        <v>121004</v>
      </c>
      <c r="O140" s="2" t="str">
        <v>06HCGPK4970J1Z6</v>
      </c>
      <c r="P140" s="2">
        <v>9718000371</v>
      </c>
      <c r="Q140" s="2" t="str">
        <v>Jan'24</v>
      </c>
      <c r="R140" s="2">
        <v>2024</v>
      </c>
      <c r="S140" s="1">
        <v>15</v>
      </c>
      <c r="T140" s="2">
        <v>370</v>
      </c>
      <c r="U140" s="1">
        <v>0</v>
      </c>
      <c r="V140" s="1" t="str">
        <v>Alien</v>
      </c>
      <c r="W140" s="10">
        <v>15</v>
      </c>
      <c r="X140" s="10">
        <v>0</v>
      </c>
      <c r="Y140" s="10">
        <v>0</v>
      </c>
      <c r="Z140" s="10">
        <v>12</v>
      </c>
      <c r="AA140" s="10">
        <v>0</v>
      </c>
      <c r="AB140" s="10">
        <v>0</v>
      </c>
      <c r="AC140" s="10">
        <v>0</v>
      </c>
      <c r="AD140" s="10">
        <v>0</v>
      </c>
      <c r="AE140" s="10">
        <v>0</v>
      </c>
      <c r="AF140" s="10">
        <v>0</v>
      </c>
      <c r="AG140" s="10">
        <v>0</v>
      </c>
      <c r="AH140" s="10">
        <v>0</v>
      </c>
      <c r="AI140" s="10">
        <v>0</v>
      </c>
      <c r="AJ140" s="10">
        <v>0</v>
      </c>
      <c r="AK140" s="10">
        <v>0</v>
      </c>
      <c r="AL140" s="10">
        <v>0</v>
      </c>
      <c r="AM140" s="10">
        <v>0</v>
      </c>
      <c r="AN140" s="10">
        <v>0</v>
      </c>
      <c r="AO140" s="10">
        <v>0</v>
      </c>
      <c r="AP140" s="10">
        <v>0</v>
      </c>
      <c r="AQ140" s="10">
        <v>0</v>
      </c>
      <c r="AR140" s="10">
        <v>0</v>
      </c>
      <c r="AS140" s="16">
        <v>0</v>
      </c>
      <c r="AT140" s="16">
        <v>0</v>
      </c>
      <c r="AU140" s="16">
        <v>0</v>
      </c>
      <c r="AV140" s="16">
        <v>0</v>
      </c>
      <c r="AW140" s="16" t="str">
        <v/>
      </c>
      <c r="AX140" s="10">
        <f t="shared" si="16"/>
        <v>0</v>
      </c>
      <c r="AY140" s="10">
        <f>SUM(Z140:AK140)</f>
        <v>12</v>
      </c>
      <c r="AZ140" s="2" t="s">
        <v>119</v>
      </c>
      <c r="BA140" s="10">
        <f t="shared" si="17"/>
        <v>0</v>
      </c>
      <c r="BB140" s="36" t="s">
        <v>118</v>
      </c>
      <c r="BC140" s="39" t="str">
        <f t="shared" si="18"/>
        <v/>
      </c>
      <c r="BD140" s="16">
        <f>SUM(AR140:AW140)</f>
        <v>0</v>
      </c>
      <c r="BE140" s="10">
        <f>SUM(AL140:AQ140)</f>
        <v>0</v>
      </c>
      <c r="BF140" s="12" t="str">
        <f t="shared" si="19"/>
        <v/>
      </c>
      <c r="BG140" s="12" t="str">
        <f t="shared" si="20"/>
        <v/>
      </c>
      <c r="BH140" s="9">
        <f t="shared" si="21"/>
        <v>0</v>
      </c>
      <c r="BI140" s="39" t="str">
        <f t="shared" si="22"/>
        <v/>
      </c>
      <c r="BK140" s="75"/>
    </row>
    <row r="141" spans="1:63">
      <c r="A141" s="2">
        <v>138</v>
      </c>
      <c r="B141" s="2">
        <v>2024</v>
      </c>
      <c r="C141" s="1" t="str">
        <v>PBTMTR122</v>
      </c>
      <c r="D141" s="37" t="str">
        <v>0015g00001UBHahAAH</v>
      </c>
      <c r="E141" s="37" t="str">
        <v>YADAV STEEL &amp; TIMBER MERCHANT</v>
      </c>
      <c r="F141" s="37" t="str">
        <v>HARYANA</v>
      </c>
      <c r="G141" s="37" t="str">
        <v>GURUGRAM</v>
      </c>
      <c r="H141" s="37" t="str">
        <v>Farrukhnagar</v>
      </c>
      <c r="I141" s="37" t="str">
        <v>NIKUNJ UDYOG</v>
      </c>
      <c r="J141" s="37" t="str">
        <v>Shiv Shankar Sharma</v>
      </c>
      <c r="K141" s="37" t="str">
        <v>Shiv Shankar Sharma</v>
      </c>
      <c r="L141" s="37" t="str">
        <v>C12828</v>
      </c>
      <c r="M141" s="37" t="str">
        <v>North</v>
      </c>
      <c r="N141" s="2">
        <v>122506</v>
      </c>
      <c r="O141" s="2" t="str">
        <v>06ADDPY4388F1Z5</v>
      </c>
      <c r="P141" s="2">
        <v>9541537700</v>
      </c>
      <c r="Q141" s="2" t="str">
        <v>Jan'24</v>
      </c>
      <c r="R141" s="2">
        <v>2024</v>
      </c>
      <c r="S141" s="1">
        <v>12</v>
      </c>
      <c r="T141" s="2">
        <v>160</v>
      </c>
      <c r="U141" s="1">
        <v>9.6541666666666665E-2</v>
      </c>
      <c r="V141" s="1" t="str">
        <v>Challenger</v>
      </c>
      <c r="W141" s="10">
        <v>12</v>
      </c>
      <c r="X141" s="10">
        <v>0</v>
      </c>
      <c r="Y141" s="10">
        <v>0</v>
      </c>
      <c r="Z141" s="10">
        <v>0</v>
      </c>
      <c r="AA141" s="10">
        <v>0</v>
      </c>
      <c r="AB141" s="10">
        <v>10</v>
      </c>
      <c r="AC141" s="10">
        <v>10</v>
      </c>
      <c r="AD141" s="10">
        <v>0</v>
      </c>
      <c r="AE141" s="10">
        <v>0</v>
      </c>
      <c r="AF141" s="10">
        <v>0</v>
      </c>
      <c r="AG141" s="10">
        <v>0</v>
      </c>
      <c r="AH141" s="10">
        <v>10</v>
      </c>
      <c r="AI141" s="10">
        <v>10</v>
      </c>
      <c r="AJ141" s="10">
        <v>0</v>
      </c>
      <c r="AK141" s="10">
        <v>10</v>
      </c>
      <c r="AL141" s="10">
        <v>10</v>
      </c>
      <c r="AM141" s="10">
        <v>10</v>
      </c>
      <c r="AN141" s="10">
        <v>10</v>
      </c>
      <c r="AO141" s="10">
        <v>0</v>
      </c>
      <c r="AP141" s="10">
        <v>10</v>
      </c>
      <c r="AQ141" s="10">
        <v>0</v>
      </c>
      <c r="AR141" s="10">
        <v>0</v>
      </c>
      <c r="AS141" s="16">
        <v>0</v>
      </c>
      <c r="AT141" s="16">
        <v>23.34</v>
      </c>
      <c r="AU141" s="16">
        <v>11</v>
      </c>
      <c r="AV141" s="16">
        <v>12</v>
      </c>
      <c r="AW141" s="16" t="str">
        <v/>
      </c>
      <c r="AX141" s="10">
        <f t="shared" si="16"/>
        <v>86.34</v>
      </c>
      <c r="AY141" s="10">
        <f>SUM(Z141:AK141)</f>
        <v>50</v>
      </c>
      <c r="AZ141" s="2" t="s">
        <v>119</v>
      </c>
      <c r="BA141" s="10">
        <f t="shared" si="17"/>
        <v>6.666666666666667</v>
      </c>
      <c r="BB141" s="36" t="s">
        <v>118</v>
      </c>
      <c r="BC141" s="39" t="str">
        <f t="shared" si="18"/>
        <v/>
      </c>
      <c r="BD141" s="16">
        <f>SUM(AR141:AW141)</f>
        <v>46.34</v>
      </c>
      <c r="BE141" s="10">
        <f>SUM(AL141:AQ141)</f>
        <v>40</v>
      </c>
      <c r="BF141" s="12">
        <f t="shared" si="19"/>
        <v>0.53671531155895302</v>
      </c>
      <c r="BG141" s="12">
        <f t="shared" si="20"/>
        <v>0.46328468844104703</v>
      </c>
      <c r="BH141" s="9">
        <f t="shared" si="21"/>
        <v>86.34</v>
      </c>
      <c r="BI141" s="39" t="str">
        <f t="shared" si="22"/>
        <v/>
      </c>
      <c r="BK141" s="75"/>
    </row>
    <row r="142" spans="1:63">
      <c r="A142" s="2">
        <v>139</v>
      </c>
      <c r="B142" s="2">
        <v>2024</v>
      </c>
      <c r="C142" s="1" t="str">
        <v>PBTMTR123</v>
      </c>
      <c r="D142" s="37" t="str">
        <v>0015g00001UBHjWAAX</v>
      </c>
      <c r="E142" s="37" t="str">
        <v>Kedarnath &amp; Company</v>
      </c>
      <c r="F142" s="37" t="str">
        <v>HARYANA</v>
      </c>
      <c r="G142" s="37" t="str">
        <v>MAHENDRAGARH</v>
      </c>
      <c r="H142" s="37" t="str">
        <v>Narnaul</v>
      </c>
      <c r="I142" s="37" t="str">
        <v>NIKUNJ UDYOG</v>
      </c>
      <c r="J142" s="37" t="str">
        <v>Shiv Shankar Sharma</v>
      </c>
      <c r="K142" s="37" t="str">
        <v>Shiv Shankar Sharma</v>
      </c>
      <c r="L142" s="37" t="str">
        <v>C12828</v>
      </c>
      <c r="M142" s="37" t="str">
        <v>North</v>
      </c>
      <c r="N142" s="2">
        <v>123001</v>
      </c>
      <c r="O142" s="2">
        <v>0</v>
      </c>
      <c r="P142" s="2">
        <v>9416065041</v>
      </c>
      <c r="Q142" s="2" t="str">
        <v>Jan'24</v>
      </c>
      <c r="R142" s="2">
        <v>2024</v>
      </c>
      <c r="S142" s="1">
        <v>10</v>
      </c>
      <c r="T142" s="2">
        <v>125</v>
      </c>
      <c r="U142" s="1">
        <v>0</v>
      </c>
      <c r="V142" s="1" t="str">
        <v>Challenger</v>
      </c>
      <c r="W142" s="10">
        <v>10</v>
      </c>
      <c r="X142" s="10">
        <v>0</v>
      </c>
      <c r="Y142" s="10">
        <v>0</v>
      </c>
      <c r="Z142" s="10">
        <v>0</v>
      </c>
      <c r="AA142" s="10">
        <v>0</v>
      </c>
      <c r="AB142" s="10">
        <v>0</v>
      </c>
      <c r="AC142" s="10">
        <v>0</v>
      </c>
      <c r="AD142" s="10">
        <v>0</v>
      </c>
      <c r="AE142" s="10">
        <v>0</v>
      </c>
      <c r="AF142" s="10">
        <v>0</v>
      </c>
      <c r="AG142" s="10">
        <v>0</v>
      </c>
      <c r="AH142" s="10">
        <v>0</v>
      </c>
      <c r="AI142" s="10">
        <v>0</v>
      </c>
      <c r="AJ142" s="10">
        <v>0</v>
      </c>
      <c r="AK142" s="10">
        <v>0</v>
      </c>
      <c r="AL142" s="10">
        <v>0</v>
      </c>
      <c r="AM142" s="10">
        <v>0</v>
      </c>
      <c r="AN142" s="10">
        <v>0</v>
      </c>
      <c r="AO142" s="10">
        <v>0</v>
      </c>
      <c r="AP142" s="10">
        <v>0</v>
      </c>
      <c r="AQ142" s="10">
        <v>0</v>
      </c>
      <c r="AR142" s="10">
        <v>0</v>
      </c>
      <c r="AS142" s="16">
        <v>0</v>
      </c>
      <c r="AT142" s="16">
        <v>0</v>
      </c>
      <c r="AU142" s="16">
        <v>0</v>
      </c>
      <c r="AV142" s="16">
        <v>0</v>
      </c>
      <c r="AW142" s="16" t="str">
        <v/>
      </c>
      <c r="AX142" s="10">
        <f t="shared" si="16"/>
        <v>0</v>
      </c>
      <c r="AY142" s="10">
        <f>SUM(Z142:AK142)</f>
        <v>0</v>
      </c>
      <c r="AZ142" s="2" t="s">
        <v>119</v>
      </c>
      <c r="BA142" s="10">
        <f t="shared" si="17"/>
        <v>0</v>
      </c>
      <c r="BB142" s="36" t="s">
        <v>118</v>
      </c>
      <c r="BC142" s="39" t="str">
        <f t="shared" si="18"/>
        <v/>
      </c>
      <c r="BD142" s="16">
        <f>SUM(AR142:AW142)</f>
        <v>0</v>
      </c>
      <c r="BE142" s="10">
        <f>SUM(AL142:AQ142)</f>
        <v>0</v>
      </c>
      <c r="BF142" s="12" t="str">
        <f t="shared" si="19"/>
        <v/>
      </c>
      <c r="BG142" s="12" t="str">
        <f t="shared" si="20"/>
        <v/>
      </c>
      <c r="BH142" s="9">
        <f t="shared" si="21"/>
        <v>0</v>
      </c>
      <c r="BI142" s="39" t="str">
        <f t="shared" si="22"/>
        <v/>
      </c>
      <c r="BK142" s="75"/>
    </row>
    <row r="143" spans="1:63">
      <c r="A143" s="2">
        <v>140</v>
      </c>
      <c r="B143" s="2">
        <v>2024</v>
      </c>
      <c r="C143" s="1" t="str">
        <v>PBTMTR193</v>
      </c>
      <c r="D143" s="37" t="str">
        <v>0015g00001W4hKVAAZ</v>
      </c>
      <c r="E143" s="37" t="str">
        <v>TULA RAM OM PRAKASH</v>
      </c>
      <c r="F143" s="37" t="str">
        <v>UTTAR PRADESH</v>
      </c>
      <c r="G143" s="37" t="str">
        <v>GAUTAM BUDDHA NAGAR</v>
      </c>
      <c r="H143" s="37">
        <v>0</v>
      </c>
      <c r="I143" s="37" t="str">
        <v>SHASHI STEELS CORPORATION</v>
      </c>
      <c r="J143" s="37" t="str">
        <v>Abhijeet Biswas</v>
      </c>
      <c r="K143" s="37" t="str">
        <v>Abhijeet Biswas</v>
      </c>
      <c r="L143" s="37" t="str">
        <v>C12816</v>
      </c>
      <c r="M143" s="37" t="str">
        <v>North</v>
      </c>
      <c r="N143" s="2">
        <v>203135</v>
      </c>
      <c r="O143" s="2" t="str">
        <v>09AEMPP8209G1Z3</v>
      </c>
      <c r="P143" s="2">
        <v>9528383263</v>
      </c>
      <c r="Q143" s="2" t="str">
        <v>Jan'24</v>
      </c>
      <c r="R143" s="2">
        <v>2024</v>
      </c>
      <c r="S143" s="1">
        <v>148</v>
      </c>
      <c r="T143" s="2">
        <v>300</v>
      </c>
      <c r="U143" s="1">
        <v>0</v>
      </c>
      <c r="V143" s="1" t="str">
        <v>Alien</v>
      </c>
      <c r="W143" s="10">
        <v>61</v>
      </c>
      <c r="X143" s="10">
        <v>61</v>
      </c>
      <c r="Y143" s="10">
        <v>26</v>
      </c>
      <c r="Z143" s="10">
        <v>0</v>
      </c>
      <c r="AA143" s="10">
        <v>0</v>
      </c>
      <c r="AB143" s="10">
        <v>0</v>
      </c>
      <c r="AC143" s="10">
        <v>3.14</v>
      </c>
      <c r="AD143" s="10">
        <v>0</v>
      </c>
      <c r="AE143" s="10">
        <v>0</v>
      </c>
      <c r="AF143" s="10">
        <v>0</v>
      </c>
      <c r="AG143" s="10">
        <v>0</v>
      </c>
      <c r="AH143" s="10">
        <v>0</v>
      </c>
      <c r="AI143" s="10">
        <v>0</v>
      </c>
      <c r="AJ143" s="10">
        <v>0</v>
      </c>
      <c r="AK143" s="10">
        <v>0</v>
      </c>
      <c r="AL143" s="10">
        <v>0</v>
      </c>
      <c r="AM143" s="10">
        <v>0</v>
      </c>
      <c r="AN143" s="10">
        <v>0</v>
      </c>
      <c r="AO143" s="10">
        <v>0</v>
      </c>
      <c r="AP143" s="10">
        <v>0</v>
      </c>
      <c r="AQ143" s="10">
        <v>0</v>
      </c>
      <c r="AR143" s="10">
        <v>0</v>
      </c>
      <c r="AS143" s="16">
        <v>0</v>
      </c>
      <c r="AT143" s="16">
        <v>0</v>
      </c>
      <c r="AU143" s="16">
        <v>0</v>
      </c>
      <c r="AV143" s="16">
        <v>0</v>
      </c>
      <c r="AW143" s="16" t="str">
        <v/>
      </c>
      <c r="AX143" s="10">
        <f t="shared" si="16"/>
        <v>0</v>
      </c>
      <c r="AY143" s="10">
        <f>SUM(Z143:AK143)</f>
        <v>3.14</v>
      </c>
      <c r="AZ143" s="2" t="s">
        <v>119</v>
      </c>
      <c r="BA143" s="10">
        <f t="shared" si="17"/>
        <v>0</v>
      </c>
      <c r="BB143" s="36" t="s">
        <v>118</v>
      </c>
      <c r="BC143" s="39" t="str">
        <f t="shared" si="18"/>
        <v/>
      </c>
      <c r="BD143" s="16">
        <f>SUM(AR143:AW143)</f>
        <v>0</v>
      </c>
      <c r="BE143" s="10">
        <f>SUM(AL143:AQ143)</f>
        <v>0</v>
      </c>
      <c r="BF143" s="12" t="str">
        <f t="shared" si="19"/>
        <v/>
      </c>
      <c r="BG143" s="12" t="str">
        <f t="shared" si="20"/>
        <v/>
      </c>
      <c r="BH143" s="9">
        <f t="shared" si="21"/>
        <v>0</v>
      </c>
      <c r="BI143" s="39" t="str">
        <f t="shared" si="22"/>
        <v/>
      </c>
      <c r="BK143" s="75"/>
    </row>
    <row r="144" spans="1:63">
      <c r="A144" s="2">
        <v>141</v>
      </c>
      <c r="B144" s="2">
        <v>2024</v>
      </c>
      <c r="C144" s="1" t="str">
        <v>PBTMTR194</v>
      </c>
      <c r="D144" s="37" t="str">
        <v>0015g00001W31YrAAJ</v>
      </c>
      <c r="E144" s="37" t="str">
        <v>M/S SHIV IRON STORE</v>
      </c>
      <c r="F144" s="37" t="str">
        <v>UTTAR PRADESH</v>
      </c>
      <c r="G144" s="37" t="str">
        <v>GAUTAM BUDDHA NAGAR</v>
      </c>
      <c r="H144" s="37" t="str">
        <v>Noida</v>
      </c>
      <c r="I144" s="37" t="str">
        <v>SHASHI STEELS CORPORATION</v>
      </c>
      <c r="J144" s="37" t="str">
        <v>Abhijeet Biswas</v>
      </c>
      <c r="K144" s="37" t="str">
        <v>Abhijeet Biswas</v>
      </c>
      <c r="L144" s="37" t="str">
        <v>C12816</v>
      </c>
      <c r="M144" s="37" t="str">
        <v>North</v>
      </c>
      <c r="N144" s="2">
        <v>201301</v>
      </c>
      <c r="O144" s="2" t="str">
        <v>09AEBPP7363L1ZY</v>
      </c>
      <c r="P144" s="2">
        <v>9871333309</v>
      </c>
      <c r="Q144" s="2" t="str">
        <v>Jan'24</v>
      </c>
      <c r="R144" s="2">
        <v>2024</v>
      </c>
      <c r="S144" s="1">
        <v>125</v>
      </c>
      <c r="T144" s="2">
        <v>200</v>
      </c>
      <c r="U144" s="1">
        <v>0.02</v>
      </c>
      <c r="V144" s="1" t="str">
        <v>Challenger</v>
      </c>
      <c r="W144" s="10">
        <v>40</v>
      </c>
      <c r="X144" s="10">
        <v>53</v>
      </c>
      <c r="Y144" s="10">
        <v>32</v>
      </c>
      <c r="Z144" s="10">
        <v>36</v>
      </c>
      <c r="AA144" s="10">
        <v>0</v>
      </c>
      <c r="AB144" s="10">
        <v>0</v>
      </c>
      <c r="AC144" s="10">
        <v>5</v>
      </c>
      <c r="AD144" s="10">
        <v>0</v>
      </c>
      <c r="AE144" s="10">
        <v>0</v>
      </c>
      <c r="AF144" s="10">
        <v>0</v>
      </c>
      <c r="AG144" s="10">
        <v>0</v>
      </c>
      <c r="AH144" s="10">
        <v>0</v>
      </c>
      <c r="AI144" s="10">
        <v>0</v>
      </c>
      <c r="AJ144" s="10">
        <v>0</v>
      </c>
      <c r="AK144" s="10">
        <v>0</v>
      </c>
      <c r="AL144" s="10">
        <v>57</v>
      </c>
      <c r="AM144" s="10">
        <v>2</v>
      </c>
      <c r="AN144" s="10">
        <v>0</v>
      </c>
      <c r="AO144" s="10">
        <v>0</v>
      </c>
      <c r="AP144" s="10">
        <v>0</v>
      </c>
      <c r="AQ144" s="10">
        <v>0</v>
      </c>
      <c r="AR144" s="10">
        <v>10.73</v>
      </c>
      <c r="AS144" s="16">
        <v>10.6</v>
      </c>
      <c r="AT144" s="16">
        <v>0</v>
      </c>
      <c r="AU144" s="16">
        <v>12</v>
      </c>
      <c r="AV144" s="16">
        <v>0</v>
      </c>
      <c r="AW144" s="16" t="str">
        <v/>
      </c>
      <c r="AX144" s="10">
        <f t="shared" si="16"/>
        <v>92.33</v>
      </c>
      <c r="AY144" s="10">
        <f>SUM(Z144:AK144)</f>
        <v>41</v>
      </c>
      <c r="AZ144" s="2" t="s">
        <v>119</v>
      </c>
      <c r="BA144" s="10">
        <f t="shared" si="17"/>
        <v>9.8333333333333339</v>
      </c>
      <c r="BB144" s="36" t="s">
        <v>118</v>
      </c>
      <c r="BC144" s="39" t="str">
        <f t="shared" si="18"/>
        <v/>
      </c>
      <c r="BD144" s="16">
        <f>SUM(AR144:AW144)</f>
        <v>33.33</v>
      </c>
      <c r="BE144" s="10">
        <f>SUM(AL144:AQ144)</f>
        <v>59</v>
      </c>
      <c r="BF144" s="12">
        <f t="shared" si="19"/>
        <v>0.36098776129102134</v>
      </c>
      <c r="BG144" s="12">
        <f t="shared" si="20"/>
        <v>0.63901223870897872</v>
      </c>
      <c r="BH144" s="9">
        <f t="shared" si="21"/>
        <v>92.33</v>
      </c>
      <c r="BI144" s="39" t="str">
        <f t="shared" si="22"/>
        <v/>
      </c>
      <c r="BK144" s="75"/>
    </row>
    <row r="145" spans="1:63">
      <c r="A145" s="2">
        <v>142</v>
      </c>
      <c r="B145" s="2">
        <v>2024</v>
      </c>
      <c r="C145" s="1" t="str">
        <v>PBTMTR201</v>
      </c>
      <c r="D145" s="37" t="str">
        <v>0015g00001UBHlnAAH</v>
      </c>
      <c r="E145" s="37" t="str">
        <v>Jain Hardware &amp; Sanitary Store</v>
      </c>
      <c r="F145" s="37" t="str">
        <v>UTTARAKHAND</v>
      </c>
      <c r="G145" s="37" t="str">
        <v>DEHRADUN</v>
      </c>
      <c r="H145" s="37" t="str">
        <v>Dehradun</v>
      </c>
      <c r="I145" s="37" t="str">
        <v>SHIVA SALES INDIA CORPORATION</v>
      </c>
      <c r="J145" s="37" t="str">
        <v>Ravi Kumar</v>
      </c>
      <c r="K145" s="37" t="str">
        <v>-</v>
      </c>
      <c r="L145" s="37" t="str">
        <v>C12821</v>
      </c>
      <c r="M145" s="37" t="str">
        <v>North</v>
      </c>
      <c r="N145" s="2">
        <v>248001</v>
      </c>
      <c r="O145" s="2" t="str">
        <v>05AFLPJ3563M1Z4</v>
      </c>
      <c r="P145" s="2">
        <v>9897031783</v>
      </c>
      <c r="Q145" s="2" t="str">
        <v>Jan'24</v>
      </c>
      <c r="R145" s="2">
        <v>2024</v>
      </c>
      <c r="S145" s="1">
        <v>15</v>
      </c>
      <c r="T145" s="2">
        <v>350</v>
      </c>
      <c r="U145" s="1">
        <v>4.7619047619047623E-3</v>
      </c>
      <c r="V145" s="1" t="str">
        <v>Alien</v>
      </c>
      <c r="W145" s="10">
        <v>15</v>
      </c>
      <c r="X145" s="10">
        <v>0</v>
      </c>
      <c r="Y145" s="10">
        <v>0</v>
      </c>
      <c r="Z145" s="10">
        <v>12</v>
      </c>
      <c r="AA145" s="10">
        <v>0</v>
      </c>
      <c r="AB145" s="10">
        <v>0</v>
      </c>
      <c r="AC145" s="10">
        <v>0</v>
      </c>
      <c r="AD145" s="10">
        <v>0</v>
      </c>
      <c r="AE145" s="10">
        <v>0</v>
      </c>
      <c r="AF145" s="10">
        <v>7</v>
      </c>
      <c r="AG145" s="10">
        <v>12</v>
      </c>
      <c r="AH145" s="10">
        <v>11</v>
      </c>
      <c r="AI145" s="10">
        <v>11</v>
      </c>
      <c r="AJ145" s="10">
        <v>6</v>
      </c>
      <c r="AK145" s="10">
        <v>8</v>
      </c>
      <c r="AL145" s="10">
        <v>18</v>
      </c>
      <c r="AM145" s="10">
        <v>5</v>
      </c>
      <c r="AN145" s="10">
        <v>14</v>
      </c>
      <c r="AO145" s="10">
        <v>0</v>
      </c>
      <c r="AP145" s="10">
        <v>0</v>
      </c>
      <c r="AQ145" s="10">
        <v>5</v>
      </c>
      <c r="AR145" s="10">
        <v>0</v>
      </c>
      <c r="AS145" s="16">
        <v>5</v>
      </c>
      <c r="AT145" s="16">
        <v>5</v>
      </c>
      <c r="AU145" s="16">
        <v>0</v>
      </c>
      <c r="AV145" s="16">
        <v>0</v>
      </c>
      <c r="AW145" s="16" t="str">
        <v/>
      </c>
      <c r="AX145" s="10">
        <f t="shared" si="16"/>
        <v>52</v>
      </c>
      <c r="AY145" s="10">
        <f>SUM(Z145:AK145)</f>
        <v>67</v>
      </c>
      <c r="AZ145" s="2" t="s">
        <v>119</v>
      </c>
      <c r="BA145" s="10">
        <f t="shared" si="17"/>
        <v>7</v>
      </c>
      <c r="BB145" s="36" t="s">
        <v>118</v>
      </c>
      <c r="BC145" s="39" t="str">
        <f t="shared" si="18"/>
        <v/>
      </c>
      <c r="BD145" s="16">
        <f>SUM(AR145:AW145)</f>
        <v>10</v>
      </c>
      <c r="BE145" s="10">
        <f>SUM(AL145:AQ145)</f>
        <v>42</v>
      </c>
      <c r="BF145" s="12">
        <f t="shared" si="19"/>
        <v>0.19230769230769232</v>
      </c>
      <c r="BG145" s="12">
        <f t="shared" si="20"/>
        <v>0.80769230769230771</v>
      </c>
      <c r="BH145" s="9">
        <f t="shared" si="21"/>
        <v>52</v>
      </c>
      <c r="BI145" s="39" t="str">
        <f t="shared" si="22"/>
        <v/>
      </c>
      <c r="BK145" s="75"/>
    </row>
    <row r="146" spans="1:63">
      <c r="A146" s="2">
        <v>143</v>
      </c>
      <c r="B146" s="2">
        <v>2024</v>
      </c>
      <c r="C146" s="1" t="str">
        <v>PBTMTR202</v>
      </c>
      <c r="D146" s="37" t="str">
        <v>0015g00001X2NYXAA3</v>
      </c>
      <c r="E146" s="37" t="str">
        <v>M/S VISHAL IRON STORE</v>
      </c>
      <c r="F146" s="37" t="str">
        <v>UTTARAKHAND</v>
      </c>
      <c r="G146" s="37" t="str">
        <v>NAINITAL</v>
      </c>
      <c r="H146" s="37" t="str">
        <v>Haldwani</v>
      </c>
      <c r="I146" s="37" t="str">
        <v>SHIVA SALES INDIA CORPORATION</v>
      </c>
      <c r="J146" s="37" t="str">
        <v>Manoj Yadav</v>
      </c>
      <c r="K146" s="37" t="str">
        <v>Manoj Yadav</v>
      </c>
      <c r="L146" s="37" t="str">
        <v>C12821</v>
      </c>
      <c r="M146" s="37" t="str">
        <v>North</v>
      </c>
      <c r="N146" s="2">
        <v>263139</v>
      </c>
      <c r="O146" s="2" t="str">
        <v>05ACYPT1349M1ZR</v>
      </c>
      <c r="P146" s="2">
        <v>9759130027</v>
      </c>
      <c r="Q146" s="2" t="str">
        <v>Jan'24</v>
      </c>
      <c r="R146" s="2">
        <v>2024</v>
      </c>
      <c r="S146" s="1">
        <v>61</v>
      </c>
      <c r="T146" s="2">
        <v>300</v>
      </c>
      <c r="U146" s="1">
        <v>0</v>
      </c>
      <c r="V146" s="1" t="str">
        <v>Alien</v>
      </c>
      <c r="W146" s="10">
        <v>15</v>
      </c>
      <c r="X146" s="10">
        <v>31</v>
      </c>
      <c r="Y146" s="10">
        <v>15</v>
      </c>
      <c r="Z146" s="10">
        <v>20</v>
      </c>
      <c r="AA146" s="10">
        <v>20</v>
      </c>
      <c r="AB146" s="10">
        <v>17</v>
      </c>
      <c r="AC146" s="10">
        <v>20</v>
      </c>
      <c r="AD146" s="10">
        <v>0</v>
      </c>
      <c r="AE146" s="10">
        <v>0</v>
      </c>
      <c r="AF146" s="10">
        <v>0</v>
      </c>
      <c r="AG146" s="10">
        <v>7</v>
      </c>
      <c r="AH146" s="10">
        <v>4</v>
      </c>
      <c r="AI146" s="10">
        <v>0</v>
      </c>
      <c r="AJ146" s="10">
        <v>0</v>
      </c>
      <c r="AK146" s="10">
        <v>0</v>
      </c>
      <c r="AL146" s="10">
        <v>0</v>
      </c>
      <c r="AM146" s="10">
        <v>0</v>
      </c>
      <c r="AN146" s="10">
        <v>0</v>
      </c>
      <c r="AO146" s="10">
        <v>0</v>
      </c>
      <c r="AP146" s="10">
        <v>0</v>
      </c>
      <c r="AQ146" s="10">
        <v>0</v>
      </c>
      <c r="AR146" s="10">
        <v>0</v>
      </c>
      <c r="AS146" s="16">
        <v>0</v>
      </c>
      <c r="AT146" s="16">
        <v>0</v>
      </c>
      <c r="AU146" s="16">
        <v>0</v>
      </c>
      <c r="AV146" s="16">
        <v>0</v>
      </c>
      <c r="AW146" s="16" t="str">
        <v/>
      </c>
      <c r="AX146" s="10">
        <f t="shared" si="16"/>
        <v>0</v>
      </c>
      <c r="AY146" s="10">
        <f>SUM(Z146:AK146)</f>
        <v>88</v>
      </c>
      <c r="AZ146" s="2" t="s">
        <v>119</v>
      </c>
      <c r="BA146" s="10">
        <f t="shared" si="17"/>
        <v>0</v>
      </c>
      <c r="BB146" s="36" t="s">
        <v>118</v>
      </c>
      <c r="BC146" s="39" t="str">
        <f t="shared" si="18"/>
        <v/>
      </c>
      <c r="BD146" s="16">
        <f>SUM(AR146:AW146)</f>
        <v>0</v>
      </c>
      <c r="BE146" s="10">
        <f>SUM(AL146:AQ146)</f>
        <v>0</v>
      </c>
      <c r="BF146" s="12" t="str">
        <f t="shared" si="19"/>
        <v/>
      </c>
      <c r="BG146" s="12" t="str">
        <f t="shared" si="20"/>
        <v/>
      </c>
      <c r="BH146" s="9">
        <f t="shared" si="21"/>
        <v>0</v>
      </c>
      <c r="BI146" s="39" t="str">
        <f t="shared" si="22"/>
        <v/>
      </c>
      <c r="BK146" s="75"/>
    </row>
    <row r="147" spans="1:63">
      <c r="A147" s="2">
        <v>144</v>
      </c>
      <c r="B147" s="2">
        <v>2024</v>
      </c>
      <c r="C147" s="1" t="str">
        <v>PBTMTR203</v>
      </c>
      <c r="D147" s="37" t="str">
        <v>0015g00001W2w7FAAR</v>
      </c>
      <c r="E147" s="37" t="str">
        <v>M/S BHAGWATI IRON STORE</v>
      </c>
      <c r="F147" s="37" t="str">
        <v>UTTARAKHAND</v>
      </c>
      <c r="G147" s="37" t="str">
        <v>NAINITAL</v>
      </c>
      <c r="H147" s="37" t="str">
        <v>Haldwani</v>
      </c>
      <c r="I147" s="37" t="str">
        <v>SHIVA SALES INDIA CORPORATION</v>
      </c>
      <c r="J147" s="37" t="str">
        <v>Manoj Yadav</v>
      </c>
      <c r="K147" s="37" t="str">
        <v>Manoj Yadav</v>
      </c>
      <c r="L147" s="37" t="str">
        <v>C12821</v>
      </c>
      <c r="M147" s="37" t="str">
        <v>North</v>
      </c>
      <c r="N147" s="2">
        <v>263139</v>
      </c>
      <c r="O147" s="2" t="str">
        <v>05AAFFB8212L1ZJ</v>
      </c>
      <c r="P147" s="2">
        <v>9837049677</v>
      </c>
      <c r="Q147" s="2" t="str">
        <v>Jan'24</v>
      </c>
      <c r="R147" s="2">
        <v>2024</v>
      </c>
      <c r="S147" s="1">
        <v>75</v>
      </c>
      <c r="T147" s="2">
        <v>400</v>
      </c>
      <c r="U147" s="1">
        <v>4.2558333333333337E-2</v>
      </c>
      <c r="V147" s="1" t="str">
        <v>Alien</v>
      </c>
      <c r="W147" s="10">
        <v>15</v>
      </c>
      <c r="X147" s="10">
        <v>22</v>
      </c>
      <c r="Y147" s="10">
        <v>38</v>
      </c>
      <c r="Z147" s="10">
        <v>26</v>
      </c>
      <c r="AA147" s="10">
        <v>25</v>
      </c>
      <c r="AB147" s="10">
        <v>0</v>
      </c>
      <c r="AC147" s="10">
        <v>27</v>
      </c>
      <c r="AD147" s="10">
        <v>15</v>
      </c>
      <c r="AE147" s="10">
        <v>5</v>
      </c>
      <c r="AF147" s="10">
        <v>0</v>
      </c>
      <c r="AG147" s="10">
        <v>0</v>
      </c>
      <c r="AH147" s="10">
        <v>31</v>
      </c>
      <c r="AI147" s="10">
        <v>20</v>
      </c>
      <c r="AJ147" s="10">
        <v>19</v>
      </c>
      <c r="AK147" s="10">
        <v>27</v>
      </c>
      <c r="AL147" s="10">
        <v>36</v>
      </c>
      <c r="AM147" s="10">
        <v>39</v>
      </c>
      <c r="AN147" s="10">
        <v>10</v>
      </c>
      <c r="AO147" s="10">
        <v>34.96</v>
      </c>
      <c r="AP147" s="10">
        <v>15.01</v>
      </c>
      <c r="AQ147" s="10">
        <v>0</v>
      </c>
      <c r="AR147" s="10">
        <v>12</v>
      </c>
      <c r="AS147" s="16">
        <v>0</v>
      </c>
      <c r="AT147" s="16">
        <v>15.07</v>
      </c>
      <c r="AU147" s="16">
        <v>21</v>
      </c>
      <c r="AV147" s="16">
        <v>15</v>
      </c>
      <c r="AW147" s="16">
        <v>7.5</v>
      </c>
      <c r="AX147" s="10">
        <f t="shared" si="16"/>
        <v>205.54</v>
      </c>
      <c r="AY147" s="10">
        <f>SUM(Z147:AK147)</f>
        <v>195</v>
      </c>
      <c r="AZ147" s="2" t="s">
        <v>119</v>
      </c>
      <c r="BA147" s="10">
        <f t="shared" si="17"/>
        <v>22.495000000000001</v>
      </c>
      <c r="BB147" s="36" t="s">
        <v>118</v>
      </c>
      <c r="BC147" s="39" t="str">
        <f t="shared" si="18"/>
        <v>A</v>
      </c>
      <c r="BD147" s="16">
        <f>SUM(AR147:AW147)</f>
        <v>70.569999999999993</v>
      </c>
      <c r="BE147" s="10">
        <f>SUM(AL147:AQ147)</f>
        <v>134.97</v>
      </c>
      <c r="BF147" s="12">
        <f t="shared" si="19"/>
        <v>0.34333949596185653</v>
      </c>
      <c r="BG147" s="12">
        <f t="shared" si="20"/>
        <v>0.65666050403814347</v>
      </c>
      <c r="BH147" s="9">
        <f t="shared" si="21"/>
        <v>205.54</v>
      </c>
      <c r="BI147" s="39" t="str">
        <f t="shared" si="22"/>
        <v>A</v>
      </c>
      <c r="BK147" s="75"/>
    </row>
    <row r="148" spans="1:63">
      <c r="A148" s="2">
        <v>145</v>
      </c>
      <c r="B148" s="2">
        <v>2024</v>
      </c>
      <c r="C148" s="1" t="str">
        <v>PBTMTR204</v>
      </c>
      <c r="D148" s="37" t="str">
        <v>0015g00001YRb7KAAT</v>
      </c>
      <c r="E148" s="37" t="str">
        <v>Narayana Traders</v>
      </c>
      <c r="F148" s="37" t="str">
        <v>UTTARAKHAND</v>
      </c>
      <c r="G148" s="37" t="str">
        <v>NAINITAL</v>
      </c>
      <c r="H148" s="37" t="str">
        <v>Haldwani</v>
      </c>
      <c r="I148" s="37" t="str">
        <v>SHIVA SALES INDIA CORPORATION</v>
      </c>
      <c r="J148" s="37" t="str">
        <v>Ravi Kumar</v>
      </c>
      <c r="K148" s="37" t="str">
        <v>Manoj Yadav</v>
      </c>
      <c r="L148" s="37" t="str">
        <v>C12821</v>
      </c>
      <c r="M148" s="37" t="str">
        <v>North</v>
      </c>
      <c r="N148" s="2">
        <v>0</v>
      </c>
      <c r="O148" s="2">
        <v>0</v>
      </c>
      <c r="P148" s="2">
        <v>8394947000</v>
      </c>
      <c r="Q148" s="2" t="str">
        <v>Jan'24</v>
      </c>
      <c r="R148" s="2">
        <v>2024</v>
      </c>
      <c r="S148" s="1">
        <v>9</v>
      </c>
      <c r="T148" s="2">
        <v>15</v>
      </c>
      <c r="U148" s="1">
        <v>0</v>
      </c>
      <c r="V148" s="1" t="str">
        <v>Minor</v>
      </c>
      <c r="W148" s="10">
        <v>9</v>
      </c>
      <c r="X148" s="10">
        <v>0</v>
      </c>
      <c r="Y148" s="10">
        <v>0</v>
      </c>
      <c r="Z148" s="10">
        <v>8</v>
      </c>
      <c r="AA148" s="10">
        <v>0</v>
      </c>
      <c r="AB148" s="10">
        <v>0</v>
      </c>
      <c r="AC148" s="10">
        <v>0</v>
      </c>
      <c r="AD148" s="10">
        <v>0</v>
      </c>
      <c r="AE148" s="10">
        <v>0</v>
      </c>
      <c r="AF148" s="10">
        <v>0</v>
      </c>
      <c r="AG148" s="10">
        <v>0</v>
      </c>
      <c r="AH148" s="10">
        <v>0</v>
      </c>
      <c r="AI148" s="10">
        <v>0</v>
      </c>
      <c r="AJ148" s="10">
        <v>0</v>
      </c>
      <c r="AK148" s="10">
        <v>0</v>
      </c>
      <c r="AL148" s="10">
        <v>0</v>
      </c>
      <c r="AM148" s="10">
        <v>0</v>
      </c>
      <c r="AN148" s="10">
        <v>0</v>
      </c>
      <c r="AO148" s="10">
        <v>0</v>
      </c>
      <c r="AP148" s="10">
        <v>0</v>
      </c>
      <c r="AQ148" s="10">
        <v>0</v>
      </c>
      <c r="AR148" s="10">
        <v>0</v>
      </c>
      <c r="AS148" s="16">
        <v>0</v>
      </c>
      <c r="AT148" s="16">
        <v>0</v>
      </c>
      <c r="AU148" s="16">
        <v>0</v>
      </c>
      <c r="AV148" s="16">
        <v>0</v>
      </c>
      <c r="AW148" s="16" t="str">
        <v/>
      </c>
      <c r="AX148" s="10">
        <f t="shared" si="16"/>
        <v>0</v>
      </c>
      <c r="AY148" s="10">
        <f>SUM(Z148:AK148)</f>
        <v>8</v>
      </c>
      <c r="AZ148" s="2" t="s">
        <v>119</v>
      </c>
      <c r="BA148" s="10">
        <f t="shared" si="17"/>
        <v>0</v>
      </c>
      <c r="BB148" s="36" t="s">
        <v>118</v>
      </c>
      <c r="BC148" s="39" t="str">
        <f t="shared" si="18"/>
        <v/>
      </c>
      <c r="BD148" s="16">
        <f>SUM(AR148:AW148)</f>
        <v>0</v>
      </c>
      <c r="BE148" s="10">
        <f>SUM(AL148:AQ148)</f>
        <v>0</v>
      </c>
      <c r="BF148" s="12" t="str">
        <f t="shared" si="19"/>
        <v/>
      </c>
      <c r="BG148" s="12" t="str">
        <f t="shared" si="20"/>
        <v/>
      </c>
      <c r="BH148" s="9">
        <f t="shared" si="21"/>
        <v>0</v>
      </c>
      <c r="BI148" s="39" t="str">
        <f t="shared" si="22"/>
        <v/>
      </c>
      <c r="BK148" s="75"/>
    </row>
    <row r="149" spans="1:63">
      <c r="A149" s="2">
        <v>146</v>
      </c>
      <c r="B149" s="2">
        <v>2024</v>
      </c>
      <c r="C149" s="1" t="str">
        <v>PBTMTR205</v>
      </c>
      <c r="D149" s="37" t="str">
        <v>0015g00001W4F4CAAV</v>
      </c>
      <c r="E149" s="37" t="str">
        <v>M/S MATIYAL TRADERS</v>
      </c>
      <c r="F149" s="37" t="str">
        <v>UTTARAKHAND</v>
      </c>
      <c r="G149" s="37" t="str">
        <v>NAINITAL</v>
      </c>
      <c r="H149" s="37" t="str">
        <v>Haldwani</v>
      </c>
      <c r="I149" s="37" t="str">
        <v>SHIVA SALES INDIA CORPORATION</v>
      </c>
      <c r="J149" s="37" t="str">
        <v>Manoj Yadav</v>
      </c>
      <c r="K149" s="37" t="str">
        <v>Manoj Yadav</v>
      </c>
      <c r="L149" s="37" t="str">
        <v>C12821</v>
      </c>
      <c r="M149" s="37" t="str">
        <v>North</v>
      </c>
      <c r="N149" s="2">
        <v>263139</v>
      </c>
      <c r="O149" s="2" t="str">
        <v>05COYPP7308J1Z7</v>
      </c>
      <c r="P149" s="2">
        <v>9927993035</v>
      </c>
      <c r="Q149" s="2" t="str">
        <v>Jan'24</v>
      </c>
      <c r="R149" s="2">
        <v>2024</v>
      </c>
      <c r="S149" s="1">
        <v>45</v>
      </c>
      <c r="T149" s="2">
        <v>40</v>
      </c>
      <c r="U149" s="1">
        <v>0</v>
      </c>
      <c r="V149" s="1" t="str">
        <v>Minor</v>
      </c>
      <c r="W149" s="10">
        <v>8</v>
      </c>
      <c r="X149" s="10">
        <v>21</v>
      </c>
      <c r="Y149" s="10">
        <v>17</v>
      </c>
      <c r="Z149" s="10">
        <v>0</v>
      </c>
      <c r="AA149" s="10">
        <v>0</v>
      </c>
      <c r="AB149" s="10">
        <v>8</v>
      </c>
      <c r="AC149" s="10">
        <v>0</v>
      </c>
      <c r="AD149" s="10">
        <v>7</v>
      </c>
      <c r="AE149" s="10">
        <v>0</v>
      </c>
      <c r="AF149" s="10">
        <v>0</v>
      </c>
      <c r="AG149" s="10">
        <v>0</v>
      </c>
      <c r="AH149" s="10">
        <v>3</v>
      </c>
      <c r="AI149" s="10">
        <v>0</v>
      </c>
      <c r="AJ149" s="10">
        <v>0</v>
      </c>
      <c r="AK149" s="10">
        <v>0</v>
      </c>
      <c r="AL149" s="10">
        <v>0</v>
      </c>
      <c r="AM149" s="10">
        <v>0</v>
      </c>
      <c r="AN149" s="10">
        <v>0</v>
      </c>
      <c r="AO149" s="10">
        <v>0</v>
      </c>
      <c r="AP149" s="10">
        <v>0</v>
      </c>
      <c r="AQ149" s="10">
        <v>0</v>
      </c>
      <c r="AR149" s="10">
        <v>0</v>
      </c>
      <c r="AS149" s="16">
        <v>0</v>
      </c>
      <c r="AT149" s="16">
        <v>0</v>
      </c>
      <c r="AU149" s="16">
        <v>0</v>
      </c>
      <c r="AV149" s="16">
        <v>0</v>
      </c>
      <c r="AW149" s="16" t="str">
        <v/>
      </c>
      <c r="AX149" s="10">
        <f t="shared" si="16"/>
        <v>0</v>
      </c>
      <c r="AY149" s="10">
        <f>SUM(Z149:AK149)</f>
        <v>18</v>
      </c>
      <c r="AZ149" s="2" t="s">
        <v>119</v>
      </c>
      <c r="BA149" s="10">
        <f t="shared" si="17"/>
        <v>0</v>
      </c>
      <c r="BB149" s="36" t="s">
        <v>118</v>
      </c>
      <c r="BC149" s="39" t="str">
        <f t="shared" si="18"/>
        <v/>
      </c>
      <c r="BD149" s="16">
        <f>SUM(AR149:AW149)</f>
        <v>0</v>
      </c>
      <c r="BE149" s="10">
        <f>SUM(AL149:AQ149)</f>
        <v>0</v>
      </c>
      <c r="BF149" s="12" t="str">
        <f t="shared" si="19"/>
        <v/>
      </c>
      <c r="BG149" s="12" t="str">
        <f t="shared" si="20"/>
        <v/>
      </c>
      <c r="BH149" s="9">
        <f t="shared" si="21"/>
        <v>0</v>
      </c>
      <c r="BI149" s="39" t="str">
        <f t="shared" si="22"/>
        <v/>
      </c>
      <c r="BK149" s="75"/>
    </row>
    <row r="150" spans="1:63">
      <c r="A150" s="2">
        <v>147</v>
      </c>
      <c r="B150" s="2">
        <v>2024</v>
      </c>
      <c r="C150" s="1" t="str">
        <v>PBTMTR206</v>
      </c>
      <c r="D150" s="37" t="str">
        <v>0015g00001ZSqymAAD</v>
      </c>
      <c r="E150" s="37" t="str">
        <v>Madaan Steels</v>
      </c>
      <c r="F150" s="37" t="str">
        <v>UTTARAKHAND</v>
      </c>
      <c r="G150" s="37" t="str">
        <v>UDAM SINGH NAGAR</v>
      </c>
      <c r="H150" s="37" t="str">
        <v>Kichha</v>
      </c>
      <c r="I150" s="37" t="str">
        <v>SHIVA SALES INDIA CORPORATION</v>
      </c>
      <c r="J150" s="37" t="str">
        <v>Ravi Kumar</v>
      </c>
      <c r="K150" s="37" t="str">
        <v>Manoj Yadav</v>
      </c>
      <c r="L150" s="37" t="str">
        <v>C12821</v>
      </c>
      <c r="M150" s="37" t="str">
        <v>North</v>
      </c>
      <c r="N150" s="2">
        <v>0</v>
      </c>
      <c r="O150" s="2">
        <v>0</v>
      </c>
      <c r="P150" s="2">
        <v>8408818737</v>
      </c>
      <c r="Q150" s="2" t="str">
        <v>Jan'24</v>
      </c>
      <c r="R150" s="2">
        <v>2024</v>
      </c>
      <c r="S150" s="1">
        <v>11</v>
      </c>
      <c r="T150" s="2">
        <v>200</v>
      </c>
      <c r="U150" s="1">
        <v>0</v>
      </c>
      <c r="V150" s="1" t="str">
        <v>Challenger</v>
      </c>
      <c r="W150" s="10">
        <v>11</v>
      </c>
      <c r="X150" s="10">
        <v>0</v>
      </c>
      <c r="Y150" s="10">
        <v>0</v>
      </c>
      <c r="Z150" s="10">
        <v>0</v>
      </c>
      <c r="AA150" s="10">
        <v>0</v>
      </c>
      <c r="AB150" s="10">
        <v>0</v>
      </c>
      <c r="AC150" s="10">
        <v>0</v>
      </c>
      <c r="AD150" s="10">
        <v>0</v>
      </c>
      <c r="AE150" s="10">
        <v>0</v>
      </c>
      <c r="AF150" s="10">
        <v>0</v>
      </c>
      <c r="AG150" s="10">
        <v>0</v>
      </c>
      <c r="AH150" s="10">
        <v>0</v>
      </c>
      <c r="AI150" s="10">
        <v>0</v>
      </c>
      <c r="AJ150" s="10">
        <v>0</v>
      </c>
      <c r="AK150" s="10">
        <v>0</v>
      </c>
      <c r="AL150" s="10">
        <v>0</v>
      </c>
      <c r="AM150" s="10">
        <v>0</v>
      </c>
      <c r="AN150" s="10">
        <v>0</v>
      </c>
      <c r="AO150" s="10">
        <v>0</v>
      </c>
      <c r="AP150" s="10">
        <v>0</v>
      </c>
      <c r="AQ150" s="10">
        <v>0</v>
      </c>
      <c r="AR150" s="10">
        <v>0</v>
      </c>
      <c r="AS150" s="16">
        <v>0</v>
      </c>
      <c r="AT150" s="16">
        <v>0</v>
      </c>
      <c r="AU150" s="16">
        <v>0</v>
      </c>
      <c r="AV150" s="16">
        <v>0</v>
      </c>
      <c r="AW150" s="16" t="str">
        <v/>
      </c>
      <c r="AX150" s="10">
        <f t="shared" si="16"/>
        <v>0</v>
      </c>
      <c r="AY150" s="10">
        <f>SUM(Z150:AK150)</f>
        <v>0</v>
      </c>
      <c r="AZ150" s="2" t="s">
        <v>119</v>
      </c>
      <c r="BA150" s="10">
        <f t="shared" si="17"/>
        <v>0</v>
      </c>
      <c r="BB150" s="36" t="s">
        <v>118</v>
      </c>
      <c r="BC150" s="39" t="str">
        <f t="shared" si="18"/>
        <v/>
      </c>
      <c r="BD150" s="16">
        <f>SUM(AR150:AW150)</f>
        <v>0</v>
      </c>
      <c r="BE150" s="10">
        <f>SUM(AL150:AQ150)</f>
        <v>0</v>
      </c>
      <c r="BF150" s="12" t="str">
        <f t="shared" si="19"/>
        <v/>
      </c>
      <c r="BG150" s="12" t="str">
        <f t="shared" si="20"/>
        <v/>
      </c>
      <c r="BH150" s="9">
        <f t="shared" si="21"/>
        <v>0</v>
      </c>
      <c r="BI150" s="39" t="str">
        <f t="shared" si="22"/>
        <v/>
      </c>
      <c r="BK150" s="75"/>
    </row>
    <row r="151" spans="1:63">
      <c r="A151" s="2">
        <v>148</v>
      </c>
      <c r="B151" s="2">
        <v>2024</v>
      </c>
      <c r="C151" s="1" t="str">
        <v>PBTMTR233</v>
      </c>
      <c r="D151" s="37" t="str">
        <v>001J1000006VKeXIAW</v>
      </c>
      <c r="E151" s="37" t="str">
        <v>ARUNPRABHA ENTERPRISES PRIVATE LIMITED</v>
      </c>
      <c r="F151" s="37" t="str">
        <v>UTTAR PRADESH</v>
      </c>
      <c r="G151" s="37" t="str">
        <v>MUZAFFARNAGAR</v>
      </c>
      <c r="H151" s="37" t="str">
        <v>Muzaffarnagar</v>
      </c>
      <c r="I151" s="37" t="str">
        <v>OPTRIX INFRA LLP</v>
      </c>
      <c r="J151" s="37" t="str">
        <v>SHIV KUMAR</v>
      </c>
      <c r="K151" s="37" t="str">
        <v>Shiv Kumar</v>
      </c>
      <c r="L151" s="37" t="str">
        <v>001J100000PJG7oIAH</v>
      </c>
      <c r="M151" s="37" t="str">
        <v>North</v>
      </c>
      <c r="N151" s="2">
        <v>251003</v>
      </c>
      <c r="O151" s="2" t="str">
        <v>09AAGCA8437Q1ZW</v>
      </c>
      <c r="P151" s="2">
        <v>9634901483</v>
      </c>
      <c r="Q151" s="2" t="str">
        <v>Jan'24</v>
      </c>
      <c r="R151" s="2">
        <v>2024</v>
      </c>
      <c r="S151" s="1">
        <v>21</v>
      </c>
      <c r="T151" s="2">
        <v>40</v>
      </c>
      <c r="U151" s="1">
        <v>0</v>
      </c>
      <c r="V151" s="1" t="str">
        <v>Minor</v>
      </c>
      <c r="W151" s="10">
        <v>21</v>
      </c>
      <c r="X151" s="10">
        <v>0</v>
      </c>
      <c r="Y151" s="10">
        <v>0</v>
      </c>
      <c r="Z151" s="10">
        <v>0</v>
      </c>
      <c r="AA151" s="10">
        <v>48</v>
      </c>
      <c r="AB151" s="10">
        <v>15</v>
      </c>
      <c r="AC151" s="10">
        <v>0</v>
      </c>
      <c r="AD151" s="10">
        <v>0</v>
      </c>
      <c r="AE151" s="10">
        <v>72</v>
      </c>
      <c r="AF151" s="10">
        <v>66</v>
      </c>
      <c r="AG151" s="10">
        <v>0</v>
      </c>
      <c r="AH151" s="10">
        <v>0</v>
      </c>
      <c r="AI151" s="10">
        <v>5</v>
      </c>
      <c r="AJ151" s="10">
        <v>0</v>
      </c>
      <c r="AK151" s="10">
        <v>0</v>
      </c>
      <c r="AL151" s="10">
        <v>0</v>
      </c>
      <c r="AM151" s="10">
        <v>0</v>
      </c>
      <c r="AN151" s="10">
        <v>0</v>
      </c>
      <c r="AO151" s="10">
        <v>0</v>
      </c>
      <c r="AP151" s="10">
        <v>0</v>
      </c>
      <c r="AQ151" s="10">
        <v>0</v>
      </c>
      <c r="AR151" s="10">
        <v>0</v>
      </c>
      <c r="AS151" s="16">
        <v>0</v>
      </c>
      <c r="AT151" s="16">
        <v>0</v>
      </c>
      <c r="AU151" s="16">
        <v>0</v>
      </c>
      <c r="AV151" s="16">
        <v>0</v>
      </c>
      <c r="AW151" s="16" t="str">
        <v/>
      </c>
      <c r="AX151" s="10">
        <f t="shared" si="16"/>
        <v>0</v>
      </c>
      <c r="AY151" s="10">
        <f>SUM(Z151:AK151)</f>
        <v>206</v>
      </c>
      <c r="AZ151" s="2" t="s">
        <v>119</v>
      </c>
      <c r="BA151" s="10">
        <f t="shared" si="17"/>
        <v>0</v>
      </c>
      <c r="BB151" s="36" t="s">
        <v>118</v>
      </c>
      <c r="BC151" s="39" t="str">
        <f t="shared" si="18"/>
        <v/>
      </c>
      <c r="BD151" s="16">
        <f>SUM(AR151:AW151)</f>
        <v>0</v>
      </c>
      <c r="BE151" s="10">
        <f>SUM(AL151:AQ151)</f>
        <v>0</v>
      </c>
      <c r="BF151" s="12" t="str">
        <f t="shared" si="19"/>
        <v/>
      </c>
      <c r="BG151" s="12" t="str">
        <f t="shared" si="20"/>
        <v/>
      </c>
      <c r="BH151" s="9">
        <f t="shared" si="21"/>
        <v>0</v>
      </c>
      <c r="BI151" s="39" t="str">
        <f t="shared" si="22"/>
        <v/>
      </c>
      <c r="BK151" s="75"/>
    </row>
    <row r="152" spans="1:63">
      <c r="A152" s="2">
        <v>149</v>
      </c>
      <c r="B152" s="2">
        <v>2024</v>
      </c>
      <c r="C152" s="1" t="str">
        <v>PBTMTR241</v>
      </c>
      <c r="D152" s="37" t="str">
        <v>0015g00001f6kOtAAI</v>
      </c>
      <c r="E152" s="37" t="str">
        <v>PANSARI STEELS</v>
      </c>
      <c r="F152" s="37" t="str">
        <v>RAJASTHAN</v>
      </c>
      <c r="G152" s="37" t="str">
        <v>JAIPUR</v>
      </c>
      <c r="H152" s="37" t="str">
        <v>Jaipur</v>
      </c>
      <c r="I152" s="37" t="str">
        <v>Swastik Tradevision Pvt. Ltd.</v>
      </c>
      <c r="J152" s="37" t="str">
        <v>Sanjeev Jain</v>
      </c>
      <c r="K152" s="37" t="str">
        <v>Ravi Kumar Kulmi</v>
      </c>
      <c r="L152" s="37" t="str">
        <v>C12822</v>
      </c>
      <c r="M152" s="37" t="str">
        <v>North</v>
      </c>
      <c r="N152" s="2">
        <v>303106</v>
      </c>
      <c r="O152" s="2" t="str">
        <v>08AAWFP7815N1Z7</v>
      </c>
      <c r="P152" s="2">
        <v>9602819798</v>
      </c>
      <c r="Q152" s="2" t="str">
        <v>Jan'24</v>
      </c>
      <c r="R152" s="2">
        <v>2024</v>
      </c>
      <c r="S152" s="1">
        <v>20</v>
      </c>
      <c r="T152" s="2">
        <v>300</v>
      </c>
      <c r="U152" s="1">
        <v>0</v>
      </c>
      <c r="V152" s="1" t="str">
        <v>Alien</v>
      </c>
      <c r="W152" s="10">
        <v>20</v>
      </c>
      <c r="X152" s="10">
        <v>0</v>
      </c>
      <c r="Y152" s="10">
        <v>0</v>
      </c>
      <c r="Z152" s="10">
        <v>25</v>
      </c>
      <c r="AA152" s="10">
        <v>25.2</v>
      </c>
      <c r="AB152" s="10">
        <v>0</v>
      </c>
      <c r="AC152" s="10">
        <v>0</v>
      </c>
      <c r="AD152" s="10">
        <v>0</v>
      </c>
      <c r="AE152" s="10">
        <v>0</v>
      </c>
      <c r="AF152" s="10">
        <v>0</v>
      </c>
      <c r="AG152" s="10">
        <v>0</v>
      </c>
      <c r="AH152" s="10">
        <v>0</v>
      </c>
      <c r="AI152" s="10">
        <v>0</v>
      </c>
      <c r="AJ152" s="10">
        <v>0</v>
      </c>
      <c r="AK152" s="10">
        <v>0</v>
      </c>
      <c r="AL152" s="10">
        <v>0</v>
      </c>
      <c r="AM152" s="10">
        <v>0</v>
      </c>
      <c r="AN152" s="10">
        <v>0</v>
      </c>
      <c r="AO152" s="10">
        <v>0</v>
      </c>
      <c r="AP152" s="10">
        <v>0</v>
      </c>
      <c r="AQ152" s="10">
        <v>0</v>
      </c>
      <c r="AR152" s="10">
        <v>0</v>
      </c>
      <c r="AS152" s="16">
        <v>0</v>
      </c>
      <c r="AT152" s="16">
        <v>0</v>
      </c>
      <c r="AU152" s="16">
        <v>0</v>
      </c>
      <c r="AV152" s="16">
        <v>0</v>
      </c>
      <c r="AW152" s="16" t="str">
        <v/>
      </c>
      <c r="AX152" s="10">
        <f t="shared" si="16"/>
        <v>0</v>
      </c>
      <c r="AY152" s="10">
        <f>SUM(Z152:AK152)</f>
        <v>50.2</v>
      </c>
      <c r="AZ152" s="2" t="s">
        <v>119</v>
      </c>
      <c r="BA152" s="10">
        <f t="shared" si="17"/>
        <v>0</v>
      </c>
      <c r="BB152" s="36" t="s">
        <v>118</v>
      </c>
      <c r="BC152" s="39" t="str">
        <f t="shared" si="18"/>
        <v/>
      </c>
      <c r="BD152" s="16">
        <f>SUM(AR152:AW152)</f>
        <v>0</v>
      </c>
      <c r="BE152" s="10">
        <f>SUM(AL152:AQ152)</f>
        <v>0</v>
      </c>
      <c r="BF152" s="12" t="str">
        <f t="shared" si="19"/>
        <v/>
      </c>
      <c r="BG152" s="12" t="str">
        <f t="shared" si="20"/>
        <v/>
      </c>
      <c r="BH152" s="9">
        <f t="shared" si="21"/>
        <v>0</v>
      </c>
      <c r="BI152" s="39" t="str">
        <f t="shared" si="22"/>
        <v/>
      </c>
      <c r="BK152" s="75"/>
    </row>
    <row r="153" spans="1:63">
      <c r="A153" s="2">
        <v>150</v>
      </c>
      <c r="B153" s="2">
        <v>2024</v>
      </c>
      <c r="C153" s="1" t="str">
        <v>PBTMTR242</v>
      </c>
      <c r="D153" s="37" t="str">
        <v>0015g00001RL7Y6AAL</v>
      </c>
      <c r="E153" s="37" t="str">
        <v>MAHESHWARI STEELS</v>
      </c>
      <c r="F153" s="37" t="str">
        <v>RAJASTHAN</v>
      </c>
      <c r="G153" s="37" t="str">
        <v>AJMER</v>
      </c>
      <c r="H153" s="37" t="str">
        <v>Kishangarh</v>
      </c>
      <c r="I153" s="37" t="str">
        <v>Swastik Tradevision Pvt. Ltd.</v>
      </c>
      <c r="J153" s="37" t="str">
        <v>Sanjeev Jain</v>
      </c>
      <c r="K153" s="37" t="str">
        <v>Ravi Kumar Kulmi</v>
      </c>
      <c r="L153" s="37" t="str">
        <v>C12822</v>
      </c>
      <c r="M153" s="37" t="str">
        <v>North</v>
      </c>
      <c r="N153" s="2">
        <v>305801</v>
      </c>
      <c r="O153" s="2" t="str">
        <v>08DHOPB4593M1ZO</v>
      </c>
      <c r="P153" s="2">
        <v>9116766123</v>
      </c>
      <c r="Q153" s="2" t="str">
        <v>Jan'24</v>
      </c>
      <c r="R153" s="2">
        <v>2024</v>
      </c>
      <c r="S153" s="1">
        <v>20</v>
      </c>
      <c r="T153" s="2">
        <v>150</v>
      </c>
      <c r="U153" s="1">
        <v>0</v>
      </c>
      <c r="V153" s="1" t="str">
        <v>Challenger</v>
      </c>
      <c r="W153" s="10">
        <v>20</v>
      </c>
      <c r="X153" s="10">
        <v>0</v>
      </c>
      <c r="Y153" s="10">
        <v>0</v>
      </c>
      <c r="Z153" s="10">
        <v>21</v>
      </c>
      <c r="AA153" s="10">
        <v>0</v>
      </c>
      <c r="AB153" s="10">
        <v>0</v>
      </c>
      <c r="AC153" s="10">
        <v>0</v>
      </c>
      <c r="AD153" s="10">
        <v>20</v>
      </c>
      <c r="AE153" s="10">
        <v>0</v>
      </c>
      <c r="AF153" s="10">
        <v>0</v>
      </c>
      <c r="AG153" s="10">
        <v>0</v>
      </c>
      <c r="AH153" s="10">
        <v>20.010000000000002</v>
      </c>
      <c r="AI153" s="10">
        <v>0</v>
      </c>
      <c r="AJ153" s="10">
        <v>0</v>
      </c>
      <c r="AK153" s="10">
        <v>0</v>
      </c>
      <c r="AL153" s="10">
        <v>0</v>
      </c>
      <c r="AM153" s="10">
        <v>0</v>
      </c>
      <c r="AN153" s="10">
        <v>0</v>
      </c>
      <c r="AO153" s="10">
        <v>0</v>
      </c>
      <c r="AP153" s="10">
        <v>0</v>
      </c>
      <c r="AQ153" s="10">
        <v>0</v>
      </c>
      <c r="AR153" s="10">
        <v>0</v>
      </c>
      <c r="AS153" s="16">
        <v>0</v>
      </c>
      <c r="AT153" s="16">
        <v>0</v>
      </c>
      <c r="AU153" s="16">
        <v>0</v>
      </c>
      <c r="AV153" s="16">
        <v>0</v>
      </c>
      <c r="AW153" s="16" t="str">
        <v/>
      </c>
      <c r="AX153" s="10">
        <f t="shared" si="16"/>
        <v>0</v>
      </c>
      <c r="AY153" s="10">
        <f>SUM(Z153:AK153)</f>
        <v>61.010000000000005</v>
      </c>
      <c r="AZ153" s="2" t="s">
        <v>119</v>
      </c>
      <c r="BA153" s="10">
        <f t="shared" si="17"/>
        <v>0</v>
      </c>
      <c r="BB153" s="36" t="s">
        <v>118</v>
      </c>
      <c r="BC153" s="39" t="str">
        <f t="shared" si="18"/>
        <v/>
      </c>
      <c r="BD153" s="16">
        <f>SUM(AR153:AW153)</f>
        <v>0</v>
      </c>
      <c r="BE153" s="10">
        <f>SUM(AL153:AQ153)</f>
        <v>0</v>
      </c>
      <c r="BF153" s="12" t="str">
        <f t="shared" si="19"/>
        <v/>
      </c>
      <c r="BG153" s="12" t="str">
        <f t="shared" si="20"/>
        <v/>
      </c>
      <c r="BH153" s="9">
        <f t="shared" si="21"/>
        <v>0</v>
      </c>
      <c r="BI153" s="39" t="str">
        <f t="shared" si="22"/>
        <v/>
      </c>
      <c r="BK153" s="75"/>
    </row>
    <row r="154" spans="1:63">
      <c r="A154" s="2">
        <v>151</v>
      </c>
      <c r="B154" s="2">
        <v>2024</v>
      </c>
      <c r="C154" s="1" t="str">
        <v>PBTMTR243</v>
      </c>
      <c r="D154" s="37" t="str">
        <v>0015g00001c4Pw1AAE</v>
      </c>
      <c r="E154" s="37" t="str">
        <v>KUSHAGRA IRON AND INDUSTRIES</v>
      </c>
      <c r="F154" s="37" t="str">
        <v>RAJASTHAN</v>
      </c>
      <c r="G154" s="37" t="str">
        <v>SAWAI MADHOPUR</v>
      </c>
      <c r="H154" s="37">
        <v>0</v>
      </c>
      <c r="I154" s="37" t="str">
        <v>Swastik Tradevision Pvt. Ltd.</v>
      </c>
      <c r="J154" s="37" t="str">
        <v>Ravi Kumar Kulmi</v>
      </c>
      <c r="K154" s="37" t="str">
        <v>Ravi Kumar Kulmi</v>
      </c>
      <c r="L154" s="37" t="str">
        <v>C12822</v>
      </c>
      <c r="M154" s="37" t="str">
        <v>North</v>
      </c>
      <c r="N154" s="2">
        <v>322001</v>
      </c>
      <c r="O154" s="2" t="str">
        <v>08AIEPM0320M1ZE</v>
      </c>
      <c r="P154" s="2">
        <v>7014410019</v>
      </c>
      <c r="Q154" s="2" t="str">
        <v>Jan'24</v>
      </c>
      <c r="R154" s="2">
        <v>2024</v>
      </c>
      <c r="S154" s="1">
        <v>66</v>
      </c>
      <c r="T154" s="2">
        <v>400</v>
      </c>
      <c r="U154" s="1">
        <v>0</v>
      </c>
      <c r="V154" s="1" t="str">
        <v>Alien</v>
      </c>
      <c r="W154" s="10">
        <v>21</v>
      </c>
      <c r="X154" s="10">
        <v>22</v>
      </c>
      <c r="Y154" s="10">
        <v>23</v>
      </c>
      <c r="Z154" s="10">
        <v>0</v>
      </c>
      <c r="AA154" s="10">
        <v>0</v>
      </c>
      <c r="AB154" s="10">
        <v>0</v>
      </c>
      <c r="AC154" s="10">
        <v>0</v>
      </c>
      <c r="AD154" s="10">
        <v>0</v>
      </c>
      <c r="AE154" s="10">
        <v>20</v>
      </c>
      <c r="AF154" s="10">
        <v>0</v>
      </c>
      <c r="AG154" s="10">
        <v>0</v>
      </c>
      <c r="AH154" s="10">
        <v>20.13</v>
      </c>
      <c r="AI154" s="10">
        <v>0</v>
      </c>
      <c r="AJ154" s="10">
        <v>0</v>
      </c>
      <c r="AK154" s="10">
        <v>0</v>
      </c>
      <c r="AL154" s="10">
        <v>0</v>
      </c>
      <c r="AM154" s="10">
        <v>0</v>
      </c>
      <c r="AN154" s="10">
        <v>0</v>
      </c>
      <c r="AO154" s="10">
        <v>0</v>
      </c>
      <c r="AP154" s="10">
        <v>0</v>
      </c>
      <c r="AQ154" s="10">
        <v>0</v>
      </c>
      <c r="AR154" s="10">
        <v>0</v>
      </c>
      <c r="AS154" s="16">
        <v>0</v>
      </c>
      <c r="AT154" s="16">
        <v>0</v>
      </c>
      <c r="AU154" s="16">
        <v>0</v>
      </c>
      <c r="AV154" s="16">
        <v>0</v>
      </c>
      <c r="AW154" s="16" t="str">
        <v/>
      </c>
      <c r="AX154" s="10">
        <f t="shared" si="16"/>
        <v>0</v>
      </c>
      <c r="AY154" s="10">
        <f>SUM(Z154:AK154)</f>
        <v>40.129999999999995</v>
      </c>
      <c r="AZ154" s="2" t="s">
        <v>119</v>
      </c>
      <c r="BA154" s="10">
        <f t="shared" si="17"/>
        <v>0</v>
      </c>
      <c r="BB154" s="36" t="s">
        <v>118</v>
      </c>
      <c r="BC154" s="39" t="str">
        <f t="shared" si="18"/>
        <v/>
      </c>
      <c r="BD154" s="16">
        <f>SUM(AR154:AW154)</f>
        <v>0</v>
      </c>
      <c r="BE154" s="10">
        <f>SUM(AL154:AQ154)</f>
        <v>0</v>
      </c>
      <c r="BF154" s="12" t="str">
        <f t="shared" si="19"/>
        <v/>
      </c>
      <c r="BG154" s="12" t="str">
        <f t="shared" si="20"/>
        <v/>
      </c>
      <c r="BH154" s="9">
        <f t="shared" si="21"/>
        <v>0</v>
      </c>
      <c r="BI154" s="39" t="str">
        <f t="shared" si="22"/>
        <v/>
      </c>
      <c r="BK154" s="75"/>
    </row>
    <row r="155" spans="1:63">
      <c r="A155" s="2">
        <v>152</v>
      </c>
      <c r="B155" s="2">
        <v>2024</v>
      </c>
      <c r="C155" s="1" t="str">
        <v>PBTMTR244</v>
      </c>
      <c r="D155" s="37" t="str">
        <v>0015g00001X4x5kAAB</v>
      </c>
      <c r="E155" s="37" t="str">
        <v>R k iron  works</v>
      </c>
      <c r="F155" s="37" t="str">
        <v>RAJASTHAN</v>
      </c>
      <c r="G155" s="37" t="str">
        <v>SAWAI MADHOPUR</v>
      </c>
      <c r="H155" s="37">
        <v>0</v>
      </c>
      <c r="I155" s="37" t="str">
        <v>Swastik Tradevision Pvt. Ltd.</v>
      </c>
      <c r="J155" s="37" t="str">
        <v>Amit Kumar Sharma</v>
      </c>
      <c r="K155" s="37" t="str">
        <v>Ravi Kumar Kulmi</v>
      </c>
      <c r="L155" s="37" t="str">
        <v>C12822</v>
      </c>
      <c r="M155" s="37" t="str">
        <v>North</v>
      </c>
      <c r="N155" s="2">
        <v>322201</v>
      </c>
      <c r="O155" s="2" t="str">
        <v>08AHUPK9578NZZ</v>
      </c>
      <c r="P155" s="2">
        <v>9414032081</v>
      </c>
      <c r="Q155" s="2" t="str">
        <v>Jan'24</v>
      </c>
      <c r="R155" s="2">
        <v>2024</v>
      </c>
      <c r="S155" s="1">
        <v>13</v>
      </c>
      <c r="T155" s="2">
        <v>100</v>
      </c>
      <c r="U155" s="1">
        <v>0</v>
      </c>
      <c r="V155" s="1" t="str">
        <v>Challenger</v>
      </c>
      <c r="W155" s="10">
        <v>13</v>
      </c>
      <c r="X155" s="10">
        <v>0</v>
      </c>
      <c r="Y155" s="10">
        <v>0</v>
      </c>
      <c r="Z155" s="10">
        <v>22</v>
      </c>
      <c r="AA155" s="10">
        <v>0</v>
      </c>
      <c r="AB155" s="10">
        <v>0</v>
      </c>
      <c r="AC155" s="10">
        <v>0</v>
      </c>
      <c r="AD155" s="10">
        <v>0</v>
      </c>
      <c r="AE155" s="10">
        <v>0</v>
      </c>
      <c r="AF155" s="10">
        <v>0</v>
      </c>
      <c r="AG155" s="10">
        <v>0</v>
      </c>
      <c r="AH155" s="10">
        <v>0</v>
      </c>
      <c r="AI155" s="10">
        <v>0</v>
      </c>
      <c r="AJ155" s="10">
        <v>0</v>
      </c>
      <c r="AK155" s="10">
        <v>0</v>
      </c>
      <c r="AL155" s="10">
        <v>0</v>
      </c>
      <c r="AM155" s="10">
        <v>0</v>
      </c>
      <c r="AN155" s="10">
        <v>0</v>
      </c>
      <c r="AO155" s="10">
        <v>0</v>
      </c>
      <c r="AP155" s="10">
        <v>0</v>
      </c>
      <c r="AQ155" s="10">
        <v>0</v>
      </c>
      <c r="AR155" s="10">
        <v>0</v>
      </c>
      <c r="AS155" s="16">
        <v>0</v>
      </c>
      <c r="AT155" s="16">
        <v>0</v>
      </c>
      <c r="AU155" s="16">
        <v>0</v>
      </c>
      <c r="AV155" s="16">
        <v>0</v>
      </c>
      <c r="AW155" s="16" t="str">
        <v/>
      </c>
      <c r="AX155" s="10">
        <f t="shared" si="16"/>
        <v>0</v>
      </c>
      <c r="AY155" s="10">
        <f>SUM(Z155:AK155)</f>
        <v>22</v>
      </c>
      <c r="AZ155" s="2" t="s">
        <v>119</v>
      </c>
      <c r="BA155" s="10">
        <f t="shared" si="17"/>
        <v>0</v>
      </c>
      <c r="BB155" s="36" t="s">
        <v>118</v>
      </c>
      <c r="BC155" s="39" t="str">
        <f t="shared" si="18"/>
        <v/>
      </c>
      <c r="BD155" s="16">
        <f>SUM(AR155:AW155)</f>
        <v>0</v>
      </c>
      <c r="BE155" s="10">
        <f>SUM(AL155:AQ155)</f>
        <v>0</v>
      </c>
      <c r="BF155" s="12" t="str">
        <f t="shared" si="19"/>
        <v/>
      </c>
      <c r="BG155" s="12" t="str">
        <f t="shared" si="20"/>
        <v/>
      </c>
      <c r="BH155" s="9">
        <f t="shared" si="21"/>
        <v>0</v>
      </c>
      <c r="BI155" s="39" t="str">
        <f t="shared" si="22"/>
        <v/>
      </c>
      <c r="BK155" s="75"/>
    </row>
    <row r="156" spans="1:63">
      <c r="A156" s="2">
        <v>153</v>
      </c>
      <c r="B156" s="2">
        <v>2024</v>
      </c>
      <c r="C156" s="1" t="str">
        <v>PBTMTR245</v>
      </c>
      <c r="D156" s="37" t="str">
        <v>0015g00001YRTc4AAH</v>
      </c>
      <c r="E156" s="37" t="str">
        <v>R K STEEL</v>
      </c>
      <c r="F156" s="37" t="str">
        <v>RAJASTHAN</v>
      </c>
      <c r="G156" s="37" t="str">
        <v>KARAULI</v>
      </c>
      <c r="H156" s="37">
        <v>0</v>
      </c>
      <c r="I156" s="37" t="str">
        <v>Swastik Tradevision Pvt. Ltd.</v>
      </c>
      <c r="J156" s="37" t="str">
        <v>Ravi Kumar Kulmi</v>
      </c>
      <c r="K156" s="37" t="str">
        <v>Ravi Kumar Kulmi</v>
      </c>
      <c r="L156" s="37" t="str">
        <v>C12822</v>
      </c>
      <c r="M156" s="37" t="str">
        <v>North</v>
      </c>
      <c r="N156" s="2">
        <v>322219</v>
      </c>
      <c r="O156" s="2" t="str">
        <v>08CLXPM4752M1Z3</v>
      </c>
      <c r="P156" s="2">
        <v>9660447114</v>
      </c>
      <c r="Q156" s="2" t="str">
        <v>Jan'24</v>
      </c>
      <c r="R156" s="2">
        <v>2024</v>
      </c>
      <c r="S156" s="1">
        <v>35</v>
      </c>
      <c r="T156" s="2">
        <v>550</v>
      </c>
      <c r="U156" s="1">
        <v>0</v>
      </c>
      <c r="V156" s="1" t="str">
        <v>Alien</v>
      </c>
      <c r="W156" s="10">
        <v>27</v>
      </c>
      <c r="X156" s="10">
        <v>0</v>
      </c>
      <c r="Y156" s="10">
        <v>8</v>
      </c>
      <c r="Z156" s="10">
        <v>0</v>
      </c>
      <c r="AA156" s="10">
        <v>0</v>
      </c>
      <c r="AB156" s="10">
        <v>0</v>
      </c>
      <c r="AC156" s="10">
        <v>0</v>
      </c>
      <c r="AD156" s="10">
        <v>0</v>
      </c>
      <c r="AE156" s="10">
        <v>0</v>
      </c>
      <c r="AF156" s="10">
        <v>0</v>
      </c>
      <c r="AG156" s="10">
        <v>0</v>
      </c>
      <c r="AH156" s="10">
        <v>0</v>
      </c>
      <c r="AI156" s="10">
        <v>0</v>
      </c>
      <c r="AJ156" s="10">
        <v>0</v>
      </c>
      <c r="AK156" s="10">
        <v>0</v>
      </c>
      <c r="AL156" s="10">
        <v>0</v>
      </c>
      <c r="AM156" s="10">
        <v>0</v>
      </c>
      <c r="AN156" s="10">
        <v>0</v>
      </c>
      <c r="AO156" s="10">
        <v>0</v>
      </c>
      <c r="AP156" s="10">
        <v>0</v>
      </c>
      <c r="AQ156" s="10">
        <v>0</v>
      </c>
      <c r="AR156" s="10">
        <v>0</v>
      </c>
      <c r="AS156" s="16">
        <v>0</v>
      </c>
      <c r="AT156" s="16">
        <v>0</v>
      </c>
      <c r="AU156" s="16">
        <v>0</v>
      </c>
      <c r="AV156" s="16">
        <v>0</v>
      </c>
      <c r="AW156" s="16" t="str">
        <v/>
      </c>
      <c r="AX156" s="10">
        <f t="shared" si="16"/>
        <v>0</v>
      </c>
      <c r="AY156" s="10">
        <f>SUM(Z156:AK156)</f>
        <v>0</v>
      </c>
      <c r="AZ156" s="2" t="s">
        <v>119</v>
      </c>
      <c r="BA156" s="10">
        <f t="shared" si="17"/>
        <v>0</v>
      </c>
      <c r="BB156" s="36" t="s">
        <v>118</v>
      </c>
      <c r="BC156" s="39" t="str">
        <f t="shared" si="18"/>
        <v/>
      </c>
      <c r="BD156" s="16">
        <f>SUM(AR156:AW156)</f>
        <v>0</v>
      </c>
      <c r="BE156" s="10">
        <f>SUM(AL156:AQ156)</f>
        <v>0</v>
      </c>
      <c r="BF156" s="12" t="str">
        <f t="shared" si="19"/>
        <v/>
      </c>
      <c r="BG156" s="12" t="str">
        <f t="shared" si="20"/>
        <v/>
      </c>
      <c r="BH156" s="9">
        <f t="shared" si="21"/>
        <v>0</v>
      </c>
      <c r="BI156" s="39" t="str">
        <f t="shared" si="22"/>
        <v/>
      </c>
      <c r="BK156" s="75"/>
    </row>
    <row r="157" spans="1:63">
      <c r="A157" s="2">
        <v>154</v>
      </c>
      <c r="B157" s="2">
        <v>2024</v>
      </c>
      <c r="C157" s="1" t="str">
        <v>PBTMTR246</v>
      </c>
      <c r="D157" s="37" t="str">
        <v>0015g00001bZLqcAAG</v>
      </c>
      <c r="E157" s="37" t="str">
        <v>JAGDAMBA AGENCY</v>
      </c>
      <c r="F157" s="37" t="str">
        <v>RAJASTHAN</v>
      </c>
      <c r="G157" s="37" t="str">
        <v>DAUSA</v>
      </c>
      <c r="H157" s="37" t="str">
        <v>Dausa</v>
      </c>
      <c r="I157" s="37" t="str">
        <v>Swastik Tradevision Pvt. Ltd.</v>
      </c>
      <c r="J157" s="37" t="str">
        <v>Amit Kumar Sharma</v>
      </c>
      <c r="K157" s="37" t="str">
        <v>Ravi Kumar Kulmi</v>
      </c>
      <c r="L157" s="37" t="str">
        <v>C12822</v>
      </c>
      <c r="M157" s="37" t="str">
        <v>North</v>
      </c>
      <c r="N157" s="2">
        <v>303503</v>
      </c>
      <c r="O157" s="2" t="str">
        <v>08KITPS9932N1ZP</v>
      </c>
      <c r="P157" s="2">
        <v>9694523346</v>
      </c>
      <c r="Q157" s="2" t="str">
        <v>Jan'24</v>
      </c>
      <c r="R157" s="2">
        <v>2024</v>
      </c>
      <c r="S157" s="1">
        <v>10</v>
      </c>
      <c r="T157" s="2">
        <v>90</v>
      </c>
      <c r="U157" s="1">
        <v>0</v>
      </c>
      <c r="V157" s="1" t="str">
        <v>Challenger</v>
      </c>
      <c r="W157" s="10">
        <v>10</v>
      </c>
      <c r="X157" s="10">
        <v>0</v>
      </c>
      <c r="Y157" s="10">
        <v>0</v>
      </c>
      <c r="Z157" s="10">
        <v>0</v>
      </c>
      <c r="AA157" s="10">
        <v>16.38</v>
      </c>
      <c r="AB157" s="10">
        <v>0</v>
      </c>
      <c r="AC157" s="10">
        <v>0</v>
      </c>
      <c r="AD157" s="10">
        <v>0</v>
      </c>
      <c r="AE157" s="10">
        <v>0</v>
      </c>
      <c r="AF157" s="10">
        <v>0</v>
      </c>
      <c r="AG157" s="10">
        <v>0</v>
      </c>
      <c r="AH157" s="10">
        <v>0</v>
      </c>
      <c r="AI157" s="10">
        <v>0</v>
      </c>
      <c r="AJ157" s="10">
        <v>0</v>
      </c>
      <c r="AK157" s="10">
        <v>0</v>
      </c>
      <c r="AL157" s="10">
        <v>0</v>
      </c>
      <c r="AM157" s="10">
        <v>0</v>
      </c>
      <c r="AN157" s="10">
        <v>0</v>
      </c>
      <c r="AO157" s="10">
        <v>0</v>
      </c>
      <c r="AP157" s="10">
        <v>0</v>
      </c>
      <c r="AQ157" s="10">
        <v>0</v>
      </c>
      <c r="AR157" s="10">
        <v>0</v>
      </c>
      <c r="AS157" s="16">
        <v>0</v>
      </c>
      <c r="AT157" s="16">
        <v>0</v>
      </c>
      <c r="AU157" s="16">
        <v>0</v>
      </c>
      <c r="AV157" s="16">
        <v>0</v>
      </c>
      <c r="AW157" s="16" t="str">
        <v/>
      </c>
      <c r="AX157" s="10">
        <f t="shared" si="16"/>
        <v>0</v>
      </c>
      <c r="AY157" s="10">
        <f>SUM(Z157:AK157)</f>
        <v>16.38</v>
      </c>
      <c r="AZ157" s="2" t="s">
        <v>119</v>
      </c>
      <c r="BA157" s="10">
        <f t="shared" si="17"/>
        <v>0</v>
      </c>
      <c r="BB157" s="36" t="s">
        <v>118</v>
      </c>
      <c r="BC157" s="39" t="str">
        <f t="shared" si="18"/>
        <v/>
      </c>
      <c r="BD157" s="16">
        <f>SUM(AR157:AW157)</f>
        <v>0</v>
      </c>
      <c r="BE157" s="10">
        <f>SUM(AL157:AQ157)</f>
        <v>0</v>
      </c>
      <c r="BF157" s="12" t="str">
        <f t="shared" si="19"/>
        <v/>
      </c>
      <c r="BG157" s="12" t="str">
        <f t="shared" si="20"/>
        <v/>
      </c>
      <c r="BH157" s="9">
        <f t="shared" si="21"/>
        <v>0</v>
      </c>
      <c r="BI157" s="39" t="str">
        <f t="shared" si="22"/>
        <v/>
      </c>
      <c r="BK157" s="75"/>
    </row>
    <row r="158" spans="1:63">
      <c r="A158" s="2">
        <v>155</v>
      </c>
      <c r="B158" s="2">
        <v>2024</v>
      </c>
      <c r="C158" s="1" t="str">
        <v>PBTMTR247</v>
      </c>
      <c r="D158" s="37" t="str">
        <v>0015g00001UBH4fAAH</v>
      </c>
      <c r="E158" s="37" t="str">
        <v>Swastik tradevision</v>
      </c>
      <c r="F158" s="37" t="str">
        <v>RAJASTHAN</v>
      </c>
      <c r="G158" s="37" t="str">
        <v>JAIPUR</v>
      </c>
      <c r="H158" s="37">
        <v>0</v>
      </c>
      <c r="I158" s="37" t="str">
        <v>Swastik Tradevision Pvt. Ltd.</v>
      </c>
      <c r="J158" s="37" t="e">
        <v>#VALUE!</v>
      </c>
      <c r="K158" s="37" t="str">
        <v>Ravi Kumar Kulmi</v>
      </c>
      <c r="L158" s="37" t="str">
        <v>C12822</v>
      </c>
      <c r="M158" s="37" t="str">
        <v>North</v>
      </c>
      <c r="N158" s="2" t="e">
        <v>#VALUE!</v>
      </c>
      <c r="O158" s="2" t="e">
        <v>#VALUE!</v>
      </c>
      <c r="P158" s="2" t="e">
        <v>#VALUE!</v>
      </c>
      <c r="Q158" s="2" t="str">
        <v>Jan'24</v>
      </c>
      <c r="R158" s="2">
        <v>2024</v>
      </c>
      <c r="S158" s="1">
        <v>20</v>
      </c>
      <c r="T158" s="2">
        <v>2000</v>
      </c>
      <c r="U158" s="1">
        <v>0</v>
      </c>
      <c r="V158" s="1" t="str">
        <v>Alien</v>
      </c>
      <c r="W158" s="10">
        <v>20</v>
      </c>
      <c r="X158" s="10">
        <v>0</v>
      </c>
      <c r="Y158" s="10">
        <v>0</v>
      </c>
      <c r="Z158" s="10">
        <v>0</v>
      </c>
      <c r="AA158" s="10">
        <v>0</v>
      </c>
      <c r="AB158" s="10">
        <v>0</v>
      </c>
      <c r="AC158" s="10">
        <v>0</v>
      </c>
      <c r="AD158" s="10">
        <v>0</v>
      </c>
      <c r="AE158" s="10">
        <v>0</v>
      </c>
      <c r="AF158" s="10">
        <v>0</v>
      </c>
      <c r="AG158" s="10">
        <v>0</v>
      </c>
      <c r="AH158" s="10">
        <v>0</v>
      </c>
      <c r="AI158" s="10">
        <v>0</v>
      </c>
      <c r="AJ158" s="10">
        <v>0</v>
      </c>
      <c r="AK158" s="10">
        <v>0</v>
      </c>
      <c r="AL158" s="10">
        <v>0</v>
      </c>
      <c r="AM158" s="10">
        <v>0</v>
      </c>
      <c r="AN158" s="10">
        <v>0</v>
      </c>
      <c r="AO158" s="10">
        <v>0</v>
      </c>
      <c r="AP158" s="10">
        <v>0</v>
      </c>
      <c r="AQ158" s="10">
        <v>0</v>
      </c>
      <c r="AR158" s="10">
        <v>0</v>
      </c>
      <c r="AS158" s="16">
        <v>0</v>
      </c>
      <c r="AT158" s="16">
        <v>0</v>
      </c>
      <c r="AU158" s="16">
        <v>0</v>
      </c>
      <c r="AV158" s="16">
        <v>0</v>
      </c>
      <c r="AW158" s="16" t="str">
        <v/>
      </c>
      <c r="AX158" s="10">
        <f t="shared" si="16"/>
        <v>0</v>
      </c>
      <c r="AY158" s="10">
        <f>SUM(Z158:AK158)</f>
        <v>0</v>
      </c>
      <c r="AZ158" s="2" t="s">
        <v>119</v>
      </c>
      <c r="BA158" s="10">
        <f t="shared" si="17"/>
        <v>0</v>
      </c>
      <c r="BB158" s="36" t="s">
        <v>118</v>
      </c>
      <c r="BC158" s="39" t="str">
        <f t="shared" si="18"/>
        <v/>
      </c>
      <c r="BD158" s="16">
        <f>SUM(AR158:AW158)</f>
        <v>0</v>
      </c>
      <c r="BE158" s="10">
        <f>SUM(AL158:AQ158)</f>
        <v>0</v>
      </c>
      <c r="BF158" s="12" t="str">
        <f t="shared" si="19"/>
        <v/>
      </c>
      <c r="BG158" s="12" t="str">
        <f t="shared" si="20"/>
        <v/>
      </c>
      <c r="BH158" s="9">
        <f t="shared" si="21"/>
        <v>0</v>
      </c>
      <c r="BI158" s="39" t="str">
        <f t="shared" si="22"/>
        <v/>
      </c>
      <c r="BK158" s="75"/>
    </row>
    <row r="159" spans="1:63">
      <c r="A159" s="2">
        <v>156</v>
      </c>
      <c r="B159" s="2">
        <v>2024</v>
      </c>
      <c r="C159" s="1" t="str">
        <v>PBTMTR07</v>
      </c>
      <c r="D159" s="37" t="str">
        <v>0015g00001YOSO6AAP</v>
      </c>
      <c r="E159" s="37" t="str">
        <v>M/S MAA CHAMUNDA STEEL TRADERS</v>
      </c>
      <c r="F159" s="37" t="str">
        <v>UTTAR PRADESH</v>
      </c>
      <c r="G159" s="37" t="str">
        <v>AGRA</v>
      </c>
      <c r="H159" s="37" t="str">
        <v>Sadar</v>
      </c>
      <c r="I159" s="37" t="str">
        <v>DINESH STEEL PRIVATE LIMITED</v>
      </c>
      <c r="J159" s="37" t="str">
        <v>Pankaj Garg</v>
      </c>
      <c r="K159" s="37" t="str">
        <v>-</v>
      </c>
      <c r="L159" s="37" t="str">
        <v>C12820</v>
      </c>
      <c r="M159" s="37" t="str">
        <v>North</v>
      </c>
      <c r="N159" s="2">
        <v>282010</v>
      </c>
      <c r="O159" s="2" t="str">
        <v>09ADXPJ0456F1Z9</v>
      </c>
      <c r="P159" s="2">
        <v>7983512894</v>
      </c>
      <c r="Q159" s="2" t="str">
        <v>Jan'24</v>
      </c>
      <c r="R159" s="2">
        <v>2024</v>
      </c>
      <c r="S159" s="1">
        <v>65</v>
      </c>
      <c r="T159" s="2">
        <v>130</v>
      </c>
      <c r="U159" s="1">
        <v>5.1282051282051287E-2</v>
      </c>
      <c r="V159" s="1" t="str">
        <v>Challenger</v>
      </c>
      <c r="W159" s="10">
        <v>17</v>
      </c>
      <c r="X159" s="10">
        <v>10</v>
      </c>
      <c r="Y159" s="10">
        <v>38</v>
      </c>
      <c r="Z159" s="10">
        <v>12</v>
      </c>
      <c r="AA159" s="10">
        <v>20</v>
      </c>
      <c r="AB159" s="10">
        <v>20</v>
      </c>
      <c r="AC159" s="10">
        <v>5</v>
      </c>
      <c r="AD159" s="10">
        <v>0</v>
      </c>
      <c r="AE159" s="10">
        <v>20</v>
      </c>
      <c r="AF159" s="10">
        <v>0</v>
      </c>
      <c r="AG159" s="10">
        <v>0</v>
      </c>
      <c r="AH159" s="10">
        <v>5</v>
      </c>
      <c r="AI159" s="10">
        <v>9</v>
      </c>
      <c r="AJ159" s="10">
        <v>7</v>
      </c>
      <c r="AK159" s="10">
        <v>8</v>
      </c>
      <c r="AL159" s="10">
        <v>10</v>
      </c>
      <c r="AM159" s="10">
        <v>5</v>
      </c>
      <c r="AN159" s="10">
        <v>6</v>
      </c>
      <c r="AO159" s="10">
        <v>5</v>
      </c>
      <c r="AP159" s="10">
        <v>5</v>
      </c>
      <c r="AQ159" s="10">
        <v>5</v>
      </c>
      <c r="AR159" s="10">
        <v>5</v>
      </c>
      <c r="AS159" s="16">
        <v>5</v>
      </c>
      <c r="AT159" s="16">
        <v>10</v>
      </c>
      <c r="AU159" s="16">
        <v>5</v>
      </c>
      <c r="AV159" s="16">
        <v>5</v>
      </c>
      <c r="AW159" s="16" t="str">
        <v/>
      </c>
      <c r="AX159" s="10">
        <f t="shared" si="16"/>
        <v>66</v>
      </c>
      <c r="AY159" s="10">
        <f>SUM(Z159:AK159)</f>
        <v>106</v>
      </c>
      <c r="AZ159" s="2" t="s">
        <v>119</v>
      </c>
      <c r="BA159" s="10">
        <f t="shared" si="17"/>
        <v>6</v>
      </c>
      <c r="BB159" s="36" t="s">
        <v>118</v>
      </c>
      <c r="BC159" s="39" t="str">
        <f t="shared" si="18"/>
        <v/>
      </c>
      <c r="BD159" s="16">
        <f>SUM(AR159:AW159)</f>
        <v>30</v>
      </c>
      <c r="BE159" s="10">
        <f>SUM(AL159:AQ159)</f>
        <v>36</v>
      </c>
      <c r="BF159" s="12">
        <f t="shared" si="19"/>
        <v>0.45454545454545453</v>
      </c>
      <c r="BG159" s="12">
        <f t="shared" si="20"/>
        <v>0.54545454545454541</v>
      </c>
      <c r="BH159" s="9">
        <f t="shared" si="21"/>
        <v>66</v>
      </c>
      <c r="BI159" s="39" t="str">
        <f t="shared" si="22"/>
        <v/>
      </c>
      <c r="BK159" s="75"/>
    </row>
    <row r="160" spans="1:63">
      <c r="A160" s="2">
        <v>157</v>
      </c>
      <c r="B160" s="2">
        <v>2024</v>
      </c>
      <c r="C160" s="1" t="str">
        <v>PBTMTR08</v>
      </c>
      <c r="D160" s="37" t="str">
        <v>0015g00001YOWRjAAP</v>
      </c>
      <c r="E160" s="37" t="str">
        <v>M/S GOYAL STEELS</v>
      </c>
      <c r="F160" s="37" t="str">
        <v>UTTAR PRADESH</v>
      </c>
      <c r="G160" s="37" t="str">
        <v>AGRA</v>
      </c>
      <c r="H160" s="37" t="str">
        <v>Kheragarh</v>
      </c>
      <c r="I160" s="37" t="str">
        <v>DINESH STEEL PRIVATE LIMITED</v>
      </c>
      <c r="J160" s="37" t="str">
        <v>Pankaj Garg</v>
      </c>
      <c r="K160" s="37" t="str">
        <v>-</v>
      </c>
      <c r="L160" s="37" t="str">
        <v>C12820</v>
      </c>
      <c r="M160" s="37" t="str">
        <v>North</v>
      </c>
      <c r="N160" s="2">
        <v>282001</v>
      </c>
      <c r="O160" s="2" t="str">
        <v>09AANFG1817A1ZO</v>
      </c>
      <c r="P160" s="2">
        <v>9719344044</v>
      </c>
      <c r="Q160" s="2" t="str">
        <v>Jan'24</v>
      </c>
      <c r="R160" s="2">
        <v>2024</v>
      </c>
      <c r="S160" s="1">
        <v>130</v>
      </c>
      <c r="T160" s="2">
        <v>150</v>
      </c>
      <c r="U160" s="1">
        <v>5.3333333333333337E-2</v>
      </c>
      <c r="V160" s="1" t="str">
        <v>Challenger</v>
      </c>
      <c r="W160" s="10">
        <v>34</v>
      </c>
      <c r="X160" s="10">
        <v>36</v>
      </c>
      <c r="Y160" s="10">
        <v>60</v>
      </c>
      <c r="Z160" s="10">
        <v>30</v>
      </c>
      <c r="AA160" s="10">
        <v>17</v>
      </c>
      <c r="AB160" s="10">
        <v>5</v>
      </c>
      <c r="AC160" s="10">
        <v>17</v>
      </c>
      <c r="AD160" s="10">
        <v>0</v>
      </c>
      <c r="AE160" s="10">
        <v>15</v>
      </c>
      <c r="AF160" s="10">
        <v>0</v>
      </c>
      <c r="AG160" s="10">
        <v>0</v>
      </c>
      <c r="AH160" s="10">
        <v>17</v>
      </c>
      <c r="AI160" s="10">
        <v>6</v>
      </c>
      <c r="AJ160" s="10">
        <v>10</v>
      </c>
      <c r="AK160" s="10">
        <v>7</v>
      </c>
      <c r="AL160" s="10">
        <v>10</v>
      </c>
      <c r="AM160" s="10">
        <v>10</v>
      </c>
      <c r="AN160" s="10">
        <v>7</v>
      </c>
      <c r="AO160" s="10">
        <v>5</v>
      </c>
      <c r="AP160" s="10">
        <v>5</v>
      </c>
      <c r="AQ160" s="10">
        <v>5</v>
      </c>
      <c r="AR160" s="10">
        <v>5</v>
      </c>
      <c r="AS160" s="16">
        <v>5</v>
      </c>
      <c r="AT160" s="16">
        <v>10</v>
      </c>
      <c r="AU160" s="16">
        <v>9</v>
      </c>
      <c r="AV160" s="16">
        <v>5</v>
      </c>
      <c r="AW160" s="16" t="str">
        <v/>
      </c>
      <c r="AX160" s="10">
        <f t="shared" si="16"/>
        <v>76</v>
      </c>
      <c r="AY160" s="10">
        <f>SUM(Z160:AK160)</f>
        <v>124</v>
      </c>
      <c r="AZ160" s="2" t="s">
        <v>119</v>
      </c>
      <c r="BA160" s="10">
        <f t="shared" si="17"/>
        <v>7</v>
      </c>
      <c r="BB160" s="36" t="s">
        <v>118</v>
      </c>
      <c r="BC160" s="39" t="str">
        <f t="shared" si="18"/>
        <v/>
      </c>
      <c r="BD160" s="16">
        <f>SUM(AR160:AW160)</f>
        <v>34</v>
      </c>
      <c r="BE160" s="10">
        <f>SUM(AL160:AQ160)</f>
        <v>42</v>
      </c>
      <c r="BF160" s="12">
        <f t="shared" si="19"/>
        <v>0.44736842105263158</v>
      </c>
      <c r="BG160" s="12">
        <f t="shared" si="20"/>
        <v>0.55263157894736847</v>
      </c>
      <c r="BH160" s="9">
        <f t="shared" si="21"/>
        <v>76</v>
      </c>
      <c r="BI160" s="39" t="str">
        <f t="shared" si="22"/>
        <v/>
      </c>
      <c r="BK160" s="75"/>
    </row>
    <row r="161" spans="1:63">
      <c r="A161" s="2">
        <v>158</v>
      </c>
      <c r="B161" s="2">
        <v>2024</v>
      </c>
      <c r="C161" s="1" t="str">
        <v>PBTMTR09</v>
      </c>
      <c r="D161" s="37" t="str">
        <v>0015g00001X43VyAAJ</v>
      </c>
      <c r="E161" s="37" t="str">
        <v>M/S BANSI IRON STORE</v>
      </c>
      <c r="F161" s="37" t="str">
        <v>UTTAR PRADESH</v>
      </c>
      <c r="G161" s="37" t="str">
        <v>AGRA</v>
      </c>
      <c r="H161" s="37" t="str">
        <v>Kheragarh</v>
      </c>
      <c r="I161" s="37" t="str">
        <v>DINESH STEEL PRIVATE LIMITED</v>
      </c>
      <c r="J161" s="37" t="str">
        <v>Pankaj Garg</v>
      </c>
      <c r="K161" s="37" t="str">
        <v>-</v>
      </c>
      <c r="L161" s="37" t="str">
        <v>C12820</v>
      </c>
      <c r="M161" s="37" t="str">
        <v>North</v>
      </c>
      <c r="N161" s="2">
        <v>283121</v>
      </c>
      <c r="O161" s="2" t="str">
        <v>09CFHPK0395C1ZI</v>
      </c>
      <c r="P161" s="2">
        <v>9456275717</v>
      </c>
      <c r="Q161" s="2" t="str">
        <v>Jan'24</v>
      </c>
      <c r="R161" s="2">
        <v>2024</v>
      </c>
      <c r="S161" s="1">
        <v>19</v>
      </c>
      <c r="T161" s="2">
        <v>60</v>
      </c>
      <c r="U161" s="1">
        <v>0.11111111111111112</v>
      </c>
      <c r="V161" s="1" t="str">
        <v>Star</v>
      </c>
      <c r="W161" s="10">
        <v>17</v>
      </c>
      <c r="X161" s="10">
        <v>0</v>
      </c>
      <c r="Y161" s="10">
        <v>2</v>
      </c>
      <c r="Z161" s="10">
        <v>16</v>
      </c>
      <c r="AA161" s="10">
        <v>12</v>
      </c>
      <c r="AB161" s="10">
        <v>0</v>
      </c>
      <c r="AC161" s="10">
        <v>0</v>
      </c>
      <c r="AD161" s="10">
        <v>5</v>
      </c>
      <c r="AE161" s="10">
        <v>12</v>
      </c>
      <c r="AF161" s="10">
        <v>0</v>
      </c>
      <c r="AG161" s="10">
        <v>0</v>
      </c>
      <c r="AH161" s="10">
        <v>0</v>
      </c>
      <c r="AI161" s="10">
        <v>0</v>
      </c>
      <c r="AJ161" s="10">
        <v>12</v>
      </c>
      <c r="AK161" s="10">
        <v>0</v>
      </c>
      <c r="AL161" s="10">
        <v>5</v>
      </c>
      <c r="AM161" s="10">
        <v>7</v>
      </c>
      <c r="AN161" s="10">
        <v>4</v>
      </c>
      <c r="AO161" s="10">
        <v>5</v>
      </c>
      <c r="AP161" s="10">
        <v>5</v>
      </c>
      <c r="AQ161" s="10">
        <v>4</v>
      </c>
      <c r="AR161" s="10">
        <v>3</v>
      </c>
      <c r="AS161" s="16">
        <v>3</v>
      </c>
      <c r="AT161" s="16">
        <v>10</v>
      </c>
      <c r="AU161" s="16">
        <v>5</v>
      </c>
      <c r="AV161" s="16">
        <v>5</v>
      </c>
      <c r="AW161" s="16" t="str">
        <v/>
      </c>
      <c r="AX161" s="10">
        <f t="shared" si="16"/>
        <v>56</v>
      </c>
      <c r="AY161" s="10">
        <f>SUM(Z161:AK161)</f>
        <v>57</v>
      </c>
      <c r="AZ161" s="2" t="s">
        <v>119</v>
      </c>
      <c r="BA161" s="10">
        <f t="shared" si="17"/>
        <v>5</v>
      </c>
      <c r="BB161" s="36" t="s">
        <v>118</v>
      </c>
      <c r="BC161" s="39" t="str">
        <f t="shared" si="18"/>
        <v/>
      </c>
      <c r="BD161" s="16">
        <f>SUM(AR161:AW161)</f>
        <v>26</v>
      </c>
      <c r="BE161" s="10">
        <f>SUM(AL161:AQ161)</f>
        <v>30</v>
      </c>
      <c r="BF161" s="12">
        <f t="shared" si="19"/>
        <v>0.4642857142857143</v>
      </c>
      <c r="BG161" s="12">
        <f t="shared" si="20"/>
        <v>0.5357142857142857</v>
      </c>
      <c r="BH161" s="9">
        <f t="shared" si="21"/>
        <v>56</v>
      </c>
      <c r="BI161" s="39" t="str">
        <f t="shared" si="22"/>
        <v/>
      </c>
      <c r="BK161" s="75"/>
    </row>
    <row r="162" spans="1:63">
      <c r="A162" s="2">
        <v>159</v>
      </c>
      <c r="B162" s="2">
        <v>2024</v>
      </c>
      <c r="C162" s="1" t="str">
        <v>PBTMTR10</v>
      </c>
      <c r="D162" s="37" t="str">
        <v>0015g00001YPfV5AAL</v>
      </c>
      <c r="E162" s="37" t="str">
        <v>RAMA STEEL CEMENT</v>
      </c>
      <c r="F162" s="37" t="str">
        <v>UTTAR PRADESH</v>
      </c>
      <c r="G162" s="37" t="str">
        <v>AGRA</v>
      </c>
      <c r="H162" s="37" t="str">
        <v>Fatehabad</v>
      </c>
      <c r="I162" s="37" t="str">
        <v>DINESH STEEL PRIVATE LIMITED</v>
      </c>
      <c r="J162" s="37" t="str">
        <v>Pankaj Garg</v>
      </c>
      <c r="K162" s="37" t="str">
        <v>-</v>
      </c>
      <c r="L162" s="37" t="str">
        <v>C12820</v>
      </c>
      <c r="M162" s="37" t="str">
        <v>North</v>
      </c>
      <c r="N162" s="2">
        <v>282001</v>
      </c>
      <c r="O162" s="2" t="str">
        <v>09CHHPG5337A1ZM</v>
      </c>
      <c r="P162" s="2">
        <v>9719800111</v>
      </c>
      <c r="Q162" s="2" t="str">
        <v>Jan'24</v>
      </c>
      <c r="R162" s="2">
        <v>2024</v>
      </c>
      <c r="S162" s="1">
        <v>59</v>
      </c>
      <c r="T162" s="2">
        <v>250</v>
      </c>
      <c r="U162" s="1">
        <v>1.0666666666666666E-2</v>
      </c>
      <c r="V162" s="1" t="str">
        <v>Alien</v>
      </c>
      <c r="W162" s="10">
        <v>17</v>
      </c>
      <c r="X162" s="10">
        <v>20</v>
      </c>
      <c r="Y162" s="10">
        <v>22</v>
      </c>
      <c r="Z162" s="10">
        <v>12</v>
      </c>
      <c r="AA162" s="10">
        <v>7</v>
      </c>
      <c r="AB162" s="10">
        <v>0</v>
      </c>
      <c r="AC162" s="10">
        <v>0</v>
      </c>
      <c r="AD162" s="10">
        <v>0</v>
      </c>
      <c r="AE162" s="10">
        <v>0</v>
      </c>
      <c r="AF162" s="10">
        <v>0</v>
      </c>
      <c r="AG162" s="10">
        <v>0</v>
      </c>
      <c r="AH162" s="10">
        <v>0</v>
      </c>
      <c r="AI162" s="10">
        <v>0</v>
      </c>
      <c r="AJ162" s="10">
        <v>0</v>
      </c>
      <c r="AK162" s="10">
        <v>0</v>
      </c>
      <c r="AL162" s="10">
        <v>0</v>
      </c>
      <c r="AM162" s="10">
        <v>0</v>
      </c>
      <c r="AN162" s="10">
        <v>0</v>
      </c>
      <c r="AO162" s="10">
        <v>0</v>
      </c>
      <c r="AP162" s="10">
        <v>0</v>
      </c>
      <c r="AQ162" s="10">
        <v>0</v>
      </c>
      <c r="AR162" s="10">
        <v>0</v>
      </c>
      <c r="AS162" s="16">
        <v>0</v>
      </c>
      <c r="AT162" s="16">
        <v>8</v>
      </c>
      <c r="AU162" s="16">
        <v>0</v>
      </c>
      <c r="AV162" s="16">
        <v>0</v>
      </c>
      <c r="AW162" s="16" t="str">
        <v/>
      </c>
      <c r="AX162" s="10">
        <f t="shared" si="16"/>
        <v>8</v>
      </c>
      <c r="AY162" s="10">
        <f>SUM(Z162:AK162)</f>
        <v>19</v>
      </c>
      <c r="AZ162" s="2" t="s">
        <v>119</v>
      </c>
      <c r="BA162" s="10">
        <f t="shared" si="17"/>
        <v>0</v>
      </c>
      <c r="BB162" s="36" t="s">
        <v>118</v>
      </c>
      <c r="BC162" s="39" t="str">
        <f t="shared" si="18"/>
        <v/>
      </c>
      <c r="BD162" s="16">
        <f>SUM(AR162:AW162)</f>
        <v>8</v>
      </c>
      <c r="BE162" s="10">
        <f>SUM(AL162:AQ162)</f>
        <v>0</v>
      </c>
      <c r="BF162" s="12">
        <f t="shared" si="19"/>
        <v>1</v>
      </c>
      <c r="BG162" s="12">
        <f t="shared" si="20"/>
        <v>0</v>
      </c>
      <c r="BH162" s="9">
        <f t="shared" si="21"/>
        <v>8</v>
      </c>
      <c r="BI162" s="39" t="str">
        <f t="shared" si="22"/>
        <v/>
      </c>
      <c r="BK162" s="75"/>
    </row>
    <row r="163" spans="1:63">
      <c r="A163" s="2">
        <v>160</v>
      </c>
      <c r="B163" s="2">
        <v>2024</v>
      </c>
      <c r="C163" s="1" t="str">
        <v>PBTMTR77</v>
      </c>
      <c r="D163" s="37" t="str">
        <v>0015g00001XK1qJAAT</v>
      </c>
      <c r="E163" s="37" t="str">
        <v>M/S NAVEEN TRADERS</v>
      </c>
      <c r="F163" s="37" t="str">
        <v>UTTAR PRADESH</v>
      </c>
      <c r="G163" s="37" t="str">
        <v>BAREILLY</v>
      </c>
      <c r="H163" s="37" t="str">
        <v>Bareilly</v>
      </c>
      <c r="I163" s="37" t="str">
        <v>Khandelwal Associates</v>
      </c>
      <c r="J163" s="37" t="str">
        <v>SHIV KUMAR</v>
      </c>
      <c r="K163" s="37" t="str">
        <v>Ashutosh Shukla</v>
      </c>
      <c r="L163" s="37" t="str">
        <v>C12818</v>
      </c>
      <c r="M163" s="37" t="str">
        <v>North</v>
      </c>
      <c r="N163" s="2">
        <v>243001</v>
      </c>
      <c r="O163" s="2" t="str">
        <v>09ABZPA3629B1ZN</v>
      </c>
      <c r="P163" s="2">
        <v>9927041007</v>
      </c>
      <c r="Q163" s="2" t="str">
        <v>Jan'24</v>
      </c>
      <c r="R163" s="2">
        <v>2024</v>
      </c>
      <c r="S163" s="1">
        <v>33</v>
      </c>
      <c r="T163" s="2">
        <v>320</v>
      </c>
      <c r="U163" s="1">
        <v>0.15936458333333334</v>
      </c>
      <c r="V163" s="1" t="str">
        <v>Super Star</v>
      </c>
      <c r="W163" s="10">
        <v>33</v>
      </c>
      <c r="X163" s="10">
        <v>0</v>
      </c>
      <c r="Y163" s="10">
        <v>0</v>
      </c>
      <c r="Z163" s="10">
        <v>0</v>
      </c>
      <c r="AA163" s="10">
        <v>0</v>
      </c>
      <c r="AB163" s="10">
        <v>0</v>
      </c>
      <c r="AC163" s="10">
        <v>0</v>
      </c>
      <c r="AD163" s="10">
        <v>0</v>
      </c>
      <c r="AE163" s="10">
        <v>2</v>
      </c>
      <c r="AF163" s="10">
        <v>1</v>
      </c>
      <c r="AG163" s="10">
        <v>1</v>
      </c>
      <c r="AH163" s="10">
        <v>1</v>
      </c>
      <c r="AI163" s="10">
        <v>0</v>
      </c>
      <c r="AJ163" s="10">
        <v>1</v>
      </c>
      <c r="AK163" s="10">
        <v>1</v>
      </c>
      <c r="AL163" s="10">
        <v>0</v>
      </c>
      <c r="AM163" s="10">
        <v>10</v>
      </c>
      <c r="AN163" s="10">
        <v>10</v>
      </c>
      <c r="AO163" s="10">
        <v>10</v>
      </c>
      <c r="AP163" s="10">
        <v>0</v>
      </c>
      <c r="AQ163" s="10">
        <v>10</v>
      </c>
      <c r="AR163" s="10">
        <v>2.5</v>
      </c>
      <c r="AS163" s="16">
        <v>5</v>
      </c>
      <c r="AT163" s="16">
        <v>6</v>
      </c>
      <c r="AU163" s="16">
        <v>90</v>
      </c>
      <c r="AV163" s="16">
        <v>56.99</v>
      </c>
      <c r="AW163" s="16">
        <v>84</v>
      </c>
      <c r="AX163" s="10">
        <f t="shared" si="16"/>
        <v>284.49</v>
      </c>
      <c r="AY163" s="10">
        <f>SUM(Z163:AK163)</f>
        <v>7</v>
      </c>
      <c r="AZ163" s="2" t="s">
        <v>119</v>
      </c>
      <c r="BA163" s="10">
        <f t="shared" si="17"/>
        <v>6.666666666666667</v>
      </c>
      <c r="BB163" s="36" t="s">
        <v>118</v>
      </c>
      <c r="BC163" s="39" t="str">
        <f t="shared" si="18"/>
        <v>A</v>
      </c>
      <c r="BD163" s="16">
        <f>SUM(AR163:AW163)</f>
        <v>244.49</v>
      </c>
      <c r="BE163" s="10">
        <f>SUM(AL163:AQ163)</f>
        <v>40</v>
      </c>
      <c r="BF163" s="12">
        <f t="shared" si="19"/>
        <v>0.85939751836619915</v>
      </c>
      <c r="BG163" s="12">
        <f t="shared" si="20"/>
        <v>0.14060248163380082</v>
      </c>
      <c r="BH163" s="9">
        <f t="shared" si="21"/>
        <v>284.49</v>
      </c>
      <c r="BI163" s="39" t="str">
        <f t="shared" si="22"/>
        <v>A</v>
      </c>
      <c r="BK163" s="75"/>
    </row>
    <row r="164" spans="1:63">
      <c r="A164" s="2">
        <v>161</v>
      </c>
      <c r="B164" s="2">
        <v>2024</v>
      </c>
      <c r="C164" s="1" t="str">
        <v>PBTMTR220</v>
      </c>
      <c r="D164" s="37" t="str">
        <v>0015g00001eBT7oAAG</v>
      </c>
      <c r="E164" s="37" t="str">
        <v>M/S SHRI RAM ENTERPRISES</v>
      </c>
      <c r="F164" s="37" t="str">
        <v>UTTAR PRADESH</v>
      </c>
      <c r="G164" s="37" t="str">
        <v>AYODHYA</v>
      </c>
      <c r="H164" s="37" t="str">
        <v>Bikapur</v>
      </c>
      <c r="I164" s="37" t="str">
        <v>SHREE LAKSHMAN ROLLING MILL (INDIA) LLP</v>
      </c>
      <c r="J164" s="37" t="str">
        <v>Deepanshu</v>
      </c>
      <c r="K164" s="37" t="str">
        <v>Deepanshu</v>
      </c>
      <c r="L164" s="37" t="str">
        <v>C12815</v>
      </c>
      <c r="M164" s="37" t="str">
        <v>North</v>
      </c>
      <c r="N164" s="2">
        <v>224001</v>
      </c>
      <c r="O164" s="2" t="str">
        <v>09AOSPG4830L1ZF</v>
      </c>
      <c r="P164" s="2">
        <v>9452489499</v>
      </c>
      <c r="Q164" s="2" t="str">
        <v>Jan'24</v>
      </c>
      <c r="R164" s="2">
        <v>2024</v>
      </c>
      <c r="S164" s="1">
        <v>8</v>
      </c>
      <c r="T164" s="2">
        <v>600</v>
      </c>
      <c r="U164" s="1">
        <v>1.6655555555555555E-2</v>
      </c>
      <c r="V164" s="1" t="str">
        <v>Alien</v>
      </c>
      <c r="W164" s="10">
        <v>8</v>
      </c>
      <c r="X164" s="10">
        <v>0</v>
      </c>
      <c r="Y164" s="10">
        <v>0</v>
      </c>
      <c r="Z164" s="10">
        <v>10</v>
      </c>
      <c r="AA164" s="10">
        <v>0</v>
      </c>
      <c r="AB164" s="10">
        <v>0</v>
      </c>
      <c r="AC164" s="10">
        <v>0</v>
      </c>
      <c r="AD164" s="10">
        <v>40.18</v>
      </c>
      <c r="AE164" s="10">
        <v>0</v>
      </c>
      <c r="AF164" s="10">
        <v>40</v>
      </c>
      <c r="AG164" s="10">
        <v>0</v>
      </c>
      <c r="AH164" s="10">
        <v>36</v>
      </c>
      <c r="AI164" s="10">
        <v>0</v>
      </c>
      <c r="AJ164" s="10">
        <v>35</v>
      </c>
      <c r="AK164" s="10">
        <v>40.375</v>
      </c>
      <c r="AL164" s="10">
        <v>0</v>
      </c>
      <c r="AM164" s="10">
        <v>0</v>
      </c>
      <c r="AN164" s="10">
        <v>0</v>
      </c>
      <c r="AO164" s="10">
        <v>34.68</v>
      </c>
      <c r="AP164" s="10">
        <v>0</v>
      </c>
      <c r="AQ164" s="10">
        <v>0</v>
      </c>
      <c r="AR164" s="10">
        <v>5.04</v>
      </c>
      <c r="AS164" s="16">
        <v>29.79</v>
      </c>
      <c r="AT164" s="16">
        <v>29.98</v>
      </c>
      <c r="AU164" s="16">
        <v>0</v>
      </c>
      <c r="AV164" s="16">
        <v>0</v>
      </c>
      <c r="AW164" s="16">
        <v>1</v>
      </c>
      <c r="AX164" s="10">
        <f t="shared" si="16"/>
        <v>100.49</v>
      </c>
      <c r="AY164" s="10">
        <f>SUM(Z164:AK164)</f>
        <v>201.55500000000001</v>
      </c>
      <c r="AZ164" s="2" t="s">
        <v>119</v>
      </c>
      <c r="BA164" s="10">
        <f t="shared" si="17"/>
        <v>5.78</v>
      </c>
      <c r="BB164" s="36" t="s">
        <v>118</v>
      </c>
      <c r="BC164" s="39" t="str">
        <f t="shared" si="18"/>
        <v/>
      </c>
      <c r="BD164" s="16">
        <f>SUM(AR164:AW164)</f>
        <v>65.81</v>
      </c>
      <c r="BE164" s="10">
        <f>SUM(AL164:AQ164)</f>
        <v>34.68</v>
      </c>
      <c r="BF164" s="12">
        <f t="shared" si="19"/>
        <v>0.65489103393372483</v>
      </c>
      <c r="BG164" s="12">
        <f t="shared" si="20"/>
        <v>0.34510896606627528</v>
      </c>
      <c r="BH164" s="9">
        <f t="shared" si="21"/>
        <v>100.49</v>
      </c>
      <c r="BI164" s="39" t="str">
        <f t="shared" si="22"/>
        <v/>
      </c>
      <c r="BK164" s="75"/>
    </row>
    <row r="165" spans="1:63">
      <c r="A165" s="2">
        <v>162</v>
      </c>
      <c r="B165" s="2">
        <v>2024</v>
      </c>
      <c r="C165" s="1" t="str">
        <v>PBTMTR221</v>
      </c>
      <c r="D165" s="37" t="str">
        <v>001J100000EpC7fIAF</v>
      </c>
      <c r="E165" s="37" t="str">
        <v>M/S KESARWANI STEELS &amp; SAINETERY</v>
      </c>
      <c r="F165" s="37" t="str">
        <v>UTTAR PRADESH</v>
      </c>
      <c r="G165" s="37" t="str">
        <v>BALRAMPUR</v>
      </c>
      <c r="H165" s="37" t="str">
        <v>Balrampur</v>
      </c>
      <c r="I165" s="37" t="str">
        <v>SHREE LAKSHMAN ROLLING MILL (INDIA) LLP</v>
      </c>
      <c r="J165" s="37" t="str">
        <v>Deepanshu</v>
      </c>
      <c r="K165" s="37" t="str">
        <v>Deepanshu</v>
      </c>
      <c r="L165" s="37" t="str">
        <v>C12815</v>
      </c>
      <c r="M165" s="37" t="str">
        <v>North</v>
      </c>
      <c r="N165" s="2">
        <v>271201</v>
      </c>
      <c r="O165" s="2" t="str">
        <v>09AAAHU5964K1ZI</v>
      </c>
      <c r="P165" s="2">
        <v>7905070278</v>
      </c>
      <c r="Q165" s="2" t="str">
        <v>Jan'24</v>
      </c>
      <c r="R165" s="2">
        <v>2024</v>
      </c>
      <c r="S165" s="1">
        <v>10</v>
      </c>
      <c r="T165" s="2">
        <v>150</v>
      </c>
      <c r="U165" s="1">
        <v>0</v>
      </c>
      <c r="V165" s="1" t="str">
        <v>Challenger</v>
      </c>
      <c r="W165" s="10">
        <v>10</v>
      </c>
      <c r="X165" s="10">
        <v>0</v>
      </c>
      <c r="Y165" s="10">
        <v>0</v>
      </c>
      <c r="Z165" s="10">
        <v>0</v>
      </c>
      <c r="AA165" s="10">
        <v>0</v>
      </c>
      <c r="AB165" s="10">
        <v>0</v>
      </c>
      <c r="AC165" s="10">
        <v>0</v>
      </c>
      <c r="AD165" s="10">
        <v>0</v>
      </c>
      <c r="AE165" s="10">
        <v>0</v>
      </c>
      <c r="AF165" s="10">
        <v>0</v>
      </c>
      <c r="AG165" s="10">
        <v>4</v>
      </c>
      <c r="AH165" s="10">
        <v>0</v>
      </c>
      <c r="AI165" s="10">
        <v>8.83</v>
      </c>
      <c r="AJ165" s="10">
        <v>0</v>
      </c>
      <c r="AK165" s="10">
        <v>0</v>
      </c>
      <c r="AL165" s="10">
        <v>0</v>
      </c>
      <c r="AM165" s="10">
        <v>0</v>
      </c>
      <c r="AN165" s="10">
        <v>0</v>
      </c>
      <c r="AO165" s="10">
        <v>0</v>
      </c>
      <c r="AP165" s="10">
        <v>0</v>
      </c>
      <c r="AQ165" s="10">
        <v>0</v>
      </c>
      <c r="AR165" s="10">
        <v>10</v>
      </c>
      <c r="AS165" s="16">
        <v>0</v>
      </c>
      <c r="AT165" s="16">
        <v>0</v>
      </c>
      <c r="AU165" s="16">
        <v>0</v>
      </c>
      <c r="AV165" s="16">
        <v>0</v>
      </c>
      <c r="AW165" s="16" t="str">
        <v/>
      </c>
      <c r="AX165" s="10">
        <f t="shared" si="16"/>
        <v>10</v>
      </c>
      <c r="AY165" s="10">
        <f>SUM(Z165:AK165)</f>
        <v>12.83</v>
      </c>
      <c r="AZ165" s="2" t="s">
        <v>119</v>
      </c>
      <c r="BA165" s="10">
        <f t="shared" si="17"/>
        <v>0</v>
      </c>
      <c r="BB165" s="36" t="s">
        <v>118</v>
      </c>
      <c r="BC165" s="39" t="str">
        <f t="shared" si="18"/>
        <v/>
      </c>
      <c r="BD165" s="16">
        <f>SUM(AR165:AW165)</f>
        <v>10</v>
      </c>
      <c r="BE165" s="10">
        <f>SUM(AL165:AQ165)</f>
        <v>0</v>
      </c>
      <c r="BF165" s="12">
        <f t="shared" si="19"/>
        <v>1</v>
      </c>
      <c r="BG165" s="12">
        <f t="shared" si="20"/>
        <v>0</v>
      </c>
      <c r="BH165" s="9">
        <f t="shared" si="21"/>
        <v>10</v>
      </c>
      <c r="BI165" s="39" t="str">
        <f t="shared" si="22"/>
        <v/>
      </c>
      <c r="BK165" s="75"/>
    </row>
    <row r="166" spans="1:63">
      <c r="A166" s="2">
        <v>163</v>
      </c>
      <c r="B166" s="2">
        <v>2024</v>
      </c>
      <c r="C166" s="1" t="str">
        <v>PBTMTR222</v>
      </c>
      <c r="D166" s="37" t="str">
        <v>0015g00001c4h82AAA</v>
      </c>
      <c r="E166" s="37" t="str">
        <v>Adarsh Loha Bhandar</v>
      </c>
      <c r="F166" s="37" t="str">
        <v>UTTAR PRADESH</v>
      </c>
      <c r="G166" s="37" t="str">
        <v>MAHOBA</v>
      </c>
      <c r="H166" s="37" t="str">
        <v>Mahoba</v>
      </c>
      <c r="I166" s="37" t="str">
        <v>SHREE LAKSHMAN ROLLING MILL (INDIA) LLP</v>
      </c>
      <c r="J166" s="37" t="str">
        <v>Ashutosh Shukla</v>
      </c>
      <c r="K166" s="37" t="str">
        <v>-</v>
      </c>
      <c r="L166" s="37" t="str">
        <v>C12815</v>
      </c>
      <c r="M166" s="37" t="str">
        <v>North</v>
      </c>
      <c r="N166" s="2">
        <v>210421</v>
      </c>
      <c r="O166" s="2">
        <v>0</v>
      </c>
      <c r="P166" s="2">
        <v>9415145111</v>
      </c>
      <c r="Q166" s="2" t="str">
        <v>Jan'24</v>
      </c>
      <c r="R166" s="2">
        <v>2024</v>
      </c>
      <c r="S166" s="1">
        <v>10</v>
      </c>
      <c r="T166" s="2">
        <v>100</v>
      </c>
      <c r="U166" s="1">
        <v>0</v>
      </c>
      <c r="V166" s="1" t="str">
        <v>Challenger</v>
      </c>
      <c r="W166" s="10">
        <v>4</v>
      </c>
      <c r="X166" s="10">
        <v>0</v>
      </c>
      <c r="Y166" s="10">
        <v>6</v>
      </c>
      <c r="Z166" s="10">
        <v>0</v>
      </c>
      <c r="AA166" s="10">
        <v>0</v>
      </c>
      <c r="AB166" s="10">
        <v>0</v>
      </c>
      <c r="AC166" s="10">
        <v>0</v>
      </c>
      <c r="AD166" s="10">
        <v>0</v>
      </c>
      <c r="AE166" s="10">
        <v>0</v>
      </c>
      <c r="AF166" s="10">
        <v>0</v>
      </c>
      <c r="AG166" s="10">
        <v>0</v>
      </c>
      <c r="AH166" s="10">
        <v>0</v>
      </c>
      <c r="AI166" s="10">
        <v>0</v>
      </c>
      <c r="AJ166" s="10">
        <v>0</v>
      </c>
      <c r="AK166" s="10">
        <v>0</v>
      </c>
      <c r="AL166" s="10">
        <v>0</v>
      </c>
      <c r="AM166" s="10">
        <v>0</v>
      </c>
      <c r="AN166" s="10">
        <v>5</v>
      </c>
      <c r="AO166" s="10">
        <v>0</v>
      </c>
      <c r="AP166" s="10">
        <v>0</v>
      </c>
      <c r="AQ166" s="10">
        <v>0</v>
      </c>
      <c r="AR166" s="10">
        <v>0</v>
      </c>
      <c r="AS166" s="16">
        <v>0</v>
      </c>
      <c r="AT166" s="16">
        <v>0</v>
      </c>
      <c r="AU166" s="16">
        <v>0</v>
      </c>
      <c r="AV166" s="16">
        <v>0</v>
      </c>
      <c r="AW166" s="16" t="str">
        <v/>
      </c>
      <c r="AX166" s="10">
        <f t="shared" si="16"/>
        <v>5</v>
      </c>
      <c r="AY166" s="10">
        <f>SUM(Z166:AK166)</f>
        <v>0</v>
      </c>
      <c r="AZ166" s="2" t="s">
        <v>119</v>
      </c>
      <c r="BA166" s="10">
        <f t="shared" si="17"/>
        <v>0.83333333333333337</v>
      </c>
      <c r="BB166" s="36" t="s">
        <v>118</v>
      </c>
      <c r="BC166" s="39" t="str">
        <f t="shared" si="18"/>
        <v/>
      </c>
      <c r="BD166" s="16">
        <f>SUM(AR166:AW166)</f>
        <v>0</v>
      </c>
      <c r="BE166" s="10">
        <f>SUM(AL166:AQ166)</f>
        <v>5</v>
      </c>
      <c r="BF166" s="12">
        <f t="shared" si="19"/>
        <v>0</v>
      </c>
      <c r="BG166" s="12">
        <f t="shared" si="20"/>
        <v>1</v>
      </c>
      <c r="BH166" s="9">
        <f t="shared" si="21"/>
        <v>5</v>
      </c>
      <c r="BI166" s="39" t="str">
        <f t="shared" si="22"/>
        <v/>
      </c>
      <c r="BK166" s="75"/>
    </row>
    <row r="167" spans="1:63">
      <c r="A167" s="2">
        <v>164</v>
      </c>
      <c r="B167" s="2">
        <v>2024</v>
      </c>
      <c r="C167" s="1" t="str">
        <v>PBTMTR149</v>
      </c>
      <c r="D167" s="37" t="str">
        <v>0015g00001V9TgJAAV</v>
      </c>
      <c r="E167" s="37" t="str">
        <v>BANSAL IRON STORE</v>
      </c>
      <c r="F167" s="37" t="str">
        <v>HARYANA</v>
      </c>
      <c r="G167" s="37" t="str">
        <v>JIND</v>
      </c>
      <c r="H167" s="37" t="str">
        <v>Jind</v>
      </c>
      <c r="I167" s="37" t="str">
        <v>PAL CEMENT AND STEEL PVT. LTD.</v>
      </c>
      <c r="J167" s="37" t="str">
        <v>Dinesh Kumar</v>
      </c>
      <c r="K167" s="37" t="str">
        <v>Navneet Pal</v>
      </c>
      <c r="L167" s="37" t="str">
        <v>C12827</v>
      </c>
      <c r="M167" s="37" t="str">
        <v>North</v>
      </c>
      <c r="N167" s="2">
        <v>126102</v>
      </c>
      <c r="O167" s="2" t="str">
        <v>06AEUPB4646K1Z5</v>
      </c>
      <c r="P167" s="2">
        <v>9215757197</v>
      </c>
      <c r="Q167" s="2" t="str">
        <v>Jan'24</v>
      </c>
      <c r="R167" s="2">
        <v>2024</v>
      </c>
      <c r="S167" s="1">
        <v>76</v>
      </c>
      <c r="T167" s="2">
        <v>100</v>
      </c>
      <c r="U167" s="1">
        <v>0</v>
      </c>
      <c r="V167" s="1" t="str">
        <v>Challenger</v>
      </c>
      <c r="W167" s="10">
        <v>24</v>
      </c>
      <c r="X167" s="10">
        <v>25</v>
      </c>
      <c r="Y167" s="10">
        <v>27</v>
      </c>
      <c r="Z167" s="10">
        <v>0</v>
      </c>
      <c r="AA167" s="10">
        <v>0</v>
      </c>
      <c r="AB167" s="10">
        <v>0</v>
      </c>
      <c r="AC167" s="10">
        <v>0</v>
      </c>
      <c r="AD167" s="10">
        <v>0</v>
      </c>
      <c r="AE167" s="10">
        <v>0</v>
      </c>
      <c r="AF167" s="10">
        <v>0</v>
      </c>
      <c r="AG167" s="10">
        <v>0</v>
      </c>
      <c r="AH167" s="10">
        <v>0</v>
      </c>
      <c r="AI167" s="10">
        <v>0</v>
      </c>
      <c r="AJ167" s="10">
        <v>0</v>
      </c>
      <c r="AK167" s="10">
        <v>0</v>
      </c>
      <c r="AL167" s="10">
        <v>0</v>
      </c>
      <c r="AM167" s="10">
        <v>0</v>
      </c>
      <c r="AN167" s="10">
        <v>0</v>
      </c>
      <c r="AO167" s="10">
        <v>0</v>
      </c>
      <c r="AP167" s="10">
        <v>0</v>
      </c>
      <c r="AQ167" s="10">
        <v>0</v>
      </c>
      <c r="AR167" s="10">
        <v>0</v>
      </c>
      <c r="AS167" s="16">
        <v>0</v>
      </c>
      <c r="AT167" s="16">
        <v>0</v>
      </c>
      <c r="AU167" s="16">
        <v>0</v>
      </c>
      <c r="AV167" s="16">
        <v>0</v>
      </c>
      <c r="AW167" s="16" t="str">
        <v/>
      </c>
      <c r="AX167" s="10">
        <f t="shared" si="16"/>
        <v>0</v>
      </c>
      <c r="AY167" s="10">
        <f>SUM(Z167:AK167)</f>
        <v>0</v>
      </c>
      <c r="AZ167" s="2" t="s">
        <v>119</v>
      </c>
      <c r="BA167" s="10">
        <f t="shared" si="17"/>
        <v>0</v>
      </c>
      <c r="BB167" s="36" t="s">
        <v>118</v>
      </c>
      <c r="BC167" s="39" t="str">
        <f t="shared" si="18"/>
        <v/>
      </c>
      <c r="BD167" s="16">
        <f>SUM(AR167:AW167)</f>
        <v>0</v>
      </c>
      <c r="BE167" s="10">
        <f>SUM(AL167:AQ167)</f>
        <v>0</v>
      </c>
      <c r="BF167" s="12" t="str">
        <f t="shared" si="19"/>
        <v/>
      </c>
      <c r="BG167" s="12" t="str">
        <f t="shared" si="20"/>
        <v/>
      </c>
      <c r="BH167" s="9">
        <f t="shared" si="21"/>
        <v>0</v>
      </c>
      <c r="BI167" s="39" t="str">
        <f t="shared" si="22"/>
        <v/>
      </c>
      <c r="BK167" s="75"/>
    </row>
    <row r="168" spans="1:63">
      <c r="A168" s="2">
        <v>165</v>
      </c>
      <c r="B168" s="2">
        <v>2024</v>
      </c>
      <c r="C168" s="1" t="str">
        <v>PBTMTR150</v>
      </c>
      <c r="D168" s="37" t="str">
        <v>001J100000Baf4VIAR</v>
      </c>
      <c r="E168" s="37" t="str">
        <v>GANPATI TRADING CO.</v>
      </c>
      <c r="F168" s="37" t="str">
        <v>HARYANA</v>
      </c>
      <c r="G168" s="37" t="str">
        <v>HISAR</v>
      </c>
      <c r="H168" s="37" t="str">
        <v>Hansi</v>
      </c>
      <c r="I168" s="37" t="str">
        <v>PAL CEMENT AND STEEL PVT. LTD.</v>
      </c>
      <c r="J168" s="37" t="str">
        <v>Mayank Arya</v>
      </c>
      <c r="K168" s="37" t="str">
        <v>Navneet Pal</v>
      </c>
      <c r="L168" s="37" t="str">
        <v>C12827</v>
      </c>
      <c r="M168" s="37" t="str">
        <v>North</v>
      </c>
      <c r="N168" s="2">
        <v>125006</v>
      </c>
      <c r="O168" s="2" t="str">
        <v>06JIVPS5814N1Z3</v>
      </c>
      <c r="P168" s="2">
        <v>7015765477</v>
      </c>
      <c r="Q168" s="2" t="str">
        <v>Jan'24</v>
      </c>
      <c r="R168" s="2">
        <v>2024</v>
      </c>
      <c r="S168" s="1">
        <v>50</v>
      </c>
      <c r="T168" s="2">
        <v>30</v>
      </c>
      <c r="U168" s="1">
        <v>0</v>
      </c>
      <c r="V168" s="1" t="str">
        <v>Minor</v>
      </c>
      <c r="W168" s="10">
        <v>15</v>
      </c>
      <c r="X168" s="10">
        <v>16</v>
      </c>
      <c r="Y168" s="10">
        <v>19</v>
      </c>
      <c r="Z168" s="10">
        <v>0</v>
      </c>
      <c r="AA168" s="10">
        <v>0</v>
      </c>
      <c r="AB168" s="10">
        <v>0</v>
      </c>
      <c r="AC168" s="10">
        <v>0</v>
      </c>
      <c r="AD168" s="10">
        <v>0</v>
      </c>
      <c r="AE168" s="10">
        <v>51</v>
      </c>
      <c r="AF168" s="10">
        <v>0</v>
      </c>
      <c r="AG168" s="10">
        <v>0</v>
      </c>
      <c r="AH168" s="10">
        <v>0</v>
      </c>
      <c r="AI168" s="10">
        <v>0</v>
      </c>
      <c r="AJ168" s="10">
        <v>0</v>
      </c>
      <c r="AK168" s="10">
        <v>0</v>
      </c>
      <c r="AL168" s="10">
        <v>0</v>
      </c>
      <c r="AM168" s="10">
        <v>0</v>
      </c>
      <c r="AN168" s="10">
        <v>0</v>
      </c>
      <c r="AO168" s="10">
        <v>0</v>
      </c>
      <c r="AP168" s="10">
        <v>0</v>
      </c>
      <c r="AQ168" s="10">
        <v>0</v>
      </c>
      <c r="AR168" s="10">
        <v>0</v>
      </c>
      <c r="AS168" s="16">
        <v>0</v>
      </c>
      <c r="AT168" s="16">
        <v>0</v>
      </c>
      <c r="AU168" s="16">
        <v>0</v>
      </c>
      <c r="AV168" s="16">
        <v>0</v>
      </c>
      <c r="AW168" s="16" t="str">
        <v/>
      </c>
      <c r="AX168" s="10">
        <f t="shared" si="16"/>
        <v>0</v>
      </c>
      <c r="AY168" s="10">
        <f>SUM(Z168:AK168)</f>
        <v>51</v>
      </c>
      <c r="AZ168" s="2" t="s">
        <v>119</v>
      </c>
      <c r="BA168" s="10">
        <f t="shared" si="17"/>
        <v>0</v>
      </c>
      <c r="BB168" s="36" t="s">
        <v>118</v>
      </c>
      <c r="BC168" s="39" t="str">
        <f t="shared" si="18"/>
        <v/>
      </c>
      <c r="BD168" s="16">
        <f>SUM(AR168:AW168)</f>
        <v>0</v>
      </c>
      <c r="BE168" s="10">
        <f>SUM(AL168:AQ168)</f>
        <v>0</v>
      </c>
      <c r="BF168" s="12" t="str">
        <f t="shared" si="19"/>
        <v/>
      </c>
      <c r="BG168" s="12" t="str">
        <f t="shared" si="20"/>
        <v/>
      </c>
      <c r="BH168" s="9">
        <f t="shared" si="21"/>
        <v>0</v>
      </c>
      <c r="BI168" s="39" t="str">
        <f t="shared" si="22"/>
        <v/>
      </c>
      <c r="BK168" s="75"/>
    </row>
    <row r="169" spans="1:63">
      <c r="A169" s="2">
        <v>166</v>
      </c>
      <c r="B169" s="2">
        <v>2024</v>
      </c>
      <c r="C169" s="1" t="str">
        <v>PBTMTR151</v>
      </c>
      <c r="D169" s="37" t="str">
        <v>0015g00001dJV5pAAG</v>
      </c>
      <c r="E169" s="37" t="str">
        <v>JAI DURGA TRADING CO.</v>
      </c>
      <c r="F169" s="37" t="str">
        <v>HARYANA</v>
      </c>
      <c r="G169" s="37" t="str">
        <v>FATEHABAD</v>
      </c>
      <c r="H169" s="37" t="str">
        <v>Dabwali</v>
      </c>
      <c r="I169" s="37" t="str">
        <v>PAL CEMENT AND STEEL PVT. LTD.</v>
      </c>
      <c r="J169" s="37" t="str">
        <v>Varun Arora</v>
      </c>
      <c r="K169" s="37" t="str">
        <v>Shubham Gahlot</v>
      </c>
      <c r="L169" s="37" t="str">
        <v>C12827</v>
      </c>
      <c r="M169" s="37" t="str">
        <v>North</v>
      </c>
      <c r="N169" s="2">
        <v>125120</v>
      </c>
      <c r="O169" s="2" t="str">
        <v>06AGCPB8595P1ZT</v>
      </c>
      <c r="P169" s="2">
        <v>7015807599</v>
      </c>
      <c r="Q169" s="2" t="str">
        <v>Jan'24</v>
      </c>
      <c r="R169" s="2">
        <v>2024</v>
      </c>
      <c r="S169" s="1">
        <v>50</v>
      </c>
      <c r="T169" s="2">
        <v>150</v>
      </c>
      <c r="U169" s="1">
        <v>0</v>
      </c>
      <c r="V169" s="1" t="str">
        <v>Challenger</v>
      </c>
      <c r="W169" s="10">
        <v>11</v>
      </c>
      <c r="X169" s="10">
        <v>13</v>
      </c>
      <c r="Y169" s="10">
        <v>26</v>
      </c>
      <c r="Z169" s="10">
        <v>5</v>
      </c>
      <c r="AA169" s="10">
        <v>7</v>
      </c>
      <c r="AB169" s="10">
        <v>0</v>
      </c>
      <c r="AC169" s="10">
        <v>0</v>
      </c>
      <c r="AD169" s="10">
        <v>0</v>
      </c>
      <c r="AE169" s="10">
        <v>0</v>
      </c>
      <c r="AF169" s="10">
        <v>0</v>
      </c>
      <c r="AG169" s="10">
        <v>0</v>
      </c>
      <c r="AH169" s="10">
        <v>0</v>
      </c>
      <c r="AI169" s="10">
        <v>0</v>
      </c>
      <c r="AJ169" s="10">
        <v>0</v>
      </c>
      <c r="AK169" s="10">
        <v>0</v>
      </c>
      <c r="AL169" s="10">
        <v>0</v>
      </c>
      <c r="AM169" s="10">
        <v>0</v>
      </c>
      <c r="AN169" s="10">
        <v>0</v>
      </c>
      <c r="AO169" s="10">
        <v>11.23</v>
      </c>
      <c r="AP169" s="10">
        <v>1</v>
      </c>
      <c r="AQ169" s="10">
        <v>2</v>
      </c>
      <c r="AR169" s="10">
        <v>0</v>
      </c>
      <c r="AS169" s="16">
        <v>0</v>
      </c>
      <c r="AT169" s="16">
        <v>0</v>
      </c>
      <c r="AU169" s="16">
        <v>0</v>
      </c>
      <c r="AV169" s="16">
        <v>0</v>
      </c>
      <c r="AW169" s="16" t="str">
        <v/>
      </c>
      <c r="AX169" s="10">
        <f t="shared" si="16"/>
        <v>14.23</v>
      </c>
      <c r="AY169" s="10">
        <f>SUM(Z169:AK169)</f>
        <v>12</v>
      </c>
      <c r="AZ169" s="2" t="s">
        <v>119</v>
      </c>
      <c r="BA169" s="10">
        <f t="shared" si="17"/>
        <v>2.3716666666666666</v>
      </c>
      <c r="BB169" s="36" t="s">
        <v>118</v>
      </c>
      <c r="BC169" s="39" t="str">
        <f t="shared" si="18"/>
        <v/>
      </c>
      <c r="BD169" s="16">
        <f>SUM(AR169:AW169)</f>
        <v>0</v>
      </c>
      <c r="BE169" s="10">
        <f>SUM(AL169:AQ169)</f>
        <v>14.23</v>
      </c>
      <c r="BF169" s="12">
        <f t="shared" si="19"/>
        <v>0</v>
      </c>
      <c r="BG169" s="12">
        <f t="shared" si="20"/>
        <v>1</v>
      </c>
      <c r="BH169" s="9">
        <f t="shared" si="21"/>
        <v>14.23</v>
      </c>
      <c r="BI169" s="39" t="str">
        <f t="shared" si="22"/>
        <v/>
      </c>
      <c r="BK169" s="75"/>
    </row>
    <row r="170" spans="1:63">
      <c r="A170" s="2">
        <v>167</v>
      </c>
      <c r="B170" s="2">
        <v>2024</v>
      </c>
      <c r="C170" s="1" t="str">
        <v>PBTMTR152</v>
      </c>
      <c r="D170" s="37" t="str">
        <v>0015g00001eBhwUAAS</v>
      </c>
      <c r="E170" s="37" t="str">
        <v>SHREE KAPI BUILDING MATERIAL</v>
      </c>
      <c r="F170" s="37" t="str">
        <v>HARYANA</v>
      </c>
      <c r="G170" s="37" t="str">
        <v>HISAR</v>
      </c>
      <c r="H170" s="37" t="str">
        <v>Uklana</v>
      </c>
      <c r="I170" s="37" t="str">
        <v>PAL CEMENT AND STEEL PVT. LTD.</v>
      </c>
      <c r="J170" s="37" t="str">
        <v>Dinesh Kumar</v>
      </c>
      <c r="K170" s="37" t="str">
        <v>Navneet Pal</v>
      </c>
      <c r="L170" s="37" t="str">
        <v>C12827</v>
      </c>
      <c r="M170" s="37" t="str">
        <v>North</v>
      </c>
      <c r="N170" s="2">
        <v>125001</v>
      </c>
      <c r="O170" s="2" t="str">
        <v>06ATIPP5442N1Z6</v>
      </c>
      <c r="P170" s="2">
        <v>9812624237</v>
      </c>
      <c r="Q170" s="2" t="str">
        <v>Jan'24</v>
      </c>
      <c r="R170" s="2">
        <v>2024</v>
      </c>
      <c r="S170" s="1">
        <v>100</v>
      </c>
      <c r="T170" s="2">
        <v>20</v>
      </c>
      <c r="U170" s="1">
        <v>0</v>
      </c>
      <c r="V170" s="1" t="str">
        <v>Minor</v>
      </c>
      <c r="W170" s="10">
        <v>30</v>
      </c>
      <c r="X170" s="10">
        <v>32</v>
      </c>
      <c r="Y170" s="10">
        <v>38</v>
      </c>
      <c r="Z170" s="10">
        <v>13</v>
      </c>
      <c r="AA170" s="10">
        <v>0.99</v>
      </c>
      <c r="AB170" s="10">
        <v>0</v>
      </c>
      <c r="AC170" s="10">
        <v>0</v>
      </c>
      <c r="AD170" s="10">
        <v>0</v>
      </c>
      <c r="AE170" s="10">
        <v>0</v>
      </c>
      <c r="AF170" s="10">
        <v>0</v>
      </c>
      <c r="AG170" s="10">
        <v>0</v>
      </c>
      <c r="AH170" s="10">
        <v>0</v>
      </c>
      <c r="AI170" s="10">
        <v>0</v>
      </c>
      <c r="AJ170" s="10">
        <v>0</v>
      </c>
      <c r="AK170" s="10">
        <v>0</v>
      </c>
      <c r="AL170" s="10">
        <v>0</v>
      </c>
      <c r="AM170" s="10">
        <v>0</v>
      </c>
      <c r="AN170" s="10">
        <v>0</v>
      </c>
      <c r="AO170" s="10">
        <v>0</v>
      </c>
      <c r="AP170" s="10">
        <v>0</v>
      </c>
      <c r="AQ170" s="10">
        <v>0</v>
      </c>
      <c r="AR170" s="10">
        <v>0</v>
      </c>
      <c r="AS170" s="16">
        <v>0</v>
      </c>
      <c r="AT170" s="16">
        <v>0</v>
      </c>
      <c r="AU170" s="16">
        <v>0</v>
      </c>
      <c r="AV170" s="16">
        <v>0</v>
      </c>
      <c r="AW170" s="16" t="str">
        <v/>
      </c>
      <c r="AX170" s="10">
        <f t="shared" si="16"/>
        <v>0</v>
      </c>
      <c r="AY170" s="10">
        <f>SUM(Z170:AK170)</f>
        <v>13.99</v>
      </c>
      <c r="AZ170" s="2" t="s">
        <v>119</v>
      </c>
      <c r="BA170" s="10">
        <f t="shared" si="17"/>
        <v>0</v>
      </c>
      <c r="BB170" s="36" t="s">
        <v>118</v>
      </c>
      <c r="BC170" s="39" t="str">
        <f t="shared" si="18"/>
        <v/>
      </c>
      <c r="BD170" s="16">
        <f>SUM(AR170:AW170)</f>
        <v>0</v>
      </c>
      <c r="BE170" s="10">
        <f>SUM(AL170:AQ170)</f>
        <v>0</v>
      </c>
      <c r="BF170" s="12" t="str">
        <f t="shared" si="19"/>
        <v/>
      </c>
      <c r="BG170" s="12" t="str">
        <f t="shared" si="20"/>
        <v/>
      </c>
      <c r="BH170" s="9">
        <f t="shared" si="21"/>
        <v>0</v>
      </c>
      <c r="BI170" s="39" t="str">
        <f t="shared" si="22"/>
        <v/>
      </c>
      <c r="BK170" s="75"/>
    </row>
    <row r="171" spans="1:63">
      <c r="A171" s="2">
        <v>168</v>
      </c>
      <c r="B171" s="2">
        <v>2024</v>
      </c>
      <c r="C171" s="1" t="str">
        <v>PBTMTR153</v>
      </c>
      <c r="D171" s="37" t="str">
        <v>0015g00001XapNZAAZ</v>
      </c>
      <c r="E171" s="37" t="str">
        <v>M/S MITTAL IRON STORE</v>
      </c>
      <c r="F171" s="37" t="str">
        <v>HARYANA</v>
      </c>
      <c r="G171" s="37" t="str">
        <v>SIRSA</v>
      </c>
      <c r="H171" s="37" t="str">
        <v>Ellenabad</v>
      </c>
      <c r="I171" s="37" t="str">
        <v>PAL CEMENT AND STEEL PVT. LTD.</v>
      </c>
      <c r="J171" s="37" t="str">
        <v>Varun Arora</v>
      </c>
      <c r="K171" s="37" t="str">
        <v>Shubham Gahlot</v>
      </c>
      <c r="L171" s="37" t="str">
        <v>C12827</v>
      </c>
      <c r="M171" s="37" t="str">
        <v>North</v>
      </c>
      <c r="N171" s="2">
        <v>125102</v>
      </c>
      <c r="O171" s="2" t="str">
        <v>06AJCPM0499G2Z6</v>
      </c>
      <c r="P171" s="2">
        <v>9354188857</v>
      </c>
      <c r="Q171" s="2" t="str">
        <v>Jan'24</v>
      </c>
      <c r="R171" s="2">
        <v>2024</v>
      </c>
      <c r="S171" s="1">
        <v>52</v>
      </c>
      <c r="T171" s="2">
        <v>200</v>
      </c>
      <c r="U171" s="1">
        <v>0</v>
      </c>
      <c r="V171" s="1" t="str">
        <v>Challenger</v>
      </c>
      <c r="W171" s="10">
        <v>20</v>
      </c>
      <c r="X171" s="10">
        <v>22</v>
      </c>
      <c r="Y171" s="10">
        <v>10</v>
      </c>
      <c r="Z171" s="10">
        <v>0</v>
      </c>
      <c r="AA171" s="10">
        <v>0</v>
      </c>
      <c r="AB171" s="10">
        <v>0</v>
      </c>
      <c r="AC171" s="10">
        <v>0</v>
      </c>
      <c r="AD171" s="10">
        <v>0</v>
      </c>
      <c r="AE171" s="10">
        <v>0</v>
      </c>
      <c r="AF171" s="10">
        <v>0</v>
      </c>
      <c r="AG171" s="10">
        <v>0</v>
      </c>
      <c r="AH171" s="10">
        <v>0</v>
      </c>
      <c r="AI171" s="10">
        <v>0</v>
      </c>
      <c r="AJ171" s="10">
        <v>0</v>
      </c>
      <c r="AK171" s="10">
        <v>0</v>
      </c>
      <c r="AL171" s="10">
        <v>0</v>
      </c>
      <c r="AM171" s="10">
        <v>0</v>
      </c>
      <c r="AN171" s="10">
        <v>0</v>
      </c>
      <c r="AO171" s="10">
        <v>0</v>
      </c>
      <c r="AP171" s="10">
        <v>0</v>
      </c>
      <c r="AQ171" s="10">
        <v>0</v>
      </c>
      <c r="AR171" s="10">
        <v>0</v>
      </c>
      <c r="AS171" s="16">
        <v>0</v>
      </c>
      <c r="AT171" s="16">
        <v>0</v>
      </c>
      <c r="AU171" s="16">
        <v>0</v>
      </c>
      <c r="AV171" s="16">
        <v>0</v>
      </c>
      <c r="AW171" s="16" t="str">
        <v/>
      </c>
      <c r="AX171" s="10">
        <f t="shared" si="16"/>
        <v>0</v>
      </c>
      <c r="AY171" s="10">
        <f>SUM(Z171:AK171)</f>
        <v>0</v>
      </c>
      <c r="AZ171" s="2" t="s">
        <v>119</v>
      </c>
      <c r="BA171" s="10">
        <f t="shared" si="17"/>
        <v>0</v>
      </c>
      <c r="BB171" s="36" t="s">
        <v>118</v>
      </c>
      <c r="BC171" s="39" t="str">
        <f t="shared" si="18"/>
        <v/>
      </c>
      <c r="BD171" s="16">
        <f>SUM(AR171:AW171)</f>
        <v>0</v>
      </c>
      <c r="BE171" s="10">
        <f>SUM(AL171:AQ171)</f>
        <v>0</v>
      </c>
      <c r="BF171" s="12" t="str">
        <f t="shared" si="19"/>
        <v/>
      </c>
      <c r="BG171" s="12" t="str">
        <f t="shared" si="20"/>
        <v/>
      </c>
      <c r="BH171" s="9">
        <f t="shared" si="21"/>
        <v>0</v>
      </c>
      <c r="BI171" s="39" t="str">
        <f t="shared" si="22"/>
        <v/>
      </c>
      <c r="BK171" s="75"/>
    </row>
    <row r="172" spans="1:63">
      <c r="A172" s="2">
        <v>169</v>
      </c>
      <c r="B172" s="2">
        <v>2024</v>
      </c>
      <c r="C172" s="1" t="str">
        <v>PBTMTR154</v>
      </c>
      <c r="D172" s="37" t="str">
        <v>0015g00001cacz9AAA</v>
      </c>
      <c r="E172" s="37" t="str">
        <v>Shree Shyam steel</v>
      </c>
      <c r="F172" s="37" t="str">
        <v>HARYANA</v>
      </c>
      <c r="G172" s="37" t="str">
        <v>SIRSA</v>
      </c>
      <c r="H172" s="37" t="str">
        <v>Sirsa</v>
      </c>
      <c r="I172" s="37" t="str">
        <v>PAL CEMENT AND STEEL PVT. LTD.</v>
      </c>
      <c r="J172" s="37" t="str">
        <v>Varun Arora</v>
      </c>
      <c r="K172" s="37" t="str">
        <v>Shubham Gahlot</v>
      </c>
      <c r="L172" s="37" t="str">
        <v>C12827</v>
      </c>
      <c r="M172" s="37" t="str">
        <v>North</v>
      </c>
      <c r="N172" s="2">
        <v>125058</v>
      </c>
      <c r="O172" s="2" t="str">
        <v>06CCMPV2847N1ZA</v>
      </c>
      <c r="P172" s="2">
        <v>9992686828</v>
      </c>
      <c r="Q172" s="2" t="str">
        <v>Jan'24</v>
      </c>
      <c r="R172" s="2">
        <v>2024</v>
      </c>
      <c r="S172" s="1">
        <v>51</v>
      </c>
      <c r="T172" s="2">
        <v>45</v>
      </c>
      <c r="U172" s="1">
        <v>0</v>
      </c>
      <c r="V172" s="1" t="str">
        <v>Minor</v>
      </c>
      <c r="W172" s="10">
        <v>12</v>
      </c>
      <c r="X172" s="10">
        <v>16</v>
      </c>
      <c r="Y172" s="10">
        <v>23</v>
      </c>
      <c r="Z172" s="10">
        <v>6</v>
      </c>
      <c r="AA172" s="10">
        <v>8.0500000000000007</v>
      </c>
      <c r="AB172" s="10">
        <v>0</v>
      </c>
      <c r="AC172" s="10">
        <v>0</v>
      </c>
      <c r="AD172" s="10">
        <v>0</v>
      </c>
      <c r="AE172" s="10">
        <v>0</v>
      </c>
      <c r="AF172" s="10">
        <v>0</v>
      </c>
      <c r="AG172" s="10">
        <v>0</v>
      </c>
      <c r="AH172" s="10">
        <v>0</v>
      </c>
      <c r="AI172" s="10">
        <v>0</v>
      </c>
      <c r="AJ172" s="10">
        <v>0</v>
      </c>
      <c r="AK172" s="10">
        <v>0</v>
      </c>
      <c r="AL172" s="10">
        <v>0</v>
      </c>
      <c r="AM172" s="10">
        <v>0</v>
      </c>
      <c r="AN172" s="10">
        <v>0</v>
      </c>
      <c r="AO172" s="10">
        <v>0</v>
      </c>
      <c r="AP172" s="10">
        <v>0</v>
      </c>
      <c r="AQ172" s="10">
        <v>0</v>
      </c>
      <c r="AR172" s="10">
        <v>0</v>
      </c>
      <c r="AS172" s="16">
        <v>0</v>
      </c>
      <c r="AT172" s="16">
        <v>0</v>
      </c>
      <c r="AU172" s="16">
        <v>0</v>
      </c>
      <c r="AV172" s="16">
        <v>0</v>
      </c>
      <c r="AW172" s="16" t="str">
        <v/>
      </c>
      <c r="AX172" s="10">
        <f t="shared" si="16"/>
        <v>0</v>
      </c>
      <c r="AY172" s="10">
        <f>SUM(Z172:AK172)</f>
        <v>14.05</v>
      </c>
      <c r="AZ172" s="2" t="s">
        <v>119</v>
      </c>
      <c r="BA172" s="10">
        <f t="shared" si="17"/>
        <v>0</v>
      </c>
      <c r="BB172" s="36" t="s">
        <v>118</v>
      </c>
      <c r="BC172" s="39" t="str">
        <f t="shared" si="18"/>
        <v/>
      </c>
      <c r="BD172" s="16">
        <f>SUM(AR172:AW172)</f>
        <v>0</v>
      </c>
      <c r="BE172" s="10">
        <f>SUM(AL172:AQ172)</f>
        <v>0</v>
      </c>
      <c r="BF172" s="12" t="str">
        <f t="shared" si="19"/>
        <v/>
      </c>
      <c r="BG172" s="12" t="str">
        <f t="shared" si="20"/>
        <v/>
      </c>
      <c r="BH172" s="9">
        <f t="shared" si="21"/>
        <v>0</v>
      </c>
      <c r="BI172" s="39" t="str">
        <f t="shared" si="22"/>
        <v/>
      </c>
      <c r="BK172" s="75"/>
    </row>
    <row r="173" spans="1:63">
      <c r="A173" s="2">
        <v>170</v>
      </c>
      <c r="B173" s="2">
        <v>2024</v>
      </c>
      <c r="C173" s="1" t="str">
        <v>PBTMTR155</v>
      </c>
      <c r="D173" s="37" t="str">
        <v>0015g00001XcEuLAAV</v>
      </c>
      <c r="E173" s="37" t="str">
        <v>RAJENDRA CEMENT STORE</v>
      </c>
      <c r="F173" s="37" t="str">
        <v>HARYANA</v>
      </c>
      <c r="G173" s="37" t="str">
        <v>HISAR</v>
      </c>
      <c r="H173" s="37" t="str">
        <v>Barwala</v>
      </c>
      <c r="I173" s="37" t="str">
        <v>PAL CEMENT AND STEEL PVT. LTD.</v>
      </c>
      <c r="J173" s="37" t="str">
        <v>Dinesh Kumar</v>
      </c>
      <c r="K173" s="37" t="str">
        <v>Navneet Pal</v>
      </c>
      <c r="L173" s="37" t="str">
        <v>C12827</v>
      </c>
      <c r="M173" s="37" t="str">
        <v>North</v>
      </c>
      <c r="N173" s="2">
        <v>125052</v>
      </c>
      <c r="O173" s="2" t="str">
        <v>06ANJPK5810C1ZD</v>
      </c>
      <c r="P173" s="2">
        <v>9416273120</v>
      </c>
      <c r="Q173" s="2" t="str">
        <v>Jan'24</v>
      </c>
      <c r="R173" s="2">
        <v>2024</v>
      </c>
      <c r="S173" s="1">
        <v>50</v>
      </c>
      <c r="T173" s="2">
        <v>60</v>
      </c>
      <c r="U173" s="1">
        <v>0</v>
      </c>
      <c r="V173" s="1" t="str">
        <v>Challenger</v>
      </c>
      <c r="W173" s="10">
        <v>15</v>
      </c>
      <c r="X173" s="10">
        <v>16</v>
      </c>
      <c r="Y173" s="10">
        <v>19</v>
      </c>
      <c r="Z173" s="10">
        <v>5</v>
      </c>
      <c r="AA173" s="10">
        <v>1.5</v>
      </c>
      <c r="AB173" s="10">
        <v>0</v>
      </c>
      <c r="AC173" s="10">
        <v>0</v>
      </c>
      <c r="AD173" s="10">
        <v>0</v>
      </c>
      <c r="AE173" s="10">
        <v>0</v>
      </c>
      <c r="AF173" s="10">
        <v>0</v>
      </c>
      <c r="AG173" s="10">
        <v>0</v>
      </c>
      <c r="AH173" s="10">
        <v>0</v>
      </c>
      <c r="AI173" s="10">
        <v>0</v>
      </c>
      <c r="AJ173" s="10">
        <v>0</v>
      </c>
      <c r="AK173" s="10">
        <v>0</v>
      </c>
      <c r="AL173" s="10">
        <v>0</v>
      </c>
      <c r="AM173" s="10">
        <v>0</v>
      </c>
      <c r="AN173" s="10">
        <v>0</v>
      </c>
      <c r="AO173" s="10">
        <v>0</v>
      </c>
      <c r="AP173" s="10">
        <v>0</v>
      </c>
      <c r="AQ173" s="10">
        <v>0</v>
      </c>
      <c r="AR173" s="10">
        <v>0</v>
      </c>
      <c r="AS173" s="16">
        <v>0</v>
      </c>
      <c r="AT173" s="16">
        <v>0</v>
      </c>
      <c r="AU173" s="16">
        <v>0</v>
      </c>
      <c r="AV173" s="16">
        <v>0</v>
      </c>
      <c r="AW173" s="16" t="str">
        <v/>
      </c>
      <c r="AX173" s="10">
        <f t="shared" si="16"/>
        <v>0</v>
      </c>
      <c r="AY173" s="10">
        <f>SUM(Z173:AK173)</f>
        <v>6.5</v>
      </c>
      <c r="AZ173" s="2" t="s">
        <v>119</v>
      </c>
      <c r="BA173" s="10">
        <f t="shared" si="17"/>
        <v>0</v>
      </c>
      <c r="BB173" s="36" t="s">
        <v>118</v>
      </c>
      <c r="BC173" s="39" t="str">
        <f t="shared" si="18"/>
        <v/>
      </c>
      <c r="BD173" s="16">
        <f>SUM(AR173:AW173)</f>
        <v>0</v>
      </c>
      <c r="BE173" s="10">
        <f>SUM(AL173:AQ173)</f>
        <v>0</v>
      </c>
      <c r="BF173" s="12" t="str">
        <f t="shared" si="19"/>
        <v/>
      </c>
      <c r="BG173" s="12" t="str">
        <f t="shared" si="20"/>
        <v/>
      </c>
      <c r="BH173" s="9">
        <f t="shared" si="21"/>
        <v>0</v>
      </c>
      <c r="BI173" s="39" t="str">
        <f t="shared" si="22"/>
        <v/>
      </c>
      <c r="BK173" s="75"/>
    </row>
    <row r="174" spans="1:63">
      <c r="A174" s="2">
        <v>171</v>
      </c>
      <c r="B174" s="2">
        <v>2024</v>
      </c>
      <c r="C174" s="1" t="str">
        <v>PBTMTR229</v>
      </c>
      <c r="D174" s="37" t="str">
        <v>0015g00001UBHsTAAX</v>
      </c>
      <c r="E174" s="37" t="str">
        <v>LOHA TRADER</v>
      </c>
      <c r="F174" s="37" t="str">
        <v>CHHATTISGARH</v>
      </c>
      <c r="G174" s="37" t="str">
        <v>BALODA BAZAR</v>
      </c>
      <c r="H174" s="37" t="str">
        <v>Bhatapara</v>
      </c>
      <c r="I174" s="37" t="str">
        <v>Shree Resources</v>
      </c>
      <c r="J174" s="37" t="str">
        <v>Vikash Kumar</v>
      </c>
      <c r="K174" s="37" t="str">
        <v>Sudhir Tiwari</v>
      </c>
      <c r="L174" s="37" t="str">
        <v/>
      </c>
      <c r="M174" s="37" t="str">
        <v>Central</v>
      </c>
      <c r="N174" s="2">
        <v>0</v>
      </c>
      <c r="O174" s="2">
        <v>0</v>
      </c>
      <c r="P174" s="2">
        <v>9406117000</v>
      </c>
      <c r="Q174" s="2" t="str">
        <v>Jan'24</v>
      </c>
      <c r="R174" s="2">
        <v>2024</v>
      </c>
      <c r="S174" s="1">
        <v>11</v>
      </c>
      <c r="T174" s="2">
        <v>250</v>
      </c>
      <c r="U174" s="1">
        <v>0</v>
      </c>
      <c r="V174" s="1" t="str">
        <v>Alien</v>
      </c>
      <c r="W174" s="10">
        <v>11</v>
      </c>
      <c r="X174" s="10">
        <v>0</v>
      </c>
      <c r="Y174" s="10">
        <v>0</v>
      </c>
      <c r="Z174" s="10">
        <v>0</v>
      </c>
      <c r="AA174" s="10">
        <v>0</v>
      </c>
      <c r="AB174" s="10">
        <v>0</v>
      </c>
      <c r="AC174" s="10">
        <v>0</v>
      </c>
      <c r="AD174" s="10">
        <v>0</v>
      </c>
      <c r="AE174" s="10">
        <v>0</v>
      </c>
      <c r="AF174" s="10">
        <v>0</v>
      </c>
      <c r="AG174" s="10">
        <v>0</v>
      </c>
      <c r="AH174" s="10">
        <v>0</v>
      </c>
      <c r="AI174" s="10">
        <v>0</v>
      </c>
      <c r="AJ174" s="10">
        <v>0</v>
      </c>
      <c r="AK174" s="10">
        <v>0</v>
      </c>
      <c r="AL174" s="10">
        <v>0</v>
      </c>
      <c r="AM174" s="10">
        <v>0</v>
      </c>
      <c r="AN174" s="10">
        <v>0</v>
      </c>
      <c r="AO174" s="10">
        <v>0</v>
      </c>
      <c r="AP174" s="10">
        <v>0</v>
      </c>
      <c r="AQ174" s="10">
        <v>0</v>
      </c>
      <c r="AR174" s="10">
        <v>0</v>
      </c>
      <c r="AS174" s="16">
        <v>0</v>
      </c>
      <c r="AT174" s="16">
        <v>0</v>
      </c>
      <c r="AU174" s="16">
        <v>0</v>
      </c>
      <c r="AV174" s="16">
        <v>0</v>
      </c>
      <c r="AW174" s="16" t="str">
        <v/>
      </c>
      <c r="AX174" s="10">
        <f t="shared" si="16"/>
        <v>0</v>
      </c>
      <c r="AY174" s="10">
        <f>SUM(Z174:AK174)</f>
        <v>0</v>
      </c>
      <c r="AZ174" s="2" t="s">
        <v>119</v>
      </c>
      <c r="BA174" s="10">
        <f t="shared" si="17"/>
        <v>0</v>
      </c>
      <c r="BB174" s="36" t="s">
        <v>118</v>
      </c>
      <c r="BC174" s="39" t="str">
        <f t="shared" si="18"/>
        <v/>
      </c>
      <c r="BD174" s="16">
        <f>SUM(AR174:AW174)</f>
        <v>0</v>
      </c>
      <c r="BE174" s="10">
        <f>SUM(AL174:AQ174)</f>
        <v>0</v>
      </c>
      <c r="BF174" s="12" t="str">
        <f t="shared" si="19"/>
        <v/>
      </c>
      <c r="BG174" s="12" t="str">
        <f t="shared" si="20"/>
        <v/>
      </c>
      <c r="BH174" s="9">
        <f t="shared" si="21"/>
        <v>0</v>
      </c>
      <c r="BI174" s="39" t="str">
        <f t="shared" si="22"/>
        <v/>
      </c>
      <c r="BK174" s="75"/>
    </row>
    <row r="175" spans="1:63">
      <c r="A175" s="2">
        <v>172</v>
      </c>
      <c r="B175" s="2">
        <v>2024</v>
      </c>
      <c r="C175" s="1" t="str">
        <v>PBTMTR230</v>
      </c>
      <c r="D175" s="37" t="str">
        <v>0015g00001caBoUAAU</v>
      </c>
      <c r="E175" s="37" t="str">
        <v>SHYAM STEEL TRADERS</v>
      </c>
      <c r="F175" s="37" t="str">
        <v>CHHATTISGARH</v>
      </c>
      <c r="G175" s="37" t="str">
        <v>BILASPUR</v>
      </c>
      <c r="H175" s="37" t="str">
        <v>Bilaspur</v>
      </c>
      <c r="I175" s="37" t="str">
        <v>Shree Resources</v>
      </c>
      <c r="J175" s="37" t="str">
        <v>Vikash Kumar</v>
      </c>
      <c r="K175" s="37" t="str">
        <v>Sudhir Tiwari</v>
      </c>
      <c r="L175" s="37" t="str">
        <v/>
      </c>
      <c r="M175" s="37" t="str">
        <v>Central</v>
      </c>
      <c r="N175" s="2">
        <v>495001</v>
      </c>
      <c r="O175" s="2" t="str">
        <v>22AARFS0713P1ZW</v>
      </c>
      <c r="P175" s="2">
        <v>9425227444</v>
      </c>
      <c r="Q175" s="2" t="str">
        <v>Jan'24</v>
      </c>
      <c r="R175" s="2">
        <v>2024</v>
      </c>
      <c r="S175" s="1">
        <v>10</v>
      </c>
      <c r="T175" s="2">
        <v>200</v>
      </c>
      <c r="U175" s="1">
        <v>0</v>
      </c>
      <c r="V175" s="1" t="str">
        <v>Challenger</v>
      </c>
      <c r="W175" s="10">
        <v>10</v>
      </c>
      <c r="X175" s="10">
        <v>0</v>
      </c>
      <c r="Y175" s="10">
        <v>0</v>
      </c>
      <c r="Z175" s="10">
        <v>0</v>
      </c>
      <c r="AA175" s="10">
        <v>0</v>
      </c>
      <c r="AB175" s="10">
        <v>0</v>
      </c>
      <c r="AC175" s="10">
        <v>0</v>
      </c>
      <c r="AD175" s="10">
        <v>0</v>
      </c>
      <c r="AE175" s="10">
        <v>0</v>
      </c>
      <c r="AF175" s="10">
        <v>0</v>
      </c>
      <c r="AG175" s="10">
        <v>0</v>
      </c>
      <c r="AH175" s="10">
        <v>0</v>
      </c>
      <c r="AI175" s="10">
        <v>0</v>
      </c>
      <c r="AJ175" s="10">
        <v>0</v>
      </c>
      <c r="AK175" s="10">
        <v>0</v>
      </c>
      <c r="AL175" s="10">
        <v>0</v>
      </c>
      <c r="AM175" s="10">
        <v>0</v>
      </c>
      <c r="AN175" s="10">
        <v>0</v>
      </c>
      <c r="AO175" s="10">
        <v>0</v>
      </c>
      <c r="AP175" s="10">
        <v>0</v>
      </c>
      <c r="AQ175" s="10">
        <v>0</v>
      </c>
      <c r="AR175" s="10">
        <v>0</v>
      </c>
      <c r="AS175" s="16">
        <v>0</v>
      </c>
      <c r="AT175" s="16">
        <v>0</v>
      </c>
      <c r="AU175" s="16">
        <v>0</v>
      </c>
      <c r="AV175" s="16">
        <v>0</v>
      </c>
      <c r="AW175" s="16" t="str">
        <v/>
      </c>
      <c r="AX175" s="10">
        <f t="shared" si="16"/>
        <v>0</v>
      </c>
      <c r="AY175" s="10">
        <f>SUM(Z175:AK175)</f>
        <v>0</v>
      </c>
      <c r="AZ175" s="2" t="s">
        <v>119</v>
      </c>
      <c r="BA175" s="10">
        <f t="shared" si="17"/>
        <v>0</v>
      </c>
      <c r="BB175" s="36" t="s">
        <v>118</v>
      </c>
      <c r="BC175" s="39" t="str">
        <f t="shared" si="18"/>
        <v/>
      </c>
      <c r="BD175" s="16">
        <f>SUM(AR175:AW175)</f>
        <v>0</v>
      </c>
      <c r="BE175" s="10">
        <f>SUM(AL175:AQ175)</f>
        <v>0</v>
      </c>
      <c r="BF175" s="12" t="str">
        <f t="shared" si="19"/>
        <v/>
      </c>
      <c r="BG175" s="12" t="str">
        <f t="shared" si="20"/>
        <v/>
      </c>
      <c r="BH175" s="9">
        <f t="shared" si="21"/>
        <v>0</v>
      </c>
      <c r="BI175" s="39" t="str">
        <f t="shared" si="22"/>
        <v/>
      </c>
      <c r="BK175" s="75"/>
    </row>
    <row r="176" spans="1:63">
      <c r="A176" s="2">
        <v>173</v>
      </c>
      <c r="B176" s="2">
        <v>2024</v>
      </c>
      <c r="C176" s="1" t="str">
        <v>PBTMTR196</v>
      </c>
      <c r="D176" s="37" t="str">
        <v>0015g00001XM8sxAAD</v>
      </c>
      <c r="E176" s="37" t="str">
        <v>NEW JAIN STEEL</v>
      </c>
      <c r="F176" s="37" t="str">
        <v>MADHYA PRADESH</v>
      </c>
      <c r="G176" s="37" t="str">
        <v>INDORE</v>
      </c>
      <c r="H176" s="37" t="str">
        <v>Indore</v>
      </c>
      <c r="I176" s="37" t="str">
        <v>R. K. ENTERPRISES</v>
      </c>
      <c r="J176" s="37" t="str">
        <v>Yogeshwar Richhariya</v>
      </c>
      <c r="K176" s="37" t="str">
        <v>Yogeshwar Richhariya</v>
      </c>
      <c r="L176" s="37" t="str">
        <v>001J1000005ZfroIAC</v>
      </c>
      <c r="M176" s="37" t="str">
        <v>Central</v>
      </c>
      <c r="N176" s="2">
        <v>452016</v>
      </c>
      <c r="O176" s="2" t="str">
        <v>23CEBPJ4689D1ZM</v>
      </c>
      <c r="P176" s="2">
        <v>9926062562</v>
      </c>
      <c r="Q176" s="2" t="str">
        <v>Jan'24</v>
      </c>
      <c r="R176" s="2">
        <v>2024</v>
      </c>
      <c r="S176" s="1">
        <v>100</v>
      </c>
      <c r="T176" s="2">
        <v>1000</v>
      </c>
      <c r="U176" s="1">
        <v>7.1190000000000003E-2</v>
      </c>
      <c r="V176" s="1" t="str">
        <v>Alien</v>
      </c>
      <c r="W176" s="10">
        <v>25</v>
      </c>
      <c r="X176" s="10">
        <v>30</v>
      </c>
      <c r="Y176" s="10">
        <v>45</v>
      </c>
      <c r="Z176" s="10">
        <v>93</v>
      </c>
      <c r="AA176" s="10">
        <v>90</v>
      </c>
      <c r="AB176" s="10">
        <v>25</v>
      </c>
      <c r="AC176" s="10">
        <v>0</v>
      </c>
      <c r="AD176" s="10">
        <v>76</v>
      </c>
      <c r="AE176" s="10">
        <v>25</v>
      </c>
      <c r="AF176" s="10">
        <v>100</v>
      </c>
      <c r="AG176" s="10">
        <v>50</v>
      </c>
      <c r="AH176" s="10">
        <v>50</v>
      </c>
      <c r="AI176" s="10">
        <v>50</v>
      </c>
      <c r="AJ176" s="10">
        <v>175.25</v>
      </c>
      <c r="AK176" s="10">
        <v>100.6</v>
      </c>
      <c r="AL176" s="10">
        <v>25</v>
      </c>
      <c r="AM176" s="10">
        <v>50.4</v>
      </c>
      <c r="AN176" s="10">
        <v>105</v>
      </c>
      <c r="AO176" s="10">
        <v>90.26</v>
      </c>
      <c r="AP176" s="10">
        <v>115.41</v>
      </c>
      <c r="AQ176" s="10">
        <v>143.75</v>
      </c>
      <c r="AR176" s="10">
        <v>0</v>
      </c>
      <c r="AS176" s="16">
        <v>0</v>
      </c>
      <c r="AT176" s="16">
        <v>0</v>
      </c>
      <c r="AU176" s="16">
        <v>118</v>
      </c>
      <c r="AV176" s="16">
        <v>95.57</v>
      </c>
      <c r="AW176" s="16">
        <v>10</v>
      </c>
      <c r="AX176" s="10">
        <f t="shared" si="16"/>
        <v>753.3900000000001</v>
      </c>
      <c r="AY176" s="10">
        <f>SUM(Z176:AK176)</f>
        <v>834.85</v>
      </c>
      <c r="AZ176" s="2" t="s">
        <v>119</v>
      </c>
      <c r="BA176" s="10">
        <f t="shared" si="17"/>
        <v>88.303333333333342</v>
      </c>
      <c r="BB176" s="36" t="s">
        <v>118</v>
      </c>
      <c r="BC176" s="39" t="str">
        <f t="shared" si="18"/>
        <v>D</v>
      </c>
      <c r="BD176" s="16">
        <f>SUM(AR176:AW176)</f>
        <v>223.57</v>
      </c>
      <c r="BE176" s="10">
        <f>SUM(AL176:AQ176)</f>
        <v>529.82000000000005</v>
      </c>
      <c r="BF176" s="12">
        <f t="shared" si="19"/>
        <v>0.29675201422901815</v>
      </c>
      <c r="BG176" s="12">
        <f t="shared" si="20"/>
        <v>0.7032479857709818</v>
      </c>
      <c r="BH176" s="9">
        <f t="shared" si="21"/>
        <v>753.3900000000001</v>
      </c>
      <c r="BI176" s="39" t="str">
        <f t="shared" si="22"/>
        <v>D</v>
      </c>
      <c r="BJ176" s="1" t="str">
        <f>_xlfn.XLOOKUP(D176,'Holi gift'!A:A,'Holi gift'!A:A,"",0,1)</f>
        <v/>
      </c>
      <c r="BK176" s="75"/>
    </row>
    <row r="177" spans="1:63">
      <c r="A177" s="2">
        <v>174</v>
      </c>
      <c r="B177" s="2">
        <v>2024</v>
      </c>
      <c r="C177" s="1" t="str">
        <v>PBTMTR17</v>
      </c>
      <c r="D177" s="37" t="str">
        <v>0015g00001UBH4oAAH</v>
      </c>
      <c r="E177" s="37" t="str">
        <v>G.C Steels (India) Pvt Ltd (self)</v>
      </c>
      <c r="F177" s="37" t="str">
        <v>HARYANA</v>
      </c>
      <c r="G177" s="37" t="str">
        <v>AMBALA</v>
      </c>
      <c r="H177" s="37" t="str">
        <v>Ambala</v>
      </c>
      <c r="I177" s="37" t="str">
        <v>RAMDOOT UDHYOG PRIVATE LIMITED</v>
      </c>
      <c r="J177" s="37" t="e">
        <v>#VALUE!</v>
      </c>
      <c r="K177" s="37" t="str">
        <v>-</v>
      </c>
      <c r="L177" s="37" t="str">
        <v>C13168</v>
      </c>
      <c r="M177" s="37" t="str">
        <v>North</v>
      </c>
      <c r="N177" s="2" t="e">
        <v>#VALUE!</v>
      </c>
      <c r="O177" s="2" t="e">
        <v>#VALUE!</v>
      </c>
      <c r="P177" s="2" t="e">
        <v>#VALUE!</v>
      </c>
      <c r="Q177" s="2" t="str">
        <v>Feb'24</v>
      </c>
      <c r="R177" s="2">
        <v>2024</v>
      </c>
      <c r="S177" s="1">
        <v>106</v>
      </c>
      <c r="T177" s="2">
        <v>700</v>
      </c>
      <c r="U177" s="1">
        <v>0</v>
      </c>
      <c r="V177" s="1" t="str">
        <v>Alien</v>
      </c>
      <c r="W177" s="10">
        <v>0</v>
      </c>
      <c r="X177" s="10">
        <v>80</v>
      </c>
      <c r="Y177" s="10">
        <v>26</v>
      </c>
      <c r="Z177" s="10">
        <v>75</v>
      </c>
      <c r="AA177" s="10">
        <v>122.56</v>
      </c>
      <c r="AB177" s="10">
        <v>74</v>
      </c>
      <c r="AC177" s="10">
        <v>71.400000000000006</v>
      </c>
      <c r="AD177" s="10">
        <v>66.2</v>
      </c>
      <c r="AE177" s="10">
        <v>50</v>
      </c>
      <c r="AF177" s="10">
        <v>0</v>
      </c>
      <c r="AG177" s="10">
        <v>0</v>
      </c>
      <c r="AH177" s="10">
        <v>0</v>
      </c>
      <c r="AI177" s="10">
        <v>24.89</v>
      </c>
      <c r="AJ177" s="10">
        <v>0</v>
      </c>
      <c r="AK177" s="10">
        <v>0</v>
      </c>
      <c r="AL177" s="10">
        <v>8</v>
      </c>
      <c r="AM177" s="10">
        <v>0</v>
      </c>
      <c r="AN177" s="10">
        <v>0</v>
      </c>
      <c r="AO177" s="10">
        <v>0</v>
      </c>
      <c r="AP177" s="10">
        <v>0</v>
      </c>
      <c r="AQ177" s="10">
        <v>0</v>
      </c>
      <c r="AR177" s="10">
        <v>0</v>
      </c>
      <c r="AS177" s="16">
        <v>0</v>
      </c>
      <c r="AT177" s="16">
        <v>0</v>
      </c>
      <c r="AU177" s="16">
        <v>0</v>
      </c>
      <c r="AV177" s="16">
        <v>0</v>
      </c>
      <c r="AW177" s="16" t="str">
        <v/>
      </c>
      <c r="AX177" s="10">
        <f t="shared" si="16"/>
        <v>8</v>
      </c>
      <c r="AY177" s="10">
        <f>SUM(Z177:AK177)</f>
        <v>484.05</v>
      </c>
      <c r="AZ177" s="2" t="s">
        <v>119</v>
      </c>
      <c r="BA177" s="10">
        <f t="shared" si="17"/>
        <v>1.3333333333333333</v>
      </c>
      <c r="BB177" s="36" t="s">
        <v>118</v>
      </c>
      <c r="BC177" s="39" t="str">
        <f t="shared" si="18"/>
        <v/>
      </c>
      <c r="BD177" s="16">
        <f>SUM(AR177:AW177)</f>
        <v>0</v>
      </c>
      <c r="BE177" s="10">
        <f>SUM(AL177:AQ177)</f>
        <v>8</v>
      </c>
      <c r="BF177" s="12">
        <f t="shared" si="19"/>
        <v>0</v>
      </c>
      <c r="BG177" s="12">
        <f t="shared" si="20"/>
        <v>1</v>
      </c>
      <c r="BH177" s="9">
        <f t="shared" si="21"/>
        <v>8</v>
      </c>
      <c r="BI177" s="39" t="str">
        <f t="shared" si="22"/>
        <v/>
      </c>
      <c r="BK177" s="75"/>
    </row>
    <row r="178" spans="1:63">
      <c r="A178" s="2">
        <v>175</v>
      </c>
      <c r="B178" s="2">
        <v>2024</v>
      </c>
      <c r="C178" s="1" t="str">
        <v>PBTMTR65</v>
      </c>
      <c r="D178" s="37" t="str">
        <v>0015g00001V9ThjAAF</v>
      </c>
      <c r="E178" s="37" t="str">
        <v>ABHI TRADERS</v>
      </c>
      <c r="F178" s="37" t="str">
        <v>HARYANA</v>
      </c>
      <c r="G178" s="37" t="str">
        <v>ROHTAK</v>
      </c>
      <c r="H178" s="37" t="str">
        <v>Rohtak</v>
      </c>
      <c r="I178" s="37" t="str">
        <v>JAI DURGA STEELS</v>
      </c>
      <c r="J178" s="37" t="str">
        <v>Sunny Bhutani</v>
      </c>
      <c r="K178" s="37" t="str">
        <v>Sunny Bhutani</v>
      </c>
      <c r="L178" s="37" t="str">
        <v>C12830</v>
      </c>
      <c r="M178" s="37" t="str">
        <v>North</v>
      </c>
      <c r="N178" s="2">
        <v>124001</v>
      </c>
      <c r="O178" s="2">
        <v>0</v>
      </c>
      <c r="P178" s="2">
        <v>9215993001</v>
      </c>
      <c r="Q178" s="2" t="str">
        <v>Feb'24</v>
      </c>
      <c r="R178" s="2">
        <v>2024</v>
      </c>
      <c r="S178" s="1">
        <v>101</v>
      </c>
      <c r="T178" s="2">
        <v>150</v>
      </c>
      <c r="U178" s="1">
        <v>0</v>
      </c>
      <c r="V178" s="1" t="str">
        <v>Challenger</v>
      </c>
      <c r="W178" s="10">
        <v>0</v>
      </c>
      <c r="X178" s="10">
        <v>45</v>
      </c>
      <c r="Y178" s="10">
        <v>56</v>
      </c>
      <c r="Z178" s="10">
        <v>30</v>
      </c>
      <c r="AA178" s="10">
        <v>12</v>
      </c>
      <c r="AB178" s="10">
        <v>9</v>
      </c>
      <c r="AC178" s="10">
        <v>20</v>
      </c>
      <c r="AD178" s="10">
        <v>0</v>
      </c>
      <c r="AE178" s="10">
        <v>0</v>
      </c>
      <c r="AF178" s="10">
        <v>0</v>
      </c>
      <c r="AG178" s="10">
        <v>0</v>
      </c>
      <c r="AH178" s="10">
        <v>0</v>
      </c>
      <c r="AI178" s="10">
        <v>0</v>
      </c>
      <c r="AJ178" s="10">
        <v>0</v>
      </c>
      <c r="AK178" s="10">
        <v>0</v>
      </c>
      <c r="AL178" s="10">
        <v>0</v>
      </c>
      <c r="AM178" s="10">
        <v>0</v>
      </c>
      <c r="AN178" s="10">
        <v>0</v>
      </c>
      <c r="AO178" s="10">
        <v>0</v>
      </c>
      <c r="AP178" s="10">
        <v>0</v>
      </c>
      <c r="AQ178" s="10">
        <v>0</v>
      </c>
      <c r="AR178" s="10">
        <v>0</v>
      </c>
      <c r="AS178" s="16">
        <v>0</v>
      </c>
      <c r="AT178" s="16">
        <v>0</v>
      </c>
      <c r="AU178" s="16">
        <v>0</v>
      </c>
      <c r="AV178" s="16">
        <v>0</v>
      </c>
      <c r="AW178" s="16" t="str">
        <v/>
      </c>
      <c r="AX178" s="10">
        <f t="shared" si="16"/>
        <v>0</v>
      </c>
      <c r="AY178" s="10">
        <f>SUM(Z178:AK178)</f>
        <v>71</v>
      </c>
      <c r="AZ178" s="2" t="s">
        <v>119</v>
      </c>
      <c r="BA178" s="10">
        <f t="shared" si="17"/>
        <v>0</v>
      </c>
      <c r="BB178" s="36" t="s">
        <v>118</v>
      </c>
      <c r="BC178" s="39" t="str">
        <f t="shared" si="18"/>
        <v/>
      </c>
      <c r="BD178" s="16">
        <f>SUM(AR178:AW178)</f>
        <v>0</v>
      </c>
      <c r="BE178" s="10">
        <f>SUM(AL178:AQ178)</f>
        <v>0</v>
      </c>
      <c r="BF178" s="12" t="str">
        <f t="shared" si="19"/>
        <v/>
      </c>
      <c r="BG178" s="12" t="str">
        <f t="shared" si="20"/>
        <v/>
      </c>
      <c r="BH178" s="9">
        <f t="shared" si="21"/>
        <v>0</v>
      </c>
      <c r="BI178" s="39" t="str">
        <f t="shared" si="22"/>
        <v/>
      </c>
      <c r="BK178" s="75"/>
    </row>
    <row r="179" spans="1:63">
      <c r="A179" s="2">
        <v>176</v>
      </c>
      <c r="B179" s="2">
        <v>2024</v>
      </c>
      <c r="C179" s="1" t="str">
        <v>PBTMTR104</v>
      </c>
      <c r="D179" s="37" t="str">
        <v>0015g00001bapjBAAQ</v>
      </c>
      <c r="E179" s="37" t="str">
        <v>AGGARWAL TRADERS</v>
      </c>
      <c r="F179" s="37" t="str">
        <v>DELHI</v>
      </c>
      <c r="G179" s="37" t="str">
        <v>EAST</v>
      </c>
      <c r="H179" s="37">
        <v>0</v>
      </c>
      <c r="I179" s="37" t="str">
        <v>MAHENDRA STEELS</v>
      </c>
      <c r="J179" s="37" t="str">
        <v>Aashish Goyal</v>
      </c>
      <c r="K179" s="37" t="str">
        <v>Aashish Goyal</v>
      </c>
      <c r="L179" s="37" t="str">
        <v>C12832</v>
      </c>
      <c r="M179" s="37" t="str">
        <v>North</v>
      </c>
      <c r="N179" s="2">
        <v>110091</v>
      </c>
      <c r="O179" s="2" t="str">
        <v>07ALDPM0375J1Z2</v>
      </c>
      <c r="P179" s="2">
        <v>9811052700</v>
      </c>
      <c r="Q179" s="2" t="str">
        <v>Feb'24</v>
      </c>
      <c r="R179" s="2">
        <v>2024</v>
      </c>
      <c r="S179" s="1">
        <v>5</v>
      </c>
      <c r="T179" s="2">
        <v>200</v>
      </c>
      <c r="U179" s="1">
        <v>0</v>
      </c>
      <c r="V179" s="1" t="str">
        <v>Challenger</v>
      </c>
      <c r="W179" s="10">
        <v>0</v>
      </c>
      <c r="X179" s="10">
        <v>5</v>
      </c>
      <c r="Y179" s="10">
        <v>0</v>
      </c>
      <c r="Z179" s="10">
        <v>0</v>
      </c>
      <c r="AA179" s="10">
        <v>0</v>
      </c>
      <c r="AB179" s="10">
        <v>0</v>
      </c>
      <c r="AC179" s="10">
        <v>0</v>
      </c>
      <c r="AD179" s="10">
        <v>0</v>
      </c>
      <c r="AE179" s="10">
        <v>2.5</v>
      </c>
      <c r="AF179" s="10">
        <v>0</v>
      </c>
      <c r="AG179" s="10">
        <v>0</v>
      </c>
      <c r="AH179" s="10">
        <v>0</v>
      </c>
      <c r="AI179" s="10">
        <v>0</v>
      </c>
      <c r="AJ179" s="10">
        <v>0</v>
      </c>
      <c r="AK179" s="10">
        <v>0</v>
      </c>
      <c r="AL179" s="10">
        <v>0</v>
      </c>
      <c r="AM179" s="10">
        <v>0</v>
      </c>
      <c r="AN179" s="10">
        <v>0</v>
      </c>
      <c r="AO179" s="10">
        <v>0</v>
      </c>
      <c r="AP179" s="10">
        <v>0</v>
      </c>
      <c r="AQ179" s="10">
        <v>0</v>
      </c>
      <c r="AR179" s="10">
        <v>0</v>
      </c>
      <c r="AS179" s="16">
        <v>0</v>
      </c>
      <c r="AT179" s="16">
        <v>0</v>
      </c>
      <c r="AU179" s="16">
        <v>0</v>
      </c>
      <c r="AV179" s="16">
        <v>0</v>
      </c>
      <c r="AW179" s="16" t="str">
        <v/>
      </c>
      <c r="AX179" s="10">
        <f t="shared" si="16"/>
        <v>0</v>
      </c>
      <c r="AY179" s="10">
        <f>SUM(Z179:AK179)</f>
        <v>2.5</v>
      </c>
      <c r="AZ179" s="2" t="s">
        <v>119</v>
      </c>
      <c r="BA179" s="10">
        <f t="shared" si="17"/>
        <v>0</v>
      </c>
      <c r="BB179" s="36" t="s">
        <v>118</v>
      </c>
      <c r="BC179" s="39" t="str">
        <f t="shared" si="18"/>
        <v/>
      </c>
      <c r="BD179" s="16">
        <f>SUM(AR179:AW179)</f>
        <v>0</v>
      </c>
      <c r="BE179" s="10">
        <f>SUM(AL179:AQ179)</f>
        <v>0</v>
      </c>
      <c r="BF179" s="12" t="str">
        <f t="shared" si="19"/>
        <v/>
      </c>
      <c r="BG179" s="12" t="str">
        <f t="shared" si="20"/>
        <v/>
      </c>
      <c r="BH179" s="9">
        <f t="shared" si="21"/>
        <v>0</v>
      </c>
      <c r="BI179" s="39" t="str">
        <f t="shared" si="22"/>
        <v/>
      </c>
      <c r="BK179" s="75"/>
    </row>
    <row r="180" spans="1:63">
      <c r="A180" s="2">
        <v>177</v>
      </c>
      <c r="B180" s="2">
        <v>2024</v>
      </c>
      <c r="C180" s="1" t="str">
        <v>PBTMTR105</v>
      </c>
      <c r="D180" s="37" t="str">
        <v>0015g00001VAiB8AAL</v>
      </c>
      <c r="E180" s="37" t="str">
        <v>RAJDHANI SALES CORPORATION</v>
      </c>
      <c r="F180" s="37" t="str">
        <v>DELHI</v>
      </c>
      <c r="G180" s="37" t="str">
        <v>SOUTH</v>
      </c>
      <c r="H180" s="37">
        <v>0</v>
      </c>
      <c r="I180" s="37" t="str">
        <v>MAHENDRA STEELS</v>
      </c>
      <c r="J180" s="37" t="str">
        <v>Aman kumar</v>
      </c>
      <c r="K180" s="37" t="str">
        <v>Aman kumar</v>
      </c>
      <c r="L180" s="37" t="str">
        <v>C12832</v>
      </c>
      <c r="M180" s="37" t="str">
        <v>North</v>
      </c>
      <c r="N180" s="2">
        <v>110030</v>
      </c>
      <c r="O180" s="2" t="str">
        <v>07ADRPG1123A1Z6</v>
      </c>
      <c r="P180" s="2">
        <v>9811588914</v>
      </c>
      <c r="Q180" s="2" t="str">
        <v>Feb'24</v>
      </c>
      <c r="R180" s="2">
        <v>2024</v>
      </c>
      <c r="S180" s="1">
        <v>101</v>
      </c>
      <c r="T180" s="2">
        <v>650</v>
      </c>
      <c r="U180" s="1">
        <v>6.1138461538461544E-2</v>
      </c>
      <c r="V180" s="1" t="str">
        <v>Alien</v>
      </c>
      <c r="W180" s="10">
        <v>0</v>
      </c>
      <c r="X180" s="10">
        <v>25</v>
      </c>
      <c r="Y180" s="10">
        <v>76</v>
      </c>
      <c r="Z180" s="10">
        <v>62</v>
      </c>
      <c r="AA180" s="10">
        <v>49.56</v>
      </c>
      <c r="AB180" s="10">
        <v>30</v>
      </c>
      <c r="AC180" s="10">
        <v>50.05</v>
      </c>
      <c r="AD180" s="10">
        <v>35.26</v>
      </c>
      <c r="AE180" s="10">
        <v>0</v>
      </c>
      <c r="AF180" s="10">
        <v>0</v>
      </c>
      <c r="AG180" s="10">
        <v>0</v>
      </c>
      <c r="AH180" s="10">
        <v>0</v>
      </c>
      <c r="AI180" s="10">
        <v>0</v>
      </c>
      <c r="AJ180" s="10">
        <v>0</v>
      </c>
      <c r="AK180" s="10">
        <v>0</v>
      </c>
      <c r="AL180" s="10">
        <v>0</v>
      </c>
      <c r="AM180" s="10">
        <v>0</v>
      </c>
      <c r="AN180" s="10">
        <v>0</v>
      </c>
      <c r="AO180" s="10">
        <v>0</v>
      </c>
      <c r="AP180" s="10">
        <v>0</v>
      </c>
      <c r="AQ180" s="10">
        <v>0</v>
      </c>
      <c r="AR180" s="10">
        <v>0</v>
      </c>
      <c r="AS180" s="16">
        <v>0</v>
      </c>
      <c r="AT180" s="16">
        <v>24.07</v>
      </c>
      <c r="AU180" s="16">
        <v>37</v>
      </c>
      <c r="AV180" s="16">
        <v>58.15</v>
      </c>
      <c r="AW180" s="16">
        <v>11</v>
      </c>
      <c r="AX180" s="10">
        <f t="shared" si="16"/>
        <v>130.22</v>
      </c>
      <c r="AY180" s="10">
        <f>SUM(Z180:AK180)</f>
        <v>226.87</v>
      </c>
      <c r="AZ180" s="2" t="s">
        <v>119</v>
      </c>
      <c r="BA180" s="10">
        <f t="shared" si="17"/>
        <v>0</v>
      </c>
      <c r="BB180" s="36" t="s">
        <v>118</v>
      </c>
      <c r="BC180" s="39" t="str">
        <f t="shared" si="18"/>
        <v/>
      </c>
      <c r="BD180" s="16">
        <f>SUM(AR180:AW180)</f>
        <v>130.22</v>
      </c>
      <c r="BE180" s="10">
        <f>SUM(AL180:AQ180)</f>
        <v>0</v>
      </c>
      <c r="BF180" s="12">
        <f t="shared" si="19"/>
        <v>1</v>
      </c>
      <c r="BG180" s="12">
        <f t="shared" si="20"/>
        <v>0</v>
      </c>
      <c r="BH180" s="9">
        <f t="shared" si="21"/>
        <v>130.22</v>
      </c>
      <c r="BI180" s="39" t="str">
        <f t="shared" si="22"/>
        <v/>
      </c>
      <c r="BK180" s="75"/>
    </row>
    <row r="181" spans="1:63">
      <c r="A181" s="2">
        <v>178</v>
      </c>
      <c r="B181" s="2">
        <v>2024</v>
      </c>
      <c r="C181" s="1" t="str">
        <v>PBTMTR106</v>
      </c>
      <c r="D181" s="37" t="str">
        <v>0015g00001VBuDUAA1</v>
      </c>
      <c r="E181" s="37" t="str">
        <v>nil</v>
      </c>
      <c r="F181" s="37" t="str">
        <v>DELHI</v>
      </c>
      <c r="G181" s="37" t="str">
        <v>NEW DELHI</v>
      </c>
      <c r="H181" s="37">
        <v>0</v>
      </c>
      <c r="I181" s="37" t="str">
        <v>MAHENDRA STEELS</v>
      </c>
      <c r="J181" s="37" t="str">
        <v>Aman kumar</v>
      </c>
      <c r="K181" s="37" t="str">
        <v>Aman kumar</v>
      </c>
      <c r="L181" s="37" t="str">
        <v>C12832</v>
      </c>
      <c r="M181" s="37" t="str">
        <v>North</v>
      </c>
      <c r="N181" s="2">
        <v>110070</v>
      </c>
      <c r="O181" s="2" t="str">
        <v>07AAGFJ9595D1ZZ</v>
      </c>
      <c r="P181" s="2">
        <v>8700261345</v>
      </c>
      <c r="Q181" s="2" t="str">
        <v>Feb'24</v>
      </c>
      <c r="R181" s="2">
        <v>2024</v>
      </c>
      <c r="S181" s="1">
        <v>6</v>
      </c>
      <c r="T181" s="2">
        <v>200</v>
      </c>
      <c r="U181" s="1">
        <v>0</v>
      </c>
      <c r="V181" s="1" t="str">
        <v>Challenger</v>
      </c>
      <c r="W181" s="10">
        <v>0</v>
      </c>
      <c r="X181" s="10">
        <v>6</v>
      </c>
      <c r="Y181" s="10">
        <v>0</v>
      </c>
      <c r="Z181" s="10">
        <v>0</v>
      </c>
      <c r="AA181" s="10">
        <v>0</v>
      </c>
      <c r="AB181" s="10">
        <v>0</v>
      </c>
      <c r="AC181" s="10">
        <v>0</v>
      </c>
      <c r="AD181" s="10">
        <v>0</v>
      </c>
      <c r="AE181" s="10">
        <v>0</v>
      </c>
      <c r="AF181" s="10">
        <v>0</v>
      </c>
      <c r="AG181" s="10">
        <v>0</v>
      </c>
      <c r="AH181" s="10">
        <v>0</v>
      </c>
      <c r="AI181" s="10">
        <v>0</v>
      </c>
      <c r="AJ181" s="10">
        <v>0</v>
      </c>
      <c r="AK181" s="10">
        <v>0</v>
      </c>
      <c r="AL181" s="10">
        <v>0</v>
      </c>
      <c r="AM181" s="10">
        <v>0</v>
      </c>
      <c r="AN181" s="10">
        <v>0</v>
      </c>
      <c r="AO181" s="10">
        <v>0</v>
      </c>
      <c r="AP181" s="10">
        <v>0</v>
      </c>
      <c r="AQ181" s="10">
        <v>0</v>
      </c>
      <c r="AR181" s="10">
        <v>0</v>
      </c>
      <c r="AS181" s="16">
        <v>0</v>
      </c>
      <c r="AT181" s="16">
        <v>0</v>
      </c>
      <c r="AU181" s="16">
        <v>0</v>
      </c>
      <c r="AV181" s="16">
        <v>0</v>
      </c>
      <c r="AW181" s="16" t="str">
        <v/>
      </c>
      <c r="AX181" s="10">
        <f t="shared" si="16"/>
        <v>0</v>
      </c>
      <c r="AY181" s="10">
        <f>SUM(Z181:AK181)</f>
        <v>0</v>
      </c>
      <c r="AZ181" s="2" t="s">
        <v>119</v>
      </c>
      <c r="BA181" s="10">
        <f t="shared" si="17"/>
        <v>0</v>
      </c>
      <c r="BB181" s="36" t="s">
        <v>118</v>
      </c>
      <c r="BC181" s="39" t="str">
        <f t="shared" si="18"/>
        <v/>
      </c>
      <c r="BD181" s="16">
        <f>SUM(AR181:AW181)</f>
        <v>0</v>
      </c>
      <c r="BE181" s="10">
        <f>SUM(AL181:AQ181)</f>
        <v>0</v>
      </c>
      <c r="BF181" s="12" t="str">
        <f t="shared" si="19"/>
        <v/>
      </c>
      <c r="BG181" s="12" t="str">
        <f t="shared" si="20"/>
        <v/>
      </c>
      <c r="BH181" s="9">
        <f t="shared" si="21"/>
        <v>0</v>
      </c>
      <c r="BI181" s="39" t="str">
        <f t="shared" si="22"/>
        <v/>
      </c>
      <c r="BK181" s="75"/>
    </row>
    <row r="182" spans="1:63">
      <c r="A182" s="2">
        <v>179</v>
      </c>
      <c r="B182" s="2">
        <v>2024</v>
      </c>
      <c r="C182" s="1" t="str">
        <v>PBTMTR107</v>
      </c>
      <c r="D182" s="37" t="str">
        <v>0015g00001W2qHbAAJ</v>
      </c>
      <c r="E182" s="37" t="str">
        <v>SAINI PAINT &amp; HARDWARE STORE</v>
      </c>
      <c r="F182" s="37" t="str">
        <v>DELHI</v>
      </c>
      <c r="G182" s="37" t="str">
        <v>SOUTH WEST</v>
      </c>
      <c r="H182" s="37">
        <v>0</v>
      </c>
      <c r="I182" s="37" t="str">
        <v>MAHENDRA STEELS</v>
      </c>
      <c r="J182" s="37" t="str">
        <v>Aman kumar</v>
      </c>
      <c r="K182" s="37" t="str">
        <v>Aman kumar</v>
      </c>
      <c r="L182" s="37" t="str">
        <v>C12832</v>
      </c>
      <c r="M182" s="37" t="str">
        <v>North</v>
      </c>
      <c r="N182" s="2">
        <v>110077</v>
      </c>
      <c r="O182" s="2" t="str">
        <v>07ALZPS8417M1ZX</v>
      </c>
      <c r="P182" s="2">
        <v>8377870113</v>
      </c>
      <c r="Q182" s="2" t="str">
        <v>Feb'24</v>
      </c>
      <c r="R182" s="2">
        <v>2024</v>
      </c>
      <c r="S182" s="1">
        <v>10</v>
      </c>
      <c r="T182" s="2">
        <v>350</v>
      </c>
      <c r="U182" s="1">
        <v>0</v>
      </c>
      <c r="V182" s="1" t="str">
        <v>Alien</v>
      </c>
      <c r="W182" s="10">
        <v>0</v>
      </c>
      <c r="X182" s="10">
        <v>10</v>
      </c>
      <c r="Y182" s="10">
        <v>0</v>
      </c>
      <c r="Z182" s="10">
        <v>10</v>
      </c>
      <c r="AA182" s="10">
        <v>10.44</v>
      </c>
      <c r="AB182" s="10">
        <v>0</v>
      </c>
      <c r="AC182" s="10">
        <v>0</v>
      </c>
      <c r="AD182" s="10">
        <v>0</v>
      </c>
      <c r="AE182" s="10">
        <v>5.05</v>
      </c>
      <c r="AF182" s="10">
        <v>0</v>
      </c>
      <c r="AG182" s="10">
        <v>0</v>
      </c>
      <c r="AH182" s="10">
        <v>0</v>
      </c>
      <c r="AI182" s="10">
        <v>0</v>
      </c>
      <c r="AJ182" s="10">
        <v>0</v>
      </c>
      <c r="AK182" s="10">
        <v>0</v>
      </c>
      <c r="AL182" s="10">
        <v>0</v>
      </c>
      <c r="AM182" s="10">
        <v>0</v>
      </c>
      <c r="AN182" s="10">
        <v>0</v>
      </c>
      <c r="AO182" s="10">
        <v>0</v>
      </c>
      <c r="AP182" s="10">
        <v>0</v>
      </c>
      <c r="AQ182" s="10">
        <v>0</v>
      </c>
      <c r="AR182" s="10">
        <v>0</v>
      </c>
      <c r="AS182" s="16">
        <v>0</v>
      </c>
      <c r="AT182" s="16">
        <v>0</v>
      </c>
      <c r="AU182" s="16">
        <v>0</v>
      </c>
      <c r="AV182" s="16">
        <v>0</v>
      </c>
      <c r="AW182" s="16" t="str">
        <v/>
      </c>
      <c r="AX182" s="10">
        <f t="shared" si="16"/>
        <v>0</v>
      </c>
      <c r="AY182" s="10">
        <f>SUM(Z182:AK182)</f>
        <v>25.49</v>
      </c>
      <c r="AZ182" s="2" t="s">
        <v>119</v>
      </c>
      <c r="BA182" s="10">
        <f t="shared" si="17"/>
        <v>0</v>
      </c>
      <c r="BB182" s="36" t="s">
        <v>118</v>
      </c>
      <c r="BC182" s="39" t="str">
        <f t="shared" si="18"/>
        <v/>
      </c>
      <c r="BD182" s="16">
        <f>SUM(AR182:AW182)</f>
        <v>0</v>
      </c>
      <c r="BE182" s="10">
        <f>SUM(AL182:AQ182)</f>
        <v>0</v>
      </c>
      <c r="BF182" s="12" t="str">
        <f t="shared" si="19"/>
        <v/>
      </c>
      <c r="BG182" s="12" t="str">
        <f t="shared" si="20"/>
        <v/>
      </c>
      <c r="BH182" s="9">
        <f t="shared" si="21"/>
        <v>0</v>
      </c>
      <c r="BI182" s="39" t="str">
        <f t="shared" si="22"/>
        <v/>
      </c>
      <c r="BK182" s="75"/>
    </row>
    <row r="183" spans="1:63">
      <c r="A183" s="2">
        <v>180</v>
      </c>
      <c r="B183" s="2">
        <v>2024</v>
      </c>
      <c r="C183" s="1" t="str">
        <v>PBTMTR108</v>
      </c>
      <c r="D183" s="37" t="str">
        <v>0015g00001V9ywRAAR</v>
      </c>
      <c r="E183" s="37" t="str">
        <v>GOEL BROS.</v>
      </c>
      <c r="F183" s="37" t="str">
        <v>DELHI</v>
      </c>
      <c r="G183" s="37" t="str">
        <v>WEST</v>
      </c>
      <c r="H183" s="37">
        <v>0</v>
      </c>
      <c r="I183" s="37" t="str">
        <v>MAHENDRA STEELS</v>
      </c>
      <c r="J183" s="37" t="str">
        <v>Aman kumar</v>
      </c>
      <c r="K183" s="37" t="str">
        <v>Aman kumar</v>
      </c>
      <c r="L183" s="37" t="str">
        <v>C12832</v>
      </c>
      <c r="M183" s="37" t="str">
        <v>North</v>
      </c>
      <c r="N183" s="2">
        <v>110059</v>
      </c>
      <c r="O183" s="2" t="str">
        <v>07AMZPG7276R1ZQ</v>
      </c>
      <c r="P183" s="2">
        <v>9311389225</v>
      </c>
      <c r="Q183" s="2" t="str">
        <v>Feb'24</v>
      </c>
      <c r="R183" s="2">
        <v>2024</v>
      </c>
      <c r="S183" s="1">
        <v>21</v>
      </c>
      <c r="T183" s="2">
        <v>350</v>
      </c>
      <c r="U183" s="1">
        <v>0</v>
      </c>
      <c r="V183" s="1" t="str">
        <v>Alien</v>
      </c>
      <c r="W183" s="10">
        <v>0</v>
      </c>
      <c r="X183" s="10">
        <v>10</v>
      </c>
      <c r="Y183" s="10">
        <v>11</v>
      </c>
      <c r="Z183" s="10">
        <v>8</v>
      </c>
      <c r="AA183" s="10">
        <v>10.52</v>
      </c>
      <c r="AB183" s="10">
        <v>0</v>
      </c>
      <c r="AC183" s="10">
        <v>0</v>
      </c>
      <c r="AD183" s="10">
        <v>0</v>
      </c>
      <c r="AE183" s="10">
        <v>0</v>
      </c>
      <c r="AF183" s="10">
        <v>0</v>
      </c>
      <c r="AG183" s="10">
        <v>0</v>
      </c>
      <c r="AH183" s="10">
        <v>0</v>
      </c>
      <c r="AI183" s="10">
        <v>0</v>
      </c>
      <c r="AJ183" s="10">
        <v>0</v>
      </c>
      <c r="AK183" s="10">
        <v>0</v>
      </c>
      <c r="AL183" s="10">
        <v>0</v>
      </c>
      <c r="AM183" s="10">
        <v>0</v>
      </c>
      <c r="AN183" s="10">
        <v>0</v>
      </c>
      <c r="AO183" s="10">
        <v>0</v>
      </c>
      <c r="AP183" s="10">
        <v>0</v>
      </c>
      <c r="AQ183" s="10">
        <v>0</v>
      </c>
      <c r="AR183" s="10">
        <v>0</v>
      </c>
      <c r="AS183" s="16">
        <v>0</v>
      </c>
      <c r="AT183" s="16">
        <v>0</v>
      </c>
      <c r="AU183" s="16">
        <v>0</v>
      </c>
      <c r="AV183" s="16">
        <v>0</v>
      </c>
      <c r="AW183" s="16" t="str">
        <v/>
      </c>
      <c r="AX183" s="10">
        <f t="shared" si="16"/>
        <v>0</v>
      </c>
      <c r="AY183" s="10">
        <f>SUM(Z183:AK183)</f>
        <v>18.52</v>
      </c>
      <c r="AZ183" s="2" t="s">
        <v>119</v>
      </c>
      <c r="BA183" s="10">
        <f t="shared" si="17"/>
        <v>0</v>
      </c>
      <c r="BB183" s="36" t="s">
        <v>118</v>
      </c>
      <c r="BC183" s="39" t="str">
        <f t="shared" si="18"/>
        <v/>
      </c>
      <c r="BD183" s="16">
        <f>SUM(AR183:AW183)</f>
        <v>0</v>
      </c>
      <c r="BE183" s="10">
        <f>SUM(AL183:AQ183)</f>
        <v>0</v>
      </c>
      <c r="BF183" s="12" t="str">
        <f t="shared" si="19"/>
        <v/>
      </c>
      <c r="BG183" s="12" t="str">
        <f t="shared" si="20"/>
        <v/>
      </c>
      <c r="BH183" s="9">
        <f t="shared" si="21"/>
        <v>0</v>
      </c>
      <c r="BI183" s="39" t="str">
        <f t="shared" si="22"/>
        <v/>
      </c>
      <c r="BK183" s="75"/>
    </row>
    <row r="184" spans="1:63">
      <c r="A184" s="2">
        <v>181</v>
      </c>
      <c r="B184" s="2">
        <v>2024</v>
      </c>
      <c r="C184" s="1" t="str">
        <v>PBTMTR39</v>
      </c>
      <c r="D184" s="37" t="str">
        <v>001J100000BdFHtIAN</v>
      </c>
      <c r="E184" s="37" t="str">
        <v>M/S SHIR AMBEY TRADERS</v>
      </c>
      <c r="F184" s="37" t="str">
        <v>UTTAR PRADESH</v>
      </c>
      <c r="G184" s="37" t="str">
        <v>DEORIA</v>
      </c>
      <c r="H184" s="37" t="str">
        <v>Deoria</v>
      </c>
      <c r="I184" s="37" t="str">
        <v>GOBINDGARH IRON LLP</v>
      </c>
      <c r="J184" s="37" t="str">
        <v>Mohd Ansari</v>
      </c>
      <c r="K184" s="37" t="str">
        <v>-</v>
      </c>
      <c r="L184" s="37" t="str">
        <v>C12817</v>
      </c>
      <c r="M184" s="37" t="str">
        <v>North</v>
      </c>
      <c r="N184" s="2">
        <v>274001</v>
      </c>
      <c r="O184" s="2" t="str">
        <v>09BDIPS9799G1ZG</v>
      </c>
      <c r="P184" s="2">
        <v>9415827791</v>
      </c>
      <c r="Q184" s="2" t="str">
        <v>Dec'23</v>
      </c>
      <c r="R184" s="2">
        <v>2024</v>
      </c>
      <c r="S184" s="1">
        <v>39</v>
      </c>
      <c r="T184" s="2">
        <v>50</v>
      </c>
      <c r="U184" s="1">
        <v>8.6666666666666656E-2</v>
      </c>
      <c r="V184" s="1" t="str">
        <v>Minor</v>
      </c>
      <c r="W184" s="10">
        <v>11</v>
      </c>
      <c r="X184" s="10">
        <v>9</v>
      </c>
      <c r="Y184" s="10">
        <v>9</v>
      </c>
      <c r="Z184" s="10">
        <v>0</v>
      </c>
      <c r="AA184" s="10">
        <v>0</v>
      </c>
      <c r="AB184" s="10">
        <v>0</v>
      </c>
      <c r="AC184" s="10">
        <v>5</v>
      </c>
      <c r="AD184" s="10">
        <v>10</v>
      </c>
      <c r="AE184" s="10">
        <v>10</v>
      </c>
      <c r="AF184" s="10">
        <v>19</v>
      </c>
      <c r="AG184" s="10">
        <v>35</v>
      </c>
      <c r="AH184" s="10">
        <v>20</v>
      </c>
      <c r="AI184" s="10">
        <v>18</v>
      </c>
      <c r="AJ184" s="10">
        <v>53</v>
      </c>
      <c r="AK184" s="10">
        <v>22</v>
      </c>
      <c r="AL184" s="10">
        <v>25</v>
      </c>
      <c r="AM184" s="10">
        <v>0</v>
      </c>
      <c r="AN184" s="10">
        <v>0</v>
      </c>
      <c r="AO184" s="10">
        <v>28</v>
      </c>
      <c r="AP184" s="10">
        <v>35</v>
      </c>
      <c r="AQ184" s="10">
        <v>12</v>
      </c>
      <c r="AR184" s="10">
        <v>18</v>
      </c>
      <c r="AS184" s="16">
        <v>23</v>
      </c>
      <c r="AT184" s="16">
        <v>13</v>
      </c>
      <c r="AU184" s="16">
        <v>0</v>
      </c>
      <c r="AV184" s="16">
        <v>0</v>
      </c>
      <c r="AW184" s="16">
        <v>24</v>
      </c>
      <c r="AX184" s="10">
        <f t="shared" si="16"/>
        <v>178</v>
      </c>
      <c r="AY184" s="10">
        <f>SUM(Z184:AK184)</f>
        <v>192</v>
      </c>
      <c r="AZ184" s="2" t="s">
        <v>119</v>
      </c>
      <c r="BA184" s="10">
        <f t="shared" si="17"/>
        <v>16.666666666666668</v>
      </c>
      <c r="BB184" s="36" t="s">
        <v>118</v>
      </c>
      <c r="BC184" s="39" t="str">
        <f t="shared" si="18"/>
        <v/>
      </c>
      <c r="BD184" s="16">
        <f>SUM(AR184:AW184)</f>
        <v>78</v>
      </c>
      <c r="BE184" s="10">
        <f>SUM(AL184:AQ184)</f>
        <v>100</v>
      </c>
      <c r="BF184" s="12">
        <f t="shared" si="19"/>
        <v>0.43820224719101125</v>
      </c>
      <c r="BG184" s="12">
        <f t="shared" si="20"/>
        <v>0.5617977528089888</v>
      </c>
      <c r="BH184" s="9">
        <f t="shared" si="21"/>
        <v>178</v>
      </c>
      <c r="BI184" s="39" t="str">
        <f t="shared" si="22"/>
        <v/>
      </c>
      <c r="BK184" s="75"/>
    </row>
    <row r="185" spans="1:63">
      <c r="A185" s="2">
        <v>182</v>
      </c>
      <c r="B185" s="2">
        <v>2024</v>
      </c>
      <c r="C185" s="1" t="str">
        <v>PBTMTR40</v>
      </c>
      <c r="D185" s="37" t="str">
        <v>0015g00001YQTjDAAX</v>
      </c>
      <c r="E185" s="37" t="str">
        <v>TANUSH IRON STORE</v>
      </c>
      <c r="F185" s="37" t="str">
        <v>UTTAR PRADESH</v>
      </c>
      <c r="G185" s="37" t="str">
        <v>AZAMGARH</v>
      </c>
      <c r="H185" s="37" t="str">
        <v>Azamgarh</v>
      </c>
      <c r="I185" s="37" t="str">
        <v>GOBINDGARH IRON LLP</v>
      </c>
      <c r="J185" s="37" t="str">
        <v>Mohd Ansari</v>
      </c>
      <c r="K185" s="37" t="str">
        <v>-</v>
      </c>
      <c r="L185" s="37" t="str">
        <v>C12817</v>
      </c>
      <c r="M185" s="37" t="str">
        <v>North</v>
      </c>
      <c r="N185" s="2">
        <v>276001</v>
      </c>
      <c r="O185" s="2" t="str">
        <v>09AJKPG9594JIZE</v>
      </c>
      <c r="P185" s="2">
        <v>8303918413</v>
      </c>
      <c r="Q185" s="2" t="str">
        <v>Jan'24</v>
      </c>
      <c r="R185" s="2">
        <v>2024</v>
      </c>
      <c r="S185" s="1">
        <v>13</v>
      </c>
      <c r="T185" s="2">
        <v>30</v>
      </c>
      <c r="U185" s="1">
        <v>0</v>
      </c>
      <c r="V185" s="1" t="str">
        <v>Minor</v>
      </c>
      <c r="W185" s="10">
        <v>3</v>
      </c>
      <c r="X185" s="10">
        <v>7</v>
      </c>
      <c r="Y185" s="10">
        <v>3</v>
      </c>
      <c r="Z185" s="10">
        <v>5</v>
      </c>
      <c r="AA185" s="10">
        <v>0</v>
      </c>
      <c r="AB185" s="10">
        <v>0</v>
      </c>
      <c r="AC185" s="10">
        <v>0</v>
      </c>
      <c r="AD185" s="10">
        <v>0</v>
      </c>
      <c r="AE185" s="10">
        <v>10</v>
      </c>
      <c r="AF185" s="10">
        <v>0</v>
      </c>
      <c r="AG185" s="10">
        <v>0</v>
      </c>
      <c r="AH185" s="10">
        <v>5</v>
      </c>
      <c r="AI185" s="10">
        <v>0</v>
      </c>
      <c r="AJ185" s="10">
        <v>0</v>
      </c>
      <c r="AK185" s="10">
        <v>0</v>
      </c>
      <c r="AL185" s="10">
        <v>0</v>
      </c>
      <c r="AM185" s="10">
        <v>0</v>
      </c>
      <c r="AN185" s="10">
        <v>0</v>
      </c>
      <c r="AO185" s="10">
        <v>0</v>
      </c>
      <c r="AP185" s="10">
        <v>0</v>
      </c>
      <c r="AQ185" s="10">
        <v>0</v>
      </c>
      <c r="AR185" s="10">
        <v>0</v>
      </c>
      <c r="AS185" s="16">
        <v>0</v>
      </c>
      <c r="AT185" s="16">
        <v>0</v>
      </c>
      <c r="AU185" s="16">
        <v>0</v>
      </c>
      <c r="AV185" s="16">
        <v>0</v>
      </c>
      <c r="AW185" s="16" t="str">
        <v/>
      </c>
      <c r="AX185" s="10">
        <f t="shared" si="16"/>
        <v>0</v>
      </c>
      <c r="AY185" s="10">
        <f>SUM(Z185:AK185)</f>
        <v>20</v>
      </c>
      <c r="AZ185" s="2" t="s">
        <v>119</v>
      </c>
      <c r="BA185" s="10">
        <f t="shared" si="17"/>
        <v>0</v>
      </c>
      <c r="BB185" s="36" t="s">
        <v>118</v>
      </c>
      <c r="BC185" s="39" t="str">
        <f t="shared" si="18"/>
        <v/>
      </c>
      <c r="BD185" s="16">
        <f>SUM(AR185:AW185)</f>
        <v>0</v>
      </c>
      <c r="BE185" s="10">
        <f>SUM(AL185:AQ185)</f>
        <v>0</v>
      </c>
      <c r="BF185" s="12" t="str">
        <f t="shared" si="19"/>
        <v/>
      </c>
      <c r="BG185" s="12" t="str">
        <f t="shared" si="20"/>
        <v/>
      </c>
      <c r="BH185" s="9">
        <f t="shared" si="21"/>
        <v>0</v>
      </c>
      <c r="BI185" s="39" t="str">
        <f t="shared" si="22"/>
        <v/>
      </c>
      <c r="BK185" s="75"/>
    </row>
    <row r="186" spans="1:63">
      <c r="A186" s="2">
        <v>183</v>
      </c>
      <c r="B186" s="2">
        <v>2024</v>
      </c>
      <c r="C186" s="1" t="str">
        <v>PBTMTR41</v>
      </c>
      <c r="D186" s="37" t="str">
        <v>0015g00001V9Tj2AAF</v>
      </c>
      <c r="E186" s="37" t="str">
        <v>M/S CHAURASIA TRADERS</v>
      </c>
      <c r="F186" s="37" t="str">
        <v>UTTAR PRADESH</v>
      </c>
      <c r="G186" s="37" t="str">
        <v>PRAYAGRAJ</v>
      </c>
      <c r="H186" s="37" t="str">
        <v>Maharajganj</v>
      </c>
      <c r="I186" s="37" t="str">
        <v>GOBINDGARH IRON LLP</v>
      </c>
      <c r="J186" s="37" t="str">
        <v>Mohd Ansari</v>
      </c>
      <c r="K186" s="37" t="str">
        <v>-</v>
      </c>
      <c r="L186" s="37" t="str">
        <v>C12817</v>
      </c>
      <c r="M186" s="37" t="str">
        <v>North</v>
      </c>
      <c r="N186" s="2">
        <v>211011</v>
      </c>
      <c r="O186" s="2" t="str">
        <v>09BDKPJ1702N1ZD</v>
      </c>
      <c r="P186" s="2">
        <v>9415325383</v>
      </c>
      <c r="Q186" s="2" t="str">
        <v>Dec'23</v>
      </c>
      <c r="R186" s="2">
        <v>2024</v>
      </c>
      <c r="S186" s="1">
        <v>13</v>
      </c>
      <c r="T186" s="2">
        <v>30</v>
      </c>
      <c r="U186" s="1">
        <v>0</v>
      </c>
      <c r="V186" s="1" t="str">
        <v>Minor</v>
      </c>
      <c r="W186" s="10">
        <v>0</v>
      </c>
      <c r="X186" s="10">
        <v>0</v>
      </c>
      <c r="Y186" s="10">
        <v>0</v>
      </c>
      <c r="Z186" s="10">
        <v>0</v>
      </c>
      <c r="AA186" s="10">
        <v>0</v>
      </c>
      <c r="AB186" s="10">
        <v>0</v>
      </c>
      <c r="AC186" s="10">
        <v>10</v>
      </c>
      <c r="AD186" s="10">
        <v>5</v>
      </c>
      <c r="AE186" s="10">
        <v>0</v>
      </c>
      <c r="AF186" s="10">
        <v>0</v>
      </c>
      <c r="AG186" s="10">
        <v>0</v>
      </c>
      <c r="AH186" s="10">
        <v>0</v>
      </c>
      <c r="AI186" s="10">
        <v>0</v>
      </c>
      <c r="AJ186" s="10">
        <v>0</v>
      </c>
      <c r="AK186" s="10">
        <v>0</v>
      </c>
      <c r="AL186" s="10">
        <v>0</v>
      </c>
      <c r="AM186" s="10">
        <v>0</v>
      </c>
      <c r="AN186" s="10">
        <v>0</v>
      </c>
      <c r="AO186" s="10">
        <v>0</v>
      </c>
      <c r="AP186" s="10">
        <v>0</v>
      </c>
      <c r="AQ186" s="10">
        <v>0</v>
      </c>
      <c r="AR186" s="10">
        <v>0</v>
      </c>
      <c r="AS186" s="16">
        <v>0</v>
      </c>
      <c r="AT186" s="16">
        <v>0</v>
      </c>
      <c r="AU186" s="16">
        <v>0</v>
      </c>
      <c r="AV186" s="16">
        <v>0</v>
      </c>
      <c r="AW186" s="16" t="str">
        <v/>
      </c>
      <c r="AX186" s="10">
        <f t="shared" si="16"/>
        <v>0</v>
      </c>
      <c r="AY186" s="10">
        <f>SUM(Z186:AK186)</f>
        <v>15</v>
      </c>
      <c r="AZ186" s="2" t="s">
        <v>119</v>
      </c>
      <c r="BA186" s="10">
        <f t="shared" si="17"/>
        <v>0</v>
      </c>
      <c r="BB186" s="36" t="s">
        <v>118</v>
      </c>
      <c r="BC186" s="39" t="str">
        <f t="shared" si="18"/>
        <v/>
      </c>
      <c r="BD186" s="16">
        <f>SUM(AR186:AW186)</f>
        <v>0</v>
      </c>
      <c r="BE186" s="10">
        <f>SUM(AL186:AQ186)</f>
        <v>0</v>
      </c>
      <c r="BF186" s="12" t="str">
        <f t="shared" si="19"/>
        <v/>
      </c>
      <c r="BG186" s="12" t="str">
        <f t="shared" si="20"/>
        <v/>
      </c>
      <c r="BH186" s="9">
        <f t="shared" si="21"/>
        <v>0</v>
      </c>
      <c r="BI186" s="39" t="str">
        <f t="shared" si="22"/>
        <v/>
      </c>
      <c r="BK186" s="75"/>
    </row>
    <row r="187" spans="1:63">
      <c r="A187" s="2">
        <v>184</v>
      </c>
      <c r="B187" s="2">
        <v>2024</v>
      </c>
      <c r="C187" s="1" t="str">
        <v>PBTMTR42</v>
      </c>
      <c r="D187" s="37" t="str">
        <v>0015g00001e8SsNAAU</v>
      </c>
      <c r="E187" s="37" t="str">
        <v>M/S SHOBHIT ENTERPRISES</v>
      </c>
      <c r="F187" s="37" t="str">
        <v>UTTAR PRADESH</v>
      </c>
      <c r="G187" s="37" t="str">
        <v>PRAYAGRAJ</v>
      </c>
      <c r="H187" s="37" t="str">
        <v>Khalilabad</v>
      </c>
      <c r="I187" s="37" t="str">
        <v>GOBINDGARH IRON LLP</v>
      </c>
      <c r="J187" s="37" t="str">
        <v>Mohd Ansari</v>
      </c>
      <c r="K187" s="37" t="str">
        <v>-</v>
      </c>
      <c r="L187" s="37" t="str">
        <v>C12817</v>
      </c>
      <c r="M187" s="37" t="str">
        <v>North</v>
      </c>
      <c r="N187" s="2">
        <v>211001</v>
      </c>
      <c r="O187" s="2" t="str">
        <v>09ADNPT1465A1ZG</v>
      </c>
      <c r="P187" s="2">
        <v>0</v>
      </c>
      <c r="Q187" s="2" t="str">
        <v>Mar'24</v>
      </c>
      <c r="R187" s="2">
        <v>2024</v>
      </c>
      <c r="S187" s="1">
        <v>19</v>
      </c>
      <c r="T187" s="2">
        <v>40</v>
      </c>
      <c r="U187" s="1">
        <v>0</v>
      </c>
      <c r="V187" s="1" t="str">
        <v>Minor</v>
      </c>
      <c r="W187" s="10">
        <v>0</v>
      </c>
      <c r="X187" s="10">
        <v>0</v>
      </c>
      <c r="Y187" s="10">
        <v>19</v>
      </c>
      <c r="Z187" s="10">
        <v>5</v>
      </c>
      <c r="AA187" s="10">
        <v>5</v>
      </c>
      <c r="AB187" s="10">
        <v>0</v>
      </c>
      <c r="AC187" s="10">
        <v>0</v>
      </c>
      <c r="AD187" s="10">
        <v>5</v>
      </c>
      <c r="AE187" s="10">
        <v>5</v>
      </c>
      <c r="AF187" s="10">
        <v>0</v>
      </c>
      <c r="AG187" s="10">
        <v>0</v>
      </c>
      <c r="AH187" s="10">
        <v>0</v>
      </c>
      <c r="AI187" s="10">
        <v>0</v>
      </c>
      <c r="AJ187" s="10">
        <v>0</v>
      </c>
      <c r="AK187" s="10">
        <v>0</v>
      </c>
      <c r="AL187" s="10">
        <v>0</v>
      </c>
      <c r="AM187" s="10">
        <v>0</v>
      </c>
      <c r="AN187" s="10">
        <v>0</v>
      </c>
      <c r="AO187" s="10">
        <v>0</v>
      </c>
      <c r="AP187" s="10">
        <v>0</v>
      </c>
      <c r="AQ187" s="10">
        <v>0</v>
      </c>
      <c r="AR187" s="10">
        <v>0</v>
      </c>
      <c r="AS187" s="16">
        <v>0</v>
      </c>
      <c r="AT187" s="16">
        <v>0</v>
      </c>
      <c r="AU187" s="16">
        <v>0</v>
      </c>
      <c r="AV187" s="16">
        <v>0</v>
      </c>
      <c r="AW187" s="16" t="str">
        <v/>
      </c>
      <c r="AX187" s="10">
        <f t="shared" si="16"/>
        <v>0</v>
      </c>
      <c r="AY187" s="10">
        <f>SUM(Z187:AK187)</f>
        <v>20</v>
      </c>
      <c r="AZ187" s="2" t="s">
        <v>119</v>
      </c>
      <c r="BA187" s="10">
        <f t="shared" si="17"/>
        <v>0</v>
      </c>
      <c r="BB187" s="36" t="s">
        <v>118</v>
      </c>
      <c r="BC187" s="39" t="str">
        <f t="shared" si="18"/>
        <v/>
      </c>
      <c r="BD187" s="16">
        <f>SUM(AR187:AW187)</f>
        <v>0</v>
      </c>
      <c r="BE187" s="10">
        <f>SUM(AL187:AQ187)</f>
        <v>0</v>
      </c>
      <c r="BF187" s="12" t="str">
        <f t="shared" si="19"/>
        <v/>
      </c>
      <c r="BG187" s="12" t="str">
        <f t="shared" si="20"/>
        <v/>
      </c>
      <c r="BH187" s="9">
        <f t="shared" si="21"/>
        <v>0</v>
      </c>
      <c r="BI187" s="39" t="str">
        <f t="shared" si="22"/>
        <v/>
      </c>
      <c r="BK187" s="75"/>
    </row>
    <row r="188" spans="1:63">
      <c r="A188" s="2">
        <v>185</v>
      </c>
      <c r="B188" s="2">
        <v>2024</v>
      </c>
      <c r="C188" s="1" t="str">
        <v>PBTMTR43</v>
      </c>
      <c r="D188" s="37" t="str">
        <v>001J1000009HF31IAG</v>
      </c>
      <c r="E188" s="37" t="str">
        <v>M/S VISHAL CEMENT AGENCY</v>
      </c>
      <c r="F188" s="37" t="str">
        <v>UTTAR PRADESH</v>
      </c>
      <c r="G188" s="37" t="str">
        <v>AZAMGARH</v>
      </c>
      <c r="H188" s="37" t="str">
        <v>Ghosi</v>
      </c>
      <c r="I188" s="37" t="str">
        <v>GOBINDGARH IRON LLP</v>
      </c>
      <c r="J188" s="37" t="str">
        <v>Mohd Ansari</v>
      </c>
      <c r="K188" s="37" t="str">
        <v>-</v>
      </c>
      <c r="L188" s="37" t="str">
        <v>C12817</v>
      </c>
      <c r="M188" s="37" t="str">
        <v>North</v>
      </c>
      <c r="N188" s="2">
        <v>276001</v>
      </c>
      <c r="O188" s="2" t="str">
        <v>09AXZPR6507P1Z5</v>
      </c>
      <c r="P188" s="2">
        <v>9919802323</v>
      </c>
      <c r="Q188" s="2" t="str">
        <v>Jan'24</v>
      </c>
      <c r="R188" s="2">
        <v>2024</v>
      </c>
      <c r="S188" s="1">
        <v>17</v>
      </c>
      <c r="T188" s="2">
        <v>40</v>
      </c>
      <c r="U188" s="1">
        <v>7.4999999999999997E-2</v>
      </c>
      <c r="V188" s="1" t="str">
        <v>Minor</v>
      </c>
      <c r="W188" s="10">
        <v>3</v>
      </c>
      <c r="X188" s="10">
        <v>8</v>
      </c>
      <c r="Y188" s="10">
        <v>6</v>
      </c>
      <c r="Z188" s="10">
        <v>0</v>
      </c>
      <c r="AA188" s="10">
        <v>5</v>
      </c>
      <c r="AB188" s="10">
        <v>0</v>
      </c>
      <c r="AC188" s="10">
        <v>0</v>
      </c>
      <c r="AD188" s="10">
        <v>0</v>
      </c>
      <c r="AE188" s="10">
        <v>5</v>
      </c>
      <c r="AF188" s="10">
        <v>5</v>
      </c>
      <c r="AG188" s="10">
        <v>5</v>
      </c>
      <c r="AH188" s="10">
        <v>5</v>
      </c>
      <c r="AI188" s="10">
        <v>0</v>
      </c>
      <c r="AJ188" s="10">
        <v>0</v>
      </c>
      <c r="AK188" s="10">
        <v>0</v>
      </c>
      <c r="AL188" s="10">
        <v>0</v>
      </c>
      <c r="AM188" s="10">
        <v>0</v>
      </c>
      <c r="AN188" s="10">
        <v>0</v>
      </c>
      <c r="AO188" s="10">
        <v>0</v>
      </c>
      <c r="AP188" s="10">
        <v>0</v>
      </c>
      <c r="AQ188" s="10">
        <v>0</v>
      </c>
      <c r="AR188" s="10">
        <v>0</v>
      </c>
      <c r="AS188" s="16">
        <v>0</v>
      </c>
      <c r="AT188" s="16">
        <v>0</v>
      </c>
      <c r="AU188" s="16">
        <v>9</v>
      </c>
      <c r="AV188" s="16">
        <v>0</v>
      </c>
      <c r="AW188" s="16" t="str">
        <v/>
      </c>
      <c r="AX188" s="10">
        <f t="shared" si="16"/>
        <v>9</v>
      </c>
      <c r="AY188" s="10">
        <f>SUM(Z188:AK188)</f>
        <v>25</v>
      </c>
      <c r="AZ188" s="2" t="s">
        <v>119</v>
      </c>
      <c r="BA188" s="10">
        <f t="shared" si="17"/>
        <v>0</v>
      </c>
      <c r="BB188" s="36" t="s">
        <v>118</v>
      </c>
      <c r="BC188" s="39" t="str">
        <f t="shared" si="18"/>
        <v/>
      </c>
      <c r="BD188" s="16">
        <f>SUM(AR188:AW188)</f>
        <v>9</v>
      </c>
      <c r="BE188" s="10">
        <f>SUM(AL188:AQ188)</f>
        <v>0</v>
      </c>
      <c r="BF188" s="12">
        <f t="shared" si="19"/>
        <v>1</v>
      </c>
      <c r="BG188" s="12">
        <f t="shared" si="20"/>
        <v>0</v>
      </c>
      <c r="BH188" s="9">
        <f t="shared" si="21"/>
        <v>9</v>
      </c>
      <c r="BI188" s="39" t="str">
        <f t="shared" si="22"/>
        <v/>
      </c>
      <c r="BK188" s="75"/>
    </row>
    <row r="189" spans="1:63">
      <c r="A189" s="2">
        <v>186</v>
      </c>
      <c r="B189" s="2">
        <v>2024</v>
      </c>
      <c r="C189" s="1" t="str">
        <v>PBTMTR44</v>
      </c>
      <c r="D189" s="37" t="str">
        <v>001J1000002mckGIAQ</v>
      </c>
      <c r="E189" s="37" t="str">
        <v>ADAMYA ENTERPRISES</v>
      </c>
      <c r="F189" s="37" t="str">
        <v>UTTAR PRADESH</v>
      </c>
      <c r="G189" s="37" t="str">
        <v>RAE BARELI</v>
      </c>
      <c r="H189" s="37" t="str">
        <v>Ballia</v>
      </c>
      <c r="I189" s="37" t="str">
        <v>GOBINDGARH IRON LLP</v>
      </c>
      <c r="J189" s="37" t="str">
        <v>Mohd Ansari</v>
      </c>
      <c r="K189" s="37" t="str">
        <v>-</v>
      </c>
      <c r="L189" s="37" t="str">
        <v>C12817</v>
      </c>
      <c r="M189" s="37" t="str">
        <v>North</v>
      </c>
      <c r="N189" s="2">
        <v>229001</v>
      </c>
      <c r="O189" s="2" t="str">
        <v>09ANUPA9660K1Z9</v>
      </c>
      <c r="P189" s="2">
        <v>8382902755</v>
      </c>
      <c r="Q189" s="2" t="str">
        <v>Feb'24</v>
      </c>
      <c r="R189" s="2">
        <v>2024</v>
      </c>
      <c r="S189" s="1">
        <v>16</v>
      </c>
      <c r="T189" s="2">
        <v>40</v>
      </c>
      <c r="U189" s="1">
        <v>0</v>
      </c>
      <c r="V189" s="1" t="str">
        <v>Minor</v>
      </c>
      <c r="W189" s="10">
        <v>0</v>
      </c>
      <c r="X189" s="10">
        <v>13</v>
      </c>
      <c r="Y189" s="10">
        <v>3</v>
      </c>
      <c r="Z189" s="10">
        <v>5</v>
      </c>
      <c r="AA189" s="10">
        <v>10</v>
      </c>
      <c r="AB189" s="10">
        <v>5</v>
      </c>
      <c r="AC189" s="10">
        <v>4</v>
      </c>
      <c r="AD189" s="10">
        <v>5</v>
      </c>
      <c r="AE189" s="10">
        <v>5</v>
      </c>
      <c r="AF189" s="10">
        <v>0</v>
      </c>
      <c r="AG189" s="10">
        <v>0</v>
      </c>
      <c r="AH189" s="10">
        <v>5</v>
      </c>
      <c r="AI189" s="10">
        <v>0</v>
      </c>
      <c r="AJ189" s="10">
        <v>0</v>
      </c>
      <c r="AK189" s="10">
        <v>0</v>
      </c>
      <c r="AL189" s="10">
        <v>0</v>
      </c>
      <c r="AM189" s="10">
        <v>0</v>
      </c>
      <c r="AN189" s="10">
        <v>0</v>
      </c>
      <c r="AO189" s="10">
        <v>0</v>
      </c>
      <c r="AP189" s="10">
        <v>0</v>
      </c>
      <c r="AQ189" s="10">
        <v>0</v>
      </c>
      <c r="AR189" s="10">
        <v>0</v>
      </c>
      <c r="AS189" s="16">
        <v>0</v>
      </c>
      <c r="AT189" s="16">
        <v>0</v>
      </c>
      <c r="AU189" s="16">
        <v>0</v>
      </c>
      <c r="AV189" s="16">
        <v>0</v>
      </c>
      <c r="AW189" s="16" t="str">
        <v/>
      </c>
      <c r="AX189" s="10">
        <f t="shared" si="16"/>
        <v>0</v>
      </c>
      <c r="AY189" s="10">
        <f>SUM(Z189:AK189)</f>
        <v>39</v>
      </c>
      <c r="AZ189" s="2" t="s">
        <v>119</v>
      </c>
      <c r="BA189" s="10">
        <f t="shared" si="17"/>
        <v>0</v>
      </c>
      <c r="BB189" s="36" t="s">
        <v>118</v>
      </c>
      <c r="BC189" s="39" t="str">
        <f t="shared" si="18"/>
        <v/>
      </c>
      <c r="BD189" s="16">
        <f>SUM(AR189:AW189)</f>
        <v>0</v>
      </c>
      <c r="BE189" s="10">
        <f>SUM(AL189:AQ189)</f>
        <v>0</v>
      </c>
      <c r="BF189" s="12" t="str">
        <f t="shared" si="19"/>
        <v/>
      </c>
      <c r="BG189" s="12" t="str">
        <f t="shared" si="20"/>
        <v/>
      </c>
      <c r="BH189" s="9">
        <f t="shared" si="21"/>
        <v>0</v>
      </c>
      <c r="BI189" s="39" t="str">
        <f t="shared" si="22"/>
        <v/>
      </c>
      <c r="BK189" s="75"/>
    </row>
    <row r="190" spans="1:63">
      <c r="A190" s="2">
        <v>187</v>
      </c>
      <c r="B190" s="2">
        <v>2024</v>
      </c>
      <c r="C190" s="1" t="str">
        <v>PBTMTR45</v>
      </c>
      <c r="D190" s="37" t="str">
        <v>0015g00001cZxC3AAK</v>
      </c>
      <c r="E190" s="37" t="str">
        <v>BHARAT TRADERS</v>
      </c>
      <c r="F190" s="37" t="str">
        <v>UTTAR PRADESH</v>
      </c>
      <c r="G190" s="37" t="str">
        <v>MAU</v>
      </c>
      <c r="H190" s="37" t="str">
        <v>Mau</v>
      </c>
      <c r="I190" s="37" t="str">
        <v>GOBINDGARH IRON LLP</v>
      </c>
      <c r="J190" s="37" t="e">
        <v>#VALUE!</v>
      </c>
      <c r="K190" s="37" t="str">
        <v>-</v>
      </c>
      <c r="L190" s="37" t="str">
        <v>C12817</v>
      </c>
      <c r="M190" s="37" t="str">
        <v>North</v>
      </c>
      <c r="N190" s="2" t="e">
        <v>#VALUE!</v>
      </c>
      <c r="O190" s="2" t="e">
        <v>#VALUE!</v>
      </c>
      <c r="P190" s="2" t="e">
        <v>#VALUE!</v>
      </c>
      <c r="Q190" s="2" t="str">
        <v>Feb'24</v>
      </c>
      <c r="R190" s="2">
        <v>2024</v>
      </c>
      <c r="S190" s="1">
        <v>10</v>
      </c>
      <c r="T190" s="2" t="str">
        <v/>
      </c>
      <c r="U190" s="1">
        <v>0</v>
      </c>
      <c r="V190" s="1" t="str">
        <v>Potential Not updated</v>
      </c>
      <c r="W190" s="10">
        <v>0</v>
      </c>
      <c r="X190" s="10">
        <v>5</v>
      </c>
      <c r="Y190" s="10">
        <v>5</v>
      </c>
      <c r="Z190" s="10">
        <v>0</v>
      </c>
      <c r="AA190" s="10">
        <v>5</v>
      </c>
      <c r="AB190" s="10">
        <v>9</v>
      </c>
      <c r="AC190" s="10">
        <v>0</v>
      </c>
      <c r="AD190" s="10">
        <v>0</v>
      </c>
      <c r="AE190" s="10">
        <v>5</v>
      </c>
      <c r="AF190" s="10">
        <v>5</v>
      </c>
      <c r="AG190" s="10">
        <v>9</v>
      </c>
      <c r="AH190" s="10">
        <v>5</v>
      </c>
      <c r="AI190" s="10">
        <v>0</v>
      </c>
      <c r="AJ190" s="10">
        <v>0</v>
      </c>
      <c r="AK190" s="10">
        <v>0</v>
      </c>
      <c r="AL190" s="10">
        <v>0</v>
      </c>
      <c r="AM190" s="10">
        <v>0</v>
      </c>
      <c r="AN190" s="10">
        <v>0</v>
      </c>
      <c r="AO190" s="10">
        <v>0</v>
      </c>
      <c r="AP190" s="10">
        <v>0</v>
      </c>
      <c r="AQ190" s="10">
        <v>0</v>
      </c>
      <c r="AR190" s="10">
        <v>0</v>
      </c>
      <c r="AS190" s="16">
        <v>0</v>
      </c>
      <c r="AT190" s="16">
        <v>0</v>
      </c>
      <c r="AU190" s="16">
        <v>0</v>
      </c>
      <c r="AV190" s="16">
        <v>0</v>
      </c>
      <c r="AW190" s="16" t="str">
        <v/>
      </c>
      <c r="AX190" s="10">
        <f t="shared" si="16"/>
        <v>0</v>
      </c>
      <c r="AY190" s="10">
        <f>SUM(Z190:AK190)</f>
        <v>38</v>
      </c>
      <c r="AZ190" s="2" t="s">
        <v>119</v>
      </c>
      <c r="BA190" s="10">
        <f t="shared" si="17"/>
        <v>0</v>
      </c>
      <c r="BB190" s="36" t="s">
        <v>118</v>
      </c>
      <c r="BC190" s="39" t="str">
        <f t="shared" si="18"/>
        <v/>
      </c>
      <c r="BD190" s="16">
        <f>SUM(AR190:AW190)</f>
        <v>0</v>
      </c>
      <c r="BE190" s="10">
        <f>SUM(AL190:AQ190)</f>
        <v>0</v>
      </c>
      <c r="BF190" s="12" t="str">
        <f t="shared" si="19"/>
        <v/>
      </c>
      <c r="BG190" s="12" t="str">
        <f t="shared" si="20"/>
        <v/>
      </c>
      <c r="BH190" s="9">
        <f t="shared" si="21"/>
        <v>0</v>
      </c>
      <c r="BI190" s="39" t="str">
        <f t="shared" si="22"/>
        <v/>
      </c>
      <c r="BK190" s="75"/>
    </row>
    <row r="191" spans="1:63">
      <c r="A191" s="2">
        <v>188</v>
      </c>
      <c r="B191" s="2">
        <v>2024</v>
      </c>
      <c r="C191" s="1" t="str">
        <v>PBTMTR46</v>
      </c>
      <c r="D191" s="37" t="str">
        <v>0015g00001V9Tj0AAF</v>
      </c>
      <c r="E191" s="37" t="str">
        <v>M/S SHREE HANUMAT BHARATGAS</v>
      </c>
      <c r="F191" s="37" t="str">
        <v>UTTAR PRADESH</v>
      </c>
      <c r="G191" s="37" t="str">
        <v>VARANASI</v>
      </c>
      <c r="H191" s="37" t="str">
        <v>Ballia</v>
      </c>
      <c r="I191" s="37" t="str">
        <v>GOBINDGARH IRON LLP</v>
      </c>
      <c r="J191" s="37" t="str">
        <v>Mohd Ansari</v>
      </c>
      <c r="K191" s="37" t="str">
        <v>-</v>
      </c>
      <c r="L191" s="37" t="str">
        <v>C12817</v>
      </c>
      <c r="M191" s="37" t="str">
        <v>North</v>
      </c>
      <c r="N191" s="2">
        <v>221001</v>
      </c>
      <c r="O191" s="2" t="str">
        <v>09EHDPK7491D2Z2</v>
      </c>
      <c r="P191" s="2">
        <v>8738996300</v>
      </c>
      <c r="Q191" s="2" t="str">
        <v>Feb'24</v>
      </c>
      <c r="R191" s="2">
        <v>2024</v>
      </c>
      <c r="S191" s="1">
        <v>5</v>
      </c>
      <c r="T191" s="2">
        <v>30</v>
      </c>
      <c r="U191" s="1">
        <v>0</v>
      </c>
      <c r="V191" s="1" t="str">
        <v>Minor</v>
      </c>
      <c r="W191" s="10">
        <v>0</v>
      </c>
      <c r="X191" s="10">
        <v>5</v>
      </c>
      <c r="Y191" s="10">
        <v>0</v>
      </c>
      <c r="Z191" s="10">
        <v>0</v>
      </c>
      <c r="AA191" s="10">
        <v>0</v>
      </c>
      <c r="AB191" s="10">
        <v>0</v>
      </c>
      <c r="AC191" s="10">
        <v>0</v>
      </c>
      <c r="AD191" s="10">
        <v>0</v>
      </c>
      <c r="AE191" s="10">
        <v>5</v>
      </c>
      <c r="AF191" s="10">
        <v>0</v>
      </c>
      <c r="AG191" s="10">
        <v>0</v>
      </c>
      <c r="AH191" s="10">
        <v>0</v>
      </c>
      <c r="AI191" s="10">
        <v>0</v>
      </c>
      <c r="AJ191" s="10">
        <v>0</v>
      </c>
      <c r="AK191" s="10">
        <v>0</v>
      </c>
      <c r="AL191" s="10">
        <v>0</v>
      </c>
      <c r="AM191" s="10">
        <v>0</v>
      </c>
      <c r="AN191" s="10">
        <v>0</v>
      </c>
      <c r="AO191" s="10">
        <v>0</v>
      </c>
      <c r="AP191" s="10">
        <v>0</v>
      </c>
      <c r="AQ191" s="10">
        <v>0</v>
      </c>
      <c r="AR191" s="10">
        <v>0</v>
      </c>
      <c r="AS191" s="16">
        <v>0</v>
      </c>
      <c r="AT191" s="16">
        <v>0</v>
      </c>
      <c r="AU191" s="16">
        <v>0</v>
      </c>
      <c r="AV191" s="16">
        <v>0</v>
      </c>
      <c r="AW191" s="16" t="str">
        <v/>
      </c>
      <c r="AX191" s="10">
        <f t="shared" si="16"/>
        <v>0</v>
      </c>
      <c r="AY191" s="10">
        <f>SUM(Z191:AK191)</f>
        <v>5</v>
      </c>
      <c r="AZ191" s="2" t="s">
        <v>119</v>
      </c>
      <c r="BA191" s="10">
        <f t="shared" si="17"/>
        <v>0</v>
      </c>
      <c r="BB191" s="36" t="s">
        <v>118</v>
      </c>
      <c r="BC191" s="39" t="str">
        <f t="shared" si="18"/>
        <v/>
      </c>
      <c r="BD191" s="16">
        <f>SUM(AR191:AW191)</f>
        <v>0</v>
      </c>
      <c r="BE191" s="10">
        <f>SUM(AL191:AQ191)</f>
        <v>0</v>
      </c>
      <c r="BF191" s="12" t="str">
        <f t="shared" si="19"/>
        <v/>
      </c>
      <c r="BG191" s="12" t="str">
        <f t="shared" si="20"/>
        <v/>
      </c>
      <c r="BH191" s="9">
        <f t="shared" si="21"/>
        <v>0</v>
      </c>
      <c r="BI191" s="39" t="str">
        <f t="shared" si="22"/>
        <v/>
      </c>
      <c r="BK191" s="75"/>
    </row>
    <row r="192" spans="1:63">
      <c r="A192" s="2">
        <v>189</v>
      </c>
      <c r="B192" s="2">
        <v>2024</v>
      </c>
      <c r="C192" s="1" t="str">
        <v>PBTMTR47</v>
      </c>
      <c r="D192" s="37" t="str">
        <v>0015g00001V9TjQAAV</v>
      </c>
      <c r="E192" s="37" t="str">
        <v>M/S SHIVA TRADERS</v>
      </c>
      <c r="F192" s="37" t="str">
        <v>UTTAR PRADESH</v>
      </c>
      <c r="G192" s="37" t="str">
        <v>LUCKNOW</v>
      </c>
      <c r="H192" s="37" t="str">
        <v>Ballia</v>
      </c>
      <c r="I192" s="37" t="str">
        <v>GOBINDGARH IRON LLP</v>
      </c>
      <c r="J192" s="37" t="str">
        <v>Mohd Ansari</v>
      </c>
      <c r="K192" s="37" t="str">
        <v>-</v>
      </c>
      <c r="L192" s="37" t="str">
        <v>C12817</v>
      </c>
      <c r="M192" s="37" t="str">
        <v>North</v>
      </c>
      <c r="N192" s="2">
        <v>226016</v>
      </c>
      <c r="O192" s="2" t="str">
        <v>09CKOPK0038C1ZC</v>
      </c>
      <c r="P192" s="2">
        <v>9415388875</v>
      </c>
      <c r="Q192" s="2" t="str">
        <v>Feb'24</v>
      </c>
      <c r="R192" s="2">
        <v>2024</v>
      </c>
      <c r="S192" s="1">
        <v>18</v>
      </c>
      <c r="T192" s="2">
        <v>30</v>
      </c>
      <c r="U192" s="1">
        <v>0</v>
      </c>
      <c r="V192" s="1" t="str">
        <v>Minor</v>
      </c>
      <c r="W192" s="10">
        <v>0</v>
      </c>
      <c r="X192" s="10">
        <v>9</v>
      </c>
      <c r="Y192" s="10">
        <v>9</v>
      </c>
      <c r="Z192" s="10">
        <v>10</v>
      </c>
      <c r="AA192" s="10">
        <v>5</v>
      </c>
      <c r="AB192" s="10">
        <v>0</v>
      </c>
      <c r="AC192" s="10">
        <v>0</v>
      </c>
      <c r="AD192" s="10">
        <v>5</v>
      </c>
      <c r="AE192" s="10">
        <v>5</v>
      </c>
      <c r="AF192" s="10">
        <v>5</v>
      </c>
      <c r="AG192" s="10">
        <v>3</v>
      </c>
      <c r="AH192" s="10">
        <v>0</v>
      </c>
      <c r="AI192" s="10">
        <v>2</v>
      </c>
      <c r="AJ192" s="10">
        <v>0</v>
      </c>
      <c r="AK192" s="10">
        <v>0</v>
      </c>
      <c r="AL192" s="10">
        <v>0</v>
      </c>
      <c r="AM192" s="10">
        <v>0</v>
      </c>
      <c r="AN192" s="10">
        <v>0</v>
      </c>
      <c r="AO192" s="10">
        <v>0</v>
      </c>
      <c r="AP192" s="10">
        <v>0</v>
      </c>
      <c r="AQ192" s="10">
        <v>0</v>
      </c>
      <c r="AR192" s="10">
        <v>0</v>
      </c>
      <c r="AS192" s="16">
        <v>0</v>
      </c>
      <c r="AT192" s="16">
        <v>0</v>
      </c>
      <c r="AU192" s="16">
        <v>0</v>
      </c>
      <c r="AV192" s="16">
        <v>0</v>
      </c>
      <c r="AW192" s="16" t="str">
        <v/>
      </c>
      <c r="AX192" s="10">
        <f t="shared" si="16"/>
        <v>0</v>
      </c>
      <c r="AY192" s="10">
        <f>SUM(Z192:AK192)</f>
        <v>35</v>
      </c>
      <c r="AZ192" s="2" t="s">
        <v>119</v>
      </c>
      <c r="BA192" s="10">
        <f t="shared" si="17"/>
        <v>0</v>
      </c>
      <c r="BB192" s="36" t="s">
        <v>118</v>
      </c>
      <c r="BC192" s="39" t="str">
        <f t="shared" si="18"/>
        <v/>
      </c>
      <c r="BD192" s="16">
        <f>SUM(AR192:AW192)</f>
        <v>0</v>
      </c>
      <c r="BE192" s="10">
        <f>SUM(AL192:AQ192)</f>
        <v>0</v>
      </c>
      <c r="BF192" s="12" t="str">
        <f t="shared" si="19"/>
        <v/>
      </c>
      <c r="BG192" s="12" t="str">
        <f t="shared" si="20"/>
        <v/>
      </c>
      <c r="BH192" s="9">
        <f t="shared" si="21"/>
        <v>0</v>
      </c>
      <c r="BI192" s="39" t="str">
        <f t="shared" si="22"/>
        <v/>
      </c>
      <c r="BK192" s="75"/>
    </row>
    <row r="193" spans="1:63">
      <c r="A193" s="2">
        <v>190</v>
      </c>
      <c r="B193" s="2">
        <v>2024</v>
      </c>
      <c r="C193" s="1" t="str">
        <v>PBTMTR48</v>
      </c>
      <c r="D193" s="37" t="str">
        <v>001J1000006Ux1TIAS</v>
      </c>
      <c r="E193" s="37" t="str">
        <v>M/S RAJ SHREE TRADERS</v>
      </c>
      <c r="F193" s="37" t="str">
        <v>UTTAR PRADESH</v>
      </c>
      <c r="G193" s="37" t="str">
        <v>BALLIA</v>
      </c>
      <c r="H193" s="37" t="str">
        <v>Ballia</v>
      </c>
      <c r="I193" s="37" t="str">
        <v>GOBINDGARH IRON LLP</v>
      </c>
      <c r="J193" s="37" t="str">
        <v>Mohd Ansari</v>
      </c>
      <c r="K193" s="37" t="str">
        <v>-</v>
      </c>
      <c r="L193" s="37" t="str">
        <v>C12817</v>
      </c>
      <c r="M193" s="37" t="str">
        <v>North</v>
      </c>
      <c r="N193" s="2">
        <v>277208</v>
      </c>
      <c r="O193" s="2" t="str">
        <v>09DTIPK9054G1Z9</v>
      </c>
      <c r="P193" s="2">
        <v>9839070693</v>
      </c>
      <c r="Q193" s="2" t="str">
        <v>Feb'24</v>
      </c>
      <c r="R193" s="2">
        <v>2024</v>
      </c>
      <c r="S193" s="1">
        <v>8</v>
      </c>
      <c r="T193" s="2">
        <v>30</v>
      </c>
      <c r="U193" s="1">
        <v>0</v>
      </c>
      <c r="V193" s="1" t="str">
        <v>Minor</v>
      </c>
      <c r="W193" s="10">
        <v>0</v>
      </c>
      <c r="X193" s="10">
        <v>8</v>
      </c>
      <c r="Y193" s="10">
        <v>0</v>
      </c>
      <c r="Z193" s="10">
        <v>0</v>
      </c>
      <c r="AA193" s="10">
        <v>0</v>
      </c>
      <c r="AB193" s="10">
        <v>0</v>
      </c>
      <c r="AC193" s="10">
        <v>0</v>
      </c>
      <c r="AD193" s="10">
        <v>0</v>
      </c>
      <c r="AE193" s="10">
        <v>5</v>
      </c>
      <c r="AF193" s="10">
        <v>5</v>
      </c>
      <c r="AG193" s="10">
        <v>0</v>
      </c>
      <c r="AH193" s="10">
        <v>0</v>
      </c>
      <c r="AI193" s="10">
        <v>0</v>
      </c>
      <c r="AJ193" s="10">
        <v>0</v>
      </c>
      <c r="AK193" s="10">
        <v>0</v>
      </c>
      <c r="AL193" s="10">
        <v>0</v>
      </c>
      <c r="AM193" s="10">
        <v>0</v>
      </c>
      <c r="AN193" s="10">
        <v>0</v>
      </c>
      <c r="AO193" s="10">
        <v>0</v>
      </c>
      <c r="AP193" s="10">
        <v>0</v>
      </c>
      <c r="AQ193" s="10">
        <v>0</v>
      </c>
      <c r="AR193" s="10">
        <v>0</v>
      </c>
      <c r="AS193" s="16">
        <v>0</v>
      </c>
      <c r="AT193" s="16">
        <v>0</v>
      </c>
      <c r="AU193" s="16">
        <v>0</v>
      </c>
      <c r="AV193" s="16">
        <v>0</v>
      </c>
      <c r="AW193" s="16" t="str">
        <v/>
      </c>
      <c r="AX193" s="10">
        <f t="shared" si="16"/>
        <v>0</v>
      </c>
      <c r="AY193" s="10">
        <f>SUM(Z193:AK193)</f>
        <v>10</v>
      </c>
      <c r="AZ193" s="2" t="s">
        <v>119</v>
      </c>
      <c r="BA193" s="10">
        <f t="shared" si="17"/>
        <v>0</v>
      </c>
      <c r="BB193" s="36" t="s">
        <v>118</v>
      </c>
      <c r="BC193" s="39" t="str">
        <f t="shared" si="18"/>
        <v/>
      </c>
      <c r="BD193" s="16">
        <f>SUM(AR193:AW193)</f>
        <v>0</v>
      </c>
      <c r="BE193" s="10">
        <f>SUM(AL193:AQ193)</f>
        <v>0</v>
      </c>
      <c r="BF193" s="12" t="str">
        <f t="shared" si="19"/>
        <v/>
      </c>
      <c r="BG193" s="12" t="str">
        <f t="shared" si="20"/>
        <v/>
      </c>
      <c r="BH193" s="9">
        <f t="shared" si="21"/>
        <v>0</v>
      </c>
      <c r="BI193" s="39" t="str">
        <f t="shared" si="22"/>
        <v/>
      </c>
      <c r="BK193" s="75"/>
    </row>
    <row r="194" spans="1:63">
      <c r="A194" s="2">
        <v>191</v>
      </c>
      <c r="B194" s="2">
        <v>2024</v>
      </c>
      <c r="C194" s="1" t="str">
        <v>PBTMTR49</v>
      </c>
      <c r="D194" s="37" t="str">
        <v>001J1000005Zft7IAC</v>
      </c>
      <c r="E194" s="37" t="str">
        <v>M/S R.K. BUILDING MATERIAL</v>
      </c>
      <c r="F194" s="37" t="str">
        <v>UTTAR PRADESH</v>
      </c>
      <c r="G194" s="37" t="str">
        <v>VARANASI</v>
      </c>
      <c r="H194" s="37" t="str">
        <v>Mau</v>
      </c>
      <c r="I194" s="37" t="str">
        <v>GOBINDGARH IRON LLP</v>
      </c>
      <c r="J194" s="37" t="str">
        <v>Mohd Ansari</v>
      </c>
      <c r="K194" s="37" t="str">
        <v>-</v>
      </c>
      <c r="L194" s="37" t="str">
        <v>C12817</v>
      </c>
      <c r="M194" s="37" t="str">
        <v>North</v>
      </c>
      <c r="N194" s="2">
        <v>221011</v>
      </c>
      <c r="O194" s="2" t="str">
        <v>09DKCPS0982N1ZF</v>
      </c>
      <c r="P194" s="2">
        <v>0</v>
      </c>
      <c r="Q194" s="2" t="str">
        <v>Feb'24</v>
      </c>
      <c r="R194" s="2">
        <v>2024</v>
      </c>
      <c r="S194" s="1">
        <v>5</v>
      </c>
      <c r="T194" s="2">
        <v>30</v>
      </c>
      <c r="U194" s="1">
        <v>0</v>
      </c>
      <c r="V194" s="1" t="str">
        <v>Minor</v>
      </c>
      <c r="W194" s="10">
        <v>0</v>
      </c>
      <c r="X194" s="10">
        <v>5</v>
      </c>
      <c r="Y194" s="10">
        <v>0</v>
      </c>
      <c r="Z194" s="10">
        <v>5</v>
      </c>
      <c r="AA194" s="10">
        <v>0</v>
      </c>
      <c r="AB194" s="10">
        <v>0</v>
      </c>
      <c r="AC194" s="10">
        <v>0</v>
      </c>
      <c r="AD194" s="10">
        <v>5</v>
      </c>
      <c r="AE194" s="10">
        <v>5</v>
      </c>
      <c r="AF194" s="10">
        <v>5</v>
      </c>
      <c r="AG194" s="10">
        <v>0</v>
      </c>
      <c r="AH194" s="10">
        <v>0</v>
      </c>
      <c r="AI194" s="10">
        <v>0</v>
      </c>
      <c r="AJ194" s="10">
        <v>0</v>
      </c>
      <c r="AK194" s="10">
        <v>0</v>
      </c>
      <c r="AL194" s="10">
        <v>0</v>
      </c>
      <c r="AM194" s="10">
        <v>0</v>
      </c>
      <c r="AN194" s="10">
        <v>0</v>
      </c>
      <c r="AO194" s="10">
        <v>0</v>
      </c>
      <c r="AP194" s="10">
        <v>0</v>
      </c>
      <c r="AQ194" s="10">
        <v>0</v>
      </c>
      <c r="AR194" s="10">
        <v>0</v>
      </c>
      <c r="AS194" s="16">
        <v>0</v>
      </c>
      <c r="AT194" s="16">
        <v>0</v>
      </c>
      <c r="AU194" s="16">
        <v>0</v>
      </c>
      <c r="AV194" s="16">
        <v>0</v>
      </c>
      <c r="AW194" s="16" t="str">
        <v/>
      </c>
      <c r="AX194" s="10">
        <f t="shared" si="16"/>
        <v>0</v>
      </c>
      <c r="AY194" s="10">
        <f>SUM(Z194:AK194)</f>
        <v>20</v>
      </c>
      <c r="AZ194" s="2" t="s">
        <v>119</v>
      </c>
      <c r="BA194" s="10">
        <f t="shared" si="17"/>
        <v>0</v>
      </c>
      <c r="BB194" s="36" t="s">
        <v>118</v>
      </c>
      <c r="BC194" s="39" t="str">
        <f t="shared" si="18"/>
        <v/>
      </c>
      <c r="BD194" s="16">
        <f>SUM(AR194:AW194)</f>
        <v>0</v>
      </c>
      <c r="BE194" s="10">
        <f>SUM(AL194:AQ194)</f>
        <v>0</v>
      </c>
      <c r="BF194" s="12" t="str">
        <f t="shared" si="19"/>
        <v/>
      </c>
      <c r="BG194" s="12" t="str">
        <f t="shared" si="20"/>
        <v/>
      </c>
      <c r="BH194" s="9">
        <f t="shared" si="21"/>
        <v>0</v>
      </c>
      <c r="BI194" s="39" t="str">
        <f t="shared" si="22"/>
        <v/>
      </c>
      <c r="BK194" s="75"/>
    </row>
    <row r="195" spans="1:63">
      <c r="A195" s="2">
        <v>192</v>
      </c>
      <c r="B195" s="2">
        <v>2024</v>
      </c>
      <c r="C195" s="1" t="str">
        <v>PBTMTR156</v>
      </c>
      <c r="D195" s="37" t="str">
        <v>0015g00001daAIWAA2</v>
      </c>
      <c r="E195" s="37" t="str">
        <v>SURESH KUMAR BHIM SAIN</v>
      </c>
      <c r="F195" s="37" t="str">
        <v>HARYANA</v>
      </c>
      <c r="G195" s="37" t="str">
        <v>HISAR</v>
      </c>
      <c r="H195" s="37" t="str">
        <v>Hisar</v>
      </c>
      <c r="I195" s="37" t="str">
        <v>PAL CEMENT AND STEEL PVT. LTD.</v>
      </c>
      <c r="J195" s="37" t="str">
        <v>Dinesh Kumar</v>
      </c>
      <c r="K195" s="37" t="str">
        <v>Navneet Pal</v>
      </c>
      <c r="L195" s="37" t="str">
        <v>C12827</v>
      </c>
      <c r="M195" s="37" t="str">
        <v>North</v>
      </c>
      <c r="N195" s="2">
        <v>125001</v>
      </c>
      <c r="O195" s="2" t="str">
        <v>06ABHPB0621L1Z3</v>
      </c>
      <c r="P195" s="2">
        <v>9812118318</v>
      </c>
      <c r="Q195" s="2" t="str">
        <v>Feb'24</v>
      </c>
      <c r="R195" s="2">
        <v>2024</v>
      </c>
      <c r="S195" s="1">
        <v>101</v>
      </c>
      <c r="T195" s="2">
        <v>600</v>
      </c>
      <c r="U195" s="1">
        <v>1.4466666666666666E-2</v>
      </c>
      <c r="V195" s="1" t="str">
        <v>Alien</v>
      </c>
      <c r="W195" s="10">
        <v>0</v>
      </c>
      <c r="X195" s="10">
        <v>28</v>
      </c>
      <c r="Y195" s="10">
        <v>73</v>
      </c>
      <c r="Z195" s="10">
        <v>5</v>
      </c>
      <c r="AA195" s="10">
        <v>25.16</v>
      </c>
      <c r="AB195" s="10">
        <v>0</v>
      </c>
      <c r="AC195" s="10">
        <v>50.06</v>
      </c>
      <c r="AD195" s="10">
        <v>0</v>
      </c>
      <c r="AE195" s="10">
        <v>52.5</v>
      </c>
      <c r="AF195" s="10">
        <v>51</v>
      </c>
      <c r="AG195" s="10">
        <v>51</v>
      </c>
      <c r="AH195" s="10">
        <v>36</v>
      </c>
      <c r="AI195" s="10">
        <v>107</v>
      </c>
      <c r="AJ195" s="10">
        <v>60</v>
      </c>
      <c r="AK195" s="10">
        <v>62.5</v>
      </c>
      <c r="AL195" s="10">
        <v>52</v>
      </c>
      <c r="AM195" s="10">
        <v>119</v>
      </c>
      <c r="AN195" s="10">
        <v>25.59</v>
      </c>
      <c r="AO195" s="10">
        <v>90.03</v>
      </c>
      <c r="AP195" s="10">
        <v>3</v>
      </c>
      <c r="AQ195" s="10">
        <v>3</v>
      </c>
      <c r="AR195" s="10">
        <v>0</v>
      </c>
      <c r="AS195" s="16">
        <v>0</v>
      </c>
      <c r="AT195" s="16">
        <v>26.04</v>
      </c>
      <c r="AU195" s="16">
        <v>0</v>
      </c>
      <c r="AV195" s="16">
        <v>0</v>
      </c>
      <c r="AW195" s="16" t="str">
        <v/>
      </c>
      <c r="AX195" s="10">
        <f t="shared" si="16"/>
        <v>318.66000000000003</v>
      </c>
      <c r="AY195" s="10">
        <f>SUM(Z195:AK195)</f>
        <v>500.22</v>
      </c>
      <c r="AZ195" s="2" t="s">
        <v>119</v>
      </c>
      <c r="BA195" s="10">
        <f t="shared" si="17"/>
        <v>48.77</v>
      </c>
      <c r="BB195" s="36" t="s">
        <v>118</v>
      </c>
      <c r="BC195" s="39" t="str">
        <f t="shared" si="18"/>
        <v>B</v>
      </c>
      <c r="BD195" s="16">
        <f>SUM(AR195:AW195)</f>
        <v>26.04</v>
      </c>
      <c r="BE195" s="10">
        <f>SUM(AL195:AQ195)</f>
        <v>292.62</v>
      </c>
      <c r="BF195" s="12">
        <f t="shared" si="19"/>
        <v>8.1717190736207868E-2</v>
      </c>
      <c r="BG195" s="12">
        <f t="shared" si="20"/>
        <v>0.91828280926379202</v>
      </c>
      <c r="BH195" s="9">
        <f t="shared" si="21"/>
        <v>318.66000000000003</v>
      </c>
      <c r="BI195" s="39" t="str">
        <f t="shared" si="22"/>
        <v>B</v>
      </c>
      <c r="BJ195" s="1" t="str">
        <f>_xlfn.XLOOKUP(D195,'Holi gift'!A:A,'Holi gift'!A:A,"",0,1)</f>
        <v>0015g00001daAIWAA2</v>
      </c>
      <c r="BK195" s="75"/>
    </row>
    <row r="196" spans="1:63">
      <c r="A196" s="2">
        <v>193</v>
      </c>
      <c r="B196" s="2">
        <v>2024</v>
      </c>
      <c r="C196" s="1" t="str">
        <v>PBTMTR157</v>
      </c>
      <c r="D196" s="37" t="str">
        <v>001J100000F4iolIAB</v>
      </c>
      <c r="E196" s="37" t="str">
        <v>PARBHU DAYAL AND SONS</v>
      </c>
      <c r="F196" s="37" t="str">
        <v>HARYANA</v>
      </c>
      <c r="G196" s="37" t="str">
        <v>HISAR</v>
      </c>
      <c r="H196" s="37" t="str">
        <v>Uklana</v>
      </c>
      <c r="I196" s="37" t="str">
        <v>PAL CEMENT AND STEEL PVT. LTD.</v>
      </c>
      <c r="J196" s="37" t="str">
        <v>Dinesh Kumar</v>
      </c>
      <c r="K196" s="37" t="str">
        <v>Navneet Pal</v>
      </c>
      <c r="L196" s="37" t="str">
        <v>C12827</v>
      </c>
      <c r="M196" s="37" t="str">
        <v>North</v>
      </c>
      <c r="N196" s="2">
        <v>0</v>
      </c>
      <c r="O196" s="2">
        <v>0</v>
      </c>
      <c r="P196" s="2">
        <v>0</v>
      </c>
      <c r="Q196" s="2" t="str">
        <v>Feb'24</v>
      </c>
      <c r="R196" s="2">
        <v>2024</v>
      </c>
      <c r="S196" s="1">
        <v>23</v>
      </c>
      <c r="T196" s="2">
        <v>50</v>
      </c>
      <c r="U196" s="1">
        <v>1.4344666666666666</v>
      </c>
      <c r="V196" s="1" t="str">
        <v>Friendly</v>
      </c>
      <c r="W196" s="10">
        <v>0</v>
      </c>
      <c r="X196" s="10">
        <v>23</v>
      </c>
      <c r="Y196" s="10">
        <v>0</v>
      </c>
      <c r="Z196" s="10">
        <v>0</v>
      </c>
      <c r="AA196" s="10">
        <v>0</v>
      </c>
      <c r="AB196" s="10">
        <v>0</v>
      </c>
      <c r="AC196" s="10">
        <v>0</v>
      </c>
      <c r="AD196" s="10">
        <v>0</v>
      </c>
      <c r="AE196" s="10">
        <v>0</v>
      </c>
      <c r="AF196" s="10">
        <v>0</v>
      </c>
      <c r="AG196" s="10">
        <v>0</v>
      </c>
      <c r="AH196" s="10">
        <v>0</v>
      </c>
      <c r="AI196" s="10">
        <v>0</v>
      </c>
      <c r="AJ196" s="10">
        <v>0</v>
      </c>
      <c r="AK196" s="10">
        <v>0</v>
      </c>
      <c r="AL196" s="10">
        <v>0</v>
      </c>
      <c r="AM196" s="10">
        <v>0</v>
      </c>
      <c r="AN196" s="10">
        <v>0</v>
      </c>
      <c r="AO196" s="10">
        <v>89.2</v>
      </c>
      <c r="AP196" s="10">
        <v>151.15</v>
      </c>
      <c r="AQ196" s="10">
        <v>154.21</v>
      </c>
      <c r="AR196" s="10">
        <v>83.45</v>
      </c>
      <c r="AS196" s="16">
        <v>117.07</v>
      </c>
      <c r="AT196" s="16">
        <v>83.77</v>
      </c>
      <c r="AU196" s="16">
        <v>66</v>
      </c>
      <c r="AV196" s="16">
        <v>65.400000000000006</v>
      </c>
      <c r="AW196" s="16">
        <v>10</v>
      </c>
      <c r="AX196" s="10">
        <f t="shared" si="16"/>
        <v>820.25</v>
      </c>
      <c r="AY196" s="10">
        <f>SUM(Z196:AK196)</f>
        <v>0</v>
      </c>
      <c r="AZ196" s="2" t="s">
        <v>119</v>
      </c>
      <c r="BA196" s="10">
        <f t="shared" si="17"/>
        <v>65.760000000000005</v>
      </c>
      <c r="BB196" s="36" t="s">
        <v>118</v>
      </c>
      <c r="BC196" s="39" t="str">
        <f t="shared" si="18"/>
        <v>D</v>
      </c>
      <c r="BD196" s="16">
        <f>SUM(AR196:AW196)</f>
        <v>425.68999999999994</v>
      </c>
      <c r="BE196" s="10">
        <f>SUM(AL196:AQ196)</f>
        <v>394.56000000000006</v>
      </c>
      <c r="BF196" s="12">
        <f t="shared" si="19"/>
        <v>0.51897592197500753</v>
      </c>
      <c r="BG196" s="12">
        <f t="shared" si="20"/>
        <v>0.48102407802499247</v>
      </c>
      <c r="BH196" s="9">
        <f t="shared" si="21"/>
        <v>820.25</v>
      </c>
      <c r="BI196" s="39" t="str">
        <f t="shared" si="22"/>
        <v>D</v>
      </c>
      <c r="BJ196" s="1" t="str">
        <f>_xlfn.XLOOKUP(D196,'Holi gift'!A:A,'Holi gift'!A:A,"",0,1)</f>
        <v>001J100000F4iolIAB</v>
      </c>
      <c r="BK196" s="75"/>
    </row>
    <row r="197" spans="1:63">
      <c r="A197" s="2">
        <v>194</v>
      </c>
      <c r="B197" s="2">
        <v>2024</v>
      </c>
      <c r="C197" s="1" t="str">
        <v>PBTMTR158</v>
      </c>
      <c r="D197" s="37" t="str">
        <v>001J1000007nTfNIAU</v>
      </c>
      <c r="E197" s="37" t="str">
        <v>ROSE BUILDER</v>
      </c>
      <c r="F197" s="37" t="str">
        <v>PUNJAB</v>
      </c>
      <c r="G197" s="37" t="str">
        <v>S.A.S Nagar</v>
      </c>
      <c r="H197" s="37" t="str">
        <v>Mohali</v>
      </c>
      <c r="I197" s="37" t="str">
        <v>PAL CEMENT AND STEEL PVT. LTD.</v>
      </c>
      <c r="J197" s="37" t="str">
        <v>Abhishek Wadhwa</v>
      </c>
      <c r="K197" s="37" t="str">
        <v>Abhishek Wadhwa</v>
      </c>
      <c r="L197" s="37" t="str">
        <v>C12827</v>
      </c>
      <c r="M197" s="37" t="str">
        <v>North</v>
      </c>
      <c r="N197" s="2">
        <v>140308</v>
      </c>
      <c r="O197" s="2" t="str">
        <v>03DTRPA3563D1ZY</v>
      </c>
      <c r="P197" s="2">
        <v>8909990000</v>
      </c>
      <c r="Q197" s="2" t="str">
        <v>Feb'24</v>
      </c>
      <c r="R197" s="2">
        <v>2024</v>
      </c>
      <c r="S197" s="1">
        <v>75</v>
      </c>
      <c r="T197" s="2">
        <v>400</v>
      </c>
      <c r="U197" s="1">
        <v>0.08</v>
      </c>
      <c r="V197" s="1" t="str">
        <v>Alien</v>
      </c>
      <c r="W197" s="10">
        <v>0</v>
      </c>
      <c r="X197" s="10">
        <v>65</v>
      </c>
      <c r="Y197" s="10">
        <v>10</v>
      </c>
      <c r="Z197" s="10">
        <v>0</v>
      </c>
      <c r="AA197" s="10">
        <v>0</v>
      </c>
      <c r="AB197" s="10">
        <v>0</v>
      </c>
      <c r="AC197" s="10">
        <v>67</v>
      </c>
      <c r="AD197" s="10">
        <v>92</v>
      </c>
      <c r="AE197" s="10">
        <v>50.3</v>
      </c>
      <c r="AF197" s="10">
        <v>92</v>
      </c>
      <c r="AG197" s="10">
        <v>50</v>
      </c>
      <c r="AH197" s="10">
        <v>214</v>
      </c>
      <c r="AI197" s="10">
        <v>108.5</v>
      </c>
      <c r="AJ197" s="10">
        <v>55</v>
      </c>
      <c r="AK197" s="10">
        <v>51</v>
      </c>
      <c r="AL197" s="10">
        <v>175</v>
      </c>
      <c r="AM197" s="10">
        <v>298</v>
      </c>
      <c r="AN197" s="10">
        <v>374</v>
      </c>
      <c r="AO197" s="10">
        <v>438.68</v>
      </c>
      <c r="AP197" s="10">
        <v>267.63</v>
      </c>
      <c r="AQ197" s="10">
        <v>200.3</v>
      </c>
      <c r="AR197" s="10">
        <v>74.89</v>
      </c>
      <c r="AS197" s="16">
        <v>28</v>
      </c>
      <c r="AT197" s="16">
        <v>68</v>
      </c>
      <c r="AU197" s="16">
        <v>25</v>
      </c>
      <c r="AV197" s="16">
        <v>3</v>
      </c>
      <c r="AW197" s="16" t="str">
        <v/>
      </c>
      <c r="AX197" s="10">
        <f t="shared" ref="AX197:AX260" si="23">SUM(AL197:AW197)</f>
        <v>1952.5</v>
      </c>
      <c r="AY197" s="10">
        <f>SUM(Z197:AK197)</f>
        <v>779.8</v>
      </c>
      <c r="AZ197" s="2" t="s">
        <v>118</v>
      </c>
      <c r="BA197" s="10">
        <f t="shared" ref="BA197:BA260" si="24">AVERAGE(AL197:AQ197)</f>
        <v>292.26833333333332</v>
      </c>
      <c r="BB197" s="36" t="s">
        <v>119</v>
      </c>
      <c r="BC197" s="39" t="str">
        <f t="shared" ref="BC197:BC260" si="25">IF(AZ197="Yes","",IF(AX197&gt;1250,"E",IF(AX197&gt;750,"D",
IF(AX197&gt;=500,"C",
IF(AX197&gt;=300,"B",
IF(AX197&gt;=200,"A",
""))))))</f>
        <v/>
      </c>
      <c r="BD197" s="16">
        <f>SUM(AR197:AW197)</f>
        <v>198.89</v>
      </c>
      <c r="BE197" s="10">
        <f>SUM(AL197:AQ197)</f>
        <v>1753.61</v>
      </c>
      <c r="BF197" s="12">
        <f t="shared" ref="BF197:BF260" si="26">IFERROR(BD197/$AX197,"")</f>
        <v>0.10186427656850192</v>
      </c>
      <c r="BG197" s="12">
        <f t="shared" ref="BG197:BG260" si="27">IFERROR(BE197/$AX197,"")</f>
        <v>0.89813572343149806</v>
      </c>
      <c r="BH197" s="9">
        <f t="shared" ref="BH197:BH260" si="28">SUM(AL197:AW197)</f>
        <v>1952.5</v>
      </c>
      <c r="BI197" s="39" t="str">
        <f t="shared" ref="BI197:BI260" si="29">IF(AZ197="Yes","",IF(BH197&gt;=1250,"E",IF(BH197&gt;=750,"D",
IF(BH197&gt;=500,"C",
IF(BH197&gt;=300,"B",
IF(BH197&gt;=200,"A",
""))))))</f>
        <v/>
      </c>
      <c r="BK197" s="75"/>
    </row>
    <row r="198" spans="1:63">
      <c r="A198" s="2">
        <v>195</v>
      </c>
      <c r="B198" s="2">
        <v>2024</v>
      </c>
      <c r="C198" s="1" t="str">
        <v>PBTMTR159</v>
      </c>
      <c r="D198" s="37" t="str">
        <v>001J1000002jBT9IAM</v>
      </c>
      <c r="E198" s="37" t="str">
        <v>Soni Cement Store</v>
      </c>
      <c r="F198" s="37" t="str">
        <v>HARYANA</v>
      </c>
      <c r="G198" s="37" t="str">
        <v>HISAR</v>
      </c>
      <c r="H198" s="37" t="str">
        <v>Hansi</v>
      </c>
      <c r="I198" s="37" t="str">
        <v>PAL CEMENT AND STEEL PVT. LTD.</v>
      </c>
      <c r="J198" s="37" t="str">
        <v>Dinesh Kumar</v>
      </c>
      <c r="K198" s="37" t="str">
        <v>Navneet Pal</v>
      </c>
      <c r="L198" s="37" t="str">
        <v>C12827</v>
      </c>
      <c r="M198" s="37" t="str">
        <v>North</v>
      </c>
      <c r="N198" s="2">
        <v>125033</v>
      </c>
      <c r="O198" s="2" t="str">
        <v>06AAGPV5309L1ZQ</v>
      </c>
      <c r="P198" s="2">
        <v>7015708719</v>
      </c>
      <c r="Q198" s="2" t="str">
        <v>Feb'24</v>
      </c>
      <c r="R198" s="2">
        <v>2024</v>
      </c>
      <c r="S198" s="1">
        <v>51</v>
      </c>
      <c r="T198" s="2">
        <v>100</v>
      </c>
      <c r="U198" s="1">
        <v>0</v>
      </c>
      <c r="V198" s="1" t="str">
        <v>Challenger</v>
      </c>
      <c r="W198" s="10">
        <v>0</v>
      </c>
      <c r="X198" s="10">
        <v>25</v>
      </c>
      <c r="Y198" s="10">
        <v>26</v>
      </c>
      <c r="Z198" s="10">
        <v>5</v>
      </c>
      <c r="AA198" s="10">
        <v>4.8250000000000002</v>
      </c>
      <c r="AB198" s="10">
        <v>0</v>
      </c>
      <c r="AC198" s="10">
        <v>0</v>
      </c>
      <c r="AD198" s="10">
        <v>0</v>
      </c>
      <c r="AE198" s="10">
        <v>0</v>
      </c>
      <c r="AF198" s="10">
        <v>0</v>
      </c>
      <c r="AG198" s="10">
        <v>0</v>
      </c>
      <c r="AH198" s="10">
        <v>0</v>
      </c>
      <c r="AI198" s="10">
        <v>0</v>
      </c>
      <c r="AJ198" s="10">
        <v>0</v>
      </c>
      <c r="AK198" s="10">
        <v>0</v>
      </c>
      <c r="AL198" s="10">
        <v>0</v>
      </c>
      <c r="AM198" s="10">
        <v>0</v>
      </c>
      <c r="AN198" s="10">
        <v>0</v>
      </c>
      <c r="AO198" s="10">
        <v>0</v>
      </c>
      <c r="AP198" s="10">
        <v>0</v>
      </c>
      <c r="AQ198" s="10">
        <v>0</v>
      </c>
      <c r="AR198" s="10">
        <v>0</v>
      </c>
      <c r="AS198" s="16">
        <v>0</v>
      </c>
      <c r="AT198" s="16">
        <v>0</v>
      </c>
      <c r="AU198" s="16">
        <v>0</v>
      </c>
      <c r="AV198" s="16">
        <v>0</v>
      </c>
      <c r="AW198" s="16" t="str">
        <v/>
      </c>
      <c r="AX198" s="10">
        <f t="shared" si="23"/>
        <v>0</v>
      </c>
      <c r="AY198" s="10">
        <f>SUM(Z198:AK198)</f>
        <v>9.8249999999999993</v>
      </c>
      <c r="AZ198" s="2" t="s">
        <v>119</v>
      </c>
      <c r="BA198" s="10">
        <f t="shared" si="24"/>
        <v>0</v>
      </c>
      <c r="BB198" s="36" t="s">
        <v>118</v>
      </c>
      <c r="BC198" s="39" t="str">
        <f t="shared" si="25"/>
        <v/>
      </c>
      <c r="BD198" s="16">
        <f>SUM(AR198:AW198)</f>
        <v>0</v>
      </c>
      <c r="BE198" s="10">
        <f>SUM(AL198:AQ198)</f>
        <v>0</v>
      </c>
      <c r="BF198" s="12" t="str">
        <f t="shared" si="26"/>
        <v/>
      </c>
      <c r="BG198" s="12" t="str">
        <f t="shared" si="27"/>
        <v/>
      </c>
      <c r="BH198" s="9">
        <f t="shared" si="28"/>
        <v>0</v>
      </c>
      <c r="BI198" s="39" t="str">
        <f t="shared" si="29"/>
        <v/>
      </c>
      <c r="BK198" s="75"/>
    </row>
    <row r="199" spans="1:63">
      <c r="A199" s="2">
        <v>196</v>
      </c>
      <c r="B199" s="2">
        <v>2024</v>
      </c>
      <c r="C199" s="1" t="str">
        <v>PBTMTR160</v>
      </c>
      <c r="D199" s="37" t="str">
        <v>0015g00001XalwlAAB</v>
      </c>
      <c r="E199" s="37" t="str">
        <v>ROSHAN LAL GOURI SHANKER</v>
      </c>
      <c r="F199" s="37" t="str">
        <v>HARYANA</v>
      </c>
      <c r="G199" s="37" t="str">
        <v>CHARKI DADRI</v>
      </c>
      <c r="H199" s="37" t="str">
        <v>Badhra</v>
      </c>
      <c r="I199" s="37" t="str">
        <v>PAL CEMENT AND STEEL PVT. LTD.</v>
      </c>
      <c r="J199" s="37" t="str">
        <v>Dinesh Kumar</v>
      </c>
      <c r="K199" s="37" t="str">
        <v>Navneet Pal</v>
      </c>
      <c r="L199" s="37" t="str">
        <v>C12827</v>
      </c>
      <c r="M199" s="37" t="str">
        <v>North</v>
      </c>
      <c r="N199" s="2">
        <v>127306</v>
      </c>
      <c r="O199" s="2" t="str">
        <v>06AEGPK1703G1ZZ</v>
      </c>
      <c r="P199" s="2">
        <v>9354832707</v>
      </c>
      <c r="Q199" s="2" t="str">
        <v>Feb'24</v>
      </c>
      <c r="R199" s="2">
        <v>2024</v>
      </c>
      <c r="S199" s="1">
        <v>15</v>
      </c>
      <c r="T199" s="2">
        <v>250</v>
      </c>
      <c r="U199" s="1">
        <v>0</v>
      </c>
      <c r="V199" s="1" t="str">
        <v>Alien</v>
      </c>
      <c r="W199" s="10">
        <v>0</v>
      </c>
      <c r="X199" s="10">
        <v>15</v>
      </c>
      <c r="Y199" s="10">
        <v>0</v>
      </c>
      <c r="Z199" s="10">
        <v>15</v>
      </c>
      <c r="AA199" s="10">
        <v>1</v>
      </c>
      <c r="AB199" s="10">
        <v>0</v>
      </c>
      <c r="AC199" s="10">
        <v>0</v>
      </c>
      <c r="AD199" s="10">
        <v>0</v>
      </c>
      <c r="AE199" s="10">
        <v>0</v>
      </c>
      <c r="AF199" s="10">
        <v>0</v>
      </c>
      <c r="AG199" s="10">
        <v>0</v>
      </c>
      <c r="AH199" s="10">
        <v>0</v>
      </c>
      <c r="AI199" s="10">
        <v>0</v>
      </c>
      <c r="AJ199" s="10">
        <v>0</v>
      </c>
      <c r="AK199" s="10">
        <v>0</v>
      </c>
      <c r="AL199" s="10">
        <v>0</v>
      </c>
      <c r="AM199" s="10">
        <v>0</v>
      </c>
      <c r="AN199" s="10">
        <v>0</v>
      </c>
      <c r="AO199" s="10">
        <v>0</v>
      </c>
      <c r="AP199" s="10">
        <v>0</v>
      </c>
      <c r="AQ199" s="10">
        <v>0</v>
      </c>
      <c r="AR199" s="10">
        <v>0</v>
      </c>
      <c r="AS199" s="16">
        <v>0</v>
      </c>
      <c r="AT199" s="16">
        <v>0</v>
      </c>
      <c r="AU199" s="16">
        <v>0</v>
      </c>
      <c r="AV199" s="16">
        <v>0</v>
      </c>
      <c r="AW199" s="16" t="str">
        <v/>
      </c>
      <c r="AX199" s="10">
        <f t="shared" si="23"/>
        <v>0</v>
      </c>
      <c r="AY199" s="10">
        <f>SUM(Z199:AK199)</f>
        <v>16</v>
      </c>
      <c r="AZ199" s="2" t="s">
        <v>119</v>
      </c>
      <c r="BA199" s="10">
        <f t="shared" si="24"/>
        <v>0</v>
      </c>
      <c r="BB199" s="36" t="s">
        <v>118</v>
      </c>
      <c r="BC199" s="39" t="str">
        <f t="shared" si="25"/>
        <v/>
      </c>
      <c r="BD199" s="16">
        <f>SUM(AR199:AW199)</f>
        <v>0</v>
      </c>
      <c r="BE199" s="10">
        <f>SUM(AL199:AQ199)</f>
        <v>0</v>
      </c>
      <c r="BF199" s="12" t="str">
        <f t="shared" si="26"/>
        <v/>
      </c>
      <c r="BG199" s="12" t="str">
        <f t="shared" si="27"/>
        <v/>
      </c>
      <c r="BH199" s="9">
        <f t="shared" si="28"/>
        <v>0</v>
      </c>
      <c r="BI199" s="39" t="str">
        <f t="shared" si="29"/>
        <v/>
      </c>
      <c r="BK199" s="75"/>
    </row>
    <row r="200" spans="1:63">
      <c r="A200" s="2">
        <v>197</v>
      </c>
      <c r="B200" s="2">
        <v>2024</v>
      </c>
      <c r="C200" s="1" t="str">
        <v>PBTMTR161</v>
      </c>
      <c r="D200" s="37" t="str">
        <v>0015g00001dFjdAAAS</v>
      </c>
      <c r="E200" s="37" t="str">
        <v>DEEP CHAND &amp; SONS</v>
      </c>
      <c r="F200" s="37" t="str">
        <v>HARYANA</v>
      </c>
      <c r="G200" s="37" t="str">
        <v>SIRSA</v>
      </c>
      <c r="H200" s="37" t="str">
        <v>Rania</v>
      </c>
      <c r="I200" s="37" t="str">
        <v>PAL CEMENT AND STEEL PVT. LTD.</v>
      </c>
      <c r="J200" s="37" t="str">
        <v>Varun Arora</v>
      </c>
      <c r="K200" s="37" t="str">
        <v>Shubham Gahlot</v>
      </c>
      <c r="L200" s="37" t="str">
        <v>C12827</v>
      </c>
      <c r="M200" s="37" t="str">
        <v>North</v>
      </c>
      <c r="N200" s="2">
        <v>125076</v>
      </c>
      <c r="O200" s="2" t="str">
        <v>06AFCPJ8244E1ZO</v>
      </c>
      <c r="P200" s="2">
        <v>9802100057</v>
      </c>
      <c r="Q200" s="2" t="str">
        <v>Feb'24</v>
      </c>
      <c r="R200" s="2">
        <v>2024</v>
      </c>
      <c r="S200" s="1">
        <v>18</v>
      </c>
      <c r="T200" s="2">
        <v>160</v>
      </c>
      <c r="U200" s="1">
        <v>0.88433333333333342</v>
      </c>
      <c r="V200" s="1" t="str">
        <v>Star</v>
      </c>
      <c r="W200" s="10">
        <v>0</v>
      </c>
      <c r="X200" s="10">
        <v>18</v>
      </c>
      <c r="Y200" s="10">
        <v>0</v>
      </c>
      <c r="Z200" s="10">
        <v>39</v>
      </c>
      <c r="AA200" s="10">
        <v>12.14</v>
      </c>
      <c r="AB200" s="10">
        <v>1.9</v>
      </c>
      <c r="AC200" s="10">
        <v>50.02</v>
      </c>
      <c r="AD200" s="10">
        <v>0</v>
      </c>
      <c r="AE200" s="10">
        <v>57.8</v>
      </c>
      <c r="AF200" s="10">
        <v>0</v>
      </c>
      <c r="AG200" s="10">
        <v>51</v>
      </c>
      <c r="AH200" s="10">
        <v>35</v>
      </c>
      <c r="AI200" s="10">
        <v>51</v>
      </c>
      <c r="AJ200" s="10">
        <v>102</v>
      </c>
      <c r="AK200" s="10">
        <v>101</v>
      </c>
      <c r="AL200" s="10">
        <v>12</v>
      </c>
      <c r="AM200" s="10">
        <v>53</v>
      </c>
      <c r="AN200" s="10">
        <v>25.58</v>
      </c>
      <c r="AO200" s="10">
        <v>16.04</v>
      </c>
      <c r="AP200" s="10">
        <v>3</v>
      </c>
      <c r="AQ200" s="10">
        <v>15.97</v>
      </c>
      <c r="AR200" s="10">
        <v>23.95</v>
      </c>
      <c r="AS200" s="16">
        <v>23.89</v>
      </c>
      <c r="AT200" s="16">
        <v>169.13</v>
      </c>
      <c r="AU200" s="16">
        <v>138</v>
      </c>
      <c r="AV200" s="16">
        <v>117.35</v>
      </c>
      <c r="AW200" s="16">
        <v>157</v>
      </c>
      <c r="AX200" s="10">
        <f t="shared" si="23"/>
        <v>754.91</v>
      </c>
      <c r="AY200" s="10">
        <f>SUM(Z200:AK200)</f>
        <v>500.86</v>
      </c>
      <c r="AZ200" s="2" t="s">
        <v>119</v>
      </c>
      <c r="BA200" s="10">
        <f t="shared" si="24"/>
        <v>20.931666666666668</v>
      </c>
      <c r="BB200" s="36" t="s">
        <v>118</v>
      </c>
      <c r="BC200" s="39" t="str">
        <f t="shared" si="25"/>
        <v>D</v>
      </c>
      <c r="BD200" s="16">
        <f>SUM(AR200:AW200)</f>
        <v>629.32000000000005</v>
      </c>
      <c r="BE200" s="10">
        <f>SUM(AL200:AQ200)</f>
        <v>125.59</v>
      </c>
      <c r="BF200" s="12">
        <f t="shared" si="26"/>
        <v>0.83363579764475249</v>
      </c>
      <c r="BG200" s="12">
        <f t="shared" si="27"/>
        <v>0.16636420235524765</v>
      </c>
      <c r="BH200" s="9">
        <f t="shared" si="28"/>
        <v>754.91</v>
      </c>
      <c r="BI200" s="39" t="str">
        <f t="shared" si="29"/>
        <v>D</v>
      </c>
      <c r="BJ200" s="1" t="str">
        <f>_xlfn.XLOOKUP(D200,'Holi gift'!A:A,'Holi gift'!A:A,"",0,1)</f>
        <v>0015g00001dFjdAAAS</v>
      </c>
      <c r="BK200" s="75"/>
    </row>
    <row r="201" spans="1:63">
      <c r="A201" s="2">
        <v>198</v>
      </c>
      <c r="B201" s="2">
        <v>2024</v>
      </c>
      <c r="C201" s="1" t="str">
        <v>PBTMTR162</v>
      </c>
      <c r="D201" s="37" t="str">
        <v>0015g00001VAKQbAAP</v>
      </c>
      <c r="E201" s="37" t="str">
        <v>Bhagirath Mal Pawan Kumar</v>
      </c>
      <c r="F201" s="37" t="str">
        <v>HARYANA</v>
      </c>
      <c r="G201" s="37" t="str">
        <v>BHIWANI</v>
      </c>
      <c r="H201" s="37" t="str">
        <v>bhiwani</v>
      </c>
      <c r="I201" s="37" t="str">
        <v>PAL CEMENT AND STEEL PVT. LTD.</v>
      </c>
      <c r="J201" s="37" t="str">
        <v>Dinesh Kumar</v>
      </c>
      <c r="K201" s="37" t="str">
        <v>Navneet Pal</v>
      </c>
      <c r="L201" s="37" t="str">
        <v>C12827</v>
      </c>
      <c r="M201" s="37" t="str">
        <v>North</v>
      </c>
      <c r="N201" s="2">
        <v>127021</v>
      </c>
      <c r="O201" s="2" t="str">
        <v>06ADCPB9578R1ZA</v>
      </c>
      <c r="P201" s="2">
        <v>9416350464</v>
      </c>
      <c r="Q201" s="2" t="str">
        <v>Feb'24</v>
      </c>
      <c r="R201" s="2">
        <v>2024</v>
      </c>
      <c r="S201" s="1">
        <v>15</v>
      </c>
      <c r="T201" s="2">
        <v>200</v>
      </c>
      <c r="U201" s="1">
        <v>0</v>
      </c>
      <c r="V201" s="1" t="str">
        <v>Challenger</v>
      </c>
      <c r="W201" s="10">
        <v>0</v>
      </c>
      <c r="X201" s="10">
        <v>15</v>
      </c>
      <c r="Y201" s="10">
        <v>0</v>
      </c>
      <c r="Z201" s="10">
        <v>0</v>
      </c>
      <c r="AA201" s="10">
        <v>12.17</v>
      </c>
      <c r="AB201" s="10">
        <v>0</v>
      </c>
      <c r="AC201" s="10">
        <v>0</v>
      </c>
      <c r="AD201" s="10">
        <v>0</v>
      </c>
      <c r="AE201" s="10">
        <v>0</v>
      </c>
      <c r="AF201" s="10">
        <v>0</v>
      </c>
      <c r="AG201" s="10">
        <v>0</v>
      </c>
      <c r="AH201" s="10">
        <v>0</v>
      </c>
      <c r="AI201" s="10">
        <v>0</v>
      </c>
      <c r="AJ201" s="10">
        <v>0</v>
      </c>
      <c r="AK201" s="10">
        <v>0</v>
      </c>
      <c r="AL201" s="10">
        <v>0</v>
      </c>
      <c r="AM201" s="10">
        <v>0</v>
      </c>
      <c r="AN201" s="10">
        <v>0</v>
      </c>
      <c r="AO201" s="10">
        <v>0</v>
      </c>
      <c r="AP201" s="10">
        <v>0</v>
      </c>
      <c r="AQ201" s="10">
        <v>0</v>
      </c>
      <c r="AR201" s="10">
        <v>0</v>
      </c>
      <c r="AS201" s="16">
        <v>0</v>
      </c>
      <c r="AT201" s="16">
        <v>0</v>
      </c>
      <c r="AU201" s="16">
        <v>0</v>
      </c>
      <c r="AV201" s="16">
        <v>0</v>
      </c>
      <c r="AW201" s="16" t="str">
        <v/>
      </c>
      <c r="AX201" s="10">
        <f t="shared" si="23"/>
        <v>0</v>
      </c>
      <c r="AY201" s="10">
        <f>SUM(Z201:AK201)</f>
        <v>12.17</v>
      </c>
      <c r="AZ201" s="2" t="s">
        <v>119</v>
      </c>
      <c r="BA201" s="10">
        <f t="shared" si="24"/>
        <v>0</v>
      </c>
      <c r="BB201" s="36" t="s">
        <v>118</v>
      </c>
      <c r="BC201" s="39" t="str">
        <f t="shared" si="25"/>
        <v/>
      </c>
      <c r="BD201" s="16">
        <f>SUM(AR201:AW201)</f>
        <v>0</v>
      </c>
      <c r="BE201" s="10">
        <f>SUM(AL201:AQ201)</f>
        <v>0</v>
      </c>
      <c r="BF201" s="12" t="str">
        <f t="shared" si="26"/>
        <v/>
      </c>
      <c r="BG201" s="12" t="str">
        <f t="shared" si="27"/>
        <v/>
      </c>
      <c r="BH201" s="9">
        <f t="shared" si="28"/>
        <v>0</v>
      </c>
      <c r="BI201" s="39" t="str">
        <f t="shared" si="29"/>
        <v/>
      </c>
      <c r="BK201" s="75"/>
    </row>
    <row r="202" spans="1:63">
      <c r="A202" s="2">
        <v>199</v>
      </c>
      <c r="B202" s="2">
        <v>2024</v>
      </c>
      <c r="C202" s="1" t="str">
        <v>PBTMTR23</v>
      </c>
      <c r="D202" s="37" t="str">
        <v>0015g00001V9eDYAAZ</v>
      </c>
      <c r="E202" s="37" t="str">
        <v>M/S - BAU SAHAB ENTERPRISES</v>
      </c>
      <c r="F202" s="37" t="str">
        <v>UTTAR PRADESH</v>
      </c>
      <c r="G202" s="37" t="str">
        <v>CHANDAULI</v>
      </c>
      <c r="H202" s="37" t="str">
        <v>Chandauli</v>
      </c>
      <c r="I202" s="37" t="str">
        <v>GLOBAL IRONTRADING PVT. LTD.</v>
      </c>
      <c r="J202" s="37" t="str">
        <v>Divyansh Dhawal</v>
      </c>
      <c r="K202" s="37" t="str">
        <v>Varun Arora</v>
      </c>
      <c r="L202" s="37" t="str">
        <v>C12819</v>
      </c>
      <c r="M202" s="37" t="str">
        <v>North</v>
      </c>
      <c r="N202" s="2">
        <v>232101</v>
      </c>
      <c r="O202" s="2" t="str">
        <v>09GKOPS6510P1Z4</v>
      </c>
      <c r="P202" s="2">
        <v>8303359139</v>
      </c>
      <c r="Q202" s="2" t="str">
        <v>Feb'24</v>
      </c>
      <c r="R202" s="2">
        <v>2024</v>
      </c>
      <c r="S202" s="1">
        <v>20</v>
      </c>
      <c r="T202" s="2">
        <v>10</v>
      </c>
      <c r="U202" s="1">
        <v>0</v>
      </c>
      <c r="V202" s="1" t="str">
        <v>Minor</v>
      </c>
      <c r="W202" s="10">
        <v>0</v>
      </c>
      <c r="X202" s="10">
        <v>10</v>
      </c>
      <c r="Y202" s="10">
        <v>10</v>
      </c>
      <c r="Z202" s="10">
        <v>0</v>
      </c>
      <c r="AA202" s="10">
        <v>0</v>
      </c>
      <c r="AB202" s="10">
        <v>0</v>
      </c>
      <c r="AC202" s="10">
        <v>0</v>
      </c>
      <c r="AD202" s="10">
        <v>0</v>
      </c>
      <c r="AE202" s="10">
        <v>0</v>
      </c>
      <c r="AF202" s="10">
        <v>0</v>
      </c>
      <c r="AG202" s="10">
        <v>0</v>
      </c>
      <c r="AH202" s="10">
        <v>0</v>
      </c>
      <c r="AI202" s="10">
        <v>0</v>
      </c>
      <c r="AJ202" s="10">
        <v>0</v>
      </c>
      <c r="AK202" s="10">
        <v>0</v>
      </c>
      <c r="AL202" s="10">
        <v>0</v>
      </c>
      <c r="AM202" s="10">
        <v>0</v>
      </c>
      <c r="AN202" s="10">
        <v>0</v>
      </c>
      <c r="AO202" s="10">
        <v>0</v>
      </c>
      <c r="AP202" s="10">
        <v>0</v>
      </c>
      <c r="AQ202" s="10">
        <v>0</v>
      </c>
      <c r="AR202" s="10">
        <v>0</v>
      </c>
      <c r="AS202" s="16">
        <v>0</v>
      </c>
      <c r="AT202" s="16">
        <v>0</v>
      </c>
      <c r="AU202" s="16">
        <v>0</v>
      </c>
      <c r="AV202" s="16">
        <v>0</v>
      </c>
      <c r="AW202" s="16" t="str">
        <v/>
      </c>
      <c r="AX202" s="10">
        <f t="shared" si="23"/>
        <v>0</v>
      </c>
      <c r="AY202" s="10">
        <f>SUM(Z202:AK202)</f>
        <v>0</v>
      </c>
      <c r="AZ202" s="2" t="s">
        <v>119</v>
      </c>
      <c r="BA202" s="10">
        <f t="shared" si="24"/>
        <v>0</v>
      </c>
      <c r="BB202" s="36" t="s">
        <v>118</v>
      </c>
      <c r="BC202" s="39" t="str">
        <f t="shared" si="25"/>
        <v/>
      </c>
      <c r="BD202" s="16">
        <f>SUM(AR202:AW202)</f>
        <v>0</v>
      </c>
      <c r="BE202" s="10">
        <f>SUM(AL202:AQ202)</f>
        <v>0</v>
      </c>
      <c r="BF202" s="12" t="str">
        <f t="shared" si="26"/>
        <v/>
      </c>
      <c r="BG202" s="12" t="str">
        <f t="shared" si="27"/>
        <v/>
      </c>
      <c r="BH202" s="9">
        <f t="shared" si="28"/>
        <v>0</v>
      </c>
      <c r="BI202" s="39" t="str">
        <f t="shared" si="29"/>
        <v/>
      </c>
      <c r="BK202" s="75"/>
    </row>
    <row r="203" spans="1:63">
      <c r="A203" s="2">
        <v>200</v>
      </c>
      <c r="B203" s="2">
        <v>2024</v>
      </c>
      <c r="C203" s="1" t="str">
        <v>PBTMTR24</v>
      </c>
      <c r="D203" s="37" t="str">
        <v>001J1000002iyocIAA</v>
      </c>
      <c r="E203" s="37" t="str">
        <v>M/S KEERTIKA CEMENT &amp; STEEL</v>
      </c>
      <c r="F203" s="37" t="str">
        <v>UTTAR PRADESH</v>
      </c>
      <c r="G203" s="37" t="str">
        <v>VARANASI</v>
      </c>
      <c r="H203" s="37" t="str">
        <v>Varanasi</v>
      </c>
      <c r="I203" s="37" t="str">
        <v>GLOBAL IRONTRADING PVT. LTD.</v>
      </c>
      <c r="J203" s="37" t="str">
        <v>Divyansh Dhawal</v>
      </c>
      <c r="K203" s="37" t="str">
        <v>Varun Arora</v>
      </c>
      <c r="L203" s="37" t="str">
        <v>C12819</v>
      </c>
      <c r="M203" s="37" t="str">
        <v>North</v>
      </c>
      <c r="N203" s="2">
        <v>221004</v>
      </c>
      <c r="O203" s="2" t="str">
        <v>09AKSPT4497Q2ZK</v>
      </c>
      <c r="P203" s="2">
        <v>6390885885</v>
      </c>
      <c r="Q203" s="2" t="str">
        <v>Feb'24</v>
      </c>
      <c r="R203" s="2">
        <v>2024</v>
      </c>
      <c r="S203" s="1">
        <v>11</v>
      </c>
      <c r="T203" s="2">
        <v>20</v>
      </c>
      <c r="U203" s="1">
        <v>0</v>
      </c>
      <c r="V203" s="1" t="str">
        <v>Minor</v>
      </c>
      <c r="W203" s="10">
        <v>0</v>
      </c>
      <c r="X203" s="10">
        <v>5</v>
      </c>
      <c r="Y203" s="10">
        <v>6</v>
      </c>
      <c r="Z203" s="10">
        <v>5</v>
      </c>
      <c r="AA203" s="10">
        <v>0</v>
      </c>
      <c r="AB203" s="10">
        <v>0</v>
      </c>
      <c r="AC203" s="10">
        <v>0</v>
      </c>
      <c r="AD203" s="10">
        <v>0</v>
      </c>
      <c r="AE203" s="10">
        <v>0</v>
      </c>
      <c r="AF203" s="10">
        <v>0</v>
      </c>
      <c r="AG203" s="10">
        <v>0</v>
      </c>
      <c r="AH203" s="10">
        <v>0</v>
      </c>
      <c r="AI203" s="10">
        <v>0</v>
      </c>
      <c r="AJ203" s="10">
        <v>0</v>
      </c>
      <c r="AK203" s="10">
        <v>0</v>
      </c>
      <c r="AL203" s="10">
        <v>0</v>
      </c>
      <c r="AM203" s="10">
        <v>0</v>
      </c>
      <c r="AN203" s="10">
        <v>0</v>
      </c>
      <c r="AO203" s="10">
        <v>0</v>
      </c>
      <c r="AP203" s="10">
        <v>0</v>
      </c>
      <c r="AQ203" s="10">
        <v>0</v>
      </c>
      <c r="AR203" s="10">
        <v>0</v>
      </c>
      <c r="AS203" s="16">
        <v>0</v>
      </c>
      <c r="AT203" s="16">
        <v>0</v>
      </c>
      <c r="AU203" s="16">
        <v>0</v>
      </c>
      <c r="AV203" s="16">
        <v>0</v>
      </c>
      <c r="AW203" s="16" t="str">
        <v/>
      </c>
      <c r="AX203" s="10">
        <f t="shared" si="23"/>
        <v>0</v>
      </c>
      <c r="AY203" s="10">
        <f>SUM(Z203:AK203)</f>
        <v>5</v>
      </c>
      <c r="AZ203" s="2" t="s">
        <v>119</v>
      </c>
      <c r="BA203" s="10">
        <f t="shared" si="24"/>
        <v>0</v>
      </c>
      <c r="BB203" s="36" t="s">
        <v>118</v>
      </c>
      <c r="BC203" s="39" t="str">
        <f t="shared" si="25"/>
        <v/>
      </c>
      <c r="BD203" s="16">
        <f>SUM(AR203:AW203)</f>
        <v>0</v>
      </c>
      <c r="BE203" s="10">
        <f>SUM(AL203:AQ203)</f>
        <v>0</v>
      </c>
      <c r="BF203" s="12" t="str">
        <f t="shared" si="26"/>
        <v/>
      </c>
      <c r="BG203" s="12" t="str">
        <f t="shared" si="27"/>
        <v/>
      </c>
      <c r="BH203" s="9">
        <f t="shared" si="28"/>
        <v>0</v>
      </c>
      <c r="BI203" s="39" t="str">
        <f t="shared" si="29"/>
        <v/>
      </c>
      <c r="BK203" s="75"/>
    </row>
    <row r="204" spans="1:63">
      <c r="A204" s="2">
        <v>201</v>
      </c>
      <c r="B204" s="2">
        <v>2024</v>
      </c>
      <c r="C204" s="1" t="str">
        <v>PBTMTR25</v>
      </c>
      <c r="D204" s="37" t="str">
        <v>001J1000002kQNEIA2</v>
      </c>
      <c r="E204" s="37" t="str">
        <v>AGRAWAL IRON</v>
      </c>
      <c r="F204" s="37" t="str">
        <v>UTTAR PRADESH</v>
      </c>
      <c r="G204" s="37" t="str">
        <v>CHANDAULI</v>
      </c>
      <c r="H204" s="37" t="str">
        <v>Varanasi</v>
      </c>
      <c r="I204" s="37" t="str">
        <v>GLOBAL IRONTRADING PVT. LTD.</v>
      </c>
      <c r="J204" s="37" t="str">
        <v>Divyansh Dhawal</v>
      </c>
      <c r="K204" s="37" t="str">
        <v>Varun Arora</v>
      </c>
      <c r="L204" s="37" t="str">
        <v>C12819</v>
      </c>
      <c r="M204" s="37" t="str">
        <v>North</v>
      </c>
      <c r="N204" s="2">
        <v>232101</v>
      </c>
      <c r="O204" s="2" t="str">
        <v>09ASZPA1015C1Z2</v>
      </c>
      <c r="P204" s="2">
        <v>9415227977</v>
      </c>
      <c r="Q204" s="2" t="str">
        <v>Feb'24</v>
      </c>
      <c r="R204" s="2">
        <v>2024</v>
      </c>
      <c r="S204" s="1">
        <v>11</v>
      </c>
      <c r="T204" s="2">
        <v>100</v>
      </c>
      <c r="U204" s="1">
        <v>0</v>
      </c>
      <c r="V204" s="1" t="str">
        <v>Challenger</v>
      </c>
      <c r="W204" s="10">
        <v>0</v>
      </c>
      <c r="X204" s="10">
        <v>5</v>
      </c>
      <c r="Y204" s="10">
        <v>6</v>
      </c>
      <c r="Z204" s="10">
        <v>0</v>
      </c>
      <c r="AA204" s="10">
        <v>0</v>
      </c>
      <c r="AB204" s="10">
        <v>0</v>
      </c>
      <c r="AC204" s="10">
        <v>0</v>
      </c>
      <c r="AD204" s="10">
        <v>0</v>
      </c>
      <c r="AE204" s="10">
        <v>0</v>
      </c>
      <c r="AF204" s="10">
        <v>0</v>
      </c>
      <c r="AG204" s="10">
        <v>0</v>
      </c>
      <c r="AH204" s="10">
        <v>0</v>
      </c>
      <c r="AI204" s="10">
        <v>0</v>
      </c>
      <c r="AJ204" s="10">
        <v>0</v>
      </c>
      <c r="AK204" s="10">
        <v>0</v>
      </c>
      <c r="AL204" s="10">
        <v>0</v>
      </c>
      <c r="AM204" s="10">
        <v>0</v>
      </c>
      <c r="AN204" s="10">
        <v>0</v>
      </c>
      <c r="AO204" s="10">
        <v>0</v>
      </c>
      <c r="AP204" s="10">
        <v>0</v>
      </c>
      <c r="AQ204" s="10">
        <v>0</v>
      </c>
      <c r="AR204" s="10">
        <v>0</v>
      </c>
      <c r="AS204" s="16">
        <v>0</v>
      </c>
      <c r="AT204" s="16">
        <v>0</v>
      </c>
      <c r="AU204" s="16">
        <v>0</v>
      </c>
      <c r="AV204" s="16">
        <v>0</v>
      </c>
      <c r="AW204" s="16" t="str">
        <v/>
      </c>
      <c r="AX204" s="10">
        <f t="shared" si="23"/>
        <v>0</v>
      </c>
      <c r="AY204" s="10">
        <f>SUM(Z204:AK204)</f>
        <v>0</v>
      </c>
      <c r="AZ204" s="2" t="s">
        <v>119</v>
      </c>
      <c r="BA204" s="10">
        <f t="shared" si="24"/>
        <v>0</v>
      </c>
      <c r="BB204" s="36" t="s">
        <v>118</v>
      </c>
      <c r="BC204" s="39" t="str">
        <f t="shared" si="25"/>
        <v/>
      </c>
      <c r="BD204" s="16">
        <f>SUM(AR204:AW204)</f>
        <v>0</v>
      </c>
      <c r="BE204" s="10">
        <f>SUM(AL204:AQ204)</f>
        <v>0</v>
      </c>
      <c r="BF204" s="12" t="str">
        <f t="shared" si="26"/>
        <v/>
      </c>
      <c r="BG204" s="12" t="str">
        <f t="shared" si="27"/>
        <v/>
      </c>
      <c r="BH204" s="9">
        <f t="shared" si="28"/>
        <v>0</v>
      </c>
      <c r="BI204" s="39" t="str">
        <f t="shared" si="29"/>
        <v/>
      </c>
      <c r="BK204" s="75"/>
    </row>
    <row r="205" spans="1:63">
      <c r="A205" s="2">
        <v>202</v>
      </c>
      <c r="B205" s="2">
        <v>2024</v>
      </c>
      <c r="C205" s="1" t="str">
        <v>PBTMTR26</v>
      </c>
      <c r="D205" s="37" t="str">
        <v>0015g00001X5C5bAAF</v>
      </c>
      <c r="E205" s="37" t="str">
        <v>M/S JAISWAL STEEL TRADERS</v>
      </c>
      <c r="F205" s="37" t="str">
        <v>UTTAR PRADESH</v>
      </c>
      <c r="G205" s="37" t="str">
        <v>BHADOHI</v>
      </c>
      <c r="H205" s="37" t="str">
        <v>Bhadohi</v>
      </c>
      <c r="I205" s="37" t="str">
        <v>GLOBAL IRONTRADING PVT. LTD.</v>
      </c>
      <c r="J205" s="37" t="str">
        <v>Divyansh Dhawal</v>
      </c>
      <c r="K205" s="37" t="str">
        <v>Varun Arora</v>
      </c>
      <c r="L205" s="37" t="str">
        <v>C12819</v>
      </c>
      <c r="M205" s="37" t="str">
        <v>North</v>
      </c>
      <c r="N205" s="2">
        <v>221303</v>
      </c>
      <c r="O205" s="2" t="str">
        <v>09ADHPJ2638K1ZA</v>
      </c>
      <c r="P205" s="2">
        <v>9415446559</v>
      </c>
      <c r="Q205" s="2" t="str">
        <v>Feb'24</v>
      </c>
      <c r="R205" s="2">
        <v>2024</v>
      </c>
      <c r="S205" s="1">
        <v>11</v>
      </c>
      <c r="T205" s="2">
        <v>75</v>
      </c>
      <c r="U205" s="1">
        <v>0</v>
      </c>
      <c r="V205" s="1" t="str">
        <v>Challenger</v>
      </c>
      <c r="W205" s="10">
        <v>0</v>
      </c>
      <c r="X205" s="10">
        <v>5</v>
      </c>
      <c r="Y205" s="10">
        <v>6</v>
      </c>
      <c r="Z205" s="10">
        <v>0</v>
      </c>
      <c r="AA205" s="10">
        <v>0</v>
      </c>
      <c r="AB205" s="10">
        <v>0</v>
      </c>
      <c r="AC205" s="10">
        <v>0</v>
      </c>
      <c r="AD205" s="10">
        <v>0</v>
      </c>
      <c r="AE205" s="10">
        <v>0</v>
      </c>
      <c r="AF205" s="10">
        <v>0</v>
      </c>
      <c r="AG205" s="10">
        <v>0</v>
      </c>
      <c r="AH205" s="10">
        <v>0</v>
      </c>
      <c r="AI205" s="10">
        <v>0</v>
      </c>
      <c r="AJ205" s="10">
        <v>0</v>
      </c>
      <c r="AK205" s="10">
        <v>0</v>
      </c>
      <c r="AL205" s="10">
        <v>0</v>
      </c>
      <c r="AM205" s="10">
        <v>0</v>
      </c>
      <c r="AN205" s="10">
        <v>0</v>
      </c>
      <c r="AO205" s="10">
        <v>0</v>
      </c>
      <c r="AP205" s="10">
        <v>0</v>
      </c>
      <c r="AQ205" s="10">
        <v>0</v>
      </c>
      <c r="AR205" s="10">
        <v>0</v>
      </c>
      <c r="AS205" s="16">
        <v>0</v>
      </c>
      <c r="AT205" s="16">
        <v>0</v>
      </c>
      <c r="AU205" s="16">
        <v>0</v>
      </c>
      <c r="AV205" s="16">
        <v>0</v>
      </c>
      <c r="AW205" s="16" t="str">
        <v/>
      </c>
      <c r="AX205" s="10">
        <f t="shared" si="23"/>
        <v>0</v>
      </c>
      <c r="AY205" s="10">
        <f>SUM(Z205:AK205)</f>
        <v>0</v>
      </c>
      <c r="AZ205" s="2" t="s">
        <v>119</v>
      </c>
      <c r="BA205" s="10">
        <f t="shared" si="24"/>
        <v>0</v>
      </c>
      <c r="BB205" s="36" t="s">
        <v>118</v>
      </c>
      <c r="BC205" s="39" t="str">
        <f t="shared" si="25"/>
        <v/>
      </c>
      <c r="BD205" s="16">
        <f>SUM(AR205:AW205)</f>
        <v>0</v>
      </c>
      <c r="BE205" s="10">
        <f>SUM(AL205:AQ205)</f>
        <v>0</v>
      </c>
      <c r="BF205" s="12" t="str">
        <f t="shared" si="26"/>
        <v/>
      </c>
      <c r="BG205" s="12" t="str">
        <f t="shared" si="27"/>
        <v/>
      </c>
      <c r="BH205" s="9">
        <f t="shared" si="28"/>
        <v>0</v>
      </c>
      <c r="BI205" s="39" t="str">
        <f t="shared" si="29"/>
        <v/>
      </c>
      <c r="BK205" s="75"/>
    </row>
    <row r="206" spans="1:63">
      <c r="A206" s="2">
        <v>203</v>
      </c>
      <c r="B206" s="2">
        <v>2024</v>
      </c>
      <c r="C206" s="1" t="str">
        <v>PBTMTR124</v>
      </c>
      <c r="D206" s="37" t="str">
        <v>0015g00001bZ90AAAS</v>
      </c>
      <c r="E206" s="37" t="str">
        <v>PRASHANT TRADING COMPANY</v>
      </c>
      <c r="F206" s="37" t="str">
        <v>HARYANA</v>
      </c>
      <c r="G206" s="37" t="str">
        <v>MAHENDRAGARH</v>
      </c>
      <c r="H206" s="37" t="str">
        <v>Ateli</v>
      </c>
      <c r="I206" s="37" t="str">
        <v>NIKUNJ UDYOG</v>
      </c>
      <c r="J206" s="37" t="str">
        <v>Shiv Shankar Sharma</v>
      </c>
      <c r="K206" s="37" t="str">
        <v>Shiv Shankar Sharma</v>
      </c>
      <c r="L206" s="37" t="str">
        <v>C12828</v>
      </c>
      <c r="M206" s="37" t="str">
        <v>North</v>
      </c>
      <c r="N206" s="2">
        <v>123021</v>
      </c>
      <c r="O206" s="2" t="str">
        <v>06AAKFP5481E1Z4</v>
      </c>
      <c r="P206" s="2">
        <v>9896163645</v>
      </c>
      <c r="Q206" s="2" t="str">
        <v>Feb'24</v>
      </c>
      <c r="R206" s="2">
        <v>2024</v>
      </c>
      <c r="S206" s="1">
        <v>52</v>
      </c>
      <c r="T206" s="2">
        <v>300</v>
      </c>
      <c r="U206" s="1">
        <v>3.1099999999999999E-2</v>
      </c>
      <c r="V206" s="1" t="str">
        <v>Alien</v>
      </c>
      <c r="W206" s="10">
        <v>0</v>
      </c>
      <c r="X206" s="10">
        <v>25</v>
      </c>
      <c r="Y206" s="10">
        <v>27</v>
      </c>
      <c r="Z206" s="10">
        <v>0</v>
      </c>
      <c r="AA206" s="10">
        <v>10.17</v>
      </c>
      <c r="AB206" s="10">
        <v>0</v>
      </c>
      <c r="AC206" s="10">
        <v>0</v>
      </c>
      <c r="AD206" s="10">
        <v>0</v>
      </c>
      <c r="AE206" s="10">
        <v>0</v>
      </c>
      <c r="AF206" s="10">
        <v>0</v>
      </c>
      <c r="AG206" s="10">
        <v>0</v>
      </c>
      <c r="AH206" s="10">
        <v>0</v>
      </c>
      <c r="AI206" s="10">
        <v>10</v>
      </c>
      <c r="AJ206" s="10">
        <v>12.1</v>
      </c>
      <c r="AK206" s="10">
        <v>12</v>
      </c>
      <c r="AL206" s="10">
        <v>24</v>
      </c>
      <c r="AM206" s="10">
        <v>0</v>
      </c>
      <c r="AN206" s="10">
        <v>12</v>
      </c>
      <c r="AO206" s="10">
        <v>12.07</v>
      </c>
      <c r="AP206" s="10">
        <v>15.03</v>
      </c>
      <c r="AQ206" s="10">
        <v>0</v>
      </c>
      <c r="AR206" s="10">
        <v>15.03</v>
      </c>
      <c r="AS206" s="16">
        <v>0</v>
      </c>
      <c r="AT206" s="16">
        <v>12.99</v>
      </c>
      <c r="AU206" s="16">
        <v>15</v>
      </c>
      <c r="AV206" s="16">
        <v>0</v>
      </c>
      <c r="AW206" s="16" t="str">
        <v/>
      </c>
      <c r="AX206" s="10">
        <f t="shared" si="23"/>
        <v>106.11999999999999</v>
      </c>
      <c r="AY206" s="10">
        <f>SUM(Z206:AK206)</f>
        <v>44.27</v>
      </c>
      <c r="AZ206" s="2" t="s">
        <v>119</v>
      </c>
      <c r="BA206" s="10">
        <f t="shared" si="24"/>
        <v>10.516666666666667</v>
      </c>
      <c r="BB206" s="36" t="s">
        <v>118</v>
      </c>
      <c r="BC206" s="39" t="str">
        <f t="shared" si="25"/>
        <v/>
      </c>
      <c r="BD206" s="16">
        <f>SUM(AR206:AW206)</f>
        <v>43.019999999999996</v>
      </c>
      <c r="BE206" s="10">
        <f>SUM(AL206:AQ206)</f>
        <v>63.1</v>
      </c>
      <c r="BF206" s="12">
        <f t="shared" si="26"/>
        <v>0.40539012438748584</v>
      </c>
      <c r="BG206" s="12">
        <f t="shared" si="27"/>
        <v>0.59460987561251422</v>
      </c>
      <c r="BH206" s="9">
        <f t="shared" si="28"/>
        <v>106.11999999999999</v>
      </c>
      <c r="BI206" s="39" t="str">
        <f t="shared" si="29"/>
        <v/>
      </c>
      <c r="BK206" s="75"/>
    </row>
    <row r="207" spans="1:63">
      <c r="A207" s="2">
        <v>204</v>
      </c>
      <c r="B207" s="2">
        <v>2024</v>
      </c>
      <c r="C207" s="1" t="str">
        <v>PBTMTR125</v>
      </c>
      <c r="D207" s="37" t="str">
        <v>0015g00001UBHjQAAX</v>
      </c>
      <c r="E207" s="37" t="str">
        <v>PANNA LAL STEEL TRADERS</v>
      </c>
      <c r="F207" s="37" t="str">
        <v>HARYANA</v>
      </c>
      <c r="G207" s="37" t="str">
        <v>GURUGRAM</v>
      </c>
      <c r="H207" s="37" t="str">
        <v>Gurugram</v>
      </c>
      <c r="I207" s="37" t="str">
        <v>NIKUNJ UDYOG</v>
      </c>
      <c r="J207" s="37" t="str">
        <v>Shiv Shankar Sharma</v>
      </c>
      <c r="K207" s="37" t="str">
        <v>Shiv Shankar Sharma</v>
      </c>
      <c r="L207" s="37" t="str">
        <v>C12828</v>
      </c>
      <c r="M207" s="37" t="str">
        <v>North</v>
      </c>
      <c r="N207" s="2">
        <v>122001</v>
      </c>
      <c r="O207" s="2" t="str">
        <v>06AAWPK4701G1ZN</v>
      </c>
      <c r="P207" s="2">
        <v>9873173844</v>
      </c>
      <c r="Q207" s="2" t="str">
        <v>Feb'24</v>
      </c>
      <c r="R207" s="2">
        <v>2024</v>
      </c>
      <c r="S207" s="1">
        <v>12</v>
      </c>
      <c r="T207" s="2">
        <v>160</v>
      </c>
      <c r="U207" s="1">
        <v>1.2500000000000001E-2</v>
      </c>
      <c r="V207" s="1" t="str">
        <v>Challenger</v>
      </c>
      <c r="W207" s="10">
        <v>0</v>
      </c>
      <c r="X207" s="10">
        <v>12</v>
      </c>
      <c r="Y207" s="10">
        <v>0</v>
      </c>
      <c r="Z207" s="10">
        <v>0</v>
      </c>
      <c r="AA207" s="10">
        <v>0</v>
      </c>
      <c r="AB207" s="10">
        <v>0</v>
      </c>
      <c r="AC207" s="10">
        <v>28</v>
      </c>
      <c r="AD207" s="10">
        <v>0</v>
      </c>
      <c r="AE207" s="10">
        <v>0</v>
      </c>
      <c r="AF207" s="10">
        <v>5</v>
      </c>
      <c r="AG207" s="10">
        <v>0</v>
      </c>
      <c r="AH207" s="10">
        <v>0</v>
      </c>
      <c r="AI207" s="10">
        <v>3</v>
      </c>
      <c r="AJ207" s="10">
        <v>5</v>
      </c>
      <c r="AK207" s="10">
        <v>0</v>
      </c>
      <c r="AL207" s="10">
        <v>0</v>
      </c>
      <c r="AM207" s="10">
        <v>4</v>
      </c>
      <c r="AN207" s="10">
        <v>0</v>
      </c>
      <c r="AO207" s="10">
        <v>2.9</v>
      </c>
      <c r="AP207" s="10">
        <v>0</v>
      </c>
      <c r="AQ207" s="10">
        <v>3.2</v>
      </c>
      <c r="AR207" s="10">
        <v>0</v>
      </c>
      <c r="AS207" s="16">
        <v>0</v>
      </c>
      <c r="AT207" s="16">
        <v>0</v>
      </c>
      <c r="AU207" s="16">
        <v>6</v>
      </c>
      <c r="AV207" s="16">
        <v>0</v>
      </c>
      <c r="AW207" s="16">
        <v>9</v>
      </c>
      <c r="AX207" s="10">
        <f t="shared" si="23"/>
        <v>25.1</v>
      </c>
      <c r="AY207" s="10">
        <f>SUM(Z207:AK207)</f>
        <v>41</v>
      </c>
      <c r="AZ207" s="2" t="s">
        <v>119</v>
      </c>
      <c r="BA207" s="10">
        <f t="shared" si="24"/>
        <v>1.6833333333333336</v>
      </c>
      <c r="BB207" s="36" t="s">
        <v>118</v>
      </c>
      <c r="BC207" s="39" t="str">
        <f t="shared" si="25"/>
        <v/>
      </c>
      <c r="BD207" s="16">
        <f>SUM(AR207:AW207)</f>
        <v>15</v>
      </c>
      <c r="BE207" s="10">
        <f>SUM(AL207:AQ207)</f>
        <v>10.100000000000001</v>
      </c>
      <c r="BF207" s="12">
        <f t="shared" si="26"/>
        <v>0.59760956175298796</v>
      </c>
      <c r="BG207" s="12">
        <f t="shared" si="27"/>
        <v>0.40239043824701198</v>
      </c>
      <c r="BH207" s="9">
        <f t="shared" si="28"/>
        <v>25.1</v>
      </c>
      <c r="BI207" s="39" t="str">
        <f t="shared" si="29"/>
        <v/>
      </c>
      <c r="BK207" s="75"/>
    </row>
    <row r="208" spans="1:63">
      <c r="A208" s="2">
        <v>205</v>
      </c>
      <c r="B208" s="2">
        <v>2024</v>
      </c>
      <c r="C208" s="1" t="str">
        <v>PBTMTR126</v>
      </c>
      <c r="D208" s="37" t="str">
        <v>0015g00001gvLhiAAE</v>
      </c>
      <c r="E208" s="37" t="str">
        <v>KHANDELWAL GROUP PVT LTD</v>
      </c>
      <c r="F208" s="37" t="str">
        <v>HARYANA</v>
      </c>
      <c r="G208" s="37" t="str">
        <v>GURUGRAM</v>
      </c>
      <c r="H208" s="37" t="str">
        <v>Gurugram</v>
      </c>
      <c r="I208" s="37" t="str">
        <v>NIKUNJ UDYOG</v>
      </c>
      <c r="J208" s="37" t="str">
        <v>Shiv Shankar Sharma</v>
      </c>
      <c r="K208" s="37" t="str">
        <v>Shiv Shankar Sharma</v>
      </c>
      <c r="L208" s="37" t="str">
        <v>C12828</v>
      </c>
      <c r="M208" s="37" t="str">
        <v>North</v>
      </c>
      <c r="N208" s="2">
        <v>122001</v>
      </c>
      <c r="O208" s="2" t="str">
        <v>06AAECK6059N1Z2</v>
      </c>
      <c r="P208" s="2">
        <v>9990006391</v>
      </c>
      <c r="Q208" s="2" t="str">
        <v>Feb'24</v>
      </c>
      <c r="R208" s="2">
        <v>2024</v>
      </c>
      <c r="S208" s="1">
        <v>54</v>
      </c>
      <c r="T208" s="2">
        <v>3600</v>
      </c>
      <c r="U208" s="1">
        <v>0</v>
      </c>
      <c r="V208" s="1" t="str">
        <v>Alien</v>
      </c>
      <c r="W208" s="10">
        <v>0</v>
      </c>
      <c r="X208" s="10">
        <v>25</v>
      </c>
      <c r="Y208" s="10">
        <v>29</v>
      </c>
      <c r="Z208" s="10">
        <v>43</v>
      </c>
      <c r="AA208" s="10">
        <v>15.14</v>
      </c>
      <c r="AB208" s="10">
        <v>0</v>
      </c>
      <c r="AC208" s="10">
        <v>0</v>
      </c>
      <c r="AD208" s="10">
        <v>36</v>
      </c>
      <c r="AE208" s="10">
        <v>27</v>
      </c>
      <c r="AF208" s="10">
        <v>0</v>
      </c>
      <c r="AG208" s="10">
        <v>0</v>
      </c>
      <c r="AH208" s="10">
        <v>0</v>
      </c>
      <c r="AI208" s="10">
        <v>55</v>
      </c>
      <c r="AJ208" s="10">
        <v>11</v>
      </c>
      <c r="AK208" s="10">
        <v>23</v>
      </c>
      <c r="AL208" s="10">
        <v>50</v>
      </c>
      <c r="AM208" s="10">
        <v>94</v>
      </c>
      <c r="AN208" s="10">
        <v>110</v>
      </c>
      <c r="AO208" s="10">
        <v>0</v>
      </c>
      <c r="AP208" s="10">
        <v>0</v>
      </c>
      <c r="AQ208" s="10">
        <v>0</v>
      </c>
      <c r="AR208" s="10">
        <v>0</v>
      </c>
      <c r="AS208" s="16">
        <v>0</v>
      </c>
      <c r="AT208" s="16">
        <v>0</v>
      </c>
      <c r="AU208" s="16">
        <v>0</v>
      </c>
      <c r="AV208" s="16">
        <v>0</v>
      </c>
      <c r="AW208" s="16" t="str">
        <v/>
      </c>
      <c r="AX208" s="10">
        <f t="shared" si="23"/>
        <v>254</v>
      </c>
      <c r="AY208" s="10">
        <f>SUM(Z208:AK208)</f>
        <v>210.14</v>
      </c>
      <c r="AZ208" s="2" t="s">
        <v>119</v>
      </c>
      <c r="BA208" s="10">
        <f t="shared" si="24"/>
        <v>42.333333333333336</v>
      </c>
      <c r="BB208" s="36" t="s">
        <v>118</v>
      </c>
      <c r="BC208" s="39" t="str">
        <f t="shared" si="25"/>
        <v>A</v>
      </c>
      <c r="BD208" s="16">
        <f>SUM(AR208:AW208)</f>
        <v>0</v>
      </c>
      <c r="BE208" s="10">
        <f>SUM(AL208:AQ208)</f>
        <v>254</v>
      </c>
      <c r="BF208" s="12">
        <f t="shared" si="26"/>
        <v>0</v>
      </c>
      <c r="BG208" s="12">
        <f t="shared" si="27"/>
        <v>1</v>
      </c>
      <c r="BH208" s="9">
        <f t="shared" si="28"/>
        <v>254</v>
      </c>
      <c r="BI208" s="39" t="str">
        <f t="shared" si="29"/>
        <v>A</v>
      </c>
      <c r="BJ208" s="1" t="str">
        <f>_xlfn.XLOOKUP(D208,'Holi gift'!A:A,'Holi gift'!A:A,"",0,1)</f>
        <v/>
      </c>
      <c r="BK208" s="75"/>
    </row>
    <row r="209" spans="1:63">
      <c r="A209" s="2">
        <v>206</v>
      </c>
      <c r="B209" s="2">
        <v>2024</v>
      </c>
      <c r="C209" s="1" t="str">
        <v>PBTMTR127</v>
      </c>
      <c r="D209" s="37" t="str">
        <v>0015g00001UBHjRAAX</v>
      </c>
      <c r="E209" s="37" t="str">
        <v>ASHANAND ROSHAN LAL (P) LTD.</v>
      </c>
      <c r="F209" s="37" t="str">
        <v>HARYANA</v>
      </c>
      <c r="G209" s="37" t="str">
        <v>GURUGRAM</v>
      </c>
      <c r="H209" s="37" t="str">
        <v>Gurugram</v>
      </c>
      <c r="I209" s="37" t="str">
        <v>NIKUNJ UDYOG</v>
      </c>
      <c r="J209" s="37" t="str">
        <v>Shiv Shankar Sharma</v>
      </c>
      <c r="K209" s="37" t="str">
        <v>Shiv Shankar Sharma</v>
      </c>
      <c r="L209" s="37" t="str">
        <v>C12828</v>
      </c>
      <c r="M209" s="37" t="str">
        <v>North</v>
      </c>
      <c r="N209" s="2">
        <v>122001</v>
      </c>
      <c r="O209" s="2" t="str">
        <v>06AAACA7914N1ZI</v>
      </c>
      <c r="P209" s="2">
        <v>9811711507</v>
      </c>
      <c r="Q209" s="2" t="str">
        <v>Feb'24</v>
      </c>
      <c r="R209" s="2">
        <v>2024</v>
      </c>
      <c r="S209" s="1">
        <v>127</v>
      </c>
      <c r="T209" s="2">
        <v>300</v>
      </c>
      <c r="U209" s="1">
        <v>0</v>
      </c>
      <c r="V209" s="1" t="str">
        <v>Alien</v>
      </c>
      <c r="W209" s="10">
        <v>0</v>
      </c>
      <c r="X209" s="10">
        <v>70</v>
      </c>
      <c r="Y209" s="10">
        <v>57</v>
      </c>
      <c r="Z209" s="10">
        <v>33</v>
      </c>
      <c r="AA209" s="10">
        <v>40.185000000000002</v>
      </c>
      <c r="AB209" s="10">
        <v>7</v>
      </c>
      <c r="AC209" s="10">
        <v>0</v>
      </c>
      <c r="AD209" s="10">
        <v>61.5</v>
      </c>
      <c r="AE209" s="10">
        <v>51</v>
      </c>
      <c r="AF209" s="10">
        <v>0</v>
      </c>
      <c r="AG209" s="10">
        <v>0</v>
      </c>
      <c r="AH209" s="10">
        <v>10.7</v>
      </c>
      <c r="AI209" s="10">
        <v>0</v>
      </c>
      <c r="AJ209" s="10">
        <v>0</v>
      </c>
      <c r="AK209" s="10">
        <v>0</v>
      </c>
      <c r="AL209" s="10">
        <v>10</v>
      </c>
      <c r="AM209" s="10">
        <v>0</v>
      </c>
      <c r="AN209" s="10">
        <v>0</v>
      </c>
      <c r="AO209" s="10">
        <v>0</v>
      </c>
      <c r="AP209" s="10">
        <v>0</v>
      </c>
      <c r="AQ209" s="10">
        <v>0</v>
      </c>
      <c r="AR209" s="10">
        <v>0</v>
      </c>
      <c r="AS209" s="16">
        <v>0</v>
      </c>
      <c r="AT209" s="16">
        <v>0</v>
      </c>
      <c r="AU209" s="16">
        <v>0</v>
      </c>
      <c r="AV209" s="16">
        <v>0</v>
      </c>
      <c r="AW209" s="16" t="str">
        <v/>
      </c>
      <c r="AX209" s="10">
        <f t="shared" si="23"/>
        <v>10</v>
      </c>
      <c r="AY209" s="10">
        <f>SUM(Z209:AK209)</f>
        <v>203.38499999999999</v>
      </c>
      <c r="AZ209" s="2" t="s">
        <v>119</v>
      </c>
      <c r="BA209" s="10">
        <f t="shared" si="24"/>
        <v>1.6666666666666667</v>
      </c>
      <c r="BB209" s="36" t="s">
        <v>118</v>
      </c>
      <c r="BC209" s="39" t="str">
        <f t="shared" si="25"/>
        <v/>
      </c>
      <c r="BD209" s="16">
        <f>SUM(AR209:AW209)</f>
        <v>0</v>
      </c>
      <c r="BE209" s="10">
        <f>SUM(AL209:AQ209)</f>
        <v>10</v>
      </c>
      <c r="BF209" s="12">
        <f t="shared" si="26"/>
        <v>0</v>
      </c>
      <c r="BG209" s="12">
        <f t="shared" si="27"/>
        <v>1</v>
      </c>
      <c r="BH209" s="9">
        <f t="shared" si="28"/>
        <v>10</v>
      </c>
      <c r="BI209" s="39" t="str">
        <f t="shared" si="29"/>
        <v/>
      </c>
      <c r="BK209" s="75"/>
    </row>
    <row r="210" spans="1:63">
      <c r="A210" s="2">
        <v>207</v>
      </c>
      <c r="B210" s="2">
        <v>2024</v>
      </c>
      <c r="C210" s="1" t="str">
        <v>PBTMTR128</v>
      </c>
      <c r="D210" s="37" t="str">
        <v>0015g00001UBHjZAAX</v>
      </c>
      <c r="E210" s="37" t="str">
        <v>R.K. TRADERS</v>
      </c>
      <c r="F210" s="37" t="str">
        <v>HARYANA</v>
      </c>
      <c r="G210" s="37" t="str">
        <v>REWARI</v>
      </c>
      <c r="H210" s="37" t="str">
        <v>Rewari</v>
      </c>
      <c r="I210" s="37" t="str">
        <v>NIKUNJ UDYOG</v>
      </c>
      <c r="J210" s="37" t="str">
        <v>Shiv Shankar Sharma</v>
      </c>
      <c r="K210" s="37" t="str">
        <v>Shiv Shankar Sharma</v>
      </c>
      <c r="L210" s="37" t="str">
        <v>C12828</v>
      </c>
      <c r="M210" s="37" t="str">
        <v>North</v>
      </c>
      <c r="N210" s="2">
        <v>123106</v>
      </c>
      <c r="O210" s="2" t="str">
        <v>06ALQPK9487J1Z6</v>
      </c>
      <c r="P210" s="2">
        <v>9992460999</v>
      </c>
      <c r="Q210" s="2" t="str">
        <v>Feb'24</v>
      </c>
      <c r="R210" s="2">
        <v>2024</v>
      </c>
      <c r="S210" s="1">
        <v>5</v>
      </c>
      <c r="T210" s="2">
        <v>208</v>
      </c>
      <c r="U210" s="1">
        <v>0</v>
      </c>
      <c r="V210" s="1" t="str">
        <v>Alien</v>
      </c>
      <c r="W210" s="10">
        <v>0</v>
      </c>
      <c r="X210" s="10">
        <v>5</v>
      </c>
      <c r="Y210" s="10">
        <v>0</v>
      </c>
      <c r="Z210" s="10">
        <v>0</v>
      </c>
      <c r="AA210" s="10">
        <v>0</v>
      </c>
      <c r="AB210" s="10">
        <v>0</v>
      </c>
      <c r="AC210" s="10">
        <v>0</v>
      </c>
      <c r="AD210" s="10">
        <v>0</v>
      </c>
      <c r="AE210" s="10">
        <v>0</v>
      </c>
      <c r="AF210" s="10">
        <v>0</v>
      </c>
      <c r="AG210" s="10">
        <v>0</v>
      </c>
      <c r="AH210" s="10">
        <v>0</v>
      </c>
      <c r="AI210" s="10">
        <v>0</v>
      </c>
      <c r="AJ210" s="10">
        <v>0</v>
      </c>
      <c r="AK210" s="10">
        <v>0</v>
      </c>
      <c r="AL210" s="10">
        <v>0</v>
      </c>
      <c r="AM210" s="10">
        <v>0</v>
      </c>
      <c r="AN210" s="10">
        <v>0</v>
      </c>
      <c r="AO210" s="10">
        <v>0</v>
      </c>
      <c r="AP210" s="10">
        <v>0</v>
      </c>
      <c r="AQ210" s="10">
        <v>3.05</v>
      </c>
      <c r="AR210" s="10">
        <v>10.050000000000001</v>
      </c>
      <c r="AS210" s="16">
        <v>0</v>
      </c>
      <c r="AT210" s="16">
        <v>0</v>
      </c>
      <c r="AU210" s="16">
        <v>0</v>
      </c>
      <c r="AV210" s="16">
        <v>0</v>
      </c>
      <c r="AW210" s="16" t="str">
        <v/>
      </c>
      <c r="AX210" s="10">
        <f t="shared" si="23"/>
        <v>13.100000000000001</v>
      </c>
      <c r="AY210" s="10">
        <f>SUM(Z210:AK210)</f>
        <v>0</v>
      </c>
      <c r="AZ210" s="2" t="s">
        <v>119</v>
      </c>
      <c r="BA210" s="10">
        <f t="shared" si="24"/>
        <v>0.5083333333333333</v>
      </c>
      <c r="BB210" s="36" t="s">
        <v>118</v>
      </c>
      <c r="BC210" s="39" t="str">
        <f t="shared" si="25"/>
        <v/>
      </c>
      <c r="BD210" s="16">
        <f>SUM(AR210:AW210)</f>
        <v>10.050000000000001</v>
      </c>
      <c r="BE210" s="10">
        <f>SUM(AL210:AQ210)</f>
        <v>3.05</v>
      </c>
      <c r="BF210" s="12">
        <f t="shared" si="26"/>
        <v>0.76717557251908397</v>
      </c>
      <c r="BG210" s="12">
        <f t="shared" si="27"/>
        <v>0.232824427480916</v>
      </c>
      <c r="BH210" s="9">
        <f t="shared" si="28"/>
        <v>13.100000000000001</v>
      </c>
      <c r="BI210" s="39" t="str">
        <f t="shared" si="29"/>
        <v/>
      </c>
      <c r="BK210" s="75"/>
    </row>
    <row r="211" spans="1:63">
      <c r="A211" s="2">
        <v>208</v>
      </c>
      <c r="B211" s="2">
        <v>2024</v>
      </c>
      <c r="C211" s="1" t="str">
        <v>PBTMTR129</v>
      </c>
      <c r="D211" s="37" t="str">
        <v>0015g00001UBHaTAAX</v>
      </c>
      <c r="E211" s="37" t="str">
        <v>PROMPT</v>
      </c>
      <c r="F211" s="37" t="str">
        <v>HARYANA</v>
      </c>
      <c r="G211" s="37" t="str">
        <v>GURUGRAM</v>
      </c>
      <c r="H211" s="37" t="str">
        <v>Gurugram</v>
      </c>
      <c r="I211" s="37" t="str">
        <v>NIKUNJ UDYOG</v>
      </c>
      <c r="J211" s="37" t="str">
        <v>Shiv Shankar Sharma</v>
      </c>
      <c r="K211" s="37" t="str">
        <v>Shiv Shankar Sharma</v>
      </c>
      <c r="L211" s="37" t="str">
        <v>C12828</v>
      </c>
      <c r="M211" s="37" t="str">
        <v>North</v>
      </c>
      <c r="N211" s="2">
        <v>122001</v>
      </c>
      <c r="O211" s="2" t="str">
        <v>06AAJPK4203E1Z7</v>
      </c>
      <c r="P211" s="2">
        <v>9313268996</v>
      </c>
      <c r="Q211" s="2" t="str">
        <v>Feb'24</v>
      </c>
      <c r="R211" s="2">
        <v>2024</v>
      </c>
      <c r="S211" s="1">
        <v>115</v>
      </c>
      <c r="T211" s="2">
        <v>220</v>
      </c>
      <c r="U211" s="1">
        <v>0.11557575757575757</v>
      </c>
      <c r="V211" s="1" t="str">
        <v>Super Star</v>
      </c>
      <c r="W211" s="10">
        <v>0</v>
      </c>
      <c r="X211" s="10">
        <v>79</v>
      </c>
      <c r="Y211" s="10">
        <v>36</v>
      </c>
      <c r="Z211" s="10">
        <v>0</v>
      </c>
      <c r="AA211" s="10">
        <v>6.14</v>
      </c>
      <c r="AB211" s="10">
        <v>0</v>
      </c>
      <c r="AC211" s="10">
        <v>0</v>
      </c>
      <c r="AD211" s="10">
        <v>0</v>
      </c>
      <c r="AE211" s="10">
        <v>0</v>
      </c>
      <c r="AF211" s="10">
        <v>5</v>
      </c>
      <c r="AG211" s="10">
        <v>0</v>
      </c>
      <c r="AH211" s="10">
        <v>0</v>
      </c>
      <c r="AI211" s="10">
        <v>0</v>
      </c>
      <c r="AJ211" s="10">
        <v>0</v>
      </c>
      <c r="AK211" s="10">
        <v>0</v>
      </c>
      <c r="AL211" s="10">
        <v>0</v>
      </c>
      <c r="AM211" s="10">
        <v>9</v>
      </c>
      <c r="AN211" s="10">
        <v>0</v>
      </c>
      <c r="AO211" s="10">
        <v>0</v>
      </c>
      <c r="AP211" s="10">
        <v>9.68</v>
      </c>
      <c r="AQ211" s="10">
        <v>50.1</v>
      </c>
      <c r="AR211" s="10">
        <v>13.86</v>
      </c>
      <c r="AS211" s="16">
        <v>0</v>
      </c>
      <c r="AT211" s="16">
        <v>9.7799999999999994</v>
      </c>
      <c r="AU211" s="16">
        <v>13</v>
      </c>
      <c r="AV211" s="16">
        <v>53.5</v>
      </c>
      <c r="AW211" s="16">
        <v>142</v>
      </c>
      <c r="AX211" s="10">
        <f t="shared" si="23"/>
        <v>300.92</v>
      </c>
      <c r="AY211" s="10">
        <f>SUM(Z211:AK211)</f>
        <v>11.14</v>
      </c>
      <c r="AZ211" s="2" t="s">
        <v>119</v>
      </c>
      <c r="BA211" s="10">
        <f t="shared" si="24"/>
        <v>11.463333333333333</v>
      </c>
      <c r="BB211" s="36" t="s">
        <v>118</v>
      </c>
      <c r="BC211" s="39" t="str">
        <f t="shared" si="25"/>
        <v>B</v>
      </c>
      <c r="BD211" s="16">
        <f>SUM(AR211:AW211)</f>
        <v>232.14</v>
      </c>
      <c r="BE211" s="10">
        <f>SUM(AL211:AQ211)</f>
        <v>68.78</v>
      </c>
      <c r="BF211" s="12">
        <f t="shared" si="26"/>
        <v>0.77143426824405148</v>
      </c>
      <c r="BG211" s="12">
        <f t="shared" si="27"/>
        <v>0.22856573175594841</v>
      </c>
      <c r="BH211" s="9">
        <f t="shared" si="28"/>
        <v>300.92</v>
      </c>
      <c r="BI211" s="39" t="str">
        <f t="shared" si="29"/>
        <v>B</v>
      </c>
      <c r="BK211" s="75"/>
    </row>
    <row r="212" spans="1:63">
      <c r="A212" s="2">
        <v>209</v>
      </c>
      <c r="B212" s="2">
        <v>2024</v>
      </c>
      <c r="C212" s="1" t="str">
        <v>PBTMTR130</v>
      </c>
      <c r="D212" s="37" t="str">
        <v>0015g00001UBHaMAAX</v>
      </c>
      <c r="E212" s="37" t="str">
        <v>AKSHAY UDYOG</v>
      </c>
      <c r="F212" s="37" t="str">
        <v>HARYANA</v>
      </c>
      <c r="G212" s="37" t="str">
        <v>GURUGRAM</v>
      </c>
      <c r="H212" s="37" t="str">
        <v>Gurugram</v>
      </c>
      <c r="I212" s="37" t="str">
        <v>NIKUNJ UDYOG</v>
      </c>
      <c r="J212" s="37" t="str">
        <v>Shiv Shankar Sharma</v>
      </c>
      <c r="K212" s="37" t="str">
        <v>Shiv Shankar Sharma</v>
      </c>
      <c r="L212" s="37" t="str">
        <v>C12828</v>
      </c>
      <c r="M212" s="37" t="str">
        <v>North</v>
      </c>
      <c r="N212" s="2">
        <v>122001</v>
      </c>
      <c r="O212" s="2" t="str">
        <v>06AABPL5261H1ZW</v>
      </c>
      <c r="P212" s="2">
        <v>9810294909</v>
      </c>
      <c r="Q212" s="2" t="str">
        <v>Feb'24</v>
      </c>
      <c r="R212" s="2">
        <v>2024</v>
      </c>
      <c r="S212" s="1">
        <v>100</v>
      </c>
      <c r="T212" s="2">
        <v>225</v>
      </c>
      <c r="U212" s="1">
        <v>9.1881481481481481E-2</v>
      </c>
      <c r="V212" s="1" t="str">
        <v>Alien</v>
      </c>
      <c r="W212" s="10">
        <v>0</v>
      </c>
      <c r="X212" s="10">
        <v>64</v>
      </c>
      <c r="Y212" s="10">
        <v>37</v>
      </c>
      <c r="Z212" s="10">
        <v>0</v>
      </c>
      <c r="AA212" s="10">
        <v>0</v>
      </c>
      <c r="AB212" s="10">
        <v>0</v>
      </c>
      <c r="AC212" s="10">
        <v>5</v>
      </c>
      <c r="AD212" s="10">
        <v>0</v>
      </c>
      <c r="AE212" s="10">
        <v>0</v>
      </c>
      <c r="AF212" s="10">
        <v>5</v>
      </c>
      <c r="AG212" s="10">
        <v>0</v>
      </c>
      <c r="AH212" s="10">
        <v>10</v>
      </c>
      <c r="AI212" s="10">
        <v>0</v>
      </c>
      <c r="AJ212" s="10">
        <v>20</v>
      </c>
      <c r="AK212" s="10">
        <v>20</v>
      </c>
      <c r="AL212" s="10">
        <v>20</v>
      </c>
      <c r="AM212" s="10">
        <v>47</v>
      </c>
      <c r="AN212" s="10">
        <v>36</v>
      </c>
      <c r="AO212" s="10">
        <v>40.97</v>
      </c>
      <c r="AP212" s="10">
        <v>20.059999999999999</v>
      </c>
      <c r="AQ212" s="10">
        <v>10.029999999999999</v>
      </c>
      <c r="AR212" s="10">
        <v>31.06</v>
      </c>
      <c r="AS212" s="16">
        <v>21</v>
      </c>
      <c r="AT212" s="16">
        <v>20.99</v>
      </c>
      <c r="AU212" s="16">
        <v>11</v>
      </c>
      <c r="AV212" s="16">
        <v>30.03</v>
      </c>
      <c r="AW212" s="16">
        <v>20</v>
      </c>
      <c r="AX212" s="10">
        <f t="shared" si="23"/>
        <v>308.14</v>
      </c>
      <c r="AY212" s="10">
        <f>SUM(Z212:AK212)</f>
        <v>60</v>
      </c>
      <c r="AZ212" s="2" t="s">
        <v>119</v>
      </c>
      <c r="BA212" s="10">
        <f t="shared" si="24"/>
        <v>29.01</v>
      </c>
      <c r="BB212" s="36" t="s">
        <v>118</v>
      </c>
      <c r="BC212" s="39" t="str">
        <f t="shared" si="25"/>
        <v>B</v>
      </c>
      <c r="BD212" s="16">
        <f>SUM(AR212:AW212)</f>
        <v>134.07999999999998</v>
      </c>
      <c r="BE212" s="10">
        <f>SUM(AL212:AQ212)</f>
        <v>174.06</v>
      </c>
      <c r="BF212" s="12">
        <f t="shared" si="26"/>
        <v>0.43512689037450508</v>
      </c>
      <c r="BG212" s="12">
        <f t="shared" si="27"/>
        <v>0.56487310962549497</v>
      </c>
      <c r="BH212" s="9">
        <f t="shared" si="28"/>
        <v>308.14</v>
      </c>
      <c r="BI212" s="39" t="str">
        <f t="shared" si="29"/>
        <v>B</v>
      </c>
      <c r="BJ212" s="1" t="str">
        <f>_xlfn.XLOOKUP(D212,'Holi gift'!A:A,'Holi gift'!A:A,"",0,1)</f>
        <v>0015g00001UBHaMAAX</v>
      </c>
      <c r="BK212" s="75"/>
    </row>
    <row r="213" spans="1:63">
      <c r="A213" s="2">
        <v>210</v>
      </c>
      <c r="B213" s="2">
        <v>2024</v>
      </c>
      <c r="C213" s="1" t="str">
        <v>PBTMTR195</v>
      </c>
      <c r="D213" s="37" t="str">
        <v>0015g00001cdRBQAA2</v>
      </c>
      <c r="E213" s="37" t="str">
        <v>M/S JAI ENTERPRISES</v>
      </c>
      <c r="F213" s="37" t="str">
        <v>UTTAR PRADESH</v>
      </c>
      <c r="G213" s="37" t="str">
        <v>HAPUR</v>
      </c>
      <c r="H213" s="37" t="str">
        <v>Hapur</v>
      </c>
      <c r="I213" s="37" t="str">
        <v>SHASHI STEELS CORPORATION</v>
      </c>
      <c r="J213" s="37" t="str">
        <v>Abhijeet Biswas</v>
      </c>
      <c r="K213" s="37" t="str">
        <v>Abhijeet Biswas</v>
      </c>
      <c r="L213" s="37" t="str">
        <v>C12816</v>
      </c>
      <c r="M213" s="37" t="str">
        <v>North</v>
      </c>
      <c r="N213" s="2">
        <v>245304</v>
      </c>
      <c r="O213" s="2" t="str">
        <v>09ANQPG1270R1ZB</v>
      </c>
      <c r="P213" s="2">
        <v>7500243549</v>
      </c>
      <c r="Q213" s="2" t="str">
        <v>Feb'24</v>
      </c>
      <c r="R213" s="2">
        <v>2024</v>
      </c>
      <c r="S213" s="1">
        <v>103</v>
      </c>
      <c r="T213" s="2">
        <v>220</v>
      </c>
      <c r="U213" s="1">
        <v>0</v>
      </c>
      <c r="V213" s="1" t="str">
        <v>Alien</v>
      </c>
      <c r="W213" s="10">
        <v>0</v>
      </c>
      <c r="X213" s="10">
        <v>63</v>
      </c>
      <c r="Y213" s="10">
        <v>40</v>
      </c>
      <c r="Z213" s="10">
        <v>0</v>
      </c>
      <c r="AA213" s="10">
        <v>0</v>
      </c>
      <c r="AB213" s="10">
        <v>0</v>
      </c>
      <c r="AC213" s="10">
        <v>3.13</v>
      </c>
      <c r="AD213" s="10">
        <v>0</v>
      </c>
      <c r="AE213" s="10">
        <v>0</v>
      </c>
      <c r="AF213" s="10">
        <v>7</v>
      </c>
      <c r="AG213" s="10">
        <v>0</v>
      </c>
      <c r="AH213" s="10">
        <v>0</v>
      </c>
      <c r="AI213" s="10">
        <v>0</v>
      </c>
      <c r="AJ213" s="10">
        <v>0</v>
      </c>
      <c r="AK213" s="10">
        <v>0</v>
      </c>
      <c r="AL213" s="10">
        <v>0</v>
      </c>
      <c r="AM213" s="10">
        <v>0</v>
      </c>
      <c r="AN213" s="10">
        <v>0</v>
      </c>
      <c r="AO213" s="10">
        <v>0</v>
      </c>
      <c r="AP213" s="10">
        <v>0</v>
      </c>
      <c r="AQ213" s="10">
        <v>0</v>
      </c>
      <c r="AR213" s="10">
        <v>0</v>
      </c>
      <c r="AS213" s="16">
        <v>0</v>
      </c>
      <c r="AT213" s="16">
        <v>0</v>
      </c>
      <c r="AU213" s="16">
        <v>0</v>
      </c>
      <c r="AV213" s="16">
        <v>0</v>
      </c>
      <c r="AW213" s="16">
        <v>12</v>
      </c>
      <c r="AX213" s="10">
        <f t="shared" si="23"/>
        <v>12</v>
      </c>
      <c r="AY213" s="10">
        <f>SUM(Z213:AK213)</f>
        <v>10.129999999999999</v>
      </c>
      <c r="AZ213" s="2" t="s">
        <v>119</v>
      </c>
      <c r="BA213" s="10">
        <f t="shared" si="24"/>
        <v>0</v>
      </c>
      <c r="BB213" s="36" t="s">
        <v>118</v>
      </c>
      <c r="BC213" s="39" t="str">
        <f t="shared" si="25"/>
        <v/>
      </c>
      <c r="BD213" s="16">
        <f>SUM(AR213:AW213)</f>
        <v>12</v>
      </c>
      <c r="BE213" s="10">
        <f>SUM(AL213:AQ213)</f>
        <v>0</v>
      </c>
      <c r="BF213" s="12">
        <f t="shared" si="26"/>
        <v>1</v>
      </c>
      <c r="BG213" s="12">
        <f t="shared" si="27"/>
        <v>0</v>
      </c>
      <c r="BH213" s="9">
        <f t="shared" si="28"/>
        <v>12</v>
      </c>
      <c r="BI213" s="39" t="str">
        <f t="shared" si="29"/>
        <v/>
      </c>
      <c r="BK213" s="75"/>
    </row>
    <row r="214" spans="1:63">
      <c r="A214" s="2">
        <v>211</v>
      </c>
      <c r="B214" s="2">
        <v>2024</v>
      </c>
      <c r="C214" s="1" t="str">
        <v>PBTMTR207</v>
      </c>
      <c r="D214" s="37" t="str">
        <v>0015g00001W4e1iAAB</v>
      </c>
      <c r="E214" s="37" t="str">
        <v>M/S B.K.G. TRADERS</v>
      </c>
      <c r="F214" s="37" t="str">
        <v>UTTARAKHAND</v>
      </c>
      <c r="G214" s="37" t="str">
        <v>NAINITAL</v>
      </c>
      <c r="H214" s="37" t="str">
        <v>Haldwani</v>
      </c>
      <c r="I214" s="37" t="str">
        <v>SHIVA SALES INDIA CORPORATION</v>
      </c>
      <c r="J214" s="37" t="str">
        <v>Manoj Yadav</v>
      </c>
      <c r="K214" s="37" t="str">
        <v>Manoj Yadav</v>
      </c>
      <c r="L214" s="37" t="str">
        <v>C12821</v>
      </c>
      <c r="M214" s="37" t="str">
        <v>North</v>
      </c>
      <c r="N214" s="2">
        <v>263126</v>
      </c>
      <c r="O214" s="2" t="str">
        <v>05ABJPP5740J1ZF</v>
      </c>
      <c r="P214" s="2">
        <v>9927155077</v>
      </c>
      <c r="Q214" s="2" t="str">
        <v>Feb'24</v>
      </c>
      <c r="R214" s="2">
        <v>2024</v>
      </c>
      <c r="S214" s="1">
        <v>17</v>
      </c>
      <c r="T214" s="2">
        <v>160</v>
      </c>
      <c r="U214" s="1">
        <v>1.2500000000000001E-2</v>
      </c>
      <c r="V214" s="1" t="str">
        <v>Challenger</v>
      </c>
      <c r="W214" s="10">
        <v>0</v>
      </c>
      <c r="X214" s="10">
        <v>9</v>
      </c>
      <c r="Y214" s="10">
        <v>8</v>
      </c>
      <c r="Z214" s="10">
        <v>5</v>
      </c>
      <c r="AA214" s="10">
        <v>4</v>
      </c>
      <c r="AB214" s="10">
        <v>8</v>
      </c>
      <c r="AC214" s="10">
        <v>0</v>
      </c>
      <c r="AD214" s="10">
        <v>10</v>
      </c>
      <c r="AE214" s="10">
        <v>0</v>
      </c>
      <c r="AF214" s="10">
        <v>21</v>
      </c>
      <c r="AG214" s="10">
        <v>0</v>
      </c>
      <c r="AH214" s="10">
        <v>15</v>
      </c>
      <c r="AI214" s="10">
        <v>24.5</v>
      </c>
      <c r="AJ214" s="10">
        <v>0</v>
      </c>
      <c r="AK214" s="10">
        <v>21</v>
      </c>
      <c r="AL214" s="10">
        <v>14</v>
      </c>
      <c r="AM214" s="10">
        <v>13</v>
      </c>
      <c r="AN214" s="10">
        <v>5</v>
      </c>
      <c r="AO214" s="10">
        <v>6</v>
      </c>
      <c r="AP214" s="10">
        <v>0</v>
      </c>
      <c r="AQ214" s="10">
        <v>0</v>
      </c>
      <c r="AR214" s="10">
        <v>8.1999999999999993</v>
      </c>
      <c r="AS214" s="16">
        <v>9.3000000000000007</v>
      </c>
      <c r="AT214" s="16">
        <v>0</v>
      </c>
      <c r="AU214" s="16">
        <v>0</v>
      </c>
      <c r="AV214" s="16">
        <v>6</v>
      </c>
      <c r="AW214" s="16">
        <v>8</v>
      </c>
      <c r="AX214" s="10">
        <f t="shared" si="23"/>
        <v>69.5</v>
      </c>
      <c r="AY214" s="10">
        <f>SUM(Z214:AK214)</f>
        <v>108.5</v>
      </c>
      <c r="AZ214" s="2" t="s">
        <v>119</v>
      </c>
      <c r="BA214" s="10">
        <f t="shared" si="24"/>
        <v>6.333333333333333</v>
      </c>
      <c r="BB214" s="36" t="s">
        <v>118</v>
      </c>
      <c r="BC214" s="39" t="str">
        <f t="shared" si="25"/>
        <v/>
      </c>
      <c r="BD214" s="16">
        <f>SUM(AR214:AW214)</f>
        <v>31.5</v>
      </c>
      <c r="BE214" s="10">
        <f>SUM(AL214:AQ214)</f>
        <v>38</v>
      </c>
      <c r="BF214" s="12">
        <f t="shared" si="26"/>
        <v>0.45323741007194246</v>
      </c>
      <c r="BG214" s="12">
        <f t="shared" si="27"/>
        <v>0.5467625899280576</v>
      </c>
      <c r="BH214" s="9">
        <f t="shared" si="28"/>
        <v>69.5</v>
      </c>
      <c r="BI214" s="39" t="str">
        <f t="shared" si="29"/>
        <v/>
      </c>
      <c r="BK214" s="75"/>
    </row>
    <row r="215" spans="1:63">
      <c r="A215" s="2">
        <v>212</v>
      </c>
      <c r="B215" s="2">
        <v>2024</v>
      </c>
      <c r="C215" s="1" t="str">
        <v>PBTMTR208</v>
      </c>
      <c r="D215" s="37" t="str">
        <v>0015g00001UBHluAAH</v>
      </c>
      <c r="E215" s="37" t="str">
        <v>M/S GUPTA JI TRADERS CEMENT STORE</v>
      </c>
      <c r="F215" s="37" t="str">
        <v>UTTARAKHAND</v>
      </c>
      <c r="G215" s="37" t="str">
        <v>HARIDWAR</v>
      </c>
      <c r="H215" s="37" t="str">
        <v>Haridwar</v>
      </c>
      <c r="I215" s="37" t="str">
        <v>SHIVA SALES INDIA CORPORATION</v>
      </c>
      <c r="J215" s="37" t="str">
        <v>Ravi Kumar</v>
      </c>
      <c r="K215" s="37" t="str">
        <v>Gaurav Bhardwaj</v>
      </c>
      <c r="L215" s="37" t="str">
        <v>C12821</v>
      </c>
      <c r="M215" s="37" t="str">
        <v>North</v>
      </c>
      <c r="N215" s="2">
        <v>249208</v>
      </c>
      <c r="O215" s="2" t="str">
        <v>05AXRPG5394D1ZA</v>
      </c>
      <c r="P215" s="2">
        <v>9319040898</v>
      </c>
      <c r="Q215" s="2" t="str">
        <v>Feb'24</v>
      </c>
      <c r="R215" s="2">
        <v>2024</v>
      </c>
      <c r="S215" s="1">
        <v>30</v>
      </c>
      <c r="T215" s="2">
        <v>100</v>
      </c>
      <c r="U215" s="1">
        <v>0</v>
      </c>
      <c r="V215" s="1" t="str">
        <v>Challenger</v>
      </c>
      <c r="W215" s="10">
        <v>0</v>
      </c>
      <c r="X215" s="10">
        <v>15</v>
      </c>
      <c r="Y215" s="10">
        <v>15</v>
      </c>
      <c r="Z215" s="10">
        <v>36</v>
      </c>
      <c r="AA215" s="10">
        <v>30</v>
      </c>
      <c r="AB215" s="10">
        <v>15</v>
      </c>
      <c r="AC215" s="10">
        <v>19</v>
      </c>
      <c r="AD215" s="10">
        <v>0</v>
      </c>
      <c r="AE215" s="10">
        <v>0</v>
      </c>
      <c r="AF215" s="10">
        <v>0</v>
      </c>
      <c r="AG215" s="10">
        <v>0</v>
      </c>
      <c r="AH215" s="10">
        <v>0</v>
      </c>
      <c r="AI215" s="10">
        <v>4.7</v>
      </c>
      <c r="AJ215" s="10">
        <v>6.5</v>
      </c>
      <c r="AK215" s="10">
        <v>0</v>
      </c>
      <c r="AL215" s="10">
        <v>0</v>
      </c>
      <c r="AM215" s="10">
        <v>8</v>
      </c>
      <c r="AN215" s="10">
        <v>3</v>
      </c>
      <c r="AO215" s="10">
        <v>6</v>
      </c>
      <c r="AP215" s="10">
        <v>4</v>
      </c>
      <c r="AQ215" s="10">
        <v>2.5</v>
      </c>
      <c r="AR215" s="10">
        <v>0</v>
      </c>
      <c r="AS215" s="16">
        <v>0</v>
      </c>
      <c r="AT215" s="16">
        <v>0</v>
      </c>
      <c r="AU215" s="16">
        <v>0</v>
      </c>
      <c r="AV215" s="16">
        <v>0</v>
      </c>
      <c r="AW215" s="16" t="str">
        <v/>
      </c>
      <c r="AX215" s="10">
        <f t="shared" si="23"/>
        <v>23.5</v>
      </c>
      <c r="AY215" s="10">
        <f>SUM(Z215:AK215)</f>
        <v>111.2</v>
      </c>
      <c r="AZ215" s="2" t="s">
        <v>119</v>
      </c>
      <c r="BA215" s="10">
        <f t="shared" si="24"/>
        <v>3.9166666666666665</v>
      </c>
      <c r="BB215" s="36" t="s">
        <v>118</v>
      </c>
      <c r="BC215" s="39" t="str">
        <f t="shared" si="25"/>
        <v/>
      </c>
      <c r="BD215" s="16">
        <f>SUM(AR215:AW215)</f>
        <v>0</v>
      </c>
      <c r="BE215" s="10">
        <f>SUM(AL215:AQ215)</f>
        <v>23.5</v>
      </c>
      <c r="BF215" s="12">
        <f t="shared" si="26"/>
        <v>0</v>
      </c>
      <c r="BG215" s="12">
        <f t="shared" si="27"/>
        <v>1</v>
      </c>
      <c r="BH215" s="9">
        <f t="shared" si="28"/>
        <v>23.5</v>
      </c>
      <c r="BI215" s="39" t="str">
        <f t="shared" si="29"/>
        <v/>
      </c>
      <c r="BK215" s="75"/>
    </row>
    <row r="216" spans="1:63">
      <c r="A216" s="2">
        <v>213</v>
      </c>
      <c r="B216" s="2">
        <v>2024</v>
      </c>
      <c r="C216" s="1" t="str">
        <v>PBTMTR209</v>
      </c>
      <c r="D216" s="37" t="str">
        <v>0015g00001ZSpD9AAL</v>
      </c>
      <c r="E216" s="37" t="str">
        <v>Shri ganpati steel</v>
      </c>
      <c r="F216" s="37" t="str">
        <v>UTTARAKHAND</v>
      </c>
      <c r="G216" s="37" t="str">
        <v>UDAM SINGH NAGAR</v>
      </c>
      <c r="H216" s="37" t="str">
        <v>Rudrapur</v>
      </c>
      <c r="I216" s="37" t="str">
        <v>SHIVA SALES INDIA CORPORATION</v>
      </c>
      <c r="J216" s="37" t="str">
        <v>Manoj Yadav</v>
      </c>
      <c r="K216" s="37" t="str">
        <v>Manoj Yadav</v>
      </c>
      <c r="L216" s="37" t="str">
        <v>C12821</v>
      </c>
      <c r="M216" s="37" t="str">
        <v>North</v>
      </c>
      <c r="N216" s="2">
        <v>263153</v>
      </c>
      <c r="O216" s="2">
        <v>0</v>
      </c>
      <c r="P216" s="2" t="str">
        <v>96392 33000</v>
      </c>
      <c r="Q216" s="2" t="str">
        <v>Feb'24</v>
      </c>
      <c r="R216" s="2">
        <v>2024</v>
      </c>
      <c r="S216" s="1">
        <v>9</v>
      </c>
      <c r="T216" s="2">
        <v>100</v>
      </c>
      <c r="U216" s="1">
        <v>0</v>
      </c>
      <c r="V216" s="1" t="str">
        <v>Challenger</v>
      </c>
      <c r="W216" s="10">
        <v>0</v>
      </c>
      <c r="X216" s="10">
        <v>9</v>
      </c>
      <c r="Y216" s="10">
        <v>0</v>
      </c>
      <c r="Z216" s="10">
        <v>0</v>
      </c>
      <c r="AA216" s="10">
        <v>40</v>
      </c>
      <c r="AB216" s="10">
        <v>0</v>
      </c>
      <c r="AC216" s="10">
        <v>0</v>
      </c>
      <c r="AD216" s="10">
        <v>0</v>
      </c>
      <c r="AE216" s="10">
        <v>25</v>
      </c>
      <c r="AF216" s="10">
        <v>0</v>
      </c>
      <c r="AG216" s="10">
        <v>0</v>
      </c>
      <c r="AH216" s="10">
        <v>0</v>
      </c>
      <c r="AI216" s="10">
        <v>0</v>
      </c>
      <c r="AJ216" s="10">
        <v>0</v>
      </c>
      <c r="AK216" s="10">
        <v>0</v>
      </c>
      <c r="AL216" s="10">
        <v>0</v>
      </c>
      <c r="AM216" s="10">
        <v>0</v>
      </c>
      <c r="AN216" s="10">
        <v>0</v>
      </c>
      <c r="AO216" s="10">
        <v>0</v>
      </c>
      <c r="AP216" s="10">
        <v>0</v>
      </c>
      <c r="AQ216" s="10">
        <v>0</v>
      </c>
      <c r="AR216" s="10">
        <v>0</v>
      </c>
      <c r="AS216" s="16">
        <v>0</v>
      </c>
      <c r="AT216" s="16">
        <v>0</v>
      </c>
      <c r="AU216" s="16">
        <v>0</v>
      </c>
      <c r="AV216" s="16">
        <v>0</v>
      </c>
      <c r="AW216" s="16" t="str">
        <v/>
      </c>
      <c r="AX216" s="10">
        <f t="shared" si="23"/>
        <v>0</v>
      </c>
      <c r="AY216" s="10">
        <f>SUM(Z216:AK216)</f>
        <v>65</v>
      </c>
      <c r="AZ216" s="2" t="s">
        <v>119</v>
      </c>
      <c r="BA216" s="10">
        <f t="shared" si="24"/>
        <v>0</v>
      </c>
      <c r="BB216" s="36" t="s">
        <v>118</v>
      </c>
      <c r="BC216" s="39" t="str">
        <f t="shared" si="25"/>
        <v/>
      </c>
      <c r="BD216" s="16">
        <f>SUM(AR216:AW216)</f>
        <v>0</v>
      </c>
      <c r="BE216" s="10">
        <f>SUM(AL216:AQ216)</f>
        <v>0</v>
      </c>
      <c r="BF216" s="12" t="str">
        <f t="shared" si="26"/>
        <v/>
      </c>
      <c r="BG216" s="12" t="str">
        <f t="shared" si="27"/>
        <v/>
      </c>
      <c r="BH216" s="9">
        <f t="shared" si="28"/>
        <v>0</v>
      </c>
      <c r="BI216" s="39" t="str">
        <f t="shared" si="29"/>
        <v/>
      </c>
      <c r="BK216" s="75"/>
    </row>
    <row r="217" spans="1:63">
      <c r="A217" s="2">
        <v>214</v>
      </c>
      <c r="B217" s="2">
        <v>2024</v>
      </c>
      <c r="C217" s="1" t="str">
        <v>PBTMTR210</v>
      </c>
      <c r="D217" s="37" t="str">
        <v>0015g00001UBHlzAAH</v>
      </c>
      <c r="E217" s="37" t="str">
        <v>J H Enterprises HALD NEW</v>
      </c>
      <c r="F217" s="37" t="str">
        <v>UTTARAKHAND</v>
      </c>
      <c r="G217" s="37" t="str">
        <v>NAINITAL</v>
      </c>
      <c r="H217" s="37" t="str">
        <v>Haldwani</v>
      </c>
      <c r="I217" s="37" t="str">
        <v>SHIVA SALES INDIA CORPORATION</v>
      </c>
      <c r="J217" s="37" t="str">
        <v>Ravi Kumar</v>
      </c>
      <c r="K217" s="37" t="str">
        <v>Manoj Yadav</v>
      </c>
      <c r="L217" s="37" t="str">
        <v>C12821</v>
      </c>
      <c r="M217" s="37" t="str">
        <v>North</v>
      </c>
      <c r="N217" s="2">
        <v>0</v>
      </c>
      <c r="O217" s="2">
        <v>0</v>
      </c>
      <c r="P217" s="2">
        <v>7351841441</v>
      </c>
      <c r="Q217" s="2" t="str">
        <v>Feb'24</v>
      </c>
      <c r="R217" s="2">
        <v>2024</v>
      </c>
      <c r="S217" s="1">
        <v>38</v>
      </c>
      <c r="T217" s="2">
        <v>20</v>
      </c>
      <c r="U217" s="1">
        <v>0</v>
      </c>
      <c r="V217" s="1" t="str">
        <v>Minor</v>
      </c>
      <c r="W217" s="10">
        <v>0</v>
      </c>
      <c r="X217" s="10">
        <v>21</v>
      </c>
      <c r="Y217" s="10">
        <v>18</v>
      </c>
      <c r="Z217" s="10">
        <v>0</v>
      </c>
      <c r="AA217" s="10">
        <v>0</v>
      </c>
      <c r="AB217" s="10">
        <v>3</v>
      </c>
      <c r="AC217" s="10">
        <v>6</v>
      </c>
      <c r="AD217" s="10">
        <v>0</v>
      </c>
      <c r="AE217" s="10">
        <v>0</v>
      </c>
      <c r="AF217" s="10">
        <v>0</v>
      </c>
      <c r="AG217" s="10">
        <v>0</v>
      </c>
      <c r="AH217" s="10">
        <v>0</v>
      </c>
      <c r="AI217" s="10">
        <v>0</v>
      </c>
      <c r="AJ217" s="10">
        <v>0</v>
      </c>
      <c r="AK217" s="10">
        <v>0</v>
      </c>
      <c r="AL217" s="10">
        <v>0</v>
      </c>
      <c r="AM217" s="10">
        <v>0</v>
      </c>
      <c r="AN217" s="10">
        <v>0</v>
      </c>
      <c r="AO217" s="10">
        <v>0</v>
      </c>
      <c r="AP217" s="10">
        <v>0</v>
      </c>
      <c r="AQ217" s="10">
        <v>0</v>
      </c>
      <c r="AR217" s="10">
        <v>0</v>
      </c>
      <c r="AS217" s="16">
        <v>0</v>
      </c>
      <c r="AT217" s="16">
        <v>0</v>
      </c>
      <c r="AU217" s="16">
        <v>0</v>
      </c>
      <c r="AV217" s="16">
        <v>0</v>
      </c>
      <c r="AW217" s="16" t="str">
        <v/>
      </c>
      <c r="AX217" s="10">
        <f t="shared" si="23"/>
        <v>0</v>
      </c>
      <c r="AY217" s="10">
        <f>SUM(Z217:AK217)</f>
        <v>9</v>
      </c>
      <c r="AZ217" s="2" t="s">
        <v>119</v>
      </c>
      <c r="BA217" s="10">
        <f t="shared" si="24"/>
        <v>0</v>
      </c>
      <c r="BB217" s="36" t="s">
        <v>118</v>
      </c>
      <c r="BC217" s="39" t="str">
        <f t="shared" si="25"/>
        <v/>
      </c>
      <c r="BD217" s="16">
        <f>SUM(AR217:AW217)</f>
        <v>0</v>
      </c>
      <c r="BE217" s="10">
        <f>SUM(AL217:AQ217)</f>
        <v>0</v>
      </c>
      <c r="BF217" s="12" t="str">
        <f t="shared" si="26"/>
        <v/>
      </c>
      <c r="BG217" s="12" t="str">
        <f t="shared" si="27"/>
        <v/>
      </c>
      <c r="BH217" s="9">
        <f t="shared" si="28"/>
        <v>0</v>
      </c>
      <c r="BI217" s="39" t="str">
        <f t="shared" si="29"/>
        <v/>
      </c>
      <c r="BK217" s="75"/>
    </row>
    <row r="218" spans="1:63">
      <c r="A218" s="2">
        <v>215</v>
      </c>
      <c r="B218" s="2">
        <v>2024</v>
      </c>
      <c r="C218" s="1" t="str">
        <v>PBTMTR78</v>
      </c>
      <c r="D218" s="37" t="str">
        <v>0015g00001cdDsDAAU</v>
      </c>
      <c r="E218" s="37" t="str">
        <v>M/S KHANDELWAL BATH DECOR</v>
      </c>
      <c r="F218" s="37" t="str">
        <v>UTTAR PRADESH</v>
      </c>
      <c r="G218" s="37" t="str">
        <v>BAREILLY</v>
      </c>
      <c r="H218" s="37" t="str">
        <v>Bareilly</v>
      </c>
      <c r="I218" s="37" t="str">
        <v>Khandelwal Associates</v>
      </c>
      <c r="J218" s="37" t="str">
        <v>SHIV KUMAR</v>
      </c>
      <c r="K218" s="37" t="str">
        <v>Ashutosh Shukla</v>
      </c>
      <c r="L218" s="37" t="str">
        <v>C12818</v>
      </c>
      <c r="M218" s="37" t="str">
        <v>North</v>
      </c>
      <c r="N218" s="2">
        <v>243122</v>
      </c>
      <c r="O218" s="2" t="str">
        <v>09AANFK4882F1ZV</v>
      </c>
      <c r="P218" s="2">
        <v>9927040091</v>
      </c>
      <c r="Q218" s="2" t="str">
        <v>Feb'24</v>
      </c>
      <c r="R218" s="2">
        <v>2024</v>
      </c>
      <c r="S218" s="1">
        <v>37</v>
      </c>
      <c r="T218" s="2">
        <v>320</v>
      </c>
      <c r="U218" s="1">
        <v>0.22541666666666668</v>
      </c>
      <c r="V218" s="1" t="str">
        <v>Super Star</v>
      </c>
      <c r="W218" s="10">
        <v>0</v>
      </c>
      <c r="X218" s="10">
        <v>18</v>
      </c>
      <c r="Y218" s="10">
        <v>19</v>
      </c>
      <c r="Z218" s="10">
        <v>103</v>
      </c>
      <c r="AA218" s="10">
        <v>7</v>
      </c>
      <c r="AB218" s="10">
        <v>14</v>
      </c>
      <c r="AC218" s="10">
        <v>32</v>
      </c>
      <c r="AD218" s="10">
        <v>0</v>
      </c>
      <c r="AE218" s="10">
        <v>3</v>
      </c>
      <c r="AF218" s="10">
        <v>1</v>
      </c>
      <c r="AG218" s="10">
        <v>1</v>
      </c>
      <c r="AH218" s="10">
        <v>0</v>
      </c>
      <c r="AI218" s="10">
        <v>10</v>
      </c>
      <c r="AJ218" s="10">
        <v>1</v>
      </c>
      <c r="AK218" s="10">
        <v>75</v>
      </c>
      <c r="AL218" s="10">
        <v>55</v>
      </c>
      <c r="AM218" s="10">
        <v>64</v>
      </c>
      <c r="AN218" s="10">
        <v>94</v>
      </c>
      <c r="AO218" s="10">
        <v>379.75</v>
      </c>
      <c r="AP218" s="10">
        <v>100.23</v>
      </c>
      <c r="AQ218" s="10">
        <v>100.11</v>
      </c>
      <c r="AR218" s="10">
        <v>205.93</v>
      </c>
      <c r="AS218" s="16">
        <v>197.78</v>
      </c>
      <c r="AT218" s="16">
        <v>206.4</v>
      </c>
      <c r="AU218" s="16">
        <v>10</v>
      </c>
      <c r="AV218" s="16">
        <v>0</v>
      </c>
      <c r="AW218" s="16">
        <v>5</v>
      </c>
      <c r="AX218" s="10">
        <f t="shared" si="23"/>
        <v>1418.2</v>
      </c>
      <c r="AY218" s="10">
        <f>SUM(Z218:AK218)</f>
        <v>247</v>
      </c>
      <c r="AZ218" s="2" t="s">
        <v>118</v>
      </c>
      <c r="BA218" s="10">
        <f t="shared" si="24"/>
        <v>132.18166666666667</v>
      </c>
      <c r="BB218" s="36" t="s">
        <v>119</v>
      </c>
      <c r="BC218" s="39" t="str">
        <f t="shared" si="25"/>
        <v/>
      </c>
      <c r="BD218" s="16">
        <f>SUM(AR218:AW218)</f>
        <v>625.11</v>
      </c>
      <c r="BE218" s="10">
        <f>SUM(AL218:AQ218)</f>
        <v>793.09</v>
      </c>
      <c r="BF218" s="12">
        <f t="shared" si="26"/>
        <v>0.44077704131998308</v>
      </c>
      <c r="BG218" s="12">
        <f t="shared" si="27"/>
        <v>0.55922295868001692</v>
      </c>
      <c r="BH218" s="9">
        <f t="shared" si="28"/>
        <v>1418.2</v>
      </c>
      <c r="BI218" s="39" t="str">
        <f t="shared" si="29"/>
        <v/>
      </c>
      <c r="BK218" s="75"/>
    </row>
    <row r="219" spans="1:63">
      <c r="A219" s="2">
        <v>216</v>
      </c>
      <c r="B219" s="2">
        <v>2024</v>
      </c>
      <c r="C219" s="1" t="str">
        <v>PBTMTR11</v>
      </c>
      <c r="D219" s="37" t="str">
        <v>0015g00001dHdPPAA0</v>
      </c>
      <c r="E219" s="37" t="str">
        <v>M/S ARVIND TRADERS</v>
      </c>
      <c r="F219" s="37" t="str">
        <v>UTTAR PRADESH</v>
      </c>
      <c r="G219" s="37" t="str">
        <v>AGRA</v>
      </c>
      <c r="H219" s="37" t="str">
        <v>Kheragarh</v>
      </c>
      <c r="I219" s="37" t="str">
        <v>DINESH STEEL PRIVATE LIMITED</v>
      </c>
      <c r="J219" s="37" t="str">
        <v>Pankaj Garg</v>
      </c>
      <c r="K219" s="37" t="str">
        <v>-</v>
      </c>
      <c r="L219" s="37" t="str">
        <v>C12820</v>
      </c>
      <c r="M219" s="37" t="str">
        <v>North</v>
      </c>
      <c r="N219" s="2">
        <v>283115</v>
      </c>
      <c r="O219" s="2" t="str">
        <v>09ADFPA8583N1ZZ</v>
      </c>
      <c r="P219" s="2">
        <v>9639888089</v>
      </c>
      <c r="Q219" s="2" t="str">
        <v>Feb'24</v>
      </c>
      <c r="R219" s="2">
        <v>2024</v>
      </c>
      <c r="S219" s="1">
        <v>20</v>
      </c>
      <c r="T219" s="2">
        <v>100</v>
      </c>
      <c r="U219" s="1">
        <v>0.16693333333333332</v>
      </c>
      <c r="V219" s="1" t="str">
        <v>Star</v>
      </c>
      <c r="W219" s="10">
        <v>0</v>
      </c>
      <c r="X219" s="10">
        <v>17</v>
      </c>
      <c r="Y219" s="10">
        <v>3</v>
      </c>
      <c r="Z219" s="10">
        <v>17</v>
      </c>
      <c r="AA219" s="10">
        <v>8</v>
      </c>
      <c r="AB219" s="10">
        <v>27</v>
      </c>
      <c r="AC219" s="10">
        <v>0</v>
      </c>
      <c r="AD219" s="10">
        <v>17.05</v>
      </c>
      <c r="AE219" s="10">
        <v>0</v>
      </c>
      <c r="AF219" s="10">
        <v>0</v>
      </c>
      <c r="AG219" s="10">
        <v>17</v>
      </c>
      <c r="AH219" s="10">
        <v>17</v>
      </c>
      <c r="AI219" s="10">
        <v>0</v>
      </c>
      <c r="AJ219" s="10">
        <v>0</v>
      </c>
      <c r="AK219" s="10">
        <v>0</v>
      </c>
      <c r="AL219" s="10">
        <v>17</v>
      </c>
      <c r="AM219" s="10">
        <v>10</v>
      </c>
      <c r="AN219" s="10">
        <v>7</v>
      </c>
      <c r="AO219" s="10">
        <v>22.17</v>
      </c>
      <c r="AP219" s="10">
        <v>16.84</v>
      </c>
      <c r="AQ219" s="10">
        <v>5</v>
      </c>
      <c r="AR219" s="10">
        <v>16.96</v>
      </c>
      <c r="AS219" s="16">
        <v>4</v>
      </c>
      <c r="AT219" s="16">
        <v>18.03</v>
      </c>
      <c r="AU219" s="16">
        <v>15</v>
      </c>
      <c r="AV219" s="16">
        <v>17.05</v>
      </c>
      <c r="AW219" s="16">
        <v>52</v>
      </c>
      <c r="AX219" s="10">
        <f t="shared" si="23"/>
        <v>201.05</v>
      </c>
      <c r="AY219" s="10">
        <f>SUM(Z219:AK219)</f>
        <v>103.05</v>
      </c>
      <c r="AZ219" s="2" t="s">
        <v>119</v>
      </c>
      <c r="BA219" s="10">
        <f t="shared" si="24"/>
        <v>13.001666666666667</v>
      </c>
      <c r="BB219" s="36" t="s">
        <v>118</v>
      </c>
      <c r="BC219" s="39" t="str">
        <f t="shared" si="25"/>
        <v>A</v>
      </c>
      <c r="BD219" s="16">
        <f>SUM(AR219:AW219)</f>
        <v>123.04</v>
      </c>
      <c r="BE219" s="10">
        <f>SUM(AL219:AQ219)</f>
        <v>78.010000000000005</v>
      </c>
      <c r="BF219" s="12">
        <f t="shared" si="26"/>
        <v>0.61198706789355883</v>
      </c>
      <c r="BG219" s="12">
        <f t="shared" si="27"/>
        <v>0.38801293210644117</v>
      </c>
      <c r="BH219" s="9">
        <f t="shared" si="28"/>
        <v>201.05</v>
      </c>
      <c r="BI219" s="39" t="str">
        <f t="shared" si="29"/>
        <v>A</v>
      </c>
      <c r="BK219" s="75"/>
    </row>
    <row r="220" spans="1:63">
      <c r="A220" s="2">
        <v>217</v>
      </c>
      <c r="B220" s="2">
        <v>2024</v>
      </c>
      <c r="C220" s="1" t="str">
        <v>PBTMTR223</v>
      </c>
      <c r="D220" s="37" t="str">
        <v>0015g00001VB9V0AAL</v>
      </c>
      <c r="E220" s="37" t="str">
        <v>M/S HARSH CALCUTTA STEELS</v>
      </c>
      <c r="F220" s="37" t="str">
        <v>UTTAR PRADESH</v>
      </c>
      <c r="G220" s="37" t="str">
        <v>BARABANKI</v>
      </c>
      <c r="H220" s="37" t="str">
        <v>Nawabganj</v>
      </c>
      <c r="I220" s="37" t="str">
        <v>SHREE LAKSHMAN ROLLING MILL (INDIA) LLP</v>
      </c>
      <c r="J220" s="37" t="str">
        <v>Deepanshu</v>
      </c>
      <c r="K220" s="37" t="str">
        <v>Deepanshu</v>
      </c>
      <c r="L220" s="37" t="str">
        <v>C12815</v>
      </c>
      <c r="M220" s="37" t="str">
        <v>North</v>
      </c>
      <c r="N220" s="2">
        <v>225001</v>
      </c>
      <c r="O220" s="2" t="str">
        <v>09AARPJ6268N1ZQ</v>
      </c>
      <c r="P220" s="2">
        <v>9415141006</v>
      </c>
      <c r="Q220" s="2" t="str">
        <v>Feb'24</v>
      </c>
      <c r="R220" s="2">
        <v>2024</v>
      </c>
      <c r="S220" s="1">
        <v>12</v>
      </c>
      <c r="T220" s="2">
        <v>310</v>
      </c>
      <c r="U220" s="1">
        <v>0</v>
      </c>
      <c r="V220" s="1" t="str">
        <v>Alien</v>
      </c>
      <c r="W220" s="10">
        <v>0</v>
      </c>
      <c r="X220" s="10">
        <v>12</v>
      </c>
      <c r="Y220" s="10">
        <v>0</v>
      </c>
      <c r="Z220" s="10">
        <v>0</v>
      </c>
      <c r="AA220" s="10">
        <v>0</v>
      </c>
      <c r="AB220" s="10">
        <v>0</v>
      </c>
      <c r="AC220" s="10">
        <v>0</v>
      </c>
      <c r="AD220" s="10">
        <v>0</v>
      </c>
      <c r="AE220" s="10">
        <v>0</v>
      </c>
      <c r="AF220" s="10">
        <v>0</v>
      </c>
      <c r="AG220" s="10">
        <v>0</v>
      </c>
      <c r="AH220" s="10">
        <v>0</v>
      </c>
      <c r="AI220" s="10">
        <v>0</v>
      </c>
      <c r="AJ220" s="10">
        <v>0</v>
      </c>
      <c r="AK220" s="10">
        <v>0</v>
      </c>
      <c r="AL220" s="10">
        <v>0</v>
      </c>
      <c r="AM220" s="10">
        <v>0</v>
      </c>
      <c r="AN220" s="10">
        <v>0</v>
      </c>
      <c r="AO220" s="10">
        <v>0</v>
      </c>
      <c r="AP220" s="10">
        <v>0</v>
      </c>
      <c r="AQ220" s="10">
        <v>0</v>
      </c>
      <c r="AR220" s="10">
        <v>0</v>
      </c>
      <c r="AS220" s="16">
        <v>0</v>
      </c>
      <c r="AT220" s="16">
        <v>0</v>
      </c>
      <c r="AU220" s="16">
        <v>0</v>
      </c>
      <c r="AV220" s="16">
        <v>0</v>
      </c>
      <c r="AW220" s="16" t="str">
        <v/>
      </c>
      <c r="AX220" s="10">
        <f t="shared" si="23"/>
        <v>0</v>
      </c>
      <c r="AY220" s="10">
        <f>SUM(Z220:AK220)</f>
        <v>0</v>
      </c>
      <c r="AZ220" s="2" t="s">
        <v>119</v>
      </c>
      <c r="BA220" s="10">
        <f t="shared" si="24"/>
        <v>0</v>
      </c>
      <c r="BB220" s="36" t="s">
        <v>118</v>
      </c>
      <c r="BC220" s="39" t="str">
        <f t="shared" si="25"/>
        <v/>
      </c>
      <c r="BD220" s="16">
        <f>SUM(AR220:AW220)</f>
        <v>0</v>
      </c>
      <c r="BE220" s="10">
        <f>SUM(AL220:AQ220)</f>
        <v>0</v>
      </c>
      <c r="BF220" s="12" t="str">
        <f t="shared" si="26"/>
        <v/>
      </c>
      <c r="BG220" s="12" t="str">
        <f t="shared" si="27"/>
        <v/>
      </c>
      <c r="BH220" s="9">
        <f t="shared" si="28"/>
        <v>0</v>
      </c>
      <c r="BI220" s="39" t="str">
        <f t="shared" si="29"/>
        <v/>
      </c>
      <c r="BK220" s="75"/>
    </row>
    <row r="221" spans="1:63">
      <c r="A221" s="2">
        <v>218</v>
      </c>
      <c r="B221" s="2">
        <v>2024</v>
      </c>
      <c r="C221" s="1" t="str">
        <v>PBTMTR224</v>
      </c>
      <c r="D221" s="37" t="str">
        <v>001J100000F4EJEIA3</v>
      </c>
      <c r="E221" s="37" t="str">
        <v>Govind Enterprises</v>
      </c>
      <c r="F221" s="37" t="str">
        <v>UTTAR PRADESH</v>
      </c>
      <c r="G221" s="37" t="str">
        <v>KANPUR NAGAR</v>
      </c>
      <c r="H221" s="37" t="str">
        <v>Kanpur</v>
      </c>
      <c r="I221" s="37" t="str">
        <v>SHREE LAKSHMAN ROLLING MILL (INDIA) LLP</v>
      </c>
      <c r="J221" s="37" t="str">
        <v>Ashutosh Shukla</v>
      </c>
      <c r="K221" s="37" t="str">
        <v>-</v>
      </c>
      <c r="L221" s="37" t="str">
        <v>C12815</v>
      </c>
      <c r="M221" s="37" t="str">
        <v>North</v>
      </c>
      <c r="N221" s="2">
        <v>208011</v>
      </c>
      <c r="O221" s="2" t="str">
        <v>09AFVPG6831P1Z1</v>
      </c>
      <c r="P221" s="2">
        <v>9415334051</v>
      </c>
      <c r="Q221" s="2" t="str">
        <v>Feb'24</v>
      </c>
      <c r="R221" s="2">
        <v>2024</v>
      </c>
      <c r="S221" s="1">
        <v>38</v>
      </c>
      <c r="T221" s="2">
        <v>75</v>
      </c>
      <c r="U221" s="1">
        <v>0</v>
      </c>
      <c r="V221" s="1" t="str">
        <v>Challenger</v>
      </c>
      <c r="W221" s="10">
        <v>0</v>
      </c>
      <c r="X221" s="10">
        <v>38</v>
      </c>
      <c r="Y221" s="10">
        <v>0</v>
      </c>
      <c r="Z221" s="10">
        <v>17</v>
      </c>
      <c r="AA221" s="10">
        <v>0</v>
      </c>
      <c r="AB221" s="10">
        <v>0</v>
      </c>
      <c r="AC221" s="10">
        <v>0</v>
      </c>
      <c r="AD221" s="10">
        <v>0</v>
      </c>
      <c r="AE221" s="10">
        <v>0</v>
      </c>
      <c r="AF221" s="10">
        <v>0</v>
      </c>
      <c r="AG221" s="10">
        <v>0</v>
      </c>
      <c r="AH221" s="10">
        <v>0</v>
      </c>
      <c r="AI221" s="10">
        <v>0</v>
      </c>
      <c r="AJ221" s="10">
        <v>0</v>
      </c>
      <c r="AK221" s="10">
        <v>0</v>
      </c>
      <c r="AL221" s="10">
        <v>0</v>
      </c>
      <c r="AM221" s="10">
        <v>0</v>
      </c>
      <c r="AN221" s="10">
        <v>0</v>
      </c>
      <c r="AO221" s="10">
        <v>0</v>
      </c>
      <c r="AP221" s="10">
        <v>0</v>
      </c>
      <c r="AQ221" s="10">
        <v>0</v>
      </c>
      <c r="AR221" s="10">
        <v>0</v>
      </c>
      <c r="AS221" s="16">
        <v>0</v>
      </c>
      <c r="AT221" s="16">
        <v>0</v>
      </c>
      <c r="AU221" s="16">
        <v>0</v>
      </c>
      <c r="AV221" s="16">
        <v>0</v>
      </c>
      <c r="AW221" s="16" t="str">
        <v/>
      </c>
      <c r="AX221" s="10">
        <f t="shared" si="23"/>
        <v>0</v>
      </c>
      <c r="AY221" s="10">
        <f>SUM(Z221:AK221)</f>
        <v>17</v>
      </c>
      <c r="AZ221" s="2" t="s">
        <v>119</v>
      </c>
      <c r="BA221" s="10">
        <f t="shared" si="24"/>
        <v>0</v>
      </c>
      <c r="BB221" s="36" t="s">
        <v>118</v>
      </c>
      <c r="BC221" s="39" t="str">
        <f t="shared" si="25"/>
        <v/>
      </c>
      <c r="BD221" s="16">
        <f>SUM(AR221:AW221)</f>
        <v>0</v>
      </c>
      <c r="BE221" s="10">
        <f>SUM(AL221:AQ221)</f>
        <v>0</v>
      </c>
      <c r="BF221" s="12" t="str">
        <f t="shared" si="26"/>
        <v/>
      </c>
      <c r="BG221" s="12" t="str">
        <f t="shared" si="27"/>
        <v/>
      </c>
      <c r="BH221" s="9">
        <f t="shared" si="28"/>
        <v>0</v>
      </c>
      <c r="BI221" s="39" t="str">
        <f t="shared" si="29"/>
        <v/>
      </c>
      <c r="BK221" s="75"/>
    </row>
    <row r="222" spans="1:63">
      <c r="A222" s="2">
        <v>219</v>
      </c>
      <c r="B222" s="2">
        <v>2024</v>
      </c>
      <c r="C222" s="1" t="str">
        <v>PBTMTR225</v>
      </c>
      <c r="D222" s="37" t="str">
        <v>0015g00001f8xACAAY</v>
      </c>
      <c r="E222" s="37" t="str">
        <v>M/S TRIPATHI TRADERS</v>
      </c>
      <c r="F222" s="37" t="str">
        <v>UTTAR PRADESH</v>
      </c>
      <c r="G222" s="37" t="str">
        <v>AURAIYA</v>
      </c>
      <c r="H222" s="37" t="str">
        <v>Auraiya</v>
      </c>
      <c r="I222" s="37" t="str">
        <v>SHREE LAKSHMAN ROLLING MILL (INDIA) LLP</v>
      </c>
      <c r="J222" s="37" t="str">
        <v>Ashutosh Shukla</v>
      </c>
      <c r="K222" s="37" t="str">
        <v>-</v>
      </c>
      <c r="L222" s="37" t="str">
        <v>C12815</v>
      </c>
      <c r="M222" s="37" t="str">
        <v>North</v>
      </c>
      <c r="N222" s="2">
        <v>206244</v>
      </c>
      <c r="O222" s="2" t="str">
        <v>09ADLPT5962E1Z0</v>
      </c>
      <c r="P222" s="2">
        <v>9219380251</v>
      </c>
      <c r="Q222" s="2" t="str">
        <v>Feb'24</v>
      </c>
      <c r="R222" s="2">
        <v>2024</v>
      </c>
      <c r="S222" s="1">
        <v>6</v>
      </c>
      <c r="T222" s="2">
        <v>160</v>
      </c>
      <c r="U222" s="1">
        <v>0</v>
      </c>
      <c r="V222" s="1" t="str">
        <v>Challenger</v>
      </c>
      <c r="W222" s="10">
        <v>0</v>
      </c>
      <c r="X222" s="10">
        <v>6</v>
      </c>
      <c r="Y222" s="10">
        <v>0</v>
      </c>
      <c r="Z222" s="10">
        <v>0</v>
      </c>
      <c r="AA222" s="10">
        <v>0</v>
      </c>
      <c r="AB222" s="10">
        <v>7</v>
      </c>
      <c r="AC222" s="10">
        <v>0</v>
      </c>
      <c r="AD222" s="10">
        <v>12</v>
      </c>
      <c r="AE222" s="10">
        <v>0</v>
      </c>
      <c r="AF222" s="10">
        <v>0</v>
      </c>
      <c r="AG222" s="10">
        <v>0</v>
      </c>
      <c r="AH222" s="10">
        <v>0</v>
      </c>
      <c r="AI222" s="10">
        <v>0</v>
      </c>
      <c r="AJ222" s="10">
        <v>0</v>
      </c>
      <c r="AK222" s="10">
        <v>0</v>
      </c>
      <c r="AL222" s="10">
        <v>0</v>
      </c>
      <c r="AM222" s="10">
        <v>0</v>
      </c>
      <c r="AN222" s="10">
        <v>0</v>
      </c>
      <c r="AO222" s="10">
        <v>0</v>
      </c>
      <c r="AP222" s="10">
        <v>0</v>
      </c>
      <c r="AQ222" s="10">
        <v>0</v>
      </c>
      <c r="AR222" s="10">
        <v>0</v>
      </c>
      <c r="AS222" s="16">
        <v>0</v>
      </c>
      <c r="AT222" s="16">
        <v>0</v>
      </c>
      <c r="AU222" s="16">
        <v>0</v>
      </c>
      <c r="AV222" s="16">
        <v>0</v>
      </c>
      <c r="AW222" s="16" t="str">
        <v/>
      </c>
      <c r="AX222" s="10">
        <f t="shared" si="23"/>
        <v>0</v>
      </c>
      <c r="AY222" s="10">
        <f>SUM(Z222:AK222)</f>
        <v>19</v>
      </c>
      <c r="AZ222" s="2" t="s">
        <v>119</v>
      </c>
      <c r="BA222" s="10">
        <f t="shared" si="24"/>
        <v>0</v>
      </c>
      <c r="BB222" s="36" t="s">
        <v>118</v>
      </c>
      <c r="BC222" s="39" t="str">
        <f t="shared" si="25"/>
        <v/>
      </c>
      <c r="BD222" s="16">
        <f>SUM(AR222:AW222)</f>
        <v>0</v>
      </c>
      <c r="BE222" s="10">
        <f>SUM(AL222:AQ222)</f>
        <v>0</v>
      </c>
      <c r="BF222" s="12" t="str">
        <f t="shared" si="26"/>
        <v/>
      </c>
      <c r="BG222" s="12" t="str">
        <f t="shared" si="27"/>
        <v/>
      </c>
      <c r="BH222" s="9">
        <f t="shared" si="28"/>
        <v>0</v>
      </c>
      <c r="BI222" s="39" t="str">
        <f t="shared" si="29"/>
        <v/>
      </c>
      <c r="BK222" s="75"/>
    </row>
    <row r="223" spans="1:63">
      <c r="A223" s="2">
        <v>220</v>
      </c>
      <c r="B223" s="2">
        <v>2024</v>
      </c>
      <c r="C223" s="1" t="str">
        <v>PBTMTR179</v>
      </c>
      <c r="D223" s="37" t="str">
        <v>001J100000EpBfHIAV</v>
      </c>
      <c r="E223" s="37" t="str">
        <v>BAJRANG STEEL</v>
      </c>
      <c r="F223" s="37" t="str">
        <v>ODISHA</v>
      </c>
      <c r="G223" s="37" t="str">
        <v>KENDUJHAR</v>
      </c>
      <c r="H223" s="37">
        <v>0</v>
      </c>
      <c r="I223" s="37" t="str">
        <v>SACHDEVA ISPAT PVT LTD</v>
      </c>
      <c r="J223" s="37" t="str">
        <v>Papun Padhan</v>
      </c>
      <c r="K223" s="37" t="str">
        <v>Papun Pradhan</v>
      </c>
      <c r="L223" s="37" t="str">
        <v>C12823</v>
      </c>
      <c r="M223" s="37" t="str">
        <v>Central</v>
      </c>
      <c r="N223" s="2">
        <v>758034</v>
      </c>
      <c r="O223" s="2" t="str">
        <v>21AFGPJ1334R1ZG</v>
      </c>
      <c r="P223" s="2">
        <v>9437197283</v>
      </c>
      <c r="Q223" s="2" t="str">
        <v>Feb'24</v>
      </c>
      <c r="R223" s="2">
        <v>2024</v>
      </c>
      <c r="S223" s="1">
        <v>18</v>
      </c>
      <c r="T223" s="2">
        <v>50</v>
      </c>
      <c r="U223" s="1">
        <v>3.3333333333333333E-2</v>
      </c>
      <c r="V223" s="1" t="str">
        <v>Minor</v>
      </c>
      <c r="W223" s="10">
        <v>0</v>
      </c>
      <c r="X223" s="10">
        <v>10</v>
      </c>
      <c r="Y223" s="10">
        <v>8</v>
      </c>
      <c r="Z223" s="10">
        <v>17.899999999999999</v>
      </c>
      <c r="AA223" s="10">
        <v>3.1</v>
      </c>
      <c r="AB223" s="10">
        <v>20</v>
      </c>
      <c r="AC223" s="10">
        <v>4.84</v>
      </c>
      <c r="AD223" s="10">
        <v>0</v>
      </c>
      <c r="AE223" s="10">
        <v>10</v>
      </c>
      <c r="AF223" s="10">
        <v>5</v>
      </c>
      <c r="AG223" s="10">
        <v>0</v>
      </c>
      <c r="AH223" s="10">
        <v>9.1999999999999993</v>
      </c>
      <c r="AI223" s="10">
        <v>0</v>
      </c>
      <c r="AJ223" s="10">
        <v>7</v>
      </c>
      <c r="AK223" s="10">
        <v>11.5</v>
      </c>
      <c r="AL223" s="10">
        <v>6</v>
      </c>
      <c r="AM223" s="10">
        <v>6</v>
      </c>
      <c r="AN223" s="10">
        <v>0</v>
      </c>
      <c r="AO223" s="10">
        <v>0</v>
      </c>
      <c r="AP223" s="10">
        <v>0</v>
      </c>
      <c r="AQ223" s="10">
        <v>0</v>
      </c>
      <c r="AR223" s="10">
        <v>10</v>
      </c>
      <c r="AS223" s="16">
        <v>0</v>
      </c>
      <c r="AT223" s="16">
        <v>0</v>
      </c>
      <c r="AU223" s="16">
        <v>5</v>
      </c>
      <c r="AV223" s="16">
        <v>0</v>
      </c>
      <c r="AW223" s="16" t="str">
        <v/>
      </c>
      <c r="AX223" s="10">
        <f t="shared" si="23"/>
        <v>27</v>
      </c>
      <c r="AY223" s="10">
        <f>SUM(Z223:AK223)</f>
        <v>88.54</v>
      </c>
      <c r="AZ223" s="2" t="s">
        <v>119</v>
      </c>
      <c r="BA223" s="10">
        <f t="shared" si="24"/>
        <v>2</v>
      </c>
      <c r="BB223" s="36" t="s">
        <v>118</v>
      </c>
      <c r="BC223" s="39" t="str">
        <f t="shared" si="25"/>
        <v/>
      </c>
      <c r="BD223" s="16">
        <f>SUM(AR223:AW223)</f>
        <v>15</v>
      </c>
      <c r="BE223" s="10">
        <f>SUM(AL223:AQ223)</f>
        <v>12</v>
      </c>
      <c r="BF223" s="12">
        <f t="shared" si="26"/>
        <v>0.55555555555555558</v>
      </c>
      <c r="BG223" s="12">
        <f t="shared" si="27"/>
        <v>0.44444444444444442</v>
      </c>
      <c r="BH223" s="9">
        <f t="shared" si="28"/>
        <v>27</v>
      </c>
      <c r="BI223" s="39" t="str">
        <f t="shared" si="29"/>
        <v/>
      </c>
      <c r="BK223" s="75"/>
    </row>
    <row r="224" spans="1:63">
      <c r="A224" s="2">
        <v>221</v>
      </c>
      <c r="B224" s="2">
        <v>2024</v>
      </c>
      <c r="C224" s="1" t="str">
        <v>PBTMTR180</v>
      </c>
      <c r="D224" s="37" t="str">
        <v>0015g00001bbbTnAAI</v>
      </c>
      <c r="E224" s="37" t="str">
        <v>Biswakarma Steel</v>
      </c>
      <c r="F224" s="37" t="str">
        <v>ODISHA</v>
      </c>
      <c r="G224" s="37" t="str">
        <v>SUNDARGARH</v>
      </c>
      <c r="H224" s="37" t="str">
        <v>Sundargarh</v>
      </c>
      <c r="I224" s="37" t="str">
        <v>SACHDEVA ISPAT PVT LTD</v>
      </c>
      <c r="J224" s="37" t="str">
        <v>Papun Padhan</v>
      </c>
      <c r="K224" s="37" t="str">
        <v>Papun Pradhan</v>
      </c>
      <c r="L224" s="37" t="str">
        <v>C12823</v>
      </c>
      <c r="M224" s="37" t="str">
        <v>Central</v>
      </c>
      <c r="N224" s="2">
        <v>770033</v>
      </c>
      <c r="O224" s="2">
        <v>0</v>
      </c>
      <c r="P224" s="2">
        <v>9937328805</v>
      </c>
      <c r="Q224" s="2" t="str">
        <v>Feb'24</v>
      </c>
      <c r="R224" s="2">
        <v>2024</v>
      </c>
      <c r="S224" s="1">
        <v>3</v>
      </c>
      <c r="T224" s="2">
        <v>80</v>
      </c>
      <c r="U224" s="1">
        <v>0</v>
      </c>
      <c r="V224" s="1" t="str">
        <v>Challenger</v>
      </c>
      <c r="W224" s="10">
        <v>0</v>
      </c>
      <c r="X224" s="10">
        <v>3</v>
      </c>
      <c r="Y224" s="10">
        <v>0</v>
      </c>
      <c r="Z224" s="10">
        <v>0</v>
      </c>
      <c r="AA224" s="10">
        <v>0</v>
      </c>
      <c r="AB224" s="10">
        <v>0</v>
      </c>
      <c r="AC224" s="10">
        <v>0</v>
      </c>
      <c r="AD224" s="10">
        <v>0</v>
      </c>
      <c r="AE224" s="10">
        <v>0</v>
      </c>
      <c r="AF224" s="10">
        <v>0</v>
      </c>
      <c r="AG224" s="10">
        <v>0</v>
      </c>
      <c r="AH224" s="10">
        <v>0</v>
      </c>
      <c r="AI224" s="10">
        <v>0</v>
      </c>
      <c r="AJ224" s="10">
        <v>0</v>
      </c>
      <c r="AK224" s="10">
        <v>0</v>
      </c>
      <c r="AL224" s="10">
        <v>0</v>
      </c>
      <c r="AM224" s="10">
        <v>0</v>
      </c>
      <c r="AN224" s="10">
        <v>0</v>
      </c>
      <c r="AO224" s="10">
        <v>0</v>
      </c>
      <c r="AP224" s="10">
        <v>0</v>
      </c>
      <c r="AQ224" s="10">
        <v>0</v>
      </c>
      <c r="AR224" s="10">
        <v>0</v>
      </c>
      <c r="AS224" s="16">
        <v>0</v>
      </c>
      <c r="AT224" s="16">
        <v>0</v>
      </c>
      <c r="AU224" s="16">
        <v>0</v>
      </c>
      <c r="AV224" s="16">
        <v>0</v>
      </c>
      <c r="AW224" s="16" t="str">
        <v/>
      </c>
      <c r="AX224" s="10">
        <f t="shared" si="23"/>
        <v>0</v>
      </c>
      <c r="AY224" s="10">
        <f>SUM(Z224:AK224)</f>
        <v>0</v>
      </c>
      <c r="AZ224" s="2" t="s">
        <v>119</v>
      </c>
      <c r="BA224" s="10">
        <f t="shared" si="24"/>
        <v>0</v>
      </c>
      <c r="BB224" s="36" t="s">
        <v>118</v>
      </c>
      <c r="BC224" s="39" t="str">
        <f t="shared" si="25"/>
        <v/>
      </c>
      <c r="BD224" s="16">
        <f>SUM(AR224:AW224)</f>
        <v>0</v>
      </c>
      <c r="BE224" s="10">
        <f>SUM(AL224:AQ224)</f>
        <v>0</v>
      </c>
      <c r="BF224" s="12" t="str">
        <f t="shared" si="26"/>
        <v/>
      </c>
      <c r="BG224" s="12" t="str">
        <f t="shared" si="27"/>
        <v/>
      </c>
      <c r="BH224" s="9">
        <f t="shared" si="28"/>
        <v>0</v>
      </c>
      <c r="BI224" s="39" t="str">
        <f t="shared" si="29"/>
        <v/>
      </c>
      <c r="BK224" s="75"/>
    </row>
    <row r="225" spans="1:63">
      <c r="A225" s="2">
        <v>222</v>
      </c>
      <c r="B225" s="2">
        <v>2024</v>
      </c>
      <c r="C225" s="1" t="str">
        <v>PBTMTR181</v>
      </c>
      <c r="D225" s="37" t="str">
        <v>0015g00001XauPCAAZ</v>
      </c>
      <c r="E225" s="37" t="str">
        <v>KALINGA STEELS</v>
      </c>
      <c r="F225" s="37" t="str">
        <v>ODISHA</v>
      </c>
      <c r="G225" s="37" t="str">
        <v>SUNDARGARH</v>
      </c>
      <c r="H225" s="37" t="str">
        <v>Sundargarh</v>
      </c>
      <c r="I225" s="37" t="str">
        <v>SACHDEVA ISPAT PVT LTD</v>
      </c>
      <c r="J225" s="37" t="str">
        <v>Papun Padhan</v>
      </c>
      <c r="K225" s="37" t="str">
        <v>Papun Pradhan</v>
      </c>
      <c r="L225" s="37" t="str">
        <v>C12823</v>
      </c>
      <c r="M225" s="37" t="str">
        <v>Central</v>
      </c>
      <c r="N225" s="2">
        <v>770001</v>
      </c>
      <c r="O225" s="2" t="str">
        <v>21AEIPA7151C1Z9</v>
      </c>
      <c r="P225" s="2">
        <v>9437043124</v>
      </c>
      <c r="Q225" s="2" t="str">
        <v>Feb'24</v>
      </c>
      <c r="R225" s="2">
        <v>2024</v>
      </c>
      <c r="S225" s="1">
        <v>107</v>
      </c>
      <c r="T225" s="2">
        <v>150</v>
      </c>
      <c r="U225" s="1">
        <v>0</v>
      </c>
      <c r="V225" s="1" t="str">
        <v>Challenger</v>
      </c>
      <c r="W225" s="10">
        <v>0</v>
      </c>
      <c r="X225" s="10">
        <v>53</v>
      </c>
      <c r="Y225" s="10">
        <v>54</v>
      </c>
      <c r="Z225" s="10">
        <v>131.13999999999999</v>
      </c>
      <c r="AA225" s="10">
        <v>50.31</v>
      </c>
      <c r="AB225" s="10">
        <v>25</v>
      </c>
      <c r="AC225" s="10">
        <v>25</v>
      </c>
      <c r="AD225" s="10">
        <v>0</v>
      </c>
      <c r="AE225" s="10">
        <v>29</v>
      </c>
      <c r="AF225" s="10">
        <v>25</v>
      </c>
      <c r="AG225" s="10">
        <v>65</v>
      </c>
      <c r="AH225" s="10">
        <v>0</v>
      </c>
      <c r="AI225" s="10">
        <v>52</v>
      </c>
      <c r="AJ225" s="10">
        <v>24</v>
      </c>
      <c r="AK225" s="10">
        <v>26</v>
      </c>
      <c r="AL225" s="10">
        <v>0</v>
      </c>
      <c r="AM225" s="10">
        <v>0</v>
      </c>
      <c r="AN225" s="10">
        <v>0</v>
      </c>
      <c r="AO225" s="10">
        <v>0</v>
      </c>
      <c r="AP225" s="10">
        <v>0</v>
      </c>
      <c r="AQ225" s="10">
        <v>0</v>
      </c>
      <c r="AR225" s="10">
        <v>0</v>
      </c>
      <c r="AS225" s="16">
        <v>0</v>
      </c>
      <c r="AT225" s="16">
        <v>0</v>
      </c>
      <c r="AU225" s="16">
        <v>0</v>
      </c>
      <c r="AV225" s="16">
        <v>0</v>
      </c>
      <c r="AW225" s="16" t="str">
        <v/>
      </c>
      <c r="AX225" s="10">
        <f t="shared" si="23"/>
        <v>0</v>
      </c>
      <c r="AY225" s="10">
        <f>SUM(Z225:AK225)</f>
        <v>452.45</v>
      </c>
      <c r="AZ225" s="2" t="s">
        <v>119</v>
      </c>
      <c r="BA225" s="10">
        <f t="shared" si="24"/>
        <v>0</v>
      </c>
      <c r="BB225" s="36" t="s">
        <v>118</v>
      </c>
      <c r="BC225" s="39" t="str">
        <f t="shared" si="25"/>
        <v/>
      </c>
      <c r="BD225" s="16">
        <f>SUM(AR225:AW225)</f>
        <v>0</v>
      </c>
      <c r="BE225" s="10">
        <f>SUM(AL225:AQ225)</f>
        <v>0</v>
      </c>
      <c r="BF225" s="12" t="str">
        <f t="shared" si="26"/>
        <v/>
      </c>
      <c r="BG225" s="12" t="str">
        <f t="shared" si="27"/>
        <v/>
      </c>
      <c r="BH225" s="9">
        <f t="shared" si="28"/>
        <v>0</v>
      </c>
      <c r="BI225" s="39" t="str">
        <f t="shared" si="29"/>
        <v/>
      </c>
      <c r="BK225" s="75"/>
    </row>
    <row r="226" spans="1:63">
      <c r="A226" s="2">
        <v>223</v>
      </c>
      <c r="B226" s="2">
        <v>2024</v>
      </c>
      <c r="C226" s="1" t="str">
        <v>PBTMTR182</v>
      </c>
      <c r="D226" s="37" t="str">
        <v>0015g00001UBHkCAAX</v>
      </c>
      <c r="E226" s="37" t="str">
        <v>MANINI TRADING CO</v>
      </c>
      <c r="F226" s="37" t="str">
        <v>ODISHA</v>
      </c>
      <c r="G226" s="37" t="str">
        <v>JHARSUGUDA</v>
      </c>
      <c r="H226" s="37" t="str">
        <v>Sundargarh</v>
      </c>
      <c r="I226" s="37" t="str">
        <v>SACHDEVA ISPAT PVT LTD</v>
      </c>
      <c r="J226" s="37" t="str">
        <v>Papun Padhan</v>
      </c>
      <c r="K226" s="37" t="str">
        <v>Papun Pradhan</v>
      </c>
      <c r="L226" s="37" t="str">
        <v>C12823</v>
      </c>
      <c r="M226" s="37" t="str">
        <v>Central</v>
      </c>
      <c r="N226" s="2">
        <v>768203</v>
      </c>
      <c r="O226" s="2" t="str">
        <v>21AIVPP6625P1ZG</v>
      </c>
      <c r="P226" s="2">
        <v>9437057121</v>
      </c>
      <c r="Q226" s="2" t="str">
        <v>Feb'24</v>
      </c>
      <c r="R226" s="2">
        <v>2024</v>
      </c>
      <c r="S226" s="1">
        <v>16</v>
      </c>
      <c r="T226" s="2">
        <v>200</v>
      </c>
      <c r="U226" s="1">
        <v>1.7500000000000002E-2</v>
      </c>
      <c r="V226" s="1" t="str">
        <v>Challenger</v>
      </c>
      <c r="W226" s="10">
        <v>0</v>
      </c>
      <c r="X226" s="10">
        <v>16</v>
      </c>
      <c r="Y226" s="10">
        <v>0</v>
      </c>
      <c r="Z226" s="10">
        <v>50.69</v>
      </c>
      <c r="AA226" s="10">
        <v>50.29</v>
      </c>
      <c r="AB226" s="10">
        <v>0</v>
      </c>
      <c r="AC226" s="10">
        <v>0</v>
      </c>
      <c r="AD226" s="10">
        <v>25</v>
      </c>
      <c r="AE226" s="10">
        <v>100</v>
      </c>
      <c r="AF226" s="10">
        <v>0</v>
      </c>
      <c r="AG226" s="10">
        <v>0</v>
      </c>
      <c r="AH226" s="10">
        <v>0</v>
      </c>
      <c r="AI226" s="10">
        <v>0</v>
      </c>
      <c r="AJ226" s="10">
        <v>0</v>
      </c>
      <c r="AK226" s="10">
        <v>0</v>
      </c>
      <c r="AL226" s="10">
        <v>0</v>
      </c>
      <c r="AM226" s="10">
        <v>0</v>
      </c>
      <c r="AN226" s="10">
        <v>0</v>
      </c>
      <c r="AO226" s="10">
        <v>0</v>
      </c>
      <c r="AP226" s="10">
        <v>0</v>
      </c>
      <c r="AQ226" s="10">
        <v>0</v>
      </c>
      <c r="AR226" s="10">
        <v>0</v>
      </c>
      <c r="AS226" s="16">
        <v>5</v>
      </c>
      <c r="AT226" s="16">
        <v>10.5</v>
      </c>
      <c r="AU226" s="16">
        <v>0</v>
      </c>
      <c r="AV226" s="16">
        <v>0</v>
      </c>
      <c r="AW226" s="16" t="str">
        <v/>
      </c>
      <c r="AX226" s="10">
        <f t="shared" si="23"/>
        <v>15.5</v>
      </c>
      <c r="AY226" s="10">
        <f>SUM(Z226:AK226)</f>
        <v>225.98</v>
      </c>
      <c r="AZ226" s="2" t="s">
        <v>119</v>
      </c>
      <c r="BA226" s="10">
        <f t="shared" si="24"/>
        <v>0</v>
      </c>
      <c r="BB226" s="36" t="s">
        <v>118</v>
      </c>
      <c r="BC226" s="39" t="str">
        <f t="shared" si="25"/>
        <v/>
      </c>
      <c r="BD226" s="16">
        <f>SUM(AR226:AW226)</f>
        <v>15.5</v>
      </c>
      <c r="BE226" s="10">
        <f>SUM(AL226:AQ226)</f>
        <v>0</v>
      </c>
      <c r="BF226" s="12">
        <f t="shared" si="26"/>
        <v>1</v>
      </c>
      <c r="BG226" s="12">
        <f t="shared" si="27"/>
        <v>0</v>
      </c>
      <c r="BH226" s="9">
        <f t="shared" si="28"/>
        <v>15.5</v>
      </c>
      <c r="BI226" s="39" t="str">
        <f t="shared" si="29"/>
        <v/>
      </c>
      <c r="BK226" s="75"/>
    </row>
    <row r="227" spans="1:63">
      <c r="A227" s="2">
        <v>224</v>
      </c>
      <c r="B227" s="2">
        <v>2024</v>
      </c>
      <c r="C227" s="1" t="str">
        <v>PBTMTR183</v>
      </c>
      <c r="D227" s="37" t="str">
        <v>001J100000EpC5ZIAV</v>
      </c>
      <c r="E227" s="37" t="str">
        <v>M/S CHOUDHARY STEEL</v>
      </c>
      <c r="F227" s="37" t="str">
        <v>JHARKHAND</v>
      </c>
      <c r="G227" s="37" t="str">
        <v>SIMDEGA</v>
      </c>
      <c r="H227" s="37" t="str">
        <v>Simdega</v>
      </c>
      <c r="I227" s="37" t="str">
        <v>SACHDEVA ISPAT PVT LTD</v>
      </c>
      <c r="J227" s="37" t="str">
        <v>Papun Padhan</v>
      </c>
      <c r="K227" s="37" t="str">
        <v>Papun Pradhan</v>
      </c>
      <c r="L227" s="37" t="str">
        <v>C12823</v>
      </c>
      <c r="M227" s="37" t="str">
        <v>Central</v>
      </c>
      <c r="N227" s="2">
        <v>835223</v>
      </c>
      <c r="O227" s="2" t="str">
        <v>20ACNPC3541P1ZN</v>
      </c>
      <c r="P227" s="2">
        <v>9431327741</v>
      </c>
      <c r="Q227" s="2" t="str">
        <v>Feb'24</v>
      </c>
      <c r="R227" s="2">
        <v>2024</v>
      </c>
      <c r="S227" s="1">
        <v>4</v>
      </c>
      <c r="T227" s="2">
        <v>50</v>
      </c>
      <c r="U227" s="1">
        <v>0</v>
      </c>
      <c r="V227" s="1" t="str">
        <v>Minor</v>
      </c>
      <c r="W227" s="10">
        <v>0</v>
      </c>
      <c r="X227" s="10">
        <v>4</v>
      </c>
      <c r="Y227" s="10">
        <v>0</v>
      </c>
      <c r="Z227" s="10">
        <v>0</v>
      </c>
      <c r="AA227" s="10">
        <v>0</v>
      </c>
      <c r="AB227" s="10">
        <v>0</v>
      </c>
      <c r="AC227" s="10">
        <v>0</v>
      </c>
      <c r="AD227" s="10">
        <v>0</v>
      </c>
      <c r="AE227" s="10">
        <v>11</v>
      </c>
      <c r="AF227" s="10">
        <v>0</v>
      </c>
      <c r="AG227" s="10">
        <v>0</v>
      </c>
      <c r="AH227" s="10">
        <v>0</v>
      </c>
      <c r="AI227" s="10">
        <v>0</v>
      </c>
      <c r="AJ227" s="10">
        <v>0</v>
      </c>
      <c r="AK227" s="10">
        <v>0</v>
      </c>
      <c r="AL227" s="10">
        <v>0</v>
      </c>
      <c r="AM227" s="10">
        <v>0</v>
      </c>
      <c r="AN227" s="10">
        <v>0</v>
      </c>
      <c r="AO227" s="10">
        <v>0</v>
      </c>
      <c r="AP227" s="10">
        <v>0</v>
      </c>
      <c r="AQ227" s="10">
        <v>0</v>
      </c>
      <c r="AR227" s="10">
        <v>0</v>
      </c>
      <c r="AS227" s="16">
        <v>0</v>
      </c>
      <c r="AT227" s="16">
        <v>0</v>
      </c>
      <c r="AU227" s="16">
        <v>0</v>
      </c>
      <c r="AV227" s="16">
        <v>0</v>
      </c>
      <c r="AW227" s="16" t="str">
        <v/>
      </c>
      <c r="AX227" s="10">
        <f t="shared" si="23"/>
        <v>0</v>
      </c>
      <c r="AY227" s="10">
        <f>SUM(Z227:AK227)</f>
        <v>11</v>
      </c>
      <c r="AZ227" s="2" t="s">
        <v>119</v>
      </c>
      <c r="BA227" s="10">
        <f t="shared" si="24"/>
        <v>0</v>
      </c>
      <c r="BB227" s="36" t="s">
        <v>118</v>
      </c>
      <c r="BC227" s="39" t="str">
        <f t="shared" si="25"/>
        <v/>
      </c>
      <c r="BD227" s="16">
        <f>SUM(AR227:AW227)</f>
        <v>0</v>
      </c>
      <c r="BE227" s="10">
        <f>SUM(AL227:AQ227)</f>
        <v>0</v>
      </c>
      <c r="BF227" s="12" t="str">
        <f t="shared" si="26"/>
        <v/>
      </c>
      <c r="BG227" s="12" t="str">
        <f t="shared" si="27"/>
        <v/>
      </c>
      <c r="BH227" s="9">
        <f t="shared" si="28"/>
        <v>0</v>
      </c>
      <c r="BI227" s="39" t="str">
        <f t="shared" si="29"/>
        <v/>
      </c>
      <c r="BK227" s="75"/>
    </row>
    <row r="228" spans="1:63">
      <c r="A228" s="2">
        <v>225</v>
      </c>
      <c r="B228" s="2">
        <v>2024</v>
      </c>
      <c r="C228" s="1" t="str">
        <v>PBTMTR184</v>
      </c>
      <c r="D228" s="37">
        <v>0</v>
      </c>
      <c r="E228" s="37" t="str">
        <v>MITTAL INDUSTRIES</v>
      </c>
      <c r="F228" s="37" t="str">
        <v>ODISHA</v>
      </c>
      <c r="G228" s="37" t="str">
        <v>SUNDARGARH</v>
      </c>
      <c r="H228" s="37" t="str">
        <v>Hisar</v>
      </c>
      <c r="I228" s="37" t="str">
        <v>SACHDEVA ISPAT PVT LTD</v>
      </c>
      <c r="J228" s="37" t="e">
        <v>#VALUE!</v>
      </c>
      <c r="K228" s="37" t="str">
        <v>Papun Pradhan</v>
      </c>
      <c r="L228" s="37" t="str">
        <v>C12823</v>
      </c>
      <c r="M228" s="37" t="str">
        <v>Central</v>
      </c>
      <c r="N228" s="2" t="e">
        <v>#VALUE!</v>
      </c>
      <c r="O228" s="2" t="e">
        <v>#VALUE!</v>
      </c>
      <c r="P228" s="2" t="e">
        <v>#VALUE!</v>
      </c>
      <c r="Q228" s="2" t="str">
        <v>Feb'24</v>
      </c>
      <c r="R228" s="2">
        <v>2024</v>
      </c>
      <c r="S228" s="1">
        <v>3</v>
      </c>
      <c r="T228" s="2" t="str">
        <v/>
      </c>
      <c r="U228" s="1">
        <v>0</v>
      </c>
      <c r="V228" s="1" t="str">
        <v>Potential Not updated</v>
      </c>
      <c r="W228" s="10">
        <v>0</v>
      </c>
      <c r="X228" s="10">
        <v>3</v>
      </c>
      <c r="Y228" s="10">
        <v>0</v>
      </c>
      <c r="Z228" s="10">
        <v>0</v>
      </c>
      <c r="AA228" s="10">
        <v>0</v>
      </c>
      <c r="AB228" s="10">
        <v>0</v>
      </c>
      <c r="AC228" s="10">
        <v>0</v>
      </c>
      <c r="AD228" s="10">
        <v>0</v>
      </c>
      <c r="AE228" s="10">
        <v>0</v>
      </c>
      <c r="AF228" s="10">
        <v>0</v>
      </c>
      <c r="AG228" s="10">
        <v>0</v>
      </c>
      <c r="AH228" s="10">
        <v>0</v>
      </c>
      <c r="AI228" s="10">
        <v>0</v>
      </c>
      <c r="AJ228" s="10">
        <v>0</v>
      </c>
      <c r="AK228" s="10">
        <v>0</v>
      </c>
      <c r="AL228" s="10">
        <v>0</v>
      </c>
      <c r="AM228" s="10">
        <v>0</v>
      </c>
      <c r="AN228" s="10">
        <v>0</v>
      </c>
      <c r="AO228" s="10">
        <v>0</v>
      </c>
      <c r="AP228" s="10">
        <v>0</v>
      </c>
      <c r="AQ228" s="10">
        <v>0</v>
      </c>
      <c r="AR228" s="10">
        <v>0</v>
      </c>
      <c r="AS228" s="16">
        <v>0</v>
      </c>
      <c r="AT228" s="16">
        <v>0</v>
      </c>
      <c r="AU228" s="16">
        <v>0</v>
      </c>
      <c r="AV228" s="16">
        <v>0</v>
      </c>
      <c r="AW228" s="16">
        <v>0</v>
      </c>
      <c r="AX228" s="10">
        <f t="shared" si="23"/>
        <v>0</v>
      </c>
      <c r="AY228" s="10">
        <f>SUM(Z228:AK228)</f>
        <v>0</v>
      </c>
      <c r="AZ228" s="2" t="s">
        <v>119</v>
      </c>
      <c r="BA228" s="10">
        <f t="shared" si="24"/>
        <v>0</v>
      </c>
      <c r="BB228" s="36" t="s">
        <v>118</v>
      </c>
      <c r="BC228" s="39" t="str">
        <f t="shared" si="25"/>
        <v/>
      </c>
      <c r="BD228" s="16">
        <f>SUM(AR228:AW228)</f>
        <v>0</v>
      </c>
      <c r="BE228" s="10">
        <f>SUM(AL228:AQ228)</f>
        <v>0</v>
      </c>
      <c r="BF228" s="12" t="str">
        <f t="shared" si="26"/>
        <v/>
      </c>
      <c r="BG228" s="12" t="str">
        <f t="shared" si="27"/>
        <v/>
      </c>
      <c r="BH228" s="9">
        <f t="shared" si="28"/>
        <v>0</v>
      </c>
      <c r="BI228" s="39" t="str">
        <f t="shared" si="29"/>
        <v/>
      </c>
      <c r="BK228" s="75"/>
    </row>
    <row r="229" spans="1:63">
      <c r="A229" s="2">
        <v>226</v>
      </c>
      <c r="B229" s="2">
        <v>2024</v>
      </c>
      <c r="C229" s="1" t="str">
        <v>PBTMTR185</v>
      </c>
      <c r="D229" s="37" t="str">
        <v>0015g00001UBHkDAAX</v>
      </c>
      <c r="E229" s="37" t="str">
        <v>M/S. RAJ KUMAR AGRAWALLA</v>
      </c>
      <c r="F229" s="37" t="str">
        <v>ODISHA</v>
      </c>
      <c r="G229" s="37" t="str">
        <v>BOUDH</v>
      </c>
      <c r="H229" s="37" t="str">
        <v>Boudh</v>
      </c>
      <c r="I229" s="37" t="str">
        <v>SACHDEVA ISPAT PVT LTD</v>
      </c>
      <c r="J229" s="37" t="str">
        <v>Bidyut Ranjan Mishra</v>
      </c>
      <c r="K229" s="37" t="str">
        <v>Papun Pradhan</v>
      </c>
      <c r="L229" s="37" t="str">
        <v>C12823</v>
      </c>
      <c r="M229" s="37" t="str">
        <v>Central</v>
      </c>
      <c r="N229" s="2">
        <v>762014</v>
      </c>
      <c r="O229" s="2" t="str">
        <v>21ADMPA5151B1ZD</v>
      </c>
      <c r="P229" s="2">
        <v>9777299555</v>
      </c>
      <c r="Q229" s="2" t="str">
        <v>Feb'24</v>
      </c>
      <c r="R229" s="2">
        <v>2024</v>
      </c>
      <c r="S229" s="1">
        <v>25</v>
      </c>
      <c r="T229" s="2">
        <v>300</v>
      </c>
      <c r="U229" s="1">
        <v>0</v>
      </c>
      <c r="V229" s="1" t="str">
        <v>Alien</v>
      </c>
      <c r="W229" s="10">
        <v>0</v>
      </c>
      <c r="X229" s="10">
        <v>25</v>
      </c>
      <c r="Y229" s="10">
        <v>0</v>
      </c>
      <c r="Z229" s="10">
        <v>30.02</v>
      </c>
      <c r="AA229" s="10">
        <v>30.17</v>
      </c>
      <c r="AB229" s="10">
        <v>0</v>
      </c>
      <c r="AC229" s="10">
        <v>0</v>
      </c>
      <c r="AD229" s="10">
        <v>0</v>
      </c>
      <c r="AE229" s="10">
        <v>30</v>
      </c>
      <c r="AF229" s="10">
        <v>0</v>
      </c>
      <c r="AG229" s="10">
        <v>30</v>
      </c>
      <c r="AH229" s="10">
        <v>0</v>
      </c>
      <c r="AI229" s="10">
        <v>25</v>
      </c>
      <c r="AJ229" s="10">
        <v>0</v>
      </c>
      <c r="AK229" s="10">
        <v>0</v>
      </c>
      <c r="AL229" s="10">
        <v>0</v>
      </c>
      <c r="AM229" s="10">
        <v>0</v>
      </c>
      <c r="AN229" s="10">
        <v>0</v>
      </c>
      <c r="AO229" s="10">
        <v>0</v>
      </c>
      <c r="AP229" s="10">
        <v>28.79</v>
      </c>
      <c r="AQ229" s="10">
        <v>0</v>
      </c>
      <c r="AR229" s="10">
        <v>0</v>
      </c>
      <c r="AS229" s="16">
        <v>0</v>
      </c>
      <c r="AT229" s="16">
        <v>0</v>
      </c>
      <c r="AU229" s="16">
        <v>0</v>
      </c>
      <c r="AV229" s="16">
        <v>0</v>
      </c>
      <c r="AW229" s="16" t="str">
        <v/>
      </c>
      <c r="AX229" s="10">
        <f t="shared" si="23"/>
        <v>28.79</v>
      </c>
      <c r="AY229" s="10">
        <f>SUM(Z229:AK229)</f>
        <v>145.19</v>
      </c>
      <c r="AZ229" s="2" t="s">
        <v>119</v>
      </c>
      <c r="BA229" s="10">
        <f t="shared" si="24"/>
        <v>4.7983333333333329</v>
      </c>
      <c r="BB229" s="36" t="s">
        <v>118</v>
      </c>
      <c r="BC229" s="39" t="str">
        <f t="shared" si="25"/>
        <v/>
      </c>
      <c r="BD229" s="16">
        <f>SUM(AR229:AW229)</f>
        <v>0</v>
      </c>
      <c r="BE229" s="10">
        <f>SUM(AL229:AQ229)</f>
        <v>28.79</v>
      </c>
      <c r="BF229" s="12">
        <f t="shared" si="26"/>
        <v>0</v>
      </c>
      <c r="BG229" s="12">
        <f t="shared" si="27"/>
        <v>1</v>
      </c>
      <c r="BH229" s="9">
        <f t="shared" si="28"/>
        <v>28.79</v>
      </c>
      <c r="BI229" s="39" t="str">
        <f t="shared" si="29"/>
        <v/>
      </c>
      <c r="BK229" s="75"/>
    </row>
    <row r="230" spans="1:63">
      <c r="A230" s="2">
        <v>227</v>
      </c>
      <c r="B230" s="2">
        <v>2024</v>
      </c>
      <c r="C230" s="1" t="str">
        <v>PBTMTR186</v>
      </c>
      <c r="D230" s="37" t="str">
        <v>0015g00001YOHRQAA5</v>
      </c>
      <c r="E230" s="37" t="str">
        <v>SHREE RAM AGENCY</v>
      </c>
      <c r="F230" s="37" t="str">
        <v>ODISHA</v>
      </c>
      <c r="G230" s="37" t="str">
        <v>JHARSUGUDA</v>
      </c>
      <c r="H230" s="37" t="str">
        <v>Jharsuguda</v>
      </c>
      <c r="I230" s="37" t="str">
        <v>SACHDEVA ISPAT PVT LTD</v>
      </c>
      <c r="J230" s="37" t="str">
        <v>Papun Padhan</v>
      </c>
      <c r="K230" s="37" t="str">
        <v>Papun Pradhan</v>
      </c>
      <c r="L230" s="37" t="str">
        <v>C12823</v>
      </c>
      <c r="M230" s="37" t="str">
        <v>Central</v>
      </c>
      <c r="N230" s="2">
        <v>768201</v>
      </c>
      <c r="O230" s="2" t="str">
        <v>21BWWPP0064N1Z1</v>
      </c>
      <c r="P230" s="2">
        <v>9438157011</v>
      </c>
      <c r="Q230" s="2" t="str">
        <v>Feb'24</v>
      </c>
      <c r="R230" s="2">
        <v>2024</v>
      </c>
      <c r="S230" s="1">
        <v>6</v>
      </c>
      <c r="T230" s="2">
        <v>100</v>
      </c>
      <c r="U230" s="1">
        <v>0</v>
      </c>
      <c r="V230" s="1" t="str">
        <v>Challenger</v>
      </c>
      <c r="W230" s="10">
        <v>0</v>
      </c>
      <c r="X230" s="10">
        <v>3</v>
      </c>
      <c r="Y230" s="10">
        <v>3</v>
      </c>
      <c r="Z230" s="10">
        <v>0</v>
      </c>
      <c r="AA230" s="10">
        <v>9.39</v>
      </c>
      <c r="AB230" s="10">
        <v>0</v>
      </c>
      <c r="AC230" s="10">
        <v>3.27</v>
      </c>
      <c r="AD230" s="10">
        <v>15</v>
      </c>
      <c r="AE230" s="10">
        <v>10</v>
      </c>
      <c r="AF230" s="10">
        <v>0</v>
      </c>
      <c r="AG230" s="10">
        <v>0</v>
      </c>
      <c r="AH230" s="10">
        <v>0</v>
      </c>
      <c r="AI230" s="10">
        <v>0</v>
      </c>
      <c r="AJ230" s="10">
        <v>0</v>
      </c>
      <c r="AK230" s="10">
        <v>0</v>
      </c>
      <c r="AL230" s="10">
        <v>0</v>
      </c>
      <c r="AM230" s="10">
        <v>0</v>
      </c>
      <c r="AN230" s="10">
        <v>0</v>
      </c>
      <c r="AO230" s="10">
        <v>0</v>
      </c>
      <c r="AP230" s="10">
        <v>0</v>
      </c>
      <c r="AQ230" s="10">
        <v>0</v>
      </c>
      <c r="AR230" s="10">
        <v>0</v>
      </c>
      <c r="AS230" s="16">
        <v>0</v>
      </c>
      <c r="AT230" s="16">
        <v>0</v>
      </c>
      <c r="AU230" s="16">
        <v>0</v>
      </c>
      <c r="AV230" s="16">
        <v>0</v>
      </c>
      <c r="AW230" s="16" t="str">
        <v/>
      </c>
      <c r="AX230" s="10">
        <f t="shared" si="23"/>
        <v>0</v>
      </c>
      <c r="AY230" s="10">
        <f>SUM(Z230:AK230)</f>
        <v>37.659999999999997</v>
      </c>
      <c r="AZ230" s="2" t="s">
        <v>119</v>
      </c>
      <c r="BA230" s="10">
        <f t="shared" si="24"/>
        <v>0</v>
      </c>
      <c r="BB230" s="36" t="s">
        <v>118</v>
      </c>
      <c r="BC230" s="39" t="str">
        <f t="shared" si="25"/>
        <v/>
      </c>
      <c r="BD230" s="16">
        <f>SUM(AR230:AW230)</f>
        <v>0</v>
      </c>
      <c r="BE230" s="10">
        <f>SUM(AL230:AQ230)</f>
        <v>0</v>
      </c>
      <c r="BF230" s="12" t="str">
        <f t="shared" si="26"/>
        <v/>
      </c>
      <c r="BG230" s="12" t="str">
        <f t="shared" si="27"/>
        <v/>
      </c>
      <c r="BH230" s="9">
        <f t="shared" si="28"/>
        <v>0</v>
      </c>
      <c r="BI230" s="39" t="str">
        <f t="shared" si="29"/>
        <v/>
      </c>
      <c r="BK230" s="75"/>
    </row>
    <row r="231" spans="1:63">
      <c r="A231" s="2">
        <v>228</v>
      </c>
      <c r="B231" s="2">
        <v>2024</v>
      </c>
      <c r="C231" s="1" t="str">
        <v>PBTMTR187</v>
      </c>
      <c r="D231" s="37" t="str">
        <v>0015g00001UBHkEAAX</v>
      </c>
      <c r="E231" s="37" t="str">
        <v>M/S. SHREE MANGALAM IRON AND STEEL TRADERS</v>
      </c>
      <c r="F231" s="37" t="str">
        <v>ODISHA</v>
      </c>
      <c r="G231" s="37" t="str">
        <v>SUNDARGARH</v>
      </c>
      <c r="H231" s="37" t="str">
        <v>Sundargarh</v>
      </c>
      <c r="I231" s="37" t="str">
        <v>SACHDEVA ISPAT PVT LTD</v>
      </c>
      <c r="J231" s="37" t="str">
        <v>Papun Padhan</v>
      </c>
      <c r="K231" s="37" t="str">
        <v>Papun Pradhan</v>
      </c>
      <c r="L231" s="37" t="str">
        <v>C12823</v>
      </c>
      <c r="M231" s="37" t="str">
        <v>Central</v>
      </c>
      <c r="N231" s="2">
        <v>769004</v>
      </c>
      <c r="O231" s="2" t="str">
        <v>21AAVPA4009Q1ZK</v>
      </c>
      <c r="P231" s="2">
        <v>9438154538</v>
      </c>
      <c r="Q231" s="2" t="str">
        <v>Feb'24</v>
      </c>
      <c r="R231" s="2">
        <v>2024</v>
      </c>
      <c r="S231" s="1">
        <v>3</v>
      </c>
      <c r="T231" s="2">
        <v>300</v>
      </c>
      <c r="U231" s="1">
        <v>0</v>
      </c>
      <c r="V231" s="1" t="str">
        <v>Alien</v>
      </c>
      <c r="W231" s="10">
        <v>0</v>
      </c>
      <c r="X231" s="10">
        <v>3</v>
      </c>
      <c r="Y231" s="10">
        <v>0</v>
      </c>
      <c r="Z231" s="10">
        <v>0</v>
      </c>
      <c r="AA231" s="10">
        <v>0</v>
      </c>
      <c r="AB231" s="10">
        <v>0</v>
      </c>
      <c r="AC231" s="10">
        <v>0</v>
      </c>
      <c r="AD231" s="10">
        <v>0</v>
      </c>
      <c r="AE231" s="10">
        <v>0</v>
      </c>
      <c r="AF231" s="10">
        <v>0</v>
      </c>
      <c r="AG231" s="10">
        <v>6</v>
      </c>
      <c r="AH231" s="10">
        <v>0.24</v>
      </c>
      <c r="AI231" s="10">
        <v>0</v>
      </c>
      <c r="AJ231" s="10">
        <v>0</v>
      </c>
      <c r="AK231" s="10">
        <v>3</v>
      </c>
      <c r="AL231" s="10">
        <v>1</v>
      </c>
      <c r="AM231" s="10">
        <v>0</v>
      </c>
      <c r="AN231" s="10">
        <v>0</v>
      </c>
      <c r="AO231" s="10">
        <v>0</v>
      </c>
      <c r="AP231" s="10">
        <v>0</v>
      </c>
      <c r="AQ231" s="10">
        <v>0</v>
      </c>
      <c r="AR231" s="10">
        <v>0</v>
      </c>
      <c r="AS231" s="16">
        <v>0</v>
      </c>
      <c r="AT231" s="16">
        <v>0</v>
      </c>
      <c r="AU231" s="16">
        <v>0</v>
      </c>
      <c r="AV231" s="16">
        <v>0</v>
      </c>
      <c r="AW231" s="16" t="str">
        <v/>
      </c>
      <c r="AX231" s="10">
        <f t="shared" si="23"/>
        <v>1</v>
      </c>
      <c r="AY231" s="10">
        <f>SUM(Z231:AK231)</f>
        <v>9.24</v>
      </c>
      <c r="AZ231" s="2" t="s">
        <v>119</v>
      </c>
      <c r="BA231" s="10">
        <f t="shared" si="24"/>
        <v>0.16666666666666666</v>
      </c>
      <c r="BB231" s="36" t="s">
        <v>118</v>
      </c>
      <c r="BC231" s="39" t="str">
        <f t="shared" si="25"/>
        <v/>
      </c>
      <c r="BD231" s="16">
        <f>SUM(AR231:AW231)</f>
        <v>0</v>
      </c>
      <c r="BE231" s="10">
        <f>SUM(AL231:AQ231)</f>
        <v>1</v>
      </c>
      <c r="BF231" s="12">
        <f t="shared" si="26"/>
        <v>0</v>
      </c>
      <c r="BG231" s="12">
        <f t="shared" si="27"/>
        <v>1</v>
      </c>
      <c r="BH231" s="9">
        <f t="shared" si="28"/>
        <v>1</v>
      </c>
      <c r="BI231" s="39" t="str">
        <f t="shared" si="29"/>
        <v/>
      </c>
      <c r="BK231" s="75"/>
    </row>
    <row r="232" spans="1:63">
      <c r="A232" s="2">
        <v>229</v>
      </c>
      <c r="B232" s="2">
        <v>2024</v>
      </c>
      <c r="C232" s="1" t="str">
        <v>PBTMTR188</v>
      </c>
      <c r="D232" s="37" t="str">
        <v>0015g00001UBH4gAAH</v>
      </c>
      <c r="E232" s="37" t="str">
        <v>SACHDEVA ISPAT PRIVATE LIMITED</v>
      </c>
      <c r="F232" s="37" t="str">
        <v>ODISHA</v>
      </c>
      <c r="G232" s="37" t="str">
        <v>Sundergarh</v>
      </c>
      <c r="H232" s="37">
        <v>0</v>
      </c>
      <c r="I232" s="37" t="str">
        <v>SACHDEVA ISPAT PVT LTD</v>
      </c>
      <c r="J232" s="37" t="e">
        <v>#VALUE!</v>
      </c>
      <c r="K232" s="37" t="str">
        <v>Papun Pradhan</v>
      </c>
      <c r="L232" s="37" t="str">
        <v>C12823</v>
      </c>
      <c r="M232" s="37" t="str">
        <v>Central</v>
      </c>
      <c r="N232" s="2" t="e">
        <v>#VALUE!</v>
      </c>
      <c r="O232" s="2" t="e">
        <v>#VALUE!</v>
      </c>
      <c r="P232" s="2" t="e">
        <v>#VALUE!</v>
      </c>
      <c r="Q232" s="2" t="str">
        <v>Feb'24</v>
      </c>
      <c r="R232" s="2">
        <v>2024</v>
      </c>
      <c r="S232" s="1">
        <v>8</v>
      </c>
      <c r="T232" s="2">
        <v>40</v>
      </c>
      <c r="U232" s="1">
        <v>0</v>
      </c>
      <c r="V232" s="1" t="str">
        <v>Minor</v>
      </c>
      <c r="W232" s="10">
        <v>0</v>
      </c>
      <c r="X232" s="10">
        <v>8</v>
      </c>
      <c r="Y232" s="10">
        <v>0</v>
      </c>
      <c r="Z232" s="10">
        <v>2.2000000000000002</v>
      </c>
      <c r="AA232" s="10">
        <v>0</v>
      </c>
      <c r="AB232" s="10">
        <v>0</v>
      </c>
      <c r="AC232" s="10">
        <v>0</v>
      </c>
      <c r="AD232" s="10">
        <v>0</v>
      </c>
      <c r="AE232" s="10">
        <v>0</v>
      </c>
      <c r="AF232" s="10">
        <v>0</v>
      </c>
      <c r="AG232" s="10">
        <v>0</v>
      </c>
      <c r="AH232" s="10">
        <v>0</v>
      </c>
      <c r="AI232" s="10">
        <v>0</v>
      </c>
      <c r="AJ232" s="10">
        <v>0</v>
      </c>
      <c r="AK232" s="10">
        <v>0</v>
      </c>
      <c r="AL232" s="10">
        <v>0</v>
      </c>
      <c r="AM232" s="10">
        <v>0</v>
      </c>
      <c r="AN232" s="10">
        <v>0</v>
      </c>
      <c r="AO232" s="10">
        <v>0</v>
      </c>
      <c r="AP232" s="10">
        <v>0</v>
      </c>
      <c r="AQ232" s="10">
        <v>0</v>
      </c>
      <c r="AR232" s="10">
        <v>0</v>
      </c>
      <c r="AS232" s="16">
        <v>0</v>
      </c>
      <c r="AT232" s="16">
        <v>0</v>
      </c>
      <c r="AU232" s="16">
        <v>0</v>
      </c>
      <c r="AV232" s="16">
        <v>0</v>
      </c>
      <c r="AW232" s="16" t="str">
        <v/>
      </c>
      <c r="AX232" s="10">
        <f t="shared" si="23"/>
        <v>0</v>
      </c>
      <c r="AY232" s="10">
        <f>SUM(Z232:AK232)</f>
        <v>2.2000000000000002</v>
      </c>
      <c r="AZ232" s="2" t="s">
        <v>119</v>
      </c>
      <c r="BA232" s="10">
        <f t="shared" si="24"/>
        <v>0</v>
      </c>
      <c r="BB232" s="36" t="s">
        <v>118</v>
      </c>
      <c r="BC232" s="39" t="str">
        <f t="shared" si="25"/>
        <v/>
      </c>
      <c r="BD232" s="16">
        <f>SUM(AR232:AW232)</f>
        <v>0</v>
      </c>
      <c r="BE232" s="10">
        <f>SUM(AL232:AQ232)</f>
        <v>0</v>
      </c>
      <c r="BF232" s="12" t="str">
        <f t="shared" si="26"/>
        <v/>
      </c>
      <c r="BG232" s="12" t="str">
        <f t="shared" si="27"/>
        <v/>
      </c>
      <c r="BH232" s="9">
        <f t="shared" si="28"/>
        <v>0</v>
      </c>
      <c r="BI232" s="39" t="str">
        <f t="shared" si="29"/>
        <v/>
      </c>
      <c r="BK232" s="75"/>
    </row>
    <row r="233" spans="1:63">
      <c r="A233" s="2">
        <v>230</v>
      </c>
      <c r="B233" s="2">
        <v>2024</v>
      </c>
      <c r="C233" s="1" t="str">
        <v>PBTMTR231</v>
      </c>
      <c r="D233" s="37">
        <v>0</v>
      </c>
      <c r="E233" s="37" t="str">
        <v>Anurag Sales</v>
      </c>
      <c r="F233" s="37" t="str">
        <v>CHHATTISGARH</v>
      </c>
      <c r="G233" s="37" t="str">
        <v>RAIPUR</v>
      </c>
      <c r="H233" s="37" t="str">
        <v>Hisar</v>
      </c>
      <c r="I233" s="37" t="str">
        <v>Shree Resources</v>
      </c>
      <c r="J233" s="37" t="e">
        <v>#VALUE!</v>
      </c>
      <c r="K233" s="37" t="str">
        <v>Sudhir Tiwari</v>
      </c>
      <c r="L233" s="37" t="str">
        <v/>
      </c>
      <c r="M233" s="37" t="str">
        <v>Central</v>
      </c>
      <c r="N233" s="2" t="e">
        <v>#VALUE!</v>
      </c>
      <c r="O233" s="2" t="e">
        <v>#VALUE!</v>
      </c>
      <c r="P233" s="2" t="e">
        <v>#VALUE!</v>
      </c>
      <c r="Q233" s="2" t="str">
        <v>Feb'24</v>
      </c>
      <c r="R233" s="2">
        <v>2024</v>
      </c>
      <c r="S233" s="1">
        <v>65</v>
      </c>
      <c r="T233" s="2" t="str">
        <v/>
      </c>
      <c r="U233" s="1">
        <v>0</v>
      </c>
      <c r="V233" s="1" t="str">
        <v>Potential Not updated</v>
      </c>
      <c r="W233" s="10">
        <v>0</v>
      </c>
      <c r="X233" s="10">
        <v>40</v>
      </c>
      <c r="Y233" s="10">
        <v>25</v>
      </c>
      <c r="Z233" s="10">
        <v>0</v>
      </c>
      <c r="AA233" s="10">
        <v>0</v>
      </c>
      <c r="AB233" s="10">
        <v>0</v>
      </c>
      <c r="AC233" s="10">
        <v>0</v>
      </c>
      <c r="AD233" s="10">
        <v>0</v>
      </c>
      <c r="AE233" s="10">
        <v>0</v>
      </c>
      <c r="AF233" s="10">
        <v>0</v>
      </c>
      <c r="AG233" s="10">
        <v>0</v>
      </c>
      <c r="AH233" s="10">
        <v>0</v>
      </c>
      <c r="AI233" s="10">
        <v>0</v>
      </c>
      <c r="AJ233" s="10">
        <v>0</v>
      </c>
      <c r="AK233" s="10">
        <v>0</v>
      </c>
      <c r="AL233" s="10">
        <v>0</v>
      </c>
      <c r="AM233" s="10">
        <v>0</v>
      </c>
      <c r="AN233" s="10">
        <v>0</v>
      </c>
      <c r="AO233" s="10">
        <v>0</v>
      </c>
      <c r="AP233" s="10">
        <v>0</v>
      </c>
      <c r="AQ233" s="10">
        <v>0</v>
      </c>
      <c r="AR233" s="10">
        <v>0</v>
      </c>
      <c r="AS233" s="16">
        <v>0</v>
      </c>
      <c r="AT233" s="16">
        <v>0</v>
      </c>
      <c r="AU233" s="16">
        <v>0</v>
      </c>
      <c r="AV233" s="16">
        <v>0</v>
      </c>
      <c r="AW233" s="16">
        <v>0</v>
      </c>
      <c r="AX233" s="10">
        <f t="shared" si="23"/>
        <v>0</v>
      </c>
      <c r="AY233" s="10">
        <f>SUM(Z233:AK233)</f>
        <v>0</v>
      </c>
      <c r="AZ233" s="2" t="s">
        <v>119</v>
      </c>
      <c r="BA233" s="10">
        <f t="shared" si="24"/>
        <v>0</v>
      </c>
      <c r="BB233" s="36" t="s">
        <v>118</v>
      </c>
      <c r="BC233" s="39" t="str">
        <f t="shared" si="25"/>
        <v/>
      </c>
      <c r="BD233" s="16">
        <f>SUM(AR233:AW233)</f>
        <v>0</v>
      </c>
      <c r="BE233" s="10">
        <f>SUM(AL233:AQ233)</f>
        <v>0</v>
      </c>
      <c r="BF233" s="12" t="str">
        <f t="shared" si="26"/>
        <v/>
      </c>
      <c r="BG233" s="12" t="str">
        <f t="shared" si="27"/>
        <v/>
      </c>
      <c r="BH233" s="9">
        <f t="shared" si="28"/>
        <v>0</v>
      </c>
      <c r="BI233" s="39" t="str">
        <f t="shared" si="29"/>
        <v/>
      </c>
      <c r="BK233" s="75"/>
    </row>
    <row r="234" spans="1:63">
      <c r="A234" s="2">
        <v>231</v>
      </c>
      <c r="B234" s="2">
        <v>2024</v>
      </c>
      <c r="C234" s="1" t="str">
        <v>PBTMTR232</v>
      </c>
      <c r="D234" s="37" t="str">
        <v>0015g00001UBHtbAAH</v>
      </c>
      <c r="E234" s="37" t="str">
        <v>SAKET ENTERPRISES</v>
      </c>
      <c r="F234" s="37" t="str">
        <v>CHHATTISGARH</v>
      </c>
      <c r="G234" s="37" t="str">
        <v>Gaurella Pendra Marwahi</v>
      </c>
      <c r="H234" s="37" t="str">
        <v>Pendra</v>
      </c>
      <c r="I234" s="37" t="str">
        <v>Shree Resources</v>
      </c>
      <c r="J234" s="37" t="str">
        <v>Vikash Kumar</v>
      </c>
      <c r="K234" s="37" t="str">
        <v>Sudhir Tiwari</v>
      </c>
      <c r="L234" s="37" t="str">
        <v/>
      </c>
      <c r="M234" s="37" t="str">
        <v>Central</v>
      </c>
      <c r="N234" s="2">
        <v>495119</v>
      </c>
      <c r="O234" s="2">
        <v>0</v>
      </c>
      <c r="P234" s="2">
        <v>9425226192</v>
      </c>
      <c r="Q234" s="2" t="str">
        <v>Feb'24</v>
      </c>
      <c r="R234" s="2">
        <v>2024</v>
      </c>
      <c r="S234" s="1">
        <v>13</v>
      </c>
      <c r="T234" s="2">
        <v>80</v>
      </c>
      <c r="U234" s="1">
        <v>0</v>
      </c>
      <c r="V234" s="1" t="str">
        <v>Challenger</v>
      </c>
      <c r="W234" s="10">
        <v>0</v>
      </c>
      <c r="X234" s="10">
        <v>13</v>
      </c>
      <c r="Y234" s="10">
        <v>0</v>
      </c>
      <c r="Z234" s="10">
        <v>0</v>
      </c>
      <c r="AA234" s="10">
        <v>0</v>
      </c>
      <c r="AB234" s="10">
        <v>0</v>
      </c>
      <c r="AC234" s="10">
        <v>0</v>
      </c>
      <c r="AD234" s="10">
        <v>0</v>
      </c>
      <c r="AE234" s="10">
        <v>0</v>
      </c>
      <c r="AF234" s="10">
        <v>0</v>
      </c>
      <c r="AG234" s="10">
        <v>0</v>
      </c>
      <c r="AH234" s="10">
        <v>0</v>
      </c>
      <c r="AI234" s="10">
        <v>0</v>
      </c>
      <c r="AJ234" s="10">
        <v>0</v>
      </c>
      <c r="AK234" s="10">
        <v>0</v>
      </c>
      <c r="AL234" s="10">
        <v>0</v>
      </c>
      <c r="AM234" s="10">
        <v>0</v>
      </c>
      <c r="AN234" s="10">
        <v>0</v>
      </c>
      <c r="AO234" s="10">
        <v>0</v>
      </c>
      <c r="AP234" s="10">
        <v>0</v>
      </c>
      <c r="AQ234" s="10">
        <v>0</v>
      </c>
      <c r="AR234" s="10">
        <v>0</v>
      </c>
      <c r="AS234" s="16">
        <v>0</v>
      </c>
      <c r="AT234" s="16">
        <v>0</v>
      </c>
      <c r="AU234" s="16">
        <v>0</v>
      </c>
      <c r="AV234" s="16">
        <v>0</v>
      </c>
      <c r="AW234" s="16" t="str">
        <v/>
      </c>
      <c r="AX234" s="10">
        <f t="shared" si="23"/>
        <v>0</v>
      </c>
      <c r="AY234" s="10">
        <f>SUM(Z234:AK234)</f>
        <v>0</v>
      </c>
      <c r="AZ234" s="2" t="s">
        <v>119</v>
      </c>
      <c r="BA234" s="10">
        <f t="shared" si="24"/>
        <v>0</v>
      </c>
      <c r="BB234" s="36" t="s">
        <v>118</v>
      </c>
      <c r="BC234" s="39" t="str">
        <f t="shared" si="25"/>
        <v/>
      </c>
      <c r="BD234" s="16">
        <f>SUM(AR234:AW234)</f>
        <v>0</v>
      </c>
      <c r="BE234" s="10">
        <f>SUM(AL234:AQ234)</f>
        <v>0</v>
      </c>
      <c r="BF234" s="12" t="str">
        <f t="shared" si="26"/>
        <v/>
      </c>
      <c r="BG234" s="12" t="str">
        <f t="shared" si="27"/>
        <v/>
      </c>
      <c r="BH234" s="9">
        <f t="shared" si="28"/>
        <v>0</v>
      </c>
      <c r="BI234" s="39" t="str">
        <f t="shared" si="29"/>
        <v/>
      </c>
      <c r="BK234" s="75"/>
    </row>
    <row r="235" spans="1:63">
      <c r="A235" s="2">
        <v>232</v>
      </c>
      <c r="B235" s="2">
        <v>2024</v>
      </c>
      <c r="C235" s="1" t="str">
        <v>PBTMTR248</v>
      </c>
      <c r="D235" s="37" t="str">
        <v>0015g00001fvEe1AAE</v>
      </c>
      <c r="E235" s="37" t="str">
        <v>Raj steel</v>
      </c>
      <c r="F235" s="37" t="str">
        <v>RAJASTHAN</v>
      </c>
      <c r="G235" s="37" t="str">
        <v>NAGAUR</v>
      </c>
      <c r="H235" s="37">
        <v>0</v>
      </c>
      <c r="I235" s="37" t="str">
        <v>Swastik Tradevision Pvt. Ltd.</v>
      </c>
      <c r="J235" s="37" t="str">
        <v>Ravi Kumar Kulmi</v>
      </c>
      <c r="K235" s="37" t="str">
        <v>Ravi Kumar Kulmi</v>
      </c>
      <c r="L235" s="37" t="str">
        <v>C12822</v>
      </c>
      <c r="M235" s="37" t="str">
        <v>North</v>
      </c>
      <c r="N235" s="2">
        <v>341001</v>
      </c>
      <c r="O235" s="2" t="str">
        <v>08AACPL9499Z1Z5</v>
      </c>
      <c r="P235" s="2">
        <v>9214018500</v>
      </c>
      <c r="Q235" s="2" t="str">
        <v>Feb'24</v>
      </c>
      <c r="R235" s="2">
        <v>2024</v>
      </c>
      <c r="S235" s="1">
        <v>42</v>
      </c>
      <c r="T235" s="2">
        <v>100</v>
      </c>
      <c r="U235" s="1">
        <v>0</v>
      </c>
      <c r="V235" s="1" t="str">
        <v>Challenger</v>
      </c>
      <c r="W235" s="10">
        <v>0</v>
      </c>
      <c r="X235" s="10">
        <v>20</v>
      </c>
      <c r="Y235" s="10">
        <v>22</v>
      </c>
      <c r="Z235" s="10">
        <v>22</v>
      </c>
      <c r="AA235" s="10">
        <v>21</v>
      </c>
      <c r="AB235" s="10">
        <v>0</v>
      </c>
      <c r="AC235" s="10">
        <v>53.14</v>
      </c>
      <c r="AD235" s="10">
        <v>0</v>
      </c>
      <c r="AE235" s="10">
        <v>20</v>
      </c>
      <c r="AF235" s="10">
        <v>20.100000000000001</v>
      </c>
      <c r="AG235" s="10">
        <v>0</v>
      </c>
      <c r="AH235" s="10">
        <v>20.02</v>
      </c>
      <c r="AI235" s="10">
        <v>42.09</v>
      </c>
      <c r="AJ235" s="10">
        <v>19.95</v>
      </c>
      <c r="AK235" s="10">
        <v>82.86</v>
      </c>
      <c r="AL235" s="10">
        <v>0</v>
      </c>
      <c r="AM235" s="10">
        <v>0</v>
      </c>
      <c r="AN235" s="10">
        <v>0</v>
      </c>
      <c r="AO235" s="10">
        <v>0</v>
      </c>
      <c r="AP235" s="10">
        <v>0</v>
      </c>
      <c r="AQ235" s="10">
        <v>0</v>
      </c>
      <c r="AR235" s="10">
        <v>0</v>
      </c>
      <c r="AS235" s="16">
        <v>0</v>
      </c>
      <c r="AT235" s="16">
        <v>0</v>
      </c>
      <c r="AU235" s="16">
        <v>0</v>
      </c>
      <c r="AV235" s="16">
        <v>0</v>
      </c>
      <c r="AW235" s="16" t="str">
        <v/>
      </c>
      <c r="AX235" s="10">
        <f t="shared" si="23"/>
        <v>0</v>
      </c>
      <c r="AY235" s="10">
        <f>SUM(Z235:AK235)</f>
        <v>301.16000000000003</v>
      </c>
      <c r="AZ235" s="2" t="s">
        <v>119</v>
      </c>
      <c r="BA235" s="10">
        <f t="shared" si="24"/>
        <v>0</v>
      </c>
      <c r="BB235" s="36" t="s">
        <v>118</v>
      </c>
      <c r="BC235" s="39" t="str">
        <f t="shared" si="25"/>
        <v/>
      </c>
      <c r="BD235" s="16">
        <f>SUM(AR235:AW235)</f>
        <v>0</v>
      </c>
      <c r="BE235" s="10">
        <f>SUM(AL235:AQ235)</f>
        <v>0</v>
      </c>
      <c r="BF235" s="12" t="str">
        <f t="shared" si="26"/>
        <v/>
      </c>
      <c r="BG235" s="12" t="str">
        <f t="shared" si="27"/>
        <v/>
      </c>
      <c r="BH235" s="9">
        <f t="shared" si="28"/>
        <v>0</v>
      </c>
      <c r="BI235" s="39" t="str">
        <f t="shared" si="29"/>
        <v/>
      </c>
      <c r="BK235" s="75"/>
    </row>
    <row r="236" spans="1:63">
      <c r="A236" s="2">
        <v>233</v>
      </c>
      <c r="B236" s="2">
        <v>2024</v>
      </c>
      <c r="C236" s="1" t="str">
        <v>PBTMTR249</v>
      </c>
      <c r="D236" s="37" t="str">
        <v>0015g00001ZUI8uAAH</v>
      </c>
      <c r="E236" s="37" t="str">
        <v>BALAJI ENTERPRISES</v>
      </c>
      <c r="F236" s="37" t="str">
        <v>RAJASTHAN</v>
      </c>
      <c r="G236" s="37" t="str">
        <v>AJMER</v>
      </c>
      <c r="H236" s="37" t="str">
        <v>Nasirabad</v>
      </c>
      <c r="I236" s="37" t="str">
        <v>Swastik Tradevision Pvt. Ltd.</v>
      </c>
      <c r="J236" s="37" t="str">
        <v>Ravi Kumar Kulmi</v>
      </c>
      <c r="K236" s="37" t="str">
        <v>Ravi Kumar Kulmi</v>
      </c>
      <c r="L236" s="37" t="str">
        <v>C12822</v>
      </c>
      <c r="M236" s="37" t="str">
        <v>North</v>
      </c>
      <c r="N236" s="2">
        <v>305624</v>
      </c>
      <c r="O236" s="2" t="str">
        <v>08AAKFB0752G1ZM</v>
      </c>
      <c r="P236" s="2">
        <v>9214431617</v>
      </c>
      <c r="Q236" s="2" t="str">
        <v>Feb'24</v>
      </c>
      <c r="R236" s="2">
        <v>2024</v>
      </c>
      <c r="S236" s="1">
        <v>40</v>
      </c>
      <c r="T236" s="2">
        <v>150</v>
      </c>
      <c r="U236" s="1">
        <v>0</v>
      </c>
      <c r="V236" s="1" t="str">
        <v>Challenger</v>
      </c>
      <c r="W236" s="10">
        <v>0</v>
      </c>
      <c r="X236" s="10">
        <v>20</v>
      </c>
      <c r="Y236" s="10">
        <v>20</v>
      </c>
      <c r="Z236" s="10">
        <v>0</v>
      </c>
      <c r="AA236" s="10">
        <v>29.85</v>
      </c>
      <c r="AB236" s="10">
        <v>0</v>
      </c>
      <c r="AC236" s="10">
        <v>0</v>
      </c>
      <c r="AD236" s="10">
        <v>0</v>
      </c>
      <c r="AE236" s="10">
        <v>0</v>
      </c>
      <c r="AF236" s="10">
        <v>0</v>
      </c>
      <c r="AG236" s="10">
        <v>0</v>
      </c>
      <c r="AH236" s="10">
        <v>0</v>
      </c>
      <c r="AI236" s="10">
        <v>0</v>
      </c>
      <c r="AJ236" s="10">
        <v>0</v>
      </c>
      <c r="AK236" s="10">
        <v>0</v>
      </c>
      <c r="AL236" s="10">
        <v>0</v>
      </c>
      <c r="AM236" s="10">
        <v>0</v>
      </c>
      <c r="AN236" s="10">
        <v>112</v>
      </c>
      <c r="AO236" s="10">
        <v>0</v>
      </c>
      <c r="AP236" s="10">
        <v>0</v>
      </c>
      <c r="AQ236" s="10">
        <v>0</v>
      </c>
      <c r="AR236" s="10">
        <v>0</v>
      </c>
      <c r="AS236" s="16">
        <v>0</v>
      </c>
      <c r="AT236" s="16">
        <v>0</v>
      </c>
      <c r="AU236" s="16">
        <v>0</v>
      </c>
      <c r="AV236" s="16">
        <v>0</v>
      </c>
      <c r="AW236" s="16" t="str">
        <v/>
      </c>
      <c r="AX236" s="10">
        <f t="shared" si="23"/>
        <v>112</v>
      </c>
      <c r="AY236" s="10">
        <f>SUM(Z236:AK236)</f>
        <v>29.85</v>
      </c>
      <c r="AZ236" s="2" t="s">
        <v>119</v>
      </c>
      <c r="BA236" s="10">
        <f t="shared" si="24"/>
        <v>18.666666666666668</v>
      </c>
      <c r="BB236" s="36" t="s">
        <v>118</v>
      </c>
      <c r="BC236" s="39" t="str">
        <f t="shared" si="25"/>
        <v/>
      </c>
      <c r="BD236" s="16">
        <f>SUM(AR236:AW236)</f>
        <v>0</v>
      </c>
      <c r="BE236" s="10">
        <f>SUM(AL236:AQ236)</f>
        <v>112</v>
      </c>
      <c r="BF236" s="12">
        <f t="shared" si="26"/>
        <v>0</v>
      </c>
      <c r="BG236" s="12">
        <f t="shared" si="27"/>
        <v>1</v>
      </c>
      <c r="BH236" s="9">
        <f t="shared" si="28"/>
        <v>112</v>
      </c>
      <c r="BI236" s="39" t="str">
        <f t="shared" si="29"/>
        <v/>
      </c>
      <c r="BK236" s="75"/>
    </row>
    <row r="237" spans="1:63">
      <c r="A237" s="2">
        <v>234</v>
      </c>
      <c r="B237" s="2">
        <v>2024</v>
      </c>
      <c r="C237" s="1" t="str">
        <v>PBTMTR250</v>
      </c>
      <c r="D237" s="37" t="str">
        <v>001J1000002j7K0IAI</v>
      </c>
      <c r="E237" s="37" t="str">
        <v>VIVEK TRADERS</v>
      </c>
      <c r="F237" s="37" t="str">
        <v>RAJASTHAN</v>
      </c>
      <c r="G237" s="37" t="str">
        <v>KARAULI</v>
      </c>
      <c r="H237" s="37" t="str">
        <v>Hindaun</v>
      </c>
      <c r="I237" s="37" t="str">
        <v>Swastik Tradevision Pvt. Ltd.</v>
      </c>
      <c r="J237" s="37" t="str">
        <v>Sanjeev Jain</v>
      </c>
      <c r="K237" s="37" t="str">
        <v>Ravi Kumar Kulmi</v>
      </c>
      <c r="L237" s="37" t="str">
        <v>C12822</v>
      </c>
      <c r="M237" s="37" t="str">
        <v>North</v>
      </c>
      <c r="N237" s="2">
        <v>322230</v>
      </c>
      <c r="O237" s="2" t="str">
        <v>08BOPPG8768B1ZJ</v>
      </c>
      <c r="P237" s="2">
        <v>9530485100</v>
      </c>
      <c r="Q237" s="2" t="str">
        <v>Feb'24</v>
      </c>
      <c r="R237" s="2">
        <v>2024</v>
      </c>
      <c r="S237" s="1">
        <v>13</v>
      </c>
      <c r="T237" s="2">
        <v>200</v>
      </c>
      <c r="U237" s="1">
        <v>0</v>
      </c>
      <c r="V237" s="1" t="str">
        <v>Challenger</v>
      </c>
      <c r="W237" s="10">
        <v>0</v>
      </c>
      <c r="X237" s="10">
        <v>13</v>
      </c>
      <c r="Y237" s="10">
        <v>0</v>
      </c>
      <c r="Z237" s="10">
        <v>0</v>
      </c>
      <c r="AA237" s="10">
        <v>14.09</v>
      </c>
      <c r="AB237" s="10">
        <v>0</v>
      </c>
      <c r="AC237" s="10">
        <v>18.02</v>
      </c>
      <c r="AD237" s="10">
        <v>0</v>
      </c>
      <c r="AE237" s="10">
        <v>0</v>
      </c>
      <c r="AF237" s="10">
        <v>20.13</v>
      </c>
      <c r="AG237" s="10">
        <v>0</v>
      </c>
      <c r="AH237" s="10">
        <v>0</v>
      </c>
      <c r="AI237" s="10">
        <v>20.07</v>
      </c>
      <c r="AJ237" s="10">
        <v>19.989999999999998</v>
      </c>
      <c r="AK237" s="10">
        <v>39.92</v>
      </c>
      <c r="AL237" s="10">
        <v>0</v>
      </c>
      <c r="AM237" s="10">
        <v>0</v>
      </c>
      <c r="AN237" s="10">
        <v>0</v>
      </c>
      <c r="AO237" s="10">
        <v>0</v>
      </c>
      <c r="AP237" s="10">
        <v>0</v>
      </c>
      <c r="AQ237" s="10">
        <v>0</v>
      </c>
      <c r="AR237" s="10">
        <v>0</v>
      </c>
      <c r="AS237" s="16">
        <v>0</v>
      </c>
      <c r="AT237" s="16">
        <v>0</v>
      </c>
      <c r="AU237" s="16">
        <v>0</v>
      </c>
      <c r="AV237" s="16">
        <v>0</v>
      </c>
      <c r="AW237" s="16" t="str">
        <v/>
      </c>
      <c r="AX237" s="10">
        <f t="shared" si="23"/>
        <v>0</v>
      </c>
      <c r="AY237" s="10">
        <f>SUM(Z237:AK237)</f>
        <v>132.22</v>
      </c>
      <c r="AZ237" s="2" t="s">
        <v>119</v>
      </c>
      <c r="BA237" s="10">
        <f t="shared" si="24"/>
        <v>0</v>
      </c>
      <c r="BB237" s="36" t="s">
        <v>118</v>
      </c>
      <c r="BC237" s="39" t="str">
        <f t="shared" si="25"/>
        <v/>
      </c>
      <c r="BD237" s="16">
        <f>SUM(AR237:AW237)</f>
        <v>0</v>
      </c>
      <c r="BE237" s="10">
        <f>SUM(AL237:AQ237)</f>
        <v>0</v>
      </c>
      <c r="BF237" s="12" t="str">
        <f t="shared" si="26"/>
        <v/>
      </c>
      <c r="BG237" s="12" t="str">
        <f t="shared" si="27"/>
        <v/>
      </c>
      <c r="BH237" s="9">
        <f t="shared" si="28"/>
        <v>0</v>
      </c>
      <c r="BI237" s="39" t="str">
        <f t="shared" si="29"/>
        <v/>
      </c>
      <c r="BK237" s="75"/>
    </row>
    <row r="238" spans="1:63">
      <c r="A238" s="2">
        <v>235</v>
      </c>
      <c r="B238" s="2">
        <v>2024</v>
      </c>
      <c r="C238" s="1" t="str">
        <v>PBTMTR72</v>
      </c>
      <c r="D238" s="37" t="str">
        <v>0015g00001c4QAzAAM</v>
      </c>
      <c r="E238" s="37" t="str">
        <v>GANPATI STEELS</v>
      </c>
      <c r="F238" s="37" t="str">
        <v>RAJASTHAN</v>
      </c>
      <c r="G238" s="37" t="str">
        <v>JAIPUR</v>
      </c>
      <c r="H238" s="37" t="str">
        <v>Jaipur</v>
      </c>
      <c r="I238" s="37" t="str">
        <v>J P ALLOYS</v>
      </c>
      <c r="J238" s="37" t="str">
        <v>Amit Kumar Sharma</v>
      </c>
      <c r="K238" s="37" t="str">
        <v>Pushpendra Kumar</v>
      </c>
      <c r="L238" s="37" t="str">
        <v>C13188</v>
      </c>
      <c r="M238" s="37" t="str">
        <v>North</v>
      </c>
      <c r="N238" s="2">
        <v>302020</v>
      </c>
      <c r="O238" s="2" t="str">
        <v>08AJBPJ3881G1Z7</v>
      </c>
      <c r="P238" s="2">
        <v>9799007722</v>
      </c>
      <c r="Q238" s="2" t="str">
        <v>Feb'24</v>
      </c>
      <c r="R238" s="2">
        <v>2024</v>
      </c>
      <c r="S238" s="1">
        <v>16</v>
      </c>
      <c r="T238" s="2">
        <v>100</v>
      </c>
      <c r="U238" s="1">
        <v>0</v>
      </c>
      <c r="V238" s="1" t="str">
        <v>Challenger</v>
      </c>
      <c r="W238" s="10">
        <v>0</v>
      </c>
      <c r="X238" s="10">
        <v>16</v>
      </c>
      <c r="Y238" s="10">
        <v>0</v>
      </c>
      <c r="Z238" s="10">
        <v>0</v>
      </c>
      <c r="AA238" s="10">
        <v>0</v>
      </c>
      <c r="AB238" s="10">
        <v>0</v>
      </c>
      <c r="AC238" s="10">
        <v>0</v>
      </c>
      <c r="AD238" s="10">
        <v>0</v>
      </c>
      <c r="AE238" s="10">
        <v>0</v>
      </c>
      <c r="AF238" s="10">
        <v>0</v>
      </c>
      <c r="AG238" s="10">
        <v>0</v>
      </c>
      <c r="AH238" s="10">
        <v>0</v>
      </c>
      <c r="AI238" s="10">
        <v>0</v>
      </c>
      <c r="AJ238" s="10">
        <v>0</v>
      </c>
      <c r="AK238" s="10">
        <v>0</v>
      </c>
      <c r="AL238" s="10">
        <v>0</v>
      </c>
      <c r="AM238" s="10">
        <v>0</v>
      </c>
      <c r="AN238" s="10">
        <v>0</v>
      </c>
      <c r="AO238" s="10">
        <v>0</v>
      </c>
      <c r="AP238" s="10">
        <v>0</v>
      </c>
      <c r="AQ238" s="10">
        <v>0</v>
      </c>
      <c r="AR238" s="10">
        <v>0</v>
      </c>
      <c r="AS238" s="16">
        <v>0</v>
      </c>
      <c r="AT238" s="16">
        <v>0</v>
      </c>
      <c r="AU238" s="16">
        <v>0</v>
      </c>
      <c r="AV238" s="16">
        <v>0</v>
      </c>
      <c r="AW238" s="16" t="str">
        <v/>
      </c>
      <c r="AX238" s="10">
        <f t="shared" si="23"/>
        <v>0</v>
      </c>
      <c r="AY238" s="10">
        <f>SUM(Z238:AK238)</f>
        <v>0</v>
      </c>
      <c r="AZ238" s="2" t="s">
        <v>119</v>
      </c>
      <c r="BA238" s="10">
        <f t="shared" si="24"/>
        <v>0</v>
      </c>
      <c r="BB238" s="36" t="s">
        <v>118</v>
      </c>
      <c r="BC238" s="39" t="str">
        <f t="shared" si="25"/>
        <v/>
      </c>
      <c r="BD238" s="16">
        <f>SUM(AR238:AW238)</f>
        <v>0</v>
      </c>
      <c r="BE238" s="10">
        <f>SUM(AL238:AQ238)</f>
        <v>0</v>
      </c>
      <c r="BF238" s="12" t="str">
        <f t="shared" si="26"/>
        <v/>
      </c>
      <c r="BG238" s="12" t="str">
        <f t="shared" si="27"/>
        <v/>
      </c>
      <c r="BH238" s="9">
        <f t="shared" si="28"/>
        <v>0</v>
      </c>
      <c r="BI238" s="39" t="str">
        <f t="shared" si="29"/>
        <v/>
      </c>
      <c r="BK238" s="75"/>
    </row>
    <row r="239" spans="1:63">
      <c r="A239" s="2">
        <v>236</v>
      </c>
      <c r="B239" s="2">
        <v>2024</v>
      </c>
      <c r="C239" s="1" t="str">
        <v>PBTMTR73</v>
      </c>
      <c r="D239" s="37" t="str">
        <v>0015g00001c4PuQAAU</v>
      </c>
      <c r="E239" s="37" t="str">
        <v>RAJ STEEL TRADERS</v>
      </c>
      <c r="F239" s="37" t="str">
        <v>RAJASTHAN</v>
      </c>
      <c r="G239" s="37" t="str">
        <v>JAIPUR</v>
      </c>
      <c r="H239" s="37" t="str">
        <v>Jaipur</v>
      </c>
      <c r="I239" s="37" t="str">
        <v>J P ALLOYS</v>
      </c>
      <c r="J239" s="37" t="str">
        <v>Amit Kumar Sharma</v>
      </c>
      <c r="K239" s="37" t="str">
        <v>Pushpendra Kumar</v>
      </c>
      <c r="L239" s="37" t="str">
        <v>C13188</v>
      </c>
      <c r="M239" s="37" t="str">
        <v>North</v>
      </c>
      <c r="N239" s="2">
        <v>302031</v>
      </c>
      <c r="O239" s="2" t="str">
        <v>08AHXPG0806C1ZI</v>
      </c>
      <c r="P239" s="2">
        <v>9314407010</v>
      </c>
      <c r="Q239" s="2" t="str">
        <v>Feb'24</v>
      </c>
      <c r="R239" s="2">
        <v>2024</v>
      </c>
      <c r="S239" s="1">
        <v>14</v>
      </c>
      <c r="T239" s="2">
        <v>100</v>
      </c>
      <c r="U239" s="1">
        <v>0</v>
      </c>
      <c r="V239" s="1" t="str">
        <v>Challenger</v>
      </c>
      <c r="W239" s="10">
        <v>0</v>
      </c>
      <c r="X239" s="10">
        <v>14</v>
      </c>
      <c r="Y239" s="10">
        <v>0</v>
      </c>
      <c r="Z239" s="10">
        <v>13</v>
      </c>
      <c r="AA239" s="10">
        <v>13</v>
      </c>
      <c r="AB239" s="10">
        <v>0</v>
      </c>
      <c r="AC239" s="10">
        <v>0</v>
      </c>
      <c r="AD239" s="10">
        <v>0</v>
      </c>
      <c r="AE239" s="10">
        <v>0</v>
      </c>
      <c r="AF239" s="10">
        <v>0</v>
      </c>
      <c r="AG239" s="10">
        <v>0</v>
      </c>
      <c r="AH239" s="10">
        <v>0</v>
      </c>
      <c r="AI239" s="10">
        <v>0</v>
      </c>
      <c r="AJ239" s="10">
        <v>0</v>
      </c>
      <c r="AK239" s="10">
        <v>0</v>
      </c>
      <c r="AL239" s="10">
        <v>0</v>
      </c>
      <c r="AM239" s="10">
        <v>0</v>
      </c>
      <c r="AN239" s="10">
        <v>0</v>
      </c>
      <c r="AO239" s="10">
        <v>0</v>
      </c>
      <c r="AP239" s="10">
        <v>0</v>
      </c>
      <c r="AQ239" s="10">
        <v>0</v>
      </c>
      <c r="AR239" s="10">
        <v>0</v>
      </c>
      <c r="AS239" s="16">
        <v>0</v>
      </c>
      <c r="AT239" s="16">
        <v>0</v>
      </c>
      <c r="AU239" s="16">
        <v>0</v>
      </c>
      <c r="AV239" s="16">
        <v>0</v>
      </c>
      <c r="AW239" s="16" t="str">
        <v/>
      </c>
      <c r="AX239" s="10">
        <f t="shared" si="23"/>
        <v>0</v>
      </c>
      <c r="AY239" s="10">
        <f>SUM(Z239:AK239)</f>
        <v>26</v>
      </c>
      <c r="AZ239" s="2" t="s">
        <v>119</v>
      </c>
      <c r="BA239" s="10">
        <f t="shared" si="24"/>
        <v>0</v>
      </c>
      <c r="BB239" s="36" t="s">
        <v>118</v>
      </c>
      <c r="BC239" s="39" t="str">
        <f t="shared" si="25"/>
        <v/>
      </c>
      <c r="BD239" s="16">
        <f>SUM(AR239:AW239)</f>
        <v>0</v>
      </c>
      <c r="BE239" s="10">
        <f>SUM(AL239:AQ239)</f>
        <v>0</v>
      </c>
      <c r="BF239" s="12" t="str">
        <f t="shared" si="26"/>
        <v/>
      </c>
      <c r="BG239" s="12" t="str">
        <f t="shared" si="27"/>
        <v/>
      </c>
      <c r="BH239" s="9">
        <f t="shared" si="28"/>
        <v>0</v>
      </c>
      <c r="BI239" s="39" t="str">
        <f t="shared" si="29"/>
        <v/>
      </c>
      <c r="BK239" s="75"/>
    </row>
    <row r="240" spans="1:63">
      <c r="A240" s="2">
        <v>237</v>
      </c>
      <c r="B240" s="2">
        <v>2024</v>
      </c>
      <c r="C240" s="1" t="str">
        <v>PBTMTR74</v>
      </c>
      <c r="D240" s="37" t="str">
        <v>0015g00001XIm7eAAD</v>
      </c>
      <c r="E240" s="37" t="str">
        <v>RATHI TRADERS</v>
      </c>
      <c r="F240" s="37" t="str">
        <v>RAJASTHAN</v>
      </c>
      <c r="G240" s="37" t="str">
        <v>JAIPUR</v>
      </c>
      <c r="H240" s="37" t="str">
        <v>Jaipur</v>
      </c>
      <c r="I240" s="37" t="str">
        <v>J P ALLOYS</v>
      </c>
      <c r="J240" s="37" t="str">
        <v>Amit Kumar Sharma</v>
      </c>
      <c r="K240" s="37" t="str">
        <v>Pushpendra Kumar</v>
      </c>
      <c r="L240" s="37" t="str">
        <v>C13188</v>
      </c>
      <c r="M240" s="37" t="str">
        <v>North</v>
      </c>
      <c r="N240" s="2">
        <v>302017</v>
      </c>
      <c r="O240" s="2" t="str">
        <v>08AIIPG3188M1ZS</v>
      </c>
      <c r="P240" s="2">
        <v>9929098420</v>
      </c>
      <c r="Q240" s="2" t="str">
        <v>Feb'24</v>
      </c>
      <c r="R240" s="2">
        <v>2024</v>
      </c>
      <c r="S240" s="1">
        <v>21</v>
      </c>
      <c r="T240" s="2">
        <v>100</v>
      </c>
      <c r="U240" s="1">
        <v>0</v>
      </c>
      <c r="V240" s="1" t="str">
        <v>Challenger</v>
      </c>
      <c r="W240" s="10">
        <v>0</v>
      </c>
      <c r="X240" s="10">
        <v>21</v>
      </c>
      <c r="Y240" s="10">
        <v>0</v>
      </c>
      <c r="Z240" s="10">
        <v>0</v>
      </c>
      <c r="AA240" s="10">
        <v>0</v>
      </c>
      <c r="AB240" s="10">
        <v>0</v>
      </c>
      <c r="AC240" s="10">
        <v>0</v>
      </c>
      <c r="AD240" s="10">
        <v>0</v>
      </c>
      <c r="AE240" s="10">
        <v>0</v>
      </c>
      <c r="AF240" s="10">
        <v>0</v>
      </c>
      <c r="AG240" s="10">
        <v>0</v>
      </c>
      <c r="AH240" s="10">
        <v>0</v>
      </c>
      <c r="AI240" s="10">
        <v>0</v>
      </c>
      <c r="AJ240" s="10">
        <v>0</v>
      </c>
      <c r="AK240" s="10">
        <v>0</v>
      </c>
      <c r="AL240" s="10">
        <v>0</v>
      </c>
      <c r="AM240" s="10">
        <v>0</v>
      </c>
      <c r="AN240" s="10">
        <v>0</v>
      </c>
      <c r="AO240" s="10">
        <v>0</v>
      </c>
      <c r="AP240" s="10">
        <v>0</v>
      </c>
      <c r="AQ240" s="10">
        <v>0</v>
      </c>
      <c r="AR240" s="10">
        <v>0</v>
      </c>
      <c r="AS240" s="16">
        <v>0</v>
      </c>
      <c r="AT240" s="16">
        <v>0</v>
      </c>
      <c r="AU240" s="16">
        <v>0</v>
      </c>
      <c r="AV240" s="16">
        <v>0</v>
      </c>
      <c r="AW240" s="16" t="str">
        <v/>
      </c>
      <c r="AX240" s="10">
        <f t="shared" si="23"/>
        <v>0</v>
      </c>
      <c r="AY240" s="10">
        <f>SUM(Z240:AK240)</f>
        <v>0</v>
      </c>
      <c r="AZ240" s="2" t="s">
        <v>119</v>
      </c>
      <c r="BA240" s="10">
        <f t="shared" si="24"/>
        <v>0</v>
      </c>
      <c r="BB240" s="36" t="s">
        <v>118</v>
      </c>
      <c r="BC240" s="39" t="str">
        <f t="shared" si="25"/>
        <v/>
      </c>
      <c r="BD240" s="16">
        <f>SUM(AR240:AW240)</f>
        <v>0</v>
      </c>
      <c r="BE240" s="10">
        <f>SUM(AL240:AQ240)</f>
        <v>0</v>
      </c>
      <c r="BF240" s="12" t="str">
        <f t="shared" si="26"/>
        <v/>
      </c>
      <c r="BG240" s="12" t="str">
        <f t="shared" si="27"/>
        <v/>
      </c>
      <c r="BH240" s="9">
        <f t="shared" si="28"/>
        <v>0</v>
      </c>
      <c r="BI240" s="39" t="str">
        <f t="shared" si="29"/>
        <v/>
      </c>
      <c r="BK240" s="75"/>
    </row>
    <row r="241" spans="1:63">
      <c r="A241" s="2">
        <v>238</v>
      </c>
      <c r="B241" s="2">
        <v>2024</v>
      </c>
      <c r="C241" s="1" t="str">
        <v>PBTMTR75</v>
      </c>
      <c r="D241" s="37" t="str">
        <v>0015g00001bbfPWAAY</v>
      </c>
      <c r="E241" s="37" t="str">
        <v>TAMBI STEELS</v>
      </c>
      <c r="F241" s="37" t="str">
        <v>RAJASTHAN</v>
      </c>
      <c r="G241" s="37" t="str">
        <v>JAIPUR</v>
      </c>
      <c r="H241" s="37" t="str">
        <v>Sanganer</v>
      </c>
      <c r="I241" s="37" t="str">
        <v>J P ALLOYS</v>
      </c>
      <c r="J241" s="37" t="str">
        <v>Amit Kumar Sharma</v>
      </c>
      <c r="K241" s="37" t="str">
        <v>Pushpendra Kumar</v>
      </c>
      <c r="L241" s="37" t="str">
        <v>C13188</v>
      </c>
      <c r="M241" s="37" t="str">
        <v>North</v>
      </c>
      <c r="N241" s="2">
        <v>302029</v>
      </c>
      <c r="O241" s="2" t="str">
        <v>08AAGPT4113K1ZJ</v>
      </c>
      <c r="P241" s="2">
        <v>9829134976</v>
      </c>
      <c r="Q241" s="2" t="str">
        <v>Feb'24</v>
      </c>
      <c r="R241" s="2">
        <v>2024</v>
      </c>
      <c r="S241" s="1">
        <v>20</v>
      </c>
      <c r="T241" s="2">
        <v>100</v>
      </c>
      <c r="U241" s="1">
        <v>0</v>
      </c>
      <c r="V241" s="1" t="str">
        <v>Challenger</v>
      </c>
      <c r="W241" s="10">
        <v>0</v>
      </c>
      <c r="X241" s="10">
        <v>20</v>
      </c>
      <c r="Y241" s="10">
        <v>0</v>
      </c>
      <c r="Z241" s="10">
        <v>0</v>
      </c>
      <c r="AA241" s="10">
        <v>0</v>
      </c>
      <c r="AB241" s="10">
        <v>0</v>
      </c>
      <c r="AC241" s="10">
        <v>0</v>
      </c>
      <c r="AD241" s="10">
        <v>0</v>
      </c>
      <c r="AE241" s="10">
        <v>0</v>
      </c>
      <c r="AF241" s="10">
        <v>0</v>
      </c>
      <c r="AG241" s="10">
        <v>0</v>
      </c>
      <c r="AH241" s="10">
        <v>0</v>
      </c>
      <c r="AI241" s="10">
        <v>0</v>
      </c>
      <c r="AJ241" s="10">
        <v>0</v>
      </c>
      <c r="AK241" s="10">
        <v>0</v>
      </c>
      <c r="AL241" s="10">
        <v>0</v>
      </c>
      <c r="AM241" s="10">
        <v>0</v>
      </c>
      <c r="AN241" s="10">
        <v>0</v>
      </c>
      <c r="AO241" s="10">
        <v>0</v>
      </c>
      <c r="AP241" s="10">
        <v>0</v>
      </c>
      <c r="AQ241" s="10">
        <v>0</v>
      </c>
      <c r="AR241" s="10">
        <v>0</v>
      </c>
      <c r="AS241" s="16">
        <v>0</v>
      </c>
      <c r="AT241" s="16">
        <v>0</v>
      </c>
      <c r="AU241" s="16">
        <v>0</v>
      </c>
      <c r="AV241" s="16">
        <v>0</v>
      </c>
      <c r="AW241" s="16" t="str">
        <v/>
      </c>
      <c r="AX241" s="10">
        <f t="shared" si="23"/>
        <v>0</v>
      </c>
      <c r="AY241" s="10">
        <f>SUM(Z241:AK241)</f>
        <v>0</v>
      </c>
      <c r="AZ241" s="2" t="s">
        <v>119</v>
      </c>
      <c r="BA241" s="10">
        <f t="shared" si="24"/>
        <v>0</v>
      </c>
      <c r="BB241" s="36" t="s">
        <v>118</v>
      </c>
      <c r="BC241" s="39" t="str">
        <f t="shared" si="25"/>
        <v/>
      </c>
      <c r="BD241" s="16">
        <f>SUM(AR241:AW241)</f>
        <v>0</v>
      </c>
      <c r="BE241" s="10">
        <f>SUM(AL241:AQ241)</f>
        <v>0</v>
      </c>
      <c r="BF241" s="12" t="str">
        <f t="shared" si="26"/>
        <v/>
      </c>
      <c r="BG241" s="12" t="str">
        <f t="shared" si="27"/>
        <v/>
      </c>
      <c r="BH241" s="9">
        <f t="shared" si="28"/>
        <v>0</v>
      </c>
      <c r="BI241" s="39" t="str">
        <f t="shared" si="29"/>
        <v/>
      </c>
      <c r="BK241" s="75"/>
    </row>
    <row r="242" spans="1:63">
      <c r="A242" s="2">
        <v>239</v>
      </c>
      <c r="B242" s="2">
        <v>2024</v>
      </c>
      <c r="C242" s="1" t="str">
        <v>PBTMTR91</v>
      </c>
      <c r="D242" s="37" t="str">
        <v>0015g00001W36GdAAJ</v>
      </c>
      <c r="E242" s="37" t="str">
        <v>DAYAL IRON STORE</v>
      </c>
      <c r="F242" s="37" t="str">
        <v>RAJASTHAN</v>
      </c>
      <c r="G242" s="37" t="str">
        <v>SIKAR</v>
      </c>
      <c r="H242" s="37">
        <v>0</v>
      </c>
      <c r="I242" s="37" t="str">
        <v>KHUNTETA STEELS</v>
      </c>
      <c r="J242" s="37" t="str">
        <v>Ravi Kumar Kulmi</v>
      </c>
      <c r="K242" s="37" t="str">
        <v>Ravi Kumar Kulmi</v>
      </c>
      <c r="L242" s="37" t="str">
        <v/>
      </c>
      <c r="M242" s="37" t="str">
        <v>North</v>
      </c>
      <c r="N242" s="2">
        <v>0</v>
      </c>
      <c r="O242" s="2" t="str">
        <v>08BKSPK5917K1ZG</v>
      </c>
      <c r="P242" s="2">
        <v>9413526637</v>
      </c>
      <c r="Q242" s="2" t="str">
        <v>Feb'24</v>
      </c>
      <c r="R242" s="2">
        <v>2024</v>
      </c>
      <c r="S242" s="1">
        <v>20</v>
      </c>
      <c r="T242" s="2">
        <v>100</v>
      </c>
      <c r="U242" s="1">
        <v>0</v>
      </c>
      <c r="V242" s="1" t="str">
        <v>Challenger</v>
      </c>
      <c r="W242" s="10">
        <v>0</v>
      </c>
      <c r="X242" s="10">
        <v>20</v>
      </c>
      <c r="Y242" s="10">
        <v>0</v>
      </c>
      <c r="Z242" s="10">
        <v>0</v>
      </c>
      <c r="AA242" s="10">
        <v>0</v>
      </c>
      <c r="AB242" s="10">
        <v>0</v>
      </c>
      <c r="AC242" s="10">
        <v>0</v>
      </c>
      <c r="AD242" s="10">
        <v>0</v>
      </c>
      <c r="AE242" s="10">
        <v>0</v>
      </c>
      <c r="AF242" s="10">
        <v>0</v>
      </c>
      <c r="AG242" s="10">
        <v>0</v>
      </c>
      <c r="AH242" s="10">
        <v>0</v>
      </c>
      <c r="AI242" s="10">
        <v>0</v>
      </c>
      <c r="AJ242" s="10">
        <v>0</v>
      </c>
      <c r="AK242" s="10">
        <v>0</v>
      </c>
      <c r="AL242" s="10">
        <v>0</v>
      </c>
      <c r="AM242" s="10">
        <v>0</v>
      </c>
      <c r="AN242" s="10">
        <v>0</v>
      </c>
      <c r="AO242" s="10">
        <v>0</v>
      </c>
      <c r="AP242" s="10">
        <v>0</v>
      </c>
      <c r="AQ242" s="10">
        <v>0</v>
      </c>
      <c r="AR242" s="10">
        <v>0</v>
      </c>
      <c r="AS242" s="16">
        <v>0</v>
      </c>
      <c r="AT242" s="16">
        <v>0</v>
      </c>
      <c r="AU242" s="16">
        <v>0</v>
      </c>
      <c r="AV242" s="16">
        <v>0</v>
      </c>
      <c r="AW242" s="16" t="str">
        <v/>
      </c>
      <c r="AX242" s="10">
        <f t="shared" si="23"/>
        <v>0</v>
      </c>
      <c r="AY242" s="10">
        <f>SUM(Z242:AK242)</f>
        <v>0</v>
      </c>
      <c r="AZ242" s="2" t="s">
        <v>119</v>
      </c>
      <c r="BA242" s="10">
        <f t="shared" si="24"/>
        <v>0</v>
      </c>
      <c r="BB242" s="36" t="s">
        <v>118</v>
      </c>
      <c r="BC242" s="39" t="str">
        <f t="shared" si="25"/>
        <v/>
      </c>
      <c r="BD242" s="16">
        <f>SUM(AR242:AW242)</f>
        <v>0</v>
      </c>
      <c r="BE242" s="10">
        <f>SUM(AL242:AQ242)</f>
        <v>0</v>
      </c>
      <c r="BF242" s="12" t="str">
        <f t="shared" si="26"/>
        <v/>
      </c>
      <c r="BG242" s="12" t="str">
        <f t="shared" si="27"/>
        <v/>
      </c>
      <c r="BH242" s="9">
        <f t="shared" si="28"/>
        <v>0</v>
      </c>
      <c r="BI242" s="39" t="str">
        <f t="shared" si="29"/>
        <v/>
      </c>
      <c r="BK242" s="75"/>
    </row>
    <row r="243" spans="1:63">
      <c r="A243" s="2">
        <v>240</v>
      </c>
      <c r="B243" s="2">
        <v>2024</v>
      </c>
      <c r="C243" s="1" t="str">
        <v>PBTMTR27</v>
      </c>
      <c r="D243" s="37" t="str">
        <v>0015g00001Y5xReAAJ</v>
      </c>
      <c r="E243" s="37" t="str">
        <v>VIRAT TRADERS</v>
      </c>
      <c r="F243" s="37" t="str">
        <v>MADHYA PRADESH</v>
      </c>
      <c r="G243" s="37" t="str">
        <v>JABALPUR</v>
      </c>
      <c r="H243" s="37" t="str">
        <v>Jabalpur</v>
      </c>
      <c r="I243" s="37" t="str">
        <v>Global Steel</v>
      </c>
      <c r="J243" s="37" t="str">
        <v>Swapnil Dahayat</v>
      </c>
      <c r="K243" s="37" t="str">
        <v>-</v>
      </c>
      <c r="L243" s="37" t="str">
        <v>C13471</v>
      </c>
      <c r="M243" s="37" t="str">
        <v>Central</v>
      </c>
      <c r="N243" s="2">
        <v>482001</v>
      </c>
      <c r="O243" s="2" t="str">
        <v>23AOBPD2435B2ZW</v>
      </c>
      <c r="P243" s="2">
        <v>9926335333</v>
      </c>
      <c r="Q243" s="2" t="str">
        <v>Feb'24</v>
      </c>
      <c r="R243" s="2">
        <v>2024</v>
      </c>
      <c r="S243" s="1">
        <v>139</v>
      </c>
      <c r="T243" s="2">
        <v>180</v>
      </c>
      <c r="U243" s="1">
        <v>1.1111111111111112E-2</v>
      </c>
      <c r="V243" s="1" t="str">
        <v>Challenger</v>
      </c>
      <c r="W243" s="10">
        <v>0</v>
      </c>
      <c r="X243" s="10">
        <v>139</v>
      </c>
      <c r="Y243" s="10">
        <v>0</v>
      </c>
      <c r="Z243" s="10">
        <v>87</v>
      </c>
      <c r="AA243" s="10">
        <v>85</v>
      </c>
      <c r="AB243" s="10">
        <v>144</v>
      </c>
      <c r="AC243" s="10">
        <v>1</v>
      </c>
      <c r="AD243" s="10">
        <v>19</v>
      </c>
      <c r="AE243" s="10">
        <v>2</v>
      </c>
      <c r="AF243" s="10">
        <v>32</v>
      </c>
      <c r="AG243" s="10">
        <v>57</v>
      </c>
      <c r="AH243" s="10">
        <v>4</v>
      </c>
      <c r="AI243" s="10">
        <v>1</v>
      </c>
      <c r="AJ243" s="10">
        <v>10</v>
      </c>
      <c r="AK243" s="10">
        <v>0</v>
      </c>
      <c r="AL243" s="10">
        <v>0</v>
      </c>
      <c r="AM243" s="10">
        <v>30</v>
      </c>
      <c r="AN243" s="10">
        <v>15</v>
      </c>
      <c r="AO243" s="10">
        <v>0</v>
      </c>
      <c r="AP243" s="10">
        <v>10</v>
      </c>
      <c r="AQ243" s="10">
        <v>0</v>
      </c>
      <c r="AR243" s="10">
        <v>0</v>
      </c>
      <c r="AS243" s="16">
        <v>6.57</v>
      </c>
      <c r="AT243" s="16">
        <v>0</v>
      </c>
      <c r="AU243" s="16">
        <v>6</v>
      </c>
      <c r="AV243" s="16">
        <v>0</v>
      </c>
      <c r="AW243" s="16">
        <v>4</v>
      </c>
      <c r="AX243" s="10">
        <f t="shared" si="23"/>
        <v>71.569999999999993</v>
      </c>
      <c r="AY243" s="10">
        <f>SUM(Z243:AK243)</f>
        <v>442</v>
      </c>
      <c r="AZ243" s="2" t="s">
        <v>119</v>
      </c>
      <c r="BA243" s="10">
        <f t="shared" si="24"/>
        <v>9.1666666666666661</v>
      </c>
      <c r="BB243" s="36" t="s">
        <v>118</v>
      </c>
      <c r="BC243" s="39" t="str">
        <f t="shared" si="25"/>
        <v/>
      </c>
      <c r="BD243" s="16">
        <f>SUM(AR243:AW243)</f>
        <v>16.57</v>
      </c>
      <c r="BE243" s="10">
        <f>SUM(AL243:AQ243)</f>
        <v>55</v>
      </c>
      <c r="BF243" s="12">
        <f t="shared" si="26"/>
        <v>0.23152158725723071</v>
      </c>
      <c r="BG243" s="12">
        <f t="shared" si="27"/>
        <v>0.7684784127427694</v>
      </c>
      <c r="BH243" s="9">
        <f t="shared" si="28"/>
        <v>71.569999999999993</v>
      </c>
      <c r="BI243" s="39" t="str">
        <f t="shared" si="29"/>
        <v/>
      </c>
      <c r="BK243" s="75"/>
    </row>
    <row r="244" spans="1:63">
      <c r="A244" s="2">
        <v>241</v>
      </c>
      <c r="B244" s="2">
        <v>2024</v>
      </c>
      <c r="C244" s="1" t="str">
        <v>PBTMTR28</v>
      </c>
      <c r="D244" s="37" t="str">
        <v>0015g00001XIgjiAAD</v>
      </c>
      <c r="E244" s="37" t="str">
        <v>SATYA MULTII TRADDING COMPANY JABALPUR</v>
      </c>
      <c r="F244" s="37" t="str">
        <v>MADHYA PRADESH</v>
      </c>
      <c r="G244" s="37" t="str">
        <v>JABALPUR</v>
      </c>
      <c r="H244" s="37" t="str">
        <v>Jabalpur</v>
      </c>
      <c r="I244" s="37" t="str">
        <v>Global Steel</v>
      </c>
      <c r="J244" s="37" t="str">
        <v>Swapnil Dahayat</v>
      </c>
      <c r="K244" s="37" t="str">
        <v>-</v>
      </c>
      <c r="L244" s="37" t="str">
        <v>C13471</v>
      </c>
      <c r="M244" s="37" t="str">
        <v>Central</v>
      </c>
      <c r="N244" s="2">
        <v>482003</v>
      </c>
      <c r="O244" s="2" t="str">
        <v>23AEHPD4837R2Z4</v>
      </c>
      <c r="P244" s="2">
        <v>9425152585</v>
      </c>
      <c r="Q244" s="2" t="str">
        <v>Feb'24</v>
      </c>
      <c r="R244" s="2">
        <v>2024</v>
      </c>
      <c r="S244" s="1">
        <v>57</v>
      </c>
      <c r="T244" s="2">
        <v>150</v>
      </c>
      <c r="U244" s="1">
        <v>0</v>
      </c>
      <c r="V244" s="1" t="str">
        <v>Challenger</v>
      </c>
      <c r="W244" s="10">
        <v>0</v>
      </c>
      <c r="X244" s="10">
        <v>52</v>
      </c>
      <c r="Y244" s="10">
        <v>5</v>
      </c>
      <c r="Z244" s="10">
        <v>0</v>
      </c>
      <c r="AA244" s="10">
        <v>0</v>
      </c>
      <c r="AB244" s="10">
        <v>0</v>
      </c>
      <c r="AC244" s="10">
        <v>0</v>
      </c>
      <c r="AD244" s="10">
        <v>0</v>
      </c>
      <c r="AE244" s="10">
        <v>0</v>
      </c>
      <c r="AF244" s="10">
        <v>0</v>
      </c>
      <c r="AG244" s="10">
        <v>35</v>
      </c>
      <c r="AH244" s="10">
        <v>0</v>
      </c>
      <c r="AI244" s="10">
        <v>1</v>
      </c>
      <c r="AJ244" s="10">
        <v>0</v>
      </c>
      <c r="AK244" s="10">
        <v>0</v>
      </c>
      <c r="AL244" s="10">
        <v>0</v>
      </c>
      <c r="AM244" s="10">
        <v>0</v>
      </c>
      <c r="AN244" s="10">
        <v>0</v>
      </c>
      <c r="AO244" s="10">
        <v>0</v>
      </c>
      <c r="AP244" s="10">
        <v>0</v>
      </c>
      <c r="AQ244" s="10">
        <v>0</v>
      </c>
      <c r="AR244" s="10">
        <v>0</v>
      </c>
      <c r="AS244" s="16">
        <v>0</v>
      </c>
      <c r="AT244" s="16">
        <v>0</v>
      </c>
      <c r="AU244" s="16">
        <v>0</v>
      </c>
      <c r="AV244" s="16">
        <v>0</v>
      </c>
      <c r="AW244" s="16" t="str">
        <v/>
      </c>
      <c r="AX244" s="10">
        <f t="shared" si="23"/>
        <v>0</v>
      </c>
      <c r="AY244" s="10">
        <f>SUM(Z244:AK244)</f>
        <v>36</v>
      </c>
      <c r="AZ244" s="2" t="s">
        <v>119</v>
      </c>
      <c r="BA244" s="10">
        <f t="shared" si="24"/>
        <v>0</v>
      </c>
      <c r="BB244" s="36" t="s">
        <v>118</v>
      </c>
      <c r="BC244" s="39" t="str">
        <f t="shared" si="25"/>
        <v/>
      </c>
      <c r="BD244" s="16">
        <f>SUM(AR244:AW244)</f>
        <v>0</v>
      </c>
      <c r="BE244" s="10">
        <f>SUM(AL244:AQ244)</f>
        <v>0</v>
      </c>
      <c r="BF244" s="12" t="str">
        <f t="shared" si="26"/>
        <v/>
      </c>
      <c r="BG244" s="12" t="str">
        <f t="shared" si="27"/>
        <v/>
      </c>
      <c r="BH244" s="9">
        <f t="shared" si="28"/>
        <v>0</v>
      </c>
      <c r="BI244" s="39" t="str">
        <f t="shared" si="29"/>
        <v/>
      </c>
      <c r="BK244" s="75"/>
    </row>
    <row r="245" spans="1:63">
      <c r="A245" s="2">
        <v>242</v>
      </c>
      <c r="B245" s="2">
        <v>2024</v>
      </c>
      <c r="C245" s="1" t="str">
        <v>PBTMTR29</v>
      </c>
      <c r="D245" s="37" t="str">
        <v>0015g00001YRDiqAAH</v>
      </c>
      <c r="E245" s="37" t="str">
        <v>M/S ADINATH STEELS</v>
      </c>
      <c r="F245" s="37" t="str">
        <v>MADHYA PRADESH</v>
      </c>
      <c r="G245" s="37" t="str">
        <v>JABALPUR</v>
      </c>
      <c r="H245" s="37" t="str">
        <v>Jabalpur</v>
      </c>
      <c r="I245" s="37" t="str">
        <v>Global Steel</v>
      </c>
      <c r="J245" s="37" t="str">
        <v>Swapnil Dahayat</v>
      </c>
      <c r="K245" s="37" t="str">
        <v>-</v>
      </c>
      <c r="L245" s="37" t="str">
        <v>C13471</v>
      </c>
      <c r="M245" s="37" t="str">
        <v>Central</v>
      </c>
      <c r="N245" s="2">
        <v>482001</v>
      </c>
      <c r="O245" s="2" t="str">
        <v>23ACHPJ0898C1ZT</v>
      </c>
      <c r="P245" s="2">
        <v>9425154680</v>
      </c>
      <c r="Q245" s="2" t="str">
        <v>Feb'24</v>
      </c>
      <c r="R245" s="2">
        <v>2024</v>
      </c>
      <c r="S245" s="1">
        <v>11</v>
      </c>
      <c r="T245" s="2">
        <v>230</v>
      </c>
      <c r="U245" s="1">
        <v>1.1565217391304349E-2</v>
      </c>
      <c r="V245" s="1" t="str">
        <v>Alien</v>
      </c>
      <c r="W245" s="10">
        <v>0</v>
      </c>
      <c r="X245" s="10">
        <v>11</v>
      </c>
      <c r="Y245" s="10">
        <v>0</v>
      </c>
      <c r="Z245" s="10">
        <v>0</v>
      </c>
      <c r="AA245" s="10">
        <v>0</v>
      </c>
      <c r="AB245" s="10">
        <v>0</v>
      </c>
      <c r="AC245" s="10">
        <v>0</v>
      </c>
      <c r="AD245" s="10">
        <v>0</v>
      </c>
      <c r="AE245" s="10">
        <v>0</v>
      </c>
      <c r="AF245" s="10">
        <v>0</v>
      </c>
      <c r="AG245" s="10">
        <v>0</v>
      </c>
      <c r="AH245" s="10">
        <v>0</v>
      </c>
      <c r="AI245" s="10">
        <v>0</v>
      </c>
      <c r="AJ245" s="10">
        <v>0</v>
      </c>
      <c r="AK245" s="10">
        <v>0</v>
      </c>
      <c r="AL245" s="10">
        <v>4</v>
      </c>
      <c r="AM245" s="10">
        <v>0</v>
      </c>
      <c r="AN245" s="10">
        <v>14</v>
      </c>
      <c r="AO245" s="10">
        <v>10</v>
      </c>
      <c r="AP245" s="10">
        <v>1</v>
      </c>
      <c r="AQ245" s="10">
        <v>15.02</v>
      </c>
      <c r="AR245" s="10">
        <v>1.02</v>
      </c>
      <c r="AS245" s="16">
        <v>0</v>
      </c>
      <c r="AT245" s="16">
        <v>0.6</v>
      </c>
      <c r="AU245" s="16">
        <v>3</v>
      </c>
      <c r="AV245" s="16">
        <v>4.38</v>
      </c>
      <c r="AW245" s="16">
        <v>4</v>
      </c>
      <c r="AX245" s="10">
        <f t="shared" si="23"/>
        <v>57.02</v>
      </c>
      <c r="AY245" s="10">
        <f>SUM(Z245:AK245)</f>
        <v>0</v>
      </c>
      <c r="AZ245" s="2" t="s">
        <v>119</v>
      </c>
      <c r="BA245" s="10">
        <f t="shared" si="24"/>
        <v>7.336666666666666</v>
      </c>
      <c r="BB245" s="36" t="s">
        <v>118</v>
      </c>
      <c r="BC245" s="39" t="str">
        <f t="shared" si="25"/>
        <v/>
      </c>
      <c r="BD245" s="16">
        <f>SUM(AR245:AW245)</f>
        <v>13</v>
      </c>
      <c r="BE245" s="10">
        <f>SUM(AL245:AQ245)</f>
        <v>44.019999999999996</v>
      </c>
      <c r="BF245" s="12">
        <f t="shared" si="26"/>
        <v>0.22799017888460188</v>
      </c>
      <c r="BG245" s="12">
        <f t="shared" si="27"/>
        <v>0.77200982111539795</v>
      </c>
      <c r="BH245" s="9">
        <f t="shared" si="28"/>
        <v>57.02</v>
      </c>
      <c r="BI245" s="39" t="str">
        <f t="shared" si="29"/>
        <v/>
      </c>
      <c r="BK245" s="75"/>
    </row>
    <row r="246" spans="1:63">
      <c r="A246" s="2">
        <v>243</v>
      </c>
      <c r="B246" s="2">
        <v>2024</v>
      </c>
      <c r="C246" s="1" t="str">
        <v>PBTMTR93</v>
      </c>
      <c r="D246" s="37" t="str">
        <v>0015g00001UBHsrAAH</v>
      </c>
      <c r="E246" s="37" t="str">
        <v>BABA TRADER</v>
      </c>
      <c r="F246" s="37" t="str">
        <v>CHHATTISGARH</v>
      </c>
      <c r="G246" s="37" t="str">
        <v>BASTAR</v>
      </c>
      <c r="H246" s="37" t="str">
        <v>Jagdalpur</v>
      </c>
      <c r="I246" s="37" t="str">
        <v>MADHYA BHARAT ISPAT PRIVATE LIMITED</v>
      </c>
      <c r="J246" s="37" t="str">
        <v>Vikash Kumar</v>
      </c>
      <c r="K246" s="37" t="str">
        <v>Vikash Kumar</v>
      </c>
      <c r="L246" s="37" t="str">
        <v>C12834</v>
      </c>
      <c r="M246" s="37" t="str">
        <v>Central</v>
      </c>
      <c r="N246" s="2">
        <v>494001</v>
      </c>
      <c r="O246" s="2" t="str">
        <v>22ATFB7941C1Z1</v>
      </c>
      <c r="P246" s="2">
        <v>8959888686</v>
      </c>
      <c r="Q246" s="2" t="str">
        <v>Feb'24</v>
      </c>
      <c r="R246" s="2">
        <v>2024</v>
      </c>
      <c r="S246" s="1">
        <v>50</v>
      </c>
      <c r="T246" s="2">
        <v>375</v>
      </c>
      <c r="U246" s="1">
        <v>0</v>
      </c>
      <c r="V246" s="1" t="str">
        <v>Alien</v>
      </c>
      <c r="W246" s="10">
        <v>0</v>
      </c>
      <c r="X246" s="10">
        <v>30</v>
      </c>
      <c r="Y246" s="10">
        <v>20</v>
      </c>
      <c r="Z246" s="10">
        <v>0</v>
      </c>
      <c r="AA246" s="10">
        <v>0</v>
      </c>
      <c r="AB246" s="10">
        <v>0</v>
      </c>
      <c r="AC246" s="10">
        <v>0</v>
      </c>
      <c r="AD246" s="10">
        <v>0</v>
      </c>
      <c r="AE246" s="10">
        <v>0</v>
      </c>
      <c r="AF246" s="10">
        <v>0</v>
      </c>
      <c r="AG246" s="10">
        <v>0</v>
      </c>
      <c r="AH246" s="10">
        <v>0</v>
      </c>
      <c r="AI246" s="10">
        <v>0</v>
      </c>
      <c r="AJ246" s="10">
        <v>0</v>
      </c>
      <c r="AK246" s="10">
        <v>0</v>
      </c>
      <c r="AL246" s="10">
        <v>0</v>
      </c>
      <c r="AM246" s="10">
        <v>0</v>
      </c>
      <c r="AN246" s="10">
        <v>0</v>
      </c>
      <c r="AO246" s="10">
        <v>0</v>
      </c>
      <c r="AP246" s="10">
        <v>0</v>
      </c>
      <c r="AQ246" s="10">
        <v>0</v>
      </c>
      <c r="AR246" s="10">
        <v>0</v>
      </c>
      <c r="AS246" s="16">
        <v>0</v>
      </c>
      <c r="AT246" s="16">
        <v>0</v>
      </c>
      <c r="AU246" s="16">
        <v>0</v>
      </c>
      <c r="AV246" s="16">
        <v>0</v>
      </c>
      <c r="AW246" s="16" t="str">
        <v/>
      </c>
      <c r="AX246" s="10">
        <f t="shared" si="23"/>
        <v>0</v>
      </c>
      <c r="AY246" s="10">
        <f>SUM(Z246:AK246)</f>
        <v>0</v>
      </c>
      <c r="AZ246" s="2" t="s">
        <v>119</v>
      </c>
      <c r="BA246" s="10">
        <f t="shared" si="24"/>
        <v>0</v>
      </c>
      <c r="BB246" s="36" t="s">
        <v>118</v>
      </c>
      <c r="BC246" s="39" t="str">
        <f t="shared" si="25"/>
        <v/>
      </c>
      <c r="BD246" s="16">
        <f>SUM(AR246:AW246)</f>
        <v>0</v>
      </c>
      <c r="BE246" s="10">
        <f>SUM(AL246:AQ246)</f>
        <v>0</v>
      </c>
      <c r="BF246" s="12" t="str">
        <f t="shared" si="26"/>
        <v/>
      </c>
      <c r="BG246" s="12" t="str">
        <f t="shared" si="27"/>
        <v/>
      </c>
      <c r="BH246" s="9">
        <f t="shared" si="28"/>
        <v>0</v>
      </c>
      <c r="BI246" s="39" t="str">
        <f t="shared" si="29"/>
        <v/>
      </c>
      <c r="BK246" s="75"/>
    </row>
    <row r="247" spans="1:63">
      <c r="A247" s="2">
        <v>244</v>
      </c>
      <c r="B247" s="2">
        <v>2024</v>
      </c>
      <c r="C247" s="1" t="str">
        <v>PBTMTR94</v>
      </c>
      <c r="D247" s="37" t="str">
        <v>0015g00001c5qPKAAY</v>
      </c>
      <c r="E247" s="37">
        <v>0</v>
      </c>
      <c r="F247" s="37">
        <v>0</v>
      </c>
      <c r="G247" s="37">
        <v>0</v>
      </c>
      <c r="H247" s="37" t="str">
        <v>Raipur</v>
      </c>
      <c r="I247" s="37" t="str">
        <v>MADHYA BHARAT ISPAT PRIVATE LIMITED</v>
      </c>
      <c r="J247" s="37" t="e">
        <v>#VALUE!</v>
      </c>
      <c r="K247" s="37" t="str">
        <v>Vikash Kumar</v>
      </c>
      <c r="L247" s="37" t="str">
        <v>C12834</v>
      </c>
      <c r="M247" s="37" t="str">
        <v>Central</v>
      </c>
      <c r="N247" s="2" t="e">
        <v>#VALUE!</v>
      </c>
      <c r="O247" s="2" t="e">
        <v>#VALUE!</v>
      </c>
      <c r="P247" s="2" t="e">
        <v>#VALUE!</v>
      </c>
      <c r="Q247" s="2" t="str">
        <v>Feb'24</v>
      </c>
      <c r="R247" s="2">
        <v>2024</v>
      </c>
      <c r="S247" s="1">
        <v>6</v>
      </c>
      <c r="T247" s="2">
        <v>20</v>
      </c>
      <c r="U247" s="1">
        <v>0</v>
      </c>
      <c r="V247" s="1" t="str">
        <v>Minor</v>
      </c>
      <c r="W247" s="10">
        <v>0</v>
      </c>
      <c r="X247" s="10">
        <v>6</v>
      </c>
      <c r="Y247" s="10">
        <v>0</v>
      </c>
      <c r="Z247" s="10">
        <v>0</v>
      </c>
      <c r="AA247" s="10">
        <v>0</v>
      </c>
      <c r="AB247" s="10">
        <v>0</v>
      </c>
      <c r="AC247" s="10">
        <v>5</v>
      </c>
      <c r="AD247" s="10">
        <v>0</v>
      </c>
      <c r="AE247" s="10">
        <v>0</v>
      </c>
      <c r="AF247" s="10">
        <v>0</v>
      </c>
      <c r="AG247" s="10">
        <v>0</v>
      </c>
      <c r="AH247" s="10">
        <v>0</v>
      </c>
      <c r="AI247" s="10">
        <v>0</v>
      </c>
      <c r="AJ247" s="10">
        <v>0</v>
      </c>
      <c r="AK247" s="10">
        <v>0</v>
      </c>
      <c r="AL247" s="10">
        <v>0</v>
      </c>
      <c r="AM247" s="10">
        <v>0</v>
      </c>
      <c r="AN247" s="10">
        <v>0</v>
      </c>
      <c r="AO247" s="10">
        <v>0</v>
      </c>
      <c r="AP247" s="10">
        <v>0</v>
      </c>
      <c r="AQ247" s="10">
        <v>0</v>
      </c>
      <c r="AR247" s="10">
        <v>0</v>
      </c>
      <c r="AS247" s="16">
        <v>0</v>
      </c>
      <c r="AT247" s="16">
        <v>0</v>
      </c>
      <c r="AU247" s="16">
        <v>0</v>
      </c>
      <c r="AV247" s="16">
        <v>0</v>
      </c>
      <c r="AW247" s="16" t="str">
        <v/>
      </c>
      <c r="AX247" s="10">
        <f t="shared" si="23"/>
        <v>0</v>
      </c>
      <c r="AY247" s="10">
        <f>SUM(Z247:AK247)</f>
        <v>5</v>
      </c>
      <c r="AZ247" s="2" t="s">
        <v>119</v>
      </c>
      <c r="BA247" s="10">
        <f t="shared" si="24"/>
        <v>0</v>
      </c>
      <c r="BB247" s="36" t="s">
        <v>118</v>
      </c>
      <c r="BC247" s="39" t="str">
        <f t="shared" si="25"/>
        <v/>
      </c>
      <c r="BD247" s="16">
        <f>SUM(AR247:AW247)</f>
        <v>0</v>
      </c>
      <c r="BE247" s="10">
        <f>SUM(AL247:AQ247)</f>
        <v>0</v>
      </c>
      <c r="BF247" s="12" t="str">
        <f t="shared" si="26"/>
        <v/>
      </c>
      <c r="BG247" s="12" t="str">
        <f t="shared" si="27"/>
        <v/>
      </c>
      <c r="BH247" s="9">
        <f t="shared" si="28"/>
        <v>0</v>
      </c>
      <c r="BI247" s="39" t="str">
        <f t="shared" si="29"/>
        <v/>
      </c>
      <c r="BK247" s="75"/>
    </row>
    <row r="248" spans="1:63">
      <c r="A248" s="2">
        <v>245</v>
      </c>
      <c r="B248" s="2">
        <v>2024</v>
      </c>
      <c r="C248" s="1" t="str">
        <v>PBTMTR95</v>
      </c>
      <c r="D248" s="37" t="str">
        <v>0015g00001UBH4rAAH</v>
      </c>
      <c r="E248" s="37" t="str">
        <v>MADHYA BHARAT ISPAT PRIVATE LIMITED</v>
      </c>
      <c r="F248" s="37" t="str">
        <v>CHHATTISGARH</v>
      </c>
      <c r="G248" s="37" t="str">
        <v>RAIPUR</v>
      </c>
      <c r="H248" s="37" t="str">
        <v>Raipur</v>
      </c>
      <c r="I248" s="37" t="str">
        <v>MADHYA BHARAT ISPAT PRIVATE LIMITED</v>
      </c>
      <c r="J248" s="37" t="e">
        <v>#VALUE!</v>
      </c>
      <c r="K248" s="37" t="str">
        <v>Vikash Kumar</v>
      </c>
      <c r="L248" s="37" t="str">
        <v>C12834</v>
      </c>
      <c r="M248" s="37" t="str">
        <v>Central</v>
      </c>
      <c r="N248" s="2" t="e">
        <v>#VALUE!</v>
      </c>
      <c r="O248" s="2" t="e">
        <v>#VALUE!</v>
      </c>
      <c r="P248" s="2" t="e">
        <v>#VALUE!</v>
      </c>
      <c r="Q248" s="2" t="str">
        <v>Feb'24</v>
      </c>
      <c r="R248" s="2">
        <v>2024</v>
      </c>
      <c r="S248" s="1">
        <v>4</v>
      </c>
      <c r="T248" s="2">
        <v>20</v>
      </c>
      <c r="U248" s="1">
        <v>0</v>
      </c>
      <c r="V248" s="1" t="str">
        <v>Minor</v>
      </c>
      <c r="W248" s="10">
        <v>0</v>
      </c>
      <c r="X248" s="10">
        <v>4</v>
      </c>
      <c r="Y248" s="10">
        <v>0</v>
      </c>
      <c r="Z248" s="10">
        <v>0</v>
      </c>
      <c r="AA248" s="10">
        <v>0</v>
      </c>
      <c r="AB248" s="10">
        <v>0</v>
      </c>
      <c r="AC248" s="10">
        <v>0</v>
      </c>
      <c r="AD248" s="10">
        <v>0</v>
      </c>
      <c r="AE248" s="10">
        <v>0</v>
      </c>
      <c r="AF248" s="10">
        <v>0</v>
      </c>
      <c r="AG248" s="10">
        <v>0</v>
      </c>
      <c r="AH248" s="10">
        <v>0</v>
      </c>
      <c r="AI248" s="10">
        <v>0</v>
      </c>
      <c r="AJ248" s="10">
        <v>0</v>
      </c>
      <c r="AK248" s="10">
        <v>0</v>
      </c>
      <c r="AL248" s="10">
        <v>0</v>
      </c>
      <c r="AM248" s="10">
        <v>0</v>
      </c>
      <c r="AN248" s="10">
        <v>0</v>
      </c>
      <c r="AO248" s="10">
        <v>0</v>
      </c>
      <c r="AP248" s="10">
        <v>0</v>
      </c>
      <c r="AQ248" s="10">
        <v>0</v>
      </c>
      <c r="AR248" s="10">
        <v>0</v>
      </c>
      <c r="AS248" s="16">
        <v>0</v>
      </c>
      <c r="AT248" s="16">
        <v>0</v>
      </c>
      <c r="AU248" s="16">
        <v>0</v>
      </c>
      <c r="AV248" s="16">
        <v>0</v>
      </c>
      <c r="AW248" s="16" t="str">
        <v/>
      </c>
      <c r="AX248" s="10">
        <f t="shared" si="23"/>
        <v>0</v>
      </c>
      <c r="AY248" s="10">
        <f>SUM(Z248:AK248)</f>
        <v>0</v>
      </c>
      <c r="AZ248" s="2" t="s">
        <v>119</v>
      </c>
      <c r="BA248" s="10">
        <f t="shared" si="24"/>
        <v>0</v>
      </c>
      <c r="BB248" s="36" t="s">
        <v>118</v>
      </c>
      <c r="BC248" s="39" t="str">
        <f t="shared" si="25"/>
        <v/>
      </c>
      <c r="BD248" s="16">
        <f>SUM(AR248:AW248)</f>
        <v>0</v>
      </c>
      <c r="BE248" s="10">
        <f>SUM(AL248:AQ248)</f>
        <v>0</v>
      </c>
      <c r="BF248" s="12" t="str">
        <f t="shared" si="26"/>
        <v/>
      </c>
      <c r="BG248" s="12" t="str">
        <f t="shared" si="27"/>
        <v/>
      </c>
      <c r="BH248" s="9">
        <f t="shared" si="28"/>
        <v>0</v>
      </c>
      <c r="BI248" s="39" t="str">
        <f t="shared" si="29"/>
        <v/>
      </c>
      <c r="BK248" s="75"/>
    </row>
    <row r="249" spans="1:63">
      <c r="A249" s="2">
        <v>246</v>
      </c>
      <c r="B249" s="2">
        <v>2024</v>
      </c>
      <c r="C249" s="1" t="str">
        <v>PBTMTR251</v>
      </c>
      <c r="D249" s="37" t="str">
        <v>001J1000002ieDFIAY</v>
      </c>
      <c r="E249" s="37" t="str">
        <v>RADHE MADHAV STEELS</v>
      </c>
      <c r="F249" s="37" t="str">
        <v>MADHYA PRADESH</v>
      </c>
      <c r="G249" s="37" t="str">
        <v>INDORE</v>
      </c>
      <c r="H249" s="37" t="str">
        <v>Bhopal</v>
      </c>
      <c r="I249" s="37" t="str">
        <v>Urbanspan Infrastructure Pvt Ltd</v>
      </c>
      <c r="J249" s="37" t="str">
        <v>Deepesh Gupta</v>
      </c>
      <c r="K249" s="37" t="str">
        <v>-</v>
      </c>
      <c r="L249" s="37" t="str">
        <v/>
      </c>
      <c r="M249" s="37" t="str">
        <v>Central</v>
      </c>
      <c r="N249" s="2">
        <v>452009</v>
      </c>
      <c r="O249" s="2" t="str">
        <v>23AARFR1388R1ZA</v>
      </c>
      <c r="P249" s="2">
        <v>8837426046</v>
      </c>
      <c r="Q249" s="2" t="str">
        <v>Feb'24</v>
      </c>
      <c r="R249" s="2">
        <v>2024</v>
      </c>
      <c r="S249" s="1">
        <v>75</v>
      </c>
      <c r="T249" s="2">
        <v>300</v>
      </c>
      <c r="U249" s="1">
        <v>0</v>
      </c>
      <c r="V249" s="1" t="str">
        <v>Alien</v>
      </c>
      <c r="W249" s="10">
        <v>0</v>
      </c>
      <c r="X249" s="10">
        <v>75</v>
      </c>
      <c r="Y249" s="10">
        <v>0</v>
      </c>
      <c r="Z249" s="10">
        <v>0</v>
      </c>
      <c r="AA249" s="10">
        <v>0</v>
      </c>
      <c r="AB249" s="10">
        <v>0</v>
      </c>
      <c r="AC249" s="10">
        <v>0</v>
      </c>
      <c r="AD249" s="10">
        <v>0</v>
      </c>
      <c r="AE249" s="10">
        <v>0</v>
      </c>
      <c r="AF249" s="10">
        <v>0</v>
      </c>
      <c r="AG249" s="10">
        <v>0</v>
      </c>
      <c r="AH249" s="10">
        <v>0</v>
      </c>
      <c r="AI249" s="10">
        <v>0</v>
      </c>
      <c r="AJ249" s="10">
        <v>0</v>
      </c>
      <c r="AK249" s="10">
        <v>0</v>
      </c>
      <c r="AL249" s="10">
        <v>0</v>
      </c>
      <c r="AM249" s="10">
        <v>0</v>
      </c>
      <c r="AN249" s="10">
        <v>0</v>
      </c>
      <c r="AO249" s="10">
        <v>0</v>
      </c>
      <c r="AP249" s="10">
        <v>0</v>
      </c>
      <c r="AQ249" s="10">
        <v>0</v>
      </c>
      <c r="AR249" s="10">
        <v>0</v>
      </c>
      <c r="AS249" s="16">
        <v>0</v>
      </c>
      <c r="AT249" s="16">
        <v>0</v>
      </c>
      <c r="AU249" s="16">
        <v>0</v>
      </c>
      <c r="AV249" s="16">
        <v>0</v>
      </c>
      <c r="AW249" s="16" t="str">
        <v/>
      </c>
      <c r="AX249" s="10">
        <f t="shared" si="23"/>
        <v>0</v>
      </c>
      <c r="AY249" s="10">
        <f>SUM(Z249:AK249)</f>
        <v>0</v>
      </c>
      <c r="AZ249" s="2" t="s">
        <v>119</v>
      </c>
      <c r="BA249" s="10">
        <f t="shared" si="24"/>
        <v>0</v>
      </c>
      <c r="BB249" s="36" t="s">
        <v>118</v>
      </c>
      <c r="BC249" s="39" t="str">
        <f t="shared" si="25"/>
        <v/>
      </c>
      <c r="BD249" s="16">
        <f>SUM(AR249:AW249)</f>
        <v>0</v>
      </c>
      <c r="BE249" s="10">
        <f>SUM(AL249:AQ249)</f>
        <v>0</v>
      </c>
      <c r="BF249" s="12" t="str">
        <f t="shared" si="26"/>
        <v/>
      </c>
      <c r="BG249" s="12" t="str">
        <f t="shared" si="27"/>
        <v/>
      </c>
      <c r="BH249" s="9">
        <f t="shared" si="28"/>
        <v>0</v>
      </c>
      <c r="BI249" s="39" t="str">
        <f t="shared" si="29"/>
        <v/>
      </c>
      <c r="BK249" s="75"/>
    </row>
    <row r="250" spans="1:63">
      <c r="A250" s="2">
        <v>247</v>
      </c>
      <c r="B250" s="2">
        <v>2024</v>
      </c>
      <c r="C250" s="1" t="str">
        <v>PBTMTR197</v>
      </c>
      <c r="D250" s="37" t="str">
        <v>0015g00001X5nJ5AAJ</v>
      </c>
      <c r="E250" s="37" t="str">
        <v>Foziya enterprises &amp; Traders</v>
      </c>
      <c r="F250" s="37" t="str">
        <v>MADHYA PRADESH</v>
      </c>
      <c r="G250" s="37" t="str">
        <v>INDORE</v>
      </c>
      <c r="H250" s="37" t="str">
        <v>Indore</v>
      </c>
      <c r="I250" s="37" t="str">
        <v>R. K. ENTERPRISES</v>
      </c>
      <c r="J250" s="37" t="str">
        <v>Yogeshwar Richhariya</v>
      </c>
      <c r="K250" s="37" t="str">
        <v>Yogeshwar Richhariya</v>
      </c>
      <c r="L250" s="37" t="str">
        <v>001J1000005ZfroIAC</v>
      </c>
      <c r="M250" s="37" t="str">
        <v>Central</v>
      </c>
      <c r="N250" s="2">
        <v>453441</v>
      </c>
      <c r="O250" s="2" t="str">
        <v>23AABCJ0895R1ZR</v>
      </c>
      <c r="P250" s="2">
        <v>8871696678</v>
      </c>
      <c r="Q250" s="2" t="str">
        <v>Feb'24</v>
      </c>
      <c r="R250" s="2">
        <v>2024</v>
      </c>
      <c r="S250" s="1">
        <v>11</v>
      </c>
      <c r="T250" s="2">
        <v>100</v>
      </c>
      <c r="U250" s="1">
        <v>2.4E-2</v>
      </c>
      <c r="V250" s="1" t="str">
        <v>Challenger</v>
      </c>
      <c r="W250" s="10">
        <v>0</v>
      </c>
      <c r="X250" s="10">
        <v>11</v>
      </c>
      <c r="Y250" s="10">
        <v>0</v>
      </c>
      <c r="Z250" s="10">
        <v>0</v>
      </c>
      <c r="AA250" s="10">
        <v>15</v>
      </c>
      <c r="AB250" s="10">
        <v>0</v>
      </c>
      <c r="AC250" s="10">
        <v>0</v>
      </c>
      <c r="AD250" s="10">
        <v>0</v>
      </c>
      <c r="AE250" s="10">
        <v>0</v>
      </c>
      <c r="AF250" s="10">
        <v>0</v>
      </c>
      <c r="AG250" s="10">
        <v>0</v>
      </c>
      <c r="AH250" s="10">
        <v>0</v>
      </c>
      <c r="AI250" s="10">
        <v>5.07</v>
      </c>
      <c r="AJ250" s="10">
        <v>0</v>
      </c>
      <c r="AK250" s="10">
        <v>0</v>
      </c>
      <c r="AL250" s="10">
        <v>0</v>
      </c>
      <c r="AM250" s="10">
        <v>0</v>
      </c>
      <c r="AN250" s="10">
        <v>0</v>
      </c>
      <c r="AO250" s="10">
        <v>12.8</v>
      </c>
      <c r="AP250" s="10">
        <v>3</v>
      </c>
      <c r="AQ250" s="10">
        <v>1.1000000000000001</v>
      </c>
      <c r="AR250" s="10">
        <v>3</v>
      </c>
      <c r="AS250" s="16">
        <v>13.13</v>
      </c>
      <c r="AT250" s="16">
        <v>3.2</v>
      </c>
      <c r="AU250" s="16">
        <v>2</v>
      </c>
      <c r="AV250" s="16">
        <v>2</v>
      </c>
      <c r="AW250" s="16" t="str">
        <v/>
      </c>
      <c r="AX250" s="10">
        <f t="shared" si="23"/>
        <v>40.230000000000004</v>
      </c>
      <c r="AY250" s="10">
        <f>SUM(Z250:AK250)</f>
        <v>20.07</v>
      </c>
      <c r="AZ250" s="2" t="s">
        <v>119</v>
      </c>
      <c r="BA250" s="10">
        <f t="shared" si="24"/>
        <v>2.8166666666666669</v>
      </c>
      <c r="BB250" s="36" t="s">
        <v>118</v>
      </c>
      <c r="BC250" s="39" t="str">
        <f t="shared" si="25"/>
        <v/>
      </c>
      <c r="BD250" s="16">
        <f>SUM(AR250:AW250)</f>
        <v>23.330000000000002</v>
      </c>
      <c r="BE250" s="10">
        <f>SUM(AL250:AQ250)</f>
        <v>16.900000000000002</v>
      </c>
      <c r="BF250" s="12">
        <f t="shared" si="26"/>
        <v>0.57991548595575437</v>
      </c>
      <c r="BG250" s="12">
        <f t="shared" si="27"/>
        <v>0.42008451404424557</v>
      </c>
      <c r="BH250" s="9">
        <f t="shared" si="28"/>
        <v>40.230000000000004</v>
      </c>
      <c r="BI250" s="39" t="str">
        <f t="shared" si="29"/>
        <v/>
      </c>
      <c r="BK250" s="75"/>
    </row>
    <row r="251" spans="1:63">
      <c r="A251" s="2">
        <v>248</v>
      </c>
      <c r="B251" s="2">
        <v>2024</v>
      </c>
      <c r="C251" s="1" t="str">
        <v>PBTMTR198</v>
      </c>
      <c r="D251" s="37" t="str">
        <v>0015g00001XKC4TAAX</v>
      </c>
      <c r="E251" s="37" t="str">
        <v>STEEL HOUSE &amp; HARDWARE</v>
      </c>
      <c r="F251" s="37" t="str">
        <v>MADHYA PRADESH</v>
      </c>
      <c r="G251" s="37" t="str">
        <v>INDORE</v>
      </c>
      <c r="H251" s="37" t="str">
        <v>Indore</v>
      </c>
      <c r="I251" s="37" t="str">
        <v>R. K. ENTERPRISES</v>
      </c>
      <c r="J251" s="37" t="str">
        <v>Yogeshwar Richhariya</v>
      </c>
      <c r="K251" s="37" t="str">
        <v>Yogeshwar Richhariya</v>
      </c>
      <c r="L251" s="37" t="str">
        <v>001J1000005ZfroIAC</v>
      </c>
      <c r="M251" s="37" t="str">
        <v>Central</v>
      </c>
      <c r="N251" s="2">
        <v>452020</v>
      </c>
      <c r="O251" s="2" t="str">
        <v>23ACSFS2346B1Z9</v>
      </c>
      <c r="P251" s="2">
        <v>9893282121</v>
      </c>
      <c r="Q251" s="2" t="str">
        <v>Feb'24</v>
      </c>
      <c r="R251" s="2">
        <v>2024</v>
      </c>
      <c r="S251" s="1">
        <v>15</v>
      </c>
      <c r="T251" s="2">
        <v>300</v>
      </c>
      <c r="U251" s="1">
        <v>1.1111111111111111E-3</v>
      </c>
      <c r="V251" s="1" t="str">
        <v>Alien</v>
      </c>
      <c r="W251" s="10">
        <v>0</v>
      </c>
      <c r="X251" s="10">
        <v>15</v>
      </c>
      <c r="Y251" s="10">
        <v>0</v>
      </c>
      <c r="Z251" s="10">
        <v>0</v>
      </c>
      <c r="AA251" s="10">
        <v>0</v>
      </c>
      <c r="AB251" s="10">
        <v>0</v>
      </c>
      <c r="AC251" s="10">
        <v>0</v>
      </c>
      <c r="AD251" s="10">
        <v>0</v>
      </c>
      <c r="AE251" s="10">
        <v>0</v>
      </c>
      <c r="AF251" s="10">
        <v>0</v>
      </c>
      <c r="AG251" s="10">
        <v>0</v>
      </c>
      <c r="AH251" s="10">
        <v>0</v>
      </c>
      <c r="AI251" s="10">
        <v>0</v>
      </c>
      <c r="AJ251" s="10">
        <v>1.7350000000000001</v>
      </c>
      <c r="AK251" s="10">
        <v>4.3550000000000004</v>
      </c>
      <c r="AL251" s="10">
        <v>0</v>
      </c>
      <c r="AM251" s="10">
        <v>0</v>
      </c>
      <c r="AN251" s="10">
        <v>0</v>
      </c>
      <c r="AO251" s="10">
        <v>0</v>
      </c>
      <c r="AP251" s="10">
        <v>0</v>
      </c>
      <c r="AQ251" s="10">
        <v>1</v>
      </c>
      <c r="AR251" s="10">
        <v>2</v>
      </c>
      <c r="AS251" s="16">
        <v>0</v>
      </c>
      <c r="AT251" s="16">
        <v>0</v>
      </c>
      <c r="AU251" s="16">
        <v>1</v>
      </c>
      <c r="AV251" s="16">
        <v>0</v>
      </c>
      <c r="AW251" s="16" t="str">
        <v/>
      </c>
      <c r="AX251" s="10">
        <f t="shared" si="23"/>
        <v>4</v>
      </c>
      <c r="AY251" s="10">
        <f>SUM(Z251:AK251)</f>
        <v>6.0900000000000007</v>
      </c>
      <c r="AZ251" s="2" t="s">
        <v>119</v>
      </c>
      <c r="BA251" s="10">
        <f t="shared" si="24"/>
        <v>0.16666666666666666</v>
      </c>
      <c r="BB251" s="36" t="s">
        <v>118</v>
      </c>
      <c r="BC251" s="39" t="str">
        <f t="shared" si="25"/>
        <v/>
      </c>
      <c r="BD251" s="16">
        <f>SUM(AR251:AW251)</f>
        <v>3</v>
      </c>
      <c r="BE251" s="10">
        <f>SUM(AL251:AQ251)</f>
        <v>1</v>
      </c>
      <c r="BF251" s="12">
        <f t="shared" si="26"/>
        <v>0.75</v>
      </c>
      <c r="BG251" s="12">
        <f t="shared" si="27"/>
        <v>0.25</v>
      </c>
      <c r="BH251" s="9">
        <f t="shared" si="28"/>
        <v>4</v>
      </c>
      <c r="BI251" s="39" t="str">
        <f t="shared" si="29"/>
        <v/>
      </c>
      <c r="BK251" s="75"/>
    </row>
    <row r="252" spans="1:63">
      <c r="A252" s="2">
        <v>249</v>
      </c>
      <c r="B252" s="2">
        <v>2024</v>
      </c>
      <c r="C252" s="1" t="str">
        <v>PBTMTR199</v>
      </c>
      <c r="D252" s="37" t="str">
        <v>001J1000003mm34IAA</v>
      </c>
      <c r="E252" s="37" t="str">
        <v>M/S GARG AGENCY</v>
      </c>
      <c r="F252" s="37" t="str">
        <v>MADHYA PRADESH</v>
      </c>
      <c r="G252" s="37" t="str">
        <v>INDORE</v>
      </c>
      <c r="H252" s="37" t="str">
        <v>Indore</v>
      </c>
      <c r="I252" s="37" t="str">
        <v>SHIV STEEL CORPORATION</v>
      </c>
      <c r="J252" s="37" t="str">
        <v>Yogeshwar Richhariya</v>
      </c>
      <c r="K252" s="37" t="str">
        <v>Yogeshwar Richhariya</v>
      </c>
      <c r="L252" s="37" t="str">
        <v/>
      </c>
      <c r="M252" s="37" t="str">
        <v>Central</v>
      </c>
      <c r="N252" s="2">
        <v>452011</v>
      </c>
      <c r="O252" s="2" t="str">
        <v>23AEBPA9811N1ZM</v>
      </c>
      <c r="P252" s="2">
        <v>9425060755</v>
      </c>
      <c r="Q252" s="2" t="str">
        <v>Feb'24</v>
      </c>
      <c r="R252" s="2">
        <v>2024</v>
      </c>
      <c r="S252" s="1">
        <v>128</v>
      </c>
      <c r="T252" s="2">
        <v>600</v>
      </c>
      <c r="U252" s="1">
        <v>0</v>
      </c>
      <c r="V252" s="1" t="str">
        <v>Alien</v>
      </c>
      <c r="W252" s="10">
        <v>0</v>
      </c>
      <c r="X252" s="10">
        <v>88</v>
      </c>
      <c r="Y252" s="10">
        <v>40</v>
      </c>
      <c r="Z252" s="10">
        <v>0</v>
      </c>
      <c r="AA252" s="10">
        <v>0</v>
      </c>
      <c r="AB252" s="10">
        <v>0</v>
      </c>
      <c r="AC252" s="10">
        <v>0</v>
      </c>
      <c r="AD252" s="10">
        <v>0</v>
      </c>
      <c r="AE252" s="10">
        <v>0</v>
      </c>
      <c r="AF252" s="10">
        <v>0</v>
      </c>
      <c r="AG252" s="10">
        <v>0</v>
      </c>
      <c r="AH252" s="10">
        <v>0</v>
      </c>
      <c r="AI252" s="10">
        <v>0</v>
      </c>
      <c r="AJ252" s="10">
        <v>0</v>
      </c>
      <c r="AK252" s="10">
        <v>0</v>
      </c>
      <c r="AL252" s="10">
        <v>0</v>
      </c>
      <c r="AM252" s="10">
        <v>0</v>
      </c>
      <c r="AN252" s="10">
        <v>0</v>
      </c>
      <c r="AO252" s="10">
        <v>0</v>
      </c>
      <c r="AP252" s="10">
        <v>0</v>
      </c>
      <c r="AQ252" s="10">
        <v>0</v>
      </c>
      <c r="AR252" s="10">
        <v>0</v>
      </c>
      <c r="AS252" s="16">
        <v>0</v>
      </c>
      <c r="AT252" s="16">
        <v>0</v>
      </c>
      <c r="AU252" s="16">
        <v>0</v>
      </c>
      <c r="AV252" s="16">
        <v>0</v>
      </c>
      <c r="AW252" s="16" t="str">
        <v/>
      </c>
      <c r="AX252" s="10">
        <f t="shared" si="23"/>
        <v>0</v>
      </c>
      <c r="AY252" s="10">
        <f>SUM(Z252:AK252)</f>
        <v>0</v>
      </c>
      <c r="AZ252" s="2" t="s">
        <v>119</v>
      </c>
      <c r="BA252" s="10">
        <f t="shared" si="24"/>
        <v>0</v>
      </c>
      <c r="BB252" s="36" t="s">
        <v>118</v>
      </c>
      <c r="BC252" s="39" t="str">
        <f t="shared" si="25"/>
        <v/>
      </c>
      <c r="BD252" s="16">
        <f>SUM(AR252:AW252)</f>
        <v>0</v>
      </c>
      <c r="BE252" s="10">
        <f>SUM(AL252:AQ252)</f>
        <v>0</v>
      </c>
      <c r="BF252" s="12" t="str">
        <f t="shared" si="26"/>
        <v/>
      </c>
      <c r="BG252" s="12" t="str">
        <f t="shared" si="27"/>
        <v/>
      </c>
      <c r="BH252" s="9">
        <f t="shared" si="28"/>
        <v>0</v>
      </c>
      <c r="BI252" s="39" t="str">
        <f t="shared" si="29"/>
        <v/>
      </c>
      <c r="BK252" s="75"/>
    </row>
    <row r="253" spans="1:63">
      <c r="A253" s="2">
        <v>250</v>
      </c>
      <c r="B253" s="2">
        <v>2024</v>
      </c>
      <c r="C253" s="1" t="str">
        <v>PBTMTR252</v>
      </c>
      <c r="D253" s="37" t="str">
        <v>0015g00001c4cCmAAI</v>
      </c>
      <c r="E253" s="37" t="str">
        <v>S. A. CEMENT CO.</v>
      </c>
      <c r="F253" s="37" t="str">
        <v>HARYANA</v>
      </c>
      <c r="G253" s="37" t="str">
        <v>KARNAL</v>
      </c>
      <c r="H253" s="37" t="str">
        <v>Indri</v>
      </c>
      <c r="I253" s="37" t="str">
        <v>RAMDOOT UDHYOG PRIVATE LIMITED</v>
      </c>
      <c r="J253" s="37" t="str">
        <v>Naseem Makkar</v>
      </c>
      <c r="K253" s="37" t="str">
        <v>Naseem Makkar</v>
      </c>
      <c r="L253" s="37" t="str">
        <v>C13168</v>
      </c>
      <c r="M253" s="37" t="str">
        <v>North</v>
      </c>
      <c r="N253" s="2">
        <v>132041</v>
      </c>
      <c r="O253" s="2" t="str">
        <v>06AFKPH2088E1ZK</v>
      </c>
      <c r="P253" s="2">
        <v>9416109369</v>
      </c>
      <c r="Q253" s="2" t="str">
        <v>Mar'24</v>
      </c>
      <c r="R253" s="2">
        <v>2024</v>
      </c>
      <c r="S253" s="1">
        <v>10</v>
      </c>
      <c r="T253" s="2">
        <v>70</v>
      </c>
      <c r="U253" s="1">
        <v>0</v>
      </c>
      <c r="V253" s="1" t="str">
        <v>Challenger</v>
      </c>
      <c r="W253" s="10">
        <v>0</v>
      </c>
      <c r="X253" s="10">
        <v>0</v>
      </c>
      <c r="Y253" s="10">
        <v>10</v>
      </c>
      <c r="Z253" s="10">
        <v>23</v>
      </c>
      <c r="AA253" s="10">
        <v>12.13</v>
      </c>
      <c r="AB253" s="10">
        <v>17</v>
      </c>
      <c r="AC253" s="10">
        <v>9.98</v>
      </c>
      <c r="AD253" s="10">
        <v>0</v>
      </c>
      <c r="AE253" s="10">
        <v>0</v>
      </c>
      <c r="AF253" s="10">
        <v>0</v>
      </c>
      <c r="AG253" s="10">
        <v>0</v>
      </c>
      <c r="AH253" s="10">
        <v>0</v>
      </c>
      <c r="AI253" s="10">
        <v>0</v>
      </c>
      <c r="AJ253" s="10">
        <v>0</v>
      </c>
      <c r="AK253" s="10">
        <v>0</v>
      </c>
      <c r="AL253" s="10">
        <v>0</v>
      </c>
      <c r="AM253" s="10">
        <v>0</v>
      </c>
      <c r="AN253" s="10">
        <v>0</v>
      </c>
      <c r="AO253" s="10">
        <v>0</v>
      </c>
      <c r="AP253" s="10">
        <v>0</v>
      </c>
      <c r="AQ253" s="10">
        <v>0</v>
      </c>
      <c r="AR253" s="10">
        <v>0</v>
      </c>
      <c r="AS253" s="16">
        <v>0</v>
      </c>
      <c r="AT253" s="16">
        <v>0</v>
      </c>
      <c r="AU253" s="16">
        <v>0</v>
      </c>
      <c r="AV253" s="16">
        <v>0</v>
      </c>
      <c r="AW253" s="16" t="str">
        <v/>
      </c>
      <c r="AX253" s="10">
        <f t="shared" si="23"/>
        <v>0</v>
      </c>
      <c r="AY253" s="10">
        <f>SUM(Z253:AK253)</f>
        <v>62.11</v>
      </c>
      <c r="AZ253" s="2" t="s">
        <v>119</v>
      </c>
      <c r="BA253" s="10">
        <f t="shared" si="24"/>
        <v>0</v>
      </c>
      <c r="BB253" s="36" t="s">
        <v>118</v>
      </c>
      <c r="BC253" s="39" t="str">
        <f t="shared" si="25"/>
        <v/>
      </c>
      <c r="BD253" s="16">
        <f>SUM(AR253:AW253)</f>
        <v>0</v>
      </c>
      <c r="BE253" s="10">
        <f>SUM(AL253:AQ253)</f>
        <v>0</v>
      </c>
      <c r="BF253" s="12" t="str">
        <f t="shared" si="26"/>
        <v/>
      </c>
      <c r="BG253" s="12" t="str">
        <f t="shared" si="27"/>
        <v/>
      </c>
      <c r="BH253" s="9">
        <f t="shared" si="28"/>
        <v>0</v>
      </c>
      <c r="BI253" s="39" t="str">
        <f t="shared" si="29"/>
        <v/>
      </c>
      <c r="BK253" s="75"/>
    </row>
    <row r="254" spans="1:63">
      <c r="A254" s="2">
        <v>251</v>
      </c>
      <c r="B254" s="2">
        <v>2024</v>
      </c>
      <c r="C254" s="1" t="str">
        <v>PBTMTR253</v>
      </c>
      <c r="D254" s="37" t="str">
        <v>0015g00001dXxfBAAS</v>
      </c>
      <c r="E254" s="37" t="str">
        <v>MUNSHI RAM HARI RAM</v>
      </c>
      <c r="F254" s="37" t="str">
        <v>HARYANA</v>
      </c>
      <c r="G254" s="37" t="str">
        <v>KAITHAL</v>
      </c>
      <c r="H254" s="37" t="str">
        <v>Kaithal</v>
      </c>
      <c r="I254" s="37" t="str">
        <v>RAMDOOT UDHYOG PRIVATE LIMITED</v>
      </c>
      <c r="J254" s="37" t="str">
        <v>Naseem Makkar</v>
      </c>
      <c r="K254" s="37" t="str">
        <v>Naseem Makkar</v>
      </c>
      <c r="L254" s="37" t="str">
        <v>C13168</v>
      </c>
      <c r="M254" s="37" t="str">
        <v>North</v>
      </c>
      <c r="N254" s="2">
        <v>136027</v>
      </c>
      <c r="O254" s="2" t="str">
        <v>06AAAFC5672L1ZB</v>
      </c>
      <c r="P254" s="2">
        <v>8690911111</v>
      </c>
      <c r="Q254" s="2" t="str">
        <v>Mar'24</v>
      </c>
      <c r="R254" s="2">
        <v>2024</v>
      </c>
      <c r="S254" s="1">
        <v>190</v>
      </c>
      <c r="T254" s="2">
        <v>500</v>
      </c>
      <c r="U254" s="1">
        <v>0</v>
      </c>
      <c r="V254" s="1" t="str">
        <v>Alien</v>
      </c>
      <c r="W254" s="10">
        <v>0</v>
      </c>
      <c r="X254" s="10">
        <v>0</v>
      </c>
      <c r="Y254" s="10">
        <v>190</v>
      </c>
      <c r="Z254" s="10">
        <v>0</v>
      </c>
      <c r="AA254" s="10">
        <v>0</v>
      </c>
      <c r="AB254" s="10">
        <v>0</v>
      </c>
      <c r="AC254" s="10">
        <v>0</v>
      </c>
      <c r="AD254" s="10">
        <v>0</v>
      </c>
      <c r="AE254" s="10">
        <v>0</v>
      </c>
      <c r="AF254" s="10">
        <v>0</v>
      </c>
      <c r="AG254" s="10">
        <v>0</v>
      </c>
      <c r="AH254" s="10">
        <v>0</v>
      </c>
      <c r="AI254" s="10">
        <v>0</v>
      </c>
      <c r="AJ254" s="10">
        <v>0</v>
      </c>
      <c r="AK254" s="10">
        <v>0</v>
      </c>
      <c r="AL254" s="10">
        <v>0</v>
      </c>
      <c r="AM254" s="10">
        <v>0</v>
      </c>
      <c r="AN254" s="10">
        <v>0</v>
      </c>
      <c r="AO254" s="10">
        <v>0</v>
      </c>
      <c r="AP254" s="10">
        <v>0</v>
      </c>
      <c r="AQ254" s="10">
        <v>0</v>
      </c>
      <c r="AR254" s="10">
        <v>0</v>
      </c>
      <c r="AS254" s="16">
        <v>0</v>
      </c>
      <c r="AT254" s="16">
        <v>0</v>
      </c>
      <c r="AU254" s="16">
        <v>0</v>
      </c>
      <c r="AV254" s="16">
        <v>0</v>
      </c>
      <c r="AW254" s="16" t="str">
        <v/>
      </c>
      <c r="AX254" s="10">
        <f t="shared" si="23"/>
        <v>0</v>
      </c>
      <c r="AY254" s="10">
        <f>SUM(Z254:AK254)</f>
        <v>0</v>
      </c>
      <c r="AZ254" s="2" t="s">
        <v>119</v>
      </c>
      <c r="BA254" s="10">
        <f t="shared" si="24"/>
        <v>0</v>
      </c>
      <c r="BB254" s="36" t="s">
        <v>118</v>
      </c>
      <c r="BC254" s="39" t="str">
        <f t="shared" si="25"/>
        <v/>
      </c>
      <c r="BD254" s="16">
        <f>SUM(AR254:AW254)</f>
        <v>0</v>
      </c>
      <c r="BE254" s="10">
        <f>SUM(AL254:AQ254)</f>
        <v>0</v>
      </c>
      <c r="BF254" s="12" t="str">
        <f t="shared" si="26"/>
        <v/>
      </c>
      <c r="BG254" s="12" t="str">
        <f t="shared" si="27"/>
        <v/>
      </c>
      <c r="BH254" s="9">
        <f t="shared" si="28"/>
        <v>0</v>
      </c>
      <c r="BI254" s="39" t="str">
        <f t="shared" si="29"/>
        <v/>
      </c>
      <c r="BK254" s="75"/>
    </row>
    <row r="255" spans="1:63">
      <c r="A255" s="2">
        <v>252</v>
      </c>
      <c r="B255" s="2">
        <v>2024</v>
      </c>
      <c r="C255" s="1" t="str">
        <v>PBTMTR254</v>
      </c>
      <c r="D255" s="37" t="str">
        <v>001J100000EpGt5IAF</v>
      </c>
      <c r="E255" s="37" t="str">
        <v>M/S RAKESH KUMAR GUPTA</v>
      </c>
      <c r="F255" s="37" t="str">
        <v>ODISHA</v>
      </c>
      <c r="G255" s="37" t="str">
        <v>SUNDARGARH</v>
      </c>
      <c r="H255" s="37" t="str">
        <v>Hisar</v>
      </c>
      <c r="I255" s="37" t="str">
        <v>SACHDEVA ISPAT PVT LTD</v>
      </c>
      <c r="J255" s="37" t="str">
        <v>Papun Padhan</v>
      </c>
      <c r="K255" s="37" t="str">
        <v>Papun Pradhan</v>
      </c>
      <c r="L255" s="37" t="str">
        <v>C12823</v>
      </c>
      <c r="M255" s="37" t="str">
        <v>Central</v>
      </c>
      <c r="N255" s="2">
        <v>769001</v>
      </c>
      <c r="O255" s="2" t="str">
        <v>20AMVPG2294H1ZZ</v>
      </c>
      <c r="P255" s="2">
        <v>9937344605</v>
      </c>
      <c r="Q255" s="2" t="str">
        <v>Mar'24</v>
      </c>
      <c r="R255" s="2">
        <v>2024</v>
      </c>
      <c r="S255" s="1">
        <v>2</v>
      </c>
      <c r="T255" s="2" t="str">
        <v/>
      </c>
      <c r="U255" s="1">
        <v>0</v>
      </c>
      <c r="V255" s="1" t="str">
        <v>Potential Not updated</v>
      </c>
      <c r="W255" s="10">
        <v>0</v>
      </c>
      <c r="X255" s="10">
        <v>0</v>
      </c>
      <c r="Y255" s="10">
        <v>2</v>
      </c>
      <c r="Z255" s="10">
        <v>0</v>
      </c>
      <c r="AA255" s="10">
        <v>4.83</v>
      </c>
      <c r="AB255" s="10">
        <v>0</v>
      </c>
      <c r="AC255" s="10">
        <v>0</v>
      </c>
      <c r="AD255" s="10">
        <v>0</v>
      </c>
      <c r="AE255" s="10">
        <v>0</v>
      </c>
      <c r="AF255" s="10">
        <v>0</v>
      </c>
      <c r="AG255" s="10">
        <v>0</v>
      </c>
      <c r="AH255" s="10">
        <v>0</v>
      </c>
      <c r="AI255" s="10">
        <v>0</v>
      </c>
      <c r="AJ255" s="10">
        <v>0</v>
      </c>
      <c r="AK255" s="10">
        <v>0</v>
      </c>
      <c r="AL255" s="10">
        <v>0</v>
      </c>
      <c r="AM255" s="10">
        <v>0</v>
      </c>
      <c r="AN255" s="10">
        <v>0</v>
      </c>
      <c r="AO255" s="10">
        <v>0</v>
      </c>
      <c r="AP255" s="10">
        <v>0</v>
      </c>
      <c r="AQ255" s="10">
        <v>0</v>
      </c>
      <c r="AR255" s="10">
        <v>0</v>
      </c>
      <c r="AS255" s="16">
        <v>0</v>
      </c>
      <c r="AT255" s="16">
        <v>0</v>
      </c>
      <c r="AU255" s="16">
        <v>0</v>
      </c>
      <c r="AV255" s="16">
        <v>0</v>
      </c>
      <c r="AW255" s="16" t="str">
        <v/>
      </c>
      <c r="AX255" s="10">
        <f t="shared" si="23"/>
        <v>0</v>
      </c>
      <c r="AY255" s="10">
        <f>SUM(Z255:AK255)</f>
        <v>4.83</v>
      </c>
      <c r="AZ255" s="2" t="s">
        <v>119</v>
      </c>
      <c r="BA255" s="10">
        <f t="shared" si="24"/>
        <v>0</v>
      </c>
      <c r="BB255" s="36" t="s">
        <v>118</v>
      </c>
      <c r="BC255" s="39" t="str">
        <f t="shared" si="25"/>
        <v/>
      </c>
      <c r="BD255" s="16">
        <f>SUM(AR255:AW255)</f>
        <v>0</v>
      </c>
      <c r="BE255" s="10">
        <f>SUM(AL255:AQ255)</f>
        <v>0</v>
      </c>
      <c r="BF255" s="12" t="str">
        <f t="shared" si="26"/>
        <v/>
      </c>
      <c r="BG255" s="12" t="str">
        <f t="shared" si="27"/>
        <v/>
      </c>
      <c r="BH255" s="9">
        <f t="shared" si="28"/>
        <v>0</v>
      </c>
      <c r="BI255" s="39" t="str">
        <f t="shared" si="29"/>
        <v/>
      </c>
      <c r="BK255" s="75"/>
    </row>
    <row r="256" spans="1:63">
      <c r="A256" s="2">
        <v>253</v>
      </c>
      <c r="B256" s="2">
        <v>2024</v>
      </c>
      <c r="C256" s="1" t="str">
        <v>PBTMTR255</v>
      </c>
      <c r="D256" s="37" t="str">
        <v>0015g00001cdjD8AAI</v>
      </c>
      <c r="E256" s="37" t="str">
        <v>SRI BALAJI STEELS</v>
      </c>
      <c r="F256" s="37" t="str">
        <v>ODISHA</v>
      </c>
      <c r="G256" s="37" t="str">
        <v>SUNDARGARH</v>
      </c>
      <c r="H256" s="37" t="str">
        <v>Sundargarh</v>
      </c>
      <c r="I256" s="37" t="str">
        <v>SACHDEVA ISPAT PVT LTD</v>
      </c>
      <c r="J256" s="37" t="str">
        <v>Papun Padhan</v>
      </c>
      <c r="K256" s="37" t="str">
        <v>Papun Pradhan</v>
      </c>
      <c r="L256" s="37" t="str">
        <v>C12823</v>
      </c>
      <c r="M256" s="37" t="str">
        <v>Central</v>
      </c>
      <c r="N256" s="2">
        <v>769004</v>
      </c>
      <c r="O256" s="2" t="str">
        <v>21ABIPM3689C1ZS</v>
      </c>
      <c r="P256" s="2">
        <v>9437023514</v>
      </c>
      <c r="Q256" s="2" t="str">
        <v>Mar'24</v>
      </c>
      <c r="R256" s="2">
        <v>2024</v>
      </c>
      <c r="S256" s="1">
        <v>30</v>
      </c>
      <c r="T256" s="2">
        <v>50</v>
      </c>
      <c r="U256" s="1">
        <v>3.3333333333333333E-2</v>
      </c>
      <c r="V256" s="1" t="str">
        <v>Minor</v>
      </c>
      <c r="W256" s="10">
        <v>0</v>
      </c>
      <c r="X256" s="10">
        <v>0</v>
      </c>
      <c r="Y256" s="10">
        <v>30</v>
      </c>
      <c r="Z256" s="10">
        <v>0</v>
      </c>
      <c r="AA256" s="10">
        <v>28.2</v>
      </c>
      <c r="AB256" s="10">
        <v>0</v>
      </c>
      <c r="AC256" s="10">
        <v>30</v>
      </c>
      <c r="AD256" s="10">
        <v>9.2100000000000009</v>
      </c>
      <c r="AE256" s="10">
        <v>35</v>
      </c>
      <c r="AF256" s="10">
        <v>22</v>
      </c>
      <c r="AG256" s="10">
        <v>5</v>
      </c>
      <c r="AH256" s="10">
        <v>13.5</v>
      </c>
      <c r="AI256" s="10">
        <v>3</v>
      </c>
      <c r="AJ256" s="10">
        <v>7.5</v>
      </c>
      <c r="AK256" s="10">
        <v>0</v>
      </c>
      <c r="AL256" s="10">
        <v>7</v>
      </c>
      <c r="AM256" s="10">
        <v>12</v>
      </c>
      <c r="AN256" s="10">
        <v>0</v>
      </c>
      <c r="AO256" s="10">
        <v>0</v>
      </c>
      <c r="AP256" s="10">
        <v>0</v>
      </c>
      <c r="AQ256" s="10">
        <v>0</v>
      </c>
      <c r="AR256" s="10">
        <v>0.5</v>
      </c>
      <c r="AS256" s="16">
        <v>0</v>
      </c>
      <c r="AT256" s="16">
        <v>0</v>
      </c>
      <c r="AU256" s="16">
        <v>2</v>
      </c>
      <c r="AV256" s="16">
        <v>3</v>
      </c>
      <c r="AW256" s="16">
        <v>4</v>
      </c>
      <c r="AX256" s="10">
        <f t="shared" si="23"/>
        <v>28.5</v>
      </c>
      <c r="AY256" s="10">
        <f>SUM(Z256:AK256)</f>
        <v>153.41</v>
      </c>
      <c r="AZ256" s="2" t="s">
        <v>119</v>
      </c>
      <c r="BA256" s="10">
        <f t="shared" si="24"/>
        <v>3.1666666666666665</v>
      </c>
      <c r="BB256" s="36" t="s">
        <v>118</v>
      </c>
      <c r="BC256" s="39" t="str">
        <f t="shared" si="25"/>
        <v/>
      </c>
      <c r="BD256" s="16">
        <f>SUM(AR256:AW256)</f>
        <v>9.5</v>
      </c>
      <c r="BE256" s="10">
        <f>SUM(AL256:AQ256)</f>
        <v>19</v>
      </c>
      <c r="BF256" s="12">
        <f t="shared" si="26"/>
        <v>0.33333333333333331</v>
      </c>
      <c r="BG256" s="12">
        <f t="shared" si="27"/>
        <v>0.66666666666666663</v>
      </c>
      <c r="BH256" s="9">
        <f t="shared" si="28"/>
        <v>28.5</v>
      </c>
      <c r="BI256" s="39" t="str">
        <f t="shared" si="29"/>
        <v/>
      </c>
      <c r="BK256" s="75"/>
    </row>
    <row r="257" spans="1:63">
      <c r="A257" s="2">
        <v>254</v>
      </c>
      <c r="B257" s="2">
        <v>2024</v>
      </c>
      <c r="C257" s="1" t="str">
        <v>PBTMTR256</v>
      </c>
      <c r="D257" s="37" t="str">
        <v>001J100000DorKGIAZ</v>
      </c>
      <c r="E257" s="37" t="str">
        <v>ROURKELA STEEL CORPORATION</v>
      </c>
      <c r="F257" s="37" t="str">
        <v>ODISHA</v>
      </c>
      <c r="G257" s="37" t="str">
        <v>SUNDARGARH</v>
      </c>
      <c r="H257" s="37">
        <v>0</v>
      </c>
      <c r="I257" s="37" t="str">
        <v>SACHDEVA ISPAT PVT LTD</v>
      </c>
      <c r="J257" s="37" t="str">
        <v>Papun Padhan</v>
      </c>
      <c r="K257" s="37" t="str">
        <v>Papun Pradhan</v>
      </c>
      <c r="L257" s="37" t="str">
        <v>C12823</v>
      </c>
      <c r="M257" s="37" t="str">
        <v>Central</v>
      </c>
      <c r="N257" s="2">
        <v>769001</v>
      </c>
      <c r="O257" s="2" t="str">
        <v>21AFVPK1014Q1Z9</v>
      </c>
      <c r="P257" s="2">
        <v>9861204801</v>
      </c>
      <c r="Q257" s="2" t="str">
        <v>Mar'24</v>
      </c>
      <c r="R257" s="2">
        <v>2024</v>
      </c>
      <c r="S257" s="1">
        <v>12</v>
      </c>
      <c r="T257" s="2">
        <v>100</v>
      </c>
      <c r="U257" s="1">
        <v>0</v>
      </c>
      <c r="V257" s="1" t="str">
        <v>Challenger</v>
      </c>
      <c r="W257" s="10">
        <v>0</v>
      </c>
      <c r="X257" s="10">
        <v>0</v>
      </c>
      <c r="Y257" s="10">
        <v>12</v>
      </c>
      <c r="Z257" s="10">
        <v>8.9600000000000009</v>
      </c>
      <c r="AA257" s="10">
        <v>29.47</v>
      </c>
      <c r="AB257" s="10">
        <v>27</v>
      </c>
      <c r="AC257" s="10">
        <v>2.76</v>
      </c>
      <c r="AD257" s="10">
        <v>8.5</v>
      </c>
      <c r="AE257" s="10">
        <v>0</v>
      </c>
      <c r="AF257" s="10">
        <v>8</v>
      </c>
      <c r="AG257" s="10">
        <v>8</v>
      </c>
      <c r="AH257" s="10">
        <v>7.7</v>
      </c>
      <c r="AI257" s="10">
        <v>49.5</v>
      </c>
      <c r="AJ257" s="10">
        <v>0</v>
      </c>
      <c r="AK257" s="10">
        <v>4.5</v>
      </c>
      <c r="AL257" s="10">
        <v>0</v>
      </c>
      <c r="AM257" s="10">
        <v>1.5</v>
      </c>
      <c r="AN257" s="10">
        <v>0</v>
      </c>
      <c r="AO257" s="10">
        <v>0</v>
      </c>
      <c r="AP257" s="10">
        <v>0</v>
      </c>
      <c r="AQ257" s="10">
        <v>0</v>
      </c>
      <c r="AR257" s="10">
        <v>0</v>
      </c>
      <c r="AS257" s="16">
        <v>0</v>
      </c>
      <c r="AT257" s="16">
        <v>0</v>
      </c>
      <c r="AU257" s="16">
        <v>0</v>
      </c>
      <c r="AV257" s="16">
        <v>0</v>
      </c>
      <c r="AW257" s="16" t="str">
        <v/>
      </c>
      <c r="AX257" s="10">
        <f t="shared" si="23"/>
        <v>1.5</v>
      </c>
      <c r="AY257" s="10">
        <f>SUM(Z257:AK257)</f>
        <v>154.39000000000001</v>
      </c>
      <c r="AZ257" s="2" t="s">
        <v>119</v>
      </c>
      <c r="BA257" s="10">
        <f t="shared" si="24"/>
        <v>0.25</v>
      </c>
      <c r="BB257" s="36" t="s">
        <v>118</v>
      </c>
      <c r="BC257" s="39" t="str">
        <f t="shared" si="25"/>
        <v/>
      </c>
      <c r="BD257" s="16">
        <f>SUM(AR257:AW257)</f>
        <v>0</v>
      </c>
      <c r="BE257" s="10">
        <f>SUM(AL257:AQ257)</f>
        <v>1.5</v>
      </c>
      <c r="BF257" s="12">
        <f t="shared" si="26"/>
        <v>0</v>
      </c>
      <c r="BG257" s="12">
        <f t="shared" si="27"/>
        <v>1</v>
      </c>
      <c r="BH257" s="9">
        <f t="shared" si="28"/>
        <v>1.5</v>
      </c>
      <c r="BI257" s="39" t="str">
        <f t="shared" si="29"/>
        <v/>
      </c>
      <c r="BK257" s="75"/>
    </row>
    <row r="258" spans="1:63">
      <c r="A258" s="2">
        <v>255</v>
      </c>
      <c r="B258" s="2">
        <v>2024</v>
      </c>
      <c r="C258" s="1" t="str">
        <v>PBTMTR257</v>
      </c>
      <c r="D258" s="37" t="str">
        <v>0015g00001fuKIRAA2</v>
      </c>
      <c r="E258" s="37" t="str">
        <v>SOURAV ISPAT UDYOG</v>
      </c>
      <c r="F258" s="37" t="str">
        <v>ODISHA</v>
      </c>
      <c r="G258" s="37" t="str">
        <v>SUNDARGARH</v>
      </c>
      <c r="H258" s="37" t="str">
        <v>Sundargarh</v>
      </c>
      <c r="I258" s="37" t="str">
        <v>SACHDEVA ISPAT PVT LTD</v>
      </c>
      <c r="J258" s="37" t="str">
        <v>Papun Padhan</v>
      </c>
      <c r="K258" s="37" t="str">
        <v>Papun Pradhan</v>
      </c>
      <c r="L258" s="37" t="str">
        <v>C12823</v>
      </c>
      <c r="M258" s="37" t="str">
        <v>Central</v>
      </c>
      <c r="N258" s="2">
        <v>769004</v>
      </c>
      <c r="O258" s="2" t="str">
        <v>21AYQPM9778D1ZX</v>
      </c>
      <c r="P258" s="2">
        <v>9437037527</v>
      </c>
      <c r="Q258" s="2" t="str">
        <v>Mar'24</v>
      </c>
      <c r="R258" s="2">
        <v>2024</v>
      </c>
      <c r="S258" s="1">
        <v>11</v>
      </c>
      <c r="T258" s="2">
        <v>30</v>
      </c>
      <c r="U258" s="1">
        <v>2.222222222222222E-2</v>
      </c>
      <c r="V258" s="1" t="str">
        <v>Minor</v>
      </c>
      <c r="W258" s="10">
        <v>0</v>
      </c>
      <c r="X258" s="10">
        <v>0</v>
      </c>
      <c r="Y258" s="10">
        <v>11</v>
      </c>
      <c r="Z258" s="10">
        <v>13.99</v>
      </c>
      <c r="AA258" s="10">
        <v>0</v>
      </c>
      <c r="AB258" s="10">
        <v>0</v>
      </c>
      <c r="AC258" s="10">
        <v>6.02</v>
      </c>
      <c r="AD258" s="10">
        <v>0</v>
      </c>
      <c r="AE258" s="10">
        <v>0</v>
      </c>
      <c r="AF258" s="10">
        <v>0</v>
      </c>
      <c r="AG258" s="10">
        <v>0</v>
      </c>
      <c r="AH258" s="10">
        <v>0</v>
      </c>
      <c r="AI258" s="10">
        <v>0</v>
      </c>
      <c r="AJ258" s="10">
        <v>24</v>
      </c>
      <c r="AK258" s="10">
        <v>0</v>
      </c>
      <c r="AL258" s="10">
        <v>0</v>
      </c>
      <c r="AM258" s="10">
        <v>0</v>
      </c>
      <c r="AN258" s="10">
        <v>0</v>
      </c>
      <c r="AO258" s="10">
        <v>0</v>
      </c>
      <c r="AP258" s="10">
        <v>0</v>
      </c>
      <c r="AQ258" s="10">
        <v>0</v>
      </c>
      <c r="AR258" s="10">
        <v>0</v>
      </c>
      <c r="AS258" s="16">
        <v>0</v>
      </c>
      <c r="AT258" s="16">
        <v>0</v>
      </c>
      <c r="AU258" s="16">
        <v>2</v>
      </c>
      <c r="AV258" s="16">
        <v>0</v>
      </c>
      <c r="AW258" s="16" t="str">
        <v/>
      </c>
      <c r="AX258" s="10">
        <f t="shared" si="23"/>
        <v>2</v>
      </c>
      <c r="AY258" s="10">
        <f>SUM(Z258:AK258)</f>
        <v>44.01</v>
      </c>
      <c r="AZ258" s="2" t="s">
        <v>119</v>
      </c>
      <c r="BA258" s="10">
        <f t="shared" si="24"/>
        <v>0</v>
      </c>
      <c r="BB258" s="36" t="s">
        <v>118</v>
      </c>
      <c r="BC258" s="39" t="str">
        <f t="shared" si="25"/>
        <v/>
      </c>
      <c r="BD258" s="16">
        <f>SUM(AR258:AW258)</f>
        <v>2</v>
      </c>
      <c r="BE258" s="10">
        <f>SUM(AL258:AQ258)</f>
        <v>0</v>
      </c>
      <c r="BF258" s="12">
        <f t="shared" si="26"/>
        <v>1</v>
      </c>
      <c r="BG258" s="12">
        <f t="shared" si="27"/>
        <v>0</v>
      </c>
      <c r="BH258" s="9">
        <f t="shared" si="28"/>
        <v>2</v>
      </c>
      <c r="BI258" s="39" t="str">
        <f t="shared" si="29"/>
        <v/>
      </c>
      <c r="BK258" s="75"/>
    </row>
    <row r="259" spans="1:63">
      <c r="A259" s="2">
        <v>256</v>
      </c>
      <c r="B259" s="2">
        <v>2024</v>
      </c>
      <c r="C259" s="1" t="str">
        <v>PBTMTR258</v>
      </c>
      <c r="D259" s="37" t="str">
        <v>001J100000Cm1fqIAB</v>
      </c>
      <c r="E259" s="37" t="str">
        <v>VIJAY FABRICATING MATERIALS</v>
      </c>
      <c r="F259" s="37" t="str">
        <v>ODISHA</v>
      </c>
      <c r="G259" s="37" t="str">
        <v>GAJAPATI</v>
      </c>
      <c r="H259" s="37" t="str">
        <v>Sundargarh</v>
      </c>
      <c r="I259" s="37" t="str">
        <v>SACHDEVA ISPAT PVT LTD</v>
      </c>
      <c r="J259" s="37" t="str">
        <v>Papun Padhan</v>
      </c>
      <c r="K259" s="37" t="str">
        <v>Papun Pradhan</v>
      </c>
      <c r="L259" s="37" t="str">
        <v>C12823</v>
      </c>
      <c r="M259" s="37" t="str">
        <v>Central</v>
      </c>
      <c r="N259" s="2">
        <v>761207</v>
      </c>
      <c r="O259" s="2" t="str">
        <v>21AHXPB1094P1ZY</v>
      </c>
      <c r="P259" s="2">
        <v>9949792979</v>
      </c>
      <c r="Q259" s="2" t="str">
        <v>Mar'24</v>
      </c>
      <c r="R259" s="2">
        <v>2024</v>
      </c>
      <c r="S259" s="1">
        <v>3</v>
      </c>
      <c r="T259" s="2">
        <v>20</v>
      </c>
      <c r="U259" s="1">
        <v>0</v>
      </c>
      <c r="V259" s="1" t="str">
        <v>Minor</v>
      </c>
      <c r="W259" s="10">
        <v>0</v>
      </c>
      <c r="X259" s="10">
        <v>0</v>
      </c>
      <c r="Y259" s="10">
        <v>3</v>
      </c>
      <c r="Z259" s="10">
        <v>0</v>
      </c>
      <c r="AA259" s="10">
        <v>4</v>
      </c>
      <c r="AB259" s="10">
        <v>3</v>
      </c>
      <c r="AC259" s="10">
        <v>4.1500000000000004</v>
      </c>
      <c r="AD259" s="10">
        <v>0</v>
      </c>
      <c r="AE259" s="10">
        <v>0</v>
      </c>
      <c r="AF259" s="10">
        <v>0</v>
      </c>
      <c r="AG259" s="10">
        <v>0</v>
      </c>
      <c r="AH259" s="10">
        <v>0</v>
      </c>
      <c r="AI259" s="10">
        <v>0</v>
      </c>
      <c r="AJ259" s="10">
        <v>0</v>
      </c>
      <c r="AK259" s="10">
        <v>0</v>
      </c>
      <c r="AL259" s="10">
        <v>0</v>
      </c>
      <c r="AM259" s="10">
        <v>0</v>
      </c>
      <c r="AN259" s="10">
        <v>0</v>
      </c>
      <c r="AO259" s="10">
        <v>0</v>
      </c>
      <c r="AP259" s="10">
        <v>0</v>
      </c>
      <c r="AQ259" s="10">
        <v>0</v>
      </c>
      <c r="AR259" s="10">
        <v>0</v>
      </c>
      <c r="AS259" s="16">
        <v>0</v>
      </c>
      <c r="AT259" s="16">
        <v>0</v>
      </c>
      <c r="AU259" s="16">
        <v>0</v>
      </c>
      <c r="AV259" s="16">
        <v>0</v>
      </c>
      <c r="AW259" s="16" t="str">
        <v/>
      </c>
      <c r="AX259" s="10">
        <f t="shared" si="23"/>
        <v>0</v>
      </c>
      <c r="AY259" s="10">
        <f>SUM(Z259:AK259)</f>
        <v>11.15</v>
      </c>
      <c r="AZ259" s="2" t="s">
        <v>119</v>
      </c>
      <c r="BA259" s="10">
        <f t="shared" si="24"/>
        <v>0</v>
      </c>
      <c r="BB259" s="36" t="s">
        <v>118</v>
      </c>
      <c r="BC259" s="39" t="str">
        <f t="shared" si="25"/>
        <v/>
      </c>
      <c r="BD259" s="16">
        <f>SUM(AR259:AW259)</f>
        <v>0</v>
      </c>
      <c r="BE259" s="10">
        <f>SUM(AL259:AQ259)</f>
        <v>0</v>
      </c>
      <c r="BF259" s="12" t="str">
        <f t="shared" si="26"/>
        <v/>
      </c>
      <c r="BG259" s="12" t="str">
        <f t="shared" si="27"/>
        <v/>
      </c>
      <c r="BH259" s="9">
        <f t="shared" si="28"/>
        <v>0</v>
      </c>
      <c r="BI259" s="39" t="str">
        <f t="shared" si="29"/>
        <v/>
      </c>
      <c r="BK259" s="75"/>
    </row>
    <row r="260" spans="1:63">
      <c r="A260" s="2">
        <v>257</v>
      </c>
      <c r="B260" s="2">
        <v>2024</v>
      </c>
      <c r="C260" s="1" t="str">
        <v>PBTMTR259</v>
      </c>
      <c r="D260" s="37">
        <v>0</v>
      </c>
      <c r="E260" s="37" t="str">
        <v>Trisha Udyog</v>
      </c>
      <c r="F260" s="37" t="str">
        <v>ODISHA</v>
      </c>
      <c r="G260" s="37" t="str">
        <v>SUNDARGARH</v>
      </c>
      <c r="H260" s="37" t="str">
        <v>Hisar</v>
      </c>
      <c r="I260" s="37" t="str">
        <v>SACHDEVA ISPAT PVT LTD</v>
      </c>
      <c r="J260" s="37" t="e">
        <v>#VALUE!</v>
      </c>
      <c r="K260" s="37" t="str">
        <v>Papun Pradhan</v>
      </c>
      <c r="L260" s="37" t="str">
        <v>C12823</v>
      </c>
      <c r="M260" s="37" t="str">
        <v>Central</v>
      </c>
      <c r="N260" s="2" t="e">
        <v>#VALUE!</v>
      </c>
      <c r="O260" s="2" t="e">
        <v>#VALUE!</v>
      </c>
      <c r="P260" s="2" t="e">
        <v>#VALUE!</v>
      </c>
      <c r="Q260" s="2" t="str">
        <v>Mar'24</v>
      </c>
      <c r="R260" s="2">
        <v>2024</v>
      </c>
      <c r="S260" s="1">
        <v>1</v>
      </c>
      <c r="T260" s="2" t="str">
        <v/>
      </c>
      <c r="U260" s="1">
        <v>0</v>
      </c>
      <c r="V260" s="1" t="str">
        <v>Potential Not updated</v>
      </c>
      <c r="W260" s="10">
        <v>0</v>
      </c>
      <c r="X260" s="10">
        <v>0</v>
      </c>
      <c r="Y260" s="10">
        <v>1</v>
      </c>
      <c r="Z260" s="10">
        <v>0</v>
      </c>
      <c r="AA260" s="10">
        <v>0</v>
      </c>
      <c r="AB260" s="10">
        <v>0</v>
      </c>
      <c r="AC260" s="10">
        <v>0</v>
      </c>
      <c r="AD260" s="10">
        <v>0</v>
      </c>
      <c r="AE260" s="10">
        <v>0</v>
      </c>
      <c r="AF260" s="10">
        <v>0</v>
      </c>
      <c r="AG260" s="10">
        <v>0</v>
      </c>
      <c r="AH260" s="10">
        <v>0</v>
      </c>
      <c r="AI260" s="10">
        <v>0</v>
      </c>
      <c r="AJ260" s="10">
        <v>0</v>
      </c>
      <c r="AK260" s="10">
        <v>0</v>
      </c>
      <c r="AL260" s="10">
        <v>0</v>
      </c>
      <c r="AM260" s="10">
        <v>0</v>
      </c>
      <c r="AN260" s="10">
        <v>0</v>
      </c>
      <c r="AO260" s="10">
        <v>0</v>
      </c>
      <c r="AP260" s="10">
        <v>0</v>
      </c>
      <c r="AQ260" s="10">
        <v>0</v>
      </c>
      <c r="AR260" s="10">
        <v>0</v>
      </c>
      <c r="AS260" s="16">
        <v>0</v>
      </c>
      <c r="AT260" s="16">
        <v>0</v>
      </c>
      <c r="AU260" s="16">
        <v>0</v>
      </c>
      <c r="AV260" s="16">
        <v>0</v>
      </c>
      <c r="AW260" s="16">
        <v>0</v>
      </c>
      <c r="AX260" s="10">
        <f t="shared" si="23"/>
        <v>0</v>
      </c>
      <c r="AY260" s="10">
        <f>SUM(Z260:AK260)</f>
        <v>0</v>
      </c>
      <c r="AZ260" s="2" t="s">
        <v>119</v>
      </c>
      <c r="BA260" s="10">
        <f t="shared" si="24"/>
        <v>0</v>
      </c>
      <c r="BB260" s="36" t="s">
        <v>118</v>
      </c>
      <c r="BC260" s="39" t="str">
        <f t="shared" si="25"/>
        <v/>
      </c>
      <c r="BD260" s="16">
        <f>SUM(AR260:AW260)</f>
        <v>0</v>
      </c>
      <c r="BE260" s="10">
        <f>SUM(AL260:AQ260)</f>
        <v>0</v>
      </c>
      <c r="BF260" s="12" t="str">
        <f t="shared" si="26"/>
        <v/>
      </c>
      <c r="BG260" s="12" t="str">
        <f t="shared" si="27"/>
        <v/>
      </c>
      <c r="BH260" s="9">
        <f t="shared" si="28"/>
        <v>0</v>
      </c>
      <c r="BI260" s="39" t="str">
        <f t="shared" si="29"/>
        <v/>
      </c>
      <c r="BK260" s="75"/>
    </row>
    <row r="261" spans="1:63">
      <c r="A261" s="2">
        <v>258</v>
      </c>
      <c r="B261" s="2">
        <v>2024</v>
      </c>
      <c r="C261" s="1" t="str">
        <v>PBTMTR260</v>
      </c>
      <c r="D261" s="37" t="str">
        <v>0015g00001YOLTkAAP</v>
      </c>
      <c r="E261" s="37" t="str">
        <v>G.S ASSOCIATES</v>
      </c>
      <c r="F261" s="37" t="str">
        <v>ODISHA</v>
      </c>
      <c r="G261" s="37" t="str">
        <v>JHARSUGUDA</v>
      </c>
      <c r="H261" s="37" t="str">
        <v>Jharsuguda</v>
      </c>
      <c r="I261" s="37" t="str">
        <v>SACHDEVA ISPAT PVT LTD</v>
      </c>
      <c r="J261" s="37" t="str">
        <v>Papun Padhan</v>
      </c>
      <c r="K261" s="37" t="str">
        <v>Papun Pradhan</v>
      </c>
      <c r="L261" s="37" t="str">
        <v>C12823</v>
      </c>
      <c r="M261" s="37" t="str">
        <v>Central</v>
      </c>
      <c r="N261" s="2">
        <v>768201</v>
      </c>
      <c r="O261" s="2" t="str">
        <v>21AAYHS7498J1Z3</v>
      </c>
      <c r="P261" s="2">
        <v>0</v>
      </c>
      <c r="Q261" s="2" t="str">
        <v>Mar'24</v>
      </c>
      <c r="R261" s="2">
        <v>2024</v>
      </c>
      <c r="S261" s="1">
        <v>50</v>
      </c>
      <c r="T261" s="2">
        <v>100</v>
      </c>
      <c r="U261" s="1">
        <v>0</v>
      </c>
      <c r="V261" s="1" t="str">
        <v>Challenger</v>
      </c>
      <c r="W261" s="10">
        <v>0</v>
      </c>
      <c r="X261" s="10">
        <v>0</v>
      </c>
      <c r="Y261" s="10">
        <v>50</v>
      </c>
      <c r="Z261" s="10">
        <v>0</v>
      </c>
      <c r="AA261" s="10">
        <v>0</v>
      </c>
      <c r="AB261" s="10">
        <v>0</v>
      </c>
      <c r="AC261" s="10">
        <v>0</v>
      </c>
      <c r="AD261" s="10">
        <v>0</v>
      </c>
      <c r="AE261" s="10">
        <v>0</v>
      </c>
      <c r="AF261" s="10">
        <v>0</v>
      </c>
      <c r="AG261" s="10">
        <v>40</v>
      </c>
      <c r="AH261" s="10">
        <v>0</v>
      </c>
      <c r="AI261" s="10">
        <v>120</v>
      </c>
      <c r="AJ261" s="10">
        <v>160</v>
      </c>
      <c r="AK261" s="10">
        <v>25</v>
      </c>
      <c r="AL261" s="10">
        <v>119</v>
      </c>
      <c r="AM261" s="10">
        <v>64</v>
      </c>
      <c r="AN261" s="10">
        <v>0</v>
      </c>
      <c r="AO261" s="10">
        <v>0</v>
      </c>
      <c r="AP261" s="10">
        <v>0</v>
      </c>
      <c r="AQ261" s="10">
        <v>41.94</v>
      </c>
      <c r="AR261" s="10">
        <v>0</v>
      </c>
      <c r="AS261" s="16">
        <v>0</v>
      </c>
      <c r="AT261" s="16">
        <v>0</v>
      </c>
      <c r="AU261" s="16">
        <v>0</v>
      </c>
      <c r="AV261" s="16">
        <v>0</v>
      </c>
      <c r="AW261" s="16" t="str">
        <v/>
      </c>
      <c r="AX261" s="10">
        <f t="shared" ref="AX261:AX324" si="30">SUM(AL261:AW261)</f>
        <v>224.94</v>
      </c>
      <c r="AY261" s="10">
        <f>SUM(Z261:AK261)</f>
        <v>345</v>
      </c>
      <c r="AZ261" s="2" t="s">
        <v>119</v>
      </c>
      <c r="BA261" s="10">
        <f t="shared" ref="BA261:BA324" si="31">AVERAGE(AL261:AQ261)</f>
        <v>37.49</v>
      </c>
      <c r="BB261" s="36" t="s">
        <v>118</v>
      </c>
      <c r="BC261" s="39" t="str">
        <f t="shared" ref="BC261:BC324" si="32">IF(AZ261="Yes","",IF(AX261&gt;1250,"E",IF(AX261&gt;750,"D",
IF(AX261&gt;=500,"C",
IF(AX261&gt;=300,"B",
IF(AX261&gt;=200,"A",
""))))))</f>
        <v>A</v>
      </c>
      <c r="BD261" s="16">
        <f>SUM(AR261:AW261)</f>
        <v>0</v>
      </c>
      <c r="BE261" s="10">
        <f>SUM(AL261:AQ261)</f>
        <v>224.94</v>
      </c>
      <c r="BF261" s="12">
        <f t="shared" ref="BF261:BF324" si="33">IFERROR(BD261/$AX261,"")</f>
        <v>0</v>
      </c>
      <c r="BG261" s="12">
        <f t="shared" ref="BG261:BG324" si="34">IFERROR(BE261/$AX261,"")</f>
        <v>1</v>
      </c>
      <c r="BH261" s="9">
        <f t="shared" ref="BH261:BH324" si="35">SUM(AL261:AW261)</f>
        <v>224.94</v>
      </c>
      <c r="BI261" s="39" t="str">
        <f t="shared" ref="BI261:BI324" si="36">IF(AZ261="Yes","",IF(BH261&gt;=1250,"E",IF(BH261&gt;=750,"D",
IF(BH261&gt;=500,"C",
IF(BH261&gt;=300,"B",
IF(BH261&gt;=200,"A",
""))))))</f>
        <v>A</v>
      </c>
      <c r="BJ261" s="1" t="str">
        <f>_xlfn.XLOOKUP(D261,'Holi gift'!A:A,'Holi gift'!A:A,"",0,1)</f>
        <v/>
      </c>
      <c r="BK261" s="75"/>
    </row>
    <row r="262" spans="1:63">
      <c r="A262" s="2">
        <v>259</v>
      </c>
      <c r="B262" s="2">
        <v>2024</v>
      </c>
      <c r="C262" s="1" t="str">
        <v>PBTMTR261</v>
      </c>
      <c r="D262" s="37" t="str">
        <v>0015g00001ejzlTAAQ</v>
      </c>
      <c r="E262" s="37" t="str">
        <v>Vishnu kumar vimal kumar</v>
      </c>
      <c r="F262" s="37" t="str">
        <v>UTTAR PRADESH</v>
      </c>
      <c r="G262" s="37" t="str">
        <v>PRAYAGRAJ</v>
      </c>
      <c r="H262" s="37" t="str">
        <v>Prayagraj</v>
      </c>
      <c r="I262" s="37" t="str">
        <v>GLOBAL IRONTRADING PVT. LTD.</v>
      </c>
      <c r="J262" s="37" t="str">
        <v>Divyansh Dhawal</v>
      </c>
      <c r="K262" s="37" t="str">
        <v>Varun Arora</v>
      </c>
      <c r="L262" s="37" t="str">
        <v>C12819</v>
      </c>
      <c r="M262" s="37" t="str">
        <v>North</v>
      </c>
      <c r="N262" s="2">
        <v>211001</v>
      </c>
      <c r="O262" s="2" t="str">
        <v>09BKUPK817E1ZE</v>
      </c>
      <c r="P262" s="2">
        <v>9369853098</v>
      </c>
      <c r="Q262" s="2" t="str">
        <v>Mar'24</v>
      </c>
      <c r="R262" s="2">
        <v>2024</v>
      </c>
      <c r="S262" s="1">
        <v>10</v>
      </c>
      <c r="T262" s="2">
        <v>150</v>
      </c>
      <c r="U262" s="1">
        <v>0</v>
      </c>
      <c r="V262" s="1" t="str">
        <v>Challenger</v>
      </c>
      <c r="W262" s="10">
        <v>0</v>
      </c>
      <c r="X262" s="10">
        <v>0</v>
      </c>
      <c r="Y262" s="10">
        <v>10</v>
      </c>
      <c r="Z262" s="10">
        <v>30</v>
      </c>
      <c r="AA262" s="10">
        <v>0</v>
      </c>
      <c r="AB262" s="10">
        <v>0</v>
      </c>
      <c r="AC262" s="10">
        <v>0</v>
      </c>
      <c r="AD262" s="10">
        <v>0</v>
      </c>
      <c r="AE262" s="10">
        <v>0</v>
      </c>
      <c r="AF262" s="10">
        <v>0</v>
      </c>
      <c r="AG262" s="10">
        <v>0</v>
      </c>
      <c r="AH262" s="10">
        <v>0</v>
      </c>
      <c r="AI262" s="10">
        <v>0</v>
      </c>
      <c r="AJ262" s="10">
        <v>0</v>
      </c>
      <c r="AK262" s="10">
        <v>0</v>
      </c>
      <c r="AL262" s="10">
        <v>0</v>
      </c>
      <c r="AM262" s="10">
        <v>0</v>
      </c>
      <c r="AN262" s="10">
        <v>0</v>
      </c>
      <c r="AO262" s="10">
        <v>0</v>
      </c>
      <c r="AP262" s="10">
        <v>0</v>
      </c>
      <c r="AQ262" s="10">
        <v>0</v>
      </c>
      <c r="AR262" s="10">
        <v>0</v>
      </c>
      <c r="AS262" s="16">
        <v>0</v>
      </c>
      <c r="AT262" s="16">
        <v>0</v>
      </c>
      <c r="AU262" s="16">
        <v>0</v>
      </c>
      <c r="AV262" s="16">
        <v>0</v>
      </c>
      <c r="AW262" s="16" t="str">
        <v/>
      </c>
      <c r="AX262" s="10">
        <f t="shared" si="30"/>
        <v>0</v>
      </c>
      <c r="AY262" s="10">
        <f>SUM(Z262:AK262)</f>
        <v>30</v>
      </c>
      <c r="AZ262" s="2" t="s">
        <v>119</v>
      </c>
      <c r="BA262" s="10">
        <f t="shared" si="31"/>
        <v>0</v>
      </c>
      <c r="BB262" s="36" t="s">
        <v>118</v>
      </c>
      <c r="BC262" s="39" t="str">
        <f t="shared" si="32"/>
        <v/>
      </c>
      <c r="BD262" s="16">
        <f>SUM(AR262:AW262)</f>
        <v>0</v>
      </c>
      <c r="BE262" s="10">
        <f>SUM(AL262:AQ262)</f>
        <v>0</v>
      </c>
      <c r="BF262" s="12" t="str">
        <f t="shared" si="33"/>
        <v/>
      </c>
      <c r="BG262" s="12" t="str">
        <f t="shared" si="34"/>
        <v/>
      </c>
      <c r="BH262" s="9">
        <f t="shared" si="35"/>
        <v>0</v>
      </c>
      <c r="BI262" s="39" t="str">
        <f t="shared" si="36"/>
        <v/>
      </c>
      <c r="BK262" s="75"/>
    </row>
    <row r="263" spans="1:63">
      <c r="A263" s="2">
        <v>260</v>
      </c>
      <c r="B263" s="2">
        <v>2024</v>
      </c>
      <c r="C263" s="1" t="str">
        <v>PBTMTR262</v>
      </c>
      <c r="D263" s="37" t="str">
        <v>001J1000007oivgIAA</v>
      </c>
      <c r="E263" s="37" t="str">
        <v>M/S PRAGYA LOHA BHANDAR</v>
      </c>
      <c r="F263" s="37" t="str">
        <v>UTTAR PRADESH</v>
      </c>
      <c r="G263" s="37" t="str">
        <v>BASTI</v>
      </c>
      <c r="H263" s="37" t="str">
        <v>Basti</v>
      </c>
      <c r="I263" s="37" t="str">
        <v>GOBINDGARH IRON LLP</v>
      </c>
      <c r="J263" s="37" t="str">
        <v>Mohd Ansari</v>
      </c>
      <c r="K263" s="37" t="str">
        <v>-</v>
      </c>
      <c r="L263" s="37" t="str">
        <v>C12817</v>
      </c>
      <c r="M263" s="37" t="str">
        <v>North</v>
      </c>
      <c r="N263" s="2">
        <v>272001</v>
      </c>
      <c r="O263" s="2" t="str">
        <v>09BBSPD1263N1Z7</v>
      </c>
      <c r="P263" s="2">
        <v>0</v>
      </c>
      <c r="Q263" s="2" t="str">
        <v>Mar'24</v>
      </c>
      <c r="R263" s="2">
        <v>2024</v>
      </c>
      <c r="S263" s="1">
        <v>21</v>
      </c>
      <c r="T263" s="2">
        <v>40</v>
      </c>
      <c r="U263" s="1">
        <v>0</v>
      </c>
      <c r="V263" s="1" t="str">
        <v>Minor</v>
      </c>
      <c r="W263" s="10">
        <v>0</v>
      </c>
      <c r="X263" s="10">
        <v>0</v>
      </c>
      <c r="Y263" s="10">
        <v>21</v>
      </c>
      <c r="Z263" s="10">
        <v>10</v>
      </c>
      <c r="AA263" s="10">
        <v>5</v>
      </c>
      <c r="AB263" s="10">
        <v>0</v>
      </c>
      <c r="AC263" s="10">
        <v>0</v>
      </c>
      <c r="AD263" s="10">
        <v>5</v>
      </c>
      <c r="AE263" s="10">
        <v>0</v>
      </c>
      <c r="AF263" s="10">
        <v>0</v>
      </c>
      <c r="AG263" s="10">
        <v>0</v>
      </c>
      <c r="AH263" s="10">
        <v>0</v>
      </c>
      <c r="AI263" s="10">
        <v>0</v>
      </c>
      <c r="AJ263" s="10">
        <v>0</v>
      </c>
      <c r="AK263" s="10">
        <v>0</v>
      </c>
      <c r="AL263" s="10">
        <v>0</v>
      </c>
      <c r="AM263" s="10">
        <v>0</v>
      </c>
      <c r="AN263" s="10">
        <v>0</v>
      </c>
      <c r="AO263" s="10">
        <v>0</v>
      </c>
      <c r="AP263" s="10">
        <v>0</v>
      </c>
      <c r="AQ263" s="10">
        <v>0</v>
      </c>
      <c r="AR263" s="10">
        <v>0</v>
      </c>
      <c r="AS263" s="16">
        <v>0</v>
      </c>
      <c r="AT263" s="16">
        <v>0</v>
      </c>
      <c r="AU263" s="16">
        <v>0</v>
      </c>
      <c r="AV263" s="16">
        <v>0</v>
      </c>
      <c r="AW263" s="16" t="str">
        <v/>
      </c>
      <c r="AX263" s="10">
        <f t="shared" si="30"/>
        <v>0</v>
      </c>
      <c r="AY263" s="10">
        <f>SUM(Z263:AK263)</f>
        <v>20</v>
      </c>
      <c r="AZ263" s="2" t="s">
        <v>119</v>
      </c>
      <c r="BA263" s="10">
        <f t="shared" si="31"/>
        <v>0</v>
      </c>
      <c r="BB263" s="36" t="s">
        <v>118</v>
      </c>
      <c r="BC263" s="39" t="str">
        <f t="shared" si="32"/>
        <v/>
      </c>
      <c r="BD263" s="16">
        <f>SUM(AR263:AW263)</f>
        <v>0</v>
      </c>
      <c r="BE263" s="10">
        <f>SUM(AL263:AQ263)</f>
        <v>0</v>
      </c>
      <c r="BF263" s="12" t="str">
        <f t="shared" si="33"/>
        <v/>
      </c>
      <c r="BG263" s="12" t="str">
        <f t="shared" si="34"/>
        <v/>
      </c>
      <c r="BH263" s="9">
        <f t="shared" si="35"/>
        <v>0</v>
      </c>
      <c r="BI263" s="39" t="str">
        <f t="shared" si="36"/>
        <v/>
      </c>
      <c r="BK263" s="75"/>
    </row>
    <row r="264" spans="1:63">
      <c r="A264" s="2">
        <v>261</v>
      </c>
      <c r="B264" s="2">
        <v>2024</v>
      </c>
      <c r="C264" s="1" t="str">
        <v>PBTMTR263</v>
      </c>
      <c r="D264" s="37" t="str">
        <v>0015g00001bbg4DAAQ</v>
      </c>
      <c r="E264" s="37" t="str">
        <v>K S ENTERPRISES</v>
      </c>
      <c r="F264" s="37" t="str">
        <v>UTTAR PRADESH</v>
      </c>
      <c r="G264" s="37" t="str">
        <v>BALLIA</v>
      </c>
      <c r="H264" s="37" t="str">
        <v>Ballia</v>
      </c>
      <c r="I264" s="37" t="str">
        <v>GOBINDGARH IRON LLP</v>
      </c>
      <c r="J264" s="37" t="str">
        <v>Mohd Ansari</v>
      </c>
      <c r="K264" s="37" t="str">
        <v>-</v>
      </c>
      <c r="L264" s="37" t="str">
        <v>C12817</v>
      </c>
      <c r="M264" s="37" t="str">
        <v>North</v>
      </c>
      <c r="N264" s="2">
        <v>277001</v>
      </c>
      <c r="O264" s="2" t="str">
        <v>09AXEPP8779Q1Z4</v>
      </c>
      <c r="P264" s="2">
        <v>0</v>
      </c>
      <c r="Q264" s="2" t="str">
        <v>Mar'24</v>
      </c>
      <c r="R264" s="2">
        <v>2024</v>
      </c>
      <c r="S264" s="1">
        <v>9</v>
      </c>
      <c r="T264" s="2">
        <v>40</v>
      </c>
      <c r="U264" s="1">
        <v>0</v>
      </c>
      <c r="V264" s="1" t="str">
        <v>Minor</v>
      </c>
      <c r="W264" s="10">
        <v>0</v>
      </c>
      <c r="X264" s="10">
        <v>0</v>
      </c>
      <c r="Y264" s="10">
        <v>9</v>
      </c>
      <c r="Z264" s="10">
        <v>5</v>
      </c>
      <c r="AA264" s="10">
        <v>0</v>
      </c>
      <c r="AB264" s="10">
        <v>0</v>
      </c>
      <c r="AC264" s="10">
        <v>3</v>
      </c>
      <c r="AD264" s="10">
        <v>0</v>
      </c>
      <c r="AE264" s="10">
        <v>5</v>
      </c>
      <c r="AF264" s="10">
        <v>5</v>
      </c>
      <c r="AG264" s="10">
        <v>0</v>
      </c>
      <c r="AH264" s="10">
        <v>0</v>
      </c>
      <c r="AI264" s="10">
        <v>0</v>
      </c>
      <c r="AJ264" s="10">
        <v>0</v>
      </c>
      <c r="AK264" s="10">
        <v>0</v>
      </c>
      <c r="AL264" s="10">
        <v>0</v>
      </c>
      <c r="AM264" s="10">
        <v>0</v>
      </c>
      <c r="AN264" s="10">
        <v>0</v>
      </c>
      <c r="AO264" s="10">
        <v>0</v>
      </c>
      <c r="AP264" s="10">
        <v>0</v>
      </c>
      <c r="AQ264" s="10">
        <v>0</v>
      </c>
      <c r="AR264" s="10">
        <v>0</v>
      </c>
      <c r="AS264" s="16">
        <v>0</v>
      </c>
      <c r="AT264" s="16">
        <v>0</v>
      </c>
      <c r="AU264" s="16">
        <v>0</v>
      </c>
      <c r="AV264" s="16">
        <v>0</v>
      </c>
      <c r="AW264" s="16" t="str">
        <v/>
      </c>
      <c r="AX264" s="10">
        <f t="shared" si="30"/>
        <v>0</v>
      </c>
      <c r="AY264" s="10">
        <f>SUM(Z264:AK264)</f>
        <v>18</v>
      </c>
      <c r="AZ264" s="2" t="s">
        <v>119</v>
      </c>
      <c r="BA264" s="10">
        <f t="shared" si="31"/>
        <v>0</v>
      </c>
      <c r="BB264" s="36" t="s">
        <v>118</v>
      </c>
      <c r="BC264" s="39" t="str">
        <f t="shared" si="32"/>
        <v/>
      </c>
      <c r="BD264" s="16">
        <f>SUM(AR264:AW264)</f>
        <v>0</v>
      </c>
      <c r="BE264" s="10">
        <f>SUM(AL264:AQ264)</f>
        <v>0</v>
      </c>
      <c r="BF264" s="12" t="str">
        <f t="shared" si="33"/>
        <v/>
      </c>
      <c r="BG264" s="12" t="str">
        <f t="shared" si="34"/>
        <v/>
      </c>
      <c r="BH264" s="9">
        <f t="shared" si="35"/>
        <v>0</v>
      </c>
      <c r="BI264" s="39" t="str">
        <f t="shared" si="36"/>
        <v/>
      </c>
      <c r="BK264" s="75"/>
    </row>
    <row r="265" spans="1:63">
      <c r="A265" s="2">
        <v>262</v>
      </c>
      <c r="B265" s="2">
        <v>2024</v>
      </c>
      <c r="C265" s="1" t="str">
        <v>PBTMTR264</v>
      </c>
      <c r="D265" s="37" t="str">
        <v>001J1000003jrK9IAI</v>
      </c>
      <c r="E265" s="37" t="str">
        <v>Jaiswal traders</v>
      </c>
      <c r="F265" s="37" t="str">
        <v>UTTAR PRADESH</v>
      </c>
      <c r="G265" s="37" t="str">
        <v>GORAKHPUR</v>
      </c>
      <c r="H265" s="37" t="str">
        <v>Ballia</v>
      </c>
      <c r="I265" s="37" t="str">
        <v>GOBINDGARH IRON LLP</v>
      </c>
      <c r="J265" s="37" t="str">
        <v>Mohd Ansari</v>
      </c>
      <c r="K265" s="37" t="str">
        <v>-</v>
      </c>
      <c r="L265" s="37" t="str">
        <v>C12817</v>
      </c>
      <c r="M265" s="37" t="str">
        <v>North</v>
      </c>
      <c r="N265" s="2">
        <v>273003</v>
      </c>
      <c r="O265" s="2" t="str">
        <v>09AARFR0225M1ZS</v>
      </c>
      <c r="P265" s="2">
        <v>9435647897</v>
      </c>
      <c r="Q265" s="2" t="str">
        <v>Mar'24</v>
      </c>
      <c r="R265" s="2">
        <v>2024</v>
      </c>
      <c r="S265" s="1">
        <v>9</v>
      </c>
      <c r="T265" s="2">
        <v>40</v>
      </c>
      <c r="U265" s="1">
        <v>0</v>
      </c>
      <c r="V265" s="1" t="str">
        <v>Minor</v>
      </c>
      <c r="W265" s="10">
        <v>0</v>
      </c>
      <c r="X265" s="10">
        <v>0</v>
      </c>
      <c r="Y265" s="10">
        <v>9</v>
      </c>
      <c r="Z265" s="10">
        <v>0</v>
      </c>
      <c r="AA265" s="10">
        <v>5</v>
      </c>
      <c r="AB265" s="10">
        <v>10</v>
      </c>
      <c r="AC265" s="10">
        <v>0</v>
      </c>
      <c r="AD265" s="10">
        <v>5</v>
      </c>
      <c r="AE265" s="10">
        <v>5</v>
      </c>
      <c r="AF265" s="10">
        <v>20</v>
      </c>
      <c r="AG265" s="10">
        <v>5</v>
      </c>
      <c r="AH265" s="10">
        <v>10</v>
      </c>
      <c r="AI265" s="10">
        <v>0</v>
      </c>
      <c r="AJ265" s="10">
        <v>0</v>
      </c>
      <c r="AK265" s="10">
        <v>10</v>
      </c>
      <c r="AL265" s="10">
        <v>0</v>
      </c>
      <c r="AM265" s="10">
        <v>0</v>
      </c>
      <c r="AN265" s="10">
        <v>5</v>
      </c>
      <c r="AO265" s="10">
        <v>0</v>
      </c>
      <c r="AP265" s="10">
        <v>0</v>
      </c>
      <c r="AQ265" s="10">
        <v>0</v>
      </c>
      <c r="AR265" s="10">
        <v>0</v>
      </c>
      <c r="AS265" s="16">
        <v>0</v>
      </c>
      <c r="AT265" s="16">
        <v>0</v>
      </c>
      <c r="AU265" s="16">
        <v>0</v>
      </c>
      <c r="AV265" s="16">
        <v>0</v>
      </c>
      <c r="AW265" s="16" t="str">
        <v/>
      </c>
      <c r="AX265" s="10">
        <f t="shared" si="30"/>
        <v>5</v>
      </c>
      <c r="AY265" s="10">
        <f>SUM(Z265:AK265)</f>
        <v>70</v>
      </c>
      <c r="AZ265" s="2" t="s">
        <v>119</v>
      </c>
      <c r="BA265" s="10">
        <f t="shared" si="31"/>
        <v>0.83333333333333337</v>
      </c>
      <c r="BB265" s="36" t="s">
        <v>118</v>
      </c>
      <c r="BC265" s="39" t="str">
        <f t="shared" si="32"/>
        <v/>
      </c>
      <c r="BD265" s="16">
        <f>SUM(AR265:AW265)</f>
        <v>0</v>
      </c>
      <c r="BE265" s="10">
        <f>SUM(AL265:AQ265)</f>
        <v>5</v>
      </c>
      <c r="BF265" s="12">
        <f t="shared" si="33"/>
        <v>0</v>
      </c>
      <c r="BG265" s="12">
        <f t="shared" si="34"/>
        <v>1</v>
      </c>
      <c r="BH265" s="9">
        <f t="shared" si="35"/>
        <v>5</v>
      </c>
      <c r="BI265" s="39" t="str">
        <f t="shared" si="36"/>
        <v/>
      </c>
      <c r="BK265" s="75"/>
    </row>
    <row r="266" spans="1:63">
      <c r="A266" s="2">
        <v>263</v>
      </c>
      <c r="B266" s="2">
        <v>2024</v>
      </c>
      <c r="C266" s="1" t="str">
        <v>PBTMTR265</v>
      </c>
      <c r="D266" s="37" t="str">
        <v>0015g00001fud2dAAA</v>
      </c>
      <c r="E266" s="37" t="str">
        <v>RADHIKA TRADERS</v>
      </c>
      <c r="F266" s="37" t="str">
        <v>UTTAR PRADESH</v>
      </c>
      <c r="G266" s="37" t="str">
        <v>AZAMGARH</v>
      </c>
      <c r="H266" s="37" t="str">
        <v>Akbarpur</v>
      </c>
      <c r="I266" s="37" t="str">
        <v>SHREE LAKSHMAN ROLLING MILL (INDIA) LLP</v>
      </c>
      <c r="J266" s="37" t="str">
        <v>Deepanshu</v>
      </c>
      <c r="K266" s="37" t="str">
        <v>Deepanshu</v>
      </c>
      <c r="L266" s="37" t="str">
        <v>C12815</v>
      </c>
      <c r="M266" s="37" t="str">
        <v>North</v>
      </c>
      <c r="N266" s="2">
        <v>223225</v>
      </c>
      <c r="O266" s="2" t="str">
        <v>09ATHPC7994D1ZE</v>
      </c>
      <c r="P266" s="2">
        <v>8299339707</v>
      </c>
      <c r="Q266" s="2" t="str">
        <v>Mar'24</v>
      </c>
      <c r="R266" s="2">
        <v>2024</v>
      </c>
      <c r="S266" s="1">
        <v>14</v>
      </c>
      <c r="T266" s="2">
        <v>300</v>
      </c>
      <c r="U266" s="1">
        <v>0</v>
      </c>
      <c r="V266" s="1" t="str">
        <v>Alien</v>
      </c>
      <c r="W266" s="10">
        <v>0</v>
      </c>
      <c r="X266" s="10">
        <v>0</v>
      </c>
      <c r="Y266" s="10">
        <v>14</v>
      </c>
      <c r="Z266" s="10">
        <v>0</v>
      </c>
      <c r="AA266" s="10">
        <v>0</v>
      </c>
      <c r="AB266" s="10">
        <v>0</v>
      </c>
      <c r="AC266" s="10">
        <v>0</v>
      </c>
      <c r="AD266" s="10">
        <v>0</v>
      </c>
      <c r="AE266" s="10">
        <v>0</v>
      </c>
      <c r="AF266" s="10">
        <v>0</v>
      </c>
      <c r="AG266" s="10">
        <v>0</v>
      </c>
      <c r="AH266" s="10">
        <v>0</v>
      </c>
      <c r="AI266" s="10">
        <v>0</v>
      </c>
      <c r="AJ266" s="10">
        <v>0</v>
      </c>
      <c r="AK266" s="10">
        <v>0</v>
      </c>
      <c r="AL266" s="10">
        <v>0</v>
      </c>
      <c r="AM266" s="10">
        <v>0</v>
      </c>
      <c r="AN266" s="10">
        <v>0</v>
      </c>
      <c r="AO266" s="10">
        <v>0</v>
      </c>
      <c r="AP266" s="10">
        <v>0</v>
      </c>
      <c r="AQ266" s="10">
        <v>0</v>
      </c>
      <c r="AR266" s="10">
        <v>0</v>
      </c>
      <c r="AS266" s="16">
        <v>0</v>
      </c>
      <c r="AT266" s="16">
        <v>0</v>
      </c>
      <c r="AU266" s="16">
        <v>0</v>
      </c>
      <c r="AV266" s="16">
        <v>0</v>
      </c>
      <c r="AW266" s="16" t="str">
        <v/>
      </c>
      <c r="AX266" s="10">
        <f t="shared" si="30"/>
        <v>0</v>
      </c>
      <c r="AY266" s="10">
        <f>SUM(Z266:AK266)</f>
        <v>0</v>
      </c>
      <c r="AZ266" s="2" t="s">
        <v>119</v>
      </c>
      <c r="BA266" s="10">
        <f t="shared" si="31"/>
        <v>0</v>
      </c>
      <c r="BB266" s="36" t="s">
        <v>118</v>
      </c>
      <c r="BC266" s="39" t="str">
        <f t="shared" si="32"/>
        <v/>
      </c>
      <c r="BD266" s="16">
        <f>SUM(AR266:AW266)</f>
        <v>0</v>
      </c>
      <c r="BE266" s="10">
        <f>SUM(AL266:AQ266)</f>
        <v>0</v>
      </c>
      <c r="BF266" s="12" t="str">
        <f t="shared" si="33"/>
        <v/>
      </c>
      <c r="BG266" s="12" t="str">
        <f t="shared" si="34"/>
        <v/>
      </c>
      <c r="BH266" s="9">
        <f t="shared" si="35"/>
        <v>0</v>
      </c>
      <c r="BI266" s="39" t="str">
        <f t="shared" si="36"/>
        <v/>
      </c>
      <c r="BK266" s="75"/>
    </row>
    <row r="267" spans="1:63">
      <c r="A267" s="2">
        <v>264</v>
      </c>
      <c r="B267" s="2">
        <v>2024</v>
      </c>
      <c r="C267" s="1" t="str">
        <v>PBTMTR266</v>
      </c>
      <c r="D267" s="37" t="str">
        <v>0015g00001fx5itAAA</v>
      </c>
      <c r="E267" s="37" t="str">
        <v>DURGESH IRON STORE</v>
      </c>
      <c r="F267" s="37" t="str">
        <v>RAJASTHAN</v>
      </c>
      <c r="G267" s="37" t="str">
        <v>SIKAR</v>
      </c>
      <c r="H267" s="37">
        <v>0</v>
      </c>
      <c r="I267" s="37" t="str">
        <v>KHUNTETA STEELS</v>
      </c>
      <c r="J267" s="37" t="str">
        <v>Amit Kumar Sharma</v>
      </c>
      <c r="K267" s="37" t="str">
        <v>Ravi Kumar Kulmi</v>
      </c>
      <c r="L267" s="37" t="str">
        <v/>
      </c>
      <c r="M267" s="37" t="str">
        <v>North</v>
      </c>
      <c r="N267" s="2">
        <v>332703</v>
      </c>
      <c r="O267" s="2" t="str">
        <v>08AGMPL5381K1ZT</v>
      </c>
      <c r="P267" s="2">
        <v>9983405005</v>
      </c>
      <c r="Q267" s="2" t="str">
        <v>Mar'24</v>
      </c>
      <c r="R267" s="2">
        <v>2024</v>
      </c>
      <c r="S267" s="1">
        <v>21</v>
      </c>
      <c r="T267" s="2">
        <v>300</v>
      </c>
      <c r="U267" s="1">
        <v>0</v>
      </c>
      <c r="V267" s="1" t="str">
        <v>Alien</v>
      </c>
      <c r="W267" s="10">
        <v>0</v>
      </c>
      <c r="X267" s="10">
        <v>0</v>
      </c>
      <c r="Y267" s="10">
        <v>21</v>
      </c>
      <c r="Z267" s="10">
        <v>0</v>
      </c>
      <c r="AA267" s="10">
        <v>0</v>
      </c>
      <c r="AB267" s="10">
        <v>0</v>
      </c>
      <c r="AC267" s="10">
        <v>0</v>
      </c>
      <c r="AD267" s="10">
        <v>0</v>
      </c>
      <c r="AE267" s="10">
        <v>0</v>
      </c>
      <c r="AF267" s="10">
        <v>0</v>
      </c>
      <c r="AG267" s="10">
        <v>0</v>
      </c>
      <c r="AH267" s="10">
        <v>0</v>
      </c>
      <c r="AI267" s="10">
        <v>0</v>
      </c>
      <c r="AJ267" s="10">
        <v>0</v>
      </c>
      <c r="AK267" s="10">
        <v>0</v>
      </c>
      <c r="AL267" s="10">
        <v>0</v>
      </c>
      <c r="AM267" s="10">
        <v>0</v>
      </c>
      <c r="AN267" s="10">
        <v>0</v>
      </c>
      <c r="AO267" s="10">
        <v>0</v>
      </c>
      <c r="AP267" s="10">
        <v>0</v>
      </c>
      <c r="AQ267" s="10">
        <v>0</v>
      </c>
      <c r="AR267" s="10">
        <v>0</v>
      </c>
      <c r="AS267" s="16">
        <v>0</v>
      </c>
      <c r="AT267" s="16">
        <v>0</v>
      </c>
      <c r="AU267" s="16">
        <v>0</v>
      </c>
      <c r="AV267" s="16">
        <v>0</v>
      </c>
      <c r="AW267" s="16" t="str">
        <v/>
      </c>
      <c r="AX267" s="10">
        <f t="shared" si="30"/>
        <v>0</v>
      </c>
      <c r="AY267" s="10">
        <f>SUM(Z267:AK267)</f>
        <v>0</v>
      </c>
      <c r="AZ267" s="2" t="s">
        <v>119</v>
      </c>
      <c r="BA267" s="10">
        <f t="shared" si="31"/>
        <v>0</v>
      </c>
      <c r="BB267" s="36" t="s">
        <v>118</v>
      </c>
      <c r="BC267" s="39" t="str">
        <f t="shared" si="32"/>
        <v/>
      </c>
      <c r="BD267" s="16">
        <f>SUM(AR267:AW267)</f>
        <v>0</v>
      </c>
      <c r="BE267" s="10">
        <f>SUM(AL267:AQ267)</f>
        <v>0</v>
      </c>
      <c r="BF267" s="12" t="str">
        <f t="shared" si="33"/>
        <v/>
      </c>
      <c r="BG267" s="12" t="str">
        <f t="shared" si="34"/>
        <v/>
      </c>
      <c r="BH267" s="9">
        <f t="shared" si="35"/>
        <v>0</v>
      </c>
      <c r="BI267" s="39" t="str">
        <f t="shared" si="36"/>
        <v/>
      </c>
      <c r="BK267" s="75"/>
    </row>
    <row r="268" spans="1:63">
      <c r="A268" s="2">
        <v>265</v>
      </c>
      <c r="B268" s="2">
        <v>2024</v>
      </c>
      <c r="C268" s="1" t="str">
        <v>PBTMTR267</v>
      </c>
      <c r="D268" s="37" t="str">
        <v>0015g00001YRRpBAAX</v>
      </c>
      <c r="E268" s="37" t="str">
        <v>SHRI GANESH ENTERPRISES</v>
      </c>
      <c r="F268" s="37" t="str">
        <v>RAJASTHAN</v>
      </c>
      <c r="G268" s="37" t="str">
        <v>TONK</v>
      </c>
      <c r="H268" s="37" t="str">
        <v>Tonk</v>
      </c>
      <c r="I268" s="37" t="str">
        <v>J P ALLOYS</v>
      </c>
      <c r="J268" s="37" t="str">
        <v>Ravi Kumar Kulmi</v>
      </c>
      <c r="K268" s="37" t="str">
        <v>Pushpendra Kumar</v>
      </c>
      <c r="L268" s="37" t="str">
        <v>C13188</v>
      </c>
      <c r="M268" s="37" t="str">
        <v>North</v>
      </c>
      <c r="N268" s="2">
        <v>304001</v>
      </c>
      <c r="O268" s="2" t="str">
        <v>08CCOPB45451ZQ</v>
      </c>
      <c r="P268" s="2">
        <v>7737368129</v>
      </c>
      <c r="Q268" s="2" t="str">
        <v>Mar'24</v>
      </c>
      <c r="R268" s="2">
        <v>2024</v>
      </c>
      <c r="S268" s="1">
        <v>20</v>
      </c>
      <c r="T268" s="2">
        <v>100</v>
      </c>
      <c r="U268" s="1">
        <v>0</v>
      </c>
      <c r="V268" s="1" t="str">
        <v>Challenger</v>
      </c>
      <c r="W268" s="10">
        <v>0</v>
      </c>
      <c r="X268" s="10">
        <v>0</v>
      </c>
      <c r="Y268" s="10">
        <v>20</v>
      </c>
      <c r="Z268" s="10">
        <v>0</v>
      </c>
      <c r="AA268" s="10">
        <v>0</v>
      </c>
      <c r="AB268" s="10">
        <v>0</v>
      </c>
      <c r="AC268" s="10">
        <v>0</v>
      </c>
      <c r="AD268" s="10">
        <v>0</v>
      </c>
      <c r="AE268" s="10">
        <v>0</v>
      </c>
      <c r="AF268" s="10">
        <v>20</v>
      </c>
      <c r="AG268" s="10">
        <v>0</v>
      </c>
      <c r="AH268" s="10">
        <v>7</v>
      </c>
      <c r="AI268" s="10">
        <v>0</v>
      </c>
      <c r="AJ268" s="10">
        <v>0</v>
      </c>
      <c r="AK268" s="10">
        <v>0</v>
      </c>
      <c r="AL268" s="10">
        <v>0</v>
      </c>
      <c r="AM268" s="10">
        <v>0</v>
      </c>
      <c r="AN268" s="10">
        <v>0</v>
      </c>
      <c r="AO268" s="10">
        <v>0</v>
      </c>
      <c r="AP268" s="10">
        <v>0</v>
      </c>
      <c r="AQ268" s="10">
        <v>0</v>
      </c>
      <c r="AR268" s="10">
        <v>0</v>
      </c>
      <c r="AS268" s="16">
        <v>0</v>
      </c>
      <c r="AT268" s="16">
        <v>0</v>
      </c>
      <c r="AU268" s="16">
        <v>0</v>
      </c>
      <c r="AV268" s="16">
        <v>0</v>
      </c>
      <c r="AW268" s="16" t="str">
        <v/>
      </c>
      <c r="AX268" s="10">
        <f t="shared" si="30"/>
        <v>0</v>
      </c>
      <c r="AY268" s="10">
        <f>SUM(Z268:AK268)</f>
        <v>27</v>
      </c>
      <c r="AZ268" s="2" t="s">
        <v>119</v>
      </c>
      <c r="BA268" s="10">
        <f t="shared" si="31"/>
        <v>0</v>
      </c>
      <c r="BB268" s="36" t="s">
        <v>118</v>
      </c>
      <c r="BC268" s="39" t="str">
        <f t="shared" si="32"/>
        <v/>
      </c>
      <c r="BD268" s="16">
        <f>SUM(AR268:AW268)</f>
        <v>0</v>
      </c>
      <c r="BE268" s="10">
        <f>SUM(AL268:AQ268)</f>
        <v>0</v>
      </c>
      <c r="BF268" s="12" t="str">
        <f t="shared" si="33"/>
        <v/>
      </c>
      <c r="BG268" s="12" t="str">
        <f t="shared" si="34"/>
        <v/>
      </c>
      <c r="BH268" s="9">
        <f t="shared" si="35"/>
        <v>0</v>
      </c>
      <c r="BI268" s="39" t="str">
        <f t="shared" si="36"/>
        <v/>
      </c>
      <c r="BK268" s="75"/>
    </row>
    <row r="269" spans="1:63">
      <c r="A269" s="2">
        <v>266</v>
      </c>
      <c r="B269" s="2">
        <v>2024</v>
      </c>
      <c r="C269" s="1" t="str">
        <v>PBTMTR268</v>
      </c>
      <c r="D269" s="37" t="str">
        <v>001J1000005aTwPIAU</v>
      </c>
      <c r="E269" s="37" t="str">
        <v>RAM DHAN ASHOK KUMAR</v>
      </c>
      <c r="F269" s="37" t="str">
        <v>DELHI</v>
      </c>
      <c r="G269" s="37" t="str">
        <v>SHAHDARA</v>
      </c>
      <c r="H269" s="37">
        <v>0</v>
      </c>
      <c r="I269" s="37" t="str">
        <v>MAHENDRA STEELS</v>
      </c>
      <c r="J269" s="37" t="str">
        <v>Aman kumar</v>
      </c>
      <c r="K269" s="37" t="str">
        <v>Aashish Goyal</v>
      </c>
      <c r="L269" s="37" t="str">
        <v>C12832</v>
      </c>
      <c r="M269" s="37" t="str">
        <v>North</v>
      </c>
      <c r="N269" s="2">
        <v>110032</v>
      </c>
      <c r="O269" s="2" t="str">
        <v>07AICPA1404E1Z8</v>
      </c>
      <c r="P269" s="2">
        <v>8588808705</v>
      </c>
      <c r="Q269" s="2" t="str">
        <v>Mar'24</v>
      </c>
      <c r="R269" s="2">
        <v>2024</v>
      </c>
      <c r="S269" s="1">
        <v>10</v>
      </c>
      <c r="T269" s="2">
        <v>300</v>
      </c>
      <c r="U269" s="1">
        <v>0.10734444444444445</v>
      </c>
      <c r="V269" s="1" t="str">
        <v>Super Star</v>
      </c>
      <c r="W269" s="10">
        <v>0</v>
      </c>
      <c r="X269" s="10">
        <v>0</v>
      </c>
      <c r="Y269" s="10">
        <v>10</v>
      </c>
      <c r="Z269" s="10">
        <v>15</v>
      </c>
      <c r="AA269" s="10">
        <v>21</v>
      </c>
      <c r="AB269" s="10">
        <v>39</v>
      </c>
      <c r="AC269" s="10">
        <v>15</v>
      </c>
      <c r="AD269" s="10">
        <v>10.119999999999999</v>
      </c>
      <c r="AE269" s="10">
        <v>0</v>
      </c>
      <c r="AF269" s="10">
        <v>91.07</v>
      </c>
      <c r="AG269" s="10">
        <v>51</v>
      </c>
      <c r="AH269" s="10">
        <v>50.23</v>
      </c>
      <c r="AI269" s="10">
        <v>53.24</v>
      </c>
      <c r="AJ269" s="10">
        <v>125</v>
      </c>
      <c r="AK269" s="10">
        <v>35</v>
      </c>
      <c r="AL269" s="10">
        <v>97.73</v>
      </c>
      <c r="AM269" s="10">
        <v>34</v>
      </c>
      <c r="AN269" s="10">
        <v>51</v>
      </c>
      <c r="AO269" s="10">
        <v>7.48</v>
      </c>
      <c r="AP269" s="10">
        <v>9.94</v>
      </c>
      <c r="AQ269" s="10">
        <v>15.97</v>
      </c>
      <c r="AR269" s="10">
        <v>32.25</v>
      </c>
      <c r="AS269" s="16">
        <v>0</v>
      </c>
      <c r="AT269" s="16">
        <v>31.53</v>
      </c>
      <c r="AU269" s="16">
        <v>35</v>
      </c>
      <c r="AV269" s="16">
        <v>30.08</v>
      </c>
      <c r="AW269" s="16" t="str">
        <v/>
      </c>
      <c r="AX269" s="10">
        <f t="shared" si="30"/>
        <v>344.97999999999996</v>
      </c>
      <c r="AY269" s="10">
        <f>SUM(Z269:AK269)</f>
        <v>505.66</v>
      </c>
      <c r="AZ269" s="2" t="s">
        <v>119</v>
      </c>
      <c r="BA269" s="10">
        <f t="shared" si="31"/>
        <v>36.020000000000003</v>
      </c>
      <c r="BB269" s="36" t="s">
        <v>118</v>
      </c>
      <c r="BC269" s="39" t="str">
        <f t="shared" si="32"/>
        <v>B</v>
      </c>
      <c r="BD269" s="16">
        <f>SUM(AR269:AW269)</f>
        <v>128.86000000000001</v>
      </c>
      <c r="BE269" s="10">
        <f>SUM(AL269:AQ269)</f>
        <v>216.12</v>
      </c>
      <c r="BF269" s="12">
        <f t="shared" si="33"/>
        <v>0.37352890022610014</v>
      </c>
      <c r="BG269" s="12">
        <f t="shared" si="34"/>
        <v>0.62647109977390003</v>
      </c>
      <c r="BH269" s="9">
        <f t="shared" si="35"/>
        <v>344.97999999999996</v>
      </c>
      <c r="BI269" s="39" t="str">
        <f t="shared" si="36"/>
        <v>B</v>
      </c>
      <c r="BJ269" s="1" t="str">
        <f>_xlfn.XLOOKUP(D269,'Holi gift'!A:A,'Holi gift'!A:A,"",0,1)</f>
        <v>001J1000005aTwPIAU</v>
      </c>
      <c r="BK269" s="75"/>
    </row>
    <row r="270" spans="1:63">
      <c r="A270" s="2">
        <v>267</v>
      </c>
      <c r="B270" s="2">
        <v>2024</v>
      </c>
      <c r="C270" s="1" t="str">
        <v>PBTMTR269</v>
      </c>
      <c r="D270" s="37" t="str">
        <v>0015g00001W4OZDAA3</v>
      </c>
      <c r="E270" s="37" t="str">
        <v>RAHAT CEMENT AGENCY</v>
      </c>
      <c r="F270" s="37" t="str">
        <v>DELHI</v>
      </c>
      <c r="G270" s="37" t="str">
        <v>NORTH</v>
      </c>
      <c r="H270" s="37">
        <v>0</v>
      </c>
      <c r="I270" s="37" t="str">
        <v>MAHENDRA STEELS</v>
      </c>
      <c r="J270" s="37" t="str">
        <v>Aashish Goyal</v>
      </c>
      <c r="K270" s="37" t="str">
        <v>Aashish Goyal</v>
      </c>
      <c r="L270" s="37" t="str">
        <v>C12832</v>
      </c>
      <c r="M270" s="37" t="str">
        <v>North</v>
      </c>
      <c r="N270" s="2">
        <v>110084</v>
      </c>
      <c r="O270" s="2" t="str">
        <v>07CDDPS3090N1Z1</v>
      </c>
      <c r="P270" s="2">
        <v>9971086258</v>
      </c>
      <c r="Q270" s="2" t="str">
        <v>Mar'24</v>
      </c>
      <c r="R270" s="2">
        <v>2024</v>
      </c>
      <c r="S270" s="1">
        <v>13</v>
      </c>
      <c r="T270" s="2">
        <v>100</v>
      </c>
      <c r="U270" s="1">
        <v>0</v>
      </c>
      <c r="V270" s="1" t="str">
        <v>Challenger</v>
      </c>
      <c r="W270" s="10">
        <v>0</v>
      </c>
      <c r="X270" s="10">
        <v>0</v>
      </c>
      <c r="Y270" s="10">
        <v>13</v>
      </c>
      <c r="Z270" s="10">
        <v>10</v>
      </c>
      <c r="AA270" s="10">
        <v>9.7799999999999994</v>
      </c>
      <c r="AB270" s="10">
        <v>6</v>
      </c>
      <c r="AC270" s="10">
        <v>2</v>
      </c>
      <c r="AD270" s="10">
        <v>5.56</v>
      </c>
      <c r="AE270" s="10">
        <v>2.15</v>
      </c>
      <c r="AF270" s="10">
        <v>10.93</v>
      </c>
      <c r="AG270" s="10">
        <v>0</v>
      </c>
      <c r="AH270" s="10">
        <v>0</v>
      </c>
      <c r="AI270" s="10">
        <v>0</v>
      </c>
      <c r="AJ270" s="10">
        <v>0</v>
      </c>
      <c r="AK270" s="10">
        <v>0</v>
      </c>
      <c r="AL270" s="10">
        <v>0</v>
      </c>
      <c r="AM270" s="10">
        <v>0</v>
      </c>
      <c r="AN270" s="10">
        <v>0</v>
      </c>
      <c r="AO270" s="10">
        <v>0</v>
      </c>
      <c r="AP270" s="10">
        <v>0</v>
      </c>
      <c r="AQ270" s="10">
        <v>0</v>
      </c>
      <c r="AR270" s="10">
        <v>0</v>
      </c>
      <c r="AS270" s="16">
        <v>0</v>
      </c>
      <c r="AT270" s="16">
        <v>0</v>
      </c>
      <c r="AU270" s="16">
        <v>0</v>
      </c>
      <c r="AV270" s="16">
        <v>0</v>
      </c>
      <c r="AW270" s="16" t="str">
        <v/>
      </c>
      <c r="AX270" s="10">
        <f t="shared" si="30"/>
        <v>0</v>
      </c>
      <c r="AY270" s="10">
        <f>SUM(Z270:AK270)</f>
        <v>46.42</v>
      </c>
      <c r="AZ270" s="2" t="s">
        <v>119</v>
      </c>
      <c r="BA270" s="10">
        <f t="shared" si="31"/>
        <v>0</v>
      </c>
      <c r="BB270" s="36" t="s">
        <v>118</v>
      </c>
      <c r="BC270" s="39" t="str">
        <f t="shared" si="32"/>
        <v/>
      </c>
      <c r="BD270" s="16">
        <f>SUM(AR270:AW270)</f>
        <v>0</v>
      </c>
      <c r="BE270" s="10">
        <f>SUM(AL270:AQ270)</f>
        <v>0</v>
      </c>
      <c r="BF270" s="12" t="str">
        <f t="shared" si="33"/>
        <v/>
      </c>
      <c r="BG270" s="12" t="str">
        <f t="shared" si="34"/>
        <v/>
      </c>
      <c r="BH270" s="9">
        <f t="shared" si="35"/>
        <v>0</v>
      </c>
      <c r="BI270" s="39" t="str">
        <f t="shared" si="36"/>
        <v/>
      </c>
      <c r="BK270" s="75"/>
    </row>
    <row r="271" spans="1:63">
      <c r="A271" s="2">
        <v>268</v>
      </c>
      <c r="B271" s="2">
        <v>2024</v>
      </c>
      <c r="C271" s="1" t="str">
        <v>PBTMTR270</v>
      </c>
      <c r="D271" s="37" t="str">
        <v>0015g00001XItQQAA1</v>
      </c>
      <c r="E271" s="37" t="str">
        <v>AGGARWAL CEMENT TRADERS</v>
      </c>
      <c r="F271" s="37" t="str">
        <v>DELHI</v>
      </c>
      <c r="G271" s="37" t="str">
        <v>NORTH WEST</v>
      </c>
      <c r="H271" s="37">
        <v>0</v>
      </c>
      <c r="I271" s="37" t="str">
        <v>MAHENDRA STEELS</v>
      </c>
      <c r="J271" s="37" t="str">
        <v>Aman kumar</v>
      </c>
      <c r="K271" s="37" t="str">
        <v>Aashish Goyal</v>
      </c>
      <c r="L271" s="37" t="str">
        <v>C12832</v>
      </c>
      <c r="M271" s="37" t="str">
        <v>North</v>
      </c>
      <c r="N271" s="2">
        <v>110086</v>
      </c>
      <c r="O271" s="2" t="str">
        <v>07AZHPG9311J1ZA</v>
      </c>
      <c r="P271" s="2">
        <v>9716637646</v>
      </c>
      <c r="Q271" s="2" t="str">
        <v>Mar'24</v>
      </c>
      <c r="R271" s="2">
        <v>2024</v>
      </c>
      <c r="S271" s="1">
        <v>12</v>
      </c>
      <c r="T271" s="2">
        <v>200</v>
      </c>
      <c r="U271" s="1">
        <v>0</v>
      </c>
      <c r="V271" s="1" t="str">
        <v>Challenger</v>
      </c>
      <c r="W271" s="10">
        <v>0</v>
      </c>
      <c r="X271" s="10">
        <v>0</v>
      </c>
      <c r="Y271" s="10">
        <v>12</v>
      </c>
      <c r="Z271" s="10">
        <v>20</v>
      </c>
      <c r="AA271" s="10">
        <v>6.8849999999999998</v>
      </c>
      <c r="AB271" s="10">
        <v>24</v>
      </c>
      <c r="AC271" s="10">
        <v>0</v>
      </c>
      <c r="AD271" s="10">
        <v>5.71</v>
      </c>
      <c r="AE271" s="10">
        <v>2.5</v>
      </c>
      <c r="AF271" s="10">
        <v>1</v>
      </c>
      <c r="AG271" s="10">
        <v>0</v>
      </c>
      <c r="AH271" s="10">
        <v>0</v>
      </c>
      <c r="AI271" s="10">
        <v>0</v>
      </c>
      <c r="AJ271" s="10">
        <v>0</v>
      </c>
      <c r="AK271" s="10">
        <v>0</v>
      </c>
      <c r="AL271" s="10">
        <v>0</v>
      </c>
      <c r="AM271" s="10">
        <v>0</v>
      </c>
      <c r="AN271" s="10">
        <v>0</v>
      </c>
      <c r="AO271" s="10">
        <v>0</v>
      </c>
      <c r="AP271" s="10">
        <v>0</v>
      </c>
      <c r="AQ271" s="10">
        <v>0</v>
      </c>
      <c r="AR271" s="10">
        <v>0</v>
      </c>
      <c r="AS271" s="16">
        <v>0</v>
      </c>
      <c r="AT271" s="16">
        <v>0</v>
      </c>
      <c r="AU271" s="16">
        <v>0</v>
      </c>
      <c r="AV271" s="16">
        <v>0</v>
      </c>
      <c r="AW271" s="16" t="str">
        <v/>
      </c>
      <c r="AX271" s="10">
        <f t="shared" si="30"/>
        <v>0</v>
      </c>
      <c r="AY271" s="10">
        <f>SUM(Z271:AK271)</f>
        <v>60.094999999999999</v>
      </c>
      <c r="AZ271" s="2" t="s">
        <v>119</v>
      </c>
      <c r="BA271" s="10">
        <f t="shared" si="31"/>
        <v>0</v>
      </c>
      <c r="BB271" s="36" t="s">
        <v>118</v>
      </c>
      <c r="BC271" s="39" t="str">
        <f t="shared" si="32"/>
        <v/>
      </c>
      <c r="BD271" s="16">
        <f>SUM(AR271:AW271)</f>
        <v>0</v>
      </c>
      <c r="BE271" s="10">
        <f>SUM(AL271:AQ271)</f>
        <v>0</v>
      </c>
      <c r="BF271" s="12" t="str">
        <f t="shared" si="33"/>
        <v/>
      </c>
      <c r="BG271" s="12" t="str">
        <f t="shared" si="34"/>
        <v/>
      </c>
      <c r="BH271" s="9">
        <f t="shared" si="35"/>
        <v>0</v>
      </c>
      <c r="BI271" s="39" t="str">
        <f t="shared" si="36"/>
        <v/>
      </c>
      <c r="BK271" s="75"/>
    </row>
    <row r="272" spans="1:63">
      <c r="A272" s="2">
        <v>269</v>
      </c>
      <c r="B272" s="2">
        <v>2024</v>
      </c>
      <c r="C272" s="1" t="str">
        <v>PBTMTR271</v>
      </c>
      <c r="D272" s="37" t="str">
        <v>0015g00001YRCR3AAP</v>
      </c>
      <c r="E272" s="37" t="str">
        <v>GIRSA STEEL</v>
      </c>
      <c r="F272" s="37" t="str">
        <v>DELHI</v>
      </c>
      <c r="G272" s="37" t="str">
        <v>SOUTH WEST</v>
      </c>
      <c r="H272" s="37">
        <v>0</v>
      </c>
      <c r="I272" s="37" t="str">
        <v>MAHENDRA STEELS</v>
      </c>
      <c r="J272" s="37" t="str">
        <v>Aman kumar</v>
      </c>
      <c r="K272" s="37" t="str">
        <v>Aman kumar</v>
      </c>
      <c r="L272" s="37" t="str">
        <v>C12832</v>
      </c>
      <c r="M272" s="37" t="str">
        <v>North</v>
      </c>
      <c r="N272" s="2">
        <v>110071</v>
      </c>
      <c r="O272" s="2" t="str">
        <v>07CKXPR2312F2ZW</v>
      </c>
      <c r="P272" s="2">
        <v>9910025174</v>
      </c>
      <c r="Q272" s="2" t="str">
        <v>Mar'24</v>
      </c>
      <c r="R272" s="2">
        <v>2024</v>
      </c>
      <c r="S272" s="1">
        <v>3</v>
      </c>
      <c r="T272" s="2">
        <v>300</v>
      </c>
      <c r="U272" s="1">
        <v>0</v>
      </c>
      <c r="V272" s="1" t="str">
        <v>Alien</v>
      </c>
      <c r="W272" s="10">
        <v>0</v>
      </c>
      <c r="X272" s="10">
        <v>0</v>
      </c>
      <c r="Y272" s="10">
        <v>3</v>
      </c>
      <c r="Z272" s="10">
        <v>15</v>
      </c>
      <c r="AA272" s="10">
        <v>0</v>
      </c>
      <c r="AB272" s="10">
        <v>0</v>
      </c>
      <c r="AC272" s="10">
        <v>0</v>
      </c>
      <c r="AD272" s="10">
        <v>0</v>
      </c>
      <c r="AE272" s="10">
        <v>10</v>
      </c>
      <c r="AF272" s="10">
        <v>10</v>
      </c>
      <c r="AG272" s="10">
        <v>0</v>
      </c>
      <c r="AH272" s="10">
        <v>0</v>
      </c>
      <c r="AI272" s="10">
        <v>0</v>
      </c>
      <c r="AJ272" s="10">
        <v>0</v>
      </c>
      <c r="AK272" s="10">
        <v>0</v>
      </c>
      <c r="AL272" s="10">
        <v>0</v>
      </c>
      <c r="AM272" s="10">
        <v>0</v>
      </c>
      <c r="AN272" s="10">
        <v>0</v>
      </c>
      <c r="AO272" s="10">
        <v>0</v>
      </c>
      <c r="AP272" s="10">
        <v>0</v>
      </c>
      <c r="AQ272" s="10">
        <v>0</v>
      </c>
      <c r="AR272" s="10">
        <v>0</v>
      </c>
      <c r="AS272" s="16">
        <v>0</v>
      </c>
      <c r="AT272" s="16">
        <v>0</v>
      </c>
      <c r="AU272" s="16">
        <v>0</v>
      </c>
      <c r="AV272" s="16">
        <v>0</v>
      </c>
      <c r="AW272" s="16" t="str">
        <v/>
      </c>
      <c r="AX272" s="10">
        <f t="shared" si="30"/>
        <v>0</v>
      </c>
      <c r="AY272" s="10">
        <f>SUM(Z272:AK272)</f>
        <v>35</v>
      </c>
      <c r="AZ272" s="2" t="s">
        <v>119</v>
      </c>
      <c r="BA272" s="10">
        <f t="shared" si="31"/>
        <v>0</v>
      </c>
      <c r="BB272" s="36" t="s">
        <v>118</v>
      </c>
      <c r="BC272" s="39" t="str">
        <f t="shared" si="32"/>
        <v/>
      </c>
      <c r="BD272" s="16">
        <f>SUM(AR272:AW272)</f>
        <v>0</v>
      </c>
      <c r="BE272" s="10">
        <f>SUM(AL272:AQ272)</f>
        <v>0</v>
      </c>
      <c r="BF272" s="12" t="str">
        <f t="shared" si="33"/>
        <v/>
      </c>
      <c r="BG272" s="12" t="str">
        <f t="shared" si="34"/>
        <v/>
      </c>
      <c r="BH272" s="9">
        <f t="shared" si="35"/>
        <v>0</v>
      </c>
      <c r="BI272" s="39" t="str">
        <f t="shared" si="36"/>
        <v/>
      </c>
      <c r="BK272" s="75"/>
    </row>
    <row r="273" spans="1:63">
      <c r="A273" s="2">
        <v>270</v>
      </c>
      <c r="B273" s="2">
        <v>2024</v>
      </c>
      <c r="C273" s="1" t="str">
        <v>PBTMTR272</v>
      </c>
      <c r="D273" s="37" t="str">
        <v>0015g00001V9KbtAAF</v>
      </c>
      <c r="E273" s="37" t="str">
        <v>MANGLA STEEL</v>
      </c>
      <c r="F273" s="37" t="str">
        <v>HARYANA</v>
      </c>
      <c r="G273" s="37" t="str">
        <v>PALWAL</v>
      </c>
      <c r="H273" s="37" t="str">
        <v>Palwal</v>
      </c>
      <c r="I273" s="37" t="str">
        <v>NIKUNJ UDYOG</v>
      </c>
      <c r="J273" s="37" t="str">
        <v>Shiv Shankar Sharma</v>
      </c>
      <c r="K273" s="37" t="str">
        <v>Shiv Shankar Sharma</v>
      </c>
      <c r="L273" s="37" t="str">
        <v>C12828</v>
      </c>
      <c r="M273" s="37" t="str">
        <v>North</v>
      </c>
      <c r="N273" s="2">
        <v>121102</v>
      </c>
      <c r="O273" s="2" t="str">
        <v>06ABFPM8034Q1Z5</v>
      </c>
      <c r="P273" s="2">
        <v>9215740025</v>
      </c>
      <c r="Q273" s="2" t="str">
        <v>Mar'24</v>
      </c>
      <c r="R273" s="2">
        <v>2024</v>
      </c>
      <c r="S273" s="1">
        <v>10</v>
      </c>
      <c r="T273" s="2">
        <v>140</v>
      </c>
      <c r="U273" s="1">
        <v>7.1428571428571426E-3</v>
      </c>
      <c r="V273" s="1" t="str">
        <v>Challenger</v>
      </c>
      <c r="W273" s="10">
        <v>0</v>
      </c>
      <c r="X273" s="10">
        <v>0</v>
      </c>
      <c r="Y273" s="10">
        <v>10</v>
      </c>
      <c r="Z273" s="10">
        <v>0</v>
      </c>
      <c r="AA273" s="10">
        <v>0</v>
      </c>
      <c r="AB273" s="10">
        <v>0</v>
      </c>
      <c r="AC273" s="10">
        <v>0</v>
      </c>
      <c r="AD273" s="10">
        <v>0</v>
      </c>
      <c r="AE273" s="10">
        <v>5</v>
      </c>
      <c r="AF273" s="10">
        <v>5</v>
      </c>
      <c r="AG273" s="10">
        <v>1</v>
      </c>
      <c r="AH273" s="10">
        <v>9.1</v>
      </c>
      <c r="AI273" s="10">
        <v>0</v>
      </c>
      <c r="AJ273" s="10">
        <v>0</v>
      </c>
      <c r="AK273" s="10">
        <v>1.5</v>
      </c>
      <c r="AL273" s="10">
        <v>0</v>
      </c>
      <c r="AM273" s="10">
        <v>6</v>
      </c>
      <c r="AN273" s="10">
        <v>3</v>
      </c>
      <c r="AO273" s="10">
        <v>0</v>
      </c>
      <c r="AP273" s="10">
        <v>0</v>
      </c>
      <c r="AQ273" s="10">
        <v>2.9</v>
      </c>
      <c r="AR273" s="10">
        <v>7.29</v>
      </c>
      <c r="AS273" s="16">
        <v>1.4</v>
      </c>
      <c r="AT273" s="16">
        <v>3</v>
      </c>
      <c r="AU273" s="16">
        <v>0</v>
      </c>
      <c r="AV273" s="16">
        <v>0</v>
      </c>
      <c r="AW273" s="16">
        <v>1</v>
      </c>
      <c r="AX273" s="10">
        <f t="shared" si="30"/>
        <v>24.59</v>
      </c>
      <c r="AY273" s="10">
        <f>SUM(Z273:AK273)</f>
        <v>21.6</v>
      </c>
      <c r="AZ273" s="2" t="s">
        <v>119</v>
      </c>
      <c r="BA273" s="10">
        <f t="shared" si="31"/>
        <v>1.9833333333333334</v>
      </c>
      <c r="BB273" s="36" t="s">
        <v>118</v>
      </c>
      <c r="BC273" s="39" t="str">
        <f t="shared" si="32"/>
        <v/>
      </c>
      <c r="BD273" s="16">
        <f>SUM(AR273:AW273)</f>
        <v>12.69</v>
      </c>
      <c r="BE273" s="10">
        <f>SUM(AL273:AQ273)</f>
        <v>11.9</v>
      </c>
      <c r="BF273" s="12">
        <f t="shared" si="33"/>
        <v>0.51606344042293617</v>
      </c>
      <c r="BG273" s="12">
        <f t="shared" si="34"/>
        <v>0.48393655957706389</v>
      </c>
      <c r="BH273" s="9">
        <f t="shared" si="35"/>
        <v>24.59</v>
      </c>
      <c r="BI273" s="39" t="str">
        <f t="shared" si="36"/>
        <v/>
      </c>
      <c r="BK273" s="75"/>
    </row>
    <row r="274" spans="1:63">
      <c r="A274" s="2">
        <v>271</v>
      </c>
      <c r="B274" s="2">
        <v>2024</v>
      </c>
      <c r="C274" s="1" t="str">
        <v>PBTMTR274</v>
      </c>
      <c r="D274" s="37" t="str">
        <v>0015g00001c44kkAAA</v>
      </c>
      <c r="E274" s="37" t="str">
        <v>M/S SHASHI TRADING COMPANY</v>
      </c>
      <c r="F274" s="37" t="str">
        <v>UTTAR PRADESH</v>
      </c>
      <c r="G274" s="37" t="str">
        <v>HATHRAS</v>
      </c>
      <c r="H274" s="37" t="str">
        <v>Bulandshahr</v>
      </c>
      <c r="I274" s="37" t="str">
        <v>SHASHI STEELS CORPORATION</v>
      </c>
      <c r="J274" s="37" t="str">
        <v>Abhijeet Biswas</v>
      </c>
      <c r="K274" s="37" t="str">
        <v>Abhijeet Biswas</v>
      </c>
      <c r="L274" s="37" t="str">
        <v>C12816</v>
      </c>
      <c r="M274" s="37" t="str">
        <v>North</v>
      </c>
      <c r="N274" s="2">
        <v>203001</v>
      </c>
      <c r="O274" s="2" t="str">
        <v>09ATWPG5854B1ZC</v>
      </c>
      <c r="P274" s="2">
        <v>9897024250</v>
      </c>
      <c r="Q274" s="2" t="str">
        <v>Mar'24</v>
      </c>
      <c r="R274" s="2">
        <v>2024</v>
      </c>
      <c r="S274" s="1">
        <v>7</v>
      </c>
      <c r="T274" s="2">
        <v>800</v>
      </c>
      <c r="U274" s="1">
        <v>0.10632083333333334</v>
      </c>
      <c r="V274" s="1" t="str">
        <v>Super Star</v>
      </c>
      <c r="W274" s="10">
        <v>0</v>
      </c>
      <c r="X274" s="10">
        <v>0</v>
      </c>
      <c r="Y274" s="10">
        <v>7</v>
      </c>
      <c r="Z274" s="10">
        <v>5</v>
      </c>
      <c r="AA274" s="10">
        <v>0</v>
      </c>
      <c r="AB274" s="10">
        <v>0</v>
      </c>
      <c r="AC274" s="10">
        <v>4</v>
      </c>
      <c r="AD274" s="10">
        <v>0</v>
      </c>
      <c r="AE274" s="10">
        <v>0</v>
      </c>
      <c r="AF274" s="10">
        <v>57</v>
      </c>
      <c r="AG274" s="10">
        <v>0</v>
      </c>
      <c r="AH274" s="10">
        <v>0</v>
      </c>
      <c r="AI274" s="10">
        <v>58.48</v>
      </c>
      <c r="AJ274" s="10">
        <v>60</v>
      </c>
      <c r="AK274" s="10">
        <v>135</v>
      </c>
      <c r="AL274" s="10">
        <v>62</v>
      </c>
      <c r="AM274" s="10">
        <v>108</v>
      </c>
      <c r="AN274" s="10">
        <v>211</v>
      </c>
      <c r="AO274" s="10">
        <v>50.53</v>
      </c>
      <c r="AP274" s="10">
        <v>2.12</v>
      </c>
      <c r="AQ274" s="10">
        <v>95.15</v>
      </c>
      <c r="AR274" s="10">
        <v>32.700000000000003</v>
      </c>
      <c r="AS274" s="16">
        <v>115.19</v>
      </c>
      <c r="AT274" s="16">
        <v>51.77</v>
      </c>
      <c r="AU274" s="16">
        <v>83</v>
      </c>
      <c r="AV274" s="16">
        <v>120.4</v>
      </c>
      <c r="AW274" s="16">
        <v>146</v>
      </c>
      <c r="AX274" s="10">
        <f t="shared" si="30"/>
        <v>1077.8600000000001</v>
      </c>
      <c r="AY274" s="10">
        <f>SUM(Z274:AK274)</f>
        <v>319.48</v>
      </c>
      <c r="AZ274" s="2" t="s">
        <v>119</v>
      </c>
      <c r="BA274" s="10">
        <f t="shared" si="31"/>
        <v>88.133333333333326</v>
      </c>
      <c r="BB274" s="36" t="s">
        <v>118</v>
      </c>
      <c r="BC274" s="39" t="str">
        <f t="shared" si="32"/>
        <v>D</v>
      </c>
      <c r="BD274" s="16">
        <f>SUM(AR274:AW274)</f>
        <v>549.05999999999995</v>
      </c>
      <c r="BE274" s="10">
        <f>SUM(AL274:AQ274)</f>
        <v>528.79999999999995</v>
      </c>
      <c r="BF274" s="12">
        <f t="shared" si="33"/>
        <v>0.50939825209210832</v>
      </c>
      <c r="BG274" s="12">
        <f t="shared" si="34"/>
        <v>0.49060174790789146</v>
      </c>
      <c r="BH274" s="9">
        <f t="shared" si="35"/>
        <v>1077.8600000000001</v>
      </c>
      <c r="BI274" s="39" t="str">
        <f t="shared" si="36"/>
        <v>D</v>
      </c>
      <c r="BJ274" s="1" t="str">
        <f>_xlfn.XLOOKUP(D274,'Holi gift'!A:A,'Holi gift'!A:A,"",0,1)</f>
        <v>0015g00001c44kkAAA</v>
      </c>
      <c r="BK274" s="75"/>
    </row>
    <row r="275" spans="1:63">
      <c r="A275" s="2">
        <v>272</v>
      </c>
      <c r="B275" s="2">
        <v>2024</v>
      </c>
      <c r="C275" s="1" t="str">
        <v>PBTMTR275</v>
      </c>
      <c r="D275" s="37" t="str">
        <v>001J100000DrX2KIAV</v>
      </c>
      <c r="E275" s="37" t="str">
        <v>AGARWAL STEEL CORPORATION</v>
      </c>
      <c r="F275" s="37" t="str">
        <v>RAJASTHAN</v>
      </c>
      <c r="G275" s="37" t="str">
        <v>KARAULI</v>
      </c>
      <c r="H275" s="37">
        <v>0</v>
      </c>
      <c r="I275" s="37" t="str">
        <v>Swastik Tradevision Pvt. Ltd.</v>
      </c>
      <c r="J275" s="37" t="str">
        <v>Ravi Kumar Kulmi</v>
      </c>
      <c r="K275" s="37" t="str">
        <v>Ravi Kumar Kulmi</v>
      </c>
      <c r="L275" s="37" t="str">
        <v>C12822</v>
      </c>
      <c r="M275" s="37" t="str">
        <v>North</v>
      </c>
      <c r="N275" s="2">
        <v>322218</v>
      </c>
      <c r="O275" s="2" t="str">
        <v>08AMEPA8768K1ZM</v>
      </c>
      <c r="P275" s="2">
        <v>9983496270</v>
      </c>
      <c r="Q275" s="2" t="str">
        <v>Mar'24</v>
      </c>
      <c r="R275" s="2">
        <v>2024</v>
      </c>
      <c r="S275" s="1">
        <v>10</v>
      </c>
      <c r="T275" s="2">
        <v>50</v>
      </c>
      <c r="U275" s="1">
        <v>0</v>
      </c>
      <c r="V275" s="1" t="str">
        <v>Minor</v>
      </c>
      <c r="W275" s="10">
        <v>0</v>
      </c>
      <c r="X275" s="10">
        <v>0</v>
      </c>
      <c r="Y275" s="10">
        <v>10</v>
      </c>
      <c r="Z275" s="10">
        <v>0</v>
      </c>
      <c r="AA275" s="10">
        <v>0</v>
      </c>
      <c r="AB275" s="10">
        <v>0</v>
      </c>
      <c r="AC275" s="10">
        <v>0</v>
      </c>
      <c r="AD275" s="10">
        <v>0</v>
      </c>
      <c r="AE275" s="10">
        <v>0</v>
      </c>
      <c r="AF275" s="10">
        <v>0</v>
      </c>
      <c r="AG275" s="10">
        <v>0</v>
      </c>
      <c r="AH275" s="10">
        <v>0</v>
      </c>
      <c r="AI275" s="10">
        <v>0</v>
      </c>
      <c r="AJ275" s="10">
        <v>0</v>
      </c>
      <c r="AK275" s="10">
        <v>0</v>
      </c>
      <c r="AL275" s="10">
        <v>0</v>
      </c>
      <c r="AM275" s="10">
        <v>0</v>
      </c>
      <c r="AN275" s="10">
        <v>0</v>
      </c>
      <c r="AO275" s="10">
        <v>0</v>
      </c>
      <c r="AP275" s="10">
        <v>0</v>
      </c>
      <c r="AQ275" s="10">
        <v>0</v>
      </c>
      <c r="AR275" s="10">
        <v>0</v>
      </c>
      <c r="AS275" s="16">
        <v>0</v>
      </c>
      <c r="AT275" s="16">
        <v>0</v>
      </c>
      <c r="AU275" s="16">
        <v>0</v>
      </c>
      <c r="AV275" s="16">
        <v>0</v>
      </c>
      <c r="AW275" s="16" t="str">
        <v/>
      </c>
      <c r="AX275" s="10">
        <f t="shared" si="30"/>
        <v>0</v>
      </c>
      <c r="AY275" s="10">
        <f>SUM(Z275:AK275)</f>
        <v>0</v>
      </c>
      <c r="AZ275" s="2" t="s">
        <v>119</v>
      </c>
      <c r="BA275" s="10">
        <f t="shared" si="31"/>
        <v>0</v>
      </c>
      <c r="BB275" s="36" t="s">
        <v>118</v>
      </c>
      <c r="BC275" s="39" t="str">
        <f t="shared" si="32"/>
        <v/>
      </c>
      <c r="BD275" s="16">
        <f>SUM(AR275:AW275)</f>
        <v>0</v>
      </c>
      <c r="BE275" s="10">
        <f>SUM(AL275:AQ275)</f>
        <v>0</v>
      </c>
      <c r="BF275" s="12" t="str">
        <f t="shared" si="33"/>
        <v/>
      </c>
      <c r="BG275" s="12" t="str">
        <f t="shared" si="34"/>
        <v/>
      </c>
      <c r="BH275" s="9">
        <f t="shared" si="35"/>
        <v>0</v>
      </c>
      <c r="BI275" s="39" t="str">
        <f t="shared" si="36"/>
        <v/>
      </c>
      <c r="BK275" s="75"/>
    </row>
    <row r="276" spans="1:63">
      <c r="A276" s="2">
        <v>273</v>
      </c>
      <c r="B276" s="2">
        <v>2024</v>
      </c>
      <c r="C276" s="1" t="str">
        <v>PBTMTR276</v>
      </c>
      <c r="D276" s="37" t="str">
        <v>0015g00001fvEIVAA2</v>
      </c>
      <c r="E276" s="37" t="str">
        <v>VEER TEJA BUILDING MATERIAL</v>
      </c>
      <c r="F276" s="37" t="str">
        <v>RAJASTHAN</v>
      </c>
      <c r="G276" s="37" t="str">
        <v>NAGAUR</v>
      </c>
      <c r="H276" s="37">
        <v>0</v>
      </c>
      <c r="I276" s="37" t="str">
        <v>Swastik Tradevision Pvt. Ltd.</v>
      </c>
      <c r="J276" s="37" t="str">
        <v>Neeraj Sharma</v>
      </c>
      <c r="K276" s="37" t="str">
        <v>Ravi Kumar Kulmi</v>
      </c>
      <c r="L276" s="37" t="str">
        <v>C12822</v>
      </c>
      <c r="M276" s="37" t="str">
        <v>North</v>
      </c>
      <c r="N276" s="2">
        <v>341001</v>
      </c>
      <c r="O276" s="2" t="str">
        <v>08FNGPB3768A1Z7</v>
      </c>
      <c r="P276" s="2">
        <v>9672846573</v>
      </c>
      <c r="Q276" s="2" t="str">
        <v>Mar'24</v>
      </c>
      <c r="R276" s="2">
        <v>2024</v>
      </c>
      <c r="S276" s="1">
        <v>20</v>
      </c>
      <c r="T276" s="2">
        <v>300</v>
      </c>
      <c r="U276" s="1">
        <v>0</v>
      </c>
      <c r="V276" s="1" t="str">
        <v>Alien</v>
      </c>
      <c r="W276" s="10">
        <v>0</v>
      </c>
      <c r="X276" s="10">
        <v>0</v>
      </c>
      <c r="Y276" s="10">
        <v>20</v>
      </c>
      <c r="Z276" s="10">
        <v>0</v>
      </c>
      <c r="AA276" s="10">
        <v>19.98</v>
      </c>
      <c r="AB276" s="10">
        <v>0</v>
      </c>
      <c r="AC276" s="10">
        <v>0</v>
      </c>
      <c r="AD276" s="10">
        <v>25</v>
      </c>
      <c r="AE276" s="10">
        <v>25</v>
      </c>
      <c r="AF276" s="10">
        <v>36.020000000000003</v>
      </c>
      <c r="AG276" s="10">
        <v>25</v>
      </c>
      <c r="AH276" s="10">
        <v>25</v>
      </c>
      <c r="AI276" s="10">
        <v>0</v>
      </c>
      <c r="AJ276" s="10">
        <v>0</v>
      </c>
      <c r="AK276" s="10">
        <v>0</v>
      </c>
      <c r="AL276" s="10">
        <v>0</v>
      </c>
      <c r="AM276" s="10">
        <v>0</v>
      </c>
      <c r="AN276" s="10">
        <v>0</v>
      </c>
      <c r="AO276" s="10">
        <v>0</v>
      </c>
      <c r="AP276" s="10">
        <v>0</v>
      </c>
      <c r="AQ276" s="10">
        <v>0</v>
      </c>
      <c r="AR276" s="10">
        <v>0</v>
      </c>
      <c r="AS276" s="16">
        <v>0</v>
      </c>
      <c r="AT276" s="16">
        <v>0</v>
      </c>
      <c r="AU276" s="16">
        <v>0</v>
      </c>
      <c r="AV276" s="16">
        <v>0</v>
      </c>
      <c r="AW276" s="16" t="str">
        <v/>
      </c>
      <c r="AX276" s="10">
        <f t="shared" si="30"/>
        <v>0</v>
      </c>
      <c r="AY276" s="10">
        <f>SUM(Z276:AK276)</f>
        <v>156</v>
      </c>
      <c r="AZ276" s="2" t="s">
        <v>119</v>
      </c>
      <c r="BA276" s="10">
        <f t="shared" si="31"/>
        <v>0</v>
      </c>
      <c r="BB276" s="36" t="s">
        <v>118</v>
      </c>
      <c r="BC276" s="39" t="str">
        <f t="shared" si="32"/>
        <v/>
      </c>
      <c r="BD276" s="16">
        <f>SUM(AR276:AW276)</f>
        <v>0</v>
      </c>
      <c r="BE276" s="10">
        <f>SUM(AL276:AQ276)</f>
        <v>0</v>
      </c>
      <c r="BF276" s="12" t="str">
        <f t="shared" si="33"/>
        <v/>
      </c>
      <c r="BG276" s="12" t="str">
        <f t="shared" si="34"/>
        <v/>
      </c>
      <c r="BH276" s="9">
        <f t="shared" si="35"/>
        <v>0</v>
      </c>
      <c r="BI276" s="39" t="str">
        <f t="shared" si="36"/>
        <v/>
      </c>
      <c r="BK276" s="75"/>
    </row>
    <row r="277" spans="1:63">
      <c r="A277" s="2">
        <v>274</v>
      </c>
      <c r="B277" s="2">
        <v>2024</v>
      </c>
      <c r="C277" s="1" t="str">
        <v>PBTMTR277</v>
      </c>
      <c r="D277" s="37" t="str">
        <v>001J100000BahQrIAJ</v>
      </c>
      <c r="E277" s="37" t="str">
        <v>SHREE STEEL ASSOCIATES</v>
      </c>
      <c r="F277" s="37" t="str">
        <v>RAJASTHAN</v>
      </c>
      <c r="G277" s="37" t="str">
        <v>JAIPUR</v>
      </c>
      <c r="H277" s="37" t="str">
        <v>Jaipur</v>
      </c>
      <c r="I277" s="37" t="str">
        <v>Swastik Tradevision Pvt. Ltd.</v>
      </c>
      <c r="J277" s="37" t="str">
        <v>Ravi Kumar Kulmi</v>
      </c>
      <c r="K277" s="37" t="str">
        <v>Ravi Kumar Kulmi</v>
      </c>
      <c r="L277" s="37" t="str">
        <v>C12822</v>
      </c>
      <c r="M277" s="37" t="str">
        <v>North</v>
      </c>
      <c r="N277" s="2">
        <v>302013</v>
      </c>
      <c r="O277" s="2" t="str">
        <v>08AAPFS0547R1ZC</v>
      </c>
      <c r="P277" s="2">
        <v>7300199426</v>
      </c>
      <c r="Q277" s="2" t="str">
        <v>Mar'24</v>
      </c>
      <c r="R277" s="2">
        <v>2024</v>
      </c>
      <c r="S277" s="1">
        <v>50</v>
      </c>
      <c r="T277" s="2">
        <v>400</v>
      </c>
      <c r="U277" s="1">
        <v>0</v>
      </c>
      <c r="V277" s="1" t="str">
        <v>Alien</v>
      </c>
      <c r="W277" s="10">
        <v>0</v>
      </c>
      <c r="X277" s="10">
        <v>0</v>
      </c>
      <c r="Y277" s="10">
        <v>50</v>
      </c>
      <c r="Z277" s="10">
        <v>0</v>
      </c>
      <c r="AA277" s="10">
        <v>0</v>
      </c>
      <c r="AB277" s="10">
        <v>0</v>
      </c>
      <c r="AC277" s="10">
        <v>0</v>
      </c>
      <c r="AD277" s="10">
        <v>0</v>
      </c>
      <c r="AE277" s="10">
        <v>69</v>
      </c>
      <c r="AF277" s="10">
        <v>0</v>
      </c>
      <c r="AG277" s="10">
        <v>0</v>
      </c>
      <c r="AH277" s="10">
        <v>84.92</v>
      </c>
      <c r="AI277" s="10">
        <v>40.11</v>
      </c>
      <c r="AJ277" s="10">
        <v>154.21</v>
      </c>
      <c r="AK277" s="10">
        <v>80.67</v>
      </c>
      <c r="AL277" s="10">
        <v>251</v>
      </c>
      <c r="AM277" s="10">
        <v>145</v>
      </c>
      <c r="AN277" s="10">
        <v>0</v>
      </c>
      <c r="AO277" s="10">
        <v>229.51</v>
      </c>
      <c r="AP277" s="10">
        <v>127.03</v>
      </c>
      <c r="AQ277" s="10">
        <v>0</v>
      </c>
      <c r="AR277" s="10">
        <v>68.53</v>
      </c>
      <c r="AS277" s="16">
        <v>0</v>
      </c>
      <c r="AT277" s="16">
        <v>0</v>
      </c>
      <c r="AU277" s="16">
        <v>0</v>
      </c>
      <c r="AV277" s="16">
        <v>0</v>
      </c>
      <c r="AW277" s="16" t="str">
        <v/>
      </c>
      <c r="AX277" s="10">
        <f t="shared" si="30"/>
        <v>821.06999999999994</v>
      </c>
      <c r="AY277" s="10">
        <f>SUM(Z277:AK277)</f>
        <v>428.91</v>
      </c>
      <c r="AZ277" s="2" t="s">
        <v>119</v>
      </c>
      <c r="BA277" s="10">
        <f t="shared" si="31"/>
        <v>125.42333333333333</v>
      </c>
      <c r="BB277" s="36" t="s">
        <v>118</v>
      </c>
      <c r="BC277" s="39" t="str">
        <f t="shared" si="32"/>
        <v>D</v>
      </c>
      <c r="BD277" s="16">
        <f>SUM(AR277:AW277)</f>
        <v>68.53</v>
      </c>
      <c r="BE277" s="10">
        <f>SUM(AL277:AQ277)</f>
        <v>752.54</v>
      </c>
      <c r="BF277" s="12">
        <f t="shared" si="33"/>
        <v>8.3464260050909192E-2</v>
      </c>
      <c r="BG277" s="12">
        <f t="shared" si="34"/>
        <v>0.91653573994909088</v>
      </c>
      <c r="BH277" s="9">
        <f t="shared" si="35"/>
        <v>821.06999999999994</v>
      </c>
      <c r="BI277" s="39" t="str">
        <f t="shared" si="36"/>
        <v>D</v>
      </c>
      <c r="BJ277" s="1" t="str">
        <f>_xlfn.XLOOKUP(D277,'Holi gift'!A:A,'Holi gift'!A:A,"",0,1)</f>
        <v>001J100000BahQrIAJ</v>
      </c>
      <c r="BK277" s="75"/>
    </row>
    <row r="278" spans="1:63">
      <c r="A278" s="2">
        <v>275</v>
      </c>
      <c r="B278" s="2">
        <v>2024</v>
      </c>
      <c r="C278" s="1" t="str">
        <v>PBTMTR278</v>
      </c>
      <c r="D278" s="37" t="str">
        <v>0015g00001cbM2FAAU</v>
      </c>
      <c r="E278" s="37" t="str">
        <v>UTTAM CHAND &amp; SONS</v>
      </c>
      <c r="F278" s="37" t="str">
        <v>HIMACHAL PRADESH</v>
      </c>
      <c r="G278" s="37" t="str">
        <v>KANGRA</v>
      </c>
      <c r="H278" s="37">
        <v>0</v>
      </c>
      <c r="I278" s="37" t="str">
        <v>MONAD PROFILES</v>
      </c>
      <c r="J278" s="37" t="str">
        <v>Rahul Gautam</v>
      </c>
      <c r="K278" s="37" t="str">
        <v>kapil vaidya</v>
      </c>
      <c r="L278" s="37" t="str">
        <v/>
      </c>
      <c r="M278" s="37" t="str">
        <v>North</v>
      </c>
      <c r="N278" s="2">
        <v>176209</v>
      </c>
      <c r="O278" s="2" t="str">
        <v>02AGSPD4609C2ZU</v>
      </c>
      <c r="P278" s="2">
        <v>9418080474</v>
      </c>
      <c r="Q278" s="2" t="str">
        <v>Mar'24</v>
      </c>
      <c r="R278" s="2">
        <v>2024</v>
      </c>
      <c r="S278" s="1">
        <v>17</v>
      </c>
      <c r="T278" s="2">
        <v>100</v>
      </c>
      <c r="U278" s="1">
        <v>0</v>
      </c>
      <c r="V278" s="1" t="str">
        <v>Challenger</v>
      </c>
      <c r="W278" s="10">
        <v>0</v>
      </c>
      <c r="X278" s="10">
        <v>0</v>
      </c>
      <c r="Y278" s="10">
        <v>17</v>
      </c>
      <c r="Z278" s="10">
        <v>0</v>
      </c>
      <c r="AA278" s="10">
        <v>0</v>
      </c>
      <c r="AB278" s="10">
        <v>0</v>
      </c>
      <c r="AC278" s="10">
        <v>0</v>
      </c>
      <c r="AD278" s="10">
        <v>0</v>
      </c>
      <c r="AE278" s="10">
        <v>0</v>
      </c>
      <c r="AF278" s="10">
        <v>0</v>
      </c>
      <c r="AG278" s="10">
        <v>0</v>
      </c>
      <c r="AH278" s="10">
        <v>0</v>
      </c>
      <c r="AI278" s="10">
        <v>0</v>
      </c>
      <c r="AJ278" s="10">
        <v>0</v>
      </c>
      <c r="AK278" s="10">
        <v>0</v>
      </c>
      <c r="AL278" s="10">
        <v>0</v>
      </c>
      <c r="AM278" s="10">
        <v>0</v>
      </c>
      <c r="AN278" s="10">
        <v>0</v>
      </c>
      <c r="AO278" s="10">
        <v>0</v>
      </c>
      <c r="AP278" s="10">
        <v>0</v>
      </c>
      <c r="AQ278" s="10">
        <v>0</v>
      </c>
      <c r="AR278" s="10">
        <v>0</v>
      </c>
      <c r="AS278" s="16">
        <v>0</v>
      </c>
      <c r="AT278" s="16">
        <v>0</v>
      </c>
      <c r="AU278" s="16">
        <v>0</v>
      </c>
      <c r="AV278" s="16">
        <v>0</v>
      </c>
      <c r="AW278" s="16" t="str">
        <v/>
      </c>
      <c r="AX278" s="10">
        <f t="shared" si="30"/>
        <v>0</v>
      </c>
      <c r="AY278" s="10">
        <f>SUM(Z278:AK278)</f>
        <v>0</v>
      </c>
      <c r="AZ278" s="2" t="s">
        <v>119</v>
      </c>
      <c r="BA278" s="10">
        <f t="shared" si="31"/>
        <v>0</v>
      </c>
      <c r="BB278" s="36" t="s">
        <v>118</v>
      </c>
      <c r="BC278" s="39" t="str">
        <f t="shared" si="32"/>
        <v/>
      </c>
      <c r="BD278" s="16">
        <f>SUM(AR278:AW278)</f>
        <v>0</v>
      </c>
      <c r="BE278" s="10">
        <f>SUM(AL278:AQ278)</f>
        <v>0</v>
      </c>
      <c r="BF278" s="12" t="str">
        <f t="shared" si="33"/>
        <v/>
      </c>
      <c r="BG278" s="12" t="str">
        <f t="shared" si="34"/>
        <v/>
      </c>
      <c r="BH278" s="9">
        <f t="shared" si="35"/>
        <v>0</v>
      </c>
      <c r="BI278" s="39" t="str">
        <f t="shared" si="36"/>
        <v/>
      </c>
      <c r="BK278" s="75"/>
    </row>
    <row r="279" spans="1:63">
      <c r="A279" s="2">
        <v>276</v>
      </c>
      <c r="B279" s="2">
        <v>2024</v>
      </c>
      <c r="C279" s="1" t="str">
        <v>PBTMTR279</v>
      </c>
      <c r="D279" s="37" t="str">
        <v>0015g00001dJmnSAAS</v>
      </c>
      <c r="E279" s="37" t="str">
        <v>MADAN LAL &amp; SONS</v>
      </c>
      <c r="F279" s="37" t="str">
        <v>HIMACHAL PRADESH</v>
      </c>
      <c r="G279" s="37" t="str">
        <v>MANDI</v>
      </c>
      <c r="H279" s="37" t="str">
        <v>Sadar</v>
      </c>
      <c r="I279" s="37" t="str">
        <v>MONAD PROFILES</v>
      </c>
      <c r="J279" s="37" t="str">
        <v>Rahul Gautam</v>
      </c>
      <c r="K279" s="37" t="str">
        <v>kapil vaidya</v>
      </c>
      <c r="L279" s="37" t="str">
        <v/>
      </c>
      <c r="M279" s="37" t="str">
        <v>North</v>
      </c>
      <c r="N279" s="2">
        <v>175008</v>
      </c>
      <c r="O279" s="2" t="str">
        <v>02CGNPK6954Q1ZM</v>
      </c>
      <c r="P279" s="2">
        <v>8278772323</v>
      </c>
      <c r="Q279" s="2" t="str">
        <v>Mar'24</v>
      </c>
      <c r="R279" s="2">
        <v>2024</v>
      </c>
      <c r="S279" s="1">
        <v>15</v>
      </c>
      <c r="T279" s="2">
        <v>50</v>
      </c>
      <c r="U279" s="1">
        <v>0</v>
      </c>
      <c r="V279" s="1" t="str">
        <v>Minor</v>
      </c>
      <c r="W279" s="10">
        <v>0</v>
      </c>
      <c r="X279" s="10">
        <v>0</v>
      </c>
      <c r="Y279" s="10">
        <v>15</v>
      </c>
      <c r="Z279" s="10">
        <v>0</v>
      </c>
      <c r="AA279" s="10">
        <v>0</v>
      </c>
      <c r="AB279" s="10">
        <v>0</v>
      </c>
      <c r="AC279" s="10">
        <v>0</v>
      </c>
      <c r="AD279" s="10">
        <v>0</v>
      </c>
      <c r="AE279" s="10">
        <v>0</v>
      </c>
      <c r="AF279" s="10">
        <v>0</v>
      </c>
      <c r="AG279" s="10">
        <v>0</v>
      </c>
      <c r="AH279" s="10">
        <v>0</v>
      </c>
      <c r="AI279" s="10">
        <v>0</v>
      </c>
      <c r="AJ279" s="10">
        <v>0</v>
      </c>
      <c r="AK279" s="10">
        <v>0</v>
      </c>
      <c r="AL279" s="10">
        <v>0</v>
      </c>
      <c r="AM279" s="10">
        <v>0</v>
      </c>
      <c r="AN279" s="10">
        <v>0</v>
      </c>
      <c r="AO279" s="10">
        <v>0</v>
      </c>
      <c r="AP279" s="10">
        <v>0</v>
      </c>
      <c r="AQ279" s="10">
        <v>0</v>
      </c>
      <c r="AR279" s="10">
        <v>0</v>
      </c>
      <c r="AS279" s="16">
        <v>0</v>
      </c>
      <c r="AT279" s="16">
        <v>0</v>
      </c>
      <c r="AU279" s="16">
        <v>0</v>
      </c>
      <c r="AV279" s="16">
        <v>0</v>
      </c>
      <c r="AW279" s="16" t="str">
        <v/>
      </c>
      <c r="AX279" s="10">
        <f t="shared" si="30"/>
        <v>0</v>
      </c>
      <c r="AY279" s="10">
        <f>SUM(Z279:AK279)</f>
        <v>0</v>
      </c>
      <c r="AZ279" s="2" t="s">
        <v>119</v>
      </c>
      <c r="BA279" s="10">
        <f t="shared" si="31"/>
        <v>0</v>
      </c>
      <c r="BB279" s="36" t="s">
        <v>118</v>
      </c>
      <c r="BC279" s="39" t="str">
        <f t="shared" si="32"/>
        <v/>
      </c>
      <c r="BD279" s="16">
        <f>SUM(AR279:AW279)</f>
        <v>0</v>
      </c>
      <c r="BE279" s="10">
        <f>SUM(AL279:AQ279)</f>
        <v>0</v>
      </c>
      <c r="BF279" s="12" t="str">
        <f t="shared" si="33"/>
        <v/>
      </c>
      <c r="BG279" s="12" t="str">
        <f t="shared" si="34"/>
        <v/>
      </c>
      <c r="BH279" s="9">
        <f t="shared" si="35"/>
        <v>0</v>
      </c>
      <c r="BI279" s="39" t="str">
        <f t="shared" si="36"/>
        <v/>
      </c>
      <c r="BK279" s="75"/>
    </row>
    <row r="280" spans="1:63">
      <c r="A280" s="2">
        <v>277</v>
      </c>
      <c r="B280" s="2">
        <v>2024</v>
      </c>
      <c r="C280" s="1" t="str">
        <v>PBTMTR280</v>
      </c>
      <c r="D280" s="37" t="str">
        <v>0015g00001dHZzFAAW</v>
      </c>
      <c r="E280" s="37" t="str">
        <v>THE MAJHERNA CO OP AGRICULTURAL SERVICE SOCIETY</v>
      </c>
      <c r="F280" s="37" t="str">
        <v>HIMACHAL PRADESH</v>
      </c>
      <c r="G280" s="37" t="str">
        <v>KANGRA</v>
      </c>
      <c r="H280" s="37">
        <v>0</v>
      </c>
      <c r="I280" s="37" t="str">
        <v>MONAD PROFILES</v>
      </c>
      <c r="J280" s="37" t="str">
        <v>Rahul Gautam</v>
      </c>
      <c r="K280" s="37" t="str">
        <v>kapil vaidya</v>
      </c>
      <c r="L280" s="37" t="str">
        <v/>
      </c>
      <c r="M280" s="37" t="str">
        <v>North</v>
      </c>
      <c r="N280" s="2">
        <v>176063</v>
      </c>
      <c r="O280" s="2" t="str">
        <v>02AAGAT3565J1ZE</v>
      </c>
      <c r="P280" s="2">
        <v>9816102751</v>
      </c>
      <c r="Q280" s="2" t="str">
        <v>Mar'24</v>
      </c>
      <c r="R280" s="2">
        <v>2024</v>
      </c>
      <c r="S280" s="1">
        <v>17</v>
      </c>
      <c r="T280" s="2">
        <v>30</v>
      </c>
      <c r="U280" s="1">
        <v>0</v>
      </c>
      <c r="V280" s="1" t="str">
        <v>Minor</v>
      </c>
      <c r="W280" s="10">
        <v>0</v>
      </c>
      <c r="X280" s="10">
        <v>0</v>
      </c>
      <c r="Y280" s="10">
        <v>17</v>
      </c>
      <c r="Z280" s="10">
        <v>11.86</v>
      </c>
      <c r="AA280" s="10">
        <v>0</v>
      </c>
      <c r="AB280" s="10">
        <v>0</v>
      </c>
      <c r="AC280" s="10">
        <v>0</v>
      </c>
      <c r="AD280" s="10">
        <v>0</v>
      </c>
      <c r="AE280" s="10">
        <v>0</v>
      </c>
      <c r="AF280" s="10">
        <v>0</v>
      </c>
      <c r="AG280" s="10">
        <v>16</v>
      </c>
      <c r="AH280" s="10">
        <v>0</v>
      </c>
      <c r="AI280" s="10">
        <v>0</v>
      </c>
      <c r="AJ280" s="10">
        <v>0</v>
      </c>
      <c r="AK280" s="10">
        <v>0</v>
      </c>
      <c r="AL280" s="10">
        <v>0</v>
      </c>
      <c r="AM280" s="10">
        <v>0</v>
      </c>
      <c r="AN280" s="10">
        <v>0</v>
      </c>
      <c r="AO280" s="10">
        <v>0</v>
      </c>
      <c r="AP280" s="10">
        <v>0</v>
      </c>
      <c r="AQ280" s="10">
        <v>0</v>
      </c>
      <c r="AR280" s="10">
        <v>0</v>
      </c>
      <c r="AS280" s="16">
        <v>0</v>
      </c>
      <c r="AT280" s="16">
        <v>0</v>
      </c>
      <c r="AU280" s="16">
        <v>0</v>
      </c>
      <c r="AV280" s="16">
        <v>0</v>
      </c>
      <c r="AW280" s="16" t="str">
        <v/>
      </c>
      <c r="AX280" s="10">
        <f t="shared" si="30"/>
        <v>0</v>
      </c>
      <c r="AY280" s="10">
        <f>SUM(Z280:AK280)</f>
        <v>27.86</v>
      </c>
      <c r="AZ280" s="2" t="s">
        <v>119</v>
      </c>
      <c r="BA280" s="10">
        <f t="shared" si="31"/>
        <v>0</v>
      </c>
      <c r="BB280" s="36" t="s">
        <v>118</v>
      </c>
      <c r="BC280" s="39" t="str">
        <f t="shared" si="32"/>
        <v/>
      </c>
      <c r="BD280" s="16">
        <f>SUM(AR280:AW280)</f>
        <v>0</v>
      </c>
      <c r="BE280" s="10">
        <f>SUM(AL280:AQ280)</f>
        <v>0</v>
      </c>
      <c r="BF280" s="12" t="str">
        <f t="shared" si="33"/>
        <v/>
      </c>
      <c r="BG280" s="12" t="str">
        <f t="shared" si="34"/>
        <v/>
      </c>
      <c r="BH280" s="9">
        <f t="shared" si="35"/>
        <v>0</v>
      </c>
      <c r="BI280" s="39" t="str">
        <f t="shared" si="36"/>
        <v/>
      </c>
      <c r="BK280" s="75"/>
    </row>
    <row r="281" spans="1:63">
      <c r="A281" s="2">
        <v>278</v>
      </c>
      <c r="B281" s="2">
        <v>2024</v>
      </c>
      <c r="C281" s="1" t="str">
        <v>PBTMTR281</v>
      </c>
      <c r="D281" s="37" t="str">
        <v>001J100000CMmsIIAT</v>
      </c>
      <c r="E281" s="37" t="str">
        <v>M/S GYAN TRADERS PROP AJIT KUMAR JAIN</v>
      </c>
      <c r="F281" s="37" t="str">
        <v>MADHYA PRADESH</v>
      </c>
      <c r="G281" s="37" t="str">
        <v>CHHATARPUR</v>
      </c>
      <c r="H281" s="37">
        <v>0</v>
      </c>
      <c r="I281" s="37" t="str">
        <v>Global Steel</v>
      </c>
      <c r="J281" s="37" t="str">
        <v>Swapnil Dahayat</v>
      </c>
      <c r="K281" s="37" t="str">
        <v>-</v>
      </c>
      <c r="L281" s="37" t="str">
        <v>C13471</v>
      </c>
      <c r="M281" s="37" t="str">
        <v>Central</v>
      </c>
      <c r="N281" s="2">
        <v>471201</v>
      </c>
      <c r="O281" s="2" t="str">
        <v>23AAUPJ6515B1ZW</v>
      </c>
      <c r="P281" s="2">
        <v>9425144179</v>
      </c>
      <c r="Q281" s="2" t="str">
        <v>Mar'24</v>
      </c>
      <c r="R281" s="2">
        <v>2024</v>
      </c>
      <c r="S281" s="1">
        <v>60</v>
      </c>
      <c r="T281" s="2">
        <v>30</v>
      </c>
      <c r="U281" s="1">
        <v>0</v>
      </c>
      <c r="V281" s="1" t="str">
        <v>Minor</v>
      </c>
      <c r="W281" s="10">
        <v>0</v>
      </c>
      <c r="X281" s="10">
        <v>0</v>
      </c>
      <c r="Y281" s="10">
        <v>60</v>
      </c>
      <c r="Z281" s="10">
        <v>0</v>
      </c>
      <c r="AA281" s="10">
        <v>0</v>
      </c>
      <c r="AB281" s="10">
        <v>0</v>
      </c>
      <c r="AC281" s="10">
        <v>0</v>
      </c>
      <c r="AD281" s="10">
        <v>0</v>
      </c>
      <c r="AE281" s="10">
        <v>0</v>
      </c>
      <c r="AF281" s="10">
        <v>0</v>
      </c>
      <c r="AG281" s="10">
        <v>0</v>
      </c>
      <c r="AH281" s="10">
        <v>0</v>
      </c>
      <c r="AI281" s="10">
        <v>0</v>
      </c>
      <c r="AJ281" s="10">
        <v>0</v>
      </c>
      <c r="AK281" s="10">
        <v>0</v>
      </c>
      <c r="AL281" s="10">
        <v>0</v>
      </c>
      <c r="AM281" s="10">
        <v>0</v>
      </c>
      <c r="AN281" s="10">
        <v>0</v>
      </c>
      <c r="AO281" s="10">
        <v>0</v>
      </c>
      <c r="AP281" s="10">
        <v>0</v>
      </c>
      <c r="AQ281" s="10">
        <v>0</v>
      </c>
      <c r="AR281" s="10">
        <v>0</v>
      </c>
      <c r="AS281" s="16">
        <v>0</v>
      </c>
      <c r="AT281" s="16">
        <v>0</v>
      </c>
      <c r="AU281" s="16">
        <v>0</v>
      </c>
      <c r="AV281" s="16">
        <v>0</v>
      </c>
      <c r="AW281" s="16" t="str">
        <v/>
      </c>
      <c r="AX281" s="10">
        <f t="shared" si="30"/>
        <v>0</v>
      </c>
      <c r="AY281" s="10">
        <f>SUM(Z281:AK281)</f>
        <v>0</v>
      </c>
      <c r="AZ281" s="2" t="s">
        <v>119</v>
      </c>
      <c r="BA281" s="10">
        <f t="shared" si="31"/>
        <v>0</v>
      </c>
      <c r="BB281" s="36" t="s">
        <v>118</v>
      </c>
      <c r="BC281" s="39" t="str">
        <f t="shared" si="32"/>
        <v/>
      </c>
      <c r="BD281" s="16">
        <f>SUM(AR281:AW281)</f>
        <v>0</v>
      </c>
      <c r="BE281" s="10">
        <f>SUM(AL281:AQ281)</f>
        <v>0</v>
      </c>
      <c r="BF281" s="12" t="str">
        <f t="shared" si="33"/>
        <v/>
      </c>
      <c r="BG281" s="12" t="str">
        <f t="shared" si="34"/>
        <v/>
      </c>
      <c r="BH281" s="9">
        <f t="shared" si="35"/>
        <v>0</v>
      </c>
      <c r="BI281" s="39" t="str">
        <f t="shared" si="36"/>
        <v/>
      </c>
      <c r="BK281" s="75"/>
    </row>
    <row r="282" spans="1:63">
      <c r="A282" s="2">
        <v>279</v>
      </c>
      <c r="B282" s="2">
        <v>2024</v>
      </c>
      <c r="C282" s="1" t="str">
        <v>PBTMTR282</v>
      </c>
      <c r="D282" s="37" t="str">
        <v>0015g00001Y56QuAAJ</v>
      </c>
      <c r="E282" s="37" t="str">
        <v>MAHUL INDUSTRIES</v>
      </c>
      <c r="F282" s="37" t="str">
        <v>MADHYA PRADESH</v>
      </c>
      <c r="G282" s="37" t="str">
        <v>JABALPUR</v>
      </c>
      <c r="H282" s="37" t="str">
        <v>Jabalpur</v>
      </c>
      <c r="I282" s="37" t="str">
        <v>Global Steel</v>
      </c>
      <c r="J282" s="37" t="str">
        <v>Swapnil Dahayat</v>
      </c>
      <c r="K282" s="37" t="str">
        <v>-</v>
      </c>
      <c r="L282" s="37" t="str">
        <v>C13471</v>
      </c>
      <c r="M282" s="37" t="str">
        <v>Central</v>
      </c>
      <c r="N282" s="2">
        <v>482001</v>
      </c>
      <c r="O282" s="2" t="str">
        <v>23ADTPM3254G1ZG</v>
      </c>
      <c r="P282" s="2">
        <v>9425154799</v>
      </c>
      <c r="Q282" s="2" t="str">
        <v>Mar'24</v>
      </c>
      <c r="R282" s="2">
        <v>2024</v>
      </c>
      <c r="S282" s="1">
        <v>187</v>
      </c>
      <c r="T282" s="2">
        <v>600</v>
      </c>
      <c r="U282" s="1">
        <v>0</v>
      </c>
      <c r="V282" s="1" t="str">
        <v>Alien</v>
      </c>
      <c r="W282" s="10">
        <v>0</v>
      </c>
      <c r="X282" s="10">
        <v>0</v>
      </c>
      <c r="Y282" s="10">
        <v>187</v>
      </c>
      <c r="Z282" s="10">
        <v>291</v>
      </c>
      <c r="AA282" s="10">
        <v>163</v>
      </c>
      <c r="AB282" s="10">
        <v>200</v>
      </c>
      <c r="AC282" s="10">
        <v>18</v>
      </c>
      <c r="AD282" s="10">
        <v>0</v>
      </c>
      <c r="AE282" s="10">
        <v>2</v>
      </c>
      <c r="AF282" s="10">
        <v>0</v>
      </c>
      <c r="AG282" s="10">
        <v>0</v>
      </c>
      <c r="AH282" s="10">
        <v>0</v>
      </c>
      <c r="AI282" s="10">
        <v>0</v>
      </c>
      <c r="AJ282" s="10">
        <v>6</v>
      </c>
      <c r="AK282" s="10">
        <v>0</v>
      </c>
      <c r="AL282" s="10">
        <v>40</v>
      </c>
      <c r="AM282" s="10">
        <v>210</v>
      </c>
      <c r="AN282" s="10">
        <v>157</v>
      </c>
      <c r="AO282" s="10">
        <v>41.86</v>
      </c>
      <c r="AP282" s="10">
        <v>46.05</v>
      </c>
      <c r="AQ282" s="10">
        <v>0</v>
      </c>
      <c r="AR282" s="10">
        <v>0</v>
      </c>
      <c r="AS282" s="16">
        <v>0</v>
      </c>
      <c r="AT282" s="16">
        <v>0</v>
      </c>
      <c r="AU282" s="16">
        <v>0</v>
      </c>
      <c r="AV282" s="16">
        <v>0</v>
      </c>
      <c r="AW282" s="16">
        <v>24</v>
      </c>
      <c r="AX282" s="10">
        <f t="shared" si="30"/>
        <v>518.91000000000008</v>
      </c>
      <c r="AY282" s="10">
        <f>SUM(Z282:AK282)</f>
        <v>680</v>
      </c>
      <c r="AZ282" s="2" t="s">
        <v>119</v>
      </c>
      <c r="BA282" s="10">
        <f t="shared" si="31"/>
        <v>82.484999999999999</v>
      </c>
      <c r="BB282" s="36" t="s">
        <v>118</v>
      </c>
      <c r="BC282" s="39" t="str">
        <f t="shared" si="32"/>
        <v>C</v>
      </c>
      <c r="BD282" s="16">
        <f>SUM(AR282:AW282)</f>
        <v>24</v>
      </c>
      <c r="BE282" s="10">
        <f>SUM(AL282:AQ282)</f>
        <v>494.91</v>
      </c>
      <c r="BF282" s="12">
        <f t="shared" si="33"/>
        <v>4.6250794935537951E-2</v>
      </c>
      <c r="BG282" s="12">
        <f t="shared" si="34"/>
        <v>0.95374920506446192</v>
      </c>
      <c r="BH282" s="9">
        <f t="shared" si="35"/>
        <v>518.91000000000008</v>
      </c>
      <c r="BI282" s="39" t="str">
        <f t="shared" si="36"/>
        <v>C</v>
      </c>
      <c r="BJ282" s="1" t="str">
        <f>_xlfn.XLOOKUP(D282,'Holi gift'!A:A,'Holi gift'!A:A,"",0,1)</f>
        <v/>
      </c>
      <c r="BK282" s="75"/>
    </row>
    <row r="283" spans="1:63">
      <c r="A283" s="2">
        <v>280</v>
      </c>
      <c r="B283" s="2">
        <v>2024</v>
      </c>
      <c r="C283" s="1" t="str">
        <v>PBTMTR283</v>
      </c>
      <c r="D283" s="37">
        <v>0</v>
      </c>
      <c r="E283" s="37" t="str">
        <v>Parshuram Associates</v>
      </c>
      <c r="F283" s="37" t="str">
        <v>MADHYA PRADESH</v>
      </c>
      <c r="G283" s="37" t="str">
        <v>BALAGHAT</v>
      </c>
      <c r="H283" s="37" t="str">
        <v>Hisar</v>
      </c>
      <c r="I283" s="37" t="str">
        <v>Global Steel</v>
      </c>
      <c r="J283" s="37" t="e">
        <v>#VALUE!</v>
      </c>
      <c r="K283" s="37" t="str">
        <v>-</v>
      </c>
      <c r="L283" s="37" t="str">
        <v>C13471</v>
      </c>
      <c r="M283" s="37" t="str">
        <v>Central</v>
      </c>
      <c r="N283" s="2" t="e">
        <v>#VALUE!</v>
      </c>
      <c r="O283" s="2" t="e">
        <v>#VALUE!</v>
      </c>
      <c r="P283" s="2" t="e">
        <v>#VALUE!</v>
      </c>
      <c r="Q283" s="2" t="str">
        <v>Mar'24</v>
      </c>
      <c r="R283" s="2">
        <v>2024</v>
      </c>
      <c r="S283" s="1">
        <v>85</v>
      </c>
      <c r="T283" s="2" t="str">
        <v/>
      </c>
      <c r="U283" s="1">
        <v>0</v>
      </c>
      <c r="V283" s="1" t="str">
        <v>Potential Not updated</v>
      </c>
      <c r="W283" s="10">
        <v>0</v>
      </c>
      <c r="X283" s="10">
        <v>0</v>
      </c>
      <c r="Y283" s="10">
        <v>85</v>
      </c>
      <c r="Z283" s="10">
        <v>0</v>
      </c>
      <c r="AA283" s="10">
        <v>0</v>
      </c>
      <c r="AB283" s="10">
        <v>0</v>
      </c>
      <c r="AC283" s="10">
        <v>0</v>
      </c>
      <c r="AD283" s="10">
        <v>0</v>
      </c>
      <c r="AE283" s="10">
        <v>0</v>
      </c>
      <c r="AF283" s="10">
        <v>0</v>
      </c>
      <c r="AG283" s="10">
        <v>0</v>
      </c>
      <c r="AH283" s="10">
        <v>0</v>
      </c>
      <c r="AI283" s="10">
        <v>0</v>
      </c>
      <c r="AJ283" s="10">
        <v>0</v>
      </c>
      <c r="AK283" s="10">
        <v>0</v>
      </c>
      <c r="AL283" s="10">
        <v>0</v>
      </c>
      <c r="AM283" s="10">
        <v>0</v>
      </c>
      <c r="AN283" s="10">
        <v>0</v>
      </c>
      <c r="AO283" s="10">
        <v>0</v>
      </c>
      <c r="AP283" s="10">
        <v>0</v>
      </c>
      <c r="AQ283" s="10">
        <v>0</v>
      </c>
      <c r="AR283" s="10">
        <v>0</v>
      </c>
      <c r="AS283" s="16">
        <v>0</v>
      </c>
      <c r="AT283" s="16">
        <v>0</v>
      </c>
      <c r="AU283" s="16">
        <v>0</v>
      </c>
      <c r="AV283" s="16">
        <v>0</v>
      </c>
      <c r="AW283" s="16">
        <v>0</v>
      </c>
      <c r="AX283" s="10">
        <f t="shared" si="30"/>
        <v>0</v>
      </c>
      <c r="AY283" s="10">
        <f>SUM(Z283:AK283)</f>
        <v>0</v>
      </c>
      <c r="AZ283" s="2" t="s">
        <v>119</v>
      </c>
      <c r="BA283" s="10">
        <f t="shared" si="31"/>
        <v>0</v>
      </c>
      <c r="BB283" s="36" t="s">
        <v>118</v>
      </c>
      <c r="BC283" s="39" t="str">
        <f t="shared" si="32"/>
        <v/>
      </c>
      <c r="BD283" s="16">
        <f>SUM(AR283:AW283)</f>
        <v>0</v>
      </c>
      <c r="BE283" s="10">
        <f>SUM(AL283:AQ283)</f>
        <v>0</v>
      </c>
      <c r="BF283" s="12" t="str">
        <f t="shared" si="33"/>
        <v/>
      </c>
      <c r="BG283" s="12" t="str">
        <f t="shared" si="34"/>
        <v/>
      </c>
      <c r="BH283" s="9">
        <f t="shared" si="35"/>
        <v>0</v>
      </c>
      <c r="BI283" s="39" t="str">
        <f t="shared" si="36"/>
        <v/>
      </c>
      <c r="BK283" s="75"/>
    </row>
    <row r="284" spans="1:63">
      <c r="A284" s="2">
        <v>281</v>
      </c>
      <c r="B284" s="2">
        <v>2024</v>
      </c>
      <c r="C284" s="1" t="str">
        <v>PBTMTR284</v>
      </c>
      <c r="D284" s="37" t="str">
        <v>0015g00001eB946AAC</v>
      </c>
      <c r="E284" s="37" t="str">
        <v>Nirman 2</v>
      </c>
      <c r="F284" s="37" t="str">
        <v>MADHYA PRADESH</v>
      </c>
      <c r="G284" s="37" t="str">
        <v>DAMOH</v>
      </c>
      <c r="H284" s="37" t="str">
        <v>Damoh</v>
      </c>
      <c r="I284" s="37" t="str">
        <v>Global Steel</v>
      </c>
      <c r="J284" s="37" t="str">
        <v>Dharmendra Kumar Yadav</v>
      </c>
      <c r="K284" s="37" t="str">
        <v>-</v>
      </c>
      <c r="L284" s="37" t="str">
        <v>C13471</v>
      </c>
      <c r="M284" s="37" t="str">
        <v>Central</v>
      </c>
      <c r="N284" s="2">
        <v>470661</v>
      </c>
      <c r="O284" s="2" t="str">
        <v>23BCVDN9109C1ZV</v>
      </c>
      <c r="P284" s="2">
        <v>9406536111</v>
      </c>
      <c r="Q284" s="2" t="str">
        <v>Mar'24</v>
      </c>
      <c r="R284" s="2">
        <v>2024</v>
      </c>
      <c r="S284" s="1">
        <v>60</v>
      </c>
      <c r="T284" s="2">
        <v>30</v>
      </c>
      <c r="U284" s="1">
        <v>0</v>
      </c>
      <c r="V284" s="1" t="str">
        <v>Minor</v>
      </c>
      <c r="W284" s="10">
        <v>0</v>
      </c>
      <c r="X284" s="10">
        <v>0</v>
      </c>
      <c r="Y284" s="10">
        <v>60</v>
      </c>
      <c r="Z284" s="10">
        <v>0</v>
      </c>
      <c r="AA284" s="10">
        <v>0</v>
      </c>
      <c r="AB284" s="10">
        <v>0</v>
      </c>
      <c r="AC284" s="10">
        <v>0</v>
      </c>
      <c r="AD284" s="10">
        <v>0</v>
      </c>
      <c r="AE284" s="10">
        <v>0</v>
      </c>
      <c r="AF284" s="10">
        <v>0</v>
      </c>
      <c r="AG284" s="10">
        <v>10</v>
      </c>
      <c r="AH284" s="10">
        <v>0</v>
      </c>
      <c r="AI284" s="10">
        <v>0</v>
      </c>
      <c r="AJ284" s="10">
        <v>0</v>
      </c>
      <c r="AK284" s="10">
        <v>0</v>
      </c>
      <c r="AL284" s="10">
        <v>0</v>
      </c>
      <c r="AM284" s="10">
        <v>0</v>
      </c>
      <c r="AN284" s="10">
        <v>0</v>
      </c>
      <c r="AO284" s="10">
        <v>0</v>
      </c>
      <c r="AP284" s="10">
        <v>0</v>
      </c>
      <c r="AQ284" s="10">
        <v>0</v>
      </c>
      <c r="AR284" s="10">
        <v>0</v>
      </c>
      <c r="AS284" s="16">
        <v>0</v>
      </c>
      <c r="AT284" s="16">
        <v>0</v>
      </c>
      <c r="AU284" s="16">
        <v>0</v>
      </c>
      <c r="AV284" s="16">
        <v>0</v>
      </c>
      <c r="AW284" s="16" t="str">
        <v/>
      </c>
      <c r="AX284" s="10">
        <f t="shared" si="30"/>
        <v>0</v>
      </c>
      <c r="AY284" s="10">
        <f>SUM(Z284:AK284)</f>
        <v>10</v>
      </c>
      <c r="AZ284" s="2" t="s">
        <v>119</v>
      </c>
      <c r="BA284" s="10">
        <f t="shared" si="31"/>
        <v>0</v>
      </c>
      <c r="BB284" s="36" t="s">
        <v>118</v>
      </c>
      <c r="BC284" s="39" t="str">
        <f t="shared" si="32"/>
        <v/>
      </c>
      <c r="BD284" s="16">
        <f>SUM(AR284:AW284)</f>
        <v>0</v>
      </c>
      <c r="BE284" s="10">
        <f>SUM(AL284:AQ284)</f>
        <v>0</v>
      </c>
      <c r="BF284" s="12" t="str">
        <f t="shared" si="33"/>
        <v/>
      </c>
      <c r="BG284" s="12" t="str">
        <f t="shared" si="34"/>
        <v/>
      </c>
      <c r="BH284" s="9">
        <f t="shared" si="35"/>
        <v>0</v>
      </c>
      <c r="BI284" s="39" t="str">
        <f t="shared" si="36"/>
        <v/>
      </c>
      <c r="BK284" s="75"/>
    </row>
    <row r="285" spans="1:63">
      <c r="A285" s="2">
        <v>282</v>
      </c>
      <c r="B285" s="2">
        <v>2024</v>
      </c>
      <c r="C285" s="1" t="str">
        <v>PBTMTR285</v>
      </c>
      <c r="D285" s="37" t="str">
        <v>0015g00001dFkSPAA0</v>
      </c>
      <c r="E285" s="37" t="str">
        <v>MALVIYA TRADERS</v>
      </c>
      <c r="F285" s="37" t="str">
        <v>MADHYA PRADESH</v>
      </c>
      <c r="G285" s="37" t="str">
        <v>JABALPUR</v>
      </c>
      <c r="H285" s="37" t="str">
        <v>Jabalpur</v>
      </c>
      <c r="I285" s="37" t="str">
        <v>Global Steel</v>
      </c>
      <c r="J285" s="37" t="str">
        <v>Swapnil Dahayat</v>
      </c>
      <c r="K285" s="37" t="str">
        <v>-</v>
      </c>
      <c r="L285" s="37" t="str">
        <v>C13471</v>
      </c>
      <c r="M285" s="37" t="str">
        <v>Central</v>
      </c>
      <c r="N285" s="2">
        <v>482001</v>
      </c>
      <c r="O285" s="2" t="str">
        <v>23AFMPM5997H1ZV</v>
      </c>
      <c r="P285" s="2">
        <v>9826122876</v>
      </c>
      <c r="Q285" s="2" t="str">
        <v>Mar'24</v>
      </c>
      <c r="R285" s="2">
        <v>2024</v>
      </c>
      <c r="S285" s="1">
        <v>5</v>
      </c>
      <c r="T285" s="2">
        <v>60</v>
      </c>
      <c r="U285" s="1">
        <v>2.4444444444444446E-2</v>
      </c>
      <c r="V285" s="1" t="str">
        <v>Challenger</v>
      </c>
      <c r="W285" s="10">
        <v>0</v>
      </c>
      <c r="X285" s="10">
        <v>0</v>
      </c>
      <c r="Y285" s="10">
        <v>5</v>
      </c>
      <c r="Z285" s="10">
        <v>0</v>
      </c>
      <c r="AA285" s="10">
        <v>0</v>
      </c>
      <c r="AB285" s="10">
        <v>0</v>
      </c>
      <c r="AC285" s="10">
        <v>0</v>
      </c>
      <c r="AD285" s="10">
        <v>0</v>
      </c>
      <c r="AE285" s="10">
        <v>0</v>
      </c>
      <c r="AF285" s="10">
        <v>0</v>
      </c>
      <c r="AG285" s="10">
        <v>0</v>
      </c>
      <c r="AH285" s="10">
        <v>1</v>
      </c>
      <c r="AI285" s="10">
        <v>0</v>
      </c>
      <c r="AJ285" s="10">
        <v>0</v>
      </c>
      <c r="AK285" s="10">
        <v>0</v>
      </c>
      <c r="AL285" s="10">
        <v>0</v>
      </c>
      <c r="AM285" s="10">
        <v>0</v>
      </c>
      <c r="AN285" s="10">
        <v>1</v>
      </c>
      <c r="AO285" s="10">
        <v>1</v>
      </c>
      <c r="AP285" s="10">
        <v>1</v>
      </c>
      <c r="AQ285" s="10">
        <v>0</v>
      </c>
      <c r="AR285" s="10">
        <v>0.84</v>
      </c>
      <c r="AS285" s="16">
        <v>0</v>
      </c>
      <c r="AT285" s="16">
        <v>2.4</v>
      </c>
      <c r="AU285" s="16">
        <v>2</v>
      </c>
      <c r="AV285" s="16">
        <v>0</v>
      </c>
      <c r="AW285" s="16">
        <v>2</v>
      </c>
      <c r="AX285" s="10">
        <f t="shared" si="30"/>
        <v>10.24</v>
      </c>
      <c r="AY285" s="10">
        <f>SUM(Z285:AK285)</f>
        <v>1</v>
      </c>
      <c r="AZ285" s="2" t="s">
        <v>119</v>
      </c>
      <c r="BA285" s="10">
        <f t="shared" si="31"/>
        <v>0.5</v>
      </c>
      <c r="BB285" s="36" t="s">
        <v>118</v>
      </c>
      <c r="BC285" s="39" t="str">
        <f t="shared" si="32"/>
        <v/>
      </c>
      <c r="BD285" s="16">
        <f>SUM(AR285:AW285)</f>
        <v>7.24</v>
      </c>
      <c r="BE285" s="10">
        <f>SUM(AL285:AQ285)</f>
        <v>3</v>
      </c>
      <c r="BF285" s="12">
        <f t="shared" si="33"/>
        <v>0.70703125</v>
      </c>
      <c r="BG285" s="12">
        <f t="shared" si="34"/>
        <v>0.29296875</v>
      </c>
      <c r="BH285" s="9">
        <f t="shared" si="35"/>
        <v>10.24</v>
      </c>
      <c r="BI285" s="39" t="str">
        <f t="shared" si="36"/>
        <v/>
      </c>
      <c r="BK285" s="75"/>
    </row>
    <row r="286" spans="1:63">
      <c r="A286" s="2">
        <v>283</v>
      </c>
      <c r="B286" s="2">
        <v>2024</v>
      </c>
      <c r="C286" s="1" t="str">
        <v>PBTMTR286</v>
      </c>
      <c r="D286" s="37" t="str">
        <v>0015g00001Y5x6hAAB</v>
      </c>
      <c r="E286" s="37" t="str">
        <v>BHADAWAR BUILDING MATERIAL SUPPLIER</v>
      </c>
      <c r="F286" s="37" t="str">
        <v>MADHYA PRADESH</v>
      </c>
      <c r="G286" s="37" t="str">
        <v>GWALIOR</v>
      </c>
      <c r="H286" s="37" t="str">
        <v>Gwalior</v>
      </c>
      <c r="I286" s="37" t="str">
        <v>Urbanspan Infrastructure Pvt Ltd</v>
      </c>
      <c r="J286" s="37" t="str">
        <v>Sudhir Garg</v>
      </c>
      <c r="K286" s="37" t="str">
        <v>-</v>
      </c>
      <c r="L286" s="37" t="str">
        <v/>
      </c>
      <c r="M286" s="37" t="str">
        <v>Central</v>
      </c>
      <c r="N286" s="2">
        <v>474001</v>
      </c>
      <c r="O286" s="2" t="str">
        <v>23AKNPB3176D1ZJ</v>
      </c>
      <c r="P286" s="2">
        <v>9926214353</v>
      </c>
      <c r="Q286" s="2" t="str">
        <v>Mar'24</v>
      </c>
      <c r="R286" s="2">
        <v>2024</v>
      </c>
      <c r="S286" s="1">
        <v>30</v>
      </c>
      <c r="T286" s="2">
        <v>300</v>
      </c>
      <c r="U286" s="1">
        <v>0</v>
      </c>
      <c r="V286" s="1" t="str">
        <v>Alien</v>
      </c>
      <c r="W286" s="10">
        <v>0</v>
      </c>
      <c r="X286" s="10">
        <v>0</v>
      </c>
      <c r="Y286" s="10">
        <v>30</v>
      </c>
      <c r="Z286" s="10">
        <v>0</v>
      </c>
      <c r="AA286" s="10">
        <v>0</v>
      </c>
      <c r="AB286" s="10">
        <v>0</v>
      </c>
      <c r="AC286" s="10">
        <v>0</v>
      </c>
      <c r="AD286" s="10">
        <v>0</v>
      </c>
      <c r="AE286" s="10">
        <v>0</v>
      </c>
      <c r="AF286" s="10">
        <v>0</v>
      </c>
      <c r="AG286" s="10">
        <v>0</v>
      </c>
      <c r="AH286" s="10">
        <v>0</v>
      </c>
      <c r="AI286" s="10">
        <v>0</v>
      </c>
      <c r="AJ286" s="10">
        <v>0</v>
      </c>
      <c r="AK286" s="10">
        <v>0</v>
      </c>
      <c r="AL286" s="10">
        <v>0</v>
      </c>
      <c r="AM286" s="10">
        <v>0</v>
      </c>
      <c r="AN286" s="10">
        <v>0</v>
      </c>
      <c r="AO286" s="10">
        <v>0</v>
      </c>
      <c r="AP286" s="10">
        <v>0</v>
      </c>
      <c r="AQ286" s="10">
        <v>0</v>
      </c>
      <c r="AR286" s="10">
        <v>0</v>
      </c>
      <c r="AS286" s="16">
        <v>0</v>
      </c>
      <c r="AT286" s="16">
        <v>0</v>
      </c>
      <c r="AU286" s="16">
        <v>0</v>
      </c>
      <c r="AV286" s="16">
        <v>0</v>
      </c>
      <c r="AW286" s="16" t="str">
        <v/>
      </c>
      <c r="AX286" s="10">
        <f t="shared" si="30"/>
        <v>0</v>
      </c>
      <c r="AY286" s="10">
        <f>SUM(Z286:AK286)</f>
        <v>0</v>
      </c>
      <c r="AZ286" s="2" t="s">
        <v>119</v>
      </c>
      <c r="BA286" s="10">
        <f t="shared" si="31"/>
        <v>0</v>
      </c>
      <c r="BB286" s="36" t="s">
        <v>118</v>
      </c>
      <c r="BC286" s="39" t="str">
        <f t="shared" si="32"/>
        <v/>
      </c>
      <c r="BD286" s="16">
        <f>SUM(AR286:AW286)</f>
        <v>0</v>
      </c>
      <c r="BE286" s="10">
        <f>SUM(AL286:AQ286)</f>
        <v>0</v>
      </c>
      <c r="BF286" s="12" t="str">
        <f t="shared" si="33"/>
        <v/>
      </c>
      <c r="BG286" s="12" t="str">
        <f t="shared" si="34"/>
        <v/>
      </c>
      <c r="BH286" s="9">
        <f t="shared" si="35"/>
        <v>0</v>
      </c>
      <c r="BI286" s="39" t="str">
        <f t="shared" si="36"/>
        <v/>
      </c>
      <c r="BK286" s="75"/>
    </row>
    <row r="287" spans="1:63">
      <c r="A287" s="2">
        <v>284</v>
      </c>
      <c r="B287" s="2">
        <v>2024</v>
      </c>
      <c r="C287" s="1" t="str">
        <v>PBTMTR287</v>
      </c>
      <c r="D287" s="37" t="str">
        <v>0015g00001UBHnYAAX</v>
      </c>
      <c r="E287" s="37" t="str">
        <v>RAJ TRADERS</v>
      </c>
      <c r="F287" s="37" t="str">
        <v>MADHYA PRADESH</v>
      </c>
      <c r="G287" s="37" t="str">
        <v>RAISEN</v>
      </c>
      <c r="H287" s="37" t="str">
        <v>Bhopal</v>
      </c>
      <c r="I287" s="37" t="str">
        <v>Global Steel</v>
      </c>
      <c r="J287" s="37" t="str">
        <v>Rubean Luther</v>
      </c>
      <c r="K287" s="37" t="str">
        <v>-</v>
      </c>
      <c r="L287" s="37" t="str">
        <v>C13471</v>
      </c>
      <c r="M287" s="37" t="str">
        <v>Central</v>
      </c>
      <c r="N287" s="2">
        <v>462046</v>
      </c>
      <c r="O287" s="2" t="str">
        <v>23AIOPP2763M1ZQ</v>
      </c>
      <c r="P287" s="2">
        <v>9826593141</v>
      </c>
      <c r="Q287" s="2" t="str">
        <v>Mar'24</v>
      </c>
      <c r="R287" s="2">
        <v>2024</v>
      </c>
      <c r="S287" s="1">
        <v>31</v>
      </c>
      <c r="T287" s="2">
        <v>1250</v>
      </c>
      <c r="U287" s="1">
        <v>0</v>
      </c>
      <c r="V287" s="1" t="str">
        <v>Alien</v>
      </c>
      <c r="W287" s="10">
        <v>0</v>
      </c>
      <c r="X287" s="10">
        <v>0</v>
      </c>
      <c r="Y287" s="10">
        <v>31</v>
      </c>
      <c r="Z287" s="10">
        <v>0</v>
      </c>
      <c r="AA287" s="10">
        <v>0</v>
      </c>
      <c r="AB287" s="10">
        <v>0</v>
      </c>
      <c r="AC287" s="10">
        <v>35</v>
      </c>
      <c r="AD287" s="10">
        <v>0</v>
      </c>
      <c r="AE287" s="10">
        <v>0</v>
      </c>
      <c r="AF287" s="10">
        <v>0</v>
      </c>
      <c r="AG287" s="10">
        <v>0</v>
      </c>
      <c r="AH287" s="10">
        <v>0</v>
      </c>
      <c r="AI287" s="10">
        <v>0</v>
      </c>
      <c r="AJ287" s="10">
        <v>0</v>
      </c>
      <c r="AK287" s="10">
        <v>0</v>
      </c>
      <c r="AL287" s="10">
        <v>0</v>
      </c>
      <c r="AM287" s="10">
        <v>0</v>
      </c>
      <c r="AN287" s="10">
        <v>40</v>
      </c>
      <c r="AO287" s="10">
        <v>0</v>
      </c>
      <c r="AP287" s="10">
        <v>0</v>
      </c>
      <c r="AQ287" s="10">
        <v>0</v>
      </c>
      <c r="AR287" s="10">
        <v>0</v>
      </c>
      <c r="AS287" s="16">
        <v>0</v>
      </c>
      <c r="AT287" s="16">
        <v>0</v>
      </c>
      <c r="AU287" s="16">
        <v>0</v>
      </c>
      <c r="AV287" s="16">
        <v>0</v>
      </c>
      <c r="AW287" s="16" t="str">
        <v/>
      </c>
      <c r="AX287" s="10">
        <f t="shared" si="30"/>
        <v>40</v>
      </c>
      <c r="AY287" s="10">
        <f>SUM(Z287:AK287)</f>
        <v>35</v>
      </c>
      <c r="AZ287" s="2" t="s">
        <v>119</v>
      </c>
      <c r="BA287" s="10">
        <f t="shared" si="31"/>
        <v>6.666666666666667</v>
      </c>
      <c r="BB287" s="36" t="s">
        <v>118</v>
      </c>
      <c r="BC287" s="39" t="str">
        <f t="shared" si="32"/>
        <v/>
      </c>
      <c r="BD287" s="16">
        <f>SUM(AR287:AW287)</f>
        <v>0</v>
      </c>
      <c r="BE287" s="10">
        <f>SUM(AL287:AQ287)</f>
        <v>40</v>
      </c>
      <c r="BF287" s="12">
        <f t="shared" si="33"/>
        <v>0</v>
      </c>
      <c r="BG287" s="12">
        <f t="shared" si="34"/>
        <v>1</v>
      </c>
      <c r="BH287" s="9">
        <f t="shared" si="35"/>
        <v>40</v>
      </c>
      <c r="BI287" s="39" t="str">
        <f t="shared" si="36"/>
        <v/>
      </c>
      <c r="BK287" s="75"/>
    </row>
    <row r="288" spans="1:63">
      <c r="A288" s="2">
        <v>285</v>
      </c>
      <c r="B288" s="2">
        <v>2024</v>
      </c>
      <c r="C288" s="1" t="str">
        <v>PBTMTR288</v>
      </c>
      <c r="D288" s="37" t="str">
        <v>0015g00001UBHq3AAH</v>
      </c>
      <c r="E288" s="37" t="str">
        <v>SARDA TRADERS</v>
      </c>
      <c r="F288" s="37" t="str">
        <v>CHHATTISGARH</v>
      </c>
      <c r="G288" s="37" t="str">
        <v>RAJNANDGAON</v>
      </c>
      <c r="H288" s="37" t="str">
        <v>Rajnandgaon</v>
      </c>
      <c r="I288" s="37" t="str">
        <v>MADHYA BHARAT ISPAT PRIVATE LIMITED</v>
      </c>
      <c r="J288" s="37" t="str">
        <v>Vikash Kumar</v>
      </c>
      <c r="K288" s="37" t="str">
        <v>Vikash Kumar</v>
      </c>
      <c r="L288" s="37" t="str">
        <v>C12834</v>
      </c>
      <c r="M288" s="37" t="str">
        <v>Central</v>
      </c>
      <c r="N288" s="2">
        <v>491441</v>
      </c>
      <c r="O288" s="2" t="str">
        <v>22AAGHN4618D1ZL</v>
      </c>
      <c r="P288" s="2">
        <v>9827107246</v>
      </c>
      <c r="Q288" s="2" t="str">
        <v>Mar'24</v>
      </c>
      <c r="R288" s="2">
        <v>2024</v>
      </c>
      <c r="S288" s="1">
        <v>10</v>
      </c>
      <c r="T288" s="2">
        <v>400</v>
      </c>
      <c r="U288" s="1">
        <v>0</v>
      </c>
      <c r="V288" s="1" t="str">
        <v>Alien</v>
      </c>
      <c r="W288" s="10">
        <v>0</v>
      </c>
      <c r="X288" s="10">
        <v>0</v>
      </c>
      <c r="Y288" s="10">
        <v>10</v>
      </c>
      <c r="Z288" s="10">
        <v>70</v>
      </c>
      <c r="AA288" s="10">
        <v>92</v>
      </c>
      <c r="AB288" s="10">
        <v>30</v>
      </c>
      <c r="AC288" s="10">
        <v>0</v>
      </c>
      <c r="AD288" s="10">
        <v>0</v>
      </c>
      <c r="AE288" s="10">
        <v>50</v>
      </c>
      <c r="AF288" s="10">
        <v>70</v>
      </c>
      <c r="AG288" s="10">
        <v>0</v>
      </c>
      <c r="AH288" s="10">
        <v>0</v>
      </c>
      <c r="AI288" s="10">
        <v>0</v>
      </c>
      <c r="AJ288" s="10">
        <v>0</v>
      </c>
      <c r="AK288" s="10">
        <v>0</v>
      </c>
      <c r="AL288" s="10">
        <v>10</v>
      </c>
      <c r="AM288" s="10">
        <v>0</v>
      </c>
      <c r="AN288" s="10">
        <v>0</v>
      </c>
      <c r="AO288" s="10">
        <v>0</v>
      </c>
      <c r="AP288" s="10">
        <v>0</v>
      </c>
      <c r="AQ288" s="10">
        <v>0</v>
      </c>
      <c r="AR288" s="10">
        <v>0</v>
      </c>
      <c r="AS288" s="16">
        <v>0</v>
      </c>
      <c r="AT288" s="16">
        <v>0</v>
      </c>
      <c r="AU288" s="16">
        <v>0</v>
      </c>
      <c r="AV288" s="16">
        <v>0</v>
      </c>
      <c r="AW288" s="16" t="str">
        <v/>
      </c>
      <c r="AX288" s="10">
        <f t="shared" si="30"/>
        <v>10</v>
      </c>
      <c r="AY288" s="10">
        <f>SUM(Z288:AK288)</f>
        <v>312</v>
      </c>
      <c r="AZ288" s="2" t="s">
        <v>119</v>
      </c>
      <c r="BA288" s="10">
        <f t="shared" si="31"/>
        <v>1.6666666666666667</v>
      </c>
      <c r="BB288" s="36" t="s">
        <v>118</v>
      </c>
      <c r="BC288" s="39" t="str">
        <f t="shared" si="32"/>
        <v/>
      </c>
      <c r="BD288" s="16">
        <f>SUM(AR288:AW288)</f>
        <v>0</v>
      </c>
      <c r="BE288" s="10">
        <f>SUM(AL288:AQ288)</f>
        <v>10</v>
      </c>
      <c r="BF288" s="12">
        <f t="shared" si="33"/>
        <v>0</v>
      </c>
      <c r="BG288" s="12">
        <f t="shared" si="34"/>
        <v>1</v>
      </c>
      <c r="BH288" s="9">
        <f t="shared" si="35"/>
        <v>10</v>
      </c>
      <c r="BI288" s="39" t="str">
        <f t="shared" si="36"/>
        <v/>
      </c>
      <c r="BK288" s="75"/>
    </row>
    <row r="289" spans="1:63">
      <c r="A289" s="2">
        <v>286</v>
      </c>
      <c r="B289" s="2">
        <v>2024</v>
      </c>
      <c r="C289" s="1" t="str">
        <v>PBTMTR289</v>
      </c>
      <c r="D289" s="37" t="str">
        <v>001J1000002mPgaIAE</v>
      </c>
      <c r="E289" s="37" t="str">
        <v>BASANT TRADING COMPANY</v>
      </c>
      <c r="F289" s="37" t="str">
        <v>CHHATTISGARH</v>
      </c>
      <c r="G289" s="37" t="str">
        <v>BALRAMPUR</v>
      </c>
      <c r="H289" s="37" t="str">
        <v>Ramanujganj</v>
      </c>
      <c r="I289" s="37" t="str">
        <v>Shree Resources</v>
      </c>
      <c r="J289" s="37" t="str">
        <v>Sudhir Tiwari</v>
      </c>
      <c r="K289" s="37" t="str">
        <v>Sudhir Tiwari</v>
      </c>
      <c r="L289" s="37" t="str">
        <v/>
      </c>
      <c r="M289" s="37" t="str">
        <v>Central</v>
      </c>
      <c r="N289" s="2">
        <v>497220</v>
      </c>
      <c r="O289" s="2">
        <v>0</v>
      </c>
      <c r="P289" s="2">
        <v>9691783716</v>
      </c>
      <c r="Q289" s="2" t="str">
        <v>Mar'24</v>
      </c>
      <c r="R289" s="2">
        <v>2024</v>
      </c>
      <c r="S289" s="1">
        <v>25</v>
      </c>
      <c r="T289" s="2">
        <v>270</v>
      </c>
      <c r="U289" s="1">
        <v>0</v>
      </c>
      <c r="V289" s="1" t="str">
        <v>Alien</v>
      </c>
      <c r="W289" s="10">
        <v>0</v>
      </c>
      <c r="X289" s="10">
        <v>0</v>
      </c>
      <c r="Y289" s="10">
        <v>25</v>
      </c>
      <c r="Z289" s="10">
        <v>30.13</v>
      </c>
      <c r="AA289" s="10">
        <v>0</v>
      </c>
      <c r="AB289" s="10">
        <v>0</v>
      </c>
      <c r="AC289" s="10">
        <v>0</v>
      </c>
      <c r="AD289" s="10">
        <v>0</v>
      </c>
      <c r="AE289" s="10">
        <v>0</v>
      </c>
      <c r="AF289" s="10">
        <v>0</v>
      </c>
      <c r="AG289" s="10">
        <v>0</v>
      </c>
      <c r="AH289" s="10">
        <v>0</v>
      </c>
      <c r="AI289" s="10">
        <v>0</v>
      </c>
      <c r="AJ289" s="10">
        <v>0</v>
      </c>
      <c r="AK289" s="10">
        <v>0</v>
      </c>
      <c r="AL289" s="10">
        <v>0</v>
      </c>
      <c r="AM289" s="10">
        <v>0</v>
      </c>
      <c r="AN289" s="10">
        <v>0</v>
      </c>
      <c r="AO289" s="10">
        <v>0</v>
      </c>
      <c r="AP289" s="10">
        <v>0</v>
      </c>
      <c r="AQ289" s="10">
        <v>0</v>
      </c>
      <c r="AR289" s="10">
        <v>0</v>
      </c>
      <c r="AS289" s="16">
        <v>0</v>
      </c>
      <c r="AT289" s="16">
        <v>0</v>
      </c>
      <c r="AU289" s="16">
        <v>0</v>
      </c>
      <c r="AV289" s="16">
        <v>0</v>
      </c>
      <c r="AW289" s="16" t="str">
        <v/>
      </c>
      <c r="AX289" s="10">
        <f t="shared" si="30"/>
        <v>0</v>
      </c>
      <c r="AY289" s="10">
        <f>SUM(Z289:AK289)</f>
        <v>30.13</v>
      </c>
      <c r="AZ289" s="2" t="s">
        <v>119</v>
      </c>
      <c r="BA289" s="10">
        <f t="shared" si="31"/>
        <v>0</v>
      </c>
      <c r="BB289" s="36" t="s">
        <v>118</v>
      </c>
      <c r="BC289" s="39" t="str">
        <f t="shared" si="32"/>
        <v/>
      </c>
      <c r="BD289" s="16">
        <f>SUM(AR289:AW289)</f>
        <v>0</v>
      </c>
      <c r="BE289" s="10">
        <f>SUM(AL289:AQ289)</f>
        <v>0</v>
      </c>
      <c r="BF289" s="12" t="str">
        <f t="shared" si="33"/>
        <v/>
      </c>
      <c r="BG289" s="12" t="str">
        <f t="shared" si="34"/>
        <v/>
      </c>
      <c r="BH289" s="9">
        <f t="shared" si="35"/>
        <v>0</v>
      </c>
      <c r="BI289" s="39" t="str">
        <f t="shared" si="36"/>
        <v/>
      </c>
      <c r="BK289" s="75"/>
    </row>
    <row r="290" spans="1:63">
      <c r="A290" s="2">
        <v>287</v>
      </c>
      <c r="B290" s="2">
        <v>2024</v>
      </c>
      <c r="C290" s="1" t="str">
        <v>PBTMTR290</v>
      </c>
      <c r="D290" s="37" t="str">
        <v>001J1000003n5DwIAI</v>
      </c>
      <c r="E290" s="37" t="str">
        <v>M/S PANDEY TRADING COMPANY</v>
      </c>
      <c r="F290" s="37" t="str">
        <v>UTTAR PRADESH</v>
      </c>
      <c r="G290" s="37" t="str">
        <v>GONDA</v>
      </c>
      <c r="H290" s="37" t="str">
        <v>Gonda</v>
      </c>
      <c r="I290" s="37" t="str">
        <v>SHREE LAKSHMAN ROLLING MILL (INDIA) LLP</v>
      </c>
      <c r="J290" s="37" t="str">
        <v>Deepanshu</v>
      </c>
      <c r="K290" s="37" t="str">
        <v>Deepanshu</v>
      </c>
      <c r="L290" s="37" t="str">
        <v>C12815</v>
      </c>
      <c r="M290" s="37" t="str">
        <v>North</v>
      </c>
      <c r="N290" s="2">
        <v>271003</v>
      </c>
      <c r="O290" s="2" t="str">
        <v>09BWMPT7715C1Z4</v>
      </c>
      <c r="P290" s="2">
        <v>9140988843</v>
      </c>
      <c r="Q290" s="2" t="str">
        <v>Apr'24</v>
      </c>
      <c r="R290" s="2">
        <v>2025</v>
      </c>
      <c r="S290" s="1">
        <v>0</v>
      </c>
      <c r="T290" s="2">
        <v>150</v>
      </c>
      <c r="U290" s="1">
        <v>0</v>
      </c>
      <c r="V290" s="1" t="str">
        <v>Challenger</v>
      </c>
      <c r="W290" s="10">
        <v>0</v>
      </c>
      <c r="X290" s="10">
        <v>0</v>
      </c>
      <c r="Y290" s="10">
        <v>0</v>
      </c>
      <c r="Z290" s="10">
        <v>34</v>
      </c>
      <c r="AA290" s="10">
        <v>0</v>
      </c>
      <c r="AB290" s="10">
        <v>0</v>
      </c>
      <c r="AC290" s="10">
        <v>0</v>
      </c>
      <c r="AD290" s="10">
        <v>0</v>
      </c>
      <c r="AE290" s="10">
        <v>0</v>
      </c>
      <c r="AF290" s="10">
        <v>0</v>
      </c>
      <c r="AG290" s="10">
        <v>0</v>
      </c>
      <c r="AH290" s="10">
        <v>28</v>
      </c>
      <c r="AI290" s="10">
        <v>0</v>
      </c>
      <c r="AJ290" s="10">
        <v>0</v>
      </c>
      <c r="AK290" s="10">
        <v>0</v>
      </c>
      <c r="AL290" s="10">
        <v>0</v>
      </c>
      <c r="AM290" s="10">
        <v>0</v>
      </c>
      <c r="AN290" s="10">
        <v>0</v>
      </c>
      <c r="AO290" s="10">
        <v>0</v>
      </c>
      <c r="AP290" s="10">
        <v>0</v>
      </c>
      <c r="AQ290" s="10">
        <v>30.41</v>
      </c>
      <c r="AR290" s="10">
        <v>0</v>
      </c>
      <c r="AS290" s="16">
        <v>0</v>
      </c>
      <c r="AT290" s="16">
        <v>0</v>
      </c>
      <c r="AU290" s="16">
        <v>0</v>
      </c>
      <c r="AV290" s="16">
        <v>0</v>
      </c>
      <c r="AW290" s="16" t="str">
        <v/>
      </c>
      <c r="AX290" s="10">
        <f t="shared" si="30"/>
        <v>30.41</v>
      </c>
      <c r="AY290" s="10">
        <f>SUM(Z290:AK290)</f>
        <v>62</v>
      </c>
      <c r="AZ290" s="2" t="s">
        <v>119</v>
      </c>
      <c r="BA290" s="10">
        <f t="shared" si="31"/>
        <v>5.0683333333333334</v>
      </c>
      <c r="BB290" s="36" t="s">
        <v>118</v>
      </c>
      <c r="BC290" s="39" t="str">
        <f t="shared" si="32"/>
        <v/>
      </c>
      <c r="BD290" s="16">
        <f>SUM(AR290:AW290)</f>
        <v>0</v>
      </c>
      <c r="BE290" s="10">
        <f>SUM(AL290:AQ290)</f>
        <v>30.41</v>
      </c>
      <c r="BF290" s="12">
        <f t="shared" si="33"/>
        <v>0</v>
      </c>
      <c r="BG290" s="12">
        <f t="shared" si="34"/>
        <v>1</v>
      </c>
      <c r="BH290" s="9">
        <f t="shared" si="35"/>
        <v>30.41</v>
      </c>
      <c r="BI290" s="39" t="str">
        <f t="shared" si="36"/>
        <v/>
      </c>
      <c r="BK290" s="75"/>
    </row>
    <row r="291" spans="1:63">
      <c r="A291" s="2">
        <v>288</v>
      </c>
      <c r="B291" s="2">
        <v>2024</v>
      </c>
      <c r="C291" s="1" t="str">
        <v>PBTMTR291</v>
      </c>
      <c r="D291" s="37" t="str">
        <v>001J1000003mwkPIAQ</v>
      </c>
      <c r="E291" s="37" t="str">
        <v>M/S JAVED TRADERS</v>
      </c>
      <c r="F291" s="37" t="str">
        <v>UTTAR PRADESH</v>
      </c>
      <c r="G291" s="37" t="str">
        <v>BALRAMPUR</v>
      </c>
      <c r="H291" s="37" t="str">
        <v>Utraula</v>
      </c>
      <c r="I291" s="37" t="str">
        <v>SHREE LAKSHMAN ROLLING MILL (INDIA) LLP</v>
      </c>
      <c r="J291" s="37" t="str">
        <v>Deepanshu</v>
      </c>
      <c r="K291" s="37" t="str">
        <v>Deepanshu</v>
      </c>
      <c r="L291" s="37" t="str">
        <v>C12815</v>
      </c>
      <c r="M291" s="37" t="str">
        <v>North</v>
      </c>
      <c r="N291" s="2">
        <v>271604</v>
      </c>
      <c r="O291" s="2" t="str">
        <v>09AOHPA5836P1ZG</v>
      </c>
      <c r="P291" s="2">
        <v>9839293626</v>
      </c>
      <c r="Q291" s="2" t="str">
        <v>Apr'24</v>
      </c>
      <c r="R291" s="2">
        <v>2025</v>
      </c>
      <c r="S291" s="1">
        <v>0</v>
      </c>
      <c r="T291" s="2">
        <v>100</v>
      </c>
      <c r="U291" s="1">
        <v>0</v>
      </c>
      <c r="V291" s="1" t="str">
        <v>Challenger</v>
      </c>
      <c r="W291" s="10">
        <v>0</v>
      </c>
      <c r="X291" s="10">
        <v>0</v>
      </c>
      <c r="Y291" s="10">
        <v>0</v>
      </c>
      <c r="Z291" s="10">
        <v>18</v>
      </c>
      <c r="AA291" s="10">
        <v>0</v>
      </c>
      <c r="AB291" s="10">
        <v>0</v>
      </c>
      <c r="AC291" s="10">
        <v>0</v>
      </c>
      <c r="AD291" s="10">
        <v>0</v>
      </c>
      <c r="AE291" s="10">
        <v>0</v>
      </c>
      <c r="AF291" s="10">
        <v>0</v>
      </c>
      <c r="AG291" s="10">
        <v>0</v>
      </c>
      <c r="AH291" s="10">
        <v>0</v>
      </c>
      <c r="AI291" s="10">
        <v>0</v>
      </c>
      <c r="AJ291" s="10">
        <v>0</v>
      </c>
      <c r="AK291" s="10">
        <v>0</v>
      </c>
      <c r="AL291" s="10">
        <v>0</v>
      </c>
      <c r="AM291" s="10">
        <v>0</v>
      </c>
      <c r="AN291" s="10">
        <v>0</v>
      </c>
      <c r="AO291" s="10">
        <v>0</v>
      </c>
      <c r="AP291" s="10">
        <v>0</v>
      </c>
      <c r="AQ291" s="10">
        <v>0</v>
      </c>
      <c r="AR291" s="10">
        <v>0</v>
      </c>
      <c r="AS291" s="16">
        <v>0</v>
      </c>
      <c r="AT291" s="16">
        <v>0</v>
      </c>
      <c r="AU291" s="16">
        <v>0</v>
      </c>
      <c r="AV291" s="16">
        <v>0</v>
      </c>
      <c r="AW291" s="16" t="str">
        <v/>
      </c>
      <c r="AX291" s="10">
        <f t="shared" si="30"/>
        <v>0</v>
      </c>
      <c r="AY291" s="10">
        <f>SUM(Z291:AK291)</f>
        <v>18</v>
      </c>
      <c r="AZ291" s="2" t="s">
        <v>119</v>
      </c>
      <c r="BA291" s="10">
        <f t="shared" si="31"/>
        <v>0</v>
      </c>
      <c r="BB291" s="36" t="s">
        <v>118</v>
      </c>
      <c r="BC291" s="39" t="str">
        <f t="shared" si="32"/>
        <v/>
      </c>
      <c r="BD291" s="16">
        <f>SUM(AR291:AW291)</f>
        <v>0</v>
      </c>
      <c r="BE291" s="10">
        <f>SUM(AL291:AQ291)</f>
        <v>0</v>
      </c>
      <c r="BF291" s="12" t="str">
        <f t="shared" si="33"/>
        <v/>
      </c>
      <c r="BG291" s="12" t="str">
        <f t="shared" si="34"/>
        <v/>
      </c>
      <c r="BH291" s="9">
        <f t="shared" si="35"/>
        <v>0</v>
      </c>
      <c r="BI291" s="39" t="str">
        <f t="shared" si="36"/>
        <v/>
      </c>
      <c r="BK291" s="75"/>
    </row>
    <row r="292" spans="1:63">
      <c r="A292" s="2">
        <v>289</v>
      </c>
      <c r="B292" s="2">
        <v>2024</v>
      </c>
      <c r="C292" s="1" t="str">
        <v>PBTMTR292</v>
      </c>
      <c r="D292" s="37" t="str">
        <v>0015g00001futLLAAY</v>
      </c>
      <c r="E292" s="37" t="str">
        <v>M/S SHRI IRON STORE.</v>
      </c>
      <c r="F292" s="37" t="str">
        <v>UTTAR PRADESH</v>
      </c>
      <c r="G292" s="37" t="str">
        <v>AMBEDKAR NAGAR</v>
      </c>
      <c r="H292" s="37" t="str">
        <v>Tanda</v>
      </c>
      <c r="I292" s="37" t="str">
        <v>SHREE LAKSHMAN ROLLING MILL (INDIA) LLP</v>
      </c>
      <c r="J292" s="37" t="str">
        <v>Deepanshu</v>
      </c>
      <c r="K292" s="37" t="str">
        <v>Deepanshu</v>
      </c>
      <c r="L292" s="37" t="str">
        <v>C12815</v>
      </c>
      <c r="M292" s="37" t="str">
        <v>North</v>
      </c>
      <c r="N292" s="2">
        <v>224190</v>
      </c>
      <c r="O292" s="2" t="str">
        <v>09AJAPV0642A1ZL</v>
      </c>
      <c r="P292" s="2">
        <v>7897515435</v>
      </c>
      <c r="Q292" s="2" t="str">
        <v>Apr'24</v>
      </c>
      <c r="R292" s="2">
        <v>2025</v>
      </c>
      <c r="S292" s="1">
        <v>0</v>
      </c>
      <c r="T292" s="2">
        <v>50</v>
      </c>
      <c r="U292" s="1">
        <v>0</v>
      </c>
      <c r="V292" s="1" t="str">
        <v>Minor</v>
      </c>
      <c r="W292" s="10">
        <v>0</v>
      </c>
      <c r="X292" s="10">
        <v>0</v>
      </c>
      <c r="Y292" s="10">
        <v>0</v>
      </c>
      <c r="Z292" s="10">
        <v>10</v>
      </c>
      <c r="AA292" s="10">
        <v>0</v>
      </c>
      <c r="AB292" s="10">
        <v>0</v>
      </c>
      <c r="AC292" s="10">
        <v>0</v>
      </c>
      <c r="AD292" s="10">
        <v>0</v>
      </c>
      <c r="AE292" s="10">
        <v>0</v>
      </c>
      <c r="AF292" s="10">
        <v>0</v>
      </c>
      <c r="AG292" s="10">
        <v>0</v>
      </c>
      <c r="AH292" s="10">
        <v>0</v>
      </c>
      <c r="AI292" s="10">
        <v>0</v>
      </c>
      <c r="AJ292" s="10">
        <v>0</v>
      </c>
      <c r="AK292" s="10">
        <v>0</v>
      </c>
      <c r="AL292" s="10">
        <v>0</v>
      </c>
      <c r="AM292" s="10">
        <v>0</v>
      </c>
      <c r="AN292" s="10">
        <v>0</v>
      </c>
      <c r="AO292" s="10">
        <v>0</v>
      </c>
      <c r="AP292" s="10">
        <v>0</v>
      </c>
      <c r="AQ292" s="10">
        <v>0</v>
      </c>
      <c r="AR292" s="10">
        <v>0</v>
      </c>
      <c r="AS292" s="16">
        <v>0</v>
      </c>
      <c r="AT292" s="16">
        <v>0</v>
      </c>
      <c r="AU292" s="16">
        <v>0</v>
      </c>
      <c r="AV292" s="16">
        <v>0</v>
      </c>
      <c r="AW292" s="16" t="str">
        <v/>
      </c>
      <c r="AX292" s="10">
        <f t="shared" si="30"/>
        <v>0</v>
      </c>
      <c r="AY292" s="10">
        <f>SUM(Z292:AK292)</f>
        <v>10</v>
      </c>
      <c r="AZ292" s="2" t="s">
        <v>119</v>
      </c>
      <c r="BA292" s="10">
        <f t="shared" si="31"/>
        <v>0</v>
      </c>
      <c r="BB292" s="36" t="s">
        <v>118</v>
      </c>
      <c r="BC292" s="39" t="str">
        <f t="shared" si="32"/>
        <v/>
      </c>
      <c r="BD292" s="16">
        <f>SUM(AR292:AW292)</f>
        <v>0</v>
      </c>
      <c r="BE292" s="10">
        <f>SUM(AL292:AQ292)</f>
        <v>0</v>
      </c>
      <c r="BF292" s="12" t="str">
        <f t="shared" si="33"/>
        <v/>
      </c>
      <c r="BG292" s="12" t="str">
        <f t="shared" si="34"/>
        <v/>
      </c>
      <c r="BH292" s="9">
        <f t="shared" si="35"/>
        <v>0</v>
      </c>
      <c r="BI292" s="39" t="str">
        <f t="shared" si="36"/>
        <v/>
      </c>
      <c r="BK292" s="75"/>
    </row>
    <row r="293" spans="1:63">
      <c r="A293" s="2">
        <v>290</v>
      </c>
      <c r="B293" s="2">
        <v>2024</v>
      </c>
      <c r="C293" s="1" t="str">
        <v>PBTMTR293</v>
      </c>
      <c r="D293" s="37" t="str">
        <v>0015g00001ZW7loAAD</v>
      </c>
      <c r="E293" s="37" t="str">
        <v>Shree Balaji steel</v>
      </c>
      <c r="F293" s="37" t="str">
        <v>RAJASTHAN</v>
      </c>
      <c r="G293" s="37" t="str">
        <v>JAIPUR</v>
      </c>
      <c r="H293" s="37" t="str">
        <v>Jaipur</v>
      </c>
      <c r="I293" s="37" t="str">
        <v>J P ALLOYS</v>
      </c>
      <c r="J293" s="37" t="str">
        <v>Ravi Kumar Kulmi</v>
      </c>
      <c r="K293" s="37" t="str">
        <v>Pushpendra Kumar</v>
      </c>
      <c r="L293" s="37" t="str">
        <v>C13188</v>
      </c>
      <c r="M293" s="37" t="str">
        <v>North</v>
      </c>
      <c r="N293" s="2">
        <v>303007</v>
      </c>
      <c r="O293" s="2" t="str">
        <v>08ARPPK0550P1Z9</v>
      </c>
      <c r="P293" s="2">
        <v>9929999344</v>
      </c>
      <c r="Q293" s="2" t="str">
        <v>Apr'24</v>
      </c>
      <c r="R293" s="2">
        <v>2025</v>
      </c>
      <c r="S293" s="1">
        <v>0</v>
      </c>
      <c r="T293" s="2">
        <v>200</v>
      </c>
      <c r="U293" s="1">
        <v>0</v>
      </c>
      <c r="V293" s="1" t="str">
        <v>Challenger</v>
      </c>
      <c r="W293" s="10">
        <v>0</v>
      </c>
      <c r="X293" s="10">
        <v>0</v>
      </c>
      <c r="Y293" s="10">
        <v>0</v>
      </c>
      <c r="Z293" s="10">
        <v>20</v>
      </c>
      <c r="AA293" s="10">
        <v>0</v>
      </c>
      <c r="AB293" s="10">
        <v>0</v>
      </c>
      <c r="AC293" s="10">
        <v>0</v>
      </c>
      <c r="AD293" s="10">
        <v>0</v>
      </c>
      <c r="AE293" s="10">
        <v>0</v>
      </c>
      <c r="AF293" s="10">
        <v>10</v>
      </c>
      <c r="AG293" s="10">
        <v>0</v>
      </c>
      <c r="AH293" s="10">
        <v>0</v>
      </c>
      <c r="AI293" s="10">
        <v>0</v>
      </c>
      <c r="AJ293" s="10">
        <v>0</v>
      </c>
      <c r="AK293" s="10">
        <v>0</v>
      </c>
      <c r="AL293" s="10">
        <v>51</v>
      </c>
      <c r="AM293" s="10">
        <v>51</v>
      </c>
      <c r="AN293" s="10">
        <v>0</v>
      </c>
      <c r="AO293" s="10">
        <v>0</v>
      </c>
      <c r="AP293" s="10">
        <v>0</v>
      </c>
      <c r="AQ293" s="10">
        <v>0</v>
      </c>
      <c r="AR293" s="10">
        <v>0</v>
      </c>
      <c r="AS293" s="16">
        <v>0</v>
      </c>
      <c r="AT293" s="16">
        <v>0</v>
      </c>
      <c r="AU293" s="16">
        <v>0</v>
      </c>
      <c r="AV293" s="16">
        <v>0</v>
      </c>
      <c r="AW293" s="16" t="str">
        <v/>
      </c>
      <c r="AX293" s="10">
        <f t="shared" si="30"/>
        <v>102</v>
      </c>
      <c r="AY293" s="10">
        <f>SUM(Z293:AK293)</f>
        <v>30</v>
      </c>
      <c r="AZ293" s="2" t="s">
        <v>119</v>
      </c>
      <c r="BA293" s="10">
        <f t="shared" si="31"/>
        <v>17</v>
      </c>
      <c r="BB293" s="36" t="s">
        <v>118</v>
      </c>
      <c r="BC293" s="39" t="str">
        <f t="shared" si="32"/>
        <v/>
      </c>
      <c r="BD293" s="16">
        <f>SUM(AR293:AW293)</f>
        <v>0</v>
      </c>
      <c r="BE293" s="10">
        <f>SUM(AL293:AQ293)</f>
        <v>102</v>
      </c>
      <c r="BF293" s="12">
        <f t="shared" si="33"/>
        <v>0</v>
      </c>
      <c r="BG293" s="12">
        <f t="shared" si="34"/>
        <v>1</v>
      </c>
      <c r="BH293" s="9">
        <f t="shared" si="35"/>
        <v>102</v>
      </c>
      <c r="BI293" s="39" t="str">
        <f t="shared" si="36"/>
        <v/>
      </c>
      <c r="BK293" s="75"/>
    </row>
    <row r="294" spans="1:63">
      <c r="A294" s="2">
        <v>291</v>
      </c>
      <c r="B294" s="2">
        <v>2024</v>
      </c>
      <c r="C294" s="1" t="str">
        <v>PBTMTR294</v>
      </c>
      <c r="D294" s="37" t="str">
        <v>0015g00001fupWoAAI</v>
      </c>
      <c r="E294" s="37" t="str">
        <v>GANESHAAY ENTERPRISES</v>
      </c>
      <c r="F294" s="37" t="str">
        <v>RAJASTHAN</v>
      </c>
      <c r="G294" s="37" t="str">
        <v>RAJSAMAND</v>
      </c>
      <c r="H294" s="37" t="str">
        <v>Rajsamand</v>
      </c>
      <c r="I294" s="37" t="str">
        <v>J P ALLOYS</v>
      </c>
      <c r="J294" s="37" t="str">
        <v>Amit Kumar Sharma</v>
      </c>
      <c r="K294" s="37" t="str">
        <v>Pushpendra Kumar</v>
      </c>
      <c r="L294" s="37" t="str">
        <v>C13188</v>
      </c>
      <c r="M294" s="37" t="str">
        <v>North</v>
      </c>
      <c r="N294" s="2">
        <v>313324</v>
      </c>
      <c r="O294" s="2" t="str">
        <v>08FQPPS6696G1ZQ</v>
      </c>
      <c r="P294" s="2">
        <v>9636700848</v>
      </c>
      <c r="Q294" s="2" t="str">
        <v>Apr'24</v>
      </c>
      <c r="R294" s="2">
        <v>2025</v>
      </c>
      <c r="S294" s="1">
        <v>0</v>
      </c>
      <c r="T294" s="2">
        <v>80</v>
      </c>
      <c r="U294" s="1">
        <v>0</v>
      </c>
      <c r="V294" s="1" t="str">
        <v>Challenger</v>
      </c>
      <c r="W294" s="10">
        <v>0</v>
      </c>
      <c r="X294" s="10">
        <v>0</v>
      </c>
      <c r="Y294" s="10">
        <v>0</v>
      </c>
      <c r="Z294" s="10">
        <v>20</v>
      </c>
      <c r="AA294" s="10">
        <v>0</v>
      </c>
      <c r="AB294" s="10">
        <v>0</v>
      </c>
      <c r="AC294" s="10">
        <v>0</v>
      </c>
      <c r="AD294" s="10">
        <v>0</v>
      </c>
      <c r="AE294" s="10">
        <v>0</v>
      </c>
      <c r="AF294" s="10">
        <v>10</v>
      </c>
      <c r="AG294" s="10">
        <v>0</v>
      </c>
      <c r="AH294" s="10">
        <v>52</v>
      </c>
      <c r="AI294" s="10">
        <v>0</v>
      </c>
      <c r="AJ294" s="10">
        <v>0</v>
      </c>
      <c r="AK294" s="10">
        <v>0</v>
      </c>
      <c r="AL294" s="10">
        <v>0</v>
      </c>
      <c r="AM294" s="10">
        <v>0</v>
      </c>
      <c r="AN294" s="10">
        <v>0</v>
      </c>
      <c r="AO294" s="10">
        <v>0</v>
      </c>
      <c r="AP294" s="10">
        <v>0</v>
      </c>
      <c r="AQ294" s="10">
        <v>0</v>
      </c>
      <c r="AR294" s="10">
        <v>0</v>
      </c>
      <c r="AS294" s="16">
        <v>0</v>
      </c>
      <c r="AT294" s="16">
        <v>0</v>
      </c>
      <c r="AU294" s="16">
        <v>0</v>
      </c>
      <c r="AV294" s="16">
        <v>0</v>
      </c>
      <c r="AW294" s="16" t="str">
        <v/>
      </c>
      <c r="AX294" s="10">
        <f t="shared" si="30"/>
        <v>0</v>
      </c>
      <c r="AY294" s="10">
        <f>SUM(Z294:AK294)</f>
        <v>82</v>
      </c>
      <c r="AZ294" s="2" t="s">
        <v>119</v>
      </c>
      <c r="BA294" s="10">
        <f t="shared" si="31"/>
        <v>0</v>
      </c>
      <c r="BB294" s="36" t="s">
        <v>118</v>
      </c>
      <c r="BC294" s="39" t="str">
        <f t="shared" si="32"/>
        <v/>
      </c>
      <c r="BD294" s="16">
        <f>SUM(AR294:AW294)</f>
        <v>0</v>
      </c>
      <c r="BE294" s="10">
        <f>SUM(AL294:AQ294)</f>
        <v>0</v>
      </c>
      <c r="BF294" s="12" t="str">
        <f t="shared" si="33"/>
        <v/>
      </c>
      <c r="BG294" s="12" t="str">
        <f t="shared" si="34"/>
        <v/>
      </c>
      <c r="BH294" s="9">
        <f t="shared" si="35"/>
        <v>0</v>
      </c>
      <c r="BI294" s="39" t="str">
        <f t="shared" si="36"/>
        <v/>
      </c>
      <c r="BK294" s="75"/>
    </row>
    <row r="295" spans="1:63">
      <c r="A295" s="2">
        <v>292</v>
      </c>
      <c r="B295" s="2">
        <v>2024</v>
      </c>
      <c r="C295" s="1" t="str">
        <v>PBTMTR295</v>
      </c>
      <c r="D295" s="37" t="str">
        <v>0015g00001eBRW9AAO</v>
      </c>
      <c r="E295" s="37" t="str">
        <v>NITESH SALES CORPORATION</v>
      </c>
      <c r="F295" s="37" t="str">
        <v>RAJASTHAN</v>
      </c>
      <c r="G295" s="37" t="str">
        <v>JAIPUR</v>
      </c>
      <c r="H295" s="37" t="str">
        <v>Jaipur</v>
      </c>
      <c r="I295" s="37" t="str">
        <v>J P ALLOYS</v>
      </c>
      <c r="J295" s="37" t="str">
        <v>Ravi Kumar Kulmi</v>
      </c>
      <c r="K295" s="37" t="str">
        <v>Pushpendra Kumar</v>
      </c>
      <c r="L295" s="37" t="str">
        <v>C13188</v>
      </c>
      <c r="M295" s="37" t="str">
        <v>North</v>
      </c>
      <c r="N295" s="2">
        <v>303905</v>
      </c>
      <c r="O295" s="2" t="str">
        <v>08BWRPR0287G1ZY</v>
      </c>
      <c r="P295" s="2">
        <v>9414036326</v>
      </c>
      <c r="Q295" s="2" t="str">
        <v>Apr'24</v>
      </c>
      <c r="R295" s="2">
        <v>2025</v>
      </c>
      <c r="S295" s="1">
        <v>0</v>
      </c>
      <c r="T295" s="2">
        <v>100</v>
      </c>
      <c r="U295" s="1">
        <v>0</v>
      </c>
      <c r="V295" s="1" t="str">
        <v>Challenger</v>
      </c>
      <c r="W295" s="10">
        <v>0</v>
      </c>
      <c r="X295" s="10">
        <v>0</v>
      </c>
      <c r="Y295" s="10">
        <v>0</v>
      </c>
      <c r="Z295" s="10">
        <v>13</v>
      </c>
      <c r="AA295" s="10">
        <v>24.14</v>
      </c>
      <c r="AB295" s="10">
        <v>0</v>
      </c>
      <c r="AC295" s="10">
        <v>16</v>
      </c>
      <c r="AD295" s="10">
        <v>0</v>
      </c>
      <c r="AE295" s="10">
        <v>0</v>
      </c>
      <c r="AF295" s="10">
        <v>0</v>
      </c>
      <c r="AG295" s="10">
        <v>0</v>
      </c>
      <c r="AH295" s="10">
        <v>0</v>
      </c>
      <c r="AI295" s="10">
        <v>0</v>
      </c>
      <c r="AJ295" s="10">
        <v>0</v>
      </c>
      <c r="AK295" s="10">
        <v>0</v>
      </c>
      <c r="AL295" s="10">
        <v>0</v>
      </c>
      <c r="AM295" s="10">
        <v>0</v>
      </c>
      <c r="AN295" s="10">
        <v>0</v>
      </c>
      <c r="AO295" s="10">
        <v>0</v>
      </c>
      <c r="AP295" s="10">
        <v>0</v>
      </c>
      <c r="AQ295" s="10">
        <v>0</v>
      </c>
      <c r="AR295" s="10">
        <v>0</v>
      </c>
      <c r="AS295" s="16">
        <v>0</v>
      </c>
      <c r="AT295" s="16">
        <v>0</v>
      </c>
      <c r="AU295" s="16">
        <v>0</v>
      </c>
      <c r="AV295" s="16">
        <v>0</v>
      </c>
      <c r="AW295" s="16" t="str">
        <v/>
      </c>
      <c r="AX295" s="10">
        <f t="shared" si="30"/>
        <v>0</v>
      </c>
      <c r="AY295" s="10">
        <f>SUM(Z295:AK295)</f>
        <v>53.14</v>
      </c>
      <c r="AZ295" s="2" t="s">
        <v>119</v>
      </c>
      <c r="BA295" s="10">
        <f t="shared" si="31"/>
        <v>0</v>
      </c>
      <c r="BB295" s="36" t="s">
        <v>118</v>
      </c>
      <c r="BC295" s="39" t="str">
        <f t="shared" si="32"/>
        <v/>
      </c>
      <c r="BD295" s="16">
        <f>SUM(AR295:AW295)</f>
        <v>0</v>
      </c>
      <c r="BE295" s="10">
        <f>SUM(AL295:AQ295)</f>
        <v>0</v>
      </c>
      <c r="BF295" s="12" t="str">
        <f t="shared" si="33"/>
        <v/>
      </c>
      <c r="BG295" s="12" t="str">
        <f t="shared" si="34"/>
        <v/>
      </c>
      <c r="BH295" s="9">
        <f t="shared" si="35"/>
        <v>0</v>
      </c>
      <c r="BI295" s="39" t="str">
        <f t="shared" si="36"/>
        <v/>
      </c>
      <c r="BK295" s="75"/>
    </row>
    <row r="296" spans="1:63">
      <c r="A296" s="2">
        <v>293</v>
      </c>
      <c r="B296" s="2">
        <v>2024</v>
      </c>
      <c r="C296" s="1" t="str">
        <v>PBTMTR296</v>
      </c>
      <c r="D296" s="37" t="str">
        <v>0015g00001ggEdxAAE</v>
      </c>
      <c r="E296" s="37" t="str">
        <v>SITA IRON STORE</v>
      </c>
      <c r="F296" s="37" t="str">
        <v>HARYANA</v>
      </c>
      <c r="G296" s="37" t="str">
        <v>PANCHKULA</v>
      </c>
      <c r="H296" s="37" t="str">
        <v>Panchkula</v>
      </c>
      <c r="I296" s="37" t="str">
        <v>G.C. Steels (India) Pvt. Ltd.</v>
      </c>
      <c r="J296" s="37" t="str">
        <v>Sushant Abrol</v>
      </c>
      <c r="K296" s="37" t="str">
        <v>-</v>
      </c>
      <c r="L296" s="37" t="str">
        <v/>
      </c>
      <c r="M296" s="37" t="str">
        <v>North</v>
      </c>
      <c r="N296" s="2">
        <v>134109</v>
      </c>
      <c r="O296" s="2" t="str">
        <v>06ABCPK9568J1Z7</v>
      </c>
      <c r="P296" s="2">
        <v>9542000003</v>
      </c>
      <c r="Q296" s="2" t="str">
        <v>Apr'24</v>
      </c>
      <c r="R296" s="2">
        <v>2025</v>
      </c>
      <c r="S296" s="1">
        <v>0</v>
      </c>
      <c r="T296" s="2">
        <v>100</v>
      </c>
      <c r="U296" s="1">
        <v>0</v>
      </c>
      <c r="V296" s="1" t="str">
        <v>Challenger</v>
      </c>
      <c r="W296" s="10">
        <v>0</v>
      </c>
      <c r="X296" s="10">
        <v>0</v>
      </c>
      <c r="Y296" s="10">
        <v>0</v>
      </c>
      <c r="Z296" s="10">
        <v>11</v>
      </c>
      <c r="AA296" s="10">
        <v>0</v>
      </c>
      <c r="AB296" s="10">
        <v>0</v>
      </c>
      <c r="AC296" s="10">
        <v>0</v>
      </c>
      <c r="AD296" s="10">
        <v>0</v>
      </c>
      <c r="AE296" s="10">
        <v>0</v>
      </c>
      <c r="AF296" s="10">
        <v>0</v>
      </c>
      <c r="AG296" s="10">
        <v>0</v>
      </c>
      <c r="AH296" s="10">
        <v>0</v>
      </c>
      <c r="AI296" s="10">
        <v>0</v>
      </c>
      <c r="AJ296" s="10">
        <v>0</v>
      </c>
      <c r="AK296" s="10">
        <v>0</v>
      </c>
      <c r="AL296" s="10">
        <v>0</v>
      </c>
      <c r="AM296" s="10">
        <v>0</v>
      </c>
      <c r="AN296" s="10">
        <v>0</v>
      </c>
      <c r="AO296" s="10">
        <v>0</v>
      </c>
      <c r="AP296" s="10">
        <v>0</v>
      </c>
      <c r="AQ296" s="10">
        <v>0</v>
      </c>
      <c r="AR296" s="10">
        <v>0</v>
      </c>
      <c r="AS296" s="16">
        <v>0</v>
      </c>
      <c r="AT296" s="16">
        <v>0</v>
      </c>
      <c r="AU296" s="16">
        <v>0</v>
      </c>
      <c r="AV296" s="16">
        <v>0</v>
      </c>
      <c r="AW296" s="16" t="str">
        <v/>
      </c>
      <c r="AX296" s="10">
        <f t="shared" si="30"/>
        <v>0</v>
      </c>
      <c r="AY296" s="10">
        <f>SUM(Z296:AK296)</f>
        <v>11</v>
      </c>
      <c r="AZ296" s="2" t="s">
        <v>119</v>
      </c>
      <c r="BA296" s="10">
        <f t="shared" si="31"/>
        <v>0</v>
      </c>
      <c r="BB296" s="36" t="s">
        <v>118</v>
      </c>
      <c r="BC296" s="39" t="str">
        <f t="shared" si="32"/>
        <v/>
      </c>
      <c r="BD296" s="16">
        <f>SUM(AR296:AW296)</f>
        <v>0</v>
      </c>
      <c r="BE296" s="10">
        <f>SUM(AL296:AQ296)</f>
        <v>0</v>
      </c>
      <c r="BF296" s="12" t="str">
        <f t="shared" si="33"/>
        <v/>
      </c>
      <c r="BG296" s="12" t="str">
        <f t="shared" si="34"/>
        <v/>
      </c>
      <c r="BH296" s="9">
        <f t="shared" si="35"/>
        <v>0</v>
      </c>
      <c r="BI296" s="39" t="str">
        <f t="shared" si="36"/>
        <v/>
      </c>
      <c r="BK296" s="75"/>
    </row>
    <row r="297" spans="1:63">
      <c r="A297" s="2">
        <v>294</v>
      </c>
      <c r="B297" s="2">
        <v>2024</v>
      </c>
      <c r="C297" s="1" t="str">
        <v>PBTMTR297</v>
      </c>
      <c r="D297" s="37" t="str">
        <v>0015g00001f7c6SAAQ</v>
      </c>
      <c r="E297" s="37" t="str">
        <v>JAI MATA DI ENTERPRISES</v>
      </c>
      <c r="F297" s="37" t="str">
        <v>UTTAR PRADESH</v>
      </c>
      <c r="G297" s="37" t="str">
        <v>AGRA</v>
      </c>
      <c r="H297" s="37" t="str">
        <v>Fatehabad</v>
      </c>
      <c r="I297" s="37" t="str">
        <v>DINESH STEEL PRIVATE LIMITED</v>
      </c>
      <c r="J297" s="37" t="str">
        <v>Pankaj Garg</v>
      </c>
      <c r="K297" s="37" t="str">
        <v>-</v>
      </c>
      <c r="L297" s="37" t="str">
        <v>C12820</v>
      </c>
      <c r="M297" s="37" t="str">
        <v>North</v>
      </c>
      <c r="N297" s="2">
        <v>283111</v>
      </c>
      <c r="O297" s="2" t="str">
        <v>09BYGPA1970C1ZS</v>
      </c>
      <c r="P297" s="2">
        <v>8791110122</v>
      </c>
      <c r="Q297" s="2" t="str">
        <v>Apr'24</v>
      </c>
      <c r="R297" s="2">
        <v>2025</v>
      </c>
      <c r="S297" s="1">
        <v>0</v>
      </c>
      <c r="T297" s="2">
        <v>40</v>
      </c>
      <c r="U297" s="1">
        <v>0.15</v>
      </c>
      <c r="V297" s="1" t="str">
        <v>Friendly</v>
      </c>
      <c r="W297" s="10">
        <v>0</v>
      </c>
      <c r="X297" s="10">
        <v>0</v>
      </c>
      <c r="Y297" s="10">
        <v>0</v>
      </c>
      <c r="Z297" s="10">
        <v>17</v>
      </c>
      <c r="AA297" s="10">
        <v>7</v>
      </c>
      <c r="AB297" s="10">
        <v>5</v>
      </c>
      <c r="AC297" s="10">
        <v>4</v>
      </c>
      <c r="AD297" s="10">
        <v>15</v>
      </c>
      <c r="AE297" s="10">
        <v>5</v>
      </c>
      <c r="AF297" s="10">
        <v>5</v>
      </c>
      <c r="AG297" s="10">
        <v>5</v>
      </c>
      <c r="AH297" s="10">
        <v>0</v>
      </c>
      <c r="AI297" s="10">
        <v>7</v>
      </c>
      <c r="AJ297" s="10">
        <v>10</v>
      </c>
      <c r="AK297" s="10">
        <v>0</v>
      </c>
      <c r="AL297" s="10">
        <v>5</v>
      </c>
      <c r="AM297" s="10">
        <v>10</v>
      </c>
      <c r="AN297" s="10">
        <v>3</v>
      </c>
      <c r="AO297" s="10">
        <v>4</v>
      </c>
      <c r="AP297" s="10">
        <v>4</v>
      </c>
      <c r="AQ297" s="10">
        <v>3</v>
      </c>
      <c r="AR297" s="10">
        <v>5</v>
      </c>
      <c r="AS297" s="16">
        <v>3</v>
      </c>
      <c r="AT297" s="16">
        <v>8</v>
      </c>
      <c r="AU297" s="16">
        <v>5</v>
      </c>
      <c r="AV297" s="16">
        <v>5</v>
      </c>
      <c r="AW297" s="16" t="str">
        <v/>
      </c>
      <c r="AX297" s="10">
        <f t="shared" si="30"/>
        <v>55</v>
      </c>
      <c r="AY297" s="10">
        <f>SUM(Z297:AK297)</f>
        <v>80</v>
      </c>
      <c r="AZ297" s="2" t="s">
        <v>119</v>
      </c>
      <c r="BA297" s="10">
        <f t="shared" si="31"/>
        <v>4.833333333333333</v>
      </c>
      <c r="BB297" s="36" t="s">
        <v>118</v>
      </c>
      <c r="BC297" s="39" t="str">
        <f t="shared" si="32"/>
        <v/>
      </c>
      <c r="BD297" s="16">
        <f>SUM(AR297:AW297)</f>
        <v>26</v>
      </c>
      <c r="BE297" s="10">
        <f>SUM(AL297:AQ297)</f>
        <v>29</v>
      </c>
      <c r="BF297" s="12">
        <f t="shared" si="33"/>
        <v>0.47272727272727272</v>
      </c>
      <c r="BG297" s="12">
        <f t="shared" si="34"/>
        <v>0.52727272727272723</v>
      </c>
      <c r="BH297" s="9">
        <f t="shared" si="35"/>
        <v>55</v>
      </c>
      <c r="BI297" s="39" t="str">
        <f t="shared" si="36"/>
        <v/>
      </c>
      <c r="BK297" s="75"/>
    </row>
    <row r="298" spans="1:63">
      <c r="A298" s="2">
        <v>295</v>
      </c>
      <c r="B298" s="2">
        <v>2024</v>
      </c>
      <c r="C298" s="1" t="str">
        <v>PBTMTR298</v>
      </c>
      <c r="D298" s="37" t="str">
        <v>0015g00001ZSwmiAAD</v>
      </c>
      <c r="E298" s="37" t="str">
        <v>M/S JAY SHRI RAM TRADERS</v>
      </c>
      <c r="F298" s="37" t="str">
        <v>UTTAR PRADESH</v>
      </c>
      <c r="G298" s="37" t="str">
        <v>Kasganj</v>
      </c>
      <c r="H298" s="37" t="str">
        <v>Kasganj</v>
      </c>
      <c r="I298" s="37" t="str">
        <v>DINESH STEEL PRIVATE LIMITED</v>
      </c>
      <c r="J298" s="37" t="str">
        <v>Pawan Kumar</v>
      </c>
      <c r="K298" s="37" t="str">
        <v>Dharamveer Sagar</v>
      </c>
      <c r="L298" s="37" t="str">
        <v>C12820</v>
      </c>
      <c r="M298" s="37" t="str">
        <v>North</v>
      </c>
      <c r="N298" s="2">
        <v>207123</v>
      </c>
      <c r="O298" s="2" t="str">
        <v>09BVJPA6680D1ZK</v>
      </c>
      <c r="P298" s="2">
        <v>7017038079</v>
      </c>
      <c r="Q298" s="2" t="str">
        <v>Apr'24</v>
      </c>
      <c r="R298" s="2">
        <v>2025</v>
      </c>
      <c r="S298" s="1">
        <v>0</v>
      </c>
      <c r="T298" s="2">
        <v>100</v>
      </c>
      <c r="U298" s="1">
        <v>0</v>
      </c>
      <c r="V298" s="1" t="str">
        <v>Challenger</v>
      </c>
      <c r="W298" s="10">
        <v>0</v>
      </c>
      <c r="X298" s="10">
        <v>0</v>
      </c>
      <c r="Y298" s="10">
        <v>0</v>
      </c>
      <c r="Z298" s="10">
        <v>16</v>
      </c>
      <c r="AA298" s="10">
        <v>0</v>
      </c>
      <c r="AB298" s="10">
        <v>0</v>
      </c>
      <c r="AC298" s="10">
        <v>0</v>
      </c>
      <c r="AD298" s="10">
        <v>0</v>
      </c>
      <c r="AE298" s="10">
        <v>0</v>
      </c>
      <c r="AF298" s="10">
        <v>0</v>
      </c>
      <c r="AG298" s="10">
        <v>0</v>
      </c>
      <c r="AH298" s="10">
        <v>0</v>
      </c>
      <c r="AI298" s="10">
        <v>10</v>
      </c>
      <c r="AJ298" s="10">
        <v>0</v>
      </c>
      <c r="AK298" s="10">
        <v>0</v>
      </c>
      <c r="AL298" s="10">
        <v>0</v>
      </c>
      <c r="AM298" s="10">
        <v>0</v>
      </c>
      <c r="AN298" s="10">
        <v>0</v>
      </c>
      <c r="AO298" s="10">
        <v>0</v>
      </c>
      <c r="AP298" s="10">
        <v>0</v>
      </c>
      <c r="AQ298" s="10">
        <v>0</v>
      </c>
      <c r="AR298" s="10">
        <v>0</v>
      </c>
      <c r="AS298" s="16">
        <v>0</v>
      </c>
      <c r="AT298" s="16">
        <v>0</v>
      </c>
      <c r="AU298" s="16">
        <v>0</v>
      </c>
      <c r="AV298" s="16">
        <v>0</v>
      </c>
      <c r="AW298" s="16" t="str">
        <v/>
      </c>
      <c r="AX298" s="10">
        <f t="shared" si="30"/>
        <v>0</v>
      </c>
      <c r="AY298" s="10">
        <f>SUM(Z298:AK298)</f>
        <v>26</v>
      </c>
      <c r="AZ298" s="2" t="s">
        <v>119</v>
      </c>
      <c r="BA298" s="10">
        <f t="shared" si="31"/>
        <v>0</v>
      </c>
      <c r="BB298" s="36" t="s">
        <v>118</v>
      </c>
      <c r="BC298" s="39" t="str">
        <f t="shared" si="32"/>
        <v/>
      </c>
      <c r="BD298" s="16">
        <f>SUM(AR298:AW298)</f>
        <v>0</v>
      </c>
      <c r="BE298" s="10">
        <f>SUM(AL298:AQ298)</f>
        <v>0</v>
      </c>
      <c r="BF298" s="12" t="str">
        <f t="shared" si="33"/>
        <v/>
      </c>
      <c r="BG298" s="12" t="str">
        <f t="shared" si="34"/>
        <v/>
      </c>
      <c r="BH298" s="9">
        <f t="shared" si="35"/>
        <v>0</v>
      </c>
      <c r="BI298" s="39" t="str">
        <f t="shared" si="36"/>
        <v/>
      </c>
      <c r="BK298" s="75"/>
    </row>
    <row r="299" spans="1:63">
      <c r="A299" s="2">
        <v>296</v>
      </c>
      <c r="B299" s="2">
        <v>2024</v>
      </c>
      <c r="C299" s="1" t="str">
        <v>PBTMTR299</v>
      </c>
      <c r="D299" s="37" t="str">
        <v>0015g00001Y4TWUAA3</v>
      </c>
      <c r="E299" s="37" t="str">
        <v>MAHENDRA IRON STORE</v>
      </c>
      <c r="F299" s="37" t="str">
        <v>UTTAR PRADESH</v>
      </c>
      <c r="G299" s="37" t="str">
        <v>HATHRAS</v>
      </c>
      <c r="H299" s="37" t="str">
        <v>Hathras</v>
      </c>
      <c r="I299" s="37" t="str">
        <v>DINESH STEEL PRIVATE LIMITED</v>
      </c>
      <c r="J299" s="37" t="str">
        <v>Pawan Kumar</v>
      </c>
      <c r="K299" s="37" t="str">
        <v>Dharamveer Sagar</v>
      </c>
      <c r="L299" s="37" t="str">
        <v>C12820</v>
      </c>
      <c r="M299" s="37" t="str">
        <v>North</v>
      </c>
      <c r="N299" s="2">
        <v>204101</v>
      </c>
      <c r="O299" s="2" t="str">
        <v>09AEXPJ5817R1ZB</v>
      </c>
      <c r="P299" s="2">
        <v>9837400255</v>
      </c>
      <c r="Q299" s="2" t="str">
        <v>Apr'24</v>
      </c>
      <c r="R299" s="2">
        <v>2025</v>
      </c>
      <c r="S299" s="1">
        <v>0</v>
      </c>
      <c r="T299" s="2">
        <v>300</v>
      </c>
      <c r="U299" s="1">
        <v>0.13905555555555557</v>
      </c>
      <c r="V299" s="1" t="str">
        <v>Super Star</v>
      </c>
      <c r="W299" s="10">
        <v>0</v>
      </c>
      <c r="X299" s="10">
        <v>0</v>
      </c>
      <c r="Y299" s="10">
        <v>0</v>
      </c>
      <c r="Z299" s="10">
        <v>17</v>
      </c>
      <c r="AA299" s="10">
        <v>34</v>
      </c>
      <c r="AB299" s="10">
        <v>5</v>
      </c>
      <c r="AC299" s="10">
        <v>0</v>
      </c>
      <c r="AD299" s="10">
        <v>15</v>
      </c>
      <c r="AE299" s="10">
        <v>5</v>
      </c>
      <c r="AF299" s="10">
        <v>15</v>
      </c>
      <c r="AG299" s="10">
        <v>21</v>
      </c>
      <c r="AH299" s="10">
        <v>28</v>
      </c>
      <c r="AI299" s="10">
        <v>7</v>
      </c>
      <c r="AJ299" s="10">
        <v>0</v>
      </c>
      <c r="AK299" s="10">
        <v>55</v>
      </c>
      <c r="AL299" s="10">
        <v>16</v>
      </c>
      <c r="AM299" s="10">
        <v>12</v>
      </c>
      <c r="AN299" s="10">
        <v>16</v>
      </c>
      <c r="AO299" s="10">
        <v>31.91</v>
      </c>
      <c r="AP299" s="10">
        <v>5</v>
      </c>
      <c r="AQ299" s="10">
        <v>19.809999999999999</v>
      </c>
      <c r="AR299" s="10">
        <v>5</v>
      </c>
      <c r="AS299" s="16">
        <v>19.96</v>
      </c>
      <c r="AT299" s="16">
        <v>67.22</v>
      </c>
      <c r="AU299" s="16">
        <v>38</v>
      </c>
      <c r="AV299" s="16">
        <v>19.93</v>
      </c>
      <c r="AW299" s="16">
        <v>56</v>
      </c>
      <c r="AX299" s="10">
        <f t="shared" si="30"/>
        <v>306.83000000000004</v>
      </c>
      <c r="AY299" s="10">
        <f>SUM(Z299:AK299)</f>
        <v>202</v>
      </c>
      <c r="AZ299" s="2" t="s">
        <v>119</v>
      </c>
      <c r="BA299" s="10">
        <f t="shared" si="31"/>
        <v>16.786666666666665</v>
      </c>
      <c r="BB299" s="36" t="s">
        <v>118</v>
      </c>
      <c r="BC299" s="39" t="str">
        <f t="shared" si="32"/>
        <v>B</v>
      </c>
      <c r="BD299" s="16">
        <f>SUM(AR299:AW299)</f>
        <v>206.11</v>
      </c>
      <c r="BE299" s="10">
        <f>SUM(AL299:AQ299)</f>
        <v>100.72</v>
      </c>
      <c r="BF299" s="12">
        <f t="shared" si="33"/>
        <v>0.67174005149431282</v>
      </c>
      <c r="BG299" s="12">
        <f t="shared" si="34"/>
        <v>0.32825994850568713</v>
      </c>
      <c r="BH299" s="9">
        <f t="shared" si="35"/>
        <v>306.83000000000004</v>
      </c>
      <c r="BI299" s="39" t="str">
        <f t="shared" si="36"/>
        <v>B</v>
      </c>
      <c r="BK299" s="75"/>
    </row>
    <row r="300" spans="1:63">
      <c r="A300" s="2">
        <v>297</v>
      </c>
      <c r="B300" s="2">
        <v>2024</v>
      </c>
      <c r="C300" s="1" t="str">
        <v>PBTMTR300</v>
      </c>
      <c r="D300" s="37" t="str">
        <v>001J1000006V9I2IAK</v>
      </c>
      <c r="E300" s="37" t="str">
        <v>RAKESH BUILDING MATERIAL</v>
      </c>
      <c r="F300" s="37" t="str">
        <v>UTTAR PRADESH</v>
      </c>
      <c r="G300" s="37" t="str">
        <v>AGRA</v>
      </c>
      <c r="H300" s="37" t="str">
        <v>Fatehabad</v>
      </c>
      <c r="I300" s="37" t="str">
        <v>DINESH STEEL PRIVATE LIMITED</v>
      </c>
      <c r="J300" s="37" t="str">
        <v>Pankaj Garg</v>
      </c>
      <c r="K300" s="37" t="str">
        <v>-</v>
      </c>
      <c r="L300" s="37" t="str">
        <v>C12820</v>
      </c>
      <c r="M300" s="37" t="str">
        <v>North</v>
      </c>
      <c r="N300" s="2">
        <v>282001</v>
      </c>
      <c r="O300" s="2" t="str">
        <v>09KFAPS3312J1Z7</v>
      </c>
      <c r="P300" s="2">
        <v>9557356466</v>
      </c>
      <c r="Q300" s="2" t="str">
        <v>Apr'24</v>
      </c>
      <c r="R300" s="2">
        <v>2025</v>
      </c>
      <c r="S300" s="1">
        <v>0</v>
      </c>
      <c r="T300" s="2">
        <v>100</v>
      </c>
      <c r="U300" s="1">
        <v>0.1</v>
      </c>
      <c r="V300" s="1" t="str">
        <v>Star</v>
      </c>
      <c r="W300" s="10">
        <v>0</v>
      </c>
      <c r="X300" s="10">
        <v>0</v>
      </c>
      <c r="Y300" s="10">
        <v>0</v>
      </c>
      <c r="Z300" s="10">
        <v>18</v>
      </c>
      <c r="AA300" s="10">
        <v>8</v>
      </c>
      <c r="AB300" s="10">
        <v>6</v>
      </c>
      <c r="AC300" s="10">
        <v>0</v>
      </c>
      <c r="AD300" s="10">
        <v>15.05</v>
      </c>
      <c r="AE300" s="10">
        <v>5</v>
      </c>
      <c r="AF300" s="10">
        <v>15</v>
      </c>
      <c r="AG300" s="10">
        <v>28</v>
      </c>
      <c r="AH300" s="10">
        <v>0</v>
      </c>
      <c r="AI300" s="10">
        <v>40</v>
      </c>
      <c r="AJ300" s="10">
        <v>15</v>
      </c>
      <c r="AK300" s="10">
        <v>52</v>
      </c>
      <c r="AL300" s="10">
        <v>0</v>
      </c>
      <c r="AM300" s="10">
        <v>10</v>
      </c>
      <c r="AN300" s="10">
        <v>7</v>
      </c>
      <c r="AO300" s="10">
        <v>5</v>
      </c>
      <c r="AP300" s="10">
        <v>3</v>
      </c>
      <c r="AQ300" s="10">
        <v>4</v>
      </c>
      <c r="AR300" s="10">
        <v>15.08</v>
      </c>
      <c r="AS300" s="16">
        <v>5</v>
      </c>
      <c r="AT300" s="16">
        <v>8</v>
      </c>
      <c r="AU300" s="16">
        <v>16</v>
      </c>
      <c r="AV300" s="16">
        <v>6</v>
      </c>
      <c r="AW300" s="16">
        <v>19.899999999999999</v>
      </c>
      <c r="AX300" s="10">
        <f t="shared" si="30"/>
        <v>98.97999999999999</v>
      </c>
      <c r="AY300" s="10">
        <f>SUM(Z300:AK300)</f>
        <v>202.05</v>
      </c>
      <c r="AZ300" s="2" t="s">
        <v>119</v>
      </c>
      <c r="BA300" s="10">
        <f t="shared" si="31"/>
        <v>4.833333333333333</v>
      </c>
      <c r="BB300" s="36" t="s">
        <v>118</v>
      </c>
      <c r="BC300" s="39" t="str">
        <f t="shared" si="32"/>
        <v/>
      </c>
      <c r="BD300" s="16">
        <f>SUM(AR300:AW300)</f>
        <v>69.97999999999999</v>
      </c>
      <c r="BE300" s="10">
        <f>SUM(AL300:AQ300)</f>
        <v>29</v>
      </c>
      <c r="BF300" s="12">
        <f t="shared" si="33"/>
        <v>0.7070115174782784</v>
      </c>
      <c r="BG300" s="12">
        <f t="shared" si="34"/>
        <v>0.2929884825217216</v>
      </c>
      <c r="BH300" s="9">
        <f t="shared" si="35"/>
        <v>98.97999999999999</v>
      </c>
      <c r="BI300" s="39" t="str">
        <f t="shared" si="36"/>
        <v/>
      </c>
      <c r="BK300" s="75"/>
    </row>
    <row r="301" spans="1:63">
      <c r="A301" s="2">
        <v>298</v>
      </c>
      <c r="B301" s="2">
        <v>2024</v>
      </c>
      <c r="C301" s="1" t="str">
        <v>PBTMTR301</v>
      </c>
      <c r="D301" s="37" t="str">
        <v>0015g00001YRScvAAH</v>
      </c>
      <c r="E301" s="37" t="str">
        <v>KAMYA STEELS PRIVATE LIMITED</v>
      </c>
      <c r="F301" s="37" t="str">
        <v>HARYANA</v>
      </c>
      <c r="G301" s="37" t="str">
        <v>SONIPAT</v>
      </c>
      <c r="H301" s="37" t="str">
        <v>Sonipat</v>
      </c>
      <c r="I301" s="37" t="str">
        <v>JAI DURGA STEELS</v>
      </c>
      <c r="J301" s="37" t="str">
        <v>Sunny Bhutani</v>
      </c>
      <c r="K301" s="37" t="str">
        <v>Sunny Bhutani</v>
      </c>
      <c r="L301" s="37" t="str">
        <v>C12830</v>
      </c>
      <c r="M301" s="37" t="str">
        <v>North</v>
      </c>
      <c r="N301" s="2">
        <v>131001</v>
      </c>
      <c r="O301" s="2" t="str">
        <v>06AAKCK3141P1Z7</v>
      </c>
      <c r="P301" s="2">
        <v>9813650113</v>
      </c>
      <c r="Q301" s="2" t="str">
        <v>Apr'24</v>
      </c>
      <c r="R301" s="2">
        <v>2025</v>
      </c>
      <c r="S301" s="1">
        <v>0</v>
      </c>
      <c r="T301" s="2">
        <v>200</v>
      </c>
      <c r="U301" s="1">
        <v>2.0083333333333332E-2</v>
      </c>
      <c r="V301" s="1" t="str">
        <v>Challenger</v>
      </c>
      <c r="W301" s="10">
        <v>0</v>
      </c>
      <c r="X301" s="10">
        <v>0</v>
      </c>
      <c r="Y301" s="10">
        <v>0</v>
      </c>
      <c r="Z301" s="10">
        <v>54</v>
      </c>
      <c r="AA301" s="10">
        <v>90</v>
      </c>
      <c r="AB301" s="10">
        <v>96</v>
      </c>
      <c r="AC301" s="10">
        <v>57</v>
      </c>
      <c r="AD301" s="10">
        <v>104</v>
      </c>
      <c r="AE301" s="10">
        <v>89</v>
      </c>
      <c r="AF301" s="10">
        <v>117</v>
      </c>
      <c r="AG301" s="10">
        <v>92</v>
      </c>
      <c r="AH301" s="10">
        <v>66</v>
      </c>
      <c r="AI301" s="10">
        <v>51</v>
      </c>
      <c r="AJ301" s="10">
        <v>51</v>
      </c>
      <c r="AK301" s="10">
        <v>136</v>
      </c>
      <c r="AL301" s="10">
        <v>119</v>
      </c>
      <c r="AM301" s="10">
        <v>50.1</v>
      </c>
      <c r="AN301" s="10">
        <v>50.3</v>
      </c>
      <c r="AO301" s="10">
        <v>24.06</v>
      </c>
      <c r="AP301" s="10">
        <v>25.01</v>
      </c>
      <c r="AQ301" s="10">
        <v>2</v>
      </c>
      <c r="AR301" s="10">
        <v>0</v>
      </c>
      <c r="AS301" s="16">
        <v>0</v>
      </c>
      <c r="AT301" s="16">
        <v>0</v>
      </c>
      <c r="AU301" s="16">
        <v>0</v>
      </c>
      <c r="AV301" s="16">
        <v>12.05</v>
      </c>
      <c r="AW301" s="16" t="str">
        <v/>
      </c>
      <c r="AX301" s="10">
        <f t="shared" si="30"/>
        <v>282.52</v>
      </c>
      <c r="AY301" s="10">
        <f>SUM(Z301:AK301)</f>
        <v>1003</v>
      </c>
      <c r="AZ301" s="2" t="s">
        <v>119</v>
      </c>
      <c r="BA301" s="10">
        <f t="shared" si="31"/>
        <v>45.078333333333326</v>
      </c>
      <c r="BB301" s="36" t="s">
        <v>118</v>
      </c>
      <c r="BC301" s="39" t="str">
        <f t="shared" si="32"/>
        <v>A</v>
      </c>
      <c r="BD301" s="16">
        <f>SUM(AR301:AW301)</f>
        <v>12.05</v>
      </c>
      <c r="BE301" s="10">
        <f>SUM(AL301:AQ301)</f>
        <v>270.46999999999997</v>
      </c>
      <c r="BF301" s="12">
        <f t="shared" si="33"/>
        <v>4.2651847656803063E-2</v>
      </c>
      <c r="BG301" s="12">
        <f t="shared" si="34"/>
        <v>0.95734815234319692</v>
      </c>
      <c r="BH301" s="9">
        <f t="shared" si="35"/>
        <v>282.52</v>
      </c>
      <c r="BI301" s="39" t="str">
        <f t="shared" si="36"/>
        <v>A</v>
      </c>
      <c r="BJ301" s="1" t="str">
        <f>_xlfn.XLOOKUP(D301,'Holi gift'!A:A,'Holi gift'!A:A,"",0,1)</f>
        <v/>
      </c>
      <c r="BK301" s="75"/>
    </row>
    <row r="302" spans="1:63">
      <c r="A302" s="2">
        <v>299</v>
      </c>
      <c r="B302" s="2">
        <v>2024</v>
      </c>
      <c r="C302" s="1" t="str">
        <v>PBTMTR302</v>
      </c>
      <c r="D302" s="37" t="str">
        <v>0015g00001e8RrDAAU</v>
      </c>
      <c r="E302" s="37" t="str">
        <v>CHIKARA CEMENT STORE</v>
      </c>
      <c r="F302" s="37" t="str">
        <v>HARYANA</v>
      </c>
      <c r="G302" s="37" t="str">
        <v>SONIPAT</v>
      </c>
      <c r="H302" s="37" t="str">
        <v>Ganaur</v>
      </c>
      <c r="I302" s="37" t="str">
        <v>JAI DURGA STEELS</v>
      </c>
      <c r="J302" s="37" t="str">
        <v>Sunny Bhutani</v>
      </c>
      <c r="K302" s="37" t="str">
        <v>Sunny Bhutani</v>
      </c>
      <c r="L302" s="37" t="str">
        <v>C12830</v>
      </c>
      <c r="M302" s="37" t="str">
        <v>North</v>
      </c>
      <c r="N302" s="2">
        <v>131101</v>
      </c>
      <c r="O302" s="2" t="str">
        <v>06ACVPC0013A1ZF</v>
      </c>
      <c r="P302" s="2">
        <v>9416012568</v>
      </c>
      <c r="Q302" s="2" t="str">
        <v>Apr'24</v>
      </c>
      <c r="R302" s="2">
        <v>2025</v>
      </c>
      <c r="S302" s="1">
        <v>0</v>
      </c>
      <c r="T302" s="2">
        <v>180</v>
      </c>
      <c r="U302" s="1">
        <v>0</v>
      </c>
      <c r="V302" s="1" t="str">
        <v>Challenger</v>
      </c>
      <c r="W302" s="10">
        <v>0</v>
      </c>
      <c r="X302" s="10">
        <v>0</v>
      </c>
      <c r="Y302" s="10">
        <v>0</v>
      </c>
      <c r="Z302" s="10">
        <v>30</v>
      </c>
      <c r="AA302" s="10">
        <v>51</v>
      </c>
      <c r="AB302" s="10">
        <v>5</v>
      </c>
      <c r="AC302" s="10">
        <v>0</v>
      </c>
      <c r="AD302" s="10">
        <v>0</v>
      </c>
      <c r="AE302" s="10">
        <v>0</v>
      </c>
      <c r="AF302" s="10">
        <v>0</v>
      </c>
      <c r="AG302" s="10">
        <v>0</v>
      </c>
      <c r="AH302" s="10">
        <v>0</v>
      </c>
      <c r="AI302" s="10">
        <v>0</v>
      </c>
      <c r="AJ302" s="10">
        <v>0</v>
      </c>
      <c r="AK302" s="10">
        <v>0</v>
      </c>
      <c r="AL302" s="10">
        <v>0</v>
      </c>
      <c r="AM302" s="10">
        <v>0</v>
      </c>
      <c r="AN302" s="10">
        <v>0</v>
      </c>
      <c r="AO302" s="10">
        <v>0</v>
      </c>
      <c r="AP302" s="10">
        <v>0</v>
      </c>
      <c r="AQ302" s="10">
        <v>0</v>
      </c>
      <c r="AR302" s="10">
        <v>0</v>
      </c>
      <c r="AS302" s="16">
        <v>0</v>
      </c>
      <c r="AT302" s="16">
        <v>0</v>
      </c>
      <c r="AU302" s="16">
        <v>0</v>
      </c>
      <c r="AV302" s="16">
        <v>0</v>
      </c>
      <c r="AW302" s="16" t="str">
        <v/>
      </c>
      <c r="AX302" s="10">
        <f t="shared" si="30"/>
        <v>0</v>
      </c>
      <c r="AY302" s="10">
        <f>SUM(Z302:AK302)</f>
        <v>86</v>
      </c>
      <c r="AZ302" s="2" t="s">
        <v>119</v>
      </c>
      <c r="BA302" s="10">
        <f t="shared" si="31"/>
        <v>0</v>
      </c>
      <c r="BB302" s="36" t="s">
        <v>118</v>
      </c>
      <c r="BC302" s="39" t="str">
        <f t="shared" si="32"/>
        <v/>
      </c>
      <c r="BD302" s="16">
        <f>SUM(AR302:AW302)</f>
        <v>0</v>
      </c>
      <c r="BE302" s="10">
        <f>SUM(AL302:AQ302)</f>
        <v>0</v>
      </c>
      <c r="BF302" s="12" t="str">
        <f t="shared" si="33"/>
        <v/>
      </c>
      <c r="BG302" s="12" t="str">
        <f t="shared" si="34"/>
        <v/>
      </c>
      <c r="BH302" s="9">
        <f t="shared" si="35"/>
        <v>0</v>
      </c>
      <c r="BI302" s="39" t="str">
        <f t="shared" si="36"/>
        <v/>
      </c>
      <c r="BK302" s="75"/>
    </row>
    <row r="303" spans="1:63">
      <c r="A303" s="2">
        <v>300</v>
      </c>
      <c r="B303" s="2">
        <v>2024</v>
      </c>
      <c r="C303" s="1" t="str">
        <v>PBTMTR303</v>
      </c>
      <c r="D303" s="37" t="str">
        <v>0015g00001guoeRAAQ</v>
      </c>
      <c r="E303" s="37" t="str">
        <v>WORLD DEVELOPERS &amp; BUILDERS</v>
      </c>
      <c r="F303" s="37" t="str">
        <v>HARYANA</v>
      </c>
      <c r="G303" s="37" t="str">
        <v>PANCHKULA</v>
      </c>
      <c r="H303" s="37" t="str">
        <v>Israna</v>
      </c>
      <c r="I303" s="37" t="str">
        <v>JAI DURGA STEELS</v>
      </c>
      <c r="J303" s="37" t="str">
        <v>Sunny Bhutani</v>
      </c>
      <c r="K303" s="37" t="str">
        <v>Sunny Bhutani</v>
      </c>
      <c r="L303" s="37" t="str">
        <v>C12830</v>
      </c>
      <c r="M303" s="37" t="str">
        <v>North</v>
      </c>
      <c r="N303" s="2">
        <v>134114</v>
      </c>
      <c r="O303" s="2" t="str">
        <v>06BLGPG8057B1ZC</v>
      </c>
      <c r="P303" s="2">
        <v>9915914196</v>
      </c>
      <c r="Q303" s="2" t="str">
        <v>Apr'24</v>
      </c>
      <c r="R303" s="2">
        <v>2025</v>
      </c>
      <c r="S303" s="1">
        <v>0</v>
      </c>
      <c r="T303" s="2">
        <v>200</v>
      </c>
      <c r="U303" s="1">
        <v>0.48025000000000007</v>
      </c>
      <c r="V303" s="1" t="str">
        <v>Star</v>
      </c>
      <c r="W303" s="10">
        <v>0</v>
      </c>
      <c r="X303" s="10">
        <v>0</v>
      </c>
      <c r="Y303" s="10">
        <v>0</v>
      </c>
      <c r="Z303" s="10">
        <v>80</v>
      </c>
      <c r="AA303" s="10">
        <v>80</v>
      </c>
      <c r="AB303" s="10">
        <v>83</v>
      </c>
      <c r="AC303" s="10">
        <v>50</v>
      </c>
      <c r="AD303" s="10">
        <v>15</v>
      </c>
      <c r="AE303" s="10">
        <v>60</v>
      </c>
      <c r="AF303" s="10">
        <v>60</v>
      </c>
      <c r="AG303" s="10">
        <v>51</v>
      </c>
      <c r="AH303" s="10">
        <v>3</v>
      </c>
      <c r="AI303" s="10">
        <v>55</v>
      </c>
      <c r="AJ303" s="10">
        <v>0</v>
      </c>
      <c r="AK303" s="10">
        <v>2</v>
      </c>
      <c r="AL303" s="10">
        <v>52</v>
      </c>
      <c r="AM303" s="10">
        <v>51</v>
      </c>
      <c r="AN303" s="10">
        <v>163</v>
      </c>
      <c r="AO303" s="10">
        <v>300.74</v>
      </c>
      <c r="AP303" s="10">
        <v>69.36</v>
      </c>
      <c r="AQ303" s="10">
        <v>85.24</v>
      </c>
      <c r="AR303" s="10">
        <v>128.47999999999999</v>
      </c>
      <c r="AS303" s="16">
        <v>105.07</v>
      </c>
      <c r="AT303" s="16">
        <v>18.989999999999998</v>
      </c>
      <c r="AU303" s="16">
        <v>0</v>
      </c>
      <c r="AV303" s="16">
        <v>269.16000000000003</v>
      </c>
      <c r="AW303" s="16" t="str">
        <v/>
      </c>
      <c r="AX303" s="10">
        <f t="shared" si="30"/>
        <v>1243.0400000000002</v>
      </c>
      <c r="AY303" s="10">
        <f>SUM(Z303:AK303)</f>
        <v>539</v>
      </c>
      <c r="AZ303" s="2" t="s">
        <v>119</v>
      </c>
      <c r="BA303" s="10">
        <f t="shared" si="31"/>
        <v>120.22333333333334</v>
      </c>
      <c r="BB303" s="36" t="s">
        <v>118</v>
      </c>
      <c r="BC303" s="39" t="str">
        <f t="shared" si="32"/>
        <v>D</v>
      </c>
      <c r="BD303" s="16">
        <f>SUM(AR303:AW303)</f>
        <v>521.70000000000005</v>
      </c>
      <c r="BE303" s="10">
        <f>SUM(AL303:AQ303)</f>
        <v>721.34</v>
      </c>
      <c r="BF303" s="12">
        <f t="shared" si="33"/>
        <v>0.41969687218432228</v>
      </c>
      <c r="BG303" s="12">
        <f t="shared" si="34"/>
        <v>0.58030312781567761</v>
      </c>
      <c r="BH303" s="9">
        <f t="shared" si="35"/>
        <v>1243.0400000000002</v>
      </c>
      <c r="BI303" s="39" t="str">
        <f t="shared" si="36"/>
        <v>D</v>
      </c>
      <c r="BJ303" s="1" t="str">
        <f>_xlfn.XLOOKUP(D303,'Holi gift'!A:A,'Holi gift'!A:A,"",0,1)</f>
        <v>0015g00001guoeRAAQ</v>
      </c>
      <c r="BK303" s="75"/>
    </row>
    <row r="304" spans="1:63">
      <c r="A304" s="2">
        <v>301</v>
      </c>
      <c r="B304" s="2">
        <v>2024</v>
      </c>
      <c r="C304" s="1" t="str">
        <v>PBTMTR304</v>
      </c>
      <c r="D304" s="37" t="str">
        <v>0015g00001RKjTCAA1</v>
      </c>
      <c r="E304" s="37" t="str">
        <v>Shree Bala Ji Steel</v>
      </c>
      <c r="F304" s="37" t="str">
        <v>HARYANA</v>
      </c>
      <c r="G304" s="37" t="str">
        <v>SONIPAT</v>
      </c>
      <c r="H304" s="37" t="str">
        <v>Sonipat</v>
      </c>
      <c r="I304" s="37" t="str">
        <v>JAI DURGA STEELS</v>
      </c>
      <c r="J304" s="37" t="str">
        <v>Sunny Bhutani</v>
      </c>
      <c r="K304" s="37" t="str">
        <v>Sunny Bhutani</v>
      </c>
      <c r="L304" s="37" t="str">
        <v>C12830</v>
      </c>
      <c r="M304" s="37" t="str">
        <v>North</v>
      </c>
      <c r="N304" s="2">
        <v>131001</v>
      </c>
      <c r="O304" s="2" t="str">
        <v>06HEFPS5480Q1Z1</v>
      </c>
      <c r="P304" s="2">
        <v>9813482860</v>
      </c>
      <c r="Q304" s="2" t="str">
        <v>Apr'24</v>
      </c>
      <c r="R304" s="2">
        <v>2025</v>
      </c>
      <c r="S304" s="1">
        <v>0</v>
      </c>
      <c r="T304" s="2">
        <v>120</v>
      </c>
      <c r="U304" s="1">
        <v>0</v>
      </c>
      <c r="V304" s="1" t="str">
        <v>Challenger</v>
      </c>
      <c r="W304" s="10">
        <v>0</v>
      </c>
      <c r="X304" s="10">
        <v>0</v>
      </c>
      <c r="Y304" s="10">
        <v>0</v>
      </c>
      <c r="Z304" s="10">
        <v>30</v>
      </c>
      <c r="AA304" s="10">
        <v>0</v>
      </c>
      <c r="AB304" s="10">
        <v>0</v>
      </c>
      <c r="AC304" s="10">
        <v>0</v>
      </c>
      <c r="AD304" s="10">
        <v>0</v>
      </c>
      <c r="AE304" s="10">
        <v>0</v>
      </c>
      <c r="AF304" s="10">
        <v>0</v>
      </c>
      <c r="AG304" s="10">
        <v>0</v>
      </c>
      <c r="AH304" s="10">
        <v>0</v>
      </c>
      <c r="AI304" s="10">
        <v>0</v>
      </c>
      <c r="AJ304" s="10">
        <v>0</v>
      </c>
      <c r="AK304" s="10">
        <v>0</v>
      </c>
      <c r="AL304" s="10">
        <v>0</v>
      </c>
      <c r="AM304" s="10">
        <v>0</v>
      </c>
      <c r="AN304" s="10">
        <v>0</v>
      </c>
      <c r="AO304" s="10">
        <v>0</v>
      </c>
      <c r="AP304" s="10">
        <v>0</v>
      </c>
      <c r="AQ304" s="10">
        <v>0</v>
      </c>
      <c r="AR304" s="10">
        <v>0</v>
      </c>
      <c r="AS304" s="16">
        <v>0</v>
      </c>
      <c r="AT304" s="16">
        <v>0</v>
      </c>
      <c r="AU304" s="16">
        <v>0</v>
      </c>
      <c r="AV304" s="16">
        <v>0</v>
      </c>
      <c r="AW304" s="16" t="str">
        <v/>
      </c>
      <c r="AX304" s="10">
        <f t="shared" si="30"/>
        <v>0</v>
      </c>
      <c r="AY304" s="10">
        <f>SUM(Z304:AK304)</f>
        <v>30</v>
      </c>
      <c r="AZ304" s="2" t="s">
        <v>119</v>
      </c>
      <c r="BA304" s="10">
        <f t="shared" si="31"/>
        <v>0</v>
      </c>
      <c r="BB304" s="36" t="s">
        <v>118</v>
      </c>
      <c r="BC304" s="39" t="str">
        <f t="shared" si="32"/>
        <v/>
      </c>
      <c r="BD304" s="16">
        <f>SUM(AR304:AW304)</f>
        <v>0</v>
      </c>
      <c r="BE304" s="10">
        <f>SUM(AL304:AQ304)</f>
        <v>0</v>
      </c>
      <c r="BF304" s="12" t="str">
        <f t="shared" si="33"/>
        <v/>
      </c>
      <c r="BG304" s="12" t="str">
        <f t="shared" si="34"/>
        <v/>
      </c>
      <c r="BH304" s="9">
        <f t="shared" si="35"/>
        <v>0</v>
      </c>
      <c r="BI304" s="39" t="str">
        <f t="shared" si="36"/>
        <v/>
      </c>
      <c r="BK304" s="75"/>
    </row>
    <row r="305" spans="1:63">
      <c r="A305" s="2">
        <v>302</v>
      </c>
      <c r="B305" s="2">
        <v>2024</v>
      </c>
      <c r="C305" s="1" t="str">
        <v>PBTMTR305</v>
      </c>
      <c r="D305" s="37" t="str">
        <v>0015g00001UBHgyAAH</v>
      </c>
      <c r="E305" s="37" t="str">
        <v>Mukesh Brother</v>
      </c>
      <c r="F305" s="37" t="str">
        <v>UTTAR PRADESH</v>
      </c>
      <c r="G305" s="37" t="str">
        <v>GHAZIABAD</v>
      </c>
      <c r="H305" s="37" t="str">
        <v>Ghaziabad</v>
      </c>
      <c r="I305" s="37" t="str">
        <v>K P ENTERPRISES</v>
      </c>
      <c r="J305" s="37" t="str">
        <v>Aashish Goyal</v>
      </c>
      <c r="K305" s="37" t="str">
        <v>Abhijeet Biswas</v>
      </c>
      <c r="L305" s="37" t="str">
        <v/>
      </c>
      <c r="M305" s="37" t="str">
        <v>North</v>
      </c>
      <c r="N305" s="2">
        <v>201001</v>
      </c>
      <c r="O305" s="2">
        <v>0</v>
      </c>
      <c r="P305" s="2">
        <v>0</v>
      </c>
      <c r="Q305" s="2" t="str">
        <v>Apr'24</v>
      </c>
      <c r="R305" s="2">
        <v>2025</v>
      </c>
      <c r="S305" s="1">
        <v>0</v>
      </c>
      <c r="T305" s="2">
        <v>450</v>
      </c>
      <c r="U305" s="1">
        <v>0</v>
      </c>
      <c r="V305" s="1" t="str">
        <v>Alien</v>
      </c>
      <c r="W305" s="10">
        <v>0</v>
      </c>
      <c r="X305" s="10">
        <v>0</v>
      </c>
      <c r="Y305" s="10">
        <v>0</v>
      </c>
      <c r="Z305" s="10">
        <v>21</v>
      </c>
      <c r="AA305" s="10">
        <v>30</v>
      </c>
      <c r="AB305" s="10">
        <v>9</v>
      </c>
      <c r="AC305" s="10">
        <v>10</v>
      </c>
      <c r="AD305" s="10">
        <v>0</v>
      </c>
      <c r="AE305" s="10">
        <v>0</v>
      </c>
      <c r="AF305" s="10">
        <v>0</v>
      </c>
      <c r="AG305" s="10">
        <v>0</v>
      </c>
      <c r="AH305" s="10">
        <v>0</v>
      </c>
      <c r="AI305" s="10">
        <v>0</v>
      </c>
      <c r="AJ305" s="10">
        <v>0</v>
      </c>
      <c r="AK305" s="10">
        <v>0</v>
      </c>
      <c r="AL305" s="10">
        <v>0</v>
      </c>
      <c r="AM305" s="10">
        <v>0</v>
      </c>
      <c r="AN305" s="10">
        <v>0</v>
      </c>
      <c r="AO305" s="10">
        <v>0</v>
      </c>
      <c r="AP305" s="10">
        <v>0</v>
      </c>
      <c r="AQ305" s="10">
        <v>0</v>
      </c>
      <c r="AR305" s="10">
        <v>0</v>
      </c>
      <c r="AS305" s="16">
        <v>0</v>
      </c>
      <c r="AT305" s="16">
        <v>0</v>
      </c>
      <c r="AU305" s="16">
        <v>0</v>
      </c>
      <c r="AV305" s="16">
        <v>0</v>
      </c>
      <c r="AW305" s="16" t="str">
        <v/>
      </c>
      <c r="AX305" s="10">
        <f t="shared" si="30"/>
        <v>0</v>
      </c>
      <c r="AY305" s="10">
        <f>SUM(Z305:AK305)</f>
        <v>70</v>
      </c>
      <c r="AZ305" s="2" t="s">
        <v>119</v>
      </c>
      <c r="BA305" s="10">
        <f t="shared" si="31"/>
        <v>0</v>
      </c>
      <c r="BB305" s="36" t="s">
        <v>118</v>
      </c>
      <c r="BC305" s="39" t="str">
        <f t="shared" si="32"/>
        <v/>
      </c>
      <c r="BD305" s="16">
        <f>SUM(AR305:AW305)</f>
        <v>0</v>
      </c>
      <c r="BE305" s="10">
        <f>SUM(AL305:AQ305)</f>
        <v>0</v>
      </c>
      <c r="BF305" s="12" t="str">
        <f t="shared" si="33"/>
        <v/>
      </c>
      <c r="BG305" s="12" t="str">
        <f t="shared" si="34"/>
        <v/>
      </c>
      <c r="BH305" s="9">
        <f t="shared" si="35"/>
        <v>0</v>
      </c>
      <c r="BI305" s="39" t="str">
        <f t="shared" si="36"/>
        <v/>
      </c>
      <c r="BK305" s="75"/>
    </row>
    <row r="306" spans="1:63">
      <c r="A306" s="2">
        <v>303</v>
      </c>
      <c r="B306" s="2">
        <v>2024</v>
      </c>
      <c r="C306" s="1" t="str">
        <v>PBTMTR306</v>
      </c>
      <c r="D306" s="37" t="str">
        <v>0015g00001UBHhJAAX</v>
      </c>
      <c r="E306" s="37" t="str">
        <v>Rajdhani sales corporation</v>
      </c>
      <c r="F306" s="37" t="str">
        <v>UTTAR PRADESH</v>
      </c>
      <c r="G306" s="37" t="str">
        <v>DEORIA</v>
      </c>
      <c r="H306" s="37">
        <v>0</v>
      </c>
      <c r="I306" s="37" t="str">
        <v>K P ENTERPRISES</v>
      </c>
      <c r="J306" s="37" t="str">
        <v>Aashish Goyal</v>
      </c>
      <c r="K306" s="37" t="str">
        <v>Abhijeet Biswas</v>
      </c>
      <c r="L306" s="37" t="str">
        <v/>
      </c>
      <c r="M306" s="37" t="str">
        <v>North</v>
      </c>
      <c r="N306" s="2">
        <v>274001</v>
      </c>
      <c r="O306" s="2" t="str">
        <v>09AHBPG7969G1Z</v>
      </c>
      <c r="P306" s="2">
        <v>9891433979</v>
      </c>
      <c r="Q306" s="2" t="str">
        <v>Apr'24</v>
      </c>
      <c r="R306" s="2">
        <v>2025</v>
      </c>
      <c r="S306" s="1">
        <v>0</v>
      </c>
      <c r="T306" s="2">
        <v>200</v>
      </c>
      <c r="U306" s="1">
        <v>0</v>
      </c>
      <c r="V306" s="1" t="str">
        <v>Challenger</v>
      </c>
      <c r="W306" s="10">
        <v>0</v>
      </c>
      <c r="X306" s="10">
        <v>0</v>
      </c>
      <c r="Y306" s="10">
        <v>0</v>
      </c>
      <c r="Z306" s="10">
        <v>14</v>
      </c>
      <c r="AA306" s="10">
        <v>12</v>
      </c>
      <c r="AB306" s="10">
        <v>0</v>
      </c>
      <c r="AC306" s="10">
        <v>0</v>
      </c>
      <c r="AD306" s="10">
        <v>0</v>
      </c>
      <c r="AE306" s="10">
        <v>0</v>
      </c>
      <c r="AF306" s="10">
        <v>0</v>
      </c>
      <c r="AG306" s="10">
        <v>0</v>
      </c>
      <c r="AH306" s="10">
        <v>0</v>
      </c>
      <c r="AI306" s="10">
        <v>0</v>
      </c>
      <c r="AJ306" s="10">
        <v>0</v>
      </c>
      <c r="AK306" s="10">
        <v>0</v>
      </c>
      <c r="AL306" s="10">
        <v>0</v>
      </c>
      <c r="AM306" s="10">
        <v>0</v>
      </c>
      <c r="AN306" s="10">
        <v>0</v>
      </c>
      <c r="AO306" s="10">
        <v>0</v>
      </c>
      <c r="AP306" s="10">
        <v>0</v>
      </c>
      <c r="AQ306" s="10">
        <v>0</v>
      </c>
      <c r="AR306" s="10">
        <v>0</v>
      </c>
      <c r="AS306" s="16">
        <v>0</v>
      </c>
      <c r="AT306" s="16">
        <v>0</v>
      </c>
      <c r="AU306" s="16">
        <v>0</v>
      </c>
      <c r="AV306" s="16">
        <v>0</v>
      </c>
      <c r="AW306" s="16" t="str">
        <v/>
      </c>
      <c r="AX306" s="10">
        <f t="shared" si="30"/>
        <v>0</v>
      </c>
      <c r="AY306" s="10">
        <f>SUM(Z306:AK306)</f>
        <v>26</v>
      </c>
      <c r="AZ306" s="2" t="s">
        <v>119</v>
      </c>
      <c r="BA306" s="10">
        <f t="shared" si="31"/>
        <v>0</v>
      </c>
      <c r="BB306" s="36" t="s">
        <v>118</v>
      </c>
      <c r="BC306" s="39" t="str">
        <f t="shared" si="32"/>
        <v/>
      </c>
      <c r="BD306" s="16">
        <f>SUM(AR306:AW306)</f>
        <v>0</v>
      </c>
      <c r="BE306" s="10">
        <f>SUM(AL306:AQ306)</f>
        <v>0</v>
      </c>
      <c r="BF306" s="12" t="str">
        <f t="shared" si="33"/>
        <v/>
      </c>
      <c r="BG306" s="12" t="str">
        <f t="shared" si="34"/>
        <v/>
      </c>
      <c r="BH306" s="9">
        <f t="shared" si="35"/>
        <v>0</v>
      </c>
      <c r="BI306" s="39" t="str">
        <f t="shared" si="36"/>
        <v/>
      </c>
      <c r="BK306" s="75"/>
    </row>
    <row r="307" spans="1:63">
      <c r="A307" s="2">
        <v>304</v>
      </c>
      <c r="B307" s="2">
        <v>2024</v>
      </c>
      <c r="C307" s="1" t="str">
        <v>PBTMTR307</v>
      </c>
      <c r="D307" s="37" t="str">
        <v>0015g00001c4iWUAAY</v>
      </c>
      <c r="E307" s="37" t="str">
        <v>SHYAM STEEL &amp; CEMENT AGENCY</v>
      </c>
      <c r="F307" s="37" t="str">
        <v>UTTAR PRADESH</v>
      </c>
      <c r="G307" s="37" t="str">
        <v>MEERUT</v>
      </c>
      <c r="H307" s="37" t="str">
        <v>Meerut</v>
      </c>
      <c r="I307" s="37" t="str">
        <v>K P ENTERPRISES</v>
      </c>
      <c r="J307" s="37" t="str">
        <v>SHIV KUMAR</v>
      </c>
      <c r="K307" s="37" t="str">
        <v>Abhijeet Biswas</v>
      </c>
      <c r="L307" s="37" t="str">
        <v/>
      </c>
      <c r="M307" s="37" t="str">
        <v>North</v>
      </c>
      <c r="N307" s="2">
        <v>250002</v>
      </c>
      <c r="O307" s="2" t="str">
        <v>09AATPG2653C1ZP</v>
      </c>
      <c r="P307" s="2">
        <v>9917140006</v>
      </c>
      <c r="Q307" s="2" t="str">
        <v>Apr'24</v>
      </c>
      <c r="R307" s="2">
        <v>2025</v>
      </c>
      <c r="S307" s="1">
        <v>0</v>
      </c>
      <c r="T307" s="2">
        <v>300</v>
      </c>
      <c r="U307" s="1">
        <v>0</v>
      </c>
      <c r="V307" s="1" t="str">
        <v>Alien</v>
      </c>
      <c r="W307" s="10">
        <v>0</v>
      </c>
      <c r="X307" s="10">
        <v>0</v>
      </c>
      <c r="Y307" s="10">
        <v>0</v>
      </c>
      <c r="Z307" s="10">
        <v>35</v>
      </c>
      <c r="AA307" s="10">
        <v>0</v>
      </c>
      <c r="AB307" s="10">
        <v>0</v>
      </c>
      <c r="AC307" s="10">
        <v>0</v>
      </c>
      <c r="AD307" s="10">
        <v>0</v>
      </c>
      <c r="AE307" s="10">
        <v>0</v>
      </c>
      <c r="AF307" s="10">
        <v>0</v>
      </c>
      <c r="AG307" s="10">
        <v>0</v>
      </c>
      <c r="AH307" s="10">
        <v>0</v>
      </c>
      <c r="AI307" s="10">
        <v>0</v>
      </c>
      <c r="AJ307" s="10">
        <v>0</v>
      </c>
      <c r="AK307" s="10">
        <v>0</v>
      </c>
      <c r="AL307" s="10">
        <v>0</v>
      </c>
      <c r="AM307" s="10">
        <v>0</v>
      </c>
      <c r="AN307" s="10">
        <v>0</v>
      </c>
      <c r="AO307" s="10">
        <v>0</v>
      </c>
      <c r="AP307" s="10">
        <v>0</v>
      </c>
      <c r="AQ307" s="10">
        <v>0</v>
      </c>
      <c r="AR307" s="10">
        <v>0</v>
      </c>
      <c r="AS307" s="16">
        <v>0</v>
      </c>
      <c r="AT307" s="16">
        <v>0</v>
      </c>
      <c r="AU307" s="16">
        <v>0</v>
      </c>
      <c r="AV307" s="16">
        <v>0</v>
      </c>
      <c r="AW307" s="16" t="str">
        <v/>
      </c>
      <c r="AX307" s="10">
        <f t="shared" si="30"/>
        <v>0</v>
      </c>
      <c r="AY307" s="10">
        <f>SUM(Z307:AK307)</f>
        <v>35</v>
      </c>
      <c r="AZ307" s="2" t="s">
        <v>119</v>
      </c>
      <c r="BA307" s="10">
        <f t="shared" si="31"/>
        <v>0</v>
      </c>
      <c r="BB307" s="36" t="s">
        <v>118</v>
      </c>
      <c r="BC307" s="39" t="str">
        <f t="shared" si="32"/>
        <v/>
      </c>
      <c r="BD307" s="16">
        <f>SUM(AR307:AW307)</f>
        <v>0</v>
      </c>
      <c r="BE307" s="10">
        <f>SUM(AL307:AQ307)</f>
        <v>0</v>
      </c>
      <c r="BF307" s="12" t="str">
        <f t="shared" si="33"/>
        <v/>
      </c>
      <c r="BG307" s="12" t="str">
        <f t="shared" si="34"/>
        <v/>
      </c>
      <c r="BH307" s="9">
        <f t="shared" si="35"/>
        <v>0</v>
      </c>
      <c r="BI307" s="39" t="str">
        <f t="shared" si="36"/>
        <v/>
      </c>
      <c r="BK307" s="75"/>
    </row>
    <row r="308" spans="1:63">
      <c r="A308" s="2">
        <v>305</v>
      </c>
      <c r="B308" s="2">
        <v>2024</v>
      </c>
      <c r="C308" s="1" t="str">
        <v>PBTMTR308</v>
      </c>
      <c r="D308" s="37" t="str">
        <v>001J1000002jU6MIAU</v>
      </c>
      <c r="E308" s="37" t="str">
        <v>K P ENTERPRISES</v>
      </c>
      <c r="F308" s="37" t="str">
        <v>UTTAR PRADESH</v>
      </c>
      <c r="G308" s="37" t="str">
        <v>GHAZIABAD</v>
      </c>
      <c r="H308" s="37">
        <v>0</v>
      </c>
      <c r="I308" s="37" t="str">
        <v>K P ENTERPRISES</v>
      </c>
      <c r="J308" s="37" t="e">
        <v>#VALUE!</v>
      </c>
      <c r="K308" s="37" t="str">
        <v>Abhijeet Biswas</v>
      </c>
      <c r="L308" s="37" t="str">
        <v/>
      </c>
      <c r="M308" s="37" t="str">
        <v>North</v>
      </c>
      <c r="N308" s="2" t="e">
        <v>#VALUE!</v>
      </c>
      <c r="O308" s="2" t="e">
        <v>#VALUE!</v>
      </c>
      <c r="P308" s="2" t="e">
        <v>#VALUE!</v>
      </c>
      <c r="Q308" s="2" t="str">
        <v>Apr'24</v>
      </c>
      <c r="R308" s="2">
        <v>2025</v>
      </c>
      <c r="S308" s="1">
        <v>0</v>
      </c>
      <c r="T308" s="2">
        <v>100</v>
      </c>
      <c r="U308" s="1">
        <v>0</v>
      </c>
      <c r="V308" s="1" t="str">
        <v>Challenger</v>
      </c>
      <c r="W308" s="10">
        <v>0</v>
      </c>
      <c r="X308" s="10">
        <v>0</v>
      </c>
      <c r="Y308" s="10">
        <v>0</v>
      </c>
      <c r="Z308" s="10">
        <v>10</v>
      </c>
      <c r="AA308" s="10">
        <v>0</v>
      </c>
      <c r="AB308" s="10">
        <v>0</v>
      </c>
      <c r="AC308" s="10">
        <v>0</v>
      </c>
      <c r="AD308" s="10">
        <v>0</v>
      </c>
      <c r="AE308" s="10">
        <v>0</v>
      </c>
      <c r="AF308" s="10">
        <v>0</v>
      </c>
      <c r="AG308" s="10">
        <v>0</v>
      </c>
      <c r="AH308" s="10">
        <v>0</v>
      </c>
      <c r="AI308" s="10">
        <v>0</v>
      </c>
      <c r="AJ308" s="10">
        <v>0</v>
      </c>
      <c r="AK308" s="10">
        <v>0</v>
      </c>
      <c r="AL308" s="10">
        <v>0</v>
      </c>
      <c r="AM308" s="10">
        <v>0</v>
      </c>
      <c r="AN308" s="10">
        <v>0</v>
      </c>
      <c r="AO308" s="10">
        <v>0</v>
      </c>
      <c r="AP308" s="10">
        <v>0</v>
      </c>
      <c r="AQ308" s="10">
        <v>0</v>
      </c>
      <c r="AR308" s="10">
        <v>0</v>
      </c>
      <c r="AS308" s="16">
        <v>0</v>
      </c>
      <c r="AT308" s="16">
        <v>0</v>
      </c>
      <c r="AU308" s="16">
        <v>0</v>
      </c>
      <c r="AV308" s="16">
        <v>0</v>
      </c>
      <c r="AW308" s="16" t="str">
        <v/>
      </c>
      <c r="AX308" s="10">
        <f t="shared" si="30"/>
        <v>0</v>
      </c>
      <c r="AY308" s="10">
        <f>SUM(Z308:AK308)</f>
        <v>10</v>
      </c>
      <c r="AZ308" s="2" t="s">
        <v>119</v>
      </c>
      <c r="BA308" s="10">
        <f t="shared" si="31"/>
        <v>0</v>
      </c>
      <c r="BB308" s="36" t="s">
        <v>118</v>
      </c>
      <c r="BC308" s="39" t="str">
        <f t="shared" si="32"/>
        <v/>
      </c>
      <c r="BD308" s="16">
        <f>SUM(AR308:AW308)</f>
        <v>0</v>
      </c>
      <c r="BE308" s="10">
        <f>SUM(AL308:AQ308)</f>
        <v>0</v>
      </c>
      <c r="BF308" s="12" t="str">
        <f t="shared" si="33"/>
        <v/>
      </c>
      <c r="BG308" s="12" t="str">
        <f t="shared" si="34"/>
        <v/>
      </c>
      <c r="BH308" s="9">
        <f t="shared" si="35"/>
        <v>0</v>
      </c>
      <c r="BI308" s="39" t="str">
        <f t="shared" si="36"/>
        <v/>
      </c>
      <c r="BK308" s="75"/>
    </row>
    <row r="309" spans="1:63">
      <c r="A309" s="2">
        <v>306</v>
      </c>
      <c r="B309" s="2">
        <v>2024</v>
      </c>
      <c r="C309" s="1" t="str">
        <v>PBTMTR309</v>
      </c>
      <c r="D309" s="37" t="str">
        <v>001J1000003jf8MIAQ</v>
      </c>
      <c r="E309" s="37" t="str">
        <v>R B TRADERS</v>
      </c>
      <c r="F309" s="37" t="str">
        <v>RAJASTHAN</v>
      </c>
      <c r="G309" s="37" t="str">
        <v>GANGANAGAR</v>
      </c>
      <c r="H309" s="37" t="str">
        <v>Ganganagar</v>
      </c>
      <c r="I309" s="37" t="str">
        <v>Swastik Tradevision Pvt. Ltd.</v>
      </c>
      <c r="J309" s="37" t="str">
        <v>Ravi Kumar Kulmi</v>
      </c>
      <c r="K309" s="37" t="str">
        <v>Ravi Kumar Kulmi</v>
      </c>
      <c r="L309" s="37" t="str">
        <v>C12822</v>
      </c>
      <c r="M309" s="37" t="str">
        <v>North</v>
      </c>
      <c r="N309" s="2">
        <v>335001</v>
      </c>
      <c r="O309" s="2" t="str">
        <v>08AAWFR6726Q2ZY</v>
      </c>
      <c r="P309" s="2">
        <v>7023333704</v>
      </c>
      <c r="Q309" s="2" t="str">
        <v>Apr'24</v>
      </c>
      <c r="R309" s="2">
        <v>2025</v>
      </c>
      <c r="S309" s="1">
        <v>0</v>
      </c>
      <c r="T309" s="2">
        <v>150</v>
      </c>
      <c r="U309" s="1">
        <v>0.26108888888888887</v>
      </c>
      <c r="V309" s="1" t="str">
        <v>Star</v>
      </c>
      <c r="W309" s="10">
        <v>0</v>
      </c>
      <c r="X309" s="10">
        <v>0</v>
      </c>
      <c r="Y309" s="10">
        <v>0</v>
      </c>
      <c r="Z309" s="10">
        <v>31</v>
      </c>
      <c r="AA309" s="10">
        <v>21</v>
      </c>
      <c r="AB309" s="10">
        <v>21</v>
      </c>
      <c r="AC309" s="10">
        <v>22.13</v>
      </c>
      <c r="AD309" s="10">
        <v>0</v>
      </c>
      <c r="AE309" s="10">
        <v>21.15</v>
      </c>
      <c r="AF309" s="10">
        <v>20.010000000000002</v>
      </c>
      <c r="AG309" s="10">
        <v>20</v>
      </c>
      <c r="AH309" s="10">
        <v>20.04</v>
      </c>
      <c r="AI309" s="10">
        <v>20.05</v>
      </c>
      <c r="AJ309" s="10">
        <v>27.03</v>
      </c>
      <c r="AK309" s="10">
        <v>21.02</v>
      </c>
      <c r="AL309" s="10">
        <v>0</v>
      </c>
      <c r="AM309" s="10">
        <v>20.04</v>
      </c>
      <c r="AN309" s="10">
        <v>21</v>
      </c>
      <c r="AO309" s="10">
        <v>24.18</v>
      </c>
      <c r="AP309" s="10">
        <v>0</v>
      </c>
      <c r="AQ309" s="10">
        <v>0</v>
      </c>
      <c r="AR309" s="10">
        <v>23.96</v>
      </c>
      <c r="AS309" s="16">
        <v>0</v>
      </c>
      <c r="AT309" s="16">
        <v>25.15</v>
      </c>
      <c r="AU309" s="16">
        <v>25</v>
      </c>
      <c r="AV309" s="16">
        <v>67.34</v>
      </c>
      <c r="AW309" s="16" t="str">
        <v/>
      </c>
      <c r="AX309" s="10">
        <f t="shared" si="30"/>
        <v>206.67000000000002</v>
      </c>
      <c r="AY309" s="10">
        <f>SUM(Z309:AK309)</f>
        <v>244.43</v>
      </c>
      <c r="AZ309" s="2" t="s">
        <v>119</v>
      </c>
      <c r="BA309" s="10">
        <f t="shared" si="31"/>
        <v>10.87</v>
      </c>
      <c r="BB309" s="36" t="s">
        <v>118</v>
      </c>
      <c r="BC309" s="39" t="str">
        <f t="shared" si="32"/>
        <v>A</v>
      </c>
      <c r="BD309" s="16">
        <f>SUM(AR309:AW309)</f>
        <v>141.44999999999999</v>
      </c>
      <c r="BE309" s="10">
        <f>SUM(AL309:AQ309)</f>
        <v>65.22</v>
      </c>
      <c r="BF309" s="12">
        <f t="shared" si="33"/>
        <v>0.6844244447670198</v>
      </c>
      <c r="BG309" s="12">
        <f t="shared" si="34"/>
        <v>0.31557555523298009</v>
      </c>
      <c r="BH309" s="9">
        <f t="shared" si="35"/>
        <v>206.67000000000002</v>
      </c>
      <c r="BI309" s="39" t="str">
        <f t="shared" si="36"/>
        <v>A</v>
      </c>
      <c r="BK309" s="75"/>
    </row>
    <row r="310" spans="1:63">
      <c r="A310" s="2">
        <v>307</v>
      </c>
      <c r="B310" s="2">
        <v>2024</v>
      </c>
      <c r="C310" s="1" t="str">
        <v>PBTMTR310</v>
      </c>
      <c r="D310" s="37" t="str">
        <v>0015g00001f8XA2AAM</v>
      </c>
      <c r="E310" s="37" t="str">
        <v>AARTI STEEL</v>
      </c>
      <c r="F310" s="37" t="str">
        <v>RAJASTHAN</v>
      </c>
      <c r="G310" s="37" t="str">
        <v>JODHPUR</v>
      </c>
      <c r="H310" s="37" t="str">
        <v>Jodhpur</v>
      </c>
      <c r="I310" s="37" t="str">
        <v>M R Associates</v>
      </c>
      <c r="J310" s="37" t="str">
        <v>Neeraj Sharma</v>
      </c>
      <c r="K310" s="37" t="str">
        <v>Neeraj Sharma</v>
      </c>
      <c r="L310" s="37" t="str">
        <v>C13417</v>
      </c>
      <c r="M310" s="37" t="str">
        <v>North</v>
      </c>
      <c r="N310" s="2">
        <v>342001</v>
      </c>
      <c r="O310" s="2" t="str">
        <v>08AMMPP9151B1ZV</v>
      </c>
      <c r="P310" s="2">
        <v>7737918615</v>
      </c>
      <c r="Q310" s="2" t="str">
        <v>Apr'24</v>
      </c>
      <c r="R310" s="2">
        <v>2025</v>
      </c>
      <c r="S310" s="1">
        <v>0</v>
      </c>
      <c r="T310" s="2">
        <v>300</v>
      </c>
      <c r="U310" s="1">
        <v>7.5555555555555556E-2</v>
      </c>
      <c r="V310" s="1" t="str">
        <v>Alien</v>
      </c>
      <c r="W310" s="10">
        <v>0</v>
      </c>
      <c r="X310" s="10">
        <v>0</v>
      </c>
      <c r="Y310" s="10">
        <v>0</v>
      </c>
      <c r="Z310" s="10">
        <v>25</v>
      </c>
      <c r="AA310" s="10">
        <v>0</v>
      </c>
      <c r="AB310" s="10">
        <v>0</v>
      </c>
      <c r="AC310" s="10">
        <v>0</v>
      </c>
      <c r="AD310" s="10">
        <v>0</v>
      </c>
      <c r="AE310" s="10">
        <v>0</v>
      </c>
      <c r="AF310" s="10">
        <v>0</v>
      </c>
      <c r="AG310" s="10">
        <v>0</v>
      </c>
      <c r="AH310" s="10">
        <v>51</v>
      </c>
      <c r="AI310" s="10">
        <v>71</v>
      </c>
      <c r="AJ310" s="10">
        <v>50</v>
      </c>
      <c r="AK310" s="10">
        <v>135</v>
      </c>
      <c r="AL310" s="10">
        <v>0</v>
      </c>
      <c r="AM310" s="10">
        <v>0</v>
      </c>
      <c r="AN310" s="10">
        <v>0</v>
      </c>
      <c r="AO310" s="10">
        <v>3</v>
      </c>
      <c r="AP310" s="10">
        <v>0</v>
      </c>
      <c r="AQ310" s="10">
        <v>0</v>
      </c>
      <c r="AR310" s="10">
        <v>26.97</v>
      </c>
      <c r="AS310" s="16">
        <v>99.88</v>
      </c>
      <c r="AT310" s="16">
        <v>24.99</v>
      </c>
      <c r="AU310" s="16">
        <v>28</v>
      </c>
      <c r="AV310" s="16">
        <v>15.01</v>
      </c>
      <c r="AW310" s="16">
        <v>5</v>
      </c>
      <c r="AX310" s="10">
        <f t="shared" si="30"/>
        <v>202.85</v>
      </c>
      <c r="AY310" s="10">
        <f>SUM(Z310:AK310)</f>
        <v>332</v>
      </c>
      <c r="AZ310" s="2" t="s">
        <v>119</v>
      </c>
      <c r="BA310" s="10">
        <f t="shared" si="31"/>
        <v>0.5</v>
      </c>
      <c r="BB310" s="36" t="s">
        <v>118</v>
      </c>
      <c r="BC310" s="39" t="str">
        <f t="shared" si="32"/>
        <v>A</v>
      </c>
      <c r="BD310" s="16">
        <f>SUM(AR310:AW310)</f>
        <v>199.85</v>
      </c>
      <c r="BE310" s="10">
        <f>SUM(AL310:AQ310)</f>
        <v>3</v>
      </c>
      <c r="BF310" s="12">
        <f t="shared" si="33"/>
        <v>0.98521074685728371</v>
      </c>
      <c r="BG310" s="12">
        <f t="shared" si="34"/>
        <v>1.4789253142716292E-2</v>
      </c>
      <c r="BH310" s="9">
        <f t="shared" si="35"/>
        <v>202.85</v>
      </c>
      <c r="BI310" s="39" t="str">
        <f t="shared" si="36"/>
        <v>A</v>
      </c>
      <c r="BK310" s="75"/>
    </row>
    <row r="311" spans="1:63">
      <c r="A311" s="2">
        <v>308</v>
      </c>
      <c r="B311" s="2">
        <v>2024</v>
      </c>
      <c r="C311" s="1" t="str">
        <v>PBTMTR311</v>
      </c>
      <c r="D311" s="37" t="str">
        <v>0015g00001V9yizAAB</v>
      </c>
      <c r="E311" s="37" t="str">
        <v>LAXMI STEEL</v>
      </c>
      <c r="F311" s="37" t="str">
        <v>DELHI</v>
      </c>
      <c r="G311" s="37" t="str">
        <v>WEST</v>
      </c>
      <c r="H311" s="37">
        <v>0</v>
      </c>
      <c r="I311" s="37" t="str">
        <v>MAHENDRA STEELS</v>
      </c>
      <c r="J311" s="37" t="str">
        <v>Aman kumar</v>
      </c>
      <c r="K311" s="37" t="str">
        <v>Aman kumar</v>
      </c>
      <c r="L311" s="37" t="str">
        <v>C12832</v>
      </c>
      <c r="M311" s="37" t="str">
        <v>North</v>
      </c>
      <c r="N311" s="2">
        <v>110059</v>
      </c>
      <c r="O311" s="2" t="str">
        <v>07BDAPG0538H1ZZ</v>
      </c>
      <c r="P311" s="2">
        <v>9717254029</v>
      </c>
      <c r="Q311" s="2" t="str">
        <v>Apr'24</v>
      </c>
      <c r="R311" s="2">
        <v>2025</v>
      </c>
      <c r="S311" s="1">
        <v>0</v>
      </c>
      <c r="T311" s="2">
        <v>250</v>
      </c>
      <c r="U311" s="1">
        <v>0</v>
      </c>
      <c r="V311" s="1" t="str">
        <v>Alien</v>
      </c>
      <c r="W311" s="10">
        <v>0</v>
      </c>
      <c r="X311" s="10">
        <v>0</v>
      </c>
      <c r="Y311" s="10">
        <v>0</v>
      </c>
      <c r="Z311" s="10">
        <v>10</v>
      </c>
      <c r="AA311" s="10">
        <v>0</v>
      </c>
      <c r="AB311" s="10">
        <v>0</v>
      </c>
      <c r="AC311" s="10">
        <v>0</v>
      </c>
      <c r="AD311" s="10">
        <v>0</v>
      </c>
      <c r="AE311" s="10">
        <v>0</v>
      </c>
      <c r="AF311" s="10">
        <v>0</v>
      </c>
      <c r="AG311" s="10">
        <v>0</v>
      </c>
      <c r="AH311" s="10">
        <v>0</v>
      </c>
      <c r="AI311" s="10">
        <v>0</v>
      </c>
      <c r="AJ311" s="10">
        <v>0</v>
      </c>
      <c r="AK311" s="10">
        <v>0</v>
      </c>
      <c r="AL311" s="10">
        <v>0</v>
      </c>
      <c r="AM311" s="10">
        <v>0</v>
      </c>
      <c r="AN311" s="10">
        <v>0</v>
      </c>
      <c r="AO311" s="10">
        <v>0</v>
      </c>
      <c r="AP311" s="10">
        <v>0</v>
      </c>
      <c r="AQ311" s="10">
        <v>0</v>
      </c>
      <c r="AR311" s="10">
        <v>0</v>
      </c>
      <c r="AS311" s="16">
        <v>0</v>
      </c>
      <c r="AT311" s="16">
        <v>0</v>
      </c>
      <c r="AU311" s="16">
        <v>0</v>
      </c>
      <c r="AV311" s="16">
        <v>0</v>
      </c>
      <c r="AW311" s="16" t="str">
        <v/>
      </c>
      <c r="AX311" s="10">
        <f t="shared" si="30"/>
        <v>0</v>
      </c>
      <c r="AY311" s="10">
        <f>SUM(Z311:AK311)</f>
        <v>10</v>
      </c>
      <c r="AZ311" s="2" t="s">
        <v>119</v>
      </c>
      <c r="BA311" s="10">
        <f t="shared" si="31"/>
        <v>0</v>
      </c>
      <c r="BB311" s="36" t="s">
        <v>118</v>
      </c>
      <c r="BC311" s="39" t="str">
        <f t="shared" si="32"/>
        <v/>
      </c>
      <c r="BD311" s="16">
        <f>SUM(AR311:AW311)</f>
        <v>0</v>
      </c>
      <c r="BE311" s="10">
        <f>SUM(AL311:AQ311)</f>
        <v>0</v>
      </c>
      <c r="BF311" s="12" t="str">
        <f t="shared" si="33"/>
        <v/>
      </c>
      <c r="BG311" s="12" t="str">
        <f t="shared" si="34"/>
        <v/>
      </c>
      <c r="BH311" s="9">
        <f t="shared" si="35"/>
        <v>0</v>
      </c>
      <c r="BI311" s="39" t="str">
        <f t="shared" si="36"/>
        <v/>
      </c>
      <c r="BK311" s="75"/>
    </row>
    <row r="312" spans="1:63">
      <c r="A312" s="2">
        <v>309</v>
      </c>
      <c r="B312" s="2">
        <v>2024</v>
      </c>
      <c r="C312" s="1" t="str">
        <v>PBTMTR312</v>
      </c>
      <c r="D312" s="37" t="str">
        <v>0015g00001eBJBeAAO</v>
      </c>
      <c r="E312" s="37" t="str">
        <v>SHIV GANGA TRADING CO.</v>
      </c>
      <c r="F312" s="37" t="str">
        <v>DELHI</v>
      </c>
      <c r="G312" s="37" t="str">
        <v>SOUTH WEST</v>
      </c>
      <c r="H312" s="37">
        <v>0</v>
      </c>
      <c r="I312" s="37" t="str">
        <v>MAHENDRA STEELS</v>
      </c>
      <c r="J312" s="37" t="str">
        <v>Aman kumar</v>
      </c>
      <c r="K312" s="37" t="str">
        <v>Aman kumar</v>
      </c>
      <c r="L312" s="37" t="str">
        <v>C12832</v>
      </c>
      <c r="M312" s="37" t="str">
        <v>North</v>
      </c>
      <c r="N312" s="2">
        <v>110075</v>
      </c>
      <c r="O312" s="2" t="str">
        <v>07AEPFS5540E1ZU</v>
      </c>
      <c r="P312" s="2">
        <v>9899503105</v>
      </c>
      <c r="Q312" s="2" t="str">
        <v>Apr'24</v>
      </c>
      <c r="R312" s="2">
        <v>2025</v>
      </c>
      <c r="S312" s="1">
        <v>0</v>
      </c>
      <c r="T312" s="2">
        <v>50</v>
      </c>
      <c r="U312" s="1">
        <v>0</v>
      </c>
      <c r="V312" s="1" t="str">
        <v>Minor</v>
      </c>
      <c r="W312" s="10">
        <v>0</v>
      </c>
      <c r="X312" s="10">
        <v>0</v>
      </c>
      <c r="Y312" s="10">
        <v>0</v>
      </c>
      <c r="Z312" s="10">
        <v>12</v>
      </c>
      <c r="AA312" s="10">
        <v>0</v>
      </c>
      <c r="AB312" s="10">
        <v>10</v>
      </c>
      <c r="AC312" s="10">
        <v>15</v>
      </c>
      <c r="AD312" s="10">
        <v>0</v>
      </c>
      <c r="AE312" s="10">
        <v>0</v>
      </c>
      <c r="AF312" s="10">
        <v>0</v>
      </c>
      <c r="AG312" s="10">
        <v>0</v>
      </c>
      <c r="AH312" s="10">
        <v>0</v>
      </c>
      <c r="AI312" s="10">
        <v>0</v>
      </c>
      <c r="AJ312" s="10">
        <v>0</v>
      </c>
      <c r="AK312" s="10">
        <v>0</v>
      </c>
      <c r="AL312" s="10">
        <v>0</v>
      </c>
      <c r="AM312" s="10">
        <v>0</v>
      </c>
      <c r="AN312" s="10">
        <v>0</v>
      </c>
      <c r="AO312" s="10">
        <v>0</v>
      </c>
      <c r="AP312" s="10">
        <v>0</v>
      </c>
      <c r="AQ312" s="10">
        <v>0</v>
      </c>
      <c r="AR312" s="10">
        <v>0</v>
      </c>
      <c r="AS312" s="16">
        <v>0</v>
      </c>
      <c r="AT312" s="16">
        <v>0</v>
      </c>
      <c r="AU312" s="16">
        <v>0</v>
      </c>
      <c r="AV312" s="16">
        <v>0</v>
      </c>
      <c r="AW312" s="16" t="str">
        <v/>
      </c>
      <c r="AX312" s="10">
        <f t="shared" si="30"/>
        <v>0</v>
      </c>
      <c r="AY312" s="10">
        <f>SUM(Z312:AK312)</f>
        <v>37</v>
      </c>
      <c r="AZ312" s="2" t="s">
        <v>119</v>
      </c>
      <c r="BA312" s="10">
        <f t="shared" si="31"/>
        <v>0</v>
      </c>
      <c r="BB312" s="36" t="s">
        <v>118</v>
      </c>
      <c r="BC312" s="39" t="str">
        <f t="shared" si="32"/>
        <v/>
      </c>
      <c r="BD312" s="16">
        <f>SUM(AR312:AW312)</f>
        <v>0</v>
      </c>
      <c r="BE312" s="10">
        <f>SUM(AL312:AQ312)</f>
        <v>0</v>
      </c>
      <c r="BF312" s="12" t="str">
        <f t="shared" si="33"/>
        <v/>
      </c>
      <c r="BG312" s="12" t="str">
        <f t="shared" si="34"/>
        <v/>
      </c>
      <c r="BH312" s="9">
        <f t="shared" si="35"/>
        <v>0</v>
      </c>
      <c r="BI312" s="39" t="str">
        <f t="shared" si="36"/>
        <v/>
      </c>
      <c r="BK312" s="75"/>
    </row>
    <row r="313" spans="1:63">
      <c r="A313" s="2">
        <v>310</v>
      </c>
      <c r="B313" s="2">
        <v>2024</v>
      </c>
      <c r="C313" s="1" t="str">
        <v>PBTMTR313</v>
      </c>
      <c r="D313" s="37" t="str">
        <v>0015g00001bc1YdAAI</v>
      </c>
      <c r="E313" s="37" t="str">
        <v>WELLCARE BUSINESS SOLUTIONS PRIVATE LIMITED</v>
      </c>
      <c r="F313" s="37" t="str">
        <v>DELHI</v>
      </c>
      <c r="G313" s="37" t="str">
        <v>SOUTH</v>
      </c>
      <c r="H313" s="37">
        <v>0</v>
      </c>
      <c r="I313" s="37" t="str">
        <v>MAHENDRA STEELS</v>
      </c>
      <c r="J313" s="37" t="str">
        <v>Aman kumar</v>
      </c>
      <c r="K313" s="37" t="str">
        <v>Aman kumar</v>
      </c>
      <c r="L313" s="37" t="str">
        <v>C12832</v>
      </c>
      <c r="M313" s="37" t="str">
        <v>North</v>
      </c>
      <c r="N313" s="2">
        <v>110047</v>
      </c>
      <c r="O313" s="2" t="str">
        <v>07AACCW0214B2Z1</v>
      </c>
      <c r="P313" s="2">
        <v>9818846107</v>
      </c>
      <c r="Q313" s="2" t="str">
        <v>Apr'24</v>
      </c>
      <c r="R313" s="2">
        <v>2025</v>
      </c>
      <c r="S313" s="1">
        <v>0</v>
      </c>
      <c r="T313" s="2">
        <v>200</v>
      </c>
      <c r="U313" s="1">
        <v>0</v>
      </c>
      <c r="V313" s="1" t="str">
        <v>Challenger</v>
      </c>
      <c r="W313" s="10">
        <v>0</v>
      </c>
      <c r="X313" s="10">
        <v>0</v>
      </c>
      <c r="Y313" s="10">
        <v>0</v>
      </c>
      <c r="Z313" s="10">
        <v>3</v>
      </c>
      <c r="AA313" s="10">
        <v>0</v>
      </c>
      <c r="AB313" s="10">
        <v>0</v>
      </c>
      <c r="AC313" s="10">
        <v>0</v>
      </c>
      <c r="AD313" s="10">
        <v>0</v>
      </c>
      <c r="AE313" s="10">
        <v>0</v>
      </c>
      <c r="AF313" s="10">
        <v>0</v>
      </c>
      <c r="AG313" s="10">
        <v>0</v>
      </c>
      <c r="AH313" s="10">
        <v>0</v>
      </c>
      <c r="AI313" s="10">
        <v>0</v>
      </c>
      <c r="AJ313" s="10">
        <v>0</v>
      </c>
      <c r="AK313" s="10">
        <v>0</v>
      </c>
      <c r="AL313" s="10">
        <v>0</v>
      </c>
      <c r="AM313" s="10">
        <v>0</v>
      </c>
      <c r="AN313" s="10">
        <v>0</v>
      </c>
      <c r="AO313" s="10">
        <v>0</v>
      </c>
      <c r="AP313" s="10">
        <v>0</v>
      </c>
      <c r="AQ313" s="10">
        <v>0</v>
      </c>
      <c r="AR313" s="10">
        <v>0</v>
      </c>
      <c r="AS313" s="16">
        <v>0</v>
      </c>
      <c r="AT313" s="16">
        <v>0</v>
      </c>
      <c r="AU313" s="16">
        <v>0</v>
      </c>
      <c r="AV313" s="16">
        <v>0</v>
      </c>
      <c r="AW313" s="16" t="str">
        <v/>
      </c>
      <c r="AX313" s="10">
        <f t="shared" si="30"/>
        <v>0</v>
      </c>
      <c r="AY313" s="10">
        <f>SUM(Z313:AK313)</f>
        <v>3</v>
      </c>
      <c r="AZ313" s="2" t="s">
        <v>119</v>
      </c>
      <c r="BA313" s="10">
        <f t="shared" si="31"/>
        <v>0</v>
      </c>
      <c r="BB313" s="36" t="s">
        <v>118</v>
      </c>
      <c r="BC313" s="39" t="str">
        <f t="shared" si="32"/>
        <v/>
      </c>
      <c r="BD313" s="16">
        <f>SUM(AR313:AW313)</f>
        <v>0</v>
      </c>
      <c r="BE313" s="10">
        <f>SUM(AL313:AQ313)</f>
        <v>0</v>
      </c>
      <c r="BF313" s="12" t="str">
        <f t="shared" si="33"/>
        <v/>
      </c>
      <c r="BG313" s="12" t="str">
        <f t="shared" si="34"/>
        <v/>
      </c>
      <c r="BH313" s="9">
        <f t="shared" si="35"/>
        <v>0</v>
      </c>
      <c r="BI313" s="39" t="str">
        <f t="shared" si="36"/>
        <v/>
      </c>
      <c r="BK313" s="75"/>
    </row>
    <row r="314" spans="1:63">
      <c r="A314" s="2">
        <v>311</v>
      </c>
      <c r="B314" s="2">
        <v>2024</v>
      </c>
      <c r="C314" s="1" t="str">
        <v>PBTMTR314</v>
      </c>
      <c r="D314" s="37" t="str">
        <v>0015g00001bZCQPAA4</v>
      </c>
      <c r="E314" s="37" t="str">
        <v>Jagdamba steel and cement</v>
      </c>
      <c r="F314" s="37" t="str">
        <v>DELHI</v>
      </c>
      <c r="G314" s="37" t="str">
        <v>SOUTH WEST</v>
      </c>
      <c r="H314" s="37">
        <v>0</v>
      </c>
      <c r="I314" s="37" t="str">
        <v>MAHENDRA STEELS</v>
      </c>
      <c r="J314" s="37" t="str">
        <v>Aman kumar</v>
      </c>
      <c r="K314" s="37" t="str">
        <v>Aman kumar</v>
      </c>
      <c r="L314" s="37" t="str">
        <v>C12832</v>
      </c>
      <c r="M314" s="37" t="str">
        <v>North</v>
      </c>
      <c r="N314" s="2">
        <v>110043</v>
      </c>
      <c r="O314" s="2" t="str">
        <v>07AWEPA1070A1Zh</v>
      </c>
      <c r="P314" s="2">
        <v>8802316300</v>
      </c>
      <c r="Q314" s="2" t="str">
        <v>Apr'24</v>
      </c>
      <c r="R314" s="2">
        <v>2025</v>
      </c>
      <c r="S314" s="1">
        <v>0</v>
      </c>
      <c r="T314" s="2">
        <v>200</v>
      </c>
      <c r="U314" s="1">
        <v>0</v>
      </c>
      <c r="V314" s="1" t="str">
        <v>Challenger</v>
      </c>
      <c r="W314" s="10">
        <v>0</v>
      </c>
      <c r="X314" s="10">
        <v>0</v>
      </c>
      <c r="Y314" s="10">
        <v>0</v>
      </c>
      <c r="Z314" s="10">
        <v>10</v>
      </c>
      <c r="AA314" s="10">
        <v>0</v>
      </c>
      <c r="AB314" s="10">
        <v>0</v>
      </c>
      <c r="AC314" s="10">
        <v>2.0099999999999998</v>
      </c>
      <c r="AD314" s="10">
        <v>0</v>
      </c>
      <c r="AE314" s="10">
        <v>0</v>
      </c>
      <c r="AF314" s="10">
        <v>0</v>
      </c>
      <c r="AG314" s="10">
        <v>6</v>
      </c>
      <c r="AH314" s="10">
        <v>6.8360000000000003</v>
      </c>
      <c r="AI314" s="10">
        <v>4.2249999999999996</v>
      </c>
      <c r="AJ314" s="10">
        <v>1.1299999999999999</v>
      </c>
      <c r="AK314" s="10">
        <v>0</v>
      </c>
      <c r="AL314" s="10">
        <v>0</v>
      </c>
      <c r="AM314" s="10">
        <v>5</v>
      </c>
      <c r="AN314" s="10">
        <v>0</v>
      </c>
      <c r="AO314" s="10">
        <v>7</v>
      </c>
      <c r="AP314" s="10">
        <v>0</v>
      </c>
      <c r="AQ314" s="10">
        <v>0</v>
      </c>
      <c r="AR314" s="10">
        <v>0</v>
      </c>
      <c r="AS314" s="16">
        <v>0</v>
      </c>
      <c r="AT314" s="16">
        <v>0</v>
      </c>
      <c r="AU314" s="16">
        <v>0</v>
      </c>
      <c r="AV314" s="16">
        <v>0</v>
      </c>
      <c r="AW314" s="16" t="str">
        <v/>
      </c>
      <c r="AX314" s="10">
        <f t="shared" si="30"/>
        <v>12</v>
      </c>
      <c r="AY314" s="10">
        <f>SUM(Z314:AK314)</f>
        <v>30.200999999999997</v>
      </c>
      <c r="AZ314" s="2" t="s">
        <v>119</v>
      </c>
      <c r="BA314" s="10">
        <f t="shared" si="31"/>
        <v>2</v>
      </c>
      <c r="BB314" s="36" t="s">
        <v>118</v>
      </c>
      <c r="BC314" s="39" t="str">
        <f t="shared" si="32"/>
        <v/>
      </c>
      <c r="BD314" s="16">
        <f>SUM(AR314:AW314)</f>
        <v>0</v>
      </c>
      <c r="BE314" s="10">
        <f>SUM(AL314:AQ314)</f>
        <v>12</v>
      </c>
      <c r="BF314" s="12">
        <f t="shared" si="33"/>
        <v>0</v>
      </c>
      <c r="BG314" s="12">
        <f t="shared" si="34"/>
        <v>1</v>
      </c>
      <c r="BH314" s="9">
        <f t="shared" si="35"/>
        <v>12</v>
      </c>
      <c r="BI314" s="39" t="str">
        <f t="shared" si="36"/>
        <v/>
      </c>
      <c r="BK314" s="75"/>
    </row>
    <row r="315" spans="1:63">
      <c r="A315" s="2">
        <v>312</v>
      </c>
      <c r="B315" s="2">
        <v>2024</v>
      </c>
      <c r="C315" s="1" t="str">
        <v>PBTMTR315</v>
      </c>
      <c r="D315" s="37" t="str">
        <v>001J1000007oMDhIAM</v>
      </c>
      <c r="E315" s="37" t="str">
        <v>BRIJ LAL STEELCON CO</v>
      </c>
      <c r="F315" s="37" t="str">
        <v>DELHI</v>
      </c>
      <c r="G315" s="37" t="str">
        <v>SHAHDARA</v>
      </c>
      <c r="H315" s="37">
        <v>0</v>
      </c>
      <c r="I315" s="37" t="str">
        <v>MAHENDRA STEELS</v>
      </c>
      <c r="J315" s="37" t="str">
        <v>Aman kumar</v>
      </c>
      <c r="K315" s="37" t="str">
        <v>Aashish Goyal</v>
      </c>
      <c r="L315" s="37" t="str">
        <v>C12832</v>
      </c>
      <c r="M315" s="37" t="str">
        <v>North</v>
      </c>
      <c r="N315" s="2">
        <v>110051</v>
      </c>
      <c r="O315" s="2" t="str">
        <v>07AAWFB2448K1ZY</v>
      </c>
      <c r="P315" s="2">
        <v>9810034107</v>
      </c>
      <c r="Q315" s="2" t="str">
        <v>Apr'24</v>
      </c>
      <c r="R315" s="2">
        <v>2025</v>
      </c>
      <c r="S315" s="1">
        <v>0</v>
      </c>
      <c r="T315" s="2">
        <v>300</v>
      </c>
      <c r="U315" s="1">
        <v>0.36657777777777784</v>
      </c>
      <c r="V315" s="1" t="str">
        <v>Super Star</v>
      </c>
      <c r="W315" s="10">
        <v>0</v>
      </c>
      <c r="X315" s="10">
        <v>0</v>
      </c>
      <c r="Y315" s="10">
        <v>0</v>
      </c>
      <c r="Z315" s="10">
        <v>12</v>
      </c>
      <c r="AA315" s="10">
        <v>59.69</v>
      </c>
      <c r="AB315" s="10">
        <v>62</v>
      </c>
      <c r="AC315" s="10">
        <v>50.01</v>
      </c>
      <c r="AD315" s="10">
        <v>51.1</v>
      </c>
      <c r="AE315" s="10">
        <v>61.07</v>
      </c>
      <c r="AF315" s="10">
        <v>51.08</v>
      </c>
      <c r="AG315" s="10">
        <v>51</v>
      </c>
      <c r="AH315" s="10">
        <v>50.47</v>
      </c>
      <c r="AI315" s="10">
        <v>54.11</v>
      </c>
      <c r="AJ315" s="10">
        <v>10</v>
      </c>
      <c r="AK315" s="10">
        <v>5</v>
      </c>
      <c r="AL315" s="10">
        <v>71.724999999999994</v>
      </c>
      <c r="AM315" s="10">
        <v>83</v>
      </c>
      <c r="AN315" s="10">
        <v>116</v>
      </c>
      <c r="AO315" s="10">
        <v>109</v>
      </c>
      <c r="AP315" s="10">
        <v>31.93</v>
      </c>
      <c r="AQ315" s="10">
        <v>61.88</v>
      </c>
      <c r="AR315" s="10">
        <v>58.02</v>
      </c>
      <c r="AS315" s="16">
        <v>196.56</v>
      </c>
      <c r="AT315" s="16">
        <v>67.09</v>
      </c>
      <c r="AU315" s="16">
        <v>120</v>
      </c>
      <c r="AV315" s="16">
        <v>142.83000000000001</v>
      </c>
      <c r="AW315" s="16">
        <v>198</v>
      </c>
      <c r="AX315" s="10">
        <f t="shared" si="30"/>
        <v>1256.0350000000001</v>
      </c>
      <c r="AY315" s="10">
        <f>SUM(Z315:AK315)</f>
        <v>517.53</v>
      </c>
      <c r="AZ315" s="2" t="s">
        <v>119</v>
      </c>
      <c r="BA315" s="10">
        <f t="shared" si="31"/>
        <v>78.922499999999999</v>
      </c>
      <c r="BB315" s="36" t="s">
        <v>118</v>
      </c>
      <c r="BC315" s="39" t="str">
        <f t="shared" si="32"/>
        <v>E</v>
      </c>
      <c r="BD315" s="16">
        <f>SUM(AR315:AW315)</f>
        <v>782.5</v>
      </c>
      <c r="BE315" s="10">
        <f>SUM(AL315:AQ315)</f>
        <v>473.53500000000003</v>
      </c>
      <c r="BF315" s="12">
        <f t="shared" si="33"/>
        <v>0.62299219368887004</v>
      </c>
      <c r="BG315" s="12">
        <f t="shared" si="34"/>
        <v>0.37700780631112984</v>
      </c>
      <c r="BH315" s="9">
        <f t="shared" si="35"/>
        <v>1256.0350000000001</v>
      </c>
      <c r="BI315" s="39" t="str">
        <f t="shared" si="36"/>
        <v>E</v>
      </c>
      <c r="BJ315" s="1" t="str">
        <f>_xlfn.XLOOKUP(D315,'Holi gift'!A:A,'Holi gift'!A:A,"",0,1)</f>
        <v>001J1000007oMDhIAM</v>
      </c>
      <c r="BK315" s="75"/>
    </row>
    <row r="316" spans="1:63">
      <c r="A316" s="2">
        <v>313</v>
      </c>
      <c r="B316" s="2">
        <v>2024</v>
      </c>
      <c r="C316" s="1" t="str">
        <v>PBTMTR316</v>
      </c>
      <c r="D316" s="37">
        <v>0</v>
      </c>
      <c r="E316" s="37" t="str">
        <v>PCR BUILDTECH</v>
      </c>
      <c r="F316" s="37" t="str">
        <v>HARYANA</v>
      </c>
      <c r="G316" s="37" t="str">
        <v>GURUGRAM</v>
      </c>
      <c r="H316" s="37" t="str">
        <v>Hisar</v>
      </c>
      <c r="I316" s="37" t="str">
        <v>NIKUNJ UDYOG</v>
      </c>
      <c r="J316" s="37" t="e">
        <v>#VALUE!</v>
      </c>
      <c r="K316" s="37" t="str">
        <v>Shiv Shankar Sharma</v>
      </c>
      <c r="L316" s="37" t="str">
        <v>C12828</v>
      </c>
      <c r="M316" s="37" t="str">
        <v>North</v>
      </c>
      <c r="N316" s="2" t="e">
        <v>#VALUE!</v>
      </c>
      <c r="O316" s="2" t="e">
        <v>#VALUE!</v>
      </c>
      <c r="P316" s="2" t="e">
        <v>#VALUE!</v>
      </c>
      <c r="Q316" s="2" t="str">
        <v>Apr'24</v>
      </c>
      <c r="R316" s="2">
        <v>2025</v>
      </c>
      <c r="S316" s="1">
        <v>0</v>
      </c>
      <c r="T316" s="2" t="str">
        <v/>
      </c>
      <c r="U316" s="1">
        <v>0</v>
      </c>
      <c r="V316" s="1" t="str">
        <v>Potential Not updated</v>
      </c>
      <c r="W316" s="10">
        <v>0</v>
      </c>
      <c r="X316" s="10">
        <v>0</v>
      </c>
      <c r="Y316" s="10">
        <v>0</v>
      </c>
      <c r="Z316" s="10">
        <v>76</v>
      </c>
      <c r="AA316" s="10">
        <v>0</v>
      </c>
      <c r="AB316" s="10">
        <v>0</v>
      </c>
      <c r="AC316" s="10">
        <v>0</v>
      </c>
      <c r="AD316" s="10">
        <v>0</v>
      </c>
      <c r="AE316" s="10">
        <v>0</v>
      </c>
      <c r="AF316" s="10">
        <v>0</v>
      </c>
      <c r="AG316" s="10">
        <v>0</v>
      </c>
      <c r="AH316" s="10">
        <v>0</v>
      </c>
      <c r="AI316" s="10">
        <v>0</v>
      </c>
      <c r="AJ316" s="10">
        <v>0</v>
      </c>
      <c r="AK316" s="10">
        <v>0</v>
      </c>
      <c r="AL316" s="10">
        <v>0</v>
      </c>
      <c r="AM316" s="10">
        <v>0</v>
      </c>
      <c r="AN316" s="10">
        <v>0</v>
      </c>
      <c r="AO316" s="10">
        <v>0</v>
      </c>
      <c r="AP316" s="10">
        <v>0</v>
      </c>
      <c r="AQ316" s="10">
        <v>0</v>
      </c>
      <c r="AR316" s="10">
        <v>0</v>
      </c>
      <c r="AS316" s="16">
        <v>0</v>
      </c>
      <c r="AT316" s="16">
        <v>0</v>
      </c>
      <c r="AU316" s="16">
        <v>0</v>
      </c>
      <c r="AV316" s="16">
        <v>0</v>
      </c>
      <c r="AW316" s="16">
        <v>0</v>
      </c>
      <c r="AX316" s="10">
        <f t="shared" si="30"/>
        <v>0</v>
      </c>
      <c r="AY316" s="10">
        <f>SUM(Z316:AK316)</f>
        <v>76</v>
      </c>
      <c r="AZ316" s="2" t="s">
        <v>119</v>
      </c>
      <c r="BA316" s="10">
        <f t="shared" si="31"/>
        <v>0</v>
      </c>
      <c r="BB316" s="36" t="s">
        <v>118</v>
      </c>
      <c r="BC316" s="39" t="str">
        <f t="shared" si="32"/>
        <v/>
      </c>
      <c r="BD316" s="16">
        <f>SUM(AR316:AW316)</f>
        <v>0</v>
      </c>
      <c r="BE316" s="10">
        <f>SUM(AL316:AQ316)</f>
        <v>0</v>
      </c>
      <c r="BF316" s="12" t="str">
        <f t="shared" si="33"/>
        <v/>
      </c>
      <c r="BG316" s="12" t="str">
        <f t="shared" si="34"/>
        <v/>
      </c>
      <c r="BH316" s="9">
        <f t="shared" si="35"/>
        <v>0</v>
      </c>
      <c r="BI316" s="39" t="str">
        <f t="shared" si="36"/>
        <v/>
      </c>
      <c r="BK316" s="75"/>
    </row>
    <row r="317" spans="1:63">
      <c r="A317" s="2">
        <v>314</v>
      </c>
      <c r="B317" s="2">
        <v>2024</v>
      </c>
      <c r="C317" s="1" t="str">
        <v>PBTMTR317</v>
      </c>
      <c r="D317" s="37" t="str">
        <v>0015g00001E7NqMAAV</v>
      </c>
      <c r="E317" s="37" t="str">
        <v>ASK STEELS LLP</v>
      </c>
      <c r="F317" s="37">
        <v>0</v>
      </c>
      <c r="G317" s="37">
        <v>0</v>
      </c>
      <c r="H317" s="37" t="str">
        <v>Ballabgarh</v>
      </c>
      <c r="I317" s="37" t="str">
        <v>NIKUNJ UDYOG</v>
      </c>
      <c r="J317" s="37" t="str">
        <v>Sai Saranya Alamuri</v>
      </c>
      <c r="K317" s="37" t="str">
        <v>Shiv Shankar Sharma</v>
      </c>
      <c r="L317" s="37" t="str">
        <v>C12828</v>
      </c>
      <c r="M317" s="37" t="str">
        <v>North</v>
      </c>
      <c r="N317" s="2">
        <v>0</v>
      </c>
      <c r="O317" s="2" t="str">
        <v>06ABUFA5865E1Z3</v>
      </c>
      <c r="P317" s="2">
        <v>8054097696</v>
      </c>
      <c r="Q317" s="2" t="str">
        <v>Apr'24</v>
      </c>
      <c r="R317" s="2">
        <v>2025</v>
      </c>
      <c r="S317" s="1">
        <v>0</v>
      </c>
      <c r="T317" s="2">
        <v>200</v>
      </c>
      <c r="U317" s="1">
        <v>0</v>
      </c>
      <c r="V317" s="1" t="str">
        <v>Challenger</v>
      </c>
      <c r="W317" s="10">
        <v>0</v>
      </c>
      <c r="X317" s="10">
        <v>0</v>
      </c>
      <c r="Y317" s="10">
        <v>0</v>
      </c>
      <c r="Z317" s="10">
        <v>25</v>
      </c>
      <c r="AA317" s="10">
        <v>0</v>
      </c>
      <c r="AB317" s="10">
        <v>0</v>
      </c>
      <c r="AC317" s="10">
        <v>0</v>
      </c>
      <c r="AD317" s="10">
        <v>0</v>
      </c>
      <c r="AE317" s="10">
        <v>0</v>
      </c>
      <c r="AF317" s="10">
        <v>0</v>
      </c>
      <c r="AG317" s="10">
        <v>0</v>
      </c>
      <c r="AH317" s="10">
        <v>0</v>
      </c>
      <c r="AI317" s="10">
        <v>0</v>
      </c>
      <c r="AJ317" s="10">
        <v>0</v>
      </c>
      <c r="AK317" s="10">
        <v>0</v>
      </c>
      <c r="AL317" s="10">
        <v>0</v>
      </c>
      <c r="AM317" s="10">
        <v>0</v>
      </c>
      <c r="AN317" s="10">
        <v>0</v>
      </c>
      <c r="AO317" s="10">
        <v>0</v>
      </c>
      <c r="AP317" s="10">
        <v>0</v>
      </c>
      <c r="AQ317" s="10">
        <v>0</v>
      </c>
      <c r="AR317" s="10">
        <v>0</v>
      </c>
      <c r="AS317" s="16">
        <v>0</v>
      </c>
      <c r="AT317" s="16">
        <v>0</v>
      </c>
      <c r="AU317" s="16">
        <v>0</v>
      </c>
      <c r="AV317" s="16">
        <v>0</v>
      </c>
      <c r="AW317" s="16" t="str">
        <v/>
      </c>
      <c r="AX317" s="10">
        <f t="shared" si="30"/>
        <v>0</v>
      </c>
      <c r="AY317" s="10">
        <f>SUM(Z317:AK317)</f>
        <v>25</v>
      </c>
      <c r="AZ317" s="2" t="s">
        <v>119</v>
      </c>
      <c r="BA317" s="10">
        <f t="shared" si="31"/>
        <v>0</v>
      </c>
      <c r="BB317" s="36" t="s">
        <v>118</v>
      </c>
      <c r="BC317" s="39" t="str">
        <f t="shared" si="32"/>
        <v/>
      </c>
      <c r="BD317" s="16">
        <f>SUM(AR317:AW317)</f>
        <v>0</v>
      </c>
      <c r="BE317" s="10">
        <f>SUM(AL317:AQ317)</f>
        <v>0</v>
      </c>
      <c r="BF317" s="12" t="str">
        <f t="shared" si="33"/>
        <v/>
      </c>
      <c r="BG317" s="12" t="str">
        <f t="shared" si="34"/>
        <v/>
      </c>
      <c r="BH317" s="9">
        <f t="shared" si="35"/>
        <v>0</v>
      </c>
      <c r="BI317" s="39" t="str">
        <f t="shared" si="36"/>
        <v/>
      </c>
      <c r="BK317" s="75"/>
    </row>
    <row r="318" spans="1:63">
      <c r="A318" s="2">
        <v>315</v>
      </c>
      <c r="B318" s="2">
        <v>2024</v>
      </c>
      <c r="C318" s="1" t="str">
        <v>PBTMTR318</v>
      </c>
      <c r="D318" s="37" t="str">
        <v>0015g00001da95cAAA</v>
      </c>
      <c r="E318" s="37" t="str">
        <v>GHORRELA BUILDING METERIALS</v>
      </c>
      <c r="F318" s="37" t="str">
        <v>HARYANA</v>
      </c>
      <c r="G318" s="37" t="str">
        <v>SIRSA</v>
      </c>
      <c r="H318" s="37" t="str">
        <v>Sirsa</v>
      </c>
      <c r="I318" s="37" t="str">
        <v>PAL CEMENT AND STEEL PVT. LTD.</v>
      </c>
      <c r="J318" s="37" t="str">
        <v>Varun Arora</v>
      </c>
      <c r="K318" s="37" t="str">
        <v>Shubham Gahlot</v>
      </c>
      <c r="L318" s="37" t="str">
        <v>C12827</v>
      </c>
      <c r="M318" s="37" t="str">
        <v>North</v>
      </c>
      <c r="N318" s="2">
        <v>125102</v>
      </c>
      <c r="O318" s="2" t="str">
        <v>08AMTPK5453E1ZQ</v>
      </c>
      <c r="P318" s="2">
        <v>9416253662</v>
      </c>
      <c r="Q318" s="2" t="str">
        <v>Apr'24</v>
      </c>
      <c r="R318" s="2">
        <v>2025</v>
      </c>
      <c r="S318" s="1">
        <v>0</v>
      </c>
      <c r="T318" s="2">
        <v>40</v>
      </c>
      <c r="U318" s="1">
        <v>0</v>
      </c>
      <c r="V318" s="1" t="str">
        <v>Minor</v>
      </c>
      <c r="W318" s="10">
        <v>0</v>
      </c>
      <c r="X318" s="10">
        <v>0</v>
      </c>
      <c r="Y318" s="10">
        <v>0</v>
      </c>
      <c r="Z318" s="10">
        <v>11</v>
      </c>
      <c r="AA318" s="10">
        <v>12</v>
      </c>
      <c r="AB318" s="10">
        <v>0</v>
      </c>
      <c r="AC318" s="10">
        <v>0</v>
      </c>
      <c r="AD318" s="10">
        <v>0</v>
      </c>
      <c r="AE318" s="10">
        <v>0</v>
      </c>
      <c r="AF318" s="10">
        <v>0</v>
      </c>
      <c r="AG318" s="10">
        <v>0</v>
      </c>
      <c r="AH318" s="10">
        <v>0</v>
      </c>
      <c r="AI318" s="10">
        <v>0</v>
      </c>
      <c r="AJ318" s="10">
        <v>0</v>
      </c>
      <c r="AK318" s="10">
        <v>0</v>
      </c>
      <c r="AL318" s="10">
        <v>0</v>
      </c>
      <c r="AM318" s="10">
        <v>0</v>
      </c>
      <c r="AN318" s="10">
        <v>0</v>
      </c>
      <c r="AO318" s="10">
        <v>0</v>
      </c>
      <c r="AP318" s="10">
        <v>0</v>
      </c>
      <c r="AQ318" s="10">
        <v>0</v>
      </c>
      <c r="AR318" s="10">
        <v>0</v>
      </c>
      <c r="AS318" s="16">
        <v>0</v>
      </c>
      <c r="AT318" s="16">
        <v>0</v>
      </c>
      <c r="AU318" s="16">
        <v>0</v>
      </c>
      <c r="AV318" s="16">
        <v>0</v>
      </c>
      <c r="AW318" s="16" t="str">
        <v/>
      </c>
      <c r="AX318" s="10">
        <f t="shared" si="30"/>
        <v>0</v>
      </c>
      <c r="AY318" s="10">
        <f>SUM(Z318:AK318)</f>
        <v>23</v>
      </c>
      <c r="AZ318" s="2" t="s">
        <v>119</v>
      </c>
      <c r="BA318" s="10">
        <f t="shared" si="31"/>
        <v>0</v>
      </c>
      <c r="BB318" s="36" t="s">
        <v>118</v>
      </c>
      <c r="BC318" s="39" t="str">
        <f t="shared" si="32"/>
        <v/>
      </c>
      <c r="BD318" s="16">
        <f>SUM(AR318:AW318)</f>
        <v>0</v>
      </c>
      <c r="BE318" s="10">
        <f>SUM(AL318:AQ318)</f>
        <v>0</v>
      </c>
      <c r="BF318" s="12" t="str">
        <f t="shared" si="33"/>
        <v/>
      </c>
      <c r="BG318" s="12" t="str">
        <f t="shared" si="34"/>
        <v/>
      </c>
      <c r="BH318" s="9">
        <f t="shared" si="35"/>
        <v>0</v>
      </c>
      <c r="BI318" s="39" t="str">
        <f t="shared" si="36"/>
        <v/>
      </c>
      <c r="BK318" s="75"/>
    </row>
    <row r="319" spans="1:63">
      <c r="A319" s="2">
        <v>316</v>
      </c>
      <c r="B319" s="2">
        <v>2024</v>
      </c>
      <c r="C319" s="1" t="str">
        <v>PBTMTR319</v>
      </c>
      <c r="D319" s="37" t="str">
        <v>0015g00001caTuiAAE</v>
      </c>
      <c r="E319" s="37" t="str">
        <v>Kaushik Trading Company</v>
      </c>
      <c r="F319" s="37" t="str">
        <v>HARYANA</v>
      </c>
      <c r="G319" s="37" t="str">
        <v>HISAR</v>
      </c>
      <c r="H319" s="37" t="str">
        <v>Narnaund</v>
      </c>
      <c r="I319" s="37" t="str">
        <v>PAL CEMENT AND STEEL PVT. LTD.</v>
      </c>
      <c r="J319" s="37" t="str">
        <v>Dinesh Kumar</v>
      </c>
      <c r="K319" s="37" t="str">
        <v>Navneet Pal</v>
      </c>
      <c r="L319" s="37" t="str">
        <v>C12827</v>
      </c>
      <c r="M319" s="37" t="str">
        <v>North</v>
      </c>
      <c r="N319" s="2">
        <v>125039</v>
      </c>
      <c r="O319" s="2" t="str">
        <v>06BSEP5713K1ZA</v>
      </c>
      <c r="P319" s="2">
        <v>9996604304</v>
      </c>
      <c r="Q319" s="2" t="str">
        <v>Apr'24</v>
      </c>
      <c r="R319" s="2">
        <v>2025</v>
      </c>
      <c r="S319" s="1">
        <v>0</v>
      </c>
      <c r="T319" s="2">
        <v>20</v>
      </c>
      <c r="U319" s="1">
        <v>0</v>
      </c>
      <c r="V319" s="1" t="str">
        <v>Minor</v>
      </c>
      <c r="W319" s="10">
        <v>0</v>
      </c>
      <c r="X319" s="10">
        <v>0</v>
      </c>
      <c r="Y319" s="10">
        <v>0</v>
      </c>
      <c r="Z319" s="10">
        <v>12</v>
      </c>
      <c r="AA319" s="10">
        <v>0.9</v>
      </c>
      <c r="AB319" s="10">
        <v>0</v>
      </c>
      <c r="AC319" s="10">
        <v>0</v>
      </c>
      <c r="AD319" s="10">
        <v>0</v>
      </c>
      <c r="AE319" s="10">
        <v>0</v>
      </c>
      <c r="AF319" s="10">
        <v>0</v>
      </c>
      <c r="AG319" s="10">
        <v>0</v>
      </c>
      <c r="AH319" s="10">
        <v>0</v>
      </c>
      <c r="AI319" s="10">
        <v>0</v>
      </c>
      <c r="AJ319" s="10">
        <v>0</v>
      </c>
      <c r="AK319" s="10">
        <v>0</v>
      </c>
      <c r="AL319" s="10">
        <v>0</v>
      </c>
      <c r="AM319" s="10">
        <v>0</v>
      </c>
      <c r="AN319" s="10">
        <v>0</v>
      </c>
      <c r="AO319" s="10">
        <v>0</v>
      </c>
      <c r="AP319" s="10">
        <v>0</v>
      </c>
      <c r="AQ319" s="10">
        <v>0</v>
      </c>
      <c r="AR319" s="10">
        <v>0</v>
      </c>
      <c r="AS319" s="16">
        <v>0</v>
      </c>
      <c r="AT319" s="16">
        <v>0</v>
      </c>
      <c r="AU319" s="16">
        <v>0</v>
      </c>
      <c r="AV319" s="16">
        <v>0</v>
      </c>
      <c r="AW319" s="16" t="str">
        <v/>
      </c>
      <c r="AX319" s="10">
        <f t="shared" si="30"/>
        <v>0</v>
      </c>
      <c r="AY319" s="10">
        <f>SUM(Z319:AK319)</f>
        <v>12.9</v>
      </c>
      <c r="AZ319" s="2" t="s">
        <v>119</v>
      </c>
      <c r="BA319" s="10">
        <f t="shared" si="31"/>
        <v>0</v>
      </c>
      <c r="BB319" s="36" t="s">
        <v>118</v>
      </c>
      <c r="BC319" s="39" t="str">
        <f t="shared" si="32"/>
        <v/>
      </c>
      <c r="BD319" s="16">
        <f>SUM(AR319:AW319)</f>
        <v>0</v>
      </c>
      <c r="BE319" s="10">
        <f>SUM(AL319:AQ319)</f>
        <v>0</v>
      </c>
      <c r="BF319" s="12" t="str">
        <f t="shared" si="33"/>
        <v/>
      </c>
      <c r="BG319" s="12" t="str">
        <f t="shared" si="34"/>
        <v/>
      </c>
      <c r="BH319" s="9">
        <f t="shared" si="35"/>
        <v>0</v>
      </c>
      <c r="BI319" s="39" t="str">
        <f t="shared" si="36"/>
        <v/>
      </c>
      <c r="BK319" s="75"/>
    </row>
    <row r="320" spans="1:63">
      <c r="A320" s="2">
        <v>317</v>
      </c>
      <c r="B320" s="2">
        <v>2024</v>
      </c>
      <c r="C320" s="1" t="str">
        <v>PBTMTR320</v>
      </c>
      <c r="D320" s="37" t="str">
        <v>001J1000003jcmAIAQ</v>
      </c>
      <c r="E320" s="37" t="str">
        <v>KISSAN TRADING CO.</v>
      </c>
      <c r="F320" s="37" t="str">
        <v>HARYANA</v>
      </c>
      <c r="G320" s="37" t="str">
        <v>BHIWANI</v>
      </c>
      <c r="H320" s="37" t="str">
        <v>Siwani</v>
      </c>
      <c r="I320" s="37" t="str">
        <v>PAL CEMENT AND STEEL PVT. LTD.</v>
      </c>
      <c r="J320" s="37" t="str">
        <v>Vikram Nain</v>
      </c>
      <c r="K320" s="37" t="str">
        <v>Navneet Pal</v>
      </c>
      <c r="L320" s="37" t="str">
        <v>C12827</v>
      </c>
      <c r="M320" s="37" t="str">
        <v>North</v>
      </c>
      <c r="N320" s="2">
        <v>127040</v>
      </c>
      <c r="O320" s="2" t="str">
        <v>06CTDPS6923G1ZH</v>
      </c>
      <c r="P320" s="2">
        <v>9416532401</v>
      </c>
      <c r="Q320" s="2" t="str">
        <v>Apr'24</v>
      </c>
      <c r="R320" s="2">
        <v>2025</v>
      </c>
      <c r="S320" s="1">
        <v>0</v>
      </c>
      <c r="T320" s="2">
        <v>50</v>
      </c>
      <c r="U320" s="1">
        <v>0</v>
      </c>
      <c r="V320" s="1" t="str">
        <v>Minor</v>
      </c>
      <c r="W320" s="10">
        <v>0</v>
      </c>
      <c r="X320" s="10">
        <v>0</v>
      </c>
      <c r="Y320" s="10">
        <v>0</v>
      </c>
      <c r="Z320" s="10">
        <v>12</v>
      </c>
      <c r="AA320" s="10">
        <v>0.89</v>
      </c>
      <c r="AB320" s="10">
        <v>0</v>
      </c>
      <c r="AC320" s="10">
        <v>0</v>
      </c>
      <c r="AD320" s="10">
        <v>0</v>
      </c>
      <c r="AE320" s="10">
        <v>0</v>
      </c>
      <c r="AF320" s="10">
        <v>0</v>
      </c>
      <c r="AG320" s="10">
        <v>0</v>
      </c>
      <c r="AH320" s="10">
        <v>0</v>
      </c>
      <c r="AI320" s="10">
        <v>0</v>
      </c>
      <c r="AJ320" s="10">
        <v>0</v>
      </c>
      <c r="AK320" s="10">
        <v>0</v>
      </c>
      <c r="AL320" s="10">
        <v>0</v>
      </c>
      <c r="AM320" s="10">
        <v>0</v>
      </c>
      <c r="AN320" s="10">
        <v>0</v>
      </c>
      <c r="AO320" s="10">
        <v>0</v>
      </c>
      <c r="AP320" s="10">
        <v>0</v>
      </c>
      <c r="AQ320" s="10">
        <v>0</v>
      </c>
      <c r="AR320" s="10">
        <v>0</v>
      </c>
      <c r="AS320" s="16">
        <v>0</v>
      </c>
      <c r="AT320" s="16">
        <v>0</v>
      </c>
      <c r="AU320" s="16">
        <v>0</v>
      </c>
      <c r="AV320" s="16">
        <v>0</v>
      </c>
      <c r="AW320" s="16" t="str">
        <v/>
      </c>
      <c r="AX320" s="10">
        <f t="shared" si="30"/>
        <v>0</v>
      </c>
      <c r="AY320" s="10">
        <f>SUM(Z320:AK320)</f>
        <v>12.89</v>
      </c>
      <c r="AZ320" s="2" t="s">
        <v>119</v>
      </c>
      <c r="BA320" s="10">
        <f t="shared" si="31"/>
        <v>0</v>
      </c>
      <c r="BB320" s="36" t="s">
        <v>118</v>
      </c>
      <c r="BC320" s="39" t="str">
        <f t="shared" si="32"/>
        <v/>
      </c>
      <c r="BD320" s="16">
        <f>SUM(AR320:AW320)</f>
        <v>0</v>
      </c>
      <c r="BE320" s="10">
        <f>SUM(AL320:AQ320)</f>
        <v>0</v>
      </c>
      <c r="BF320" s="12" t="str">
        <f t="shared" si="33"/>
        <v/>
      </c>
      <c r="BG320" s="12" t="str">
        <f t="shared" si="34"/>
        <v/>
      </c>
      <c r="BH320" s="9">
        <f t="shared" si="35"/>
        <v>0</v>
      </c>
      <c r="BI320" s="39" t="str">
        <f t="shared" si="36"/>
        <v/>
      </c>
      <c r="BK320" s="75"/>
    </row>
    <row r="321" spans="1:63">
      <c r="A321" s="2">
        <v>318</v>
      </c>
      <c r="B321" s="2">
        <v>2024</v>
      </c>
      <c r="C321" s="1" t="str">
        <v>PBTMTR321</v>
      </c>
      <c r="D321" s="37" t="str">
        <v>001J1000009FxDLIA0</v>
      </c>
      <c r="E321" s="37" t="str">
        <v>LOHIA CEMENTO SHOP</v>
      </c>
      <c r="F321" s="37" t="str">
        <v>HARYANA</v>
      </c>
      <c r="G321" s="37" t="str">
        <v>JIND</v>
      </c>
      <c r="H321" s="37" t="str">
        <v>Julana</v>
      </c>
      <c r="I321" s="37" t="str">
        <v>PAL CEMENT AND STEEL PVT. LTD.</v>
      </c>
      <c r="J321" s="37" t="str">
        <v>Dinesh Kumar</v>
      </c>
      <c r="K321" s="37" t="str">
        <v>Navneet Pal</v>
      </c>
      <c r="L321" s="37" t="str">
        <v>C12827</v>
      </c>
      <c r="M321" s="37" t="str">
        <v>North</v>
      </c>
      <c r="N321" s="2">
        <v>126102</v>
      </c>
      <c r="O321" s="2" t="str">
        <v>06BLOPS2125Q1ZG</v>
      </c>
      <c r="P321" s="2">
        <v>9215790257</v>
      </c>
      <c r="Q321" s="2" t="str">
        <v>Apr'24</v>
      </c>
      <c r="R321" s="2">
        <v>2025</v>
      </c>
      <c r="S321" s="1">
        <v>0</v>
      </c>
      <c r="T321" s="2">
        <v>150</v>
      </c>
      <c r="U321" s="1">
        <v>0</v>
      </c>
      <c r="V321" s="1" t="str">
        <v>Challenger</v>
      </c>
      <c r="W321" s="10">
        <v>0</v>
      </c>
      <c r="X321" s="10">
        <v>0</v>
      </c>
      <c r="Y321" s="10">
        <v>0</v>
      </c>
      <c r="Z321" s="10">
        <v>15</v>
      </c>
      <c r="AA321" s="10">
        <v>14.99</v>
      </c>
      <c r="AB321" s="10">
        <v>0</v>
      </c>
      <c r="AC321" s="10">
        <v>0</v>
      </c>
      <c r="AD321" s="10">
        <v>0</v>
      </c>
      <c r="AE321" s="10">
        <v>0</v>
      </c>
      <c r="AF321" s="10">
        <v>0</v>
      </c>
      <c r="AG321" s="10">
        <v>0</v>
      </c>
      <c r="AH321" s="10">
        <v>0</v>
      </c>
      <c r="AI321" s="10">
        <v>0</v>
      </c>
      <c r="AJ321" s="10">
        <v>0</v>
      </c>
      <c r="AK321" s="10">
        <v>0</v>
      </c>
      <c r="AL321" s="10">
        <v>0</v>
      </c>
      <c r="AM321" s="10">
        <v>0</v>
      </c>
      <c r="AN321" s="10">
        <v>0</v>
      </c>
      <c r="AO321" s="10">
        <v>0</v>
      </c>
      <c r="AP321" s="10">
        <v>0</v>
      </c>
      <c r="AQ321" s="10">
        <v>0</v>
      </c>
      <c r="AR321" s="10">
        <v>0</v>
      </c>
      <c r="AS321" s="16">
        <v>0</v>
      </c>
      <c r="AT321" s="16">
        <v>0</v>
      </c>
      <c r="AU321" s="16">
        <v>0</v>
      </c>
      <c r="AV321" s="16">
        <v>0</v>
      </c>
      <c r="AW321" s="16" t="str">
        <v/>
      </c>
      <c r="AX321" s="10">
        <f t="shared" si="30"/>
        <v>0</v>
      </c>
      <c r="AY321" s="10">
        <f>SUM(Z321:AK321)</f>
        <v>29.990000000000002</v>
      </c>
      <c r="AZ321" s="2" t="s">
        <v>119</v>
      </c>
      <c r="BA321" s="10">
        <f t="shared" si="31"/>
        <v>0</v>
      </c>
      <c r="BB321" s="36" t="s">
        <v>118</v>
      </c>
      <c r="BC321" s="39" t="str">
        <f t="shared" si="32"/>
        <v/>
      </c>
      <c r="BD321" s="16">
        <f>SUM(AR321:AW321)</f>
        <v>0</v>
      </c>
      <c r="BE321" s="10">
        <f>SUM(AL321:AQ321)</f>
        <v>0</v>
      </c>
      <c r="BF321" s="12" t="str">
        <f t="shared" si="33"/>
        <v/>
      </c>
      <c r="BG321" s="12" t="str">
        <f t="shared" si="34"/>
        <v/>
      </c>
      <c r="BH321" s="9">
        <f t="shared" si="35"/>
        <v>0</v>
      </c>
      <c r="BI321" s="39" t="str">
        <f t="shared" si="36"/>
        <v/>
      </c>
      <c r="BK321" s="75"/>
    </row>
    <row r="322" spans="1:63">
      <c r="A322" s="2">
        <v>319</v>
      </c>
      <c r="B322" s="2">
        <v>2024</v>
      </c>
      <c r="C322" s="1" t="str">
        <v>PBTMTR322</v>
      </c>
      <c r="D322" s="37" t="str">
        <v>0015g00001YPYtbAAH</v>
      </c>
      <c r="E322" s="37" t="str">
        <v>Shree Balaji Cement Store</v>
      </c>
      <c r="F322" s="37" t="str">
        <v>HARYANA</v>
      </c>
      <c r="G322" s="37" t="str">
        <v>HISAR</v>
      </c>
      <c r="H322" s="37" t="str">
        <v>Hisar</v>
      </c>
      <c r="I322" s="37" t="str">
        <v>PAL CEMENT AND STEEL PVT. LTD.</v>
      </c>
      <c r="J322" s="37" t="str">
        <v>Dinesh Kumar</v>
      </c>
      <c r="K322" s="37" t="str">
        <v>Navneet Pal</v>
      </c>
      <c r="L322" s="37" t="str">
        <v>C12827</v>
      </c>
      <c r="M322" s="37" t="str">
        <v>North</v>
      </c>
      <c r="N322" s="2">
        <v>125037</v>
      </c>
      <c r="O322" s="2">
        <v>0</v>
      </c>
      <c r="P322" s="2">
        <v>9992556562</v>
      </c>
      <c r="Q322" s="2" t="str">
        <v>Apr'24</v>
      </c>
      <c r="R322" s="2">
        <v>2025</v>
      </c>
      <c r="S322" s="1">
        <v>0</v>
      </c>
      <c r="T322" s="2">
        <v>15</v>
      </c>
      <c r="U322" s="1">
        <v>0</v>
      </c>
      <c r="V322" s="1" t="str">
        <v>Minor</v>
      </c>
      <c r="W322" s="10">
        <v>0</v>
      </c>
      <c r="X322" s="10">
        <v>0</v>
      </c>
      <c r="Y322" s="10">
        <v>0</v>
      </c>
      <c r="Z322" s="10">
        <v>12</v>
      </c>
      <c r="AA322" s="10">
        <v>0.76</v>
      </c>
      <c r="AB322" s="10">
        <v>0</v>
      </c>
      <c r="AC322" s="10">
        <v>0</v>
      </c>
      <c r="AD322" s="10">
        <v>0</v>
      </c>
      <c r="AE322" s="10">
        <v>0</v>
      </c>
      <c r="AF322" s="10">
        <v>0</v>
      </c>
      <c r="AG322" s="10">
        <v>0</v>
      </c>
      <c r="AH322" s="10">
        <v>0</v>
      </c>
      <c r="AI322" s="10">
        <v>0</v>
      </c>
      <c r="AJ322" s="10">
        <v>0</v>
      </c>
      <c r="AK322" s="10">
        <v>0</v>
      </c>
      <c r="AL322" s="10">
        <v>0</v>
      </c>
      <c r="AM322" s="10">
        <v>0</v>
      </c>
      <c r="AN322" s="10">
        <v>0</v>
      </c>
      <c r="AO322" s="10">
        <v>0</v>
      </c>
      <c r="AP322" s="10">
        <v>0</v>
      </c>
      <c r="AQ322" s="10">
        <v>0</v>
      </c>
      <c r="AR322" s="10">
        <v>0</v>
      </c>
      <c r="AS322" s="16">
        <v>0</v>
      </c>
      <c r="AT322" s="16">
        <v>0</v>
      </c>
      <c r="AU322" s="16">
        <v>0</v>
      </c>
      <c r="AV322" s="16">
        <v>0</v>
      </c>
      <c r="AW322" s="16" t="str">
        <v/>
      </c>
      <c r="AX322" s="10">
        <f t="shared" si="30"/>
        <v>0</v>
      </c>
      <c r="AY322" s="10">
        <f>SUM(Z322:AK322)</f>
        <v>12.76</v>
      </c>
      <c r="AZ322" s="2" t="s">
        <v>119</v>
      </c>
      <c r="BA322" s="10">
        <f t="shared" si="31"/>
        <v>0</v>
      </c>
      <c r="BB322" s="36" t="s">
        <v>118</v>
      </c>
      <c r="BC322" s="39" t="str">
        <f t="shared" si="32"/>
        <v/>
      </c>
      <c r="BD322" s="16">
        <f>SUM(AR322:AW322)</f>
        <v>0</v>
      </c>
      <c r="BE322" s="10">
        <f>SUM(AL322:AQ322)</f>
        <v>0</v>
      </c>
      <c r="BF322" s="12" t="str">
        <f t="shared" si="33"/>
        <v/>
      </c>
      <c r="BG322" s="12" t="str">
        <f t="shared" si="34"/>
        <v/>
      </c>
      <c r="BH322" s="9">
        <f t="shared" si="35"/>
        <v>0</v>
      </c>
      <c r="BI322" s="39" t="str">
        <f t="shared" si="36"/>
        <v/>
      </c>
      <c r="BK322" s="75"/>
    </row>
    <row r="323" spans="1:63">
      <c r="A323" s="2">
        <v>320</v>
      </c>
      <c r="B323" s="2">
        <v>2024</v>
      </c>
      <c r="C323" s="1" t="str">
        <v>PBTMTR323</v>
      </c>
      <c r="D323" s="37" t="str">
        <v>0015g00001dXrI5AAK</v>
      </c>
      <c r="E323" s="37" t="str">
        <v>SURESH GUPTA AND SONS</v>
      </c>
      <c r="F323" s="37" t="str">
        <v>HARYANA</v>
      </c>
      <c r="G323" s="37" t="str">
        <v>SIRSA</v>
      </c>
      <c r="H323" s="37" t="str">
        <v>Dabwali</v>
      </c>
      <c r="I323" s="37" t="str">
        <v>PAL CEMENT AND STEEL PVT. LTD.</v>
      </c>
      <c r="J323" s="37" t="str">
        <v>Varun Arora</v>
      </c>
      <c r="K323" s="37" t="str">
        <v>Shubham Gahlot</v>
      </c>
      <c r="L323" s="37" t="str">
        <v>C12827</v>
      </c>
      <c r="M323" s="37" t="str">
        <v>North</v>
      </c>
      <c r="N323" s="2">
        <v>125201</v>
      </c>
      <c r="O323" s="2" t="str">
        <v>06ARZPG3162F2ZL</v>
      </c>
      <c r="P323" s="2">
        <v>9416135394</v>
      </c>
      <c r="Q323" s="2" t="str">
        <v>Apr'24</v>
      </c>
      <c r="R323" s="2">
        <v>2025</v>
      </c>
      <c r="S323" s="1">
        <v>0</v>
      </c>
      <c r="T323" s="2">
        <v>20</v>
      </c>
      <c r="U323" s="1">
        <v>0</v>
      </c>
      <c r="V323" s="1" t="str">
        <v>Minor</v>
      </c>
      <c r="W323" s="10">
        <v>0</v>
      </c>
      <c r="X323" s="10">
        <v>0</v>
      </c>
      <c r="Y323" s="10">
        <v>0</v>
      </c>
      <c r="Z323" s="10">
        <v>12</v>
      </c>
      <c r="AA323" s="10">
        <v>1.6</v>
      </c>
      <c r="AB323" s="10">
        <v>0</v>
      </c>
      <c r="AC323" s="10">
        <v>0</v>
      </c>
      <c r="AD323" s="10">
        <v>0</v>
      </c>
      <c r="AE323" s="10">
        <v>0</v>
      </c>
      <c r="AF323" s="10">
        <v>0</v>
      </c>
      <c r="AG323" s="10">
        <v>0</v>
      </c>
      <c r="AH323" s="10">
        <v>0</v>
      </c>
      <c r="AI323" s="10">
        <v>0</v>
      </c>
      <c r="AJ323" s="10">
        <v>0</v>
      </c>
      <c r="AK323" s="10">
        <v>0</v>
      </c>
      <c r="AL323" s="10">
        <v>0</v>
      </c>
      <c r="AM323" s="10">
        <v>0</v>
      </c>
      <c r="AN323" s="10">
        <v>0</v>
      </c>
      <c r="AO323" s="10">
        <v>0</v>
      </c>
      <c r="AP323" s="10">
        <v>0</v>
      </c>
      <c r="AQ323" s="10">
        <v>0</v>
      </c>
      <c r="AR323" s="10">
        <v>0</v>
      </c>
      <c r="AS323" s="16">
        <v>0</v>
      </c>
      <c r="AT323" s="16">
        <v>0</v>
      </c>
      <c r="AU323" s="16">
        <v>0</v>
      </c>
      <c r="AV323" s="16">
        <v>0</v>
      </c>
      <c r="AW323" s="16" t="str">
        <v/>
      </c>
      <c r="AX323" s="10">
        <f t="shared" si="30"/>
        <v>0</v>
      </c>
      <c r="AY323" s="10">
        <f>SUM(Z323:AK323)</f>
        <v>13.6</v>
      </c>
      <c r="AZ323" s="2" t="s">
        <v>119</v>
      </c>
      <c r="BA323" s="10">
        <f t="shared" si="31"/>
        <v>0</v>
      </c>
      <c r="BB323" s="36" t="s">
        <v>118</v>
      </c>
      <c r="BC323" s="39" t="str">
        <f t="shared" si="32"/>
        <v/>
      </c>
      <c r="BD323" s="16">
        <f>SUM(AR323:AW323)</f>
        <v>0</v>
      </c>
      <c r="BE323" s="10">
        <f>SUM(AL323:AQ323)</f>
        <v>0</v>
      </c>
      <c r="BF323" s="12" t="str">
        <f t="shared" si="33"/>
        <v/>
      </c>
      <c r="BG323" s="12" t="str">
        <f t="shared" si="34"/>
        <v/>
      </c>
      <c r="BH323" s="9">
        <f t="shared" si="35"/>
        <v>0</v>
      </c>
      <c r="BI323" s="39" t="str">
        <f t="shared" si="36"/>
        <v/>
      </c>
      <c r="BK323" s="75"/>
    </row>
    <row r="324" spans="1:63">
      <c r="A324" s="2">
        <v>321</v>
      </c>
      <c r="B324" s="2">
        <v>2024</v>
      </c>
      <c r="C324" s="1" t="str">
        <v>PBTMTR324</v>
      </c>
      <c r="D324" s="37" t="str">
        <v>001J1000003mHJkIAM</v>
      </c>
      <c r="E324" s="37" t="str">
        <v>Jai Maa DURGA SHAKTI BUIDING MATERIAL</v>
      </c>
      <c r="F324" s="37" t="str">
        <v>UTTAR PRADESH</v>
      </c>
      <c r="G324" s="37" t="str">
        <v>DEORIA</v>
      </c>
      <c r="H324" s="37" t="str">
        <v>Ballia</v>
      </c>
      <c r="I324" s="37" t="str">
        <v>GOBINDGARH IRON LLP</v>
      </c>
      <c r="J324" s="37" t="str">
        <v>Mohd Ansari</v>
      </c>
      <c r="K324" s="37" t="str">
        <v>-</v>
      </c>
      <c r="L324" s="37" t="str">
        <v>C12817</v>
      </c>
      <c r="M324" s="37" t="str">
        <v>North</v>
      </c>
      <c r="N324" s="2">
        <v>274001</v>
      </c>
      <c r="O324" s="2" t="str">
        <v>09AMTPY333201ZV</v>
      </c>
      <c r="P324" s="2">
        <v>0</v>
      </c>
      <c r="Q324" s="2" t="str">
        <v>Apr'24</v>
      </c>
      <c r="R324" s="2">
        <v>2025</v>
      </c>
      <c r="S324" s="1">
        <v>0</v>
      </c>
      <c r="T324" s="2">
        <v>30</v>
      </c>
      <c r="U324" s="1">
        <v>0</v>
      </c>
      <c r="V324" s="1" t="str">
        <v>Minor</v>
      </c>
      <c r="W324" s="10">
        <v>0</v>
      </c>
      <c r="X324" s="10">
        <v>0</v>
      </c>
      <c r="Y324" s="10">
        <v>0</v>
      </c>
      <c r="Z324" s="10">
        <v>5</v>
      </c>
      <c r="AA324" s="10">
        <v>5</v>
      </c>
      <c r="AB324" s="10">
        <v>0</v>
      </c>
      <c r="AC324" s="10">
        <v>0</v>
      </c>
      <c r="AD324" s="10">
        <v>0</v>
      </c>
      <c r="AE324" s="10">
        <v>5</v>
      </c>
      <c r="AF324" s="10">
        <v>5</v>
      </c>
      <c r="AG324" s="10">
        <v>0</v>
      </c>
      <c r="AH324" s="10">
        <v>0</v>
      </c>
      <c r="AI324" s="10">
        <v>0</v>
      </c>
      <c r="AJ324" s="10">
        <v>0</v>
      </c>
      <c r="AK324" s="10">
        <v>0</v>
      </c>
      <c r="AL324" s="10">
        <v>0</v>
      </c>
      <c r="AM324" s="10">
        <v>0</v>
      </c>
      <c r="AN324" s="10">
        <v>0</v>
      </c>
      <c r="AO324" s="10">
        <v>0</v>
      </c>
      <c r="AP324" s="10">
        <v>0</v>
      </c>
      <c r="AQ324" s="10">
        <v>0</v>
      </c>
      <c r="AR324" s="10">
        <v>0</v>
      </c>
      <c r="AS324" s="16">
        <v>0</v>
      </c>
      <c r="AT324" s="16">
        <v>0</v>
      </c>
      <c r="AU324" s="16">
        <v>0</v>
      </c>
      <c r="AV324" s="16">
        <v>0</v>
      </c>
      <c r="AW324" s="16" t="str">
        <v/>
      </c>
      <c r="AX324" s="10">
        <f t="shared" si="30"/>
        <v>0</v>
      </c>
      <c r="AY324" s="10">
        <f>SUM(Z324:AK324)</f>
        <v>20</v>
      </c>
      <c r="AZ324" s="2" t="s">
        <v>119</v>
      </c>
      <c r="BA324" s="10">
        <f t="shared" si="31"/>
        <v>0</v>
      </c>
      <c r="BB324" s="36" t="s">
        <v>118</v>
      </c>
      <c r="BC324" s="39" t="str">
        <f t="shared" si="32"/>
        <v/>
      </c>
      <c r="BD324" s="16">
        <f>SUM(AR324:AW324)</f>
        <v>0</v>
      </c>
      <c r="BE324" s="10">
        <f>SUM(AL324:AQ324)</f>
        <v>0</v>
      </c>
      <c r="BF324" s="12" t="str">
        <f t="shared" si="33"/>
        <v/>
      </c>
      <c r="BG324" s="12" t="str">
        <f t="shared" si="34"/>
        <v/>
      </c>
      <c r="BH324" s="9">
        <f t="shared" si="35"/>
        <v>0</v>
      </c>
      <c r="BI324" s="39" t="str">
        <f t="shared" si="36"/>
        <v/>
      </c>
      <c r="BK324" s="75"/>
    </row>
    <row r="325" spans="1:63">
      <c r="A325" s="2">
        <v>322</v>
      </c>
      <c r="B325" s="2">
        <v>2024</v>
      </c>
      <c r="C325" s="1" t="str">
        <v>PBTMTR325</v>
      </c>
      <c r="D325" s="37" t="str">
        <v>0015g00001dFmhAAAS</v>
      </c>
      <c r="E325" s="37" t="str">
        <v>M/S MADHESHIYA TRADERS</v>
      </c>
      <c r="F325" s="37" t="str">
        <v>UTTAR PRADESH</v>
      </c>
      <c r="G325" s="37" t="str">
        <v>KUSHI NAGAR</v>
      </c>
      <c r="H325" s="37" t="str">
        <v>Padrauna</v>
      </c>
      <c r="I325" s="37" t="str">
        <v>GOBINDGARH IRON LLP</v>
      </c>
      <c r="J325" s="37" t="str">
        <v>Mohd Ansari</v>
      </c>
      <c r="K325" s="37" t="str">
        <v>-</v>
      </c>
      <c r="L325" s="37" t="str">
        <v>C12817</v>
      </c>
      <c r="M325" s="37" t="str">
        <v>North</v>
      </c>
      <c r="N325" s="2">
        <v>0</v>
      </c>
      <c r="O325" s="2" t="str">
        <v>09AJAPC0020H1Z2</v>
      </c>
      <c r="P325" s="2">
        <v>0</v>
      </c>
      <c r="Q325" s="2" t="str">
        <v>Apr'24</v>
      </c>
      <c r="R325" s="2">
        <v>2025</v>
      </c>
      <c r="S325" s="1">
        <v>0</v>
      </c>
      <c r="T325" s="2">
        <v>35</v>
      </c>
      <c r="U325" s="1">
        <v>0</v>
      </c>
      <c r="V325" s="1" t="str">
        <v>Minor</v>
      </c>
      <c r="W325" s="10">
        <v>0</v>
      </c>
      <c r="X325" s="10">
        <v>0</v>
      </c>
      <c r="Y325" s="10">
        <v>0</v>
      </c>
      <c r="Z325" s="10">
        <v>5</v>
      </c>
      <c r="AA325" s="10">
        <v>5</v>
      </c>
      <c r="AB325" s="10">
        <v>0</v>
      </c>
      <c r="AC325" s="10">
        <v>5</v>
      </c>
      <c r="AD325" s="10">
        <v>0</v>
      </c>
      <c r="AE325" s="10">
        <v>0</v>
      </c>
      <c r="AF325" s="10">
        <v>0</v>
      </c>
      <c r="AG325" s="10">
        <v>0</v>
      </c>
      <c r="AH325" s="10">
        <v>0</v>
      </c>
      <c r="AI325" s="10">
        <v>0</v>
      </c>
      <c r="AJ325" s="10">
        <v>0</v>
      </c>
      <c r="AK325" s="10">
        <v>0</v>
      </c>
      <c r="AL325" s="10">
        <v>0</v>
      </c>
      <c r="AM325" s="10">
        <v>0</v>
      </c>
      <c r="AN325" s="10">
        <v>0</v>
      </c>
      <c r="AO325" s="10">
        <v>0</v>
      </c>
      <c r="AP325" s="10">
        <v>0</v>
      </c>
      <c r="AQ325" s="10">
        <v>0</v>
      </c>
      <c r="AR325" s="10">
        <v>0</v>
      </c>
      <c r="AS325" s="16">
        <v>0</v>
      </c>
      <c r="AT325" s="16">
        <v>0</v>
      </c>
      <c r="AU325" s="16">
        <v>0</v>
      </c>
      <c r="AV325" s="16">
        <v>0</v>
      </c>
      <c r="AW325" s="16" t="str">
        <v/>
      </c>
      <c r="AX325" s="10">
        <f t="shared" ref="AX325:AX388" si="37">SUM(AL325:AW325)</f>
        <v>0</v>
      </c>
      <c r="AY325" s="10">
        <f>SUM(Z325:AK325)</f>
        <v>15</v>
      </c>
      <c r="AZ325" s="2" t="s">
        <v>119</v>
      </c>
      <c r="BA325" s="10">
        <f t="shared" ref="BA325:BA388" si="38">AVERAGE(AL325:AQ325)</f>
        <v>0</v>
      </c>
      <c r="BB325" s="36" t="s">
        <v>118</v>
      </c>
      <c r="BC325" s="39" t="str">
        <f t="shared" ref="BC325:BC388" si="39">IF(AZ325="Yes","",IF(AX325&gt;1250,"E",IF(AX325&gt;750,"D",
IF(AX325&gt;=500,"C",
IF(AX325&gt;=300,"B",
IF(AX325&gt;=200,"A",
""))))))</f>
        <v/>
      </c>
      <c r="BD325" s="16">
        <f>SUM(AR325:AW325)</f>
        <v>0</v>
      </c>
      <c r="BE325" s="10">
        <f>SUM(AL325:AQ325)</f>
        <v>0</v>
      </c>
      <c r="BF325" s="12" t="str">
        <f t="shared" ref="BF325:BF388" si="40">IFERROR(BD325/$AX325,"")</f>
        <v/>
      </c>
      <c r="BG325" s="12" t="str">
        <f t="shared" ref="BG325:BG388" si="41">IFERROR(BE325/$AX325,"")</f>
        <v/>
      </c>
      <c r="BH325" s="9">
        <f t="shared" ref="BH325:BH388" si="42">SUM(AL325:AW325)</f>
        <v>0</v>
      </c>
      <c r="BI325" s="39" t="str">
        <f t="shared" ref="BI325:BI388" si="43">IF(AZ325="Yes","",IF(BH325&gt;=1250,"E",IF(BH325&gt;=750,"D",
IF(BH325&gt;=500,"C",
IF(BH325&gt;=300,"B",
IF(BH325&gt;=200,"A",
""))))))</f>
        <v/>
      </c>
      <c r="BK325" s="75"/>
    </row>
    <row r="326" spans="1:63">
      <c r="A326" s="2">
        <v>323</v>
      </c>
      <c r="B326" s="2">
        <v>2024</v>
      </c>
      <c r="C326" s="1" t="str">
        <v>PBTMTR326</v>
      </c>
      <c r="D326" s="37" t="str">
        <v>001J100000BP8hBIAT</v>
      </c>
      <c r="E326" s="37" t="str">
        <v>M/S SINGH BUILDING MATERIALS</v>
      </c>
      <c r="F326" s="37" t="str">
        <v>UTTAR PRADESH</v>
      </c>
      <c r="G326" s="37" t="str">
        <v>KUSHI NAGAR</v>
      </c>
      <c r="H326" s="37" t="str">
        <v>Kasya</v>
      </c>
      <c r="I326" s="37" t="str">
        <v>GOBINDGARH IRON LLP</v>
      </c>
      <c r="J326" s="37" t="str">
        <v>Mohd Ansari</v>
      </c>
      <c r="K326" s="37" t="str">
        <v>-</v>
      </c>
      <c r="L326" s="37" t="str">
        <v>C12817</v>
      </c>
      <c r="M326" s="37" t="str">
        <v>North</v>
      </c>
      <c r="N326" s="2">
        <v>214402</v>
      </c>
      <c r="O326" s="2" t="str">
        <v>09MFKPS5990C1ZM</v>
      </c>
      <c r="P326" s="2">
        <v>8069033839</v>
      </c>
      <c r="Q326" s="2" t="str">
        <v>Apr'24</v>
      </c>
      <c r="R326" s="2">
        <v>2025</v>
      </c>
      <c r="S326" s="1">
        <v>0</v>
      </c>
      <c r="T326" s="2">
        <v>30</v>
      </c>
      <c r="U326" s="1">
        <v>0</v>
      </c>
      <c r="V326" s="1" t="str">
        <v>Minor</v>
      </c>
      <c r="W326" s="10">
        <v>0</v>
      </c>
      <c r="X326" s="10">
        <v>0</v>
      </c>
      <c r="Y326" s="10">
        <v>0</v>
      </c>
      <c r="Z326" s="10">
        <v>4</v>
      </c>
      <c r="AA326" s="10">
        <v>0</v>
      </c>
      <c r="AB326" s="10">
        <v>0</v>
      </c>
      <c r="AC326" s="10">
        <v>0</v>
      </c>
      <c r="AD326" s="10">
        <v>0</v>
      </c>
      <c r="AE326" s="10">
        <v>0</v>
      </c>
      <c r="AF326" s="10">
        <v>0</v>
      </c>
      <c r="AG326" s="10">
        <v>0</v>
      </c>
      <c r="AH326" s="10">
        <v>0</v>
      </c>
      <c r="AI326" s="10">
        <v>0</v>
      </c>
      <c r="AJ326" s="10">
        <v>0</v>
      </c>
      <c r="AK326" s="10">
        <v>0</v>
      </c>
      <c r="AL326" s="10">
        <v>0</v>
      </c>
      <c r="AM326" s="10">
        <v>0</v>
      </c>
      <c r="AN326" s="10">
        <v>0</v>
      </c>
      <c r="AO326" s="10">
        <v>0</v>
      </c>
      <c r="AP326" s="10">
        <v>0</v>
      </c>
      <c r="AQ326" s="10">
        <v>0</v>
      </c>
      <c r="AR326" s="10">
        <v>0</v>
      </c>
      <c r="AS326" s="16">
        <v>0</v>
      </c>
      <c r="AT326" s="16">
        <v>0</v>
      </c>
      <c r="AU326" s="16">
        <v>0</v>
      </c>
      <c r="AV326" s="16">
        <v>0</v>
      </c>
      <c r="AW326" s="16" t="str">
        <v/>
      </c>
      <c r="AX326" s="10">
        <f t="shared" si="37"/>
        <v>0</v>
      </c>
      <c r="AY326" s="10">
        <f>SUM(Z326:AK326)</f>
        <v>4</v>
      </c>
      <c r="AZ326" s="2" t="s">
        <v>119</v>
      </c>
      <c r="BA326" s="10">
        <f t="shared" si="38"/>
        <v>0</v>
      </c>
      <c r="BB326" s="36" t="s">
        <v>118</v>
      </c>
      <c r="BC326" s="39" t="str">
        <f t="shared" si="39"/>
        <v/>
      </c>
      <c r="BD326" s="16">
        <f>SUM(AR326:AW326)</f>
        <v>0</v>
      </c>
      <c r="BE326" s="10">
        <f>SUM(AL326:AQ326)</f>
        <v>0</v>
      </c>
      <c r="BF326" s="12" t="str">
        <f t="shared" si="40"/>
        <v/>
      </c>
      <c r="BG326" s="12" t="str">
        <f t="shared" si="41"/>
        <v/>
      </c>
      <c r="BH326" s="9">
        <f t="shared" si="42"/>
        <v>0</v>
      </c>
      <c r="BI326" s="39" t="str">
        <f t="shared" si="43"/>
        <v/>
      </c>
      <c r="BK326" s="75"/>
    </row>
    <row r="327" spans="1:63">
      <c r="A327" s="2">
        <v>324</v>
      </c>
      <c r="B327" s="2">
        <v>2024</v>
      </c>
      <c r="C327" s="1" t="str">
        <v>PBTMTR327</v>
      </c>
      <c r="D327" s="37" t="str">
        <v>001J1000005ZLK1IAO</v>
      </c>
      <c r="E327" s="37" t="str">
        <v>Poorvanchal trading co</v>
      </c>
      <c r="F327" s="37" t="str">
        <v>UTTAR PRADESH</v>
      </c>
      <c r="G327" s="37" t="str">
        <v>DEORIA</v>
      </c>
      <c r="H327" s="37" t="str">
        <v>Mau</v>
      </c>
      <c r="I327" s="37" t="str">
        <v>GOBINDGARH IRON LLP</v>
      </c>
      <c r="J327" s="37" t="str">
        <v>Mohd Ansari</v>
      </c>
      <c r="K327" s="37" t="str">
        <v>-</v>
      </c>
      <c r="L327" s="37" t="str">
        <v>C12817</v>
      </c>
      <c r="M327" s="37" t="str">
        <v>North</v>
      </c>
      <c r="N327" s="2">
        <v>274001</v>
      </c>
      <c r="O327" s="2">
        <v>0</v>
      </c>
      <c r="P327" s="2">
        <v>0</v>
      </c>
      <c r="Q327" s="2" t="str">
        <v>Apr'24</v>
      </c>
      <c r="R327" s="2">
        <v>2025</v>
      </c>
      <c r="S327" s="1">
        <v>0</v>
      </c>
      <c r="T327" s="2">
        <v>30</v>
      </c>
      <c r="U327" s="1">
        <v>0</v>
      </c>
      <c r="V327" s="1" t="str">
        <v>Minor</v>
      </c>
      <c r="W327" s="10">
        <v>0</v>
      </c>
      <c r="X327" s="10">
        <v>0</v>
      </c>
      <c r="Y327" s="10">
        <v>0</v>
      </c>
      <c r="Z327" s="10">
        <v>6</v>
      </c>
      <c r="AA327" s="10">
        <v>0</v>
      </c>
      <c r="AB327" s="10">
        <v>0</v>
      </c>
      <c r="AC327" s="10">
        <v>0</v>
      </c>
      <c r="AD327" s="10">
        <v>0</v>
      </c>
      <c r="AE327" s="10">
        <v>5</v>
      </c>
      <c r="AF327" s="10">
        <v>3</v>
      </c>
      <c r="AG327" s="10">
        <v>0</v>
      </c>
      <c r="AH327" s="10">
        <v>0</v>
      </c>
      <c r="AI327" s="10">
        <v>0</v>
      </c>
      <c r="AJ327" s="10">
        <v>0</v>
      </c>
      <c r="AK327" s="10">
        <v>0</v>
      </c>
      <c r="AL327" s="10">
        <v>0</v>
      </c>
      <c r="AM327" s="10">
        <v>0</v>
      </c>
      <c r="AN327" s="10">
        <v>0</v>
      </c>
      <c r="AO327" s="10">
        <v>0</v>
      </c>
      <c r="AP327" s="10">
        <v>0</v>
      </c>
      <c r="AQ327" s="10">
        <v>0</v>
      </c>
      <c r="AR327" s="10">
        <v>0</v>
      </c>
      <c r="AS327" s="16">
        <v>0</v>
      </c>
      <c r="AT327" s="16">
        <v>0</v>
      </c>
      <c r="AU327" s="16">
        <v>0</v>
      </c>
      <c r="AV327" s="16">
        <v>0</v>
      </c>
      <c r="AW327" s="16" t="str">
        <v/>
      </c>
      <c r="AX327" s="10">
        <f t="shared" si="37"/>
        <v>0</v>
      </c>
      <c r="AY327" s="10">
        <f>SUM(Z327:AK327)</f>
        <v>14</v>
      </c>
      <c r="AZ327" s="2" t="s">
        <v>119</v>
      </c>
      <c r="BA327" s="10">
        <f t="shared" si="38"/>
        <v>0</v>
      </c>
      <c r="BB327" s="36" t="s">
        <v>118</v>
      </c>
      <c r="BC327" s="39" t="str">
        <f t="shared" si="39"/>
        <v/>
      </c>
      <c r="BD327" s="16">
        <f>SUM(AR327:AW327)</f>
        <v>0</v>
      </c>
      <c r="BE327" s="10">
        <f>SUM(AL327:AQ327)</f>
        <v>0</v>
      </c>
      <c r="BF327" s="12" t="str">
        <f t="shared" si="40"/>
        <v/>
      </c>
      <c r="BG327" s="12" t="str">
        <f t="shared" si="41"/>
        <v/>
      </c>
      <c r="BH327" s="9">
        <f t="shared" si="42"/>
        <v>0</v>
      </c>
      <c r="BI327" s="39" t="str">
        <f t="shared" si="43"/>
        <v/>
      </c>
      <c r="BK327" s="75"/>
    </row>
    <row r="328" spans="1:63">
      <c r="A328" s="2">
        <v>325</v>
      </c>
      <c r="B328" s="2">
        <v>2024</v>
      </c>
      <c r="C328" s="1" t="str">
        <v>PBTMTR328</v>
      </c>
      <c r="D328" s="37" t="str">
        <v>0015g00001e8kaNAAQ</v>
      </c>
      <c r="E328" s="37" t="str">
        <v>PAL CEMENT AND STEEL PVT. LTD</v>
      </c>
      <c r="F328" s="37" t="str">
        <v>PUNJAB</v>
      </c>
      <c r="G328" s="37" t="str">
        <v>S.A.S Nagar</v>
      </c>
      <c r="H328" s="37" t="str">
        <v>Mohali</v>
      </c>
      <c r="I328" s="37" t="str">
        <v>PAL CEMENT AND STEEL PVT. LTD.</v>
      </c>
      <c r="J328" s="37" t="str">
        <v>Abhishek Wadhwa</v>
      </c>
      <c r="K328" s="37" t="str">
        <v>Abhishek Wadhwa</v>
      </c>
      <c r="L328" s="37" t="str">
        <v>C12827</v>
      </c>
      <c r="M328" s="37" t="str">
        <v>North</v>
      </c>
      <c r="N328" s="2">
        <v>140308</v>
      </c>
      <c r="O328" s="2" t="str">
        <v>03AAGCP3809H1ZM</v>
      </c>
      <c r="P328" s="2">
        <v>9215510500</v>
      </c>
      <c r="Q328" s="2" t="str">
        <v>Apr'24</v>
      </c>
      <c r="R328" s="2">
        <v>2025</v>
      </c>
      <c r="S328" s="1">
        <v>158</v>
      </c>
      <c r="T328" s="2">
        <v>1600</v>
      </c>
      <c r="U328" s="1">
        <v>0</v>
      </c>
      <c r="V328" s="1" t="str">
        <v>Alien</v>
      </c>
      <c r="W328" s="10">
        <v>0</v>
      </c>
      <c r="X328" s="10">
        <v>0</v>
      </c>
      <c r="Y328" s="10">
        <v>0</v>
      </c>
      <c r="Z328" s="10">
        <v>55</v>
      </c>
      <c r="AA328" s="10">
        <v>103</v>
      </c>
      <c r="AB328" s="10">
        <v>64</v>
      </c>
      <c r="AC328" s="10">
        <v>0</v>
      </c>
      <c r="AD328" s="10">
        <v>0</v>
      </c>
      <c r="AE328" s="10">
        <v>0</v>
      </c>
      <c r="AF328" s="10">
        <v>0</v>
      </c>
      <c r="AG328" s="10">
        <v>0</v>
      </c>
      <c r="AH328" s="10">
        <v>0</v>
      </c>
      <c r="AI328" s="10">
        <v>0</v>
      </c>
      <c r="AJ328" s="10">
        <v>0</v>
      </c>
      <c r="AK328" s="10">
        <v>0</v>
      </c>
      <c r="AL328" s="10">
        <v>0</v>
      </c>
      <c r="AM328" s="10">
        <v>0</v>
      </c>
      <c r="AN328" s="10">
        <v>0</v>
      </c>
      <c r="AO328" s="10">
        <v>0</v>
      </c>
      <c r="AP328" s="10">
        <v>0</v>
      </c>
      <c r="AQ328" s="10">
        <v>0</v>
      </c>
      <c r="AR328" s="10">
        <v>0</v>
      </c>
      <c r="AS328" s="16">
        <v>0</v>
      </c>
      <c r="AT328" s="16">
        <v>0</v>
      </c>
      <c r="AU328" s="16">
        <v>0</v>
      </c>
      <c r="AV328" s="16">
        <v>0</v>
      </c>
      <c r="AW328" s="16">
        <v>1084</v>
      </c>
      <c r="AX328" s="10">
        <f t="shared" si="37"/>
        <v>1084</v>
      </c>
      <c r="AY328" s="10">
        <f>SUM(Z328:AK328)</f>
        <v>222</v>
      </c>
      <c r="AZ328" s="2" t="s">
        <v>118</v>
      </c>
      <c r="BA328" s="10">
        <f t="shared" si="38"/>
        <v>0</v>
      </c>
      <c r="BB328" s="36" t="s">
        <v>119</v>
      </c>
      <c r="BC328" s="39" t="str">
        <f t="shared" si="39"/>
        <v/>
      </c>
      <c r="BD328" s="16">
        <f>SUM(AR328:AW328)</f>
        <v>1084</v>
      </c>
      <c r="BE328" s="10">
        <f>SUM(AL328:AQ328)</f>
        <v>0</v>
      </c>
      <c r="BF328" s="12">
        <f t="shared" si="40"/>
        <v>1</v>
      </c>
      <c r="BG328" s="12">
        <f t="shared" si="41"/>
        <v>0</v>
      </c>
      <c r="BH328" s="9">
        <f t="shared" si="42"/>
        <v>1084</v>
      </c>
      <c r="BI328" s="39" t="str">
        <f t="shared" si="43"/>
        <v/>
      </c>
      <c r="BK328" s="75"/>
    </row>
    <row r="329" spans="1:63">
      <c r="A329" s="2">
        <v>326</v>
      </c>
      <c r="B329" s="2">
        <v>2024</v>
      </c>
      <c r="C329" s="1">
        <v>0</v>
      </c>
      <c r="D329" s="37" t="str">
        <v>001J100000Cm3r9IAB</v>
      </c>
      <c r="E329" s="37" t="str">
        <v>SHREE RAM ENTERPRISES</v>
      </c>
      <c r="F329" s="37" t="str">
        <v>PUNJAB</v>
      </c>
      <c r="G329" s="37" t="str">
        <v>SANGRUR</v>
      </c>
      <c r="H329" s="37" t="str">
        <v>Sangrur</v>
      </c>
      <c r="I329" s="37" t="str">
        <v>RAMDOOT UDHYOG PRIVATE LIMITED</v>
      </c>
      <c r="J329" s="37" t="str">
        <v>Abhishek Wadhwa</v>
      </c>
      <c r="K329" s="37" t="str">
        <v>Abhishek Wadhwa</v>
      </c>
      <c r="L329" s="37" t="str">
        <v>C13168</v>
      </c>
      <c r="M329" s="37" t="str">
        <v>North</v>
      </c>
      <c r="N329" s="2">
        <v>148035</v>
      </c>
      <c r="O329" s="2" t="str">
        <v>03ACZPG8713B1ZO</v>
      </c>
      <c r="P329" s="2">
        <v>7973946702</v>
      </c>
      <c r="Q329" s="2" t="str">
        <v>Sep'24</v>
      </c>
      <c r="R329" s="2">
        <v>2025</v>
      </c>
      <c r="S329" s="1">
        <v>0</v>
      </c>
      <c r="T329" s="2">
        <v>100</v>
      </c>
      <c r="U329" s="1">
        <v>0</v>
      </c>
      <c r="V329" s="1" t="str">
        <v>Challenger</v>
      </c>
      <c r="W329" s="10">
        <v>0</v>
      </c>
      <c r="X329" s="10">
        <v>0</v>
      </c>
      <c r="Y329" s="10">
        <v>0</v>
      </c>
      <c r="Z329" s="10">
        <v>0</v>
      </c>
      <c r="AA329" s="10">
        <v>0</v>
      </c>
      <c r="AB329" s="10">
        <v>0</v>
      </c>
      <c r="AC329" s="10">
        <v>0</v>
      </c>
      <c r="AD329" s="10">
        <v>0</v>
      </c>
      <c r="AE329" s="10">
        <v>12</v>
      </c>
      <c r="AF329" s="10">
        <v>0</v>
      </c>
      <c r="AG329" s="10">
        <v>12</v>
      </c>
      <c r="AH329" s="10">
        <v>0</v>
      </c>
      <c r="AI329" s="10">
        <v>0</v>
      </c>
      <c r="AJ329" s="10">
        <v>0</v>
      </c>
      <c r="AK329" s="10">
        <v>0</v>
      </c>
      <c r="AL329" s="10">
        <v>0</v>
      </c>
      <c r="AM329" s="10">
        <v>0</v>
      </c>
      <c r="AN329" s="10">
        <v>0</v>
      </c>
      <c r="AO329" s="10">
        <v>0</v>
      </c>
      <c r="AP329" s="10">
        <v>0</v>
      </c>
      <c r="AQ329" s="10">
        <v>0</v>
      </c>
      <c r="AR329" s="10">
        <v>0</v>
      </c>
      <c r="AS329" s="16">
        <v>0</v>
      </c>
      <c r="AT329" s="16">
        <v>0</v>
      </c>
      <c r="AU329" s="16">
        <v>0</v>
      </c>
      <c r="AV329" s="16">
        <v>0</v>
      </c>
      <c r="AW329" s="16" t="str">
        <v/>
      </c>
      <c r="AX329" s="10">
        <f t="shared" si="37"/>
        <v>0</v>
      </c>
      <c r="AY329" s="10">
        <f>SUM(Z329:AK329)</f>
        <v>24</v>
      </c>
      <c r="AZ329" s="2" t="s">
        <v>119</v>
      </c>
      <c r="BA329" s="10">
        <f t="shared" si="38"/>
        <v>0</v>
      </c>
      <c r="BB329" s="36" t="s">
        <v>118</v>
      </c>
      <c r="BC329" s="39" t="str">
        <f t="shared" si="39"/>
        <v/>
      </c>
      <c r="BD329" s="16">
        <f>SUM(AR329:AW329)</f>
        <v>0</v>
      </c>
      <c r="BE329" s="10">
        <f>SUM(AL329:AQ329)</f>
        <v>0</v>
      </c>
      <c r="BF329" s="12" t="str">
        <f t="shared" si="40"/>
        <v/>
      </c>
      <c r="BG329" s="12" t="str">
        <f t="shared" si="41"/>
        <v/>
      </c>
      <c r="BH329" s="9">
        <f t="shared" si="42"/>
        <v>0</v>
      </c>
      <c r="BI329" s="39" t="str">
        <f t="shared" si="43"/>
        <v/>
      </c>
      <c r="BK329" s="75"/>
    </row>
    <row r="330" spans="1:63">
      <c r="A330" s="2">
        <v>327</v>
      </c>
      <c r="B330" s="2">
        <v>2024</v>
      </c>
      <c r="C330" s="1" t="str">
        <v>PBTMTR330</v>
      </c>
      <c r="D330" s="37" t="str">
        <v>0015g00001e8SJnAAM</v>
      </c>
      <c r="E330" s="37" t="str">
        <v>SHREE SHIV SHAKTI SALES</v>
      </c>
      <c r="F330" s="37" t="str">
        <v>HARYANA</v>
      </c>
      <c r="G330" s="37" t="str">
        <v>KURUKSHETRA</v>
      </c>
      <c r="H330" s="37" t="str">
        <v>Thanesar</v>
      </c>
      <c r="I330" s="37" t="str">
        <v>RAMDOOT UDHYOG PRIVATE LIMITED</v>
      </c>
      <c r="J330" s="37" t="str">
        <v>Naseem Makkar</v>
      </c>
      <c r="K330" s="37" t="str">
        <v>Naseem Makkar</v>
      </c>
      <c r="L330" s="37" t="str">
        <v>C13168</v>
      </c>
      <c r="M330" s="37" t="str">
        <v>North</v>
      </c>
      <c r="N330" s="2">
        <v>136118</v>
      </c>
      <c r="O330" s="2" t="str">
        <v>06ABRFS5932R1Z5</v>
      </c>
      <c r="P330" s="2">
        <v>9896765818</v>
      </c>
      <c r="Q330" s="2" t="str">
        <v>Apr'24</v>
      </c>
      <c r="R330" s="2">
        <v>2025</v>
      </c>
      <c r="S330" s="1">
        <v>0</v>
      </c>
      <c r="T330" s="2">
        <v>250</v>
      </c>
      <c r="U330" s="1">
        <v>0.33826666666666666</v>
      </c>
      <c r="V330" s="1" t="str">
        <v>Super Star</v>
      </c>
      <c r="W330" s="10">
        <v>0</v>
      </c>
      <c r="X330" s="10">
        <v>0</v>
      </c>
      <c r="Y330" s="10">
        <v>0</v>
      </c>
      <c r="Z330" s="10">
        <v>25</v>
      </c>
      <c r="AA330" s="10">
        <v>30.11</v>
      </c>
      <c r="AB330" s="10">
        <v>59</v>
      </c>
      <c r="AC330" s="10">
        <v>27.11</v>
      </c>
      <c r="AD330" s="10">
        <v>15</v>
      </c>
      <c r="AE330" s="10">
        <v>56.15</v>
      </c>
      <c r="AF330" s="10">
        <v>57.53</v>
      </c>
      <c r="AG330" s="10">
        <v>35.06</v>
      </c>
      <c r="AH330" s="10">
        <v>0</v>
      </c>
      <c r="AI330" s="10">
        <v>75.64</v>
      </c>
      <c r="AJ330" s="10">
        <v>0</v>
      </c>
      <c r="AK330" s="10">
        <v>119.77</v>
      </c>
      <c r="AL330" s="10">
        <v>14.98</v>
      </c>
      <c r="AM330" s="10">
        <v>12.01</v>
      </c>
      <c r="AN330" s="10">
        <v>0</v>
      </c>
      <c r="AO330" s="10">
        <v>0</v>
      </c>
      <c r="AP330" s="10">
        <v>0</v>
      </c>
      <c r="AQ330" s="10">
        <v>0</v>
      </c>
      <c r="AR330" s="10">
        <v>0</v>
      </c>
      <c r="AS330" s="16">
        <v>68.849999999999994</v>
      </c>
      <c r="AT330" s="16">
        <v>170.7</v>
      </c>
      <c r="AU330" s="16">
        <v>83</v>
      </c>
      <c r="AV330" s="16">
        <v>0</v>
      </c>
      <c r="AW330" s="16" t="str">
        <v/>
      </c>
      <c r="AX330" s="10">
        <f t="shared" si="37"/>
        <v>349.53999999999996</v>
      </c>
      <c r="AY330" s="10">
        <f>SUM(Z330:AK330)</f>
        <v>500.36999999999995</v>
      </c>
      <c r="AZ330" s="2" t="s">
        <v>119</v>
      </c>
      <c r="BA330" s="10">
        <f t="shared" si="38"/>
        <v>4.498333333333334</v>
      </c>
      <c r="BB330" s="36" t="s">
        <v>118</v>
      </c>
      <c r="BC330" s="39" t="str">
        <f t="shared" si="39"/>
        <v>B</v>
      </c>
      <c r="BD330" s="16">
        <f>SUM(AR330:AW330)</f>
        <v>322.54999999999995</v>
      </c>
      <c r="BE330" s="10">
        <f>SUM(AL330:AQ330)</f>
        <v>26.990000000000002</v>
      </c>
      <c r="BF330" s="12">
        <f t="shared" si="40"/>
        <v>0.92278423070320992</v>
      </c>
      <c r="BG330" s="12">
        <f t="shared" si="41"/>
        <v>7.7215769296790082E-2</v>
      </c>
      <c r="BH330" s="9">
        <f t="shared" si="42"/>
        <v>349.53999999999996</v>
      </c>
      <c r="BI330" s="39" t="str">
        <f t="shared" si="43"/>
        <v>B</v>
      </c>
      <c r="BJ330" s="1" t="str">
        <f>_xlfn.XLOOKUP(D330,'Holi gift'!A:A,'Holi gift'!A:A,"",0,1)</f>
        <v/>
      </c>
      <c r="BK330" s="75"/>
    </row>
    <row r="331" spans="1:63">
      <c r="A331" s="2">
        <v>328</v>
      </c>
      <c r="B331" s="2">
        <v>2024</v>
      </c>
      <c r="C331" s="1" t="str">
        <v>PBTMTR331</v>
      </c>
      <c r="D331" s="37" t="str">
        <v>001J1000002jzCGIAY</v>
      </c>
      <c r="E331" s="37" t="str">
        <v>MAHESH IRON STORE</v>
      </c>
      <c r="F331" s="37" t="str">
        <v>RAJASTHAN</v>
      </c>
      <c r="G331" s="37" t="str">
        <v>ALWAR</v>
      </c>
      <c r="H331" s="37" t="str">
        <v>Alwar</v>
      </c>
      <c r="I331" s="37" t="str">
        <v>Swastik Tradevision Pvt. Ltd.</v>
      </c>
      <c r="J331" s="37" t="str">
        <v>Amit Kumar Sharma</v>
      </c>
      <c r="K331" s="37" t="str">
        <v>Ravi Kumar Kulmi</v>
      </c>
      <c r="L331" s="37" t="str">
        <v>C12822</v>
      </c>
      <c r="M331" s="37" t="str">
        <v>North</v>
      </c>
      <c r="N331" s="2">
        <v>301406</v>
      </c>
      <c r="O331" s="2" t="str">
        <v>08AIXPG9126E1ZW</v>
      </c>
      <c r="P331" s="2">
        <v>7023594417</v>
      </c>
      <c r="Q331" s="2" t="str">
        <v>Apr'24</v>
      </c>
      <c r="R331" s="2">
        <v>2025</v>
      </c>
      <c r="S331" s="1">
        <v>0</v>
      </c>
      <c r="T331" s="2">
        <v>100</v>
      </c>
      <c r="U331" s="1">
        <v>0</v>
      </c>
      <c r="V331" s="1" t="str">
        <v>Challenger</v>
      </c>
      <c r="W331" s="10">
        <v>0</v>
      </c>
      <c r="X331" s="10">
        <v>0</v>
      </c>
      <c r="Y331" s="10">
        <v>0</v>
      </c>
      <c r="Z331" s="10">
        <v>20</v>
      </c>
      <c r="AA331" s="10">
        <v>0</v>
      </c>
      <c r="AB331" s="10">
        <v>0</v>
      </c>
      <c r="AC331" s="10">
        <v>0</v>
      </c>
      <c r="AD331" s="10">
        <v>0</v>
      </c>
      <c r="AE331" s="10">
        <v>0</v>
      </c>
      <c r="AF331" s="10">
        <v>0</v>
      </c>
      <c r="AG331" s="10">
        <v>0</v>
      </c>
      <c r="AH331" s="10">
        <v>0</v>
      </c>
      <c r="AI331" s="10">
        <v>0</v>
      </c>
      <c r="AJ331" s="10">
        <v>0</v>
      </c>
      <c r="AK331" s="10">
        <v>0</v>
      </c>
      <c r="AL331" s="10">
        <v>0</v>
      </c>
      <c r="AM331" s="10">
        <v>0</v>
      </c>
      <c r="AN331" s="10">
        <v>0</v>
      </c>
      <c r="AO331" s="10">
        <v>0</v>
      </c>
      <c r="AP331" s="10">
        <v>0</v>
      </c>
      <c r="AQ331" s="10">
        <v>0</v>
      </c>
      <c r="AR331" s="10">
        <v>0</v>
      </c>
      <c r="AS331" s="16">
        <v>0</v>
      </c>
      <c r="AT331" s="16">
        <v>0</v>
      </c>
      <c r="AU331" s="16">
        <v>0</v>
      </c>
      <c r="AV331" s="16">
        <v>0</v>
      </c>
      <c r="AW331" s="16" t="str">
        <v/>
      </c>
      <c r="AX331" s="10">
        <f t="shared" si="37"/>
        <v>0</v>
      </c>
      <c r="AY331" s="10">
        <f>SUM(Z331:AK331)</f>
        <v>20</v>
      </c>
      <c r="AZ331" s="2" t="s">
        <v>119</v>
      </c>
      <c r="BA331" s="10">
        <f t="shared" si="38"/>
        <v>0</v>
      </c>
      <c r="BB331" s="36" t="s">
        <v>118</v>
      </c>
      <c r="BC331" s="39" t="str">
        <f t="shared" si="39"/>
        <v/>
      </c>
      <c r="BD331" s="16">
        <f>SUM(AR331:AW331)</f>
        <v>0</v>
      </c>
      <c r="BE331" s="10">
        <f>SUM(AL331:AQ331)</f>
        <v>0</v>
      </c>
      <c r="BF331" s="12" t="str">
        <f t="shared" si="40"/>
        <v/>
      </c>
      <c r="BG331" s="12" t="str">
        <f t="shared" si="41"/>
        <v/>
      </c>
      <c r="BH331" s="9">
        <f t="shared" si="42"/>
        <v>0</v>
      </c>
      <c r="BI331" s="39" t="str">
        <f t="shared" si="43"/>
        <v/>
      </c>
      <c r="BK331" s="75"/>
    </row>
    <row r="332" spans="1:63">
      <c r="A332" s="2">
        <v>329</v>
      </c>
      <c r="B332" s="2">
        <v>2024</v>
      </c>
      <c r="C332" s="1" t="str">
        <v>PBTMTR332</v>
      </c>
      <c r="D332" s="37" t="str">
        <v>0015g00001RL7wNAAT</v>
      </c>
      <c r="E332" s="37" t="str">
        <v>GANPATI STEEL</v>
      </c>
      <c r="F332" s="37" t="str">
        <v>RAJASTHAN</v>
      </c>
      <c r="G332" s="37" t="str">
        <v>DAUSA</v>
      </c>
      <c r="H332" s="37" t="str">
        <v>Dausa</v>
      </c>
      <c r="I332" s="37" t="str">
        <v>Swastik Tradevision Pvt. Ltd.</v>
      </c>
      <c r="J332" s="37" t="str">
        <v>Sanjeev Jain</v>
      </c>
      <c r="K332" s="37" t="str">
        <v>Ravi Kumar Kulmi</v>
      </c>
      <c r="L332" s="37" t="str">
        <v>C12822</v>
      </c>
      <c r="M332" s="37" t="str">
        <v>North</v>
      </c>
      <c r="N332" s="2">
        <v>303303</v>
      </c>
      <c r="O332" s="2" t="str">
        <v>08RXEPS9001M1ZL</v>
      </c>
      <c r="P332" s="2">
        <v>9414415030</v>
      </c>
      <c r="Q332" s="2" t="str">
        <v>Apr'24</v>
      </c>
      <c r="R332" s="2">
        <v>2025</v>
      </c>
      <c r="S332" s="1">
        <v>0</v>
      </c>
      <c r="T332" s="2">
        <v>100</v>
      </c>
      <c r="U332" s="1">
        <v>0</v>
      </c>
      <c r="V332" s="1" t="str">
        <v>Challenger</v>
      </c>
      <c r="W332" s="10">
        <v>0</v>
      </c>
      <c r="X332" s="10">
        <v>0</v>
      </c>
      <c r="Y332" s="10">
        <v>0</v>
      </c>
      <c r="Z332" s="10">
        <v>20</v>
      </c>
      <c r="AA332" s="10">
        <v>0</v>
      </c>
      <c r="AB332" s="10">
        <v>0</v>
      </c>
      <c r="AC332" s="10">
        <v>0</v>
      </c>
      <c r="AD332" s="10">
        <v>0</v>
      </c>
      <c r="AE332" s="10">
        <v>20</v>
      </c>
      <c r="AF332" s="10">
        <v>0</v>
      </c>
      <c r="AG332" s="10">
        <v>0</v>
      </c>
      <c r="AH332" s="10">
        <v>0</v>
      </c>
      <c r="AI332" s="10">
        <v>0</v>
      </c>
      <c r="AJ332" s="10">
        <v>0</v>
      </c>
      <c r="AK332" s="10">
        <v>0</v>
      </c>
      <c r="AL332" s="10">
        <v>0</v>
      </c>
      <c r="AM332" s="10">
        <v>0</v>
      </c>
      <c r="AN332" s="10">
        <v>0</v>
      </c>
      <c r="AO332" s="10">
        <v>0</v>
      </c>
      <c r="AP332" s="10">
        <v>0</v>
      </c>
      <c r="AQ332" s="10">
        <v>0</v>
      </c>
      <c r="AR332" s="10">
        <v>0</v>
      </c>
      <c r="AS332" s="16">
        <v>0</v>
      </c>
      <c r="AT332" s="16">
        <v>0</v>
      </c>
      <c r="AU332" s="16">
        <v>0</v>
      </c>
      <c r="AV332" s="16">
        <v>0</v>
      </c>
      <c r="AW332" s="16" t="str">
        <v/>
      </c>
      <c r="AX332" s="10">
        <f t="shared" si="37"/>
        <v>0</v>
      </c>
      <c r="AY332" s="10">
        <f>SUM(Z332:AK332)</f>
        <v>40</v>
      </c>
      <c r="AZ332" s="2" t="s">
        <v>119</v>
      </c>
      <c r="BA332" s="10">
        <f t="shared" si="38"/>
        <v>0</v>
      </c>
      <c r="BB332" s="36" t="s">
        <v>118</v>
      </c>
      <c r="BC332" s="39" t="str">
        <f t="shared" si="39"/>
        <v/>
      </c>
      <c r="BD332" s="16">
        <f>SUM(AR332:AW332)</f>
        <v>0</v>
      </c>
      <c r="BE332" s="10">
        <f>SUM(AL332:AQ332)</f>
        <v>0</v>
      </c>
      <c r="BF332" s="12" t="str">
        <f t="shared" si="40"/>
        <v/>
      </c>
      <c r="BG332" s="12" t="str">
        <f t="shared" si="41"/>
        <v/>
      </c>
      <c r="BH332" s="9">
        <f t="shared" si="42"/>
        <v>0</v>
      </c>
      <c r="BI332" s="39" t="str">
        <f t="shared" si="43"/>
        <v/>
      </c>
      <c r="BK332" s="75"/>
    </row>
    <row r="333" spans="1:63">
      <c r="A333" s="2">
        <v>330</v>
      </c>
      <c r="B333" s="2">
        <v>2024</v>
      </c>
      <c r="C333" s="1" t="str">
        <v>PBTMTR333</v>
      </c>
      <c r="D333" s="37" t="str">
        <v>001J1000006KfPxIAK</v>
      </c>
      <c r="E333" s="37" t="str">
        <v>LAXMI IRON STORE</v>
      </c>
      <c r="F333" s="37" t="str">
        <v>RAJASTHAN</v>
      </c>
      <c r="G333" s="37" t="str">
        <v>DAUSA</v>
      </c>
      <c r="H333" s="37">
        <v>0</v>
      </c>
      <c r="I333" s="37" t="str">
        <v>Swastik Tradevision Pvt. Ltd.</v>
      </c>
      <c r="J333" s="37" t="str">
        <v>Sanjeev Jain</v>
      </c>
      <c r="K333" s="37" t="str">
        <v>Ravi Kumar Kulmi</v>
      </c>
      <c r="L333" s="37" t="str">
        <v>C12822</v>
      </c>
      <c r="M333" s="37" t="str">
        <v>North</v>
      </c>
      <c r="N333" s="2">
        <v>303327</v>
      </c>
      <c r="O333" s="2" t="str">
        <v>08NRNPS5566J1ZK</v>
      </c>
      <c r="P333" s="2">
        <v>8078670655</v>
      </c>
      <c r="Q333" s="2" t="str">
        <v>Apr'24</v>
      </c>
      <c r="R333" s="2">
        <v>2025</v>
      </c>
      <c r="S333" s="1">
        <v>0</v>
      </c>
      <c r="T333" s="2">
        <v>100</v>
      </c>
      <c r="U333" s="1">
        <v>0</v>
      </c>
      <c r="V333" s="1" t="str">
        <v>Challenger</v>
      </c>
      <c r="W333" s="10">
        <v>0</v>
      </c>
      <c r="X333" s="10">
        <v>0</v>
      </c>
      <c r="Y333" s="10">
        <v>0</v>
      </c>
      <c r="Z333" s="10">
        <v>13</v>
      </c>
      <c r="AA333" s="10">
        <v>0</v>
      </c>
      <c r="AB333" s="10">
        <v>0</v>
      </c>
      <c r="AC333" s="10">
        <v>0</v>
      </c>
      <c r="AD333" s="10">
        <v>0</v>
      </c>
      <c r="AE333" s="10">
        <v>0</v>
      </c>
      <c r="AF333" s="10">
        <v>0</v>
      </c>
      <c r="AG333" s="10">
        <v>0</v>
      </c>
      <c r="AH333" s="10">
        <v>0</v>
      </c>
      <c r="AI333" s="10">
        <v>0</v>
      </c>
      <c r="AJ333" s="10">
        <v>0</v>
      </c>
      <c r="AK333" s="10">
        <v>0</v>
      </c>
      <c r="AL333" s="10">
        <v>0</v>
      </c>
      <c r="AM333" s="10">
        <v>0</v>
      </c>
      <c r="AN333" s="10">
        <v>0</v>
      </c>
      <c r="AO333" s="10">
        <v>0</v>
      </c>
      <c r="AP333" s="10">
        <v>0</v>
      </c>
      <c r="AQ333" s="10">
        <v>0</v>
      </c>
      <c r="AR333" s="10">
        <v>0</v>
      </c>
      <c r="AS333" s="16">
        <v>0</v>
      </c>
      <c r="AT333" s="16">
        <v>0</v>
      </c>
      <c r="AU333" s="16">
        <v>0</v>
      </c>
      <c r="AV333" s="16">
        <v>0</v>
      </c>
      <c r="AW333" s="16" t="str">
        <v/>
      </c>
      <c r="AX333" s="10">
        <f t="shared" si="37"/>
        <v>0</v>
      </c>
      <c r="AY333" s="10">
        <f>SUM(Z333:AK333)</f>
        <v>13</v>
      </c>
      <c r="AZ333" s="2" t="s">
        <v>119</v>
      </c>
      <c r="BA333" s="10">
        <f t="shared" si="38"/>
        <v>0</v>
      </c>
      <c r="BB333" s="36" t="s">
        <v>118</v>
      </c>
      <c r="BC333" s="39" t="str">
        <f t="shared" si="39"/>
        <v/>
      </c>
      <c r="BD333" s="16">
        <f>SUM(AR333:AW333)</f>
        <v>0</v>
      </c>
      <c r="BE333" s="10">
        <f>SUM(AL333:AQ333)</f>
        <v>0</v>
      </c>
      <c r="BF333" s="12" t="str">
        <f t="shared" si="40"/>
        <v/>
      </c>
      <c r="BG333" s="12" t="str">
        <f t="shared" si="41"/>
        <v/>
      </c>
      <c r="BH333" s="9">
        <f t="shared" si="42"/>
        <v>0</v>
      </c>
      <c r="BI333" s="39" t="str">
        <f t="shared" si="43"/>
        <v/>
      </c>
      <c r="BK333" s="75"/>
    </row>
    <row r="334" spans="1:63">
      <c r="A334" s="2">
        <v>331</v>
      </c>
      <c r="B334" s="2">
        <v>2024</v>
      </c>
      <c r="C334" s="1" t="str">
        <v>PBTMTR334</v>
      </c>
      <c r="D334" s="37" t="str">
        <v>0015g00001bczw0AAA</v>
      </c>
      <c r="E334" s="37" t="str">
        <v>RAJASTHAN STEEL TRADERS</v>
      </c>
      <c r="F334" s="37" t="str">
        <v>RAJASTHAN</v>
      </c>
      <c r="G334" s="37" t="str">
        <v>JAIPUR</v>
      </c>
      <c r="H334" s="37" t="str">
        <v>Jaipur</v>
      </c>
      <c r="I334" s="37" t="str">
        <v>Swastik Tradevision Pvt. Ltd.</v>
      </c>
      <c r="J334" s="37" t="str">
        <v>Amit Kumar Sharma</v>
      </c>
      <c r="K334" s="37" t="str">
        <v>Ravi Kumar Kulmi</v>
      </c>
      <c r="L334" s="37" t="str">
        <v>C12822</v>
      </c>
      <c r="M334" s="37" t="str">
        <v>North</v>
      </c>
      <c r="N334" s="2">
        <v>302012</v>
      </c>
      <c r="O334" s="2" t="str">
        <v>08DAKPK7300A1Z3</v>
      </c>
      <c r="P334" s="2">
        <v>9057221030</v>
      </c>
      <c r="Q334" s="2" t="str">
        <v>Apr'24</v>
      </c>
      <c r="R334" s="2">
        <v>2025</v>
      </c>
      <c r="S334" s="1">
        <v>0</v>
      </c>
      <c r="T334" s="2">
        <v>300</v>
      </c>
      <c r="U334" s="1">
        <v>0</v>
      </c>
      <c r="V334" s="1" t="str">
        <v>Alien</v>
      </c>
      <c r="W334" s="10">
        <v>0</v>
      </c>
      <c r="X334" s="10">
        <v>0</v>
      </c>
      <c r="Y334" s="10">
        <v>0</v>
      </c>
      <c r="Z334" s="10">
        <v>0</v>
      </c>
      <c r="AA334" s="10">
        <v>0</v>
      </c>
      <c r="AB334" s="10">
        <v>0</v>
      </c>
      <c r="AC334" s="10">
        <v>0</v>
      </c>
      <c r="AD334" s="10">
        <v>0</v>
      </c>
      <c r="AE334" s="10">
        <v>0</v>
      </c>
      <c r="AF334" s="10">
        <v>0</v>
      </c>
      <c r="AG334" s="10">
        <v>0</v>
      </c>
      <c r="AH334" s="10">
        <v>0</v>
      </c>
      <c r="AI334" s="10">
        <v>0</v>
      </c>
      <c r="AJ334" s="10">
        <v>0</v>
      </c>
      <c r="AK334" s="10">
        <v>0</v>
      </c>
      <c r="AL334" s="10">
        <v>0</v>
      </c>
      <c r="AM334" s="10">
        <v>0</v>
      </c>
      <c r="AN334" s="10">
        <v>0</v>
      </c>
      <c r="AO334" s="10">
        <v>0</v>
      </c>
      <c r="AP334" s="10">
        <v>0</v>
      </c>
      <c r="AQ334" s="10">
        <v>0</v>
      </c>
      <c r="AR334" s="10">
        <v>0</v>
      </c>
      <c r="AS334" s="16">
        <v>0</v>
      </c>
      <c r="AT334" s="16">
        <v>0</v>
      </c>
      <c r="AU334" s="16">
        <v>0</v>
      </c>
      <c r="AV334" s="16">
        <v>0</v>
      </c>
      <c r="AW334" s="16" t="str">
        <v/>
      </c>
      <c r="AX334" s="10">
        <f t="shared" si="37"/>
        <v>0</v>
      </c>
      <c r="AY334" s="10">
        <f>SUM(Z334:AK334)</f>
        <v>0</v>
      </c>
      <c r="AZ334" s="2" t="s">
        <v>119</v>
      </c>
      <c r="BA334" s="10">
        <f t="shared" si="38"/>
        <v>0</v>
      </c>
      <c r="BB334" s="36" t="s">
        <v>118</v>
      </c>
      <c r="BC334" s="39" t="str">
        <f t="shared" si="39"/>
        <v/>
      </c>
      <c r="BD334" s="16">
        <f>SUM(AR334:AW334)</f>
        <v>0</v>
      </c>
      <c r="BE334" s="10">
        <f>SUM(AL334:AQ334)</f>
        <v>0</v>
      </c>
      <c r="BF334" s="12" t="str">
        <f t="shared" si="40"/>
        <v/>
      </c>
      <c r="BG334" s="12" t="str">
        <f t="shared" si="41"/>
        <v/>
      </c>
      <c r="BH334" s="9">
        <f t="shared" si="42"/>
        <v>0</v>
      </c>
      <c r="BI334" s="39" t="str">
        <f t="shared" si="43"/>
        <v/>
      </c>
      <c r="BK334" s="75"/>
    </row>
    <row r="335" spans="1:63">
      <c r="A335" s="2">
        <v>332</v>
      </c>
      <c r="B335" s="2">
        <v>2024</v>
      </c>
      <c r="C335" s="1" t="str">
        <v>PBTMTR335</v>
      </c>
      <c r="D335" s="37" t="str">
        <v>0015g00001X5m2KAAR</v>
      </c>
      <c r="E335" s="37" t="str">
        <v>THOMPSON ISPAT STEEL UDYOG</v>
      </c>
      <c r="F335" s="37" t="str">
        <v>UTTAR PRADESH</v>
      </c>
      <c r="G335" s="37" t="str">
        <v>GAUTAM BUDDHA NAGAR</v>
      </c>
      <c r="H335" s="37">
        <v>0</v>
      </c>
      <c r="I335" s="37" t="str">
        <v>SHASHI STEELS CORPORATION</v>
      </c>
      <c r="J335" s="37" t="str">
        <v>Abhijeet Biswas</v>
      </c>
      <c r="K335" s="37" t="str">
        <v>Abhijeet Biswas</v>
      </c>
      <c r="L335" s="37" t="str">
        <v>C12816</v>
      </c>
      <c r="M335" s="37" t="str">
        <v>North</v>
      </c>
      <c r="N335" s="2">
        <v>201306</v>
      </c>
      <c r="O335" s="2" t="str">
        <v>09AAAPO7080N2Z5</v>
      </c>
      <c r="P335" s="2">
        <v>8750412299</v>
      </c>
      <c r="Q335" s="2" t="str">
        <v>Apr'24</v>
      </c>
      <c r="R335" s="2">
        <v>2025</v>
      </c>
      <c r="S335" s="1">
        <v>0</v>
      </c>
      <c r="T335" s="2">
        <v>150</v>
      </c>
      <c r="U335" s="1">
        <v>0</v>
      </c>
      <c r="V335" s="1" t="str">
        <v>Challenger</v>
      </c>
      <c r="W335" s="10">
        <v>0</v>
      </c>
      <c r="X335" s="10">
        <v>0</v>
      </c>
      <c r="Y335" s="10">
        <v>0</v>
      </c>
      <c r="Z335" s="10">
        <v>11</v>
      </c>
      <c r="AA335" s="10">
        <v>15.04</v>
      </c>
      <c r="AB335" s="10">
        <v>0</v>
      </c>
      <c r="AC335" s="10">
        <v>0</v>
      </c>
      <c r="AD335" s="10">
        <v>0</v>
      </c>
      <c r="AE335" s="10">
        <v>0</v>
      </c>
      <c r="AF335" s="10">
        <v>0</v>
      </c>
      <c r="AG335" s="10">
        <v>0</v>
      </c>
      <c r="AH335" s="10">
        <v>0</v>
      </c>
      <c r="AI335" s="10">
        <v>0</v>
      </c>
      <c r="AJ335" s="10">
        <v>0</v>
      </c>
      <c r="AK335" s="10">
        <v>0</v>
      </c>
      <c r="AL335" s="10">
        <v>52</v>
      </c>
      <c r="AM335" s="10">
        <v>7</v>
      </c>
      <c r="AN335" s="10">
        <v>0</v>
      </c>
      <c r="AO335" s="10">
        <v>0</v>
      </c>
      <c r="AP335" s="10">
        <v>0</v>
      </c>
      <c r="AQ335" s="10">
        <v>0</v>
      </c>
      <c r="AR335" s="10">
        <v>0</v>
      </c>
      <c r="AS335" s="16">
        <v>0</v>
      </c>
      <c r="AT335" s="16">
        <v>0</v>
      </c>
      <c r="AU335" s="16">
        <v>0</v>
      </c>
      <c r="AV335" s="16">
        <v>0</v>
      </c>
      <c r="AW335" s="16" t="str">
        <v/>
      </c>
      <c r="AX335" s="10">
        <f t="shared" si="37"/>
        <v>59</v>
      </c>
      <c r="AY335" s="10">
        <f>SUM(Z335:AK335)</f>
        <v>26.04</v>
      </c>
      <c r="AZ335" s="2" t="s">
        <v>119</v>
      </c>
      <c r="BA335" s="10">
        <f t="shared" si="38"/>
        <v>9.8333333333333339</v>
      </c>
      <c r="BB335" s="36" t="s">
        <v>118</v>
      </c>
      <c r="BC335" s="39" t="str">
        <f t="shared" si="39"/>
        <v/>
      </c>
      <c r="BD335" s="16">
        <f>SUM(AR335:AW335)</f>
        <v>0</v>
      </c>
      <c r="BE335" s="10">
        <f>SUM(AL335:AQ335)</f>
        <v>59</v>
      </c>
      <c r="BF335" s="12">
        <f t="shared" si="40"/>
        <v>0</v>
      </c>
      <c r="BG335" s="12">
        <f t="shared" si="41"/>
        <v>1</v>
      </c>
      <c r="BH335" s="9">
        <f t="shared" si="42"/>
        <v>59</v>
      </c>
      <c r="BI335" s="39" t="str">
        <f t="shared" si="43"/>
        <v/>
      </c>
      <c r="BK335" s="75"/>
    </row>
    <row r="336" spans="1:63">
      <c r="A336" s="2">
        <v>333</v>
      </c>
      <c r="B336" s="2">
        <v>2024</v>
      </c>
      <c r="C336" s="1" t="str">
        <v>PBTMTR336</v>
      </c>
      <c r="D336" s="37" t="str">
        <v>0015g00001YPVW6AAP</v>
      </c>
      <c r="E336" s="37" t="str">
        <v>P S ENTERPRISES</v>
      </c>
      <c r="F336" s="37" t="str">
        <v>UTTAR PRADESH</v>
      </c>
      <c r="G336" s="37" t="str">
        <v>GHAZIABAD</v>
      </c>
      <c r="H336" s="37" t="str">
        <v>Ghaziabad</v>
      </c>
      <c r="I336" s="37" t="str">
        <v>SHASHI STEELS CORPORATION</v>
      </c>
      <c r="J336" s="37" t="str">
        <v>Abhijeet Biswas</v>
      </c>
      <c r="K336" s="37" t="str">
        <v>Abhijeet Biswas</v>
      </c>
      <c r="L336" s="37" t="str">
        <v>C12816</v>
      </c>
      <c r="M336" s="37" t="str">
        <v>North</v>
      </c>
      <c r="N336" s="2">
        <v>201001</v>
      </c>
      <c r="O336" s="2" t="str">
        <v>09DZYPK4338F1ZQ</v>
      </c>
      <c r="P336" s="2">
        <v>9953580209</v>
      </c>
      <c r="Q336" s="2" t="str">
        <v>Apr'24</v>
      </c>
      <c r="R336" s="2">
        <v>2025</v>
      </c>
      <c r="S336" s="1">
        <v>0</v>
      </c>
      <c r="T336" s="2">
        <v>400</v>
      </c>
      <c r="U336" s="1">
        <v>0</v>
      </c>
      <c r="V336" s="1" t="str">
        <v>Alien</v>
      </c>
      <c r="W336" s="10">
        <v>0</v>
      </c>
      <c r="X336" s="10">
        <v>0</v>
      </c>
      <c r="Y336" s="10">
        <v>6</v>
      </c>
      <c r="Z336" s="10">
        <v>5</v>
      </c>
      <c r="AA336" s="10">
        <v>70.283000000000001</v>
      </c>
      <c r="AB336" s="10">
        <v>130</v>
      </c>
      <c r="AC336" s="10">
        <v>139</v>
      </c>
      <c r="AD336" s="10">
        <v>0</v>
      </c>
      <c r="AE336" s="10">
        <v>36</v>
      </c>
      <c r="AF336" s="10">
        <v>15</v>
      </c>
      <c r="AG336" s="10">
        <v>0</v>
      </c>
      <c r="AH336" s="10">
        <v>0</v>
      </c>
      <c r="AI336" s="10">
        <v>58</v>
      </c>
      <c r="AJ336" s="10">
        <v>81</v>
      </c>
      <c r="AK336" s="10">
        <v>60</v>
      </c>
      <c r="AL336" s="10">
        <v>0</v>
      </c>
      <c r="AM336" s="10">
        <v>0</v>
      </c>
      <c r="AN336" s="10">
        <v>10</v>
      </c>
      <c r="AO336" s="10">
        <v>0</v>
      </c>
      <c r="AP336" s="10">
        <v>0</v>
      </c>
      <c r="AQ336" s="10">
        <v>0</v>
      </c>
      <c r="AR336" s="10">
        <v>0</v>
      </c>
      <c r="AS336" s="16">
        <v>0</v>
      </c>
      <c r="AT336" s="16">
        <v>0</v>
      </c>
      <c r="AU336" s="16">
        <v>0</v>
      </c>
      <c r="AV336" s="16">
        <v>0</v>
      </c>
      <c r="AW336" s="16" t="str">
        <v/>
      </c>
      <c r="AX336" s="10">
        <f t="shared" si="37"/>
        <v>10</v>
      </c>
      <c r="AY336" s="10">
        <f>SUM(Z336:AK336)</f>
        <v>594.28300000000002</v>
      </c>
      <c r="AZ336" s="2" t="s">
        <v>119</v>
      </c>
      <c r="BA336" s="10">
        <f t="shared" si="38"/>
        <v>1.6666666666666667</v>
      </c>
      <c r="BB336" s="36" t="s">
        <v>118</v>
      </c>
      <c r="BC336" s="39" t="str">
        <f t="shared" si="39"/>
        <v/>
      </c>
      <c r="BD336" s="16">
        <f>SUM(AR336:AW336)</f>
        <v>0</v>
      </c>
      <c r="BE336" s="10">
        <f>SUM(AL336:AQ336)</f>
        <v>10</v>
      </c>
      <c r="BF336" s="12">
        <f t="shared" si="40"/>
        <v>0</v>
      </c>
      <c r="BG336" s="12">
        <f t="shared" si="41"/>
        <v>1</v>
      </c>
      <c r="BH336" s="9">
        <f t="shared" si="42"/>
        <v>10</v>
      </c>
      <c r="BI336" s="39" t="str">
        <f t="shared" si="43"/>
        <v/>
      </c>
      <c r="BK336" s="75"/>
    </row>
    <row r="337" spans="1:63">
      <c r="A337" s="2">
        <v>334</v>
      </c>
      <c r="B337" s="2">
        <v>2024</v>
      </c>
      <c r="C337" s="1" t="str">
        <v>PBTMTR337</v>
      </c>
      <c r="D337" s="37" t="str">
        <v>0015g00001V9SP8AAN</v>
      </c>
      <c r="E337" s="37" t="str">
        <v>M/S BANSAL STEEL SHOP</v>
      </c>
      <c r="F337" s="37" t="str">
        <v>UTTAR PRADESH</v>
      </c>
      <c r="G337" s="37" t="str">
        <v>GAUTAM BUDDHA NAGAR</v>
      </c>
      <c r="H337" s="37" t="str">
        <v>Noida</v>
      </c>
      <c r="I337" s="37" t="str">
        <v>SHASHI STEELS CORPORATION</v>
      </c>
      <c r="J337" s="37" t="str">
        <v>Abhijeet Biswas</v>
      </c>
      <c r="K337" s="37" t="str">
        <v>Abhijeet Biswas</v>
      </c>
      <c r="L337" s="37" t="str">
        <v>C12816</v>
      </c>
      <c r="M337" s="37" t="str">
        <v>North</v>
      </c>
      <c r="N337" s="2">
        <v>201301</v>
      </c>
      <c r="O337" s="2" t="str">
        <v>09CAVPS2518A1ZH</v>
      </c>
      <c r="P337" s="2">
        <v>8826071926</v>
      </c>
      <c r="Q337" s="2" t="str">
        <v>Apr'24</v>
      </c>
      <c r="R337" s="2">
        <v>2025</v>
      </c>
      <c r="S337" s="1">
        <v>0</v>
      </c>
      <c r="T337" s="2">
        <v>200</v>
      </c>
      <c r="U337" s="1">
        <v>5.0000000000000001E-3</v>
      </c>
      <c r="V337" s="1" t="str">
        <v>Challenger</v>
      </c>
      <c r="W337" s="10">
        <v>0</v>
      </c>
      <c r="X337" s="10">
        <v>0</v>
      </c>
      <c r="Y337" s="10">
        <v>0</v>
      </c>
      <c r="Z337" s="10">
        <v>14</v>
      </c>
      <c r="AA337" s="10">
        <v>0</v>
      </c>
      <c r="AB337" s="10">
        <v>0</v>
      </c>
      <c r="AC337" s="10">
        <v>5</v>
      </c>
      <c r="AD337" s="10">
        <v>5.4850000000000003</v>
      </c>
      <c r="AE337" s="10">
        <v>0</v>
      </c>
      <c r="AF337" s="10">
        <v>8</v>
      </c>
      <c r="AG337" s="10">
        <v>7</v>
      </c>
      <c r="AH337" s="10">
        <v>0</v>
      </c>
      <c r="AI337" s="10">
        <v>0</v>
      </c>
      <c r="AJ337" s="10">
        <v>0</v>
      </c>
      <c r="AK337" s="10">
        <v>0</v>
      </c>
      <c r="AL337" s="10">
        <v>0</v>
      </c>
      <c r="AM337" s="10">
        <v>3</v>
      </c>
      <c r="AN337" s="10">
        <v>0</v>
      </c>
      <c r="AO337" s="10">
        <v>0</v>
      </c>
      <c r="AP337" s="10">
        <v>0</v>
      </c>
      <c r="AQ337" s="10">
        <v>0</v>
      </c>
      <c r="AR337" s="10">
        <v>17.47</v>
      </c>
      <c r="AS337" s="16">
        <v>10.4</v>
      </c>
      <c r="AT337" s="16">
        <v>3</v>
      </c>
      <c r="AU337" s="16">
        <v>0</v>
      </c>
      <c r="AV337" s="16">
        <v>0</v>
      </c>
      <c r="AW337" s="16" t="str">
        <v/>
      </c>
      <c r="AX337" s="10">
        <f t="shared" si="37"/>
        <v>33.869999999999997</v>
      </c>
      <c r="AY337" s="10">
        <f>SUM(Z337:AK337)</f>
        <v>39.484999999999999</v>
      </c>
      <c r="AZ337" s="2" t="s">
        <v>119</v>
      </c>
      <c r="BA337" s="10">
        <f t="shared" si="38"/>
        <v>0.5</v>
      </c>
      <c r="BB337" s="36" t="s">
        <v>118</v>
      </c>
      <c r="BC337" s="39" t="str">
        <f t="shared" si="39"/>
        <v/>
      </c>
      <c r="BD337" s="16">
        <f>SUM(AR337:AW337)</f>
        <v>30.869999999999997</v>
      </c>
      <c r="BE337" s="10">
        <f>SUM(AL337:AQ337)</f>
        <v>3</v>
      </c>
      <c r="BF337" s="12">
        <f t="shared" si="40"/>
        <v>0.91142604074402123</v>
      </c>
      <c r="BG337" s="12">
        <f t="shared" si="41"/>
        <v>8.8573959255978746E-2</v>
      </c>
      <c r="BH337" s="9">
        <f t="shared" si="42"/>
        <v>33.869999999999997</v>
      </c>
      <c r="BI337" s="39" t="str">
        <f t="shared" si="43"/>
        <v/>
      </c>
      <c r="BK337" s="75"/>
    </row>
    <row r="338" spans="1:63">
      <c r="A338" s="2">
        <v>335</v>
      </c>
      <c r="B338" s="2">
        <v>2024</v>
      </c>
      <c r="C338" s="1" t="str">
        <v>PBTMTR338</v>
      </c>
      <c r="D338" s="37" t="str">
        <v>0015g00001UBHgoAAH</v>
      </c>
      <c r="E338" s="37" t="str">
        <v>Shashi Steels Corporation</v>
      </c>
      <c r="F338" s="37" t="str">
        <v>UTTAR PRADESH</v>
      </c>
      <c r="G338" s="37" t="str">
        <v>GAUTAM BUDDHA NAGAR</v>
      </c>
      <c r="H338" s="37" t="str">
        <v>Ghaziabad</v>
      </c>
      <c r="I338" s="37" t="str">
        <v>SHASHI STEELS CORPORATION</v>
      </c>
      <c r="J338" s="37" t="str">
        <v>Abhijeet Biswas</v>
      </c>
      <c r="K338" s="37" t="str">
        <v>Abhijeet Biswas</v>
      </c>
      <c r="L338" s="37" t="str">
        <v>C12816</v>
      </c>
      <c r="M338" s="37" t="str">
        <v>North</v>
      </c>
      <c r="N338" s="2">
        <v>201009</v>
      </c>
      <c r="O338" s="2" t="str">
        <v>09GFDR6089U1Z0</v>
      </c>
      <c r="P338" s="2">
        <v>8448067779</v>
      </c>
      <c r="Q338" s="2" t="str">
        <v>Apr'24</v>
      </c>
      <c r="R338" s="2">
        <v>2025</v>
      </c>
      <c r="S338" s="1">
        <v>0</v>
      </c>
      <c r="T338" s="2">
        <v>1000</v>
      </c>
      <c r="U338" s="1">
        <v>7.2980000000000003E-2</v>
      </c>
      <c r="V338" s="1" t="str">
        <v>Alien</v>
      </c>
      <c r="W338" s="10">
        <v>0</v>
      </c>
      <c r="X338" s="10">
        <v>0</v>
      </c>
      <c r="Y338" s="10">
        <v>0</v>
      </c>
      <c r="Z338" s="10">
        <v>15</v>
      </c>
      <c r="AA338" s="10">
        <v>22</v>
      </c>
      <c r="AB338" s="10">
        <v>0</v>
      </c>
      <c r="AC338" s="10">
        <v>6</v>
      </c>
      <c r="AD338" s="10">
        <v>0</v>
      </c>
      <c r="AE338" s="10">
        <v>0</v>
      </c>
      <c r="AF338" s="10">
        <v>0</v>
      </c>
      <c r="AG338" s="10">
        <v>0</v>
      </c>
      <c r="AH338" s="10">
        <v>0</v>
      </c>
      <c r="AI338" s="10">
        <v>93.265000000000001</v>
      </c>
      <c r="AJ338" s="10">
        <v>154</v>
      </c>
      <c r="AK338" s="10">
        <v>216</v>
      </c>
      <c r="AL338" s="10">
        <v>254</v>
      </c>
      <c r="AM338" s="10">
        <v>216</v>
      </c>
      <c r="AN338" s="10">
        <v>65</v>
      </c>
      <c r="AO338" s="10">
        <v>288.05</v>
      </c>
      <c r="AP338" s="10">
        <v>176.69</v>
      </c>
      <c r="AQ338" s="10">
        <v>300</v>
      </c>
      <c r="AR338" s="10">
        <v>40.51</v>
      </c>
      <c r="AS338" s="16">
        <v>119.05</v>
      </c>
      <c r="AT338" s="16">
        <v>15</v>
      </c>
      <c r="AU338" s="16">
        <v>69</v>
      </c>
      <c r="AV338" s="16">
        <v>134.94</v>
      </c>
      <c r="AW338" s="16">
        <v>102</v>
      </c>
      <c r="AX338" s="10">
        <f t="shared" si="37"/>
        <v>1780.24</v>
      </c>
      <c r="AY338" s="10">
        <f>SUM(Z338:AK338)</f>
        <v>506.26499999999999</v>
      </c>
      <c r="AZ338" s="2" t="s">
        <v>118</v>
      </c>
      <c r="BA338" s="10">
        <f t="shared" si="38"/>
        <v>216.62333333333333</v>
      </c>
      <c r="BB338" s="36" t="s">
        <v>119</v>
      </c>
      <c r="BC338" s="39" t="str">
        <f t="shared" si="39"/>
        <v/>
      </c>
      <c r="BD338" s="16">
        <f>SUM(AR338:AW338)</f>
        <v>480.5</v>
      </c>
      <c r="BE338" s="10">
        <f>SUM(AL338:AQ338)</f>
        <v>1299.74</v>
      </c>
      <c r="BF338" s="12">
        <f t="shared" si="40"/>
        <v>0.26990742821192648</v>
      </c>
      <c r="BG338" s="12">
        <f t="shared" si="41"/>
        <v>0.73009257178807352</v>
      </c>
      <c r="BH338" s="9">
        <f t="shared" si="42"/>
        <v>1780.24</v>
      </c>
      <c r="BI338" s="39" t="str">
        <f t="shared" si="43"/>
        <v/>
      </c>
      <c r="BK338" s="75"/>
    </row>
    <row r="339" spans="1:63">
      <c r="A339" s="2">
        <v>336</v>
      </c>
      <c r="B339" s="2">
        <v>2024</v>
      </c>
      <c r="C339" s="1" t="str">
        <v>PBTMTR344</v>
      </c>
      <c r="D339" s="37" t="str">
        <v>0015g00001f8GS1AAM</v>
      </c>
      <c r="E339" s="37" t="str">
        <v>KRISHNA TRADERS</v>
      </c>
      <c r="F339" s="37" t="str">
        <v>CHHATTISGARH</v>
      </c>
      <c r="G339" s="37" t="str">
        <v>RAIGARH</v>
      </c>
      <c r="H339" s="37" t="str">
        <v>Raigarh</v>
      </c>
      <c r="I339" s="37" t="str">
        <v>Shree Resources</v>
      </c>
      <c r="J339" s="37" t="str">
        <v>Sudhir Tiwari</v>
      </c>
      <c r="K339" s="37" t="str">
        <v>Sudhir Tiwari</v>
      </c>
      <c r="L339" s="37" t="str">
        <v/>
      </c>
      <c r="M339" s="37" t="str">
        <v>Central</v>
      </c>
      <c r="N339" s="2">
        <v>496440</v>
      </c>
      <c r="O339" s="2" t="str">
        <v>22CRIPP1871P1Z9</v>
      </c>
      <c r="P339" s="2">
        <v>7987546368</v>
      </c>
      <c r="Q339" s="2" t="str">
        <v>Apr'24</v>
      </c>
      <c r="R339" s="2">
        <v>2025</v>
      </c>
      <c r="S339" s="1">
        <v>0</v>
      </c>
      <c r="T339" s="2">
        <v>40</v>
      </c>
      <c r="U339" s="1">
        <v>0</v>
      </c>
      <c r="V339" s="1" t="str">
        <v>Minor</v>
      </c>
      <c r="W339" s="10">
        <v>0</v>
      </c>
      <c r="X339" s="10">
        <v>0</v>
      </c>
      <c r="Y339" s="10">
        <v>0</v>
      </c>
      <c r="Z339" s="10">
        <v>15.26</v>
      </c>
      <c r="AA339" s="10">
        <v>0</v>
      </c>
      <c r="AB339" s="10">
        <v>0</v>
      </c>
      <c r="AC339" s="10">
        <v>0</v>
      </c>
      <c r="AD339" s="10">
        <v>0</v>
      </c>
      <c r="AE339" s="10">
        <v>0</v>
      </c>
      <c r="AF339" s="10">
        <v>0</v>
      </c>
      <c r="AG339" s="10">
        <v>0</v>
      </c>
      <c r="AH339" s="10">
        <v>0</v>
      </c>
      <c r="AI339" s="10">
        <v>0</v>
      </c>
      <c r="AJ339" s="10">
        <v>0</v>
      </c>
      <c r="AK339" s="10">
        <v>0</v>
      </c>
      <c r="AL339" s="10">
        <v>0</v>
      </c>
      <c r="AM339" s="10">
        <v>0</v>
      </c>
      <c r="AN339" s="10">
        <v>0</v>
      </c>
      <c r="AO339" s="10">
        <v>0</v>
      </c>
      <c r="AP339" s="10">
        <v>0</v>
      </c>
      <c r="AQ339" s="10">
        <v>0</v>
      </c>
      <c r="AR339" s="10">
        <v>0</v>
      </c>
      <c r="AS339" s="16">
        <v>0</v>
      </c>
      <c r="AT339" s="16">
        <v>0</v>
      </c>
      <c r="AU339" s="16">
        <v>0</v>
      </c>
      <c r="AV339" s="16">
        <v>0</v>
      </c>
      <c r="AW339" s="16" t="str">
        <v/>
      </c>
      <c r="AX339" s="10">
        <f t="shared" si="37"/>
        <v>0</v>
      </c>
      <c r="AY339" s="10">
        <f>SUM(Z339:AK339)</f>
        <v>15.26</v>
      </c>
      <c r="AZ339" s="2" t="s">
        <v>119</v>
      </c>
      <c r="BA339" s="10">
        <f t="shared" si="38"/>
        <v>0</v>
      </c>
      <c r="BB339" s="36" t="s">
        <v>118</v>
      </c>
      <c r="BC339" s="39" t="str">
        <f t="shared" si="39"/>
        <v/>
      </c>
      <c r="BD339" s="16">
        <f>SUM(AR339:AW339)</f>
        <v>0</v>
      </c>
      <c r="BE339" s="10">
        <f>SUM(AL339:AQ339)</f>
        <v>0</v>
      </c>
      <c r="BF339" s="12" t="str">
        <f t="shared" si="40"/>
        <v/>
      </c>
      <c r="BG339" s="12" t="str">
        <f t="shared" si="41"/>
        <v/>
      </c>
      <c r="BH339" s="9">
        <f t="shared" si="42"/>
        <v>0</v>
      </c>
      <c r="BI339" s="39" t="str">
        <f t="shared" si="43"/>
        <v/>
      </c>
      <c r="BK339" s="75"/>
    </row>
    <row r="340" spans="1:63">
      <c r="A340" s="2">
        <v>337</v>
      </c>
      <c r="B340" s="2">
        <v>2024</v>
      </c>
      <c r="C340" s="1" t="str">
        <v>PBTMTR345</v>
      </c>
      <c r="D340" s="37" t="str">
        <v>001J1000003mA4GIAU</v>
      </c>
      <c r="E340" s="37" t="str">
        <v>VINAY TRADERS</v>
      </c>
      <c r="F340" s="37" t="str">
        <v>CHHATTISGARH</v>
      </c>
      <c r="G340" s="37" t="str">
        <v>JANJGIR-CHAMPA</v>
      </c>
      <c r="H340" s="37" t="str">
        <v>Raigarh</v>
      </c>
      <c r="I340" s="37" t="str">
        <v>Shree Resources</v>
      </c>
      <c r="J340" s="37" t="str">
        <v>Sudhir Tiwari</v>
      </c>
      <c r="K340" s="37" t="str">
        <v>Sudhir Tiwari</v>
      </c>
      <c r="L340" s="37" t="str">
        <v/>
      </c>
      <c r="M340" s="37" t="str">
        <v>Central</v>
      </c>
      <c r="N340" s="2">
        <v>495688</v>
      </c>
      <c r="O340" s="2" t="str">
        <v>22CCAPM9206Q1ZC</v>
      </c>
      <c r="P340" s="2">
        <v>9522836680</v>
      </c>
      <c r="Q340" s="2" t="str">
        <v>Apr'24</v>
      </c>
      <c r="R340" s="2">
        <v>2025</v>
      </c>
      <c r="S340" s="1">
        <v>0</v>
      </c>
      <c r="T340" s="2">
        <v>40</v>
      </c>
      <c r="U340" s="1">
        <v>0</v>
      </c>
      <c r="V340" s="1" t="str">
        <v>Minor</v>
      </c>
      <c r="W340" s="10">
        <v>0</v>
      </c>
      <c r="X340" s="10">
        <v>0</v>
      </c>
      <c r="Y340" s="10">
        <v>0</v>
      </c>
      <c r="Z340" s="10">
        <v>15.145</v>
      </c>
      <c r="AA340" s="10">
        <v>0</v>
      </c>
      <c r="AB340" s="10">
        <v>0</v>
      </c>
      <c r="AC340" s="10">
        <v>2</v>
      </c>
      <c r="AD340" s="10">
        <v>0</v>
      </c>
      <c r="AE340" s="10">
        <v>0</v>
      </c>
      <c r="AF340" s="10">
        <v>0</v>
      </c>
      <c r="AG340" s="10">
        <v>0</v>
      </c>
      <c r="AH340" s="10">
        <v>0</v>
      </c>
      <c r="AI340" s="10">
        <v>0</v>
      </c>
      <c r="AJ340" s="10">
        <v>0</v>
      </c>
      <c r="AK340" s="10">
        <v>0</v>
      </c>
      <c r="AL340" s="10">
        <v>0</v>
      </c>
      <c r="AM340" s="10">
        <v>0</v>
      </c>
      <c r="AN340" s="10">
        <v>0</v>
      </c>
      <c r="AO340" s="10">
        <v>0</v>
      </c>
      <c r="AP340" s="10">
        <v>0</v>
      </c>
      <c r="AQ340" s="10">
        <v>0</v>
      </c>
      <c r="AR340" s="10">
        <v>0</v>
      </c>
      <c r="AS340" s="16">
        <v>0</v>
      </c>
      <c r="AT340" s="16">
        <v>0</v>
      </c>
      <c r="AU340" s="16">
        <v>0</v>
      </c>
      <c r="AV340" s="16">
        <v>0</v>
      </c>
      <c r="AW340" s="16" t="str">
        <v/>
      </c>
      <c r="AX340" s="10">
        <f t="shared" si="37"/>
        <v>0</v>
      </c>
      <c r="AY340" s="10">
        <f>SUM(Z340:AK340)</f>
        <v>17.145</v>
      </c>
      <c r="AZ340" s="2" t="s">
        <v>119</v>
      </c>
      <c r="BA340" s="10">
        <f t="shared" si="38"/>
        <v>0</v>
      </c>
      <c r="BB340" s="36" t="s">
        <v>118</v>
      </c>
      <c r="BC340" s="39" t="str">
        <f t="shared" si="39"/>
        <v/>
      </c>
      <c r="BD340" s="16">
        <f>SUM(AR340:AW340)</f>
        <v>0</v>
      </c>
      <c r="BE340" s="10">
        <f>SUM(AL340:AQ340)</f>
        <v>0</v>
      </c>
      <c r="BF340" s="12" t="str">
        <f t="shared" si="40"/>
        <v/>
      </c>
      <c r="BG340" s="12" t="str">
        <f t="shared" si="41"/>
        <v/>
      </c>
      <c r="BH340" s="9">
        <f t="shared" si="42"/>
        <v>0</v>
      </c>
      <c r="BI340" s="39" t="str">
        <f t="shared" si="43"/>
        <v/>
      </c>
      <c r="BK340" s="75"/>
    </row>
    <row r="341" spans="1:63">
      <c r="A341" s="2">
        <v>338</v>
      </c>
      <c r="B341" s="2">
        <v>2024</v>
      </c>
      <c r="C341" s="1" t="str">
        <v>PBTMTR346</v>
      </c>
      <c r="D341" s="37" t="str">
        <v>0015g00001dIUXsAAO</v>
      </c>
      <c r="E341" s="37" t="str">
        <v>Bhagwati Loha Bhandar</v>
      </c>
      <c r="F341" s="37" t="str">
        <v>CHHATTISGARH</v>
      </c>
      <c r="G341" s="37" t="str">
        <v>KANKER</v>
      </c>
      <c r="H341" s="37" t="str">
        <v>Kanker</v>
      </c>
      <c r="I341" s="37" t="str">
        <v>MADHYA BHARAT ISPAT PRIVATE LIMITED</v>
      </c>
      <c r="J341" s="37" t="str">
        <v>Vikash Kumar</v>
      </c>
      <c r="K341" s="37" t="str">
        <v>Vikash Kumar</v>
      </c>
      <c r="L341" s="37" t="str">
        <v>C12834</v>
      </c>
      <c r="M341" s="37" t="str">
        <v>Central</v>
      </c>
      <c r="N341" s="2">
        <v>494670</v>
      </c>
      <c r="O341" s="2" t="str">
        <v>22APLPC9494G1ZA</v>
      </c>
      <c r="P341" s="2">
        <v>9617061498</v>
      </c>
      <c r="Q341" s="2" t="str">
        <v>Apr'24</v>
      </c>
      <c r="R341" s="2">
        <v>2025</v>
      </c>
      <c r="S341" s="1">
        <v>0</v>
      </c>
      <c r="T341" s="2">
        <v>280</v>
      </c>
      <c r="U341" s="1">
        <v>0</v>
      </c>
      <c r="V341" s="1" t="str">
        <v>Alien</v>
      </c>
      <c r="W341" s="10">
        <v>0</v>
      </c>
      <c r="X341" s="10">
        <v>0</v>
      </c>
      <c r="Y341" s="10">
        <v>0</v>
      </c>
      <c r="Z341" s="10">
        <v>19.95</v>
      </c>
      <c r="AA341" s="10">
        <v>0</v>
      </c>
      <c r="AB341" s="10">
        <v>0</v>
      </c>
      <c r="AC341" s="10">
        <v>0</v>
      </c>
      <c r="AD341" s="10">
        <v>0</v>
      </c>
      <c r="AE341" s="10">
        <v>0</v>
      </c>
      <c r="AF341" s="10">
        <v>0</v>
      </c>
      <c r="AG341" s="10">
        <v>0</v>
      </c>
      <c r="AH341" s="10">
        <v>0</v>
      </c>
      <c r="AI341" s="10">
        <v>0</v>
      </c>
      <c r="AJ341" s="10">
        <v>0</v>
      </c>
      <c r="AK341" s="10">
        <v>0</v>
      </c>
      <c r="AL341" s="10">
        <v>0</v>
      </c>
      <c r="AM341" s="10">
        <v>0</v>
      </c>
      <c r="AN341" s="10">
        <v>0</v>
      </c>
      <c r="AO341" s="10">
        <v>0</v>
      </c>
      <c r="AP341" s="10">
        <v>0</v>
      </c>
      <c r="AQ341" s="10">
        <v>0</v>
      </c>
      <c r="AR341" s="10">
        <v>0</v>
      </c>
      <c r="AS341" s="16">
        <v>0</v>
      </c>
      <c r="AT341" s="16">
        <v>0</v>
      </c>
      <c r="AU341" s="16">
        <v>0</v>
      </c>
      <c r="AV341" s="16">
        <v>0</v>
      </c>
      <c r="AW341" s="16" t="str">
        <v/>
      </c>
      <c r="AX341" s="10">
        <f t="shared" si="37"/>
        <v>0</v>
      </c>
      <c r="AY341" s="10">
        <f>SUM(Z341:AK341)</f>
        <v>19.95</v>
      </c>
      <c r="AZ341" s="2" t="s">
        <v>119</v>
      </c>
      <c r="BA341" s="10">
        <f t="shared" si="38"/>
        <v>0</v>
      </c>
      <c r="BB341" s="36" t="s">
        <v>118</v>
      </c>
      <c r="BC341" s="39" t="str">
        <f t="shared" si="39"/>
        <v/>
      </c>
      <c r="BD341" s="16">
        <f>SUM(AR341:AW341)</f>
        <v>0</v>
      </c>
      <c r="BE341" s="10">
        <f>SUM(AL341:AQ341)</f>
        <v>0</v>
      </c>
      <c r="BF341" s="12" t="str">
        <f t="shared" si="40"/>
        <v/>
      </c>
      <c r="BG341" s="12" t="str">
        <f t="shared" si="41"/>
        <v/>
      </c>
      <c r="BH341" s="9">
        <f t="shared" si="42"/>
        <v>0</v>
      </c>
      <c r="BI341" s="39" t="str">
        <f t="shared" si="43"/>
        <v/>
      </c>
      <c r="BK341" s="75"/>
    </row>
    <row r="342" spans="1:63">
      <c r="A342" s="2">
        <v>339</v>
      </c>
      <c r="B342" s="2">
        <v>2024</v>
      </c>
      <c r="C342" s="1" t="str">
        <v>PBTMTR347</v>
      </c>
      <c r="D342" s="37" t="str">
        <v>001J100000Dp9WXIAZ</v>
      </c>
      <c r="E342" s="37" t="str">
        <v>SHRI SAI ROLLED PRODUCTS PRIVATE LIMITED</v>
      </c>
      <c r="F342" s="37" t="str">
        <v>CHHATTISGARH</v>
      </c>
      <c r="G342" s="37" t="str">
        <v>RAIPUR</v>
      </c>
      <c r="H342" s="37" t="str">
        <v>Raipur</v>
      </c>
      <c r="I342" s="37" t="str">
        <v>MADHYA BHARAT ISPAT PRIVATE LIMITED</v>
      </c>
      <c r="J342" s="37" t="str">
        <v>Saurav Nath</v>
      </c>
      <c r="K342" s="37" t="str">
        <v>Vikash Kumar</v>
      </c>
      <c r="L342" s="37" t="str">
        <v>C12834</v>
      </c>
      <c r="M342" s="37" t="str">
        <v>Central</v>
      </c>
      <c r="N342" s="2">
        <v>492001</v>
      </c>
      <c r="O342" s="2" t="str">
        <v>22AAMCS8655E1Z5</v>
      </c>
      <c r="P342" s="2">
        <v>8883222221</v>
      </c>
      <c r="Q342" s="2" t="str">
        <v>Apr'24</v>
      </c>
      <c r="R342" s="2">
        <v>2025</v>
      </c>
      <c r="S342" s="1">
        <v>0</v>
      </c>
      <c r="T342" s="2">
        <v>40</v>
      </c>
      <c r="U342" s="1">
        <v>0</v>
      </c>
      <c r="V342" s="1" t="str">
        <v>Minor</v>
      </c>
      <c r="W342" s="10">
        <v>0</v>
      </c>
      <c r="X342" s="10">
        <v>0</v>
      </c>
      <c r="Y342" s="10">
        <v>0</v>
      </c>
      <c r="Z342" s="10">
        <v>10</v>
      </c>
      <c r="AA342" s="10">
        <v>0</v>
      </c>
      <c r="AB342" s="10">
        <v>0</v>
      </c>
      <c r="AC342" s="10">
        <v>0</v>
      </c>
      <c r="AD342" s="10">
        <v>0</v>
      </c>
      <c r="AE342" s="10">
        <v>30</v>
      </c>
      <c r="AF342" s="10">
        <v>0</v>
      </c>
      <c r="AG342" s="10">
        <v>0</v>
      </c>
      <c r="AH342" s="10">
        <v>0</v>
      </c>
      <c r="AI342" s="10">
        <v>0</v>
      </c>
      <c r="AJ342" s="10">
        <v>0</v>
      </c>
      <c r="AK342" s="10">
        <v>0</v>
      </c>
      <c r="AL342" s="10">
        <v>0</v>
      </c>
      <c r="AM342" s="10">
        <v>0</v>
      </c>
      <c r="AN342" s="10">
        <v>0</v>
      </c>
      <c r="AO342" s="10">
        <v>0</v>
      </c>
      <c r="AP342" s="10">
        <v>0</v>
      </c>
      <c r="AQ342" s="10">
        <v>0</v>
      </c>
      <c r="AR342" s="10">
        <v>0</v>
      </c>
      <c r="AS342" s="16">
        <v>0</v>
      </c>
      <c r="AT342" s="16">
        <v>0</v>
      </c>
      <c r="AU342" s="16">
        <v>0</v>
      </c>
      <c r="AV342" s="16">
        <v>0</v>
      </c>
      <c r="AW342" s="16" t="str">
        <v/>
      </c>
      <c r="AX342" s="10">
        <f t="shared" si="37"/>
        <v>0</v>
      </c>
      <c r="AY342" s="10">
        <f>SUM(Z342:AK342)</f>
        <v>40</v>
      </c>
      <c r="AZ342" s="2" t="s">
        <v>119</v>
      </c>
      <c r="BA342" s="10">
        <f t="shared" si="38"/>
        <v>0</v>
      </c>
      <c r="BB342" s="36" t="s">
        <v>118</v>
      </c>
      <c r="BC342" s="39" t="str">
        <f t="shared" si="39"/>
        <v/>
      </c>
      <c r="BD342" s="16">
        <f>SUM(AR342:AW342)</f>
        <v>0</v>
      </c>
      <c r="BE342" s="10">
        <f>SUM(AL342:AQ342)</f>
        <v>0</v>
      </c>
      <c r="BF342" s="12" t="str">
        <f t="shared" si="40"/>
        <v/>
      </c>
      <c r="BG342" s="12" t="str">
        <f t="shared" si="41"/>
        <v/>
      </c>
      <c r="BH342" s="9">
        <f t="shared" si="42"/>
        <v>0</v>
      </c>
      <c r="BI342" s="39" t="str">
        <f t="shared" si="43"/>
        <v/>
      </c>
      <c r="BK342" s="75"/>
    </row>
    <row r="343" spans="1:63">
      <c r="A343" s="2">
        <v>340</v>
      </c>
      <c r="B343" s="2">
        <v>2024</v>
      </c>
      <c r="C343" s="1" t="str">
        <v>PBTMTR349</v>
      </c>
      <c r="D343" s="37" t="str">
        <v>0015g00001UBHsuAAH</v>
      </c>
      <c r="E343" s="37" t="str">
        <v>JAYANTILAL MANILAL</v>
      </c>
      <c r="F343" s="37" t="str">
        <v>CHHATTISGARH</v>
      </c>
      <c r="G343" s="37" t="str">
        <v>KONDAGAON</v>
      </c>
      <c r="H343" s="37" t="str">
        <v>Kondagaon</v>
      </c>
      <c r="I343" s="37" t="str">
        <v>MADHYA BHARAT ISPAT PRIVATE LIMITED</v>
      </c>
      <c r="J343" s="37" t="str">
        <v>Vikash Kumar</v>
      </c>
      <c r="K343" s="37" t="str">
        <v>Vikash Kumar</v>
      </c>
      <c r="L343" s="37" t="str">
        <v>C12834</v>
      </c>
      <c r="M343" s="37" t="str">
        <v>Central</v>
      </c>
      <c r="N343" s="2">
        <v>494226</v>
      </c>
      <c r="O343" s="2" t="str">
        <v>22AAKFJ7422M1Z6</v>
      </c>
      <c r="P343" s="2">
        <v>7000915230</v>
      </c>
      <c r="Q343" s="2" t="str">
        <v>Apr'24</v>
      </c>
      <c r="R343" s="2">
        <v>2025</v>
      </c>
      <c r="S343" s="1">
        <v>0</v>
      </c>
      <c r="T343" s="2">
        <v>200</v>
      </c>
      <c r="U343" s="1">
        <v>0</v>
      </c>
      <c r="V343" s="1" t="str">
        <v>Challenger</v>
      </c>
      <c r="W343" s="10">
        <v>0</v>
      </c>
      <c r="X343" s="10">
        <v>0</v>
      </c>
      <c r="Y343" s="10">
        <v>0</v>
      </c>
      <c r="Z343" s="10">
        <v>20</v>
      </c>
      <c r="AA343" s="10">
        <v>0</v>
      </c>
      <c r="AB343" s="10">
        <v>0</v>
      </c>
      <c r="AC343" s="10">
        <v>0</v>
      </c>
      <c r="AD343" s="10">
        <v>0</v>
      </c>
      <c r="AE343" s="10">
        <v>0</v>
      </c>
      <c r="AF343" s="10">
        <v>0</v>
      </c>
      <c r="AG343" s="10">
        <v>0</v>
      </c>
      <c r="AH343" s="10">
        <v>0</v>
      </c>
      <c r="AI343" s="10">
        <v>0</v>
      </c>
      <c r="AJ343" s="10">
        <v>0</v>
      </c>
      <c r="AK343" s="10">
        <v>0</v>
      </c>
      <c r="AL343" s="10">
        <v>0</v>
      </c>
      <c r="AM343" s="10">
        <v>0</v>
      </c>
      <c r="AN343" s="10">
        <v>0</v>
      </c>
      <c r="AO343" s="10">
        <v>0</v>
      </c>
      <c r="AP343" s="10">
        <v>0</v>
      </c>
      <c r="AQ343" s="10">
        <v>0</v>
      </c>
      <c r="AR343" s="10">
        <v>0</v>
      </c>
      <c r="AS343" s="16">
        <v>0</v>
      </c>
      <c r="AT343" s="16">
        <v>0</v>
      </c>
      <c r="AU343" s="16">
        <v>0</v>
      </c>
      <c r="AV343" s="16">
        <v>0</v>
      </c>
      <c r="AW343" s="16" t="str">
        <v/>
      </c>
      <c r="AX343" s="10">
        <f t="shared" si="37"/>
        <v>0</v>
      </c>
      <c r="AY343" s="10">
        <f>SUM(Z343:AK343)</f>
        <v>20</v>
      </c>
      <c r="AZ343" s="2" t="s">
        <v>119</v>
      </c>
      <c r="BA343" s="10">
        <f t="shared" si="38"/>
        <v>0</v>
      </c>
      <c r="BB343" s="36" t="s">
        <v>118</v>
      </c>
      <c r="BC343" s="39" t="str">
        <f t="shared" si="39"/>
        <v/>
      </c>
      <c r="BD343" s="16">
        <f>SUM(AR343:AW343)</f>
        <v>0</v>
      </c>
      <c r="BE343" s="10">
        <f>SUM(AL343:AQ343)</f>
        <v>0</v>
      </c>
      <c r="BF343" s="12" t="str">
        <f t="shared" si="40"/>
        <v/>
      </c>
      <c r="BG343" s="12" t="str">
        <f t="shared" si="41"/>
        <v/>
      </c>
      <c r="BH343" s="9">
        <f t="shared" si="42"/>
        <v>0</v>
      </c>
      <c r="BI343" s="39" t="str">
        <f t="shared" si="43"/>
        <v/>
      </c>
      <c r="BK343" s="75"/>
    </row>
    <row r="344" spans="1:63">
      <c r="A344" s="2">
        <v>341</v>
      </c>
      <c r="B344" s="2">
        <v>2024</v>
      </c>
      <c r="C344" s="1" t="str">
        <v>PBTMTR370</v>
      </c>
      <c r="D344" s="37" t="str">
        <v>0015g00001gfWgqAAE</v>
      </c>
      <c r="E344" s="37" t="str">
        <v>Gyan Cement House</v>
      </c>
      <c r="F344" s="37" t="str">
        <v>MADHYA PRADESH</v>
      </c>
      <c r="G344" s="37" t="str">
        <v>SIDHI</v>
      </c>
      <c r="H344" s="37">
        <v>0</v>
      </c>
      <c r="I344" s="37" t="str">
        <v>Global Steel</v>
      </c>
      <c r="J344" s="37" t="str">
        <v>Dharmendra Kumar Yadav</v>
      </c>
      <c r="K344" s="37" t="str">
        <v>-</v>
      </c>
      <c r="L344" s="37" t="str">
        <v>C13471</v>
      </c>
      <c r="M344" s="37" t="str">
        <v>Central</v>
      </c>
      <c r="N344" s="2">
        <v>486661</v>
      </c>
      <c r="O344" s="2">
        <v>0</v>
      </c>
      <c r="P344" s="2">
        <v>0</v>
      </c>
      <c r="Q344" s="2" t="str">
        <v>Apr'24</v>
      </c>
      <c r="R344" s="2">
        <v>2025</v>
      </c>
      <c r="S344" s="1">
        <v>0</v>
      </c>
      <c r="T344" s="2">
        <v>500</v>
      </c>
      <c r="U344" s="1">
        <v>0</v>
      </c>
      <c r="V344" s="1" t="str">
        <v>Alien</v>
      </c>
      <c r="W344" s="10">
        <v>0</v>
      </c>
      <c r="X344" s="10">
        <v>0</v>
      </c>
      <c r="Y344" s="10">
        <v>0</v>
      </c>
      <c r="Z344" s="10">
        <v>33.5</v>
      </c>
      <c r="AA344" s="10">
        <v>32</v>
      </c>
      <c r="AB344" s="10">
        <v>12</v>
      </c>
      <c r="AC344" s="10">
        <v>0</v>
      </c>
      <c r="AD344" s="10">
        <v>0</v>
      </c>
      <c r="AE344" s="10">
        <v>0</v>
      </c>
      <c r="AF344" s="10">
        <v>0</v>
      </c>
      <c r="AG344" s="10">
        <v>0</v>
      </c>
      <c r="AH344" s="10">
        <v>0</v>
      </c>
      <c r="AI344" s="10">
        <v>0</v>
      </c>
      <c r="AJ344" s="10">
        <v>25</v>
      </c>
      <c r="AK344" s="10">
        <v>0</v>
      </c>
      <c r="AL344" s="10">
        <v>0</v>
      </c>
      <c r="AM344" s="10">
        <v>0</v>
      </c>
      <c r="AN344" s="10">
        <v>0</v>
      </c>
      <c r="AO344" s="10">
        <v>0</v>
      </c>
      <c r="AP344" s="10">
        <v>0</v>
      </c>
      <c r="AQ344" s="10">
        <v>0</v>
      </c>
      <c r="AR344" s="10">
        <v>0</v>
      </c>
      <c r="AS344" s="16">
        <v>0</v>
      </c>
      <c r="AT344" s="16">
        <v>0</v>
      </c>
      <c r="AU344" s="16">
        <v>0</v>
      </c>
      <c r="AV344" s="16">
        <v>0</v>
      </c>
      <c r="AW344" s="16" t="str">
        <v/>
      </c>
      <c r="AX344" s="10">
        <f t="shared" si="37"/>
        <v>0</v>
      </c>
      <c r="AY344" s="10">
        <f>SUM(Z344:AK344)</f>
        <v>102.5</v>
      </c>
      <c r="AZ344" s="2" t="s">
        <v>119</v>
      </c>
      <c r="BA344" s="10">
        <f t="shared" si="38"/>
        <v>0</v>
      </c>
      <c r="BB344" s="36" t="s">
        <v>118</v>
      </c>
      <c r="BC344" s="39" t="str">
        <f t="shared" si="39"/>
        <v/>
      </c>
      <c r="BD344" s="16">
        <f>SUM(AR344:AW344)</f>
        <v>0</v>
      </c>
      <c r="BE344" s="10">
        <f>SUM(AL344:AQ344)</f>
        <v>0</v>
      </c>
      <c r="BF344" s="12" t="str">
        <f t="shared" si="40"/>
        <v/>
      </c>
      <c r="BG344" s="12" t="str">
        <f t="shared" si="41"/>
        <v/>
      </c>
      <c r="BH344" s="9">
        <f t="shared" si="42"/>
        <v>0</v>
      </c>
      <c r="BI344" s="39" t="str">
        <f t="shared" si="43"/>
        <v/>
      </c>
      <c r="BK344" s="75"/>
    </row>
    <row r="345" spans="1:63">
      <c r="A345" s="2">
        <v>342</v>
      </c>
      <c r="B345" s="2">
        <v>2024</v>
      </c>
      <c r="C345" s="1" t="str">
        <v>PBTMTR381</v>
      </c>
      <c r="D345" s="37" t="str">
        <v>001J100000EpGnRIAV</v>
      </c>
      <c r="E345" s="37" t="str">
        <v>HOME WORLD</v>
      </c>
      <c r="F345" s="37" t="str">
        <v>ODISHA</v>
      </c>
      <c r="G345" s="37" t="str">
        <v>SUNDARGARH</v>
      </c>
      <c r="H345" s="37" t="str">
        <v>Sundargarh</v>
      </c>
      <c r="I345" s="37" t="str">
        <v>SACHDEVA ISPAT PVT LTD</v>
      </c>
      <c r="J345" s="37" t="str">
        <v>Papun Padhan</v>
      </c>
      <c r="K345" s="37" t="str">
        <v>Papun Pradhan</v>
      </c>
      <c r="L345" s="37" t="str">
        <v>C12823</v>
      </c>
      <c r="M345" s="37" t="str">
        <v>Central</v>
      </c>
      <c r="N345" s="2">
        <v>769001</v>
      </c>
      <c r="O345" s="2" t="str">
        <v>21AHKPA9487G2Z9</v>
      </c>
      <c r="P345" s="2">
        <v>9437961913</v>
      </c>
      <c r="Q345" s="2" t="str">
        <v>Apr'24</v>
      </c>
      <c r="R345" s="2">
        <v>2025</v>
      </c>
      <c r="S345" s="1">
        <v>0</v>
      </c>
      <c r="T345" s="2">
        <v>50</v>
      </c>
      <c r="U345" s="1">
        <v>6.6666666666666662E-3</v>
      </c>
      <c r="V345" s="1" t="str">
        <v>Minor</v>
      </c>
      <c r="W345" s="10">
        <v>0</v>
      </c>
      <c r="X345" s="10">
        <v>0</v>
      </c>
      <c r="Y345" s="10">
        <v>0</v>
      </c>
      <c r="Z345" s="10">
        <v>13.65</v>
      </c>
      <c r="AA345" s="10">
        <v>6.67</v>
      </c>
      <c r="AB345" s="10">
        <v>0</v>
      </c>
      <c r="AC345" s="10">
        <v>0</v>
      </c>
      <c r="AD345" s="10">
        <v>0</v>
      </c>
      <c r="AE345" s="10">
        <v>0</v>
      </c>
      <c r="AF345" s="10">
        <v>0</v>
      </c>
      <c r="AG345" s="10">
        <v>0</v>
      </c>
      <c r="AH345" s="10">
        <v>0</v>
      </c>
      <c r="AI345" s="10">
        <v>0</v>
      </c>
      <c r="AJ345" s="10">
        <v>0</v>
      </c>
      <c r="AK345" s="10">
        <v>0</v>
      </c>
      <c r="AL345" s="10">
        <v>0</v>
      </c>
      <c r="AM345" s="10">
        <v>0</v>
      </c>
      <c r="AN345" s="10">
        <v>5</v>
      </c>
      <c r="AO345" s="10">
        <v>0</v>
      </c>
      <c r="AP345" s="10">
        <v>1</v>
      </c>
      <c r="AQ345" s="10">
        <v>0</v>
      </c>
      <c r="AR345" s="10">
        <v>0</v>
      </c>
      <c r="AS345" s="16">
        <v>1</v>
      </c>
      <c r="AT345" s="16">
        <v>0</v>
      </c>
      <c r="AU345" s="16">
        <v>1</v>
      </c>
      <c r="AV345" s="16">
        <v>0</v>
      </c>
      <c r="AW345" s="16" t="str">
        <v/>
      </c>
      <c r="AX345" s="10">
        <f t="shared" si="37"/>
        <v>8</v>
      </c>
      <c r="AY345" s="10">
        <f>SUM(Z345:AK345)</f>
        <v>20.32</v>
      </c>
      <c r="AZ345" s="2" t="s">
        <v>119</v>
      </c>
      <c r="BA345" s="10">
        <f t="shared" si="38"/>
        <v>1</v>
      </c>
      <c r="BB345" s="36" t="s">
        <v>118</v>
      </c>
      <c r="BC345" s="39" t="str">
        <f t="shared" si="39"/>
        <v/>
      </c>
      <c r="BD345" s="16">
        <f>SUM(AR345:AW345)</f>
        <v>2</v>
      </c>
      <c r="BE345" s="10">
        <f>SUM(AL345:AQ345)</f>
        <v>6</v>
      </c>
      <c r="BF345" s="12">
        <f t="shared" si="40"/>
        <v>0.25</v>
      </c>
      <c r="BG345" s="12">
        <f t="shared" si="41"/>
        <v>0.75</v>
      </c>
      <c r="BH345" s="9">
        <f t="shared" si="42"/>
        <v>8</v>
      </c>
      <c r="BI345" s="39" t="str">
        <f t="shared" si="43"/>
        <v/>
      </c>
      <c r="BK345" s="75"/>
    </row>
    <row r="346" spans="1:63">
      <c r="A346" s="2">
        <v>343</v>
      </c>
      <c r="B346" s="2">
        <v>2024</v>
      </c>
      <c r="C346" s="1" t="str">
        <v>PBTMTR382</v>
      </c>
      <c r="D346" s="37" t="str">
        <v>001J100000F4f12IAB</v>
      </c>
      <c r="E346" s="37" t="str">
        <v>RUDRA TRADING CO.</v>
      </c>
      <c r="F346" s="37" t="str">
        <v>ODISHA</v>
      </c>
      <c r="G346" s="37" t="str">
        <v>SUNDARGARH</v>
      </c>
      <c r="H346" s="37" t="str">
        <v>Sundargarh</v>
      </c>
      <c r="I346" s="37" t="str">
        <v>SACHDEVA ISPAT PVT LTD</v>
      </c>
      <c r="J346" s="37" t="str">
        <v>Papun Padhan</v>
      </c>
      <c r="K346" s="37" t="str">
        <v>Papun Pradhan</v>
      </c>
      <c r="L346" s="37" t="str">
        <v>C12823</v>
      </c>
      <c r="M346" s="37" t="str">
        <v>Central</v>
      </c>
      <c r="N346" s="2">
        <v>769001</v>
      </c>
      <c r="O346" s="2" t="str">
        <v>21AKYPK9602J1ZR</v>
      </c>
      <c r="P346" s="2">
        <v>9437568923</v>
      </c>
      <c r="Q346" s="2" t="str">
        <v>Apr'24</v>
      </c>
      <c r="R346" s="2">
        <v>2025</v>
      </c>
      <c r="S346" s="1">
        <v>0</v>
      </c>
      <c r="T346" s="2">
        <v>30</v>
      </c>
      <c r="U346" s="1">
        <v>0</v>
      </c>
      <c r="V346" s="1" t="str">
        <v>Minor</v>
      </c>
      <c r="W346" s="10">
        <v>0</v>
      </c>
      <c r="X346" s="10">
        <v>0</v>
      </c>
      <c r="Y346" s="10">
        <v>0</v>
      </c>
      <c r="Z346" s="10">
        <v>3.36</v>
      </c>
      <c r="AA346" s="10">
        <v>0</v>
      </c>
      <c r="AB346" s="10">
        <v>0</v>
      </c>
      <c r="AC346" s="10">
        <v>0</v>
      </c>
      <c r="AD346" s="10">
        <v>0</v>
      </c>
      <c r="AE346" s="10">
        <v>0</v>
      </c>
      <c r="AF346" s="10">
        <v>0</v>
      </c>
      <c r="AG346" s="10">
        <v>0</v>
      </c>
      <c r="AH346" s="10">
        <v>0</v>
      </c>
      <c r="AI346" s="10">
        <v>0</v>
      </c>
      <c r="AJ346" s="10">
        <v>0</v>
      </c>
      <c r="AK346" s="10">
        <v>0</v>
      </c>
      <c r="AL346" s="10">
        <v>0</v>
      </c>
      <c r="AM346" s="10">
        <v>0</v>
      </c>
      <c r="AN346" s="10">
        <v>0</v>
      </c>
      <c r="AO346" s="10">
        <v>0</v>
      </c>
      <c r="AP346" s="10">
        <v>0</v>
      </c>
      <c r="AQ346" s="10">
        <v>0</v>
      </c>
      <c r="AR346" s="10">
        <v>0</v>
      </c>
      <c r="AS346" s="16">
        <v>0</v>
      </c>
      <c r="AT346" s="16">
        <v>0</v>
      </c>
      <c r="AU346" s="16">
        <v>0</v>
      </c>
      <c r="AV346" s="16">
        <v>0</v>
      </c>
      <c r="AW346" s="16" t="str">
        <v/>
      </c>
      <c r="AX346" s="10">
        <f t="shared" si="37"/>
        <v>0</v>
      </c>
      <c r="AY346" s="10">
        <f>SUM(Z346:AK346)</f>
        <v>3.36</v>
      </c>
      <c r="AZ346" s="2" t="s">
        <v>119</v>
      </c>
      <c r="BA346" s="10">
        <f t="shared" si="38"/>
        <v>0</v>
      </c>
      <c r="BB346" s="36" t="s">
        <v>118</v>
      </c>
      <c r="BC346" s="39" t="str">
        <f t="shared" si="39"/>
        <v/>
      </c>
      <c r="BD346" s="16">
        <f>SUM(AR346:AW346)</f>
        <v>0</v>
      </c>
      <c r="BE346" s="10">
        <f>SUM(AL346:AQ346)</f>
        <v>0</v>
      </c>
      <c r="BF346" s="12" t="str">
        <f t="shared" si="40"/>
        <v/>
      </c>
      <c r="BG346" s="12" t="str">
        <f t="shared" si="41"/>
        <v/>
      </c>
      <c r="BH346" s="9">
        <f t="shared" si="42"/>
        <v>0</v>
      </c>
      <c r="BI346" s="39" t="str">
        <f t="shared" si="43"/>
        <v/>
      </c>
      <c r="BK346" s="75"/>
    </row>
    <row r="347" spans="1:63">
      <c r="A347" s="2">
        <v>344</v>
      </c>
      <c r="B347" s="2">
        <v>2024</v>
      </c>
      <c r="C347" s="1" t="str">
        <v>PBTMTR383</v>
      </c>
      <c r="D347" s="37" t="str">
        <v>001J100000EpH14IAF</v>
      </c>
      <c r="E347" s="37" t="str">
        <v>SUMITRA DEVI STEEL</v>
      </c>
      <c r="F347" s="37" t="str">
        <v>ODISHA</v>
      </c>
      <c r="G347" s="37" t="str">
        <v>SUNDARGARH</v>
      </c>
      <c r="H347" s="37" t="str">
        <v>Sundargarh</v>
      </c>
      <c r="I347" s="37" t="str">
        <v>SACHDEVA ISPAT PVT LTD</v>
      </c>
      <c r="J347" s="37" t="str">
        <v>Papun Padhan</v>
      </c>
      <c r="K347" s="37" t="str">
        <v>Papun Pradhan</v>
      </c>
      <c r="L347" s="37" t="str">
        <v>C12823</v>
      </c>
      <c r="M347" s="37" t="str">
        <v>Central</v>
      </c>
      <c r="N347" s="2">
        <v>769001</v>
      </c>
      <c r="O347" s="2" t="str">
        <v>21BVTPS6421C1ZL</v>
      </c>
      <c r="P347" s="2">
        <v>9437021124</v>
      </c>
      <c r="Q347" s="2" t="str">
        <v>Apr'24</v>
      </c>
      <c r="R347" s="2">
        <v>2025</v>
      </c>
      <c r="S347" s="1">
        <v>0</v>
      </c>
      <c r="T347" s="2">
        <v>30</v>
      </c>
      <c r="U347" s="1">
        <v>0</v>
      </c>
      <c r="V347" s="1" t="str">
        <v>Minor</v>
      </c>
      <c r="W347" s="10">
        <v>0</v>
      </c>
      <c r="X347" s="10">
        <v>0</v>
      </c>
      <c r="Y347" s="10">
        <v>0</v>
      </c>
      <c r="Z347" s="10">
        <v>30.74</v>
      </c>
      <c r="AA347" s="10">
        <v>0</v>
      </c>
      <c r="AB347" s="10">
        <v>0</v>
      </c>
      <c r="AC347" s="10">
        <v>0</v>
      </c>
      <c r="AD347" s="10">
        <v>0</v>
      </c>
      <c r="AE347" s="10">
        <v>0</v>
      </c>
      <c r="AF347" s="10">
        <v>0</v>
      </c>
      <c r="AG347" s="10">
        <v>0</v>
      </c>
      <c r="AH347" s="10">
        <v>0</v>
      </c>
      <c r="AI347" s="10">
        <v>0</v>
      </c>
      <c r="AJ347" s="10">
        <v>0</v>
      </c>
      <c r="AK347" s="10">
        <v>0</v>
      </c>
      <c r="AL347" s="10">
        <v>0</v>
      </c>
      <c r="AM347" s="10">
        <v>0</v>
      </c>
      <c r="AN347" s="10">
        <v>0</v>
      </c>
      <c r="AO347" s="10">
        <v>0</v>
      </c>
      <c r="AP347" s="10">
        <v>0</v>
      </c>
      <c r="AQ347" s="10">
        <v>0</v>
      </c>
      <c r="AR347" s="10">
        <v>0</v>
      </c>
      <c r="AS347" s="16">
        <v>0</v>
      </c>
      <c r="AT347" s="16">
        <v>0</v>
      </c>
      <c r="AU347" s="16">
        <v>0</v>
      </c>
      <c r="AV347" s="16">
        <v>0</v>
      </c>
      <c r="AW347" s="16" t="str">
        <v/>
      </c>
      <c r="AX347" s="10">
        <f t="shared" si="37"/>
        <v>0</v>
      </c>
      <c r="AY347" s="10">
        <f>SUM(Z347:AK347)</f>
        <v>30.74</v>
      </c>
      <c r="AZ347" s="2" t="s">
        <v>119</v>
      </c>
      <c r="BA347" s="10">
        <f t="shared" si="38"/>
        <v>0</v>
      </c>
      <c r="BB347" s="36" t="s">
        <v>118</v>
      </c>
      <c r="BC347" s="39" t="str">
        <f t="shared" si="39"/>
        <v/>
      </c>
      <c r="BD347" s="16">
        <f>SUM(AR347:AW347)</f>
        <v>0</v>
      </c>
      <c r="BE347" s="10">
        <f>SUM(AL347:AQ347)</f>
        <v>0</v>
      </c>
      <c r="BF347" s="12" t="str">
        <f t="shared" si="40"/>
        <v/>
      </c>
      <c r="BG347" s="12" t="str">
        <f t="shared" si="41"/>
        <v/>
      </c>
      <c r="BH347" s="9">
        <f t="shared" si="42"/>
        <v>0</v>
      </c>
      <c r="BI347" s="39" t="str">
        <f t="shared" si="43"/>
        <v/>
      </c>
      <c r="BK347" s="75"/>
    </row>
    <row r="348" spans="1:63">
      <c r="A348" s="2">
        <v>345</v>
      </c>
      <c r="B348" s="2">
        <v>2024</v>
      </c>
      <c r="C348" s="1" t="str">
        <v>PBTMTR395</v>
      </c>
      <c r="D348" s="37" t="str">
        <v>001J1000003mtzkIAA</v>
      </c>
      <c r="E348" s="37" t="str">
        <v>R.K.General Store</v>
      </c>
      <c r="F348" s="37" t="str">
        <v>ODISHA</v>
      </c>
      <c r="G348" s="37" t="str">
        <v>MALKANGIRI</v>
      </c>
      <c r="H348" s="37" t="str">
        <v>Malkangiri</v>
      </c>
      <c r="I348" s="37" t="str">
        <v>Sahu Brothers</v>
      </c>
      <c r="J348" s="37" t="str">
        <v>Amit Behera</v>
      </c>
      <c r="K348" s="37" t="str">
        <v>-</v>
      </c>
      <c r="L348" s="37" t="str">
        <v/>
      </c>
      <c r="M348" s="37" t="str">
        <v>Central</v>
      </c>
      <c r="N348" s="2">
        <v>764051</v>
      </c>
      <c r="O348" s="2" t="str">
        <v>21AIVPP6148H1ZV</v>
      </c>
      <c r="P348" s="2">
        <v>9437821327</v>
      </c>
      <c r="Q348" s="2" t="str">
        <v>Apr'24</v>
      </c>
      <c r="R348" s="2">
        <v>2025</v>
      </c>
      <c r="S348" s="1">
        <v>0</v>
      </c>
      <c r="T348" s="2">
        <v>100</v>
      </c>
      <c r="U348" s="1">
        <v>0</v>
      </c>
      <c r="V348" s="1" t="str">
        <v>Challenger</v>
      </c>
      <c r="W348" s="10">
        <v>0</v>
      </c>
      <c r="X348" s="10">
        <v>0</v>
      </c>
      <c r="Y348" s="10">
        <v>0</v>
      </c>
      <c r="Z348" s="10">
        <v>30</v>
      </c>
      <c r="AA348" s="10">
        <v>0</v>
      </c>
      <c r="AB348" s="10">
        <v>0</v>
      </c>
      <c r="AC348" s="10">
        <v>0</v>
      </c>
      <c r="AD348" s="10">
        <v>0</v>
      </c>
      <c r="AE348" s="10">
        <v>0</v>
      </c>
      <c r="AF348" s="10">
        <v>0</v>
      </c>
      <c r="AG348" s="10">
        <v>0</v>
      </c>
      <c r="AH348" s="10">
        <v>0</v>
      </c>
      <c r="AI348" s="10">
        <v>0</v>
      </c>
      <c r="AJ348" s="10">
        <v>0</v>
      </c>
      <c r="AK348" s="10">
        <v>0</v>
      </c>
      <c r="AL348" s="10">
        <v>0</v>
      </c>
      <c r="AM348" s="10">
        <v>0</v>
      </c>
      <c r="AN348" s="10">
        <v>0</v>
      </c>
      <c r="AO348" s="10">
        <v>0</v>
      </c>
      <c r="AP348" s="10">
        <v>0</v>
      </c>
      <c r="AQ348" s="10">
        <v>0</v>
      </c>
      <c r="AR348" s="10">
        <v>0</v>
      </c>
      <c r="AS348" s="16">
        <v>0</v>
      </c>
      <c r="AT348" s="16">
        <v>0</v>
      </c>
      <c r="AU348" s="16">
        <v>0</v>
      </c>
      <c r="AV348" s="16">
        <v>0</v>
      </c>
      <c r="AW348" s="16" t="str">
        <v/>
      </c>
      <c r="AX348" s="10">
        <f t="shared" si="37"/>
        <v>0</v>
      </c>
      <c r="AY348" s="10">
        <f>SUM(Z348:AK348)</f>
        <v>30</v>
      </c>
      <c r="AZ348" s="2" t="s">
        <v>119</v>
      </c>
      <c r="BA348" s="10">
        <f t="shared" si="38"/>
        <v>0</v>
      </c>
      <c r="BB348" s="36" t="s">
        <v>118</v>
      </c>
      <c r="BC348" s="39" t="str">
        <f t="shared" si="39"/>
        <v/>
      </c>
      <c r="BD348" s="16">
        <f>SUM(AR348:AW348)</f>
        <v>0</v>
      </c>
      <c r="BE348" s="10">
        <f>SUM(AL348:AQ348)</f>
        <v>0</v>
      </c>
      <c r="BF348" s="12" t="str">
        <f t="shared" si="40"/>
        <v/>
      </c>
      <c r="BG348" s="12" t="str">
        <f t="shared" si="41"/>
        <v/>
      </c>
      <c r="BH348" s="9">
        <f t="shared" si="42"/>
        <v>0</v>
      </c>
      <c r="BI348" s="39" t="str">
        <f t="shared" si="43"/>
        <v/>
      </c>
      <c r="BK348" s="75"/>
    </row>
    <row r="349" spans="1:63">
      <c r="A349" s="2">
        <v>346</v>
      </c>
      <c r="B349" s="2">
        <v>2024</v>
      </c>
      <c r="C349" s="1" t="str">
        <v>PBTMTR396</v>
      </c>
      <c r="D349" s="37" t="str">
        <v>001J1000003mUW7IAM</v>
      </c>
      <c r="E349" s="37" t="str">
        <v>BIJAYALAKSHMI TRADERS</v>
      </c>
      <c r="F349" s="37" t="str">
        <v>ODISHA</v>
      </c>
      <c r="G349" s="37" t="str">
        <v>KORAPUT</v>
      </c>
      <c r="H349" s="37" t="str">
        <v>Borigumma</v>
      </c>
      <c r="I349" s="37" t="str">
        <v>SACHDEVA ISPAT PVT LTD</v>
      </c>
      <c r="J349" s="37" t="str">
        <v>Amit Behera</v>
      </c>
      <c r="K349" s="37" t="str">
        <v>-</v>
      </c>
      <c r="L349" s="37" t="str">
        <v>C12823</v>
      </c>
      <c r="M349" s="37" t="str">
        <v>Central</v>
      </c>
      <c r="N349" s="2">
        <v>764056</v>
      </c>
      <c r="O349" s="2" t="str">
        <v>21CVNPP8608K1Z3</v>
      </c>
      <c r="P349" s="2">
        <v>7978509293</v>
      </c>
      <c r="Q349" s="2" t="str">
        <v>Apr'24</v>
      </c>
      <c r="R349" s="2">
        <v>2025</v>
      </c>
      <c r="S349" s="1">
        <v>0</v>
      </c>
      <c r="T349" s="2">
        <v>110</v>
      </c>
      <c r="U349" s="1">
        <v>7.6242424242424237E-2</v>
      </c>
      <c r="V349" s="1" t="str">
        <v>Challenger</v>
      </c>
      <c r="W349" s="10">
        <v>0</v>
      </c>
      <c r="X349" s="10">
        <v>0</v>
      </c>
      <c r="Y349" s="10">
        <v>0</v>
      </c>
      <c r="Z349" s="10">
        <v>20</v>
      </c>
      <c r="AA349" s="10">
        <v>0</v>
      </c>
      <c r="AB349" s="10">
        <v>30</v>
      </c>
      <c r="AC349" s="10">
        <v>0</v>
      </c>
      <c r="AD349" s="10">
        <v>0</v>
      </c>
      <c r="AE349" s="10">
        <v>0</v>
      </c>
      <c r="AF349" s="10">
        <v>0</v>
      </c>
      <c r="AG349" s="10">
        <v>0</v>
      </c>
      <c r="AH349" s="10">
        <v>0</v>
      </c>
      <c r="AI349" s="10">
        <v>0</v>
      </c>
      <c r="AJ349" s="10">
        <v>0</v>
      </c>
      <c r="AK349" s="10">
        <v>0</v>
      </c>
      <c r="AL349" s="10">
        <v>0</v>
      </c>
      <c r="AM349" s="10">
        <v>0</v>
      </c>
      <c r="AN349" s="10">
        <v>0</v>
      </c>
      <c r="AO349" s="10">
        <v>0</v>
      </c>
      <c r="AP349" s="10">
        <v>0</v>
      </c>
      <c r="AQ349" s="10">
        <v>0</v>
      </c>
      <c r="AR349" s="10">
        <v>20.059999999999999</v>
      </c>
      <c r="AS349" s="16">
        <v>0</v>
      </c>
      <c r="AT349" s="16">
        <v>25.16</v>
      </c>
      <c r="AU349" s="16">
        <v>0</v>
      </c>
      <c r="AV349" s="16">
        <v>0</v>
      </c>
      <c r="AW349" s="16" t="str">
        <v/>
      </c>
      <c r="AX349" s="10">
        <f t="shared" si="37"/>
        <v>45.22</v>
      </c>
      <c r="AY349" s="10">
        <f>SUM(Z349:AK349)</f>
        <v>50</v>
      </c>
      <c r="AZ349" s="2" t="s">
        <v>119</v>
      </c>
      <c r="BA349" s="10">
        <f t="shared" si="38"/>
        <v>0</v>
      </c>
      <c r="BB349" s="36" t="s">
        <v>118</v>
      </c>
      <c r="BC349" s="39" t="str">
        <f t="shared" si="39"/>
        <v/>
      </c>
      <c r="BD349" s="16">
        <f>SUM(AR349:AW349)</f>
        <v>45.22</v>
      </c>
      <c r="BE349" s="10">
        <f>SUM(AL349:AQ349)</f>
        <v>0</v>
      </c>
      <c r="BF349" s="12">
        <f t="shared" si="40"/>
        <v>1</v>
      </c>
      <c r="BG349" s="12">
        <f t="shared" si="41"/>
        <v>0</v>
      </c>
      <c r="BH349" s="9">
        <f t="shared" si="42"/>
        <v>45.22</v>
      </c>
      <c r="BI349" s="39" t="str">
        <f t="shared" si="43"/>
        <v/>
      </c>
      <c r="BK349" s="75"/>
    </row>
    <row r="350" spans="1:63">
      <c r="A350" s="2">
        <v>347</v>
      </c>
      <c r="B350" s="2">
        <v>2024</v>
      </c>
      <c r="C350" s="1" t="str">
        <v>PBTMTR397</v>
      </c>
      <c r="D350" s="37" t="str">
        <v>001J1000003mdXmIAI</v>
      </c>
      <c r="E350" s="37" t="str">
        <v>Maa TaraTarini Traders</v>
      </c>
      <c r="F350" s="37" t="str">
        <v>ODISHA</v>
      </c>
      <c r="G350" s="37" t="str">
        <v>NABARANGPUR</v>
      </c>
      <c r="H350" s="37" t="str">
        <v>Jharigam</v>
      </c>
      <c r="I350" s="37" t="str">
        <v>Sahu Brothers</v>
      </c>
      <c r="J350" s="37" t="str">
        <v>Amit Behera</v>
      </c>
      <c r="K350" s="37" t="str">
        <v>-</v>
      </c>
      <c r="L350" s="37" t="str">
        <v/>
      </c>
      <c r="M350" s="37" t="str">
        <v>Central</v>
      </c>
      <c r="N350" s="2">
        <v>764076</v>
      </c>
      <c r="O350" s="2" t="str">
        <v>21CAQPP8484H1Z4</v>
      </c>
      <c r="P350" s="2">
        <v>9938056291</v>
      </c>
      <c r="Q350" s="2" t="str">
        <v>Apr'24</v>
      </c>
      <c r="R350" s="2">
        <v>2025</v>
      </c>
      <c r="S350" s="1">
        <v>0</v>
      </c>
      <c r="T350" s="2">
        <v>50</v>
      </c>
      <c r="U350" s="1">
        <v>0</v>
      </c>
      <c r="V350" s="1" t="str">
        <v>Minor</v>
      </c>
      <c r="W350" s="10">
        <v>0</v>
      </c>
      <c r="X350" s="10">
        <v>0</v>
      </c>
      <c r="Y350" s="10">
        <v>0</v>
      </c>
      <c r="Z350" s="10">
        <v>25</v>
      </c>
      <c r="AA350" s="10">
        <v>0</v>
      </c>
      <c r="AB350" s="10">
        <v>0</v>
      </c>
      <c r="AC350" s="10">
        <v>0</v>
      </c>
      <c r="AD350" s="10">
        <v>0</v>
      </c>
      <c r="AE350" s="10">
        <v>0</v>
      </c>
      <c r="AF350" s="10">
        <v>0</v>
      </c>
      <c r="AG350" s="10">
        <v>0</v>
      </c>
      <c r="AH350" s="10">
        <v>0</v>
      </c>
      <c r="AI350" s="10">
        <v>0</v>
      </c>
      <c r="AJ350" s="10">
        <v>0</v>
      </c>
      <c r="AK350" s="10">
        <v>0</v>
      </c>
      <c r="AL350" s="10">
        <v>0</v>
      </c>
      <c r="AM350" s="10">
        <v>0</v>
      </c>
      <c r="AN350" s="10">
        <v>0</v>
      </c>
      <c r="AO350" s="10">
        <v>0</v>
      </c>
      <c r="AP350" s="10">
        <v>0</v>
      </c>
      <c r="AQ350" s="10">
        <v>0</v>
      </c>
      <c r="AR350" s="10">
        <v>0</v>
      </c>
      <c r="AS350" s="16">
        <v>0</v>
      </c>
      <c r="AT350" s="16">
        <v>0</v>
      </c>
      <c r="AU350" s="16">
        <v>0</v>
      </c>
      <c r="AV350" s="16">
        <v>0</v>
      </c>
      <c r="AW350" s="16" t="str">
        <v/>
      </c>
      <c r="AX350" s="10">
        <f t="shared" si="37"/>
        <v>0</v>
      </c>
      <c r="AY350" s="10">
        <f>SUM(Z350:AK350)</f>
        <v>25</v>
      </c>
      <c r="AZ350" s="2" t="s">
        <v>119</v>
      </c>
      <c r="BA350" s="10">
        <f t="shared" si="38"/>
        <v>0</v>
      </c>
      <c r="BB350" s="36" t="s">
        <v>118</v>
      </c>
      <c r="BC350" s="39" t="str">
        <f t="shared" si="39"/>
        <v/>
      </c>
      <c r="BD350" s="16">
        <f>SUM(AR350:AW350)</f>
        <v>0</v>
      </c>
      <c r="BE350" s="10">
        <f>SUM(AL350:AQ350)</f>
        <v>0</v>
      </c>
      <c r="BF350" s="12" t="str">
        <f t="shared" si="40"/>
        <v/>
      </c>
      <c r="BG350" s="12" t="str">
        <f t="shared" si="41"/>
        <v/>
      </c>
      <c r="BH350" s="9">
        <f t="shared" si="42"/>
        <v>0</v>
      </c>
      <c r="BI350" s="39" t="str">
        <f t="shared" si="43"/>
        <v/>
      </c>
      <c r="BK350" s="75"/>
    </row>
    <row r="351" spans="1:63">
      <c r="A351" s="2">
        <v>348</v>
      </c>
      <c r="B351" s="2">
        <v>2024</v>
      </c>
      <c r="C351" s="1" t="str">
        <v>PBTMTR398</v>
      </c>
      <c r="D351" s="37" t="str">
        <v>001J1000002juZzIAI</v>
      </c>
      <c r="E351" s="37" t="str">
        <v>SAHU BROTHERS ISPAT BHANDAR</v>
      </c>
      <c r="F351" s="37" t="str">
        <v>ODISHA</v>
      </c>
      <c r="G351" s="37" t="str">
        <v>GANJAM</v>
      </c>
      <c r="H351" s="37" t="str">
        <v>Berhampur</v>
      </c>
      <c r="I351" s="37" t="str">
        <v>Sahu Brothers</v>
      </c>
      <c r="J351" s="37" t="str">
        <v>Nabeen Chandra Sahu</v>
      </c>
      <c r="K351" s="37" t="str">
        <v>-</v>
      </c>
      <c r="L351" s="37" t="str">
        <v/>
      </c>
      <c r="M351" s="37" t="str">
        <v>Central</v>
      </c>
      <c r="N351" s="2">
        <v>760003</v>
      </c>
      <c r="O351" s="2" t="str">
        <v>21AAAAS5561P1Z9</v>
      </c>
      <c r="P351" s="2">
        <v>8018080080</v>
      </c>
      <c r="Q351" s="2" t="str">
        <v>Apr'24</v>
      </c>
      <c r="R351" s="2">
        <v>2025</v>
      </c>
      <c r="S351" s="1">
        <v>0</v>
      </c>
      <c r="T351" s="2">
        <v>100</v>
      </c>
      <c r="U351" s="1">
        <v>0</v>
      </c>
      <c r="V351" s="1" t="str">
        <v>Challenger</v>
      </c>
      <c r="W351" s="10">
        <v>0</v>
      </c>
      <c r="X351" s="10">
        <v>0</v>
      </c>
      <c r="Y351" s="10">
        <v>0</v>
      </c>
      <c r="Z351" s="10">
        <v>60</v>
      </c>
      <c r="AA351" s="10">
        <v>0</v>
      </c>
      <c r="AB351" s="10">
        <v>0</v>
      </c>
      <c r="AC351" s="10">
        <v>0</v>
      </c>
      <c r="AD351" s="10">
        <v>0</v>
      </c>
      <c r="AE351" s="10">
        <v>0</v>
      </c>
      <c r="AF351" s="10">
        <v>0</v>
      </c>
      <c r="AG351" s="10">
        <v>0</v>
      </c>
      <c r="AH351" s="10">
        <v>0</v>
      </c>
      <c r="AI351" s="10">
        <v>0</v>
      </c>
      <c r="AJ351" s="10">
        <v>0</v>
      </c>
      <c r="AK351" s="10">
        <v>0</v>
      </c>
      <c r="AL351" s="10">
        <v>0</v>
      </c>
      <c r="AM351" s="10">
        <v>0</v>
      </c>
      <c r="AN351" s="10">
        <v>0</v>
      </c>
      <c r="AO351" s="10">
        <v>0</v>
      </c>
      <c r="AP351" s="10">
        <v>0</v>
      </c>
      <c r="AQ351" s="10">
        <v>0</v>
      </c>
      <c r="AR351" s="10">
        <v>0</v>
      </c>
      <c r="AS351" s="16">
        <v>0</v>
      </c>
      <c r="AT351" s="16">
        <v>0</v>
      </c>
      <c r="AU351" s="16">
        <v>0</v>
      </c>
      <c r="AV351" s="16">
        <v>0</v>
      </c>
      <c r="AW351" s="16" t="str">
        <v/>
      </c>
      <c r="AX351" s="10">
        <f t="shared" si="37"/>
        <v>0</v>
      </c>
      <c r="AY351" s="10">
        <f>SUM(Z351:AK351)</f>
        <v>60</v>
      </c>
      <c r="AZ351" s="2" t="s">
        <v>119</v>
      </c>
      <c r="BA351" s="10">
        <f t="shared" si="38"/>
        <v>0</v>
      </c>
      <c r="BB351" s="36" t="s">
        <v>118</v>
      </c>
      <c r="BC351" s="39" t="str">
        <f t="shared" si="39"/>
        <v/>
      </c>
      <c r="BD351" s="16">
        <f>SUM(AR351:AW351)</f>
        <v>0</v>
      </c>
      <c r="BE351" s="10">
        <f>SUM(AL351:AQ351)</f>
        <v>0</v>
      </c>
      <c r="BF351" s="12" t="str">
        <f t="shared" si="40"/>
        <v/>
      </c>
      <c r="BG351" s="12" t="str">
        <f t="shared" si="41"/>
        <v/>
      </c>
      <c r="BH351" s="9">
        <f t="shared" si="42"/>
        <v>0</v>
      </c>
      <c r="BI351" s="39" t="str">
        <f t="shared" si="43"/>
        <v/>
      </c>
      <c r="BK351" s="75"/>
    </row>
    <row r="352" spans="1:63">
      <c r="A352" s="2">
        <v>349</v>
      </c>
      <c r="B352" s="2">
        <v>2024</v>
      </c>
      <c r="C352" s="1" t="str">
        <v>PBTMTR404</v>
      </c>
      <c r="D352" s="37" t="str">
        <v>001J1000002jlxXIAQ</v>
      </c>
      <c r="E352" s="37" t="str">
        <v>SHRI VEER TRADING COMPANY</v>
      </c>
      <c r="F352" s="37" t="str">
        <v>MADHYA PRADESH</v>
      </c>
      <c r="G352" s="37" t="str">
        <v>BHOPAL</v>
      </c>
      <c r="H352" s="37" t="str">
        <v>Bhopal</v>
      </c>
      <c r="I352" s="37" t="str">
        <v>Global Steel</v>
      </c>
      <c r="J352" s="37" t="str">
        <v>Rubean Luther</v>
      </c>
      <c r="K352" s="37" t="str">
        <v>-</v>
      </c>
      <c r="L352" s="37" t="str">
        <v>C13471</v>
      </c>
      <c r="M352" s="37" t="str">
        <v>Central</v>
      </c>
      <c r="N352" s="2">
        <v>462001</v>
      </c>
      <c r="O352" s="2" t="str">
        <v>23BCTPG8191E1ZD</v>
      </c>
      <c r="P352" s="2">
        <v>9893007282</v>
      </c>
      <c r="Q352" s="2" t="str">
        <v>Apr'24</v>
      </c>
      <c r="R352" s="2">
        <v>2025</v>
      </c>
      <c r="S352" s="1">
        <v>0</v>
      </c>
      <c r="T352" s="2">
        <v>800</v>
      </c>
      <c r="U352" s="1">
        <v>0</v>
      </c>
      <c r="V352" s="1" t="str">
        <v>Alien</v>
      </c>
      <c r="W352" s="10">
        <v>0</v>
      </c>
      <c r="X352" s="10">
        <v>0</v>
      </c>
      <c r="Y352" s="10">
        <v>0</v>
      </c>
      <c r="Z352" s="10">
        <v>100</v>
      </c>
      <c r="AA352" s="10">
        <v>90</v>
      </c>
      <c r="AB352" s="10">
        <v>0</v>
      </c>
      <c r="AC352" s="10">
        <v>0</v>
      </c>
      <c r="AD352" s="10">
        <v>0</v>
      </c>
      <c r="AE352" s="10">
        <v>0</v>
      </c>
      <c r="AF352" s="10">
        <v>0</v>
      </c>
      <c r="AG352" s="10">
        <v>0</v>
      </c>
      <c r="AH352" s="10">
        <v>57</v>
      </c>
      <c r="AI352" s="10">
        <v>28</v>
      </c>
      <c r="AJ352" s="10">
        <v>0</v>
      </c>
      <c r="AK352" s="10">
        <v>0</v>
      </c>
      <c r="AL352" s="10">
        <v>50</v>
      </c>
      <c r="AM352" s="10">
        <v>0</v>
      </c>
      <c r="AN352" s="10">
        <v>0</v>
      </c>
      <c r="AO352" s="10">
        <v>0</v>
      </c>
      <c r="AP352" s="10">
        <v>0</v>
      </c>
      <c r="AQ352" s="10">
        <v>0</v>
      </c>
      <c r="AR352" s="10">
        <v>0</v>
      </c>
      <c r="AS352" s="16">
        <v>0</v>
      </c>
      <c r="AT352" s="16">
        <v>0</v>
      </c>
      <c r="AU352" s="16">
        <v>0</v>
      </c>
      <c r="AV352" s="16">
        <v>0</v>
      </c>
      <c r="AW352" s="16" t="str">
        <v/>
      </c>
      <c r="AX352" s="10">
        <f t="shared" si="37"/>
        <v>50</v>
      </c>
      <c r="AY352" s="10">
        <f>SUM(Z352:AK352)</f>
        <v>275</v>
      </c>
      <c r="AZ352" s="2" t="s">
        <v>119</v>
      </c>
      <c r="BA352" s="10">
        <f t="shared" si="38"/>
        <v>8.3333333333333339</v>
      </c>
      <c r="BB352" s="36" t="s">
        <v>118</v>
      </c>
      <c r="BC352" s="39" t="str">
        <f t="shared" si="39"/>
        <v/>
      </c>
      <c r="BD352" s="16">
        <f>SUM(AR352:AW352)</f>
        <v>0</v>
      </c>
      <c r="BE352" s="10">
        <f>SUM(AL352:AQ352)</f>
        <v>50</v>
      </c>
      <c r="BF352" s="12">
        <f t="shared" si="40"/>
        <v>0</v>
      </c>
      <c r="BG352" s="12">
        <f t="shared" si="41"/>
        <v>1</v>
      </c>
      <c r="BH352" s="9">
        <f t="shared" si="42"/>
        <v>50</v>
      </c>
      <c r="BI352" s="39" t="str">
        <f t="shared" si="43"/>
        <v/>
      </c>
      <c r="BK352" s="75"/>
    </row>
    <row r="353" spans="1:63">
      <c r="A353" s="2">
        <v>350</v>
      </c>
      <c r="B353" s="2">
        <v>2024</v>
      </c>
      <c r="C353" s="1" t="str">
        <v>PBTMTR416</v>
      </c>
      <c r="D353" s="37" t="str">
        <v>0015g00001dITeLAAW</v>
      </c>
      <c r="E353" s="37" t="str">
        <v>THE BALDHAR CO OPERATIVE AGRICULTURAL SERVICE SOCIETY LTD</v>
      </c>
      <c r="F353" s="37" t="str">
        <v>HIMACHAL PRADESH</v>
      </c>
      <c r="G353" s="37" t="str">
        <v>KANGRA</v>
      </c>
      <c r="H353" s="37">
        <v>0</v>
      </c>
      <c r="I353" s="37" t="str">
        <v>MONAD PROFILES</v>
      </c>
      <c r="J353" s="37" t="str">
        <v>Rahul Gautam</v>
      </c>
      <c r="K353" s="37" t="str">
        <v>kapil vaidya</v>
      </c>
      <c r="L353" s="37" t="str">
        <v/>
      </c>
      <c r="M353" s="37" t="str">
        <v>North</v>
      </c>
      <c r="N353" s="2">
        <v>176047</v>
      </c>
      <c r="O353" s="2" t="str">
        <v>02AACAT7389L1Z0</v>
      </c>
      <c r="P353" s="2">
        <v>9816395870</v>
      </c>
      <c r="Q353" s="2" t="str">
        <v>Apr'24</v>
      </c>
      <c r="R353" s="2">
        <v>2025</v>
      </c>
      <c r="S353" s="1">
        <v>0</v>
      </c>
      <c r="T353" s="2">
        <v>30</v>
      </c>
      <c r="U353" s="1">
        <v>0</v>
      </c>
      <c r="V353" s="1" t="str">
        <v>Minor</v>
      </c>
      <c r="W353" s="10">
        <v>0</v>
      </c>
      <c r="X353" s="10">
        <v>0</v>
      </c>
      <c r="Y353" s="10">
        <v>0</v>
      </c>
      <c r="Z353" s="10">
        <v>12</v>
      </c>
      <c r="AA353" s="10">
        <v>0</v>
      </c>
      <c r="AB353" s="10">
        <v>0</v>
      </c>
      <c r="AC353" s="10">
        <v>0</v>
      </c>
      <c r="AD353" s="10">
        <v>0</v>
      </c>
      <c r="AE353" s="10">
        <v>0</v>
      </c>
      <c r="AF353" s="10">
        <v>0</v>
      </c>
      <c r="AG353" s="10">
        <v>0</v>
      </c>
      <c r="AH353" s="10">
        <v>0</v>
      </c>
      <c r="AI353" s="10">
        <v>0</v>
      </c>
      <c r="AJ353" s="10">
        <v>0</v>
      </c>
      <c r="AK353" s="10">
        <v>0</v>
      </c>
      <c r="AL353" s="10">
        <v>0</v>
      </c>
      <c r="AM353" s="10">
        <v>0</v>
      </c>
      <c r="AN353" s="10">
        <v>0</v>
      </c>
      <c r="AO353" s="10">
        <v>0</v>
      </c>
      <c r="AP353" s="10">
        <v>0</v>
      </c>
      <c r="AQ353" s="10">
        <v>0</v>
      </c>
      <c r="AR353" s="10">
        <v>0</v>
      </c>
      <c r="AS353" s="16">
        <v>0</v>
      </c>
      <c r="AT353" s="16">
        <v>0</v>
      </c>
      <c r="AU353" s="16">
        <v>0</v>
      </c>
      <c r="AV353" s="16">
        <v>0</v>
      </c>
      <c r="AW353" s="16" t="str">
        <v/>
      </c>
      <c r="AX353" s="10">
        <f t="shared" si="37"/>
        <v>0</v>
      </c>
      <c r="AY353" s="10">
        <f>SUM(Z353:AK353)</f>
        <v>12</v>
      </c>
      <c r="AZ353" s="2" t="s">
        <v>119</v>
      </c>
      <c r="BA353" s="10">
        <f t="shared" si="38"/>
        <v>0</v>
      </c>
      <c r="BB353" s="36" t="s">
        <v>118</v>
      </c>
      <c r="BC353" s="39" t="str">
        <f t="shared" si="39"/>
        <v/>
      </c>
      <c r="BD353" s="16">
        <f>SUM(AR353:AW353)</f>
        <v>0</v>
      </c>
      <c r="BE353" s="10">
        <f>SUM(AL353:AQ353)</f>
        <v>0</v>
      </c>
      <c r="BF353" s="12" t="str">
        <f t="shared" si="40"/>
        <v/>
      </c>
      <c r="BG353" s="12" t="str">
        <f t="shared" si="41"/>
        <v/>
      </c>
      <c r="BH353" s="9">
        <f t="shared" si="42"/>
        <v>0</v>
      </c>
      <c r="BI353" s="39" t="str">
        <f t="shared" si="43"/>
        <v/>
      </c>
      <c r="BK353" s="75"/>
    </row>
    <row r="354" spans="1:63">
      <c r="A354" s="2">
        <v>351</v>
      </c>
      <c r="B354" s="2">
        <v>2024</v>
      </c>
      <c r="C354" s="1" t="str">
        <v>PBTMTR417</v>
      </c>
      <c r="D354" s="37" t="str">
        <v>0015g00001c3p4nAAA</v>
      </c>
      <c r="E354" s="37" t="str">
        <v>PURI TRADERS</v>
      </c>
      <c r="F354" s="37" t="str">
        <v>HIMACHAL PRADESH</v>
      </c>
      <c r="G354" s="37" t="str">
        <v>KANGRA</v>
      </c>
      <c r="H354" s="37">
        <v>0</v>
      </c>
      <c r="I354" s="37" t="str">
        <v>MONAD PROFILES</v>
      </c>
      <c r="J354" s="37" t="str">
        <v>Rahul Gautam</v>
      </c>
      <c r="K354" s="37" t="str">
        <v>kapil vaidya</v>
      </c>
      <c r="L354" s="37" t="str">
        <v/>
      </c>
      <c r="M354" s="37" t="str">
        <v>North</v>
      </c>
      <c r="N354" s="2">
        <v>176082</v>
      </c>
      <c r="O354" s="2" t="str">
        <v>02BQKPP6459F1ZN</v>
      </c>
      <c r="P354" s="2">
        <v>8894760978</v>
      </c>
      <c r="Q354" s="2" t="str">
        <v>Apr'24</v>
      </c>
      <c r="R354" s="2">
        <v>2025</v>
      </c>
      <c r="S354" s="1">
        <v>0</v>
      </c>
      <c r="T354" s="2">
        <v>30</v>
      </c>
      <c r="U354" s="1">
        <v>0</v>
      </c>
      <c r="V354" s="1" t="str">
        <v>Minor</v>
      </c>
      <c r="W354" s="10">
        <v>0</v>
      </c>
      <c r="X354" s="10">
        <v>0</v>
      </c>
      <c r="Y354" s="10">
        <v>0</v>
      </c>
      <c r="Z354" s="10">
        <v>12</v>
      </c>
      <c r="AA354" s="10">
        <v>0</v>
      </c>
      <c r="AB354" s="10">
        <v>0</v>
      </c>
      <c r="AC354" s="10">
        <v>8</v>
      </c>
      <c r="AD354" s="10">
        <v>0</v>
      </c>
      <c r="AE354" s="10">
        <v>0</v>
      </c>
      <c r="AF354" s="10">
        <v>0</v>
      </c>
      <c r="AG354" s="10">
        <v>0</v>
      </c>
      <c r="AH354" s="10">
        <v>0</v>
      </c>
      <c r="AI354" s="10">
        <v>0</v>
      </c>
      <c r="AJ354" s="10">
        <v>0</v>
      </c>
      <c r="AK354" s="10">
        <v>0</v>
      </c>
      <c r="AL354" s="10">
        <v>0</v>
      </c>
      <c r="AM354" s="10">
        <v>0</v>
      </c>
      <c r="AN354" s="10">
        <v>0</v>
      </c>
      <c r="AO354" s="10">
        <v>0</v>
      </c>
      <c r="AP354" s="10">
        <v>0</v>
      </c>
      <c r="AQ354" s="10">
        <v>0</v>
      </c>
      <c r="AR354" s="10">
        <v>0</v>
      </c>
      <c r="AS354" s="16">
        <v>0</v>
      </c>
      <c r="AT354" s="16">
        <v>0</v>
      </c>
      <c r="AU354" s="16">
        <v>0</v>
      </c>
      <c r="AV354" s="16">
        <v>0</v>
      </c>
      <c r="AW354" s="16" t="str">
        <v/>
      </c>
      <c r="AX354" s="10">
        <f t="shared" si="37"/>
        <v>0</v>
      </c>
      <c r="AY354" s="10">
        <f>SUM(Z354:AK354)</f>
        <v>20</v>
      </c>
      <c r="AZ354" s="2" t="s">
        <v>119</v>
      </c>
      <c r="BA354" s="10">
        <f t="shared" si="38"/>
        <v>0</v>
      </c>
      <c r="BB354" s="36" t="s">
        <v>118</v>
      </c>
      <c r="BC354" s="39" t="str">
        <f t="shared" si="39"/>
        <v/>
      </c>
      <c r="BD354" s="16">
        <f>SUM(AR354:AW354)</f>
        <v>0</v>
      </c>
      <c r="BE354" s="10">
        <f>SUM(AL354:AQ354)</f>
        <v>0</v>
      </c>
      <c r="BF354" s="12" t="str">
        <f t="shared" si="40"/>
        <v/>
      </c>
      <c r="BG354" s="12" t="str">
        <f t="shared" si="41"/>
        <v/>
      </c>
      <c r="BH354" s="9">
        <f t="shared" si="42"/>
        <v>0</v>
      </c>
      <c r="BI354" s="39" t="str">
        <f t="shared" si="43"/>
        <v/>
      </c>
      <c r="BK354" s="75"/>
    </row>
    <row r="355" spans="1:63">
      <c r="A355" s="2">
        <v>352</v>
      </c>
      <c r="B355" s="2">
        <v>2024</v>
      </c>
      <c r="C355" s="1" t="str">
        <v>PBTMTR339</v>
      </c>
      <c r="D355" s="37" t="str">
        <v>0015g00001ZSvCjAAL</v>
      </c>
      <c r="E355" s="37" t="str">
        <v>GOYAL IRON STORE</v>
      </c>
      <c r="F355" s="37" t="str">
        <v>HARYANA</v>
      </c>
      <c r="G355" s="37" t="str">
        <v>GURUGRAM</v>
      </c>
      <c r="H355" s="37" t="str">
        <v>Pataudi</v>
      </c>
      <c r="I355" s="37" t="str">
        <v>NIKUNJ UDYOG</v>
      </c>
      <c r="J355" s="37" t="str">
        <v>Shiv Shankar Sharma</v>
      </c>
      <c r="K355" s="37" t="str">
        <v>Shiv Shankar Sharma</v>
      </c>
      <c r="L355" s="37" t="str">
        <v>C12828</v>
      </c>
      <c r="M355" s="37" t="str">
        <v>North</v>
      </c>
      <c r="N355" s="2">
        <v>122504</v>
      </c>
      <c r="O355" s="2" t="str">
        <v>06AVWPG8504E2ZE</v>
      </c>
      <c r="P355" s="2">
        <v>9416214086</v>
      </c>
      <c r="Q355" s="2" t="str">
        <v>May'24</v>
      </c>
      <c r="R355" s="2">
        <v>2025</v>
      </c>
      <c r="S355" s="1">
        <v>0</v>
      </c>
      <c r="T355" s="2">
        <v>400</v>
      </c>
      <c r="U355" s="1">
        <v>0</v>
      </c>
      <c r="V355" s="1" t="str">
        <v>Alien</v>
      </c>
      <c r="W355" s="10">
        <v>0</v>
      </c>
      <c r="X355" s="10">
        <v>0</v>
      </c>
      <c r="Y355" s="10">
        <v>0</v>
      </c>
      <c r="Z355" s="10">
        <v>0</v>
      </c>
      <c r="AA355" s="10">
        <v>35.85</v>
      </c>
      <c r="AB355" s="10">
        <v>0</v>
      </c>
      <c r="AC355" s="10">
        <v>30</v>
      </c>
      <c r="AD355" s="10">
        <v>0</v>
      </c>
      <c r="AE355" s="10">
        <v>0</v>
      </c>
      <c r="AF355" s="10">
        <v>0</v>
      </c>
      <c r="AG355" s="10">
        <v>0</v>
      </c>
      <c r="AH355" s="10">
        <v>0</v>
      </c>
      <c r="AI355" s="10">
        <v>0</v>
      </c>
      <c r="AJ355" s="10">
        <v>0</v>
      </c>
      <c r="AK355" s="10">
        <v>0</v>
      </c>
      <c r="AL355" s="10">
        <v>0</v>
      </c>
      <c r="AM355" s="10">
        <v>0</v>
      </c>
      <c r="AN355" s="10">
        <v>0</v>
      </c>
      <c r="AO355" s="10">
        <v>0</v>
      </c>
      <c r="AP355" s="10">
        <v>0</v>
      </c>
      <c r="AQ355" s="10">
        <v>0</v>
      </c>
      <c r="AR355" s="10">
        <v>0</v>
      </c>
      <c r="AS355" s="16">
        <v>0</v>
      </c>
      <c r="AT355" s="16">
        <v>0</v>
      </c>
      <c r="AU355" s="16">
        <v>0</v>
      </c>
      <c r="AV355" s="16">
        <v>0</v>
      </c>
      <c r="AW355" s="16" t="str">
        <v/>
      </c>
      <c r="AX355" s="10">
        <f t="shared" si="37"/>
        <v>0</v>
      </c>
      <c r="AY355" s="10">
        <f>SUM(Z355:AK355)</f>
        <v>65.849999999999994</v>
      </c>
      <c r="AZ355" s="2" t="s">
        <v>119</v>
      </c>
      <c r="BA355" s="10">
        <f t="shared" si="38"/>
        <v>0</v>
      </c>
      <c r="BB355" s="36" t="s">
        <v>118</v>
      </c>
      <c r="BC355" s="39" t="str">
        <f t="shared" si="39"/>
        <v/>
      </c>
      <c r="BD355" s="16">
        <f>SUM(AR355:AW355)</f>
        <v>0</v>
      </c>
      <c r="BE355" s="10">
        <f>SUM(AL355:AQ355)</f>
        <v>0</v>
      </c>
      <c r="BF355" s="12" t="str">
        <f t="shared" si="40"/>
        <v/>
      </c>
      <c r="BG355" s="12" t="str">
        <f t="shared" si="41"/>
        <v/>
      </c>
      <c r="BH355" s="9">
        <f t="shared" si="42"/>
        <v>0</v>
      </c>
      <c r="BI355" s="39" t="str">
        <f t="shared" si="43"/>
        <v/>
      </c>
      <c r="BK355" s="75"/>
    </row>
    <row r="356" spans="1:63">
      <c r="A356" s="2">
        <v>353</v>
      </c>
      <c r="B356" s="2">
        <v>2024</v>
      </c>
      <c r="C356" s="1" t="str">
        <v>PBTMTR340</v>
      </c>
      <c r="D356" s="37" t="str">
        <v>001J1000002mNAxIAM</v>
      </c>
      <c r="E356" s="37" t="str">
        <v>PREETI TRADELINK PRIVATE LIMITED</v>
      </c>
      <c r="F356" s="37" t="str">
        <v>HARYANA</v>
      </c>
      <c r="G356" s="37" t="str">
        <v>FARIDABAD</v>
      </c>
      <c r="H356" s="37" t="str">
        <v>Faridabad</v>
      </c>
      <c r="I356" s="37" t="str">
        <v>NIKUNJ UDYOG</v>
      </c>
      <c r="J356" s="37" t="str">
        <v>Rahul Chauhan</v>
      </c>
      <c r="K356" s="37" t="str">
        <v>Shiv Shankar Sharma</v>
      </c>
      <c r="L356" s="37" t="str">
        <v>C12828</v>
      </c>
      <c r="M356" s="37" t="str">
        <v>North</v>
      </c>
      <c r="N356" s="2">
        <v>121001</v>
      </c>
      <c r="O356" s="2" t="str">
        <v>06AAFCP1874K1Z5</v>
      </c>
      <c r="P356" s="2">
        <v>9810198598</v>
      </c>
      <c r="Q356" s="2" t="str">
        <v>May'24</v>
      </c>
      <c r="R356" s="2">
        <v>2025</v>
      </c>
      <c r="S356" s="1">
        <v>0</v>
      </c>
      <c r="T356" s="2">
        <v>500</v>
      </c>
      <c r="U356" s="1">
        <v>0.13804</v>
      </c>
      <c r="V356" s="1" t="str">
        <v>Super Star</v>
      </c>
      <c r="W356" s="10">
        <v>0</v>
      </c>
      <c r="X356" s="10">
        <v>0</v>
      </c>
      <c r="Y356" s="10">
        <v>0</v>
      </c>
      <c r="Z356" s="10">
        <v>0</v>
      </c>
      <c r="AA356" s="10">
        <v>9.9649999999999999</v>
      </c>
      <c r="AB356" s="10">
        <v>16</v>
      </c>
      <c r="AC356" s="10">
        <v>27</v>
      </c>
      <c r="AD356" s="10">
        <v>60</v>
      </c>
      <c r="AE356" s="10">
        <v>28</v>
      </c>
      <c r="AF356" s="10">
        <v>35.700000000000003</v>
      </c>
      <c r="AG356" s="10">
        <v>22</v>
      </c>
      <c r="AH356" s="10">
        <v>66.2</v>
      </c>
      <c r="AI356" s="10">
        <v>10</v>
      </c>
      <c r="AJ356" s="10">
        <v>73.63</v>
      </c>
      <c r="AK356" s="10">
        <v>35</v>
      </c>
      <c r="AL356" s="10">
        <v>71.099999999999994</v>
      </c>
      <c r="AM356" s="10">
        <v>157</v>
      </c>
      <c r="AN356" s="10">
        <v>51</v>
      </c>
      <c r="AO356" s="10">
        <v>54.39</v>
      </c>
      <c r="AP356" s="10">
        <v>58.49</v>
      </c>
      <c r="AQ356" s="10">
        <v>39.03</v>
      </c>
      <c r="AR356" s="10">
        <v>68.3</v>
      </c>
      <c r="AS356" s="16">
        <v>38.76</v>
      </c>
      <c r="AT356" s="16">
        <v>49.65</v>
      </c>
      <c r="AU356" s="16">
        <v>79</v>
      </c>
      <c r="AV356" s="16">
        <v>78.41</v>
      </c>
      <c r="AW356" s="16">
        <v>86</v>
      </c>
      <c r="AX356" s="10">
        <f t="shared" si="37"/>
        <v>831.13</v>
      </c>
      <c r="AY356" s="10">
        <f>SUM(Z356:AK356)</f>
        <v>383.495</v>
      </c>
      <c r="AZ356" s="2" t="s">
        <v>119</v>
      </c>
      <c r="BA356" s="10">
        <f t="shared" si="38"/>
        <v>71.834999999999994</v>
      </c>
      <c r="BB356" s="36" t="s">
        <v>118</v>
      </c>
      <c r="BC356" s="39" t="str">
        <f t="shared" si="39"/>
        <v>D</v>
      </c>
      <c r="BD356" s="16">
        <f>SUM(AR356:AW356)</f>
        <v>400.12</v>
      </c>
      <c r="BE356" s="10">
        <f>SUM(AL356:AQ356)</f>
        <v>431.01</v>
      </c>
      <c r="BF356" s="12">
        <f t="shared" si="40"/>
        <v>0.48141686619421753</v>
      </c>
      <c r="BG356" s="12">
        <f t="shared" si="41"/>
        <v>0.51858313380578247</v>
      </c>
      <c r="BH356" s="9">
        <f t="shared" si="42"/>
        <v>831.13</v>
      </c>
      <c r="BI356" s="39" t="str">
        <f t="shared" si="43"/>
        <v>D</v>
      </c>
      <c r="BJ356" s="1" t="str">
        <f>_xlfn.XLOOKUP(D356,'Holi gift'!A:A,'Holi gift'!A:A,"",0,1)</f>
        <v>001J1000002mNAxIAM</v>
      </c>
      <c r="BK356" s="75"/>
    </row>
    <row r="357" spans="1:63">
      <c r="A357" s="2">
        <v>354</v>
      </c>
      <c r="B357" s="2">
        <v>2024</v>
      </c>
      <c r="C357" s="1" t="str">
        <v>PBTMTR342</v>
      </c>
      <c r="D357" s="37" t="str">
        <v>0015g00001c3iLHAAY</v>
      </c>
      <c r="E357" s="37" t="str">
        <v>HARYANA STEEL COMPANY</v>
      </c>
      <c r="F357" s="37" t="str">
        <v>DELHI</v>
      </c>
      <c r="G357" s="37" t="str">
        <v>NORTH EAST</v>
      </c>
      <c r="H357" s="37" t="str">
        <v>Farrukhnagar</v>
      </c>
      <c r="I357" s="37" t="str">
        <v>NIKUNJ UDYOG</v>
      </c>
      <c r="J357" s="37" t="str">
        <v>Shiv Shankar Sharma</v>
      </c>
      <c r="K357" s="37" t="str">
        <v>Shiv Shankar Sharma</v>
      </c>
      <c r="L357" s="37" t="str">
        <v>C12828</v>
      </c>
      <c r="M357" s="37" t="str">
        <v>North</v>
      </c>
      <c r="N357" s="2">
        <v>110053</v>
      </c>
      <c r="O357" s="2" t="str">
        <v>07AXZPG2222N1Z0</v>
      </c>
      <c r="P357" s="2">
        <v>9958089491</v>
      </c>
      <c r="Q357" s="2" t="str">
        <v>May'24</v>
      </c>
      <c r="R357" s="2">
        <v>2025</v>
      </c>
      <c r="S357" s="1">
        <v>0</v>
      </c>
      <c r="T357" s="2">
        <v>208</v>
      </c>
      <c r="U357" s="1">
        <v>4.0064102564102567E-2</v>
      </c>
      <c r="V357" s="1" t="str">
        <v>Alien</v>
      </c>
      <c r="W357" s="10">
        <v>0</v>
      </c>
      <c r="X357" s="10">
        <v>0</v>
      </c>
      <c r="Y357" s="10">
        <v>0</v>
      </c>
      <c r="Z357" s="10">
        <v>0</v>
      </c>
      <c r="AA357" s="10">
        <v>3</v>
      </c>
      <c r="AB357" s="10">
        <v>0</v>
      </c>
      <c r="AC357" s="10">
        <v>0</v>
      </c>
      <c r="AD357" s="10">
        <v>0</v>
      </c>
      <c r="AE357" s="10">
        <v>12</v>
      </c>
      <c r="AF357" s="10">
        <v>9</v>
      </c>
      <c r="AG357" s="10">
        <v>0</v>
      </c>
      <c r="AH357" s="10">
        <v>10</v>
      </c>
      <c r="AI357" s="10">
        <v>18</v>
      </c>
      <c r="AJ357" s="10">
        <v>25</v>
      </c>
      <c r="AK357" s="10">
        <v>9</v>
      </c>
      <c r="AL357" s="10">
        <v>3</v>
      </c>
      <c r="AM357" s="10">
        <v>13.25</v>
      </c>
      <c r="AN357" s="10">
        <v>12</v>
      </c>
      <c r="AO357" s="10">
        <v>10</v>
      </c>
      <c r="AP357" s="10">
        <v>0</v>
      </c>
      <c r="AQ357" s="10">
        <v>5.4</v>
      </c>
      <c r="AR357" s="10">
        <v>0</v>
      </c>
      <c r="AS357" s="16">
        <v>0</v>
      </c>
      <c r="AT357" s="16">
        <v>0</v>
      </c>
      <c r="AU357" s="16">
        <v>0</v>
      </c>
      <c r="AV357" s="16">
        <v>25</v>
      </c>
      <c r="AW357" s="16" t="str">
        <v/>
      </c>
      <c r="AX357" s="10">
        <f t="shared" si="37"/>
        <v>68.650000000000006</v>
      </c>
      <c r="AY357" s="10">
        <f>SUM(Z357:AK357)</f>
        <v>86</v>
      </c>
      <c r="AZ357" s="2" t="s">
        <v>119</v>
      </c>
      <c r="BA357" s="10">
        <f t="shared" si="38"/>
        <v>7.2749999999999995</v>
      </c>
      <c r="BB357" s="36" t="s">
        <v>118</v>
      </c>
      <c r="BC357" s="39" t="str">
        <f t="shared" si="39"/>
        <v/>
      </c>
      <c r="BD357" s="16">
        <f>SUM(AR357:AW357)</f>
        <v>25</v>
      </c>
      <c r="BE357" s="10">
        <f>SUM(AL357:AQ357)</f>
        <v>43.65</v>
      </c>
      <c r="BF357" s="12">
        <f t="shared" si="40"/>
        <v>0.36416605972323374</v>
      </c>
      <c r="BG357" s="12">
        <f t="shared" si="41"/>
        <v>0.6358339402767661</v>
      </c>
      <c r="BH357" s="9">
        <f t="shared" si="42"/>
        <v>68.650000000000006</v>
      </c>
      <c r="BI357" s="39" t="str">
        <f t="shared" si="43"/>
        <v/>
      </c>
      <c r="BK357" s="75"/>
    </row>
    <row r="358" spans="1:63">
      <c r="A358" s="2">
        <v>355</v>
      </c>
      <c r="B358" s="2">
        <v>2024</v>
      </c>
      <c r="C358" s="1" t="str">
        <v>PBTMTR343</v>
      </c>
      <c r="D358" s="37" t="str">
        <v>0015g00001cdk5ZAAQ</v>
      </c>
      <c r="E358" s="37" t="str">
        <v>BANSAL TRADERS</v>
      </c>
      <c r="F358" s="37" t="str">
        <v>CHHATTISGARH</v>
      </c>
      <c r="G358" s="37" t="str">
        <v>DURG</v>
      </c>
      <c r="H358" s="37" t="str">
        <v>Surajpur</v>
      </c>
      <c r="I358" s="37" t="str">
        <v>Shree Resources</v>
      </c>
      <c r="J358" s="37" t="str">
        <v>Vikash Kumar</v>
      </c>
      <c r="K358" s="37" t="str">
        <v>Sudhir Tiwari</v>
      </c>
      <c r="L358" s="37" t="str">
        <v/>
      </c>
      <c r="M358" s="37" t="str">
        <v>Central</v>
      </c>
      <c r="N358" s="2">
        <v>490023</v>
      </c>
      <c r="O358" s="2" t="str">
        <v>22AICPB2395K1ZI</v>
      </c>
      <c r="P358" s="2">
        <v>9303132218</v>
      </c>
      <c r="Q358" s="2" t="str">
        <v>May'24</v>
      </c>
      <c r="R358" s="2">
        <v>2025</v>
      </c>
      <c r="S358" s="1">
        <v>0</v>
      </c>
      <c r="T358" s="2">
        <v>350</v>
      </c>
      <c r="U358" s="1">
        <v>0</v>
      </c>
      <c r="V358" s="1" t="str">
        <v>Alien</v>
      </c>
      <c r="W358" s="10">
        <v>0</v>
      </c>
      <c r="X358" s="10">
        <v>0</v>
      </c>
      <c r="Y358" s="10">
        <v>0</v>
      </c>
      <c r="Z358" s="10">
        <v>0</v>
      </c>
      <c r="AA358" s="10">
        <v>10</v>
      </c>
      <c r="AB358" s="10">
        <v>0</v>
      </c>
      <c r="AC358" s="10">
        <v>0</v>
      </c>
      <c r="AD358" s="10">
        <v>0</v>
      </c>
      <c r="AE358" s="10">
        <v>0</v>
      </c>
      <c r="AF358" s="10">
        <v>0</v>
      </c>
      <c r="AG358" s="10">
        <v>0</v>
      </c>
      <c r="AH358" s="10">
        <v>0</v>
      </c>
      <c r="AI358" s="10">
        <v>0</v>
      </c>
      <c r="AJ358" s="10">
        <v>0</v>
      </c>
      <c r="AK358" s="10">
        <v>0</v>
      </c>
      <c r="AL358" s="10">
        <v>0</v>
      </c>
      <c r="AM358" s="10">
        <v>0</v>
      </c>
      <c r="AN358" s="10">
        <v>0</v>
      </c>
      <c r="AO358" s="10">
        <v>0</v>
      </c>
      <c r="AP358" s="10">
        <v>0</v>
      </c>
      <c r="AQ358" s="10">
        <v>0</v>
      </c>
      <c r="AR358" s="10">
        <v>0</v>
      </c>
      <c r="AS358" s="16">
        <v>0</v>
      </c>
      <c r="AT358" s="16">
        <v>0</v>
      </c>
      <c r="AU358" s="16">
        <v>0</v>
      </c>
      <c r="AV358" s="16">
        <v>0</v>
      </c>
      <c r="AW358" s="16" t="str">
        <v/>
      </c>
      <c r="AX358" s="10">
        <f t="shared" si="37"/>
        <v>0</v>
      </c>
      <c r="AY358" s="10">
        <f>SUM(Z358:AK358)</f>
        <v>10</v>
      </c>
      <c r="AZ358" s="2" t="s">
        <v>119</v>
      </c>
      <c r="BA358" s="10">
        <f t="shared" si="38"/>
        <v>0</v>
      </c>
      <c r="BB358" s="36" t="s">
        <v>118</v>
      </c>
      <c r="BC358" s="39" t="str">
        <f t="shared" si="39"/>
        <v/>
      </c>
      <c r="BD358" s="16">
        <f>SUM(AR358:AW358)</f>
        <v>0</v>
      </c>
      <c r="BE358" s="10">
        <f>SUM(AL358:AQ358)</f>
        <v>0</v>
      </c>
      <c r="BF358" s="12" t="str">
        <f t="shared" si="40"/>
        <v/>
      </c>
      <c r="BG358" s="12" t="str">
        <f t="shared" si="41"/>
        <v/>
      </c>
      <c r="BH358" s="9">
        <f t="shared" si="42"/>
        <v>0</v>
      </c>
      <c r="BI358" s="39" t="str">
        <f t="shared" si="43"/>
        <v/>
      </c>
      <c r="BK358" s="75"/>
    </row>
    <row r="359" spans="1:63">
      <c r="A359" s="2">
        <v>356</v>
      </c>
      <c r="B359" s="2">
        <v>2024</v>
      </c>
      <c r="C359" s="1" t="str">
        <v>PBTMTR348</v>
      </c>
      <c r="D359" s="37" t="str">
        <v>0015g00001gublwAAA</v>
      </c>
      <c r="E359" s="37" t="str">
        <v>M/S A. V. STEEL</v>
      </c>
      <c r="F359" s="37" t="str">
        <v>CHHATTISGARH</v>
      </c>
      <c r="G359" s="37" t="str">
        <v>RAIPUR</v>
      </c>
      <c r="H359" s="37" t="str">
        <v>Raipur</v>
      </c>
      <c r="I359" s="37" t="str">
        <v>MADHYA BHARAT ISPAT PRIVATE LIMITED</v>
      </c>
      <c r="J359" s="37" t="str">
        <v>Sumeet Mishra</v>
      </c>
      <c r="K359" s="37" t="str">
        <v>Vikash Kumar</v>
      </c>
      <c r="L359" s="37" t="str">
        <v>C12834</v>
      </c>
      <c r="M359" s="37" t="str">
        <v>Central</v>
      </c>
      <c r="N359" s="2">
        <v>492001</v>
      </c>
      <c r="O359" s="2" t="str">
        <v>22AFFPA3310K2Z5</v>
      </c>
      <c r="P359" s="2">
        <v>9893622241</v>
      </c>
      <c r="Q359" s="2" t="str">
        <v>May'24</v>
      </c>
      <c r="R359" s="2">
        <v>2025</v>
      </c>
      <c r="S359" s="1">
        <v>0</v>
      </c>
      <c r="T359" s="2">
        <v>300</v>
      </c>
      <c r="U359" s="1">
        <v>0</v>
      </c>
      <c r="V359" s="1" t="str">
        <v>Alien</v>
      </c>
      <c r="W359" s="10">
        <v>0</v>
      </c>
      <c r="X359" s="10">
        <v>0</v>
      </c>
      <c r="Y359" s="10">
        <v>0</v>
      </c>
      <c r="Z359" s="10">
        <v>0</v>
      </c>
      <c r="AA359" s="10">
        <v>98</v>
      </c>
      <c r="AB359" s="10">
        <v>0</v>
      </c>
      <c r="AC359" s="10">
        <v>0</v>
      </c>
      <c r="AD359" s="10">
        <v>20</v>
      </c>
      <c r="AE359" s="10">
        <v>55</v>
      </c>
      <c r="AF359" s="10">
        <v>0</v>
      </c>
      <c r="AG359" s="10">
        <v>0</v>
      </c>
      <c r="AH359" s="10">
        <v>0</v>
      </c>
      <c r="AI359" s="10">
        <v>0</v>
      </c>
      <c r="AJ359" s="10">
        <v>0</v>
      </c>
      <c r="AK359" s="10">
        <v>0</v>
      </c>
      <c r="AL359" s="10">
        <v>0</v>
      </c>
      <c r="AM359" s="10">
        <v>0</v>
      </c>
      <c r="AN359" s="10">
        <v>0</v>
      </c>
      <c r="AO359" s="10">
        <v>0</v>
      </c>
      <c r="AP359" s="10">
        <v>0</v>
      </c>
      <c r="AQ359" s="10">
        <v>0</v>
      </c>
      <c r="AR359" s="10">
        <v>0</v>
      </c>
      <c r="AS359" s="16">
        <v>0</v>
      </c>
      <c r="AT359" s="16">
        <v>0</v>
      </c>
      <c r="AU359" s="16">
        <v>0</v>
      </c>
      <c r="AV359" s="16">
        <v>0</v>
      </c>
      <c r="AW359" s="16" t="str">
        <v/>
      </c>
      <c r="AX359" s="10">
        <f t="shared" si="37"/>
        <v>0</v>
      </c>
      <c r="AY359" s="10">
        <f>SUM(Z359:AK359)</f>
        <v>173</v>
      </c>
      <c r="AZ359" s="2" t="s">
        <v>119</v>
      </c>
      <c r="BA359" s="10">
        <f t="shared" si="38"/>
        <v>0</v>
      </c>
      <c r="BB359" s="36" t="s">
        <v>118</v>
      </c>
      <c r="BC359" s="39" t="str">
        <f t="shared" si="39"/>
        <v/>
      </c>
      <c r="BD359" s="16">
        <f>SUM(AR359:AW359)</f>
        <v>0</v>
      </c>
      <c r="BE359" s="10">
        <f>SUM(AL359:AQ359)</f>
        <v>0</v>
      </c>
      <c r="BF359" s="12" t="str">
        <f t="shared" si="40"/>
        <v/>
      </c>
      <c r="BG359" s="12" t="str">
        <f t="shared" si="41"/>
        <v/>
      </c>
      <c r="BH359" s="9">
        <f t="shared" si="42"/>
        <v>0</v>
      </c>
      <c r="BI359" s="39" t="str">
        <f t="shared" si="43"/>
        <v/>
      </c>
      <c r="BK359" s="75"/>
    </row>
    <row r="360" spans="1:63">
      <c r="A360" s="2">
        <v>357</v>
      </c>
      <c r="B360" s="2">
        <v>2024</v>
      </c>
      <c r="C360" s="1" t="str">
        <v>PBTMTR350</v>
      </c>
      <c r="D360" s="37" t="str">
        <v>001J1000002lC37IAE</v>
      </c>
      <c r="E360" s="37" t="str">
        <v>K L Associates</v>
      </c>
      <c r="F360" s="37" t="str">
        <v>UTTAR PRADESH</v>
      </c>
      <c r="G360" s="37" t="str">
        <v>MORADABAD</v>
      </c>
      <c r="H360" s="37" t="str">
        <v>Moradabad</v>
      </c>
      <c r="I360" s="37" t="str">
        <v>OPTRIX INFRA LLP</v>
      </c>
      <c r="J360" s="37" t="str">
        <v>SHIV KUMAR</v>
      </c>
      <c r="K360" s="37" t="str">
        <v>Divyansh Dhawal</v>
      </c>
      <c r="L360" s="37" t="str">
        <v>001J100000PJG7oIAH</v>
      </c>
      <c r="M360" s="37" t="str">
        <v>North</v>
      </c>
      <c r="N360" s="2">
        <v>244001</v>
      </c>
      <c r="O360" s="2">
        <v>0</v>
      </c>
      <c r="P360" s="2">
        <v>9410281119</v>
      </c>
      <c r="Q360" s="2" t="str">
        <v>May'24</v>
      </c>
      <c r="R360" s="2">
        <v>2025</v>
      </c>
      <c r="S360" s="1">
        <v>0</v>
      </c>
      <c r="T360" s="2">
        <v>300</v>
      </c>
      <c r="U360" s="1">
        <v>0</v>
      </c>
      <c r="V360" s="1" t="str">
        <v>Alien</v>
      </c>
      <c r="W360" s="10">
        <v>0</v>
      </c>
      <c r="X360" s="10">
        <v>0</v>
      </c>
      <c r="Y360" s="10">
        <v>0</v>
      </c>
      <c r="Z360" s="10">
        <v>0</v>
      </c>
      <c r="AA360" s="10">
        <v>7</v>
      </c>
      <c r="AB360" s="10">
        <v>2</v>
      </c>
      <c r="AC360" s="10">
        <v>0.3</v>
      </c>
      <c r="AD360" s="10">
        <v>2</v>
      </c>
      <c r="AE360" s="10">
        <v>0</v>
      </c>
      <c r="AF360" s="10">
        <v>4.7</v>
      </c>
      <c r="AG360" s="10">
        <v>8</v>
      </c>
      <c r="AH360" s="10">
        <v>7</v>
      </c>
      <c r="AI360" s="10">
        <v>10</v>
      </c>
      <c r="AJ360" s="10">
        <v>6</v>
      </c>
      <c r="AK360" s="10">
        <v>6</v>
      </c>
      <c r="AL360" s="10">
        <v>2</v>
      </c>
      <c r="AM360" s="10">
        <v>10</v>
      </c>
      <c r="AN360" s="10">
        <v>0</v>
      </c>
      <c r="AO360" s="10">
        <v>0</v>
      </c>
      <c r="AP360" s="10">
        <v>0</v>
      </c>
      <c r="AQ360" s="10">
        <v>0</v>
      </c>
      <c r="AR360" s="10">
        <v>0</v>
      </c>
      <c r="AS360" s="16">
        <v>0</v>
      </c>
      <c r="AT360" s="16">
        <v>0</v>
      </c>
      <c r="AU360" s="16">
        <v>0</v>
      </c>
      <c r="AV360" s="16">
        <v>0</v>
      </c>
      <c r="AW360" s="16" t="str">
        <v/>
      </c>
      <c r="AX360" s="10">
        <f t="shared" si="37"/>
        <v>12</v>
      </c>
      <c r="AY360" s="10">
        <f>SUM(Z360:AK360)</f>
        <v>53</v>
      </c>
      <c r="AZ360" s="2" t="s">
        <v>119</v>
      </c>
      <c r="BA360" s="10">
        <f t="shared" si="38"/>
        <v>2</v>
      </c>
      <c r="BB360" s="36" t="s">
        <v>118</v>
      </c>
      <c r="BC360" s="39" t="str">
        <f t="shared" si="39"/>
        <v/>
      </c>
      <c r="BD360" s="16">
        <f>SUM(AR360:AW360)</f>
        <v>0</v>
      </c>
      <c r="BE360" s="10">
        <f>SUM(AL360:AQ360)</f>
        <v>12</v>
      </c>
      <c r="BF360" s="12">
        <f t="shared" si="40"/>
        <v>0</v>
      </c>
      <c r="BG360" s="12">
        <f t="shared" si="41"/>
        <v>1</v>
      </c>
      <c r="BH360" s="9">
        <f t="shared" si="42"/>
        <v>12</v>
      </c>
      <c r="BI360" s="39" t="str">
        <f t="shared" si="43"/>
        <v/>
      </c>
      <c r="BK360" s="75"/>
    </row>
    <row r="361" spans="1:63">
      <c r="A361" s="2">
        <v>358</v>
      </c>
      <c r="B361" s="2">
        <v>2024</v>
      </c>
      <c r="C361" s="1" t="str">
        <v>PBTMTR351</v>
      </c>
      <c r="D361" s="37" t="str">
        <v>0015g00001YR0GbAAL</v>
      </c>
      <c r="E361" s="37" t="str">
        <v>M/S A M ENTERPRISES</v>
      </c>
      <c r="F361" s="37" t="str">
        <v>UTTAR PRADESH</v>
      </c>
      <c r="G361" s="37" t="str">
        <v>RAE BARELI</v>
      </c>
      <c r="H361" s="37" t="str">
        <v>Raebareli</v>
      </c>
      <c r="I361" s="37" t="str">
        <v>SHREE LAKSHMAN ROLLING MILL (INDIA) LLP</v>
      </c>
      <c r="J361" s="37" t="str">
        <v>Deepanshu</v>
      </c>
      <c r="K361" s="37" t="str">
        <v>Deepanshu</v>
      </c>
      <c r="L361" s="37" t="str">
        <v>C12815</v>
      </c>
      <c r="M361" s="37" t="str">
        <v>North</v>
      </c>
      <c r="N361" s="2">
        <v>229001</v>
      </c>
      <c r="O361" s="2" t="str">
        <v>09AKUPM8059R1ZQ</v>
      </c>
      <c r="P361" s="2">
        <v>7880408705</v>
      </c>
      <c r="Q361" s="2" t="str">
        <v>May'24</v>
      </c>
      <c r="R361" s="2">
        <v>2025</v>
      </c>
      <c r="S361" s="1">
        <v>0</v>
      </c>
      <c r="T361" s="2">
        <v>400</v>
      </c>
      <c r="U361" s="1">
        <v>1.4999999999999999E-2</v>
      </c>
      <c r="V361" s="1" t="str">
        <v>Alien</v>
      </c>
      <c r="W361" s="10">
        <v>0</v>
      </c>
      <c r="X361" s="10">
        <v>0</v>
      </c>
      <c r="Y361" s="10">
        <v>0</v>
      </c>
      <c r="Z361" s="10">
        <v>0</v>
      </c>
      <c r="AA361" s="10">
        <v>13.324999999999999</v>
      </c>
      <c r="AB361" s="10">
        <v>11</v>
      </c>
      <c r="AC361" s="10">
        <v>8.5</v>
      </c>
      <c r="AD361" s="10">
        <v>10</v>
      </c>
      <c r="AE361" s="10">
        <v>14.984999999999999</v>
      </c>
      <c r="AF361" s="10">
        <v>25</v>
      </c>
      <c r="AG361" s="10">
        <v>12</v>
      </c>
      <c r="AH361" s="10">
        <v>19</v>
      </c>
      <c r="AI361" s="10">
        <v>27.94</v>
      </c>
      <c r="AJ361" s="10">
        <v>18.510000000000002</v>
      </c>
      <c r="AK361" s="10">
        <v>47</v>
      </c>
      <c r="AL361" s="10">
        <v>29</v>
      </c>
      <c r="AM361" s="10">
        <v>37</v>
      </c>
      <c r="AN361" s="10">
        <v>19</v>
      </c>
      <c r="AO361" s="10">
        <v>10</v>
      </c>
      <c r="AP361" s="10">
        <v>5</v>
      </c>
      <c r="AQ361" s="10">
        <v>0</v>
      </c>
      <c r="AR361" s="10">
        <v>0</v>
      </c>
      <c r="AS361" s="16">
        <v>0</v>
      </c>
      <c r="AT361" s="16">
        <v>0</v>
      </c>
      <c r="AU361" s="16">
        <v>18</v>
      </c>
      <c r="AV361" s="16">
        <v>0</v>
      </c>
      <c r="AW361" s="16" t="str">
        <v/>
      </c>
      <c r="AX361" s="10">
        <f t="shared" si="37"/>
        <v>118</v>
      </c>
      <c r="AY361" s="10">
        <f>SUM(Z361:AK361)</f>
        <v>207.26</v>
      </c>
      <c r="AZ361" s="2" t="s">
        <v>119</v>
      </c>
      <c r="BA361" s="10">
        <f t="shared" si="38"/>
        <v>16.666666666666668</v>
      </c>
      <c r="BB361" s="36" t="s">
        <v>118</v>
      </c>
      <c r="BC361" s="39" t="str">
        <f t="shared" si="39"/>
        <v/>
      </c>
      <c r="BD361" s="16">
        <f>SUM(AR361:AW361)</f>
        <v>18</v>
      </c>
      <c r="BE361" s="10">
        <f>SUM(AL361:AQ361)</f>
        <v>100</v>
      </c>
      <c r="BF361" s="12">
        <f t="shared" si="40"/>
        <v>0.15254237288135594</v>
      </c>
      <c r="BG361" s="12">
        <f t="shared" si="41"/>
        <v>0.84745762711864403</v>
      </c>
      <c r="BH361" s="9">
        <f t="shared" si="42"/>
        <v>118</v>
      </c>
      <c r="BI361" s="39" t="str">
        <f t="shared" si="43"/>
        <v/>
      </c>
      <c r="BK361" s="75"/>
    </row>
    <row r="362" spans="1:63">
      <c r="A362" s="2">
        <v>359</v>
      </c>
      <c r="B362" s="2">
        <v>2024</v>
      </c>
      <c r="C362" s="1" t="str">
        <v>PBTMTR353</v>
      </c>
      <c r="D362" s="37" t="str">
        <v>0015g00001YR0cMAAT</v>
      </c>
      <c r="E362" s="37" t="str">
        <v>M/S RAJEEV TRADERS</v>
      </c>
      <c r="F362" s="37" t="str">
        <v>UTTAR PRADESH</v>
      </c>
      <c r="G362" s="37" t="str">
        <v>KANPUR NAGAR</v>
      </c>
      <c r="H362" s="37" t="str">
        <v>Kanpur</v>
      </c>
      <c r="I362" s="37" t="str">
        <v>SHREE LAKSHMAN ROLLING MILL (INDIA) LLP</v>
      </c>
      <c r="J362" s="37" t="str">
        <v>Ashutosh Shukla</v>
      </c>
      <c r="K362" s="37" t="str">
        <v>-</v>
      </c>
      <c r="L362" s="37" t="str">
        <v>C12815</v>
      </c>
      <c r="M362" s="37" t="str">
        <v>North</v>
      </c>
      <c r="N362" s="2">
        <v>208020</v>
      </c>
      <c r="O362" s="2" t="str">
        <v>09AEKPJ6707K1Z3</v>
      </c>
      <c r="P362" s="2">
        <v>9336572918</v>
      </c>
      <c r="Q362" s="2" t="str">
        <v>May'24</v>
      </c>
      <c r="R362" s="2">
        <v>2025</v>
      </c>
      <c r="S362" s="1">
        <v>0</v>
      </c>
      <c r="T362" s="2">
        <v>125</v>
      </c>
      <c r="U362" s="1">
        <v>0</v>
      </c>
      <c r="V362" s="1" t="str">
        <v>Challenger</v>
      </c>
      <c r="W362" s="10">
        <v>0</v>
      </c>
      <c r="X362" s="10">
        <v>0</v>
      </c>
      <c r="Y362" s="10">
        <v>0</v>
      </c>
      <c r="Z362" s="10">
        <v>0</v>
      </c>
      <c r="AA362" s="10">
        <v>7.07</v>
      </c>
      <c r="AB362" s="10">
        <v>0</v>
      </c>
      <c r="AC362" s="10">
        <v>0</v>
      </c>
      <c r="AD362" s="10">
        <v>0</v>
      </c>
      <c r="AE362" s="10">
        <v>0</v>
      </c>
      <c r="AF362" s="10">
        <v>0</v>
      </c>
      <c r="AG362" s="10">
        <v>0</v>
      </c>
      <c r="AH362" s="10">
        <v>0</v>
      </c>
      <c r="AI362" s="10">
        <v>0</v>
      </c>
      <c r="AJ362" s="10">
        <v>0</v>
      </c>
      <c r="AK362" s="10">
        <v>0</v>
      </c>
      <c r="AL362" s="10">
        <v>0</v>
      </c>
      <c r="AM362" s="10">
        <v>0</v>
      </c>
      <c r="AN362" s="10">
        <v>0</v>
      </c>
      <c r="AO362" s="10">
        <v>0</v>
      </c>
      <c r="AP362" s="10">
        <v>0</v>
      </c>
      <c r="AQ362" s="10">
        <v>0</v>
      </c>
      <c r="AR362" s="10">
        <v>0</v>
      </c>
      <c r="AS362" s="16">
        <v>0</v>
      </c>
      <c r="AT362" s="16">
        <v>0</v>
      </c>
      <c r="AU362" s="16">
        <v>0</v>
      </c>
      <c r="AV362" s="16">
        <v>0</v>
      </c>
      <c r="AW362" s="16" t="str">
        <v/>
      </c>
      <c r="AX362" s="10">
        <f t="shared" si="37"/>
        <v>0</v>
      </c>
      <c r="AY362" s="10">
        <f>SUM(Z362:AK362)</f>
        <v>7.07</v>
      </c>
      <c r="AZ362" s="2" t="s">
        <v>119</v>
      </c>
      <c r="BA362" s="10">
        <f t="shared" si="38"/>
        <v>0</v>
      </c>
      <c r="BB362" s="36" t="s">
        <v>118</v>
      </c>
      <c r="BC362" s="39" t="str">
        <f t="shared" si="39"/>
        <v/>
      </c>
      <c r="BD362" s="16">
        <f>SUM(AR362:AW362)</f>
        <v>0</v>
      </c>
      <c r="BE362" s="10">
        <f>SUM(AL362:AQ362)</f>
        <v>0</v>
      </c>
      <c r="BF362" s="12" t="str">
        <f t="shared" si="40"/>
        <v/>
      </c>
      <c r="BG362" s="12" t="str">
        <f t="shared" si="41"/>
        <v/>
      </c>
      <c r="BH362" s="9">
        <f t="shared" si="42"/>
        <v>0</v>
      </c>
      <c r="BI362" s="39" t="str">
        <f t="shared" si="43"/>
        <v/>
      </c>
      <c r="BK362" s="75"/>
    </row>
    <row r="363" spans="1:63">
      <c r="A363" s="2">
        <v>360</v>
      </c>
      <c r="B363" s="2">
        <v>2024</v>
      </c>
      <c r="C363" s="1" t="str">
        <v>PBTMTR354</v>
      </c>
      <c r="D363" s="37" t="str">
        <v>0015g00001RKmdfAAD</v>
      </c>
      <c r="E363" s="37" t="str">
        <v>M/S KESHARI BHANDAR</v>
      </c>
      <c r="F363" s="37" t="str">
        <v>UTTAR PRADESH</v>
      </c>
      <c r="G363" s="37" t="str">
        <v>MIRZAPUR</v>
      </c>
      <c r="H363" s="37" t="str">
        <v>Gonda</v>
      </c>
      <c r="I363" s="37" t="str">
        <v>GLOBAL IRONTRADING PVT. LTD.</v>
      </c>
      <c r="J363" s="37" t="str">
        <v>Divyansh Dhawal</v>
      </c>
      <c r="K363" s="37" t="str">
        <v>Varun Arora</v>
      </c>
      <c r="L363" s="37" t="str">
        <v>C12819</v>
      </c>
      <c r="M363" s="37" t="str">
        <v>North</v>
      </c>
      <c r="N363" s="2">
        <v>231304</v>
      </c>
      <c r="O363" s="2" t="str">
        <v>09AAGFK4741C1ZI</v>
      </c>
      <c r="P363" s="2">
        <v>9580127502</v>
      </c>
      <c r="Q363" s="2" t="str">
        <v>May'24</v>
      </c>
      <c r="R363" s="2">
        <v>2025</v>
      </c>
      <c r="S363" s="1">
        <v>0</v>
      </c>
      <c r="T363" s="2">
        <v>170</v>
      </c>
      <c r="U363" s="1">
        <v>0</v>
      </c>
      <c r="V363" s="1" t="str">
        <v>Challenger</v>
      </c>
      <c r="W363" s="10">
        <v>0</v>
      </c>
      <c r="X363" s="10">
        <v>0</v>
      </c>
      <c r="Y363" s="10">
        <v>0</v>
      </c>
      <c r="Z363" s="10">
        <v>0</v>
      </c>
      <c r="AA363" s="10">
        <v>62.94</v>
      </c>
      <c r="AB363" s="10">
        <v>0</v>
      </c>
      <c r="AC363" s="10">
        <v>0</v>
      </c>
      <c r="AD363" s="10">
        <v>49.98</v>
      </c>
      <c r="AE363" s="10">
        <v>30</v>
      </c>
      <c r="AF363" s="10">
        <v>57</v>
      </c>
      <c r="AG363" s="10">
        <v>68</v>
      </c>
      <c r="AH363" s="10">
        <v>35</v>
      </c>
      <c r="AI363" s="10">
        <v>0</v>
      </c>
      <c r="AJ363" s="10">
        <v>0</v>
      </c>
      <c r="AK363" s="10">
        <v>0</v>
      </c>
      <c r="AL363" s="10">
        <v>35</v>
      </c>
      <c r="AM363" s="10">
        <v>35</v>
      </c>
      <c r="AN363" s="10">
        <v>0</v>
      </c>
      <c r="AO363" s="10">
        <v>0</v>
      </c>
      <c r="AP363" s="10">
        <v>0</v>
      </c>
      <c r="AQ363" s="10">
        <v>0</v>
      </c>
      <c r="AR363" s="10">
        <v>0</v>
      </c>
      <c r="AS363" s="16">
        <v>55.77</v>
      </c>
      <c r="AT363" s="16">
        <v>0</v>
      </c>
      <c r="AU363" s="16">
        <v>0</v>
      </c>
      <c r="AV363" s="16">
        <v>0</v>
      </c>
      <c r="AW363" s="16" t="str">
        <v/>
      </c>
      <c r="AX363" s="10">
        <f t="shared" si="37"/>
        <v>125.77000000000001</v>
      </c>
      <c r="AY363" s="10">
        <f>SUM(Z363:AK363)</f>
        <v>302.91999999999996</v>
      </c>
      <c r="AZ363" s="2" t="s">
        <v>119</v>
      </c>
      <c r="BA363" s="10">
        <f t="shared" si="38"/>
        <v>11.666666666666666</v>
      </c>
      <c r="BB363" s="36" t="s">
        <v>118</v>
      </c>
      <c r="BC363" s="39" t="str">
        <f t="shared" si="39"/>
        <v/>
      </c>
      <c r="BD363" s="16">
        <f>SUM(AR363:AW363)</f>
        <v>55.77</v>
      </c>
      <c r="BE363" s="10">
        <f>SUM(AL363:AQ363)</f>
        <v>70</v>
      </c>
      <c r="BF363" s="12">
        <f t="shared" si="40"/>
        <v>0.44342848055975193</v>
      </c>
      <c r="BG363" s="12">
        <f t="shared" si="41"/>
        <v>0.55657151944024807</v>
      </c>
      <c r="BH363" s="9">
        <f t="shared" si="42"/>
        <v>125.77000000000001</v>
      </c>
      <c r="BI363" s="39" t="str">
        <f t="shared" si="43"/>
        <v/>
      </c>
      <c r="BK363" s="75"/>
    </row>
    <row r="364" spans="1:63">
      <c r="A364" s="2">
        <v>361</v>
      </c>
      <c r="B364" s="2">
        <v>2024</v>
      </c>
      <c r="C364" s="1" t="str">
        <v>PBTMTR355</v>
      </c>
      <c r="D364" s="37" t="str">
        <v>0015g00001V9TjeAAF</v>
      </c>
      <c r="E364" s="37" t="str">
        <v>M/S SHAGUN BUILDING MATERIAL</v>
      </c>
      <c r="F364" s="37" t="str">
        <v>UTTAR PRADESH</v>
      </c>
      <c r="G364" s="37" t="str">
        <v>VARANASI</v>
      </c>
      <c r="H364" s="37" t="str">
        <v>Varanasi</v>
      </c>
      <c r="I364" s="37" t="str">
        <v>GLOBAL IRONTRADING PVT. LTD.</v>
      </c>
      <c r="J364" s="37" t="str">
        <v>Divyansh Dhawal</v>
      </c>
      <c r="K364" s="37" t="str">
        <v>Varun Arora</v>
      </c>
      <c r="L364" s="37" t="str">
        <v>C12819</v>
      </c>
      <c r="M364" s="37" t="str">
        <v>North</v>
      </c>
      <c r="N364" s="2">
        <v>221011</v>
      </c>
      <c r="O364" s="2" t="str">
        <v>09AVKPC9443L1Z2</v>
      </c>
      <c r="P364" s="2">
        <v>7905038577</v>
      </c>
      <c r="Q364" s="2" t="str">
        <v>May'24</v>
      </c>
      <c r="R364" s="2">
        <v>2025</v>
      </c>
      <c r="S364" s="1">
        <v>0</v>
      </c>
      <c r="T364" s="2">
        <v>175</v>
      </c>
      <c r="U364" s="1">
        <v>0</v>
      </c>
      <c r="V364" s="1" t="str">
        <v>Challenger</v>
      </c>
      <c r="W364" s="10">
        <v>0</v>
      </c>
      <c r="X364" s="10">
        <v>0</v>
      </c>
      <c r="Y364" s="10">
        <v>0</v>
      </c>
      <c r="Z364" s="10">
        <v>0</v>
      </c>
      <c r="AA364" s="10">
        <v>5</v>
      </c>
      <c r="AB364" s="10">
        <v>0</v>
      </c>
      <c r="AC364" s="10">
        <v>4</v>
      </c>
      <c r="AD364" s="10">
        <v>0</v>
      </c>
      <c r="AE364" s="10">
        <v>0</v>
      </c>
      <c r="AF364" s="10">
        <v>0</v>
      </c>
      <c r="AG364" s="10">
        <v>0</v>
      </c>
      <c r="AH364" s="10">
        <v>0</v>
      </c>
      <c r="AI364" s="10">
        <v>0</v>
      </c>
      <c r="AJ364" s="10">
        <v>0</v>
      </c>
      <c r="AK364" s="10">
        <v>0</v>
      </c>
      <c r="AL364" s="10">
        <v>0</v>
      </c>
      <c r="AM364" s="10">
        <v>0</v>
      </c>
      <c r="AN364" s="10">
        <v>0</v>
      </c>
      <c r="AO364" s="10">
        <v>0</v>
      </c>
      <c r="AP364" s="10">
        <v>0</v>
      </c>
      <c r="AQ364" s="10">
        <v>0</v>
      </c>
      <c r="AR364" s="10">
        <v>0</v>
      </c>
      <c r="AS364" s="16">
        <v>0</v>
      </c>
      <c r="AT364" s="16">
        <v>0</v>
      </c>
      <c r="AU364" s="16">
        <v>0</v>
      </c>
      <c r="AV364" s="16">
        <v>0</v>
      </c>
      <c r="AW364" s="16" t="str">
        <v/>
      </c>
      <c r="AX364" s="10">
        <f t="shared" si="37"/>
        <v>0</v>
      </c>
      <c r="AY364" s="10">
        <f>SUM(Z364:AK364)</f>
        <v>9</v>
      </c>
      <c r="AZ364" s="2" t="s">
        <v>119</v>
      </c>
      <c r="BA364" s="10">
        <f t="shared" si="38"/>
        <v>0</v>
      </c>
      <c r="BB364" s="36" t="s">
        <v>118</v>
      </c>
      <c r="BC364" s="39" t="str">
        <f t="shared" si="39"/>
        <v/>
      </c>
      <c r="BD364" s="16">
        <f>SUM(AR364:AW364)</f>
        <v>0</v>
      </c>
      <c r="BE364" s="10">
        <f>SUM(AL364:AQ364)</f>
        <v>0</v>
      </c>
      <c r="BF364" s="12" t="str">
        <f t="shared" si="40"/>
        <v/>
      </c>
      <c r="BG364" s="12" t="str">
        <f t="shared" si="41"/>
        <v/>
      </c>
      <c r="BH364" s="9">
        <f t="shared" si="42"/>
        <v>0</v>
      </c>
      <c r="BI364" s="39" t="str">
        <f t="shared" si="43"/>
        <v/>
      </c>
      <c r="BK364" s="75"/>
    </row>
    <row r="365" spans="1:63">
      <c r="A365" s="2">
        <v>362</v>
      </c>
      <c r="B365" s="2">
        <v>2024</v>
      </c>
      <c r="C365" s="1" t="str">
        <v>PBTMTR356</v>
      </c>
      <c r="D365" s="37" t="str">
        <v>0015g00001gv91iAAA</v>
      </c>
      <c r="E365" s="37" t="str">
        <v>MEWAR STEEL</v>
      </c>
      <c r="F365" s="37" t="str">
        <v>RAJASTHAN</v>
      </c>
      <c r="G365" s="37" t="str">
        <v>CHITTORGARH</v>
      </c>
      <c r="H365" s="37">
        <v>0</v>
      </c>
      <c r="I365" s="37" t="str">
        <v>J P ALLOYS</v>
      </c>
      <c r="J365" s="37" t="str">
        <v>Pushpendra Kumar</v>
      </c>
      <c r="K365" s="37" t="str">
        <v>Pushpendra Kumar</v>
      </c>
      <c r="L365" s="37" t="str">
        <v>C13188</v>
      </c>
      <c r="M365" s="37" t="str">
        <v>North</v>
      </c>
      <c r="N365" s="2">
        <v>312001</v>
      </c>
      <c r="O365" s="2" t="str">
        <v>08AIPPB4827K1ZY</v>
      </c>
      <c r="P365" s="2">
        <v>9414396233</v>
      </c>
      <c r="Q365" s="2" t="str">
        <v>May'24</v>
      </c>
      <c r="R365" s="2">
        <v>2025</v>
      </c>
      <c r="S365" s="1">
        <v>0</v>
      </c>
      <c r="T365" s="2">
        <v>500</v>
      </c>
      <c r="U365" s="1">
        <v>0.10167999999999999</v>
      </c>
      <c r="V365" s="1" t="str">
        <v>Super Star</v>
      </c>
      <c r="W365" s="10">
        <v>0</v>
      </c>
      <c r="X365" s="10">
        <v>0</v>
      </c>
      <c r="Y365" s="10">
        <v>0</v>
      </c>
      <c r="Z365" s="10">
        <v>0</v>
      </c>
      <c r="AA365" s="10">
        <v>37</v>
      </c>
      <c r="AB365" s="10">
        <v>0</v>
      </c>
      <c r="AC365" s="10">
        <v>0</v>
      </c>
      <c r="AD365" s="10">
        <v>39</v>
      </c>
      <c r="AE365" s="10">
        <v>0</v>
      </c>
      <c r="AF365" s="10">
        <v>0</v>
      </c>
      <c r="AG365" s="10">
        <v>0</v>
      </c>
      <c r="AH365" s="10">
        <v>0</v>
      </c>
      <c r="AI365" s="10">
        <v>0</v>
      </c>
      <c r="AJ365" s="10">
        <v>0</v>
      </c>
      <c r="AK365" s="10">
        <v>0</v>
      </c>
      <c r="AL365" s="10">
        <v>0</v>
      </c>
      <c r="AM365" s="10">
        <v>0</v>
      </c>
      <c r="AN365" s="10">
        <v>0</v>
      </c>
      <c r="AO365" s="10">
        <v>16.98</v>
      </c>
      <c r="AP365" s="10">
        <v>0</v>
      </c>
      <c r="AQ365" s="10">
        <v>0</v>
      </c>
      <c r="AR365" s="10">
        <v>0</v>
      </c>
      <c r="AS365" s="16">
        <v>99.11</v>
      </c>
      <c r="AT365" s="16">
        <v>95.51</v>
      </c>
      <c r="AU365" s="16">
        <v>37</v>
      </c>
      <c r="AV365" s="16">
        <v>20.010000000000002</v>
      </c>
      <c r="AW365" s="16">
        <v>35</v>
      </c>
      <c r="AX365" s="10">
        <f t="shared" si="37"/>
        <v>303.61</v>
      </c>
      <c r="AY365" s="10">
        <f>SUM(Z365:AK365)</f>
        <v>76</v>
      </c>
      <c r="AZ365" s="2" t="s">
        <v>119</v>
      </c>
      <c r="BA365" s="10">
        <f t="shared" si="38"/>
        <v>2.83</v>
      </c>
      <c r="BB365" s="36" t="s">
        <v>118</v>
      </c>
      <c r="BC365" s="39" t="str">
        <f t="shared" si="39"/>
        <v>B</v>
      </c>
      <c r="BD365" s="16">
        <f>SUM(AR365:AW365)</f>
        <v>286.63</v>
      </c>
      <c r="BE365" s="10">
        <f>SUM(AL365:AQ365)</f>
        <v>16.98</v>
      </c>
      <c r="BF365" s="12">
        <f t="shared" si="40"/>
        <v>0.94407298837324194</v>
      </c>
      <c r="BG365" s="12">
        <f t="shared" si="41"/>
        <v>5.5927011626758012E-2</v>
      </c>
      <c r="BH365" s="9">
        <f t="shared" si="42"/>
        <v>303.61</v>
      </c>
      <c r="BI365" s="39" t="str">
        <f t="shared" si="43"/>
        <v>B</v>
      </c>
      <c r="BJ365" s="1" t="str">
        <f>_xlfn.XLOOKUP(D365,'Holi gift'!A:A,'Holi gift'!A:A,"",0,1)</f>
        <v/>
      </c>
      <c r="BK365" s="75"/>
    </row>
    <row r="366" spans="1:63">
      <c r="A366" s="2">
        <v>363</v>
      </c>
      <c r="B366" s="2">
        <v>2024</v>
      </c>
      <c r="C366" s="1" t="str">
        <v>PBTMTR357</v>
      </c>
      <c r="D366" s="37" t="str">
        <v>001J1000002izi5IAA</v>
      </c>
      <c r="E366" s="37" t="str">
        <v>DOUBLE LOOPS DESIGN PRIVATE LIMITED</v>
      </c>
      <c r="F366" s="37" t="str">
        <v>RAJASTHAN</v>
      </c>
      <c r="G366" s="37" t="str">
        <v>UDAIPUR</v>
      </c>
      <c r="H366" s="37" t="str">
        <v>Girwa</v>
      </c>
      <c r="I366" s="37" t="str">
        <v>J P ALLOYS</v>
      </c>
      <c r="J366" s="37" t="str">
        <v>Pushpendra Kumar</v>
      </c>
      <c r="K366" s="37" t="str">
        <v>Pushpendra Kumar</v>
      </c>
      <c r="L366" s="37" t="str">
        <v>C13188</v>
      </c>
      <c r="M366" s="37" t="str">
        <v>North</v>
      </c>
      <c r="N366" s="2">
        <v>313001</v>
      </c>
      <c r="O366" s="2" t="str">
        <v>08AAJCD7140C1ZV</v>
      </c>
      <c r="P366" s="2">
        <v>9829043043</v>
      </c>
      <c r="Q366" s="2" t="str">
        <v>May'24</v>
      </c>
      <c r="R366" s="2">
        <v>2025</v>
      </c>
      <c r="S366" s="1">
        <v>0</v>
      </c>
      <c r="T366" s="2">
        <v>400</v>
      </c>
      <c r="U366" s="1">
        <v>0</v>
      </c>
      <c r="V366" s="1" t="str">
        <v>Alien</v>
      </c>
      <c r="W366" s="10">
        <v>0</v>
      </c>
      <c r="X366" s="10">
        <v>0</v>
      </c>
      <c r="Y366" s="10">
        <v>0</v>
      </c>
      <c r="Z366" s="10">
        <v>0</v>
      </c>
      <c r="AA366" s="10">
        <v>104</v>
      </c>
      <c r="AB366" s="10">
        <v>0</v>
      </c>
      <c r="AC366" s="10">
        <v>0</v>
      </c>
      <c r="AD366" s="10">
        <v>0</v>
      </c>
      <c r="AE366" s="10">
        <v>0</v>
      </c>
      <c r="AF366" s="10">
        <v>0</v>
      </c>
      <c r="AG366" s="10">
        <v>0</v>
      </c>
      <c r="AH366" s="10">
        <v>0</v>
      </c>
      <c r="AI366" s="10">
        <v>0</v>
      </c>
      <c r="AJ366" s="10">
        <v>0</v>
      </c>
      <c r="AK366" s="10">
        <v>0</v>
      </c>
      <c r="AL366" s="10">
        <v>0</v>
      </c>
      <c r="AM366" s="10">
        <v>0</v>
      </c>
      <c r="AN366" s="10">
        <v>0</v>
      </c>
      <c r="AO366" s="10">
        <v>0</v>
      </c>
      <c r="AP366" s="10">
        <v>0</v>
      </c>
      <c r="AQ366" s="10">
        <v>0</v>
      </c>
      <c r="AR366" s="10">
        <v>0</v>
      </c>
      <c r="AS366" s="16">
        <v>0</v>
      </c>
      <c r="AT366" s="16">
        <v>0</v>
      </c>
      <c r="AU366" s="16">
        <v>0</v>
      </c>
      <c r="AV366" s="16">
        <v>0</v>
      </c>
      <c r="AW366" s="16" t="str">
        <v/>
      </c>
      <c r="AX366" s="10">
        <f t="shared" si="37"/>
        <v>0</v>
      </c>
      <c r="AY366" s="10">
        <f>SUM(Z366:AK366)</f>
        <v>104</v>
      </c>
      <c r="AZ366" s="2" t="s">
        <v>119</v>
      </c>
      <c r="BA366" s="10">
        <f t="shared" si="38"/>
        <v>0</v>
      </c>
      <c r="BB366" s="36" t="s">
        <v>118</v>
      </c>
      <c r="BC366" s="39" t="str">
        <f t="shared" si="39"/>
        <v/>
      </c>
      <c r="BD366" s="16">
        <f>SUM(AR366:AW366)</f>
        <v>0</v>
      </c>
      <c r="BE366" s="10">
        <f>SUM(AL366:AQ366)</f>
        <v>0</v>
      </c>
      <c r="BF366" s="12" t="str">
        <f t="shared" si="40"/>
        <v/>
      </c>
      <c r="BG366" s="12" t="str">
        <f t="shared" si="41"/>
        <v/>
      </c>
      <c r="BH366" s="9">
        <f t="shared" si="42"/>
        <v>0</v>
      </c>
      <c r="BI366" s="39" t="str">
        <f t="shared" si="43"/>
        <v/>
      </c>
      <c r="BK366" s="75"/>
    </row>
    <row r="367" spans="1:63">
      <c r="A367" s="2">
        <v>364</v>
      </c>
      <c r="B367" s="2">
        <v>2024</v>
      </c>
      <c r="C367" s="1" t="str">
        <v>PBTMTR358</v>
      </c>
      <c r="D367" s="37" t="str">
        <v>001J1000002lqMEIAY</v>
      </c>
      <c r="E367" s="37" t="str">
        <v>PATEL ENTERPRISES</v>
      </c>
      <c r="F367" s="37" t="str">
        <v>RAJASTHAN</v>
      </c>
      <c r="G367" s="37" t="str">
        <v>BHILWARA</v>
      </c>
      <c r="H367" s="37" t="str">
        <v>Bhilwara</v>
      </c>
      <c r="I367" s="37" t="str">
        <v>J P ALLOYS</v>
      </c>
      <c r="J367" s="37" t="str">
        <v>Mukesh Agarwal</v>
      </c>
      <c r="K367" s="37" t="str">
        <v>Pushpendra Kumar</v>
      </c>
      <c r="L367" s="37" t="str">
        <v>C13188</v>
      </c>
      <c r="M367" s="37" t="str">
        <v>North</v>
      </c>
      <c r="N367" s="2">
        <v>311602</v>
      </c>
      <c r="O367" s="2" t="str">
        <v>36AKJPP6623M1ZL</v>
      </c>
      <c r="P367" s="2">
        <v>0</v>
      </c>
      <c r="Q367" s="2" t="str">
        <v>May'24</v>
      </c>
      <c r="R367" s="2">
        <v>2025</v>
      </c>
      <c r="S367" s="1">
        <v>0</v>
      </c>
      <c r="T367" s="2">
        <v>50</v>
      </c>
      <c r="U367" s="1">
        <v>0</v>
      </c>
      <c r="V367" s="1" t="str">
        <v>Minor</v>
      </c>
      <c r="W367" s="10">
        <v>0</v>
      </c>
      <c r="X367" s="10">
        <v>0</v>
      </c>
      <c r="Y367" s="10">
        <v>0</v>
      </c>
      <c r="Z367" s="10">
        <v>0</v>
      </c>
      <c r="AA367" s="10">
        <v>42</v>
      </c>
      <c r="AB367" s="10">
        <v>0</v>
      </c>
      <c r="AC367" s="10">
        <v>0</v>
      </c>
      <c r="AD367" s="10">
        <v>0</v>
      </c>
      <c r="AE367" s="10">
        <v>0</v>
      </c>
      <c r="AF367" s="10">
        <v>0</v>
      </c>
      <c r="AG367" s="10">
        <v>71</v>
      </c>
      <c r="AH367" s="10">
        <v>0</v>
      </c>
      <c r="AI367" s="10">
        <v>0</v>
      </c>
      <c r="AJ367" s="10">
        <v>0</v>
      </c>
      <c r="AK367" s="10">
        <v>0</v>
      </c>
      <c r="AL367" s="10">
        <v>0</v>
      </c>
      <c r="AM367" s="10">
        <v>0</v>
      </c>
      <c r="AN367" s="10">
        <v>0</v>
      </c>
      <c r="AO367" s="10">
        <v>0</v>
      </c>
      <c r="AP367" s="10">
        <v>0</v>
      </c>
      <c r="AQ367" s="10">
        <v>0</v>
      </c>
      <c r="AR367" s="10">
        <v>0</v>
      </c>
      <c r="AS367" s="16">
        <v>0</v>
      </c>
      <c r="AT367" s="16">
        <v>0</v>
      </c>
      <c r="AU367" s="16">
        <v>0</v>
      </c>
      <c r="AV367" s="16">
        <v>0</v>
      </c>
      <c r="AW367" s="16" t="str">
        <v/>
      </c>
      <c r="AX367" s="10">
        <f t="shared" si="37"/>
        <v>0</v>
      </c>
      <c r="AY367" s="10">
        <f>SUM(Z367:AK367)</f>
        <v>113</v>
      </c>
      <c r="AZ367" s="2" t="s">
        <v>119</v>
      </c>
      <c r="BA367" s="10">
        <f t="shared" si="38"/>
        <v>0</v>
      </c>
      <c r="BB367" s="36" t="s">
        <v>118</v>
      </c>
      <c r="BC367" s="39" t="str">
        <f t="shared" si="39"/>
        <v/>
      </c>
      <c r="BD367" s="16">
        <f>SUM(AR367:AW367)</f>
        <v>0</v>
      </c>
      <c r="BE367" s="10">
        <f>SUM(AL367:AQ367)</f>
        <v>0</v>
      </c>
      <c r="BF367" s="12" t="str">
        <f t="shared" si="40"/>
        <v/>
      </c>
      <c r="BG367" s="12" t="str">
        <f t="shared" si="41"/>
        <v/>
      </c>
      <c r="BH367" s="9">
        <f t="shared" si="42"/>
        <v>0</v>
      </c>
      <c r="BI367" s="39" t="str">
        <f t="shared" si="43"/>
        <v/>
      </c>
      <c r="BK367" s="75"/>
    </row>
    <row r="368" spans="1:63">
      <c r="A368" s="2">
        <v>365</v>
      </c>
      <c r="B368" s="2">
        <v>2024</v>
      </c>
      <c r="C368" s="1" t="str">
        <v>PBTMTR359</v>
      </c>
      <c r="D368" s="37" t="str">
        <v>0015g00001f9BXpAAM</v>
      </c>
      <c r="E368" s="37" t="str">
        <v>SHAKTI STEELS</v>
      </c>
      <c r="F368" s="37" t="str">
        <v>RAJASTHAN</v>
      </c>
      <c r="G368" s="37" t="str">
        <v>JODHPUR</v>
      </c>
      <c r="H368" s="37" t="str">
        <v>Jodhpur</v>
      </c>
      <c r="I368" s="37" t="str">
        <v>M R Associates</v>
      </c>
      <c r="J368" s="37" t="str">
        <v>Neeraj Sharma</v>
      </c>
      <c r="K368" s="37" t="str">
        <v>Neeraj Sharma</v>
      </c>
      <c r="L368" s="37" t="str">
        <v>C13417</v>
      </c>
      <c r="M368" s="37" t="str">
        <v>North</v>
      </c>
      <c r="N368" s="2">
        <v>342001</v>
      </c>
      <c r="O368" s="2" t="str">
        <v>08ACKPR2146J1ZA</v>
      </c>
      <c r="P368" s="2">
        <v>7448100000</v>
      </c>
      <c r="Q368" s="2" t="str">
        <v>May'24</v>
      </c>
      <c r="R368" s="2">
        <v>2025</v>
      </c>
      <c r="S368" s="1">
        <v>0</v>
      </c>
      <c r="T368" s="2">
        <v>700</v>
      </c>
      <c r="U368" s="1">
        <v>5.0057142857142856E-2</v>
      </c>
      <c r="V368" s="1" t="str">
        <v>Alien</v>
      </c>
      <c r="W368" s="10">
        <v>0</v>
      </c>
      <c r="X368" s="10">
        <v>0</v>
      </c>
      <c r="Y368" s="10">
        <v>0</v>
      </c>
      <c r="Z368" s="10">
        <v>0</v>
      </c>
      <c r="AA368" s="10">
        <v>75</v>
      </c>
      <c r="AB368" s="10">
        <v>0</v>
      </c>
      <c r="AC368" s="10">
        <v>25.1</v>
      </c>
      <c r="AD368" s="10">
        <v>61.4</v>
      </c>
      <c r="AE368" s="10">
        <v>113</v>
      </c>
      <c r="AF368" s="10">
        <v>75.06</v>
      </c>
      <c r="AG368" s="10">
        <v>75</v>
      </c>
      <c r="AH368" s="10">
        <v>77</v>
      </c>
      <c r="AI368" s="10">
        <v>0</v>
      </c>
      <c r="AJ368" s="10">
        <v>0</v>
      </c>
      <c r="AK368" s="10">
        <v>0</v>
      </c>
      <c r="AL368" s="10">
        <v>50.7</v>
      </c>
      <c r="AM368" s="10">
        <v>51</v>
      </c>
      <c r="AN368" s="10">
        <v>63</v>
      </c>
      <c r="AO368" s="10">
        <v>50.53</v>
      </c>
      <c r="AP368" s="10">
        <v>74.92</v>
      </c>
      <c r="AQ368" s="10">
        <v>99.83</v>
      </c>
      <c r="AR368" s="10">
        <v>25</v>
      </c>
      <c r="AS368" s="16">
        <v>49.98</v>
      </c>
      <c r="AT368" s="16">
        <v>50.12</v>
      </c>
      <c r="AU368" s="16">
        <v>55</v>
      </c>
      <c r="AV368" s="16">
        <v>0</v>
      </c>
      <c r="AW368" s="16">
        <v>156</v>
      </c>
      <c r="AX368" s="10">
        <f t="shared" si="37"/>
        <v>726.07999999999993</v>
      </c>
      <c r="AY368" s="10">
        <f>SUM(Z368:AK368)</f>
        <v>501.56</v>
      </c>
      <c r="AZ368" s="2" t="s">
        <v>119</v>
      </c>
      <c r="BA368" s="10">
        <f t="shared" si="38"/>
        <v>64.996666666666655</v>
      </c>
      <c r="BB368" s="36" t="s">
        <v>118</v>
      </c>
      <c r="BC368" s="39" t="str">
        <f t="shared" si="39"/>
        <v>C</v>
      </c>
      <c r="BD368" s="16">
        <f>SUM(AR368:AW368)</f>
        <v>336.1</v>
      </c>
      <c r="BE368" s="10">
        <f>SUM(AL368:AQ368)</f>
        <v>389.97999999999996</v>
      </c>
      <c r="BF368" s="12">
        <f t="shared" si="40"/>
        <v>0.46289665050683126</v>
      </c>
      <c r="BG368" s="12">
        <f t="shared" si="41"/>
        <v>0.53710334949316885</v>
      </c>
      <c r="BH368" s="9">
        <f t="shared" si="42"/>
        <v>726.07999999999993</v>
      </c>
      <c r="BI368" s="39" t="str">
        <f t="shared" si="43"/>
        <v>C</v>
      </c>
      <c r="BJ368" s="1" t="str">
        <f>_xlfn.XLOOKUP(D368,'Holi gift'!A:A,'Holi gift'!A:A,"",0,1)</f>
        <v>0015g00001f9BXpAAM</v>
      </c>
      <c r="BK368" s="75"/>
    </row>
    <row r="369" spans="1:63">
      <c r="A369" s="2">
        <v>366</v>
      </c>
      <c r="B369" s="2">
        <v>2024</v>
      </c>
      <c r="C369" s="1" t="str">
        <v>PBTMTR360</v>
      </c>
      <c r="D369" s="37" t="str">
        <v>0015g00001ftYOUAA2</v>
      </c>
      <c r="E369" s="37" t="str">
        <v>NEEL KANTH STEEL</v>
      </c>
      <c r="F369" s="37" t="str">
        <v>RAJASTHAN</v>
      </c>
      <c r="G369" s="37" t="str">
        <v>JODHPUR</v>
      </c>
      <c r="H369" s="37" t="str">
        <v>Bilara</v>
      </c>
      <c r="I369" s="37" t="str">
        <v>M R Associates</v>
      </c>
      <c r="J369" s="37" t="str">
        <v>Neeraj Sharma</v>
      </c>
      <c r="K369" s="37" t="str">
        <v>Neeraj Sharma</v>
      </c>
      <c r="L369" s="37" t="str">
        <v>C13417</v>
      </c>
      <c r="M369" s="37" t="str">
        <v>North</v>
      </c>
      <c r="N369" s="2">
        <v>342602</v>
      </c>
      <c r="O369" s="2" t="str">
        <v>08BEQPP9903L1ZM</v>
      </c>
      <c r="P369" s="2">
        <v>9414188424</v>
      </c>
      <c r="Q369" s="2" t="str">
        <v>May'24</v>
      </c>
      <c r="R369" s="2">
        <v>2025</v>
      </c>
      <c r="S369" s="1">
        <v>0</v>
      </c>
      <c r="T369" s="2">
        <v>110</v>
      </c>
      <c r="U369" s="1">
        <v>7.5696969696969693E-2</v>
      </c>
      <c r="V369" s="1" t="str">
        <v>Challenger</v>
      </c>
      <c r="W369" s="10">
        <v>0</v>
      </c>
      <c r="X369" s="10">
        <v>0</v>
      </c>
      <c r="Y369" s="10">
        <v>0</v>
      </c>
      <c r="Z369" s="10">
        <v>0</v>
      </c>
      <c r="AA369" s="10">
        <v>20</v>
      </c>
      <c r="AB369" s="10">
        <v>0</v>
      </c>
      <c r="AC369" s="10">
        <v>0</v>
      </c>
      <c r="AD369" s="10">
        <v>0</v>
      </c>
      <c r="AE369" s="10">
        <v>0</v>
      </c>
      <c r="AF369" s="10">
        <v>0</v>
      </c>
      <c r="AG369" s="10">
        <v>0</v>
      </c>
      <c r="AH369" s="10">
        <v>0</v>
      </c>
      <c r="AI369" s="10">
        <v>0</v>
      </c>
      <c r="AJ369" s="10">
        <v>10</v>
      </c>
      <c r="AK369" s="10">
        <v>12</v>
      </c>
      <c r="AL369" s="10">
        <v>12.04</v>
      </c>
      <c r="AM369" s="10">
        <v>11</v>
      </c>
      <c r="AN369" s="10">
        <v>0</v>
      </c>
      <c r="AO369" s="10">
        <v>0</v>
      </c>
      <c r="AP369" s="10">
        <v>12.04</v>
      </c>
      <c r="AQ369" s="10">
        <v>12.03</v>
      </c>
      <c r="AR369" s="10">
        <v>10.029999999999999</v>
      </c>
      <c r="AS369" s="16">
        <v>10</v>
      </c>
      <c r="AT369" s="16">
        <v>24.98</v>
      </c>
      <c r="AU369" s="16">
        <v>0</v>
      </c>
      <c r="AV369" s="16">
        <v>0</v>
      </c>
      <c r="AW369" s="16" t="str">
        <v/>
      </c>
      <c r="AX369" s="10">
        <f t="shared" si="37"/>
        <v>92.12</v>
      </c>
      <c r="AY369" s="10">
        <f>SUM(Z369:AK369)</f>
        <v>42</v>
      </c>
      <c r="AZ369" s="2" t="s">
        <v>119</v>
      </c>
      <c r="BA369" s="10">
        <f t="shared" si="38"/>
        <v>7.8516666666666666</v>
      </c>
      <c r="BB369" s="36" t="s">
        <v>118</v>
      </c>
      <c r="BC369" s="39" t="str">
        <f t="shared" si="39"/>
        <v/>
      </c>
      <c r="BD369" s="16">
        <f>SUM(AR369:AW369)</f>
        <v>45.010000000000005</v>
      </c>
      <c r="BE369" s="10">
        <f>SUM(AL369:AQ369)</f>
        <v>47.11</v>
      </c>
      <c r="BF369" s="12">
        <f t="shared" si="40"/>
        <v>0.48860182370820671</v>
      </c>
      <c r="BG369" s="12">
        <f t="shared" si="41"/>
        <v>0.51139817629179329</v>
      </c>
      <c r="BH369" s="9">
        <f t="shared" si="42"/>
        <v>92.12</v>
      </c>
      <c r="BI369" s="39" t="str">
        <f t="shared" si="43"/>
        <v/>
      </c>
      <c r="BK369" s="75"/>
    </row>
    <row r="370" spans="1:63">
      <c r="A370" s="2">
        <v>367</v>
      </c>
      <c r="B370" s="2">
        <v>2024</v>
      </c>
      <c r="C370" s="1" t="str">
        <v>PBTMTR361</v>
      </c>
      <c r="D370" s="37" t="str">
        <v>0015g00001fx5hlAAA</v>
      </c>
      <c r="E370" s="37" t="str">
        <v>GIRIRAJ STEELS</v>
      </c>
      <c r="F370" s="37" t="str">
        <v>RAJASTHAN</v>
      </c>
      <c r="G370" s="37" t="str">
        <v>JODHPUR</v>
      </c>
      <c r="H370" s="37" t="str">
        <v>Jodhpur</v>
      </c>
      <c r="I370" s="37" t="str">
        <v>M R Associates</v>
      </c>
      <c r="J370" s="37" t="str">
        <v>Neeraj Sharma</v>
      </c>
      <c r="K370" s="37" t="str">
        <v>Neeraj Sharma</v>
      </c>
      <c r="L370" s="37" t="str">
        <v>C13417</v>
      </c>
      <c r="M370" s="37" t="str">
        <v>North</v>
      </c>
      <c r="N370" s="2">
        <v>342003</v>
      </c>
      <c r="O370" s="2" t="str">
        <v>08AADCS5574P1ZL</v>
      </c>
      <c r="P370" s="2">
        <v>9829629760</v>
      </c>
      <c r="Q370" s="2" t="str">
        <v>May'24</v>
      </c>
      <c r="R370" s="2">
        <v>2025</v>
      </c>
      <c r="S370" s="1">
        <v>0</v>
      </c>
      <c r="T370" s="2">
        <v>1450</v>
      </c>
      <c r="U370" s="1">
        <v>3.7188505747126434E-2</v>
      </c>
      <c r="V370" s="1" t="str">
        <v>Alien</v>
      </c>
      <c r="W370" s="10">
        <v>0</v>
      </c>
      <c r="X370" s="10">
        <v>0</v>
      </c>
      <c r="Y370" s="10">
        <v>0</v>
      </c>
      <c r="Z370" s="10">
        <v>0</v>
      </c>
      <c r="AA370" s="10">
        <v>25</v>
      </c>
      <c r="AB370" s="10">
        <v>25</v>
      </c>
      <c r="AC370" s="10">
        <v>0</v>
      </c>
      <c r="AD370" s="10">
        <v>26</v>
      </c>
      <c r="AE370" s="10">
        <v>0</v>
      </c>
      <c r="AF370" s="10">
        <v>8</v>
      </c>
      <c r="AG370" s="10">
        <v>40</v>
      </c>
      <c r="AH370" s="10">
        <v>56</v>
      </c>
      <c r="AI370" s="10">
        <v>13</v>
      </c>
      <c r="AJ370" s="10">
        <v>15</v>
      </c>
      <c r="AK370" s="10">
        <v>0</v>
      </c>
      <c r="AL370" s="10">
        <v>30</v>
      </c>
      <c r="AM370" s="10">
        <v>25</v>
      </c>
      <c r="AN370" s="10">
        <v>16</v>
      </c>
      <c r="AO370" s="10">
        <v>10</v>
      </c>
      <c r="AP370" s="10">
        <v>2</v>
      </c>
      <c r="AQ370" s="10">
        <v>17.899999999999999</v>
      </c>
      <c r="AR370" s="10">
        <v>2</v>
      </c>
      <c r="AS370" s="16">
        <v>0</v>
      </c>
      <c r="AT370" s="16">
        <v>99.77</v>
      </c>
      <c r="AU370" s="16">
        <v>45</v>
      </c>
      <c r="AV370" s="16">
        <v>17</v>
      </c>
      <c r="AW370" s="16">
        <v>27</v>
      </c>
      <c r="AX370" s="10">
        <f t="shared" si="37"/>
        <v>291.67</v>
      </c>
      <c r="AY370" s="10">
        <f>SUM(Z370:AK370)</f>
        <v>208</v>
      </c>
      <c r="AZ370" s="2" t="s">
        <v>119</v>
      </c>
      <c r="BA370" s="10">
        <f t="shared" si="38"/>
        <v>16.816666666666666</v>
      </c>
      <c r="BB370" s="36" t="s">
        <v>118</v>
      </c>
      <c r="BC370" s="39" t="str">
        <f t="shared" si="39"/>
        <v>A</v>
      </c>
      <c r="BD370" s="16">
        <f>SUM(AR370:AW370)</f>
        <v>190.76999999999998</v>
      </c>
      <c r="BE370" s="10">
        <f>SUM(AL370:AQ370)</f>
        <v>100.9</v>
      </c>
      <c r="BF370" s="12">
        <f t="shared" si="40"/>
        <v>0.65406109644461197</v>
      </c>
      <c r="BG370" s="12">
        <f t="shared" si="41"/>
        <v>0.34593890355538792</v>
      </c>
      <c r="BH370" s="9">
        <f t="shared" si="42"/>
        <v>291.67</v>
      </c>
      <c r="BI370" s="39" t="str">
        <f t="shared" si="43"/>
        <v>A</v>
      </c>
      <c r="BJ370" s="1" t="str">
        <f>_xlfn.XLOOKUP(D370,'Holi gift'!A:A,'Holi gift'!A:A,"",0,1)</f>
        <v>0015g00001fx5hlAAA</v>
      </c>
      <c r="BK370" s="75"/>
    </row>
    <row r="371" spans="1:63">
      <c r="A371" s="2">
        <v>368</v>
      </c>
      <c r="B371" s="2">
        <v>2024</v>
      </c>
      <c r="C371" s="1" t="str">
        <v>PBTMTR362</v>
      </c>
      <c r="D371" s="37" t="str">
        <v>0015g00001gvOOmAAM</v>
      </c>
      <c r="E371" s="37" t="str">
        <v>B M AGARWAL</v>
      </c>
      <c r="F371" s="37" t="str">
        <v>RAJASTHAN</v>
      </c>
      <c r="G371" s="37" t="str">
        <v>BARMER</v>
      </c>
      <c r="H371" s="37" t="str">
        <v>Barmer</v>
      </c>
      <c r="I371" s="37" t="str">
        <v>M R Associates</v>
      </c>
      <c r="J371" s="37" t="str">
        <v>Neeraj Sharma</v>
      </c>
      <c r="K371" s="37" t="str">
        <v>Neeraj Sharma</v>
      </c>
      <c r="L371" s="37" t="str">
        <v>C13417</v>
      </c>
      <c r="M371" s="37" t="str">
        <v>North</v>
      </c>
      <c r="N371" s="2">
        <v>344001</v>
      </c>
      <c r="O371" s="2" t="str">
        <v>08AAJHM2129P2ZP</v>
      </c>
      <c r="P371" s="2">
        <v>9413307827</v>
      </c>
      <c r="Q371" s="2" t="str">
        <v>May'24</v>
      </c>
      <c r="R371" s="2">
        <v>2025</v>
      </c>
      <c r="S371" s="1">
        <v>0</v>
      </c>
      <c r="T371" s="2">
        <v>500</v>
      </c>
      <c r="U371" s="1">
        <v>0</v>
      </c>
      <c r="V371" s="1" t="str">
        <v>Alien</v>
      </c>
      <c r="W371" s="10">
        <v>0</v>
      </c>
      <c r="X371" s="10">
        <v>0</v>
      </c>
      <c r="Y371" s="10">
        <v>0</v>
      </c>
      <c r="Z371" s="10">
        <v>0</v>
      </c>
      <c r="AA371" s="10">
        <v>30</v>
      </c>
      <c r="AB371" s="10">
        <v>128</v>
      </c>
      <c r="AC371" s="10">
        <v>0</v>
      </c>
      <c r="AD371" s="10">
        <v>0</v>
      </c>
      <c r="AE371" s="10">
        <v>0</v>
      </c>
      <c r="AF371" s="10">
        <v>0</v>
      </c>
      <c r="AG371" s="10">
        <v>0</v>
      </c>
      <c r="AH371" s="10">
        <v>0</v>
      </c>
      <c r="AI371" s="10">
        <v>0</v>
      </c>
      <c r="AJ371" s="10">
        <v>0</v>
      </c>
      <c r="AK371" s="10">
        <v>25</v>
      </c>
      <c r="AL371" s="10">
        <v>0</v>
      </c>
      <c r="AM371" s="10">
        <v>0</v>
      </c>
      <c r="AN371" s="10">
        <v>0</v>
      </c>
      <c r="AO371" s="10">
        <v>0</v>
      </c>
      <c r="AP371" s="10">
        <v>0</v>
      </c>
      <c r="AQ371" s="10">
        <v>0</v>
      </c>
      <c r="AR371" s="10">
        <v>0</v>
      </c>
      <c r="AS371" s="16">
        <v>0</v>
      </c>
      <c r="AT371" s="16">
        <v>0</v>
      </c>
      <c r="AU371" s="16">
        <v>0</v>
      </c>
      <c r="AV371" s="16">
        <v>0</v>
      </c>
      <c r="AW371" s="16" t="str">
        <v/>
      </c>
      <c r="AX371" s="10">
        <f t="shared" si="37"/>
        <v>0</v>
      </c>
      <c r="AY371" s="10">
        <f>SUM(Z371:AK371)</f>
        <v>183</v>
      </c>
      <c r="AZ371" s="2" t="s">
        <v>119</v>
      </c>
      <c r="BA371" s="10">
        <f t="shared" si="38"/>
        <v>0</v>
      </c>
      <c r="BB371" s="36" t="s">
        <v>118</v>
      </c>
      <c r="BC371" s="39" t="str">
        <f t="shared" si="39"/>
        <v/>
      </c>
      <c r="BD371" s="16">
        <f>SUM(AR371:AW371)</f>
        <v>0</v>
      </c>
      <c r="BE371" s="10">
        <f>SUM(AL371:AQ371)</f>
        <v>0</v>
      </c>
      <c r="BF371" s="12" t="str">
        <f t="shared" si="40"/>
        <v/>
      </c>
      <c r="BG371" s="12" t="str">
        <f t="shared" si="41"/>
        <v/>
      </c>
      <c r="BH371" s="9">
        <f t="shared" si="42"/>
        <v>0</v>
      </c>
      <c r="BI371" s="39" t="str">
        <f t="shared" si="43"/>
        <v/>
      </c>
      <c r="BK371" s="75"/>
    </row>
    <row r="372" spans="1:63">
      <c r="A372" s="2">
        <v>369</v>
      </c>
      <c r="B372" s="2">
        <v>2024</v>
      </c>
      <c r="C372" s="1" t="str">
        <v>PBTMTR363</v>
      </c>
      <c r="D372" s="37" t="str">
        <v>001J100000TuLNmIAN</v>
      </c>
      <c r="E372" s="37" t="str">
        <v>JMB &amp; CO.</v>
      </c>
      <c r="F372" s="37" t="str">
        <v>RAJASTHAN</v>
      </c>
      <c r="G372" s="37" t="str">
        <v>JAISALMER</v>
      </c>
      <c r="H372" s="37" t="str">
        <v>Jaisalmer</v>
      </c>
      <c r="I372" s="37" t="str">
        <v>M R Associates</v>
      </c>
      <c r="J372" s="37" t="str">
        <v>Neeraj Sharma</v>
      </c>
      <c r="K372" s="37" t="str">
        <v>Neeraj Sharma</v>
      </c>
      <c r="L372" s="37" t="str">
        <v>C13417</v>
      </c>
      <c r="M372" s="37" t="str">
        <v>North</v>
      </c>
      <c r="N372" s="2">
        <v>345001</v>
      </c>
      <c r="O372" s="2">
        <v>0</v>
      </c>
      <c r="P372" s="2">
        <v>0</v>
      </c>
      <c r="Q372" s="2" t="str">
        <v>May'24</v>
      </c>
      <c r="R372" s="2">
        <v>2025</v>
      </c>
      <c r="S372" s="1">
        <v>0</v>
      </c>
      <c r="T372" s="2">
        <v>200</v>
      </c>
      <c r="U372" s="1">
        <v>0.26844999999999997</v>
      </c>
      <c r="V372" s="1" t="str">
        <v>Star</v>
      </c>
      <c r="W372" s="10">
        <v>0</v>
      </c>
      <c r="X372" s="10">
        <v>0</v>
      </c>
      <c r="Y372" s="10">
        <v>0</v>
      </c>
      <c r="Z372" s="10">
        <v>0</v>
      </c>
      <c r="AA372" s="10">
        <v>25</v>
      </c>
      <c r="AB372" s="10">
        <v>25</v>
      </c>
      <c r="AC372" s="10">
        <v>25.1</v>
      </c>
      <c r="AD372" s="10">
        <v>58.5</v>
      </c>
      <c r="AE372" s="10">
        <v>100.14</v>
      </c>
      <c r="AF372" s="10">
        <v>75.319999999999993</v>
      </c>
      <c r="AG372" s="10">
        <v>25</v>
      </c>
      <c r="AH372" s="10">
        <v>77</v>
      </c>
      <c r="AI372" s="10">
        <v>89</v>
      </c>
      <c r="AJ372" s="10">
        <v>50</v>
      </c>
      <c r="AK372" s="10">
        <v>25</v>
      </c>
      <c r="AL372" s="10">
        <v>0</v>
      </c>
      <c r="AM372" s="10">
        <v>0</v>
      </c>
      <c r="AN372" s="10">
        <v>0</v>
      </c>
      <c r="AO372" s="10">
        <v>0</v>
      </c>
      <c r="AP372" s="10">
        <v>0</v>
      </c>
      <c r="AQ372" s="10">
        <v>0</v>
      </c>
      <c r="AR372" s="10">
        <v>0</v>
      </c>
      <c r="AS372" s="16">
        <v>0</v>
      </c>
      <c r="AT372" s="16">
        <v>49.96</v>
      </c>
      <c r="AU372" s="16">
        <v>86</v>
      </c>
      <c r="AV372" s="16">
        <v>25.11</v>
      </c>
      <c r="AW372" s="16" t="str">
        <v/>
      </c>
      <c r="AX372" s="10">
        <f t="shared" si="37"/>
        <v>161.07</v>
      </c>
      <c r="AY372" s="10">
        <f>SUM(Z372:AK372)</f>
        <v>575.05999999999995</v>
      </c>
      <c r="AZ372" s="2" t="s">
        <v>119</v>
      </c>
      <c r="BA372" s="10">
        <f t="shared" si="38"/>
        <v>0</v>
      </c>
      <c r="BB372" s="36" t="s">
        <v>118</v>
      </c>
      <c r="BC372" s="39" t="str">
        <f t="shared" si="39"/>
        <v/>
      </c>
      <c r="BD372" s="16">
        <f>SUM(AR372:AW372)</f>
        <v>161.07</v>
      </c>
      <c r="BE372" s="10">
        <f>SUM(AL372:AQ372)</f>
        <v>0</v>
      </c>
      <c r="BF372" s="12">
        <f t="shared" si="40"/>
        <v>1</v>
      </c>
      <c r="BG372" s="12">
        <f t="shared" si="41"/>
        <v>0</v>
      </c>
      <c r="BH372" s="9">
        <f t="shared" si="42"/>
        <v>161.07</v>
      </c>
      <c r="BI372" s="39" t="str">
        <f t="shared" si="43"/>
        <v/>
      </c>
      <c r="BK372" s="75"/>
    </row>
    <row r="373" spans="1:63">
      <c r="A373" s="2">
        <v>370</v>
      </c>
      <c r="B373" s="2">
        <v>2024</v>
      </c>
      <c r="C373" s="1" t="str">
        <v>PBTMTR364</v>
      </c>
      <c r="D373" s="37" t="str">
        <v>0015g00001geGaJAAU</v>
      </c>
      <c r="E373" s="37" t="str">
        <v>SHREE SUMER SAGAR STEEL</v>
      </c>
      <c r="F373" s="37" t="str">
        <v>RAJASTHAN</v>
      </c>
      <c r="G373" s="37" t="str">
        <v>AJMER</v>
      </c>
      <c r="H373" s="37" t="str">
        <v>Ajmer</v>
      </c>
      <c r="I373" s="37" t="str">
        <v>Swastik Tradevision Pvt. Ltd.</v>
      </c>
      <c r="J373" s="37" t="str">
        <v>Ravi Kumar Kulmi</v>
      </c>
      <c r="K373" s="37" t="str">
        <v>Ravi Kumar Kulmi</v>
      </c>
      <c r="L373" s="37" t="str">
        <v>C12822</v>
      </c>
      <c r="M373" s="37" t="str">
        <v>North</v>
      </c>
      <c r="N373" s="2">
        <v>305022</v>
      </c>
      <c r="O373" s="2" t="str">
        <v>08BZBPR7140D1ZG</v>
      </c>
      <c r="P373" s="2">
        <v>9785150469</v>
      </c>
      <c r="Q373" s="2" t="str">
        <v>May'24</v>
      </c>
      <c r="R373" s="2">
        <v>2025</v>
      </c>
      <c r="S373" s="1">
        <v>0</v>
      </c>
      <c r="T373" s="2">
        <v>200</v>
      </c>
      <c r="U373" s="1">
        <v>0.14346666666666666</v>
      </c>
      <c r="V373" s="1" t="str">
        <v>Star</v>
      </c>
      <c r="W373" s="10">
        <v>0</v>
      </c>
      <c r="X373" s="10">
        <v>0</v>
      </c>
      <c r="Y373" s="10">
        <v>0</v>
      </c>
      <c r="Z373" s="10">
        <v>0</v>
      </c>
      <c r="AA373" s="10">
        <v>20.02</v>
      </c>
      <c r="AB373" s="10">
        <v>0</v>
      </c>
      <c r="AC373" s="10">
        <v>0</v>
      </c>
      <c r="AD373" s="10">
        <v>0</v>
      </c>
      <c r="AE373" s="10">
        <v>0</v>
      </c>
      <c r="AF373" s="10">
        <v>20.04</v>
      </c>
      <c r="AG373" s="10">
        <v>0</v>
      </c>
      <c r="AH373" s="10">
        <v>19.899999999999999</v>
      </c>
      <c r="AI373" s="10">
        <v>19.86</v>
      </c>
      <c r="AJ373" s="10">
        <v>0</v>
      </c>
      <c r="AK373" s="10">
        <v>70.22</v>
      </c>
      <c r="AL373" s="10">
        <v>60</v>
      </c>
      <c r="AM373" s="10">
        <v>40</v>
      </c>
      <c r="AN373" s="10">
        <v>69</v>
      </c>
      <c r="AO373" s="10">
        <v>30.76</v>
      </c>
      <c r="AP373" s="10">
        <v>60.53</v>
      </c>
      <c r="AQ373" s="10">
        <v>20.07</v>
      </c>
      <c r="AR373" s="10">
        <v>45.12</v>
      </c>
      <c r="AS373" s="16">
        <v>25.02</v>
      </c>
      <c r="AT373" s="16">
        <v>24.95</v>
      </c>
      <c r="AU373" s="16">
        <v>41</v>
      </c>
      <c r="AV373" s="16">
        <v>20.13</v>
      </c>
      <c r="AW373" s="16">
        <v>65.2</v>
      </c>
      <c r="AX373" s="10">
        <f t="shared" si="37"/>
        <v>501.77999999999992</v>
      </c>
      <c r="AY373" s="10">
        <f>SUM(Z373:AK373)</f>
        <v>150.04</v>
      </c>
      <c r="AZ373" s="2" t="s">
        <v>119</v>
      </c>
      <c r="BA373" s="10">
        <f t="shared" si="38"/>
        <v>46.726666666666659</v>
      </c>
      <c r="BB373" s="36" t="s">
        <v>118</v>
      </c>
      <c r="BC373" s="39" t="str">
        <f t="shared" si="39"/>
        <v>C</v>
      </c>
      <c r="BD373" s="16">
        <f>SUM(AR373:AW373)</f>
        <v>221.42000000000002</v>
      </c>
      <c r="BE373" s="10">
        <f>SUM(AL373:AQ373)</f>
        <v>280.35999999999996</v>
      </c>
      <c r="BF373" s="12">
        <f t="shared" si="40"/>
        <v>0.4412690820678386</v>
      </c>
      <c r="BG373" s="12">
        <f t="shared" si="41"/>
        <v>0.55873091793216156</v>
      </c>
      <c r="BH373" s="9">
        <f t="shared" si="42"/>
        <v>501.77999999999992</v>
      </c>
      <c r="BI373" s="39" t="str">
        <f t="shared" si="43"/>
        <v>C</v>
      </c>
      <c r="BJ373" s="1" t="str">
        <f>_xlfn.XLOOKUP(D373,'Holi gift'!A:A,'Holi gift'!A:A,"",0,1)</f>
        <v>0015g00001geGaJAAU</v>
      </c>
      <c r="BK373" s="75"/>
    </row>
    <row r="374" spans="1:63">
      <c r="A374" s="2">
        <v>371</v>
      </c>
      <c r="B374" s="2">
        <v>2024</v>
      </c>
      <c r="C374" s="1" t="str">
        <v>PBTMTR365</v>
      </c>
      <c r="D374" s="37" t="str">
        <v>0015g00001X2Y0RAAV</v>
      </c>
      <c r="E374" s="37" t="str">
        <v>SHIV SHAKTI TRADERS</v>
      </c>
      <c r="F374" s="37" t="str">
        <v>RAJASTHAN</v>
      </c>
      <c r="G374" s="37" t="str">
        <v>JAIPUR</v>
      </c>
      <c r="H374" s="37" t="str">
        <v>Jaipur</v>
      </c>
      <c r="I374" s="37" t="str">
        <v>Swastik Tradevision Pvt. Ltd.</v>
      </c>
      <c r="J374" s="37" t="str">
        <v>Ravi Kumar Kulmi</v>
      </c>
      <c r="K374" s="37" t="str">
        <v>Ravi Kumar Kulmi</v>
      </c>
      <c r="L374" s="37" t="str">
        <v>C12822</v>
      </c>
      <c r="M374" s="37" t="str">
        <v>North</v>
      </c>
      <c r="N374" s="2">
        <v>303702</v>
      </c>
      <c r="O374" s="2" t="str">
        <v>08AEYPA8364F1Z2</v>
      </c>
      <c r="P374" s="2">
        <v>9828055984</v>
      </c>
      <c r="Q374" s="2" t="str">
        <v>May'24</v>
      </c>
      <c r="R374" s="2">
        <v>2025</v>
      </c>
      <c r="S374" s="1">
        <v>0</v>
      </c>
      <c r="T374" s="2">
        <v>250</v>
      </c>
      <c r="U374" s="1">
        <v>0</v>
      </c>
      <c r="V374" s="1" t="str">
        <v>Alien</v>
      </c>
      <c r="W374" s="10">
        <v>0</v>
      </c>
      <c r="X374" s="10">
        <v>0</v>
      </c>
      <c r="Y374" s="10">
        <v>0</v>
      </c>
      <c r="Z374" s="10">
        <v>0</v>
      </c>
      <c r="AA374" s="10">
        <v>16.12</v>
      </c>
      <c r="AB374" s="10">
        <v>0</v>
      </c>
      <c r="AC374" s="10">
        <v>0</v>
      </c>
      <c r="AD374" s="10">
        <v>0</v>
      </c>
      <c r="AE374" s="10">
        <v>0</v>
      </c>
      <c r="AF374" s="10">
        <v>0</v>
      </c>
      <c r="AG374" s="10">
        <v>0</v>
      </c>
      <c r="AH374" s="10">
        <v>0</v>
      </c>
      <c r="AI374" s="10">
        <v>0</v>
      </c>
      <c r="AJ374" s="10">
        <v>0</v>
      </c>
      <c r="AK374" s="10">
        <v>0</v>
      </c>
      <c r="AL374" s="10">
        <v>0</v>
      </c>
      <c r="AM374" s="10">
        <v>0</v>
      </c>
      <c r="AN374" s="10">
        <v>0</v>
      </c>
      <c r="AO374" s="10">
        <v>0</v>
      </c>
      <c r="AP374" s="10">
        <v>0</v>
      </c>
      <c r="AQ374" s="10">
        <v>0</v>
      </c>
      <c r="AR374" s="10">
        <v>0</v>
      </c>
      <c r="AS374" s="16">
        <v>0</v>
      </c>
      <c r="AT374" s="16">
        <v>0</v>
      </c>
      <c r="AU374" s="16">
        <v>0</v>
      </c>
      <c r="AV374" s="16">
        <v>0</v>
      </c>
      <c r="AW374" s="16" t="str">
        <v/>
      </c>
      <c r="AX374" s="10">
        <f t="shared" si="37"/>
        <v>0</v>
      </c>
      <c r="AY374" s="10">
        <f>SUM(Z374:AK374)</f>
        <v>16.12</v>
      </c>
      <c r="AZ374" s="2" t="s">
        <v>119</v>
      </c>
      <c r="BA374" s="10">
        <f t="shared" si="38"/>
        <v>0</v>
      </c>
      <c r="BB374" s="36" t="s">
        <v>118</v>
      </c>
      <c r="BC374" s="39" t="str">
        <f t="shared" si="39"/>
        <v/>
      </c>
      <c r="BD374" s="16">
        <f>SUM(AR374:AW374)</f>
        <v>0</v>
      </c>
      <c r="BE374" s="10">
        <f>SUM(AL374:AQ374)</f>
        <v>0</v>
      </c>
      <c r="BF374" s="12" t="str">
        <f t="shared" si="40"/>
        <v/>
      </c>
      <c r="BG374" s="12" t="str">
        <f t="shared" si="41"/>
        <v/>
      </c>
      <c r="BH374" s="9">
        <f t="shared" si="42"/>
        <v>0</v>
      </c>
      <c r="BI374" s="39" t="str">
        <f t="shared" si="43"/>
        <v/>
      </c>
      <c r="BK374" s="75"/>
    </row>
    <row r="375" spans="1:63">
      <c r="A375" s="2">
        <v>372</v>
      </c>
      <c r="B375" s="2">
        <v>2024</v>
      </c>
      <c r="C375" s="1" t="str">
        <v>PBTMTR366</v>
      </c>
      <c r="D375" s="37" t="str">
        <v>001J1000002k8l7IAA</v>
      </c>
      <c r="E375" s="37" t="str">
        <v>Rahul Tractor and Hardware</v>
      </c>
      <c r="F375" s="37" t="str">
        <v>RAJASTHAN</v>
      </c>
      <c r="G375" s="37" t="str">
        <v>DAUSA</v>
      </c>
      <c r="H375" s="37" t="str">
        <v>Dausa</v>
      </c>
      <c r="I375" s="37" t="str">
        <v>Swastik Tradevision Pvt. Ltd.</v>
      </c>
      <c r="J375" s="37" t="str">
        <v>Sanjeev Jain</v>
      </c>
      <c r="K375" s="37" t="str">
        <v>Ravi Kumar Kulmi</v>
      </c>
      <c r="L375" s="37" t="str">
        <v>C12822</v>
      </c>
      <c r="M375" s="37" t="str">
        <v>North</v>
      </c>
      <c r="N375" s="2">
        <v>303501</v>
      </c>
      <c r="O375" s="2" t="str">
        <v>08DNMPS0763N1Z6</v>
      </c>
      <c r="P375" s="2">
        <v>9887940051</v>
      </c>
      <c r="Q375" s="2" t="str">
        <v>May'24</v>
      </c>
      <c r="R375" s="2">
        <v>2025</v>
      </c>
      <c r="S375" s="1">
        <v>0</v>
      </c>
      <c r="T375" s="2">
        <v>30</v>
      </c>
      <c r="U375" s="1">
        <v>0</v>
      </c>
      <c r="V375" s="1" t="str">
        <v>Minor</v>
      </c>
      <c r="W375" s="10">
        <v>0</v>
      </c>
      <c r="X375" s="10">
        <v>0</v>
      </c>
      <c r="Y375" s="10">
        <v>0</v>
      </c>
      <c r="Z375" s="10">
        <v>0</v>
      </c>
      <c r="AA375" s="10">
        <v>16</v>
      </c>
      <c r="AB375" s="10">
        <v>0</v>
      </c>
      <c r="AC375" s="10">
        <v>0</v>
      </c>
      <c r="AD375" s="10">
        <v>0</v>
      </c>
      <c r="AE375" s="10">
        <v>0</v>
      </c>
      <c r="AF375" s="10">
        <v>0</v>
      </c>
      <c r="AG375" s="10">
        <v>0</v>
      </c>
      <c r="AH375" s="10">
        <v>0</v>
      </c>
      <c r="AI375" s="10">
        <v>0</v>
      </c>
      <c r="AJ375" s="10">
        <v>0</v>
      </c>
      <c r="AK375" s="10">
        <v>0</v>
      </c>
      <c r="AL375" s="10">
        <v>0</v>
      </c>
      <c r="AM375" s="10">
        <v>0</v>
      </c>
      <c r="AN375" s="10">
        <v>0</v>
      </c>
      <c r="AO375" s="10">
        <v>0</v>
      </c>
      <c r="AP375" s="10">
        <v>0</v>
      </c>
      <c r="AQ375" s="10">
        <v>0</v>
      </c>
      <c r="AR375" s="10">
        <v>0</v>
      </c>
      <c r="AS375" s="16">
        <v>0</v>
      </c>
      <c r="AT375" s="16">
        <v>0</v>
      </c>
      <c r="AU375" s="16">
        <v>0</v>
      </c>
      <c r="AV375" s="16">
        <v>0</v>
      </c>
      <c r="AW375" s="16" t="str">
        <v/>
      </c>
      <c r="AX375" s="10">
        <f t="shared" si="37"/>
        <v>0</v>
      </c>
      <c r="AY375" s="10">
        <f>SUM(Z375:AK375)</f>
        <v>16</v>
      </c>
      <c r="AZ375" s="2" t="s">
        <v>119</v>
      </c>
      <c r="BA375" s="10">
        <f t="shared" si="38"/>
        <v>0</v>
      </c>
      <c r="BB375" s="36" t="s">
        <v>118</v>
      </c>
      <c r="BC375" s="39" t="str">
        <f t="shared" si="39"/>
        <v/>
      </c>
      <c r="BD375" s="16">
        <f>SUM(AR375:AW375)</f>
        <v>0</v>
      </c>
      <c r="BE375" s="10">
        <f>SUM(AL375:AQ375)</f>
        <v>0</v>
      </c>
      <c r="BF375" s="12" t="str">
        <f t="shared" si="40"/>
        <v/>
      </c>
      <c r="BG375" s="12" t="str">
        <f t="shared" si="41"/>
        <v/>
      </c>
      <c r="BH375" s="9">
        <f t="shared" si="42"/>
        <v>0</v>
      </c>
      <c r="BI375" s="39" t="str">
        <f t="shared" si="43"/>
        <v/>
      </c>
      <c r="BK375" s="75"/>
    </row>
    <row r="376" spans="1:63">
      <c r="A376" s="2">
        <v>373</v>
      </c>
      <c r="B376" s="2">
        <v>2024</v>
      </c>
      <c r="C376" s="1" t="str">
        <v>PBTMTR367</v>
      </c>
      <c r="D376" s="37" t="str">
        <v>001J1000002kqGtIAI</v>
      </c>
      <c r="E376" s="37" t="str">
        <v>RAMDEV STEEL</v>
      </c>
      <c r="F376" s="37" t="str">
        <v>RAJASTHAN</v>
      </c>
      <c r="G376" s="37" t="str">
        <v>NAGAUR</v>
      </c>
      <c r="H376" s="37" t="str">
        <v>Degana</v>
      </c>
      <c r="I376" s="37" t="str">
        <v>Swastik Tradevision Pvt. Ltd.</v>
      </c>
      <c r="J376" s="37" t="str">
        <v>Ravi Kumar Kulmi</v>
      </c>
      <c r="K376" s="37" t="str">
        <v>Ravi Kumar Kulmi</v>
      </c>
      <c r="L376" s="37" t="str">
        <v>C12822</v>
      </c>
      <c r="M376" s="37" t="str">
        <v>North</v>
      </c>
      <c r="N376" s="2">
        <v>341503</v>
      </c>
      <c r="O376" s="2" t="str">
        <v>08ABCFR8043B1ZE</v>
      </c>
      <c r="P376" s="2">
        <v>7755969617</v>
      </c>
      <c r="Q376" s="2" t="str">
        <v>May'24</v>
      </c>
      <c r="R376" s="2">
        <v>2025</v>
      </c>
      <c r="S376" s="1">
        <v>0</v>
      </c>
      <c r="T376" s="2">
        <v>50</v>
      </c>
      <c r="U376" s="1">
        <v>0</v>
      </c>
      <c r="V376" s="1" t="str">
        <v>Minor</v>
      </c>
      <c r="W376" s="10">
        <v>0</v>
      </c>
      <c r="X376" s="10">
        <v>0</v>
      </c>
      <c r="Y376" s="10">
        <v>0</v>
      </c>
      <c r="Z376" s="10">
        <v>0</v>
      </c>
      <c r="AA376" s="10">
        <v>20</v>
      </c>
      <c r="AB376" s="10">
        <v>0</v>
      </c>
      <c r="AC376" s="10">
        <v>0</v>
      </c>
      <c r="AD376" s="10">
        <v>0</v>
      </c>
      <c r="AE376" s="10">
        <v>0</v>
      </c>
      <c r="AF376" s="10">
        <v>0</v>
      </c>
      <c r="AG376" s="10">
        <v>0</v>
      </c>
      <c r="AH376" s="10">
        <v>0</v>
      </c>
      <c r="AI376" s="10">
        <v>0</v>
      </c>
      <c r="AJ376" s="10">
        <v>0</v>
      </c>
      <c r="AK376" s="10">
        <v>0</v>
      </c>
      <c r="AL376" s="10">
        <v>0</v>
      </c>
      <c r="AM376" s="10">
        <v>0</v>
      </c>
      <c r="AN376" s="10">
        <v>0</v>
      </c>
      <c r="AO376" s="10">
        <v>0</v>
      </c>
      <c r="AP376" s="10">
        <v>0</v>
      </c>
      <c r="AQ376" s="10">
        <v>0</v>
      </c>
      <c r="AR376" s="10">
        <v>0</v>
      </c>
      <c r="AS376" s="16">
        <v>0</v>
      </c>
      <c r="AT376" s="16">
        <v>0</v>
      </c>
      <c r="AU376" s="16">
        <v>0</v>
      </c>
      <c r="AV376" s="16">
        <v>0</v>
      </c>
      <c r="AW376" s="16" t="str">
        <v/>
      </c>
      <c r="AX376" s="10">
        <f t="shared" si="37"/>
        <v>0</v>
      </c>
      <c r="AY376" s="10">
        <f>SUM(Z376:AK376)</f>
        <v>20</v>
      </c>
      <c r="AZ376" s="2" t="s">
        <v>119</v>
      </c>
      <c r="BA376" s="10">
        <f t="shared" si="38"/>
        <v>0</v>
      </c>
      <c r="BB376" s="36" t="s">
        <v>118</v>
      </c>
      <c r="BC376" s="39" t="str">
        <f t="shared" si="39"/>
        <v/>
      </c>
      <c r="BD376" s="16">
        <f>SUM(AR376:AW376)</f>
        <v>0</v>
      </c>
      <c r="BE376" s="10">
        <f>SUM(AL376:AQ376)</f>
        <v>0</v>
      </c>
      <c r="BF376" s="12" t="str">
        <f t="shared" si="40"/>
        <v/>
      </c>
      <c r="BG376" s="12" t="str">
        <f t="shared" si="41"/>
        <v/>
      </c>
      <c r="BH376" s="9">
        <f t="shared" si="42"/>
        <v>0</v>
      </c>
      <c r="BI376" s="39" t="str">
        <f t="shared" si="43"/>
        <v/>
      </c>
      <c r="BK376" s="75"/>
    </row>
    <row r="377" spans="1:63">
      <c r="A377" s="2">
        <v>374</v>
      </c>
      <c r="B377" s="2">
        <v>2024</v>
      </c>
      <c r="C377" s="1" t="str">
        <v>PBTMTR368</v>
      </c>
      <c r="D377" s="37" t="str">
        <v>0015g00001XIa1TAAT</v>
      </c>
      <c r="E377" s="37" t="str">
        <v>DANI AND COMPANY</v>
      </c>
      <c r="F377" s="37" t="str">
        <v>RAJASTHAN</v>
      </c>
      <c r="G377" s="37" t="str">
        <v>AJMER</v>
      </c>
      <c r="H377" s="37">
        <v>0</v>
      </c>
      <c r="I377" s="37" t="str">
        <v>Swastik Tradevision Pvt. Ltd.</v>
      </c>
      <c r="J377" s="37" t="str">
        <v>Amit Kumar Sharma</v>
      </c>
      <c r="K377" s="37" t="str">
        <v>Ravi Kumar Kulmi</v>
      </c>
      <c r="L377" s="37" t="str">
        <v>C12822</v>
      </c>
      <c r="M377" s="37" t="str">
        <v>North</v>
      </c>
      <c r="N377" s="2">
        <v>305001</v>
      </c>
      <c r="O377" s="2" t="str">
        <v>08AATPD7145E1ZL</v>
      </c>
      <c r="P377" s="2">
        <v>9414003410</v>
      </c>
      <c r="Q377" s="2" t="str">
        <v>May'24</v>
      </c>
      <c r="R377" s="2">
        <v>2025</v>
      </c>
      <c r="S377" s="1">
        <v>0</v>
      </c>
      <c r="T377" s="2">
        <v>300</v>
      </c>
      <c r="U377" s="1">
        <v>0</v>
      </c>
      <c r="V377" s="1" t="str">
        <v>Alien</v>
      </c>
      <c r="W377" s="10">
        <v>0</v>
      </c>
      <c r="X377" s="10">
        <v>0</v>
      </c>
      <c r="Y377" s="10">
        <v>0</v>
      </c>
      <c r="Z377" s="10">
        <v>0</v>
      </c>
      <c r="AA377" s="10">
        <v>5</v>
      </c>
      <c r="AB377" s="10">
        <v>0</v>
      </c>
      <c r="AC377" s="10">
        <v>0</v>
      </c>
      <c r="AD377" s="10">
        <v>0</v>
      </c>
      <c r="AE377" s="10">
        <v>0</v>
      </c>
      <c r="AF377" s="10">
        <v>0</v>
      </c>
      <c r="AG377" s="10">
        <v>0</v>
      </c>
      <c r="AH377" s="10">
        <v>0</v>
      </c>
      <c r="AI377" s="10">
        <v>0</v>
      </c>
      <c r="AJ377" s="10">
        <v>0</v>
      </c>
      <c r="AK377" s="10">
        <v>0</v>
      </c>
      <c r="AL377" s="10">
        <v>0</v>
      </c>
      <c r="AM377" s="10">
        <v>0</v>
      </c>
      <c r="AN377" s="10">
        <v>0</v>
      </c>
      <c r="AO377" s="10">
        <v>0</v>
      </c>
      <c r="AP377" s="10">
        <v>0</v>
      </c>
      <c r="AQ377" s="10">
        <v>0</v>
      </c>
      <c r="AR377" s="10">
        <v>0</v>
      </c>
      <c r="AS377" s="16">
        <v>0</v>
      </c>
      <c r="AT377" s="16">
        <v>0</v>
      </c>
      <c r="AU377" s="16">
        <v>0</v>
      </c>
      <c r="AV377" s="16">
        <v>0</v>
      </c>
      <c r="AW377" s="16" t="str">
        <v/>
      </c>
      <c r="AX377" s="10">
        <f t="shared" si="37"/>
        <v>0</v>
      </c>
      <c r="AY377" s="10">
        <f>SUM(Z377:AK377)</f>
        <v>5</v>
      </c>
      <c r="AZ377" s="2" t="s">
        <v>119</v>
      </c>
      <c r="BA377" s="10">
        <f t="shared" si="38"/>
        <v>0</v>
      </c>
      <c r="BB377" s="36" t="s">
        <v>118</v>
      </c>
      <c r="BC377" s="39" t="str">
        <f t="shared" si="39"/>
        <v/>
      </c>
      <c r="BD377" s="16">
        <f>SUM(AR377:AW377)</f>
        <v>0</v>
      </c>
      <c r="BE377" s="10">
        <f>SUM(AL377:AQ377)</f>
        <v>0</v>
      </c>
      <c r="BF377" s="12" t="str">
        <f t="shared" si="40"/>
        <v/>
      </c>
      <c r="BG377" s="12" t="str">
        <f t="shared" si="41"/>
        <v/>
      </c>
      <c r="BH377" s="9">
        <f t="shared" si="42"/>
        <v>0</v>
      </c>
      <c r="BI377" s="39" t="str">
        <f t="shared" si="43"/>
        <v/>
      </c>
      <c r="BK377" s="75"/>
    </row>
    <row r="378" spans="1:63">
      <c r="A378" s="2">
        <v>375</v>
      </c>
      <c r="B378" s="2">
        <v>2024</v>
      </c>
      <c r="C378" s="1" t="str">
        <v>PBTMTR369</v>
      </c>
      <c r="D378" s="37" t="str">
        <v>0015g00001YOIDAAA5</v>
      </c>
      <c r="E378" s="37" t="str">
        <v>M/S KARANWAL CEMENT AND IRON STORE</v>
      </c>
      <c r="F378" s="37" t="str">
        <v>UTTARAKHAND</v>
      </c>
      <c r="G378" s="37" t="str">
        <v>DEHRADUN</v>
      </c>
      <c r="H378" s="37" t="str">
        <v>Haridwar</v>
      </c>
      <c r="I378" s="37" t="str">
        <v>SHIVA SALES INDIA CORPORATION</v>
      </c>
      <c r="J378" s="37" t="str">
        <v>Ravi Kumar</v>
      </c>
      <c r="K378" s="37" t="str">
        <v>Gaurav Bhardwaj</v>
      </c>
      <c r="L378" s="37" t="str">
        <v>C12821</v>
      </c>
      <c r="M378" s="37" t="str">
        <v>North</v>
      </c>
      <c r="N378" s="2">
        <v>249205</v>
      </c>
      <c r="O378" s="2" t="str">
        <v>05BHMPK3110K1ZI</v>
      </c>
      <c r="P378" s="2">
        <v>9897117391</v>
      </c>
      <c r="Q378" s="2" t="str">
        <v>May'24</v>
      </c>
      <c r="R378" s="2">
        <v>2025</v>
      </c>
      <c r="S378" s="1">
        <v>0</v>
      </c>
      <c r="T378" s="2">
        <v>85</v>
      </c>
      <c r="U378" s="1">
        <v>0</v>
      </c>
      <c r="V378" s="1" t="str">
        <v>Challenger</v>
      </c>
      <c r="W378" s="10">
        <v>0</v>
      </c>
      <c r="X378" s="10">
        <v>0</v>
      </c>
      <c r="Y378" s="10">
        <v>0</v>
      </c>
      <c r="Z378" s="10">
        <v>0</v>
      </c>
      <c r="AA378" s="10">
        <v>14</v>
      </c>
      <c r="AB378" s="10">
        <v>0</v>
      </c>
      <c r="AC378" s="10">
        <v>0</v>
      </c>
      <c r="AD378" s="10">
        <v>0</v>
      </c>
      <c r="AE378" s="10">
        <v>0</v>
      </c>
      <c r="AF378" s="10">
        <v>0</v>
      </c>
      <c r="AG378" s="10">
        <v>0</v>
      </c>
      <c r="AH378" s="10">
        <v>0</v>
      </c>
      <c r="AI378" s="10">
        <v>0</v>
      </c>
      <c r="AJ378" s="10">
        <v>0</v>
      </c>
      <c r="AK378" s="10">
        <v>0</v>
      </c>
      <c r="AL378" s="10">
        <v>0</v>
      </c>
      <c r="AM378" s="10">
        <v>0</v>
      </c>
      <c r="AN378" s="10">
        <v>0</v>
      </c>
      <c r="AO378" s="10">
        <v>0</v>
      </c>
      <c r="AP378" s="10">
        <v>0</v>
      </c>
      <c r="AQ378" s="10">
        <v>0</v>
      </c>
      <c r="AR378" s="10">
        <v>0</v>
      </c>
      <c r="AS378" s="16">
        <v>0</v>
      </c>
      <c r="AT378" s="16">
        <v>0</v>
      </c>
      <c r="AU378" s="16">
        <v>0</v>
      </c>
      <c r="AV378" s="16">
        <v>0</v>
      </c>
      <c r="AW378" s="16" t="str">
        <v/>
      </c>
      <c r="AX378" s="10">
        <f t="shared" si="37"/>
        <v>0</v>
      </c>
      <c r="AY378" s="10">
        <f>SUM(Z378:AK378)</f>
        <v>14</v>
      </c>
      <c r="AZ378" s="2" t="s">
        <v>119</v>
      </c>
      <c r="BA378" s="10">
        <f t="shared" si="38"/>
        <v>0</v>
      </c>
      <c r="BB378" s="36" t="s">
        <v>118</v>
      </c>
      <c r="BC378" s="39" t="str">
        <f t="shared" si="39"/>
        <v/>
      </c>
      <c r="BD378" s="16">
        <f>SUM(AR378:AW378)</f>
        <v>0</v>
      </c>
      <c r="BE378" s="10">
        <f>SUM(AL378:AQ378)</f>
        <v>0</v>
      </c>
      <c r="BF378" s="12" t="str">
        <f t="shared" si="40"/>
        <v/>
      </c>
      <c r="BG378" s="12" t="str">
        <f t="shared" si="41"/>
        <v/>
      </c>
      <c r="BH378" s="9">
        <f t="shared" si="42"/>
        <v>0</v>
      </c>
      <c r="BI378" s="39" t="str">
        <f t="shared" si="43"/>
        <v/>
      </c>
      <c r="BK378" s="75"/>
    </row>
    <row r="379" spans="1:63">
      <c r="A379" s="2">
        <v>376</v>
      </c>
      <c r="B379" s="2">
        <v>2024</v>
      </c>
      <c r="C379" s="1" t="str">
        <v>PBTMTR371</v>
      </c>
      <c r="D379" s="37" t="str">
        <v>0015g00001f8c5UAAQ</v>
      </c>
      <c r="E379" s="37" t="str">
        <v>M/S LAXMI STEELS</v>
      </c>
      <c r="F379" s="37" t="str">
        <v>UTTAR PRADESH</v>
      </c>
      <c r="G379" s="37" t="str">
        <v>ALIGARH</v>
      </c>
      <c r="H379" s="37" t="str">
        <v>Aligarh</v>
      </c>
      <c r="I379" s="37" t="str">
        <v>DINESH STEEL PRIVATE LIMITED</v>
      </c>
      <c r="J379" s="37" t="str">
        <v>Pawan Kumar</v>
      </c>
      <c r="K379" s="37" t="str">
        <v>Dharamveer Sagar</v>
      </c>
      <c r="L379" s="37" t="str">
        <v>C12820</v>
      </c>
      <c r="M379" s="37" t="str">
        <v>North</v>
      </c>
      <c r="N379" s="2">
        <v>202001</v>
      </c>
      <c r="O379" s="2" t="str">
        <v>09AARPJ3128K1ZB</v>
      </c>
      <c r="P379" s="2">
        <v>8979000944</v>
      </c>
      <c r="Q379" s="2" t="str">
        <v>May'24</v>
      </c>
      <c r="R379" s="2">
        <v>2025</v>
      </c>
      <c r="S379" s="1">
        <v>0</v>
      </c>
      <c r="T379" s="2">
        <v>90</v>
      </c>
      <c r="U379" s="1">
        <v>0.18170370370370373</v>
      </c>
      <c r="V379" s="1" t="str">
        <v>Star</v>
      </c>
      <c r="W379" s="10">
        <v>0</v>
      </c>
      <c r="X379" s="10">
        <v>0</v>
      </c>
      <c r="Y379" s="10">
        <v>0</v>
      </c>
      <c r="Z379" s="10">
        <v>0</v>
      </c>
      <c r="AA379" s="10">
        <v>17</v>
      </c>
      <c r="AB379" s="10">
        <v>0</v>
      </c>
      <c r="AC379" s="10">
        <v>0</v>
      </c>
      <c r="AD379" s="10">
        <v>15</v>
      </c>
      <c r="AE379" s="10">
        <v>0</v>
      </c>
      <c r="AF379" s="10">
        <v>0</v>
      </c>
      <c r="AG379" s="10">
        <v>0</v>
      </c>
      <c r="AH379" s="10">
        <v>46</v>
      </c>
      <c r="AI379" s="10">
        <v>0</v>
      </c>
      <c r="AJ379" s="10">
        <v>20</v>
      </c>
      <c r="AK379" s="10">
        <v>10</v>
      </c>
      <c r="AL379" s="10">
        <v>27</v>
      </c>
      <c r="AM379" s="10">
        <v>0</v>
      </c>
      <c r="AN379" s="10">
        <v>15</v>
      </c>
      <c r="AO379" s="10">
        <v>0</v>
      </c>
      <c r="AP379" s="10">
        <v>11.95</v>
      </c>
      <c r="AQ379" s="10">
        <v>0</v>
      </c>
      <c r="AR379" s="10">
        <v>21.98</v>
      </c>
      <c r="AS379" s="16">
        <v>0</v>
      </c>
      <c r="AT379" s="16">
        <v>25.01</v>
      </c>
      <c r="AU379" s="16">
        <v>12</v>
      </c>
      <c r="AV379" s="16">
        <v>12.05</v>
      </c>
      <c r="AW379" s="16">
        <v>10</v>
      </c>
      <c r="AX379" s="10">
        <f t="shared" si="37"/>
        <v>134.99</v>
      </c>
      <c r="AY379" s="10">
        <f>SUM(Z379:AK379)</f>
        <v>108</v>
      </c>
      <c r="AZ379" s="2" t="s">
        <v>119</v>
      </c>
      <c r="BA379" s="10">
        <f t="shared" si="38"/>
        <v>8.9916666666666671</v>
      </c>
      <c r="BB379" s="36" t="s">
        <v>118</v>
      </c>
      <c r="BC379" s="39" t="str">
        <f t="shared" si="39"/>
        <v/>
      </c>
      <c r="BD379" s="16">
        <f>SUM(AR379:AW379)</f>
        <v>81.040000000000006</v>
      </c>
      <c r="BE379" s="10">
        <f>SUM(AL379:AQ379)</f>
        <v>53.95</v>
      </c>
      <c r="BF379" s="12">
        <f t="shared" si="40"/>
        <v>0.60034076598266539</v>
      </c>
      <c r="BG379" s="12">
        <f t="shared" si="41"/>
        <v>0.39965923401733461</v>
      </c>
      <c r="BH379" s="9">
        <f t="shared" si="42"/>
        <v>134.99</v>
      </c>
      <c r="BI379" s="39" t="str">
        <f t="shared" si="43"/>
        <v/>
      </c>
      <c r="BK379" s="75"/>
    </row>
    <row r="380" spans="1:63">
      <c r="A380" s="2">
        <v>377</v>
      </c>
      <c r="B380" s="2">
        <v>2024</v>
      </c>
      <c r="C380" s="1" t="str">
        <v>PBTMTR372</v>
      </c>
      <c r="D380" s="37" t="str">
        <v>001J1000002mg9HIAQ</v>
      </c>
      <c r="E380" s="37" t="str">
        <v>M/S JAI SHRI RAM TRADERS</v>
      </c>
      <c r="F380" s="37" t="str">
        <v>UTTAR PRADESH</v>
      </c>
      <c r="G380" s="37" t="str">
        <v>ALIGARH</v>
      </c>
      <c r="H380" s="37" t="str">
        <v>Aligarh</v>
      </c>
      <c r="I380" s="37" t="str">
        <v>DINESH STEEL PRIVATE LIMITED</v>
      </c>
      <c r="J380" s="37" t="str">
        <v>Pawan Kumar</v>
      </c>
      <c r="K380" s="37" t="str">
        <v>Dharamveer Sagar</v>
      </c>
      <c r="L380" s="37" t="str">
        <v>C12820</v>
      </c>
      <c r="M380" s="37" t="str">
        <v>North</v>
      </c>
      <c r="N380" s="2">
        <v>202137</v>
      </c>
      <c r="O380" s="2" t="str">
        <v>09AXWPK8739K1ZB</v>
      </c>
      <c r="P380" s="2">
        <v>9675018505</v>
      </c>
      <c r="Q380" s="2" t="str">
        <v>May'24</v>
      </c>
      <c r="R380" s="2">
        <v>2025</v>
      </c>
      <c r="S380" s="1">
        <v>0</v>
      </c>
      <c r="T380" s="2">
        <v>80</v>
      </c>
      <c r="U380" s="1">
        <v>0</v>
      </c>
      <c r="V380" s="1" t="str">
        <v>Challenger</v>
      </c>
      <c r="W380" s="10">
        <v>0</v>
      </c>
      <c r="X380" s="10">
        <v>0</v>
      </c>
      <c r="Y380" s="10">
        <v>0</v>
      </c>
      <c r="Z380" s="10">
        <v>0</v>
      </c>
      <c r="AA380" s="10">
        <v>12</v>
      </c>
      <c r="AB380" s="10">
        <v>0</v>
      </c>
      <c r="AC380" s="10">
        <v>0</v>
      </c>
      <c r="AD380" s="10">
        <v>0</v>
      </c>
      <c r="AE380" s="10">
        <v>5</v>
      </c>
      <c r="AF380" s="10">
        <v>0</v>
      </c>
      <c r="AG380" s="10">
        <v>0</v>
      </c>
      <c r="AH380" s="10">
        <v>0</v>
      </c>
      <c r="AI380" s="10">
        <v>0</v>
      </c>
      <c r="AJ380" s="10">
        <v>0</v>
      </c>
      <c r="AK380" s="10">
        <v>0</v>
      </c>
      <c r="AL380" s="10">
        <v>0</v>
      </c>
      <c r="AM380" s="10">
        <v>0</v>
      </c>
      <c r="AN380" s="10">
        <v>0</v>
      </c>
      <c r="AO380" s="10">
        <v>0</v>
      </c>
      <c r="AP380" s="10">
        <v>0</v>
      </c>
      <c r="AQ380" s="10">
        <v>0</v>
      </c>
      <c r="AR380" s="10">
        <v>0</v>
      </c>
      <c r="AS380" s="16">
        <v>0</v>
      </c>
      <c r="AT380" s="16">
        <v>0</v>
      </c>
      <c r="AU380" s="16">
        <v>0</v>
      </c>
      <c r="AV380" s="16">
        <v>0</v>
      </c>
      <c r="AW380" s="16" t="str">
        <v/>
      </c>
      <c r="AX380" s="10">
        <f t="shared" si="37"/>
        <v>0</v>
      </c>
      <c r="AY380" s="10">
        <f>SUM(Z380:AK380)</f>
        <v>17</v>
      </c>
      <c r="AZ380" s="2" t="s">
        <v>119</v>
      </c>
      <c r="BA380" s="10">
        <f t="shared" si="38"/>
        <v>0</v>
      </c>
      <c r="BB380" s="36" t="s">
        <v>118</v>
      </c>
      <c r="BC380" s="39" t="str">
        <f t="shared" si="39"/>
        <v/>
      </c>
      <c r="BD380" s="16">
        <f>SUM(AR380:AW380)</f>
        <v>0</v>
      </c>
      <c r="BE380" s="10">
        <f>SUM(AL380:AQ380)</f>
        <v>0</v>
      </c>
      <c r="BF380" s="12" t="str">
        <f t="shared" si="40"/>
        <v/>
      </c>
      <c r="BG380" s="12" t="str">
        <f t="shared" si="41"/>
        <v/>
      </c>
      <c r="BH380" s="9">
        <f t="shared" si="42"/>
        <v>0</v>
      </c>
      <c r="BI380" s="39" t="str">
        <f t="shared" si="43"/>
        <v/>
      </c>
      <c r="BK380" s="75"/>
    </row>
    <row r="381" spans="1:63">
      <c r="A381" s="2">
        <v>378</v>
      </c>
      <c r="B381" s="2">
        <v>2024</v>
      </c>
      <c r="C381" s="1" t="str">
        <v>PBTMTR373</v>
      </c>
      <c r="D381" s="37" t="str">
        <v>001J1000002jX2GIAU</v>
      </c>
      <c r="E381" s="37" t="str">
        <v>M/S SANDEEP &amp; COMPANY</v>
      </c>
      <c r="F381" s="37" t="str">
        <v>UTTAR PRADESH</v>
      </c>
      <c r="G381" s="37" t="str">
        <v>FIROZABAD</v>
      </c>
      <c r="H381" s="37" t="str">
        <v>Tundla</v>
      </c>
      <c r="I381" s="37" t="str">
        <v>DINESH STEEL PRIVATE LIMITED</v>
      </c>
      <c r="J381" s="37" t="str">
        <v>Pankaj Garg</v>
      </c>
      <c r="K381" s="37" t="str">
        <v>-</v>
      </c>
      <c r="L381" s="37" t="str">
        <v>C12820</v>
      </c>
      <c r="M381" s="37" t="str">
        <v>North</v>
      </c>
      <c r="N381" s="2">
        <v>283204</v>
      </c>
      <c r="O381" s="2" t="str">
        <v>09ADQPJ5803K1Z4</v>
      </c>
      <c r="P381" s="2">
        <v>9837049499</v>
      </c>
      <c r="Q381" s="2" t="str">
        <v>May'24</v>
      </c>
      <c r="R381" s="2">
        <v>2025</v>
      </c>
      <c r="S381" s="1">
        <v>0</v>
      </c>
      <c r="T381" s="2">
        <v>150</v>
      </c>
      <c r="U381" s="1">
        <v>0.12288888888888889</v>
      </c>
      <c r="V381" s="1" t="str">
        <v>Star</v>
      </c>
      <c r="W381" s="10">
        <v>0</v>
      </c>
      <c r="X381" s="10">
        <v>0</v>
      </c>
      <c r="Y381" s="10">
        <v>0</v>
      </c>
      <c r="Z381" s="10">
        <v>0</v>
      </c>
      <c r="AA381" s="10">
        <v>18</v>
      </c>
      <c r="AB381" s="10">
        <v>0</v>
      </c>
      <c r="AC381" s="10">
        <v>0</v>
      </c>
      <c r="AD381" s="10">
        <v>15</v>
      </c>
      <c r="AE381" s="10">
        <v>0</v>
      </c>
      <c r="AF381" s="10">
        <v>85</v>
      </c>
      <c r="AG381" s="10">
        <v>13</v>
      </c>
      <c r="AH381" s="10">
        <v>12</v>
      </c>
      <c r="AI381" s="10">
        <v>13</v>
      </c>
      <c r="AJ381" s="10">
        <v>15</v>
      </c>
      <c r="AK381" s="10">
        <v>31</v>
      </c>
      <c r="AL381" s="10">
        <v>15</v>
      </c>
      <c r="AM381" s="10">
        <v>33</v>
      </c>
      <c r="AN381" s="10">
        <v>15</v>
      </c>
      <c r="AO381" s="10">
        <v>0</v>
      </c>
      <c r="AP381" s="10">
        <v>13.93</v>
      </c>
      <c r="AQ381" s="10">
        <v>12</v>
      </c>
      <c r="AR381" s="10">
        <v>14.04</v>
      </c>
      <c r="AS381" s="16">
        <v>36</v>
      </c>
      <c r="AT381" s="16">
        <v>13.04</v>
      </c>
      <c r="AU381" s="16">
        <v>10</v>
      </c>
      <c r="AV381" s="16">
        <v>32.26</v>
      </c>
      <c r="AW381" s="16">
        <v>17</v>
      </c>
      <c r="AX381" s="10">
        <f t="shared" si="37"/>
        <v>211.26999999999998</v>
      </c>
      <c r="AY381" s="10">
        <f>SUM(Z381:AK381)</f>
        <v>202</v>
      </c>
      <c r="AZ381" s="2" t="s">
        <v>119</v>
      </c>
      <c r="BA381" s="10">
        <f t="shared" si="38"/>
        <v>14.821666666666667</v>
      </c>
      <c r="BB381" s="36" t="s">
        <v>118</v>
      </c>
      <c r="BC381" s="39" t="str">
        <f t="shared" si="39"/>
        <v>A</v>
      </c>
      <c r="BD381" s="16">
        <f>SUM(AR381:AW381)</f>
        <v>122.34</v>
      </c>
      <c r="BE381" s="10">
        <f>SUM(AL381:AQ381)</f>
        <v>88.93</v>
      </c>
      <c r="BF381" s="12">
        <f t="shared" si="40"/>
        <v>0.57906943721304494</v>
      </c>
      <c r="BG381" s="12">
        <f t="shared" si="41"/>
        <v>0.42093056278695518</v>
      </c>
      <c r="BH381" s="9">
        <f t="shared" si="42"/>
        <v>211.26999999999998</v>
      </c>
      <c r="BI381" s="39" t="str">
        <f t="shared" si="43"/>
        <v>A</v>
      </c>
      <c r="BK381" s="75"/>
    </row>
    <row r="382" spans="1:63">
      <c r="A382" s="2">
        <v>379</v>
      </c>
      <c r="B382" s="2">
        <v>2024</v>
      </c>
      <c r="C382" s="1" t="str">
        <v>PBTMTR374</v>
      </c>
      <c r="D382" s="37" t="str">
        <v>001J100000BP8hgIAD</v>
      </c>
      <c r="E382" s="37" t="str">
        <v>M/S KRISHNA TRADING COMPANY</v>
      </c>
      <c r="F382" s="37" t="str">
        <v>UTTAR PRADESH</v>
      </c>
      <c r="G382" s="37" t="str">
        <v>DEORIA</v>
      </c>
      <c r="H382" s="37" t="str">
        <v>Maharajganj</v>
      </c>
      <c r="I382" s="37" t="str">
        <v>GOBINDGARH IRON LLP</v>
      </c>
      <c r="J382" s="37" t="str">
        <v>Mohd Ansari</v>
      </c>
      <c r="K382" s="37" t="str">
        <v>-</v>
      </c>
      <c r="L382" s="37" t="str">
        <v>C12817</v>
      </c>
      <c r="M382" s="37" t="str">
        <v>North</v>
      </c>
      <c r="N382" s="2">
        <v>274206</v>
      </c>
      <c r="O382" s="2" t="str">
        <v>09AYZPK3684K1ZC</v>
      </c>
      <c r="P382" s="2">
        <v>9454874136</v>
      </c>
      <c r="Q382" s="2" t="str">
        <v>May'24</v>
      </c>
      <c r="R382" s="2">
        <v>2025</v>
      </c>
      <c r="S382" s="1">
        <v>0</v>
      </c>
      <c r="T382" s="2">
        <v>50</v>
      </c>
      <c r="U382" s="1">
        <v>0</v>
      </c>
      <c r="V382" s="1" t="str">
        <v>Minor</v>
      </c>
      <c r="W382" s="10">
        <v>0</v>
      </c>
      <c r="X382" s="10">
        <v>0</v>
      </c>
      <c r="Y382" s="10">
        <v>0</v>
      </c>
      <c r="Z382" s="10">
        <v>0</v>
      </c>
      <c r="AA382" s="10">
        <v>10</v>
      </c>
      <c r="AB382" s="10">
        <v>5</v>
      </c>
      <c r="AC382" s="10">
        <v>0</v>
      </c>
      <c r="AD382" s="10">
        <v>7</v>
      </c>
      <c r="AE382" s="10">
        <v>7</v>
      </c>
      <c r="AF382" s="10">
        <v>5</v>
      </c>
      <c r="AG382" s="10">
        <v>5</v>
      </c>
      <c r="AH382" s="10">
        <v>10</v>
      </c>
      <c r="AI382" s="10">
        <v>0</v>
      </c>
      <c r="AJ382" s="10">
        <v>5</v>
      </c>
      <c r="AK382" s="10">
        <v>5</v>
      </c>
      <c r="AL382" s="10">
        <v>5</v>
      </c>
      <c r="AM382" s="10">
        <v>5</v>
      </c>
      <c r="AN382" s="10">
        <v>0</v>
      </c>
      <c r="AO382" s="10">
        <v>0</v>
      </c>
      <c r="AP382" s="10">
        <v>0</v>
      </c>
      <c r="AQ382" s="10">
        <v>0</v>
      </c>
      <c r="AR382" s="10">
        <v>0</v>
      </c>
      <c r="AS382" s="16">
        <v>0</v>
      </c>
      <c r="AT382" s="16">
        <v>0</v>
      </c>
      <c r="AU382" s="16">
        <v>0</v>
      </c>
      <c r="AV382" s="16">
        <v>0</v>
      </c>
      <c r="AW382" s="16" t="str">
        <v/>
      </c>
      <c r="AX382" s="10">
        <f t="shared" si="37"/>
        <v>10</v>
      </c>
      <c r="AY382" s="10">
        <f>SUM(Z382:AK382)</f>
        <v>59</v>
      </c>
      <c r="AZ382" s="2" t="s">
        <v>119</v>
      </c>
      <c r="BA382" s="10">
        <f t="shared" si="38"/>
        <v>1.6666666666666667</v>
      </c>
      <c r="BB382" s="36" t="s">
        <v>118</v>
      </c>
      <c r="BC382" s="39" t="str">
        <f t="shared" si="39"/>
        <v/>
      </c>
      <c r="BD382" s="16">
        <f>SUM(AR382:AW382)</f>
        <v>0</v>
      </c>
      <c r="BE382" s="10">
        <f>SUM(AL382:AQ382)</f>
        <v>10</v>
      </c>
      <c r="BF382" s="12">
        <f t="shared" si="40"/>
        <v>0</v>
      </c>
      <c r="BG382" s="12">
        <f t="shared" si="41"/>
        <v>1</v>
      </c>
      <c r="BH382" s="9">
        <f t="shared" si="42"/>
        <v>10</v>
      </c>
      <c r="BI382" s="39" t="str">
        <f t="shared" si="43"/>
        <v/>
      </c>
      <c r="BK382" s="75"/>
    </row>
    <row r="383" spans="1:63">
      <c r="A383" s="2">
        <v>380</v>
      </c>
      <c r="B383" s="2">
        <v>2024</v>
      </c>
      <c r="C383" s="1" t="str">
        <v>PBTMTR375</v>
      </c>
      <c r="D383" s="37" t="str">
        <v>0015g00001X2bSCAAZ</v>
      </c>
      <c r="E383" s="37" t="str">
        <v>AHUJA BUILDING MATERIAL STORE</v>
      </c>
      <c r="F383" s="37" t="str">
        <v>DELHI</v>
      </c>
      <c r="G383" s="37" t="str">
        <v>NORTH EAST</v>
      </c>
      <c r="H383" s="37">
        <v>0</v>
      </c>
      <c r="I383" s="37" t="str">
        <v>MAHENDRA STEELS</v>
      </c>
      <c r="J383" s="37" t="str">
        <v>Aashish Goyal</v>
      </c>
      <c r="K383" s="37" t="str">
        <v>Aashish Goyal</v>
      </c>
      <c r="L383" s="37" t="str">
        <v>C12832</v>
      </c>
      <c r="M383" s="37" t="str">
        <v>North</v>
      </c>
      <c r="N383" s="2">
        <v>110094</v>
      </c>
      <c r="O383" s="2" t="str">
        <v>07AFMPA4645Q1ZZ</v>
      </c>
      <c r="P383" s="2">
        <v>9211889998</v>
      </c>
      <c r="Q383" s="2" t="str">
        <v>May'24</v>
      </c>
      <c r="R383" s="2">
        <v>2025</v>
      </c>
      <c r="S383" s="1">
        <v>0</v>
      </c>
      <c r="T383" s="2">
        <v>200</v>
      </c>
      <c r="U383" s="1">
        <v>0</v>
      </c>
      <c r="V383" s="1" t="str">
        <v>Challenger</v>
      </c>
      <c r="W383" s="10">
        <v>0</v>
      </c>
      <c r="X383" s="10">
        <v>0</v>
      </c>
      <c r="Y383" s="10">
        <v>0</v>
      </c>
      <c r="Z383" s="10">
        <v>0</v>
      </c>
      <c r="AA383" s="10">
        <v>15</v>
      </c>
      <c r="AB383" s="10">
        <v>0</v>
      </c>
      <c r="AC383" s="10">
        <v>0</v>
      </c>
      <c r="AD383" s="10">
        <v>0</v>
      </c>
      <c r="AE383" s="10">
        <v>0</v>
      </c>
      <c r="AF383" s="10">
        <v>0</v>
      </c>
      <c r="AG383" s="10">
        <v>0</v>
      </c>
      <c r="AH383" s="10">
        <v>0</v>
      </c>
      <c r="AI383" s="10">
        <v>0</v>
      </c>
      <c r="AJ383" s="10">
        <v>0</v>
      </c>
      <c r="AK383" s="10">
        <v>0</v>
      </c>
      <c r="AL383" s="10">
        <v>0</v>
      </c>
      <c r="AM383" s="10">
        <v>0</v>
      </c>
      <c r="AN383" s="10">
        <v>0</v>
      </c>
      <c r="AO383" s="10">
        <v>0</v>
      </c>
      <c r="AP383" s="10">
        <v>0</v>
      </c>
      <c r="AQ383" s="10">
        <v>0</v>
      </c>
      <c r="AR383" s="10">
        <v>0</v>
      </c>
      <c r="AS383" s="16">
        <v>0</v>
      </c>
      <c r="AT383" s="16">
        <v>0</v>
      </c>
      <c r="AU383" s="16">
        <v>0</v>
      </c>
      <c r="AV383" s="16">
        <v>0</v>
      </c>
      <c r="AW383" s="16" t="str">
        <v/>
      </c>
      <c r="AX383" s="10">
        <f t="shared" si="37"/>
        <v>0</v>
      </c>
      <c r="AY383" s="10">
        <f>SUM(Z383:AK383)</f>
        <v>15</v>
      </c>
      <c r="AZ383" s="2" t="s">
        <v>119</v>
      </c>
      <c r="BA383" s="10">
        <f t="shared" si="38"/>
        <v>0</v>
      </c>
      <c r="BB383" s="36" t="s">
        <v>118</v>
      </c>
      <c r="BC383" s="39" t="str">
        <f t="shared" si="39"/>
        <v/>
      </c>
      <c r="BD383" s="16">
        <f>SUM(AR383:AW383)</f>
        <v>0</v>
      </c>
      <c r="BE383" s="10">
        <f>SUM(AL383:AQ383)</f>
        <v>0</v>
      </c>
      <c r="BF383" s="12" t="str">
        <f t="shared" si="40"/>
        <v/>
      </c>
      <c r="BG383" s="12" t="str">
        <f t="shared" si="41"/>
        <v/>
      </c>
      <c r="BH383" s="9">
        <f t="shared" si="42"/>
        <v>0</v>
      </c>
      <c r="BI383" s="39" t="str">
        <f t="shared" si="43"/>
        <v/>
      </c>
      <c r="BK383" s="75"/>
    </row>
    <row r="384" spans="1:63">
      <c r="A384" s="2">
        <v>381</v>
      </c>
      <c r="B384" s="2">
        <v>2024</v>
      </c>
      <c r="C384" s="1" t="str">
        <v>PBTMTR376</v>
      </c>
      <c r="D384" s="37" t="str">
        <v>0015g00001dGgd9AAC</v>
      </c>
      <c r="E384" s="37" t="str">
        <v>JANTA BUILDING MATERIAL STORE</v>
      </c>
      <c r="F384" s="37" t="str">
        <v>DELHI</v>
      </c>
      <c r="G384" s="37" t="str">
        <v>NORTH</v>
      </c>
      <c r="H384" s="37">
        <v>0</v>
      </c>
      <c r="I384" s="37" t="str">
        <v>MAHENDRA STEELS</v>
      </c>
      <c r="J384" s="37" t="str">
        <v>Aman kumar</v>
      </c>
      <c r="K384" s="37" t="str">
        <v>Aashish Goyal</v>
      </c>
      <c r="L384" s="37" t="str">
        <v>C12832</v>
      </c>
      <c r="M384" s="37" t="str">
        <v>North</v>
      </c>
      <c r="N384" s="2">
        <v>110042</v>
      </c>
      <c r="O384" s="2" t="str">
        <v>07AAKPG7933L1ZA</v>
      </c>
      <c r="P384" s="2">
        <v>8527320459</v>
      </c>
      <c r="Q384" s="2" t="str">
        <v>May'24</v>
      </c>
      <c r="R384" s="2">
        <v>2025</v>
      </c>
      <c r="S384" s="1">
        <v>0</v>
      </c>
      <c r="T384" s="2">
        <v>200</v>
      </c>
      <c r="U384" s="1">
        <v>0</v>
      </c>
      <c r="V384" s="1" t="str">
        <v>Challenger</v>
      </c>
      <c r="W384" s="10">
        <v>0</v>
      </c>
      <c r="X384" s="10">
        <v>0</v>
      </c>
      <c r="Y384" s="10">
        <v>0</v>
      </c>
      <c r="Z384" s="10">
        <v>0</v>
      </c>
      <c r="AA384" s="10">
        <v>9.9</v>
      </c>
      <c r="AB384" s="10">
        <v>10</v>
      </c>
      <c r="AC384" s="10">
        <v>2</v>
      </c>
      <c r="AD384" s="10">
        <v>0</v>
      </c>
      <c r="AE384" s="10">
        <v>0</v>
      </c>
      <c r="AF384" s="10">
        <v>0</v>
      </c>
      <c r="AG384" s="10">
        <v>0</v>
      </c>
      <c r="AH384" s="10">
        <v>0</v>
      </c>
      <c r="AI384" s="10">
        <v>0</v>
      </c>
      <c r="AJ384" s="10">
        <v>0</v>
      </c>
      <c r="AK384" s="10">
        <v>0</v>
      </c>
      <c r="AL384" s="10">
        <v>0</v>
      </c>
      <c r="AM384" s="10">
        <v>0</v>
      </c>
      <c r="AN384" s="10">
        <v>0</v>
      </c>
      <c r="AO384" s="10">
        <v>0</v>
      </c>
      <c r="AP384" s="10">
        <v>0</v>
      </c>
      <c r="AQ384" s="10">
        <v>0</v>
      </c>
      <c r="AR384" s="10">
        <v>0</v>
      </c>
      <c r="AS384" s="16">
        <v>0</v>
      </c>
      <c r="AT384" s="16">
        <v>0</v>
      </c>
      <c r="AU384" s="16">
        <v>0</v>
      </c>
      <c r="AV384" s="16">
        <v>0</v>
      </c>
      <c r="AW384" s="16" t="str">
        <v/>
      </c>
      <c r="AX384" s="10">
        <f t="shared" si="37"/>
        <v>0</v>
      </c>
      <c r="AY384" s="10">
        <f>SUM(Z384:AK384)</f>
        <v>21.9</v>
      </c>
      <c r="AZ384" s="2" t="s">
        <v>119</v>
      </c>
      <c r="BA384" s="10">
        <f t="shared" si="38"/>
        <v>0</v>
      </c>
      <c r="BB384" s="36" t="s">
        <v>118</v>
      </c>
      <c r="BC384" s="39" t="str">
        <f t="shared" si="39"/>
        <v/>
      </c>
      <c r="BD384" s="16">
        <f>SUM(AR384:AW384)</f>
        <v>0</v>
      </c>
      <c r="BE384" s="10">
        <f>SUM(AL384:AQ384)</f>
        <v>0</v>
      </c>
      <c r="BF384" s="12" t="str">
        <f t="shared" si="40"/>
        <v/>
      </c>
      <c r="BG384" s="12" t="str">
        <f t="shared" si="41"/>
        <v/>
      </c>
      <c r="BH384" s="9">
        <f t="shared" si="42"/>
        <v>0</v>
      </c>
      <c r="BI384" s="39" t="str">
        <f t="shared" si="43"/>
        <v/>
      </c>
      <c r="BK384" s="75"/>
    </row>
    <row r="385" spans="1:63">
      <c r="A385" s="2">
        <v>382</v>
      </c>
      <c r="B385" s="2">
        <v>2024</v>
      </c>
      <c r="C385" s="1" t="str">
        <v>PBTMTR377</v>
      </c>
      <c r="D385" s="37" t="str">
        <v>001J100000Dp2GgIAJ</v>
      </c>
      <c r="E385" s="37" t="str">
        <v>VARDHMAN ENTERPRISES</v>
      </c>
      <c r="F385" s="37" t="str">
        <v>DELHI</v>
      </c>
      <c r="G385" s="37" t="str">
        <v>WEST</v>
      </c>
      <c r="H385" s="37">
        <v>0</v>
      </c>
      <c r="I385" s="37" t="str">
        <v>MAHENDRA STEELS</v>
      </c>
      <c r="J385" s="37" t="str">
        <v>Aashish Goyal</v>
      </c>
      <c r="K385" s="37" t="str">
        <v>Aashish Goyal</v>
      </c>
      <c r="L385" s="37" t="str">
        <v>C12832</v>
      </c>
      <c r="M385" s="37" t="str">
        <v>North</v>
      </c>
      <c r="N385" s="2">
        <v>110008</v>
      </c>
      <c r="O385" s="2" t="str">
        <v>07BAGPA4869L1ZE</v>
      </c>
      <c r="P385" s="2">
        <v>9891697500</v>
      </c>
      <c r="Q385" s="2" t="str">
        <v>May'24</v>
      </c>
      <c r="R385" s="2">
        <v>2025</v>
      </c>
      <c r="S385" s="1">
        <v>0</v>
      </c>
      <c r="T385" s="2">
        <v>100</v>
      </c>
      <c r="U385" s="1">
        <v>0</v>
      </c>
      <c r="V385" s="1" t="str">
        <v>Challenger</v>
      </c>
      <c r="W385" s="10">
        <v>0</v>
      </c>
      <c r="X385" s="10">
        <v>0</v>
      </c>
      <c r="Y385" s="10">
        <v>0</v>
      </c>
      <c r="Z385" s="10">
        <v>0</v>
      </c>
      <c r="AA385" s="10">
        <v>9.8689999999999998</v>
      </c>
      <c r="AB385" s="10">
        <v>0</v>
      </c>
      <c r="AC385" s="10">
        <v>0</v>
      </c>
      <c r="AD385" s="10">
        <v>0</v>
      </c>
      <c r="AE385" s="10">
        <v>0</v>
      </c>
      <c r="AF385" s="10">
        <v>0</v>
      </c>
      <c r="AG385" s="10">
        <v>0</v>
      </c>
      <c r="AH385" s="10">
        <v>0</v>
      </c>
      <c r="AI385" s="10">
        <v>0</v>
      </c>
      <c r="AJ385" s="10">
        <v>0</v>
      </c>
      <c r="AK385" s="10">
        <v>0</v>
      </c>
      <c r="AL385" s="10">
        <v>0</v>
      </c>
      <c r="AM385" s="10">
        <v>0</v>
      </c>
      <c r="AN385" s="10">
        <v>0</v>
      </c>
      <c r="AO385" s="10">
        <v>0</v>
      </c>
      <c r="AP385" s="10">
        <v>0</v>
      </c>
      <c r="AQ385" s="10">
        <v>0</v>
      </c>
      <c r="AR385" s="10">
        <v>0</v>
      </c>
      <c r="AS385" s="16">
        <v>0</v>
      </c>
      <c r="AT385" s="16">
        <v>0</v>
      </c>
      <c r="AU385" s="16">
        <v>0</v>
      </c>
      <c r="AV385" s="16">
        <v>0</v>
      </c>
      <c r="AW385" s="16" t="str">
        <v/>
      </c>
      <c r="AX385" s="10">
        <f t="shared" si="37"/>
        <v>0</v>
      </c>
      <c r="AY385" s="10">
        <f>SUM(Z385:AK385)</f>
        <v>9.8689999999999998</v>
      </c>
      <c r="AZ385" s="2" t="s">
        <v>119</v>
      </c>
      <c r="BA385" s="10">
        <f t="shared" si="38"/>
        <v>0</v>
      </c>
      <c r="BB385" s="36" t="s">
        <v>118</v>
      </c>
      <c r="BC385" s="39" t="str">
        <f t="shared" si="39"/>
        <v/>
      </c>
      <c r="BD385" s="16">
        <f>SUM(AR385:AW385)</f>
        <v>0</v>
      </c>
      <c r="BE385" s="10">
        <f>SUM(AL385:AQ385)</f>
        <v>0</v>
      </c>
      <c r="BF385" s="12" t="str">
        <f t="shared" si="40"/>
        <v/>
      </c>
      <c r="BG385" s="12" t="str">
        <f t="shared" si="41"/>
        <v/>
      </c>
      <c r="BH385" s="9">
        <f t="shared" si="42"/>
        <v>0</v>
      </c>
      <c r="BI385" s="39" t="str">
        <f t="shared" si="43"/>
        <v/>
      </c>
      <c r="BK385" s="75"/>
    </row>
    <row r="386" spans="1:63">
      <c r="A386" s="2">
        <v>383</v>
      </c>
      <c r="B386" s="2">
        <v>2024</v>
      </c>
      <c r="C386" s="1" t="str">
        <v>PBTMTR378</v>
      </c>
      <c r="D386" s="37" t="str">
        <v>001J1000002mDzoIAE</v>
      </c>
      <c r="E386" s="37" t="str">
        <v>MARUTI COMMERCIALS</v>
      </c>
      <c r="F386" s="37" t="str">
        <v>ODISHA</v>
      </c>
      <c r="G386" s="37" t="str">
        <v>KHORDHA</v>
      </c>
      <c r="H386" s="37" t="str">
        <v>Bhubaneswar</v>
      </c>
      <c r="I386" s="37" t="str">
        <v>Niyati Udyog Private Limited</v>
      </c>
      <c r="J386" s="37" t="str">
        <v>Govind Dorwal</v>
      </c>
      <c r="K386" s="37" t="str">
        <v>Bidyut Ranjan Mishra</v>
      </c>
      <c r="L386" s="37" t="str">
        <v>C13293</v>
      </c>
      <c r="M386" s="37" t="str">
        <v>Central</v>
      </c>
      <c r="N386" s="2">
        <v>751024</v>
      </c>
      <c r="O386" s="2" t="str">
        <v>21AFDPD7312L1ZV</v>
      </c>
      <c r="P386" s="2">
        <v>9437356581</v>
      </c>
      <c r="Q386" s="2" t="str">
        <v>May'24</v>
      </c>
      <c r="R386" s="2">
        <v>2025</v>
      </c>
      <c r="S386" s="1">
        <v>0</v>
      </c>
      <c r="T386" s="2">
        <v>300</v>
      </c>
      <c r="U386" s="1">
        <v>2.9622222222222223E-2</v>
      </c>
      <c r="V386" s="1" t="str">
        <v>Alien</v>
      </c>
      <c r="W386" s="10">
        <v>0</v>
      </c>
      <c r="X386" s="10">
        <v>0</v>
      </c>
      <c r="Y386" s="10">
        <v>0</v>
      </c>
      <c r="Z386" s="10">
        <v>0</v>
      </c>
      <c r="AA386" s="10">
        <v>33</v>
      </c>
      <c r="AB386" s="10">
        <v>32.43</v>
      </c>
      <c r="AC386" s="10">
        <v>0</v>
      </c>
      <c r="AD386" s="10">
        <v>0</v>
      </c>
      <c r="AE386" s="10">
        <v>0</v>
      </c>
      <c r="AF386" s="10">
        <v>34.36</v>
      </c>
      <c r="AG386" s="10">
        <v>112</v>
      </c>
      <c r="AH386" s="10">
        <v>40</v>
      </c>
      <c r="AI386" s="10">
        <v>0</v>
      </c>
      <c r="AJ386" s="10">
        <v>0</v>
      </c>
      <c r="AK386" s="10">
        <v>49.97</v>
      </c>
      <c r="AL386" s="10">
        <v>32</v>
      </c>
      <c r="AM386" s="10">
        <v>0</v>
      </c>
      <c r="AN386" s="10">
        <v>0</v>
      </c>
      <c r="AO386" s="10">
        <v>5.13</v>
      </c>
      <c r="AP386" s="10">
        <v>24.27</v>
      </c>
      <c r="AQ386" s="10">
        <v>25.16</v>
      </c>
      <c r="AR386" s="10">
        <v>32.44</v>
      </c>
      <c r="AS386" s="16">
        <v>32.42</v>
      </c>
      <c r="AT386" s="16">
        <v>12.46</v>
      </c>
      <c r="AU386" s="16">
        <v>11</v>
      </c>
      <c r="AV386" s="16">
        <v>3.2</v>
      </c>
      <c r="AW386" s="16">
        <v>158</v>
      </c>
      <c r="AX386" s="10">
        <f t="shared" si="37"/>
        <v>336.08000000000004</v>
      </c>
      <c r="AY386" s="10">
        <f>SUM(Z386:AK386)</f>
        <v>301.76</v>
      </c>
      <c r="AZ386" s="2" t="s">
        <v>119</v>
      </c>
      <c r="BA386" s="10">
        <f t="shared" si="38"/>
        <v>14.426666666666668</v>
      </c>
      <c r="BB386" s="36" t="s">
        <v>118</v>
      </c>
      <c r="BC386" s="39" t="str">
        <f t="shared" si="39"/>
        <v>B</v>
      </c>
      <c r="BD386" s="16">
        <f>SUM(AR386:AW386)</f>
        <v>249.51999999999998</v>
      </c>
      <c r="BE386" s="10">
        <f>SUM(AL386:AQ386)</f>
        <v>86.56</v>
      </c>
      <c r="BF386" s="12">
        <f t="shared" si="40"/>
        <v>0.74244227564865495</v>
      </c>
      <c r="BG386" s="12">
        <f t="shared" si="41"/>
        <v>0.25755772435134489</v>
      </c>
      <c r="BH386" s="9">
        <f t="shared" si="42"/>
        <v>336.08000000000004</v>
      </c>
      <c r="BI386" s="39" t="str">
        <f t="shared" si="43"/>
        <v>B</v>
      </c>
      <c r="BK386" s="75"/>
    </row>
    <row r="387" spans="1:63">
      <c r="A387" s="2">
        <v>384</v>
      </c>
      <c r="B387" s="2">
        <v>2024</v>
      </c>
      <c r="C387" s="1" t="str">
        <v>PBTMTR379</v>
      </c>
      <c r="D387" s="37" t="str">
        <v>001J1000006Up8wIAC</v>
      </c>
      <c r="E387" s="37" t="str">
        <v>M/S HIMANSU STEEL</v>
      </c>
      <c r="F387" s="37" t="str">
        <v>ODISHA</v>
      </c>
      <c r="G387" s="37" t="str">
        <v>DHENKANAL</v>
      </c>
      <c r="H387" s="37">
        <v>0</v>
      </c>
      <c r="I387" s="37" t="str">
        <v>Niyati Udyog Private Limited</v>
      </c>
      <c r="J387" s="37" t="str">
        <v>Govind Dorwal</v>
      </c>
      <c r="K387" s="37" t="str">
        <v>Bidyut Ranjan Mishra</v>
      </c>
      <c r="L387" s="37" t="str">
        <v>C13293</v>
      </c>
      <c r="M387" s="37" t="str">
        <v>Central</v>
      </c>
      <c r="N387" s="2">
        <v>759001</v>
      </c>
      <c r="O387" s="2" t="str">
        <v>21AESPR5320N1Z4</v>
      </c>
      <c r="P387" s="2">
        <v>9937081516</v>
      </c>
      <c r="Q387" s="2" t="str">
        <v>May'24</v>
      </c>
      <c r="R387" s="2">
        <v>2025</v>
      </c>
      <c r="S387" s="1">
        <v>0</v>
      </c>
      <c r="T387" s="2">
        <v>280</v>
      </c>
      <c r="U387" s="1">
        <v>0.17320238095238097</v>
      </c>
      <c r="V387" s="1" t="str">
        <v>Super Star</v>
      </c>
      <c r="W387" s="10">
        <v>0</v>
      </c>
      <c r="X387" s="10">
        <v>0</v>
      </c>
      <c r="Y387" s="10">
        <v>0</v>
      </c>
      <c r="Z387" s="10">
        <v>0</v>
      </c>
      <c r="AA387" s="10">
        <v>20</v>
      </c>
      <c r="AB387" s="10">
        <v>53.101999999999997</v>
      </c>
      <c r="AC387" s="10">
        <v>30.07</v>
      </c>
      <c r="AD387" s="10">
        <v>168.77600000000001</v>
      </c>
      <c r="AE387" s="10">
        <v>75</v>
      </c>
      <c r="AF387" s="10">
        <v>68.53</v>
      </c>
      <c r="AG387" s="10">
        <v>12</v>
      </c>
      <c r="AH387" s="10">
        <v>0</v>
      </c>
      <c r="AI387" s="10">
        <v>0</v>
      </c>
      <c r="AJ387" s="10">
        <v>0</v>
      </c>
      <c r="AK387" s="10">
        <v>75.11</v>
      </c>
      <c r="AL387" s="10">
        <v>69</v>
      </c>
      <c r="AM387" s="10">
        <v>0</v>
      </c>
      <c r="AN387" s="10">
        <v>23</v>
      </c>
      <c r="AO387" s="10">
        <v>46.88</v>
      </c>
      <c r="AP387" s="10">
        <v>23.36</v>
      </c>
      <c r="AQ387" s="10">
        <v>12.86</v>
      </c>
      <c r="AR387" s="10">
        <v>42.18</v>
      </c>
      <c r="AS387" s="16">
        <v>12.13</v>
      </c>
      <c r="AT387" s="16">
        <v>17.510000000000002</v>
      </c>
      <c r="AU387" s="16">
        <v>44</v>
      </c>
      <c r="AV387" s="16">
        <v>83.98</v>
      </c>
      <c r="AW387" s="16">
        <v>43</v>
      </c>
      <c r="AX387" s="10">
        <f t="shared" si="37"/>
        <v>417.90000000000003</v>
      </c>
      <c r="AY387" s="10">
        <f>SUM(Z387:AK387)</f>
        <v>502.58799999999997</v>
      </c>
      <c r="AZ387" s="2" t="s">
        <v>119</v>
      </c>
      <c r="BA387" s="10">
        <f t="shared" si="38"/>
        <v>29.183333333333337</v>
      </c>
      <c r="BB387" s="36" t="s">
        <v>118</v>
      </c>
      <c r="BC387" s="39" t="str">
        <f t="shared" si="39"/>
        <v>B</v>
      </c>
      <c r="BD387" s="16">
        <f>SUM(AR387:AW387)</f>
        <v>242.8</v>
      </c>
      <c r="BE387" s="10">
        <f>SUM(AL387:AQ387)</f>
        <v>175.10000000000002</v>
      </c>
      <c r="BF387" s="12">
        <f t="shared" si="40"/>
        <v>0.58100023929169653</v>
      </c>
      <c r="BG387" s="12">
        <f t="shared" si="41"/>
        <v>0.41899976070830341</v>
      </c>
      <c r="BH387" s="9">
        <f t="shared" si="42"/>
        <v>417.90000000000003</v>
      </c>
      <c r="BI387" s="39" t="str">
        <f t="shared" si="43"/>
        <v>B</v>
      </c>
      <c r="BJ387" s="1" t="str">
        <f>_xlfn.XLOOKUP(D387,'Holi gift'!A:A,'Holi gift'!A:A,"",0,1)</f>
        <v>001J1000006Up8wIAC</v>
      </c>
      <c r="BK387" s="75"/>
    </row>
    <row r="388" spans="1:63">
      <c r="A388" s="2">
        <v>385</v>
      </c>
      <c r="B388" s="2">
        <v>2024</v>
      </c>
      <c r="C388" s="1" t="str">
        <v>PBTMTR380</v>
      </c>
      <c r="D388" s="37" t="str">
        <v>001J1000007np36IAA</v>
      </c>
      <c r="E388" s="37" t="str">
        <v>M/S KONARK BUILD MART</v>
      </c>
      <c r="F388" s="37" t="str">
        <v>ODISHA</v>
      </c>
      <c r="G388" s="37" t="str">
        <v>KHORDHA</v>
      </c>
      <c r="H388" s="37" t="str">
        <v>Khordha</v>
      </c>
      <c r="I388" s="37" t="str">
        <v>Niyati Udyog Private Limited</v>
      </c>
      <c r="J388" s="37" t="str">
        <v>Bidyut Ranjan Mishra</v>
      </c>
      <c r="K388" s="37" t="str">
        <v>Bidyut Ranjan Mishra</v>
      </c>
      <c r="L388" s="37" t="str">
        <v>C13293</v>
      </c>
      <c r="M388" s="37" t="str">
        <v>Central</v>
      </c>
      <c r="N388" s="2">
        <v>751019</v>
      </c>
      <c r="O388" s="2" t="str">
        <v>21AONPS2251J1ZV</v>
      </c>
      <c r="P388" s="2">
        <v>9437000633</v>
      </c>
      <c r="Q388" s="2" t="str">
        <v>May'24</v>
      </c>
      <c r="R388" s="2">
        <v>2025</v>
      </c>
      <c r="S388" s="1">
        <v>0</v>
      </c>
      <c r="T388" s="2">
        <v>160</v>
      </c>
      <c r="U388" s="1">
        <v>2.3479166666666666E-2</v>
      </c>
      <c r="V388" s="1" t="str">
        <v>Challenger</v>
      </c>
      <c r="W388" s="10">
        <v>0</v>
      </c>
      <c r="X388" s="10">
        <v>0</v>
      </c>
      <c r="Y388" s="10">
        <v>0</v>
      </c>
      <c r="Z388" s="10">
        <v>0</v>
      </c>
      <c r="AA388" s="10">
        <v>10</v>
      </c>
      <c r="AB388" s="10">
        <v>32.435000000000002</v>
      </c>
      <c r="AC388" s="10">
        <v>0</v>
      </c>
      <c r="AD388" s="10">
        <v>0</v>
      </c>
      <c r="AE388" s="10">
        <v>25</v>
      </c>
      <c r="AF388" s="10">
        <v>0</v>
      </c>
      <c r="AG388" s="10">
        <v>0</v>
      </c>
      <c r="AH388" s="10">
        <v>0</v>
      </c>
      <c r="AI388" s="10">
        <v>0</v>
      </c>
      <c r="AJ388" s="10">
        <v>0</v>
      </c>
      <c r="AK388" s="10">
        <v>0</v>
      </c>
      <c r="AL388" s="10">
        <v>0</v>
      </c>
      <c r="AM388" s="10">
        <v>0</v>
      </c>
      <c r="AN388" s="10">
        <v>0</v>
      </c>
      <c r="AO388" s="10">
        <v>0</v>
      </c>
      <c r="AP388" s="10">
        <v>3.7</v>
      </c>
      <c r="AQ388" s="10">
        <v>6.28</v>
      </c>
      <c r="AR388" s="10">
        <v>5.66</v>
      </c>
      <c r="AS388" s="16">
        <v>2.12</v>
      </c>
      <c r="AT388" s="16">
        <v>5.0599999999999996</v>
      </c>
      <c r="AU388" s="16">
        <v>3</v>
      </c>
      <c r="AV388" s="16">
        <v>3.21</v>
      </c>
      <c r="AW388" s="16">
        <v>3</v>
      </c>
      <c r="AX388" s="10">
        <f t="shared" si="37"/>
        <v>32.03</v>
      </c>
      <c r="AY388" s="10">
        <f>SUM(Z388:AK388)</f>
        <v>67.435000000000002</v>
      </c>
      <c r="AZ388" s="2" t="s">
        <v>119</v>
      </c>
      <c r="BA388" s="10">
        <f t="shared" si="38"/>
        <v>1.6633333333333333</v>
      </c>
      <c r="BB388" s="36" t="s">
        <v>118</v>
      </c>
      <c r="BC388" s="39" t="str">
        <f t="shared" si="39"/>
        <v/>
      </c>
      <c r="BD388" s="16">
        <f>SUM(AR388:AW388)</f>
        <v>22.05</v>
      </c>
      <c r="BE388" s="10">
        <f>SUM(AL388:AQ388)</f>
        <v>9.98</v>
      </c>
      <c r="BF388" s="12">
        <f t="shared" si="40"/>
        <v>0.68841710896034969</v>
      </c>
      <c r="BG388" s="12">
        <f t="shared" si="41"/>
        <v>0.31158289103965031</v>
      </c>
      <c r="BH388" s="9">
        <f t="shared" si="42"/>
        <v>32.03</v>
      </c>
      <c r="BI388" s="39" t="str">
        <f t="shared" si="43"/>
        <v/>
      </c>
      <c r="BK388" s="75"/>
    </row>
    <row r="389" spans="1:63">
      <c r="A389" s="2">
        <v>386</v>
      </c>
      <c r="B389" s="2">
        <v>2024</v>
      </c>
      <c r="C389" s="1" t="str">
        <v>PBTMTR384</v>
      </c>
      <c r="D389" s="37" t="str">
        <v>0015g00001c49GHAAY</v>
      </c>
      <c r="E389" s="37" t="str">
        <v>C B STEEL CORPORATION</v>
      </c>
      <c r="F389" s="37" t="str">
        <v>ODISHA</v>
      </c>
      <c r="G389" s="37" t="str">
        <v>SAMBALPUR</v>
      </c>
      <c r="H389" s="37" t="str">
        <v>Maneswar</v>
      </c>
      <c r="I389" s="37" t="str">
        <v>SACHDEVA ISPAT PVT LTD</v>
      </c>
      <c r="J389" s="37" t="str">
        <v>Papun Padhan</v>
      </c>
      <c r="K389" s="37" t="str">
        <v>Papun Pradhan</v>
      </c>
      <c r="L389" s="37" t="str">
        <v>C12823</v>
      </c>
      <c r="M389" s="37" t="str">
        <v>Central</v>
      </c>
      <c r="N389" s="2">
        <v>768003</v>
      </c>
      <c r="O389" s="2" t="str">
        <v>21AAMFC2074L1ZH</v>
      </c>
      <c r="P389" s="2">
        <v>9437054021</v>
      </c>
      <c r="Q389" s="2" t="str">
        <v>May'24</v>
      </c>
      <c r="R389" s="2">
        <v>2025</v>
      </c>
      <c r="S389" s="1">
        <v>0</v>
      </c>
      <c r="T389" s="2">
        <v>110</v>
      </c>
      <c r="U389" s="1">
        <v>0</v>
      </c>
      <c r="V389" s="1" t="str">
        <v>Challenger</v>
      </c>
      <c r="W389" s="10">
        <v>0</v>
      </c>
      <c r="X389" s="10">
        <v>0</v>
      </c>
      <c r="Y389" s="10">
        <v>0</v>
      </c>
      <c r="Z389" s="10">
        <v>0</v>
      </c>
      <c r="AA389" s="10">
        <v>25.22</v>
      </c>
      <c r="AB389" s="10">
        <v>25</v>
      </c>
      <c r="AC389" s="10">
        <v>0</v>
      </c>
      <c r="AD389" s="10">
        <v>0</v>
      </c>
      <c r="AE389" s="10">
        <v>0</v>
      </c>
      <c r="AF389" s="10">
        <v>0</v>
      </c>
      <c r="AG389" s="10">
        <v>0</v>
      </c>
      <c r="AH389" s="10">
        <v>0</v>
      </c>
      <c r="AI389" s="10">
        <v>0</v>
      </c>
      <c r="AJ389" s="10">
        <v>0</v>
      </c>
      <c r="AK389" s="10">
        <v>0</v>
      </c>
      <c r="AL389" s="10">
        <v>0</v>
      </c>
      <c r="AM389" s="10">
        <v>0</v>
      </c>
      <c r="AN389" s="10">
        <v>0</v>
      </c>
      <c r="AO389" s="10">
        <v>0</v>
      </c>
      <c r="AP389" s="10">
        <v>0</v>
      </c>
      <c r="AQ389" s="10">
        <v>0</v>
      </c>
      <c r="AR389" s="10">
        <v>0</v>
      </c>
      <c r="AS389" s="16">
        <v>0</v>
      </c>
      <c r="AT389" s="16">
        <v>0</v>
      </c>
      <c r="AU389" s="16">
        <v>0</v>
      </c>
      <c r="AV389" s="16">
        <v>0</v>
      </c>
      <c r="AW389" s="16" t="str">
        <v/>
      </c>
      <c r="AX389" s="10">
        <f t="shared" ref="AX389:AX452" si="44">SUM(AL389:AW389)</f>
        <v>0</v>
      </c>
      <c r="AY389" s="10">
        <f>SUM(Z389:AK389)</f>
        <v>50.22</v>
      </c>
      <c r="AZ389" s="2" t="s">
        <v>119</v>
      </c>
      <c r="BA389" s="10">
        <f t="shared" ref="BA389:BA452" si="45">AVERAGE(AL389:AQ389)</f>
        <v>0</v>
      </c>
      <c r="BB389" s="36" t="s">
        <v>118</v>
      </c>
      <c r="BC389" s="39" t="str">
        <f t="shared" ref="BC389:BC452" si="46">IF(AZ389="Yes","",IF(AX389&gt;1250,"E",IF(AX389&gt;750,"D",
IF(AX389&gt;=500,"C",
IF(AX389&gt;=300,"B",
IF(AX389&gt;=200,"A",
""))))))</f>
        <v/>
      </c>
      <c r="BD389" s="16">
        <f>SUM(AR389:AW389)</f>
        <v>0</v>
      </c>
      <c r="BE389" s="10">
        <f>SUM(AL389:AQ389)</f>
        <v>0</v>
      </c>
      <c r="BF389" s="12" t="str">
        <f t="shared" ref="BF389:BF452" si="47">IFERROR(BD389/$AX389,"")</f>
        <v/>
      </c>
      <c r="BG389" s="12" t="str">
        <f t="shared" ref="BG389:BG452" si="48">IFERROR(BE389/$AX389,"")</f>
        <v/>
      </c>
      <c r="BH389" s="9">
        <f t="shared" ref="BH389:BH452" si="49">SUM(AL389:AW389)</f>
        <v>0</v>
      </c>
      <c r="BI389" s="39" t="str">
        <f t="shared" ref="BI389:BI452" si="50">IF(AZ389="Yes","",IF(BH389&gt;=1250,"E",IF(BH389&gt;=750,"D",
IF(BH389&gt;=500,"C",
IF(BH389&gt;=300,"B",
IF(BH389&gt;=200,"A",
""))))))</f>
        <v/>
      </c>
      <c r="BK389" s="75"/>
    </row>
    <row r="390" spans="1:63">
      <c r="A390" s="2">
        <v>387</v>
      </c>
      <c r="B390" s="2">
        <v>2024</v>
      </c>
      <c r="C390" s="1" t="str">
        <v>PBTMTR385</v>
      </c>
      <c r="D390" s="37" t="str">
        <v>001J100000EpBhdIAF</v>
      </c>
      <c r="E390" s="37" t="str">
        <v>JAI JAGANNATH STEELS</v>
      </c>
      <c r="F390" s="37" t="str">
        <v>ODISHA</v>
      </c>
      <c r="G390" s="37" t="str">
        <v>SUNDARGARH</v>
      </c>
      <c r="H390" s="37" t="str">
        <v>Sundargarh</v>
      </c>
      <c r="I390" s="37" t="str">
        <v>SACHDEVA ISPAT PVT LTD</v>
      </c>
      <c r="J390" s="37" t="str">
        <v>Papun Padhan</v>
      </c>
      <c r="K390" s="37" t="str">
        <v>Papun Pradhan</v>
      </c>
      <c r="L390" s="37" t="str">
        <v>C12823</v>
      </c>
      <c r="M390" s="37" t="str">
        <v>Central</v>
      </c>
      <c r="N390" s="2">
        <v>769001</v>
      </c>
      <c r="O390" s="2" t="str">
        <v>21AGKPK7374D1ZI</v>
      </c>
      <c r="P390" s="2">
        <v>9437048450</v>
      </c>
      <c r="Q390" s="2" t="str">
        <v>May'24</v>
      </c>
      <c r="R390" s="2">
        <v>2025</v>
      </c>
      <c r="S390" s="1">
        <v>0</v>
      </c>
      <c r="T390" s="2">
        <v>20</v>
      </c>
      <c r="U390" s="1">
        <v>6.1666666666666668E-2</v>
      </c>
      <c r="V390" s="1" t="str">
        <v>Minor</v>
      </c>
      <c r="W390" s="10">
        <v>0</v>
      </c>
      <c r="X390" s="10">
        <v>0</v>
      </c>
      <c r="Y390" s="10">
        <v>0</v>
      </c>
      <c r="Z390" s="10">
        <v>0</v>
      </c>
      <c r="AA390" s="10">
        <v>13.01</v>
      </c>
      <c r="AB390" s="10">
        <v>0</v>
      </c>
      <c r="AC390" s="10">
        <v>0</v>
      </c>
      <c r="AD390" s="10">
        <v>0</v>
      </c>
      <c r="AE390" s="10">
        <v>0</v>
      </c>
      <c r="AF390" s="10">
        <v>0</v>
      </c>
      <c r="AG390" s="10">
        <v>0</v>
      </c>
      <c r="AH390" s="10">
        <v>0</v>
      </c>
      <c r="AI390" s="10">
        <v>0</v>
      </c>
      <c r="AJ390" s="10">
        <v>0</v>
      </c>
      <c r="AK390" s="10">
        <v>0</v>
      </c>
      <c r="AL390" s="10">
        <v>0</v>
      </c>
      <c r="AM390" s="10">
        <v>0</v>
      </c>
      <c r="AN390" s="10">
        <v>0</v>
      </c>
      <c r="AO390" s="10">
        <v>0</v>
      </c>
      <c r="AP390" s="10">
        <v>0</v>
      </c>
      <c r="AQ390" s="10">
        <v>0</v>
      </c>
      <c r="AR390" s="10">
        <v>0</v>
      </c>
      <c r="AS390" s="16">
        <v>0</v>
      </c>
      <c r="AT390" s="16">
        <v>0.2</v>
      </c>
      <c r="AU390" s="16">
        <v>2</v>
      </c>
      <c r="AV390" s="16">
        <v>1.5</v>
      </c>
      <c r="AW390" s="16">
        <v>3</v>
      </c>
      <c r="AX390" s="10">
        <f t="shared" si="44"/>
        <v>6.7</v>
      </c>
      <c r="AY390" s="10">
        <f>SUM(Z390:AK390)</f>
        <v>13.01</v>
      </c>
      <c r="AZ390" s="2" t="s">
        <v>119</v>
      </c>
      <c r="BA390" s="10">
        <f t="shared" si="45"/>
        <v>0</v>
      </c>
      <c r="BB390" s="36" t="s">
        <v>118</v>
      </c>
      <c r="BC390" s="39" t="str">
        <f t="shared" si="46"/>
        <v/>
      </c>
      <c r="BD390" s="16">
        <f>SUM(AR390:AW390)</f>
        <v>6.7</v>
      </c>
      <c r="BE390" s="10">
        <f>SUM(AL390:AQ390)</f>
        <v>0</v>
      </c>
      <c r="BF390" s="12">
        <f t="shared" si="47"/>
        <v>1</v>
      </c>
      <c r="BG390" s="12">
        <f t="shared" si="48"/>
        <v>0</v>
      </c>
      <c r="BH390" s="9">
        <f t="shared" si="49"/>
        <v>6.7</v>
      </c>
      <c r="BI390" s="39" t="str">
        <f t="shared" si="50"/>
        <v/>
      </c>
      <c r="BK390" s="75"/>
    </row>
    <row r="391" spans="1:63">
      <c r="A391" s="2">
        <v>388</v>
      </c>
      <c r="B391" s="2">
        <v>2024</v>
      </c>
      <c r="C391" s="1" t="str">
        <v>PBTMTR386</v>
      </c>
      <c r="D391" s="37" t="str">
        <v>001J100000EpGnSIAV</v>
      </c>
      <c r="E391" s="37" t="str">
        <v>KAVYA STEEL</v>
      </c>
      <c r="F391" s="37" t="str">
        <v>ODISHA</v>
      </c>
      <c r="G391" s="37" t="str">
        <v>SUNDARGARH</v>
      </c>
      <c r="H391" s="37" t="str">
        <v>Sundargarh</v>
      </c>
      <c r="I391" s="37" t="str">
        <v>SACHDEVA ISPAT PVT LTD</v>
      </c>
      <c r="J391" s="37" t="str">
        <v>Papun Padhan</v>
      </c>
      <c r="K391" s="37" t="str">
        <v>Papun Pradhan</v>
      </c>
      <c r="L391" s="37" t="str">
        <v>C12823</v>
      </c>
      <c r="M391" s="37" t="str">
        <v>Central</v>
      </c>
      <c r="N391" s="2">
        <v>769001</v>
      </c>
      <c r="O391" s="2" t="str">
        <v>20ABMPH6546H2ZQ</v>
      </c>
      <c r="P391" s="2">
        <v>9334367496</v>
      </c>
      <c r="Q391" s="2" t="str">
        <v>May'24</v>
      </c>
      <c r="R391" s="2">
        <v>2025</v>
      </c>
      <c r="S391" s="1">
        <v>0</v>
      </c>
      <c r="T391" s="2">
        <v>20</v>
      </c>
      <c r="U391" s="1">
        <v>0</v>
      </c>
      <c r="V391" s="1" t="str">
        <v>Minor</v>
      </c>
      <c r="W391" s="10">
        <v>0</v>
      </c>
      <c r="X391" s="10">
        <v>0</v>
      </c>
      <c r="Y391" s="10">
        <v>0</v>
      </c>
      <c r="Z391" s="10">
        <v>0</v>
      </c>
      <c r="AA391" s="10">
        <v>2.59</v>
      </c>
      <c r="AB391" s="10">
        <v>0</v>
      </c>
      <c r="AC391" s="10">
        <v>0</v>
      </c>
      <c r="AD391" s="10">
        <v>0</v>
      </c>
      <c r="AE391" s="10">
        <v>0</v>
      </c>
      <c r="AF391" s="10">
        <v>0</v>
      </c>
      <c r="AG391" s="10">
        <v>0</v>
      </c>
      <c r="AH391" s="10">
        <v>0</v>
      </c>
      <c r="AI391" s="10">
        <v>0</v>
      </c>
      <c r="AJ391" s="10">
        <v>0</v>
      </c>
      <c r="AK391" s="10">
        <v>0</v>
      </c>
      <c r="AL391" s="10">
        <v>1</v>
      </c>
      <c r="AM391" s="10">
        <v>0</v>
      </c>
      <c r="AN391" s="10">
        <v>0</v>
      </c>
      <c r="AO391" s="10">
        <v>0</v>
      </c>
      <c r="AP391" s="10">
        <v>0</v>
      </c>
      <c r="AQ391" s="10">
        <v>0</v>
      </c>
      <c r="AR391" s="10">
        <v>0</v>
      </c>
      <c r="AS391" s="16">
        <v>0</v>
      </c>
      <c r="AT391" s="16">
        <v>0</v>
      </c>
      <c r="AU391" s="16">
        <v>0</v>
      </c>
      <c r="AV391" s="16">
        <v>0</v>
      </c>
      <c r="AW391" s="16" t="str">
        <v/>
      </c>
      <c r="AX391" s="10">
        <f t="shared" si="44"/>
        <v>1</v>
      </c>
      <c r="AY391" s="10">
        <f>SUM(Z391:AK391)</f>
        <v>2.59</v>
      </c>
      <c r="AZ391" s="2" t="s">
        <v>119</v>
      </c>
      <c r="BA391" s="10">
        <f t="shared" si="45"/>
        <v>0.16666666666666666</v>
      </c>
      <c r="BB391" s="36" t="s">
        <v>118</v>
      </c>
      <c r="BC391" s="39" t="str">
        <f t="shared" si="46"/>
        <v/>
      </c>
      <c r="BD391" s="16">
        <f>SUM(AR391:AW391)</f>
        <v>0</v>
      </c>
      <c r="BE391" s="10">
        <f>SUM(AL391:AQ391)</f>
        <v>1</v>
      </c>
      <c r="BF391" s="12">
        <f t="shared" si="47"/>
        <v>0</v>
      </c>
      <c r="BG391" s="12">
        <f t="shared" si="48"/>
        <v>1</v>
      </c>
      <c r="BH391" s="9">
        <f t="shared" si="49"/>
        <v>1</v>
      </c>
      <c r="BI391" s="39" t="str">
        <f t="shared" si="50"/>
        <v/>
      </c>
      <c r="BK391" s="75"/>
    </row>
    <row r="392" spans="1:63">
      <c r="A392" s="2">
        <v>389</v>
      </c>
      <c r="B392" s="2">
        <v>2024</v>
      </c>
      <c r="C392" s="1" t="str">
        <v>PBTMTR387</v>
      </c>
      <c r="D392" s="37" t="str">
        <v>001J1000002kGoWIAU</v>
      </c>
      <c r="E392" s="37" t="str">
        <v>NANAGARAM AGARWALA</v>
      </c>
      <c r="F392" s="37" t="str">
        <v>ODISHA</v>
      </c>
      <c r="G392" s="37" t="str">
        <v>SAMBALPUR</v>
      </c>
      <c r="H392" s="37" t="str">
        <v>Sadar</v>
      </c>
      <c r="I392" s="37" t="str">
        <v>SACHDEVA ISPAT PVT LTD</v>
      </c>
      <c r="J392" s="37" t="str">
        <v>Ritesh Sachdev</v>
      </c>
      <c r="K392" s="37" t="str">
        <v>Papun Pradhan</v>
      </c>
      <c r="L392" s="37" t="str">
        <v>C12823</v>
      </c>
      <c r="M392" s="37" t="str">
        <v>Central</v>
      </c>
      <c r="N392" s="2">
        <v>768003</v>
      </c>
      <c r="O392" s="2" t="str">
        <v>21AABFN0719Q1ZB</v>
      </c>
      <c r="P392" s="2">
        <v>9437065346</v>
      </c>
      <c r="Q392" s="2" t="str">
        <v>May'24</v>
      </c>
      <c r="R392" s="2">
        <v>2025</v>
      </c>
      <c r="S392" s="1">
        <v>0</v>
      </c>
      <c r="T392" s="2">
        <v>130</v>
      </c>
      <c r="U392" s="1">
        <v>0</v>
      </c>
      <c r="V392" s="1" t="str">
        <v>Challenger</v>
      </c>
      <c r="W392" s="10">
        <v>0</v>
      </c>
      <c r="X392" s="10">
        <v>0</v>
      </c>
      <c r="Y392" s="10">
        <v>0</v>
      </c>
      <c r="Z392" s="10">
        <v>0</v>
      </c>
      <c r="AA392" s="10">
        <v>24.91</v>
      </c>
      <c r="AB392" s="10">
        <v>25</v>
      </c>
      <c r="AC392" s="10">
        <v>0</v>
      </c>
      <c r="AD392" s="10">
        <v>0</v>
      </c>
      <c r="AE392" s="10">
        <v>0</v>
      </c>
      <c r="AF392" s="10">
        <v>0</v>
      </c>
      <c r="AG392" s="10">
        <v>0</v>
      </c>
      <c r="AH392" s="10">
        <v>0</v>
      </c>
      <c r="AI392" s="10">
        <v>0</v>
      </c>
      <c r="AJ392" s="10">
        <v>0</v>
      </c>
      <c r="AK392" s="10">
        <v>0</v>
      </c>
      <c r="AL392" s="10">
        <v>0</v>
      </c>
      <c r="AM392" s="10">
        <v>0</v>
      </c>
      <c r="AN392" s="10">
        <v>0</v>
      </c>
      <c r="AO392" s="10">
        <v>0</v>
      </c>
      <c r="AP392" s="10">
        <v>0</v>
      </c>
      <c r="AQ392" s="10">
        <v>0</v>
      </c>
      <c r="AR392" s="10">
        <v>0</v>
      </c>
      <c r="AS392" s="16">
        <v>0</v>
      </c>
      <c r="AT392" s="16">
        <v>0</v>
      </c>
      <c r="AU392" s="16">
        <v>0</v>
      </c>
      <c r="AV392" s="16">
        <v>0</v>
      </c>
      <c r="AW392" s="16" t="str">
        <v/>
      </c>
      <c r="AX392" s="10">
        <f t="shared" si="44"/>
        <v>0</v>
      </c>
      <c r="AY392" s="10">
        <f>SUM(Z392:AK392)</f>
        <v>49.91</v>
      </c>
      <c r="AZ392" s="2" t="s">
        <v>119</v>
      </c>
      <c r="BA392" s="10">
        <f t="shared" si="45"/>
        <v>0</v>
      </c>
      <c r="BB392" s="36" t="s">
        <v>118</v>
      </c>
      <c r="BC392" s="39" t="str">
        <f t="shared" si="46"/>
        <v/>
      </c>
      <c r="BD392" s="16">
        <f>SUM(AR392:AW392)</f>
        <v>0</v>
      </c>
      <c r="BE392" s="10">
        <f>SUM(AL392:AQ392)</f>
        <v>0</v>
      </c>
      <c r="BF392" s="12" t="str">
        <f t="shared" si="47"/>
        <v/>
      </c>
      <c r="BG392" s="12" t="str">
        <f t="shared" si="48"/>
        <v/>
      </c>
      <c r="BH392" s="9">
        <f t="shared" si="49"/>
        <v>0</v>
      </c>
      <c r="BI392" s="39" t="str">
        <f t="shared" si="50"/>
        <v/>
      </c>
      <c r="BK392" s="75"/>
    </row>
    <row r="393" spans="1:63">
      <c r="A393" s="2">
        <v>390</v>
      </c>
      <c r="B393" s="2">
        <v>2024</v>
      </c>
      <c r="C393" s="1" t="str">
        <v>PBTMTR388</v>
      </c>
      <c r="D393" s="37" t="str">
        <v>001J100000EpGwYIAV</v>
      </c>
      <c r="E393" s="37" t="str">
        <v>SHREE DHAKALIA INDUSTRIES</v>
      </c>
      <c r="F393" s="37" t="str">
        <v>ODISHA</v>
      </c>
      <c r="G393" s="37" t="str">
        <v>SUNDARGARH</v>
      </c>
      <c r="H393" s="37" t="str">
        <v>Sundargarh</v>
      </c>
      <c r="I393" s="37" t="str">
        <v>SACHDEVA ISPAT PVT LTD</v>
      </c>
      <c r="J393" s="37" t="str">
        <v>Papun Padhan</v>
      </c>
      <c r="K393" s="37" t="str">
        <v>Papun Pradhan</v>
      </c>
      <c r="L393" s="37" t="str">
        <v>C12823</v>
      </c>
      <c r="M393" s="37" t="str">
        <v>Central</v>
      </c>
      <c r="N393" s="2">
        <v>769001</v>
      </c>
      <c r="O393" s="2" t="str">
        <v>21AAWFS3937N1ZH</v>
      </c>
      <c r="P393" s="2">
        <v>9437043593</v>
      </c>
      <c r="Q393" s="2" t="str">
        <v>May'24</v>
      </c>
      <c r="R393" s="2">
        <v>2025</v>
      </c>
      <c r="S393" s="1">
        <v>0</v>
      </c>
      <c r="T393" s="2">
        <v>20</v>
      </c>
      <c r="U393" s="1">
        <v>0</v>
      </c>
      <c r="V393" s="1" t="str">
        <v>Minor</v>
      </c>
      <c r="W393" s="10">
        <v>0</v>
      </c>
      <c r="X393" s="10">
        <v>0</v>
      </c>
      <c r="Y393" s="10">
        <v>0</v>
      </c>
      <c r="Z393" s="10">
        <v>0</v>
      </c>
      <c r="AA393" s="10">
        <v>18.07</v>
      </c>
      <c r="AB393" s="10">
        <v>0</v>
      </c>
      <c r="AC393" s="10">
        <v>0</v>
      </c>
      <c r="AD393" s="10">
        <v>0</v>
      </c>
      <c r="AE393" s="10">
        <v>0</v>
      </c>
      <c r="AF393" s="10">
        <v>0</v>
      </c>
      <c r="AG393" s="10">
        <v>0</v>
      </c>
      <c r="AH393" s="10">
        <v>0</v>
      </c>
      <c r="AI393" s="10">
        <v>0</v>
      </c>
      <c r="AJ393" s="10">
        <v>0</v>
      </c>
      <c r="AK393" s="10">
        <v>0</v>
      </c>
      <c r="AL393" s="10">
        <v>0</v>
      </c>
      <c r="AM393" s="10">
        <v>0</v>
      </c>
      <c r="AN393" s="10">
        <v>0</v>
      </c>
      <c r="AO393" s="10">
        <v>0</v>
      </c>
      <c r="AP393" s="10">
        <v>0</v>
      </c>
      <c r="AQ393" s="10">
        <v>0</v>
      </c>
      <c r="AR393" s="10">
        <v>0</v>
      </c>
      <c r="AS393" s="16">
        <v>0</v>
      </c>
      <c r="AT393" s="16">
        <v>0</v>
      </c>
      <c r="AU393" s="16">
        <v>0</v>
      </c>
      <c r="AV393" s="16">
        <v>0</v>
      </c>
      <c r="AW393" s="16" t="str">
        <v/>
      </c>
      <c r="AX393" s="10">
        <f t="shared" si="44"/>
        <v>0</v>
      </c>
      <c r="AY393" s="10">
        <f>SUM(Z393:AK393)</f>
        <v>18.07</v>
      </c>
      <c r="AZ393" s="2" t="s">
        <v>119</v>
      </c>
      <c r="BA393" s="10">
        <f t="shared" si="45"/>
        <v>0</v>
      </c>
      <c r="BB393" s="36" t="s">
        <v>118</v>
      </c>
      <c r="BC393" s="39" t="str">
        <f t="shared" si="46"/>
        <v/>
      </c>
      <c r="BD393" s="16">
        <f>SUM(AR393:AW393)</f>
        <v>0</v>
      </c>
      <c r="BE393" s="10">
        <f>SUM(AL393:AQ393)</f>
        <v>0</v>
      </c>
      <c r="BF393" s="12" t="str">
        <f t="shared" si="47"/>
        <v/>
      </c>
      <c r="BG393" s="12" t="str">
        <f t="shared" si="48"/>
        <v/>
      </c>
      <c r="BH393" s="9">
        <f t="shared" si="49"/>
        <v>0</v>
      </c>
      <c r="BI393" s="39" t="str">
        <f t="shared" si="50"/>
        <v/>
      </c>
      <c r="BK393" s="75"/>
    </row>
    <row r="394" spans="1:63">
      <c r="A394" s="2">
        <v>391</v>
      </c>
      <c r="B394" s="2">
        <v>2024</v>
      </c>
      <c r="C394" s="1" t="str">
        <v>PBTMTR390</v>
      </c>
      <c r="D394" s="37" t="str">
        <v>001J100000F4f2eIAB</v>
      </c>
      <c r="E394" s="37" t="str">
        <v>YASHVI FASHIONS</v>
      </c>
      <c r="F394" s="37" t="str">
        <v>ODISHA</v>
      </c>
      <c r="G394" s="37" t="str">
        <v>SUNDARGARH</v>
      </c>
      <c r="H394" s="37" t="str">
        <v>Sundargarh</v>
      </c>
      <c r="I394" s="37" t="str">
        <v>SACHDEVA ISPAT PVT LTD</v>
      </c>
      <c r="J394" s="37" t="str">
        <v>Papun Padhan</v>
      </c>
      <c r="K394" s="37" t="str">
        <v>Papun Pradhan</v>
      </c>
      <c r="L394" s="37" t="str">
        <v>C12823</v>
      </c>
      <c r="M394" s="37" t="str">
        <v>Central</v>
      </c>
      <c r="N394" s="2">
        <v>769002</v>
      </c>
      <c r="O394" s="2" t="str">
        <v>21AZNPC9198D2Z9</v>
      </c>
      <c r="P394" s="2">
        <v>7008627473</v>
      </c>
      <c r="Q394" s="2" t="str">
        <v>May'24</v>
      </c>
      <c r="R394" s="2">
        <v>2025</v>
      </c>
      <c r="S394" s="1">
        <v>0</v>
      </c>
      <c r="T394" s="2">
        <v>70</v>
      </c>
      <c r="U394" s="1">
        <v>0</v>
      </c>
      <c r="V394" s="1" t="str">
        <v>Challenger</v>
      </c>
      <c r="W394" s="10">
        <v>0</v>
      </c>
      <c r="X394" s="10">
        <v>0</v>
      </c>
      <c r="Y394" s="10">
        <v>0</v>
      </c>
      <c r="Z394" s="10">
        <v>0</v>
      </c>
      <c r="AA394" s="10">
        <v>2.36</v>
      </c>
      <c r="AB394" s="10">
        <v>0</v>
      </c>
      <c r="AC394" s="10">
        <v>0</v>
      </c>
      <c r="AD394" s="10">
        <v>0</v>
      </c>
      <c r="AE394" s="10">
        <v>0</v>
      </c>
      <c r="AF394" s="10">
        <v>0</v>
      </c>
      <c r="AG394" s="10">
        <v>0</v>
      </c>
      <c r="AH394" s="10">
        <v>0</v>
      </c>
      <c r="AI394" s="10">
        <v>0</v>
      </c>
      <c r="AJ394" s="10">
        <v>0</v>
      </c>
      <c r="AK394" s="10">
        <v>13</v>
      </c>
      <c r="AL394" s="10">
        <v>0</v>
      </c>
      <c r="AM394" s="10">
        <v>0</v>
      </c>
      <c r="AN394" s="10">
        <v>0</v>
      </c>
      <c r="AO394" s="10">
        <v>0</v>
      </c>
      <c r="AP394" s="10">
        <v>0</v>
      </c>
      <c r="AQ394" s="10">
        <v>0</v>
      </c>
      <c r="AR394" s="10">
        <v>0</v>
      </c>
      <c r="AS394" s="16">
        <v>0</v>
      </c>
      <c r="AT394" s="16">
        <v>0</v>
      </c>
      <c r="AU394" s="16">
        <v>0</v>
      </c>
      <c r="AV394" s="16">
        <v>0</v>
      </c>
      <c r="AW394" s="16" t="str">
        <v/>
      </c>
      <c r="AX394" s="10">
        <f t="shared" si="44"/>
        <v>0</v>
      </c>
      <c r="AY394" s="10">
        <f>SUM(Z394:AK394)</f>
        <v>15.36</v>
      </c>
      <c r="AZ394" s="2" t="s">
        <v>119</v>
      </c>
      <c r="BA394" s="10">
        <f t="shared" si="45"/>
        <v>0</v>
      </c>
      <c r="BB394" s="36" t="s">
        <v>118</v>
      </c>
      <c r="BC394" s="39" t="str">
        <f t="shared" si="46"/>
        <v/>
      </c>
      <c r="BD394" s="16">
        <f>SUM(AR394:AW394)</f>
        <v>0</v>
      </c>
      <c r="BE394" s="10">
        <f>SUM(AL394:AQ394)</f>
        <v>0</v>
      </c>
      <c r="BF394" s="12" t="str">
        <f t="shared" si="47"/>
        <v/>
      </c>
      <c r="BG394" s="12" t="str">
        <f t="shared" si="48"/>
        <v/>
      </c>
      <c r="BH394" s="9">
        <f t="shared" si="49"/>
        <v>0</v>
      </c>
      <c r="BI394" s="39" t="str">
        <f t="shared" si="50"/>
        <v/>
      </c>
      <c r="BK394" s="75"/>
    </row>
    <row r="395" spans="1:63">
      <c r="A395" s="2">
        <v>392</v>
      </c>
      <c r="B395" s="2">
        <v>2024</v>
      </c>
      <c r="C395" s="1" t="str">
        <v>PBTMTR391</v>
      </c>
      <c r="D395" s="37" t="str">
        <v>001J100000EpGzmIAF</v>
      </c>
      <c r="E395" s="37" t="str">
        <v>M/S SPACE</v>
      </c>
      <c r="F395" s="37" t="str">
        <v>ODISHA</v>
      </c>
      <c r="G395" s="37" t="str">
        <v>SUNDARGARH</v>
      </c>
      <c r="H395" s="37" t="str">
        <v>Sundargarh</v>
      </c>
      <c r="I395" s="37" t="str">
        <v>SACHDEVA ISPAT PVT LTD</v>
      </c>
      <c r="J395" s="37" t="str">
        <v>Papun Padhan</v>
      </c>
      <c r="K395" s="37" t="str">
        <v>Papun Pradhan</v>
      </c>
      <c r="L395" s="37" t="str">
        <v>C12823</v>
      </c>
      <c r="M395" s="37" t="str">
        <v>Central</v>
      </c>
      <c r="N395" s="2">
        <v>769001</v>
      </c>
      <c r="O395" s="2" t="str">
        <v>21AEIFS3317Q1ZR</v>
      </c>
      <c r="P395" s="2">
        <v>7008627474</v>
      </c>
      <c r="Q395" s="2" t="str">
        <v>May'24</v>
      </c>
      <c r="R395" s="2">
        <v>2025</v>
      </c>
      <c r="S395" s="1">
        <v>0</v>
      </c>
      <c r="T395" s="2">
        <v>10</v>
      </c>
      <c r="U395" s="1">
        <v>0</v>
      </c>
      <c r="V395" s="1" t="str">
        <v>Minor</v>
      </c>
      <c r="W395" s="10">
        <v>0</v>
      </c>
      <c r="X395" s="10">
        <v>0</v>
      </c>
      <c r="Y395" s="10">
        <v>0</v>
      </c>
      <c r="Z395" s="10">
        <v>0</v>
      </c>
      <c r="AA395" s="10">
        <v>3.77</v>
      </c>
      <c r="AB395" s="10">
        <v>1</v>
      </c>
      <c r="AC395" s="10">
        <v>0</v>
      </c>
      <c r="AD395" s="10">
        <v>0</v>
      </c>
      <c r="AE395" s="10">
        <v>0</v>
      </c>
      <c r="AF395" s="10">
        <v>0.5</v>
      </c>
      <c r="AG395" s="10">
        <v>0</v>
      </c>
      <c r="AH395" s="10">
        <v>0</v>
      </c>
      <c r="AI395" s="10">
        <v>0</v>
      </c>
      <c r="AJ395" s="10">
        <v>0</v>
      </c>
      <c r="AK395" s="10">
        <v>0</v>
      </c>
      <c r="AL395" s="10">
        <v>0</v>
      </c>
      <c r="AM395" s="10">
        <v>0</v>
      </c>
      <c r="AN395" s="10">
        <v>0</v>
      </c>
      <c r="AO395" s="10">
        <v>0</v>
      </c>
      <c r="AP395" s="10">
        <v>0</v>
      </c>
      <c r="AQ395" s="10">
        <v>0</v>
      </c>
      <c r="AR395" s="10">
        <v>0</v>
      </c>
      <c r="AS395" s="16">
        <v>0</v>
      </c>
      <c r="AT395" s="16">
        <v>0</v>
      </c>
      <c r="AU395" s="16">
        <v>0</v>
      </c>
      <c r="AV395" s="16">
        <v>0</v>
      </c>
      <c r="AW395" s="16">
        <v>3</v>
      </c>
      <c r="AX395" s="10">
        <f t="shared" si="44"/>
        <v>3</v>
      </c>
      <c r="AY395" s="10">
        <f>SUM(Z395:AK395)</f>
        <v>5.27</v>
      </c>
      <c r="AZ395" s="2" t="s">
        <v>119</v>
      </c>
      <c r="BA395" s="10">
        <f t="shared" si="45"/>
        <v>0</v>
      </c>
      <c r="BB395" s="36" t="s">
        <v>118</v>
      </c>
      <c r="BC395" s="39" t="str">
        <f t="shared" si="46"/>
        <v/>
      </c>
      <c r="BD395" s="16">
        <f>SUM(AR395:AW395)</f>
        <v>3</v>
      </c>
      <c r="BE395" s="10">
        <f>SUM(AL395:AQ395)</f>
        <v>0</v>
      </c>
      <c r="BF395" s="12">
        <f t="shared" si="47"/>
        <v>1</v>
      </c>
      <c r="BG395" s="12">
        <f t="shared" si="48"/>
        <v>0</v>
      </c>
      <c r="BH395" s="9">
        <f t="shared" si="49"/>
        <v>3</v>
      </c>
      <c r="BI395" s="39" t="str">
        <f t="shared" si="50"/>
        <v/>
      </c>
      <c r="BK395" s="75"/>
    </row>
    <row r="396" spans="1:63">
      <c r="A396" s="2">
        <v>393</v>
      </c>
      <c r="B396" s="2">
        <v>2024</v>
      </c>
      <c r="C396" s="1" t="str">
        <v>PBTMTR392</v>
      </c>
      <c r="D396" s="37" t="str">
        <v>0015g00001gesqZAAQ</v>
      </c>
      <c r="E396" s="37" t="str">
        <v>STEEL AND STEEL</v>
      </c>
      <c r="F396" s="37" t="str">
        <v>ODISHA</v>
      </c>
      <c r="G396" s="37" t="str">
        <v>SAMBALPUR</v>
      </c>
      <c r="H396" s="37" t="str">
        <v>Sadar</v>
      </c>
      <c r="I396" s="37" t="str">
        <v>SACHDEVA ISPAT PVT LTD</v>
      </c>
      <c r="J396" s="37" t="str">
        <v>Papun Padhan</v>
      </c>
      <c r="K396" s="37" t="str">
        <v>Papun Pradhan</v>
      </c>
      <c r="L396" s="37" t="str">
        <v>C12823</v>
      </c>
      <c r="M396" s="37" t="str">
        <v>Central</v>
      </c>
      <c r="N396" s="2">
        <v>768002</v>
      </c>
      <c r="O396" s="2" t="str">
        <v>21ADPFS4780H1ZS</v>
      </c>
      <c r="P396" s="2">
        <v>9437058956</v>
      </c>
      <c r="Q396" s="2" t="str">
        <v>May'24</v>
      </c>
      <c r="R396" s="2">
        <v>2025</v>
      </c>
      <c r="S396" s="1">
        <v>0</v>
      </c>
      <c r="T396" s="2">
        <v>150</v>
      </c>
      <c r="U396" s="1">
        <v>0</v>
      </c>
      <c r="V396" s="1" t="str">
        <v>Challenger</v>
      </c>
      <c r="W396" s="10">
        <v>0</v>
      </c>
      <c r="X396" s="10">
        <v>0</v>
      </c>
      <c r="Y396" s="10">
        <v>0</v>
      </c>
      <c r="Z396" s="10">
        <v>0</v>
      </c>
      <c r="AA396" s="10">
        <v>25.21</v>
      </c>
      <c r="AB396" s="10">
        <v>0</v>
      </c>
      <c r="AC396" s="10">
        <v>0</v>
      </c>
      <c r="AD396" s="10">
        <v>0</v>
      </c>
      <c r="AE396" s="10">
        <v>0</v>
      </c>
      <c r="AF396" s="10">
        <v>0</v>
      </c>
      <c r="AG396" s="10">
        <v>0</v>
      </c>
      <c r="AH396" s="10">
        <v>0</v>
      </c>
      <c r="AI396" s="10">
        <v>0</v>
      </c>
      <c r="AJ396" s="10">
        <v>0</v>
      </c>
      <c r="AK396" s="10">
        <v>0</v>
      </c>
      <c r="AL396" s="10">
        <v>0</v>
      </c>
      <c r="AM396" s="10">
        <v>0</v>
      </c>
      <c r="AN396" s="10">
        <v>0</v>
      </c>
      <c r="AO396" s="10">
        <v>0</v>
      </c>
      <c r="AP396" s="10">
        <v>0</v>
      </c>
      <c r="AQ396" s="10">
        <v>0</v>
      </c>
      <c r="AR396" s="10">
        <v>0</v>
      </c>
      <c r="AS396" s="16">
        <v>0</v>
      </c>
      <c r="AT396" s="16">
        <v>0</v>
      </c>
      <c r="AU396" s="16">
        <v>0</v>
      </c>
      <c r="AV396" s="16">
        <v>0</v>
      </c>
      <c r="AW396" s="16" t="str">
        <v/>
      </c>
      <c r="AX396" s="10">
        <f t="shared" si="44"/>
        <v>0</v>
      </c>
      <c r="AY396" s="10">
        <f>SUM(Z396:AK396)</f>
        <v>25.21</v>
      </c>
      <c r="AZ396" s="2" t="s">
        <v>119</v>
      </c>
      <c r="BA396" s="10">
        <f t="shared" si="45"/>
        <v>0</v>
      </c>
      <c r="BB396" s="36" t="s">
        <v>118</v>
      </c>
      <c r="BC396" s="39" t="str">
        <f t="shared" si="46"/>
        <v/>
      </c>
      <c r="BD396" s="16">
        <f>SUM(AR396:AW396)</f>
        <v>0</v>
      </c>
      <c r="BE396" s="10">
        <f>SUM(AL396:AQ396)</f>
        <v>0</v>
      </c>
      <c r="BF396" s="12" t="str">
        <f t="shared" si="47"/>
        <v/>
      </c>
      <c r="BG396" s="12" t="str">
        <f t="shared" si="48"/>
        <v/>
      </c>
      <c r="BH396" s="9">
        <f t="shared" si="49"/>
        <v>0</v>
      </c>
      <c r="BI396" s="39" t="str">
        <f t="shared" si="50"/>
        <v/>
      </c>
      <c r="BK396" s="75"/>
    </row>
    <row r="397" spans="1:63">
      <c r="A397" s="2">
        <v>394</v>
      </c>
      <c r="B397" s="2">
        <v>2024</v>
      </c>
      <c r="C397" s="1" t="str">
        <v>PBTMTR393</v>
      </c>
      <c r="D397" s="37" t="str">
        <v>0015g00001YOJRuAAP</v>
      </c>
      <c r="E397" s="37" t="str">
        <v>M/S TARA SHANKAR STEEL TRADERS</v>
      </c>
      <c r="F397" s="37" t="str">
        <v>ODISHA</v>
      </c>
      <c r="G397" s="37" t="str">
        <v>JHARSUGUDA</v>
      </c>
      <c r="H397" s="37" t="str">
        <v>Jharsuguda</v>
      </c>
      <c r="I397" s="37" t="str">
        <v>SACHDEVA ISPAT PVT LTD</v>
      </c>
      <c r="J397" s="37" t="str">
        <v>Papun Padhan</v>
      </c>
      <c r="K397" s="37" t="str">
        <v>Papun Pradhan</v>
      </c>
      <c r="L397" s="37" t="str">
        <v>C12823</v>
      </c>
      <c r="M397" s="37" t="str">
        <v>Central</v>
      </c>
      <c r="N397" s="2">
        <v>768203</v>
      </c>
      <c r="O397" s="2" t="str">
        <v>21AGHPS3530J1ZI</v>
      </c>
      <c r="P397" s="2">
        <v>9437046547</v>
      </c>
      <c r="Q397" s="2" t="str">
        <v>May'24</v>
      </c>
      <c r="R397" s="2">
        <v>2025</v>
      </c>
      <c r="S397" s="1">
        <v>0</v>
      </c>
      <c r="T397" s="2">
        <v>400</v>
      </c>
      <c r="U397" s="1">
        <v>0</v>
      </c>
      <c r="V397" s="1" t="str">
        <v>Alien</v>
      </c>
      <c r="W397" s="10">
        <v>0</v>
      </c>
      <c r="X397" s="10">
        <v>0</v>
      </c>
      <c r="Y397" s="10">
        <v>0</v>
      </c>
      <c r="Z397" s="10">
        <v>0</v>
      </c>
      <c r="AA397" s="10">
        <v>38.270000000000003</v>
      </c>
      <c r="AB397" s="10">
        <v>0</v>
      </c>
      <c r="AC397" s="10">
        <v>0</v>
      </c>
      <c r="AD397" s="10">
        <v>0</v>
      </c>
      <c r="AE397" s="10">
        <v>13.2</v>
      </c>
      <c r="AF397" s="10">
        <v>0</v>
      </c>
      <c r="AG397" s="10">
        <v>8</v>
      </c>
      <c r="AH397" s="10">
        <v>0</v>
      </c>
      <c r="AI397" s="10">
        <v>0</v>
      </c>
      <c r="AJ397" s="10">
        <v>0</v>
      </c>
      <c r="AK397" s="10">
        <v>0</v>
      </c>
      <c r="AL397" s="10">
        <v>0</v>
      </c>
      <c r="AM397" s="10">
        <v>0</v>
      </c>
      <c r="AN397" s="10">
        <v>0</v>
      </c>
      <c r="AO397" s="10">
        <v>0</v>
      </c>
      <c r="AP397" s="10">
        <v>0</v>
      </c>
      <c r="AQ397" s="10">
        <v>0</v>
      </c>
      <c r="AR397" s="10">
        <v>0</v>
      </c>
      <c r="AS397" s="16">
        <v>0</v>
      </c>
      <c r="AT397" s="16">
        <v>0</v>
      </c>
      <c r="AU397" s="16">
        <v>0</v>
      </c>
      <c r="AV397" s="16">
        <v>0</v>
      </c>
      <c r="AW397" s="16" t="str">
        <v/>
      </c>
      <c r="AX397" s="10">
        <f t="shared" si="44"/>
        <v>0</v>
      </c>
      <c r="AY397" s="10">
        <f>SUM(Z397:AK397)</f>
        <v>59.47</v>
      </c>
      <c r="AZ397" s="2" t="s">
        <v>119</v>
      </c>
      <c r="BA397" s="10">
        <f t="shared" si="45"/>
        <v>0</v>
      </c>
      <c r="BB397" s="36" t="s">
        <v>118</v>
      </c>
      <c r="BC397" s="39" t="str">
        <f t="shared" si="46"/>
        <v/>
      </c>
      <c r="BD397" s="16">
        <f>SUM(AR397:AW397)</f>
        <v>0</v>
      </c>
      <c r="BE397" s="10">
        <f>SUM(AL397:AQ397)</f>
        <v>0</v>
      </c>
      <c r="BF397" s="12" t="str">
        <f t="shared" si="47"/>
        <v/>
      </c>
      <c r="BG397" s="12" t="str">
        <f t="shared" si="48"/>
        <v/>
      </c>
      <c r="BH397" s="9">
        <f t="shared" si="49"/>
        <v>0</v>
      </c>
      <c r="BI397" s="39" t="str">
        <f t="shared" si="50"/>
        <v/>
      </c>
      <c r="BK397" s="75"/>
    </row>
    <row r="398" spans="1:63">
      <c r="A398" s="2">
        <v>395</v>
      </c>
      <c r="B398" s="2">
        <v>2024</v>
      </c>
      <c r="C398" s="1" t="str">
        <v>PBTMTR394</v>
      </c>
      <c r="D398" s="37" t="str">
        <v>001J100000F4f20IAB</v>
      </c>
      <c r="E398" s="37" t="str">
        <v>SUNIL ENTERPRISES</v>
      </c>
      <c r="F398" s="37" t="str">
        <v>ODISHA</v>
      </c>
      <c r="G398" s="37" t="str">
        <v>SUNDARGARH</v>
      </c>
      <c r="H398" s="37" t="str">
        <v>Sundargarh</v>
      </c>
      <c r="I398" s="37" t="str">
        <v>SACHDEVA ISPAT PVT LTD</v>
      </c>
      <c r="J398" s="37" t="str">
        <v>Papun Padhan</v>
      </c>
      <c r="K398" s="37" t="str">
        <v>Papun Pradhan</v>
      </c>
      <c r="L398" s="37" t="str">
        <v>C12823</v>
      </c>
      <c r="M398" s="37" t="str">
        <v>Central</v>
      </c>
      <c r="N398" s="2">
        <v>769001</v>
      </c>
      <c r="O398" s="2" t="str">
        <v>21AAKPA7459F1ZY</v>
      </c>
      <c r="P398" s="2">
        <v>9437037528</v>
      </c>
      <c r="Q398" s="2" t="str">
        <v>May'24</v>
      </c>
      <c r="R398" s="2">
        <v>2025</v>
      </c>
      <c r="S398" s="1">
        <v>0</v>
      </c>
      <c r="T398" s="2">
        <v>20</v>
      </c>
      <c r="U398" s="1">
        <v>0</v>
      </c>
      <c r="V398" s="1" t="str">
        <v>Minor</v>
      </c>
      <c r="W398" s="10">
        <v>0</v>
      </c>
      <c r="X398" s="10">
        <v>0</v>
      </c>
      <c r="Y398" s="10">
        <v>0</v>
      </c>
      <c r="Z398" s="10">
        <v>0</v>
      </c>
      <c r="AA398" s="10">
        <v>9.66</v>
      </c>
      <c r="AB398" s="10">
        <v>0</v>
      </c>
      <c r="AC398" s="10">
        <v>0</v>
      </c>
      <c r="AD398" s="10">
        <v>0</v>
      </c>
      <c r="AE398" s="10">
        <v>0</v>
      </c>
      <c r="AF398" s="10">
        <v>0</v>
      </c>
      <c r="AG398" s="10">
        <v>0</v>
      </c>
      <c r="AH398" s="10">
        <v>0</v>
      </c>
      <c r="AI398" s="10">
        <v>0</v>
      </c>
      <c r="AJ398" s="10">
        <v>0</v>
      </c>
      <c r="AK398" s="10">
        <v>0</v>
      </c>
      <c r="AL398" s="10">
        <v>0</v>
      </c>
      <c r="AM398" s="10">
        <v>0</v>
      </c>
      <c r="AN398" s="10">
        <v>0</v>
      </c>
      <c r="AO398" s="10">
        <v>0</v>
      </c>
      <c r="AP398" s="10">
        <v>0</v>
      </c>
      <c r="AQ398" s="10">
        <v>0</v>
      </c>
      <c r="AR398" s="10">
        <v>0</v>
      </c>
      <c r="AS398" s="16">
        <v>0</v>
      </c>
      <c r="AT398" s="16">
        <v>0</v>
      </c>
      <c r="AU398" s="16">
        <v>0</v>
      </c>
      <c r="AV398" s="16">
        <v>0</v>
      </c>
      <c r="AW398" s="16" t="str">
        <v/>
      </c>
      <c r="AX398" s="10">
        <f t="shared" si="44"/>
        <v>0</v>
      </c>
      <c r="AY398" s="10">
        <f>SUM(Z398:AK398)</f>
        <v>9.66</v>
      </c>
      <c r="AZ398" s="2" t="s">
        <v>119</v>
      </c>
      <c r="BA398" s="10">
        <f t="shared" si="45"/>
        <v>0</v>
      </c>
      <c r="BB398" s="36" t="s">
        <v>118</v>
      </c>
      <c r="BC398" s="39" t="str">
        <f t="shared" si="46"/>
        <v/>
      </c>
      <c r="BD398" s="16">
        <f>SUM(AR398:AW398)</f>
        <v>0</v>
      </c>
      <c r="BE398" s="10">
        <f>SUM(AL398:AQ398)</f>
        <v>0</v>
      </c>
      <c r="BF398" s="12" t="str">
        <f t="shared" si="47"/>
        <v/>
      </c>
      <c r="BG398" s="12" t="str">
        <f t="shared" si="48"/>
        <v/>
      </c>
      <c r="BH398" s="9">
        <f t="shared" si="49"/>
        <v>0</v>
      </c>
      <c r="BI398" s="39" t="str">
        <f t="shared" si="50"/>
        <v/>
      </c>
      <c r="BK398" s="75"/>
    </row>
    <row r="399" spans="1:63">
      <c r="A399" s="2">
        <v>396</v>
      </c>
      <c r="B399" s="2">
        <v>2024</v>
      </c>
      <c r="C399" s="1" t="str">
        <v>PBTMTR399</v>
      </c>
      <c r="D399" s="37" t="str">
        <v>001J1000002kRKuIAM</v>
      </c>
      <c r="E399" s="37" t="str">
        <v>M/S PARIS STEEL</v>
      </c>
      <c r="F399" s="37" t="str">
        <v>JAMMU AND KASHMIR</v>
      </c>
      <c r="G399" s="37" t="str">
        <v>JAMMU</v>
      </c>
      <c r="H399" s="37" t="str">
        <v>Jammu</v>
      </c>
      <c r="I399" s="37" t="str">
        <v>AGGARWAL TRADERS</v>
      </c>
      <c r="J399" s="37" t="str">
        <v>bhanu ayush</v>
      </c>
      <c r="K399" s="37" t="str">
        <v>-</v>
      </c>
      <c r="L399" s="37" t="str">
        <v>0015g00001gvNHH</v>
      </c>
      <c r="M399" s="37" t="str">
        <v>North</v>
      </c>
      <c r="N399" s="2">
        <v>180015</v>
      </c>
      <c r="O399" s="2" t="str">
        <v>01ABFPM9264J1ZJ</v>
      </c>
      <c r="P399" s="2">
        <v>9419146125</v>
      </c>
      <c r="Q399" s="2" t="str">
        <v>May'24</v>
      </c>
      <c r="R399" s="2">
        <v>2025</v>
      </c>
      <c r="S399" s="1">
        <v>0</v>
      </c>
      <c r="T399" s="2">
        <v>100</v>
      </c>
      <c r="U399" s="1">
        <v>1.1899999999999999E-2</v>
      </c>
      <c r="V399" s="1" t="str">
        <v>Challenger</v>
      </c>
      <c r="W399" s="10">
        <v>0</v>
      </c>
      <c r="X399" s="10">
        <v>0</v>
      </c>
      <c r="Y399" s="10">
        <v>0</v>
      </c>
      <c r="Z399" s="10">
        <v>0</v>
      </c>
      <c r="AA399" s="10">
        <v>50</v>
      </c>
      <c r="AB399" s="10">
        <v>6</v>
      </c>
      <c r="AC399" s="10">
        <v>0</v>
      </c>
      <c r="AD399" s="10">
        <v>0</v>
      </c>
      <c r="AE399" s="10">
        <v>0</v>
      </c>
      <c r="AF399" s="10">
        <v>12</v>
      </c>
      <c r="AG399" s="10">
        <v>0</v>
      </c>
      <c r="AH399" s="10">
        <v>0</v>
      </c>
      <c r="AI399" s="10">
        <v>0</v>
      </c>
      <c r="AJ399" s="10">
        <v>0</v>
      </c>
      <c r="AK399" s="10">
        <v>3.03</v>
      </c>
      <c r="AL399" s="10">
        <v>0</v>
      </c>
      <c r="AM399" s="10">
        <v>6</v>
      </c>
      <c r="AN399" s="10">
        <v>3</v>
      </c>
      <c r="AO399" s="10">
        <v>6.55</v>
      </c>
      <c r="AP399" s="10">
        <v>0</v>
      </c>
      <c r="AQ399" s="10">
        <v>0</v>
      </c>
      <c r="AR399" s="10">
        <v>0</v>
      </c>
      <c r="AS399" s="16">
        <v>0</v>
      </c>
      <c r="AT399" s="16">
        <v>0</v>
      </c>
      <c r="AU399" s="16">
        <v>0</v>
      </c>
      <c r="AV399" s="16">
        <v>3.57</v>
      </c>
      <c r="AW399" s="16" t="str">
        <v/>
      </c>
      <c r="AX399" s="10">
        <f t="shared" si="44"/>
        <v>19.12</v>
      </c>
      <c r="AY399" s="10">
        <f>SUM(Z399:AK399)</f>
        <v>71.03</v>
      </c>
      <c r="AZ399" s="2" t="s">
        <v>119</v>
      </c>
      <c r="BA399" s="10">
        <f t="shared" si="45"/>
        <v>2.5916666666666668</v>
      </c>
      <c r="BB399" s="36" t="s">
        <v>118</v>
      </c>
      <c r="BC399" s="39" t="str">
        <f t="shared" si="46"/>
        <v/>
      </c>
      <c r="BD399" s="16">
        <f>SUM(AR399:AW399)</f>
        <v>3.57</v>
      </c>
      <c r="BE399" s="10">
        <f>SUM(AL399:AQ399)</f>
        <v>15.55</v>
      </c>
      <c r="BF399" s="12">
        <f t="shared" si="47"/>
        <v>0.1867154811715481</v>
      </c>
      <c r="BG399" s="12">
        <f t="shared" si="48"/>
        <v>0.81328451882845187</v>
      </c>
      <c r="BH399" s="9">
        <f t="shared" si="49"/>
        <v>19.12</v>
      </c>
      <c r="BI399" s="39" t="str">
        <f t="shared" si="50"/>
        <v/>
      </c>
      <c r="BK399" s="75"/>
    </row>
    <row r="400" spans="1:63">
      <c r="A400" s="2">
        <v>397</v>
      </c>
      <c r="B400" s="2">
        <v>2024</v>
      </c>
      <c r="C400" s="1" t="str">
        <v>PBTMTR400</v>
      </c>
      <c r="D400" s="37" t="str">
        <v>001J1000002imadIAA</v>
      </c>
      <c r="E400" s="37" t="str">
        <v>Malik cement store</v>
      </c>
      <c r="F400" s="37" t="str">
        <v>JAMMU AND KASHMIR</v>
      </c>
      <c r="G400" s="37" t="str">
        <v>JAMMU</v>
      </c>
      <c r="H400" s="37" t="str">
        <v>Jammu</v>
      </c>
      <c r="I400" s="37" t="str">
        <v>AGGARWAL TRADERS</v>
      </c>
      <c r="J400" s="37" t="str">
        <v>bhanu ayush</v>
      </c>
      <c r="K400" s="37" t="str">
        <v>-</v>
      </c>
      <c r="L400" s="37" t="str">
        <v>0015g00001gvNHH</v>
      </c>
      <c r="M400" s="37" t="str">
        <v>North</v>
      </c>
      <c r="N400" s="2">
        <v>180019</v>
      </c>
      <c r="O400" s="2">
        <v>999999999977688</v>
      </c>
      <c r="P400" s="2">
        <v>9419137998</v>
      </c>
      <c r="Q400" s="2" t="str">
        <v>May'24</v>
      </c>
      <c r="R400" s="2">
        <v>2025</v>
      </c>
      <c r="S400" s="1">
        <v>0</v>
      </c>
      <c r="T400" s="2">
        <v>50</v>
      </c>
      <c r="U400" s="1">
        <v>0</v>
      </c>
      <c r="V400" s="1" t="str">
        <v>Minor</v>
      </c>
      <c r="W400" s="10">
        <v>0</v>
      </c>
      <c r="X400" s="10">
        <v>0</v>
      </c>
      <c r="Y400" s="10">
        <v>0</v>
      </c>
      <c r="Z400" s="10">
        <v>0</v>
      </c>
      <c r="AA400" s="10">
        <v>50</v>
      </c>
      <c r="AB400" s="10">
        <v>9</v>
      </c>
      <c r="AC400" s="10">
        <v>0</v>
      </c>
      <c r="AD400" s="10">
        <v>0</v>
      </c>
      <c r="AE400" s="10">
        <v>0</v>
      </c>
      <c r="AF400" s="10">
        <v>0</v>
      </c>
      <c r="AG400" s="10">
        <v>0</v>
      </c>
      <c r="AH400" s="10">
        <v>0</v>
      </c>
      <c r="AI400" s="10">
        <v>0</v>
      </c>
      <c r="AJ400" s="10">
        <v>0</v>
      </c>
      <c r="AK400" s="10">
        <v>0</v>
      </c>
      <c r="AL400" s="10">
        <v>0</v>
      </c>
      <c r="AM400" s="10">
        <v>0</v>
      </c>
      <c r="AN400" s="10">
        <v>0</v>
      </c>
      <c r="AO400" s="10">
        <v>0</v>
      </c>
      <c r="AP400" s="10">
        <v>0</v>
      </c>
      <c r="AQ400" s="10">
        <v>0</v>
      </c>
      <c r="AR400" s="10">
        <v>0</v>
      </c>
      <c r="AS400" s="16">
        <v>0</v>
      </c>
      <c r="AT400" s="16">
        <v>0</v>
      </c>
      <c r="AU400" s="16">
        <v>0</v>
      </c>
      <c r="AV400" s="16">
        <v>0</v>
      </c>
      <c r="AW400" s="16" t="str">
        <v/>
      </c>
      <c r="AX400" s="10">
        <f t="shared" si="44"/>
        <v>0</v>
      </c>
      <c r="AY400" s="10">
        <f>SUM(Z400:AK400)</f>
        <v>59</v>
      </c>
      <c r="AZ400" s="2" t="s">
        <v>119</v>
      </c>
      <c r="BA400" s="10">
        <f t="shared" si="45"/>
        <v>0</v>
      </c>
      <c r="BB400" s="36" t="s">
        <v>118</v>
      </c>
      <c r="BC400" s="39" t="str">
        <f t="shared" si="46"/>
        <v/>
      </c>
      <c r="BD400" s="16">
        <f>SUM(AR400:AW400)</f>
        <v>0</v>
      </c>
      <c r="BE400" s="10">
        <f>SUM(AL400:AQ400)</f>
        <v>0</v>
      </c>
      <c r="BF400" s="12" t="str">
        <f t="shared" si="47"/>
        <v/>
      </c>
      <c r="BG400" s="12" t="str">
        <f t="shared" si="48"/>
        <v/>
      </c>
      <c r="BH400" s="9">
        <f t="shared" si="49"/>
        <v>0</v>
      </c>
      <c r="BI400" s="39" t="str">
        <f t="shared" si="50"/>
        <v/>
      </c>
      <c r="BK400" s="75"/>
    </row>
    <row r="401" spans="1:63">
      <c r="A401" s="2">
        <v>398</v>
      </c>
      <c r="B401" s="2">
        <v>2024</v>
      </c>
      <c r="C401" s="1" t="str">
        <v>PBTMTR401</v>
      </c>
      <c r="D401" s="37" t="str">
        <v>001J1000002kSOuIAM</v>
      </c>
      <c r="E401" s="37" t="str">
        <v>ARAYAMA ISPAT</v>
      </c>
      <c r="F401" s="37" t="str">
        <v>JAMMU AND KASHMIR</v>
      </c>
      <c r="G401" s="37" t="str">
        <v>SAMBA</v>
      </c>
      <c r="H401" s="37" t="str">
        <v>Jammu</v>
      </c>
      <c r="I401" s="37" t="str">
        <v>AGGARWAL TRADERS</v>
      </c>
      <c r="J401" s="37" t="str">
        <v>bhanu ayush</v>
      </c>
      <c r="K401" s="37" t="str">
        <v>-</v>
      </c>
      <c r="L401" s="37" t="str">
        <v>0015g00001gvNHH</v>
      </c>
      <c r="M401" s="37" t="str">
        <v>North</v>
      </c>
      <c r="N401" s="2">
        <v>181133</v>
      </c>
      <c r="O401" s="2" t="str">
        <v>01FGZPS7245P1Z9</v>
      </c>
      <c r="P401" s="2">
        <v>8825006035</v>
      </c>
      <c r="Q401" s="2" t="str">
        <v>May'24</v>
      </c>
      <c r="R401" s="2">
        <v>2025</v>
      </c>
      <c r="S401" s="1">
        <v>0</v>
      </c>
      <c r="T401" s="2">
        <v>160</v>
      </c>
      <c r="U401" s="1">
        <v>0.10135416666666668</v>
      </c>
      <c r="V401" s="1" t="str">
        <v>Star</v>
      </c>
      <c r="W401" s="10">
        <v>0</v>
      </c>
      <c r="X401" s="10">
        <v>0</v>
      </c>
      <c r="Y401" s="10">
        <v>0</v>
      </c>
      <c r="Z401" s="10">
        <v>0</v>
      </c>
      <c r="AA401" s="10">
        <v>30</v>
      </c>
      <c r="AB401" s="10">
        <v>22</v>
      </c>
      <c r="AC401" s="10">
        <v>11</v>
      </c>
      <c r="AD401" s="10">
        <v>10</v>
      </c>
      <c r="AE401" s="10">
        <v>10</v>
      </c>
      <c r="AF401" s="10">
        <v>17</v>
      </c>
      <c r="AG401" s="10">
        <v>3</v>
      </c>
      <c r="AH401" s="10">
        <v>2.09</v>
      </c>
      <c r="AI401" s="10">
        <v>0</v>
      </c>
      <c r="AJ401" s="10">
        <v>40.67</v>
      </c>
      <c r="AK401" s="10">
        <v>2.5499999999999998</v>
      </c>
      <c r="AL401" s="10">
        <v>13</v>
      </c>
      <c r="AM401" s="10">
        <v>0</v>
      </c>
      <c r="AN401" s="10">
        <v>11</v>
      </c>
      <c r="AO401" s="10">
        <v>21.68</v>
      </c>
      <c r="AP401" s="10">
        <v>0</v>
      </c>
      <c r="AQ401" s="10">
        <v>5.12</v>
      </c>
      <c r="AR401" s="10">
        <v>5.64</v>
      </c>
      <c r="AS401" s="16">
        <v>24.99</v>
      </c>
      <c r="AT401" s="16">
        <v>43.06</v>
      </c>
      <c r="AU401" s="16">
        <v>3</v>
      </c>
      <c r="AV401" s="16">
        <v>2.59</v>
      </c>
      <c r="AW401" s="16" t="str">
        <v/>
      </c>
      <c r="AX401" s="10">
        <f t="shared" si="44"/>
        <v>130.07999999999998</v>
      </c>
      <c r="AY401" s="10">
        <f>SUM(Z401:AK401)</f>
        <v>148.31</v>
      </c>
      <c r="AZ401" s="2" t="s">
        <v>119</v>
      </c>
      <c r="BA401" s="10">
        <f t="shared" si="45"/>
        <v>8.4666666666666668</v>
      </c>
      <c r="BB401" s="36" t="s">
        <v>118</v>
      </c>
      <c r="BC401" s="39" t="str">
        <f t="shared" si="46"/>
        <v/>
      </c>
      <c r="BD401" s="16">
        <f>SUM(AR401:AW401)</f>
        <v>79.28</v>
      </c>
      <c r="BE401" s="10">
        <f>SUM(AL401:AQ401)</f>
        <v>50.8</v>
      </c>
      <c r="BF401" s="12">
        <f t="shared" si="47"/>
        <v>0.60947109471094718</v>
      </c>
      <c r="BG401" s="12">
        <f t="shared" si="48"/>
        <v>0.39052890528905293</v>
      </c>
      <c r="BH401" s="9">
        <f t="shared" si="49"/>
        <v>130.07999999999998</v>
      </c>
      <c r="BI401" s="39" t="str">
        <f t="shared" si="50"/>
        <v/>
      </c>
      <c r="BK401" s="75"/>
    </row>
    <row r="402" spans="1:63">
      <c r="A402" s="2">
        <v>399</v>
      </c>
      <c r="B402" s="2">
        <v>2024</v>
      </c>
      <c r="C402" s="1" t="str">
        <v>PBTMTR402</v>
      </c>
      <c r="D402" s="37" t="str">
        <v>001J1000003lr3eIAA</v>
      </c>
      <c r="E402" s="37" t="str">
        <v>SAPCO INDIA</v>
      </c>
      <c r="F402" s="37" t="str">
        <v>JAMMU AND KASHMIR</v>
      </c>
      <c r="G402" s="37" t="str">
        <v>JAMMU</v>
      </c>
      <c r="H402" s="37" t="str">
        <v>Jammu</v>
      </c>
      <c r="I402" s="37" t="str">
        <v>AGGARWAL TRADERS</v>
      </c>
      <c r="J402" s="37" t="str">
        <v>bhanu ayush</v>
      </c>
      <c r="K402" s="37" t="str">
        <v>-</v>
      </c>
      <c r="L402" s="37" t="str">
        <v>0015g00001gvNHH</v>
      </c>
      <c r="M402" s="37" t="str">
        <v>North</v>
      </c>
      <c r="N402" s="2">
        <v>180016</v>
      </c>
      <c r="O402" s="2" t="str">
        <v>01AAFFS2565R1ZU</v>
      </c>
      <c r="P402" s="2">
        <v>9796209025</v>
      </c>
      <c r="Q402" s="2" t="str">
        <v>May'24</v>
      </c>
      <c r="R402" s="2">
        <v>2025</v>
      </c>
      <c r="S402" s="1">
        <v>0</v>
      </c>
      <c r="T402" s="2">
        <v>300</v>
      </c>
      <c r="U402" s="1">
        <v>0.12216666666666666</v>
      </c>
      <c r="V402" s="1" t="str">
        <v>Super Star</v>
      </c>
      <c r="W402" s="10">
        <v>0</v>
      </c>
      <c r="X402" s="10">
        <v>0</v>
      </c>
      <c r="Y402" s="10">
        <v>0</v>
      </c>
      <c r="Z402" s="10">
        <v>0</v>
      </c>
      <c r="AA402" s="10">
        <v>50</v>
      </c>
      <c r="AB402" s="10">
        <v>74</v>
      </c>
      <c r="AC402" s="10">
        <v>114</v>
      </c>
      <c r="AD402" s="10">
        <v>8</v>
      </c>
      <c r="AE402" s="10">
        <v>30</v>
      </c>
      <c r="AF402" s="10">
        <v>51</v>
      </c>
      <c r="AG402" s="10">
        <v>15</v>
      </c>
      <c r="AH402" s="10">
        <v>50</v>
      </c>
      <c r="AI402" s="10">
        <v>0</v>
      </c>
      <c r="AJ402" s="10">
        <v>0</v>
      </c>
      <c r="AK402" s="10">
        <v>76</v>
      </c>
      <c r="AL402" s="10">
        <v>50</v>
      </c>
      <c r="AM402" s="10">
        <v>27</v>
      </c>
      <c r="AN402" s="10">
        <v>39</v>
      </c>
      <c r="AO402" s="10">
        <v>18</v>
      </c>
      <c r="AP402" s="10">
        <v>6.74</v>
      </c>
      <c r="AQ402" s="10">
        <v>35.61</v>
      </c>
      <c r="AR402" s="10">
        <v>12</v>
      </c>
      <c r="AS402" s="16">
        <v>12.24</v>
      </c>
      <c r="AT402" s="16">
        <v>70.64</v>
      </c>
      <c r="AU402" s="16">
        <v>19</v>
      </c>
      <c r="AV402" s="16">
        <v>20.309999999999999</v>
      </c>
      <c r="AW402" s="16" t="str">
        <v/>
      </c>
      <c r="AX402" s="10">
        <f t="shared" si="44"/>
        <v>310.54000000000002</v>
      </c>
      <c r="AY402" s="10">
        <f>SUM(Z402:AK402)</f>
        <v>468</v>
      </c>
      <c r="AZ402" s="2" t="s">
        <v>119</v>
      </c>
      <c r="BA402" s="10">
        <f t="shared" si="45"/>
        <v>29.391666666666669</v>
      </c>
      <c r="BB402" s="36" t="s">
        <v>118</v>
      </c>
      <c r="BC402" s="39" t="str">
        <f t="shared" si="46"/>
        <v>B</v>
      </c>
      <c r="BD402" s="16">
        <f>SUM(AR402:AW402)</f>
        <v>134.19</v>
      </c>
      <c r="BE402" s="10">
        <f>SUM(AL402:AQ402)</f>
        <v>176.35000000000002</v>
      </c>
      <c r="BF402" s="12">
        <f t="shared" si="47"/>
        <v>0.43211824563663292</v>
      </c>
      <c r="BG402" s="12">
        <f t="shared" si="48"/>
        <v>0.56788175436336708</v>
      </c>
      <c r="BH402" s="9">
        <f t="shared" si="49"/>
        <v>310.54000000000002</v>
      </c>
      <c r="BI402" s="39" t="str">
        <f t="shared" si="50"/>
        <v>B</v>
      </c>
      <c r="BJ402" s="1" t="str">
        <f>_xlfn.XLOOKUP(D402,'Holi gift'!A:A,'Holi gift'!A:A,"",0,1)</f>
        <v>001J1000003lr3eIAA</v>
      </c>
      <c r="BK402" s="75"/>
    </row>
    <row r="403" spans="1:63">
      <c r="A403" s="2">
        <v>400</v>
      </c>
      <c r="B403" s="2">
        <v>2024</v>
      </c>
      <c r="C403" s="1" t="str">
        <v>PBTMTR403</v>
      </c>
      <c r="D403" s="37" t="str">
        <v>0015g00001egD68AAE</v>
      </c>
      <c r="E403" s="37" t="str">
        <v>Meezan iron store</v>
      </c>
      <c r="F403" s="37" t="str">
        <v>JAMMU AND KASHMIR</v>
      </c>
      <c r="G403" s="37" t="str">
        <v>Budgam</v>
      </c>
      <c r="H403" s="37">
        <v>0</v>
      </c>
      <c r="I403" s="37" t="str">
        <v>REHBER IRON STORE</v>
      </c>
      <c r="J403" s="37" t="str">
        <v>Raja Moin Ahmed</v>
      </c>
      <c r="K403" s="37" t="str">
        <v>Raja Moin Ahmed</v>
      </c>
      <c r="L403" s="37" t="str">
        <v>0015g00001gvM8p</v>
      </c>
      <c r="M403" s="37" t="str">
        <v>North</v>
      </c>
      <c r="N403" s="2">
        <v>190015</v>
      </c>
      <c r="O403" s="2">
        <v>112234567777</v>
      </c>
      <c r="P403" s="2">
        <v>9419402539</v>
      </c>
      <c r="Q403" s="2" t="str">
        <v>May'24</v>
      </c>
      <c r="R403" s="2">
        <v>2025</v>
      </c>
      <c r="S403" s="1">
        <v>0</v>
      </c>
      <c r="T403" s="2">
        <v>250</v>
      </c>
      <c r="U403" s="1">
        <v>0</v>
      </c>
      <c r="V403" s="1" t="str">
        <v>Alien</v>
      </c>
      <c r="W403" s="10">
        <v>0</v>
      </c>
      <c r="X403" s="10">
        <v>0</v>
      </c>
      <c r="Y403" s="10">
        <v>0</v>
      </c>
      <c r="Z403" s="10">
        <v>0</v>
      </c>
      <c r="AA403" s="10">
        <v>53</v>
      </c>
      <c r="AB403" s="10">
        <v>18</v>
      </c>
      <c r="AC403" s="10">
        <v>0</v>
      </c>
      <c r="AD403" s="10">
        <v>0</v>
      </c>
      <c r="AE403" s="10">
        <v>18.46</v>
      </c>
      <c r="AF403" s="10">
        <v>0</v>
      </c>
      <c r="AG403" s="10">
        <v>0</v>
      </c>
      <c r="AH403" s="10">
        <v>0</v>
      </c>
      <c r="AI403" s="10">
        <v>0</v>
      </c>
      <c r="AJ403" s="10">
        <v>0</v>
      </c>
      <c r="AK403" s="10">
        <v>0</v>
      </c>
      <c r="AL403" s="10">
        <v>0</v>
      </c>
      <c r="AM403" s="10">
        <v>0</v>
      </c>
      <c r="AN403" s="10">
        <v>0</v>
      </c>
      <c r="AO403" s="10">
        <v>0</v>
      </c>
      <c r="AP403" s="10">
        <v>0</v>
      </c>
      <c r="AQ403" s="10">
        <v>0</v>
      </c>
      <c r="AR403" s="10">
        <v>0</v>
      </c>
      <c r="AS403" s="16">
        <v>0</v>
      </c>
      <c r="AT403" s="16">
        <v>0</v>
      </c>
      <c r="AU403" s="16">
        <v>0</v>
      </c>
      <c r="AV403" s="16">
        <v>0</v>
      </c>
      <c r="AW403" s="16" t="str">
        <v/>
      </c>
      <c r="AX403" s="10">
        <f t="shared" si="44"/>
        <v>0</v>
      </c>
      <c r="AY403" s="10">
        <f>SUM(Z403:AK403)</f>
        <v>89.460000000000008</v>
      </c>
      <c r="AZ403" s="2" t="s">
        <v>119</v>
      </c>
      <c r="BA403" s="10">
        <f t="shared" si="45"/>
        <v>0</v>
      </c>
      <c r="BB403" s="36" t="s">
        <v>118</v>
      </c>
      <c r="BC403" s="39" t="str">
        <f t="shared" si="46"/>
        <v/>
      </c>
      <c r="BD403" s="16">
        <f>SUM(AR403:AW403)</f>
        <v>0</v>
      </c>
      <c r="BE403" s="10">
        <f>SUM(AL403:AQ403)</f>
        <v>0</v>
      </c>
      <c r="BF403" s="12" t="str">
        <f t="shared" si="47"/>
        <v/>
      </c>
      <c r="BG403" s="12" t="str">
        <f t="shared" si="48"/>
        <v/>
      </c>
      <c r="BH403" s="9">
        <f t="shared" si="49"/>
        <v>0</v>
      </c>
      <c r="BI403" s="39" t="str">
        <f t="shared" si="50"/>
        <v/>
      </c>
      <c r="BK403" s="75"/>
    </row>
    <row r="404" spans="1:63">
      <c r="A404" s="2">
        <v>401</v>
      </c>
      <c r="B404" s="2">
        <v>2024</v>
      </c>
      <c r="C404" s="1" t="str">
        <v>PBTMTR405</v>
      </c>
      <c r="D404" s="37" t="str">
        <v>001J1000002mer3IAA</v>
      </c>
      <c r="E404" s="37" t="str">
        <v>SHREE NAKODA STEELS</v>
      </c>
      <c r="F404" s="37" t="str">
        <v>MADHYA PRADESH</v>
      </c>
      <c r="G404" s="37" t="str">
        <v>INDORE</v>
      </c>
      <c r="H404" s="37" t="str">
        <v>Indore</v>
      </c>
      <c r="I404" s="37" t="str">
        <v>R. K. ENTERPRISES</v>
      </c>
      <c r="J404" s="37" t="str">
        <v>Yogeshwar Richhariya</v>
      </c>
      <c r="K404" s="37" t="str">
        <v>Yogeshwar Richhariya</v>
      </c>
      <c r="L404" s="37" t="str">
        <v>001J1000005ZfroIAC</v>
      </c>
      <c r="M404" s="37" t="str">
        <v>Central</v>
      </c>
      <c r="N404" s="2">
        <v>452001</v>
      </c>
      <c r="O404" s="2" t="str">
        <v>23ACBPM9196L1Z4</v>
      </c>
      <c r="P404" s="2">
        <v>9827061165</v>
      </c>
      <c r="Q404" s="2" t="str">
        <v>May'24</v>
      </c>
      <c r="R404" s="2">
        <v>2025</v>
      </c>
      <c r="S404" s="1">
        <v>0</v>
      </c>
      <c r="T404" s="2">
        <v>200</v>
      </c>
      <c r="U404" s="1">
        <v>0.7324166666666666</v>
      </c>
      <c r="V404" s="1" t="str">
        <v>Star</v>
      </c>
      <c r="W404" s="10">
        <v>0</v>
      </c>
      <c r="X404" s="10">
        <v>0</v>
      </c>
      <c r="Y404" s="10">
        <v>0</v>
      </c>
      <c r="Z404" s="10">
        <v>0</v>
      </c>
      <c r="AA404" s="10">
        <v>45</v>
      </c>
      <c r="AB404" s="10">
        <v>0</v>
      </c>
      <c r="AC404" s="10">
        <v>0</v>
      </c>
      <c r="AD404" s="10">
        <v>0</v>
      </c>
      <c r="AE404" s="10">
        <v>0</v>
      </c>
      <c r="AF404" s="10">
        <v>0</v>
      </c>
      <c r="AG404" s="10">
        <v>0</v>
      </c>
      <c r="AH404" s="10">
        <v>28</v>
      </c>
      <c r="AI404" s="10">
        <v>0</v>
      </c>
      <c r="AJ404" s="10">
        <v>49</v>
      </c>
      <c r="AK404" s="10">
        <v>4.9800000000000004</v>
      </c>
      <c r="AL404" s="10">
        <v>55</v>
      </c>
      <c r="AM404" s="10">
        <v>44</v>
      </c>
      <c r="AN404" s="10">
        <v>79</v>
      </c>
      <c r="AO404" s="10">
        <v>0</v>
      </c>
      <c r="AP404" s="10">
        <v>2</v>
      </c>
      <c r="AQ404" s="10">
        <v>0.9</v>
      </c>
      <c r="AR404" s="10">
        <v>0</v>
      </c>
      <c r="AS404" s="16">
        <v>0</v>
      </c>
      <c r="AT404" s="16">
        <v>5</v>
      </c>
      <c r="AU404" s="16">
        <v>185</v>
      </c>
      <c r="AV404" s="16">
        <v>249.45</v>
      </c>
      <c r="AW404" s="16">
        <v>42</v>
      </c>
      <c r="AX404" s="10">
        <f t="shared" si="44"/>
        <v>662.34999999999991</v>
      </c>
      <c r="AY404" s="10">
        <f>SUM(Z404:AK404)</f>
        <v>126.98</v>
      </c>
      <c r="AZ404" s="2" t="s">
        <v>119</v>
      </c>
      <c r="BA404" s="10">
        <f t="shared" si="45"/>
        <v>30.150000000000002</v>
      </c>
      <c r="BB404" s="36" t="s">
        <v>118</v>
      </c>
      <c r="BC404" s="39" t="str">
        <f t="shared" si="46"/>
        <v>C</v>
      </c>
      <c r="BD404" s="16">
        <f>SUM(AR404:AW404)</f>
        <v>481.45</v>
      </c>
      <c r="BE404" s="10">
        <f>SUM(AL404:AQ404)</f>
        <v>180.9</v>
      </c>
      <c r="BF404" s="12">
        <f t="shared" si="47"/>
        <v>0.72688155808862387</v>
      </c>
      <c r="BG404" s="12">
        <f t="shared" si="48"/>
        <v>0.27311844191137619</v>
      </c>
      <c r="BH404" s="9">
        <f t="shared" si="49"/>
        <v>662.34999999999991</v>
      </c>
      <c r="BI404" s="39" t="str">
        <f t="shared" si="50"/>
        <v>C</v>
      </c>
      <c r="BK404" s="75"/>
    </row>
    <row r="405" spans="1:63">
      <c r="A405" s="2">
        <v>402</v>
      </c>
      <c r="B405" s="2">
        <v>2024</v>
      </c>
      <c r="C405" s="1" t="str">
        <v>PBTMTR406</v>
      </c>
      <c r="D405" s="37" t="str">
        <v>001J1000006TRRkIAO</v>
      </c>
      <c r="E405" s="37" t="str">
        <v>Steel home Betul</v>
      </c>
      <c r="F405" s="37" t="str">
        <v>MADHYA PRADESH</v>
      </c>
      <c r="G405" s="37" t="str">
        <v>BETUL</v>
      </c>
      <c r="H405" s="37">
        <v>0</v>
      </c>
      <c r="I405" s="37" t="str">
        <v>SHIV STEEL CORPORATION</v>
      </c>
      <c r="J405" s="37" t="str">
        <v>Sumit ganveer</v>
      </c>
      <c r="K405" s="37" t="str">
        <v>Yogeshwar Richhariya</v>
      </c>
      <c r="L405" s="37" t="str">
        <v/>
      </c>
      <c r="M405" s="37" t="str">
        <v>Central</v>
      </c>
      <c r="N405" s="2">
        <v>460001</v>
      </c>
      <c r="O405" s="2" t="str">
        <v>23AABCJ8955R1ZP</v>
      </c>
      <c r="P405" s="2">
        <v>7000767744</v>
      </c>
      <c r="Q405" s="2" t="str">
        <v>May'24</v>
      </c>
      <c r="R405" s="2">
        <v>2025</v>
      </c>
      <c r="S405" s="1">
        <v>0</v>
      </c>
      <c r="T405" s="2">
        <v>100</v>
      </c>
      <c r="U405" s="1">
        <v>0</v>
      </c>
      <c r="V405" s="1" t="str">
        <v>Challenger</v>
      </c>
      <c r="W405" s="10">
        <v>0</v>
      </c>
      <c r="X405" s="10">
        <v>0</v>
      </c>
      <c r="Y405" s="10">
        <v>0</v>
      </c>
      <c r="Z405" s="10">
        <v>0</v>
      </c>
      <c r="AA405" s="10">
        <v>15</v>
      </c>
      <c r="AB405" s="10">
        <v>0</v>
      </c>
      <c r="AC405" s="10">
        <v>0</v>
      </c>
      <c r="AD405" s="10">
        <v>0</v>
      </c>
      <c r="AE405" s="10">
        <v>0</v>
      </c>
      <c r="AF405" s="10">
        <v>0</v>
      </c>
      <c r="AG405" s="10">
        <v>0</v>
      </c>
      <c r="AH405" s="10">
        <v>0</v>
      </c>
      <c r="AI405" s="10">
        <v>0</v>
      </c>
      <c r="AJ405" s="10">
        <v>0</v>
      </c>
      <c r="AK405" s="10">
        <v>0</v>
      </c>
      <c r="AL405" s="10">
        <v>0</v>
      </c>
      <c r="AM405" s="10">
        <v>0</v>
      </c>
      <c r="AN405" s="10">
        <v>0</v>
      </c>
      <c r="AO405" s="10">
        <v>0</v>
      </c>
      <c r="AP405" s="10">
        <v>0</v>
      </c>
      <c r="AQ405" s="10">
        <v>0</v>
      </c>
      <c r="AR405" s="10">
        <v>0</v>
      </c>
      <c r="AS405" s="16">
        <v>0</v>
      </c>
      <c r="AT405" s="16">
        <v>0</v>
      </c>
      <c r="AU405" s="16">
        <v>0</v>
      </c>
      <c r="AV405" s="16">
        <v>0</v>
      </c>
      <c r="AW405" s="16" t="str">
        <v/>
      </c>
      <c r="AX405" s="10">
        <f t="shared" si="44"/>
        <v>0</v>
      </c>
      <c r="AY405" s="10">
        <f>SUM(Z405:AK405)</f>
        <v>15</v>
      </c>
      <c r="AZ405" s="2" t="s">
        <v>119</v>
      </c>
      <c r="BA405" s="10">
        <f t="shared" si="45"/>
        <v>0</v>
      </c>
      <c r="BB405" s="36" t="s">
        <v>118</v>
      </c>
      <c r="BC405" s="39" t="str">
        <f t="shared" si="46"/>
        <v/>
      </c>
      <c r="BD405" s="16">
        <f>SUM(AR405:AW405)</f>
        <v>0</v>
      </c>
      <c r="BE405" s="10">
        <f>SUM(AL405:AQ405)</f>
        <v>0</v>
      </c>
      <c r="BF405" s="12" t="str">
        <f t="shared" si="47"/>
        <v/>
      </c>
      <c r="BG405" s="12" t="str">
        <f t="shared" si="48"/>
        <v/>
      </c>
      <c r="BH405" s="9">
        <f t="shared" si="49"/>
        <v>0</v>
      </c>
      <c r="BI405" s="39" t="str">
        <f t="shared" si="50"/>
        <v/>
      </c>
      <c r="BK405" s="75"/>
    </row>
    <row r="406" spans="1:63">
      <c r="A406" s="2">
        <v>403</v>
      </c>
      <c r="B406" s="2">
        <v>2024</v>
      </c>
      <c r="C406" s="1" t="str">
        <v>PBTMTR407</v>
      </c>
      <c r="D406" s="37" t="str">
        <v>0015g00001guWa1AAE</v>
      </c>
      <c r="E406" s="37" t="str">
        <v>PARKASH IRON STORE</v>
      </c>
      <c r="F406" s="37" t="str">
        <v>PUNJAB</v>
      </c>
      <c r="G406" s="37" t="str">
        <v>AMRITSAR</v>
      </c>
      <c r="H406" s="37" t="str">
        <v>Amritsar-I</v>
      </c>
      <c r="I406" s="37" t="str">
        <v>MAHAVIR STEEL CORPORATION</v>
      </c>
      <c r="J406" s="37" t="str">
        <v>Abhishek Wadhwa</v>
      </c>
      <c r="K406" s="37" t="str">
        <v>-</v>
      </c>
      <c r="L406" s="37" t="str">
        <v>0015g00001ghemj</v>
      </c>
      <c r="M406" s="37" t="str">
        <v>North</v>
      </c>
      <c r="N406" s="2">
        <v>143001</v>
      </c>
      <c r="O406" s="2" t="str">
        <v>03AAQPG7576F1ZI</v>
      </c>
      <c r="P406" s="2">
        <v>9914417773</v>
      </c>
      <c r="Q406" s="2" t="str">
        <v>May'24</v>
      </c>
      <c r="R406" s="2">
        <v>2025</v>
      </c>
      <c r="S406" s="1">
        <v>0</v>
      </c>
      <c r="T406" s="2">
        <v>500</v>
      </c>
      <c r="U406" s="1">
        <v>0</v>
      </c>
      <c r="V406" s="1" t="str">
        <v>Alien</v>
      </c>
      <c r="W406" s="10">
        <v>0</v>
      </c>
      <c r="X406" s="10">
        <v>0</v>
      </c>
      <c r="Y406" s="10">
        <v>0</v>
      </c>
      <c r="Z406" s="10">
        <v>0</v>
      </c>
      <c r="AA406" s="10">
        <v>15.95</v>
      </c>
      <c r="AB406" s="10">
        <v>0</v>
      </c>
      <c r="AC406" s="10">
        <v>0</v>
      </c>
      <c r="AD406" s="10">
        <v>0</v>
      </c>
      <c r="AE406" s="10">
        <v>0</v>
      </c>
      <c r="AF406" s="10">
        <v>0</v>
      </c>
      <c r="AG406" s="10">
        <v>0</v>
      </c>
      <c r="AH406" s="10">
        <v>0</v>
      </c>
      <c r="AI406" s="10">
        <v>0</v>
      </c>
      <c r="AJ406" s="10">
        <v>0</v>
      </c>
      <c r="AK406" s="10">
        <v>0</v>
      </c>
      <c r="AL406" s="10">
        <v>0</v>
      </c>
      <c r="AM406" s="10">
        <v>0</v>
      </c>
      <c r="AN406" s="10">
        <v>0</v>
      </c>
      <c r="AO406" s="10">
        <v>0</v>
      </c>
      <c r="AP406" s="10">
        <v>12.01</v>
      </c>
      <c r="AQ406" s="10">
        <v>0</v>
      </c>
      <c r="AR406" s="10">
        <v>0</v>
      </c>
      <c r="AS406" s="16">
        <v>0</v>
      </c>
      <c r="AT406" s="16">
        <v>0</v>
      </c>
      <c r="AU406" s="16">
        <v>0</v>
      </c>
      <c r="AV406" s="16">
        <v>0</v>
      </c>
      <c r="AW406" s="16" t="str">
        <v/>
      </c>
      <c r="AX406" s="10">
        <f t="shared" si="44"/>
        <v>12.01</v>
      </c>
      <c r="AY406" s="10">
        <f>SUM(Z406:AK406)</f>
        <v>15.95</v>
      </c>
      <c r="AZ406" s="2" t="s">
        <v>119</v>
      </c>
      <c r="BA406" s="10">
        <f t="shared" si="45"/>
        <v>2.0016666666666665</v>
      </c>
      <c r="BB406" s="36" t="s">
        <v>118</v>
      </c>
      <c r="BC406" s="39" t="str">
        <f t="shared" si="46"/>
        <v/>
      </c>
      <c r="BD406" s="16">
        <f>SUM(AR406:AW406)</f>
        <v>0</v>
      </c>
      <c r="BE406" s="10">
        <f>SUM(AL406:AQ406)</f>
        <v>12.01</v>
      </c>
      <c r="BF406" s="12">
        <f t="shared" si="47"/>
        <v>0</v>
      </c>
      <c r="BG406" s="12">
        <f t="shared" si="48"/>
        <v>1</v>
      </c>
      <c r="BH406" s="9">
        <f t="shared" si="49"/>
        <v>12.01</v>
      </c>
      <c r="BI406" s="39" t="str">
        <f t="shared" si="50"/>
        <v/>
      </c>
      <c r="BK406" s="75"/>
    </row>
    <row r="407" spans="1:63">
      <c r="A407" s="2">
        <v>404</v>
      </c>
      <c r="B407" s="2">
        <v>2024</v>
      </c>
      <c r="C407" s="1" t="str">
        <v>PBTMTR408</v>
      </c>
      <c r="D407" s="37" t="str">
        <v>001J1000002je3oIAA</v>
      </c>
      <c r="E407" s="37" t="str">
        <v>IDS TRADING COMPANY</v>
      </c>
      <c r="F407" s="37" t="str">
        <v>PUNJAB</v>
      </c>
      <c r="G407" s="37" t="str">
        <v>JALANDHAR</v>
      </c>
      <c r="H407" s="37" t="str">
        <v>Jalandhar-II</v>
      </c>
      <c r="I407" s="37" t="str">
        <v>MAHAVIR STEEL CORPORATION</v>
      </c>
      <c r="J407" s="37" t="str">
        <v>Abhishek Wadhwa</v>
      </c>
      <c r="K407" s="37" t="str">
        <v>-</v>
      </c>
      <c r="L407" s="37" t="str">
        <v>0015g00001ghemj</v>
      </c>
      <c r="M407" s="37" t="str">
        <v>North</v>
      </c>
      <c r="N407" s="2">
        <v>144023</v>
      </c>
      <c r="O407" s="2" t="str">
        <v>03BBZPS4308G1ZC</v>
      </c>
      <c r="P407" s="2">
        <v>9555008700</v>
      </c>
      <c r="Q407" s="2" t="str">
        <v>May'24</v>
      </c>
      <c r="R407" s="2">
        <v>2025</v>
      </c>
      <c r="S407" s="1">
        <v>0</v>
      </c>
      <c r="T407" s="2">
        <v>275</v>
      </c>
      <c r="U407" s="1">
        <v>0</v>
      </c>
      <c r="V407" s="1" t="str">
        <v>Alien</v>
      </c>
      <c r="W407" s="10">
        <v>0</v>
      </c>
      <c r="X407" s="10">
        <v>0</v>
      </c>
      <c r="Y407" s="10">
        <v>0</v>
      </c>
      <c r="Z407" s="10">
        <v>0</v>
      </c>
      <c r="AA407" s="10">
        <v>3.9649999999999999</v>
      </c>
      <c r="AB407" s="10">
        <v>7</v>
      </c>
      <c r="AC407" s="10">
        <v>1.8</v>
      </c>
      <c r="AD407" s="10">
        <v>1</v>
      </c>
      <c r="AE407" s="10">
        <v>0</v>
      </c>
      <c r="AF407" s="10">
        <v>10.11</v>
      </c>
      <c r="AG407" s="10">
        <v>8</v>
      </c>
      <c r="AH407" s="10">
        <v>13.28</v>
      </c>
      <c r="AI407" s="10">
        <v>0</v>
      </c>
      <c r="AJ407" s="10">
        <v>0</v>
      </c>
      <c r="AK407" s="10">
        <v>3.87</v>
      </c>
      <c r="AL407" s="10">
        <v>5.59</v>
      </c>
      <c r="AM407" s="10">
        <v>3</v>
      </c>
      <c r="AN407" s="10">
        <v>9</v>
      </c>
      <c r="AO407" s="10">
        <v>2.8</v>
      </c>
      <c r="AP407" s="10">
        <v>0</v>
      </c>
      <c r="AQ407" s="10">
        <v>0</v>
      </c>
      <c r="AR407" s="10">
        <v>0</v>
      </c>
      <c r="AS407" s="16">
        <v>0</v>
      </c>
      <c r="AT407" s="16">
        <v>0</v>
      </c>
      <c r="AU407" s="16">
        <v>0</v>
      </c>
      <c r="AV407" s="16">
        <v>0</v>
      </c>
      <c r="AW407" s="16" t="str">
        <v/>
      </c>
      <c r="AX407" s="10">
        <f t="shared" si="44"/>
        <v>20.39</v>
      </c>
      <c r="AY407" s="10">
        <f>SUM(Z407:AK407)</f>
        <v>49.024999999999999</v>
      </c>
      <c r="AZ407" s="2" t="s">
        <v>119</v>
      </c>
      <c r="BA407" s="10">
        <f t="shared" si="45"/>
        <v>3.3983333333333334</v>
      </c>
      <c r="BB407" s="36" t="s">
        <v>118</v>
      </c>
      <c r="BC407" s="39" t="str">
        <f t="shared" si="46"/>
        <v/>
      </c>
      <c r="BD407" s="16">
        <f>SUM(AR407:AW407)</f>
        <v>0</v>
      </c>
      <c r="BE407" s="10">
        <f>SUM(AL407:AQ407)</f>
        <v>20.39</v>
      </c>
      <c r="BF407" s="12">
        <f t="shared" si="47"/>
        <v>0</v>
      </c>
      <c r="BG407" s="12">
        <f t="shared" si="48"/>
        <v>1</v>
      </c>
      <c r="BH407" s="9">
        <f t="shared" si="49"/>
        <v>20.39</v>
      </c>
      <c r="BI407" s="39" t="str">
        <f t="shared" si="50"/>
        <v/>
      </c>
      <c r="BK407" s="75"/>
    </row>
    <row r="408" spans="1:63">
      <c r="A408" s="2">
        <v>405</v>
      </c>
      <c r="B408" s="2">
        <v>2024</v>
      </c>
      <c r="C408" s="1" t="str">
        <v>PBTMTR409</v>
      </c>
      <c r="D408" s="37" t="str">
        <v>001J1000002kNw3IAE</v>
      </c>
      <c r="E408" s="37" t="str">
        <v>PARAS STEEL CORPORATION</v>
      </c>
      <c r="F408" s="37" t="str">
        <v>PUNJAB</v>
      </c>
      <c r="G408" s="37" t="str">
        <v>JALANDHAR</v>
      </c>
      <c r="H408" s="37" t="str">
        <v>Jalandhar-I</v>
      </c>
      <c r="I408" s="37" t="str">
        <v>MAHAVIR STEEL CORPORATION</v>
      </c>
      <c r="J408" s="37" t="str">
        <v>Abhishek Wadhwa</v>
      </c>
      <c r="K408" s="37" t="str">
        <v>-</v>
      </c>
      <c r="L408" s="37" t="str">
        <v>0015g00001ghemj</v>
      </c>
      <c r="M408" s="37" t="str">
        <v>North</v>
      </c>
      <c r="N408" s="2">
        <v>144004</v>
      </c>
      <c r="O408" s="2" t="str">
        <v>03ABCFP9794P1ZD</v>
      </c>
      <c r="P408" s="2">
        <v>9914845305</v>
      </c>
      <c r="Q408" s="2" t="str">
        <v>May'24</v>
      </c>
      <c r="R408" s="2">
        <v>2025</v>
      </c>
      <c r="S408" s="1">
        <v>0</v>
      </c>
      <c r="T408" s="2">
        <v>300</v>
      </c>
      <c r="U408" s="1">
        <v>0</v>
      </c>
      <c r="V408" s="1" t="str">
        <v>Alien</v>
      </c>
      <c r="W408" s="10">
        <v>0</v>
      </c>
      <c r="X408" s="10">
        <v>0</v>
      </c>
      <c r="Y408" s="10">
        <v>0</v>
      </c>
      <c r="Z408" s="10">
        <v>0</v>
      </c>
      <c r="AA408" s="10">
        <v>46.52</v>
      </c>
      <c r="AB408" s="10">
        <v>154</v>
      </c>
      <c r="AC408" s="10">
        <v>36</v>
      </c>
      <c r="AD408" s="10">
        <v>50</v>
      </c>
      <c r="AE408" s="10">
        <v>50</v>
      </c>
      <c r="AF408" s="10">
        <v>51.6</v>
      </c>
      <c r="AG408" s="10">
        <v>51</v>
      </c>
      <c r="AH408" s="10">
        <v>57.02</v>
      </c>
      <c r="AI408" s="10">
        <v>92.05</v>
      </c>
      <c r="AJ408" s="10">
        <v>51.94</v>
      </c>
      <c r="AK408" s="10">
        <v>96.41</v>
      </c>
      <c r="AL408" s="10">
        <v>132.66999999999999</v>
      </c>
      <c r="AM408" s="10">
        <v>55</v>
      </c>
      <c r="AN408" s="10">
        <v>51</v>
      </c>
      <c r="AO408" s="10">
        <v>54.16</v>
      </c>
      <c r="AP408" s="10">
        <v>0</v>
      </c>
      <c r="AQ408" s="10">
        <v>60.9</v>
      </c>
      <c r="AR408" s="10">
        <v>0</v>
      </c>
      <c r="AS408" s="16">
        <v>0</v>
      </c>
      <c r="AT408" s="16">
        <v>0</v>
      </c>
      <c r="AU408" s="16">
        <v>0</v>
      </c>
      <c r="AV408" s="16">
        <v>0</v>
      </c>
      <c r="AW408" s="16" t="str">
        <v/>
      </c>
      <c r="AX408" s="10">
        <f t="shared" si="44"/>
        <v>353.72999999999996</v>
      </c>
      <c r="AY408" s="10">
        <f>SUM(Z408:AK408)</f>
        <v>736.53999999999985</v>
      </c>
      <c r="AZ408" s="2" t="s">
        <v>118</v>
      </c>
      <c r="BA408" s="10">
        <f t="shared" si="45"/>
        <v>58.954999999999991</v>
      </c>
      <c r="BB408" s="36" t="s">
        <v>119</v>
      </c>
      <c r="BC408" s="39" t="str">
        <f t="shared" si="46"/>
        <v/>
      </c>
      <c r="BD408" s="16">
        <f>SUM(AR408:AW408)</f>
        <v>0</v>
      </c>
      <c r="BE408" s="10">
        <f>SUM(AL408:AQ408)</f>
        <v>353.72999999999996</v>
      </c>
      <c r="BF408" s="12">
        <f t="shared" si="47"/>
        <v>0</v>
      </c>
      <c r="BG408" s="12">
        <f t="shared" si="48"/>
        <v>1</v>
      </c>
      <c r="BH408" s="9">
        <f t="shared" si="49"/>
        <v>353.72999999999996</v>
      </c>
      <c r="BI408" s="39" t="str">
        <f t="shared" si="50"/>
        <v/>
      </c>
      <c r="BK408" s="75"/>
    </row>
    <row r="409" spans="1:63">
      <c r="A409" s="2">
        <v>406</v>
      </c>
      <c r="B409" s="2">
        <v>2024</v>
      </c>
      <c r="C409" s="1" t="str">
        <v>PBTMTR412</v>
      </c>
      <c r="D409" s="37" t="str">
        <v>001J1000003lrBsIAI</v>
      </c>
      <c r="E409" s="37" t="str">
        <v>M/S  AKS STEEL COMPANY</v>
      </c>
      <c r="F409" s="37" t="str">
        <v>UTTAR PRADESH</v>
      </c>
      <c r="G409" s="37" t="str">
        <v>GHAZIABAD</v>
      </c>
      <c r="H409" s="37">
        <v>0</v>
      </c>
      <c r="I409" s="37" t="str">
        <v>OPTRIX INFRA LLP</v>
      </c>
      <c r="J409" s="37" t="str">
        <v>Aashish Goyal</v>
      </c>
      <c r="K409" s="37" t="str">
        <v>Abhijeet Biswas</v>
      </c>
      <c r="L409" s="37" t="str">
        <v>001J100000PJG7oIAH</v>
      </c>
      <c r="M409" s="37" t="str">
        <v>North</v>
      </c>
      <c r="N409" s="2">
        <v>201006</v>
      </c>
      <c r="O409" s="2" t="str">
        <v>09AODPG2639G1Z2</v>
      </c>
      <c r="P409" s="2">
        <v>9711333792</v>
      </c>
      <c r="Q409" s="2" t="str">
        <v>May'24</v>
      </c>
      <c r="R409" s="2">
        <v>2025</v>
      </c>
      <c r="S409" s="1">
        <v>0</v>
      </c>
      <c r="T409" s="2">
        <v>1400</v>
      </c>
      <c r="U409" s="1">
        <v>0</v>
      </c>
      <c r="V409" s="1" t="str">
        <v>Alien</v>
      </c>
      <c r="W409" s="10">
        <v>0</v>
      </c>
      <c r="X409" s="10">
        <v>0</v>
      </c>
      <c r="Y409" s="10">
        <v>0</v>
      </c>
      <c r="Z409" s="10">
        <v>0</v>
      </c>
      <c r="AA409" s="10">
        <v>140.35</v>
      </c>
      <c r="AB409" s="10">
        <v>63</v>
      </c>
      <c r="AC409" s="10">
        <v>0</v>
      </c>
      <c r="AD409" s="10">
        <v>0</v>
      </c>
      <c r="AE409" s="10">
        <v>0</v>
      </c>
      <c r="AF409" s="10">
        <v>0</v>
      </c>
      <c r="AG409" s="10">
        <v>0</v>
      </c>
      <c r="AH409" s="10">
        <v>0</v>
      </c>
      <c r="AI409" s="10">
        <v>0</v>
      </c>
      <c r="AJ409" s="10">
        <v>0</v>
      </c>
      <c r="AK409" s="10">
        <v>3</v>
      </c>
      <c r="AL409" s="10">
        <v>21</v>
      </c>
      <c r="AM409" s="10">
        <v>0</v>
      </c>
      <c r="AN409" s="10">
        <v>0</v>
      </c>
      <c r="AO409" s="10">
        <v>0</v>
      </c>
      <c r="AP409" s="10">
        <v>0</v>
      </c>
      <c r="AQ409" s="10">
        <v>0</v>
      </c>
      <c r="AR409" s="10">
        <v>0</v>
      </c>
      <c r="AS409" s="16">
        <v>0</v>
      </c>
      <c r="AT409" s="16">
        <v>0</v>
      </c>
      <c r="AU409" s="16">
        <v>0</v>
      </c>
      <c r="AV409" s="16">
        <v>0</v>
      </c>
      <c r="AW409" s="16" t="str">
        <v/>
      </c>
      <c r="AX409" s="10">
        <f t="shared" si="44"/>
        <v>21</v>
      </c>
      <c r="AY409" s="10">
        <f>SUM(Z409:AK409)</f>
        <v>206.35</v>
      </c>
      <c r="AZ409" s="2" t="s">
        <v>119</v>
      </c>
      <c r="BA409" s="10">
        <f t="shared" si="45"/>
        <v>3.5</v>
      </c>
      <c r="BB409" s="36" t="s">
        <v>118</v>
      </c>
      <c r="BC409" s="39" t="str">
        <f t="shared" si="46"/>
        <v/>
      </c>
      <c r="BD409" s="16">
        <f>SUM(AR409:AW409)</f>
        <v>0</v>
      </c>
      <c r="BE409" s="10">
        <f>SUM(AL409:AQ409)</f>
        <v>21</v>
      </c>
      <c r="BF409" s="12">
        <f t="shared" si="47"/>
        <v>0</v>
      </c>
      <c r="BG409" s="12">
        <f t="shared" si="48"/>
        <v>1</v>
      </c>
      <c r="BH409" s="9">
        <f t="shared" si="49"/>
        <v>21</v>
      </c>
      <c r="BI409" s="39" t="str">
        <f t="shared" si="50"/>
        <v/>
      </c>
      <c r="BK409" s="75"/>
    </row>
    <row r="410" spans="1:63">
      <c r="A410" s="2">
        <v>407</v>
      </c>
      <c r="B410" s="2">
        <v>2024</v>
      </c>
      <c r="C410" s="1" t="str">
        <v>PBTMTR413</v>
      </c>
      <c r="D410" s="37" t="str">
        <v>001J1000003lrAzIAI</v>
      </c>
      <c r="E410" s="37" t="str">
        <v>M/S TATA IRON SYNDICATE</v>
      </c>
      <c r="F410" s="37" t="str">
        <v>UTTAR PRADESH</v>
      </c>
      <c r="G410" s="37" t="str">
        <v>GHAZIABAD</v>
      </c>
      <c r="H410" s="37">
        <v>0</v>
      </c>
      <c r="I410" s="37" t="str">
        <v>SHASHI STEELS CORPORATION</v>
      </c>
      <c r="J410" s="37" t="str">
        <v>Abhijeet Biswas</v>
      </c>
      <c r="K410" s="37" t="str">
        <v>Abhijeet Biswas</v>
      </c>
      <c r="L410" s="37" t="str">
        <v>C12816</v>
      </c>
      <c r="M410" s="37" t="str">
        <v>North</v>
      </c>
      <c r="N410" s="2">
        <v>201002</v>
      </c>
      <c r="O410" s="2" t="str">
        <v>09AAAFT6425A1ZI</v>
      </c>
      <c r="P410" s="2">
        <v>9810069647</v>
      </c>
      <c r="Q410" s="2" t="str">
        <v>May'24</v>
      </c>
      <c r="R410" s="2">
        <v>2025</v>
      </c>
      <c r="S410" s="1">
        <v>0</v>
      </c>
      <c r="T410" s="2">
        <v>500</v>
      </c>
      <c r="U410" s="1">
        <v>0</v>
      </c>
      <c r="V410" s="1" t="str">
        <v>Alien</v>
      </c>
      <c r="W410" s="10">
        <v>0</v>
      </c>
      <c r="X410" s="10">
        <v>0</v>
      </c>
      <c r="Y410" s="10">
        <v>0</v>
      </c>
      <c r="Z410" s="10">
        <v>0</v>
      </c>
      <c r="AA410" s="10">
        <v>150.68</v>
      </c>
      <c r="AB410" s="10">
        <v>54</v>
      </c>
      <c r="AC410" s="10">
        <v>0</v>
      </c>
      <c r="AD410" s="10">
        <v>0</v>
      </c>
      <c r="AE410" s="10">
        <v>0</v>
      </c>
      <c r="AF410" s="10">
        <v>0</v>
      </c>
      <c r="AG410" s="10">
        <v>0</v>
      </c>
      <c r="AH410" s="10">
        <v>0</v>
      </c>
      <c r="AI410" s="10">
        <v>0</v>
      </c>
      <c r="AJ410" s="10">
        <v>0</v>
      </c>
      <c r="AK410" s="10">
        <v>0</v>
      </c>
      <c r="AL410" s="10">
        <v>0</v>
      </c>
      <c r="AM410" s="10">
        <v>0</v>
      </c>
      <c r="AN410" s="10">
        <v>0</v>
      </c>
      <c r="AO410" s="10">
        <v>0</v>
      </c>
      <c r="AP410" s="10">
        <v>0</v>
      </c>
      <c r="AQ410" s="10">
        <v>0</v>
      </c>
      <c r="AR410" s="10">
        <v>0</v>
      </c>
      <c r="AS410" s="16">
        <v>0</v>
      </c>
      <c r="AT410" s="16">
        <v>0</v>
      </c>
      <c r="AU410" s="16">
        <v>0</v>
      </c>
      <c r="AV410" s="16">
        <v>0</v>
      </c>
      <c r="AW410" s="16" t="str">
        <v/>
      </c>
      <c r="AX410" s="10">
        <f t="shared" si="44"/>
        <v>0</v>
      </c>
      <c r="AY410" s="10">
        <f>SUM(Z410:AK410)</f>
        <v>204.68</v>
      </c>
      <c r="AZ410" s="2" t="s">
        <v>119</v>
      </c>
      <c r="BA410" s="10">
        <f t="shared" si="45"/>
        <v>0</v>
      </c>
      <c r="BB410" s="36" t="s">
        <v>118</v>
      </c>
      <c r="BC410" s="39" t="str">
        <f t="shared" si="46"/>
        <v/>
      </c>
      <c r="BD410" s="16">
        <f>SUM(AR410:AW410)</f>
        <v>0</v>
      </c>
      <c r="BE410" s="10">
        <f>SUM(AL410:AQ410)</f>
        <v>0</v>
      </c>
      <c r="BF410" s="12" t="str">
        <f t="shared" si="47"/>
        <v/>
      </c>
      <c r="BG410" s="12" t="str">
        <f t="shared" si="48"/>
        <v/>
      </c>
      <c r="BH410" s="9">
        <f t="shared" si="49"/>
        <v>0</v>
      </c>
      <c r="BI410" s="39" t="str">
        <f t="shared" si="50"/>
        <v/>
      </c>
      <c r="BK410" s="75"/>
    </row>
    <row r="411" spans="1:63">
      <c r="A411" s="2">
        <v>408</v>
      </c>
      <c r="B411" s="2">
        <v>2024</v>
      </c>
      <c r="C411" s="1" t="str">
        <v>PBTMTR414</v>
      </c>
      <c r="D411" s="37" t="str">
        <v>0015g00001OeAeUAAV</v>
      </c>
      <c r="E411" s="37" t="str">
        <v>SAMEER CEMENT DEPOT PARATWADA AMR</v>
      </c>
      <c r="F411" s="37" t="str">
        <v>MAHARASHTRA</v>
      </c>
      <c r="G411" s="37" t="str">
        <v>AMRAVATI</v>
      </c>
      <c r="H411" s="37">
        <v>0</v>
      </c>
      <c r="I411" s="37" t="str">
        <v>SSTL (INDIA) PRIVATE LIMITED</v>
      </c>
      <c r="J411" s="37" t="str">
        <v>Ekeshwar Sahu</v>
      </c>
      <c r="K411" s="37" t="str">
        <v>Ekeshwar Sahu</v>
      </c>
      <c r="L411" s="37" t="str">
        <v>C13295</v>
      </c>
      <c r="M411" s="37" t="str">
        <v>Central</v>
      </c>
      <c r="N411" s="2">
        <v>444805</v>
      </c>
      <c r="O411" s="2" t="str">
        <v>27AKOPM4241K1ZS</v>
      </c>
      <c r="P411" s="2">
        <v>9422159077</v>
      </c>
      <c r="Q411" s="2" t="str">
        <v>May'24</v>
      </c>
      <c r="R411" s="2">
        <v>2025</v>
      </c>
      <c r="S411" s="1">
        <v>0</v>
      </c>
      <c r="T411" s="2">
        <v>240</v>
      </c>
      <c r="U411" s="1">
        <v>0</v>
      </c>
      <c r="V411" s="1" t="str">
        <v>Alien</v>
      </c>
      <c r="W411" s="10">
        <v>0</v>
      </c>
      <c r="X411" s="10">
        <v>0</v>
      </c>
      <c r="Y411" s="10">
        <v>0</v>
      </c>
      <c r="Z411" s="10">
        <v>0</v>
      </c>
      <c r="AA411" s="10">
        <v>10</v>
      </c>
      <c r="AB411" s="10">
        <v>0</v>
      </c>
      <c r="AC411" s="10">
        <v>0</v>
      </c>
      <c r="AD411" s="10">
        <v>0</v>
      </c>
      <c r="AE411" s="10">
        <v>0</v>
      </c>
      <c r="AF411" s="10">
        <v>0</v>
      </c>
      <c r="AG411" s="10">
        <v>0</v>
      </c>
      <c r="AH411" s="10">
        <v>0</v>
      </c>
      <c r="AI411" s="10">
        <v>0</v>
      </c>
      <c r="AJ411" s="10">
        <v>0</v>
      </c>
      <c r="AK411" s="10">
        <v>0</v>
      </c>
      <c r="AL411" s="10">
        <v>0</v>
      </c>
      <c r="AM411" s="10">
        <v>0</v>
      </c>
      <c r="AN411" s="10">
        <v>0</v>
      </c>
      <c r="AO411" s="10">
        <v>0</v>
      </c>
      <c r="AP411" s="10">
        <v>0</v>
      </c>
      <c r="AQ411" s="10">
        <v>0</v>
      </c>
      <c r="AR411" s="10">
        <v>0</v>
      </c>
      <c r="AS411" s="16">
        <v>0</v>
      </c>
      <c r="AT411" s="16">
        <v>0</v>
      </c>
      <c r="AU411" s="16">
        <v>0</v>
      </c>
      <c r="AV411" s="16">
        <v>0</v>
      </c>
      <c r="AW411" s="16" t="str">
        <v/>
      </c>
      <c r="AX411" s="10">
        <f t="shared" si="44"/>
        <v>0</v>
      </c>
      <c r="AY411" s="10">
        <f>SUM(Z411:AK411)</f>
        <v>10</v>
      </c>
      <c r="AZ411" s="2" t="s">
        <v>119</v>
      </c>
      <c r="BA411" s="10">
        <f t="shared" si="45"/>
        <v>0</v>
      </c>
      <c r="BB411" s="36" t="s">
        <v>118</v>
      </c>
      <c r="BC411" s="39" t="str">
        <f t="shared" si="46"/>
        <v/>
      </c>
      <c r="BD411" s="16">
        <f>SUM(AR411:AW411)</f>
        <v>0</v>
      </c>
      <c r="BE411" s="10">
        <f>SUM(AL411:AQ411)</f>
        <v>0</v>
      </c>
      <c r="BF411" s="12" t="str">
        <f t="shared" si="47"/>
        <v/>
      </c>
      <c r="BG411" s="12" t="str">
        <f t="shared" si="48"/>
        <v/>
      </c>
      <c r="BH411" s="9">
        <f t="shared" si="49"/>
        <v>0</v>
      </c>
      <c r="BI411" s="39" t="str">
        <f t="shared" si="50"/>
        <v/>
      </c>
      <c r="BK411" s="75"/>
    </row>
    <row r="412" spans="1:63">
      <c r="A412" s="2">
        <v>409</v>
      </c>
      <c r="B412" s="2">
        <v>2024</v>
      </c>
      <c r="C412" s="1" t="str">
        <v>PBTMTR415</v>
      </c>
      <c r="D412" s="37" t="str">
        <v>001J1000002ie9bIAA</v>
      </c>
      <c r="E412" s="37" t="str">
        <v>J.K.TRADERS,GHAT ROAD AMIT .J. JEJANI</v>
      </c>
      <c r="F412" s="37" t="str">
        <v>MAHARASHTRA</v>
      </c>
      <c r="G412" s="37" t="str">
        <v>NAGPUR</v>
      </c>
      <c r="H412" s="37">
        <v>0</v>
      </c>
      <c r="I412" s="37" t="str">
        <v>SSTL (INDIA) PRIVATE LIMITED</v>
      </c>
      <c r="J412" s="37" t="str">
        <v>Ekeshwar Sahu</v>
      </c>
      <c r="K412" s="37" t="str">
        <v>Ekeshwar Sahu</v>
      </c>
      <c r="L412" s="37" t="str">
        <v>C13295</v>
      </c>
      <c r="M412" s="37" t="str">
        <v>Central</v>
      </c>
      <c r="N412" s="2">
        <v>440018</v>
      </c>
      <c r="O412" s="2" t="str">
        <v>27AASFJO525B1ZL</v>
      </c>
      <c r="P412" s="2">
        <v>9370970902</v>
      </c>
      <c r="Q412" s="2" t="str">
        <v>May'24</v>
      </c>
      <c r="R412" s="2">
        <v>2025</v>
      </c>
      <c r="S412" s="1">
        <v>0</v>
      </c>
      <c r="T412" s="2">
        <v>400</v>
      </c>
      <c r="U412" s="1">
        <v>0.01</v>
      </c>
      <c r="V412" s="1" t="str">
        <v>Alien</v>
      </c>
      <c r="W412" s="10">
        <v>0</v>
      </c>
      <c r="X412" s="10">
        <v>0</v>
      </c>
      <c r="Y412" s="10">
        <v>0</v>
      </c>
      <c r="Z412" s="10">
        <v>0</v>
      </c>
      <c r="AA412" s="10">
        <v>25</v>
      </c>
      <c r="AB412" s="10">
        <v>0</v>
      </c>
      <c r="AC412" s="10">
        <v>0</v>
      </c>
      <c r="AD412" s="10">
        <v>0</v>
      </c>
      <c r="AE412" s="10">
        <v>0</v>
      </c>
      <c r="AF412" s="10">
        <v>0</v>
      </c>
      <c r="AG412" s="10">
        <v>0</v>
      </c>
      <c r="AH412" s="10">
        <v>0</v>
      </c>
      <c r="AI412" s="10">
        <v>0</v>
      </c>
      <c r="AJ412" s="10">
        <v>0</v>
      </c>
      <c r="AK412" s="10">
        <v>0</v>
      </c>
      <c r="AL412" s="10">
        <v>0</v>
      </c>
      <c r="AM412" s="10">
        <v>0</v>
      </c>
      <c r="AN412" s="10">
        <v>0</v>
      </c>
      <c r="AO412" s="10">
        <v>0</v>
      </c>
      <c r="AP412" s="10">
        <v>0</v>
      </c>
      <c r="AQ412" s="10">
        <v>0</v>
      </c>
      <c r="AR412" s="10">
        <v>0</v>
      </c>
      <c r="AS412" s="16">
        <v>0</v>
      </c>
      <c r="AT412" s="16">
        <v>0</v>
      </c>
      <c r="AU412" s="16">
        <v>12</v>
      </c>
      <c r="AV412" s="16">
        <v>0</v>
      </c>
      <c r="AW412" s="16" t="str">
        <v/>
      </c>
      <c r="AX412" s="10">
        <f t="shared" si="44"/>
        <v>12</v>
      </c>
      <c r="AY412" s="10">
        <f>SUM(Z412:AK412)</f>
        <v>25</v>
      </c>
      <c r="AZ412" s="2" t="s">
        <v>119</v>
      </c>
      <c r="BA412" s="10">
        <f t="shared" si="45"/>
        <v>0</v>
      </c>
      <c r="BB412" s="36" t="s">
        <v>118</v>
      </c>
      <c r="BC412" s="39" t="str">
        <f t="shared" si="46"/>
        <v/>
      </c>
      <c r="BD412" s="16">
        <f>SUM(AR412:AW412)</f>
        <v>12</v>
      </c>
      <c r="BE412" s="10">
        <f>SUM(AL412:AQ412)</f>
        <v>0</v>
      </c>
      <c r="BF412" s="12">
        <f t="shared" si="47"/>
        <v>1</v>
      </c>
      <c r="BG412" s="12">
        <f t="shared" si="48"/>
        <v>0</v>
      </c>
      <c r="BH412" s="9">
        <f t="shared" si="49"/>
        <v>12</v>
      </c>
      <c r="BI412" s="39" t="str">
        <f t="shared" si="50"/>
        <v/>
      </c>
      <c r="BK412" s="75"/>
    </row>
    <row r="413" spans="1:63">
      <c r="A413" s="2">
        <v>410</v>
      </c>
      <c r="B413" s="2">
        <v>2024</v>
      </c>
      <c r="C413" s="1" t="str">
        <v>PBTMTR418</v>
      </c>
      <c r="D413" s="37" t="str">
        <v>001J1000002mPwAIAU</v>
      </c>
      <c r="E413" s="37" t="str">
        <v>BAHAL ENTERPRISES</v>
      </c>
      <c r="F413" s="37" t="str">
        <v>HIMACHAL PRADESH</v>
      </c>
      <c r="G413" s="37" t="str">
        <v>KANGRA</v>
      </c>
      <c r="H413" s="37" t="str">
        <v>Shahpur</v>
      </c>
      <c r="I413" s="37" t="str">
        <v>MONAD PROFILES</v>
      </c>
      <c r="J413" s="37" t="str">
        <v>Rahul Gautam</v>
      </c>
      <c r="K413" s="37" t="str">
        <v>kapil vaidya</v>
      </c>
      <c r="L413" s="37" t="str">
        <v/>
      </c>
      <c r="M413" s="37" t="str">
        <v>North</v>
      </c>
      <c r="N413" s="2">
        <v>176206</v>
      </c>
      <c r="O413" s="2" t="str">
        <v>02DUPPK8531L1Z7</v>
      </c>
      <c r="P413" s="2">
        <v>8894517174</v>
      </c>
      <c r="Q413" s="2" t="str">
        <v>May'24</v>
      </c>
      <c r="R413" s="2">
        <v>2025</v>
      </c>
      <c r="S413" s="1">
        <v>0</v>
      </c>
      <c r="T413" s="2">
        <v>30</v>
      </c>
      <c r="U413" s="1">
        <v>0</v>
      </c>
      <c r="V413" s="1" t="str">
        <v>Minor</v>
      </c>
      <c r="W413" s="10">
        <v>0</v>
      </c>
      <c r="X413" s="10">
        <v>0</v>
      </c>
      <c r="Y413" s="10">
        <v>0</v>
      </c>
      <c r="Z413" s="10">
        <v>0</v>
      </c>
      <c r="AA413" s="10">
        <v>12.03</v>
      </c>
      <c r="AB413" s="10">
        <v>0</v>
      </c>
      <c r="AC413" s="10">
        <v>10</v>
      </c>
      <c r="AD413" s="10">
        <v>0</v>
      </c>
      <c r="AE413" s="10">
        <v>0</v>
      </c>
      <c r="AF413" s="10">
        <v>0</v>
      </c>
      <c r="AG413" s="10">
        <v>0</v>
      </c>
      <c r="AH413" s="10">
        <v>0</v>
      </c>
      <c r="AI413" s="10">
        <v>0</v>
      </c>
      <c r="AJ413" s="10">
        <v>0</v>
      </c>
      <c r="AK413" s="10">
        <v>0</v>
      </c>
      <c r="AL413" s="10">
        <v>0</v>
      </c>
      <c r="AM413" s="10">
        <v>0</v>
      </c>
      <c r="AN413" s="10">
        <v>0</v>
      </c>
      <c r="AO413" s="10">
        <v>0</v>
      </c>
      <c r="AP413" s="10">
        <v>0</v>
      </c>
      <c r="AQ413" s="10">
        <v>0</v>
      </c>
      <c r="AR413" s="10">
        <v>0</v>
      </c>
      <c r="AS413" s="16">
        <v>0</v>
      </c>
      <c r="AT413" s="16">
        <v>0</v>
      </c>
      <c r="AU413" s="16">
        <v>0</v>
      </c>
      <c r="AV413" s="16">
        <v>0</v>
      </c>
      <c r="AW413" s="16" t="str">
        <v/>
      </c>
      <c r="AX413" s="10">
        <f t="shared" si="44"/>
        <v>0</v>
      </c>
      <c r="AY413" s="10">
        <f>SUM(Z413:AK413)</f>
        <v>22.03</v>
      </c>
      <c r="AZ413" s="2" t="s">
        <v>119</v>
      </c>
      <c r="BA413" s="10">
        <f t="shared" si="45"/>
        <v>0</v>
      </c>
      <c r="BB413" s="36" t="s">
        <v>118</v>
      </c>
      <c r="BC413" s="39" t="str">
        <f t="shared" si="46"/>
        <v/>
      </c>
      <c r="BD413" s="16">
        <f>SUM(AR413:AW413)</f>
        <v>0</v>
      </c>
      <c r="BE413" s="10">
        <f>SUM(AL413:AQ413)</f>
        <v>0</v>
      </c>
      <c r="BF413" s="12" t="str">
        <f t="shared" si="47"/>
        <v/>
      </c>
      <c r="BG413" s="12" t="str">
        <f t="shared" si="48"/>
        <v/>
      </c>
      <c r="BH413" s="9">
        <f t="shared" si="49"/>
        <v>0</v>
      </c>
      <c r="BI413" s="39" t="str">
        <f t="shared" si="50"/>
        <v/>
      </c>
      <c r="BK413" s="75"/>
    </row>
    <row r="414" spans="1:63">
      <c r="A414" s="2">
        <v>411</v>
      </c>
      <c r="B414" s="2">
        <v>2024</v>
      </c>
      <c r="C414" s="1" t="str">
        <v>PBTMTR419</v>
      </c>
      <c r="D414" s="37" t="str">
        <v>001J1000002mQEIIA2</v>
      </c>
      <c r="E414" s="37" t="str">
        <v>LUXMI IRON TRADERS</v>
      </c>
      <c r="F414" s="37" t="str">
        <v>HIMACHAL PRADESH</v>
      </c>
      <c r="G414" s="37" t="str">
        <v>SOLAN</v>
      </c>
      <c r="H414" s="37">
        <v>0</v>
      </c>
      <c r="I414" s="37" t="str">
        <v>MONAD PROFILES</v>
      </c>
      <c r="J414" s="37" t="str">
        <v>Rahul Gautam</v>
      </c>
      <c r="K414" s="37" t="str">
        <v>kapil vaidya</v>
      </c>
      <c r="L414" s="37" t="str">
        <v/>
      </c>
      <c r="M414" s="37" t="str">
        <v>North</v>
      </c>
      <c r="N414" s="2">
        <v>173220</v>
      </c>
      <c r="O414" s="2" t="str">
        <v>02AFKPS8827G1Z6</v>
      </c>
      <c r="P414" s="2">
        <v>9816182170</v>
      </c>
      <c r="Q414" s="2" t="str">
        <v>May'24</v>
      </c>
      <c r="R414" s="2">
        <v>2025</v>
      </c>
      <c r="S414" s="1">
        <v>0</v>
      </c>
      <c r="T414" s="2">
        <v>30</v>
      </c>
      <c r="U414" s="1">
        <v>0</v>
      </c>
      <c r="V414" s="1" t="str">
        <v>Minor</v>
      </c>
      <c r="W414" s="10">
        <v>0</v>
      </c>
      <c r="X414" s="10">
        <v>0</v>
      </c>
      <c r="Y414" s="10">
        <v>0</v>
      </c>
      <c r="Z414" s="10">
        <v>0</v>
      </c>
      <c r="AA414" s="10">
        <v>11.72</v>
      </c>
      <c r="AB414" s="10">
        <v>0</v>
      </c>
      <c r="AC414" s="10">
        <v>0</v>
      </c>
      <c r="AD414" s="10">
        <v>0</v>
      </c>
      <c r="AE414" s="10">
        <v>0</v>
      </c>
      <c r="AF414" s="10">
        <v>0</v>
      </c>
      <c r="AG414" s="10">
        <v>0</v>
      </c>
      <c r="AH414" s="10">
        <v>0</v>
      </c>
      <c r="AI414" s="10">
        <v>0</v>
      </c>
      <c r="AJ414" s="10">
        <v>0</v>
      </c>
      <c r="AK414" s="10">
        <v>0</v>
      </c>
      <c r="AL414" s="10">
        <v>0</v>
      </c>
      <c r="AM414" s="10">
        <v>0</v>
      </c>
      <c r="AN414" s="10">
        <v>0</v>
      </c>
      <c r="AO414" s="10">
        <v>0</v>
      </c>
      <c r="AP414" s="10">
        <v>0</v>
      </c>
      <c r="AQ414" s="10">
        <v>0</v>
      </c>
      <c r="AR414" s="10">
        <v>0</v>
      </c>
      <c r="AS414" s="16">
        <v>0</v>
      </c>
      <c r="AT414" s="16">
        <v>0</v>
      </c>
      <c r="AU414" s="16">
        <v>0</v>
      </c>
      <c r="AV414" s="16">
        <v>0</v>
      </c>
      <c r="AW414" s="16" t="str">
        <v/>
      </c>
      <c r="AX414" s="10">
        <f t="shared" si="44"/>
        <v>0</v>
      </c>
      <c r="AY414" s="10">
        <f>SUM(Z414:AK414)</f>
        <v>11.72</v>
      </c>
      <c r="AZ414" s="2" t="s">
        <v>119</v>
      </c>
      <c r="BA414" s="10">
        <f t="shared" si="45"/>
        <v>0</v>
      </c>
      <c r="BB414" s="36" t="s">
        <v>118</v>
      </c>
      <c r="BC414" s="39" t="str">
        <f t="shared" si="46"/>
        <v/>
      </c>
      <c r="BD414" s="16">
        <f>SUM(AR414:AW414)</f>
        <v>0</v>
      </c>
      <c r="BE414" s="10">
        <f>SUM(AL414:AQ414)</f>
        <v>0</v>
      </c>
      <c r="BF414" s="12" t="str">
        <f t="shared" si="47"/>
        <v/>
      </c>
      <c r="BG414" s="12" t="str">
        <f t="shared" si="48"/>
        <v/>
      </c>
      <c r="BH414" s="9">
        <f t="shared" si="49"/>
        <v>0</v>
      </c>
      <c r="BI414" s="39" t="str">
        <f t="shared" si="50"/>
        <v/>
      </c>
      <c r="BK414" s="75"/>
    </row>
    <row r="415" spans="1:63">
      <c r="A415" s="2">
        <v>412</v>
      </c>
      <c r="B415" s="2">
        <v>2024</v>
      </c>
      <c r="C415" s="1">
        <v>0</v>
      </c>
      <c r="D415" s="37" t="str">
        <v>001J100000JrLXxIAN</v>
      </c>
      <c r="E415" s="37" t="str">
        <v>VISHAL DISTRIBUTOR</v>
      </c>
      <c r="F415" s="37" t="str">
        <v>PUNJAB</v>
      </c>
      <c r="G415" s="37" t="str">
        <v>SANGRUR</v>
      </c>
      <c r="H415" s="37" t="str">
        <v>Sangrur</v>
      </c>
      <c r="I415" s="37" t="str">
        <v>RAMDOOT UDHYOG PRIVATE LIMITED</v>
      </c>
      <c r="J415" s="37" t="str">
        <v>Abhishek Wadhwa</v>
      </c>
      <c r="K415" s="37" t="str">
        <v>Abhishek Wadhwa</v>
      </c>
      <c r="L415" s="37" t="str">
        <v>C13168</v>
      </c>
      <c r="M415" s="37" t="str">
        <v>North</v>
      </c>
      <c r="N415" s="2">
        <v>148001</v>
      </c>
      <c r="O415" s="2" t="str">
        <v>03BUUPR9690G1ZS</v>
      </c>
      <c r="P415" s="2">
        <v>9257400046</v>
      </c>
      <c r="Q415" s="2" t="str">
        <v>Oct'24</v>
      </c>
      <c r="R415" s="2">
        <v>2025</v>
      </c>
      <c r="S415" s="1">
        <v>0</v>
      </c>
      <c r="T415" s="2">
        <v>150</v>
      </c>
      <c r="U415" s="1">
        <v>0</v>
      </c>
      <c r="V415" s="1" t="str">
        <v>Challenger</v>
      </c>
      <c r="W415" s="10">
        <v>0</v>
      </c>
      <c r="X415" s="10">
        <v>0</v>
      </c>
      <c r="Y415" s="10">
        <v>0</v>
      </c>
      <c r="Z415" s="10">
        <v>0</v>
      </c>
      <c r="AA415" s="10">
        <v>0</v>
      </c>
      <c r="AB415" s="10">
        <v>0</v>
      </c>
      <c r="AC415" s="10">
        <v>0</v>
      </c>
      <c r="AD415" s="10">
        <v>0</v>
      </c>
      <c r="AE415" s="10">
        <v>0</v>
      </c>
      <c r="AF415" s="10">
        <v>15</v>
      </c>
      <c r="AG415" s="10">
        <v>0</v>
      </c>
      <c r="AH415" s="10">
        <v>0</v>
      </c>
      <c r="AI415" s="10">
        <v>0</v>
      </c>
      <c r="AJ415" s="10">
        <v>0</v>
      </c>
      <c r="AK415" s="10">
        <v>0</v>
      </c>
      <c r="AL415" s="10">
        <v>0</v>
      </c>
      <c r="AM415" s="10">
        <v>0</v>
      </c>
      <c r="AN415" s="10">
        <v>0</v>
      </c>
      <c r="AO415" s="10">
        <v>0</v>
      </c>
      <c r="AP415" s="10">
        <v>0</v>
      </c>
      <c r="AQ415" s="10">
        <v>0</v>
      </c>
      <c r="AR415" s="10">
        <v>0</v>
      </c>
      <c r="AS415" s="16">
        <v>0</v>
      </c>
      <c r="AT415" s="16">
        <v>0</v>
      </c>
      <c r="AU415" s="16">
        <v>0</v>
      </c>
      <c r="AV415" s="16">
        <v>0</v>
      </c>
      <c r="AW415" s="16" t="str">
        <v/>
      </c>
      <c r="AX415" s="10">
        <f t="shared" si="44"/>
        <v>0</v>
      </c>
      <c r="AY415" s="10">
        <f>SUM(Z415:AK415)</f>
        <v>15</v>
      </c>
      <c r="AZ415" s="2" t="s">
        <v>119</v>
      </c>
      <c r="BA415" s="10">
        <f t="shared" si="45"/>
        <v>0</v>
      </c>
      <c r="BB415" s="36" t="s">
        <v>118</v>
      </c>
      <c r="BC415" s="39" t="str">
        <f t="shared" si="46"/>
        <v/>
      </c>
      <c r="BD415" s="16">
        <f>SUM(AR415:AW415)</f>
        <v>0</v>
      </c>
      <c r="BE415" s="10">
        <f>SUM(AL415:AQ415)</f>
        <v>0</v>
      </c>
      <c r="BF415" s="12" t="str">
        <f t="shared" si="47"/>
        <v/>
      </c>
      <c r="BG415" s="12" t="str">
        <f t="shared" si="48"/>
        <v/>
      </c>
      <c r="BH415" s="9">
        <f t="shared" si="49"/>
        <v>0</v>
      </c>
      <c r="BI415" s="39" t="str">
        <f t="shared" si="50"/>
        <v/>
      </c>
      <c r="BK415" s="75"/>
    </row>
    <row r="416" spans="1:63">
      <c r="A416" s="2">
        <v>413</v>
      </c>
      <c r="B416" s="2">
        <v>2024</v>
      </c>
      <c r="C416" s="1">
        <v>0</v>
      </c>
      <c r="D416" s="37" t="str">
        <v>001J100000JtBvZIAV</v>
      </c>
      <c r="E416" s="37" t="str">
        <v>GOEL IRON STORE</v>
      </c>
      <c r="F416" s="37" t="str">
        <v>PUNJAB</v>
      </c>
      <c r="G416" s="37" t="str">
        <v>BARNALA</v>
      </c>
      <c r="H416" s="37" t="str">
        <v>Dera Bassi</v>
      </c>
      <c r="I416" s="37" t="str">
        <v>RAMDOOT UDHYOG PRIVATE LIMITED</v>
      </c>
      <c r="J416" s="37" t="str">
        <v>Abhishek Wadhwa</v>
      </c>
      <c r="K416" s="37" t="str">
        <v>Abhishek Wadhwa</v>
      </c>
      <c r="L416" s="37" t="str">
        <v>C13168</v>
      </c>
      <c r="M416" s="37" t="str">
        <v>North</v>
      </c>
      <c r="N416" s="2">
        <v>148101</v>
      </c>
      <c r="O416" s="2" t="str">
        <v>03ABJPG4738K1ZM</v>
      </c>
      <c r="P416" s="2">
        <v>9914417658</v>
      </c>
      <c r="Q416" s="2" t="str">
        <v>Oct'24</v>
      </c>
      <c r="R416" s="2">
        <v>2025</v>
      </c>
      <c r="S416" s="1">
        <v>0</v>
      </c>
      <c r="T416" s="2">
        <v>100</v>
      </c>
      <c r="U416" s="1">
        <v>0</v>
      </c>
      <c r="V416" s="1" t="str">
        <v>Challenger</v>
      </c>
      <c r="W416" s="10">
        <v>0</v>
      </c>
      <c r="X416" s="10">
        <v>0</v>
      </c>
      <c r="Y416" s="10">
        <v>0</v>
      </c>
      <c r="Z416" s="10">
        <v>0</v>
      </c>
      <c r="AA416" s="10">
        <v>0</v>
      </c>
      <c r="AB416" s="10">
        <v>0</v>
      </c>
      <c r="AC416" s="10">
        <v>0</v>
      </c>
      <c r="AD416" s="10">
        <v>0</v>
      </c>
      <c r="AE416" s="10">
        <v>0</v>
      </c>
      <c r="AF416" s="10">
        <v>30</v>
      </c>
      <c r="AG416" s="10">
        <v>36</v>
      </c>
      <c r="AH416" s="10">
        <v>36</v>
      </c>
      <c r="AI416" s="10">
        <v>0</v>
      </c>
      <c r="AJ416" s="10">
        <v>0</v>
      </c>
      <c r="AK416" s="10">
        <v>0</v>
      </c>
      <c r="AL416" s="10">
        <v>0</v>
      </c>
      <c r="AM416" s="10">
        <v>0</v>
      </c>
      <c r="AN416" s="10">
        <v>0</v>
      </c>
      <c r="AO416" s="10">
        <v>0</v>
      </c>
      <c r="AP416" s="10">
        <v>0</v>
      </c>
      <c r="AQ416" s="10">
        <v>0</v>
      </c>
      <c r="AR416" s="10">
        <v>0</v>
      </c>
      <c r="AS416" s="16">
        <v>0</v>
      </c>
      <c r="AT416" s="16">
        <v>0</v>
      </c>
      <c r="AU416" s="16">
        <v>0</v>
      </c>
      <c r="AV416" s="16">
        <v>0</v>
      </c>
      <c r="AW416" s="16" t="str">
        <v/>
      </c>
      <c r="AX416" s="10">
        <f t="shared" si="44"/>
        <v>0</v>
      </c>
      <c r="AY416" s="10">
        <f>SUM(Z416:AK416)</f>
        <v>102</v>
      </c>
      <c r="AZ416" s="2" t="s">
        <v>119</v>
      </c>
      <c r="BA416" s="10">
        <f t="shared" si="45"/>
        <v>0</v>
      </c>
      <c r="BB416" s="36" t="s">
        <v>118</v>
      </c>
      <c r="BC416" s="39" t="str">
        <f t="shared" si="46"/>
        <v/>
      </c>
      <c r="BD416" s="16">
        <f>SUM(AR416:AW416)</f>
        <v>0</v>
      </c>
      <c r="BE416" s="10">
        <f>SUM(AL416:AQ416)</f>
        <v>0</v>
      </c>
      <c r="BF416" s="12" t="str">
        <f t="shared" si="47"/>
        <v/>
      </c>
      <c r="BG416" s="12" t="str">
        <f t="shared" si="48"/>
        <v/>
      </c>
      <c r="BH416" s="9">
        <f t="shared" si="49"/>
        <v>0</v>
      </c>
      <c r="BI416" s="39" t="str">
        <f t="shared" si="50"/>
        <v/>
      </c>
      <c r="BK416" s="75"/>
    </row>
    <row r="417" spans="1:63">
      <c r="A417" s="2">
        <v>414</v>
      </c>
      <c r="B417" s="2">
        <v>2024</v>
      </c>
      <c r="C417" s="1" t="str">
        <v>PBTMTR422</v>
      </c>
      <c r="D417" s="37" t="str">
        <v>0015g00001gv7wFAAQ</v>
      </c>
      <c r="E417" s="37" t="str">
        <v>BABA SHEOT NATH CEMENT STORE</v>
      </c>
      <c r="F417" s="37" t="str">
        <v>HARYANA</v>
      </c>
      <c r="G417" s="37" t="str">
        <v>ROHTAK</v>
      </c>
      <c r="H417" s="37" t="str">
        <v>Meham</v>
      </c>
      <c r="I417" s="37" t="str">
        <v>JAI DURGA STEELS</v>
      </c>
      <c r="J417" s="37" t="str">
        <v>Sunny Bhutani</v>
      </c>
      <c r="K417" s="37" t="str">
        <v>Sunny Bhutani</v>
      </c>
      <c r="L417" s="37" t="str">
        <v>C12830</v>
      </c>
      <c r="M417" s="37" t="str">
        <v>North</v>
      </c>
      <c r="N417" s="2">
        <v>124112</v>
      </c>
      <c r="O417" s="2" t="str">
        <v>06CGDPS2194G1Z9</v>
      </c>
      <c r="P417" s="2">
        <v>9416451850</v>
      </c>
      <c r="Q417" s="2" t="str">
        <v>May'24</v>
      </c>
      <c r="R417" s="2">
        <v>2025</v>
      </c>
      <c r="S417" s="1">
        <v>0</v>
      </c>
      <c r="T417" s="2">
        <v>100</v>
      </c>
      <c r="U417" s="1">
        <v>1.4758333333333331</v>
      </c>
      <c r="V417" s="1" t="str">
        <v>Star</v>
      </c>
      <c r="W417" s="10">
        <v>0</v>
      </c>
      <c r="X417" s="10">
        <v>0</v>
      </c>
      <c r="Y417" s="10">
        <v>0</v>
      </c>
      <c r="Z417" s="10">
        <v>0</v>
      </c>
      <c r="AA417" s="10">
        <v>24</v>
      </c>
      <c r="AB417" s="10">
        <v>5</v>
      </c>
      <c r="AC417" s="10">
        <v>0</v>
      </c>
      <c r="AD417" s="10">
        <v>15</v>
      </c>
      <c r="AE417" s="10">
        <v>0</v>
      </c>
      <c r="AF417" s="10">
        <v>0</v>
      </c>
      <c r="AG417" s="10">
        <v>0</v>
      </c>
      <c r="AH417" s="10">
        <v>0</v>
      </c>
      <c r="AI417" s="10">
        <v>51</v>
      </c>
      <c r="AJ417" s="10">
        <v>2</v>
      </c>
      <c r="AK417" s="10">
        <v>0</v>
      </c>
      <c r="AL417" s="10">
        <v>54</v>
      </c>
      <c r="AM417" s="10">
        <v>52</v>
      </c>
      <c r="AN417" s="10">
        <v>62</v>
      </c>
      <c r="AO417" s="10">
        <v>76</v>
      </c>
      <c r="AP417" s="10">
        <v>51.36</v>
      </c>
      <c r="AQ417" s="10">
        <v>50.12</v>
      </c>
      <c r="AR417" s="10">
        <v>11.96</v>
      </c>
      <c r="AS417" s="16">
        <v>9.98</v>
      </c>
      <c r="AT417" s="16">
        <v>238.79</v>
      </c>
      <c r="AU417" s="16">
        <v>123</v>
      </c>
      <c r="AV417" s="16">
        <v>80.959999999999994</v>
      </c>
      <c r="AW417" s="16" t="str">
        <v/>
      </c>
      <c r="AX417" s="10">
        <f t="shared" si="44"/>
        <v>810.17000000000007</v>
      </c>
      <c r="AY417" s="10">
        <f>SUM(Z417:AK417)</f>
        <v>97</v>
      </c>
      <c r="AZ417" s="2" t="s">
        <v>119</v>
      </c>
      <c r="BA417" s="10">
        <f t="shared" si="45"/>
        <v>57.580000000000005</v>
      </c>
      <c r="BB417" s="36" t="s">
        <v>118</v>
      </c>
      <c r="BC417" s="39" t="str">
        <f t="shared" si="46"/>
        <v>D</v>
      </c>
      <c r="BD417" s="16">
        <f>SUM(AR417:AW417)</f>
        <v>464.69</v>
      </c>
      <c r="BE417" s="10">
        <f>SUM(AL417:AQ417)</f>
        <v>345.48</v>
      </c>
      <c r="BF417" s="12">
        <f t="shared" si="47"/>
        <v>0.57357097893034792</v>
      </c>
      <c r="BG417" s="12">
        <f t="shared" si="48"/>
        <v>0.42642902106965203</v>
      </c>
      <c r="BH417" s="9">
        <f t="shared" si="49"/>
        <v>810.17000000000007</v>
      </c>
      <c r="BI417" s="39" t="str">
        <f t="shared" si="50"/>
        <v>D</v>
      </c>
      <c r="BJ417" s="1" t="str">
        <f>_xlfn.XLOOKUP(D417,'Holi gift'!A:A,'Holi gift'!A:A,"",0,1)</f>
        <v>0015g00001gv7wFAAQ</v>
      </c>
      <c r="BK417" s="75"/>
    </row>
    <row r="418" spans="1:63">
      <c r="A418" s="2">
        <v>415</v>
      </c>
      <c r="B418" s="2">
        <v>2024</v>
      </c>
      <c r="C418" s="1" t="str">
        <v>PBTMTR423</v>
      </c>
      <c r="D418" s="37" t="str">
        <v>001J100000EpBvjIAF</v>
      </c>
      <c r="E418" s="37" t="str">
        <v>BABA STEEL</v>
      </c>
      <c r="F418" s="37" t="str">
        <v>HARYANA</v>
      </c>
      <c r="G418" s="37" t="str">
        <v>HISAR</v>
      </c>
      <c r="H418" s="37" t="str">
        <v>Samalkha</v>
      </c>
      <c r="I418" s="37" t="str">
        <v>JAI DURGA STEELS</v>
      </c>
      <c r="J418" s="37" t="str">
        <v>Sunny Bhutani</v>
      </c>
      <c r="K418" s="37" t="str">
        <v>Sunny Bhutani</v>
      </c>
      <c r="L418" s="37" t="str">
        <v>C12830</v>
      </c>
      <c r="M418" s="37" t="str">
        <v>North</v>
      </c>
      <c r="N418" s="2">
        <v>125001</v>
      </c>
      <c r="O418" s="2" t="str">
        <v>06ARGPG8396L1Z6</v>
      </c>
      <c r="P418" s="2">
        <v>9729097796</v>
      </c>
      <c r="Q418" s="2" t="str">
        <v>May'24</v>
      </c>
      <c r="R418" s="2">
        <v>2025</v>
      </c>
      <c r="S418" s="1">
        <v>0</v>
      </c>
      <c r="T418" s="2">
        <v>50</v>
      </c>
      <c r="U418" s="1">
        <v>0.28033333333333332</v>
      </c>
      <c r="V418" s="1" t="str">
        <v>Friendly</v>
      </c>
      <c r="W418" s="10">
        <v>0</v>
      </c>
      <c r="X418" s="10">
        <v>0</v>
      </c>
      <c r="Y418" s="10">
        <v>0</v>
      </c>
      <c r="Z418" s="10">
        <v>0</v>
      </c>
      <c r="AA418" s="10">
        <v>120</v>
      </c>
      <c r="AB418" s="10">
        <v>85</v>
      </c>
      <c r="AC418" s="10">
        <v>50</v>
      </c>
      <c r="AD418" s="10">
        <v>15</v>
      </c>
      <c r="AE418" s="10">
        <v>55</v>
      </c>
      <c r="AF418" s="10">
        <v>12</v>
      </c>
      <c r="AG418" s="10">
        <v>0</v>
      </c>
      <c r="AH418" s="10">
        <v>51</v>
      </c>
      <c r="AI418" s="10">
        <v>65</v>
      </c>
      <c r="AJ418" s="10">
        <v>50</v>
      </c>
      <c r="AK418" s="10">
        <v>2</v>
      </c>
      <c r="AL418" s="10">
        <v>53</v>
      </c>
      <c r="AM418" s="10">
        <v>52</v>
      </c>
      <c r="AN418" s="10">
        <v>67</v>
      </c>
      <c r="AO418" s="10">
        <v>260.39999999999998</v>
      </c>
      <c r="AP418" s="10">
        <v>102.71</v>
      </c>
      <c r="AQ418" s="10">
        <v>85.69</v>
      </c>
      <c r="AR418" s="10">
        <v>71.040000000000006</v>
      </c>
      <c r="AS418" s="16">
        <v>26.94</v>
      </c>
      <c r="AT418" s="16">
        <v>0</v>
      </c>
      <c r="AU418" s="16">
        <v>0</v>
      </c>
      <c r="AV418" s="16">
        <v>42.05</v>
      </c>
      <c r="AW418" s="16" t="str">
        <v/>
      </c>
      <c r="AX418" s="10">
        <f t="shared" si="44"/>
        <v>760.82999999999993</v>
      </c>
      <c r="AY418" s="10">
        <f>SUM(Z418:AK418)</f>
        <v>505</v>
      </c>
      <c r="AZ418" s="2" t="s">
        <v>119</v>
      </c>
      <c r="BA418" s="10">
        <f t="shared" si="45"/>
        <v>103.46666666666665</v>
      </c>
      <c r="BB418" s="36" t="s">
        <v>118</v>
      </c>
      <c r="BC418" s="39" t="str">
        <f t="shared" si="46"/>
        <v>D</v>
      </c>
      <c r="BD418" s="16">
        <f>SUM(AR418:AW418)</f>
        <v>140.03</v>
      </c>
      <c r="BE418" s="10">
        <f>SUM(AL418:AQ418)</f>
        <v>620.79999999999995</v>
      </c>
      <c r="BF418" s="12">
        <f t="shared" si="47"/>
        <v>0.1840489991193828</v>
      </c>
      <c r="BG418" s="12">
        <f t="shared" si="48"/>
        <v>0.81595100088061723</v>
      </c>
      <c r="BH418" s="9">
        <f t="shared" si="49"/>
        <v>760.82999999999993</v>
      </c>
      <c r="BI418" s="39" t="str">
        <f t="shared" si="50"/>
        <v>D</v>
      </c>
      <c r="BJ418" s="1" t="str">
        <f>_xlfn.XLOOKUP(D418,'Holi gift'!A:A,'Holi gift'!A:A,"",0,1)</f>
        <v>001J100000EpBvjIAF</v>
      </c>
      <c r="BK418" s="75"/>
    </row>
    <row r="419" spans="1:63">
      <c r="A419" s="2">
        <v>416</v>
      </c>
      <c r="B419" s="2">
        <v>2024</v>
      </c>
      <c r="C419" s="1" t="str">
        <v>PBTMTR424</v>
      </c>
      <c r="D419" s="37" t="str">
        <v>001J1000003k1ltIAA</v>
      </c>
      <c r="E419" s="37" t="str">
        <v>UNNAT STEEL CO.</v>
      </c>
      <c r="F419" s="37" t="str">
        <v>PUNJAB</v>
      </c>
      <c r="G419" s="37" t="str">
        <v>S.A.S Nagar</v>
      </c>
      <c r="H419" s="37" t="str">
        <v>Kharar</v>
      </c>
      <c r="I419" s="37" t="str">
        <v>PAL CEMENT AND STEEL PVT. LTD.</v>
      </c>
      <c r="J419" s="37" t="str">
        <v>Abhishek Wadhwa</v>
      </c>
      <c r="K419" s="37" t="str">
        <v>Abhishek Wadhwa</v>
      </c>
      <c r="L419" s="37" t="str">
        <v>C12827</v>
      </c>
      <c r="M419" s="37" t="str">
        <v>North</v>
      </c>
      <c r="N419" s="2">
        <v>140301</v>
      </c>
      <c r="O419" s="2" t="str">
        <v>03HVTPK0305K1ZH</v>
      </c>
      <c r="P419" s="2">
        <v>8813890063</v>
      </c>
      <c r="Q419" s="2" t="str">
        <v>May'24</v>
      </c>
      <c r="R419" s="2">
        <v>2025</v>
      </c>
      <c r="S419" s="1">
        <v>30</v>
      </c>
      <c r="T419" s="2">
        <v>150</v>
      </c>
      <c r="U419" s="1">
        <v>0</v>
      </c>
      <c r="V419" s="1" t="str">
        <v>Challenger</v>
      </c>
      <c r="W419" s="10">
        <v>0</v>
      </c>
      <c r="X419" s="10">
        <v>0</v>
      </c>
      <c r="Y419" s="10">
        <v>0</v>
      </c>
      <c r="Z419" s="10">
        <v>0</v>
      </c>
      <c r="AA419" s="10">
        <v>30</v>
      </c>
      <c r="AB419" s="10">
        <v>30</v>
      </c>
      <c r="AC419" s="10">
        <v>0</v>
      </c>
      <c r="AD419" s="10">
        <v>20</v>
      </c>
      <c r="AE419" s="10">
        <v>15</v>
      </c>
      <c r="AF419" s="10">
        <v>5</v>
      </c>
      <c r="AG419" s="10">
        <v>5</v>
      </c>
      <c r="AH419" s="10">
        <v>10</v>
      </c>
      <c r="AI419" s="10">
        <v>0</v>
      </c>
      <c r="AJ419" s="10">
        <v>0</v>
      </c>
      <c r="AK419" s="10">
        <v>0</v>
      </c>
      <c r="AL419" s="10">
        <v>0</v>
      </c>
      <c r="AM419" s="10">
        <v>0</v>
      </c>
      <c r="AN419" s="10">
        <v>0</v>
      </c>
      <c r="AO419" s="10">
        <v>0</v>
      </c>
      <c r="AP419" s="10">
        <v>0</v>
      </c>
      <c r="AQ419" s="10">
        <v>0</v>
      </c>
      <c r="AR419" s="10">
        <v>0</v>
      </c>
      <c r="AS419" s="16">
        <v>0</v>
      </c>
      <c r="AT419" s="16">
        <v>0</v>
      </c>
      <c r="AU419" s="16">
        <v>0</v>
      </c>
      <c r="AV419" s="16">
        <v>0</v>
      </c>
      <c r="AW419" s="16" t="str">
        <v/>
      </c>
      <c r="AX419" s="10">
        <f t="shared" si="44"/>
        <v>0</v>
      </c>
      <c r="AY419" s="10">
        <f>SUM(Z419:AK419)</f>
        <v>115</v>
      </c>
      <c r="AZ419" s="2" t="s">
        <v>119</v>
      </c>
      <c r="BA419" s="10">
        <f t="shared" si="45"/>
        <v>0</v>
      </c>
      <c r="BB419" s="36" t="s">
        <v>118</v>
      </c>
      <c r="BC419" s="39" t="str">
        <f t="shared" si="46"/>
        <v/>
      </c>
      <c r="BD419" s="16">
        <f>SUM(AR419:AW419)</f>
        <v>0</v>
      </c>
      <c r="BE419" s="10">
        <f>SUM(AL419:AQ419)</f>
        <v>0</v>
      </c>
      <c r="BF419" s="12" t="str">
        <f t="shared" si="47"/>
        <v/>
      </c>
      <c r="BG419" s="12" t="str">
        <f t="shared" si="48"/>
        <v/>
      </c>
      <c r="BH419" s="9">
        <f t="shared" si="49"/>
        <v>0</v>
      </c>
      <c r="BI419" s="39" t="str">
        <f t="shared" si="50"/>
        <v/>
      </c>
      <c r="BK419" s="75"/>
    </row>
    <row r="420" spans="1:63">
      <c r="A420" s="2">
        <v>417</v>
      </c>
      <c r="B420" s="2">
        <v>2024</v>
      </c>
      <c r="C420" s="1" t="str">
        <v>PBTMTR425</v>
      </c>
      <c r="D420" s="37" t="str">
        <v>001J1000002kyR8IAI</v>
      </c>
      <c r="E420" s="37" t="str">
        <v>AGGARWAL TRADERS</v>
      </c>
      <c r="F420" s="37" t="str">
        <v>PUNJAB</v>
      </c>
      <c r="G420" s="37" t="str">
        <v>S.A.S Nagar</v>
      </c>
      <c r="H420" s="37" t="str">
        <v>Mohali</v>
      </c>
      <c r="I420" s="37" t="str">
        <v>PAL CEMENT AND STEEL PVT. LTD.</v>
      </c>
      <c r="J420" s="37" t="str">
        <v>Abhishek Wadhwa</v>
      </c>
      <c r="K420" s="37" t="str">
        <v>Abhishek Wadhwa</v>
      </c>
      <c r="L420" s="37" t="str">
        <v>C12827</v>
      </c>
      <c r="M420" s="37" t="str">
        <v>North</v>
      </c>
      <c r="N420" s="2">
        <v>160062</v>
      </c>
      <c r="O420" s="2" t="str">
        <v>03AOTPB2143J1Z5</v>
      </c>
      <c r="P420" s="2">
        <v>9878432652</v>
      </c>
      <c r="Q420" s="2" t="str">
        <v>May'24</v>
      </c>
      <c r="R420" s="2">
        <v>2025</v>
      </c>
      <c r="S420" s="1">
        <v>20</v>
      </c>
      <c r="T420" s="2">
        <v>40</v>
      </c>
      <c r="U420" s="1">
        <v>0</v>
      </c>
      <c r="V420" s="1" t="str">
        <v>Minor</v>
      </c>
      <c r="W420" s="10">
        <v>0</v>
      </c>
      <c r="X420" s="10">
        <v>0</v>
      </c>
      <c r="Y420" s="10">
        <v>0</v>
      </c>
      <c r="Z420" s="10">
        <v>0</v>
      </c>
      <c r="AA420" s="10">
        <v>20</v>
      </c>
      <c r="AB420" s="10">
        <v>31</v>
      </c>
      <c r="AC420" s="10">
        <v>8</v>
      </c>
      <c r="AD420" s="10">
        <v>28</v>
      </c>
      <c r="AE420" s="10">
        <v>10</v>
      </c>
      <c r="AF420" s="10">
        <v>10</v>
      </c>
      <c r="AG420" s="10">
        <v>3</v>
      </c>
      <c r="AH420" s="10">
        <v>10</v>
      </c>
      <c r="AI420" s="10">
        <v>0</v>
      </c>
      <c r="AJ420" s="10">
        <v>0</v>
      </c>
      <c r="AK420" s="10">
        <v>0</v>
      </c>
      <c r="AL420" s="10">
        <v>0</v>
      </c>
      <c r="AM420" s="10">
        <v>0</v>
      </c>
      <c r="AN420" s="10">
        <v>0</v>
      </c>
      <c r="AO420" s="10">
        <v>0</v>
      </c>
      <c r="AP420" s="10">
        <v>0</v>
      </c>
      <c r="AQ420" s="10">
        <v>0</v>
      </c>
      <c r="AR420" s="10">
        <v>0</v>
      </c>
      <c r="AS420" s="16">
        <v>0</v>
      </c>
      <c r="AT420" s="16">
        <v>0</v>
      </c>
      <c r="AU420" s="16">
        <v>0</v>
      </c>
      <c r="AV420" s="16">
        <v>0</v>
      </c>
      <c r="AW420" s="16" t="str">
        <v/>
      </c>
      <c r="AX420" s="10">
        <f t="shared" si="44"/>
        <v>0</v>
      </c>
      <c r="AY420" s="10">
        <f>SUM(Z420:AK420)</f>
        <v>120</v>
      </c>
      <c r="AZ420" s="2" t="s">
        <v>119</v>
      </c>
      <c r="BA420" s="10">
        <f t="shared" si="45"/>
        <v>0</v>
      </c>
      <c r="BB420" s="36" t="s">
        <v>118</v>
      </c>
      <c r="BC420" s="39" t="str">
        <f t="shared" si="46"/>
        <v/>
      </c>
      <c r="BD420" s="16">
        <f>SUM(AR420:AW420)</f>
        <v>0</v>
      </c>
      <c r="BE420" s="10">
        <f>SUM(AL420:AQ420)</f>
        <v>0</v>
      </c>
      <c r="BF420" s="12" t="str">
        <f t="shared" si="47"/>
        <v/>
      </c>
      <c r="BG420" s="12" t="str">
        <f t="shared" si="48"/>
        <v/>
      </c>
      <c r="BH420" s="9">
        <f t="shared" si="49"/>
        <v>0</v>
      </c>
      <c r="BI420" s="39" t="str">
        <f t="shared" si="50"/>
        <v/>
      </c>
      <c r="BK420" s="75"/>
    </row>
    <row r="421" spans="1:63">
      <c r="A421" s="2">
        <v>418</v>
      </c>
      <c r="B421" s="2">
        <v>2024</v>
      </c>
      <c r="C421" s="1" t="str">
        <v>PBTMTR426</v>
      </c>
      <c r="D421" s="37" t="str">
        <v>0015g00001efwftAAA</v>
      </c>
      <c r="E421" s="37" t="str">
        <v>BALAJI BUILDING MATERIAL</v>
      </c>
      <c r="F421" s="37" t="str">
        <v>HARYANA</v>
      </c>
      <c r="G421" s="37" t="str">
        <v>SIRSA</v>
      </c>
      <c r="H421" s="37" t="str">
        <v>Dabwali</v>
      </c>
      <c r="I421" s="37" t="str">
        <v>PAL CEMENT AND STEEL PVT. LTD.</v>
      </c>
      <c r="J421" s="37" t="str">
        <v>Varun Arora</v>
      </c>
      <c r="K421" s="37" t="str">
        <v>Shubham Gahlot</v>
      </c>
      <c r="L421" s="37" t="str">
        <v>C12827</v>
      </c>
      <c r="M421" s="37" t="str">
        <v>North</v>
      </c>
      <c r="N421" s="2">
        <v>125103</v>
      </c>
      <c r="O421" s="2" t="str">
        <v>06AFUPC0544A1ZY</v>
      </c>
      <c r="P421" s="2">
        <v>9991888182</v>
      </c>
      <c r="Q421" s="2" t="str">
        <v>May'24</v>
      </c>
      <c r="R421" s="2">
        <v>2025</v>
      </c>
      <c r="S421" s="1">
        <v>0</v>
      </c>
      <c r="T421" s="2">
        <v>100</v>
      </c>
      <c r="U421" s="1">
        <v>0</v>
      </c>
      <c r="V421" s="1" t="str">
        <v>Challenger</v>
      </c>
      <c r="W421" s="10">
        <v>0</v>
      </c>
      <c r="X421" s="10">
        <v>0</v>
      </c>
      <c r="Y421" s="10">
        <v>0</v>
      </c>
      <c r="Z421" s="10">
        <v>0</v>
      </c>
      <c r="AA421" s="10">
        <v>7.0979999999999999</v>
      </c>
      <c r="AB421" s="10">
        <v>0</v>
      </c>
      <c r="AC421" s="10">
        <v>0</v>
      </c>
      <c r="AD421" s="10">
        <v>0</v>
      </c>
      <c r="AE421" s="10">
        <v>0</v>
      </c>
      <c r="AF421" s="10">
        <v>0</v>
      </c>
      <c r="AG421" s="10">
        <v>0</v>
      </c>
      <c r="AH421" s="10">
        <v>0</v>
      </c>
      <c r="AI421" s="10">
        <v>0</v>
      </c>
      <c r="AJ421" s="10">
        <v>0</v>
      </c>
      <c r="AK421" s="10">
        <v>0</v>
      </c>
      <c r="AL421" s="10">
        <v>0</v>
      </c>
      <c r="AM421" s="10">
        <v>0</v>
      </c>
      <c r="AN421" s="10">
        <v>0</v>
      </c>
      <c r="AO421" s="10">
        <v>0</v>
      </c>
      <c r="AP421" s="10">
        <v>0</v>
      </c>
      <c r="AQ421" s="10">
        <v>0</v>
      </c>
      <c r="AR421" s="10">
        <v>0</v>
      </c>
      <c r="AS421" s="16">
        <v>0</v>
      </c>
      <c r="AT421" s="16">
        <v>0</v>
      </c>
      <c r="AU421" s="16">
        <v>0</v>
      </c>
      <c r="AV421" s="16">
        <v>0</v>
      </c>
      <c r="AW421" s="16" t="str">
        <v/>
      </c>
      <c r="AX421" s="10">
        <f t="shared" si="44"/>
        <v>0</v>
      </c>
      <c r="AY421" s="10">
        <f>SUM(Z421:AK421)</f>
        <v>7.0979999999999999</v>
      </c>
      <c r="AZ421" s="2" t="s">
        <v>119</v>
      </c>
      <c r="BA421" s="10">
        <f t="shared" si="45"/>
        <v>0</v>
      </c>
      <c r="BB421" s="36" t="s">
        <v>118</v>
      </c>
      <c r="BC421" s="39" t="str">
        <f t="shared" si="46"/>
        <v/>
      </c>
      <c r="BD421" s="16">
        <f>SUM(AR421:AW421)</f>
        <v>0</v>
      </c>
      <c r="BE421" s="10">
        <f>SUM(AL421:AQ421)</f>
        <v>0</v>
      </c>
      <c r="BF421" s="12" t="str">
        <f t="shared" si="47"/>
        <v/>
      </c>
      <c r="BG421" s="12" t="str">
        <f t="shared" si="48"/>
        <v/>
      </c>
      <c r="BH421" s="9">
        <f t="shared" si="49"/>
        <v>0</v>
      </c>
      <c r="BI421" s="39" t="str">
        <f t="shared" si="50"/>
        <v/>
      </c>
      <c r="BK421" s="75"/>
    </row>
    <row r="422" spans="1:63">
      <c r="A422" s="2">
        <v>419</v>
      </c>
      <c r="B422" s="2">
        <v>2024</v>
      </c>
      <c r="C422" s="1" t="str">
        <v>PBTMTR427</v>
      </c>
      <c r="D422" s="37" t="str">
        <v>0015g00001cbDzmAAE</v>
      </c>
      <c r="E422" s="37" t="str">
        <v>GOYAL HARDWARE STORE</v>
      </c>
      <c r="F422" s="37" t="str">
        <v>HARYANA</v>
      </c>
      <c r="G422" s="37" t="str">
        <v>FATEHABAD</v>
      </c>
      <c r="H422" s="37" t="str">
        <v>Ratia</v>
      </c>
      <c r="I422" s="37" t="str">
        <v>PAL CEMENT AND STEEL PVT. LTD.</v>
      </c>
      <c r="J422" s="37" t="str">
        <v>Varun Arora</v>
      </c>
      <c r="K422" s="37" t="str">
        <v>Shubham Gahlot</v>
      </c>
      <c r="L422" s="37" t="str">
        <v>C12827</v>
      </c>
      <c r="M422" s="37" t="str">
        <v>North</v>
      </c>
      <c r="N422" s="2">
        <v>125111</v>
      </c>
      <c r="O422" s="2" t="str">
        <v>06AAKPR4507M1ZB</v>
      </c>
      <c r="P422" s="2">
        <v>9306133033</v>
      </c>
      <c r="Q422" s="2" t="str">
        <v>May'24</v>
      </c>
      <c r="R422" s="2">
        <v>2025</v>
      </c>
      <c r="S422" s="1">
        <v>0</v>
      </c>
      <c r="T422" s="2">
        <v>100</v>
      </c>
      <c r="U422" s="1">
        <v>0</v>
      </c>
      <c r="V422" s="1" t="str">
        <v>Challenger</v>
      </c>
      <c r="W422" s="10">
        <v>0</v>
      </c>
      <c r="X422" s="10">
        <v>0</v>
      </c>
      <c r="Y422" s="10">
        <v>0</v>
      </c>
      <c r="Z422" s="10">
        <v>0</v>
      </c>
      <c r="AA422" s="10">
        <v>7.1</v>
      </c>
      <c r="AB422" s="10">
        <v>0</v>
      </c>
      <c r="AC422" s="10">
        <v>0</v>
      </c>
      <c r="AD422" s="10">
        <v>0</v>
      </c>
      <c r="AE422" s="10">
        <v>0</v>
      </c>
      <c r="AF422" s="10">
        <v>0</v>
      </c>
      <c r="AG422" s="10">
        <v>0</v>
      </c>
      <c r="AH422" s="10">
        <v>0</v>
      </c>
      <c r="AI422" s="10">
        <v>0</v>
      </c>
      <c r="AJ422" s="10">
        <v>0</v>
      </c>
      <c r="AK422" s="10">
        <v>0</v>
      </c>
      <c r="AL422" s="10">
        <v>0</v>
      </c>
      <c r="AM422" s="10">
        <v>0</v>
      </c>
      <c r="AN422" s="10">
        <v>0</v>
      </c>
      <c r="AO422" s="10">
        <v>0</v>
      </c>
      <c r="AP422" s="10">
        <v>0</v>
      </c>
      <c r="AQ422" s="10">
        <v>0</v>
      </c>
      <c r="AR422" s="10">
        <v>0</v>
      </c>
      <c r="AS422" s="16">
        <v>0</v>
      </c>
      <c r="AT422" s="16">
        <v>0</v>
      </c>
      <c r="AU422" s="16">
        <v>0</v>
      </c>
      <c r="AV422" s="16">
        <v>0</v>
      </c>
      <c r="AW422" s="16" t="str">
        <v/>
      </c>
      <c r="AX422" s="10">
        <f t="shared" si="44"/>
        <v>0</v>
      </c>
      <c r="AY422" s="10">
        <f>SUM(Z422:AK422)</f>
        <v>7.1</v>
      </c>
      <c r="AZ422" s="2" t="s">
        <v>119</v>
      </c>
      <c r="BA422" s="10">
        <f t="shared" si="45"/>
        <v>0</v>
      </c>
      <c r="BB422" s="36" t="s">
        <v>118</v>
      </c>
      <c r="BC422" s="39" t="str">
        <f t="shared" si="46"/>
        <v/>
      </c>
      <c r="BD422" s="16">
        <f>SUM(AR422:AW422)</f>
        <v>0</v>
      </c>
      <c r="BE422" s="10">
        <f>SUM(AL422:AQ422)</f>
        <v>0</v>
      </c>
      <c r="BF422" s="12" t="str">
        <f t="shared" si="47"/>
        <v/>
      </c>
      <c r="BG422" s="12" t="str">
        <f t="shared" si="48"/>
        <v/>
      </c>
      <c r="BH422" s="9">
        <f t="shared" si="49"/>
        <v>0</v>
      </c>
      <c r="BI422" s="39" t="str">
        <f t="shared" si="50"/>
        <v/>
      </c>
      <c r="BK422" s="75"/>
    </row>
    <row r="423" spans="1:63">
      <c r="A423" s="2">
        <v>420</v>
      </c>
      <c r="B423" s="2">
        <v>2024</v>
      </c>
      <c r="C423" s="1">
        <v>0</v>
      </c>
      <c r="D423" s="37" t="str">
        <v>001J100000PyuBtIAJ</v>
      </c>
      <c r="E423" s="37" t="str">
        <v>RULDU RAM &amp; CO.</v>
      </c>
      <c r="F423" s="37" t="str">
        <v>PUNJAB</v>
      </c>
      <c r="G423" s="37" t="str">
        <v>SRI MUKTSAR SAHIB</v>
      </c>
      <c r="H423" s="37" t="str">
        <v>Malout</v>
      </c>
      <c r="I423" s="37" t="str">
        <v>RAMDOOT UDHYOG PRIVATE LIMITED</v>
      </c>
      <c r="J423" s="37" t="str">
        <v>Sonu Kumar</v>
      </c>
      <c r="K423" s="37" t="str">
        <v>Abhishek Wadhwa</v>
      </c>
      <c r="L423" s="37" t="str">
        <v>C13168</v>
      </c>
      <c r="M423" s="37" t="str">
        <v>North</v>
      </c>
      <c r="N423" s="2">
        <v>152107</v>
      </c>
      <c r="O423" s="2" t="str">
        <v>03AFTPG5159G1ZC</v>
      </c>
      <c r="P423" s="2">
        <v>8437906868</v>
      </c>
      <c r="Q423" s="2" t="str">
        <v>Nov'24</v>
      </c>
      <c r="R423" s="2">
        <v>2025</v>
      </c>
      <c r="S423" s="1">
        <v>0</v>
      </c>
      <c r="T423" s="2">
        <v>80</v>
      </c>
      <c r="U423" s="1">
        <v>0</v>
      </c>
      <c r="V423" s="1" t="str">
        <v>Challenger</v>
      </c>
      <c r="W423" s="10">
        <v>0</v>
      </c>
      <c r="X423" s="10">
        <v>0</v>
      </c>
      <c r="Y423" s="10">
        <v>0</v>
      </c>
      <c r="Z423" s="10">
        <v>0</v>
      </c>
      <c r="AA423" s="10">
        <v>0</v>
      </c>
      <c r="AB423" s="10">
        <v>0</v>
      </c>
      <c r="AC423" s="10">
        <v>0</v>
      </c>
      <c r="AD423" s="10">
        <v>0</v>
      </c>
      <c r="AE423" s="10">
        <v>0</v>
      </c>
      <c r="AF423" s="10">
        <v>0</v>
      </c>
      <c r="AG423" s="10">
        <v>11</v>
      </c>
      <c r="AH423" s="10">
        <v>0</v>
      </c>
      <c r="AI423" s="10">
        <v>0</v>
      </c>
      <c r="AJ423" s="10">
        <v>0</v>
      </c>
      <c r="AK423" s="10">
        <v>0</v>
      </c>
      <c r="AL423" s="10">
        <v>0</v>
      </c>
      <c r="AM423" s="10">
        <v>0</v>
      </c>
      <c r="AN423" s="10">
        <v>0</v>
      </c>
      <c r="AO423" s="10">
        <v>0</v>
      </c>
      <c r="AP423" s="10">
        <v>0</v>
      </c>
      <c r="AQ423" s="10">
        <v>0</v>
      </c>
      <c r="AR423" s="10">
        <v>0</v>
      </c>
      <c r="AS423" s="16">
        <v>0</v>
      </c>
      <c r="AT423" s="16">
        <v>0</v>
      </c>
      <c r="AU423" s="16">
        <v>0</v>
      </c>
      <c r="AV423" s="16">
        <v>0</v>
      </c>
      <c r="AW423" s="16" t="str">
        <v/>
      </c>
      <c r="AX423" s="10">
        <f t="shared" si="44"/>
        <v>0</v>
      </c>
      <c r="AY423" s="10">
        <f>SUM(Z423:AK423)</f>
        <v>11</v>
      </c>
      <c r="AZ423" s="2" t="s">
        <v>119</v>
      </c>
      <c r="BA423" s="10">
        <f t="shared" si="45"/>
        <v>0</v>
      </c>
      <c r="BB423" s="36" t="s">
        <v>118</v>
      </c>
      <c r="BC423" s="39" t="str">
        <f t="shared" si="46"/>
        <v/>
      </c>
      <c r="BD423" s="16">
        <f>SUM(AR423:AW423)</f>
        <v>0</v>
      </c>
      <c r="BE423" s="10">
        <f>SUM(AL423:AQ423)</f>
        <v>0</v>
      </c>
      <c r="BF423" s="12" t="str">
        <f t="shared" si="47"/>
        <v/>
      </c>
      <c r="BG423" s="12" t="str">
        <f t="shared" si="48"/>
        <v/>
      </c>
      <c r="BH423" s="9">
        <f t="shared" si="49"/>
        <v>0</v>
      </c>
      <c r="BI423" s="39" t="str">
        <f t="shared" si="50"/>
        <v/>
      </c>
      <c r="BK423" s="75"/>
    </row>
    <row r="424" spans="1:63">
      <c r="A424" s="2">
        <v>421</v>
      </c>
      <c r="B424" s="2">
        <v>2024</v>
      </c>
      <c r="C424" s="1">
        <v>0</v>
      </c>
      <c r="D424" s="37" t="str">
        <v>001J100000OnSokIAF</v>
      </c>
      <c r="E424" s="37" t="str">
        <v>SHANTA STEELS</v>
      </c>
      <c r="F424" s="37" t="str">
        <v>PUNJAB</v>
      </c>
      <c r="G424" s="37" t="str">
        <v>S.A.S Nagar</v>
      </c>
      <c r="H424" s="37" t="str">
        <v>Mohali</v>
      </c>
      <c r="I424" s="37" t="str">
        <v>RAMDOOT UDHYOG PRIVATE LIMITED</v>
      </c>
      <c r="J424" s="37" t="str">
        <v>Abhishek Wadhwa</v>
      </c>
      <c r="K424" s="37" t="str">
        <v>Abhishek Wadhwa</v>
      </c>
      <c r="L424" s="37" t="str">
        <v>C13168</v>
      </c>
      <c r="M424" s="37" t="str">
        <v>North</v>
      </c>
      <c r="N424" s="2">
        <v>140308</v>
      </c>
      <c r="O424" s="2" t="str">
        <v>03AEWFS3135G1ZW</v>
      </c>
      <c r="P424" s="2">
        <v>7986913075</v>
      </c>
      <c r="Q424" s="2" t="str">
        <v>Nov'24</v>
      </c>
      <c r="R424" s="2">
        <v>2025</v>
      </c>
      <c r="S424" s="1">
        <v>0</v>
      </c>
      <c r="T424" s="2">
        <v>100</v>
      </c>
      <c r="U424" s="1">
        <v>0</v>
      </c>
      <c r="V424" s="1" t="str">
        <v>Challenger</v>
      </c>
      <c r="W424" s="10">
        <v>0</v>
      </c>
      <c r="X424" s="10">
        <v>0</v>
      </c>
      <c r="Y424" s="10">
        <v>0</v>
      </c>
      <c r="Z424" s="10">
        <v>0</v>
      </c>
      <c r="AA424" s="10">
        <v>0</v>
      </c>
      <c r="AB424" s="10">
        <v>0</v>
      </c>
      <c r="AC424" s="10">
        <v>0</v>
      </c>
      <c r="AD424" s="10">
        <v>0</v>
      </c>
      <c r="AE424" s="10">
        <v>0</v>
      </c>
      <c r="AF424" s="10">
        <v>0</v>
      </c>
      <c r="AG424" s="10">
        <v>30</v>
      </c>
      <c r="AH424" s="10">
        <v>0</v>
      </c>
      <c r="AI424" s="10">
        <v>0</v>
      </c>
      <c r="AJ424" s="10">
        <v>0</v>
      </c>
      <c r="AK424" s="10">
        <v>0</v>
      </c>
      <c r="AL424" s="10">
        <v>0</v>
      </c>
      <c r="AM424" s="10">
        <v>0</v>
      </c>
      <c r="AN424" s="10">
        <v>0</v>
      </c>
      <c r="AO424" s="10">
        <v>0</v>
      </c>
      <c r="AP424" s="10">
        <v>0</v>
      </c>
      <c r="AQ424" s="10">
        <v>0</v>
      </c>
      <c r="AR424" s="10">
        <v>0</v>
      </c>
      <c r="AS424" s="16">
        <v>0</v>
      </c>
      <c r="AT424" s="16">
        <v>0</v>
      </c>
      <c r="AU424" s="16">
        <v>0</v>
      </c>
      <c r="AV424" s="16">
        <v>0</v>
      </c>
      <c r="AW424" s="16" t="str">
        <v/>
      </c>
      <c r="AX424" s="10">
        <f t="shared" si="44"/>
        <v>0</v>
      </c>
      <c r="AY424" s="10">
        <f>SUM(Z424:AK424)</f>
        <v>30</v>
      </c>
      <c r="AZ424" s="2" t="s">
        <v>119</v>
      </c>
      <c r="BA424" s="10">
        <f t="shared" si="45"/>
        <v>0</v>
      </c>
      <c r="BB424" s="36" t="s">
        <v>118</v>
      </c>
      <c r="BC424" s="39" t="str">
        <f t="shared" si="46"/>
        <v/>
      </c>
      <c r="BD424" s="16">
        <f>SUM(AR424:AW424)</f>
        <v>0</v>
      </c>
      <c r="BE424" s="10">
        <f>SUM(AL424:AQ424)</f>
        <v>0</v>
      </c>
      <c r="BF424" s="12" t="str">
        <f t="shared" si="47"/>
        <v/>
      </c>
      <c r="BG424" s="12" t="str">
        <f t="shared" si="48"/>
        <v/>
      </c>
      <c r="BH424" s="9">
        <f t="shared" si="49"/>
        <v>0</v>
      </c>
      <c r="BI424" s="39" t="str">
        <f t="shared" si="50"/>
        <v/>
      </c>
      <c r="BK424" s="75"/>
    </row>
    <row r="425" spans="1:63">
      <c r="A425" s="2">
        <v>422</v>
      </c>
      <c r="B425" s="2">
        <v>2025</v>
      </c>
      <c r="C425" s="1">
        <v>0</v>
      </c>
      <c r="D425" s="37" t="str">
        <v>001J1000003mv4kIAA</v>
      </c>
      <c r="E425" s="37" t="str">
        <v>M/S MITTAL CEMENT STORE</v>
      </c>
      <c r="F425" s="37" t="str">
        <v>PUNJAB</v>
      </c>
      <c r="G425" s="37" t="str">
        <v>SANGRUR</v>
      </c>
      <c r="H425" s="37" t="str">
        <v>Sangrur</v>
      </c>
      <c r="I425" s="37" t="str">
        <v>RAMDOOT UDHYOG PRIVATE LIMITED</v>
      </c>
      <c r="J425" s="37" t="str">
        <v>Abhishek Wadhwa</v>
      </c>
      <c r="K425" s="37" t="str">
        <v>Abhishek Wadhwa</v>
      </c>
      <c r="L425" s="37" t="str">
        <v>C13168</v>
      </c>
      <c r="M425" s="37" t="str">
        <v>North</v>
      </c>
      <c r="N425" s="2">
        <v>148001</v>
      </c>
      <c r="O425" s="2" t="str">
        <v>03ABYPK4093J1Z5</v>
      </c>
      <c r="P425" s="2">
        <v>9216046046</v>
      </c>
      <c r="Q425" s="2" t="str">
        <v>Jan'25</v>
      </c>
      <c r="R425" s="2">
        <v>2025</v>
      </c>
      <c r="S425" s="1">
        <v>0</v>
      </c>
      <c r="T425" s="2">
        <v>150</v>
      </c>
      <c r="U425" s="1">
        <v>2.6755555555555553E-2</v>
      </c>
      <c r="V425" s="1" t="str">
        <v>Challenger</v>
      </c>
      <c r="W425" s="10">
        <v>0</v>
      </c>
      <c r="X425" s="10">
        <v>0</v>
      </c>
      <c r="Y425" s="10">
        <v>0</v>
      </c>
      <c r="Z425" s="10">
        <v>0</v>
      </c>
      <c r="AA425" s="10">
        <v>0</v>
      </c>
      <c r="AB425" s="10">
        <v>0</v>
      </c>
      <c r="AC425" s="10">
        <v>0</v>
      </c>
      <c r="AD425" s="10">
        <v>0</v>
      </c>
      <c r="AE425" s="10">
        <v>0</v>
      </c>
      <c r="AF425" s="10">
        <v>0</v>
      </c>
      <c r="AG425" s="10">
        <v>0</v>
      </c>
      <c r="AH425" s="10">
        <v>0</v>
      </c>
      <c r="AI425" s="10">
        <v>16</v>
      </c>
      <c r="AJ425" s="10">
        <v>0</v>
      </c>
      <c r="AK425" s="10">
        <v>0</v>
      </c>
      <c r="AL425" s="10">
        <v>0</v>
      </c>
      <c r="AM425" s="10">
        <v>0</v>
      </c>
      <c r="AN425" s="10">
        <v>0</v>
      </c>
      <c r="AO425" s="10">
        <v>15.6</v>
      </c>
      <c r="AP425" s="10">
        <v>29.88</v>
      </c>
      <c r="AQ425" s="10">
        <v>0</v>
      </c>
      <c r="AR425" s="10">
        <v>0</v>
      </c>
      <c r="AS425" s="16">
        <v>0</v>
      </c>
      <c r="AT425" s="16">
        <v>12.04</v>
      </c>
      <c r="AU425" s="16">
        <v>0</v>
      </c>
      <c r="AV425" s="16">
        <v>0</v>
      </c>
      <c r="AW425" s="16" t="str">
        <v/>
      </c>
      <c r="AX425" s="10">
        <f t="shared" si="44"/>
        <v>57.519999999999996</v>
      </c>
      <c r="AY425" s="10">
        <f>SUM(Z425:AK425)</f>
        <v>16</v>
      </c>
      <c r="AZ425" s="2" t="s">
        <v>119</v>
      </c>
      <c r="BA425" s="10">
        <f t="shared" si="45"/>
        <v>7.5799999999999992</v>
      </c>
      <c r="BB425" s="36" t="s">
        <v>118</v>
      </c>
      <c r="BC425" s="39" t="str">
        <f t="shared" si="46"/>
        <v/>
      </c>
      <c r="BD425" s="16">
        <f>SUM(AR425:AW425)</f>
        <v>12.04</v>
      </c>
      <c r="BE425" s="10">
        <f>SUM(AL425:AQ425)</f>
        <v>45.48</v>
      </c>
      <c r="BF425" s="12">
        <f t="shared" si="47"/>
        <v>0.20931849791376914</v>
      </c>
      <c r="BG425" s="12">
        <f t="shared" si="48"/>
        <v>0.79068150208623089</v>
      </c>
      <c r="BH425" s="9">
        <f t="shared" si="49"/>
        <v>57.519999999999996</v>
      </c>
      <c r="BI425" s="39" t="str">
        <f t="shared" si="50"/>
        <v/>
      </c>
      <c r="BK425" s="75"/>
    </row>
    <row r="426" spans="1:63">
      <c r="A426" s="2">
        <v>423</v>
      </c>
      <c r="B426" s="2">
        <v>2024</v>
      </c>
      <c r="C426" s="1" t="str">
        <v>PBTMTR431</v>
      </c>
      <c r="D426" s="37" t="str">
        <v>001J1000002kadLIAQ</v>
      </c>
      <c r="E426" s="37" t="str">
        <v>Siya Trading Co. Nissing</v>
      </c>
      <c r="F426" s="37" t="str">
        <v>HARYANA</v>
      </c>
      <c r="G426" s="37" t="str">
        <v>KARNAL</v>
      </c>
      <c r="H426" s="37" t="str">
        <v>Karnal</v>
      </c>
      <c r="I426" s="37" t="str">
        <v>RAMDOOT UDHYOG PRIVATE LIMITED</v>
      </c>
      <c r="J426" s="37" t="str">
        <v>Naseem Makkar</v>
      </c>
      <c r="K426" s="37" t="str">
        <v>Naseem Makkar</v>
      </c>
      <c r="L426" s="37" t="str">
        <v>C13168</v>
      </c>
      <c r="M426" s="37" t="str">
        <v>North</v>
      </c>
      <c r="N426" s="2">
        <v>132024</v>
      </c>
      <c r="O426" s="2" t="str">
        <v>06BQEPG5703P1Z0</v>
      </c>
      <c r="P426" s="2">
        <v>9729077331</v>
      </c>
      <c r="Q426" s="2" t="str">
        <v>May'24</v>
      </c>
      <c r="R426" s="2">
        <v>2025</v>
      </c>
      <c r="S426" s="1">
        <v>0</v>
      </c>
      <c r="T426" s="2">
        <v>30</v>
      </c>
      <c r="U426" s="1">
        <v>0</v>
      </c>
      <c r="V426" s="1" t="str">
        <v>Minor</v>
      </c>
      <c r="W426" s="10">
        <v>0</v>
      </c>
      <c r="X426" s="10">
        <v>0</v>
      </c>
      <c r="Y426" s="10">
        <v>0</v>
      </c>
      <c r="Z426" s="10">
        <v>0</v>
      </c>
      <c r="AA426" s="10">
        <v>12</v>
      </c>
      <c r="AB426" s="10">
        <v>0</v>
      </c>
      <c r="AC426" s="10">
        <v>0</v>
      </c>
      <c r="AD426" s="10">
        <v>0</v>
      </c>
      <c r="AE426" s="10">
        <v>0</v>
      </c>
      <c r="AF426" s="10">
        <v>0</v>
      </c>
      <c r="AG426" s="10">
        <v>0</v>
      </c>
      <c r="AH426" s="10">
        <v>0</v>
      </c>
      <c r="AI426" s="10">
        <v>0</v>
      </c>
      <c r="AJ426" s="10">
        <v>0</v>
      </c>
      <c r="AK426" s="10">
        <v>0</v>
      </c>
      <c r="AL426" s="10">
        <v>0</v>
      </c>
      <c r="AM426" s="10">
        <v>0</v>
      </c>
      <c r="AN426" s="10">
        <v>0</v>
      </c>
      <c r="AO426" s="10">
        <v>0</v>
      </c>
      <c r="AP426" s="10">
        <v>0</v>
      </c>
      <c r="AQ426" s="10">
        <v>0</v>
      </c>
      <c r="AR426" s="10">
        <v>0</v>
      </c>
      <c r="AS426" s="16">
        <v>0</v>
      </c>
      <c r="AT426" s="16">
        <v>0</v>
      </c>
      <c r="AU426" s="16">
        <v>0</v>
      </c>
      <c r="AV426" s="16">
        <v>0</v>
      </c>
      <c r="AW426" s="16" t="str">
        <v/>
      </c>
      <c r="AX426" s="10">
        <f t="shared" si="44"/>
        <v>0</v>
      </c>
      <c r="AY426" s="10">
        <f>SUM(Z426:AK426)</f>
        <v>12</v>
      </c>
      <c r="AZ426" s="2" t="s">
        <v>119</v>
      </c>
      <c r="BA426" s="10">
        <f t="shared" si="45"/>
        <v>0</v>
      </c>
      <c r="BB426" s="36" t="s">
        <v>118</v>
      </c>
      <c r="BC426" s="39" t="str">
        <f t="shared" si="46"/>
        <v/>
      </c>
      <c r="BD426" s="16">
        <f>SUM(AR426:AW426)</f>
        <v>0</v>
      </c>
      <c r="BE426" s="10">
        <f>SUM(AL426:AQ426)</f>
        <v>0</v>
      </c>
      <c r="BF426" s="12" t="str">
        <f t="shared" si="47"/>
        <v/>
      </c>
      <c r="BG426" s="12" t="str">
        <f t="shared" si="48"/>
        <v/>
      </c>
      <c r="BH426" s="9">
        <f t="shared" si="49"/>
        <v>0</v>
      </c>
      <c r="BI426" s="39" t="str">
        <f t="shared" si="50"/>
        <v/>
      </c>
      <c r="BK426" s="75"/>
    </row>
    <row r="427" spans="1:63">
      <c r="A427" s="2">
        <v>424</v>
      </c>
      <c r="B427" s="2">
        <v>2024</v>
      </c>
      <c r="C427" s="1" t="str">
        <v>PBTMTR432</v>
      </c>
      <c r="D427" s="37" t="str">
        <v>0015g00001XK8bKAAT</v>
      </c>
      <c r="E427" s="37" t="str">
        <v>M/S DELHI STEEL &amp; SANITARY HOUSE</v>
      </c>
      <c r="F427" s="37" t="str">
        <v>UTTAR PRADESH</v>
      </c>
      <c r="G427" s="37" t="str">
        <v>GHAZIABAD</v>
      </c>
      <c r="H427" s="37" t="str">
        <v>Ghaziabad</v>
      </c>
      <c r="I427" s="37" t="str">
        <v>OPTRIX INFRA LLP</v>
      </c>
      <c r="J427" s="37" t="str">
        <v>Aashish Goyal</v>
      </c>
      <c r="K427" s="37" t="str">
        <v>Abhijeet Biswas</v>
      </c>
      <c r="L427" s="37" t="str">
        <v>001J100000PJG7oIAH</v>
      </c>
      <c r="M427" s="37" t="str">
        <v>North</v>
      </c>
      <c r="N427" s="2">
        <v>201102</v>
      </c>
      <c r="O427" s="2" t="str">
        <v>09AESPG5036Q1ZQ</v>
      </c>
      <c r="P427" s="2">
        <v>9811025179</v>
      </c>
      <c r="Q427" s="2" t="str">
        <v>May'24</v>
      </c>
      <c r="R427" s="2">
        <v>2025</v>
      </c>
      <c r="S427" s="1">
        <v>0</v>
      </c>
      <c r="T427" s="2">
        <v>500</v>
      </c>
      <c r="U427" s="1">
        <v>1.4673333333333332E-2</v>
      </c>
      <c r="V427" s="1" t="str">
        <v>Alien</v>
      </c>
      <c r="W427" s="10">
        <v>0</v>
      </c>
      <c r="X427" s="10">
        <v>0</v>
      </c>
      <c r="Y427" s="10">
        <v>0</v>
      </c>
      <c r="Z427" s="10">
        <v>0</v>
      </c>
      <c r="AA427" s="10">
        <v>5</v>
      </c>
      <c r="AB427" s="10">
        <v>0</v>
      </c>
      <c r="AC427" s="10">
        <v>2</v>
      </c>
      <c r="AD427" s="10">
        <v>0</v>
      </c>
      <c r="AE427" s="10">
        <v>0</v>
      </c>
      <c r="AF427" s="10">
        <v>0</v>
      </c>
      <c r="AG427" s="10">
        <v>0</v>
      </c>
      <c r="AH427" s="10">
        <v>0</v>
      </c>
      <c r="AI427" s="10">
        <v>0</v>
      </c>
      <c r="AJ427" s="10">
        <v>0</v>
      </c>
      <c r="AK427" s="10">
        <v>0</v>
      </c>
      <c r="AL427" s="10">
        <v>0</v>
      </c>
      <c r="AM427" s="10">
        <v>21</v>
      </c>
      <c r="AN427" s="10">
        <v>72</v>
      </c>
      <c r="AO427" s="10">
        <v>0</v>
      </c>
      <c r="AP427" s="10">
        <v>0</v>
      </c>
      <c r="AQ427" s="10">
        <v>0</v>
      </c>
      <c r="AR427" s="10">
        <v>0</v>
      </c>
      <c r="AS427" s="16">
        <v>0</v>
      </c>
      <c r="AT427" s="16">
        <v>12.01</v>
      </c>
      <c r="AU427" s="16">
        <v>10</v>
      </c>
      <c r="AV427" s="16">
        <v>0</v>
      </c>
      <c r="AW427" s="16" t="str">
        <v/>
      </c>
      <c r="AX427" s="10">
        <f t="shared" si="44"/>
        <v>115.01</v>
      </c>
      <c r="AY427" s="10">
        <f>SUM(Z427:AK427)</f>
        <v>7</v>
      </c>
      <c r="AZ427" s="2" t="s">
        <v>119</v>
      </c>
      <c r="BA427" s="10">
        <f t="shared" si="45"/>
        <v>15.5</v>
      </c>
      <c r="BB427" s="36" t="s">
        <v>118</v>
      </c>
      <c r="BC427" s="39" t="str">
        <f t="shared" si="46"/>
        <v/>
      </c>
      <c r="BD427" s="16">
        <f>SUM(AR427:AW427)</f>
        <v>22.009999999999998</v>
      </c>
      <c r="BE427" s="10">
        <f>SUM(AL427:AQ427)</f>
        <v>93</v>
      </c>
      <c r="BF427" s="12">
        <f t="shared" si="47"/>
        <v>0.19137466307277626</v>
      </c>
      <c r="BG427" s="12">
        <f t="shared" si="48"/>
        <v>0.80862533692722371</v>
      </c>
      <c r="BH427" s="9">
        <f t="shared" si="49"/>
        <v>115.01</v>
      </c>
      <c r="BI427" s="39" t="str">
        <f t="shared" si="50"/>
        <v/>
      </c>
      <c r="BK427" s="75"/>
    </row>
    <row r="428" spans="1:63">
      <c r="A428" s="2">
        <v>425</v>
      </c>
      <c r="B428" s="2">
        <v>2024</v>
      </c>
      <c r="C428" s="1" t="str">
        <v>PBTMTR433</v>
      </c>
      <c r="D428" s="37" t="str">
        <v>001J1000003jsJXIAY</v>
      </c>
      <c r="E428" s="37" t="str">
        <v>R K TRADERS</v>
      </c>
      <c r="F428" s="37" t="str">
        <v>HIMACHAL PRADESH</v>
      </c>
      <c r="G428" s="37" t="str">
        <v>KANGRA</v>
      </c>
      <c r="H428" s="37">
        <v>0</v>
      </c>
      <c r="I428" s="37" t="str">
        <v>MONAD PROFILES</v>
      </c>
      <c r="J428" s="37" t="str">
        <v>Rahul Gautam</v>
      </c>
      <c r="K428" s="37" t="str">
        <v>kapil vaidya</v>
      </c>
      <c r="L428" s="37" t="str">
        <v/>
      </c>
      <c r="M428" s="37" t="str">
        <v>North</v>
      </c>
      <c r="N428" s="2">
        <v>176052</v>
      </c>
      <c r="O428" s="2" t="str">
        <v>02FJVPR2060A1ZD</v>
      </c>
      <c r="P428" s="2">
        <v>7876556224</v>
      </c>
      <c r="Q428" s="2" t="str">
        <v>May'24</v>
      </c>
      <c r="R428" s="2">
        <v>2025</v>
      </c>
      <c r="S428" s="1">
        <v>0</v>
      </c>
      <c r="T428" s="2">
        <v>30</v>
      </c>
      <c r="U428" s="1">
        <v>0</v>
      </c>
      <c r="V428" s="1" t="str">
        <v>Minor</v>
      </c>
      <c r="W428" s="10">
        <v>0</v>
      </c>
      <c r="X428" s="10">
        <v>0</v>
      </c>
      <c r="Y428" s="10">
        <v>0</v>
      </c>
      <c r="Z428" s="10">
        <v>0</v>
      </c>
      <c r="AA428" s="10">
        <v>12.71</v>
      </c>
      <c r="AB428" s="10">
        <v>0</v>
      </c>
      <c r="AC428" s="10">
        <v>9</v>
      </c>
      <c r="AD428" s="10">
        <v>0</v>
      </c>
      <c r="AE428" s="10">
        <v>0</v>
      </c>
      <c r="AF428" s="10">
        <v>0</v>
      </c>
      <c r="AG428" s="10">
        <v>0</v>
      </c>
      <c r="AH428" s="10">
        <v>0</v>
      </c>
      <c r="AI428" s="10">
        <v>0</v>
      </c>
      <c r="AJ428" s="10">
        <v>0</v>
      </c>
      <c r="AK428" s="10">
        <v>0</v>
      </c>
      <c r="AL428" s="10">
        <v>0</v>
      </c>
      <c r="AM428" s="10">
        <v>0</v>
      </c>
      <c r="AN428" s="10">
        <v>0</v>
      </c>
      <c r="AO428" s="10">
        <v>0</v>
      </c>
      <c r="AP428" s="10">
        <v>0</v>
      </c>
      <c r="AQ428" s="10">
        <v>0</v>
      </c>
      <c r="AR428" s="10">
        <v>0</v>
      </c>
      <c r="AS428" s="16">
        <v>0</v>
      </c>
      <c r="AT428" s="16">
        <v>0</v>
      </c>
      <c r="AU428" s="16">
        <v>0</v>
      </c>
      <c r="AV428" s="16">
        <v>0</v>
      </c>
      <c r="AW428" s="16" t="str">
        <v/>
      </c>
      <c r="AX428" s="10">
        <f t="shared" si="44"/>
        <v>0</v>
      </c>
      <c r="AY428" s="10">
        <f>SUM(Z428:AK428)</f>
        <v>21.71</v>
      </c>
      <c r="AZ428" s="2" t="s">
        <v>119</v>
      </c>
      <c r="BA428" s="10">
        <f t="shared" si="45"/>
        <v>0</v>
      </c>
      <c r="BB428" s="36" t="s">
        <v>118</v>
      </c>
      <c r="BC428" s="39" t="str">
        <f t="shared" si="46"/>
        <v/>
      </c>
      <c r="BD428" s="16">
        <f>SUM(AR428:AW428)</f>
        <v>0</v>
      </c>
      <c r="BE428" s="10">
        <f>SUM(AL428:AQ428)</f>
        <v>0</v>
      </c>
      <c r="BF428" s="12" t="str">
        <f t="shared" si="47"/>
        <v/>
      </c>
      <c r="BG428" s="12" t="str">
        <f t="shared" si="48"/>
        <v/>
      </c>
      <c r="BH428" s="9">
        <f t="shared" si="49"/>
        <v>0</v>
      </c>
      <c r="BI428" s="39" t="str">
        <f t="shared" si="50"/>
        <v/>
      </c>
      <c r="BK428" s="75"/>
    </row>
    <row r="429" spans="1:63">
      <c r="A429" s="2">
        <v>426</v>
      </c>
      <c r="B429" s="2">
        <v>2024</v>
      </c>
      <c r="C429" s="1" t="str">
        <v>PBTMTR434</v>
      </c>
      <c r="D429" s="37" t="str">
        <v>001J1000003jXEDIA2</v>
      </c>
      <c r="E429" s="37" t="str">
        <v>M/S D.R. SONS</v>
      </c>
      <c r="F429" s="37" t="str">
        <v>HIMACHAL PRADESH</v>
      </c>
      <c r="G429" s="37" t="str">
        <v>SOLAN</v>
      </c>
      <c r="H429" s="37">
        <v>0</v>
      </c>
      <c r="I429" s="37" t="str">
        <v>MONAD PROFILES</v>
      </c>
      <c r="J429" s="37" t="str">
        <v>Rahul Gautam</v>
      </c>
      <c r="K429" s="37" t="str">
        <v>kapil vaidya</v>
      </c>
      <c r="L429" s="37" t="str">
        <v/>
      </c>
      <c r="M429" s="37" t="str">
        <v>North</v>
      </c>
      <c r="N429" s="2">
        <v>173208</v>
      </c>
      <c r="O429" s="2" t="str">
        <v>02AAMFD1781H1ZL</v>
      </c>
      <c r="P429" s="2">
        <v>7018453067</v>
      </c>
      <c r="Q429" s="2" t="str">
        <v>May'24</v>
      </c>
      <c r="R429" s="2">
        <v>2025</v>
      </c>
      <c r="S429" s="1">
        <v>0</v>
      </c>
      <c r="T429" s="2">
        <v>30</v>
      </c>
      <c r="U429" s="1">
        <v>0</v>
      </c>
      <c r="V429" s="1" t="str">
        <v>Minor</v>
      </c>
      <c r="W429" s="10">
        <v>0</v>
      </c>
      <c r="X429" s="10">
        <v>0</v>
      </c>
      <c r="Y429" s="10">
        <v>0</v>
      </c>
      <c r="Z429" s="10">
        <v>0</v>
      </c>
      <c r="AA429" s="10">
        <v>15.24</v>
      </c>
      <c r="AB429" s="10">
        <v>0</v>
      </c>
      <c r="AC429" s="10">
        <v>0</v>
      </c>
      <c r="AD429" s="10">
        <v>0</v>
      </c>
      <c r="AE429" s="10">
        <v>0</v>
      </c>
      <c r="AF429" s="10">
        <v>0</v>
      </c>
      <c r="AG429" s="10">
        <v>0</v>
      </c>
      <c r="AH429" s="10">
        <v>0</v>
      </c>
      <c r="AI429" s="10">
        <v>0</v>
      </c>
      <c r="AJ429" s="10">
        <v>0</v>
      </c>
      <c r="AK429" s="10">
        <v>0</v>
      </c>
      <c r="AL429" s="10">
        <v>0</v>
      </c>
      <c r="AM429" s="10">
        <v>0</v>
      </c>
      <c r="AN429" s="10">
        <v>0</v>
      </c>
      <c r="AO429" s="10">
        <v>0</v>
      </c>
      <c r="AP429" s="10">
        <v>0</v>
      </c>
      <c r="AQ429" s="10">
        <v>0</v>
      </c>
      <c r="AR429" s="10">
        <v>0</v>
      </c>
      <c r="AS429" s="16">
        <v>0</v>
      </c>
      <c r="AT429" s="16">
        <v>0</v>
      </c>
      <c r="AU429" s="16">
        <v>0</v>
      </c>
      <c r="AV429" s="16">
        <v>0</v>
      </c>
      <c r="AW429" s="16" t="str">
        <v/>
      </c>
      <c r="AX429" s="10">
        <f t="shared" si="44"/>
        <v>0</v>
      </c>
      <c r="AY429" s="10">
        <f>SUM(Z429:AK429)</f>
        <v>15.24</v>
      </c>
      <c r="AZ429" s="2" t="s">
        <v>119</v>
      </c>
      <c r="BA429" s="10">
        <f t="shared" si="45"/>
        <v>0</v>
      </c>
      <c r="BB429" s="36" t="s">
        <v>118</v>
      </c>
      <c r="BC429" s="39" t="str">
        <f t="shared" si="46"/>
        <v/>
      </c>
      <c r="BD429" s="16">
        <f>SUM(AR429:AW429)</f>
        <v>0</v>
      </c>
      <c r="BE429" s="10">
        <f>SUM(AL429:AQ429)</f>
        <v>0</v>
      </c>
      <c r="BF429" s="12" t="str">
        <f t="shared" si="47"/>
        <v/>
      </c>
      <c r="BG429" s="12" t="str">
        <f t="shared" si="48"/>
        <v/>
      </c>
      <c r="BH429" s="9">
        <f t="shared" si="49"/>
        <v>0</v>
      </c>
      <c r="BI429" s="39" t="str">
        <f t="shared" si="50"/>
        <v/>
      </c>
      <c r="BK429" s="75"/>
    </row>
    <row r="430" spans="1:63">
      <c r="A430" s="2">
        <v>427</v>
      </c>
      <c r="B430" s="2">
        <v>2024</v>
      </c>
      <c r="C430" s="1" t="str">
        <v>PBTMTR435</v>
      </c>
      <c r="D430" s="37" t="str">
        <v>0015g00001UBH4nAAH</v>
      </c>
      <c r="E430" s="37" t="str">
        <v>JAI DURGA STEELS</v>
      </c>
      <c r="F430" s="37" t="str">
        <v>HARYANA</v>
      </c>
      <c r="G430" s="37" t="str">
        <v>ROHTAK</v>
      </c>
      <c r="H430" s="37" t="str">
        <v>Julana</v>
      </c>
      <c r="I430" s="37" t="str">
        <v>PAL CEMENT AND STEEL PVT. LTD.</v>
      </c>
      <c r="J430" s="37" t="e">
        <v>#VALUE!</v>
      </c>
      <c r="K430" s="37" t="str">
        <v>Navneet Pal</v>
      </c>
      <c r="L430" s="37" t="str">
        <v>C12827</v>
      </c>
      <c r="M430" s="37" t="str">
        <v>North</v>
      </c>
      <c r="N430" s="2" t="e">
        <v>#VALUE!</v>
      </c>
      <c r="O430" s="2" t="e">
        <v>#VALUE!</v>
      </c>
      <c r="P430" s="2" t="e">
        <v>#VALUE!</v>
      </c>
      <c r="Q430" s="2" t="str">
        <v>May'24</v>
      </c>
      <c r="R430" s="2">
        <v>2025</v>
      </c>
      <c r="S430" s="1">
        <v>0</v>
      </c>
      <c r="T430" s="2">
        <v>50</v>
      </c>
      <c r="U430" s="1">
        <v>0</v>
      </c>
      <c r="V430" s="1" t="str">
        <v>Minor</v>
      </c>
      <c r="W430" s="10">
        <v>0</v>
      </c>
      <c r="X430" s="10">
        <v>0</v>
      </c>
      <c r="Y430" s="10">
        <v>0</v>
      </c>
      <c r="Z430" s="10">
        <v>0</v>
      </c>
      <c r="AA430" s="10">
        <v>12.05</v>
      </c>
      <c r="AB430" s="10">
        <v>0</v>
      </c>
      <c r="AC430" s="10">
        <v>0</v>
      </c>
      <c r="AD430" s="10">
        <v>0</v>
      </c>
      <c r="AE430" s="10">
        <v>0</v>
      </c>
      <c r="AF430" s="10">
        <v>0</v>
      </c>
      <c r="AG430" s="10">
        <v>0</v>
      </c>
      <c r="AH430" s="10">
        <v>0</v>
      </c>
      <c r="AI430" s="10">
        <v>0</v>
      </c>
      <c r="AJ430" s="10">
        <v>0</v>
      </c>
      <c r="AK430" s="10">
        <v>0</v>
      </c>
      <c r="AL430" s="10">
        <v>0</v>
      </c>
      <c r="AM430" s="10">
        <v>0</v>
      </c>
      <c r="AN430" s="10">
        <v>0</v>
      </c>
      <c r="AO430" s="10">
        <v>0</v>
      </c>
      <c r="AP430" s="10">
        <v>0</v>
      </c>
      <c r="AQ430" s="10">
        <v>0</v>
      </c>
      <c r="AR430" s="10">
        <v>0</v>
      </c>
      <c r="AS430" s="16">
        <v>0</v>
      </c>
      <c r="AT430" s="16">
        <v>0</v>
      </c>
      <c r="AU430" s="16">
        <v>0</v>
      </c>
      <c r="AV430" s="16">
        <v>0</v>
      </c>
      <c r="AW430" s="16" t="str">
        <v/>
      </c>
      <c r="AX430" s="10">
        <f t="shared" si="44"/>
        <v>0</v>
      </c>
      <c r="AY430" s="10">
        <f>SUM(Z430:AK430)</f>
        <v>12.05</v>
      </c>
      <c r="AZ430" s="2" t="s">
        <v>119</v>
      </c>
      <c r="BA430" s="10">
        <f t="shared" si="45"/>
        <v>0</v>
      </c>
      <c r="BB430" s="36" t="s">
        <v>118</v>
      </c>
      <c r="BC430" s="39" t="str">
        <f t="shared" si="46"/>
        <v/>
      </c>
      <c r="BD430" s="16">
        <f>SUM(AR430:AW430)</f>
        <v>0</v>
      </c>
      <c r="BE430" s="10">
        <f>SUM(AL430:AQ430)</f>
        <v>0</v>
      </c>
      <c r="BF430" s="12" t="str">
        <f t="shared" si="47"/>
        <v/>
      </c>
      <c r="BG430" s="12" t="str">
        <f t="shared" si="48"/>
        <v/>
      </c>
      <c r="BH430" s="9">
        <f t="shared" si="49"/>
        <v>0</v>
      </c>
      <c r="BI430" s="39" t="str">
        <f t="shared" si="50"/>
        <v/>
      </c>
      <c r="BK430" s="75"/>
    </row>
    <row r="431" spans="1:63">
      <c r="A431" s="2">
        <v>428</v>
      </c>
      <c r="B431" s="2">
        <v>2024</v>
      </c>
      <c r="C431" s="1" t="str">
        <v>PBTMTR341</v>
      </c>
      <c r="D431" s="37" t="str">
        <v>001J1000003jw7eIAA</v>
      </c>
      <c r="E431" s="37" t="str">
        <v>TIRO STEELS PRIVATE LIMITED</v>
      </c>
      <c r="F431" s="37" t="str">
        <v>HARYANA</v>
      </c>
      <c r="G431" s="37" t="str">
        <v>GURUGRAM</v>
      </c>
      <c r="H431" s="37" t="str">
        <v>Gurugram</v>
      </c>
      <c r="I431" s="37" t="str">
        <v>NIKUNJ UDYOG</v>
      </c>
      <c r="J431" s="37" t="str">
        <v>Nikunj Daga</v>
      </c>
      <c r="K431" s="37" t="str">
        <v>Shiv Shankar Sharma</v>
      </c>
      <c r="L431" s="37" t="str">
        <v>C12828</v>
      </c>
      <c r="M431" s="37" t="str">
        <v>North</v>
      </c>
      <c r="N431" s="2">
        <v>122001</v>
      </c>
      <c r="O431" s="2" t="str">
        <v>06AAGCT5004L1ZC</v>
      </c>
      <c r="P431" s="2">
        <v>9999006009</v>
      </c>
      <c r="Q431" s="2" t="str">
        <v>Jun'24</v>
      </c>
      <c r="R431" s="2">
        <v>2025</v>
      </c>
      <c r="S431" s="1">
        <v>0</v>
      </c>
      <c r="T431" s="2">
        <v>7000</v>
      </c>
      <c r="U431" s="1">
        <v>0</v>
      </c>
      <c r="V431" s="1" t="str">
        <v>Alien</v>
      </c>
      <c r="W431" s="10">
        <v>0</v>
      </c>
      <c r="X431" s="10">
        <v>0</v>
      </c>
      <c r="Y431" s="10">
        <v>0</v>
      </c>
      <c r="Z431" s="10">
        <v>0</v>
      </c>
      <c r="AA431" s="10">
        <v>0</v>
      </c>
      <c r="AB431" s="10">
        <v>15</v>
      </c>
      <c r="AC431" s="10">
        <v>35.734999999999999</v>
      </c>
      <c r="AD431" s="10">
        <v>0</v>
      </c>
      <c r="AE431" s="10">
        <v>0</v>
      </c>
      <c r="AF431" s="10">
        <v>0</v>
      </c>
      <c r="AG431" s="10">
        <v>20</v>
      </c>
      <c r="AH431" s="10">
        <v>0</v>
      </c>
      <c r="AI431" s="10">
        <v>0</v>
      </c>
      <c r="AJ431" s="10">
        <v>30</v>
      </c>
      <c r="AK431" s="10">
        <v>0</v>
      </c>
      <c r="AL431" s="10">
        <v>0</v>
      </c>
      <c r="AM431" s="10">
        <v>0</v>
      </c>
      <c r="AN431" s="10">
        <v>0</v>
      </c>
      <c r="AO431" s="10">
        <v>0</v>
      </c>
      <c r="AP431" s="10">
        <v>0</v>
      </c>
      <c r="AQ431" s="10">
        <v>0</v>
      </c>
      <c r="AR431" s="10">
        <v>0</v>
      </c>
      <c r="AS431" s="16">
        <v>0</v>
      </c>
      <c r="AT431" s="16">
        <v>0</v>
      </c>
      <c r="AU431" s="16">
        <v>0</v>
      </c>
      <c r="AV431" s="16">
        <v>0</v>
      </c>
      <c r="AW431" s="16" t="str">
        <v/>
      </c>
      <c r="AX431" s="10">
        <f t="shared" si="44"/>
        <v>0</v>
      </c>
      <c r="AY431" s="10">
        <f>SUM(Z431:AK431)</f>
        <v>100.735</v>
      </c>
      <c r="AZ431" s="2" t="s">
        <v>119</v>
      </c>
      <c r="BA431" s="10">
        <f t="shared" si="45"/>
        <v>0</v>
      </c>
      <c r="BB431" s="36" t="s">
        <v>118</v>
      </c>
      <c r="BC431" s="39" t="str">
        <f t="shared" si="46"/>
        <v/>
      </c>
      <c r="BD431" s="16">
        <f>SUM(AR431:AW431)</f>
        <v>0</v>
      </c>
      <c r="BE431" s="10">
        <f>SUM(AL431:AQ431)</f>
        <v>0</v>
      </c>
      <c r="BF431" s="12" t="str">
        <f t="shared" si="47"/>
        <v/>
      </c>
      <c r="BG431" s="12" t="str">
        <f t="shared" si="48"/>
        <v/>
      </c>
      <c r="BH431" s="9">
        <f t="shared" si="49"/>
        <v>0</v>
      </c>
      <c r="BI431" s="39" t="str">
        <f t="shared" si="50"/>
        <v/>
      </c>
      <c r="BK431" s="75"/>
    </row>
    <row r="432" spans="1:63">
      <c r="A432" s="2">
        <v>429</v>
      </c>
      <c r="B432" s="2">
        <v>2024</v>
      </c>
      <c r="C432" s="1" t="str">
        <v>PBTMTR436</v>
      </c>
      <c r="D432" s="37" t="str">
        <v>001J1000005aGJAIA2</v>
      </c>
      <c r="E432" s="37" t="str">
        <v>TRIANGLE ENGINEERS PVT. LTD.</v>
      </c>
      <c r="F432" s="37" t="str">
        <v>RAJASTHAN</v>
      </c>
      <c r="G432" s="37" t="str">
        <v>JAIPUR</v>
      </c>
      <c r="H432" s="37" t="str">
        <v>Jaipur</v>
      </c>
      <c r="I432" s="37" t="str">
        <v>J P ALLOYS</v>
      </c>
      <c r="J432" s="37" t="str">
        <v>Mukesh Agarwal</v>
      </c>
      <c r="K432" s="37" t="str">
        <v>Pushpendra Kumar</v>
      </c>
      <c r="L432" s="37" t="str">
        <v>C13188</v>
      </c>
      <c r="M432" s="37" t="str">
        <v>North</v>
      </c>
      <c r="N432" s="2">
        <v>302018</v>
      </c>
      <c r="O432" s="2" t="str">
        <v>08AAACT6603M1Z5</v>
      </c>
      <c r="P432" s="2">
        <v>9414068706</v>
      </c>
      <c r="Q432" s="2" t="str">
        <v>Jun'24</v>
      </c>
      <c r="R432" s="2">
        <v>2025</v>
      </c>
      <c r="S432" s="1">
        <v>0</v>
      </c>
      <c r="T432" s="2">
        <v>100</v>
      </c>
      <c r="U432" s="1">
        <v>0</v>
      </c>
      <c r="V432" s="1" t="str">
        <v>Challenger</v>
      </c>
      <c r="W432" s="10">
        <v>0</v>
      </c>
      <c r="X432" s="10">
        <v>0</v>
      </c>
      <c r="Y432" s="10">
        <v>0</v>
      </c>
      <c r="Z432" s="10">
        <v>0</v>
      </c>
      <c r="AA432" s="10">
        <v>0</v>
      </c>
      <c r="AB432" s="10">
        <v>40</v>
      </c>
      <c r="AC432" s="10">
        <v>0</v>
      </c>
      <c r="AD432" s="10">
        <v>0</v>
      </c>
      <c r="AE432" s="10">
        <v>0</v>
      </c>
      <c r="AF432" s="10">
        <v>0</v>
      </c>
      <c r="AG432" s="10">
        <v>0</v>
      </c>
      <c r="AH432" s="10">
        <v>0</v>
      </c>
      <c r="AI432" s="10">
        <v>0</v>
      </c>
      <c r="AJ432" s="10">
        <v>0</v>
      </c>
      <c r="AK432" s="10">
        <v>0</v>
      </c>
      <c r="AL432" s="10">
        <v>0</v>
      </c>
      <c r="AM432" s="10">
        <v>0</v>
      </c>
      <c r="AN432" s="10">
        <v>0</v>
      </c>
      <c r="AO432" s="10">
        <v>0</v>
      </c>
      <c r="AP432" s="10">
        <v>0</v>
      </c>
      <c r="AQ432" s="10">
        <v>0</v>
      </c>
      <c r="AR432" s="10">
        <v>0</v>
      </c>
      <c r="AS432" s="16">
        <v>0</v>
      </c>
      <c r="AT432" s="16">
        <v>0</v>
      </c>
      <c r="AU432" s="16">
        <v>0</v>
      </c>
      <c r="AV432" s="16">
        <v>0</v>
      </c>
      <c r="AW432" s="16" t="str">
        <v/>
      </c>
      <c r="AX432" s="10">
        <f t="shared" si="44"/>
        <v>0</v>
      </c>
      <c r="AY432" s="10">
        <f>SUM(Z432:AK432)</f>
        <v>40</v>
      </c>
      <c r="AZ432" s="2" t="s">
        <v>119</v>
      </c>
      <c r="BA432" s="10">
        <f t="shared" si="45"/>
        <v>0</v>
      </c>
      <c r="BB432" s="36" t="s">
        <v>118</v>
      </c>
      <c r="BC432" s="39" t="str">
        <f t="shared" si="46"/>
        <v/>
      </c>
      <c r="BD432" s="16">
        <f>SUM(AR432:AW432)</f>
        <v>0</v>
      </c>
      <c r="BE432" s="10">
        <f>SUM(AL432:AQ432)</f>
        <v>0</v>
      </c>
      <c r="BF432" s="12" t="str">
        <f t="shared" si="47"/>
        <v/>
      </c>
      <c r="BG432" s="12" t="str">
        <f t="shared" si="48"/>
        <v/>
      </c>
      <c r="BH432" s="9">
        <f t="shared" si="49"/>
        <v>0</v>
      </c>
      <c r="BI432" s="39" t="str">
        <f t="shared" si="50"/>
        <v/>
      </c>
      <c r="BK432" s="75"/>
    </row>
    <row r="433" spans="1:63">
      <c r="A433" s="2">
        <v>430</v>
      </c>
      <c r="B433" s="2">
        <v>2024</v>
      </c>
      <c r="C433" s="1" t="str">
        <v>PBTMTR438</v>
      </c>
      <c r="D433" s="37" t="str">
        <v>001J1000003mT4oIAE</v>
      </c>
      <c r="E433" s="37" t="str">
        <v>VR INFRATECH</v>
      </c>
      <c r="F433" s="37" t="str">
        <v>RAJASTHAN</v>
      </c>
      <c r="G433" s="37" t="str">
        <v>BIKANER</v>
      </c>
      <c r="H433" s="37" t="str">
        <v>Bikaner</v>
      </c>
      <c r="I433" s="37" t="str">
        <v>KHUNTETA STEELS</v>
      </c>
      <c r="J433" s="37" t="str">
        <v>abhinav gautam</v>
      </c>
      <c r="K433" s="37" t="str">
        <v>Ravi Kumar Kulmi</v>
      </c>
      <c r="L433" s="37" t="str">
        <v/>
      </c>
      <c r="M433" s="37" t="str">
        <v>North</v>
      </c>
      <c r="N433" s="2">
        <v>334004</v>
      </c>
      <c r="O433" s="2" t="str">
        <v>08AAQFV9243E1ZO</v>
      </c>
      <c r="P433" s="2">
        <v>9829910876</v>
      </c>
      <c r="Q433" s="2" t="str">
        <v>Jun'24</v>
      </c>
      <c r="R433" s="2">
        <v>2025</v>
      </c>
      <c r="S433" s="1">
        <v>0</v>
      </c>
      <c r="T433" s="2">
        <v>200</v>
      </c>
      <c r="U433" s="1">
        <v>0</v>
      </c>
      <c r="V433" s="1" t="str">
        <v>Challenger</v>
      </c>
      <c r="W433" s="10">
        <v>0</v>
      </c>
      <c r="X433" s="10">
        <v>0</v>
      </c>
      <c r="Y433" s="10">
        <v>0</v>
      </c>
      <c r="Z433" s="10">
        <v>0</v>
      </c>
      <c r="AA433" s="10">
        <v>0</v>
      </c>
      <c r="AB433" s="10">
        <v>28</v>
      </c>
      <c r="AC433" s="10">
        <v>0</v>
      </c>
      <c r="AD433" s="10">
        <v>0</v>
      </c>
      <c r="AE433" s="10">
        <v>0</v>
      </c>
      <c r="AF433" s="10">
        <v>0</v>
      </c>
      <c r="AG433" s="10">
        <v>0</v>
      </c>
      <c r="AH433" s="10">
        <v>0</v>
      </c>
      <c r="AI433" s="10">
        <v>0</v>
      </c>
      <c r="AJ433" s="10">
        <v>0</v>
      </c>
      <c r="AK433" s="10">
        <v>0</v>
      </c>
      <c r="AL433" s="10">
        <v>0</v>
      </c>
      <c r="AM433" s="10">
        <v>0</v>
      </c>
      <c r="AN433" s="10">
        <v>0</v>
      </c>
      <c r="AO433" s="10">
        <v>0</v>
      </c>
      <c r="AP433" s="10">
        <v>0</v>
      </c>
      <c r="AQ433" s="10">
        <v>0</v>
      </c>
      <c r="AR433" s="10">
        <v>0</v>
      </c>
      <c r="AS433" s="16">
        <v>0</v>
      </c>
      <c r="AT433" s="16">
        <v>0</v>
      </c>
      <c r="AU433" s="16">
        <v>0</v>
      </c>
      <c r="AV433" s="16">
        <v>0</v>
      </c>
      <c r="AW433" s="16" t="str">
        <v/>
      </c>
      <c r="AX433" s="10">
        <f t="shared" si="44"/>
        <v>0</v>
      </c>
      <c r="AY433" s="10">
        <f>SUM(Z433:AK433)</f>
        <v>28</v>
      </c>
      <c r="AZ433" s="2" t="s">
        <v>119</v>
      </c>
      <c r="BA433" s="10">
        <f t="shared" si="45"/>
        <v>0</v>
      </c>
      <c r="BB433" s="36" t="s">
        <v>118</v>
      </c>
      <c r="BC433" s="39" t="str">
        <f t="shared" si="46"/>
        <v/>
      </c>
      <c r="BD433" s="16">
        <f>SUM(AR433:AW433)</f>
        <v>0</v>
      </c>
      <c r="BE433" s="10">
        <f>SUM(AL433:AQ433)</f>
        <v>0</v>
      </c>
      <c r="BF433" s="12" t="str">
        <f t="shared" si="47"/>
        <v/>
      </c>
      <c r="BG433" s="12" t="str">
        <f t="shared" si="48"/>
        <v/>
      </c>
      <c r="BH433" s="9">
        <f t="shared" si="49"/>
        <v>0</v>
      </c>
      <c r="BI433" s="39" t="str">
        <f t="shared" si="50"/>
        <v/>
      </c>
      <c r="BK433" s="75"/>
    </row>
    <row r="434" spans="1:63">
      <c r="A434" s="2">
        <v>431</v>
      </c>
      <c r="B434" s="2">
        <v>2024</v>
      </c>
      <c r="C434" s="1" t="str">
        <v>PBTMTR439</v>
      </c>
      <c r="D434" s="37" t="str">
        <v>001J1000003kXg4IAE</v>
      </c>
      <c r="E434" s="37" t="str">
        <v>SAMRATHAL  STEELS</v>
      </c>
      <c r="F434" s="37" t="str">
        <v>RAJASTHAN</v>
      </c>
      <c r="G434" s="37" t="str">
        <v>JODHPUR</v>
      </c>
      <c r="H434" s="37">
        <v>0</v>
      </c>
      <c r="I434" s="37" t="str">
        <v>M R Associates</v>
      </c>
      <c r="J434" s="37" t="str">
        <v>Sanjeev Jain</v>
      </c>
      <c r="K434" s="37" t="str">
        <v>Neeraj Sharma</v>
      </c>
      <c r="L434" s="37" t="str">
        <v>C13417</v>
      </c>
      <c r="M434" s="37" t="str">
        <v>North</v>
      </c>
      <c r="N434" s="2">
        <v>342302</v>
      </c>
      <c r="O434" s="2" t="str">
        <v>08AKJPL2699F1ZR</v>
      </c>
      <c r="P434" s="2">
        <v>9772730900</v>
      </c>
      <c r="Q434" s="2" t="str">
        <v>Jun'24</v>
      </c>
      <c r="R434" s="2">
        <v>2025</v>
      </c>
      <c r="S434" s="1">
        <v>0</v>
      </c>
      <c r="T434" s="2">
        <v>110</v>
      </c>
      <c r="U434" s="1">
        <v>0</v>
      </c>
      <c r="V434" s="1" t="str">
        <v>Challenger</v>
      </c>
      <c r="W434" s="10">
        <v>0</v>
      </c>
      <c r="X434" s="10">
        <v>0</v>
      </c>
      <c r="Y434" s="10">
        <v>0</v>
      </c>
      <c r="Z434" s="10">
        <v>0</v>
      </c>
      <c r="AA434" s="10">
        <v>0</v>
      </c>
      <c r="AB434" s="10">
        <v>16</v>
      </c>
      <c r="AC434" s="10">
        <v>0</v>
      </c>
      <c r="AD434" s="10">
        <v>0</v>
      </c>
      <c r="AE434" s="10">
        <v>0</v>
      </c>
      <c r="AF434" s="10">
        <v>0</v>
      </c>
      <c r="AG434" s="10">
        <v>0</v>
      </c>
      <c r="AH434" s="10">
        <v>0</v>
      </c>
      <c r="AI434" s="10">
        <v>0</v>
      </c>
      <c r="AJ434" s="10">
        <v>0</v>
      </c>
      <c r="AK434" s="10">
        <v>0</v>
      </c>
      <c r="AL434" s="10">
        <v>0</v>
      </c>
      <c r="AM434" s="10">
        <v>0</v>
      </c>
      <c r="AN434" s="10">
        <v>0</v>
      </c>
      <c r="AO434" s="10">
        <v>0</v>
      </c>
      <c r="AP434" s="10">
        <v>0</v>
      </c>
      <c r="AQ434" s="10">
        <v>0</v>
      </c>
      <c r="AR434" s="10">
        <v>0</v>
      </c>
      <c r="AS434" s="16">
        <v>0</v>
      </c>
      <c r="AT434" s="16">
        <v>0</v>
      </c>
      <c r="AU434" s="16">
        <v>0</v>
      </c>
      <c r="AV434" s="16">
        <v>0</v>
      </c>
      <c r="AW434" s="16" t="str">
        <v/>
      </c>
      <c r="AX434" s="10">
        <f t="shared" si="44"/>
        <v>0</v>
      </c>
      <c r="AY434" s="10">
        <f>SUM(Z434:AK434)</f>
        <v>16</v>
      </c>
      <c r="AZ434" s="2" t="s">
        <v>119</v>
      </c>
      <c r="BA434" s="10">
        <f t="shared" si="45"/>
        <v>0</v>
      </c>
      <c r="BB434" s="36" t="s">
        <v>118</v>
      </c>
      <c r="BC434" s="39" t="str">
        <f t="shared" si="46"/>
        <v/>
      </c>
      <c r="BD434" s="16">
        <f>SUM(AR434:AW434)</f>
        <v>0</v>
      </c>
      <c r="BE434" s="10">
        <f>SUM(AL434:AQ434)</f>
        <v>0</v>
      </c>
      <c r="BF434" s="12" t="str">
        <f t="shared" si="47"/>
        <v/>
      </c>
      <c r="BG434" s="12" t="str">
        <f t="shared" si="48"/>
        <v/>
      </c>
      <c r="BH434" s="9">
        <f t="shared" si="49"/>
        <v>0</v>
      </c>
      <c r="BI434" s="39" t="str">
        <f t="shared" si="50"/>
        <v/>
      </c>
      <c r="BK434" s="75"/>
    </row>
    <row r="435" spans="1:63">
      <c r="A435" s="2">
        <v>432</v>
      </c>
      <c r="B435" s="2">
        <v>2024</v>
      </c>
      <c r="C435" s="1" t="str">
        <v>PBTMTR440</v>
      </c>
      <c r="D435" s="37" t="str">
        <v>0015g00001fx7H5AAI</v>
      </c>
      <c r="E435" s="37" t="str">
        <v>LAXMI STEELS</v>
      </c>
      <c r="F435" s="37" t="str">
        <v>RAJASTHAN</v>
      </c>
      <c r="G435" s="37" t="str">
        <v>PALI</v>
      </c>
      <c r="H435" s="37" t="str">
        <v>Sumerpur</v>
      </c>
      <c r="I435" s="37" t="str">
        <v>M R Associates</v>
      </c>
      <c r="J435" s="37" t="str">
        <v>Neeraj Sharma</v>
      </c>
      <c r="K435" s="37" t="str">
        <v>Neeraj Sharma</v>
      </c>
      <c r="L435" s="37" t="str">
        <v>C13417</v>
      </c>
      <c r="M435" s="37" t="str">
        <v>North</v>
      </c>
      <c r="N435" s="2">
        <v>306902</v>
      </c>
      <c r="O435" s="2" t="str">
        <v>08ABJPK8291M1ZW</v>
      </c>
      <c r="P435" s="2">
        <v>9414123697</v>
      </c>
      <c r="Q435" s="2" t="str">
        <v>Jun'24</v>
      </c>
      <c r="R435" s="2">
        <v>2025</v>
      </c>
      <c r="S435" s="1">
        <v>0</v>
      </c>
      <c r="T435" s="2">
        <v>500</v>
      </c>
      <c r="U435" s="1">
        <v>0</v>
      </c>
      <c r="V435" s="1" t="str">
        <v>Alien</v>
      </c>
      <c r="W435" s="10">
        <v>0</v>
      </c>
      <c r="X435" s="10">
        <v>0</v>
      </c>
      <c r="Y435" s="10">
        <v>0</v>
      </c>
      <c r="Z435" s="10">
        <v>0</v>
      </c>
      <c r="AA435" s="10">
        <v>0</v>
      </c>
      <c r="AB435" s="10">
        <v>30</v>
      </c>
      <c r="AC435" s="10">
        <v>0</v>
      </c>
      <c r="AD435" s="10">
        <v>0</v>
      </c>
      <c r="AE435" s="10">
        <v>0</v>
      </c>
      <c r="AF435" s="10">
        <v>0</v>
      </c>
      <c r="AG435" s="10">
        <v>0</v>
      </c>
      <c r="AH435" s="10">
        <v>0</v>
      </c>
      <c r="AI435" s="10">
        <v>147</v>
      </c>
      <c r="AJ435" s="10">
        <v>0</v>
      </c>
      <c r="AK435" s="10">
        <v>43</v>
      </c>
      <c r="AL435" s="10">
        <v>0</v>
      </c>
      <c r="AM435" s="10">
        <v>0</v>
      </c>
      <c r="AN435" s="10">
        <v>0</v>
      </c>
      <c r="AO435" s="10">
        <v>0</v>
      </c>
      <c r="AP435" s="10">
        <v>0</v>
      </c>
      <c r="AQ435" s="10">
        <v>0</v>
      </c>
      <c r="AR435" s="10">
        <v>0</v>
      </c>
      <c r="AS435" s="16">
        <v>0</v>
      </c>
      <c r="AT435" s="16">
        <v>0</v>
      </c>
      <c r="AU435" s="16">
        <v>0</v>
      </c>
      <c r="AV435" s="16">
        <v>0</v>
      </c>
      <c r="AW435" s="16" t="str">
        <v/>
      </c>
      <c r="AX435" s="10">
        <f t="shared" si="44"/>
        <v>0</v>
      </c>
      <c r="AY435" s="10">
        <f>SUM(Z435:AK435)</f>
        <v>220</v>
      </c>
      <c r="AZ435" s="2" t="s">
        <v>119</v>
      </c>
      <c r="BA435" s="10">
        <f t="shared" si="45"/>
        <v>0</v>
      </c>
      <c r="BB435" s="36" t="s">
        <v>118</v>
      </c>
      <c r="BC435" s="39" t="str">
        <f t="shared" si="46"/>
        <v/>
      </c>
      <c r="BD435" s="16">
        <f>SUM(AR435:AW435)</f>
        <v>0</v>
      </c>
      <c r="BE435" s="10">
        <f>SUM(AL435:AQ435)</f>
        <v>0</v>
      </c>
      <c r="BF435" s="12" t="str">
        <f t="shared" si="47"/>
        <v/>
      </c>
      <c r="BG435" s="12" t="str">
        <f t="shared" si="48"/>
        <v/>
      </c>
      <c r="BH435" s="9">
        <f t="shared" si="49"/>
        <v>0</v>
      </c>
      <c r="BI435" s="39" t="str">
        <f t="shared" si="50"/>
        <v/>
      </c>
      <c r="BK435" s="75"/>
    </row>
    <row r="436" spans="1:63">
      <c r="A436" s="2">
        <v>433</v>
      </c>
      <c r="B436" s="2">
        <v>2024</v>
      </c>
      <c r="C436" s="1" t="str">
        <v>PBTMTR441</v>
      </c>
      <c r="D436" s="37" t="str">
        <v>001J1000007oZOPIA2</v>
      </c>
      <c r="E436" s="37" t="str">
        <v>R.M.G Traders</v>
      </c>
      <c r="F436" s="37" t="str">
        <v>UTTAR PRADESH</v>
      </c>
      <c r="G436" s="37" t="str">
        <v>GAUTAM BUDDHA NAGAR</v>
      </c>
      <c r="H436" s="37" t="str">
        <v>Ghaziabad</v>
      </c>
      <c r="I436" s="37" t="str">
        <v>SHASHI STEELS CORPORATION</v>
      </c>
      <c r="J436" s="37" t="str">
        <v>Abhijeet Biswas</v>
      </c>
      <c r="K436" s="37" t="str">
        <v>Abhijeet Biswas</v>
      </c>
      <c r="L436" s="37" t="str">
        <v>C12816</v>
      </c>
      <c r="M436" s="37" t="str">
        <v>North</v>
      </c>
      <c r="N436" s="2">
        <v>201009</v>
      </c>
      <c r="O436" s="2" t="str">
        <v>09AONPS6685J1ZW</v>
      </c>
      <c r="P436" s="2">
        <v>9891844000</v>
      </c>
      <c r="Q436" s="2" t="str">
        <v>Jun'24</v>
      </c>
      <c r="R436" s="2">
        <v>2025</v>
      </c>
      <c r="S436" s="1">
        <v>0</v>
      </c>
      <c r="T436" s="2">
        <v>1200</v>
      </c>
      <c r="U436" s="1">
        <v>0</v>
      </c>
      <c r="V436" s="1" t="str">
        <v>Alien</v>
      </c>
      <c r="W436" s="10">
        <v>0</v>
      </c>
      <c r="X436" s="10">
        <v>0</v>
      </c>
      <c r="Y436" s="10">
        <v>0</v>
      </c>
      <c r="Z436" s="10">
        <v>0</v>
      </c>
      <c r="AA436" s="10">
        <v>0</v>
      </c>
      <c r="AB436" s="10">
        <v>235</v>
      </c>
      <c r="AC436" s="10">
        <v>0</v>
      </c>
      <c r="AD436" s="10">
        <v>0</v>
      </c>
      <c r="AE436" s="10">
        <v>0</v>
      </c>
      <c r="AF436" s="10">
        <v>0</v>
      </c>
      <c r="AG436" s="10">
        <v>0</v>
      </c>
      <c r="AH436" s="10">
        <v>0</v>
      </c>
      <c r="AI436" s="10">
        <v>0</v>
      </c>
      <c r="AJ436" s="10">
        <v>0</v>
      </c>
      <c r="AK436" s="10">
        <v>0</v>
      </c>
      <c r="AL436" s="10">
        <v>0</v>
      </c>
      <c r="AM436" s="10">
        <v>0</v>
      </c>
      <c r="AN436" s="10">
        <v>0</v>
      </c>
      <c r="AO436" s="10">
        <v>0</v>
      </c>
      <c r="AP436" s="10">
        <v>0</v>
      </c>
      <c r="AQ436" s="10">
        <v>0</v>
      </c>
      <c r="AR436" s="10">
        <v>0</v>
      </c>
      <c r="AS436" s="16">
        <v>0</v>
      </c>
      <c r="AT436" s="16">
        <v>0</v>
      </c>
      <c r="AU436" s="16">
        <v>0</v>
      </c>
      <c r="AV436" s="16">
        <v>0</v>
      </c>
      <c r="AW436" s="16" t="str">
        <v/>
      </c>
      <c r="AX436" s="10">
        <f t="shared" si="44"/>
        <v>0</v>
      </c>
      <c r="AY436" s="10">
        <f>SUM(Z436:AK436)</f>
        <v>235</v>
      </c>
      <c r="AZ436" s="2" t="s">
        <v>119</v>
      </c>
      <c r="BA436" s="10">
        <f t="shared" si="45"/>
        <v>0</v>
      </c>
      <c r="BB436" s="36" t="s">
        <v>118</v>
      </c>
      <c r="BC436" s="39" t="str">
        <f t="shared" si="46"/>
        <v/>
      </c>
      <c r="BD436" s="16">
        <f>SUM(AR436:AW436)</f>
        <v>0</v>
      </c>
      <c r="BE436" s="10">
        <f>SUM(AL436:AQ436)</f>
        <v>0</v>
      </c>
      <c r="BF436" s="12" t="str">
        <f t="shared" si="47"/>
        <v/>
      </c>
      <c r="BG436" s="12" t="str">
        <f t="shared" si="48"/>
        <v/>
      </c>
      <c r="BH436" s="9">
        <f t="shared" si="49"/>
        <v>0</v>
      </c>
      <c r="BI436" s="39" t="str">
        <f t="shared" si="50"/>
        <v/>
      </c>
      <c r="BK436" s="75"/>
    </row>
    <row r="437" spans="1:63">
      <c r="A437" s="2">
        <v>434</v>
      </c>
      <c r="B437" s="2">
        <v>2024</v>
      </c>
      <c r="C437" s="1" t="str">
        <v>PBTMTR442</v>
      </c>
      <c r="D437" s="37" t="str">
        <v>0015g00001V9aPdAAJ</v>
      </c>
      <c r="E437" s="37" t="str">
        <v>Aggarwal Steel &amp; Iron</v>
      </c>
      <c r="F437" s="37" t="str">
        <v>DELHI</v>
      </c>
      <c r="G437" s="37" t="str">
        <v>NORTH</v>
      </c>
      <c r="H437" s="37">
        <v>0</v>
      </c>
      <c r="I437" s="37" t="str">
        <v>MAHENDRA STEELS</v>
      </c>
      <c r="J437" s="37" t="str">
        <v>Aman kumar</v>
      </c>
      <c r="K437" s="37" t="str">
        <v>Aashish Goyal</v>
      </c>
      <c r="L437" s="37" t="str">
        <v>C12832</v>
      </c>
      <c r="M437" s="37" t="str">
        <v>North</v>
      </c>
      <c r="N437" s="2">
        <v>110088</v>
      </c>
      <c r="O437" s="2">
        <v>0</v>
      </c>
      <c r="P437" s="2">
        <v>9818584360</v>
      </c>
      <c r="Q437" s="2" t="str">
        <v>Jun'24</v>
      </c>
      <c r="R437" s="2">
        <v>2025</v>
      </c>
      <c r="S437" s="1">
        <v>0</v>
      </c>
      <c r="T437" s="2">
        <v>100</v>
      </c>
      <c r="U437" s="1">
        <v>0</v>
      </c>
      <c r="V437" s="1" t="str">
        <v>Challenger</v>
      </c>
      <c r="W437" s="10">
        <v>0</v>
      </c>
      <c r="X437" s="10">
        <v>0</v>
      </c>
      <c r="Y437" s="10">
        <v>0</v>
      </c>
      <c r="Z437" s="10">
        <v>0</v>
      </c>
      <c r="AA437" s="10">
        <v>0</v>
      </c>
      <c r="AB437" s="10">
        <v>11</v>
      </c>
      <c r="AC437" s="10">
        <v>0</v>
      </c>
      <c r="AD437" s="10">
        <v>0</v>
      </c>
      <c r="AE437" s="10">
        <v>0</v>
      </c>
      <c r="AF437" s="10">
        <v>10.68</v>
      </c>
      <c r="AG437" s="10">
        <v>0</v>
      </c>
      <c r="AH437" s="10">
        <v>0</v>
      </c>
      <c r="AI437" s="10">
        <v>0</v>
      </c>
      <c r="AJ437" s="10">
        <v>0</v>
      </c>
      <c r="AK437" s="10">
        <v>0</v>
      </c>
      <c r="AL437" s="10">
        <v>0</v>
      </c>
      <c r="AM437" s="10">
        <v>0</v>
      </c>
      <c r="AN437" s="10">
        <v>0</v>
      </c>
      <c r="AO437" s="10">
        <v>0</v>
      </c>
      <c r="AP437" s="10">
        <v>0</v>
      </c>
      <c r="AQ437" s="10">
        <v>0</v>
      </c>
      <c r="AR437" s="10">
        <v>0</v>
      </c>
      <c r="AS437" s="16">
        <v>0</v>
      </c>
      <c r="AT437" s="16">
        <v>0</v>
      </c>
      <c r="AU437" s="16">
        <v>0</v>
      </c>
      <c r="AV437" s="16">
        <v>0</v>
      </c>
      <c r="AW437" s="16" t="str">
        <v/>
      </c>
      <c r="AX437" s="10">
        <f t="shared" si="44"/>
        <v>0</v>
      </c>
      <c r="AY437" s="10">
        <f>SUM(Z437:AK437)</f>
        <v>21.68</v>
      </c>
      <c r="AZ437" s="2" t="s">
        <v>119</v>
      </c>
      <c r="BA437" s="10">
        <f t="shared" si="45"/>
        <v>0</v>
      </c>
      <c r="BB437" s="36" t="s">
        <v>118</v>
      </c>
      <c r="BC437" s="39" t="str">
        <f t="shared" si="46"/>
        <v/>
      </c>
      <c r="BD437" s="16">
        <f>SUM(AR437:AW437)</f>
        <v>0</v>
      </c>
      <c r="BE437" s="10">
        <f>SUM(AL437:AQ437)</f>
        <v>0</v>
      </c>
      <c r="BF437" s="12" t="str">
        <f t="shared" si="47"/>
        <v/>
      </c>
      <c r="BG437" s="12" t="str">
        <f t="shared" si="48"/>
        <v/>
      </c>
      <c r="BH437" s="9">
        <f t="shared" si="49"/>
        <v>0</v>
      </c>
      <c r="BI437" s="39" t="str">
        <f t="shared" si="50"/>
        <v/>
      </c>
      <c r="BK437" s="75"/>
    </row>
    <row r="438" spans="1:63">
      <c r="A438" s="2">
        <v>435</v>
      </c>
      <c r="B438" s="2">
        <v>2024</v>
      </c>
      <c r="C438" s="1" t="str">
        <v>PBTMTR443</v>
      </c>
      <c r="D438" s="37" t="str">
        <v>0015g00001XKkpEAAT</v>
      </c>
      <c r="E438" s="37" t="str">
        <v>GUPTA IRON STORE</v>
      </c>
      <c r="F438" s="37" t="str">
        <v>DELHI</v>
      </c>
      <c r="G438" s="37" t="str">
        <v>SOUTH</v>
      </c>
      <c r="H438" s="37">
        <v>0</v>
      </c>
      <c r="I438" s="37" t="str">
        <v>MAHENDRA STEELS</v>
      </c>
      <c r="J438" s="37" t="str">
        <v>Aman kumar</v>
      </c>
      <c r="K438" s="37" t="str">
        <v>Aman kumar</v>
      </c>
      <c r="L438" s="37" t="str">
        <v>C12832</v>
      </c>
      <c r="M438" s="37" t="str">
        <v>North</v>
      </c>
      <c r="N438" s="2">
        <v>110014</v>
      </c>
      <c r="O438" s="2" t="str">
        <v>07BDEPG0292E1ZY</v>
      </c>
      <c r="P438" s="2">
        <v>9818242528</v>
      </c>
      <c r="Q438" s="2" t="str">
        <v>Jun'24</v>
      </c>
      <c r="R438" s="2">
        <v>2025</v>
      </c>
      <c r="S438" s="1">
        <v>0</v>
      </c>
      <c r="T438" s="2">
        <v>300</v>
      </c>
      <c r="U438" s="1">
        <v>0</v>
      </c>
      <c r="V438" s="1" t="str">
        <v>Alien</v>
      </c>
      <c r="W438" s="10">
        <v>0</v>
      </c>
      <c r="X438" s="10">
        <v>0</v>
      </c>
      <c r="Y438" s="10">
        <v>0</v>
      </c>
      <c r="Z438" s="10">
        <v>0</v>
      </c>
      <c r="AA438" s="10">
        <v>0</v>
      </c>
      <c r="AB438" s="10">
        <v>5</v>
      </c>
      <c r="AC438" s="10">
        <v>0</v>
      </c>
      <c r="AD438" s="10">
        <v>51.4</v>
      </c>
      <c r="AE438" s="10">
        <v>2.97</v>
      </c>
      <c r="AF438" s="10">
        <v>10.3</v>
      </c>
      <c r="AG438" s="10">
        <v>0</v>
      </c>
      <c r="AH438" s="10">
        <v>24.1</v>
      </c>
      <c r="AI438" s="10">
        <v>0</v>
      </c>
      <c r="AJ438" s="10">
        <v>0</v>
      </c>
      <c r="AK438" s="10">
        <v>0</v>
      </c>
      <c r="AL438" s="10">
        <v>20.39</v>
      </c>
      <c r="AM438" s="10">
        <v>5.9</v>
      </c>
      <c r="AN438" s="10">
        <v>0</v>
      </c>
      <c r="AO438" s="10">
        <v>0</v>
      </c>
      <c r="AP438" s="10">
        <v>0</v>
      </c>
      <c r="AQ438" s="10">
        <v>0</v>
      </c>
      <c r="AR438" s="10">
        <v>0</v>
      </c>
      <c r="AS438" s="16">
        <v>0</v>
      </c>
      <c r="AT438" s="16">
        <v>0</v>
      </c>
      <c r="AU438" s="16">
        <v>0</v>
      </c>
      <c r="AV438" s="16">
        <v>0</v>
      </c>
      <c r="AW438" s="16" t="str">
        <v/>
      </c>
      <c r="AX438" s="10">
        <f t="shared" si="44"/>
        <v>26.29</v>
      </c>
      <c r="AY438" s="10">
        <f>SUM(Z438:AK438)</f>
        <v>93.77000000000001</v>
      </c>
      <c r="AZ438" s="2" t="s">
        <v>119</v>
      </c>
      <c r="BA438" s="10">
        <f t="shared" si="45"/>
        <v>4.3816666666666668</v>
      </c>
      <c r="BB438" s="36" t="s">
        <v>118</v>
      </c>
      <c r="BC438" s="39" t="str">
        <f t="shared" si="46"/>
        <v/>
      </c>
      <c r="BD438" s="16">
        <f>SUM(AR438:AW438)</f>
        <v>0</v>
      </c>
      <c r="BE438" s="10">
        <f>SUM(AL438:AQ438)</f>
        <v>26.29</v>
      </c>
      <c r="BF438" s="12">
        <f t="shared" si="47"/>
        <v>0</v>
      </c>
      <c r="BG438" s="12">
        <f t="shared" si="48"/>
        <v>1</v>
      </c>
      <c r="BH438" s="9">
        <f t="shared" si="49"/>
        <v>26.29</v>
      </c>
      <c r="BI438" s="39" t="str">
        <f t="shared" si="50"/>
        <v/>
      </c>
      <c r="BK438" s="75"/>
    </row>
    <row r="439" spans="1:63">
      <c r="A439" s="2">
        <v>436</v>
      </c>
      <c r="B439" s="2">
        <v>2024</v>
      </c>
      <c r="C439" s="1" t="str">
        <v>PBTMTR444</v>
      </c>
      <c r="D439" s="37" t="str">
        <v>0015g00001f9AmJAAU</v>
      </c>
      <c r="E439" s="37" t="str">
        <v>AKRL LOGISTICS PVT LTD</v>
      </c>
      <c r="F439" s="37" t="str">
        <v>MADHYA PRADESH</v>
      </c>
      <c r="G439" s="37" t="str">
        <v>SATNA</v>
      </c>
      <c r="H439" s="37" t="str">
        <v>Satna</v>
      </c>
      <c r="I439" s="37" t="str">
        <v>Global Steel</v>
      </c>
      <c r="J439" s="37" t="str">
        <v>Dharmendra Kumar Yadav</v>
      </c>
      <c r="K439" s="37" t="str">
        <v>-</v>
      </c>
      <c r="L439" s="37" t="str">
        <v>C13471</v>
      </c>
      <c r="M439" s="37" t="str">
        <v>Central</v>
      </c>
      <c r="N439" s="2">
        <v>485001</v>
      </c>
      <c r="O439" s="2" t="str">
        <v>23AAICA3727H1ZW</v>
      </c>
      <c r="P439" s="2">
        <v>9425810740</v>
      </c>
      <c r="Q439" s="2" t="str">
        <v>Jun'24</v>
      </c>
      <c r="R439" s="2">
        <v>2025</v>
      </c>
      <c r="S439" s="1">
        <v>0</v>
      </c>
      <c r="T439" s="2">
        <v>500</v>
      </c>
      <c r="U439" s="1">
        <v>0</v>
      </c>
      <c r="V439" s="1" t="str">
        <v>Alien</v>
      </c>
      <c r="W439" s="10">
        <v>0</v>
      </c>
      <c r="X439" s="10">
        <v>0</v>
      </c>
      <c r="Y439" s="10">
        <v>0</v>
      </c>
      <c r="Z439" s="10">
        <v>0</v>
      </c>
      <c r="AA439" s="10">
        <v>0</v>
      </c>
      <c r="AB439" s="10">
        <v>29</v>
      </c>
      <c r="AC439" s="10">
        <v>0</v>
      </c>
      <c r="AD439" s="10">
        <v>0</v>
      </c>
      <c r="AE439" s="10">
        <v>0</v>
      </c>
      <c r="AF439" s="10">
        <v>0</v>
      </c>
      <c r="AG439" s="10">
        <v>32</v>
      </c>
      <c r="AH439" s="10">
        <v>0</v>
      </c>
      <c r="AI439" s="10">
        <v>0</v>
      </c>
      <c r="AJ439" s="10">
        <v>0</v>
      </c>
      <c r="AK439" s="10">
        <v>0</v>
      </c>
      <c r="AL439" s="10">
        <v>0</v>
      </c>
      <c r="AM439" s="10">
        <v>68</v>
      </c>
      <c r="AN439" s="10">
        <v>0</v>
      </c>
      <c r="AO439" s="10">
        <v>0</v>
      </c>
      <c r="AP439" s="10">
        <v>0</v>
      </c>
      <c r="AQ439" s="10">
        <v>0</v>
      </c>
      <c r="AR439" s="10">
        <v>0</v>
      </c>
      <c r="AS439" s="16">
        <v>0</v>
      </c>
      <c r="AT439" s="16">
        <v>0</v>
      </c>
      <c r="AU439" s="16">
        <v>0</v>
      </c>
      <c r="AV439" s="16">
        <v>0</v>
      </c>
      <c r="AW439" s="16" t="str">
        <v/>
      </c>
      <c r="AX439" s="10">
        <f t="shared" si="44"/>
        <v>68</v>
      </c>
      <c r="AY439" s="10">
        <f>SUM(Z439:AK439)</f>
        <v>61</v>
      </c>
      <c r="AZ439" s="2" t="s">
        <v>119</v>
      </c>
      <c r="BA439" s="10">
        <f t="shared" si="45"/>
        <v>11.333333333333334</v>
      </c>
      <c r="BB439" s="36" t="s">
        <v>118</v>
      </c>
      <c r="BC439" s="39" t="str">
        <f t="shared" si="46"/>
        <v/>
      </c>
      <c r="BD439" s="16">
        <f>SUM(AR439:AW439)</f>
        <v>0</v>
      </c>
      <c r="BE439" s="10">
        <f>SUM(AL439:AQ439)</f>
        <v>68</v>
      </c>
      <c r="BF439" s="12">
        <f t="shared" si="47"/>
        <v>0</v>
      </c>
      <c r="BG439" s="12">
        <f t="shared" si="48"/>
        <v>1</v>
      </c>
      <c r="BH439" s="9">
        <f t="shared" si="49"/>
        <v>68</v>
      </c>
      <c r="BI439" s="39" t="str">
        <f t="shared" si="50"/>
        <v/>
      </c>
      <c r="BK439" s="75"/>
    </row>
    <row r="440" spans="1:63">
      <c r="A440" s="2">
        <v>437</v>
      </c>
      <c r="B440" s="2">
        <v>2024</v>
      </c>
      <c r="C440" s="1" t="str">
        <v>PBTMTR445</v>
      </c>
      <c r="D440" s="37" t="str">
        <v>001J1000006TS6gIAG</v>
      </c>
      <c r="E440" s="37" t="str">
        <v>MUKESH TRADERS AND HARDWARE</v>
      </c>
      <c r="F440" s="37" t="str">
        <v>MADHYA PRADESH</v>
      </c>
      <c r="G440" s="37" t="str">
        <v>JABALPUR</v>
      </c>
      <c r="H440" s="37" t="str">
        <v>Jabalpur</v>
      </c>
      <c r="I440" s="37" t="str">
        <v>Global Steel</v>
      </c>
      <c r="J440" s="37" t="str">
        <v>Swapnil Dahayat</v>
      </c>
      <c r="K440" s="37" t="str">
        <v>-</v>
      </c>
      <c r="L440" s="37" t="str">
        <v>C13471</v>
      </c>
      <c r="M440" s="37" t="str">
        <v>Central</v>
      </c>
      <c r="N440" s="2">
        <v>482001</v>
      </c>
      <c r="O440" s="2" t="str">
        <v>23GEQPM8772D1Z0</v>
      </c>
      <c r="P440" s="2">
        <v>8959751842</v>
      </c>
      <c r="Q440" s="2" t="str">
        <v>Jun'24</v>
      </c>
      <c r="R440" s="2">
        <v>2025</v>
      </c>
      <c r="S440" s="1">
        <v>0</v>
      </c>
      <c r="T440" s="2">
        <v>25</v>
      </c>
      <c r="U440" s="1">
        <v>0</v>
      </c>
      <c r="V440" s="1" t="str">
        <v>Minor</v>
      </c>
      <c r="W440" s="10">
        <v>0</v>
      </c>
      <c r="X440" s="10">
        <v>0</v>
      </c>
      <c r="Y440" s="10">
        <v>0</v>
      </c>
      <c r="Z440" s="10">
        <v>0</v>
      </c>
      <c r="AA440" s="10">
        <v>0</v>
      </c>
      <c r="AB440" s="10">
        <v>5</v>
      </c>
      <c r="AC440" s="10">
        <v>0</v>
      </c>
      <c r="AD440" s="10">
        <v>0</v>
      </c>
      <c r="AE440" s="10">
        <v>0</v>
      </c>
      <c r="AF440" s="10">
        <v>0</v>
      </c>
      <c r="AG440" s="10">
        <v>0</v>
      </c>
      <c r="AH440" s="10">
        <v>0</v>
      </c>
      <c r="AI440" s="10">
        <v>0</v>
      </c>
      <c r="AJ440" s="10">
        <v>0</v>
      </c>
      <c r="AK440" s="10">
        <v>0</v>
      </c>
      <c r="AL440" s="10">
        <v>0</v>
      </c>
      <c r="AM440" s="10">
        <v>0</v>
      </c>
      <c r="AN440" s="10">
        <v>0</v>
      </c>
      <c r="AO440" s="10">
        <v>0</v>
      </c>
      <c r="AP440" s="10">
        <v>0</v>
      </c>
      <c r="AQ440" s="10">
        <v>0</v>
      </c>
      <c r="AR440" s="10">
        <v>0</v>
      </c>
      <c r="AS440" s="16">
        <v>0</v>
      </c>
      <c r="AT440" s="16">
        <v>0</v>
      </c>
      <c r="AU440" s="16">
        <v>0</v>
      </c>
      <c r="AV440" s="16">
        <v>0</v>
      </c>
      <c r="AW440" s="16" t="str">
        <v/>
      </c>
      <c r="AX440" s="10">
        <f t="shared" si="44"/>
        <v>0</v>
      </c>
      <c r="AY440" s="10">
        <f>SUM(Z440:AK440)</f>
        <v>5</v>
      </c>
      <c r="AZ440" s="2" t="s">
        <v>119</v>
      </c>
      <c r="BA440" s="10">
        <f t="shared" si="45"/>
        <v>0</v>
      </c>
      <c r="BB440" s="36" t="s">
        <v>118</v>
      </c>
      <c r="BC440" s="39" t="str">
        <f t="shared" si="46"/>
        <v/>
      </c>
      <c r="BD440" s="16">
        <f>SUM(AR440:AW440)</f>
        <v>0</v>
      </c>
      <c r="BE440" s="10">
        <f>SUM(AL440:AQ440)</f>
        <v>0</v>
      </c>
      <c r="BF440" s="12" t="str">
        <f t="shared" si="47"/>
        <v/>
      </c>
      <c r="BG440" s="12" t="str">
        <f t="shared" si="48"/>
        <v/>
      </c>
      <c r="BH440" s="9">
        <f t="shared" si="49"/>
        <v>0</v>
      </c>
      <c r="BI440" s="39" t="str">
        <f t="shared" si="50"/>
        <v/>
      </c>
      <c r="BK440" s="75"/>
    </row>
    <row r="441" spans="1:63">
      <c r="A441" s="2">
        <v>438</v>
      </c>
      <c r="B441" s="2">
        <v>2024</v>
      </c>
      <c r="C441" s="1" t="str">
        <v>PBTMTR446</v>
      </c>
      <c r="D441" s="37" t="str">
        <v>0015g00001c4ZA6AAM</v>
      </c>
      <c r="E441" s="37" t="str">
        <v>S K TRADERS</v>
      </c>
      <c r="F441" s="37" t="str">
        <v>HIMACHAL PRADESH</v>
      </c>
      <c r="G441" s="37" t="str">
        <v>KANGRA</v>
      </c>
      <c r="H441" s="37">
        <v>0</v>
      </c>
      <c r="I441" s="37" t="str">
        <v>MONAD PROFILES</v>
      </c>
      <c r="J441" s="37" t="str">
        <v>Rahul Gautam</v>
      </c>
      <c r="K441" s="37" t="str">
        <v>kapil vaidya</v>
      </c>
      <c r="L441" s="37" t="str">
        <v/>
      </c>
      <c r="M441" s="37" t="str">
        <v>North</v>
      </c>
      <c r="N441" s="2">
        <v>176101</v>
      </c>
      <c r="O441" s="2" t="str">
        <v>02AJGPK4364C1ZP</v>
      </c>
      <c r="P441" s="2">
        <v>9816123167</v>
      </c>
      <c r="Q441" s="2" t="str">
        <v>Jun'24</v>
      </c>
      <c r="R441" s="2">
        <v>2025</v>
      </c>
      <c r="S441" s="1">
        <v>0</v>
      </c>
      <c r="T441" s="2">
        <v>30</v>
      </c>
      <c r="U441" s="1">
        <v>0</v>
      </c>
      <c r="V441" s="1" t="str">
        <v>Minor</v>
      </c>
      <c r="W441" s="10">
        <v>0</v>
      </c>
      <c r="X441" s="10">
        <v>0</v>
      </c>
      <c r="Y441" s="10">
        <v>0</v>
      </c>
      <c r="Z441" s="10">
        <v>0</v>
      </c>
      <c r="AA441" s="10">
        <v>0</v>
      </c>
      <c r="AB441" s="10">
        <v>12</v>
      </c>
      <c r="AC441" s="10">
        <v>0</v>
      </c>
      <c r="AD441" s="10">
        <v>0</v>
      </c>
      <c r="AE441" s="10">
        <v>0</v>
      </c>
      <c r="AF441" s="10">
        <v>0</v>
      </c>
      <c r="AG441" s="10">
        <v>0</v>
      </c>
      <c r="AH441" s="10">
        <v>0</v>
      </c>
      <c r="AI441" s="10">
        <v>0</v>
      </c>
      <c r="AJ441" s="10">
        <v>0</v>
      </c>
      <c r="AK441" s="10">
        <v>0</v>
      </c>
      <c r="AL441" s="10">
        <v>0</v>
      </c>
      <c r="AM441" s="10">
        <v>0</v>
      </c>
      <c r="AN441" s="10">
        <v>0</v>
      </c>
      <c r="AO441" s="10">
        <v>0</v>
      </c>
      <c r="AP441" s="10">
        <v>0</v>
      </c>
      <c r="AQ441" s="10">
        <v>0</v>
      </c>
      <c r="AR441" s="10">
        <v>0</v>
      </c>
      <c r="AS441" s="16">
        <v>0</v>
      </c>
      <c r="AT441" s="16">
        <v>0</v>
      </c>
      <c r="AU441" s="16">
        <v>0</v>
      </c>
      <c r="AV441" s="16">
        <v>0</v>
      </c>
      <c r="AW441" s="16" t="str">
        <v/>
      </c>
      <c r="AX441" s="10">
        <f t="shared" si="44"/>
        <v>0</v>
      </c>
      <c r="AY441" s="10">
        <f>SUM(Z441:AK441)</f>
        <v>12</v>
      </c>
      <c r="AZ441" s="2" t="s">
        <v>119</v>
      </c>
      <c r="BA441" s="10">
        <f t="shared" si="45"/>
        <v>0</v>
      </c>
      <c r="BB441" s="36" t="s">
        <v>118</v>
      </c>
      <c r="BC441" s="39" t="str">
        <f t="shared" si="46"/>
        <v/>
      </c>
      <c r="BD441" s="16">
        <f>SUM(AR441:AW441)</f>
        <v>0</v>
      </c>
      <c r="BE441" s="10">
        <f>SUM(AL441:AQ441)</f>
        <v>0</v>
      </c>
      <c r="BF441" s="12" t="str">
        <f t="shared" si="47"/>
        <v/>
      </c>
      <c r="BG441" s="12" t="str">
        <f t="shared" si="48"/>
        <v/>
      </c>
      <c r="BH441" s="9">
        <f t="shared" si="49"/>
        <v>0</v>
      </c>
      <c r="BI441" s="39" t="str">
        <f t="shared" si="50"/>
        <v/>
      </c>
      <c r="BK441" s="75"/>
    </row>
    <row r="442" spans="1:63">
      <c r="A442" s="2">
        <v>439</v>
      </c>
      <c r="B442" s="2">
        <v>2024</v>
      </c>
      <c r="C442" s="1" t="str">
        <v>PBTMTR447</v>
      </c>
      <c r="D442" s="37" t="str">
        <v>001J1000003k303IAA</v>
      </c>
      <c r="E442" s="37" t="str">
        <v>VIDYA INFRASTRUCTURE  DEVELOPERS</v>
      </c>
      <c r="F442" s="37" t="str">
        <v>HIMACHAL PRADESH</v>
      </c>
      <c r="G442" s="37" t="str">
        <v>SOLAN</v>
      </c>
      <c r="H442" s="37">
        <v>0</v>
      </c>
      <c r="I442" s="37" t="str">
        <v>MONAD PROFILES</v>
      </c>
      <c r="J442" s="37" t="str">
        <v>Rahul Gautam</v>
      </c>
      <c r="K442" s="37" t="str">
        <v>kapil vaidya</v>
      </c>
      <c r="L442" s="37" t="str">
        <v/>
      </c>
      <c r="M442" s="37" t="str">
        <v>North</v>
      </c>
      <c r="N442" s="2">
        <v>173212</v>
      </c>
      <c r="O442" s="2" t="str">
        <v>02AIVPG2315H1ZJ</v>
      </c>
      <c r="P442" s="2">
        <v>9418750000</v>
      </c>
      <c r="Q442" s="2" t="str">
        <v>Jun'24</v>
      </c>
      <c r="R442" s="2">
        <v>2025</v>
      </c>
      <c r="S442" s="1">
        <v>0</v>
      </c>
      <c r="T442" s="2">
        <v>30</v>
      </c>
      <c r="U442" s="1">
        <v>0</v>
      </c>
      <c r="V442" s="1" t="str">
        <v>Minor</v>
      </c>
      <c r="W442" s="10">
        <v>0</v>
      </c>
      <c r="X442" s="10">
        <v>0</v>
      </c>
      <c r="Y442" s="10">
        <v>0</v>
      </c>
      <c r="Z442" s="10">
        <v>0</v>
      </c>
      <c r="AA442" s="10">
        <v>0</v>
      </c>
      <c r="AB442" s="10">
        <v>45</v>
      </c>
      <c r="AC442" s="10">
        <v>0</v>
      </c>
      <c r="AD442" s="10">
        <v>0</v>
      </c>
      <c r="AE442" s="10">
        <v>0</v>
      </c>
      <c r="AF442" s="10">
        <v>0</v>
      </c>
      <c r="AG442" s="10">
        <v>0</v>
      </c>
      <c r="AH442" s="10">
        <v>0</v>
      </c>
      <c r="AI442" s="10">
        <v>0</v>
      </c>
      <c r="AJ442" s="10">
        <v>0</v>
      </c>
      <c r="AK442" s="10">
        <v>0</v>
      </c>
      <c r="AL442" s="10">
        <v>0</v>
      </c>
      <c r="AM442" s="10">
        <v>0</v>
      </c>
      <c r="AN442" s="10">
        <v>0</v>
      </c>
      <c r="AO442" s="10">
        <v>0</v>
      </c>
      <c r="AP442" s="10">
        <v>0</v>
      </c>
      <c r="AQ442" s="10">
        <v>0</v>
      </c>
      <c r="AR442" s="10">
        <v>0</v>
      </c>
      <c r="AS442" s="16">
        <v>0</v>
      </c>
      <c r="AT442" s="16">
        <v>0</v>
      </c>
      <c r="AU442" s="16">
        <v>0</v>
      </c>
      <c r="AV442" s="16">
        <v>0</v>
      </c>
      <c r="AW442" s="16" t="str">
        <v/>
      </c>
      <c r="AX442" s="10">
        <f t="shared" si="44"/>
        <v>0</v>
      </c>
      <c r="AY442" s="10">
        <f>SUM(Z442:AK442)</f>
        <v>45</v>
      </c>
      <c r="AZ442" s="2" t="s">
        <v>119</v>
      </c>
      <c r="BA442" s="10">
        <f t="shared" si="45"/>
        <v>0</v>
      </c>
      <c r="BB442" s="36" t="s">
        <v>118</v>
      </c>
      <c r="BC442" s="39" t="str">
        <f t="shared" si="46"/>
        <v/>
      </c>
      <c r="BD442" s="16">
        <f>SUM(AR442:AW442)</f>
        <v>0</v>
      </c>
      <c r="BE442" s="10">
        <f>SUM(AL442:AQ442)</f>
        <v>0</v>
      </c>
      <c r="BF442" s="12" t="str">
        <f t="shared" si="47"/>
        <v/>
      </c>
      <c r="BG442" s="12" t="str">
        <f t="shared" si="48"/>
        <v/>
      </c>
      <c r="BH442" s="9">
        <f t="shared" si="49"/>
        <v>0</v>
      </c>
      <c r="BI442" s="39" t="str">
        <f t="shared" si="50"/>
        <v/>
      </c>
      <c r="BK442" s="75"/>
    </row>
    <row r="443" spans="1:63">
      <c r="A443" s="2">
        <v>440</v>
      </c>
      <c r="B443" s="2">
        <v>2024</v>
      </c>
      <c r="C443" s="1" t="str">
        <v>PBTMTR448</v>
      </c>
      <c r="D443" s="37" t="str">
        <v>001J1000003jzPOIAY</v>
      </c>
      <c r="E443" s="37" t="str">
        <v>S. CHOUDHARY ENTERPRISES</v>
      </c>
      <c r="F443" s="37" t="str">
        <v>HIMACHAL PRADESH</v>
      </c>
      <c r="G443" s="37" t="str">
        <v>KANGRA</v>
      </c>
      <c r="H443" s="37">
        <v>0</v>
      </c>
      <c r="I443" s="37" t="str">
        <v>MONAD PROFILES</v>
      </c>
      <c r="J443" s="37" t="str">
        <v>Rahul Gautam</v>
      </c>
      <c r="K443" s="37" t="str">
        <v>kapil vaidya</v>
      </c>
      <c r="L443" s="37" t="str">
        <v/>
      </c>
      <c r="M443" s="37" t="str">
        <v>North</v>
      </c>
      <c r="N443" s="2">
        <v>176057</v>
      </c>
      <c r="O443" s="2" t="str">
        <v>02AJEPC0567H1ZS</v>
      </c>
      <c r="P443" s="2">
        <v>9418196689</v>
      </c>
      <c r="Q443" s="2" t="str">
        <v>Jun'24</v>
      </c>
      <c r="R443" s="2">
        <v>2025</v>
      </c>
      <c r="S443" s="1">
        <v>0</v>
      </c>
      <c r="T443" s="2">
        <v>30</v>
      </c>
      <c r="U443" s="1">
        <v>0</v>
      </c>
      <c r="V443" s="1" t="str">
        <v>Minor</v>
      </c>
      <c r="W443" s="10">
        <v>0</v>
      </c>
      <c r="X443" s="10">
        <v>0</v>
      </c>
      <c r="Y443" s="10">
        <v>0</v>
      </c>
      <c r="Z443" s="10">
        <v>0</v>
      </c>
      <c r="AA443" s="10">
        <v>0</v>
      </c>
      <c r="AB443" s="10">
        <v>15</v>
      </c>
      <c r="AC443" s="10">
        <v>0</v>
      </c>
      <c r="AD443" s="10">
        <v>0</v>
      </c>
      <c r="AE443" s="10">
        <v>0</v>
      </c>
      <c r="AF443" s="10">
        <v>0</v>
      </c>
      <c r="AG443" s="10">
        <v>0</v>
      </c>
      <c r="AH443" s="10">
        <v>0</v>
      </c>
      <c r="AI443" s="10">
        <v>0</v>
      </c>
      <c r="AJ443" s="10">
        <v>0</v>
      </c>
      <c r="AK443" s="10">
        <v>0</v>
      </c>
      <c r="AL443" s="10">
        <v>0</v>
      </c>
      <c r="AM443" s="10">
        <v>0</v>
      </c>
      <c r="AN443" s="10">
        <v>0</v>
      </c>
      <c r="AO443" s="10">
        <v>0</v>
      </c>
      <c r="AP443" s="10">
        <v>0</v>
      </c>
      <c r="AQ443" s="10">
        <v>0</v>
      </c>
      <c r="AR443" s="10">
        <v>0</v>
      </c>
      <c r="AS443" s="16">
        <v>0</v>
      </c>
      <c r="AT443" s="16">
        <v>0</v>
      </c>
      <c r="AU443" s="16">
        <v>0</v>
      </c>
      <c r="AV443" s="16">
        <v>0</v>
      </c>
      <c r="AW443" s="16" t="str">
        <v/>
      </c>
      <c r="AX443" s="10">
        <f t="shared" si="44"/>
        <v>0</v>
      </c>
      <c r="AY443" s="10">
        <f>SUM(Z443:AK443)</f>
        <v>15</v>
      </c>
      <c r="AZ443" s="2" t="s">
        <v>119</v>
      </c>
      <c r="BA443" s="10">
        <f t="shared" si="45"/>
        <v>0</v>
      </c>
      <c r="BB443" s="36" t="s">
        <v>118</v>
      </c>
      <c r="BC443" s="39" t="str">
        <f t="shared" si="46"/>
        <v/>
      </c>
      <c r="BD443" s="16">
        <f>SUM(AR443:AW443)</f>
        <v>0</v>
      </c>
      <c r="BE443" s="10">
        <f>SUM(AL443:AQ443)</f>
        <v>0</v>
      </c>
      <c r="BF443" s="12" t="str">
        <f t="shared" si="47"/>
        <v/>
      </c>
      <c r="BG443" s="12" t="str">
        <f t="shared" si="48"/>
        <v/>
      </c>
      <c r="BH443" s="9">
        <f t="shared" si="49"/>
        <v>0</v>
      </c>
      <c r="BI443" s="39" t="str">
        <f t="shared" si="50"/>
        <v/>
      </c>
      <c r="BK443" s="75"/>
    </row>
    <row r="444" spans="1:63">
      <c r="A444" s="2">
        <v>441</v>
      </c>
      <c r="B444" s="2">
        <v>2024</v>
      </c>
      <c r="C444" s="1" t="str">
        <v>PBTMTR449</v>
      </c>
      <c r="D444" s="37" t="str">
        <v>001J1000005ZLd5IAG</v>
      </c>
      <c r="E444" s="37" t="str">
        <v>M.K. IRON PRIVATE LTD.</v>
      </c>
      <c r="F444" s="37" t="str">
        <v>HARYANA</v>
      </c>
      <c r="G444" s="37" t="str">
        <v>PANCHKULA</v>
      </c>
      <c r="H444" s="37" t="str">
        <v>Panchkula</v>
      </c>
      <c r="I444" s="37" t="str">
        <v>RAMDOOT UDHYOG PRIVATE LIMITED</v>
      </c>
      <c r="J444" s="37" t="str">
        <v>Sushant Abrol</v>
      </c>
      <c r="K444" s="37" t="str">
        <v>Naseem Makkar</v>
      </c>
      <c r="L444" s="37" t="str">
        <v>C13168</v>
      </c>
      <c r="M444" s="37" t="str">
        <v>North</v>
      </c>
      <c r="N444" s="2">
        <v>134109</v>
      </c>
      <c r="O444" s="2" t="str">
        <v>06AABCM5415F1ZU</v>
      </c>
      <c r="P444" s="2">
        <v>9814446846</v>
      </c>
      <c r="Q444" s="2" t="str">
        <v>Jun'24</v>
      </c>
      <c r="R444" s="2">
        <v>2025</v>
      </c>
      <c r="S444" s="1">
        <v>0</v>
      </c>
      <c r="T444" s="2">
        <v>300</v>
      </c>
      <c r="U444" s="1">
        <v>0</v>
      </c>
      <c r="V444" s="1" t="str">
        <v>Alien</v>
      </c>
      <c r="W444" s="10">
        <v>0</v>
      </c>
      <c r="X444" s="10">
        <v>0</v>
      </c>
      <c r="Y444" s="10">
        <v>0</v>
      </c>
      <c r="Z444" s="10">
        <v>0</v>
      </c>
      <c r="AA444" s="10">
        <v>0</v>
      </c>
      <c r="AB444" s="10">
        <v>53</v>
      </c>
      <c r="AC444" s="10">
        <v>12.23</v>
      </c>
      <c r="AD444" s="10">
        <v>0</v>
      </c>
      <c r="AE444" s="10">
        <v>0</v>
      </c>
      <c r="AF444" s="10">
        <v>0</v>
      </c>
      <c r="AG444" s="10">
        <v>54.17</v>
      </c>
      <c r="AH444" s="10">
        <v>54.08</v>
      </c>
      <c r="AI444" s="10">
        <v>60.15</v>
      </c>
      <c r="AJ444" s="10">
        <v>0</v>
      </c>
      <c r="AK444" s="10">
        <v>84.33</v>
      </c>
      <c r="AL444" s="10">
        <v>0</v>
      </c>
      <c r="AM444" s="10">
        <v>0</v>
      </c>
      <c r="AN444" s="10">
        <v>0</v>
      </c>
      <c r="AO444" s="10">
        <v>0</v>
      </c>
      <c r="AP444" s="10">
        <v>0</v>
      </c>
      <c r="AQ444" s="10">
        <v>0</v>
      </c>
      <c r="AR444" s="10">
        <v>0</v>
      </c>
      <c r="AS444" s="16">
        <v>0</v>
      </c>
      <c r="AT444" s="16">
        <v>0</v>
      </c>
      <c r="AU444" s="16">
        <v>0</v>
      </c>
      <c r="AV444" s="16">
        <v>0</v>
      </c>
      <c r="AW444" s="16" t="str">
        <v/>
      </c>
      <c r="AX444" s="10">
        <f t="shared" si="44"/>
        <v>0</v>
      </c>
      <c r="AY444" s="10">
        <f>SUM(Z444:AK444)</f>
        <v>317.96000000000004</v>
      </c>
      <c r="AZ444" s="2" t="s">
        <v>119</v>
      </c>
      <c r="BA444" s="10">
        <f t="shared" si="45"/>
        <v>0</v>
      </c>
      <c r="BB444" s="36" t="s">
        <v>118</v>
      </c>
      <c r="BC444" s="39" t="str">
        <f t="shared" si="46"/>
        <v/>
      </c>
      <c r="BD444" s="16">
        <f>SUM(AR444:AW444)</f>
        <v>0</v>
      </c>
      <c r="BE444" s="10">
        <f>SUM(AL444:AQ444)</f>
        <v>0</v>
      </c>
      <c r="BF444" s="12" t="str">
        <f t="shared" si="47"/>
        <v/>
      </c>
      <c r="BG444" s="12" t="str">
        <f t="shared" si="48"/>
        <v/>
      </c>
      <c r="BH444" s="9">
        <f t="shared" si="49"/>
        <v>0</v>
      </c>
      <c r="BI444" s="39" t="str">
        <f t="shared" si="50"/>
        <v/>
      </c>
      <c r="BK444" s="75"/>
    </row>
    <row r="445" spans="1:63">
      <c r="A445" s="2">
        <v>442</v>
      </c>
      <c r="B445" s="2">
        <v>2024</v>
      </c>
      <c r="C445" s="1" t="str">
        <v>PBTMTR450</v>
      </c>
      <c r="D445" s="37" t="str">
        <v>0015g00001fUOLdAAO</v>
      </c>
      <c r="E445" s="37" t="str">
        <v>BHAGWATI CEMENT STORE</v>
      </c>
      <c r="F445" s="37" t="str">
        <v>HARYANA</v>
      </c>
      <c r="G445" s="37" t="str">
        <v>KARNAL</v>
      </c>
      <c r="H445" s="37" t="str">
        <v>Karnal</v>
      </c>
      <c r="I445" s="37" t="str">
        <v>RAMDOOT UDHYOG PRIVATE LIMITED</v>
      </c>
      <c r="J445" s="37" t="str">
        <v>Naseem Makkar</v>
      </c>
      <c r="K445" s="37" t="str">
        <v>Naseem Makkar</v>
      </c>
      <c r="L445" s="37" t="str">
        <v>C13168</v>
      </c>
      <c r="M445" s="37" t="str">
        <v>North</v>
      </c>
      <c r="N445" s="2">
        <v>132001</v>
      </c>
      <c r="O445" s="2" t="str">
        <v>06AAMPJ2158C2ZY</v>
      </c>
      <c r="P445" s="2">
        <v>9548830000</v>
      </c>
      <c r="Q445" s="2" t="str">
        <v>Jun'24</v>
      </c>
      <c r="R445" s="2">
        <v>2025</v>
      </c>
      <c r="S445" s="1">
        <v>0</v>
      </c>
      <c r="T445" s="2">
        <v>70</v>
      </c>
      <c r="U445" s="1">
        <v>1.4164285714285714</v>
      </c>
      <c r="V445" s="1" t="str">
        <v>Star</v>
      </c>
      <c r="W445" s="10">
        <v>0</v>
      </c>
      <c r="X445" s="10">
        <v>0</v>
      </c>
      <c r="Y445" s="10">
        <v>0</v>
      </c>
      <c r="Z445" s="10">
        <v>0</v>
      </c>
      <c r="AA445" s="10">
        <v>0</v>
      </c>
      <c r="AB445" s="10">
        <v>12</v>
      </c>
      <c r="AC445" s="10">
        <v>0</v>
      </c>
      <c r="AD445" s="10">
        <v>0</v>
      </c>
      <c r="AE445" s="10">
        <v>0</v>
      </c>
      <c r="AF445" s="10">
        <v>0</v>
      </c>
      <c r="AG445" s="10">
        <v>15.01</v>
      </c>
      <c r="AH445" s="10">
        <v>0</v>
      </c>
      <c r="AI445" s="10">
        <v>0</v>
      </c>
      <c r="AJ445" s="10">
        <v>0</v>
      </c>
      <c r="AK445" s="10">
        <v>0</v>
      </c>
      <c r="AL445" s="10">
        <v>0</v>
      </c>
      <c r="AM445" s="10">
        <v>0</v>
      </c>
      <c r="AN445" s="10">
        <v>12</v>
      </c>
      <c r="AO445" s="10">
        <v>0</v>
      </c>
      <c r="AP445" s="10">
        <v>12</v>
      </c>
      <c r="AQ445" s="10">
        <v>0</v>
      </c>
      <c r="AR445" s="10">
        <v>11.94</v>
      </c>
      <c r="AS445" s="16">
        <v>158.38</v>
      </c>
      <c r="AT445" s="16">
        <v>209.25</v>
      </c>
      <c r="AU445" s="16">
        <v>45</v>
      </c>
      <c r="AV445" s="16">
        <v>43.2</v>
      </c>
      <c r="AW445" s="16">
        <v>12</v>
      </c>
      <c r="AX445" s="10">
        <f t="shared" si="44"/>
        <v>503.77</v>
      </c>
      <c r="AY445" s="10">
        <f>SUM(Z445:AK445)</f>
        <v>27.009999999999998</v>
      </c>
      <c r="AZ445" s="2" t="s">
        <v>119</v>
      </c>
      <c r="BA445" s="10">
        <f t="shared" si="45"/>
        <v>4</v>
      </c>
      <c r="BB445" s="36" t="s">
        <v>118</v>
      </c>
      <c r="BC445" s="39" t="str">
        <f t="shared" si="46"/>
        <v>C</v>
      </c>
      <c r="BD445" s="16">
        <f>SUM(AR445:AW445)</f>
        <v>479.77</v>
      </c>
      <c r="BE445" s="10">
        <f>SUM(AL445:AQ445)</f>
        <v>24</v>
      </c>
      <c r="BF445" s="12">
        <f t="shared" si="47"/>
        <v>0.95235921154495107</v>
      </c>
      <c r="BG445" s="12">
        <f t="shared" si="48"/>
        <v>4.7640788455048932E-2</v>
      </c>
      <c r="BH445" s="9">
        <f t="shared" si="49"/>
        <v>503.77</v>
      </c>
      <c r="BI445" s="39" t="str">
        <f t="shared" si="50"/>
        <v>C</v>
      </c>
      <c r="BJ445" s="1" t="str">
        <f>_xlfn.XLOOKUP(D445,'Holi gift'!A:A,'Holi gift'!A:A,"",0,1)</f>
        <v>0015g00001fUOLdAAO</v>
      </c>
      <c r="BK445" s="75"/>
    </row>
    <row r="446" spans="1:63">
      <c r="A446" s="2">
        <v>443</v>
      </c>
      <c r="B446" s="2">
        <v>2024</v>
      </c>
      <c r="C446" s="1" t="str">
        <v>PBTMTR451</v>
      </c>
      <c r="D446" s="37" t="str">
        <v>0015g00001X2P8zAAF</v>
      </c>
      <c r="E446" s="37" t="str">
        <v>SAINI CEMENT AND BUILDING MATERIAL</v>
      </c>
      <c r="F446" s="37" t="str">
        <v>HARYANA</v>
      </c>
      <c r="G446" s="37" t="str">
        <v>PANCHKULA</v>
      </c>
      <c r="H446" s="37" t="str">
        <v>Raipur Rani</v>
      </c>
      <c r="I446" s="37" t="str">
        <v>RAMDOOT UDHYOG PRIVATE LIMITED</v>
      </c>
      <c r="J446" s="37" t="str">
        <v>Sushant Abrol</v>
      </c>
      <c r="K446" s="37" t="str">
        <v>Naseem Makkar</v>
      </c>
      <c r="L446" s="37" t="str">
        <v>C13168</v>
      </c>
      <c r="M446" s="37" t="str">
        <v>North</v>
      </c>
      <c r="N446" s="2">
        <v>134204</v>
      </c>
      <c r="O446" s="2" t="str">
        <v>06AGXPK5604M1ZT</v>
      </c>
      <c r="P446" s="2">
        <v>9813327482</v>
      </c>
      <c r="Q446" s="2" t="str">
        <v>Jun'24</v>
      </c>
      <c r="R446" s="2">
        <v>2025</v>
      </c>
      <c r="S446" s="1">
        <v>0</v>
      </c>
      <c r="T446" s="2">
        <v>90</v>
      </c>
      <c r="U446" s="1">
        <v>0.22025925925925927</v>
      </c>
      <c r="V446" s="1" t="str">
        <v>Star</v>
      </c>
      <c r="W446" s="10">
        <v>0</v>
      </c>
      <c r="X446" s="10">
        <v>0</v>
      </c>
      <c r="Y446" s="10">
        <v>0</v>
      </c>
      <c r="Z446" s="10">
        <v>0</v>
      </c>
      <c r="AA446" s="10">
        <v>0</v>
      </c>
      <c r="AB446" s="10">
        <v>22</v>
      </c>
      <c r="AC446" s="10">
        <v>0</v>
      </c>
      <c r="AD446" s="10">
        <v>0</v>
      </c>
      <c r="AE446" s="10">
        <v>41.83</v>
      </c>
      <c r="AF446" s="10">
        <v>0</v>
      </c>
      <c r="AG446" s="10">
        <v>86.56</v>
      </c>
      <c r="AH446" s="10">
        <v>66.400000000000006</v>
      </c>
      <c r="AI446" s="10">
        <v>126.2</v>
      </c>
      <c r="AJ446" s="10">
        <v>68</v>
      </c>
      <c r="AK446" s="10">
        <v>98.54</v>
      </c>
      <c r="AL446" s="10">
        <v>47.92</v>
      </c>
      <c r="AM446" s="10">
        <v>52</v>
      </c>
      <c r="AN446" s="10">
        <v>0</v>
      </c>
      <c r="AO446" s="10">
        <v>0</v>
      </c>
      <c r="AP446" s="10">
        <v>0</v>
      </c>
      <c r="AQ446" s="10">
        <v>0</v>
      </c>
      <c r="AR446" s="10">
        <v>48.05</v>
      </c>
      <c r="AS446" s="16">
        <v>65.5</v>
      </c>
      <c r="AT446" s="16">
        <v>47.47</v>
      </c>
      <c r="AU446" s="16">
        <v>6</v>
      </c>
      <c r="AV446" s="16">
        <v>6</v>
      </c>
      <c r="AW446" s="16">
        <v>42</v>
      </c>
      <c r="AX446" s="10">
        <f t="shared" si="44"/>
        <v>314.94</v>
      </c>
      <c r="AY446" s="10">
        <f>SUM(Z446:AK446)</f>
        <v>509.53000000000003</v>
      </c>
      <c r="AZ446" s="2" t="s">
        <v>119</v>
      </c>
      <c r="BA446" s="10">
        <f t="shared" si="45"/>
        <v>16.653333333333332</v>
      </c>
      <c r="BB446" s="36" t="s">
        <v>118</v>
      </c>
      <c r="BC446" s="39" t="str">
        <f t="shared" si="46"/>
        <v>B</v>
      </c>
      <c r="BD446" s="16">
        <f>SUM(AR446:AW446)</f>
        <v>215.01999999999998</v>
      </c>
      <c r="BE446" s="10">
        <f>SUM(AL446:AQ446)</f>
        <v>99.92</v>
      </c>
      <c r="BF446" s="12">
        <f t="shared" si="47"/>
        <v>0.68273321902584616</v>
      </c>
      <c r="BG446" s="12">
        <f t="shared" si="48"/>
        <v>0.31726678097415384</v>
      </c>
      <c r="BH446" s="9">
        <f t="shared" si="49"/>
        <v>314.94</v>
      </c>
      <c r="BI446" s="39" t="str">
        <f t="shared" si="50"/>
        <v>B</v>
      </c>
      <c r="BJ446" s="1" t="str">
        <f>_xlfn.XLOOKUP(D446,'Holi gift'!A:A,'Holi gift'!A:A,"",0,1)</f>
        <v>0015g00001X2P8zAAF</v>
      </c>
      <c r="BK446" s="75"/>
    </row>
    <row r="447" spans="1:63">
      <c r="A447" s="2">
        <v>444</v>
      </c>
      <c r="B447" s="2">
        <v>2024</v>
      </c>
      <c r="C447" s="1" t="str">
        <v>PBTMTR452</v>
      </c>
      <c r="D447" s="37" t="str">
        <v>001J100000CMm7xIAD</v>
      </c>
      <c r="E447" s="37" t="str">
        <v>SHREE BALA JI SANITARY STORE</v>
      </c>
      <c r="F447" s="37" t="str">
        <v>HARYANA</v>
      </c>
      <c r="G447" s="37" t="str">
        <v>KURUKSHETRA</v>
      </c>
      <c r="H447" s="37" t="str">
        <v>Pehowa</v>
      </c>
      <c r="I447" s="37" t="str">
        <v>RAMDOOT UDHYOG PRIVATE LIMITED</v>
      </c>
      <c r="J447" s="37" t="str">
        <v>Naseem Makkar</v>
      </c>
      <c r="K447" s="37" t="str">
        <v>Naseem Makkar</v>
      </c>
      <c r="L447" s="37" t="str">
        <v>C13168</v>
      </c>
      <c r="M447" s="37" t="str">
        <v>North</v>
      </c>
      <c r="N447" s="2">
        <v>136128</v>
      </c>
      <c r="O447" s="2" t="str">
        <v>06ATQPR1873F1ZA</v>
      </c>
      <c r="P447" s="2">
        <v>9896324409</v>
      </c>
      <c r="Q447" s="2" t="str">
        <v>Jun'24</v>
      </c>
      <c r="R447" s="2">
        <v>2025</v>
      </c>
      <c r="S447" s="1">
        <v>0</v>
      </c>
      <c r="T447" s="2">
        <v>150</v>
      </c>
      <c r="U447" s="1">
        <v>0.46675555555555559</v>
      </c>
      <c r="V447" s="1" t="str">
        <v>Star</v>
      </c>
      <c r="W447" s="10">
        <v>0</v>
      </c>
      <c r="X447" s="10">
        <v>0</v>
      </c>
      <c r="Y447" s="10">
        <v>0</v>
      </c>
      <c r="Z447" s="10">
        <v>0</v>
      </c>
      <c r="AA447" s="10">
        <v>0</v>
      </c>
      <c r="AB447" s="10">
        <v>411</v>
      </c>
      <c r="AC447" s="10">
        <v>57.35</v>
      </c>
      <c r="AD447" s="10">
        <v>74.69</v>
      </c>
      <c r="AE447" s="10">
        <v>85.7</v>
      </c>
      <c r="AF447" s="10">
        <v>0</v>
      </c>
      <c r="AG447" s="10">
        <v>51.5</v>
      </c>
      <c r="AH447" s="10">
        <v>0</v>
      </c>
      <c r="AI447" s="10">
        <v>51.12</v>
      </c>
      <c r="AJ447" s="10">
        <v>0</v>
      </c>
      <c r="AK447" s="10">
        <v>0</v>
      </c>
      <c r="AL447" s="10">
        <v>41.48</v>
      </c>
      <c r="AM447" s="10">
        <v>44</v>
      </c>
      <c r="AN447" s="10">
        <v>0</v>
      </c>
      <c r="AO447" s="10">
        <v>87.53</v>
      </c>
      <c r="AP447" s="10">
        <v>0</v>
      </c>
      <c r="AQ447" s="10">
        <v>29.28</v>
      </c>
      <c r="AR447" s="10">
        <v>0</v>
      </c>
      <c r="AS447" s="16">
        <v>18.059999999999999</v>
      </c>
      <c r="AT447" s="16">
        <v>0</v>
      </c>
      <c r="AU447" s="16">
        <v>168</v>
      </c>
      <c r="AV447" s="16">
        <v>42.04</v>
      </c>
      <c r="AW447" s="16">
        <v>126</v>
      </c>
      <c r="AX447" s="10">
        <f t="shared" si="44"/>
        <v>556.3900000000001</v>
      </c>
      <c r="AY447" s="10">
        <f>SUM(Z447:AK447)</f>
        <v>731.36</v>
      </c>
      <c r="AZ447" s="2" t="s">
        <v>119</v>
      </c>
      <c r="BA447" s="10">
        <f t="shared" si="45"/>
        <v>33.714999999999996</v>
      </c>
      <c r="BB447" s="36" t="s">
        <v>118</v>
      </c>
      <c r="BC447" s="39" t="str">
        <f t="shared" si="46"/>
        <v>C</v>
      </c>
      <c r="BD447" s="16">
        <f>SUM(AR447:AW447)</f>
        <v>354.1</v>
      </c>
      <c r="BE447" s="10">
        <f>SUM(AL447:AQ447)</f>
        <v>202.29</v>
      </c>
      <c r="BF447" s="12">
        <f t="shared" si="47"/>
        <v>0.63642409101529496</v>
      </c>
      <c r="BG447" s="12">
        <f t="shared" si="48"/>
        <v>0.36357590898470488</v>
      </c>
      <c r="BH447" s="9">
        <f t="shared" si="49"/>
        <v>556.3900000000001</v>
      </c>
      <c r="BI447" s="39" t="str">
        <f t="shared" si="50"/>
        <v>C</v>
      </c>
      <c r="BJ447" s="1" t="str">
        <f>_xlfn.XLOOKUP(D447,'Holi gift'!A:A,'Holi gift'!A:A,"",0,1)</f>
        <v>001J100000CMm7xIAD</v>
      </c>
      <c r="BK447" s="75"/>
    </row>
    <row r="448" spans="1:63">
      <c r="A448" s="2">
        <v>445</v>
      </c>
      <c r="B448" s="2">
        <v>2024</v>
      </c>
      <c r="C448" s="1" t="str">
        <v>PBTMTR453</v>
      </c>
      <c r="D448" s="37" t="str">
        <v>001J1000003nJbWIAU</v>
      </c>
      <c r="E448" s="37" t="str">
        <v>SOE CONSTRUCTION COMPANY</v>
      </c>
      <c r="F448" s="37" t="str">
        <v>JAMMU AND KASHMIR</v>
      </c>
      <c r="G448" s="37" t="str">
        <v>JAMMU</v>
      </c>
      <c r="H448" s="37" t="str">
        <v>Jammu</v>
      </c>
      <c r="I448" s="37" t="str">
        <v>AGGARWAL TRADERS</v>
      </c>
      <c r="J448" s="37" t="str">
        <v>bhanu ayush</v>
      </c>
      <c r="K448" s="37" t="str">
        <v>-</v>
      </c>
      <c r="L448" s="37" t="str">
        <v>0015g00001gvNHH</v>
      </c>
      <c r="M448" s="37" t="str">
        <v>North</v>
      </c>
      <c r="N448" s="2">
        <v>180013</v>
      </c>
      <c r="O448" s="2" t="str">
        <v>01AADPQ3181D1Z8</v>
      </c>
      <c r="P448" s="2">
        <v>9018322222</v>
      </c>
      <c r="Q448" s="2" t="str">
        <v>Jun'24</v>
      </c>
      <c r="R448" s="2">
        <v>2025</v>
      </c>
      <c r="S448" s="1">
        <v>0</v>
      </c>
      <c r="T448" s="2">
        <v>30</v>
      </c>
      <c r="U448" s="1">
        <v>1.9693333333333329</v>
      </c>
      <c r="V448" s="1" t="str">
        <v>Friendly</v>
      </c>
      <c r="W448" s="10">
        <v>0</v>
      </c>
      <c r="X448" s="10">
        <v>0</v>
      </c>
      <c r="Y448" s="10">
        <v>0</v>
      </c>
      <c r="Z448" s="10">
        <v>0</v>
      </c>
      <c r="AA448" s="10">
        <v>0</v>
      </c>
      <c r="AB448" s="10">
        <v>15</v>
      </c>
      <c r="AC448" s="10">
        <v>42</v>
      </c>
      <c r="AD448" s="10">
        <v>5</v>
      </c>
      <c r="AE448" s="10">
        <v>16</v>
      </c>
      <c r="AF448" s="10">
        <v>10</v>
      </c>
      <c r="AG448" s="10">
        <v>15</v>
      </c>
      <c r="AH448" s="10">
        <v>28</v>
      </c>
      <c r="AI448" s="10">
        <v>26</v>
      </c>
      <c r="AJ448" s="10">
        <v>6.08</v>
      </c>
      <c r="AK448" s="10">
        <v>37</v>
      </c>
      <c r="AL448" s="10">
        <v>16</v>
      </c>
      <c r="AM448" s="10">
        <v>10</v>
      </c>
      <c r="AN448" s="10">
        <v>13</v>
      </c>
      <c r="AO448" s="10">
        <v>52</v>
      </c>
      <c r="AP448" s="10">
        <v>22.26</v>
      </c>
      <c r="AQ448" s="10">
        <v>50.9</v>
      </c>
      <c r="AR448" s="10">
        <v>88.22</v>
      </c>
      <c r="AS448" s="16">
        <v>90.12</v>
      </c>
      <c r="AT448" s="16">
        <v>79.64</v>
      </c>
      <c r="AU448" s="16">
        <v>56</v>
      </c>
      <c r="AV448" s="16">
        <v>41.6</v>
      </c>
      <c r="AW448" s="16">
        <v>6</v>
      </c>
      <c r="AX448" s="10">
        <f t="shared" si="44"/>
        <v>525.74</v>
      </c>
      <c r="AY448" s="10">
        <f>SUM(Z448:AK448)</f>
        <v>200.08</v>
      </c>
      <c r="AZ448" s="2" t="s">
        <v>119</v>
      </c>
      <c r="BA448" s="10">
        <f t="shared" si="45"/>
        <v>27.36</v>
      </c>
      <c r="BB448" s="36" t="s">
        <v>118</v>
      </c>
      <c r="BC448" s="39" t="str">
        <f t="shared" si="46"/>
        <v>C</v>
      </c>
      <c r="BD448" s="16">
        <f>SUM(AR448:AW448)</f>
        <v>361.58000000000004</v>
      </c>
      <c r="BE448" s="10">
        <f>SUM(AL448:AQ448)</f>
        <v>164.16</v>
      </c>
      <c r="BF448" s="12">
        <f t="shared" si="47"/>
        <v>0.68775440331722915</v>
      </c>
      <c r="BG448" s="12">
        <f t="shared" si="48"/>
        <v>0.31224559668277097</v>
      </c>
      <c r="BH448" s="9">
        <f t="shared" si="49"/>
        <v>525.74</v>
      </c>
      <c r="BI448" s="39" t="str">
        <f t="shared" si="50"/>
        <v>C</v>
      </c>
      <c r="BJ448" s="1" t="str">
        <f>_xlfn.XLOOKUP(D448,'Holi gift'!A:A,'Holi gift'!A:A,"",0,1)</f>
        <v>001J1000003nJbWIAU</v>
      </c>
      <c r="BK448" s="75"/>
    </row>
    <row r="449" spans="1:63">
      <c r="A449" s="2">
        <v>446</v>
      </c>
      <c r="B449" s="2">
        <v>2024</v>
      </c>
      <c r="C449" s="1" t="str">
        <v>PBTMTR454</v>
      </c>
      <c r="D449" s="37" t="str">
        <v>001J1000003nIt5IAE</v>
      </c>
      <c r="E449" s="37" t="str">
        <v>VERMA TRADERS</v>
      </c>
      <c r="F449" s="37" t="str">
        <v>JAMMU AND KASHMIR</v>
      </c>
      <c r="G449" s="37" t="str">
        <v>JAMMU</v>
      </c>
      <c r="H449" s="37" t="str">
        <v>Jammu</v>
      </c>
      <c r="I449" s="37" t="str">
        <v>AGGARWAL TRADERS</v>
      </c>
      <c r="J449" s="37" t="str">
        <v>bhanu ayush</v>
      </c>
      <c r="K449" s="37" t="str">
        <v>-</v>
      </c>
      <c r="L449" s="37" t="str">
        <v>0015g00001gvNHH</v>
      </c>
      <c r="M449" s="37" t="str">
        <v>North</v>
      </c>
      <c r="N449" s="2">
        <v>181206</v>
      </c>
      <c r="O449" s="2" t="str">
        <v>01AAGFV4583K1ZY</v>
      </c>
      <c r="P449" s="2">
        <v>9419361293</v>
      </c>
      <c r="Q449" s="2" t="str">
        <v>Jun'24</v>
      </c>
      <c r="R449" s="2">
        <v>2025</v>
      </c>
      <c r="S449" s="1">
        <v>0</v>
      </c>
      <c r="T449" s="2">
        <v>160</v>
      </c>
      <c r="U449" s="1">
        <v>3.3416666666666664E-2</v>
      </c>
      <c r="V449" s="1" t="str">
        <v>Challenger</v>
      </c>
      <c r="W449" s="10">
        <v>0</v>
      </c>
      <c r="X449" s="10">
        <v>0</v>
      </c>
      <c r="Y449" s="10">
        <v>0</v>
      </c>
      <c r="Z449" s="10">
        <v>0</v>
      </c>
      <c r="AA449" s="10">
        <v>0</v>
      </c>
      <c r="AB449" s="10">
        <v>15</v>
      </c>
      <c r="AC449" s="10">
        <v>25</v>
      </c>
      <c r="AD449" s="10">
        <v>25</v>
      </c>
      <c r="AE449" s="10">
        <v>10</v>
      </c>
      <c r="AF449" s="10">
        <v>0</v>
      </c>
      <c r="AG449" s="10">
        <v>0</v>
      </c>
      <c r="AH449" s="10">
        <v>25</v>
      </c>
      <c r="AI449" s="10">
        <v>35</v>
      </c>
      <c r="AJ449" s="10">
        <v>0.3</v>
      </c>
      <c r="AK449" s="10">
        <v>0</v>
      </c>
      <c r="AL449" s="10">
        <v>1.54</v>
      </c>
      <c r="AM449" s="10">
        <v>1</v>
      </c>
      <c r="AN449" s="10">
        <v>3</v>
      </c>
      <c r="AO449" s="10">
        <v>10.16</v>
      </c>
      <c r="AP449" s="10">
        <v>0</v>
      </c>
      <c r="AQ449" s="10">
        <v>0</v>
      </c>
      <c r="AR449" s="10">
        <v>0.47</v>
      </c>
      <c r="AS449" s="16">
        <v>24.96</v>
      </c>
      <c r="AT449" s="16">
        <v>13.04</v>
      </c>
      <c r="AU449" s="16">
        <v>3</v>
      </c>
      <c r="AV449" s="16">
        <v>0</v>
      </c>
      <c r="AW449" s="16">
        <v>7</v>
      </c>
      <c r="AX449" s="10">
        <f t="shared" si="44"/>
        <v>64.169999999999987</v>
      </c>
      <c r="AY449" s="10">
        <f>SUM(Z449:AK449)</f>
        <v>135.30000000000001</v>
      </c>
      <c r="AZ449" s="2" t="s">
        <v>119</v>
      </c>
      <c r="BA449" s="10">
        <f t="shared" si="45"/>
        <v>2.6166666666666667</v>
      </c>
      <c r="BB449" s="36" t="s">
        <v>118</v>
      </c>
      <c r="BC449" s="39" t="str">
        <f t="shared" si="46"/>
        <v/>
      </c>
      <c r="BD449" s="16">
        <f>SUM(AR449:AW449)</f>
        <v>48.47</v>
      </c>
      <c r="BE449" s="10">
        <f>SUM(AL449:AQ449)</f>
        <v>15.7</v>
      </c>
      <c r="BF449" s="12">
        <f t="shared" si="47"/>
        <v>0.75533738507090553</v>
      </c>
      <c r="BG449" s="12">
        <f t="shared" si="48"/>
        <v>0.24466261492909464</v>
      </c>
      <c r="BH449" s="9">
        <f t="shared" si="49"/>
        <v>64.169999999999987</v>
      </c>
      <c r="BI449" s="39" t="str">
        <f t="shared" si="50"/>
        <v/>
      </c>
      <c r="BK449" s="75"/>
    </row>
    <row r="450" spans="1:63">
      <c r="A450" s="2">
        <v>447</v>
      </c>
      <c r="B450" s="2">
        <v>2024</v>
      </c>
      <c r="C450" s="1" t="str">
        <v>PBTMTR455</v>
      </c>
      <c r="D450" s="37" t="str">
        <v>0015g00001fVWRsAAO</v>
      </c>
      <c r="E450" s="37" t="str">
        <v>New kashmir steel centre</v>
      </c>
      <c r="F450" s="37" t="str">
        <v>JAMMU AND KASHMIR</v>
      </c>
      <c r="G450" s="37" t="str">
        <v>Budgam</v>
      </c>
      <c r="H450" s="37">
        <v>0</v>
      </c>
      <c r="I450" s="37" t="str">
        <v>REHBER IRON STORE</v>
      </c>
      <c r="J450" s="37" t="str">
        <v>Raja Moin Ahmed</v>
      </c>
      <c r="K450" s="37" t="str">
        <v>Raja Moin Ahmed</v>
      </c>
      <c r="L450" s="37" t="str">
        <v>0015g00001gvM8p</v>
      </c>
      <c r="M450" s="37" t="str">
        <v>North</v>
      </c>
      <c r="N450" s="2">
        <v>190014</v>
      </c>
      <c r="O450" s="2">
        <v>123334566700</v>
      </c>
      <c r="P450" s="2">
        <v>9419015011</v>
      </c>
      <c r="Q450" s="2" t="str">
        <v>Jun'24</v>
      </c>
      <c r="R450" s="2">
        <v>2025</v>
      </c>
      <c r="S450" s="1">
        <v>0</v>
      </c>
      <c r="T450" s="2">
        <v>150</v>
      </c>
      <c r="U450" s="1">
        <v>0</v>
      </c>
      <c r="V450" s="1" t="str">
        <v>Challenger</v>
      </c>
      <c r="W450" s="10">
        <v>0</v>
      </c>
      <c r="X450" s="10">
        <v>0</v>
      </c>
      <c r="Y450" s="10">
        <v>0</v>
      </c>
      <c r="Z450" s="10">
        <v>0</v>
      </c>
      <c r="AA450" s="10">
        <v>0</v>
      </c>
      <c r="AB450" s="10">
        <v>18</v>
      </c>
      <c r="AC450" s="10">
        <v>19</v>
      </c>
      <c r="AD450" s="10">
        <v>0</v>
      </c>
      <c r="AE450" s="10">
        <v>0</v>
      </c>
      <c r="AF450" s="10">
        <v>19</v>
      </c>
      <c r="AG450" s="10">
        <v>0</v>
      </c>
      <c r="AH450" s="10">
        <v>0</v>
      </c>
      <c r="AI450" s="10">
        <v>0</v>
      </c>
      <c r="AJ450" s="10">
        <v>0</v>
      </c>
      <c r="AK450" s="10">
        <v>0</v>
      </c>
      <c r="AL450" s="10">
        <v>0</v>
      </c>
      <c r="AM450" s="10">
        <v>0</v>
      </c>
      <c r="AN450" s="10">
        <v>0</v>
      </c>
      <c r="AO450" s="10">
        <v>0</v>
      </c>
      <c r="AP450" s="10">
        <v>0</v>
      </c>
      <c r="AQ450" s="10">
        <v>0</v>
      </c>
      <c r="AR450" s="10">
        <v>0</v>
      </c>
      <c r="AS450" s="16">
        <v>0</v>
      </c>
      <c r="AT450" s="16">
        <v>0</v>
      </c>
      <c r="AU450" s="16">
        <v>0</v>
      </c>
      <c r="AV450" s="16">
        <v>0</v>
      </c>
      <c r="AW450" s="16" t="str">
        <v/>
      </c>
      <c r="AX450" s="10">
        <f t="shared" si="44"/>
        <v>0</v>
      </c>
      <c r="AY450" s="10">
        <f>SUM(Z450:AK450)</f>
        <v>56</v>
      </c>
      <c r="AZ450" s="2" t="s">
        <v>119</v>
      </c>
      <c r="BA450" s="10">
        <f t="shared" si="45"/>
        <v>0</v>
      </c>
      <c r="BB450" s="36" t="s">
        <v>118</v>
      </c>
      <c r="BC450" s="39" t="str">
        <f t="shared" si="46"/>
        <v/>
      </c>
      <c r="BD450" s="16">
        <f>SUM(AR450:AW450)</f>
        <v>0</v>
      </c>
      <c r="BE450" s="10">
        <f>SUM(AL450:AQ450)</f>
        <v>0</v>
      </c>
      <c r="BF450" s="12" t="str">
        <f t="shared" si="47"/>
        <v/>
      </c>
      <c r="BG450" s="12" t="str">
        <f t="shared" si="48"/>
        <v/>
      </c>
      <c r="BH450" s="9">
        <f t="shared" si="49"/>
        <v>0</v>
      </c>
      <c r="BI450" s="39" t="str">
        <f t="shared" si="50"/>
        <v/>
      </c>
      <c r="BK450" s="75"/>
    </row>
    <row r="451" spans="1:63">
      <c r="A451" s="2">
        <v>448</v>
      </c>
      <c r="B451" s="2">
        <v>2024</v>
      </c>
      <c r="C451" s="1" t="str">
        <v>PBTMTR456</v>
      </c>
      <c r="D451" s="37" t="str">
        <v>0015g00001VC6atAAD</v>
      </c>
      <c r="E451" s="37" t="str">
        <v>VERMA TRADERS</v>
      </c>
      <c r="F451" s="37" t="str">
        <v>CHHATTISGARH</v>
      </c>
      <c r="G451" s="37" t="str">
        <v>RAIPUR</v>
      </c>
      <c r="H451" s="37" t="str">
        <v>Raipur</v>
      </c>
      <c r="I451" s="37" t="str">
        <v>MADHYA BHARAT ISPAT PRIVATE LIMITED</v>
      </c>
      <c r="J451" s="37" t="str">
        <v>Saurav Nath</v>
      </c>
      <c r="K451" s="37" t="str">
        <v>Vikash Kumar</v>
      </c>
      <c r="L451" s="37" t="str">
        <v>C12834</v>
      </c>
      <c r="M451" s="37" t="str">
        <v>Central</v>
      </c>
      <c r="N451" s="2">
        <v>492001</v>
      </c>
      <c r="O451" s="2" t="str">
        <v>22ADCPV6636N1Z3</v>
      </c>
      <c r="P451" s="2">
        <v>9826154949</v>
      </c>
      <c r="Q451" s="2" t="str">
        <v>Jun'24</v>
      </c>
      <c r="R451" s="2">
        <v>2025</v>
      </c>
      <c r="S451" s="1">
        <v>0</v>
      </c>
      <c r="T451" s="2">
        <v>300</v>
      </c>
      <c r="U451" s="1">
        <v>0</v>
      </c>
      <c r="V451" s="1" t="str">
        <v>Alien</v>
      </c>
      <c r="W451" s="10">
        <v>0</v>
      </c>
      <c r="X451" s="10">
        <v>0</v>
      </c>
      <c r="Y451" s="10">
        <v>0</v>
      </c>
      <c r="Z451" s="10">
        <v>0</v>
      </c>
      <c r="AA451" s="10">
        <v>0</v>
      </c>
      <c r="AB451" s="10">
        <v>10</v>
      </c>
      <c r="AC451" s="10">
        <v>14</v>
      </c>
      <c r="AD451" s="10">
        <v>0</v>
      </c>
      <c r="AE451" s="10">
        <v>20.079999999999998</v>
      </c>
      <c r="AF451" s="10">
        <v>0</v>
      </c>
      <c r="AG451" s="10">
        <v>25</v>
      </c>
      <c r="AH451" s="10">
        <v>0</v>
      </c>
      <c r="AI451" s="10">
        <v>0</v>
      </c>
      <c r="AJ451" s="10">
        <v>18</v>
      </c>
      <c r="AK451" s="10">
        <v>5</v>
      </c>
      <c r="AL451" s="10">
        <v>3</v>
      </c>
      <c r="AM451" s="10">
        <v>0</v>
      </c>
      <c r="AN451" s="10">
        <v>0</v>
      </c>
      <c r="AO451" s="10">
        <v>0</v>
      </c>
      <c r="AP451" s="10">
        <v>0</v>
      </c>
      <c r="AQ451" s="10">
        <v>0</v>
      </c>
      <c r="AR451" s="10">
        <v>0</v>
      </c>
      <c r="AS451" s="16">
        <v>0</v>
      </c>
      <c r="AT451" s="16">
        <v>0</v>
      </c>
      <c r="AU451" s="16">
        <v>0</v>
      </c>
      <c r="AV451" s="16">
        <v>0</v>
      </c>
      <c r="AW451" s="16" t="str">
        <v/>
      </c>
      <c r="AX451" s="10">
        <f t="shared" si="44"/>
        <v>3</v>
      </c>
      <c r="AY451" s="10">
        <f>SUM(Z451:AK451)</f>
        <v>92.08</v>
      </c>
      <c r="AZ451" s="2" t="s">
        <v>119</v>
      </c>
      <c r="BA451" s="10">
        <f t="shared" si="45"/>
        <v>0.5</v>
      </c>
      <c r="BB451" s="36" t="s">
        <v>118</v>
      </c>
      <c r="BC451" s="39" t="str">
        <f t="shared" si="46"/>
        <v/>
      </c>
      <c r="BD451" s="16">
        <f>SUM(AR451:AW451)</f>
        <v>0</v>
      </c>
      <c r="BE451" s="10">
        <f>SUM(AL451:AQ451)</f>
        <v>3</v>
      </c>
      <c r="BF451" s="12">
        <f t="shared" si="47"/>
        <v>0</v>
      </c>
      <c r="BG451" s="12">
        <f t="shared" si="48"/>
        <v>1</v>
      </c>
      <c r="BH451" s="9">
        <f t="shared" si="49"/>
        <v>3</v>
      </c>
      <c r="BI451" s="39" t="str">
        <f t="shared" si="50"/>
        <v/>
      </c>
      <c r="BK451" s="75"/>
    </row>
    <row r="452" spans="1:63">
      <c r="A452" s="2">
        <v>449</v>
      </c>
      <c r="B452" s="2">
        <v>2024</v>
      </c>
      <c r="C452" s="1" t="str">
        <v>PBTMTR457</v>
      </c>
      <c r="D452" s="37" t="str">
        <v>001J1000003m8bsIAA</v>
      </c>
      <c r="E452" s="37" t="str">
        <v xml:space="preserve">Jai steel Corporation </v>
      </c>
      <c r="F452" s="37" t="str">
        <v>CHHATTISGARH</v>
      </c>
      <c r="G452" s="37" t="str">
        <v>RAIPUR</v>
      </c>
      <c r="H452" s="37" t="str">
        <v>Raipur</v>
      </c>
      <c r="I452" s="37" t="str">
        <v>MADHYA BHARAT ISPAT PRIVATE LIMITED</v>
      </c>
      <c r="J452" s="37" t="e">
        <v>#VALUE!</v>
      </c>
      <c r="K452" s="37" t="str">
        <v>Vikash Kumar</v>
      </c>
      <c r="L452" s="37" t="str">
        <v>C12834</v>
      </c>
      <c r="M452" s="37" t="str">
        <v>Central</v>
      </c>
      <c r="N452" s="2" t="e">
        <v>#VALUE!</v>
      </c>
      <c r="O452" s="2" t="e">
        <v>#VALUE!</v>
      </c>
      <c r="P452" s="2" t="e">
        <v>#VALUE!</v>
      </c>
      <c r="Q452" s="2" t="str">
        <v>Jun'24</v>
      </c>
      <c r="R452" s="2">
        <v>2025</v>
      </c>
      <c r="S452" s="1">
        <v>0</v>
      </c>
      <c r="T452" s="2">
        <v>250</v>
      </c>
      <c r="U452" s="1">
        <v>0</v>
      </c>
      <c r="V452" s="1" t="str">
        <v>Alien</v>
      </c>
      <c r="W452" s="10">
        <v>0</v>
      </c>
      <c r="X452" s="10">
        <v>0</v>
      </c>
      <c r="Y452" s="10">
        <v>0</v>
      </c>
      <c r="Z452" s="10">
        <v>0</v>
      </c>
      <c r="AA452" s="10">
        <v>0</v>
      </c>
      <c r="AB452" s="10">
        <v>35</v>
      </c>
      <c r="AC452" s="10">
        <v>0</v>
      </c>
      <c r="AD452" s="10">
        <v>0</v>
      </c>
      <c r="AE452" s="10">
        <v>0</v>
      </c>
      <c r="AF452" s="10">
        <v>0</v>
      </c>
      <c r="AG452" s="10">
        <v>0</v>
      </c>
      <c r="AH452" s="10">
        <v>0</v>
      </c>
      <c r="AI452" s="10">
        <v>0</v>
      </c>
      <c r="AJ452" s="10">
        <v>0</v>
      </c>
      <c r="AK452" s="10">
        <v>0</v>
      </c>
      <c r="AL452" s="10">
        <v>0</v>
      </c>
      <c r="AM452" s="10">
        <v>0</v>
      </c>
      <c r="AN452" s="10">
        <v>0</v>
      </c>
      <c r="AO452" s="10">
        <v>0</v>
      </c>
      <c r="AP452" s="10">
        <v>0</v>
      </c>
      <c r="AQ452" s="10">
        <v>0</v>
      </c>
      <c r="AR452" s="10">
        <v>0</v>
      </c>
      <c r="AS452" s="16">
        <v>0</v>
      </c>
      <c r="AT452" s="16">
        <v>0</v>
      </c>
      <c r="AU452" s="16">
        <v>0</v>
      </c>
      <c r="AV452" s="16">
        <v>0</v>
      </c>
      <c r="AW452" s="16" t="str">
        <v/>
      </c>
      <c r="AX452" s="10">
        <f t="shared" si="44"/>
        <v>0</v>
      </c>
      <c r="AY452" s="10">
        <f>SUM(Z452:AK452)</f>
        <v>35</v>
      </c>
      <c r="AZ452" s="2" t="s">
        <v>119</v>
      </c>
      <c r="BA452" s="10">
        <f t="shared" si="45"/>
        <v>0</v>
      </c>
      <c r="BB452" s="36" t="s">
        <v>118</v>
      </c>
      <c r="BC452" s="39" t="str">
        <f t="shared" si="46"/>
        <v/>
      </c>
      <c r="BD452" s="16">
        <f>SUM(AR452:AW452)</f>
        <v>0</v>
      </c>
      <c r="BE452" s="10">
        <f>SUM(AL452:AQ452)</f>
        <v>0</v>
      </c>
      <c r="BF452" s="12" t="str">
        <f t="shared" si="47"/>
        <v/>
      </c>
      <c r="BG452" s="12" t="str">
        <f t="shared" si="48"/>
        <v/>
      </c>
      <c r="BH452" s="9">
        <f t="shared" si="49"/>
        <v>0</v>
      </c>
      <c r="BI452" s="39" t="str">
        <f t="shared" si="50"/>
        <v/>
      </c>
      <c r="BK452" s="75"/>
    </row>
    <row r="453" spans="1:63">
      <c r="A453" s="2">
        <v>450</v>
      </c>
      <c r="B453" s="2">
        <v>2024</v>
      </c>
      <c r="C453" s="1" t="str">
        <v>PBTMTR458</v>
      </c>
      <c r="D453" s="37">
        <v>0</v>
      </c>
      <c r="E453" s="37" t="str">
        <v>BANSAL ENTERPRISES</v>
      </c>
      <c r="F453" s="37" t="str">
        <v>HARYANA</v>
      </c>
      <c r="G453" s="37" t="str">
        <v>SIRSA</v>
      </c>
      <c r="H453" s="37">
        <v>0</v>
      </c>
      <c r="I453" s="37" t="str">
        <v>PAL CEMENT AND STEEL PVT. LTD.</v>
      </c>
      <c r="J453" s="37">
        <v>0</v>
      </c>
      <c r="K453" s="37" t="str">
        <v>Shubham Gahlot</v>
      </c>
      <c r="L453" s="37" t="str">
        <v>C12827</v>
      </c>
      <c r="M453" s="37" t="str">
        <v>North</v>
      </c>
      <c r="N453" s="2" t="e">
        <v>#VALUE!</v>
      </c>
      <c r="O453" s="2" t="e">
        <v>#VALUE!</v>
      </c>
      <c r="P453" s="2" t="e">
        <v>#VALUE!</v>
      </c>
      <c r="Q453" s="2" t="str">
        <v>Jun'24</v>
      </c>
      <c r="R453" s="2">
        <v>2025</v>
      </c>
      <c r="S453" s="1">
        <v>0</v>
      </c>
      <c r="T453" s="2" t="str">
        <v/>
      </c>
      <c r="U453" s="1">
        <v>0</v>
      </c>
      <c r="V453" s="1" t="str">
        <v>Potential Not updated</v>
      </c>
      <c r="W453" s="10">
        <v>0</v>
      </c>
      <c r="X453" s="10">
        <v>0</v>
      </c>
      <c r="Y453" s="10">
        <v>0</v>
      </c>
      <c r="Z453" s="10">
        <v>0</v>
      </c>
      <c r="AA453" s="10">
        <v>0</v>
      </c>
      <c r="AB453" s="10">
        <v>52</v>
      </c>
      <c r="AC453" s="10">
        <v>0</v>
      </c>
      <c r="AD453" s="10">
        <v>0</v>
      </c>
      <c r="AE453" s="10">
        <v>0</v>
      </c>
      <c r="AF453" s="10">
        <v>0</v>
      </c>
      <c r="AG453" s="10">
        <v>0</v>
      </c>
      <c r="AH453" s="10">
        <v>0</v>
      </c>
      <c r="AI453" s="10">
        <v>0</v>
      </c>
      <c r="AJ453" s="10">
        <v>0</v>
      </c>
      <c r="AK453" s="10">
        <v>0</v>
      </c>
      <c r="AL453" s="10">
        <v>0</v>
      </c>
      <c r="AM453" s="10">
        <v>0</v>
      </c>
      <c r="AN453" s="10">
        <v>0</v>
      </c>
      <c r="AO453" s="10">
        <v>0</v>
      </c>
      <c r="AP453" s="10">
        <v>0</v>
      </c>
      <c r="AQ453" s="10">
        <v>0</v>
      </c>
      <c r="AR453" s="10">
        <v>0</v>
      </c>
      <c r="AS453" s="16">
        <v>0</v>
      </c>
      <c r="AT453" s="16">
        <v>0</v>
      </c>
      <c r="AU453" s="16">
        <v>0</v>
      </c>
      <c r="AV453" s="16">
        <v>0</v>
      </c>
      <c r="AW453" s="16" t="str">
        <v/>
      </c>
      <c r="AX453" s="10">
        <f t="shared" ref="AX453:AX516" si="51">SUM(AL453:AW453)</f>
        <v>0</v>
      </c>
      <c r="AY453" s="10">
        <f>SUM(Z453:AK453)</f>
        <v>52</v>
      </c>
      <c r="AZ453" s="2" t="s">
        <v>119</v>
      </c>
      <c r="BA453" s="10">
        <f t="shared" ref="BA453:BA516" si="52">AVERAGE(AL453:AQ453)</f>
        <v>0</v>
      </c>
      <c r="BB453" s="36" t="s">
        <v>118</v>
      </c>
      <c r="BC453" s="39" t="str">
        <f t="shared" ref="BC453:BC516" si="53">IF(AZ453="Yes","",IF(AX453&gt;1250,"E",IF(AX453&gt;750,"D",
IF(AX453&gt;=500,"C",
IF(AX453&gt;=300,"B",
IF(AX453&gt;=200,"A",
""))))))</f>
        <v/>
      </c>
      <c r="BD453" s="16">
        <f>SUM(AR453:AW453)</f>
        <v>0</v>
      </c>
      <c r="BE453" s="10">
        <f>SUM(AL453:AQ453)</f>
        <v>0</v>
      </c>
      <c r="BF453" s="12" t="str">
        <f t="shared" ref="BF453:BF516" si="54">IFERROR(BD453/$AX453,"")</f>
        <v/>
      </c>
      <c r="BG453" s="12" t="str">
        <f t="shared" ref="BG453:BG516" si="55">IFERROR(BE453/$AX453,"")</f>
        <v/>
      </c>
      <c r="BH453" s="9">
        <f t="shared" ref="BH453:BH516" si="56">SUM(AL453:AW453)</f>
        <v>0</v>
      </c>
      <c r="BI453" s="39" t="str">
        <f t="shared" ref="BI453:BI516" si="57">IF(AZ453="Yes","",IF(BH453&gt;=1250,"E",IF(BH453&gt;=750,"D",
IF(BH453&gt;=500,"C",
IF(BH453&gt;=300,"B",
IF(BH453&gt;=200,"A",
""))))))</f>
        <v/>
      </c>
      <c r="BK453" s="75"/>
    </row>
    <row r="454" spans="1:63">
      <c r="A454" s="2">
        <v>451</v>
      </c>
      <c r="B454" s="2">
        <v>2024</v>
      </c>
      <c r="C454" s="1" t="str">
        <v>PBTMTR459</v>
      </c>
      <c r="D454" s="37" t="str">
        <v>001J10000053dnhIAA</v>
      </c>
      <c r="E454" s="37" t="str">
        <v>HARYANA TRADING CO.</v>
      </c>
      <c r="F454" s="37" t="str">
        <v>HARYANA</v>
      </c>
      <c r="G454" s="37" t="str">
        <v>JIND</v>
      </c>
      <c r="H454" s="37" t="str">
        <v>Narwana</v>
      </c>
      <c r="I454" s="37" t="str">
        <v>PAL CEMENT AND STEEL PVT. LTD.</v>
      </c>
      <c r="J454" s="37" t="str">
        <v>Mayank Arya</v>
      </c>
      <c r="K454" s="37" t="str">
        <v>Navneet Pal</v>
      </c>
      <c r="L454" s="37" t="str">
        <v>C12827</v>
      </c>
      <c r="M454" s="37" t="str">
        <v>North</v>
      </c>
      <c r="N454" s="2">
        <v>126112</v>
      </c>
      <c r="O454" s="2" t="str">
        <v>06BGNPM2828L1ZY</v>
      </c>
      <c r="P454" s="2">
        <v>7988605625</v>
      </c>
      <c r="Q454" s="2" t="str">
        <v>Jun'24</v>
      </c>
      <c r="R454" s="2">
        <v>2025</v>
      </c>
      <c r="S454" s="1">
        <v>0</v>
      </c>
      <c r="T454" s="2">
        <v>120</v>
      </c>
      <c r="U454" s="1">
        <v>0</v>
      </c>
      <c r="V454" s="1" t="str">
        <v>Challenger</v>
      </c>
      <c r="W454" s="10">
        <v>0</v>
      </c>
      <c r="X454" s="10">
        <v>0</v>
      </c>
      <c r="Y454" s="10">
        <v>0</v>
      </c>
      <c r="Z454" s="10">
        <v>0</v>
      </c>
      <c r="AA454" s="10">
        <v>0</v>
      </c>
      <c r="AB454" s="10">
        <v>52</v>
      </c>
      <c r="AC454" s="10">
        <v>0</v>
      </c>
      <c r="AD454" s="10">
        <v>0</v>
      </c>
      <c r="AE454" s="10">
        <v>0</v>
      </c>
      <c r="AF454" s="10">
        <v>0</v>
      </c>
      <c r="AG454" s="10">
        <v>0</v>
      </c>
      <c r="AH454" s="10">
        <v>0</v>
      </c>
      <c r="AI454" s="10">
        <v>0</v>
      </c>
      <c r="AJ454" s="10">
        <v>0</v>
      </c>
      <c r="AK454" s="10">
        <v>0</v>
      </c>
      <c r="AL454" s="10">
        <v>0</v>
      </c>
      <c r="AM454" s="10">
        <v>0</v>
      </c>
      <c r="AN454" s="10">
        <v>0</v>
      </c>
      <c r="AO454" s="10">
        <v>0</v>
      </c>
      <c r="AP454" s="10">
        <v>0</v>
      </c>
      <c r="AQ454" s="10">
        <v>0</v>
      </c>
      <c r="AR454" s="10">
        <v>0</v>
      </c>
      <c r="AS454" s="16">
        <v>0</v>
      </c>
      <c r="AT454" s="16">
        <v>0</v>
      </c>
      <c r="AU454" s="16">
        <v>0</v>
      </c>
      <c r="AV454" s="16">
        <v>0</v>
      </c>
      <c r="AW454" s="16" t="str">
        <v/>
      </c>
      <c r="AX454" s="10">
        <f t="shared" si="51"/>
        <v>0</v>
      </c>
      <c r="AY454" s="10">
        <f>SUM(Z454:AK454)</f>
        <v>52</v>
      </c>
      <c r="AZ454" s="2" t="s">
        <v>119</v>
      </c>
      <c r="BA454" s="10">
        <f t="shared" si="52"/>
        <v>0</v>
      </c>
      <c r="BB454" s="36" t="s">
        <v>118</v>
      </c>
      <c r="BC454" s="39" t="str">
        <f t="shared" si="53"/>
        <v/>
      </c>
      <c r="BD454" s="16">
        <f>SUM(AR454:AW454)</f>
        <v>0</v>
      </c>
      <c r="BE454" s="10">
        <f>SUM(AL454:AQ454)</f>
        <v>0</v>
      </c>
      <c r="BF454" s="12" t="str">
        <f t="shared" si="54"/>
        <v/>
      </c>
      <c r="BG454" s="12" t="str">
        <f t="shared" si="55"/>
        <v/>
      </c>
      <c r="BH454" s="9">
        <f t="shared" si="56"/>
        <v>0</v>
      </c>
      <c r="BI454" s="39" t="str">
        <f t="shared" si="57"/>
        <v/>
      </c>
      <c r="BK454" s="75"/>
    </row>
    <row r="455" spans="1:63">
      <c r="A455" s="2">
        <v>452</v>
      </c>
      <c r="B455" s="2">
        <v>2024</v>
      </c>
      <c r="C455" s="1" t="str">
        <v>PBTMTR460</v>
      </c>
      <c r="D455" s="37" t="str">
        <v>001J1000009FursIAC</v>
      </c>
      <c r="E455" s="37" t="str">
        <v>JAIN IRON STORE</v>
      </c>
      <c r="F455" s="37" t="str">
        <v>HARYANA</v>
      </c>
      <c r="G455" s="37" t="str">
        <v>SIRSA</v>
      </c>
      <c r="H455" s="37" t="str">
        <v>Sirsa</v>
      </c>
      <c r="I455" s="37" t="str">
        <v>PAL CEMENT AND STEEL PVT. LTD.</v>
      </c>
      <c r="J455" s="37" t="str">
        <v>Varun Arora</v>
      </c>
      <c r="K455" s="37" t="str">
        <v>Shubham Gahlot</v>
      </c>
      <c r="L455" s="37" t="str">
        <v>C12827</v>
      </c>
      <c r="M455" s="37" t="str">
        <v>North</v>
      </c>
      <c r="N455" s="2">
        <v>125055</v>
      </c>
      <c r="O455" s="2" t="str">
        <v>06AWKPJ8582G1Z4</v>
      </c>
      <c r="P455" s="2">
        <v>9812055292</v>
      </c>
      <c r="Q455" s="2" t="str">
        <v>Jun'24</v>
      </c>
      <c r="R455" s="2">
        <v>2025</v>
      </c>
      <c r="S455" s="1">
        <v>0</v>
      </c>
      <c r="T455" s="2">
        <v>100</v>
      </c>
      <c r="U455" s="1">
        <v>0</v>
      </c>
      <c r="V455" s="1" t="str">
        <v>Challenger</v>
      </c>
      <c r="W455" s="10">
        <v>0</v>
      </c>
      <c r="X455" s="10">
        <v>0</v>
      </c>
      <c r="Y455" s="10">
        <v>0</v>
      </c>
      <c r="Z455" s="10">
        <v>0</v>
      </c>
      <c r="AA455" s="10">
        <v>0</v>
      </c>
      <c r="AB455" s="10">
        <v>52</v>
      </c>
      <c r="AC455" s="10">
        <v>0</v>
      </c>
      <c r="AD455" s="10">
        <v>0</v>
      </c>
      <c r="AE455" s="10">
        <v>0</v>
      </c>
      <c r="AF455" s="10">
        <v>0</v>
      </c>
      <c r="AG455" s="10">
        <v>0</v>
      </c>
      <c r="AH455" s="10">
        <v>0</v>
      </c>
      <c r="AI455" s="10">
        <v>0</v>
      </c>
      <c r="AJ455" s="10">
        <v>0</v>
      </c>
      <c r="AK455" s="10">
        <v>0</v>
      </c>
      <c r="AL455" s="10">
        <v>0</v>
      </c>
      <c r="AM455" s="10">
        <v>0</v>
      </c>
      <c r="AN455" s="10">
        <v>0</v>
      </c>
      <c r="AO455" s="10">
        <v>0</v>
      </c>
      <c r="AP455" s="10">
        <v>0</v>
      </c>
      <c r="AQ455" s="10">
        <v>0</v>
      </c>
      <c r="AR455" s="10">
        <v>0</v>
      </c>
      <c r="AS455" s="16">
        <v>0</v>
      </c>
      <c r="AT455" s="16">
        <v>0</v>
      </c>
      <c r="AU455" s="16">
        <v>0</v>
      </c>
      <c r="AV455" s="16">
        <v>0</v>
      </c>
      <c r="AW455" s="16" t="str">
        <v/>
      </c>
      <c r="AX455" s="10">
        <f t="shared" si="51"/>
        <v>0</v>
      </c>
      <c r="AY455" s="10">
        <f>SUM(Z455:AK455)</f>
        <v>52</v>
      </c>
      <c r="AZ455" s="2" t="s">
        <v>119</v>
      </c>
      <c r="BA455" s="10">
        <f t="shared" si="52"/>
        <v>0</v>
      </c>
      <c r="BB455" s="36" t="s">
        <v>118</v>
      </c>
      <c r="BC455" s="39" t="str">
        <f t="shared" si="53"/>
        <v/>
      </c>
      <c r="BD455" s="16">
        <f>SUM(AR455:AW455)</f>
        <v>0</v>
      </c>
      <c r="BE455" s="10">
        <f>SUM(AL455:AQ455)</f>
        <v>0</v>
      </c>
      <c r="BF455" s="12" t="str">
        <f t="shared" si="54"/>
        <v/>
      </c>
      <c r="BG455" s="12" t="str">
        <f t="shared" si="55"/>
        <v/>
      </c>
      <c r="BH455" s="9">
        <f t="shared" si="56"/>
        <v>0</v>
      </c>
      <c r="BI455" s="39" t="str">
        <f t="shared" si="57"/>
        <v/>
      </c>
      <c r="BK455" s="75"/>
    </row>
    <row r="456" spans="1:63">
      <c r="A456" s="2">
        <v>453</v>
      </c>
      <c r="B456" s="2">
        <v>2024</v>
      </c>
      <c r="C456" s="1" t="str">
        <v>PBTMTR461</v>
      </c>
      <c r="D456" s="37" t="str">
        <v>0015g00001dJQ86AAG</v>
      </c>
      <c r="E456" s="37" t="str">
        <v>M/S MAHALUXMI TRADERS</v>
      </c>
      <c r="F456" s="37" t="str">
        <v>HARYANA</v>
      </c>
      <c r="G456" s="37" t="str">
        <v>FATEHABAD</v>
      </c>
      <c r="H456" s="37" t="str">
        <v>Tohana</v>
      </c>
      <c r="I456" s="37" t="str">
        <v>PAL CEMENT AND STEEL PVT. LTD.</v>
      </c>
      <c r="J456" s="37" t="str">
        <v>Varun Arora</v>
      </c>
      <c r="K456" s="37" t="str">
        <v>Shubham Gahlot</v>
      </c>
      <c r="L456" s="37" t="str">
        <v>C12827</v>
      </c>
      <c r="M456" s="37" t="str">
        <v>North</v>
      </c>
      <c r="N456" s="2">
        <v>125051</v>
      </c>
      <c r="O456" s="2" t="str">
        <v>06BBFPR9099P2ZH</v>
      </c>
      <c r="P456" s="2">
        <v>7494893354</v>
      </c>
      <c r="Q456" s="2" t="str">
        <v>Jun'24</v>
      </c>
      <c r="R456" s="2">
        <v>2025</v>
      </c>
      <c r="S456" s="1">
        <v>0</v>
      </c>
      <c r="T456" s="2">
        <v>70</v>
      </c>
      <c r="U456" s="1">
        <v>0</v>
      </c>
      <c r="V456" s="1" t="str">
        <v>Challenger</v>
      </c>
      <c r="W456" s="10">
        <v>0</v>
      </c>
      <c r="X456" s="10">
        <v>0</v>
      </c>
      <c r="Y456" s="10">
        <v>0</v>
      </c>
      <c r="Z456" s="10">
        <v>0</v>
      </c>
      <c r="AA456" s="10">
        <v>0</v>
      </c>
      <c r="AB456" s="10">
        <v>52</v>
      </c>
      <c r="AC456" s="10">
        <v>12</v>
      </c>
      <c r="AD456" s="10">
        <v>0</v>
      </c>
      <c r="AE456" s="10">
        <v>0</v>
      </c>
      <c r="AF456" s="10">
        <v>0</v>
      </c>
      <c r="AG456" s="10">
        <v>0</v>
      </c>
      <c r="AH456" s="10">
        <v>0</v>
      </c>
      <c r="AI456" s="10">
        <v>0</v>
      </c>
      <c r="AJ456" s="10">
        <v>0</v>
      </c>
      <c r="AK456" s="10">
        <v>0</v>
      </c>
      <c r="AL456" s="10">
        <v>0</v>
      </c>
      <c r="AM456" s="10">
        <v>0</v>
      </c>
      <c r="AN456" s="10">
        <v>0</v>
      </c>
      <c r="AO456" s="10">
        <v>0</v>
      </c>
      <c r="AP456" s="10">
        <v>0</v>
      </c>
      <c r="AQ456" s="10">
        <v>0</v>
      </c>
      <c r="AR456" s="10">
        <v>0</v>
      </c>
      <c r="AS456" s="16">
        <v>0</v>
      </c>
      <c r="AT456" s="16">
        <v>0</v>
      </c>
      <c r="AU456" s="16">
        <v>0</v>
      </c>
      <c r="AV456" s="16">
        <v>0</v>
      </c>
      <c r="AW456" s="16" t="str">
        <v/>
      </c>
      <c r="AX456" s="10">
        <f t="shared" si="51"/>
        <v>0</v>
      </c>
      <c r="AY456" s="10">
        <f>SUM(Z456:AK456)</f>
        <v>64</v>
      </c>
      <c r="AZ456" s="2" t="s">
        <v>119</v>
      </c>
      <c r="BA456" s="10">
        <f t="shared" si="52"/>
        <v>0</v>
      </c>
      <c r="BB456" s="36" t="s">
        <v>118</v>
      </c>
      <c r="BC456" s="39" t="str">
        <f t="shared" si="53"/>
        <v/>
      </c>
      <c r="BD456" s="16">
        <f>SUM(AR456:AW456)</f>
        <v>0</v>
      </c>
      <c r="BE456" s="10">
        <f>SUM(AL456:AQ456)</f>
        <v>0</v>
      </c>
      <c r="BF456" s="12" t="str">
        <f t="shared" si="54"/>
        <v/>
      </c>
      <c r="BG456" s="12" t="str">
        <f t="shared" si="55"/>
        <v/>
      </c>
      <c r="BH456" s="9">
        <f t="shared" si="56"/>
        <v>0</v>
      </c>
      <c r="BI456" s="39" t="str">
        <f t="shared" si="57"/>
        <v/>
      </c>
      <c r="BK456" s="75"/>
    </row>
    <row r="457" spans="1:63">
      <c r="A457" s="2">
        <v>454</v>
      </c>
      <c r="B457" s="2">
        <v>2024</v>
      </c>
      <c r="C457" s="1" t="str">
        <v>PBTMTR462</v>
      </c>
      <c r="D457" s="37" t="str">
        <v>001J10000053TbpIAE</v>
      </c>
      <c r="E457" s="37" t="str">
        <v>SACHIN TRADING CO.</v>
      </c>
      <c r="F457" s="37" t="str">
        <v>HARYANA</v>
      </c>
      <c r="G457" s="37" t="str">
        <v>JIND</v>
      </c>
      <c r="H457" s="37" t="str">
        <v>Jind</v>
      </c>
      <c r="I457" s="37" t="str">
        <v>PAL CEMENT AND STEEL PVT. LTD.</v>
      </c>
      <c r="J457" s="37" t="str">
        <v>Mayank Arya</v>
      </c>
      <c r="K457" s="37" t="str">
        <v>Navneet Pal</v>
      </c>
      <c r="L457" s="37" t="str">
        <v>C12827</v>
      </c>
      <c r="M457" s="37" t="str">
        <v>North</v>
      </c>
      <c r="N457" s="2">
        <v>126102</v>
      </c>
      <c r="O457" s="2" t="str">
        <v>06AAYPG3593Q1ZO</v>
      </c>
      <c r="P457" s="2">
        <v>8950570000</v>
      </c>
      <c r="Q457" s="2" t="str">
        <v>Jun'24</v>
      </c>
      <c r="R457" s="2">
        <v>2025</v>
      </c>
      <c r="S457" s="1">
        <v>0</v>
      </c>
      <c r="T457" s="2">
        <v>50</v>
      </c>
      <c r="U457" s="1">
        <v>0</v>
      </c>
      <c r="V457" s="1" t="str">
        <v>Minor</v>
      </c>
      <c r="W457" s="10">
        <v>0</v>
      </c>
      <c r="X457" s="10">
        <v>0</v>
      </c>
      <c r="Y457" s="10">
        <v>0</v>
      </c>
      <c r="Z457" s="10">
        <v>0</v>
      </c>
      <c r="AA457" s="10">
        <v>0</v>
      </c>
      <c r="AB457" s="10">
        <v>52</v>
      </c>
      <c r="AC457" s="10">
        <v>12</v>
      </c>
      <c r="AD457" s="10">
        <v>0</v>
      </c>
      <c r="AE457" s="10">
        <v>52.05</v>
      </c>
      <c r="AF457" s="10">
        <v>51</v>
      </c>
      <c r="AG457" s="10">
        <v>0</v>
      </c>
      <c r="AH457" s="10">
        <v>35</v>
      </c>
      <c r="AI457" s="10">
        <v>51</v>
      </c>
      <c r="AJ457" s="10">
        <v>53</v>
      </c>
      <c r="AK457" s="10">
        <v>0</v>
      </c>
      <c r="AL457" s="10">
        <v>0</v>
      </c>
      <c r="AM457" s="10">
        <v>0</v>
      </c>
      <c r="AN457" s="10">
        <v>0</v>
      </c>
      <c r="AO457" s="10">
        <v>0</v>
      </c>
      <c r="AP457" s="10">
        <v>0</v>
      </c>
      <c r="AQ457" s="10">
        <v>0</v>
      </c>
      <c r="AR457" s="10">
        <v>0</v>
      </c>
      <c r="AS457" s="16">
        <v>0</v>
      </c>
      <c r="AT457" s="16">
        <v>0</v>
      </c>
      <c r="AU457" s="16">
        <v>0</v>
      </c>
      <c r="AV457" s="16">
        <v>0</v>
      </c>
      <c r="AW457" s="16" t="str">
        <v/>
      </c>
      <c r="AX457" s="10">
        <f t="shared" si="51"/>
        <v>0</v>
      </c>
      <c r="AY457" s="10">
        <f>SUM(Z457:AK457)</f>
        <v>306.05</v>
      </c>
      <c r="AZ457" s="2" t="s">
        <v>119</v>
      </c>
      <c r="BA457" s="10">
        <f t="shared" si="52"/>
        <v>0</v>
      </c>
      <c r="BB457" s="36" t="s">
        <v>118</v>
      </c>
      <c r="BC457" s="39" t="str">
        <f t="shared" si="53"/>
        <v/>
      </c>
      <c r="BD457" s="16">
        <f>SUM(AR457:AW457)</f>
        <v>0</v>
      </c>
      <c r="BE457" s="10">
        <f>SUM(AL457:AQ457)</f>
        <v>0</v>
      </c>
      <c r="BF457" s="12" t="str">
        <f t="shared" si="54"/>
        <v/>
      </c>
      <c r="BG457" s="12" t="str">
        <f t="shared" si="55"/>
        <v/>
      </c>
      <c r="BH457" s="9">
        <f t="shared" si="56"/>
        <v>0</v>
      </c>
      <c r="BI457" s="39" t="str">
        <f t="shared" si="57"/>
        <v/>
      </c>
      <c r="BK457" s="75"/>
    </row>
    <row r="458" spans="1:63">
      <c r="A458" s="2">
        <v>455</v>
      </c>
      <c r="B458" s="2">
        <v>2024</v>
      </c>
      <c r="C458" s="1" t="str">
        <v>PBTMTR463</v>
      </c>
      <c r="D458" s="37" t="str">
        <v>001J1000002k0ppIAA</v>
      </c>
      <c r="E458" s="37" t="str">
        <v>GUPTA IRON STORE</v>
      </c>
      <c r="F458" s="37" t="str">
        <v>PUNJAB</v>
      </c>
      <c r="G458" s="37" t="str">
        <v>PATHANKOT</v>
      </c>
      <c r="H458" s="37" t="str">
        <v>Pathankot</v>
      </c>
      <c r="I458" s="37" t="str">
        <v>MAHAVIR STEEL CORPORATION</v>
      </c>
      <c r="J458" s="37" t="str">
        <v>Abhishek Wadhwa</v>
      </c>
      <c r="K458" s="37" t="str">
        <v>-</v>
      </c>
      <c r="L458" s="37" t="str">
        <v>0015g00001ghemj</v>
      </c>
      <c r="M458" s="37" t="str">
        <v>North</v>
      </c>
      <c r="N458" s="2">
        <v>145001</v>
      </c>
      <c r="O458" s="2" t="str">
        <v>03AALFG5504G2ZP</v>
      </c>
      <c r="P458" s="2">
        <v>9855421343</v>
      </c>
      <c r="Q458" s="2" t="str">
        <v>Jun'24</v>
      </c>
      <c r="R458" s="2">
        <v>2025</v>
      </c>
      <c r="S458" s="1">
        <v>0</v>
      </c>
      <c r="T458" s="2">
        <v>165</v>
      </c>
      <c r="U458" s="1">
        <v>2.4565656565656568E-2</v>
      </c>
      <c r="V458" s="1" t="str">
        <v>Challenger</v>
      </c>
      <c r="W458" s="10">
        <v>0</v>
      </c>
      <c r="X458" s="10">
        <v>0</v>
      </c>
      <c r="Y458" s="10">
        <v>0</v>
      </c>
      <c r="Z458" s="10">
        <v>0</v>
      </c>
      <c r="AA458" s="10">
        <v>0</v>
      </c>
      <c r="AB458" s="10">
        <v>5</v>
      </c>
      <c r="AC458" s="10">
        <v>9.6999999999999993</v>
      </c>
      <c r="AD458" s="10">
        <v>49</v>
      </c>
      <c r="AE458" s="10">
        <v>25.01</v>
      </c>
      <c r="AF458" s="10">
        <v>52.6</v>
      </c>
      <c r="AG458" s="10">
        <v>12</v>
      </c>
      <c r="AH458" s="10">
        <v>51.1</v>
      </c>
      <c r="AI458" s="10">
        <v>0</v>
      </c>
      <c r="AJ458" s="10">
        <v>25.66</v>
      </c>
      <c r="AK458" s="10">
        <v>75.099999999999994</v>
      </c>
      <c r="AL458" s="10">
        <v>53</v>
      </c>
      <c r="AM458" s="10">
        <v>56</v>
      </c>
      <c r="AN458" s="10">
        <v>52</v>
      </c>
      <c r="AO458" s="10">
        <v>30.09</v>
      </c>
      <c r="AP458" s="10">
        <v>12.02</v>
      </c>
      <c r="AQ458" s="10">
        <v>0</v>
      </c>
      <c r="AR458" s="10">
        <v>52.29</v>
      </c>
      <c r="AS458" s="16">
        <v>0</v>
      </c>
      <c r="AT458" s="16">
        <v>12.16</v>
      </c>
      <c r="AU458" s="16">
        <v>0</v>
      </c>
      <c r="AV458" s="16">
        <v>0</v>
      </c>
      <c r="AW458" s="16">
        <v>35</v>
      </c>
      <c r="AX458" s="10">
        <f t="shared" si="51"/>
        <v>302.56</v>
      </c>
      <c r="AY458" s="10">
        <f>SUM(Z458:AK458)</f>
        <v>305.16999999999996</v>
      </c>
      <c r="AZ458" s="2" t="s">
        <v>119</v>
      </c>
      <c r="BA458" s="10">
        <f t="shared" si="52"/>
        <v>33.851666666666667</v>
      </c>
      <c r="BB458" s="36" t="s">
        <v>118</v>
      </c>
      <c r="BC458" s="39" t="str">
        <f t="shared" si="53"/>
        <v>B</v>
      </c>
      <c r="BD458" s="16">
        <f>SUM(AR458:AW458)</f>
        <v>99.45</v>
      </c>
      <c r="BE458" s="10">
        <f>SUM(AL458:AQ458)</f>
        <v>203.11</v>
      </c>
      <c r="BF458" s="12">
        <f t="shared" si="54"/>
        <v>0.32869513484928609</v>
      </c>
      <c r="BG458" s="12">
        <f t="shared" si="55"/>
        <v>0.67130486515071397</v>
      </c>
      <c r="BH458" s="9">
        <f t="shared" si="56"/>
        <v>302.56</v>
      </c>
      <c r="BI458" s="39" t="str">
        <f t="shared" si="57"/>
        <v>B</v>
      </c>
      <c r="BJ458" s="1" t="str">
        <f>_xlfn.XLOOKUP(D458,'Holi gift'!A:A,'Holi gift'!A:A,"",0,1)</f>
        <v>001J1000002k0ppIAA</v>
      </c>
      <c r="BK458" s="75"/>
    </row>
    <row r="459" spans="1:63">
      <c r="A459" s="2">
        <v>456</v>
      </c>
      <c r="B459" s="2">
        <v>2024</v>
      </c>
      <c r="C459" s="1" t="str">
        <v>PBTMTR464</v>
      </c>
      <c r="D459" s="37" t="str">
        <v>001J1000003mb34IAA</v>
      </c>
      <c r="E459" s="37" t="str">
        <v>BHAGWATI STEEL TRADERS</v>
      </c>
      <c r="F459" s="37" t="str">
        <v>PUNJAB</v>
      </c>
      <c r="G459" s="37" t="str">
        <v>S.A.S Nagar</v>
      </c>
      <c r="H459" s="37" t="str">
        <v>Mohali</v>
      </c>
      <c r="I459" s="37" t="str">
        <v>PAL CEMENT AND STEEL PVT. LTD.</v>
      </c>
      <c r="J459" s="37" t="str">
        <v>Abhishek Wadhwa</v>
      </c>
      <c r="K459" s="37" t="str">
        <v>Abhishek Wadhwa</v>
      </c>
      <c r="L459" s="37" t="str">
        <v>C12827</v>
      </c>
      <c r="M459" s="37" t="str">
        <v>North</v>
      </c>
      <c r="N459" s="2">
        <v>140306</v>
      </c>
      <c r="O459" s="2" t="str">
        <v>03ABCFB3250G1Z3</v>
      </c>
      <c r="P459" s="2">
        <v>9814195841</v>
      </c>
      <c r="Q459" s="2" t="str">
        <v>Jun'24</v>
      </c>
      <c r="R459" s="2">
        <v>2025</v>
      </c>
      <c r="S459" s="1">
        <v>0</v>
      </c>
      <c r="T459" s="2">
        <v>1000</v>
      </c>
      <c r="U459" s="1">
        <v>1.6666666666666668E-3</v>
      </c>
      <c r="V459" s="1" t="str">
        <v>Alien</v>
      </c>
      <c r="W459" s="10">
        <v>0</v>
      </c>
      <c r="X459" s="10">
        <v>0</v>
      </c>
      <c r="Y459" s="10">
        <v>0</v>
      </c>
      <c r="Z459" s="10">
        <v>0</v>
      </c>
      <c r="AA459" s="10">
        <v>0</v>
      </c>
      <c r="AB459" s="10">
        <v>51</v>
      </c>
      <c r="AC459" s="10">
        <v>0</v>
      </c>
      <c r="AD459" s="10">
        <v>30</v>
      </c>
      <c r="AE459" s="10">
        <v>35</v>
      </c>
      <c r="AF459" s="10">
        <v>5</v>
      </c>
      <c r="AG459" s="10">
        <v>5</v>
      </c>
      <c r="AH459" s="10">
        <v>10</v>
      </c>
      <c r="AI459" s="10">
        <v>0</v>
      </c>
      <c r="AJ459" s="10">
        <v>5</v>
      </c>
      <c r="AK459" s="10">
        <v>0</v>
      </c>
      <c r="AL459" s="10">
        <v>0</v>
      </c>
      <c r="AM459" s="10">
        <v>0</v>
      </c>
      <c r="AN459" s="10">
        <v>5</v>
      </c>
      <c r="AO459" s="10">
        <v>0</v>
      </c>
      <c r="AP459" s="10">
        <v>0</v>
      </c>
      <c r="AQ459" s="10">
        <v>0</v>
      </c>
      <c r="AR459" s="10">
        <v>0</v>
      </c>
      <c r="AS459" s="16">
        <v>0</v>
      </c>
      <c r="AT459" s="16">
        <v>0</v>
      </c>
      <c r="AU459" s="16">
        <v>0</v>
      </c>
      <c r="AV459" s="16">
        <v>5</v>
      </c>
      <c r="AW459" s="16" t="str">
        <v/>
      </c>
      <c r="AX459" s="10">
        <f t="shared" si="51"/>
        <v>10</v>
      </c>
      <c r="AY459" s="10">
        <f>SUM(Z459:AK459)</f>
        <v>141</v>
      </c>
      <c r="AZ459" s="2" t="s">
        <v>119</v>
      </c>
      <c r="BA459" s="10">
        <f t="shared" si="52"/>
        <v>0.83333333333333337</v>
      </c>
      <c r="BB459" s="36" t="s">
        <v>118</v>
      </c>
      <c r="BC459" s="39" t="str">
        <f t="shared" si="53"/>
        <v/>
      </c>
      <c r="BD459" s="16">
        <f>SUM(AR459:AW459)</f>
        <v>5</v>
      </c>
      <c r="BE459" s="10">
        <f>SUM(AL459:AQ459)</f>
        <v>5</v>
      </c>
      <c r="BF459" s="12">
        <f t="shared" si="54"/>
        <v>0.5</v>
      </c>
      <c r="BG459" s="12">
        <f t="shared" si="55"/>
        <v>0.5</v>
      </c>
      <c r="BH459" s="9">
        <f t="shared" si="56"/>
        <v>10</v>
      </c>
      <c r="BI459" s="39" t="str">
        <f t="shared" si="57"/>
        <v/>
      </c>
      <c r="BK459" s="75"/>
    </row>
    <row r="460" spans="1:63">
      <c r="A460" s="2">
        <v>457</v>
      </c>
      <c r="B460" s="2">
        <v>2024</v>
      </c>
      <c r="C460" s="1" t="str">
        <v>PBTMTR465</v>
      </c>
      <c r="D460" s="37" t="str">
        <v>001J1000003magnIAA</v>
      </c>
      <c r="E460" s="37" t="str">
        <v>JJ ENTERPRISES</v>
      </c>
      <c r="F460" s="37" t="str">
        <v>PUNJAB</v>
      </c>
      <c r="G460" s="37" t="str">
        <v>S.A.S Nagar</v>
      </c>
      <c r="H460" s="37" t="str">
        <v>Kharar</v>
      </c>
      <c r="I460" s="37" t="str">
        <v>PAL CEMENT AND STEEL PVT. LTD.</v>
      </c>
      <c r="J460" s="37" t="str">
        <v>Abhishek Wadhwa</v>
      </c>
      <c r="K460" s="37" t="str">
        <v>Abhishek Wadhwa</v>
      </c>
      <c r="L460" s="37" t="str">
        <v>C12827</v>
      </c>
      <c r="M460" s="37" t="str">
        <v>North</v>
      </c>
      <c r="N460" s="2">
        <v>140901</v>
      </c>
      <c r="O460" s="2" t="str">
        <v>03AIPPK6226M3ZW</v>
      </c>
      <c r="P460" s="2">
        <v>7814160269</v>
      </c>
      <c r="Q460" s="2" t="str">
        <v>Jun'24</v>
      </c>
      <c r="R460" s="2">
        <v>2025</v>
      </c>
      <c r="S460" s="1">
        <v>0</v>
      </c>
      <c r="T460" s="2">
        <v>145</v>
      </c>
      <c r="U460" s="1">
        <v>1.1494252873563218E-2</v>
      </c>
      <c r="V460" s="1" t="str">
        <v>Challenger</v>
      </c>
      <c r="W460" s="10">
        <v>0</v>
      </c>
      <c r="X460" s="10">
        <v>0</v>
      </c>
      <c r="Y460" s="10">
        <v>0</v>
      </c>
      <c r="Z460" s="10">
        <v>0</v>
      </c>
      <c r="AA460" s="10">
        <v>0</v>
      </c>
      <c r="AB460" s="10">
        <v>30</v>
      </c>
      <c r="AC460" s="10">
        <v>0</v>
      </c>
      <c r="AD460" s="10">
        <v>20</v>
      </c>
      <c r="AE460" s="10">
        <v>5</v>
      </c>
      <c r="AF460" s="10">
        <v>5</v>
      </c>
      <c r="AG460" s="10">
        <v>0</v>
      </c>
      <c r="AH460" s="10">
        <v>0</v>
      </c>
      <c r="AI460" s="10">
        <v>0</v>
      </c>
      <c r="AJ460" s="10">
        <v>0</v>
      </c>
      <c r="AK460" s="10">
        <v>0</v>
      </c>
      <c r="AL460" s="10">
        <v>0</v>
      </c>
      <c r="AM460" s="10">
        <v>15.2</v>
      </c>
      <c r="AN460" s="10">
        <v>0</v>
      </c>
      <c r="AO460" s="10">
        <v>0</v>
      </c>
      <c r="AP460" s="10">
        <v>0</v>
      </c>
      <c r="AQ460" s="10">
        <v>0</v>
      </c>
      <c r="AR460" s="10">
        <v>0</v>
      </c>
      <c r="AS460" s="16">
        <v>5</v>
      </c>
      <c r="AT460" s="16">
        <v>5</v>
      </c>
      <c r="AU460" s="16">
        <v>0</v>
      </c>
      <c r="AV460" s="16">
        <v>0</v>
      </c>
      <c r="AW460" s="16" t="str">
        <v/>
      </c>
      <c r="AX460" s="10">
        <f t="shared" si="51"/>
        <v>25.2</v>
      </c>
      <c r="AY460" s="10">
        <f>SUM(Z460:AK460)</f>
        <v>60</v>
      </c>
      <c r="AZ460" s="2" t="s">
        <v>119</v>
      </c>
      <c r="BA460" s="10">
        <f t="shared" si="52"/>
        <v>2.5333333333333332</v>
      </c>
      <c r="BB460" s="36" t="s">
        <v>118</v>
      </c>
      <c r="BC460" s="39" t="str">
        <f t="shared" si="53"/>
        <v/>
      </c>
      <c r="BD460" s="16">
        <f>SUM(AR460:AW460)</f>
        <v>10</v>
      </c>
      <c r="BE460" s="10">
        <f>SUM(AL460:AQ460)</f>
        <v>15.2</v>
      </c>
      <c r="BF460" s="12">
        <f t="shared" si="54"/>
        <v>0.39682539682539686</v>
      </c>
      <c r="BG460" s="12">
        <f t="shared" si="55"/>
        <v>0.60317460317460314</v>
      </c>
      <c r="BH460" s="9">
        <f t="shared" si="56"/>
        <v>25.2</v>
      </c>
      <c r="BI460" s="39" t="str">
        <f t="shared" si="57"/>
        <v/>
      </c>
      <c r="BK460" s="75"/>
    </row>
    <row r="461" spans="1:63">
      <c r="A461" s="2">
        <v>458</v>
      </c>
      <c r="B461" s="2">
        <v>2024</v>
      </c>
      <c r="C461" s="1" t="str">
        <v>PBTMTR466</v>
      </c>
      <c r="D461" s="37" t="str">
        <v>001J1000003nJVpIAM</v>
      </c>
      <c r="E461" s="37" t="str">
        <v>SHREE BALAJI TRADING CO</v>
      </c>
      <c r="F461" s="37" t="str">
        <v>PUNJAB</v>
      </c>
      <c r="G461" s="37" t="str">
        <v>S.A.S Nagar</v>
      </c>
      <c r="H461" s="37" t="str">
        <v>Dera Bassi</v>
      </c>
      <c r="I461" s="37" t="str">
        <v>PAL CEMENT AND STEEL PVT. LTD.</v>
      </c>
      <c r="J461" s="37" t="str">
        <v>Abhishek Wadhwa</v>
      </c>
      <c r="K461" s="37" t="str">
        <v>Abhishek Wadhwa</v>
      </c>
      <c r="L461" s="37" t="str">
        <v>C12827</v>
      </c>
      <c r="M461" s="37" t="str">
        <v>North</v>
      </c>
      <c r="N461" s="2">
        <v>140603</v>
      </c>
      <c r="O461" s="2" t="str">
        <v>03AIAPG0233F1Z9</v>
      </c>
      <c r="P461" s="2">
        <v>0</v>
      </c>
      <c r="Q461" s="2" t="str">
        <v>Jun'24</v>
      </c>
      <c r="R461" s="2">
        <v>2025</v>
      </c>
      <c r="S461" s="1">
        <v>0</v>
      </c>
      <c r="T461" s="2">
        <v>450</v>
      </c>
      <c r="U461" s="1">
        <v>0</v>
      </c>
      <c r="V461" s="1" t="str">
        <v>Alien</v>
      </c>
      <c r="W461" s="10">
        <v>0</v>
      </c>
      <c r="X461" s="10">
        <v>0</v>
      </c>
      <c r="Y461" s="10">
        <v>0</v>
      </c>
      <c r="Z461" s="10">
        <v>0</v>
      </c>
      <c r="AA461" s="10">
        <v>0</v>
      </c>
      <c r="AB461" s="10">
        <v>77</v>
      </c>
      <c r="AC461" s="10">
        <v>35</v>
      </c>
      <c r="AD461" s="10">
        <v>90</v>
      </c>
      <c r="AE461" s="10">
        <v>66</v>
      </c>
      <c r="AF461" s="10">
        <v>72</v>
      </c>
      <c r="AG461" s="10">
        <v>50</v>
      </c>
      <c r="AH461" s="10">
        <v>69</v>
      </c>
      <c r="AI461" s="10">
        <v>80</v>
      </c>
      <c r="AJ461" s="10">
        <v>63</v>
      </c>
      <c r="AK461" s="10">
        <v>50</v>
      </c>
      <c r="AL461" s="10">
        <v>10</v>
      </c>
      <c r="AM461" s="10">
        <v>11</v>
      </c>
      <c r="AN461" s="10">
        <v>10</v>
      </c>
      <c r="AO461" s="10">
        <v>0</v>
      </c>
      <c r="AP461" s="10">
        <v>29.83</v>
      </c>
      <c r="AQ461" s="10">
        <v>0</v>
      </c>
      <c r="AR461" s="10">
        <v>0</v>
      </c>
      <c r="AS461" s="16">
        <v>0</v>
      </c>
      <c r="AT461" s="16">
        <v>0</v>
      </c>
      <c r="AU461" s="16">
        <v>0</v>
      </c>
      <c r="AV461" s="16">
        <v>0</v>
      </c>
      <c r="AW461" s="16" t="str">
        <v/>
      </c>
      <c r="AX461" s="10">
        <f t="shared" si="51"/>
        <v>60.83</v>
      </c>
      <c r="AY461" s="10">
        <f>SUM(Z461:AK461)</f>
        <v>652</v>
      </c>
      <c r="AZ461" s="2" t="s">
        <v>119</v>
      </c>
      <c r="BA461" s="10">
        <f t="shared" si="52"/>
        <v>10.138333333333334</v>
      </c>
      <c r="BB461" s="36" t="s">
        <v>118</v>
      </c>
      <c r="BC461" s="39" t="str">
        <f t="shared" si="53"/>
        <v/>
      </c>
      <c r="BD461" s="16">
        <f>SUM(AR461:AW461)</f>
        <v>0</v>
      </c>
      <c r="BE461" s="10">
        <f>SUM(AL461:AQ461)</f>
        <v>60.83</v>
      </c>
      <c r="BF461" s="12">
        <f t="shared" si="54"/>
        <v>0</v>
      </c>
      <c r="BG461" s="12">
        <f t="shared" si="55"/>
        <v>1</v>
      </c>
      <c r="BH461" s="9">
        <f t="shared" si="56"/>
        <v>60.83</v>
      </c>
      <c r="BI461" s="39" t="str">
        <f t="shared" si="57"/>
        <v/>
      </c>
      <c r="BK461" s="75"/>
    </row>
    <row r="462" spans="1:63">
      <c r="A462" s="2">
        <v>459</v>
      </c>
      <c r="B462" s="2">
        <v>2024</v>
      </c>
      <c r="C462" s="1" t="str">
        <v>PBTMTR467</v>
      </c>
      <c r="D462" s="37" t="str">
        <v>001J1000002mdP7IAI</v>
      </c>
      <c r="E462" s="37" t="str">
        <v>M/S SHIKHAR STEELS</v>
      </c>
      <c r="F462" s="37" t="str">
        <v>UTTARAKHAND</v>
      </c>
      <c r="G462" s="37" t="str">
        <v>NAINITAL</v>
      </c>
      <c r="H462" s="37" t="str">
        <v>Haldwani</v>
      </c>
      <c r="I462" s="37" t="str">
        <v>SHIVA SALES INDIA CORPORATION</v>
      </c>
      <c r="J462" s="37" t="str">
        <v>Manoj Yadav</v>
      </c>
      <c r="K462" s="37" t="str">
        <v>Manoj Yadav</v>
      </c>
      <c r="L462" s="37" t="str">
        <v>C12821</v>
      </c>
      <c r="M462" s="37" t="str">
        <v>North</v>
      </c>
      <c r="N462" s="2">
        <v>263139</v>
      </c>
      <c r="O462" s="2" t="str">
        <v>05AZIPG0502C1Z9</v>
      </c>
      <c r="P462" s="2">
        <v>9412038165</v>
      </c>
      <c r="Q462" s="2" t="str">
        <v>Jun'24</v>
      </c>
      <c r="R462" s="2">
        <v>2025</v>
      </c>
      <c r="S462" s="1">
        <v>0</v>
      </c>
      <c r="T462" s="2">
        <v>100</v>
      </c>
      <c r="U462" s="1">
        <v>0</v>
      </c>
      <c r="V462" s="1" t="str">
        <v>Challenger</v>
      </c>
      <c r="W462" s="10">
        <v>0</v>
      </c>
      <c r="X462" s="10">
        <v>0</v>
      </c>
      <c r="Y462" s="10">
        <v>0</v>
      </c>
      <c r="Z462" s="10">
        <v>0</v>
      </c>
      <c r="AA462" s="10">
        <v>0</v>
      </c>
      <c r="AB462" s="10">
        <v>15</v>
      </c>
      <c r="AC462" s="10">
        <v>0</v>
      </c>
      <c r="AD462" s="10">
        <v>0</v>
      </c>
      <c r="AE462" s="10">
        <v>0</v>
      </c>
      <c r="AF462" s="10">
        <v>0</v>
      </c>
      <c r="AG462" s="10">
        <v>0</v>
      </c>
      <c r="AH462" s="10">
        <v>0</v>
      </c>
      <c r="AI462" s="10">
        <v>0</v>
      </c>
      <c r="AJ462" s="10">
        <v>0</v>
      </c>
      <c r="AK462" s="10">
        <v>0</v>
      </c>
      <c r="AL462" s="10">
        <v>0</v>
      </c>
      <c r="AM462" s="10">
        <v>0</v>
      </c>
      <c r="AN462" s="10">
        <v>0</v>
      </c>
      <c r="AO462" s="10">
        <v>0</v>
      </c>
      <c r="AP462" s="10">
        <v>0</v>
      </c>
      <c r="AQ462" s="10">
        <v>0</v>
      </c>
      <c r="AR462" s="10">
        <v>0</v>
      </c>
      <c r="AS462" s="16">
        <v>0</v>
      </c>
      <c r="AT462" s="16">
        <v>0</v>
      </c>
      <c r="AU462" s="16">
        <v>0</v>
      </c>
      <c r="AV462" s="16">
        <v>0</v>
      </c>
      <c r="AW462" s="16" t="str">
        <v/>
      </c>
      <c r="AX462" s="10">
        <f t="shared" si="51"/>
        <v>0</v>
      </c>
      <c r="AY462" s="10">
        <f>SUM(Z462:AK462)</f>
        <v>15</v>
      </c>
      <c r="AZ462" s="2" t="s">
        <v>119</v>
      </c>
      <c r="BA462" s="10">
        <f t="shared" si="52"/>
        <v>0</v>
      </c>
      <c r="BB462" s="36" t="s">
        <v>118</v>
      </c>
      <c r="BC462" s="39" t="str">
        <f t="shared" si="53"/>
        <v/>
      </c>
      <c r="BD462" s="16">
        <f>SUM(AR462:AW462)</f>
        <v>0</v>
      </c>
      <c r="BE462" s="10">
        <f>SUM(AL462:AQ462)</f>
        <v>0</v>
      </c>
      <c r="BF462" s="12" t="str">
        <f t="shared" si="54"/>
        <v/>
      </c>
      <c r="BG462" s="12" t="str">
        <f t="shared" si="55"/>
        <v/>
      </c>
      <c r="BH462" s="9">
        <f t="shared" si="56"/>
        <v>0</v>
      </c>
      <c r="BI462" s="39" t="str">
        <f t="shared" si="57"/>
        <v/>
      </c>
      <c r="BK462" s="75"/>
    </row>
    <row r="463" spans="1:63">
      <c r="A463" s="2">
        <v>460</v>
      </c>
      <c r="B463" s="2">
        <v>2024</v>
      </c>
      <c r="C463" s="1" t="str">
        <v>PBTMTR468</v>
      </c>
      <c r="D463" s="37" t="str">
        <v>001J100000RzEMLIA3</v>
      </c>
      <c r="E463" s="37" t="str">
        <v>DEVBHOOMI STEEL TRADERS</v>
      </c>
      <c r="F463" s="37" t="str">
        <v>UTTARAKHAND</v>
      </c>
      <c r="G463" s="37" t="str">
        <v>DEHRADUN</v>
      </c>
      <c r="H463" s="37" t="str">
        <v>Hisar</v>
      </c>
      <c r="I463" s="37" t="str">
        <v>SHIVA SALES INDIA CORPORATION</v>
      </c>
      <c r="J463" s="37" t="str">
        <v>Ravi Kumar</v>
      </c>
      <c r="K463" s="37" t="str">
        <v>-</v>
      </c>
      <c r="L463" s="37" t="str">
        <v>C12821</v>
      </c>
      <c r="M463" s="37" t="str">
        <v>North</v>
      </c>
      <c r="N463" s="2">
        <v>248001</v>
      </c>
      <c r="O463" s="2" t="str">
        <v>05HLVPS9832P2ZM</v>
      </c>
      <c r="P463" s="2">
        <v>7337508154</v>
      </c>
      <c r="Q463" s="2" t="str">
        <v>Jun'24</v>
      </c>
      <c r="R463" s="2">
        <v>2025</v>
      </c>
      <c r="S463" s="1">
        <v>0</v>
      </c>
      <c r="T463" s="2">
        <v>35</v>
      </c>
      <c r="U463" s="1">
        <v>0</v>
      </c>
      <c r="V463" s="1" t="str">
        <v>Minor</v>
      </c>
      <c r="W463" s="10">
        <v>0</v>
      </c>
      <c r="X463" s="10">
        <v>0</v>
      </c>
      <c r="Y463" s="10">
        <v>0</v>
      </c>
      <c r="Z463" s="10">
        <v>0</v>
      </c>
      <c r="AA463" s="10">
        <v>0</v>
      </c>
      <c r="AB463" s="10">
        <v>6</v>
      </c>
      <c r="AC463" s="10">
        <v>0</v>
      </c>
      <c r="AD463" s="10">
        <v>0</v>
      </c>
      <c r="AE463" s="10">
        <v>0</v>
      </c>
      <c r="AF463" s="10">
        <v>0</v>
      </c>
      <c r="AG463" s="10">
        <v>0</v>
      </c>
      <c r="AH463" s="10">
        <v>0</v>
      </c>
      <c r="AI463" s="10">
        <v>0</v>
      </c>
      <c r="AJ463" s="10">
        <v>0</v>
      </c>
      <c r="AK463" s="10">
        <v>0</v>
      </c>
      <c r="AL463" s="10">
        <v>0</v>
      </c>
      <c r="AM463" s="10">
        <v>0</v>
      </c>
      <c r="AN463" s="10">
        <v>0</v>
      </c>
      <c r="AO463" s="10">
        <v>0</v>
      </c>
      <c r="AP463" s="10">
        <v>0</v>
      </c>
      <c r="AQ463" s="10">
        <v>0</v>
      </c>
      <c r="AR463" s="10">
        <v>0</v>
      </c>
      <c r="AS463" s="16">
        <v>0</v>
      </c>
      <c r="AT463" s="16">
        <v>0</v>
      </c>
      <c r="AU463" s="16">
        <v>0</v>
      </c>
      <c r="AV463" s="16">
        <v>0</v>
      </c>
      <c r="AW463" s="16" t="str">
        <v/>
      </c>
      <c r="AX463" s="10">
        <f t="shared" si="51"/>
        <v>0</v>
      </c>
      <c r="AY463" s="10">
        <f>SUM(Z463:AK463)</f>
        <v>6</v>
      </c>
      <c r="AZ463" s="2" t="s">
        <v>119</v>
      </c>
      <c r="BA463" s="10">
        <f t="shared" si="52"/>
        <v>0</v>
      </c>
      <c r="BB463" s="36" t="s">
        <v>118</v>
      </c>
      <c r="BC463" s="39" t="str">
        <f t="shared" si="53"/>
        <v/>
      </c>
      <c r="BD463" s="16">
        <f>SUM(AR463:AW463)</f>
        <v>0</v>
      </c>
      <c r="BE463" s="10">
        <f>SUM(AL463:AQ463)</f>
        <v>0</v>
      </c>
      <c r="BF463" s="12" t="str">
        <f t="shared" si="54"/>
        <v/>
      </c>
      <c r="BG463" s="12" t="str">
        <f t="shared" si="55"/>
        <v/>
      </c>
      <c r="BH463" s="9">
        <f t="shared" si="56"/>
        <v>0</v>
      </c>
      <c r="BI463" s="39" t="str">
        <f t="shared" si="57"/>
        <v/>
      </c>
      <c r="BK463" s="75"/>
    </row>
    <row r="464" spans="1:63">
      <c r="A464" s="2">
        <v>461</v>
      </c>
      <c r="B464" s="2">
        <v>2024</v>
      </c>
      <c r="C464" s="1" t="str">
        <v>PBTMTR469</v>
      </c>
      <c r="D464" s="37" t="str">
        <v>0015g00001dHcNGAA0</v>
      </c>
      <c r="E464" s="37" t="str">
        <v>S.S ENTERPRISES</v>
      </c>
      <c r="F464" s="37" t="str">
        <v>UTTAR PRADESH</v>
      </c>
      <c r="G464" s="37" t="str">
        <v>RAMPUR</v>
      </c>
      <c r="H464" s="37" t="str">
        <v>Rampur</v>
      </c>
      <c r="I464" s="37" t="str">
        <v>OPTRIX INFRA LLP</v>
      </c>
      <c r="J464" s="37" t="str">
        <v>SHIV KUMAR</v>
      </c>
      <c r="K464" s="37" t="str">
        <v>Divyansh Dhawal</v>
      </c>
      <c r="L464" s="37" t="str">
        <v>001J100000PJG7oIAH</v>
      </c>
      <c r="M464" s="37" t="str">
        <v>North</v>
      </c>
      <c r="N464" s="2">
        <v>244901</v>
      </c>
      <c r="O464" s="2" t="str">
        <v>09ANAPS3161R1ZD</v>
      </c>
      <c r="P464" s="2">
        <v>9045795373</v>
      </c>
      <c r="Q464" s="2" t="str">
        <v>Jun'24</v>
      </c>
      <c r="R464" s="2">
        <v>2025</v>
      </c>
      <c r="S464" s="1">
        <v>0</v>
      </c>
      <c r="T464" s="2">
        <v>350</v>
      </c>
      <c r="U464" s="1">
        <v>2.573333333333333E-2</v>
      </c>
      <c r="V464" s="1" t="str">
        <v>Alien</v>
      </c>
      <c r="W464" s="10">
        <v>0</v>
      </c>
      <c r="X464" s="10">
        <v>0</v>
      </c>
      <c r="Y464" s="10">
        <v>0</v>
      </c>
      <c r="Z464" s="10">
        <v>0</v>
      </c>
      <c r="AA464" s="10">
        <v>0</v>
      </c>
      <c r="AB464" s="10">
        <v>3</v>
      </c>
      <c r="AC464" s="10">
        <v>11</v>
      </c>
      <c r="AD464" s="10">
        <v>10</v>
      </c>
      <c r="AE464" s="10">
        <v>17</v>
      </c>
      <c r="AF464" s="10">
        <v>20.5</v>
      </c>
      <c r="AG464" s="10">
        <v>5</v>
      </c>
      <c r="AH464" s="10">
        <v>23</v>
      </c>
      <c r="AI464" s="10">
        <v>0</v>
      </c>
      <c r="AJ464" s="10">
        <v>0</v>
      </c>
      <c r="AK464" s="10">
        <v>0</v>
      </c>
      <c r="AL464" s="10">
        <v>0</v>
      </c>
      <c r="AM464" s="10">
        <v>0</v>
      </c>
      <c r="AN464" s="10">
        <v>0</v>
      </c>
      <c r="AO464" s="10">
        <v>0</v>
      </c>
      <c r="AP464" s="10">
        <v>12.06</v>
      </c>
      <c r="AQ464" s="10">
        <v>1</v>
      </c>
      <c r="AR464" s="10">
        <v>10.02</v>
      </c>
      <c r="AS464" s="16">
        <v>12</v>
      </c>
      <c r="AT464" s="16">
        <v>10.02</v>
      </c>
      <c r="AU464" s="16">
        <v>5</v>
      </c>
      <c r="AV464" s="16">
        <v>12</v>
      </c>
      <c r="AW464" s="16">
        <v>13</v>
      </c>
      <c r="AX464" s="10">
        <f t="shared" si="51"/>
        <v>75.099999999999994</v>
      </c>
      <c r="AY464" s="10">
        <f>SUM(Z464:AK464)</f>
        <v>89.5</v>
      </c>
      <c r="AZ464" s="2" t="s">
        <v>119</v>
      </c>
      <c r="BA464" s="10">
        <f t="shared" si="52"/>
        <v>2.1766666666666667</v>
      </c>
      <c r="BB464" s="36" t="s">
        <v>118</v>
      </c>
      <c r="BC464" s="39" t="str">
        <f t="shared" si="53"/>
        <v/>
      </c>
      <c r="BD464" s="16">
        <f>SUM(AR464:AW464)</f>
        <v>62.04</v>
      </c>
      <c r="BE464" s="10">
        <f>SUM(AL464:AQ464)</f>
        <v>13.06</v>
      </c>
      <c r="BF464" s="12">
        <f t="shared" si="54"/>
        <v>0.82609853528628496</v>
      </c>
      <c r="BG464" s="12">
        <f t="shared" si="55"/>
        <v>0.17390146471371506</v>
      </c>
      <c r="BH464" s="9">
        <f t="shared" si="56"/>
        <v>75.099999999999994</v>
      </c>
      <c r="BI464" s="39" t="str">
        <f t="shared" si="57"/>
        <v/>
      </c>
      <c r="BK464" s="75"/>
    </row>
    <row r="465" spans="1:63">
      <c r="A465" s="2">
        <v>462</v>
      </c>
      <c r="B465" s="2">
        <v>2024</v>
      </c>
      <c r="C465" s="1" t="str">
        <v>PBTMTR470</v>
      </c>
      <c r="D465" s="37" t="str">
        <v>001J10000053Z8qIAE</v>
      </c>
      <c r="E465" s="37" t="str">
        <v>M/S SHREE AMARNATH TRADERS</v>
      </c>
      <c r="F465" s="37" t="str">
        <v>UTTAR PRADESH</v>
      </c>
      <c r="G465" s="37" t="str">
        <v>MORADABAD</v>
      </c>
      <c r="H465" s="37" t="str">
        <v>Moradabad</v>
      </c>
      <c r="I465" s="37" t="str">
        <v>OPTRIX INFRA LLP</v>
      </c>
      <c r="J465" s="37" t="str">
        <v>SHIV KUMAR</v>
      </c>
      <c r="K465" s="37" t="str">
        <v>Divyansh Dhawal</v>
      </c>
      <c r="L465" s="37" t="str">
        <v>001J100000PJG7oIAH</v>
      </c>
      <c r="M465" s="37" t="str">
        <v>North</v>
      </c>
      <c r="N465" s="2">
        <v>244001</v>
      </c>
      <c r="O465" s="2" t="str">
        <v>09ADBFS8037K1ZN</v>
      </c>
      <c r="P465" s="2">
        <v>8433089417</v>
      </c>
      <c r="Q465" s="2" t="str">
        <v>Jun'24</v>
      </c>
      <c r="R465" s="2">
        <v>2025</v>
      </c>
      <c r="S465" s="1">
        <v>0</v>
      </c>
      <c r="T465" s="2">
        <v>600</v>
      </c>
      <c r="U465" s="1">
        <v>0</v>
      </c>
      <c r="V465" s="1" t="str">
        <v>Alien</v>
      </c>
      <c r="W465" s="10">
        <v>0</v>
      </c>
      <c r="X465" s="10">
        <v>0</v>
      </c>
      <c r="Y465" s="10">
        <v>0</v>
      </c>
      <c r="Z465" s="10">
        <v>0</v>
      </c>
      <c r="AA465" s="10">
        <v>0</v>
      </c>
      <c r="AB465" s="10">
        <v>4</v>
      </c>
      <c r="AC465" s="10">
        <v>0</v>
      </c>
      <c r="AD465" s="10">
        <v>0</v>
      </c>
      <c r="AE465" s="10">
        <v>0</v>
      </c>
      <c r="AF465" s="10">
        <v>2</v>
      </c>
      <c r="AG465" s="10">
        <v>0</v>
      </c>
      <c r="AH465" s="10">
        <v>5</v>
      </c>
      <c r="AI465" s="10">
        <v>16</v>
      </c>
      <c r="AJ465" s="10">
        <v>4</v>
      </c>
      <c r="AK465" s="10">
        <v>4</v>
      </c>
      <c r="AL465" s="10">
        <v>1</v>
      </c>
      <c r="AM465" s="10">
        <v>0</v>
      </c>
      <c r="AN465" s="10">
        <v>0</v>
      </c>
      <c r="AO465" s="10">
        <v>0</v>
      </c>
      <c r="AP465" s="10">
        <v>0</v>
      </c>
      <c r="AQ465" s="10">
        <v>0</v>
      </c>
      <c r="AR465" s="10">
        <v>0</v>
      </c>
      <c r="AS465" s="16">
        <v>0</v>
      </c>
      <c r="AT465" s="16">
        <v>0</v>
      </c>
      <c r="AU465" s="16">
        <v>0</v>
      </c>
      <c r="AV465" s="16">
        <v>0</v>
      </c>
      <c r="AW465" s="16" t="str">
        <v/>
      </c>
      <c r="AX465" s="10">
        <f t="shared" si="51"/>
        <v>1</v>
      </c>
      <c r="AY465" s="10">
        <f>SUM(Z465:AK465)</f>
        <v>35</v>
      </c>
      <c r="AZ465" s="2" t="s">
        <v>119</v>
      </c>
      <c r="BA465" s="10">
        <f t="shared" si="52"/>
        <v>0.16666666666666666</v>
      </c>
      <c r="BB465" s="36" t="s">
        <v>118</v>
      </c>
      <c r="BC465" s="39" t="str">
        <f t="shared" si="53"/>
        <v/>
      </c>
      <c r="BD465" s="16">
        <f>SUM(AR465:AW465)</f>
        <v>0</v>
      </c>
      <c r="BE465" s="10">
        <f>SUM(AL465:AQ465)</f>
        <v>1</v>
      </c>
      <c r="BF465" s="12">
        <f t="shared" si="54"/>
        <v>0</v>
      </c>
      <c r="BG465" s="12">
        <f t="shared" si="55"/>
        <v>1</v>
      </c>
      <c r="BH465" s="9">
        <f t="shared" si="56"/>
        <v>1</v>
      </c>
      <c r="BI465" s="39" t="str">
        <f t="shared" si="57"/>
        <v/>
      </c>
      <c r="BK465" s="75"/>
    </row>
    <row r="466" spans="1:63">
      <c r="A466" s="2">
        <v>463</v>
      </c>
      <c r="B466" s="2">
        <v>2024</v>
      </c>
      <c r="C466" s="1" t="str">
        <v>PBTMTR471</v>
      </c>
      <c r="D466" s="37" t="str">
        <v>001J1000003lMsGIAU</v>
      </c>
      <c r="E466" s="37" t="str">
        <v>M/S PRAKASH BUILDING MATERIAL STORE</v>
      </c>
      <c r="F466" s="37" t="str">
        <v>UTTAR PRADESH</v>
      </c>
      <c r="G466" s="37" t="str">
        <v>HATHRAS</v>
      </c>
      <c r="H466" s="37" t="str">
        <v>Sadabad</v>
      </c>
      <c r="I466" s="37" t="str">
        <v>DINESH STEEL PRIVATE LIMITED</v>
      </c>
      <c r="J466" s="37" t="str">
        <v>Pankaj Garg</v>
      </c>
      <c r="K466" s="37" t="str">
        <v>Dharamveer Sagar</v>
      </c>
      <c r="L466" s="37" t="str">
        <v>C12820</v>
      </c>
      <c r="M466" s="37" t="str">
        <v>North</v>
      </c>
      <c r="N466" s="2">
        <v>281306</v>
      </c>
      <c r="O466" s="2" t="str">
        <v>09AFOPG3264M1ZY</v>
      </c>
      <c r="P466" s="2">
        <v>9897201772</v>
      </c>
      <c r="Q466" s="2" t="str">
        <v>Jun'24</v>
      </c>
      <c r="R466" s="2">
        <v>2025</v>
      </c>
      <c r="S466" s="1">
        <v>0</v>
      </c>
      <c r="T466" s="2">
        <v>100</v>
      </c>
      <c r="U466" s="1">
        <v>5.333333333333333E-2</v>
      </c>
      <c r="V466" s="1" t="str">
        <v>Challenger</v>
      </c>
      <c r="W466" s="10">
        <v>0</v>
      </c>
      <c r="X466" s="10">
        <v>0</v>
      </c>
      <c r="Y466" s="10">
        <v>0</v>
      </c>
      <c r="Z466" s="10">
        <v>0</v>
      </c>
      <c r="AA466" s="10">
        <v>0</v>
      </c>
      <c r="AB466" s="10">
        <v>12</v>
      </c>
      <c r="AC466" s="10">
        <v>15</v>
      </c>
      <c r="AD466" s="10">
        <v>0</v>
      </c>
      <c r="AE466" s="10">
        <v>0</v>
      </c>
      <c r="AF466" s="10">
        <v>12</v>
      </c>
      <c r="AG466" s="10">
        <v>0</v>
      </c>
      <c r="AH466" s="10">
        <v>12</v>
      </c>
      <c r="AI466" s="10">
        <v>0</v>
      </c>
      <c r="AJ466" s="10">
        <v>0</v>
      </c>
      <c r="AK466" s="10">
        <v>0</v>
      </c>
      <c r="AL466" s="10">
        <v>12</v>
      </c>
      <c r="AM466" s="10">
        <v>0</v>
      </c>
      <c r="AN466" s="10">
        <v>0</v>
      </c>
      <c r="AO466" s="10">
        <v>0</v>
      </c>
      <c r="AP466" s="10">
        <v>4</v>
      </c>
      <c r="AQ466" s="10">
        <v>3</v>
      </c>
      <c r="AR466" s="10">
        <v>5</v>
      </c>
      <c r="AS466" s="16">
        <v>4</v>
      </c>
      <c r="AT466" s="16">
        <v>5</v>
      </c>
      <c r="AU466" s="16">
        <v>6</v>
      </c>
      <c r="AV466" s="16">
        <v>5</v>
      </c>
      <c r="AW466" s="16" t="str">
        <v/>
      </c>
      <c r="AX466" s="10">
        <f t="shared" si="51"/>
        <v>44</v>
      </c>
      <c r="AY466" s="10">
        <f>SUM(Z466:AK466)</f>
        <v>51</v>
      </c>
      <c r="AZ466" s="2" t="s">
        <v>119</v>
      </c>
      <c r="BA466" s="10">
        <f t="shared" si="52"/>
        <v>3.1666666666666665</v>
      </c>
      <c r="BB466" s="36" t="s">
        <v>118</v>
      </c>
      <c r="BC466" s="39" t="str">
        <f t="shared" si="53"/>
        <v/>
      </c>
      <c r="BD466" s="16">
        <f>SUM(AR466:AW466)</f>
        <v>25</v>
      </c>
      <c r="BE466" s="10">
        <f>SUM(AL466:AQ466)</f>
        <v>19</v>
      </c>
      <c r="BF466" s="12">
        <f t="shared" si="54"/>
        <v>0.56818181818181823</v>
      </c>
      <c r="BG466" s="12">
        <f t="shared" si="55"/>
        <v>0.43181818181818182</v>
      </c>
      <c r="BH466" s="9">
        <f t="shared" si="56"/>
        <v>44</v>
      </c>
      <c r="BI466" s="39" t="str">
        <f t="shared" si="57"/>
        <v/>
      </c>
      <c r="BK466" s="75"/>
    </row>
    <row r="467" spans="1:63">
      <c r="A467" s="2">
        <v>464</v>
      </c>
      <c r="B467" s="2">
        <v>2024</v>
      </c>
      <c r="C467" s="1" t="str">
        <v>PBTMTR472</v>
      </c>
      <c r="D467" s="37" t="str">
        <v>001J1000002jAy3IAE</v>
      </c>
      <c r="E467" s="37" t="str">
        <v>GAURIKA TRADERS</v>
      </c>
      <c r="F467" s="37" t="str">
        <v>UTTAR PRADESH</v>
      </c>
      <c r="G467" s="37" t="str">
        <v>ALIGARH</v>
      </c>
      <c r="H467" s="37" t="str">
        <v>Aligarh</v>
      </c>
      <c r="I467" s="37" t="str">
        <v>DINESH STEEL PRIVATE LIMITED</v>
      </c>
      <c r="J467" s="37" t="str">
        <v>Pawan Kumar</v>
      </c>
      <c r="K467" s="37" t="str">
        <v>-</v>
      </c>
      <c r="L467" s="37" t="str">
        <v>C12820</v>
      </c>
      <c r="M467" s="37" t="str">
        <v>North</v>
      </c>
      <c r="N467" s="2">
        <v>202001</v>
      </c>
      <c r="O467" s="2" t="str">
        <v>09CSDPA2589K1ZG</v>
      </c>
      <c r="P467" s="2">
        <v>9997694444</v>
      </c>
      <c r="Q467" s="2" t="str">
        <v>Jun'24</v>
      </c>
      <c r="R467" s="2">
        <v>2025</v>
      </c>
      <c r="S467" s="1">
        <v>0</v>
      </c>
      <c r="T467" s="2">
        <v>100</v>
      </c>
      <c r="U467" s="1">
        <v>0.01</v>
      </c>
      <c r="V467" s="1" t="str">
        <v>Challenger</v>
      </c>
      <c r="W467" s="10">
        <v>0</v>
      </c>
      <c r="X467" s="10">
        <v>0</v>
      </c>
      <c r="Y467" s="10">
        <v>0</v>
      </c>
      <c r="Z467" s="10">
        <v>0</v>
      </c>
      <c r="AA467" s="10">
        <v>0</v>
      </c>
      <c r="AB467" s="10">
        <v>12</v>
      </c>
      <c r="AC467" s="10">
        <v>0</v>
      </c>
      <c r="AD467" s="10">
        <v>10</v>
      </c>
      <c r="AE467" s="10">
        <v>0</v>
      </c>
      <c r="AF467" s="10">
        <v>12</v>
      </c>
      <c r="AG467" s="10">
        <v>0</v>
      </c>
      <c r="AH467" s="10">
        <v>0</v>
      </c>
      <c r="AI467" s="10">
        <v>0</v>
      </c>
      <c r="AJ467" s="10">
        <v>0</v>
      </c>
      <c r="AK467" s="10">
        <v>0</v>
      </c>
      <c r="AL467" s="10">
        <v>0</v>
      </c>
      <c r="AM467" s="10">
        <v>0</v>
      </c>
      <c r="AN467" s="10">
        <v>0</v>
      </c>
      <c r="AO467" s="10">
        <v>0</v>
      </c>
      <c r="AP467" s="10">
        <v>0</v>
      </c>
      <c r="AQ467" s="10">
        <v>0</v>
      </c>
      <c r="AR467" s="10">
        <v>0</v>
      </c>
      <c r="AS467" s="16">
        <v>0</v>
      </c>
      <c r="AT467" s="16">
        <v>3</v>
      </c>
      <c r="AU467" s="16">
        <v>0</v>
      </c>
      <c r="AV467" s="16">
        <v>0</v>
      </c>
      <c r="AW467" s="16" t="str">
        <v/>
      </c>
      <c r="AX467" s="10">
        <f t="shared" si="51"/>
        <v>3</v>
      </c>
      <c r="AY467" s="10">
        <f>SUM(Z467:AK467)</f>
        <v>34</v>
      </c>
      <c r="AZ467" s="2" t="s">
        <v>119</v>
      </c>
      <c r="BA467" s="10">
        <f t="shared" si="52"/>
        <v>0</v>
      </c>
      <c r="BB467" s="36" t="s">
        <v>118</v>
      </c>
      <c r="BC467" s="39" t="str">
        <f t="shared" si="53"/>
        <v/>
      </c>
      <c r="BD467" s="16">
        <f>SUM(AR467:AW467)</f>
        <v>3</v>
      </c>
      <c r="BE467" s="10">
        <f>SUM(AL467:AQ467)</f>
        <v>0</v>
      </c>
      <c r="BF467" s="12">
        <f t="shared" si="54"/>
        <v>1</v>
      </c>
      <c r="BG467" s="12">
        <f t="shared" si="55"/>
        <v>0</v>
      </c>
      <c r="BH467" s="9">
        <f t="shared" si="56"/>
        <v>3</v>
      </c>
      <c r="BI467" s="39" t="str">
        <f t="shared" si="57"/>
        <v/>
      </c>
      <c r="BK467" s="75"/>
    </row>
    <row r="468" spans="1:63">
      <c r="A468" s="2">
        <v>465</v>
      </c>
      <c r="B468" s="2">
        <v>2024</v>
      </c>
      <c r="C468" s="1" t="str">
        <v>PBTMTR473</v>
      </c>
      <c r="D468" s="37" t="str">
        <v>001J1000005ZGg9IAG</v>
      </c>
      <c r="E468" s="37" t="str">
        <v>M/S GOYAL TRADERS</v>
      </c>
      <c r="F468" s="37" t="str">
        <v>UTTAR PRADESH</v>
      </c>
      <c r="G468" s="37" t="str">
        <v>AGRA</v>
      </c>
      <c r="H468" s="37" t="str">
        <v>Agra</v>
      </c>
      <c r="I468" s="37" t="str">
        <v>DINESH STEEL PRIVATE LIMITED</v>
      </c>
      <c r="J468" s="37" t="str">
        <v>Pankaj Garg</v>
      </c>
      <c r="K468" s="37" t="str">
        <v>-</v>
      </c>
      <c r="L468" s="37" t="str">
        <v>C12820</v>
      </c>
      <c r="M468" s="37" t="str">
        <v>North</v>
      </c>
      <c r="N468" s="2">
        <v>282005</v>
      </c>
      <c r="O468" s="2" t="str">
        <v>09ALAPG1615L1ZA</v>
      </c>
      <c r="P468" s="2">
        <v>9897243122</v>
      </c>
      <c r="Q468" s="2" t="str">
        <v>Jun'24</v>
      </c>
      <c r="R468" s="2">
        <v>2025</v>
      </c>
      <c r="S468" s="1">
        <v>0</v>
      </c>
      <c r="T468" s="2">
        <v>100</v>
      </c>
      <c r="U468" s="1">
        <v>4.6666666666666669E-2</v>
      </c>
      <c r="V468" s="1" t="str">
        <v>Challenger</v>
      </c>
      <c r="W468" s="10">
        <v>0</v>
      </c>
      <c r="X468" s="10">
        <v>0</v>
      </c>
      <c r="Y468" s="10">
        <v>0</v>
      </c>
      <c r="Z468" s="10">
        <v>0</v>
      </c>
      <c r="AA468" s="10">
        <v>0</v>
      </c>
      <c r="AB468" s="10">
        <v>12</v>
      </c>
      <c r="AC468" s="10">
        <v>0</v>
      </c>
      <c r="AD468" s="10">
        <v>0</v>
      </c>
      <c r="AE468" s="10">
        <v>15</v>
      </c>
      <c r="AF468" s="10">
        <v>5</v>
      </c>
      <c r="AG468" s="10">
        <v>5</v>
      </c>
      <c r="AH468" s="10">
        <v>0</v>
      </c>
      <c r="AI468" s="10">
        <v>7</v>
      </c>
      <c r="AJ468" s="10">
        <v>0</v>
      </c>
      <c r="AK468" s="10">
        <v>0</v>
      </c>
      <c r="AL468" s="10">
        <v>0</v>
      </c>
      <c r="AM468" s="10">
        <v>19</v>
      </c>
      <c r="AN468" s="10">
        <v>6</v>
      </c>
      <c r="AO468" s="10">
        <v>2</v>
      </c>
      <c r="AP468" s="10">
        <v>3</v>
      </c>
      <c r="AQ468" s="10">
        <v>23.33</v>
      </c>
      <c r="AR468" s="10">
        <v>4</v>
      </c>
      <c r="AS468" s="16">
        <v>5</v>
      </c>
      <c r="AT468" s="16">
        <v>6</v>
      </c>
      <c r="AU468" s="16">
        <v>4</v>
      </c>
      <c r="AV468" s="16">
        <v>4</v>
      </c>
      <c r="AW468" s="16" t="str">
        <v/>
      </c>
      <c r="AX468" s="10">
        <f t="shared" si="51"/>
        <v>76.33</v>
      </c>
      <c r="AY468" s="10">
        <f>SUM(Z468:AK468)</f>
        <v>44</v>
      </c>
      <c r="AZ468" s="2" t="s">
        <v>119</v>
      </c>
      <c r="BA468" s="10">
        <f t="shared" si="52"/>
        <v>8.8883333333333336</v>
      </c>
      <c r="BB468" s="36" t="s">
        <v>118</v>
      </c>
      <c r="BC468" s="39" t="str">
        <f t="shared" si="53"/>
        <v/>
      </c>
      <c r="BD468" s="16">
        <f>SUM(AR468:AW468)</f>
        <v>23</v>
      </c>
      <c r="BE468" s="10">
        <f>SUM(AL468:AQ468)</f>
        <v>53.33</v>
      </c>
      <c r="BF468" s="12">
        <f t="shared" si="54"/>
        <v>0.30132320188654527</v>
      </c>
      <c r="BG468" s="12">
        <f t="shared" si="55"/>
        <v>0.69867679811345473</v>
      </c>
      <c r="BH468" s="9">
        <f t="shared" si="56"/>
        <v>76.33</v>
      </c>
      <c r="BI468" s="39" t="str">
        <f t="shared" si="57"/>
        <v/>
      </c>
      <c r="BK468" s="75"/>
    </row>
    <row r="469" spans="1:63">
      <c r="A469" s="2">
        <v>466</v>
      </c>
      <c r="B469" s="2">
        <v>2024</v>
      </c>
      <c r="C469" s="1" t="str">
        <v>PBTMTR474</v>
      </c>
      <c r="D469" s="37" t="str">
        <v>0015g00001f8YwyAAE</v>
      </c>
      <c r="E469" s="37" t="str">
        <v>M/S SAI GOYAL TRADING COMPANY</v>
      </c>
      <c r="F469" s="37" t="str">
        <v>UTTAR PRADESH</v>
      </c>
      <c r="G469" s="37" t="str">
        <v>ALIGARH</v>
      </c>
      <c r="H469" s="37" t="str">
        <v>Aligarh</v>
      </c>
      <c r="I469" s="37" t="str">
        <v>DINESH STEEL PRIVATE LIMITED</v>
      </c>
      <c r="J469" s="37" t="str">
        <v>Pawan Kumar</v>
      </c>
      <c r="K469" s="37" t="str">
        <v>-</v>
      </c>
      <c r="L469" s="37" t="str">
        <v>C12820</v>
      </c>
      <c r="M469" s="37" t="str">
        <v>North</v>
      </c>
      <c r="N469" s="2">
        <v>202001</v>
      </c>
      <c r="O469" s="2" t="str">
        <v>09ADLPA5602J3ZL</v>
      </c>
      <c r="P469" s="2">
        <v>8979507745</v>
      </c>
      <c r="Q469" s="2" t="str">
        <v>Jun'24</v>
      </c>
      <c r="R469" s="2">
        <v>2025</v>
      </c>
      <c r="S469" s="1">
        <v>0</v>
      </c>
      <c r="T469" s="2">
        <v>200</v>
      </c>
      <c r="U469" s="1">
        <v>0.13193333333333335</v>
      </c>
      <c r="V469" s="1" t="str">
        <v>Star</v>
      </c>
      <c r="W469" s="10">
        <v>0</v>
      </c>
      <c r="X469" s="10">
        <v>0</v>
      </c>
      <c r="Y469" s="10">
        <v>0</v>
      </c>
      <c r="Z469" s="10">
        <v>0</v>
      </c>
      <c r="AA469" s="10">
        <v>0</v>
      </c>
      <c r="AB469" s="10">
        <v>12</v>
      </c>
      <c r="AC469" s="10">
        <v>0</v>
      </c>
      <c r="AD469" s="10">
        <v>0</v>
      </c>
      <c r="AE469" s="10">
        <v>96</v>
      </c>
      <c r="AF469" s="10">
        <v>37</v>
      </c>
      <c r="AG469" s="10">
        <v>12</v>
      </c>
      <c r="AH469" s="10">
        <v>36</v>
      </c>
      <c r="AI469" s="10">
        <v>19</v>
      </c>
      <c r="AJ469" s="10">
        <v>0</v>
      </c>
      <c r="AK469" s="10">
        <v>0</v>
      </c>
      <c r="AL469" s="10">
        <v>0</v>
      </c>
      <c r="AM469" s="10">
        <v>0</v>
      </c>
      <c r="AN469" s="10">
        <v>0</v>
      </c>
      <c r="AO469" s="10">
        <v>0</v>
      </c>
      <c r="AP469" s="10">
        <v>0</v>
      </c>
      <c r="AQ469" s="10">
        <v>0</v>
      </c>
      <c r="AR469" s="10">
        <v>0</v>
      </c>
      <c r="AS469" s="16">
        <v>24.08</v>
      </c>
      <c r="AT469" s="16">
        <v>26.08</v>
      </c>
      <c r="AU469" s="16">
        <v>34</v>
      </c>
      <c r="AV469" s="16">
        <v>19.079999999999998</v>
      </c>
      <c r="AW469" s="16">
        <v>27</v>
      </c>
      <c r="AX469" s="10">
        <f t="shared" si="51"/>
        <v>130.24</v>
      </c>
      <c r="AY469" s="10">
        <f>SUM(Z469:AK469)</f>
        <v>212</v>
      </c>
      <c r="AZ469" s="2" t="s">
        <v>119</v>
      </c>
      <c r="BA469" s="10">
        <f t="shared" si="52"/>
        <v>0</v>
      </c>
      <c r="BB469" s="36" t="s">
        <v>118</v>
      </c>
      <c r="BC469" s="39" t="str">
        <f t="shared" si="53"/>
        <v/>
      </c>
      <c r="BD469" s="16">
        <f>SUM(AR469:AW469)</f>
        <v>130.24</v>
      </c>
      <c r="BE469" s="10">
        <f>SUM(AL469:AQ469)</f>
        <v>0</v>
      </c>
      <c r="BF469" s="12">
        <f t="shared" si="54"/>
        <v>1</v>
      </c>
      <c r="BG469" s="12">
        <f t="shared" si="55"/>
        <v>0</v>
      </c>
      <c r="BH469" s="9">
        <f t="shared" si="56"/>
        <v>130.24</v>
      </c>
      <c r="BI469" s="39" t="str">
        <f t="shared" si="57"/>
        <v/>
      </c>
      <c r="BK469" s="75"/>
    </row>
    <row r="470" spans="1:63">
      <c r="A470" s="2">
        <v>467</v>
      </c>
      <c r="B470" s="2">
        <v>2024</v>
      </c>
      <c r="C470" s="1" t="str">
        <v>PBTMTR475</v>
      </c>
      <c r="D470" s="37" t="str">
        <v>001J1000003m6KsIAI</v>
      </c>
      <c r="E470" s="37" t="str">
        <v>M/S SRI BANKEY BIHARI IRON TRADERS</v>
      </c>
      <c r="F470" s="37" t="str">
        <v>UTTAR PRADESH</v>
      </c>
      <c r="G470" s="37" t="str">
        <v>PILIBHIT</v>
      </c>
      <c r="H470" s="37" t="str">
        <v>Puranpur</v>
      </c>
      <c r="I470" s="37" t="str">
        <v>Khandelwal Associates</v>
      </c>
      <c r="J470" s="37" t="str">
        <v>SHIV KUMAR</v>
      </c>
      <c r="K470" s="37" t="str">
        <v>Ashutosh Shukla</v>
      </c>
      <c r="L470" s="37" t="str">
        <v>C12818</v>
      </c>
      <c r="M470" s="37" t="str">
        <v>North</v>
      </c>
      <c r="N470" s="2">
        <v>262122</v>
      </c>
      <c r="O470" s="2" t="str">
        <v>09AKUPK2163N1ZF</v>
      </c>
      <c r="P470" s="2">
        <v>9411494381</v>
      </c>
      <c r="Q470" s="2" t="str">
        <v>Jun'24</v>
      </c>
      <c r="R470" s="2">
        <v>2025</v>
      </c>
      <c r="S470" s="1">
        <v>0</v>
      </c>
      <c r="T470" s="2">
        <v>240</v>
      </c>
      <c r="U470" s="1">
        <v>1.111111111111111E-2</v>
      </c>
      <c r="V470" s="1" t="str">
        <v>Alien</v>
      </c>
      <c r="W470" s="10">
        <v>0</v>
      </c>
      <c r="X470" s="10">
        <v>0</v>
      </c>
      <c r="Y470" s="10">
        <v>0</v>
      </c>
      <c r="Z470" s="10">
        <v>0</v>
      </c>
      <c r="AA470" s="10">
        <v>0</v>
      </c>
      <c r="AB470" s="10">
        <v>51</v>
      </c>
      <c r="AC470" s="10">
        <v>0</v>
      </c>
      <c r="AD470" s="10">
        <v>0</v>
      </c>
      <c r="AE470" s="10">
        <v>3</v>
      </c>
      <c r="AF470" s="10">
        <v>0</v>
      </c>
      <c r="AG470" s="10">
        <v>1</v>
      </c>
      <c r="AH470" s="10">
        <v>0</v>
      </c>
      <c r="AI470" s="10">
        <v>0</v>
      </c>
      <c r="AJ470" s="10">
        <v>1</v>
      </c>
      <c r="AK470" s="10">
        <v>1</v>
      </c>
      <c r="AL470" s="10">
        <v>0</v>
      </c>
      <c r="AM470" s="10">
        <v>0</v>
      </c>
      <c r="AN470" s="10">
        <v>0</v>
      </c>
      <c r="AO470" s="10">
        <v>0</v>
      </c>
      <c r="AP470" s="10">
        <v>0</v>
      </c>
      <c r="AQ470" s="10">
        <v>0</v>
      </c>
      <c r="AR470" s="10">
        <v>5</v>
      </c>
      <c r="AS470" s="16">
        <v>10</v>
      </c>
      <c r="AT470" s="16">
        <v>5</v>
      </c>
      <c r="AU470" s="16">
        <v>3</v>
      </c>
      <c r="AV470" s="16">
        <v>0</v>
      </c>
      <c r="AW470" s="16">
        <v>5</v>
      </c>
      <c r="AX470" s="10">
        <f t="shared" si="51"/>
        <v>28</v>
      </c>
      <c r="AY470" s="10">
        <f>SUM(Z470:AK470)</f>
        <v>57</v>
      </c>
      <c r="AZ470" s="2" t="s">
        <v>119</v>
      </c>
      <c r="BA470" s="10">
        <f t="shared" si="52"/>
        <v>0</v>
      </c>
      <c r="BB470" s="36" t="s">
        <v>118</v>
      </c>
      <c r="BC470" s="39" t="str">
        <f t="shared" si="53"/>
        <v/>
      </c>
      <c r="BD470" s="16">
        <f>SUM(AR470:AW470)</f>
        <v>28</v>
      </c>
      <c r="BE470" s="10">
        <f>SUM(AL470:AQ470)</f>
        <v>0</v>
      </c>
      <c r="BF470" s="12">
        <f t="shared" si="54"/>
        <v>1</v>
      </c>
      <c r="BG470" s="12">
        <f t="shared" si="55"/>
        <v>0</v>
      </c>
      <c r="BH470" s="9">
        <f t="shared" si="56"/>
        <v>28</v>
      </c>
      <c r="BI470" s="39" t="str">
        <f t="shared" si="57"/>
        <v/>
      </c>
      <c r="BK470" s="75"/>
    </row>
    <row r="471" spans="1:63">
      <c r="A471" s="2">
        <v>468</v>
      </c>
      <c r="B471" s="2">
        <v>2024</v>
      </c>
      <c r="C471" s="1" t="str">
        <v>PBTMTR476</v>
      </c>
      <c r="D471" s="37" t="str">
        <v>0015g00001YOPTWAA5</v>
      </c>
      <c r="E471" s="37" t="str">
        <v>SHAILSHREE METALS</v>
      </c>
      <c r="F471" s="37" t="str">
        <v>UTTAR PRADESH</v>
      </c>
      <c r="G471" s="37" t="str">
        <v>BAREILLY</v>
      </c>
      <c r="H471" s="37" t="str">
        <v>Bareilly</v>
      </c>
      <c r="I471" s="37" t="str">
        <v>Khandelwal Associates</v>
      </c>
      <c r="J471" s="37" t="str">
        <v>SHIV KUMAR</v>
      </c>
      <c r="K471" s="37" t="str">
        <v>Ashutosh Shukla</v>
      </c>
      <c r="L471" s="37" t="str">
        <v>C12818</v>
      </c>
      <c r="M471" s="37" t="str">
        <v>North</v>
      </c>
      <c r="N471" s="2">
        <v>243122</v>
      </c>
      <c r="O471" s="2" t="str">
        <v>09AEKPA9726R1ZP</v>
      </c>
      <c r="P471" s="2">
        <v>8477889437</v>
      </c>
      <c r="Q471" s="2" t="str">
        <v>Jun'24</v>
      </c>
      <c r="R471" s="2">
        <v>2025</v>
      </c>
      <c r="S471" s="1">
        <v>0</v>
      </c>
      <c r="T471" s="2">
        <v>140</v>
      </c>
      <c r="U471" s="1">
        <v>0.59969047619047622</v>
      </c>
      <c r="V471" s="1" t="str">
        <v>Star</v>
      </c>
      <c r="W471" s="10">
        <v>0</v>
      </c>
      <c r="X471" s="10">
        <v>0</v>
      </c>
      <c r="Y471" s="10">
        <v>0</v>
      </c>
      <c r="Z471" s="10">
        <v>0</v>
      </c>
      <c r="AA471" s="10">
        <v>0</v>
      </c>
      <c r="AB471" s="10">
        <v>2</v>
      </c>
      <c r="AC471" s="10">
        <v>0</v>
      </c>
      <c r="AD471" s="10">
        <v>0</v>
      </c>
      <c r="AE471" s="10">
        <v>5</v>
      </c>
      <c r="AF471" s="10">
        <v>1</v>
      </c>
      <c r="AG471" s="10">
        <v>2</v>
      </c>
      <c r="AH471" s="10">
        <v>2</v>
      </c>
      <c r="AI471" s="10">
        <v>0</v>
      </c>
      <c r="AJ471" s="10">
        <v>1</v>
      </c>
      <c r="AK471" s="10">
        <v>1</v>
      </c>
      <c r="AL471" s="10">
        <v>65</v>
      </c>
      <c r="AM471" s="10">
        <v>11</v>
      </c>
      <c r="AN471" s="10">
        <v>1</v>
      </c>
      <c r="AO471" s="10">
        <v>10</v>
      </c>
      <c r="AP471" s="10">
        <v>2</v>
      </c>
      <c r="AQ471" s="10">
        <v>1</v>
      </c>
      <c r="AR471" s="10">
        <v>5</v>
      </c>
      <c r="AS471" s="16">
        <v>10</v>
      </c>
      <c r="AT471" s="16">
        <v>7</v>
      </c>
      <c r="AU471" s="16">
        <v>127</v>
      </c>
      <c r="AV471" s="16">
        <v>117.87</v>
      </c>
      <c r="AW471" s="16">
        <v>23</v>
      </c>
      <c r="AX471" s="10">
        <f t="shared" si="51"/>
        <v>379.87</v>
      </c>
      <c r="AY471" s="10">
        <f>SUM(Z471:AK471)</f>
        <v>14</v>
      </c>
      <c r="AZ471" s="2" t="s">
        <v>119</v>
      </c>
      <c r="BA471" s="10">
        <f t="shared" si="52"/>
        <v>15</v>
      </c>
      <c r="BB471" s="36" t="s">
        <v>118</v>
      </c>
      <c r="BC471" s="39" t="str">
        <f t="shared" si="53"/>
        <v>B</v>
      </c>
      <c r="BD471" s="16">
        <f>SUM(AR471:AW471)</f>
        <v>289.87</v>
      </c>
      <c r="BE471" s="10">
        <f>SUM(AL471:AQ471)</f>
        <v>90</v>
      </c>
      <c r="BF471" s="12">
        <f t="shared" si="54"/>
        <v>0.76307684207755289</v>
      </c>
      <c r="BG471" s="12">
        <f t="shared" si="55"/>
        <v>0.23692315792244714</v>
      </c>
      <c r="BH471" s="9">
        <f t="shared" si="56"/>
        <v>379.87</v>
      </c>
      <c r="BI471" s="39" t="str">
        <f t="shared" si="57"/>
        <v>B</v>
      </c>
      <c r="BK471" s="75"/>
    </row>
    <row r="472" spans="1:63">
      <c r="A472" s="2">
        <v>469</v>
      </c>
      <c r="B472" s="2">
        <v>2024</v>
      </c>
      <c r="C472" s="1" t="str">
        <v>PBTMTR477</v>
      </c>
      <c r="D472" s="37" t="str">
        <v>0015g00001c3AhgAAE</v>
      </c>
      <c r="E472" s="37" t="str">
        <v>M/S MAHAVEER BIOTECH</v>
      </c>
      <c r="F472" s="37" t="str">
        <v>UTTAR PRADESH</v>
      </c>
      <c r="G472" s="37" t="str">
        <v>GORAKHPUR</v>
      </c>
      <c r="H472" s="37" t="str">
        <v>Gorakhpur</v>
      </c>
      <c r="I472" s="37" t="str">
        <v>GOBINDGARH IRON LLP</v>
      </c>
      <c r="J472" s="37" t="str">
        <v>Mohd Ansari</v>
      </c>
      <c r="K472" s="37" t="str">
        <v>-</v>
      </c>
      <c r="L472" s="37" t="str">
        <v>C12817</v>
      </c>
      <c r="M472" s="37" t="str">
        <v>North</v>
      </c>
      <c r="N472" s="2">
        <v>273001</v>
      </c>
      <c r="O472" s="2" t="str">
        <v>09AIAPB3919P1Z2</v>
      </c>
      <c r="P472" s="2">
        <v>0</v>
      </c>
      <c r="Q472" s="2" t="str">
        <v>Jun'24</v>
      </c>
      <c r="R472" s="2">
        <v>2025</v>
      </c>
      <c r="S472" s="1">
        <v>0</v>
      </c>
      <c r="T472" s="2">
        <v>30</v>
      </c>
      <c r="U472" s="1">
        <v>0</v>
      </c>
      <c r="V472" s="1" t="str">
        <v>Minor</v>
      </c>
      <c r="W472" s="10">
        <v>0</v>
      </c>
      <c r="X472" s="10">
        <v>0</v>
      </c>
      <c r="Y472" s="10">
        <v>0</v>
      </c>
      <c r="Z472" s="10">
        <v>0</v>
      </c>
      <c r="AA472" s="10">
        <v>0</v>
      </c>
      <c r="AB472" s="10">
        <v>5</v>
      </c>
      <c r="AC472" s="10">
        <v>4</v>
      </c>
      <c r="AD472" s="10">
        <v>0</v>
      </c>
      <c r="AE472" s="10">
        <v>3</v>
      </c>
      <c r="AF472" s="10">
        <v>3</v>
      </c>
      <c r="AG472" s="10">
        <v>3</v>
      </c>
      <c r="AH472" s="10">
        <v>10</v>
      </c>
      <c r="AI472" s="10">
        <v>3</v>
      </c>
      <c r="AJ472" s="10">
        <v>5</v>
      </c>
      <c r="AK472" s="10">
        <v>0</v>
      </c>
      <c r="AL472" s="10">
        <v>15</v>
      </c>
      <c r="AM472" s="10">
        <v>14</v>
      </c>
      <c r="AN472" s="10">
        <v>10.1</v>
      </c>
      <c r="AO472" s="10">
        <v>0</v>
      </c>
      <c r="AP472" s="10">
        <v>0</v>
      </c>
      <c r="AQ472" s="10">
        <v>0</v>
      </c>
      <c r="AR472" s="10">
        <v>0</v>
      </c>
      <c r="AS472" s="16">
        <v>0</v>
      </c>
      <c r="AT472" s="16">
        <v>0</v>
      </c>
      <c r="AU472" s="16">
        <v>0</v>
      </c>
      <c r="AV472" s="16">
        <v>0</v>
      </c>
      <c r="AW472" s="16" t="str">
        <v/>
      </c>
      <c r="AX472" s="10">
        <f t="shared" si="51"/>
        <v>39.1</v>
      </c>
      <c r="AY472" s="10">
        <f>SUM(Z472:AK472)</f>
        <v>36</v>
      </c>
      <c r="AZ472" s="2" t="s">
        <v>119</v>
      </c>
      <c r="BA472" s="10">
        <f t="shared" si="52"/>
        <v>6.5166666666666666</v>
      </c>
      <c r="BB472" s="36" t="s">
        <v>118</v>
      </c>
      <c r="BC472" s="39" t="str">
        <f t="shared" si="53"/>
        <v/>
      </c>
      <c r="BD472" s="16">
        <f>SUM(AR472:AW472)</f>
        <v>0</v>
      </c>
      <c r="BE472" s="10">
        <f>SUM(AL472:AQ472)</f>
        <v>39.1</v>
      </c>
      <c r="BF472" s="12">
        <f t="shared" si="54"/>
        <v>0</v>
      </c>
      <c r="BG472" s="12">
        <f t="shared" si="55"/>
        <v>1</v>
      </c>
      <c r="BH472" s="9">
        <f t="shared" si="56"/>
        <v>39.1</v>
      </c>
      <c r="BI472" s="39" t="str">
        <f t="shared" si="57"/>
        <v/>
      </c>
      <c r="BK472" s="75"/>
    </row>
    <row r="473" spans="1:63">
      <c r="A473" s="2">
        <v>470</v>
      </c>
      <c r="B473" s="2">
        <v>2024</v>
      </c>
      <c r="C473" s="1" t="str">
        <v>PBTMTR478</v>
      </c>
      <c r="D473" s="37" t="str">
        <v>001J100000BP8hWIAT</v>
      </c>
      <c r="E473" s="37" t="str">
        <v>M/S JAISWAL TRADING COMPANY</v>
      </c>
      <c r="F473" s="37" t="str">
        <v>UTTAR PRADESH</v>
      </c>
      <c r="G473" s="37" t="str">
        <v>KUSHI NAGAR</v>
      </c>
      <c r="H473" s="37" t="str">
        <v>Padrauna</v>
      </c>
      <c r="I473" s="37" t="str">
        <v>GOBINDGARH IRON LLP</v>
      </c>
      <c r="J473" s="37" t="str">
        <v>Mohd Ansari</v>
      </c>
      <c r="K473" s="37" t="str">
        <v>-</v>
      </c>
      <c r="L473" s="37" t="str">
        <v>C12817</v>
      </c>
      <c r="M473" s="37" t="str">
        <v>North</v>
      </c>
      <c r="N473" s="2">
        <v>274402</v>
      </c>
      <c r="O473" s="2" t="str">
        <v>09BFIPJ8804F1ZB</v>
      </c>
      <c r="P473" s="2">
        <v>9919270094</v>
      </c>
      <c r="Q473" s="2" t="str">
        <v>Jun'24</v>
      </c>
      <c r="R473" s="2">
        <v>2025</v>
      </c>
      <c r="S473" s="1">
        <v>0</v>
      </c>
      <c r="T473" s="2">
        <v>50</v>
      </c>
      <c r="U473" s="1">
        <v>0</v>
      </c>
      <c r="V473" s="1" t="str">
        <v>Minor</v>
      </c>
      <c r="W473" s="10">
        <v>0</v>
      </c>
      <c r="X473" s="10">
        <v>0</v>
      </c>
      <c r="Y473" s="10">
        <v>0</v>
      </c>
      <c r="Z473" s="10">
        <v>0</v>
      </c>
      <c r="AA473" s="10">
        <v>0</v>
      </c>
      <c r="AB473" s="10">
        <v>10</v>
      </c>
      <c r="AC473" s="10">
        <v>0</v>
      </c>
      <c r="AD473" s="10">
        <v>0</v>
      </c>
      <c r="AE473" s="10">
        <v>5</v>
      </c>
      <c r="AF473" s="10">
        <v>0</v>
      </c>
      <c r="AG473" s="10">
        <v>0</v>
      </c>
      <c r="AH473" s="10">
        <v>0</v>
      </c>
      <c r="AI473" s="10">
        <v>0</v>
      </c>
      <c r="AJ473" s="10">
        <v>0</v>
      </c>
      <c r="AK473" s="10">
        <v>0</v>
      </c>
      <c r="AL473" s="10">
        <v>0</v>
      </c>
      <c r="AM473" s="10">
        <v>0</v>
      </c>
      <c r="AN473" s="10">
        <v>0</v>
      </c>
      <c r="AO473" s="10">
        <v>0</v>
      </c>
      <c r="AP473" s="10">
        <v>0</v>
      </c>
      <c r="AQ473" s="10">
        <v>0</v>
      </c>
      <c r="AR473" s="10">
        <v>0</v>
      </c>
      <c r="AS473" s="16">
        <v>0</v>
      </c>
      <c r="AT473" s="16">
        <v>0</v>
      </c>
      <c r="AU473" s="16">
        <v>0</v>
      </c>
      <c r="AV473" s="16">
        <v>0</v>
      </c>
      <c r="AW473" s="16" t="str">
        <v/>
      </c>
      <c r="AX473" s="10">
        <f t="shared" si="51"/>
        <v>0</v>
      </c>
      <c r="AY473" s="10">
        <f>SUM(Z473:AK473)</f>
        <v>15</v>
      </c>
      <c r="AZ473" s="2" t="s">
        <v>119</v>
      </c>
      <c r="BA473" s="10">
        <f t="shared" si="52"/>
        <v>0</v>
      </c>
      <c r="BB473" s="36" t="s">
        <v>118</v>
      </c>
      <c r="BC473" s="39" t="str">
        <f t="shared" si="53"/>
        <v/>
      </c>
      <c r="BD473" s="16">
        <f>SUM(AR473:AW473)</f>
        <v>0</v>
      </c>
      <c r="BE473" s="10">
        <f>SUM(AL473:AQ473)</f>
        <v>0</v>
      </c>
      <c r="BF473" s="12" t="str">
        <f t="shared" si="54"/>
        <v/>
      </c>
      <c r="BG473" s="12" t="str">
        <f t="shared" si="55"/>
        <v/>
      </c>
      <c r="BH473" s="9">
        <f t="shared" si="56"/>
        <v>0</v>
      </c>
      <c r="BI473" s="39" t="str">
        <f t="shared" si="57"/>
        <v/>
      </c>
      <c r="BK473" s="75"/>
    </row>
    <row r="474" spans="1:63">
      <c r="A474" s="2">
        <v>471</v>
      </c>
      <c r="B474" s="2">
        <v>2024</v>
      </c>
      <c r="C474" s="1" t="str">
        <v>PBTMTR479</v>
      </c>
      <c r="D474" s="37" t="str">
        <v>0015g00001W4eDkAAJ</v>
      </c>
      <c r="E474" s="37" t="str">
        <v>Chaudhary Building Material</v>
      </c>
      <c r="F474" s="37" t="str">
        <v>UTTAR PRADESH</v>
      </c>
      <c r="G474" s="37" t="str">
        <v>HAPUR</v>
      </c>
      <c r="H474" s="37" t="str">
        <v>Basti</v>
      </c>
      <c r="I474" s="37" t="str">
        <v>GOBINDGARH IRON LLP</v>
      </c>
      <c r="J474" s="37" t="str">
        <v>Abhijeet Biswas</v>
      </c>
      <c r="K474" s="37" t="str">
        <v>-</v>
      </c>
      <c r="L474" s="37" t="str">
        <v>C12817</v>
      </c>
      <c r="M474" s="37" t="str">
        <v>North</v>
      </c>
      <c r="N474" s="2">
        <v>245205</v>
      </c>
      <c r="O474" s="2" t="str">
        <v>09BSLPM7033H1ZF</v>
      </c>
      <c r="P474" s="2">
        <v>7455090862</v>
      </c>
      <c r="Q474" s="2" t="str">
        <v>Jun'24</v>
      </c>
      <c r="R474" s="2">
        <v>2025</v>
      </c>
      <c r="S474" s="1">
        <v>0</v>
      </c>
      <c r="T474" s="2">
        <v>20</v>
      </c>
      <c r="U474" s="1">
        <v>0</v>
      </c>
      <c r="V474" s="1" t="str">
        <v>Minor</v>
      </c>
      <c r="W474" s="10">
        <v>0</v>
      </c>
      <c r="X474" s="10">
        <v>0</v>
      </c>
      <c r="Y474" s="10">
        <v>0</v>
      </c>
      <c r="Z474" s="10">
        <v>0</v>
      </c>
      <c r="AA474" s="10">
        <v>0</v>
      </c>
      <c r="AB474" s="10">
        <v>5</v>
      </c>
      <c r="AC474" s="10">
        <v>5</v>
      </c>
      <c r="AD474" s="10">
        <v>0</v>
      </c>
      <c r="AE474" s="10">
        <v>4</v>
      </c>
      <c r="AF474" s="10">
        <v>0</v>
      </c>
      <c r="AG474" s="10">
        <v>0</v>
      </c>
      <c r="AH474" s="10">
        <v>5</v>
      </c>
      <c r="AI474" s="10">
        <v>0</v>
      </c>
      <c r="AJ474" s="10">
        <v>0</v>
      </c>
      <c r="AK474" s="10">
        <v>0</v>
      </c>
      <c r="AL474" s="10">
        <v>0</v>
      </c>
      <c r="AM474" s="10">
        <v>0</v>
      </c>
      <c r="AN474" s="10">
        <v>0</v>
      </c>
      <c r="AO474" s="10">
        <v>0</v>
      </c>
      <c r="AP474" s="10">
        <v>0</v>
      </c>
      <c r="AQ474" s="10">
        <v>0</v>
      </c>
      <c r="AR474" s="10">
        <v>0</v>
      </c>
      <c r="AS474" s="16">
        <v>0</v>
      </c>
      <c r="AT474" s="16">
        <v>0</v>
      </c>
      <c r="AU474" s="16">
        <v>0</v>
      </c>
      <c r="AV474" s="16">
        <v>0</v>
      </c>
      <c r="AW474" s="16" t="str">
        <v/>
      </c>
      <c r="AX474" s="10">
        <f t="shared" si="51"/>
        <v>0</v>
      </c>
      <c r="AY474" s="10">
        <f>SUM(Z474:AK474)</f>
        <v>19</v>
      </c>
      <c r="AZ474" s="2" t="s">
        <v>119</v>
      </c>
      <c r="BA474" s="10">
        <f t="shared" si="52"/>
        <v>0</v>
      </c>
      <c r="BB474" s="36" t="s">
        <v>118</v>
      </c>
      <c r="BC474" s="39" t="str">
        <f t="shared" si="53"/>
        <v/>
      </c>
      <c r="BD474" s="16">
        <f>SUM(AR474:AW474)</f>
        <v>0</v>
      </c>
      <c r="BE474" s="10">
        <f>SUM(AL474:AQ474)</f>
        <v>0</v>
      </c>
      <c r="BF474" s="12" t="str">
        <f t="shared" si="54"/>
        <v/>
      </c>
      <c r="BG474" s="12" t="str">
        <f t="shared" si="55"/>
        <v/>
      </c>
      <c r="BH474" s="9">
        <f t="shared" si="56"/>
        <v>0</v>
      </c>
      <c r="BI474" s="39" t="str">
        <f t="shared" si="57"/>
        <v/>
      </c>
      <c r="BK474" s="75"/>
    </row>
    <row r="475" spans="1:63">
      <c r="A475" s="2">
        <v>472</v>
      </c>
      <c r="B475" s="2">
        <v>2024</v>
      </c>
      <c r="C475" s="1" t="str">
        <v>PBTMTR480</v>
      </c>
      <c r="D475" s="37" t="str">
        <v>001J1000002jkK3IAI</v>
      </c>
      <c r="E475" s="37" t="str">
        <v>Kisan traders (Ganj</v>
      </c>
      <c r="F475" s="37" t="str">
        <v>UTTAR PRADESH</v>
      </c>
      <c r="G475" s="37" t="str">
        <v>BIJNOR</v>
      </c>
      <c r="H475" s="37" t="str">
        <v>Bijnor</v>
      </c>
      <c r="I475" s="37" t="str">
        <v>OPTRIX INFRA LLP</v>
      </c>
      <c r="J475" s="37" t="str">
        <v>SHIV KUMAR</v>
      </c>
      <c r="K475" s="37" t="str">
        <v>Shiv Kumar</v>
      </c>
      <c r="L475" s="37" t="str">
        <v>001J100000PJG7oIAH</v>
      </c>
      <c r="M475" s="37" t="str">
        <v>North</v>
      </c>
      <c r="N475" s="2">
        <v>246701</v>
      </c>
      <c r="O475" s="2" t="str">
        <v>09EAMPK2840L1ZA</v>
      </c>
      <c r="P475" s="2">
        <v>8923442222</v>
      </c>
      <c r="Q475" s="2" t="str">
        <v>Jun'24</v>
      </c>
      <c r="R475" s="2">
        <v>2025</v>
      </c>
      <c r="S475" s="1">
        <v>0</v>
      </c>
      <c r="T475" s="2">
        <v>50</v>
      </c>
      <c r="U475" s="1">
        <v>0</v>
      </c>
      <c r="V475" s="1" t="str">
        <v>Minor</v>
      </c>
      <c r="W475" s="10">
        <v>0</v>
      </c>
      <c r="X475" s="10">
        <v>0</v>
      </c>
      <c r="Y475" s="10">
        <v>0</v>
      </c>
      <c r="Z475" s="10">
        <v>0</v>
      </c>
      <c r="AA475" s="10">
        <v>0</v>
      </c>
      <c r="AB475" s="10">
        <v>5</v>
      </c>
      <c r="AC475" s="10">
        <v>0</v>
      </c>
      <c r="AD475" s="10">
        <v>0</v>
      </c>
      <c r="AE475" s="10">
        <v>0</v>
      </c>
      <c r="AF475" s="10">
        <v>0</v>
      </c>
      <c r="AG475" s="10">
        <v>0</v>
      </c>
      <c r="AH475" s="10">
        <v>0</v>
      </c>
      <c r="AI475" s="10">
        <v>0</v>
      </c>
      <c r="AJ475" s="10">
        <v>0</v>
      </c>
      <c r="AK475" s="10">
        <v>0</v>
      </c>
      <c r="AL475" s="10">
        <v>0</v>
      </c>
      <c r="AM475" s="10">
        <v>0</v>
      </c>
      <c r="AN475" s="10">
        <v>0</v>
      </c>
      <c r="AO475" s="10">
        <v>0</v>
      </c>
      <c r="AP475" s="10">
        <v>0</v>
      </c>
      <c r="AQ475" s="10">
        <v>0</v>
      </c>
      <c r="AR475" s="10">
        <v>0</v>
      </c>
      <c r="AS475" s="16">
        <v>0</v>
      </c>
      <c r="AT475" s="16">
        <v>0</v>
      </c>
      <c r="AU475" s="16">
        <v>0</v>
      </c>
      <c r="AV475" s="16">
        <v>0</v>
      </c>
      <c r="AW475" s="16" t="str">
        <v/>
      </c>
      <c r="AX475" s="10">
        <f t="shared" si="51"/>
        <v>0</v>
      </c>
      <c r="AY475" s="10">
        <f>SUM(Z475:AK475)</f>
        <v>5</v>
      </c>
      <c r="AZ475" s="2" t="s">
        <v>119</v>
      </c>
      <c r="BA475" s="10">
        <f t="shared" si="52"/>
        <v>0</v>
      </c>
      <c r="BB475" s="36" t="s">
        <v>118</v>
      </c>
      <c r="BC475" s="39" t="str">
        <f t="shared" si="53"/>
        <v/>
      </c>
      <c r="BD475" s="16">
        <f>SUM(AR475:AW475)</f>
        <v>0</v>
      </c>
      <c r="BE475" s="10">
        <f>SUM(AL475:AQ475)</f>
        <v>0</v>
      </c>
      <c r="BF475" s="12" t="str">
        <f t="shared" si="54"/>
        <v/>
      </c>
      <c r="BG475" s="12" t="str">
        <f t="shared" si="55"/>
        <v/>
      </c>
      <c r="BH475" s="9">
        <f t="shared" si="56"/>
        <v>0</v>
      </c>
      <c r="BI475" s="39" t="str">
        <f t="shared" si="57"/>
        <v/>
      </c>
      <c r="BK475" s="75"/>
    </row>
    <row r="476" spans="1:63">
      <c r="A476" s="2">
        <v>473</v>
      </c>
      <c r="B476" s="2">
        <v>2024</v>
      </c>
      <c r="C476" s="1" t="str">
        <v>PBTMTR481</v>
      </c>
      <c r="D476" s="37" t="str">
        <v>0015g00001Y5Aw9AAF</v>
      </c>
      <c r="E476" s="37" t="str">
        <v>DAMODAR CONSTRUCTION CO</v>
      </c>
      <c r="F476" s="37" t="str">
        <v>ODISHA</v>
      </c>
      <c r="G476" s="37" t="str">
        <v>SUNDARGARH</v>
      </c>
      <c r="H476" s="37" t="str">
        <v>Sundargarh</v>
      </c>
      <c r="I476" s="37" t="str">
        <v>SACHDEVA ISPAT PVT LTD</v>
      </c>
      <c r="J476" s="37" t="str">
        <v>Papun Padhan</v>
      </c>
      <c r="K476" s="37" t="str">
        <v>Papun Pradhan</v>
      </c>
      <c r="L476" s="37" t="str">
        <v>C12823</v>
      </c>
      <c r="M476" s="37" t="str">
        <v>Central</v>
      </c>
      <c r="N476" s="2">
        <v>769015</v>
      </c>
      <c r="O476" s="2" t="str">
        <v>21AACFD5428M2ZJ</v>
      </c>
      <c r="P476" s="2">
        <v>7003544453</v>
      </c>
      <c r="Q476" s="2" t="str">
        <v>Jun'24</v>
      </c>
      <c r="R476" s="2">
        <v>2025</v>
      </c>
      <c r="S476" s="1">
        <v>0</v>
      </c>
      <c r="T476" s="2">
        <v>15</v>
      </c>
      <c r="U476" s="1">
        <v>0</v>
      </c>
      <c r="V476" s="1" t="str">
        <v>Minor</v>
      </c>
      <c r="W476" s="10">
        <v>0</v>
      </c>
      <c r="X476" s="10">
        <v>0</v>
      </c>
      <c r="Y476" s="10">
        <v>0</v>
      </c>
      <c r="Z476" s="10">
        <v>0</v>
      </c>
      <c r="AA476" s="10">
        <v>0</v>
      </c>
      <c r="AB476" s="10">
        <v>6</v>
      </c>
      <c r="AC476" s="10">
        <v>0</v>
      </c>
      <c r="AD476" s="10">
        <v>0</v>
      </c>
      <c r="AE476" s="10">
        <v>0</v>
      </c>
      <c r="AF476" s="10">
        <v>0</v>
      </c>
      <c r="AG476" s="10">
        <v>0</v>
      </c>
      <c r="AH476" s="10">
        <v>0</v>
      </c>
      <c r="AI476" s="10">
        <v>0</v>
      </c>
      <c r="AJ476" s="10">
        <v>0</v>
      </c>
      <c r="AK476" s="10">
        <v>0</v>
      </c>
      <c r="AL476" s="10">
        <v>0</v>
      </c>
      <c r="AM476" s="10">
        <v>0</v>
      </c>
      <c r="AN476" s="10">
        <v>0</v>
      </c>
      <c r="AO476" s="10">
        <v>0</v>
      </c>
      <c r="AP476" s="10">
        <v>0</v>
      </c>
      <c r="AQ476" s="10">
        <v>0</v>
      </c>
      <c r="AR476" s="10">
        <v>0</v>
      </c>
      <c r="AS476" s="16">
        <v>0</v>
      </c>
      <c r="AT476" s="16">
        <v>0</v>
      </c>
      <c r="AU476" s="16">
        <v>0</v>
      </c>
      <c r="AV476" s="16">
        <v>0</v>
      </c>
      <c r="AW476" s="16" t="str">
        <v/>
      </c>
      <c r="AX476" s="10">
        <f t="shared" si="51"/>
        <v>0</v>
      </c>
      <c r="AY476" s="10">
        <f>SUM(Z476:AK476)</f>
        <v>6</v>
      </c>
      <c r="AZ476" s="2" t="s">
        <v>119</v>
      </c>
      <c r="BA476" s="10">
        <f t="shared" si="52"/>
        <v>0</v>
      </c>
      <c r="BB476" s="36" t="s">
        <v>118</v>
      </c>
      <c r="BC476" s="39" t="str">
        <f t="shared" si="53"/>
        <v/>
      </c>
      <c r="BD476" s="16">
        <f>SUM(AR476:AW476)</f>
        <v>0</v>
      </c>
      <c r="BE476" s="10">
        <f>SUM(AL476:AQ476)</f>
        <v>0</v>
      </c>
      <c r="BF476" s="12" t="str">
        <f t="shared" si="54"/>
        <v/>
      </c>
      <c r="BG476" s="12" t="str">
        <f t="shared" si="55"/>
        <v/>
      </c>
      <c r="BH476" s="9">
        <f t="shared" si="56"/>
        <v>0</v>
      </c>
      <c r="BI476" s="39" t="str">
        <f t="shared" si="57"/>
        <v/>
      </c>
      <c r="BK476" s="75"/>
    </row>
    <row r="477" spans="1:63">
      <c r="A477" s="2">
        <v>474</v>
      </c>
      <c r="B477" s="2">
        <v>2024</v>
      </c>
      <c r="C477" s="1" t="str">
        <v>PBTMTR482</v>
      </c>
      <c r="D477" s="37" t="str">
        <v>0015g00001dJpQDAA0</v>
      </c>
      <c r="E477" s="37" t="str">
        <v>M/S RISHPAL AGRAWAL</v>
      </c>
      <c r="F477" s="37" t="str">
        <v>ODISHA</v>
      </c>
      <c r="G477" s="37" t="str">
        <v>SONEPUR</v>
      </c>
      <c r="H477" s="37" t="str">
        <v>Sonepur</v>
      </c>
      <c r="I477" s="37" t="str">
        <v>SACHDEVA ISPAT PVT LTD</v>
      </c>
      <c r="J477" s="37" t="str">
        <v>Papun Padhan</v>
      </c>
      <c r="K477" s="37" t="str">
        <v>Papun Pradhan</v>
      </c>
      <c r="L477" s="37" t="str">
        <v>C12823</v>
      </c>
      <c r="M477" s="37" t="str">
        <v>Central</v>
      </c>
      <c r="N477" s="2">
        <v>767018</v>
      </c>
      <c r="O477" s="2" t="str">
        <v>21ADMPA5202H1Z9</v>
      </c>
      <c r="P477" s="2">
        <v>9437195076</v>
      </c>
      <c r="Q477" s="2" t="str">
        <v>Jun'24</v>
      </c>
      <c r="R477" s="2">
        <v>2025</v>
      </c>
      <c r="S477" s="1">
        <v>0</v>
      </c>
      <c r="T477" s="2">
        <v>120</v>
      </c>
      <c r="U477" s="1">
        <v>0</v>
      </c>
      <c r="V477" s="1" t="str">
        <v>Challenger</v>
      </c>
      <c r="W477" s="10">
        <v>0</v>
      </c>
      <c r="X477" s="10">
        <v>0</v>
      </c>
      <c r="Y477" s="10">
        <v>0</v>
      </c>
      <c r="Z477" s="10">
        <v>0</v>
      </c>
      <c r="AA477" s="10">
        <v>0</v>
      </c>
      <c r="AB477" s="10">
        <v>17</v>
      </c>
      <c r="AC477" s="10">
        <v>0</v>
      </c>
      <c r="AD477" s="10">
        <v>0</v>
      </c>
      <c r="AE477" s="10">
        <v>0</v>
      </c>
      <c r="AF477" s="10">
        <v>0</v>
      </c>
      <c r="AG477" s="10">
        <v>0</v>
      </c>
      <c r="AH477" s="10">
        <v>25</v>
      </c>
      <c r="AI477" s="10">
        <v>0</v>
      </c>
      <c r="AJ477" s="10">
        <v>0</v>
      </c>
      <c r="AK477" s="10">
        <v>0</v>
      </c>
      <c r="AL477" s="10">
        <v>0</v>
      </c>
      <c r="AM477" s="10">
        <v>0</v>
      </c>
      <c r="AN477" s="10">
        <v>0</v>
      </c>
      <c r="AO477" s="10">
        <v>0</v>
      </c>
      <c r="AP477" s="10">
        <v>0</v>
      </c>
      <c r="AQ477" s="10">
        <v>0</v>
      </c>
      <c r="AR477" s="10">
        <v>0</v>
      </c>
      <c r="AS477" s="16">
        <v>0</v>
      </c>
      <c r="AT477" s="16">
        <v>0</v>
      </c>
      <c r="AU477" s="16">
        <v>0</v>
      </c>
      <c r="AV477" s="16">
        <v>0</v>
      </c>
      <c r="AW477" s="16" t="str">
        <v/>
      </c>
      <c r="AX477" s="10">
        <f t="shared" si="51"/>
        <v>0</v>
      </c>
      <c r="AY477" s="10">
        <f>SUM(Z477:AK477)</f>
        <v>42</v>
      </c>
      <c r="AZ477" s="2" t="s">
        <v>119</v>
      </c>
      <c r="BA477" s="10">
        <f t="shared" si="52"/>
        <v>0</v>
      </c>
      <c r="BB477" s="36" t="s">
        <v>118</v>
      </c>
      <c r="BC477" s="39" t="str">
        <f t="shared" si="53"/>
        <v/>
      </c>
      <c r="BD477" s="16">
        <f>SUM(AR477:AW477)</f>
        <v>0</v>
      </c>
      <c r="BE477" s="10">
        <f>SUM(AL477:AQ477)</f>
        <v>0</v>
      </c>
      <c r="BF477" s="12" t="str">
        <f t="shared" si="54"/>
        <v/>
      </c>
      <c r="BG477" s="12" t="str">
        <f t="shared" si="55"/>
        <v/>
      </c>
      <c r="BH477" s="9">
        <f t="shared" si="56"/>
        <v>0</v>
      </c>
      <c r="BI477" s="39" t="str">
        <f t="shared" si="57"/>
        <v/>
      </c>
      <c r="BK477" s="75"/>
    </row>
    <row r="478" spans="1:63">
      <c r="A478" s="2">
        <v>475</v>
      </c>
      <c r="B478" s="2">
        <v>2024</v>
      </c>
      <c r="C478" s="1" t="str">
        <v>PBTMTR483</v>
      </c>
      <c r="D478" s="37" t="str">
        <v>0015g00001fvG5CAAU</v>
      </c>
      <c r="E478" s="37" t="str">
        <v>SAMBALPUR STEELS PRIVATE LIMITED</v>
      </c>
      <c r="F478" s="37" t="str">
        <v>ODISHA</v>
      </c>
      <c r="G478" s="37" t="str">
        <v>SAMBALPUR</v>
      </c>
      <c r="H478" s="37" t="str">
        <v>Dhankauda</v>
      </c>
      <c r="I478" s="37" t="str">
        <v>SACHDEVA ISPAT PVT LTD</v>
      </c>
      <c r="J478" s="37" t="str">
        <v>Papun Padhan</v>
      </c>
      <c r="K478" s="37" t="str">
        <v>Papun Pradhan</v>
      </c>
      <c r="L478" s="37" t="str">
        <v>C12823</v>
      </c>
      <c r="M478" s="37" t="str">
        <v>Central</v>
      </c>
      <c r="N478" s="2">
        <v>768002</v>
      </c>
      <c r="O478" s="2" t="str">
        <v>21AAZCS5569C1ZZ</v>
      </c>
      <c r="P478" s="2">
        <v>9437052733</v>
      </c>
      <c r="Q478" s="2" t="str">
        <v>Jun'24</v>
      </c>
      <c r="R478" s="2">
        <v>2025</v>
      </c>
      <c r="S478" s="1">
        <v>0</v>
      </c>
      <c r="T478" s="2">
        <v>280</v>
      </c>
      <c r="U478" s="1">
        <v>0</v>
      </c>
      <c r="V478" s="1" t="str">
        <v>Alien</v>
      </c>
      <c r="W478" s="10">
        <v>0</v>
      </c>
      <c r="X478" s="10">
        <v>0</v>
      </c>
      <c r="Y478" s="10">
        <v>0</v>
      </c>
      <c r="Z478" s="10">
        <v>0</v>
      </c>
      <c r="AA478" s="10">
        <v>0</v>
      </c>
      <c r="AB478" s="10">
        <v>20</v>
      </c>
      <c r="AC478" s="10">
        <v>0</v>
      </c>
      <c r="AD478" s="10">
        <v>0</v>
      </c>
      <c r="AE478" s="10">
        <v>0</v>
      </c>
      <c r="AF478" s="10">
        <v>0</v>
      </c>
      <c r="AG478" s="10">
        <v>0</v>
      </c>
      <c r="AH478" s="10">
        <v>0</v>
      </c>
      <c r="AI478" s="10">
        <v>0</v>
      </c>
      <c r="AJ478" s="10">
        <v>0</v>
      </c>
      <c r="AK478" s="10">
        <v>0</v>
      </c>
      <c r="AL478" s="10">
        <v>0</v>
      </c>
      <c r="AM478" s="10">
        <v>0</v>
      </c>
      <c r="AN478" s="10">
        <v>0</v>
      </c>
      <c r="AO478" s="10">
        <v>0</v>
      </c>
      <c r="AP478" s="10">
        <v>0</v>
      </c>
      <c r="AQ478" s="10">
        <v>0</v>
      </c>
      <c r="AR478" s="10">
        <v>0</v>
      </c>
      <c r="AS478" s="16">
        <v>0</v>
      </c>
      <c r="AT478" s="16">
        <v>0</v>
      </c>
      <c r="AU478" s="16">
        <v>0</v>
      </c>
      <c r="AV478" s="16">
        <v>0</v>
      </c>
      <c r="AW478" s="16" t="str">
        <v/>
      </c>
      <c r="AX478" s="10">
        <f t="shared" si="51"/>
        <v>0</v>
      </c>
      <c r="AY478" s="10">
        <f>SUM(Z478:AK478)</f>
        <v>20</v>
      </c>
      <c r="AZ478" s="2" t="s">
        <v>119</v>
      </c>
      <c r="BA478" s="10">
        <f t="shared" si="52"/>
        <v>0</v>
      </c>
      <c r="BB478" s="36" t="s">
        <v>118</v>
      </c>
      <c r="BC478" s="39" t="str">
        <f t="shared" si="53"/>
        <v/>
      </c>
      <c r="BD478" s="16">
        <f>SUM(AR478:AW478)</f>
        <v>0</v>
      </c>
      <c r="BE478" s="10">
        <f>SUM(AL478:AQ478)</f>
        <v>0</v>
      </c>
      <c r="BF478" s="12" t="str">
        <f t="shared" si="54"/>
        <v/>
      </c>
      <c r="BG478" s="12" t="str">
        <f t="shared" si="55"/>
        <v/>
      </c>
      <c r="BH478" s="9">
        <f t="shared" si="56"/>
        <v>0</v>
      </c>
      <c r="BI478" s="39" t="str">
        <f t="shared" si="57"/>
        <v/>
      </c>
      <c r="BK478" s="75"/>
    </row>
    <row r="479" spans="1:63">
      <c r="A479" s="2">
        <v>476</v>
      </c>
      <c r="B479" s="2">
        <v>2024</v>
      </c>
      <c r="C479" s="1" t="str">
        <v>PBTMTR484</v>
      </c>
      <c r="D479" s="37" t="str">
        <v>001J1000005ZdstIAC</v>
      </c>
      <c r="E479" s="37" t="str">
        <v>Thakur entp</v>
      </c>
      <c r="F479" s="37" t="str">
        <v>ODISHA</v>
      </c>
      <c r="G479" s="37" t="str">
        <v>KALAHANDI</v>
      </c>
      <c r="H479" s="37" t="str">
        <v>Dharamgarh</v>
      </c>
      <c r="I479" s="37" t="str">
        <v>SACHDEVA ISPAT PVT LTD</v>
      </c>
      <c r="J479" s="37" t="str">
        <v>Amit Behera</v>
      </c>
      <c r="K479" s="37" t="str">
        <v>Papun Pradhan</v>
      </c>
      <c r="L479" s="37" t="str">
        <v>C12823</v>
      </c>
      <c r="M479" s="37" t="str">
        <v>Central</v>
      </c>
      <c r="N479" s="2">
        <v>766001</v>
      </c>
      <c r="O479" s="2" t="str">
        <v>21ACKPT3114C1Z5</v>
      </c>
      <c r="P479" s="2">
        <v>9437984682</v>
      </c>
      <c r="Q479" s="2" t="str">
        <v>Jun'24</v>
      </c>
      <c r="R479" s="2">
        <v>2025</v>
      </c>
      <c r="S479" s="1">
        <v>0</v>
      </c>
      <c r="T479" s="2">
        <v>80</v>
      </c>
      <c r="U479" s="1">
        <v>0</v>
      </c>
      <c r="V479" s="1" t="str">
        <v>Challenger</v>
      </c>
      <c r="W479" s="10">
        <v>0</v>
      </c>
      <c r="X479" s="10">
        <v>0</v>
      </c>
      <c r="Y479" s="10">
        <v>0</v>
      </c>
      <c r="Z479" s="10">
        <v>0</v>
      </c>
      <c r="AA479" s="10">
        <v>0</v>
      </c>
      <c r="AB479" s="10">
        <v>2</v>
      </c>
      <c r="AC479" s="10">
        <v>0</v>
      </c>
      <c r="AD479" s="10">
        <v>0</v>
      </c>
      <c r="AE479" s="10">
        <v>0</v>
      </c>
      <c r="AF479" s="10">
        <v>0</v>
      </c>
      <c r="AG479" s="10">
        <v>0</v>
      </c>
      <c r="AH479" s="10">
        <v>0</v>
      </c>
      <c r="AI479" s="10">
        <v>0</v>
      </c>
      <c r="AJ479" s="10">
        <v>0</v>
      </c>
      <c r="AK479" s="10">
        <v>0</v>
      </c>
      <c r="AL479" s="10">
        <v>0</v>
      </c>
      <c r="AM479" s="10">
        <v>0</v>
      </c>
      <c r="AN479" s="10">
        <v>0</v>
      </c>
      <c r="AO479" s="10">
        <v>0</v>
      </c>
      <c r="AP479" s="10">
        <v>0</v>
      </c>
      <c r="AQ479" s="10">
        <v>0</v>
      </c>
      <c r="AR479" s="10">
        <v>0</v>
      </c>
      <c r="AS479" s="16">
        <v>0</v>
      </c>
      <c r="AT479" s="16">
        <v>0</v>
      </c>
      <c r="AU479" s="16">
        <v>0</v>
      </c>
      <c r="AV479" s="16">
        <v>0</v>
      </c>
      <c r="AW479" s="16" t="str">
        <v/>
      </c>
      <c r="AX479" s="10">
        <f t="shared" si="51"/>
        <v>0</v>
      </c>
      <c r="AY479" s="10">
        <f>SUM(Z479:AK479)</f>
        <v>2</v>
      </c>
      <c r="AZ479" s="2" t="s">
        <v>119</v>
      </c>
      <c r="BA479" s="10">
        <f t="shared" si="52"/>
        <v>0</v>
      </c>
      <c r="BB479" s="36" t="s">
        <v>118</v>
      </c>
      <c r="BC479" s="39" t="str">
        <f t="shared" si="53"/>
        <v/>
      </c>
      <c r="BD479" s="16">
        <f>SUM(AR479:AW479)</f>
        <v>0</v>
      </c>
      <c r="BE479" s="10">
        <f>SUM(AL479:AQ479)</f>
        <v>0</v>
      </c>
      <c r="BF479" s="12" t="str">
        <f t="shared" si="54"/>
        <v/>
      </c>
      <c r="BG479" s="12" t="str">
        <f t="shared" si="55"/>
        <v/>
      </c>
      <c r="BH479" s="9">
        <f t="shared" si="56"/>
        <v>0</v>
      </c>
      <c r="BI479" s="39" t="str">
        <f t="shared" si="57"/>
        <v/>
      </c>
      <c r="BK479" s="75"/>
    </row>
    <row r="480" spans="1:63">
      <c r="A480" s="2">
        <v>477</v>
      </c>
      <c r="B480" s="2">
        <v>2024</v>
      </c>
      <c r="C480" s="1" t="str">
        <v>PBTMTR485</v>
      </c>
      <c r="D480" s="37" t="str">
        <v>0015g00001cdPZwAAM</v>
      </c>
      <c r="E480" s="37" t="str">
        <v>HARI OM TRADERS</v>
      </c>
      <c r="F480" s="37" t="str">
        <v>CHHATTISGARH</v>
      </c>
      <c r="G480" s="37" t="str">
        <v>DURG</v>
      </c>
      <c r="H480" s="37" t="str">
        <v>Durg</v>
      </c>
      <c r="I480" s="37" t="str">
        <v>Sahu Brothers</v>
      </c>
      <c r="J480" s="37" t="str">
        <v>Vikash Kumar</v>
      </c>
      <c r="K480" s="37" t="str">
        <v>-</v>
      </c>
      <c r="L480" s="37" t="str">
        <v/>
      </c>
      <c r="M480" s="37" t="str">
        <v>Central</v>
      </c>
      <c r="N480" s="2">
        <v>490020</v>
      </c>
      <c r="O480" s="2" t="str">
        <v>22BPYPP0355P1Z5</v>
      </c>
      <c r="P480" s="2">
        <v>9827149771</v>
      </c>
      <c r="Q480" s="2" t="str">
        <v>Jun'24</v>
      </c>
      <c r="R480" s="2">
        <v>2025</v>
      </c>
      <c r="S480" s="1">
        <v>0</v>
      </c>
      <c r="T480" s="2">
        <v>200</v>
      </c>
      <c r="U480" s="1">
        <v>0</v>
      </c>
      <c r="V480" s="1" t="str">
        <v>Challenger</v>
      </c>
      <c r="W480" s="10">
        <v>0</v>
      </c>
      <c r="X480" s="10">
        <v>0</v>
      </c>
      <c r="Y480" s="10">
        <v>0</v>
      </c>
      <c r="Z480" s="10">
        <v>0</v>
      </c>
      <c r="AA480" s="10">
        <v>0</v>
      </c>
      <c r="AB480" s="10">
        <v>61</v>
      </c>
      <c r="AC480" s="10">
        <v>0</v>
      </c>
      <c r="AD480" s="10">
        <v>0</v>
      </c>
      <c r="AE480" s="10">
        <v>0</v>
      </c>
      <c r="AF480" s="10">
        <v>0</v>
      </c>
      <c r="AG480" s="10">
        <v>0</v>
      </c>
      <c r="AH480" s="10">
        <v>0</v>
      </c>
      <c r="AI480" s="10">
        <v>0</v>
      </c>
      <c r="AJ480" s="10">
        <v>0</v>
      </c>
      <c r="AK480" s="10">
        <v>0</v>
      </c>
      <c r="AL480" s="10">
        <v>0</v>
      </c>
      <c r="AM480" s="10">
        <v>0</v>
      </c>
      <c r="AN480" s="10">
        <v>0</v>
      </c>
      <c r="AO480" s="10">
        <v>0</v>
      </c>
      <c r="AP480" s="10">
        <v>0</v>
      </c>
      <c r="AQ480" s="10">
        <v>0</v>
      </c>
      <c r="AR480" s="10">
        <v>0</v>
      </c>
      <c r="AS480" s="16">
        <v>0</v>
      </c>
      <c r="AT480" s="16">
        <v>0</v>
      </c>
      <c r="AU480" s="16">
        <v>0</v>
      </c>
      <c r="AV480" s="16">
        <v>0</v>
      </c>
      <c r="AW480" s="16" t="str">
        <v/>
      </c>
      <c r="AX480" s="10">
        <f t="shared" si="51"/>
        <v>0</v>
      </c>
      <c r="AY480" s="10">
        <f>SUM(Z480:AK480)</f>
        <v>61</v>
      </c>
      <c r="AZ480" s="2" t="s">
        <v>119</v>
      </c>
      <c r="BA480" s="10">
        <f t="shared" si="52"/>
        <v>0</v>
      </c>
      <c r="BB480" s="36" t="s">
        <v>118</v>
      </c>
      <c r="BC480" s="39" t="str">
        <f t="shared" si="53"/>
        <v/>
      </c>
      <c r="BD480" s="16">
        <f>SUM(AR480:AW480)</f>
        <v>0</v>
      </c>
      <c r="BE480" s="10">
        <f>SUM(AL480:AQ480)</f>
        <v>0</v>
      </c>
      <c r="BF480" s="12" t="str">
        <f t="shared" si="54"/>
        <v/>
      </c>
      <c r="BG480" s="12" t="str">
        <f t="shared" si="55"/>
        <v/>
      </c>
      <c r="BH480" s="9">
        <f t="shared" si="56"/>
        <v>0</v>
      </c>
      <c r="BI480" s="39" t="str">
        <f t="shared" si="57"/>
        <v/>
      </c>
      <c r="BK480" s="75"/>
    </row>
    <row r="481" spans="1:63">
      <c r="A481" s="2">
        <v>478</v>
      </c>
      <c r="B481" s="2">
        <v>2024</v>
      </c>
      <c r="C481" s="1" t="str">
        <v>PBTMTR486</v>
      </c>
      <c r="D481" s="37">
        <v>0</v>
      </c>
      <c r="E481" s="37" t="str">
        <v>Sri Vinayak Engineering &amp; Agricultural Implements</v>
      </c>
      <c r="F481" s="37" t="str">
        <v>Odisha</v>
      </c>
      <c r="G481" s="37" t="str">
        <v>RAYAGUDA</v>
      </c>
      <c r="H481" s="37" t="str">
        <v>Hisar</v>
      </c>
      <c r="I481" s="37" t="str">
        <v>Sahu Brothers</v>
      </c>
      <c r="J481" s="37" t="e">
        <v>#VALUE!</v>
      </c>
      <c r="K481" s="37" t="str">
        <v>-</v>
      </c>
      <c r="L481" s="37" t="str">
        <v/>
      </c>
      <c r="M481" s="37" t="str">
        <v>Central</v>
      </c>
      <c r="N481" s="2" t="e">
        <v>#VALUE!</v>
      </c>
      <c r="O481" s="2" t="e">
        <v>#VALUE!</v>
      </c>
      <c r="P481" s="2" t="e">
        <v>#VALUE!</v>
      </c>
      <c r="Q481" s="2" t="str">
        <v>Jun'24</v>
      </c>
      <c r="R481" s="2">
        <v>2025</v>
      </c>
      <c r="S481" s="1">
        <v>0</v>
      </c>
      <c r="T481" s="2" t="str">
        <v/>
      </c>
      <c r="U481" s="1">
        <v>0</v>
      </c>
      <c r="V481" s="1" t="str">
        <v>Potential Not updated</v>
      </c>
      <c r="W481" s="10">
        <v>0</v>
      </c>
      <c r="X481" s="10">
        <v>0</v>
      </c>
      <c r="Y481" s="10">
        <v>0</v>
      </c>
      <c r="Z481" s="10">
        <v>0</v>
      </c>
      <c r="AA481" s="10">
        <v>0</v>
      </c>
      <c r="AB481" s="10">
        <v>35</v>
      </c>
      <c r="AC481" s="10">
        <v>0</v>
      </c>
      <c r="AD481" s="10">
        <v>0</v>
      </c>
      <c r="AE481" s="10">
        <v>0</v>
      </c>
      <c r="AF481" s="10">
        <v>0</v>
      </c>
      <c r="AG481" s="10">
        <v>0</v>
      </c>
      <c r="AH481" s="10">
        <v>0</v>
      </c>
      <c r="AI481" s="10">
        <v>0</v>
      </c>
      <c r="AJ481" s="10">
        <v>0</v>
      </c>
      <c r="AK481" s="10">
        <v>0</v>
      </c>
      <c r="AL481" s="10">
        <v>0</v>
      </c>
      <c r="AM481" s="10">
        <v>0</v>
      </c>
      <c r="AN481" s="10">
        <v>0</v>
      </c>
      <c r="AO481" s="10">
        <v>0</v>
      </c>
      <c r="AP481" s="10">
        <v>0</v>
      </c>
      <c r="AQ481" s="10">
        <v>0</v>
      </c>
      <c r="AR481" s="10">
        <v>0</v>
      </c>
      <c r="AS481" s="16">
        <v>0</v>
      </c>
      <c r="AT481" s="16">
        <v>0</v>
      </c>
      <c r="AU481" s="16">
        <v>0</v>
      </c>
      <c r="AV481" s="16">
        <v>0</v>
      </c>
      <c r="AW481" s="16">
        <v>0</v>
      </c>
      <c r="AX481" s="10">
        <f t="shared" si="51"/>
        <v>0</v>
      </c>
      <c r="AY481" s="10">
        <f>SUM(Z481:AK481)</f>
        <v>35</v>
      </c>
      <c r="AZ481" s="2" t="s">
        <v>119</v>
      </c>
      <c r="BA481" s="10">
        <f t="shared" si="52"/>
        <v>0</v>
      </c>
      <c r="BB481" s="36" t="s">
        <v>118</v>
      </c>
      <c r="BC481" s="39" t="str">
        <f t="shared" si="53"/>
        <v/>
      </c>
      <c r="BD481" s="16">
        <f>SUM(AR481:AW481)</f>
        <v>0</v>
      </c>
      <c r="BE481" s="10">
        <f>SUM(AL481:AQ481)</f>
        <v>0</v>
      </c>
      <c r="BF481" s="12" t="str">
        <f t="shared" si="54"/>
        <v/>
      </c>
      <c r="BG481" s="12" t="str">
        <f t="shared" si="55"/>
        <v/>
      </c>
      <c r="BH481" s="9">
        <f t="shared" si="56"/>
        <v>0</v>
      </c>
      <c r="BI481" s="39" t="str">
        <f t="shared" si="57"/>
        <v/>
      </c>
      <c r="BK481" s="75"/>
    </row>
    <row r="482" spans="1:63">
      <c r="A482" s="2">
        <v>479</v>
      </c>
      <c r="B482" s="2">
        <v>2024</v>
      </c>
      <c r="C482" s="1" t="str">
        <v>PBTMTR487</v>
      </c>
      <c r="D482" s="37" t="str">
        <v>001J1000003jSlaIAE</v>
      </c>
      <c r="E482" s="37" t="str">
        <v>JOY MAHAVEER TRADERS</v>
      </c>
      <c r="F482" s="37" t="str">
        <v>ODISHA</v>
      </c>
      <c r="G482" s="37" t="str">
        <v>PURI</v>
      </c>
      <c r="H482" s="37" t="str">
        <v>Puri</v>
      </c>
      <c r="I482" s="37" t="str">
        <v>Niyati Udyog Private Limited</v>
      </c>
      <c r="J482" s="37" t="str">
        <v>Govind Dorwal</v>
      </c>
      <c r="K482" s="37" t="str">
        <v>-</v>
      </c>
      <c r="L482" s="37" t="str">
        <v>C13293</v>
      </c>
      <c r="M482" s="37" t="str">
        <v>Central</v>
      </c>
      <c r="N482" s="2">
        <v>752012</v>
      </c>
      <c r="O482" s="2" t="str">
        <v>21BXVPP2129L1Z2</v>
      </c>
      <c r="P482" s="2">
        <v>9114612529</v>
      </c>
      <c r="Q482" s="2" t="str">
        <v>Jun'24</v>
      </c>
      <c r="R482" s="2">
        <v>2025</v>
      </c>
      <c r="S482" s="1">
        <v>0</v>
      </c>
      <c r="T482" s="2">
        <v>280</v>
      </c>
      <c r="U482" s="1">
        <v>0</v>
      </c>
      <c r="V482" s="1" t="str">
        <v>Alien</v>
      </c>
      <c r="W482" s="10">
        <v>0</v>
      </c>
      <c r="X482" s="10">
        <v>0</v>
      </c>
      <c r="Y482" s="10">
        <v>0</v>
      </c>
      <c r="Z482" s="10">
        <v>0</v>
      </c>
      <c r="AA482" s="10">
        <v>0</v>
      </c>
      <c r="AB482" s="10">
        <v>50.29</v>
      </c>
      <c r="AC482" s="10">
        <v>33.270000000000003</v>
      </c>
      <c r="AD482" s="10">
        <v>35.39</v>
      </c>
      <c r="AE482" s="10">
        <v>0</v>
      </c>
      <c r="AF482" s="10">
        <v>0</v>
      </c>
      <c r="AG482" s="10">
        <v>0</v>
      </c>
      <c r="AH482" s="10">
        <v>0</v>
      </c>
      <c r="AI482" s="10">
        <v>0</v>
      </c>
      <c r="AJ482" s="10">
        <v>0</v>
      </c>
      <c r="AK482" s="10">
        <v>0</v>
      </c>
      <c r="AL482" s="10">
        <v>0</v>
      </c>
      <c r="AM482" s="10">
        <v>0</v>
      </c>
      <c r="AN482" s="10">
        <v>0</v>
      </c>
      <c r="AO482" s="10">
        <v>0</v>
      </c>
      <c r="AP482" s="10">
        <v>0</v>
      </c>
      <c r="AQ482" s="10">
        <v>0</v>
      </c>
      <c r="AR482" s="10">
        <v>0</v>
      </c>
      <c r="AS482" s="16">
        <v>0</v>
      </c>
      <c r="AT482" s="16">
        <v>0</v>
      </c>
      <c r="AU482" s="16">
        <v>0</v>
      </c>
      <c r="AV482" s="16">
        <v>0</v>
      </c>
      <c r="AW482" s="16" t="str">
        <v/>
      </c>
      <c r="AX482" s="10">
        <f t="shared" si="51"/>
        <v>0</v>
      </c>
      <c r="AY482" s="10">
        <f>SUM(Z482:AK482)</f>
        <v>118.95</v>
      </c>
      <c r="AZ482" s="2" t="s">
        <v>119</v>
      </c>
      <c r="BA482" s="10">
        <f t="shared" si="52"/>
        <v>0</v>
      </c>
      <c r="BB482" s="36" t="s">
        <v>118</v>
      </c>
      <c r="BC482" s="39" t="str">
        <f t="shared" si="53"/>
        <v/>
      </c>
      <c r="BD482" s="16">
        <f>SUM(AR482:AW482)</f>
        <v>0</v>
      </c>
      <c r="BE482" s="10">
        <f>SUM(AL482:AQ482)</f>
        <v>0</v>
      </c>
      <c r="BF482" s="12" t="str">
        <f t="shared" si="54"/>
        <v/>
      </c>
      <c r="BG482" s="12" t="str">
        <f t="shared" si="55"/>
        <v/>
      </c>
      <c r="BH482" s="9">
        <f t="shared" si="56"/>
        <v>0</v>
      </c>
      <c r="BI482" s="39" t="str">
        <f t="shared" si="57"/>
        <v/>
      </c>
      <c r="BK482" s="75"/>
    </row>
    <row r="483" spans="1:63">
      <c r="A483" s="2">
        <v>480</v>
      </c>
      <c r="B483" s="2">
        <v>2024</v>
      </c>
      <c r="C483" s="1" t="str">
        <v>PBTMTR488</v>
      </c>
      <c r="D483" s="37" t="str">
        <v>001J1000003jpTRIAY</v>
      </c>
      <c r="E483" s="37" t="str">
        <v>RABI NARAYAN SAHOO</v>
      </c>
      <c r="F483" s="37" t="str">
        <v>ODISHA</v>
      </c>
      <c r="G483" s="37" t="str">
        <v>PURI</v>
      </c>
      <c r="H483" s="37" t="str">
        <v>Puri</v>
      </c>
      <c r="I483" s="37" t="str">
        <v>Niyati Udyog Private Limited</v>
      </c>
      <c r="J483" s="37" t="str">
        <v>Govind Dorwal</v>
      </c>
      <c r="K483" s="37" t="str">
        <v>-</v>
      </c>
      <c r="L483" s="37" t="str">
        <v>C13293</v>
      </c>
      <c r="M483" s="37" t="str">
        <v>Central</v>
      </c>
      <c r="N483" s="2">
        <v>752012</v>
      </c>
      <c r="O483" s="2" t="str">
        <v>21CZZPS6136B1Z4</v>
      </c>
      <c r="P483" s="2">
        <v>9938498177</v>
      </c>
      <c r="Q483" s="2" t="str">
        <v>Jun'24</v>
      </c>
      <c r="R483" s="2">
        <v>2025</v>
      </c>
      <c r="S483" s="1">
        <v>0</v>
      </c>
      <c r="T483" s="2">
        <v>150</v>
      </c>
      <c r="U483" s="1">
        <v>0</v>
      </c>
      <c r="V483" s="1" t="str">
        <v>Challenger</v>
      </c>
      <c r="W483" s="10">
        <v>0</v>
      </c>
      <c r="X483" s="10">
        <v>0</v>
      </c>
      <c r="Y483" s="10">
        <v>0</v>
      </c>
      <c r="Z483" s="10">
        <v>0</v>
      </c>
      <c r="AA483" s="10">
        <v>0</v>
      </c>
      <c r="AB483" s="10">
        <v>14.14</v>
      </c>
      <c r="AC483" s="10">
        <v>0</v>
      </c>
      <c r="AD483" s="10">
        <v>0</v>
      </c>
      <c r="AE483" s="10">
        <v>0</v>
      </c>
      <c r="AF483" s="10">
        <v>0</v>
      </c>
      <c r="AG483" s="10">
        <v>0</v>
      </c>
      <c r="AH483" s="10">
        <v>0</v>
      </c>
      <c r="AI483" s="10">
        <v>0</v>
      </c>
      <c r="AJ483" s="10">
        <v>0</v>
      </c>
      <c r="AK483" s="10">
        <v>0</v>
      </c>
      <c r="AL483" s="10">
        <v>0</v>
      </c>
      <c r="AM483" s="10">
        <v>0</v>
      </c>
      <c r="AN483" s="10">
        <v>0</v>
      </c>
      <c r="AO483" s="10">
        <v>0</v>
      </c>
      <c r="AP483" s="10">
        <v>0</v>
      </c>
      <c r="AQ483" s="10">
        <v>0</v>
      </c>
      <c r="AR483" s="10">
        <v>0</v>
      </c>
      <c r="AS483" s="16">
        <v>0</v>
      </c>
      <c r="AT483" s="16">
        <v>0</v>
      </c>
      <c r="AU483" s="16">
        <v>0</v>
      </c>
      <c r="AV483" s="16">
        <v>0</v>
      </c>
      <c r="AW483" s="16" t="str">
        <v/>
      </c>
      <c r="AX483" s="10">
        <f t="shared" si="51"/>
        <v>0</v>
      </c>
      <c r="AY483" s="10">
        <f>SUM(Z483:AK483)</f>
        <v>14.14</v>
      </c>
      <c r="AZ483" s="2" t="s">
        <v>119</v>
      </c>
      <c r="BA483" s="10">
        <f t="shared" si="52"/>
        <v>0</v>
      </c>
      <c r="BB483" s="36" t="s">
        <v>118</v>
      </c>
      <c r="BC483" s="39" t="str">
        <f t="shared" si="53"/>
        <v/>
      </c>
      <c r="BD483" s="16">
        <f>SUM(AR483:AW483)</f>
        <v>0</v>
      </c>
      <c r="BE483" s="10">
        <f>SUM(AL483:AQ483)</f>
        <v>0</v>
      </c>
      <c r="BF483" s="12" t="str">
        <f t="shared" si="54"/>
        <v/>
      </c>
      <c r="BG483" s="12" t="str">
        <f t="shared" si="55"/>
        <v/>
      </c>
      <c r="BH483" s="9">
        <f t="shared" si="56"/>
        <v>0</v>
      </c>
      <c r="BI483" s="39" t="str">
        <f t="shared" si="57"/>
        <v/>
      </c>
      <c r="BK483" s="75"/>
    </row>
    <row r="484" spans="1:63">
      <c r="A484" s="2">
        <v>481</v>
      </c>
      <c r="B484" s="2">
        <v>2024</v>
      </c>
      <c r="C484" s="1">
        <v>0</v>
      </c>
      <c r="D484" s="37" t="str">
        <v>0015g00001ejkuBAAQ</v>
      </c>
      <c r="E484" s="37" t="str">
        <v>SATI CONSTRUCTIONS CORNER</v>
      </c>
      <c r="F484" s="37" t="str">
        <v>MAHARASHTRA</v>
      </c>
      <c r="G484" s="37" t="str">
        <v>AKOLA</v>
      </c>
      <c r="H484" s="37">
        <v>0</v>
      </c>
      <c r="I484" s="37" t="str">
        <v>SSTL (INDIA) PRIVATE LIMITED</v>
      </c>
      <c r="J484" s="37" t="str">
        <v>Ekeshwar Sahu</v>
      </c>
      <c r="K484" s="37" t="str">
        <v>Ekeshwar Sahu</v>
      </c>
      <c r="L484" s="37" t="str">
        <v>C13295</v>
      </c>
      <c r="M484" s="37" t="str">
        <v>Central</v>
      </c>
      <c r="N484" s="2">
        <v>444005</v>
      </c>
      <c r="O484" s="2" t="str">
        <v>27AGGPP7780A1Z9</v>
      </c>
      <c r="P484" s="2">
        <v>9823167839</v>
      </c>
      <c r="Q484" s="2" t="str">
        <v>Jun'24</v>
      </c>
      <c r="R484" s="2">
        <v>2025</v>
      </c>
      <c r="S484" s="1">
        <v>0</v>
      </c>
      <c r="T484" s="2">
        <v>120</v>
      </c>
      <c r="U484" s="1">
        <v>0.30197222222222225</v>
      </c>
      <c r="V484" s="1" t="str">
        <v>Star</v>
      </c>
      <c r="W484" s="10">
        <v>0</v>
      </c>
      <c r="X484" s="10">
        <v>0</v>
      </c>
      <c r="Y484" s="10">
        <v>0</v>
      </c>
      <c r="Z484" s="10">
        <v>0</v>
      </c>
      <c r="AA484" s="10">
        <v>0</v>
      </c>
      <c r="AB484" s="10">
        <v>10</v>
      </c>
      <c r="AC484" s="10">
        <v>0</v>
      </c>
      <c r="AD484" s="10">
        <v>15.8</v>
      </c>
      <c r="AE484" s="10">
        <v>0</v>
      </c>
      <c r="AF484" s="10">
        <v>0</v>
      </c>
      <c r="AG484" s="10">
        <v>10</v>
      </c>
      <c r="AH484" s="10">
        <v>0</v>
      </c>
      <c r="AI484" s="10">
        <v>0</v>
      </c>
      <c r="AJ484" s="10">
        <v>0</v>
      </c>
      <c r="AK484" s="10">
        <v>0</v>
      </c>
      <c r="AL484" s="10">
        <v>0</v>
      </c>
      <c r="AM484" s="10">
        <v>0</v>
      </c>
      <c r="AN484" s="10">
        <v>0</v>
      </c>
      <c r="AO484" s="10">
        <v>0</v>
      </c>
      <c r="AP484" s="10">
        <v>0</v>
      </c>
      <c r="AQ484" s="10">
        <v>10.039999999999999</v>
      </c>
      <c r="AR484" s="10">
        <v>11.9</v>
      </c>
      <c r="AS484" s="16">
        <v>5.0199999999999996</v>
      </c>
      <c r="AT484" s="16">
        <v>58.71</v>
      </c>
      <c r="AU484" s="16">
        <v>50</v>
      </c>
      <c r="AV484" s="16">
        <v>0</v>
      </c>
      <c r="AW484" s="16">
        <v>25</v>
      </c>
      <c r="AX484" s="10">
        <f t="shared" si="51"/>
        <v>160.67000000000002</v>
      </c>
      <c r="AY484" s="10">
        <f>SUM(Z484:AK484)</f>
        <v>35.799999999999997</v>
      </c>
      <c r="AZ484" s="2" t="s">
        <v>119</v>
      </c>
      <c r="BA484" s="10">
        <f t="shared" si="52"/>
        <v>1.6733333333333331</v>
      </c>
      <c r="BB484" s="36" t="s">
        <v>118</v>
      </c>
      <c r="BC484" s="39" t="str">
        <f t="shared" si="53"/>
        <v/>
      </c>
      <c r="BD484" s="16">
        <f>SUM(AR484:AW484)</f>
        <v>150.63</v>
      </c>
      <c r="BE484" s="10">
        <f>SUM(AL484:AQ484)</f>
        <v>10.039999999999999</v>
      </c>
      <c r="BF484" s="12">
        <f t="shared" si="54"/>
        <v>0.93751166988236745</v>
      </c>
      <c r="BG484" s="12">
        <f t="shared" si="55"/>
        <v>6.2488330117632405E-2</v>
      </c>
      <c r="BH484" s="9">
        <f t="shared" si="56"/>
        <v>160.67000000000002</v>
      </c>
      <c r="BI484" s="39" t="str">
        <f t="shared" si="57"/>
        <v/>
      </c>
      <c r="BK484" s="75"/>
    </row>
    <row r="485" spans="1:63">
      <c r="A485" s="2">
        <v>482</v>
      </c>
      <c r="B485" s="2">
        <v>2024</v>
      </c>
      <c r="C485" s="1">
        <v>0</v>
      </c>
      <c r="D485" s="37" t="str">
        <v>0015g00001UBHxTAAX</v>
      </c>
      <c r="E485" s="37" t="str">
        <v>GUPTA CEMENT DEPOT</v>
      </c>
      <c r="F485" s="37" t="str">
        <v>MAHARASHTRA</v>
      </c>
      <c r="G485" s="37" t="str">
        <v>AMRAVATI</v>
      </c>
      <c r="H485" s="37" t="str">
        <v>Amravati</v>
      </c>
      <c r="I485" s="37" t="str">
        <v>SSTL (INDIA) PRIVATE LIMITED</v>
      </c>
      <c r="J485" s="37" t="str">
        <v>Ekeshwar Sahu</v>
      </c>
      <c r="K485" s="37" t="str">
        <v>Ekeshwar Sahu</v>
      </c>
      <c r="L485" s="37" t="str">
        <v>C13295</v>
      </c>
      <c r="M485" s="37" t="str">
        <v>Central</v>
      </c>
      <c r="N485" s="2">
        <v>444601</v>
      </c>
      <c r="O485" s="2" t="str">
        <v>27AAVPG7268D1ZA</v>
      </c>
      <c r="P485" s="2">
        <v>9422918029</v>
      </c>
      <c r="Q485" s="2" t="str">
        <v>Jun'24</v>
      </c>
      <c r="R485" s="2">
        <v>2025</v>
      </c>
      <c r="S485" s="1">
        <v>0</v>
      </c>
      <c r="T485" s="2">
        <v>250</v>
      </c>
      <c r="U485" s="1">
        <v>0</v>
      </c>
      <c r="V485" s="1" t="str">
        <v>Alien</v>
      </c>
      <c r="W485" s="10">
        <v>0</v>
      </c>
      <c r="X485" s="10">
        <v>0</v>
      </c>
      <c r="Y485" s="10">
        <v>0</v>
      </c>
      <c r="Z485" s="10">
        <v>0</v>
      </c>
      <c r="AA485" s="10">
        <v>0</v>
      </c>
      <c r="AB485" s="10">
        <v>12</v>
      </c>
      <c r="AC485" s="10">
        <v>0</v>
      </c>
      <c r="AD485" s="10">
        <v>0</v>
      </c>
      <c r="AE485" s="10">
        <v>0</v>
      </c>
      <c r="AF485" s="10">
        <v>0</v>
      </c>
      <c r="AG485" s="10">
        <v>0</v>
      </c>
      <c r="AH485" s="10">
        <v>0</v>
      </c>
      <c r="AI485" s="10">
        <v>0</v>
      </c>
      <c r="AJ485" s="10">
        <v>0</v>
      </c>
      <c r="AK485" s="10">
        <v>0</v>
      </c>
      <c r="AL485" s="10">
        <v>0</v>
      </c>
      <c r="AM485" s="10">
        <v>0</v>
      </c>
      <c r="AN485" s="10">
        <v>0</v>
      </c>
      <c r="AO485" s="10">
        <v>0</v>
      </c>
      <c r="AP485" s="10">
        <v>0</v>
      </c>
      <c r="AQ485" s="10">
        <v>0</v>
      </c>
      <c r="AR485" s="10">
        <v>0</v>
      </c>
      <c r="AS485" s="16">
        <v>0</v>
      </c>
      <c r="AT485" s="16">
        <v>0</v>
      </c>
      <c r="AU485" s="16">
        <v>0</v>
      </c>
      <c r="AV485" s="16">
        <v>0</v>
      </c>
      <c r="AW485" s="16" t="str">
        <v/>
      </c>
      <c r="AX485" s="10">
        <f t="shared" si="51"/>
        <v>0</v>
      </c>
      <c r="AY485" s="10">
        <f>SUM(Z485:AK485)</f>
        <v>12</v>
      </c>
      <c r="AZ485" s="2" t="s">
        <v>119</v>
      </c>
      <c r="BA485" s="10">
        <f t="shared" si="52"/>
        <v>0</v>
      </c>
      <c r="BB485" s="36" t="s">
        <v>118</v>
      </c>
      <c r="BC485" s="39" t="str">
        <f t="shared" si="53"/>
        <v/>
      </c>
      <c r="BD485" s="16">
        <f>SUM(AR485:AW485)</f>
        <v>0</v>
      </c>
      <c r="BE485" s="10">
        <f>SUM(AL485:AQ485)</f>
        <v>0</v>
      </c>
      <c r="BF485" s="12" t="str">
        <f t="shared" si="54"/>
        <v/>
      </c>
      <c r="BG485" s="12" t="str">
        <f t="shared" si="55"/>
        <v/>
      </c>
      <c r="BH485" s="9">
        <f t="shared" si="56"/>
        <v>0</v>
      </c>
      <c r="BI485" s="39" t="str">
        <f t="shared" si="57"/>
        <v/>
      </c>
      <c r="BK485" s="75"/>
    </row>
    <row r="486" spans="1:63">
      <c r="A486" s="2">
        <v>483</v>
      </c>
      <c r="B486" s="2">
        <v>2024</v>
      </c>
      <c r="C486" s="1">
        <v>0</v>
      </c>
      <c r="D486" s="37" t="str">
        <v>001J1000003mwAWIAY</v>
      </c>
      <c r="E486" s="37" t="str">
        <v>Maa Luxmi Trading Co, Yamunanagar</v>
      </c>
      <c r="F486" s="37" t="str">
        <v>HARYANA</v>
      </c>
      <c r="G486" s="37" t="str">
        <v>YAMUNANAGAR</v>
      </c>
      <c r="H486" s="37" t="str">
        <v>Jagadhri</v>
      </c>
      <c r="I486" s="37" t="str">
        <v>RAMDOOT UDHYOG PRIVATE LIMITED</v>
      </c>
      <c r="J486" s="37" t="str">
        <v>Naseem Makkar</v>
      </c>
      <c r="K486" s="37" t="str">
        <v>Naseem Makkar</v>
      </c>
      <c r="L486" s="37" t="str">
        <v>C13168</v>
      </c>
      <c r="M486" s="37" t="str">
        <v>North</v>
      </c>
      <c r="N486" s="2">
        <v>135001</v>
      </c>
      <c r="O486" s="2" t="str">
        <v>06AOVPG5862N1Z3</v>
      </c>
      <c r="P486" s="2">
        <v>8222018223</v>
      </c>
      <c r="Q486" s="2" t="str">
        <v>Jul'24</v>
      </c>
      <c r="R486" s="2">
        <v>2025</v>
      </c>
      <c r="S486" s="1">
        <v>0</v>
      </c>
      <c r="T486" s="2">
        <v>170</v>
      </c>
      <c r="U486" s="1">
        <v>0</v>
      </c>
      <c r="V486" s="1" t="str">
        <v>Challenger</v>
      </c>
      <c r="W486" s="10">
        <v>0</v>
      </c>
      <c r="X486" s="10">
        <v>0</v>
      </c>
      <c r="Y486" s="10">
        <v>0</v>
      </c>
      <c r="Z486" s="10">
        <v>0</v>
      </c>
      <c r="AA486" s="10">
        <v>0</v>
      </c>
      <c r="AB486" s="10">
        <v>0</v>
      </c>
      <c r="AC486" s="10">
        <v>262.38</v>
      </c>
      <c r="AD486" s="10">
        <v>38.58</v>
      </c>
      <c r="AE486" s="10">
        <v>66.510000000000005</v>
      </c>
      <c r="AF486" s="10">
        <v>54.01</v>
      </c>
      <c r="AG486" s="10">
        <v>60.01</v>
      </c>
      <c r="AH486" s="10">
        <v>52.84</v>
      </c>
      <c r="AI486" s="10">
        <v>11.91</v>
      </c>
      <c r="AJ486" s="10">
        <v>0</v>
      </c>
      <c r="AK486" s="10">
        <v>0</v>
      </c>
      <c r="AL486" s="10">
        <v>0</v>
      </c>
      <c r="AM486" s="10">
        <v>0</v>
      </c>
      <c r="AN486" s="10">
        <v>0</v>
      </c>
      <c r="AO486" s="10">
        <v>0</v>
      </c>
      <c r="AP486" s="10">
        <v>0</v>
      </c>
      <c r="AQ486" s="10">
        <v>0</v>
      </c>
      <c r="AR486" s="10">
        <v>0</v>
      </c>
      <c r="AS486" s="16">
        <v>0</v>
      </c>
      <c r="AT486" s="16">
        <v>0</v>
      </c>
      <c r="AU486" s="16">
        <v>0</v>
      </c>
      <c r="AV486" s="16">
        <v>0</v>
      </c>
      <c r="AW486" s="16" t="str">
        <v/>
      </c>
      <c r="AX486" s="10">
        <f t="shared" si="51"/>
        <v>0</v>
      </c>
      <c r="AY486" s="10">
        <f>SUM(Z486:AK486)</f>
        <v>546.2399999999999</v>
      </c>
      <c r="AZ486" s="2" t="s">
        <v>119</v>
      </c>
      <c r="BA486" s="10">
        <f t="shared" si="52"/>
        <v>0</v>
      </c>
      <c r="BB486" s="36" t="s">
        <v>118</v>
      </c>
      <c r="BC486" s="39" t="str">
        <f t="shared" si="53"/>
        <v/>
      </c>
      <c r="BD486" s="16">
        <f>SUM(AR486:AW486)</f>
        <v>0</v>
      </c>
      <c r="BE486" s="10">
        <f>SUM(AL486:AQ486)</f>
        <v>0</v>
      </c>
      <c r="BF486" s="12" t="str">
        <f t="shared" si="54"/>
        <v/>
      </c>
      <c r="BG486" s="12" t="str">
        <f t="shared" si="55"/>
        <v/>
      </c>
      <c r="BH486" s="9">
        <f t="shared" si="56"/>
        <v>0</v>
      </c>
      <c r="BI486" s="39" t="str">
        <f t="shared" si="57"/>
        <v/>
      </c>
      <c r="BK486" s="75"/>
    </row>
    <row r="487" spans="1:63">
      <c r="A487" s="2">
        <v>484</v>
      </c>
      <c r="B487" s="2">
        <v>2024</v>
      </c>
      <c r="C487" s="1">
        <v>0</v>
      </c>
      <c r="D487" s="37" t="str">
        <v>001J1000006TS8cIAG</v>
      </c>
      <c r="E487" s="37" t="str">
        <v>GURUDEO STEELS</v>
      </c>
      <c r="F487" s="37" t="str">
        <v>MADHYA PRADESH</v>
      </c>
      <c r="G487" s="37" t="str">
        <v>NARSINGHPUR</v>
      </c>
      <c r="H487" s="37">
        <v>0</v>
      </c>
      <c r="I487" s="37" t="str">
        <v>Global Steel</v>
      </c>
      <c r="J487" s="37" t="str">
        <v>Swapnil Dahayat</v>
      </c>
      <c r="K487" s="37" t="str">
        <v>-</v>
      </c>
      <c r="L487" s="37" t="str">
        <v>C13471</v>
      </c>
      <c r="M487" s="37" t="str">
        <v>Central</v>
      </c>
      <c r="N487" s="2">
        <v>487001</v>
      </c>
      <c r="O487" s="2" t="str">
        <v>23AJLPL3683L1ZS</v>
      </c>
      <c r="P487" s="2">
        <v>9993718888</v>
      </c>
      <c r="Q487" s="2" t="str">
        <v>Jul'24</v>
      </c>
      <c r="R487" s="2">
        <v>2025</v>
      </c>
      <c r="S487" s="1">
        <v>0</v>
      </c>
      <c r="T487" s="2">
        <v>150</v>
      </c>
      <c r="U487" s="1">
        <v>0</v>
      </c>
      <c r="V487" s="1" t="str">
        <v>Challenger</v>
      </c>
      <c r="W487" s="10">
        <v>0</v>
      </c>
      <c r="X487" s="10">
        <v>0</v>
      </c>
      <c r="Y487" s="10">
        <v>0</v>
      </c>
      <c r="Z487" s="10">
        <v>0</v>
      </c>
      <c r="AA487" s="10">
        <v>0</v>
      </c>
      <c r="AB487" s="10">
        <v>0</v>
      </c>
      <c r="AC487" s="10">
        <v>36</v>
      </c>
      <c r="AD487" s="10">
        <v>0</v>
      </c>
      <c r="AE487" s="10">
        <v>0</v>
      </c>
      <c r="AF487" s="10">
        <v>4</v>
      </c>
      <c r="AG487" s="10">
        <v>0</v>
      </c>
      <c r="AH487" s="10">
        <v>13</v>
      </c>
      <c r="AI487" s="10">
        <v>2</v>
      </c>
      <c r="AJ487" s="10">
        <v>0</v>
      </c>
      <c r="AK487" s="10">
        <v>3</v>
      </c>
      <c r="AL487" s="10">
        <v>1</v>
      </c>
      <c r="AM487" s="10">
        <v>0</v>
      </c>
      <c r="AN487" s="10">
        <v>0</v>
      </c>
      <c r="AO487" s="10">
        <v>0</v>
      </c>
      <c r="AP487" s="10">
        <v>0</v>
      </c>
      <c r="AQ487" s="10">
        <v>0</v>
      </c>
      <c r="AR487" s="10">
        <v>4.9800000000000004</v>
      </c>
      <c r="AS487" s="16">
        <v>0</v>
      </c>
      <c r="AT487" s="16">
        <v>0</v>
      </c>
      <c r="AU487" s="16">
        <v>0</v>
      </c>
      <c r="AV487" s="16">
        <v>0</v>
      </c>
      <c r="AW487" s="16" t="str">
        <v/>
      </c>
      <c r="AX487" s="10">
        <f t="shared" si="51"/>
        <v>5.98</v>
      </c>
      <c r="AY487" s="10">
        <f>SUM(Z487:AK487)</f>
        <v>58</v>
      </c>
      <c r="AZ487" s="2" t="s">
        <v>119</v>
      </c>
      <c r="BA487" s="10">
        <f t="shared" si="52"/>
        <v>0.16666666666666666</v>
      </c>
      <c r="BB487" s="36" t="s">
        <v>118</v>
      </c>
      <c r="BC487" s="39" t="str">
        <f t="shared" si="53"/>
        <v/>
      </c>
      <c r="BD487" s="16">
        <f>SUM(AR487:AW487)</f>
        <v>4.9800000000000004</v>
      </c>
      <c r="BE487" s="10">
        <f>SUM(AL487:AQ487)</f>
        <v>1</v>
      </c>
      <c r="BF487" s="12">
        <f t="shared" si="54"/>
        <v>0.83277591973244147</v>
      </c>
      <c r="BG487" s="12">
        <f t="shared" si="55"/>
        <v>0.16722408026755853</v>
      </c>
      <c r="BH487" s="9">
        <f t="shared" si="56"/>
        <v>5.98</v>
      </c>
      <c r="BI487" s="39" t="str">
        <f t="shared" si="57"/>
        <v/>
      </c>
      <c r="BK487" s="75"/>
    </row>
    <row r="488" spans="1:63">
      <c r="A488" s="2">
        <v>485</v>
      </c>
      <c r="B488" s="2">
        <v>2024</v>
      </c>
      <c r="C488" s="1">
        <v>0</v>
      </c>
      <c r="D488" s="37" t="str">
        <v>001J1000006TiJxIAK</v>
      </c>
      <c r="E488" s="37" t="str">
        <v>J P IRON</v>
      </c>
      <c r="F488" s="37" t="str">
        <v>RAJASTHAN</v>
      </c>
      <c r="G488" s="37" t="str">
        <v>JAIPUR</v>
      </c>
      <c r="H488" s="37" t="str">
        <v>Girwa</v>
      </c>
      <c r="I488" s="37" t="str">
        <v>J P ALLOYS</v>
      </c>
      <c r="J488" s="37" t="str">
        <v>Pushpendra Kumar</v>
      </c>
      <c r="K488" s="37" t="str">
        <v>Pushpendra Kumar</v>
      </c>
      <c r="L488" s="37" t="str">
        <v>C13188</v>
      </c>
      <c r="M488" s="37" t="str">
        <v>North</v>
      </c>
      <c r="N488" s="2">
        <v>302004</v>
      </c>
      <c r="O488" s="2" t="str">
        <v>08AAFFJ1804J1ZH</v>
      </c>
      <c r="P488" s="2">
        <v>9314012130</v>
      </c>
      <c r="Q488" s="2" t="str">
        <v>Jul'24</v>
      </c>
      <c r="R488" s="2">
        <v>2025</v>
      </c>
      <c r="S488" s="1">
        <v>0</v>
      </c>
      <c r="T488" s="2">
        <v>500</v>
      </c>
      <c r="U488" s="1">
        <v>0</v>
      </c>
      <c r="V488" s="1" t="str">
        <v>Alien</v>
      </c>
      <c r="W488" s="10">
        <v>0</v>
      </c>
      <c r="X488" s="10">
        <v>0</v>
      </c>
      <c r="Y488" s="10">
        <v>0</v>
      </c>
      <c r="Z488" s="10">
        <v>0</v>
      </c>
      <c r="AA488" s="10">
        <v>0</v>
      </c>
      <c r="AB488" s="10">
        <v>0</v>
      </c>
      <c r="AC488" s="10">
        <v>81.900000000000006</v>
      </c>
      <c r="AD488" s="10">
        <v>40</v>
      </c>
      <c r="AE488" s="10">
        <v>42</v>
      </c>
      <c r="AF488" s="10">
        <v>52</v>
      </c>
      <c r="AG488" s="10">
        <v>72</v>
      </c>
      <c r="AH488" s="10">
        <v>52</v>
      </c>
      <c r="AI488" s="10">
        <v>52.1</v>
      </c>
      <c r="AJ488" s="10">
        <v>54</v>
      </c>
      <c r="AK488" s="10">
        <v>25</v>
      </c>
      <c r="AL488" s="10">
        <v>52</v>
      </c>
      <c r="AM488" s="10">
        <v>51</v>
      </c>
      <c r="AN488" s="10">
        <v>51</v>
      </c>
      <c r="AO488" s="10">
        <v>0</v>
      </c>
      <c r="AP488" s="10">
        <v>0</v>
      </c>
      <c r="AQ488" s="10">
        <v>0</v>
      </c>
      <c r="AR488" s="10">
        <v>0</v>
      </c>
      <c r="AS488" s="16">
        <v>143.66</v>
      </c>
      <c r="AT488" s="16">
        <v>0</v>
      </c>
      <c r="AU488" s="16">
        <v>0</v>
      </c>
      <c r="AV488" s="16">
        <v>0</v>
      </c>
      <c r="AW488" s="16" t="str">
        <v/>
      </c>
      <c r="AX488" s="10">
        <f t="shared" si="51"/>
        <v>297.65999999999997</v>
      </c>
      <c r="AY488" s="10">
        <f>SUM(Z488:AK488)</f>
        <v>471</v>
      </c>
      <c r="AZ488" s="2" t="s">
        <v>118</v>
      </c>
      <c r="BA488" s="10">
        <f t="shared" si="52"/>
        <v>25.666666666666668</v>
      </c>
      <c r="BB488" s="36" t="s">
        <v>119</v>
      </c>
      <c r="BC488" s="39" t="str">
        <f t="shared" si="53"/>
        <v/>
      </c>
      <c r="BD488" s="16">
        <f>SUM(AR488:AW488)</f>
        <v>143.66</v>
      </c>
      <c r="BE488" s="10">
        <f>SUM(AL488:AQ488)</f>
        <v>154</v>
      </c>
      <c r="BF488" s="12">
        <f t="shared" si="54"/>
        <v>0.48263118994826315</v>
      </c>
      <c r="BG488" s="12">
        <f t="shared" si="55"/>
        <v>0.51736881005173696</v>
      </c>
      <c r="BH488" s="9">
        <f t="shared" si="56"/>
        <v>297.65999999999997</v>
      </c>
      <c r="BI488" s="39" t="str">
        <f t="shared" si="57"/>
        <v/>
      </c>
      <c r="BK488" s="75"/>
    </row>
    <row r="489" spans="1:63">
      <c r="A489" s="2">
        <v>486</v>
      </c>
      <c r="B489" s="2">
        <v>2024</v>
      </c>
      <c r="C489" s="1">
        <v>0</v>
      </c>
      <c r="D489" s="37" t="str">
        <v>001J1000006UAQcIAO</v>
      </c>
      <c r="E489" s="37" t="str">
        <v>ISHAN TRADING COMPANY</v>
      </c>
      <c r="F489" s="37" t="str">
        <v>PUNJAB</v>
      </c>
      <c r="G489" s="37" t="str">
        <v>HOSHIARPUR</v>
      </c>
      <c r="H489" s="37" t="str">
        <v>Hoshiarpur</v>
      </c>
      <c r="I489" s="37" t="str">
        <v>MAHAVIR STEEL CORPORATION</v>
      </c>
      <c r="J489" s="37" t="str">
        <v>Abhishek Wadhwa</v>
      </c>
      <c r="K489" s="37" t="str">
        <v>-</v>
      </c>
      <c r="L489" s="37" t="str">
        <v>0015g00001ghemj</v>
      </c>
      <c r="M489" s="37" t="str">
        <v>North</v>
      </c>
      <c r="N489" s="2">
        <v>144221</v>
      </c>
      <c r="O489" s="2" t="str">
        <v>03DIOPA7573K1ZY</v>
      </c>
      <c r="P489" s="2">
        <v>6283537115</v>
      </c>
      <c r="Q489" s="2" t="str">
        <v>Jul'24</v>
      </c>
      <c r="R489" s="2">
        <v>2025</v>
      </c>
      <c r="S489" s="1">
        <v>0</v>
      </c>
      <c r="T489" s="2">
        <v>50</v>
      </c>
      <c r="U489" s="1">
        <v>0</v>
      </c>
      <c r="V489" s="1" t="str">
        <v>Minor</v>
      </c>
      <c r="W489" s="10">
        <v>0</v>
      </c>
      <c r="X489" s="10">
        <v>0</v>
      </c>
      <c r="Y489" s="10">
        <v>0</v>
      </c>
      <c r="Z489" s="10">
        <v>0</v>
      </c>
      <c r="AA489" s="10">
        <v>0</v>
      </c>
      <c r="AB489" s="10">
        <v>0</v>
      </c>
      <c r="AC489" s="10">
        <v>1.4</v>
      </c>
      <c r="AD489" s="10">
        <v>7</v>
      </c>
      <c r="AE489" s="10">
        <v>0</v>
      </c>
      <c r="AF489" s="10">
        <v>10.55</v>
      </c>
      <c r="AG489" s="10">
        <v>9</v>
      </c>
      <c r="AH489" s="10">
        <v>0</v>
      </c>
      <c r="AI489" s="10">
        <v>0</v>
      </c>
      <c r="AJ489" s="10">
        <v>1.47</v>
      </c>
      <c r="AK489" s="10">
        <v>1.22</v>
      </c>
      <c r="AL489" s="10">
        <v>2.73</v>
      </c>
      <c r="AM489" s="10">
        <v>2</v>
      </c>
      <c r="AN489" s="10">
        <v>0</v>
      </c>
      <c r="AO489" s="10">
        <v>1.2</v>
      </c>
      <c r="AP489" s="10">
        <v>0</v>
      </c>
      <c r="AQ489" s="10">
        <v>0</v>
      </c>
      <c r="AR489" s="10">
        <v>0</v>
      </c>
      <c r="AS489" s="16">
        <v>0</v>
      </c>
      <c r="AT489" s="16">
        <v>0</v>
      </c>
      <c r="AU489" s="16">
        <v>0</v>
      </c>
      <c r="AV489" s="16">
        <v>0</v>
      </c>
      <c r="AW489" s="16" t="str">
        <v/>
      </c>
      <c r="AX489" s="10">
        <f t="shared" si="51"/>
        <v>5.9300000000000006</v>
      </c>
      <c r="AY489" s="10">
        <f>SUM(Z489:AK489)</f>
        <v>30.64</v>
      </c>
      <c r="AZ489" s="2" t="s">
        <v>119</v>
      </c>
      <c r="BA489" s="10">
        <f t="shared" si="52"/>
        <v>0.9883333333333334</v>
      </c>
      <c r="BB489" s="36" t="s">
        <v>118</v>
      </c>
      <c r="BC489" s="39" t="str">
        <f t="shared" si="53"/>
        <v/>
      </c>
      <c r="BD489" s="16">
        <f>SUM(AR489:AW489)</f>
        <v>0</v>
      </c>
      <c r="BE489" s="10">
        <f>SUM(AL489:AQ489)</f>
        <v>5.9300000000000006</v>
      </c>
      <c r="BF489" s="12">
        <f t="shared" si="54"/>
        <v>0</v>
      </c>
      <c r="BG489" s="12">
        <f t="shared" si="55"/>
        <v>1</v>
      </c>
      <c r="BH489" s="9">
        <f t="shared" si="56"/>
        <v>5.9300000000000006</v>
      </c>
      <c r="BI489" s="39" t="str">
        <f t="shared" si="57"/>
        <v/>
      </c>
      <c r="BK489" s="75"/>
    </row>
    <row r="490" spans="1:63">
      <c r="A490" s="2">
        <v>487</v>
      </c>
      <c r="B490" s="2">
        <v>2024</v>
      </c>
      <c r="C490" s="1">
        <v>0</v>
      </c>
      <c r="D490" s="37" t="str">
        <v>001J1000005Z7IXIA0</v>
      </c>
      <c r="E490" s="37" t="str">
        <v>POOJA ENTERPRISES</v>
      </c>
      <c r="F490" s="37" t="str">
        <v>HIMACHAL PRADESH</v>
      </c>
      <c r="G490" s="37" t="str">
        <v>SHIMLA</v>
      </c>
      <c r="H490" s="37">
        <v>0</v>
      </c>
      <c r="I490" s="37" t="str">
        <v>MONAD PROFILES</v>
      </c>
      <c r="J490" s="37" t="str">
        <v>Rahul Gautam</v>
      </c>
      <c r="K490" s="37" t="str">
        <v>kapil vaidya</v>
      </c>
      <c r="L490" s="37" t="str">
        <v/>
      </c>
      <c r="M490" s="37" t="str">
        <v>North</v>
      </c>
      <c r="N490" s="2">
        <v>171207</v>
      </c>
      <c r="O490" s="2" t="str">
        <v>02CDRPP7544Q1ZN</v>
      </c>
      <c r="P490" s="2">
        <v>7087888531</v>
      </c>
      <c r="Q490" s="2" t="str">
        <v>Jul'24</v>
      </c>
      <c r="R490" s="2">
        <v>2025</v>
      </c>
      <c r="S490" s="1">
        <v>0</v>
      </c>
      <c r="T490" s="2">
        <v>20</v>
      </c>
      <c r="U490" s="1">
        <v>0</v>
      </c>
      <c r="V490" s="1" t="str">
        <v>Minor</v>
      </c>
      <c r="W490" s="10">
        <v>0</v>
      </c>
      <c r="X490" s="10">
        <v>0</v>
      </c>
      <c r="Y490" s="10">
        <v>0</v>
      </c>
      <c r="Z490" s="10">
        <v>0</v>
      </c>
      <c r="AA490" s="10">
        <v>0</v>
      </c>
      <c r="AB490" s="10">
        <v>0</v>
      </c>
      <c r="AC490" s="10">
        <v>18.66</v>
      </c>
      <c r="AD490" s="10">
        <v>0</v>
      </c>
      <c r="AE490" s="10">
        <v>0</v>
      </c>
      <c r="AF490" s="10">
        <v>0</v>
      </c>
      <c r="AG490" s="10">
        <v>0</v>
      </c>
      <c r="AH490" s="10">
        <v>0</v>
      </c>
      <c r="AI490" s="10">
        <v>0</v>
      </c>
      <c r="AJ490" s="10">
        <v>0</v>
      </c>
      <c r="AK490" s="10">
        <v>0</v>
      </c>
      <c r="AL490" s="10">
        <v>0</v>
      </c>
      <c r="AM490" s="10">
        <v>0</v>
      </c>
      <c r="AN490" s="10">
        <v>0</v>
      </c>
      <c r="AO490" s="10">
        <v>0</v>
      </c>
      <c r="AP490" s="10">
        <v>0</v>
      </c>
      <c r="AQ490" s="10">
        <v>0</v>
      </c>
      <c r="AR490" s="10">
        <v>0</v>
      </c>
      <c r="AS490" s="16">
        <v>0</v>
      </c>
      <c r="AT490" s="16">
        <v>0</v>
      </c>
      <c r="AU490" s="16">
        <v>0</v>
      </c>
      <c r="AV490" s="16">
        <v>0</v>
      </c>
      <c r="AW490" s="16" t="str">
        <v/>
      </c>
      <c r="AX490" s="10">
        <f t="shared" si="51"/>
        <v>0</v>
      </c>
      <c r="AY490" s="10">
        <f>SUM(Z490:AK490)</f>
        <v>18.66</v>
      </c>
      <c r="AZ490" s="2" t="s">
        <v>119</v>
      </c>
      <c r="BA490" s="10">
        <f t="shared" si="52"/>
        <v>0</v>
      </c>
      <c r="BB490" s="36" t="s">
        <v>118</v>
      </c>
      <c r="BC490" s="39" t="str">
        <f t="shared" si="53"/>
        <v/>
      </c>
      <c r="BD490" s="16">
        <f>SUM(AR490:AW490)</f>
        <v>0</v>
      </c>
      <c r="BE490" s="10">
        <f>SUM(AL490:AQ490)</f>
        <v>0</v>
      </c>
      <c r="BF490" s="12" t="str">
        <f t="shared" si="54"/>
        <v/>
      </c>
      <c r="BG490" s="12" t="str">
        <f t="shared" si="55"/>
        <v/>
      </c>
      <c r="BH490" s="9">
        <f t="shared" si="56"/>
        <v>0</v>
      </c>
      <c r="BI490" s="39" t="str">
        <f t="shared" si="57"/>
        <v/>
      </c>
      <c r="BK490" s="75"/>
    </row>
    <row r="491" spans="1:63">
      <c r="A491" s="2">
        <v>488</v>
      </c>
      <c r="B491" s="2">
        <v>2024</v>
      </c>
      <c r="C491" s="1">
        <v>0</v>
      </c>
      <c r="D491" s="37" t="str">
        <v>0015g00001fx69BAAQ</v>
      </c>
      <c r="E491" s="37" t="str">
        <v>BALAJI STEEL &amp; CEMENT</v>
      </c>
      <c r="F491" s="37" t="str">
        <v>MAHARASHTRA</v>
      </c>
      <c r="G491" s="37" t="str">
        <v>AMRAVATI</v>
      </c>
      <c r="H491" s="37">
        <v>0</v>
      </c>
      <c r="I491" s="37" t="str">
        <v>SSTL (INDIA) PRIVATE LIMITED</v>
      </c>
      <c r="J491" s="37" t="str">
        <v>Ekeshwar Sahu</v>
      </c>
      <c r="K491" s="37" t="str">
        <v>-</v>
      </c>
      <c r="L491" s="37" t="str">
        <v>C13295</v>
      </c>
      <c r="M491" s="37" t="str">
        <v>Central</v>
      </c>
      <c r="N491" s="2">
        <v>444701</v>
      </c>
      <c r="O491" s="2" t="str">
        <v>27ALDPB1161F1ZQ</v>
      </c>
      <c r="P491" s="2">
        <v>9403310144</v>
      </c>
      <c r="Q491" s="2" t="str">
        <v>Jul'24</v>
      </c>
      <c r="R491" s="2">
        <v>2025</v>
      </c>
      <c r="S491" s="1">
        <v>0</v>
      </c>
      <c r="T491" s="2">
        <v>300</v>
      </c>
      <c r="U491" s="1">
        <v>0</v>
      </c>
      <c r="V491" s="1" t="str">
        <v>Alien</v>
      </c>
      <c r="W491" s="10">
        <v>0</v>
      </c>
      <c r="X491" s="10">
        <v>0</v>
      </c>
      <c r="Y491" s="10">
        <v>0</v>
      </c>
      <c r="Z491" s="10">
        <v>0</v>
      </c>
      <c r="AA491" s="10">
        <v>0</v>
      </c>
      <c r="AB491" s="10">
        <v>0</v>
      </c>
      <c r="AC491" s="10">
        <v>10</v>
      </c>
      <c r="AD491" s="10">
        <v>0</v>
      </c>
      <c r="AE491" s="10">
        <v>0</v>
      </c>
      <c r="AF491" s="10">
        <v>0</v>
      </c>
      <c r="AG491" s="10">
        <v>0</v>
      </c>
      <c r="AH491" s="10">
        <v>0</v>
      </c>
      <c r="AI491" s="10">
        <v>0</v>
      </c>
      <c r="AJ491" s="10">
        <v>0</v>
      </c>
      <c r="AK491" s="10">
        <v>0</v>
      </c>
      <c r="AL491" s="10">
        <v>0</v>
      </c>
      <c r="AM491" s="10">
        <v>0</v>
      </c>
      <c r="AN491" s="10">
        <v>0</v>
      </c>
      <c r="AO491" s="10">
        <v>0</v>
      </c>
      <c r="AP491" s="10">
        <v>0</v>
      </c>
      <c r="AQ491" s="10">
        <v>0</v>
      </c>
      <c r="AR491" s="10">
        <v>0</v>
      </c>
      <c r="AS491" s="16">
        <v>0</v>
      </c>
      <c r="AT491" s="16">
        <v>0</v>
      </c>
      <c r="AU491" s="16">
        <v>0</v>
      </c>
      <c r="AV491" s="16">
        <v>0</v>
      </c>
      <c r="AW491" s="16" t="str">
        <v/>
      </c>
      <c r="AX491" s="10">
        <f t="shared" si="51"/>
        <v>0</v>
      </c>
      <c r="AY491" s="10">
        <f>SUM(Z491:AK491)</f>
        <v>10</v>
      </c>
      <c r="AZ491" s="2" t="s">
        <v>119</v>
      </c>
      <c r="BA491" s="10">
        <f t="shared" si="52"/>
        <v>0</v>
      </c>
      <c r="BB491" s="36" t="s">
        <v>118</v>
      </c>
      <c r="BC491" s="39" t="str">
        <f t="shared" si="53"/>
        <v/>
      </c>
      <c r="BD491" s="16">
        <f>SUM(AR491:AW491)</f>
        <v>0</v>
      </c>
      <c r="BE491" s="10">
        <f>SUM(AL491:AQ491)</f>
        <v>0</v>
      </c>
      <c r="BF491" s="12" t="str">
        <f t="shared" si="54"/>
        <v/>
      </c>
      <c r="BG491" s="12" t="str">
        <f t="shared" si="55"/>
        <v/>
      </c>
      <c r="BH491" s="9">
        <f t="shared" si="56"/>
        <v>0</v>
      </c>
      <c r="BI491" s="39" t="str">
        <f t="shared" si="57"/>
        <v/>
      </c>
      <c r="BK491" s="75"/>
    </row>
    <row r="492" spans="1:63">
      <c r="A492" s="2">
        <v>489</v>
      </c>
      <c r="B492" s="2">
        <v>2024</v>
      </c>
      <c r="C492" s="1">
        <v>0</v>
      </c>
      <c r="D492" s="37" t="str">
        <v>001J1000002ijnWIAQ</v>
      </c>
      <c r="E492" s="37" t="str">
        <v>APNAGHAR BIZCORP PRIVATE LIMITED</v>
      </c>
      <c r="F492" s="37" t="str">
        <v>RAJASTHAN</v>
      </c>
      <c r="G492" s="37" t="str">
        <v>UDAIPUR</v>
      </c>
      <c r="H492" s="37" t="str">
        <v>Girwa</v>
      </c>
      <c r="I492" s="37" t="str">
        <v>J P ALLOYS</v>
      </c>
      <c r="J492" s="37" t="str">
        <v>Pushpendra Kumar</v>
      </c>
      <c r="K492" s="37" t="str">
        <v>Pushpendra Kumar</v>
      </c>
      <c r="L492" s="37" t="str">
        <v>C13188</v>
      </c>
      <c r="M492" s="37" t="str">
        <v>North</v>
      </c>
      <c r="N492" s="2">
        <v>313003</v>
      </c>
      <c r="O492" s="2" t="str">
        <v>08AATCA8136F1ZC</v>
      </c>
      <c r="P492" s="2">
        <v>9414165987</v>
      </c>
      <c r="Q492" s="2" t="str">
        <v>Jul'24</v>
      </c>
      <c r="R492" s="2">
        <v>2025</v>
      </c>
      <c r="S492" s="1">
        <v>0</v>
      </c>
      <c r="T492" s="2">
        <v>200</v>
      </c>
      <c r="U492" s="1">
        <v>0</v>
      </c>
      <c r="V492" s="1" t="str">
        <v>Challenger</v>
      </c>
      <c r="W492" s="10">
        <v>0</v>
      </c>
      <c r="X492" s="10">
        <v>0</v>
      </c>
      <c r="Y492" s="10">
        <v>0</v>
      </c>
      <c r="Z492" s="10">
        <v>0</v>
      </c>
      <c r="AA492" s="10">
        <v>0</v>
      </c>
      <c r="AB492" s="10">
        <v>0</v>
      </c>
      <c r="AC492" s="10">
        <v>52</v>
      </c>
      <c r="AD492" s="10">
        <v>0</v>
      </c>
      <c r="AE492" s="10">
        <v>0</v>
      </c>
      <c r="AF492" s="10">
        <v>0</v>
      </c>
      <c r="AG492" s="10">
        <v>0</v>
      </c>
      <c r="AH492" s="10">
        <v>0</v>
      </c>
      <c r="AI492" s="10">
        <v>0</v>
      </c>
      <c r="AJ492" s="10">
        <v>0</v>
      </c>
      <c r="AK492" s="10">
        <v>0</v>
      </c>
      <c r="AL492" s="10">
        <v>0</v>
      </c>
      <c r="AM492" s="10">
        <v>0</v>
      </c>
      <c r="AN492" s="10">
        <v>0</v>
      </c>
      <c r="AO492" s="10">
        <v>0</v>
      </c>
      <c r="AP492" s="10">
        <v>0</v>
      </c>
      <c r="AQ492" s="10">
        <v>0</v>
      </c>
      <c r="AR492" s="10">
        <v>0</v>
      </c>
      <c r="AS492" s="16">
        <v>0</v>
      </c>
      <c r="AT492" s="16">
        <v>0</v>
      </c>
      <c r="AU492" s="16">
        <v>0</v>
      </c>
      <c r="AV492" s="16">
        <v>0</v>
      </c>
      <c r="AW492" s="16" t="str">
        <v/>
      </c>
      <c r="AX492" s="10">
        <f t="shared" si="51"/>
        <v>0</v>
      </c>
      <c r="AY492" s="10">
        <f>SUM(Z492:AK492)</f>
        <v>52</v>
      </c>
      <c r="AZ492" s="2" t="s">
        <v>119</v>
      </c>
      <c r="BA492" s="10">
        <f t="shared" si="52"/>
        <v>0</v>
      </c>
      <c r="BB492" s="36" t="s">
        <v>118</v>
      </c>
      <c r="BC492" s="39" t="str">
        <f t="shared" si="53"/>
        <v/>
      </c>
      <c r="BD492" s="16">
        <f>SUM(AR492:AW492)</f>
        <v>0</v>
      </c>
      <c r="BE492" s="10">
        <f>SUM(AL492:AQ492)</f>
        <v>0</v>
      </c>
      <c r="BF492" s="12" t="str">
        <f t="shared" si="54"/>
        <v/>
      </c>
      <c r="BG492" s="12" t="str">
        <f t="shared" si="55"/>
        <v/>
      </c>
      <c r="BH492" s="9">
        <f t="shared" si="56"/>
        <v>0</v>
      </c>
      <c r="BI492" s="39" t="str">
        <f t="shared" si="57"/>
        <v/>
      </c>
      <c r="BK492" s="75"/>
    </row>
    <row r="493" spans="1:63">
      <c r="A493" s="2">
        <v>490</v>
      </c>
      <c r="B493" s="2">
        <v>2024</v>
      </c>
      <c r="C493" s="1">
        <v>0</v>
      </c>
      <c r="D493" s="37" t="str">
        <v>001J1000006VSxUIAW</v>
      </c>
      <c r="E493" s="37" t="str">
        <v>OM NAMAH SHIVAY IRON AGENCY</v>
      </c>
      <c r="F493" s="37" t="str">
        <v>RAJASTHAN</v>
      </c>
      <c r="G493" s="37" t="str">
        <v>JODHPUR</v>
      </c>
      <c r="H493" s="37" t="str">
        <v>Osian</v>
      </c>
      <c r="I493" s="37" t="str">
        <v>M R Associates</v>
      </c>
      <c r="J493" s="37" t="str">
        <v>Sanjeev Jain</v>
      </c>
      <c r="K493" s="37" t="str">
        <v>Neeraj Sharma</v>
      </c>
      <c r="L493" s="37" t="str">
        <v>C13417</v>
      </c>
      <c r="M493" s="37" t="str">
        <v>North</v>
      </c>
      <c r="N493" s="2">
        <v>342303</v>
      </c>
      <c r="O493" s="2" t="str">
        <v>08ADTPL7991B1ZZ</v>
      </c>
      <c r="P493" s="2">
        <v>9413058860</v>
      </c>
      <c r="Q493" s="2" t="str">
        <v>Jul'24</v>
      </c>
      <c r="R493" s="2">
        <v>2025</v>
      </c>
      <c r="S493" s="1">
        <v>0</v>
      </c>
      <c r="T493" s="2">
        <v>250</v>
      </c>
      <c r="U493" s="1">
        <v>0</v>
      </c>
      <c r="V493" s="1" t="str">
        <v>Alien</v>
      </c>
      <c r="W493" s="10">
        <v>0</v>
      </c>
      <c r="X493" s="10">
        <v>0</v>
      </c>
      <c r="Y493" s="10">
        <v>0</v>
      </c>
      <c r="Z493" s="10">
        <v>0</v>
      </c>
      <c r="AA493" s="10">
        <v>0</v>
      </c>
      <c r="AB493" s="10">
        <v>0</v>
      </c>
      <c r="AC493" s="10">
        <v>20</v>
      </c>
      <c r="AD493" s="10">
        <v>5</v>
      </c>
      <c r="AE493" s="10">
        <v>0</v>
      </c>
      <c r="AF493" s="10">
        <v>0</v>
      </c>
      <c r="AG493" s="10">
        <v>0</v>
      </c>
      <c r="AH493" s="10">
        <v>0</v>
      </c>
      <c r="AI493" s="10">
        <v>0</v>
      </c>
      <c r="AJ493" s="10">
        <v>0</v>
      </c>
      <c r="AK493" s="10">
        <v>0</v>
      </c>
      <c r="AL493" s="10">
        <v>0</v>
      </c>
      <c r="AM493" s="10">
        <v>0</v>
      </c>
      <c r="AN493" s="10">
        <v>0</v>
      </c>
      <c r="AO493" s="10">
        <v>0</v>
      </c>
      <c r="AP493" s="10">
        <v>0</v>
      </c>
      <c r="AQ493" s="10">
        <v>0</v>
      </c>
      <c r="AR493" s="10">
        <v>0</v>
      </c>
      <c r="AS493" s="16">
        <v>0</v>
      </c>
      <c r="AT493" s="16">
        <v>0</v>
      </c>
      <c r="AU493" s="16">
        <v>0</v>
      </c>
      <c r="AV493" s="16">
        <v>0</v>
      </c>
      <c r="AW493" s="16" t="str">
        <v/>
      </c>
      <c r="AX493" s="10">
        <f t="shared" si="51"/>
        <v>0</v>
      </c>
      <c r="AY493" s="10">
        <f>SUM(Z493:AK493)</f>
        <v>25</v>
      </c>
      <c r="AZ493" s="2" t="s">
        <v>119</v>
      </c>
      <c r="BA493" s="10">
        <f t="shared" si="52"/>
        <v>0</v>
      </c>
      <c r="BB493" s="36" t="s">
        <v>118</v>
      </c>
      <c r="BC493" s="39" t="str">
        <f t="shared" si="53"/>
        <v/>
      </c>
      <c r="BD493" s="16">
        <f>SUM(AR493:AW493)</f>
        <v>0</v>
      </c>
      <c r="BE493" s="10">
        <f>SUM(AL493:AQ493)</f>
        <v>0</v>
      </c>
      <c r="BF493" s="12" t="str">
        <f t="shared" si="54"/>
        <v/>
      </c>
      <c r="BG493" s="12" t="str">
        <f t="shared" si="55"/>
        <v/>
      </c>
      <c r="BH493" s="9">
        <f t="shared" si="56"/>
        <v>0</v>
      </c>
      <c r="BI493" s="39" t="str">
        <f t="shared" si="57"/>
        <v/>
      </c>
      <c r="BK493" s="75"/>
    </row>
    <row r="494" spans="1:63">
      <c r="A494" s="2">
        <v>491</v>
      </c>
      <c r="B494" s="2">
        <v>2024</v>
      </c>
      <c r="C494" s="1">
        <v>0</v>
      </c>
      <c r="D494" s="37" t="str">
        <v>001J1000003jZtHIAU</v>
      </c>
      <c r="E494" s="37" t="str">
        <v>B.m.agarwal trading pvt.ltd.</v>
      </c>
      <c r="F494" s="37" t="str">
        <v>RAJASTHAN</v>
      </c>
      <c r="G494" s="37" t="str">
        <v>BARMER</v>
      </c>
      <c r="H494" s="37" t="str">
        <v>Barmer</v>
      </c>
      <c r="I494" s="37" t="str">
        <v>M R Associates</v>
      </c>
      <c r="J494" s="37" t="str">
        <v>Neeraj Sharma</v>
      </c>
      <c r="K494" s="37" t="str">
        <v>Neeraj Sharma</v>
      </c>
      <c r="L494" s="37" t="str">
        <v>C13417</v>
      </c>
      <c r="M494" s="37" t="str">
        <v>North</v>
      </c>
      <c r="N494" s="2">
        <v>344022</v>
      </c>
      <c r="O494" s="2" t="str">
        <v>08AAICB4394H1ZD</v>
      </c>
      <c r="P494" s="2">
        <v>0</v>
      </c>
      <c r="Q494" s="2" t="str">
        <v>Jul'24</v>
      </c>
      <c r="R494" s="2">
        <v>2025</v>
      </c>
      <c r="S494" s="1">
        <v>0</v>
      </c>
      <c r="T494" s="2">
        <v>400</v>
      </c>
      <c r="U494" s="1">
        <v>0</v>
      </c>
      <c r="V494" s="1" t="str">
        <v>Alien</v>
      </c>
      <c r="W494" s="10">
        <v>0</v>
      </c>
      <c r="X494" s="10">
        <v>0</v>
      </c>
      <c r="Y494" s="10">
        <v>0</v>
      </c>
      <c r="Z494" s="10">
        <v>0</v>
      </c>
      <c r="AA494" s="10">
        <v>0</v>
      </c>
      <c r="AB494" s="10">
        <v>0</v>
      </c>
      <c r="AC494" s="10">
        <v>25</v>
      </c>
      <c r="AD494" s="10">
        <v>0</v>
      </c>
      <c r="AE494" s="10">
        <v>0</v>
      </c>
      <c r="AF494" s="10">
        <v>0</v>
      </c>
      <c r="AG494" s="10">
        <v>0</v>
      </c>
      <c r="AH494" s="10">
        <v>0</v>
      </c>
      <c r="AI494" s="10">
        <v>0</v>
      </c>
      <c r="AJ494" s="10">
        <v>0</v>
      </c>
      <c r="AK494" s="10">
        <v>0</v>
      </c>
      <c r="AL494" s="10">
        <v>0</v>
      </c>
      <c r="AM494" s="10">
        <v>0</v>
      </c>
      <c r="AN494" s="10">
        <v>0</v>
      </c>
      <c r="AO494" s="10">
        <v>0</v>
      </c>
      <c r="AP494" s="10">
        <v>0</v>
      </c>
      <c r="AQ494" s="10">
        <v>0</v>
      </c>
      <c r="AR494" s="10">
        <v>0</v>
      </c>
      <c r="AS494" s="16">
        <v>0</v>
      </c>
      <c r="AT494" s="16">
        <v>0</v>
      </c>
      <c r="AU494" s="16">
        <v>0</v>
      </c>
      <c r="AV494" s="16">
        <v>0</v>
      </c>
      <c r="AW494" s="16" t="str">
        <v/>
      </c>
      <c r="AX494" s="10">
        <f t="shared" si="51"/>
        <v>0</v>
      </c>
      <c r="AY494" s="10">
        <f>SUM(Z494:AK494)</f>
        <v>25</v>
      </c>
      <c r="AZ494" s="2" t="s">
        <v>119</v>
      </c>
      <c r="BA494" s="10">
        <f t="shared" si="52"/>
        <v>0</v>
      </c>
      <c r="BB494" s="36" t="s">
        <v>118</v>
      </c>
      <c r="BC494" s="39" t="str">
        <f t="shared" si="53"/>
        <v/>
      </c>
      <c r="BD494" s="16">
        <f>SUM(AR494:AW494)</f>
        <v>0</v>
      </c>
      <c r="BE494" s="10">
        <f>SUM(AL494:AQ494)</f>
        <v>0</v>
      </c>
      <c r="BF494" s="12" t="str">
        <f t="shared" si="54"/>
        <v/>
      </c>
      <c r="BG494" s="12" t="str">
        <f t="shared" si="55"/>
        <v/>
      </c>
      <c r="BH494" s="9">
        <f t="shared" si="56"/>
        <v>0</v>
      </c>
      <c r="BI494" s="39" t="str">
        <f t="shared" si="57"/>
        <v/>
      </c>
      <c r="BK494" s="75"/>
    </row>
    <row r="495" spans="1:63">
      <c r="A495" s="2">
        <v>492</v>
      </c>
      <c r="B495" s="2">
        <v>2024</v>
      </c>
      <c r="C495" s="1">
        <v>0</v>
      </c>
      <c r="D495" s="37" t="str">
        <v>001J1000006UycKIAS</v>
      </c>
      <c r="E495" s="37" t="str">
        <v>N.K.G. STRUCTURALS</v>
      </c>
      <c r="F495" s="37" t="str">
        <v>HARYANA</v>
      </c>
      <c r="G495" s="37" t="str">
        <v>REWARI</v>
      </c>
      <c r="H495" s="37" t="str">
        <v>Kosli</v>
      </c>
      <c r="I495" s="37" t="str">
        <v>NIKUNJ UDYOG</v>
      </c>
      <c r="J495" s="37" t="str">
        <v>Shiv Shankar Sharma</v>
      </c>
      <c r="K495" s="37" t="str">
        <v>Shiv Shankar Sharma</v>
      </c>
      <c r="L495" s="37" t="str">
        <v>C12828</v>
      </c>
      <c r="M495" s="37" t="str">
        <v>North</v>
      </c>
      <c r="N495" s="2">
        <v>123302</v>
      </c>
      <c r="O495" s="2" t="str">
        <v>06AATPG0621N1ZK</v>
      </c>
      <c r="P495" s="2">
        <v>9416214177</v>
      </c>
      <c r="Q495" s="2" t="str">
        <v>Jul'24</v>
      </c>
      <c r="R495" s="2">
        <v>2025</v>
      </c>
      <c r="S495" s="1">
        <v>0</v>
      </c>
      <c r="T495" s="2">
        <v>160</v>
      </c>
      <c r="U495" s="1">
        <v>0</v>
      </c>
      <c r="V495" s="1" t="str">
        <v>Challenger</v>
      </c>
      <c r="W495" s="10">
        <v>0</v>
      </c>
      <c r="X495" s="10">
        <v>0</v>
      </c>
      <c r="Y495" s="10">
        <v>0</v>
      </c>
      <c r="Z495" s="10">
        <v>0</v>
      </c>
      <c r="AA495" s="10">
        <v>0</v>
      </c>
      <c r="AB495" s="10">
        <v>0</v>
      </c>
      <c r="AC495" s="10">
        <v>15</v>
      </c>
      <c r="AD495" s="10">
        <v>0</v>
      </c>
      <c r="AE495" s="10">
        <v>10</v>
      </c>
      <c r="AF495" s="10">
        <v>0</v>
      </c>
      <c r="AG495" s="10">
        <v>0</v>
      </c>
      <c r="AH495" s="10">
        <v>9.1999999999999993</v>
      </c>
      <c r="AI495" s="10">
        <v>9</v>
      </c>
      <c r="AJ495" s="10">
        <v>0</v>
      </c>
      <c r="AK495" s="10">
        <v>0</v>
      </c>
      <c r="AL495" s="10">
        <v>0</v>
      </c>
      <c r="AM495" s="10">
        <v>0</v>
      </c>
      <c r="AN495" s="10">
        <v>0</v>
      </c>
      <c r="AO495" s="10">
        <v>0</v>
      </c>
      <c r="AP495" s="10">
        <v>0</v>
      </c>
      <c r="AQ495" s="10">
        <v>0</v>
      </c>
      <c r="AR495" s="10">
        <v>0</v>
      </c>
      <c r="AS495" s="16">
        <v>0</v>
      </c>
      <c r="AT495" s="16">
        <v>0</v>
      </c>
      <c r="AU495" s="16">
        <v>0</v>
      </c>
      <c r="AV495" s="16">
        <v>0</v>
      </c>
      <c r="AW495" s="16" t="str">
        <v/>
      </c>
      <c r="AX495" s="10">
        <f t="shared" si="51"/>
        <v>0</v>
      </c>
      <c r="AY495" s="10">
        <f>SUM(Z495:AK495)</f>
        <v>43.2</v>
      </c>
      <c r="AZ495" s="2" t="s">
        <v>119</v>
      </c>
      <c r="BA495" s="10">
        <f t="shared" si="52"/>
        <v>0</v>
      </c>
      <c r="BB495" s="36" t="s">
        <v>118</v>
      </c>
      <c r="BC495" s="39" t="str">
        <f t="shared" si="53"/>
        <v/>
      </c>
      <c r="BD495" s="16">
        <f>SUM(AR495:AW495)</f>
        <v>0</v>
      </c>
      <c r="BE495" s="10">
        <f>SUM(AL495:AQ495)</f>
        <v>0</v>
      </c>
      <c r="BF495" s="12" t="str">
        <f t="shared" si="54"/>
        <v/>
      </c>
      <c r="BG495" s="12" t="str">
        <f t="shared" si="55"/>
        <v/>
      </c>
      <c r="BH495" s="9">
        <f t="shared" si="56"/>
        <v>0</v>
      </c>
      <c r="BI495" s="39" t="str">
        <f t="shared" si="57"/>
        <v/>
      </c>
      <c r="BK495" s="75"/>
    </row>
    <row r="496" spans="1:63">
      <c r="A496" s="2">
        <v>493</v>
      </c>
      <c r="B496" s="2">
        <v>2024</v>
      </c>
      <c r="C496" s="1">
        <v>0</v>
      </c>
      <c r="D496" s="37" t="str">
        <v>001J1000005aW20IAE</v>
      </c>
      <c r="E496" s="37" t="str">
        <v>AGGARWAL TRADING COMPANY</v>
      </c>
      <c r="F496" s="37" t="str">
        <v>UTTAR PRADESH</v>
      </c>
      <c r="G496" s="37" t="str">
        <v>GHAZIABAD</v>
      </c>
      <c r="H496" s="37">
        <v>0</v>
      </c>
      <c r="I496" s="37" t="str">
        <v>SHASHI STEELS CORPORATION</v>
      </c>
      <c r="J496" s="37" t="str">
        <v>Abhijeet Biswas</v>
      </c>
      <c r="K496" s="37" t="str">
        <v>Abhijeet Biswas</v>
      </c>
      <c r="L496" s="37" t="str">
        <v>C12816</v>
      </c>
      <c r="M496" s="37" t="str">
        <v>North</v>
      </c>
      <c r="N496" s="2">
        <v>201002</v>
      </c>
      <c r="O496" s="2" t="str">
        <v>09AWLPS0808H1Z9</v>
      </c>
      <c r="P496" s="2">
        <v>9891343666</v>
      </c>
      <c r="Q496" s="2" t="str">
        <v>Jul'24</v>
      </c>
      <c r="R496" s="2">
        <v>2025</v>
      </c>
      <c r="S496" s="1">
        <v>0</v>
      </c>
      <c r="T496" s="2">
        <v>600</v>
      </c>
      <c r="U496" s="1">
        <v>2.4166666666666668E-3</v>
      </c>
      <c r="V496" s="1" t="str">
        <v>Alien</v>
      </c>
      <c r="W496" s="10">
        <v>0</v>
      </c>
      <c r="X496" s="10">
        <v>0</v>
      </c>
      <c r="Y496" s="10">
        <v>0</v>
      </c>
      <c r="Z496" s="10">
        <v>0</v>
      </c>
      <c r="AA496" s="10">
        <v>0</v>
      </c>
      <c r="AB496" s="10">
        <v>0</v>
      </c>
      <c r="AC496" s="10">
        <v>65.08</v>
      </c>
      <c r="AD496" s="10">
        <v>0</v>
      </c>
      <c r="AE496" s="10">
        <v>0</v>
      </c>
      <c r="AF496" s="10">
        <v>0</v>
      </c>
      <c r="AG496" s="10">
        <v>0</v>
      </c>
      <c r="AH496" s="10">
        <v>0</v>
      </c>
      <c r="AI496" s="10">
        <v>0</v>
      </c>
      <c r="AJ496" s="10">
        <v>0</v>
      </c>
      <c r="AK496" s="10">
        <v>0</v>
      </c>
      <c r="AL496" s="10">
        <v>0</v>
      </c>
      <c r="AM496" s="10">
        <v>0</v>
      </c>
      <c r="AN496" s="10">
        <v>0</v>
      </c>
      <c r="AO496" s="10">
        <v>0</v>
      </c>
      <c r="AP496" s="10">
        <v>0</v>
      </c>
      <c r="AQ496" s="10">
        <v>0</v>
      </c>
      <c r="AR496" s="10">
        <v>0</v>
      </c>
      <c r="AS496" s="16">
        <v>0</v>
      </c>
      <c r="AT496" s="16">
        <v>0</v>
      </c>
      <c r="AU496" s="16">
        <v>0</v>
      </c>
      <c r="AV496" s="16">
        <v>4.3499999999999996</v>
      </c>
      <c r="AW496" s="16" t="str">
        <v/>
      </c>
      <c r="AX496" s="10">
        <f t="shared" si="51"/>
        <v>4.3499999999999996</v>
      </c>
      <c r="AY496" s="10">
        <f>SUM(Z496:AK496)</f>
        <v>65.08</v>
      </c>
      <c r="AZ496" s="2" t="s">
        <v>119</v>
      </c>
      <c r="BA496" s="10">
        <f t="shared" si="52"/>
        <v>0</v>
      </c>
      <c r="BB496" s="36" t="s">
        <v>118</v>
      </c>
      <c r="BC496" s="39" t="str">
        <f t="shared" si="53"/>
        <v/>
      </c>
      <c r="BD496" s="16">
        <f>SUM(AR496:AW496)</f>
        <v>4.3499999999999996</v>
      </c>
      <c r="BE496" s="10">
        <f>SUM(AL496:AQ496)</f>
        <v>0</v>
      </c>
      <c r="BF496" s="12">
        <f t="shared" si="54"/>
        <v>1</v>
      </c>
      <c r="BG496" s="12">
        <f t="shared" si="55"/>
        <v>0</v>
      </c>
      <c r="BH496" s="9">
        <f t="shared" si="56"/>
        <v>4.3499999999999996</v>
      </c>
      <c r="BI496" s="39" t="str">
        <f t="shared" si="57"/>
        <v/>
      </c>
      <c r="BK496" s="75"/>
    </row>
    <row r="497" spans="1:63">
      <c r="A497" s="2">
        <v>494</v>
      </c>
      <c r="B497" s="2">
        <v>2024</v>
      </c>
      <c r="C497" s="1">
        <v>0</v>
      </c>
      <c r="D497" s="37" t="str">
        <v>0015g00001UBHn1AAH</v>
      </c>
      <c r="E497" s="37" t="str">
        <v>SHREE GANESH TRADERS</v>
      </c>
      <c r="F497" s="37" t="str">
        <v>UTTARAKHAND</v>
      </c>
      <c r="G497" s="37" t="str">
        <v>DEHRADUN</v>
      </c>
      <c r="H497" s="37" t="str">
        <v>Dehradun</v>
      </c>
      <c r="I497" s="37" t="str">
        <v>SHIVA SALES INDIA CORPORATION</v>
      </c>
      <c r="J497" s="37" t="str">
        <v>Ravi Kumar</v>
      </c>
      <c r="K497" s="37" t="str">
        <v>-</v>
      </c>
      <c r="L497" s="37" t="str">
        <v>C12821</v>
      </c>
      <c r="M497" s="37" t="str">
        <v>North</v>
      </c>
      <c r="N497" s="2">
        <v>248001</v>
      </c>
      <c r="O497" s="2" t="str">
        <v>05AAMPB4616K1ZT</v>
      </c>
      <c r="P497" s="2">
        <v>9211820919</v>
      </c>
      <c r="Q497" s="2" t="str">
        <v>Jul'24</v>
      </c>
      <c r="R497" s="2">
        <v>2025</v>
      </c>
      <c r="S497" s="1">
        <v>0</v>
      </c>
      <c r="T497" s="2">
        <v>70</v>
      </c>
      <c r="U497" s="1">
        <v>0</v>
      </c>
      <c r="V497" s="1" t="str">
        <v>Challenger</v>
      </c>
      <c r="W497" s="10">
        <v>0</v>
      </c>
      <c r="X497" s="10">
        <v>0</v>
      </c>
      <c r="Y497" s="10">
        <v>0</v>
      </c>
      <c r="Z497" s="10">
        <v>0</v>
      </c>
      <c r="AA497" s="10">
        <v>0</v>
      </c>
      <c r="AB497" s="10">
        <v>0</v>
      </c>
      <c r="AC497" s="10">
        <v>5</v>
      </c>
      <c r="AD497" s="10">
        <v>0</v>
      </c>
      <c r="AE497" s="10">
        <v>2</v>
      </c>
      <c r="AF497" s="10">
        <v>0</v>
      </c>
      <c r="AG497" s="10">
        <v>2</v>
      </c>
      <c r="AH497" s="10">
        <v>0</v>
      </c>
      <c r="AI497" s="10">
        <v>0</v>
      </c>
      <c r="AJ497" s="10">
        <v>0</v>
      </c>
      <c r="AK497" s="10">
        <v>4</v>
      </c>
      <c r="AL497" s="10">
        <v>1</v>
      </c>
      <c r="AM497" s="10">
        <v>0</v>
      </c>
      <c r="AN497" s="10">
        <v>0</v>
      </c>
      <c r="AO497" s="10">
        <v>0</v>
      </c>
      <c r="AP497" s="10">
        <v>0</v>
      </c>
      <c r="AQ497" s="10">
        <v>0</v>
      </c>
      <c r="AR497" s="10">
        <v>0</v>
      </c>
      <c r="AS497" s="16">
        <v>0</v>
      </c>
      <c r="AT497" s="16">
        <v>0</v>
      </c>
      <c r="AU497" s="16">
        <v>0</v>
      </c>
      <c r="AV497" s="16">
        <v>0</v>
      </c>
      <c r="AW497" s="16" t="str">
        <v/>
      </c>
      <c r="AX497" s="10">
        <f t="shared" si="51"/>
        <v>1</v>
      </c>
      <c r="AY497" s="10">
        <f>SUM(Z497:AK497)</f>
        <v>13</v>
      </c>
      <c r="AZ497" s="2" t="s">
        <v>119</v>
      </c>
      <c r="BA497" s="10">
        <f t="shared" si="52"/>
        <v>0.16666666666666666</v>
      </c>
      <c r="BB497" s="36" t="s">
        <v>118</v>
      </c>
      <c r="BC497" s="39" t="str">
        <f t="shared" si="53"/>
        <v/>
      </c>
      <c r="BD497" s="16">
        <f>SUM(AR497:AW497)</f>
        <v>0</v>
      </c>
      <c r="BE497" s="10">
        <f>SUM(AL497:AQ497)</f>
        <v>1</v>
      </c>
      <c r="BF497" s="12">
        <f t="shared" si="54"/>
        <v>0</v>
      </c>
      <c r="BG497" s="12">
        <f t="shared" si="55"/>
        <v>1</v>
      </c>
      <c r="BH497" s="9">
        <f t="shared" si="56"/>
        <v>1</v>
      </c>
      <c r="BI497" s="39" t="str">
        <f t="shared" si="57"/>
        <v/>
      </c>
      <c r="BK497" s="75"/>
    </row>
    <row r="498" spans="1:63">
      <c r="A498" s="2">
        <v>495</v>
      </c>
      <c r="B498" s="2">
        <v>2024</v>
      </c>
      <c r="C498" s="1">
        <v>0</v>
      </c>
      <c r="D498" s="37" t="str">
        <v>001J100000F4f1lIAB</v>
      </c>
      <c r="E498" s="37" t="str">
        <v>M/S. SK AHSANUL HAQUE</v>
      </c>
      <c r="F498" s="37" t="str">
        <v>ODISHA</v>
      </c>
      <c r="G498" s="37" t="str">
        <v>SUNDARGARH</v>
      </c>
      <c r="H498" s="37" t="str">
        <v>Sundargarh</v>
      </c>
      <c r="I498" s="37" t="str">
        <v>SACHDEVA ISPAT PVT LTD</v>
      </c>
      <c r="J498" s="37" t="str">
        <v>Papun Padhan</v>
      </c>
      <c r="K498" s="37" t="str">
        <v>Papun Pradhan</v>
      </c>
      <c r="L498" s="37" t="str">
        <v>C12823</v>
      </c>
      <c r="M498" s="37" t="str">
        <v>Central</v>
      </c>
      <c r="N498" s="2">
        <v>769001</v>
      </c>
      <c r="O498" s="2" t="str">
        <v>21AFRPH6121D1ZX</v>
      </c>
      <c r="P498" s="2">
        <v>9168234823</v>
      </c>
      <c r="Q498" s="2" t="str">
        <v>Jul'24</v>
      </c>
      <c r="R498" s="2">
        <v>2025</v>
      </c>
      <c r="S498" s="1">
        <v>0</v>
      </c>
      <c r="T498" s="2">
        <v>30</v>
      </c>
      <c r="U498" s="1">
        <v>0</v>
      </c>
      <c r="V498" s="1" t="str">
        <v>Minor</v>
      </c>
      <c r="W498" s="10">
        <v>0</v>
      </c>
      <c r="X498" s="10">
        <v>0</v>
      </c>
      <c r="Y498" s="10">
        <v>0</v>
      </c>
      <c r="Z498" s="10">
        <v>0</v>
      </c>
      <c r="AA498" s="10">
        <v>0</v>
      </c>
      <c r="AB498" s="10">
        <v>0</v>
      </c>
      <c r="AC498" s="10">
        <v>2.65</v>
      </c>
      <c r="AD498" s="10">
        <v>0</v>
      </c>
      <c r="AE498" s="10">
        <v>0</v>
      </c>
      <c r="AF498" s="10">
        <v>0</v>
      </c>
      <c r="AG498" s="10">
        <v>0</v>
      </c>
      <c r="AH498" s="10">
        <v>0</v>
      </c>
      <c r="AI498" s="10">
        <v>0</v>
      </c>
      <c r="AJ498" s="10">
        <v>0</v>
      </c>
      <c r="AK498" s="10">
        <v>0</v>
      </c>
      <c r="AL498" s="10">
        <v>0</v>
      </c>
      <c r="AM498" s="10">
        <v>0</v>
      </c>
      <c r="AN498" s="10">
        <v>0</v>
      </c>
      <c r="AO498" s="10">
        <v>0</v>
      </c>
      <c r="AP498" s="10">
        <v>0</v>
      </c>
      <c r="AQ498" s="10">
        <v>0</v>
      </c>
      <c r="AR498" s="10">
        <v>0</v>
      </c>
      <c r="AS498" s="16">
        <v>0</v>
      </c>
      <c r="AT498" s="16">
        <v>0</v>
      </c>
      <c r="AU498" s="16">
        <v>0</v>
      </c>
      <c r="AV498" s="16">
        <v>0</v>
      </c>
      <c r="AW498" s="16" t="str">
        <v/>
      </c>
      <c r="AX498" s="10">
        <f t="shared" si="51"/>
        <v>0</v>
      </c>
      <c r="AY498" s="10">
        <f>SUM(Z498:AK498)</f>
        <v>2.65</v>
      </c>
      <c r="AZ498" s="2" t="s">
        <v>119</v>
      </c>
      <c r="BA498" s="10">
        <f t="shared" si="52"/>
        <v>0</v>
      </c>
      <c r="BB498" s="36" t="s">
        <v>118</v>
      </c>
      <c r="BC498" s="39" t="str">
        <f t="shared" si="53"/>
        <v/>
      </c>
      <c r="BD498" s="16">
        <f>SUM(AR498:AW498)</f>
        <v>0</v>
      </c>
      <c r="BE498" s="10">
        <f>SUM(AL498:AQ498)</f>
        <v>0</v>
      </c>
      <c r="BF498" s="12" t="str">
        <f t="shared" si="54"/>
        <v/>
      </c>
      <c r="BG498" s="12" t="str">
        <f t="shared" si="55"/>
        <v/>
      </c>
      <c r="BH498" s="9">
        <f t="shared" si="56"/>
        <v>0</v>
      </c>
      <c r="BI498" s="39" t="str">
        <f t="shared" si="57"/>
        <v/>
      </c>
      <c r="BK498" s="75"/>
    </row>
    <row r="499" spans="1:63">
      <c r="A499" s="2">
        <v>496</v>
      </c>
      <c r="B499" s="2">
        <v>2024</v>
      </c>
      <c r="C499" s="1">
        <v>0</v>
      </c>
      <c r="D499" s="37" t="str">
        <v>001J1000006UnQuIAK</v>
      </c>
      <c r="E499" s="37" t="str">
        <v>Rl enterprises</v>
      </c>
      <c r="F499" s="37" t="str">
        <v>UTTAR PRADESH</v>
      </c>
      <c r="G499" s="37" t="str">
        <v>GHAZIPUR</v>
      </c>
      <c r="H499" s="37" t="str">
        <v>Ghazipur</v>
      </c>
      <c r="I499" s="37" t="str">
        <v>GLOBAL IRONTRADING PVT. LTD.</v>
      </c>
      <c r="J499" s="37" t="str">
        <v>Divyansh Dhawal</v>
      </c>
      <c r="K499" s="37" t="str">
        <v>Varun Arora</v>
      </c>
      <c r="L499" s="37" t="str">
        <v>C12819</v>
      </c>
      <c r="M499" s="37" t="str">
        <v>North</v>
      </c>
      <c r="N499" s="2">
        <v>233001</v>
      </c>
      <c r="O499" s="2" t="str">
        <v>09AAZFR4144H1ZL</v>
      </c>
      <c r="P499" s="2">
        <v>7081300332</v>
      </c>
      <c r="Q499" s="2" t="str">
        <v>Jul'24</v>
      </c>
      <c r="R499" s="2">
        <v>2025</v>
      </c>
      <c r="S499" s="1">
        <v>0</v>
      </c>
      <c r="T499" s="2">
        <v>30</v>
      </c>
      <c r="U499" s="1">
        <v>0</v>
      </c>
      <c r="V499" s="1" t="str">
        <v>Minor</v>
      </c>
      <c r="W499" s="10">
        <v>0</v>
      </c>
      <c r="X499" s="10">
        <v>0</v>
      </c>
      <c r="Y499" s="10">
        <v>0</v>
      </c>
      <c r="Z499" s="10">
        <v>0</v>
      </c>
      <c r="AA499" s="10">
        <v>0</v>
      </c>
      <c r="AB499" s="10">
        <v>0</v>
      </c>
      <c r="AC499" s="10">
        <v>60.53</v>
      </c>
      <c r="AD499" s="10">
        <v>0</v>
      </c>
      <c r="AE499" s="10">
        <v>0</v>
      </c>
      <c r="AF499" s="10">
        <v>0</v>
      </c>
      <c r="AG499" s="10">
        <v>0</v>
      </c>
      <c r="AH499" s="10">
        <v>0</v>
      </c>
      <c r="AI499" s="10">
        <v>0</v>
      </c>
      <c r="AJ499" s="10">
        <v>0</v>
      </c>
      <c r="AK499" s="10">
        <v>0</v>
      </c>
      <c r="AL499" s="10">
        <v>0</v>
      </c>
      <c r="AM499" s="10">
        <v>0</v>
      </c>
      <c r="AN499" s="10">
        <v>0</v>
      </c>
      <c r="AO499" s="10">
        <v>0</v>
      </c>
      <c r="AP499" s="10">
        <v>0</v>
      </c>
      <c r="AQ499" s="10">
        <v>0</v>
      </c>
      <c r="AR499" s="10">
        <v>0</v>
      </c>
      <c r="AS499" s="16">
        <v>0</v>
      </c>
      <c r="AT499" s="16">
        <v>0</v>
      </c>
      <c r="AU499" s="16">
        <v>0</v>
      </c>
      <c r="AV499" s="16">
        <v>0</v>
      </c>
      <c r="AW499" s="16" t="str">
        <v/>
      </c>
      <c r="AX499" s="10">
        <f t="shared" si="51"/>
        <v>0</v>
      </c>
      <c r="AY499" s="10">
        <f>SUM(Z499:AK499)</f>
        <v>60.53</v>
      </c>
      <c r="AZ499" s="2" t="s">
        <v>119</v>
      </c>
      <c r="BA499" s="10">
        <f t="shared" si="52"/>
        <v>0</v>
      </c>
      <c r="BB499" s="36" t="s">
        <v>118</v>
      </c>
      <c r="BC499" s="39" t="str">
        <f t="shared" si="53"/>
        <v/>
      </c>
      <c r="BD499" s="16">
        <f>SUM(AR499:AW499)</f>
        <v>0</v>
      </c>
      <c r="BE499" s="10">
        <f>SUM(AL499:AQ499)</f>
        <v>0</v>
      </c>
      <c r="BF499" s="12" t="str">
        <f t="shared" si="54"/>
        <v/>
      </c>
      <c r="BG499" s="12" t="str">
        <f t="shared" si="55"/>
        <v/>
      </c>
      <c r="BH499" s="9">
        <f t="shared" si="56"/>
        <v>0</v>
      </c>
      <c r="BI499" s="39" t="str">
        <f t="shared" si="57"/>
        <v/>
      </c>
      <c r="BK499" s="75"/>
    </row>
    <row r="500" spans="1:63">
      <c r="A500" s="2">
        <v>497</v>
      </c>
      <c r="B500" s="2">
        <v>2024</v>
      </c>
      <c r="C500" s="1">
        <v>0</v>
      </c>
      <c r="D500" s="37" t="str">
        <v>001J1000007ofewIAA</v>
      </c>
      <c r="E500" s="37" t="str">
        <v>M/S SIDDHI VINAYAK ENTERPRISES</v>
      </c>
      <c r="F500" s="37" t="str">
        <v>UTTAR PRADESH</v>
      </c>
      <c r="G500" s="37" t="str">
        <v>MAHARAJGANJ</v>
      </c>
      <c r="H500" s="37" t="str">
        <v>Maharajganj</v>
      </c>
      <c r="I500" s="37" t="str">
        <v>GOBINDGARH IRON LLP</v>
      </c>
      <c r="J500" s="37" t="str">
        <v>Mohd Ansari</v>
      </c>
      <c r="K500" s="37" t="str">
        <v>-</v>
      </c>
      <c r="L500" s="37" t="str">
        <v>C12817</v>
      </c>
      <c r="M500" s="37" t="str">
        <v>North</v>
      </c>
      <c r="N500" s="2">
        <v>273303</v>
      </c>
      <c r="O500" s="2" t="str">
        <v>09BMFPP5968L1Z5</v>
      </c>
      <c r="P500" s="2">
        <v>8115569106</v>
      </c>
      <c r="Q500" s="2" t="str">
        <v>Jul'24</v>
      </c>
      <c r="R500" s="2">
        <v>2025</v>
      </c>
      <c r="S500" s="1">
        <v>0</v>
      </c>
      <c r="T500" s="2">
        <v>25</v>
      </c>
      <c r="U500" s="1">
        <v>0</v>
      </c>
      <c r="V500" s="1" t="str">
        <v>Minor</v>
      </c>
      <c r="W500" s="10">
        <v>0</v>
      </c>
      <c r="X500" s="10">
        <v>0</v>
      </c>
      <c r="Y500" s="10">
        <v>0</v>
      </c>
      <c r="Z500" s="10">
        <v>0</v>
      </c>
      <c r="AA500" s="10">
        <v>0</v>
      </c>
      <c r="AB500" s="10">
        <v>0</v>
      </c>
      <c r="AC500" s="10">
        <v>5</v>
      </c>
      <c r="AD500" s="10">
        <v>8</v>
      </c>
      <c r="AE500" s="10">
        <v>3</v>
      </c>
      <c r="AF500" s="10">
        <v>0</v>
      </c>
      <c r="AG500" s="10">
        <v>3</v>
      </c>
      <c r="AH500" s="10">
        <v>5</v>
      </c>
      <c r="AI500" s="10">
        <v>3</v>
      </c>
      <c r="AJ500" s="10">
        <v>0</v>
      </c>
      <c r="AK500" s="10">
        <v>0</v>
      </c>
      <c r="AL500" s="10">
        <v>5</v>
      </c>
      <c r="AM500" s="10">
        <v>0</v>
      </c>
      <c r="AN500" s="10">
        <v>0</v>
      </c>
      <c r="AO500" s="10">
        <v>0</v>
      </c>
      <c r="AP500" s="10">
        <v>0</v>
      </c>
      <c r="AQ500" s="10">
        <v>0</v>
      </c>
      <c r="AR500" s="10">
        <v>0</v>
      </c>
      <c r="AS500" s="16">
        <v>0</v>
      </c>
      <c r="AT500" s="16">
        <v>0</v>
      </c>
      <c r="AU500" s="16">
        <v>0</v>
      </c>
      <c r="AV500" s="16">
        <v>0</v>
      </c>
      <c r="AW500" s="16" t="str">
        <v/>
      </c>
      <c r="AX500" s="10">
        <f t="shared" si="51"/>
        <v>5</v>
      </c>
      <c r="AY500" s="10">
        <f>SUM(Z500:AK500)</f>
        <v>27</v>
      </c>
      <c r="AZ500" s="2" t="s">
        <v>119</v>
      </c>
      <c r="BA500" s="10">
        <f t="shared" si="52"/>
        <v>0.83333333333333337</v>
      </c>
      <c r="BB500" s="36" t="s">
        <v>118</v>
      </c>
      <c r="BC500" s="39" t="str">
        <f t="shared" si="53"/>
        <v/>
      </c>
      <c r="BD500" s="16">
        <f>SUM(AR500:AW500)</f>
        <v>0</v>
      </c>
      <c r="BE500" s="10">
        <f>SUM(AL500:AQ500)</f>
        <v>5</v>
      </c>
      <c r="BF500" s="12">
        <f t="shared" si="54"/>
        <v>0</v>
      </c>
      <c r="BG500" s="12">
        <f t="shared" si="55"/>
        <v>1</v>
      </c>
      <c r="BH500" s="9">
        <f t="shared" si="56"/>
        <v>5</v>
      </c>
      <c r="BI500" s="39" t="str">
        <f t="shared" si="57"/>
        <v/>
      </c>
      <c r="BK500" s="75"/>
    </row>
    <row r="501" spans="1:63">
      <c r="A501" s="2">
        <v>498</v>
      </c>
      <c r="B501" s="2">
        <v>2024</v>
      </c>
      <c r="C501" s="1">
        <v>0</v>
      </c>
      <c r="D501" s="37" t="str">
        <v>0015g00001fuw54AAA</v>
      </c>
      <c r="E501" s="37" t="str">
        <v>Jain iron store (Nazibabad)</v>
      </c>
      <c r="F501" s="37" t="str">
        <v>UTTAR PRADESH</v>
      </c>
      <c r="G501" s="37" t="str">
        <v>BIJNOR</v>
      </c>
      <c r="H501" s="37" t="str">
        <v>Najibabad</v>
      </c>
      <c r="I501" s="37" t="str">
        <v>OPTRIX INFRA LLP</v>
      </c>
      <c r="J501" s="37" t="str">
        <v>SHIV KUMAR</v>
      </c>
      <c r="K501" s="37" t="str">
        <v>Shiv Kumar</v>
      </c>
      <c r="L501" s="37" t="str">
        <v>001J100000PJG7oIAH</v>
      </c>
      <c r="M501" s="37" t="str">
        <v>North</v>
      </c>
      <c r="N501" s="2">
        <v>246763</v>
      </c>
      <c r="O501" s="2" t="str">
        <v>09ABINPJ0778Q1Z</v>
      </c>
      <c r="P501" s="2">
        <v>9837027067</v>
      </c>
      <c r="Q501" s="2" t="str">
        <v>Jul'24</v>
      </c>
      <c r="R501" s="2">
        <v>2025</v>
      </c>
      <c r="S501" s="1">
        <v>0</v>
      </c>
      <c r="T501" s="2">
        <v>200</v>
      </c>
      <c r="U501" s="1">
        <v>0</v>
      </c>
      <c r="V501" s="1" t="str">
        <v>Challenger</v>
      </c>
      <c r="W501" s="10">
        <v>0</v>
      </c>
      <c r="X501" s="10">
        <v>0</v>
      </c>
      <c r="Y501" s="10">
        <v>0</v>
      </c>
      <c r="Z501" s="10">
        <v>0</v>
      </c>
      <c r="AA501" s="10">
        <v>0</v>
      </c>
      <c r="AB501" s="10">
        <v>0</v>
      </c>
      <c r="AC501" s="10">
        <v>42</v>
      </c>
      <c r="AD501" s="10">
        <v>56</v>
      </c>
      <c r="AE501" s="10">
        <v>0</v>
      </c>
      <c r="AF501" s="10">
        <v>0</v>
      </c>
      <c r="AG501" s="10">
        <v>0</v>
      </c>
      <c r="AH501" s="10">
        <v>0</v>
      </c>
      <c r="AI501" s="10">
        <v>0</v>
      </c>
      <c r="AJ501" s="10">
        <v>0</v>
      </c>
      <c r="AK501" s="10">
        <v>0</v>
      </c>
      <c r="AL501" s="10">
        <v>0</v>
      </c>
      <c r="AM501" s="10">
        <v>0</v>
      </c>
      <c r="AN501" s="10">
        <v>0</v>
      </c>
      <c r="AO501" s="10">
        <v>0</v>
      </c>
      <c r="AP501" s="10">
        <v>0</v>
      </c>
      <c r="AQ501" s="10">
        <v>0</v>
      </c>
      <c r="AR501" s="10">
        <v>0</v>
      </c>
      <c r="AS501" s="16">
        <v>0</v>
      </c>
      <c r="AT501" s="16">
        <v>0</v>
      </c>
      <c r="AU501" s="16">
        <v>0</v>
      </c>
      <c r="AV501" s="16">
        <v>0</v>
      </c>
      <c r="AW501" s="16" t="str">
        <v/>
      </c>
      <c r="AX501" s="10">
        <f t="shared" si="51"/>
        <v>0</v>
      </c>
      <c r="AY501" s="10">
        <f>SUM(Z501:AK501)</f>
        <v>98</v>
      </c>
      <c r="AZ501" s="2" t="s">
        <v>119</v>
      </c>
      <c r="BA501" s="10">
        <f t="shared" si="52"/>
        <v>0</v>
      </c>
      <c r="BB501" s="36" t="s">
        <v>118</v>
      </c>
      <c r="BC501" s="39" t="str">
        <f t="shared" si="53"/>
        <v/>
      </c>
      <c r="BD501" s="16">
        <f>SUM(AR501:AW501)</f>
        <v>0</v>
      </c>
      <c r="BE501" s="10">
        <f>SUM(AL501:AQ501)</f>
        <v>0</v>
      </c>
      <c r="BF501" s="12" t="str">
        <f t="shared" si="54"/>
        <v/>
      </c>
      <c r="BG501" s="12" t="str">
        <f t="shared" si="55"/>
        <v/>
      </c>
      <c r="BH501" s="9">
        <f t="shared" si="56"/>
        <v>0</v>
      </c>
      <c r="BI501" s="39" t="str">
        <f t="shared" si="57"/>
        <v/>
      </c>
      <c r="BK501" s="75"/>
    </row>
    <row r="502" spans="1:63">
      <c r="A502" s="2">
        <v>499</v>
      </c>
      <c r="B502" s="2">
        <v>2024</v>
      </c>
      <c r="C502" s="1">
        <v>0</v>
      </c>
      <c r="D502" s="37" t="str">
        <v>001J1000006UaytIAC</v>
      </c>
      <c r="E502" s="37" t="str">
        <v>SAMRIDDHI BUILDCON</v>
      </c>
      <c r="F502" s="37" t="str">
        <v>MADHYA PRADESH</v>
      </c>
      <c r="G502" s="37" t="str">
        <v>HARDA</v>
      </c>
      <c r="H502" s="37">
        <v>0</v>
      </c>
      <c r="I502" s="37" t="str">
        <v>Global Steel</v>
      </c>
      <c r="J502" s="37" t="str">
        <v>Yogeshwar Richhariya</v>
      </c>
      <c r="K502" s="37" t="str">
        <v>-</v>
      </c>
      <c r="L502" s="37" t="str">
        <v>C13471</v>
      </c>
      <c r="M502" s="37" t="str">
        <v>Central</v>
      </c>
      <c r="N502" s="2">
        <v>461331</v>
      </c>
      <c r="O502" s="2" t="str">
        <v>23COCPG9680N1ZH</v>
      </c>
      <c r="P502" s="2">
        <v>9179894795</v>
      </c>
      <c r="Q502" s="2" t="str">
        <v>Jul'24</v>
      </c>
      <c r="R502" s="2">
        <v>2025</v>
      </c>
      <c r="S502" s="1">
        <v>0</v>
      </c>
      <c r="T502" s="2">
        <v>150</v>
      </c>
      <c r="U502" s="1">
        <v>5.2777777777777778E-2</v>
      </c>
      <c r="V502" s="1" t="str">
        <v>Challenger</v>
      </c>
      <c r="W502" s="10">
        <v>0</v>
      </c>
      <c r="X502" s="10">
        <v>0</v>
      </c>
      <c r="Y502" s="10">
        <v>0</v>
      </c>
      <c r="Z502" s="10">
        <v>0</v>
      </c>
      <c r="AA502" s="10">
        <v>0</v>
      </c>
      <c r="AB502" s="10">
        <v>0</v>
      </c>
      <c r="AC502" s="10">
        <v>35</v>
      </c>
      <c r="AD502" s="10">
        <v>0</v>
      </c>
      <c r="AE502" s="10">
        <v>0</v>
      </c>
      <c r="AF502" s="10">
        <v>0</v>
      </c>
      <c r="AG502" s="10">
        <v>0</v>
      </c>
      <c r="AH502" s="10">
        <v>0</v>
      </c>
      <c r="AI502" s="10">
        <v>0</v>
      </c>
      <c r="AJ502" s="10">
        <v>0</v>
      </c>
      <c r="AK502" s="10">
        <v>0</v>
      </c>
      <c r="AL502" s="10">
        <v>0</v>
      </c>
      <c r="AM502" s="10">
        <v>0</v>
      </c>
      <c r="AN502" s="10">
        <v>0</v>
      </c>
      <c r="AO502" s="10">
        <v>0</v>
      </c>
      <c r="AP502" s="10">
        <v>0</v>
      </c>
      <c r="AQ502" s="10">
        <v>0</v>
      </c>
      <c r="AR502" s="10">
        <v>12.05</v>
      </c>
      <c r="AS502" s="16">
        <v>11.94</v>
      </c>
      <c r="AT502" s="16">
        <v>11.75</v>
      </c>
      <c r="AU502" s="16">
        <v>12</v>
      </c>
      <c r="AV502" s="16">
        <v>0</v>
      </c>
      <c r="AW502" s="16" t="str">
        <v/>
      </c>
      <c r="AX502" s="10">
        <f t="shared" si="51"/>
        <v>47.74</v>
      </c>
      <c r="AY502" s="10">
        <f>SUM(Z502:AK502)</f>
        <v>35</v>
      </c>
      <c r="AZ502" s="2" t="s">
        <v>119</v>
      </c>
      <c r="BA502" s="10">
        <f t="shared" si="52"/>
        <v>0</v>
      </c>
      <c r="BB502" s="36" t="s">
        <v>118</v>
      </c>
      <c r="BC502" s="39" t="str">
        <f t="shared" si="53"/>
        <v/>
      </c>
      <c r="BD502" s="16">
        <f>SUM(AR502:AW502)</f>
        <v>47.74</v>
      </c>
      <c r="BE502" s="10">
        <f>SUM(AL502:AQ502)</f>
        <v>0</v>
      </c>
      <c r="BF502" s="12">
        <f t="shared" si="54"/>
        <v>1</v>
      </c>
      <c r="BG502" s="12">
        <f t="shared" si="55"/>
        <v>0</v>
      </c>
      <c r="BH502" s="9">
        <f t="shared" si="56"/>
        <v>47.74</v>
      </c>
      <c r="BI502" s="39" t="str">
        <f t="shared" si="57"/>
        <v/>
      </c>
      <c r="BK502" s="75"/>
    </row>
    <row r="503" spans="1:63">
      <c r="A503" s="2">
        <v>500</v>
      </c>
      <c r="B503" s="2">
        <v>2024</v>
      </c>
      <c r="C503" s="1">
        <v>0</v>
      </c>
      <c r="D503" s="37" t="str">
        <v>001J1000009H4GxIAK</v>
      </c>
      <c r="E503" s="37" t="str">
        <v>GOLDWIN SALES CORPORATION LLP</v>
      </c>
      <c r="F503" s="37" t="str">
        <v>MADHYA PRADESH</v>
      </c>
      <c r="G503" s="37" t="str">
        <v>JABALPUR</v>
      </c>
      <c r="H503" s="37">
        <v>0</v>
      </c>
      <c r="I503" s="37" t="str">
        <v>Global Steel</v>
      </c>
      <c r="J503" s="37" t="str">
        <v>Manish Tiwari</v>
      </c>
      <c r="K503" s="37" t="str">
        <v>-</v>
      </c>
      <c r="L503" s="37" t="str">
        <v>C13471</v>
      </c>
      <c r="M503" s="37" t="str">
        <v>Central</v>
      </c>
      <c r="N503" s="2">
        <v>482002</v>
      </c>
      <c r="O503" s="2" t="str">
        <v>23ABBFG5451F1ZS</v>
      </c>
      <c r="P503" s="2">
        <v>9658071161</v>
      </c>
      <c r="Q503" s="2" t="str">
        <v>Jul'24</v>
      </c>
      <c r="R503" s="2">
        <v>2025</v>
      </c>
      <c r="S503" s="1">
        <v>0</v>
      </c>
      <c r="T503" s="2">
        <v>750</v>
      </c>
      <c r="U503" s="1">
        <v>0</v>
      </c>
      <c r="V503" s="1" t="str">
        <v>Alien</v>
      </c>
      <c r="W503" s="10">
        <v>0</v>
      </c>
      <c r="X503" s="10">
        <v>0</v>
      </c>
      <c r="Y503" s="10">
        <v>0</v>
      </c>
      <c r="Z503" s="10">
        <v>0</v>
      </c>
      <c r="AA503" s="10">
        <v>0</v>
      </c>
      <c r="AB503" s="10">
        <v>0</v>
      </c>
      <c r="AC503" s="10">
        <v>301</v>
      </c>
      <c r="AD503" s="10">
        <v>35</v>
      </c>
      <c r="AE503" s="10">
        <v>2</v>
      </c>
      <c r="AF503" s="10">
        <v>0</v>
      </c>
      <c r="AG503" s="10">
        <v>90</v>
      </c>
      <c r="AH503" s="10">
        <v>69</v>
      </c>
      <c r="AI503" s="10">
        <v>7</v>
      </c>
      <c r="AJ503" s="10">
        <v>35</v>
      </c>
      <c r="AK503" s="10">
        <v>20</v>
      </c>
      <c r="AL503" s="10">
        <v>55</v>
      </c>
      <c r="AM503" s="10">
        <v>133</v>
      </c>
      <c r="AN503" s="10">
        <v>43</v>
      </c>
      <c r="AO503" s="10">
        <v>0</v>
      </c>
      <c r="AP503" s="10">
        <v>5</v>
      </c>
      <c r="AQ503" s="10">
        <v>0</v>
      </c>
      <c r="AR503" s="10">
        <v>0</v>
      </c>
      <c r="AS503" s="16">
        <v>0</v>
      </c>
      <c r="AT503" s="16">
        <v>0</v>
      </c>
      <c r="AU503" s="16">
        <v>0</v>
      </c>
      <c r="AV503" s="16">
        <v>0</v>
      </c>
      <c r="AW503" s="16" t="str">
        <v/>
      </c>
      <c r="AX503" s="10">
        <f t="shared" si="51"/>
        <v>236</v>
      </c>
      <c r="AY503" s="10">
        <f>SUM(Z503:AK503)</f>
        <v>559</v>
      </c>
      <c r="AZ503" s="2" t="s">
        <v>118</v>
      </c>
      <c r="BA503" s="10">
        <f t="shared" si="52"/>
        <v>39.333333333333336</v>
      </c>
      <c r="BB503" s="36" t="s">
        <v>119</v>
      </c>
      <c r="BC503" s="39" t="str">
        <f t="shared" si="53"/>
        <v/>
      </c>
      <c r="BD503" s="16">
        <f>SUM(AR503:AW503)</f>
        <v>0</v>
      </c>
      <c r="BE503" s="10">
        <f>SUM(AL503:AQ503)</f>
        <v>236</v>
      </c>
      <c r="BF503" s="12">
        <f t="shared" si="54"/>
        <v>0</v>
      </c>
      <c r="BG503" s="12">
        <f t="shared" si="55"/>
        <v>1</v>
      </c>
      <c r="BH503" s="9">
        <f t="shared" si="56"/>
        <v>236</v>
      </c>
      <c r="BI503" s="39" t="str">
        <f t="shared" si="57"/>
        <v/>
      </c>
      <c r="BK503" s="75"/>
    </row>
    <row r="504" spans="1:63">
      <c r="A504" s="2">
        <v>501</v>
      </c>
      <c r="B504" s="2">
        <v>2024</v>
      </c>
      <c r="C504" s="1">
        <v>0</v>
      </c>
      <c r="D504" s="37">
        <v>0</v>
      </c>
      <c r="E504" s="37" t="str">
        <v>Shuvam Traders</v>
      </c>
      <c r="F504" s="37" t="str">
        <v>ODISHA</v>
      </c>
      <c r="G504" s="37" t="str">
        <v>NABARANGPUR</v>
      </c>
      <c r="H504" s="37" t="str">
        <v>Hisar</v>
      </c>
      <c r="I504" s="37" t="str">
        <v>Sahu Brothers</v>
      </c>
      <c r="J504" s="37" t="e">
        <v>#VALUE!</v>
      </c>
      <c r="K504" s="37" t="str">
        <v>-</v>
      </c>
      <c r="L504" s="37" t="str">
        <v/>
      </c>
      <c r="M504" s="37" t="str">
        <v>Central</v>
      </c>
      <c r="N504" s="2" t="e">
        <v>#VALUE!</v>
      </c>
      <c r="O504" s="2" t="e">
        <v>#VALUE!</v>
      </c>
      <c r="P504" s="2" t="e">
        <v>#VALUE!</v>
      </c>
      <c r="Q504" s="2" t="str">
        <v>Jul'24</v>
      </c>
      <c r="R504" s="2">
        <v>2025</v>
      </c>
      <c r="S504" s="1">
        <v>0</v>
      </c>
      <c r="T504" s="2" t="str">
        <v/>
      </c>
      <c r="U504" s="1">
        <v>0</v>
      </c>
      <c r="V504" s="1" t="str">
        <v>Potential Not updated</v>
      </c>
      <c r="W504" s="10">
        <v>0</v>
      </c>
      <c r="X504" s="10">
        <v>0</v>
      </c>
      <c r="Y504" s="10">
        <v>0</v>
      </c>
      <c r="Z504" s="10">
        <v>0</v>
      </c>
      <c r="AA504" s="10">
        <v>0</v>
      </c>
      <c r="AB504" s="10">
        <v>0</v>
      </c>
      <c r="AC504" s="10">
        <v>20</v>
      </c>
      <c r="AD504" s="10">
        <v>0</v>
      </c>
      <c r="AE504" s="10">
        <v>0</v>
      </c>
      <c r="AF504" s="10">
        <v>0</v>
      </c>
      <c r="AG504" s="10">
        <v>0</v>
      </c>
      <c r="AH504" s="10">
        <v>0</v>
      </c>
      <c r="AI504" s="10">
        <v>0</v>
      </c>
      <c r="AJ504" s="10">
        <v>0</v>
      </c>
      <c r="AK504" s="10">
        <v>0</v>
      </c>
      <c r="AL504" s="10">
        <v>0</v>
      </c>
      <c r="AM504" s="10">
        <v>0</v>
      </c>
      <c r="AN504" s="10">
        <v>0</v>
      </c>
      <c r="AO504" s="10">
        <v>0</v>
      </c>
      <c r="AP504" s="10">
        <v>0</v>
      </c>
      <c r="AQ504" s="10">
        <v>0</v>
      </c>
      <c r="AR504" s="10">
        <v>0</v>
      </c>
      <c r="AS504" s="16">
        <v>0</v>
      </c>
      <c r="AT504" s="16">
        <v>0</v>
      </c>
      <c r="AU504" s="16">
        <v>0</v>
      </c>
      <c r="AV504" s="16">
        <v>0</v>
      </c>
      <c r="AW504" s="16">
        <v>0</v>
      </c>
      <c r="AX504" s="10">
        <f t="shared" si="51"/>
        <v>0</v>
      </c>
      <c r="AY504" s="10">
        <f>SUM(Z504:AK504)</f>
        <v>20</v>
      </c>
      <c r="AZ504" s="2" t="s">
        <v>119</v>
      </c>
      <c r="BA504" s="10">
        <f t="shared" si="52"/>
        <v>0</v>
      </c>
      <c r="BB504" s="36" t="s">
        <v>118</v>
      </c>
      <c r="BC504" s="39" t="str">
        <f t="shared" si="53"/>
        <v/>
      </c>
      <c r="BD504" s="16">
        <f>SUM(AR504:AW504)</f>
        <v>0</v>
      </c>
      <c r="BE504" s="10">
        <f>SUM(AL504:AQ504)</f>
        <v>0</v>
      </c>
      <c r="BF504" s="12" t="str">
        <f t="shared" si="54"/>
        <v/>
      </c>
      <c r="BG504" s="12" t="str">
        <f t="shared" si="55"/>
        <v/>
      </c>
      <c r="BH504" s="9">
        <f t="shared" si="56"/>
        <v>0</v>
      </c>
      <c r="BI504" s="39" t="str">
        <f t="shared" si="57"/>
        <v/>
      </c>
      <c r="BK504" s="75"/>
    </row>
    <row r="505" spans="1:63">
      <c r="A505" s="2">
        <v>502</v>
      </c>
      <c r="B505" s="2">
        <v>2024</v>
      </c>
      <c r="C505" s="1">
        <v>0</v>
      </c>
      <c r="D505" s="37" t="str">
        <v>0015g00001eBjhcAAC</v>
      </c>
      <c r="E505" s="37" t="str">
        <v>SINGHAL IRON AND HOUSING SOLUTIONS</v>
      </c>
      <c r="F505" s="37" t="str">
        <v>UTTAR PRADESH</v>
      </c>
      <c r="G505" s="37" t="str">
        <v>MORADABAD</v>
      </c>
      <c r="H505" s="37" t="str">
        <v>Moradabad</v>
      </c>
      <c r="I505" s="37" t="str">
        <v>OPTRIX INFRA LLP</v>
      </c>
      <c r="J505" s="37" t="str">
        <v>SHIV KUMAR</v>
      </c>
      <c r="K505" s="37" t="str">
        <v>Divyansh Dhawal</v>
      </c>
      <c r="L505" s="37" t="str">
        <v>001J100000PJG7oIAH</v>
      </c>
      <c r="M505" s="37" t="str">
        <v>North</v>
      </c>
      <c r="N505" s="2">
        <v>244001</v>
      </c>
      <c r="O505" s="2" t="str">
        <v>09AUTPS9926N1Z7</v>
      </c>
      <c r="P505" s="2">
        <v>9899000278</v>
      </c>
      <c r="Q505" s="2" t="str">
        <v>Jul'24</v>
      </c>
      <c r="R505" s="2">
        <v>2025</v>
      </c>
      <c r="S505" s="1">
        <v>0</v>
      </c>
      <c r="T505" s="2">
        <v>200</v>
      </c>
      <c r="U505" s="1">
        <v>2.5566666666666668E-2</v>
      </c>
      <c r="V505" s="1" t="str">
        <v>Challenger</v>
      </c>
      <c r="W505" s="10">
        <v>0</v>
      </c>
      <c r="X505" s="10">
        <v>0</v>
      </c>
      <c r="Y505" s="10">
        <v>0</v>
      </c>
      <c r="Z505" s="10">
        <v>0</v>
      </c>
      <c r="AA505" s="10">
        <v>0</v>
      </c>
      <c r="AB505" s="10">
        <v>0</v>
      </c>
      <c r="AC505" s="10">
        <v>3.5</v>
      </c>
      <c r="AD505" s="10">
        <v>8</v>
      </c>
      <c r="AE505" s="10">
        <v>0</v>
      </c>
      <c r="AF505" s="10">
        <v>0</v>
      </c>
      <c r="AG505" s="10">
        <v>1</v>
      </c>
      <c r="AH505" s="10">
        <v>0</v>
      </c>
      <c r="AI505" s="10">
        <v>0</v>
      </c>
      <c r="AJ505" s="10">
        <v>0</v>
      </c>
      <c r="AK505" s="10">
        <v>0</v>
      </c>
      <c r="AL505" s="10">
        <v>0</v>
      </c>
      <c r="AM505" s="10">
        <v>15</v>
      </c>
      <c r="AN505" s="10">
        <v>0</v>
      </c>
      <c r="AO505" s="10">
        <v>0</v>
      </c>
      <c r="AP505" s="10">
        <v>11.94</v>
      </c>
      <c r="AQ505" s="10">
        <v>1</v>
      </c>
      <c r="AR505" s="10">
        <v>0</v>
      </c>
      <c r="AS505" s="16">
        <v>12</v>
      </c>
      <c r="AT505" s="16">
        <v>5.34</v>
      </c>
      <c r="AU505" s="16">
        <v>10</v>
      </c>
      <c r="AV505" s="16">
        <v>0</v>
      </c>
      <c r="AW505" s="16" t="str">
        <v/>
      </c>
      <c r="AX505" s="10">
        <f t="shared" si="51"/>
        <v>55.28</v>
      </c>
      <c r="AY505" s="10">
        <f>SUM(Z505:AK505)</f>
        <v>12.5</v>
      </c>
      <c r="AZ505" s="2" t="s">
        <v>119</v>
      </c>
      <c r="BA505" s="10">
        <f t="shared" si="52"/>
        <v>4.6566666666666663</v>
      </c>
      <c r="BB505" s="36" t="s">
        <v>118</v>
      </c>
      <c r="BC505" s="39" t="str">
        <f t="shared" si="53"/>
        <v/>
      </c>
      <c r="BD505" s="16">
        <f>SUM(AR505:AW505)</f>
        <v>27.34</v>
      </c>
      <c r="BE505" s="10">
        <f>SUM(AL505:AQ505)</f>
        <v>27.939999999999998</v>
      </c>
      <c r="BF505" s="12">
        <f t="shared" si="54"/>
        <v>0.49457308248914617</v>
      </c>
      <c r="BG505" s="12">
        <f t="shared" si="55"/>
        <v>0.50542691751085378</v>
      </c>
      <c r="BH505" s="9">
        <f t="shared" si="56"/>
        <v>55.28</v>
      </c>
      <c r="BI505" s="39" t="str">
        <f t="shared" si="57"/>
        <v/>
      </c>
      <c r="BK505" s="75"/>
    </row>
    <row r="506" spans="1:63">
      <c r="A506" s="2">
        <v>503</v>
      </c>
      <c r="B506" s="2">
        <v>2024</v>
      </c>
      <c r="C506" s="1">
        <v>0</v>
      </c>
      <c r="D506" s="37" t="str">
        <v>0015g00001cdNPYAA2</v>
      </c>
      <c r="E506" s="37" t="str">
        <v>PARDEEP CEMENT STORE</v>
      </c>
      <c r="F506" s="37" t="str">
        <v>JAMMU AND KASHMIR</v>
      </c>
      <c r="G506" s="37" t="str">
        <v>JAMMU</v>
      </c>
      <c r="H506" s="37" t="str">
        <v>Jammu</v>
      </c>
      <c r="I506" s="37" t="str">
        <v>AGGARWAL TRADERS</v>
      </c>
      <c r="J506" s="37" t="str">
        <v>bhanu ayush</v>
      </c>
      <c r="K506" s="37" t="str">
        <v>-</v>
      </c>
      <c r="L506" s="37" t="str">
        <v>0015g00001gvNHH</v>
      </c>
      <c r="M506" s="37" t="str">
        <v>North</v>
      </c>
      <c r="N506" s="2">
        <v>181221</v>
      </c>
      <c r="O506" s="2" t="str">
        <v>01BMRPK8249P1ZA</v>
      </c>
      <c r="P506" s="2">
        <v>9419106618</v>
      </c>
      <c r="Q506" s="2" t="str">
        <v>Jul'24</v>
      </c>
      <c r="R506" s="2">
        <v>2025</v>
      </c>
      <c r="S506" s="1">
        <v>0</v>
      </c>
      <c r="T506" s="2">
        <v>60</v>
      </c>
      <c r="U506" s="1">
        <v>0</v>
      </c>
      <c r="V506" s="1" t="str">
        <v>Challenger</v>
      </c>
      <c r="W506" s="10">
        <v>0</v>
      </c>
      <c r="X506" s="10">
        <v>0</v>
      </c>
      <c r="Y506" s="10">
        <v>0</v>
      </c>
      <c r="Z506" s="10">
        <v>0</v>
      </c>
      <c r="AA506" s="10">
        <v>0</v>
      </c>
      <c r="AB506" s="10">
        <v>0</v>
      </c>
      <c r="AC506" s="10">
        <v>5</v>
      </c>
      <c r="AD506" s="10">
        <v>0</v>
      </c>
      <c r="AE506" s="10">
        <v>0</v>
      </c>
      <c r="AF506" s="10">
        <v>0</v>
      </c>
      <c r="AG506" s="10">
        <v>0</v>
      </c>
      <c r="AH506" s="10">
        <v>0</v>
      </c>
      <c r="AI506" s="10">
        <v>0</v>
      </c>
      <c r="AJ506" s="10">
        <v>0</v>
      </c>
      <c r="AK506" s="10">
        <v>0</v>
      </c>
      <c r="AL506" s="10">
        <v>0</v>
      </c>
      <c r="AM506" s="10">
        <v>0</v>
      </c>
      <c r="AN506" s="10">
        <v>0</v>
      </c>
      <c r="AO506" s="10">
        <v>0</v>
      </c>
      <c r="AP506" s="10">
        <v>0</v>
      </c>
      <c r="AQ506" s="10">
        <v>0</v>
      </c>
      <c r="AR506" s="10">
        <v>0</v>
      </c>
      <c r="AS506" s="16">
        <v>0</v>
      </c>
      <c r="AT506" s="16">
        <v>0</v>
      </c>
      <c r="AU506" s="16">
        <v>0</v>
      </c>
      <c r="AV506" s="16">
        <v>0</v>
      </c>
      <c r="AW506" s="16" t="str">
        <v/>
      </c>
      <c r="AX506" s="10">
        <f t="shared" si="51"/>
        <v>0</v>
      </c>
      <c r="AY506" s="10">
        <f>SUM(Z506:AK506)</f>
        <v>5</v>
      </c>
      <c r="AZ506" s="2" t="s">
        <v>119</v>
      </c>
      <c r="BA506" s="10">
        <f t="shared" si="52"/>
        <v>0</v>
      </c>
      <c r="BB506" s="36" t="s">
        <v>118</v>
      </c>
      <c r="BC506" s="39" t="str">
        <f t="shared" si="53"/>
        <v/>
      </c>
      <c r="BD506" s="16">
        <f>SUM(AR506:AW506)</f>
        <v>0</v>
      </c>
      <c r="BE506" s="10">
        <f>SUM(AL506:AQ506)</f>
        <v>0</v>
      </c>
      <c r="BF506" s="12" t="str">
        <f t="shared" si="54"/>
        <v/>
      </c>
      <c r="BG506" s="12" t="str">
        <f t="shared" si="55"/>
        <v/>
      </c>
      <c r="BH506" s="9">
        <f t="shared" si="56"/>
        <v>0</v>
      </c>
      <c r="BI506" s="39" t="str">
        <f t="shared" si="57"/>
        <v/>
      </c>
      <c r="BK506" s="75"/>
    </row>
    <row r="507" spans="1:63">
      <c r="A507" s="2">
        <v>504</v>
      </c>
      <c r="B507" s="2">
        <v>2024</v>
      </c>
      <c r="C507" s="1">
        <v>0</v>
      </c>
      <c r="D507" s="37" t="str">
        <v>001J1000006U0D8IAK</v>
      </c>
      <c r="E507" s="37" t="str">
        <v>S.A FOOD</v>
      </c>
      <c r="F507" s="37" t="str">
        <v>JAMMU AND KASHMIR</v>
      </c>
      <c r="G507" s="37" t="str">
        <v>ANANTNAG</v>
      </c>
      <c r="H507" s="37">
        <v>0</v>
      </c>
      <c r="I507" s="37" t="str">
        <v>REHBER IRON STORE</v>
      </c>
      <c r="J507" s="37" t="str">
        <v>Raja Moin Ahmed</v>
      </c>
      <c r="K507" s="37" t="str">
        <v>Raja Moin Ahmed</v>
      </c>
      <c r="L507" s="37" t="str">
        <v>0015g00001gvM8p</v>
      </c>
      <c r="M507" s="37" t="str">
        <v>North</v>
      </c>
      <c r="N507" s="2">
        <v>192101</v>
      </c>
      <c r="O507" s="2" t="str">
        <v>01AOAPM7907A2ZL</v>
      </c>
      <c r="P507" s="2">
        <v>9419049121</v>
      </c>
      <c r="Q507" s="2" t="str">
        <v>Jul'24</v>
      </c>
      <c r="R507" s="2">
        <v>2025</v>
      </c>
      <c r="S507" s="1">
        <v>0</v>
      </c>
      <c r="T507" s="2" t="str">
        <v/>
      </c>
      <c r="U507" s="1">
        <v>0</v>
      </c>
      <c r="V507" s="1" t="str">
        <v>Potential Not updated</v>
      </c>
      <c r="W507" s="10">
        <v>0</v>
      </c>
      <c r="X507" s="10">
        <v>0</v>
      </c>
      <c r="Y507" s="10">
        <v>0</v>
      </c>
      <c r="Z507" s="10">
        <v>0</v>
      </c>
      <c r="AA507" s="10">
        <v>0</v>
      </c>
      <c r="AB507" s="10">
        <v>0</v>
      </c>
      <c r="AC507" s="10">
        <v>25</v>
      </c>
      <c r="AD507" s="10">
        <v>0</v>
      </c>
      <c r="AE507" s="10">
        <v>0</v>
      </c>
      <c r="AF507" s="10">
        <v>0</v>
      </c>
      <c r="AG507" s="10">
        <v>0</v>
      </c>
      <c r="AH507" s="10">
        <v>0</v>
      </c>
      <c r="AI507" s="10">
        <v>0</v>
      </c>
      <c r="AJ507" s="10">
        <v>0</v>
      </c>
      <c r="AK507" s="10">
        <v>0</v>
      </c>
      <c r="AL507" s="10">
        <v>0</v>
      </c>
      <c r="AM507" s="10">
        <v>0</v>
      </c>
      <c r="AN507" s="10">
        <v>0</v>
      </c>
      <c r="AO507" s="10">
        <v>0</v>
      </c>
      <c r="AP507" s="10">
        <v>0</v>
      </c>
      <c r="AQ507" s="10">
        <v>0</v>
      </c>
      <c r="AR507" s="10">
        <v>0</v>
      </c>
      <c r="AS507" s="16">
        <v>0</v>
      </c>
      <c r="AT507" s="16">
        <v>0</v>
      </c>
      <c r="AU507" s="16">
        <v>0</v>
      </c>
      <c r="AV507" s="16">
        <v>0</v>
      </c>
      <c r="AW507" s="16" t="str">
        <v/>
      </c>
      <c r="AX507" s="10">
        <f t="shared" si="51"/>
        <v>0</v>
      </c>
      <c r="AY507" s="10">
        <f>SUM(Z507:AK507)</f>
        <v>25</v>
      </c>
      <c r="AZ507" s="2" t="s">
        <v>119</v>
      </c>
      <c r="BA507" s="10">
        <f t="shared" si="52"/>
        <v>0</v>
      </c>
      <c r="BB507" s="36" t="s">
        <v>118</v>
      </c>
      <c r="BC507" s="39" t="str">
        <f t="shared" si="53"/>
        <v/>
      </c>
      <c r="BD507" s="16">
        <f>SUM(AR507:AW507)</f>
        <v>0</v>
      </c>
      <c r="BE507" s="10">
        <f>SUM(AL507:AQ507)</f>
        <v>0</v>
      </c>
      <c r="BF507" s="12" t="str">
        <f t="shared" si="54"/>
        <v/>
      </c>
      <c r="BG507" s="12" t="str">
        <f t="shared" si="55"/>
        <v/>
      </c>
      <c r="BH507" s="9">
        <f t="shared" si="56"/>
        <v>0</v>
      </c>
      <c r="BI507" s="39" t="str">
        <f t="shared" si="57"/>
        <v/>
      </c>
      <c r="BK507" s="75"/>
    </row>
    <row r="508" spans="1:63">
      <c r="A508" s="2">
        <v>505</v>
      </c>
      <c r="B508" s="2">
        <v>2024</v>
      </c>
      <c r="C508" s="1">
        <v>0</v>
      </c>
      <c r="D508" s="37" t="str">
        <v>001J1000005ZqibIAC</v>
      </c>
      <c r="E508" s="37" t="str">
        <v>D.P. BUILDING MATERIAL</v>
      </c>
      <c r="F508" s="37" t="str">
        <v>HARYANA</v>
      </c>
      <c r="G508" s="37" t="str">
        <v>SIRSA</v>
      </c>
      <c r="H508" s="37" t="str">
        <v>Ellenabad</v>
      </c>
      <c r="I508" s="37" t="str">
        <v>PAL CEMENT AND STEEL PVT. LTD.</v>
      </c>
      <c r="J508" s="37" t="str">
        <v>Varun Arora</v>
      </c>
      <c r="K508" s="37" t="str">
        <v>Abhishek Wadhwa</v>
      </c>
      <c r="L508" s="37" t="str">
        <v>C12827</v>
      </c>
      <c r="M508" s="37" t="str">
        <v>North</v>
      </c>
      <c r="N508" s="2">
        <v>125102</v>
      </c>
      <c r="O508" s="2" t="str">
        <v>06BDFPC2552N1ZL</v>
      </c>
      <c r="P508" s="2">
        <v>8059945852</v>
      </c>
      <c r="Q508" s="2" t="str">
        <v>Jul'24</v>
      </c>
      <c r="R508" s="2">
        <v>2025</v>
      </c>
      <c r="S508" s="1">
        <v>0</v>
      </c>
      <c r="T508" s="2">
        <v>50</v>
      </c>
      <c r="U508" s="1">
        <v>0</v>
      </c>
      <c r="V508" s="1" t="str">
        <v>Minor</v>
      </c>
      <c r="W508" s="10">
        <v>0</v>
      </c>
      <c r="X508" s="10">
        <v>0</v>
      </c>
      <c r="Y508" s="10">
        <v>0</v>
      </c>
      <c r="Z508" s="10">
        <v>0</v>
      </c>
      <c r="AA508" s="10">
        <v>0</v>
      </c>
      <c r="AB508" s="10">
        <v>0</v>
      </c>
      <c r="AC508" s="10">
        <v>50.55</v>
      </c>
      <c r="AD508" s="10">
        <v>0</v>
      </c>
      <c r="AE508" s="10">
        <v>0</v>
      </c>
      <c r="AF508" s="10">
        <v>0</v>
      </c>
      <c r="AG508" s="10">
        <v>0</v>
      </c>
      <c r="AH508" s="10">
        <v>0</v>
      </c>
      <c r="AI508" s="10">
        <v>0</v>
      </c>
      <c r="AJ508" s="10">
        <v>0</v>
      </c>
      <c r="AK508" s="10">
        <v>0</v>
      </c>
      <c r="AL508" s="10">
        <v>0</v>
      </c>
      <c r="AM508" s="10">
        <v>0</v>
      </c>
      <c r="AN508" s="10">
        <v>0</v>
      </c>
      <c r="AO508" s="10">
        <v>0</v>
      </c>
      <c r="AP508" s="10">
        <v>0</v>
      </c>
      <c r="AQ508" s="10">
        <v>0</v>
      </c>
      <c r="AR508" s="10">
        <v>0</v>
      </c>
      <c r="AS508" s="16">
        <v>0</v>
      </c>
      <c r="AT508" s="16">
        <v>0</v>
      </c>
      <c r="AU508" s="16">
        <v>0</v>
      </c>
      <c r="AV508" s="16">
        <v>0</v>
      </c>
      <c r="AW508" s="16" t="str">
        <v/>
      </c>
      <c r="AX508" s="10">
        <f t="shared" si="51"/>
        <v>0</v>
      </c>
      <c r="AY508" s="10">
        <f>SUM(Z508:AK508)</f>
        <v>50.55</v>
      </c>
      <c r="AZ508" s="2" t="s">
        <v>119</v>
      </c>
      <c r="BA508" s="10">
        <f t="shared" si="52"/>
        <v>0</v>
      </c>
      <c r="BB508" s="36" t="s">
        <v>118</v>
      </c>
      <c r="BC508" s="39" t="str">
        <f t="shared" si="53"/>
        <v/>
      </c>
      <c r="BD508" s="16">
        <f>SUM(AR508:AW508)</f>
        <v>0</v>
      </c>
      <c r="BE508" s="10">
        <f>SUM(AL508:AQ508)</f>
        <v>0</v>
      </c>
      <c r="BF508" s="12" t="str">
        <f t="shared" si="54"/>
        <v/>
      </c>
      <c r="BG508" s="12" t="str">
        <f t="shared" si="55"/>
        <v/>
      </c>
      <c r="BH508" s="9">
        <f t="shared" si="56"/>
        <v>0</v>
      </c>
      <c r="BI508" s="39" t="str">
        <f t="shared" si="57"/>
        <v/>
      </c>
      <c r="BK508" s="75"/>
    </row>
    <row r="509" spans="1:63">
      <c r="A509" s="2">
        <v>506</v>
      </c>
      <c r="B509" s="2">
        <v>2024</v>
      </c>
      <c r="C509" s="1">
        <v>0</v>
      </c>
      <c r="D509" s="37" t="str">
        <v>001J1000007o9Z6IAI</v>
      </c>
      <c r="E509" s="37" t="str">
        <v>DHARAMVIR TIMBER &amp; STEEL TRADERS</v>
      </c>
      <c r="F509" s="37" t="str">
        <v>HARYANA</v>
      </c>
      <c r="G509" s="37" t="str">
        <v>HISAR</v>
      </c>
      <c r="H509" s="37" t="str">
        <v>Barwala</v>
      </c>
      <c r="I509" s="37" t="str">
        <v>PAL CEMENT AND STEEL PVT. LTD.</v>
      </c>
      <c r="J509" s="37" t="str">
        <v>Dinesh Kumar</v>
      </c>
      <c r="K509" s="37" t="str">
        <v>Abhishek Wadhwa</v>
      </c>
      <c r="L509" s="37" t="str">
        <v>C12827</v>
      </c>
      <c r="M509" s="37" t="str">
        <v>North</v>
      </c>
      <c r="N509" s="2">
        <v>125121</v>
      </c>
      <c r="O509" s="2" t="str">
        <v>06AHXPG3346F1Z7</v>
      </c>
      <c r="P509" s="2">
        <v>9728281818</v>
      </c>
      <c r="Q509" s="2" t="str">
        <v>Jul'24</v>
      </c>
      <c r="R509" s="2">
        <v>2025</v>
      </c>
      <c r="S509" s="1">
        <v>0</v>
      </c>
      <c r="T509" s="2">
        <v>160</v>
      </c>
      <c r="U509" s="1">
        <v>9.8125000000000004E-2</v>
      </c>
      <c r="V509" s="1" t="str">
        <v>Challenger</v>
      </c>
      <c r="W509" s="10">
        <v>0</v>
      </c>
      <c r="X509" s="10">
        <v>0</v>
      </c>
      <c r="Y509" s="10">
        <v>0</v>
      </c>
      <c r="Z509" s="10">
        <v>0</v>
      </c>
      <c r="AA509" s="10">
        <v>0</v>
      </c>
      <c r="AB509" s="10">
        <v>0</v>
      </c>
      <c r="AC509" s="10">
        <v>50.6</v>
      </c>
      <c r="AD509" s="10">
        <v>50.2</v>
      </c>
      <c r="AE509" s="10">
        <v>0</v>
      </c>
      <c r="AF509" s="10">
        <v>0</v>
      </c>
      <c r="AG509" s="10">
        <v>52</v>
      </c>
      <c r="AH509" s="10">
        <v>35</v>
      </c>
      <c r="AI509" s="10">
        <v>51</v>
      </c>
      <c r="AJ509" s="10">
        <v>62</v>
      </c>
      <c r="AK509" s="10">
        <v>201</v>
      </c>
      <c r="AL509" s="10">
        <v>52</v>
      </c>
      <c r="AM509" s="10">
        <v>52</v>
      </c>
      <c r="AN509" s="10">
        <v>25.15</v>
      </c>
      <c r="AO509" s="10">
        <v>12.06</v>
      </c>
      <c r="AP509" s="10">
        <v>25.01</v>
      </c>
      <c r="AQ509" s="10">
        <v>4</v>
      </c>
      <c r="AR509" s="10">
        <v>0</v>
      </c>
      <c r="AS509" s="16">
        <v>30.07</v>
      </c>
      <c r="AT509" s="16">
        <v>32</v>
      </c>
      <c r="AU509" s="16">
        <v>0</v>
      </c>
      <c r="AV509" s="16">
        <v>15.1</v>
      </c>
      <c r="AW509" s="16">
        <v>56</v>
      </c>
      <c r="AX509" s="10">
        <f t="shared" si="51"/>
        <v>303.39</v>
      </c>
      <c r="AY509" s="10">
        <f>SUM(Z509:AK509)</f>
        <v>501.8</v>
      </c>
      <c r="AZ509" s="2" t="s">
        <v>119</v>
      </c>
      <c r="BA509" s="10">
        <f t="shared" si="52"/>
        <v>28.37</v>
      </c>
      <c r="BB509" s="36" t="s">
        <v>118</v>
      </c>
      <c r="BC509" s="39" t="str">
        <f t="shared" si="53"/>
        <v>B</v>
      </c>
      <c r="BD509" s="16">
        <f>SUM(AR509:AW509)</f>
        <v>133.17000000000002</v>
      </c>
      <c r="BE509" s="10">
        <f>SUM(AL509:AQ509)</f>
        <v>170.22</v>
      </c>
      <c r="BF509" s="12">
        <f t="shared" si="54"/>
        <v>0.43893997824582226</v>
      </c>
      <c r="BG509" s="12">
        <f t="shared" si="55"/>
        <v>0.5610600217541778</v>
      </c>
      <c r="BH509" s="9">
        <f t="shared" si="56"/>
        <v>303.39</v>
      </c>
      <c r="BI509" s="39" t="str">
        <f t="shared" si="57"/>
        <v>B</v>
      </c>
      <c r="BJ509" s="1" t="str">
        <f>_xlfn.XLOOKUP(D509,'Holi gift'!A:A,'Holi gift'!A:A,"",0,1)</f>
        <v>001J1000007o9Z6IAI</v>
      </c>
      <c r="BK509" s="75"/>
    </row>
    <row r="510" spans="1:63">
      <c r="A510" s="2">
        <v>507</v>
      </c>
      <c r="B510" s="2">
        <v>2024</v>
      </c>
      <c r="C510" s="1">
        <v>0</v>
      </c>
      <c r="D510" s="37" t="str">
        <v>0015g00001VAKQYAA5</v>
      </c>
      <c r="E510" s="37" t="str">
        <v>M/S MITATHALIA TRADING CO.</v>
      </c>
      <c r="F510" s="37" t="str">
        <v>HARYANA</v>
      </c>
      <c r="G510" s="37" t="str">
        <v>BHIWANI</v>
      </c>
      <c r="H510" s="37" t="str">
        <v>Bhiwani</v>
      </c>
      <c r="I510" s="37" t="str">
        <v>PAL CEMENT AND STEEL PVT. LTD.</v>
      </c>
      <c r="J510" s="37" t="str">
        <v>Dinesh Kumar</v>
      </c>
      <c r="K510" s="37" t="str">
        <v>Abhishek Wadhwa</v>
      </c>
      <c r="L510" s="37" t="str">
        <v>C12827</v>
      </c>
      <c r="M510" s="37" t="str">
        <v>North</v>
      </c>
      <c r="N510" s="2">
        <v>127021</v>
      </c>
      <c r="O510" s="2" t="str">
        <v>06AAHHJ3133Q1ZZ</v>
      </c>
      <c r="P510" s="2">
        <v>9991810900</v>
      </c>
      <c r="Q510" s="2" t="str">
        <v>Jul'24</v>
      </c>
      <c r="R510" s="2">
        <v>2025</v>
      </c>
      <c r="S510" s="1">
        <v>0</v>
      </c>
      <c r="T510" s="2">
        <v>50</v>
      </c>
      <c r="U510" s="1">
        <v>0</v>
      </c>
      <c r="V510" s="1" t="str">
        <v>Minor</v>
      </c>
      <c r="W510" s="10">
        <v>0</v>
      </c>
      <c r="X510" s="10">
        <v>0</v>
      </c>
      <c r="Y510" s="10">
        <v>0</v>
      </c>
      <c r="Z510" s="10">
        <v>0</v>
      </c>
      <c r="AA510" s="10">
        <v>0</v>
      </c>
      <c r="AB510" s="10">
        <v>0</v>
      </c>
      <c r="AC510" s="10">
        <v>50.01</v>
      </c>
      <c r="AD510" s="10">
        <v>0</v>
      </c>
      <c r="AE510" s="10">
        <v>0</v>
      </c>
      <c r="AF510" s="10">
        <v>0</v>
      </c>
      <c r="AG510" s="10">
        <v>0</v>
      </c>
      <c r="AH510" s="10">
        <v>0</v>
      </c>
      <c r="AI510" s="10">
        <v>0</v>
      </c>
      <c r="AJ510" s="10">
        <v>0</v>
      </c>
      <c r="AK510" s="10">
        <v>0</v>
      </c>
      <c r="AL510" s="10">
        <v>0</v>
      </c>
      <c r="AM510" s="10">
        <v>0</v>
      </c>
      <c r="AN510" s="10">
        <v>0</v>
      </c>
      <c r="AO510" s="10">
        <v>0</v>
      </c>
      <c r="AP510" s="10">
        <v>0</v>
      </c>
      <c r="AQ510" s="10">
        <v>0</v>
      </c>
      <c r="AR510" s="10">
        <v>0</v>
      </c>
      <c r="AS510" s="16">
        <v>0</v>
      </c>
      <c r="AT510" s="16">
        <v>0</v>
      </c>
      <c r="AU510" s="16">
        <v>0</v>
      </c>
      <c r="AV510" s="16">
        <v>0</v>
      </c>
      <c r="AW510" s="16" t="str">
        <v/>
      </c>
      <c r="AX510" s="10">
        <f t="shared" si="51"/>
        <v>0</v>
      </c>
      <c r="AY510" s="10">
        <f>SUM(Z510:AK510)</f>
        <v>50.01</v>
      </c>
      <c r="AZ510" s="2" t="s">
        <v>119</v>
      </c>
      <c r="BA510" s="10">
        <f t="shared" si="52"/>
        <v>0</v>
      </c>
      <c r="BB510" s="36" t="s">
        <v>118</v>
      </c>
      <c r="BC510" s="39" t="str">
        <f t="shared" si="53"/>
        <v/>
      </c>
      <c r="BD510" s="16">
        <f>SUM(AR510:AW510)</f>
        <v>0</v>
      </c>
      <c r="BE510" s="10">
        <f>SUM(AL510:AQ510)</f>
        <v>0</v>
      </c>
      <c r="BF510" s="12" t="str">
        <f t="shared" si="54"/>
        <v/>
      </c>
      <c r="BG510" s="12" t="str">
        <f t="shared" si="55"/>
        <v/>
      </c>
      <c r="BH510" s="9">
        <f t="shared" si="56"/>
        <v>0</v>
      </c>
      <c r="BI510" s="39" t="str">
        <f t="shared" si="57"/>
        <v/>
      </c>
      <c r="BK510" s="75"/>
    </row>
    <row r="511" spans="1:63">
      <c r="A511" s="2">
        <v>508</v>
      </c>
      <c r="B511" s="2">
        <v>2024</v>
      </c>
      <c r="C511" s="1">
        <v>0</v>
      </c>
      <c r="D511" s="37" t="str">
        <v>0015g00001VAGluAAH</v>
      </c>
      <c r="E511" s="37" t="str">
        <v>LUCKNOW ISPAAT</v>
      </c>
      <c r="F511" s="37" t="str">
        <v>UTTAR PRADESH</v>
      </c>
      <c r="G511" s="37" t="str">
        <v>LUCKNOW</v>
      </c>
      <c r="H511" s="37" t="str">
        <v>Lucknow</v>
      </c>
      <c r="I511" s="37" t="str">
        <v>SHREE LAKSHMAN ROLLING MILL (INDIA) LLP</v>
      </c>
      <c r="J511" s="37" t="str">
        <v>Deepanshu</v>
      </c>
      <c r="K511" s="37" t="str">
        <v>]'</v>
      </c>
      <c r="L511" s="37" t="str">
        <v>C12815</v>
      </c>
      <c r="M511" s="37" t="str">
        <v>North</v>
      </c>
      <c r="N511" s="2">
        <v>226017</v>
      </c>
      <c r="O511" s="2" t="str">
        <v>09AEYPG2995N1ZC</v>
      </c>
      <c r="P511" s="2">
        <v>7905975364</v>
      </c>
      <c r="Q511" s="2" t="str">
        <v>Jul'24</v>
      </c>
      <c r="R511" s="2">
        <v>2025</v>
      </c>
      <c r="S511" s="1">
        <v>0</v>
      </c>
      <c r="T511" s="2">
        <v>250</v>
      </c>
      <c r="U511" s="1">
        <v>0</v>
      </c>
      <c r="V511" s="1" t="str">
        <v>Alien</v>
      </c>
      <c r="W511" s="10">
        <v>0</v>
      </c>
      <c r="X511" s="10">
        <v>0</v>
      </c>
      <c r="Y511" s="10">
        <v>0</v>
      </c>
      <c r="Z511" s="10">
        <v>0</v>
      </c>
      <c r="AA511" s="10">
        <v>0</v>
      </c>
      <c r="AB511" s="10">
        <v>0</v>
      </c>
      <c r="AC511" s="10">
        <v>26.75</v>
      </c>
      <c r="AD511" s="10">
        <v>0</v>
      </c>
      <c r="AE511" s="10">
        <v>0</v>
      </c>
      <c r="AF511" s="10">
        <v>0</v>
      </c>
      <c r="AG511" s="10">
        <v>0</v>
      </c>
      <c r="AH511" s="10">
        <v>0</v>
      </c>
      <c r="AI511" s="10">
        <v>0</v>
      </c>
      <c r="AJ511" s="10">
        <v>0</v>
      </c>
      <c r="AK511" s="10">
        <v>0</v>
      </c>
      <c r="AL511" s="10">
        <v>0</v>
      </c>
      <c r="AM511" s="10">
        <v>0</v>
      </c>
      <c r="AN511" s="10">
        <v>0</v>
      </c>
      <c r="AO511" s="10">
        <v>0</v>
      </c>
      <c r="AP511" s="10">
        <v>0</v>
      </c>
      <c r="AQ511" s="10">
        <v>0</v>
      </c>
      <c r="AR511" s="10">
        <v>0</v>
      </c>
      <c r="AS511" s="16">
        <v>0</v>
      </c>
      <c r="AT511" s="16">
        <v>0</v>
      </c>
      <c r="AU511" s="16">
        <v>0</v>
      </c>
      <c r="AV511" s="16">
        <v>0</v>
      </c>
      <c r="AW511" s="16" t="str">
        <v/>
      </c>
      <c r="AX511" s="10">
        <f t="shared" si="51"/>
        <v>0</v>
      </c>
      <c r="AY511" s="10">
        <f>SUM(Z511:AK511)</f>
        <v>26.75</v>
      </c>
      <c r="AZ511" s="2" t="s">
        <v>119</v>
      </c>
      <c r="BA511" s="10">
        <f t="shared" si="52"/>
        <v>0</v>
      </c>
      <c r="BB511" s="36" t="s">
        <v>118</v>
      </c>
      <c r="BC511" s="39" t="str">
        <f t="shared" si="53"/>
        <v/>
      </c>
      <c r="BD511" s="16">
        <f>SUM(AR511:AW511)</f>
        <v>0</v>
      </c>
      <c r="BE511" s="10">
        <f>SUM(AL511:AQ511)</f>
        <v>0</v>
      </c>
      <c r="BF511" s="12" t="str">
        <f t="shared" si="54"/>
        <v/>
      </c>
      <c r="BG511" s="12" t="str">
        <f t="shared" si="55"/>
        <v/>
      </c>
      <c r="BH511" s="9">
        <f t="shared" si="56"/>
        <v>0</v>
      </c>
      <c r="BI511" s="39" t="str">
        <f t="shared" si="57"/>
        <v/>
      </c>
      <c r="BK511" s="75"/>
    </row>
    <row r="512" spans="1:63">
      <c r="A512" s="2">
        <v>509</v>
      </c>
      <c r="B512" s="2">
        <v>2024</v>
      </c>
      <c r="C512" s="1">
        <v>0</v>
      </c>
      <c r="D512" s="37" t="str">
        <v>001J1000006THQ6IAO</v>
      </c>
      <c r="E512" s="37" t="str">
        <v>MUKESH TRADING CO.</v>
      </c>
      <c r="F512" s="37" t="str">
        <v>HARYANA</v>
      </c>
      <c r="G512" s="37" t="str">
        <v>JIND</v>
      </c>
      <c r="H512" s="37" t="str">
        <v>Jind</v>
      </c>
      <c r="I512" s="37" t="str">
        <v>PAL CEMENT AND STEEL PVT. LTD.</v>
      </c>
      <c r="J512" s="37" t="str">
        <v>Dinesh Kumar</v>
      </c>
      <c r="K512" s="37" t="str">
        <v>Abhishek Wadhwa</v>
      </c>
      <c r="L512" s="37" t="str">
        <v>C12827</v>
      </c>
      <c r="M512" s="37" t="str">
        <v>North</v>
      </c>
      <c r="N512" s="2">
        <v>126101</v>
      </c>
      <c r="O512" s="2" t="str">
        <v>06ANGPK8028B1ZA</v>
      </c>
      <c r="P512" s="2">
        <v>9812708746</v>
      </c>
      <c r="Q512" s="2" t="str">
        <v>Jul'24</v>
      </c>
      <c r="R512" s="2">
        <v>2025</v>
      </c>
      <c r="S512" s="1">
        <v>0</v>
      </c>
      <c r="T512" s="2">
        <v>80</v>
      </c>
      <c r="U512" s="1">
        <v>0</v>
      </c>
      <c r="V512" s="1" t="str">
        <v>Challenger</v>
      </c>
      <c r="W512" s="10">
        <v>0</v>
      </c>
      <c r="X512" s="10">
        <v>0</v>
      </c>
      <c r="Y512" s="10">
        <v>0</v>
      </c>
      <c r="Z512" s="10">
        <v>0</v>
      </c>
      <c r="AA512" s="10">
        <v>0</v>
      </c>
      <c r="AB512" s="10">
        <v>0</v>
      </c>
      <c r="AC512" s="10">
        <v>50.56</v>
      </c>
      <c r="AD512" s="10">
        <v>0</v>
      </c>
      <c r="AE512" s="10">
        <v>0</v>
      </c>
      <c r="AF512" s="10">
        <v>0</v>
      </c>
      <c r="AG512" s="10">
        <v>0</v>
      </c>
      <c r="AH512" s="10">
        <v>0</v>
      </c>
      <c r="AI512" s="10">
        <v>0</v>
      </c>
      <c r="AJ512" s="10">
        <v>0</v>
      </c>
      <c r="AK512" s="10">
        <v>0</v>
      </c>
      <c r="AL512" s="10">
        <v>0</v>
      </c>
      <c r="AM512" s="10">
        <v>0</v>
      </c>
      <c r="AN512" s="10">
        <v>0</v>
      </c>
      <c r="AO512" s="10">
        <v>0</v>
      </c>
      <c r="AP512" s="10">
        <v>0</v>
      </c>
      <c r="AQ512" s="10">
        <v>0</v>
      </c>
      <c r="AR512" s="10">
        <v>0</v>
      </c>
      <c r="AS512" s="16">
        <v>0</v>
      </c>
      <c r="AT512" s="16">
        <v>0</v>
      </c>
      <c r="AU512" s="16">
        <v>0</v>
      </c>
      <c r="AV512" s="16">
        <v>0</v>
      </c>
      <c r="AW512" s="16" t="str">
        <v/>
      </c>
      <c r="AX512" s="10">
        <f t="shared" si="51"/>
        <v>0</v>
      </c>
      <c r="AY512" s="10">
        <f>SUM(Z512:AK512)</f>
        <v>50.56</v>
      </c>
      <c r="AZ512" s="2" t="s">
        <v>119</v>
      </c>
      <c r="BA512" s="10">
        <f t="shared" si="52"/>
        <v>0</v>
      </c>
      <c r="BB512" s="36" t="s">
        <v>118</v>
      </c>
      <c r="BC512" s="39" t="str">
        <f t="shared" si="53"/>
        <v/>
      </c>
      <c r="BD512" s="16">
        <f>SUM(AR512:AW512)</f>
        <v>0</v>
      </c>
      <c r="BE512" s="10">
        <f>SUM(AL512:AQ512)</f>
        <v>0</v>
      </c>
      <c r="BF512" s="12" t="str">
        <f t="shared" si="54"/>
        <v/>
      </c>
      <c r="BG512" s="12" t="str">
        <f t="shared" si="55"/>
        <v/>
      </c>
      <c r="BH512" s="9">
        <f t="shared" si="56"/>
        <v>0</v>
      </c>
      <c r="BI512" s="39" t="str">
        <f t="shared" si="57"/>
        <v/>
      </c>
      <c r="BK512" s="75"/>
    </row>
    <row r="513" spans="1:63">
      <c r="A513" s="2">
        <v>510</v>
      </c>
      <c r="B513" s="2">
        <v>2024</v>
      </c>
      <c r="C513" s="1">
        <v>0</v>
      </c>
      <c r="D513" s="37" t="str">
        <v>001J1000006VRZuIAO</v>
      </c>
      <c r="E513" s="37" t="str">
        <v>BABA TRADERS</v>
      </c>
      <c r="F513" s="37" t="str">
        <v>PUNJAB</v>
      </c>
      <c r="G513" s="37" t="str">
        <v>S.A.S Nagar</v>
      </c>
      <c r="H513" s="37" t="str">
        <v>Kharar</v>
      </c>
      <c r="I513" s="37" t="str">
        <v>PAL CEMENT AND STEEL PVT. LTD.</v>
      </c>
      <c r="J513" s="37" t="str">
        <v>Abhishek Wadhwa</v>
      </c>
      <c r="K513" s="37" t="str">
        <v>Abhishek Wadhwa</v>
      </c>
      <c r="L513" s="37" t="str">
        <v>C12827</v>
      </c>
      <c r="M513" s="37" t="str">
        <v>North</v>
      </c>
      <c r="N513" s="2">
        <v>140901</v>
      </c>
      <c r="O513" s="2" t="str">
        <v>03AEWPK2365L1Z2</v>
      </c>
      <c r="P513" s="2">
        <v>9781000444</v>
      </c>
      <c r="Q513" s="2" t="str">
        <v>Jul'24</v>
      </c>
      <c r="R513" s="2">
        <v>2025</v>
      </c>
      <c r="S513" s="1">
        <v>0</v>
      </c>
      <c r="T513" s="2">
        <v>70</v>
      </c>
      <c r="U513" s="1">
        <v>0.42009523809523802</v>
      </c>
      <c r="V513" s="1" t="str">
        <v>Star</v>
      </c>
      <c r="W513" s="10">
        <v>0</v>
      </c>
      <c r="X513" s="10">
        <v>0</v>
      </c>
      <c r="Y513" s="10">
        <v>0</v>
      </c>
      <c r="Z513" s="10">
        <v>0</v>
      </c>
      <c r="AA513" s="10">
        <v>0</v>
      </c>
      <c r="AB513" s="10">
        <v>0</v>
      </c>
      <c r="AC513" s="10">
        <v>15</v>
      </c>
      <c r="AD513" s="10">
        <v>22</v>
      </c>
      <c r="AE513" s="10">
        <v>10</v>
      </c>
      <c r="AF513" s="10">
        <v>12</v>
      </c>
      <c r="AG513" s="10">
        <v>12</v>
      </c>
      <c r="AH513" s="10">
        <v>15</v>
      </c>
      <c r="AI513" s="10">
        <v>25</v>
      </c>
      <c r="AJ513" s="10">
        <v>54</v>
      </c>
      <c r="AK513" s="10">
        <v>50</v>
      </c>
      <c r="AL513" s="10">
        <v>15</v>
      </c>
      <c r="AM513" s="10">
        <v>11</v>
      </c>
      <c r="AN513" s="10">
        <v>12</v>
      </c>
      <c r="AO513" s="10">
        <v>11.99</v>
      </c>
      <c r="AP513" s="10">
        <v>0</v>
      </c>
      <c r="AQ513" s="10">
        <v>0</v>
      </c>
      <c r="AR513" s="10">
        <v>0</v>
      </c>
      <c r="AS513" s="16">
        <v>12.03</v>
      </c>
      <c r="AT513" s="16">
        <v>33.229999999999997</v>
      </c>
      <c r="AU513" s="16">
        <v>33</v>
      </c>
      <c r="AV513" s="16">
        <v>21.99</v>
      </c>
      <c r="AW513" s="16">
        <v>51</v>
      </c>
      <c r="AX513" s="10">
        <f t="shared" si="51"/>
        <v>201.24</v>
      </c>
      <c r="AY513" s="10">
        <f>SUM(Z513:AK513)</f>
        <v>215</v>
      </c>
      <c r="AZ513" s="2" t="s">
        <v>119</v>
      </c>
      <c r="BA513" s="10">
        <f t="shared" si="52"/>
        <v>8.331666666666667</v>
      </c>
      <c r="BB513" s="36" t="s">
        <v>118</v>
      </c>
      <c r="BC513" s="39" t="str">
        <f t="shared" si="53"/>
        <v>A</v>
      </c>
      <c r="BD513" s="16">
        <f>SUM(AR513:AW513)</f>
        <v>151.25</v>
      </c>
      <c r="BE513" s="10">
        <f>SUM(AL513:AQ513)</f>
        <v>49.99</v>
      </c>
      <c r="BF513" s="12">
        <f t="shared" si="54"/>
        <v>0.75159014112502476</v>
      </c>
      <c r="BG513" s="12">
        <f t="shared" si="55"/>
        <v>0.24840985887497516</v>
      </c>
      <c r="BH513" s="9">
        <f t="shared" si="56"/>
        <v>201.24</v>
      </c>
      <c r="BI513" s="39" t="str">
        <f t="shared" si="57"/>
        <v>A</v>
      </c>
      <c r="BK513" s="75"/>
    </row>
    <row r="514" spans="1:63">
      <c r="A514" s="2">
        <v>511</v>
      </c>
      <c r="B514" s="2">
        <v>2024</v>
      </c>
      <c r="C514" s="1">
        <v>0</v>
      </c>
      <c r="D514" s="37" t="str">
        <v>001J1000006V86XIAS</v>
      </c>
      <c r="E514" s="37" t="str">
        <v>PULKIT ENTERPRISES</v>
      </c>
      <c r="F514" s="37" t="str">
        <v>MADHYA PRADESH</v>
      </c>
      <c r="G514" s="37" t="str">
        <v>INDORE</v>
      </c>
      <c r="H514" s="37" t="str">
        <v>Indore</v>
      </c>
      <c r="I514" s="37" t="str">
        <v>SHIV STEEL CORPORATION</v>
      </c>
      <c r="J514" s="37" t="str">
        <v>Sunny Agarwal</v>
      </c>
      <c r="K514" s="37" t="str">
        <v>Yogeshwar Richhariya</v>
      </c>
      <c r="L514" s="37" t="str">
        <v/>
      </c>
      <c r="M514" s="37" t="str">
        <v>Central</v>
      </c>
      <c r="N514" s="2">
        <v>452007</v>
      </c>
      <c r="O514" s="2" t="str">
        <v>23BKUPA7352L1ZT</v>
      </c>
      <c r="P514" s="2">
        <v>9425903081</v>
      </c>
      <c r="Q514" s="2" t="str">
        <v>Jul'24</v>
      </c>
      <c r="R514" s="2">
        <v>2025</v>
      </c>
      <c r="S514" s="1">
        <v>0</v>
      </c>
      <c r="T514" s="2">
        <v>70</v>
      </c>
      <c r="U514" s="1">
        <v>0</v>
      </c>
      <c r="V514" s="1" t="str">
        <v>Challenger</v>
      </c>
      <c r="W514" s="10">
        <v>0</v>
      </c>
      <c r="X514" s="10">
        <v>0</v>
      </c>
      <c r="Y514" s="10">
        <v>0</v>
      </c>
      <c r="Z514" s="10">
        <v>0</v>
      </c>
      <c r="AA514" s="10">
        <v>0</v>
      </c>
      <c r="AB514" s="10">
        <v>0</v>
      </c>
      <c r="AC514" s="10">
        <v>52</v>
      </c>
      <c r="AD514" s="10">
        <v>0</v>
      </c>
      <c r="AE514" s="10">
        <v>0</v>
      </c>
      <c r="AF514" s="10">
        <v>0</v>
      </c>
      <c r="AG514" s="10">
        <v>0</v>
      </c>
      <c r="AH514" s="10">
        <v>0</v>
      </c>
      <c r="AI514" s="10">
        <v>0</v>
      </c>
      <c r="AJ514" s="10">
        <v>0</v>
      </c>
      <c r="AK514" s="10">
        <v>0</v>
      </c>
      <c r="AL514" s="10">
        <v>0</v>
      </c>
      <c r="AM514" s="10">
        <v>0</v>
      </c>
      <c r="AN514" s="10">
        <v>0</v>
      </c>
      <c r="AO514" s="10">
        <v>0</v>
      </c>
      <c r="AP514" s="10">
        <v>0</v>
      </c>
      <c r="AQ514" s="10">
        <v>0</v>
      </c>
      <c r="AR514" s="10">
        <v>0</v>
      </c>
      <c r="AS514" s="16">
        <v>0</v>
      </c>
      <c r="AT514" s="16">
        <v>0</v>
      </c>
      <c r="AU514" s="16">
        <v>0</v>
      </c>
      <c r="AV514" s="16">
        <v>0</v>
      </c>
      <c r="AW514" s="16" t="str">
        <v/>
      </c>
      <c r="AX514" s="10">
        <f t="shared" si="51"/>
        <v>0</v>
      </c>
      <c r="AY514" s="10">
        <f>SUM(Z514:AK514)</f>
        <v>52</v>
      </c>
      <c r="AZ514" s="2" t="s">
        <v>119</v>
      </c>
      <c r="BA514" s="10">
        <f t="shared" si="52"/>
        <v>0</v>
      </c>
      <c r="BB514" s="36" t="s">
        <v>118</v>
      </c>
      <c r="BC514" s="39" t="str">
        <f t="shared" si="53"/>
        <v/>
      </c>
      <c r="BD514" s="16">
        <f>SUM(AR514:AW514)</f>
        <v>0</v>
      </c>
      <c r="BE514" s="10">
        <f>SUM(AL514:AQ514)</f>
        <v>0</v>
      </c>
      <c r="BF514" s="12" t="str">
        <f t="shared" si="54"/>
        <v/>
      </c>
      <c r="BG514" s="12" t="str">
        <f t="shared" si="55"/>
        <v/>
      </c>
      <c r="BH514" s="9">
        <f t="shared" si="56"/>
        <v>0</v>
      </c>
      <c r="BI514" s="39" t="str">
        <f t="shared" si="57"/>
        <v/>
      </c>
      <c r="BK514" s="75"/>
    </row>
    <row r="515" spans="1:63">
      <c r="A515" s="2">
        <v>512</v>
      </c>
      <c r="B515" s="2">
        <v>2024</v>
      </c>
      <c r="C515" s="1">
        <v>0</v>
      </c>
      <c r="D515" s="37" t="str">
        <v>001J100000Dp9WwIAJ</v>
      </c>
      <c r="E515" s="37" t="str">
        <v>SHREE STEELS</v>
      </c>
      <c r="F515" s="37" t="str">
        <v>CHHATTISGARH</v>
      </c>
      <c r="G515" s="37" t="str">
        <v>RAIPUR</v>
      </c>
      <c r="H515" s="37" t="str">
        <v>Raipur</v>
      </c>
      <c r="I515" s="37" t="str">
        <v>MADHYA BHARAT ISPAT PRIVATE LIMITED</v>
      </c>
      <c r="J515" s="37" t="str">
        <v>Saurav Nath</v>
      </c>
      <c r="K515" s="37" t="str">
        <v>Vikash Kumar</v>
      </c>
      <c r="L515" s="37" t="str">
        <v>C12834</v>
      </c>
      <c r="M515" s="37" t="str">
        <v>Central</v>
      </c>
      <c r="N515" s="2">
        <v>492001</v>
      </c>
      <c r="O515" s="2" t="str">
        <v>22AAJFS3455L1ZZ</v>
      </c>
      <c r="P515" s="2">
        <v>9300293004</v>
      </c>
      <c r="Q515" s="2" t="str">
        <v>Jul'24</v>
      </c>
      <c r="R515" s="2">
        <v>2025</v>
      </c>
      <c r="S515" s="1">
        <v>0</v>
      </c>
      <c r="T515" s="2">
        <v>200</v>
      </c>
      <c r="U515" s="1">
        <v>0</v>
      </c>
      <c r="V515" s="1" t="str">
        <v>Challenger</v>
      </c>
      <c r="W515" s="10">
        <v>0</v>
      </c>
      <c r="X515" s="10">
        <v>0</v>
      </c>
      <c r="Y515" s="10">
        <v>0</v>
      </c>
      <c r="Z515" s="10">
        <v>0</v>
      </c>
      <c r="AA515" s="10">
        <v>0</v>
      </c>
      <c r="AB515" s="10">
        <v>0</v>
      </c>
      <c r="AC515" s="10">
        <v>15</v>
      </c>
      <c r="AD515" s="10">
        <v>0</v>
      </c>
      <c r="AE515" s="10">
        <v>0</v>
      </c>
      <c r="AF515" s="10">
        <v>0</v>
      </c>
      <c r="AG515" s="10">
        <v>0</v>
      </c>
      <c r="AH515" s="10">
        <v>0</v>
      </c>
      <c r="AI515" s="10">
        <v>0</v>
      </c>
      <c r="AJ515" s="10">
        <v>0</v>
      </c>
      <c r="AK515" s="10">
        <v>0</v>
      </c>
      <c r="AL515" s="10">
        <v>0</v>
      </c>
      <c r="AM515" s="10">
        <v>0</v>
      </c>
      <c r="AN515" s="10">
        <v>0</v>
      </c>
      <c r="AO515" s="10">
        <v>0</v>
      </c>
      <c r="AP515" s="10">
        <v>0</v>
      </c>
      <c r="AQ515" s="10">
        <v>0</v>
      </c>
      <c r="AR515" s="10">
        <v>0</v>
      </c>
      <c r="AS515" s="16">
        <v>0</v>
      </c>
      <c r="AT515" s="16">
        <v>0</v>
      </c>
      <c r="AU515" s="16">
        <v>0</v>
      </c>
      <c r="AV515" s="16">
        <v>0</v>
      </c>
      <c r="AW515" s="16" t="str">
        <v/>
      </c>
      <c r="AX515" s="10">
        <f t="shared" si="51"/>
        <v>0</v>
      </c>
      <c r="AY515" s="10">
        <f>SUM(Z515:AK515)</f>
        <v>15</v>
      </c>
      <c r="AZ515" s="2" t="s">
        <v>119</v>
      </c>
      <c r="BA515" s="10">
        <f t="shared" si="52"/>
        <v>0</v>
      </c>
      <c r="BB515" s="36" t="s">
        <v>118</v>
      </c>
      <c r="BC515" s="39" t="str">
        <f t="shared" si="53"/>
        <v/>
      </c>
      <c r="BD515" s="16">
        <f>SUM(AR515:AW515)</f>
        <v>0</v>
      </c>
      <c r="BE515" s="10">
        <f>SUM(AL515:AQ515)</f>
        <v>0</v>
      </c>
      <c r="BF515" s="12" t="str">
        <f t="shared" si="54"/>
        <v/>
      </c>
      <c r="BG515" s="12" t="str">
        <f t="shared" si="55"/>
        <v/>
      </c>
      <c r="BH515" s="9">
        <f t="shared" si="56"/>
        <v>0</v>
      </c>
      <c r="BI515" s="39" t="str">
        <f t="shared" si="57"/>
        <v/>
      </c>
      <c r="BK515" s="75"/>
    </row>
    <row r="516" spans="1:63">
      <c r="A516" s="2">
        <v>513</v>
      </c>
      <c r="B516" s="2">
        <v>2024</v>
      </c>
      <c r="C516" s="1">
        <v>0</v>
      </c>
      <c r="D516" s="37" t="str">
        <v>001J1000006T8eZIAS</v>
      </c>
      <c r="E516" s="37" t="str">
        <v>NITIN ENTERPRISES</v>
      </c>
      <c r="F516" s="37" t="str">
        <v>UTTAR PRADESH</v>
      </c>
      <c r="G516" s="37" t="str">
        <v>AGRA</v>
      </c>
      <c r="H516" s="37" t="str">
        <v>Fatehabad</v>
      </c>
      <c r="I516" s="37" t="str">
        <v>DINESH STEEL PRIVATE LIMITED</v>
      </c>
      <c r="J516" s="37" t="str">
        <v>Pankaj Garg</v>
      </c>
      <c r="K516" s="37" t="str">
        <v>-</v>
      </c>
      <c r="L516" s="37" t="str">
        <v>C12820</v>
      </c>
      <c r="M516" s="37" t="str">
        <v>North</v>
      </c>
      <c r="N516" s="2">
        <v>283125</v>
      </c>
      <c r="O516" s="2" t="str">
        <v>09DVMPS4819H2ZV</v>
      </c>
      <c r="P516" s="2">
        <v>9068959103</v>
      </c>
      <c r="Q516" s="2" t="str">
        <v>Aug'24</v>
      </c>
      <c r="R516" s="2">
        <v>2025</v>
      </c>
      <c r="S516" s="1">
        <v>0</v>
      </c>
      <c r="T516" s="2">
        <v>60</v>
      </c>
      <c r="U516" s="1">
        <v>0</v>
      </c>
      <c r="V516" s="1" t="str">
        <v>Challenger</v>
      </c>
      <c r="W516" s="10">
        <v>0</v>
      </c>
      <c r="X516" s="10">
        <v>0</v>
      </c>
      <c r="Y516" s="10">
        <v>0</v>
      </c>
      <c r="Z516" s="10">
        <v>0</v>
      </c>
      <c r="AA516" s="10">
        <v>0</v>
      </c>
      <c r="AB516" s="10">
        <v>0</v>
      </c>
      <c r="AC516" s="10">
        <v>0</v>
      </c>
      <c r="AD516" s="10">
        <v>15</v>
      </c>
      <c r="AE516" s="10">
        <v>5</v>
      </c>
      <c r="AF516" s="10">
        <v>12</v>
      </c>
      <c r="AG516" s="10">
        <v>0</v>
      </c>
      <c r="AH516" s="10">
        <v>0</v>
      </c>
      <c r="AI516" s="10">
        <v>5</v>
      </c>
      <c r="AJ516" s="10">
        <v>5</v>
      </c>
      <c r="AK516" s="10">
        <v>0</v>
      </c>
      <c r="AL516" s="10">
        <v>5</v>
      </c>
      <c r="AM516" s="10">
        <v>10</v>
      </c>
      <c r="AN516" s="10">
        <v>6</v>
      </c>
      <c r="AO516" s="10">
        <v>2</v>
      </c>
      <c r="AP516" s="10">
        <v>0</v>
      </c>
      <c r="AQ516" s="10">
        <v>3</v>
      </c>
      <c r="AR516" s="10">
        <v>0</v>
      </c>
      <c r="AS516" s="16">
        <v>0</v>
      </c>
      <c r="AT516" s="16">
        <v>0</v>
      </c>
      <c r="AU516" s="16">
        <v>0</v>
      </c>
      <c r="AV516" s="16">
        <v>0</v>
      </c>
      <c r="AW516" s="16" t="str">
        <v/>
      </c>
      <c r="AX516" s="10">
        <f t="shared" si="51"/>
        <v>26</v>
      </c>
      <c r="AY516" s="10">
        <f>SUM(Z516:AK516)</f>
        <v>42</v>
      </c>
      <c r="AZ516" s="2" t="s">
        <v>119</v>
      </c>
      <c r="BA516" s="10">
        <f t="shared" si="52"/>
        <v>4.333333333333333</v>
      </c>
      <c r="BB516" s="36" t="s">
        <v>118</v>
      </c>
      <c r="BC516" s="39" t="str">
        <f t="shared" si="53"/>
        <v/>
      </c>
      <c r="BD516" s="16">
        <f>SUM(AR516:AW516)</f>
        <v>0</v>
      </c>
      <c r="BE516" s="10">
        <f>SUM(AL516:AQ516)</f>
        <v>26</v>
      </c>
      <c r="BF516" s="12">
        <f t="shared" si="54"/>
        <v>0</v>
      </c>
      <c r="BG516" s="12">
        <f t="shared" si="55"/>
        <v>1</v>
      </c>
      <c r="BH516" s="9">
        <f t="shared" si="56"/>
        <v>26</v>
      </c>
      <c r="BI516" s="39" t="str">
        <f t="shared" si="57"/>
        <v/>
      </c>
      <c r="BK516" s="75"/>
    </row>
    <row r="517" spans="1:63">
      <c r="A517" s="2">
        <v>514</v>
      </c>
      <c r="B517" s="2">
        <v>2024</v>
      </c>
      <c r="C517" s="1">
        <v>0</v>
      </c>
      <c r="D517" s="37" t="str">
        <v>0015g00001Y4K9JAAV</v>
      </c>
      <c r="E517" s="37" t="str">
        <v>SHRI KRISHNA BUILDING SOLUTIONS</v>
      </c>
      <c r="F517" s="37" t="str">
        <v>UTTAR PRADESH</v>
      </c>
      <c r="G517" s="37" t="str">
        <v>AGRA</v>
      </c>
      <c r="H517" s="37" t="str">
        <v>Etmadpur</v>
      </c>
      <c r="I517" s="37" t="str">
        <v>DINESH STEEL PRIVATE LIMITED</v>
      </c>
      <c r="J517" s="37" t="str">
        <v>Pankaj Garg</v>
      </c>
      <c r="K517" s="37" t="str">
        <v>-</v>
      </c>
      <c r="L517" s="37" t="str">
        <v>C12820</v>
      </c>
      <c r="M517" s="37" t="str">
        <v>North</v>
      </c>
      <c r="N517" s="2">
        <v>282006</v>
      </c>
      <c r="O517" s="2" t="str">
        <v>09AHJPA4150H1ZL</v>
      </c>
      <c r="P517" s="2">
        <v>9319216937</v>
      </c>
      <c r="Q517" s="2" t="str">
        <v>Aug'24</v>
      </c>
      <c r="R517" s="2">
        <v>2025</v>
      </c>
      <c r="S517" s="1">
        <v>0</v>
      </c>
      <c r="T517" s="2">
        <v>70</v>
      </c>
      <c r="U517" s="1">
        <v>8.0952380952380956E-2</v>
      </c>
      <c r="V517" s="1" t="str">
        <v>Challenger</v>
      </c>
      <c r="W517" s="10">
        <v>0</v>
      </c>
      <c r="X517" s="10">
        <v>0</v>
      </c>
      <c r="Y517" s="10">
        <v>0</v>
      </c>
      <c r="Z517" s="10">
        <v>0</v>
      </c>
      <c r="AA517" s="10">
        <v>0</v>
      </c>
      <c r="AB517" s="10">
        <v>0</v>
      </c>
      <c r="AC517" s="10">
        <v>0</v>
      </c>
      <c r="AD517" s="10">
        <v>20.100000000000001</v>
      </c>
      <c r="AE517" s="10">
        <v>25</v>
      </c>
      <c r="AF517" s="10">
        <v>0</v>
      </c>
      <c r="AG517" s="10">
        <v>8</v>
      </c>
      <c r="AH517" s="10">
        <v>0</v>
      </c>
      <c r="AI517" s="10">
        <v>15</v>
      </c>
      <c r="AJ517" s="10">
        <v>15</v>
      </c>
      <c r="AK517" s="10">
        <v>15</v>
      </c>
      <c r="AL517" s="10">
        <v>5</v>
      </c>
      <c r="AM517" s="10">
        <v>10</v>
      </c>
      <c r="AN517" s="10">
        <v>5</v>
      </c>
      <c r="AO517" s="10">
        <v>4</v>
      </c>
      <c r="AP517" s="10">
        <v>4</v>
      </c>
      <c r="AQ517" s="10">
        <v>3</v>
      </c>
      <c r="AR517" s="10">
        <v>4</v>
      </c>
      <c r="AS517" s="16">
        <v>5</v>
      </c>
      <c r="AT517" s="16">
        <v>7</v>
      </c>
      <c r="AU517" s="16">
        <v>5</v>
      </c>
      <c r="AV517" s="16">
        <v>5</v>
      </c>
      <c r="AW517" s="16" t="str">
        <v/>
      </c>
      <c r="AX517" s="10">
        <f t="shared" ref="AX517:AX580" si="58">SUM(AL517:AW517)</f>
        <v>57</v>
      </c>
      <c r="AY517" s="10">
        <f>SUM(Z517:AK517)</f>
        <v>98.1</v>
      </c>
      <c r="AZ517" s="2" t="s">
        <v>119</v>
      </c>
      <c r="BA517" s="10">
        <f t="shared" ref="BA517:BA580" si="59">AVERAGE(AL517:AQ517)</f>
        <v>5.166666666666667</v>
      </c>
      <c r="BB517" s="36" t="s">
        <v>118</v>
      </c>
      <c r="BC517" s="39" t="str">
        <f t="shared" ref="BC517:BC580" si="60">IF(AZ517="Yes","",IF(AX517&gt;1250,"E",IF(AX517&gt;750,"D",
IF(AX517&gt;=500,"C",
IF(AX517&gt;=300,"B",
IF(AX517&gt;=200,"A",
""))))))</f>
        <v/>
      </c>
      <c r="BD517" s="16">
        <f>SUM(AR517:AW517)</f>
        <v>26</v>
      </c>
      <c r="BE517" s="10">
        <f>SUM(AL517:AQ517)</f>
        <v>31</v>
      </c>
      <c r="BF517" s="12">
        <f t="shared" ref="BF517:BF580" si="61">IFERROR(BD517/$AX517,"")</f>
        <v>0.45614035087719296</v>
      </c>
      <c r="BG517" s="12">
        <f t="shared" ref="BG517:BG580" si="62">IFERROR(BE517/$AX517,"")</f>
        <v>0.54385964912280704</v>
      </c>
      <c r="BH517" s="9">
        <f t="shared" ref="BH517:BH580" si="63">SUM(AL517:AW517)</f>
        <v>57</v>
      </c>
      <c r="BI517" s="39" t="str">
        <f t="shared" ref="BI517:BI580" si="64">IF(AZ517="Yes","",IF(BH517&gt;=1250,"E",IF(BH517&gt;=750,"D",
IF(BH517&gt;=500,"C",
IF(BH517&gt;=300,"B",
IF(BH517&gt;=200,"A",
""))))))</f>
        <v/>
      </c>
      <c r="BK517" s="75"/>
    </row>
    <row r="518" spans="1:63">
      <c r="A518" s="2">
        <v>515</v>
      </c>
      <c r="B518" s="2">
        <v>2024</v>
      </c>
      <c r="C518" s="1">
        <v>0</v>
      </c>
      <c r="D518" s="37" t="str">
        <v>0015g00001V9SuhAAF</v>
      </c>
      <c r="E518" s="37" t="str">
        <v>R.S Enterprises</v>
      </c>
      <c r="F518" s="37" t="str">
        <v>UTTAR PRADESH</v>
      </c>
      <c r="G518" s="37" t="str">
        <v>GAUTAM BUDDHA NAGAR</v>
      </c>
      <c r="H518" s="37" t="str">
        <v>Noida</v>
      </c>
      <c r="I518" s="37" t="str">
        <v>SHASHI STEELS CORPORATION</v>
      </c>
      <c r="J518" s="37" t="str">
        <v>Abhijeet Biswas</v>
      </c>
      <c r="K518" s="37" t="str">
        <v>Abhijeet Biswas</v>
      </c>
      <c r="L518" s="37" t="str">
        <v>C12816</v>
      </c>
      <c r="M518" s="37" t="str">
        <v>North</v>
      </c>
      <c r="N518" s="2">
        <v>201310</v>
      </c>
      <c r="O518" s="2" t="str">
        <v>09DFFH4556N1ZB</v>
      </c>
      <c r="P518" s="2">
        <v>9311697332</v>
      </c>
      <c r="Q518" s="2" t="str">
        <v>Aug'24</v>
      </c>
      <c r="R518" s="2">
        <v>2025</v>
      </c>
      <c r="S518" s="1">
        <v>0</v>
      </c>
      <c r="T518" s="2">
        <v>200</v>
      </c>
      <c r="U518" s="1">
        <v>0</v>
      </c>
      <c r="V518" s="1" t="str">
        <v>Challenger</v>
      </c>
      <c r="W518" s="10">
        <v>0</v>
      </c>
      <c r="X518" s="10">
        <v>0</v>
      </c>
      <c r="Y518" s="10">
        <v>0</v>
      </c>
      <c r="Z518" s="10">
        <v>0</v>
      </c>
      <c r="AA518" s="10">
        <v>0</v>
      </c>
      <c r="AB518" s="10">
        <v>0</v>
      </c>
      <c r="AC518" s="10">
        <v>0</v>
      </c>
      <c r="AD518" s="10">
        <v>60.3</v>
      </c>
      <c r="AE518" s="10">
        <v>0</v>
      </c>
      <c r="AF518" s="10">
        <v>0</v>
      </c>
      <c r="AG518" s="10">
        <v>0</v>
      </c>
      <c r="AH518" s="10">
        <v>0</v>
      </c>
      <c r="AI518" s="10">
        <v>0</v>
      </c>
      <c r="AJ518" s="10">
        <v>0</v>
      </c>
      <c r="AK518" s="10">
        <v>0</v>
      </c>
      <c r="AL518" s="10">
        <v>0</v>
      </c>
      <c r="AM518" s="10">
        <v>0</v>
      </c>
      <c r="AN518" s="10">
        <v>0</v>
      </c>
      <c r="AO518" s="10">
        <v>0</v>
      </c>
      <c r="AP518" s="10">
        <v>0</v>
      </c>
      <c r="AQ518" s="10">
        <v>0</v>
      </c>
      <c r="AR518" s="10">
        <v>0</v>
      </c>
      <c r="AS518" s="16">
        <v>0</v>
      </c>
      <c r="AT518" s="16">
        <v>0</v>
      </c>
      <c r="AU518" s="16">
        <v>0</v>
      </c>
      <c r="AV518" s="16">
        <v>0</v>
      </c>
      <c r="AW518" s="16" t="str">
        <v/>
      </c>
      <c r="AX518" s="10">
        <f t="shared" si="58"/>
        <v>0</v>
      </c>
      <c r="AY518" s="10">
        <f>SUM(Z518:AK518)</f>
        <v>60.3</v>
      </c>
      <c r="AZ518" s="2" t="s">
        <v>119</v>
      </c>
      <c r="BA518" s="10">
        <f t="shared" si="59"/>
        <v>0</v>
      </c>
      <c r="BB518" s="36" t="s">
        <v>118</v>
      </c>
      <c r="BC518" s="39" t="str">
        <f t="shared" si="60"/>
        <v/>
      </c>
      <c r="BD518" s="16">
        <f>SUM(AR518:AW518)</f>
        <v>0</v>
      </c>
      <c r="BE518" s="10">
        <f>SUM(AL518:AQ518)</f>
        <v>0</v>
      </c>
      <c r="BF518" s="12" t="str">
        <f t="shared" si="61"/>
        <v/>
      </c>
      <c r="BG518" s="12" t="str">
        <f t="shared" si="62"/>
        <v/>
      </c>
      <c r="BH518" s="9">
        <f t="shared" si="63"/>
        <v>0</v>
      </c>
      <c r="BI518" s="39" t="str">
        <f t="shared" si="64"/>
        <v/>
      </c>
      <c r="BK518" s="75"/>
    </row>
    <row r="519" spans="1:63">
      <c r="A519" s="2">
        <v>516</v>
      </c>
      <c r="B519" s="2">
        <v>2024</v>
      </c>
      <c r="C519" s="1">
        <v>0</v>
      </c>
      <c r="D519" s="37" t="str">
        <v>0015g00001dGbxyAAC</v>
      </c>
      <c r="E519" s="37" t="str">
        <v>Haridwari lal Ved Prakash</v>
      </c>
      <c r="F519" s="37" t="str">
        <v>UTTAR PRADESH</v>
      </c>
      <c r="G519" s="37" t="str">
        <v>GAUTAM BUDDHA NAGAR</v>
      </c>
      <c r="H519" s="37" t="str">
        <v>Sikandrabad</v>
      </c>
      <c r="I519" s="37" t="str">
        <v>SHASHI STEELS CORPORATION</v>
      </c>
      <c r="J519" s="37" t="str">
        <v>Abhijeet Biswas</v>
      </c>
      <c r="K519" s="37" t="str">
        <v>Abhijeet Biswas</v>
      </c>
      <c r="L519" s="37" t="str">
        <v>C12816</v>
      </c>
      <c r="M519" s="37" t="str">
        <v>North</v>
      </c>
      <c r="N519" s="2">
        <v>203201</v>
      </c>
      <c r="O519" s="2" t="str">
        <v>09AFYPR8383Q1Z</v>
      </c>
      <c r="P519" s="2">
        <v>8006409702</v>
      </c>
      <c r="Q519" s="2" t="str">
        <v>Aug'24</v>
      </c>
      <c r="R519" s="2">
        <v>2025</v>
      </c>
      <c r="S519" s="1">
        <v>0</v>
      </c>
      <c r="T519" s="2">
        <v>350</v>
      </c>
      <c r="U519" s="1">
        <v>0</v>
      </c>
      <c r="V519" s="1" t="str">
        <v>Alien</v>
      </c>
      <c r="W519" s="10">
        <v>0</v>
      </c>
      <c r="X519" s="10">
        <v>0</v>
      </c>
      <c r="Y519" s="10">
        <v>0</v>
      </c>
      <c r="Z519" s="10">
        <v>0</v>
      </c>
      <c r="AA519" s="10">
        <v>0</v>
      </c>
      <c r="AB519" s="10">
        <v>0</v>
      </c>
      <c r="AC519" s="10">
        <v>0</v>
      </c>
      <c r="AD519" s="10">
        <v>51.06</v>
      </c>
      <c r="AE519" s="10">
        <v>0</v>
      </c>
      <c r="AF519" s="10">
        <v>0</v>
      </c>
      <c r="AG519" s="10">
        <v>0</v>
      </c>
      <c r="AH519" s="10">
        <v>0</v>
      </c>
      <c r="AI519" s="10">
        <v>0</v>
      </c>
      <c r="AJ519" s="10">
        <v>0</v>
      </c>
      <c r="AK519" s="10">
        <v>0</v>
      </c>
      <c r="AL519" s="10">
        <v>0</v>
      </c>
      <c r="AM519" s="10">
        <v>0</v>
      </c>
      <c r="AN519" s="10">
        <v>0</v>
      </c>
      <c r="AO519" s="10">
        <v>0</v>
      </c>
      <c r="AP519" s="10">
        <v>0</v>
      </c>
      <c r="AQ519" s="10">
        <v>0</v>
      </c>
      <c r="AR519" s="10">
        <v>0</v>
      </c>
      <c r="AS519" s="16">
        <v>0</v>
      </c>
      <c r="AT519" s="16">
        <v>0</v>
      </c>
      <c r="AU519" s="16">
        <v>0</v>
      </c>
      <c r="AV519" s="16">
        <v>0</v>
      </c>
      <c r="AW519" s="16" t="str">
        <v/>
      </c>
      <c r="AX519" s="10">
        <f t="shared" si="58"/>
        <v>0</v>
      </c>
      <c r="AY519" s="10">
        <f>SUM(Z519:AK519)</f>
        <v>51.06</v>
      </c>
      <c r="AZ519" s="2" t="s">
        <v>119</v>
      </c>
      <c r="BA519" s="10">
        <f t="shared" si="59"/>
        <v>0</v>
      </c>
      <c r="BB519" s="36" t="s">
        <v>118</v>
      </c>
      <c r="BC519" s="39" t="str">
        <f t="shared" si="60"/>
        <v/>
      </c>
      <c r="BD519" s="16">
        <f>SUM(AR519:AW519)</f>
        <v>0</v>
      </c>
      <c r="BE519" s="10">
        <f>SUM(AL519:AQ519)</f>
        <v>0</v>
      </c>
      <c r="BF519" s="12" t="str">
        <f t="shared" si="61"/>
        <v/>
      </c>
      <c r="BG519" s="12" t="str">
        <f t="shared" si="62"/>
        <v/>
      </c>
      <c r="BH519" s="9">
        <f t="shared" si="63"/>
        <v>0</v>
      </c>
      <c r="BI519" s="39" t="str">
        <f t="shared" si="64"/>
        <v/>
      </c>
      <c r="BK519" s="75"/>
    </row>
    <row r="520" spans="1:63">
      <c r="A520" s="2">
        <v>517</v>
      </c>
      <c r="B520" s="2">
        <v>2024</v>
      </c>
      <c r="C520" s="1">
        <v>0</v>
      </c>
      <c r="D520" s="37" t="str">
        <v>0015g00001UBHgqAAH</v>
      </c>
      <c r="E520" s="37" t="str">
        <v>SIDDHIDHATA TRADING COMPANY</v>
      </c>
      <c r="F520" s="37" t="str">
        <v>UTTAR PRADESH</v>
      </c>
      <c r="G520" s="37" t="str">
        <v>GAUTAM BUDDHA NAGAR</v>
      </c>
      <c r="H520" s="37" t="str">
        <v>Ghaziabad</v>
      </c>
      <c r="I520" s="37" t="str">
        <v>SHASHI STEELS CORPORATION</v>
      </c>
      <c r="J520" s="37" t="str">
        <v>Abhijeet Biswas</v>
      </c>
      <c r="K520" s="37" t="str">
        <v>Abhijeet Biswas</v>
      </c>
      <c r="L520" s="37" t="str">
        <v>C12816</v>
      </c>
      <c r="M520" s="37" t="str">
        <v>North</v>
      </c>
      <c r="N520" s="2">
        <v>201009</v>
      </c>
      <c r="O520" s="2" t="str">
        <v>09CHFPM9762D1ZZ</v>
      </c>
      <c r="P520" s="2">
        <v>8802160807</v>
      </c>
      <c r="Q520" s="2" t="str">
        <v>Aug'24</v>
      </c>
      <c r="R520" s="2">
        <v>2025</v>
      </c>
      <c r="S520" s="1">
        <v>0</v>
      </c>
      <c r="T520" s="2">
        <v>400</v>
      </c>
      <c r="U520" s="1">
        <v>0</v>
      </c>
      <c r="V520" s="1" t="str">
        <v>Alien</v>
      </c>
      <c r="W520" s="10">
        <v>0</v>
      </c>
      <c r="X520" s="10">
        <v>0</v>
      </c>
      <c r="Y520" s="10">
        <v>0</v>
      </c>
      <c r="Z520" s="10">
        <v>0</v>
      </c>
      <c r="AA520" s="10">
        <v>0</v>
      </c>
      <c r="AB520" s="10">
        <v>0</v>
      </c>
      <c r="AC520" s="10">
        <v>0</v>
      </c>
      <c r="AD520" s="10">
        <v>81.09</v>
      </c>
      <c r="AE520" s="10">
        <v>0</v>
      </c>
      <c r="AF520" s="10">
        <v>0</v>
      </c>
      <c r="AG520" s="10">
        <v>0</v>
      </c>
      <c r="AH520" s="10">
        <v>0</v>
      </c>
      <c r="AI520" s="10">
        <v>0</v>
      </c>
      <c r="AJ520" s="10">
        <v>0</v>
      </c>
      <c r="AK520" s="10">
        <v>0</v>
      </c>
      <c r="AL520" s="10">
        <v>0</v>
      </c>
      <c r="AM520" s="10">
        <v>0</v>
      </c>
      <c r="AN520" s="10">
        <v>0</v>
      </c>
      <c r="AO520" s="10">
        <v>0</v>
      </c>
      <c r="AP520" s="10">
        <v>0</v>
      </c>
      <c r="AQ520" s="10">
        <v>0</v>
      </c>
      <c r="AR520" s="10">
        <v>0</v>
      </c>
      <c r="AS520" s="16">
        <v>0</v>
      </c>
      <c r="AT520" s="16">
        <v>0</v>
      </c>
      <c r="AU520" s="16">
        <v>0</v>
      </c>
      <c r="AV520" s="16">
        <v>0</v>
      </c>
      <c r="AW520" s="16" t="str">
        <v/>
      </c>
      <c r="AX520" s="10">
        <f t="shared" si="58"/>
        <v>0</v>
      </c>
      <c r="AY520" s="10">
        <f>SUM(Z520:AK520)</f>
        <v>81.09</v>
      </c>
      <c r="AZ520" s="2" t="s">
        <v>119</v>
      </c>
      <c r="BA520" s="10">
        <f t="shared" si="59"/>
        <v>0</v>
      </c>
      <c r="BB520" s="36" t="s">
        <v>118</v>
      </c>
      <c r="BC520" s="39" t="str">
        <f t="shared" si="60"/>
        <v/>
      </c>
      <c r="BD520" s="16">
        <f>SUM(AR520:AW520)</f>
        <v>0</v>
      </c>
      <c r="BE520" s="10">
        <f>SUM(AL520:AQ520)</f>
        <v>0</v>
      </c>
      <c r="BF520" s="12" t="str">
        <f t="shared" si="61"/>
        <v/>
      </c>
      <c r="BG520" s="12" t="str">
        <f t="shared" si="62"/>
        <v/>
      </c>
      <c r="BH520" s="9">
        <f t="shared" si="63"/>
        <v>0</v>
      </c>
      <c r="BI520" s="39" t="str">
        <f t="shared" si="64"/>
        <v/>
      </c>
      <c r="BK520" s="75"/>
    </row>
    <row r="521" spans="1:63">
      <c r="A521" s="2">
        <v>518</v>
      </c>
      <c r="B521" s="2">
        <v>2024</v>
      </c>
      <c r="C521" s="1">
        <v>0</v>
      </c>
      <c r="D521" s="37" t="str">
        <v>001J1000002kbRuIAI</v>
      </c>
      <c r="E521" s="37" t="str">
        <v>NEW AGRAWAL IRON AND CEMENT STORE</v>
      </c>
      <c r="F521" s="37" t="str">
        <v>UTTAR PRADESH</v>
      </c>
      <c r="G521" s="37" t="str">
        <v>MIRZAPUR</v>
      </c>
      <c r="H521" s="37" t="str">
        <v>Mirzapur</v>
      </c>
      <c r="I521" s="37" t="str">
        <v>GLOBAL IRONTRADING PVT. LTD.</v>
      </c>
      <c r="J521" s="37" t="str">
        <v>Divyansh Dhawal</v>
      </c>
      <c r="K521" s="37" t="str">
        <v>Varun Arora</v>
      </c>
      <c r="L521" s="37" t="str">
        <v>C12819</v>
      </c>
      <c r="M521" s="37" t="str">
        <v>North</v>
      </c>
      <c r="N521" s="2">
        <v>231001</v>
      </c>
      <c r="O521" s="2" t="str">
        <v>09AJVPA3246N1ZO</v>
      </c>
      <c r="P521" s="2">
        <v>9452641247</v>
      </c>
      <c r="Q521" s="2" t="str">
        <v>Aug'24</v>
      </c>
      <c r="R521" s="2">
        <v>2025</v>
      </c>
      <c r="S521" s="1">
        <v>0</v>
      </c>
      <c r="T521" s="2">
        <v>30</v>
      </c>
      <c r="U521" s="1">
        <v>0</v>
      </c>
      <c r="V521" s="1" t="str">
        <v>Minor</v>
      </c>
      <c r="W521" s="10">
        <v>0</v>
      </c>
      <c r="X521" s="10">
        <v>0</v>
      </c>
      <c r="Y521" s="10">
        <v>0</v>
      </c>
      <c r="Z521" s="10">
        <v>0</v>
      </c>
      <c r="AA521" s="10">
        <v>0</v>
      </c>
      <c r="AB521" s="10">
        <v>0</v>
      </c>
      <c r="AC521" s="10">
        <v>0</v>
      </c>
      <c r="AD521" s="10">
        <v>3</v>
      </c>
      <c r="AE521" s="10">
        <v>0</v>
      </c>
      <c r="AF521" s="10">
        <v>0</v>
      </c>
      <c r="AG521" s="10">
        <v>0</v>
      </c>
      <c r="AH521" s="10">
        <v>0</v>
      </c>
      <c r="AI521" s="10">
        <v>0</v>
      </c>
      <c r="AJ521" s="10">
        <v>0</v>
      </c>
      <c r="AK521" s="10">
        <v>0</v>
      </c>
      <c r="AL521" s="10">
        <v>0</v>
      </c>
      <c r="AM521" s="10">
        <v>0</v>
      </c>
      <c r="AN521" s="10">
        <v>0</v>
      </c>
      <c r="AO521" s="10">
        <v>0</v>
      </c>
      <c r="AP521" s="10">
        <v>0</v>
      </c>
      <c r="AQ521" s="10">
        <v>0</v>
      </c>
      <c r="AR521" s="10">
        <v>0</v>
      </c>
      <c r="AS521" s="16">
        <v>0</v>
      </c>
      <c r="AT521" s="16">
        <v>0</v>
      </c>
      <c r="AU521" s="16">
        <v>0</v>
      </c>
      <c r="AV521" s="16">
        <v>0</v>
      </c>
      <c r="AW521" s="16" t="str">
        <v/>
      </c>
      <c r="AX521" s="10">
        <f t="shared" si="58"/>
        <v>0</v>
      </c>
      <c r="AY521" s="10">
        <f>SUM(Z521:AK521)</f>
        <v>3</v>
      </c>
      <c r="AZ521" s="2" t="s">
        <v>119</v>
      </c>
      <c r="BA521" s="10">
        <f t="shared" si="59"/>
        <v>0</v>
      </c>
      <c r="BB521" s="36" t="s">
        <v>118</v>
      </c>
      <c r="BC521" s="39" t="str">
        <f t="shared" si="60"/>
        <v/>
      </c>
      <c r="BD521" s="16">
        <f>SUM(AR521:AW521)</f>
        <v>0</v>
      </c>
      <c r="BE521" s="10">
        <f>SUM(AL521:AQ521)</f>
        <v>0</v>
      </c>
      <c r="BF521" s="12" t="str">
        <f t="shared" si="61"/>
        <v/>
      </c>
      <c r="BG521" s="12" t="str">
        <f t="shared" si="62"/>
        <v/>
      </c>
      <c r="BH521" s="9">
        <f t="shared" si="63"/>
        <v>0</v>
      </c>
      <c r="BI521" s="39" t="str">
        <f t="shared" si="64"/>
        <v/>
      </c>
      <c r="BK521" s="75"/>
    </row>
    <row r="522" spans="1:63">
      <c r="A522" s="2">
        <v>519</v>
      </c>
      <c r="B522" s="2">
        <v>2024</v>
      </c>
      <c r="C522" s="1">
        <v>0</v>
      </c>
      <c r="D522" s="37" t="str">
        <v>0015g00001ehdgkAAA</v>
      </c>
      <c r="E522" s="37" t="str">
        <v>SINGH BROTHERS ENGINEERING</v>
      </c>
      <c r="F522" s="37" t="str">
        <v>UTTAR PRADESH</v>
      </c>
      <c r="G522" s="37" t="str">
        <v>VARANASI</v>
      </c>
      <c r="H522" s="37" t="str">
        <v>Varanasi</v>
      </c>
      <c r="I522" s="37" t="str">
        <v>GLOBAL IRONTRADING PVT. LTD.</v>
      </c>
      <c r="J522" s="37" t="str">
        <v>Divyansh Dhawal</v>
      </c>
      <c r="K522" s="37" t="str">
        <v>Varun Arora</v>
      </c>
      <c r="L522" s="37" t="str">
        <v>C12819</v>
      </c>
      <c r="M522" s="37" t="str">
        <v>North</v>
      </c>
      <c r="N522" s="2">
        <v>221011</v>
      </c>
      <c r="O522" s="2" t="str">
        <v>09FMGPS6799H1ZZ</v>
      </c>
      <c r="P522" s="2">
        <v>9838808962</v>
      </c>
      <c r="Q522" s="2" t="str">
        <v>Aug'24</v>
      </c>
      <c r="R522" s="2">
        <v>2025</v>
      </c>
      <c r="S522" s="1">
        <v>0</v>
      </c>
      <c r="T522" s="2">
        <v>150</v>
      </c>
      <c r="U522" s="1">
        <v>0</v>
      </c>
      <c r="V522" s="1" t="str">
        <v>Challenger</v>
      </c>
      <c r="W522" s="10">
        <v>0</v>
      </c>
      <c r="X522" s="10">
        <v>0</v>
      </c>
      <c r="Y522" s="10">
        <v>0</v>
      </c>
      <c r="Z522" s="10">
        <v>0</v>
      </c>
      <c r="AA522" s="10">
        <v>0</v>
      </c>
      <c r="AB522" s="10">
        <v>0</v>
      </c>
      <c r="AC522" s="10">
        <v>0</v>
      </c>
      <c r="AD522" s="10">
        <v>53</v>
      </c>
      <c r="AE522" s="10">
        <v>28</v>
      </c>
      <c r="AF522" s="10">
        <v>0</v>
      </c>
      <c r="AG522" s="10">
        <v>0</v>
      </c>
      <c r="AH522" s="10">
        <v>0</v>
      </c>
      <c r="AI522" s="10">
        <v>0</v>
      </c>
      <c r="AJ522" s="10">
        <v>0</v>
      </c>
      <c r="AK522" s="10">
        <v>0</v>
      </c>
      <c r="AL522" s="10">
        <v>0</v>
      </c>
      <c r="AM522" s="10">
        <v>0</v>
      </c>
      <c r="AN522" s="10">
        <v>0</v>
      </c>
      <c r="AO522" s="10">
        <v>0</v>
      </c>
      <c r="AP522" s="10">
        <v>0</v>
      </c>
      <c r="AQ522" s="10">
        <v>0</v>
      </c>
      <c r="AR522" s="10">
        <v>0</v>
      </c>
      <c r="AS522" s="16">
        <v>0</v>
      </c>
      <c r="AT522" s="16">
        <v>0</v>
      </c>
      <c r="AU522" s="16">
        <v>0</v>
      </c>
      <c r="AV522" s="16">
        <v>0</v>
      </c>
      <c r="AW522" s="16" t="str">
        <v/>
      </c>
      <c r="AX522" s="10">
        <f t="shared" si="58"/>
        <v>0</v>
      </c>
      <c r="AY522" s="10">
        <f>SUM(Z522:AK522)</f>
        <v>81</v>
      </c>
      <c r="AZ522" s="2" t="s">
        <v>119</v>
      </c>
      <c r="BA522" s="10">
        <f t="shared" si="59"/>
        <v>0</v>
      </c>
      <c r="BB522" s="36" t="s">
        <v>118</v>
      </c>
      <c r="BC522" s="39" t="str">
        <f t="shared" si="60"/>
        <v/>
      </c>
      <c r="BD522" s="16">
        <f>SUM(AR522:AW522)</f>
        <v>0</v>
      </c>
      <c r="BE522" s="10">
        <f>SUM(AL522:AQ522)</f>
        <v>0</v>
      </c>
      <c r="BF522" s="12" t="str">
        <f t="shared" si="61"/>
        <v/>
      </c>
      <c r="BG522" s="12" t="str">
        <f t="shared" si="62"/>
        <v/>
      </c>
      <c r="BH522" s="9">
        <f t="shared" si="63"/>
        <v>0</v>
      </c>
      <c r="BI522" s="39" t="str">
        <f t="shared" si="64"/>
        <v/>
      </c>
      <c r="BK522" s="75"/>
    </row>
    <row r="523" spans="1:63">
      <c r="A523" s="2">
        <v>520</v>
      </c>
      <c r="B523" s="2">
        <v>2024</v>
      </c>
      <c r="C523" s="1">
        <v>0</v>
      </c>
      <c r="D523" s="37" t="str">
        <v>001J1000007ohLtIAI</v>
      </c>
      <c r="E523" s="37" t="str">
        <v>SK IRON STORE</v>
      </c>
      <c r="F523" s="37" t="str">
        <v>UTTAR PRADESH</v>
      </c>
      <c r="G523" s="37" t="str">
        <v>BAREILLY</v>
      </c>
      <c r="H523" s="37" t="str">
        <v>Bareilly</v>
      </c>
      <c r="I523" s="37" t="str">
        <v>Khandelwal Associates</v>
      </c>
      <c r="J523" s="37" t="str">
        <v>SHIV KUMAR</v>
      </c>
      <c r="K523" s="37" t="str">
        <v>Ashutosh Shukla</v>
      </c>
      <c r="L523" s="37" t="str">
        <v>C12818</v>
      </c>
      <c r="M523" s="37" t="str">
        <v>North</v>
      </c>
      <c r="N523" s="2">
        <v>243001</v>
      </c>
      <c r="O523" s="2" t="str">
        <v>09AOMPK3424N1ZH</v>
      </c>
      <c r="P523" s="2">
        <v>9837163664</v>
      </c>
      <c r="Q523" s="2" t="str">
        <v>Aug'24</v>
      </c>
      <c r="R523" s="2">
        <v>2025</v>
      </c>
      <c r="S523" s="1">
        <v>0</v>
      </c>
      <c r="T523" s="2">
        <v>160</v>
      </c>
      <c r="U523" s="1">
        <v>4.1666666666666666E-3</v>
      </c>
      <c r="V523" s="1" t="str">
        <v>Challenger</v>
      </c>
      <c r="W523" s="10">
        <v>0</v>
      </c>
      <c r="X523" s="10">
        <v>0</v>
      </c>
      <c r="Y523" s="10">
        <v>0</v>
      </c>
      <c r="Z523" s="10">
        <v>0</v>
      </c>
      <c r="AA523" s="10">
        <v>0</v>
      </c>
      <c r="AB523" s="10">
        <v>0</v>
      </c>
      <c r="AC523" s="10">
        <v>0</v>
      </c>
      <c r="AD523" s="10">
        <v>5</v>
      </c>
      <c r="AE523" s="10">
        <v>2</v>
      </c>
      <c r="AF523" s="10">
        <v>0</v>
      </c>
      <c r="AG523" s="10">
        <v>0</v>
      </c>
      <c r="AH523" s="10">
        <v>2</v>
      </c>
      <c r="AI523" s="10">
        <v>0</v>
      </c>
      <c r="AJ523" s="10">
        <v>0</v>
      </c>
      <c r="AK523" s="10">
        <v>0</v>
      </c>
      <c r="AL523" s="10">
        <v>0</v>
      </c>
      <c r="AM523" s="10">
        <v>0</v>
      </c>
      <c r="AN523" s="10">
        <v>1</v>
      </c>
      <c r="AO523" s="10">
        <v>0</v>
      </c>
      <c r="AP523" s="10">
        <v>0</v>
      </c>
      <c r="AQ523" s="10">
        <v>0</v>
      </c>
      <c r="AR523" s="10">
        <v>1</v>
      </c>
      <c r="AS523" s="16">
        <v>0</v>
      </c>
      <c r="AT523" s="16">
        <v>0</v>
      </c>
      <c r="AU523" s="16">
        <v>2</v>
      </c>
      <c r="AV523" s="16">
        <v>0</v>
      </c>
      <c r="AW523" s="16">
        <v>3</v>
      </c>
      <c r="AX523" s="10">
        <f t="shared" si="58"/>
        <v>7</v>
      </c>
      <c r="AY523" s="10">
        <f>SUM(Z523:AK523)</f>
        <v>9</v>
      </c>
      <c r="AZ523" s="2" t="s">
        <v>119</v>
      </c>
      <c r="BA523" s="10">
        <f t="shared" si="59"/>
        <v>0.16666666666666666</v>
      </c>
      <c r="BB523" s="36" t="s">
        <v>118</v>
      </c>
      <c r="BC523" s="39" t="str">
        <f t="shared" si="60"/>
        <v/>
      </c>
      <c r="BD523" s="16">
        <f>SUM(AR523:AW523)</f>
        <v>6</v>
      </c>
      <c r="BE523" s="10">
        <f>SUM(AL523:AQ523)</f>
        <v>1</v>
      </c>
      <c r="BF523" s="12">
        <f t="shared" si="61"/>
        <v>0.8571428571428571</v>
      </c>
      <c r="BG523" s="12">
        <f t="shared" si="62"/>
        <v>0.14285714285714285</v>
      </c>
      <c r="BH523" s="9">
        <f t="shared" si="63"/>
        <v>7</v>
      </c>
      <c r="BI523" s="39" t="str">
        <f t="shared" si="64"/>
        <v/>
      </c>
      <c r="BK523" s="75"/>
    </row>
    <row r="524" spans="1:63">
      <c r="A524" s="2">
        <v>521</v>
      </c>
      <c r="B524" s="2">
        <v>2024</v>
      </c>
      <c r="C524" s="1">
        <v>0</v>
      </c>
      <c r="D524" s="37" t="str">
        <v>0015g00001XcFeLAAV</v>
      </c>
      <c r="E524" s="37" t="str">
        <v>M/S NIRMAL LOHA UDHYOG</v>
      </c>
      <c r="F524" s="37" t="str">
        <v>UTTAR PRADESH</v>
      </c>
      <c r="G524" s="37" t="str">
        <v>PILIBHIT</v>
      </c>
      <c r="H524" s="37" t="str">
        <v>Pilibhit</v>
      </c>
      <c r="I524" s="37" t="str">
        <v>Khandelwal Associates</v>
      </c>
      <c r="J524" s="37" t="str">
        <v>SHIV KUMAR</v>
      </c>
      <c r="K524" s="37" t="str">
        <v>Ashutosh Shukla</v>
      </c>
      <c r="L524" s="37" t="str">
        <v>C12818</v>
      </c>
      <c r="M524" s="37" t="str">
        <v>North</v>
      </c>
      <c r="N524" s="2">
        <v>262001</v>
      </c>
      <c r="O524" s="2" t="str">
        <v>09ABWPA3772E1ZG</v>
      </c>
      <c r="P524" s="2">
        <v>8218308429</v>
      </c>
      <c r="Q524" s="2" t="str">
        <v>Aug'24</v>
      </c>
      <c r="R524" s="2">
        <v>2025</v>
      </c>
      <c r="S524" s="1">
        <v>0</v>
      </c>
      <c r="T524" s="2">
        <v>290</v>
      </c>
      <c r="U524" s="1">
        <v>1.4367816091954025E-2</v>
      </c>
      <c r="V524" s="1" t="str">
        <v>Alien</v>
      </c>
      <c r="W524" s="10">
        <v>0</v>
      </c>
      <c r="X524" s="10">
        <v>0</v>
      </c>
      <c r="Y524" s="10">
        <v>0</v>
      </c>
      <c r="Z524" s="10">
        <v>0</v>
      </c>
      <c r="AA524" s="10">
        <v>0</v>
      </c>
      <c r="AB524" s="10">
        <v>0</v>
      </c>
      <c r="AC524" s="10">
        <v>0</v>
      </c>
      <c r="AD524" s="10">
        <v>2</v>
      </c>
      <c r="AE524" s="10">
        <v>5</v>
      </c>
      <c r="AF524" s="10">
        <v>2</v>
      </c>
      <c r="AG524" s="10">
        <v>1</v>
      </c>
      <c r="AH524" s="10">
        <v>1</v>
      </c>
      <c r="AI524" s="10">
        <v>0</v>
      </c>
      <c r="AJ524" s="10">
        <v>1</v>
      </c>
      <c r="AK524" s="10">
        <v>1</v>
      </c>
      <c r="AL524" s="10">
        <v>50</v>
      </c>
      <c r="AM524" s="10">
        <v>10</v>
      </c>
      <c r="AN524" s="10">
        <v>1</v>
      </c>
      <c r="AO524" s="10">
        <v>10</v>
      </c>
      <c r="AP524" s="10">
        <v>1</v>
      </c>
      <c r="AQ524" s="10">
        <v>1.5</v>
      </c>
      <c r="AR524" s="10">
        <v>3</v>
      </c>
      <c r="AS524" s="16">
        <v>10</v>
      </c>
      <c r="AT524" s="16">
        <v>7.5</v>
      </c>
      <c r="AU524" s="16">
        <v>5</v>
      </c>
      <c r="AV524" s="16">
        <v>0</v>
      </c>
      <c r="AW524" s="16">
        <v>65</v>
      </c>
      <c r="AX524" s="10">
        <f t="shared" si="58"/>
        <v>164</v>
      </c>
      <c r="AY524" s="10">
        <f>SUM(Z524:AK524)</f>
        <v>13</v>
      </c>
      <c r="AZ524" s="2" t="s">
        <v>119</v>
      </c>
      <c r="BA524" s="10">
        <f t="shared" si="59"/>
        <v>12.25</v>
      </c>
      <c r="BB524" s="36" t="s">
        <v>118</v>
      </c>
      <c r="BC524" s="39" t="str">
        <f t="shared" si="60"/>
        <v/>
      </c>
      <c r="BD524" s="16">
        <f>SUM(AR524:AW524)</f>
        <v>90.5</v>
      </c>
      <c r="BE524" s="10">
        <f>SUM(AL524:AQ524)</f>
        <v>73.5</v>
      </c>
      <c r="BF524" s="12">
        <f t="shared" si="61"/>
        <v>0.55182926829268297</v>
      </c>
      <c r="BG524" s="12">
        <f t="shared" si="62"/>
        <v>0.44817073170731708</v>
      </c>
      <c r="BH524" s="9">
        <f t="shared" si="63"/>
        <v>164</v>
      </c>
      <c r="BI524" s="39" t="str">
        <f t="shared" si="64"/>
        <v/>
      </c>
      <c r="BK524" s="75"/>
    </row>
    <row r="525" spans="1:63">
      <c r="A525" s="2">
        <v>522</v>
      </c>
      <c r="B525" s="2">
        <v>2024</v>
      </c>
      <c r="C525" s="1">
        <v>0</v>
      </c>
      <c r="D525" s="37" t="str">
        <v>001J10000051oBFIAY</v>
      </c>
      <c r="E525" s="37" t="str">
        <v>M/S RIKHAI LAL BINDESHWARI PRASAD</v>
      </c>
      <c r="F525" s="37" t="str">
        <v>UTTAR PRADESH</v>
      </c>
      <c r="G525" s="37" t="str">
        <v>AZAMGARH</v>
      </c>
      <c r="H525" s="37" t="str">
        <v>Azamgarh</v>
      </c>
      <c r="I525" s="37" t="str">
        <v>GOBINDGARH IRON LLP</v>
      </c>
      <c r="J525" s="37" t="str">
        <v>Mohd Ansari</v>
      </c>
      <c r="K525" s="37" t="str">
        <v>-</v>
      </c>
      <c r="L525" s="37" t="str">
        <v>C12817</v>
      </c>
      <c r="M525" s="37" t="str">
        <v>North</v>
      </c>
      <c r="N525" s="2">
        <v>276001</v>
      </c>
      <c r="O525" s="2" t="str">
        <v>09ADEPK7781R1ZK</v>
      </c>
      <c r="P525" s="2">
        <v>9956424244</v>
      </c>
      <c r="Q525" s="2" t="str">
        <v>Aug'24</v>
      </c>
      <c r="R525" s="2">
        <v>2025</v>
      </c>
      <c r="S525" s="1">
        <v>0</v>
      </c>
      <c r="T525" s="2">
        <v>570</v>
      </c>
      <c r="U525" s="1">
        <v>0</v>
      </c>
      <c r="V525" s="1" t="str">
        <v>Alien</v>
      </c>
      <c r="W525" s="10">
        <v>0</v>
      </c>
      <c r="X525" s="10">
        <v>0</v>
      </c>
      <c r="Y525" s="10">
        <v>0</v>
      </c>
      <c r="Z525" s="10">
        <v>0</v>
      </c>
      <c r="AA525" s="10">
        <v>0</v>
      </c>
      <c r="AB525" s="10">
        <v>0</v>
      </c>
      <c r="AC525" s="10">
        <v>0</v>
      </c>
      <c r="AD525" s="10">
        <v>10</v>
      </c>
      <c r="AE525" s="10">
        <v>0</v>
      </c>
      <c r="AF525" s="10">
        <v>0</v>
      </c>
      <c r="AG525" s="10">
        <v>5</v>
      </c>
      <c r="AH525" s="10">
        <v>0</v>
      </c>
      <c r="AI525" s="10">
        <v>0</v>
      </c>
      <c r="AJ525" s="10">
        <v>0</v>
      </c>
      <c r="AK525" s="10">
        <v>0</v>
      </c>
      <c r="AL525" s="10">
        <v>0</v>
      </c>
      <c r="AM525" s="10">
        <v>0</v>
      </c>
      <c r="AN525" s="10">
        <v>0</v>
      </c>
      <c r="AO525" s="10">
        <v>0</v>
      </c>
      <c r="AP525" s="10">
        <v>0</v>
      </c>
      <c r="AQ525" s="10">
        <v>0</v>
      </c>
      <c r="AR525" s="10">
        <v>0</v>
      </c>
      <c r="AS525" s="16">
        <v>10</v>
      </c>
      <c r="AT525" s="16">
        <v>0</v>
      </c>
      <c r="AU525" s="16">
        <v>0</v>
      </c>
      <c r="AV525" s="16">
        <v>0</v>
      </c>
      <c r="AW525" s="16" t="str">
        <v/>
      </c>
      <c r="AX525" s="10">
        <f t="shared" si="58"/>
        <v>10</v>
      </c>
      <c r="AY525" s="10">
        <f>SUM(Z525:AK525)</f>
        <v>15</v>
      </c>
      <c r="AZ525" s="2" t="s">
        <v>119</v>
      </c>
      <c r="BA525" s="10">
        <f t="shared" si="59"/>
        <v>0</v>
      </c>
      <c r="BB525" s="36" t="s">
        <v>118</v>
      </c>
      <c r="BC525" s="39" t="str">
        <f t="shared" si="60"/>
        <v/>
      </c>
      <c r="BD525" s="16">
        <f>SUM(AR525:AW525)</f>
        <v>10</v>
      </c>
      <c r="BE525" s="10">
        <f>SUM(AL525:AQ525)</f>
        <v>0</v>
      </c>
      <c r="BF525" s="12">
        <f t="shared" si="61"/>
        <v>1</v>
      </c>
      <c r="BG525" s="12">
        <f t="shared" si="62"/>
        <v>0</v>
      </c>
      <c r="BH525" s="9">
        <f t="shared" si="63"/>
        <v>10</v>
      </c>
      <c r="BI525" s="39" t="str">
        <f t="shared" si="64"/>
        <v/>
      </c>
      <c r="BK525" s="75"/>
    </row>
    <row r="526" spans="1:63">
      <c r="A526" s="2">
        <v>523</v>
      </c>
      <c r="B526" s="2">
        <v>2024</v>
      </c>
      <c r="C526" s="1">
        <v>0</v>
      </c>
      <c r="D526" s="37" t="str">
        <v>001J100000GefItIAJ</v>
      </c>
      <c r="E526" s="37" t="str">
        <v>JAI BAJRANG TRADERS</v>
      </c>
      <c r="F526" s="37" t="str">
        <v>UTTARAKHAND</v>
      </c>
      <c r="G526" s="37" t="str">
        <v>DEHRADUN</v>
      </c>
      <c r="H526" s="37" t="str">
        <v>Dehradun</v>
      </c>
      <c r="I526" s="37" t="str">
        <v>SHIVA SALES INDIA CORPORATION</v>
      </c>
      <c r="J526" s="37" t="str">
        <v>Ravi Kumar</v>
      </c>
      <c r="K526" s="37" t="str">
        <v>-</v>
      </c>
      <c r="L526" s="37" t="str">
        <v>C12821</v>
      </c>
      <c r="M526" s="37" t="str">
        <v>North</v>
      </c>
      <c r="N526" s="2">
        <v>248001</v>
      </c>
      <c r="O526" s="2" t="str">
        <v>05AARFJ6379E1ZY</v>
      </c>
      <c r="P526" s="2">
        <v>9718193669</v>
      </c>
      <c r="Q526" s="2" t="str">
        <v>Aug'24</v>
      </c>
      <c r="R526" s="2">
        <v>2025</v>
      </c>
      <c r="S526" s="1">
        <v>0</v>
      </c>
      <c r="T526" s="2">
        <v>30</v>
      </c>
      <c r="U526" s="1">
        <v>0</v>
      </c>
      <c r="V526" s="1" t="str">
        <v>Minor</v>
      </c>
      <c r="W526" s="10">
        <v>0</v>
      </c>
      <c r="X526" s="10">
        <v>0</v>
      </c>
      <c r="Y526" s="10">
        <v>0</v>
      </c>
      <c r="Z526" s="10">
        <v>0</v>
      </c>
      <c r="AA526" s="10">
        <v>0</v>
      </c>
      <c r="AB526" s="10">
        <v>0</v>
      </c>
      <c r="AC526" s="10">
        <v>0</v>
      </c>
      <c r="AD526" s="10">
        <v>4</v>
      </c>
      <c r="AE526" s="10">
        <v>3</v>
      </c>
      <c r="AF526" s="10">
        <v>4</v>
      </c>
      <c r="AG526" s="10">
        <v>4</v>
      </c>
      <c r="AH526" s="10">
        <v>0</v>
      </c>
      <c r="AI526" s="10">
        <v>0</v>
      </c>
      <c r="AJ526" s="10">
        <v>0</v>
      </c>
      <c r="AK526" s="10">
        <v>0</v>
      </c>
      <c r="AL526" s="10">
        <v>0</v>
      </c>
      <c r="AM526" s="10">
        <v>0</v>
      </c>
      <c r="AN526" s="10">
        <v>0</v>
      </c>
      <c r="AO526" s="10">
        <v>0</v>
      </c>
      <c r="AP526" s="10">
        <v>0</v>
      </c>
      <c r="AQ526" s="10">
        <v>0</v>
      </c>
      <c r="AR526" s="10">
        <v>0</v>
      </c>
      <c r="AS526" s="16">
        <v>0</v>
      </c>
      <c r="AT526" s="16">
        <v>0</v>
      </c>
      <c r="AU526" s="16">
        <v>0</v>
      </c>
      <c r="AV526" s="16">
        <v>0</v>
      </c>
      <c r="AW526" s="16" t="str">
        <v/>
      </c>
      <c r="AX526" s="10">
        <f t="shared" si="58"/>
        <v>0</v>
      </c>
      <c r="AY526" s="10">
        <f>SUM(Z526:AK526)</f>
        <v>15</v>
      </c>
      <c r="AZ526" s="2" t="s">
        <v>119</v>
      </c>
      <c r="BA526" s="10">
        <f t="shared" si="59"/>
        <v>0</v>
      </c>
      <c r="BB526" s="36" t="s">
        <v>118</v>
      </c>
      <c r="BC526" s="39" t="str">
        <f t="shared" si="60"/>
        <v/>
      </c>
      <c r="BD526" s="16">
        <f>SUM(AR526:AW526)</f>
        <v>0</v>
      </c>
      <c r="BE526" s="10">
        <f>SUM(AL526:AQ526)</f>
        <v>0</v>
      </c>
      <c r="BF526" s="12" t="str">
        <f t="shared" si="61"/>
        <v/>
      </c>
      <c r="BG526" s="12" t="str">
        <f t="shared" si="62"/>
        <v/>
      </c>
      <c r="BH526" s="9">
        <f t="shared" si="63"/>
        <v>0</v>
      </c>
      <c r="BI526" s="39" t="str">
        <f t="shared" si="64"/>
        <v/>
      </c>
      <c r="BK526" s="75"/>
    </row>
    <row r="527" spans="1:63">
      <c r="A527" s="2">
        <v>524</v>
      </c>
      <c r="B527" s="2">
        <v>2024</v>
      </c>
      <c r="C527" s="1">
        <v>0</v>
      </c>
      <c r="D527" s="37" t="str">
        <v>001J100000BPEGjIAP</v>
      </c>
      <c r="E527" s="37" t="str">
        <v>M/S RATHER CEMENT STORE GOWARI</v>
      </c>
      <c r="F527" s="37" t="str">
        <v>JAMMU AND KASHMIR</v>
      </c>
      <c r="G527" s="37" t="str">
        <v>DODA</v>
      </c>
      <c r="H527" s="37">
        <v>0</v>
      </c>
      <c r="I527" s="37" t="str">
        <v>AGGARWAL TRADERS</v>
      </c>
      <c r="J527" s="37" t="str">
        <v>bhanu ayush</v>
      </c>
      <c r="K527" s="37" t="str">
        <v>-</v>
      </c>
      <c r="L527" s="37" t="str">
        <v>0015g00001gvNHH</v>
      </c>
      <c r="M527" s="37" t="str">
        <v>North</v>
      </c>
      <c r="N527" s="2">
        <v>182203</v>
      </c>
      <c r="O527" s="2" t="str">
        <v>01BBRPR7245B1ZP</v>
      </c>
      <c r="P527" s="2">
        <v>7051910107</v>
      </c>
      <c r="Q527" s="2" t="str">
        <v>Aug'24</v>
      </c>
      <c r="R527" s="2">
        <v>2025</v>
      </c>
      <c r="S527" s="1">
        <v>0</v>
      </c>
      <c r="T527" s="2">
        <v>50</v>
      </c>
      <c r="U527" s="1">
        <v>0</v>
      </c>
      <c r="V527" s="1" t="str">
        <v>Minor</v>
      </c>
      <c r="W527" s="10">
        <v>0</v>
      </c>
      <c r="X527" s="10">
        <v>0</v>
      </c>
      <c r="Y527" s="10">
        <v>0</v>
      </c>
      <c r="Z527" s="10">
        <v>0</v>
      </c>
      <c r="AA527" s="10">
        <v>0</v>
      </c>
      <c r="AB527" s="10">
        <v>0</v>
      </c>
      <c r="AC527" s="10">
        <v>0</v>
      </c>
      <c r="AD527" s="10">
        <v>35</v>
      </c>
      <c r="AE527" s="10">
        <v>10</v>
      </c>
      <c r="AF527" s="10">
        <v>15</v>
      </c>
      <c r="AG527" s="10">
        <v>15</v>
      </c>
      <c r="AH527" s="10">
        <v>0</v>
      </c>
      <c r="AI527" s="10">
        <v>0</v>
      </c>
      <c r="AJ527" s="10">
        <v>0</v>
      </c>
      <c r="AK527" s="10">
        <v>0</v>
      </c>
      <c r="AL527" s="10">
        <v>0</v>
      </c>
      <c r="AM527" s="10">
        <v>0</v>
      </c>
      <c r="AN527" s="10">
        <v>0</v>
      </c>
      <c r="AO527" s="10">
        <v>0</v>
      </c>
      <c r="AP527" s="10">
        <v>0</v>
      </c>
      <c r="AQ527" s="10">
        <v>0</v>
      </c>
      <c r="AR527" s="10">
        <v>0</v>
      </c>
      <c r="AS527" s="16">
        <v>0</v>
      </c>
      <c r="AT527" s="16">
        <v>0</v>
      </c>
      <c r="AU527" s="16">
        <v>0</v>
      </c>
      <c r="AV527" s="16">
        <v>0</v>
      </c>
      <c r="AW527" s="16" t="str">
        <v/>
      </c>
      <c r="AX527" s="10">
        <f t="shared" si="58"/>
        <v>0</v>
      </c>
      <c r="AY527" s="10">
        <f>SUM(Z527:AK527)</f>
        <v>75</v>
      </c>
      <c r="AZ527" s="2" t="s">
        <v>119</v>
      </c>
      <c r="BA527" s="10">
        <f t="shared" si="59"/>
        <v>0</v>
      </c>
      <c r="BB527" s="36" t="s">
        <v>118</v>
      </c>
      <c r="BC527" s="39" t="str">
        <f t="shared" si="60"/>
        <v/>
      </c>
      <c r="BD527" s="16">
        <f>SUM(AR527:AW527)</f>
        <v>0</v>
      </c>
      <c r="BE527" s="10">
        <f>SUM(AL527:AQ527)</f>
        <v>0</v>
      </c>
      <c r="BF527" s="12" t="str">
        <f t="shared" si="61"/>
        <v/>
      </c>
      <c r="BG527" s="12" t="str">
        <f t="shared" si="62"/>
        <v/>
      </c>
      <c r="BH527" s="9">
        <f t="shared" si="63"/>
        <v>0</v>
      </c>
      <c r="BI527" s="39" t="str">
        <f t="shared" si="64"/>
        <v/>
      </c>
      <c r="BK527" s="75"/>
    </row>
    <row r="528" spans="1:63">
      <c r="A528" s="2">
        <v>525</v>
      </c>
      <c r="B528" s="2">
        <v>2024</v>
      </c>
      <c r="C528" s="1">
        <v>0</v>
      </c>
      <c r="D528" s="37" t="str">
        <v>0015g00001dJkGRAA0</v>
      </c>
      <c r="E528" s="37" t="str">
        <v>RINKU KUMAR AND BROS</v>
      </c>
      <c r="F528" s="37" t="str">
        <v>JAMMU AND KASHMIR</v>
      </c>
      <c r="G528" s="37" t="str">
        <v>JAMMU</v>
      </c>
      <c r="H528" s="37" t="str">
        <v>Jammu</v>
      </c>
      <c r="I528" s="37" t="str">
        <v>AGGARWAL TRADERS</v>
      </c>
      <c r="J528" s="37" t="str">
        <v>bhanu ayush</v>
      </c>
      <c r="K528" s="37" t="str">
        <v>-</v>
      </c>
      <c r="L528" s="37" t="str">
        <v>0015g00001gvNHH</v>
      </c>
      <c r="M528" s="37" t="str">
        <v>North</v>
      </c>
      <c r="N528" s="2">
        <v>180003</v>
      </c>
      <c r="O528" s="2" t="str">
        <v>01BMKPK0514J2ZG</v>
      </c>
      <c r="P528" s="2">
        <v>9622291781</v>
      </c>
      <c r="Q528" s="2" t="str">
        <v>Aug'24</v>
      </c>
      <c r="R528" s="2">
        <v>2025</v>
      </c>
      <c r="S528" s="1">
        <v>0</v>
      </c>
      <c r="T528" s="2">
        <v>75</v>
      </c>
      <c r="U528" s="1">
        <v>7.0044444444444437E-2</v>
      </c>
      <c r="V528" s="1" t="str">
        <v>Challenger</v>
      </c>
      <c r="W528" s="10">
        <v>0</v>
      </c>
      <c r="X528" s="10">
        <v>0</v>
      </c>
      <c r="Y528" s="10">
        <v>0</v>
      </c>
      <c r="Z528" s="10">
        <v>0</v>
      </c>
      <c r="AA528" s="10">
        <v>0</v>
      </c>
      <c r="AB528" s="10">
        <v>0</v>
      </c>
      <c r="AC528" s="10">
        <v>0</v>
      </c>
      <c r="AD528" s="10">
        <v>35</v>
      </c>
      <c r="AE528" s="10">
        <v>0</v>
      </c>
      <c r="AF528" s="10">
        <v>16</v>
      </c>
      <c r="AG528" s="10">
        <v>8</v>
      </c>
      <c r="AH528" s="10">
        <v>2</v>
      </c>
      <c r="AI528" s="10">
        <v>1.52</v>
      </c>
      <c r="AJ528" s="10">
        <v>2</v>
      </c>
      <c r="AK528" s="10">
        <v>0</v>
      </c>
      <c r="AL528" s="10">
        <v>6</v>
      </c>
      <c r="AM528" s="10">
        <v>26</v>
      </c>
      <c r="AN528" s="10">
        <v>14</v>
      </c>
      <c r="AO528" s="10">
        <v>7.7</v>
      </c>
      <c r="AP528" s="10">
        <v>2.6</v>
      </c>
      <c r="AQ528" s="10">
        <v>2.85</v>
      </c>
      <c r="AR528" s="10">
        <v>7.69</v>
      </c>
      <c r="AS528" s="16">
        <v>4.29</v>
      </c>
      <c r="AT528" s="16">
        <v>5.1100000000000003</v>
      </c>
      <c r="AU528" s="16">
        <v>6</v>
      </c>
      <c r="AV528" s="16">
        <v>4.6500000000000004</v>
      </c>
      <c r="AW528" s="16">
        <v>15</v>
      </c>
      <c r="AX528" s="10">
        <f t="shared" si="58"/>
        <v>101.89000000000001</v>
      </c>
      <c r="AY528" s="10">
        <f>SUM(Z528:AK528)</f>
        <v>64.52000000000001</v>
      </c>
      <c r="AZ528" s="2" t="s">
        <v>119</v>
      </c>
      <c r="BA528" s="10">
        <f t="shared" si="59"/>
        <v>9.8583333333333343</v>
      </c>
      <c r="BB528" s="36" t="s">
        <v>118</v>
      </c>
      <c r="BC528" s="39" t="str">
        <f t="shared" si="60"/>
        <v/>
      </c>
      <c r="BD528" s="16">
        <f>SUM(AR528:AW528)</f>
        <v>42.74</v>
      </c>
      <c r="BE528" s="10">
        <f>SUM(AL528:AQ528)</f>
        <v>59.150000000000006</v>
      </c>
      <c r="BF528" s="12">
        <f t="shared" si="61"/>
        <v>0.41947197958582783</v>
      </c>
      <c r="BG528" s="12">
        <f t="shared" si="62"/>
        <v>0.58052802041417206</v>
      </c>
      <c r="BH528" s="9">
        <f t="shared" si="63"/>
        <v>101.89000000000001</v>
      </c>
      <c r="BI528" s="39" t="str">
        <f t="shared" si="64"/>
        <v/>
      </c>
      <c r="BK528" s="75"/>
    </row>
    <row r="529" spans="1:63">
      <c r="A529" s="2">
        <v>526</v>
      </c>
      <c r="B529" s="2">
        <v>2024</v>
      </c>
      <c r="C529" s="1">
        <v>0</v>
      </c>
      <c r="D529" s="37">
        <v>0</v>
      </c>
      <c r="E529" s="37" t="str">
        <v>Haryana Iron and Mill Store</v>
      </c>
      <c r="F529" s="37" t="str">
        <v>HARYANA</v>
      </c>
      <c r="G529" s="37" t="str">
        <v>AMBALA</v>
      </c>
      <c r="H529" s="37" t="str">
        <v>Hisar</v>
      </c>
      <c r="I529" s="37" t="str">
        <v>G.C. Steels (India) Pvt. Ltd.</v>
      </c>
      <c r="J529" s="37" t="e">
        <v>#VALUE!</v>
      </c>
      <c r="K529" s="37" t="str">
        <v>-</v>
      </c>
      <c r="L529" s="37" t="str">
        <v/>
      </c>
      <c r="M529" s="37" t="str">
        <v>North</v>
      </c>
      <c r="N529" s="2" t="e">
        <v>#VALUE!</v>
      </c>
      <c r="O529" s="2" t="e">
        <v>#VALUE!</v>
      </c>
      <c r="P529" s="2" t="e">
        <v>#VALUE!</v>
      </c>
      <c r="Q529" s="2" t="str">
        <v>Aug'24</v>
      </c>
      <c r="R529" s="2">
        <v>2025</v>
      </c>
      <c r="S529" s="1">
        <v>0</v>
      </c>
      <c r="T529" s="2" t="str">
        <v/>
      </c>
      <c r="U529" s="1">
        <v>0</v>
      </c>
      <c r="V529" s="1" t="str">
        <v>Potential Not updated</v>
      </c>
      <c r="W529" s="10">
        <v>0</v>
      </c>
      <c r="X529" s="10">
        <v>0</v>
      </c>
      <c r="Y529" s="10">
        <v>0</v>
      </c>
      <c r="Z529" s="10">
        <v>0</v>
      </c>
      <c r="AA529" s="10">
        <v>0</v>
      </c>
      <c r="AB529" s="10">
        <v>0</v>
      </c>
      <c r="AC529" s="10">
        <v>0</v>
      </c>
      <c r="AD529" s="10">
        <v>74.819999999999993</v>
      </c>
      <c r="AE529" s="10">
        <v>0</v>
      </c>
      <c r="AF529" s="10">
        <v>0</v>
      </c>
      <c r="AG529" s="10">
        <v>0</v>
      </c>
      <c r="AH529" s="10">
        <v>0</v>
      </c>
      <c r="AI529" s="10">
        <v>0</v>
      </c>
      <c r="AJ529" s="10">
        <v>0</v>
      </c>
      <c r="AK529" s="10">
        <v>0</v>
      </c>
      <c r="AL529" s="10">
        <v>0</v>
      </c>
      <c r="AM529" s="10">
        <v>0</v>
      </c>
      <c r="AN529" s="10">
        <v>0</v>
      </c>
      <c r="AO529" s="10">
        <v>0</v>
      </c>
      <c r="AP529" s="10">
        <v>0</v>
      </c>
      <c r="AQ529" s="10">
        <v>0</v>
      </c>
      <c r="AR529" s="10">
        <v>0</v>
      </c>
      <c r="AS529" s="16">
        <v>0</v>
      </c>
      <c r="AT529" s="16">
        <v>0</v>
      </c>
      <c r="AU529" s="16">
        <v>0</v>
      </c>
      <c r="AV529" s="16">
        <v>0</v>
      </c>
      <c r="AW529" s="16">
        <v>0</v>
      </c>
      <c r="AX529" s="10">
        <f t="shared" si="58"/>
        <v>0</v>
      </c>
      <c r="AY529" s="10">
        <f>SUM(Z529:AK529)</f>
        <v>74.819999999999993</v>
      </c>
      <c r="AZ529" s="2" t="s">
        <v>119</v>
      </c>
      <c r="BA529" s="10">
        <f t="shared" si="59"/>
        <v>0</v>
      </c>
      <c r="BB529" s="36" t="s">
        <v>118</v>
      </c>
      <c r="BC529" s="39" t="str">
        <f t="shared" si="60"/>
        <v/>
      </c>
      <c r="BD529" s="16">
        <f>SUM(AR529:AW529)</f>
        <v>0</v>
      </c>
      <c r="BE529" s="10">
        <f>SUM(AL529:AQ529)</f>
        <v>0</v>
      </c>
      <c r="BF529" s="12" t="str">
        <f t="shared" si="61"/>
        <v/>
      </c>
      <c r="BG529" s="12" t="str">
        <f t="shared" si="62"/>
        <v/>
      </c>
      <c r="BH529" s="9">
        <f t="shared" si="63"/>
        <v>0</v>
      </c>
      <c r="BI529" s="39" t="str">
        <f t="shared" si="64"/>
        <v/>
      </c>
      <c r="BK529" s="75"/>
    </row>
    <row r="530" spans="1:63">
      <c r="A530" s="2">
        <v>527</v>
      </c>
      <c r="B530" s="2">
        <v>2024</v>
      </c>
      <c r="C530" s="1">
        <v>0</v>
      </c>
      <c r="D530" s="37" t="str">
        <v>001J1000002ivMTIAY</v>
      </c>
      <c r="E530" s="37" t="str">
        <v>PARASRAJ INDUSTRIES</v>
      </c>
      <c r="F530" s="37" t="str">
        <v>RAJASTHAN</v>
      </c>
      <c r="G530" s="37" t="str">
        <v>UDAIPUR</v>
      </c>
      <c r="H530" s="37" t="str">
        <v>Girwa</v>
      </c>
      <c r="I530" s="37" t="str">
        <v>J P ALLOYS</v>
      </c>
      <c r="J530" s="37" t="str">
        <v>Pushpendra Kumar</v>
      </c>
      <c r="K530" s="37" t="str">
        <v>Pushpendra Kumar</v>
      </c>
      <c r="L530" s="37" t="str">
        <v>C13188</v>
      </c>
      <c r="M530" s="37" t="str">
        <v>North</v>
      </c>
      <c r="N530" s="2">
        <v>313001</v>
      </c>
      <c r="O530" s="2" t="str">
        <v>08ALXPK5164H2ZH</v>
      </c>
      <c r="P530" s="2">
        <v>6376871284</v>
      </c>
      <c r="Q530" s="2" t="str">
        <v>Aug'24</v>
      </c>
      <c r="R530" s="2">
        <v>2025</v>
      </c>
      <c r="S530" s="1">
        <v>0</v>
      </c>
      <c r="T530" s="2">
        <v>300</v>
      </c>
      <c r="U530" s="1">
        <v>0.17541111111111113</v>
      </c>
      <c r="V530" s="1" t="str">
        <v>Super Star</v>
      </c>
      <c r="W530" s="10">
        <v>0</v>
      </c>
      <c r="X530" s="10">
        <v>0</v>
      </c>
      <c r="Y530" s="10">
        <v>0</v>
      </c>
      <c r="Z530" s="10">
        <v>0</v>
      </c>
      <c r="AA530" s="10">
        <v>0</v>
      </c>
      <c r="AB530" s="10">
        <v>0</v>
      </c>
      <c r="AC530" s="10">
        <v>0</v>
      </c>
      <c r="AD530" s="10">
        <v>30</v>
      </c>
      <c r="AE530" s="10">
        <v>53</v>
      </c>
      <c r="AF530" s="10">
        <v>0</v>
      </c>
      <c r="AG530" s="10">
        <v>0</v>
      </c>
      <c r="AH530" s="10">
        <v>52</v>
      </c>
      <c r="AI530" s="10">
        <v>0</v>
      </c>
      <c r="AJ530" s="10">
        <v>0</v>
      </c>
      <c r="AK530" s="10">
        <v>50</v>
      </c>
      <c r="AL530" s="10">
        <v>0</v>
      </c>
      <c r="AM530" s="10">
        <v>0</v>
      </c>
      <c r="AN530" s="10">
        <v>33</v>
      </c>
      <c r="AO530" s="10">
        <v>21.87</v>
      </c>
      <c r="AP530" s="10">
        <v>21.02</v>
      </c>
      <c r="AQ530" s="10">
        <v>0</v>
      </c>
      <c r="AR530" s="10">
        <v>0</v>
      </c>
      <c r="AS530" s="16">
        <v>0</v>
      </c>
      <c r="AT530" s="16">
        <v>65.08</v>
      </c>
      <c r="AU530" s="16">
        <v>43</v>
      </c>
      <c r="AV530" s="16">
        <v>49.79</v>
      </c>
      <c r="AW530" s="16">
        <v>68</v>
      </c>
      <c r="AX530" s="10">
        <f t="shared" si="58"/>
        <v>301.76</v>
      </c>
      <c r="AY530" s="10">
        <f>SUM(Z530:AK530)</f>
        <v>185</v>
      </c>
      <c r="AZ530" s="2" t="s">
        <v>119</v>
      </c>
      <c r="BA530" s="10">
        <f t="shared" si="59"/>
        <v>12.648333333333333</v>
      </c>
      <c r="BB530" s="36" t="s">
        <v>118</v>
      </c>
      <c r="BC530" s="39" t="str">
        <f t="shared" si="60"/>
        <v>B</v>
      </c>
      <c r="BD530" s="16">
        <f>SUM(AR530:AW530)</f>
        <v>225.87</v>
      </c>
      <c r="BE530" s="10">
        <f>SUM(AL530:AQ530)</f>
        <v>75.89</v>
      </c>
      <c r="BF530" s="12">
        <f t="shared" si="61"/>
        <v>0.74850874867444328</v>
      </c>
      <c r="BG530" s="12">
        <f t="shared" si="62"/>
        <v>0.25149125132555672</v>
      </c>
      <c r="BH530" s="9">
        <f t="shared" si="63"/>
        <v>301.76</v>
      </c>
      <c r="BI530" s="39" t="str">
        <f t="shared" si="64"/>
        <v>B</v>
      </c>
      <c r="BK530" s="75"/>
    </row>
    <row r="531" spans="1:63">
      <c r="A531" s="2">
        <v>528</v>
      </c>
      <c r="B531" s="2">
        <v>2024</v>
      </c>
      <c r="C531" s="1">
        <v>0</v>
      </c>
      <c r="D531" s="37" t="str">
        <v>001J100000BPKGwIAP</v>
      </c>
      <c r="E531" s="37" t="str">
        <v>CH STEELS</v>
      </c>
      <c r="F531" s="37" t="str">
        <v>HARYANA</v>
      </c>
      <c r="G531" s="37" t="str">
        <v>JHAJJAR</v>
      </c>
      <c r="H531" s="37" t="str">
        <v>Bahadurgarh</v>
      </c>
      <c r="I531" s="37" t="str">
        <v>JAI DURGA STEELS</v>
      </c>
      <c r="J531" s="37" t="str">
        <v>Sunny Bhutani</v>
      </c>
      <c r="K531" s="37" t="str">
        <v>Sunny Bhutani</v>
      </c>
      <c r="L531" s="37" t="str">
        <v>C12830</v>
      </c>
      <c r="M531" s="37" t="str">
        <v>North</v>
      </c>
      <c r="N531" s="2">
        <v>124507</v>
      </c>
      <c r="O531" s="2" t="str">
        <v>06BHKPK4671H2Z4</v>
      </c>
      <c r="P531" s="2">
        <v>9996228808</v>
      </c>
      <c r="Q531" s="2" t="str">
        <v>Aug'24</v>
      </c>
      <c r="R531" s="2">
        <v>2025</v>
      </c>
      <c r="S531" s="1">
        <v>0</v>
      </c>
      <c r="T531" s="2">
        <v>120</v>
      </c>
      <c r="U531" s="1">
        <v>0.78452777777777771</v>
      </c>
      <c r="V531" s="1" t="str">
        <v>Star</v>
      </c>
      <c r="W531" s="10">
        <v>0</v>
      </c>
      <c r="X531" s="10">
        <v>0</v>
      </c>
      <c r="Y531" s="10">
        <v>0</v>
      </c>
      <c r="Z531" s="10">
        <v>0</v>
      </c>
      <c r="AA531" s="10">
        <v>0</v>
      </c>
      <c r="AB531" s="10">
        <v>0</v>
      </c>
      <c r="AC531" s="10">
        <v>0</v>
      </c>
      <c r="AD531" s="10">
        <v>70</v>
      </c>
      <c r="AE531" s="10">
        <v>12</v>
      </c>
      <c r="AF531" s="10">
        <v>12</v>
      </c>
      <c r="AG531" s="10">
        <v>12</v>
      </c>
      <c r="AH531" s="10">
        <v>50</v>
      </c>
      <c r="AI531" s="10">
        <v>52</v>
      </c>
      <c r="AJ531" s="10">
        <v>195</v>
      </c>
      <c r="AK531" s="10">
        <v>100</v>
      </c>
      <c r="AL531" s="10">
        <v>51</v>
      </c>
      <c r="AM531" s="10">
        <v>52</v>
      </c>
      <c r="AN531" s="10">
        <v>50</v>
      </c>
      <c r="AO531" s="10">
        <v>77.84</v>
      </c>
      <c r="AP531" s="10">
        <v>51.54</v>
      </c>
      <c r="AQ531" s="10">
        <v>79.63</v>
      </c>
      <c r="AR531" s="10">
        <v>64.83</v>
      </c>
      <c r="AS531" s="16">
        <v>58.13</v>
      </c>
      <c r="AT531" s="16">
        <v>74.290000000000006</v>
      </c>
      <c r="AU531" s="16">
        <v>96</v>
      </c>
      <c r="AV531" s="16">
        <v>112.14</v>
      </c>
      <c r="AW531" s="16" t="str">
        <v/>
      </c>
      <c r="AX531" s="10">
        <f t="shared" si="58"/>
        <v>767.4</v>
      </c>
      <c r="AY531" s="10">
        <f>SUM(Z531:AK531)</f>
        <v>503</v>
      </c>
      <c r="AZ531" s="2" t="s">
        <v>119</v>
      </c>
      <c r="BA531" s="10">
        <f t="shared" si="59"/>
        <v>60.335000000000001</v>
      </c>
      <c r="BB531" s="36" t="s">
        <v>118</v>
      </c>
      <c r="BC531" s="39" t="str">
        <f t="shared" si="60"/>
        <v>D</v>
      </c>
      <c r="BD531" s="16">
        <f>SUM(AR531:AW531)</f>
        <v>405.39</v>
      </c>
      <c r="BE531" s="10">
        <f>SUM(AL531:AQ531)</f>
        <v>362.01</v>
      </c>
      <c r="BF531" s="12">
        <f t="shared" si="61"/>
        <v>0.52826426896012513</v>
      </c>
      <c r="BG531" s="12">
        <f t="shared" si="62"/>
        <v>0.47173573103987493</v>
      </c>
      <c r="BH531" s="9">
        <f t="shared" si="63"/>
        <v>767.4</v>
      </c>
      <c r="BI531" s="39" t="str">
        <f t="shared" si="64"/>
        <v>D</v>
      </c>
      <c r="BJ531" s="1" t="str">
        <f>_xlfn.XLOOKUP(D531,'Holi gift'!A:A,'Holi gift'!A:A,"",0,1)</f>
        <v>001J100000BPKGwIAP</v>
      </c>
      <c r="BK531" s="75"/>
    </row>
    <row r="532" spans="1:63">
      <c r="A532" s="2">
        <v>529</v>
      </c>
      <c r="B532" s="2">
        <v>2024</v>
      </c>
      <c r="C532" s="1">
        <v>0</v>
      </c>
      <c r="D532" s="37" t="str">
        <v>001J1000009FTYMIA4</v>
      </c>
      <c r="E532" s="37" t="str">
        <v>NIKHIL BUILDING MATERIAL SUPPLIER &amp; TIMBER STORE</v>
      </c>
      <c r="F532" s="37" t="str">
        <v>HARYANA</v>
      </c>
      <c r="G532" s="37" t="str">
        <v>SONIPAT</v>
      </c>
      <c r="H532" s="37" t="str">
        <v>Rai</v>
      </c>
      <c r="I532" s="37" t="str">
        <v>JAI DURGA STEELS</v>
      </c>
      <c r="J532" s="37" t="str">
        <v>Sunny Bhutani</v>
      </c>
      <c r="K532" s="37" t="str">
        <v>Sunny Bhutani</v>
      </c>
      <c r="L532" s="37" t="str">
        <v>C12830</v>
      </c>
      <c r="M532" s="37" t="str">
        <v>North</v>
      </c>
      <c r="N532" s="2">
        <v>131001</v>
      </c>
      <c r="O532" s="2" t="str">
        <v>06CSJPS9390A1ZE</v>
      </c>
      <c r="P532" s="2">
        <v>8607293777</v>
      </c>
      <c r="Q532" s="2" t="str">
        <v>Aug'24</v>
      </c>
      <c r="R532" s="2">
        <v>2025</v>
      </c>
      <c r="S532" s="1">
        <v>0</v>
      </c>
      <c r="T532" s="2">
        <v>80</v>
      </c>
      <c r="U532" s="1">
        <v>1.1543333333333334</v>
      </c>
      <c r="V532" s="1" t="str">
        <v>Star</v>
      </c>
      <c r="W532" s="10">
        <v>0</v>
      </c>
      <c r="X532" s="10">
        <v>0</v>
      </c>
      <c r="Y532" s="10">
        <v>0</v>
      </c>
      <c r="Z532" s="10">
        <v>0</v>
      </c>
      <c r="AA532" s="10">
        <v>0</v>
      </c>
      <c r="AB532" s="10">
        <v>0</v>
      </c>
      <c r="AC532" s="10">
        <v>0</v>
      </c>
      <c r="AD532" s="10">
        <v>68</v>
      </c>
      <c r="AE532" s="10">
        <v>0</v>
      </c>
      <c r="AF532" s="10">
        <v>0</v>
      </c>
      <c r="AG532" s="10">
        <v>0</v>
      </c>
      <c r="AH532" s="10">
        <v>0</v>
      </c>
      <c r="AI532" s="10">
        <v>120</v>
      </c>
      <c r="AJ532" s="10">
        <v>230</v>
      </c>
      <c r="AK532" s="10">
        <v>95</v>
      </c>
      <c r="AL532" s="10">
        <v>52</v>
      </c>
      <c r="AM532" s="10">
        <v>53</v>
      </c>
      <c r="AN532" s="10">
        <v>84</v>
      </c>
      <c r="AO532" s="10">
        <v>65.67</v>
      </c>
      <c r="AP532" s="10">
        <v>142.78</v>
      </c>
      <c r="AQ532" s="10">
        <v>0</v>
      </c>
      <c r="AR532" s="10">
        <v>0</v>
      </c>
      <c r="AS532" s="16">
        <v>69.78</v>
      </c>
      <c r="AT532" s="16">
        <v>198.58</v>
      </c>
      <c r="AU532" s="16">
        <v>0</v>
      </c>
      <c r="AV532" s="16">
        <v>78.459999999999994</v>
      </c>
      <c r="AW532" s="16" t="str">
        <v/>
      </c>
      <c r="AX532" s="10">
        <f t="shared" si="58"/>
        <v>744.2700000000001</v>
      </c>
      <c r="AY532" s="10">
        <f>SUM(Z532:AK532)</f>
        <v>513</v>
      </c>
      <c r="AZ532" s="2" t="s">
        <v>119</v>
      </c>
      <c r="BA532" s="10">
        <f t="shared" si="59"/>
        <v>66.241666666666674</v>
      </c>
      <c r="BB532" s="36" t="s">
        <v>118</v>
      </c>
      <c r="BC532" s="39" t="str">
        <f t="shared" si="60"/>
        <v>C</v>
      </c>
      <c r="BD532" s="16">
        <f>SUM(AR532:AW532)</f>
        <v>346.82</v>
      </c>
      <c r="BE532" s="10">
        <f>SUM(AL532:AQ532)</f>
        <v>397.45000000000005</v>
      </c>
      <c r="BF532" s="12">
        <f t="shared" si="61"/>
        <v>0.46598680586346347</v>
      </c>
      <c r="BG532" s="12">
        <f t="shared" si="62"/>
        <v>0.53401319413653647</v>
      </c>
      <c r="BH532" s="9">
        <f t="shared" si="63"/>
        <v>744.2700000000001</v>
      </c>
      <c r="BI532" s="39" t="str">
        <f t="shared" si="64"/>
        <v>C</v>
      </c>
      <c r="BJ532" s="1" t="str">
        <f>_xlfn.XLOOKUP(D532,'Holi gift'!A:A,'Holi gift'!A:A,"",0,1)</f>
        <v>001J1000009FTYMIA4</v>
      </c>
      <c r="BK532" s="75"/>
    </row>
    <row r="533" spans="1:63">
      <c r="A533" s="2">
        <v>530</v>
      </c>
      <c r="B533" s="2">
        <v>2024</v>
      </c>
      <c r="C533" s="1">
        <v>0</v>
      </c>
      <c r="D533" s="37" t="str">
        <v>001J1000007nqyJIAQ</v>
      </c>
      <c r="E533" s="37" t="str">
        <v>M/S J.K iron store</v>
      </c>
      <c r="F533" s="37" t="str">
        <v>HARYANA</v>
      </c>
      <c r="G533" s="37" t="str">
        <v>SIRSA</v>
      </c>
      <c r="H533" s="37" t="str">
        <v>Sirsa</v>
      </c>
      <c r="I533" s="37" t="str">
        <v>PAL CEMENT AND STEEL PVT. LTD.</v>
      </c>
      <c r="J533" s="37" t="str">
        <v>Varun Arora</v>
      </c>
      <c r="K533" s="37" t="str">
        <v>Abhishek Wadhwa</v>
      </c>
      <c r="L533" s="37" t="str">
        <v>C12827</v>
      </c>
      <c r="M533" s="37" t="str">
        <v>North</v>
      </c>
      <c r="N533" s="2">
        <v>125055</v>
      </c>
      <c r="O533" s="2">
        <v>0</v>
      </c>
      <c r="P533" s="2">
        <v>8607611688</v>
      </c>
      <c r="Q533" s="2" t="str">
        <v>Aug'24</v>
      </c>
      <c r="R533" s="2">
        <v>2025</v>
      </c>
      <c r="S533" s="1">
        <v>0</v>
      </c>
      <c r="T533" s="2">
        <v>50</v>
      </c>
      <c r="U533" s="1">
        <v>0</v>
      </c>
      <c r="V533" s="1" t="str">
        <v>Minor</v>
      </c>
      <c r="W533" s="10">
        <v>0</v>
      </c>
      <c r="X533" s="10">
        <v>0</v>
      </c>
      <c r="Y533" s="10">
        <v>0</v>
      </c>
      <c r="Z533" s="10">
        <v>0</v>
      </c>
      <c r="AA533" s="10">
        <v>0</v>
      </c>
      <c r="AB533" s="10">
        <v>0</v>
      </c>
      <c r="AC533" s="10">
        <v>0</v>
      </c>
      <c r="AD533" s="10">
        <v>50.2</v>
      </c>
      <c r="AE533" s="10">
        <v>0</v>
      </c>
      <c r="AF533" s="10">
        <v>51</v>
      </c>
      <c r="AG533" s="10">
        <v>54</v>
      </c>
      <c r="AH533" s="10">
        <v>35</v>
      </c>
      <c r="AI533" s="10">
        <v>52</v>
      </c>
      <c r="AJ533" s="10">
        <v>128</v>
      </c>
      <c r="AK533" s="10">
        <v>130.5</v>
      </c>
      <c r="AL533" s="10">
        <v>0</v>
      </c>
      <c r="AM533" s="10">
        <v>0</v>
      </c>
      <c r="AN533" s="10">
        <v>0</v>
      </c>
      <c r="AO533" s="10">
        <v>0</v>
      </c>
      <c r="AP533" s="10">
        <v>0</v>
      </c>
      <c r="AQ533" s="10">
        <v>0</v>
      </c>
      <c r="AR533" s="10">
        <v>0</v>
      </c>
      <c r="AS533" s="16">
        <v>0</v>
      </c>
      <c r="AT533" s="16">
        <v>0</v>
      </c>
      <c r="AU533" s="16">
        <v>0</v>
      </c>
      <c r="AV533" s="16">
        <v>0</v>
      </c>
      <c r="AW533" s="16" t="str">
        <v/>
      </c>
      <c r="AX533" s="10">
        <f t="shared" si="58"/>
        <v>0</v>
      </c>
      <c r="AY533" s="10">
        <f>SUM(Z533:AK533)</f>
        <v>500.7</v>
      </c>
      <c r="AZ533" s="2" t="s">
        <v>119</v>
      </c>
      <c r="BA533" s="10">
        <f t="shared" si="59"/>
        <v>0</v>
      </c>
      <c r="BB533" s="36" t="s">
        <v>118</v>
      </c>
      <c r="BC533" s="39" t="str">
        <f t="shared" si="60"/>
        <v/>
      </c>
      <c r="BD533" s="16">
        <f>SUM(AR533:AW533)</f>
        <v>0</v>
      </c>
      <c r="BE533" s="10">
        <f>SUM(AL533:AQ533)</f>
        <v>0</v>
      </c>
      <c r="BF533" s="12" t="str">
        <f t="shared" si="61"/>
        <v/>
      </c>
      <c r="BG533" s="12" t="str">
        <f t="shared" si="62"/>
        <v/>
      </c>
      <c r="BH533" s="9">
        <f t="shared" si="63"/>
        <v>0</v>
      </c>
      <c r="BI533" s="39" t="str">
        <f t="shared" si="64"/>
        <v/>
      </c>
      <c r="BK533" s="75"/>
    </row>
    <row r="534" spans="1:63">
      <c r="A534" s="2">
        <v>531</v>
      </c>
      <c r="B534" s="2">
        <v>2024</v>
      </c>
      <c r="C534" s="1">
        <v>0</v>
      </c>
      <c r="D534" s="37" t="str">
        <v>001J1000009FfmoIAC</v>
      </c>
      <c r="E534" s="37" t="str">
        <v>MAHESH IRON STORE</v>
      </c>
      <c r="F534" s="37" t="str">
        <v>HARYANA</v>
      </c>
      <c r="G534" s="37" t="str">
        <v>CHARKI DADRI</v>
      </c>
      <c r="H534" s="37" t="str">
        <v>Badhra</v>
      </c>
      <c r="I534" s="37" t="str">
        <v>PAL CEMENT AND STEEL PVT. LTD.</v>
      </c>
      <c r="J534" s="37" t="str">
        <v>Mayank Arya</v>
      </c>
      <c r="K534" s="37" t="str">
        <v>Abhishek Wadhwa</v>
      </c>
      <c r="L534" s="37" t="str">
        <v>C12827</v>
      </c>
      <c r="M534" s="37" t="str">
        <v>North</v>
      </c>
      <c r="N534" s="2">
        <v>127306</v>
      </c>
      <c r="O534" s="2" t="str">
        <v>06AAVPK9621L1Z0</v>
      </c>
      <c r="P534" s="2">
        <v>9327566607</v>
      </c>
      <c r="Q534" s="2" t="str">
        <v>Aug'24</v>
      </c>
      <c r="R534" s="2">
        <v>2025</v>
      </c>
      <c r="S534" s="1">
        <v>0</v>
      </c>
      <c r="T534" s="2">
        <v>100</v>
      </c>
      <c r="U534" s="1">
        <v>0</v>
      </c>
      <c r="V534" s="1" t="str">
        <v>Challenger</v>
      </c>
      <c r="W534" s="10">
        <v>0</v>
      </c>
      <c r="X534" s="10">
        <v>0</v>
      </c>
      <c r="Y534" s="10">
        <v>0</v>
      </c>
      <c r="Z534" s="10">
        <v>0</v>
      </c>
      <c r="AA534" s="10">
        <v>0</v>
      </c>
      <c r="AB534" s="10">
        <v>0</v>
      </c>
      <c r="AC534" s="10">
        <v>0</v>
      </c>
      <c r="AD534" s="10">
        <v>50.2</v>
      </c>
      <c r="AE534" s="10">
        <v>0</v>
      </c>
      <c r="AF534" s="10">
        <v>51</v>
      </c>
      <c r="AG534" s="10">
        <v>0</v>
      </c>
      <c r="AH534" s="10">
        <v>0</v>
      </c>
      <c r="AI534" s="10">
        <v>51</v>
      </c>
      <c r="AJ534" s="10">
        <v>0</v>
      </c>
      <c r="AK534" s="10">
        <v>50</v>
      </c>
      <c r="AL534" s="10">
        <v>0</v>
      </c>
      <c r="AM534" s="10">
        <v>0</v>
      </c>
      <c r="AN534" s="10">
        <v>0</v>
      </c>
      <c r="AO534" s="10">
        <v>0</v>
      </c>
      <c r="AP534" s="10">
        <v>0</v>
      </c>
      <c r="AQ534" s="10">
        <v>0</v>
      </c>
      <c r="AR534" s="10">
        <v>0</v>
      </c>
      <c r="AS534" s="16">
        <v>0</v>
      </c>
      <c r="AT534" s="16">
        <v>0</v>
      </c>
      <c r="AU534" s="16">
        <v>0</v>
      </c>
      <c r="AV534" s="16">
        <v>0</v>
      </c>
      <c r="AW534" s="16" t="str">
        <v/>
      </c>
      <c r="AX534" s="10">
        <f t="shared" si="58"/>
        <v>0</v>
      </c>
      <c r="AY534" s="10">
        <f>SUM(Z534:AK534)</f>
        <v>202.2</v>
      </c>
      <c r="AZ534" s="2" t="s">
        <v>119</v>
      </c>
      <c r="BA534" s="10">
        <f t="shared" si="59"/>
        <v>0</v>
      </c>
      <c r="BB534" s="36" t="s">
        <v>118</v>
      </c>
      <c r="BC534" s="39" t="str">
        <f t="shared" si="60"/>
        <v/>
      </c>
      <c r="BD534" s="16">
        <f>SUM(AR534:AW534)</f>
        <v>0</v>
      </c>
      <c r="BE534" s="10">
        <f>SUM(AL534:AQ534)</f>
        <v>0</v>
      </c>
      <c r="BF534" s="12" t="str">
        <f t="shared" si="61"/>
        <v/>
      </c>
      <c r="BG534" s="12" t="str">
        <f t="shared" si="62"/>
        <v/>
      </c>
      <c r="BH534" s="9">
        <f t="shared" si="63"/>
        <v>0</v>
      </c>
      <c r="BI534" s="39" t="str">
        <f t="shared" si="64"/>
        <v/>
      </c>
      <c r="BK534" s="75"/>
    </row>
    <row r="535" spans="1:63">
      <c r="A535" s="2">
        <v>532</v>
      </c>
      <c r="B535" s="2">
        <v>2024</v>
      </c>
      <c r="C535" s="1">
        <v>0</v>
      </c>
      <c r="D535" s="37" t="str">
        <v>001J1000005ZscxIAC</v>
      </c>
      <c r="E535" s="37" t="str">
        <v>SHREE SHYAM TRADING CO.</v>
      </c>
      <c r="F535" s="37" t="str">
        <v>HARYANA</v>
      </c>
      <c r="G535" s="37" t="str">
        <v>BHIWANI</v>
      </c>
      <c r="H535" s="37" t="str">
        <v>Bawani Khera</v>
      </c>
      <c r="I535" s="37" t="str">
        <v>PAL CEMENT AND STEEL PVT. LTD.</v>
      </c>
      <c r="J535" s="37" t="str">
        <v>Dinesh Kumar</v>
      </c>
      <c r="K535" s="37" t="str">
        <v>Abhishek Wadhwa</v>
      </c>
      <c r="L535" s="37" t="str">
        <v>C12827</v>
      </c>
      <c r="M535" s="37" t="str">
        <v>North</v>
      </c>
      <c r="N535" s="2">
        <v>127032</v>
      </c>
      <c r="O535" s="2" t="str">
        <v>06APVPV6385B1Z8</v>
      </c>
      <c r="P535" s="2">
        <v>9467711303</v>
      </c>
      <c r="Q535" s="2" t="str">
        <v>Aug'24</v>
      </c>
      <c r="R535" s="2">
        <v>2025</v>
      </c>
      <c r="S535" s="1">
        <v>0</v>
      </c>
      <c r="T535" s="2">
        <v>125</v>
      </c>
      <c r="U535" s="1">
        <v>0.44042666666666669</v>
      </c>
      <c r="V535" s="1" t="str">
        <v>Star</v>
      </c>
      <c r="W535" s="10">
        <v>0</v>
      </c>
      <c r="X535" s="10">
        <v>0</v>
      </c>
      <c r="Y535" s="10">
        <v>0</v>
      </c>
      <c r="Z535" s="10">
        <v>0</v>
      </c>
      <c r="AA535" s="10">
        <v>0</v>
      </c>
      <c r="AB535" s="10">
        <v>0</v>
      </c>
      <c r="AC535" s="10">
        <v>0</v>
      </c>
      <c r="AD535" s="10">
        <v>50.8</v>
      </c>
      <c r="AE535" s="10">
        <v>0</v>
      </c>
      <c r="AF535" s="10">
        <v>0</v>
      </c>
      <c r="AG535" s="10">
        <v>51</v>
      </c>
      <c r="AH535" s="10">
        <v>35</v>
      </c>
      <c r="AI535" s="10">
        <v>52</v>
      </c>
      <c r="AJ535" s="10">
        <v>0</v>
      </c>
      <c r="AK535" s="10">
        <v>112</v>
      </c>
      <c r="AL535" s="10">
        <v>0</v>
      </c>
      <c r="AM535" s="10">
        <v>52</v>
      </c>
      <c r="AN535" s="10">
        <v>26</v>
      </c>
      <c r="AO535" s="10">
        <v>15.03</v>
      </c>
      <c r="AP535" s="10">
        <v>1</v>
      </c>
      <c r="AQ535" s="10">
        <v>15.06</v>
      </c>
      <c r="AR535" s="10">
        <v>13.04</v>
      </c>
      <c r="AS535" s="16">
        <v>13.01</v>
      </c>
      <c r="AT535" s="16">
        <v>97.03</v>
      </c>
      <c r="AU535" s="16">
        <v>42</v>
      </c>
      <c r="AV535" s="16">
        <v>26.13</v>
      </c>
      <c r="AW535" s="16">
        <v>13</v>
      </c>
      <c r="AX535" s="10">
        <f t="shared" si="58"/>
        <v>313.29999999999995</v>
      </c>
      <c r="AY535" s="10">
        <f>SUM(Z535:AK535)</f>
        <v>300.8</v>
      </c>
      <c r="AZ535" s="2" t="s">
        <v>119</v>
      </c>
      <c r="BA535" s="10">
        <f t="shared" si="59"/>
        <v>18.181666666666668</v>
      </c>
      <c r="BB535" s="36" t="s">
        <v>118</v>
      </c>
      <c r="BC535" s="39" t="str">
        <f t="shared" si="60"/>
        <v>B</v>
      </c>
      <c r="BD535" s="16">
        <f>SUM(AR535:AW535)</f>
        <v>204.20999999999998</v>
      </c>
      <c r="BE535" s="10">
        <f>SUM(AL535:AQ535)</f>
        <v>109.09</v>
      </c>
      <c r="BF535" s="12">
        <f t="shared" si="61"/>
        <v>0.65180338333865306</v>
      </c>
      <c r="BG535" s="12">
        <f t="shared" si="62"/>
        <v>0.34819661666134699</v>
      </c>
      <c r="BH535" s="9">
        <f t="shared" si="63"/>
        <v>313.29999999999995</v>
      </c>
      <c r="BI535" s="39" t="str">
        <f t="shared" si="64"/>
        <v>B</v>
      </c>
      <c r="BJ535" s="1" t="str">
        <f>_xlfn.XLOOKUP(D535,'Holi gift'!A:A,'Holi gift'!A:A,"",0,1)</f>
        <v>001J1000005ZscxIAC</v>
      </c>
      <c r="BK535" s="75"/>
    </row>
    <row r="536" spans="1:63">
      <c r="A536" s="2">
        <v>533</v>
      </c>
      <c r="B536" s="2">
        <v>2024</v>
      </c>
      <c r="C536" s="1" t="str">
        <v>PBTMTR329</v>
      </c>
      <c r="D536" s="37" t="str">
        <v>001J1000006UIMjIAO</v>
      </c>
      <c r="E536" s="37" t="str">
        <v>RAMDOOT UDHYOG PRIVATE LIMITED</v>
      </c>
      <c r="F536" s="37">
        <v>0</v>
      </c>
      <c r="G536" s="37">
        <v>0</v>
      </c>
      <c r="H536" s="37" t="str">
        <v>Mansa</v>
      </c>
      <c r="I536" s="37" t="str">
        <v>RAMDOOT UDHYOG PRIVATE LIMITED</v>
      </c>
      <c r="J536" s="37" t="str">
        <v>Integration User</v>
      </c>
      <c r="K536" s="37" t="str">
        <v>Sonu Kumar</v>
      </c>
      <c r="L536" s="37" t="str">
        <v>C13168</v>
      </c>
      <c r="M536" s="37" t="str">
        <v>North</v>
      </c>
      <c r="N536" s="2">
        <v>0</v>
      </c>
      <c r="O536" s="2" t="str">
        <v>06AALCR6817Q1ZK</v>
      </c>
      <c r="P536" s="2">
        <v>9729182608</v>
      </c>
      <c r="Q536" s="2" t="str">
        <v>Apr'24</v>
      </c>
      <c r="R536" s="2">
        <v>2025</v>
      </c>
      <c r="S536" s="1">
        <v>0</v>
      </c>
      <c r="T536" s="2">
        <v>0</v>
      </c>
      <c r="U536" s="1">
        <v>0</v>
      </c>
      <c r="V536" s="1" t="str">
        <v>Minor</v>
      </c>
      <c r="W536" s="10">
        <v>0</v>
      </c>
      <c r="X536" s="10">
        <v>0</v>
      </c>
      <c r="Y536" s="10">
        <v>0</v>
      </c>
      <c r="Z536" s="10">
        <v>20</v>
      </c>
      <c r="AA536" s="10">
        <v>0</v>
      </c>
      <c r="AB536" s="10">
        <v>0</v>
      </c>
      <c r="AC536" s="10">
        <v>0</v>
      </c>
      <c r="AD536" s="10">
        <v>0</v>
      </c>
      <c r="AE536" s="10">
        <v>0</v>
      </c>
      <c r="AF536" s="10">
        <v>0</v>
      </c>
      <c r="AG536" s="10">
        <v>0</v>
      </c>
      <c r="AH536" s="10">
        <v>0</v>
      </c>
      <c r="AI536" s="10">
        <v>0</v>
      </c>
      <c r="AJ536" s="10">
        <v>0</v>
      </c>
      <c r="AK536" s="10">
        <v>0</v>
      </c>
      <c r="AL536" s="10">
        <v>0</v>
      </c>
      <c r="AM536" s="10">
        <v>0</v>
      </c>
      <c r="AN536" s="10">
        <v>0</v>
      </c>
      <c r="AO536" s="10">
        <v>0</v>
      </c>
      <c r="AP536" s="10">
        <v>0</v>
      </c>
      <c r="AQ536" s="10">
        <v>0</v>
      </c>
      <c r="AR536" s="10">
        <v>0</v>
      </c>
      <c r="AS536" s="16">
        <v>0</v>
      </c>
      <c r="AT536" s="16">
        <v>0</v>
      </c>
      <c r="AU536" s="16">
        <v>0</v>
      </c>
      <c r="AV536" s="16">
        <v>0</v>
      </c>
      <c r="AW536" s="16" t="str">
        <v/>
      </c>
      <c r="AX536" s="10">
        <f t="shared" si="58"/>
        <v>0</v>
      </c>
      <c r="AY536" s="10">
        <f>SUM(Z536:AK536)</f>
        <v>20</v>
      </c>
      <c r="AZ536" s="2" t="s">
        <v>118</v>
      </c>
      <c r="BA536" s="10">
        <f t="shared" si="59"/>
        <v>0</v>
      </c>
      <c r="BB536" s="36" t="s">
        <v>119</v>
      </c>
      <c r="BC536" s="39" t="str">
        <f t="shared" si="60"/>
        <v/>
      </c>
      <c r="BD536" s="16">
        <f>SUM(AR536:AW536)</f>
        <v>0</v>
      </c>
      <c r="BE536" s="10">
        <f>SUM(AL536:AQ536)</f>
        <v>0</v>
      </c>
      <c r="BF536" s="12" t="str">
        <f t="shared" si="61"/>
        <v/>
      </c>
      <c r="BG536" s="12" t="str">
        <f t="shared" si="62"/>
        <v/>
      </c>
      <c r="BH536" s="9">
        <f t="shared" si="63"/>
        <v>0</v>
      </c>
      <c r="BI536" s="39" t="str">
        <f t="shared" si="64"/>
        <v/>
      </c>
      <c r="BK536" s="75"/>
    </row>
    <row r="537" spans="1:63">
      <c r="A537" s="2">
        <v>534</v>
      </c>
      <c r="B537" s="2">
        <v>2024</v>
      </c>
      <c r="C537" s="1" t="str">
        <v>PBTMTR420</v>
      </c>
      <c r="D537" s="37" t="str">
        <v>0015g00001gv2NzAAI</v>
      </c>
      <c r="E537" s="37" t="str">
        <v>R. K. STEELS</v>
      </c>
      <c r="F537" s="37" t="str">
        <v>PUNJAB</v>
      </c>
      <c r="G537" s="37" t="str">
        <v>BATHINDA</v>
      </c>
      <c r="H537" s="37" t="str">
        <v>Bathinda</v>
      </c>
      <c r="I537" s="37" t="str">
        <v>RAMDOOT UDHYOG PRIVATE LIMITED</v>
      </c>
      <c r="J537" s="37" t="str">
        <v>Abhishek Wadhwa</v>
      </c>
      <c r="K537" s="37" t="str">
        <v>Sonu Kumar</v>
      </c>
      <c r="L537" s="37" t="str">
        <v>C13168</v>
      </c>
      <c r="M537" s="37" t="str">
        <v>North</v>
      </c>
      <c r="N537" s="2">
        <v>151001</v>
      </c>
      <c r="O537" s="2" t="str">
        <v>03AQXPG7547D1ZN</v>
      </c>
      <c r="P537" s="2">
        <v>9876101651</v>
      </c>
      <c r="Q537" s="2" t="str">
        <v>May'24</v>
      </c>
      <c r="R537" s="2">
        <v>2025</v>
      </c>
      <c r="S537" s="1">
        <v>0</v>
      </c>
      <c r="T537" s="2">
        <v>180</v>
      </c>
      <c r="U537" s="1">
        <v>0</v>
      </c>
      <c r="V537" s="1" t="str">
        <v>Challenger</v>
      </c>
      <c r="W537" s="10">
        <v>0</v>
      </c>
      <c r="X537" s="10">
        <v>0</v>
      </c>
      <c r="Y537" s="10">
        <v>0</v>
      </c>
      <c r="Z537" s="10">
        <v>0</v>
      </c>
      <c r="AA537" s="10">
        <v>12</v>
      </c>
      <c r="AB537" s="10">
        <v>0</v>
      </c>
      <c r="AC537" s="10">
        <v>0</v>
      </c>
      <c r="AD537" s="10">
        <v>0</v>
      </c>
      <c r="AE537" s="10">
        <v>0</v>
      </c>
      <c r="AF537" s="10">
        <v>0</v>
      </c>
      <c r="AG537" s="10">
        <v>0</v>
      </c>
      <c r="AH537" s="10">
        <v>0</v>
      </c>
      <c r="AI537" s="10">
        <v>0</v>
      </c>
      <c r="AJ537" s="10">
        <v>0</v>
      </c>
      <c r="AK537" s="10">
        <v>0</v>
      </c>
      <c r="AL537" s="10">
        <v>0</v>
      </c>
      <c r="AM537" s="10">
        <v>0</v>
      </c>
      <c r="AN537" s="10">
        <v>0</v>
      </c>
      <c r="AO537" s="10">
        <v>0</v>
      </c>
      <c r="AP537" s="10">
        <v>0</v>
      </c>
      <c r="AQ537" s="10">
        <v>0</v>
      </c>
      <c r="AR537" s="10">
        <v>0</v>
      </c>
      <c r="AS537" s="16">
        <v>0</v>
      </c>
      <c r="AT537" s="16">
        <v>0</v>
      </c>
      <c r="AU537" s="16">
        <v>0</v>
      </c>
      <c r="AV537" s="16">
        <v>0</v>
      </c>
      <c r="AW537" s="16" t="str">
        <v/>
      </c>
      <c r="AX537" s="10">
        <f t="shared" si="58"/>
        <v>0</v>
      </c>
      <c r="AY537" s="10">
        <f>SUM(Z537:AK537)</f>
        <v>12</v>
      </c>
      <c r="AZ537" s="2" t="s">
        <v>119</v>
      </c>
      <c r="BA537" s="10">
        <f t="shared" si="59"/>
        <v>0</v>
      </c>
      <c r="BB537" s="36" t="s">
        <v>118</v>
      </c>
      <c r="BC537" s="39" t="str">
        <f t="shared" si="60"/>
        <v/>
      </c>
      <c r="BD537" s="16">
        <f>SUM(AR537:AW537)</f>
        <v>0</v>
      </c>
      <c r="BE537" s="10">
        <f>SUM(AL537:AQ537)</f>
        <v>0</v>
      </c>
      <c r="BF537" s="12" t="str">
        <f t="shared" si="61"/>
        <v/>
      </c>
      <c r="BG537" s="12" t="str">
        <f t="shared" si="62"/>
        <v/>
      </c>
      <c r="BH537" s="9">
        <f t="shared" si="63"/>
        <v>0</v>
      </c>
      <c r="BI537" s="39" t="str">
        <f t="shared" si="64"/>
        <v/>
      </c>
      <c r="BK537" s="75"/>
    </row>
    <row r="538" spans="1:63">
      <c r="A538" s="2">
        <v>535</v>
      </c>
      <c r="B538" s="2">
        <v>2024</v>
      </c>
      <c r="C538" s="1">
        <v>0</v>
      </c>
      <c r="D538" s="37" t="str">
        <v>001J1000009H3ZpIAK</v>
      </c>
      <c r="E538" s="37" t="str">
        <v>MJ INTERIOR</v>
      </c>
      <c r="F538" s="37" t="str">
        <v>RAJASTHAN</v>
      </c>
      <c r="G538" s="37" t="str">
        <v>JODHPUR</v>
      </c>
      <c r="H538" s="37">
        <v>0</v>
      </c>
      <c r="I538" s="37" t="str">
        <v>M R Associates</v>
      </c>
      <c r="J538" s="37" t="str">
        <v>Neeraj Sharma</v>
      </c>
      <c r="K538" s="37" t="str">
        <v>Neeraj Sharma</v>
      </c>
      <c r="L538" s="37" t="str">
        <v>C13417</v>
      </c>
      <c r="M538" s="37" t="str">
        <v>North</v>
      </c>
      <c r="N538" s="2">
        <v>342305</v>
      </c>
      <c r="O538" s="2" t="str">
        <v>08BGKPJ8853K1ZP</v>
      </c>
      <c r="P538" s="2">
        <v>9636896942</v>
      </c>
      <c r="Q538" s="2" t="str">
        <v>Aug'24</v>
      </c>
      <c r="R538" s="2">
        <v>2025</v>
      </c>
      <c r="S538" s="1">
        <v>0</v>
      </c>
      <c r="T538" s="2">
        <v>50</v>
      </c>
      <c r="U538" s="1">
        <v>0</v>
      </c>
      <c r="V538" s="1" t="str">
        <v>Minor</v>
      </c>
      <c r="W538" s="10">
        <v>0</v>
      </c>
      <c r="X538" s="10">
        <v>0</v>
      </c>
      <c r="Y538" s="10">
        <v>0</v>
      </c>
      <c r="Z538" s="10">
        <v>0</v>
      </c>
      <c r="AA538" s="10">
        <v>0</v>
      </c>
      <c r="AB538" s="10">
        <v>0</v>
      </c>
      <c r="AC538" s="10">
        <v>0</v>
      </c>
      <c r="AD538" s="10">
        <v>35.5</v>
      </c>
      <c r="AE538" s="10">
        <v>0</v>
      </c>
      <c r="AF538" s="10">
        <v>0</v>
      </c>
      <c r="AG538" s="10">
        <v>0</v>
      </c>
      <c r="AH538" s="10">
        <v>0</v>
      </c>
      <c r="AI538" s="10">
        <v>0</v>
      </c>
      <c r="AJ538" s="10">
        <v>0</v>
      </c>
      <c r="AK538" s="10">
        <v>0</v>
      </c>
      <c r="AL538" s="10">
        <v>0</v>
      </c>
      <c r="AM538" s="10">
        <v>0</v>
      </c>
      <c r="AN538" s="10">
        <v>0</v>
      </c>
      <c r="AO538" s="10">
        <v>0</v>
      </c>
      <c r="AP538" s="10">
        <v>0</v>
      </c>
      <c r="AQ538" s="10">
        <v>0</v>
      </c>
      <c r="AR538" s="10">
        <v>0</v>
      </c>
      <c r="AS538" s="16">
        <v>0</v>
      </c>
      <c r="AT538" s="16">
        <v>0</v>
      </c>
      <c r="AU538" s="16">
        <v>0</v>
      </c>
      <c r="AV538" s="16">
        <v>0</v>
      </c>
      <c r="AW538" s="16" t="str">
        <v/>
      </c>
      <c r="AX538" s="10">
        <f t="shared" si="58"/>
        <v>0</v>
      </c>
      <c r="AY538" s="10">
        <f>SUM(Z538:AK538)</f>
        <v>35.5</v>
      </c>
      <c r="AZ538" s="2" t="s">
        <v>119</v>
      </c>
      <c r="BA538" s="10">
        <f t="shared" si="59"/>
        <v>0</v>
      </c>
      <c r="BB538" s="36" t="s">
        <v>118</v>
      </c>
      <c r="BC538" s="39" t="str">
        <f t="shared" si="60"/>
        <v/>
      </c>
      <c r="BD538" s="16">
        <f>SUM(AR538:AW538)</f>
        <v>0</v>
      </c>
      <c r="BE538" s="10">
        <f>SUM(AL538:AQ538)</f>
        <v>0</v>
      </c>
      <c r="BF538" s="12" t="str">
        <f t="shared" si="61"/>
        <v/>
      </c>
      <c r="BG538" s="12" t="str">
        <f t="shared" si="62"/>
        <v/>
      </c>
      <c r="BH538" s="9">
        <f t="shared" si="63"/>
        <v>0</v>
      </c>
      <c r="BI538" s="39" t="str">
        <f t="shared" si="64"/>
        <v/>
      </c>
      <c r="BK538" s="75"/>
    </row>
    <row r="539" spans="1:63">
      <c r="A539" s="2">
        <v>536</v>
      </c>
      <c r="B539" s="2">
        <v>2024</v>
      </c>
      <c r="C539" s="1">
        <v>0</v>
      </c>
      <c r="D539" s="37" t="str">
        <v>001J1000002kyIRIAY</v>
      </c>
      <c r="E539" s="37" t="str">
        <v>CHOUDHARY STEELS</v>
      </c>
      <c r="F539" s="37" t="str">
        <v>RAJASTHAN</v>
      </c>
      <c r="G539" s="37" t="str">
        <v>JODHPUR</v>
      </c>
      <c r="H539" s="37" t="str">
        <v>Phalodi</v>
      </c>
      <c r="I539" s="37" t="str">
        <v>M R Associates</v>
      </c>
      <c r="J539" s="37" t="str">
        <v>Neeraj Sharma</v>
      </c>
      <c r="K539" s="37" t="str">
        <v>Neeraj Sharma</v>
      </c>
      <c r="L539" s="37" t="str">
        <v>C13417</v>
      </c>
      <c r="M539" s="37" t="str">
        <v>North</v>
      </c>
      <c r="N539" s="2">
        <v>342302</v>
      </c>
      <c r="O539" s="2" t="str">
        <v>08AKIPL7156L2ZK</v>
      </c>
      <c r="P539" s="2">
        <v>7410892095</v>
      </c>
      <c r="Q539" s="2" t="str">
        <v>Aug'24</v>
      </c>
      <c r="R539" s="2">
        <v>2025</v>
      </c>
      <c r="S539" s="1">
        <v>0</v>
      </c>
      <c r="T539" s="2">
        <v>20</v>
      </c>
      <c r="U539" s="1">
        <v>0</v>
      </c>
      <c r="V539" s="1" t="str">
        <v>Minor</v>
      </c>
      <c r="W539" s="10">
        <v>0</v>
      </c>
      <c r="X539" s="10">
        <v>0</v>
      </c>
      <c r="Y539" s="10">
        <v>0</v>
      </c>
      <c r="Z539" s="10">
        <v>0</v>
      </c>
      <c r="AA539" s="10">
        <v>0</v>
      </c>
      <c r="AB539" s="10">
        <v>0</v>
      </c>
      <c r="AC539" s="10">
        <v>0</v>
      </c>
      <c r="AD539" s="10">
        <v>36</v>
      </c>
      <c r="AE539" s="10">
        <v>0</v>
      </c>
      <c r="AF539" s="10">
        <v>0</v>
      </c>
      <c r="AG539" s="10">
        <v>0</v>
      </c>
      <c r="AH539" s="10">
        <v>0</v>
      </c>
      <c r="AI539" s="10">
        <v>0</v>
      </c>
      <c r="AJ539" s="10">
        <v>0</v>
      </c>
      <c r="AK539" s="10">
        <v>0</v>
      </c>
      <c r="AL539" s="10">
        <v>0</v>
      </c>
      <c r="AM539" s="10">
        <v>0</v>
      </c>
      <c r="AN539" s="10">
        <v>0</v>
      </c>
      <c r="AO539" s="10">
        <v>0</v>
      </c>
      <c r="AP539" s="10">
        <v>0</v>
      </c>
      <c r="AQ539" s="10">
        <v>0</v>
      </c>
      <c r="AR539" s="10">
        <v>0</v>
      </c>
      <c r="AS539" s="16">
        <v>0</v>
      </c>
      <c r="AT539" s="16">
        <v>0</v>
      </c>
      <c r="AU539" s="16">
        <v>0</v>
      </c>
      <c r="AV539" s="16">
        <v>0</v>
      </c>
      <c r="AW539" s="16" t="str">
        <v/>
      </c>
      <c r="AX539" s="10">
        <f t="shared" si="58"/>
        <v>0</v>
      </c>
      <c r="AY539" s="10">
        <f>SUM(Z539:AK539)</f>
        <v>36</v>
      </c>
      <c r="AZ539" s="2" t="s">
        <v>119</v>
      </c>
      <c r="BA539" s="10">
        <f t="shared" si="59"/>
        <v>0</v>
      </c>
      <c r="BB539" s="36" t="s">
        <v>118</v>
      </c>
      <c r="BC539" s="39" t="str">
        <f t="shared" si="60"/>
        <v/>
      </c>
      <c r="BD539" s="16">
        <f>SUM(AR539:AW539)</f>
        <v>0</v>
      </c>
      <c r="BE539" s="10">
        <f>SUM(AL539:AQ539)</f>
        <v>0</v>
      </c>
      <c r="BF539" s="12" t="str">
        <f t="shared" si="61"/>
        <v/>
      </c>
      <c r="BG539" s="12" t="str">
        <f t="shared" si="62"/>
        <v/>
      </c>
      <c r="BH539" s="9">
        <f t="shared" si="63"/>
        <v>0</v>
      </c>
      <c r="BI539" s="39" t="str">
        <f t="shared" si="64"/>
        <v/>
      </c>
      <c r="BK539" s="75"/>
    </row>
    <row r="540" spans="1:63">
      <c r="A540" s="2">
        <v>537</v>
      </c>
      <c r="B540" s="2">
        <v>2024</v>
      </c>
      <c r="C540" s="1">
        <v>0</v>
      </c>
      <c r="D540" s="37" t="str">
        <v>001J1000006TlaMIAS</v>
      </c>
      <c r="E540" s="37" t="str">
        <v>BLS BUILDCARE CO</v>
      </c>
      <c r="F540" s="37" t="str">
        <v>DELHI</v>
      </c>
      <c r="G540" s="37" t="str">
        <v>SHAHDARA</v>
      </c>
      <c r="H540" s="37">
        <v>0</v>
      </c>
      <c r="I540" s="37" t="str">
        <v>MAHENDRA STEELS</v>
      </c>
      <c r="J540" s="37" t="str">
        <v>Aashish Goyal</v>
      </c>
      <c r="K540" s="37" t="str">
        <v>Aashish Goyal</v>
      </c>
      <c r="L540" s="37" t="str">
        <v>C12832</v>
      </c>
      <c r="M540" s="37" t="str">
        <v>North</v>
      </c>
      <c r="N540" s="2">
        <v>110095</v>
      </c>
      <c r="O540" s="2" t="str">
        <v>07AAWFB2487J1ZT</v>
      </c>
      <c r="P540" s="2">
        <v>9560333933</v>
      </c>
      <c r="Q540" s="2" t="str">
        <v>Aug'24</v>
      </c>
      <c r="R540" s="2">
        <v>2025</v>
      </c>
      <c r="S540" s="1">
        <v>0</v>
      </c>
      <c r="T540" s="2">
        <v>200</v>
      </c>
      <c r="U540" s="1">
        <v>5.0000000000000001E-3</v>
      </c>
      <c r="V540" s="1" t="str">
        <v>Challenger</v>
      </c>
      <c r="W540" s="10">
        <v>0</v>
      </c>
      <c r="X540" s="10">
        <v>0</v>
      </c>
      <c r="Y540" s="10">
        <v>0</v>
      </c>
      <c r="Z540" s="10">
        <v>0</v>
      </c>
      <c r="AA540" s="10">
        <v>0</v>
      </c>
      <c r="AB540" s="10">
        <v>0</v>
      </c>
      <c r="AC540" s="10">
        <v>0</v>
      </c>
      <c r="AD540" s="10">
        <v>50.78</v>
      </c>
      <c r="AE540" s="10">
        <v>0</v>
      </c>
      <c r="AF540" s="10">
        <v>0</v>
      </c>
      <c r="AG540" s="10">
        <v>0</v>
      </c>
      <c r="AH540" s="10">
        <v>0</v>
      </c>
      <c r="AI540" s="10">
        <v>0</v>
      </c>
      <c r="AJ540" s="10">
        <v>60.1</v>
      </c>
      <c r="AK540" s="10">
        <v>191</v>
      </c>
      <c r="AL540" s="10">
        <v>0</v>
      </c>
      <c r="AM540" s="10">
        <v>0</v>
      </c>
      <c r="AN540" s="10">
        <v>0</v>
      </c>
      <c r="AO540" s="10">
        <v>0</v>
      </c>
      <c r="AP540" s="10">
        <v>0</v>
      </c>
      <c r="AQ540" s="10">
        <v>0</v>
      </c>
      <c r="AR540" s="10">
        <v>0</v>
      </c>
      <c r="AS540" s="16">
        <v>4</v>
      </c>
      <c r="AT540" s="16">
        <v>0</v>
      </c>
      <c r="AU540" s="16">
        <v>3</v>
      </c>
      <c r="AV540" s="16">
        <v>0</v>
      </c>
      <c r="AW540" s="16" t="str">
        <v/>
      </c>
      <c r="AX540" s="10">
        <f t="shared" si="58"/>
        <v>7</v>
      </c>
      <c r="AY540" s="10">
        <f>SUM(Z540:AK540)</f>
        <v>301.88</v>
      </c>
      <c r="AZ540" s="2" t="s">
        <v>119</v>
      </c>
      <c r="BA540" s="10">
        <f t="shared" si="59"/>
        <v>0</v>
      </c>
      <c r="BB540" s="36" t="s">
        <v>118</v>
      </c>
      <c r="BC540" s="39" t="str">
        <f t="shared" si="60"/>
        <v/>
      </c>
      <c r="BD540" s="16">
        <f>SUM(AR540:AW540)</f>
        <v>7</v>
      </c>
      <c r="BE540" s="10">
        <f>SUM(AL540:AQ540)</f>
        <v>0</v>
      </c>
      <c r="BF540" s="12">
        <f t="shared" si="61"/>
        <v>1</v>
      </c>
      <c r="BG540" s="12">
        <f t="shared" si="62"/>
        <v>0</v>
      </c>
      <c r="BH540" s="9">
        <f t="shared" si="63"/>
        <v>7</v>
      </c>
      <c r="BI540" s="39" t="str">
        <f t="shared" si="64"/>
        <v/>
      </c>
      <c r="BK540" s="75"/>
    </row>
    <row r="541" spans="1:63">
      <c r="A541" s="2">
        <v>538</v>
      </c>
      <c r="B541" s="2">
        <v>2024</v>
      </c>
      <c r="C541" s="1">
        <v>0</v>
      </c>
      <c r="D541" s="37" t="str">
        <v>001J100000Dp2A9IAJ</v>
      </c>
      <c r="E541" s="37" t="str">
        <v>SUPERIOR STEEL TRADING COMPANY</v>
      </c>
      <c r="F541" s="37" t="str">
        <v>DELHI</v>
      </c>
      <c r="G541" s="37" t="str">
        <v>NORTH</v>
      </c>
      <c r="H541" s="37">
        <v>0</v>
      </c>
      <c r="I541" s="37" t="str">
        <v>MAHENDRA STEELS</v>
      </c>
      <c r="J541" s="37" t="str">
        <v>Aashish Goyal</v>
      </c>
      <c r="K541" s="37" t="str">
        <v>Aashish Goyal</v>
      </c>
      <c r="L541" s="37" t="str">
        <v>C12832</v>
      </c>
      <c r="M541" s="37" t="str">
        <v>North</v>
      </c>
      <c r="N541" s="2">
        <v>110033</v>
      </c>
      <c r="O541" s="2" t="str">
        <v>07FDLPB6780H1Z9</v>
      </c>
      <c r="P541" s="2">
        <v>8178455939</v>
      </c>
      <c r="Q541" s="2" t="str">
        <v>Aug'24</v>
      </c>
      <c r="R541" s="2">
        <v>2025</v>
      </c>
      <c r="S541" s="1">
        <v>0</v>
      </c>
      <c r="T541" s="2">
        <v>200</v>
      </c>
      <c r="U541" s="1">
        <v>0</v>
      </c>
      <c r="V541" s="1" t="str">
        <v>Challenger</v>
      </c>
      <c r="W541" s="10">
        <v>0</v>
      </c>
      <c r="X541" s="10">
        <v>0</v>
      </c>
      <c r="Y541" s="10">
        <v>0</v>
      </c>
      <c r="Z541" s="10">
        <v>0</v>
      </c>
      <c r="AA541" s="10">
        <v>0</v>
      </c>
      <c r="AB541" s="10">
        <v>0</v>
      </c>
      <c r="AC541" s="10">
        <v>0</v>
      </c>
      <c r="AD541" s="10">
        <v>5.0999999999999996</v>
      </c>
      <c r="AE541" s="10">
        <v>0</v>
      </c>
      <c r="AF541" s="10">
        <v>0</v>
      </c>
      <c r="AG541" s="10">
        <v>0</v>
      </c>
      <c r="AH541" s="10">
        <v>0</v>
      </c>
      <c r="AI541" s="10">
        <v>0</v>
      </c>
      <c r="AJ541" s="10">
        <v>0</v>
      </c>
      <c r="AK541" s="10">
        <v>0</v>
      </c>
      <c r="AL541" s="10">
        <v>0</v>
      </c>
      <c r="AM541" s="10">
        <v>0</v>
      </c>
      <c r="AN541" s="10">
        <v>0</v>
      </c>
      <c r="AO541" s="10">
        <v>0</v>
      </c>
      <c r="AP541" s="10">
        <v>0</v>
      </c>
      <c r="AQ541" s="10">
        <v>0</v>
      </c>
      <c r="AR541" s="10">
        <v>0</v>
      </c>
      <c r="AS541" s="16">
        <v>0</v>
      </c>
      <c r="AT541" s="16">
        <v>0</v>
      </c>
      <c r="AU541" s="16">
        <v>0</v>
      </c>
      <c r="AV541" s="16">
        <v>0</v>
      </c>
      <c r="AW541" s="16" t="str">
        <v/>
      </c>
      <c r="AX541" s="10">
        <f t="shared" si="58"/>
        <v>0</v>
      </c>
      <c r="AY541" s="10">
        <f>SUM(Z541:AK541)</f>
        <v>5.0999999999999996</v>
      </c>
      <c r="AZ541" s="2" t="s">
        <v>119</v>
      </c>
      <c r="BA541" s="10">
        <f t="shared" si="59"/>
        <v>0</v>
      </c>
      <c r="BB541" s="36" t="s">
        <v>118</v>
      </c>
      <c r="BC541" s="39" t="str">
        <f t="shared" si="60"/>
        <v/>
      </c>
      <c r="BD541" s="16">
        <f>SUM(AR541:AW541)</f>
        <v>0</v>
      </c>
      <c r="BE541" s="10">
        <f>SUM(AL541:AQ541)</f>
        <v>0</v>
      </c>
      <c r="BF541" s="12" t="str">
        <f t="shared" si="61"/>
        <v/>
      </c>
      <c r="BG541" s="12" t="str">
        <f t="shared" si="62"/>
        <v/>
      </c>
      <c r="BH541" s="9">
        <f t="shared" si="63"/>
        <v>0</v>
      </c>
      <c r="BI541" s="39" t="str">
        <f t="shared" si="64"/>
        <v/>
      </c>
      <c r="BK541" s="75"/>
    </row>
    <row r="542" spans="1:63">
      <c r="A542" s="2">
        <v>539</v>
      </c>
      <c r="B542" s="2">
        <v>2024</v>
      </c>
      <c r="C542" s="1">
        <v>0</v>
      </c>
      <c r="D542" s="37" t="str">
        <v>001J100000Dp2AAIAZ</v>
      </c>
      <c r="E542" s="37" t="str">
        <v>BRIGHT INFRA SOLUTIONS</v>
      </c>
      <c r="F542" s="37" t="str">
        <v>DELHI</v>
      </c>
      <c r="G542" s="37" t="str">
        <v>NORTH</v>
      </c>
      <c r="H542" s="37">
        <v>0</v>
      </c>
      <c r="I542" s="37" t="str">
        <v>MAHENDRA STEELS</v>
      </c>
      <c r="J542" s="37" t="str">
        <v>Aman kumar</v>
      </c>
      <c r="K542" s="37" t="str">
        <v>Aashish Goyal</v>
      </c>
      <c r="L542" s="37" t="str">
        <v>C12832</v>
      </c>
      <c r="M542" s="37" t="str">
        <v>North</v>
      </c>
      <c r="N542" s="2">
        <v>110036</v>
      </c>
      <c r="O542" s="2" t="str">
        <v>07AAFPK0170L1ZS</v>
      </c>
      <c r="P542" s="2">
        <v>9810247706</v>
      </c>
      <c r="Q542" s="2" t="str">
        <v>Aug'24</v>
      </c>
      <c r="R542" s="2">
        <v>2025</v>
      </c>
      <c r="S542" s="1">
        <v>0</v>
      </c>
      <c r="T542" s="2">
        <v>200</v>
      </c>
      <c r="U542" s="1">
        <v>3.8333333333333337E-2</v>
      </c>
      <c r="V542" s="1" t="str">
        <v>Challenger</v>
      </c>
      <c r="W542" s="10">
        <v>0</v>
      </c>
      <c r="X542" s="10">
        <v>0</v>
      </c>
      <c r="Y542" s="10">
        <v>0</v>
      </c>
      <c r="Z542" s="10">
        <v>0</v>
      </c>
      <c r="AA542" s="10">
        <v>0</v>
      </c>
      <c r="AB542" s="10">
        <v>0</v>
      </c>
      <c r="AC542" s="10">
        <v>0</v>
      </c>
      <c r="AD542" s="10">
        <v>15.1</v>
      </c>
      <c r="AE542" s="10">
        <v>0</v>
      </c>
      <c r="AF542" s="10">
        <v>16.2</v>
      </c>
      <c r="AG542" s="10">
        <v>15</v>
      </c>
      <c r="AH542" s="10">
        <v>0</v>
      </c>
      <c r="AI542" s="10">
        <v>80.099999999999994</v>
      </c>
      <c r="AJ542" s="10">
        <v>80</v>
      </c>
      <c r="AK542" s="10">
        <v>0</v>
      </c>
      <c r="AL542" s="10">
        <v>0</v>
      </c>
      <c r="AM542" s="10">
        <v>39</v>
      </c>
      <c r="AN542" s="10">
        <v>50</v>
      </c>
      <c r="AO542" s="10">
        <v>76.010000000000005</v>
      </c>
      <c r="AP542" s="10">
        <v>53.95</v>
      </c>
      <c r="AQ542" s="10">
        <v>52</v>
      </c>
      <c r="AR542" s="10">
        <v>5</v>
      </c>
      <c r="AS542" s="16">
        <v>10</v>
      </c>
      <c r="AT542" s="16">
        <v>12</v>
      </c>
      <c r="AU542" s="16">
        <v>6</v>
      </c>
      <c r="AV542" s="16">
        <v>5</v>
      </c>
      <c r="AW542" s="16" t="str">
        <v/>
      </c>
      <c r="AX542" s="10">
        <f t="shared" si="58"/>
        <v>308.95999999999998</v>
      </c>
      <c r="AY542" s="10">
        <f>SUM(Z542:AK542)</f>
        <v>206.39999999999998</v>
      </c>
      <c r="AZ542" s="2" t="s">
        <v>119</v>
      </c>
      <c r="BA542" s="10">
        <f t="shared" si="59"/>
        <v>45.16</v>
      </c>
      <c r="BB542" s="36" t="s">
        <v>118</v>
      </c>
      <c r="BC542" s="39" t="str">
        <f t="shared" si="60"/>
        <v>B</v>
      </c>
      <c r="BD542" s="16">
        <f>SUM(AR542:AW542)</f>
        <v>38</v>
      </c>
      <c r="BE542" s="10">
        <f>SUM(AL542:AQ542)</f>
        <v>270.95999999999998</v>
      </c>
      <c r="BF542" s="12">
        <f t="shared" si="61"/>
        <v>0.12299326773692389</v>
      </c>
      <c r="BG542" s="12">
        <f t="shared" si="62"/>
        <v>0.87700673226307613</v>
      </c>
      <c r="BH542" s="9">
        <f t="shared" si="63"/>
        <v>308.95999999999998</v>
      </c>
      <c r="BI542" s="39" t="str">
        <f t="shared" si="64"/>
        <v>B</v>
      </c>
      <c r="BJ542" s="1" t="str">
        <f>_xlfn.XLOOKUP(D542,'Holi gift'!A:A,'Holi gift'!A:A,"",0,1)</f>
        <v>001J100000Dp2AAIAZ</v>
      </c>
      <c r="BK542" s="75"/>
    </row>
    <row r="543" spans="1:63">
      <c r="A543" s="2">
        <v>540</v>
      </c>
      <c r="B543" s="2">
        <v>2024</v>
      </c>
      <c r="C543" s="1">
        <v>0</v>
      </c>
      <c r="D543" s="37" t="str">
        <v>001J1000009GUPGIA4</v>
      </c>
      <c r="E543" s="37" t="str">
        <v>J K  TRADERS</v>
      </c>
      <c r="F543" s="37" t="str">
        <v>DELHI</v>
      </c>
      <c r="G543" s="37" t="str">
        <v>WEST</v>
      </c>
      <c r="H543" s="37">
        <v>0</v>
      </c>
      <c r="I543" s="37" t="str">
        <v>MAHENDRA STEELS</v>
      </c>
      <c r="J543" s="37" t="str">
        <v>Aman kumar</v>
      </c>
      <c r="K543" s="37" t="str">
        <v>Aashish Goyal</v>
      </c>
      <c r="L543" s="37" t="str">
        <v>C12832</v>
      </c>
      <c r="M543" s="37" t="str">
        <v>North</v>
      </c>
      <c r="N543" s="2">
        <v>110059</v>
      </c>
      <c r="O543" s="2" t="str">
        <v>07BAIPP6536P1ZX</v>
      </c>
      <c r="P543" s="2">
        <v>8130919997</v>
      </c>
      <c r="Q543" s="2" t="str">
        <v>Aug'24</v>
      </c>
      <c r="R543" s="2">
        <v>2025</v>
      </c>
      <c r="S543" s="1">
        <v>0</v>
      </c>
      <c r="T543" s="2">
        <v>20</v>
      </c>
      <c r="U543" s="1">
        <v>0</v>
      </c>
      <c r="V543" s="1" t="str">
        <v>Minor</v>
      </c>
      <c r="W543" s="10">
        <v>0</v>
      </c>
      <c r="X543" s="10">
        <v>0</v>
      </c>
      <c r="Y543" s="10">
        <v>0</v>
      </c>
      <c r="Z543" s="10">
        <v>0</v>
      </c>
      <c r="AA543" s="10">
        <v>0</v>
      </c>
      <c r="AB543" s="10">
        <v>0</v>
      </c>
      <c r="AC543" s="10">
        <v>0</v>
      </c>
      <c r="AD543" s="10">
        <v>15.05</v>
      </c>
      <c r="AE543" s="10">
        <v>0</v>
      </c>
      <c r="AF543" s="10">
        <v>5.0999999999999996</v>
      </c>
      <c r="AG543" s="10">
        <v>0</v>
      </c>
      <c r="AH543" s="10">
        <v>0</v>
      </c>
      <c r="AI543" s="10">
        <v>0</v>
      </c>
      <c r="AJ543" s="10">
        <v>0</v>
      </c>
      <c r="AK543" s="10">
        <v>0</v>
      </c>
      <c r="AL543" s="10">
        <v>0</v>
      </c>
      <c r="AM543" s="10">
        <v>0</v>
      </c>
      <c r="AN543" s="10">
        <v>0</v>
      </c>
      <c r="AO543" s="10">
        <v>0</v>
      </c>
      <c r="AP543" s="10">
        <v>0</v>
      </c>
      <c r="AQ543" s="10">
        <v>0</v>
      </c>
      <c r="AR543" s="10">
        <v>0</v>
      </c>
      <c r="AS543" s="16">
        <v>0</v>
      </c>
      <c r="AT543" s="16">
        <v>0</v>
      </c>
      <c r="AU543" s="16">
        <v>0</v>
      </c>
      <c r="AV543" s="16">
        <v>0</v>
      </c>
      <c r="AW543" s="16" t="str">
        <v/>
      </c>
      <c r="AX543" s="10">
        <f t="shared" si="58"/>
        <v>0</v>
      </c>
      <c r="AY543" s="10">
        <f>SUM(Z543:AK543)</f>
        <v>20.149999999999999</v>
      </c>
      <c r="AZ543" s="2" t="s">
        <v>119</v>
      </c>
      <c r="BA543" s="10">
        <f t="shared" si="59"/>
        <v>0</v>
      </c>
      <c r="BB543" s="36" t="s">
        <v>118</v>
      </c>
      <c r="BC543" s="39" t="str">
        <f t="shared" si="60"/>
        <v/>
      </c>
      <c r="BD543" s="16">
        <f>SUM(AR543:AW543)</f>
        <v>0</v>
      </c>
      <c r="BE543" s="10">
        <f>SUM(AL543:AQ543)</f>
        <v>0</v>
      </c>
      <c r="BF543" s="12" t="str">
        <f t="shared" si="61"/>
        <v/>
      </c>
      <c r="BG543" s="12" t="str">
        <f t="shared" si="62"/>
        <v/>
      </c>
      <c r="BH543" s="9">
        <f t="shared" si="63"/>
        <v>0</v>
      </c>
      <c r="BI543" s="39" t="str">
        <f t="shared" si="64"/>
        <v/>
      </c>
      <c r="BK543" s="75"/>
    </row>
    <row r="544" spans="1:63">
      <c r="A544" s="2">
        <v>541</v>
      </c>
      <c r="B544" s="2">
        <v>2024</v>
      </c>
      <c r="C544" s="1">
        <v>0</v>
      </c>
      <c r="D544" s="37" t="str">
        <v>0015g00001W32CdAAJ</v>
      </c>
      <c r="E544" s="37" t="str">
        <v>KHANDELWAL METALS</v>
      </c>
      <c r="F544" s="37" t="str">
        <v>HARYANA</v>
      </c>
      <c r="G544" s="37" t="str">
        <v>FARIDABAD</v>
      </c>
      <c r="H544" s="37" t="str">
        <v>Faridabad</v>
      </c>
      <c r="I544" s="37" t="str">
        <v>NIKUNJ UDYOG</v>
      </c>
      <c r="J544" s="37" t="str">
        <v>Rahul Chauhan</v>
      </c>
      <c r="K544" s="37" t="str">
        <v>Shiv Shankar Sharma</v>
      </c>
      <c r="L544" s="37" t="str">
        <v>C12828</v>
      </c>
      <c r="M544" s="37" t="str">
        <v>North</v>
      </c>
      <c r="N544" s="2">
        <v>121002</v>
      </c>
      <c r="O544" s="2" t="str">
        <v>06AATPK4778N1ZQ</v>
      </c>
      <c r="P544" s="2">
        <v>9910483273</v>
      </c>
      <c r="Q544" s="2" t="str">
        <v>Aug'24</v>
      </c>
      <c r="R544" s="2">
        <v>2025</v>
      </c>
      <c r="S544" s="1">
        <v>0</v>
      </c>
      <c r="T544" s="2">
        <v>80</v>
      </c>
      <c r="U544" s="1">
        <v>0</v>
      </c>
      <c r="V544" s="1" t="str">
        <v>Challenger</v>
      </c>
      <c r="W544" s="10">
        <v>0</v>
      </c>
      <c r="X544" s="10">
        <v>0</v>
      </c>
      <c r="Y544" s="10">
        <v>0</v>
      </c>
      <c r="Z544" s="10">
        <v>0</v>
      </c>
      <c r="AA544" s="10">
        <v>0</v>
      </c>
      <c r="AB544" s="10">
        <v>0</v>
      </c>
      <c r="AC544" s="10">
        <v>0</v>
      </c>
      <c r="AD544" s="10">
        <v>11</v>
      </c>
      <c r="AE544" s="10">
        <v>10.5</v>
      </c>
      <c r="AF544" s="10">
        <v>10.125</v>
      </c>
      <c r="AG544" s="10">
        <v>0</v>
      </c>
      <c r="AH544" s="10">
        <v>10</v>
      </c>
      <c r="AI544" s="10">
        <v>0</v>
      </c>
      <c r="AJ544" s="10">
        <v>63.5</v>
      </c>
      <c r="AK544" s="10">
        <v>0</v>
      </c>
      <c r="AL544" s="10">
        <v>5</v>
      </c>
      <c r="AM544" s="10">
        <v>2.2999999999999998</v>
      </c>
      <c r="AN544" s="10">
        <v>1.4</v>
      </c>
      <c r="AO544" s="10">
        <v>2.2999999999999998</v>
      </c>
      <c r="AP544" s="10">
        <v>0</v>
      </c>
      <c r="AQ544" s="10">
        <v>0</v>
      </c>
      <c r="AR544" s="10">
        <v>0</v>
      </c>
      <c r="AS544" s="16">
        <v>0</v>
      </c>
      <c r="AT544" s="16">
        <v>0</v>
      </c>
      <c r="AU544" s="16">
        <v>0</v>
      </c>
      <c r="AV544" s="16">
        <v>0</v>
      </c>
      <c r="AW544" s="16" t="str">
        <v/>
      </c>
      <c r="AX544" s="10">
        <f t="shared" si="58"/>
        <v>11</v>
      </c>
      <c r="AY544" s="10">
        <f>SUM(Z544:AK544)</f>
        <v>105.125</v>
      </c>
      <c r="AZ544" s="2" t="s">
        <v>119</v>
      </c>
      <c r="BA544" s="10">
        <f t="shared" si="59"/>
        <v>1.8333333333333333</v>
      </c>
      <c r="BB544" s="36" t="s">
        <v>118</v>
      </c>
      <c r="BC544" s="39" t="str">
        <f t="shared" si="60"/>
        <v/>
      </c>
      <c r="BD544" s="16">
        <f>SUM(AR544:AW544)</f>
        <v>0</v>
      </c>
      <c r="BE544" s="10">
        <f>SUM(AL544:AQ544)</f>
        <v>11</v>
      </c>
      <c r="BF544" s="12">
        <f t="shared" si="61"/>
        <v>0</v>
      </c>
      <c r="BG544" s="12">
        <f t="shared" si="62"/>
        <v>1</v>
      </c>
      <c r="BH544" s="9">
        <f t="shared" si="63"/>
        <v>11</v>
      </c>
      <c r="BI544" s="39" t="str">
        <f t="shared" si="64"/>
        <v/>
      </c>
      <c r="BK544" s="75"/>
    </row>
    <row r="545" spans="1:63">
      <c r="A545" s="2">
        <v>542</v>
      </c>
      <c r="B545" s="2">
        <v>2024</v>
      </c>
      <c r="C545" s="1">
        <v>0</v>
      </c>
      <c r="D545" s="37" t="str">
        <v>001J10000051pqVIAQ</v>
      </c>
      <c r="E545" s="37" t="str">
        <v>SURESH TRADING CO</v>
      </c>
      <c r="F545" s="37" t="str">
        <v>HARYANA</v>
      </c>
      <c r="G545" s="37" t="str">
        <v>GURUGRAM</v>
      </c>
      <c r="H545" s="37" t="str">
        <v>Pataudi</v>
      </c>
      <c r="I545" s="37" t="str">
        <v>NIKUNJ UDYOG</v>
      </c>
      <c r="J545" s="37" t="str">
        <v>Shiv Shankar Sharma</v>
      </c>
      <c r="K545" s="37" t="str">
        <v>Shiv Shankar Sharma</v>
      </c>
      <c r="L545" s="37" t="str">
        <v>C12828</v>
      </c>
      <c r="M545" s="37" t="str">
        <v>North</v>
      </c>
      <c r="N545" s="2">
        <v>122503</v>
      </c>
      <c r="O545" s="2" t="str">
        <v>06ANYPG8066H1ZE</v>
      </c>
      <c r="P545" s="2">
        <v>9812390096</v>
      </c>
      <c r="Q545" s="2" t="str">
        <v>Aug'24</v>
      </c>
      <c r="R545" s="2">
        <v>2025</v>
      </c>
      <c r="S545" s="1">
        <v>0</v>
      </c>
      <c r="T545" s="2">
        <v>200</v>
      </c>
      <c r="U545" s="1">
        <v>0</v>
      </c>
      <c r="V545" s="1" t="str">
        <v>Challenger</v>
      </c>
      <c r="W545" s="10">
        <v>0</v>
      </c>
      <c r="X545" s="10">
        <v>0</v>
      </c>
      <c r="Y545" s="10">
        <v>0</v>
      </c>
      <c r="Z545" s="10">
        <v>0</v>
      </c>
      <c r="AA545" s="10">
        <v>0</v>
      </c>
      <c r="AB545" s="10">
        <v>0</v>
      </c>
      <c r="AC545" s="10">
        <v>0</v>
      </c>
      <c r="AD545" s="10">
        <v>39.5</v>
      </c>
      <c r="AE545" s="10">
        <v>0</v>
      </c>
      <c r="AF545" s="10">
        <v>0</v>
      </c>
      <c r="AG545" s="10">
        <v>21</v>
      </c>
      <c r="AH545" s="10">
        <v>10.8</v>
      </c>
      <c r="AI545" s="10">
        <v>0</v>
      </c>
      <c r="AJ545" s="10">
        <v>0</v>
      </c>
      <c r="AK545" s="10">
        <v>15.5</v>
      </c>
      <c r="AL545" s="10">
        <v>0</v>
      </c>
      <c r="AM545" s="10">
        <v>15</v>
      </c>
      <c r="AN545" s="10">
        <v>0</v>
      </c>
      <c r="AO545" s="10">
        <v>0</v>
      </c>
      <c r="AP545" s="10">
        <v>0</v>
      </c>
      <c r="AQ545" s="10">
        <v>0</v>
      </c>
      <c r="AR545" s="10">
        <v>0</v>
      </c>
      <c r="AS545" s="16">
        <v>0</v>
      </c>
      <c r="AT545" s="16">
        <v>0</v>
      </c>
      <c r="AU545" s="16">
        <v>0</v>
      </c>
      <c r="AV545" s="16">
        <v>0</v>
      </c>
      <c r="AW545" s="16" t="str">
        <v/>
      </c>
      <c r="AX545" s="10">
        <f t="shared" si="58"/>
        <v>15</v>
      </c>
      <c r="AY545" s="10">
        <f>SUM(Z545:AK545)</f>
        <v>86.8</v>
      </c>
      <c r="AZ545" s="2" t="s">
        <v>119</v>
      </c>
      <c r="BA545" s="10">
        <f t="shared" si="59"/>
        <v>2.5</v>
      </c>
      <c r="BB545" s="36" t="s">
        <v>118</v>
      </c>
      <c r="BC545" s="39" t="str">
        <f t="shared" si="60"/>
        <v/>
      </c>
      <c r="BD545" s="16">
        <f>SUM(AR545:AW545)</f>
        <v>0</v>
      </c>
      <c r="BE545" s="10">
        <f>SUM(AL545:AQ545)</f>
        <v>15</v>
      </c>
      <c r="BF545" s="12">
        <f t="shared" si="61"/>
        <v>0</v>
      </c>
      <c r="BG545" s="12">
        <f t="shared" si="62"/>
        <v>1</v>
      </c>
      <c r="BH545" s="9">
        <f t="shared" si="63"/>
        <v>15</v>
      </c>
      <c r="BI545" s="39" t="str">
        <f t="shared" si="64"/>
        <v/>
      </c>
      <c r="BK545" s="75"/>
    </row>
    <row r="546" spans="1:63">
      <c r="A546" s="2">
        <v>543</v>
      </c>
      <c r="B546" s="2">
        <v>2024</v>
      </c>
      <c r="C546" s="1">
        <v>0</v>
      </c>
      <c r="D546" s="37" t="str">
        <v>001J100000BahtrIAB</v>
      </c>
      <c r="E546" s="37" t="str">
        <v>MAHALAXMI STEEL TRADERS</v>
      </c>
      <c r="F546" s="37" t="str">
        <v>HARYANA</v>
      </c>
      <c r="G546" s="37" t="str">
        <v>MAHENDRAGARH</v>
      </c>
      <c r="H546" s="37" t="str">
        <v>Narnaul</v>
      </c>
      <c r="I546" s="37" t="str">
        <v>NIKUNJ UDYOG</v>
      </c>
      <c r="J546" s="37" t="str">
        <v>Shiv Shankar Sharma</v>
      </c>
      <c r="K546" s="37" t="str">
        <v>Shiv Shankar Sharma</v>
      </c>
      <c r="L546" s="37" t="str">
        <v>C12828</v>
      </c>
      <c r="M546" s="37" t="str">
        <v>North</v>
      </c>
      <c r="N546" s="2">
        <v>123001</v>
      </c>
      <c r="O546" s="2" t="str">
        <v>06ABUFM3797K1ZB</v>
      </c>
      <c r="P546" s="2">
        <v>9729271112</v>
      </c>
      <c r="Q546" s="2" t="str">
        <v>Aug'24</v>
      </c>
      <c r="R546" s="2">
        <v>2025</v>
      </c>
      <c r="S546" s="1">
        <v>0</v>
      </c>
      <c r="T546" s="2">
        <v>160</v>
      </c>
      <c r="U546" s="1">
        <v>0</v>
      </c>
      <c r="V546" s="1" t="str">
        <v>Challenger</v>
      </c>
      <c r="W546" s="10">
        <v>0</v>
      </c>
      <c r="X546" s="10">
        <v>0</v>
      </c>
      <c r="Y546" s="10">
        <v>0</v>
      </c>
      <c r="Z546" s="10">
        <v>0</v>
      </c>
      <c r="AA546" s="10">
        <v>0</v>
      </c>
      <c r="AB546" s="10">
        <v>0</v>
      </c>
      <c r="AC546" s="10">
        <v>0</v>
      </c>
      <c r="AD546" s="10">
        <v>10</v>
      </c>
      <c r="AE546" s="10">
        <v>0</v>
      </c>
      <c r="AF546" s="10">
        <v>0</v>
      </c>
      <c r="AG546" s="10">
        <v>0</v>
      </c>
      <c r="AH546" s="10">
        <v>0</v>
      </c>
      <c r="AI546" s="10">
        <v>0</v>
      </c>
      <c r="AJ546" s="10">
        <v>0</v>
      </c>
      <c r="AK546" s="10">
        <v>0</v>
      </c>
      <c r="AL546" s="10">
        <v>0</v>
      </c>
      <c r="AM546" s="10">
        <v>0</v>
      </c>
      <c r="AN546" s="10">
        <v>0</v>
      </c>
      <c r="AO546" s="10">
        <v>0</v>
      </c>
      <c r="AP546" s="10">
        <v>0</v>
      </c>
      <c r="AQ546" s="10">
        <v>0</v>
      </c>
      <c r="AR546" s="10">
        <v>0</v>
      </c>
      <c r="AS546" s="16">
        <v>0</v>
      </c>
      <c r="AT546" s="16">
        <v>0</v>
      </c>
      <c r="AU546" s="16">
        <v>0</v>
      </c>
      <c r="AV546" s="16">
        <v>0</v>
      </c>
      <c r="AW546" s="16" t="str">
        <v/>
      </c>
      <c r="AX546" s="10">
        <f t="shared" si="58"/>
        <v>0</v>
      </c>
      <c r="AY546" s="10">
        <f>SUM(Z546:AK546)</f>
        <v>10</v>
      </c>
      <c r="AZ546" s="2" t="s">
        <v>119</v>
      </c>
      <c r="BA546" s="10">
        <f t="shared" si="59"/>
        <v>0</v>
      </c>
      <c r="BB546" s="36" t="s">
        <v>118</v>
      </c>
      <c r="BC546" s="39" t="str">
        <f t="shared" si="60"/>
        <v/>
      </c>
      <c r="BD546" s="16">
        <f>SUM(AR546:AW546)</f>
        <v>0</v>
      </c>
      <c r="BE546" s="10">
        <f>SUM(AL546:AQ546)</f>
        <v>0</v>
      </c>
      <c r="BF546" s="12" t="str">
        <f t="shared" si="61"/>
        <v/>
      </c>
      <c r="BG546" s="12" t="str">
        <f t="shared" si="62"/>
        <v/>
      </c>
      <c r="BH546" s="9">
        <f t="shared" si="63"/>
        <v>0</v>
      </c>
      <c r="BI546" s="39" t="str">
        <f t="shared" si="64"/>
        <v/>
      </c>
      <c r="BK546" s="75"/>
    </row>
    <row r="547" spans="1:63">
      <c r="A547" s="2">
        <v>544</v>
      </c>
      <c r="B547" s="2">
        <v>2024</v>
      </c>
      <c r="C547" s="1">
        <v>0</v>
      </c>
      <c r="D547" s="37" t="str">
        <v>0015g00001ZWPw6AAH</v>
      </c>
      <c r="E547" s="37" t="str">
        <v>SHRI BALAJI IRON STORE</v>
      </c>
      <c r="F547" s="37" t="str">
        <v>HARYANA</v>
      </c>
      <c r="G547" s="37" t="str">
        <v>REWARI</v>
      </c>
      <c r="H547" s="37" t="str">
        <v>Rewari</v>
      </c>
      <c r="I547" s="37" t="str">
        <v>NIKUNJ UDYOG</v>
      </c>
      <c r="J547" s="37" t="str">
        <v>Shiv Shankar Sharma</v>
      </c>
      <c r="K547" s="37" t="str">
        <v>Shiv Shankar Sharma</v>
      </c>
      <c r="L547" s="37" t="str">
        <v>C12828</v>
      </c>
      <c r="M547" s="37" t="str">
        <v>North</v>
      </c>
      <c r="N547" s="2">
        <v>123411</v>
      </c>
      <c r="O547" s="2" t="str">
        <v>06BKCPK8816P1ZM</v>
      </c>
      <c r="P547" s="2">
        <v>9416213299</v>
      </c>
      <c r="Q547" s="2" t="str">
        <v>Aug'24</v>
      </c>
      <c r="R547" s="2">
        <v>2025</v>
      </c>
      <c r="S547" s="1">
        <v>0</v>
      </c>
      <c r="T547" s="2">
        <v>170</v>
      </c>
      <c r="U547" s="1">
        <v>0</v>
      </c>
      <c r="V547" s="1" t="str">
        <v>Challenger</v>
      </c>
      <c r="W547" s="10">
        <v>0</v>
      </c>
      <c r="X547" s="10">
        <v>0</v>
      </c>
      <c r="Y547" s="10">
        <v>0</v>
      </c>
      <c r="Z547" s="10">
        <v>0</v>
      </c>
      <c r="AA547" s="10">
        <v>0</v>
      </c>
      <c r="AB547" s="10">
        <v>0</v>
      </c>
      <c r="AC547" s="10">
        <v>0</v>
      </c>
      <c r="AD547" s="10">
        <v>10</v>
      </c>
      <c r="AE547" s="10">
        <v>10</v>
      </c>
      <c r="AF547" s="10">
        <v>0</v>
      </c>
      <c r="AG547" s="10">
        <v>27</v>
      </c>
      <c r="AH547" s="10">
        <v>11</v>
      </c>
      <c r="AI547" s="10">
        <v>42</v>
      </c>
      <c r="AJ547" s="10">
        <v>12.5</v>
      </c>
      <c r="AK547" s="10">
        <v>0</v>
      </c>
      <c r="AL547" s="10">
        <v>0</v>
      </c>
      <c r="AM547" s="10">
        <v>9</v>
      </c>
      <c r="AN547" s="10">
        <v>0</v>
      </c>
      <c r="AO547" s="10">
        <v>0</v>
      </c>
      <c r="AP547" s="10">
        <v>0</v>
      </c>
      <c r="AQ547" s="10">
        <v>0</v>
      </c>
      <c r="AR547" s="10">
        <v>0</v>
      </c>
      <c r="AS547" s="16">
        <v>0</v>
      </c>
      <c r="AT547" s="16">
        <v>0</v>
      </c>
      <c r="AU547" s="16">
        <v>0</v>
      </c>
      <c r="AV547" s="16">
        <v>0</v>
      </c>
      <c r="AW547" s="16" t="str">
        <v/>
      </c>
      <c r="AX547" s="10">
        <f t="shared" si="58"/>
        <v>9</v>
      </c>
      <c r="AY547" s="10">
        <f>SUM(Z547:AK547)</f>
        <v>112.5</v>
      </c>
      <c r="AZ547" s="2" t="s">
        <v>119</v>
      </c>
      <c r="BA547" s="10">
        <f t="shared" si="59"/>
        <v>1.5</v>
      </c>
      <c r="BB547" s="36" t="s">
        <v>118</v>
      </c>
      <c r="BC547" s="39" t="str">
        <f t="shared" si="60"/>
        <v/>
      </c>
      <c r="BD547" s="16">
        <f>SUM(AR547:AW547)</f>
        <v>0</v>
      </c>
      <c r="BE547" s="10">
        <f>SUM(AL547:AQ547)</f>
        <v>9</v>
      </c>
      <c r="BF547" s="12">
        <f t="shared" si="61"/>
        <v>0</v>
      </c>
      <c r="BG547" s="12">
        <f t="shared" si="62"/>
        <v>1</v>
      </c>
      <c r="BH547" s="9">
        <f t="shared" si="63"/>
        <v>9</v>
      </c>
      <c r="BI547" s="39" t="str">
        <f t="shared" si="64"/>
        <v/>
      </c>
      <c r="BK547" s="75"/>
    </row>
    <row r="548" spans="1:63">
      <c r="A548" s="2">
        <v>545</v>
      </c>
      <c r="B548" s="2">
        <v>2024</v>
      </c>
      <c r="C548" s="1">
        <v>0</v>
      </c>
      <c r="D548" s="37" t="str">
        <v>001J1000003mJPGIA2</v>
      </c>
      <c r="E548" s="37" t="str">
        <v>PABBI SALES</v>
      </c>
      <c r="F548" s="37" t="str">
        <v>PUNJAB</v>
      </c>
      <c r="G548" s="37" t="str">
        <v>LUDHIANA</v>
      </c>
      <c r="H548" s="37" t="str">
        <v>Jagraon</v>
      </c>
      <c r="I548" s="37" t="str">
        <v>PAL CEMENT AND STEEL PVT. LTD.</v>
      </c>
      <c r="J548" s="37" t="str">
        <v>Abhishek Wadhwa</v>
      </c>
      <c r="K548" s="37" t="str">
        <v>Abhishek Wadhwa</v>
      </c>
      <c r="L548" s="37" t="str">
        <v>C12827</v>
      </c>
      <c r="M548" s="37" t="str">
        <v>North</v>
      </c>
      <c r="N548" s="2">
        <v>142026</v>
      </c>
      <c r="O548" s="2" t="str">
        <v>03CLLPP0930J1Z4</v>
      </c>
      <c r="P548" s="2">
        <v>9815168136</v>
      </c>
      <c r="Q548" s="2" t="str">
        <v>Aug'24</v>
      </c>
      <c r="R548" s="2">
        <v>2025</v>
      </c>
      <c r="S548" s="1">
        <v>0</v>
      </c>
      <c r="T548" s="2">
        <v>200</v>
      </c>
      <c r="U548" s="1">
        <v>0.11681666666666667</v>
      </c>
      <c r="V548" s="1" t="str">
        <v>Star</v>
      </c>
      <c r="W548" s="10">
        <v>0</v>
      </c>
      <c r="X548" s="10">
        <v>0</v>
      </c>
      <c r="Y548" s="10">
        <v>0</v>
      </c>
      <c r="Z548" s="10">
        <v>0</v>
      </c>
      <c r="AA548" s="10">
        <v>0</v>
      </c>
      <c r="AB548" s="10">
        <v>0</v>
      </c>
      <c r="AC548" s="10">
        <v>0</v>
      </c>
      <c r="AD548" s="10">
        <v>41</v>
      </c>
      <c r="AE548" s="10">
        <v>20</v>
      </c>
      <c r="AF548" s="10">
        <v>25</v>
      </c>
      <c r="AG548" s="10">
        <v>15</v>
      </c>
      <c r="AH548" s="10">
        <v>16</v>
      </c>
      <c r="AI548" s="10">
        <v>50</v>
      </c>
      <c r="AJ548" s="10">
        <v>75</v>
      </c>
      <c r="AK548" s="10">
        <v>59</v>
      </c>
      <c r="AL548" s="10">
        <v>16</v>
      </c>
      <c r="AM548" s="10">
        <v>17</v>
      </c>
      <c r="AN548" s="10">
        <v>17</v>
      </c>
      <c r="AO548" s="10">
        <v>17.22</v>
      </c>
      <c r="AP548" s="10">
        <v>16</v>
      </c>
      <c r="AQ548" s="10">
        <v>0</v>
      </c>
      <c r="AR548" s="10">
        <v>9.98</v>
      </c>
      <c r="AS548" s="16">
        <v>16.93</v>
      </c>
      <c r="AT548" s="16">
        <v>35.090000000000003</v>
      </c>
      <c r="AU548" s="16">
        <v>25</v>
      </c>
      <c r="AV548" s="16">
        <v>10</v>
      </c>
      <c r="AW548" s="16">
        <v>121</v>
      </c>
      <c r="AX548" s="10">
        <f t="shared" si="58"/>
        <v>301.22000000000003</v>
      </c>
      <c r="AY548" s="10">
        <f>SUM(Z548:AK548)</f>
        <v>301</v>
      </c>
      <c r="AZ548" s="2" t="s">
        <v>119</v>
      </c>
      <c r="BA548" s="10">
        <f t="shared" si="59"/>
        <v>13.87</v>
      </c>
      <c r="BB548" s="36" t="s">
        <v>118</v>
      </c>
      <c r="BC548" s="39" t="str">
        <f t="shared" si="60"/>
        <v>B</v>
      </c>
      <c r="BD548" s="16">
        <f>SUM(AR548:AW548)</f>
        <v>218</v>
      </c>
      <c r="BE548" s="10">
        <f>SUM(AL548:AQ548)</f>
        <v>83.22</v>
      </c>
      <c r="BF548" s="12">
        <f t="shared" si="61"/>
        <v>0.72372352433437348</v>
      </c>
      <c r="BG548" s="12">
        <f t="shared" si="62"/>
        <v>0.27627647566562641</v>
      </c>
      <c r="BH548" s="9">
        <f t="shared" si="63"/>
        <v>301.22000000000003</v>
      </c>
      <c r="BI548" s="39" t="str">
        <f t="shared" si="64"/>
        <v>B</v>
      </c>
      <c r="BK548" s="75"/>
    </row>
    <row r="549" spans="1:63">
      <c r="A549" s="2">
        <v>546</v>
      </c>
      <c r="B549" s="2">
        <v>2024</v>
      </c>
      <c r="C549" s="1">
        <v>0</v>
      </c>
      <c r="D549" s="37" t="str">
        <v>001J1000009F1r8IAC</v>
      </c>
      <c r="E549" s="37" t="str">
        <v>LADWA BUILDING MATERIAL SUPPLIER</v>
      </c>
      <c r="F549" s="37" t="str">
        <v>HARYANA</v>
      </c>
      <c r="G549" s="37" t="str">
        <v>KURUKSHETRA</v>
      </c>
      <c r="H549" s="37" t="str">
        <v>Shahabad</v>
      </c>
      <c r="I549" s="37" t="str">
        <v>RAMDOOT UDHYOG PRIVATE LIMITED</v>
      </c>
      <c r="J549" s="37" t="str">
        <v>Naseem Makkar</v>
      </c>
      <c r="K549" s="37" t="str">
        <v>Naseem Makkar</v>
      </c>
      <c r="L549" s="37" t="str">
        <v>C13168</v>
      </c>
      <c r="M549" s="37" t="str">
        <v>North</v>
      </c>
      <c r="N549" s="2">
        <v>136132</v>
      </c>
      <c r="O549" s="2" t="str">
        <v>06ELBPP3776A1Z7</v>
      </c>
      <c r="P549" s="2">
        <v>7082067703</v>
      </c>
      <c r="Q549" s="2" t="str">
        <v>Aug'24</v>
      </c>
      <c r="R549" s="2">
        <v>2025</v>
      </c>
      <c r="S549" s="1">
        <v>0</v>
      </c>
      <c r="T549" s="2">
        <v>200</v>
      </c>
      <c r="U549" s="1">
        <v>0</v>
      </c>
      <c r="V549" s="1" t="str">
        <v>Challenger</v>
      </c>
      <c r="W549" s="10">
        <v>0</v>
      </c>
      <c r="X549" s="10">
        <v>0</v>
      </c>
      <c r="Y549" s="10">
        <v>0</v>
      </c>
      <c r="Z549" s="10">
        <v>0</v>
      </c>
      <c r="AA549" s="10">
        <v>0</v>
      </c>
      <c r="AB549" s="10">
        <v>0</v>
      </c>
      <c r="AC549" s="10">
        <v>0</v>
      </c>
      <c r="AD549" s="10">
        <v>42</v>
      </c>
      <c r="AE549" s="10">
        <v>41.79</v>
      </c>
      <c r="AF549" s="10">
        <v>0</v>
      </c>
      <c r="AG549" s="10">
        <v>0</v>
      </c>
      <c r="AH549" s="10">
        <v>0</v>
      </c>
      <c r="AI549" s="10">
        <v>0</v>
      </c>
      <c r="AJ549" s="10">
        <v>0</v>
      </c>
      <c r="AK549" s="10">
        <v>0</v>
      </c>
      <c r="AL549" s="10">
        <v>0</v>
      </c>
      <c r="AM549" s="10">
        <v>0</v>
      </c>
      <c r="AN549" s="10">
        <v>0</v>
      </c>
      <c r="AO549" s="10">
        <v>0</v>
      </c>
      <c r="AP549" s="10">
        <v>0</v>
      </c>
      <c r="AQ549" s="10">
        <v>0</v>
      </c>
      <c r="AR549" s="10">
        <v>0</v>
      </c>
      <c r="AS549" s="16">
        <v>0</v>
      </c>
      <c r="AT549" s="16">
        <v>0</v>
      </c>
      <c r="AU549" s="16">
        <v>0</v>
      </c>
      <c r="AV549" s="16">
        <v>0</v>
      </c>
      <c r="AW549" s="16" t="str">
        <v/>
      </c>
      <c r="AX549" s="10">
        <f t="shared" si="58"/>
        <v>0</v>
      </c>
      <c r="AY549" s="10">
        <f>SUM(Z549:AK549)</f>
        <v>83.789999999999992</v>
      </c>
      <c r="AZ549" s="2" t="s">
        <v>119</v>
      </c>
      <c r="BA549" s="10">
        <f t="shared" si="59"/>
        <v>0</v>
      </c>
      <c r="BB549" s="36" t="s">
        <v>118</v>
      </c>
      <c r="BC549" s="39" t="str">
        <f t="shared" si="60"/>
        <v/>
      </c>
      <c r="BD549" s="16">
        <f>SUM(AR549:AW549)</f>
        <v>0</v>
      </c>
      <c r="BE549" s="10">
        <f>SUM(AL549:AQ549)</f>
        <v>0</v>
      </c>
      <c r="BF549" s="12" t="str">
        <f t="shared" si="61"/>
        <v/>
      </c>
      <c r="BG549" s="12" t="str">
        <f t="shared" si="62"/>
        <v/>
      </c>
      <c r="BH549" s="9">
        <f t="shared" si="63"/>
        <v>0</v>
      </c>
      <c r="BI549" s="39" t="str">
        <f t="shared" si="64"/>
        <v/>
      </c>
      <c r="BK549" s="75"/>
    </row>
    <row r="550" spans="1:63">
      <c r="A550" s="2">
        <v>547</v>
      </c>
      <c r="B550" s="2">
        <v>2024</v>
      </c>
      <c r="C550" s="1">
        <v>0</v>
      </c>
      <c r="D550" s="37" t="str">
        <v>001J100000CMmEZIA1</v>
      </c>
      <c r="E550" s="37" t="str">
        <v>PARDEEP BUILDING MATERIAL STORE</v>
      </c>
      <c r="F550" s="37" t="str">
        <v>HARYANA</v>
      </c>
      <c r="G550" s="37" t="str">
        <v>KAITHAL</v>
      </c>
      <c r="H550" s="37" t="str">
        <v>Pundri</v>
      </c>
      <c r="I550" s="37" t="str">
        <v>RAMDOOT UDHYOG PRIVATE LIMITED</v>
      </c>
      <c r="J550" s="37" t="str">
        <v>Naseem Makkar</v>
      </c>
      <c r="K550" s="37" t="str">
        <v>Naseem Makkar</v>
      </c>
      <c r="L550" s="37" t="str">
        <v>C13168</v>
      </c>
      <c r="M550" s="37" t="str">
        <v>North</v>
      </c>
      <c r="N550" s="2">
        <v>136026</v>
      </c>
      <c r="O550" s="2" t="str">
        <v>06COIPM3605M1ZQ</v>
      </c>
      <c r="P550" s="2">
        <v>8295484547</v>
      </c>
      <c r="Q550" s="2" t="str">
        <v>Aug'24</v>
      </c>
      <c r="R550" s="2">
        <v>2025</v>
      </c>
      <c r="S550" s="1">
        <v>0</v>
      </c>
      <c r="T550" s="2">
        <v>120</v>
      </c>
      <c r="U550" s="1">
        <v>0</v>
      </c>
      <c r="V550" s="1" t="str">
        <v>Challenger</v>
      </c>
      <c r="W550" s="10">
        <v>0</v>
      </c>
      <c r="X550" s="10">
        <v>0</v>
      </c>
      <c r="Y550" s="10">
        <v>0</v>
      </c>
      <c r="Z550" s="10">
        <v>0</v>
      </c>
      <c r="AA550" s="10">
        <v>0</v>
      </c>
      <c r="AB550" s="10">
        <v>0</v>
      </c>
      <c r="AC550" s="10">
        <v>0</v>
      </c>
      <c r="AD550" s="10">
        <v>82.38</v>
      </c>
      <c r="AE550" s="10">
        <v>0</v>
      </c>
      <c r="AF550" s="10">
        <v>55</v>
      </c>
      <c r="AG550" s="10">
        <v>0</v>
      </c>
      <c r="AH550" s="10">
        <v>78.13</v>
      </c>
      <c r="AI550" s="10">
        <v>199.15</v>
      </c>
      <c r="AJ550" s="10">
        <v>60</v>
      </c>
      <c r="AK550" s="10">
        <v>41.43</v>
      </c>
      <c r="AL550" s="10">
        <v>0</v>
      </c>
      <c r="AM550" s="10">
        <v>0</v>
      </c>
      <c r="AN550" s="10">
        <v>0</v>
      </c>
      <c r="AO550" s="10">
        <v>0</v>
      </c>
      <c r="AP550" s="10">
        <v>0</v>
      </c>
      <c r="AQ550" s="10">
        <v>0</v>
      </c>
      <c r="AR550" s="10">
        <v>0</v>
      </c>
      <c r="AS550" s="16">
        <v>0</v>
      </c>
      <c r="AT550" s="16">
        <v>0</v>
      </c>
      <c r="AU550" s="16">
        <v>0</v>
      </c>
      <c r="AV550" s="16">
        <v>0</v>
      </c>
      <c r="AW550" s="16" t="str">
        <v/>
      </c>
      <c r="AX550" s="10">
        <f t="shared" si="58"/>
        <v>0</v>
      </c>
      <c r="AY550" s="10">
        <f>SUM(Z550:AK550)</f>
        <v>516.08999999999992</v>
      </c>
      <c r="AZ550" s="2" t="s">
        <v>119</v>
      </c>
      <c r="BA550" s="10">
        <f t="shared" si="59"/>
        <v>0</v>
      </c>
      <c r="BB550" s="36" t="s">
        <v>118</v>
      </c>
      <c r="BC550" s="39" t="str">
        <f t="shared" si="60"/>
        <v/>
      </c>
      <c r="BD550" s="16">
        <f>SUM(AR550:AW550)</f>
        <v>0</v>
      </c>
      <c r="BE550" s="10">
        <f>SUM(AL550:AQ550)</f>
        <v>0</v>
      </c>
      <c r="BF550" s="12" t="str">
        <f t="shared" si="61"/>
        <v/>
      </c>
      <c r="BG550" s="12" t="str">
        <f t="shared" si="62"/>
        <v/>
      </c>
      <c r="BH550" s="9">
        <f t="shared" si="63"/>
        <v>0</v>
      </c>
      <c r="BI550" s="39" t="str">
        <f t="shared" si="64"/>
        <v/>
      </c>
      <c r="BK550" s="75"/>
    </row>
    <row r="551" spans="1:63">
      <c r="A551" s="2">
        <v>548</v>
      </c>
      <c r="B551" s="2">
        <v>2024</v>
      </c>
      <c r="C551" s="1" t="str">
        <v>PBTMTR421</v>
      </c>
      <c r="D551" s="37" t="str">
        <v>0015g00001eBxLaAAK</v>
      </c>
      <c r="E551" s="37" t="str">
        <v>Shri Krishna Cement Store Mandi Killian wali</v>
      </c>
      <c r="F551" s="37" t="str">
        <v>PUNJAB</v>
      </c>
      <c r="G551" s="37" t="str">
        <v>SRI MUKTSAR SAHIB</v>
      </c>
      <c r="H551" s="37" t="str">
        <v>Malout</v>
      </c>
      <c r="I551" s="37" t="str">
        <v>RAMDOOT UDHYOG PRIVATE LIMITED</v>
      </c>
      <c r="J551" s="37" t="str">
        <v>Sonu Kumar</v>
      </c>
      <c r="K551" s="37" t="str">
        <v>Sonu Kumar</v>
      </c>
      <c r="L551" s="37" t="str">
        <v>C13168</v>
      </c>
      <c r="M551" s="37" t="str">
        <v>North</v>
      </c>
      <c r="N551" s="2">
        <v>151211</v>
      </c>
      <c r="O551" s="2">
        <v>0</v>
      </c>
      <c r="P551" s="2">
        <v>0</v>
      </c>
      <c r="Q551" s="2" t="str">
        <v>May'24</v>
      </c>
      <c r="R551" s="2">
        <v>2025</v>
      </c>
      <c r="S551" s="1">
        <v>0</v>
      </c>
      <c r="T551" s="2">
        <v>50</v>
      </c>
      <c r="U551" s="1">
        <v>0</v>
      </c>
      <c r="V551" s="1" t="str">
        <v>Minor</v>
      </c>
      <c r="W551" s="10">
        <v>0</v>
      </c>
      <c r="X551" s="10">
        <v>0</v>
      </c>
      <c r="Y551" s="10">
        <v>0</v>
      </c>
      <c r="Z551" s="10">
        <v>0</v>
      </c>
      <c r="AA551" s="10">
        <v>15</v>
      </c>
      <c r="AB551" s="10">
        <v>0</v>
      </c>
      <c r="AC551" s="10">
        <v>0</v>
      </c>
      <c r="AD551" s="10">
        <v>0</v>
      </c>
      <c r="AE551" s="10">
        <v>12</v>
      </c>
      <c r="AF551" s="10">
        <v>0</v>
      </c>
      <c r="AG551" s="10">
        <v>0</v>
      </c>
      <c r="AH551" s="10">
        <v>0</v>
      </c>
      <c r="AI551" s="10">
        <v>0</v>
      </c>
      <c r="AJ551" s="10">
        <v>0</v>
      </c>
      <c r="AK551" s="10">
        <v>0</v>
      </c>
      <c r="AL551" s="10">
        <v>0</v>
      </c>
      <c r="AM551" s="10">
        <v>0</v>
      </c>
      <c r="AN551" s="10">
        <v>0</v>
      </c>
      <c r="AO551" s="10">
        <v>0</v>
      </c>
      <c r="AP551" s="10">
        <v>0</v>
      </c>
      <c r="AQ551" s="10">
        <v>0</v>
      </c>
      <c r="AR551" s="10">
        <v>0</v>
      </c>
      <c r="AS551" s="16">
        <v>0</v>
      </c>
      <c r="AT551" s="16">
        <v>0</v>
      </c>
      <c r="AU551" s="16">
        <v>0</v>
      </c>
      <c r="AV551" s="16">
        <v>0</v>
      </c>
      <c r="AW551" s="16" t="str">
        <v/>
      </c>
      <c r="AX551" s="10">
        <f t="shared" si="58"/>
        <v>0</v>
      </c>
      <c r="AY551" s="10">
        <f>SUM(Z551:AK551)</f>
        <v>27</v>
      </c>
      <c r="AZ551" s="2" t="s">
        <v>119</v>
      </c>
      <c r="BA551" s="10">
        <f t="shared" si="59"/>
        <v>0</v>
      </c>
      <c r="BB551" s="36" t="s">
        <v>118</v>
      </c>
      <c r="BC551" s="39" t="str">
        <f t="shared" si="60"/>
        <v/>
      </c>
      <c r="BD551" s="16">
        <f>SUM(AR551:AW551)</f>
        <v>0</v>
      </c>
      <c r="BE551" s="10">
        <f>SUM(AL551:AQ551)</f>
        <v>0</v>
      </c>
      <c r="BF551" s="12" t="str">
        <f t="shared" si="61"/>
        <v/>
      </c>
      <c r="BG551" s="12" t="str">
        <f t="shared" si="62"/>
        <v/>
      </c>
      <c r="BH551" s="9">
        <f t="shared" si="63"/>
        <v>0</v>
      </c>
      <c r="BI551" s="39" t="str">
        <f t="shared" si="64"/>
        <v/>
      </c>
      <c r="BK551" s="75"/>
    </row>
    <row r="552" spans="1:63">
      <c r="A552" s="2">
        <v>549</v>
      </c>
      <c r="B552" s="2">
        <v>2024</v>
      </c>
      <c r="C552" s="1" t="str">
        <v>PBTMTR428</v>
      </c>
      <c r="D552" s="37" t="str">
        <v>001J1000002jzaJIAQ</v>
      </c>
      <c r="E552" s="37" t="str">
        <v>RIDDHI ENTERPRISES</v>
      </c>
      <c r="F552" s="37" t="str">
        <v>PUNJAB</v>
      </c>
      <c r="G552" s="37" t="str">
        <v>PATIALA</v>
      </c>
      <c r="H552" s="37" t="str">
        <v>Patiala</v>
      </c>
      <c r="I552" s="37" t="str">
        <v>RAMDOOT UDHYOG PRIVATE LIMITED</v>
      </c>
      <c r="J552" s="37" t="str">
        <v>Abhishek Wadhwa</v>
      </c>
      <c r="K552" s="37" t="str">
        <v>Sonu Kumar</v>
      </c>
      <c r="L552" s="37" t="str">
        <v>C13168</v>
      </c>
      <c r="M552" s="37" t="str">
        <v>North</v>
      </c>
      <c r="N552" s="2">
        <v>147002</v>
      </c>
      <c r="O552" s="2" t="str">
        <v>03ABHFR8283N1ZK</v>
      </c>
      <c r="P552" s="2">
        <v>9417219071</v>
      </c>
      <c r="Q552" s="2" t="str">
        <v>May'24</v>
      </c>
      <c r="R552" s="2">
        <v>2025</v>
      </c>
      <c r="S552" s="1">
        <v>0</v>
      </c>
      <c r="T552" s="2">
        <v>143</v>
      </c>
      <c r="U552" s="1">
        <v>0.42151515151515151</v>
      </c>
      <c r="V552" s="1" t="str">
        <v>Star</v>
      </c>
      <c r="W552" s="10">
        <v>0</v>
      </c>
      <c r="X552" s="10">
        <v>0</v>
      </c>
      <c r="Y552" s="10">
        <v>0</v>
      </c>
      <c r="Z552" s="10">
        <v>0</v>
      </c>
      <c r="AA552" s="10">
        <v>36.5</v>
      </c>
      <c r="AB552" s="10">
        <v>33</v>
      </c>
      <c r="AC552" s="10">
        <v>15</v>
      </c>
      <c r="AD552" s="10">
        <v>78</v>
      </c>
      <c r="AE552" s="10">
        <v>18</v>
      </c>
      <c r="AF552" s="10">
        <v>0</v>
      </c>
      <c r="AG552" s="10">
        <v>72</v>
      </c>
      <c r="AH552" s="10">
        <v>90</v>
      </c>
      <c r="AI552" s="10">
        <v>117</v>
      </c>
      <c r="AJ552" s="10">
        <v>90</v>
      </c>
      <c r="AK552" s="10">
        <v>0</v>
      </c>
      <c r="AL552" s="10">
        <v>54</v>
      </c>
      <c r="AM552" s="10">
        <v>117</v>
      </c>
      <c r="AN552" s="10">
        <v>144</v>
      </c>
      <c r="AO552" s="10">
        <v>108.59</v>
      </c>
      <c r="AP552" s="10">
        <v>31.88</v>
      </c>
      <c r="AQ552" s="10">
        <v>105.34</v>
      </c>
      <c r="AR552" s="10">
        <v>0</v>
      </c>
      <c r="AS552" s="16">
        <v>41.92</v>
      </c>
      <c r="AT552" s="16">
        <v>72.760000000000005</v>
      </c>
      <c r="AU552" s="16">
        <v>72</v>
      </c>
      <c r="AV552" s="16">
        <v>36.07</v>
      </c>
      <c r="AW552" s="16">
        <v>198</v>
      </c>
      <c r="AX552" s="10">
        <f t="shared" si="58"/>
        <v>981.56000000000006</v>
      </c>
      <c r="AY552" s="10">
        <f>SUM(Z552:AK552)</f>
        <v>549.5</v>
      </c>
      <c r="AZ552" s="2" t="s">
        <v>119</v>
      </c>
      <c r="BA552" s="10">
        <f t="shared" si="59"/>
        <v>93.468333333333348</v>
      </c>
      <c r="BB552" s="36" t="s">
        <v>118</v>
      </c>
      <c r="BC552" s="39" t="str">
        <f t="shared" si="60"/>
        <v>D</v>
      </c>
      <c r="BD552" s="16">
        <f>SUM(AR552:AW552)</f>
        <v>420.75</v>
      </c>
      <c r="BE552" s="10">
        <f>SUM(AL552:AQ552)</f>
        <v>560.81000000000006</v>
      </c>
      <c r="BF552" s="12">
        <f t="shared" si="61"/>
        <v>0.42865438689433144</v>
      </c>
      <c r="BG552" s="12">
        <f t="shared" si="62"/>
        <v>0.57134561310566856</v>
      </c>
      <c r="BH552" s="9">
        <f t="shared" si="63"/>
        <v>981.56000000000006</v>
      </c>
      <c r="BI552" s="39" t="str">
        <f t="shared" si="64"/>
        <v>D</v>
      </c>
      <c r="BJ552" s="1" t="str">
        <f>_xlfn.XLOOKUP(D552,'Holi gift'!A:A,'Holi gift'!A:A,"",0,1)</f>
        <v>001J1000002jzaJIAQ</v>
      </c>
      <c r="BK552" s="75"/>
    </row>
    <row r="553" spans="1:63">
      <c r="A553" s="2">
        <v>550</v>
      </c>
      <c r="B553" s="2">
        <v>2024</v>
      </c>
      <c r="C553" s="1" t="str">
        <v>PBTMTR429</v>
      </c>
      <c r="D553" s="37" t="str">
        <v>0015g00001gvKYEAA2</v>
      </c>
      <c r="E553" s="37" t="str">
        <v>SHYAM STEELS</v>
      </c>
      <c r="F553" s="37" t="str">
        <v>PUNJAB</v>
      </c>
      <c r="G553" s="37" t="str">
        <v>BARNALA</v>
      </c>
      <c r="H553" s="37" t="str">
        <v>Barnala</v>
      </c>
      <c r="I553" s="37" t="str">
        <v>RAMDOOT UDHYOG PRIVATE LIMITED</v>
      </c>
      <c r="J553" s="37" t="str">
        <v>Sonu Kumar</v>
      </c>
      <c r="K553" s="37" t="str">
        <v>Sonu Kumar</v>
      </c>
      <c r="L553" s="37" t="str">
        <v>C13168</v>
      </c>
      <c r="M553" s="37" t="str">
        <v>North</v>
      </c>
      <c r="N553" s="2">
        <v>148101</v>
      </c>
      <c r="O553" s="2" t="str">
        <v>03AOHPK4191F1Z5</v>
      </c>
      <c r="P553" s="2">
        <v>9815885409</v>
      </c>
      <c r="Q553" s="2" t="str">
        <v>May'24</v>
      </c>
      <c r="R553" s="2">
        <v>2025</v>
      </c>
      <c r="S553" s="1">
        <v>0</v>
      </c>
      <c r="T553" s="2">
        <v>200</v>
      </c>
      <c r="U553" s="1">
        <v>4.0133333333333326E-2</v>
      </c>
      <c r="V553" s="1" t="str">
        <v>Challenger</v>
      </c>
      <c r="W553" s="10">
        <v>0</v>
      </c>
      <c r="X553" s="10">
        <v>0</v>
      </c>
      <c r="Y553" s="10">
        <v>0</v>
      </c>
      <c r="Z553" s="10">
        <v>0</v>
      </c>
      <c r="AA553" s="10">
        <v>30</v>
      </c>
      <c r="AB553" s="10">
        <v>0</v>
      </c>
      <c r="AC553" s="10">
        <v>0</v>
      </c>
      <c r="AD553" s="10">
        <v>0</v>
      </c>
      <c r="AE553" s="10">
        <v>18</v>
      </c>
      <c r="AF553" s="10">
        <v>15</v>
      </c>
      <c r="AG553" s="10">
        <v>12</v>
      </c>
      <c r="AH553" s="10">
        <v>12</v>
      </c>
      <c r="AI553" s="10">
        <v>15</v>
      </c>
      <c r="AJ553" s="10">
        <v>0</v>
      </c>
      <c r="AK553" s="10">
        <v>40</v>
      </c>
      <c r="AL553" s="10">
        <v>0</v>
      </c>
      <c r="AM553" s="10">
        <v>0</v>
      </c>
      <c r="AN553" s="10">
        <v>13</v>
      </c>
      <c r="AO553" s="10">
        <v>18.010000000000002</v>
      </c>
      <c r="AP553" s="10">
        <v>48.26</v>
      </c>
      <c r="AQ553" s="10">
        <v>30.05</v>
      </c>
      <c r="AR553" s="10">
        <v>13.02</v>
      </c>
      <c r="AS553" s="16">
        <v>25.7</v>
      </c>
      <c r="AT553" s="16">
        <v>12.08</v>
      </c>
      <c r="AU553" s="16">
        <v>12</v>
      </c>
      <c r="AV553" s="16">
        <v>0</v>
      </c>
      <c r="AW553" s="16" t="str">
        <v/>
      </c>
      <c r="AX553" s="10">
        <f t="shared" si="58"/>
        <v>172.12</v>
      </c>
      <c r="AY553" s="10">
        <f>SUM(Z553:AK553)</f>
        <v>142</v>
      </c>
      <c r="AZ553" s="2" t="s">
        <v>119</v>
      </c>
      <c r="BA553" s="10">
        <f t="shared" si="59"/>
        <v>18.22</v>
      </c>
      <c r="BB553" s="36" t="s">
        <v>118</v>
      </c>
      <c r="BC553" s="39" t="str">
        <f t="shared" si="60"/>
        <v/>
      </c>
      <c r="BD553" s="16">
        <f>SUM(AR553:AW553)</f>
        <v>62.8</v>
      </c>
      <c r="BE553" s="10">
        <f>SUM(AL553:AQ553)</f>
        <v>109.32</v>
      </c>
      <c r="BF553" s="12">
        <f t="shared" si="61"/>
        <v>0.36486172437834069</v>
      </c>
      <c r="BG553" s="12">
        <f t="shared" si="62"/>
        <v>0.63513827562165925</v>
      </c>
      <c r="BH553" s="9">
        <f t="shared" si="63"/>
        <v>172.12</v>
      </c>
      <c r="BI553" s="39" t="str">
        <f t="shared" si="64"/>
        <v/>
      </c>
      <c r="BK553" s="75"/>
    </row>
    <row r="554" spans="1:63">
      <c r="A554" s="2">
        <v>551</v>
      </c>
      <c r="B554" s="2">
        <v>2024</v>
      </c>
      <c r="C554" s="1">
        <v>0</v>
      </c>
      <c r="D554" s="37" t="str">
        <v>001J1000009HD0NIAW</v>
      </c>
      <c r="E554" s="37" t="str">
        <v>MEHRAJ ENTERPRISES</v>
      </c>
      <c r="F554" s="37" t="str">
        <v>JAMMU AND KASHMIR</v>
      </c>
      <c r="G554" s="37" t="str">
        <v>PULWAMA</v>
      </c>
      <c r="H554" s="37" t="str">
        <v>Khanda</v>
      </c>
      <c r="I554" s="37" t="str">
        <v>REHBER IRON STORE</v>
      </c>
      <c r="J554" s="37" t="str">
        <v>Raja Moin Ahmed</v>
      </c>
      <c r="K554" s="37" t="str">
        <v>Raja Moin Ahmed</v>
      </c>
      <c r="L554" s="37" t="str">
        <v>0015g00001gvM8p</v>
      </c>
      <c r="M554" s="37" t="str">
        <v>North</v>
      </c>
      <c r="N554" s="2">
        <v>192121</v>
      </c>
      <c r="O554" s="2" t="str">
        <v>01AYAPB2475J1ZX</v>
      </c>
      <c r="P554" s="2">
        <v>7006009742</v>
      </c>
      <c r="Q554" s="2" t="str">
        <v>Aug'24</v>
      </c>
      <c r="R554" s="2">
        <v>2025</v>
      </c>
      <c r="S554" s="1">
        <v>0</v>
      </c>
      <c r="T554" s="2">
        <v>300</v>
      </c>
      <c r="U554" s="1">
        <v>0</v>
      </c>
      <c r="V554" s="1" t="str">
        <v>Alien</v>
      </c>
      <c r="W554" s="10">
        <v>0</v>
      </c>
      <c r="X554" s="10">
        <v>0</v>
      </c>
      <c r="Y554" s="10">
        <v>0</v>
      </c>
      <c r="Z554" s="10">
        <v>0</v>
      </c>
      <c r="AA554" s="10">
        <v>0</v>
      </c>
      <c r="AB554" s="10">
        <v>0</v>
      </c>
      <c r="AC554" s="10">
        <v>0</v>
      </c>
      <c r="AD554" s="10">
        <v>19</v>
      </c>
      <c r="AE554" s="10">
        <v>37</v>
      </c>
      <c r="AF554" s="10">
        <v>0</v>
      </c>
      <c r="AG554" s="10">
        <v>25</v>
      </c>
      <c r="AH554" s="10">
        <v>0</v>
      </c>
      <c r="AI554" s="10">
        <v>0</v>
      </c>
      <c r="AJ554" s="10">
        <v>0</v>
      </c>
      <c r="AK554" s="10">
        <v>0</v>
      </c>
      <c r="AL554" s="10">
        <v>0</v>
      </c>
      <c r="AM554" s="10">
        <v>0</v>
      </c>
      <c r="AN554" s="10">
        <v>0</v>
      </c>
      <c r="AO554" s="10">
        <v>0</v>
      </c>
      <c r="AP554" s="10">
        <v>0</v>
      </c>
      <c r="AQ554" s="10">
        <v>0</v>
      </c>
      <c r="AR554" s="10">
        <v>0</v>
      </c>
      <c r="AS554" s="16">
        <v>0</v>
      </c>
      <c r="AT554" s="16">
        <v>0</v>
      </c>
      <c r="AU554" s="16">
        <v>0</v>
      </c>
      <c r="AV554" s="16">
        <v>0</v>
      </c>
      <c r="AW554" s="16" t="str">
        <v/>
      </c>
      <c r="AX554" s="10">
        <f t="shared" si="58"/>
        <v>0</v>
      </c>
      <c r="AY554" s="10">
        <f>SUM(Z554:AK554)</f>
        <v>81</v>
      </c>
      <c r="AZ554" s="2" t="s">
        <v>119</v>
      </c>
      <c r="BA554" s="10">
        <f t="shared" si="59"/>
        <v>0</v>
      </c>
      <c r="BB554" s="36" t="s">
        <v>118</v>
      </c>
      <c r="BC554" s="39" t="str">
        <f t="shared" si="60"/>
        <v/>
      </c>
      <c r="BD554" s="16">
        <f>SUM(AR554:AW554)</f>
        <v>0</v>
      </c>
      <c r="BE554" s="10">
        <f>SUM(AL554:AQ554)</f>
        <v>0</v>
      </c>
      <c r="BF554" s="12" t="str">
        <f t="shared" si="61"/>
        <v/>
      </c>
      <c r="BG554" s="12" t="str">
        <f t="shared" si="62"/>
        <v/>
      </c>
      <c r="BH554" s="9">
        <f t="shared" si="63"/>
        <v>0</v>
      </c>
      <c r="BI554" s="39" t="str">
        <f t="shared" si="64"/>
        <v/>
      </c>
      <c r="BK554" s="75"/>
    </row>
    <row r="555" spans="1:63">
      <c r="A555" s="2">
        <v>552</v>
      </c>
      <c r="B555" s="2">
        <v>2024</v>
      </c>
      <c r="C555" s="1">
        <v>0</v>
      </c>
      <c r="D555" s="37" t="str">
        <v>001J1000003mllXIAQ</v>
      </c>
      <c r="E555" s="37" t="str">
        <v>JHALANI STEEL</v>
      </c>
      <c r="F555" s="37" t="str">
        <v>RAJASTHAN</v>
      </c>
      <c r="G555" s="37" t="str">
        <v>DAUSA</v>
      </c>
      <c r="H555" s="37" t="str">
        <v>Bandikui</v>
      </c>
      <c r="I555" s="37" t="str">
        <v>Swastik Tradevision Pvt. Ltd.</v>
      </c>
      <c r="J555" s="37" t="str">
        <v>Ravi Kumar Kulmi</v>
      </c>
      <c r="K555" s="37" t="str">
        <v>Ravi Kumar Kulmi</v>
      </c>
      <c r="L555" s="37" t="str">
        <v>C12822</v>
      </c>
      <c r="M555" s="37" t="str">
        <v>North</v>
      </c>
      <c r="N555" s="2">
        <v>303313</v>
      </c>
      <c r="O555" s="2" t="str">
        <v>08AVEPJ1441P1ZD</v>
      </c>
      <c r="P555" s="2">
        <v>9414353186</v>
      </c>
      <c r="Q555" s="2" t="str">
        <v>Aug'24</v>
      </c>
      <c r="R555" s="2">
        <v>2025</v>
      </c>
      <c r="S555" s="1">
        <v>0</v>
      </c>
      <c r="T555" s="2">
        <v>230</v>
      </c>
      <c r="U555" s="1">
        <v>2.8826086956521738E-2</v>
      </c>
      <c r="V555" s="1" t="str">
        <v>Alien</v>
      </c>
      <c r="W555" s="10">
        <v>0</v>
      </c>
      <c r="X555" s="10">
        <v>0</v>
      </c>
      <c r="Y555" s="10">
        <v>0</v>
      </c>
      <c r="Z555" s="10">
        <v>0</v>
      </c>
      <c r="AA555" s="10">
        <v>0</v>
      </c>
      <c r="AB555" s="10">
        <v>0</v>
      </c>
      <c r="AC555" s="10">
        <v>0</v>
      </c>
      <c r="AD555" s="10">
        <v>20.14</v>
      </c>
      <c r="AE555" s="10">
        <v>0</v>
      </c>
      <c r="AF555" s="10">
        <v>0</v>
      </c>
      <c r="AG555" s="10">
        <v>0</v>
      </c>
      <c r="AH555" s="10">
        <v>0</v>
      </c>
      <c r="AI555" s="10">
        <v>0</v>
      </c>
      <c r="AJ555" s="10">
        <v>25</v>
      </c>
      <c r="AK555" s="10">
        <v>0</v>
      </c>
      <c r="AL555" s="10">
        <v>0</v>
      </c>
      <c r="AM555" s="10">
        <v>0</v>
      </c>
      <c r="AN555" s="10">
        <v>10.02</v>
      </c>
      <c r="AO555" s="10">
        <v>20.04</v>
      </c>
      <c r="AP555" s="10">
        <v>0</v>
      </c>
      <c r="AQ555" s="10">
        <v>25.99</v>
      </c>
      <c r="AR555" s="10">
        <v>0</v>
      </c>
      <c r="AS555" s="16">
        <v>41.06</v>
      </c>
      <c r="AT555" s="16">
        <v>19.89</v>
      </c>
      <c r="AU555" s="16">
        <v>0</v>
      </c>
      <c r="AV555" s="16">
        <v>0</v>
      </c>
      <c r="AW555" s="16">
        <v>22</v>
      </c>
      <c r="AX555" s="10">
        <f t="shared" si="58"/>
        <v>139</v>
      </c>
      <c r="AY555" s="10">
        <f>SUM(Z555:AK555)</f>
        <v>45.14</v>
      </c>
      <c r="AZ555" s="2" t="s">
        <v>119</v>
      </c>
      <c r="BA555" s="10">
        <f t="shared" si="59"/>
        <v>9.3416666666666668</v>
      </c>
      <c r="BB555" s="36" t="s">
        <v>118</v>
      </c>
      <c r="BC555" s="39" t="str">
        <f t="shared" si="60"/>
        <v/>
      </c>
      <c r="BD555" s="16">
        <f>SUM(AR555:AW555)</f>
        <v>82.95</v>
      </c>
      <c r="BE555" s="10">
        <f>SUM(AL555:AQ555)</f>
        <v>56.05</v>
      </c>
      <c r="BF555" s="12">
        <f t="shared" si="61"/>
        <v>0.59676258992805753</v>
      </c>
      <c r="BG555" s="12">
        <f t="shared" si="62"/>
        <v>0.40323741007194241</v>
      </c>
      <c r="BH555" s="9">
        <f t="shared" si="63"/>
        <v>139</v>
      </c>
      <c r="BI555" s="39" t="str">
        <f t="shared" si="64"/>
        <v/>
      </c>
      <c r="BK555" s="75"/>
    </row>
    <row r="556" spans="1:63">
      <c r="A556" s="2">
        <v>553</v>
      </c>
      <c r="B556" s="2">
        <v>2024</v>
      </c>
      <c r="C556" s="1">
        <v>0</v>
      </c>
      <c r="D556" s="37" t="str">
        <v>001J1000009H3hzIAC</v>
      </c>
      <c r="E556" s="37" t="str">
        <v>ATC9 STEELS LIMITED</v>
      </c>
      <c r="F556" s="37" t="str">
        <v>MADHYA PRADESH</v>
      </c>
      <c r="G556" s="37" t="str">
        <v>BHOPAL</v>
      </c>
      <c r="H556" s="37" t="str">
        <v>Bhopal</v>
      </c>
      <c r="I556" s="37" t="str">
        <v>Global Steel</v>
      </c>
      <c r="J556" s="37" t="str">
        <v>Rubean Luther</v>
      </c>
      <c r="K556" s="37" t="str">
        <v>-</v>
      </c>
      <c r="L556" s="37" t="str">
        <v>C13471</v>
      </c>
      <c r="M556" s="37" t="str">
        <v>Central</v>
      </c>
      <c r="N556" s="2">
        <v>462003</v>
      </c>
      <c r="O556" s="2" t="str">
        <v>23AASCA0839N1ZA</v>
      </c>
      <c r="P556" s="2">
        <v>9425033219</v>
      </c>
      <c r="Q556" s="2" t="str">
        <v>Aug'24</v>
      </c>
      <c r="R556" s="2">
        <v>2025</v>
      </c>
      <c r="S556" s="1">
        <v>0</v>
      </c>
      <c r="T556" s="2">
        <v>600</v>
      </c>
      <c r="U556" s="1">
        <v>0.27276666666666666</v>
      </c>
      <c r="V556" s="1" t="str">
        <v>Super Star</v>
      </c>
      <c r="W556" s="10">
        <v>0</v>
      </c>
      <c r="X556" s="10">
        <v>0</v>
      </c>
      <c r="Y556" s="10">
        <v>0</v>
      </c>
      <c r="Z556" s="10">
        <v>0</v>
      </c>
      <c r="AA556" s="10">
        <v>0</v>
      </c>
      <c r="AB556" s="10">
        <v>0</v>
      </c>
      <c r="AC556" s="10">
        <v>0</v>
      </c>
      <c r="AD556" s="10">
        <v>35</v>
      </c>
      <c r="AE556" s="10">
        <v>0</v>
      </c>
      <c r="AF556" s="10">
        <v>0</v>
      </c>
      <c r="AG556" s="10">
        <v>0</v>
      </c>
      <c r="AH556" s="10">
        <v>105</v>
      </c>
      <c r="AI556" s="10">
        <v>100</v>
      </c>
      <c r="AJ556" s="10">
        <v>35</v>
      </c>
      <c r="AK556" s="10">
        <v>0</v>
      </c>
      <c r="AL556" s="10">
        <v>0</v>
      </c>
      <c r="AM556" s="10">
        <v>10</v>
      </c>
      <c r="AN556" s="10">
        <v>25</v>
      </c>
      <c r="AO556" s="10">
        <v>0</v>
      </c>
      <c r="AP556" s="10">
        <v>0</v>
      </c>
      <c r="AQ556" s="10">
        <v>0</v>
      </c>
      <c r="AR556" s="10">
        <v>0</v>
      </c>
      <c r="AS556" s="16">
        <v>167.17</v>
      </c>
      <c r="AT556" s="16">
        <v>325.05</v>
      </c>
      <c r="AU556" s="16">
        <v>81</v>
      </c>
      <c r="AV556" s="16">
        <v>84.93</v>
      </c>
      <c r="AW556" s="16">
        <v>42</v>
      </c>
      <c r="AX556" s="10">
        <f t="shared" si="58"/>
        <v>735.15000000000009</v>
      </c>
      <c r="AY556" s="10">
        <f>SUM(Z556:AK556)</f>
        <v>275</v>
      </c>
      <c r="AZ556" s="2" t="s">
        <v>119</v>
      </c>
      <c r="BA556" s="10">
        <f t="shared" si="59"/>
        <v>5.833333333333333</v>
      </c>
      <c r="BB556" s="36" t="s">
        <v>118</v>
      </c>
      <c r="BC556" s="39" t="str">
        <f t="shared" si="60"/>
        <v>C</v>
      </c>
      <c r="BD556" s="16">
        <f>SUM(AR556:AW556)</f>
        <v>700.15000000000009</v>
      </c>
      <c r="BE556" s="10">
        <f>SUM(AL556:AQ556)</f>
        <v>35</v>
      </c>
      <c r="BF556" s="12">
        <f t="shared" si="61"/>
        <v>0.95239066857103993</v>
      </c>
      <c r="BG556" s="12">
        <f t="shared" si="62"/>
        <v>4.7609331428960074E-2</v>
      </c>
      <c r="BH556" s="9">
        <f t="shared" si="63"/>
        <v>735.15000000000009</v>
      </c>
      <c r="BI556" s="39" t="str">
        <f t="shared" si="64"/>
        <v>C</v>
      </c>
      <c r="BJ556" s="1" t="str">
        <f>_xlfn.XLOOKUP(D556,'Holi gift'!A:A,'Holi gift'!A:A,"",0,1)</f>
        <v/>
      </c>
      <c r="BK556" s="75"/>
    </row>
    <row r="557" spans="1:63">
      <c r="A557" s="2">
        <v>554</v>
      </c>
      <c r="B557" s="2">
        <v>2024</v>
      </c>
      <c r="C557" s="1">
        <v>0</v>
      </c>
      <c r="D557" s="37" t="str">
        <v>001J1000007oJuYIAU</v>
      </c>
      <c r="E557" s="37" t="str">
        <v>KGN Enterprises</v>
      </c>
      <c r="F557" s="37" t="str">
        <v>MADHYA PRADESH</v>
      </c>
      <c r="G557" s="37" t="str">
        <v>CHHINDWARA</v>
      </c>
      <c r="H557" s="37" t="str">
        <v>Chhindwara</v>
      </c>
      <c r="I557" s="37" t="str">
        <v>Global Steel</v>
      </c>
      <c r="J557" s="37" t="str">
        <v>Dharmendra Kumar Yadav</v>
      </c>
      <c r="K557" s="37" t="str">
        <v>-</v>
      </c>
      <c r="L557" s="37" t="str">
        <v>C13471</v>
      </c>
      <c r="M557" s="37" t="str">
        <v>Central</v>
      </c>
      <c r="N557" s="2">
        <v>480001</v>
      </c>
      <c r="O557" s="2" t="str">
        <v>23COYPK1734B2Z1</v>
      </c>
      <c r="P557" s="2">
        <v>7974185185</v>
      </c>
      <c r="Q557" s="2" t="str">
        <v>Aug'24</v>
      </c>
      <c r="R557" s="2">
        <v>2025</v>
      </c>
      <c r="S557" s="1">
        <v>0</v>
      </c>
      <c r="T557" s="2">
        <v>750</v>
      </c>
      <c r="U557" s="1">
        <v>0</v>
      </c>
      <c r="V557" s="1" t="str">
        <v>Alien</v>
      </c>
      <c r="W557" s="10">
        <v>0</v>
      </c>
      <c r="X557" s="10">
        <v>0</v>
      </c>
      <c r="Y557" s="10">
        <v>0</v>
      </c>
      <c r="Z557" s="10">
        <v>0</v>
      </c>
      <c r="AA557" s="10">
        <v>0</v>
      </c>
      <c r="AB557" s="10">
        <v>0</v>
      </c>
      <c r="AC557" s="10">
        <v>0</v>
      </c>
      <c r="AD557" s="10">
        <v>241</v>
      </c>
      <c r="AE557" s="10">
        <v>0</v>
      </c>
      <c r="AF557" s="10">
        <v>105</v>
      </c>
      <c r="AG557" s="10">
        <v>0</v>
      </c>
      <c r="AH557" s="10">
        <v>61</v>
      </c>
      <c r="AI557" s="10">
        <v>0</v>
      </c>
      <c r="AJ557" s="10">
        <v>0</v>
      </c>
      <c r="AK557" s="10">
        <v>9</v>
      </c>
      <c r="AL557" s="10">
        <v>1</v>
      </c>
      <c r="AM557" s="10">
        <v>0</v>
      </c>
      <c r="AN557" s="10">
        <v>35</v>
      </c>
      <c r="AO557" s="10">
        <v>0</v>
      </c>
      <c r="AP557" s="10">
        <v>0</v>
      </c>
      <c r="AQ557" s="10">
        <v>0</v>
      </c>
      <c r="AR557" s="10">
        <v>0</v>
      </c>
      <c r="AS557" s="16">
        <v>73.02</v>
      </c>
      <c r="AT557" s="16">
        <v>0</v>
      </c>
      <c r="AU557" s="16">
        <v>0</v>
      </c>
      <c r="AV557" s="16">
        <v>0</v>
      </c>
      <c r="AW557" s="16" t="str">
        <v/>
      </c>
      <c r="AX557" s="10">
        <f t="shared" si="58"/>
        <v>109.02</v>
      </c>
      <c r="AY557" s="10">
        <f>SUM(Z557:AK557)</f>
        <v>416</v>
      </c>
      <c r="AZ557" s="2" t="s">
        <v>119</v>
      </c>
      <c r="BA557" s="10">
        <f t="shared" si="59"/>
        <v>6</v>
      </c>
      <c r="BB557" s="36" t="s">
        <v>118</v>
      </c>
      <c r="BC557" s="39" t="str">
        <f t="shared" si="60"/>
        <v/>
      </c>
      <c r="BD557" s="16">
        <f>SUM(AR557:AW557)</f>
        <v>73.02</v>
      </c>
      <c r="BE557" s="10">
        <f>SUM(AL557:AQ557)</f>
        <v>36</v>
      </c>
      <c r="BF557" s="12">
        <f t="shared" si="61"/>
        <v>0.66978536048431481</v>
      </c>
      <c r="BG557" s="12">
        <f t="shared" si="62"/>
        <v>0.33021463951568519</v>
      </c>
      <c r="BH557" s="9">
        <f t="shared" si="63"/>
        <v>109.02</v>
      </c>
      <c r="BI557" s="39" t="str">
        <f t="shared" si="64"/>
        <v/>
      </c>
      <c r="BK557" s="75"/>
    </row>
    <row r="558" spans="1:63">
      <c r="A558" s="2">
        <v>555</v>
      </c>
      <c r="B558" s="2">
        <v>2024</v>
      </c>
      <c r="C558" s="1">
        <v>0</v>
      </c>
      <c r="D558" s="37" t="str">
        <v>001J1000009FsT7IAK</v>
      </c>
      <c r="E558" s="37" t="str">
        <v>DHARMA ASSOCIATE</v>
      </c>
      <c r="F558" s="37" t="str">
        <v>MADHYA PRADESH</v>
      </c>
      <c r="G558" s="37" t="str">
        <v>SAGAR</v>
      </c>
      <c r="H558" s="37" t="str">
        <v>Sagar</v>
      </c>
      <c r="I558" s="37" t="str">
        <v>Global Steel</v>
      </c>
      <c r="J558" s="37" t="str">
        <v>Dharmendra Kumar Yadav</v>
      </c>
      <c r="K558" s="37" t="str">
        <v>-</v>
      </c>
      <c r="L558" s="37" t="str">
        <v>C13471</v>
      </c>
      <c r="M558" s="37" t="str">
        <v>Central</v>
      </c>
      <c r="N558" s="2">
        <v>470004</v>
      </c>
      <c r="O558" s="2" t="str">
        <v>23AMNPJ0153A1ZQ</v>
      </c>
      <c r="P558" s="2">
        <v>9039509927</v>
      </c>
      <c r="Q558" s="2" t="str">
        <v>Aug'24</v>
      </c>
      <c r="R558" s="2">
        <v>2025</v>
      </c>
      <c r="S558" s="1">
        <v>0</v>
      </c>
      <c r="T558" s="2">
        <v>350</v>
      </c>
      <c r="U558" s="1">
        <v>0</v>
      </c>
      <c r="V558" s="1" t="str">
        <v>Alien</v>
      </c>
      <c r="W558" s="10">
        <v>0</v>
      </c>
      <c r="X558" s="10">
        <v>0</v>
      </c>
      <c r="Y558" s="10">
        <v>0</v>
      </c>
      <c r="Z558" s="10">
        <v>0</v>
      </c>
      <c r="AA558" s="10">
        <v>0</v>
      </c>
      <c r="AB558" s="10">
        <v>0</v>
      </c>
      <c r="AC558" s="10">
        <v>0</v>
      </c>
      <c r="AD558" s="10">
        <v>10</v>
      </c>
      <c r="AE558" s="10">
        <v>0</v>
      </c>
      <c r="AF558" s="10">
        <v>0</v>
      </c>
      <c r="AG558" s="10">
        <v>12</v>
      </c>
      <c r="AH558" s="10">
        <v>0</v>
      </c>
      <c r="AI558" s="10">
        <v>0</v>
      </c>
      <c r="AJ558" s="10">
        <v>0</v>
      </c>
      <c r="AK558" s="10">
        <v>0</v>
      </c>
      <c r="AL558" s="10">
        <v>0</v>
      </c>
      <c r="AM558" s="10">
        <v>0</v>
      </c>
      <c r="AN558" s="10">
        <v>0</v>
      </c>
      <c r="AO558" s="10">
        <v>0</v>
      </c>
      <c r="AP558" s="10">
        <v>0</v>
      </c>
      <c r="AQ558" s="10">
        <v>0</v>
      </c>
      <c r="AR558" s="10">
        <v>0</v>
      </c>
      <c r="AS558" s="16">
        <v>0</v>
      </c>
      <c r="AT558" s="16">
        <v>0</v>
      </c>
      <c r="AU558" s="16">
        <v>0</v>
      </c>
      <c r="AV558" s="16">
        <v>0</v>
      </c>
      <c r="AW558" s="16" t="str">
        <v/>
      </c>
      <c r="AX558" s="10">
        <f t="shared" si="58"/>
        <v>0</v>
      </c>
      <c r="AY558" s="10">
        <f>SUM(Z558:AK558)</f>
        <v>22</v>
      </c>
      <c r="AZ558" s="2" t="s">
        <v>119</v>
      </c>
      <c r="BA558" s="10">
        <f t="shared" si="59"/>
        <v>0</v>
      </c>
      <c r="BB558" s="36" t="s">
        <v>118</v>
      </c>
      <c r="BC558" s="39" t="str">
        <f t="shared" si="60"/>
        <v/>
      </c>
      <c r="BD558" s="16">
        <f>SUM(AR558:AW558)</f>
        <v>0</v>
      </c>
      <c r="BE558" s="10">
        <f>SUM(AL558:AQ558)</f>
        <v>0</v>
      </c>
      <c r="BF558" s="12" t="str">
        <f t="shared" si="61"/>
        <v/>
      </c>
      <c r="BG558" s="12" t="str">
        <f t="shared" si="62"/>
        <v/>
      </c>
      <c r="BH558" s="9">
        <f t="shared" si="63"/>
        <v>0</v>
      </c>
      <c r="BI558" s="39" t="str">
        <f t="shared" si="64"/>
        <v/>
      </c>
      <c r="BK558" s="75"/>
    </row>
    <row r="559" spans="1:63">
      <c r="A559" s="2">
        <v>556</v>
      </c>
      <c r="B559" s="2">
        <v>2024</v>
      </c>
      <c r="C559" s="1">
        <v>0</v>
      </c>
      <c r="D559" s="37" t="str">
        <v>0015g00001ZSn1mAAD</v>
      </c>
      <c r="E559" s="37" t="str">
        <v>M/S SATYA STEELS</v>
      </c>
      <c r="F559" s="37" t="str">
        <v>MADHYA PRADESH</v>
      </c>
      <c r="G559" s="37" t="str">
        <v>JABALPUR</v>
      </c>
      <c r="H559" s="37" t="str">
        <v>Jabalpur</v>
      </c>
      <c r="I559" s="37" t="str">
        <v>Global Steel</v>
      </c>
      <c r="J559" s="37" t="str">
        <v>Swapnil Dahayat</v>
      </c>
      <c r="K559" s="37" t="str">
        <v>-</v>
      </c>
      <c r="L559" s="37" t="str">
        <v>C13471</v>
      </c>
      <c r="M559" s="37" t="str">
        <v>Central</v>
      </c>
      <c r="N559" s="2">
        <v>482001</v>
      </c>
      <c r="O559" s="2" t="str">
        <v>23AEHPD4837R1Z5</v>
      </c>
      <c r="P559" s="2">
        <v>9993496934</v>
      </c>
      <c r="Q559" s="2" t="str">
        <v>Aug'24</v>
      </c>
      <c r="R559" s="2">
        <v>2025</v>
      </c>
      <c r="S559" s="1">
        <v>0</v>
      </c>
      <c r="T559" s="2">
        <v>270</v>
      </c>
      <c r="U559" s="1">
        <v>8.3950617283950618E-3</v>
      </c>
      <c r="V559" s="1" t="str">
        <v>Alien</v>
      </c>
      <c r="W559" s="10">
        <v>0</v>
      </c>
      <c r="X559" s="10">
        <v>0</v>
      </c>
      <c r="Y559" s="10">
        <v>0</v>
      </c>
      <c r="Z559" s="10">
        <v>0</v>
      </c>
      <c r="AA559" s="10">
        <v>0</v>
      </c>
      <c r="AB559" s="10">
        <v>0</v>
      </c>
      <c r="AC559" s="10">
        <v>0</v>
      </c>
      <c r="AD559" s="10">
        <v>1</v>
      </c>
      <c r="AE559" s="10">
        <v>0</v>
      </c>
      <c r="AF559" s="10">
        <v>0</v>
      </c>
      <c r="AG559" s="10">
        <v>0</v>
      </c>
      <c r="AH559" s="10">
        <v>0</v>
      </c>
      <c r="AI559" s="10">
        <v>0</v>
      </c>
      <c r="AJ559" s="10">
        <v>0</v>
      </c>
      <c r="AK559" s="10">
        <v>0</v>
      </c>
      <c r="AL559" s="10">
        <v>0</v>
      </c>
      <c r="AM559" s="10">
        <v>0</v>
      </c>
      <c r="AN559" s="10">
        <v>0</v>
      </c>
      <c r="AO559" s="10">
        <v>0</v>
      </c>
      <c r="AP559" s="10">
        <v>1</v>
      </c>
      <c r="AQ559" s="10">
        <v>0</v>
      </c>
      <c r="AR559" s="10">
        <v>0</v>
      </c>
      <c r="AS559" s="16">
        <v>0</v>
      </c>
      <c r="AT559" s="16">
        <v>0</v>
      </c>
      <c r="AU559" s="16">
        <v>6</v>
      </c>
      <c r="AV559" s="16">
        <v>0.8</v>
      </c>
      <c r="AW559" s="16">
        <v>2</v>
      </c>
      <c r="AX559" s="10">
        <f t="shared" si="58"/>
        <v>9.8000000000000007</v>
      </c>
      <c r="AY559" s="10">
        <f>SUM(Z559:AK559)</f>
        <v>1</v>
      </c>
      <c r="AZ559" s="2" t="s">
        <v>119</v>
      </c>
      <c r="BA559" s="10">
        <f t="shared" si="59"/>
        <v>0.16666666666666666</v>
      </c>
      <c r="BB559" s="36" t="s">
        <v>118</v>
      </c>
      <c r="BC559" s="39" t="str">
        <f t="shared" si="60"/>
        <v/>
      </c>
      <c r="BD559" s="16">
        <f>SUM(AR559:AW559)</f>
        <v>8.8000000000000007</v>
      </c>
      <c r="BE559" s="10">
        <f>SUM(AL559:AQ559)</f>
        <v>1</v>
      </c>
      <c r="BF559" s="12">
        <f t="shared" si="61"/>
        <v>0.89795918367346939</v>
      </c>
      <c r="BG559" s="12">
        <f t="shared" si="62"/>
        <v>0.1020408163265306</v>
      </c>
      <c r="BH559" s="9">
        <f t="shared" si="63"/>
        <v>9.8000000000000007</v>
      </c>
      <c r="BI559" s="39" t="str">
        <f t="shared" si="64"/>
        <v/>
      </c>
      <c r="BK559" s="75"/>
    </row>
    <row r="560" spans="1:63">
      <c r="A560" s="2">
        <v>557</v>
      </c>
      <c r="B560" s="2">
        <v>2024</v>
      </c>
      <c r="C560" s="1">
        <v>0</v>
      </c>
      <c r="D560" s="37" t="str">
        <v>001J1000009FeSIIA0</v>
      </c>
      <c r="E560" s="37" t="str">
        <v>M/S.BGI GLOBAL TRADING</v>
      </c>
      <c r="F560" s="37" t="str">
        <v>ODISHA</v>
      </c>
      <c r="G560" s="37" t="str">
        <v>KHORDHA</v>
      </c>
      <c r="H560" s="37" t="str">
        <v>Cuttack Sadar</v>
      </c>
      <c r="I560" s="37" t="str">
        <v>Niyati Udyog Private Limited</v>
      </c>
      <c r="J560" s="37" t="str">
        <v>Bidyut Ranjan Mishra</v>
      </c>
      <c r="K560" s="37" t="str">
        <v>-</v>
      </c>
      <c r="L560" s="37" t="str">
        <v>C13293</v>
      </c>
      <c r="M560" s="37" t="str">
        <v>Central</v>
      </c>
      <c r="N560" s="2">
        <v>754005</v>
      </c>
      <c r="O560" s="2" t="str">
        <v>21ABCFB4188K1ZH</v>
      </c>
      <c r="P560" s="2">
        <v>7978984045</v>
      </c>
      <c r="Q560" s="2" t="str">
        <v>Aug'24</v>
      </c>
      <c r="R560" s="2">
        <v>2025</v>
      </c>
      <c r="S560" s="1">
        <v>0</v>
      </c>
      <c r="T560" s="2">
        <v>90</v>
      </c>
      <c r="U560" s="1">
        <v>0</v>
      </c>
      <c r="V560" s="1" t="str">
        <v>Challenger</v>
      </c>
      <c r="W560" s="10">
        <v>0</v>
      </c>
      <c r="X560" s="10">
        <v>0</v>
      </c>
      <c r="Y560" s="10">
        <v>0</v>
      </c>
      <c r="Z560" s="10">
        <v>0</v>
      </c>
      <c r="AA560" s="10">
        <v>0</v>
      </c>
      <c r="AB560" s="10">
        <v>0</v>
      </c>
      <c r="AC560" s="10">
        <v>0</v>
      </c>
      <c r="AD560" s="10">
        <v>5</v>
      </c>
      <c r="AE560" s="10">
        <v>0</v>
      </c>
      <c r="AF560" s="10">
        <v>0</v>
      </c>
      <c r="AG560" s="10">
        <v>0</v>
      </c>
      <c r="AH560" s="10">
        <v>0</v>
      </c>
      <c r="AI560" s="10">
        <v>0</v>
      </c>
      <c r="AJ560" s="10">
        <v>0</v>
      </c>
      <c r="AK560" s="10">
        <v>0</v>
      </c>
      <c r="AL560" s="10">
        <v>0</v>
      </c>
      <c r="AM560" s="10">
        <v>0</v>
      </c>
      <c r="AN560" s="10">
        <v>0</v>
      </c>
      <c r="AO560" s="10">
        <v>0</v>
      </c>
      <c r="AP560" s="10">
        <v>0</v>
      </c>
      <c r="AQ560" s="10">
        <v>0</v>
      </c>
      <c r="AR560" s="10">
        <v>0</v>
      </c>
      <c r="AS560" s="16">
        <v>0</v>
      </c>
      <c r="AT560" s="16">
        <v>0</v>
      </c>
      <c r="AU560" s="16">
        <v>0</v>
      </c>
      <c r="AV560" s="16">
        <v>0</v>
      </c>
      <c r="AW560" s="16" t="str">
        <v/>
      </c>
      <c r="AX560" s="10">
        <f t="shared" si="58"/>
        <v>0</v>
      </c>
      <c r="AY560" s="10">
        <f>SUM(Z560:AK560)</f>
        <v>5</v>
      </c>
      <c r="AZ560" s="2" t="s">
        <v>119</v>
      </c>
      <c r="BA560" s="10">
        <f t="shared" si="59"/>
        <v>0</v>
      </c>
      <c r="BB560" s="36" t="s">
        <v>118</v>
      </c>
      <c r="BC560" s="39" t="str">
        <f t="shared" si="60"/>
        <v/>
      </c>
      <c r="BD560" s="16">
        <f>SUM(AR560:AW560)</f>
        <v>0</v>
      </c>
      <c r="BE560" s="10">
        <f>SUM(AL560:AQ560)</f>
        <v>0</v>
      </c>
      <c r="BF560" s="12" t="str">
        <f t="shared" si="61"/>
        <v/>
      </c>
      <c r="BG560" s="12" t="str">
        <f t="shared" si="62"/>
        <v/>
      </c>
      <c r="BH560" s="9">
        <f t="shared" si="63"/>
        <v>0</v>
      </c>
      <c r="BI560" s="39" t="str">
        <f t="shared" si="64"/>
        <v/>
      </c>
      <c r="BK560" s="75"/>
    </row>
    <row r="561" spans="1:63">
      <c r="A561" s="2">
        <v>558</v>
      </c>
      <c r="B561" s="2">
        <v>2024</v>
      </c>
      <c r="C561" s="1">
        <v>0</v>
      </c>
      <c r="D561" s="37" t="str">
        <v>001J100000Cm4oJIAR</v>
      </c>
      <c r="E561" s="37" t="str">
        <v>GANPATI STEEL</v>
      </c>
      <c r="F561" s="37" t="str">
        <v>ODISHA</v>
      </c>
      <c r="G561" s="37" t="str">
        <v>KENDUJHAR</v>
      </c>
      <c r="H561" s="37" t="str">
        <v>Champua</v>
      </c>
      <c r="I561" s="37" t="str">
        <v>SACHDEVA ISPAT PVT LTD</v>
      </c>
      <c r="J561" s="37" t="str">
        <v>Papun Padhan</v>
      </c>
      <c r="K561" s="37" t="str">
        <v>Papun Pradhan</v>
      </c>
      <c r="L561" s="37" t="str">
        <v>C12823</v>
      </c>
      <c r="M561" s="37" t="str">
        <v>Central</v>
      </c>
      <c r="N561" s="2">
        <v>758031</v>
      </c>
      <c r="O561" s="2" t="str">
        <v>21AJMPG8584E1Z5</v>
      </c>
      <c r="P561" s="2">
        <v>9583577044</v>
      </c>
      <c r="Q561" s="2" t="str">
        <v>Aug'24</v>
      </c>
      <c r="R561" s="2">
        <v>2025</v>
      </c>
      <c r="S561" s="1">
        <v>0</v>
      </c>
      <c r="T561" s="2">
        <v>100</v>
      </c>
      <c r="U561" s="1">
        <v>0</v>
      </c>
      <c r="V561" s="1" t="str">
        <v>Challenger</v>
      </c>
      <c r="W561" s="10">
        <v>0</v>
      </c>
      <c r="X561" s="10">
        <v>0</v>
      </c>
      <c r="Y561" s="10">
        <v>0</v>
      </c>
      <c r="Z561" s="10">
        <v>0</v>
      </c>
      <c r="AA561" s="10">
        <v>0</v>
      </c>
      <c r="AB561" s="10">
        <v>0</v>
      </c>
      <c r="AC561" s="10">
        <v>0</v>
      </c>
      <c r="AD561" s="10">
        <v>20</v>
      </c>
      <c r="AE561" s="10">
        <v>0</v>
      </c>
      <c r="AF561" s="10">
        <v>0</v>
      </c>
      <c r="AG561" s="10">
        <v>0</v>
      </c>
      <c r="AH561" s="10">
        <v>0</v>
      </c>
      <c r="AI561" s="10">
        <v>0</v>
      </c>
      <c r="AJ561" s="10">
        <v>0</v>
      </c>
      <c r="AK561" s="10">
        <v>0</v>
      </c>
      <c r="AL561" s="10">
        <v>0</v>
      </c>
      <c r="AM561" s="10">
        <v>0</v>
      </c>
      <c r="AN561" s="10">
        <v>0</v>
      </c>
      <c r="AO561" s="10">
        <v>0</v>
      </c>
      <c r="AP561" s="10">
        <v>0</v>
      </c>
      <c r="AQ561" s="10">
        <v>0</v>
      </c>
      <c r="AR561" s="10">
        <v>0</v>
      </c>
      <c r="AS561" s="16">
        <v>0</v>
      </c>
      <c r="AT561" s="16">
        <v>0</v>
      </c>
      <c r="AU561" s="16">
        <v>0</v>
      </c>
      <c r="AV561" s="16">
        <v>0</v>
      </c>
      <c r="AW561" s="16" t="str">
        <v/>
      </c>
      <c r="AX561" s="10">
        <f t="shared" si="58"/>
        <v>0</v>
      </c>
      <c r="AY561" s="10">
        <f>SUM(Z561:AK561)</f>
        <v>20</v>
      </c>
      <c r="AZ561" s="2" t="s">
        <v>119</v>
      </c>
      <c r="BA561" s="10">
        <f t="shared" si="59"/>
        <v>0</v>
      </c>
      <c r="BB561" s="36" t="s">
        <v>118</v>
      </c>
      <c r="BC561" s="39" t="str">
        <f t="shared" si="60"/>
        <v/>
      </c>
      <c r="BD561" s="16">
        <f>SUM(AR561:AW561)</f>
        <v>0</v>
      </c>
      <c r="BE561" s="10">
        <f>SUM(AL561:AQ561)</f>
        <v>0</v>
      </c>
      <c r="BF561" s="12" t="str">
        <f t="shared" si="61"/>
        <v/>
      </c>
      <c r="BG561" s="12" t="str">
        <f t="shared" si="62"/>
        <v/>
      </c>
      <c r="BH561" s="9">
        <f t="shared" si="63"/>
        <v>0</v>
      </c>
      <c r="BI561" s="39" t="str">
        <f t="shared" si="64"/>
        <v/>
      </c>
      <c r="BK561" s="75"/>
    </row>
    <row r="562" spans="1:63">
      <c r="A562" s="2">
        <v>559</v>
      </c>
      <c r="B562" s="2">
        <v>2024</v>
      </c>
      <c r="C562" s="1">
        <v>0</v>
      </c>
      <c r="D562" s="37" t="str">
        <v>001J100000DorK6IAJ</v>
      </c>
      <c r="E562" s="37" t="str">
        <v>CM STEELS</v>
      </c>
      <c r="F562" s="37" t="str">
        <v>ODISHA</v>
      </c>
      <c r="G562" s="37" t="str">
        <v>SUNDARGARH</v>
      </c>
      <c r="H562" s="37" t="str">
        <v>Sundargarh</v>
      </c>
      <c r="I562" s="37" t="str">
        <v>SACHDEVA ISPAT PVT LTD</v>
      </c>
      <c r="J562" s="37" t="str">
        <v>Papun Padhan</v>
      </c>
      <c r="K562" s="37" t="str">
        <v>Papun Pradhan</v>
      </c>
      <c r="L562" s="37" t="str">
        <v>C12823</v>
      </c>
      <c r="M562" s="37" t="str">
        <v>Central</v>
      </c>
      <c r="N562" s="2">
        <v>769004</v>
      </c>
      <c r="O562" s="2" t="str">
        <v>21AARFN0749A2ZL</v>
      </c>
      <c r="P562" s="2">
        <v>9439076800</v>
      </c>
      <c r="Q562" s="2" t="str">
        <v>Aug'24</v>
      </c>
      <c r="R562" s="2">
        <v>2025</v>
      </c>
      <c r="S562" s="1">
        <v>0</v>
      </c>
      <c r="T562" s="2">
        <v>50</v>
      </c>
      <c r="U562" s="1">
        <v>0</v>
      </c>
      <c r="V562" s="1" t="str">
        <v>Minor</v>
      </c>
      <c r="W562" s="10">
        <v>0</v>
      </c>
      <c r="X562" s="10">
        <v>0</v>
      </c>
      <c r="Y562" s="10">
        <v>0</v>
      </c>
      <c r="Z562" s="10">
        <v>0</v>
      </c>
      <c r="AA562" s="10">
        <v>0</v>
      </c>
      <c r="AB562" s="10">
        <v>0</v>
      </c>
      <c r="AC562" s="10">
        <v>0</v>
      </c>
      <c r="AD562" s="10">
        <v>0.5</v>
      </c>
      <c r="AE562" s="10">
        <v>0</v>
      </c>
      <c r="AF562" s="10">
        <v>0</v>
      </c>
      <c r="AG562" s="10">
        <v>0</v>
      </c>
      <c r="AH562" s="10">
        <v>0</v>
      </c>
      <c r="AI562" s="10">
        <v>0</v>
      </c>
      <c r="AJ562" s="10">
        <v>0</v>
      </c>
      <c r="AK562" s="10">
        <v>0</v>
      </c>
      <c r="AL562" s="10">
        <v>0</v>
      </c>
      <c r="AM562" s="10">
        <v>0</v>
      </c>
      <c r="AN562" s="10">
        <v>0</v>
      </c>
      <c r="AO562" s="10">
        <v>0</v>
      </c>
      <c r="AP562" s="10">
        <v>0</v>
      </c>
      <c r="AQ562" s="10">
        <v>0</v>
      </c>
      <c r="AR562" s="10">
        <v>0</v>
      </c>
      <c r="AS562" s="16">
        <v>0</v>
      </c>
      <c r="AT562" s="16">
        <v>0</v>
      </c>
      <c r="AU562" s="16">
        <v>0</v>
      </c>
      <c r="AV562" s="16">
        <v>0</v>
      </c>
      <c r="AW562" s="16" t="str">
        <v/>
      </c>
      <c r="AX562" s="10">
        <f t="shared" si="58"/>
        <v>0</v>
      </c>
      <c r="AY562" s="10">
        <f>SUM(Z562:AK562)</f>
        <v>0.5</v>
      </c>
      <c r="AZ562" s="2" t="s">
        <v>119</v>
      </c>
      <c r="BA562" s="10">
        <f t="shared" si="59"/>
        <v>0</v>
      </c>
      <c r="BB562" s="36" t="s">
        <v>118</v>
      </c>
      <c r="BC562" s="39" t="str">
        <f t="shared" si="60"/>
        <v/>
      </c>
      <c r="BD562" s="16">
        <f>SUM(AR562:AW562)</f>
        <v>0</v>
      </c>
      <c r="BE562" s="10">
        <f>SUM(AL562:AQ562)</f>
        <v>0</v>
      </c>
      <c r="BF562" s="12" t="str">
        <f t="shared" si="61"/>
        <v/>
      </c>
      <c r="BG562" s="12" t="str">
        <f t="shared" si="62"/>
        <v/>
      </c>
      <c r="BH562" s="9">
        <f t="shared" si="63"/>
        <v>0</v>
      </c>
      <c r="BI562" s="39" t="str">
        <f t="shared" si="64"/>
        <v/>
      </c>
      <c r="BK562" s="75"/>
    </row>
    <row r="563" spans="1:63">
      <c r="A563" s="2">
        <v>560</v>
      </c>
      <c r="B563" s="2">
        <v>2024</v>
      </c>
      <c r="C563" s="1">
        <v>0</v>
      </c>
      <c r="D563" s="37" t="str">
        <v>0015g00001YPKlJAAX</v>
      </c>
      <c r="E563" s="37" t="str">
        <v>ROYAL SANITARY AND BUILDING MATERIAL</v>
      </c>
      <c r="F563" s="37" t="str">
        <v>MADHYA PRADESH</v>
      </c>
      <c r="G563" s="37" t="str">
        <v>BARWANI</v>
      </c>
      <c r="H563" s="37" t="str">
        <v>Barwani</v>
      </c>
      <c r="I563" s="37" t="str">
        <v>SHIV STEEL CORPORATION</v>
      </c>
      <c r="J563" s="37" t="str">
        <v>Yogeshwar Richhariya</v>
      </c>
      <c r="K563" s="37" t="str">
        <v>Yogeshwar Richhariya</v>
      </c>
      <c r="L563" s="37" t="str">
        <v/>
      </c>
      <c r="M563" s="37" t="str">
        <v>Central</v>
      </c>
      <c r="N563" s="2">
        <v>451551</v>
      </c>
      <c r="O563" s="2" t="str">
        <v>23ASVPA6790L1Z5</v>
      </c>
      <c r="P563" s="2">
        <v>9893333252</v>
      </c>
      <c r="Q563" s="2" t="str">
        <v>Aug'24</v>
      </c>
      <c r="R563" s="2">
        <v>2025</v>
      </c>
      <c r="S563" s="1">
        <v>0</v>
      </c>
      <c r="T563" s="2">
        <v>300</v>
      </c>
      <c r="U563" s="1">
        <v>0</v>
      </c>
      <c r="V563" s="1" t="str">
        <v>Alien</v>
      </c>
      <c r="W563" s="10">
        <v>0</v>
      </c>
      <c r="X563" s="10">
        <v>0</v>
      </c>
      <c r="Y563" s="10">
        <v>0</v>
      </c>
      <c r="Z563" s="10">
        <v>0</v>
      </c>
      <c r="AA563" s="10">
        <v>0</v>
      </c>
      <c r="AB563" s="10">
        <v>0</v>
      </c>
      <c r="AC563" s="10">
        <v>0</v>
      </c>
      <c r="AD563" s="10">
        <v>25</v>
      </c>
      <c r="AE563" s="10">
        <v>25</v>
      </c>
      <c r="AF563" s="10">
        <v>0</v>
      </c>
      <c r="AG563" s="10">
        <v>0</v>
      </c>
      <c r="AH563" s="10">
        <v>0</v>
      </c>
      <c r="AI563" s="10">
        <v>0</v>
      </c>
      <c r="AJ563" s="10">
        <v>0</v>
      </c>
      <c r="AK563" s="10">
        <v>0</v>
      </c>
      <c r="AL563" s="10">
        <v>0</v>
      </c>
      <c r="AM563" s="10">
        <v>0</v>
      </c>
      <c r="AN563" s="10">
        <v>0</v>
      </c>
      <c r="AO563" s="10">
        <v>0</v>
      </c>
      <c r="AP563" s="10">
        <v>0</v>
      </c>
      <c r="AQ563" s="10">
        <v>0</v>
      </c>
      <c r="AR563" s="10">
        <v>0</v>
      </c>
      <c r="AS563" s="16">
        <v>0</v>
      </c>
      <c r="AT563" s="16">
        <v>0</v>
      </c>
      <c r="AU563" s="16">
        <v>0</v>
      </c>
      <c r="AV563" s="16">
        <v>0</v>
      </c>
      <c r="AW563" s="16" t="str">
        <v/>
      </c>
      <c r="AX563" s="10">
        <f t="shared" si="58"/>
        <v>0</v>
      </c>
      <c r="AY563" s="10">
        <f>SUM(Z563:AK563)</f>
        <v>50</v>
      </c>
      <c r="AZ563" s="2" t="s">
        <v>119</v>
      </c>
      <c r="BA563" s="10">
        <f t="shared" si="59"/>
        <v>0</v>
      </c>
      <c r="BB563" s="36" t="s">
        <v>118</v>
      </c>
      <c r="BC563" s="39" t="str">
        <f t="shared" si="60"/>
        <v/>
      </c>
      <c r="BD563" s="16">
        <f>SUM(AR563:AW563)</f>
        <v>0</v>
      </c>
      <c r="BE563" s="10">
        <f>SUM(AL563:AQ563)</f>
        <v>0</v>
      </c>
      <c r="BF563" s="12" t="str">
        <f t="shared" si="61"/>
        <v/>
      </c>
      <c r="BG563" s="12" t="str">
        <f t="shared" si="62"/>
        <v/>
      </c>
      <c r="BH563" s="9">
        <f t="shared" si="63"/>
        <v>0</v>
      </c>
      <c r="BI563" s="39" t="str">
        <f t="shared" si="64"/>
        <v/>
      </c>
      <c r="BK563" s="75"/>
    </row>
    <row r="564" spans="1:63">
      <c r="A564" s="2">
        <v>561</v>
      </c>
      <c r="B564" s="2">
        <v>2024</v>
      </c>
      <c r="C564" s="1">
        <v>0</v>
      </c>
      <c r="D564" s="37" t="str">
        <v>001J1000009GnMMIA0</v>
      </c>
      <c r="E564" s="37" t="str">
        <v>Daduram traders</v>
      </c>
      <c r="F564" s="37" t="str">
        <v>CHHATTISGARH</v>
      </c>
      <c r="G564" s="37" t="str">
        <v>BILASPUR</v>
      </c>
      <c r="H564" s="37" t="str">
        <v>Bilaspur</v>
      </c>
      <c r="I564" s="37" t="str">
        <v>LAXMI ENTERPRISES</v>
      </c>
      <c r="J564" s="37" t="str">
        <v>Nivesh Goyal</v>
      </c>
      <c r="K564" s="37" t="str">
        <v>Sudhir Tiwari</v>
      </c>
      <c r="L564" s="37" t="str">
        <v/>
      </c>
      <c r="M564" s="37" t="str">
        <v>Central</v>
      </c>
      <c r="N564" s="2">
        <v>495001</v>
      </c>
      <c r="O564" s="2" t="str">
        <v>22AAPFD8737I1ZX</v>
      </c>
      <c r="P564" s="2">
        <v>8435997777</v>
      </c>
      <c r="Q564" s="2" t="str">
        <v>Aug'24</v>
      </c>
      <c r="R564" s="2">
        <v>2025</v>
      </c>
      <c r="S564" s="1">
        <v>0</v>
      </c>
      <c r="T564" s="2">
        <v>200</v>
      </c>
      <c r="U564" s="1">
        <v>0</v>
      </c>
      <c r="V564" s="1" t="str">
        <v>Challenger</v>
      </c>
      <c r="W564" s="10">
        <v>0</v>
      </c>
      <c r="X564" s="10">
        <v>0</v>
      </c>
      <c r="Y564" s="10">
        <v>0</v>
      </c>
      <c r="Z564" s="10">
        <v>0</v>
      </c>
      <c r="AA564" s="10">
        <v>0</v>
      </c>
      <c r="AB564" s="10">
        <v>0</v>
      </c>
      <c r="AC564" s="10">
        <v>0</v>
      </c>
      <c r="AD564" s="10">
        <v>50</v>
      </c>
      <c r="AE564" s="10">
        <v>0</v>
      </c>
      <c r="AF564" s="10">
        <v>0</v>
      </c>
      <c r="AG564" s="10">
        <v>0</v>
      </c>
      <c r="AH564" s="10">
        <v>0</v>
      </c>
      <c r="AI564" s="10">
        <v>0</v>
      </c>
      <c r="AJ564" s="10">
        <v>0</v>
      </c>
      <c r="AK564" s="10">
        <v>0</v>
      </c>
      <c r="AL564" s="10">
        <v>0</v>
      </c>
      <c r="AM564" s="10">
        <v>0</v>
      </c>
      <c r="AN564" s="10">
        <v>0</v>
      </c>
      <c r="AO564" s="10">
        <v>0</v>
      </c>
      <c r="AP564" s="10">
        <v>0</v>
      </c>
      <c r="AQ564" s="10">
        <v>0</v>
      </c>
      <c r="AR564" s="10">
        <v>0</v>
      </c>
      <c r="AS564" s="16">
        <v>0</v>
      </c>
      <c r="AT564" s="16">
        <v>0</v>
      </c>
      <c r="AU564" s="16">
        <v>0</v>
      </c>
      <c r="AV564" s="16">
        <v>0</v>
      </c>
      <c r="AW564" s="16" t="str">
        <v/>
      </c>
      <c r="AX564" s="10">
        <f t="shared" si="58"/>
        <v>0</v>
      </c>
      <c r="AY564" s="10">
        <f>SUM(Z564:AK564)</f>
        <v>50</v>
      </c>
      <c r="AZ564" s="2" t="s">
        <v>119</v>
      </c>
      <c r="BA564" s="10">
        <f t="shared" si="59"/>
        <v>0</v>
      </c>
      <c r="BB564" s="36" t="s">
        <v>118</v>
      </c>
      <c r="BC564" s="39" t="str">
        <f t="shared" si="60"/>
        <v/>
      </c>
      <c r="BD564" s="16">
        <f>SUM(AR564:AW564)</f>
        <v>0</v>
      </c>
      <c r="BE564" s="10">
        <f>SUM(AL564:AQ564)</f>
        <v>0</v>
      </c>
      <c r="BF564" s="12" t="str">
        <f t="shared" si="61"/>
        <v/>
      </c>
      <c r="BG564" s="12" t="str">
        <f t="shared" si="62"/>
        <v/>
      </c>
      <c r="BH564" s="9">
        <f t="shared" si="63"/>
        <v>0</v>
      </c>
      <c r="BI564" s="39" t="str">
        <f t="shared" si="64"/>
        <v/>
      </c>
      <c r="BK564" s="75"/>
    </row>
    <row r="565" spans="1:63">
      <c r="A565" s="2">
        <v>562</v>
      </c>
      <c r="B565" s="2">
        <v>2024</v>
      </c>
      <c r="C565" s="1">
        <v>0</v>
      </c>
      <c r="D565" s="37" t="str">
        <v>001J1000009H4FzIAK</v>
      </c>
      <c r="E565" s="37" t="str">
        <v>Laxmi associates</v>
      </c>
      <c r="F565" s="37" t="str">
        <v>CHHATTISGARH</v>
      </c>
      <c r="G565" s="37" t="str">
        <v>RAIGARH</v>
      </c>
      <c r="H565" s="37" t="str">
        <v>Raigarh</v>
      </c>
      <c r="I565" s="37" t="str">
        <v>LAXMI ENTERPRISES</v>
      </c>
      <c r="J565" s="37" t="str">
        <v>Nivesh Goyal</v>
      </c>
      <c r="K565" s="37" t="str">
        <v>Sudhir Tiwari</v>
      </c>
      <c r="L565" s="37" t="str">
        <v/>
      </c>
      <c r="M565" s="37" t="str">
        <v>Central</v>
      </c>
      <c r="N565" s="2">
        <v>496001</v>
      </c>
      <c r="O565" s="2" t="str">
        <v>22AAFAL7661P1ZU</v>
      </c>
      <c r="P565" s="2">
        <v>7898884011</v>
      </c>
      <c r="Q565" s="2" t="str">
        <v>Aug'24</v>
      </c>
      <c r="R565" s="2">
        <v>2025</v>
      </c>
      <c r="S565" s="1">
        <v>0</v>
      </c>
      <c r="T565" s="2">
        <v>200</v>
      </c>
      <c r="U565" s="1">
        <v>0</v>
      </c>
      <c r="V565" s="1" t="str">
        <v>Challenger</v>
      </c>
      <c r="W565" s="10">
        <v>0</v>
      </c>
      <c r="X565" s="10">
        <v>0</v>
      </c>
      <c r="Y565" s="10">
        <v>0</v>
      </c>
      <c r="Z565" s="10">
        <v>0</v>
      </c>
      <c r="AA565" s="10">
        <v>0</v>
      </c>
      <c r="AB565" s="10">
        <v>0</v>
      </c>
      <c r="AC565" s="10">
        <v>0</v>
      </c>
      <c r="AD565" s="10">
        <v>105</v>
      </c>
      <c r="AE565" s="10">
        <v>25</v>
      </c>
      <c r="AF565" s="10">
        <v>0</v>
      </c>
      <c r="AG565" s="10">
        <v>0</v>
      </c>
      <c r="AH565" s="10">
        <v>0</v>
      </c>
      <c r="AI565" s="10">
        <v>0</v>
      </c>
      <c r="AJ565" s="10">
        <v>0</v>
      </c>
      <c r="AK565" s="10">
        <v>0</v>
      </c>
      <c r="AL565" s="10">
        <v>0</v>
      </c>
      <c r="AM565" s="10">
        <v>0</v>
      </c>
      <c r="AN565" s="10">
        <v>0</v>
      </c>
      <c r="AO565" s="10">
        <v>0</v>
      </c>
      <c r="AP565" s="10">
        <v>0</v>
      </c>
      <c r="AQ565" s="10">
        <v>0</v>
      </c>
      <c r="AR565" s="10">
        <v>0</v>
      </c>
      <c r="AS565" s="16">
        <v>0</v>
      </c>
      <c r="AT565" s="16">
        <v>0</v>
      </c>
      <c r="AU565" s="16">
        <v>0</v>
      </c>
      <c r="AV565" s="16">
        <v>0</v>
      </c>
      <c r="AW565" s="16" t="str">
        <v/>
      </c>
      <c r="AX565" s="10">
        <f t="shared" si="58"/>
        <v>0</v>
      </c>
      <c r="AY565" s="10">
        <f>SUM(Z565:AK565)</f>
        <v>130</v>
      </c>
      <c r="AZ565" s="2" t="s">
        <v>119</v>
      </c>
      <c r="BA565" s="10">
        <f t="shared" si="59"/>
        <v>0</v>
      </c>
      <c r="BB565" s="36" t="s">
        <v>118</v>
      </c>
      <c r="BC565" s="39" t="str">
        <f t="shared" si="60"/>
        <v/>
      </c>
      <c r="BD565" s="16">
        <f>SUM(AR565:AW565)</f>
        <v>0</v>
      </c>
      <c r="BE565" s="10">
        <f>SUM(AL565:AQ565)</f>
        <v>0</v>
      </c>
      <c r="BF565" s="12" t="str">
        <f t="shared" si="61"/>
        <v/>
      </c>
      <c r="BG565" s="12" t="str">
        <f t="shared" si="62"/>
        <v/>
      </c>
      <c r="BH565" s="9">
        <f t="shared" si="63"/>
        <v>0</v>
      </c>
      <c r="BI565" s="39" t="str">
        <f t="shared" si="64"/>
        <v/>
      </c>
      <c r="BK565" s="75"/>
    </row>
    <row r="566" spans="1:63">
      <c r="A566" s="2">
        <v>563</v>
      </c>
      <c r="B566" s="2">
        <v>2024</v>
      </c>
      <c r="C566" s="1">
        <v>0</v>
      </c>
      <c r="D566" s="37" t="str">
        <v>0015g00001XKKMAAA5</v>
      </c>
      <c r="E566" s="37" t="str">
        <v>CHHITAR MAL PURUSHOTTAM DAS</v>
      </c>
      <c r="F566" s="37" t="str">
        <v>UTTAR PRADESH</v>
      </c>
      <c r="G566" s="37" t="str">
        <v>MATHURA</v>
      </c>
      <c r="H566" s="37" t="str">
        <v>Mathura</v>
      </c>
      <c r="I566" s="37" t="str">
        <v>DINESH STEEL PRIVATE LIMITED</v>
      </c>
      <c r="J566" s="37" t="str">
        <v>Pankaj Garg</v>
      </c>
      <c r="K566" s="37">
        <v>0</v>
      </c>
      <c r="L566" s="37" t="str">
        <v>C12820</v>
      </c>
      <c r="M566" s="37" t="str">
        <v>North</v>
      </c>
      <c r="N566" s="2">
        <v>281001</v>
      </c>
      <c r="O566" s="2" t="str">
        <v>09BHBPG6303D1ZV</v>
      </c>
      <c r="P566" s="2">
        <v>7055566663</v>
      </c>
      <c r="Q566" s="2" t="str">
        <v>Sep'24</v>
      </c>
      <c r="R566" s="2">
        <v>2025</v>
      </c>
      <c r="S566" s="1">
        <v>0</v>
      </c>
      <c r="T566" s="2">
        <v>150</v>
      </c>
      <c r="U566" s="1">
        <v>0.15562222222222222</v>
      </c>
      <c r="V566" s="1" t="str">
        <v>Star</v>
      </c>
      <c r="W566" s="10">
        <v>0</v>
      </c>
      <c r="X566" s="10">
        <v>0</v>
      </c>
      <c r="Y566" s="10">
        <v>0</v>
      </c>
      <c r="Z566" s="10">
        <v>0</v>
      </c>
      <c r="AA566" s="10">
        <v>0</v>
      </c>
      <c r="AB566" s="10">
        <v>0</v>
      </c>
      <c r="AC566" s="10">
        <v>0</v>
      </c>
      <c r="AD566" s="10">
        <v>0</v>
      </c>
      <c r="AE566" s="10">
        <v>25</v>
      </c>
      <c r="AF566" s="10">
        <v>12</v>
      </c>
      <c r="AG566" s="10">
        <v>0</v>
      </c>
      <c r="AH566" s="10">
        <v>36</v>
      </c>
      <c r="AI566" s="10">
        <v>0</v>
      </c>
      <c r="AJ566" s="10">
        <v>12</v>
      </c>
      <c r="AK566" s="10">
        <v>0</v>
      </c>
      <c r="AL566" s="10">
        <v>12</v>
      </c>
      <c r="AM566" s="10">
        <v>80</v>
      </c>
      <c r="AN566" s="10">
        <v>11</v>
      </c>
      <c r="AO566" s="10">
        <v>17.850000000000001</v>
      </c>
      <c r="AP566" s="10">
        <v>11.95</v>
      </c>
      <c r="AQ566" s="10">
        <v>12.05</v>
      </c>
      <c r="AR566" s="10">
        <v>14.95</v>
      </c>
      <c r="AS566" s="16">
        <v>4</v>
      </c>
      <c r="AT566" s="16">
        <v>16.11</v>
      </c>
      <c r="AU566" s="16">
        <v>15</v>
      </c>
      <c r="AV566" s="16">
        <v>38.92</v>
      </c>
      <c r="AW566" s="16">
        <v>33</v>
      </c>
      <c r="AX566" s="10">
        <f t="shared" si="58"/>
        <v>266.83</v>
      </c>
      <c r="AY566" s="10">
        <f>SUM(Z566:AK566)</f>
        <v>85</v>
      </c>
      <c r="AZ566" s="2" t="s">
        <v>119</v>
      </c>
      <c r="BA566" s="10">
        <f t="shared" si="59"/>
        <v>24.141666666666666</v>
      </c>
      <c r="BB566" s="36" t="s">
        <v>118</v>
      </c>
      <c r="BC566" s="39" t="str">
        <f t="shared" si="60"/>
        <v>A</v>
      </c>
      <c r="BD566" s="16">
        <f>SUM(AR566:AW566)</f>
        <v>121.98</v>
      </c>
      <c r="BE566" s="10">
        <f>SUM(AL566:AQ566)</f>
        <v>144.85</v>
      </c>
      <c r="BF566" s="12">
        <f t="shared" si="61"/>
        <v>0.45714499868830344</v>
      </c>
      <c r="BG566" s="12">
        <f t="shared" si="62"/>
        <v>0.54285500131169662</v>
      </c>
      <c r="BH566" s="9">
        <f t="shared" si="63"/>
        <v>266.83</v>
      </c>
      <c r="BI566" s="39" t="str">
        <f t="shared" si="64"/>
        <v>A</v>
      </c>
      <c r="BK566" s="75"/>
    </row>
    <row r="567" spans="1:63">
      <c r="A567" s="2">
        <v>564</v>
      </c>
      <c r="B567" s="2">
        <v>2024</v>
      </c>
      <c r="C567" s="1">
        <v>0</v>
      </c>
      <c r="D567" s="37" t="str">
        <v>0015g00001f8tsMAAQ</v>
      </c>
      <c r="E567" s="37" t="str">
        <v>SHANTI TRADERS</v>
      </c>
      <c r="F567" s="37" t="str">
        <v>UTTAR PRADESH</v>
      </c>
      <c r="G567" s="37" t="str">
        <v>ALIGARH</v>
      </c>
      <c r="H567" s="37" t="str">
        <v>Iglas</v>
      </c>
      <c r="I567" s="37" t="str">
        <v>DINESH STEEL PRIVATE LIMITED</v>
      </c>
      <c r="J567" s="37" t="str">
        <v>Pawan Kumar</v>
      </c>
      <c r="K567" s="37">
        <v>0</v>
      </c>
      <c r="L567" s="37" t="str">
        <v>C12820</v>
      </c>
      <c r="M567" s="37" t="str">
        <v>North</v>
      </c>
      <c r="N567" s="2">
        <v>202124</v>
      </c>
      <c r="O567" s="2" t="str">
        <v>09BRDPA6547H1ZS</v>
      </c>
      <c r="P567" s="2">
        <v>8126873820</v>
      </c>
      <c r="Q567" s="2" t="str">
        <v>Sep'24</v>
      </c>
      <c r="R567" s="2">
        <v>2025</v>
      </c>
      <c r="S567" s="1">
        <v>0</v>
      </c>
      <c r="T567" s="2">
        <v>90</v>
      </c>
      <c r="U567" s="1">
        <v>0.11125925925925927</v>
      </c>
      <c r="V567" s="1" t="str">
        <v>Star</v>
      </c>
      <c r="W567" s="10">
        <v>0</v>
      </c>
      <c r="X567" s="10">
        <v>0</v>
      </c>
      <c r="Y567" s="10">
        <v>0</v>
      </c>
      <c r="Z567" s="10">
        <v>0</v>
      </c>
      <c r="AA567" s="10">
        <v>0</v>
      </c>
      <c r="AB567" s="10">
        <v>0</v>
      </c>
      <c r="AC567" s="10">
        <v>0</v>
      </c>
      <c r="AD567" s="10">
        <v>0</v>
      </c>
      <c r="AE567" s="10">
        <v>12</v>
      </c>
      <c r="AF567" s="10">
        <v>0</v>
      </c>
      <c r="AG567" s="10">
        <v>15</v>
      </c>
      <c r="AH567" s="10">
        <v>16</v>
      </c>
      <c r="AI567" s="10">
        <v>43</v>
      </c>
      <c r="AJ567" s="10">
        <v>0</v>
      </c>
      <c r="AK567" s="10">
        <v>0</v>
      </c>
      <c r="AL567" s="10">
        <v>0</v>
      </c>
      <c r="AM567" s="10">
        <v>0</v>
      </c>
      <c r="AN567" s="10">
        <v>0</v>
      </c>
      <c r="AO567" s="10">
        <v>0</v>
      </c>
      <c r="AP567" s="10">
        <v>0</v>
      </c>
      <c r="AQ567" s="10">
        <v>0</v>
      </c>
      <c r="AR567" s="10">
        <v>0</v>
      </c>
      <c r="AS567" s="16">
        <v>0</v>
      </c>
      <c r="AT567" s="16">
        <v>0</v>
      </c>
      <c r="AU567" s="16">
        <v>0</v>
      </c>
      <c r="AV567" s="16">
        <v>30.04</v>
      </c>
      <c r="AW567" s="16" t="str">
        <v/>
      </c>
      <c r="AX567" s="10">
        <f t="shared" si="58"/>
        <v>30.04</v>
      </c>
      <c r="AY567" s="10">
        <f>SUM(Z567:AK567)</f>
        <v>86</v>
      </c>
      <c r="AZ567" s="2" t="s">
        <v>119</v>
      </c>
      <c r="BA567" s="10">
        <f t="shared" si="59"/>
        <v>0</v>
      </c>
      <c r="BB567" s="36" t="s">
        <v>118</v>
      </c>
      <c r="BC567" s="39" t="str">
        <f t="shared" si="60"/>
        <v/>
      </c>
      <c r="BD567" s="16">
        <f>SUM(AR567:AW567)</f>
        <v>30.04</v>
      </c>
      <c r="BE567" s="10">
        <f>SUM(AL567:AQ567)</f>
        <v>0</v>
      </c>
      <c r="BF567" s="12">
        <f t="shared" si="61"/>
        <v>1</v>
      </c>
      <c r="BG567" s="12">
        <f t="shared" si="62"/>
        <v>0</v>
      </c>
      <c r="BH567" s="9">
        <f t="shared" si="63"/>
        <v>30.04</v>
      </c>
      <c r="BI567" s="39" t="str">
        <f t="shared" si="64"/>
        <v/>
      </c>
      <c r="BK567" s="75"/>
    </row>
    <row r="568" spans="1:63">
      <c r="A568" s="2">
        <v>565</v>
      </c>
      <c r="B568" s="2">
        <v>2024</v>
      </c>
      <c r="C568" s="1">
        <v>0</v>
      </c>
      <c r="D568" s="37" t="str">
        <v>001J1000006UZcWIAW</v>
      </c>
      <c r="E568" s="37" t="str">
        <v>R.K. BUILDING MATERIAL SUPPLIER</v>
      </c>
      <c r="F568" s="37" t="str">
        <v>HARYANA</v>
      </c>
      <c r="G568" s="37" t="str">
        <v>ROHTAK</v>
      </c>
      <c r="H568" s="37" t="str">
        <v>Rohtak</v>
      </c>
      <c r="I568" s="37" t="str">
        <v>JAI DURGA STEELS</v>
      </c>
      <c r="J568" s="37" t="str">
        <v>Sunny Bhutani</v>
      </c>
      <c r="K568" s="37" t="str">
        <v>Sunny Bhutani</v>
      </c>
      <c r="L568" s="37" t="str">
        <v>C12830</v>
      </c>
      <c r="M568" s="37" t="str">
        <v>North</v>
      </c>
      <c r="N568" s="2">
        <v>124001</v>
      </c>
      <c r="O568" s="2" t="str">
        <v>06AIGPV5383F1ZX</v>
      </c>
      <c r="P568" s="2">
        <v>8607565000</v>
      </c>
      <c r="Q568" s="2" t="str">
        <v>Sep'24</v>
      </c>
      <c r="R568" s="2">
        <v>2025</v>
      </c>
      <c r="S568" s="1">
        <v>0</v>
      </c>
      <c r="T568" s="2">
        <v>105</v>
      </c>
      <c r="U568" s="1">
        <v>0</v>
      </c>
      <c r="V568" s="1" t="str">
        <v>Challenger</v>
      </c>
      <c r="W568" s="10">
        <v>0</v>
      </c>
      <c r="X568" s="10">
        <v>0</v>
      </c>
      <c r="Y568" s="10">
        <v>0</v>
      </c>
      <c r="Z568" s="10">
        <v>0</v>
      </c>
      <c r="AA568" s="10">
        <v>0</v>
      </c>
      <c r="AB568" s="10">
        <v>0</v>
      </c>
      <c r="AC568" s="10">
        <v>0</v>
      </c>
      <c r="AD568" s="10">
        <v>0</v>
      </c>
      <c r="AE568" s="10">
        <v>12</v>
      </c>
      <c r="AF568" s="10">
        <v>0</v>
      </c>
      <c r="AG568" s="10">
        <v>0</v>
      </c>
      <c r="AH568" s="10">
        <v>0</v>
      </c>
      <c r="AI568" s="10">
        <v>0</v>
      </c>
      <c r="AJ568" s="10">
        <v>0</v>
      </c>
      <c r="AK568" s="10">
        <v>0</v>
      </c>
      <c r="AL568" s="10">
        <v>0</v>
      </c>
      <c r="AM568" s="10">
        <v>0</v>
      </c>
      <c r="AN568" s="10">
        <v>0</v>
      </c>
      <c r="AO568" s="10">
        <v>0</v>
      </c>
      <c r="AP568" s="10">
        <v>0</v>
      </c>
      <c r="AQ568" s="10">
        <v>0</v>
      </c>
      <c r="AR568" s="10">
        <v>0</v>
      </c>
      <c r="AS568" s="16">
        <v>0</v>
      </c>
      <c r="AT568" s="16">
        <v>0</v>
      </c>
      <c r="AU568" s="16">
        <v>0</v>
      </c>
      <c r="AV568" s="16">
        <v>0</v>
      </c>
      <c r="AW568" s="16" t="str">
        <v/>
      </c>
      <c r="AX568" s="10">
        <f t="shared" si="58"/>
        <v>0</v>
      </c>
      <c r="AY568" s="10">
        <f>SUM(Z568:AK568)</f>
        <v>12</v>
      </c>
      <c r="AZ568" s="2" t="s">
        <v>119</v>
      </c>
      <c r="BA568" s="10">
        <f t="shared" si="59"/>
        <v>0</v>
      </c>
      <c r="BB568" s="36" t="s">
        <v>118</v>
      </c>
      <c r="BC568" s="39" t="str">
        <f t="shared" si="60"/>
        <v/>
      </c>
      <c r="BD568" s="16">
        <f>SUM(AR568:AW568)</f>
        <v>0</v>
      </c>
      <c r="BE568" s="10">
        <f>SUM(AL568:AQ568)</f>
        <v>0</v>
      </c>
      <c r="BF568" s="12" t="str">
        <f t="shared" si="61"/>
        <v/>
      </c>
      <c r="BG568" s="12" t="str">
        <f t="shared" si="62"/>
        <v/>
      </c>
      <c r="BH568" s="9">
        <f t="shared" si="63"/>
        <v>0</v>
      </c>
      <c r="BI568" s="39" t="str">
        <f t="shared" si="64"/>
        <v/>
      </c>
      <c r="BK568" s="75"/>
    </row>
    <row r="569" spans="1:63">
      <c r="A569" s="2">
        <v>566</v>
      </c>
      <c r="B569" s="2">
        <v>2024</v>
      </c>
      <c r="C569" s="1">
        <v>0</v>
      </c>
      <c r="D569" s="37" t="str">
        <v>001J1000005aWvRIAU</v>
      </c>
      <c r="E569" s="37" t="str">
        <v>MOHAMMAD &amp; BROTHERS</v>
      </c>
      <c r="F569" s="37" t="str">
        <v>RAJASTHAN</v>
      </c>
      <c r="G569" s="37" t="str">
        <v>RAJSAMAND</v>
      </c>
      <c r="H569" s="37" t="str">
        <v>Nathdwara</v>
      </c>
      <c r="I569" s="37" t="str">
        <v>J P ALLOYS</v>
      </c>
      <c r="J569" s="37" t="str">
        <v>Pushpendra Kumar</v>
      </c>
      <c r="K569" s="37" t="str">
        <v>Pushpendra Kumar</v>
      </c>
      <c r="L569" s="37" t="str">
        <v>C13188</v>
      </c>
      <c r="M569" s="37" t="str">
        <v>North</v>
      </c>
      <c r="N569" s="2">
        <v>313301</v>
      </c>
      <c r="O569" s="2" t="str">
        <v>08BMLPR8200B1Z5</v>
      </c>
      <c r="P569" s="2">
        <v>8852878786</v>
      </c>
      <c r="Q569" s="2" t="str">
        <v>Sep'24</v>
      </c>
      <c r="R569" s="2">
        <v>2025</v>
      </c>
      <c r="S569" s="1">
        <v>0</v>
      </c>
      <c r="T569" s="2">
        <v>120</v>
      </c>
      <c r="U569" s="1">
        <v>0</v>
      </c>
      <c r="V569" s="1" t="str">
        <v>Challenger</v>
      </c>
      <c r="W569" s="10">
        <v>0</v>
      </c>
      <c r="X569" s="10">
        <v>0</v>
      </c>
      <c r="Y569" s="10">
        <v>0</v>
      </c>
      <c r="Z569" s="10">
        <v>0</v>
      </c>
      <c r="AA569" s="10">
        <v>0</v>
      </c>
      <c r="AB569" s="10">
        <v>0</v>
      </c>
      <c r="AC569" s="10">
        <v>0</v>
      </c>
      <c r="AD569" s="10">
        <v>0</v>
      </c>
      <c r="AE569" s="10">
        <v>114</v>
      </c>
      <c r="AF569" s="10">
        <v>52</v>
      </c>
      <c r="AG569" s="10">
        <v>0</v>
      </c>
      <c r="AH569" s="10">
        <v>7</v>
      </c>
      <c r="AI569" s="10">
        <v>0</v>
      </c>
      <c r="AJ569" s="10">
        <v>0</v>
      </c>
      <c r="AK569" s="10">
        <v>28</v>
      </c>
      <c r="AL569" s="10">
        <v>0</v>
      </c>
      <c r="AM569" s="10">
        <v>0</v>
      </c>
      <c r="AN569" s="10">
        <v>0</v>
      </c>
      <c r="AO569" s="10">
        <v>0</v>
      </c>
      <c r="AP569" s="10">
        <v>0</v>
      </c>
      <c r="AQ569" s="10">
        <v>0</v>
      </c>
      <c r="AR569" s="10">
        <v>0</v>
      </c>
      <c r="AS569" s="16">
        <v>0</v>
      </c>
      <c r="AT569" s="16">
        <v>0</v>
      </c>
      <c r="AU569" s="16">
        <v>0</v>
      </c>
      <c r="AV569" s="16">
        <v>0</v>
      </c>
      <c r="AW569" s="16" t="str">
        <v/>
      </c>
      <c r="AX569" s="10">
        <f t="shared" si="58"/>
        <v>0</v>
      </c>
      <c r="AY569" s="10">
        <f>SUM(Z569:AK569)</f>
        <v>201</v>
      </c>
      <c r="AZ569" s="2" t="s">
        <v>119</v>
      </c>
      <c r="BA569" s="10">
        <f t="shared" si="59"/>
        <v>0</v>
      </c>
      <c r="BB569" s="36" t="s">
        <v>118</v>
      </c>
      <c r="BC569" s="39" t="str">
        <f t="shared" si="60"/>
        <v/>
      </c>
      <c r="BD569" s="16">
        <f>SUM(AR569:AW569)</f>
        <v>0</v>
      </c>
      <c r="BE569" s="10">
        <f>SUM(AL569:AQ569)</f>
        <v>0</v>
      </c>
      <c r="BF569" s="12" t="str">
        <f t="shared" si="61"/>
        <v/>
      </c>
      <c r="BG569" s="12" t="str">
        <f t="shared" si="62"/>
        <v/>
      </c>
      <c r="BH569" s="9">
        <f t="shared" si="63"/>
        <v>0</v>
      </c>
      <c r="BI569" s="39" t="str">
        <f t="shared" si="64"/>
        <v/>
      </c>
      <c r="BK569" s="75"/>
    </row>
    <row r="570" spans="1:63">
      <c r="A570" s="2">
        <v>567</v>
      </c>
      <c r="B570" s="2">
        <v>2024</v>
      </c>
      <c r="C570" s="1">
        <v>0</v>
      </c>
      <c r="D570" s="37" t="str">
        <v>001J100000JrQgWIAV</v>
      </c>
      <c r="E570" s="37" t="str">
        <v>VISION PRIME TECH PVT. LTD.</v>
      </c>
      <c r="F570" s="37" t="str">
        <v>RAJASTHAN</v>
      </c>
      <c r="G570" s="37" t="str">
        <v>JAIPUR</v>
      </c>
      <c r="H570" s="37">
        <v>0</v>
      </c>
      <c r="I570" s="37" t="str">
        <v>J P ALLOYS</v>
      </c>
      <c r="J570" s="37" t="str">
        <v>Pushpendra Kumar</v>
      </c>
      <c r="K570" s="37" t="str">
        <v>Pushpendra Kumar</v>
      </c>
      <c r="L570" s="37" t="str">
        <v>C13188</v>
      </c>
      <c r="M570" s="37" t="str">
        <v>North</v>
      </c>
      <c r="N570" s="2">
        <v>302013</v>
      </c>
      <c r="O570" s="2" t="str">
        <v>08AAECV1486E1Z9</v>
      </c>
      <c r="P570" s="2">
        <v>9950145633</v>
      </c>
      <c r="Q570" s="2" t="str">
        <v>Sep'24</v>
      </c>
      <c r="R570" s="2">
        <v>2025</v>
      </c>
      <c r="S570" s="1">
        <v>0</v>
      </c>
      <c r="T570" s="2">
        <v>250</v>
      </c>
      <c r="U570" s="1">
        <v>0</v>
      </c>
      <c r="V570" s="1" t="str">
        <v>Alien</v>
      </c>
      <c r="W570" s="10">
        <v>0</v>
      </c>
      <c r="X570" s="10">
        <v>0</v>
      </c>
      <c r="Y570" s="10">
        <v>0</v>
      </c>
      <c r="Z570" s="10">
        <v>0</v>
      </c>
      <c r="AA570" s="10">
        <v>0</v>
      </c>
      <c r="AB570" s="10">
        <v>0</v>
      </c>
      <c r="AC570" s="10">
        <v>0</v>
      </c>
      <c r="AD570" s="10">
        <v>0</v>
      </c>
      <c r="AE570" s="10">
        <v>101</v>
      </c>
      <c r="AF570" s="10">
        <v>55</v>
      </c>
      <c r="AG570" s="10">
        <v>0</v>
      </c>
      <c r="AH570" s="10">
        <v>52</v>
      </c>
      <c r="AI570" s="10">
        <v>52.08</v>
      </c>
      <c r="AJ570" s="10">
        <v>0</v>
      </c>
      <c r="AK570" s="10">
        <v>50</v>
      </c>
      <c r="AL570" s="10">
        <v>0</v>
      </c>
      <c r="AM570" s="10">
        <v>0</v>
      </c>
      <c r="AN570" s="10">
        <v>0</v>
      </c>
      <c r="AO570" s="10">
        <v>0</v>
      </c>
      <c r="AP570" s="10">
        <v>0</v>
      </c>
      <c r="AQ570" s="10">
        <v>0</v>
      </c>
      <c r="AR570" s="10">
        <v>0</v>
      </c>
      <c r="AS570" s="16">
        <v>0</v>
      </c>
      <c r="AT570" s="16">
        <v>0</v>
      </c>
      <c r="AU570" s="16">
        <v>0</v>
      </c>
      <c r="AV570" s="16">
        <v>0</v>
      </c>
      <c r="AW570" s="16" t="str">
        <v/>
      </c>
      <c r="AX570" s="10">
        <f t="shared" si="58"/>
        <v>0</v>
      </c>
      <c r="AY570" s="10">
        <f>SUM(Z570:AK570)</f>
        <v>310.08</v>
      </c>
      <c r="AZ570" s="2" t="s">
        <v>119</v>
      </c>
      <c r="BA570" s="10">
        <f t="shared" si="59"/>
        <v>0</v>
      </c>
      <c r="BB570" s="36" t="s">
        <v>118</v>
      </c>
      <c r="BC570" s="39" t="str">
        <f t="shared" si="60"/>
        <v/>
      </c>
      <c r="BD570" s="16">
        <f>SUM(AR570:AW570)</f>
        <v>0</v>
      </c>
      <c r="BE570" s="10">
        <f>SUM(AL570:AQ570)</f>
        <v>0</v>
      </c>
      <c r="BF570" s="12" t="str">
        <f t="shared" si="61"/>
        <v/>
      </c>
      <c r="BG570" s="12" t="str">
        <f t="shared" si="62"/>
        <v/>
      </c>
      <c r="BH570" s="9">
        <f t="shared" si="63"/>
        <v>0</v>
      </c>
      <c r="BI570" s="39" t="str">
        <f t="shared" si="64"/>
        <v/>
      </c>
      <c r="BK570" s="75"/>
    </row>
    <row r="571" spans="1:63">
      <c r="A571" s="2">
        <v>568</v>
      </c>
      <c r="B571" s="2">
        <v>2024</v>
      </c>
      <c r="C571" s="1">
        <v>0</v>
      </c>
      <c r="D571" s="37" t="str">
        <v>001J100000JrSC0IAN</v>
      </c>
      <c r="E571" s="37" t="str">
        <v>JINDAL STEEL &amp; INFRA LINES</v>
      </c>
      <c r="F571" s="37" t="str">
        <v>RAJASTHAN</v>
      </c>
      <c r="G571" s="37" t="str">
        <v>JAIPUR</v>
      </c>
      <c r="H571" s="37">
        <v>0</v>
      </c>
      <c r="I571" s="37" t="str">
        <v>J P ALLOYS</v>
      </c>
      <c r="J571" s="37" t="str">
        <v>Pushpendra Kumar</v>
      </c>
      <c r="K571" s="37" t="str">
        <v>Pushpendra Kumar</v>
      </c>
      <c r="L571" s="37" t="str">
        <v>C13188</v>
      </c>
      <c r="M571" s="37" t="str">
        <v>North</v>
      </c>
      <c r="N571" s="2">
        <v>302018</v>
      </c>
      <c r="O571" s="2" t="str">
        <v>08AASFJ1592Q1ZD</v>
      </c>
      <c r="P571" s="2">
        <v>8233810977</v>
      </c>
      <c r="Q571" s="2" t="str">
        <v>Sep'24</v>
      </c>
      <c r="R571" s="2">
        <v>2025</v>
      </c>
      <c r="S571" s="1">
        <v>0</v>
      </c>
      <c r="T571" s="2">
        <v>200</v>
      </c>
      <c r="U571" s="1">
        <v>0.50419999999999998</v>
      </c>
      <c r="V571" s="1" t="str">
        <v>Star</v>
      </c>
      <c r="W571" s="10">
        <v>0</v>
      </c>
      <c r="X571" s="10">
        <v>0</v>
      </c>
      <c r="Y571" s="10">
        <v>0</v>
      </c>
      <c r="Z571" s="10">
        <v>0</v>
      </c>
      <c r="AA571" s="10">
        <v>0</v>
      </c>
      <c r="AB571" s="10">
        <v>0</v>
      </c>
      <c r="AC571" s="10">
        <v>0</v>
      </c>
      <c r="AD571" s="10">
        <v>0</v>
      </c>
      <c r="AE571" s="10">
        <v>82</v>
      </c>
      <c r="AF571" s="10">
        <v>52</v>
      </c>
      <c r="AG571" s="10">
        <v>55</v>
      </c>
      <c r="AH571" s="10">
        <v>53</v>
      </c>
      <c r="AI571" s="10">
        <v>72</v>
      </c>
      <c r="AJ571" s="10">
        <v>87</v>
      </c>
      <c r="AK571" s="10">
        <v>90</v>
      </c>
      <c r="AL571" s="10">
        <v>70</v>
      </c>
      <c r="AM571" s="10">
        <v>53</v>
      </c>
      <c r="AN571" s="10">
        <v>51</v>
      </c>
      <c r="AO571" s="10">
        <v>52</v>
      </c>
      <c r="AP571" s="10">
        <v>105</v>
      </c>
      <c r="AQ571" s="10">
        <v>57</v>
      </c>
      <c r="AR571" s="10">
        <v>0</v>
      </c>
      <c r="AS571" s="16">
        <v>41</v>
      </c>
      <c r="AT571" s="16">
        <v>59.89</v>
      </c>
      <c r="AU571" s="16">
        <v>51</v>
      </c>
      <c r="AV571" s="16">
        <v>191.63</v>
      </c>
      <c r="AW571" s="16">
        <v>242</v>
      </c>
      <c r="AX571" s="10">
        <f t="shared" si="58"/>
        <v>973.52</v>
      </c>
      <c r="AY571" s="10">
        <f>SUM(Z571:AK571)</f>
        <v>491</v>
      </c>
      <c r="AZ571" s="2" t="s">
        <v>119</v>
      </c>
      <c r="BA571" s="10">
        <f t="shared" si="59"/>
        <v>64.666666666666671</v>
      </c>
      <c r="BB571" s="36" t="s">
        <v>118</v>
      </c>
      <c r="BC571" s="39" t="str">
        <f t="shared" si="60"/>
        <v>D</v>
      </c>
      <c r="BD571" s="16">
        <f>SUM(AR571:AW571)</f>
        <v>585.52</v>
      </c>
      <c r="BE571" s="10">
        <f>SUM(AL571:AQ571)</f>
        <v>388</v>
      </c>
      <c r="BF571" s="12">
        <f t="shared" si="61"/>
        <v>0.60144629797025229</v>
      </c>
      <c r="BG571" s="12">
        <f t="shared" si="62"/>
        <v>0.39855370202974771</v>
      </c>
      <c r="BH571" s="9">
        <f t="shared" si="63"/>
        <v>973.52</v>
      </c>
      <c r="BI571" s="39" t="str">
        <f t="shared" si="64"/>
        <v>D</v>
      </c>
      <c r="BJ571" s="1" t="str">
        <f>_xlfn.XLOOKUP(D571,'Holi gift'!A:A,'Holi gift'!A:A,"",0,1)</f>
        <v>001J100000JrSC0IAN</v>
      </c>
      <c r="BK571" s="75"/>
    </row>
    <row r="572" spans="1:63">
      <c r="A572" s="2">
        <v>569</v>
      </c>
      <c r="B572" s="2">
        <v>2024</v>
      </c>
      <c r="C572" s="1">
        <v>0</v>
      </c>
      <c r="D572" s="37" t="str">
        <v>001J100000F4ZhJIAV</v>
      </c>
      <c r="E572" s="37" t="str">
        <v>M/S BOODHI BUILDING SOLUTIONS</v>
      </c>
      <c r="F572" s="37" t="str">
        <v>UTTAR PRADESH</v>
      </c>
      <c r="G572" s="37" t="str">
        <v>SHAHJAHANPUR</v>
      </c>
      <c r="H572" s="37" t="str">
        <v>Tilhar</v>
      </c>
      <c r="I572" s="37" t="str">
        <v>Khandelwal Associates</v>
      </c>
      <c r="J572" s="37" t="str">
        <v>SHIV KUMAR</v>
      </c>
      <c r="K572" s="37" t="str">
        <v>Ashutosh Shukla</v>
      </c>
      <c r="L572" s="37" t="str">
        <v>C12818</v>
      </c>
      <c r="M572" s="37" t="str">
        <v>North</v>
      </c>
      <c r="N572" s="2">
        <v>242307</v>
      </c>
      <c r="O572" s="2" t="str">
        <v>09BBHPG0092H1ZR</v>
      </c>
      <c r="P572" s="2">
        <v>8090848970</v>
      </c>
      <c r="Q572" s="2" t="str">
        <v>Sep'24</v>
      </c>
      <c r="R572" s="2">
        <v>2025</v>
      </c>
      <c r="S572" s="1">
        <v>0</v>
      </c>
      <c r="T572" s="2">
        <v>300</v>
      </c>
      <c r="U572" s="1">
        <v>0</v>
      </c>
      <c r="V572" s="1" t="str">
        <v>Alien</v>
      </c>
      <c r="W572" s="10">
        <v>0</v>
      </c>
      <c r="X572" s="10">
        <v>0</v>
      </c>
      <c r="Y572" s="10">
        <v>0</v>
      </c>
      <c r="Z572" s="10">
        <v>0</v>
      </c>
      <c r="AA572" s="10">
        <v>0</v>
      </c>
      <c r="AB572" s="10">
        <v>0</v>
      </c>
      <c r="AC572" s="10">
        <v>0</v>
      </c>
      <c r="AD572" s="10">
        <v>0</v>
      </c>
      <c r="AE572" s="10">
        <v>15</v>
      </c>
      <c r="AF572" s="10">
        <v>0</v>
      </c>
      <c r="AG572" s="10">
        <v>0</v>
      </c>
      <c r="AH572" s="10">
        <v>0</v>
      </c>
      <c r="AI572" s="10">
        <v>0</v>
      </c>
      <c r="AJ572" s="10">
        <v>0</v>
      </c>
      <c r="AK572" s="10">
        <v>1</v>
      </c>
      <c r="AL572" s="10">
        <v>0</v>
      </c>
      <c r="AM572" s="10">
        <v>0</v>
      </c>
      <c r="AN572" s="10">
        <v>0</v>
      </c>
      <c r="AO572" s="10">
        <v>0</v>
      </c>
      <c r="AP572" s="10">
        <v>0</v>
      </c>
      <c r="AQ572" s="10">
        <v>0</v>
      </c>
      <c r="AR572" s="10">
        <v>0</v>
      </c>
      <c r="AS572" s="16">
        <v>0</v>
      </c>
      <c r="AT572" s="16">
        <v>0</v>
      </c>
      <c r="AU572" s="16">
        <v>0</v>
      </c>
      <c r="AV572" s="16">
        <v>0</v>
      </c>
      <c r="AW572" s="16" t="str">
        <v/>
      </c>
      <c r="AX572" s="10">
        <f t="shared" si="58"/>
        <v>0</v>
      </c>
      <c r="AY572" s="10">
        <f>SUM(Z572:AK572)</f>
        <v>16</v>
      </c>
      <c r="AZ572" s="2" t="s">
        <v>119</v>
      </c>
      <c r="BA572" s="10">
        <f t="shared" si="59"/>
        <v>0</v>
      </c>
      <c r="BB572" s="36" t="s">
        <v>118</v>
      </c>
      <c r="BC572" s="39" t="str">
        <f t="shared" si="60"/>
        <v/>
      </c>
      <c r="BD572" s="16">
        <f>SUM(AR572:AW572)</f>
        <v>0</v>
      </c>
      <c r="BE572" s="10">
        <f>SUM(AL572:AQ572)</f>
        <v>0</v>
      </c>
      <c r="BF572" s="12" t="str">
        <f t="shared" si="61"/>
        <v/>
      </c>
      <c r="BG572" s="12" t="str">
        <f t="shared" si="62"/>
        <v/>
      </c>
      <c r="BH572" s="9">
        <f t="shared" si="63"/>
        <v>0</v>
      </c>
      <c r="BI572" s="39" t="str">
        <f t="shared" si="64"/>
        <v/>
      </c>
      <c r="BK572" s="75"/>
    </row>
    <row r="573" spans="1:63">
      <c r="A573" s="2">
        <v>570</v>
      </c>
      <c r="B573" s="2">
        <v>2024</v>
      </c>
      <c r="C573" s="1">
        <v>0</v>
      </c>
      <c r="D573" s="37" t="str">
        <v>001J1000005ZmsYIAS</v>
      </c>
      <c r="E573" s="37" t="str">
        <v>M/S AJANTA HARDWARE</v>
      </c>
      <c r="F573" s="37" t="str">
        <v>PUNJAB</v>
      </c>
      <c r="G573" s="37" t="str">
        <v>PATHANKOT</v>
      </c>
      <c r="H573" s="37" t="str">
        <v>Pathankot</v>
      </c>
      <c r="I573" s="37" t="str">
        <v>MAHAVIR STEEL CORPORATION</v>
      </c>
      <c r="J573" s="37" t="str">
        <v>Abhishek Wadhwa</v>
      </c>
      <c r="K573" s="37">
        <v>0</v>
      </c>
      <c r="L573" s="37" t="str">
        <v>0015g00001ghemj</v>
      </c>
      <c r="M573" s="37" t="str">
        <v>North</v>
      </c>
      <c r="N573" s="2">
        <v>145001</v>
      </c>
      <c r="O573" s="2" t="str">
        <v>03AKBPS6343R1ZO</v>
      </c>
      <c r="P573" s="2">
        <v>9855601903</v>
      </c>
      <c r="Q573" s="2" t="str">
        <v>Sep'24</v>
      </c>
      <c r="R573" s="2">
        <v>2025</v>
      </c>
      <c r="S573" s="1">
        <v>0</v>
      </c>
      <c r="T573" s="2">
        <v>60</v>
      </c>
      <c r="U573" s="1">
        <v>0</v>
      </c>
      <c r="V573" s="1" t="str">
        <v>Challenger</v>
      </c>
      <c r="W573" s="10">
        <v>0</v>
      </c>
      <c r="X573" s="10">
        <v>0</v>
      </c>
      <c r="Y573" s="10">
        <v>0</v>
      </c>
      <c r="Z573" s="10">
        <v>0</v>
      </c>
      <c r="AA573" s="10">
        <v>0</v>
      </c>
      <c r="AB573" s="10">
        <v>0</v>
      </c>
      <c r="AC573" s="10">
        <v>0</v>
      </c>
      <c r="AD573" s="10">
        <v>0</v>
      </c>
      <c r="AE573" s="10">
        <v>25.09</v>
      </c>
      <c r="AF573" s="10">
        <v>25.23</v>
      </c>
      <c r="AG573" s="10">
        <v>0</v>
      </c>
      <c r="AH573" s="10">
        <v>0</v>
      </c>
      <c r="AI573" s="10">
        <v>0</v>
      </c>
      <c r="AJ573" s="10">
        <v>0</v>
      </c>
      <c r="AK573" s="10">
        <v>0</v>
      </c>
      <c r="AL573" s="10">
        <v>0</v>
      </c>
      <c r="AM573" s="10">
        <v>0</v>
      </c>
      <c r="AN573" s="10">
        <v>0</v>
      </c>
      <c r="AO573" s="10">
        <v>0</v>
      </c>
      <c r="AP573" s="10">
        <v>0</v>
      </c>
      <c r="AQ573" s="10">
        <v>0</v>
      </c>
      <c r="AR573" s="10">
        <v>0</v>
      </c>
      <c r="AS573" s="16">
        <v>0</v>
      </c>
      <c r="AT573" s="16">
        <v>0</v>
      </c>
      <c r="AU573" s="16">
        <v>0</v>
      </c>
      <c r="AV573" s="16">
        <v>0</v>
      </c>
      <c r="AW573" s="16" t="str">
        <v/>
      </c>
      <c r="AX573" s="10">
        <f t="shared" si="58"/>
        <v>0</v>
      </c>
      <c r="AY573" s="10">
        <f>SUM(Z573:AK573)</f>
        <v>50.32</v>
      </c>
      <c r="AZ573" s="2" t="s">
        <v>119</v>
      </c>
      <c r="BA573" s="10">
        <f t="shared" si="59"/>
        <v>0</v>
      </c>
      <c r="BB573" s="36" t="s">
        <v>118</v>
      </c>
      <c r="BC573" s="39" t="str">
        <f t="shared" si="60"/>
        <v/>
      </c>
      <c r="BD573" s="16">
        <f>SUM(AR573:AW573)</f>
        <v>0</v>
      </c>
      <c r="BE573" s="10">
        <f>SUM(AL573:AQ573)</f>
        <v>0</v>
      </c>
      <c r="BF573" s="12" t="str">
        <f t="shared" si="61"/>
        <v/>
      </c>
      <c r="BG573" s="12" t="str">
        <f t="shared" si="62"/>
        <v/>
      </c>
      <c r="BH573" s="9">
        <f t="shared" si="63"/>
        <v>0</v>
      </c>
      <c r="BI573" s="39" t="str">
        <f t="shared" si="64"/>
        <v/>
      </c>
      <c r="BK573" s="75"/>
    </row>
    <row r="574" spans="1:63">
      <c r="A574" s="2">
        <v>571</v>
      </c>
      <c r="B574" s="2">
        <v>2024</v>
      </c>
      <c r="C574" s="1">
        <v>0</v>
      </c>
      <c r="D574" s="37" t="str">
        <v>001J1000009H1fOIAS</v>
      </c>
      <c r="E574" s="37" t="str">
        <v>SHIV TRADING CO.</v>
      </c>
      <c r="F574" s="37" t="str">
        <v>PUNJAB</v>
      </c>
      <c r="G574" s="37" t="str">
        <v>AMRITSAR</v>
      </c>
      <c r="H574" s="37" t="str">
        <v>Amritsar-II</v>
      </c>
      <c r="I574" s="37" t="str">
        <v>MAHAVIR STEEL CORPORATION</v>
      </c>
      <c r="J574" s="37" t="str">
        <v>Abhishek Wadhwa</v>
      </c>
      <c r="K574" s="37">
        <v>0</v>
      </c>
      <c r="L574" s="37" t="str">
        <v>0015g00001ghemj</v>
      </c>
      <c r="M574" s="37" t="str">
        <v>North</v>
      </c>
      <c r="N574" s="2">
        <v>143001</v>
      </c>
      <c r="O574" s="2" t="str">
        <v>03ABEPK9700E2Z3</v>
      </c>
      <c r="P574" s="2">
        <v>9876426684</v>
      </c>
      <c r="Q574" s="2" t="str">
        <v>Sep'24</v>
      </c>
      <c r="R574" s="2">
        <v>2025</v>
      </c>
      <c r="S574" s="1">
        <v>0</v>
      </c>
      <c r="T574" s="2">
        <v>150</v>
      </c>
      <c r="U574" s="1">
        <v>0</v>
      </c>
      <c r="V574" s="1" t="str">
        <v>Challenger</v>
      </c>
      <c r="W574" s="10">
        <v>0</v>
      </c>
      <c r="X574" s="10">
        <v>0</v>
      </c>
      <c r="Y574" s="10">
        <v>0</v>
      </c>
      <c r="Z574" s="10">
        <v>0</v>
      </c>
      <c r="AA574" s="10">
        <v>0</v>
      </c>
      <c r="AB574" s="10">
        <v>0</v>
      </c>
      <c r="AC574" s="10">
        <v>0</v>
      </c>
      <c r="AD574" s="10">
        <v>0</v>
      </c>
      <c r="AE574" s="10">
        <v>25.21</v>
      </c>
      <c r="AF574" s="10">
        <v>0</v>
      </c>
      <c r="AG574" s="10">
        <v>0</v>
      </c>
      <c r="AH574" s="10">
        <v>0</v>
      </c>
      <c r="AI574" s="10">
        <v>0</v>
      </c>
      <c r="AJ574" s="10">
        <v>0</v>
      </c>
      <c r="AK574" s="10">
        <v>0</v>
      </c>
      <c r="AL574" s="10">
        <v>0</v>
      </c>
      <c r="AM574" s="10">
        <v>0</v>
      </c>
      <c r="AN574" s="10">
        <v>0</v>
      </c>
      <c r="AO574" s="10">
        <v>0</v>
      </c>
      <c r="AP574" s="10">
        <v>0</v>
      </c>
      <c r="AQ574" s="10">
        <v>0</v>
      </c>
      <c r="AR574" s="10">
        <v>0</v>
      </c>
      <c r="AS574" s="16">
        <v>0</v>
      </c>
      <c r="AT574" s="16">
        <v>0</v>
      </c>
      <c r="AU574" s="16">
        <v>0</v>
      </c>
      <c r="AV574" s="16">
        <v>0</v>
      </c>
      <c r="AW574" s="16" t="str">
        <v/>
      </c>
      <c r="AX574" s="10">
        <f t="shared" si="58"/>
        <v>0</v>
      </c>
      <c r="AY574" s="10">
        <f>SUM(Z574:AK574)</f>
        <v>25.21</v>
      </c>
      <c r="AZ574" s="2" t="s">
        <v>119</v>
      </c>
      <c r="BA574" s="10">
        <f t="shared" si="59"/>
        <v>0</v>
      </c>
      <c r="BB574" s="36" t="s">
        <v>118</v>
      </c>
      <c r="BC574" s="39" t="str">
        <f t="shared" si="60"/>
        <v/>
      </c>
      <c r="BD574" s="16">
        <f>SUM(AR574:AW574)</f>
        <v>0</v>
      </c>
      <c r="BE574" s="10">
        <f>SUM(AL574:AQ574)</f>
        <v>0</v>
      </c>
      <c r="BF574" s="12" t="str">
        <f t="shared" si="61"/>
        <v/>
      </c>
      <c r="BG574" s="12" t="str">
        <f t="shared" si="62"/>
        <v/>
      </c>
      <c r="BH574" s="9">
        <f t="shared" si="63"/>
        <v>0</v>
      </c>
      <c r="BI574" s="39" t="str">
        <f t="shared" si="64"/>
        <v/>
      </c>
      <c r="BK574" s="75"/>
    </row>
    <row r="575" spans="1:63">
      <c r="A575" s="2">
        <v>572</v>
      </c>
      <c r="B575" s="2">
        <v>2024</v>
      </c>
      <c r="C575" s="1">
        <v>0</v>
      </c>
      <c r="D575" s="37" t="str">
        <v>001J100000I2XaAIAV</v>
      </c>
      <c r="E575" s="37" t="str">
        <v>CHOPRA &amp; CO</v>
      </c>
      <c r="F575" s="37" t="str">
        <v>PUNJAB</v>
      </c>
      <c r="G575" s="37" t="str">
        <v>Tarn Taran</v>
      </c>
      <c r="H575" s="37" t="str">
        <v>Tarn Taran</v>
      </c>
      <c r="I575" s="37" t="str">
        <v>MAHAVIR STEEL CORPORATION</v>
      </c>
      <c r="J575" s="37" t="str">
        <v>Abhishek Wadhwa</v>
      </c>
      <c r="K575" s="37">
        <v>0</v>
      </c>
      <c r="L575" s="37" t="str">
        <v>0015g00001ghemj</v>
      </c>
      <c r="M575" s="37" t="str">
        <v>North</v>
      </c>
      <c r="N575" s="2">
        <v>143419</v>
      </c>
      <c r="O575" s="2" t="str">
        <v>03BNZPK9166L1Z2</v>
      </c>
      <c r="P575" s="2">
        <v>9855557355</v>
      </c>
      <c r="Q575" s="2" t="str">
        <v>Sep'24</v>
      </c>
      <c r="R575" s="2">
        <v>2025</v>
      </c>
      <c r="S575" s="1">
        <v>0</v>
      </c>
      <c r="T575" s="2">
        <v>80</v>
      </c>
      <c r="U575" s="1">
        <v>0</v>
      </c>
      <c r="V575" s="1" t="str">
        <v>Challenger</v>
      </c>
      <c r="W575" s="10">
        <v>0</v>
      </c>
      <c r="X575" s="10">
        <v>0</v>
      </c>
      <c r="Y575" s="10">
        <v>0</v>
      </c>
      <c r="Z575" s="10">
        <v>0</v>
      </c>
      <c r="AA575" s="10">
        <v>0</v>
      </c>
      <c r="AB575" s="10">
        <v>0</v>
      </c>
      <c r="AC575" s="10">
        <v>0</v>
      </c>
      <c r="AD575" s="10">
        <v>0</v>
      </c>
      <c r="AE575" s="10">
        <v>2.58</v>
      </c>
      <c r="AF575" s="10">
        <v>0</v>
      </c>
      <c r="AG575" s="10">
        <v>0</v>
      </c>
      <c r="AH575" s="10">
        <v>0</v>
      </c>
      <c r="AI575" s="10">
        <v>0</v>
      </c>
      <c r="AJ575" s="10">
        <v>0</v>
      </c>
      <c r="AK575" s="10">
        <v>0</v>
      </c>
      <c r="AL575" s="10">
        <v>0</v>
      </c>
      <c r="AM575" s="10">
        <v>0</v>
      </c>
      <c r="AN575" s="10">
        <v>0</v>
      </c>
      <c r="AO575" s="10">
        <v>0</v>
      </c>
      <c r="AP575" s="10">
        <v>0</v>
      </c>
      <c r="AQ575" s="10">
        <v>0</v>
      </c>
      <c r="AR575" s="10">
        <v>0</v>
      </c>
      <c r="AS575" s="16">
        <v>0</v>
      </c>
      <c r="AT575" s="16">
        <v>0</v>
      </c>
      <c r="AU575" s="16">
        <v>0</v>
      </c>
      <c r="AV575" s="16">
        <v>0</v>
      </c>
      <c r="AW575" s="16" t="str">
        <v/>
      </c>
      <c r="AX575" s="10">
        <f t="shared" si="58"/>
        <v>0</v>
      </c>
      <c r="AY575" s="10">
        <f>SUM(Z575:AK575)</f>
        <v>2.58</v>
      </c>
      <c r="AZ575" s="2" t="s">
        <v>119</v>
      </c>
      <c r="BA575" s="10">
        <f t="shared" si="59"/>
        <v>0</v>
      </c>
      <c r="BB575" s="36" t="s">
        <v>118</v>
      </c>
      <c r="BC575" s="39" t="str">
        <f t="shared" si="60"/>
        <v/>
      </c>
      <c r="BD575" s="16">
        <f>SUM(AR575:AW575)</f>
        <v>0</v>
      </c>
      <c r="BE575" s="10">
        <f>SUM(AL575:AQ575)</f>
        <v>0</v>
      </c>
      <c r="BF575" s="12" t="str">
        <f t="shared" si="61"/>
        <v/>
      </c>
      <c r="BG575" s="12" t="str">
        <f t="shared" si="62"/>
        <v/>
      </c>
      <c r="BH575" s="9">
        <f t="shared" si="63"/>
        <v>0</v>
      </c>
      <c r="BI575" s="39" t="str">
        <f t="shared" si="64"/>
        <v/>
      </c>
      <c r="BK575" s="75"/>
    </row>
    <row r="576" spans="1:63">
      <c r="A576" s="2">
        <v>573</v>
      </c>
      <c r="B576" s="2">
        <v>2024</v>
      </c>
      <c r="C576" s="1">
        <v>0</v>
      </c>
      <c r="D576" s="37" t="str">
        <v>001J100000Jqp3sIAB</v>
      </c>
      <c r="E576" s="37" t="str">
        <v>L.K INDUSTRIES</v>
      </c>
      <c r="F576" s="37" t="str">
        <v>PUNJAB</v>
      </c>
      <c r="G576" s="37" t="str">
        <v>FATEHGARH SAHIB</v>
      </c>
      <c r="H576" s="37" t="str">
        <v>Fatehgarh Sahib</v>
      </c>
      <c r="I576" s="37" t="str">
        <v>PAL CEMENT AND STEEL PVT. LTD.</v>
      </c>
      <c r="J576" s="37" t="str">
        <v>Abhishek Wadhwa</v>
      </c>
      <c r="K576" s="37" t="str">
        <v>Abhishek Wadhwa</v>
      </c>
      <c r="L576" s="37" t="str">
        <v>C12827</v>
      </c>
      <c r="M576" s="37" t="str">
        <v>North</v>
      </c>
      <c r="N576" s="2">
        <v>147301</v>
      </c>
      <c r="O576" s="2" t="str">
        <v>03ARVPG4512B1Z8</v>
      </c>
      <c r="P576" s="2">
        <v>7837270035</v>
      </c>
      <c r="Q576" s="2" t="str">
        <v>Sep'24</v>
      </c>
      <c r="R576" s="2">
        <v>2025</v>
      </c>
      <c r="S576" s="1">
        <v>0</v>
      </c>
      <c r="T576" s="2">
        <v>200</v>
      </c>
      <c r="U576" s="1">
        <v>0</v>
      </c>
      <c r="V576" s="1" t="str">
        <v>Challenger</v>
      </c>
      <c r="W576" s="10">
        <v>0</v>
      </c>
      <c r="X576" s="10">
        <v>0</v>
      </c>
      <c r="Y576" s="10">
        <v>0</v>
      </c>
      <c r="Z576" s="10">
        <v>0</v>
      </c>
      <c r="AA576" s="10">
        <v>0</v>
      </c>
      <c r="AB576" s="10">
        <v>0</v>
      </c>
      <c r="AC576" s="10">
        <v>0</v>
      </c>
      <c r="AD576" s="10">
        <v>0</v>
      </c>
      <c r="AE576" s="10">
        <v>30</v>
      </c>
      <c r="AF576" s="10">
        <v>50</v>
      </c>
      <c r="AG576" s="10">
        <v>10</v>
      </c>
      <c r="AH576" s="10">
        <v>10</v>
      </c>
      <c r="AI576" s="10">
        <v>0</v>
      </c>
      <c r="AJ576" s="10">
        <v>0</v>
      </c>
      <c r="AK576" s="10">
        <v>0</v>
      </c>
      <c r="AL576" s="10">
        <v>0</v>
      </c>
      <c r="AM576" s="10">
        <v>0</v>
      </c>
      <c r="AN576" s="10">
        <v>0</v>
      </c>
      <c r="AO576" s="10">
        <v>0</v>
      </c>
      <c r="AP576" s="10">
        <v>0</v>
      </c>
      <c r="AQ576" s="10">
        <v>0</v>
      </c>
      <c r="AR576" s="10">
        <v>0</v>
      </c>
      <c r="AS576" s="16">
        <v>0</v>
      </c>
      <c r="AT576" s="16">
        <v>0</v>
      </c>
      <c r="AU576" s="16">
        <v>0</v>
      </c>
      <c r="AV576" s="16">
        <v>0</v>
      </c>
      <c r="AW576" s="16" t="str">
        <v/>
      </c>
      <c r="AX576" s="10">
        <f t="shared" si="58"/>
        <v>0</v>
      </c>
      <c r="AY576" s="10">
        <f>SUM(Z576:AK576)</f>
        <v>100</v>
      </c>
      <c r="AZ576" s="2" t="s">
        <v>119</v>
      </c>
      <c r="BA576" s="10">
        <f t="shared" si="59"/>
        <v>0</v>
      </c>
      <c r="BB576" s="36" t="s">
        <v>118</v>
      </c>
      <c r="BC576" s="39" t="str">
        <f t="shared" si="60"/>
        <v/>
      </c>
      <c r="BD576" s="16">
        <f>SUM(AR576:AW576)</f>
        <v>0</v>
      </c>
      <c r="BE576" s="10">
        <f>SUM(AL576:AQ576)</f>
        <v>0</v>
      </c>
      <c r="BF576" s="12" t="str">
        <f t="shared" si="61"/>
        <v/>
      </c>
      <c r="BG576" s="12" t="str">
        <f t="shared" si="62"/>
        <v/>
      </c>
      <c r="BH576" s="9">
        <f t="shared" si="63"/>
        <v>0</v>
      </c>
      <c r="BI576" s="39" t="str">
        <f t="shared" si="64"/>
        <v/>
      </c>
      <c r="BK576" s="75"/>
    </row>
    <row r="577" spans="1:63">
      <c r="A577" s="2">
        <v>574</v>
      </c>
      <c r="B577" s="2">
        <v>2024</v>
      </c>
      <c r="C577" s="1">
        <v>0</v>
      </c>
      <c r="D577" s="37" t="str">
        <v>001J100000JM6xzIAD</v>
      </c>
      <c r="E577" s="37" t="str">
        <v>SHUBHAM TRADING CO</v>
      </c>
      <c r="F577" s="37" t="str">
        <v>HARYANA</v>
      </c>
      <c r="G577" s="37" t="str">
        <v>HISAR</v>
      </c>
      <c r="H577" s="37" t="str">
        <v>Hisar</v>
      </c>
      <c r="I577" s="37" t="str">
        <v>PAL CEMENT AND STEEL PVT. LTD.</v>
      </c>
      <c r="J577" s="37" t="str">
        <v>Dinesh Kumar</v>
      </c>
      <c r="K577" s="37" t="str">
        <v>Navneet Pal</v>
      </c>
      <c r="L577" s="37" t="str">
        <v>C12827</v>
      </c>
      <c r="M577" s="37" t="str">
        <v>North</v>
      </c>
      <c r="N577" s="2">
        <v>125001</v>
      </c>
      <c r="O577" s="2" t="str">
        <v>06ADCPG3344C1Z8</v>
      </c>
      <c r="P577" s="2">
        <v>9996634653</v>
      </c>
      <c r="Q577" s="2" t="str">
        <v>Jun'24</v>
      </c>
      <c r="R577" s="2">
        <v>2025</v>
      </c>
      <c r="S577" s="1">
        <v>0</v>
      </c>
      <c r="T577" s="2">
        <v>500</v>
      </c>
      <c r="U577" s="1">
        <v>8.7186666666666662E-2</v>
      </c>
      <c r="V577" s="1" t="str">
        <v>Alien</v>
      </c>
      <c r="W577" s="10">
        <v>0</v>
      </c>
      <c r="X577" s="10">
        <v>0</v>
      </c>
      <c r="Y577" s="10">
        <v>0</v>
      </c>
      <c r="Z577" s="10">
        <v>0</v>
      </c>
      <c r="AA577" s="10">
        <v>0</v>
      </c>
      <c r="AB577" s="10">
        <v>25.08</v>
      </c>
      <c r="AC577" s="10">
        <v>0</v>
      </c>
      <c r="AD577" s="10">
        <v>0</v>
      </c>
      <c r="AE577" s="10">
        <v>51.05</v>
      </c>
      <c r="AF577" s="10">
        <v>50.5</v>
      </c>
      <c r="AG577" s="10">
        <v>52</v>
      </c>
      <c r="AH577" s="10">
        <v>35</v>
      </c>
      <c r="AI577" s="10">
        <v>78</v>
      </c>
      <c r="AJ577" s="10">
        <v>142</v>
      </c>
      <c r="AK577" s="10">
        <v>68</v>
      </c>
      <c r="AL577" s="10">
        <v>53</v>
      </c>
      <c r="AM577" s="10">
        <v>115</v>
      </c>
      <c r="AN577" s="10">
        <v>32</v>
      </c>
      <c r="AO577" s="10">
        <v>54</v>
      </c>
      <c r="AP577" s="10">
        <v>41.97</v>
      </c>
      <c r="AQ577" s="10">
        <v>35.99</v>
      </c>
      <c r="AR577" s="10">
        <v>20.09</v>
      </c>
      <c r="AS577" s="16">
        <v>217.14</v>
      </c>
      <c r="AT577" s="16">
        <v>63.84</v>
      </c>
      <c r="AU577" s="16">
        <v>25</v>
      </c>
      <c r="AV577" s="16">
        <v>41.94</v>
      </c>
      <c r="AW577" s="16">
        <v>97</v>
      </c>
      <c r="AX577" s="10">
        <f t="shared" si="58"/>
        <v>796.97</v>
      </c>
      <c r="AY577" s="10">
        <f>SUM(Z577:AK577)</f>
        <v>501.63</v>
      </c>
      <c r="AZ577" s="2" t="s">
        <v>119</v>
      </c>
      <c r="BA577" s="10">
        <f t="shared" si="59"/>
        <v>55.326666666666675</v>
      </c>
      <c r="BB577" s="36" t="s">
        <v>118</v>
      </c>
      <c r="BC577" s="39" t="str">
        <f t="shared" si="60"/>
        <v>D</v>
      </c>
      <c r="BD577" s="16">
        <f>SUM(AR577:AW577)</f>
        <v>465.01</v>
      </c>
      <c r="BE577" s="10">
        <f>SUM(AL577:AQ577)</f>
        <v>331.96000000000004</v>
      </c>
      <c r="BF577" s="12">
        <f t="shared" si="61"/>
        <v>0.58347240172152026</v>
      </c>
      <c r="BG577" s="12">
        <f t="shared" si="62"/>
        <v>0.41652759827847979</v>
      </c>
      <c r="BH577" s="9">
        <f t="shared" si="63"/>
        <v>796.97</v>
      </c>
      <c r="BI577" s="39" t="str">
        <f t="shared" si="64"/>
        <v>D</v>
      </c>
      <c r="BJ577" s="1" t="str">
        <f>_xlfn.XLOOKUP(D577,'Holi gift'!A:A,'Holi gift'!A:A,"",0,1)</f>
        <v>001J100000JM6xzIAD</v>
      </c>
      <c r="BK577" s="75"/>
    </row>
    <row r="578" spans="1:63">
      <c r="A578" s="2">
        <v>575</v>
      </c>
      <c r="B578" s="2">
        <v>2024</v>
      </c>
      <c r="C578" s="1">
        <v>0</v>
      </c>
      <c r="D578" s="37" t="str">
        <v>001J1000009F22pIAC</v>
      </c>
      <c r="E578" s="37" t="str">
        <v>J P CEMENT STORE</v>
      </c>
      <c r="F578" s="37" t="str">
        <v>HARYANA</v>
      </c>
      <c r="G578" s="37" t="str">
        <v>JIND</v>
      </c>
      <c r="H578" s="37" t="str">
        <v>Narwana</v>
      </c>
      <c r="I578" s="37" t="str">
        <v>PAL CEMENT AND STEEL PVT. LTD.</v>
      </c>
      <c r="J578" s="37" t="str">
        <v>Varun Arora</v>
      </c>
      <c r="K578" s="37" t="str">
        <v>Navneet Pal</v>
      </c>
      <c r="L578" s="37" t="str">
        <v>C12827</v>
      </c>
      <c r="M578" s="37" t="str">
        <v>North</v>
      </c>
      <c r="N578" s="2">
        <v>126116</v>
      </c>
      <c r="O578" s="2" t="str">
        <v>06AATPG3429N1Z8</v>
      </c>
      <c r="P578" s="2">
        <v>9253675111</v>
      </c>
      <c r="Q578" s="2" t="str">
        <v>Sep'24</v>
      </c>
      <c r="R578" s="2">
        <v>2025</v>
      </c>
      <c r="S578" s="1">
        <v>0</v>
      </c>
      <c r="T578" s="2">
        <v>70</v>
      </c>
      <c r="U578" s="1">
        <v>0</v>
      </c>
      <c r="V578" s="1" t="str">
        <v>Challenger</v>
      </c>
      <c r="W578" s="10">
        <v>0</v>
      </c>
      <c r="X578" s="10">
        <v>0</v>
      </c>
      <c r="Y578" s="10">
        <v>0</v>
      </c>
      <c r="Z578" s="10">
        <v>0</v>
      </c>
      <c r="AA578" s="10">
        <v>0</v>
      </c>
      <c r="AB578" s="10">
        <v>0</v>
      </c>
      <c r="AC578" s="10">
        <v>0</v>
      </c>
      <c r="AD578" s="10">
        <v>0</v>
      </c>
      <c r="AE578" s="10">
        <v>50</v>
      </c>
      <c r="AF578" s="10">
        <v>0</v>
      </c>
      <c r="AG578" s="10">
        <v>0</v>
      </c>
      <c r="AH578" s="10">
        <v>0</v>
      </c>
      <c r="AI578" s="10">
        <v>55</v>
      </c>
      <c r="AJ578" s="10">
        <v>0</v>
      </c>
      <c r="AK578" s="10">
        <v>96</v>
      </c>
      <c r="AL578" s="10">
        <v>0</v>
      </c>
      <c r="AM578" s="10">
        <v>0</v>
      </c>
      <c r="AN578" s="10">
        <v>0</v>
      </c>
      <c r="AO578" s="10">
        <v>0</v>
      </c>
      <c r="AP578" s="10">
        <v>0</v>
      </c>
      <c r="AQ578" s="10">
        <v>0</v>
      </c>
      <c r="AR578" s="10">
        <v>0</v>
      </c>
      <c r="AS578" s="16">
        <v>0</v>
      </c>
      <c r="AT578" s="16">
        <v>0</v>
      </c>
      <c r="AU578" s="16">
        <v>0</v>
      </c>
      <c r="AV578" s="16">
        <v>0</v>
      </c>
      <c r="AW578" s="16" t="str">
        <v/>
      </c>
      <c r="AX578" s="10">
        <f t="shared" si="58"/>
        <v>0</v>
      </c>
      <c r="AY578" s="10">
        <f>SUM(Z578:AK578)</f>
        <v>201</v>
      </c>
      <c r="AZ578" s="2" t="s">
        <v>119</v>
      </c>
      <c r="BA578" s="10">
        <f t="shared" si="59"/>
        <v>0</v>
      </c>
      <c r="BB578" s="36" t="s">
        <v>118</v>
      </c>
      <c r="BC578" s="39" t="str">
        <f t="shared" si="60"/>
        <v/>
      </c>
      <c r="BD578" s="16">
        <f>SUM(AR578:AW578)</f>
        <v>0</v>
      </c>
      <c r="BE578" s="10">
        <f>SUM(AL578:AQ578)</f>
        <v>0</v>
      </c>
      <c r="BF578" s="12" t="str">
        <f t="shared" si="61"/>
        <v/>
      </c>
      <c r="BG578" s="12" t="str">
        <f t="shared" si="62"/>
        <v/>
      </c>
      <c r="BH578" s="9">
        <f t="shared" si="63"/>
        <v>0</v>
      </c>
      <c r="BI578" s="39" t="str">
        <f t="shared" si="64"/>
        <v/>
      </c>
      <c r="BK578" s="75"/>
    </row>
    <row r="579" spans="1:63">
      <c r="A579" s="2">
        <v>576</v>
      </c>
      <c r="B579" s="2">
        <v>2024</v>
      </c>
      <c r="C579" s="1">
        <v>0</v>
      </c>
      <c r="D579" s="37" t="str">
        <v>001J1000007npY4IAI</v>
      </c>
      <c r="E579" s="37" t="str">
        <v>Shree Sai Traders</v>
      </c>
      <c r="F579" s="37" t="str">
        <v>HARYANA</v>
      </c>
      <c r="G579" s="37" t="str">
        <v>JIND</v>
      </c>
      <c r="H579" s="37" t="str">
        <v>Safidon</v>
      </c>
      <c r="I579" s="37" t="str">
        <v>PAL CEMENT AND STEEL PVT. LTD.</v>
      </c>
      <c r="J579" s="37" t="str">
        <v>Mayank Arya</v>
      </c>
      <c r="K579" s="37" t="str">
        <v>Navneet Pal</v>
      </c>
      <c r="L579" s="37" t="str">
        <v>C12827</v>
      </c>
      <c r="M579" s="37" t="str">
        <v>North</v>
      </c>
      <c r="N579" s="2">
        <v>126112</v>
      </c>
      <c r="O579" s="2" t="str">
        <v>06BCTPK7559Q1Z</v>
      </c>
      <c r="P579" s="2">
        <v>9896211108</v>
      </c>
      <c r="Q579" s="2" t="str">
        <v>Sep'24</v>
      </c>
      <c r="R579" s="2">
        <v>2025</v>
      </c>
      <c r="S579" s="1">
        <v>0</v>
      </c>
      <c r="T579" s="2">
        <v>115</v>
      </c>
      <c r="U579" s="1">
        <v>0</v>
      </c>
      <c r="V579" s="1" t="str">
        <v>Challenger</v>
      </c>
      <c r="W579" s="10">
        <v>0</v>
      </c>
      <c r="X579" s="10">
        <v>0</v>
      </c>
      <c r="Y579" s="10">
        <v>0</v>
      </c>
      <c r="Z579" s="10">
        <v>0</v>
      </c>
      <c r="AA579" s="10">
        <v>0</v>
      </c>
      <c r="AB579" s="10">
        <v>0</v>
      </c>
      <c r="AC579" s="10">
        <v>0</v>
      </c>
      <c r="AD579" s="10">
        <v>0</v>
      </c>
      <c r="AE579" s="10">
        <v>50.4</v>
      </c>
      <c r="AF579" s="10">
        <v>0</v>
      </c>
      <c r="AG579" s="10">
        <v>0</v>
      </c>
      <c r="AH579" s="10">
        <v>0</v>
      </c>
      <c r="AI579" s="10">
        <v>0</v>
      </c>
      <c r="AJ579" s="10">
        <v>0</v>
      </c>
      <c r="AK579" s="10">
        <v>0</v>
      </c>
      <c r="AL579" s="10">
        <v>0</v>
      </c>
      <c r="AM579" s="10">
        <v>0</v>
      </c>
      <c r="AN579" s="10">
        <v>0</v>
      </c>
      <c r="AO579" s="10">
        <v>0</v>
      </c>
      <c r="AP579" s="10">
        <v>0</v>
      </c>
      <c r="AQ579" s="10">
        <v>0</v>
      </c>
      <c r="AR579" s="10">
        <v>0</v>
      </c>
      <c r="AS579" s="16">
        <v>0</v>
      </c>
      <c r="AT579" s="16">
        <v>0</v>
      </c>
      <c r="AU579" s="16">
        <v>0</v>
      </c>
      <c r="AV579" s="16">
        <v>0</v>
      </c>
      <c r="AW579" s="16" t="str">
        <v/>
      </c>
      <c r="AX579" s="10">
        <f t="shared" si="58"/>
        <v>0</v>
      </c>
      <c r="AY579" s="10">
        <f>SUM(Z579:AK579)</f>
        <v>50.4</v>
      </c>
      <c r="AZ579" s="2" t="s">
        <v>119</v>
      </c>
      <c r="BA579" s="10">
        <f t="shared" si="59"/>
        <v>0</v>
      </c>
      <c r="BB579" s="36" t="s">
        <v>118</v>
      </c>
      <c r="BC579" s="39" t="str">
        <f t="shared" si="60"/>
        <v/>
      </c>
      <c r="BD579" s="16">
        <f>SUM(AR579:AW579)</f>
        <v>0</v>
      </c>
      <c r="BE579" s="10">
        <f>SUM(AL579:AQ579)</f>
        <v>0</v>
      </c>
      <c r="BF579" s="12" t="str">
        <f t="shared" si="61"/>
        <v/>
      </c>
      <c r="BG579" s="12" t="str">
        <f t="shared" si="62"/>
        <v/>
      </c>
      <c r="BH579" s="9">
        <f t="shared" si="63"/>
        <v>0</v>
      </c>
      <c r="BI579" s="39" t="str">
        <f t="shared" si="64"/>
        <v/>
      </c>
      <c r="BK579" s="75"/>
    </row>
    <row r="580" spans="1:63">
      <c r="A580" s="2">
        <v>577</v>
      </c>
      <c r="B580" s="2">
        <v>2024</v>
      </c>
      <c r="C580" s="1">
        <v>0</v>
      </c>
      <c r="D580" s="37" t="str">
        <v>001J1000007nf9wIAA</v>
      </c>
      <c r="E580" s="37" t="str">
        <v>JANGRA BUILDING MATERIALS</v>
      </c>
      <c r="F580" s="37" t="str">
        <v>HARYANA</v>
      </c>
      <c r="G580" s="37" t="str">
        <v>CHARKI DADRI</v>
      </c>
      <c r="H580" s="37" t="str">
        <v>Charkhi Dadri</v>
      </c>
      <c r="I580" s="37" t="str">
        <v>PAL CEMENT AND STEEL PVT. LTD.</v>
      </c>
      <c r="J580" s="37" t="str">
        <v>Dinesh Kumar</v>
      </c>
      <c r="K580" s="37" t="str">
        <v>Navneet Pal</v>
      </c>
      <c r="L580" s="37" t="str">
        <v>C12827</v>
      </c>
      <c r="M580" s="37" t="str">
        <v>North</v>
      </c>
      <c r="N580" s="2">
        <v>127308</v>
      </c>
      <c r="O580" s="2" t="str">
        <v>06CKIPK0436J1Z7</v>
      </c>
      <c r="P580" s="2">
        <v>9813014047</v>
      </c>
      <c r="Q580" s="2" t="str">
        <v>Sep'24</v>
      </c>
      <c r="R580" s="2">
        <v>2025</v>
      </c>
      <c r="S580" s="1">
        <v>0</v>
      </c>
      <c r="T580" s="2">
        <v>40</v>
      </c>
      <c r="U580" s="1">
        <v>0</v>
      </c>
      <c r="V580" s="1" t="str">
        <v>Minor</v>
      </c>
      <c r="W580" s="10">
        <v>0</v>
      </c>
      <c r="X580" s="10">
        <v>0</v>
      </c>
      <c r="Y580" s="10">
        <v>0</v>
      </c>
      <c r="Z580" s="10">
        <v>0</v>
      </c>
      <c r="AA580" s="10">
        <v>0</v>
      </c>
      <c r="AB580" s="10">
        <v>0</v>
      </c>
      <c r="AC580" s="10">
        <v>0</v>
      </c>
      <c r="AD580" s="10">
        <v>0</v>
      </c>
      <c r="AE580" s="10">
        <v>50</v>
      </c>
      <c r="AF580" s="10">
        <v>0</v>
      </c>
      <c r="AG580" s="10">
        <v>0</v>
      </c>
      <c r="AH580" s="10">
        <v>0</v>
      </c>
      <c r="AI580" s="10">
        <v>0</v>
      </c>
      <c r="AJ580" s="10">
        <v>0</v>
      </c>
      <c r="AK580" s="10">
        <v>0</v>
      </c>
      <c r="AL580" s="10">
        <v>0</v>
      </c>
      <c r="AM580" s="10">
        <v>0</v>
      </c>
      <c r="AN580" s="10">
        <v>0</v>
      </c>
      <c r="AO580" s="10">
        <v>0</v>
      </c>
      <c r="AP580" s="10">
        <v>0</v>
      </c>
      <c r="AQ580" s="10">
        <v>11.95</v>
      </c>
      <c r="AR580" s="10">
        <v>0</v>
      </c>
      <c r="AS580" s="16">
        <v>0</v>
      </c>
      <c r="AT580" s="16">
        <v>0</v>
      </c>
      <c r="AU580" s="16">
        <v>0</v>
      </c>
      <c r="AV580" s="16">
        <v>0</v>
      </c>
      <c r="AW580" s="16" t="str">
        <v/>
      </c>
      <c r="AX580" s="10">
        <f t="shared" si="58"/>
        <v>11.95</v>
      </c>
      <c r="AY580" s="10">
        <f>SUM(Z580:AK580)</f>
        <v>50</v>
      </c>
      <c r="AZ580" s="2" t="s">
        <v>119</v>
      </c>
      <c r="BA580" s="10">
        <f t="shared" si="59"/>
        <v>1.9916666666666665</v>
      </c>
      <c r="BB580" s="36" t="s">
        <v>118</v>
      </c>
      <c r="BC580" s="39" t="str">
        <f t="shared" si="60"/>
        <v/>
      </c>
      <c r="BD580" s="16">
        <f>SUM(AR580:AW580)</f>
        <v>0</v>
      </c>
      <c r="BE580" s="10">
        <f>SUM(AL580:AQ580)</f>
        <v>11.95</v>
      </c>
      <c r="BF580" s="12">
        <f t="shared" si="61"/>
        <v>0</v>
      </c>
      <c r="BG580" s="12">
        <f t="shared" si="62"/>
        <v>1</v>
      </c>
      <c r="BH580" s="9">
        <f t="shared" si="63"/>
        <v>11.95</v>
      </c>
      <c r="BI580" s="39" t="str">
        <f t="shared" si="64"/>
        <v/>
      </c>
      <c r="BK580" s="75"/>
    </row>
    <row r="581" spans="1:63">
      <c r="A581" s="2">
        <v>578</v>
      </c>
      <c r="B581" s="2">
        <v>2024</v>
      </c>
      <c r="C581" s="1">
        <v>0</v>
      </c>
      <c r="D581" s="37" t="str">
        <v>001J1000006T63tIAC</v>
      </c>
      <c r="E581" s="37" t="str">
        <v>AGGARWAL TRADERS</v>
      </c>
      <c r="F581" s="37" t="str">
        <v>HARYANA</v>
      </c>
      <c r="G581" s="37" t="str">
        <v>FATEHABAD</v>
      </c>
      <c r="H581" s="37" t="str">
        <v>Ratia</v>
      </c>
      <c r="I581" s="37" t="str">
        <v>PAL CEMENT AND STEEL PVT. LTD.</v>
      </c>
      <c r="J581" s="37" t="str">
        <v>Varun Arora</v>
      </c>
      <c r="K581" s="37" t="str">
        <v>Shubham Gahlot</v>
      </c>
      <c r="L581" s="37" t="str">
        <v>C12827</v>
      </c>
      <c r="M581" s="37" t="str">
        <v>North</v>
      </c>
      <c r="N581" s="2">
        <v>125111</v>
      </c>
      <c r="O581" s="2" t="str">
        <v>06BQCPG2033A1ZS</v>
      </c>
      <c r="P581" s="2">
        <v>9315477773</v>
      </c>
      <c r="Q581" s="2" t="str">
        <v>Sep'24</v>
      </c>
      <c r="R581" s="2">
        <v>2025</v>
      </c>
      <c r="S581" s="1">
        <v>0</v>
      </c>
      <c r="T581" s="2">
        <v>30</v>
      </c>
      <c r="U581" s="1">
        <v>0</v>
      </c>
      <c r="V581" s="1" t="str">
        <v>Minor</v>
      </c>
      <c r="W581" s="10">
        <v>0</v>
      </c>
      <c r="X581" s="10">
        <v>0</v>
      </c>
      <c r="Y581" s="10">
        <v>0</v>
      </c>
      <c r="Z581" s="10">
        <v>0</v>
      </c>
      <c r="AA581" s="10">
        <v>0</v>
      </c>
      <c r="AB581" s="10">
        <v>0</v>
      </c>
      <c r="AC581" s="10">
        <v>0</v>
      </c>
      <c r="AD581" s="10">
        <v>0</v>
      </c>
      <c r="AE581" s="10">
        <v>56.7</v>
      </c>
      <c r="AF581" s="10">
        <v>0</v>
      </c>
      <c r="AG581" s="10">
        <v>0</v>
      </c>
      <c r="AH581" s="10">
        <v>0</v>
      </c>
      <c r="AI581" s="10">
        <v>0</v>
      </c>
      <c r="AJ581" s="10">
        <v>89</v>
      </c>
      <c r="AK581" s="10">
        <v>55</v>
      </c>
      <c r="AL581" s="10">
        <v>0</v>
      </c>
      <c r="AM581" s="10">
        <v>0</v>
      </c>
      <c r="AN581" s="10">
        <v>0</v>
      </c>
      <c r="AO581" s="10">
        <v>0</v>
      </c>
      <c r="AP581" s="10">
        <v>0</v>
      </c>
      <c r="AQ581" s="10">
        <v>0</v>
      </c>
      <c r="AR581" s="10">
        <v>0</v>
      </c>
      <c r="AS581" s="16">
        <v>0</v>
      </c>
      <c r="AT581" s="16">
        <v>0</v>
      </c>
      <c r="AU581" s="16">
        <v>0</v>
      </c>
      <c r="AV581" s="16">
        <v>0</v>
      </c>
      <c r="AW581" s="16" t="str">
        <v/>
      </c>
      <c r="AX581" s="10">
        <f t="shared" ref="AX581:AX644" si="65">SUM(AL581:AW581)</f>
        <v>0</v>
      </c>
      <c r="AY581" s="10">
        <f>SUM(Z581:AK581)</f>
        <v>200.7</v>
      </c>
      <c r="AZ581" s="2" t="s">
        <v>119</v>
      </c>
      <c r="BA581" s="10">
        <f t="shared" ref="BA581:BA644" si="66">AVERAGE(AL581:AQ581)</f>
        <v>0</v>
      </c>
      <c r="BB581" s="36" t="s">
        <v>118</v>
      </c>
      <c r="BC581" s="39" t="str">
        <f t="shared" ref="BC581:BC644" si="67">IF(AZ581="Yes","",IF(AX581&gt;1250,"E",IF(AX581&gt;750,"D",
IF(AX581&gt;=500,"C",
IF(AX581&gt;=300,"B",
IF(AX581&gt;=200,"A",
""))))))</f>
        <v/>
      </c>
      <c r="BD581" s="16">
        <f>SUM(AR581:AW581)</f>
        <v>0</v>
      </c>
      <c r="BE581" s="10">
        <f>SUM(AL581:AQ581)</f>
        <v>0</v>
      </c>
      <c r="BF581" s="12" t="str">
        <f t="shared" ref="BF581:BF644" si="68">IFERROR(BD581/$AX581,"")</f>
        <v/>
      </c>
      <c r="BG581" s="12" t="str">
        <f t="shared" ref="BG581:BG644" si="69">IFERROR(BE581/$AX581,"")</f>
        <v/>
      </c>
      <c r="BH581" s="9">
        <f t="shared" ref="BH581:BH644" si="70">SUM(AL581:AW581)</f>
        <v>0</v>
      </c>
      <c r="BI581" s="39" t="str">
        <f t="shared" ref="BI581:BI644" si="71">IF(AZ581="Yes","",IF(BH581&gt;=1250,"E",IF(BH581&gt;=750,"D",
IF(BH581&gt;=500,"C",
IF(BH581&gt;=300,"B",
IF(BH581&gt;=200,"A",
""))))))</f>
        <v/>
      </c>
      <c r="BK581" s="75"/>
    </row>
    <row r="582" spans="1:63">
      <c r="A582" s="2">
        <v>579</v>
      </c>
      <c r="B582" s="2">
        <v>2024</v>
      </c>
      <c r="C582" s="1" t="str">
        <v>PBTMTR430</v>
      </c>
      <c r="D582" s="37" t="str">
        <v>0015g00001RLAdJAAX</v>
      </c>
      <c r="E582" s="37" t="str">
        <v>ASA STEEL SALES</v>
      </c>
      <c r="F582" s="37" t="str">
        <v>PUNJAB</v>
      </c>
      <c r="G582" s="37" t="str">
        <v>MANSA</v>
      </c>
      <c r="H582" s="37" t="str">
        <v>Mansa</v>
      </c>
      <c r="I582" s="37" t="str">
        <v>RAMDOOT UDHYOG PRIVATE LIMITED</v>
      </c>
      <c r="J582" s="37" t="str">
        <v>Sonu Kumar</v>
      </c>
      <c r="K582" s="37" t="str">
        <v>Sonu Kumar</v>
      </c>
      <c r="L582" s="37" t="str">
        <v>C13168</v>
      </c>
      <c r="M582" s="37" t="str">
        <v>North</v>
      </c>
      <c r="N582" s="2">
        <v>151505</v>
      </c>
      <c r="O582" s="2" t="str">
        <v>03AAAHA6192F1ZR</v>
      </c>
      <c r="P582" s="2">
        <v>9872412470</v>
      </c>
      <c r="Q582" s="2" t="str">
        <v>May'24</v>
      </c>
      <c r="R582" s="2">
        <v>2025</v>
      </c>
      <c r="S582" s="1">
        <v>0</v>
      </c>
      <c r="T582" s="2">
        <v>200</v>
      </c>
      <c r="U582" s="1">
        <v>0</v>
      </c>
      <c r="V582" s="1" t="str">
        <v>Challenger</v>
      </c>
      <c r="W582" s="10">
        <v>0</v>
      </c>
      <c r="X582" s="10">
        <v>0</v>
      </c>
      <c r="Y582" s="10">
        <v>0</v>
      </c>
      <c r="Z582" s="10">
        <v>0</v>
      </c>
      <c r="AA582" s="10">
        <v>12</v>
      </c>
      <c r="AB582" s="10">
        <v>0</v>
      </c>
      <c r="AC582" s="10">
        <v>0</v>
      </c>
      <c r="AD582" s="10">
        <v>0</v>
      </c>
      <c r="AE582" s="10">
        <v>0</v>
      </c>
      <c r="AF582" s="10">
        <v>0</v>
      </c>
      <c r="AG582" s="10">
        <v>0</v>
      </c>
      <c r="AH582" s="10">
        <v>67</v>
      </c>
      <c r="AI582" s="10">
        <v>0</v>
      </c>
      <c r="AJ582" s="10">
        <v>0</v>
      </c>
      <c r="AK582" s="10">
        <v>0</v>
      </c>
      <c r="AL582" s="10">
        <v>0</v>
      </c>
      <c r="AM582" s="10">
        <v>0</v>
      </c>
      <c r="AN582" s="10">
        <v>0</v>
      </c>
      <c r="AO582" s="10">
        <v>0</v>
      </c>
      <c r="AP582" s="10">
        <v>0</v>
      </c>
      <c r="AQ582" s="10">
        <v>0</v>
      </c>
      <c r="AR582" s="10">
        <v>0</v>
      </c>
      <c r="AS582" s="16">
        <v>0</v>
      </c>
      <c r="AT582" s="16">
        <v>0</v>
      </c>
      <c r="AU582" s="16">
        <v>0</v>
      </c>
      <c r="AV582" s="16">
        <v>0</v>
      </c>
      <c r="AW582" s="16" t="str">
        <v/>
      </c>
      <c r="AX582" s="10">
        <f t="shared" si="65"/>
        <v>0</v>
      </c>
      <c r="AY582" s="10">
        <f>SUM(Z582:AK582)</f>
        <v>79</v>
      </c>
      <c r="AZ582" s="2" t="s">
        <v>119</v>
      </c>
      <c r="BA582" s="10">
        <f t="shared" si="66"/>
        <v>0</v>
      </c>
      <c r="BB582" s="36" t="s">
        <v>118</v>
      </c>
      <c r="BC582" s="39" t="str">
        <f t="shared" si="67"/>
        <v/>
      </c>
      <c r="BD582" s="16">
        <f>SUM(AR582:AW582)</f>
        <v>0</v>
      </c>
      <c r="BE582" s="10">
        <f>SUM(AL582:AQ582)</f>
        <v>0</v>
      </c>
      <c r="BF582" s="12" t="str">
        <f t="shared" si="68"/>
        <v/>
      </c>
      <c r="BG582" s="12" t="str">
        <f t="shared" si="69"/>
        <v/>
      </c>
      <c r="BH582" s="9">
        <f t="shared" si="70"/>
        <v>0</v>
      </c>
      <c r="BI582" s="39" t="str">
        <f t="shared" si="71"/>
        <v/>
      </c>
      <c r="BK582" s="75"/>
    </row>
    <row r="583" spans="1:63">
      <c r="A583" s="2">
        <v>580</v>
      </c>
      <c r="B583" s="2">
        <v>2024</v>
      </c>
      <c r="C583" s="1">
        <v>0</v>
      </c>
      <c r="D583" s="37" t="str">
        <v>001J1000007noopIAA</v>
      </c>
      <c r="E583" s="37" t="str">
        <v>M/S N D TRADERS</v>
      </c>
      <c r="F583" s="37" t="str">
        <v>JAMMU AND KASHMIR</v>
      </c>
      <c r="G583" s="37" t="str">
        <v>JAMMU</v>
      </c>
      <c r="H583" s="37" t="str">
        <v>Jammu</v>
      </c>
      <c r="I583" s="37" t="str">
        <v>AGGARWAL TRADERS</v>
      </c>
      <c r="J583" s="37" t="str">
        <v>bhanu ayush</v>
      </c>
      <c r="K583" s="37">
        <v>0</v>
      </c>
      <c r="L583" s="37" t="str">
        <v>0015g00001gvNHH</v>
      </c>
      <c r="M583" s="37" t="str">
        <v>North</v>
      </c>
      <c r="N583" s="2">
        <v>180002</v>
      </c>
      <c r="O583" s="2" t="str">
        <v>01CMIPS1651P2ZP</v>
      </c>
      <c r="P583" s="2">
        <v>9070073757</v>
      </c>
      <c r="Q583" s="2" t="str">
        <v>Sep'24</v>
      </c>
      <c r="R583" s="2">
        <v>2025</v>
      </c>
      <c r="S583" s="1">
        <v>0</v>
      </c>
      <c r="T583" s="2">
        <v>20</v>
      </c>
      <c r="U583" s="1">
        <v>0</v>
      </c>
      <c r="V583" s="1" t="str">
        <v>Minor</v>
      </c>
      <c r="W583" s="10">
        <v>0</v>
      </c>
      <c r="X583" s="10">
        <v>0</v>
      </c>
      <c r="Y583" s="10">
        <v>0</v>
      </c>
      <c r="Z583" s="10">
        <v>0</v>
      </c>
      <c r="AA583" s="10">
        <v>0</v>
      </c>
      <c r="AB583" s="10">
        <v>0</v>
      </c>
      <c r="AC583" s="10">
        <v>0</v>
      </c>
      <c r="AD583" s="10">
        <v>0</v>
      </c>
      <c r="AE583" s="10">
        <v>5</v>
      </c>
      <c r="AF583" s="10">
        <v>5</v>
      </c>
      <c r="AG583" s="10">
        <v>5</v>
      </c>
      <c r="AH583" s="10">
        <v>4.42</v>
      </c>
      <c r="AI583" s="10">
        <v>2.5</v>
      </c>
      <c r="AJ583" s="10">
        <v>1.66</v>
      </c>
      <c r="AK583" s="10">
        <v>3.9</v>
      </c>
      <c r="AL583" s="10">
        <v>1</v>
      </c>
      <c r="AM583" s="10">
        <v>6</v>
      </c>
      <c r="AN583" s="10">
        <v>0</v>
      </c>
      <c r="AO583" s="10">
        <v>0.22</v>
      </c>
      <c r="AP583" s="10">
        <v>0</v>
      </c>
      <c r="AQ583" s="10">
        <v>0</v>
      </c>
      <c r="AR583" s="10">
        <v>0</v>
      </c>
      <c r="AS583" s="16">
        <v>0</v>
      </c>
      <c r="AT583" s="16">
        <v>0</v>
      </c>
      <c r="AU583" s="16">
        <v>0</v>
      </c>
      <c r="AV583" s="16">
        <v>0</v>
      </c>
      <c r="AW583" s="16" t="str">
        <v/>
      </c>
      <c r="AX583" s="10">
        <f t="shared" si="65"/>
        <v>7.22</v>
      </c>
      <c r="AY583" s="10">
        <f>SUM(Z583:AK583)</f>
        <v>27.48</v>
      </c>
      <c r="AZ583" s="2" t="s">
        <v>119</v>
      </c>
      <c r="BA583" s="10">
        <f t="shared" si="66"/>
        <v>1.2033333333333334</v>
      </c>
      <c r="BB583" s="36" t="s">
        <v>118</v>
      </c>
      <c r="BC583" s="39" t="str">
        <f t="shared" si="67"/>
        <v/>
      </c>
      <c r="BD583" s="16">
        <f>SUM(AR583:AW583)</f>
        <v>0</v>
      </c>
      <c r="BE583" s="10">
        <f>SUM(AL583:AQ583)</f>
        <v>7.22</v>
      </c>
      <c r="BF583" s="12">
        <f t="shared" si="68"/>
        <v>0</v>
      </c>
      <c r="BG583" s="12">
        <f t="shared" si="69"/>
        <v>1</v>
      </c>
      <c r="BH583" s="9">
        <f t="shared" si="70"/>
        <v>7.22</v>
      </c>
      <c r="BI583" s="39" t="str">
        <f t="shared" si="71"/>
        <v/>
      </c>
      <c r="BK583" s="75"/>
    </row>
    <row r="584" spans="1:63">
      <c r="A584" s="2">
        <v>581</v>
      </c>
      <c r="B584" s="2">
        <v>2024</v>
      </c>
      <c r="C584" s="1">
        <v>0</v>
      </c>
      <c r="D584" s="37" t="str">
        <v>001J100000BdYWHIA3</v>
      </c>
      <c r="E584" s="37" t="str">
        <v>GUPTA TRADERS</v>
      </c>
      <c r="F584" s="37" t="str">
        <v>JAMMU AND KASHMIR</v>
      </c>
      <c r="G584" s="37" t="str">
        <v>JAMMU</v>
      </c>
      <c r="H584" s="37">
        <v>0</v>
      </c>
      <c r="I584" s="37" t="str">
        <v>AGGARWAL TRADERS</v>
      </c>
      <c r="J584" s="37" t="str">
        <v>bhanu ayush</v>
      </c>
      <c r="K584" s="37">
        <v>0</v>
      </c>
      <c r="L584" s="37" t="str">
        <v>0015g00001gvNHH</v>
      </c>
      <c r="M584" s="37" t="str">
        <v>North</v>
      </c>
      <c r="N584" s="2">
        <v>180013</v>
      </c>
      <c r="O584" s="2" t="str">
        <v>01ADOPG9529K1ZA</v>
      </c>
      <c r="P584" s="2">
        <v>9086060128</v>
      </c>
      <c r="Q584" s="2" t="str">
        <v>Sep'24</v>
      </c>
      <c r="R584" s="2">
        <v>2025</v>
      </c>
      <c r="S584" s="1">
        <v>0</v>
      </c>
      <c r="T584" s="2">
        <v>80</v>
      </c>
      <c r="U584" s="1">
        <v>0</v>
      </c>
      <c r="V584" s="1" t="str">
        <v>Challenger</v>
      </c>
      <c r="W584" s="10">
        <v>0</v>
      </c>
      <c r="X584" s="10">
        <v>0</v>
      </c>
      <c r="Y584" s="10">
        <v>0</v>
      </c>
      <c r="Z584" s="10">
        <v>0</v>
      </c>
      <c r="AA584" s="10">
        <v>0</v>
      </c>
      <c r="AB584" s="10">
        <v>0</v>
      </c>
      <c r="AC584" s="10">
        <v>0</v>
      </c>
      <c r="AD584" s="10">
        <v>0</v>
      </c>
      <c r="AE584" s="10">
        <v>6.1</v>
      </c>
      <c r="AF584" s="10">
        <v>6</v>
      </c>
      <c r="AG584" s="10">
        <v>8</v>
      </c>
      <c r="AH584" s="10">
        <v>0</v>
      </c>
      <c r="AI584" s="10">
        <v>0</v>
      </c>
      <c r="AJ584" s="10">
        <v>3</v>
      </c>
      <c r="AK584" s="10">
        <v>3.01</v>
      </c>
      <c r="AL584" s="10">
        <v>5</v>
      </c>
      <c r="AM584" s="10">
        <v>16</v>
      </c>
      <c r="AN584" s="10">
        <v>14</v>
      </c>
      <c r="AO584" s="10">
        <v>19</v>
      </c>
      <c r="AP584" s="10">
        <v>17.72</v>
      </c>
      <c r="AQ584" s="10">
        <v>13.59</v>
      </c>
      <c r="AR584" s="10">
        <v>0</v>
      </c>
      <c r="AS584" s="16">
        <v>0</v>
      </c>
      <c r="AT584" s="16">
        <v>0</v>
      </c>
      <c r="AU584" s="16">
        <v>0</v>
      </c>
      <c r="AV584" s="16">
        <v>0</v>
      </c>
      <c r="AW584" s="16" t="str">
        <v/>
      </c>
      <c r="AX584" s="10">
        <f t="shared" si="65"/>
        <v>85.31</v>
      </c>
      <c r="AY584" s="10">
        <f>SUM(Z584:AK584)</f>
        <v>26.11</v>
      </c>
      <c r="AZ584" s="2" t="s">
        <v>119</v>
      </c>
      <c r="BA584" s="10">
        <f t="shared" si="66"/>
        <v>14.218333333333334</v>
      </c>
      <c r="BB584" s="36" t="s">
        <v>118</v>
      </c>
      <c r="BC584" s="39" t="str">
        <f t="shared" si="67"/>
        <v/>
      </c>
      <c r="BD584" s="16">
        <f>SUM(AR584:AW584)</f>
        <v>0</v>
      </c>
      <c r="BE584" s="10">
        <f>SUM(AL584:AQ584)</f>
        <v>85.31</v>
      </c>
      <c r="BF584" s="12">
        <f t="shared" si="68"/>
        <v>0</v>
      </c>
      <c r="BG584" s="12">
        <f t="shared" si="69"/>
        <v>1</v>
      </c>
      <c r="BH584" s="9">
        <f t="shared" si="70"/>
        <v>85.31</v>
      </c>
      <c r="BI584" s="39" t="str">
        <f t="shared" si="71"/>
        <v/>
      </c>
      <c r="BK584" s="75"/>
    </row>
    <row r="585" spans="1:63">
      <c r="A585" s="2">
        <v>582</v>
      </c>
      <c r="B585" s="2">
        <v>2024</v>
      </c>
      <c r="C585" s="1">
        <v>0</v>
      </c>
      <c r="D585" s="37" t="str">
        <v>001J1000003jYnbIAE</v>
      </c>
      <c r="E585" s="37" t="str">
        <v>RAKESH BUILDING MATERIAL</v>
      </c>
      <c r="F585" s="37" t="str">
        <v>JAMMU AND KASHMIR</v>
      </c>
      <c r="G585" s="37" t="str">
        <v>JAMMU</v>
      </c>
      <c r="H585" s="37" t="str">
        <v>Akhnoor</v>
      </c>
      <c r="I585" s="37" t="str">
        <v>AGGARWAL TRADERS</v>
      </c>
      <c r="J585" s="37" t="str">
        <v>bhanu ayush</v>
      </c>
      <c r="K585" s="37">
        <v>0</v>
      </c>
      <c r="L585" s="37" t="str">
        <v>0015g00001gvNHH</v>
      </c>
      <c r="M585" s="37" t="str">
        <v>North</v>
      </c>
      <c r="N585" s="2">
        <v>181201</v>
      </c>
      <c r="O585" s="2" t="str">
        <v>01CYBPK8494F1ZF</v>
      </c>
      <c r="P585" s="2">
        <v>9906733757</v>
      </c>
      <c r="Q585" s="2" t="str">
        <v>Sep'24</v>
      </c>
      <c r="R585" s="2">
        <v>2025</v>
      </c>
      <c r="S585" s="1">
        <v>0</v>
      </c>
      <c r="T585" s="2">
        <v>20</v>
      </c>
      <c r="U585" s="1">
        <v>3.3333333333333333E-2</v>
      </c>
      <c r="V585" s="1" t="str">
        <v>Minor</v>
      </c>
      <c r="W585" s="10">
        <v>0</v>
      </c>
      <c r="X585" s="10">
        <v>0</v>
      </c>
      <c r="Y585" s="10">
        <v>0</v>
      </c>
      <c r="Z585" s="10">
        <v>0</v>
      </c>
      <c r="AA585" s="10">
        <v>0</v>
      </c>
      <c r="AB585" s="10">
        <v>0</v>
      </c>
      <c r="AC585" s="10">
        <v>0</v>
      </c>
      <c r="AD585" s="10">
        <v>0</v>
      </c>
      <c r="AE585" s="10">
        <v>5</v>
      </c>
      <c r="AF585" s="10">
        <v>5</v>
      </c>
      <c r="AG585" s="10">
        <v>0</v>
      </c>
      <c r="AH585" s="10">
        <v>3</v>
      </c>
      <c r="AI585" s="10">
        <v>2.08</v>
      </c>
      <c r="AJ585" s="10">
        <v>0</v>
      </c>
      <c r="AK585" s="10">
        <v>0</v>
      </c>
      <c r="AL585" s="10">
        <v>0</v>
      </c>
      <c r="AM585" s="10">
        <v>0</v>
      </c>
      <c r="AN585" s="10">
        <v>0</v>
      </c>
      <c r="AO585" s="10">
        <v>0</v>
      </c>
      <c r="AP585" s="10">
        <v>0</v>
      </c>
      <c r="AQ585" s="10">
        <v>3.05</v>
      </c>
      <c r="AR585" s="10">
        <v>0</v>
      </c>
      <c r="AS585" s="16">
        <v>0</v>
      </c>
      <c r="AT585" s="16">
        <v>0</v>
      </c>
      <c r="AU585" s="16">
        <v>2</v>
      </c>
      <c r="AV585" s="16">
        <v>0</v>
      </c>
      <c r="AW585" s="16" t="str">
        <v/>
      </c>
      <c r="AX585" s="10">
        <f t="shared" si="65"/>
        <v>5.05</v>
      </c>
      <c r="AY585" s="10">
        <f>SUM(Z585:AK585)</f>
        <v>15.08</v>
      </c>
      <c r="AZ585" s="2" t="s">
        <v>119</v>
      </c>
      <c r="BA585" s="10">
        <f t="shared" si="66"/>
        <v>0.5083333333333333</v>
      </c>
      <c r="BB585" s="36" t="s">
        <v>118</v>
      </c>
      <c r="BC585" s="39" t="str">
        <f t="shared" si="67"/>
        <v/>
      </c>
      <c r="BD585" s="16">
        <f>SUM(AR585:AW585)</f>
        <v>2</v>
      </c>
      <c r="BE585" s="10">
        <f>SUM(AL585:AQ585)</f>
        <v>3.05</v>
      </c>
      <c r="BF585" s="12">
        <f t="shared" si="68"/>
        <v>0.39603960396039606</v>
      </c>
      <c r="BG585" s="12">
        <f t="shared" si="69"/>
        <v>0.60396039603960394</v>
      </c>
      <c r="BH585" s="9">
        <f t="shared" si="70"/>
        <v>5.05</v>
      </c>
      <c r="BI585" s="39" t="str">
        <f t="shared" si="71"/>
        <v/>
      </c>
      <c r="BK585" s="75"/>
    </row>
    <row r="586" spans="1:63">
      <c r="A586" s="2">
        <v>583</v>
      </c>
      <c r="B586" s="2">
        <v>2024</v>
      </c>
      <c r="C586" s="1">
        <v>0</v>
      </c>
      <c r="D586" s="37" t="str">
        <v>0015g00001cdVVxAAM</v>
      </c>
      <c r="E586" s="37" t="str">
        <v>RAJ TRADING COMPANY</v>
      </c>
      <c r="F586" s="37" t="str">
        <v>JAMMU AND KASHMIR</v>
      </c>
      <c r="G586" s="37" t="str">
        <v>UDHAMPUR</v>
      </c>
      <c r="H586" s="37" t="str">
        <v>Udhampur</v>
      </c>
      <c r="I586" s="37" t="str">
        <v>AGGARWAL TRADERS</v>
      </c>
      <c r="J586" s="37" t="str">
        <v>bhanu ayush</v>
      </c>
      <c r="K586" s="37">
        <v>0</v>
      </c>
      <c r="L586" s="37" t="str">
        <v>0015g00001gvNHH</v>
      </c>
      <c r="M586" s="37" t="str">
        <v>North</v>
      </c>
      <c r="N586" s="2">
        <v>182101</v>
      </c>
      <c r="O586" s="2" t="str">
        <v>01BOLPS0477M1ZK</v>
      </c>
      <c r="P586" s="2">
        <v>9419672950</v>
      </c>
      <c r="Q586" s="2" t="str">
        <v>Sep'24</v>
      </c>
      <c r="R586" s="2">
        <v>2025</v>
      </c>
      <c r="S586" s="1">
        <v>0</v>
      </c>
      <c r="T586" s="2">
        <v>200</v>
      </c>
      <c r="U586" s="1">
        <v>0</v>
      </c>
      <c r="V586" s="1" t="str">
        <v>Challenger</v>
      </c>
      <c r="W586" s="10">
        <v>0</v>
      </c>
      <c r="X586" s="10">
        <v>0</v>
      </c>
      <c r="Y586" s="10">
        <v>0</v>
      </c>
      <c r="Z586" s="10">
        <v>0</v>
      </c>
      <c r="AA586" s="10">
        <v>0</v>
      </c>
      <c r="AB586" s="10">
        <v>0</v>
      </c>
      <c r="AC586" s="10">
        <v>0</v>
      </c>
      <c r="AD586" s="10">
        <v>0</v>
      </c>
      <c r="AE586" s="10">
        <v>25</v>
      </c>
      <c r="AF586" s="10">
        <v>0</v>
      </c>
      <c r="AG586" s="10">
        <v>0</v>
      </c>
      <c r="AH586" s="10">
        <v>0</v>
      </c>
      <c r="AI586" s="10">
        <v>0</v>
      </c>
      <c r="AJ586" s="10">
        <v>0</v>
      </c>
      <c r="AK586" s="10">
        <v>0</v>
      </c>
      <c r="AL586" s="10">
        <v>0</v>
      </c>
      <c r="AM586" s="10">
        <v>0</v>
      </c>
      <c r="AN586" s="10">
        <v>0</v>
      </c>
      <c r="AO586" s="10">
        <v>0</v>
      </c>
      <c r="AP586" s="10">
        <v>0</v>
      </c>
      <c r="AQ586" s="10">
        <v>0</v>
      </c>
      <c r="AR586" s="10">
        <v>0</v>
      </c>
      <c r="AS586" s="16">
        <v>0</v>
      </c>
      <c r="AT586" s="16">
        <v>0</v>
      </c>
      <c r="AU586" s="16">
        <v>0</v>
      </c>
      <c r="AV586" s="16">
        <v>0</v>
      </c>
      <c r="AW586" s="16" t="str">
        <v/>
      </c>
      <c r="AX586" s="10">
        <f t="shared" si="65"/>
        <v>0</v>
      </c>
      <c r="AY586" s="10">
        <f>SUM(Z586:AK586)</f>
        <v>25</v>
      </c>
      <c r="AZ586" s="2" t="s">
        <v>119</v>
      </c>
      <c r="BA586" s="10">
        <f t="shared" si="66"/>
        <v>0</v>
      </c>
      <c r="BB586" s="36" t="s">
        <v>118</v>
      </c>
      <c r="BC586" s="39" t="str">
        <f t="shared" si="67"/>
        <v/>
      </c>
      <c r="BD586" s="16">
        <f>SUM(AR586:AW586)</f>
        <v>0</v>
      </c>
      <c r="BE586" s="10">
        <f>SUM(AL586:AQ586)</f>
        <v>0</v>
      </c>
      <c r="BF586" s="12" t="str">
        <f t="shared" si="68"/>
        <v/>
      </c>
      <c r="BG586" s="12" t="str">
        <f t="shared" si="69"/>
        <v/>
      </c>
      <c r="BH586" s="9">
        <f t="shared" si="70"/>
        <v>0</v>
      </c>
      <c r="BI586" s="39" t="str">
        <f t="shared" si="71"/>
        <v/>
      </c>
      <c r="BK586" s="75"/>
    </row>
    <row r="587" spans="1:63">
      <c r="A587" s="2">
        <v>584</v>
      </c>
      <c r="B587" s="2">
        <v>2024</v>
      </c>
      <c r="C587" s="1">
        <v>0</v>
      </c>
      <c r="D587" s="37" t="str">
        <v>001J1000002kxmIIAQ</v>
      </c>
      <c r="E587" s="37" t="str">
        <v>JAMBOO TRADERS</v>
      </c>
      <c r="F587" s="37" t="str">
        <v>JAMMU AND KASHMIR</v>
      </c>
      <c r="G587" s="37" t="str">
        <v>JAMMU</v>
      </c>
      <c r="H587" s="37" t="str">
        <v>Jammu</v>
      </c>
      <c r="I587" s="37" t="str">
        <v>AGGARWAL TRADERS</v>
      </c>
      <c r="J587" s="37" t="str">
        <v>bhanu ayush</v>
      </c>
      <c r="K587" s="37">
        <v>0</v>
      </c>
      <c r="L587" s="37" t="str">
        <v>0015g00001gvNHH</v>
      </c>
      <c r="M587" s="37" t="str">
        <v>North</v>
      </c>
      <c r="N587" s="2">
        <v>181206</v>
      </c>
      <c r="O587" s="2" t="str">
        <v>01BGDPB2482F1Z4</v>
      </c>
      <c r="P587" s="2">
        <v>8527968606</v>
      </c>
      <c r="Q587" s="2" t="str">
        <v>Sep'24</v>
      </c>
      <c r="R587" s="2">
        <v>2025</v>
      </c>
      <c r="S587" s="1">
        <v>0</v>
      </c>
      <c r="T587" s="2">
        <v>20</v>
      </c>
      <c r="U587" s="1">
        <v>0.14550000000000002</v>
      </c>
      <c r="V587" s="1" t="str">
        <v>Friendly</v>
      </c>
      <c r="W587" s="10">
        <v>0</v>
      </c>
      <c r="X587" s="10">
        <v>0</v>
      </c>
      <c r="Y587" s="10">
        <v>0</v>
      </c>
      <c r="Z587" s="10">
        <v>0</v>
      </c>
      <c r="AA587" s="10">
        <v>0</v>
      </c>
      <c r="AB587" s="10">
        <v>0</v>
      </c>
      <c r="AC587" s="10">
        <v>0</v>
      </c>
      <c r="AD587" s="10">
        <v>0</v>
      </c>
      <c r="AE587" s="10">
        <v>5</v>
      </c>
      <c r="AF587" s="10">
        <v>7</v>
      </c>
      <c r="AG587" s="10">
        <v>5</v>
      </c>
      <c r="AH587" s="10">
        <v>1.6439999999999999</v>
      </c>
      <c r="AI587" s="10">
        <v>5</v>
      </c>
      <c r="AJ587" s="10">
        <v>1</v>
      </c>
      <c r="AK587" s="10">
        <v>5.57</v>
      </c>
      <c r="AL587" s="10">
        <v>2</v>
      </c>
      <c r="AM587" s="10">
        <v>2</v>
      </c>
      <c r="AN587" s="10">
        <v>2</v>
      </c>
      <c r="AO587" s="10">
        <v>3.5</v>
      </c>
      <c r="AP587" s="10">
        <v>0.82</v>
      </c>
      <c r="AQ587" s="10">
        <v>0.22</v>
      </c>
      <c r="AR587" s="10">
        <v>1.89</v>
      </c>
      <c r="AS587" s="16">
        <v>3.69</v>
      </c>
      <c r="AT587" s="16">
        <v>5.75</v>
      </c>
      <c r="AU587" s="16">
        <v>2</v>
      </c>
      <c r="AV587" s="16">
        <v>0.98</v>
      </c>
      <c r="AW587" s="16" t="str">
        <v/>
      </c>
      <c r="AX587" s="10">
        <f t="shared" si="65"/>
        <v>24.85</v>
      </c>
      <c r="AY587" s="10">
        <f>SUM(Z587:AK587)</f>
        <v>30.213999999999999</v>
      </c>
      <c r="AZ587" s="2" t="s">
        <v>119</v>
      </c>
      <c r="BA587" s="10">
        <f t="shared" si="66"/>
        <v>1.7566666666666668</v>
      </c>
      <c r="BB587" s="36" t="s">
        <v>118</v>
      </c>
      <c r="BC587" s="39" t="str">
        <f t="shared" si="67"/>
        <v/>
      </c>
      <c r="BD587" s="16">
        <f>SUM(AR587:AW587)</f>
        <v>14.31</v>
      </c>
      <c r="BE587" s="10">
        <f>SUM(AL587:AQ587)</f>
        <v>10.540000000000001</v>
      </c>
      <c r="BF587" s="12">
        <f t="shared" si="68"/>
        <v>0.57585513078470829</v>
      </c>
      <c r="BG587" s="12">
        <f t="shared" si="69"/>
        <v>0.42414486921529176</v>
      </c>
      <c r="BH587" s="9">
        <f t="shared" si="70"/>
        <v>24.85</v>
      </c>
      <c r="BI587" s="39" t="str">
        <f t="shared" si="71"/>
        <v/>
      </c>
      <c r="BK587" s="75"/>
    </row>
    <row r="588" spans="1:63">
      <c r="A588" s="2">
        <v>585</v>
      </c>
      <c r="B588" s="2">
        <v>2024</v>
      </c>
      <c r="C588" s="1">
        <v>0</v>
      </c>
      <c r="D588" s="37" t="str">
        <v>0015g00001W4M6zAAF</v>
      </c>
      <c r="E588" s="37" t="str">
        <v>M/S P. S. TRADERS</v>
      </c>
      <c r="F588" s="37" t="str">
        <v>UTTAR PRADESH</v>
      </c>
      <c r="G588" s="37" t="str">
        <v>GAUTAM BUDDHA NAGAR</v>
      </c>
      <c r="H588" s="37" t="str">
        <v>Noida</v>
      </c>
      <c r="I588" s="37" t="str">
        <v>SHASHI STEELS CORPORATION</v>
      </c>
      <c r="J588" s="37" t="str">
        <v>Abhijeet Biswas</v>
      </c>
      <c r="K588" s="37" t="str">
        <v>Abhijeet Biswas</v>
      </c>
      <c r="L588" s="37" t="str">
        <v>C12816</v>
      </c>
      <c r="M588" s="37" t="str">
        <v>North</v>
      </c>
      <c r="N588" s="2">
        <v>201301</v>
      </c>
      <c r="O588" s="2" t="str">
        <v>09BDDPA9861Q1ZV</v>
      </c>
      <c r="P588" s="2">
        <v>9810181721</v>
      </c>
      <c r="Q588" s="2" t="str">
        <v>Sep'24</v>
      </c>
      <c r="R588" s="2">
        <v>2025</v>
      </c>
      <c r="S588" s="1">
        <v>0</v>
      </c>
      <c r="T588" s="2">
        <v>200</v>
      </c>
      <c r="U588" s="1">
        <v>3.3333333333333331E-3</v>
      </c>
      <c r="V588" s="1" t="str">
        <v>Challenger</v>
      </c>
      <c r="W588" s="10">
        <v>0</v>
      </c>
      <c r="X588" s="10">
        <v>0</v>
      </c>
      <c r="Y588" s="10">
        <v>0</v>
      </c>
      <c r="Z588" s="10">
        <v>0</v>
      </c>
      <c r="AA588" s="10">
        <v>0</v>
      </c>
      <c r="AB588" s="10">
        <v>0</v>
      </c>
      <c r="AC588" s="10">
        <v>0</v>
      </c>
      <c r="AD588" s="10">
        <v>0</v>
      </c>
      <c r="AE588" s="10">
        <v>50.6</v>
      </c>
      <c r="AF588" s="10">
        <v>0</v>
      </c>
      <c r="AG588" s="10">
        <v>0</v>
      </c>
      <c r="AH588" s="10">
        <v>0</v>
      </c>
      <c r="AI588" s="10">
        <v>0</v>
      </c>
      <c r="AJ588" s="10">
        <v>0</v>
      </c>
      <c r="AK588" s="10">
        <v>0</v>
      </c>
      <c r="AL588" s="10">
        <v>0</v>
      </c>
      <c r="AM588" s="10">
        <v>0</v>
      </c>
      <c r="AN588" s="10">
        <v>0</v>
      </c>
      <c r="AO588" s="10">
        <v>0</v>
      </c>
      <c r="AP588" s="10">
        <v>0</v>
      </c>
      <c r="AQ588" s="10">
        <v>0</v>
      </c>
      <c r="AR588" s="10">
        <v>0</v>
      </c>
      <c r="AS588" s="16">
        <v>0</v>
      </c>
      <c r="AT588" s="16">
        <v>2</v>
      </c>
      <c r="AU588" s="16">
        <v>0</v>
      </c>
      <c r="AV588" s="16">
        <v>0</v>
      </c>
      <c r="AW588" s="16" t="str">
        <v/>
      </c>
      <c r="AX588" s="10">
        <f t="shared" si="65"/>
        <v>2</v>
      </c>
      <c r="AY588" s="10">
        <f>SUM(Z588:AK588)</f>
        <v>50.6</v>
      </c>
      <c r="AZ588" s="2" t="s">
        <v>119</v>
      </c>
      <c r="BA588" s="10">
        <f t="shared" si="66"/>
        <v>0</v>
      </c>
      <c r="BB588" s="36" t="s">
        <v>118</v>
      </c>
      <c r="BC588" s="39" t="str">
        <f t="shared" si="67"/>
        <v/>
      </c>
      <c r="BD588" s="16">
        <f>SUM(AR588:AW588)</f>
        <v>2</v>
      </c>
      <c r="BE588" s="10">
        <f>SUM(AL588:AQ588)</f>
        <v>0</v>
      </c>
      <c r="BF588" s="12">
        <f t="shared" si="68"/>
        <v>1</v>
      </c>
      <c r="BG588" s="12">
        <f t="shared" si="69"/>
        <v>0</v>
      </c>
      <c r="BH588" s="9">
        <f t="shared" si="70"/>
        <v>2</v>
      </c>
      <c r="BI588" s="39" t="str">
        <f t="shared" si="71"/>
        <v/>
      </c>
      <c r="BK588" s="75"/>
    </row>
    <row r="589" spans="1:63">
      <c r="A589" s="2">
        <v>586</v>
      </c>
      <c r="B589" s="2">
        <v>2024</v>
      </c>
      <c r="C589" s="1">
        <v>0</v>
      </c>
      <c r="D589" s="37" t="str">
        <v>001J100000Jrq2NIAR</v>
      </c>
      <c r="E589" s="37" t="str">
        <v>M/S NAV BHARAT ENTERPRISES</v>
      </c>
      <c r="F589" s="37" t="str">
        <v>UTTAR PRADESH</v>
      </c>
      <c r="G589" s="37" t="str">
        <v>GHAZIABAD</v>
      </c>
      <c r="H589" s="37" t="str">
        <v>Ghaziabad</v>
      </c>
      <c r="I589" s="37" t="str">
        <v>OPTRIX INFRA LLP</v>
      </c>
      <c r="J589" s="37" t="str">
        <v>Aashish Goyal</v>
      </c>
      <c r="K589" s="37" t="str">
        <v>Abhijeet Biswas</v>
      </c>
      <c r="L589" s="37" t="str">
        <v>001J100000PJG7oIAH</v>
      </c>
      <c r="M589" s="37" t="str">
        <v>North</v>
      </c>
      <c r="N589" s="2">
        <v>201001</v>
      </c>
      <c r="O589" s="2" t="str">
        <v>09AABFN9381N2ZI</v>
      </c>
      <c r="P589" s="2">
        <v>9899567324</v>
      </c>
      <c r="Q589" s="2" t="str">
        <v>Sep'24</v>
      </c>
      <c r="R589" s="2">
        <v>2025</v>
      </c>
      <c r="S589" s="1">
        <v>0</v>
      </c>
      <c r="T589" s="2">
        <v>200</v>
      </c>
      <c r="U589" s="1">
        <v>0</v>
      </c>
      <c r="V589" s="1" t="str">
        <v>Challenger</v>
      </c>
      <c r="W589" s="10">
        <v>0</v>
      </c>
      <c r="X589" s="10">
        <v>0</v>
      </c>
      <c r="Y589" s="10">
        <v>0</v>
      </c>
      <c r="Z589" s="10">
        <v>0</v>
      </c>
      <c r="AA589" s="10">
        <v>0</v>
      </c>
      <c r="AB589" s="10">
        <v>0</v>
      </c>
      <c r="AC589" s="10">
        <v>0</v>
      </c>
      <c r="AD589" s="10">
        <v>0</v>
      </c>
      <c r="AE589" s="10">
        <v>50.37</v>
      </c>
      <c r="AF589" s="10">
        <v>73</v>
      </c>
      <c r="AG589" s="10">
        <v>0</v>
      </c>
      <c r="AH589" s="10">
        <v>0</v>
      </c>
      <c r="AI589" s="10">
        <v>0</v>
      </c>
      <c r="AJ589" s="10">
        <v>0</v>
      </c>
      <c r="AK589" s="10">
        <v>18</v>
      </c>
      <c r="AL589" s="10">
        <v>0</v>
      </c>
      <c r="AM589" s="10">
        <v>4</v>
      </c>
      <c r="AN589" s="10">
        <v>0</v>
      </c>
      <c r="AO589" s="10">
        <v>0</v>
      </c>
      <c r="AP589" s="10">
        <v>0</v>
      </c>
      <c r="AQ589" s="10">
        <v>0</v>
      </c>
      <c r="AR589" s="10">
        <v>0</v>
      </c>
      <c r="AS589" s="16">
        <v>0</v>
      </c>
      <c r="AT589" s="16">
        <v>0</v>
      </c>
      <c r="AU589" s="16">
        <v>0</v>
      </c>
      <c r="AV589" s="16">
        <v>0</v>
      </c>
      <c r="AW589" s="16" t="str">
        <v/>
      </c>
      <c r="AX589" s="10">
        <f t="shared" si="65"/>
        <v>4</v>
      </c>
      <c r="AY589" s="10">
        <f>SUM(Z589:AK589)</f>
        <v>141.37</v>
      </c>
      <c r="AZ589" s="2" t="s">
        <v>119</v>
      </c>
      <c r="BA589" s="10">
        <f t="shared" si="66"/>
        <v>0.66666666666666663</v>
      </c>
      <c r="BB589" s="36" t="s">
        <v>118</v>
      </c>
      <c r="BC589" s="39" t="str">
        <f t="shared" si="67"/>
        <v/>
      </c>
      <c r="BD589" s="16">
        <f>SUM(AR589:AW589)</f>
        <v>0</v>
      </c>
      <c r="BE589" s="10">
        <f>SUM(AL589:AQ589)</f>
        <v>4</v>
      </c>
      <c r="BF589" s="12">
        <f t="shared" si="68"/>
        <v>0</v>
      </c>
      <c r="BG589" s="12">
        <f t="shared" si="69"/>
        <v>1</v>
      </c>
      <c r="BH589" s="9">
        <f t="shared" si="70"/>
        <v>4</v>
      </c>
      <c r="BI589" s="39" t="str">
        <f t="shared" si="71"/>
        <v/>
      </c>
      <c r="BK589" s="75"/>
    </row>
    <row r="590" spans="1:63">
      <c r="A590" s="2">
        <v>587</v>
      </c>
      <c r="B590" s="2">
        <v>2024</v>
      </c>
      <c r="C590" s="1">
        <v>0</v>
      </c>
      <c r="D590" s="37" t="str">
        <v>0015g00001bcaFzAAI</v>
      </c>
      <c r="E590" s="37" t="str">
        <v>M/S JAI AMBE HARDWARE &amp; TRADERS</v>
      </c>
      <c r="F590" s="37" t="str">
        <v>UTTARAKHAND</v>
      </c>
      <c r="G590" s="37" t="str">
        <v>NAINITAL</v>
      </c>
      <c r="H590" s="37" t="str">
        <v>Haldwani</v>
      </c>
      <c r="I590" s="37" t="str">
        <v>SHIVA SALES INDIA CORPORATION</v>
      </c>
      <c r="J590" s="37" t="str">
        <v>Manoj Yadav</v>
      </c>
      <c r="K590" s="37" t="str">
        <v>Manoj Yadav</v>
      </c>
      <c r="L590" s="37" t="str">
        <v>C12821</v>
      </c>
      <c r="M590" s="37" t="str">
        <v>North</v>
      </c>
      <c r="N590" s="2">
        <v>263139</v>
      </c>
      <c r="O590" s="2" t="str">
        <v>05AAKPN0021G1Z9</v>
      </c>
      <c r="P590" s="2">
        <v>8126893040</v>
      </c>
      <c r="Q590" s="2" t="str">
        <v>Sep'24</v>
      </c>
      <c r="R590" s="2">
        <v>2025</v>
      </c>
      <c r="S590" s="1">
        <v>0</v>
      </c>
      <c r="T590" s="2">
        <v>35</v>
      </c>
      <c r="U590" s="1">
        <v>0</v>
      </c>
      <c r="V590" s="1" t="str">
        <v>Minor</v>
      </c>
      <c r="W590" s="10">
        <v>0</v>
      </c>
      <c r="X590" s="10">
        <v>0</v>
      </c>
      <c r="Y590" s="10">
        <v>0</v>
      </c>
      <c r="Z590" s="10">
        <v>0</v>
      </c>
      <c r="AA590" s="10">
        <v>0</v>
      </c>
      <c r="AB590" s="10">
        <v>0</v>
      </c>
      <c r="AC590" s="10">
        <v>0</v>
      </c>
      <c r="AD590" s="10">
        <v>0</v>
      </c>
      <c r="AE590" s="10">
        <v>7</v>
      </c>
      <c r="AF590" s="10">
        <v>0</v>
      </c>
      <c r="AG590" s="10">
        <v>10</v>
      </c>
      <c r="AH590" s="10">
        <v>7</v>
      </c>
      <c r="AI590" s="10">
        <v>0</v>
      </c>
      <c r="AJ590" s="10">
        <v>6</v>
      </c>
      <c r="AK590" s="10">
        <v>9</v>
      </c>
      <c r="AL590" s="10">
        <v>0</v>
      </c>
      <c r="AM590" s="10">
        <v>10</v>
      </c>
      <c r="AN590" s="10">
        <v>16</v>
      </c>
      <c r="AO590" s="10">
        <v>0</v>
      </c>
      <c r="AP590" s="10">
        <v>7</v>
      </c>
      <c r="AQ590" s="10">
        <v>0</v>
      </c>
      <c r="AR590" s="10">
        <v>10</v>
      </c>
      <c r="AS590" s="16">
        <v>10</v>
      </c>
      <c r="AT590" s="16">
        <v>0</v>
      </c>
      <c r="AU590" s="16">
        <v>0</v>
      </c>
      <c r="AV590" s="16">
        <v>0</v>
      </c>
      <c r="AW590" s="16">
        <v>5</v>
      </c>
      <c r="AX590" s="10">
        <f t="shared" si="65"/>
        <v>58</v>
      </c>
      <c r="AY590" s="10">
        <f>SUM(Z590:AK590)</f>
        <v>39</v>
      </c>
      <c r="AZ590" s="2" t="s">
        <v>119</v>
      </c>
      <c r="BA590" s="10">
        <f t="shared" si="66"/>
        <v>5.5</v>
      </c>
      <c r="BB590" s="36" t="s">
        <v>118</v>
      </c>
      <c r="BC590" s="39" t="str">
        <f t="shared" si="67"/>
        <v/>
      </c>
      <c r="BD590" s="16">
        <f>SUM(AR590:AW590)</f>
        <v>25</v>
      </c>
      <c r="BE590" s="10">
        <f>SUM(AL590:AQ590)</f>
        <v>33</v>
      </c>
      <c r="BF590" s="12">
        <f t="shared" si="68"/>
        <v>0.43103448275862066</v>
      </c>
      <c r="BG590" s="12">
        <f t="shared" si="69"/>
        <v>0.56896551724137934</v>
      </c>
      <c r="BH590" s="9">
        <f t="shared" si="70"/>
        <v>58</v>
      </c>
      <c r="BI590" s="39" t="str">
        <f t="shared" si="71"/>
        <v/>
      </c>
      <c r="BK590" s="75"/>
    </row>
    <row r="591" spans="1:63">
      <c r="A591" s="2">
        <v>588</v>
      </c>
      <c r="B591" s="2">
        <v>2024</v>
      </c>
      <c r="C591" s="1">
        <v>0</v>
      </c>
      <c r="D591" s="37" t="str">
        <v>0015g00001RKoIPAA1</v>
      </c>
      <c r="E591" s="37" t="str">
        <v>AMBEY STEEL</v>
      </c>
      <c r="F591" s="37" t="str">
        <v>UTTARAKHAND</v>
      </c>
      <c r="G591" s="37" t="str">
        <v>HARIDWAR</v>
      </c>
      <c r="H591" s="37" t="str">
        <v>Haridwar</v>
      </c>
      <c r="I591" s="37" t="str">
        <v>SHIVA SALES INDIA CORPORATION</v>
      </c>
      <c r="J591" s="37" t="str">
        <v>Ravi Kumar</v>
      </c>
      <c r="K591" s="37" t="str">
        <v>Gaurav Bhardwaj</v>
      </c>
      <c r="L591" s="37" t="str">
        <v>C12821</v>
      </c>
      <c r="M591" s="37" t="str">
        <v>North</v>
      </c>
      <c r="N591" s="2">
        <v>249402</v>
      </c>
      <c r="O591" s="2" t="str">
        <v>05BYTPA9947A1ZA</v>
      </c>
      <c r="P591" s="2">
        <v>9897929868</v>
      </c>
      <c r="Q591" s="2" t="str">
        <v>Sep'24</v>
      </c>
      <c r="R591" s="2">
        <v>2025</v>
      </c>
      <c r="S591" s="1">
        <v>0</v>
      </c>
      <c r="T591" s="2">
        <v>75</v>
      </c>
      <c r="U591" s="1">
        <v>0</v>
      </c>
      <c r="V591" s="1" t="str">
        <v>Challenger</v>
      </c>
      <c r="W591" s="10">
        <v>0</v>
      </c>
      <c r="X591" s="10">
        <v>0</v>
      </c>
      <c r="Y591" s="10">
        <v>0</v>
      </c>
      <c r="Z591" s="10">
        <v>0</v>
      </c>
      <c r="AA591" s="10">
        <v>0</v>
      </c>
      <c r="AB591" s="10">
        <v>0</v>
      </c>
      <c r="AC591" s="10">
        <v>0</v>
      </c>
      <c r="AD591" s="10">
        <v>0</v>
      </c>
      <c r="AE591" s="10">
        <v>12</v>
      </c>
      <c r="AF591" s="10">
        <v>0</v>
      </c>
      <c r="AG591" s="10">
        <v>0</v>
      </c>
      <c r="AH591" s="10">
        <v>0</v>
      </c>
      <c r="AI591" s="10">
        <v>0</v>
      </c>
      <c r="AJ591" s="10">
        <v>21</v>
      </c>
      <c r="AK591" s="10">
        <v>35</v>
      </c>
      <c r="AL591" s="10">
        <v>30</v>
      </c>
      <c r="AM591" s="10">
        <v>32</v>
      </c>
      <c r="AN591" s="10">
        <v>6</v>
      </c>
      <c r="AO591" s="10">
        <v>0</v>
      </c>
      <c r="AP591" s="10">
        <v>0</v>
      </c>
      <c r="AQ591" s="10">
        <v>0</v>
      </c>
      <c r="AR591" s="10">
        <v>0</v>
      </c>
      <c r="AS591" s="16">
        <v>0</v>
      </c>
      <c r="AT591" s="16">
        <v>0</v>
      </c>
      <c r="AU591" s="16">
        <v>0</v>
      </c>
      <c r="AV591" s="16">
        <v>0</v>
      </c>
      <c r="AW591" s="16" t="str">
        <v/>
      </c>
      <c r="AX591" s="10">
        <f t="shared" si="65"/>
        <v>68</v>
      </c>
      <c r="AY591" s="10">
        <f>SUM(Z591:AK591)</f>
        <v>68</v>
      </c>
      <c r="AZ591" s="2" t="s">
        <v>119</v>
      </c>
      <c r="BA591" s="10">
        <f t="shared" si="66"/>
        <v>11.333333333333334</v>
      </c>
      <c r="BB591" s="36" t="s">
        <v>118</v>
      </c>
      <c r="BC591" s="39" t="str">
        <f t="shared" si="67"/>
        <v/>
      </c>
      <c r="BD591" s="16">
        <f>SUM(AR591:AW591)</f>
        <v>0</v>
      </c>
      <c r="BE591" s="10">
        <f>SUM(AL591:AQ591)</f>
        <v>68</v>
      </c>
      <c r="BF591" s="12">
        <f t="shared" si="68"/>
        <v>0</v>
      </c>
      <c r="BG591" s="12">
        <f t="shared" si="69"/>
        <v>1</v>
      </c>
      <c r="BH591" s="9">
        <f t="shared" si="70"/>
        <v>68</v>
      </c>
      <c r="BI591" s="39" t="str">
        <f t="shared" si="71"/>
        <v/>
      </c>
      <c r="BK591" s="75"/>
    </row>
    <row r="592" spans="1:63">
      <c r="A592" s="2">
        <v>589</v>
      </c>
      <c r="B592" s="2">
        <v>2024</v>
      </c>
      <c r="C592" s="1">
        <v>0</v>
      </c>
      <c r="D592" s="37" t="str">
        <v>0015g00001gv8toAAA</v>
      </c>
      <c r="E592" s="37" t="str">
        <v>SANSKAR STEEL AND FABRICATION INDUSTRY</v>
      </c>
      <c r="F592" s="37" t="str">
        <v>HIMACHAL PRADESH</v>
      </c>
      <c r="G592" s="37" t="str">
        <v>KULLU</v>
      </c>
      <c r="H592" s="37">
        <v>0</v>
      </c>
      <c r="I592" s="37" t="str">
        <v>MONAD PROFILES</v>
      </c>
      <c r="J592" s="37" t="str">
        <v>Rahul Gautam</v>
      </c>
      <c r="K592" s="37">
        <v>0</v>
      </c>
      <c r="L592" s="37" t="str">
        <v/>
      </c>
      <c r="M592" s="37" t="str">
        <v>North</v>
      </c>
      <c r="N592" s="2">
        <v>175129</v>
      </c>
      <c r="O592" s="2" t="str">
        <v>02AXIPS6615C1ZP</v>
      </c>
      <c r="P592" s="2">
        <v>9817088988</v>
      </c>
      <c r="Q592" s="2" t="str">
        <v>Sep'24</v>
      </c>
      <c r="R592" s="2">
        <v>2025</v>
      </c>
      <c r="S592" s="1">
        <v>0</v>
      </c>
      <c r="T592" s="2">
        <v>30</v>
      </c>
      <c r="U592" s="1">
        <v>0</v>
      </c>
      <c r="V592" s="1" t="str">
        <v>Minor</v>
      </c>
      <c r="W592" s="10">
        <v>0</v>
      </c>
      <c r="X592" s="10">
        <v>0</v>
      </c>
      <c r="Y592" s="10">
        <v>0</v>
      </c>
      <c r="Z592" s="10">
        <v>0</v>
      </c>
      <c r="AA592" s="10">
        <v>0</v>
      </c>
      <c r="AB592" s="10">
        <v>0</v>
      </c>
      <c r="AC592" s="10">
        <v>0</v>
      </c>
      <c r="AD592" s="10">
        <v>0</v>
      </c>
      <c r="AE592" s="10">
        <v>6</v>
      </c>
      <c r="AF592" s="10">
        <v>0</v>
      </c>
      <c r="AG592" s="10">
        <v>0</v>
      </c>
      <c r="AH592" s="10">
        <v>0</v>
      </c>
      <c r="AI592" s="10">
        <v>0</v>
      </c>
      <c r="AJ592" s="10">
        <v>0</v>
      </c>
      <c r="AK592" s="10">
        <v>0</v>
      </c>
      <c r="AL592" s="10">
        <v>0</v>
      </c>
      <c r="AM592" s="10">
        <v>0</v>
      </c>
      <c r="AN592" s="10">
        <v>0</v>
      </c>
      <c r="AO592" s="10">
        <v>0</v>
      </c>
      <c r="AP592" s="10">
        <v>0</v>
      </c>
      <c r="AQ592" s="10">
        <v>0</v>
      </c>
      <c r="AR592" s="10">
        <v>0</v>
      </c>
      <c r="AS592" s="16">
        <v>0</v>
      </c>
      <c r="AT592" s="16">
        <v>0</v>
      </c>
      <c r="AU592" s="16">
        <v>0</v>
      </c>
      <c r="AV592" s="16">
        <v>0</v>
      </c>
      <c r="AW592" s="16" t="str">
        <v/>
      </c>
      <c r="AX592" s="10">
        <f t="shared" si="65"/>
        <v>0</v>
      </c>
      <c r="AY592" s="10">
        <f>SUM(Z592:AK592)</f>
        <v>6</v>
      </c>
      <c r="AZ592" s="2" t="s">
        <v>119</v>
      </c>
      <c r="BA592" s="10">
        <f t="shared" si="66"/>
        <v>0</v>
      </c>
      <c r="BB592" s="36" t="s">
        <v>118</v>
      </c>
      <c r="BC592" s="39" t="str">
        <f t="shared" si="67"/>
        <v/>
      </c>
      <c r="BD592" s="16">
        <f>SUM(AR592:AW592)</f>
        <v>0</v>
      </c>
      <c r="BE592" s="10">
        <f>SUM(AL592:AQ592)</f>
        <v>0</v>
      </c>
      <c r="BF592" s="12" t="str">
        <f t="shared" si="68"/>
        <v/>
      </c>
      <c r="BG592" s="12" t="str">
        <f t="shared" si="69"/>
        <v/>
      </c>
      <c r="BH592" s="9">
        <f t="shared" si="70"/>
        <v>0</v>
      </c>
      <c r="BI592" s="39" t="str">
        <f t="shared" si="71"/>
        <v/>
      </c>
      <c r="BK592" s="75"/>
    </row>
    <row r="593" spans="1:63">
      <c r="A593" s="2">
        <v>590</v>
      </c>
      <c r="B593" s="2">
        <v>2024</v>
      </c>
      <c r="C593" s="1">
        <v>0</v>
      </c>
      <c r="D593" s="37" t="str">
        <v>0015g00001XanN4AAJ</v>
      </c>
      <c r="E593" s="37" t="str">
        <v>M/S VAISHNAVI TRADING CORPORATION</v>
      </c>
      <c r="F593" s="37" t="str">
        <v>UTTAR PRADESH</v>
      </c>
      <c r="G593" s="37" t="str">
        <v>LUCKNOW</v>
      </c>
      <c r="H593" s="37" t="str">
        <v>Sarojini Nagar</v>
      </c>
      <c r="I593" s="37" t="str">
        <v>SHREE LAKSHMAN ROLLING MILL (INDIA) LLP</v>
      </c>
      <c r="J593" s="37" t="str">
        <v>Deepanshu</v>
      </c>
      <c r="K593" s="37" t="str">
        <v>Deepanshu</v>
      </c>
      <c r="L593" s="37" t="str">
        <v>C12815</v>
      </c>
      <c r="M593" s="37" t="str">
        <v>North</v>
      </c>
      <c r="N593" s="2">
        <v>226012</v>
      </c>
      <c r="O593" s="2" t="str">
        <v>09AFMPA5933R1ZS</v>
      </c>
      <c r="P593" s="2">
        <v>9415755978</v>
      </c>
      <c r="Q593" s="2" t="str">
        <v>Sep'24</v>
      </c>
      <c r="R593" s="2">
        <v>2025</v>
      </c>
      <c r="S593" s="1">
        <v>0</v>
      </c>
      <c r="T593" s="2">
        <v>270</v>
      </c>
      <c r="U593" s="1">
        <v>9.8345679012345671E-2</v>
      </c>
      <c r="V593" s="1" t="str">
        <v>Alien</v>
      </c>
      <c r="W593" s="10">
        <v>0</v>
      </c>
      <c r="X593" s="10">
        <v>0</v>
      </c>
      <c r="Y593" s="10">
        <v>0</v>
      </c>
      <c r="Z593" s="10">
        <v>0</v>
      </c>
      <c r="AA593" s="10">
        <v>0</v>
      </c>
      <c r="AB593" s="10">
        <v>0</v>
      </c>
      <c r="AC593" s="10">
        <v>0</v>
      </c>
      <c r="AD593" s="10">
        <v>0</v>
      </c>
      <c r="AE593" s="10">
        <v>12.07</v>
      </c>
      <c r="AF593" s="10">
        <v>20</v>
      </c>
      <c r="AG593" s="10">
        <v>0</v>
      </c>
      <c r="AH593" s="10">
        <v>0</v>
      </c>
      <c r="AI593" s="10">
        <v>0</v>
      </c>
      <c r="AJ593" s="10">
        <v>0</v>
      </c>
      <c r="AK593" s="10">
        <v>8.9749999999999996</v>
      </c>
      <c r="AL593" s="10">
        <v>0</v>
      </c>
      <c r="AM593" s="10">
        <v>14</v>
      </c>
      <c r="AN593" s="10">
        <v>0</v>
      </c>
      <c r="AO593" s="10">
        <v>24</v>
      </c>
      <c r="AP593" s="10">
        <v>15.5</v>
      </c>
      <c r="AQ593" s="10">
        <v>41.3</v>
      </c>
      <c r="AR593" s="10">
        <v>20.98</v>
      </c>
      <c r="AS593" s="16">
        <v>25</v>
      </c>
      <c r="AT593" s="16">
        <v>54.66</v>
      </c>
      <c r="AU593" s="16">
        <v>25</v>
      </c>
      <c r="AV593" s="16">
        <v>0</v>
      </c>
      <c r="AW593" s="16" t="str">
        <v/>
      </c>
      <c r="AX593" s="10">
        <f t="shared" si="65"/>
        <v>220.44</v>
      </c>
      <c r="AY593" s="10">
        <f>SUM(Z593:AK593)</f>
        <v>41.045000000000002</v>
      </c>
      <c r="AZ593" s="2" t="s">
        <v>119</v>
      </c>
      <c r="BA593" s="10">
        <f t="shared" si="66"/>
        <v>15.799999999999999</v>
      </c>
      <c r="BB593" s="36" t="s">
        <v>118</v>
      </c>
      <c r="BC593" s="39" t="str">
        <f t="shared" si="67"/>
        <v>A</v>
      </c>
      <c r="BD593" s="16">
        <f>SUM(AR593:AW593)</f>
        <v>125.64</v>
      </c>
      <c r="BE593" s="10">
        <f>SUM(AL593:AQ593)</f>
        <v>94.8</v>
      </c>
      <c r="BF593" s="12">
        <f t="shared" si="68"/>
        <v>0.56995100707675561</v>
      </c>
      <c r="BG593" s="12">
        <f t="shared" si="69"/>
        <v>0.43004899292324439</v>
      </c>
      <c r="BH593" s="9">
        <f t="shared" si="70"/>
        <v>220.44</v>
      </c>
      <c r="BI593" s="39" t="str">
        <f t="shared" si="71"/>
        <v>A</v>
      </c>
      <c r="BK593" s="75"/>
    </row>
    <row r="594" spans="1:63">
      <c r="A594" s="2">
        <v>591</v>
      </c>
      <c r="B594" s="2">
        <v>2024</v>
      </c>
      <c r="C594" s="1">
        <v>0</v>
      </c>
      <c r="D594" s="37" t="str">
        <v>001J100000F4lrYIAR</v>
      </c>
      <c r="E594" s="37" t="str">
        <v>M/S VIJAY BROTHERS</v>
      </c>
      <c r="F594" s="37" t="str">
        <v>UTTAR PRADESH</v>
      </c>
      <c r="G594" s="37" t="str">
        <v>KANPUR NAGAR</v>
      </c>
      <c r="H594" s="37" t="str">
        <v>Kanpur</v>
      </c>
      <c r="I594" s="37" t="str">
        <v>SHREE LAKSHMAN ROLLING MILL (INDIA) LLP</v>
      </c>
      <c r="J594" s="37" t="str">
        <v>Ashutosh Shukla</v>
      </c>
      <c r="K594" s="37">
        <v>0</v>
      </c>
      <c r="L594" s="37" t="str">
        <v>C12815</v>
      </c>
      <c r="M594" s="37" t="str">
        <v>North</v>
      </c>
      <c r="N594" s="2">
        <v>208005</v>
      </c>
      <c r="O594" s="2" t="str">
        <v>09ADKPK9629G1Z2</v>
      </c>
      <c r="P594" s="2">
        <v>9415130017</v>
      </c>
      <c r="Q594" s="2" t="str">
        <v>Sep'24</v>
      </c>
      <c r="R594" s="2">
        <v>2025</v>
      </c>
      <c r="S594" s="1">
        <v>0</v>
      </c>
      <c r="T594" s="2">
        <v>100</v>
      </c>
      <c r="U594" s="1">
        <v>0</v>
      </c>
      <c r="V594" s="1" t="str">
        <v>Challenger</v>
      </c>
      <c r="W594" s="10">
        <v>0</v>
      </c>
      <c r="X594" s="10">
        <v>0</v>
      </c>
      <c r="Y594" s="10">
        <v>0</v>
      </c>
      <c r="Z594" s="10">
        <v>0</v>
      </c>
      <c r="AA594" s="10">
        <v>0</v>
      </c>
      <c r="AB594" s="10">
        <v>0</v>
      </c>
      <c r="AC594" s="10">
        <v>0</v>
      </c>
      <c r="AD594" s="10">
        <v>0</v>
      </c>
      <c r="AE594" s="10">
        <v>41.704999999999998</v>
      </c>
      <c r="AF594" s="10">
        <v>0</v>
      </c>
      <c r="AG594" s="10">
        <v>25</v>
      </c>
      <c r="AH594" s="10">
        <v>0</v>
      </c>
      <c r="AI594" s="10">
        <v>56.274999999999999</v>
      </c>
      <c r="AJ594" s="10">
        <v>0</v>
      </c>
      <c r="AK594" s="10">
        <v>0</v>
      </c>
      <c r="AL594" s="10">
        <v>0</v>
      </c>
      <c r="AM594" s="10">
        <v>0</v>
      </c>
      <c r="AN594" s="10">
        <v>35</v>
      </c>
      <c r="AO594" s="10">
        <v>0</v>
      </c>
      <c r="AP594" s="10">
        <v>0</v>
      </c>
      <c r="AQ594" s="10">
        <v>0</v>
      </c>
      <c r="AR594" s="10">
        <v>0</v>
      </c>
      <c r="AS594" s="16">
        <v>0</v>
      </c>
      <c r="AT594" s="16">
        <v>0</v>
      </c>
      <c r="AU594" s="16">
        <v>0</v>
      </c>
      <c r="AV594" s="16">
        <v>0</v>
      </c>
      <c r="AW594" s="16">
        <v>1</v>
      </c>
      <c r="AX594" s="10">
        <f t="shared" si="65"/>
        <v>36</v>
      </c>
      <c r="AY594" s="10">
        <f>SUM(Z594:AK594)</f>
        <v>122.97999999999999</v>
      </c>
      <c r="AZ594" s="2" t="s">
        <v>119</v>
      </c>
      <c r="BA594" s="10">
        <f t="shared" si="66"/>
        <v>5.833333333333333</v>
      </c>
      <c r="BB594" s="36" t="s">
        <v>118</v>
      </c>
      <c r="BC594" s="39" t="str">
        <f t="shared" si="67"/>
        <v/>
      </c>
      <c r="BD594" s="16">
        <f>SUM(AR594:AW594)</f>
        <v>1</v>
      </c>
      <c r="BE594" s="10">
        <f>SUM(AL594:AQ594)</f>
        <v>35</v>
      </c>
      <c r="BF594" s="12">
        <f t="shared" si="68"/>
        <v>2.7777777777777776E-2</v>
      </c>
      <c r="BG594" s="12">
        <f t="shared" si="69"/>
        <v>0.97222222222222221</v>
      </c>
      <c r="BH594" s="9">
        <f t="shared" si="70"/>
        <v>36</v>
      </c>
      <c r="BI594" s="39" t="str">
        <f t="shared" si="71"/>
        <v/>
      </c>
      <c r="BK594" s="75"/>
    </row>
    <row r="595" spans="1:63">
      <c r="A595" s="2">
        <v>592</v>
      </c>
      <c r="B595" s="2">
        <v>2024</v>
      </c>
      <c r="C595" s="1">
        <v>0</v>
      </c>
      <c r="D595" s="37" t="str">
        <v>0015g00001W4cqNAAR</v>
      </c>
      <c r="E595" s="37" t="str">
        <v>SHYAM INTERNATIONAL</v>
      </c>
      <c r="F595" s="37" t="str">
        <v>HARYANA</v>
      </c>
      <c r="G595" s="37" t="str">
        <v>GURUGRAM</v>
      </c>
      <c r="H595" s="37" t="str">
        <v>Gurugram</v>
      </c>
      <c r="I595" s="37" t="str">
        <v>NIKUNJ UDYOG</v>
      </c>
      <c r="J595" s="37" t="str">
        <v>Shiv Shankar Sharma</v>
      </c>
      <c r="K595" s="37" t="str">
        <v>Shiv Shankar Sharma</v>
      </c>
      <c r="L595" s="37" t="str">
        <v>C12828</v>
      </c>
      <c r="M595" s="37" t="str">
        <v>North</v>
      </c>
      <c r="N595" s="2">
        <v>122001</v>
      </c>
      <c r="O595" s="2" t="str">
        <v>06AKHPC9980A1ZA</v>
      </c>
      <c r="P595" s="2">
        <v>9810006355</v>
      </c>
      <c r="Q595" s="2" t="str">
        <v>Sep'24</v>
      </c>
      <c r="R595" s="2">
        <v>2025</v>
      </c>
      <c r="S595" s="1">
        <v>0</v>
      </c>
      <c r="T595" s="2">
        <v>160</v>
      </c>
      <c r="U595" s="1">
        <v>0</v>
      </c>
      <c r="V595" s="1" t="str">
        <v>Challenger</v>
      </c>
      <c r="W595" s="10">
        <v>0</v>
      </c>
      <c r="X595" s="10">
        <v>0</v>
      </c>
      <c r="Y595" s="10">
        <v>0</v>
      </c>
      <c r="Z595" s="10">
        <v>0</v>
      </c>
      <c r="AA595" s="10">
        <v>0</v>
      </c>
      <c r="AB595" s="10">
        <v>0</v>
      </c>
      <c r="AC595" s="10">
        <v>0</v>
      </c>
      <c r="AD595" s="10">
        <v>0</v>
      </c>
      <c r="AE595" s="10">
        <v>11</v>
      </c>
      <c r="AF595" s="10">
        <v>12.664999999999999</v>
      </c>
      <c r="AG595" s="10">
        <v>0</v>
      </c>
      <c r="AH595" s="10">
        <v>4</v>
      </c>
      <c r="AI595" s="10">
        <v>0</v>
      </c>
      <c r="AJ595" s="10">
        <v>9</v>
      </c>
      <c r="AK595" s="10">
        <v>7</v>
      </c>
      <c r="AL595" s="10">
        <v>9</v>
      </c>
      <c r="AM595" s="10">
        <v>3.7</v>
      </c>
      <c r="AN595" s="10">
        <v>0</v>
      </c>
      <c r="AO595" s="10">
        <v>0</v>
      </c>
      <c r="AP595" s="10">
        <v>3.8</v>
      </c>
      <c r="AQ595" s="10">
        <v>0</v>
      </c>
      <c r="AR595" s="10">
        <v>0</v>
      </c>
      <c r="AS595" s="16">
        <v>0</v>
      </c>
      <c r="AT595" s="16">
        <v>0</v>
      </c>
      <c r="AU595" s="16">
        <v>0</v>
      </c>
      <c r="AV595" s="16">
        <v>0</v>
      </c>
      <c r="AW595" s="16" t="str">
        <v/>
      </c>
      <c r="AX595" s="10">
        <f t="shared" si="65"/>
        <v>16.5</v>
      </c>
      <c r="AY595" s="10">
        <f>SUM(Z595:AK595)</f>
        <v>43.664999999999999</v>
      </c>
      <c r="AZ595" s="2" t="s">
        <v>119</v>
      </c>
      <c r="BA595" s="10">
        <f t="shared" si="66"/>
        <v>2.75</v>
      </c>
      <c r="BB595" s="36" t="s">
        <v>118</v>
      </c>
      <c r="BC595" s="39" t="str">
        <f t="shared" si="67"/>
        <v/>
      </c>
      <c r="BD595" s="16">
        <f>SUM(AR595:AW595)</f>
        <v>0</v>
      </c>
      <c r="BE595" s="10">
        <f>SUM(AL595:AQ595)</f>
        <v>16.5</v>
      </c>
      <c r="BF595" s="12">
        <f t="shared" si="68"/>
        <v>0</v>
      </c>
      <c r="BG595" s="12">
        <f t="shared" si="69"/>
        <v>1</v>
      </c>
      <c r="BH595" s="9">
        <f t="shared" si="70"/>
        <v>16.5</v>
      </c>
      <c r="BI595" s="39" t="str">
        <f t="shared" si="71"/>
        <v/>
      </c>
      <c r="BK595" s="75"/>
    </row>
    <row r="596" spans="1:63">
      <c r="A596" s="2">
        <v>593</v>
      </c>
      <c r="B596" s="2">
        <v>2024</v>
      </c>
      <c r="C596" s="1">
        <v>0</v>
      </c>
      <c r="D596" s="37" t="str">
        <v>0015g00001UBHk7AAH</v>
      </c>
      <c r="E596" s="37" t="str">
        <v>JAGDAMBA TRADING CO.</v>
      </c>
      <c r="F596" s="37" t="str">
        <v>HARYANA</v>
      </c>
      <c r="G596" s="37" t="str">
        <v>PALWAL</v>
      </c>
      <c r="H596" s="37" t="str">
        <v>Ballabgarh</v>
      </c>
      <c r="I596" s="37" t="str">
        <v>NIKUNJ UDYOG</v>
      </c>
      <c r="J596" s="37" t="str">
        <v>Rahul Chauhan</v>
      </c>
      <c r="K596" s="37" t="str">
        <v>Shiv Shankar Sharma</v>
      </c>
      <c r="L596" s="37" t="str">
        <v>C12828</v>
      </c>
      <c r="M596" s="37" t="str">
        <v>North</v>
      </c>
      <c r="N596" s="2">
        <v>121004</v>
      </c>
      <c r="O596" s="2" t="str">
        <v>06FFGPS0672C1ZI</v>
      </c>
      <c r="P596" s="2">
        <v>9990866745</v>
      </c>
      <c r="Q596" s="2" t="str">
        <v>Sep'24</v>
      </c>
      <c r="R596" s="2">
        <v>2025</v>
      </c>
      <c r="S596" s="1">
        <v>0</v>
      </c>
      <c r="T596" s="2">
        <v>80</v>
      </c>
      <c r="U596" s="1">
        <v>0</v>
      </c>
      <c r="V596" s="1" t="str">
        <v>Challenger</v>
      </c>
      <c r="W596" s="10">
        <v>0</v>
      </c>
      <c r="X596" s="10">
        <v>0</v>
      </c>
      <c r="Y596" s="10">
        <v>0</v>
      </c>
      <c r="Z596" s="10">
        <v>0</v>
      </c>
      <c r="AA596" s="10">
        <v>0</v>
      </c>
      <c r="AB596" s="10">
        <v>0</v>
      </c>
      <c r="AC596" s="10">
        <v>0</v>
      </c>
      <c r="AD596" s="10">
        <v>0</v>
      </c>
      <c r="AE596" s="10">
        <v>5.5</v>
      </c>
      <c r="AF596" s="10">
        <v>0</v>
      </c>
      <c r="AG596" s="10">
        <v>0</v>
      </c>
      <c r="AH596" s="10">
        <v>0</v>
      </c>
      <c r="AI596" s="10">
        <v>0</v>
      </c>
      <c r="AJ596" s="10">
        <v>0</v>
      </c>
      <c r="AK596" s="10">
        <v>0</v>
      </c>
      <c r="AL596" s="10">
        <v>0</v>
      </c>
      <c r="AM596" s="10">
        <v>0</v>
      </c>
      <c r="AN596" s="10">
        <v>0</v>
      </c>
      <c r="AO596" s="10">
        <v>0</v>
      </c>
      <c r="AP596" s="10">
        <v>0</v>
      </c>
      <c r="AQ596" s="10">
        <v>0</v>
      </c>
      <c r="AR596" s="10">
        <v>0</v>
      </c>
      <c r="AS596" s="16">
        <v>0</v>
      </c>
      <c r="AT596" s="16">
        <v>0</v>
      </c>
      <c r="AU596" s="16">
        <v>0</v>
      </c>
      <c r="AV596" s="16">
        <v>0</v>
      </c>
      <c r="AW596" s="16" t="str">
        <v/>
      </c>
      <c r="AX596" s="10">
        <f t="shared" si="65"/>
        <v>0</v>
      </c>
      <c r="AY596" s="10">
        <f>SUM(Z596:AK596)</f>
        <v>5.5</v>
      </c>
      <c r="AZ596" s="2" t="s">
        <v>119</v>
      </c>
      <c r="BA596" s="10">
        <f t="shared" si="66"/>
        <v>0</v>
      </c>
      <c r="BB596" s="36" t="s">
        <v>118</v>
      </c>
      <c r="BC596" s="39" t="str">
        <f t="shared" si="67"/>
        <v/>
      </c>
      <c r="BD596" s="16">
        <f>SUM(AR596:AW596)</f>
        <v>0</v>
      </c>
      <c r="BE596" s="10">
        <f>SUM(AL596:AQ596)</f>
        <v>0</v>
      </c>
      <c r="BF596" s="12" t="str">
        <f t="shared" si="68"/>
        <v/>
      </c>
      <c r="BG596" s="12" t="str">
        <f t="shared" si="69"/>
        <v/>
      </c>
      <c r="BH596" s="9">
        <f t="shared" si="70"/>
        <v>0</v>
      </c>
      <c r="BI596" s="39" t="str">
        <f t="shared" si="71"/>
        <v/>
      </c>
      <c r="BK596" s="75"/>
    </row>
    <row r="597" spans="1:63">
      <c r="A597" s="2">
        <v>594</v>
      </c>
      <c r="B597" s="2">
        <v>2024</v>
      </c>
      <c r="C597" s="1">
        <v>0</v>
      </c>
      <c r="D597" s="37" t="str">
        <v>0015g00001UBHaJAAX</v>
      </c>
      <c r="E597" s="37" t="str">
        <v>SHREE SHYAM STEEL</v>
      </c>
      <c r="F597" s="37" t="str">
        <v>HARYANA</v>
      </c>
      <c r="G597" s="37" t="str">
        <v>GURUGRAM</v>
      </c>
      <c r="H597" s="37" t="str">
        <v>Gurugram</v>
      </c>
      <c r="I597" s="37" t="str">
        <v>NIKUNJ UDYOG</v>
      </c>
      <c r="J597" s="37" t="str">
        <v>Shiv Shankar Sharma</v>
      </c>
      <c r="K597" s="37" t="str">
        <v>Shiv Shankar Sharma</v>
      </c>
      <c r="L597" s="37" t="str">
        <v>C12828</v>
      </c>
      <c r="M597" s="37" t="str">
        <v>North</v>
      </c>
      <c r="N597" s="2">
        <v>122001</v>
      </c>
      <c r="O597" s="2">
        <v>0</v>
      </c>
      <c r="P597" s="2">
        <v>0</v>
      </c>
      <c r="Q597" s="2" t="str">
        <v>Sep'24</v>
      </c>
      <c r="R597" s="2">
        <v>2025</v>
      </c>
      <c r="S597" s="1">
        <v>0</v>
      </c>
      <c r="T597" s="2">
        <v>1400</v>
      </c>
      <c r="U597" s="1">
        <v>6.2719047619047619E-2</v>
      </c>
      <c r="V597" s="1" t="str">
        <v>Alien</v>
      </c>
      <c r="W597" s="10">
        <v>0</v>
      </c>
      <c r="X597" s="10">
        <v>0</v>
      </c>
      <c r="Y597" s="10">
        <v>0</v>
      </c>
      <c r="Z597" s="10">
        <v>0</v>
      </c>
      <c r="AA597" s="10">
        <v>0</v>
      </c>
      <c r="AB597" s="10">
        <v>0</v>
      </c>
      <c r="AC597" s="10">
        <v>0</v>
      </c>
      <c r="AD597" s="10">
        <v>0</v>
      </c>
      <c r="AE597" s="10">
        <v>9.7799999999999994</v>
      </c>
      <c r="AF597" s="10">
        <v>6.1</v>
      </c>
      <c r="AG597" s="10">
        <v>9</v>
      </c>
      <c r="AH597" s="10">
        <v>0</v>
      </c>
      <c r="AI597" s="10">
        <v>7</v>
      </c>
      <c r="AJ597" s="10">
        <v>0</v>
      </c>
      <c r="AK597" s="10">
        <v>90</v>
      </c>
      <c r="AL597" s="10">
        <v>0</v>
      </c>
      <c r="AM597" s="10">
        <v>48</v>
      </c>
      <c r="AN597" s="10">
        <v>0</v>
      </c>
      <c r="AO597" s="10">
        <v>0</v>
      </c>
      <c r="AP597" s="10">
        <v>21.24</v>
      </c>
      <c r="AQ597" s="10">
        <v>50.92</v>
      </c>
      <c r="AR597" s="10">
        <v>43.77</v>
      </c>
      <c r="AS597" s="16">
        <v>26.32</v>
      </c>
      <c r="AT597" s="16">
        <v>9.1</v>
      </c>
      <c r="AU597" s="16">
        <v>54</v>
      </c>
      <c r="AV597" s="16">
        <v>200.32</v>
      </c>
      <c r="AW597" s="16">
        <v>85</v>
      </c>
      <c r="AX597" s="10">
        <f t="shared" si="65"/>
        <v>538.66999999999996</v>
      </c>
      <c r="AY597" s="10">
        <f>SUM(Z597:AK597)</f>
        <v>121.88</v>
      </c>
      <c r="AZ597" s="2" t="s">
        <v>119</v>
      </c>
      <c r="BA597" s="10">
        <f t="shared" si="66"/>
        <v>20.026666666666667</v>
      </c>
      <c r="BB597" s="36" t="s">
        <v>118</v>
      </c>
      <c r="BC597" s="39" t="str">
        <f t="shared" si="67"/>
        <v>C</v>
      </c>
      <c r="BD597" s="16">
        <f>SUM(AR597:AW597)</f>
        <v>418.51</v>
      </c>
      <c r="BE597" s="10">
        <f>SUM(AL597:AQ597)</f>
        <v>120.16</v>
      </c>
      <c r="BF597" s="12">
        <f t="shared" si="68"/>
        <v>0.77693207344013959</v>
      </c>
      <c r="BG597" s="12">
        <f t="shared" si="69"/>
        <v>0.22306792655986041</v>
      </c>
      <c r="BH597" s="9">
        <f t="shared" si="70"/>
        <v>538.66999999999996</v>
      </c>
      <c r="BI597" s="39" t="str">
        <f t="shared" si="71"/>
        <v>C</v>
      </c>
      <c r="BK597" s="75"/>
    </row>
    <row r="598" spans="1:63">
      <c r="A598" s="2">
        <v>595</v>
      </c>
      <c r="B598" s="2">
        <v>2024</v>
      </c>
      <c r="C598" s="1">
        <v>0</v>
      </c>
      <c r="D598" s="37" t="str">
        <v>0015g00001W4ZetAAF</v>
      </c>
      <c r="E598" s="37" t="str">
        <v>HARI IRON TRADING HOUSE</v>
      </c>
      <c r="F598" s="37" t="str">
        <v>HARYANA</v>
      </c>
      <c r="G598" s="37" t="str">
        <v>GURUGRAM</v>
      </c>
      <c r="H598" s="37" t="str">
        <v>Gurugram</v>
      </c>
      <c r="I598" s="37" t="str">
        <v>NIKUNJ UDYOG</v>
      </c>
      <c r="J598" s="37" t="str">
        <v>Shiv Shankar Sharma</v>
      </c>
      <c r="K598" s="37" t="str">
        <v>Shiv Shankar Sharma</v>
      </c>
      <c r="L598" s="37" t="str">
        <v>C12828</v>
      </c>
      <c r="M598" s="37" t="str">
        <v>North</v>
      </c>
      <c r="N598" s="2">
        <v>122018</v>
      </c>
      <c r="O598" s="2" t="str">
        <v>06AGEPG0461B2Z5</v>
      </c>
      <c r="P598" s="2">
        <v>9873181355</v>
      </c>
      <c r="Q598" s="2" t="str">
        <v>Sep'24</v>
      </c>
      <c r="R598" s="2">
        <v>2025</v>
      </c>
      <c r="S598" s="1">
        <v>0</v>
      </c>
      <c r="T598" s="2">
        <v>1500</v>
      </c>
      <c r="U598" s="1">
        <v>0</v>
      </c>
      <c r="V598" s="1" t="str">
        <v>Alien</v>
      </c>
      <c r="W598" s="10">
        <v>0</v>
      </c>
      <c r="X598" s="10">
        <v>0</v>
      </c>
      <c r="Y598" s="10">
        <v>0</v>
      </c>
      <c r="Z598" s="10">
        <v>0</v>
      </c>
      <c r="AA598" s="10">
        <v>0</v>
      </c>
      <c r="AB598" s="10">
        <v>0</v>
      </c>
      <c r="AC598" s="10">
        <v>0</v>
      </c>
      <c r="AD598" s="10">
        <v>0</v>
      </c>
      <c r="AE598" s="10">
        <v>9.7750000000000004</v>
      </c>
      <c r="AF598" s="10">
        <v>0</v>
      </c>
      <c r="AG598" s="10">
        <v>0</v>
      </c>
      <c r="AH598" s="10">
        <v>0</v>
      </c>
      <c r="AI598" s="10">
        <v>0</v>
      </c>
      <c r="AJ598" s="10">
        <v>10</v>
      </c>
      <c r="AK598" s="10">
        <v>0</v>
      </c>
      <c r="AL598" s="10">
        <v>0</v>
      </c>
      <c r="AM598" s="10">
        <v>0</v>
      </c>
      <c r="AN598" s="10">
        <v>0</v>
      </c>
      <c r="AO598" s="10">
        <v>0</v>
      </c>
      <c r="AP598" s="10">
        <v>0</v>
      </c>
      <c r="AQ598" s="10">
        <v>0</v>
      </c>
      <c r="AR598" s="10">
        <v>0</v>
      </c>
      <c r="AS598" s="16">
        <v>0</v>
      </c>
      <c r="AT598" s="16">
        <v>0</v>
      </c>
      <c r="AU598" s="16">
        <v>0</v>
      </c>
      <c r="AV598" s="16">
        <v>0</v>
      </c>
      <c r="AW598" s="16" t="str">
        <v/>
      </c>
      <c r="AX598" s="10">
        <f t="shared" si="65"/>
        <v>0</v>
      </c>
      <c r="AY598" s="10">
        <f>SUM(Z598:AK598)</f>
        <v>19.774999999999999</v>
      </c>
      <c r="AZ598" s="2" t="s">
        <v>119</v>
      </c>
      <c r="BA598" s="10">
        <f t="shared" si="66"/>
        <v>0</v>
      </c>
      <c r="BB598" s="36" t="s">
        <v>118</v>
      </c>
      <c r="BC598" s="39" t="str">
        <f t="shared" si="67"/>
        <v/>
      </c>
      <c r="BD598" s="16">
        <f>SUM(AR598:AW598)</f>
        <v>0</v>
      </c>
      <c r="BE598" s="10">
        <f>SUM(AL598:AQ598)</f>
        <v>0</v>
      </c>
      <c r="BF598" s="12" t="str">
        <f t="shared" si="68"/>
        <v/>
      </c>
      <c r="BG598" s="12" t="str">
        <f t="shared" si="69"/>
        <v/>
      </c>
      <c r="BH598" s="9">
        <f t="shared" si="70"/>
        <v>0</v>
      </c>
      <c r="BI598" s="39" t="str">
        <f t="shared" si="71"/>
        <v/>
      </c>
      <c r="BK598" s="75"/>
    </row>
    <row r="599" spans="1:63">
      <c r="A599" s="2">
        <v>596</v>
      </c>
      <c r="B599" s="2">
        <v>2024</v>
      </c>
      <c r="C599" s="1">
        <v>0</v>
      </c>
      <c r="D599" s="37" t="str">
        <v>001J100000IZJWuIAP</v>
      </c>
      <c r="E599" s="37" t="str">
        <v>KIRAN STEEL AND CEMENT</v>
      </c>
      <c r="F599" s="37" t="str">
        <v>HARYANA</v>
      </c>
      <c r="G599" s="37" t="str">
        <v>GURUGRAM</v>
      </c>
      <c r="H599" s="37" t="str">
        <v>Gurugram</v>
      </c>
      <c r="I599" s="37" t="str">
        <v>NIKUNJ UDYOG</v>
      </c>
      <c r="J599" s="37" t="str">
        <v>Shiv Shankar Sharma</v>
      </c>
      <c r="K599" s="37" t="str">
        <v>Shiv Shankar Sharma</v>
      </c>
      <c r="L599" s="37" t="str">
        <v>C12828</v>
      </c>
      <c r="M599" s="37" t="str">
        <v>North</v>
      </c>
      <c r="N599" s="2">
        <v>122003</v>
      </c>
      <c r="O599" s="2" t="str">
        <v>06AVWPY1056H1ZY</v>
      </c>
      <c r="P599" s="2">
        <v>9821703506</v>
      </c>
      <c r="Q599" s="2" t="str">
        <v>Sep'24</v>
      </c>
      <c r="R599" s="2">
        <v>2025</v>
      </c>
      <c r="S599" s="1">
        <v>0</v>
      </c>
      <c r="T599" s="2">
        <v>200</v>
      </c>
      <c r="U599" s="1">
        <v>1.3000000000000001E-2</v>
      </c>
      <c r="V599" s="1" t="str">
        <v>Challenger</v>
      </c>
      <c r="W599" s="10">
        <v>0</v>
      </c>
      <c r="X599" s="10">
        <v>0</v>
      </c>
      <c r="Y599" s="10">
        <v>0</v>
      </c>
      <c r="Z599" s="10">
        <v>0</v>
      </c>
      <c r="AA599" s="10">
        <v>0</v>
      </c>
      <c r="AB599" s="10">
        <v>0</v>
      </c>
      <c r="AC599" s="10">
        <v>0</v>
      </c>
      <c r="AD599" s="10">
        <v>0</v>
      </c>
      <c r="AE599" s="10">
        <v>25</v>
      </c>
      <c r="AF599" s="10">
        <v>0</v>
      </c>
      <c r="AG599" s="10">
        <v>0</v>
      </c>
      <c r="AH599" s="10">
        <v>0</v>
      </c>
      <c r="AI599" s="10">
        <v>0</v>
      </c>
      <c r="AJ599" s="10">
        <v>0</v>
      </c>
      <c r="AK599" s="10">
        <v>0</v>
      </c>
      <c r="AL599" s="10">
        <v>25</v>
      </c>
      <c r="AM599" s="10">
        <v>12.6</v>
      </c>
      <c r="AN599" s="10">
        <v>0</v>
      </c>
      <c r="AO599" s="10">
        <v>0</v>
      </c>
      <c r="AP599" s="10">
        <v>0</v>
      </c>
      <c r="AQ599" s="10">
        <v>0</v>
      </c>
      <c r="AR599" s="10">
        <v>0</v>
      </c>
      <c r="AS599" s="16">
        <v>0</v>
      </c>
      <c r="AT599" s="16">
        <v>0</v>
      </c>
      <c r="AU599" s="16">
        <v>0</v>
      </c>
      <c r="AV599" s="16">
        <v>7.8</v>
      </c>
      <c r="AW599" s="16" t="str">
        <v/>
      </c>
      <c r="AX599" s="10">
        <f t="shared" si="65"/>
        <v>45.4</v>
      </c>
      <c r="AY599" s="10">
        <f>SUM(Z599:AK599)</f>
        <v>25</v>
      </c>
      <c r="AZ599" s="2" t="s">
        <v>119</v>
      </c>
      <c r="BA599" s="10">
        <f t="shared" si="66"/>
        <v>6.2666666666666666</v>
      </c>
      <c r="BB599" s="36" t="s">
        <v>118</v>
      </c>
      <c r="BC599" s="39" t="str">
        <f t="shared" si="67"/>
        <v/>
      </c>
      <c r="BD599" s="16">
        <f>SUM(AR599:AW599)</f>
        <v>7.8</v>
      </c>
      <c r="BE599" s="10">
        <f>SUM(AL599:AQ599)</f>
        <v>37.6</v>
      </c>
      <c r="BF599" s="12">
        <f t="shared" si="68"/>
        <v>0.17180616740088106</v>
      </c>
      <c r="BG599" s="12">
        <f t="shared" si="69"/>
        <v>0.82819383259911905</v>
      </c>
      <c r="BH599" s="9">
        <f t="shared" si="70"/>
        <v>45.4</v>
      </c>
      <c r="BI599" s="39" t="str">
        <f t="shared" si="71"/>
        <v/>
      </c>
      <c r="BK599" s="75"/>
    </row>
    <row r="600" spans="1:63">
      <c r="A600" s="2">
        <v>597</v>
      </c>
      <c r="B600" s="2">
        <v>2024</v>
      </c>
      <c r="C600" s="1">
        <v>0</v>
      </c>
      <c r="D600" s="37" t="str">
        <v>0015g00001f6f0zAAA</v>
      </c>
      <c r="E600" s="37" t="str">
        <v>M/S R.N.ENTERPRISES</v>
      </c>
      <c r="F600" s="37" t="str">
        <v>UTTAR PRADESH</v>
      </c>
      <c r="G600" s="37" t="str">
        <v>MORADABAD</v>
      </c>
      <c r="H600" s="37" t="str">
        <v>Moradabad</v>
      </c>
      <c r="I600" s="37" t="str">
        <v>OPTRIX INFRA LLP</v>
      </c>
      <c r="J600" s="37" t="str">
        <v>SHIV KUMAR</v>
      </c>
      <c r="K600" s="37" t="str">
        <v>Divyansh Dhawal</v>
      </c>
      <c r="L600" s="37" t="str">
        <v>001J100000PJG7oIAH</v>
      </c>
      <c r="M600" s="37" t="str">
        <v>North</v>
      </c>
      <c r="N600" s="2">
        <v>244001</v>
      </c>
      <c r="O600" s="2" t="str">
        <v>09AUFPG1897E1ZI</v>
      </c>
      <c r="P600" s="2">
        <v>9927113755</v>
      </c>
      <c r="Q600" s="2" t="str">
        <v>Sep'24</v>
      </c>
      <c r="R600" s="2">
        <v>2025</v>
      </c>
      <c r="S600" s="1">
        <v>0</v>
      </c>
      <c r="T600" s="2">
        <v>308</v>
      </c>
      <c r="U600" s="1">
        <v>0</v>
      </c>
      <c r="V600" s="1" t="str">
        <v>Alien</v>
      </c>
      <c r="W600" s="10">
        <v>0</v>
      </c>
      <c r="X600" s="10">
        <v>0</v>
      </c>
      <c r="Y600" s="10">
        <v>0</v>
      </c>
      <c r="Z600" s="10">
        <v>0</v>
      </c>
      <c r="AA600" s="10">
        <v>0</v>
      </c>
      <c r="AB600" s="10">
        <v>0</v>
      </c>
      <c r="AC600" s="10">
        <v>0</v>
      </c>
      <c r="AD600" s="10">
        <v>0</v>
      </c>
      <c r="AE600" s="10">
        <v>6</v>
      </c>
      <c r="AF600" s="10">
        <v>1.7</v>
      </c>
      <c r="AG600" s="10">
        <v>3</v>
      </c>
      <c r="AH600" s="10">
        <v>5</v>
      </c>
      <c r="AI600" s="10">
        <v>0</v>
      </c>
      <c r="AJ600" s="10">
        <v>0</v>
      </c>
      <c r="AK600" s="10">
        <v>1</v>
      </c>
      <c r="AL600" s="10">
        <v>0</v>
      </c>
      <c r="AM600" s="10">
        <v>0</v>
      </c>
      <c r="AN600" s="10">
        <v>0</v>
      </c>
      <c r="AO600" s="10">
        <v>0</v>
      </c>
      <c r="AP600" s="10">
        <v>0</v>
      </c>
      <c r="AQ600" s="10">
        <v>0</v>
      </c>
      <c r="AR600" s="10">
        <v>0</v>
      </c>
      <c r="AS600" s="16">
        <v>0</v>
      </c>
      <c r="AT600" s="16">
        <v>0</v>
      </c>
      <c r="AU600" s="16">
        <v>0</v>
      </c>
      <c r="AV600" s="16">
        <v>0</v>
      </c>
      <c r="AW600" s="16" t="str">
        <v/>
      </c>
      <c r="AX600" s="10">
        <f t="shared" si="65"/>
        <v>0</v>
      </c>
      <c r="AY600" s="10">
        <f>SUM(Z600:AK600)</f>
        <v>16.7</v>
      </c>
      <c r="AZ600" s="2" t="s">
        <v>119</v>
      </c>
      <c r="BA600" s="10">
        <f t="shared" si="66"/>
        <v>0</v>
      </c>
      <c r="BB600" s="36" t="s">
        <v>118</v>
      </c>
      <c r="BC600" s="39" t="str">
        <f t="shared" si="67"/>
        <v/>
      </c>
      <c r="BD600" s="16">
        <f>SUM(AR600:AW600)</f>
        <v>0</v>
      </c>
      <c r="BE600" s="10">
        <f>SUM(AL600:AQ600)</f>
        <v>0</v>
      </c>
      <c r="BF600" s="12" t="str">
        <f t="shared" si="68"/>
        <v/>
      </c>
      <c r="BG600" s="12" t="str">
        <f t="shared" si="69"/>
        <v/>
      </c>
      <c r="BH600" s="9">
        <f t="shared" si="70"/>
        <v>0</v>
      </c>
      <c r="BI600" s="39" t="str">
        <f t="shared" si="71"/>
        <v/>
      </c>
      <c r="BK600" s="75"/>
    </row>
    <row r="601" spans="1:63">
      <c r="A601" s="2">
        <v>598</v>
      </c>
      <c r="B601" s="2">
        <v>2024</v>
      </c>
      <c r="C601" s="1">
        <v>0</v>
      </c>
      <c r="D601" s="37" t="str">
        <v>0015g00001dWcVoAAK</v>
      </c>
      <c r="E601" s="37" t="str">
        <v>Gopal iron store</v>
      </c>
      <c r="F601" s="37" t="str">
        <v>UTTAR PRADESH</v>
      </c>
      <c r="G601" s="37" t="str">
        <v>MORADABAD</v>
      </c>
      <c r="H601" s="37" t="str">
        <v>Moradabad</v>
      </c>
      <c r="I601" s="37" t="str">
        <v>OPTRIX INFRA LLP</v>
      </c>
      <c r="J601" s="37" t="str">
        <v>SHIV KUMAR</v>
      </c>
      <c r="K601" s="37" t="str">
        <v>Divyansh Dhawal</v>
      </c>
      <c r="L601" s="37" t="str">
        <v>001J100000PJG7oIAH</v>
      </c>
      <c r="M601" s="37" t="str">
        <v>North</v>
      </c>
      <c r="N601" s="2">
        <v>244001</v>
      </c>
      <c r="O601" s="2" t="str">
        <v>09ABHPA6336K1Z4</v>
      </c>
      <c r="P601" s="2">
        <v>9837032980</v>
      </c>
      <c r="Q601" s="2" t="str">
        <v>Sep'24</v>
      </c>
      <c r="R601" s="2">
        <v>2025</v>
      </c>
      <c r="S601" s="1">
        <v>0</v>
      </c>
      <c r="T601" s="2">
        <v>400</v>
      </c>
      <c r="U601" s="1">
        <v>0</v>
      </c>
      <c r="V601" s="1" t="str">
        <v>Alien</v>
      </c>
      <c r="W601" s="10">
        <v>0</v>
      </c>
      <c r="X601" s="10">
        <v>0</v>
      </c>
      <c r="Y601" s="10">
        <v>0</v>
      </c>
      <c r="Z601" s="10">
        <v>0</v>
      </c>
      <c r="AA601" s="10">
        <v>0</v>
      </c>
      <c r="AB601" s="10">
        <v>0</v>
      </c>
      <c r="AC601" s="10">
        <v>0</v>
      </c>
      <c r="AD601" s="10">
        <v>0</v>
      </c>
      <c r="AE601" s="10">
        <v>5</v>
      </c>
      <c r="AF601" s="10">
        <v>0</v>
      </c>
      <c r="AG601" s="10">
        <v>0</v>
      </c>
      <c r="AH601" s="10">
        <v>0</v>
      </c>
      <c r="AI601" s="10">
        <v>0</v>
      </c>
      <c r="AJ601" s="10">
        <v>0</v>
      </c>
      <c r="AK601" s="10">
        <v>0</v>
      </c>
      <c r="AL601" s="10">
        <v>0</v>
      </c>
      <c r="AM601" s="10">
        <v>0</v>
      </c>
      <c r="AN601" s="10">
        <v>0</v>
      </c>
      <c r="AO601" s="10">
        <v>0</v>
      </c>
      <c r="AP601" s="10">
        <v>0</v>
      </c>
      <c r="AQ601" s="10">
        <v>0</v>
      </c>
      <c r="AR601" s="10">
        <v>0</v>
      </c>
      <c r="AS601" s="16">
        <v>0</v>
      </c>
      <c r="AT601" s="16">
        <v>0</v>
      </c>
      <c r="AU601" s="16">
        <v>0</v>
      </c>
      <c r="AV601" s="16">
        <v>0</v>
      </c>
      <c r="AW601" s="16" t="str">
        <v/>
      </c>
      <c r="AX601" s="10">
        <f t="shared" si="65"/>
        <v>0</v>
      </c>
      <c r="AY601" s="10">
        <f>SUM(Z601:AK601)</f>
        <v>5</v>
      </c>
      <c r="AZ601" s="2" t="s">
        <v>119</v>
      </c>
      <c r="BA601" s="10">
        <f t="shared" si="66"/>
        <v>0</v>
      </c>
      <c r="BB601" s="36" t="s">
        <v>118</v>
      </c>
      <c r="BC601" s="39" t="str">
        <f t="shared" si="67"/>
        <v/>
      </c>
      <c r="BD601" s="16">
        <f>SUM(AR601:AW601)</f>
        <v>0</v>
      </c>
      <c r="BE601" s="10">
        <f>SUM(AL601:AQ601)</f>
        <v>0</v>
      </c>
      <c r="BF601" s="12" t="str">
        <f t="shared" si="68"/>
        <v/>
      </c>
      <c r="BG601" s="12" t="str">
        <f t="shared" si="69"/>
        <v/>
      </c>
      <c r="BH601" s="9">
        <f t="shared" si="70"/>
        <v>0</v>
      </c>
      <c r="BI601" s="39" t="str">
        <f t="shared" si="71"/>
        <v/>
      </c>
      <c r="BK601" s="75"/>
    </row>
    <row r="602" spans="1:63">
      <c r="A602" s="2">
        <v>599</v>
      </c>
      <c r="B602" s="2">
        <v>2024</v>
      </c>
      <c r="C602" s="1">
        <v>0</v>
      </c>
      <c r="D602" s="37" t="str">
        <v>0015g00001eAaOQAA0</v>
      </c>
      <c r="E602" s="37" t="str">
        <v>Chauhan traders</v>
      </c>
      <c r="F602" s="37" t="str">
        <v>UTTAR PRADESH</v>
      </c>
      <c r="G602" s="37" t="str">
        <v>MORADABAD</v>
      </c>
      <c r="H602" s="37" t="str">
        <v>Moradabad</v>
      </c>
      <c r="I602" s="37" t="str">
        <v>OPTRIX INFRA LLP</v>
      </c>
      <c r="J602" s="37" t="str">
        <v>SHIV KUMAR</v>
      </c>
      <c r="K602" s="37" t="str">
        <v>Divyansh Dhawal</v>
      </c>
      <c r="L602" s="37" t="str">
        <v>001J100000PJG7oIAH</v>
      </c>
      <c r="M602" s="37" t="str">
        <v>North</v>
      </c>
      <c r="N602" s="2">
        <v>244001</v>
      </c>
      <c r="O602" s="2" t="str">
        <v>09ACUPC6140K1H9</v>
      </c>
      <c r="P602" s="2">
        <v>9837638799</v>
      </c>
      <c r="Q602" s="2" t="str">
        <v>Sep'24</v>
      </c>
      <c r="R602" s="2">
        <v>2025</v>
      </c>
      <c r="S602" s="1">
        <v>0</v>
      </c>
      <c r="T602" s="2">
        <v>50</v>
      </c>
      <c r="U602" s="1">
        <v>0</v>
      </c>
      <c r="V602" s="1" t="str">
        <v>Minor</v>
      </c>
      <c r="W602" s="10">
        <v>0</v>
      </c>
      <c r="X602" s="10">
        <v>0</v>
      </c>
      <c r="Y602" s="10">
        <v>0</v>
      </c>
      <c r="Z602" s="10">
        <v>0</v>
      </c>
      <c r="AA602" s="10">
        <v>0</v>
      </c>
      <c r="AB602" s="10">
        <v>0</v>
      </c>
      <c r="AC602" s="10">
        <v>0</v>
      </c>
      <c r="AD602" s="10">
        <v>0</v>
      </c>
      <c r="AE602" s="10">
        <v>2.5</v>
      </c>
      <c r="AF602" s="10">
        <v>0</v>
      </c>
      <c r="AG602" s="10">
        <v>0</v>
      </c>
      <c r="AH602" s="10">
        <v>0</v>
      </c>
      <c r="AI602" s="10">
        <v>0</v>
      </c>
      <c r="AJ602" s="10">
        <v>0</v>
      </c>
      <c r="AK602" s="10">
        <v>0</v>
      </c>
      <c r="AL602" s="10">
        <v>0</v>
      </c>
      <c r="AM602" s="10">
        <v>0</v>
      </c>
      <c r="AN602" s="10">
        <v>0</v>
      </c>
      <c r="AO602" s="10">
        <v>0</v>
      </c>
      <c r="AP602" s="10">
        <v>0</v>
      </c>
      <c r="AQ602" s="10">
        <v>0</v>
      </c>
      <c r="AR602" s="10">
        <v>0</v>
      </c>
      <c r="AS602" s="16">
        <v>0</v>
      </c>
      <c r="AT602" s="16">
        <v>0</v>
      </c>
      <c r="AU602" s="16">
        <v>0</v>
      </c>
      <c r="AV602" s="16">
        <v>0</v>
      </c>
      <c r="AW602" s="16" t="str">
        <v/>
      </c>
      <c r="AX602" s="10">
        <f t="shared" si="65"/>
        <v>0</v>
      </c>
      <c r="AY602" s="10">
        <f>SUM(Z602:AK602)</f>
        <v>2.5</v>
      </c>
      <c r="AZ602" s="2" t="s">
        <v>119</v>
      </c>
      <c r="BA602" s="10">
        <f t="shared" si="66"/>
        <v>0</v>
      </c>
      <c r="BB602" s="36" t="s">
        <v>118</v>
      </c>
      <c r="BC602" s="39" t="str">
        <f t="shared" si="67"/>
        <v/>
      </c>
      <c r="BD602" s="16">
        <f>SUM(AR602:AW602)</f>
        <v>0</v>
      </c>
      <c r="BE602" s="10">
        <f>SUM(AL602:AQ602)</f>
        <v>0</v>
      </c>
      <c r="BF602" s="12" t="str">
        <f t="shared" si="68"/>
        <v/>
      </c>
      <c r="BG602" s="12" t="str">
        <f t="shared" si="69"/>
        <v/>
      </c>
      <c r="BH602" s="9">
        <f t="shared" si="70"/>
        <v>0</v>
      </c>
      <c r="BI602" s="39" t="str">
        <f t="shared" si="71"/>
        <v/>
      </c>
      <c r="BK602" s="75"/>
    </row>
    <row r="603" spans="1:63">
      <c r="A603" s="2">
        <v>600</v>
      </c>
      <c r="B603" s="2">
        <v>2024</v>
      </c>
      <c r="C603" s="1">
        <v>0</v>
      </c>
      <c r="D603" s="37" t="str">
        <v>001J100000DqPBgIAN</v>
      </c>
      <c r="E603" s="37" t="str">
        <v>SHREE BALAJI ENTERPRISES</v>
      </c>
      <c r="F603" s="37" t="str">
        <v>UTTAR PRADESH</v>
      </c>
      <c r="G603" s="37" t="str">
        <v>SHAMLI</v>
      </c>
      <c r="H603" s="37" t="str">
        <v>Shamli</v>
      </c>
      <c r="I603" s="37" t="str">
        <v>OPTRIX INFRA LLP</v>
      </c>
      <c r="J603" s="37" t="str">
        <v>SHIV KUMAR</v>
      </c>
      <c r="K603" s="37" t="str">
        <v>Shiv Kumar</v>
      </c>
      <c r="L603" s="37" t="str">
        <v>001J100000PJG7oIAH</v>
      </c>
      <c r="M603" s="37" t="str">
        <v>North</v>
      </c>
      <c r="N603" s="2">
        <v>247776</v>
      </c>
      <c r="O603" s="2" t="str">
        <v>09AXHPG2128B2ZX</v>
      </c>
      <c r="P603" s="2">
        <v>9520300100</v>
      </c>
      <c r="Q603" s="2" t="str">
        <v>Sep'24</v>
      </c>
      <c r="R603" s="2">
        <v>2025</v>
      </c>
      <c r="S603" s="1">
        <v>0</v>
      </c>
      <c r="T603" s="2">
        <v>100</v>
      </c>
      <c r="U603" s="1">
        <v>0.27683333333333332</v>
      </c>
      <c r="V603" s="1" t="str">
        <v>Star</v>
      </c>
      <c r="W603" s="10">
        <v>0</v>
      </c>
      <c r="X603" s="10">
        <v>0</v>
      </c>
      <c r="Y603" s="10">
        <v>0</v>
      </c>
      <c r="Z603" s="10">
        <v>0</v>
      </c>
      <c r="AA603" s="10">
        <v>0</v>
      </c>
      <c r="AB603" s="10">
        <v>0</v>
      </c>
      <c r="AC603" s="10">
        <v>0</v>
      </c>
      <c r="AD603" s="10">
        <v>0</v>
      </c>
      <c r="AE603" s="10">
        <v>15</v>
      </c>
      <c r="AF603" s="10">
        <v>0</v>
      </c>
      <c r="AG603" s="10">
        <v>0</v>
      </c>
      <c r="AH603" s="10">
        <v>0</v>
      </c>
      <c r="AI603" s="10">
        <v>0</v>
      </c>
      <c r="AJ603" s="10">
        <v>0</v>
      </c>
      <c r="AK603" s="10">
        <v>0</v>
      </c>
      <c r="AL603" s="10">
        <v>50</v>
      </c>
      <c r="AM603" s="10">
        <v>0</v>
      </c>
      <c r="AN603" s="10">
        <v>0</v>
      </c>
      <c r="AO603" s="10">
        <v>98.11</v>
      </c>
      <c r="AP603" s="10">
        <v>50</v>
      </c>
      <c r="AQ603" s="10">
        <v>102.27</v>
      </c>
      <c r="AR603" s="10">
        <v>25</v>
      </c>
      <c r="AS603" s="16">
        <v>42.36</v>
      </c>
      <c r="AT603" s="16">
        <v>4.05</v>
      </c>
      <c r="AU603" s="16">
        <v>79</v>
      </c>
      <c r="AV603" s="16">
        <v>0</v>
      </c>
      <c r="AW603" s="16">
        <v>17</v>
      </c>
      <c r="AX603" s="10">
        <f t="shared" si="65"/>
        <v>467.79</v>
      </c>
      <c r="AY603" s="10">
        <f>SUM(Z603:AK603)</f>
        <v>15</v>
      </c>
      <c r="AZ603" s="2" t="s">
        <v>119</v>
      </c>
      <c r="BA603" s="10">
        <f t="shared" si="66"/>
        <v>50.063333333333333</v>
      </c>
      <c r="BB603" s="36" t="s">
        <v>118</v>
      </c>
      <c r="BC603" s="39" t="str">
        <f t="shared" si="67"/>
        <v>B</v>
      </c>
      <c r="BD603" s="16">
        <f>SUM(AR603:AW603)</f>
        <v>167.41</v>
      </c>
      <c r="BE603" s="10">
        <f>SUM(AL603:AQ603)</f>
        <v>300.38</v>
      </c>
      <c r="BF603" s="12">
        <f t="shared" si="68"/>
        <v>0.35787425981743942</v>
      </c>
      <c r="BG603" s="12">
        <f t="shared" si="69"/>
        <v>0.64212574018256052</v>
      </c>
      <c r="BH603" s="9">
        <f t="shared" si="70"/>
        <v>467.79</v>
      </c>
      <c r="BI603" s="39" t="str">
        <f t="shared" si="71"/>
        <v>B</v>
      </c>
      <c r="BJ603" s="1" t="str">
        <f>_xlfn.XLOOKUP(D603,'Holi gift'!A:A,'Holi gift'!A:A,"",0,1)</f>
        <v>001J100000DqPBgIAN</v>
      </c>
      <c r="BK603" s="75"/>
    </row>
    <row r="604" spans="1:63">
      <c r="A604" s="2">
        <v>601</v>
      </c>
      <c r="B604" s="2">
        <v>2024</v>
      </c>
      <c r="C604" s="1">
        <v>0</v>
      </c>
      <c r="D604" s="37" t="str">
        <v>001J100000F4YxqIAF</v>
      </c>
      <c r="E604" s="37" t="str">
        <v>KALING HARDWARE AND CONSTRUCTION</v>
      </c>
      <c r="F604" s="37" t="str">
        <v>ODISHA</v>
      </c>
      <c r="G604" s="37" t="str">
        <v>KENDUJHAR</v>
      </c>
      <c r="H604" s="37">
        <v>0</v>
      </c>
      <c r="I604" s="37" t="str">
        <v>SACHDEVA ISPAT PVT LTD</v>
      </c>
      <c r="J604" s="37" t="str">
        <v>Papun Padhan</v>
      </c>
      <c r="K604" s="37" t="str">
        <v>Papun Padhan</v>
      </c>
      <c r="L604" s="37" t="str">
        <v>C12823</v>
      </c>
      <c r="M604" s="37" t="str">
        <v>Central</v>
      </c>
      <c r="N604" s="2">
        <v>758034</v>
      </c>
      <c r="O604" s="2" t="str">
        <v>21AAQFK9881K1ZM</v>
      </c>
      <c r="P604" s="2">
        <v>7008700058</v>
      </c>
      <c r="Q604" s="2" t="str">
        <v>Sep'24</v>
      </c>
      <c r="R604" s="2">
        <v>2025</v>
      </c>
      <c r="S604" s="1">
        <v>0</v>
      </c>
      <c r="T604" s="2">
        <v>100</v>
      </c>
      <c r="U604" s="1">
        <v>0.20129999999999998</v>
      </c>
      <c r="V604" s="1" t="str">
        <v>Star</v>
      </c>
      <c r="W604" s="10">
        <v>0</v>
      </c>
      <c r="X604" s="10">
        <v>0</v>
      </c>
      <c r="Y604" s="10">
        <v>0</v>
      </c>
      <c r="Z604" s="10">
        <v>0</v>
      </c>
      <c r="AA604" s="10">
        <v>0</v>
      </c>
      <c r="AB604" s="10">
        <v>0</v>
      </c>
      <c r="AC604" s="10">
        <v>0</v>
      </c>
      <c r="AD604" s="10">
        <v>0</v>
      </c>
      <c r="AE604" s="10">
        <v>20</v>
      </c>
      <c r="AF604" s="10">
        <v>7.5</v>
      </c>
      <c r="AG604" s="10">
        <v>15</v>
      </c>
      <c r="AH604" s="10">
        <v>0</v>
      </c>
      <c r="AI604" s="10">
        <v>0</v>
      </c>
      <c r="AJ604" s="10">
        <v>0</v>
      </c>
      <c r="AK604" s="10">
        <v>9</v>
      </c>
      <c r="AL604" s="10">
        <v>0</v>
      </c>
      <c r="AM604" s="10">
        <v>12.5</v>
      </c>
      <c r="AN604" s="10">
        <v>0</v>
      </c>
      <c r="AO604" s="10">
        <v>8</v>
      </c>
      <c r="AP604" s="10">
        <v>3</v>
      </c>
      <c r="AQ604" s="10">
        <v>0</v>
      </c>
      <c r="AR604" s="10">
        <v>10</v>
      </c>
      <c r="AS604" s="16">
        <v>7</v>
      </c>
      <c r="AT604" s="16">
        <v>10.5</v>
      </c>
      <c r="AU604" s="16">
        <v>7</v>
      </c>
      <c r="AV604" s="16">
        <v>42.89</v>
      </c>
      <c r="AW604" s="16">
        <v>20.3</v>
      </c>
      <c r="AX604" s="10">
        <f t="shared" si="65"/>
        <v>121.19</v>
      </c>
      <c r="AY604" s="10">
        <f>SUM(Z604:AK604)</f>
        <v>51.5</v>
      </c>
      <c r="AZ604" s="2" t="s">
        <v>119</v>
      </c>
      <c r="BA604" s="10">
        <f t="shared" si="66"/>
        <v>3.9166666666666665</v>
      </c>
      <c r="BB604" s="36" t="s">
        <v>118</v>
      </c>
      <c r="BC604" s="39" t="str">
        <f t="shared" si="67"/>
        <v/>
      </c>
      <c r="BD604" s="16">
        <f>SUM(AR604:AW604)</f>
        <v>97.69</v>
      </c>
      <c r="BE604" s="10">
        <f>SUM(AL604:AQ604)</f>
        <v>23.5</v>
      </c>
      <c r="BF604" s="12">
        <f t="shared" si="68"/>
        <v>0.80608961135407209</v>
      </c>
      <c r="BG604" s="12">
        <f t="shared" si="69"/>
        <v>0.19391038864592788</v>
      </c>
      <c r="BH604" s="9">
        <f t="shared" si="70"/>
        <v>121.19</v>
      </c>
      <c r="BI604" s="39" t="str">
        <f t="shared" si="71"/>
        <v/>
      </c>
      <c r="BK604" s="75"/>
    </row>
    <row r="605" spans="1:63">
      <c r="A605" s="2">
        <v>602</v>
      </c>
      <c r="B605" s="2">
        <v>2024</v>
      </c>
      <c r="C605" s="1">
        <v>0</v>
      </c>
      <c r="D605" s="37" t="str">
        <v>001J1000003mu1aIAA</v>
      </c>
      <c r="E605" s="37" t="str">
        <v>ADITYA TRADING AND CONSTRUCTIONS</v>
      </c>
      <c r="F605" s="37" t="str">
        <v>ODISHA</v>
      </c>
      <c r="G605" s="37" t="str">
        <v>JHARSUGUDA</v>
      </c>
      <c r="H605" s="37">
        <v>0</v>
      </c>
      <c r="I605" s="37" t="str">
        <v>SACHDEVA ISPAT PVT LTD</v>
      </c>
      <c r="J605" s="37" t="str">
        <v>Papun Padhan</v>
      </c>
      <c r="K605" s="37" t="str">
        <v>Papun Padhan</v>
      </c>
      <c r="L605" s="37" t="str">
        <v>C12823</v>
      </c>
      <c r="M605" s="37" t="str">
        <v>Central</v>
      </c>
      <c r="N605" s="2">
        <v>768201</v>
      </c>
      <c r="O605" s="2" t="str">
        <v>21BZVPS3352J1ZW</v>
      </c>
      <c r="P605" s="2" t="str">
        <v>933-773-6579</v>
      </c>
      <c r="Q605" s="2" t="str">
        <v>Sep'24</v>
      </c>
      <c r="R605" s="2">
        <v>2025</v>
      </c>
      <c r="S605" s="1">
        <v>0</v>
      </c>
      <c r="T605" s="2">
        <v>140</v>
      </c>
      <c r="U605" s="1">
        <v>0</v>
      </c>
      <c r="V605" s="1" t="str">
        <v>Challenger</v>
      </c>
      <c r="W605" s="10">
        <v>0</v>
      </c>
      <c r="X605" s="10">
        <v>0</v>
      </c>
      <c r="Y605" s="10">
        <v>0</v>
      </c>
      <c r="Z605" s="10">
        <v>0</v>
      </c>
      <c r="AA605" s="10">
        <v>0</v>
      </c>
      <c r="AB605" s="10">
        <v>0</v>
      </c>
      <c r="AC605" s="10">
        <v>0</v>
      </c>
      <c r="AD605" s="10">
        <v>0</v>
      </c>
      <c r="AE605" s="10">
        <v>19</v>
      </c>
      <c r="AF605" s="10">
        <v>0</v>
      </c>
      <c r="AG605" s="10">
        <v>0</v>
      </c>
      <c r="AH605" s="10">
        <v>0</v>
      </c>
      <c r="AI605" s="10">
        <v>0</v>
      </c>
      <c r="AJ605" s="10">
        <v>0</v>
      </c>
      <c r="AK605" s="10">
        <v>0</v>
      </c>
      <c r="AL605" s="10">
        <v>0</v>
      </c>
      <c r="AM605" s="10">
        <v>0</v>
      </c>
      <c r="AN605" s="10">
        <v>0</v>
      </c>
      <c r="AO605" s="10">
        <v>0</v>
      </c>
      <c r="AP605" s="10">
        <v>0</v>
      </c>
      <c r="AQ605" s="10">
        <v>0</v>
      </c>
      <c r="AR605" s="10">
        <v>0</v>
      </c>
      <c r="AS605" s="16">
        <v>0</v>
      </c>
      <c r="AT605" s="16">
        <v>0</v>
      </c>
      <c r="AU605" s="16">
        <v>0</v>
      </c>
      <c r="AV605" s="16">
        <v>0</v>
      </c>
      <c r="AW605" s="16" t="str">
        <v/>
      </c>
      <c r="AX605" s="10">
        <f t="shared" si="65"/>
        <v>0</v>
      </c>
      <c r="AY605" s="10">
        <f>SUM(Z605:AK605)</f>
        <v>19</v>
      </c>
      <c r="AZ605" s="2" t="s">
        <v>119</v>
      </c>
      <c r="BA605" s="10">
        <f t="shared" si="66"/>
        <v>0</v>
      </c>
      <c r="BB605" s="36" t="s">
        <v>118</v>
      </c>
      <c r="BC605" s="39" t="str">
        <f t="shared" si="67"/>
        <v/>
      </c>
      <c r="BD605" s="16">
        <f>SUM(AR605:AW605)</f>
        <v>0</v>
      </c>
      <c r="BE605" s="10">
        <f>SUM(AL605:AQ605)</f>
        <v>0</v>
      </c>
      <c r="BF605" s="12" t="str">
        <f t="shared" si="68"/>
        <v/>
      </c>
      <c r="BG605" s="12" t="str">
        <f t="shared" si="69"/>
        <v/>
      </c>
      <c r="BH605" s="9">
        <f t="shared" si="70"/>
        <v>0</v>
      </c>
      <c r="BI605" s="39" t="str">
        <f t="shared" si="71"/>
        <v/>
      </c>
      <c r="BK605" s="75"/>
    </row>
    <row r="606" spans="1:63">
      <c r="A606" s="2">
        <v>603</v>
      </c>
      <c r="B606" s="2">
        <v>2024</v>
      </c>
      <c r="C606" s="1">
        <v>0</v>
      </c>
      <c r="D606" s="37" t="str">
        <v>001J100000BbggyIAB</v>
      </c>
      <c r="E606" s="37" t="str">
        <v>M/S. JINDAL  ENTERPRISES</v>
      </c>
      <c r="F606" s="37" t="str">
        <v>ODISHA</v>
      </c>
      <c r="G606" s="37" t="str">
        <v>NUAPADA</v>
      </c>
      <c r="H606" s="37">
        <v>0</v>
      </c>
      <c r="I606" s="37" t="str">
        <v>SACHDEVA ISPAT PVT LTD</v>
      </c>
      <c r="J606" s="37" t="str">
        <v>Amit Behera</v>
      </c>
      <c r="K606" s="37" t="str">
        <v>Papun Padhan</v>
      </c>
      <c r="L606" s="37" t="str">
        <v>C12823</v>
      </c>
      <c r="M606" s="37" t="str">
        <v>Central</v>
      </c>
      <c r="N606" s="2">
        <v>766108</v>
      </c>
      <c r="O606" s="2" t="str">
        <v>21AFFPJ3899G1ZE</v>
      </c>
      <c r="P606" s="2">
        <v>9437326370</v>
      </c>
      <c r="Q606" s="2" t="str">
        <v>Sep'24</v>
      </c>
      <c r="R606" s="2">
        <v>2025</v>
      </c>
      <c r="S606" s="1">
        <v>0</v>
      </c>
      <c r="T606" s="2">
        <v>120</v>
      </c>
      <c r="U606" s="1">
        <v>0</v>
      </c>
      <c r="V606" s="1" t="str">
        <v>Challenger</v>
      </c>
      <c r="W606" s="10">
        <v>0</v>
      </c>
      <c r="X606" s="10">
        <v>0</v>
      </c>
      <c r="Y606" s="10">
        <v>0</v>
      </c>
      <c r="Z606" s="10">
        <v>0</v>
      </c>
      <c r="AA606" s="10">
        <v>0</v>
      </c>
      <c r="AB606" s="10">
        <v>0</v>
      </c>
      <c r="AC606" s="10">
        <v>0</v>
      </c>
      <c r="AD606" s="10">
        <v>0</v>
      </c>
      <c r="AE606" s="10">
        <v>16</v>
      </c>
      <c r="AF606" s="10">
        <v>0</v>
      </c>
      <c r="AG606" s="10">
        <v>10</v>
      </c>
      <c r="AH606" s="10">
        <v>0</v>
      </c>
      <c r="AI606" s="10">
        <v>16</v>
      </c>
      <c r="AJ606" s="10">
        <v>0</v>
      </c>
      <c r="AK606" s="10">
        <v>0</v>
      </c>
      <c r="AL606" s="10">
        <v>0</v>
      </c>
      <c r="AM606" s="10">
        <v>0</v>
      </c>
      <c r="AN606" s="10">
        <v>0</v>
      </c>
      <c r="AO606" s="10">
        <v>9.7899999999999991</v>
      </c>
      <c r="AP606" s="10">
        <v>0</v>
      </c>
      <c r="AQ606" s="10">
        <v>0</v>
      </c>
      <c r="AR606" s="10">
        <v>0</v>
      </c>
      <c r="AS606" s="16">
        <v>0</v>
      </c>
      <c r="AT606" s="16">
        <v>0</v>
      </c>
      <c r="AU606" s="16">
        <v>0</v>
      </c>
      <c r="AV606" s="16">
        <v>0</v>
      </c>
      <c r="AW606" s="16" t="str">
        <v/>
      </c>
      <c r="AX606" s="10">
        <f t="shared" si="65"/>
        <v>9.7899999999999991</v>
      </c>
      <c r="AY606" s="10">
        <f>SUM(Z606:AK606)</f>
        <v>42</v>
      </c>
      <c r="AZ606" s="2" t="s">
        <v>119</v>
      </c>
      <c r="BA606" s="10">
        <f t="shared" si="66"/>
        <v>1.6316666666666666</v>
      </c>
      <c r="BB606" s="36" t="s">
        <v>118</v>
      </c>
      <c r="BC606" s="39" t="str">
        <f t="shared" si="67"/>
        <v/>
      </c>
      <c r="BD606" s="16">
        <f>SUM(AR606:AW606)</f>
        <v>0</v>
      </c>
      <c r="BE606" s="10">
        <f>SUM(AL606:AQ606)</f>
        <v>9.7899999999999991</v>
      </c>
      <c r="BF606" s="12">
        <f t="shared" si="68"/>
        <v>0</v>
      </c>
      <c r="BG606" s="12">
        <f t="shared" si="69"/>
        <v>1</v>
      </c>
      <c r="BH606" s="9">
        <f t="shared" si="70"/>
        <v>9.7899999999999991</v>
      </c>
      <c r="BI606" s="39" t="str">
        <f t="shared" si="71"/>
        <v/>
      </c>
      <c r="BK606" s="75"/>
    </row>
    <row r="607" spans="1:63">
      <c r="A607" s="2">
        <v>604</v>
      </c>
      <c r="B607" s="2">
        <v>2024</v>
      </c>
      <c r="C607" s="1">
        <v>0</v>
      </c>
      <c r="D607" s="37" t="str">
        <v>001J1000009HEuZIAW</v>
      </c>
      <c r="E607" s="37" t="str">
        <v>OMM SHREE STEELS</v>
      </c>
      <c r="F607" s="37" t="str">
        <v>ODISHA</v>
      </c>
      <c r="G607" s="37" t="str">
        <v>CUTTACK</v>
      </c>
      <c r="H607" s="37" t="str">
        <v>Cuttack Sadar</v>
      </c>
      <c r="I607" s="37" t="str">
        <v>Niyati Udyog Private Limited</v>
      </c>
      <c r="J607" s="37" t="str">
        <v>Bidyut Ranjan Mishra</v>
      </c>
      <c r="K607" s="37" t="str">
        <v>Bidyut Ranjan Mishra</v>
      </c>
      <c r="L607" s="37" t="str">
        <v>C13293</v>
      </c>
      <c r="M607" s="37" t="str">
        <v>Central</v>
      </c>
      <c r="N607" s="2">
        <v>754021</v>
      </c>
      <c r="O607" s="2" t="str">
        <v>21FTRPS5454K1ZZ</v>
      </c>
      <c r="P607" s="2">
        <v>8144750244</v>
      </c>
      <c r="Q607" s="2" t="str">
        <v>Sep'24</v>
      </c>
      <c r="R607" s="2">
        <v>2025</v>
      </c>
      <c r="S607" s="1">
        <v>0</v>
      </c>
      <c r="T607" s="2">
        <v>160</v>
      </c>
      <c r="U607" s="1">
        <v>2.8791666666666667E-2</v>
      </c>
      <c r="V607" s="1" t="str">
        <v>Challenger</v>
      </c>
      <c r="W607" s="10">
        <v>0</v>
      </c>
      <c r="X607" s="10">
        <v>0</v>
      </c>
      <c r="Y607" s="10">
        <v>0</v>
      </c>
      <c r="Z607" s="10">
        <v>0</v>
      </c>
      <c r="AA607" s="10">
        <v>0</v>
      </c>
      <c r="AB607" s="10">
        <v>0</v>
      </c>
      <c r="AC607" s="10">
        <v>0</v>
      </c>
      <c r="AD607" s="10">
        <v>0</v>
      </c>
      <c r="AE607" s="10">
        <v>73</v>
      </c>
      <c r="AF607" s="10">
        <v>33.979999999999997</v>
      </c>
      <c r="AG607" s="10">
        <v>0</v>
      </c>
      <c r="AH607" s="10">
        <v>0</v>
      </c>
      <c r="AI607" s="10">
        <v>0</v>
      </c>
      <c r="AJ607" s="10">
        <v>0</v>
      </c>
      <c r="AK607" s="10">
        <v>32</v>
      </c>
      <c r="AL607" s="10">
        <v>0</v>
      </c>
      <c r="AM607" s="10">
        <v>0</v>
      </c>
      <c r="AN607" s="10">
        <v>0</v>
      </c>
      <c r="AO607" s="10">
        <v>0</v>
      </c>
      <c r="AP607" s="10">
        <v>0</v>
      </c>
      <c r="AQ607" s="10">
        <v>11.49</v>
      </c>
      <c r="AR607" s="10">
        <v>8.9499999999999993</v>
      </c>
      <c r="AS607" s="16">
        <v>0</v>
      </c>
      <c r="AT607" s="16">
        <v>6.61</v>
      </c>
      <c r="AU607" s="16">
        <v>3</v>
      </c>
      <c r="AV607" s="16">
        <v>4.21</v>
      </c>
      <c r="AW607" s="16">
        <v>3</v>
      </c>
      <c r="AX607" s="10">
        <f t="shared" si="65"/>
        <v>37.26</v>
      </c>
      <c r="AY607" s="10">
        <f>SUM(Z607:AK607)</f>
        <v>138.97999999999999</v>
      </c>
      <c r="AZ607" s="2" t="s">
        <v>119</v>
      </c>
      <c r="BA607" s="10">
        <f t="shared" si="66"/>
        <v>1.915</v>
      </c>
      <c r="BB607" s="36" t="s">
        <v>118</v>
      </c>
      <c r="BC607" s="39" t="str">
        <f t="shared" si="67"/>
        <v/>
      </c>
      <c r="BD607" s="16">
        <f>SUM(AR607:AW607)</f>
        <v>25.77</v>
      </c>
      <c r="BE607" s="10">
        <f>SUM(AL607:AQ607)</f>
        <v>11.49</v>
      </c>
      <c r="BF607" s="12">
        <f t="shared" si="68"/>
        <v>0.69162640901771344</v>
      </c>
      <c r="BG607" s="12">
        <f t="shared" si="69"/>
        <v>0.30837359098228667</v>
      </c>
      <c r="BH607" s="9">
        <f t="shared" si="70"/>
        <v>37.26</v>
      </c>
      <c r="BI607" s="39" t="str">
        <f t="shared" si="71"/>
        <v/>
      </c>
      <c r="BK607" s="75"/>
    </row>
    <row r="608" spans="1:63">
      <c r="A608" s="2">
        <v>605</v>
      </c>
      <c r="B608" s="2">
        <v>2024</v>
      </c>
      <c r="C608" s="1">
        <v>0</v>
      </c>
      <c r="D608" s="37" t="str">
        <v>001J100000BahxyIAB</v>
      </c>
      <c r="E608" s="37" t="str">
        <v>R R MINES &amp; MINERALS</v>
      </c>
      <c r="F608" s="37" t="str">
        <v>ODISHA</v>
      </c>
      <c r="G608" s="37" t="str">
        <v>KHORDHA</v>
      </c>
      <c r="H608" s="37">
        <v>0</v>
      </c>
      <c r="I608" s="37" t="str">
        <v>Niyati Udyog Private Limited</v>
      </c>
      <c r="J608" s="37" t="str">
        <v>Govind Dorwal</v>
      </c>
      <c r="K608" s="37" t="str">
        <v>Bidyut Ranjan Mishra</v>
      </c>
      <c r="L608" s="37" t="str">
        <v>C13293</v>
      </c>
      <c r="M608" s="37" t="str">
        <v>Central</v>
      </c>
      <c r="N608" s="2">
        <v>751024</v>
      </c>
      <c r="O608" s="2" t="str">
        <v>21AAYFR2315M1ZW</v>
      </c>
      <c r="P608" s="2">
        <v>9937106275</v>
      </c>
      <c r="Q608" s="2" t="str">
        <v>Sep'24</v>
      </c>
      <c r="R608" s="2">
        <v>2025</v>
      </c>
      <c r="S608" s="1">
        <v>0</v>
      </c>
      <c r="T608" s="2">
        <v>600</v>
      </c>
      <c r="U608" s="1">
        <v>0</v>
      </c>
      <c r="V608" s="1" t="str">
        <v>Alien</v>
      </c>
      <c r="W608" s="10">
        <v>0</v>
      </c>
      <c r="X608" s="10">
        <v>0</v>
      </c>
      <c r="Y608" s="10">
        <v>0</v>
      </c>
      <c r="Z608" s="10">
        <v>0</v>
      </c>
      <c r="AA608" s="10">
        <v>0</v>
      </c>
      <c r="AB608" s="10">
        <v>0</v>
      </c>
      <c r="AC608" s="10">
        <v>0</v>
      </c>
      <c r="AD608" s="10">
        <v>0</v>
      </c>
      <c r="AE608" s="10">
        <v>50.35</v>
      </c>
      <c r="AF608" s="10">
        <v>0</v>
      </c>
      <c r="AG608" s="10">
        <v>0</v>
      </c>
      <c r="AH608" s="10">
        <v>0</v>
      </c>
      <c r="AI608" s="10">
        <v>0</v>
      </c>
      <c r="AJ608" s="10">
        <v>33</v>
      </c>
      <c r="AK608" s="10">
        <v>0</v>
      </c>
      <c r="AL608" s="10">
        <v>0</v>
      </c>
      <c r="AM608" s="10">
        <v>0</v>
      </c>
      <c r="AN608" s="10">
        <v>0</v>
      </c>
      <c r="AO608" s="10">
        <v>0</v>
      </c>
      <c r="AP608" s="10">
        <v>0</v>
      </c>
      <c r="AQ608" s="10">
        <v>0</v>
      </c>
      <c r="AR608" s="10">
        <v>0</v>
      </c>
      <c r="AS608" s="16">
        <v>0</v>
      </c>
      <c r="AT608" s="16">
        <v>0</v>
      </c>
      <c r="AU608" s="16">
        <v>0</v>
      </c>
      <c r="AV608" s="16">
        <v>0</v>
      </c>
      <c r="AW608" s="16" t="str">
        <v/>
      </c>
      <c r="AX608" s="10">
        <f t="shared" si="65"/>
        <v>0</v>
      </c>
      <c r="AY608" s="10">
        <f>SUM(Z608:AK608)</f>
        <v>83.35</v>
      </c>
      <c r="AZ608" s="2" t="s">
        <v>119</v>
      </c>
      <c r="BA608" s="10">
        <f t="shared" si="66"/>
        <v>0</v>
      </c>
      <c r="BB608" s="36" t="s">
        <v>118</v>
      </c>
      <c r="BC608" s="39" t="str">
        <f t="shared" si="67"/>
        <v/>
      </c>
      <c r="BD608" s="16">
        <f>SUM(AR608:AW608)</f>
        <v>0</v>
      </c>
      <c r="BE608" s="10">
        <f>SUM(AL608:AQ608)</f>
        <v>0</v>
      </c>
      <c r="BF608" s="12" t="str">
        <f t="shared" si="68"/>
        <v/>
      </c>
      <c r="BG608" s="12" t="str">
        <f t="shared" si="69"/>
        <v/>
      </c>
      <c r="BH608" s="9">
        <f t="shared" si="70"/>
        <v>0</v>
      </c>
      <c r="BI608" s="39" t="str">
        <f t="shared" si="71"/>
        <v/>
      </c>
      <c r="BK608" s="75"/>
    </row>
    <row r="609" spans="1:63">
      <c r="A609" s="2">
        <v>606</v>
      </c>
      <c r="B609" s="2">
        <v>2024</v>
      </c>
      <c r="C609" s="1">
        <v>0</v>
      </c>
      <c r="D609" s="37" t="str">
        <v>0015g00001dFof1AAC</v>
      </c>
      <c r="E609" s="37" t="str">
        <v>BAJRANG STEELS</v>
      </c>
      <c r="F609" s="37" t="str">
        <v>MAHARASHTRA</v>
      </c>
      <c r="G609" s="37" t="str">
        <v>NAGPUR</v>
      </c>
      <c r="H609" s="37">
        <v>0</v>
      </c>
      <c r="I609" s="37" t="str">
        <v>SSTL (INDIA) PRIVATE LIMITED</v>
      </c>
      <c r="J609" s="37" t="str">
        <v>Ekeshwar Sahu</v>
      </c>
      <c r="K609" s="37" t="str">
        <v>Ekeshwar Sahu</v>
      </c>
      <c r="L609" s="37" t="str">
        <v>C13295</v>
      </c>
      <c r="M609" s="37" t="str">
        <v>Central</v>
      </c>
      <c r="N609" s="2">
        <v>440008</v>
      </c>
      <c r="O609" s="2" t="str">
        <v>27AFVPP9415J1ZL</v>
      </c>
      <c r="P609" s="2">
        <v>8830223112</v>
      </c>
      <c r="Q609" s="2" t="str">
        <v>Sep'24</v>
      </c>
      <c r="R609" s="2">
        <v>2025</v>
      </c>
      <c r="S609" s="1">
        <v>0</v>
      </c>
      <c r="T609" s="2">
        <v>2400</v>
      </c>
      <c r="U609" s="1">
        <v>0</v>
      </c>
      <c r="V609" s="1" t="str">
        <v>Alien</v>
      </c>
      <c r="W609" s="10">
        <v>0</v>
      </c>
      <c r="X609" s="10">
        <v>0</v>
      </c>
      <c r="Y609" s="10">
        <v>0</v>
      </c>
      <c r="Z609" s="10">
        <v>0</v>
      </c>
      <c r="AA609" s="10">
        <v>0</v>
      </c>
      <c r="AB609" s="10">
        <v>0</v>
      </c>
      <c r="AC609" s="10">
        <v>0</v>
      </c>
      <c r="AD609" s="10">
        <v>0</v>
      </c>
      <c r="AE609" s="10">
        <v>25</v>
      </c>
      <c r="AF609" s="10">
        <v>0</v>
      </c>
      <c r="AG609" s="10">
        <v>0</v>
      </c>
      <c r="AH609" s="10">
        <v>0</v>
      </c>
      <c r="AI609" s="10">
        <v>0</v>
      </c>
      <c r="AJ609" s="10">
        <v>0</v>
      </c>
      <c r="AK609" s="10">
        <v>0</v>
      </c>
      <c r="AL609" s="10">
        <v>0</v>
      </c>
      <c r="AM609" s="10">
        <v>0</v>
      </c>
      <c r="AN609" s="10">
        <v>0</v>
      </c>
      <c r="AO609" s="10">
        <v>0</v>
      </c>
      <c r="AP609" s="10">
        <v>0</v>
      </c>
      <c r="AQ609" s="10">
        <v>0</v>
      </c>
      <c r="AR609" s="10">
        <v>0</v>
      </c>
      <c r="AS609" s="16">
        <v>0</v>
      </c>
      <c r="AT609" s="16">
        <v>0</v>
      </c>
      <c r="AU609" s="16">
        <v>0</v>
      </c>
      <c r="AV609" s="16">
        <v>0</v>
      </c>
      <c r="AW609" s="16" t="str">
        <v/>
      </c>
      <c r="AX609" s="10">
        <f t="shared" si="65"/>
        <v>0</v>
      </c>
      <c r="AY609" s="10">
        <f>SUM(Z609:AK609)</f>
        <v>25</v>
      </c>
      <c r="AZ609" s="2" t="s">
        <v>119</v>
      </c>
      <c r="BA609" s="10">
        <f t="shared" si="66"/>
        <v>0</v>
      </c>
      <c r="BB609" s="36" t="s">
        <v>118</v>
      </c>
      <c r="BC609" s="39" t="str">
        <f t="shared" si="67"/>
        <v/>
      </c>
      <c r="BD609" s="16">
        <f>SUM(AR609:AW609)</f>
        <v>0</v>
      </c>
      <c r="BE609" s="10">
        <f>SUM(AL609:AQ609)</f>
        <v>0</v>
      </c>
      <c r="BF609" s="12" t="str">
        <f t="shared" si="68"/>
        <v/>
      </c>
      <c r="BG609" s="12" t="str">
        <f t="shared" si="69"/>
        <v/>
      </c>
      <c r="BH609" s="9">
        <f t="shared" si="70"/>
        <v>0</v>
      </c>
      <c r="BI609" s="39" t="str">
        <f t="shared" si="71"/>
        <v/>
      </c>
      <c r="BK609" s="75"/>
    </row>
    <row r="610" spans="1:63">
      <c r="A610" s="2">
        <v>607</v>
      </c>
      <c r="B610" s="2">
        <v>2024</v>
      </c>
      <c r="C610" s="1">
        <v>0</v>
      </c>
      <c r="D610" s="37" t="str">
        <v>0015g00001ZWPyZAAX</v>
      </c>
      <c r="E610" s="37" t="str">
        <v>VINAY AGENCIES</v>
      </c>
      <c r="F610" s="37" t="str">
        <v>MAHARASHTRA</v>
      </c>
      <c r="G610" s="37" t="str">
        <v>NAGPUR</v>
      </c>
      <c r="H610" s="37">
        <v>0</v>
      </c>
      <c r="I610" s="37" t="str">
        <v>SSTL (INDIA) PRIVATE LIMITED</v>
      </c>
      <c r="J610" s="37" t="str">
        <v>Ekeshwar Sahu</v>
      </c>
      <c r="K610" s="37" t="str">
        <v>Ekeshwar Sahu</v>
      </c>
      <c r="L610" s="37" t="str">
        <v>C13295</v>
      </c>
      <c r="M610" s="37" t="str">
        <v>Central</v>
      </c>
      <c r="N610" s="2">
        <v>441302</v>
      </c>
      <c r="O610" s="2" t="str">
        <v>27AAGFV5868B1ZX</v>
      </c>
      <c r="P610" s="2">
        <v>9226423623</v>
      </c>
      <c r="Q610" s="2" t="str">
        <v>Sep'24</v>
      </c>
      <c r="R610" s="2">
        <v>2025</v>
      </c>
      <c r="S610" s="1">
        <v>0</v>
      </c>
      <c r="T610" s="2">
        <v>50</v>
      </c>
      <c r="U610" s="1">
        <v>0</v>
      </c>
      <c r="V610" s="1" t="str">
        <v>Minor</v>
      </c>
      <c r="W610" s="10">
        <v>0</v>
      </c>
      <c r="X610" s="10">
        <v>0</v>
      </c>
      <c r="Y610" s="10">
        <v>0</v>
      </c>
      <c r="Z610" s="10">
        <v>0</v>
      </c>
      <c r="AA610" s="10">
        <v>0</v>
      </c>
      <c r="AB610" s="10">
        <v>0</v>
      </c>
      <c r="AC610" s="10">
        <v>0</v>
      </c>
      <c r="AD610" s="10">
        <v>0</v>
      </c>
      <c r="AE610" s="10">
        <v>12</v>
      </c>
      <c r="AF610" s="10">
        <v>0</v>
      </c>
      <c r="AG610" s="10">
        <v>0</v>
      </c>
      <c r="AH610" s="10">
        <v>0</v>
      </c>
      <c r="AI610" s="10">
        <v>0</v>
      </c>
      <c r="AJ610" s="10">
        <v>0</v>
      </c>
      <c r="AK610" s="10">
        <v>0</v>
      </c>
      <c r="AL610" s="10">
        <v>0</v>
      </c>
      <c r="AM610" s="10">
        <v>0</v>
      </c>
      <c r="AN610" s="10">
        <v>0</v>
      </c>
      <c r="AO610" s="10">
        <v>0</v>
      </c>
      <c r="AP610" s="10">
        <v>0</v>
      </c>
      <c r="AQ610" s="10">
        <v>0</v>
      </c>
      <c r="AR610" s="10">
        <v>0</v>
      </c>
      <c r="AS610" s="16">
        <v>0</v>
      </c>
      <c r="AT610" s="16">
        <v>0</v>
      </c>
      <c r="AU610" s="16">
        <v>0</v>
      </c>
      <c r="AV610" s="16">
        <v>0</v>
      </c>
      <c r="AW610" s="16" t="str">
        <v/>
      </c>
      <c r="AX610" s="10">
        <f t="shared" si="65"/>
        <v>0</v>
      </c>
      <c r="AY610" s="10">
        <f>SUM(Z610:AK610)</f>
        <v>12</v>
      </c>
      <c r="AZ610" s="2" t="s">
        <v>119</v>
      </c>
      <c r="BA610" s="10">
        <f t="shared" si="66"/>
        <v>0</v>
      </c>
      <c r="BB610" s="36" t="s">
        <v>118</v>
      </c>
      <c r="BC610" s="39" t="str">
        <f t="shared" si="67"/>
        <v/>
      </c>
      <c r="BD610" s="16">
        <f>SUM(AR610:AW610)</f>
        <v>0</v>
      </c>
      <c r="BE610" s="10">
        <f>SUM(AL610:AQ610)</f>
        <v>0</v>
      </c>
      <c r="BF610" s="12" t="str">
        <f t="shared" si="68"/>
        <v/>
      </c>
      <c r="BG610" s="12" t="str">
        <f t="shared" si="69"/>
        <v/>
      </c>
      <c r="BH610" s="9">
        <f t="shared" si="70"/>
        <v>0</v>
      </c>
      <c r="BI610" s="39" t="str">
        <f t="shared" si="71"/>
        <v/>
      </c>
      <c r="BK610" s="75"/>
    </row>
    <row r="611" spans="1:63">
      <c r="A611" s="2">
        <v>608</v>
      </c>
      <c r="B611" s="2">
        <v>2024</v>
      </c>
      <c r="C611" s="1">
        <v>0</v>
      </c>
      <c r="D611" s="37" t="str">
        <v>0015g00001bbXUKAA2</v>
      </c>
      <c r="E611" s="37" t="str">
        <v>SHRI DATTA TRADING COMPANY</v>
      </c>
      <c r="F611" s="37" t="str">
        <v>MAHARASHTRA</v>
      </c>
      <c r="G611" s="37" t="str">
        <v>NAGPUR</v>
      </c>
      <c r="H611" s="37">
        <v>0</v>
      </c>
      <c r="I611" s="37" t="str">
        <v>SSTL (INDIA) PRIVATE LIMITED</v>
      </c>
      <c r="J611" s="37" t="str">
        <v>Ekeshwar Sahu</v>
      </c>
      <c r="K611" s="37" t="str">
        <v>Ekeshwar Sahu</v>
      </c>
      <c r="L611" s="37" t="str">
        <v>C13295</v>
      </c>
      <c r="M611" s="37" t="str">
        <v>Central</v>
      </c>
      <c r="N611" s="2">
        <v>440023</v>
      </c>
      <c r="O611" s="2" t="str">
        <v>27DOAPA6411J1Z9</v>
      </c>
      <c r="P611" s="2">
        <v>9172235559</v>
      </c>
      <c r="Q611" s="2" t="str">
        <v>Sep'24</v>
      </c>
      <c r="R611" s="2">
        <v>2025</v>
      </c>
      <c r="S611" s="1">
        <v>0</v>
      </c>
      <c r="T611" s="2">
        <v>600</v>
      </c>
      <c r="U611" s="1">
        <v>0</v>
      </c>
      <c r="V611" s="1" t="str">
        <v>Alien</v>
      </c>
      <c r="W611" s="10">
        <v>0</v>
      </c>
      <c r="X611" s="10">
        <v>0</v>
      </c>
      <c r="Y611" s="10">
        <v>0</v>
      </c>
      <c r="Z611" s="10">
        <v>0</v>
      </c>
      <c r="AA611" s="10">
        <v>0</v>
      </c>
      <c r="AB611" s="10">
        <v>0</v>
      </c>
      <c r="AC611" s="10">
        <v>0</v>
      </c>
      <c r="AD611" s="10">
        <v>0</v>
      </c>
      <c r="AE611" s="10">
        <v>25</v>
      </c>
      <c r="AF611" s="10">
        <v>56</v>
      </c>
      <c r="AG611" s="10">
        <v>0</v>
      </c>
      <c r="AH611" s="10">
        <v>0</v>
      </c>
      <c r="AI611" s="10">
        <v>0</v>
      </c>
      <c r="AJ611" s="10">
        <v>10</v>
      </c>
      <c r="AK611" s="10">
        <v>0</v>
      </c>
      <c r="AL611" s="10">
        <v>0</v>
      </c>
      <c r="AM611" s="10">
        <v>30</v>
      </c>
      <c r="AN611" s="10">
        <v>0</v>
      </c>
      <c r="AO611" s="10">
        <v>0</v>
      </c>
      <c r="AP611" s="10">
        <v>0</v>
      </c>
      <c r="AQ611" s="10">
        <v>0</v>
      </c>
      <c r="AR611" s="10">
        <v>0</v>
      </c>
      <c r="AS611" s="16">
        <v>0</v>
      </c>
      <c r="AT611" s="16">
        <v>0</v>
      </c>
      <c r="AU611" s="16">
        <v>0</v>
      </c>
      <c r="AV611" s="16">
        <v>0</v>
      </c>
      <c r="AW611" s="16" t="str">
        <v/>
      </c>
      <c r="AX611" s="10">
        <f t="shared" si="65"/>
        <v>30</v>
      </c>
      <c r="AY611" s="10">
        <f>SUM(Z611:AK611)</f>
        <v>91</v>
      </c>
      <c r="AZ611" s="2" t="s">
        <v>119</v>
      </c>
      <c r="BA611" s="10">
        <f t="shared" si="66"/>
        <v>5</v>
      </c>
      <c r="BB611" s="36" t="s">
        <v>118</v>
      </c>
      <c r="BC611" s="39" t="str">
        <f t="shared" si="67"/>
        <v/>
      </c>
      <c r="BD611" s="16">
        <f>SUM(AR611:AW611)</f>
        <v>0</v>
      </c>
      <c r="BE611" s="10">
        <f>SUM(AL611:AQ611)</f>
        <v>30</v>
      </c>
      <c r="BF611" s="12">
        <f t="shared" si="68"/>
        <v>0</v>
      </c>
      <c r="BG611" s="12">
        <f t="shared" si="69"/>
        <v>1</v>
      </c>
      <c r="BH611" s="9">
        <f t="shared" si="70"/>
        <v>30</v>
      </c>
      <c r="BI611" s="39" t="str">
        <f t="shared" si="71"/>
        <v/>
      </c>
      <c r="BK611" s="75"/>
    </row>
    <row r="612" spans="1:63">
      <c r="A612" s="2">
        <v>609</v>
      </c>
      <c r="B612" s="2">
        <v>2024</v>
      </c>
      <c r="C612" s="1">
        <v>0</v>
      </c>
      <c r="D612" s="37" t="str">
        <v>001J1000006UIy0IAG</v>
      </c>
      <c r="E612" s="37" t="str">
        <v>GANPATI STEELS</v>
      </c>
      <c r="F612" s="37" t="str">
        <v>JHARKHAND</v>
      </c>
      <c r="G612" s="37" t="str">
        <v>GUMLA</v>
      </c>
      <c r="H612" s="37" t="str">
        <v>Gumla</v>
      </c>
      <c r="I612" s="37" t="str">
        <v>M/s REAL DREAMS ENTERPRISES</v>
      </c>
      <c r="J612" s="37" t="str">
        <v>Susmit Kumar</v>
      </c>
      <c r="K612" s="37">
        <v>0</v>
      </c>
      <c r="L612" s="37" t="str">
        <v>001J100000PHe79IAD</v>
      </c>
      <c r="M612" s="37" t="str">
        <v>East</v>
      </c>
      <c r="N612" s="2">
        <v>835207</v>
      </c>
      <c r="O612" s="2" t="str">
        <v>20CGGPR1740C1ZZ</v>
      </c>
      <c r="P612" s="2">
        <v>7542895753</v>
      </c>
      <c r="Q612" s="2" t="str">
        <v>Sep'24</v>
      </c>
      <c r="R612" s="2">
        <v>2025</v>
      </c>
      <c r="S612" s="1">
        <v>0</v>
      </c>
      <c r="T612" s="2">
        <v>200</v>
      </c>
      <c r="U612" s="1">
        <v>0</v>
      </c>
      <c r="V612" s="1" t="str">
        <v>Challenger</v>
      </c>
      <c r="W612" s="10">
        <v>0</v>
      </c>
      <c r="X612" s="10">
        <v>0</v>
      </c>
      <c r="Y612" s="10">
        <v>0</v>
      </c>
      <c r="Z612" s="10">
        <v>0</v>
      </c>
      <c r="AA612" s="10">
        <v>0</v>
      </c>
      <c r="AB612" s="10">
        <v>0</v>
      </c>
      <c r="AC612" s="10">
        <v>0</v>
      </c>
      <c r="AD612" s="10">
        <v>0</v>
      </c>
      <c r="AE612" s="10">
        <v>75</v>
      </c>
      <c r="AF612" s="10">
        <v>0</v>
      </c>
      <c r="AG612" s="10">
        <v>0</v>
      </c>
      <c r="AH612" s="10">
        <v>0</v>
      </c>
      <c r="AI612" s="10">
        <v>31.5</v>
      </c>
      <c r="AJ612" s="10">
        <v>0</v>
      </c>
      <c r="AK612" s="10">
        <v>0</v>
      </c>
      <c r="AL612" s="10">
        <v>0</v>
      </c>
      <c r="AM612" s="10">
        <v>0</v>
      </c>
      <c r="AN612" s="10">
        <v>15</v>
      </c>
      <c r="AO612" s="10">
        <v>0</v>
      </c>
      <c r="AP612" s="10">
        <v>0</v>
      </c>
      <c r="AQ612" s="10">
        <v>0</v>
      </c>
      <c r="AR612" s="10">
        <v>0</v>
      </c>
      <c r="AS612" s="16">
        <v>0</v>
      </c>
      <c r="AT612" s="16">
        <v>0</v>
      </c>
      <c r="AU612" s="16">
        <v>0</v>
      </c>
      <c r="AV612" s="16">
        <v>0</v>
      </c>
      <c r="AW612" s="16" t="str">
        <v/>
      </c>
      <c r="AX612" s="10">
        <f t="shared" si="65"/>
        <v>15</v>
      </c>
      <c r="AY612" s="10">
        <f>SUM(Z612:AK612)</f>
        <v>106.5</v>
      </c>
      <c r="AZ612" s="2" t="s">
        <v>119</v>
      </c>
      <c r="BA612" s="10">
        <f t="shared" si="66"/>
        <v>2.5</v>
      </c>
      <c r="BB612" s="36" t="s">
        <v>118</v>
      </c>
      <c r="BC612" s="39" t="str">
        <f t="shared" si="67"/>
        <v/>
      </c>
      <c r="BD612" s="16">
        <f>SUM(AR612:AW612)</f>
        <v>0</v>
      </c>
      <c r="BE612" s="10">
        <f>SUM(AL612:AQ612)</f>
        <v>15</v>
      </c>
      <c r="BF612" s="12">
        <f t="shared" si="68"/>
        <v>0</v>
      </c>
      <c r="BG612" s="12">
        <f t="shared" si="69"/>
        <v>1</v>
      </c>
      <c r="BH612" s="9">
        <f t="shared" si="70"/>
        <v>15</v>
      </c>
      <c r="BI612" s="39" t="str">
        <f t="shared" si="71"/>
        <v/>
      </c>
      <c r="BK612" s="75"/>
    </row>
    <row r="613" spans="1:63">
      <c r="A613" s="2">
        <v>610</v>
      </c>
      <c r="B613" s="2">
        <v>2024</v>
      </c>
      <c r="C613" s="1">
        <v>0</v>
      </c>
      <c r="D613" s="37" t="str">
        <v>001J1000002jyogIAA</v>
      </c>
      <c r="E613" s="37" t="str">
        <v>MEHERKRIPA RESORT</v>
      </c>
      <c r="F613" s="37" t="str">
        <v>MAHARASHTRA</v>
      </c>
      <c r="G613" s="37" t="str">
        <v>AMRAVATI</v>
      </c>
      <c r="H613" s="37" t="str">
        <v>Daryapur</v>
      </c>
      <c r="I613" s="37" t="str">
        <v>SSTL (INDIA) PRIVATE LIMITED</v>
      </c>
      <c r="J613" s="37" t="str">
        <v>Ekeshwar Sahu</v>
      </c>
      <c r="K613" s="37" t="str">
        <v>Ekeshwar Sahu</v>
      </c>
      <c r="L613" s="37" t="str">
        <v>C13295</v>
      </c>
      <c r="M613" s="37" t="str">
        <v>Central</v>
      </c>
      <c r="N613" s="2">
        <v>444803</v>
      </c>
      <c r="O613" s="2" t="str">
        <v>27AEWPL0342N1ZY</v>
      </c>
      <c r="P613" s="2">
        <v>8698948959</v>
      </c>
      <c r="Q613" s="2" t="str">
        <v>Sep'24</v>
      </c>
      <c r="R613" s="2">
        <v>2025</v>
      </c>
      <c r="S613" s="1">
        <v>0</v>
      </c>
      <c r="T613" s="2">
        <v>100</v>
      </c>
      <c r="U613" s="1">
        <v>0</v>
      </c>
      <c r="V613" s="1" t="str">
        <v>Challenger</v>
      </c>
      <c r="W613" s="10">
        <v>0</v>
      </c>
      <c r="X613" s="10">
        <v>0</v>
      </c>
      <c r="Y613" s="10">
        <v>0</v>
      </c>
      <c r="Z613" s="10">
        <v>0</v>
      </c>
      <c r="AA613" s="10">
        <v>0</v>
      </c>
      <c r="AB613" s="10">
        <v>0</v>
      </c>
      <c r="AC613" s="10">
        <v>0</v>
      </c>
      <c r="AD613" s="10">
        <v>0</v>
      </c>
      <c r="AE613" s="10">
        <v>42</v>
      </c>
      <c r="AF613" s="10">
        <v>0</v>
      </c>
      <c r="AG613" s="10">
        <v>0</v>
      </c>
      <c r="AH613" s="10">
        <v>0</v>
      </c>
      <c r="AI613" s="10">
        <v>0</v>
      </c>
      <c r="AJ613" s="10">
        <v>0</v>
      </c>
      <c r="AK613" s="10">
        <v>0</v>
      </c>
      <c r="AL613" s="10">
        <v>0</v>
      </c>
      <c r="AM613" s="10">
        <v>0</v>
      </c>
      <c r="AN613" s="10">
        <v>0</v>
      </c>
      <c r="AO613" s="10">
        <v>0</v>
      </c>
      <c r="AP613" s="10">
        <v>0</v>
      </c>
      <c r="AQ613" s="10">
        <v>0</v>
      </c>
      <c r="AR613" s="10">
        <v>0</v>
      </c>
      <c r="AS613" s="16">
        <v>0</v>
      </c>
      <c r="AT613" s="16">
        <v>0</v>
      </c>
      <c r="AU613" s="16">
        <v>0</v>
      </c>
      <c r="AV613" s="16">
        <v>0</v>
      </c>
      <c r="AW613" s="16" t="str">
        <v/>
      </c>
      <c r="AX613" s="10">
        <f t="shared" si="65"/>
        <v>0</v>
      </c>
      <c r="AY613" s="10">
        <f>SUM(Z613:AK613)</f>
        <v>42</v>
      </c>
      <c r="AZ613" s="2" t="s">
        <v>119</v>
      </c>
      <c r="BA613" s="10">
        <f t="shared" si="66"/>
        <v>0</v>
      </c>
      <c r="BB613" s="36" t="s">
        <v>118</v>
      </c>
      <c r="BC613" s="39" t="str">
        <f t="shared" si="67"/>
        <v/>
      </c>
      <c r="BD613" s="16">
        <f>SUM(AR613:AW613)</f>
        <v>0</v>
      </c>
      <c r="BE613" s="10">
        <f>SUM(AL613:AQ613)</f>
        <v>0</v>
      </c>
      <c r="BF613" s="12" t="str">
        <f t="shared" si="68"/>
        <v/>
      </c>
      <c r="BG613" s="12" t="str">
        <f t="shared" si="69"/>
        <v/>
      </c>
      <c r="BH613" s="9">
        <f t="shared" si="70"/>
        <v>0</v>
      </c>
      <c r="BI613" s="39" t="str">
        <f t="shared" si="71"/>
        <v/>
      </c>
      <c r="BK613" s="75"/>
    </row>
    <row r="614" spans="1:63">
      <c r="A614" s="2">
        <v>611</v>
      </c>
      <c r="B614" s="2">
        <v>2024</v>
      </c>
      <c r="C614" s="1">
        <v>0</v>
      </c>
      <c r="D614" s="37" t="str">
        <v>0015g00001UBHsVAAX</v>
      </c>
      <c r="E614" s="37" t="str">
        <v>SHREYA MARKETING</v>
      </c>
      <c r="F614" s="37" t="str">
        <v>CHHATTISGARH</v>
      </c>
      <c r="G614" s="37" t="str">
        <v>BASTAR</v>
      </c>
      <c r="H614" s="37" t="str">
        <v>Jagdalpur</v>
      </c>
      <c r="I614" s="37" t="str">
        <v>MADHYA BHARAT ISPAT PRIVATE LIMITED</v>
      </c>
      <c r="J614" s="37" t="str">
        <v>Vikash Kumar</v>
      </c>
      <c r="K614" s="37" t="str">
        <v>Vikash Kumar</v>
      </c>
      <c r="L614" s="37" t="str">
        <v>C12834</v>
      </c>
      <c r="M614" s="37" t="str">
        <v>Central</v>
      </c>
      <c r="N614" s="2">
        <v>494001</v>
      </c>
      <c r="O614" s="2" t="str">
        <v>22AIHPM0747R1ZW</v>
      </c>
      <c r="P614" s="2">
        <v>9425591900</v>
      </c>
      <c r="Q614" s="2" t="str">
        <v>Sep'24</v>
      </c>
      <c r="R614" s="2">
        <v>2025</v>
      </c>
      <c r="S614" s="1">
        <v>0</v>
      </c>
      <c r="T614" s="2">
        <v>300</v>
      </c>
      <c r="U614" s="1">
        <v>0</v>
      </c>
      <c r="V614" s="1" t="str">
        <v>Alien</v>
      </c>
      <c r="W614" s="10">
        <v>0</v>
      </c>
      <c r="X614" s="10">
        <v>0</v>
      </c>
      <c r="Y614" s="10">
        <v>0</v>
      </c>
      <c r="Z614" s="10">
        <v>0</v>
      </c>
      <c r="AA614" s="10">
        <v>0</v>
      </c>
      <c r="AB614" s="10">
        <v>0</v>
      </c>
      <c r="AC614" s="10">
        <v>0</v>
      </c>
      <c r="AD614" s="10">
        <v>0</v>
      </c>
      <c r="AE614" s="10">
        <v>56.21</v>
      </c>
      <c r="AF614" s="10">
        <v>0</v>
      </c>
      <c r="AG614" s="10">
        <v>0</v>
      </c>
      <c r="AH614" s="10">
        <v>0</v>
      </c>
      <c r="AI614" s="10">
        <v>0</v>
      </c>
      <c r="AJ614" s="10">
        <v>0</v>
      </c>
      <c r="AK614" s="10">
        <v>0</v>
      </c>
      <c r="AL614" s="10">
        <v>0</v>
      </c>
      <c r="AM614" s="10">
        <v>0</v>
      </c>
      <c r="AN614" s="10">
        <v>0</v>
      </c>
      <c r="AO614" s="10">
        <v>0</v>
      </c>
      <c r="AP614" s="10">
        <v>0</v>
      </c>
      <c r="AQ614" s="10">
        <v>0</v>
      </c>
      <c r="AR614" s="10">
        <v>0</v>
      </c>
      <c r="AS614" s="16">
        <v>0</v>
      </c>
      <c r="AT614" s="16">
        <v>0</v>
      </c>
      <c r="AU614" s="16">
        <v>0</v>
      </c>
      <c r="AV614" s="16">
        <v>0</v>
      </c>
      <c r="AW614" s="16" t="str">
        <v/>
      </c>
      <c r="AX614" s="10">
        <f t="shared" si="65"/>
        <v>0</v>
      </c>
      <c r="AY614" s="10">
        <f>SUM(Z614:AK614)</f>
        <v>56.21</v>
      </c>
      <c r="AZ614" s="2" t="s">
        <v>119</v>
      </c>
      <c r="BA614" s="10">
        <f t="shared" si="66"/>
        <v>0</v>
      </c>
      <c r="BB614" s="36" t="s">
        <v>118</v>
      </c>
      <c r="BC614" s="39" t="str">
        <f t="shared" si="67"/>
        <v/>
      </c>
      <c r="BD614" s="16">
        <f>SUM(AR614:AW614)</f>
        <v>0</v>
      </c>
      <c r="BE614" s="10">
        <f>SUM(AL614:AQ614)</f>
        <v>0</v>
      </c>
      <c r="BF614" s="12" t="str">
        <f t="shared" si="68"/>
        <v/>
      </c>
      <c r="BG614" s="12" t="str">
        <f t="shared" si="69"/>
        <v/>
      </c>
      <c r="BH614" s="9">
        <f t="shared" si="70"/>
        <v>0</v>
      </c>
      <c r="BI614" s="39" t="str">
        <f t="shared" si="71"/>
        <v/>
      </c>
      <c r="BK614" s="75"/>
    </row>
    <row r="615" spans="1:63">
      <c r="A615" s="2">
        <v>612</v>
      </c>
      <c r="B615" s="2">
        <v>2024</v>
      </c>
      <c r="C615" s="1">
        <v>0</v>
      </c>
      <c r="D615" s="37" t="str">
        <v>0015g00001Xaj9UAAR</v>
      </c>
      <c r="E615" s="37" t="str">
        <v>ADINATH ENTERPRISES</v>
      </c>
      <c r="F615" s="37" t="str">
        <v>MADHYA PRADESH</v>
      </c>
      <c r="G615" s="37" t="str">
        <v>JABALPUR</v>
      </c>
      <c r="H615" s="37" t="str">
        <v>Jabalpur</v>
      </c>
      <c r="I615" s="37" t="str">
        <v>Global Steel</v>
      </c>
      <c r="J615" s="37" t="str">
        <v>Swapnil Dahayat</v>
      </c>
      <c r="K615" s="37">
        <v>0</v>
      </c>
      <c r="L615" s="37" t="str">
        <v>C13471</v>
      </c>
      <c r="M615" s="37" t="str">
        <v>Central</v>
      </c>
      <c r="N615" s="2">
        <v>482001</v>
      </c>
      <c r="O615" s="2" t="str">
        <v>23AGTPJ0347E1ZL</v>
      </c>
      <c r="P615" s="2">
        <v>9425154742</v>
      </c>
      <c r="Q615" s="2" t="str">
        <v>Sep'24</v>
      </c>
      <c r="R615" s="2">
        <v>2025</v>
      </c>
      <c r="S615" s="1">
        <v>0</v>
      </c>
      <c r="T615" s="2">
        <v>260</v>
      </c>
      <c r="U615" s="1">
        <v>2.5641025641025641E-3</v>
      </c>
      <c r="V615" s="1" t="str">
        <v>Alien</v>
      </c>
      <c r="W615" s="10">
        <v>0</v>
      </c>
      <c r="X615" s="10">
        <v>0</v>
      </c>
      <c r="Y615" s="10">
        <v>0</v>
      </c>
      <c r="Z615" s="10">
        <v>0</v>
      </c>
      <c r="AA615" s="10">
        <v>0</v>
      </c>
      <c r="AB615" s="10">
        <v>0</v>
      </c>
      <c r="AC615" s="10">
        <v>0</v>
      </c>
      <c r="AD615" s="10">
        <v>0</v>
      </c>
      <c r="AE615" s="10">
        <v>50</v>
      </c>
      <c r="AF615" s="10">
        <v>0</v>
      </c>
      <c r="AG615" s="10">
        <v>0</v>
      </c>
      <c r="AH615" s="10">
        <v>50</v>
      </c>
      <c r="AI615" s="10">
        <v>0</v>
      </c>
      <c r="AJ615" s="10">
        <v>0</v>
      </c>
      <c r="AK615" s="10">
        <v>0</v>
      </c>
      <c r="AL615" s="10">
        <v>0</v>
      </c>
      <c r="AM615" s="10">
        <v>0</v>
      </c>
      <c r="AN615" s="10">
        <v>0</v>
      </c>
      <c r="AO615" s="10">
        <v>0</v>
      </c>
      <c r="AP615" s="10">
        <v>0</v>
      </c>
      <c r="AQ615" s="10">
        <v>0</v>
      </c>
      <c r="AR615" s="10">
        <v>0</v>
      </c>
      <c r="AS615" s="16">
        <v>0</v>
      </c>
      <c r="AT615" s="16">
        <v>0</v>
      </c>
      <c r="AU615" s="16">
        <v>2</v>
      </c>
      <c r="AV615" s="16">
        <v>0</v>
      </c>
      <c r="AW615" s="16">
        <v>3</v>
      </c>
      <c r="AX615" s="10">
        <f t="shared" si="65"/>
        <v>5</v>
      </c>
      <c r="AY615" s="10">
        <f>SUM(Z615:AK615)</f>
        <v>100</v>
      </c>
      <c r="AZ615" s="2" t="s">
        <v>119</v>
      </c>
      <c r="BA615" s="10">
        <f t="shared" si="66"/>
        <v>0</v>
      </c>
      <c r="BB615" s="36" t="s">
        <v>118</v>
      </c>
      <c r="BC615" s="39" t="str">
        <f t="shared" si="67"/>
        <v/>
      </c>
      <c r="BD615" s="16">
        <f>SUM(AR615:AW615)</f>
        <v>5</v>
      </c>
      <c r="BE615" s="10">
        <f>SUM(AL615:AQ615)</f>
        <v>0</v>
      </c>
      <c r="BF615" s="12">
        <f t="shared" si="68"/>
        <v>1</v>
      </c>
      <c r="BG615" s="12">
        <f t="shared" si="69"/>
        <v>0</v>
      </c>
      <c r="BH615" s="9">
        <f t="shared" si="70"/>
        <v>5</v>
      </c>
      <c r="BI615" s="39" t="str">
        <f t="shared" si="71"/>
        <v/>
      </c>
      <c r="BK615" s="75"/>
    </row>
    <row r="616" spans="1:63">
      <c r="A616" s="2">
        <v>613</v>
      </c>
      <c r="B616" s="2">
        <v>2024</v>
      </c>
      <c r="C616" s="1">
        <v>0</v>
      </c>
      <c r="D616" s="37" t="str">
        <v>0015g00001YNweTAAT</v>
      </c>
      <c r="E616" s="37" t="str">
        <v>Agrawal Iron Stores</v>
      </c>
      <c r="F616" s="37" t="str">
        <v>MADHYA PRADESH</v>
      </c>
      <c r="G616" s="37" t="str">
        <v>JABALPUR</v>
      </c>
      <c r="H616" s="37" t="str">
        <v>Jabalpur</v>
      </c>
      <c r="I616" s="37" t="str">
        <v>Global Steel</v>
      </c>
      <c r="J616" s="37" t="str">
        <v>Swapnil Dahayat</v>
      </c>
      <c r="K616" s="37">
        <v>0</v>
      </c>
      <c r="L616" s="37" t="str">
        <v>C13471</v>
      </c>
      <c r="M616" s="37" t="str">
        <v>Central</v>
      </c>
      <c r="N616" s="2">
        <v>482002</v>
      </c>
      <c r="O616" s="2" t="str">
        <v>23ACHPA7599M1Z6</v>
      </c>
      <c r="P616" s="2">
        <v>9425155933</v>
      </c>
      <c r="Q616" s="2" t="str">
        <v>Sep'24</v>
      </c>
      <c r="R616" s="2">
        <v>2025</v>
      </c>
      <c r="S616" s="1">
        <v>0</v>
      </c>
      <c r="T616" s="2">
        <v>300</v>
      </c>
      <c r="U616" s="1">
        <v>0</v>
      </c>
      <c r="V616" s="1" t="str">
        <v>Alien</v>
      </c>
      <c r="W616" s="10">
        <v>0</v>
      </c>
      <c r="X616" s="10">
        <v>0</v>
      </c>
      <c r="Y616" s="10">
        <v>0</v>
      </c>
      <c r="Z616" s="10">
        <v>0</v>
      </c>
      <c r="AA616" s="10">
        <v>0</v>
      </c>
      <c r="AB616" s="10">
        <v>0</v>
      </c>
      <c r="AC616" s="10">
        <v>0</v>
      </c>
      <c r="AD616" s="10">
        <v>0</v>
      </c>
      <c r="AE616" s="10">
        <v>25</v>
      </c>
      <c r="AF616" s="10">
        <v>0</v>
      </c>
      <c r="AG616" s="10">
        <v>0</v>
      </c>
      <c r="AH616" s="10">
        <v>0</v>
      </c>
      <c r="AI616" s="10">
        <v>5</v>
      </c>
      <c r="AJ616" s="10">
        <v>3</v>
      </c>
      <c r="AK616" s="10">
        <v>2</v>
      </c>
      <c r="AL616" s="10">
        <v>0</v>
      </c>
      <c r="AM616" s="10">
        <v>1</v>
      </c>
      <c r="AN616" s="10">
        <v>0</v>
      </c>
      <c r="AO616" s="10">
        <v>0</v>
      </c>
      <c r="AP616" s="10">
        <v>2</v>
      </c>
      <c r="AQ616" s="10">
        <v>0</v>
      </c>
      <c r="AR616" s="10">
        <v>0</v>
      </c>
      <c r="AS616" s="16">
        <v>0</v>
      </c>
      <c r="AT616" s="16">
        <v>0</v>
      </c>
      <c r="AU616" s="16">
        <v>0</v>
      </c>
      <c r="AV616" s="16">
        <v>0</v>
      </c>
      <c r="AW616" s="16" t="str">
        <v/>
      </c>
      <c r="AX616" s="10">
        <f t="shared" si="65"/>
        <v>3</v>
      </c>
      <c r="AY616" s="10">
        <f>SUM(Z616:AK616)</f>
        <v>35</v>
      </c>
      <c r="AZ616" s="2" t="s">
        <v>119</v>
      </c>
      <c r="BA616" s="10">
        <f t="shared" si="66"/>
        <v>0.5</v>
      </c>
      <c r="BB616" s="36" t="s">
        <v>118</v>
      </c>
      <c r="BC616" s="39" t="str">
        <f t="shared" si="67"/>
        <v/>
      </c>
      <c r="BD616" s="16">
        <f>SUM(AR616:AW616)</f>
        <v>0</v>
      </c>
      <c r="BE616" s="10">
        <f>SUM(AL616:AQ616)</f>
        <v>3</v>
      </c>
      <c r="BF616" s="12">
        <f t="shared" si="68"/>
        <v>0</v>
      </c>
      <c r="BG616" s="12">
        <f t="shared" si="69"/>
        <v>1</v>
      </c>
      <c r="BH616" s="9">
        <f t="shared" si="70"/>
        <v>3</v>
      </c>
      <c r="BI616" s="39" t="str">
        <f t="shared" si="71"/>
        <v/>
      </c>
      <c r="BK616" s="75"/>
    </row>
    <row r="617" spans="1:63">
      <c r="A617" s="2">
        <v>614</v>
      </c>
      <c r="B617" s="2">
        <v>2024</v>
      </c>
      <c r="C617" s="1">
        <v>0</v>
      </c>
      <c r="D617" s="37" t="str">
        <v>001J100000F4OgOIAV</v>
      </c>
      <c r="E617" s="37" t="str">
        <v>RAJU STEEL CO</v>
      </c>
      <c r="F617" s="37" t="str">
        <v>DELHI</v>
      </c>
      <c r="G617" s="37" t="str">
        <v>NEW DELHI</v>
      </c>
      <c r="H617" s="37">
        <v>0</v>
      </c>
      <c r="I617" s="37" t="str">
        <v>MAHENDRA STEELS</v>
      </c>
      <c r="J617" s="37" t="str">
        <v>Aman kumar</v>
      </c>
      <c r="K617" s="37" t="str">
        <v>Aman kumar</v>
      </c>
      <c r="L617" s="37" t="str">
        <v>C12832</v>
      </c>
      <c r="M617" s="37" t="str">
        <v>North</v>
      </c>
      <c r="N617" s="2">
        <v>110028</v>
      </c>
      <c r="O617" s="2" t="str">
        <v>07AFEPG2859N1Z3</v>
      </c>
      <c r="P617" s="2">
        <v>9899941651</v>
      </c>
      <c r="Q617" s="2" t="str">
        <v>Sep'24</v>
      </c>
      <c r="R617" s="2">
        <v>2025</v>
      </c>
      <c r="S617" s="1">
        <v>0</v>
      </c>
      <c r="T617" s="2">
        <v>100</v>
      </c>
      <c r="U617" s="1">
        <v>0.11836666666666666</v>
      </c>
      <c r="V617" s="1" t="str">
        <v>Star</v>
      </c>
      <c r="W617" s="10">
        <v>0</v>
      </c>
      <c r="X617" s="10">
        <v>0</v>
      </c>
      <c r="Y617" s="10">
        <v>0</v>
      </c>
      <c r="Z617" s="10">
        <v>0</v>
      </c>
      <c r="AA617" s="10">
        <v>0</v>
      </c>
      <c r="AB617" s="10">
        <v>0</v>
      </c>
      <c r="AC617" s="10">
        <v>0</v>
      </c>
      <c r="AD617" s="10">
        <v>0</v>
      </c>
      <c r="AE617" s="10">
        <v>5.9</v>
      </c>
      <c r="AF617" s="10">
        <v>8.1</v>
      </c>
      <c r="AG617" s="10">
        <v>9</v>
      </c>
      <c r="AH617" s="10">
        <v>1.48</v>
      </c>
      <c r="AI617" s="10">
        <v>52</v>
      </c>
      <c r="AJ617" s="10">
        <v>16.100000000000001</v>
      </c>
      <c r="AK617" s="10">
        <v>113</v>
      </c>
      <c r="AL617" s="10">
        <v>22.61</v>
      </c>
      <c r="AM617" s="10">
        <v>27</v>
      </c>
      <c r="AN617" s="10">
        <v>50.494999999999997</v>
      </c>
      <c r="AO617" s="10">
        <v>31.79</v>
      </c>
      <c r="AP617" s="10">
        <v>16.61</v>
      </c>
      <c r="AQ617" s="10">
        <v>11</v>
      </c>
      <c r="AR617" s="10">
        <v>12.13</v>
      </c>
      <c r="AS617" s="16">
        <v>15.59</v>
      </c>
      <c r="AT617" s="16">
        <v>19</v>
      </c>
      <c r="AU617" s="16">
        <v>3</v>
      </c>
      <c r="AV617" s="16">
        <v>13.51</v>
      </c>
      <c r="AW617" s="16">
        <v>15</v>
      </c>
      <c r="AX617" s="10">
        <f t="shared" si="65"/>
        <v>237.73499999999999</v>
      </c>
      <c r="AY617" s="10">
        <f>SUM(Z617:AK617)</f>
        <v>205.58</v>
      </c>
      <c r="AZ617" s="2" t="s">
        <v>119</v>
      </c>
      <c r="BA617" s="10">
        <f t="shared" si="66"/>
        <v>26.584166666666665</v>
      </c>
      <c r="BB617" s="36" t="s">
        <v>118</v>
      </c>
      <c r="BC617" s="39" t="str">
        <f t="shared" si="67"/>
        <v>A</v>
      </c>
      <c r="BD617" s="16">
        <f>SUM(AR617:AW617)</f>
        <v>78.22999999999999</v>
      </c>
      <c r="BE617" s="10">
        <f>SUM(AL617:AQ617)</f>
        <v>159.505</v>
      </c>
      <c r="BF617" s="12">
        <f t="shared" si="68"/>
        <v>0.32906387364081852</v>
      </c>
      <c r="BG617" s="12">
        <f t="shared" si="69"/>
        <v>0.67093612635918143</v>
      </c>
      <c r="BH617" s="9">
        <f t="shared" si="70"/>
        <v>237.73499999999999</v>
      </c>
      <c r="BI617" s="39" t="str">
        <f t="shared" si="71"/>
        <v>A</v>
      </c>
      <c r="BJ617" s="1" t="str">
        <f>_xlfn.XLOOKUP(D617,'Holi gift'!A:A,'Holi gift'!A:A,"",0,1)</f>
        <v>001J100000F4OgOIAV</v>
      </c>
      <c r="BK617" s="75"/>
    </row>
    <row r="618" spans="1:63">
      <c r="A618" s="2">
        <v>615</v>
      </c>
      <c r="B618" s="2">
        <v>2024</v>
      </c>
      <c r="C618" s="1">
        <v>0</v>
      </c>
      <c r="D618" s="37" t="str">
        <v>0015G00001XCBSRAAB</v>
      </c>
      <c r="E618" s="37" t="str">
        <v>SHANTI RAM AGRO INDUSTRIES</v>
      </c>
      <c r="F618" s="37" t="str">
        <v>DELHI</v>
      </c>
      <c r="G618" s="37" t="str">
        <v>NORTH WEST</v>
      </c>
      <c r="H618" s="37">
        <v>0</v>
      </c>
      <c r="I618" s="37" t="str">
        <v>MAHENDRA STEELS</v>
      </c>
      <c r="J618" s="37" t="str">
        <v>Aman kumar</v>
      </c>
      <c r="K618" s="37" t="str">
        <v>Aman kumar</v>
      </c>
      <c r="L618" s="37" t="str">
        <v>C12832</v>
      </c>
      <c r="M618" s="37" t="str">
        <v>North</v>
      </c>
      <c r="N618" s="2">
        <v>110040</v>
      </c>
      <c r="O618" s="2" t="str">
        <v>07AAOPK0952H1ZM</v>
      </c>
      <c r="P618" s="2">
        <v>9818146619</v>
      </c>
      <c r="Q618" s="2" t="str">
        <v>Sep'24</v>
      </c>
      <c r="R618" s="2">
        <v>2025</v>
      </c>
      <c r="S618" s="1">
        <v>0</v>
      </c>
      <c r="T618" s="2">
        <v>100</v>
      </c>
      <c r="U618" s="1">
        <v>0</v>
      </c>
      <c r="V618" s="1" t="str">
        <v>Challenger</v>
      </c>
      <c r="W618" s="10">
        <v>0</v>
      </c>
      <c r="X618" s="10">
        <v>0</v>
      </c>
      <c r="Y618" s="10">
        <v>0</v>
      </c>
      <c r="Z618" s="10">
        <v>0</v>
      </c>
      <c r="AA618" s="10">
        <v>0</v>
      </c>
      <c r="AB618" s="10">
        <v>0</v>
      </c>
      <c r="AC618" s="10">
        <v>0</v>
      </c>
      <c r="AD618" s="10">
        <v>0</v>
      </c>
      <c r="AE618" s="10">
        <v>10.07</v>
      </c>
      <c r="AF618" s="10">
        <v>0</v>
      </c>
      <c r="AG618" s="10">
        <v>0</v>
      </c>
      <c r="AH618" s="10">
        <v>0</v>
      </c>
      <c r="AI618" s="10">
        <v>0</v>
      </c>
      <c r="AJ618" s="10">
        <v>0</v>
      </c>
      <c r="AK618" s="10">
        <v>0</v>
      </c>
      <c r="AL618" s="10">
        <v>0</v>
      </c>
      <c r="AM618" s="10">
        <v>0</v>
      </c>
      <c r="AN618" s="10">
        <v>0</v>
      </c>
      <c r="AO618" s="10">
        <v>0</v>
      </c>
      <c r="AP618" s="10">
        <v>0</v>
      </c>
      <c r="AQ618" s="10">
        <v>0</v>
      </c>
      <c r="AR618" s="10">
        <v>0</v>
      </c>
      <c r="AS618" s="16">
        <v>0</v>
      </c>
      <c r="AT618" s="16">
        <v>0</v>
      </c>
      <c r="AU618" s="16">
        <v>0</v>
      </c>
      <c r="AV618" s="16">
        <v>0</v>
      </c>
      <c r="AW618" s="16" t="str">
        <v/>
      </c>
      <c r="AX618" s="10">
        <f t="shared" si="65"/>
        <v>0</v>
      </c>
      <c r="AY618" s="10">
        <f>SUM(Z618:AK618)</f>
        <v>10.07</v>
      </c>
      <c r="AZ618" s="2" t="s">
        <v>119</v>
      </c>
      <c r="BA618" s="10">
        <f t="shared" si="66"/>
        <v>0</v>
      </c>
      <c r="BB618" s="36" t="s">
        <v>118</v>
      </c>
      <c r="BC618" s="39" t="str">
        <f t="shared" si="67"/>
        <v/>
      </c>
      <c r="BD618" s="16">
        <f>SUM(AR618:AW618)</f>
        <v>0</v>
      </c>
      <c r="BE618" s="10">
        <f>SUM(AL618:AQ618)</f>
        <v>0</v>
      </c>
      <c r="BF618" s="12" t="str">
        <f t="shared" si="68"/>
        <v/>
      </c>
      <c r="BG618" s="12" t="str">
        <f t="shared" si="69"/>
        <v/>
      </c>
      <c r="BH618" s="9">
        <f t="shared" si="70"/>
        <v>0</v>
      </c>
      <c r="BI618" s="39" t="str">
        <f t="shared" si="71"/>
        <v/>
      </c>
      <c r="BK618" s="75"/>
    </row>
    <row r="619" spans="1:63">
      <c r="A619" s="2">
        <v>616</v>
      </c>
      <c r="B619" s="2">
        <v>2024</v>
      </c>
      <c r="C619" s="1">
        <v>0</v>
      </c>
      <c r="D619" s="37" t="str">
        <v>001J100000LndtpIAB</v>
      </c>
      <c r="E619" s="37" t="str">
        <v>Normal iron store</v>
      </c>
      <c r="F619" s="37" t="str">
        <v>JAMMU AND KASHMIR</v>
      </c>
      <c r="G619" s="37" t="str">
        <v>PULWAMA</v>
      </c>
      <c r="H619" s="37">
        <v>0</v>
      </c>
      <c r="I619" s="37" t="str">
        <v>FAIRDEAL STEELS</v>
      </c>
      <c r="J619" s="37" t="str">
        <v>Raja Moin Ahmed</v>
      </c>
      <c r="K619" s="37" t="str">
        <v>Raja Moin Ahmed</v>
      </c>
      <c r="L619" s="37" t="str">
        <v>001J100000JtB6NIAV</v>
      </c>
      <c r="M619" s="37" t="str">
        <v>North</v>
      </c>
      <c r="N619" s="2">
        <v>192121</v>
      </c>
      <c r="O619" s="2" t="str">
        <v>01AAFFN4227M1ZE</v>
      </c>
      <c r="P619" s="2">
        <v>9419409391</v>
      </c>
      <c r="Q619" s="2" t="str">
        <v>Oct'24</v>
      </c>
      <c r="R619" s="2">
        <v>2025</v>
      </c>
      <c r="S619" s="1">
        <v>0</v>
      </c>
      <c r="T619" s="2">
        <v>100</v>
      </c>
      <c r="U619" s="1">
        <v>0</v>
      </c>
      <c r="V619" s="1" t="str">
        <v>Challenger</v>
      </c>
      <c r="W619" s="10">
        <v>0</v>
      </c>
      <c r="X619" s="10">
        <v>0</v>
      </c>
      <c r="Y619" s="10">
        <v>0</v>
      </c>
      <c r="Z619" s="10">
        <v>0</v>
      </c>
      <c r="AA619" s="10">
        <v>0</v>
      </c>
      <c r="AB619" s="10">
        <v>0</v>
      </c>
      <c r="AC619" s="10">
        <v>0</v>
      </c>
      <c r="AD619" s="10">
        <v>0</v>
      </c>
      <c r="AE619" s="10">
        <v>0</v>
      </c>
      <c r="AF619" s="10">
        <v>40</v>
      </c>
      <c r="AG619" s="10">
        <v>80</v>
      </c>
      <c r="AH619" s="10">
        <v>0</v>
      </c>
      <c r="AI619" s="10">
        <v>0</v>
      </c>
      <c r="AJ619" s="10">
        <v>40</v>
      </c>
      <c r="AK619" s="10">
        <v>0</v>
      </c>
      <c r="AL619" s="10">
        <v>0</v>
      </c>
      <c r="AM619" s="10">
        <v>0</v>
      </c>
      <c r="AN619" s="10">
        <v>0</v>
      </c>
      <c r="AO619" s="10">
        <v>0</v>
      </c>
      <c r="AP619" s="10">
        <v>0</v>
      </c>
      <c r="AQ619" s="10">
        <v>0</v>
      </c>
      <c r="AR619" s="10">
        <v>0</v>
      </c>
      <c r="AS619" s="16">
        <v>0</v>
      </c>
      <c r="AT619" s="16">
        <v>0</v>
      </c>
      <c r="AU619" s="16">
        <v>0</v>
      </c>
      <c r="AV619" s="16">
        <v>0</v>
      </c>
      <c r="AW619" s="16" t="str">
        <v/>
      </c>
      <c r="AX619" s="10">
        <f t="shared" si="65"/>
        <v>0</v>
      </c>
      <c r="AY619" s="10">
        <f>SUM(Z619:AK619)</f>
        <v>160</v>
      </c>
      <c r="AZ619" s="2" t="s">
        <v>119</v>
      </c>
      <c r="BA619" s="10">
        <f t="shared" si="66"/>
        <v>0</v>
      </c>
      <c r="BB619" s="36" t="s">
        <v>118</v>
      </c>
      <c r="BC619" s="39" t="str">
        <f t="shared" si="67"/>
        <v/>
      </c>
      <c r="BD619" s="16">
        <f>SUM(AR619:AW619)</f>
        <v>0</v>
      </c>
      <c r="BE619" s="10">
        <f>SUM(AL619:AQ619)</f>
        <v>0</v>
      </c>
      <c r="BF619" s="12" t="str">
        <f t="shared" si="68"/>
        <v/>
      </c>
      <c r="BG619" s="12" t="str">
        <f t="shared" si="69"/>
        <v/>
      </c>
      <c r="BH619" s="9">
        <f t="shared" si="70"/>
        <v>0</v>
      </c>
      <c r="BI619" s="39" t="str">
        <f t="shared" si="71"/>
        <v/>
      </c>
      <c r="BK619" s="75"/>
    </row>
    <row r="620" spans="1:63">
      <c r="A620" s="2">
        <v>617</v>
      </c>
      <c r="B620" s="2">
        <v>2024</v>
      </c>
      <c r="C620" s="1">
        <v>0</v>
      </c>
      <c r="D620" s="37" t="str">
        <v>0015g00001eAjOAAA0</v>
      </c>
      <c r="E620" s="37" t="str">
        <v>KOHINOOR IRON STORE</v>
      </c>
      <c r="F620" s="37" t="str">
        <v>JAMMU AND KASHMIR</v>
      </c>
      <c r="G620" s="37" t="str">
        <v>Budgam</v>
      </c>
      <c r="H620" s="37" t="str">
        <v>Srinagar</v>
      </c>
      <c r="I620" s="37" t="str">
        <v>REHBER IRON STORE</v>
      </c>
      <c r="J620" s="37" t="str">
        <v>Raja Moin Ahmed</v>
      </c>
      <c r="K620" s="37" t="str">
        <v>Raja Moin Ahmed</v>
      </c>
      <c r="L620" s="37" t="str">
        <v>0015g00001gvM8p</v>
      </c>
      <c r="M620" s="37" t="str">
        <v>North</v>
      </c>
      <c r="N620" s="2">
        <v>190015</v>
      </c>
      <c r="O620" s="2" t="str">
        <v>01AAHFK4289L1Z3</v>
      </c>
      <c r="P620" s="2">
        <v>7006250652</v>
      </c>
      <c r="Q620" s="2" t="str">
        <v>Oct'24</v>
      </c>
      <c r="R620" s="2">
        <v>2025</v>
      </c>
      <c r="S620" s="1">
        <v>0</v>
      </c>
      <c r="T620" s="2">
        <v>150</v>
      </c>
      <c r="U620" s="1">
        <v>0</v>
      </c>
      <c r="V620" s="1" t="str">
        <v>Challenger</v>
      </c>
      <c r="W620" s="10">
        <v>0</v>
      </c>
      <c r="X620" s="10">
        <v>0</v>
      </c>
      <c r="Y620" s="10">
        <v>0</v>
      </c>
      <c r="Z620" s="10">
        <v>0</v>
      </c>
      <c r="AA620" s="10">
        <v>0</v>
      </c>
      <c r="AB620" s="10">
        <v>0</v>
      </c>
      <c r="AC620" s="10">
        <v>0</v>
      </c>
      <c r="AD620" s="10">
        <v>0</v>
      </c>
      <c r="AE620" s="10">
        <v>0</v>
      </c>
      <c r="AF620" s="10">
        <v>10</v>
      </c>
      <c r="AG620" s="10">
        <v>0</v>
      </c>
      <c r="AH620" s="10">
        <v>0</v>
      </c>
      <c r="AI620" s="10">
        <v>0</v>
      </c>
      <c r="AJ620" s="10">
        <v>0</v>
      </c>
      <c r="AK620" s="10">
        <v>0</v>
      </c>
      <c r="AL620" s="10">
        <v>0</v>
      </c>
      <c r="AM620" s="10">
        <v>0</v>
      </c>
      <c r="AN620" s="10">
        <v>0</v>
      </c>
      <c r="AO620" s="10">
        <v>0</v>
      </c>
      <c r="AP620" s="10">
        <v>0</v>
      </c>
      <c r="AQ620" s="10">
        <v>0</v>
      </c>
      <c r="AR620" s="10">
        <v>0</v>
      </c>
      <c r="AS620" s="16">
        <v>0</v>
      </c>
      <c r="AT620" s="16">
        <v>0</v>
      </c>
      <c r="AU620" s="16">
        <v>0</v>
      </c>
      <c r="AV620" s="16">
        <v>0</v>
      </c>
      <c r="AW620" s="16" t="str">
        <v/>
      </c>
      <c r="AX620" s="10">
        <f t="shared" si="65"/>
        <v>0</v>
      </c>
      <c r="AY620" s="10">
        <f>SUM(Z620:AK620)</f>
        <v>10</v>
      </c>
      <c r="AZ620" s="2" t="s">
        <v>119</v>
      </c>
      <c r="BA620" s="10">
        <f t="shared" si="66"/>
        <v>0</v>
      </c>
      <c r="BB620" s="36" t="s">
        <v>118</v>
      </c>
      <c r="BC620" s="39" t="str">
        <f t="shared" si="67"/>
        <v/>
      </c>
      <c r="BD620" s="16">
        <f>SUM(AR620:AW620)</f>
        <v>0</v>
      </c>
      <c r="BE620" s="10">
        <f>SUM(AL620:AQ620)</f>
        <v>0</v>
      </c>
      <c r="BF620" s="12" t="str">
        <f t="shared" si="68"/>
        <v/>
      </c>
      <c r="BG620" s="12" t="str">
        <f t="shared" si="69"/>
        <v/>
      </c>
      <c r="BH620" s="9">
        <f t="shared" si="70"/>
        <v>0</v>
      </c>
      <c r="BI620" s="39" t="str">
        <f t="shared" si="71"/>
        <v/>
      </c>
      <c r="BK620" s="75"/>
    </row>
    <row r="621" spans="1:63">
      <c r="A621" s="2">
        <v>618</v>
      </c>
      <c r="B621" s="2">
        <v>2024</v>
      </c>
      <c r="C621" s="1">
        <v>0</v>
      </c>
      <c r="D621" s="37" t="str">
        <v>0015g00001UBHmNAAX</v>
      </c>
      <c r="E621" s="37" t="str">
        <v>GURU STEELS</v>
      </c>
      <c r="F621" s="37" t="str">
        <v>UTTARAKHAND</v>
      </c>
      <c r="G621" s="37" t="str">
        <v>DEHRADUN</v>
      </c>
      <c r="H621" s="37" t="str">
        <v>Dehradun</v>
      </c>
      <c r="I621" s="37" t="str">
        <v>SHIVA SALES INDIA CORPORATION</v>
      </c>
      <c r="J621" s="37" t="str">
        <v>Ravi Kumar</v>
      </c>
      <c r="K621" s="37">
        <v>0</v>
      </c>
      <c r="L621" s="37" t="str">
        <v>C12821</v>
      </c>
      <c r="M621" s="37" t="str">
        <v>North</v>
      </c>
      <c r="N621" s="2">
        <v>248001</v>
      </c>
      <c r="O621" s="2" t="str">
        <v>05AAUFG3892N1ZJ</v>
      </c>
      <c r="P621" s="2">
        <v>9837439377</v>
      </c>
      <c r="Q621" s="2" t="str">
        <v>Oct'24</v>
      </c>
      <c r="R621" s="2">
        <v>2025</v>
      </c>
      <c r="S621" s="1">
        <v>0</v>
      </c>
      <c r="T621" s="2">
        <v>30</v>
      </c>
      <c r="U621" s="1">
        <v>4.4444444444444439E-2</v>
      </c>
      <c r="V621" s="1" t="str">
        <v>Minor</v>
      </c>
      <c r="W621" s="10">
        <v>0</v>
      </c>
      <c r="X621" s="10">
        <v>0</v>
      </c>
      <c r="Y621" s="10">
        <v>0</v>
      </c>
      <c r="Z621" s="10">
        <v>0</v>
      </c>
      <c r="AA621" s="10">
        <v>0</v>
      </c>
      <c r="AB621" s="10">
        <v>0</v>
      </c>
      <c r="AC621" s="10">
        <v>0</v>
      </c>
      <c r="AD621" s="10">
        <v>0</v>
      </c>
      <c r="AE621" s="10">
        <v>0</v>
      </c>
      <c r="AF621" s="10">
        <v>23</v>
      </c>
      <c r="AG621" s="10">
        <v>18</v>
      </c>
      <c r="AH621" s="10">
        <v>1.5</v>
      </c>
      <c r="AI621" s="10">
        <v>0</v>
      </c>
      <c r="AJ621" s="10">
        <v>4.5</v>
      </c>
      <c r="AK621" s="10">
        <v>16</v>
      </c>
      <c r="AL621" s="10">
        <v>15</v>
      </c>
      <c r="AM621" s="10">
        <v>29</v>
      </c>
      <c r="AN621" s="10">
        <v>6</v>
      </c>
      <c r="AO621" s="10">
        <v>3</v>
      </c>
      <c r="AP621" s="10">
        <v>0</v>
      </c>
      <c r="AQ621" s="10">
        <v>0</v>
      </c>
      <c r="AR621" s="10">
        <v>10</v>
      </c>
      <c r="AS621" s="16">
        <v>0</v>
      </c>
      <c r="AT621" s="16">
        <v>0</v>
      </c>
      <c r="AU621" s="16">
        <v>0</v>
      </c>
      <c r="AV621" s="16">
        <v>4</v>
      </c>
      <c r="AW621" s="16">
        <v>3</v>
      </c>
      <c r="AX621" s="10">
        <f t="shared" si="65"/>
        <v>70</v>
      </c>
      <c r="AY621" s="10">
        <f>SUM(Z621:AK621)</f>
        <v>63</v>
      </c>
      <c r="AZ621" s="2" t="s">
        <v>119</v>
      </c>
      <c r="BA621" s="10">
        <f t="shared" si="66"/>
        <v>8.8333333333333339</v>
      </c>
      <c r="BB621" s="36" t="s">
        <v>118</v>
      </c>
      <c r="BC621" s="39" t="str">
        <f t="shared" si="67"/>
        <v/>
      </c>
      <c r="BD621" s="16">
        <f>SUM(AR621:AW621)</f>
        <v>17</v>
      </c>
      <c r="BE621" s="10">
        <f>SUM(AL621:AQ621)</f>
        <v>53</v>
      </c>
      <c r="BF621" s="12">
        <f t="shared" si="68"/>
        <v>0.24285714285714285</v>
      </c>
      <c r="BG621" s="12">
        <f t="shared" si="69"/>
        <v>0.75714285714285712</v>
      </c>
      <c r="BH621" s="9">
        <f t="shared" si="70"/>
        <v>70</v>
      </c>
      <c r="BI621" s="39" t="str">
        <f t="shared" si="71"/>
        <v/>
      </c>
      <c r="BK621" s="75"/>
    </row>
    <row r="622" spans="1:63">
      <c r="A622" s="2">
        <v>619</v>
      </c>
      <c r="B622" s="2">
        <v>2024</v>
      </c>
      <c r="C622" s="1">
        <v>0</v>
      </c>
      <c r="D622" s="37" t="str">
        <v>0015g00001fubBOAAY</v>
      </c>
      <c r="E622" s="37" t="str">
        <v>ANSHIKA TRADER</v>
      </c>
      <c r="F622" s="37" t="str">
        <v>UTTARAKHAND</v>
      </c>
      <c r="G622" s="37" t="str">
        <v>DEHRADUN</v>
      </c>
      <c r="H622" s="37" t="str">
        <v>Dehradun</v>
      </c>
      <c r="I622" s="37" t="str">
        <v>SHIVA SALES INDIA CORPORATION</v>
      </c>
      <c r="J622" s="37" t="str">
        <v>Ravi Kumar</v>
      </c>
      <c r="K622" s="37">
        <v>0</v>
      </c>
      <c r="L622" s="37" t="str">
        <v>C12821</v>
      </c>
      <c r="M622" s="37" t="str">
        <v>North</v>
      </c>
      <c r="N622" s="2">
        <v>248801</v>
      </c>
      <c r="O622" s="2" t="str">
        <v>05AHGPG5156L1Z9</v>
      </c>
      <c r="P622" s="2">
        <v>8477939501</v>
      </c>
      <c r="Q622" s="2" t="str">
        <v>Oct'24</v>
      </c>
      <c r="R622" s="2">
        <v>2025</v>
      </c>
      <c r="S622" s="1">
        <v>0</v>
      </c>
      <c r="T622" s="2">
        <v>25</v>
      </c>
      <c r="U622" s="1">
        <v>0.16666666666666669</v>
      </c>
      <c r="V622" s="1" t="str">
        <v>Friendly</v>
      </c>
      <c r="W622" s="10">
        <v>0</v>
      </c>
      <c r="X622" s="10">
        <v>0</v>
      </c>
      <c r="Y622" s="10">
        <v>0</v>
      </c>
      <c r="Z622" s="10">
        <v>0</v>
      </c>
      <c r="AA622" s="10">
        <v>0</v>
      </c>
      <c r="AB622" s="10">
        <v>0</v>
      </c>
      <c r="AC622" s="10">
        <v>0</v>
      </c>
      <c r="AD622" s="10">
        <v>0</v>
      </c>
      <c r="AE622" s="10">
        <v>0</v>
      </c>
      <c r="AF622" s="10">
        <v>6</v>
      </c>
      <c r="AG622" s="10">
        <v>23</v>
      </c>
      <c r="AH622" s="10">
        <v>8.5</v>
      </c>
      <c r="AI622" s="10">
        <v>0</v>
      </c>
      <c r="AJ622" s="10">
        <v>1.5</v>
      </c>
      <c r="AK622" s="10">
        <v>0</v>
      </c>
      <c r="AL622" s="10">
        <v>0</v>
      </c>
      <c r="AM622" s="10">
        <v>0</v>
      </c>
      <c r="AN622" s="10">
        <v>0</v>
      </c>
      <c r="AO622" s="10">
        <v>0</v>
      </c>
      <c r="AP622" s="10">
        <v>0</v>
      </c>
      <c r="AQ622" s="10">
        <v>4.5</v>
      </c>
      <c r="AR622" s="10">
        <v>0</v>
      </c>
      <c r="AS622" s="16">
        <v>8</v>
      </c>
      <c r="AT622" s="16">
        <v>2.5</v>
      </c>
      <c r="AU622" s="16">
        <v>3</v>
      </c>
      <c r="AV622" s="16">
        <v>7</v>
      </c>
      <c r="AW622" s="16">
        <v>1</v>
      </c>
      <c r="AX622" s="10">
        <f t="shared" si="65"/>
        <v>26</v>
      </c>
      <c r="AY622" s="10">
        <f>SUM(Z622:AK622)</f>
        <v>39</v>
      </c>
      <c r="AZ622" s="2" t="s">
        <v>119</v>
      </c>
      <c r="BA622" s="10">
        <f t="shared" si="66"/>
        <v>0.75</v>
      </c>
      <c r="BB622" s="36" t="s">
        <v>118</v>
      </c>
      <c r="BC622" s="39" t="str">
        <f t="shared" si="67"/>
        <v/>
      </c>
      <c r="BD622" s="16">
        <f>SUM(AR622:AW622)</f>
        <v>21.5</v>
      </c>
      <c r="BE622" s="10">
        <f>SUM(AL622:AQ622)</f>
        <v>4.5</v>
      </c>
      <c r="BF622" s="12">
        <f t="shared" si="68"/>
        <v>0.82692307692307687</v>
      </c>
      <c r="BG622" s="12">
        <f t="shared" si="69"/>
        <v>0.17307692307692307</v>
      </c>
      <c r="BH622" s="9">
        <f t="shared" si="70"/>
        <v>26</v>
      </c>
      <c r="BI622" s="39" t="str">
        <f t="shared" si="71"/>
        <v/>
      </c>
      <c r="BK622" s="75"/>
    </row>
    <row r="623" spans="1:63">
      <c r="A623" s="2">
        <v>620</v>
      </c>
      <c r="B623" s="2">
        <v>2024</v>
      </c>
      <c r="C623" s="1">
        <v>0</v>
      </c>
      <c r="D623" s="37" t="str">
        <v>001J100000JsXthIAF</v>
      </c>
      <c r="E623" s="37" t="str">
        <v>M/S AGARWAL STEEL AND CEMENT CENTER</v>
      </c>
      <c r="F623" s="37" t="str">
        <v>UTTARAKHAND</v>
      </c>
      <c r="G623" s="37" t="str">
        <v>UDAM SINGH NAGAR</v>
      </c>
      <c r="H623" s="37" t="str">
        <v>Sitarganj</v>
      </c>
      <c r="I623" s="37" t="str">
        <v>SHIVA SALES INDIA CORPORATION</v>
      </c>
      <c r="J623" s="37" t="str">
        <v>Manoj Yadav</v>
      </c>
      <c r="K623" s="37" t="str">
        <v>Manoj Yadav</v>
      </c>
      <c r="L623" s="37" t="str">
        <v>C12821</v>
      </c>
      <c r="M623" s="37" t="str">
        <v>North</v>
      </c>
      <c r="N623" s="2">
        <v>262405</v>
      </c>
      <c r="O623" s="2" t="str">
        <v>05AIIPK3709J1Z9</v>
      </c>
      <c r="P623" s="2">
        <v>9927028712</v>
      </c>
      <c r="Q623" s="2" t="str">
        <v>Oct'24</v>
      </c>
      <c r="R623" s="2">
        <v>2025</v>
      </c>
      <c r="S623" s="1">
        <v>0</v>
      </c>
      <c r="T623" s="2">
        <v>200</v>
      </c>
      <c r="U623" s="1">
        <v>0</v>
      </c>
      <c r="V623" s="1" t="str">
        <v>Challenger</v>
      </c>
      <c r="W623" s="10">
        <v>0</v>
      </c>
      <c r="X623" s="10">
        <v>0</v>
      </c>
      <c r="Y623" s="10">
        <v>0</v>
      </c>
      <c r="Z623" s="10">
        <v>0</v>
      </c>
      <c r="AA623" s="10">
        <v>0</v>
      </c>
      <c r="AB623" s="10">
        <v>0</v>
      </c>
      <c r="AC623" s="10">
        <v>0</v>
      </c>
      <c r="AD623" s="10">
        <v>0</v>
      </c>
      <c r="AE623" s="10">
        <v>0</v>
      </c>
      <c r="AF623" s="10">
        <v>16</v>
      </c>
      <c r="AG623" s="10">
        <v>0</v>
      </c>
      <c r="AH623" s="10">
        <v>0</v>
      </c>
      <c r="AI623" s="10">
        <v>0</v>
      </c>
      <c r="AJ623" s="10">
        <v>25</v>
      </c>
      <c r="AK623" s="10">
        <v>18</v>
      </c>
      <c r="AL623" s="10">
        <v>0</v>
      </c>
      <c r="AM623" s="10">
        <v>0</v>
      </c>
      <c r="AN623" s="10">
        <v>0</v>
      </c>
      <c r="AO623" s="10">
        <v>0</v>
      </c>
      <c r="AP623" s="10">
        <v>0</v>
      </c>
      <c r="AQ623" s="10">
        <v>0</v>
      </c>
      <c r="AR623" s="10">
        <v>0</v>
      </c>
      <c r="AS623" s="16">
        <v>0</v>
      </c>
      <c r="AT623" s="16">
        <v>0</v>
      </c>
      <c r="AU623" s="16">
        <v>0</v>
      </c>
      <c r="AV623" s="16">
        <v>0</v>
      </c>
      <c r="AW623" s="16" t="str">
        <v/>
      </c>
      <c r="AX623" s="10">
        <f t="shared" si="65"/>
        <v>0</v>
      </c>
      <c r="AY623" s="10">
        <f>SUM(Z623:AK623)</f>
        <v>59</v>
      </c>
      <c r="AZ623" s="2" t="s">
        <v>119</v>
      </c>
      <c r="BA623" s="10">
        <f t="shared" si="66"/>
        <v>0</v>
      </c>
      <c r="BB623" s="36" t="s">
        <v>118</v>
      </c>
      <c r="BC623" s="39" t="str">
        <f t="shared" si="67"/>
        <v/>
      </c>
      <c r="BD623" s="16">
        <f>SUM(AR623:AW623)</f>
        <v>0</v>
      </c>
      <c r="BE623" s="10">
        <f>SUM(AL623:AQ623)</f>
        <v>0</v>
      </c>
      <c r="BF623" s="12" t="str">
        <f t="shared" si="68"/>
        <v/>
      </c>
      <c r="BG623" s="12" t="str">
        <f t="shared" si="69"/>
        <v/>
      </c>
      <c r="BH623" s="9">
        <f t="shared" si="70"/>
        <v>0</v>
      </c>
      <c r="BI623" s="39" t="str">
        <f t="shared" si="71"/>
        <v/>
      </c>
      <c r="BK623" s="75"/>
    </row>
    <row r="624" spans="1:63">
      <c r="A624" s="2">
        <v>621</v>
      </c>
      <c r="B624" s="2">
        <v>2024</v>
      </c>
      <c r="C624" s="1">
        <v>0</v>
      </c>
      <c r="D624" s="37" t="str">
        <v>001J100000NEiZkIAL</v>
      </c>
      <c r="E624" s="37" t="str">
        <v>RAJEEV AND SONS</v>
      </c>
      <c r="F624" s="37" t="str">
        <v>UTTARAKHAND</v>
      </c>
      <c r="G624" s="37" t="str">
        <v>DEHRADUN</v>
      </c>
      <c r="H624" s="37" t="str">
        <v>Dehradun</v>
      </c>
      <c r="I624" s="37" t="str">
        <v>SHIVA SALES INDIA CORPORATION</v>
      </c>
      <c r="J624" s="37" t="str">
        <v>Ravi Kumar</v>
      </c>
      <c r="K624" s="37" t="str">
        <v>Manoj Yadav</v>
      </c>
      <c r="L624" s="37" t="str">
        <v>C12821</v>
      </c>
      <c r="M624" s="37" t="str">
        <v>North</v>
      </c>
      <c r="N624" s="2">
        <v>248007</v>
      </c>
      <c r="O624" s="2" t="str">
        <v>05DAUPG6611J1ZG</v>
      </c>
      <c r="P624" s="2">
        <v>8630729713</v>
      </c>
      <c r="Q624" s="2" t="str">
        <v>Oct'24</v>
      </c>
      <c r="R624" s="2">
        <v>2025</v>
      </c>
      <c r="S624" s="1">
        <v>0</v>
      </c>
      <c r="T624" s="2">
        <v>200</v>
      </c>
      <c r="U624" s="1">
        <v>5.1666666666666666E-2</v>
      </c>
      <c r="V624" s="1" t="str">
        <v>Challenger</v>
      </c>
      <c r="W624" s="10">
        <v>0</v>
      </c>
      <c r="X624" s="10">
        <v>0</v>
      </c>
      <c r="Y624" s="10">
        <v>0</v>
      </c>
      <c r="Z624" s="10">
        <v>0</v>
      </c>
      <c r="AA624" s="10">
        <v>0</v>
      </c>
      <c r="AB624" s="10">
        <v>0</v>
      </c>
      <c r="AC624" s="10">
        <v>0</v>
      </c>
      <c r="AD624" s="10">
        <v>0</v>
      </c>
      <c r="AE624" s="10">
        <v>0</v>
      </c>
      <c r="AF624" s="10">
        <v>45</v>
      </c>
      <c r="AG624" s="10">
        <v>27</v>
      </c>
      <c r="AH624" s="10">
        <v>11</v>
      </c>
      <c r="AI624" s="10">
        <v>17</v>
      </c>
      <c r="AJ624" s="10">
        <v>10</v>
      </c>
      <c r="AK624" s="10">
        <v>84</v>
      </c>
      <c r="AL624" s="10">
        <v>17</v>
      </c>
      <c r="AM624" s="10">
        <v>12</v>
      </c>
      <c r="AN624" s="10">
        <v>15</v>
      </c>
      <c r="AO624" s="10">
        <v>0</v>
      </c>
      <c r="AP624" s="10">
        <v>42</v>
      </c>
      <c r="AQ624" s="10">
        <v>6</v>
      </c>
      <c r="AR624" s="10">
        <v>0</v>
      </c>
      <c r="AS624" s="16">
        <v>5.0999999999999996</v>
      </c>
      <c r="AT624" s="16">
        <v>10</v>
      </c>
      <c r="AU624" s="16">
        <v>9</v>
      </c>
      <c r="AV624" s="16">
        <v>12</v>
      </c>
      <c r="AW624" s="16">
        <v>3</v>
      </c>
      <c r="AX624" s="10">
        <f t="shared" si="65"/>
        <v>131.1</v>
      </c>
      <c r="AY624" s="10">
        <f>SUM(Z624:AK624)</f>
        <v>194</v>
      </c>
      <c r="AZ624" s="2" t="s">
        <v>119</v>
      </c>
      <c r="BA624" s="10">
        <f t="shared" si="66"/>
        <v>15.333333333333334</v>
      </c>
      <c r="BB624" s="36" t="s">
        <v>118</v>
      </c>
      <c r="BC624" s="39" t="str">
        <f t="shared" si="67"/>
        <v/>
      </c>
      <c r="BD624" s="16">
        <f>SUM(AR624:AW624)</f>
        <v>39.1</v>
      </c>
      <c r="BE624" s="10">
        <f>SUM(AL624:AQ624)</f>
        <v>92</v>
      </c>
      <c r="BF624" s="12">
        <f t="shared" si="68"/>
        <v>0.29824561403508776</v>
      </c>
      <c r="BG624" s="12">
        <f t="shared" si="69"/>
        <v>0.70175438596491235</v>
      </c>
      <c r="BH624" s="9">
        <f t="shared" si="70"/>
        <v>131.1</v>
      </c>
      <c r="BI624" s="39" t="str">
        <f t="shared" si="71"/>
        <v/>
      </c>
      <c r="BK624" s="75"/>
    </row>
    <row r="625" spans="1:63">
      <c r="A625" s="2">
        <v>622</v>
      </c>
      <c r="B625" s="2">
        <v>2024</v>
      </c>
      <c r="C625" s="1">
        <v>0</v>
      </c>
      <c r="D625" s="37" t="str">
        <v>001J100000JrJwqIAF</v>
      </c>
      <c r="E625" s="37" t="str">
        <v>JP STEEL TUBES &amp; PIPES PRIVATE LIMITED</v>
      </c>
      <c r="F625" s="37" t="str">
        <v>RAJASTHAN</v>
      </c>
      <c r="G625" s="37" t="str">
        <v>JAIPUR</v>
      </c>
      <c r="H625" s="37">
        <v>0</v>
      </c>
      <c r="I625" s="37" t="str">
        <v>J P ALLOYS</v>
      </c>
      <c r="J625" s="37" t="str">
        <v>Mukesh Agarwal</v>
      </c>
      <c r="K625" s="37" t="str">
        <v>Pushpendra Kumar</v>
      </c>
      <c r="L625" s="37" t="str">
        <v>C13188</v>
      </c>
      <c r="M625" s="37" t="str">
        <v>North</v>
      </c>
      <c r="N625" s="2">
        <v>302004</v>
      </c>
      <c r="O625" s="2" t="str">
        <v>08AADCJ1147K1ZJ</v>
      </c>
      <c r="P625" s="2">
        <v>9783717061</v>
      </c>
      <c r="Q625" s="2" t="str">
        <v>Oct'24</v>
      </c>
      <c r="R625" s="2">
        <v>2025</v>
      </c>
      <c r="S625" s="1">
        <v>0</v>
      </c>
      <c r="T625" s="2">
        <v>400</v>
      </c>
      <c r="U625" s="1">
        <v>0.32145000000000001</v>
      </c>
      <c r="V625" s="1" t="str">
        <v>Super Star</v>
      </c>
      <c r="W625" s="10">
        <v>0</v>
      </c>
      <c r="X625" s="10">
        <v>0</v>
      </c>
      <c r="Y625" s="10">
        <v>0</v>
      </c>
      <c r="Z625" s="10">
        <v>0</v>
      </c>
      <c r="AA625" s="10">
        <v>0</v>
      </c>
      <c r="AB625" s="10">
        <v>0</v>
      </c>
      <c r="AC625" s="10">
        <v>0</v>
      </c>
      <c r="AD625" s="10">
        <v>0</v>
      </c>
      <c r="AE625" s="10">
        <v>0</v>
      </c>
      <c r="AF625" s="10">
        <v>302</v>
      </c>
      <c r="AG625" s="10">
        <v>53</v>
      </c>
      <c r="AH625" s="10">
        <v>52</v>
      </c>
      <c r="AI625" s="10">
        <v>53</v>
      </c>
      <c r="AJ625" s="10">
        <v>52</v>
      </c>
      <c r="AK625" s="10">
        <v>0</v>
      </c>
      <c r="AL625" s="10">
        <v>72</v>
      </c>
      <c r="AM625" s="10">
        <v>52</v>
      </c>
      <c r="AN625" s="10">
        <v>51</v>
      </c>
      <c r="AO625" s="10">
        <v>56</v>
      </c>
      <c r="AP625" s="10">
        <v>110</v>
      </c>
      <c r="AQ625" s="10">
        <v>60</v>
      </c>
      <c r="AR625" s="10">
        <v>0</v>
      </c>
      <c r="AS625" s="16">
        <v>41</v>
      </c>
      <c r="AT625" s="16">
        <v>110.96</v>
      </c>
      <c r="AU625" s="16">
        <v>52</v>
      </c>
      <c r="AV625" s="16">
        <v>222.78</v>
      </c>
      <c r="AW625" s="16">
        <v>256</v>
      </c>
      <c r="AX625" s="10">
        <f t="shared" si="65"/>
        <v>1083.74</v>
      </c>
      <c r="AY625" s="10">
        <f>SUM(Z625:AK625)</f>
        <v>512</v>
      </c>
      <c r="AZ625" s="2" t="s">
        <v>119</v>
      </c>
      <c r="BA625" s="10">
        <f t="shared" si="66"/>
        <v>66.833333333333329</v>
      </c>
      <c r="BB625" s="36" t="s">
        <v>118</v>
      </c>
      <c r="BC625" s="39" t="str">
        <f t="shared" si="67"/>
        <v>D</v>
      </c>
      <c r="BD625" s="16">
        <f>SUM(AR625:AW625)</f>
        <v>682.74</v>
      </c>
      <c r="BE625" s="10">
        <f>SUM(AL625:AQ625)</f>
        <v>401</v>
      </c>
      <c r="BF625" s="12">
        <f t="shared" si="68"/>
        <v>0.62998505176518349</v>
      </c>
      <c r="BG625" s="12">
        <f t="shared" si="69"/>
        <v>0.37001494823481645</v>
      </c>
      <c r="BH625" s="9">
        <f t="shared" si="70"/>
        <v>1083.74</v>
      </c>
      <c r="BI625" s="39" t="str">
        <f t="shared" si="71"/>
        <v>D</v>
      </c>
      <c r="BJ625" s="1" t="str">
        <f>_xlfn.XLOOKUP(D625,'Holi gift'!A:A,'Holi gift'!A:A,"",0,1)</f>
        <v>001J100000JrJwqIAF</v>
      </c>
      <c r="BK625" s="75"/>
    </row>
    <row r="626" spans="1:63">
      <c r="A626" s="2">
        <v>623</v>
      </c>
      <c r="B626" s="2">
        <v>2024</v>
      </c>
      <c r="C626" s="1">
        <v>0</v>
      </c>
      <c r="D626" s="37" t="str">
        <v>001J1000005ZqvLIAS</v>
      </c>
      <c r="E626" s="37" t="str">
        <v>J P STEEL CO</v>
      </c>
      <c r="F626" s="37" t="str">
        <v>RAJASTHAN</v>
      </c>
      <c r="G626" s="37" t="str">
        <v>JAIPUR</v>
      </c>
      <c r="H626" s="37" t="str">
        <v>Jaipur</v>
      </c>
      <c r="I626" s="37" t="str">
        <v>J P ALLOYS</v>
      </c>
      <c r="J626" s="37" t="str">
        <v>Amit Kumar Sharma</v>
      </c>
      <c r="K626" s="37" t="str">
        <v>Pushpendra Kumar</v>
      </c>
      <c r="L626" s="37" t="str">
        <v>C13188</v>
      </c>
      <c r="M626" s="37" t="str">
        <v>North</v>
      </c>
      <c r="N626" s="2">
        <v>302004</v>
      </c>
      <c r="O626" s="2" t="str">
        <v>08AAAFJ7033L1Z9</v>
      </c>
      <c r="P626" s="2">
        <v>9602402450</v>
      </c>
      <c r="Q626" s="2" t="str">
        <v>Oct'24</v>
      </c>
      <c r="R626" s="2">
        <v>2025</v>
      </c>
      <c r="S626" s="1">
        <v>0</v>
      </c>
      <c r="T626" s="2">
        <v>100</v>
      </c>
      <c r="U626" s="1">
        <v>0.43666666666666665</v>
      </c>
      <c r="V626" s="1" t="str">
        <v>Star</v>
      </c>
      <c r="W626" s="10">
        <v>0</v>
      </c>
      <c r="X626" s="10">
        <v>0</v>
      </c>
      <c r="Y626" s="10">
        <v>0</v>
      </c>
      <c r="Z626" s="10">
        <v>0</v>
      </c>
      <c r="AA626" s="10">
        <v>0</v>
      </c>
      <c r="AB626" s="10">
        <v>0</v>
      </c>
      <c r="AC626" s="10">
        <v>0</v>
      </c>
      <c r="AD626" s="10">
        <v>0</v>
      </c>
      <c r="AE626" s="10">
        <v>0</v>
      </c>
      <c r="AF626" s="10">
        <v>51</v>
      </c>
      <c r="AG626" s="10">
        <v>0</v>
      </c>
      <c r="AH626" s="10">
        <v>53</v>
      </c>
      <c r="AI626" s="10">
        <v>23</v>
      </c>
      <c r="AJ626" s="10">
        <v>0</v>
      </c>
      <c r="AK626" s="10">
        <v>0</v>
      </c>
      <c r="AL626" s="10">
        <v>51</v>
      </c>
      <c r="AM626" s="10">
        <v>55</v>
      </c>
      <c r="AN626" s="10">
        <v>51</v>
      </c>
      <c r="AO626" s="10">
        <v>51</v>
      </c>
      <c r="AP626" s="10">
        <v>79</v>
      </c>
      <c r="AQ626" s="10">
        <v>86.78</v>
      </c>
      <c r="AR626" s="10">
        <v>0</v>
      </c>
      <c r="AS626" s="16">
        <v>41</v>
      </c>
      <c r="AT626" s="16">
        <v>0</v>
      </c>
      <c r="AU626" s="16">
        <v>77</v>
      </c>
      <c r="AV626" s="16">
        <v>54</v>
      </c>
      <c r="AW626" s="16">
        <v>210</v>
      </c>
      <c r="AX626" s="10">
        <f t="shared" si="65"/>
        <v>755.78</v>
      </c>
      <c r="AY626" s="10">
        <f>SUM(Z626:AK626)</f>
        <v>127</v>
      </c>
      <c r="AZ626" s="2" t="s">
        <v>119</v>
      </c>
      <c r="BA626" s="10">
        <f t="shared" si="66"/>
        <v>62.29666666666666</v>
      </c>
      <c r="BB626" s="36" t="s">
        <v>118</v>
      </c>
      <c r="BC626" s="39" t="str">
        <f t="shared" si="67"/>
        <v>D</v>
      </c>
      <c r="BD626" s="16">
        <f>SUM(AR626:AW626)</f>
        <v>382</v>
      </c>
      <c r="BE626" s="10">
        <f>SUM(AL626:AQ626)</f>
        <v>373.78</v>
      </c>
      <c r="BF626" s="12">
        <f t="shared" si="68"/>
        <v>0.50543809044960175</v>
      </c>
      <c r="BG626" s="12">
        <f t="shared" si="69"/>
        <v>0.49456190955039825</v>
      </c>
      <c r="BH626" s="9">
        <f t="shared" si="70"/>
        <v>755.78</v>
      </c>
      <c r="BI626" s="39" t="str">
        <f t="shared" si="71"/>
        <v>D</v>
      </c>
      <c r="BJ626" s="1" t="str">
        <f>_xlfn.XLOOKUP(D626,'Holi gift'!A:A,'Holi gift'!A:A,"",0,1)</f>
        <v>001J1000005ZqvLIAS</v>
      </c>
      <c r="BK626" s="75"/>
    </row>
    <row r="627" spans="1:63">
      <c r="A627" s="2">
        <v>624</v>
      </c>
      <c r="B627" s="2">
        <v>2024</v>
      </c>
      <c r="C627" s="1">
        <v>0</v>
      </c>
      <c r="D627" s="37" t="str">
        <v>001J100000N95xrIAB</v>
      </c>
      <c r="E627" s="37" t="str">
        <v>SHIVA  STEELS</v>
      </c>
      <c r="F627" s="37" t="str">
        <v>RAJASTHAN</v>
      </c>
      <c r="G627" s="37" t="str">
        <v>SIKAR</v>
      </c>
      <c r="H627" s="37">
        <v>0</v>
      </c>
      <c r="I627" s="37" t="str">
        <v>KHUNTETA STEELS</v>
      </c>
      <c r="J627" s="37" t="str">
        <v>Ravi Kumar Kulmi</v>
      </c>
      <c r="K627" s="37">
        <v>0</v>
      </c>
      <c r="L627" s="37" t="str">
        <v/>
      </c>
      <c r="M627" s="37" t="str">
        <v>North</v>
      </c>
      <c r="N627" s="2">
        <v>332701</v>
      </c>
      <c r="O627" s="2" t="str">
        <v>08ABLPY2281P1ZO</v>
      </c>
      <c r="P627" s="2">
        <v>9829839736</v>
      </c>
      <c r="Q627" s="2" t="str">
        <v>Oct'24</v>
      </c>
      <c r="R627" s="2">
        <v>2025</v>
      </c>
      <c r="S627" s="1">
        <v>0</v>
      </c>
      <c r="T627" s="2">
        <v>40</v>
      </c>
      <c r="U627" s="1">
        <v>0</v>
      </c>
      <c r="V627" s="1" t="str">
        <v>Minor</v>
      </c>
      <c r="W627" s="10">
        <v>0</v>
      </c>
      <c r="X627" s="10">
        <v>0</v>
      </c>
      <c r="Y627" s="10">
        <v>0</v>
      </c>
      <c r="Z627" s="10">
        <v>0</v>
      </c>
      <c r="AA627" s="10">
        <v>0</v>
      </c>
      <c r="AB627" s="10">
        <v>0</v>
      </c>
      <c r="AC627" s="10">
        <v>0</v>
      </c>
      <c r="AD627" s="10">
        <v>0</v>
      </c>
      <c r="AE627" s="10">
        <v>0</v>
      </c>
      <c r="AF627" s="10">
        <v>33.04</v>
      </c>
      <c r="AG627" s="10">
        <v>0</v>
      </c>
      <c r="AH627" s="10">
        <v>0</v>
      </c>
      <c r="AI627" s="10">
        <v>0</v>
      </c>
      <c r="AJ627" s="10">
        <v>0</v>
      </c>
      <c r="AK627" s="10">
        <v>0</v>
      </c>
      <c r="AL627" s="10">
        <v>0</v>
      </c>
      <c r="AM627" s="10">
        <v>0</v>
      </c>
      <c r="AN627" s="10">
        <v>0</v>
      </c>
      <c r="AO627" s="10">
        <v>0</v>
      </c>
      <c r="AP627" s="10">
        <v>0</v>
      </c>
      <c r="AQ627" s="10">
        <v>0</v>
      </c>
      <c r="AR627" s="10">
        <v>0</v>
      </c>
      <c r="AS627" s="16">
        <v>0</v>
      </c>
      <c r="AT627" s="16">
        <v>0</v>
      </c>
      <c r="AU627" s="16">
        <v>0</v>
      </c>
      <c r="AV627" s="16">
        <v>0</v>
      </c>
      <c r="AW627" s="16" t="str">
        <v/>
      </c>
      <c r="AX627" s="10">
        <f t="shared" si="65"/>
        <v>0</v>
      </c>
      <c r="AY627" s="10">
        <f>SUM(Z627:AK627)</f>
        <v>33.04</v>
      </c>
      <c r="AZ627" s="2" t="s">
        <v>119</v>
      </c>
      <c r="BA627" s="10">
        <f t="shared" si="66"/>
        <v>0</v>
      </c>
      <c r="BB627" s="36" t="s">
        <v>118</v>
      </c>
      <c r="BC627" s="39" t="str">
        <f t="shared" si="67"/>
        <v/>
      </c>
      <c r="BD627" s="16">
        <f>SUM(AR627:AW627)</f>
        <v>0</v>
      </c>
      <c r="BE627" s="10">
        <f>SUM(AL627:AQ627)</f>
        <v>0</v>
      </c>
      <c r="BF627" s="12" t="str">
        <f t="shared" si="68"/>
        <v/>
      </c>
      <c r="BG627" s="12" t="str">
        <f t="shared" si="69"/>
        <v/>
      </c>
      <c r="BH627" s="9">
        <f t="shared" si="70"/>
        <v>0</v>
      </c>
      <c r="BI627" s="39" t="str">
        <f t="shared" si="71"/>
        <v/>
      </c>
      <c r="BK627" s="75"/>
    </row>
    <row r="628" spans="1:63">
      <c r="A628" s="2">
        <v>625</v>
      </c>
      <c r="B628" s="2">
        <v>2024</v>
      </c>
      <c r="C628" s="1">
        <v>0</v>
      </c>
      <c r="D628" s="37" t="str">
        <v>001J100000N95yfIAB</v>
      </c>
      <c r="E628" s="37" t="str">
        <v>SHIVA TRADERS</v>
      </c>
      <c r="F628" s="37" t="str">
        <v>RAJASTHAN</v>
      </c>
      <c r="G628" s="37" t="str">
        <v>HANUMANGARH</v>
      </c>
      <c r="H628" s="37">
        <v>0</v>
      </c>
      <c r="I628" s="37" t="str">
        <v>KHUNTETA STEELS</v>
      </c>
      <c r="J628" s="37" t="str">
        <v>Ravi Kumar Kulmi</v>
      </c>
      <c r="K628" s="37">
        <v>0</v>
      </c>
      <c r="L628" s="37" t="str">
        <v/>
      </c>
      <c r="M628" s="37" t="str">
        <v>North</v>
      </c>
      <c r="N628" s="2">
        <v>335512</v>
      </c>
      <c r="O628" s="2" t="str">
        <v>08AIJPR3621H1Z5</v>
      </c>
      <c r="P628" s="2">
        <v>9782810200</v>
      </c>
      <c r="Q628" s="2" t="str">
        <v>Oct'24</v>
      </c>
      <c r="R628" s="2">
        <v>2025</v>
      </c>
      <c r="S628" s="1">
        <v>0</v>
      </c>
      <c r="T628" s="2">
        <v>100</v>
      </c>
      <c r="U628" s="1">
        <v>0</v>
      </c>
      <c r="V628" s="1" t="str">
        <v>Challenger</v>
      </c>
      <c r="W628" s="10">
        <v>0</v>
      </c>
      <c r="X628" s="10">
        <v>0</v>
      </c>
      <c r="Y628" s="10">
        <v>0</v>
      </c>
      <c r="Z628" s="10">
        <v>0</v>
      </c>
      <c r="AA628" s="10">
        <v>0</v>
      </c>
      <c r="AB628" s="10">
        <v>0</v>
      </c>
      <c r="AC628" s="10">
        <v>0</v>
      </c>
      <c r="AD628" s="10">
        <v>0</v>
      </c>
      <c r="AE628" s="10">
        <v>0</v>
      </c>
      <c r="AF628" s="10">
        <v>12.14</v>
      </c>
      <c r="AG628" s="10">
        <v>0</v>
      </c>
      <c r="AH628" s="10">
        <v>0</v>
      </c>
      <c r="AI628" s="10">
        <v>0</v>
      </c>
      <c r="AJ628" s="10">
        <v>0</v>
      </c>
      <c r="AK628" s="10">
        <v>0</v>
      </c>
      <c r="AL628" s="10">
        <v>0</v>
      </c>
      <c r="AM628" s="10">
        <v>0</v>
      </c>
      <c r="AN628" s="10">
        <v>0</v>
      </c>
      <c r="AO628" s="10">
        <v>0</v>
      </c>
      <c r="AP628" s="10">
        <v>0</v>
      </c>
      <c r="AQ628" s="10">
        <v>0</v>
      </c>
      <c r="AR628" s="10">
        <v>0</v>
      </c>
      <c r="AS628" s="16">
        <v>0</v>
      </c>
      <c r="AT628" s="16">
        <v>0</v>
      </c>
      <c r="AU628" s="16">
        <v>0</v>
      </c>
      <c r="AV628" s="16">
        <v>0</v>
      </c>
      <c r="AW628" s="16" t="str">
        <v/>
      </c>
      <c r="AX628" s="10">
        <f t="shared" si="65"/>
        <v>0</v>
      </c>
      <c r="AY628" s="10">
        <f>SUM(Z628:AK628)</f>
        <v>12.14</v>
      </c>
      <c r="AZ628" s="2" t="s">
        <v>119</v>
      </c>
      <c r="BA628" s="10">
        <f t="shared" si="66"/>
        <v>0</v>
      </c>
      <c r="BB628" s="36" t="s">
        <v>118</v>
      </c>
      <c r="BC628" s="39" t="str">
        <f t="shared" si="67"/>
        <v/>
      </c>
      <c r="BD628" s="16">
        <f>SUM(AR628:AW628)</f>
        <v>0</v>
      </c>
      <c r="BE628" s="10">
        <f>SUM(AL628:AQ628)</f>
        <v>0</v>
      </c>
      <c r="BF628" s="12" t="str">
        <f t="shared" si="68"/>
        <v/>
      </c>
      <c r="BG628" s="12" t="str">
        <f t="shared" si="69"/>
        <v/>
      </c>
      <c r="BH628" s="9">
        <f t="shared" si="70"/>
        <v>0</v>
      </c>
      <c r="BI628" s="39" t="str">
        <f t="shared" si="71"/>
        <v/>
      </c>
      <c r="BK628" s="75"/>
    </row>
    <row r="629" spans="1:63">
      <c r="A629" s="2">
        <v>626</v>
      </c>
      <c r="B629" s="2">
        <v>2024</v>
      </c>
      <c r="C629" s="1">
        <v>0</v>
      </c>
      <c r="D629" s="37" t="str">
        <v>001J100000MDKOgIAP</v>
      </c>
      <c r="E629" s="37" t="str">
        <v>TASADIYA BROTHERS</v>
      </c>
      <c r="F629" s="37" t="str">
        <v>RAJASTHAN</v>
      </c>
      <c r="G629" s="37" t="str">
        <v>JHUNJHUNU</v>
      </c>
      <c r="H629" s="37">
        <v>0</v>
      </c>
      <c r="I629" s="37" t="str">
        <v>KHUNTETA STEELS</v>
      </c>
      <c r="J629" s="37" t="str">
        <v>Amit Kumar Sharma</v>
      </c>
      <c r="K629" s="37">
        <v>0</v>
      </c>
      <c r="L629" s="37" t="str">
        <v/>
      </c>
      <c r="M629" s="37" t="str">
        <v>North</v>
      </c>
      <c r="N629" s="2">
        <v>333026</v>
      </c>
      <c r="O629" s="2" t="str">
        <v>08FMJPS0305E1Z6</v>
      </c>
      <c r="P629" s="2">
        <v>9887439468</v>
      </c>
      <c r="Q629" s="2" t="str">
        <v>Oct'24</v>
      </c>
      <c r="R629" s="2">
        <v>2025</v>
      </c>
      <c r="S629" s="1">
        <v>0</v>
      </c>
      <c r="T629" s="2">
        <v>100</v>
      </c>
      <c r="U629" s="1">
        <v>0</v>
      </c>
      <c r="V629" s="1" t="str">
        <v>Challenger</v>
      </c>
      <c r="W629" s="10">
        <v>0</v>
      </c>
      <c r="X629" s="10">
        <v>0</v>
      </c>
      <c r="Y629" s="10">
        <v>0</v>
      </c>
      <c r="Z629" s="10">
        <v>0</v>
      </c>
      <c r="AA629" s="10">
        <v>0</v>
      </c>
      <c r="AB629" s="10">
        <v>0</v>
      </c>
      <c r="AC629" s="10">
        <v>0</v>
      </c>
      <c r="AD629" s="10">
        <v>0</v>
      </c>
      <c r="AE629" s="10">
        <v>0</v>
      </c>
      <c r="AF629" s="10">
        <v>6</v>
      </c>
      <c r="AG629" s="10">
        <v>0</v>
      </c>
      <c r="AH629" s="10">
        <v>0</v>
      </c>
      <c r="AI629" s="10">
        <v>0</v>
      </c>
      <c r="AJ629" s="10">
        <v>0</v>
      </c>
      <c r="AK629" s="10">
        <v>0</v>
      </c>
      <c r="AL629" s="10">
        <v>0</v>
      </c>
      <c r="AM629" s="10">
        <v>0</v>
      </c>
      <c r="AN629" s="10">
        <v>0</v>
      </c>
      <c r="AO629" s="10">
        <v>0</v>
      </c>
      <c r="AP629" s="10">
        <v>0</v>
      </c>
      <c r="AQ629" s="10">
        <v>0</v>
      </c>
      <c r="AR629" s="10">
        <v>0</v>
      </c>
      <c r="AS629" s="16">
        <v>0</v>
      </c>
      <c r="AT629" s="16">
        <v>0</v>
      </c>
      <c r="AU629" s="16">
        <v>0</v>
      </c>
      <c r="AV629" s="16">
        <v>0</v>
      </c>
      <c r="AW629" s="16" t="str">
        <v/>
      </c>
      <c r="AX629" s="10">
        <f t="shared" si="65"/>
        <v>0</v>
      </c>
      <c r="AY629" s="10">
        <f>SUM(Z629:AK629)</f>
        <v>6</v>
      </c>
      <c r="AZ629" s="2" t="s">
        <v>119</v>
      </c>
      <c r="BA629" s="10">
        <f t="shared" si="66"/>
        <v>0</v>
      </c>
      <c r="BB629" s="36" t="s">
        <v>118</v>
      </c>
      <c r="BC629" s="39" t="str">
        <f t="shared" si="67"/>
        <v/>
      </c>
      <c r="BD629" s="16">
        <f>SUM(AR629:AW629)</f>
        <v>0</v>
      </c>
      <c r="BE629" s="10">
        <f>SUM(AL629:AQ629)</f>
        <v>0</v>
      </c>
      <c r="BF629" s="12" t="str">
        <f t="shared" si="68"/>
        <v/>
      </c>
      <c r="BG629" s="12" t="str">
        <f t="shared" si="69"/>
        <v/>
      </c>
      <c r="BH629" s="9">
        <f t="shared" si="70"/>
        <v>0</v>
      </c>
      <c r="BI629" s="39" t="str">
        <f t="shared" si="71"/>
        <v/>
      </c>
      <c r="BK629" s="75"/>
    </row>
    <row r="630" spans="1:63">
      <c r="A630" s="2">
        <v>627</v>
      </c>
      <c r="B630" s="2">
        <v>2024</v>
      </c>
      <c r="C630" s="1">
        <v>0</v>
      </c>
      <c r="D630" s="37" t="str">
        <v>001J10000051aOfIAI</v>
      </c>
      <c r="E630" s="37" t="str">
        <v>GIRDHAR STEELS</v>
      </c>
      <c r="F630" s="37" t="str">
        <v>RAJASTHAN</v>
      </c>
      <c r="G630" s="37" t="str">
        <v>BIKANER</v>
      </c>
      <c r="H630" s="37" t="str">
        <v>Bikaner</v>
      </c>
      <c r="I630" s="37" t="str">
        <v>KHUNTETA STEELS</v>
      </c>
      <c r="J630" s="37" t="str">
        <v>Ravi Kumar Kulmi</v>
      </c>
      <c r="K630" s="37">
        <v>0</v>
      </c>
      <c r="L630" s="37" t="str">
        <v/>
      </c>
      <c r="M630" s="37" t="str">
        <v>North</v>
      </c>
      <c r="N630" s="2">
        <v>334004</v>
      </c>
      <c r="O630" s="2" t="str">
        <v>08AAFFG4853L1Z1</v>
      </c>
      <c r="P630" s="2">
        <v>9782464331</v>
      </c>
      <c r="Q630" s="2" t="str">
        <v>Oct'24</v>
      </c>
      <c r="R630" s="2">
        <v>2025</v>
      </c>
      <c r="S630" s="1">
        <v>0</v>
      </c>
      <c r="T630" s="2">
        <v>150</v>
      </c>
      <c r="U630" s="1">
        <v>0</v>
      </c>
      <c r="V630" s="1" t="str">
        <v>Challenger</v>
      </c>
      <c r="W630" s="10">
        <v>0</v>
      </c>
      <c r="X630" s="10">
        <v>0</v>
      </c>
      <c r="Y630" s="10">
        <v>0</v>
      </c>
      <c r="Z630" s="10">
        <v>0</v>
      </c>
      <c r="AA630" s="10">
        <v>0</v>
      </c>
      <c r="AB630" s="10">
        <v>0</v>
      </c>
      <c r="AC630" s="10">
        <v>0</v>
      </c>
      <c r="AD630" s="10">
        <v>0</v>
      </c>
      <c r="AE630" s="10">
        <v>0</v>
      </c>
      <c r="AF630" s="10">
        <v>20.059999999999999</v>
      </c>
      <c r="AG630" s="10">
        <v>0</v>
      </c>
      <c r="AH630" s="10">
        <v>0</v>
      </c>
      <c r="AI630" s="10">
        <v>0</v>
      </c>
      <c r="AJ630" s="10">
        <v>0</v>
      </c>
      <c r="AK630" s="10">
        <v>0</v>
      </c>
      <c r="AL630" s="10">
        <v>0</v>
      </c>
      <c r="AM630" s="10">
        <v>0</v>
      </c>
      <c r="AN630" s="10">
        <v>0</v>
      </c>
      <c r="AO630" s="10">
        <v>0</v>
      </c>
      <c r="AP630" s="10">
        <v>0</v>
      </c>
      <c r="AQ630" s="10">
        <v>0</v>
      </c>
      <c r="AR630" s="10">
        <v>0</v>
      </c>
      <c r="AS630" s="16">
        <v>0</v>
      </c>
      <c r="AT630" s="16">
        <v>0</v>
      </c>
      <c r="AU630" s="16">
        <v>0</v>
      </c>
      <c r="AV630" s="16">
        <v>0</v>
      </c>
      <c r="AW630" s="16" t="str">
        <v/>
      </c>
      <c r="AX630" s="10">
        <f t="shared" si="65"/>
        <v>0</v>
      </c>
      <c r="AY630" s="10">
        <f>SUM(Z630:AK630)</f>
        <v>20.059999999999999</v>
      </c>
      <c r="AZ630" s="2" t="s">
        <v>119</v>
      </c>
      <c r="BA630" s="10">
        <f t="shared" si="66"/>
        <v>0</v>
      </c>
      <c r="BB630" s="36" t="s">
        <v>118</v>
      </c>
      <c r="BC630" s="39" t="str">
        <f t="shared" si="67"/>
        <v/>
      </c>
      <c r="BD630" s="16">
        <f>SUM(AR630:AW630)</f>
        <v>0</v>
      </c>
      <c r="BE630" s="10">
        <f>SUM(AL630:AQ630)</f>
        <v>0</v>
      </c>
      <c r="BF630" s="12" t="str">
        <f t="shared" si="68"/>
        <v/>
      </c>
      <c r="BG630" s="12" t="str">
        <f t="shared" si="69"/>
        <v/>
      </c>
      <c r="BH630" s="9">
        <f t="shared" si="70"/>
        <v>0</v>
      </c>
      <c r="BI630" s="39" t="str">
        <f t="shared" si="71"/>
        <v/>
      </c>
      <c r="BK630" s="75"/>
    </row>
    <row r="631" spans="1:63">
      <c r="A631" s="2">
        <v>628</v>
      </c>
      <c r="B631" s="2">
        <v>2024</v>
      </c>
      <c r="C631" s="1">
        <v>0</v>
      </c>
      <c r="D631" s="37" t="str">
        <v>001J100000N2FlBIAV</v>
      </c>
      <c r="E631" s="37" t="str">
        <v>JAI GURUDEV IRON STORE</v>
      </c>
      <c r="F631" s="37" t="str">
        <v>RAJASTHAN</v>
      </c>
      <c r="G631" s="37" t="str">
        <v>BIKANER</v>
      </c>
      <c r="H631" s="37">
        <v>0</v>
      </c>
      <c r="I631" s="37" t="str">
        <v>KHUNTETA STEELS</v>
      </c>
      <c r="J631" s="37" t="str">
        <v>Ravi Kumar Kulmi</v>
      </c>
      <c r="K631" s="37">
        <v>0</v>
      </c>
      <c r="L631" s="37" t="str">
        <v/>
      </c>
      <c r="M631" s="37" t="str">
        <v>North</v>
      </c>
      <c r="N631" s="2">
        <v>334401</v>
      </c>
      <c r="O631" s="2" t="str">
        <v>08AMAPL6578L1ZH</v>
      </c>
      <c r="P631" s="2">
        <v>7742939597</v>
      </c>
      <c r="Q631" s="2" t="str">
        <v>Oct'24</v>
      </c>
      <c r="R631" s="2">
        <v>2025</v>
      </c>
      <c r="S631" s="1">
        <v>0</v>
      </c>
      <c r="T631" s="2">
        <v>50</v>
      </c>
      <c r="U631" s="1">
        <v>0</v>
      </c>
      <c r="V631" s="1" t="str">
        <v>Minor</v>
      </c>
      <c r="W631" s="10">
        <v>0</v>
      </c>
      <c r="X631" s="10">
        <v>0</v>
      </c>
      <c r="Y631" s="10">
        <v>0</v>
      </c>
      <c r="Z631" s="10">
        <v>0</v>
      </c>
      <c r="AA631" s="10">
        <v>0</v>
      </c>
      <c r="AB631" s="10">
        <v>0</v>
      </c>
      <c r="AC631" s="10">
        <v>0</v>
      </c>
      <c r="AD631" s="10">
        <v>0</v>
      </c>
      <c r="AE631" s="10">
        <v>0</v>
      </c>
      <c r="AF631" s="10">
        <v>12.62</v>
      </c>
      <c r="AG631" s="10">
        <v>0</v>
      </c>
      <c r="AH631" s="10">
        <v>0</v>
      </c>
      <c r="AI631" s="10">
        <v>0</v>
      </c>
      <c r="AJ631" s="10">
        <v>0</v>
      </c>
      <c r="AK631" s="10">
        <v>0</v>
      </c>
      <c r="AL631" s="10">
        <v>0</v>
      </c>
      <c r="AM631" s="10">
        <v>0</v>
      </c>
      <c r="AN631" s="10">
        <v>0</v>
      </c>
      <c r="AO631" s="10">
        <v>0</v>
      </c>
      <c r="AP631" s="10">
        <v>0</v>
      </c>
      <c r="AQ631" s="10">
        <v>0</v>
      </c>
      <c r="AR631" s="10">
        <v>0</v>
      </c>
      <c r="AS631" s="16">
        <v>0</v>
      </c>
      <c r="AT631" s="16">
        <v>0</v>
      </c>
      <c r="AU631" s="16">
        <v>0</v>
      </c>
      <c r="AV631" s="16">
        <v>0</v>
      </c>
      <c r="AW631" s="16" t="str">
        <v/>
      </c>
      <c r="AX631" s="10">
        <f t="shared" si="65"/>
        <v>0</v>
      </c>
      <c r="AY631" s="10">
        <f>SUM(Z631:AK631)</f>
        <v>12.62</v>
      </c>
      <c r="AZ631" s="2" t="s">
        <v>119</v>
      </c>
      <c r="BA631" s="10">
        <f t="shared" si="66"/>
        <v>0</v>
      </c>
      <c r="BB631" s="36" t="s">
        <v>118</v>
      </c>
      <c r="BC631" s="39" t="str">
        <f t="shared" si="67"/>
        <v/>
      </c>
      <c r="BD631" s="16">
        <f>SUM(AR631:AW631)</f>
        <v>0</v>
      </c>
      <c r="BE631" s="10">
        <f>SUM(AL631:AQ631)</f>
        <v>0</v>
      </c>
      <c r="BF631" s="12" t="str">
        <f t="shared" si="68"/>
        <v/>
      </c>
      <c r="BG631" s="12" t="str">
        <f t="shared" si="69"/>
        <v/>
      </c>
      <c r="BH631" s="9">
        <f t="shared" si="70"/>
        <v>0</v>
      </c>
      <c r="BI631" s="39" t="str">
        <f t="shared" si="71"/>
        <v/>
      </c>
      <c r="BK631" s="75"/>
    </row>
    <row r="632" spans="1:63">
      <c r="A632" s="2">
        <v>629</v>
      </c>
      <c r="B632" s="2">
        <v>2024</v>
      </c>
      <c r="C632" s="1">
        <v>0</v>
      </c>
      <c r="D632" s="37" t="str">
        <v>0015g00001W4ZXMAA3</v>
      </c>
      <c r="E632" s="37" t="str">
        <v>Shree Ganpati Iron Store</v>
      </c>
      <c r="F632" s="37" t="str">
        <v>RAJASTHAN</v>
      </c>
      <c r="G632" s="37" t="str">
        <v>JAIPUR</v>
      </c>
      <c r="H632" s="37" t="str">
        <v>Jaipur</v>
      </c>
      <c r="I632" s="37" t="str">
        <v>KHUNTETA STEELS</v>
      </c>
      <c r="J632" s="37" t="str">
        <v>Ravi Kumar Kulmi</v>
      </c>
      <c r="K632" s="37">
        <v>0</v>
      </c>
      <c r="L632" s="37" t="str">
        <v/>
      </c>
      <c r="M632" s="37" t="str">
        <v>North</v>
      </c>
      <c r="N632" s="2">
        <v>302003</v>
      </c>
      <c r="O632" s="2" t="str">
        <v>08BXYPP6723M1ZD</v>
      </c>
      <c r="P632" s="2">
        <v>9413011317</v>
      </c>
      <c r="Q632" s="2" t="str">
        <v>Oct'24</v>
      </c>
      <c r="R632" s="2">
        <v>2025</v>
      </c>
      <c r="S632" s="1">
        <v>0</v>
      </c>
      <c r="T632" s="2" t="str">
        <v/>
      </c>
      <c r="U632" s="1">
        <v>0</v>
      </c>
      <c r="V632" s="1" t="str">
        <v>Potential Not updated</v>
      </c>
      <c r="W632" s="10">
        <v>0</v>
      </c>
      <c r="X632" s="10">
        <v>0</v>
      </c>
      <c r="Y632" s="10">
        <v>0</v>
      </c>
      <c r="Z632" s="10">
        <v>0</v>
      </c>
      <c r="AA632" s="10">
        <v>0</v>
      </c>
      <c r="AB632" s="10">
        <v>0</v>
      </c>
      <c r="AC632" s="10">
        <v>0</v>
      </c>
      <c r="AD632" s="10">
        <v>0</v>
      </c>
      <c r="AE632" s="10">
        <v>0</v>
      </c>
      <c r="AF632" s="10">
        <v>20.71</v>
      </c>
      <c r="AG632" s="10">
        <v>0</v>
      </c>
      <c r="AH632" s="10">
        <v>0</v>
      </c>
      <c r="AI632" s="10">
        <v>0</v>
      </c>
      <c r="AJ632" s="10">
        <v>0</v>
      </c>
      <c r="AK632" s="10">
        <v>0</v>
      </c>
      <c r="AL632" s="10">
        <v>0</v>
      </c>
      <c r="AM632" s="10">
        <v>0</v>
      </c>
      <c r="AN632" s="10">
        <v>0</v>
      </c>
      <c r="AO632" s="10">
        <v>0</v>
      </c>
      <c r="AP632" s="10">
        <v>0</v>
      </c>
      <c r="AQ632" s="10">
        <v>0</v>
      </c>
      <c r="AR632" s="10">
        <v>0</v>
      </c>
      <c r="AS632" s="16">
        <v>0</v>
      </c>
      <c r="AT632" s="16">
        <v>0</v>
      </c>
      <c r="AU632" s="16">
        <v>0</v>
      </c>
      <c r="AV632" s="16">
        <v>0</v>
      </c>
      <c r="AW632" s="16" t="str">
        <v/>
      </c>
      <c r="AX632" s="10">
        <f t="shared" si="65"/>
        <v>0</v>
      </c>
      <c r="AY632" s="10">
        <f>SUM(Z632:AK632)</f>
        <v>20.71</v>
      </c>
      <c r="AZ632" s="2" t="s">
        <v>119</v>
      </c>
      <c r="BA632" s="10">
        <f t="shared" si="66"/>
        <v>0</v>
      </c>
      <c r="BB632" s="36" t="s">
        <v>118</v>
      </c>
      <c r="BC632" s="39" t="str">
        <f t="shared" si="67"/>
        <v/>
      </c>
      <c r="BD632" s="16">
        <f>SUM(AR632:AW632)</f>
        <v>0</v>
      </c>
      <c r="BE632" s="10">
        <f>SUM(AL632:AQ632)</f>
        <v>0</v>
      </c>
      <c r="BF632" s="12" t="str">
        <f t="shared" si="68"/>
        <v/>
      </c>
      <c r="BG632" s="12" t="str">
        <f t="shared" si="69"/>
        <v/>
      </c>
      <c r="BH632" s="9">
        <f t="shared" si="70"/>
        <v>0</v>
      </c>
      <c r="BI632" s="39" t="str">
        <f t="shared" si="71"/>
        <v/>
      </c>
      <c r="BK632" s="75"/>
    </row>
    <row r="633" spans="1:63">
      <c r="A633" s="2">
        <v>630</v>
      </c>
      <c r="B633" s="2">
        <v>2024</v>
      </c>
      <c r="C633" s="1">
        <v>0</v>
      </c>
      <c r="D633" s="37" t="str">
        <v>001J100000N95yBIAR</v>
      </c>
      <c r="E633" s="37" t="str">
        <v>SAHARAN STONE CO.</v>
      </c>
      <c r="F633" s="37" t="str">
        <v>RAJASTHAN</v>
      </c>
      <c r="G633" s="37" t="str">
        <v>JHUNJHUNU</v>
      </c>
      <c r="H633" s="37">
        <v>0</v>
      </c>
      <c r="I633" s="37" t="str">
        <v>KHUNTETA STEELS</v>
      </c>
      <c r="J633" s="37" t="str">
        <v>Ravi Kumar Kulmi</v>
      </c>
      <c r="K633" s="37">
        <v>0</v>
      </c>
      <c r="L633" s="37" t="str">
        <v/>
      </c>
      <c r="M633" s="37" t="str">
        <v>North</v>
      </c>
      <c r="N633" s="2">
        <v>333041</v>
      </c>
      <c r="O633" s="2" t="str">
        <v>08ASPPS3386J1ZV</v>
      </c>
      <c r="P633" s="2">
        <v>9414585587</v>
      </c>
      <c r="Q633" s="2" t="str">
        <v>Oct'24</v>
      </c>
      <c r="R633" s="2">
        <v>2025</v>
      </c>
      <c r="S633" s="1">
        <v>0</v>
      </c>
      <c r="T633" s="2">
        <v>200</v>
      </c>
      <c r="U633" s="1">
        <v>0</v>
      </c>
      <c r="V633" s="1" t="str">
        <v>Challenger</v>
      </c>
      <c r="W633" s="10">
        <v>0</v>
      </c>
      <c r="X633" s="10">
        <v>0</v>
      </c>
      <c r="Y633" s="10">
        <v>0</v>
      </c>
      <c r="Z633" s="10">
        <v>0</v>
      </c>
      <c r="AA633" s="10">
        <v>0</v>
      </c>
      <c r="AB633" s="10">
        <v>0</v>
      </c>
      <c r="AC633" s="10">
        <v>0</v>
      </c>
      <c r="AD633" s="10">
        <v>0</v>
      </c>
      <c r="AE633" s="10">
        <v>0</v>
      </c>
      <c r="AF633" s="10">
        <v>14.07</v>
      </c>
      <c r="AG633" s="10">
        <v>0</v>
      </c>
      <c r="AH633" s="10">
        <v>0</v>
      </c>
      <c r="AI633" s="10">
        <v>0</v>
      </c>
      <c r="AJ633" s="10">
        <v>0</v>
      </c>
      <c r="AK633" s="10">
        <v>0</v>
      </c>
      <c r="AL633" s="10">
        <v>0</v>
      </c>
      <c r="AM633" s="10">
        <v>0</v>
      </c>
      <c r="AN633" s="10">
        <v>0</v>
      </c>
      <c r="AO633" s="10">
        <v>0</v>
      </c>
      <c r="AP633" s="10">
        <v>0</v>
      </c>
      <c r="AQ633" s="10">
        <v>0</v>
      </c>
      <c r="AR633" s="10">
        <v>0</v>
      </c>
      <c r="AS633" s="16">
        <v>0</v>
      </c>
      <c r="AT633" s="16">
        <v>0</v>
      </c>
      <c r="AU633" s="16">
        <v>0</v>
      </c>
      <c r="AV633" s="16">
        <v>0</v>
      </c>
      <c r="AW633" s="16" t="str">
        <v/>
      </c>
      <c r="AX633" s="10">
        <f t="shared" si="65"/>
        <v>0</v>
      </c>
      <c r="AY633" s="10">
        <f>SUM(Z633:AK633)</f>
        <v>14.07</v>
      </c>
      <c r="AZ633" s="2" t="s">
        <v>119</v>
      </c>
      <c r="BA633" s="10">
        <f t="shared" si="66"/>
        <v>0</v>
      </c>
      <c r="BB633" s="36" t="s">
        <v>118</v>
      </c>
      <c r="BC633" s="39" t="str">
        <f t="shared" si="67"/>
        <v/>
      </c>
      <c r="BD633" s="16">
        <f>SUM(AR633:AW633)</f>
        <v>0</v>
      </c>
      <c r="BE633" s="10">
        <f>SUM(AL633:AQ633)</f>
        <v>0</v>
      </c>
      <c r="BF633" s="12" t="str">
        <f t="shared" si="68"/>
        <v/>
      </c>
      <c r="BG633" s="12" t="str">
        <f t="shared" si="69"/>
        <v/>
      </c>
      <c r="BH633" s="9">
        <f t="shared" si="70"/>
        <v>0</v>
      </c>
      <c r="BI633" s="39" t="str">
        <f t="shared" si="71"/>
        <v/>
      </c>
      <c r="BK633" s="75"/>
    </row>
    <row r="634" spans="1:63">
      <c r="A634" s="2">
        <v>631</v>
      </c>
      <c r="B634" s="2">
        <v>2024</v>
      </c>
      <c r="C634" s="1">
        <v>0</v>
      </c>
      <c r="D634" s="37" t="str">
        <v>001J100000BadzzIAB</v>
      </c>
      <c r="E634" s="37" t="str">
        <v>HINGLAJ IRON STORE</v>
      </c>
      <c r="F634" s="37" t="str">
        <v>RAJASTHAN</v>
      </c>
      <c r="G634" s="37" t="str">
        <v>BARMER</v>
      </c>
      <c r="H634" s="37" t="str">
        <v>Barmer</v>
      </c>
      <c r="I634" s="37" t="str">
        <v>M R Associates</v>
      </c>
      <c r="J634" s="37" t="str">
        <v>Neeraj Sharma</v>
      </c>
      <c r="K634" s="37" t="str">
        <v>Neeraj Sharma</v>
      </c>
      <c r="L634" s="37" t="str">
        <v>C13417</v>
      </c>
      <c r="M634" s="37" t="str">
        <v>North</v>
      </c>
      <c r="N634" s="2">
        <v>344001</v>
      </c>
      <c r="O634" s="2" t="str">
        <v>08AFBPK4330F1ZV</v>
      </c>
      <c r="P634" s="2">
        <v>9414107455</v>
      </c>
      <c r="Q634" s="2" t="str">
        <v>Oct'24</v>
      </c>
      <c r="R634" s="2">
        <v>2025</v>
      </c>
      <c r="S634" s="1">
        <v>0</v>
      </c>
      <c r="T634" s="2">
        <v>300</v>
      </c>
      <c r="U634" s="1">
        <v>0.16635555555555556</v>
      </c>
      <c r="V634" s="1" t="str">
        <v>Super Star</v>
      </c>
      <c r="W634" s="10">
        <v>0</v>
      </c>
      <c r="X634" s="10">
        <v>0</v>
      </c>
      <c r="Y634" s="10">
        <v>0</v>
      </c>
      <c r="Z634" s="10">
        <v>0</v>
      </c>
      <c r="AA634" s="10">
        <v>0</v>
      </c>
      <c r="AB634" s="10">
        <v>0</v>
      </c>
      <c r="AC634" s="10">
        <v>0</v>
      </c>
      <c r="AD634" s="10">
        <v>0</v>
      </c>
      <c r="AE634" s="10">
        <v>0</v>
      </c>
      <c r="AF634" s="10">
        <v>60.13</v>
      </c>
      <c r="AG634" s="10">
        <v>30</v>
      </c>
      <c r="AH634" s="10">
        <v>75</v>
      </c>
      <c r="AI634" s="10">
        <v>25</v>
      </c>
      <c r="AJ634" s="10">
        <v>64</v>
      </c>
      <c r="AK634" s="10">
        <v>67</v>
      </c>
      <c r="AL634" s="10">
        <v>35.89</v>
      </c>
      <c r="AM634" s="10">
        <v>0</v>
      </c>
      <c r="AN634" s="10">
        <v>26</v>
      </c>
      <c r="AO634" s="10">
        <v>74.63</v>
      </c>
      <c r="AP634" s="10">
        <v>50.13</v>
      </c>
      <c r="AQ634" s="10">
        <v>24.98</v>
      </c>
      <c r="AR634" s="10">
        <v>24.91</v>
      </c>
      <c r="AS634" s="16">
        <v>24.02</v>
      </c>
      <c r="AT634" s="16">
        <v>49.86</v>
      </c>
      <c r="AU634" s="16">
        <v>75</v>
      </c>
      <c r="AV634" s="16">
        <v>24.86</v>
      </c>
      <c r="AW634" s="16">
        <v>25</v>
      </c>
      <c r="AX634" s="10">
        <f t="shared" si="65"/>
        <v>435.28</v>
      </c>
      <c r="AY634" s="10">
        <f>SUM(Z634:AK634)</f>
        <v>321.13</v>
      </c>
      <c r="AZ634" s="2" t="s">
        <v>119</v>
      </c>
      <c r="BA634" s="10">
        <f t="shared" si="66"/>
        <v>35.271666666666661</v>
      </c>
      <c r="BB634" s="36" t="s">
        <v>118</v>
      </c>
      <c r="BC634" s="39" t="str">
        <f t="shared" si="67"/>
        <v>B</v>
      </c>
      <c r="BD634" s="16">
        <f>SUM(AR634:AW634)</f>
        <v>223.64999999999998</v>
      </c>
      <c r="BE634" s="10">
        <f>SUM(AL634:AQ634)</f>
        <v>211.62999999999997</v>
      </c>
      <c r="BF634" s="12">
        <f t="shared" si="68"/>
        <v>0.51380720455798568</v>
      </c>
      <c r="BG634" s="12">
        <f t="shared" si="69"/>
        <v>0.48619279544201427</v>
      </c>
      <c r="BH634" s="9">
        <f t="shared" si="70"/>
        <v>435.28</v>
      </c>
      <c r="BI634" s="39" t="str">
        <f t="shared" si="71"/>
        <v>B</v>
      </c>
      <c r="BJ634" s="1" t="str">
        <f>_xlfn.XLOOKUP(D634,'Holi gift'!A:A,'Holi gift'!A:A,"",0,1)</f>
        <v>001J100000BadzzIAB</v>
      </c>
      <c r="BK634" s="75"/>
    </row>
    <row r="635" spans="1:63">
      <c r="A635" s="2">
        <v>632</v>
      </c>
      <c r="B635" s="2">
        <v>2024</v>
      </c>
      <c r="C635" s="1">
        <v>0</v>
      </c>
      <c r="D635" s="37" t="str">
        <v>001J100000BOyiZIAT</v>
      </c>
      <c r="E635" s="37" t="str">
        <v>HINGLAJ IRON HOUSE</v>
      </c>
      <c r="F635" s="37" t="str">
        <v>RAJASTHAN</v>
      </c>
      <c r="G635" s="37" t="str">
        <v>BARMER</v>
      </c>
      <c r="H635" s="37" t="str">
        <v>Barmer</v>
      </c>
      <c r="I635" s="37" t="str">
        <v>M R Associates</v>
      </c>
      <c r="J635" s="37" t="str">
        <v>Neeraj Sharma</v>
      </c>
      <c r="K635" s="37" t="str">
        <v>Neeraj Sharma</v>
      </c>
      <c r="L635" s="37" t="str">
        <v>C13417</v>
      </c>
      <c r="M635" s="37" t="str">
        <v>North</v>
      </c>
      <c r="N635" s="2">
        <v>344022</v>
      </c>
      <c r="O635" s="2" t="str">
        <v>08AANPG7146A1ZV</v>
      </c>
      <c r="P635" s="2">
        <v>6376052613</v>
      </c>
      <c r="Q635" s="2" t="str">
        <v>Oct'24</v>
      </c>
      <c r="R635" s="2">
        <v>2025</v>
      </c>
      <c r="S635" s="1">
        <v>0</v>
      </c>
      <c r="T635" s="2">
        <v>40</v>
      </c>
      <c r="U635" s="1">
        <v>3.3333333333333333E-2</v>
      </c>
      <c r="V635" s="1" t="str">
        <v>Minor</v>
      </c>
      <c r="W635" s="10">
        <v>0</v>
      </c>
      <c r="X635" s="10">
        <v>0</v>
      </c>
      <c r="Y635" s="10">
        <v>0</v>
      </c>
      <c r="Z635" s="10">
        <v>0</v>
      </c>
      <c r="AA635" s="10">
        <v>0</v>
      </c>
      <c r="AB635" s="10">
        <v>0</v>
      </c>
      <c r="AC635" s="10">
        <v>0</v>
      </c>
      <c r="AD635" s="10">
        <v>0</v>
      </c>
      <c r="AE635" s="10">
        <v>0</v>
      </c>
      <c r="AF635" s="10">
        <v>25.09</v>
      </c>
      <c r="AG635" s="10">
        <v>0</v>
      </c>
      <c r="AH635" s="10">
        <v>0</v>
      </c>
      <c r="AI635" s="10">
        <v>0</v>
      </c>
      <c r="AJ635" s="10">
        <v>0</v>
      </c>
      <c r="AK635" s="10">
        <v>0</v>
      </c>
      <c r="AL635" s="10">
        <v>0</v>
      </c>
      <c r="AM635" s="10">
        <v>0</v>
      </c>
      <c r="AN635" s="10">
        <v>0</v>
      </c>
      <c r="AO635" s="10">
        <v>0</v>
      </c>
      <c r="AP635" s="10">
        <v>0</v>
      </c>
      <c r="AQ635" s="10">
        <v>0</v>
      </c>
      <c r="AR635" s="10">
        <v>0</v>
      </c>
      <c r="AS635" s="16">
        <v>0</v>
      </c>
      <c r="AT635" s="16">
        <v>0</v>
      </c>
      <c r="AU635" s="16">
        <v>4</v>
      </c>
      <c r="AV635" s="16">
        <v>0</v>
      </c>
      <c r="AW635" s="16" t="str">
        <v/>
      </c>
      <c r="AX635" s="10">
        <f t="shared" si="65"/>
        <v>4</v>
      </c>
      <c r="AY635" s="10">
        <f>SUM(Z635:AK635)</f>
        <v>25.09</v>
      </c>
      <c r="AZ635" s="2" t="s">
        <v>119</v>
      </c>
      <c r="BA635" s="10">
        <f t="shared" si="66"/>
        <v>0</v>
      </c>
      <c r="BB635" s="36" t="s">
        <v>118</v>
      </c>
      <c r="BC635" s="39" t="str">
        <f t="shared" si="67"/>
        <v/>
      </c>
      <c r="BD635" s="16">
        <f>SUM(AR635:AW635)</f>
        <v>4</v>
      </c>
      <c r="BE635" s="10">
        <f>SUM(AL635:AQ635)</f>
        <v>0</v>
      </c>
      <c r="BF635" s="12">
        <f t="shared" si="68"/>
        <v>1</v>
      </c>
      <c r="BG635" s="12">
        <f t="shared" si="69"/>
        <v>0</v>
      </c>
      <c r="BH635" s="9">
        <f t="shared" si="70"/>
        <v>4</v>
      </c>
      <c r="BI635" s="39" t="str">
        <f t="shared" si="71"/>
        <v/>
      </c>
      <c r="BK635" s="75"/>
    </row>
    <row r="636" spans="1:63">
      <c r="A636" s="2">
        <v>633</v>
      </c>
      <c r="B636" s="2">
        <v>2024</v>
      </c>
      <c r="C636" s="1">
        <v>0</v>
      </c>
      <c r="D636" s="37" t="str">
        <v>0015g00001f8tNYAAY</v>
      </c>
      <c r="E636" s="37" t="str">
        <v>KABRA IRON AGENCIES</v>
      </c>
      <c r="F636" s="37" t="str">
        <v>RAJASTHAN</v>
      </c>
      <c r="G636" s="37" t="str">
        <v>JODHPUR</v>
      </c>
      <c r="H636" s="37" t="str">
        <v>Jodhpur</v>
      </c>
      <c r="I636" s="37" t="str">
        <v>M R Associates</v>
      </c>
      <c r="J636" s="37" t="str">
        <v>Neeraj Sharma</v>
      </c>
      <c r="K636" s="37" t="str">
        <v>Neeraj Sharma</v>
      </c>
      <c r="L636" s="37" t="str">
        <v>C13417</v>
      </c>
      <c r="M636" s="37" t="str">
        <v>North</v>
      </c>
      <c r="N636" s="2">
        <v>342001</v>
      </c>
      <c r="O636" s="2" t="str">
        <v>08ACAPK9721G1ZN</v>
      </c>
      <c r="P636" s="2">
        <v>9829028700</v>
      </c>
      <c r="Q636" s="2" t="str">
        <v>Oct'24</v>
      </c>
      <c r="R636" s="2">
        <v>2025</v>
      </c>
      <c r="S636" s="1">
        <v>0</v>
      </c>
      <c r="T636" s="2">
        <v>150</v>
      </c>
      <c r="U636" s="1">
        <v>0.24691111111111114</v>
      </c>
      <c r="V636" s="1" t="str">
        <v>Star</v>
      </c>
      <c r="W636" s="10">
        <v>0</v>
      </c>
      <c r="X636" s="10">
        <v>0</v>
      </c>
      <c r="Y636" s="10">
        <v>0</v>
      </c>
      <c r="Z636" s="10">
        <v>0</v>
      </c>
      <c r="AA636" s="10">
        <v>0</v>
      </c>
      <c r="AB636" s="10">
        <v>0</v>
      </c>
      <c r="AC636" s="10">
        <v>0</v>
      </c>
      <c r="AD636" s="10">
        <v>0</v>
      </c>
      <c r="AE636" s="10">
        <v>0</v>
      </c>
      <c r="AF636" s="10">
        <v>57</v>
      </c>
      <c r="AG636" s="10">
        <v>35</v>
      </c>
      <c r="AH636" s="10">
        <v>51</v>
      </c>
      <c r="AI636" s="10">
        <v>22</v>
      </c>
      <c r="AJ636" s="10">
        <v>20</v>
      </c>
      <c r="AK636" s="10">
        <v>40</v>
      </c>
      <c r="AL636" s="10">
        <v>74</v>
      </c>
      <c r="AM636" s="10">
        <v>0</v>
      </c>
      <c r="AN636" s="10">
        <v>0</v>
      </c>
      <c r="AO636" s="10">
        <v>20.02</v>
      </c>
      <c r="AP636" s="10">
        <v>0</v>
      </c>
      <c r="AQ636" s="10">
        <v>35.76</v>
      </c>
      <c r="AR636" s="10">
        <v>19.989999999999998</v>
      </c>
      <c r="AS636" s="16">
        <v>40.17</v>
      </c>
      <c r="AT636" s="16">
        <v>39.97</v>
      </c>
      <c r="AU636" s="16">
        <v>40</v>
      </c>
      <c r="AV636" s="16">
        <v>31.14</v>
      </c>
      <c r="AW636" s="16">
        <v>5</v>
      </c>
      <c r="AX636" s="10">
        <f t="shared" si="65"/>
        <v>306.04999999999995</v>
      </c>
      <c r="AY636" s="10">
        <f>SUM(Z636:AK636)</f>
        <v>225</v>
      </c>
      <c r="AZ636" s="2" t="s">
        <v>119</v>
      </c>
      <c r="BA636" s="10">
        <f t="shared" si="66"/>
        <v>21.63</v>
      </c>
      <c r="BB636" s="36" t="s">
        <v>118</v>
      </c>
      <c r="BC636" s="39" t="str">
        <f t="shared" si="67"/>
        <v>B</v>
      </c>
      <c r="BD636" s="16">
        <f>SUM(AR636:AW636)</f>
        <v>176.26999999999998</v>
      </c>
      <c r="BE636" s="10">
        <f>SUM(AL636:AQ636)</f>
        <v>129.78</v>
      </c>
      <c r="BF636" s="12">
        <f t="shared" si="68"/>
        <v>0.57595164188858028</v>
      </c>
      <c r="BG636" s="12">
        <f t="shared" si="69"/>
        <v>0.42404835811141978</v>
      </c>
      <c r="BH636" s="9">
        <f t="shared" si="70"/>
        <v>306.04999999999995</v>
      </c>
      <c r="BI636" s="39" t="str">
        <f t="shared" si="71"/>
        <v>B</v>
      </c>
      <c r="BJ636" s="1" t="str">
        <f>_xlfn.XLOOKUP(D636,'Holi gift'!A:A,'Holi gift'!A:A,"",0,1)</f>
        <v>0015g00001f8tNYAAY</v>
      </c>
      <c r="BK636" s="75"/>
    </row>
    <row r="637" spans="1:63">
      <c r="A637" s="2">
        <v>634</v>
      </c>
      <c r="B637" s="2">
        <v>2024</v>
      </c>
      <c r="C637" s="1">
        <v>0</v>
      </c>
      <c r="D637" s="37" t="str">
        <v>0015g00001gvYUPAA2</v>
      </c>
      <c r="E637" s="37" t="str">
        <v>RAJASTHAN TRADING COMPANY</v>
      </c>
      <c r="F637" s="37" t="str">
        <v>RAJASTHAN</v>
      </c>
      <c r="G637" s="37" t="str">
        <v>JALORE</v>
      </c>
      <c r="H637" s="37" t="str">
        <v>Bhinmal</v>
      </c>
      <c r="I637" s="37" t="str">
        <v>M R Associates</v>
      </c>
      <c r="J637" s="37" t="str">
        <v>Neeraj Sharma</v>
      </c>
      <c r="K637" s="37" t="str">
        <v>Neeraj Sharma</v>
      </c>
      <c r="L637" s="37" t="str">
        <v>C13417</v>
      </c>
      <c r="M637" s="37" t="str">
        <v>North</v>
      </c>
      <c r="N637" s="2">
        <v>343022</v>
      </c>
      <c r="O637" s="2" t="str">
        <v>08IPVPD5573K1ZZ</v>
      </c>
      <c r="P637" s="2">
        <v>9256853151</v>
      </c>
      <c r="Q637" s="2" t="str">
        <v>Oct'24</v>
      </c>
      <c r="R637" s="2">
        <v>2025</v>
      </c>
      <c r="S637" s="1">
        <v>0</v>
      </c>
      <c r="T637" s="2">
        <v>30</v>
      </c>
      <c r="U637" s="1">
        <v>0</v>
      </c>
      <c r="V637" s="1" t="str">
        <v>Minor</v>
      </c>
      <c r="W637" s="10">
        <v>0</v>
      </c>
      <c r="X637" s="10">
        <v>0</v>
      </c>
      <c r="Y637" s="10">
        <v>0</v>
      </c>
      <c r="Z637" s="10">
        <v>0</v>
      </c>
      <c r="AA637" s="10">
        <v>0</v>
      </c>
      <c r="AB637" s="10">
        <v>0</v>
      </c>
      <c r="AC637" s="10">
        <v>0</v>
      </c>
      <c r="AD637" s="10">
        <v>0</v>
      </c>
      <c r="AE637" s="10">
        <v>0</v>
      </c>
      <c r="AF637" s="10">
        <v>10.130000000000001</v>
      </c>
      <c r="AG637" s="10">
        <v>0</v>
      </c>
      <c r="AH637" s="10">
        <v>0</v>
      </c>
      <c r="AI637" s="10">
        <v>0</v>
      </c>
      <c r="AJ637" s="10">
        <v>0</v>
      </c>
      <c r="AK637" s="10">
        <v>0</v>
      </c>
      <c r="AL637" s="10">
        <v>0</v>
      </c>
      <c r="AM637" s="10">
        <v>0</v>
      </c>
      <c r="AN637" s="10">
        <v>0</v>
      </c>
      <c r="AO637" s="10">
        <v>0</v>
      </c>
      <c r="AP637" s="10">
        <v>0</v>
      </c>
      <c r="AQ637" s="10">
        <v>0</v>
      </c>
      <c r="AR637" s="10">
        <v>0</v>
      </c>
      <c r="AS637" s="16">
        <v>0</v>
      </c>
      <c r="AT637" s="16">
        <v>0</v>
      </c>
      <c r="AU637" s="16">
        <v>0</v>
      </c>
      <c r="AV637" s="16">
        <v>0</v>
      </c>
      <c r="AW637" s="16" t="str">
        <v/>
      </c>
      <c r="AX637" s="10">
        <f t="shared" si="65"/>
        <v>0</v>
      </c>
      <c r="AY637" s="10">
        <f>SUM(Z637:AK637)</f>
        <v>10.130000000000001</v>
      </c>
      <c r="AZ637" s="2" t="s">
        <v>119</v>
      </c>
      <c r="BA637" s="10">
        <f t="shared" si="66"/>
        <v>0</v>
      </c>
      <c r="BB637" s="36" t="s">
        <v>118</v>
      </c>
      <c r="BC637" s="39" t="str">
        <f t="shared" si="67"/>
        <v/>
      </c>
      <c r="BD637" s="16">
        <f>SUM(AR637:AW637)</f>
        <v>0</v>
      </c>
      <c r="BE637" s="10">
        <f>SUM(AL637:AQ637)</f>
        <v>0</v>
      </c>
      <c r="BF637" s="12" t="str">
        <f t="shared" si="68"/>
        <v/>
      </c>
      <c r="BG637" s="12" t="str">
        <f t="shared" si="69"/>
        <v/>
      </c>
      <c r="BH637" s="9">
        <f t="shared" si="70"/>
        <v>0</v>
      </c>
      <c r="BI637" s="39" t="str">
        <f t="shared" si="71"/>
        <v/>
      </c>
      <c r="BK637" s="75"/>
    </row>
    <row r="638" spans="1:63">
      <c r="A638" s="2">
        <v>635</v>
      </c>
      <c r="B638" s="2">
        <v>2024</v>
      </c>
      <c r="C638" s="1">
        <v>0</v>
      </c>
      <c r="D638" s="37" t="str">
        <v>0015g00001f8ua5AAA</v>
      </c>
      <c r="E638" s="37" t="str">
        <v>ROOP STEEL TRADING COMPANY</v>
      </c>
      <c r="F638" s="37" t="str">
        <v>RAJASTHAN</v>
      </c>
      <c r="G638" s="37" t="str">
        <v>JODHPUR</v>
      </c>
      <c r="H638" s="37" t="str">
        <v>Jodhpur</v>
      </c>
      <c r="I638" s="37" t="str">
        <v>M R Associates</v>
      </c>
      <c r="J638" s="37" t="str">
        <v>Neeraj Sharma</v>
      </c>
      <c r="K638" s="37" t="str">
        <v>Neeraj Sharma</v>
      </c>
      <c r="L638" s="37" t="str">
        <v>C13417</v>
      </c>
      <c r="M638" s="37" t="str">
        <v>North</v>
      </c>
      <c r="N638" s="2">
        <v>342001</v>
      </c>
      <c r="O638" s="2" t="str">
        <v>08AAOFR3863N1ZD</v>
      </c>
      <c r="P638" s="2">
        <v>9001800939</v>
      </c>
      <c r="Q638" s="2" t="str">
        <v>Oct'24</v>
      </c>
      <c r="R638" s="2">
        <v>2025</v>
      </c>
      <c r="S638" s="1">
        <v>0</v>
      </c>
      <c r="T638" s="2">
        <v>80</v>
      </c>
      <c r="U638" s="1">
        <v>0.71087500000000003</v>
      </c>
      <c r="V638" s="1" t="str">
        <v>Star</v>
      </c>
      <c r="W638" s="10">
        <v>0</v>
      </c>
      <c r="X638" s="10">
        <v>0</v>
      </c>
      <c r="Y638" s="10">
        <v>0</v>
      </c>
      <c r="Z638" s="10">
        <v>0</v>
      </c>
      <c r="AA638" s="10">
        <v>0</v>
      </c>
      <c r="AB638" s="10">
        <v>0</v>
      </c>
      <c r="AC638" s="10">
        <v>0</v>
      </c>
      <c r="AD638" s="10">
        <v>0</v>
      </c>
      <c r="AE638" s="10">
        <v>0</v>
      </c>
      <c r="AF638" s="10">
        <v>5</v>
      </c>
      <c r="AG638" s="10">
        <v>21</v>
      </c>
      <c r="AH638" s="10">
        <v>0</v>
      </c>
      <c r="AI638" s="10">
        <v>20</v>
      </c>
      <c r="AJ638" s="10">
        <v>16</v>
      </c>
      <c r="AK638" s="10">
        <v>20</v>
      </c>
      <c r="AL638" s="10">
        <v>20.03</v>
      </c>
      <c r="AM638" s="10">
        <v>0</v>
      </c>
      <c r="AN638" s="10">
        <v>29</v>
      </c>
      <c r="AO638" s="10">
        <v>26.96</v>
      </c>
      <c r="AP638" s="10">
        <v>3</v>
      </c>
      <c r="AQ638" s="10">
        <v>30.07</v>
      </c>
      <c r="AR638" s="10">
        <v>24.98</v>
      </c>
      <c r="AS638" s="16">
        <v>15.03</v>
      </c>
      <c r="AT638" s="16">
        <v>56.62</v>
      </c>
      <c r="AU638" s="16">
        <v>82</v>
      </c>
      <c r="AV638" s="16">
        <v>31.99</v>
      </c>
      <c r="AW638" s="16">
        <v>20</v>
      </c>
      <c r="AX638" s="10">
        <f t="shared" si="65"/>
        <v>339.68</v>
      </c>
      <c r="AY638" s="10">
        <f>SUM(Z638:AK638)</f>
        <v>82</v>
      </c>
      <c r="AZ638" s="2" t="s">
        <v>119</v>
      </c>
      <c r="BA638" s="10">
        <f t="shared" si="66"/>
        <v>18.176666666666666</v>
      </c>
      <c r="BB638" s="36" t="s">
        <v>118</v>
      </c>
      <c r="BC638" s="39" t="str">
        <f t="shared" si="67"/>
        <v>B</v>
      </c>
      <c r="BD638" s="16">
        <f>SUM(AR638:AW638)</f>
        <v>230.62</v>
      </c>
      <c r="BE638" s="10">
        <f>SUM(AL638:AQ638)</f>
        <v>109.06</v>
      </c>
      <c r="BF638" s="12">
        <f t="shared" si="68"/>
        <v>0.67893311351860575</v>
      </c>
      <c r="BG638" s="12">
        <f t="shared" si="69"/>
        <v>0.32106688648139425</v>
      </c>
      <c r="BH638" s="9">
        <f t="shared" si="70"/>
        <v>339.68</v>
      </c>
      <c r="BI638" s="39" t="str">
        <f t="shared" si="71"/>
        <v>B</v>
      </c>
      <c r="BJ638" s="1" t="str">
        <f>_xlfn.XLOOKUP(D638,'Holi gift'!A:A,'Holi gift'!A:A,"",0,1)</f>
        <v>0015g00001f8ua5AAA</v>
      </c>
      <c r="BK638" s="75"/>
    </row>
    <row r="639" spans="1:63">
      <c r="A639" s="2">
        <v>636</v>
      </c>
      <c r="B639" s="2">
        <v>2024</v>
      </c>
      <c r="C639" s="1">
        <v>0</v>
      </c>
      <c r="D639" s="37" t="str">
        <v>0015g00001c5ZixAAE</v>
      </c>
      <c r="E639" s="37" t="str">
        <v>IN-DECORE STEELS</v>
      </c>
      <c r="F639" s="37" t="str">
        <v>RAJASTHAN</v>
      </c>
      <c r="G639" s="37" t="str">
        <v>ALWAR</v>
      </c>
      <c r="H639" s="37" t="str">
        <v>Behror</v>
      </c>
      <c r="I639" s="37" t="str">
        <v>Swastik Tradevision Pvt. Ltd.</v>
      </c>
      <c r="J639" s="37" t="str">
        <v>Ravi Kumar Kulmi</v>
      </c>
      <c r="K639" s="37" t="str">
        <v>Ravi Kumar Kulmi</v>
      </c>
      <c r="L639" s="37" t="str">
        <v>C12822</v>
      </c>
      <c r="M639" s="37" t="str">
        <v>North</v>
      </c>
      <c r="N639" s="2">
        <v>301701</v>
      </c>
      <c r="O639" s="2" t="str">
        <v>08AUDPK1103H1Z5</v>
      </c>
      <c r="P639" s="2">
        <v>9414415432</v>
      </c>
      <c r="Q639" s="2" t="str">
        <v>Oct'24</v>
      </c>
      <c r="R639" s="2">
        <v>2025</v>
      </c>
      <c r="S639" s="1">
        <v>0</v>
      </c>
      <c r="T639" s="2">
        <v>40</v>
      </c>
      <c r="U639" s="1">
        <v>0</v>
      </c>
      <c r="V639" s="1" t="str">
        <v>Minor</v>
      </c>
      <c r="W639" s="10">
        <v>0</v>
      </c>
      <c r="X639" s="10">
        <v>0</v>
      </c>
      <c r="Y639" s="10">
        <v>0</v>
      </c>
      <c r="Z639" s="10">
        <v>0</v>
      </c>
      <c r="AA639" s="10">
        <v>0</v>
      </c>
      <c r="AB639" s="10">
        <v>0</v>
      </c>
      <c r="AC639" s="10">
        <v>0</v>
      </c>
      <c r="AD639" s="10">
        <v>0</v>
      </c>
      <c r="AE639" s="10">
        <v>0</v>
      </c>
      <c r="AF639" s="10">
        <v>20.059999999999999</v>
      </c>
      <c r="AG639" s="10">
        <v>0</v>
      </c>
      <c r="AH639" s="10">
        <v>0</v>
      </c>
      <c r="AI639" s="10">
        <v>0</v>
      </c>
      <c r="AJ639" s="10">
        <v>0</v>
      </c>
      <c r="AK639" s="10">
        <v>0</v>
      </c>
      <c r="AL639" s="10">
        <v>0</v>
      </c>
      <c r="AM639" s="10">
        <v>0</v>
      </c>
      <c r="AN639" s="10">
        <v>0</v>
      </c>
      <c r="AO639" s="10">
        <v>0</v>
      </c>
      <c r="AP639" s="10">
        <v>0</v>
      </c>
      <c r="AQ639" s="10">
        <v>0</v>
      </c>
      <c r="AR639" s="10">
        <v>0</v>
      </c>
      <c r="AS639" s="16">
        <v>19.920000000000002</v>
      </c>
      <c r="AT639" s="16">
        <v>0</v>
      </c>
      <c r="AU639" s="16">
        <v>0</v>
      </c>
      <c r="AV639" s="16">
        <v>0</v>
      </c>
      <c r="AW639" s="16" t="str">
        <v/>
      </c>
      <c r="AX639" s="10">
        <f t="shared" si="65"/>
        <v>19.920000000000002</v>
      </c>
      <c r="AY639" s="10">
        <f>SUM(Z639:AK639)</f>
        <v>20.059999999999999</v>
      </c>
      <c r="AZ639" s="2" t="s">
        <v>119</v>
      </c>
      <c r="BA639" s="10">
        <f t="shared" si="66"/>
        <v>0</v>
      </c>
      <c r="BB639" s="36" t="s">
        <v>118</v>
      </c>
      <c r="BC639" s="39" t="str">
        <f t="shared" si="67"/>
        <v/>
      </c>
      <c r="BD639" s="16">
        <f>SUM(AR639:AW639)</f>
        <v>19.920000000000002</v>
      </c>
      <c r="BE639" s="10">
        <f>SUM(AL639:AQ639)</f>
        <v>0</v>
      </c>
      <c r="BF639" s="12">
        <f t="shared" si="68"/>
        <v>1</v>
      </c>
      <c r="BG639" s="12">
        <f t="shared" si="69"/>
        <v>0</v>
      </c>
      <c r="BH639" s="9">
        <f t="shared" si="70"/>
        <v>19.920000000000002</v>
      </c>
      <c r="BI639" s="39" t="str">
        <f t="shared" si="71"/>
        <v/>
      </c>
      <c r="BK639" s="75"/>
    </row>
    <row r="640" spans="1:63">
      <c r="A640" s="2">
        <v>637</v>
      </c>
      <c r="B640" s="2">
        <v>2024</v>
      </c>
      <c r="C640" s="1">
        <v>0</v>
      </c>
      <c r="D640" s="37" t="str">
        <v>0015g00001XIZivAAH</v>
      </c>
      <c r="E640" s="37" t="str">
        <v>SHREE SANWARIYA STEELS</v>
      </c>
      <c r="F640" s="37" t="str">
        <v>RAJASTHAN</v>
      </c>
      <c r="G640" s="37" t="str">
        <v>AJMER</v>
      </c>
      <c r="H640" s="37" t="str">
        <v>Ajmer</v>
      </c>
      <c r="I640" s="37" t="str">
        <v>Swastik Tradevision Pvt. Ltd.</v>
      </c>
      <c r="J640" s="37" t="str">
        <v>Amit Kumar Sharma</v>
      </c>
      <c r="K640" s="37" t="str">
        <v>Ravi Kumar Kulmi</v>
      </c>
      <c r="L640" s="37" t="str">
        <v>C12822</v>
      </c>
      <c r="M640" s="37" t="str">
        <v>North</v>
      </c>
      <c r="N640" s="2">
        <v>305001</v>
      </c>
      <c r="O640" s="2" t="str">
        <v>08AKCPB1306J1ZP</v>
      </c>
      <c r="P640" s="2">
        <v>9828250140</v>
      </c>
      <c r="Q640" s="2" t="str">
        <v>Oct'24</v>
      </c>
      <c r="R640" s="2">
        <v>2025</v>
      </c>
      <c r="S640" s="1">
        <v>0</v>
      </c>
      <c r="T640" s="2">
        <v>60</v>
      </c>
      <c r="U640" s="1">
        <v>0</v>
      </c>
      <c r="V640" s="1" t="str">
        <v>Challenger</v>
      </c>
      <c r="W640" s="10">
        <v>0</v>
      </c>
      <c r="X640" s="10">
        <v>0</v>
      </c>
      <c r="Y640" s="10">
        <v>0</v>
      </c>
      <c r="Z640" s="10">
        <v>0</v>
      </c>
      <c r="AA640" s="10">
        <v>0</v>
      </c>
      <c r="AB640" s="10">
        <v>0</v>
      </c>
      <c r="AC640" s="10">
        <v>0</v>
      </c>
      <c r="AD640" s="10">
        <v>0</v>
      </c>
      <c r="AE640" s="10">
        <v>0</v>
      </c>
      <c r="AF640" s="10">
        <v>21.24</v>
      </c>
      <c r="AG640" s="10">
        <v>0</v>
      </c>
      <c r="AH640" s="10">
        <v>0</v>
      </c>
      <c r="AI640" s="10">
        <v>0</v>
      </c>
      <c r="AJ640" s="10">
        <v>0</v>
      </c>
      <c r="AK640" s="10">
        <v>0</v>
      </c>
      <c r="AL640" s="10">
        <v>0</v>
      </c>
      <c r="AM640" s="10">
        <v>0</v>
      </c>
      <c r="AN640" s="10">
        <v>0</v>
      </c>
      <c r="AO640" s="10">
        <v>0</v>
      </c>
      <c r="AP640" s="10">
        <v>0</v>
      </c>
      <c r="AQ640" s="10">
        <v>0</v>
      </c>
      <c r="AR640" s="10">
        <v>0</v>
      </c>
      <c r="AS640" s="16">
        <v>0</v>
      </c>
      <c r="AT640" s="16">
        <v>0</v>
      </c>
      <c r="AU640" s="16">
        <v>0</v>
      </c>
      <c r="AV640" s="16">
        <v>0</v>
      </c>
      <c r="AW640" s="16" t="str">
        <v/>
      </c>
      <c r="AX640" s="10">
        <f t="shared" si="65"/>
        <v>0</v>
      </c>
      <c r="AY640" s="10">
        <f>SUM(Z640:AK640)</f>
        <v>21.24</v>
      </c>
      <c r="AZ640" s="2" t="s">
        <v>119</v>
      </c>
      <c r="BA640" s="10">
        <f t="shared" si="66"/>
        <v>0</v>
      </c>
      <c r="BB640" s="36" t="s">
        <v>118</v>
      </c>
      <c r="BC640" s="39" t="str">
        <f t="shared" si="67"/>
        <v/>
      </c>
      <c r="BD640" s="16">
        <f>SUM(AR640:AW640)</f>
        <v>0</v>
      </c>
      <c r="BE640" s="10">
        <f>SUM(AL640:AQ640)</f>
        <v>0</v>
      </c>
      <c r="BF640" s="12" t="str">
        <f t="shared" si="68"/>
        <v/>
      </c>
      <c r="BG640" s="12" t="str">
        <f t="shared" si="69"/>
        <v/>
      </c>
      <c r="BH640" s="9">
        <f t="shared" si="70"/>
        <v>0</v>
      </c>
      <c r="BI640" s="39" t="str">
        <f t="shared" si="71"/>
        <v/>
      </c>
      <c r="BK640" s="75"/>
    </row>
    <row r="641" spans="1:63">
      <c r="A641" s="2">
        <v>638</v>
      </c>
      <c r="B641" s="2">
        <v>2024</v>
      </c>
      <c r="C641" s="1">
        <v>0</v>
      </c>
      <c r="D641" s="37" t="str">
        <v>001J100000JloveIAB</v>
      </c>
      <c r="E641" s="37" t="str">
        <v>HINDUSTAN TRADING COMPANY</v>
      </c>
      <c r="F641" s="37" t="str">
        <v>RAJASTHAN</v>
      </c>
      <c r="G641" s="37" t="str">
        <v>SAWAI MADHOPUR</v>
      </c>
      <c r="H641" s="37">
        <v>0</v>
      </c>
      <c r="I641" s="37" t="str">
        <v>Swastik Tradevision Pvt. Ltd.</v>
      </c>
      <c r="J641" s="37" t="str">
        <v>Sanjeev Jain</v>
      </c>
      <c r="K641" s="37" t="str">
        <v>Ravi Kumar Kulmi</v>
      </c>
      <c r="L641" s="37" t="str">
        <v>C12822</v>
      </c>
      <c r="M641" s="37" t="str">
        <v>North</v>
      </c>
      <c r="N641" s="2">
        <v>322201</v>
      </c>
      <c r="O641" s="2" t="str">
        <v>08BUTPS9020C2Z9</v>
      </c>
      <c r="P641" s="2">
        <v>9667054253</v>
      </c>
      <c r="Q641" s="2" t="str">
        <v>Oct'24</v>
      </c>
      <c r="R641" s="2">
        <v>2025</v>
      </c>
      <c r="S641" s="1">
        <v>0</v>
      </c>
      <c r="T641" s="2">
        <v>40</v>
      </c>
      <c r="U641" s="1">
        <v>0</v>
      </c>
      <c r="V641" s="1" t="str">
        <v>Minor</v>
      </c>
      <c r="W641" s="10">
        <v>0</v>
      </c>
      <c r="X641" s="10">
        <v>0</v>
      </c>
      <c r="Y641" s="10">
        <v>0</v>
      </c>
      <c r="Z641" s="10">
        <v>0</v>
      </c>
      <c r="AA641" s="10">
        <v>0</v>
      </c>
      <c r="AB641" s="10">
        <v>0</v>
      </c>
      <c r="AC641" s="10">
        <v>0</v>
      </c>
      <c r="AD641" s="10">
        <v>0</v>
      </c>
      <c r="AE641" s="10">
        <v>0</v>
      </c>
      <c r="AF641" s="10">
        <v>19.989999999999998</v>
      </c>
      <c r="AG641" s="10">
        <v>0</v>
      </c>
      <c r="AH641" s="10">
        <v>15.56</v>
      </c>
      <c r="AI641" s="10">
        <v>0</v>
      </c>
      <c r="AJ641" s="10">
        <v>0</v>
      </c>
      <c r="AK641" s="10">
        <v>0</v>
      </c>
      <c r="AL641" s="10">
        <v>0</v>
      </c>
      <c r="AM641" s="10">
        <v>0</v>
      </c>
      <c r="AN641" s="10">
        <v>0</v>
      </c>
      <c r="AO641" s="10">
        <v>0</v>
      </c>
      <c r="AP641" s="10">
        <v>0</v>
      </c>
      <c r="AQ641" s="10">
        <v>0</v>
      </c>
      <c r="AR641" s="10">
        <v>0</v>
      </c>
      <c r="AS641" s="16">
        <v>0</v>
      </c>
      <c r="AT641" s="16">
        <v>0</v>
      </c>
      <c r="AU641" s="16">
        <v>0</v>
      </c>
      <c r="AV641" s="16">
        <v>0</v>
      </c>
      <c r="AW641" s="16" t="str">
        <v/>
      </c>
      <c r="AX641" s="10">
        <f t="shared" si="65"/>
        <v>0</v>
      </c>
      <c r="AY641" s="10">
        <f>SUM(Z641:AK641)</f>
        <v>35.549999999999997</v>
      </c>
      <c r="AZ641" s="2" t="s">
        <v>119</v>
      </c>
      <c r="BA641" s="10">
        <f t="shared" si="66"/>
        <v>0</v>
      </c>
      <c r="BB641" s="36" t="s">
        <v>118</v>
      </c>
      <c r="BC641" s="39" t="str">
        <f t="shared" si="67"/>
        <v/>
      </c>
      <c r="BD641" s="16">
        <f>SUM(AR641:AW641)</f>
        <v>0</v>
      </c>
      <c r="BE641" s="10">
        <f>SUM(AL641:AQ641)</f>
        <v>0</v>
      </c>
      <c r="BF641" s="12" t="str">
        <f t="shared" si="68"/>
        <v/>
      </c>
      <c r="BG641" s="12" t="str">
        <f t="shared" si="69"/>
        <v/>
      </c>
      <c r="BH641" s="9">
        <f t="shared" si="70"/>
        <v>0</v>
      </c>
      <c r="BI641" s="39" t="str">
        <f t="shared" si="71"/>
        <v/>
      </c>
      <c r="BK641" s="75"/>
    </row>
    <row r="642" spans="1:63">
      <c r="A642" s="2">
        <v>639</v>
      </c>
      <c r="B642" s="2">
        <v>2024</v>
      </c>
      <c r="C642" s="1">
        <v>0</v>
      </c>
      <c r="D642" s="37" t="str">
        <v>001J100000Jsu67IAB</v>
      </c>
      <c r="E642" s="37" t="str">
        <v>RAMCHANDRA MADANGOPAL</v>
      </c>
      <c r="F642" s="37" t="str">
        <v>RAJASTHAN</v>
      </c>
      <c r="G642" s="37" t="str">
        <v>BIKANER</v>
      </c>
      <c r="H642" s="37">
        <v>0</v>
      </c>
      <c r="I642" s="37" t="str">
        <v>Swastik Tradevision Pvt. Ltd.</v>
      </c>
      <c r="J642" s="37" t="str">
        <v>Sanjeev Jain</v>
      </c>
      <c r="K642" s="37" t="str">
        <v>Ravi Kumar Kulmi</v>
      </c>
      <c r="L642" s="37" t="str">
        <v>C12822</v>
      </c>
      <c r="M642" s="37" t="str">
        <v>North</v>
      </c>
      <c r="N642" s="2">
        <v>334803</v>
      </c>
      <c r="O642" s="2" t="str">
        <v>08AAOFR3138E1Z4</v>
      </c>
      <c r="P642" s="2">
        <v>9460911462</v>
      </c>
      <c r="Q642" s="2" t="str">
        <v>Oct'24</v>
      </c>
      <c r="R642" s="2">
        <v>2025</v>
      </c>
      <c r="S642" s="1">
        <v>0</v>
      </c>
      <c r="T642" s="2">
        <v>100</v>
      </c>
      <c r="U642" s="1">
        <v>0</v>
      </c>
      <c r="V642" s="1" t="str">
        <v>Challenger</v>
      </c>
      <c r="W642" s="10">
        <v>0</v>
      </c>
      <c r="X642" s="10">
        <v>0</v>
      </c>
      <c r="Y642" s="10">
        <v>0</v>
      </c>
      <c r="Z642" s="10">
        <v>0</v>
      </c>
      <c r="AA642" s="10">
        <v>0</v>
      </c>
      <c r="AB642" s="10">
        <v>0</v>
      </c>
      <c r="AC642" s="10">
        <v>0</v>
      </c>
      <c r="AD642" s="10">
        <v>0</v>
      </c>
      <c r="AE642" s="10">
        <v>0</v>
      </c>
      <c r="AF642" s="10">
        <v>25.14</v>
      </c>
      <c r="AG642" s="10">
        <v>0</v>
      </c>
      <c r="AH642" s="10">
        <v>0</v>
      </c>
      <c r="AI642" s="10">
        <v>0</v>
      </c>
      <c r="AJ642" s="10">
        <v>0</v>
      </c>
      <c r="AK642" s="10">
        <v>0</v>
      </c>
      <c r="AL642" s="10">
        <v>0</v>
      </c>
      <c r="AM642" s="10">
        <v>0</v>
      </c>
      <c r="AN642" s="10">
        <v>0</v>
      </c>
      <c r="AO642" s="10">
        <v>0</v>
      </c>
      <c r="AP642" s="10">
        <v>0</v>
      </c>
      <c r="AQ642" s="10">
        <v>0</v>
      </c>
      <c r="AR642" s="10">
        <v>0</v>
      </c>
      <c r="AS642" s="16">
        <v>0</v>
      </c>
      <c r="AT642" s="16">
        <v>0</v>
      </c>
      <c r="AU642" s="16">
        <v>0</v>
      </c>
      <c r="AV642" s="16">
        <v>0</v>
      </c>
      <c r="AW642" s="16" t="str">
        <v/>
      </c>
      <c r="AX642" s="10">
        <f t="shared" si="65"/>
        <v>0</v>
      </c>
      <c r="AY642" s="10">
        <f>SUM(Z642:AK642)</f>
        <v>25.14</v>
      </c>
      <c r="AZ642" s="2" t="s">
        <v>119</v>
      </c>
      <c r="BA642" s="10">
        <f t="shared" si="66"/>
        <v>0</v>
      </c>
      <c r="BB642" s="36" t="s">
        <v>118</v>
      </c>
      <c r="BC642" s="39" t="str">
        <f t="shared" si="67"/>
        <v/>
      </c>
      <c r="BD642" s="16">
        <f>SUM(AR642:AW642)</f>
        <v>0</v>
      </c>
      <c r="BE642" s="10">
        <f>SUM(AL642:AQ642)</f>
        <v>0</v>
      </c>
      <c r="BF642" s="12" t="str">
        <f t="shared" si="68"/>
        <v/>
      </c>
      <c r="BG642" s="12" t="str">
        <f t="shared" si="69"/>
        <v/>
      </c>
      <c r="BH642" s="9">
        <f t="shared" si="70"/>
        <v>0</v>
      </c>
      <c r="BI642" s="39" t="str">
        <f t="shared" si="71"/>
        <v/>
      </c>
      <c r="BK642" s="75"/>
    </row>
    <row r="643" spans="1:63">
      <c r="A643" s="2">
        <v>640</v>
      </c>
      <c r="B643" s="2">
        <v>2024</v>
      </c>
      <c r="C643" s="1">
        <v>0</v>
      </c>
      <c r="D643" s="37" t="str">
        <v>001J100000Lk96DIAR</v>
      </c>
      <c r="E643" s="37" t="str">
        <v>Krishna Trading Company</v>
      </c>
      <c r="F643" s="37" t="str">
        <v>RAJASTHAN</v>
      </c>
      <c r="G643" s="37" t="str">
        <v>DAUSA</v>
      </c>
      <c r="H643" s="37">
        <v>0</v>
      </c>
      <c r="I643" s="37" t="str">
        <v>Swastik Tradevision Pvt. Ltd.</v>
      </c>
      <c r="J643" s="37" t="str">
        <v>Sanjeev Jain</v>
      </c>
      <c r="K643" s="37" t="str">
        <v>Ravi Kumar Kulmi</v>
      </c>
      <c r="L643" s="37" t="str">
        <v>C12822</v>
      </c>
      <c r="M643" s="37" t="str">
        <v>North</v>
      </c>
      <c r="N643" s="2">
        <v>303502</v>
      </c>
      <c r="O643" s="2" t="str">
        <v>08JLMPK1574B1ZY</v>
      </c>
      <c r="P643" s="2">
        <v>9079444626</v>
      </c>
      <c r="Q643" s="2" t="str">
        <v>Oct'24</v>
      </c>
      <c r="R643" s="2">
        <v>2025</v>
      </c>
      <c r="S643" s="1">
        <v>0</v>
      </c>
      <c r="T643" s="2">
        <v>100</v>
      </c>
      <c r="U643" s="1">
        <v>0</v>
      </c>
      <c r="V643" s="1" t="str">
        <v>Challenger</v>
      </c>
      <c r="W643" s="10">
        <v>0</v>
      </c>
      <c r="X643" s="10">
        <v>0</v>
      </c>
      <c r="Y643" s="10">
        <v>0</v>
      </c>
      <c r="Z643" s="10">
        <v>0</v>
      </c>
      <c r="AA643" s="10">
        <v>0</v>
      </c>
      <c r="AB643" s="10">
        <v>0</v>
      </c>
      <c r="AC643" s="10">
        <v>0</v>
      </c>
      <c r="AD643" s="10">
        <v>0</v>
      </c>
      <c r="AE643" s="10">
        <v>0</v>
      </c>
      <c r="AF643" s="10">
        <v>20.02</v>
      </c>
      <c r="AG643" s="10">
        <v>0</v>
      </c>
      <c r="AH643" s="10">
        <v>20.05</v>
      </c>
      <c r="AI643" s="10">
        <v>0</v>
      </c>
      <c r="AJ643" s="10">
        <v>20.05</v>
      </c>
      <c r="AK643" s="10">
        <v>0</v>
      </c>
      <c r="AL643" s="10">
        <v>20</v>
      </c>
      <c r="AM643" s="10">
        <v>0</v>
      </c>
      <c r="AN643" s="10">
        <v>0</v>
      </c>
      <c r="AO643" s="10">
        <v>0</v>
      </c>
      <c r="AP643" s="10">
        <v>0</v>
      </c>
      <c r="AQ643" s="10">
        <v>0</v>
      </c>
      <c r="AR643" s="10">
        <v>0</v>
      </c>
      <c r="AS643" s="16">
        <v>0</v>
      </c>
      <c r="AT643" s="16">
        <v>0</v>
      </c>
      <c r="AU643" s="16">
        <v>0</v>
      </c>
      <c r="AV643" s="16">
        <v>0</v>
      </c>
      <c r="AW643" s="16" t="str">
        <v/>
      </c>
      <c r="AX643" s="10">
        <f t="shared" si="65"/>
        <v>20</v>
      </c>
      <c r="AY643" s="10">
        <f>SUM(Z643:AK643)</f>
        <v>60.120000000000005</v>
      </c>
      <c r="AZ643" s="2" t="s">
        <v>119</v>
      </c>
      <c r="BA643" s="10">
        <f t="shared" si="66"/>
        <v>3.3333333333333335</v>
      </c>
      <c r="BB643" s="36" t="s">
        <v>118</v>
      </c>
      <c r="BC643" s="39" t="str">
        <f t="shared" si="67"/>
        <v/>
      </c>
      <c r="BD643" s="16">
        <f>SUM(AR643:AW643)</f>
        <v>0</v>
      </c>
      <c r="BE643" s="10">
        <f>SUM(AL643:AQ643)</f>
        <v>20</v>
      </c>
      <c r="BF643" s="12">
        <f t="shared" si="68"/>
        <v>0</v>
      </c>
      <c r="BG643" s="12">
        <f t="shared" si="69"/>
        <v>1</v>
      </c>
      <c r="BH643" s="9">
        <f t="shared" si="70"/>
        <v>20</v>
      </c>
      <c r="BI643" s="39" t="str">
        <f t="shared" si="71"/>
        <v/>
      </c>
      <c r="BK643" s="75"/>
    </row>
    <row r="644" spans="1:63">
      <c r="A644" s="2">
        <v>641</v>
      </c>
      <c r="B644" s="2">
        <v>2024</v>
      </c>
      <c r="C644" s="1">
        <v>0</v>
      </c>
      <c r="D644" s="37" t="str">
        <v>001J100000JqpT7IAJ</v>
      </c>
      <c r="E644" s="37" t="str">
        <v>M/S SINGH TRADERS</v>
      </c>
      <c r="F644" s="37" t="str">
        <v>UTTAR PRADESH</v>
      </c>
      <c r="G644" s="37" t="str">
        <v>PRAYAGRAJ</v>
      </c>
      <c r="H644" s="37" t="str">
        <v>Prayagraj</v>
      </c>
      <c r="I644" s="37" t="str">
        <v>GLOBAL IRONTRADING PVT. LTD.</v>
      </c>
      <c r="J644" s="37" t="str">
        <v>Divyansh Dhawal</v>
      </c>
      <c r="K644" s="37" t="str">
        <v>Varun Arora</v>
      </c>
      <c r="L644" s="37" t="str">
        <v>C12819</v>
      </c>
      <c r="M644" s="37" t="str">
        <v>North</v>
      </c>
      <c r="N644" s="2">
        <v>211008</v>
      </c>
      <c r="O644" s="2" t="str">
        <v>09EIPPS4184C1ZQ</v>
      </c>
      <c r="P644" s="2">
        <v>7724860024</v>
      </c>
      <c r="Q644" s="2" t="str">
        <v>Oct'24</v>
      </c>
      <c r="R644" s="2">
        <v>2025</v>
      </c>
      <c r="S644" s="1">
        <v>0</v>
      </c>
      <c r="T644" s="2">
        <v>50</v>
      </c>
      <c r="U644" s="1">
        <v>0</v>
      </c>
      <c r="V644" s="1" t="str">
        <v>Minor</v>
      </c>
      <c r="W644" s="10">
        <v>0</v>
      </c>
      <c r="X644" s="10">
        <v>0</v>
      </c>
      <c r="Y644" s="10">
        <v>0</v>
      </c>
      <c r="Z644" s="10">
        <v>0</v>
      </c>
      <c r="AA644" s="10">
        <v>0</v>
      </c>
      <c r="AB644" s="10">
        <v>0</v>
      </c>
      <c r="AC644" s="10">
        <v>0</v>
      </c>
      <c r="AD644" s="10">
        <v>0</v>
      </c>
      <c r="AE644" s="10">
        <v>0</v>
      </c>
      <c r="AF644" s="10">
        <v>25</v>
      </c>
      <c r="AG644" s="10">
        <v>0</v>
      </c>
      <c r="AH644" s="10">
        <v>0</v>
      </c>
      <c r="AI644" s="10">
        <v>25</v>
      </c>
      <c r="AJ644" s="10">
        <v>0</v>
      </c>
      <c r="AK644" s="10">
        <v>0</v>
      </c>
      <c r="AL644" s="10">
        <v>10</v>
      </c>
      <c r="AM644" s="10">
        <v>0</v>
      </c>
      <c r="AN644" s="10">
        <v>26</v>
      </c>
      <c r="AO644" s="10">
        <v>29.96</v>
      </c>
      <c r="AP644" s="10">
        <v>0</v>
      </c>
      <c r="AQ644" s="10">
        <v>0</v>
      </c>
      <c r="AR644" s="10">
        <v>25.24</v>
      </c>
      <c r="AS644" s="16">
        <v>0</v>
      </c>
      <c r="AT644" s="16">
        <v>0</v>
      </c>
      <c r="AU644" s="16">
        <v>0</v>
      </c>
      <c r="AV644" s="16">
        <v>0</v>
      </c>
      <c r="AW644" s="16" t="str">
        <v/>
      </c>
      <c r="AX644" s="10">
        <f t="shared" si="65"/>
        <v>91.2</v>
      </c>
      <c r="AY644" s="10">
        <f>SUM(Z644:AK644)</f>
        <v>50</v>
      </c>
      <c r="AZ644" s="2" t="s">
        <v>119</v>
      </c>
      <c r="BA644" s="10">
        <f t="shared" si="66"/>
        <v>10.993333333333334</v>
      </c>
      <c r="BB644" s="36" t="s">
        <v>118</v>
      </c>
      <c r="BC644" s="39" t="str">
        <f t="shared" si="67"/>
        <v/>
      </c>
      <c r="BD644" s="16">
        <f>SUM(AR644:AW644)</f>
        <v>25.24</v>
      </c>
      <c r="BE644" s="10">
        <f>SUM(AL644:AQ644)</f>
        <v>65.960000000000008</v>
      </c>
      <c r="BF644" s="12">
        <f t="shared" si="68"/>
        <v>0.27675438596491225</v>
      </c>
      <c r="BG644" s="12">
        <f t="shared" si="69"/>
        <v>0.7232456140350878</v>
      </c>
      <c r="BH644" s="9">
        <f t="shared" si="70"/>
        <v>91.2</v>
      </c>
      <c r="BI644" s="39" t="str">
        <f t="shared" si="71"/>
        <v/>
      </c>
      <c r="BK644" s="75"/>
    </row>
    <row r="645" spans="1:63">
      <c r="A645" s="2">
        <v>642</v>
      </c>
      <c r="B645" s="2">
        <v>2024</v>
      </c>
      <c r="C645" s="1">
        <v>0</v>
      </c>
      <c r="D645" s="37" t="str">
        <v>001J1000005aVinIAE</v>
      </c>
      <c r="E645" s="37" t="str">
        <v>Abhishek enterprises</v>
      </c>
      <c r="F645" s="37" t="str">
        <v>UTTAR PRADESH</v>
      </c>
      <c r="G645" s="37" t="str">
        <v>BHADOHI</v>
      </c>
      <c r="H645" s="37" t="str">
        <v>Bhadohi</v>
      </c>
      <c r="I645" s="37" t="str">
        <v>GLOBAL IRONTRADING PVT. LTD.</v>
      </c>
      <c r="J645" s="37" t="str">
        <v>Divyansh Dhawal</v>
      </c>
      <c r="K645" s="37" t="str">
        <v>Varun Arora</v>
      </c>
      <c r="L645" s="37" t="str">
        <v>C12819</v>
      </c>
      <c r="M645" s="37" t="str">
        <v>North</v>
      </c>
      <c r="N645" s="2">
        <v>221303</v>
      </c>
      <c r="O645" s="2" t="str">
        <v>09ARCPJ9173G1ZJ</v>
      </c>
      <c r="P645" s="2">
        <v>9838859705</v>
      </c>
      <c r="Q645" s="2" t="str">
        <v>Oct'24</v>
      </c>
      <c r="R645" s="2">
        <v>2025</v>
      </c>
      <c r="S645" s="1">
        <v>0</v>
      </c>
      <c r="T645" s="2">
        <v>5</v>
      </c>
      <c r="U645" s="1">
        <v>0</v>
      </c>
      <c r="V645" s="1" t="str">
        <v>Minor</v>
      </c>
      <c r="W645" s="10">
        <v>0</v>
      </c>
      <c r="X645" s="10">
        <v>0</v>
      </c>
      <c r="Y645" s="10">
        <v>0</v>
      </c>
      <c r="Z645" s="10">
        <v>0</v>
      </c>
      <c r="AA645" s="10">
        <v>0</v>
      </c>
      <c r="AB645" s="10">
        <v>0</v>
      </c>
      <c r="AC645" s="10">
        <v>0</v>
      </c>
      <c r="AD645" s="10">
        <v>0</v>
      </c>
      <c r="AE645" s="10">
        <v>0</v>
      </c>
      <c r="AF645" s="10">
        <v>25</v>
      </c>
      <c r="AG645" s="10">
        <v>0</v>
      </c>
      <c r="AH645" s="10">
        <v>0</v>
      </c>
      <c r="AI645" s="10">
        <v>0</v>
      </c>
      <c r="AJ645" s="10">
        <v>0</v>
      </c>
      <c r="AK645" s="10">
        <v>0</v>
      </c>
      <c r="AL645" s="10">
        <v>0</v>
      </c>
      <c r="AM645" s="10">
        <v>0</v>
      </c>
      <c r="AN645" s="10">
        <v>0</v>
      </c>
      <c r="AO645" s="10">
        <v>0</v>
      </c>
      <c r="AP645" s="10">
        <v>0</v>
      </c>
      <c r="AQ645" s="10">
        <v>0</v>
      </c>
      <c r="AR645" s="10">
        <v>0</v>
      </c>
      <c r="AS645" s="16">
        <v>0</v>
      </c>
      <c r="AT645" s="16">
        <v>0</v>
      </c>
      <c r="AU645" s="16">
        <v>0</v>
      </c>
      <c r="AV645" s="16">
        <v>0</v>
      </c>
      <c r="AW645" s="16" t="str">
        <v/>
      </c>
      <c r="AX645" s="10">
        <f t="shared" ref="AX645:AX708" si="72">SUM(AL645:AW645)</f>
        <v>0</v>
      </c>
      <c r="AY645" s="10">
        <f>SUM(Z645:AK645)</f>
        <v>25</v>
      </c>
      <c r="AZ645" s="2" t="s">
        <v>119</v>
      </c>
      <c r="BA645" s="10">
        <f t="shared" ref="BA645:BA708" si="73">AVERAGE(AL645:AQ645)</f>
        <v>0</v>
      </c>
      <c r="BB645" s="36" t="s">
        <v>118</v>
      </c>
      <c r="BC645" s="39" t="str">
        <f t="shared" ref="BC645:BC708" si="74">IF(AZ645="Yes","",IF(AX645&gt;1250,"E",IF(AX645&gt;750,"D",
IF(AX645&gt;=500,"C",
IF(AX645&gt;=300,"B",
IF(AX645&gt;=200,"A",
""))))))</f>
        <v/>
      </c>
      <c r="BD645" s="16">
        <f>SUM(AR645:AW645)</f>
        <v>0</v>
      </c>
      <c r="BE645" s="10">
        <f>SUM(AL645:AQ645)</f>
        <v>0</v>
      </c>
      <c r="BF645" s="12" t="str">
        <f t="shared" ref="BF645:BF708" si="75">IFERROR(BD645/$AX645,"")</f>
        <v/>
      </c>
      <c r="BG645" s="12" t="str">
        <f t="shared" ref="BG645:BG708" si="76">IFERROR(BE645/$AX645,"")</f>
        <v/>
      </c>
      <c r="BH645" s="9">
        <f t="shared" ref="BH645:BH708" si="77">SUM(AL645:AW645)</f>
        <v>0</v>
      </c>
      <c r="BI645" s="39" t="str">
        <f t="shared" ref="BI645:BI708" si="78">IF(AZ645="Yes","",IF(BH645&gt;=1250,"E",IF(BH645&gt;=750,"D",
IF(BH645&gt;=500,"C",
IF(BH645&gt;=300,"B",
IF(BH645&gt;=200,"A",
""))))))</f>
        <v/>
      </c>
      <c r="BK645" s="75"/>
    </row>
    <row r="646" spans="1:63">
      <c r="A646" s="2">
        <v>643</v>
      </c>
      <c r="B646" s="2">
        <v>2024</v>
      </c>
      <c r="C646" s="1">
        <v>0</v>
      </c>
      <c r="D646" s="37" t="str">
        <v>001J100000LnEaSIAV</v>
      </c>
      <c r="E646" s="37" t="str">
        <v>Garg cement agency &amp; Building Materials</v>
      </c>
      <c r="F646" s="37" t="str">
        <v>UTTAR PRADESH</v>
      </c>
      <c r="G646" s="37" t="str">
        <v>SHAMLI</v>
      </c>
      <c r="H646" s="37" t="str">
        <v>Thana Bhawan</v>
      </c>
      <c r="I646" s="37" t="str">
        <v>OPTRIX INFRA LLP</v>
      </c>
      <c r="J646" s="37" t="str">
        <v>SHIV KUMAR</v>
      </c>
      <c r="K646" s="37" t="str">
        <v>Shiv Kumar</v>
      </c>
      <c r="L646" s="37" t="str">
        <v>001J100000PJG7oIAH</v>
      </c>
      <c r="M646" s="37" t="str">
        <v>North</v>
      </c>
      <c r="N646" s="2">
        <v>247778</v>
      </c>
      <c r="O646" s="2" t="str">
        <v>09AFHPG3666R1ZM</v>
      </c>
      <c r="P646" s="2" t="str">
        <v>90278 55455</v>
      </c>
      <c r="Q646" s="2" t="str">
        <v>Oct'24</v>
      </c>
      <c r="R646" s="2">
        <v>2025</v>
      </c>
      <c r="S646" s="1">
        <v>0</v>
      </c>
      <c r="T646" s="2">
        <v>50</v>
      </c>
      <c r="U646" s="1">
        <v>0</v>
      </c>
      <c r="V646" s="1" t="str">
        <v>Minor</v>
      </c>
      <c r="W646" s="10">
        <v>0</v>
      </c>
      <c r="X646" s="10">
        <v>0</v>
      </c>
      <c r="Y646" s="10">
        <v>0</v>
      </c>
      <c r="Z646" s="10">
        <v>0</v>
      </c>
      <c r="AA646" s="10">
        <v>0</v>
      </c>
      <c r="AB646" s="10">
        <v>0</v>
      </c>
      <c r="AC646" s="10">
        <v>0</v>
      </c>
      <c r="AD646" s="10">
        <v>0</v>
      </c>
      <c r="AE646" s="10">
        <v>0</v>
      </c>
      <c r="AF646" s="10">
        <v>79</v>
      </c>
      <c r="AG646" s="10">
        <v>33</v>
      </c>
      <c r="AH646" s="10">
        <v>0</v>
      </c>
      <c r="AI646" s="10">
        <v>0</v>
      </c>
      <c r="AJ646" s="10">
        <v>25</v>
      </c>
      <c r="AK646" s="10">
        <v>70</v>
      </c>
      <c r="AL646" s="10">
        <v>0</v>
      </c>
      <c r="AM646" s="10">
        <v>0</v>
      </c>
      <c r="AN646" s="10">
        <v>0</v>
      </c>
      <c r="AO646" s="10">
        <v>0</v>
      </c>
      <c r="AP646" s="10">
        <v>0</v>
      </c>
      <c r="AQ646" s="10">
        <v>0</v>
      </c>
      <c r="AR646" s="10">
        <v>0</v>
      </c>
      <c r="AS646" s="16">
        <v>0</v>
      </c>
      <c r="AT646" s="16">
        <v>0</v>
      </c>
      <c r="AU646" s="16">
        <v>0</v>
      </c>
      <c r="AV646" s="16">
        <v>0</v>
      </c>
      <c r="AW646" s="16" t="str">
        <v/>
      </c>
      <c r="AX646" s="10">
        <f t="shared" si="72"/>
        <v>0</v>
      </c>
      <c r="AY646" s="10">
        <f>SUM(Z646:AK646)</f>
        <v>207</v>
      </c>
      <c r="AZ646" s="2" t="s">
        <v>119</v>
      </c>
      <c r="BA646" s="10">
        <f t="shared" si="73"/>
        <v>0</v>
      </c>
      <c r="BB646" s="36" t="s">
        <v>118</v>
      </c>
      <c r="BC646" s="39" t="str">
        <f t="shared" si="74"/>
        <v/>
      </c>
      <c r="BD646" s="16">
        <f>SUM(AR646:AW646)</f>
        <v>0</v>
      </c>
      <c r="BE646" s="10">
        <f>SUM(AL646:AQ646)</f>
        <v>0</v>
      </c>
      <c r="BF646" s="12" t="str">
        <f t="shared" si="75"/>
        <v/>
      </c>
      <c r="BG646" s="12" t="str">
        <f t="shared" si="76"/>
        <v/>
      </c>
      <c r="BH646" s="9">
        <f t="shared" si="77"/>
        <v>0</v>
      </c>
      <c r="BI646" s="39" t="str">
        <f t="shared" si="78"/>
        <v/>
      </c>
      <c r="BK646" s="75"/>
    </row>
    <row r="647" spans="1:63">
      <c r="A647" s="2">
        <v>644</v>
      </c>
      <c r="B647" s="2">
        <v>2024</v>
      </c>
      <c r="C647" s="1">
        <v>0</v>
      </c>
      <c r="D647" s="37" t="str">
        <v>001J100000LnCV6IAN</v>
      </c>
      <c r="E647" s="37" t="str">
        <v>Parkash Steels</v>
      </c>
      <c r="F647" s="37" t="str">
        <v>PUNJAB</v>
      </c>
      <c r="G647" s="37" t="str">
        <v>AMRITSAR</v>
      </c>
      <c r="H647" s="37" t="str">
        <v>Amritsar-I</v>
      </c>
      <c r="I647" s="37" t="str">
        <v>MAHAVIR STEEL CORPORATION</v>
      </c>
      <c r="J647" s="37" t="str">
        <v>Abhishek Wadhwa</v>
      </c>
      <c r="K647" s="37">
        <v>0</v>
      </c>
      <c r="L647" s="37" t="str">
        <v>0015g00001ghemj</v>
      </c>
      <c r="M647" s="37" t="str">
        <v>North</v>
      </c>
      <c r="N647" s="2">
        <v>143001</v>
      </c>
      <c r="O647" s="2" t="str">
        <v>03AAHHS6437E1Z8</v>
      </c>
      <c r="P647" s="2">
        <v>7307606485</v>
      </c>
      <c r="Q647" s="2" t="str">
        <v>Oct'24</v>
      </c>
      <c r="R647" s="2">
        <v>2025</v>
      </c>
      <c r="S647" s="1">
        <v>0</v>
      </c>
      <c r="T647" s="2">
        <v>400</v>
      </c>
      <c r="U647" s="1">
        <v>0</v>
      </c>
      <c r="V647" s="1" t="str">
        <v>Alien</v>
      </c>
      <c r="W647" s="10">
        <v>0</v>
      </c>
      <c r="X647" s="10">
        <v>0</v>
      </c>
      <c r="Y647" s="10">
        <v>0</v>
      </c>
      <c r="Z647" s="10">
        <v>0</v>
      </c>
      <c r="AA647" s="10">
        <v>0</v>
      </c>
      <c r="AB647" s="10">
        <v>0</v>
      </c>
      <c r="AC647" s="10">
        <v>0</v>
      </c>
      <c r="AD647" s="10">
        <v>0</v>
      </c>
      <c r="AE647" s="10">
        <v>0</v>
      </c>
      <c r="AF647" s="10">
        <v>258</v>
      </c>
      <c r="AG647" s="10">
        <v>28</v>
      </c>
      <c r="AH647" s="10">
        <v>0</v>
      </c>
      <c r="AI647" s="10">
        <v>0</v>
      </c>
      <c r="AJ647" s="10">
        <v>0</v>
      </c>
      <c r="AK647" s="10">
        <v>0</v>
      </c>
      <c r="AL647" s="10">
        <v>0</v>
      </c>
      <c r="AM647" s="10">
        <v>0</v>
      </c>
      <c r="AN647" s="10">
        <v>0</v>
      </c>
      <c r="AO647" s="10">
        <v>0</v>
      </c>
      <c r="AP647" s="10">
        <v>0</v>
      </c>
      <c r="AQ647" s="10">
        <v>0</v>
      </c>
      <c r="AR647" s="10">
        <v>0</v>
      </c>
      <c r="AS647" s="16">
        <v>0</v>
      </c>
      <c r="AT647" s="16">
        <v>0</v>
      </c>
      <c r="AU647" s="16">
        <v>0</v>
      </c>
      <c r="AV647" s="16">
        <v>0</v>
      </c>
      <c r="AW647" s="16">
        <v>35</v>
      </c>
      <c r="AX647" s="10">
        <f t="shared" si="72"/>
        <v>35</v>
      </c>
      <c r="AY647" s="10">
        <f>SUM(Z647:AK647)</f>
        <v>286</v>
      </c>
      <c r="AZ647" s="2" t="s">
        <v>119</v>
      </c>
      <c r="BA647" s="10">
        <f t="shared" si="73"/>
        <v>0</v>
      </c>
      <c r="BB647" s="36" t="s">
        <v>118</v>
      </c>
      <c r="BC647" s="39" t="str">
        <f t="shared" si="74"/>
        <v/>
      </c>
      <c r="BD647" s="16">
        <f>SUM(AR647:AW647)</f>
        <v>35</v>
      </c>
      <c r="BE647" s="10">
        <f>SUM(AL647:AQ647)</f>
        <v>0</v>
      </c>
      <c r="BF647" s="12">
        <f t="shared" si="75"/>
        <v>1</v>
      </c>
      <c r="BG647" s="12">
        <f t="shared" si="76"/>
        <v>0</v>
      </c>
      <c r="BH647" s="9">
        <f t="shared" si="77"/>
        <v>35</v>
      </c>
      <c r="BI647" s="39" t="str">
        <f t="shared" si="78"/>
        <v/>
      </c>
      <c r="BK647" s="75"/>
    </row>
    <row r="648" spans="1:63">
      <c r="A648" s="2">
        <v>645</v>
      </c>
      <c r="B648" s="2">
        <v>2024</v>
      </c>
      <c r="C648" s="1">
        <v>0</v>
      </c>
      <c r="D648" s="37" t="str">
        <v>0015g00001cdUYuAAM</v>
      </c>
      <c r="E648" s="37" t="str">
        <v>KHERA AGENCIES</v>
      </c>
      <c r="F648" s="37" t="str">
        <v>PUNJAB</v>
      </c>
      <c r="G648" s="37" t="str">
        <v>SRI MUKTSAR SAHIB</v>
      </c>
      <c r="H648" s="37" t="str">
        <v>Muktsar</v>
      </c>
      <c r="I648" s="37" t="str">
        <v>Tanvi Sales</v>
      </c>
      <c r="J648" s="37" t="str">
        <v>Sonu Kumar</v>
      </c>
      <c r="K648" s="37" t="str">
        <v>Sonu Kumar</v>
      </c>
      <c r="L648" s="37" t="str">
        <v>001J100000Vo0ZgIAJ</v>
      </c>
      <c r="M648" s="37" t="str">
        <v>North</v>
      </c>
      <c r="N648" s="2">
        <v>152026</v>
      </c>
      <c r="O648" s="2" t="str">
        <v>03ABKPK0385P1ZC</v>
      </c>
      <c r="P648" s="2">
        <v>9530509546</v>
      </c>
      <c r="Q648" s="2" t="str">
        <v>Aug'24</v>
      </c>
      <c r="R648" s="2">
        <v>2025</v>
      </c>
      <c r="S648" s="1">
        <v>0</v>
      </c>
      <c r="T648" s="2">
        <v>100</v>
      </c>
      <c r="U648" s="1">
        <v>0</v>
      </c>
      <c r="V648" s="1" t="str">
        <v>Challenger</v>
      </c>
      <c r="W648" s="10">
        <v>0</v>
      </c>
      <c r="X648" s="10">
        <v>0</v>
      </c>
      <c r="Y648" s="10">
        <v>0</v>
      </c>
      <c r="Z648" s="10">
        <v>0</v>
      </c>
      <c r="AA648" s="10">
        <v>0</v>
      </c>
      <c r="AB648" s="10">
        <v>0</v>
      </c>
      <c r="AC648" s="10">
        <v>0</v>
      </c>
      <c r="AD648" s="10">
        <v>37</v>
      </c>
      <c r="AE648" s="10">
        <v>12</v>
      </c>
      <c r="AF648" s="10">
        <v>12</v>
      </c>
      <c r="AG648" s="10">
        <v>12</v>
      </c>
      <c r="AH648" s="10">
        <v>12</v>
      </c>
      <c r="AI648" s="10">
        <v>0</v>
      </c>
      <c r="AJ648" s="10">
        <v>12</v>
      </c>
      <c r="AK648" s="10">
        <v>12</v>
      </c>
      <c r="AL648" s="10">
        <v>12</v>
      </c>
      <c r="AM648" s="10">
        <v>12</v>
      </c>
      <c r="AN648" s="10">
        <v>12</v>
      </c>
      <c r="AO648" s="10">
        <v>0</v>
      </c>
      <c r="AP648" s="10">
        <v>0</v>
      </c>
      <c r="AQ648" s="10">
        <v>12.15</v>
      </c>
      <c r="AR648" s="10">
        <v>0</v>
      </c>
      <c r="AS648" s="16">
        <v>0</v>
      </c>
      <c r="AT648" s="16">
        <v>0</v>
      </c>
      <c r="AU648" s="16">
        <v>0</v>
      </c>
      <c r="AV648" s="16">
        <v>0</v>
      </c>
      <c r="AW648" s="16" t="str">
        <v/>
      </c>
      <c r="AX648" s="10">
        <f t="shared" si="72"/>
        <v>48.15</v>
      </c>
      <c r="AY648" s="10">
        <f>SUM(Z648:AK648)</f>
        <v>109</v>
      </c>
      <c r="AZ648" s="2" t="s">
        <v>119</v>
      </c>
      <c r="BA648" s="10">
        <f t="shared" si="73"/>
        <v>8.0250000000000004</v>
      </c>
      <c r="BB648" s="36" t="s">
        <v>118</v>
      </c>
      <c r="BC648" s="39" t="str">
        <f t="shared" si="74"/>
        <v/>
      </c>
      <c r="BD648" s="16">
        <f>SUM(AR648:AW648)</f>
        <v>0</v>
      </c>
      <c r="BE648" s="10">
        <f>SUM(AL648:AQ648)</f>
        <v>48.15</v>
      </c>
      <c r="BF648" s="12">
        <f t="shared" si="75"/>
        <v>0</v>
      </c>
      <c r="BG648" s="12">
        <f t="shared" si="76"/>
        <v>1</v>
      </c>
      <c r="BH648" s="9">
        <f t="shared" si="77"/>
        <v>48.15</v>
      </c>
      <c r="BI648" s="39" t="str">
        <f t="shared" si="78"/>
        <v/>
      </c>
      <c r="BK648" s="75"/>
    </row>
    <row r="649" spans="1:63">
      <c r="A649" s="2">
        <v>646</v>
      </c>
      <c r="B649" s="2">
        <v>2024</v>
      </c>
      <c r="C649" s="1">
        <v>0</v>
      </c>
      <c r="D649" s="37" t="str">
        <v>0015g00001eBNqxAAG</v>
      </c>
      <c r="E649" s="37" t="str">
        <v>SHRI BALA JI IRON STORE</v>
      </c>
      <c r="F649" s="37" t="str">
        <v>PUNJAB</v>
      </c>
      <c r="G649" s="37" t="str">
        <v>FAZILKA</v>
      </c>
      <c r="H649" s="37" t="str">
        <v>Abohar</v>
      </c>
      <c r="I649" s="37" t="str">
        <v>RAMDOOT UDHYOG PRIVATE LIMITED</v>
      </c>
      <c r="J649" s="37" t="str">
        <v>Sonu Kumar</v>
      </c>
      <c r="K649" s="37" t="str">
        <v>Sonu Kumar</v>
      </c>
      <c r="L649" s="37" t="str">
        <v>C13168</v>
      </c>
      <c r="M649" s="37" t="str">
        <v>North</v>
      </c>
      <c r="N649" s="2">
        <v>152116</v>
      </c>
      <c r="O649" s="2" t="str">
        <v>03AMWPR5948N2ZY</v>
      </c>
      <c r="P649" s="2">
        <v>8360183542</v>
      </c>
      <c r="Q649" s="2" t="str">
        <v>Aug'24</v>
      </c>
      <c r="R649" s="2">
        <v>2025</v>
      </c>
      <c r="S649" s="1">
        <v>0</v>
      </c>
      <c r="T649" s="2">
        <v>60</v>
      </c>
      <c r="U649" s="1">
        <v>0</v>
      </c>
      <c r="V649" s="1" t="str">
        <v>Challenger</v>
      </c>
      <c r="W649" s="10">
        <v>0</v>
      </c>
      <c r="X649" s="10">
        <v>0</v>
      </c>
      <c r="Y649" s="10">
        <v>0</v>
      </c>
      <c r="Z649" s="10">
        <v>0</v>
      </c>
      <c r="AA649" s="10">
        <v>0</v>
      </c>
      <c r="AB649" s="10">
        <v>0</v>
      </c>
      <c r="AC649" s="10">
        <v>0</v>
      </c>
      <c r="AD649" s="10">
        <v>65</v>
      </c>
      <c r="AE649" s="10">
        <v>0</v>
      </c>
      <c r="AF649" s="10">
        <v>0</v>
      </c>
      <c r="AG649" s="10">
        <v>0</v>
      </c>
      <c r="AH649" s="10">
        <v>0</v>
      </c>
      <c r="AI649" s="10">
        <v>0</v>
      </c>
      <c r="AJ649" s="10">
        <v>0</v>
      </c>
      <c r="AK649" s="10">
        <v>0</v>
      </c>
      <c r="AL649" s="10">
        <v>0</v>
      </c>
      <c r="AM649" s="10">
        <v>0</v>
      </c>
      <c r="AN649" s="10">
        <v>0</v>
      </c>
      <c r="AO649" s="10">
        <v>0</v>
      </c>
      <c r="AP649" s="10">
        <v>0</v>
      </c>
      <c r="AQ649" s="10">
        <v>0</v>
      </c>
      <c r="AR649" s="10">
        <v>0</v>
      </c>
      <c r="AS649" s="16">
        <v>0</v>
      </c>
      <c r="AT649" s="16">
        <v>0</v>
      </c>
      <c r="AU649" s="16">
        <v>0</v>
      </c>
      <c r="AV649" s="16">
        <v>0</v>
      </c>
      <c r="AW649" s="16" t="str">
        <v/>
      </c>
      <c r="AX649" s="10">
        <f t="shared" si="72"/>
        <v>0</v>
      </c>
      <c r="AY649" s="10">
        <f>SUM(Z649:AK649)</f>
        <v>65</v>
      </c>
      <c r="AZ649" s="2" t="s">
        <v>119</v>
      </c>
      <c r="BA649" s="10">
        <f t="shared" si="73"/>
        <v>0</v>
      </c>
      <c r="BB649" s="36" t="s">
        <v>118</v>
      </c>
      <c r="BC649" s="39" t="str">
        <f t="shared" si="74"/>
        <v/>
      </c>
      <c r="BD649" s="16">
        <f>SUM(AR649:AW649)</f>
        <v>0</v>
      </c>
      <c r="BE649" s="10">
        <f>SUM(AL649:AQ649)</f>
        <v>0</v>
      </c>
      <c r="BF649" s="12" t="str">
        <f t="shared" si="75"/>
        <v/>
      </c>
      <c r="BG649" s="12" t="str">
        <f t="shared" si="76"/>
        <v/>
      </c>
      <c r="BH649" s="9">
        <f t="shared" si="77"/>
        <v>0</v>
      </c>
      <c r="BI649" s="39" t="str">
        <f t="shared" si="78"/>
        <v/>
      </c>
      <c r="BK649" s="75"/>
    </row>
    <row r="650" spans="1:63">
      <c r="A650" s="2">
        <v>647</v>
      </c>
      <c r="B650" s="2">
        <v>2024</v>
      </c>
      <c r="C650" s="1">
        <v>0</v>
      </c>
      <c r="D650" s="37" t="str">
        <v>0015g00001ge1PcAAI</v>
      </c>
      <c r="E650" s="37" t="str">
        <v>MITTAL IRON STORE</v>
      </c>
      <c r="F650" s="37" t="str">
        <v>PUNJAB</v>
      </c>
      <c r="G650" s="37" t="str">
        <v>PATIALA</v>
      </c>
      <c r="H650" s="37" t="str">
        <v>Patiala</v>
      </c>
      <c r="I650" s="37" t="str">
        <v>RAMDOOT UDHYOG PRIVATE LIMITED</v>
      </c>
      <c r="J650" s="37" t="str">
        <v>Abhishek Wadhwa</v>
      </c>
      <c r="K650" s="37" t="str">
        <v>Sonu Kumar</v>
      </c>
      <c r="L650" s="37" t="str">
        <v>C13168</v>
      </c>
      <c r="M650" s="37" t="str">
        <v>North</v>
      </c>
      <c r="N650" s="2">
        <v>147001</v>
      </c>
      <c r="O650" s="2" t="str">
        <v>03ABHPM7359Q1ZZ</v>
      </c>
      <c r="P650" s="2">
        <v>9888329080</v>
      </c>
      <c r="Q650" s="2" t="str">
        <v>Aug'24</v>
      </c>
      <c r="R650" s="2">
        <v>2025</v>
      </c>
      <c r="S650" s="1">
        <v>0</v>
      </c>
      <c r="T650" s="2">
        <v>100</v>
      </c>
      <c r="U650" s="1">
        <v>0</v>
      </c>
      <c r="V650" s="1" t="str">
        <v>Challenger</v>
      </c>
      <c r="W650" s="10">
        <v>0</v>
      </c>
      <c r="X650" s="10">
        <v>0</v>
      </c>
      <c r="Y650" s="10">
        <v>0</v>
      </c>
      <c r="Z650" s="10">
        <v>0</v>
      </c>
      <c r="AA650" s="10">
        <v>0</v>
      </c>
      <c r="AB650" s="10">
        <v>0</v>
      </c>
      <c r="AC650" s="10">
        <v>0</v>
      </c>
      <c r="AD650" s="10">
        <v>12</v>
      </c>
      <c r="AE650" s="10">
        <v>0</v>
      </c>
      <c r="AF650" s="10">
        <v>0</v>
      </c>
      <c r="AG650" s="10">
        <v>0</v>
      </c>
      <c r="AH650" s="10">
        <v>0</v>
      </c>
      <c r="AI650" s="10">
        <v>0</v>
      </c>
      <c r="AJ650" s="10">
        <v>15</v>
      </c>
      <c r="AK650" s="10">
        <v>0</v>
      </c>
      <c r="AL650" s="10">
        <v>0</v>
      </c>
      <c r="AM650" s="10">
        <v>0</v>
      </c>
      <c r="AN650" s="10">
        <v>0</v>
      </c>
      <c r="AO650" s="10">
        <v>0</v>
      </c>
      <c r="AP650" s="10">
        <v>0</v>
      </c>
      <c r="AQ650" s="10">
        <v>0</v>
      </c>
      <c r="AR650" s="10">
        <v>0</v>
      </c>
      <c r="AS650" s="16">
        <v>0</v>
      </c>
      <c r="AT650" s="16">
        <v>0</v>
      </c>
      <c r="AU650" s="16">
        <v>0</v>
      </c>
      <c r="AV650" s="16">
        <v>0</v>
      </c>
      <c r="AW650" s="16" t="str">
        <v/>
      </c>
      <c r="AX650" s="10">
        <f t="shared" si="72"/>
        <v>0</v>
      </c>
      <c r="AY650" s="10">
        <f>SUM(Z650:AK650)</f>
        <v>27</v>
      </c>
      <c r="AZ650" s="2" t="s">
        <v>119</v>
      </c>
      <c r="BA650" s="10">
        <f t="shared" si="73"/>
        <v>0</v>
      </c>
      <c r="BB650" s="36" t="s">
        <v>118</v>
      </c>
      <c r="BC650" s="39" t="str">
        <f t="shared" si="74"/>
        <v/>
      </c>
      <c r="BD650" s="16">
        <f>SUM(AR650:AW650)</f>
        <v>0</v>
      </c>
      <c r="BE650" s="10">
        <f>SUM(AL650:AQ650)</f>
        <v>0</v>
      </c>
      <c r="BF650" s="12" t="str">
        <f t="shared" si="75"/>
        <v/>
      </c>
      <c r="BG650" s="12" t="str">
        <f t="shared" si="76"/>
        <v/>
      </c>
      <c r="BH650" s="9">
        <f t="shared" si="77"/>
        <v>0</v>
      </c>
      <c r="BI650" s="39" t="str">
        <f t="shared" si="78"/>
        <v/>
      </c>
      <c r="BK650" s="75"/>
    </row>
    <row r="651" spans="1:63">
      <c r="A651" s="2">
        <v>648</v>
      </c>
      <c r="B651" s="2">
        <v>2024</v>
      </c>
      <c r="C651" s="1">
        <v>0</v>
      </c>
      <c r="D651" s="37" t="str">
        <v>0015g00001f9COMAA2</v>
      </c>
      <c r="E651" s="37" t="str">
        <v>SAT PAUL SOOD &amp; SONS.</v>
      </c>
      <c r="F651" s="37" t="str">
        <v>PUNJAB</v>
      </c>
      <c r="G651" s="37" t="str">
        <v>PATIALA</v>
      </c>
      <c r="H651" s="37" t="str">
        <v>Rajpura</v>
      </c>
      <c r="I651" s="37" t="str">
        <v>RAMDOOT UDHYOG PRIVATE LIMITED</v>
      </c>
      <c r="J651" s="37" t="str">
        <v>Abhishek Wadhwa</v>
      </c>
      <c r="K651" s="37" t="str">
        <v>Sonu Kumar</v>
      </c>
      <c r="L651" s="37" t="str">
        <v>C13168</v>
      </c>
      <c r="M651" s="37" t="str">
        <v>North</v>
      </c>
      <c r="N651" s="2">
        <v>140401</v>
      </c>
      <c r="O651" s="2" t="str">
        <v>03AANFS1742E1ZG</v>
      </c>
      <c r="P651" s="2">
        <v>9814255638</v>
      </c>
      <c r="Q651" s="2" t="str">
        <v>Aug'24</v>
      </c>
      <c r="R651" s="2">
        <v>2025</v>
      </c>
      <c r="S651" s="1">
        <v>0</v>
      </c>
      <c r="T651" s="2">
        <v>200</v>
      </c>
      <c r="U651" s="1">
        <v>0.10951666666666668</v>
      </c>
      <c r="V651" s="1" t="str">
        <v>Star</v>
      </c>
      <c r="W651" s="10">
        <v>0</v>
      </c>
      <c r="X651" s="10">
        <v>0</v>
      </c>
      <c r="Y651" s="10">
        <v>0</v>
      </c>
      <c r="Z651" s="10">
        <v>0</v>
      </c>
      <c r="AA651" s="10">
        <v>0</v>
      </c>
      <c r="AB651" s="10">
        <v>0</v>
      </c>
      <c r="AC651" s="10">
        <v>0</v>
      </c>
      <c r="AD651" s="10">
        <v>12</v>
      </c>
      <c r="AE651" s="10">
        <v>0</v>
      </c>
      <c r="AF651" s="10">
        <v>10</v>
      </c>
      <c r="AG651" s="10">
        <v>0</v>
      </c>
      <c r="AH651" s="10">
        <v>10</v>
      </c>
      <c r="AI651" s="10">
        <v>36</v>
      </c>
      <c r="AJ651" s="10">
        <v>100</v>
      </c>
      <c r="AK651" s="10">
        <v>138</v>
      </c>
      <c r="AL651" s="10">
        <v>15</v>
      </c>
      <c r="AM651" s="10">
        <v>15</v>
      </c>
      <c r="AN651" s="10">
        <v>15</v>
      </c>
      <c r="AO651" s="10">
        <v>15.09</v>
      </c>
      <c r="AP651" s="10">
        <v>15.12</v>
      </c>
      <c r="AQ651" s="10">
        <v>12.2</v>
      </c>
      <c r="AR651" s="10">
        <v>11.95</v>
      </c>
      <c r="AS651" s="16">
        <v>14.97</v>
      </c>
      <c r="AT651" s="16">
        <v>11.84</v>
      </c>
      <c r="AU651" s="16">
        <v>27</v>
      </c>
      <c r="AV651" s="16">
        <v>26.87</v>
      </c>
      <c r="AW651" s="16">
        <v>15</v>
      </c>
      <c r="AX651" s="10">
        <f t="shared" si="72"/>
        <v>195.04000000000002</v>
      </c>
      <c r="AY651" s="10">
        <f>SUM(Z651:AK651)</f>
        <v>306</v>
      </c>
      <c r="AZ651" s="2" t="s">
        <v>119</v>
      </c>
      <c r="BA651" s="10">
        <f t="shared" si="73"/>
        <v>14.568333333333335</v>
      </c>
      <c r="BB651" s="36" t="s">
        <v>118</v>
      </c>
      <c r="BC651" s="39" t="str">
        <f t="shared" si="74"/>
        <v/>
      </c>
      <c r="BD651" s="16">
        <f>SUM(AR651:AW651)</f>
        <v>107.63000000000001</v>
      </c>
      <c r="BE651" s="10">
        <f>SUM(AL651:AQ651)</f>
        <v>87.410000000000011</v>
      </c>
      <c r="BF651" s="12">
        <f t="shared" si="75"/>
        <v>0.55183552091878585</v>
      </c>
      <c r="BG651" s="12">
        <f t="shared" si="76"/>
        <v>0.4481644790812141</v>
      </c>
      <c r="BH651" s="9">
        <f t="shared" si="77"/>
        <v>195.04000000000002</v>
      </c>
      <c r="BI651" s="39" t="str">
        <f t="shared" si="78"/>
        <v/>
      </c>
      <c r="BK651" s="75"/>
    </row>
    <row r="652" spans="1:63">
      <c r="A652" s="2">
        <v>649</v>
      </c>
      <c r="B652" s="2">
        <v>2024</v>
      </c>
      <c r="C652" s="1">
        <v>0</v>
      </c>
      <c r="D652" s="37" t="str">
        <v>001J100000JsZI8IAN</v>
      </c>
      <c r="E652" s="37" t="str">
        <v>PRATEEK TRADERS</v>
      </c>
      <c r="F652" s="37" t="str">
        <v>HARYANA</v>
      </c>
      <c r="G652" s="37" t="str">
        <v>PANIPAT</v>
      </c>
      <c r="H652" s="37" t="str">
        <v>Panipat</v>
      </c>
      <c r="I652" s="37" t="str">
        <v>JAI DURGA STEELS</v>
      </c>
      <c r="J652" s="37" t="str">
        <v>Sunny Bhutani</v>
      </c>
      <c r="K652" s="37" t="str">
        <v>Sunny Bhutani</v>
      </c>
      <c r="L652" s="37" t="str">
        <v>C12830</v>
      </c>
      <c r="M652" s="37" t="str">
        <v>North</v>
      </c>
      <c r="N652" s="2">
        <v>132103</v>
      </c>
      <c r="O652" s="2" t="str">
        <v>06AEFPG4050B1Z8</v>
      </c>
      <c r="P652" s="2">
        <v>9812060803</v>
      </c>
      <c r="Q652" s="2" t="str">
        <v>Oct'24</v>
      </c>
      <c r="R652" s="2">
        <v>2025</v>
      </c>
      <c r="S652" s="1">
        <v>0</v>
      </c>
      <c r="T652" s="2">
        <v>200</v>
      </c>
      <c r="U652" s="1">
        <v>0.67236666666666667</v>
      </c>
      <c r="V652" s="1" t="str">
        <v>Star</v>
      </c>
      <c r="W652" s="10">
        <v>0</v>
      </c>
      <c r="X652" s="10">
        <v>0</v>
      </c>
      <c r="Y652" s="10">
        <v>0</v>
      </c>
      <c r="Z652" s="10">
        <v>0</v>
      </c>
      <c r="AA652" s="10">
        <v>0</v>
      </c>
      <c r="AB652" s="10">
        <v>0</v>
      </c>
      <c r="AC652" s="10">
        <v>0</v>
      </c>
      <c r="AD652" s="10">
        <v>0</v>
      </c>
      <c r="AE652" s="10">
        <v>0</v>
      </c>
      <c r="AF652" s="10">
        <v>50</v>
      </c>
      <c r="AG652" s="10">
        <v>0</v>
      </c>
      <c r="AH652" s="10">
        <v>63</v>
      </c>
      <c r="AI652" s="10">
        <v>0</v>
      </c>
      <c r="AJ652" s="10">
        <v>0</v>
      </c>
      <c r="AK652" s="10">
        <v>2</v>
      </c>
      <c r="AL652" s="10">
        <v>55</v>
      </c>
      <c r="AM652" s="10">
        <v>52</v>
      </c>
      <c r="AN652" s="10">
        <v>114</v>
      </c>
      <c r="AO652" s="10">
        <v>159.68</v>
      </c>
      <c r="AP652" s="10">
        <v>86.34</v>
      </c>
      <c r="AQ652" s="10">
        <v>50.48</v>
      </c>
      <c r="AR652" s="10">
        <v>98.01</v>
      </c>
      <c r="AS652" s="16">
        <v>131.54</v>
      </c>
      <c r="AT652" s="16">
        <v>160.22</v>
      </c>
      <c r="AU652" s="16">
        <v>45</v>
      </c>
      <c r="AV652" s="16">
        <v>198.2</v>
      </c>
      <c r="AW652" s="16">
        <v>136</v>
      </c>
      <c r="AX652" s="10">
        <f t="shared" si="72"/>
        <v>1286.47</v>
      </c>
      <c r="AY652" s="10">
        <f>SUM(Z652:AK652)</f>
        <v>115</v>
      </c>
      <c r="AZ652" s="2" t="s">
        <v>119</v>
      </c>
      <c r="BA652" s="10">
        <f t="shared" si="73"/>
        <v>86.25</v>
      </c>
      <c r="BB652" s="36" t="s">
        <v>118</v>
      </c>
      <c r="BC652" s="39" t="str">
        <f t="shared" si="74"/>
        <v>E</v>
      </c>
      <c r="BD652" s="16">
        <f>SUM(AR652:AW652)</f>
        <v>768.97</v>
      </c>
      <c r="BE652" s="10">
        <f>SUM(AL652:AQ652)</f>
        <v>517.5</v>
      </c>
      <c r="BF652" s="12">
        <f t="shared" si="75"/>
        <v>0.59773644158044881</v>
      </c>
      <c r="BG652" s="12">
        <f t="shared" si="76"/>
        <v>0.40226355841955119</v>
      </c>
      <c r="BH652" s="9">
        <f t="shared" si="77"/>
        <v>1286.47</v>
      </c>
      <c r="BI652" s="39" t="str">
        <f t="shared" si="78"/>
        <v>E</v>
      </c>
      <c r="BJ652" s="1" t="str">
        <f>_xlfn.XLOOKUP(D652,'Holi gift'!A:A,'Holi gift'!A:A,"",0,1)</f>
        <v>001J100000JsZI8IAN</v>
      </c>
      <c r="BK652" s="75"/>
    </row>
    <row r="653" spans="1:63">
      <c r="A653" s="2">
        <v>650</v>
      </c>
      <c r="B653" s="2">
        <v>2024</v>
      </c>
      <c r="C653" s="1">
        <v>0</v>
      </c>
      <c r="D653" s="37" t="str">
        <v>001J1000007opyJIAQ</v>
      </c>
      <c r="E653" s="37" t="str">
        <v>CITY BUILDER</v>
      </c>
      <c r="F653" s="37" t="str">
        <v>HARYANA</v>
      </c>
      <c r="G653" s="37" t="str">
        <v>ROHTAK</v>
      </c>
      <c r="H653" s="37" t="str">
        <v>Rohtak</v>
      </c>
      <c r="I653" s="37" t="str">
        <v>JAI DURGA STEELS</v>
      </c>
      <c r="J653" s="37" t="str">
        <v>Sunny Bhutani</v>
      </c>
      <c r="K653" s="37" t="str">
        <v>Sunny Bhutani</v>
      </c>
      <c r="L653" s="37" t="str">
        <v>C12830</v>
      </c>
      <c r="M653" s="37" t="str">
        <v>North</v>
      </c>
      <c r="N653" s="2">
        <v>124401</v>
      </c>
      <c r="O653" s="2" t="str">
        <v>06CGIPK8740F1ZA</v>
      </c>
      <c r="P653" s="2">
        <v>8607404070</v>
      </c>
      <c r="Q653" s="2" t="str">
        <v>Oct'24</v>
      </c>
      <c r="R653" s="2">
        <v>2025</v>
      </c>
      <c r="S653" s="1">
        <v>0</v>
      </c>
      <c r="T653" s="2">
        <v>80</v>
      </c>
      <c r="U653" s="1">
        <v>1.2222916666666666</v>
      </c>
      <c r="V653" s="1" t="str">
        <v>Star</v>
      </c>
      <c r="W653" s="10">
        <v>0</v>
      </c>
      <c r="X653" s="10">
        <v>0</v>
      </c>
      <c r="Y653" s="10">
        <v>0</v>
      </c>
      <c r="Z653" s="10">
        <v>0</v>
      </c>
      <c r="AA653" s="10">
        <v>0</v>
      </c>
      <c r="AB653" s="10">
        <v>0</v>
      </c>
      <c r="AC653" s="10">
        <v>0</v>
      </c>
      <c r="AD653" s="10">
        <v>0</v>
      </c>
      <c r="AE653" s="10">
        <v>0</v>
      </c>
      <c r="AF653" s="10">
        <v>50</v>
      </c>
      <c r="AG653" s="10">
        <v>12</v>
      </c>
      <c r="AH653" s="10">
        <v>0</v>
      </c>
      <c r="AI653" s="10">
        <v>55</v>
      </c>
      <c r="AJ653" s="10">
        <v>2</v>
      </c>
      <c r="AK653" s="10">
        <v>82</v>
      </c>
      <c r="AL653" s="10">
        <v>50</v>
      </c>
      <c r="AM653" s="10">
        <v>51</v>
      </c>
      <c r="AN653" s="10">
        <v>57</v>
      </c>
      <c r="AO653" s="10">
        <v>71.63</v>
      </c>
      <c r="AP653" s="10">
        <v>51.37</v>
      </c>
      <c r="AQ653" s="10">
        <v>50.27</v>
      </c>
      <c r="AR653" s="10">
        <v>78.98</v>
      </c>
      <c r="AS653" s="16">
        <v>83.86</v>
      </c>
      <c r="AT653" s="16">
        <v>147.4</v>
      </c>
      <c r="AU653" s="16">
        <v>131</v>
      </c>
      <c r="AV653" s="16">
        <v>14.95</v>
      </c>
      <c r="AW653" s="16">
        <v>15</v>
      </c>
      <c r="AX653" s="10">
        <f t="shared" si="72"/>
        <v>802.46</v>
      </c>
      <c r="AY653" s="10">
        <f>SUM(Z653:AK653)</f>
        <v>201</v>
      </c>
      <c r="AZ653" s="2" t="s">
        <v>119</v>
      </c>
      <c r="BA653" s="10">
        <f t="shared" si="73"/>
        <v>55.211666666666666</v>
      </c>
      <c r="BB653" s="36" t="s">
        <v>118</v>
      </c>
      <c r="BC653" s="39" t="str">
        <f t="shared" si="74"/>
        <v>D</v>
      </c>
      <c r="BD653" s="16">
        <f>SUM(AR653:AW653)</f>
        <v>471.19</v>
      </c>
      <c r="BE653" s="10">
        <f>SUM(AL653:AQ653)</f>
        <v>331.27</v>
      </c>
      <c r="BF653" s="12">
        <f t="shared" si="75"/>
        <v>0.58718191560950073</v>
      </c>
      <c r="BG653" s="12">
        <f t="shared" si="76"/>
        <v>0.41281808439049916</v>
      </c>
      <c r="BH653" s="9">
        <f t="shared" si="77"/>
        <v>802.46</v>
      </c>
      <c r="BI653" s="39" t="str">
        <f t="shared" si="78"/>
        <v>D</v>
      </c>
      <c r="BJ653" s="1" t="str">
        <f>_xlfn.XLOOKUP(D653,'Holi gift'!A:A,'Holi gift'!A:A,"",0,1)</f>
        <v>001J1000007opyJIAQ</v>
      </c>
      <c r="BK653" s="75"/>
    </row>
    <row r="654" spans="1:63">
      <c r="A654" s="2">
        <v>651</v>
      </c>
      <c r="B654" s="2">
        <v>2024</v>
      </c>
      <c r="C654" s="1">
        <v>0</v>
      </c>
      <c r="D654" s="37" t="str">
        <v>0015g00001VBCeyAAH</v>
      </c>
      <c r="E654" s="37" t="str">
        <v>SURAJ BHAN NIRANIA SALES COP.</v>
      </c>
      <c r="F654" s="37" t="str">
        <v>HARYANA</v>
      </c>
      <c r="G654" s="37" t="str">
        <v>BHIWANI</v>
      </c>
      <c r="H654" s="37" t="str">
        <v>Bhiwani</v>
      </c>
      <c r="I654" s="37" t="str">
        <v>PAL CEMENT AND STEEL PVT. LTD.</v>
      </c>
      <c r="J654" s="37" t="str">
        <v>Dinesh Kumar</v>
      </c>
      <c r="K654" s="37" t="str">
        <v>Navneet Pal</v>
      </c>
      <c r="L654" s="37" t="str">
        <v>C12827</v>
      </c>
      <c r="M654" s="37" t="str">
        <v>North</v>
      </c>
      <c r="N654" s="2">
        <v>127021</v>
      </c>
      <c r="O654" s="2" t="str">
        <v>06CGBPD2012G1Z9</v>
      </c>
      <c r="P654" s="2">
        <v>9034887796</v>
      </c>
      <c r="Q654" s="2" t="str">
        <v>Oct'24</v>
      </c>
      <c r="R654" s="2">
        <v>2025</v>
      </c>
      <c r="S654" s="1">
        <v>0</v>
      </c>
      <c r="T654" s="2">
        <v>80</v>
      </c>
      <c r="U654" s="1">
        <v>0.125</v>
      </c>
      <c r="V654" s="1" t="str">
        <v>Star</v>
      </c>
      <c r="W654" s="10">
        <v>0</v>
      </c>
      <c r="X654" s="10">
        <v>0</v>
      </c>
      <c r="Y654" s="10">
        <v>0</v>
      </c>
      <c r="Z654" s="10">
        <v>0</v>
      </c>
      <c r="AA654" s="10">
        <v>0</v>
      </c>
      <c r="AB654" s="10">
        <v>0</v>
      </c>
      <c r="AC654" s="10">
        <v>0</v>
      </c>
      <c r="AD654" s="10">
        <v>0</v>
      </c>
      <c r="AE654" s="10">
        <v>0</v>
      </c>
      <c r="AF654" s="10">
        <v>60</v>
      </c>
      <c r="AG654" s="10">
        <v>0</v>
      </c>
      <c r="AH654" s="10">
        <v>0</v>
      </c>
      <c r="AI654" s="10">
        <v>0</v>
      </c>
      <c r="AJ654" s="10">
        <v>89</v>
      </c>
      <c r="AK654" s="10">
        <v>51.5</v>
      </c>
      <c r="AL654" s="10">
        <v>53</v>
      </c>
      <c r="AM654" s="10">
        <v>52</v>
      </c>
      <c r="AN654" s="10">
        <v>25.73</v>
      </c>
      <c r="AO654" s="10">
        <v>19.02</v>
      </c>
      <c r="AP654" s="10">
        <v>12.08</v>
      </c>
      <c r="AQ654" s="10">
        <v>11.99</v>
      </c>
      <c r="AR654" s="10">
        <v>0</v>
      </c>
      <c r="AS654" s="16">
        <v>0</v>
      </c>
      <c r="AT654" s="16">
        <v>30</v>
      </c>
      <c r="AU654" s="16">
        <v>0</v>
      </c>
      <c r="AV654" s="16">
        <v>0</v>
      </c>
      <c r="AW654" s="16" t="str">
        <v/>
      </c>
      <c r="AX654" s="10">
        <f t="shared" si="72"/>
        <v>203.82000000000002</v>
      </c>
      <c r="AY654" s="10">
        <f>SUM(Z654:AK654)</f>
        <v>200.5</v>
      </c>
      <c r="AZ654" s="2" t="s">
        <v>119</v>
      </c>
      <c r="BA654" s="10">
        <f t="shared" si="73"/>
        <v>28.970000000000002</v>
      </c>
      <c r="BB654" s="36" t="s">
        <v>118</v>
      </c>
      <c r="BC654" s="39" t="str">
        <f t="shared" si="74"/>
        <v>A</v>
      </c>
      <c r="BD654" s="16">
        <f>SUM(AR654:AW654)</f>
        <v>30</v>
      </c>
      <c r="BE654" s="10">
        <f>SUM(AL654:AQ654)</f>
        <v>173.82000000000002</v>
      </c>
      <c r="BF654" s="12">
        <f t="shared" si="75"/>
        <v>0.14718869590815423</v>
      </c>
      <c r="BG654" s="12">
        <f t="shared" si="76"/>
        <v>0.8528113040918458</v>
      </c>
      <c r="BH654" s="9">
        <f t="shared" si="77"/>
        <v>203.82000000000002</v>
      </c>
      <c r="BI654" s="39" t="str">
        <f t="shared" si="78"/>
        <v>A</v>
      </c>
      <c r="BJ654" s="1" t="str">
        <f>_xlfn.XLOOKUP(D654,'Holi gift'!A:A,'Holi gift'!A:A,"",0,1)</f>
        <v>0015g00001VBCeyAAH</v>
      </c>
      <c r="BK654" s="75"/>
    </row>
    <row r="655" spans="1:63">
      <c r="A655" s="2">
        <v>652</v>
      </c>
      <c r="B655" s="2">
        <v>2024</v>
      </c>
      <c r="C655" s="1">
        <v>0</v>
      </c>
      <c r="D655" s="37" t="str">
        <v>001J1000009Fv5pIAC</v>
      </c>
      <c r="E655" s="37" t="str">
        <v>KEDIA IRON &amp; CEMENT STORE</v>
      </c>
      <c r="F655" s="37" t="str">
        <v>HARYANA</v>
      </c>
      <c r="G655" s="37" t="str">
        <v>BHIWANI</v>
      </c>
      <c r="H655" s="37" t="str">
        <v>Badhra</v>
      </c>
      <c r="I655" s="37" t="str">
        <v>PAL CEMENT AND STEEL PVT. LTD.</v>
      </c>
      <c r="J655" s="37" t="str">
        <v>Mayank Arya</v>
      </c>
      <c r="K655" s="37" t="str">
        <v>Navneet Pal</v>
      </c>
      <c r="L655" s="37" t="str">
        <v>C12827</v>
      </c>
      <c r="M655" s="37" t="str">
        <v>North</v>
      </c>
      <c r="N655" s="2">
        <v>127201</v>
      </c>
      <c r="O655" s="2" t="str">
        <v>06ALWPK6628B1ZW</v>
      </c>
      <c r="P655" s="2">
        <v>9991844727</v>
      </c>
      <c r="Q655" s="2" t="str">
        <v>Oct'24</v>
      </c>
      <c r="R655" s="2">
        <v>2025</v>
      </c>
      <c r="S655" s="1">
        <v>0</v>
      </c>
      <c r="T655" s="2">
        <v>40</v>
      </c>
      <c r="U655" s="1">
        <v>0</v>
      </c>
      <c r="V655" s="1" t="str">
        <v>Minor</v>
      </c>
      <c r="W655" s="10">
        <v>0</v>
      </c>
      <c r="X655" s="10">
        <v>0</v>
      </c>
      <c r="Y655" s="10">
        <v>0</v>
      </c>
      <c r="Z655" s="10">
        <v>0</v>
      </c>
      <c r="AA655" s="10">
        <v>0</v>
      </c>
      <c r="AB655" s="10">
        <v>0</v>
      </c>
      <c r="AC655" s="10">
        <v>0</v>
      </c>
      <c r="AD655" s="10">
        <v>0</v>
      </c>
      <c r="AE655" s="10">
        <v>0</v>
      </c>
      <c r="AF655" s="10">
        <v>51</v>
      </c>
      <c r="AG655" s="10">
        <v>0</v>
      </c>
      <c r="AH655" s="10">
        <v>0</v>
      </c>
      <c r="AI655" s="10">
        <v>0</v>
      </c>
      <c r="AJ655" s="10">
        <v>0</v>
      </c>
      <c r="AK655" s="10">
        <v>0</v>
      </c>
      <c r="AL655" s="10">
        <v>0</v>
      </c>
      <c r="AM655" s="10">
        <v>0</v>
      </c>
      <c r="AN655" s="10">
        <v>0</v>
      </c>
      <c r="AO655" s="10">
        <v>0</v>
      </c>
      <c r="AP655" s="10">
        <v>0</v>
      </c>
      <c r="AQ655" s="10">
        <v>0</v>
      </c>
      <c r="AR655" s="10">
        <v>0</v>
      </c>
      <c r="AS655" s="16">
        <v>0</v>
      </c>
      <c r="AT655" s="16">
        <v>0</v>
      </c>
      <c r="AU655" s="16">
        <v>0</v>
      </c>
      <c r="AV655" s="16">
        <v>0</v>
      </c>
      <c r="AW655" s="16" t="str">
        <v/>
      </c>
      <c r="AX655" s="10">
        <f t="shared" si="72"/>
        <v>0</v>
      </c>
      <c r="AY655" s="10">
        <f>SUM(Z655:AK655)</f>
        <v>51</v>
      </c>
      <c r="AZ655" s="2" t="s">
        <v>119</v>
      </c>
      <c r="BA655" s="10">
        <f t="shared" si="73"/>
        <v>0</v>
      </c>
      <c r="BB655" s="36" t="s">
        <v>118</v>
      </c>
      <c r="BC655" s="39" t="str">
        <f t="shared" si="74"/>
        <v/>
      </c>
      <c r="BD655" s="16">
        <f>SUM(AR655:AW655)</f>
        <v>0</v>
      </c>
      <c r="BE655" s="10">
        <f>SUM(AL655:AQ655)</f>
        <v>0</v>
      </c>
      <c r="BF655" s="12" t="str">
        <f t="shared" si="75"/>
        <v/>
      </c>
      <c r="BG655" s="12" t="str">
        <f t="shared" si="76"/>
        <v/>
      </c>
      <c r="BH655" s="9">
        <f t="shared" si="77"/>
        <v>0</v>
      </c>
      <c r="BI655" s="39" t="str">
        <f t="shared" si="78"/>
        <v/>
      </c>
      <c r="BK655" s="75"/>
    </row>
    <row r="656" spans="1:63">
      <c r="A656" s="2">
        <v>653</v>
      </c>
      <c r="B656" s="2">
        <v>2024</v>
      </c>
      <c r="C656" s="1">
        <v>0</v>
      </c>
      <c r="D656" s="37" t="str">
        <v>0015g00001V9MHCAA3</v>
      </c>
      <c r="E656" s="37" t="str">
        <v>AHUJA ENTERPRISES</v>
      </c>
      <c r="F656" s="37" t="str">
        <v>HARYANA</v>
      </c>
      <c r="G656" s="37" t="str">
        <v>GURUGRAM</v>
      </c>
      <c r="H656" s="37" t="str">
        <v>Sohna</v>
      </c>
      <c r="I656" s="37" t="str">
        <v>NIKUNJ UDYOG</v>
      </c>
      <c r="J656" s="37" t="str">
        <v>Shiv Shankar Sharma</v>
      </c>
      <c r="K656" s="37" t="str">
        <v>Shiv Shankar Sharma</v>
      </c>
      <c r="L656" s="37" t="str">
        <v>C12828</v>
      </c>
      <c r="M656" s="37" t="str">
        <v>North</v>
      </c>
      <c r="N656" s="2">
        <v>122103</v>
      </c>
      <c r="O656" s="2" t="str">
        <v>06ACMPD7999K1ZT</v>
      </c>
      <c r="P656" s="2">
        <v>8168733535</v>
      </c>
      <c r="Q656" s="2" t="str">
        <v>Oct'24</v>
      </c>
      <c r="R656" s="2">
        <v>2025</v>
      </c>
      <c r="S656" s="1">
        <v>0</v>
      </c>
      <c r="T656" s="2">
        <v>100</v>
      </c>
      <c r="U656" s="1">
        <v>6.3466666666666671E-2</v>
      </c>
      <c r="V656" s="1" t="str">
        <v>Challenger</v>
      </c>
      <c r="W656" s="10">
        <v>0</v>
      </c>
      <c r="X656" s="10">
        <v>0</v>
      </c>
      <c r="Y656" s="10">
        <v>0</v>
      </c>
      <c r="Z656" s="10">
        <v>0</v>
      </c>
      <c r="AA656" s="10">
        <v>0</v>
      </c>
      <c r="AB656" s="10">
        <v>0</v>
      </c>
      <c r="AC656" s="10">
        <v>0</v>
      </c>
      <c r="AD656" s="10">
        <v>0</v>
      </c>
      <c r="AE656" s="10">
        <v>0</v>
      </c>
      <c r="AF656" s="10">
        <v>18.239999999999998</v>
      </c>
      <c r="AG656" s="10">
        <v>24</v>
      </c>
      <c r="AH656" s="10">
        <v>24</v>
      </c>
      <c r="AI656" s="10">
        <v>8</v>
      </c>
      <c r="AJ656" s="10">
        <v>0</v>
      </c>
      <c r="AK656" s="10">
        <v>0</v>
      </c>
      <c r="AL656" s="10">
        <v>0</v>
      </c>
      <c r="AM656" s="10">
        <v>13</v>
      </c>
      <c r="AN656" s="10">
        <v>0</v>
      </c>
      <c r="AO656" s="10">
        <v>0</v>
      </c>
      <c r="AP656" s="10">
        <v>1.1499999999999999</v>
      </c>
      <c r="AQ656" s="10">
        <v>3.6</v>
      </c>
      <c r="AR656" s="10">
        <v>20.86</v>
      </c>
      <c r="AS656" s="16">
        <v>1.81</v>
      </c>
      <c r="AT656" s="16">
        <v>0</v>
      </c>
      <c r="AU656" s="16">
        <v>9</v>
      </c>
      <c r="AV656" s="16">
        <v>10.039999999999999</v>
      </c>
      <c r="AW656" s="16" t="str">
        <v/>
      </c>
      <c r="AX656" s="10">
        <f t="shared" si="72"/>
        <v>59.46</v>
      </c>
      <c r="AY656" s="10">
        <f>SUM(Z656:AK656)</f>
        <v>74.239999999999995</v>
      </c>
      <c r="AZ656" s="2" t="s">
        <v>119</v>
      </c>
      <c r="BA656" s="10">
        <f t="shared" si="73"/>
        <v>2.9583333333333335</v>
      </c>
      <c r="BB656" s="36" t="s">
        <v>118</v>
      </c>
      <c r="BC656" s="39" t="str">
        <f t="shared" si="74"/>
        <v/>
      </c>
      <c r="BD656" s="16">
        <f>SUM(AR656:AW656)</f>
        <v>41.709999999999994</v>
      </c>
      <c r="BE656" s="10">
        <f>SUM(AL656:AQ656)</f>
        <v>17.75</v>
      </c>
      <c r="BF656" s="12">
        <f t="shared" si="75"/>
        <v>0.70147998654557675</v>
      </c>
      <c r="BG656" s="12">
        <f t="shared" si="76"/>
        <v>0.29852001345442314</v>
      </c>
      <c r="BH656" s="9">
        <f t="shared" si="77"/>
        <v>59.46</v>
      </c>
      <c r="BI656" s="39" t="str">
        <f t="shared" si="78"/>
        <v/>
      </c>
      <c r="BK656" s="75"/>
    </row>
    <row r="657" spans="1:63">
      <c r="A657" s="2">
        <v>654</v>
      </c>
      <c r="B657" s="2">
        <v>2024</v>
      </c>
      <c r="C657" s="1">
        <v>0</v>
      </c>
      <c r="D657" s="37" t="str">
        <v>0015g00001X5dmlAAB</v>
      </c>
      <c r="E657" s="37" t="str">
        <v>CHAUDHARY SALES</v>
      </c>
      <c r="F657" s="37" t="str">
        <v>HARYANA</v>
      </c>
      <c r="G657" s="37" t="str">
        <v>PALWAL</v>
      </c>
      <c r="H657" s="37" t="str">
        <v>Palwal</v>
      </c>
      <c r="I657" s="37" t="str">
        <v>NIKUNJ UDYOG</v>
      </c>
      <c r="J657" s="37" t="str">
        <v>Shiv Shankar Sharma</v>
      </c>
      <c r="K657" s="37">
        <v>0</v>
      </c>
      <c r="L657" s="37" t="str">
        <v>C12828</v>
      </c>
      <c r="M657" s="37" t="str">
        <v>North</v>
      </c>
      <c r="N657" s="2">
        <v>121102</v>
      </c>
      <c r="O657" s="2" t="str">
        <v>06AFDPT7139M1ZW</v>
      </c>
      <c r="P657" s="2">
        <v>9416066535</v>
      </c>
      <c r="Q657" s="2" t="str">
        <v>Oct'24</v>
      </c>
      <c r="R657" s="2">
        <v>2025</v>
      </c>
      <c r="S657" s="1">
        <v>0</v>
      </c>
      <c r="T657" s="2">
        <v>100</v>
      </c>
      <c r="U657" s="1">
        <v>6.6666666666666662E-3</v>
      </c>
      <c r="V657" s="1" t="str">
        <v>Challenger</v>
      </c>
      <c r="W657" s="10">
        <v>0</v>
      </c>
      <c r="X657" s="10">
        <v>0</v>
      </c>
      <c r="Y657" s="10">
        <v>0</v>
      </c>
      <c r="Z657" s="10">
        <v>0</v>
      </c>
      <c r="AA657" s="10">
        <v>0</v>
      </c>
      <c r="AB657" s="10">
        <v>0</v>
      </c>
      <c r="AC657" s="10">
        <v>0</v>
      </c>
      <c r="AD657" s="10">
        <v>0</v>
      </c>
      <c r="AE657" s="10">
        <v>0</v>
      </c>
      <c r="AF657" s="10">
        <v>11.73</v>
      </c>
      <c r="AG657" s="10">
        <v>0</v>
      </c>
      <c r="AH657" s="10">
        <v>2</v>
      </c>
      <c r="AI657" s="10">
        <v>0</v>
      </c>
      <c r="AJ657" s="10">
        <v>0</v>
      </c>
      <c r="AK657" s="10">
        <v>0</v>
      </c>
      <c r="AL657" s="10">
        <v>0</v>
      </c>
      <c r="AM657" s="10">
        <v>0</v>
      </c>
      <c r="AN657" s="10">
        <v>1.4</v>
      </c>
      <c r="AO657" s="10">
        <v>0</v>
      </c>
      <c r="AP657" s="10">
        <v>3.01</v>
      </c>
      <c r="AQ657" s="10">
        <v>0</v>
      </c>
      <c r="AR657" s="10">
        <v>0</v>
      </c>
      <c r="AS657" s="16">
        <v>0</v>
      </c>
      <c r="AT657" s="16">
        <v>0</v>
      </c>
      <c r="AU657" s="16">
        <v>2</v>
      </c>
      <c r="AV657" s="16">
        <v>0</v>
      </c>
      <c r="AW657" s="16" t="str">
        <v/>
      </c>
      <c r="AX657" s="10">
        <f t="shared" si="72"/>
        <v>6.41</v>
      </c>
      <c r="AY657" s="10">
        <f>SUM(Z657:AK657)</f>
        <v>13.73</v>
      </c>
      <c r="AZ657" s="2" t="s">
        <v>119</v>
      </c>
      <c r="BA657" s="10">
        <f t="shared" si="73"/>
        <v>0.73499999999999999</v>
      </c>
      <c r="BB657" s="36" t="s">
        <v>118</v>
      </c>
      <c r="BC657" s="39" t="str">
        <f t="shared" si="74"/>
        <v/>
      </c>
      <c r="BD657" s="16">
        <f>SUM(AR657:AW657)</f>
        <v>2</v>
      </c>
      <c r="BE657" s="10">
        <f>SUM(AL657:AQ657)</f>
        <v>4.41</v>
      </c>
      <c r="BF657" s="12">
        <f t="shared" si="75"/>
        <v>0.31201248049921998</v>
      </c>
      <c r="BG657" s="12">
        <f t="shared" si="76"/>
        <v>0.68798751950078008</v>
      </c>
      <c r="BH657" s="9">
        <f t="shared" si="77"/>
        <v>6.41</v>
      </c>
      <c r="BI657" s="39" t="str">
        <f t="shared" si="78"/>
        <v/>
      </c>
      <c r="BK657" s="75"/>
    </row>
    <row r="658" spans="1:63">
      <c r="A658" s="2">
        <v>655</v>
      </c>
      <c r="B658" s="2">
        <v>2024</v>
      </c>
      <c r="C658" s="1">
        <v>0</v>
      </c>
      <c r="D658" s="37" t="str">
        <v>001J100000JrYXDIA3</v>
      </c>
      <c r="E658" s="37" t="str">
        <v>Ganpati steel and cement udyog</v>
      </c>
      <c r="F658" s="37" t="str">
        <v>HARYANA</v>
      </c>
      <c r="G658" s="37" t="str">
        <v>GURUGRAM</v>
      </c>
      <c r="H658" s="37" t="str">
        <v>Gurugram</v>
      </c>
      <c r="I658" s="37" t="str">
        <v>NIKUNJ UDYOG</v>
      </c>
      <c r="J658" s="37" t="str">
        <v>Shiv Shankar Sharma</v>
      </c>
      <c r="K658" s="37" t="str">
        <v>Shiv Shankar Sharma</v>
      </c>
      <c r="L658" s="37" t="str">
        <v>C12828</v>
      </c>
      <c r="M658" s="37" t="str">
        <v>North</v>
      </c>
      <c r="N658" s="2">
        <v>122505</v>
      </c>
      <c r="O658" s="2" t="str">
        <v>06BNWPV9251Q1ZK</v>
      </c>
      <c r="P658" s="2">
        <v>8076560510</v>
      </c>
      <c r="Q658" s="2" t="str">
        <v>Oct'24</v>
      </c>
      <c r="R658" s="2">
        <v>2025</v>
      </c>
      <c r="S658" s="1">
        <v>0</v>
      </c>
      <c r="T658" s="2">
        <v>80</v>
      </c>
      <c r="U658" s="1">
        <v>0</v>
      </c>
      <c r="V658" s="1" t="str">
        <v>Challenger</v>
      </c>
      <c r="W658" s="10">
        <v>0</v>
      </c>
      <c r="X658" s="10">
        <v>0</v>
      </c>
      <c r="Y658" s="10">
        <v>0</v>
      </c>
      <c r="Z658" s="10">
        <v>0</v>
      </c>
      <c r="AA658" s="10">
        <v>0</v>
      </c>
      <c r="AB658" s="10">
        <v>0</v>
      </c>
      <c r="AC658" s="10">
        <v>0</v>
      </c>
      <c r="AD658" s="10">
        <v>0</v>
      </c>
      <c r="AE658" s="10">
        <v>0</v>
      </c>
      <c r="AF658" s="10">
        <v>9.1999999999999993</v>
      </c>
      <c r="AG658" s="10">
        <v>0</v>
      </c>
      <c r="AH658" s="10">
        <v>0</v>
      </c>
      <c r="AI658" s="10">
        <v>0</v>
      </c>
      <c r="AJ658" s="10">
        <v>0</v>
      </c>
      <c r="AK658" s="10">
        <v>0</v>
      </c>
      <c r="AL658" s="10">
        <v>0</v>
      </c>
      <c r="AM658" s="10">
        <v>10</v>
      </c>
      <c r="AN658" s="10">
        <v>0</v>
      </c>
      <c r="AO658" s="10">
        <v>0</v>
      </c>
      <c r="AP658" s="10">
        <v>4.25</v>
      </c>
      <c r="AQ658" s="10">
        <v>0</v>
      </c>
      <c r="AR658" s="10">
        <v>0</v>
      </c>
      <c r="AS658" s="16">
        <v>0</v>
      </c>
      <c r="AT658" s="16">
        <v>0</v>
      </c>
      <c r="AU658" s="16">
        <v>0</v>
      </c>
      <c r="AV658" s="16">
        <v>0</v>
      </c>
      <c r="AW658" s="16" t="str">
        <v/>
      </c>
      <c r="AX658" s="10">
        <f t="shared" si="72"/>
        <v>14.25</v>
      </c>
      <c r="AY658" s="10">
        <f>SUM(Z658:AK658)</f>
        <v>9.1999999999999993</v>
      </c>
      <c r="AZ658" s="2" t="s">
        <v>119</v>
      </c>
      <c r="BA658" s="10">
        <f t="shared" si="73"/>
        <v>2.375</v>
      </c>
      <c r="BB658" s="36" t="s">
        <v>118</v>
      </c>
      <c r="BC658" s="39" t="str">
        <f t="shared" si="74"/>
        <v/>
      </c>
      <c r="BD658" s="16">
        <f>SUM(AR658:AW658)</f>
        <v>0</v>
      </c>
      <c r="BE658" s="10">
        <f>SUM(AL658:AQ658)</f>
        <v>14.25</v>
      </c>
      <c r="BF658" s="12">
        <f t="shared" si="75"/>
        <v>0</v>
      </c>
      <c r="BG658" s="12">
        <f t="shared" si="76"/>
        <v>1</v>
      </c>
      <c r="BH658" s="9">
        <f t="shared" si="77"/>
        <v>14.25</v>
      </c>
      <c r="BI658" s="39" t="str">
        <f t="shared" si="78"/>
        <v/>
      </c>
      <c r="BK658" s="75"/>
    </row>
    <row r="659" spans="1:63">
      <c r="A659" s="2">
        <v>656</v>
      </c>
      <c r="B659" s="2">
        <v>2024</v>
      </c>
      <c r="C659" s="1">
        <v>0</v>
      </c>
      <c r="D659" s="37" t="str">
        <v>0015g00001UBHacAAH</v>
      </c>
      <c r="E659" s="37" t="str">
        <v>SHIVAAY BUILDING SOLUTION</v>
      </c>
      <c r="F659" s="37" t="str">
        <v>HARYANA</v>
      </c>
      <c r="G659" s="37" t="str">
        <v>GURUGRAM</v>
      </c>
      <c r="H659" s="37" t="str">
        <v>Gurugram</v>
      </c>
      <c r="I659" s="37" t="str">
        <v>NIKUNJ UDYOG</v>
      </c>
      <c r="J659" s="37" t="str">
        <v>Shiv Shankar Sharma</v>
      </c>
      <c r="K659" s="37" t="str">
        <v>Shiv Shankar Sharma</v>
      </c>
      <c r="L659" s="37" t="str">
        <v>C12828</v>
      </c>
      <c r="M659" s="37" t="str">
        <v>North</v>
      </c>
      <c r="N659" s="2">
        <v>122001</v>
      </c>
      <c r="O659" s="2" t="str">
        <v>06BPNPS1054K1ZJ</v>
      </c>
      <c r="P659" s="2">
        <v>9911954333</v>
      </c>
      <c r="Q659" s="2" t="str">
        <v>Oct'24</v>
      </c>
      <c r="R659" s="2">
        <v>2025</v>
      </c>
      <c r="S659" s="1">
        <v>0</v>
      </c>
      <c r="T659" s="2">
        <v>120</v>
      </c>
      <c r="U659" s="1">
        <v>2.7500000000000004E-2</v>
      </c>
      <c r="V659" s="1" t="str">
        <v>Challenger</v>
      </c>
      <c r="W659" s="10">
        <v>0</v>
      </c>
      <c r="X659" s="10">
        <v>0</v>
      </c>
      <c r="Y659" s="10">
        <v>0</v>
      </c>
      <c r="Z659" s="10">
        <v>0</v>
      </c>
      <c r="AA659" s="10">
        <v>0</v>
      </c>
      <c r="AB659" s="10">
        <v>0</v>
      </c>
      <c r="AC659" s="10">
        <v>0</v>
      </c>
      <c r="AD659" s="10">
        <v>0</v>
      </c>
      <c r="AE659" s="10">
        <v>0</v>
      </c>
      <c r="AF659" s="10">
        <v>5.18</v>
      </c>
      <c r="AG659" s="10">
        <v>12</v>
      </c>
      <c r="AH659" s="10">
        <v>40.200000000000003</v>
      </c>
      <c r="AI659" s="10">
        <v>0</v>
      </c>
      <c r="AJ659" s="10">
        <v>10.7</v>
      </c>
      <c r="AK659" s="10">
        <v>57</v>
      </c>
      <c r="AL659" s="10">
        <v>0</v>
      </c>
      <c r="AM659" s="10">
        <v>24.6</v>
      </c>
      <c r="AN659" s="10">
        <v>15.72</v>
      </c>
      <c r="AO659" s="10">
        <v>67.98</v>
      </c>
      <c r="AP659" s="10">
        <v>42.61</v>
      </c>
      <c r="AQ659" s="10">
        <v>35.56</v>
      </c>
      <c r="AR659" s="10">
        <v>9.44</v>
      </c>
      <c r="AS659" s="16">
        <v>0</v>
      </c>
      <c r="AT659" s="16">
        <v>9.9</v>
      </c>
      <c r="AU659" s="16">
        <v>0</v>
      </c>
      <c r="AV659" s="16">
        <v>0</v>
      </c>
      <c r="AW659" s="16">
        <v>10</v>
      </c>
      <c r="AX659" s="10">
        <f t="shared" si="72"/>
        <v>215.81000000000003</v>
      </c>
      <c r="AY659" s="10">
        <f>SUM(Z659:AK659)</f>
        <v>125.08</v>
      </c>
      <c r="AZ659" s="2" t="s">
        <v>119</v>
      </c>
      <c r="BA659" s="10">
        <f t="shared" si="73"/>
        <v>31.078333333333337</v>
      </c>
      <c r="BB659" s="36" t="s">
        <v>118</v>
      </c>
      <c r="BC659" s="39" t="str">
        <f t="shared" si="74"/>
        <v>A</v>
      </c>
      <c r="BD659" s="16">
        <f>SUM(AR659:AW659)</f>
        <v>29.34</v>
      </c>
      <c r="BE659" s="10">
        <f>SUM(AL659:AQ659)</f>
        <v>186.47000000000003</v>
      </c>
      <c r="BF659" s="12">
        <f t="shared" si="75"/>
        <v>0.1359529215513646</v>
      </c>
      <c r="BG659" s="12">
        <f t="shared" si="76"/>
        <v>0.86404707844863538</v>
      </c>
      <c r="BH659" s="9">
        <f t="shared" si="77"/>
        <v>215.81000000000003</v>
      </c>
      <c r="BI659" s="39" t="str">
        <f t="shared" si="78"/>
        <v>A</v>
      </c>
      <c r="BJ659" s="1" t="str">
        <f>_xlfn.XLOOKUP(D659,'Holi gift'!A:A,'Holi gift'!A:A,"",0,1)</f>
        <v>0015g00001UBHacAAH</v>
      </c>
      <c r="BK659" s="75"/>
    </row>
    <row r="660" spans="1:63">
      <c r="A660" s="2">
        <v>657</v>
      </c>
      <c r="B660" s="2">
        <v>2024</v>
      </c>
      <c r="C660" s="1">
        <v>0</v>
      </c>
      <c r="D660" s="37" t="str">
        <v>0015g00001UBHaVAAX</v>
      </c>
      <c r="E660" s="37" t="str">
        <v>STEEL BAZAAR</v>
      </c>
      <c r="F660" s="37" t="str">
        <v>HARYANA</v>
      </c>
      <c r="G660" s="37" t="str">
        <v>GURUGRAM</v>
      </c>
      <c r="H660" s="37" t="str">
        <v>Gurugram</v>
      </c>
      <c r="I660" s="37" t="str">
        <v>NIKUNJ UDYOG</v>
      </c>
      <c r="J660" s="37" t="str">
        <v>Shiv Shankar Sharma</v>
      </c>
      <c r="K660" s="37" t="str">
        <v>Shiv Shankar Sharma</v>
      </c>
      <c r="L660" s="37" t="str">
        <v>C12828</v>
      </c>
      <c r="M660" s="37" t="str">
        <v>North</v>
      </c>
      <c r="N660" s="2">
        <v>122001</v>
      </c>
      <c r="O660" s="2" t="str">
        <v>06CJNPJ7024D1ZC</v>
      </c>
      <c r="P660" s="2">
        <v>9811662788</v>
      </c>
      <c r="Q660" s="2" t="str">
        <v>Oct'24</v>
      </c>
      <c r="R660" s="2">
        <v>2025</v>
      </c>
      <c r="S660" s="1">
        <v>0</v>
      </c>
      <c r="T660" s="2">
        <v>450</v>
      </c>
      <c r="U660" s="1">
        <v>8.8866666666666677E-2</v>
      </c>
      <c r="V660" s="1" t="str">
        <v>Alien</v>
      </c>
      <c r="W660" s="10">
        <v>0</v>
      </c>
      <c r="X660" s="10">
        <v>0</v>
      </c>
      <c r="Y660" s="10">
        <v>0</v>
      </c>
      <c r="Z660" s="10">
        <v>0</v>
      </c>
      <c r="AA660" s="10">
        <v>0</v>
      </c>
      <c r="AB660" s="10">
        <v>0</v>
      </c>
      <c r="AC660" s="10">
        <v>0</v>
      </c>
      <c r="AD660" s="10">
        <v>0</v>
      </c>
      <c r="AE660" s="10">
        <v>0</v>
      </c>
      <c r="AF660" s="10">
        <v>14.8</v>
      </c>
      <c r="AG660" s="10">
        <v>0</v>
      </c>
      <c r="AH660" s="10">
        <v>0</v>
      </c>
      <c r="AI660" s="10">
        <v>10</v>
      </c>
      <c r="AJ660" s="10">
        <v>0</v>
      </c>
      <c r="AK660" s="10">
        <v>37</v>
      </c>
      <c r="AL660" s="10">
        <v>51</v>
      </c>
      <c r="AM660" s="10">
        <v>68</v>
      </c>
      <c r="AN660" s="10">
        <v>30</v>
      </c>
      <c r="AO660" s="10">
        <v>12.79</v>
      </c>
      <c r="AP660" s="10">
        <v>27.92</v>
      </c>
      <c r="AQ660" s="10">
        <v>68.31</v>
      </c>
      <c r="AR660" s="10">
        <v>16.87</v>
      </c>
      <c r="AS660" s="16">
        <v>81.66</v>
      </c>
      <c r="AT660" s="16">
        <v>48.6</v>
      </c>
      <c r="AU660" s="16">
        <v>40</v>
      </c>
      <c r="AV660" s="16">
        <v>31.37</v>
      </c>
      <c r="AW660" s="16">
        <v>31</v>
      </c>
      <c r="AX660" s="10">
        <f t="shared" si="72"/>
        <v>507.52</v>
      </c>
      <c r="AY660" s="10">
        <f>SUM(Z660:AK660)</f>
        <v>61.8</v>
      </c>
      <c r="AZ660" s="2" t="s">
        <v>119</v>
      </c>
      <c r="BA660" s="10">
        <f t="shared" si="73"/>
        <v>43.00333333333333</v>
      </c>
      <c r="BB660" s="36" t="s">
        <v>118</v>
      </c>
      <c r="BC660" s="39" t="str">
        <f t="shared" si="74"/>
        <v>C</v>
      </c>
      <c r="BD660" s="16">
        <f>SUM(AR660:AW660)</f>
        <v>249.5</v>
      </c>
      <c r="BE660" s="10">
        <f>SUM(AL660:AQ660)</f>
        <v>258.02</v>
      </c>
      <c r="BF660" s="12">
        <f t="shared" si="75"/>
        <v>0.49160624211853721</v>
      </c>
      <c r="BG660" s="12">
        <f t="shared" si="76"/>
        <v>0.50839375788146279</v>
      </c>
      <c r="BH660" s="9">
        <f t="shared" si="77"/>
        <v>507.52</v>
      </c>
      <c r="BI660" s="39" t="str">
        <f t="shared" si="78"/>
        <v>C</v>
      </c>
      <c r="BJ660" s="1" t="str">
        <f>_xlfn.XLOOKUP(D660,'Holi gift'!A:A,'Holi gift'!A:A,"",0,1)</f>
        <v>0015g00001UBHaVAAX</v>
      </c>
      <c r="BK660" s="75"/>
    </row>
    <row r="661" spans="1:63">
      <c r="A661" s="2">
        <v>658</v>
      </c>
      <c r="B661" s="2">
        <v>2024</v>
      </c>
      <c r="C661" s="1">
        <v>0</v>
      </c>
      <c r="D661" s="37" t="str">
        <v>0015g00001UBHaaAAH</v>
      </c>
      <c r="E661" s="37" t="str">
        <v>ARYAN SALES CORPORATION</v>
      </c>
      <c r="F661" s="37" t="str">
        <v>HARYANA</v>
      </c>
      <c r="G661" s="37" t="str">
        <v>GURUGRAM</v>
      </c>
      <c r="H661" s="37" t="str">
        <v>Gurugram</v>
      </c>
      <c r="I661" s="37" t="str">
        <v>NIKUNJ UDYOG</v>
      </c>
      <c r="J661" s="37" t="str">
        <v>Shiv Shankar Sharma</v>
      </c>
      <c r="K661" s="37" t="str">
        <v>Shiv Shankar Sharma</v>
      </c>
      <c r="L661" s="37" t="str">
        <v>C12828</v>
      </c>
      <c r="M661" s="37" t="str">
        <v>North</v>
      </c>
      <c r="N661" s="2">
        <v>122001</v>
      </c>
      <c r="O661" s="2" t="str">
        <v>06AMSPS9619M1ZY</v>
      </c>
      <c r="P661" s="2">
        <v>9911775760</v>
      </c>
      <c r="Q661" s="2" t="str">
        <v>Oct'24</v>
      </c>
      <c r="R661" s="2">
        <v>2025</v>
      </c>
      <c r="S661" s="1">
        <v>0</v>
      </c>
      <c r="T661" s="2">
        <v>150</v>
      </c>
      <c r="U661" s="1">
        <v>0</v>
      </c>
      <c r="V661" s="1" t="str">
        <v>Challenger</v>
      </c>
      <c r="W661" s="10">
        <v>0</v>
      </c>
      <c r="X661" s="10">
        <v>0</v>
      </c>
      <c r="Y661" s="10">
        <v>0</v>
      </c>
      <c r="Z661" s="10">
        <v>0</v>
      </c>
      <c r="AA661" s="10">
        <v>0</v>
      </c>
      <c r="AB661" s="10">
        <v>0</v>
      </c>
      <c r="AC661" s="10">
        <v>0</v>
      </c>
      <c r="AD661" s="10">
        <v>0</v>
      </c>
      <c r="AE661" s="10">
        <v>0</v>
      </c>
      <c r="AF661" s="10">
        <v>8</v>
      </c>
      <c r="AG661" s="10">
        <v>0</v>
      </c>
      <c r="AH661" s="10">
        <v>0</v>
      </c>
      <c r="AI661" s="10">
        <v>0</v>
      </c>
      <c r="AJ661" s="10">
        <v>0</v>
      </c>
      <c r="AK661" s="10">
        <v>0</v>
      </c>
      <c r="AL661" s="10">
        <v>0</v>
      </c>
      <c r="AM661" s="10">
        <v>0</v>
      </c>
      <c r="AN661" s="10">
        <v>10</v>
      </c>
      <c r="AO661" s="10">
        <v>5.6</v>
      </c>
      <c r="AP661" s="10">
        <v>0</v>
      </c>
      <c r="AQ661" s="10">
        <v>1.8</v>
      </c>
      <c r="AR661" s="10">
        <v>0</v>
      </c>
      <c r="AS661" s="16">
        <v>0</v>
      </c>
      <c r="AT661" s="16">
        <v>0</v>
      </c>
      <c r="AU661" s="16">
        <v>0</v>
      </c>
      <c r="AV661" s="16">
        <v>0</v>
      </c>
      <c r="AW661" s="16" t="str">
        <v/>
      </c>
      <c r="AX661" s="10">
        <f t="shared" si="72"/>
        <v>17.399999999999999</v>
      </c>
      <c r="AY661" s="10">
        <f>SUM(Z661:AK661)</f>
        <v>8</v>
      </c>
      <c r="AZ661" s="2" t="s">
        <v>119</v>
      </c>
      <c r="BA661" s="10">
        <f t="shared" si="73"/>
        <v>2.9</v>
      </c>
      <c r="BB661" s="36" t="s">
        <v>118</v>
      </c>
      <c r="BC661" s="39" t="str">
        <f t="shared" si="74"/>
        <v/>
      </c>
      <c r="BD661" s="16">
        <f>SUM(AR661:AW661)</f>
        <v>0</v>
      </c>
      <c r="BE661" s="10">
        <f>SUM(AL661:AQ661)</f>
        <v>17.399999999999999</v>
      </c>
      <c r="BF661" s="12">
        <f t="shared" si="75"/>
        <v>0</v>
      </c>
      <c r="BG661" s="12">
        <f t="shared" si="76"/>
        <v>1</v>
      </c>
      <c r="BH661" s="9">
        <f t="shared" si="77"/>
        <v>17.399999999999999</v>
      </c>
      <c r="BI661" s="39" t="str">
        <f t="shared" si="78"/>
        <v/>
      </c>
      <c r="BK661" s="75"/>
    </row>
    <row r="662" spans="1:63">
      <c r="A662" s="2">
        <v>659</v>
      </c>
      <c r="B662" s="2">
        <v>2024</v>
      </c>
      <c r="C662" s="1">
        <v>0</v>
      </c>
      <c r="D662" s="37" t="str">
        <v>001J100000JrcRZIAZ</v>
      </c>
      <c r="E662" s="37" t="str">
        <v>SHARMA TRADERS</v>
      </c>
      <c r="F662" s="37" t="str">
        <v>HARYANA</v>
      </c>
      <c r="G662" s="37" t="str">
        <v>GURUGRAM</v>
      </c>
      <c r="H662" s="37" t="str">
        <v>Farrukhnagar</v>
      </c>
      <c r="I662" s="37" t="str">
        <v>NIKUNJ UDYOG</v>
      </c>
      <c r="J662" s="37" t="str">
        <v>Shiv Shankar Sharma</v>
      </c>
      <c r="K662" s="37" t="str">
        <v>Shiv Shankar Sharma</v>
      </c>
      <c r="L662" s="37" t="str">
        <v>C12828</v>
      </c>
      <c r="M662" s="37" t="str">
        <v>North</v>
      </c>
      <c r="N662" s="2">
        <v>122506</v>
      </c>
      <c r="O662" s="2" t="str">
        <v>06AXJPA0646E1ZZ</v>
      </c>
      <c r="P662" s="2">
        <v>9813531802</v>
      </c>
      <c r="Q662" s="2" t="str">
        <v>Oct'24</v>
      </c>
      <c r="R662" s="2">
        <v>2025</v>
      </c>
      <c r="S662" s="1">
        <v>0</v>
      </c>
      <c r="T662" s="2">
        <v>100</v>
      </c>
      <c r="U662" s="1">
        <v>0</v>
      </c>
      <c r="V662" s="1" t="str">
        <v>Challenger</v>
      </c>
      <c r="W662" s="10">
        <v>0</v>
      </c>
      <c r="X662" s="10">
        <v>0</v>
      </c>
      <c r="Y662" s="10">
        <v>0</v>
      </c>
      <c r="Z662" s="10">
        <v>0</v>
      </c>
      <c r="AA662" s="10">
        <v>0</v>
      </c>
      <c r="AB662" s="10">
        <v>0</v>
      </c>
      <c r="AC662" s="10">
        <v>0</v>
      </c>
      <c r="AD662" s="10">
        <v>0</v>
      </c>
      <c r="AE662" s="10">
        <v>0</v>
      </c>
      <c r="AF662" s="10">
        <v>39.1</v>
      </c>
      <c r="AG662" s="10">
        <v>0</v>
      </c>
      <c r="AH662" s="10">
        <v>0</v>
      </c>
      <c r="AI662" s="10">
        <v>10</v>
      </c>
      <c r="AJ662" s="10">
        <v>0</v>
      </c>
      <c r="AK662" s="10">
        <v>0</v>
      </c>
      <c r="AL662" s="10">
        <v>10</v>
      </c>
      <c r="AM662" s="10">
        <v>0</v>
      </c>
      <c r="AN662" s="10">
        <v>0</v>
      </c>
      <c r="AO662" s="10">
        <v>10.1</v>
      </c>
      <c r="AP662" s="10">
        <v>0</v>
      </c>
      <c r="AQ662" s="10">
        <v>10.050000000000001</v>
      </c>
      <c r="AR662" s="10">
        <v>0</v>
      </c>
      <c r="AS662" s="16">
        <v>9.9700000000000006</v>
      </c>
      <c r="AT662" s="16">
        <v>0</v>
      </c>
      <c r="AU662" s="16">
        <v>0</v>
      </c>
      <c r="AV662" s="16">
        <v>0</v>
      </c>
      <c r="AW662" s="16" t="str">
        <v/>
      </c>
      <c r="AX662" s="10">
        <f t="shared" si="72"/>
        <v>40.120000000000005</v>
      </c>
      <c r="AY662" s="10">
        <f>SUM(Z662:AK662)</f>
        <v>49.1</v>
      </c>
      <c r="AZ662" s="2" t="s">
        <v>119</v>
      </c>
      <c r="BA662" s="10">
        <f t="shared" si="73"/>
        <v>5.0250000000000004</v>
      </c>
      <c r="BB662" s="36" t="s">
        <v>118</v>
      </c>
      <c r="BC662" s="39" t="str">
        <f t="shared" si="74"/>
        <v/>
      </c>
      <c r="BD662" s="16">
        <f>SUM(AR662:AW662)</f>
        <v>9.9700000000000006</v>
      </c>
      <c r="BE662" s="10">
        <f>SUM(AL662:AQ662)</f>
        <v>30.150000000000002</v>
      </c>
      <c r="BF662" s="12">
        <f t="shared" si="75"/>
        <v>0.24850448654037885</v>
      </c>
      <c r="BG662" s="12">
        <f t="shared" si="76"/>
        <v>0.75149551345962107</v>
      </c>
      <c r="BH662" s="9">
        <f t="shared" si="77"/>
        <v>40.120000000000005</v>
      </c>
      <c r="BI662" s="39" t="str">
        <f t="shared" si="78"/>
        <v/>
      </c>
      <c r="BK662" s="75"/>
    </row>
    <row r="663" spans="1:63">
      <c r="A663" s="2">
        <v>660</v>
      </c>
      <c r="B663" s="2">
        <v>2024</v>
      </c>
      <c r="C663" s="1">
        <v>0</v>
      </c>
      <c r="D663" s="37" t="str">
        <v>0015g00001c4S5MAAU</v>
      </c>
      <c r="E663" s="37" t="str">
        <v>PARAS TIMBER IRON &amp; STONE CO</v>
      </c>
      <c r="F663" s="37" t="str">
        <v>DELHI</v>
      </c>
      <c r="G663" s="37" t="str">
        <v>NORTH EAST</v>
      </c>
      <c r="H663" s="37">
        <v>0</v>
      </c>
      <c r="I663" s="37" t="str">
        <v>MAHENDRA STEELS</v>
      </c>
      <c r="J663" s="37" t="str">
        <v>Aashish Goyal</v>
      </c>
      <c r="K663" s="37" t="str">
        <v>Aashish Goyal</v>
      </c>
      <c r="L663" s="37" t="str">
        <v>C12832</v>
      </c>
      <c r="M663" s="37" t="str">
        <v>North</v>
      </c>
      <c r="N663" s="2">
        <v>110094</v>
      </c>
      <c r="O663" s="2" t="str">
        <v>07AAIPJ6871A1ZT</v>
      </c>
      <c r="P663" s="2">
        <v>9999474968</v>
      </c>
      <c r="Q663" s="2" t="str">
        <v>Oct'24</v>
      </c>
      <c r="R663" s="2">
        <v>2025</v>
      </c>
      <c r="S663" s="1">
        <v>0</v>
      </c>
      <c r="T663" s="2">
        <v>200</v>
      </c>
      <c r="U663" s="1">
        <v>0</v>
      </c>
      <c r="V663" s="1" t="str">
        <v>Challenger</v>
      </c>
      <c r="W663" s="10">
        <v>0</v>
      </c>
      <c r="X663" s="10">
        <v>0</v>
      </c>
      <c r="Y663" s="10">
        <v>0</v>
      </c>
      <c r="Z663" s="10">
        <v>0</v>
      </c>
      <c r="AA663" s="10">
        <v>0</v>
      </c>
      <c r="AB663" s="10">
        <v>0</v>
      </c>
      <c r="AC663" s="10">
        <v>0</v>
      </c>
      <c r="AD663" s="10">
        <v>0</v>
      </c>
      <c r="AE663" s="10">
        <v>0</v>
      </c>
      <c r="AF663" s="10">
        <v>77.099999999999994</v>
      </c>
      <c r="AG663" s="10">
        <v>0</v>
      </c>
      <c r="AH663" s="10">
        <v>0</v>
      </c>
      <c r="AI663" s="10">
        <v>15.2</v>
      </c>
      <c r="AJ663" s="10">
        <v>0</v>
      </c>
      <c r="AK663" s="10">
        <v>109</v>
      </c>
      <c r="AL663" s="10">
        <v>0</v>
      </c>
      <c r="AM663" s="10">
        <v>0</v>
      </c>
      <c r="AN663" s="10">
        <v>0</v>
      </c>
      <c r="AO663" s="10">
        <v>0</v>
      </c>
      <c r="AP663" s="10">
        <v>0</v>
      </c>
      <c r="AQ663" s="10">
        <v>0</v>
      </c>
      <c r="AR663" s="10">
        <v>0</v>
      </c>
      <c r="AS663" s="16">
        <v>0</v>
      </c>
      <c r="AT663" s="16">
        <v>0</v>
      </c>
      <c r="AU663" s="16">
        <v>0</v>
      </c>
      <c r="AV663" s="16">
        <v>0</v>
      </c>
      <c r="AW663" s="16" t="str">
        <v/>
      </c>
      <c r="AX663" s="10">
        <f t="shared" si="72"/>
        <v>0</v>
      </c>
      <c r="AY663" s="10">
        <f>SUM(Z663:AK663)</f>
        <v>201.3</v>
      </c>
      <c r="AZ663" s="2" t="s">
        <v>119</v>
      </c>
      <c r="BA663" s="10">
        <f t="shared" si="73"/>
        <v>0</v>
      </c>
      <c r="BB663" s="36" t="s">
        <v>118</v>
      </c>
      <c r="BC663" s="39" t="str">
        <f t="shared" si="74"/>
        <v/>
      </c>
      <c r="BD663" s="16">
        <f>SUM(AR663:AW663)</f>
        <v>0</v>
      </c>
      <c r="BE663" s="10">
        <f>SUM(AL663:AQ663)</f>
        <v>0</v>
      </c>
      <c r="BF663" s="12" t="str">
        <f t="shared" si="75"/>
        <v/>
      </c>
      <c r="BG663" s="12" t="str">
        <f t="shared" si="76"/>
        <v/>
      </c>
      <c r="BH663" s="9">
        <f t="shared" si="77"/>
        <v>0</v>
      </c>
      <c r="BI663" s="39" t="str">
        <f t="shared" si="78"/>
        <v/>
      </c>
      <c r="BK663" s="75"/>
    </row>
    <row r="664" spans="1:63">
      <c r="A664" s="2">
        <v>661</v>
      </c>
      <c r="B664" s="2">
        <v>2024</v>
      </c>
      <c r="C664" s="1">
        <v>0</v>
      </c>
      <c r="D664" s="37" t="str">
        <v>0015g00001YOKoAAAX</v>
      </c>
      <c r="E664" s="37" t="str">
        <v>MAHER CHAND &amp; GRAND SONS</v>
      </c>
      <c r="F664" s="37" t="str">
        <v>DELHI</v>
      </c>
      <c r="G664" s="37" t="str">
        <v>NEW DELHI</v>
      </c>
      <c r="H664" s="37">
        <v>0</v>
      </c>
      <c r="I664" s="37" t="str">
        <v>MAHENDRA STEELS</v>
      </c>
      <c r="J664" s="37" t="str">
        <v>Aman kumar</v>
      </c>
      <c r="K664" s="37" t="str">
        <v>Aman kumar</v>
      </c>
      <c r="L664" s="37" t="str">
        <v>C12832</v>
      </c>
      <c r="M664" s="37" t="str">
        <v>North</v>
      </c>
      <c r="N664" s="2">
        <v>110037</v>
      </c>
      <c r="O664" s="2" t="str">
        <v>07BFMPK1329C3ZO</v>
      </c>
      <c r="P664" s="2">
        <v>9718982222</v>
      </c>
      <c r="Q664" s="2" t="str">
        <v>Oct'24</v>
      </c>
      <c r="R664" s="2">
        <v>2025</v>
      </c>
      <c r="S664" s="1">
        <v>0</v>
      </c>
      <c r="T664" s="2">
        <v>100</v>
      </c>
      <c r="U664" s="1">
        <v>0</v>
      </c>
      <c r="V664" s="1" t="str">
        <v>Challenger</v>
      </c>
      <c r="W664" s="10">
        <v>0</v>
      </c>
      <c r="X664" s="10">
        <v>0</v>
      </c>
      <c r="Y664" s="10">
        <v>0</v>
      </c>
      <c r="Z664" s="10">
        <v>0</v>
      </c>
      <c r="AA664" s="10">
        <v>0</v>
      </c>
      <c r="AB664" s="10">
        <v>0</v>
      </c>
      <c r="AC664" s="10">
        <v>0</v>
      </c>
      <c r="AD664" s="10">
        <v>0</v>
      </c>
      <c r="AE664" s="10">
        <v>0</v>
      </c>
      <c r="AF664" s="10">
        <v>5.0999999999999996</v>
      </c>
      <c r="AG664" s="10">
        <v>5</v>
      </c>
      <c r="AH664" s="10">
        <v>9.17</v>
      </c>
      <c r="AI664" s="10">
        <v>0</v>
      </c>
      <c r="AJ664" s="10">
        <v>10.33</v>
      </c>
      <c r="AK664" s="10">
        <v>0</v>
      </c>
      <c r="AL664" s="10">
        <v>2.4</v>
      </c>
      <c r="AM664" s="10">
        <v>5.7</v>
      </c>
      <c r="AN664" s="10">
        <v>3</v>
      </c>
      <c r="AO664" s="10">
        <v>0</v>
      </c>
      <c r="AP664" s="10">
        <v>0</v>
      </c>
      <c r="AQ664" s="10">
        <v>9</v>
      </c>
      <c r="AR664" s="10">
        <v>0</v>
      </c>
      <c r="AS664" s="16">
        <v>0</v>
      </c>
      <c r="AT664" s="16">
        <v>0</v>
      </c>
      <c r="AU664" s="16">
        <v>0</v>
      </c>
      <c r="AV664" s="16">
        <v>0</v>
      </c>
      <c r="AW664" s="16">
        <v>2</v>
      </c>
      <c r="AX664" s="10">
        <f t="shared" si="72"/>
        <v>22.1</v>
      </c>
      <c r="AY664" s="10">
        <f>SUM(Z664:AK664)</f>
        <v>29.6</v>
      </c>
      <c r="AZ664" s="2" t="s">
        <v>119</v>
      </c>
      <c r="BA664" s="10">
        <f t="shared" si="73"/>
        <v>3.35</v>
      </c>
      <c r="BB664" s="36" t="s">
        <v>118</v>
      </c>
      <c r="BC664" s="39" t="str">
        <f t="shared" si="74"/>
        <v/>
      </c>
      <c r="BD664" s="16">
        <f>SUM(AR664:AW664)</f>
        <v>2</v>
      </c>
      <c r="BE664" s="10">
        <f>SUM(AL664:AQ664)</f>
        <v>20.100000000000001</v>
      </c>
      <c r="BF664" s="12">
        <f t="shared" si="75"/>
        <v>9.0497737556561084E-2</v>
      </c>
      <c r="BG664" s="12">
        <f t="shared" si="76"/>
        <v>0.9095022624434389</v>
      </c>
      <c r="BH664" s="9">
        <f t="shared" si="77"/>
        <v>22.1</v>
      </c>
      <c r="BI664" s="39" t="str">
        <f t="shared" si="78"/>
        <v/>
      </c>
      <c r="BK664" s="75"/>
    </row>
    <row r="665" spans="1:63">
      <c r="A665" s="2">
        <v>662</v>
      </c>
      <c r="B665" s="2">
        <v>2024</v>
      </c>
      <c r="C665" s="1">
        <v>0</v>
      </c>
      <c r="D665" s="37" t="str">
        <v>0015g00001VBFHkAAP</v>
      </c>
      <c r="E665" s="37" t="str">
        <v>AGRAWAL TRADING COMPANY</v>
      </c>
      <c r="F665" s="37" t="str">
        <v>MADHYA PRADESH</v>
      </c>
      <c r="G665" s="37" t="str">
        <v>BHOPAL</v>
      </c>
      <c r="H665" s="37" t="str">
        <v>Bhopal</v>
      </c>
      <c r="I665" s="37" t="str">
        <v>Global Steel</v>
      </c>
      <c r="J665" s="37" t="str">
        <v>Rubean Luther</v>
      </c>
      <c r="K665" s="37">
        <v>0</v>
      </c>
      <c r="L665" s="37" t="str">
        <v>C13471</v>
      </c>
      <c r="M665" s="37" t="str">
        <v>Central</v>
      </c>
      <c r="N665" s="2">
        <v>462001</v>
      </c>
      <c r="O665" s="2" t="str">
        <v>23ABFFA5873R1ZV</v>
      </c>
      <c r="P665" s="2">
        <v>7869501688</v>
      </c>
      <c r="Q665" s="2" t="str">
        <v>Oct'24</v>
      </c>
      <c r="R665" s="2">
        <v>2025</v>
      </c>
      <c r="S665" s="1">
        <v>0</v>
      </c>
      <c r="T665" s="2">
        <v>70</v>
      </c>
      <c r="U665" s="1">
        <v>0</v>
      </c>
      <c r="V665" s="1" t="str">
        <v>Challenger</v>
      </c>
      <c r="W665" s="10">
        <v>0</v>
      </c>
      <c r="X665" s="10">
        <v>0</v>
      </c>
      <c r="Y665" s="10">
        <v>0</v>
      </c>
      <c r="Z665" s="10">
        <v>0</v>
      </c>
      <c r="AA665" s="10">
        <v>0</v>
      </c>
      <c r="AB665" s="10">
        <v>0</v>
      </c>
      <c r="AC665" s="10">
        <v>0</v>
      </c>
      <c r="AD665" s="10">
        <v>0</v>
      </c>
      <c r="AE665" s="10">
        <v>0</v>
      </c>
      <c r="AF665" s="10">
        <v>61</v>
      </c>
      <c r="AG665" s="10">
        <v>0</v>
      </c>
      <c r="AH665" s="10">
        <v>30</v>
      </c>
      <c r="AI665" s="10">
        <v>0</v>
      </c>
      <c r="AJ665" s="10">
        <v>0</v>
      </c>
      <c r="AK665" s="10">
        <v>42</v>
      </c>
      <c r="AL665" s="10">
        <v>0</v>
      </c>
      <c r="AM665" s="10">
        <v>0</v>
      </c>
      <c r="AN665" s="10">
        <v>0</v>
      </c>
      <c r="AO665" s="10">
        <v>0</v>
      </c>
      <c r="AP665" s="10">
        <v>0</v>
      </c>
      <c r="AQ665" s="10">
        <v>8.7899999999999991</v>
      </c>
      <c r="AR665" s="10">
        <v>41.81</v>
      </c>
      <c r="AS665" s="16">
        <v>0</v>
      </c>
      <c r="AT665" s="16">
        <v>0</v>
      </c>
      <c r="AU665" s="16">
        <v>0</v>
      </c>
      <c r="AV665" s="16">
        <v>0</v>
      </c>
      <c r="AW665" s="16" t="str">
        <v/>
      </c>
      <c r="AX665" s="10">
        <f t="shared" si="72"/>
        <v>50.6</v>
      </c>
      <c r="AY665" s="10">
        <f>SUM(Z665:AK665)</f>
        <v>133</v>
      </c>
      <c r="AZ665" s="2" t="s">
        <v>119</v>
      </c>
      <c r="BA665" s="10">
        <f t="shared" si="73"/>
        <v>1.4649999999999999</v>
      </c>
      <c r="BB665" s="36" t="s">
        <v>118</v>
      </c>
      <c r="BC665" s="39" t="str">
        <f t="shared" si="74"/>
        <v/>
      </c>
      <c r="BD665" s="16">
        <f>SUM(AR665:AW665)</f>
        <v>41.81</v>
      </c>
      <c r="BE665" s="10">
        <f>SUM(AL665:AQ665)</f>
        <v>8.7899999999999991</v>
      </c>
      <c r="BF665" s="12">
        <f t="shared" si="75"/>
        <v>0.82628458498023716</v>
      </c>
      <c r="BG665" s="12">
        <f t="shared" si="76"/>
        <v>0.17371541501976281</v>
      </c>
      <c r="BH665" s="9">
        <f t="shared" si="77"/>
        <v>50.6</v>
      </c>
      <c r="BI665" s="39" t="str">
        <f t="shared" si="78"/>
        <v/>
      </c>
      <c r="BK665" s="75"/>
    </row>
    <row r="666" spans="1:63">
      <c r="A666" s="2">
        <v>663</v>
      </c>
      <c r="B666" s="2">
        <v>2024</v>
      </c>
      <c r="C666" s="1">
        <v>0</v>
      </c>
      <c r="D666" s="37" t="str">
        <v>0015g00001X2JtCAAV</v>
      </c>
      <c r="E666" s="37" t="str">
        <v>SINGHAI IRON STORE</v>
      </c>
      <c r="F666" s="37" t="str">
        <v>HARYANA</v>
      </c>
      <c r="G666" s="37" t="str">
        <v>PALWAL</v>
      </c>
      <c r="H666" s="37" t="str">
        <v>Damoh</v>
      </c>
      <c r="I666" s="37" t="str">
        <v>Global Steel</v>
      </c>
      <c r="J666" s="37" t="str">
        <v>Dharmendra Kumar Yadav</v>
      </c>
      <c r="K666" s="37" t="str">
        <v>Dharmendra Kumar Yadav</v>
      </c>
      <c r="L666" s="37" t="str">
        <v>C13471</v>
      </c>
      <c r="M666" s="37" t="str">
        <v>Central</v>
      </c>
      <c r="N666" s="2">
        <v>121102</v>
      </c>
      <c r="O666" s="2" t="str">
        <v>23CXWPS7885N1Z0</v>
      </c>
      <c r="P666" s="2">
        <v>9997880035</v>
      </c>
      <c r="Q666" s="2" t="str">
        <v>Oct'24</v>
      </c>
      <c r="R666" s="2">
        <v>2025</v>
      </c>
      <c r="S666" s="1">
        <v>0</v>
      </c>
      <c r="T666" s="2">
        <v>200</v>
      </c>
      <c r="U666" s="1">
        <v>0</v>
      </c>
      <c r="V666" s="1" t="str">
        <v>Challenger</v>
      </c>
      <c r="W666" s="10">
        <v>0</v>
      </c>
      <c r="X666" s="10">
        <v>0</v>
      </c>
      <c r="Y666" s="10">
        <v>0</v>
      </c>
      <c r="Z666" s="10">
        <v>0</v>
      </c>
      <c r="AA666" s="10">
        <v>0</v>
      </c>
      <c r="AB666" s="10">
        <v>0</v>
      </c>
      <c r="AC666" s="10">
        <v>0</v>
      </c>
      <c r="AD666" s="10">
        <v>0</v>
      </c>
      <c r="AE666" s="10">
        <v>0</v>
      </c>
      <c r="AF666" s="10">
        <v>5</v>
      </c>
      <c r="AG666" s="10">
        <v>0</v>
      </c>
      <c r="AH666" s="10">
        <v>0</v>
      </c>
      <c r="AI666" s="10">
        <v>0</v>
      </c>
      <c r="AJ666" s="10">
        <v>0</v>
      </c>
      <c r="AK666" s="10">
        <v>0</v>
      </c>
      <c r="AL666" s="10">
        <v>0</v>
      </c>
      <c r="AM666" s="10">
        <v>0</v>
      </c>
      <c r="AN666" s="10">
        <v>0</v>
      </c>
      <c r="AO666" s="10">
        <v>0</v>
      </c>
      <c r="AP666" s="10">
        <v>0</v>
      </c>
      <c r="AQ666" s="10">
        <v>0</v>
      </c>
      <c r="AR666" s="10">
        <v>0</v>
      </c>
      <c r="AS666" s="16">
        <v>0</v>
      </c>
      <c r="AT666" s="16">
        <v>0</v>
      </c>
      <c r="AU666" s="16">
        <v>0</v>
      </c>
      <c r="AV666" s="16">
        <v>0</v>
      </c>
      <c r="AW666" s="16" t="str">
        <v/>
      </c>
      <c r="AX666" s="10">
        <f t="shared" si="72"/>
        <v>0</v>
      </c>
      <c r="AY666" s="10">
        <f>SUM(Z666:AK666)</f>
        <v>5</v>
      </c>
      <c r="AZ666" s="2" t="s">
        <v>119</v>
      </c>
      <c r="BA666" s="10">
        <f t="shared" si="73"/>
        <v>0</v>
      </c>
      <c r="BB666" s="36" t="s">
        <v>118</v>
      </c>
      <c r="BC666" s="39" t="str">
        <f t="shared" si="74"/>
        <v/>
      </c>
      <c r="BD666" s="16">
        <f>SUM(AR666:AW666)</f>
        <v>0</v>
      </c>
      <c r="BE666" s="10">
        <f>SUM(AL666:AQ666)</f>
        <v>0</v>
      </c>
      <c r="BF666" s="12" t="str">
        <f t="shared" si="75"/>
        <v/>
      </c>
      <c r="BG666" s="12" t="str">
        <f t="shared" si="76"/>
        <v/>
      </c>
      <c r="BH666" s="9">
        <f t="shared" si="77"/>
        <v>0</v>
      </c>
      <c r="BI666" s="39" t="str">
        <f t="shared" si="78"/>
        <v/>
      </c>
      <c r="BK666" s="75"/>
    </row>
    <row r="667" spans="1:63">
      <c r="A667" s="2">
        <v>664</v>
      </c>
      <c r="B667" s="2">
        <v>2024</v>
      </c>
      <c r="C667" s="1">
        <v>0</v>
      </c>
      <c r="D667" s="37" t="str">
        <v>0015g00001ZTFlZAAX</v>
      </c>
      <c r="E667" s="37" t="str">
        <v>Agrawal Iron Traders</v>
      </c>
      <c r="F667" s="37" t="str">
        <v>MADHYA PRADESH</v>
      </c>
      <c r="G667" s="37" t="str">
        <v>JABALPUR</v>
      </c>
      <c r="H667" s="37" t="str">
        <v>Jabalpur</v>
      </c>
      <c r="I667" s="37" t="str">
        <v>Global Steel</v>
      </c>
      <c r="J667" s="37" t="str">
        <v>Swapnil Dahayat</v>
      </c>
      <c r="K667" s="37">
        <v>0</v>
      </c>
      <c r="L667" s="37" t="str">
        <v>C13471</v>
      </c>
      <c r="M667" s="37" t="str">
        <v>Central</v>
      </c>
      <c r="N667" s="2">
        <v>482001</v>
      </c>
      <c r="O667" s="2" t="str">
        <v>23APFPA3150B1ZW</v>
      </c>
      <c r="P667" s="2">
        <v>9826155261</v>
      </c>
      <c r="Q667" s="2" t="str">
        <v>Oct'24</v>
      </c>
      <c r="R667" s="2">
        <v>2025</v>
      </c>
      <c r="S667" s="1">
        <v>0</v>
      </c>
      <c r="T667" s="2">
        <v>100</v>
      </c>
      <c r="U667" s="1">
        <v>3.1300000000000001E-2</v>
      </c>
      <c r="V667" s="1" t="str">
        <v>Challenger</v>
      </c>
      <c r="W667" s="10">
        <v>0</v>
      </c>
      <c r="X667" s="10">
        <v>0</v>
      </c>
      <c r="Y667" s="10">
        <v>0</v>
      </c>
      <c r="Z667" s="10">
        <v>0</v>
      </c>
      <c r="AA667" s="10">
        <v>0</v>
      </c>
      <c r="AB667" s="10">
        <v>0</v>
      </c>
      <c r="AC667" s="10">
        <v>0</v>
      </c>
      <c r="AD667" s="10">
        <v>0</v>
      </c>
      <c r="AE667" s="10">
        <v>0</v>
      </c>
      <c r="AF667" s="10">
        <v>2</v>
      </c>
      <c r="AG667" s="10">
        <v>0</v>
      </c>
      <c r="AH667" s="10">
        <v>0</v>
      </c>
      <c r="AI667" s="10">
        <v>0</v>
      </c>
      <c r="AJ667" s="10">
        <v>2</v>
      </c>
      <c r="AK667" s="10">
        <v>0</v>
      </c>
      <c r="AL667" s="10">
        <v>0</v>
      </c>
      <c r="AM667" s="10">
        <v>0</v>
      </c>
      <c r="AN667" s="10">
        <v>1</v>
      </c>
      <c r="AO667" s="10">
        <v>0</v>
      </c>
      <c r="AP667" s="10">
        <v>0</v>
      </c>
      <c r="AQ667" s="10">
        <v>0</v>
      </c>
      <c r="AR667" s="10">
        <v>1.45</v>
      </c>
      <c r="AS667" s="16">
        <v>2.13</v>
      </c>
      <c r="AT667" s="16">
        <v>0</v>
      </c>
      <c r="AU667" s="16">
        <v>6</v>
      </c>
      <c r="AV667" s="16">
        <v>3.39</v>
      </c>
      <c r="AW667" s="16" t="str">
        <v/>
      </c>
      <c r="AX667" s="10">
        <f t="shared" si="72"/>
        <v>13.97</v>
      </c>
      <c r="AY667" s="10">
        <f>SUM(Z667:AK667)</f>
        <v>4</v>
      </c>
      <c r="AZ667" s="2" t="s">
        <v>119</v>
      </c>
      <c r="BA667" s="10">
        <f t="shared" si="73"/>
        <v>0.16666666666666666</v>
      </c>
      <c r="BB667" s="36" t="s">
        <v>118</v>
      </c>
      <c r="BC667" s="39" t="str">
        <f t="shared" si="74"/>
        <v/>
      </c>
      <c r="BD667" s="16">
        <f>SUM(AR667:AW667)</f>
        <v>12.97</v>
      </c>
      <c r="BE667" s="10">
        <f>SUM(AL667:AQ667)</f>
        <v>1</v>
      </c>
      <c r="BF667" s="12">
        <f t="shared" si="75"/>
        <v>0.92841803865425909</v>
      </c>
      <c r="BG667" s="12">
        <f t="shared" si="76"/>
        <v>7.1581961345740866E-2</v>
      </c>
      <c r="BH667" s="9">
        <f t="shared" si="77"/>
        <v>13.97</v>
      </c>
      <c r="BI667" s="39" t="str">
        <f t="shared" si="78"/>
        <v/>
      </c>
      <c r="BK667" s="75"/>
    </row>
    <row r="668" spans="1:63">
      <c r="A668" s="2">
        <v>665</v>
      </c>
      <c r="B668" s="2">
        <v>2024</v>
      </c>
      <c r="C668" s="1">
        <v>0</v>
      </c>
      <c r="D668" s="37" t="str">
        <v>001J100000JrjctIAB</v>
      </c>
      <c r="E668" s="37" t="str">
        <v>Bansal Traders</v>
      </c>
      <c r="F668" s="37" t="str">
        <v>MADHYA PRADESH</v>
      </c>
      <c r="G668" s="37" t="str">
        <v>INDORE</v>
      </c>
      <c r="H668" s="37">
        <v>0</v>
      </c>
      <c r="I668" s="37" t="str">
        <v>Global Steel</v>
      </c>
      <c r="J668" s="37" t="str">
        <v>Manish Tiwari</v>
      </c>
      <c r="K668" s="37" t="str">
        <v>Yogeshwar Richhariya</v>
      </c>
      <c r="L668" s="37" t="str">
        <v>C13471</v>
      </c>
      <c r="M668" s="37" t="str">
        <v>Central</v>
      </c>
      <c r="N668" s="2">
        <v>452007</v>
      </c>
      <c r="O668" s="2" t="str">
        <v>23DDJPA7491A1ZW</v>
      </c>
      <c r="P668" s="2">
        <v>9685131703</v>
      </c>
      <c r="Q668" s="2" t="str">
        <v>Oct'24</v>
      </c>
      <c r="R668" s="2">
        <v>2025</v>
      </c>
      <c r="S668" s="1">
        <v>0</v>
      </c>
      <c r="T668" s="2">
        <v>100</v>
      </c>
      <c r="U668" s="1">
        <v>0</v>
      </c>
      <c r="V668" s="1" t="str">
        <v>Challenger</v>
      </c>
      <c r="W668" s="10">
        <v>0</v>
      </c>
      <c r="X668" s="10">
        <v>0</v>
      </c>
      <c r="Y668" s="10">
        <v>0</v>
      </c>
      <c r="Z668" s="10">
        <v>0</v>
      </c>
      <c r="AA668" s="10">
        <v>0</v>
      </c>
      <c r="AB668" s="10">
        <v>0</v>
      </c>
      <c r="AC668" s="10">
        <v>0</v>
      </c>
      <c r="AD668" s="10">
        <v>0</v>
      </c>
      <c r="AE668" s="10">
        <v>0</v>
      </c>
      <c r="AF668" s="10">
        <v>30</v>
      </c>
      <c r="AG668" s="10">
        <v>0</v>
      </c>
      <c r="AH668" s="10">
        <v>0</v>
      </c>
      <c r="AI668" s="10">
        <v>0</v>
      </c>
      <c r="AJ668" s="10">
        <v>0</v>
      </c>
      <c r="AK668" s="10">
        <v>0</v>
      </c>
      <c r="AL668" s="10">
        <v>0</v>
      </c>
      <c r="AM668" s="10">
        <v>0</v>
      </c>
      <c r="AN668" s="10">
        <v>0</v>
      </c>
      <c r="AO668" s="10">
        <v>0</v>
      </c>
      <c r="AP668" s="10">
        <v>0</v>
      </c>
      <c r="AQ668" s="10">
        <v>0</v>
      </c>
      <c r="AR668" s="10">
        <v>0</v>
      </c>
      <c r="AS668" s="16">
        <v>0</v>
      </c>
      <c r="AT668" s="16">
        <v>0</v>
      </c>
      <c r="AU668" s="16">
        <v>0</v>
      </c>
      <c r="AV668" s="16">
        <v>0</v>
      </c>
      <c r="AW668" s="16" t="str">
        <v/>
      </c>
      <c r="AX668" s="10">
        <f t="shared" si="72"/>
        <v>0</v>
      </c>
      <c r="AY668" s="10">
        <f>SUM(Z668:AK668)</f>
        <v>30</v>
      </c>
      <c r="AZ668" s="2" t="s">
        <v>119</v>
      </c>
      <c r="BA668" s="10">
        <f t="shared" si="73"/>
        <v>0</v>
      </c>
      <c r="BB668" s="36" t="s">
        <v>118</v>
      </c>
      <c r="BC668" s="39" t="str">
        <f t="shared" si="74"/>
        <v/>
      </c>
      <c r="BD668" s="16">
        <f>SUM(AR668:AW668)</f>
        <v>0</v>
      </c>
      <c r="BE668" s="10">
        <f>SUM(AL668:AQ668)</f>
        <v>0</v>
      </c>
      <c r="BF668" s="12" t="str">
        <f t="shared" si="75"/>
        <v/>
      </c>
      <c r="BG668" s="12" t="str">
        <f t="shared" si="76"/>
        <v/>
      </c>
      <c r="BH668" s="9">
        <f t="shared" si="77"/>
        <v>0</v>
      </c>
      <c r="BI668" s="39" t="str">
        <f t="shared" si="78"/>
        <v/>
      </c>
      <c r="BK668" s="75"/>
    </row>
    <row r="669" spans="1:63">
      <c r="A669" s="2">
        <v>666</v>
      </c>
      <c r="B669" s="2">
        <v>2024</v>
      </c>
      <c r="C669" s="1">
        <v>0</v>
      </c>
      <c r="D669" s="37" t="str">
        <v>0015g00001bcyjRAAQ</v>
      </c>
      <c r="E669" s="37" t="str">
        <v>G S Steel</v>
      </c>
      <c r="F669" s="37" t="str">
        <v>MADHYA PRADESH</v>
      </c>
      <c r="G669" s="37" t="str">
        <v>EAST NIMAR</v>
      </c>
      <c r="H669" s="37" t="str">
        <v>Khandwa</v>
      </c>
      <c r="I669" s="37" t="str">
        <v>R. K. ENTERPRISES</v>
      </c>
      <c r="J669" s="37" t="str">
        <v>Yogeshwar Richhariya</v>
      </c>
      <c r="K669" s="37" t="str">
        <v>Yogeshwar Richhariya</v>
      </c>
      <c r="L669" s="37" t="str">
        <v>001J1000005ZfroIAC</v>
      </c>
      <c r="M669" s="37" t="str">
        <v>Central</v>
      </c>
      <c r="N669" s="2">
        <v>450001</v>
      </c>
      <c r="O669" s="2" t="str">
        <v>23ABCPA4358G1Z6</v>
      </c>
      <c r="P669" s="2">
        <v>9425928461</v>
      </c>
      <c r="Q669" s="2" t="str">
        <v>Oct'24</v>
      </c>
      <c r="R669" s="2">
        <v>2025</v>
      </c>
      <c r="S669" s="1">
        <v>0</v>
      </c>
      <c r="T669" s="2">
        <v>70</v>
      </c>
      <c r="U669" s="1">
        <v>0</v>
      </c>
      <c r="V669" s="1" t="str">
        <v>Challenger</v>
      </c>
      <c r="W669" s="10">
        <v>0</v>
      </c>
      <c r="X669" s="10">
        <v>0</v>
      </c>
      <c r="Y669" s="10">
        <v>0</v>
      </c>
      <c r="Z669" s="10">
        <v>0</v>
      </c>
      <c r="AA669" s="10">
        <v>0</v>
      </c>
      <c r="AB669" s="10">
        <v>0</v>
      </c>
      <c r="AC669" s="10">
        <v>0</v>
      </c>
      <c r="AD669" s="10">
        <v>0</v>
      </c>
      <c r="AE669" s="10">
        <v>0</v>
      </c>
      <c r="AF669" s="10">
        <v>25</v>
      </c>
      <c r="AG669" s="10">
        <v>0</v>
      </c>
      <c r="AH669" s="10">
        <v>30</v>
      </c>
      <c r="AI669" s="10">
        <v>0</v>
      </c>
      <c r="AJ669" s="10">
        <v>0</v>
      </c>
      <c r="AK669" s="10">
        <v>0</v>
      </c>
      <c r="AL669" s="10">
        <v>0</v>
      </c>
      <c r="AM669" s="10">
        <v>0</v>
      </c>
      <c r="AN669" s="10">
        <v>0</v>
      </c>
      <c r="AO669" s="10">
        <v>0</v>
      </c>
      <c r="AP669" s="10">
        <v>0</v>
      </c>
      <c r="AQ669" s="10">
        <v>0</v>
      </c>
      <c r="AR669" s="10">
        <v>0</v>
      </c>
      <c r="AS669" s="16">
        <v>0</v>
      </c>
      <c r="AT669" s="16">
        <v>0</v>
      </c>
      <c r="AU669" s="16">
        <v>0</v>
      </c>
      <c r="AV669" s="16">
        <v>0</v>
      </c>
      <c r="AW669" s="16" t="str">
        <v/>
      </c>
      <c r="AX669" s="10">
        <f t="shared" si="72"/>
        <v>0</v>
      </c>
      <c r="AY669" s="10">
        <f>SUM(Z669:AK669)</f>
        <v>55</v>
      </c>
      <c r="AZ669" s="2" t="s">
        <v>119</v>
      </c>
      <c r="BA669" s="10">
        <f t="shared" si="73"/>
        <v>0</v>
      </c>
      <c r="BB669" s="36" t="s">
        <v>118</v>
      </c>
      <c r="BC669" s="39" t="str">
        <f t="shared" si="74"/>
        <v/>
      </c>
      <c r="BD669" s="16">
        <f>SUM(AR669:AW669)</f>
        <v>0</v>
      </c>
      <c r="BE669" s="10">
        <f>SUM(AL669:AQ669)</f>
        <v>0</v>
      </c>
      <c r="BF669" s="12" t="str">
        <f t="shared" si="75"/>
        <v/>
      </c>
      <c r="BG669" s="12" t="str">
        <f t="shared" si="76"/>
        <v/>
      </c>
      <c r="BH669" s="9">
        <f t="shared" si="77"/>
        <v>0</v>
      </c>
      <c r="BI669" s="39" t="str">
        <f t="shared" si="78"/>
        <v/>
      </c>
      <c r="BK669" s="75"/>
    </row>
    <row r="670" spans="1:63">
      <c r="A670" s="2">
        <v>667</v>
      </c>
      <c r="B670" s="2">
        <v>2024</v>
      </c>
      <c r="C670" s="1">
        <v>0</v>
      </c>
      <c r="D670" s="37" t="str">
        <v>001J1000009G6DpIAK</v>
      </c>
      <c r="E670" s="37" t="str">
        <v>VIRAT STEEL TRADERS</v>
      </c>
      <c r="F670" s="37" t="str">
        <v>MADHYA PRADESH</v>
      </c>
      <c r="G670" s="37" t="str">
        <v>SHAHDOL</v>
      </c>
      <c r="H670" s="37" t="str">
        <v>Shahdol</v>
      </c>
      <c r="I670" s="37" t="str">
        <v>Global Steel</v>
      </c>
      <c r="J670" s="37" t="str">
        <v>Dharmendra Kumar Yadav</v>
      </c>
      <c r="K670" s="37" t="str">
        <v>Dharmendra Kumar Yadav</v>
      </c>
      <c r="L670" s="37" t="str">
        <v>C13471</v>
      </c>
      <c r="M670" s="37" t="str">
        <v>Central</v>
      </c>
      <c r="N670" s="2">
        <v>484001</v>
      </c>
      <c r="O670" s="2" t="str">
        <v>23ADBPG3272G1Z2</v>
      </c>
      <c r="P670" s="2">
        <v>7795181717</v>
      </c>
      <c r="Q670" s="2" t="str">
        <v>Oct'24</v>
      </c>
      <c r="R670" s="2">
        <v>2025</v>
      </c>
      <c r="S670" s="1">
        <v>0</v>
      </c>
      <c r="T670" s="2">
        <v>150</v>
      </c>
      <c r="U670" s="1">
        <v>0</v>
      </c>
      <c r="V670" s="1" t="str">
        <v>Challenger</v>
      </c>
      <c r="W670" s="10">
        <v>0</v>
      </c>
      <c r="X670" s="10">
        <v>0</v>
      </c>
      <c r="Y670" s="10">
        <v>0</v>
      </c>
      <c r="Z670" s="10">
        <v>0</v>
      </c>
      <c r="AA670" s="10">
        <v>0</v>
      </c>
      <c r="AB670" s="10">
        <v>0</v>
      </c>
      <c r="AC670" s="10">
        <v>0</v>
      </c>
      <c r="AD670" s="10">
        <v>0</v>
      </c>
      <c r="AE670" s="10">
        <v>0</v>
      </c>
      <c r="AF670" s="10">
        <v>5</v>
      </c>
      <c r="AG670" s="10">
        <v>5</v>
      </c>
      <c r="AH670" s="10">
        <v>0</v>
      </c>
      <c r="AI670" s="10">
        <v>6</v>
      </c>
      <c r="AJ670" s="10">
        <v>0</v>
      </c>
      <c r="AK670" s="10">
        <v>0</v>
      </c>
      <c r="AL670" s="10">
        <v>0</v>
      </c>
      <c r="AM670" s="10">
        <v>0</v>
      </c>
      <c r="AN670" s="10">
        <v>0</v>
      </c>
      <c r="AO670" s="10">
        <v>0</v>
      </c>
      <c r="AP670" s="10">
        <v>0</v>
      </c>
      <c r="AQ670" s="10">
        <v>0</v>
      </c>
      <c r="AR670" s="10">
        <v>0</v>
      </c>
      <c r="AS670" s="16">
        <v>0</v>
      </c>
      <c r="AT670" s="16">
        <v>0</v>
      </c>
      <c r="AU670" s="16">
        <v>0</v>
      </c>
      <c r="AV670" s="16">
        <v>0</v>
      </c>
      <c r="AW670" s="16" t="str">
        <v/>
      </c>
      <c r="AX670" s="10">
        <f t="shared" si="72"/>
        <v>0</v>
      </c>
      <c r="AY670" s="10">
        <f>SUM(Z670:AK670)</f>
        <v>16</v>
      </c>
      <c r="AZ670" s="2" t="s">
        <v>119</v>
      </c>
      <c r="BA670" s="10">
        <f t="shared" si="73"/>
        <v>0</v>
      </c>
      <c r="BB670" s="36" t="s">
        <v>118</v>
      </c>
      <c r="BC670" s="39" t="str">
        <f t="shared" si="74"/>
        <v/>
      </c>
      <c r="BD670" s="16">
        <f>SUM(AR670:AW670)</f>
        <v>0</v>
      </c>
      <c r="BE670" s="10">
        <f>SUM(AL670:AQ670)</f>
        <v>0</v>
      </c>
      <c r="BF670" s="12" t="str">
        <f t="shared" si="75"/>
        <v/>
      </c>
      <c r="BG670" s="12" t="str">
        <f t="shared" si="76"/>
        <v/>
      </c>
      <c r="BH670" s="9">
        <f t="shared" si="77"/>
        <v>0</v>
      </c>
      <c r="BI670" s="39" t="str">
        <f t="shared" si="78"/>
        <v/>
      </c>
      <c r="BK670" s="75"/>
    </row>
    <row r="671" spans="1:63">
      <c r="A671" s="2">
        <v>668</v>
      </c>
      <c r="B671" s="2">
        <v>2024</v>
      </c>
      <c r="C671" s="1">
        <v>0</v>
      </c>
      <c r="D671" s="37" t="str">
        <v>001J100000BahSpIAJ</v>
      </c>
      <c r="E671" s="37" t="str">
        <v>SETHI TRADERS</v>
      </c>
      <c r="F671" s="37" t="str">
        <v>MADHYA PRADESH</v>
      </c>
      <c r="G671" s="37" t="str">
        <v>DHAR</v>
      </c>
      <c r="H671" s="37" t="str">
        <v>Kukshi</v>
      </c>
      <c r="I671" s="37" t="str">
        <v>Global Steel</v>
      </c>
      <c r="J671" s="37" t="str">
        <v>Yogeshwar Richhariya</v>
      </c>
      <c r="K671" s="37" t="str">
        <v>Yogeshwar Richhariya</v>
      </c>
      <c r="L671" s="37" t="str">
        <v>C13471</v>
      </c>
      <c r="M671" s="37" t="str">
        <v>Central</v>
      </c>
      <c r="N671" s="2">
        <v>454331</v>
      </c>
      <c r="O671" s="2" t="str">
        <v>23CARPP1868G1ZB</v>
      </c>
      <c r="P671" s="2">
        <v>9893152914</v>
      </c>
      <c r="Q671" s="2" t="str">
        <v>Oct'24</v>
      </c>
      <c r="R671" s="2">
        <v>2025</v>
      </c>
      <c r="S671" s="1">
        <v>0</v>
      </c>
      <c r="T671" s="2">
        <v>80</v>
      </c>
      <c r="U671" s="1">
        <v>0</v>
      </c>
      <c r="V671" s="1" t="str">
        <v>Challenger</v>
      </c>
      <c r="W671" s="10">
        <v>0</v>
      </c>
      <c r="X671" s="10">
        <v>0</v>
      </c>
      <c r="Y671" s="10">
        <v>0</v>
      </c>
      <c r="Z671" s="10">
        <v>0</v>
      </c>
      <c r="AA671" s="10">
        <v>0</v>
      </c>
      <c r="AB671" s="10">
        <v>0</v>
      </c>
      <c r="AC671" s="10">
        <v>0</v>
      </c>
      <c r="AD671" s="10">
        <v>0</v>
      </c>
      <c r="AE671" s="10">
        <v>0</v>
      </c>
      <c r="AF671" s="10">
        <v>12</v>
      </c>
      <c r="AG671" s="10">
        <v>0</v>
      </c>
      <c r="AH671" s="10">
        <v>0</v>
      </c>
      <c r="AI671" s="10">
        <v>0</v>
      </c>
      <c r="AJ671" s="10">
        <v>0</v>
      </c>
      <c r="AK671" s="10">
        <v>0</v>
      </c>
      <c r="AL671" s="10">
        <v>0</v>
      </c>
      <c r="AM671" s="10">
        <v>0</v>
      </c>
      <c r="AN671" s="10">
        <v>0</v>
      </c>
      <c r="AO671" s="10">
        <v>0</v>
      </c>
      <c r="AP671" s="10">
        <v>0</v>
      </c>
      <c r="AQ671" s="10">
        <v>0</v>
      </c>
      <c r="AR671" s="10">
        <v>0</v>
      </c>
      <c r="AS671" s="16">
        <v>0</v>
      </c>
      <c r="AT671" s="16">
        <v>0</v>
      </c>
      <c r="AU671" s="16">
        <v>0</v>
      </c>
      <c r="AV671" s="16">
        <v>0</v>
      </c>
      <c r="AW671" s="16" t="str">
        <v/>
      </c>
      <c r="AX671" s="10">
        <f t="shared" si="72"/>
        <v>0</v>
      </c>
      <c r="AY671" s="10">
        <f>SUM(Z671:AK671)</f>
        <v>12</v>
      </c>
      <c r="AZ671" s="2" t="s">
        <v>119</v>
      </c>
      <c r="BA671" s="10">
        <f t="shared" si="73"/>
        <v>0</v>
      </c>
      <c r="BB671" s="36" t="s">
        <v>118</v>
      </c>
      <c r="BC671" s="39" t="str">
        <f t="shared" si="74"/>
        <v/>
      </c>
      <c r="BD671" s="16">
        <f>SUM(AR671:AW671)</f>
        <v>0</v>
      </c>
      <c r="BE671" s="10">
        <f>SUM(AL671:AQ671)</f>
        <v>0</v>
      </c>
      <c r="BF671" s="12" t="str">
        <f t="shared" si="75"/>
        <v/>
      </c>
      <c r="BG671" s="12" t="str">
        <f t="shared" si="76"/>
        <v/>
      </c>
      <c r="BH671" s="9">
        <f t="shared" si="77"/>
        <v>0</v>
      </c>
      <c r="BI671" s="39" t="str">
        <f t="shared" si="78"/>
        <v/>
      </c>
      <c r="BK671" s="75"/>
    </row>
    <row r="672" spans="1:63">
      <c r="A672" s="2">
        <v>669</v>
      </c>
      <c r="B672" s="2">
        <v>2024</v>
      </c>
      <c r="C672" s="1">
        <v>0</v>
      </c>
      <c r="D672" s="37" t="str">
        <v>001J100000Jr2MlIAJ</v>
      </c>
      <c r="E672" s="37" t="str">
        <v>V K AGRAWAL</v>
      </c>
      <c r="F672" s="37" t="str">
        <v>CHHATTISGARH</v>
      </c>
      <c r="G672" s="37" t="str">
        <v>SURAJPUR</v>
      </c>
      <c r="H672" s="37" t="str">
        <v>Ambikapur</v>
      </c>
      <c r="I672" s="37" t="str">
        <v>LAXMI ENTERPRISES</v>
      </c>
      <c r="J672" s="37" t="str">
        <v>Nivesh Goyal</v>
      </c>
      <c r="K672" s="37">
        <v>0</v>
      </c>
      <c r="L672" s="37" t="str">
        <v/>
      </c>
      <c r="M672" s="37" t="str">
        <v>Central</v>
      </c>
      <c r="N672" s="2">
        <v>497229</v>
      </c>
      <c r="O672" s="2" t="str">
        <v>22aalfv4143n1zv</v>
      </c>
      <c r="P672" s="2">
        <v>8815850807</v>
      </c>
      <c r="Q672" s="2" t="str">
        <v>Oct'24</v>
      </c>
      <c r="R672" s="2">
        <v>2025</v>
      </c>
      <c r="S672" s="1">
        <v>0</v>
      </c>
      <c r="T672" s="2" t="str">
        <v/>
      </c>
      <c r="U672" s="1">
        <v>0</v>
      </c>
      <c r="V672" s="1" t="str">
        <v>Potential Not updated</v>
      </c>
      <c r="W672" s="10">
        <v>0</v>
      </c>
      <c r="X672" s="10">
        <v>0</v>
      </c>
      <c r="Y672" s="10">
        <v>0</v>
      </c>
      <c r="Z672" s="10">
        <v>0</v>
      </c>
      <c r="AA672" s="10">
        <v>0</v>
      </c>
      <c r="AB672" s="10">
        <v>0</v>
      </c>
      <c r="AC672" s="10">
        <v>0</v>
      </c>
      <c r="AD672" s="10">
        <v>0</v>
      </c>
      <c r="AE672" s="10">
        <v>0</v>
      </c>
      <c r="AF672" s="10">
        <v>20</v>
      </c>
      <c r="AG672" s="10">
        <v>0</v>
      </c>
      <c r="AH672" s="10">
        <v>0</v>
      </c>
      <c r="AI672" s="10">
        <v>0</v>
      </c>
      <c r="AJ672" s="10">
        <v>0</v>
      </c>
      <c r="AK672" s="10">
        <v>0</v>
      </c>
      <c r="AL672" s="10">
        <v>0</v>
      </c>
      <c r="AM672" s="10">
        <v>0</v>
      </c>
      <c r="AN672" s="10">
        <v>0</v>
      </c>
      <c r="AO672" s="10">
        <v>0</v>
      </c>
      <c r="AP672" s="10">
        <v>0</v>
      </c>
      <c r="AQ672" s="10">
        <v>0</v>
      </c>
      <c r="AR672" s="10">
        <v>0</v>
      </c>
      <c r="AS672" s="16">
        <v>0</v>
      </c>
      <c r="AT672" s="16">
        <v>0</v>
      </c>
      <c r="AU672" s="16">
        <v>0</v>
      </c>
      <c r="AV672" s="16">
        <v>0</v>
      </c>
      <c r="AW672" s="16" t="str">
        <v/>
      </c>
      <c r="AX672" s="10">
        <f t="shared" si="72"/>
        <v>0</v>
      </c>
      <c r="AY672" s="10">
        <f>SUM(Z672:AK672)</f>
        <v>20</v>
      </c>
      <c r="AZ672" s="2" t="s">
        <v>119</v>
      </c>
      <c r="BA672" s="10">
        <f t="shared" si="73"/>
        <v>0</v>
      </c>
      <c r="BB672" s="36" t="s">
        <v>118</v>
      </c>
      <c r="BC672" s="39" t="str">
        <f t="shared" si="74"/>
        <v/>
      </c>
      <c r="BD672" s="16">
        <f>SUM(AR672:AW672)</f>
        <v>0</v>
      </c>
      <c r="BE672" s="10">
        <f>SUM(AL672:AQ672)</f>
        <v>0</v>
      </c>
      <c r="BF672" s="12" t="str">
        <f t="shared" si="75"/>
        <v/>
      </c>
      <c r="BG672" s="12" t="str">
        <f t="shared" si="76"/>
        <v/>
      </c>
      <c r="BH672" s="9">
        <f t="shared" si="77"/>
        <v>0</v>
      </c>
      <c r="BI672" s="39" t="str">
        <f t="shared" si="78"/>
        <v/>
      </c>
      <c r="BK672" s="75"/>
    </row>
    <row r="673" spans="1:63">
      <c r="A673" s="2">
        <v>670</v>
      </c>
      <c r="B673" s="2">
        <v>2024</v>
      </c>
      <c r="C673" s="1">
        <v>0</v>
      </c>
      <c r="D673" s="37" t="str">
        <v>0015g00001UBHtQAAX</v>
      </c>
      <c r="E673" s="37" t="str">
        <v>VIMAL AGENCY</v>
      </c>
      <c r="F673" s="37" t="str">
        <v>CHHATTISGARH</v>
      </c>
      <c r="G673" s="37" t="str">
        <v>BALRAMPUR</v>
      </c>
      <c r="H673" s="37" t="str">
        <v>Ramanujganj</v>
      </c>
      <c r="I673" s="37" t="str">
        <v>LAXMI ENTERPRISES</v>
      </c>
      <c r="J673" s="37" t="str">
        <v>Vikash Kumar</v>
      </c>
      <c r="K673" s="37">
        <v>0</v>
      </c>
      <c r="L673" s="37" t="str">
        <v/>
      </c>
      <c r="M673" s="37" t="str">
        <v>Central</v>
      </c>
      <c r="N673" s="2">
        <v>497220</v>
      </c>
      <c r="O673" s="2" t="str">
        <v>22AFSPA1816P1ZC</v>
      </c>
      <c r="P673" s="2">
        <v>9165205555</v>
      </c>
      <c r="Q673" s="2" t="str">
        <v>Oct'24</v>
      </c>
      <c r="R673" s="2">
        <v>2025</v>
      </c>
      <c r="S673" s="1">
        <v>0</v>
      </c>
      <c r="T673" s="2" t="str">
        <v/>
      </c>
      <c r="U673" s="1">
        <v>0</v>
      </c>
      <c r="V673" s="1" t="str">
        <v>Potential Not updated</v>
      </c>
      <c r="W673" s="10">
        <v>0</v>
      </c>
      <c r="X673" s="10">
        <v>0</v>
      </c>
      <c r="Y673" s="10">
        <v>0</v>
      </c>
      <c r="Z673" s="10">
        <v>0</v>
      </c>
      <c r="AA673" s="10">
        <v>0</v>
      </c>
      <c r="AB673" s="10">
        <v>0</v>
      </c>
      <c r="AC673" s="10">
        <v>0</v>
      </c>
      <c r="AD673" s="10">
        <v>0</v>
      </c>
      <c r="AE673" s="10">
        <v>0</v>
      </c>
      <c r="AF673" s="10">
        <v>30</v>
      </c>
      <c r="AG673" s="10">
        <v>0</v>
      </c>
      <c r="AH673" s="10">
        <v>0</v>
      </c>
      <c r="AI673" s="10">
        <v>0</v>
      </c>
      <c r="AJ673" s="10">
        <v>0</v>
      </c>
      <c r="AK673" s="10">
        <v>0</v>
      </c>
      <c r="AL673" s="10">
        <v>0</v>
      </c>
      <c r="AM673" s="10">
        <v>0</v>
      </c>
      <c r="AN673" s="10">
        <v>0</v>
      </c>
      <c r="AO673" s="10">
        <v>0</v>
      </c>
      <c r="AP673" s="10">
        <v>0</v>
      </c>
      <c r="AQ673" s="10">
        <v>0</v>
      </c>
      <c r="AR673" s="10">
        <v>0</v>
      </c>
      <c r="AS673" s="16">
        <v>0</v>
      </c>
      <c r="AT673" s="16">
        <v>0</v>
      </c>
      <c r="AU673" s="16">
        <v>0</v>
      </c>
      <c r="AV673" s="16">
        <v>0</v>
      </c>
      <c r="AW673" s="16" t="str">
        <v/>
      </c>
      <c r="AX673" s="10">
        <f t="shared" si="72"/>
        <v>0</v>
      </c>
      <c r="AY673" s="10">
        <f>SUM(Z673:AK673)</f>
        <v>30</v>
      </c>
      <c r="AZ673" s="2" t="s">
        <v>119</v>
      </c>
      <c r="BA673" s="10">
        <f t="shared" si="73"/>
        <v>0</v>
      </c>
      <c r="BB673" s="36" t="s">
        <v>118</v>
      </c>
      <c r="BC673" s="39" t="str">
        <f t="shared" si="74"/>
        <v/>
      </c>
      <c r="BD673" s="16">
        <f>SUM(AR673:AW673)</f>
        <v>0</v>
      </c>
      <c r="BE673" s="10">
        <f>SUM(AL673:AQ673)</f>
        <v>0</v>
      </c>
      <c r="BF673" s="12" t="str">
        <f t="shared" si="75"/>
        <v/>
      </c>
      <c r="BG673" s="12" t="str">
        <f t="shared" si="76"/>
        <v/>
      </c>
      <c r="BH673" s="9">
        <f t="shared" si="77"/>
        <v>0</v>
      </c>
      <c r="BI673" s="39" t="str">
        <f t="shared" si="78"/>
        <v/>
      </c>
      <c r="BK673" s="75"/>
    </row>
    <row r="674" spans="1:63">
      <c r="A674" s="2">
        <v>671</v>
      </c>
      <c r="B674" s="2">
        <v>2024</v>
      </c>
      <c r="C674" s="1">
        <v>0</v>
      </c>
      <c r="D674" s="37" t="str">
        <v>001J100000LfFZSIA3</v>
      </c>
      <c r="E674" s="37" t="str">
        <v>Bhabani Enterprises</v>
      </c>
      <c r="F674" s="37" t="str">
        <v>ODISHA</v>
      </c>
      <c r="G674" s="37" t="str">
        <v>CUTTACK</v>
      </c>
      <c r="H674" s="37">
        <v>0</v>
      </c>
      <c r="I674" s="37" t="str">
        <v>Niyati Udyog Private Limited</v>
      </c>
      <c r="J674" s="37" t="str">
        <v>Govind Dorwal</v>
      </c>
      <c r="K674" s="37" t="str">
        <v>Bidyut Ranjan Mishra</v>
      </c>
      <c r="L674" s="37" t="str">
        <v>C13293</v>
      </c>
      <c r="M674" s="37" t="str">
        <v>Central</v>
      </c>
      <c r="N674" s="2">
        <v>753009</v>
      </c>
      <c r="O674" s="2" t="str">
        <v>20BBPM2284Q1ZH</v>
      </c>
      <c r="P674" s="2">
        <v>6372804716</v>
      </c>
      <c r="Q674" s="2" t="str">
        <v>Oct'24</v>
      </c>
      <c r="R674" s="2">
        <v>2025</v>
      </c>
      <c r="S674" s="1">
        <v>0</v>
      </c>
      <c r="T674" s="2">
        <v>50</v>
      </c>
      <c r="U674" s="1">
        <v>0</v>
      </c>
      <c r="V674" s="1" t="str">
        <v>Minor</v>
      </c>
      <c r="W674" s="10">
        <v>0</v>
      </c>
      <c r="X674" s="10">
        <v>0</v>
      </c>
      <c r="Y674" s="10">
        <v>0</v>
      </c>
      <c r="Z674" s="10">
        <v>0</v>
      </c>
      <c r="AA674" s="10">
        <v>0</v>
      </c>
      <c r="AB674" s="10">
        <v>0</v>
      </c>
      <c r="AC674" s="10">
        <v>0</v>
      </c>
      <c r="AD674" s="10">
        <v>0</v>
      </c>
      <c r="AE674" s="10">
        <v>0</v>
      </c>
      <c r="AF674" s="10">
        <v>25.1</v>
      </c>
      <c r="AG674" s="10">
        <v>0</v>
      </c>
      <c r="AH674" s="10">
        <v>0</v>
      </c>
      <c r="AI674" s="10">
        <v>0</v>
      </c>
      <c r="AJ674" s="10">
        <v>0</v>
      </c>
      <c r="AK674" s="10">
        <v>0</v>
      </c>
      <c r="AL674" s="10">
        <v>0</v>
      </c>
      <c r="AM674" s="10">
        <v>0</v>
      </c>
      <c r="AN674" s="10">
        <v>0</v>
      </c>
      <c r="AO674" s="10">
        <v>0</v>
      </c>
      <c r="AP674" s="10">
        <v>0</v>
      </c>
      <c r="AQ674" s="10">
        <v>0</v>
      </c>
      <c r="AR674" s="10">
        <v>0</v>
      </c>
      <c r="AS674" s="16">
        <v>0</v>
      </c>
      <c r="AT674" s="16">
        <v>0</v>
      </c>
      <c r="AU674" s="16">
        <v>0</v>
      </c>
      <c r="AV674" s="16">
        <v>0</v>
      </c>
      <c r="AW674" s="16" t="str">
        <v/>
      </c>
      <c r="AX674" s="10">
        <f t="shared" si="72"/>
        <v>0</v>
      </c>
      <c r="AY674" s="10">
        <f>SUM(Z674:AK674)</f>
        <v>25.1</v>
      </c>
      <c r="AZ674" s="2" t="s">
        <v>119</v>
      </c>
      <c r="BA674" s="10">
        <f t="shared" si="73"/>
        <v>0</v>
      </c>
      <c r="BB674" s="36" t="s">
        <v>118</v>
      </c>
      <c r="BC674" s="39" t="str">
        <f t="shared" si="74"/>
        <v/>
      </c>
      <c r="BD674" s="16">
        <f>SUM(AR674:AW674)</f>
        <v>0</v>
      </c>
      <c r="BE674" s="10">
        <f>SUM(AL674:AQ674)</f>
        <v>0</v>
      </c>
      <c r="BF674" s="12" t="str">
        <f t="shared" si="75"/>
        <v/>
      </c>
      <c r="BG674" s="12" t="str">
        <f t="shared" si="76"/>
        <v/>
      </c>
      <c r="BH674" s="9">
        <f t="shared" si="77"/>
        <v>0</v>
      </c>
      <c r="BI674" s="39" t="str">
        <f t="shared" si="78"/>
        <v/>
      </c>
      <c r="BK674" s="75"/>
    </row>
    <row r="675" spans="1:63">
      <c r="A675" s="2">
        <v>672</v>
      </c>
      <c r="B675" s="2">
        <v>2024</v>
      </c>
      <c r="C675" s="1">
        <v>0</v>
      </c>
      <c r="D675" s="37" t="str">
        <v>001J100000JqwFIIAZ</v>
      </c>
      <c r="E675" s="37" t="str">
        <v>M/S SWASTIK STEEL</v>
      </c>
      <c r="F675" s="37" t="str">
        <v>ODISHA</v>
      </c>
      <c r="G675" s="37" t="str">
        <v>BARGARH</v>
      </c>
      <c r="H675" s="37" t="str">
        <v>Bargarh</v>
      </c>
      <c r="I675" s="37" t="str">
        <v>SACHDEVA ISPAT PVT LTD</v>
      </c>
      <c r="J675" s="37" t="str">
        <v>Papun Padhan</v>
      </c>
      <c r="K675" s="37" t="str">
        <v>Papun Padhan</v>
      </c>
      <c r="L675" s="37" t="str">
        <v>C12823</v>
      </c>
      <c r="M675" s="37" t="str">
        <v>Central</v>
      </c>
      <c r="N675" s="2">
        <v>768028</v>
      </c>
      <c r="O675" s="2" t="str">
        <v>21ABPPA2347C1ZC</v>
      </c>
      <c r="P675" s="2">
        <v>9437051319</v>
      </c>
      <c r="Q675" s="2" t="str">
        <v>Oct'24</v>
      </c>
      <c r="R675" s="2">
        <v>2025</v>
      </c>
      <c r="S675" s="1">
        <v>0</v>
      </c>
      <c r="T675" s="2" t="str">
        <v/>
      </c>
      <c r="U675" s="1">
        <v>0</v>
      </c>
      <c r="V675" s="1" t="str">
        <v>Potential Not updated</v>
      </c>
      <c r="W675" s="10">
        <v>0</v>
      </c>
      <c r="X675" s="10">
        <v>0</v>
      </c>
      <c r="Y675" s="10">
        <v>0</v>
      </c>
      <c r="Z675" s="10">
        <v>0</v>
      </c>
      <c r="AA675" s="10">
        <v>0</v>
      </c>
      <c r="AB675" s="10">
        <v>0</v>
      </c>
      <c r="AC675" s="10">
        <v>0</v>
      </c>
      <c r="AD675" s="10">
        <v>0</v>
      </c>
      <c r="AE675" s="10">
        <v>0</v>
      </c>
      <c r="AF675" s="10">
        <v>50</v>
      </c>
      <c r="AG675" s="10">
        <v>0</v>
      </c>
      <c r="AH675" s="10">
        <v>0</v>
      </c>
      <c r="AI675" s="10">
        <v>0</v>
      </c>
      <c r="AJ675" s="10">
        <v>0</v>
      </c>
      <c r="AK675" s="10">
        <v>0</v>
      </c>
      <c r="AL675" s="10">
        <v>0</v>
      </c>
      <c r="AM675" s="10">
        <v>0</v>
      </c>
      <c r="AN675" s="10">
        <v>0</v>
      </c>
      <c r="AO675" s="10">
        <v>0</v>
      </c>
      <c r="AP675" s="10">
        <v>0</v>
      </c>
      <c r="AQ675" s="10">
        <v>0</v>
      </c>
      <c r="AR675" s="10">
        <v>0</v>
      </c>
      <c r="AS675" s="16">
        <v>0</v>
      </c>
      <c r="AT675" s="16">
        <v>0</v>
      </c>
      <c r="AU675" s="16">
        <v>0</v>
      </c>
      <c r="AV675" s="16">
        <v>0</v>
      </c>
      <c r="AW675" s="16" t="str">
        <v/>
      </c>
      <c r="AX675" s="10">
        <f t="shared" si="72"/>
        <v>0</v>
      </c>
      <c r="AY675" s="10">
        <f>SUM(Z675:AK675)</f>
        <v>50</v>
      </c>
      <c r="AZ675" s="2" t="s">
        <v>119</v>
      </c>
      <c r="BA675" s="10">
        <f t="shared" si="73"/>
        <v>0</v>
      </c>
      <c r="BB675" s="36" t="s">
        <v>118</v>
      </c>
      <c r="BC675" s="39" t="str">
        <f t="shared" si="74"/>
        <v/>
      </c>
      <c r="BD675" s="16">
        <f>SUM(AR675:AW675)</f>
        <v>0</v>
      </c>
      <c r="BE675" s="10">
        <f>SUM(AL675:AQ675)</f>
        <v>0</v>
      </c>
      <c r="BF675" s="12" t="str">
        <f t="shared" si="75"/>
        <v/>
      </c>
      <c r="BG675" s="12" t="str">
        <f t="shared" si="76"/>
        <v/>
      </c>
      <c r="BH675" s="9">
        <f t="shared" si="77"/>
        <v>0</v>
      </c>
      <c r="BI675" s="39" t="str">
        <f t="shared" si="78"/>
        <v/>
      </c>
      <c r="BK675" s="75"/>
    </row>
    <row r="676" spans="1:63">
      <c r="A676" s="2">
        <v>673</v>
      </c>
      <c r="B676" s="2">
        <v>2024</v>
      </c>
      <c r="C676" s="1">
        <v>0</v>
      </c>
      <c r="D676" s="37" t="str">
        <v>0015g00001ghRbrAAE</v>
      </c>
      <c r="E676" s="37" t="str">
        <v>M/S PRUSTI ENTERPRISES</v>
      </c>
      <c r="F676" s="37" t="str">
        <v>ODISHA</v>
      </c>
      <c r="G676" s="37" t="str">
        <v>SAMBALPUR</v>
      </c>
      <c r="H676" s="37" t="str">
        <v>Rairakhol</v>
      </c>
      <c r="I676" s="37" t="str">
        <v>SACHDEVA ISPAT PVT LTD</v>
      </c>
      <c r="J676" s="37" t="str">
        <v>Papun Padhan</v>
      </c>
      <c r="K676" s="37" t="str">
        <v>Papun Padhan</v>
      </c>
      <c r="L676" s="37" t="str">
        <v>C12823</v>
      </c>
      <c r="M676" s="37" t="str">
        <v>Central</v>
      </c>
      <c r="N676" s="2">
        <v>768018</v>
      </c>
      <c r="O676" s="2" t="str">
        <v>21BHIPP3101K1ZO</v>
      </c>
      <c r="P676" s="2">
        <v>9937303540</v>
      </c>
      <c r="Q676" s="2" t="str">
        <v>Oct'24</v>
      </c>
      <c r="R676" s="2">
        <v>2025</v>
      </c>
      <c r="S676" s="1">
        <v>0</v>
      </c>
      <c r="T676" s="2">
        <v>200</v>
      </c>
      <c r="U676" s="1">
        <v>0</v>
      </c>
      <c r="V676" s="1" t="str">
        <v>Challenger</v>
      </c>
      <c r="W676" s="10">
        <v>0</v>
      </c>
      <c r="X676" s="10">
        <v>0</v>
      </c>
      <c r="Y676" s="10">
        <v>0</v>
      </c>
      <c r="Z676" s="10">
        <v>0</v>
      </c>
      <c r="AA676" s="10">
        <v>0</v>
      </c>
      <c r="AB676" s="10">
        <v>0</v>
      </c>
      <c r="AC676" s="10">
        <v>0</v>
      </c>
      <c r="AD676" s="10">
        <v>0</v>
      </c>
      <c r="AE676" s="10">
        <v>0</v>
      </c>
      <c r="AF676" s="10">
        <v>30</v>
      </c>
      <c r="AG676" s="10">
        <v>21</v>
      </c>
      <c r="AH676" s="10">
        <v>30</v>
      </c>
      <c r="AI676" s="10">
        <v>0</v>
      </c>
      <c r="AJ676" s="10">
        <v>0</v>
      </c>
      <c r="AK676" s="10">
        <v>0</v>
      </c>
      <c r="AL676" s="10">
        <v>0</v>
      </c>
      <c r="AM676" s="10">
        <v>0</v>
      </c>
      <c r="AN676" s="10">
        <v>0</v>
      </c>
      <c r="AO676" s="10">
        <v>0</v>
      </c>
      <c r="AP676" s="10">
        <v>94.97</v>
      </c>
      <c r="AQ676" s="10">
        <v>0</v>
      </c>
      <c r="AR676" s="10">
        <v>8</v>
      </c>
      <c r="AS676" s="16">
        <v>0</v>
      </c>
      <c r="AT676" s="16">
        <v>0</v>
      </c>
      <c r="AU676" s="16">
        <v>0</v>
      </c>
      <c r="AV676" s="16">
        <v>0</v>
      </c>
      <c r="AW676" s="16" t="str">
        <v/>
      </c>
      <c r="AX676" s="10">
        <f t="shared" si="72"/>
        <v>102.97</v>
      </c>
      <c r="AY676" s="10">
        <f>SUM(Z676:AK676)</f>
        <v>81</v>
      </c>
      <c r="AZ676" s="2" t="s">
        <v>119</v>
      </c>
      <c r="BA676" s="10">
        <f t="shared" si="73"/>
        <v>15.828333333333333</v>
      </c>
      <c r="BB676" s="36" t="s">
        <v>118</v>
      </c>
      <c r="BC676" s="39" t="str">
        <f t="shared" si="74"/>
        <v/>
      </c>
      <c r="BD676" s="16">
        <f>SUM(AR676:AW676)</f>
        <v>8</v>
      </c>
      <c r="BE676" s="10">
        <f>SUM(AL676:AQ676)</f>
        <v>94.97</v>
      </c>
      <c r="BF676" s="12">
        <f t="shared" si="75"/>
        <v>7.7692531805380202E-2</v>
      </c>
      <c r="BG676" s="12">
        <f t="shared" si="76"/>
        <v>0.92230746819461984</v>
      </c>
      <c r="BH676" s="9">
        <f t="shared" si="77"/>
        <v>102.97</v>
      </c>
      <c r="BI676" s="39" t="str">
        <f t="shared" si="78"/>
        <v/>
      </c>
      <c r="BK676" s="75"/>
    </row>
    <row r="677" spans="1:63">
      <c r="A677" s="2">
        <v>674</v>
      </c>
      <c r="B677" s="2">
        <v>2024</v>
      </c>
      <c r="C677" s="1">
        <v>0</v>
      </c>
      <c r="D677" s="37" t="str">
        <v>001J100000MDyeqIAD</v>
      </c>
      <c r="E677" s="37" t="str">
        <v>ORISSA HARDWARE STORE</v>
      </c>
      <c r="F677" s="37" t="str">
        <v>ODISHA</v>
      </c>
      <c r="G677" s="37" t="str">
        <v>KENDUJHAR</v>
      </c>
      <c r="H677" s="37">
        <v>0</v>
      </c>
      <c r="I677" s="37" t="str">
        <v>SACHDEVA ISPAT PVT LTD</v>
      </c>
      <c r="J677" s="37" t="str">
        <v>Papun Padhan</v>
      </c>
      <c r="K677" s="37" t="str">
        <v>Papun Padhan</v>
      </c>
      <c r="L677" s="37" t="str">
        <v>C12823</v>
      </c>
      <c r="M677" s="37" t="str">
        <v>Central</v>
      </c>
      <c r="N677" s="2">
        <v>758035</v>
      </c>
      <c r="O677" s="2" t="str">
        <v>21AADFO6008M1ZE</v>
      </c>
      <c r="P677" s="2">
        <v>9437075383</v>
      </c>
      <c r="Q677" s="2" t="str">
        <v>Oct'24</v>
      </c>
      <c r="R677" s="2">
        <v>2025</v>
      </c>
      <c r="S677" s="1">
        <v>0</v>
      </c>
      <c r="T677" s="2">
        <v>50</v>
      </c>
      <c r="U677" s="1">
        <v>8.6666666666666656E-2</v>
      </c>
      <c r="V677" s="1" t="str">
        <v>Minor</v>
      </c>
      <c r="W677" s="10">
        <v>0</v>
      </c>
      <c r="X677" s="10">
        <v>0</v>
      </c>
      <c r="Y677" s="10">
        <v>0</v>
      </c>
      <c r="Z677" s="10">
        <v>0</v>
      </c>
      <c r="AA677" s="10">
        <v>0</v>
      </c>
      <c r="AB677" s="10">
        <v>0</v>
      </c>
      <c r="AC677" s="10">
        <v>0</v>
      </c>
      <c r="AD677" s="10">
        <v>0</v>
      </c>
      <c r="AE677" s="10">
        <v>0</v>
      </c>
      <c r="AF677" s="10">
        <v>2</v>
      </c>
      <c r="AG677" s="10">
        <v>0</v>
      </c>
      <c r="AH677" s="10">
        <v>0</v>
      </c>
      <c r="AI677" s="10">
        <v>0</v>
      </c>
      <c r="AJ677" s="10">
        <v>0</v>
      </c>
      <c r="AK677" s="10">
        <v>0</v>
      </c>
      <c r="AL677" s="10">
        <v>0</v>
      </c>
      <c r="AM677" s="10">
        <v>0</v>
      </c>
      <c r="AN677" s="10">
        <v>0</v>
      </c>
      <c r="AO677" s="10">
        <v>0</v>
      </c>
      <c r="AP677" s="10">
        <v>0</v>
      </c>
      <c r="AQ677" s="10">
        <v>0</v>
      </c>
      <c r="AR677" s="10">
        <v>0</v>
      </c>
      <c r="AS677" s="16">
        <v>0</v>
      </c>
      <c r="AT677" s="16">
        <v>0</v>
      </c>
      <c r="AU677" s="16">
        <v>3</v>
      </c>
      <c r="AV677" s="16">
        <v>10</v>
      </c>
      <c r="AW677" s="16">
        <v>3</v>
      </c>
      <c r="AX677" s="10">
        <f t="shared" si="72"/>
        <v>16</v>
      </c>
      <c r="AY677" s="10">
        <f>SUM(Z677:AK677)</f>
        <v>2</v>
      </c>
      <c r="AZ677" s="2" t="s">
        <v>119</v>
      </c>
      <c r="BA677" s="10">
        <f t="shared" si="73"/>
        <v>0</v>
      </c>
      <c r="BB677" s="36" t="s">
        <v>118</v>
      </c>
      <c r="BC677" s="39" t="str">
        <f t="shared" si="74"/>
        <v/>
      </c>
      <c r="BD677" s="16">
        <f>SUM(AR677:AW677)</f>
        <v>16</v>
      </c>
      <c r="BE677" s="10">
        <f>SUM(AL677:AQ677)</f>
        <v>0</v>
      </c>
      <c r="BF677" s="12">
        <f t="shared" si="75"/>
        <v>1</v>
      </c>
      <c r="BG677" s="12">
        <f t="shared" si="76"/>
        <v>0</v>
      </c>
      <c r="BH677" s="9">
        <f t="shared" si="77"/>
        <v>16</v>
      </c>
      <c r="BI677" s="39" t="str">
        <f t="shared" si="78"/>
        <v/>
      </c>
      <c r="BK677" s="75"/>
    </row>
    <row r="678" spans="1:63">
      <c r="A678" s="2">
        <v>675</v>
      </c>
      <c r="B678" s="2">
        <v>2024</v>
      </c>
      <c r="C678" s="1">
        <v>0</v>
      </c>
      <c r="D678" s="37" t="str">
        <v>001J100000MDzRTIA1</v>
      </c>
      <c r="E678" s="37" t="str">
        <v>J. P. STEEL CO.</v>
      </c>
      <c r="F678" s="37" t="str">
        <v>ODISHA</v>
      </c>
      <c r="G678" s="37" t="str">
        <v>SUNDARGARH</v>
      </c>
      <c r="H678" s="37" t="str">
        <v>Sundargarh</v>
      </c>
      <c r="I678" s="37" t="str">
        <v>SACHDEVA ISPAT PVT LTD</v>
      </c>
      <c r="J678" s="37" t="str">
        <v>Papun Padhan</v>
      </c>
      <c r="K678" s="37" t="str">
        <v>Papun Padhan</v>
      </c>
      <c r="L678" s="37" t="str">
        <v>C12823</v>
      </c>
      <c r="M678" s="37" t="str">
        <v>Central</v>
      </c>
      <c r="N678" s="2">
        <v>769004</v>
      </c>
      <c r="O678" s="2" t="str">
        <v>21ABDPG9207D1ZB</v>
      </c>
      <c r="P678" s="2">
        <v>9437964248</v>
      </c>
      <c r="Q678" s="2" t="str">
        <v>Oct'24</v>
      </c>
      <c r="R678" s="2">
        <v>2025</v>
      </c>
      <c r="S678" s="1">
        <v>0</v>
      </c>
      <c r="T678" s="2">
        <v>100</v>
      </c>
      <c r="U678" s="1">
        <v>5.0000000000000001E-3</v>
      </c>
      <c r="V678" s="1" t="str">
        <v>Challenger</v>
      </c>
      <c r="W678" s="10">
        <v>0</v>
      </c>
      <c r="X678" s="10">
        <v>0</v>
      </c>
      <c r="Y678" s="10">
        <v>0</v>
      </c>
      <c r="Z678" s="10">
        <v>0</v>
      </c>
      <c r="AA678" s="10">
        <v>0</v>
      </c>
      <c r="AB678" s="10">
        <v>0</v>
      </c>
      <c r="AC678" s="10">
        <v>0</v>
      </c>
      <c r="AD678" s="10">
        <v>0</v>
      </c>
      <c r="AE678" s="10">
        <v>0</v>
      </c>
      <c r="AF678" s="10">
        <v>3</v>
      </c>
      <c r="AG678" s="10">
        <v>0</v>
      </c>
      <c r="AH678" s="10">
        <v>0</v>
      </c>
      <c r="AI678" s="10">
        <v>0</v>
      </c>
      <c r="AJ678" s="10">
        <v>0</v>
      </c>
      <c r="AK678" s="10">
        <v>0</v>
      </c>
      <c r="AL678" s="10">
        <v>0</v>
      </c>
      <c r="AM678" s="10">
        <v>0</v>
      </c>
      <c r="AN678" s="10">
        <v>0</v>
      </c>
      <c r="AO678" s="10">
        <v>0</v>
      </c>
      <c r="AP678" s="10">
        <v>0</v>
      </c>
      <c r="AQ678" s="10">
        <v>0</v>
      </c>
      <c r="AR678" s="10">
        <v>1</v>
      </c>
      <c r="AS678" s="16">
        <v>2.5</v>
      </c>
      <c r="AT678" s="16">
        <v>0</v>
      </c>
      <c r="AU678" s="16">
        <v>0</v>
      </c>
      <c r="AV678" s="16">
        <v>1.5</v>
      </c>
      <c r="AW678" s="16" t="str">
        <v/>
      </c>
      <c r="AX678" s="10">
        <f t="shared" si="72"/>
        <v>5</v>
      </c>
      <c r="AY678" s="10">
        <f>SUM(Z678:AK678)</f>
        <v>3</v>
      </c>
      <c r="AZ678" s="2" t="s">
        <v>119</v>
      </c>
      <c r="BA678" s="10">
        <f t="shared" si="73"/>
        <v>0</v>
      </c>
      <c r="BB678" s="36" t="s">
        <v>118</v>
      </c>
      <c r="BC678" s="39" t="str">
        <f t="shared" si="74"/>
        <v/>
      </c>
      <c r="BD678" s="16">
        <f>SUM(AR678:AW678)</f>
        <v>5</v>
      </c>
      <c r="BE678" s="10">
        <f>SUM(AL678:AQ678)</f>
        <v>0</v>
      </c>
      <c r="BF678" s="12">
        <f t="shared" si="75"/>
        <v>1</v>
      </c>
      <c r="BG678" s="12">
        <f t="shared" si="76"/>
        <v>0</v>
      </c>
      <c r="BH678" s="9">
        <f t="shared" si="77"/>
        <v>5</v>
      </c>
      <c r="BI678" s="39" t="str">
        <f t="shared" si="78"/>
        <v/>
      </c>
      <c r="BK678" s="75"/>
    </row>
    <row r="679" spans="1:63">
      <c r="A679" s="2">
        <v>676</v>
      </c>
      <c r="B679" s="2">
        <v>2024</v>
      </c>
      <c r="C679" s="1">
        <v>0</v>
      </c>
      <c r="D679" s="37" t="str">
        <v>0015g00001HNtKIAA1</v>
      </c>
      <c r="E679" s="37" t="str">
        <v>M/S SHREE BALAJI TRADING COMPANY</v>
      </c>
      <c r="F679" s="37" t="str">
        <v>UTTAR PRADESH</v>
      </c>
      <c r="G679" s="37" t="str">
        <v>ALIGARH</v>
      </c>
      <c r="H679" s="37" t="str">
        <v>Aligarh</v>
      </c>
      <c r="I679" s="37" t="str">
        <v>DINESH STEEL PRIVATE LIMITED</v>
      </c>
      <c r="J679" s="37" t="str">
        <v>Pawan Kumar</v>
      </c>
      <c r="K679" s="37">
        <v>0</v>
      </c>
      <c r="L679" s="37" t="str">
        <v>C12820</v>
      </c>
      <c r="M679" s="37" t="str">
        <v>North</v>
      </c>
      <c r="N679" s="2">
        <v>202001</v>
      </c>
      <c r="O679" s="2" t="str">
        <v>09CKTPG0833Q1ZF</v>
      </c>
      <c r="P679" s="2">
        <v>7017568990</v>
      </c>
      <c r="Q679" s="2" t="str">
        <v>Oct'24</v>
      </c>
      <c r="R679" s="2">
        <v>2025</v>
      </c>
      <c r="S679" s="1">
        <v>0</v>
      </c>
      <c r="T679" s="2">
        <v>100</v>
      </c>
      <c r="U679" s="1">
        <v>0</v>
      </c>
      <c r="V679" s="1" t="str">
        <v>Challenger</v>
      </c>
      <c r="W679" s="10">
        <v>0</v>
      </c>
      <c r="X679" s="10">
        <v>0</v>
      </c>
      <c r="Y679" s="10">
        <v>0</v>
      </c>
      <c r="Z679" s="10">
        <v>0</v>
      </c>
      <c r="AA679" s="10">
        <v>0</v>
      </c>
      <c r="AB679" s="10">
        <v>0</v>
      </c>
      <c r="AC679" s="10">
        <v>0</v>
      </c>
      <c r="AD679" s="10">
        <v>0</v>
      </c>
      <c r="AE679" s="10">
        <v>0</v>
      </c>
      <c r="AF679" s="10">
        <v>16</v>
      </c>
      <c r="AG679" s="10">
        <v>0</v>
      </c>
      <c r="AH679" s="10">
        <v>0</v>
      </c>
      <c r="AI679" s="10">
        <v>0</v>
      </c>
      <c r="AJ679" s="10">
        <v>0</v>
      </c>
      <c r="AK679" s="10">
        <v>0</v>
      </c>
      <c r="AL679" s="10">
        <v>0</v>
      </c>
      <c r="AM679" s="10">
        <v>12</v>
      </c>
      <c r="AN679" s="10">
        <v>0</v>
      </c>
      <c r="AO679" s="10">
        <v>0</v>
      </c>
      <c r="AP679" s="10">
        <v>0</v>
      </c>
      <c r="AQ679" s="10">
        <v>11.99</v>
      </c>
      <c r="AR679" s="10">
        <v>0</v>
      </c>
      <c r="AS679" s="16">
        <v>0</v>
      </c>
      <c r="AT679" s="16">
        <v>0</v>
      </c>
      <c r="AU679" s="16">
        <v>0</v>
      </c>
      <c r="AV679" s="16">
        <v>0</v>
      </c>
      <c r="AW679" s="16" t="str">
        <v/>
      </c>
      <c r="AX679" s="10">
        <f t="shared" si="72"/>
        <v>23.990000000000002</v>
      </c>
      <c r="AY679" s="10">
        <f>SUM(Z679:AK679)</f>
        <v>16</v>
      </c>
      <c r="AZ679" s="2" t="s">
        <v>119</v>
      </c>
      <c r="BA679" s="10">
        <f t="shared" si="73"/>
        <v>3.9983333333333335</v>
      </c>
      <c r="BB679" s="36" t="s">
        <v>118</v>
      </c>
      <c r="BC679" s="39" t="str">
        <f t="shared" si="74"/>
        <v/>
      </c>
      <c r="BD679" s="16">
        <f>SUM(AR679:AW679)</f>
        <v>0</v>
      </c>
      <c r="BE679" s="10">
        <f>SUM(AL679:AQ679)</f>
        <v>23.990000000000002</v>
      </c>
      <c r="BF679" s="12">
        <f t="shared" si="75"/>
        <v>0</v>
      </c>
      <c r="BG679" s="12">
        <f t="shared" si="76"/>
        <v>1</v>
      </c>
      <c r="BH679" s="9">
        <f t="shared" si="77"/>
        <v>23.990000000000002</v>
      </c>
      <c r="BI679" s="39" t="str">
        <f t="shared" si="78"/>
        <v/>
      </c>
      <c r="BK679" s="75"/>
    </row>
    <row r="680" spans="1:63">
      <c r="A680" s="2">
        <v>677</v>
      </c>
      <c r="B680" s="2">
        <v>2024</v>
      </c>
      <c r="C680" s="1">
        <v>0</v>
      </c>
      <c r="D680" s="37" t="str">
        <v>0015g00001V9SR4AAN</v>
      </c>
      <c r="E680" s="37" t="str">
        <v>M/S PURVANCHAL TRADERS</v>
      </c>
      <c r="F680" s="37" t="str">
        <v>UTTAR PRADESH</v>
      </c>
      <c r="G680" s="37" t="str">
        <v>AZAMGARH</v>
      </c>
      <c r="H680" s="37" t="str">
        <v>Noida</v>
      </c>
      <c r="I680" s="37" t="str">
        <v>SHASHI STEELS CORPORATION</v>
      </c>
      <c r="J680" s="37" t="str">
        <v>Abhijeet Biswas</v>
      </c>
      <c r="K680" s="37" t="str">
        <v>Abhijeet Biswas</v>
      </c>
      <c r="L680" s="37" t="str">
        <v>C12816</v>
      </c>
      <c r="M680" s="37" t="str">
        <v>North</v>
      </c>
      <c r="N680" s="2">
        <v>276001</v>
      </c>
      <c r="O680" s="2" t="str">
        <v>09CYEPK0922M1Z8</v>
      </c>
      <c r="P680" s="2">
        <v>9818149417</v>
      </c>
      <c r="Q680" s="2" t="str">
        <v>Oct'24</v>
      </c>
      <c r="R680" s="2">
        <v>2025</v>
      </c>
      <c r="S680" s="1">
        <v>0</v>
      </c>
      <c r="T680" s="2">
        <v>100</v>
      </c>
      <c r="U680" s="1">
        <v>0.55010000000000003</v>
      </c>
      <c r="V680" s="1" t="str">
        <v>Star</v>
      </c>
      <c r="W680" s="10">
        <v>0</v>
      </c>
      <c r="X680" s="10">
        <v>0</v>
      </c>
      <c r="Y680" s="10">
        <v>0</v>
      </c>
      <c r="Z680" s="10">
        <v>0</v>
      </c>
      <c r="AA680" s="10">
        <v>0</v>
      </c>
      <c r="AB680" s="10">
        <v>0</v>
      </c>
      <c r="AC680" s="10">
        <v>0</v>
      </c>
      <c r="AD680" s="10">
        <v>0</v>
      </c>
      <c r="AE680" s="10">
        <v>0</v>
      </c>
      <c r="AF680" s="10">
        <v>54</v>
      </c>
      <c r="AG680" s="10">
        <v>51</v>
      </c>
      <c r="AH680" s="10">
        <v>50</v>
      </c>
      <c r="AI680" s="10">
        <v>0</v>
      </c>
      <c r="AJ680" s="10">
        <v>51</v>
      </c>
      <c r="AK680" s="10">
        <v>129</v>
      </c>
      <c r="AL680" s="10">
        <v>0</v>
      </c>
      <c r="AM680" s="10">
        <v>0</v>
      </c>
      <c r="AN680" s="10">
        <v>11</v>
      </c>
      <c r="AO680" s="10">
        <v>2.4900000000000002</v>
      </c>
      <c r="AP680" s="10">
        <v>0</v>
      </c>
      <c r="AQ680" s="10">
        <v>0</v>
      </c>
      <c r="AR680" s="10">
        <v>0</v>
      </c>
      <c r="AS680" s="16">
        <v>0</v>
      </c>
      <c r="AT680" s="16">
        <v>149.03</v>
      </c>
      <c r="AU680" s="16">
        <v>16</v>
      </c>
      <c r="AV680" s="16">
        <v>0</v>
      </c>
      <c r="AW680" s="16">
        <v>90</v>
      </c>
      <c r="AX680" s="10">
        <f t="shared" si="72"/>
        <v>268.52</v>
      </c>
      <c r="AY680" s="10">
        <f>SUM(Z680:AK680)</f>
        <v>335</v>
      </c>
      <c r="AZ680" s="2" t="s">
        <v>119</v>
      </c>
      <c r="BA680" s="10">
        <f t="shared" si="73"/>
        <v>2.2483333333333335</v>
      </c>
      <c r="BB680" s="36" t="s">
        <v>118</v>
      </c>
      <c r="BC680" s="39" t="str">
        <f t="shared" si="74"/>
        <v>A</v>
      </c>
      <c r="BD680" s="16">
        <f>SUM(AR680:AW680)</f>
        <v>255.03</v>
      </c>
      <c r="BE680" s="10">
        <f>SUM(AL680:AQ680)</f>
        <v>13.49</v>
      </c>
      <c r="BF680" s="12">
        <f t="shared" si="75"/>
        <v>0.94976165648741251</v>
      </c>
      <c r="BG680" s="12">
        <f t="shared" si="76"/>
        <v>5.0238343512587519E-2</v>
      </c>
      <c r="BH680" s="9">
        <f t="shared" si="77"/>
        <v>268.52</v>
      </c>
      <c r="BI680" s="39" t="str">
        <f t="shared" si="78"/>
        <v>A</v>
      </c>
      <c r="BK680" s="75"/>
    </row>
    <row r="681" spans="1:63">
      <c r="A681" s="2">
        <v>678</v>
      </c>
      <c r="B681" s="2">
        <v>2024</v>
      </c>
      <c r="C681" s="1">
        <v>0</v>
      </c>
      <c r="D681" s="37" t="str">
        <v>001J100000N95tqIAB</v>
      </c>
      <c r="E681" s="37" t="str">
        <v>M/s Jai Shanidev Marbles and Traders</v>
      </c>
      <c r="F681" s="37">
        <v>0</v>
      </c>
      <c r="G681" s="37">
        <v>0</v>
      </c>
      <c r="H681" s="37">
        <v>0</v>
      </c>
      <c r="I681" s="37" t="str">
        <v>SHASHI STEELS CORPORATION</v>
      </c>
      <c r="J681" s="37" t="str">
        <v>Abhijeet Biswas</v>
      </c>
      <c r="K681" s="37" t="str">
        <v>Abhijeet Biswas</v>
      </c>
      <c r="L681" s="37" t="str">
        <v>C12816</v>
      </c>
      <c r="M681" s="37" t="str">
        <v>North</v>
      </c>
      <c r="N681" s="2">
        <v>0</v>
      </c>
      <c r="O681" s="2" t="str">
        <v>09DRSPS0046A1ZP</v>
      </c>
      <c r="P681" s="2" t="str">
        <v>81711 20734</v>
      </c>
      <c r="Q681" s="2" t="str">
        <v>Oct'24</v>
      </c>
      <c r="R681" s="2">
        <v>2025</v>
      </c>
      <c r="S681" s="1">
        <v>0</v>
      </c>
      <c r="T681" s="2">
        <v>200</v>
      </c>
      <c r="U681" s="1">
        <v>0</v>
      </c>
      <c r="V681" s="1" t="str">
        <v>Challenger</v>
      </c>
      <c r="W681" s="10">
        <v>0</v>
      </c>
      <c r="X681" s="10">
        <v>0</v>
      </c>
      <c r="Y681" s="10">
        <v>0</v>
      </c>
      <c r="Z681" s="10">
        <v>0</v>
      </c>
      <c r="AA681" s="10">
        <v>0</v>
      </c>
      <c r="AB681" s="10">
        <v>0</v>
      </c>
      <c r="AC681" s="10">
        <v>0</v>
      </c>
      <c r="AD681" s="10">
        <v>0</v>
      </c>
      <c r="AE681" s="10">
        <v>0</v>
      </c>
      <c r="AF681" s="10">
        <v>51</v>
      </c>
      <c r="AG681" s="10">
        <v>0</v>
      </c>
      <c r="AH681" s="10">
        <v>84.31</v>
      </c>
      <c r="AI681" s="10">
        <v>0</v>
      </c>
      <c r="AJ681" s="10">
        <v>0</v>
      </c>
      <c r="AK681" s="10">
        <v>0</v>
      </c>
      <c r="AL681" s="10">
        <v>0</v>
      </c>
      <c r="AM681" s="10">
        <v>0</v>
      </c>
      <c r="AN681" s="10">
        <v>0</v>
      </c>
      <c r="AO681" s="10">
        <v>0</v>
      </c>
      <c r="AP681" s="10">
        <v>0</v>
      </c>
      <c r="AQ681" s="10">
        <v>0</v>
      </c>
      <c r="AR681" s="10">
        <v>0</v>
      </c>
      <c r="AS681" s="16">
        <v>0</v>
      </c>
      <c r="AT681" s="16">
        <v>0</v>
      </c>
      <c r="AU681" s="16">
        <v>0</v>
      </c>
      <c r="AV681" s="16">
        <v>0</v>
      </c>
      <c r="AW681" s="16" t="str">
        <v/>
      </c>
      <c r="AX681" s="10">
        <f t="shared" si="72"/>
        <v>0</v>
      </c>
      <c r="AY681" s="10">
        <f>SUM(Z681:AK681)</f>
        <v>135.31</v>
      </c>
      <c r="AZ681" s="2" t="s">
        <v>119</v>
      </c>
      <c r="BA681" s="10">
        <f t="shared" si="73"/>
        <v>0</v>
      </c>
      <c r="BB681" s="36" t="s">
        <v>118</v>
      </c>
      <c r="BC681" s="39" t="str">
        <f t="shared" si="74"/>
        <v/>
      </c>
      <c r="BD681" s="16">
        <f>SUM(AR681:AW681)</f>
        <v>0</v>
      </c>
      <c r="BE681" s="10">
        <f>SUM(AL681:AQ681)</f>
        <v>0</v>
      </c>
      <c r="BF681" s="12" t="str">
        <f t="shared" si="75"/>
        <v/>
      </c>
      <c r="BG681" s="12" t="str">
        <f t="shared" si="76"/>
        <v/>
      </c>
      <c r="BH681" s="9">
        <f t="shared" si="77"/>
        <v>0</v>
      </c>
      <c r="BI681" s="39" t="str">
        <f t="shared" si="78"/>
        <v/>
      </c>
      <c r="BK681" s="75"/>
    </row>
    <row r="682" spans="1:63">
      <c r="A682" s="2">
        <v>679</v>
      </c>
      <c r="B682" s="2">
        <v>2024</v>
      </c>
      <c r="C682" s="1">
        <v>0</v>
      </c>
      <c r="D682" s="37" t="str">
        <v>001J100000JsZ8XIAV</v>
      </c>
      <c r="E682" s="37" t="str">
        <v>MAA JAGULEI TRADERS</v>
      </c>
      <c r="F682" s="37" t="str">
        <v>ODISHA</v>
      </c>
      <c r="G682" s="37" t="str">
        <v>SAMBALPUR</v>
      </c>
      <c r="H682" s="37">
        <v>0</v>
      </c>
      <c r="I682" s="37" t="str">
        <v>GOLDWIN ISPAT PRIVATE LIMITED</v>
      </c>
      <c r="J682" s="37" t="str">
        <v>Bidyut Ranjan Mishra</v>
      </c>
      <c r="K682" s="37" t="str">
        <v>Bidyut Ranjan Mishra</v>
      </c>
      <c r="L682" s="37" t="str">
        <v>001J1000009FjqalAC</v>
      </c>
      <c r="M682" s="37" t="str">
        <v>Central</v>
      </c>
      <c r="N682" s="2">
        <v>768212</v>
      </c>
      <c r="O682" s="2">
        <v>0</v>
      </c>
      <c r="P682" s="2" t="str">
        <v>+971 56 991 3010</v>
      </c>
      <c r="Q682" s="2" t="str">
        <v>Oct'24</v>
      </c>
      <c r="R682" s="2">
        <v>2025</v>
      </c>
      <c r="S682" s="1">
        <v>0</v>
      </c>
      <c r="T682" s="2">
        <v>300</v>
      </c>
      <c r="U682" s="1">
        <v>0</v>
      </c>
      <c r="V682" s="1" t="str">
        <v>Alien</v>
      </c>
      <c r="W682" s="10">
        <v>0</v>
      </c>
      <c r="X682" s="10">
        <v>0</v>
      </c>
      <c r="Y682" s="10">
        <v>0</v>
      </c>
      <c r="Z682" s="10">
        <v>0</v>
      </c>
      <c r="AA682" s="10">
        <v>0</v>
      </c>
      <c r="AB682" s="10">
        <v>0</v>
      </c>
      <c r="AC682" s="10">
        <v>0</v>
      </c>
      <c r="AD682" s="10">
        <v>0</v>
      </c>
      <c r="AE682" s="10">
        <v>0</v>
      </c>
      <c r="AF682" s="10">
        <v>96</v>
      </c>
      <c r="AG682" s="10">
        <v>0</v>
      </c>
      <c r="AH682" s="10">
        <v>0</v>
      </c>
      <c r="AI682" s="10">
        <v>0</v>
      </c>
      <c r="AJ682" s="10">
        <v>0</v>
      </c>
      <c r="AK682" s="10">
        <v>0</v>
      </c>
      <c r="AL682" s="10">
        <v>0</v>
      </c>
      <c r="AM682" s="10">
        <v>0</v>
      </c>
      <c r="AN682" s="10">
        <v>0</v>
      </c>
      <c r="AO682" s="10">
        <v>0</v>
      </c>
      <c r="AP682" s="10">
        <v>0</v>
      </c>
      <c r="AQ682" s="10">
        <v>0</v>
      </c>
      <c r="AR682" s="10">
        <v>0</v>
      </c>
      <c r="AS682" s="16">
        <v>0</v>
      </c>
      <c r="AT682" s="16">
        <v>0</v>
      </c>
      <c r="AU682" s="16">
        <v>0</v>
      </c>
      <c r="AV682" s="16">
        <v>0</v>
      </c>
      <c r="AW682" s="16" t="str">
        <v/>
      </c>
      <c r="AX682" s="10">
        <f t="shared" si="72"/>
        <v>0</v>
      </c>
      <c r="AY682" s="10">
        <f>SUM(Z682:AK682)</f>
        <v>96</v>
      </c>
      <c r="AZ682" s="2" t="s">
        <v>119</v>
      </c>
      <c r="BA682" s="10">
        <f t="shared" si="73"/>
        <v>0</v>
      </c>
      <c r="BB682" s="36" t="s">
        <v>118</v>
      </c>
      <c r="BC682" s="39" t="str">
        <f t="shared" si="74"/>
        <v/>
      </c>
      <c r="BD682" s="16">
        <f>SUM(AR682:AW682)</f>
        <v>0</v>
      </c>
      <c r="BE682" s="10">
        <f>SUM(AL682:AQ682)</f>
        <v>0</v>
      </c>
      <c r="BF682" s="12" t="str">
        <f t="shared" si="75"/>
        <v/>
      </c>
      <c r="BG682" s="12" t="str">
        <f t="shared" si="76"/>
        <v/>
      </c>
      <c r="BH682" s="9">
        <f t="shared" si="77"/>
        <v>0</v>
      </c>
      <c r="BI682" s="39" t="str">
        <f t="shared" si="78"/>
        <v/>
      </c>
      <c r="BK682" s="75"/>
    </row>
    <row r="683" spans="1:63">
      <c r="A683" s="2">
        <v>680</v>
      </c>
      <c r="B683" s="2">
        <v>2024</v>
      </c>
      <c r="C683" s="1">
        <v>0</v>
      </c>
      <c r="D683" s="37" t="str">
        <v>0015g00001VBDVAAA5</v>
      </c>
      <c r="E683" s="37" t="str">
        <v>SHARMA STEELS</v>
      </c>
      <c r="F683" s="37" t="str">
        <v>HARYANA</v>
      </c>
      <c r="G683" s="37" t="str">
        <v>PANCHKULA</v>
      </c>
      <c r="H683" s="37" t="str">
        <v>Kalka</v>
      </c>
      <c r="I683" s="37" t="str">
        <v>RAMDOOT UDHYOG PRIVATE LIMITED</v>
      </c>
      <c r="J683" s="37" t="str">
        <v>Sushant Abrol</v>
      </c>
      <c r="K683" s="37" t="str">
        <v>Naseem Makkar</v>
      </c>
      <c r="L683" s="37" t="str">
        <v>C13168</v>
      </c>
      <c r="M683" s="37" t="str">
        <v>North</v>
      </c>
      <c r="N683" s="2">
        <v>134102</v>
      </c>
      <c r="O683" s="2" t="str">
        <v>06ACOPS2223B1ZW</v>
      </c>
      <c r="P683" s="2">
        <v>7404300068</v>
      </c>
      <c r="Q683" s="2" t="str">
        <v>Oct'24</v>
      </c>
      <c r="R683" s="2">
        <v>2025</v>
      </c>
      <c r="S683" s="1">
        <v>0</v>
      </c>
      <c r="T683" s="2">
        <v>50</v>
      </c>
      <c r="U683" s="1">
        <v>0</v>
      </c>
      <c r="V683" s="1" t="str">
        <v>Minor</v>
      </c>
      <c r="W683" s="10">
        <v>0</v>
      </c>
      <c r="X683" s="10">
        <v>0</v>
      </c>
      <c r="Y683" s="10">
        <v>0</v>
      </c>
      <c r="Z683" s="10">
        <v>0</v>
      </c>
      <c r="AA683" s="10">
        <v>0</v>
      </c>
      <c r="AB683" s="10">
        <v>0</v>
      </c>
      <c r="AC683" s="10">
        <v>0</v>
      </c>
      <c r="AD683" s="10">
        <v>0</v>
      </c>
      <c r="AE683" s="10">
        <v>0</v>
      </c>
      <c r="AF683" s="10">
        <v>94.4</v>
      </c>
      <c r="AG683" s="10">
        <v>0</v>
      </c>
      <c r="AH683" s="10">
        <v>0</v>
      </c>
      <c r="AI683" s="10">
        <v>0</v>
      </c>
      <c r="AJ683" s="10">
        <v>0</v>
      </c>
      <c r="AK683" s="10">
        <v>0</v>
      </c>
      <c r="AL683" s="10">
        <v>0</v>
      </c>
      <c r="AM683" s="10">
        <v>0</v>
      </c>
      <c r="AN683" s="10">
        <v>0</v>
      </c>
      <c r="AO683" s="10">
        <v>0</v>
      </c>
      <c r="AP683" s="10">
        <v>0</v>
      </c>
      <c r="AQ683" s="10">
        <v>0</v>
      </c>
      <c r="AR683" s="10">
        <v>0</v>
      </c>
      <c r="AS683" s="16">
        <v>0</v>
      </c>
      <c r="AT683" s="16">
        <v>0</v>
      </c>
      <c r="AU683" s="16">
        <v>0</v>
      </c>
      <c r="AV683" s="16">
        <v>0</v>
      </c>
      <c r="AW683" s="16" t="str">
        <v/>
      </c>
      <c r="AX683" s="10">
        <f t="shared" si="72"/>
        <v>0</v>
      </c>
      <c r="AY683" s="10">
        <f>SUM(Z683:AK683)</f>
        <v>94.4</v>
      </c>
      <c r="AZ683" s="2" t="s">
        <v>119</v>
      </c>
      <c r="BA683" s="10">
        <f t="shared" si="73"/>
        <v>0</v>
      </c>
      <c r="BB683" s="36" t="s">
        <v>118</v>
      </c>
      <c r="BC683" s="39" t="str">
        <f t="shared" si="74"/>
        <v/>
      </c>
      <c r="BD683" s="16">
        <f>SUM(AR683:AW683)</f>
        <v>0</v>
      </c>
      <c r="BE683" s="10">
        <f>SUM(AL683:AQ683)</f>
        <v>0</v>
      </c>
      <c r="BF683" s="12" t="str">
        <f t="shared" si="75"/>
        <v/>
      </c>
      <c r="BG683" s="12" t="str">
        <f t="shared" si="76"/>
        <v/>
      </c>
      <c r="BH683" s="9">
        <f t="shared" si="77"/>
        <v>0</v>
      </c>
      <c r="BI683" s="39" t="str">
        <f t="shared" si="78"/>
        <v/>
      </c>
      <c r="BK683" s="75"/>
    </row>
    <row r="684" spans="1:63">
      <c r="A684" s="2">
        <v>681</v>
      </c>
      <c r="B684" s="2">
        <v>2024</v>
      </c>
      <c r="C684" s="1">
        <v>0</v>
      </c>
      <c r="D684" s="37" t="str">
        <v>001J1000003k14MIAQ</v>
      </c>
      <c r="E684" s="37" t="str">
        <v>ROHIT IRON AND STEEL INDIA PVT LTD</v>
      </c>
      <c r="F684" s="37" t="str">
        <v>MAHARASHTRA</v>
      </c>
      <c r="G684" s="37" t="str">
        <v>NAGPUR</v>
      </c>
      <c r="H684" s="37">
        <v>0</v>
      </c>
      <c r="I684" s="37" t="str">
        <v>SSTL (INDIA) PRIVATE LIMITED</v>
      </c>
      <c r="J684" s="37" t="str">
        <v>Ekeshwar Sahu</v>
      </c>
      <c r="K684" s="37" t="str">
        <v>Ekeshwar Sahu</v>
      </c>
      <c r="L684" s="37" t="str">
        <v>C13295</v>
      </c>
      <c r="M684" s="37" t="str">
        <v>Central</v>
      </c>
      <c r="N684" s="2">
        <v>440008</v>
      </c>
      <c r="O684" s="2" t="str">
        <v>27AACCR8951Q1ZI</v>
      </c>
      <c r="P684" s="2">
        <v>7122763602</v>
      </c>
      <c r="Q684" s="2" t="str">
        <v>Oct'24</v>
      </c>
      <c r="R684" s="2">
        <v>2025</v>
      </c>
      <c r="S684" s="1">
        <v>0</v>
      </c>
      <c r="T684" s="2">
        <v>2200</v>
      </c>
      <c r="U684" s="1">
        <v>0</v>
      </c>
      <c r="V684" s="1" t="str">
        <v>Alien</v>
      </c>
      <c r="W684" s="10">
        <v>0</v>
      </c>
      <c r="X684" s="10">
        <v>0</v>
      </c>
      <c r="Y684" s="10">
        <v>0</v>
      </c>
      <c r="Z684" s="10">
        <v>0</v>
      </c>
      <c r="AA684" s="10">
        <v>0</v>
      </c>
      <c r="AB684" s="10">
        <v>0</v>
      </c>
      <c r="AC684" s="10">
        <v>0</v>
      </c>
      <c r="AD684" s="10">
        <v>0</v>
      </c>
      <c r="AE684" s="10">
        <v>0</v>
      </c>
      <c r="AF684" s="10">
        <v>243</v>
      </c>
      <c r="AG684" s="10">
        <v>78</v>
      </c>
      <c r="AH684" s="10">
        <v>372</v>
      </c>
      <c r="AI684" s="10">
        <v>0</v>
      </c>
      <c r="AJ684" s="10">
        <v>10</v>
      </c>
      <c r="AK684" s="10">
        <v>339</v>
      </c>
      <c r="AL684" s="10">
        <v>381</v>
      </c>
      <c r="AM684" s="10">
        <v>395</v>
      </c>
      <c r="AN684" s="10">
        <v>0</v>
      </c>
      <c r="AO684" s="10">
        <v>71.88</v>
      </c>
      <c r="AP684" s="10">
        <v>0</v>
      </c>
      <c r="AQ684" s="10">
        <v>0</v>
      </c>
      <c r="AR684" s="10">
        <v>41.74</v>
      </c>
      <c r="AS684" s="16">
        <v>44.94</v>
      </c>
      <c r="AT684" s="16">
        <v>0</v>
      </c>
      <c r="AU684" s="16">
        <v>0</v>
      </c>
      <c r="AV684" s="16">
        <v>0</v>
      </c>
      <c r="AW684" s="16">
        <v>42</v>
      </c>
      <c r="AX684" s="10">
        <f t="shared" si="72"/>
        <v>976.56</v>
      </c>
      <c r="AY684" s="10">
        <f>SUM(Z684:AK684)</f>
        <v>1042</v>
      </c>
      <c r="AZ684" s="2" t="s">
        <v>119</v>
      </c>
      <c r="BA684" s="10">
        <f t="shared" si="73"/>
        <v>141.31333333333333</v>
      </c>
      <c r="BB684" s="36" t="s">
        <v>118</v>
      </c>
      <c r="BC684" s="39" t="str">
        <f t="shared" si="74"/>
        <v>D</v>
      </c>
      <c r="BD684" s="16">
        <f>SUM(AR684:AW684)</f>
        <v>128.68</v>
      </c>
      <c r="BE684" s="10">
        <f>SUM(AL684:AQ684)</f>
        <v>847.88</v>
      </c>
      <c r="BF684" s="12">
        <f t="shared" si="75"/>
        <v>0.13176865732776277</v>
      </c>
      <c r="BG684" s="12">
        <f t="shared" si="76"/>
        <v>0.86823134267223734</v>
      </c>
      <c r="BH684" s="9">
        <f t="shared" si="77"/>
        <v>976.56</v>
      </c>
      <c r="BI684" s="39" t="str">
        <f t="shared" si="78"/>
        <v>D</v>
      </c>
      <c r="BJ684" s="1" t="str">
        <f>_xlfn.XLOOKUP(D684,'Holi gift'!A:A,'Holi gift'!A:A,"",0,1)</f>
        <v>001J1000003k14MIAQ</v>
      </c>
      <c r="BK684" s="75"/>
    </row>
    <row r="685" spans="1:63">
      <c r="A685" s="2">
        <v>682</v>
      </c>
      <c r="B685" s="2">
        <v>2024</v>
      </c>
      <c r="C685" s="1">
        <v>0</v>
      </c>
      <c r="D685" s="37" t="str">
        <v>001J100000I2ZyDIAV</v>
      </c>
      <c r="E685" s="37" t="str">
        <v>shri sai traders chikhali bhandara</v>
      </c>
      <c r="F685" s="37" t="str">
        <v>MAHARASHTRA</v>
      </c>
      <c r="G685" s="37" t="str">
        <v>BHANDARA</v>
      </c>
      <c r="H685" s="37">
        <v>0</v>
      </c>
      <c r="I685" s="37" t="str">
        <v>SSTL (INDIA) PRIVATE LIMITED</v>
      </c>
      <c r="J685" s="37" t="str">
        <v>Ekeshwar Sahu</v>
      </c>
      <c r="K685" s="37" t="str">
        <v>Ekeshwar Sahu</v>
      </c>
      <c r="L685" s="37" t="str">
        <v>C13295</v>
      </c>
      <c r="M685" s="37" t="str">
        <v>Central</v>
      </c>
      <c r="N685" s="2">
        <v>441906</v>
      </c>
      <c r="O685" s="2" t="str">
        <v>27ARAPA7866J1ZM</v>
      </c>
      <c r="P685" s="2">
        <v>9075023042</v>
      </c>
      <c r="Q685" s="2" t="str">
        <v>Oct'24</v>
      </c>
      <c r="R685" s="2">
        <v>2025</v>
      </c>
      <c r="S685" s="1">
        <v>0</v>
      </c>
      <c r="T685" s="2">
        <v>120</v>
      </c>
      <c r="U685" s="1">
        <v>0</v>
      </c>
      <c r="V685" s="1" t="str">
        <v>Challenger</v>
      </c>
      <c r="W685" s="10">
        <v>0</v>
      </c>
      <c r="X685" s="10">
        <v>0</v>
      </c>
      <c r="Y685" s="10">
        <v>0</v>
      </c>
      <c r="Z685" s="10">
        <v>0</v>
      </c>
      <c r="AA685" s="10">
        <v>0</v>
      </c>
      <c r="AB685" s="10">
        <v>0</v>
      </c>
      <c r="AC685" s="10">
        <v>0</v>
      </c>
      <c r="AD685" s="10">
        <v>0</v>
      </c>
      <c r="AE685" s="10">
        <v>0</v>
      </c>
      <c r="AF685" s="10">
        <v>25</v>
      </c>
      <c r="AG685" s="10">
        <v>0</v>
      </c>
      <c r="AH685" s="10">
        <v>0</v>
      </c>
      <c r="AI685" s="10">
        <v>0</v>
      </c>
      <c r="AJ685" s="10">
        <v>10</v>
      </c>
      <c r="AK685" s="10">
        <v>0</v>
      </c>
      <c r="AL685" s="10">
        <v>0</v>
      </c>
      <c r="AM685" s="10">
        <v>0</v>
      </c>
      <c r="AN685" s="10">
        <v>0</v>
      </c>
      <c r="AO685" s="10">
        <v>0</v>
      </c>
      <c r="AP685" s="10">
        <v>0</v>
      </c>
      <c r="AQ685" s="10">
        <v>0</v>
      </c>
      <c r="AR685" s="10">
        <v>0</v>
      </c>
      <c r="AS685" s="16">
        <v>0</v>
      </c>
      <c r="AT685" s="16">
        <v>0</v>
      </c>
      <c r="AU685" s="16">
        <v>0</v>
      </c>
      <c r="AV685" s="16">
        <v>0</v>
      </c>
      <c r="AW685" s="16" t="str">
        <v/>
      </c>
      <c r="AX685" s="10">
        <f t="shared" si="72"/>
        <v>0</v>
      </c>
      <c r="AY685" s="10">
        <f>SUM(Z685:AK685)</f>
        <v>35</v>
      </c>
      <c r="AZ685" s="2" t="s">
        <v>119</v>
      </c>
      <c r="BA685" s="10">
        <f t="shared" si="73"/>
        <v>0</v>
      </c>
      <c r="BB685" s="36" t="s">
        <v>118</v>
      </c>
      <c r="BC685" s="39" t="str">
        <f t="shared" si="74"/>
        <v/>
      </c>
      <c r="BD685" s="16">
        <f>SUM(AR685:AW685)</f>
        <v>0</v>
      </c>
      <c r="BE685" s="10">
        <f>SUM(AL685:AQ685)</f>
        <v>0</v>
      </c>
      <c r="BF685" s="12" t="str">
        <f t="shared" si="75"/>
        <v/>
      </c>
      <c r="BG685" s="12" t="str">
        <f t="shared" si="76"/>
        <v/>
      </c>
      <c r="BH685" s="9">
        <f t="shared" si="77"/>
        <v>0</v>
      </c>
      <c r="BI685" s="39" t="str">
        <f t="shared" si="78"/>
        <v/>
      </c>
      <c r="BK685" s="75"/>
    </row>
    <row r="686" spans="1:63">
      <c r="A686" s="2">
        <v>683</v>
      </c>
      <c r="B686" s="2">
        <v>2024</v>
      </c>
      <c r="C686" s="1">
        <v>0</v>
      </c>
      <c r="D686" s="37" t="str">
        <v>0015g00001fUNvWAAW</v>
      </c>
      <c r="E686" s="37" t="str">
        <v>D KHANDELWAL STEEL CORPORATION</v>
      </c>
      <c r="F686" s="37" t="str">
        <v>Maharashtra</v>
      </c>
      <c r="G686" s="37" t="str">
        <v>NAGPUR</v>
      </c>
      <c r="H686" s="37">
        <v>0</v>
      </c>
      <c r="I686" s="37" t="str">
        <v>SSTL (INDIA) PRIVATE LIMITED</v>
      </c>
      <c r="J686" s="37" t="str">
        <v>Ekeshwar Sahu</v>
      </c>
      <c r="K686" s="37" t="str">
        <v>Ekeshwar Sahu</v>
      </c>
      <c r="L686" s="37" t="str">
        <v>C13295</v>
      </c>
      <c r="M686" s="37" t="str">
        <v>Central</v>
      </c>
      <c r="N686" s="2">
        <v>440018</v>
      </c>
      <c r="O686" s="2" t="str">
        <v>27CEGPK3546H1ZE</v>
      </c>
      <c r="P686" s="2">
        <v>9881713477</v>
      </c>
      <c r="Q686" s="2" t="str">
        <v>Oct'24</v>
      </c>
      <c r="R686" s="2">
        <v>2025</v>
      </c>
      <c r="S686" s="1">
        <v>0</v>
      </c>
      <c r="T686" s="2">
        <v>50</v>
      </c>
      <c r="U686" s="1">
        <v>0.27546666666666669</v>
      </c>
      <c r="V686" s="1" t="str">
        <v>Friendly</v>
      </c>
      <c r="W686" s="10">
        <v>0</v>
      </c>
      <c r="X686" s="10">
        <v>0</v>
      </c>
      <c r="Y686" s="10">
        <v>0</v>
      </c>
      <c r="Z686" s="10">
        <v>0</v>
      </c>
      <c r="AA686" s="10">
        <v>0</v>
      </c>
      <c r="AB686" s="10">
        <v>0</v>
      </c>
      <c r="AC686" s="10">
        <v>0</v>
      </c>
      <c r="AD686" s="10">
        <v>0</v>
      </c>
      <c r="AE686" s="10">
        <v>0</v>
      </c>
      <c r="AF686" s="10">
        <v>32</v>
      </c>
      <c r="AG686" s="10">
        <v>0</v>
      </c>
      <c r="AH686" s="10">
        <v>28</v>
      </c>
      <c r="AI686" s="10">
        <v>0</v>
      </c>
      <c r="AJ686" s="10">
        <v>0</v>
      </c>
      <c r="AK686" s="10">
        <v>36</v>
      </c>
      <c r="AL686" s="10">
        <v>0</v>
      </c>
      <c r="AM686" s="10">
        <v>0</v>
      </c>
      <c r="AN686" s="10">
        <v>0</v>
      </c>
      <c r="AO686" s="10">
        <v>0</v>
      </c>
      <c r="AP686" s="10">
        <v>0</v>
      </c>
      <c r="AQ686" s="10">
        <v>0</v>
      </c>
      <c r="AR686" s="10">
        <v>0</v>
      </c>
      <c r="AS686" s="16">
        <v>0</v>
      </c>
      <c r="AT686" s="16">
        <v>0</v>
      </c>
      <c r="AU686" s="16">
        <v>0</v>
      </c>
      <c r="AV686" s="16">
        <v>41.32</v>
      </c>
      <c r="AW686" s="16" t="str">
        <v/>
      </c>
      <c r="AX686" s="10">
        <f t="shared" si="72"/>
        <v>41.32</v>
      </c>
      <c r="AY686" s="10">
        <f>SUM(Z686:AK686)</f>
        <v>96</v>
      </c>
      <c r="AZ686" s="2" t="s">
        <v>119</v>
      </c>
      <c r="BA686" s="10">
        <f t="shared" si="73"/>
        <v>0</v>
      </c>
      <c r="BB686" s="36" t="s">
        <v>118</v>
      </c>
      <c r="BC686" s="39" t="str">
        <f t="shared" si="74"/>
        <v/>
      </c>
      <c r="BD686" s="16">
        <f>SUM(AR686:AW686)</f>
        <v>41.32</v>
      </c>
      <c r="BE686" s="10">
        <f>SUM(AL686:AQ686)</f>
        <v>0</v>
      </c>
      <c r="BF686" s="12">
        <f t="shared" si="75"/>
        <v>1</v>
      </c>
      <c r="BG686" s="12">
        <f t="shared" si="76"/>
        <v>0</v>
      </c>
      <c r="BH686" s="9">
        <f t="shared" si="77"/>
        <v>41.32</v>
      </c>
      <c r="BI686" s="39" t="str">
        <f t="shared" si="78"/>
        <v/>
      </c>
      <c r="BK686" s="75"/>
    </row>
    <row r="687" spans="1:63">
      <c r="A687" s="2">
        <v>684</v>
      </c>
      <c r="B687" s="2">
        <v>2024</v>
      </c>
      <c r="C687" s="1">
        <v>0</v>
      </c>
      <c r="D687" s="37" t="str">
        <v>001J100000LnSGJIA3</v>
      </c>
      <c r="E687" s="37" t="str">
        <v>MGS CORPORATION</v>
      </c>
      <c r="F687" s="37" t="str">
        <v>MAHARASHTRA</v>
      </c>
      <c r="G687" s="37" t="str">
        <v>NAGPUR</v>
      </c>
      <c r="H687" s="37">
        <v>0</v>
      </c>
      <c r="I687" s="37" t="str">
        <v>SSTL (INDIA) PRIVATE LIMITED</v>
      </c>
      <c r="J687" s="37" t="e">
        <v>#VALUE!</v>
      </c>
      <c r="K687" s="37" t="str">
        <v>Ekeshwar Sahu</v>
      </c>
      <c r="L687" s="37" t="str">
        <v>C13295</v>
      </c>
      <c r="M687" s="37" t="str">
        <v>Central</v>
      </c>
      <c r="N687" s="2" t="e">
        <v>#VALUE!</v>
      </c>
      <c r="O687" s="2" t="e">
        <v>#VALUE!</v>
      </c>
      <c r="P687" s="2" t="e">
        <v>#VALUE!</v>
      </c>
      <c r="Q687" s="2" t="str">
        <v>Oct'24</v>
      </c>
      <c r="R687" s="2">
        <v>2025</v>
      </c>
      <c r="S687" s="1">
        <v>0</v>
      </c>
      <c r="T687" s="2">
        <v>30</v>
      </c>
      <c r="U687" s="1">
        <v>0</v>
      </c>
      <c r="V687" s="1" t="str">
        <v>Minor</v>
      </c>
      <c r="W687" s="10">
        <v>0</v>
      </c>
      <c r="X687" s="10">
        <v>0</v>
      </c>
      <c r="Y687" s="10">
        <v>0</v>
      </c>
      <c r="Z687" s="10">
        <v>0</v>
      </c>
      <c r="AA687" s="10">
        <v>0</v>
      </c>
      <c r="AB687" s="10">
        <v>0</v>
      </c>
      <c r="AC687" s="10">
        <v>0</v>
      </c>
      <c r="AD687" s="10">
        <v>0</v>
      </c>
      <c r="AE687" s="10">
        <v>0</v>
      </c>
      <c r="AF687" s="10">
        <v>35</v>
      </c>
      <c r="AG687" s="10">
        <v>0</v>
      </c>
      <c r="AH687" s="10">
        <v>0</v>
      </c>
      <c r="AI687" s="10">
        <v>0</v>
      </c>
      <c r="AJ687" s="10">
        <v>0</v>
      </c>
      <c r="AK687" s="10">
        <v>0</v>
      </c>
      <c r="AL687" s="10">
        <v>0</v>
      </c>
      <c r="AM687" s="10">
        <v>0</v>
      </c>
      <c r="AN687" s="10">
        <v>0</v>
      </c>
      <c r="AO687" s="10">
        <v>0</v>
      </c>
      <c r="AP687" s="10">
        <v>0</v>
      </c>
      <c r="AQ687" s="10">
        <v>0</v>
      </c>
      <c r="AR687" s="10">
        <v>0</v>
      </c>
      <c r="AS687" s="16">
        <v>0</v>
      </c>
      <c r="AT687" s="16">
        <v>0</v>
      </c>
      <c r="AU687" s="16">
        <v>0</v>
      </c>
      <c r="AV687" s="16">
        <v>0</v>
      </c>
      <c r="AW687" s="16" t="str">
        <v/>
      </c>
      <c r="AX687" s="10">
        <f t="shared" si="72"/>
        <v>0</v>
      </c>
      <c r="AY687" s="10">
        <f>SUM(Z687:AK687)</f>
        <v>35</v>
      </c>
      <c r="AZ687" s="2" t="s">
        <v>119</v>
      </c>
      <c r="BA687" s="10">
        <f t="shared" si="73"/>
        <v>0</v>
      </c>
      <c r="BB687" s="36" t="s">
        <v>118</v>
      </c>
      <c r="BC687" s="39" t="str">
        <f t="shared" si="74"/>
        <v/>
      </c>
      <c r="BD687" s="16">
        <f>SUM(AR687:AW687)</f>
        <v>0</v>
      </c>
      <c r="BE687" s="10">
        <f>SUM(AL687:AQ687)</f>
        <v>0</v>
      </c>
      <c r="BF687" s="12" t="str">
        <f t="shared" si="75"/>
        <v/>
      </c>
      <c r="BG687" s="12" t="str">
        <f t="shared" si="76"/>
        <v/>
      </c>
      <c r="BH687" s="9">
        <f t="shared" si="77"/>
        <v>0</v>
      </c>
      <c r="BI687" s="39" t="str">
        <f t="shared" si="78"/>
        <v/>
      </c>
      <c r="BK687" s="75"/>
    </row>
    <row r="688" spans="1:63">
      <c r="A688" s="2">
        <v>685</v>
      </c>
      <c r="B688" s="2">
        <v>2024</v>
      </c>
      <c r="C688" s="1">
        <v>0</v>
      </c>
      <c r="D688" s="37" t="str">
        <v>001J100000Rz6n6IAB</v>
      </c>
      <c r="E688" s="37" t="str">
        <v>M/S  MAHAVEER ENTERPRISES</v>
      </c>
      <c r="F688" s="37" t="str">
        <v>UTTAR PRADESH</v>
      </c>
      <c r="G688" s="37" t="str">
        <v>DEORIA</v>
      </c>
      <c r="H688" s="37" t="str">
        <v>Deoria</v>
      </c>
      <c r="I688" s="37" t="str">
        <v>GOBINDGARH IRON LLP</v>
      </c>
      <c r="J688" s="37" t="str">
        <v>Mohd Ansari</v>
      </c>
      <c r="K688" s="37">
        <v>0</v>
      </c>
      <c r="L688" s="37" t="str">
        <v>C12817</v>
      </c>
      <c r="M688" s="37" t="str">
        <v>North</v>
      </c>
      <c r="N688" s="2">
        <v>274001</v>
      </c>
      <c r="O688" s="2" t="str">
        <v>09ARMPJ0760H1ZO</v>
      </c>
      <c r="P688" s="2">
        <v>9918505235</v>
      </c>
      <c r="Q688" s="2" t="str">
        <v>Oct'24</v>
      </c>
      <c r="R688" s="2">
        <v>2025</v>
      </c>
      <c r="S688" s="1">
        <v>0</v>
      </c>
      <c r="T688" s="2">
        <v>50</v>
      </c>
      <c r="U688" s="1">
        <v>0.1</v>
      </c>
      <c r="V688" s="1" t="str">
        <v>Minor</v>
      </c>
      <c r="W688" s="10">
        <v>0</v>
      </c>
      <c r="X688" s="10">
        <v>0</v>
      </c>
      <c r="Y688" s="10">
        <v>0</v>
      </c>
      <c r="Z688" s="10">
        <v>0</v>
      </c>
      <c r="AA688" s="10">
        <v>0</v>
      </c>
      <c r="AB688" s="10">
        <v>0</v>
      </c>
      <c r="AC688" s="10">
        <v>0</v>
      </c>
      <c r="AD688" s="10">
        <v>0</v>
      </c>
      <c r="AE688" s="10">
        <v>0</v>
      </c>
      <c r="AF688" s="10">
        <v>9</v>
      </c>
      <c r="AG688" s="10">
        <v>0</v>
      </c>
      <c r="AH688" s="10">
        <v>0</v>
      </c>
      <c r="AI688" s="10">
        <v>0</v>
      </c>
      <c r="AJ688" s="10">
        <v>15</v>
      </c>
      <c r="AK688" s="10">
        <v>26</v>
      </c>
      <c r="AL688" s="10">
        <v>15</v>
      </c>
      <c r="AM688" s="10">
        <v>0</v>
      </c>
      <c r="AN688" s="10">
        <v>0</v>
      </c>
      <c r="AO688" s="10">
        <v>3</v>
      </c>
      <c r="AP688" s="10">
        <v>0</v>
      </c>
      <c r="AQ688" s="10">
        <v>15.31</v>
      </c>
      <c r="AR688" s="10">
        <v>0</v>
      </c>
      <c r="AS688" s="16">
        <v>18</v>
      </c>
      <c r="AT688" s="16">
        <v>0</v>
      </c>
      <c r="AU688" s="16">
        <v>15</v>
      </c>
      <c r="AV688" s="16">
        <v>0</v>
      </c>
      <c r="AW688" s="16">
        <v>22</v>
      </c>
      <c r="AX688" s="10">
        <f t="shared" si="72"/>
        <v>88.31</v>
      </c>
      <c r="AY688" s="10">
        <f>SUM(Z688:AK688)</f>
        <v>50</v>
      </c>
      <c r="AZ688" s="2" t="s">
        <v>119</v>
      </c>
      <c r="BA688" s="10">
        <f t="shared" si="73"/>
        <v>5.5516666666666667</v>
      </c>
      <c r="BB688" s="36" t="s">
        <v>118</v>
      </c>
      <c r="BC688" s="39" t="str">
        <f t="shared" si="74"/>
        <v/>
      </c>
      <c r="BD688" s="16">
        <f>SUM(AR688:AW688)</f>
        <v>55</v>
      </c>
      <c r="BE688" s="10">
        <f>SUM(AL688:AQ688)</f>
        <v>33.31</v>
      </c>
      <c r="BF688" s="12">
        <f t="shared" si="75"/>
        <v>0.62280602423281617</v>
      </c>
      <c r="BG688" s="12">
        <f t="shared" si="76"/>
        <v>0.37719397576718378</v>
      </c>
      <c r="BH688" s="9">
        <f t="shared" si="77"/>
        <v>88.31</v>
      </c>
      <c r="BI688" s="39" t="str">
        <f t="shared" si="78"/>
        <v/>
      </c>
      <c r="BK688" s="75"/>
    </row>
    <row r="689" spans="1:63">
      <c r="A689" s="2">
        <v>686</v>
      </c>
      <c r="B689" s="2">
        <v>2024</v>
      </c>
      <c r="C689" s="1">
        <v>0</v>
      </c>
      <c r="D689" s="37" t="str">
        <v>001J1000009GWliIAG</v>
      </c>
      <c r="E689" s="37" t="str">
        <v>Radhe Shyam Krishna trading company</v>
      </c>
      <c r="F689" s="37" t="str">
        <v>UTTAR PRADESH</v>
      </c>
      <c r="G689" s="37" t="str">
        <v>DEORIA</v>
      </c>
      <c r="H689" s="37" t="str">
        <v>Deoria</v>
      </c>
      <c r="I689" s="37" t="str">
        <v>GOBINDGARH IRON LLP</v>
      </c>
      <c r="J689" s="37" t="str">
        <v>Mohd Ansari</v>
      </c>
      <c r="K689" s="37">
        <v>0</v>
      </c>
      <c r="L689" s="37" t="str">
        <v>C12817</v>
      </c>
      <c r="M689" s="37" t="str">
        <v>North</v>
      </c>
      <c r="N689" s="2">
        <v>274806</v>
      </c>
      <c r="O689" s="2">
        <v>0</v>
      </c>
      <c r="P689" s="2">
        <v>0</v>
      </c>
      <c r="Q689" s="2" t="str">
        <v>Oct'24</v>
      </c>
      <c r="R689" s="2">
        <v>2025</v>
      </c>
      <c r="S689" s="1">
        <v>0</v>
      </c>
      <c r="T689" s="2">
        <v>30</v>
      </c>
      <c r="U689" s="1">
        <v>0</v>
      </c>
      <c r="V689" s="1" t="str">
        <v>Minor</v>
      </c>
      <c r="W689" s="10">
        <v>0</v>
      </c>
      <c r="X689" s="10">
        <v>0</v>
      </c>
      <c r="Y689" s="10">
        <v>0</v>
      </c>
      <c r="Z689" s="10">
        <v>0</v>
      </c>
      <c r="AA689" s="10">
        <v>0</v>
      </c>
      <c r="AB689" s="10">
        <v>0</v>
      </c>
      <c r="AC689" s="10">
        <v>0</v>
      </c>
      <c r="AD689" s="10">
        <v>0</v>
      </c>
      <c r="AE689" s="10">
        <v>0</v>
      </c>
      <c r="AF689" s="10">
        <v>5</v>
      </c>
      <c r="AG689" s="10">
        <v>10</v>
      </c>
      <c r="AH689" s="10">
        <v>5</v>
      </c>
      <c r="AI689" s="10">
        <v>5</v>
      </c>
      <c r="AJ689" s="10">
        <v>0</v>
      </c>
      <c r="AK689" s="10">
        <v>0</v>
      </c>
      <c r="AL689" s="10">
        <v>0</v>
      </c>
      <c r="AM689" s="10">
        <v>9</v>
      </c>
      <c r="AN689" s="10">
        <v>0</v>
      </c>
      <c r="AO689" s="10">
        <v>0</v>
      </c>
      <c r="AP689" s="10">
        <v>0</v>
      </c>
      <c r="AQ689" s="10">
        <v>0</v>
      </c>
      <c r="AR689" s="10">
        <v>0</v>
      </c>
      <c r="AS689" s="16">
        <v>0</v>
      </c>
      <c r="AT689" s="16">
        <v>0</v>
      </c>
      <c r="AU689" s="16">
        <v>0</v>
      </c>
      <c r="AV689" s="16">
        <v>0</v>
      </c>
      <c r="AW689" s="16" t="str">
        <v/>
      </c>
      <c r="AX689" s="10">
        <f t="shared" si="72"/>
        <v>9</v>
      </c>
      <c r="AY689" s="10">
        <f>SUM(Z689:AK689)</f>
        <v>25</v>
      </c>
      <c r="AZ689" s="2" t="s">
        <v>119</v>
      </c>
      <c r="BA689" s="10">
        <f t="shared" si="73"/>
        <v>1.5</v>
      </c>
      <c r="BB689" s="36" t="s">
        <v>118</v>
      </c>
      <c r="BC689" s="39" t="str">
        <f t="shared" si="74"/>
        <v/>
      </c>
      <c r="BD689" s="16">
        <f>SUM(AR689:AW689)</f>
        <v>0</v>
      </c>
      <c r="BE689" s="10">
        <f>SUM(AL689:AQ689)</f>
        <v>9</v>
      </c>
      <c r="BF689" s="12">
        <f t="shared" si="75"/>
        <v>0</v>
      </c>
      <c r="BG689" s="12">
        <f t="shared" si="76"/>
        <v>1</v>
      </c>
      <c r="BH689" s="9">
        <f t="shared" si="77"/>
        <v>9</v>
      </c>
      <c r="BI689" s="39" t="str">
        <f t="shared" si="78"/>
        <v/>
      </c>
      <c r="BK689" s="75"/>
    </row>
    <row r="690" spans="1:63">
      <c r="A690" s="2">
        <v>687</v>
      </c>
      <c r="B690" s="2">
        <v>2024</v>
      </c>
      <c r="C690" s="1">
        <v>0</v>
      </c>
      <c r="D690" s="37" t="str">
        <v>001J100000BdFHKIA3</v>
      </c>
      <c r="E690" s="37" t="str">
        <v>KSD BUILDING MATERIAL &amp; SUPPLIER</v>
      </c>
      <c r="F690" s="37" t="str">
        <v>UTTAR PRADESH</v>
      </c>
      <c r="G690" s="37" t="str">
        <v>DEORIA</v>
      </c>
      <c r="H690" s="37" t="str">
        <v>Deoria</v>
      </c>
      <c r="I690" s="37" t="str">
        <v>GOBINDGARH IRON LLP</v>
      </c>
      <c r="J690" s="37" t="str">
        <v>Mohd Ansari</v>
      </c>
      <c r="K690" s="37">
        <v>0</v>
      </c>
      <c r="L690" s="37" t="str">
        <v>C12817</v>
      </c>
      <c r="M690" s="37" t="str">
        <v>North</v>
      </c>
      <c r="N690" s="2">
        <v>274001</v>
      </c>
      <c r="O690" s="2" t="str">
        <v>09BKAPS6874B1ZX</v>
      </c>
      <c r="P690" s="2">
        <v>8979421796</v>
      </c>
      <c r="Q690" s="2" t="str">
        <v>Oct'24</v>
      </c>
      <c r="R690" s="2">
        <v>2025</v>
      </c>
      <c r="S690" s="1">
        <v>0</v>
      </c>
      <c r="T690" s="2">
        <v>20</v>
      </c>
      <c r="U690" s="1">
        <v>0</v>
      </c>
      <c r="V690" s="1" t="str">
        <v>Minor</v>
      </c>
      <c r="W690" s="10">
        <v>0</v>
      </c>
      <c r="X690" s="10">
        <v>0</v>
      </c>
      <c r="Y690" s="10">
        <v>0</v>
      </c>
      <c r="Z690" s="10">
        <v>0</v>
      </c>
      <c r="AA690" s="10">
        <v>0</v>
      </c>
      <c r="AB690" s="10">
        <v>0</v>
      </c>
      <c r="AC690" s="10">
        <v>0</v>
      </c>
      <c r="AD690" s="10">
        <v>0</v>
      </c>
      <c r="AE690" s="10">
        <v>0</v>
      </c>
      <c r="AF690" s="10">
        <v>8</v>
      </c>
      <c r="AG690" s="10">
        <v>5</v>
      </c>
      <c r="AH690" s="10">
        <v>5</v>
      </c>
      <c r="AI690" s="10">
        <v>5</v>
      </c>
      <c r="AJ690" s="10">
        <v>0</v>
      </c>
      <c r="AK690" s="10">
        <v>0</v>
      </c>
      <c r="AL690" s="10">
        <v>5</v>
      </c>
      <c r="AM690" s="10">
        <v>0</v>
      </c>
      <c r="AN690" s="10">
        <v>4</v>
      </c>
      <c r="AO690" s="10">
        <v>0</v>
      </c>
      <c r="AP690" s="10">
        <v>5</v>
      </c>
      <c r="AQ690" s="10">
        <v>13</v>
      </c>
      <c r="AR690" s="10">
        <v>0</v>
      </c>
      <c r="AS690" s="16">
        <v>0</v>
      </c>
      <c r="AT690" s="16">
        <v>0</v>
      </c>
      <c r="AU690" s="16">
        <v>0</v>
      </c>
      <c r="AV690" s="16">
        <v>0</v>
      </c>
      <c r="AW690" s="16">
        <v>17</v>
      </c>
      <c r="AX690" s="10">
        <f t="shared" si="72"/>
        <v>44</v>
      </c>
      <c r="AY690" s="10">
        <f>SUM(Z690:AK690)</f>
        <v>23</v>
      </c>
      <c r="AZ690" s="2" t="s">
        <v>119</v>
      </c>
      <c r="BA690" s="10">
        <f t="shared" si="73"/>
        <v>4.5</v>
      </c>
      <c r="BB690" s="36" t="s">
        <v>118</v>
      </c>
      <c r="BC690" s="39" t="str">
        <f t="shared" si="74"/>
        <v/>
      </c>
      <c r="BD690" s="16">
        <f>SUM(AR690:AW690)</f>
        <v>17</v>
      </c>
      <c r="BE690" s="10">
        <f>SUM(AL690:AQ690)</f>
        <v>27</v>
      </c>
      <c r="BF690" s="12">
        <f t="shared" si="75"/>
        <v>0.38636363636363635</v>
      </c>
      <c r="BG690" s="12">
        <f t="shared" si="76"/>
        <v>0.61363636363636365</v>
      </c>
      <c r="BH690" s="9">
        <f t="shared" si="77"/>
        <v>44</v>
      </c>
      <c r="BI690" s="39" t="str">
        <f t="shared" si="78"/>
        <v/>
      </c>
      <c r="BK690" s="75"/>
    </row>
    <row r="691" spans="1:63">
      <c r="A691" s="2">
        <v>688</v>
      </c>
      <c r="B691" s="2">
        <v>2024</v>
      </c>
      <c r="C691" s="1">
        <v>0</v>
      </c>
      <c r="D691" s="37" t="str">
        <v>0015g00001ZSsflAAD</v>
      </c>
      <c r="E691" s="37" t="str">
        <v>Rajesh Sanitary &amp; Iron Stores</v>
      </c>
      <c r="F691" s="37" t="str">
        <v>UTTAR PRADESH</v>
      </c>
      <c r="G691" s="37" t="str">
        <v>Amethi</v>
      </c>
      <c r="H691" s="37" t="str">
        <v>Amethi</v>
      </c>
      <c r="I691" s="37" t="str">
        <v>SHREE LAKSHMAN ROLLING MILL (INDIA) LLP</v>
      </c>
      <c r="J691" s="37" t="str">
        <v>Deepanshu</v>
      </c>
      <c r="K691" s="37" t="str">
        <v>Deepanshu</v>
      </c>
      <c r="L691" s="37" t="str">
        <v>C12815</v>
      </c>
      <c r="M691" s="37" t="str">
        <v>North</v>
      </c>
      <c r="N691" s="2">
        <v>227405</v>
      </c>
      <c r="O691" s="2" t="str">
        <v>09BDPPK3551H1Z9</v>
      </c>
      <c r="P691" s="2">
        <v>9415177942</v>
      </c>
      <c r="Q691" s="2" t="str">
        <v>Oct'24</v>
      </c>
      <c r="R691" s="2">
        <v>2025</v>
      </c>
      <c r="S691" s="1">
        <v>0</v>
      </c>
      <c r="T691" s="2">
        <v>200</v>
      </c>
      <c r="U691" s="1">
        <v>0</v>
      </c>
      <c r="V691" s="1" t="str">
        <v>Challenger</v>
      </c>
      <c r="W691" s="10">
        <v>0</v>
      </c>
      <c r="X691" s="10">
        <v>0</v>
      </c>
      <c r="Y691" s="10">
        <v>0</v>
      </c>
      <c r="Z691" s="10">
        <v>0</v>
      </c>
      <c r="AA691" s="10">
        <v>0</v>
      </c>
      <c r="AB691" s="10">
        <v>0</v>
      </c>
      <c r="AC691" s="10">
        <v>0</v>
      </c>
      <c r="AD691" s="10">
        <v>0</v>
      </c>
      <c r="AE691" s="10">
        <v>0</v>
      </c>
      <c r="AF691" s="10">
        <v>9</v>
      </c>
      <c r="AG691" s="10">
        <v>0</v>
      </c>
      <c r="AH691" s="10">
        <v>0</v>
      </c>
      <c r="AI691" s="10">
        <v>0</v>
      </c>
      <c r="AJ691" s="10">
        <v>9.07</v>
      </c>
      <c r="AK691" s="10">
        <v>0</v>
      </c>
      <c r="AL691" s="10">
        <v>0</v>
      </c>
      <c r="AM691" s="10">
        <v>0</v>
      </c>
      <c r="AN691" s="10">
        <v>0</v>
      </c>
      <c r="AO691" s="10">
        <v>0</v>
      </c>
      <c r="AP691" s="10">
        <v>0</v>
      </c>
      <c r="AQ691" s="10">
        <v>0</v>
      </c>
      <c r="AR691" s="10">
        <v>0</v>
      </c>
      <c r="AS691" s="16">
        <v>0</v>
      </c>
      <c r="AT691" s="16">
        <v>0</v>
      </c>
      <c r="AU691" s="16">
        <v>0</v>
      </c>
      <c r="AV691" s="16">
        <v>0</v>
      </c>
      <c r="AW691" s="16" t="str">
        <v/>
      </c>
      <c r="AX691" s="10">
        <f t="shared" si="72"/>
        <v>0</v>
      </c>
      <c r="AY691" s="10">
        <f>SUM(Z691:AK691)</f>
        <v>18.07</v>
      </c>
      <c r="AZ691" s="2" t="s">
        <v>119</v>
      </c>
      <c r="BA691" s="10">
        <f t="shared" si="73"/>
        <v>0</v>
      </c>
      <c r="BB691" s="36" t="s">
        <v>118</v>
      </c>
      <c r="BC691" s="39" t="str">
        <f t="shared" si="74"/>
        <v/>
      </c>
      <c r="BD691" s="16">
        <f>SUM(AR691:AW691)</f>
        <v>0</v>
      </c>
      <c r="BE691" s="10">
        <f>SUM(AL691:AQ691)</f>
        <v>0</v>
      </c>
      <c r="BF691" s="12" t="str">
        <f t="shared" si="75"/>
        <v/>
      </c>
      <c r="BG691" s="12" t="str">
        <f t="shared" si="76"/>
        <v/>
      </c>
      <c r="BH691" s="9">
        <f t="shared" si="77"/>
        <v>0</v>
      </c>
      <c r="BI691" s="39" t="str">
        <f t="shared" si="78"/>
        <v/>
      </c>
      <c r="BK691" s="75"/>
    </row>
    <row r="692" spans="1:63">
      <c r="A692" s="2">
        <v>689</v>
      </c>
      <c r="B692" s="2">
        <v>2024</v>
      </c>
      <c r="C692" s="1">
        <v>0</v>
      </c>
      <c r="D692" s="37" t="str">
        <v>0015g00001XIuGuAAL</v>
      </c>
      <c r="E692" s="37" t="str">
        <v>ADINATH STEEL CENTRE</v>
      </c>
      <c r="F692" s="37" t="str">
        <v>MADHYA PRADESH</v>
      </c>
      <c r="G692" s="37" t="str">
        <v>JABALPUR</v>
      </c>
      <c r="H692" s="37" t="str">
        <v>Jabalpur</v>
      </c>
      <c r="I692" s="37" t="str">
        <v>Global Steel</v>
      </c>
      <c r="J692" s="37" t="str">
        <v>Swapnil Dahayat</v>
      </c>
      <c r="K692" s="37" t="str">
        <v>Yogeshwar Richhariya</v>
      </c>
      <c r="L692" s="37" t="str">
        <v>C13471</v>
      </c>
      <c r="M692" s="37" t="str">
        <v>Central</v>
      </c>
      <c r="N692" s="2">
        <v>482001</v>
      </c>
      <c r="O692" s="2" t="str">
        <v>23ADWPJ5930D1ZJ</v>
      </c>
      <c r="P692" s="2">
        <v>7000665055</v>
      </c>
      <c r="Q692" s="2" t="str">
        <v>Nov'24</v>
      </c>
      <c r="R692" s="2">
        <v>2025</v>
      </c>
      <c r="S692" s="1">
        <v>0</v>
      </c>
      <c r="T692" s="2">
        <v>100</v>
      </c>
      <c r="U692" s="1">
        <v>2.1966666666666669E-2</v>
      </c>
      <c r="V692" s="1" t="str">
        <v>Challenger</v>
      </c>
      <c r="W692" s="10">
        <v>0</v>
      </c>
      <c r="X692" s="10">
        <v>0</v>
      </c>
      <c r="Y692" s="10">
        <v>0</v>
      </c>
      <c r="Z692" s="10">
        <v>0</v>
      </c>
      <c r="AA692" s="10">
        <v>0</v>
      </c>
      <c r="AB692" s="10">
        <v>0</v>
      </c>
      <c r="AC692" s="10">
        <v>0</v>
      </c>
      <c r="AD692" s="10">
        <v>0</v>
      </c>
      <c r="AE692" s="10">
        <v>0</v>
      </c>
      <c r="AF692" s="10">
        <v>0</v>
      </c>
      <c r="AG692" s="10">
        <v>5</v>
      </c>
      <c r="AH692" s="10">
        <v>1</v>
      </c>
      <c r="AI692" s="10">
        <v>11</v>
      </c>
      <c r="AJ692" s="10">
        <v>6</v>
      </c>
      <c r="AK692" s="10">
        <v>1</v>
      </c>
      <c r="AL692" s="10">
        <v>1</v>
      </c>
      <c r="AM692" s="10">
        <v>0</v>
      </c>
      <c r="AN692" s="10">
        <v>0</v>
      </c>
      <c r="AO692" s="10">
        <v>0</v>
      </c>
      <c r="AP692" s="10">
        <v>5</v>
      </c>
      <c r="AQ692" s="10">
        <v>0</v>
      </c>
      <c r="AR692" s="10">
        <v>0.23</v>
      </c>
      <c r="AS692" s="16">
        <v>20.09</v>
      </c>
      <c r="AT692" s="16">
        <v>0</v>
      </c>
      <c r="AU692" s="16">
        <v>2</v>
      </c>
      <c r="AV692" s="16">
        <v>4.59</v>
      </c>
      <c r="AW692" s="16">
        <v>2</v>
      </c>
      <c r="AX692" s="10">
        <f t="shared" si="72"/>
        <v>34.909999999999997</v>
      </c>
      <c r="AY692" s="10">
        <f>SUM(Z692:AK692)</f>
        <v>24</v>
      </c>
      <c r="AZ692" s="2" t="s">
        <v>119</v>
      </c>
      <c r="BA692" s="10">
        <f t="shared" si="73"/>
        <v>1</v>
      </c>
      <c r="BB692" s="36" t="s">
        <v>118</v>
      </c>
      <c r="BC692" s="39" t="str">
        <f t="shared" si="74"/>
        <v/>
      </c>
      <c r="BD692" s="16">
        <f>SUM(AR692:AW692)</f>
        <v>28.91</v>
      </c>
      <c r="BE692" s="10">
        <f>SUM(AL692:AQ692)</f>
        <v>6</v>
      </c>
      <c r="BF692" s="12">
        <f t="shared" si="75"/>
        <v>0.82812947579490126</v>
      </c>
      <c r="BG692" s="12">
        <f t="shared" si="76"/>
        <v>0.17187052420509885</v>
      </c>
      <c r="BH692" s="9">
        <f t="shared" si="77"/>
        <v>34.909999999999997</v>
      </c>
      <c r="BI692" s="39" t="str">
        <f t="shared" si="78"/>
        <v/>
      </c>
      <c r="BK692" s="75"/>
    </row>
    <row r="693" spans="1:63">
      <c r="A693" s="2">
        <v>690</v>
      </c>
      <c r="B693" s="2">
        <v>2024</v>
      </c>
      <c r="C693" s="1">
        <v>0</v>
      </c>
      <c r="D693" s="37" t="str">
        <v>001J1000009GDgmIAG</v>
      </c>
      <c r="E693" s="37" t="str">
        <v>PRAKASH AGENCIES</v>
      </c>
      <c r="F693" s="37" t="str">
        <v>MADHYA PRADESH</v>
      </c>
      <c r="G693" s="37" t="str">
        <v>SHAHDOL</v>
      </c>
      <c r="H693" s="37" t="str">
        <v>Shahdol</v>
      </c>
      <c r="I693" s="37" t="str">
        <v>Global Steel</v>
      </c>
      <c r="J693" s="37" t="str">
        <v>Dharmendra Kumar Yadav</v>
      </c>
      <c r="K693" s="37" t="str">
        <v>Yogeshwar Richhariya</v>
      </c>
      <c r="L693" s="37" t="str">
        <v>C13471</v>
      </c>
      <c r="M693" s="37" t="str">
        <v>Central</v>
      </c>
      <c r="N693" s="2">
        <v>484001</v>
      </c>
      <c r="O693" s="2" t="str">
        <v>23AFQPR3956M2ZN</v>
      </c>
      <c r="P693" s="2">
        <v>7000925745</v>
      </c>
      <c r="Q693" s="2" t="str">
        <v>Nov'24</v>
      </c>
      <c r="R693" s="2">
        <v>2025</v>
      </c>
      <c r="S693" s="1">
        <v>0</v>
      </c>
      <c r="T693" s="2">
        <v>500</v>
      </c>
      <c r="U693" s="1">
        <v>0</v>
      </c>
      <c r="V693" s="1" t="str">
        <v>Alien</v>
      </c>
      <c r="W693" s="10">
        <v>0</v>
      </c>
      <c r="X693" s="10">
        <v>0</v>
      </c>
      <c r="Y693" s="10">
        <v>0</v>
      </c>
      <c r="Z693" s="10">
        <v>0</v>
      </c>
      <c r="AA693" s="10">
        <v>0</v>
      </c>
      <c r="AB693" s="10">
        <v>0</v>
      </c>
      <c r="AC693" s="10">
        <v>0</v>
      </c>
      <c r="AD693" s="10">
        <v>0</v>
      </c>
      <c r="AE693" s="10">
        <v>0</v>
      </c>
      <c r="AF693" s="10">
        <v>0</v>
      </c>
      <c r="AG693" s="10">
        <v>35</v>
      </c>
      <c r="AH693" s="10">
        <v>0</v>
      </c>
      <c r="AI693" s="10">
        <v>0</v>
      </c>
      <c r="AJ693" s="10">
        <v>0</v>
      </c>
      <c r="AK693" s="10">
        <v>0</v>
      </c>
      <c r="AL693" s="10">
        <v>0</v>
      </c>
      <c r="AM693" s="10">
        <v>0</v>
      </c>
      <c r="AN693" s="10">
        <v>0</v>
      </c>
      <c r="AO693" s="10">
        <v>0</v>
      </c>
      <c r="AP693" s="10">
        <v>0</v>
      </c>
      <c r="AQ693" s="10">
        <v>0</v>
      </c>
      <c r="AR693" s="10">
        <v>0</v>
      </c>
      <c r="AS693" s="16">
        <v>0</v>
      </c>
      <c r="AT693" s="16">
        <v>0</v>
      </c>
      <c r="AU693" s="16">
        <v>0</v>
      </c>
      <c r="AV693" s="16">
        <v>0</v>
      </c>
      <c r="AW693" s="16" t="str">
        <v/>
      </c>
      <c r="AX693" s="10">
        <f t="shared" si="72"/>
        <v>0</v>
      </c>
      <c r="AY693" s="10">
        <f>SUM(Z693:AK693)</f>
        <v>35</v>
      </c>
      <c r="AZ693" s="2" t="s">
        <v>119</v>
      </c>
      <c r="BA693" s="10">
        <f t="shared" si="73"/>
        <v>0</v>
      </c>
      <c r="BB693" s="36" t="s">
        <v>118</v>
      </c>
      <c r="BC693" s="39" t="str">
        <f t="shared" si="74"/>
        <v/>
      </c>
      <c r="BD693" s="16">
        <f>SUM(AR693:AW693)</f>
        <v>0</v>
      </c>
      <c r="BE693" s="10">
        <f>SUM(AL693:AQ693)</f>
        <v>0</v>
      </c>
      <c r="BF693" s="12" t="str">
        <f t="shared" si="75"/>
        <v/>
      </c>
      <c r="BG693" s="12" t="str">
        <f t="shared" si="76"/>
        <v/>
      </c>
      <c r="BH693" s="9">
        <f t="shared" si="77"/>
        <v>0</v>
      </c>
      <c r="BI693" s="39" t="str">
        <f t="shared" si="78"/>
        <v/>
      </c>
      <c r="BK693" s="75"/>
    </row>
    <row r="694" spans="1:63">
      <c r="A694" s="2">
        <v>691</v>
      </c>
      <c r="B694" s="2">
        <v>2024</v>
      </c>
      <c r="C694" s="1">
        <v>0</v>
      </c>
      <c r="D694" s="37" t="str">
        <v>0015g00000lZYdzAAG</v>
      </c>
      <c r="E694" s="37" t="str">
        <v>STEEL HOME DEWAS</v>
      </c>
      <c r="F694" s="37" t="str">
        <v>MADHYA PRADESH</v>
      </c>
      <c r="G694" s="37" t="str">
        <v>DEWAS</v>
      </c>
      <c r="H694" s="37" t="str">
        <v>Dewas</v>
      </c>
      <c r="I694" s="37" t="str">
        <v>Global Steel</v>
      </c>
      <c r="J694" s="37" t="str">
        <v>Yogeshwar Richhariya</v>
      </c>
      <c r="K694" s="37" t="str">
        <v>Yogeshwar Richhariya</v>
      </c>
      <c r="L694" s="37" t="str">
        <v>C13471</v>
      </c>
      <c r="M694" s="37" t="str">
        <v>Central</v>
      </c>
      <c r="N694" s="2">
        <v>455001</v>
      </c>
      <c r="O694" s="2" t="str">
        <v>23ANKPM5915H1ZY</v>
      </c>
      <c r="P694" s="2">
        <v>9179525786</v>
      </c>
      <c r="Q694" s="2" t="str">
        <v>Nov'24</v>
      </c>
      <c r="R694" s="2">
        <v>2025</v>
      </c>
      <c r="S694" s="1">
        <v>0</v>
      </c>
      <c r="T694" s="2">
        <v>100</v>
      </c>
      <c r="U694" s="1">
        <v>0</v>
      </c>
      <c r="V694" s="1" t="str">
        <v>Challenger</v>
      </c>
      <c r="W694" s="10">
        <v>0</v>
      </c>
      <c r="X694" s="10">
        <v>0</v>
      </c>
      <c r="Y694" s="10">
        <v>0</v>
      </c>
      <c r="Z694" s="10">
        <v>0</v>
      </c>
      <c r="AA694" s="10">
        <v>0</v>
      </c>
      <c r="AB694" s="10">
        <v>0</v>
      </c>
      <c r="AC694" s="10">
        <v>0</v>
      </c>
      <c r="AD694" s="10">
        <v>0</v>
      </c>
      <c r="AE694" s="10">
        <v>0</v>
      </c>
      <c r="AF694" s="10">
        <v>0</v>
      </c>
      <c r="AG694" s="10">
        <v>12</v>
      </c>
      <c r="AH694" s="10">
        <v>0</v>
      </c>
      <c r="AI694" s="10">
        <v>0</v>
      </c>
      <c r="AJ694" s="10">
        <v>0</v>
      </c>
      <c r="AK694" s="10">
        <v>0</v>
      </c>
      <c r="AL694" s="10">
        <v>0</v>
      </c>
      <c r="AM694" s="10">
        <v>0</v>
      </c>
      <c r="AN694" s="10">
        <v>0</v>
      </c>
      <c r="AO694" s="10">
        <v>0</v>
      </c>
      <c r="AP694" s="10">
        <v>3</v>
      </c>
      <c r="AQ694" s="10">
        <v>1.2</v>
      </c>
      <c r="AR694" s="10">
        <v>0</v>
      </c>
      <c r="AS694" s="16">
        <v>0</v>
      </c>
      <c r="AT694" s="16">
        <v>0</v>
      </c>
      <c r="AU694" s="16">
        <v>0</v>
      </c>
      <c r="AV694" s="16">
        <v>0</v>
      </c>
      <c r="AW694" s="16" t="str">
        <v/>
      </c>
      <c r="AX694" s="10">
        <f t="shared" si="72"/>
        <v>4.2</v>
      </c>
      <c r="AY694" s="10">
        <f>SUM(Z694:AK694)</f>
        <v>12</v>
      </c>
      <c r="AZ694" s="2" t="s">
        <v>119</v>
      </c>
      <c r="BA694" s="10">
        <f t="shared" si="73"/>
        <v>0.70000000000000007</v>
      </c>
      <c r="BB694" s="36" t="s">
        <v>118</v>
      </c>
      <c r="BC694" s="39" t="str">
        <f t="shared" si="74"/>
        <v/>
      </c>
      <c r="BD694" s="16">
        <f>SUM(AR694:AW694)</f>
        <v>0</v>
      </c>
      <c r="BE694" s="10">
        <f>SUM(AL694:AQ694)</f>
        <v>4.2</v>
      </c>
      <c r="BF694" s="12">
        <f t="shared" si="75"/>
        <v>0</v>
      </c>
      <c r="BG694" s="12">
        <f t="shared" si="76"/>
        <v>1</v>
      </c>
      <c r="BH694" s="9">
        <f t="shared" si="77"/>
        <v>4.2</v>
      </c>
      <c r="BI694" s="39" t="str">
        <f t="shared" si="78"/>
        <v/>
      </c>
      <c r="BK694" s="75"/>
    </row>
    <row r="695" spans="1:63">
      <c r="A695" s="2">
        <v>692</v>
      </c>
      <c r="B695" s="2">
        <v>2024</v>
      </c>
      <c r="C695" s="1">
        <v>0</v>
      </c>
      <c r="D695" s="37" t="str">
        <v>001J100000PJBUxIAP</v>
      </c>
      <c r="E695" s="37" t="str">
        <v>M/S SAWARIYA &amp; SONS</v>
      </c>
      <c r="F695" s="37" t="str">
        <v>CHHATTISGARH</v>
      </c>
      <c r="G695" s="37" t="str">
        <v>RAIPUR</v>
      </c>
      <c r="H695" s="37" t="str">
        <v>Raipur</v>
      </c>
      <c r="I695" s="37" t="str">
        <v>MADHYA BHARAT ISPAT PRIVATE LIMITED</v>
      </c>
      <c r="J695" s="37" t="str">
        <v>Sumeet Mishra</v>
      </c>
      <c r="K695" s="37" t="str">
        <v>Vikash Kumar</v>
      </c>
      <c r="L695" s="37" t="str">
        <v>C12834</v>
      </c>
      <c r="M695" s="37" t="str">
        <v>Central</v>
      </c>
      <c r="N695" s="2">
        <v>492001</v>
      </c>
      <c r="O695" s="2" t="str">
        <v>22FWKPS9048R2ZD</v>
      </c>
      <c r="P695" s="2">
        <v>8641011567</v>
      </c>
      <c r="Q695" s="2" t="str">
        <v>Nov'24</v>
      </c>
      <c r="R695" s="2">
        <v>2025</v>
      </c>
      <c r="S695" s="1">
        <v>0</v>
      </c>
      <c r="T695" s="2" t="str">
        <v/>
      </c>
      <c r="U695" s="1">
        <v>0</v>
      </c>
      <c r="V695" s="1" t="str">
        <v>Potential Not updated</v>
      </c>
      <c r="W695" s="10">
        <v>0</v>
      </c>
      <c r="X695" s="10">
        <v>0</v>
      </c>
      <c r="Y695" s="10">
        <v>0</v>
      </c>
      <c r="Z695" s="10">
        <v>0</v>
      </c>
      <c r="AA695" s="10">
        <v>0</v>
      </c>
      <c r="AB695" s="10">
        <v>0</v>
      </c>
      <c r="AC695" s="10">
        <v>0</v>
      </c>
      <c r="AD695" s="10">
        <v>0</v>
      </c>
      <c r="AE695" s="10">
        <v>0</v>
      </c>
      <c r="AF695" s="10">
        <v>0</v>
      </c>
      <c r="AG695" s="10">
        <v>5</v>
      </c>
      <c r="AH695" s="10">
        <v>0</v>
      </c>
      <c r="AI695" s="10">
        <v>0</v>
      </c>
      <c r="AJ695" s="10">
        <v>0</v>
      </c>
      <c r="AK695" s="10">
        <v>0</v>
      </c>
      <c r="AL695" s="10">
        <v>0</v>
      </c>
      <c r="AM695" s="10">
        <v>0</v>
      </c>
      <c r="AN695" s="10">
        <v>0</v>
      </c>
      <c r="AO695" s="10">
        <v>0</v>
      </c>
      <c r="AP695" s="10">
        <v>0</v>
      </c>
      <c r="AQ695" s="10">
        <v>0</v>
      </c>
      <c r="AR695" s="10">
        <v>0</v>
      </c>
      <c r="AS695" s="16">
        <v>0</v>
      </c>
      <c r="AT695" s="16">
        <v>0</v>
      </c>
      <c r="AU695" s="16">
        <v>0</v>
      </c>
      <c r="AV695" s="16">
        <v>0</v>
      </c>
      <c r="AW695" s="16" t="str">
        <v/>
      </c>
      <c r="AX695" s="10">
        <f t="shared" si="72"/>
        <v>0</v>
      </c>
      <c r="AY695" s="10">
        <f>SUM(Z695:AK695)</f>
        <v>5</v>
      </c>
      <c r="AZ695" s="2" t="s">
        <v>119</v>
      </c>
      <c r="BA695" s="10">
        <f t="shared" si="73"/>
        <v>0</v>
      </c>
      <c r="BB695" s="36" t="s">
        <v>118</v>
      </c>
      <c r="BC695" s="39" t="str">
        <f t="shared" si="74"/>
        <v/>
      </c>
      <c r="BD695" s="16">
        <f>SUM(AR695:AW695)</f>
        <v>0</v>
      </c>
      <c r="BE695" s="10">
        <f>SUM(AL695:AQ695)</f>
        <v>0</v>
      </c>
      <c r="BF695" s="12" t="str">
        <f t="shared" si="75"/>
        <v/>
      </c>
      <c r="BG695" s="12" t="str">
        <f t="shared" si="76"/>
        <v/>
      </c>
      <c r="BH695" s="9">
        <f t="shared" si="77"/>
        <v>0</v>
      </c>
      <c r="BI695" s="39" t="str">
        <f t="shared" si="78"/>
        <v/>
      </c>
      <c r="BK695" s="75"/>
    </row>
    <row r="696" spans="1:63">
      <c r="A696" s="2">
        <v>693</v>
      </c>
      <c r="B696" s="2">
        <v>2024</v>
      </c>
      <c r="C696" s="1">
        <v>0</v>
      </c>
      <c r="D696" s="37" t="str">
        <v>001J100000PJBrnIAH</v>
      </c>
      <c r="E696" s="37" t="str">
        <v>J D STORES</v>
      </c>
      <c r="F696" s="37" t="str">
        <v>CHHATTISGARH</v>
      </c>
      <c r="G696" s="37" t="str">
        <v>DANTEWADA</v>
      </c>
      <c r="H696" s="37" t="str">
        <v>Jagdalpur</v>
      </c>
      <c r="I696" s="37" t="str">
        <v>MADHYA BHARAT ISPAT PRIVATE LIMITED</v>
      </c>
      <c r="J696" s="37" t="str">
        <v>Sumeet Mishra</v>
      </c>
      <c r="K696" s="37" t="str">
        <v>Vikash Kumar</v>
      </c>
      <c r="L696" s="37" t="str">
        <v>C12834</v>
      </c>
      <c r="M696" s="37" t="str">
        <v>Central</v>
      </c>
      <c r="N696" s="2">
        <v>494556</v>
      </c>
      <c r="O696" s="2" t="str">
        <v>22AJMPM5190Q1ZK</v>
      </c>
      <c r="P696" s="2">
        <v>9302694898</v>
      </c>
      <c r="Q696" s="2" t="str">
        <v>Nov'24</v>
      </c>
      <c r="R696" s="2">
        <v>2025</v>
      </c>
      <c r="S696" s="1">
        <v>0</v>
      </c>
      <c r="T696" s="2" t="str">
        <v/>
      </c>
      <c r="U696" s="1">
        <v>0</v>
      </c>
      <c r="V696" s="1" t="str">
        <v>Potential Not updated</v>
      </c>
      <c r="W696" s="10">
        <v>0</v>
      </c>
      <c r="X696" s="10">
        <v>0</v>
      </c>
      <c r="Y696" s="10">
        <v>0</v>
      </c>
      <c r="Z696" s="10">
        <v>0</v>
      </c>
      <c r="AA696" s="10">
        <v>0</v>
      </c>
      <c r="AB696" s="10">
        <v>0</v>
      </c>
      <c r="AC696" s="10">
        <v>0</v>
      </c>
      <c r="AD696" s="10">
        <v>0</v>
      </c>
      <c r="AE696" s="10">
        <v>0</v>
      </c>
      <c r="AF696" s="10">
        <v>0</v>
      </c>
      <c r="AG696" s="10">
        <v>40</v>
      </c>
      <c r="AH696" s="10">
        <v>0</v>
      </c>
      <c r="AI696" s="10">
        <v>0</v>
      </c>
      <c r="AJ696" s="10">
        <v>0</v>
      </c>
      <c r="AK696" s="10">
        <v>0</v>
      </c>
      <c r="AL696" s="10">
        <v>0</v>
      </c>
      <c r="AM696" s="10">
        <v>0</v>
      </c>
      <c r="AN696" s="10">
        <v>0</v>
      </c>
      <c r="AO696" s="10">
        <v>0</v>
      </c>
      <c r="AP696" s="10">
        <v>0</v>
      </c>
      <c r="AQ696" s="10">
        <v>0</v>
      </c>
      <c r="AR696" s="10">
        <v>0</v>
      </c>
      <c r="AS696" s="16">
        <v>0</v>
      </c>
      <c r="AT696" s="16">
        <v>0</v>
      </c>
      <c r="AU696" s="16">
        <v>0</v>
      </c>
      <c r="AV696" s="16">
        <v>0</v>
      </c>
      <c r="AW696" s="16" t="str">
        <v/>
      </c>
      <c r="AX696" s="10">
        <f t="shared" si="72"/>
        <v>0</v>
      </c>
      <c r="AY696" s="10">
        <f>SUM(Z696:AK696)</f>
        <v>40</v>
      </c>
      <c r="AZ696" s="2" t="s">
        <v>119</v>
      </c>
      <c r="BA696" s="10">
        <f t="shared" si="73"/>
        <v>0</v>
      </c>
      <c r="BB696" s="36" t="s">
        <v>118</v>
      </c>
      <c r="BC696" s="39" t="str">
        <f t="shared" si="74"/>
        <v/>
      </c>
      <c r="BD696" s="16">
        <f>SUM(AR696:AW696)</f>
        <v>0</v>
      </c>
      <c r="BE696" s="10">
        <f>SUM(AL696:AQ696)</f>
        <v>0</v>
      </c>
      <c r="BF696" s="12" t="str">
        <f t="shared" si="75"/>
        <v/>
      </c>
      <c r="BG696" s="12" t="str">
        <f t="shared" si="76"/>
        <v/>
      </c>
      <c r="BH696" s="9">
        <f t="shared" si="77"/>
        <v>0</v>
      </c>
      <c r="BI696" s="39" t="str">
        <f t="shared" si="78"/>
        <v/>
      </c>
      <c r="BK696" s="75"/>
    </row>
    <row r="697" spans="1:63">
      <c r="A697" s="2">
        <v>694</v>
      </c>
      <c r="B697" s="2">
        <v>2024</v>
      </c>
      <c r="C697" s="1">
        <v>0</v>
      </c>
      <c r="D697" s="37" t="str">
        <v>001J100000MDX4WIAX</v>
      </c>
      <c r="E697" s="37" t="str">
        <v>Tirupati Balaji Udyog Pvt Ltd</v>
      </c>
      <c r="F697" s="37" t="str">
        <v>ODISHA</v>
      </c>
      <c r="G697" s="37" t="str">
        <v>KHORDHA</v>
      </c>
      <c r="H697" s="37">
        <v>0</v>
      </c>
      <c r="I697" s="37" t="str">
        <v>Niyati Udyog Private Limited</v>
      </c>
      <c r="J697" s="37" t="str">
        <v>Govind Dorwal</v>
      </c>
      <c r="K697" s="37" t="str">
        <v>Bidyut Ranjan Mishra</v>
      </c>
      <c r="L697" s="37" t="str">
        <v>C13293</v>
      </c>
      <c r="M697" s="37" t="str">
        <v>Central</v>
      </c>
      <c r="N697" s="2">
        <v>751006</v>
      </c>
      <c r="O697" s="2" t="str">
        <v>21AAECT4204E2Z0</v>
      </c>
      <c r="P697" s="2">
        <v>9470373957</v>
      </c>
      <c r="Q697" s="2" t="str">
        <v>Nov'24</v>
      </c>
      <c r="R697" s="2">
        <v>2025</v>
      </c>
      <c r="S697" s="1">
        <v>0</v>
      </c>
      <c r="T697" s="2">
        <v>100</v>
      </c>
      <c r="U697" s="1">
        <v>0</v>
      </c>
      <c r="V697" s="1" t="str">
        <v>Challenger</v>
      </c>
      <c r="W697" s="10">
        <v>0</v>
      </c>
      <c r="X697" s="10">
        <v>0</v>
      </c>
      <c r="Y697" s="10">
        <v>0</v>
      </c>
      <c r="Z697" s="10">
        <v>0</v>
      </c>
      <c r="AA697" s="10">
        <v>0</v>
      </c>
      <c r="AB697" s="10">
        <v>0</v>
      </c>
      <c r="AC697" s="10">
        <v>0</v>
      </c>
      <c r="AD697" s="10">
        <v>0</v>
      </c>
      <c r="AE697" s="10">
        <v>0</v>
      </c>
      <c r="AF697" s="10">
        <v>0</v>
      </c>
      <c r="AG697" s="10">
        <v>421</v>
      </c>
      <c r="AH697" s="10">
        <v>0</v>
      </c>
      <c r="AI697" s="10">
        <v>0</v>
      </c>
      <c r="AJ697" s="10">
        <v>0</v>
      </c>
      <c r="AK697" s="10">
        <v>80.790000000000006</v>
      </c>
      <c r="AL697" s="10">
        <v>10</v>
      </c>
      <c r="AM697" s="10">
        <v>0</v>
      </c>
      <c r="AN697" s="10">
        <v>0</v>
      </c>
      <c r="AO697" s="10">
        <v>44.32</v>
      </c>
      <c r="AP697" s="10">
        <v>0</v>
      </c>
      <c r="AQ697" s="10">
        <v>0</v>
      </c>
      <c r="AR697" s="10">
        <v>3.05</v>
      </c>
      <c r="AS697" s="16">
        <v>0</v>
      </c>
      <c r="AT697" s="16">
        <v>0</v>
      </c>
      <c r="AU697" s="16">
        <v>0</v>
      </c>
      <c r="AV697" s="16">
        <v>0</v>
      </c>
      <c r="AW697" s="16" t="str">
        <v/>
      </c>
      <c r="AX697" s="10">
        <f t="shared" si="72"/>
        <v>57.37</v>
      </c>
      <c r="AY697" s="10">
        <f>SUM(Z697:AK697)</f>
        <v>501.79</v>
      </c>
      <c r="AZ697" s="35" t="s">
        <v>118</v>
      </c>
      <c r="BA697" s="10">
        <f t="shared" si="73"/>
        <v>9.0533333333333328</v>
      </c>
      <c r="BB697" s="36" t="s">
        <v>119</v>
      </c>
      <c r="BC697" s="39" t="str">
        <f t="shared" si="74"/>
        <v/>
      </c>
      <c r="BD697" s="16">
        <f>SUM(AR697:AW697)</f>
        <v>3.05</v>
      </c>
      <c r="BE697" s="10">
        <f>SUM(AL697:AQ697)</f>
        <v>54.32</v>
      </c>
      <c r="BF697" s="12">
        <f t="shared" si="75"/>
        <v>5.3163674394282726E-2</v>
      </c>
      <c r="BG697" s="12">
        <f t="shared" si="76"/>
        <v>0.94683632560571729</v>
      </c>
      <c r="BH697" s="9">
        <f t="shared" si="77"/>
        <v>57.37</v>
      </c>
      <c r="BI697" s="39" t="str">
        <f t="shared" si="78"/>
        <v/>
      </c>
      <c r="BK697" s="75"/>
    </row>
    <row r="698" spans="1:63">
      <c r="A698" s="2">
        <v>695</v>
      </c>
      <c r="B698" s="2">
        <v>2024</v>
      </c>
      <c r="C698" s="1">
        <v>0</v>
      </c>
      <c r="D698" s="37" t="str">
        <v>0015g00001f6dpxAAA</v>
      </c>
      <c r="E698" s="37" t="str">
        <v>SHRI DATTA TRADERS</v>
      </c>
      <c r="F698" s="37" t="str">
        <v>MAHARASHTRA</v>
      </c>
      <c r="G698" s="37" t="str">
        <v>NAGPUR</v>
      </c>
      <c r="H698" s="37" t="str">
        <v>Nagpur</v>
      </c>
      <c r="I698" s="37" t="str">
        <v>SSTL (INDIA) PRIVATE LIMITED</v>
      </c>
      <c r="J698" s="37" t="str">
        <v>Ekeshwar Sahu</v>
      </c>
      <c r="K698" s="37" t="str">
        <v>Ekeshwar Sahu</v>
      </c>
      <c r="L698" s="37" t="str">
        <v>C13295</v>
      </c>
      <c r="M698" s="37" t="str">
        <v>Central</v>
      </c>
      <c r="N698" s="2">
        <v>440034</v>
      </c>
      <c r="O698" s="2" t="str">
        <v>27AEZPA8003L1Z4</v>
      </c>
      <c r="P698" s="2">
        <v>9028331323</v>
      </c>
      <c r="Q698" s="2" t="str">
        <v>Feb'24</v>
      </c>
      <c r="R698" s="2">
        <v>2025</v>
      </c>
      <c r="S698" s="1">
        <v>0</v>
      </c>
      <c r="T698" s="2">
        <v>250</v>
      </c>
      <c r="U698" s="1">
        <v>0</v>
      </c>
      <c r="V698" s="1" t="str">
        <v>Alien</v>
      </c>
      <c r="W698" s="10">
        <v>0</v>
      </c>
      <c r="X698" s="10">
        <v>0</v>
      </c>
      <c r="Y698" s="10">
        <v>0</v>
      </c>
      <c r="Z698" s="10">
        <v>0</v>
      </c>
      <c r="AA698" s="10">
        <v>0</v>
      </c>
      <c r="AB698" s="10">
        <v>0</v>
      </c>
      <c r="AC698" s="10">
        <v>0</v>
      </c>
      <c r="AD698" s="10">
        <v>0</v>
      </c>
      <c r="AE698" s="10">
        <v>0</v>
      </c>
      <c r="AF698" s="10">
        <v>0</v>
      </c>
      <c r="AG698" s="10">
        <v>50</v>
      </c>
      <c r="AH698" s="10">
        <v>0</v>
      </c>
      <c r="AI698" s="10">
        <v>0</v>
      </c>
      <c r="AJ698" s="10">
        <v>0</v>
      </c>
      <c r="AK698" s="10">
        <v>0</v>
      </c>
      <c r="AL698" s="10">
        <v>0</v>
      </c>
      <c r="AM698" s="10">
        <v>0</v>
      </c>
      <c r="AN698" s="10">
        <v>0</v>
      </c>
      <c r="AO698" s="10">
        <v>20.3</v>
      </c>
      <c r="AP698" s="10">
        <v>0</v>
      </c>
      <c r="AQ698" s="10">
        <v>0</v>
      </c>
      <c r="AR698" s="10">
        <v>0</v>
      </c>
      <c r="AS698" s="16">
        <v>10.18</v>
      </c>
      <c r="AT698" s="16">
        <v>0</v>
      </c>
      <c r="AU698" s="16">
        <v>0</v>
      </c>
      <c r="AV698" s="16">
        <v>0</v>
      </c>
      <c r="AW698" s="16" t="str">
        <v/>
      </c>
      <c r="AX698" s="10">
        <f t="shared" si="72"/>
        <v>30.48</v>
      </c>
      <c r="AY698" s="10">
        <f>SUM(Z698:AK698)</f>
        <v>50</v>
      </c>
      <c r="AZ698" s="2" t="s">
        <v>119</v>
      </c>
      <c r="BA698" s="10">
        <f t="shared" si="73"/>
        <v>3.3833333333333333</v>
      </c>
      <c r="BB698" s="36" t="s">
        <v>118</v>
      </c>
      <c r="BC698" s="39" t="str">
        <f t="shared" si="74"/>
        <v/>
      </c>
      <c r="BD698" s="16">
        <f>SUM(AR698:AW698)</f>
        <v>10.18</v>
      </c>
      <c r="BE698" s="10">
        <f>SUM(AL698:AQ698)</f>
        <v>20.3</v>
      </c>
      <c r="BF698" s="12">
        <f t="shared" si="75"/>
        <v>0.33398950131233596</v>
      </c>
      <c r="BG698" s="12">
        <f t="shared" si="76"/>
        <v>0.66601049868766404</v>
      </c>
      <c r="BH698" s="9">
        <f t="shared" si="77"/>
        <v>30.48</v>
      </c>
      <c r="BI698" s="39" t="str">
        <f t="shared" si="78"/>
        <v/>
      </c>
      <c r="BK698" s="75"/>
    </row>
    <row r="699" spans="1:63">
      <c r="A699" s="2">
        <v>696</v>
      </c>
      <c r="B699" s="2">
        <v>2024</v>
      </c>
      <c r="C699" s="1">
        <v>0</v>
      </c>
      <c r="D699" s="37" t="str">
        <v>001J100000PHvKgIAL</v>
      </c>
      <c r="E699" s="37" t="str">
        <v>M/S SADATHIA TRADERS</v>
      </c>
      <c r="F699" s="37" t="str">
        <v>JAMMU AND KASHMIR</v>
      </c>
      <c r="G699" s="37" t="str">
        <v>SAMBA</v>
      </c>
      <c r="H699" s="37" t="str">
        <v>Samba</v>
      </c>
      <c r="I699" s="37" t="str">
        <v>AGGARWAL TRADERS</v>
      </c>
      <c r="J699" s="37" t="str">
        <v>bhanu ayush</v>
      </c>
      <c r="K699" s="37">
        <v>0</v>
      </c>
      <c r="L699" s="37" t="str">
        <v>0015g00001gvNHH</v>
      </c>
      <c r="M699" s="37" t="str">
        <v>North</v>
      </c>
      <c r="N699" s="2">
        <v>184120</v>
      </c>
      <c r="O699" s="2" t="str">
        <v>01HUVPS5685B1Z3</v>
      </c>
      <c r="P699" s="2">
        <v>9682146392</v>
      </c>
      <c r="Q699" s="2" t="str">
        <v>Nov'24</v>
      </c>
      <c r="R699" s="2">
        <v>2025</v>
      </c>
      <c r="S699" s="1">
        <v>0</v>
      </c>
      <c r="T699" s="2">
        <v>50</v>
      </c>
      <c r="U699" s="1">
        <v>0</v>
      </c>
      <c r="V699" s="1" t="str">
        <v>Minor</v>
      </c>
      <c r="W699" s="10">
        <v>0</v>
      </c>
      <c r="X699" s="10">
        <v>0</v>
      </c>
      <c r="Y699" s="10">
        <v>0</v>
      </c>
      <c r="Z699" s="10">
        <v>0</v>
      </c>
      <c r="AA699" s="10">
        <v>0</v>
      </c>
      <c r="AB699" s="10">
        <v>0</v>
      </c>
      <c r="AC699" s="10">
        <v>0</v>
      </c>
      <c r="AD699" s="10">
        <v>0</v>
      </c>
      <c r="AE699" s="10">
        <v>0</v>
      </c>
      <c r="AF699" s="10">
        <v>0</v>
      </c>
      <c r="AG699" s="10">
        <v>5</v>
      </c>
      <c r="AH699" s="10">
        <v>0</v>
      </c>
      <c r="AI699" s="10">
        <v>1.8</v>
      </c>
      <c r="AJ699" s="10">
        <v>0</v>
      </c>
      <c r="AK699" s="10">
        <v>0</v>
      </c>
      <c r="AL699" s="10">
        <v>0</v>
      </c>
      <c r="AM699" s="10">
        <v>0</v>
      </c>
      <c r="AN699" s="10">
        <v>0</v>
      </c>
      <c r="AO699" s="10">
        <v>0</v>
      </c>
      <c r="AP699" s="10">
        <v>0</v>
      </c>
      <c r="AQ699" s="10">
        <v>0</v>
      </c>
      <c r="AR699" s="10">
        <v>0</v>
      </c>
      <c r="AS699" s="16">
        <v>0</v>
      </c>
      <c r="AT699" s="16">
        <v>0</v>
      </c>
      <c r="AU699" s="16">
        <v>0</v>
      </c>
      <c r="AV699" s="16">
        <v>0</v>
      </c>
      <c r="AW699" s="16" t="str">
        <v/>
      </c>
      <c r="AX699" s="10">
        <f t="shared" si="72"/>
        <v>0</v>
      </c>
      <c r="AY699" s="10">
        <f>SUM(Z699:AK699)</f>
        <v>6.8</v>
      </c>
      <c r="AZ699" s="2" t="s">
        <v>119</v>
      </c>
      <c r="BA699" s="10">
        <f t="shared" si="73"/>
        <v>0</v>
      </c>
      <c r="BB699" s="36" t="s">
        <v>118</v>
      </c>
      <c r="BC699" s="39" t="str">
        <f t="shared" si="74"/>
        <v/>
      </c>
      <c r="BD699" s="16">
        <f>SUM(AR699:AW699)</f>
        <v>0</v>
      </c>
      <c r="BE699" s="10">
        <f>SUM(AL699:AQ699)</f>
        <v>0</v>
      </c>
      <c r="BF699" s="12" t="str">
        <f t="shared" si="75"/>
        <v/>
      </c>
      <c r="BG699" s="12" t="str">
        <f t="shared" si="76"/>
        <v/>
      </c>
      <c r="BH699" s="9">
        <f t="shared" si="77"/>
        <v>0</v>
      </c>
      <c r="BI699" s="39" t="str">
        <f t="shared" si="78"/>
        <v/>
      </c>
      <c r="BK699" s="75"/>
    </row>
    <row r="700" spans="1:63">
      <c r="A700" s="2">
        <v>697</v>
      </c>
      <c r="B700" s="2">
        <v>2024</v>
      </c>
      <c r="C700" s="1">
        <v>0</v>
      </c>
      <c r="D700" s="37" t="str">
        <v>0015g00001gv6R1AAI</v>
      </c>
      <c r="E700" s="37" t="str">
        <v>SINGLA BUILDING MATERIAL</v>
      </c>
      <c r="F700" s="37" t="str">
        <v>PUNJAB</v>
      </c>
      <c r="G700" s="37" t="str">
        <v>PATIALA</v>
      </c>
      <c r="H700" s="37" t="str">
        <v>Samana</v>
      </c>
      <c r="I700" s="37" t="str">
        <v>RAMDOOT UDHYOG PRIVATE LIMITED</v>
      </c>
      <c r="J700" s="37" t="str">
        <v>Abhishek Wadhwa</v>
      </c>
      <c r="K700" s="37" t="str">
        <v>Sonu Kumar</v>
      </c>
      <c r="L700" s="37" t="str">
        <v>C13168</v>
      </c>
      <c r="M700" s="37" t="str">
        <v>North</v>
      </c>
      <c r="N700" s="2">
        <v>147102</v>
      </c>
      <c r="O700" s="2" t="str">
        <v>03ABVPR3288D1ZB</v>
      </c>
      <c r="P700" s="2">
        <v>9815502973</v>
      </c>
      <c r="Q700" s="2" t="str">
        <v>Aug'24</v>
      </c>
      <c r="R700" s="2">
        <v>2025</v>
      </c>
      <c r="S700" s="1">
        <v>0</v>
      </c>
      <c r="T700" s="2">
        <v>200</v>
      </c>
      <c r="U700" s="1">
        <v>0</v>
      </c>
      <c r="V700" s="1" t="str">
        <v>Challenger</v>
      </c>
      <c r="W700" s="10">
        <v>0</v>
      </c>
      <c r="X700" s="10">
        <v>0</v>
      </c>
      <c r="Y700" s="10">
        <v>0</v>
      </c>
      <c r="Z700" s="10">
        <v>0</v>
      </c>
      <c r="AA700" s="10">
        <v>0</v>
      </c>
      <c r="AB700" s="10">
        <v>0</v>
      </c>
      <c r="AC700" s="10">
        <v>0</v>
      </c>
      <c r="AD700" s="10">
        <v>12</v>
      </c>
      <c r="AE700" s="10">
        <v>12</v>
      </c>
      <c r="AF700" s="10">
        <v>0</v>
      </c>
      <c r="AG700" s="10">
        <v>0</v>
      </c>
      <c r="AH700" s="10">
        <v>12</v>
      </c>
      <c r="AI700" s="10">
        <v>0</v>
      </c>
      <c r="AJ700" s="10">
        <v>12</v>
      </c>
      <c r="AK700" s="10">
        <v>0</v>
      </c>
      <c r="AL700" s="10">
        <v>31</v>
      </c>
      <c r="AM700" s="10">
        <v>12</v>
      </c>
      <c r="AN700" s="10">
        <v>0</v>
      </c>
      <c r="AO700" s="10">
        <v>0</v>
      </c>
      <c r="AP700" s="10">
        <v>0</v>
      </c>
      <c r="AQ700" s="10">
        <v>0</v>
      </c>
      <c r="AR700" s="10">
        <v>0</v>
      </c>
      <c r="AS700" s="16">
        <v>0</v>
      </c>
      <c r="AT700" s="16">
        <v>0</v>
      </c>
      <c r="AU700" s="16">
        <v>0</v>
      </c>
      <c r="AV700" s="16">
        <v>0</v>
      </c>
      <c r="AW700" s="16" t="str">
        <v/>
      </c>
      <c r="AX700" s="10">
        <f t="shared" si="72"/>
        <v>43</v>
      </c>
      <c r="AY700" s="10">
        <f>SUM(Z700:AK700)</f>
        <v>48</v>
      </c>
      <c r="AZ700" s="2" t="s">
        <v>119</v>
      </c>
      <c r="BA700" s="10">
        <f t="shared" si="73"/>
        <v>7.166666666666667</v>
      </c>
      <c r="BB700" s="36" t="s">
        <v>118</v>
      </c>
      <c r="BC700" s="39" t="str">
        <f t="shared" si="74"/>
        <v/>
      </c>
      <c r="BD700" s="16">
        <f>SUM(AR700:AW700)</f>
        <v>0</v>
      </c>
      <c r="BE700" s="10">
        <f>SUM(AL700:AQ700)</f>
        <v>43</v>
      </c>
      <c r="BF700" s="12">
        <f t="shared" si="75"/>
        <v>0</v>
      </c>
      <c r="BG700" s="12">
        <f t="shared" si="76"/>
        <v>1</v>
      </c>
      <c r="BH700" s="9">
        <f t="shared" si="77"/>
        <v>43</v>
      </c>
      <c r="BI700" s="39" t="str">
        <f t="shared" si="78"/>
        <v/>
      </c>
      <c r="BK700" s="75"/>
    </row>
    <row r="701" spans="1:63">
      <c r="A701" s="2">
        <v>698</v>
      </c>
      <c r="B701" s="2">
        <v>2024</v>
      </c>
      <c r="C701" s="1">
        <v>0</v>
      </c>
      <c r="D701" s="37" t="str">
        <v>001J100000JrIBYIA3</v>
      </c>
      <c r="E701" s="37" t="str">
        <v>BHARAT BUILDING MATERIAL STORE</v>
      </c>
      <c r="F701" s="37" t="str">
        <v>PUNJAB</v>
      </c>
      <c r="G701" s="37" t="str">
        <v>MANSA</v>
      </c>
      <c r="H701" s="37" t="str">
        <v>Mansa</v>
      </c>
      <c r="I701" s="37" t="str">
        <v>RAMDOOT UDHYOG PRIVATE LIMITED</v>
      </c>
      <c r="J701" s="37" t="str">
        <v>Sonu Kumar</v>
      </c>
      <c r="K701" s="37" t="str">
        <v>Sonu Kumar</v>
      </c>
      <c r="L701" s="37" t="str">
        <v>C13168</v>
      </c>
      <c r="M701" s="37" t="str">
        <v>North</v>
      </c>
      <c r="N701" s="2">
        <v>151505</v>
      </c>
      <c r="O701" s="2" t="str">
        <v>03EFSPK5534J1Z3</v>
      </c>
      <c r="P701" s="2">
        <v>8725835115</v>
      </c>
      <c r="Q701" s="2" t="str">
        <v>Oct'24</v>
      </c>
      <c r="R701" s="2">
        <v>2025</v>
      </c>
      <c r="S701" s="1">
        <v>0</v>
      </c>
      <c r="T701" s="2">
        <v>30</v>
      </c>
      <c r="U701" s="1">
        <v>0</v>
      </c>
      <c r="V701" s="1" t="str">
        <v>Minor</v>
      </c>
      <c r="W701" s="10">
        <v>0</v>
      </c>
      <c r="X701" s="10">
        <v>0</v>
      </c>
      <c r="Y701" s="10">
        <v>0</v>
      </c>
      <c r="Z701" s="10">
        <v>0</v>
      </c>
      <c r="AA701" s="10">
        <v>0</v>
      </c>
      <c r="AB701" s="10">
        <v>0</v>
      </c>
      <c r="AC701" s="10">
        <v>0</v>
      </c>
      <c r="AD701" s="10">
        <v>0</v>
      </c>
      <c r="AE701" s="10">
        <v>0</v>
      </c>
      <c r="AF701" s="10">
        <v>12</v>
      </c>
      <c r="AG701" s="10">
        <v>0</v>
      </c>
      <c r="AH701" s="10">
        <v>0</v>
      </c>
      <c r="AI701" s="10">
        <v>0</v>
      </c>
      <c r="AJ701" s="10">
        <v>0</v>
      </c>
      <c r="AK701" s="10">
        <v>0</v>
      </c>
      <c r="AL701" s="10">
        <v>0</v>
      </c>
      <c r="AM701" s="10">
        <v>0</v>
      </c>
      <c r="AN701" s="10">
        <v>0</v>
      </c>
      <c r="AO701" s="10">
        <v>0</v>
      </c>
      <c r="AP701" s="10">
        <v>0</v>
      </c>
      <c r="AQ701" s="10">
        <v>0</v>
      </c>
      <c r="AR701" s="10">
        <v>0</v>
      </c>
      <c r="AS701" s="16">
        <v>0</v>
      </c>
      <c r="AT701" s="16">
        <v>0</v>
      </c>
      <c r="AU701" s="16">
        <v>0</v>
      </c>
      <c r="AV701" s="16">
        <v>0</v>
      </c>
      <c r="AW701" s="16" t="str">
        <v/>
      </c>
      <c r="AX701" s="10">
        <f t="shared" si="72"/>
        <v>0</v>
      </c>
      <c r="AY701" s="10">
        <f>SUM(Z701:AK701)</f>
        <v>12</v>
      </c>
      <c r="AZ701" s="2" t="s">
        <v>119</v>
      </c>
      <c r="BA701" s="10">
        <f t="shared" si="73"/>
        <v>0</v>
      </c>
      <c r="BB701" s="36" t="s">
        <v>118</v>
      </c>
      <c r="BC701" s="39" t="str">
        <f t="shared" si="74"/>
        <v/>
      </c>
      <c r="BD701" s="16">
        <f>SUM(AR701:AW701)</f>
        <v>0</v>
      </c>
      <c r="BE701" s="10">
        <f>SUM(AL701:AQ701)</f>
        <v>0</v>
      </c>
      <c r="BF701" s="12" t="str">
        <f t="shared" si="75"/>
        <v/>
      </c>
      <c r="BG701" s="12" t="str">
        <f t="shared" si="76"/>
        <v/>
      </c>
      <c r="BH701" s="9">
        <f t="shared" si="77"/>
        <v>0</v>
      </c>
      <c r="BI701" s="39" t="str">
        <f t="shared" si="78"/>
        <v/>
      </c>
      <c r="BK701" s="75"/>
    </row>
    <row r="702" spans="1:63">
      <c r="A702" s="2">
        <v>699</v>
      </c>
      <c r="B702" s="2">
        <v>2024</v>
      </c>
      <c r="C702" s="1">
        <v>0</v>
      </c>
      <c r="D702" s="37" t="str">
        <v>001J100000QWeeiIAD</v>
      </c>
      <c r="E702" s="37" t="str">
        <v>M/S AMIT STEEL CENTRE</v>
      </c>
      <c r="F702" s="37" t="str">
        <v>UTTAR PRADESH</v>
      </c>
      <c r="G702" s="37" t="str">
        <v>HATHRAS</v>
      </c>
      <c r="H702" s="37">
        <v>0</v>
      </c>
      <c r="I702" s="37" t="str">
        <v>SHASHI STEELS CORPORATION</v>
      </c>
      <c r="J702" s="37" t="str">
        <v>Abhijeet Biswas</v>
      </c>
      <c r="K702" s="37" t="str">
        <v>Abhijeet Biswas</v>
      </c>
      <c r="L702" s="37" t="str">
        <v>C12816</v>
      </c>
      <c r="M702" s="37" t="str">
        <v>North</v>
      </c>
      <c r="N702" s="2">
        <v>203001</v>
      </c>
      <c r="O702" s="2" t="str">
        <v>09ACKPR4746E1Z9</v>
      </c>
      <c r="P702" s="2">
        <v>9758306631</v>
      </c>
      <c r="Q702" s="2" t="str">
        <v>Nov'24</v>
      </c>
      <c r="R702" s="2">
        <v>2025</v>
      </c>
      <c r="S702" s="1">
        <v>0</v>
      </c>
      <c r="T702" s="2">
        <v>70</v>
      </c>
      <c r="U702" s="1">
        <v>2.8571428571428571E-2</v>
      </c>
      <c r="V702" s="1" t="str">
        <v>Challenger</v>
      </c>
      <c r="W702" s="10">
        <v>0</v>
      </c>
      <c r="X702" s="10">
        <v>0</v>
      </c>
      <c r="Y702" s="10">
        <v>0</v>
      </c>
      <c r="Z702" s="10">
        <v>0</v>
      </c>
      <c r="AA702" s="10">
        <v>0</v>
      </c>
      <c r="AB702" s="10">
        <v>0</v>
      </c>
      <c r="AC702" s="10">
        <v>0</v>
      </c>
      <c r="AD702" s="10">
        <v>0</v>
      </c>
      <c r="AE702" s="10">
        <v>0</v>
      </c>
      <c r="AF702" s="10">
        <v>0</v>
      </c>
      <c r="AG702" s="10">
        <v>52</v>
      </c>
      <c r="AH702" s="10">
        <v>74.885000000000005</v>
      </c>
      <c r="AI702" s="10">
        <v>60.155000000000001</v>
      </c>
      <c r="AJ702" s="10">
        <v>0</v>
      </c>
      <c r="AK702" s="10">
        <v>58</v>
      </c>
      <c r="AL702" s="10">
        <v>0</v>
      </c>
      <c r="AM702" s="10">
        <v>0</v>
      </c>
      <c r="AN702" s="10">
        <v>0</v>
      </c>
      <c r="AO702" s="10">
        <v>0</v>
      </c>
      <c r="AP702" s="10">
        <v>0</v>
      </c>
      <c r="AQ702" s="10">
        <v>0</v>
      </c>
      <c r="AR702" s="10">
        <v>0</v>
      </c>
      <c r="AS702" s="16">
        <v>0</v>
      </c>
      <c r="AT702" s="16">
        <v>6</v>
      </c>
      <c r="AU702" s="16">
        <v>0</v>
      </c>
      <c r="AV702" s="16">
        <v>0</v>
      </c>
      <c r="AW702" s="16" t="str">
        <v/>
      </c>
      <c r="AX702" s="10">
        <f t="shared" si="72"/>
        <v>6</v>
      </c>
      <c r="AY702" s="10">
        <f>SUM(Z702:AK702)</f>
        <v>245.04000000000002</v>
      </c>
      <c r="AZ702" s="2" t="s">
        <v>119</v>
      </c>
      <c r="BA702" s="10">
        <f t="shared" si="73"/>
        <v>0</v>
      </c>
      <c r="BB702" s="36" t="s">
        <v>118</v>
      </c>
      <c r="BC702" s="39" t="str">
        <f t="shared" si="74"/>
        <v/>
      </c>
      <c r="BD702" s="16">
        <f>SUM(AR702:AW702)</f>
        <v>6</v>
      </c>
      <c r="BE702" s="10">
        <f>SUM(AL702:AQ702)</f>
        <v>0</v>
      </c>
      <c r="BF702" s="12">
        <f t="shared" si="75"/>
        <v>1</v>
      </c>
      <c r="BG702" s="12">
        <f t="shared" si="76"/>
        <v>0</v>
      </c>
      <c r="BH702" s="9">
        <f t="shared" si="77"/>
        <v>6</v>
      </c>
      <c r="BI702" s="39" t="str">
        <f t="shared" si="78"/>
        <v/>
      </c>
      <c r="BK702" s="75"/>
    </row>
    <row r="703" spans="1:63">
      <c r="A703" s="2">
        <v>700</v>
      </c>
      <c r="B703" s="2">
        <v>2024</v>
      </c>
      <c r="C703" s="1">
        <v>0</v>
      </c>
      <c r="D703" s="37" t="str">
        <v>001J100000PJ6AXIA1</v>
      </c>
      <c r="E703" s="37" t="str">
        <v>PAL ASSOCIATES</v>
      </c>
      <c r="F703" s="37" t="str">
        <v>UTTARAKHAND</v>
      </c>
      <c r="G703" s="37" t="str">
        <v>UDAM SINGH NAGAR</v>
      </c>
      <c r="H703" s="37" t="str">
        <v>Rudrapur</v>
      </c>
      <c r="I703" s="37" t="str">
        <v>SHIVA SALES INDIA CORPORATION</v>
      </c>
      <c r="J703" s="37" t="str">
        <v>Manoj Yadav</v>
      </c>
      <c r="K703" s="37" t="str">
        <v>Manoj Yadav</v>
      </c>
      <c r="L703" s="37" t="str">
        <v>C12821</v>
      </c>
      <c r="M703" s="37" t="str">
        <v>North</v>
      </c>
      <c r="N703" s="2">
        <v>263153</v>
      </c>
      <c r="O703" s="2" t="str">
        <v>05AWQPS6591Q2Z8</v>
      </c>
      <c r="P703" s="2">
        <v>7017612745</v>
      </c>
      <c r="Q703" s="2" t="str">
        <v>Nov'24</v>
      </c>
      <c r="R703" s="2">
        <v>2025</v>
      </c>
      <c r="S703" s="1">
        <v>0</v>
      </c>
      <c r="T703" s="2">
        <v>250</v>
      </c>
      <c r="U703" s="1">
        <v>0</v>
      </c>
      <c r="V703" s="1" t="str">
        <v>Alien</v>
      </c>
      <c r="W703" s="10">
        <v>0</v>
      </c>
      <c r="X703" s="10">
        <v>0</v>
      </c>
      <c r="Y703" s="10">
        <v>0</v>
      </c>
      <c r="Z703" s="10">
        <v>0</v>
      </c>
      <c r="AA703" s="10">
        <v>0</v>
      </c>
      <c r="AB703" s="10">
        <v>0</v>
      </c>
      <c r="AC703" s="10">
        <v>0</v>
      </c>
      <c r="AD703" s="10">
        <v>0</v>
      </c>
      <c r="AE703" s="10">
        <v>0</v>
      </c>
      <c r="AF703" s="10">
        <v>0</v>
      </c>
      <c r="AG703" s="10">
        <v>63</v>
      </c>
      <c r="AH703" s="10">
        <v>36</v>
      </c>
      <c r="AI703" s="10">
        <v>0</v>
      </c>
      <c r="AJ703" s="10">
        <v>0</v>
      </c>
      <c r="AK703" s="10">
        <v>0</v>
      </c>
      <c r="AL703" s="10">
        <v>0</v>
      </c>
      <c r="AM703" s="10">
        <v>0</v>
      </c>
      <c r="AN703" s="10">
        <v>0</v>
      </c>
      <c r="AO703" s="10">
        <v>0</v>
      </c>
      <c r="AP703" s="10">
        <v>0</v>
      </c>
      <c r="AQ703" s="10">
        <v>0</v>
      </c>
      <c r="AR703" s="10">
        <v>0</v>
      </c>
      <c r="AS703" s="16">
        <v>0</v>
      </c>
      <c r="AT703" s="16">
        <v>0</v>
      </c>
      <c r="AU703" s="16">
        <v>0</v>
      </c>
      <c r="AV703" s="16">
        <v>0</v>
      </c>
      <c r="AW703" s="16" t="str">
        <v/>
      </c>
      <c r="AX703" s="10">
        <f t="shared" si="72"/>
        <v>0</v>
      </c>
      <c r="AY703" s="10">
        <f>SUM(Z703:AK703)</f>
        <v>99</v>
      </c>
      <c r="AZ703" s="2" t="s">
        <v>119</v>
      </c>
      <c r="BA703" s="10">
        <f t="shared" si="73"/>
        <v>0</v>
      </c>
      <c r="BB703" s="36" t="s">
        <v>118</v>
      </c>
      <c r="BC703" s="39" t="str">
        <f t="shared" si="74"/>
        <v/>
      </c>
      <c r="BD703" s="16">
        <f>SUM(AR703:AW703)</f>
        <v>0</v>
      </c>
      <c r="BE703" s="10">
        <f>SUM(AL703:AQ703)</f>
        <v>0</v>
      </c>
      <c r="BF703" s="12" t="str">
        <f t="shared" si="75"/>
        <v/>
      </c>
      <c r="BG703" s="12" t="str">
        <f t="shared" si="76"/>
        <v/>
      </c>
      <c r="BH703" s="9">
        <f t="shared" si="77"/>
        <v>0</v>
      </c>
      <c r="BI703" s="39" t="str">
        <f t="shared" si="78"/>
        <v/>
      </c>
      <c r="BK703" s="75"/>
    </row>
    <row r="704" spans="1:63">
      <c r="A704" s="2">
        <v>701</v>
      </c>
      <c r="B704" s="2">
        <v>2024</v>
      </c>
      <c r="C704" s="1">
        <v>0</v>
      </c>
      <c r="D704" s="37" t="str">
        <v>0015g00001ge1KKAAY</v>
      </c>
      <c r="E704" s="37" t="str">
        <v>Saraswati traders</v>
      </c>
      <c r="F704" s="37" t="str">
        <v>UTTAR PRADESH</v>
      </c>
      <c r="G704" s="37" t="str">
        <v>LUCKNOW</v>
      </c>
      <c r="H704" s="37" t="str">
        <v>Malihabad</v>
      </c>
      <c r="I704" s="37" t="str">
        <v>SHREE LAKSHMAN ROLLING MILL (INDIA) LLP</v>
      </c>
      <c r="J704" s="37" t="str">
        <v>Deepanshu</v>
      </c>
      <c r="K704" s="37" t="str">
        <v>Deepanshu</v>
      </c>
      <c r="L704" s="37" t="str">
        <v>C12815</v>
      </c>
      <c r="M704" s="37" t="str">
        <v>North</v>
      </c>
      <c r="N704" s="2">
        <v>226102</v>
      </c>
      <c r="O704" s="2" t="str">
        <v>09ASPPP4835P1Z0</v>
      </c>
      <c r="P704" s="2">
        <v>9956828927</v>
      </c>
      <c r="Q704" s="2" t="str">
        <v>Nov'24</v>
      </c>
      <c r="R704" s="2">
        <v>2025</v>
      </c>
      <c r="S704" s="1">
        <v>0</v>
      </c>
      <c r="T704" s="2">
        <v>60</v>
      </c>
      <c r="U704" s="1">
        <v>0</v>
      </c>
      <c r="V704" s="1" t="str">
        <v>Challenger</v>
      </c>
      <c r="W704" s="10">
        <v>0</v>
      </c>
      <c r="X704" s="10">
        <v>0</v>
      </c>
      <c r="Y704" s="10">
        <v>0</v>
      </c>
      <c r="Z704" s="10">
        <v>0</v>
      </c>
      <c r="AA704" s="10">
        <v>0</v>
      </c>
      <c r="AB704" s="10">
        <v>0</v>
      </c>
      <c r="AC704" s="10">
        <v>0</v>
      </c>
      <c r="AD704" s="10">
        <v>0</v>
      </c>
      <c r="AE704" s="10">
        <v>0</v>
      </c>
      <c r="AF704" s="10">
        <v>0</v>
      </c>
      <c r="AG704" s="10">
        <v>10</v>
      </c>
      <c r="AH704" s="10">
        <v>0</v>
      </c>
      <c r="AI704" s="10">
        <v>0</v>
      </c>
      <c r="AJ704" s="10">
        <v>0</v>
      </c>
      <c r="AK704" s="10">
        <v>0</v>
      </c>
      <c r="AL704" s="10">
        <v>0</v>
      </c>
      <c r="AM704" s="10">
        <v>0</v>
      </c>
      <c r="AN704" s="10">
        <v>0</v>
      </c>
      <c r="AO704" s="10">
        <v>0</v>
      </c>
      <c r="AP704" s="10">
        <v>0</v>
      </c>
      <c r="AQ704" s="10">
        <v>0</v>
      </c>
      <c r="AR704" s="10">
        <v>0</v>
      </c>
      <c r="AS704" s="16">
        <v>0</v>
      </c>
      <c r="AT704" s="16">
        <v>0</v>
      </c>
      <c r="AU704" s="16">
        <v>0</v>
      </c>
      <c r="AV704" s="16">
        <v>0</v>
      </c>
      <c r="AW704" s="16" t="str">
        <v/>
      </c>
      <c r="AX704" s="10">
        <f t="shared" si="72"/>
        <v>0</v>
      </c>
      <c r="AY704" s="10">
        <f>SUM(Z704:AK704)</f>
        <v>10</v>
      </c>
      <c r="AZ704" s="2" t="s">
        <v>119</v>
      </c>
      <c r="BA704" s="10">
        <f t="shared" si="73"/>
        <v>0</v>
      </c>
      <c r="BB704" s="36" t="s">
        <v>118</v>
      </c>
      <c r="BC704" s="39" t="str">
        <f t="shared" si="74"/>
        <v/>
      </c>
      <c r="BD704" s="16">
        <f>SUM(AR704:AW704)</f>
        <v>0</v>
      </c>
      <c r="BE704" s="10">
        <f>SUM(AL704:AQ704)</f>
        <v>0</v>
      </c>
      <c r="BF704" s="12" t="str">
        <f t="shared" si="75"/>
        <v/>
      </c>
      <c r="BG704" s="12" t="str">
        <f t="shared" si="76"/>
        <v/>
      </c>
      <c r="BH704" s="9">
        <f t="shared" si="77"/>
        <v>0</v>
      </c>
      <c r="BI704" s="39" t="str">
        <f t="shared" si="78"/>
        <v/>
      </c>
      <c r="BK704" s="75"/>
    </row>
    <row r="705" spans="1:63">
      <c r="A705" s="2">
        <v>702</v>
      </c>
      <c r="B705" s="2">
        <v>2024</v>
      </c>
      <c r="C705" s="1">
        <v>0</v>
      </c>
      <c r="D705" s="37" t="str">
        <v>0015g00001Xal2bAAB</v>
      </c>
      <c r="E705" s="37" t="str">
        <v>Ritesh steels</v>
      </c>
      <c r="F705" s="37" t="str">
        <v>UTTAR PRADESH</v>
      </c>
      <c r="G705" s="37" t="str">
        <v>LUCKNOW</v>
      </c>
      <c r="H705" s="37" t="str">
        <v>Sarojini Nagar</v>
      </c>
      <c r="I705" s="37" t="str">
        <v>SHREE LAKSHMAN ROLLING MILL (INDIA) LLP</v>
      </c>
      <c r="J705" s="37" t="str">
        <v>Deepanshu</v>
      </c>
      <c r="K705" s="37" t="str">
        <v>Deepanshu</v>
      </c>
      <c r="L705" s="37" t="str">
        <v>C12815</v>
      </c>
      <c r="M705" s="37" t="str">
        <v>North</v>
      </c>
      <c r="N705" s="2">
        <v>226023</v>
      </c>
      <c r="O705" s="2">
        <v>9415007876</v>
      </c>
      <c r="P705" s="2">
        <v>9935566400</v>
      </c>
      <c r="Q705" s="2" t="str">
        <v>Nov'24</v>
      </c>
      <c r="R705" s="2">
        <v>2025</v>
      </c>
      <c r="S705" s="1">
        <v>0</v>
      </c>
      <c r="T705" s="2">
        <v>100</v>
      </c>
      <c r="U705" s="1">
        <v>0</v>
      </c>
      <c r="V705" s="1" t="str">
        <v>Challenger</v>
      </c>
      <c r="W705" s="10">
        <v>0</v>
      </c>
      <c r="X705" s="10">
        <v>0</v>
      </c>
      <c r="Y705" s="10">
        <v>0</v>
      </c>
      <c r="Z705" s="10">
        <v>0</v>
      </c>
      <c r="AA705" s="10">
        <v>0</v>
      </c>
      <c r="AB705" s="10">
        <v>0</v>
      </c>
      <c r="AC705" s="10">
        <v>0</v>
      </c>
      <c r="AD705" s="10">
        <v>0</v>
      </c>
      <c r="AE705" s="10">
        <v>0</v>
      </c>
      <c r="AF705" s="10">
        <v>0</v>
      </c>
      <c r="AG705" s="10">
        <v>9</v>
      </c>
      <c r="AH705" s="10">
        <v>20</v>
      </c>
      <c r="AI705" s="10">
        <v>15.05</v>
      </c>
      <c r="AJ705" s="10">
        <v>0</v>
      </c>
      <c r="AK705" s="10">
        <v>0</v>
      </c>
      <c r="AL705" s="10">
        <v>0</v>
      </c>
      <c r="AM705" s="10">
        <v>0</v>
      </c>
      <c r="AN705" s="10">
        <v>0</v>
      </c>
      <c r="AO705" s="10">
        <v>0</v>
      </c>
      <c r="AP705" s="10">
        <v>0</v>
      </c>
      <c r="AQ705" s="10">
        <v>0</v>
      </c>
      <c r="AR705" s="10">
        <v>0</v>
      </c>
      <c r="AS705" s="16">
        <v>0</v>
      </c>
      <c r="AT705" s="16">
        <v>0</v>
      </c>
      <c r="AU705" s="16">
        <v>0</v>
      </c>
      <c r="AV705" s="16">
        <v>0</v>
      </c>
      <c r="AW705" s="16" t="str">
        <v/>
      </c>
      <c r="AX705" s="10">
        <f t="shared" si="72"/>
        <v>0</v>
      </c>
      <c r="AY705" s="10">
        <f>SUM(Z705:AK705)</f>
        <v>44.05</v>
      </c>
      <c r="AZ705" s="2" t="s">
        <v>119</v>
      </c>
      <c r="BA705" s="10">
        <f t="shared" si="73"/>
        <v>0</v>
      </c>
      <c r="BB705" s="36" t="s">
        <v>118</v>
      </c>
      <c r="BC705" s="39" t="str">
        <f t="shared" si="74"/>
        <v/>
      </c>
      <c r="BD705" s="16">
        <f>SUM(AR705:AW705)</f>
        <v>0</v>
      </c>
      <c r="BE705" s="10">
        <f>SUM(AL705:AQ705)</f>
        <v>0</v>
      </c>
      <c r="BF705" s="12" t="str">
        <f t="shared" si="75"/>
        <v/>
      </c>
      <c r="BG705" s="12" t="str">
        <f t="shared" si="76"/>
        <v/>
      </c>
      <c r="BH705" s="9">
        <f t="shared" si="77"/>
        <v>0</v>
      </c>
      <c r="BI705" s="39" t="str">
        <f t="shared" si="78"/>
        <v/>
      </c>
      <c r="BK705" s="75"/>
    </row>
    <row r="706" spans="1:63">
      <c r="A706" s="2">
        <v>703</v>
      </c>
      <c r="B706" s="2">
        <v>2024</v>
      </c>
      <c r="C706" s="1">
        <v>0</v>
      </c>
      <c r="D706" s="37" t="str">
        <v>001J100000JtAlkIAF</v>
      </c>
      <c r="E706" s="37" t="str">
        <v>MAA LAHAKOD TRADING COMPANY</v>
      </c>
      <c r="F706" s="37" t="str">
        <v>RAJASTHAN</v>
      </c>
      <c r="G706" s="37" t="str">
        <v>KARAULI</v>
      </c>
      <c r="H706" s="37">
        <v>0</v>
      </c>
      <c r="I706" s="37" t="str">
        <v>Swastik Tradevision Pvt. Ltd.</v>
      </c>
      <c r="J706" s="37" t="str">
        <v>Ravi Kumar Kulmi</v>
      </c>
      <c r="K706" s="37" t="str">
        <v>Ravi Kumar Kulmi</v>
      </c>
      <c r="L706" s="37" t="str">
        <v>C12822</v>
      </c>
      <c r="M706" s="37" t="str">
        <v>North</v>
      </c>
      <c r="N706" s="2">
        <v>322218</v>
      </c>
      <c r="O706" s="2" t="str">
        <v>08HFHPM4584J1ZR</v>
      </c>
      <c r="P706" s="2">
        <v>8209861208</v>
      </c>
      <c r="Q706" s="2" t="str">
        <v>Nov'24</v>
      </c>
      <c r="R706" s="2">
        <v>2025</v>
      </c>
      <c r="S706" s="1">
        <v>0</v>
      </c>
      <c r="T706" s="2">
        <v>20</v>
      </c>
      <c r="U706" s="1">
        <v>0</v>
      </c>
      <c r="V706" s="1" t="str">
        <v>Minor</v>
      </c>
      <c r="W706" s="10">
        <v>0</v>
      </c>
      <c r="X706" s="10">
        <v>0</v>
      </c>
      <c r="Y706" s="10">
        <v>0</v>
      </c>
      <c r="Z706" s="10">
        <v>0</v>
      </c>
      <c r="AA706" s="10">
        <v>0</v>
      </c>
      <c r="AB706" s="10">
        <v>0</v>
      </c>
      <c r="AC706" s="10">
        <v>0</v>
      </c>
      <c r="AD706" s="10">
        <v>0</v>
      </c>
      <c r="AE706" s="10">
        <v>0</v>
      </c>
      <c r="AF706" s="10">
        <v>0</v>
      </c>
      <c r="AG706" s="10">
        <v>20</v>
      </c>
      <c r="AH706" s="10">
        <v>20.03</v>
      </c>
      <c r="AI706" s="10">
        <v>0</v>
      </c>
      <c r="AJ706" s="10">
        <v>0</v>
      </c>
      <c r="AK706" s="10">
        <v>0</v>
      </c>
      <c r="AL706" s="10">
        <v>0</v>
      </c>
      <c r="AM706" s="10">
        <v>0</v>
      </c>
      <c r="AN706" s="10">
        <v>0</v>
      </c>
      <c r="AO706" s="10">
        <v>0</v>
      </c>
      <c r="AP706" s="10">
        <v>0</v>
      </c>
      <c r="AQ706" s="10">
        <v>0</v>
      </c>
      <c r="AR706" s="10">
        <v>0</v>
      </c>
      <c r="AS706" s="16">
        <v>0</v>
      </c>
      <c r="AT706" s="16">
        <v>0</v>
      </c>
      <c r="AU706" s="16">
        <v>0</v>
      </c>
      <c r="AV706" s="16">
        <v>0</v>
      </c>
      <c r="AW706" s="16">
        <v>42.3</v>
      </c>
      <c r="AX706" s="10">
        <f t="shared" si="72"/>
        <v>42.3</v>
      </c>
      <c r="AY706" s="10">
        <f>SUM(Z706:AK706)</f>
        <v>40.03</v>
      </c>
      <c r="AZ706" s="2" t="s">
        <v>119</v>
      </c>
      <c r="BA706" s="10">
        <f t="shared" si="73"/>
        <v>0</v>
      </c>
      <c r="BB706" s="36" t="s">
        <v>118</v>
      </c>
      <c r="BC706" s="39" t="str">
        <f t="shared" si="74"/>
        <v/>
      </c>
      <c r="BD706" s="16">
        <f>SUM(AR706:AW706)</f>
        <v>42.3</v>
      </c>
      <c r="BE706" s="10">
        <f>SUM(AL706:AQ706)</f>
        <v>0</v>
      </c>
      <c r="BF706" s="12">
        <f t="shared" si="75"/>
        <v>1</v>
      </c>
      <c r="BG706" s="12">
        <f t="shared" si="76"/>
        <v>0</v>
      </c>
      <c r="BH706" s="9">
        <f t="shared" si="77"/>
        <v>42.3</v>
      </c>
      <c r="BI706" s="39" t="str">
        <f t="shared" si="78"/>
        <v/>
      </c>
      <c r="BK706" s="75"/>
    </row>
    <row r="707" spans="1:63">
      <c r="A707" s="2">
        <v>704</v>
      </c>
      <c r="B707" s="2">
        <v>2024</v>
      </c>
      <c r="C707" s="1">
        <v>0</v>
      </c>
      <c r="D707" s="37" t="str">
        <v>001J100000PHf0xIAD</v>
      </c>
      <c r="E707" s="37" t="str">
        <v>SHREEYANS STEELS</v>
      </c>
      <c r="F707" s="37" t="str">
        <v>RAJASTHAN</v>
      </c>
      <c r="G707" s="37" t="str">
        <v>AJMER</v>
      </c>
      <c r="H707" s="37">
        <v>0</v>
      </c>
      <c r="I707" s="37" t="str">
        <v>Swastik Tradevision Pvt. Ltd.</v>
      </c>
      <c r="J707" s="37" t="str">
        <v>Sanjeev Jain</v>
      </c>
      <c r="K707" s="37" t="str">
        <v>Ravi Kumar Kulmi</v>
      </c>
      <c r="L707" s="37" t="str">
        <v>C12822</v>
      </c>
      <c r="M707" s="37" t="str">
        <v>North</v>
      </c>
      <c r="N707" s="2">
        <v>305901</v>
      </c>
      <c r="O707" s="2" t="str">
        <v>08AEGPJ6990L1ZU</v>
      </c>
      <c r="P707" s="2">
        <v>9414010026</v>
      </c>
      <c r="Q707" s="2" t="str">
        <v>Nov'24</v>
      </c>
      <c r="R707" s="2">
        <v>2025</v>
      </c>
      <c r="S707" s="1">
        <v>0</v>
      </c>
      <c r="T707" s="2">
        <v>100</v>
      </c>
      <c r="U707" s="1">
        <v>0</v>
      </c>
      <c r="V707" s="1" t="str">
        <v>Challenger</v>
      </c>
      <c r="W707" s="10">
        <v>0</v>
      </c>
      <c r="X707" s="10">
        <v>0</v>
      </c>
      <c r="Y707" s="10">
        <v>0</v>
      </c>
      <c r="Z707" s="10">
        <v>0</v>
      </c>
      <c r="AA707" s="10">
        <v>0</v>
      </c>
      <c r="AB707" s="10">
        <v>0</v>
      </c>
      <c r="AC707" s="10">
        <v>0</v>
      </c>
      <c r="AD707" s="10">
        <v>0</v>
      </c>
      <c r="AE707" s="10">
        <v>0</v>
      </c>
      <c r="AF707" s="10">
        <v>0</v>
      </c>
      <c r="AG707" s="10">
        <v>20</v>
      </c>
      <c r="AH707" s="10">
        <v>0</v>
      </c>
      <c r="AI707" s="10">
        <v>0</v>
      </c>
      <c r="AJ707" s="10">
        <v>0</v>
      </c>
      <c r="AK707" s="10">
        <v>0</v>
      </c>
      <c r="AL707" s="10">
        <v>0</v>
      </c>
      <c r="AM707" s="10">
        <v>0</v>
      </c>
      <c r="AN707" s="10">
        <v>0</v>
      </c>
      <c r="AO707" s="10">
        <v>0</v>
      </c>
      <c r="AP707" s="10">
        <v>0</v>
      </c>
      <c r="AQ707" s="10">
        <v>0</v>
      </c>
      <c r="AR707" s="10">
        <v>0</v>
      </c>
      <c r="AS707" s="16">
        <v>0</v>
      </c>
      <c r="AT707" s="16">
        <v>0</v>
      </c>
      <c r="AU707" s="16">
        <v>0</v>
      </c>
      <c r="AV707" s="16">
        <v>0</v>
      </c>
      <c r="AW707" s="16" t="str">
        <v/>
      </c>
      <c r="AX707" s="10">
        <f t="shared" si="72"/>
        <v>0</v>
      </c>
      <c r="AY707" s="10">
        <f>SUM(Z707:AK707)</f>
        <v>20</v>
      </c>
      <c r="AZ707" s="2" t="s">
        <v>119</v>
      </c>
      <c r="BA707" s="10">
        <f t="shared" si="73"/>
        <v>0</v>
      </c>
      <c r="BB707" s="36" t="s">
        <v>118</v>
      </c>
      <c r="BC707" s="39" t="str">
        <f t="shared" si="74"/>
        <v/>
      </c>
      <c r="BD707" s="16">
        <f>SUM(AR707:AW707)</f>
        <v>0</v>
      </c>
      <c r="BE707" s="10">
        <f>SUM(AL707:AQ707)</f>
        <v>0</v>
      </c>
      <c r="BF707" s="12" t="str">
        <f t="shared" si="75"/>
        <v/>
      </c>
      <c r="BG707" s="12" t="str">
        <f t="shared" si="76"/>
        <v/>
      </c>
      <c r="BH707" s="9">
        <f t="shared" si="77"/>
        <v>0</v>
      </c>
      <c r="BI707" s="39" t="str">
        <f t="shared" si="78"/>
        <v/>
      </c>
      <c r="BK707" s="75"/>
    </row>
    <row r="708" spans="1:63">
      <c r="A708" s="2">
        <v>705</v>
      </c>
      <c r="B708" s="2">
        <v>2024</v>
      </c>
      <c r="C708" s="1">
        <v>0</v>
      </c>
      <c r="D708" s="37" t="str">
        <v>001J100000Qn99wIAB</v>
      </c>
      <c r="E708" s="37" t="str">
        <v>Shyama Construction</v>
      </c>
      <c r="F708" s="37" t="str">
        <v>UTTAR PRADESH</v>
      </c>
      <c r="G708" s="37" t="str">
        <v>VARANASI</v>
      </c>
      <c r="H708" s="37" t="str">
        <v>Varanasi</v>
      </c>
      <c r="I708" s="37" t="str">
        <v>GLOBAL IRONTRADING PVT. LTD.</v>
      </c>
      <c r="J708" s="37" t="str">
        <v>Divyansh Dhawal</v>
      </c>
      <c r="K708" s="37" t="str">
        <v>Varun Arora</v>
      </c>
      <c r="L708" s="37" t="str">
        <v>C12819</v>
      </c>
      <c r="M708" s="37" t="str">
        <v>North</v>
      </c>
      <c r="N708" s="2">
        <v>221002</v>
      </c>
      <c r="O708" s="2" t="str">
        <v>09AISPM4327N1ZH</v>
      </c>
      <c r="P708" s="2">
        <v>9415302508</v>
      </c>
      <c r="Q708" s="2" t="str">
        <v>Nov'24</v>
      </c>
      <c r="R708" s="2">
        <v>2025</v>
      </c>
      <c r="S708" s="1">
        <v>0</v>
      </c>
      <c r="T708" s="2">
        <v>500</v>
      </c>
      <c r="U708" s="1">
        <v>0</v>
      </c>
      <c r="V708" s="1" t="str">
        <v>Alien</v>
      </c>
      <c r="W708" s="10">
        <v>0</v>
      </c>
      <c r="X708" s="10">
        <v>0</v>
      </c>
      <c r="Y708" s="10">
        <v>0</v>
      </c>
      <c r="Z708" s="10">
        <v>0</v>
      </c>
      <c r="AA708" s="10">
        <v>0</v>
      </c>
      <c r="AB708" s="10">
        <v>0</v>
      </c>
      <c r="AC708" s="10">
        <v>0</v>
      </c>
      <c r="AD708" s="10">
        <v>0</v>
      </c>
      <c r="AE708" s="10">
        <v>0</v>
      </c>
      <c r="AF708" s="10">
        <v>0</v>
      </c>
      <c r="AG708" s="10">
        <v>5</v>
      </c>
      <c r="AH708" s="10">
        <v>0</v>
      </c>
      <c r="AI708" s="10">
        <v>0</v>
      </c>
      <c r="AJ708" s="10">
        <v>0</v>
      </c>
      <c r="AK708" s="10">
        <v>0</v>
      </c>
      <c r="AL708" s="10">
        <v>6</v>
      </c>
      <c r="AM708" s="10">
        <v>0</v>
      </c>
      <c r="AN708" s="10">
        <v>0</v>
      </c>
      <c r="AO708" s="10">
        <v>0</v>
      </c>
      <c r="AP708" s="10">
        <v>0</v>
      </c>
      <c r="AQ708" s="10">
        <v>0</v>
      </c>
      <c r="AR708" s="10">
        <v>0</v>
      </c>
      <c r="AS708" s="16">
        <v>0</v>
      </c>
      <c r="AT708" s="16">
        <v>0</v>
      </c>
      <c r="AU708" s="16">
        <v>0</v>
      </c>
      <c r="AV708" s="16">
        <v>0</v>
      </c>
      <c r="AW708" s="16">
        <v>35</v>
      </c>
      <c r="AX708" s="10">
        <f t="shared" si="72"/>
        <v>41</v>
      </c>
      <c r="AY708" s="10">
        <f>SUM(Z708:AK708)</f>
        <v>5</v>
      </c>
      <c r="AZ708" s="2" t="s">
        <v>119</v>
      </c>
      <c r="BA708" s="10">
        <f t="shared" si="73"/>
        <v>1</v>
      </c>
      <c r="BB708" s="36" t="s">
        <v>118</v>
      </c>
      <c r="BC708" s="39" t="str">
        <f t="shared" si="74"/>
        <v/>
      </c>
      <c r="BD708" s="16">
        <f>SUM(AR708:AW708)</f>
        <v>35</v>
      </c>
      <c r="BE708" s="10">
        <f>SUM(AL708:AQ708)</f>
        <v>6</v>
      </c>
      <c r="BF708" s="12">
        <f t="shared" si="75"/>
        <v>0.85365853658536583</v>
      </c>
      <c r="BG708" s="12">
        <f t="shared" si="76"/>
        <v>0.14634146341463414</v>
      </c>
      <c r="BH708" s="9">
        <f t="shared" si="77"/>
        <v>41</v>
      </c>
      <c r="BI708" s="39" t="str">
        <f t="shared" si="78"/>
        <v/>
      </c>
      <c r="BK708" s="75"/>
    </row>
    <row r="709" spans="1:63">
      <c r="A709" s="2">
        <v>706</v>
      </c>
      <c r="B709" s="2">
        <v>2024</v>
      </c>
      <c r="C709" s="1">
        <v>0</v>
      </c>
      <c r="D709" s="37" t="str">
        <v>001J1000002itoeIAA</v>
      </c>
      <c r="E709" s="37" t="str">
        <v>BHARAT TRADERS</v>
      </c>
      <c r="F709" s="37" t="str">
        <v>RAJASTHAN</v>
      </c>
      <c r="G709" s="37" t="str">
        <v>UDAIPUR</v>
      </c>
      <c r="H709" s="37" t="str">
        <v>Girwa</v>
      </c>
      <c r="I709" s="37" t="str">
        <v>J P ALLOYS</v>
      </c>
      <c r="J709" s="37" t="str">
        <v>Pushpendra Kumar</v>
      </c>
      <c r="K709" s="37" t="str">
        <v>Pushpendra Kumar</v>
      </c>
      <c r="L709" s="37" t="str">
        <v>C13188</v>
      </c>
      <c r="M709" s="37" t="str">
        <v>North</v>
      </c>
      <c r="N709" s="2">
        <v>313001</v>
      </c>
      <c r="O709" s="2" t="str">
        <v>08ABEPP9537G1ZA</v>
      </c>
      <c r="P709" s="2">
        <v>9414159311</v>
      </c>
      <c r="Q709" s="2" t="str">
        <v>Nov'24</v>
      </c>
      <c r="R709" s="2">
        <v>2025</v>
      </c>
      <c r="S709" s="1">
        <v>0</v>
      </c>
      <c r="T709" s="2">
        <v>200</v>
      </c>
      <c r="U709" s="1">
        <v>0.66238333333333332</v>
      </c>
      <c r="V709" s="1" t="str">
        <v>Star</v>
      </c>
      <c r="W709" s="10">
        <v>0</v>
      </c>
      <c r="X709" s="10">
        <v>0</v>
      </c>
      <c r="Y709" s="10">
        <v>0</v>
      </c>
      <c r="Z709" s="10">
        <v>0</v>
      </c>
      <c r="AA709" s="10">
        <v>0</v>
      </c>
      <c r="AB709" s="10">
        <v>0</v>
      </c>
      <c r="AC709" s="10">
        <v>0</v>
      </c>
      <c r="AD709" s="10">
        <v>0</v>
      </c>
      <c r="AE709" s="10">
        <v>0</v>
      </c>
      <c r="AF709" s="10">
        <v>0</v>
      </c>
      <c r="AG709" s="10">
        <v>55</v>
      </c>
      <c r="AH709" s="10">
        <v>0</v>
      </c>
      <c r="AI709" s="10">
        <v>53</v>
      </c>
      <c r="AJ709" s="10">
        <v>51</v>
      </c>
      <c r="AK709" s="10">
        <v>54</v>
      </c>
      <c r="AL709" s="10">
        <v>0</v>
      </c>
      <c r="AM709" s="10">
        <v>145</v>
      </c>
      <c r="AN709" s="10">
        <v>0</v>
      </c>
      <c r="AO709" s="10">
        <v>41.65</v>
      </c>
      <c r="AP709" s="10">
        <v>0</v>
      </c>
      <c r="AQ709" s="10">
        <v>52</v>
      </c>
      <c r="AR709" s="10">
        <v>42.08</v>
      </c>
      <c r="AS709" s="16">
        <v>39.69</v>
      </c>
      <c r="AT709" s="16">
        <v>71.69</v>
      </c>
      <c r="AU709" s="16">
        <v>163</v>
      </c>
      <c r="AV709" s="16">
        <v>162.74</v>
      </c>
      <c r="AW709" s="16">
        <v>202</v>
      </c>
      <c r="AX709" s="10">
        <f t="shared" ref="AX709:AX772" si="79">SUM(AL709:AW709)</f>
        <v>919.85</v>
      </c>
      <c r="AY709" s="10">
        <f>SUM(Z709:AK709)</f>
        <v>213</v>
      </c>
      <c r="AZ709" s="2" t="s">
        <v>119</v>
      </c>
      <c r="BA709" s="10">
        <f t="shared" ref="BA709:BA772" si="80">AVERAGE(AL709:AQ709)</f>
        <v>39.774999999999999</v>
      </c>
      <c r="BB709" s="36" t="s">
        <v>118</v>
      </c>
      <c r="BC709" s="39" t="str">
        <f t="shared" ref="BC709:BC772" si="81">IF(AZ709="Yes","",IF(AX709&gt;1250,"E",IF(AX709&gt;750,"D",
IF(AX709&gt;=500,"C",
IF(AX709&gt;=300,"B",
IF(AX709&gt;=200,"A",
""))))))</f>
        <v>D</v>
      </c>
      <c r="BD709" s="16">
        <f>SUM(AR709:AW709)</f>
        <v>681.2</v>
      </c>
      <c r="BE709" s="10">
        <f>SUM(AL709:AQ709)</f>
        <v>238.65</v>
      </c>
      <c r="BF709" s="12">
        <f t="shared" ref="BF709:BF772" si="82">IFERROR(BD709/$AX709,"")</f>
        <v>0.74055552535739522</v>
      </c>
      <c r="BG709" s="12">
        <f t="shared" ref="BG709:BG772" si="83">IFERROR(BE709/$AX709,"")</f>
        <v>0.25944447464260478</v>
      </c>
      <c r="BH709" s="9">
        <f t="shared" ref="BH709:BH772" si="84">SUM(AL709:AW709)</f>
        <v>919.85</v>
      </c>
      <c r="BI709" s="39" t="str">
        <f t="shared" ref="BI709:BI772" si="85">IF(AZ709="Yes","",IF(BH709&gt;=1250,"E",IF(BH709&gt;=750,"D",
IF(BH709&gt;=500,"C",
IF(BH709&gt;=300,"B",
IF(BH709&gt;=200,"A",
""))))))</f>
        <v>D</v>
      </c>
      <c r="BJ709" s="1" t="str">
        <f>_xlfn.XLOOKUP(D709,'Holi gift'!A:A,'Holi gift'!A:A,"",0,1)</f>
        <v>001J1000002itoeIAA</v>
      </c>
      <c r="BK709" s="75"/>
    </row>
    <row r="710" spans="1:63">
      <c r="A710" s="2">
        <v>707</v>
      </c>
      <c r="B710" s="2">
        <v>2024</v>
      </c>
      <c r="C710" s="1">
        <v>0</v>
      </c>
      <c r="D710" s="37" t="str">
        <v>001J1000003mUFCIA2</v>
      </c>
      <c r="E710" s="37" t="str">
        <v>GOPAL ENTERPRISES</v>
      </c>
      <c r="F710" s="37" t="str">
        <v>HARYANA</v>
      </c>
      <c r="G710" s="37" t="str">
        <v>PANIPAT</v>
      </c>
      <c r="H710" s="37" t="str">
        <v>Panipat</v>
      </c>
      <c r="I710" s="37" t="str">
        <v>JAI DURGA STEELS</v>
      </c>
      <c r="J710" s="37" t="str">
        <v>Sunny Bhutani</v>
      </c>
      <c r="K710" s="37" t="str">
        <v>Sunny Bhutani</v>
      </c>
      <c r="L710" s="37" t="str">
        <v>C12830</v>
      </c>
      <c r="M710" s="37" t="str">
        <v>North</v>
      </c>
      <c r="N710" s="2">
        <v>132103</v>
      </c>
      <c r="O710" s="2" t="str">
        <v>06BFMPK7038E1ZE</v>
      </c>
      <c r="P710" s="2">
        <v>8588800002</v>
      </c>
      <c r="Q710" s="2" t="str">
        <v>Nov'24</v>
      </c>
      <c r="R710" s="2">
        <v>2025</v>
      </c>
      <c r="S710" s="1">
        <v>0</v>
      </c>
      <c r="T710" s="2">
        <v>100</v>
      </c>
      <c r="U710" s="1">
        <v>0</v>
      </c>
      <c r="V710" s="1" t="str">
        <v>Challenger</v>
      </c>
      <c r="W710" s="10">
        <v>0</v>
      </c>
      <c r="X710" s="10">
        <v>0</v>
      </c>
      <c r="Y710" s="10">
        <v>0</v>
      </c>
      <c r="Z710" s="10">
        <v>0</v>
      </c>
      <c r="AA710" s="10">
        <v>0</v>
      </c>
      <c r="AB710" s="10">
        <v>0</v>
      </c>
      <c r="AC710" s="10">
        <v>0</v>
      </c>
      <c r="AD710" s="10">
        <v>0</v>
      </c>
      <c r="AE710" s="10">
        <v>0</v>
      </c>
      <c r="AF710" s="10">
        <v>0</v>
      </c>
      <c r="AG710" s="10">
        <v>12</v>
      </c>
      <c r="AH710" s="10">
        <v>12</v>
      </c>
      <c r="AI710" s="10">
        <v>1</v>
      </c>
      <c r="AJ710" s="10">
        <v>2</v>
      </c>
      <c r="AK710" s="10">
        <v>2</v>
      </c>
      <c r="AL710" s="10">
        <v>0</v>
      </c>
      <c r="AM710" s="10">
        <v>0</v>
      </c>
      <c r="AN710" s="10">
        <v>0</v>
      </c>
      <c r="AO710" s="10">
        <v>0</v>
      </c>
      <c r="AP710" s="10">
        <v>0</v>
      </c>
      <c r="AQ710" s="10">
        <v>0</v>
      </c>
      <c r="AR710" s="10">
        <v>0</v>
      </c>
      <c r="AS710" s="16">
        <v>0</v>
      </c>
      <c r="AT710" s="16">
        <v>0</v>
      </c>
      <c r="AU710" s="16">
        <v>0</v>
      </c>
      <c r="AV710" s="16">
        <v>0</v>
      </c>
      <c r="AW710" s="16" t="str">
        <v/>
      </c>
      <c r="AX710" s="10">
        <f t="shared" si="79"/>
        <v>0</v>
      </c>
      <c r="AY710" s="10">
        <f>SUM(Z710:AK710)</f>
        <v>29</v>
      </c>
      <c r="AZ710" s="2" t="s">
        <v>119</v>
      </c>
      <c r="BA710" s="10">
        <f t="shared" si="80"/>
        <v>0</v>
      </c>
      <c r="BB710" s="36" t="s">
        <v>118</v>
      </c>
      <c r="BC710" s="39" t="str">
        <f t="shared" si="81"/>
        <v/>
      </c>
      <c r="BD710" s="16">
        <f>SUM(AR710:AW710)</f>
        <v>0</v>
      </c>
      <c r="BE710" s="10">
        <f>SUM(AL710:AQ710)</f>
        <v>0</v>
      </c>
      <c r="BF710" s="12" t="str">
        <f t="shared" si="82"/>
        <v/>
      </c>
      <c r="BG710" s="12" t="str">
        <f t="shared" si="83"/>
        <v/>
      </c>
      <c r="BH710" s="9">
        <f t="shared" si="84"/>
        <v>0</v>
      </c>
      <c r="BI710" s="39" t="str">
        <f t="shared" si="85"/>
        <v/>
      </c>
      <c r="BK710" s="75"/>
    </row>
    <row r="711" spans="1:63">
      <c r="A711" s="2">
        <v>708</v>
      </c>
      <c r="B711" s="2">
        <v>2024</v>
      </c>
      <c r="C711" s="1">
        <v>0</v>
      </c>
      <c r="D711" s="37" t="str">
        <v>001J1000003lp4EIAQ</v>
      </c>
      <c r="E711" s="37" t="str">
        <v>R L ISPAT PRIVATE LIMITED</v>
      </c>
      <c r="F711" s="37" t="str">
        <v>HARYANA</v>
      </c>
      <c r="G711" s="37" t="str">
        <v>SONIPAT</v>
      </c>
      <c r="H711" s="37" t="str">
        <v>Rai</v>
      </c>
      <c r="I711" s="37" t="str">
        <v>JAI DURGA STEELS</v>
      </c>
      <c r="J711" s="37" t="str">
        <v>Sunny Bhutani</v>
      </c>
      <c r="K711" s="37" t="str">
        <v>Sunny Bhutani</v>
      </c>
      <c r="L711" s="37" t="str">
        <v>C12830</v>
      </c>
      <c r="M711" s="37" t="str">
        <v>North</v>
      </c>
      <c r="N711" s="2">
        <v>131023</v>
      </c>
      <c r="O711" s="2" t="str">
        <v>06AADCR1068H1ZI</v>
      </c>
      <c r="P711" s="2">
        <v>9811229398</v>
      </c>
      <c r="Q711" s="2" t="str">
        <v>Nov'24</v>
      </c>
      <c r="R711" s="2">
        <v>2025</v>
      </c>
      <c r="S711" s="1">
        <v>0</v>
      </c>
      <c r="T711" s="2">
        <v>150</v>
      </c>
      <c r="U711" s="1">
        <v>0</v>
      </c>
      <c r="V711" s="1" t="str">
        <v>Challenger</v>
      </c>
      <c r="W711" s="10">
        <v>0</v>
      </c>
      <c r="X711" s="10">
        <v>0</v>
      </c>
      <c r="Y711" s="10">
        <v>0</v>
      </c>
      <c r="Z711" s="10">
        <v>0</v>
      </c>
      <c r="AA711" s="10">
        <v>0</v>
      </c>
      <c r="AB711" s="10">
        <v>0</v>
      </c>
      <c r="AC711" s="10">
        <v>0</v>
      </c>
      <c r="AD711" s="10">
        <v>0</v>
      </c>
      <c r="AE711" s="10">
        <v>0</v>
      </c>
      <c r="AF711" s="10">
        <v>0</v>
      </c>
      <c r="AG711" s="10">
        <v>57</v>
      </c>
      <c r="AH711" s="10">
        <v>0</v>
      </c>
      <c r="AI711" s="10">
        <v>0</v>
      </c>
      <c r="AJ711" s="10">
        <v>0</v>
      </c>
      <c r="AK711" s="10">
        <v>0</v>
      </c>
      <c r="AL711" s="10">
        <v>0</v>
      </c>
      <c r="AM711" s="10">
        <v>0</v>
      </c>
      <c r="AN711" s="10">
        <v>0</v>
      </c>
      <c r="AO711" s="10">
        <v>0</v>
      </c>
      <c r="AP711" s="10">
        <v>0</v>
      </c>
      <c r="AQ711" s="10">
        <v>0</v>
      </c>
      <c r="AR711" s="10">
        <v>0</v>
      </c>
      <c r="AS711" s="16">
        <v>0</v>
      </c>
      <c r="AT711" s="16">
        <v>0</v>
      </c>
      <c r="AU711" s="16">
        <v>0</v>
      </c>
      <c r="AV711" s="16">
        <v>0</v>
      </c>
      <c r="AW711" s="16" t="str">
        <v/>
      </c>
      <c r="AX711" s="10">
        <f t="shared" si="79"/>
        <v>0</v>
      </c>
      <c r="AY711" s="10">
        <f>SUM(Z711:AK711)</f>
        <v>57</v>
      </c>
      <c r="AZ711" s="2" t="s">
        <v>119</v>
      </c>
      <c r="BA711" s="10">
        <f t="shared" si="80"/>
        <v>0</v>
      </c>
      <c r="BB711" s="36" t="s">
        <v>118</v>
      </c>
      <c r="BC711" s="39" t="str">
        <f t="shared" si="81"/>
        <v/>
      </c>
      <c r="BD711" s="16">
        <f>SUM(AR711:AW711)</f>
        <v>0</v>
      </c>
      <c r="BE711" s="10">
        <f>SUM(AL711:AQ711)</f>
        <v>0</v>
      </c>
      <c r="BF711" s="12" t="str">
        <f t="shared" si="82"/>
        <v/>
      </c>
      <c r="BG711" s="12" t="str">
        <f t="shared" si="83"/>
        <v/>
      </c>
      <c r="BH711" s="9">
        <f t="shared" si="84"/>
        <v>0</v>
      </c>
      <c r="BI711" s="39" t="str">
        <f t="shared" si="85"/>
        <v/>
      </c>
      <c r="BK711" s="75"/>
    </row>
    <row r="712" spans="1:63">
      <c r="A712" s="2">
        <v>709</v>
      </c>
      <c r="B712" s="2">
        <v>2024</v>
      </c>
      <c r="C712" s="1">
        <v>0</v>
      </c>
      <c r="D712" s="37" t="str">
        <v>001J100000NezSwIAJ</v>
      </c>
      <c r="E712" s="37" t="str">
        <v>JAMINDAR KHAD BHANDAR</v>
      </c>
      <c r="F712" s="37" t="str">
        <v>HARYANA</v>
      </c>
      <c r="G712" s="37" t="str">
        <v>JHAJJAR</v>
      </c>
      <c r="H712" s="37" t="str">
        <v>Beri</v>
      </c>
      <c r="I712" s="37" t="str">
        <v>JAI DURGA STEELS</v>
      </c>
      <c r="J712" s="37" t="str">
        <v>Sunny Bhutani</v>
      </c>
      <c r="K712" s="37" t="str">
        <v>Sunny Bhutani</v>
      </c>
      <c r="L712" s="37" t="str">
        <v>C12830</v>
      </c>
      <c r="M712" s="37" t="str">
        <v>North</v>
      </c>
      <c r="N712" s="2">
        <v>124103</v>
      </c>
      <c r="O712" s="2" t="str">
        <v>06ESEPK3152B1Z7</v>
      </c>
      <c r="P712" s="2">
        <v>8168781137</v>
      </c>
      <c r="Q712" s="2" t="str">
        <v>Nov'24</v>
      </c>
      <c r="R712" s="2">
        <v>2025</v>
      </c>
      <c r="S712" s="1">
        <v>0</v>
      </c>
      <c r="T712" s="2">
        <v>75</v>
      </c>
      <c r="U712" s="1">
        <v>0</v>
      </c>
      <c r="V712" s="1" t="str">
        <v>Challenger</v>
      </c>
      <c r="W712" s="10">
        <v>0</v>
      </c>
      <c r="X712" s="10">
        <v>0</v>
      </c>
      <c r="Y712" s="10">
        <v>0</v>
      </c>
      <c r="Z712" s="10">
        <v>0</v>
      </c>
      <c r="AA712" s="10">
        <v>0</v>
      </c>
      <c r="AB712" s="10">
        <v>0</v>
      </c>
      <c r="AC712" s="10">
        <v>0</v>
      </c>
      <c r="AD712" s="10">
        <v>0</v>
      </c>
      <c r="AE712" s="10">
        <v>0</v>
      </c>
      <c r="AF712" s="10">
        <v>0</v>
      </c>
      <c r="AG712" s="10">
        <v>112</v>
      </c>
      <c r="AH712" s="10">
        <v>0</v>
      </c>
      <c r="AI712" s="10">
        <v>0</v>
      </c>
      <c r="AJ712" s="10">
        <v>0</v>
      </c>
      <c r="AK712" s="10">
        <v>0</v>
      </c>
      <c r="AL712" s="10">
        <v>0</v>
      </c>
      <c r="AM712" s="10">
        <v>0</v>
      </c>
      <c r="AN712" s="10">
        <v>0</v>
      </c>
      <c r="AO712" s="10">
        <v>0</v>
      </c>
      <c r="AP712" s="10">
        <v>0</v>
      </c>
      <c r="AQ712" s="10">
        <v>0</v>
      </c>
      <c r="AR712" s="10">
        <v>0</v>
      </c>
      <c r="AS712" s="16">
        <v>0</v>
      </c>
      <c r="AT712" s="16">
        <v>0</v>
      </c>
      <c r="AU712" s="16">
        <v>0</v>
      </c>
      <c r="AV712" s="16">
        <v>0</v>
      </c>
      <c r="AW712" s="16" t="str">
        <v/>
      </c>
      <c r="AX712" s="10">
        <f t="shared" si="79"/>
        <v>0</v>
      </c>
      <c r="AY712" s="10">
        <f>SUM(Z712:AK712)</f>
        <v>112</v>
      </c>
      <c r="AZ712" s="2" t="s">
        <v>119</v>
      </c>
      <c r="BA712" s="10">
        <f t="shared" si="80"/>
        <v>0</v>
      </c>
      <c r="BB712" s="36" t="s">
        <v>118</v>
      </c>
      <c r="BC712" s="39" t="str">
        <f t="shared" si="81"/>
        <v/>
      </c>
      <c r="BD712" s="16">
        <f>SUM(AR712:AW712)</f>
        <v>0</v>
      </c>
      <c r="BE712" s="10">
        <f>SUM(AL712:AQ712)</f>
        <v>0</v>
      </c>
      <c r="BF712" s="12" t="str">
        <f t="shared" si="82"/>
        <v/>
      </c>
      <c r="BG712" s="12" t="str">
        <f t="shared" si="83"/>
        <v/>
      </c>
      <c r="BH712" s="9">
        <f t="shared" si="84"/>
        <v>0</v>
      </c>
      <c r="BI712" s="39" t="str">
        <f t="shared" si="85"/>
        <v/>
      </c>
      <c r="BK712" s="75"/>
    </row>
    <row r="713" spans="1:63">
      <c r="A713" s="2">
        <v>710</v>
      </c>
      <c r="B713" s="2">
        <v>2024</v>
      </c>
      <c r="C713" s="1">
        <v>0</v>
      </c>
      <c r="D713" s="37" t="str">
        <v>001J1000006UZwEIAW</v>
      </c>
      <c r="E713" s="37" t="str">
        <v>M/S  K S ENTERPRISES</v>
      </c>
      <c r="F713" s="37" t="str">
        <v>UTTAR PRADESH</v>
      </c>
      <c r="G713" s="37" t="str">
        <v>BAREILLY</v>
      </c>
      <c r="H713" s="37" t="str">
        <v>Bareilly</v>
      </c>
      <c r="I713" s="37" t="str">
        <v>Khandelwal Associates</v>
      </c>
      <c r="J713" s="37" t="str">
        <v>SHIV KUMAR</v>
      </c>
      <c r="K713" s="37" t="str">
        <v>Ashutosh Shukla</v>
      </c>
      <c r="L713" s="37" t="str">
        <v>C12818</v>
      </c>
      <c r="M713" s="37" t="str">
        <v>North</v>
      </c>
      <c r="N713" s="2">
        <v>243001</v>
      </c>
      <c r="O713" s="2" t="str">
        <v>09AERPT9860J1ZC</v>
      </c>
      <c r="P713" s="2">
        <v>8755336189</v>
      </c>
      <c r="Q713" s="2" t="str">
        <v>Nov'24</v>
      </c>
      <c r="R713" s="2">
        <v>2025</v>
      </c>
      <c r="S713" s="1">
        <v>0</v>
      </c>
      <c r="T713" s="2">
        <v>100</v>
      </c>
      <c r="U713" s="1">
        <v>1.1666666666666667E-2</v>
      </c>
      <c r="V713" s="1" t="str">
        <v>Challenger</v>
      </c>
      <c r="W713" s="10">
        <v>0</v>
      </c>
      <c r="X713" s="10">
        <v>0</v>
      </c>
      <c r="Y713" s="10">
        <v>0</v>
      </c>
      <c r="Z713" s="10">
        <v>0</v>
      </c>
      <c r="AA713" s="10">
        <v>0</v>
      </c>
      <c r="AB713" s="10">
        <v>0</v>
      </c>
      <c r="AC713" s="10">
        <v>0</v>
      </c>
      <c r="AD713" s="10">
        <v>0</v>
      </c>
      <c r="AE713" s="10">
        <v>0</v>
      </c>
      <c r="AF713" s="10">
        <v>0</v>
      </c>
      <c r="AG713" s="10">
        <v>9</v>
      </c>
      <c r="AH713" s="10">
        <v>0</v>
      </c>
      <c r="AI713" s="10">
        <v>0</v>
      </c>
      <c r="AJ713" s="10">
        <v>0</v>
      </c>
      <c r="AK713" s="10">
        <v>0</v>
      </c>
      <c r="AL713" s="10">
        <v>0</v>
      </c>
      <c r="AM713" s="10">
        <v>0</v>
      </c>
      <c r="AN713" s="10">
        <v>0</v>
      </c>
      <c r="AO713" s="10">
        <v>0</v>
      </c>
      <c r="AP713" s="10">
        <v>0</v>
      </c>
      <c r="AQ713" s="10">
        <v>0</v>
      </c>
      <c r="AR713" s="10">
        <v>0</v>
      </c>
      <c r="AS713" s="16">
        <v>4</v>
      </c>
      <c r="AT713" s="16">
        <v>0.5</v>
      </c>
      <c r="AU713" s="16">
        <v>3</v>
      </c>
      <c r="AV713" s="16">
        <v>0</v>
      </c>
      <c r="AW713" s="16">
        <v>2</v>
      </c>
      <c r="AX713" s="10">
        <f t="shared" si="79"/>
        <v>9.5</v>
      </c>
      <c r="AY713" s="10">
        <f>SUM(Z713:AK713)</f>
        <v>9</v>
      </c>
      <c r="AZ713" s="2" t="s">
        <v>119</v>
      </c>
      <c r="BA713" s="10">
        <f t="shared" si="80"/>
        <v>0</v>
      </c>
      <c r="BB713" s="36" t="s">
        <v>118</v>
      </c>
      <c r="BC713" s="39" t="str">
        <f t="shared" si="81"/>
        <v/>
      </c>
      <c r="BD713" s="16">
        <f>SUM(AR713:AW713)</f>
        <v>9.5</v>
      </c>
      <c r="BE713" s="10">
        <f>SUM(AL713:AQ713)</f>
        <v>0</v>
      </c>
      <c r="BF713" s="12">
        <f t="shared" si="82"/>
        <v>1</v>
      </c>
      <c r="BG713" s="12">
        <f t="shared" si="83"/>
        <v>0</v>
      </c>
      <c r="BH713" s="9">
        <f t="shared" si="84"/>
        <v>9.5</v>
      </c>
      <c r="BI713" s="39" t="str">
        <f t="shared" si="85"/>
        <v/>
      </c>
      <c r="BK713" s="75"/>
    </row>
    <row r="714" spans="1:63">
      <c r="A714" s="2">
        <v>711</v>
      </c>
      <c r="B714" s="2">
        <v>2024</v>
      </c>
      <c r="C714" s="1">
        <v>0</v>
      </c>
      <c r="D714" s="37" t="str">
        <v>001J1000006Uz1uIAC</v>
      </c>
      <c r="E714" s="37" t="str">
        <v>AVASTHI SALE CORPORATION</v>
      </c>
      <c r="F714" s="37" t="str">
        <v>HIMACHAL PRADESH</v>
      </c>
      <c r="G714" s="37" t="str">
        <v>SOLAN</v>
      </c>
      <c r="H714" s="37">
        <v>0</v>
      </c>
      <c r="I714" s="37" t="str">
        <v>PAL CEMENT AND STEEL PVT. LTD.</v>
      </c>
      <c r="J714" s="37" t="str">
        <v>Rahul Gautam</v>
      </c>
      <c r="K714" s="37">
        <v>0</v>
      </c>
      <c r="L714" s="37" t="str">
        <v>C12827</v>
      </c>
      <c r="M714" s="37" t="str">
        <v>North</v>
      </c>
      <c r="N714" s="2">
        <v>174101</v>
      </c>
      <c r="O714" s="2" t="str">
        <v>02ADGPL5144D1Z3</v>
      </c>
      <c r="P714" s="2">
        <v>9318901831</v>
      </c>
      <c r="Q714" s="2" t="str">
        <v>Nov'24</v>
      </c>
      <c r="R714" s="2">
        <v>2025</v>
      </c>
      <c r="S714" s="1">
        <v>0</v>
      </c>
      <c r="T714" s="2" t="str">
        <v/>
      </c>
      <c r="U714" s="1">
        <v>0</v>
      </c>
      <c r="V714" s="1" t="str">
        <v>Potential Not updated</v>
      </c>
      <c r="W714" s="10">
        <v>0</v>
      </c>
      <c r="X714" s="10">
        <v>0</v>
      </c>
      <c r="Y714" s="10">
        <v>0</v>
      </c>
      <c r="Z714" s="10">
        <v>0</v>
      </c>
      <c r="AA714" s="10">
        <v>0</v>
      </c>
      <c r="AB714" s="10">
        <v>0</v>
      </c>
      <c r="AC714" s="10">
        <v>0</v>
      </c>
      <c r="AD714" s="10">
        <v>0</v>
      </c>
      <c r="AE714" s="10">
        <v>0</v>
      </c>
      <c r="AF714" s="10">
        <v>0</v>
      </c>
      <c r="AG714" s="10">
        <v>12</v>
      </c>
      <c r="AH714" s="10">
        <v>0</v>
      </c>
      <c r="AI714" s="10">
        <v>0</v>
      </c>
      <c r="AJ714" s="10">
        <v>0</v>
      </c>
      <c r="AK714" s="10">
        <v>0</v>
      </c>
      <c r="AL714" s="10">
        <v>7.7</v>
      </c>
      <c r="AM714" s="10">
        <v>0</v>
      </c>
      <c r="AN714" s="10">
        <v>0</v>
      </c>
      <c r="AO714" s="10">
        <v>0</v>
      </c>
      <c r="AP714" s="10">
        <v>0</v>
      </c>
      <c r="AQ714" s="10">
        <v>0</v>
      </c>
      <c r="AR714" s="10">
        <v>0</v>
      </c>
      <c r="AS714" s="16">
        <v>0</v>
      </c>
      <c r="AT714" s="16">
        <v>0</v>
      </c>
      <c r="AU714" s="16">
        <v>0</v>
      </c>
      <c r="AV714" s="16">
        <v>0</v>
      </c>
      <c r="AW714" s="16" t="str">
        <v/>
      </c>
      <c r="AX714" s="10">
        <f t="shared" si="79"/>
        <v>7.7</v>
      </c>
      <c r="AY714" s="10">
        <f>SUM(Z714:AK714)</f>
        <v>12</v>
      </c>
      <c r="AZ714" s="2" t="s">
        <v>119</v>
      </c>
      <c r="BA714" s="10">
        <f t="shared" si="80"/>
        <v>1.2833333333333334</v>
      </c>
      <c r="BB714" s="36" t="s">
        <v>118</v>
      </c>
      <c r="BC714" s="39" t="str">
        <f t="shared" si="81"/>
        <v/>
      </c>
      <c r="BD714" s="16">
        <f>SUM(AR714:AW714)</f>
        <v>0</v>
      </c>
      <c r="BE714" s="10">
        <f>SUM(AL714:AQ714)</f>
        <v>7.7</v>
      </c>
      <c r="BF714" s="12">
        <f t="shared" si="82"/>
        <v>0</v>
      </c>
      <c r="BG714" s="12">
        <f t="shared" si="83"/>
        <v>1</v>
      </c>
      <c r="BH714" s="9">
        <f t="shared" si="84"/>
        <v>7.7</v>
      </c>
      <c r="BI714" s="39" t="str">
        <f t="shared" si="85"/>
        <v/>
      </c>
      <c r="BK714" s="75"/>
    </row>
    <row r="715" spans="1:63">
      <c r="A715" s="2">
        <v>712</v>
      </c>
      <c r="B715" s="2">
        <v>2024</v>
      </c>
      <c r="C715" s="1">
        <v>0</v>
      </c>
      <c r="D715" s="37" t="str">
        <v>0015g00001X2gvoAAB</v>
      </c>
      <c r="E715" s="37" t="str">
        <v>SHIV TRADING COMPANY</v>
      </c>
      <c r="F715" s="37" t="str">
        <v>HARYANA</v>
      </c>
      <c r="G715" s="37" t="str">
        <v>GURUGRAM</v>
      </c>
      <c r="H715" s="37" t="str">
        <v>Gurugram</v>
      </c>
      <c r="I715" s="37" t="str">
        <v>NIKUNJ UDYOG</v>
      </c>
      <c r="J715" s="37" t="str">
        <v>Shiv Shankar Sharma</v>
      </c>
      <c r="K715" s="37" t="str">
        <v>Shiv Shankar Sharma</v>
      </c>
      <c r="L715" s="37" t="str">
        <v>C12828</v>
      </c>
      <c r="M715" s="37" t="str">
        <v>North</v>
      </c>
      <c r="N715" s="2">
        <v>122102</v>
      </c>
      <c r="O715" s="2" t="str">
        <v>06BCXPR1857A1ZB</v>
      </c>
      <c r="P715" s="2">
        <v>9555935549</v>
      </c>
      <c r="Q715" s="2" t="str">
        <v>Nov'24</v>
      </c>
      <c r="R715" s="2">
        <v>2025</v>
      </c>
      <c r="S715" s="1">
        <v>0</v>
      </c>
      <c r="T715" s="2">
        <v>100</v>
      </c>
      <c r="U715" s="1">
        <v>0.03</v>
      </c>
      <c r="V715" s="1" t="str">
        <v>Challenger</v>
      </c>
      <c r="W715" s="10">
        <v>0</v>
      </c>
      <c r="X715" s="10">
        <v>0</v>
      </c>
      <c r="Y715" s="10">
        <v>0</v>
      </c>
      <c r="Z715" s="10">
        <v>0</v>
      </c>
      <c r="AA715" s="10">
        <v>0</v>
      </c>
      <c r="AB715" s="10">
        <v>0</v>
      </c>
      <c r="AC715" s="10">
        <v>0</v>
      </c>
      <c r="AD715" s="10">
        <v>0</v>
      </c>
      <c r="AE715" s="10">
        <v>0</v>
      </c>
      <c r="AF715" s="10">
        <v>0</v>
      </c>
      <c r="AG715" s="10">
        <v>24.85</v>
      </c>
      <c r="AH715" s="10">
        <v>9.6999999999999993</v>
      </c>
      <c r="AI715" s="10">
        <v>28.7</v>
      </c>
      <c r="AJ715" s="10">
        <v>0</v>
      </c>
      <c r="AK715" s="10">
        <v>0</v>
      </c>
      <c r="AL715" s="10">
        <v>0</v>
      </c>
      <c r="AM715" s="10">
        <v>2.7</v>
      </c>
      <c r="AN715" s="10">
        <v>0</v>
      </c>
      <c r="AO715" s="10">
        <v>0</v>
      </c>
      <c r="AP715" s="10">
        <v>10.58</v>
      </c>
      <c r="AQ715" s="10">
        <v>0</v>
      </c>
      <c r="AR715" s="10">
        <v>1.8</v>
      </c>
      <c r="AS715" s="16">
        <v>0</v>
      </c>
      <c r="AT715" s="16">
        <v>0</v>
      </c>
      <c r="AU715" s="16">
        <v>4</v>
      </c>
      <c r="AV715" s="16">
        <v>5</v>
      </c>
      <c r="AW715" s="16" t="str">
        <v/>
      </c>
      <c r="AX715" s="10">
        <f t="shared" si="79"/>
        <v>24.080000000000002</v>
      </c>
      <c r="AY715" s="10">
        <f>SUM(Z715:AK715)</f>
        <v>63.25</v>
      </c>
      <c r="AZ715" s="2" t="s">
        <v>119</v>
      </c>
      <c r="BA715" s="10">
        <f t="shared" si="80"/>
        <v>2.2133333333333334</v>
      </c>
      <c r="BB715" s="36" t="s">
        <v>118</v>
      </c>
      <c r="BC715" s="39" t="str">
        <f t="shared" si="81"/>
        <v/>
      </c>
      <c r="BD715" s="16">
        <f>SUM(AR715:AW715)</f>
        <v>10.8</v>
      </c>
      <c r="BE715" s="10">
        <f>SUM(AL715:AQ715)</f>
        <v>13.280000000000001</v>
      </c>
      <c r="BF715" s="12">
        <f t="shared" si="82"/>
        <v>0.44850498338870431</v>
      </c>
      <c r="BG715" s="12">
        <f t="shared" si="83"/>
        <v>0.55149501661129574</v>
      </c>
      <c r="BH715" s="9">
        <f t="shared" si="84"/>
        <v>24.080000000000002</v>
      </c>
      <c r="BI715" s="39" t="str">
        <f t="shared" si="85"/>
        <v/>
      </c>
      <c r="BK715" s="75"/>
    </row>
    <row r="716" spans="1:63">
      <c r="A716" s="2">
        <v>713</v>
      </c>
      <c r="B716" s="2">
        <v>2024</v>
      </c>
      <c r="C716" s="1">
        <v>0</v>
      </c>
      <c r="D716" s="37" t="str">
        <v>0015g00001UBHaQAAX</v>
      </c>
      <c r="E716" s="37" t="str">
        <v>RAHUL STEEL &amp; CEMENT STORE</v>
      </c>
      <c r="F716" s="37" t="str">
        <v>HARYANA</v>
      </c>
      <c r="G716" s="37" t="str">
        <v>GURUGRAM</v>
      </c>
      <c r="H716" s="37" t="str">
        <v>Gurugram</v>
      </c>
      <c r="I716" s="37" t="str">
        <v>NIKUNJ UDYOG</v>
      </c>
      <c r="J716" s="37" t="str">
        <v>Shiv Shankar Sharma</v>
      </c>
      <c r="K716" s="37" t="str">
        <v>Shiv Shankar Sharma</v>
      </c>
      <c r="L716" s="37" t="str">
        <v>C12828</v>
      </c>
      <c r="M716" s="37" t="str">
        <v>North</v>
      </c>
      <c r="N716" s="2">
        <v>122001</v>
      </c>
      <c r="O716" s="2" t="str">
        <v>06AXRPK1152F1ZK</v>
      </c>
      <c r="P716" s="2">
        <v>9911008856</v>
      </c>
      <c r="Q716" s="2" t="str">
        <v>Nov'24</v>
      </c>
      <c r="R716" s="2">
        <v>2025</v>
      </c>
      <c r="S716" s="1">
        <v>0</v>
      </c>
      <c r="T716" s="2">
        <v>125</v>
      </c>
      <c r="U716" s="1">
        <v>0</v>
      </c>
      <c r="V716" s="1" t="str">
        <v>Challenger</v>
      </c>
      <c r="W716" s="10">
        <v>0</v>
      </c>
      <c r="X716" s="10">
        <v>0</v>
      </c>
      <c r="Y716" s="10">
        <v>0</v>
      </c>
      <c r="Z716" s="10">
        <v>0</v>
      </c>
      <c r="AA716" s="10">
        <v>0</v>
      </c>
      <c r="AB716" s="10">
        <v>0</v>
      </c>
      <c r="AC716" s="10">
        <v>0</v>
      </c>
      <c r="AD716" s="10">
        <v>0</v>
      </c>
      <c r="AE716" s="10">
        <v>0</v>
      </c>
      <c r="AF716" s="10">
        <v>0</v>
      </c>
      <c r="AG716" s="10">
        <v>12</v>
      </c>
      <c r="AH716" s="10">
        <v>0</v>
      </c>
      <c r="AI716" s="10">
        <v>0</v>
      </c>
      <c r="AJ716" s="10">
        <v>0</v>
      </c>
      <c r="AK716" s="10">
        <v>10</v>
      </c>
      <c r="AL716" s="10">
        <v>0</v>
      </c>
      <c r="AM716" s="10">
        <v>0</v>
      </c>
      <c r="AN716" s="10">
        <v>0</v>
      </c>
      <c r="AO716" s="10">
        <v>0</v>
      </c>
      <c r="AP716" s="10">
        <v>0</v>
      </c>
      <c r="AQ716" s="10">
        <v>0</v>
      </c>
      <c r="AR716" s="10">
        <v>0</v>
      </c>
      <c r="AS716" s="16">
        <v>0</v>
      </c>
      <c r="AT716" s="16">
        <v>0</v>
      </c>
      <c r="AU716" s="16">
        <v>0</v>
      </c>
      <c r="AV716" s="16">
        <v>0</v>
      </c>
      <c r="AW716" s="16" t="str">
        <v/>
      </c>
      <c r="AX716" s="10">
        <f t="shared" si="79"/>
        <v>0</v>
      </c>
      <c r="AY716" s="10">
        <f>SUM(Z716:AK716)</f>
        <v>22</v>
      </c>
      <c r="AZ716" s="2" t="s">
        <v>119</v>
      </c>
      <c r="BA716" s="10">
        <f t="shared" si="80"/>
        <v>0</v>
      </c>
      <c r="BB716" s="36" t="s">
        <v>118</v>
      </c>
      <c r="BC716" s="39" t="str">
        <f t="shared" si="81"/>
        <v/>
      </c>
      <c r="BD716" s="16">
        <f>SUM(AR716:AW716)</f>
        <v>0</v>
      </c>
      <c r="BE716" s="10">
        <f>SUM(AL716:AQ716)</f>
        <v>0</v>
      </c>
      <c r="BF716" s="12" t="str">
        <f t="shared" si="82"/>
        <v/>
      </c>
      <c r="BG716" s="12" t="str">
        <f t="shared" si="83"/>
        <v/>
      </c>
      <c r="BH716" s="9">
        <f t="shared" si="84"/>
        <v>0</v>
      </c>
      <c r="BI716" s="39" t="str">
        <f t="shared" si="85"/>
        <v/>
      </c>
      <c r="BK716" s="75"/>
    </row>
    <row r="717" spans="1:63">
      <c r="A717" s="2">
        <v>714</v>
      </c>
      <c r="B717" s="2">
        <v>2024</v>
      </c>
      <c r="C717" s="1">
        <v>0</v>
      </c>
      <c r="D717" s="37" t="str">
        <v>0015g00001X2hUaAAJ</v>
      </c>
      <c r="E717" s="37" t="str">
        <v>CHOPRA ENTERPRISES</v>
      </c>
      <c r="F717" s="37" t="str">
        <v>HARYANA</v>
      </c>
      <c r="G717" s="37" t="str">
        <v>GURUGRAM</v>
      </c>
      <c r="H717" s="37" t="str">
        <v>Gurugram</v>
      </c>
      <c r="I717" s="37" t="str">
        <v>NIKUNJ UDYOG</v>
      </c>
      <c r="J717" s="37" t="str">
        <v>Shiv Shankar Sharma</v>
      </c>
      <c r="K717" s="37" t="str">
        <v>Shiv Shankar Sharma</v>
      </c>
      <c r="L717" s="37" t="str">
        <v>C12828</v>
      </c>
      <c r="M717" s="37" t="str">
        <v>North</v>
      </c>
      <c r="N717" s="2">
        <v>122001</v>
      </c>
      <c r="O717" s="2" t="str">
        <v>06AVEPC4786G1ZL</v>
      </c>
      <c r="P717" s="2">
        <v>9999229130</v>
      </c>
      <c r="Q717" s="2" t="str">
        <v>Nov'24</v>
      </c>
      <c r="R717" s="2">
        <v>2025</v>
      </c>
      <c r="S717" s="1">
        <v>0</v>
      </c>
      <c r="T717" s="2">
        <v>120</v>
      </c>
      <c r="U717" s="1">
        <v>0.16599999999999998</v>
      </c>
      <c r="V717" s="1" t="str">
        <v>Star</v>
      </c>
      <c r="W717" s="10">
        <v>0</v>
      </c>
      <c r="X717" s="10">
        <v>0</v>
      </c>
      <c r="Y717" s="10">
        <v>0</v>
      </c>
      <c r="Z717" s="10">
        <v>0</v>
      </c>
      <c r="AA717" s="10">
        <v>0</v>
      </c>
      <c r="AB717" s="10">
        <v>0</v>
      </c>
      <c r="AC717" s="10">
        <v>0</v>
      </c>
      <c r="AD717" s="10">
        <v>0</v>
      </c>
      <c r="AE717" s="10">
        <v>0</v>
      </c>
      <c r="AF717" s="10">
        <v>0</v>
      </c>
      <c r="AG717" s="10">
        <v>7.5</v>
      </c>
      <c r="AH717" s="10">
        <v>0</v>
      </c>
      <c r="AI717" s="10">
        <v>0</v>
      </c>
      <c r="AJ717" s="10">
        <v>6.7</v>
      </c>
      <c r="AK717" s="10">
        <v>0</v>
      </c>
      <c r="AL717" s="10">
        <v>5</v>
      </c>
      <c r="AM717" s="10">
        <v>0</v>
      </c>
      <c r="AN717" s="10">
        <v>0</v>
      </c>
      <c r="AO717" s="10">
        <v>0</v>
      </c>
      <c r="AP717" s="10">
        <v>3.1</v>
      </c>
      <c r="AQ717" s="10">
        <v>11.02</v>
      </c>
      <c r="AR717" s="10">
        <v>30.11</v>
      </c>
      <c r="AS717" s="16">
        <v>24.07</v>
      </c>
      <c r="AT717" s="16">
        <v>24.04</v>
      </c>
      <c r="AU717" s="16">
        <v>15</v>
      </c>
      <c r="AV717" s="16">
        <v>20.72</v>
      </c>
      <c r="AW717" s="16">
        <v>10</v>
      </c>
      <c r="AX717" s="10">
        <f t="shared" si="79"/>
        <v>143.06</v>
      </c>
      <c r="AY717" s="10">
        <f>SUM(Z717:AK717)</f>
        <v>14.2</v>
      </c>
      <c r="AZ717" s="2" t="s">
        <v>119</v>
      </c>
      <c r="BA717" s="10">
        <f t="shared" si="80"/>
        <v>3.1866666666666661</v>
      </c>
      <c r="BB717" s="36" t="s">
        <v>118</v>
      </c>
      <c r="BC717" s="39" t="str">
        <f t="shared" si="81"/>
        <v/>
      </c>
      <c r="BD717" s="16">
        <f>SUM(AR717:AW717)</f>
        <v>123.94</v>
      </c>
      <c r="BE717" s="10">
        <f>SUM(AL717:AQ717)</f>
        <v>19.119999999999997</v>
      </c>
      <c r="BF717" s="12">
        <f t="shared" si="82"/>
        <v>0.86634978330770307</v>
      </c>
      <c r="BG717" s="12">
        <f t="shared" si="83"/>
        <v>0.13365021669229693</v>
      </c>
      <c r="BH717" s="9">
        <f t="shared" si="84"/>
        <v>143.06</v>
      </c>
      <c r="BI717" s="39" t="str">
        <f t="shared" si="85"/>
        <v/>
      </c>
      <c r="BK717" s="75"/>
    </row>
    <row r="718" spans="1:63">
      <c r="A718" s="2">
        <v>715</v>
      </c>
      <c r="B718" s="2">
        <v>2024</v>
      </c>
      <c r="C718" s="1">
        <v>0</v>
      </c>
      <c r="D718" s="37" t="str">
        <v>0015g00001X2hP2AAJ</v>
      </c>
      <c r="E718" s="37" t="str">
        <v>BALAJI CEMENT STORE</v>
      </c>
      <c r="F718" s="37" t="str">
        <v>HARYANA</v>
      </c>
      <c r="G718" s="37" t="str">
        <v>GURUGRAM</v>
      </c>
      <c r="H718" s="37" t="str">
        <v>Gurugram</v>
      </c>
      <c r="I718" s="37" t="str">
        <v>NIKUNJ UDYOG</v>
      </c>
      <c r="J718" s="37" t="str">
        <v>Shiv Shankar Sharma</v>
      </c>
      <c r="K718" s="37" t="str">
        <v>Shiv Shankar Sharma</v>
      </c>
      <c r="L718" s="37" t="str">
        <v>C12828</v>
      </c>
      <c r="M718" s="37" t="str">
        <v>North</v>
      </c>
      <c r="N718" s="2">
        <v>122101</v>
      </c>
      <c r="O718" s="2" t="str">
        <v>06AAHPY7676D1Z6</v>
      </c>
      <c r="P718" s="2">
        <v>9811087940</v>
      </c>
      <c r="Q718" s="2" t="str">
        <v>Nov'24</v>
      </c>
      <c r="R718" s="2">
        <v>2025</v>
      </c>
      <c r="S718" s="1">
        <v>0</v>
      </c>
      <c r="T718" s="2">
        <v>2000</v>
      </c>
      <c r="U718" s="1">
        <v>0</v>
      </c>
      <c r="V718" s="1" t="str">
        <v>Alien</v>
      </c>
      <c r="W718" s="10">
        <v>0</v>
      </c>
      <c r="X718" s="10">
        <v>0</v>
      </c>
      <c r="Y718" s="10">
        <v>0</v>
      </c>
      <c r="Z718" s="10">
        <v>0</v>
      </c>
      <c r="AA718" s="10">
        <v>0</v>
      </c>
      <c r="AB718" s="10">
        <v>0</v>
      </c>
      <c r="AC718" s="10">
        <v>0</v>
      </c>
      <c r="AD718" s="10">
        <v>0</v>
      </c>
      <c r="AE718" s="10">
        <v>0</v>
      </c>
      <c r="AF718" s="10">
        <v>0</v>
      </c>
      <c r="AG718" s="10">
        <v>15</v>
      </c>
      <c r="AH718" s="10">
        <v>0</v>
      </c>
      <c r="AI718" s="10">
        <v>0</v>
      </c>
      <c r="AJ718" s="10">
        <v>0</v>
      </c>
      <c r="AK718" s="10">
        <v>0</v>
      </c>
      <c r="AL718" s="10">
        <v>0</v>
      </c>
      <c r="AM718" s="10">
        <v>0</v>
      </c>
      <c r="AN718" s="10">
        <v>0</v>
      </c>
      <c r="AO718" s="10">
        <v>0</v>
      </c>
      <c r="AP718" s="10">
        <v>0</v>
      </c>
      <c r="AQ718" s="10">
        <v>0</v>
      </c>
      <c r="AR718" s="10">
        <v>0</v>
      </c>
      <c r="AS718" s="16">
        <v>0</v>
      </c>
      <c r="AT718" s="16">
        <v>0</v>
      </c>
      <c r="AU718" s="16">
        <v>0</v>
      </c>
      <c r="AV718" s="16">
        <v>0</v>
      </c>
      <c r="AW718" s="16" t="str">
        <v/>
      </c>
      <c r="AX718" s="10">
        <f t="shared" si="79"/>
        <v>0</v>
      </c>
      <c r="AY718" s="10">
        <f>SUM(Z718:AK718)</f>
        <v>15</v>
      </c>
      <c r="AZ718" s="2" t="s">
        <v>119</v>
      </c>
      <c r="BA718" s="10">
        <f t="shared" si="80"/>
        <v>0</v>
      </c>
      <c r="BB718" s="36" t="s">
        <v>118</v>
      </c>
      <c r="BC718" s="39" t="str">
        <f t="shared" si="81"/>
        <v/>
      </c>
      <c r="BD718" s="16">
        <f>SUM(AR718:AW718)</f>
        <v>0</v>
      </c>
      <c r="BE718" s="10">
        <f>SUM(AL718:AQ718)</f>
        <v>0</v>
      </c>
      <c r="BF718" s="12" t="str">
        <f t="shared" si="82"/>
        <v/>
      </c>
      <c r="BG718" s="12" t="str">
        <f t="shared" si="83"/>
        <v/>
      </c>
      <c r="BH718" s="9">
        <f t="shared" si="84"/>
        <v>0</v>
      </c>
      <c r="BI718" s="39" t="str">
        <f t="shared" si="85"/>
        <v/>
      </c>
      <c r="BK718" s="75"/>
    </row>
    <row r="719" spans="1:63">
      <c r="A719" s="2">
        <v>716</v>
      </c>
      <c r="B719" s="2">
        <v>2024</v>
      </c>
      <c r="C719" s="1">
        <v>0</v>
      </c>
      <c r="D719" s="37" t="str">
        <v>001J1000003mmqdIAA</v>
      </c>
      <c r="E719" s="37" t="str">
        <v>JAI BHAWANI STEELS</v>
      </c>
      <c r="F719" s="37" t="str">
        <v>HARYANA</v>
      </c>
      <c r="G719" s="37" t="str">
        <v>BHIWANI</v>
      </c>
      <c r="H719" s="37" t="str">
        <v>Loharu</v>
      </c>
      <c r="I719" s="37" t="str">
        <v>PAL CEMENT AND STEEL PVT. LTD.</v>
      </c>
      <c r="J719" s="37" t="str">
        <v>Dinesh Kumar</v>
      </c>
      <c r="K719" s="37" t="str">
        <v>Navneet Pal</v>
      </c>
      <c r="L719" s="37" t="str">
        <v>C12827</v>
      </c>
      <c r="M719" s="37" t="str">
        <v>North</v>
      </c>
      <c r="N719" s="2">
        <v>127021</v>
      </c>
      <c r="O719" s="2" t="str">
        <v>06EHZPK9012C1Z4</v>
      </c>
      <c r="P719" s="2">
        <v>8570000676</v>
      </c>
      <c r="Q719" s="2" t="str">
        <v>Nov'24</v>
      </c>
      <c r="R719" s="2">
        <v>2025</v>
      </c>
      <c r="S719" s="1">
        <v>0</v>
      </c>
      <c r="T719" s="2">
        <v>150</v>
      </c>
      <c r="U719" s="1">
        <v>0</v>
      </c>
      <c r="V719" s="1" t="str">
        <v>Challenger</v>
      </c>
      <c r="W719" s="10">
        <v>0</v>
      </c>
      <c r="X719" s="10">
        <v>0</v>
      </c>
      <c r="Y719" s="10">
        <v>0</v>
      </c>
      <c r="Z719" s="10">
        <v>0</v>
      </c>
      <c r="AA719" s="10">
        <v>0</v>
      </c>
      <c r="AB719" s="10">
        <v>0</v>
      </c>
      <c r="AC719" s="10">
        <v>0</v>
      </c>
      <c r="AD719" s="10">
        <v>0</v>
      </c>
      <c r="AE719" s="10">
        <v>0</v>
      </c>
      <c r="AF719" s="10">
        <v>0</v>
      </c>
      <c r="AG719" s="10">
        <v>84</v>
      </c>
      <c r="AH719" s="10">
        <v>0</v>
      </c>
      <c r="AI719" s="10">
        <v>52</v>
      </c>
      <c r="AJ719" s="10">
        <v>101</v>
      </c>
      <c r="AK719" s="10">
        <v>64</v>
      </c>
      <c r="AL719" s="10">
        <v>0</v>
      </c>
      <c r="AM719" s="10">
        <v>0</v>
      </c>
      <c r="AN719" s="10">
        <v>0</v>
      </c>
      <c r="AO719" s="10">
        <v>0</v>
      </c>
      <c r="AP719" s="10">
        <v>0</v>
      </c>
      <c r="AQ719" s="10">
        <v>0</v>
      </c>
      <c r="AR719" s="10">
        <v>0</v>
      </c>
      <c r="AS719" s="16">
        <v>0</v>
      </c>
      <c r="AT719" s="16">
        <v>0</v>
      </c>
      <c r="AU719" s="16">
        <v>0</v>
      </c>
      <c r="AV719" s="16">
        <v>0</v>
      </c>
      <c r="AW719" s="16" t="str">
        <v/>
      </c>
      <c r="AX719" s="10">
        <f t="shared" si="79"/>
        <v>0</v>
      </c>
      <c r="AY719" s="10">
        <f>SUM(Z719:AK719)</f>
        <v>301</v>
      </c>
      <c r="AZ719" s="2" t="s">
        <v>119</v>
      </c>
      <c r="BA719" s="10">
        <f t="shared" si="80"/>
        <v>0</v>
      </c>
      <c r="BB719" s="36" t="s">
        <v>118</v>
      </c>
      <c r="BC719" s="39" t="str">
        <f t="shared" si="81"/>
        <v/>
      </c>
      <c r="BD719" s="16">
        <f>SUM(AR719:AW719)</f>
        <v>0</v>
      </c>
      <c r="BE719" s="10">
        <f>SUM(AL719:AQ719)</f>
        <v>0</v>
      </c>
      <c r="BF719" s="12" t="str">
        <f t="shared" si="82"/>
        <v/>
      </c>
      <c r="BG719" s="12" t="str">
        <f t="shared" si="83"/>
        <v/>
      </c>
      <c r="BH719" s="9">
        <f t="shared" si="84"/>
        <v>0</v>
      </c>
      <c r="BI719" s="39" t="str">
        <f t="shared" si="85"/>
        <v/>
      </c>
      <c r="BK719" s="75"/>
    </row>
    <row r="720" spans="1:63">
      <c r="A720" s="2">
        <v>717</v>
      </c>
      <c r="B720" s="2">
        <v>2024</v>
      </c>
      <c r="C720" s="1">
        <v>0</v>
      </c>
      <c r="D720" s="37" t="str">
        <v>001J1000003mSUZIA2</v>
      </c>
      <c r="E720" s="37" t="str">
        <v>Bitla steel sales corporation</v>
      </c>
      <c r="F720" s="37" t="str">
        <v>PUNJAB</v>
      </c>
      <c r="G720" s="37" t="str">
        <v>LUDHIANA</v>
      </c>
      <c r="H720" s="37" t="str">
        <v>Ludhiana East</v>
      </c>
      <c r="I720" s="37" t="str">
        <v>PAL CEMENT AND STEEL PVT. LTD.</v>
      </c>
      <c r="J720" s="37" t="str">
        <v>Abhishek Wadhwa</v>
      </c>
      <c r="K720" s="37" t="str">
        <v>Abhishek Wadhwa</v>
      </c>
      <c r="L720" s="37" t="str">
        <v>C12827</v>
      </c>
      <c r="M720" s="37" t="str">
        <v>North</v>
      </c>
      <c r="N720" s="2">
        <v>141003</v>
      </c>
      <c r="O720" s="2" t="str">
        <v>03AFMPS5941M1ZW</v>
      </c>
      <c r="P720" s="2">
        <v>9814925347</v>
      </c>
      <c r="Q720" s="2" t="str">
        <v>Nov'24</v>
      </c>
      <c r="R720" s="2">
        <v>2025</v>
      </c>
      <c r="S720" s="1">
        <v>0</v>
      </c>
      <c r="T720" s="2">
        <v>200</v>
      </c>
      <c r="U720" s="1">
        <v>0.10041666666666665</v>
      </c>
      <c r="V720" s="1" t="str">
        <v>Star</v>
      </c>
      <c r="W720" s="10">
        <v>0</v>
      </c>
      <c r="X720" s="10">
        <v>0</v>
      </c>
      <c r="Y720" s="10">
        <v>0</v>
      </c>
      <c r="Z720" s="10">
        <v>0</v>
      </c>
      <c r="AA720" s="10">
        <v>0</v>
      </c>
      <c r="AB720" s="10">
        <v>0</v>
      </c>
      <c r="AC720" s="10">
        <v>0</v>
      </c>
      <c r="AD720" s="10">
        <v>0</v>
      </c>
      <c r="AE720" s="10">
        <v>0</v>
      </c>
      <c r="AF720" s="10">
        <v>0</v>
      </c>
      <c r="AG720" s="10">
        <v>12</v>
      </c>
      <c r="AH720" s="10">
        <v>14</v>
      </c>
      <c r="AI720" s="10">
        <v>7.5</v>
      </c>
      <c r="AJ720" s="10">
        <v>60</v>
      </c>
      <c r="AK720" s="10">
        <v>0</v>
      </c>
      <c r="AL720" s="10">
        <v>54</v>
      </c>
      <c r="AM720" s="10">
        <v>0</v>
      </c>
      <c r="AN720" s="10">
        <v>0</v>
      </c>
      <c r="AO720" s="10">
        <v>25.06</v>
      </c>
      <c r="AP720" s="10">
        <v>0</v>
      </c>
      <c r="AQ720" s="10">
        <v>0</v>
      </c>
      <c r="AR720" s="10">
        <v>20.73</v>
      </c>
      <c r="AS720" s="16">
        <v>0</v>
      </c>
      <c r="AT720" s="16">
        <v>12.13</v>
      </c>
      <c r="AU720" s="16">
        <v>24</v>
      </c>
      <c r="AV720" s="16">
        <v>24.12</v>
      </c>
      <c r="AW720" s="16">
        <v>141</v>
      </c>
      <c r="AX720" s="10">
        <f t="shared" si="79"/>
        <v>301.04000000000002</v>
      </c>
      <c r="AY720" s="10">
        <f>SUM(Z720:AK720)</f>
        <v>93.5</v>
      </c>
      <c r="AZ720" s="2" t="s">
        <v>119</v>
      </c>
      <c r="BA720" s="10">
        <f t="shared" si="80"/>
        <v>13.176666666666668</v>
      </c>
      <c r="BB720" s="36" t="s">
        <v>118</v>
      </c>
      <c r="BC720" s="39" t="str">
        <f t="shared" si="81"/>
        <v>B</v>
      </c>
      <c r="BD720" s="16">
        <f>SUM(AR720:AW720)</f>
        <v>221.98000000000002</v>
      </c>
      <c r="BE720" s="10">
        <f>SUM(AL720:AQ720)</f>
        <v>79.06</v>
      </c>
      <c r="BF720" s="12">
        <f t="shared" si="82"/>
        <v>0.73737709274515018</v>
      </c>
      <c r="BG720" s="12">
        <f t="shared" si="83"/>
        <v>0.26262290725484982</v>
      </c>
      <c r="BH720" s="9">
        <f t="shared" si="84"/>
        <v>301.04000000000002</v>
      </c>
      <c r="BI720" s="39" t="str">
        <f t="shared" si="85"/>
        <v>B</v>
      </c>
      <c r="BK720" s="75"/>
    </row>
    <row r="721" spans="1:63">
      <c r="A721" s="2">
        <v>718</v>
      </c>
      <c r="B721" s="2">
        <v>2024</v>
      </c>
      <c r="C721" s="1">
        <v>0</v>
      </c>
      <c r="D721" s="37" t="str">
        <v>001J100000PyuOEIAZ</v>
      </c>
      <c r="E721" s="37" t="str">
        <v>L.K.IMPEX</v>
      </c>
      <c r="F721" s="37" t="str">
        <v>PUNJAB</v>
      </c>
      <c r="G721" s="37" t="str">
        <v>FATEHGARH SAHIB</v>
      </c>
      <c r="H721" s="37" t="str">
        <v>Fatehgarh Sahib</v>
      </c>
      <c r="I721" s="37" t="str">
        <v>PAL CEMENT AND STEEL PVT. LTD.</v>
      </c>
      <c r="J721" s="37" t="str">
        <v>Abhishek Wadhwa</v>
      </c>
      <c r="K721" s="37" t="str">
        <v>Abhishek Wadhwa</v>
      </c>
      <c r="L721" s="37" t="str">
        <v>C12827</v>
      </c>
      <c r="M721" s="37" t="str">
        <v>North</v>
      </c>
      <c r="N721" s="2">
        <v>147301</v>
      </c>
      <c r="O721" s="2" t="str">
        <v>03AALFL7320H1ZH</v>
      </c>
      <c r="P721" s="2">
        <v>9540563000</v>
      </c>
      <c r="Q721" s="2" t="str">
        <v>Nov'24</v>
      </c>
      <c r="R721" s="2">
        <v>2025</v>
      </c>
      <c r="S721" s="1">
        <v>0</v>
      </c>
      <c r="T721" s="2">
        <v>100</v>
      </c>
      <c r="U721" s="1">
        <v>0</v>
      </c>
      <c r="V721" s="1" t="str">
        <v>Challenger</v>
      </c>
      <c r="W721" s="10">
        <v>0</v>
      </c>
      <c r="X721" s="10">
        <v>0</v>
      </c>
      <c r="Y721" s="10">
        <v>0</v>
      </c>
      <c r="Z721" s="10">
        <v>0</v>
      </c>
      <c r="AA721" s="10">
        <v>0</v>
      </c>
      <c r="AB721" s="10">
        <v>0</v>
      </c>
      <c r="AC721" s="10">
        <v>0</v>
      </c>
      <c r="AD721" s="10">
        <v>0</v>
      </c>
      <c r="AE721" s="10">
        <v>0</v>
      </c>
      <c r="AF721" s="10">
        <v>0</v>
      </c>
      <c r="AG721" s="10">
        <v>11</v>
      </c>
      <c r="AH721" s="10">
        <v>10</v>
      </c>
      <c r="AI721" s="10">
        <v>0</v>
      </c>
      <c r="AJ721" s="10">
        <v>0</v>
      </c>
      <c r="AK721" s="10">
        <v>0</v>
      </c>
      <c r="AL721" s="10">
        <v>0</v>
      </c>
      <c r="AM721" s="10">
        <v>0</v>
      </c>
      <c r="AN721" s="10">
        <v>0</v>
      </c>
      <c r="AO721" s="10">
        <v>0</v>
      </c>
      <c r="AP721" s="10">
        <v>0</v>
      </c>
      <c r="AQ721" s="10">
        <v>0</v>
      </c>
      <c r="AR721" s="10">
        <v>30.11</v>
      </c>
      <c r="AS721" s="16">
        <v>0</v>
      </c>
      <c r="AT721" s="16">
        <v>0</v>
      </c>
      <c r="AU721" s="16">
        <v>0</v>
      </c>
      <c r="AV721" s="16">
        <v>0</v>
      </c>
      <c r="AW721" s="16" t="str">
        <v/>
      </c>
      <c r="AX721" s="10">
        <f t="shared" si="79"/>
        <v>30.11</v>
      </c>
      <c r="AY721" s="10">
        <f>SUM(Z721:AK721)</f>
        <v>21</v>
      </c>
      <c r="AZ721" s="2" t="s">
        <v>119</v>
      </c>
      <c r="BA721" s="10">
        <f t="shared" si="80"/>
        <v>0</v>
      </c>
      <c r="BB721" s="36" t="s">
        <v>118</v>
      </c>
      <c r="BC721" s="39" t="str">
        <f t="shared" si="81"/>
        <v/>
      </c>
      <c r="BD721" s="16">
        <f>SUM(AR721:AW721)</f>
        <v>30.11</v>
      </c>
      <c r="BE721" s="10">
        <f>SUM(AL721:AQ721)</f>
        <v>0</v>
      </c>
      <c r="BF721" s="12">
        <f t="shared" si="82"/>
        <v>1</v>
      </c>
      <c r="BG721" s="12">
        <f t="shared" si="83"/>
        <v>0</v>
      </c>
      <c r="BH721" s="9">
        <f t="shared" si="84"/>
        <v>30.11</v>
      </c>
      <c r="BI721" s="39" t="str">
        <f t="shared" si="85"/>
        <v/>
      </c>
      <c r="BK721" s="75"/>
    </row>
    <row r="722" spans="1:63">
      <c r="A722" s="2">
        <v>719</v>
      </c>
      <c r="B722" s="2">
        <v>2024</v>
      </c>
      <c r="C722" s="1">
        <v>0</v>
      </c>
      <c r="D722" s="37" t="str">
        <v>001J100000LnhYRIAZ</v>
      </c>
      <c r="E722" s="37" t="str">
        <v>SWASTIK IRON AND HARDWARE STORE</v>
      </c>
      <c r="F722" s="37" t="str">
        <v>RAJASTHAN</v>
      </c>
      <c r="G722" s="37" t="str">
        <v>JHUNJHUNU</v>
      </c>
      <c r="H722" s="37" t="str">
        <v>Chirawa</v>
      </c>
      <c r="I722" s="37" t="str">
        <v>KHUNTETA STEELS</v>
      </c>
      <c r="J722" s="37" t="str">
        <v>Ravi Kumar Kulmi</v>
      </c>
      <c r="K722" s="37">
        <v>0</v>
      </c>
      <c r="L722" s="37" t="str">
        <v/>
      </c>
      <c r="M722" s="37" t="str">
        <v>North</v>
      </c>
      <c r="N722" s="2">
        <v>333026</v>
      </c>
      <c r="O722" s="2" t="str">
        <v>08AMWPK8784D1Z9</v>
      </c>
      <c r="P722" s="2">
        <v>9784508444</v>
      </c>
      <c r="Q722" s="2" t="str">
        <v>Nov'24</v>
      </c>
      <c r="R722" s="2">
        <v>2025</v>
      </c>
      <c r="S722" s="1">
        <v>0</v>
      </c>
      <c r="T722" s="2">
        <v>50</v>
      </c>
      <c r="U722" s="1">
        <v>0</v>
      </c>
      <c r="V722" s="1" t="str">
        <v>Minor</v>
      </c>
      <c r="W722" s="10">
        <v>0</v>
      </c>
      <c r="X722" s="10">
        <v>0</v>
      </c>
      <c r="Y722" s="10">
        <v>0</v>
      </c>
      <c r="Z722" s="10">
        <v>0</v>
      </c>
      <c r="AA722" s="10">
        <v>0</v>
      </c>
      <c r="AB722" s="10">
        <v>0</v>
      </c>
      <c r="AC722" s="10">
        <v>0</v>
      </c>
      <c r="AD722" s="10">
        <v>0</v>
      </c>
      <c r="AE722" s="10">
        <v>0</v>
      </c>
      <c r="AF722" s="10">
        <v>0</v>
      </c>
      <c r="AG722" s="10">
        <v>20</v>
      </c>
      <c r="AH722" s="10">
        <v>25.02</v>
      </c>
      <c r="AI722" s="10">
        <v>0</v>
      </c>
      <c r="AJ722" s="10">
        <v>0</v>
      </c>
      <c r="AK722" s="10">
        <v>0</v>
      </c>
      <c r="AL722" s="10">
        <v>0</v>
      </c>
      <c r="AM722" s="10">
        <v>0</v>
      </c>
      <c r="AN722" s="10">
        <v>0</v>
      </c>
      <c r="AO722" s="10">
        <v>0</v>
      </c>
      <c r="AP722" s="10">
        <v>0</v>
      </c>
      <c r="AQ722" s="10">
        <v>0</v>
      </c>
      <c r="AR722" s="10">
        <v>0</v>
      </c>
      <c r="AS722" s="16">
        <v>0</v>
      </c>
      <c r="AT722" s="16">
        <v>0</v>
      </c>
      <c r="AU722" s="16">
        <v>0</v>
      </c>
      <c r="AV722" s="16">
        <v>0</v>
      </c>
      <c r="AW722" s="16" t="str">
        <v/>
      </c>
      <c r="AX722" s="10">
        <f t="shared" si="79"/>
        <v>0</v>
      </c>
      <c r="AY722" s="10">
        <f>SUM(Z722:AK722)</f>
        <v>45.019999999999996</v>
      </c>
      <c r="AZ722" s="2" t="s">
        <v>119</v>
      </c>
      <c r="BA722" s="10">
        <f t="shared" si="80"/>
        <v>0</v>
      </c>
      <c r="BB722" s="36" t="s">
        <v>118</v>
      </c>
      <c r="BC722" s="39" t="str">
        <f t="shared" si="81"/>
        <v/>
      </c>
      <c r="BD722" s="16">
        <f>SUM(AR722:AW722)</f>
        <v>0</v>
      </c>
      <c r="BE722" s="10">
        <f>SUM(AL722:AQ722)</f>
        <v>0</v>
      </c>
      <c r="BF722" s="12" t="str">
        <f t="shared" si="82"/>
        <v/>
      </c>
      <c r="BG722" s="12" t="str">
        <f t="shared" si="83"/>
        <v/>
      </c>
      <c r="BH722" s="9">
        <f t="shared" si="84"/>
        <v>0</v>
      </c>
      <c r="BI722" s="39" t="str">
        <f t="shared" si="85"/>
        <v/>
      </c>
      <c r="BK722" s="75"/>
    </row>
    <row r="723" spans="1:63">
      <c r="A723" s="2">
        <v>720</v>
      </c>
      <c r="B723" s="2">
        <v>2024</v>
      </c>
      <c r="C723" s="1">
        <v>0</v>
      </c>
      <c r="D723" s="37" t="str">
        <v>0015g00001dHdNAAA0</v>
      </c>
      <c r="E723" s="37" t="str">
        <v>M/S  AGARWAL AND SONS</v>
      </c>
      <c r="F723" s="37" t="str">
        <v>UTTAR PRADESH</v>
      </c>
      <c r="G723" s="37" t="str">
        <v>RAMPUR</v>
      </c>
      <c r="H723" s="37" t="str">
        <v>Moradabad</v>
      </c>
      <c r="I723" s="37" t="str">
        <v>OPTRIX INFRA LLP</v>
      </c>
      <c r="J723" s="37" t="str">
        <v>SHIV KUMAR</v>
      </c>
      <c r="K723" s="37" t="str">
        <v>Divyansh Dhawal</v>
      </c>
      <c r="L723" s="37" t="str">
        <v>001J100000PJG7oIAH</v>
      </c>
      <c r="M723" s="37" t="str">
        <v>North</v>
      </c>
      <c r="N723" s="2">
        <v>244901</v>
      </c>
      <c r="O723" s="2" t="str">
        <v>09AFQPA8338E1ZA</v>
      </c>
      <c r="P723" s="2">
        <v>9045923152</v>
      </c>
      <c r="Q723" s="2" t="str">
        <v>Nov'24</v>
      </c>
      <c r="R723" s="2">
        <v>2025</v>
      </c>
      <c r="S723" s="1">
        <v>0</v>
      </c>
      <c r="T723" s="2">
        <v>100</v>
      </c>
      <c r="U723" s="1">
        <v>0</v>
      </c>
      <c r="V723" s="1" t="str">
        <v>Challenger</v>
      </c>
      <c r="W723" s="10">
        <v>0</v>
      </c>
      <c r="X723" s="10">
        <v>0</v>
      </c>
      <c r="Y723" s="10">
        <v>0</v>
      </c>
      <c r="Z723" s="10">
        <v>0</v>
      </c>
      <c r="AA723" s="10">
        <v>0</v>
      </c>
      <c r="AB723" s="10">
        <v>0</v>
      </c>
      <c r="AC723" s="10">
        <v>0</v>
      </c>
      <c r="AD723" s="10">
        <v>0</v>
      </c>
      <c r="AE723" s="10">
        <v>0</v>
      </c>
      <c r="AF723" s="10">
        <v>0</v>
      </c>
      <c r="AG723" s="10">
        <v>5</v>
      </c>
      <c r="AH723" s="10">
        <v>0</v>
      </c>
      <c r="AI723" s="10">
        <v>0</v>
      </c>
      <c r="AJ723" s="10">
        <v>0</v>
      </c>
      <c r="AK723" s="10">
        <v>0</v>
      </c>
      <c r="AL723" s="10">
        <v>0</v>
      </c>
      <c r="AM723" s="10">
        <v>0</v>
      </c>
      <c r="AN723" s="10">
        <v>0</v>
      </c>
      <c r="AO723" s="10">
        <v>0</v>
      </c>
      <c r="AP723" s="10">
        <v>0</v>
      </c>
      <c r="AQ723" s="10">
        <v>0</v>
      </c>
      <c r="AR723" s="10">
        <v>0</v>
      </c>
      <c r="AS723" s="16">
        <v>0</v>
      </c>
      <c r="AT723" s="16">
        <v>0</v>
      </c>
      <c r="AU723" s="16">
        <v>0</v>
      </c>
      <c r="AV723" s="16">
        <v>0</v>
      </c>
      <c r="AW723" s="16" t="str">
        <v/>
      </c>
      <c r="AX723" s="10">
        <f t="shared" si="79"/>
        <v>0</v>
      </c>
      <c r="AY723" s="10">
        <f>SUM(Z723:AK723)</f>
        <v>5</v>
      </c>
      <c r="AZ723" s="2" t="s">
        <v>119</v>
      </c>
      <c r="BA723" s="10">
        <f t="shared" si="80"/>
        <v>0</v>
      </c>
      <c r="BB723" s="36" t="s">
        <v>118</v>
      </c>
      <c r="BC723" s="39" t="str">
        <f t="shared" si="81"/>
        <v/>
      </c>
      <c r="BD723" s="16">
        <f>SUM(AR723:AW723)</f>
        <v>0</v>
      </c>
      <c r="BE723" s="10">
        <f>SUM(AL723:AQ723)</f>
        <v>0</v>
      </c>
      <c r="BF723" s="12" t="str">
        <f t="shared" si="82"/>
        <v/>
      </c>
      <c r="BG723" s="12" t="str">
        <f t="shared" si="83"/>
        <v/>
      </c>
      <c r="BH723" s="9">
        <f t="shared" si="84"/>
        <v>0</v>
      </c>
      <c r="BI723" s="39" t="str">
        <f t="shared" si="85"/>
        <v/>
      </c>
      <c r="BK723" s="75"/>
    </row>
    <row r="724" spans="1:63">
      <c r="A724" s="2">
        <v>721</v>
      </c>
      <c r="B724" s="2">
        <v>2024</v>
      </c>
      <c r="C724" s="1">
        <v>0</v>
      </c>
      <c r="D724" s="37" t="str">
        <v>0015g00001eio2fAAA</v>
      </c>
      <c r="E724" s="37" t="str">
        <v>SUNRISE HARDWARE STORE KISHTWAR</v>
      </c>
      <c r="F724" s="37" t="str">
        <v>JAMMU AND KASHMIR</v>
      </c>
      <c r="G724" s="37" t="str">
        <v>KISHTWAR</v>
      </c>
      <c r="H724" s="37" t="str">
        <v>Kishtwar</v>
      </c>
      <c r="I724" s="37" t="str">
        <v>AGGARWAL TRADERS</v>
      </c>
      <c r="J724" s="37" t="str">
        <v>bhanu ayush</v>
      </c>
      <c r="K724" s="37">
        <v>0</v>
      </c>
      <c r="L724" s="37" t="str">
        <v>0015g00001gvNHH</v>
      </c>
      <c r="M724" s="37" t="str">
        <v>North</v>
      </c>
      <c r="N724" s="2">
        <v>182204</v>
      </c>
      <c r="O724" s="2" t="str">
        <v>01AGNPI3114J1ZS</v>
      </c>
      <c r="P724" s="2">
        <v>9796885949</v>
      </c>
      <c r="Q724" s="2" t="str">
        <v>Dec'24</v>
      </c>
      <c r="R724" s="2">
        <v>2025</v>
      </c>
      <c r="S724" s="1">
        <v>0</v>
      </c>
      <c r="T724" s="2">
        <v>10</v>
      </c>
      <c r="U724" s="1">
        <v>0</v>
      </c>
      <c r="V724" s="1" t="str">
        <v>Minor</v>
      </c>
      <c r="W724" s="10">
        <v>0</v>
      </c>
      <c r="X724" s="10">
        <v>0</v>
      </c>
      <c r="Y724" s="10">
        <v>0</v>
      </c>
      <c r="Z724" s="10">
        <v>0</v>
      </c>
      <c r="AA724" s="10">
        <v>0</v>
      </c>
      <c r="AB724" s="10">
        <v>0</v>
      </c>
      <c r="AC724" s="10">
        <v>0</v>
      </c>
      <c r="AD724" s="10">
        <v>0</v>
      </c>
      <c r="AE724" s="10">
        <v>0</v>
      </c>
      <c r="AF724" s="10">
        <v>0</v>
      </c>
      <c r="AG724" s="10">
        <v>0</v>
      </c>
      <c r="AH724" s="10">
        <v>10</v>
      </c>
      <c r="AI724" s="10">
        <v>0</v>
      </c>
      <c r="AJ724" s="10">
        <v>0</v>
      </c>
      <c r="AK724" s="10">
        <v>0</v>
      </c>
      <c r="AL724" s="10">
        <v>13</v>
      </c>
      <c r="AM724" s="10">
        <v>0</v>
      </c>
      <c r="AN724" s="10">
        <v>0</v>
      </c>
      <c r="AO724" s="10">
        <v>16</v>
      </c>
      <c r="AP724" s="10">
        <v>0</v>
      </c>
      <c r="AQ724" s="10">
        <v>0</v>
      </c>
      <c r="AR724" s="10">
        <v>0</v>
      </c>
      <c r="AS724" s="16">
        <v>0</v>
      </c>
      <c r="AT724" s="16">
        <v>0</v>
      </c>
      <c r="AU724" s="16">
        <v>0</v>
      </c>
      <c r="AV724" s="16">
        <v>0</v>
      </c>
      <c r="AW724" s="16" t="str">
        <v/>
      </c>
      <c r="AX724" s="10">
        <f t="shared" si="79"/>
        <v>29</v>
      </c>
      <c r="AY724" s="10">
        <f>SUM(Z724:AK724)</f>
        <v>10</v>
      </c>
      <c r="AZ724" s="2" t="s">
        <v>119</v>
      </c>
      <c r="BA724" s="10">
        <f t="shared" si="80"/>
        <v>4.833333333333333</v>
      </c>
      <c r="BB724" s="36" t="s">
        <v>118</v>
      </c>
      <c r="BC724" s="39" t="str">
        <f t="shared" si="81"/>
        <v/>
      </c>
      <c r="BD724" s="16">
        <f>SUM(AR724:AW724)</f>
        <v>0</v>
      </c>
      <c r="BE724" s="10">
        <f>SUM(AL724:AQ724)</f>
        <v>29</v>
      </c>
      <c r="BF724" s="12">
        <f t="shared" si="82"/>
        <v>0</v>
      </c>
      <c r="BG724" s="12">
        <f t="shared" si="83"/>
        <v>1</v>
      </c>
      <c r="BH724" s="9">
        <f t="shared" si="84"/>
        <v>29</v>
      </c>
      <c r="BI724" s="39" t="str">
        <f t="shared" si="85"/>
        <v/>
      </c>
      <c r="BK724" s="75"/>
    </row>
    <row r="725" spans="1:63">
      <c r="A725" s="2">
        <v>722</v>
      </c>
      <c r="B725" s="2">
        <v>2024</v>
      </c>
      <c r="C725" s="1">
        <v>0</v>
      </c>
      <c r="D725" s="37" t="str">
        <v>0015g00001fuZrtAAE</v>
      </c>
      <c r="E725" s="37" t="str">
        <v>JANTA MARKETING</v>
      </c>
      <c r="F725" s="37" t="str">
        <v>JAMMU AND KASHMIR</v>
      </c>
      <c r="G725" s="37" t="str">
        <v>JAMMU</v>
      </c>
      <c r="H725" s="37">
        <v>0</v>
      </c>
      <c r="I725" s="37" t="str">
        <v>AGGARWAL TRADERS</v>
      </c>
      <c r="J725" s="37" t="str">
        <v>bhanu ayush</v>
      </c>
      <c r="K725" s="37">
        <v>0</v>
      </c>
      <c r="L725" s="37" t="str">
        <v>0015g00001gvNHH</v>
      </c>
      <c r="M725" s="37" t="str">
        <v>North</v>
      </c>
      <c r="N725" s="2">
        <v>181102</v>
      </c>
      <c r="O725" s="2" t="str">
        <v>01BJDPS0690D1ZM</v>
      </c>
      <c r="P725" s="2">
        <v>8715951999</v>
      </c>
      <c r="Q725" s="2" t="str">
        <v>Dec'24</v>
      </c>
      <c r="R725" s="2">
        <v>2025</v>
      </c>
      <c r="S725" s="1">
        <v>0</v>
      </c>
      <c r="T725" s="2">
        <v>10</v>
      </c>
      <c r="U725" s="1">
        <v>0.51800000000000002</v>
      </c>
      <c r="V725" s="1" t="str">
        <v>Friendly</v>
      </c>
      <c r="W725" s="10">
        <v>0</v>
      </c>
      <c r="X725" s="10">
        <v>0</v>
      </c>
      <c r="Y725" s="10">
        <v>0</v>
      </c>
      <c r="Z725" s="10">
        <v>0</v>
      </c>
      <c r="AA725" s="10">
        <v>0</v>
      </c>
      <c r="AB725" s="10">
        <v>0</v>
      </c>
      <c r="AC725" s="10">
        <v>0</v>
      </c>
      <c r="AD725" s="10">
        <v>0</v>
      </c>
      <c r="AE725" s="10">
        <v>0</v>
      </c>
      <c r="AF725" s="10">
        <v>0</v>
      </c>
      <c r="AG725" s="10">
        <v>0</v>
      </c>
      <c r="AH725" s="10">
        <v>10.14</v>
      </c>
      <c r="AI725" s="10">
        <v>8.3000000000000007</v>
      </c>
      <c r="AJ725" s="10">
        <v>0</v>
      </c>
      <c r="AK725" s="10">
        <v>1</v>
      </c>
      <c r="AL725" s="10">
        <v>3</v>
      </c>
      <c r="AM725" s="10">
        <v>2</v>
      </c>
      <c r="AN725" s="10">
        <v>0</v>
      </c>
      <c r="AO725" s="10">
        <v>0</v>
      </c>
      <c r="AP725" s="10">
        <v>11.59</v>
      </c>
      <c r="AQ725" s="10">
        <v>0</v>
      </c>
      <c r="AR725" s="10">
        <v>1.27</v>
      </c>
      <c r="AS725" s="16">
        <v>0</v>
      </c>
      <c r="AT725" s="16">
        <v>10.54</v>
      </c>
      <c r="AU725" s="16">
        <v>5</v>
      </c>
      <c r="AV725" s="16">
        <v>0</v>
      </c>
      <c r="AW725" s="16">
        <v>5</v>
      </c>
      <c r="AX725" s="10">
        <f t="shared" si="79"/>
        <v>38.4</v>
      </c>
      <c r="AY725" s="10">
        <f>SUM(Z725:AK725)</f>
        <v>19.440000000000001</v>
      </c>
      <c r="AZ725" s="2" t="s">
        <v>119</v>
      </c>
      <c r="BA725" s="10">
        <f t="shared" si="80"/>
        <v>2.7650000000000001</v>
      </c>
      <c r="BB725" s="36" t="s">
        <v>118</v>
      </c>
      <c r="BC725" s="39" t="str">
        <f t="shared" si="81"/>
        <v/>
      </c>
      <c r="BD725" s="16">
        <f>SUM(AR725:AW725)</f>
        <v>21.81</v>
      </c>
      <c r="BE725" s="10">
        <f>SUM(AL725:AQ725)</f>
        <v>16.59</v>
      </c>
      <c r="BF725" s="12">
        <f t="shared" si="82"/>
        <v>0.56796875000000002</v>
      </c>
      <c r="BG725" s="12">
        <f t="shared" si="83"/>
        <v>0.43203125000000003</v>
      </c>
      <c r="BH725" s="9">
        <f t="shared" si="84"/>
        <v>38.4</v>
      </c>
      <c r="BI725" s="39" t="str">
        <f t="shared" si="85"/>
        <v/>
      </c>
      <c r="BK725" s="75"/>
    </row>
    <row r="726" spans="1:63">
      <c r="A726" s="2">
        <v>723</v>
      </c>
      <c r="B726" s="2">
        <v>2024</v>
      </c>
      <c r="C726" s="1">
        <v>0</v>
      </c>
      <c r="D726" s="37" t="str">
        <v>0015g00001UBHmDAAX</v>
      </c>
      <c r="E726" s="37" t="str">
        <v>M/S SRI SIDHBALI BABA ASSOCIATES</v>
      </c>
      <c r="F726" s="37" t="str">
        <v>UTTARAKHAND</v>
      </c>
      <c r="G726" s="37" t="str">
        <v>PAURI GARHWAL</v>
      </c>
      <c r="H726" s="37" t="str">
        <v>Kotdwara</v>
      </c>
      <c r="I726" s="37" t="str">
        <v>SHIVA SALES INDIA CORPORATION</v>
      </c>
      <c r="J726" s="37" t="str">
        <v>Ravi Kumar</v>
      </c>
      <c r="K726" s="37">
        <v>0</v>
      </c>
      <c r="L726" s="37" t="str">
        <v>C12821</v>
      </c>
      <c r="M726" s="37" t="str">
        <v>North</v>
      </c>
      <c r="N726" s="2">
        <v>246149</v>
      </c>
      <c r="O726" s="2">
        <v>0</v>
      </c>
      <c r="P726" s="2">
        <v>9927992025</v>
      </c>
      <c r="Q726" s="2" t="str">
        <v>Dec'24</v>
      </c>
      <c r="R726" s="2">
        <v>2025</v>
      </c>
      <c r="S726" s="1">
        <v>0</v>
      </c>
      <c r="T726" s="2">
        <v>100</v>
      </c>
      <c r="U726" s="1">
        <v>0</v>
      </c>
      <c r="V726" s="1" t="str">
        <v>Challenger</v>
      </c>
      <c r="W726" s="10">
        <v>0</v>
      </c>
      <c r="X726" s="10">
        <v>0</v>
      </c>
      <c r="Y726" s="10">
        <v>0</v>
      </c>
      <c r="Z726" s="10">
        <v>0</v>
      </c>
      <c r="AA726" s="10">
        <v>0</v>
      </c>
      <c r="AB726" s="10">
        <v>0</v>
      </c>
      <c r="AC726" s="10">
        <v>0</v>
      </c>
      <c r="AD726" s="10">
        <v>0</v>
      </c>
      <c r="AE726" s="10">
        <v>0</v>
      </c>
      <c r="AF726" s="10">
        <v>0</v>
      </c>
      <c r="AG726" s="10">
        <v>0</v>
      </c>
      <c r="AH726" s="10">
        <v>57</v>
      </c>
      <c r="AI726" s="10">
        <v>0</v>
      </c>
      <c r="AJ726" s="10">
        <v>0</v>
      </c>
      <c r="AK726" s="10">
        <v>4</v>
      </c>
      <c r="AL726" s="10">
        <v>0</v>
      </c>
      <c r="AM726" s="10">
        <v>0</v>
      </c>
      <c r="AN726" s="10">
        <v>0</v>
      </c>
      <c r="AO726" s="10">
        <v>0</v>
      </c>
      <c r="AP726" s="10">
        <v>0</v>
      </c>
      <c r="AQ726" s="10">
        <v>0</v>
      </c>
      <c r="AR726" s="10">
        <v>0</v>
      </c>
      <c r="AS726" s="16">
        <v>0</v>
      </c>
      <c r="AT726" s="16">
        <v>0</v>
      </c>
      <c r="AU726" s="16">
        <v>0</v>
      </c>
      <c r="AV726" s="16">
        <v>0</v>
      </c>
      <c r="AW726" s="16" t="str">
        <v/>
      </c>
      <c r="AX726" s="10">
        <f t="shared" si="79"/>
        <v>0</v>
      </c>
      <c r="AY726" s="10">
        <f>SUM(Z726:AK726)</f>
        <v>61</v>
      </c>
      <c r="AZ726" s="2" t="s">
        <v>119</v>
      </c>
      <c r="BA726" s="10">
        <f t="shared" si="80"/>
        <v>0</v>
      </c>
      <c r="BB726" s="36" t="s">
        <v>118</v>
      </c>
      <c r="BC726" s="39" t="str">
        <f t="shared" si="81"/>
        <v/>
      </c>
      <c r="BD726" s="16">
        <f>SUM(AR726:AW726)</f>
        <v>0</v>
      </c>
      <c r="BE726" s="10">
        <f>SUM(AL726:AQ726)</f>
        <v>0</v>
      </c>
      <c r="BF726" s="12" t="str">
        <f t="shared" si="82"/>
        <v/>
      </c>
      <c r="BG726" s="12" t="str">
        <f t="shared" si="83"/>
        <v/>
      </c>
      <c r="BH726" s="9">
        <f t="shared" si="84"/>
        <v>0</v>
      </c>
      <c r="BI726" s="39" t="str">
        <f t="shared" si="85"/>
        <v/>
      </c>
      <c r="BK726" s="75"/>
    </row>
    <row r="727" spans="1:63">
      <c r="A727" s="2">
        <v>724</v>
      </c>
      <c r="B727" s="2">
        <v>2024</v>
      </c>
      <c r="C727" s="1">
        <v>0</v>
      </c>
      <c r="D727" s="37" t="str">
        <v>0015g00001UBHn2AAH</v>
      </c>
      <c r="E727" s="37" t="str">
        <v>SHIVAY ASSOCIATES</v>
      </c>
      <c r="F727" s="37" t="str">
        <v>UTTARAKHAND</v>
      </c>
      <c r="G727" s="37" t="str">
        <v>DEHRADUN</v>
      </c>
      <c r="H727" s="37" t="str">
        <v>Dehradun</v>
      </c>
      <c r="I727" s="37" t="str">
        <v>SHIVA SALES INDIA CORPORATION</v>
      </c>
      <c r="J727" s="37" t="str">
        <v>Ravi Kumar</v>
      </c>
      <c r="K727" s="37">
        <v>0</v>
      </c>
      <c r="L727" s="37" t="str">
        <v>C12821</v>
      </c>
      <c r="M727" s="37" t="str">
        <v>North</v>
      </c>
      <c r="N727" s="2">
        <v>248001</v>
      </c>
      <c r="O727" s="2" t="str">
        <v>05AVIPM6039N2Z</v>
      </c>
      <c r="P727" s="2">
        <v>9917043575</v>
      </c>
      <c r="Q727" s="2" t="str">
        <v>Dec'24</v>
      </c>
      <c r="R727" s="2">
        <v>2025</v>
      </c>
      <c r="S727" s="1">
        <v>0</v>
      </c>
      <c r="T727" s="2">
        <v>20</v>
      </c>
      <c r="U727" s="1">
        <v>0.4</v>
      </c>
      <c r="V727" s="1" t="str">
        <v>Friendly</v>
      </c>
      <c r="W727" s="10">
        <v>0</v>
      </c>
      <c r="X727" s="10">
        <v>0</v>
      </c>
      <c r="Y727" s="10">
        <v>0</v>
      </c>
      <c r="Z727" s="10">
        <v>0</v>
      </c>
      <c r="AA727" s="10">
        <v>0</v>
      </c>
      <c r="AB727" s="10">
        <v>0</v>
      </c>
      <c r="AC727" s="10">
        <v>0</v>
      </c>
      <c r="AD727" s="10">
        <v>0</v>
      </c>
      <c r="AE727" s="10">
        <v>0</v>
      </c>
      <c r="AF727" s="10">
        <v>0</v>
      </c>
      <c r="AG727" s="10">
        <v>0</v>
      </c>
      <c r="AH727" s="10">
        <v>9</v>
      </c>
      <c r="AI727" s="10">
        <v>4</v>
      </c>
      <c r="AJ727" s="10">
        <v>4</v>
      </c>
      <c r="AK727" s="10">
        <v>12</v>
      </c>
      <c r="AL727" s="10">
        <v>0</v>
      </c>
      <c r="AM727" s="10">
        <v>4</v>
      </c>
      <c r="AN727" s="10">
        <v>10</v>
      </c>
      <c r="AO727" s="10">
        <v>0</v>
      </c>
      <c r="AP727" s="10">
        <v>3.5</v>
      </c>
      <c r="AQ727" s="10">
        <v>0</v>
      </c>
      <c r="AR727" s="10">
        <v>6</v>
      </c>
      <c r="AS727" s="16">
        <v>0</v>
      </c>
      <c r="AT727" s="16">
        <v>9</v>
      </c>
      <c r="AU727" s="16">
        <v>9</v>
      </c>
      <c r="AV727" s="16">
        <v>6</v>
      </c>
      <c r="AW727" s="16" t="str">
        <v/>
      </c>
      <c r="AX727" s="10">
        <f t="shared" si="79"/>
        <v>47.5</v>
      </c>
      <c r="AY727" s="10">
        <f>SUM(Z727:AK727)</f>
        <v>29</v>
      </c>
      <c r="AZ727" s="2" t="s">
        <v>119</v>
      </c>
      <c r="BA727" s="10">
        <f t="shared" si="80"/>
        <v>2.9166666666666665</v>
      </c>
      <c r="BB727" s="36" t="s">
        <v>118</v>
      </c>
      <c r="BC727" s="39" t="str">
        <f t="shared" si="81"/>
        <v/>
      </c>
      <c r="BD727" s="16">
        <f>SUM(AR727:AW727)</f>
        <v>30</v>
      </c>
      <c r="BE727" s="10">
        <f>SUM(AL727:AQ727)</f>
        <v>17.5</v>
      </c>
      <c r="BF727" s="12">
        <f t="shared" si="82"/>
        <v>0.63157894736842102</v>
      </c>
      <c r="BG727" s="12">
        <f t="shared" si="83"/>
        <v>0.36842105263157893</v>
      </c>
      <c r="BH727" s="9">
        <f t="shared" si="84"/>
        <v>47.5</v>
      </c>
      <c r="BI727" s="39" t="str">
        <f t="shared" si="85"/>
        <v/>
      </c>
      <c r="BK727" s="75"/>
    </row>
    <row r="728" spans="1:63">
      <c r="A728" s="2">
        <v>725</v>
      </c>
      <c r="B728" s="2">
        <v>2024</v>
      </c>
      <c r="C728" s="1">
        <v>0</v>
      </c>
      <c r="D728" s="37" t="str">
        <v>0015g00001fwPJMAA2</v>
      </c>
      <c r="E728" s="37" t="str">
        <v>Mateshwari Steel</v>
      </c>
      <c r="F728" s="37" t="str">
        <v>RAJASTHAN</v>
      </c>
      <c r="G728" s="37" t="str">
        <v>JODHPUR</v>
      </c>
      <c r="H728" s="37" t="str">
        <v>Baytoo</v>
      </c>
      <c r="I728" s="37" t="str">
        <v>M R Associates</v>
      </c>
      <c r="J728" s="37" t="str">
        <v>Neeraj Sharma</v>
      </c>
      <c r="K728" s="37" t="str">
        <v>Neeraj Sharma</v>
      </c>
      <c r="L728" s="37" t="str">
        <v>C13417</v>
      </c>
      <c r="M728" s="37" t="str">
        <v>North</v>
      </c>
      <c r="N728" s="2">
        <v>342024</v>
      </c>
      <c r="O728" s="2" t="str">
        <v>08ADPPS1700DIZP</v>
      </c>
      <c r="P728" s="2">
        <v>9829292911</v>
      </c>
      <c r="Q728" s="2" t="str">
        <v>Dec'24</v>
      </c>
      <c r="R728" s="2">
        <v>2025</v>
      </c>
      <c r="S728" s="1">
        <v>0</v>
      </c>
      <c r="T728" s="2">
        <v>200</v>
      </c>
      <c r="U728" s="1">
        <v>0</v>
      </c>
      <c r="V728" s="1" t="str">
        <v>Challenger</v>
      </c>
      <c r="W728" s="10">
        <v>0</v>
      </c>
      <c r="X728" s="10">
        <v>0</v>
      </c>
      <c r="Y728" s="10">
        <v>0</v>
      </c>
      <c r="Z728" s="10">
        <v>0</v>
      </c>
      <c r="AA728" s="10">
        <v>0</v>
      </c>
      <c r="AB728" s="10">
        <v>0</v>
      </c>
      <c r="AC728" s="10">
        <v>0</v>
      </c>
      <c r="AD728" s="10">
        <v>0</v>
      </c>
      <c r="AE728" s="10">
        <v>0</v>
      </c>
      <c r="AF728" s="10">
        <v>0</v>
      </c>
      <c r="AG728" s="10">
        <v>0</v>
      </c>
      <c r="AH728" s="10">
        <v>7</v>
      </c>
      <c r="AI728" s="10">
        <v>2</v>
      </c>
      <c r="AJ728" s="10">
        <v>0</v>
      </c>
      <c r="AK728" s="10">
        <v>0</v>
      </c>
      <c r="AL728" s="10">
        <v>0</v>
      </c>
      <c r="AM728" s="10">
        <v>0</v>
      </c>
      <c r="AN728" s="10">
        <v>0</v>
      </c>
      <c r="AO728" s="10">
        <v>0</v>
      </c>
      <c r="AP728" s="10">
        <v>0</v>
      </c>
      <c r="AQ728" s="10">
        <v>0</v>
      </c>
      <c r="AR728" s="10">
        <v>0</v>
      </c>
      <c r="AS728" s="16">
        <v>0</v>
      </c>
      <c r="AT728" s="16">
        <v>0</v>
      </c>
      <c r="AU728" s="16">
        <v>0</v>
      </c>
      <c r="AV728" s="16">
        <v>0</v>
      </c>
      <c r="AW728" s="16" t="str">
        <v/>
      </c>
      <c r="AX728" s="10">
        <f t="shared" si="79"/>
        <v>0</v>
      </c>
      <c r="AY728" s="10">
        <f>SUM(Z728:AK728)</f>
        <v>9</v>
      </c>
      <c r="AZ728" s="2" t="s">
        <v>119</v>
      </c>
      <c r="BA728" s="10">
        <f t="shared" si="80"/>
        <v>0</v>
      </c>
      <c r="BB728" s="36" t="s">
        <v>118</v>
      </c>
      <c r="BC728" s="39" t="str">
        <f t="shared" si="81"/>
        <v/>
      </c>
      <c r="BD728" s="16">
        <f>SUM(AR728:AW728)</f>
        <v>0</v>
      </c>
      <c r="BE728" s="10">
        <f>SUM(AL728:AQ728)</f>
        <v>0</v>
      </c>
      <c r="BF728" s="12" t="str">
        <f t="shared" si="82"/>
        <v/>
      </c>
      <c r="BG728" s="12" t="str">
        <f t="shared" si="83"/>
        <v/>
      </c>
      <c r="BH728" s="9">
        <f t="shared" si="84"/>
        <v>0</v>
      </c>
      <c r="BI728" s="39" t="str">
        <f t="shared" si="85"/>
        <v/>
      </c>
      <c r="BK728" s="75"/>
    </row>
    <row r="729" spans="1:63">
      <c r="A729" s="2">
        <v>726</v>
      </c>
      <c r="B729" s="2">
        <v>2024</v>
      </c>
      <c r="C729" s="1">
        <v>0</v>
      </c>
      <c r="D729" s="37" t="str">
        <v>001J100000RxssnIAB</v>
      </c>
      <c r="E729" s="37" t="str">
        <v>ROYAL STEEL</v>
      </c>
      <c r="F729" s="37" t="str">
        <v>RAJASTHAN</v>
      </c>
      <c r="G729" s="37" t="str">
        <v>JODHPUR</v>
      </c>
      <c r="H729" s="37" t="str">
        <v>Phalodi</v>
      </c>
      <c r="I729" s="37" t="str">
        <v>M R Associates</v>
      </c>
      <c r="J729" s="37" t="str">
        <v>Neeraj Sharma</v>
      </c>
      <c r="K729" s="37" t="str">
        <v>Neeraj Sharma</v>
      </c>
      <c r="L729" s="37" t="str">
        <v>C13417</v>
      </c>
      <c r="M729" s="37" t="str">
        <v>North</v>
      </c>
      <c r="N729" s="2">
        <v>342301</v>
      </c>
      <c r="O729" s="2" t="str">
        <v>08ACFPL7487H1Z4</v>
      </c>
      <c r="P729" s="2">
        <v>9610300786</v>
      </c>
      <c r="Q729" s="2" t="str">
        <v>Dec'24</v>
      </c>
      <c r="R729" s="2">
        <v>2025</v>
      </c>
      <c r="S729" s="1">
        <v>0</v>
      </c>
      <c r="T729" s="2">
        <v>160</v>
      </c>
      <c r="U729" s="1">
        <v>0.10433333333333332</v>
      </c>
      <c r="V729" s="1" t="str">
        <v>Star</v>
      </c>
      <c r="W729" s="10">
        <v>0</v>
      </c>
      <c r="X729" s="10">
        <v>0</v>
      </c>
      <c r="Y729" s="10">
        <v>0</v>
      </c>
      <c r="Z729" s="10">
        <v>0</v>
      </c>
      <c r="AA729" s="10">
        <v>0</v>
      </c>
      <c r="AB729" s="10">
        <v>0</v>
      </c>
      <c r="AC729" s="10">
        <v>0</v>
      </c>
      <c r="AD729" s="10">
        <v>0</v>
      </c>
      <c r="AE729" s="10">
        <v>0</v>
      </c>
      <c r="AF729" s="10">
        <v>0</v>
      </c>
      <c r="AG729" s="10">
        <v>0</v>
      </c>
      <c r="AH729" s="10">
        <v>50</v>
      </c>
      <c r="AI729" s="10">
        <v>20</v>
      </c>
      <c r="AJ729" s="10">
        <v>20</v>
      </c>
      <c r="AK729" s="10">
        <v>40</v>
      </c>
      <c r="AL729" s="10">
        <v>0</v>
      </c>
      <c r="AM729" s="10">
        <v>20</v>
      </c>
      <c r="AN729" s="10">
        <v>0</v>
      </c>
      <c r="AO729" s="10">
        <v>20.04</v>
      </c>
      <c r="AP729" s="10">
        <v>0</v>
      </c>
      <c r="AQ729" s="10">
        <v>30.1</v>
      </c>
      <c r="AR729" s="10">
        <v>20.079999999999998</v>
      </c>
      <c r="AS729" s="16">
        <v>0</v>
      </c>
      <c r="AT729" s="16">
        <v>20.079999999999998</v>
      </c>
      <c r="AU729" s="16">
        <v>30</v>
      </c>
      <c r="AV729" s="16">
        <v>0</v>
      </c>
      <c r="AW729" s="16" t="str">
        <v/>
      </c>
      <c r="AX729" s="10">
        <f t="shared" si="79"/>
        <v>140.30000000000001</v>
      </c>
      <c r="AY729" s="10">
        <f>SUM(Z729:AK729)</f>
        <v>130</v>
      </c>
      <c r="AZ729" s="2" t="s">
        <v>119</v>
      </c>
      <c r="BA729" s="10">
        <f t="shared" si="80"/>
        <v>11.69</v>
      </c>
      <c r="BB729" s="36" t="s">
        <v>118</v>
      </c>
      <c r="BC729" s="39" t="str">
        <f t="shared" si="81"/>
        <v/>
      </c>
      <c r="BD729" s="16">
        <f>SUM(AR729:AW729)</f>
        <v>70.16</v>
      </c>
      <c r="BE729" s="10">
        <f>SUM(AL729:AQ729)</f>
        <v>70.14</v>
      </c>
      <c r="BF729" s="12">
        <f t="shared" si="82"/>
        <v>0.500071275837491</v>
      </c>
      <c r="BG729" s="12">
        <f t="shared" si="83"/>
        <v>0.49992872416250889</v>
      </c>
      <c r="BH729" s="9">
        <f t="shared" si="84"/>
        <v>140.30000000000001</v>
      </c>
      <c r="BI729" s="39" t="str">
        <f t="shared" si="85"/>
        <v/>
      </c>
      <c r="BK729" s="75"/>
    </row>
    <row r="730" spans="1:63">
      <c r="A730" s="2">
        <v>727</v>
      </c>
      <c r="B730" s="2">
        <v>2024</v>
      </c>
      <c r="C730" s="1">
        <v>0</v>
      </c>
      <c r="D730" s="37" t="str">
        <v>0015g00001fx4jlAAA</v>
      </c>
      <c r="E730" s="37" t="str">
        <v>RAJASTHAN STEELS</v>
      </c>
      <c r="F730" s="37" t="str">
        <v>RAJASTHAN</v>
      </c>
      <c r="G730" s="37" t="str">
        <v>JODHPUR</v>
      </c>
      <c r="H730" s="37" t="str">
        <v>Jodhpur</v>
      </c>
      <c r="I730" s="37" t="str">
        <v>M R Associates</v>
      </c>
      <c r="J730" s="37" t="str">
        <v>Neeraj Sharma</v>
      </c>
      <c r="K730" s="37" t="str">
        <v>Neeraj Sharma</v>
      </c>
      <c r="L730" s="37" t="str">
        <v>C13417</v>
      </c>
      <c r="M730" s="37" t="str">
        <v>North</v>
      </c>
      <c r="N730" s="2">
        <v>342003</v>
      </c>
      <c r="O730" s="2" t="str">
        <v>08ABPPS9295K1ZG</v>
      </c>
      <c r="P730" s="2">
        <v>9660622228</v>
      </c>
      <c r="Q730" s="2" t="str">
        <v>Dec'24</v>
      </c>
      <c r="R730" s="2">
        <v>2025</v>
      </c>
      <c r="S730" s="1">
        <v>0</v>
      </c>
      <c r="T730" s="2">
        <v>500</v>
      </c>
      <c r="U730" s="1">
        <v>0</v>
      </c>
      <c r="V730" s="1" t="str">
        <v>Alien</v>
      </c>
      <c r="W730" s="10">
        <v>0</v>
      </c>
      <c r="X730" s="10">
        <v>0</v>
      </c>
      <c r="Y730" s="10">
        <v>0</v>
      </c>
      <c r="Z730" s="10">
        <v>0</v>
      </c>
      <c r="AA730" s="10">
        <v>0</v>
      </c>
      <c r="AB730" s="10">
        <v>0</v>
      </c>
      <c r="AC730" s="10">
        <v>0</v>
      </c>
      <c r="AD730" s="10">
        <v>0</v>
      </c>
      <c r="AE730" s="10">
        <v>0</v>
      </c>
      <c r="AF730" s="10">
        <v>0</v>
      </c>
      <c r="AG730" s="10">
        <v>0</v>
      </c>
      <c r="AH730" s="10">
        <v>81</v>
      </c>
      <c r="AI730" s="10">
        <v>0</v>
      </c>
      <c r="AJ730" s="10">
        <v>0</v>
      </c>
      <c r="AK730" s="10">
        <v>0</v>
      </c>
      <c r="AL730" s="10">
        <v>0</v>
      </c>
      <c r="AM730" s="10">
        <v>0</v>
      </c>
      <c r="AN730" s="10">
        <v>0</v>
      </c>
      <c r="AO730" s="10">
        <v>0</v>
      </c>
      <c r="AP730" s="10">
        <v>0</v>
      </c>
      <c r="AQ730" s="10">
        <v>10</v>
      </c>
      <c r="AR730" s="10">
        <v>0</v>
      </c>
      <c r="AS730" s="16">
        <v>0</v>
      </c>
      <c r="AT730" s="16">
        <v>0</v>
      </c>
      <c r="AU730" s="16">
        <v>0</v>
      </c>
      <c r="AV730" s="16">
        <v>0</v>
      </c>
      <c r="AW730" s="16" t="str">
        <v/>
      </c>
      <c r="AX730" s="10">
        <f t="shared" si="79"/>
        <v>10</v>
      </c>
      <c r="AY730" s="10">
        <f>SUM(Z730:AK730)</f>
        <v>81</v>
      </c>
      <c r="AZ730" s="2" t="s">
        <v>119</v>
      </c>
      <c r="BA730" s="10">
        <f t="shared" si="80"/>
        <v>1.6666666666666667</v>
      </c>
      <c r="BB730" s="36" t="s">
        <v>118</v>
      </c>
      <c r="BC730" s="39" t="str">
        <f t="shared" si="81"/>
        <v/>
      </c>
      <c r="BD730" s="16">
        <f>SUM(AR730:AW730)</f>
        <v>0</v>
      </c>
      <c r="BE730" s="10">
        <f>SUM(AL730:AQ730)</f>
        <v>10</v>
      </c>
      <c r="BF730" s="12">
        <f t="shared" si="82"/>
        <v>0</v>
      </c>
      <c r="BG730" s="12">
        <f t="shared" si="83"/>
        <v>1</v>
      </c>
      <c r="BH730" s="9">
        <f t="shared" si="84"/>
        <v>10</v>
      </c>
      <c r="BI730" s="39" t="str">
        <f t="shared" si="85"/>
        <v/>
      </c>
      <c r="BK730" s="75"/>
    </row>
    <row r="731" spans="1:63">
      <c r="A731" s="2">
        <v>728</v>
      </c>
      <c r="B731" s="2">
        <v>2024</v>
      </c>
      <c r="C731" s="1">
        <v>0</v>
      </c>
      <c r="D731" s="37" t="str">
        <v>001J100000RTdgwIAD</v>
      </c>
      <c r="E731" s="37" t="str">
        <v>BALAJI IRON TRADERS</v>
      </c>
      <c r="F731" s="37" t="str">
        <v>RAJASTHAN</v>
      </c>
      <c r="G731" s="37" t="str">
        <v>JODHPUR</v>
      </c>
      <c r="H731" s="37" t="str">
        <v>Bilara</v>
      </c>
      <c r="I731" s="37" t="str">
        <v>M R Associates</v>
      </c>
      <c r="J731" s="37" t="str">
        <v>Neeraj Sharma</v>
      </c>
      <c r="K731" s="37" t="str">
        <v>Neeraj Sharma</v>
      </c>
      <c r="L731" s="37" t="str">
        <v>C13417</v>
      </c>
      <c r="M731" s="37" t="str">
        <v>North</v>
      </c>
      <c r="N731" s="2">
        <v>342601</v>
      </c>
      <c r="O731" s="2" t="str">
        <v>08AEWPT7063E1ZT</v>
      </c>
      <c r="P731" s="2">
        <v>9166778101</v>
      </c>
      <c r="Q731" s="2" t="str">
        <v>Dec'24</v>
      </c>
      <c r="R731" s="2">
        <v>2025</v>
      </c>
      <c r="S731" s="1">
        <v>0</v>
      </c>
      <c r="T731" s="2">
        <v>110</v>
      </c>
      <c r="U731" s="1">
        <v>0.13975757575757575</v>
      </c>
      <c r="V731" s="1" t="str">
        <v>Star</v>
      </c>
      <c r="W731" s="10">
        <v>0</v>
      </c>
      <c r="X731" s="10">
        <v>0</v>
      </c>
      <c r="Y731" s="10">
        <v>0</v>
      </c>
      <c r="Z731" s="10">
        <v>0</v>
      </c>
      <c r="AA731" s="10">
        <v>0</v>
      </c>
      <c r="AB731" s="10">
        <v>0</v>
      </c>
      <c r="AC731" s="10">
        <v>0</v>
      </c>
      <c r="AD731" s="10">
        <v>0</v>
      </c>
      <c r="AE731" s="10">
        <v>0</v>
      </c>
      <c r="AF731" s="10">
        <v>0</v>
      </c>
      <c r="AG731" s="10">
        <v>0</v>
      </c>
      <c r="AH731" s="10">
        <v>20</v>
      </c>
      <c r="AI731" s="10">
        <v>0</v>
      </c>
      <c r="AJ731" s="10">
        <v>23</v>
      </c>
      <c r="AK731" s="10">
        <v>20</v>
      </c>
      <c r="AL731" s="10">
        <v>13.07</v>
      </c>
      <c r="AM731" s="10">
        <v>20</v>
      </c>
      <c r="AN731" s="10">
        <v>0</v>
      </c>
      <c r="AO731" s="10">
        <v>21.08</v>
      </c>
      <c r="AP731" s="10">
        <v>21.09</v>
      </c>
      <c r="AQ731" s="10">
        <v>20.059999999999999</v>
      </c>
      <c r="AR731" s="10">
        <v>19.97</v>
      </c>
      <c r="AS731" s="16">
        <v>25.13</v>
      </c>
      <c r="AT731" s="16">
        <v>25.06</v>
      </c>
      <c r="AU731" s="16">
        <v>0</v>
      </c>
      <c r="AV731" s="16">
        <v>21.06</v>
      </c>
      <c r="AW731" s="16">
        <v>41</v>
      </c>
      <c r="AX731" s="10">
        <f t="shared" si="79"/>
        <v>227.52</v>
      </c>
      <c r="AY731" s="10">
        <f>SUM(Z731:AK731)</f>
        <v>63</v>
      </c>
      <c r="AZ731" s="2" t="s">
        <v>119</v>
      </c>
      <c r="BA731" s="10">
        <f t="shared" si="80"/>
        <v>15.883333333333333</v>
      </c>
      <c r="BB731" s="36" t="s">
        <v>118</v>
      </c>
      <c r="BC731" s="39" t="str">
        <f t="shared" si="81"/>
        <v>A</v>
      </c>
      <c r="BD731" s="16">
        <f>SUM(AR731:AW731)</f>
        <v>132.22</v>
      </c>
      <c r="BE731" s="10">
        <f>SUM(AL731:AQ731)</f>
        <v>95.3</v>
      </c>
      <c r="BF731" s="12">
        <f t="shared" si="82"/>
        <v>0.58113572433192684</v>
      </c>
      <c r="BG731" s="12">
        <f t="shared" si="83"/>
        <v>0.4188642756680731</v>
      </c>
      <c r="BH731" s="9">
        <f t="shared" si="84"/>
        <v>227.52</v>
      </c>
      <c r="BI731" s="39" t="str">
        <f t="shared" si="85"/>
        <v>A</v>
      </c>
      <c r="BK731" s="75"/>
    </row>
    <row r="732" spans="1:63">
      <c r="A732" s="2">
        <v>729</v>
      </c>
      <c r="B732" s="2">
        <v>2024</v>
      </c>
      <c r="C732" s="1">
        <v>0</v>
      </c>
      <c r="D732" s="37" t="str">
        <v>0015g00001fuwB1AAI</v>
      </c>
      <c r="E732" s="37" t="str">
        <v>JAI ASHAPURA LOHA UDHYOG</v>
      </c>
      <c r="F732" s="37" t="str">
        <v>RAJASTHAN</v>
      </c>
      <c r="G732" s="37" t="str">
        <v>PALI</v>
      </c>
      <c r="H732" s="37" t="str">
        <v>Pali</v>
      </c>
      <c r="I732" s="37" t="str">
        <v>M R Associates</v>
      </c>
      <c r="J732" s="37" t="str">
        <v>Neeraj Sharma</v>
      </c>
      <c r="K732" s="37" t="str">
        <v>Neeraj Sharma</v>
      </c>
      <c r="L732" s="37" t="str">
        <v>C13417</v>
      </c>
      <c r="M732" s="37" t="str">
        <v>North</v>
      </c>
      <c r="N732" s="2">
        <v>306401</v>
      </c>
      <c r="O732" s="2" t="str">
        <v>08CWZPM0065Q1ZH</v>
      </c>
      <c r="P732" s="2">
        <v>9829083509</v>
      </c>
      <c r="Q732" s="2" t="str">
        <v>Dec'24</v>
      </c>
      <c r="R732" s="2">
        <v>2025</v>
      </c>
      <c r="S732" s="1">
        <v>0</v>
      </c>
      <c r="T732" s="2">
        <v>60</v>
      </c>
      <c r="U732" s="1">
        <v>0</v>
      </c>
      <c r="V732" s="1" t="str">
        <v>Challenger</v>
      </c>
      <c r="W732" s="10">
        <v>0</v>
      </c>
      <c r="X732" s="10">
        <v>0</v>
      </c>
      <c r="Y732" s="10">
        <v>0</v>
      </c>
      <c r="Z732" s="10">
        <v>0</v>
      </c>
      <c r="AA732" s="10">
        <v>0</v>
      </c>
      <c r="AB732" s="10">
        <v>0</v>
      </c>
      <c r="AC732" s="10">
        <v>0</v>
      </c>
      <c r="AD732" s="10">
        <v>0</v>
      </c>
      <c r="AE732" s="10">
        <v>0</v>
      </c>
      <c r="AF732" s="10">
        <v>0</v>
      </c>
      <c r="AG732" s="10">
        <v>0</v>
      </c>
      <c r="AH732" s="10">
        <v>20</v>
      </c>
      <c r="AI732" s="10">
        <v>0</v>
      </c>
      <c r="AJ732" s="10">
        <v>1</v>
      </c>
      <c r="AK732" s="10">
        <v>20</v>
      </c>
      <c r="AL732" s="10">
        <v>20.05</v>
      </c>
      <c r="AM732" s="10">
        <v>0</v>
      </c>
      <c r="AN732" s="10">
        <v>0</v>
      </c>
      <c r="AO732" s="10">
        <v>0</v>
      </c>
      <c r="AP732" s="10">
        <v>0</v>
      </c>
      <c r="AQ732" s="10">
        <v>4.5</v>
      </c>
      <c r="AR732" s="10">
        <v>2.6</v>
      </c>
      <c r="AS732" s="16">
        <v>0</v>
      </c>
      <c r="AT732" s="16">
        <v>0</v>
      </c>
      <c r="AU732" s="16">
        <v>0</v>
      </c>
      <c r="AV732" s="16">
        <v>0</v>
      </c>
      <c r="AW732" s="16">
        <v>36</v>
      </c>
      <c r="AX732" s="10">
        <f t="shared" si="79"/>
        <v>63.150000000000006</v>
      </c>
      <c r="AY732" s="10">
        <f>SUM(Z732:AK732)</f>
        <v>41</v>
      </c>
      <c r="AZ732" s="2" t="s">
        <v>119</v>
      </c>
      <c r="BA732" s="10">
        <f t="shared" si="80"/>
        <v>4.0916666666666668</v>
      </c>
      <c r="BB732" s="36" t="s">
        <v>118</v>
      </c>
      <c r="BC732" s="39" t="str">
        <f t="shared" si="81"/>
        <v/>
      </c>
      <c r="BD732" s="16">
        <f>SUM(AR732:AW732)</f>
        <v>38.6</v>
      </c>
      <c r="BE732" s="10">
        <f>SUM(AL732:AQ732)</f>
        <v>24.55</v>
      </c>
      <c r="BF732" s="12">
        <f t="shared" si="82"/>
        <v>0.61124307205067296</v>
      </c>
      <c r="BG732" s="12">
        <f t="shared" si="83"/>
        <v>0.38875692794932698</v>
      </c>
      <c r="BH732" s="9">
        <f t="shared" si="84"/>
        <v>63.150000000000006</v>
      </c>
      <c r="BI732" s="39" t="str">
        <f t="shared" si="85"/>
        <v/>
      </c>
      <c r="BK732" s="75"/>
    </row>
    <row r="733" spans="1:63">
      <c r="A733" s="2">
        <v>730</v>
      </c>
      <c r="B733" s="2">
        <v>2024</v>
      </c>
      <c r="C733" s="1">
        <v>0</v>
      </c>
      <c r="D733" s="37" t="str">
        <v>001J1000007nm69IAA</v>
      </c>
      <c r="E733" s="37" t="str">
        <v>AJMER INDUSTRIAL CORPORATION</v>
      </c>
      <c r="F733" s="37" t="str">
        <v>RAJASTHAN</v>
      </c>
      <c r="G733" s="37" t="str">
        <v>UDAIPUR</v>
      </c>
      <c r="H733" s="37" t="str">
        <v>Mavli</v>
      </c>
      <c r="I733" s="37" t="str">
        <v>J P ALLOYS</v>
      </c>
      <c r="J733" s="37" t="str">
        <v>Pushpendra Kumar</v>
      </c>
      <c r="K733" s="37" t="str">
        <v>Pushpendra Kumar</v>
      </c>
      <c r="L733" s="37" t="str">
        <v>C13188</v>
      </c>
      <c r="M733" s="37" t="str">
        <v>North</v>
      </c>
      <c r="N733" s="2">
        <v>313205</v>
      </c>
      <c r="O733" s="2" t="str">
        <v>08AWGPB6211N1ZJ</v>
      </c>
      <c r="P733" s="2">
        <v>9887182952</v>
      </c>
      <c r="Q733" s="2" t="str">
        <v>Dec'24</v>
      </c>
      <c r="R733" s="2">
        <v>2025</v>
      </c>
      <c r="S733" s="1">
        <v>0</v>
      </c>
      <c r="T733" s="2">
        <v>100</v>
      </c>
      <c r="U733" s="1">
        <v>0</v>
      </c>
      <c r="V733" s="1" t="str">
        <v>Challenger</v>
      </c>
      <c r="W733" s="10">
        <v>0</v>
      </c>
      <c r="X733" s="10">
        <v>0</v>
      </c>
      <c r="Y733" s="10">
        <v>0</v>
      </c>
      <c r="Z733" s="10">
        <v>0</v>
      </c>
      <c r="AA733" s="10">
        <v>0</v>
      </c>
      <c r="AB733" s="10">
        <v>0</v>
      </c>
      <c r="AC733" s="10">
        <v>0</v>
      </c>
      <c r="AD733" s="10">
        <v>0</v>
      </c>
      <c r="AE733" s="10">
        <v>0</v>
      </c>
      <c r="AF733" s="10">
        <v>0</v>
      </c>
      <c r="AG733" s="10">
        <v>0</v>
      </c>
      <c r="AH733" s="10">
        <v>11</v>
      </c>
      <c r="AI733" s="10">
        <v>0</v>
      </c>
      <c r="AJ733" s="10">
        <v>0</v>
      </c>
      <c r="AK733" s="10">
        <v>0</v>
      </c>
      <c r="AL733" s="10">
        <v>0</v>
      </c>
      <c r="AM733" s="10">
        <v>0</v>
      </c>
      <c r="AN733" s="10">
        <v>0</v>
      </c>
      <c r="AO733" s="10">
        <v>25.75</v>
      </c>
      <c r="AP733" s="10">
        <v>0</v>
      </c>
      <c r="AQ733" s="10">
        <v>0</v>
      </c>
      <c r="AR733" s="10">
        <v>0</v>
      </c>
      <c r="AS733" s="16">
        <v>0</v>
      </c>
      <c r="AT733" s="16">
        <v>0</v>
      </c>
      <c r="AU733" s="16">
        <v>0</v>
      </c>
      <c r="AV733" s="16">
        <v>0</v>
      </c>
      <c r="AW733" s="16" t="str">
        <v/>
      </c>
      <c r="AX733" s="10">
        <f t="shared" si="79"/>
        <v>25.75</v>
      </c>
      <c r="AY733" s="10">
        <f>SUM(Z733:AK733)</f>
        <v>11</v>
      </c>
      <c r="AZ733" s="2" t="s">
        <v>119</v>
      </c>
      <c r="BA733" s="10">
        <f t="shared" si="80"/>
        <v>4.291666666666667</v>
      </c>
      <c r="BB733" s="36" t="s">
        <v>118</v>
      </c>
      <c r="BC733" s="39" t="str">
        <f t="shared" si="81"/>
        <v/>
      </c>
      <c r="BD733" s="16">
        <f>SUM(AR733:AW733)</f>
        <v>0</v>
      </c>
      <c r="BE733" s="10">
        <f>SUM(AL733:AQ733)</f>
        <v>25.75</v>
      </c>
      <c r="BF733" s="12">
        <f t="shared" si="82"/>
        <v>0</v>
      </c>
      <c r="BG733" s="12">
        <f t="shared" si="83"/>
        <v>1</v>
      </c>
      <c r="BH733" s="9">
        <f t="shared" si="84"/>
        <v>25.75</v>
      </c>
      <c r="BI733" s="39" t="str">
        <f t="shared" si="85"/>
        <v/>
      </c>
      <c r="BK733" s="75"/>
    </row>
    <row r="734" spans="1:63">
      <c r="A734" s="2">
        <v>731</v>
      </c>
      <c r="B734" s="2">
        <v>2024</v>
      </c>
      <c r="C734" s="1">
        <v>0</v>
      </c>
      <c r="D734" s="37" t="str">
        <v>0015g00000cP95bAAC</v>
      </c>
      <c r="E734" s="37" t="str">
        <v>BANDOOKWALA ISPAT PRIVATE LIMITED</v>
      </c>
      <c r="F734" s="37" t="str">
        <v>RAJASTHAN</v>
      </c>
      <c r="G734" s="37" t="str">
        <v>UDAIPUR</v>
      </c>
      <c r="H734" s="37" t="str">
        <v>Girwa</v>
      </c>
      <c r="I734" s="37" t="str">
        <v>J P ALLOYS</v>
      </c>
      <c r="J734" s="37" t="str">
        <v>Pushpendra Kumar</v>
      </c>
      <c r="K734" s="37" t="str">
        <v>Pushpendra Kumar</v>
      </c>
      <c r="L734" s="37" t="str">
        <v>C13188</v>
      </c>
      <c r="M734" s="37" t="str">
        <v>North</v>
      </c>
      <c r="N734" s="2">
        <v>313001</v>
      </c>
      <c r="O734" s="2" t="str">
        <v>08AACCB5831D1Z0</v>
      </c>
      <c r="P734" s="2">
        <v>9982096952</v>
      </c>
      <c r="Q734" s="2" t="str">
        <v>Dec'24</v>
      </c>
      <c r="R734" s="2">
        <v>2025</v>
      </c>
      <c r="S734" s="1">
        <v>0</v>
      </c>
      <c r="T734" s="2">
        <v>200</v>
      </c>
      <c r="U734" s="1">
        <v>0.10306666666666667</v>
      </c>
      <c r="V734" s="1" t="str">
        <v>Star</v>
      </c>
      <c r="W734" s="10">
        <v>0</v>
      </c>
      <c r="X734" s="10">
        <v>0</v>
      </c>
      <c r="Y734" s="10">
        <v>0</v>
      </c>
      <c r="Z734" s="10">
        <v>0</v>
      </c>
      <c r="AA734" s="10">
        <v>0</v>
      </c>
      <c r="AB734" s="10">
        <v>0</v>
      </c>
      <c r="AC734" s="10">
        <v>0</v>
      </c>
      <c r="AD734" s="10">
        <v>0</v>
      </c>
      <c r="AE734" s="10">
        <v>0</v>
      </c>
      <c r="AF734" s="10">
        <v>0</v>
      </c>
      <c r="AG734" s="10">
        <v>0</v>
      </c>
      <c r="AH734" s="10">
        <v>9</v>
      </c>
      <c r="AI734" s="10">
        <v>0</v>
      </c>
      <c r="AJ734" s="10">
        <v>0</v>
      </c>
      <c r="AK734" s="10">
        <v>125</v>
      </c>
      <c r="AL734" s="10">
        <v>180</v>
      </c>
      <c r="AM734" s="10">
        <v>51</v>
      </c>
      <c r="AN734" s="10">
        <v>70</v>
      </c>
      <c r="AO734" s="10">
        <v>50.98</v>
      </c>
      <c r="AP734" s="10">
        <v>60</v>
      </c>
      <c r="AQ734" s="10">
        <v>53</v>
      </c>
      <c r="AR734" s="10">
        <v>0</v>
      </c>
      <c r="AS734" s="16">
        <v>38.92</v>
      </c>
      <c r="AT734" s="16">
        <v>0</v>
      </c>
      <c r="AU734" s="16">
        <v>20</v>
      </c>
      <c r="AV734" s="16">
        <v>41.84</v>
      </c>
      <c r="AW734" s="16" t="str">
        <v/>
      </c>
      <c r="AX734" s="10">
        <f t="shared" si="79"/>
        <v>565.74000000000012</v>
      </c>
      <c r="AY734" s="10">
        <f>SUM(Z734:AK734)</f>
        <v>134</v>
      </c>
      <c r="AZ734" s="2" t="s">
        <v>119</v>
      </c>
      <c r="BA734" s="10">
        <f t="shared" si="80"/>
        <v>77.49666666666667</v>
      </c>
      <c r="BB734" s="36" t="s">
        <v>118</v>
      </c>
      <c r="BC734" s="39" t="str">
        <f t="shared" si="81"/>
        <v>C</v>
      </c>
      <c r="BD734" s="16">
        <f>SUM(AR734:AW734)</f>
        <v>100.76</v>
      </c>
      <c r="BE734" s="10">
        <f>SUM(AL734:AQ734)</f>
        <v>464.98</v>
      </c>
      <c r="BF734" s="12">
        <f t="shared" si="82"/>
        <v>0.17810301551949656</v>
      </c>
      <c r="BG734" s="12">
        <f t="shared" si="83"/>
        <v>0.8218969844805033</v>
      </c>
      <c r="BH734" s="9">
        <f t="shared" si="84"/>
        <v>565.74000000000012</v>
      </c>
      <c r="BI734" s="39" t="str">
        <f t="shared" si="85"/>
        <v>C</v>
      </c>
      <c r="BJ734" s="1" t="str">
        <f>_xlfn.XLOOKUP(D734,'Holi gift'!A:A,'Holi gift'!A:A,"",0,1)</f>
        <v>0015g00000cP95bAAC</v>
      </c>
      <c r="BK734" s="75"/>
    </row>
    <row r="735" spans="1:63">
      <c r="A735" s="2">
        <v>732</v>
      </c>
      <c r="B735" s="2">
        <v>2024</v>
      </c>
      <c r="C735" s="1">
        <v>0</v>
      </c>
      <c r="D735" s="37" t="str">
        <v>0015g00001fvBkyAAE</v>
      </c>
      <c r="E735" s="37" t="str">
        <v>LAXMI STEEL</v>
      </c>
      <c r="F735" s="37" t="str">
        <v>RAJASTHAN</v>
      </c>
      <c r="G735" s="37" t="str">
        <v>NAGAUR</v>
      </c>
      <c r="H735" s="37" t="str">
        <v>Merta</v>
      </c>
      <c r="I735" s="37" t="str">
        <v>Swastik Tradevision Pvt. Ltd.</v>
      </c>
      <c r="J735" s="37" t="str">
        <v>Ravi Kumar Kulmi</v>
      </c>
      <c r="K735" s="37" t="str">
        <v>Ravi Kumar Kulmi</v>
      </c>
      <c r="L735" s="37" t="str">
        <v>C12822</v>
      </c>
      <c r="M735" s="37" t="str">
        <v>North</v>
      </c>
      <c r="N735" s="2">
        <v>341511</v>
      </c>
      <c r="O735" s="2" t="str">
        <v>08AIJPP1372P1ZM</v>
      </c>
      <c r="P735" s="2">
        <v>9851212121</v>
      </c>
      <c r="Q735" s="2" t="str">
        <v>Dec'24</v>
      </c>
      <c r="R735" s="2">
        <v>2025</v>
      </c>
      <c r="S735" s="1">
        <v>0</v>
      </c>
      <c r="T735" s="2">
        <v>50</v>
      </c>
      <c r="U735" s="1">
        <v>0.7636666666666666</v>
      </c>
      <c r="V735" s="1" t="str">
        <v>Friendly</v>
      </c>
      <c r="W735" s="10">
        <v>0</v>
      </c>
      <c r="X735" s="10">
        <v>0</v>
      </c>
      <c r="Y735" s="10">
        <v>0</v>
      </c>
      <c r="Z735" s="10">
        <v>0</v>
      </c>
      <c r="AA735" s="10">
        <v>0</v>
      </c>
      <c r="AB735" s="10">
        <v>0</v>
      </c>
      <c r="AC735" s="10">
        <v>0</v>
      </c>
      <c r="AD735" s="10">
        <v>0</v>
      </c>
      <c r="AE735" s="10">
        <v>0</v>
      </c>
      <c r="AF735" s="10">
        <v>0</v>
      </c>
      <c r="AG735" s="10">
        <v>0</v>
      </c>
      <c r="AH735" s="10">
        <v>20.059999999999999</v>
      </c>
      <c r="AI735" s="10">
        <v>22.76</v>
      </c>
      <c r="AJ735" s="10">
        <v>21.99</v>
      </c>
      <c r="AK735" s="10">
        <v>0</v>
      </c>
      <c r="AL735" s="10">
        <v>20</v>
      </c>
      <c r="AM735" s="10">
        <v>0</v>
      </c>
      <c r="AN735" s="10">
        <v>22.08</v>
      </c>
      <c r="AO735" s="10">
        <v>0</v>
      </c>
      <c r="AP735" s="10">
        <v>0</v>
      </c>
      <c r="AQ735" s="10">
        <v>0</v>
      </c>
      <c r="AR735" s="10">
        <v>58.44</v>
      </c>
      <c r="AS735" s="16">
        <v>52.74</v>
      </c>
      <c r="AT735" s="16">
        <v>64.55</v>
      </c>
      <c r="AU735" s="16">
        <v>50</v>
      </c>
      <c r="AV735" s="16">
        <v>0</v>
      </c>
      <c r="AW735" s="16" t="str">
        <v/>
      </c>
      <c r="AX735" s="10">
        <f t="shared" si="79"/>
        <v>267.81</v>
      </c>
      <c r="AY735" s="10">
        <f>SUM(Z735:AK735)</f>
        <v>64.81</v>
      </c>
      <c r="AZ735" s="2" t="s">
        <v>119</v>
      </c>
      <c r="BA735" s="10">
        <f t="shared" si="80"/>
        <v>7.0133333333333328</v>
      </c>
      <c r="BB735" s="36" t="s">
        <v>118</v>
      </c>
      <c r="BC735" s="39" t="str">
        <f t="shared" si="81"/>
        <v>A</v>
      </c>
      <c r="BD735" s="16">
        <f>SUM(AR735:AW735)</f>
        <v>225.73000000000002</v>
      </c>
      <c r="BE735" s="10">
        <f>SUM(AL735:AQ735)</f>
        <v>42.08</v>
      </c>
      <c r="BF735" s="12">
        <f t="shared" si="82"/>
        <v>0.8428736791008552</v>
      </c>
      <c r="BG735" s="12">
        <f t="shared" si="83"/>
        <v>0.15712632089914491</v>
      </c>
      <c r="BH735" s="9">
        <f t="shared" si="84"/>
        <v>267.81</v>
      </c>
      <c r="BI735" s="39" t="str">
        <f t="shared" si="85"/>
        <v>A</v>
      </c>
      <c r="BJ735" s="1" t="str">
        <f>_xlfn.XLOOKUP(D735,'Holi gift'!A:A,'Holi gift'!A:A,"",0,1)</f>
        <v>0015g00001fvBkyAAE</v>
      </c>
      <c r="BK735" s="75"/>
    </row>
    <row r="736" spans="1:63">
      <c r="A736" s="2">
        <v>733</v>
      </c>
      <c r="B736" s="2">
        <v>2024</v>
      </c>
      <c r="C736" s="1">
        <v>0</v>
      </c>
      <c r="D736" s="37" t="str">
        <v>0015g00001X3AskAAF</v>
      </c>
      <c r="E736" s="37" t="str">
        <v>H.K. ALLOYS</v>
      </c>
      <c r="F736" s="37" t="str">
        <v>RAJASTHAN</v>
      </c>
      <c r="G736" s="37" t="str">
        <v>JAIPUR</v>
      </c>
      <c r="H736" s="37" t="str">
        <v>Jaipur</v>
      </c>
      <c r="I736" s="37" t="str">
        <v>Swastik Tradevision Pvt. Ltd.</v>
      </c>
      <c r="J736" s="37" t="str">
        <v>Ravi Kumar Kulmi</v>
      </c>
      <c r="K736" s="37" t="str">
        <v>Ravi Kumar Kulmi</v>
      </c>
      <c r="L736" s="37" t="str">
        <v>C12822</v>
      </c>
      <c r="M736" s="37" t="str">
        <v>North</v>
      </c>
      <c r="N736" s="2">
        <v>302012</v>
      </c>
      <c r="O736" s="2" t="str">
        <v>08ANDPH7972A1Z3</v>
      </c>
      <c r="P736" s="2">
        <v>6350506209</v>
      </c>
      <c r="Q736" s="2" t="str">
        <v>Dec'24</v>
      </c>
      <c r="R736" s="2">
        <v>2025</v>
      </c>
      <c r="S736" s="1">
        <v>0</v>
      </c>
      <c r="T736" s="2">
        <v>400</v>
      </c>
      <c r="U736" s="1">
        <v>0.14635000000000001</v>
      </c>
      <c r="V736" s="1" t="str">
        <v>Super Star</v>
      </c>
      <c r="W736" s="10">
        <v>0</v>
      </c>
      <c r="X736" s="10">
        <v>0</v>
      </c>
      <c r="Y736" s="10">
        <v>0</v>
      </c>
      <c r="Z736" s="10">
        <v>0</v>
      </c>
      <c r="AA736" s="10">
        <v>0</v>
      </c>
      <c r="AB736" s="10">
        <v>0</v>
      </c>
      <c r="AC736" s="10">
        <v>0</v>
      </c>
      <c r="AD736" s="10">
        <v>0</v>
      </c>
      <c r="AE736" s="10">
        <v>0</v>
      </c>
      <c r="AF736" s="10">
        <v>0</v>
      </c>
      <c r="AG736" s="10">
        <v>0</v>
      </c>
      <c r="AH736" s="10">
        <v>39.19</v>
      </c>
      <c r="AI736" s="10">
        <v>0</v>
      </c>
      <c r="AJ736" s="10">
        <v>0</v>
      </c>
      <c r="AK736" s="10">
        <v>0</v>
      </c>
      <c r="AL736" s="10">
        <v>0</v>
      </c>
      <c r="AM736" s="10">
        <v>26.88</v>
      </c>
      <c r="AN736" s="10">
        <v>0</v>
      </c>
      <c r="AO736" s="10">
        <v>0</v>
      </c>
      <c r="AP736" s="10">
        <v>0</v>
      </c>
      <c r="AQ736" s="10">
        <v>0</v>
      </c>
      <c r="AR736" s="10">
        <v>0</v>
      </c>
      <c r="AS736" s="16">
        <v>37.090000000000003</v>
      </c>
      <c r="AT736" s="16">
        <v>82.05</v>
      </c>
      <c r="AU736" s="16">
        <v>62</v>
      </c>
      <c r="AV736" s="16">
        <v>31.57</v>
      </c>
      <c r="AW736" s="16">
        <v>81</v>
      </c>
      <c r="AX736" s="10">
        <f t="shared" si="79"/>
        <v>320.58999999999997</v>
      </c>
      <c r="AY736" s="10">
        <f>SUM(Z736:AK736)</f>
        <v>39.19</v>
      </c>
      <c r="AZ736" s="2" t="s">
        <v>119</v>
      </c>
      <c r="BA736" s="10">
        <f t="shared" si="80"/>
        <v>4.4799999999999995</v>
      </c>
      <c r="BB736" s="36" t="s">
        <v>118</v>
      </c>
      <c r="BC736" s="39" t="str">
        <f t="shared" si="81"/>
        <v>B</v>
      </c>
      <c r="BD736" s="16">
        <f>SUM(AR736:AW736)</f>
        <v>293.70999999999998</v>
      </c>
      <c r="BE736" s="10">
        <f>SUM(AL736:AQ736)</f>
        <v>26.88</v>
      </c>
      <c r="BF736" s="12">
        <f t="shared" si="82"/>
        <v>0.91615458997473409</v>
      </c>
      <c r="BG736" s="12">
        <f t="shared" si="83"/>
        <v>8.3845410025265923E-2</v>
      </c>
      <c r="BH736" s="9">
        <f t="shared" si="84"/>
        <v>320.58999999999997</v>
      </c>
      <c r="BI736" s="39" t="str">
        <f t="shared" si="85"/>
        <v>B</v>
      </c>
      <c r="BK736" s="75"/>
    </row>
    <row r="737" spans="1:63">
      <c r="A737" s="2">
        <v>734</v>
      </c>
      <c r="B737" s="2">
        <v>2024</v>
      </c>
      <c r="C737" s="1">
        <v>0</v>
      </c>
      <c r="D737" s="37" t="str">
        <v>001J100000RTx73IAD</v>
      </c>
      <c r="E737" s="37" t="str">
        <v>VINITA AGRICULTURE</v>
      </c>
      <c r="F737" s="37" t="str">
        <v>RAJASTHAN</v>
      </c>
      <c r="G737" s="37" t="str">
        <v>SAWAI MADHOPUR</v>
      </c>
      <c r="H737" s="37" t="str">
        <v>Gangapur City</v>
      </c>
      <c r="I737" s="37" t="str">
        <v>Swastik Tradevision Pvt. Ltd.</v>
      </c>
      <c r="J737" s="37" t="str">
        <v>Ravi Kumar Kulmi</v>
      </c>
      <c r="K737" s="37" t="str">
        <v>Ravi Kumar Kulmi</v>
      </c>
      <c r="L737" s="37" t="str">
        <v>C12822</v>
      </c>
      <c r="M737" s="37" t="str">
        <v>North</v>
      </c>
      <c r="N737" s="2">
        <v>322214</v>
      </c>
      <c r="O737" s="2" t="str">
        <v>08GMTPM9177F1Z3</v>
      </c>
      <c r="P737" s="2">
        <v>9352420857</v>
      </c>
      <c r="Q737" s="2" t="str">
        <v>Dec'24</v>
      </c>
      <c r="R737" s="2">
        <v>2025</v>
      </c>
      <c r="S737" s="1">
        <v>0</v>
      </c>
      <c r="T737" s="2">
        <v>10</v>
      </c>
      <c r="U737" s="1">
        <v>0</v>
      </c>
      <c r="V737" s="1" t="str">
        <v>Minor</v>
      </c>
      <c r="W737" s="10">
        <v>0</v>
      </c>
      <c r="X737" s="10">
        <v>0</v>
      </c>
      <c r="Y737" s="10">
        <v>0</v>
      </c>
      <c r="Z737" s="10">
        <v>0</v>
      </c>
      <c r="AA737" s="10">
        <v>0</v>
      </c>
      <c r="AB737" s="10">
        <v>0</v>
      </c>
      <c r="AC737" s="10">
        <v>0</v>
      </c>
      <c r="AD737" s="10">
        <v>0</v>
      </c>
      <c r="AE737" s="10">
        <v>0</v>
      </c>
      <c r="AF737" s="10">
        <v>0</v>
      </c>
      <c r="AG737" s="10">
        <v>0</v>
      </c>
      <c r="AH737" s="10">
        <v>9.9499999999999993</v>
      </c>
      <c r="AI737" s="10">
        <v>0</v>
      </c>
      <c r="AJ737" s="10">
        <v>0</v>
      </c>
      <c r="AK737" s="10">
        <v>0</v>
      </c>
      <c r="AL737" s="10">
        <v>0</v>
      </c>
      <c r="AM737" s="10">
        <v>0</v>
      </c>
      <c r="AN737" s="10">
        <v>0</v>
      </c>
      <c r="AO737" s="10">
        <v>0</v>
      </c>
      <c r="AP737" s="10">
        <v>0</v>
      </c>
      <c r="AQ737" s="10">
        <v>0</v>
      </c>
      <c r="AR737" s="10">
        <v>0</v>
      </c>
      <c r="AS737" s="16">
        <v>0</v>
      </c>
      <c r="AT737" s="16">
        <v>0</v>
      </c>
      <c r="AU737" s="16">
        <v>0</v>
      </c>
      <c r="AV737" s="16">
        <v>0</v>
      </c>
      <c r="AW737" s="16" t="str">
        <v/>
      </c>
      <c r="AX737" s="10">
        <f t="shared" si="79"/>
        <v>0</v>
      </c>
      <c r="AY737" s="10">
        <f>SUM(Z737:AK737)</f>
        <v>9.9499999999999993</v>
      </c>
      <c r="AZ737" s="2" t="s">
        <v>119</v>
      </c>
      <c r="BA737" s="10">
        <f t="shared" si="80"/>
        <v>0</v>
      </c>
      <c r="BB737" s="36" t="s">
        <v>118</v>
      </c>
      <c r="BC737" s="39" t="str">
        <f t="shared" si="81"/>
        <v/>
      </c>
      <c r="BD737" s="16">
        <f>SUM(AR737:AW737)</f>
        <v>0</v>
      </c>
      <c r="BE737" s="10">
        <f>SUM(AL737:AQ737)</f>
        <v>0</v>
      </c>
      <c r="BF737" s="12" t="str">
        <f t="shared" si="82"/>
        <v/>
      </c>
      <c r="BG737" s="12" t="str">
        <f t="shared" si="83"/>
        <v/>
      </c>
      <c r="BH737" s="9">
        <f t="shared" si="84"/>
        <v>0</v>
      </c>
      <c r="BI737" s="39" t="str">
        <f t="shared" si="85"/>
        <v/>
      </c>
      <c r="BK737" s="75"/>
    </row>
    <row r="738" spans="1:63">
      <c r="A738" s="2">
        <v>735</v>
      </c>
      <c r="B738" s="2">
        <v>2024</v>
      </c>
      <c r="C738" s="1">
        <v>0</v>
      </c>
      <c r="D738" s="37" t="str">
        <v>001J100000Jt90EIAR</v>
      </c>
      <c r="E738" s="37" t="str">
        <v>RAMVILAS INDUSTRIES</v>
      </c>
      <c r="F738" s="37" t="str">
        <v>RAJASTHAN</v>
      </c>
      <c r="G738" s="37" t="str">
        <v>KARAULI</v>
      </c>
      <c r="H738" s="37">
        <v>0</v>
      </c>
      <c r="I738" s="37" t="str">
        <v>Swastik Tradevision Pvt. Ltd.</v>
      </c>
      <c r="J738" s="37" t="str">
        <v>Ravi Kumar Kulmi</v>
      </c>
      <c r="K738" s="37" t="str">
        <v>Ravi Kumar Kulmi</v>
      </c>
      <c r="L738" s="37" t="str">
        <v>C12822</v>
      </c>
      <c r="M738" s="37" t="str">
        <v>North</v>
      </c>
      <c r="N738" s="2">
        <v>322241</v>
      </c>
      <c r="O738" s="2" t="str">
        <v>08AHUPG4871C1Z4</v>
      </c>
      <c r="P738" s="2">
        <v>9887474368</v>
      </c>
      <c r="Q738" s="2" t="str">
        <v>Dec'24</v>
      </c>
      <c r="R738" s="2">
        <v>2025</v>
      </c>
      <c r="S738" s="1">
        <v>0</v>
      </c>
      <c r="T738" s="2">
        <v>100</v>
      </c>
      <c r="U738" s="1">
        <v>0</v>
      </c>
      <c r="V738" s="1" t="str">
        <v>Challenger</v>
      </c>
      <c r="W738" s="10">
        <v>0</v>
      </c>
      <c r="X738" s="10">
        <v>0</v>
      </c>
      <c r="Y738" s="10">
        <v>0</v>
      </c>
      <c r="Z738" s="10">
        <v>0</v>
      </c>
      <c r="AA738" s="10">
        <v>0</v>
      </c>
      <c r="AB738" s="10">
        <v>0</v>
      </c>
      <c r="AC738" s="10">
        <v>0</v>
      </c>
      <c r="AD738" s="10">
        <v>0</v>
      </c>
      <c r="AE738" s="10">
        <v>0</v>
      </c>
      <c r="AF738" s="10">
        <v>0</v>
      </c>
      <c r="AG738" s="10">
        <v>0</v>
      </c>
      <c r="AH738" s="10">
        <v>20</v>
      </c>
      <c r="AI738" s="10">
        <v>0</v>
      </c>
      <c r="AJ738" s="10">
        <v>0</v>
      </c>
      <c r="AK738" s="10">
        <v>0</v>
      </c>
      <c r="AL738" s="10">
        <v>0</v>
      </c>
      <c r="AM738" s="10">
        <v>0</v>
      </c>
      <c r="AN738" s="10">
        <v>0</v>
      </c>
      <c r="AO738" s="10">
        <v>0</v>
      </c>
      <c r="AP738" s="10">
        <v>0</v>
      </c>
      <c r="AQ738" s="10">
        <v>0</v>
      </c>
      <c r="AR738" s="10">
        <v>0</v>
      </c>
      <c r="AS738" s="16">
        <v>0</v>
      </c>
      <c r="AT738" s="16">
        <v>0</v>
      </c>
      <c r="AU738" s="16">
        <v>0</v>
      </c>
      <c r="AV738" s="16">
        <v>0</v>
      </c>
      <c r="AW738" s="16" t="str">
        <v/>
      </c>
      <c r="AX738" s="10">
        <f t="shared" si="79"/>
        <v>0</v>
      </c>
      <c r="AY738" s="10">
        <f>SUM(Z738:AK738)</f>
        <v>20</v>
      </c>
      <c r="AZ738" s="2" t="s">
        <v>119</v>
      </c>
      <c r="BA738" s="10">
        <f t="shared" si="80"/>
        <v>0</v>
      </c>
      <c r="BB738" s="36" t="s">
        <v>118</v>
      </c>
      <c r="BC738" s="39" t="str">
        <f t="shared" si="81"/>
        <v/>
      </c>
      <c r="BD738" s="16">
        <f>SUM(AR738:AW738)</f>
        <v>0</v>
      </c>
      <c r="BE738" s="10">
        <f>SUM(AL738:AQ738)</f>
        <v>0</v>
      </c>
      <c r="BF738" s="12" t="str">
        <f t="shared" si="82"/>
        <v/>
      </c>
      <c r="BG738" s="12" t="str">
        <f t="shared" si="83"/>
        <v/>
      </c>
      <c r="BH738" s="9">
        <f t="shared" si="84"/>
        <v>0</v>
      </c>
      <c r="BI738" s="39" t="str">
        <f t="shared" si="85"/>
        <v/>
      </c>
      <c r="BK738" s="75"/>
    </row>
    <row r="739" spans="1:63">
      <c r="A739" s="2">
        <v>736</v>
      </c>
      <c r="B739" s="2">
        <v>2024</v>
      </c>
      <c r="C739" s="1">
        <v>0</v>
      </c>
      <c r="D739" s="37" t="str">
        <v>0015g00001cbVgkAAE</v>
      </c>
      <c r="E739" s="37" t="str">
        <v>VISHWAS IRON STORE</v>
      </c>
      <c r="F739" s="37" t="str">
        <v>RAJASTHAN</v>
      </c>
      <c r="G739" s="37" t="str">
        <v>AJMER</v>
      </c>
      <c r="H739" s="37" t="str">
        <v>Ajmer</v>
      </c>
      <c r="I739" s="37" t="str">
        <v>Swastik Tradevision Pvt. Ltd.</v>
      </c>
      <c r="J739" s="37" t="str">
        <v>Amit Kumar Sharma</v>
      </c>
      <c r="K739" s="37" t="str">
        <v>Ravi Kumar Kulmi</v>
      </c>
      <c r="L739" s="37" t="str">
        <v>C12822</v>
      </c>
      <c r="M739" s="37" t="str">
        <v>North</v>
      </c>
      <c r="N739" s="2">
        <v>305022</v>
      </c>
      <c r="O739" s="2" t="str">
        <v>08FBYPM7128F1ZZ</v>
      </c>
      <c r="P739" s="2">
        <v>9521019491</v>
      </c>
      <c r="Q739" s="2" t="str">
        <v>Dec'24</v>
      </c>
      <c r="R739" s="2">
        <v>2025</v>
      </c>
      <c r="S739" s="1">
        <v>0</v>
      </c>
      <c r="T739" s="2">
        <v>60</v>
      </c>
      <c r="U739" s="1">
        <v>0</v>
      </c>
      <c r="V739" s="1" t="str">
        <v>Challenger</v>
      </c>
      <c r="W739" s="10">
        <v>0</v>
      </c>
      <c r="X739" s="10">
        <v>0</v>
      </c>
      <c r="Y739" s="10">
        <v>0</v>
      </c>
      <c r="Z739" s="10">
        <v>0</v>
      </c>
      <c r="AA739" s="10">
        <v>0</v>
      </c>
      <c r="AB739" s="10">
        <v>0</v>
      </c>
      <c r="AC739" s="10">
        <v>0</v>
      </c>
      <c r="AD739" s="10">
        <v>0</v>
      </c>
      <c r="AE739" s="10">
        <v>0</v>
      </c>
      <c r="AF739" s="10">
        <v>0</v>
      </c>
      <c r="AG739" s="10">
        <v>0</v>
      </c>
      <c r="AH739" s="10">
        <v>25.05</v>
      </c>
      <c r="AI739" s="10">
        <v>0</v>
      </c>
      <c r="AJ739" s="10">
        <v>0</v>
      </c>
      <c r="AK739" s="10">
        <v>0</v>
      </c>
      <c r="AL739" s="10">
        <v>0</v>
      </c>
      <c r="AM739" s="10">
        <v>0</v>
      </c>
      <c r="AN739" s="10">
        <v>0</v>
      </c>
      <c r="AO739" s="10">
        <v>0</v>
      </c>
      <c r="AP739" s="10">
        <v>0</v>
      </c>
      <c r="AQ739" s="10">
        <v>0</v>
      </c>
      <c r="AR739" s="10">
        <v>0</v>
      </c>
      <c r="AS739" s="16">
        <v>0</v>
      </c>
      <c r="AT739" s="16">
        <v>0</v>
      </c>
      <c r="AU739" s="16">
        <v>0</v>
      </c>
      <c r="AV739" s="16">
        <v>0</v>
      </c>
      <c r="AW739" s="16" t="str">
        <v/>
      </c>
      <c r="AX739" s="10">
        <f t="shared" si="79"/>
        <v>0</v>
      </c>
      <c r="AY739" s="10">
        <f>SUM(Z739:AK739)</f>
        <v>25.05</v>
      </c>
      <c r="AZ739" s="2" t="s">
        <v>119</v>
      </c>
      <c r="BA739" s="10">
        <f t="shared" si="80"/>
        <v>0</v>
      </c>
      <c r="BB739" s="36" t="s">
        <v>118</v>
      </c>
      <c r="BC739" s="39" t="str">
        <f t="shared" si="81"/>
        <v/>
      </c>
      <c r="BD739" s="16">
        <f>SUM(AR739:AW739)</f>
        <v>0</v>
      </c>
      <c r="BE739" s="10">
        <f>SUM(AL739:AQ739)</f>
        <v>0</v>
      </c>
      <c r="BF739" s="12" t="str">
        <f t="shared" si="82"/>
        <v/>
      </c>
      <c r="BG739" s="12" t="str">
        <f t="shared" si="83"/>
        <v/>
      </c>
      <c r="BH739" s="9">
        <f t="shared" si="84"/>
        <v>0</v>
      </c>
      <c r="BI739" s="39" t="str">
        <f t="shared" si="85"/>
        <v/>
      </c>
      <c r="BK739" s="75"/>
    </row>
    <row r="740" spans="1:63">
      <c r="A740" s="2">
        <v>737</v>
      </c>
      <c r="B740" s="2">
        <v>2024</v>
      </c>
      <c r="C740" s="1">
        <v>0</v>
      </c>
      <c r="D740" s="37" t="str">
        <v>0015g00001bcegGAAQ</v>
      </c>
      <c r="E740" s="37" t="str">
        <v>Shree bhagwan steel</v>
      </c>
      <c r="F740" s="37" t="str">
        <v>RAJASTHAN</v>
      </c>
      <c r="G740" s="37" t="str">
        <v>JAIPUR</v>
      </c>
      <c r="H740" s="37" t="str">
        <v>Jaipur</v>
      </c>
      <c r="I740" s="37" t="str">
        <v>Swastik Tradevision Pvt. Ltd.</v>
      </c>
      <c r="J740" s="37" t="str">
        <v>Amit Kumar Sharma</v>
      </c>
      <c r="K740" s="37" t="str">
        <v>Ravi Kumar Kulmi</v>
      </c>
      <c r="L740" s="37" t="str">
        <v>C12822</v>
      </c>
      <c r="M740" s="37" t="str">
        <v>North</v>
      </c>
      <c r="N740" s="2">
        <v>303704</v>
      </c>
      <c r="O740" s="2" t="str">
        <v>08AWAPR6664B1ZH</v>
      </c>
      <c r="P740" s="2">
        <v>9784809590</v>
      </c>
      <c r="Q740" s="2" t="str">
        <v>Dec'24</v>
      </c>
      <c r="R740" s="2">
        <v>2025</v>
      </c>
      <c r="S740" s="1">
        <v>0</v>
      </c>
      <c r="T740" s="2">
        <v>100</v>
      </c>
      <c r="U740" s="1">
        <v>0.20866666666666667</v>
      </c>
      <c r="V740" s="1" t="str">
        <v>Star</v>
      </c>
      <c r="W740" s="10">
        <v>0</v>
      </c>
      <c r="X740" s="10">
        <v>0</v>
      </c>
      <c r="Y740" s="10">
        <v>0</v>
      </c>
      <c r="Z740" s="10">
        <v>0</v>
      </c>
      <c r="AA740" s="10">
        <v>0</v>
      </c>
      <c r="AB740" s="10">
        <v>0</v>
      </c>
      <c r="AC740" s="10">
        <v>0</v>
      </c>
      <c r="AD740" s="10">
        <v>0</v>
      </c>
      <c r="AE740" s="10">
        <v>0</v>
      </c>
      <c r="AF740" s="10">
        <v>0</v>
      </c>
      <c r="AG740" s="10">
        <v>0</v>
      </c>
      <c r="AH740" s="10">
        <v>7</v>
      </c>
      <c r="AI740" s="10">
        <v>0</v>
      </c>
      <c r="AJ740" s="10">
        <v>0</v>
      </c>
      <c r="AK740" s="10">
        <v>0</v>
      </c>
      <c r="AL740" s="10">
        <v>0</v>
      </c>
      <c r="AM740" s="10">
        <v>0</v>
      </c>
      <c r="AN740" s="10">
        <v>0</v>
      </c>
      <c r="AO740" s="10">
        <v>0</v>
      </c>
      <c r="AP740" s="10">
        <v>0</v>
      </c>
      <c r="AQ740" s="10">
        <v>0</v>
      </c>
      <c r="AR740" s="10">
        <v>0</v>
      </c>
      <c r="AS740" s="16">
        <v>0</v>
      </c>
      <c r="AT740" s="16">
        <v>62.6</v>
      </c>
      <c r="AU740" s="16">
        <v>0</v>
      </c>
      <c r="AV740" s="16">
        <v>0</v>
      </c>
      <c r="AW740" s="16" t="str">
        <v/>
      </c>
      <c r="AX740" s="10">
        <f t="shared" si="79"/>
        <v>62.6</v>
      </c>
      <c r="AY740" s="10">
        <f>SUM(Z740:AK740)</f>
        <v>7</v>
      </c>
      <c r="AZ740" s="2" t="s">
        <v>119</v>
      </c>
      <c r="BA740" s="10">
        <f t="shared" si="80"/>
        <v>0</v>
      </c>
      <c r="BB740" s="36" t="s">
        <v>118</v>
      </c>
      <c r="BC740" s="39" t="str">
        <f t="shared" si="81"/>
        <v/>
      </c>
      <c r="BD740" s="16">
        <f>SUM(AR740:AW740)</f>
        <v>62.6</v>
      </c>
      <c r="BE740" s="10">
        <f>SUM(AL740:AQ740)</f>
        <v>0</v>
      </c>
      <c r="BF740" s="12">
        <f t="shared" si="82"/>
        <v>1</v>
      </c>
      <c r="BG740" s="12">
        <f t="shared" si="83"/>
        <v>0</v>
      </c>
      <c r="BH740" s="9">
        <f t="shared" si="84"/>
        <v>62.6</v>
      </c>
      <c r="BI740" s="39" t="str">
        <f t="shared" si="85"/>
        <v/>
      </c>
      <c r="BK740" s="75"/>
    </row>
    <row r="741" spans="1:63">
      <c r="A741" s="2">
        <v>738</v>
      </c>
      <c r="B741" s="2">
        <v>2024</v>
      </c>
      <c r="C741" s="1">
        <v>0</v>
      </c>
      <c r="D741" s="37" t="str">
        <v>0015g00001V9UTaAAN</v>
      </c>
      <c r="E741" s="37" t="str">
        <v>DHARAM ENTERPRISES</v>
      </c>
      <c r="F741" s="37" t="str">
        <v>DELHI</v>
      </c>
      <c r="G741" s="37" t="str">
        <v>SOUTH WEST</v>
      </c>
      <c r="H741" s="37">
        <v>0</v>
      </c>
      <c r="I741" s="37" t="str">
        <v>MAHENDRA STEELS</v>
      </c>
      <c r="J741" s="37" t="str">
        <v>Aman kumar</v>
      </c>
      <c r="K741" s="37">
        <v>0</v>
      </c>
      <c r="L741" s="37" t="str">
        <v>C12832</v>
      </c>
      <c r="M741" s="37" t="str">
        <v>North</v>
      </c>
      <c r="N741" s="2">
        <v>110071</v>
      </c>
      <c r="O741" s="2" t="str">
        <v>07HGIPS7967B1ZS</v>
      </c>
      <c r="P741" s="2">
        <v>9313417125</v>
      </c>
      <c r="Q741" s="2" t="str">
        <v>Dec'24</v>
      </c>
      <c r="R741" s="2">
        <v>2025</v>
      </c>
      <c r="S741" s="1">
        <v>0</v>
      </c>
      <c r="T741" s="2">
        <v>100</v>
      </c>
      <c r="U741" s="1">
        <v>0</v>
      </c>
      <c r="V741" s="1" t="str">
        <v>Challenger</v>
      </c>
      <c r="W741" s="10">
        <v>0</v>
      </c>
      <c r="X741" s="10">
        <v>0</v>
      </c>
      <c r="Y741" s="10">
        <v>0</v>
      </c>
      <c r="Z741" s="10">
        <v>0</v>
      </c>
      <c r="AA741" s="10">
        <v>0</v>
      </c>
      <c r="AB741" s="10">
        <v>0</v>
      </c>
      <c r="AC741" s="10">
        <v>0</v>
      </c>
      <c r="AD741" s="10">
        <v>0</v>
      </c>
      <c r="AE741" s="10">
        <v>0</v>
      </c>
      <c r="AF741" s="10">
        <v>0</v>
      </c>
      <c r="AG741" s="10">
        <v>0</v>
      </c>
      <c r="AH741" s="10">
        <v>11.276999999999999</v>
      </c>
      <c r="AI741" s="10">
        <v>10</v>
      </c>
      <c r="AJ741" s="10">
        <v>0</v>
      </c>
      <c r="AK741" s="10">
        <v>35.200000000000003</v>
      </c>
      <c r="AL741" s="10">
        <v>11.95</v>
      </c>
      <c r="AM741" s="10">
        <v>11.9</v>
      </c>
      <c r="AN741" s="10">
        <v>12.01</v>
      </c>
      <c r="AO741" s="10">
        <v>0</v>
      </c>
      <c r="AP741" s="10">
        <v>0</v>
      </c>
      <c r="AQ741" s="10">
        <v>0</v>
      </c>
      <c r="AR741" s="10">
        <v>0</v>
      </c>
      <c r="AS741" s="16">
        <v>0</v>
      </c>
      <c r="AT741" s="16">
        <v>0</v>
      </c>
      <c r="AU741" s="16">
        <v>0</v>
      </c>
      <c r="AV741" s="16">
        <v>0</v>
      </c>
      <c r="AW741" s="16">
        <v>3</v>
      </c>
      <c r="AX741" s="10">
        <f t="shared" si="79"/>
        <v>38.86</v>
      </c>
      <c r="AY741" s="10">
        <f>SUM(Z741:AK741)</f>
        <v>56.477000000000004</v>
      </c>
      <c r="AZ741" s="2" t="s">
        <v>119</v>
      </c>
      <c r="BA741" s="10">
        <f t="shared" si="80"/>
        <v>5.9766666666666666</v>
      </c>
      <c r="BB741" s="36" t="s">
        <v>118</v>
      </c>
      <c r="BC741" s="39" t="str">
        <f t="shared" si="81"/>
        <v/>
      </c>
      <c r="BD741" s="16">
        <f>SUM(AR741:AW741)</f>
        <v>3</v>
      </c>
      <c r="BE741" s="10">
        <f>SUM(AL741:AQ741)</f>
        <v>35.86</v>
      </c>
      <c r="BF741" s="12">
        <f t="shared" si="82"/>
        <v>7.720020586721564E-2</v>
      </c>
      <c r="BG741" s="12">
        <f t="shared" si="83"/>
        <v>0.92279979413278435</v>
      </c>
      <c r="BH741" s="9">
        <f t="shared" si="84"/>
        <v>38.86</v>
      </c>
      <c r="BI741" s="39" t="str">
        <f t="shared" si="85"/>
        <v/>
      </c>
      <c r="BK741" s="75"/>
    </row>
    <row r="742" spans="1:63">
      <c r="A742" s="2">
        <v>739</v>
      </c>
      <c r="B742" s="2">
        <v>2024</v>
      </c>
      <c r="C742" s="1">
        <v>0</v>
      </c>
      <c r="D742" s="37" t="str">
        <v>001J100000RU5ZNIA1</v>
      </c>
      <c r="E742" s="37" t="str">
        <v>M/S A.R. TRADERS</v>
      </c>
      <c r="F742" s="37" t="str">
        <v>UTTAR PRADESH</v>
      </c>
      <c r="G742" s="37" t="str">
        <v>BIJNOR</v>
      </c>
      <c r="H742" s="37" t="str">
        <v>Bijnor</v>
      </c>
      <c r="I742" s="37" t="str">
        <v>OPTRIX INFRA LLP</v>
      </c>
      <c r="J742" s="37" t="str">
        <v>SHIV KUMAR</v>
      </c>
      <c r="K742" s="37" t="str">
        <v>Shiv Kumar</v>
      </c>
      <c r="L742" s="37" t="str">
        <v>001J100000PJG7oIAH</v>
      </c>
      <c r="M742" s="37" t="str">
        <v>North</v>
      </c>
      <c r="N742" s="2">
        <v>246701</v>
      </c>
      <c r="O742" s="2" t="str">
        <v>09AQWPS5701N1ZV</v>
      </c>
      <c r="P742" s="2">
        <v>9837033834</v>
      </c>
      <c r="Q742" s="2" t="str">
        <v>Dec'24</v>
      </c>
      <c r="R742" s="2">
        <v>2025</v>
      </c>
      <c r="S742" s="1">
        <v>0</v>
      </c>
      <c r="T742" s="2">
        <v>100</v>
      </c>
      <c r="U742" s="1">
        <v>0</v>
      </c>
      <c r="V742" s="1" t="str">
        <v>Challenger</v>
      </c>
      <c r="W742" s="10">
        <v>0</v>
      </c>
      <c r="X742" s="10">
        <v>0</v>
      </c>
      <c r="Y742" s="10">
        <v>0</v>
      </c>
      <c r="Z742" s="10">
        <v>0</v>
      </c>
      <c r="AA742" s="10">
        <v>0</v>
      </c>
      <c r="AB742" s="10">
        <v>0</v>
      </c>
      <c r="AC742" s="10">
        <v>0</v>
      </c>
      <c r="AD742" s="10">
        <v>0</v>
      </c>
      <c r="AE742" s="10">
        <v>0</v>
      </c>
      <c r="AF742" s="10">
        <v>0</v>
      </c>
      <c r="AG742" s="10">
        <v>0</v>
      </c>
      <c r="AH742" s="10">
        <v>63</v>
      </c>
      <c r="AI742" s="10">
        <v>0</v>
      </c>
      <c r="AJ742" s="10">
        <v>0</v>
      </c>
      <c r="AK742" s="10">
        <v>0</v>
      </c>
      <c r="AL742" s="10">
        <v>0</v>
      </c>
      <c r="AM742" s="10">
        <v>0</v>
      </c>
      <c r="AN742" s="10">
        <v>0</v>
      </c>
      <c r="AO742" s="10">
        <v>0</v>
      </c>
      <c r="AP742" s="10">
        <v>0</v>
      </c>
      <c r="AQ742" s="10">
        <v>0</v>
      </c>
      <c r="AR742" s="10">
        <v>0</v>
      </c>
      <c r="AS742" s="16">
        <v>0</v>
      </c>
      <c r="AT742" s="16">
        <v>0</v>
      </c>
      <c r="AU742" s="16">
        <v>0</v>
      </c>
      <c r="AV742" s="16">
        <v>0</v>
      </c>
      <c r="AW742" s="16" t="str">
        <v/>
      </c>
      <c r="AX742" s="10">
        <f t="shared" si="79"/>
        <v>0</v>
      </c>
      <c r="AY742" s="10">
        <f>SUM(Z742:AK742)</f>
        <v>63</v>
      </c>
      <c r="AZ742" s="2" t="s">
        <v>119</v>
      </c>
      <c r="BA742" s="10">
        <f t="shared" si="80"/>
        <v>0</v>
      </c>
      <c r="BB742" s="36" t="s">
        <v>118</v>
      </c>
      <c r="BC742" s="39" t="str">
        <f t="shared" si="81"/>
        <v/>
      </c>
      <c r="BD742" s="16">
        <f>SUM(AR742:AW742)</f>
        <v>0</v>
      </c>
      <c r="BE742" s="10">
        <f>SUM(AL742:AQ742)</f>
        <v>0</v>
      </c>
      <c r="BF742" s="12" t="str">
        <f t="shared" si="82"/>
        <v/>
      </c>
      <c r="BG742" s="12" t="str">
        <f t="shared" si="83"/>
        <v/>
      </c>
      <c r="BH742" s="9">
        <f t="shared" si="84"/>
        <v>0</v>
      </c>
      <c r="BI742" s="39" t="str">
        <f t="shared" si="85"/>
        <v/>
      </c>
      <c r="BK742" s="75"/>
    </row>
    <row r="743" spans="1:63">
      <c r="A743" s="2">
        <v>740</v>
      </c>
      <c r="B743" s="2">
        <v>2024</v>
      </c>
      <c r="C743" s="1">
        <v>0</v>
      </c>
      <c r="D743" s="37" t="str">
        <v>001J100000RxwaNIAR</v>
      </c>
      <c r="E743" s="37" t="str">
        <v>RAJ STEELS</v>
      </c>
      <c r="F743" s="37" t="str">
        <v>UTTAR PRADESH</v>
      </c>
      <c r="G743" s="37" t="str">
        <v>ALIGARH</v>
      </c>
      <c r="H743" s="37">
        <v>0</v>
      </c>
      <c r="I743" s="37" t="str">
        <v>DINESH STEEL PRIVATE LIMITED</v>
      </c>
      <c r="J743" s="37" t="str">
        <v>Pawan Kumar</v>
      </c>
      <c r="K743" s="37">
        <v>0</v>
      </c>
      <c r="L743" s="37" t="str">
        <v>C12820</v>
      </c>
      <c r="M743" s="37" t="str">
        <v>North</v>
      </c>
      <c r="N743" s="2">
        <v>202001</v>
      </c>
      <c r="O743" s="2" t="str">
        <v>09AHIPB5089P1ZO</v>
      </c>
      <c r="P743" s="2">
        <v>9412274917</v>
      </c>
      <c r="Q743" s="2" t="str">
        <v>Dec'24</v>
      </c>
      <c r="R743" s="2">
        <v>2025</v>
      </c>
      <c r="S743" s="1">
        <v>0</v>
      </c>
      <c r="T743" s="2">
        <v>70</v>
      </c>
      <c r="U743" s="1">
        <v>1.9047619047619046E-2</v>
      </c>
      <c r="V743" s="1" t="str">
        <v>Challenger</v>
      </c>
      <c r="W743" s="10">
        <v>0</v>
      </c>
      <c r="X743" s="10">
        <v>0</v>
      </c>
      <c r="Y743" s="10">
        <v>0</v>
      </c>
      <c r="Z743" s="10">
        <v>0</v>
      </c>
      <c r="AA743" s="10">
        <v>0</v>
      </c>
      <c r="AB743" s="10">
        <v>0</v>
      </c>
      <c r="AC743" s="10">
        <v>0</v>
      </c>
      <c r="AD743" s="10">
        <v>0</v>
      </c>
      <c r="AE743" s="10">
        <v>0</v>
      </c>
      <c r="AF743" s="10">
        <v>0</v>
      </c>
      <c r="AG743" s="10">
        <v>0</v>
      </c>
      <c r="AH743" s="10">
        <v>12</v>
      </c>
      <c r="AI743" s="10">
        <v>0</v>
      </c>
      <c r="AJ743" s="10">
        <v>12.5</v>
      </c>
      <c r="AK743" s="10">
        <v>12</v>
      </c>
      <c r="AL743" s="10">
        <v>0</v>
      </c>
      <c r="AM743" s="10">
        <v>12</v>
      </c>
      <c r="AN743" s="10">
        <v>0</v>
      </c>
      <c r="AO743" s="10">
        <v>0</v>
      </c>
      <c r="AP743" s="10">
        <v>0</v>
      </c>
      <c r="AQ743" s="10">
        <v>0</v>
      </c>
      <c r="AR743" s="10">
        <v>0</v>
      </c>
      <c r="AS743" s="16">
        <v>15.04</v>
      </c>
      <c r="AT743" s="16">
        <v>4</v>
      </c>
      <c r="AU743" s="16">
        <v>0</v>
      </c>
      <c r="AV743" s="16">
        <v>0</v>
      </c>
      <c r="AW743" s="16" t="str">
        <v/>
      </c>
      <c r="AX743" s="10">
        <f t="shared" si="79"/>
        <v>31.04</v>
      </c>
      <c r="AY743" s="10">
        <f>SUM(Z743:AK743)</f>
        <v>36.5</v>
      </c>
      <c r="AZ743" s="2" t="s">
        <v>119</v>
      </c>
      <c r="BA743" s="10">
        <f t="shared" si="80"/>
        <v>2</v>
      </c>
      <c r="BB743" s="36" t="s">
        <v>118</v>
      </c>
      <c r="BC743" s="39" t="str">
        <f t="shared" si="81"/>
        <v/>
      </c>
      <c r="BD743" s="16">
        <f>SUM(AR743:AW743)</f>
        <v>19.04</v>
      </c>
      <c r="BE743" s="10">
        <f>SUM(AL743:AQ743)</f>
        <v>12</v>
      </c>
      <c r="BF743" s="12">
        <f t="shared" si="82"/>
        <v>0.61340206185567014</v>
      </c>
      <c r="BG743" s="12">
        <f t="shared" si="83"/>
        <v>0.38659793814432991</v>
      </c>
      <c r="BH743" s="9">
        <f t="shared" si="84"/>
        <v>31.04</v>
      </c>
      <c r="BI743" s="39" t="str">
        <f t="shared" si="85"/>
        <v/>
      </c>
      <c r="BK743" s="75"/>
    </row>
    <row r="744" spans="1:63">
      <c r="A744" s="2">
        <v>741</v>
      </c>
      <c r="B744" s="2">
        <v>2024</v>
      </c>
      <c r="C744" s="1">
        <v>0</v>
      </c>
      <c r="D744" s="37" t="str">
        <v>001J100000RU98xIAD</v>
      </c>
      <c r="E744" s="37" t="str">
        <v>M/S JAI SHIVJI SURYA BULDING MATERIAL</v>
      </c>
      <c r="F744" s="37" t="str">
        <v>UTTAR PRADESH</v>
      </c>
      <c r="G744" s="37" t="str">
        <v>AGRA</v>
      </c>
      <c r="H744" s="37" t="str">
        <v>Fatehabad</v>
      </c>
      <c r="I744" s="37" t="str">
        <v>DINESH STEEL PRIVATE LIMITED</v>
      </c>
      <c r="J744" s="37" t="str">
        <v>Pankaj Garg</v>
      </c>
      <c r="K744" s="37">
        <v>0</v>
      </c>
      <c r="L744" s="37" t="str">
        <v>C12820</v>
      </c>
      <c r="M744" s="37" t="str">
        <v>North</v>
      </c>
      <c r="N744" s="2">
        <v>283111</v>
      </c>
      <c r="O744" s="2" t="str">
        <v>09AKMPG4177A1Z8</v>
      </c>
      <c r="P744" s="2">
        <v>9719256101</v>
      </c>
      <c r="Q744" s="2" t="str">
        <v>Dec'24</v>
      </c>
      <c r="R744" s="2">
        <v>2025</v>
      </c>
      <c r="S744" s="1">
        <v>0</v>
      </c>
      <c r="T744" s="2">
        <v>100</v>
      </c>
      <c r="U744" s="1">
        <v>4.6666666666666669E-2</v>
      </c>
      <c r="V744" s="1" t="str">
        <v>Challenger</v>
      </c>
      <c r="W744" s="10">
        <v>0</v>
      </c>
      <c r="X744" s="10">
        <v>0</v>
      </c>
      <c r="Y744" s="10">
        <v>0</v>
      </c>
      <c r="Z744" s="10">
        <v>0</v>
      </c>
      <c r="AA744" s="10">
        <v>0</v>
      </c>
      <c r="AB744" s="10">
        <v>0</v>
      </c>
      <c r="AC744" s="10">
        <v>0</v>
      </c>
      <c r="AD744" s="10">
        <v>0</v>
      </c>
      <c r="AE744" s="10">
        <v>0</v>
      </c>
      <c r="AF744" s="10">
        <v>0</v>
      </c>
      <c r="AG744" s="10">
        <v>0</v>
      </c>
      <c r="AH744" s="10">
        <v>12</v>
      </c>
      <c r="AI744" s="10">
        <v>0</v>
      </c>
      <c r="AJ744" s="10">
        <v>0</v>
      </c>
      <c r="AK744" s="10">
        <v>12</v>
      </c>
      <c r="AL744" s="10">
        <v>10</v>
      </c>
      <c r="AM744" s="10">
        <v>10</v>
      </c>
      <c r="AN744" s="10">
        <v>12</v>
      </c>
      <c r="AO744" s="10">
        <v>5</v>
      </c>
      <c r="AP744" s="10">
        <v>3</v>
      </c>
      <c r="AQ744" s="10">
        <v>0</v>
      </c>
      <c r="AR744" s="10">
        <v>5</v>
      </c>
      <c r="AS744" s="16">
        <v>4</v>
      </c>
      <c r="AT744" s="16">
        <v>5</v>
      </c>
      <c r="AU744" s="16">
        <v>5</v>
      </c>
      <c r="AV744" s="16">
        <v>4</v>
      </c>
      <c r="AW744" s="16" t="str">
        <v/>
      </c>
      <c r="AX744" s="10">
        <f t="shared" si="79"/>
        <v>63</v>
      </c>
      <c r="AY744" s="10">
        <f>SUM(Z744:AK744)</f>
        <v>24</v>
      </c>
      <c r="AZ744" s="2" t="s">
        <v>119</v>
      </c>
      <c r="BA744" s="10">
        <f t="shared" si="80"/>
        <v>6.666666666666667</v>
      </c>
      <c r="BB744" s="36" t="s">
        <v>118</v>
      </c>
      <c r="BC744" s="39" t="str">
        <f t="shared" si="81"/>
        <v/>
      </c>
      <c r="BD744" s="16">
        <f>SUM(AR744:AW744)</f>
        <v>23</v>
      </c>
      <c r="BE744" s="10">
        <f>SUM(AL744:AQ744)</f>
        <v>40</v>
      </c>
      <c r="BF744" s="12">
        <f t="shared" si="82"/>
        <v>0.36507936507936506</v>
      </c>
      <c r="BG744" s="12">
        <f t="shared" si="83"/>
        <v>0.63492063492063489</v>
      </c>
      <c r="BH744" s="9">
        <f t="shared" si="84"/>
        <v>63</v>
      </c>
      <c r="BI744" s="39" t="str">
        <f t="shared" si="85"/>
        <v/>
      </c>
      <c r="BK744" s="75"/>
    </row>
    <row r="745" spans="1:63">
      <c r="A745" s="2">
        <v>742</v>
      </c>
      <c r="B745" s="2">
        <v>2024</v>
      </c>
      <c r="C745" s="1">
        <v>0</v>
      </c>
      <c r="D745" s="37" t="str">
        <v>0015g00001X2GGWAA3</v>
      </c>
      <c r="E745" s="37" t="str">
        <v>M/S ANKUR STEEL &amp; BUILDING MATERIAL</v>
      </c>
      <c r="F745" s="37" t="str">
        <v>UTTAR PRADESH</v>
      </c>
      <c r="G745" s="37" t="str">
        <v>MATHURA</v>
      </c>
      <c r="H745" s="37" t="str">
        <v>Mathura</v>
      </c>
      <c r="I745" s="37" t="str">
        <v>DINESH STEEL PRIVATE LIMITED</v>
      </c>
      <c r="J745" s="37" t="str">
        <v>Pankaj Garg</v>
      </c>
      <c r="K745" s="37">
        <v>0</v>
      </c>
      <c r="L745" s="37" t="str">
        <v>C12820</v>
      </c>
      <c r="M745" s="37" t="str">
        <v>North</v>
      </c>
      <c r="N745" s="2">
        <v>281001</v>
      </c>
      <c r="O745" s="2" t="str">
        <v>09AWKPV1519P1ZO</v>
      </c>
      <c r="P745" s="2">
        <v>7417993802</v>
      </c>
      <c r="Q745" s="2" t="str">
        <v>Dec'24</v>
      </c>
      <c r="R745" s="2">
        <v>2025</v>
      </c>
      <c r="S745" s="1">
        <v>0</v>
      </c>
      <c r="T745" s="2">
        <v>80</v>
      </c>
      <c r="U745" s="1">
        <v>0</v>
      </c>
      <c r="V745" s="1" t="str">
        <v>Challenger</v>
      </c>
      <c r="W745" s="10">
        <v>0</v>
      </c>
      <c r="X745" s="10">
        <v>0</v>
      </c>
      <c r="Y745" s="10">
        <v>0</v>
      </c>
      <c r="Z745" s="10">
        <v>0</v>
      </c>
      <c r="AA745" s="10">
        <v>0</v>
      </c>
      <c r="AB745" s="10">
        <v>0</v>
      </c>
      <c r="AC745" s="10">
        <v>0</v>
      </c>
      <c r="AD745" s="10">
        <v>0</v>
      </c>
      <c r="AE745" s="10">
        <v>0</v>
      </c>
      <c r="AF745" s="10">
        <v>0</v>
      </c>
      <c r="AG745" s="10">
        <v>0</v>
      </c>
      <c r="AH745" s="10">
        <v>12</v>
      </c>
      <c r="AI745" s="10">
        <v>0</v>
      </c>
      <c r="AJ745" s="10">
        <v>0</v>
      </c>
      <c r="AK745" s="10">
        <v>0</v>
      </c>
      <c r="AL745" s="10">
        <v>0</v>
      </c>
      <c r="AM745" s="10">
        <v>0</v>
      </c>
      <c r="AN745" s="10">
        <v>0</v>
      </c>
      <c r="AO745" s="10">
        <v>0</v>
      </c>
      <c r="AP745" s="10">
        <v>0</v>
      </c>
      <c r="AQ745" s="10">
        <v>0</v>
      </c>
      <c r="AR745" s="10">
        <v>0</v>
      </c>
      <c r="AS745" s="16">
        <v>0</v>
      </c>
      <c r="AT745" s="16">
        <v>0</v>
      </c>
      <c r="AU745" s="16">
        <v>0</v>
      </c>
      <c r="AV745" s="16">
        <v>0</v>
      </c>
      <c r="AW745" s="16" t="str">
        <v/>
      </c>
      <c r="AX745" s="10">
        <f t="shared" si="79"/>
        <v>0</v>
      </c>
      <c r="AY745" s="10">
        <f>SUM(Z745:AK745)</f>
        <v>12</v>
      </c>
      <c r="AZ745" s="2" t="s">
        <v>119</v>
      </c>
      <c r="BA745" s="10">
        <f t="shared" si="80"/>
        <v>0</v>
      </c>
      <c r="BB745" s="36" t="s">
        <v>118</v>
      </c>
      <c r="BC745" s="39" t="str">
        <f t="shared" si="81"/>
        <v/>
      </c>
      <c r="BD745" s="16">
        <f>SUM(AR745:AW745)</f>
        <v>0</v>
      </c>
      <c r="BE745" s="10">
        <f>SUM(AL745:AQ745)</f>
        <v>0</v>
      </c>
      <c r="BF745" s="12" t="str">
        <f t="shared" si="82"/>
        <v/>
      </c>
      <c r="BG745" s="12" t="str">
        <f t="shared" si="83"/>
        <v/>
      </c>
      <c r="BH745" s="9">
        <f t="shared" si="84"/>
        <v>0</v>
      </c>
      <c r="BI745" s="39" t="str">
        <f t="shared" si="85"/>
        <v/>
      </c>
      <c r="BK745" s="75"/>
    </row>
    <row r="746" spans="1:63">
      <c r="A746" s="2">
        <v>743</v>
      </c>
      <c r="B746" s="2">
        <v>2024</v>
      </c>
      <c r="C746" s="1">
        <v>0</v>
      </c>
      <c r="D746" s="37" t="str">
        <v>0015g00001cdSFvAAM</v>
      </c>
      <c r="E746" s="37" t="str">
        <v>M/S GAURI MAL RAGHUNANDAN PRASAD AND SONS</v>
      </c>
      <c r="F746" s="37" t="str">
        <v>UTTAR PRADESH</v>
      </c>
      <c r="G746" s="37" t="str">
        <v>BAREILLY</v>
      </c>
      <c r="H746" s="37" t="str">
        <v>Bareilly</v>
      </c>
      <c r="I746" s="37" t="str">
        <v>Khandelwal Associates</v>
      </c>
      <c r="J746" s="37" t="str">
        <v>SHIV KUMAR</v>
      </c>
      <c r="K746" s="37">
        <v>0</v>
      </c>
      <c r="L746" s="37" t="str">
        <v>C12818</v>
      </c>
      <c r="M746" s="37" t="str">
        <v>North</v>
      </c>
      <c r="N746" s="2">
        <v>243001</v>
      </c>
      <c r="O746" s="2">
        <v>0</v>
      </c>
      <c r="P746" s="2">
        <v>0</v>
      </c>
      <c r="Q746" s="2" t="str">
        <v>Dec'24</v>
      </c>
      <c r="R746" s="2">
        <v>2025</v>
      </c>
      <c r="S746" s="1">
        <v>0</v>
      </c>
      <c r="T746" s="2">
        <v>100</v>
      </c>
      <c r="U746" s="1">
        <v>3.3333333333333331E-3</v>
      </c>
      <c r="V746" s="1" t="str">
        <v>Challenger</v>
      </c>
      <c r="W746" s="10">
        <v>0</v>
      </c>
      <c r="X746" s="10">
        <v>0</v>
      </c>
      <c r="Y746" s="10">
        <v>0</v>
      </c>
      <c r="Z746" s="10">
        <v>0</v>
      </c>
      <c r="AA746" s="10">
        <v>0</v>
      </c>
      <c r="AB746" s="10">
        <v>0</v>
      </c>
      <c r="AC746" s="10">
        <v>0</v>
      </c>
      <c r="AD746" s="10">
        <v>0</v>
      </c>
      <c r="AE746" s="10">
        <v>0</v>
      </c>
      <c r="AF746" s="10">
        <v>0</v>
      </c>
      <c r="AG746" s="10">
        <v>0</v>
      </c>
      <c r="AH746" s="10">
        <v>3</v>
      </c>
      <c r="AI746" s="10">
        <v>0</v>
      </c>
      <c r="AJ746" s="10">
        <v>0</v>
      </c>
      <c r="AK746" s="10">
        <v>0</v>
      </c>
      <c r="AL746" s="10">
        <v>0</v>
      </c>
      <c r="AM746" s="10">
        <v>0</v>
      </c>
      <c r="AN746" s="10">
        <v>0</v>
      </c>
      <c r="AO746" s="10">
        <v>0</v>
      </c>
      <c r="AP746" s="10">
        <v>0</v>
      </c>
      <c r="AQ746" s="10">
        <v>0</v>
      </c>
      <c r="AR746" s="10">
        <v>0</v>
      </c>
      <c r="AS746" s="16">
        <v>3</v>
      </c>
      <c r="AT746" s="16">
        <v>0</v>
      </c>
      <c r="AU746" s="16">
        <v>1</v>
      </c>
      <c r="AV746" s="16">
        <v>0</v>
      </c>
      <c r="AW746" s="16">
        <v>2</v>
      </c>
      <c r="AX746" s="10">
        <f t="shared" si="79"/>
        <v>6</v>
      </c>
      <c r="AY746" s="10">
        <f>SUM(Z746:AK746)</f>
        <v>3</v>
      </c>
      <c r="AZ746" s="2" t="s">
        <v>119</v>
      </c>
      <c r="BA746" s="10">
        <f t="shared" si="80"/>
        <v>0</v>
      </c>
      <c r="BB746" s="36" t="s">
        <v>118</v>
      </c>
      <c r="BC746" s="39" t="str">
        <f t="shared" si="81"/>
        <v/>
      </c>
      <c r="BD746" s="16">
        <f>SUM(AR746:AW746)</f>
        <v>6</v>
      </c>
      <c r="BE746" s="10">
        <f>SUM(AL746:AQ746)</f>
        <v>0</v>
      </c>
      <c r="BF746" s="12">
        <f t="shared" si="82"/>
        <v>1</v>
      </c>
      <c r="BG746" s="12">
        <f t="shared" si="83"/>
        <v>0</v>
      </c>
      <c r="BH746" s="9">
        <f t="shared" si="84"/>
        <v>6</v>
      </c>
      <c r="BI746" s="39" t="str">
        <f t="shared" si="85"/>
        <v/>
      </c>
      <c r="BK746" s="75"/>
    </row>
    <row r="747" spans="1:63">
      <c r="A747" s="2">
        <v>744</v>
      </c>
      <c r="B747" s="2">
        <v>2024</v>
      </c>
      <c r="C747" s="1">
        <v>0</v>
      </c>
      <c r="D747" s="37" t="str">
        <v>001J1000003nQvNIAU</v>
      </c>
      <c r="E747" s="37" t="str">
        <v>GURU JI TRADERS</v>
      </c>
      <c r="F747" s="37" t="str">
        <v>UTTAR PRADESH</v>
      </c>
      <c r="G747" s="37" t="str">
        <v>BAREILLY</v>
      </c>
      <c r="H747" s="37" t="str">
        <v>Bareilly</v>
      </c>
      <c r="I747" s="37" t="str">
        <v>Khandelwal Associates</v>
      </c>
      <c r="J747" s="37" t="str">
        <v>SHIV KUMAR</v>
      </c>
      <c r="K747" s="37">
        <v>0</v>
      </c>
      <c r="L747" s="37" t="str">
        <v>C12818</v>
      </c>
      <c r="M747" s="37" t="str">
        <v>North</v>
      </c>
      <c r="N747" s="2">
        <v>243001</v>
      </c>
      <c r="O747" s="2" t="str">
        <v>09AXPPC8215K2Z2</v>
      </c>
      <c r="P747" s="2">
        <v>9368098469</v>
      </c>
      <c r="Q747" s="2" t="str">
        <v>Dec'24</v>
      </c>
      <c r="R747" s="2">
        <v>2025</v>
      </c>
      <c r="S747" s="1">
        <v>0</v>
      </c>
      <c r="T747" s="2">
        <v>50</v>
      </c>
      <c r="U747" s="1">
        <v>1.3333333333333332E-2</v>
      </c>
      <c r="V747" s="1" t="str">
        <v>Minor</v>
      </c>
      <c r="W747" s="10">
        <v>0</v>
      </c>
      <c r="X747" s="10">
        <v>0</v>
      </c>
      <c r="Y747" s="10">
        <v>0</v>
      </c>
      <c r="Z747" s="10">
        <v>0</v>
      </c>
      <c r="AA747" s="10">
        <v>0</v>
      </c>
      <c r="AB747" s="10">
        <v>0</v>
      </c>
      <c r="AC747" s="10">
        <v>0</v>
      </c>
      <c r="AD747" s="10">
        <v>0</v>
      </c>
      <c r="AE747" s="10">
        <v>0</v>
      </c>
      <c r="AF747" s="10">
        <v>0</v>
      </c>
      <c r="AG747" s="10">
        <v>0</v>
      </c>
      <c r="AH747" s="10">
        <v>1</v>
      </c>
      <c r="AI747" s="10">
        <v>0</v>
      </c>
      <c r="AJ747" s="10">
        <v>0</v>
      </c>
      <c r="AK747" s="10">
        <v>0</v>
      </c>
      <c r="AL747" s="10">
        <v>0</v>
      </c>
      <c r="AM747" s="10">
        <v>0</v>
      </c>
      <c r="AN747" s="10">
        <v>0</v>
      </c>
      <c r="AO747" s="10">
        <v>0</v>
      </c>
      <c r="AP747" s="10">
        <v>0</v>
      </c>
      <c r="AQ747" s="10">
        <v>0</v>
      </c>
      <c r="AR747" s="10">
        <v>0</v>
      </c>
      <c r="AS747" s="16">
        <v>0</v>
      </c>
      <c r="AT747" s="16">
        <v>0</v>
      </c>
      <c r="AU747" s="16">
        <v>1</v>
      </c>
      <c r="AV747" s="16">
        <v>1</v>
      </c>
      <c r="AW747" s="16">
        <v>3</v>
      </c>
      <c r="AX747" s="10">
        <f t="shared" si="79"/>
        <v>5</v>
      </c>
      <c r="AY747" s="10">
        <f>SUM(Z747:AK747)</f>
        <v>1</v>
      </c>
      <c r="AZ747" s="2" t="s">
        <v>119</v>
      </c>
      <c r="BA747" s="10">
        <f t="shared" si="80"/>
        <v>0</v>
      </c>
      <c r="BB747" s="36" t="s">
        <v>118</v>
      </c>
      <c r="BC747" s="39" t="str">
        <f t="shared" si="81"/>
        <v/>
      </c>
      <c r="BD747" s="16">
        <f>SUM(AR747:AW747)</f>
        <v>5</v>
      </c>
      <c r="BE747" s="10">
        <f>SUM(AL747:AQ747)</f>
        <v>0</v>
      </c>
      <c r="BF747" s="12">
        <f t="shared" si="82"/>
        <v>1</v>
      </c>
      <c r="BG747" s="12">
        <f t="shared" si="83"/>
        <v>0</v>
      </c>
      <c r="BH747" s="9">
        <f t="shared" si="84"/>
        <v>5</v>
      </c>
      <c r="BI747" s="39" t="str">
        <f t="shared" si="85"/>
        <v/>
      </c>
      <c r="BK747" s="75"/>
    </row>
    <row r="748" spans="1:63">
      <c r="A748" s="2">
        <v>745</v>
      </c>
      <c r="B748" s="2">
        <v>2024</v>
      </c>
      <c r="C748" s="1">
        <v>0</v>
      </c>
      <c r="D748" s="37" t="str">
        <v>0015g00001eBRfUAAW</v>
      </c>
      <c r="E748" s="37" t="str">
        <v>M/S KHANDELWAL IRON UDYOG</v>
      </c>
      <c r="F748" s="37" t="str">
        <v>UTTAR PRADESH</v>
      </c>
      <c r="G748" s="37" t="str">
        <v>AYODHYA</v>
      </c>
      <c r="H748" s="37" t="str">
        <v>Faizabad</v>
      </c>
      <c r="I748" s="37" t="str">
        <v>SHREE LAKSHMAN ROLLING MILL (INDIA) LLP</v>
      </c>
      <c r="J748" s="37" t="str">
        <v>Deepanshu</v>
      </c>
      <c r="K748" s="37" t="str">
        <v>Deepanshu</v>
      </c>
      <c r="L748" s="37" t="str">
        <v>C12815</v>
      </c>
      <c r="M748" s="37" t="str">
        <v>North</v>
      </c>
      <c r="N748" s="2">
        <v>224001</v>
      </c>
      <c r="O748" s="2" t="str">
        <v>09ADRPK0447M1Z0</v>
      </c>
      <c r="P748" s="2">
        <v>9415145731</v>
      </c>
      <c r="Q748" s="2" t="str">
        <v>Dec'24</v>
      </c>
      <c r="R748" s="2">
        <v>2025</v>
      </c>
      <c r="S748" s="1">
        <v>0</v>
      </c>
      <c r="T748" s="2" t="str">
        <v/>
      </c>
      <c r="U748" s="1">
        <v>0</v>
      </c>
      <c r="V748" s="1" t="str">
        <v>Potential Not updated</v>
      </c>
      <c r="W748" s="10">
        <v>0</v>
      </c>
      <c r="X748" s="10">
        <v>0</v>
      </c>
      <c r="Y748" s="10">
        <v>0</v>
      </c>
      <c r="Z748" s="10">
        <v>0</v>
      </c>
      <c r="AA748" s="10">
        <v>0</v>
      </c>
      <c r="AB748" s="10">
        <v>0</v>
      </c>
      <c r="AC748" s="10">
        <v>0</v>
      </c>
      <c r="AD748" s="10">
        <v>0</v>
      </c>
      <c r="AE748" s="10">
        <v>0</v>
      </c>
      <c r="AF748" s="10">
        <v>0</v>
      </c>
      <c r="AG748" s="10">
        <v>0</v>
      </c>
      <c r="AH748" s="10">
        <v>15</v>
      </c>
      <c r="AI748" s="10">
        <v>0</v>
      </c>
      <c r="AJ748" s="10">
        <v>0</v>
      </c>
      <c r="AK748" s="10">
        <v>15.2</v>
      </c>
      <c r="AL748" s="10">
        <v>0</v>
      </c>
      <c r="AM748" s="10">
        <v>0</v>
      </c>
      <c r="AN748" s="10">
        <v>0</v>
      </c>
      <c r="AO748" s="10">
        <v>0</v>
      </c>
      <c r="AP748" s="10">
        <v>0</v>
      </c>
      <c r="AQ748" s="10">
        <v>0</v>
      </c>
      <c r="AR748" s="10">
        <v>0</v>
      </c>
      <c r="AS748" s="16">
        <v>0</v>
      </c>
      <c r="AT748" s="16">
        <v>0</v>
      </c>
      <c r="AU748" s="16">
        <v>0</v>
      </c>
      <c r="AV748" s="16">
        <v>0</v>
      </c>
      <c r="AW748" s="16" t="str">
        <v/>
      </c>
      <c r="AX748" s="10">
        <f t="shared" si="79"/>
        <v>0</v>
      </c>
      <c r="AY748" s="10">
        <f>SUM(Z748:AK748)</f>
        <v>30.2</v>
      </c>
      <c r="AZ748" s="2" t="s">
        <v>119</v>
      </c>
      <c r="BA748" s="10">
        <f t="shared" si="80"/>
        <v>0</v>
      </c>
      <c r="BB748" s="36" t="s">
        <v>118</v>
      </c>
      <c r="BC748" s="39" t="str">
        <f t="shared" si="81"/>
        <v/>
      </c>
      <c r="BD748" s="16">
        <f>SUM(AR748:AW748)</f>
        <v>0</v>
      </c>
      <c r="BE748" s="10">
        <f>SUM(AL748:AQ748)</f>
        <v>0</v>
      </c>
      <c r="BF748" s="12" t="str">
        <f t="shared" si="82"/>
        <v/>
      </c>
      <c r="BG748" s="12" t="str">
        <f t="shared" si="83"/>
        <v/>
      </c>
      <c r="BH748" s="9">
        <f t="shared" si="84"/>
        <v>0</v>
      </c>
      <c r="BI748" s="39" t="str">
        <f t="shared" si="85"/>
        <v/>
      </c>
      <c r="BK748" s="75"/>
    </row>
    <row r="749" spans="1:63">
      <c r="A749" s="2">
        <v>746</v>
      </c>
      <c r="B749" s="2">
        <v>2024</v>
      </c>
      <c r="C749" s="1">
        <v>0</v>
      </c>
      <c r="D749" s="37" t="str">
        <v>001J100000RyRAYIA3</v>
      </c>
      <c r="E749" s="37" t="str">
        <v>M/S VEE VEE ENTERPRISES</v>
      </c>
      <c r="F749" s="37" t="str">
        <v>UTTAR PRADESH</v>
      </c>
      <c r="G749" s="37" t="str">
        <v>LUCKNOW</v>
      </c>
      <c r="H749" s="37" t="str">
        <v>Lucknow</v>
      </c>
      <c r="I749" s="37" t="str">
        <v>SHREE LAKSHMAN ROLLING MILL (INDIA) LLP</v>
      </c>
      <c r="J749" s="37" t="str">
        <v>Deepanshu</v>
      </c>
      <c r="K749" s="37" t="str">
        <v>Deepanshu</v>
      </c>
      <c r="L749" s="37" t="str">
        <v>C12815</v>
      </c>
      <c r="M749" s="37" t="str">
        <v>North</v>
      </c>
      <c r="N749" s="2">
        <v>226004</v>
      </c>
      <c r="O749" s="2" t="str">
        <v>09AALPA5624K1ZL</v>
      </c>
      <c r="P749" s="2">
        <v>9554822224</v>
      </c>
      <c r="Q749" s="2" t="str">
        <v>Dec'24</v>
      </c>
      <c r="R749" s="2">
        <v>2025</v>
      </c>
      <c r="S749" s="1">
        <v>0</v>
      </c>
      <c r="T749" s="2">
        <v>100</v>
      </c>
      <c r="U749" s="1">
        <v>0</v>
      </c>
      <c r="V749" s="1" t="str">
        <v>Challenger</v>
      </c>
      <c r="W749" s="10">
        <v>0</v>
      </c>
      <c r="X749" s="10">
        <v>0</v>
      </c>
      <c r="Y749" s="10">
        <v>0</v>
      </c>
      <c r="Z749" s="10">
        <v>0</v>
      </c>
      <c r="AA749" s="10">
        <v>0</v>
      </c>
      <c r="AB749" s="10">
        <v>0</v>
      </c>
      <c r="AC749" s="10">
        <v>0</v>
      </c>
      <c r="AD749" s="10">
        <v>0</v>
      </c>
      <c r="AE749" s="10">
        <v>0</v>
      </c>
      <c r="AF749" s="10">
        <v>0</v>
      </c>
      <c r="AG749" s="10">
        <v>0</v>
      </c>
      <c r="AH749" s="10">
        <v>9</v>
      </c>
      <c r="AI749" s="10">
        <v>0</v>
      </c>
      <c r="AJ749" s="10">
        <v>0</v>
      </c>
      <c r="AK749" s="10">
        <v>0</v>
      </c>
      <c r="AL749" s="10">
        <v>0</v>
      </c>
      <c r="AM749" s="10">
        <v>0</v>
      </c>
      <c r="AN749" s="10">
        <v>0</v>
      </c>
      <c r="AO749" s="10">
        <v>0</v>
      </c>
      <c r="AP749" s="10">
        <v>0</v>
      </c>
      <c r="AQ749" s="10">
        <v>0</v>
      </c>
      <c r="AR749" s="10">
        <v>0</v>
      </c>
      <c r="AS749" s="16">
        <v>0</v>
      </c>
      <c r="AT749" s="16">
        <v>0</v>
      </c>
      <c r="AU749" s="16">
        <v>0</v>
      </c>
      <c r="AV749" s="16">
        <v>0</v>
      </c>
      <c r="AW749" s="16" t="str">
        <v/>
      </c>
      <c r="AX749" s="10">
        <f t="shared" si="79"/>
        <v>0</v>
      </c>
      <c r="AY749" s="10">
        <f>SUM(Z749:AK749)</f>
        <v>9</v>
      </c>
      <c r="AZ749" s="2" t="s">
        <v>119</v>
      </c>
      <c r="BA749" s="10">
        <f t="shared" si="80"/>
        <v>0</v>
      </c>
      <c r="BB749" s="36" t="s">
        <v>118</v>
      </c>
      <c r="BC749" s="39" t="str">
        <f t="shared" si="81"/>
        <v/>
      </c>
      <c r="BD749" s="16">
        <f>SUM(AR749:AW749)</f>
        <v>0</v>
      </c>
      <c r="BE749" s="10">
        <f>SUM(AL749:AQ749)</f>
        <v>0</v>
      </c>
      <c r="BF749" s="12" t="str">
        <f t="shared" si="82"/>
        <v/>
      </c>
      <c r="BG749" s="12" t="str">
        <f t="shared" si="83"/>
        <v/>
      </c>
      <c r="BH749" s="9">
        <f t="shared" si="84"/>
        <v>0</v>
      </c>
      <c r="BI749" s="39" t="str">
        <f t="shared" si="85"/>
        <v/>
      </c>
      <c r="BK749" s="75"/>
    </row>
    <row r="750" spans="1:63">
      <c r="A750" s="2">
        <v>747</v>
      </c>
      <c r="B750" s="2">
        <v>2024</v>
      </c>
      <c r="C750" s="1">
        <v>0</v>
      </c>
      <c r="D750" s="37" t="str">
        <v>0015g00001W4YfTAAV</v>
      </c>
      <c r="E750" s="37" t="str">
        <v>SURESH MITTAL &amp; SONS</v>
      </c>
      <c r="F750" s="37" t="str">
        <v>HARYANA</v>
      </c>
      <c r="G750" s="37" t="str">
        <v>AMBALA</v>
      </c>
      <c r="H750" s="37" t="str">
        <v>Naraingarh</v>
      </c>
      <c r="I750" s="37" t="str">
        <v>RAMDOOT UDHYOG PRIVATE LIMITED</v>
      </c>
      <c r="J750" s="37" t="str">
        <v>Deepak Dhiman</v>
      </c>
      <c r="K750" s="37">
        <v>0</v>
      </c>
      <c r="L750" s="37" t="str">
        <v>C13168</v>
      </c>
      <c r="M750" s="37" t="str">
        <v>North</v>
      </c>
      <c r="N750" s="2">
        <v>134202</v>
      </c>
      <c r="O750" s="2" t="str">
        <v>06BGJPK8464L1ZS</v>
      </c>
      <c r="P750" s="2">
        <v>9416668676</v>
      </c>
      <c r="Q750" s="2" t="str">
        <v>Dec'24</v>
      </c>
      <c r="R750" s="2">
        <v>2025</v>
      </c>
      <c r="S750" s="1">
        <v>0</v>
      </c>
      <c r="T750" s="2">
        <v>35</v>
      </c>
      <c r="U750" s="1">
        <v>0.11428571428571428</v>
      </c>
      <c r="V750" s="1" t="str">
        <v>Friendly</v>
      </c>
      <c r="W750" s="10">
        <v>0</v>
      </c>
      <c r="X750" s="10">
        <v>0</v>
      </c>
      <c r="Y750" s="10">
        <v>0</v>
      </c>
      <c r="Z750" s="10">
        <v>0</v>
      </c>
      <c r="AA750" s="10">
        <v>0</v>
      </c>
      <c r="AB750" s="10">
        <v>0</v>
      </c>
      <c r="AC750" s="10">
        <v>0</v>
      </c>
      <c r="AD750" s="10">
        <v>0</v>
      </c>
      <c r="AE750" s="10">
        <v>0</v>
      </c>
      <c r="AF750" s="10">
        <v>0</v>
      </c>
      <c r="AG750" s="10">
        <v>0</v>
      </c>
      <c r="AH750" s="10">
        <v>39.5</v>
      </c>
      <c r="AI750" s="10">
        <v>0</v>
      </c>
      <c r="AJ750" s="10">
        <v>0</v>
      </c>
      <c r="AK750" s="10">
        <v>0</v>
      </c>
      <c r="AL750" s="10">
        <v>0</v>
      </c>
      <c r="AM750" s="10">
        <v>0</v>
      </c>
      <c r="AN750" s="10">
        <v>0</v>
      </c>
      <c r="AO750" s="10">
        <v>0</v>
      </c>
      <c r="AP750" s="10">
        <v>12</v>
      </c>
      <c r="AQ750" s="10">
        <v>0</v>
      </c>
      <c r="AR750" s="10">
        <v>0</v>
      </c>
      <c r="AS750" s="16">
        <v>12.06</v>
      </c>
      <c r="AT750" s="16">
        <v>0</v>
      </c>
      <c r="AU750" s="16">
        <v>12</v>
      </c>
      <c r="AV750" s="16">
        <v>0</v>
      </c>
      <c r="AW750" s="16">
        <v>179</v>
      </c>
      <c r="AX750" s="10">
        <f t="shared" si="79"/>
        <v>215.06</v>
      </c>
      <c r="AY750" s="10">
        <f>SUM(Z750:AK750)</f>
        <v>39.5</v>
      </c>
      <c r="AZ750" s="2" t="s">
        <v>119</v>
      </c>
      <c r="BA750" s="10">
        <f t="shared" si="80"/>
        <v>2</v>
      </c>
      <c r="BB750" s="36" t="s">
        <v>118</v>
      </c>
      <c r="BC750" s="39" t="str">
        <f t="shared" si="81"/>
        <v>A</v>
      </c>
      <c r="BD750" s="16">
        <f>SUM(AR750:AW750)</f>
        <v>203.06</v>
      </c>
      <c r="BE750" s="10">
        <f>SUM(AL750:AQ750)</f>
        <v>12</v>
      </c>
      <c r="BF750" s="12">
        <f t="shared" si="82"/>
        <v>0.94420161815307357</v>
      </c>
      <c r="BG750" s="12">
        <f t="shared" si="83"/>
        <v>5.579838184692644E-2</v>
      </c>
      <c r="BH750" s="9">
        <f t="shared" si="84"/>
        <v>215.06</v>
      </c>
      <c r="BI750" s="39" t="str">
        <f t="shared" si="85"/>
        <v>A</v>
      </c>
      <c r="BK750" s="75"/>
    </row>
    <row r="751" spans="1:63">
      <c r="A751" s="2">
        <v>748</v>
      </c>
      <c r="B751" s="2">
        <v>2024</v>
      </c>
      <c r="C751" s="1">
        <v>0</v>
      </c>
      <c r="D751" s="37" t="str">
        <v>0015g00001X2hI9AAJ</v>
      </c>
      <c r="E751" s="37" t="str">
        <v>AMBA TRADING COMPANY INDIA</v>
      </c>
      <c r="F751" s="37" t="str">
        <v>HARYANA</v>
      </c>
      <c r="G751" s="37" t="str">
        <v>GURUGRAM</v>
      </c>
      <c r="H751" s="37" t="str">
        <v>Gurugram</v>
      </c>
      <c r="I751" s="37" t="str">
        <v>NIKUNJ UDYOG</v>
      </c>
      <c r="J751" s="37" t="str">
        <v>Shiv Shankar Sharma</v>
      </c>
      <c r="K751" s="37" t="str">
        <v>Shiv Shankar Sharma</v>
      </c>
      <c r="L751" s="37" t="str">
        <v>C12828</v>
      </c>
      <c r="M751" s="37" t="str">
        <v>North</v>
      </c>
      <c r="N751" s="2">
        <v>122003</v>
      </c>
      <c r="O751" s="2" t="str">
        <v>06AFNPT9315H1ZZ</v>
      </c>
      <c r="P751" s="2">
        <v>9873420227</v>
      </c>
      <c r="Q751" s="2" t="str">
        <v>Dec'24</v>
      </c>
      <c r="R751" s="2">
        <v>2025</v>
      </c>
      <c r="S751" s="1">
        <v>0</v>
      </c>
      <c r="T751" s="2">
        <v>200</v>
      </c>
      <c r="U751" s="1">
        <v>1.7100000000000001E-2</v>
      </c>
      <c r="V751" s="1" t="str">
        <v>Challenger</v>
      </c>
      <c r="W751" s="10">
        <v>0</v>
      </c>
      <c r="X751" s="10">
        <v>0</v>
      </c>
      <c r="Y751" s="10">
        <v>0</v>
      </c>
      <c r="Z751" s="10">
        <v>0</v>
      </c>
      <c r="AA751" s="10">
        <v>0</v>
      </c>
      <c r="AB751" s="10">
        <v>0</v>
      </c>
      <c r="AC751" s="10">
        <v>0</v>
      </c>
      <c r="AD751" s="10">
        <v>0</v>
      </c>
      <c r="AE751" s="10">
        <v>0</v>
      </c>
      <c r="AF751" s="10">
        <v>0</v>
      </c>
      <c r="AG751" s="10">
        <v>0</v>
      </c>
      <c r="AH751" s="10">
        <v>11</v>
      </c>
      <c r="AI751" s="10">
        <v>7</v>
      </c>
      <c r="AJ751" s="10">
        <v>0</v>
      </c>
      <c r="AK751" s="10">
        <v>15</v>
      </c>
      <c r="AL751" s="10">
        <v>22</v>
      </c>
      <c r="AM751" s="10">
        <v>10</v>
      </c>
      <c r="AN751" s="10">
        <v>11.5</v>
      </c>
      <c r="AO751" s="10">
        <v>20.88</v>
      </c>
      <c r="AP751" s="10">
        <v>10.14</v>
      </c>
      <c r="AQ751" s="10">
        <v>10.65</v>
      </c>
      <c r="AR751" s="10">
        <v>10.18</v>
      </c>
      <c r="AS751" s="16">
        <v>0</v>
      </c>
      <c r="AT751" s="16">
        <v>10.26</v>
      </c>
      <c r="AU751" s="16">
        <v>0</v>
      </c>
      <c r="AV751" s="16">
        <v>0</v>
      </c>
      <c r="AW751" s="16" t="str">
        <v/>
      </c>
      <c r="AX751" s="10">
        <f t="shared" si="79"/>
        <v>105.61</v>
      </c>
      <c r="AY751" s="10">
        <f>SUM(Z751:AK751)</f>
        <v>33</v>
      </c>
      <c r="AZ751" s="2" t="s">
        <v>119</v>
      </c>
      <c r="BA751" s="10">
        <f t="shared" si="80"/>
        <v>14.195</v>
      </c>
      <c r="BB751" s="36" t="s">
        <v>118</v>
      </c>
      <c r="BC751" s="39" t="str">
        <f t="shared" si="81"/>
        <v/>
      </c>
      <c r="BD751" s="16">
        <f>SUM(AR751:AW751)</f>
        <v>20.439999999999998</v>
      </c>
      <c r="BE751" s="10">
        <f>SUM(AL751:AQ751)</f>
        <v>85.17</v>
      </c>
      <c r="BF751" s="12">
        <f t="shared" si="82"/>
        <v>0.19354227819335287</v>
      </c>
      <c r="BG751" s="12">
        <f t="shared" si="83"/>
        <v>0.8064577218066471</v>
      </c>
      <c r="BH751" s="9">
        <f t="shared" si="84"/>
        <v>105.61</v>
      </c>
      <c r="BI751" s="39" t="str">
        <f t="shared" si="85"/>
        <v/>
      </c>
      <c r="BK751" s="75"/>
    </row>
    <row r="752" spans="1:63">
      <c r="A752" s="2">
        <v>749</v>
      </c>
      <c r="B752" s="2">
        <v>2024</v>
      </c>
      <c r="C752" s="1">
        <v>0</v>
      </c>
      <c r="D752" s="37" t="str">
        <v>0015g00001X2gQcAAJ</v>
      </c>
      <c r="E752" s="37" t="str">
        <v>RIYA TRADING COM.</v>
      </c>
      <c r="F752" s="37" t="str">
        <v>HARYANA</v>
      </c>
      <c r="G752" s="37" t="str">
        <v>GURUGRAM</v>
      </c>
      <c r="H752" s="37" t="str">
        <v>Pataudi</v>
      </c>
      <c r="I752" s="37" t="str">
        <v>NIKUNJ UDYOG</v>
      </c>
      <c r="J752" s="37" t="str">
        <v>Shiv Shankar Sharma</v>
      </c>
      <c r="K752" s="37" t="str">
        <v>Shiv Shankar Sharma</v>
      </c>
      <c r="L752" s="37" t="str">
        <v>C12828</v>
      </c>
      <c r="M752" s="37" t="str">
        <v>North</v>
      </c>
      <c r="N752" s="2">
        <v>122503</v>
      </c>
      <c r="O752" s="2" t="str">
        <v>06ANYPA5164C1ZI</v>
      </c>
      <c r="P752" s="2">
        <v>9416345304</v>
      </c>
      <c r="Q752" s="2" t="str">
        <v>Dec'24</v>
      </c>
      <c r="R752" s="2">
        <v>2025</v>
      </c>
      <c r="S752" s="1">
        <v>0</v>
      </c>
      <c r="T752" s="2">
        <v>100</v>
      </c>
      <c r="U752" s="1">
        <v>0</v>
      </c>
      <c r="V752" s="1" t="str">
        <v>Challenger</v>
      </c>
      <c r="W752" s="10">
        <v>0</v>
      </c>
      <c r="X752" s="10">
        <v>0</v>
      </c>
      <c r="Y752" s="10">
        <v>0</v>
      </c>
      <c r="Z752" s="10">
        <v>0</v>
      </c>
      <c r="AA752" s="10">
        <v>0</v>
      </c>
      <c r="AB752" s="10">
        <v>0</v>
      </c>
      <c r="AC752" s="10">
        <v>0</v>
      </c>
      <c r="AD752" s="10">
        <v>0</v>
      </c>
      <c r="AE752" s="10">
        <v>0</v>
      </c>
      <c r="AF752" s="10">
        <v>0</v>
      </c>
      <c r="AG752" s="10">
        <v>0</v>
      </c>
      <c r="AH752" s="10">
        <v>10</v>
      </c>
      <c r="AI752" s="10">
        <v>0</v>
      </c>
      <c r="AJ752" s="10">
        <v>0</v>
      </c>
      <c r="AK752" s="10">
        <v>0</v>
      </c>
      <c r="AL752" s="10">
        <v>0</v>
      </c>
      <c r="AM752" s="10">
        <v>0</v>
      </c>
      <c r="AN752" s="10">
        <v>0</v>
      </c>
      <c r="AO752" s="10">
        <v>0</v>
      </c>
      <c r="AP752" s="10">
        <v>0</v>
      </c>
      <c r="AQ752" s="10">
        <v>0</v>
      </c>
      <c r="AR752" s="10">
        <v>0</v>
      </c>
      <c r="AS752" s="16">
        <v>0</v>
      </c>
      <c r="AT752" s="16">
        <v>0</v>
      </c>
      <c r="AU752" s="16">
        <v>0</v>
      </c>
      <c r="AV752" s="16">
        <v>0</v>
      </c>
      <c r="AW752" s="16" t="str">
        <v/>
      </c>
      <c r="AX752" s="10">
        <f t="shared" si="79"/>
        <v>0</v>
      </c>
      <c r="AY752" s="10">
        <f>SUM(Z752:AK752)</f>
        <v>10</v>
      </c>
      <c r="AZ752" s="2" t="s">
        <v>119</v>
      </c>
      <c r="BA752" s="10">
        <f t="shared" si="80"/>
        <v>0</v>
      </c>
      <c r="BB752" s="36" t="s">
        <v>118</v>
      </c>
      <c r="BC752" s="39" t="str">
        <f t="shared" si="81"/>
        <v/>
      </c>
      <c r="BD752" s="16">
        <f>SUM(AR752:AW752)</f>
        <v>0</v>
      </c>
      <c r="BE752" s="10">
        <f>SUM(AL752:AQ752)</f>
        <v>0</v>
      </c>
      <c r="BF752" s="12" t="str">
        <f t="shared" si="82"/>
        <v/>
      </c>
      <c r="BG752" s="12" t="str">
        <f t="shared" si="83"/>
        <v/>
      </c>
      <c r="BH752" s="9">
        <f t="shared" si="84"/>
        <v>0</v>
      </c>
      <c r="BI752" s="39" t="str">
        <f t="shared" si="85"/>
        <v/>
      </c>
      <c r="BK752" s="75"/>
    </row>
    <row r="753" spans="1:63">
      <c r="A753" s="2">
        <v>750</v>
      </c>
      <c r="B753" s="2">
        <v>2024</v>
      </c>
      <c r="C753" s="1">
        <v>0</v>
      </c>
      <c r="D753" s="37" t="str">
        <v>001J100000JrCKBIA3</v>
      </c>
      <c r="E753" s="37" t="str">
        <v>VIJAY TRADERS</v>
      </c>
      <c r="F753" s="37" t="str">
        <v>HARYANA</v>
      </c>
      <c r="G753" s="37" t="str">
        <v>PALWAL</v>
      </c>
      <c r="H753" s="37" t="str">
        <v>Hathin</v>
      </c>
      <c r="I753" s="37" t="str">
        <v>NIKUNJ UDYOG</v>
      </c>
      <c r="J753" s="37" t="str">
        <v>Rahul Chauhan</v>
      </c>
      <c r="K753" s="37">
        <v>0</v>
      </c>
      <c r="L753" s="37" t="str">
        <v>C12828</v>
      </c>
      <c r="M753" s="37" t="str">
        <v>North</v>
      </c>
      <c r="N753" s="2">
        <v>121102</v>
      </c>
      <c r="O753" s="2" t="str">
        <v>06ABCPK4442R1ZC</v>
      </c>
      <c r="P753" s="2">
        <v>9416267528</v>
      </c>
      <c r="Q753" s="2" t="str">
        <v>Dec'24</v>
      </c>
      <c r="R753" s="2">
        <v>2025</v>
      </c>
      <c r="S753" s="1">
        <v>0</v>
      </c>
      <c r="T753" s="2">
        <v>35</v>
      </c>
      <c r="U753" s="1">
        <v>6.9142857142857145E-2</v>
      </c>
      <c r="V753" s="1" t="str">
        <v>Minor</v>
      </c>
      <c r="W753" s="10">
        <v>0</v>
      </c>
      <c r="X753" s="10">
        <v>0</v>
      </c>
      <c r="Y753" s="10">
        <v>0</v>
      </c>
      <c r="Z753" s="10">
        <v>0</v>
      </c>
      <c r="AA753" s="10">
        <v>0</v>
      </c>
      <c r="AB753" s="10">
        <v>0</v>
      </c>
      <c r="AC753" s="10">
        <v>0</v>
      </c>
      <c r="AD753" s="10">
        <v>0</v>
      </c>
      <c r="AE753" s="10">
        <v>0</v>
      </c>
      <c r="AF753" s="10">
        <v>0</v>
      </c>
      <c r="AG753" s="10">
        <v>0</v>
      </c>
      <c r="AH753" s="10">
        <v>2.5</v>
      </c>
      <c r="AI753" s="10">
        <v>0</v>
      </c>
      <c r="AJ753" s="10">
        <v>0</v>
      </c>
      <c r="AK753" s="10">
        <v>0</v>
      </c>
      <c r="AL753" s="10">
        <v>0</v>
      </c>
      <c r="AM753" s="10">
        <v>1.2</v>
      </c>
      <c r="AN753" s="10">
        <v>0</v>
      </c>
      <c r="AO753" s="10">
        <v>3.4</v>
      </c>
      <c r="AP753" s="10">
        <v>0</v>
      </c>
      <c r="AQ753" s="10">
        <v>2</v>
      </c>
      <c r="AR753" s="10">
        <v>3.1</v>
      </c>
      <c r="AS753" s="16">
        <v>4.9800000000000004</v>
      </c>
      <c r="AT753" s="16">
        <v>3.16</v>
      </c>
      <c r="AU753" s="16">
        <v>2</v>
      </c>
      <c r="AV753" s="16">
        <v>2.1</v>
      </c>
      <c r="AW753" s="16" t="str">
        <v/>
      </c>
      <c r="AX753" s="10">
        <f t="shared" si="79"/>
        <v>21.94</v>
      </c>
      <c r="AY753" s="10">
        <f>SUM(Z753:AK753)</f>
        <v>2.5</v>
      </c>
      <c r="AZ753" s="2" t="s">
        <v>119</v>
      </c>
      <c r="BA753" s="10">
        <f t="shared" si="80"/>
        <v>1.0999999999999999</v>
      </c>
      <c r="BB753" s="36" t="s">
        <v>118</v>
      </c>
      <c r="BC753" s="39" t="str">
        <f t="shared" si="81"/>
        <v/>
      </c>
      <c r="BD753" s="16">
        <f>SUM(AR753:AW753)</f>
        <v>15.34</v>
      </c>
      <c r="BE753" s="10">
        <f>SUM(AL753:AQ753)</f>
        <v>6.6</v>
      </c>
      <c r="BF753" s="12">
        <f t="shared" si="82"/>
        <v>0.69917958067456698</v>
      </c>
      <c r="BG753" s="12">
        <f t="shared" si="83"/>
        <v>0.30082041932543296</v>
      </c>
      <c r="BH753" s="9">
        <f t="shared" si="84"/>
        <v>21.94</v>
      </c>
      <c r="BI753" s="39" t="str">
        <f t="shared" si="85"/>
        <v/>
      </c>
      <c r="BK753" s="75"/>
    </row>
    <row r="754" spans="1:63">
      <c r="A754" s="2">
        <v>751</v>
      </c>
      <c r="B754" s="2">
        <v>2024</v>
      </c>
      <c r="C754" s="1">
        <v>0</v>
      </c>
      <c r="D754" s="37" t="str">
        <v>001J100000RxbpJIAR</v>
      </c>
      <c r="E754" s="37" t="str">
        <v>RATHEE CEMENT STORE</v>
      </c>
      <c r="F754" s="37" t="str">
        <v>HARYANA</v>
      </c>
      <c r="G754" s="37" t="str">
        <v>ROHTAK</v>
      </c>
      <c r="H754" s="37" t="str">
        <v>Kalanaur</v>
      </c>
      <c r="I754" s="37" t="str">
        <v>JAI DURGA STEELS</v>
      </c>
      <c r="J754" s="37" t="str">
        <v>Sunny Bhutani</v>
      </c>
      <c r="K754" s="37" t="str">
        <v>Sunny Bhutani</v>
      </c>
      <c r="L754" s="37" t="str">
        <v>C12830</v>
      </c>
      <c r="M754" s="37" t="str">
        <v>North</v>
      </c>
      <c r="N754" s="2">
        <v>124112</v>
      </c>
      <c r="O754" s="2" t="str">
        <v>06BTIPK9652A1ZP</v>
      </c>
      <c r="P754" s="2">
        <v>9813824513</v>
      </c>
      <c r="Q754" s="2" t="str">
        <v>Dec'24</v>
      </c>
      <c r="R754" s="2">
        <v>2025</v>
      </c>
      <c r="S754" s="1">
        <v>0</v>
      </c>
      <c r="T754" s="2">
        <v>100</v>
      </c>
      <c r="U754" s="1">
        <v>0</v>
      </c>
      <c r="V754" s="1" t="str">
        <v>Challenger</v>
      </c>
      <c r="W754" s="10">
        <v>0</v>
      </c>
      <c r="X754" s="10">
        <v>0</v>
      </c>
      <c r="Y754" s="10">
        <v>0</v>
      </c>
      <c r="Z754" s="10">
        <v>0</v>
      </c>
      <c r="AA754" s="10">
        <v>0</v>
      </c>
      <c r="AB754" s="10">
        <v>0</v>
      </c>
      <c r="AC754" s="10">
        <v>0</v>
      </c>
      <c r="AD754" s="10">
        <v>0</v>
      </c>
      <c r="AE754" s="10">
        <v>0</v>
      </c>
      <c r="AF754" s="10">
        <v>0</v>
      </c>
      <c r="AG754" s="10">
        <v>0</v>
      </c>
      <c r="AH754" s="10">
        <v>99</v>
      </c>
      <c r="AI754" s="10">
        <v>0</v>
      </c>
      <c r="AJ754" s="10">
        <v>0</v>
      </c>
      <c r="AK754" s="10">
        <v>0</v>
      </c>
      <c r="AL754" s="10">
        <v>0</v>
      </c>
      <c r="AM754" s="10">
        <v>0</v>
      </c>
      <c r="AN754" s="10">
        <v>0</v>
      </c>
      <c r="AO754" s="10">
        <v>0</v>
      </c>
      <c r="AP754" s="10">
        <v>0</v>
      </c>
      <c r="AQ754" s="10">
        <v>0</v>
      </c>
      <c r="AR754" s="10">
        <v>0</v>
      </c>
      <c r="AS754" s="16">
        <v>0</v>
      </c>
      <c r="AT754" s="16">
        <v>0</v>
      </c>
      <c r="AU754" s="16">
        <v>0</v>
      </c>
      <c r="AV754" s="16">
        <v>0</v>
      </c>
      <c r="AW754" s="16" t="str">
        <v/>
      </c>
      <c r="AX754" s="10">
        <f t="shared" si="79"/>
        <v>0</v>
      </c>
      <c r="AY754" s="10">
        <f>SUM(Z754:AK754)</f>
        <v>99</v>
      </c>
      <c r="AZ754" s="2" t="s">
        <v>119</v>
      </c>
      <c r="BA754" s="10">
        <f t="shared" si="80"/>
        <v>0</v>
      </c>
      <c r="BB754" s="36" t="s">
        <v>118</v>
      </c>
      <c r="BC754" s="39" t="str">
        <f t="shared" si="81"/>
        <v/>
      </c>
      <c r="BD754" s="16">
        <f>SUM(AR754:AW754)</f>
        <v>0</v>
      </c>
      <c r="BE754" s="10">
        <f>SUM(AL754:AQ754)</f>
        <v>0</v>
      </c>
      <c r="BF754" s="12" t="str">
        <f t="shared" si="82"/>
        <v/>
      </c>
      <c r="BG754" s="12" t="str">
        <f t="shared" si="83"/>
        <v/>
      </c>
      <c r="BH754" s="9">
        <f t="shared" si="84"/>
        <v>0</v>
      </c>
      <c r="BI754" s="39" t="str">
        <f t="shared" si="85"/>
        <v/>
      </c>
      <c r="BK754" s="75"/>
    </row>
    <row r="755" spans="1:63">
      <c r="A755" s="2">
        <v>752</v>
      </c>
      <c r="B755" s="2">
        <v>2024</v>
      </c>
      <c r="C755" s="1">
        <v>0</v>
      </c>
      <c r="D755" s="37" t="str">
        <v>0015g00001eB5WDAA0</v>
      </c>
      <c r="E755" s="37" t="str">
        <v>Sita ram iron store</v>
      </c>
      <c r="F755" s="37" t="str">
        <v>CHANDIGARH</v>
      </c>
      <c r="G755" s="37" t="str">
        <v>CHANDIGARH</v>
      </c>
      <c r="H755" s="37" t="str">
        <v>Chandigarh</v>
      </c>
      <c r="I755" s="37" t="str">
        <v>PAL CEMENT AND STEEL PVT. LTD.</v>
      </c>
      <c r="J755" s="37" t="str">
        <v>Abhishek Wadhwa</v>
      </c>
      <c r="K755" s="37" t="str">
        <v>Abhishek Wadhwa</v>
      </c>
      <c r="L755" s="37" t="str">
        <v>C12827</v>
      </c>
      <c r="M755" s="37" t="str">
        <v>North</v>
      </c>
      <c r="N755" s="2">
        <v>160030</v>
      </c>
      <c r="O755" s="2" t="str">
        <v>04ADNPR2848F1ZD</v>
      </c>
      <c r="P755" s="2">
        <v>9216812710</v>
      </c>
      <c r="Q755" s="2" t="str">
        <v>Dec'24</v>
      </c>
      <c r="R755" s="2">
        <v>2025</v>
      </c>
      <c r="S755" s="1">
        <v>0</v>
      </c>
      <c r="T755" s="2">
        <v>100</v>
      </c>
      <c r="U755" s="1">
        <v>0</v>
      </c>
      <c r="V755" s="1" t="str">
        <v>Challenger</v>
      </c>
      <c r="W755" s="10">
        <v>0</v>
      </c>
      <c r="X755" s="10">
        <v>0</v>
      </c>
      <c r="Y755" s="10">
        <v>0</v>
      </c>
      <c r="Z755" s="10">
        <v>0</v>
      </c>
      <c r="AA755" s="10">
        <v>0</v>
      </c>
      <c r="AB755" s="10">
        <v>0</v>
      </c>
      <c r="AC755" s="10">
        <v>0</v>
      </c>
      <c r="AD755" s="10">
        <v>0</v>
      </c>
      <c r="AE755" s="10">
        <v>0</v>
      </c>
      <c r="AF755" s="10">
        <v>0</v>
      </c>
      <c r="AG755" s="10">
        <v>0</v>
      </c>
      <c r="AH755" s="10">
        <v>10</v>
      </c>
      <c r="AI755" s="10">
        <v>0</v>
      </c>
      <c r="AJ755" s="10">
        <v>0</v>
      </c>
      <c r="AK755" s="10">
        <v>0</v>
      </c>
      <c r="AL755" s="10">
        <v>0</v>
      </c>
      <c r="AM755" s="10">
        <v>0</v>
      </c>
      <c r="AN755" s="10">
        <v>0</v>
      </c>
      <c r="AO755" s="10">
        <v>0</v>
      </c>
      <c r="AP755" s="10">
        <v>0</v>
      </c>
      <c r="AQ755" s="10">
        <v>0</v>
      </c>
      <c r="AR755" s="10">
        <v>0</v>
      </c>
      <c r="AS755" s="16">
        <v>0</v>
      </c>
      <c r="AT755" s="16">
        <v>0</v>
      </c>
      <c r="AU755" s="16">
        <v>0</v>
      </c>
      <c r="AV755" s="16">
        <v>0</v>
      </c>
      <c r="AW755" s="16" t="str">
        <v/>
      </c>
      <c r="AX755" s="10">
        <f t="shared" si="79"/>
        <v>0</v>
      </c>
      <c r="AY755" s="10">
        <f>SUM(Z755:AK755)</f>
        <v>10</v>
      </c>
      <c r="AZ755" s="2" t="s">
        <v>119</v>
      </c>
      <c r="BA755" s="10">
        <f t="shared" si="80"/>
        <v>0</v>
      </c>
      <c r="BB755" s="36" t="s">
        <v>118</v>
      </c>
      <c r="BC755" s="39" t="str">
        <f t="shared" si="81"/>
        <v/>
      </c>
      <c r="BD755" s="16">
        <f>SUM(AR755:AW755)</f>
        <v>0</v>
      </c>
      <c r="BE755" s="10">
        <f>SUM(AL755:AQ755)</f>
        <v>0</v>
      </c>
      <c r="BF755" s="12" t="str">
        <f t="shared" si="82"/>
        <v/>
      </c>
      <c r="BG755" s="12" t="str">
        <f t="shared" si="83"/>
        <v/>
      </c>
      <c r="BH755" s="9">
        <f t="shared" si="84"/>
        <v>0</v>
      </c>
      <c r="BI755" s="39" t="str">
        <f t="shared" si="85"/>
        <v/>
      </c>
      <c r="BK755" s="75"/>
    </row>
    <row r="756" spans="1:63">
      <c r="A756" s="2">
        <v>753</v>
      </c>
      <c r="B756" s="2">
        <v>2024</v>
      </c>
      <c r="C756" s="1">
        <v>0</v>
      </c>
      <c r="D756" s="37" t="str">
        <v>001J100000RxnPMIAZ</v>
      </c>
      <c r="E756" s="37" t="str">
        <v>DEEPAK IRON &amp; STEEL CO</v>
      </c>
      <c r="F756" s="37" t="str">
        <v>PUNJAB</v>
      </c>
      <c r="G756" s="37" t="str">
        <v>FATEHGARH SAHIB</v>
      </c>
      <c r="H756" s="37" t="str">
        <v>Fatehgarh Sahib</v>
      </c>
      <c r="I756" s="37" t="str">
        <v>PAL CEMENT AND STEEL PVT. LTD.</v>
      </c>
      <c r="J756" s="37" t="str">
        <v>Abhishek Wadhwa</v>
      </c>
      <c r="K756" s="37" t="str">
        <v>Abhishek Wadhwa</v>
      </c>
      <c r="L756" s="37" t="str">
        <v>C12827</v>
      </c>
      <c r="M756" s="37" t="str">
        <v>North</v>
      </c>
      <c r="N756" s="2">
        <v>147301</v>
      </c>
      <c r="O756" s="2" t="str">
        <v>03AMMPG0590K1Z2</v>
      </c>
      <c r="P756" s="2">
        <v>9316030301</v>
      </c>
      <c r="Q756" s="2" t="str">
        <v>Dec'24</v>
      </c>
      <c r="R756" s="2">
        <v>2025</v>
      </c>
      <c r="S756" s="1">
        <v>0</v>
      </c>
      <c r="T756" s="2">
        <v>50</v>
      </c>
      <c r="U756" s="1">
        <v>0</v>
      </c>
      <c r="V756" s="1" t="str">
        <v>Minor</v>
      </c>
      <c r="W756" s="10">
        <v>0</v>
      </c>
      <c r="X756" s="10">
        <v>0</v>
      </c>
      <c r="Y756" s="10">
        <v>0</v>
      </c>
      <c r="Z756" s="10">
        <v>0</v>
      </c>
      <c r="AA756" s="10">
        <v>0</v>
      </c>
      <c r="AB756" s="10">
        <v>0</v>
      </c>
      <c r="AC756" s="10">
        <v>0</v>
      </c>
      <c r="AD756" s="10">
        <v>0</v>
      </c>
      <c r="AE756" s="10">
        <v>0</v>
      </c>
      <c r="AF756" s="10">
        <v>0</v>
      </c>
      <c r="AG756" s="10">
        <v>0</v>
      </c>
      <c r="AH756" s="10">
        <v>13</v>
      </c>
      <c r="AI756" s="10">
        <v>0</v>
      </c>
      <c r="AJ756" s="10">
        <v>0</v>
      </c>
      <c r="AK756" s="10">
        <v>0</v>
      </c>
      <c r="AL756" s="10">
        <v>0</v>
      </c>
      <c r="AM756" s="10">
        <v>0</v>
      </c>
      <c r="AN756" s="10">
        <v>0</v>
      </c>
      <c r="AO756" s="10">
        <v>0</v>
      </c>
      <c r="AP756" s="10">
        <v>0</v>
      </c>
      <c r="AQ756" s="10">
        <v>0</v>
      </c>
      <c r="AR756" s="10">
        <v>0</v>
      </c>
      <c r="AS756" s="16">
        <v>0</v>
      </c>
      <c r="AT756" s="16">
        <v>0</v>
      </c>
      <c r="AU756" s="16">
        <v>0</v>
      </c>
      <c r="AV756" s="16">
        <v>0</v>
      </c>
      <c r="AW756" s="16" t="str">
        <v/>
      </c>
      <c r="AX756" s="10">
        <f t="shared" si="79"/>
        <v>0</v>
      </c>
      <c r="AY756" s="10">
        <f>SUM(Z756:AK756)</f>
        <v>13</v>
      </c>
      <c r="AZ756" s="2" t="s">
        <v>119</v>
      </c>
      <c r="BA756" s="10">
        <f t="shared" si="80"/>
        <v>0</v>
      </c>
      <c r="BB756" s="36" t="s">
        <v>118</v>
      </c>
      <c r="BC756" s="39" t="str">
        <f t="shared" si="81"/>
        <v/>
      </c>
      <c r="BD756" s="16">
        <f>SUM(AR756:AW756)</f>
        <v>0</v>
      </c>
      <c r="BE756" s="10">
        <f>SUM(AL756:AQ756)</f>
        <v>0</v>
      </c>
      <c r="BF756" s="12" t="str">
        <f t="shared" si="82"/>
        <v/>
      </c>
      <c r="BG756" s="12" t="str">
        <f t="shared" si="83"/>
        <v/>
      </c>
      <c r="BH756" s="9">
        <f t="shared" si="84"/>
        <v>0</v>
      </c>
      <c r="BI756" s="39" t="str">
        <f t="shared" si="85"/>
        <v/>
      </c>
      <c r="BK756" s="75"/>
    </row>
    <row r="757" spans="1:63">
      <c r="A757" s="2">
        <v>754</v>
      </c>
      <c r="B757" s="2">
        <v>2024</v>
      </c>
      <c r="C757" s="1">
        <v>0</v>
      </c>
      <c r="D757" s="37" t="str">
        <v>0015g00001gvLzqAAE</v>
      </c>
      <c r="E757" s="37" t="str">
        <v>GUPTA STEEL TRADERS</v>
      </c>
      <c r="F757" s="37" t="str">
        <v>HARYANA</v>
      </c>
      <c r="G757" s="37" t="str">
        <v>KARNAL</v>
      </c>
      <c r="H757" s="37" t="str">
        <v>Karnal</v>
      </c>
      <c r="I757" s="37" t="str">
        <v>RAMDOOT UDHYOG PRIVATE LIMITED</v>
      </c>
      <c r="J757" s="37" t="str">
        <v>Naseem Makkar</v>
      </c>
      <c r="K757" s="37" t="str">
        <v>Naseem Makkar</v>
      </c>
      <c r="L757" s="37" t="str">
        <v>C13168</v>
      </c>
      <c r="M757" s="37" t="str">
        <v>North</v>
      </c>
      <c r="N757" s="2">
        <v>132001</v>
      </c>
      <c r="O757" s="2" t="str">
        <v>06AAQFM7141N1ZP</v>
      </c>
      <c r="P757" s="2">
        <v>9896583100</v>
      </c>
      <c r="Q757" s="2" t="str">
        <v>Dec'24</v>
      </c>
      <c r="R757" s="2">
        <v>2025</v>
      </c>
      <c r="S757" s="1">
        <v>0</v>
      </c>
      <c r="T757" s="2">
        <v>100</v>
      </c>
      <c r="U757" s="1">
        <v>0</v>
      </c>
      <c r="V757" s="1" t="str">
        <v>Challenger</v>
      </c>
      <c r="W757" s="10">
        <v>0</v>
      </c>
      <c r="X757" s="10">
        <v>0</v>
      </c>
      <c r="Y757" s="10">
        <v>0</v>
      </c>
      <c r="Z757" s="10">
        <v>0</v>
      </c>
      <c r="AA757" s="10">
        <v>0</v>
      </c>
      <c r="AB757" s="10">
        <v>0</v>
      </c>
      <c r="AC757" s="10">
        <v>0</v>
      </c>
      <c r="AD757" s="10">
        <v>0</v>
      </c>
      <c r="AE757" s="10">
        <v>0</v>
      </c>
      <c r="AF757" s="10">
        <v>0</v>
      </c>
      <c r="AG757" s="10">
        <v>0</v>
      </c>
      <c r="AH757" s="10">
        <v>12</v>
      </c>
      <c r="AI757" s="10">
        <v>0</v>
      </c>
      <c r="AJ757" s="10">
        <v>0</v>
      </c>
      <c r="AK757" s="10">
        <v>0</v>
      </c>
      <c r="AL757" s="10">
        <v>0</v>
      </c>
      <c r="AM757" s="10">
        <v>0</v>
      </c>
      <c r="AN757" s="10">
        <v>0</v>
      </c>
      <c r="AO757" s="10">
        <v>0</v>
      </c>
      <c r="AP757" s="10">
        <v>0</v>
      </c>
      <c r="AQ757" s="10">
        <v>0</v>
      </c>
      <c r="AR757" s="10">
        <v>0</v>
      </c>
      <c r="AS757" s="16">
        <v>0</v>
      </c>
      <c r="AT757" s="16">
        <v>0</v>
      </c>
      <c r="AU757" s="16">
        <v>0</v>
      </c>
      <c r="AV757" s="16">
        <v>0</v>
      </c>
      <c r="AW757" s="16" t="str">
        <v/>
      </c>
      <c r="AX757" s="10">
        <f t="shared" si="79"/>
        <v>0</v>
      </c>
      <c r="AY757" s="10">
        <f>SUM(Z757:AK757)</f>
        <v>12</v>
      </c>
      <c r="AZ757" s="2" t="s">
        <v>119</v>
      </c>
      <c r="BA757" s="10">
        <f t="shared" si="80"/>
        <v>0</v>
      </c>
      <c r="BB757" s="36" t="s">
        <v>118</v>
      </c>
      <c r="BC757" s="39" t="str">
        <f t="shared" si="81"/>
        <v/>
      </c>
      <c r="BD757" s="16">
        <f>SUM(AR757:AW757)</f>
        <v>0</v>
      </c>
      <c r="BE757" s="10">
        <f>SUM(AL757:AQ757)</f>
        <v>0</v>
      </c>
      <c r="BF757" s="12" t="str">
        <f t="shared" si="82"/>
        <v/>
      </c>
      <c r="BG757" s="12" t="str">
        <f t="shared" si="83"/>
        <v/>
      </c>
      <c r="BH757" s="9">
        <f t="shared" si="84"/>
        <v>0</v>
      </c>
      <c r="BI757" s="39" t="str">
        <f t="shared" si="85"/>
        <v/>
      </c>
      <c r="BK757" s="75"/>
    </row>
    <row r="758" spans="1:63">
      <c r="A758" s="2">
        <v>755</v>
      </c>
      <c r="B758" s="2">
        <v>2024</v>
      </c>
      <c r="C758" s="1">
        <v>0</v>
      </c>
      <c r="D758" s="37" t="str">
        <v>0015g00001dZAZhAAO</v>
      </c>
      <c r="E758" s="37" t="str">
        <v>BHAGWATI IRON STORE</v>
      </c>
      <c r="F758" s="37" t="str">
        <v>HARYANA</v>
      </c>
      <c r="G758" s="37" t="str">
        <v>KARNAL</v>
      </c>
      <c r="H758" s="37" t="str">
        <v>Gharaunda</v>
      </c>
      <c r="I758" s="37" t="str">
        <v>RAMDOOT UDHYOG PRIVATE LIMITED</v>
      </c>
      <c r="J758" s="37" t="str">
        <v>Naseem Makkar</v>
      </c>
      <c r="K758" s="37" t="str">
        <v>Naseem Makkar</v>
      </c>
      <c r="L758" s="37" t="str">
        <v>C13168</v>
      </c>
      <c r="M758" s="37" t="str">
        <v>North</v>
      </c>
      <c r="N758" s="2">
        <v>132114</v>
      </c>
      <c r="O758" s="2" t="str">
        <v>06AAQPJ3541D1ZW</v>
      </c>
      <c r="P758" s="2">
        <v>9255775500</v>
      </c>
      <c r="Q758" s="2" t="str">
        <v>Dec'24</v>
      </c>
      <c r="R758" s="2">
        <v>2025</v>
      </c>
      <c r="S758" s="1">
        <v>0</v>
      </c>
      <c r="T758" s="2">
        <v>50</v>
      </c>
      <c r="U758" s="1">
        <v>0</v>
      </c>
      <c r="V758" s="1" t="str">
        <v>Minor</v>
      </c>
      <c r="W758" s="10">
        <v>0</v>
      </c>
      <c r="X758" s="10">
        <v>0</v>
      </c>
      <c r="Y758" s="10">
        <v>0</v>
      </c>
      <c r="Z758" s="10">
        <v>0</v>
      </c>
      <c r="AA758" s="10">
        <v>0</v>
      </c>
      <c r="AB758" s="10">
        <v>0</v>
      </c>
      <c r="AC758" s="10">
        <v>0</v>
      </c>
      <c r="AD758" s="10">
        <v>0</v>
      </c>
      <c r="AE758" s="10">
        <v>0</v>
      </c>
      <c r="AF758" s="10">
        <v>0</v>
      </c>
      <c r="AG758" s="10">
        <v>0</v>
      </c>
      <c r="AH758" s="10">
        <v>10</v>
      </c>
      <c r="AI758" s="10">
        <v>12.04</v>
      </c>
      <c r="AJ758" s="10">
        <v>10</v>
      </c>
      <c r="AK758" s="10">
        <v>23.99</v>
      </c>
      <c r="AL758" s="10">
        <v>0</v>
      </c>
      <c r="AM758" s="10">
        <v>65</v>
      </c>
      <c r="AN758" s="10">
        <v>30</v>
      </c>
      <c r="AO758" s="10">
        <v>0</v>
      </c>
      <c r="AP758" s="10">
        <v>24.83</v>
      </c>
      <c r="AQ758" s="10">
        <v>5.37</v>
      </c>
      <c r="AR758" s="10">
        <v>0</v>
      </c>
      <c r="AS758" s="16">
        <v>9</v>
      </c>
      <c r="AT758" s="16">
        <v>0</v>
      </c>
      <c r="AU758" s="16">
        <v>0</v>
      </c>
      <c r="AV758" s="16">
        <v>0</v>
      </c>
      <c r="AW758" s="16" t="str">
        <v/>
      </c>
      <c r="AX758" s="10">
        <f t="shared" si="79"/>
        <v>134.19999999999999</v>
      </c>
      <c r="AY758" s="10">
        <f>SUM(Z758:AK758)</f>
        <v>56.03</v>
      </c>
      <c r="AZ758" s="2" t="s">
        <v>119</v>
      </c>
      <c r="BA758" s="10">
        <f t="shared" si="80"/>
        <v>20.866666666666667</v>
      </c>
      <c r="BB758" s="36" t="s">
        <v>118</v>
      </c>
      <c r="BC758" s="39" t="str">
        <f t="shared" si="81"/>
        <v/>
      </c>
      <c r="BD758" s="16">
        <f>SUM(AR758:AW758)</f>
        <v>9</v>
      </c>
      <c r="BE758" s="10">
        <f>SUM(AL758:AQ758)</f>
        <v>125.2</v>
      </c>
      <c r="BF758" s="12">
        <f t="shared" si="82"/>
        <v>6.7064083457526083E-2</v>
      </c>
      <c r="BG758" s="12">
        <f t="shared" si="83"/>
        <v>0.93293591654247399</v>
      </c>
      <c r="BH758" s="9">
        <f t="shared" si="84"/>
        <v>134.19999999999999</v>
      </c>
      <c r="BI758" s="39" t="str">
        <f t="shared" si="85"/>
        <v/>
      </c>
      <c r="BK758" s="75"/>
    </row>
    <row r="759" spans="1:63">
      <c r="A759" s="2">
        <v>756</v>
      </c>
      <c r="B759" s="2">
        <v>2024</v>
      </c>
      <c r="C759" s="1">
        <v>0</v>
      </c>
      <c r="D759" s="37" t="str">
        <v>0015g00001dXMv7AAG</v>
      </c>
      <c r="E759" s="37" t="str">
        <v>KAMAL ASSOCIATES</v>
      </c>
      <c r="F759" s="37" t="str">
        <v>HARYANA</v>
      </c>
      <c r="G759" s="37" t="str">
        <v>YAMUNANAGAR</v>
      </c>
      <c r="H759" s="37" t="str">
        <v>Jagadhri</v>
      </c>
      <c r="I759" s="37" t="str">
        <v>RAMDOOT UDHYOG PRIVATE LIMITED</v>
      </c>
      <c r="J759" s="37" t="str">
        <v>Naseem Makkar</v>
      </c>
      <c r="K759" s="37" t="str">
        <v>Naseem Makkar</v>
      </c>
      <c r="L759" s="37" t="str">
        <v>C13168</v>
      </c>
      <c r="M759" s="37" t="str">
        <v>North</v>
      </c>
      <c r="N759" s="2">
        <v>135001</v>
      </c>
      <c r="O759" s="2" t="str">
        <v>06AWHPG3581B3ZT</v>
      </c>
      <c r="P759" s="2">
        <v>9896909002</v>
      </c>
      <c r="Q759" s="2" t="str">
        <v>Dec'24</v>
      </c>
      <c r="R759" s="2">
        <v>2025</v>
      </c>
      <c r="S759" s="1">
        <v>0</v>
      </c>
      <c r="T759" s="2">
        <v>150</v>
      </c>
      <c r="U759" s="1">
        <v>0</v>
      </c>
      <c r="V759" s="1" t="str">
        <v>Challenger</v>
      </c>
      <c r="W759" s="10">
        <v>0</v>
      </c>
      <c r="X759" s="10">
        <v>0</v>
      </c>
      <c r="Y759" s="10">
        <v>0</v>
      </c>
      <c r="Z759" s="10">
        <v>0</v>
      </c>
      <c r="AA759" s="10">
        <v>0</v>
      </c>
      <c r="AB759" s="10">
        <v>0</v>
      </c>
      <c r="AC759" s="10">
        <v>0</v>
      </c>
      <c r="AD759" s="10">
        <v>0</v>
      </c>
      <c r="AE759" s="10">
        <v>0</v>
      </c>
      <c r="AF759" s="10">
        <v>0</v>
      </c>
      <c r="AG759" s="10">
        <v>0</v>
      </c>
      <c r="AH759" s="10">
        <v>5</v>
      </c>
      <c r="AI759" s="10">
        <v>0</v>
      </c>
      <c r="AJ759" s="10">
        <v>0</v>
      </c>
      <c r="AK759" s="10">
        <v>0</v>
      </c>
      <c r="AL759" s="10">
        <v>0</v>
      </c>
      <c r="AM759" s="10">
        <v>0</v>
      </c>
      <c r="AN759" s="10">
        <v>0</v>
      </c>
      <c r="AO759" s="10">
        <v>0</v>
      </c>
      <c r="AP759" s="10">
        <v>0</v>
      </c>
      <c r="AQ759" s="10">
        <v>0</v>
      </c>
      <c r="AR759" s="10">
        <v>0</v>
      </c>
      <c r="AS759" s="16">
        <v>0</v>
      </c>
      <c r="AT759" s="16">
        <v>0</v>
      </c>
      <c r="AU759" s="16">
        <v>0</v>
      </c>
      <c r="AV759" s="16">
        <v>0</v>
      </c>
      <c r="AW759" s="16" t="str">
        <v/>
      </c>
      <c r="AX759" s="10">
        <f t="shared" si="79"/>
        <v>0</v>
      </c>
      <c r="AY759" s="10">
        <f>SUM(Z759:AK759)</f>
        <v>5</v>
      </c>
      <c r="AZ759" s="2" t="s">
        <v>119</v>
      </c>
      <c r="BA759" s="10">
        <f t="shared" si="80"/>
        <v>0</v>
      </c>
      <c r="BB759" s="36" t="s">
        <v>118</v>
      </c>
      <c r="BC759" s="39" t="str">
        <f t="shared" si="81"/>
        <v/>
      </c>
      <c r="BD759" s="16">
        <f>SUM(AR759:AW759)</f>
        <v>0</v>
      </c>
      <c r="BE759" s="10">
        <f>SUM(AL759:AQ759)</f>
        <v>0</v>
      </c>
      <c r="BF759" s="12" t="str">
        <f t="shared" si="82"/>
        <v/>
      </c>
      <c r="BG759" s="12" t="str">
        <f t="shared" si="83"/>
        <v/>
      </c>
      <c r="BH759" s="9">
        <f t="shared" si="84"/>
        <v>0</v>
      </c>
      <c r="BI759" s="39" t="str">
        <f t="shared" si="85"/>
        <v/>
      </c>
      <c r="BK759" s="75"/>
    </row>
    <row r="760" spans="1:63">
      <c r="A760" s="2">
        <v>757</v>
      </c>
      <c r="B760" s="2">
        <v>2024</v>
      </c>
      <c r="C760" s="1">
        <v>0</v>
      </c>
      <c r="D760" s="37" t="str">
        <v>001J100000RyKMMIA3</v>
      </c>
      <c r="E760" s="37" t="str">
        <v>JAGDAMBA STEEL</v>
      </c>
      <c r="F760" s="37" t="str">
        <v>HARYANA</v>
      </c>
      <c r="G760" s="37" t="str">
        <v>KAITHAL</v>
      </c>
      <c r="H760" s="37" t="str">
        <v>Siwan</v>
      </c>
      <c r="I760" s="37" t="str">
        <v>RAMDOOT UDHYOG PRIVATE LIMITED</v>
      </c>
      <c r="J760" s="37" t="str">
        <v>Naseem Makkar</v>
      </c>
      <c r="K760" s="37" t="str">
        <v>Naseem Makkar</v>
      </c>
      <c r="L760" s="37" t="str">
        <v>C13168</v>
      </c>
      <c r="M760" s="37" t="str">
        <v>North</v>
      </c>
      <c r="N760" s="2">
        <v>136027</v>
      </c>
      <c r="O760" s="2" t="str">
        <v>06ABWPG6724C1ZM</v>
      </c>
      <c r="P760" s="2">
        <v>9416658768</v>
      </c>
      <c r="Q760" s="2" t="str">
        <v>Dec'24</v>
      </c>
      <c r="R760" s="2">
        <v>2025</v>
      </c>
      <c r="S760" s="1">
        <v>0</v>
      </c>
      <c r="T760" s="2">
        <v>140</v>
      </c>
      <c r="U760" s="1">
        <v>0</v>
      </c>
      <c r="V760" s="1" t="str">
        <v>Challenger</v>
      </c>
      <c r="W760" s="10">
        <v>0</v>
      </c>
      <c r="X760" s="10">
        <v>0</v>
      </c>
      <c r="Y760" s="10">
        <v>0</v>
      </c>
      <c r="Z760" s="10">
        <v>0</v>
      </c>
      <c r="AA760" s="10">
        <v>0</v>
      </c>
      <c r="AB760" s="10">
        <v>0</v>
      </c>
      <c r="AC760" s="10">
        <v>0</v>
      </c>
      <c r="AD760" s="10">
        <v>0</v>
      </c>
      <c r="AE760" s="10">
        <v>0</v>
      </c>
      <c r="AF760" s="10">
        <v>0</v>
      </c>
      <c r="AG760" s="10">
        <v>0</v>
      </c>
      <c r="AH760" s="10">
        <v>12</v>
      </c>
      <c r="AI760" s="10">
        <v>12.09</v>
      </c>
      <c r="AJ760" s="10">
        <v>13</v>
      </c>
      <c r="AK760" s="10">
        <v>14.98</v>
      </c>
      <c r="AL760" s="10">
        <v>12.03</v>
      </c>
      <c r="AM760" s="10">
        <v>0</v>
      </c>
      <c r="AN760" s="10">
        <v>0</v>
      </c>
      <c r="AO760" s="10">
        <v>0</v>
      </c>
      <c r="AP760" s="10">
        <v>11.99</v>
      </c>
      <c r="AQ760" s="10">
        <v>0</v>
      </c>
      <c r="AR760" s="10">
        <v>0</v>
      </c>
      <c r="AS760" s="16">
        <v>0</v>
      </c>
      <c r="AT760" s="16">
        <v>0</v>
      </c>
      <c r="AU760" s="16">
        <v>0</v>
      </c>
      <c r="AV760" s="16">
        <v>0</v>
      </c>
      <c r="AW760" s="16">
        <v>12</v>
      </c>
      <c r="AX760" s="10">
        <f t="shared" si="79"/>
        <v>36.019999999999996</v>
      </c>
      <c r="AY760" s="10">
        <f>SUM(Z760:AK760)</f>
        <v>52.070000000000007</v>
      </c>
      <c r="AZ760" s="2" t="s">
        <v>119</v>
      </c>
      <c r="BA760" s="10">
        <f t="shared" si="80"/>
        <v>4.003333333333333</v>
      </c>
      <c r="BB760" s="36" t="s">
        <v>118</v>
      </c>
      <c r="BC760" s="39" t="str">
        <f t="shared" si="81"/>
        <v/>
      </c>
      <c r="BD760" s="16">
        <f>SUM(AR760:AW760)</f>
        <v>12</v>
      </c>
      <c r="BE760" s="10">
        <f>SUM(AL760:AQ760)</f>
        <v>24.02</v>
      </c>
      <c r="BF760" s="12">
        <f t="shared" si="82"/>
        <v>0.33314825097168244</v>
      </c>
      <c r="BG760" s="12">
        <f t="shared" si="83"/>
        <v>0.66685174902831768</v>
      </c>
      <c r="BH760" s="9">
        <f t="shared" si="84"/>
        <v>36.019999999999996</v>
      </c>
      <c r="BI760" s="39" t="str">
        <f t="shared" si="85"/>
        <v/>
      </c>
      <c r="BK760" s="75"/>
    </row>
    <row r="761" spans="1:63">
      <c r="A761" s="2">
        <v>758</v>
      </c>
      <c r="B761" s="2">
        <v>2024</v>
      </c>
      <c r="C761" s="1">
        <v>0</v>
      </c>
      <c r="D761" s="37" t="str">
        <v>0015g00001eAak6AAC</v>
      </c>
      <c r="E761" s="37" t="str">
        <v>AGGARWAL ENTERPRISES</v>
      </c>
      <c r="F761" s="37" t="str">
        <v>PUNJAB</v>
      </c>
      <c r="G761" s="37" t="str">
        <v>FAZILKA</v>
      </c>
      <c r="H761" s="37" t="str">
        <v>Fazilka</v>
      </c>
      <c r="I761" s="37" t="str">
        <v>RAMDOOT UDHYOG PRIVATE LIMITED</v>
      </c>
      <c r="J761" s="37" t="str">
        <v>Sonu Kumar</v>
      </c>
      <c r="K761" s="37" t="str">
        <v>Sonu Kumar</v>
      </c>
      <c r="L761" s="37" t="str">
        <v>C13168</v>
      </c>
      <c r="M761" s="37" t="str">
        <v>North</v>
      </c>
      <c r="N761" s="2">
        <v>152123</v>
      </c>
      <c r="O761" s="2" t="str">
        <v>03AEJPA1561K3ZT</v>
      </c>
      <c r="P761" s="2">
        <v>9653595000</v>
      </c>
      <c r="Q761" s="2" t="str">
        <v>Oct'24</v>
      </c>
      <c r="R761" s="2">
        <v>2025</v>
      </c>
      <c r="S761" s="1">
        <v>0</v>
      </c>
      <c r="T761" s="2">
        <v>35</v>
      </c>
      <c r="U761" s="1">
        <v>0</v>
      </c>
      <c r="V761" s="1" t="str">
        <v>Minor</v>
      </c>
      <c r="W761" s="10">
        <v>0</v>
      </c>
      <c r="X761" s="10">
        <v>0</v>
      </c>
      <c r="Y761" s="10">
        <v>0</v>
      </c>
      <c r="Z761" s="10">
        <v>0</v>
      </c>
      <c r="AA761" s="10">
        <v>0</v>
      </c>
      <c r="AB761" s="10">
        <v>0</v>
      </c>
      <c r="AC761" s="10">
        <v>0</v>
      </c>
      <c r="AD761" s="10">
        <v>0</v>
      </c>
      <c r="AE761" s="10">
        <v>0</v>
      </c>
      <c r="AF761" s="10">
        <v>15</v>
      </c>
      <c r="AG761" s="10">
        <v>0</v>
      </c>
      <c r="AH761" s="10">
        <v>0</v>
      </c>
      <c r="AI761" s="10">
        <v>0</v>
      </c>
      <c r="AJ761" s="10">
        <v>0</v>
      </c>
      <c r="AK761" s="10">
        <v>0</v>
      </c>
      <c r="AL761" s="10">
        <v>0</v>
      </c>
      <c r="AM761" s="10">
        <v>0</v>
      </c>
      <c r="AN761" s="10">
        <v>0</v>
      </c>
      <c r="AO761" s="10">
        <v>0</v>
      </c>
      <c r="AP761" s="10">
        <v>0</v>
      </c>
      <c r="AQ761" s="10">
        <v>0</v>
      </c>
      <c r="AR761" s="10">
        <v>0</v>
      </c>
      <c r="AS761" s="16">
        <v>0</v>
      </c>
      <c r="AT761" s="16">
        <v>0</v>
      </c>
      <c r="AU761" s="16">
        <v>0</v>
      </c>
      <c r="AV761" s="16">
        <v>0</v>
      </c>
      <c r="AW761" s="16" t="str">
        <v/>
      </c>
      <c r="AX761" s="10">
        <f t="shared" si="79"/>
        <v>0</v>
      </c>
      <c r="AY761" s="10">
        <f>SUM(Z761:AK761)</f>
        <v>15</v>
      </c>
      <c r="AZ761" s="2" t="s">
        <v>119</v>
      </c>
      <c r="BA761" s="10">
        <f t="shared" si="80"/>
        <v>0</v>
      </c>
      <c r="BB761" s="36" t="s">
        <v>118</v>
      </c>
      <c r="BC761" s="39" t="str">
        <f t="shared" si="81"/>
        <v/>
      </c>
      <c r="BD761" s="16">
        <f>SUM(AR761:AW761)</f>
        <v>0</v>
      </c>
      <c r="BE761" s="10">
        <f>SUM(AL761:AQ761)</f>
        <v>0</v>
      </c>
      <c r="BF761" s="12" t="str">
        <f t="shared" si="82"/>
        <v/>
      </c>
      <c r="BG761" s="12" t="str">
        <f t="shared" si="83"/>
        <v/>
      </c>
      <c r="BH761" s="9">
        <f t="shared" si="84"/>
        <v>0</v>
      </c>
      <c r="BI761" s="39" t="str">
        <f t="shared" si="85"/>
        <v/>
      </c>
      <c r="BK761" s="75"/>
    </row>
    <row r="762" spans="1:63">
      <c r="A762" s="2">
        <v>759</v>
      </c>
      <c r="B762" s="2">
        <v>2024</v>
      </c>
      <c r="C762" s="1">
        <v>0</v>
      </c>
      <c r="D762" s="37" t="str">
        <v>001J1000009GZNlIAO</v>
      </c>
      <c r="E762" s="37" t="str">
        <v>GARG STEEL TRADING CO.</v>
      </c>
      <c r="F762" s="37" t="str">
        <v>PUNJAB</v>
      </c>
      <c r="G762" s="37" t="str">
        <v>BATHINDA</v>
      </c>
      <c r="H762" s="37" t="str">
        <v>Bathinda</v>
      </c>
      <c r="I762" s="37" t="str">
        <v>Tanvi Sales</v>
      </c>
      <c r="J762" s="37" t="str">
        <v>Sonu Kumar</v>
      </c>
      <c r="K762" s="37" t="str">
        <v>Sonu Kumar</v>
      </c>
      <c r="L762" s="37" t="str">
        <v>001J100000Vo0ZgIAJ</v>
      </c>
      <c r="M762" s="37" t="str">
        <v>North</v>
      </c>
      <c r="N762" s="2">
        <v>151001</v>
      </c>
      <c r="O762" s="2" t="str">
        <v>03AKBPG2033L1ZP</v>
      </c>
      <c r="P762" s="2">
        <v>9814623266</v>
      </c>
      <c r="Q762" s="2" t="str">
        <v>Dec'24</v>
      </c>
      <c r="R762" s="2">
        <v>2025</v>
      </c>
      <c r="S762" s="1">
        <v>0</v>
      </c>
      <c r="T762" s="2">
        <v>30</v>
      </c>
      <c r="U762" s="1">
        <v>0.123</v>
      </c>
      <c r="V762" s="1" t="str">
        <v>Friendly</v>
      </c>
      <c r="W762" s="10">
        <v>0</v>
      </c>
      <c r="X762" s="10">
        <v>0</v>
      </c>
      <c r="Y762" s="10">
        <v>0</v>
      </c>
      <c r="Z762" s="10">
        <v>0</v>
      </c>
      <c r="AA762" s="10">
        <v>0</v>
      </c>
      <c r="AB762" s="10">
        <v>0</v>
      </c>
      <c r="AC762" s="10">
        <v>0</v>
      </c>
      <c r="AD762" s="10">
        <v>0</v>
      </c>
      <c r="AE762" s="10">
        <v>0</v>
      </c>
      <c r="AF762" s="10">
        <v>0</v>
      </c>
      <c r="AG762" s="10">
        <v>0</v>
      </c>
      <c r="AH762" s="10">
        <v>30</v>
      </c>
      <c r="AI762" s="10">
        <v>25</v>
      </c>
      <c r="AJ762" s="10">
        <v>15</v>
      </c>
      <c r="AK762" s="10">
        <v>51</v>
      </c>
      <c r="AL762" s="10">
        <v>37</v>
      </c>
      <c r="AM762" s="10">
        <v>60</v>
      </c>
      <c r="AN762" s="10">
        <v>76</v>
      </c>
      <c r="AO762" s="10">
        <v>14.2</v>
      </c>
      <c r="AP762" s="10">
        <v>29.99</v>
      </c>
      <c r="AQ762" s="10">
        <v>0</v>
      </c>
      <c r="AR762" s="10">
        <v>30.07</v>
      </c>
      <c r="AS762" s="16">
        <v>0</v>
      </c>
      <c r="AT762" s="16">
        <v>0</v>
      </c>
      <c r="AU762" s="16">
        <v>0</v>
      </c>
      <c r="AV762" s="16">
        <v>11.07</v>
      </c>
      <c r="AW762" s="16" t="str">
        <v/>
      </c>
      <c r="AX762" s="10">
        <f t="shared" si="79"/>
        <v>258.33</v>
      </c>
      <c r="AY762" s="10">
        <f>SUM(Z762:AK762)</f>
        <v>121</v>
      </c>
      <c r="AZ762" s="2" t="s">
        <v>119</v>
      </c>
      <c r="BA762" s="10">
        <f t="shared" si="80"/>
        <v>36.198333333333331</v>
      </c>
      <c r="BB762" s="36" t="s">
        <v>118</v>
      </c>
      <c r="BC762" s="39" t="str">
        <f t="shared" si="81"/>
        <v>A</v>
      </c>
      <c r="BD762" s="16">
        <f>SUM(AR762:AW762)</f>
        <v>41.14</v>
      </c>
      <c r="BE762" s="10">
        <f>SUM(AL762:AQ762)</f>
        <v>217.19</v>
      </c>
      <c r="BF762" s="12">
        <f t="shared" si="82"/>
        <v>0.15925366778926181</v>
      </c>
      <c r="BG762" s="12">
        <f t="shared" si="83"/>
        <v>0.84074633221073825</v>
      </c>
      <c r="BH762" s="9">
        <f t="shared" si="84"/>
        <v>258.33</v>
      </c>
      <c r="BI762" s="39" t="str">
        <f t="shared" si="85"/>
        <v>A</v>
      </c>
      <c r="BJ762" s="1" t="str">
        <f>_xlfn.XLOOKUP(D762,'Holi gift'!A:A,'Holi gift'!A:A,"",0,1)</f>
        <v>001J1000009GZNlIAO</v>
      </c>
      <c r="BK762" s="75"/>
    </row>
    <row r="763" spans="1:63">
      <c r="A763" s="2">
        <v>760</v>
      </c>
      <c r="B763" s="2">
        <v>2024</v>
      </c>
      <c r="C763" s="1">
        <v>0</v>
      </c>
      <c r="D763" s="37" t="str">
        <v>001J100000RT88TIAT</v>
      </c>
      <c r="E763" s="37" t="str">
        <v>JAI MAA CHINTPURNI FABRICATORS</v>
      </c>
      <c r="F763" s="37" t="str">
        <v>PUNJAB</v>
      </c>
      <c r="G763" s="37" t="str">
        <v>FARIDKOT</v>
      </c>
      <c r="H763" s="37" t="str">
        <v>Jaitu</v>
      </c>
      <c r="I763" s="37" t="str">
        <v>RAMDOOT UDHYOG PRIVATE LIMITED</v>
      </c>
      <c r="J763" s="37" t="str">
        <v>Sonu Kumar</v>
      </c>
      <c r="K763" s="37" t="str">
        <v>Sonu Kumar</v>
      </c>
      <c r="L763" s="37" t="str">
        <v>C13168</v>
      </c>
      <c r="M763" s="37" t="str">
        <v>North</v>
      </c>
      <c r="N763" s="2">
        <v>151202</v>
      </c>
      <c r="O763" s="2" t="str">
        <v>03FTEPR6033J1ZK</v>
      </c>
      <c r="P763" s="2">
        <v>6283302299</v>
      </c>
      <c r="Q763" s="2" t="str">
        <v>Dec'24</v>
      </c>
      <c r="R763" s="2">
        <v>2025</v>
      </c>
      <c r="S763" s="1">
        <v>0</v>
      </c>
      <c r="T763" s="2">
        <v>30</v>
      </c>
      <c r="U763" s="1">
        <v>0</v>
      </c>
      <c r="V763" s="1" t="str">
        <v>Minor</v>
      </c>
      <c r="W763" s="10">
        <v>0</v>
      </c>
      <c r="X763" s="10">
        <v>0</v>
      </c>
      <c r="Y763" s="10">
        <v>0</v>
      </c>
      <c r="Z763" s="10">
        <v>0</v>
      </c>
      <c r="AA763" s="10">
        <v>0</v>
      </c>
      <c r="AB763" s="10">
        <v>0</v>
      </c>
      <c r="AC763" s="10">
        <v>0</v>
      </c>
      <c r="AD763" s="10">
        <v>0</v>
      </c>
      <c r="AE763" s="10">
        <v>0</v>
      </c>
      <c r="AF763" s="10">
        <v>0</v>
      </c>
      <c r="AG763" s="10">
        <v>0</v>
      </c>
      <c r="AH763" s="10">
        <v>12</v>
      </c>
      <c r="AI763" s="10">
        <v>0</v>
      </c>
      <c r="AJ763" s="10">
        <v>0</v>
      </c>
      <c r="AK763" s="10">
        <v>0</v>
      </c>
      <c r="AL763" s="10">
        <v>0</v>
      </c>
      <c r="AM763" s="10">
        <v>0</v>
      </c>
      <c r="AN763" s="10">
        <v>0</v>
      </c>
      <c r="AO763" s="10">
        <v>0</v>
      </c>
      <c r="AP763" s="10">
        <v>0</v>
      </c>
      <c r="AQ763" s="10">
        <v>0</v>
      </c>
      <c r="AR763" s="10">
        <v>0</v>
      </c>
      <c r="AS763" s="16">
        <v>0</v>
      </c>
      <c r="AT763" s="16">
        <v>0</v>
      </c>
      <c r="AU763" s="16">
        <v>0</v>
      </c>
      <c r="AV763" s="16">
        <v>0</v>
      </c>
      <c r="AW763" s="16" t="str">
        <v/>
      </c>
      <c r="AX763" s="10">
        <f t="shared" si="79"/>
        <v>0</v>
      </c>
      <c r="AY763" s="10">
        <f>SUM(Z763:AK763)</f>
        <v>12</v>
      </c>
      <c r="AZ763" s="2" t="s">
        <v>119</v>
      </c>
      <c r="BA763" s="10">
        <f t="shared" si="80"/>
        <v>0</v>
      </c>
      <c r="BB763" s="36" t="s">
        <v>118</v>
      </c>
      <c r="BC763" s="39" t="str">
        <f t="shared" si="81"/>
        <v/>
      </c>
      <c r="BD763" s="16">
        <f>SUM(AR763:AW763)</f>
        <v>0</v>
      </c>
      <c r="BE763" s="10">
        <f>SUM(AL763:AQ763)</f>
        <v>0</v>
      </c>
      <c r="BF763" s="12" t="str">
        <f t="shared" si="82"/>
        <v/>
      </c>
      <c r="BG763" s="12" t="str">
        <f t="shared" si="83"/>
        <v/>
      </c>
      <c r="BH763" s="9">
        <f t="shared" si="84"/>
        <v>0</v>
      </c>
      <c r="BI763" s="39" t="str">
        <f t="shared" si="85"/>
        <v/>
      </c>
      <c r="BK763" s="75"/>
    </row>
    <row r="764" spans="1:63">
      <c r="A764" s="2">
        <v>761</v>
      </c>
      <c r="B764" s="2">
        <v>2024</v>
      </c>
      <c r="C764" s="1">
        <v>0</v>
      </c>
      <c r="D764" s="37" t="str">
        <v>0015g00001XK6BiAAL</v>
      </c>
      <c r="E764" s="37" t="str">
        <v>M/S ANIL TRADING CORPORATION</v>
      </c>
      <c r="F764" s="37" t="str">
        <v>MADHYA PRADESH</v>
      </c>
      <c r="G764" s="37" t="str">
        <v>JABALPUR</v>
      </c>
      <c r="H764" s="37" t="str">
        <v>Jabalpur</v>
      </c>
      <c r="I764" s="37" t="str">
        <v>Global Steel</v>
      </c>
      <c r="J764" s="37" t="str">
        <v>Swapnil Dahayat</v>
      </c>
      <c r="K764" s="37">
        <v>0</v>
      </c>
      <c r="L764" s="37" t="str">
        <v>C13471</v>
      </c>
      <c r="M764" s="37" t="str">
        <v>Central</v>
      </c>
      <c r="N764" s="2">
        <v>482001</v>
      </c>
      <c r="O764" s="2" t="str">
        <v>23AADFA9671J1ZB</v>
      </c>
      <c r="P764" s="2">
        <v>9893074477</v>
      </c>
      <c r="Q764" s="2" t="str">
        <v>Dec'24</v>
      </c>
      <c r="R764" s="2">
        <v>2025</v>
      </c>
      <c r="S764" s="1">
        <v>0</v>
      </c>
      <c r="T764" s="2">
        <v>200</v>
      </c>
      <c r="U764" s="1">
        <v>7.4999999999999997E-3</v>
      </c>
      <c r="V764" s="1" t="str">
        <v>Challenger</v>
      </c>
      <c r="W764" s="10">
        <v>0</v>
      </c>
      <c r="X764" s="10">
        <v>0</v>
      </c>
      <c r="Y764" s="10">
        <v>0</v>
      </c>
      <c r="Z764" s="10">
        <v>0</v>
      </c>
      <c r="AA764" s="10">
        <v>0</v>
      </c>
      <c r="AB764" s="10">
        <v>0</v>
      </c>
      <c r="AC764" s="10">
        <v>0</v>
      </c>
      <c r="AD764" s="10">
        <v>0</v>
      </c>
      <c r="AE764" s="10">
        <v>0</v>
      </c>
      <c r="AF764" s="10">
        <v>0</v>
      </c>
      <c r="AG764" s="10">
        <v>0</v>
      </c>
      <c r="AH764" s="10">
        <v>2</v>
      </c>
      <c r="AI764" s="10">
        <v>0</v>
      </c>
      <c r="AJ764" s="10">
        <v>0</v>
      </c>
      <c r="AK764" s="10">
        <v>0</v>
      </c>
      <c r="AL764" s="10">
        <v>0</v>
      </c>
      <c r="AM764" s="10">
        <v>0</v>
      </c>
      <c r="AN764" s="10">
        <v>9</v>
      </c>
      <c r="AO764" s="10">
        <v>0</v>
      </c>
      <c r="AP764" s="10">
        <v>7.34</v>
      </c>
      <c r="AQ764" s="10">
        <v>0</v>
      </c>
      <c r="AR764" s="10">
        <v>0</v>
      </c>
      <c r="AS764" s="16">
        <v>0</v>
      </c>
      <c r="AT764" s="16">
        <v>2.2999999999999998</v>
      </c>
      <c r="AU764" s="16">
        <v>1</v>
      </c>
      <c r="AV764" s="16">
        <v>1.2</v>
      </c>
      <c r="AW764" s="16" t="str">
        <v/>
      </c>
      <c r="AX764" s="10">
        <f t="shared" si="79"/>
        <v>20.84</v>
      </c>
      <c r="AY764" s="10">
        <f>SUM(Z764:AK764)</f>
        <v>2</v>
      </c>
      <c r="AZ764" s="2" t="s">
        <v>119</v>
      </c>
      <c r="BA764" s="10">
        <f t="shared" si="80"/>
        <v>2.7233333333333332</v>
      </c>
      <c r="BB764" s="36" t="s">
        <v>118</v>
      </c>
      <c r="BC764" s="39" t="str">
        <f t="shared" si="81"/>
        <v/>
      </c>
      <c r="BD764" s="16">
        <f>SUM(AR764:AW764)</f>
        <v>4.5</v>
      </c>
      <c r="BE764" s="10">
        <f>SUM(AL764:AQ764)</f>
        <v>16.34</v>
      </c>
      <c r="BF764" s="12">
        <f t="shared" si="82"/>
        <v>0.21593090211132437</v>
      </c>
      <c r="BG764" s="12">
        <f t="shared" si="83"/>
        <v>0.78406909788867563</v>
      </c>
      <c r="BH764" s="9">
        <f t="shared" si="84"/>
        <v>20.84</v>
      </c>
      <c r="BI764" s="39" t="str">
        <f t="shared" si="85"/>
        <v/>
      </c>
      <c r="BK764" s="75"/>
    </row>
    <row r="765" spans="1:63">
      <c r="A765" s="2">
        <v>762</v>
      </c>
      <c r="B765" s="2">
        <v>2024</v>
      </c>
      <c r="C765" s="1">
        <v>0</v>
      </c>
      <c r="D765" s="37" t="str">
        <v>001J100000AtidjIAB</v>
      </c>
      <c r="E765" s="37" t="str">
        <v>SANJAY INDUSTRIES</v>
      </c>
      <c r="F765" s="37" t="str">
        <v>MADHYA PRADESH</v>
      </c>
      <c r="G765" s="37" t="str">
        <v>KATNI</v>
      </c>
      <c r="H765" s="37" t="str">
        <v>Katni</v>
      </c>
      <c r="I765" s="37" t="str">
        <v>Global Steel</v>
      </c>
      <c r="J765" s="37" t="str">
        <v>Dharmendra Kumar Yadav</v>
      </c>
      <c r="K765" s="37" t="str">
        <v>Dharmendra Kumar Yadav</v>
      </c>
      <c r="L765" s="37" t="str">
        <v>C13471</v>
      </c>
      <c r="M765" s="37" t="str">
        <v>Central</v>
      </c>
      <c r="N765" s="2">
        <v>483501</v>
      </c>
      <c r="O765" s="2" t="str">
        <v>23ACGPJ7076F1ZO</v>
      </c>
      <c r="P765" s="2">
        <v>919806558551</v>
      </c>
      <c r="Q765" s="2" t="str">
        <v>Dec'24</v>
      </c>
      <c r="R765" s="2">
        <v>2025</v>
      </c>
      <c r="S765" s="1">
        <v>0</v>
      </c>
      <c r="T765" s="2">
        <v>30</v>
      </c>
      <c r="U765" s="1">
        <v>0</v>
      </c>
      <c r="V765" s="1" t="str">
        <v>Minor</v>
      </c>
      <c r="W765" s="10">
        <v>0</v>
      </c>
      <c r="X765" s="10">
        <v>0</v>
      </c>
      <c r="Y765" s="10">
        <v>0</v>
      </c>
      <c r="Z765" s="10">
        <v>0</v>
      </c>
      <c r="AA765" s="10">
        <v>0</v>
      </c>
      <c r="AB765" s="10">
        <v>0</v>
      </c>
      <c r="AC765" s="10">
        <v>0</v>
      </c>
      <c r="AD765" s="10">
        <v>0</v>
      </c>
      <c r="AE765" s="10">
        <v>0</v>
      </c>
      <c r="AF765" s="10">
        <v>0</v>
      </c>
      <c r="AG765" s="10">
        <v>0</v>
      </c>
      <c r="AH765" s="10">
        <v>3</v>
      </c>
      <c r="AI765" s="10">
        <v>1</v>
      </c>
      <c r="AJ765" s="10">
        <v>0</v>
      </c>
      <c r="AK765" s="10">
        <v>3</v>
      </c>
      <c r="AL765" s="10">
        <v>13</v>
      </c>
      <c r="AM765" s="10">
        <v>0</v>
      </c>
      <c r="AN765" s="10">
        <v>0</v>
      </c>
      <c r="AO765" s="10">
        <v>0</v>
      </c>
      <c r="AP765" s="10">
        <v>0</v>
      </c>
      <c r="AQ765" s="10">
        <v>0</v>
      </c>
      <c r="AR765" s="10">
        <v>0</v>
      </c>
      <c r="AS765" s="16">
        <v>0</v>
      </c>
      <c r="AT765" s="16">
        <v>0</v>
      </c>
      <c r="AU765" s="16">
        <v>0</v>
      </c>
      <c r="AV765" s="16">
        <v>0</v>
      </c>
      <c r="AW765" s="16" t="str">
        <v/>
      </c>
      <c r="AX765" s="10">
        <f t="shared" si="79"/>
        <v>13</v>
      </c>
      <c r="AY765" s="10">
        <f>SUM(Z765:AK765)</f>
        <v>7</v>
      </c>
      <c r="AZ765" s="2" t="s">
        <v>119</v>
      </c>
      <c r="BA765" s="10">
        <f t="shared" si="80"/>
        <v>2.1666666666666665</v>
      </c>
      <c r="BB765" s="36" t="s">
        <v>118</v>
      </c>
      <c r="BC765" s="39" t="str">
        <f t="shared" si="81"/>
        <v/>
      </c>
      <c r="BD765" s="16">
        <f>SUM(AR765:AW765)</f>
        <v>0</v>
      </c>
      <c r="BE765" s="10">
        <f>SUM(AL765:AQ765)</f>
        <v>13</v>
      </c>
      <c r="BF765" s="12">
        <f t="shared" si="82"/>
        <v>0</v>
      </c>
      <c r="BG765" s="12">
        <f t="shared" si="83"/>
        <v>1</v>
      </c>
      <c r="BH765" s="9">
        <f t="shared" si="84"/>
        <v>13</v>
      </c>
      <c r="BI765" s="39" t="str">
        <f t="shared" si="85"/>
        <v/>
      </c>
      <c r="BK765" s="75"/>
    </row>
    <row r="766" spans="1:63">
      <c r="A766" s="2">
        <v>763</v>
      </c>
      <c r="B766" s="2">
        <v>2024</v>
      </c>
      <c r="C766" s="1">
        <v>0</v>
      </c>
      <c r="D766" s="37" t="str">
        <v>0015g00001ghU98AAE</v>
      </c>
      <c r="E766" s="37" t="str">
        <v>JSG SALES AND SERVICES CORPORATION</v>
      </c>
      <c r="F766" s="37" t="str">
        <v>MADHYA PRADESH</v>
      </c>
      <c r="G766" s="37" t="str">
        <v>KATNI</v>
      </c>
      <c r="H766" s="37" t="str">
        <v>Katni</v>
      </c>
      <c r="I766" s="37" t="str">
        <v>Global Steel</v>
      </c>
      <c r="J766" s="37" t="str">
        <v>Dharmendra Kumar Yadav</v>
      </c>
      <c r="K766" s="37" t="str">
        <v>Dharmendra Kumar Yadav</v>
      </c>
      <c r="L766" s="37" t="str">
        <v>C13471</v>
      </c>
      <c r="M766" s="37" t="str">
        <v>Central</v>
      </c>
      <c r="N766" s="2">
        <v>483770</v>
      </c>
      <c r="O766" s="2" t="str">
        <v>23CJMPK9145B1ZA</v>
      </c>
      <c r="P766" s="2">
        <v>7879157069</v>
      </c>
      <c r="Q766" s="2" t="str">
        <v>Dec'24</v>
      </c>
      <c r="R766" s="2">
        <v>2025</v>
      </c>
      <c r="S766" s="1">
        <v>0</v>
      </c>
      <c r="T766" s="2">
        <v>150</v>
      </c>
      <c r="U766" s="1">
        <v>2.8444444444444442E-2</v>
      </c>
      <c r="V766" s="1" t="str">
        <v>Challenger</v>
      </c>
      <c r="W766" s="10">
        <v>0</v>
      </c>
      <c r="X766" s="10">
        <v>0</v>
      </c>
      <c r="Y766" s="10">
        <v>0</v>
      </c>
      <c r="Z766" s="10">
        <v>0</v>
      </c>
      <c r="AA766" s="10">
        <v>0</v>
      </c>
      <c r="AB766" s="10">
        <v>0</v>
      </c>
      <c r="AC766" s="10">
        <v>0</v>
      </c>
      <c r="AD766" s="10">
        <v>0</v>
      </c>
      <c r="AE766" s="10">
        <v>0</v>
      </c>
      <c r="AF766" s="10">
        <v>0</v>
      </c>
      <c r="AG766" s="10">
        <v>0</v>
      </c>
      <c r="AH766" s="10">
        <v>3</v>
      </c>
      <c r="AI766" s="10">
        <v>0</v>
      </c>
      <c r="AJ766" s="10">
        <v>0</v>
      </c>
      <c r="AK766" s="10">
        <v>0</v>
      </c>
      <c r="AL766" s="10">
        <v>0</v>
      </c>
      <c r="AM766" s="10">
        <v>0</v>
      </c>
      <c r="AN766" s="10">
        <v>0</v>
      </c>
      <c r="AO766" s="10">
        <v>0</v>
      </c>
      <c r="AP766" s="10">
        <v>0</v>
      </c>
      <c r="AQ766" s="10">
        <v>0</v>
      </c>
      <c r="AR766" s="10">
        <v>0</v>
      </c>
      <c r="AS766" s="16">
        <v>0</v>
      </c>
      <c r="AT766" s="16">
        <v>0</v>
      </c>
      <c r="AU766" s="16">
        <v>12</v>
      </c>
      <c r="AV766" s="16">
        <v>0.8</v>
      </c>
      <c r="AW766" s="16" t="str">
        <v/>
      </c>
      <c r="AX766" s="10">
        <f t="shared" si="79"/>
        <v>12.8</v>
      </c>
      <c r="AY766" s="10">
        <f>SUM(Z766:AK766)</f>
        <v>3</v>
      </c>
      <c r="AZ766" s="2" t="s">
        <v>119</v>
      </c>
      <c r="BA766" s="10">
        <f t="shared" si="80"/>
        <v>0</v>
      </c>
      <c r="BB766" s="36" t="s">
        <v>118</v>
      </c>
      <c r="BC766" s="39" t="str">
        <f t="shared" si="81"/>
        <v/>
      </c>
      <c r="BD766" s="16">
        <f>SUM(AR766:AW766)</f>
        <v>12.8</v>
      </c>
      <c r="BE766" s="10">
        <f>SUM(AL766:AQ766)</f>
        <v>0</v>
      </c>
      <c r="BF766" s="12">
        <f t="shared" si="82"/>
        <v>1</v>
      </c>
      <c r="BG766" s="12">
        <f t="shared" si="83"/>
        <v>0</v>
      </c>
      <c r="BH766" s="9">
        <f t="shared" si="84"/>
        <v>12.8</v>
      </c>
      <c r="BI766" s="39" t="str">
        <f t="shared" si="85"/>
        <v/>
      </c>
      <c r="BK766" s="75"/>
    </row>
    <row r="767" spans="1:63">
      <c r="A767" s="2">
        <v>764</v>
      </c>
      <c r="B767" s="2">
        <v>2024</v>
      </c>
      <c r="C767" s="1">
        <v>0</v>
      </c>
      <c r="D767" s="37" t="str">
        <v>001J100000RU5aqIAD</v>
      </c>
      <c r="E767" s="37" t="str">
        <v>Kuber smart home solution</v>
      </c>
      <c r="F767" s="37" t="str">
        <v>CHHATTISGARH</v>
      </c>
      <c r="G767" s="37" t="str">
        <v>RAIPUR</v>
      </c>
      <c r="H767" s="37" t="str">
        <v>Raipur</v>
      </c>
      <c r="I767" s="37" t="str">
        <v>MADHYA BHARAT ISPAT PRIVATE LIMITED</v>
      </c>
      <c r="J767" s="37" t="str">
        <v>Saurav Nath</v>
      </c>
      <c r="K767" s="37">
        <v>0</v>
      </c>
      <c r="L767" s="37" t="str">
        <v>C12834</v>
      </c>
      <c r="M767" s="37" t="str">
        <v>Central</v>
      </c>
      <c r="N767" s="2">
        <v>492002</v>
      </c>
      <c r="O767" s="2" t="str">
        <v>22AMZPM0310N1ZV</v>
      </c>
      <c r="P767" s="2">
        <v>8236069369</v>
      </c>
      <c r="Q767" s="2" t="str">
        <v>Dec'24</v>
      </c>
      <c r="R767" s="2">
        <v>2025</v>
      </c>
      <c r="S767" s="1">
        <v>0</v>
      </c>
      <c r="T767" s="2" t="str">
        <v/>
      </c>
      <c r="U767" s="1">
        <v>0</v>
      </c>
      <c r="V767" s="1" t="str">
        <v>Potential Not updated</v>
      </c>
      <c r="W767" s="10">
        <v>0</v>
      </c>
      <c r="X767" s="10">
        <v>0</v>
      </c>
      <c r="Y767" s="10">
        <v>0</v>
      </c>
      <c r="Z767" s="10">
        <v>0</v>
      </c>
      <c r="AA767" s="10">
        <v>0</v>
      </c>
      <c r="AB767" s="10">
        <v>0</v>
      </c>
      <c r="AC767" s="10">
        <v>0</v>
      </c>
      <c r="AD767" s="10">
        <v>0</v>
      </c>
      <c r="AE767" s="10">
        <v>0</v>
      </c>
      <c r="AF767" s="10">
        <v>0</v>
      </c>
      <c r="AG767" s="10">
        <v>0</v>
      </c>
      <c r="AH767" s="10">
        <v>11</v>
      </c>
      <c r="AI767" s="10">
        <v>0</v>
      </c>
      <c r="AJ767" s="10">
        <v>0</v>
      </c>
      <c r="AK767" s="10">
        <v>0</v>
      </c>
      <c r="AL767" s="10">
        <v>0</v>
      </c>
      <c r="AM767" s="10">
        <v>0</v>
      </c>
      <c r="AN767" s="10">
        <v>0</v>
      </c>
      <c r="AO767" s="10">
        <v>0</v>
      </c>
      <c r="AP767" s="10">
        <v>0</v>
      </c>
      <c r="AQ767" s="10">
        <v>0</v>
      </c>
      <c r="AR767" s="10">
        <v>0</v>
      </c>
      <c r="AS767" s="16">
        <v>0</v>
      </c>
      <c r="AT767" s="16">
        <v>0</v>
      </c>
      <c r="AU767" s="16">
        <v>0</v>
      </c>
      <c r="AV767" s="16">
        <v>0</v>
      </c>
      <c r="AW767" s="16" t="str">
        <v/>
      </c>
      <c r="AX767" s="10">
        <f t="shared" si="79"/>
        <v>0</v>
      </c>
      <c r="AY767" s="10">
        <f>SUM(Z767:AK767)</f>
        <v>11</v>
      </c>
      <c r="AZ767" s="2" t="s">
        <v>119</v>
      </c>
      <c r="BA767" s="10">
        <f t="shared" si="80"/>
        <v>0</v>
      </c>
      <c r="BB767" s="36" t="s">
        <v>118</v>
      </c>
      <c r="BC767" s="39" t="str">
        <f t="shared" si="81"/>
        <v/>
      </c>
      <c r="BD767" s="16">
        <f>SUM(AR767:AW767)</f>
        <v>0</v>
      </c>
      <c r="BE767" s="10">
        <f>SUM(AL767:AQ767)</f>
        <v>0</v>
      </c>
      <c r="BF767" s="12" t="str">
        <f t="shared" si="82"/>
        <v/>
      </c>
      <c r="BG767" s="12" t="str">
        <f t="shared" si="83"/>
        <v/>
      </c>
      <c r="BH767" s="9">
        <f t="shared" si="84"/>
        <v>0</v>
      </c>
      <c r="BI767" s="39" t="str">
        <f t="shared" si="85"/>
        <v/>
      </c>
      <c r="BK767" s="75"/>
    </row>
    <row r="768" spans="1:63">
      <c r="A768" s="2">
        <v>765</v>
      </c>
      <c r="B768" s="2">
        <v>2024</v>
      </c>
      <c r="C768" s="1">
        <v>0</v>
      </c>
      <c r="D768" s="37" t="str">
        <v>001J1000009FEDxIAO</v>
      </c>
      <c r="E768" s="37" t="str">
        <v>SRI JAGANNATH STEELEX</v>
      </c>
      <c r="F768" s="37" t="str">
        <v>ODISHA</v>
      </c>
      <c r="G768" s="37" t="str">
        <v>CUTTACK</v>
      </c>
      <c r="H768" s="37" t="str">
        <v>Cuttack Sadar</v>
      </c>
      <c r="I768" s="37" t="str">
        <v>Niyati Udyog Private Limited</v>
      </c>
      <c r="J768" s="37" t="str">
        <v>Bidyut Ranjan Mishra</v>
      </c>
      <c r="K768" s="37" t="str">
        <v>Bidyut Ranjan Mishra</v>
      </c>
      <c r="L768" s="37" t="str">
        <v>C13293</v>
      </c>
      <c r="M768" s="37" t="str">
        <v>Central</v>
      </c>
      <c r="N768" s="2">
        <v>754021</v>
      </c>
      <c r="O768" s="2" t="str">
        <v>21AYUPR9578G1ZK</v>
      </c>
      <c r="P768" s="2">
        <v>6370730325</v>
      </c>
      <c r="Q768" s="2" t="str">
        <v>Dec'24</v>
      </c>
      <c r="R768" s="2">
        <v>2025</v>
      </c>
      <c r="S768" s="1">
        <v>0</v>
      </c>
      <c r="T768" s="2">
        <v>300</v>
      </c>
      <c r="U768" s="1">
        <v>1.0911111111111111E-2</v>
      </c>
      <c r="V768" s="1" t="str">
        <v>Alien</v>
      </c>
      <c r="W768" s="10">
        <v>0</v>
      </c>
      <c r="X768" s="10">
        <v>0</v>
      </c>
      <c r="Y768" s="10">
        <v>0</v>
      </c>
      <c r="Z768" s="10">
        <v>0</v>
      </c>
      <c r="AA768" s="10">
        <v>0</v>
      </c>
      <c r="AB768" s="10">
        <v>0</v>
      </c>
      <c r="AC768" s="10">
        <v>0</v>
      </c>
      <c r="AD768" s="10">
        <v>0</v>
      </c>
      <c r="AE768" s="10">
        <v>0</v>
      </c>
      <c r="AF768" s="10">
        <v>0</v>
      </c>
      <c r="AG768" s="10">
        <v>0</v>
      </c>
      <c r="AH768" s="10">
        <v>25</v>
      </c>
      <c r="AI768" s="10">
        <v>0</v>
      </c>
      <c r="AJ768" s="10">
        <v>0</v>
      </c>
      <c r="AK768" s="10">
        <v>0</v>
      </c>
      <c r="AL768" s="10">
        <v>12</v>
      </c>
      <c r="AM768" s="10">
        <v>0</v>
      </c>
      <c r="AN768" s="10">
        <v>0</v>
      </c>
      <c r="AO768" s="10">
        <v>0</v>
      </c>
      <c r="AP768" s="10">
        <v>0</v>
      </c>
      <c r="AQ768" s="10">
        <v>0</v>
      </c>
      <c r="AR768" s="10">
        <v>0</v>
      </c>
      <c r="AS768" s="16">
        <v>0</v>
      </c>
      <c r="AT768" s="16">
        <v>2.61</v>
      </c>
      <c r="AU768" s="16">
        <v>4</v>
      </c>
      <c r="AV768" s="16">
        <v>3.21</v>
      </c>
      <c r="AW768" s="16">
        <v>2</v>
      </c>
      <c r="AX768" s="10">
        <f t="shared" si="79"/>
        <v>23.82</v>
      </c>
      <c r="AY768" s="10">
        <f>SUM(Z768:AK768)</f>
        <v>25</v>
      </c>
      <c r="AZ768" s="2" t="s">
        <v>119</v>
      </c>
      <c r="BA768" s="10">
        <f t="shared" si="80"/>
        <v>2</v>
      </c>
      <c r="BB768" s="36" t="s">
        <v>118</v>
      </c>
      <c r="BC768" s="39" t="str">
        <f t="shared" si="81"/>
        <v/>
      </c>
      <c r="BD768" s="16">
        <f>SUM(AR768:AW768)</f>
        <v>11.82</v>
      </c>
      <c r="BE768" s="10">
        <f>SUM(AL768:AQ768)</f>
        <v>12</v>
      </c>
      <c r="BF768" s="12">
        <f t="shared" si="82"/>
        <v>0.49622166246851385</v>
      </c>
      <c r="BG768" s="12">
        <f t="shared" si="83"/>
        <v>0.50377833753148615</v>
      </c>
      <c r="BH768" s="9">
        <f t="shared" si="84"/>
        <v>23.82</v>
      </c>
      <c r="BI768" s="39" t="str">
        <f t="shared" si="85"/>
        <v/>
      </c>
      <c r="BK768" s="75"/>
    </row>
    <row r="769" spans="1:63">
      <c r="A769" s="2">
        <v>766</v>
      </c>
      <c r="B769" s="2">
        <v>2024</v>
      </c>
      <c r="C769" s="1">
        <v>0</v>
      </c>
      <c r="D769" s="37" t="str">
        <v>001J100000Ry2m5IAB</v>
      </c>
      <c r="E769" s="37" t="str">
        <v>M/S. NARAYANI ENTERPRISES</v>
      </c>
      <c r="F769" s="37" t="str">
        <v>ODISHA</v>
      </c>
      <c r="G769" s="37" t="str">
        <v>MAYURBHANJ</v>
      </c>
      <c r="H769" s="37">
        <v>0</v>
      </c>
      <c r="I769" s="37" t="str">
        <v>Niyati Udyog Private Limited</v>
      </c>
      <c r="J769" s="37" t="str">
        <v>Govind Dorwal</v>
      </c>
      <c r="K769" s="37" t="str">
        <v>Sourav Kumar Rana</v>
      </c>
      <c r="L769" s="37" t="str">
        <v>C13293</v>
      </c>
      <c r="M769" s="37" t="str">
        <v>Central</v>
      </c>
      <c r="N769" s="2">
        <v>757001</v>
      </c>
      <c r="O769" s="2" t="str">
        <v>21ERIPK8875A1ZR</v>
      </c>
      <c r="P769" s="2">
        <v>7008234133</v>
      </c>
      <c r="Q769" s="2" t="str">
        <v>Dec'24</v>
      </c>
      <c r="R769" s="2">
        <v>2025</v>
      </c>
      <c r="S769" s="1">
        <v>0</v>
      </c>
      <c r="T769" s="2">
        <v>300</v>
      </c>
      <c r="U769" s="1">
        <v>0</v>
      </c>
      <c r="V769" s="1" t="str">
        <v>Alien</v>
      </c>
      <c r="W769" s="10">
        <v>0</v>
      </c>
      <c r="X769" s="10">
        <v>0</v>
      </c>
      <c r="Y769" s="10">
        <v>0</v>
      </c>
      <c r="Z769" s="10">
        <v>0</v>
      </c>
      <c r="AA769" s="10">
        <v>0</v>
      </c>
      <c r="AB769" s="10">
        <v>0</v>
      </c>
      <c r="AC769" s="10">
        <v>0</v>
      </c>
      <c r="AD769" s="10">
        <v>0</v>
      </c>
      <c r="AE769" s="10">
        <v>0</v>
      </c>
      <c r="AF769" s="10">
        <v>0</v>
      </c>
      <c r="AG769" s="10">
        <v>0</v>
      </c>
      <c r="AH769" s="10">
        <v>12</v>
      </c>
      <c r="AI769" s="10">
        <v>0</v>
      </c>
      <c r="AJ769" s="10">
        <v>0</v>
      </c>
      <c r="AK769" s="10">
        <v>0</v>
      </c>
      <c r="AL769" s="10">
        <v>0</v>
      </c>
      <c r="AM769" s="10">
        <v>0</v>
      </c>
      <c r="AN769" s="10">
        <v>0</v>
      </c>
      <c r="AO769" s="10">
        <v>0</v>
      </c>
      <c r="AP769" s="10">
        <v>0</v>
      </c>
      <c r="AQ769" s="10">
        <v>0</v>
      </c>
      <c r="AR769" s="10">
        <v>0</v>
      </c>
      <c r="AS769" s="16">
        <v>0</v>
      </c>
      <c r="AT769" s="16">
        <v>0</v>
      </c>
      <c r="AU769" s="16">
        <v>0</v>
      </c>
      <c r="AV769" s="16">
        <v>0</v>
      </c>
      <c r="AW769" s="16" t="str">
        <v/>
      </c>
      <c r="AX769" s="10">
        <f t="shared" si="79"/>
        <v>0</v>
      </c>
      <c r="AY769" s="10">
        <f>SUM(Z769:AK769)</f>
        <v>12</v>
      </c>
      <c r="AZ769" s="2" t="s">
        <v>119</v>
      </c>
      <c r="BA769" s="10">
        <f t="shared" si="80"/>
        <v>0</v>
      </c>
      <c r="BB769" s="36" t="s">
        <v>118</v>
      </c>
      <c r="BC769" s="39" t="str">
        <f t="shared" si="81"/>
        <v/>
      </c>
      <c r="BD769" s="16">
        <f>SUM(AR769:AW769)</f>
        <v>0</v>
      </c>
      <c r="BE769" s="10">
        <f>SUM(AL769:AQ769)</f>
        <v>0</v>
      </c>
      <c r="BF769" s="12" t="str">
        <f t="shared" si="82"/>
        <v/>
      </c>
      <c r="BG769" s="12" t="str">
        <f t="shared" si="83"/>
        <v/>
      </c>
      <c r="BH769" s="9">
        <f t="shared" si="84"/>
        <v>0</v>
      </c>
      <c r="BI769" s="39" t="str">
        <f t="shared" si="85"/>
        <v/>
      </c>
      <c r="BK769" s="75"/>
    </row>
    <row r="770" spans="1:63">
      <c r="A770" s="2">
        <v>767</v>
      </c>
      <c r="B770" s="2">
        <v>2024</v>
      </c>
      <c r="C770" s="1">
        <v>0</v>
      </c>
      <c r="D770" s="37" t="str">
        <v>0015g00001c467CAAQ</v>
      </c>
      <c r="E770" s="37" t="str">
        <v>GURUSWAMI ENTERPRISES</v>
      </c>
      <c r="F770" s="37" t="str">
        <v>ODISHA</v>
      </c>
      <c r="G770" s="37" t="str">
        <v>KENDUJHAR</v>
      </c>
      <c r="H770" s="37">
        <v>0</v>
      </c>
      <c r="I770" s="37" t="str">
        <v>Niyati Udyog Private Limited</v>
      </c>
      <c r="J770" s="37" t="str">
        <v>Sulagna Jena</v>
      </c>
      <c r="K770" s="37" t="str">
        <v>Sourav Kumar Rana</v>
      </c>
      <c r="L770" s="37" t="str">
        <v>C13293</v>
      </c>
      <c r="M770" s="37" t="str">
        <v>Central</v>
      </c>
      <c r="N770" s="2">
        <v>758013</v>
      </c>
      <c r="O770" s="2" t="str">
        <v>21ATEPG8172E1Z1</v>
      </c>
      <c r="P770" s="2">
        <v>6371271656</v>
      </c>
      <c r="Q770" s="2" t="str">
        <v>Dec'24</v>
      </c>
      <c r="R770" s="2">
        <v>2025</v>
      </c>
      <c r="S770" s="1">
        <v>0</v>
      </c>
      <c r="T770" s="2">
        <v>150</v>
      </c>
      <c r="U770" s="1">
        <v>0</v>
      </c>
      <c r="V770" s="1" t="str">
        <v>Challenger</v>
      </c>
      <c r="W770" s="10">
        <v>0</v>
      </c>
      <c r="X770" s="10">
        <v>0</v>
      </c>
      <c r="Y770" s="10">
        <v>0</v>
      </c>
      <c r="Z770" s="10">
        <v>0</v>
      </c>
      <c r="AA770" s="10">
        <v>0</v>
      </c>
      <c r="AB770" s="10">
        <v>0</v>
      </c>
      <c r="AC770" s="10">
        <v>0</v>
      </c>
      <c r="AD770" s="10">
        <v>0</v>
      </c>
      <c r="AE770" s="10">
        <v>0</v>
      </c>
      <c r="AF770" s="10">
        <v>0</v>
      </c>
      <c r="AG770" s="10">
        <v>0</v>
      </c>
      <c r="AH770" s="10">
        <v>13</v>
      </c>
      <c r="AI770" s="10">
        <v>0</v>
      </c>
      <c r="AJ770" s="10">
        <v>0</v>
      </c>
      <c r="AK770" s="10">
        <v>0</v>
      </c>
      <c r="AL770" s="10">
        <v>0</v>
      </c>
      <c r="AM770" s="10">
        <v>0</v>
      </c>
      <c r="AN770" s="10">
        <v>0</v>
      </c>
      <c r="AO770" s="10">
        <v>0</v>
      </c>
      <c r="AP770" s="10">
        <v>0</v>
      </c>
      <c r="AQ770" s="10">
        <v>0</v>
      </c>
      <c r="AR770" s="10">
        <v>0</v>
      </c>
      <c r="AS770" s="16">
        <v>0</v>
      </c>
      <c r="AT770" s="16">
        <v>0</v>
      </c>
      <c r="AU770" s="16">
        <v>0</v>
      </c>
      <c r="AV770" s="16">
        <v>0</v>
      </c>
      <c r="AW770" s="16" t="str">
        <v/>
      </c>
      <c r="AX770" s="10">
        <f t="shared" si="79"/>
        <v>0</v>
      </c>
      <c r="AY770" s="10">
        <f>SUM(Z770:AK770)</f>
        <v>13</v>
      </c>
      <c r="AZ770" s="2" t="s">
        <v>119</v>
      </c>
      <c r="BA770" s="10">
        <f t="shared" si="80"/>
        <v>0</v>
      </c>
      <c r="BB770" s="36" t="s">
        <v>118</v>
      </c>
      <c r="BC770" s="39" t="str">
        <f t="shared" si="81"/>
        <v/>
      </c>
      <c r="BD770" s="16">
        <f>SUM(AR770:AW770)</f>
        <v>0</v>
      </c>
      <c r="BE770" s="10">
        <f>SUM(AL770:AQ770)</f>
        <v>0</v>
      </c>
      <c r="BF770" s="12" t="str">
        <f t="shared" si="82"/>
        <v/>
      </c>
      <c r="BG770" s="12" t="str">
        <f t="shared" si="83"/>
        <v/>
      </c>
      <c r="BH770" s="9">
        <f t="shared" si="84"/>
        <v>0</v>
      </c>
      <c r="BI770" s="39" t="str">
        <f t="shared" si="85"/>
        <v/>
      </c>
      <c r="BK770" s="75"/>
    </row>
    <row r="771" spans="1:63">
      <c r="A771" s="2">
        <v>768</v>
      </c>
      <c r="B771" s="2">
        <v>2024</v>
      </c>
      <c r="C771" s="1">
        <v>0</v>
      </c>
      <c r="D771" s="37" t="str">
        <v>0015g00001cdkaQAAQ</v>
      </c>
      <c r="E771" s="37" t="str">
        <v>Disha Trading Co.</v>
      </c>
      <c r="F771" s="37" t="str">
        <v>ODISHA</v>
      </c>
      <c r="G771" s="37" t="str">
        <v>SUNDARGARH</v>
      </c>
      <c r="H771" s="37" t="str">
        <v>Sundargarh</v>
      </c>
      <c r="I771" s="37" t="str">
        <v>SACHDEVA ISPAT PVT LTD</v>
      </c>
      <c r="J771" s="37" t="str">
        <v>Papun Padhan</v>
      </c>
      <c r="K771" s="37" t="str">
        <v>Papun Padhan</v>
      </c>
      <c r="L771" s="37" t="str">
        <v>C12823</v>
      </c>
      <c r="M771" s="37" t="str">
        <v>Central</v>
      </c>
      <c r="N771" s="2">
        <v>769004</v>
      </c>
      <c r="O771" s="2">
        <v>0</v>
      </c>
      <c r="P771" s="2">
        <v>943704972</v>
      </c>
      <c r="Q771" s="2" t="str">
        <v>Dec'24</v>
      </c>
      <c r="R771" s="2">
        <v>2025</v>
      </c>
      <c r="S771" s="1">
        <v>0</v>
      </c>
      <c r="T771" s="2">
        <v>40</v>
      </c>
      <c r="U771" s="1">
        <v>0</v>
      </c>
      <c r="V771" s="1" t="str">
        <v>Minor</v>
      </c>
      <c r="W771" s="10">
        <v>0</v>
      </c>
      <c r="X771" s="10">
        <v>0</v>
      </c>
      <c r="Y771" s="10">
        <v>0</v>
      </c>
      <c r="Z771" s="10">
        <v>0</v>
      </c>
      <c r="AA771" s="10">
        <v>0</v>
      </c>
      <c r="AB771" s="10">
        <v>0</v>
      </c>
      <c r="AC771" s="10">
        <v>0</v>
      </c>
      <c r="AD771" s="10">
        <v>0</v>
      </c>
      <c r="AE771" s="10">
        <v>0</v>
      </c>
      <c r="AF771" s="10">
        <v>0</v>
      </c>
      <c r="AG771" s="10">
        <v>0</v>
      </c>
      <c r="AH771" s="10">
        <v>1</v>
      </c>
      <c r="AI771" s="10">
        <v>0</v>
      </c>
      <c r="AJ771" s="10">
        <v>0</v>
      </c>
      <c r="AK771" s="10">
        <v>0</v>
      </c>
      <c r="AL771" s="10">
        <v>0</v>
      </c>
      <c r="AM771" s="10">
        <v>0</v>
      </c>
      <c r="AN771" s="10">
        <v>0</v>
      </c>
      <c r="AO771" s="10">
        <v>0</v>
      </c>
      <c r="AP771" s="10">
        <v>0</v>
      </c>
      <c r="AQ771" s="10">
        <v>0</v>
      </c>
      <c r="AR771" s="10">
        <v>0</v>
      </c>
      <c r="AS771" s="16">
        <v>0</v>
      </c>
      <c r="AT771" s="16">
        <v>0</v>
      </c>
      <c r="AU771" s="16">
        <v>0</v>
      </c>
      <c r="AV771" s="16">
        <v>0</v>
      </c>
      <c r="AW771" s="16" t="str">
        <v/>
      </c>
      <c r="AX771" s="10">
        <f t="shared" si="79"/>
        <v>0</v>
      </c>
      <c r="AY771" s="10">
        <f>SUM(Z771:AK771)</f>
        <v>1</v>
      </c>
      <c r="AZ771" s="2" t="s">
        <v>119</v>
      </c>
      <c r="BA771" s="10">
        <f t="shared" si="80"/>
        <v>0</v>
      </c>
      <c r="BB771" s="36" t="s">
        <v>118</v>
      </c>
      <c r="BC771" s="39" t="str">
        <f t="shared" si="81"/>
        <v/>
      </c>
      <c r="BD771" s="16">
        <f>SUM(AR771:AW771)</f>
        <v>0</v>
      </c>
      <c r="BE771" s="10">
        <f>SUM(AL771:AQ771)</f>
        <v>0</v>
      </c>
      <c r="BF771" s="12" t="str">
        <f t="shared" si="82"/>
        <v/>
      </c>
      <c r="BG771" s="12" t="str">
        <f t="shared" si="83"/>
        <v/>
      </c>
      <c r="BH771" s="9">
        <f t="shared" si="84"/>
        <v>0</v>
      </c>
      <c r="BI771" s="39" t="str">
        <f t="shared" si="85"/>
        <v/>
      </c>
      <c r="BK771" s="75"/>
    </row>
    <row r="772" spans="1:63">
      <c r="A772" s="2">
        <v>769</v>
      </c>
      <c r="B772" s="2">
        <v>2024</v>
      </c>
      <c r="C772" s="1">
        <v>0</v>
      </c>
      <c r="D772" s="37" t="str">
        <v>001J100000LngJQIAZ</v>
      </c>
      <c r="E772" s="37" t="str">
        <v>BALAJI IRON &amp; STEEL</v>
      </c>
      <c r="F772" s="37" t="str">
        <v>ODISHA</v>
      </c>
      <c r="G772" s="37" t="str">
        <v>SUNDARGARH</v>
      </c>
      <c r="H772" s="37" t="str">
        <v>Sundargarh</v>
      </c>
      <c r="I772" s="37" t="str">
        <v>SACHDEVA ISPAT PVT LTD</v>
      </c>
      <c r="J772" s="37" t="str">
        <v>Papun Padhan</v>
      </c>
      <c r="K772" s="37" t="str">
        <v>Papun Padhan</v>
      </c>
      <c r="L772" s="37" t="str">
        <v>C12823</v>
      </c>
      <c r="M772" s="37" t="str">
        <v>Central</v>
      </c>
      <c r="N772" s="2">
        <v>770033</v>
      </c>
      <c r="O772" s="2" t="str">
        <v>21MLMPS6775D1ZI</v>
      </c>
      <c r="P772" s="2">
        <v>9583128629</v>
      </c>
      <c r="Q772" s="2" t="str">
        <v>Dec'24</v>
      </c>
      <c r="R772" s="2">
        <v>2025</v>
      </c>
      <c r="S772" s="1">
        <v>0</v>
      </c>
      <c r="T772" s="2">
        <v>70</v>
      </c>
      <c r="U772" s="1">
        <v>0</v>
      </c>
      <c r="V772" s="1" t="str">
        <v>Challenger</v>
      </c>
      <c r="W772" s="10">
        <v>0</v>
      </c>
      <c r="X772" s="10">
        <v>0</v>
      </c>
      <c r="Y772" s="10">
        <v>0</v>
      </c>
      <c r="Z772" s="10">
        <v>0</v>
      </c>
      <c r="AA772" s="10">
        <v>0</v>
      </c>
      <c r="AB772" s="10">
        <v>0</v>
      </c>
      <c r="AC772" s="10">
        <v>0</v>
      </c>
      <c r="AD772" s="10">
        <v>0</v>
      </c>
      <c r="AE772" s="10">
        <v>0</v>
      </c>
      <c r="AF772" s="10">
        <v>0</v>
      </c>
      <c r="AG772" s="10">
        <v>0</v>
      </c>
      <c r="AH772" s="10">
        <v>5</v>
      </c>
      <c r="AI772" s="10">
        <v>0</v>
      </c>
      <c r="AJ772" s="10">
        <v>0</v>
      </c>
      <c r="AK772" s="10">
        <v>0</v>
      </c>
      <c r="AL772" s="10">
        <v>0</v>
      </c>
      <c r="AM772" s="10">
        <v>0</v>
      </c>
      <c r="AN772" s="10">
        <v>0</v>
      </c>
      <c r="AO772" s="10">
        <v>0</v>
      </c>
      <c r="AP772" s="10">
        <v>0</v>
      </c>
      <c r="AQ772" s="10">
        <v>0</v>
      </c>
      <c r="AR772" s="10">
        <v>0</v>
      </c>
      <c r="AS772" s="16">
        <v>0</v>
      </c>
      <c r="AT772" s="16">
        <v>0</v>
      </c>
      <c r="AU772" s="16">
        <v>0</v>
      </c>
      <c r="AV772" s="16">
        <v>0</v>
      </c>
      <c r="AW772" s="16" t="str">
        <v/>
      </c>
      <c r="AX772" s="10">
        <f t="shared" si="79"/>
        <v>0</v>
      </c>
      <c r="AY772" s="10">
        <f>SUM(Z772:AK772)</f>
        <v>5</v>
      </c>
      <c r="AZ772" s="2" t="s">
        <v>119</v>
      </c>
      <c r="BA772" s="10">
        <f t="shared" si="80"/>
        <v>0</v>
      </c>
      <c r="BB772" s="36" t="s">
        <v>118</v>
      </c>
      <c r="BC772" s="39" t="str">
        <f t="shared" si="81"/>
        <v/>
      </c>
      <c r="BD772" s="16">
        <f>SUM(AR772:AW772)</f>
        <v>0</v>
      </c>
      <c r="BE772" s="10">
        <f>SUM(AL772:AQ772)</f>
        <v>0</v>
      </c>
      <c r="BF772" s="12" t="str">
        <f t="shared" si="82"/>
        <v/>
      </c>
      <c r="BG772" s="12" t="str">
        <f t="shared" si="83"/>
        <v/>
      </c>
      <c r="BH772" s="9">
        <f t="shared" si="84"/>
        <v>0</v>
      </c>
      <c r="BI772" s="39" t="str">
        <f t="shared" si="85"/>
        <v/>
      </c>
      <c r="BK772" s="75"/>
    </row>
    <row r="773" spans="1:63">
      <c r="A773" s="2">
        <v>770</v>
      </c>
      <c r="B773" s="2">
        <v>2024</v>
      </c>
      <c r="C773" s="1">
        <v>0</v>
      </c>
      <c r="D773" s="37" t="str">
        <v>001J100000RyLhyIAF</v>
      </c>
      <c r="E773" s="37" t="str">
        <v>M L STEEL TRADERS PVT. LTD.</v>
      </c>
      <c r="F773" s="37" t="str">
        <v>WEST BENGAL</v>
      </c>
      <c r="G773" s="37" t="str">
        <v>KOLKATA</v>
      </c>
      <c r="H773" s="37">
        <v>0</v>
      </c>
      <c r="I773" s="37" t="str">
        <v>SACHDEVA ISPAT PVT LTD</v>
      </c>
      <c r="J773" s="37" t="str">
        <v>Papun Padhan</v>
      </c>
      <c r="K773" s="37" t="str">
        <v>Papun Padhan</v>
      </c>
      <c r="L773" s="37" t="str">
        <v>C12823</v>
      </c>
      <c r="M773" s="37" t="str">
        <v>Central</v>
      </c>
      <c r="N773" s="2">
        <v>700001</v>
      </c>
      <c r="O773" s="2" t="str">
        <v>19AAFCM9399C1ZY</v>
      </c>
      <c r="P773" s="2">
        <v>9831549999</v>
      </c>
      <c r="Q773" s="2" t="str">
        <v>Dec'24</v>
      </c>
      <c r="R773" s="2">
        <v>2025</v>
      </c>
      <c r="S773" s="1">
        <v>0</v>
      </c>
      <c r="T773" s="2">
        <v>100</v>
      </c>
      <c r="U773" s="1">
        <v>0</v>
      </c>
      <c r="V773" s="1" t="str">
        <v>Challenger</v>
      </c>
      <c r="W773" s="10">
        <v>0</v>
      </c>
      <c r="X773" s="10">
        <v>0</v>
      </c>
      <c r="Y773" s="10">
        <v>0</v>
      </c>
      <c r="Z773" s="10">
        <v>0</v>
      </c>
      <c r="AA773" s="10">
        <v>0</v>
      </c>
      <c r="AB773" s="10">
        <v>0</v>
      </c>
      <c r="AC773" s="10">
        <v>0</v>
      </c>
      <c r="AD773" s="10">
        <v>0</v>
      </c>
      <c r="AE773" s="10">
        <v>0</v>
      </c>
      <c r="AF773" s="10">
        <v>0</v>
      </c>
      <c r="AG773" s="10">
        <v>0</v>
      </c>
      <c r="AH773" s="10">
        <v>84.7</v>
      </c>
      <c r="AI773" s="10">
        <v>197</v>
      </c>
      <c r="AJ773" s="10">
        <v>0</v>
      </c>
      <c r="AK773" s="10">
        <v>0</v>
      </c>
      <c r="AL773" s="10">
        <v>0</v>
      </c>
      <c r="AM773" s="10">
        <v>0</v>
      </c>
      <c r="AN773" s="10">
        <v>0</v>
      </c>
      <c r="AO773" s="10">
        <v>0</v>
      </c>
      <c r="AP773" s="10">
        <v>0</v>
      </c>
      <c r="AQ773" s="10">
        <v>0</v>
      </c>
      <c r="AR773" s="10">
        <v>0</v>
      </c>
      <c r="AS773" s="16">
        <v>0</v>
      </c>
      <c r="AT773" s="16">
        <v>0</v>
      </c>
      <c r="AU773" s="16">
        <v>0</v>
      </c>
      <c r="AV773" s="16">
        <v>0</v>
      </c>
      <c r="AW773" s="16" t="str">
        <v/>
      </c>
      <c r="AX773" s="10">
        <f t="shared" ref="AX773:AX836" si="86">SUM(AL773:AW773)</f>
        <v>0</v>
      </c>
      <c r="AY773" s="10">
        <f>SUM(Z773:AK773)</f>
        <v>281.7</v>
      </c>
      <c r="AZ773" s="2" t="s">
        <v>119</v>
      </c>
      <c r="BA773" s="10">
        <f t="shared" ref="BA773:BA836" si="87">AVERAGE(AL773:AQ773)</f>
        <v>0</v>
      </c>
      <c r="BB773" s="36" t="s">
        <v>118</v>
      </c>
      <c r="BC773" s="39" t="str">
        <f t="shared" ref="BC773:BC836" si="88">IF(AZ773="Yes","",IF(AX773&gt;1250,"E",IF(AX773&gt;750,"D",
IF(AX773&gt;=500,"C",
IF(AX773&gt;=300,"B",
IF(AX773&gt;=200,"A",
""))))))</f>
        <v/>
      </c>
      <c r="BD773" s="16">
        <f>SUM(AR773:AW773)</f>
        <v>0</v>
      </c>
      <c r="BE773" s="10">
        <f>SUM(AL773:AQ773)</f>
        <v>0</v>
      </c>
      <c r="BF773" s="12" t="str">
        <f t="shared" ref="BF773:BF836" si="89">IFERROR(BD773/$AX773,"")</f>
        <v/>
      </c>
      <c r="BG773" s="12" t="str">
        <f t="shared" ref="BG773:BG836" si="90">IFERROR(BE773/$AX773,"")</f>
        <v/>
      </c>
      <c r="BH773" s="9">
        <f t="shared" ref="BH773:BH836" si="91">SUM(AL773:AW773)</f>
        <v>0</v>
      </c>
      <c r="BI773" s="39" t="str">
        <f t="shared" ref="BI773:BI836" si="92">IF(AZ773="Yes","",IF(BH773&gt;=1250,"E",IF(BH773&gt;=750,"D",
IF(BH773&gt;=500,"C",
IF(BH773&gt;=300,"B",
IF(BH773&gt;=200,"A",
""))))))</f>
        <v/>
      </c>
      <c r="BK773" s="75"/>
    </row>
    <row r="774" spans="1:63">
      <c r="A774" s="2">
        <v>771</v>
      </c>
      <c r="B774" s="2">
        <v>2024</v>
      </c>
      <c r="C774" s="1">
        <v>0</v>
      </c>
      <c r="D774" s="37" t="str">
        <v>001J100000RyJQuIAN</v>
      </c>
      <c r="E774" s="37" t="str">
        <v>SKYLINE EXCHANGE</v>
      </c>
      <c r="F774" s="37" t="str">
        <v>UTTAR PRADESH</v>
      </c>
      <c r="G774" s="37" t="str">
        <v>GHAZIABAD</v>
      </c>
      <c r="H774" s="37">
        <v>0</v>
      </c>
      <c r="I774" s="37" t="str">
        <v>OPTRIX INFRA LLP</v>
      </c>
      <c r="J774" s="37" t="str">
        <v>Aashish Goyal</v>
      </c>
      <c r="K774" s="37">
        <v>0</v>
      </c>
      <c r="L774" s="37" t="str">
        <v>001J100000PJG7oIAH</v>
      </c>
      <c r="M774" s="37" t="str">
        <v>North</v>
      </c>
      <c r="N774" s="2">
        <v>201001</v>
      </c>
      <c r="O774" s="2" t="str">
        <v>09AAAHM3934P2ZP</v>
      </c>
      <c r="P774" s="2">
        <v>9999102424</v>
      </c>
      <c r="Q774" s="2" t="str">
        <v>Dec'24</v>
      </c>
      <c r="R774" s="2">
        <v>2025</v>
      </c>
      <c r="S774" s="1">
        <v>0</v>
      </c>
      <c r="T774" s="2">
        <v>500</v>
      </c>
      <c r="U774" s="1">
        <v>0</v>
      </c>
      <c r="V774" s="1" t="str">
        <v>Alien</v>
      </c>
      <c r="W774" s="10">
        <v>0</v>
      </c>
      <c r="X774" s="10">
        <v>0</v>
      </c>
      <c r="Y774" s="10">
        <v>0</v>
      </c>
      <c r="Z774" s="10">
        <v>0</v>
      </c>
      <c r="AA774" s="10">
        <v>0</v>
      </c>
      <c r="AB774" s="10">
        <v>0</v>
      </c>
      <c r="AC774" s="10">
        <v>0</v>
      </c>
      <c r="AD774" s="10">
        <v>0</v>
      </c>
      <c r="AE774" s="10">
        <v>0</v>
      </c>
      <c r="AF774" s="10">
        <v>0</v>
      </c>
      <c r="AG774" s="10">
        <v>0</v>
      </c>
      <c r="AH774" s="10">
        <v>62.62</v>
      </c>
      <c r="AI774" s="10">
        <v>0</v>
      </c>
      <c r="AJ774" s="10">
        <v>135</v>
      </c>
      <c r="AK774" s="10">
        <v>214.95</v>
      </c>
      <c r="AL774" s="10">
        <v>35.049999999999997</v>
      </c>
      <c r="AM774" s="10">
        <v>110</v>
      </c>
      <c r="AN774" s="10">
        <v>111</v>
      </c>
      <c r="AO774" s="10">
        <v>82.46</v>
      </c>
      <c r="AP774" s="10">
        <v>51</v>
      </c>
      <c r="AQ774" s="10">
        <v>53</v>
      </c>
      <c r="AR774" s="10">
        <v>25</v>
      </c>
      <c r="AS774" s="16">
        <v>0</v>
      </c>
      <c r="AT774" s="16">
        <v>0</v>
      </c>
      <c r="AU774" s="16">
        <v>0</v>
      </c>
      <c r="AV774" s="16">
        <v>0</v>
      </c>
      <c r="AW774" s="16" t="str">
        <v/>
      </c>
      <c r="AX774" s="10">
        <f t="shared" si="86"/>
        <v>467.51</v>
      </c>
      <c r="AY774" s="10">
        <f>SUM(Z774:AK774)</f>
        <v>412.57</v>
      </c>
      <c r="AZ774" s="2" t="s">
        <v>118</v>
      </c>
      <c r="BA774" s="10">
        <f t="shared" si="87"/>
        <v>73.751666666666665</v>
      </c>
      <c r="BB774" s="36" t="s">
        <v>119</v>
      </c>
      <c r="BC774" s="39" t="str">
        <f t="shared" si="88"/>
        <v/>
      </c>
      <c r="BD774" s="16">
        <f>SUM(AR774:AW774)</f>
        <v>25</v>
      </c>
      <c r="BE774" s="10">
        <f>SUM(AL774:AQ774)</f>
        <v>442.51</v>
      </c>
      <c r="BF774" s="12">
        <f t="shared" si="89"/>
        <v>5.347479198305919E-2</v>
      </c>
      <c r="BG774" s="12">
        <f t="shared" si="90"/>
        <v>0.94652520801694084</v>
      </c>
      <c r="BH774" s="9">
        <f t="shared" si="91"/>
        <v>467.51</v>
      </c>
      <c r="BI774" s="39" t="str">
        <f t="shared" si="92"/>
        <v/>
      </c>
      <c r="BK774" s="75"/>
    </row>
    <row r="775" spans="1:63">
      <c r="A775" s="2">
        <v>772</v>
      </c>
      <c r="B775" s="2">
        <v>2024</v>
      </c>
      <c r="C775" s="1">
        <v>0</v>
      </c>
      <c r="D775" s="37" t="str">
        <v>001J100000RyInrIAF</v>
      </c>
      <c r="E775" s="37" t="str">
        <v>CORE COMMERCE</v>
      </c>
      <c r="F775" s="37" t="str">
        <v>UTTAR PRADESH</v>
      </c>
      <c r="G775" s="37" t="str">
        <v>GAUTAM BUDDHA NAGAR</v>
      </c>
      <c r="H775" s="37">
        <v>0</v>
      </c>
      <c r="I775" s="37" t="str">
        <v>OPTRIX INFRA LLP</v>
      </c>
      <c r="J775" s="37" t="str">
        <v>Aashish Goyal</v>
      </c>
      <c r="K775" s="37">
        <v>0</v>
      </c>
      <c r="L775" s="37" t="str">
        <v>001J100000PJG7oIAH</v>
      </c>
      <c r="M775" s="37" t="str">
        <v>North</v>
      </c>
      <c r="N775" s="2">
        <v>201009</v>
      </c>
      <c r="O775" s="2" t="str">
        <v>09AAGHH5147H1Z5</v>
      </c>
      <c r="P775" s="2">
        <v>9990102424</v>
      </c>
      <c r="Q775" s="2" t="str">
        <v>Dec'24</v>
      </c>
      <c r="R775" s="2">
        <v>2025</v>
      </c>
      <c r="S775" s="1">
        <v>0</v>
      </c>
      <c r="T775" s="2">
        <v>2500</v>
      </c>
      <c r="U775" s="1">
        <v>0</v>
      </c>
      <c r="V775" s="1" t="str">
        <v>Alien</v>
      </c>
      <c r="W775" s="10">
        <v>0</v>
      </c>
      <c r="X775" s="10">
        <v>0</v>
      </c>
      <c r="Y775" s="10">
        <v>0</v>
      </c>
      <c r="Z775" s="10">
        <v>0</v>
      </c>
      <c r="AA775" s="10">
        <v>0</v>
      </c>
      <c r="AB775" s="10">
        <v>0</v>
      </c>
      <c r="AC775" s="10">
        <v>0</v>
      </c>
      <c r="AD775" s="10">
        <v>0</v>
      </c>
      <c r="AE775" s="10">
        <v>0</v>
      </c>
      <c r="AF775" s="10">
        <v>0</v>
      </c>
      <c r="AG775" s="10">
        <v>0</v>
      </c>
      <c r="AH775" s="10">
        <v>51.24</v>
      </c>
      <c r="AI775" s="10">
        <v>82.82</v>
      </c>
      <c r="AJ775" s="10">
        <v>0</v>
      </c>
      <c r="AK775" s="10">
        <v>0</v>
      </c>
      <c r="AL775" s="10">
        <v>0</v>
      </c>
      <c r="AM775" s="10">
        <v>131</v>
      </c>
      <c r="AN775" s="10">
        <v>92.194999999999993</v>
      </c>
      <c r="AO775" s="10">
        <v>0</v>
      </c>
      <c r="AP775" s="10">
        <v>0</v>
      </c>
      <c r="AQ775" s="10">
        <v>0</v>
      </c>
      <c r="AR775" s="10">
        <v>0</v>
      </c>
      <c r="AS775" s="16">
        <v>0</v>
      </c>
      <c r="AT775" s="16">
        <v>0</v>
      </c>
      <c r="AU775" s="16">
        <v>0</v>
      </c>
      <c r="AV775" s="16">
        <v>0</v>
      </c>
      <c r="AW775" s="16" t="str">
        <v/>
      </c>
      <c r="AX775" s="10">
        <f t="shared" si="86"/>
        <v>223.19499999999999</v>
      </c>
      <c r="AY775" s="10">
        <f>SUM(Z775:AK775)</f>
        <v>134.06</v>
      </c>
      <c r="AZ775" s="2" t="s">
        <v>118</v>
      </c>
      <c r="BA775" s="10">
        <f t="shared" si="87"/>
        <v>37.199166666666663</v>
      </c>
      <c r="BB775" s="36" t="s">
        <v>119</v>
      </c>
      <c r="BC775" s="39" t="str">
        <f t="shared" si="88"/>
        <v/>
      </c>
      <c r="BD775" s="16">
        <f>SUM(AR775:AW775)</f>
        <v>0</v>
      </c>
      <c r="BE775" s="10">
        <f>SUM(AL775:AQ775)</f>
        <v>223.19499999999999</v>
      </c>
      <c r="BF775" s="12">
        <f t="shared" si="89"/>
        <v>0</v>
      </c>
      <c r="BG775" s="12">
        <f t="shared" si="90"/>
        <v>1</v>
      </c>
      <c r="BH775" s="9">
        <f t="shared" si="91"/>
        <v>223.19499999999999</v>
      </c>
      <c r="BI775" s="39" t="str">
        <f t="shared" si="92"/>
        <v/>
      </c>
      <c r="BJ775" s="1" t="str">
        <f>_xlfn.XLOOKUP(D775,'Holi gift'!A:A,'Holi gift'!A:A,"",0,1)</f>
        <v/>
      </c>
      <c r="BK775" s="75"/>
    </row>
    <row r="776" spans="1:63">
      <c r="A776" s="2">
        <v>773</v>
      </c>
      <c r="B776" s="2">
        <v>2024</v>
      </c>
      <c r="C776" s="1">
        <v>0</v>
      </c>
      <c r="D776" s="37" t="str">
        <v>0015g00001VBpZpAAL</v>
      </c>
      <c r="E776" s="37" t="str">
        <v>STEEL WORLD</v>
      </c>
      <c r="F776" s="37" t="str">
        <v>MADHYA PRADESH</v>
      </c>
      <c r="G776" s="37" t="str">
        <v>DEWAS</v>
      </c>
      <c r="H776" s="37" t="str">
        <v>Dewas</v>
      </c>
      <c r="I776" s="37" t="str">
        <v>R. K. ENTERPRISES</v>
      </c>
      <c r="J776" s="37" t="str">
        <v>Yogeshwar Richhariya</v>
      </c>
      <c r="K776" s="37" t="str">
        <v>Yogeshwar Richhariya</v>
      </c>
      <c r="L776" s="37" t="str">
        <v>001J1000005ZfroIAC</v>
      </c>
      <c r="M776" s="37" t="str">
        <v>Central</v>
      </c>
      <c r="N776" s="2">
        <v>455001</v>
      </c>
      <c r="O776" s="2" t="str">
        <v>23ADZFS3892A1ZP</v>
      </c>
      <c r="P776" s="2">
        <v>8827072752</v>
      </c>
      <c r="Q776" s="2" t="str">
        <v>Dec'24</v>
      </c>
      <c r="R776" s="2">
        <v>2025</v>
      </c>
      <c r="S776" s="1">
        <v>0</v>
      </c>
      <c r="T776" s="2">
        <v>125</v>
      </c>
      <c r="U776" s="1">
        <v>0</v>
      </c>
      <c r="V776" s="1" t="str">
        <v>Challenger</v>
      </c>
      <c r="W776" s="10">
        <v>0</v>
      </c>
      <c r="X776" s="10">
        <v>0</v>
      </c>
      <c r="Y776" s="10">
        <v>0</v>
      </c>
      <c r="Z776" s="10">
        <v>0</v>
      </c>
      <c r="AA776" s="10">
        <v>0</v>
      </c>
      <c r="AB776" s="10">
        <v>0</v>
      </c>
      <c r="AC776" s="10">
        <v>0</v>
      </c>
      <c r="AD776" s="10">
        <v>0</v>
      </c>
      <c r="AE776" s="10">
        <v>0</v>
      </c>
      <c r="AF776" s="10">
        <v>0</v>
      </c>
      <c r="AG776" s="10">
        <v>0</v>
      </c>
      <c r="AH776" s="10">
        <v>12</v>
      </c>
      <c r="AI776" s="10">
        <v>0</v>
      </c>
      <c r="AJ776" s="10">
        <v>6.05</v>
      </c>
      <c r="AK776" s="10">
        <v>0</v>
      </c>
      <c r="AL776" s="10">
        <v>35</v>
      </c>
      <c r="AM776" s="10">
        <v>0</v>
      </c>
      <c r="AN776" s="10">
        <v>0</v>
      </c>
      <c r="AO776" s="10">
        <v>0</v>
      </c>
      <c r="AP776" s="10">
        <v>3</v>
      </c>
      <c r="AQ776" s="10">
        <v>0</v>
      </c>
      <c r="AR776" s="10">
        <v>0</v>
      </c>
      <c r="AS776" s="16">
        <v>0</v>
      </c>
      <c r="AT776" s="16">
        <v>0</v>
      </c>
      <c r="AU776" s="16">
        <v>0</v>
      </c>
      <c r="AV776" s="16">
        <v>0</v>
      </c>
      <c r="AW776" s="16" t="str">
        <v/>
      </c>
      <c r="AX776" s="10">
        <f t="shared" si="86"/>
        <v>38</v>
      </c>
      <c r="AY776" s="10">
        <f>SUM(Z776:AK776)</f>
        <v>18.05</v>
      </c>
      <c r="AZ776" s="2" t="s">
        <v>119</v>
      </c>
      <c r="BA776" s="10">
        <f t="shared" si="87"/>
        <v>6.333333333333333</v>
      </c>
      <c r="BB776" s="36" t="s">
        <v>118</v>
      </c>
      <c r="BC776" s="39" t="str">
        <f t="shared" si="88"/>
        <v/>
      </c>
      <c r="BD776" s="16">
        <f>SUM(AR776:AW776)</f>
        <v>0</v>
      </c>
      <c r="BE776" s="10">
        <f>SUM(AL776:AQ776)</f>
        <v>38</v>
      </c>
      <c r="BF776" s="12">
        <f t="shared" si="89"/>
        <v>0</v>
      </c>
      <c r="BG776" s="12">
        <f t="shared" si="90"/>
        <v>1</v>
      </c>
      <c r="BH776" s="9">
        <f t="shared" si="91"/>
        <v>38</v>
      </c>
      <c r="BI776" s="39" t="str">
        <f t="shared" si="92"/>
        <v/>
      </c>
      <c r="BK776" s="75"/>
    </row>
    <row r="777" spans="1:63">
      <c r="A777" s="2">
        <v>774</v>
      </c>
      <c r="B777" s="2">
        <v>2024</v>
      </c>
      <c r="C777" s="1">
        <v>0</v>
      </c>
      <c r="D777" s="37" t="str">
        <v>0015g00001cb9vAAAQ</v>
      </c>
      <c r="E777" s="37" t="str">
        <v>Arka Finishing Materials Khargone</v>
      </c>
      <c r="F777" s="37" t="str">
        <v>MADHYA PRADESH</v>
      </c>
      <c r="G777" s="37" t="str">
        <v>KHARGONE</v>
      </c>
      <c r="H777" s="37" t="str">
        <v>Khargone</v>
      </c>
      <c r="I777" s="37" t="str">
        <v>R. K. ENTERPRISES</v>
      </c>
      <c r="J777" s="37" t="str">
        <v>Yogeshwar Richhariya</v>
      </c>
      <c r="K777" s="37" t="str">
        <v>Yogeshwar Richhariya</v>
      </c>
      <c r="L777" s="37" t="str">
        <v>001J1000005ZfroIAC</v>
      </c>
      <c r="M777" s="37" t="str">
        <v>Central</v>
      </c>
      <c r="N777" s="2">
        <v>451001</v>
      </c>
      <c r="O777" s="2" t="str">
        <v>23ASJPJ0999G1ZK</v>
      </c>
      <c r="P777" s="2">
        <v>8839997948</v>
      </c>
      <c r="Q777" s="2" t="str">
        <v>Dec'24</v>
      </c>
      <c r="R777" s="2">
        <v>2025</v>
      </c>
      <c r="S777" s="1">
        <v>0</v>
      </c>
      <c r="T777" s="2">
        <v>70</v>
      </c>
      <c r="U777" s="1">
        <v>7.1428571428571426E-3</v>
      </c>
      <c r="V777" s="1" t="str">
        <v>Challenger</v>
      </c>
      <c r="W777" s="10">
        <v>0</v>
      </c>
      <c r="X777" s="10">
        <v>0</v>
      </c>
      <c r="Y777" s="10">
        <v>0</v>
      </c>
      <c r="Z777" s="10">
        <v>0</v>
      </c>
      <c r="AA777" s="10">
        <v>0</v>
      </c>
      <c r="AB777" s="10">
        <v>0</v>
      </c>
      <c r="AC777" s="10">
        <v>0</v>
      </c>
      <c r="AD777" s="10">
        <v>0</v>
      </c>
      <c r="AE777" s="10">
        <v>0</v>
      </c>
      <c r="AF777" s="10">
        <v>0</v>
      </c>
      <c r="AG777" s="10">
        <v>0</v>
      </c>
      <c r="AH777" s="10">
        <v>30</v>
      </c>
      <c r="AI777" s="10">
        <v>0</v>
      </c>
      <c r="AJ777" s="10">
        <v>0</v>
      </c>
      <c r="AK777" s="10">
        <v>0</v>
      </c>
      <c r="AL777" s="10">
        <v>0</v>
      </c>
      <c r="AM777" s="10">
        <v>0</v>
      </c>
      <c r="AN777" s="10">
        <v>0</v>
      </c>
      <c r="AO777" s="10">
        <v>0</v>
      </c>
      <c r="AP777" s="10">
        <v>0</v>
      </c>
      <c r="AQ777" s="10">
        <v>0</v>
      </c>
      <c r="AR777" s="10">
        <v>0</v>
      </c>
      <c r="AS777" s="16">
        <v>12.02</v>
      </c>
      <c r="AT777" s="16">
        <v>0</v>
      </c>
      <c r="AU777" s="16">
        <v>0</v>
      </c>
      <c r="AV777" s="16">
        <v>1.5</v>
      </c>
      <c r="AW777" s="16" t="str">
        <v/>
      </c>
      <c r="AX777" s="10">
        <f t="shared" si="86"/>
        <v>13.52</v>
      </c>
      <c r="AY777" s="10">
        <f>SUM(Z777:AK777)</f>
        <v>30</v>
      </c>
      <c r="AZ777" s="2" t="s">
        <v>119</v>
      </c>
      <c r="BA777" s="10">
        <f t="shared" si="87"/>
        <v>0</v>
      </c>
      <c r="BB777" s="36" t="s">
        <v>118</v>
      </c>
      <c r="BC777" s="39" t="str">
        <f t="shared" si="88"/>
        <v/>
      </c>
      <c r="BD777" s="16">
        <f>SUM(AR777:AW777)</f>
        <v>13.52</v>
      </c>
      <c r="BE777" s="10">
        <f>SUM(AL777:AQ777)</f>
        <v>0</v>
      </c>
      <c r="BF777" s="12">
        <f t="shared" si="89"/>
        <v>1</v>
      </c>
      <c r="BG777" s="12">
        <f t="shared" si="90"/>
        <v>0</v>
      </c>
      <c r="BH777" s="9">
        <f t="shared" si="91"/>
        <v>13.52</v>
      </c>
      <c r="BI777" s="39" t="str">
        <f t="shared" si="92"/>
        <v/>
      </c>
      <c r="BK777" s="75"/>
    </row>
    <row r="778" spans="1:63">
      <c r="A778" s="2">
        <v>775</v>
      </c>
      <c r="B778" s="2">
        <v>2024</v>
      </c>
      <c r="C778" s="1">
        <v>0</v>
      </c>
      <c r="D778" s="37" t="str">
        <v>001J100000O6Ha9IAF</v>
      </c>
      <c r="E778" s="37" t="str">
        <v>LAXMISAROJINI BUSINESS PRIVATE LIMITED</v>
      </c>
      <c r="F778" s="37" t="str">
        <v>ODISHA</v>
      </c>
      <c r="G778" s="37" t="str">
        <v>GANJAM</v>
      </c>
      <c r="H778" s="37" t="str">
        <v>Ganjam</v>
      </c>
      <c r="I778" s="37" t="str">
        <v>GOLDWIN ISPAT PRIVATE LIMITED</v>
      </c>
      <c r="J778" s="37" t="str">
        <v>Bidyut Ranjan Mishra</v>
      </c>
      <c r="K778" s="37" t="str">
        <v>Bidyut Ranjan Mishra</v>
      </c>
      <c r="L778" s="37" t="str">
        <v>001J1000009FjqalAC</v>
      </c>
      <c r="M778" s="37" t="str">
        <v>Central</v>
      </c>
      <c r="N778" s="2">
        <v>760010</v>
      </c>
      <c r="O778" s="2" t="str">
        <v>21AADCL0990N1ZE</v>
      </c>
      <c r="P778" s="2">
        <v>9938290567</v>
      </c>
      <c r="Q778" s="2" t="str">
        <v>Dec'24</v>
      </c>
      <c r="R778" s="2">
        <v>2025</v>
      </c>
      <c r="S778" s="1">
        <v>0</v>
      </c>
      <c r="T778" s="2">
        <v>900</v>
      </c>
      <c r="U778" s="1">
        <v>0.02</v>
      </c>
      <c r="V778" s="1" t="str">
        <v>Alien</v>
      </c>
      <c r="W778" s="10">
        <v>0</v>
      </c>
      <c r="X778" s="10">
        <v>0</v>
      </c>
      <c r="Y778" s="10">
        <v>0</v>
      </c>
      <c r="Z778" s="10">
        <v>0</v>
      </c>
      <c r="AA778" s="10">
        <v>0</v>
      </c>
      <c r="AB778" s="10">
        <v>0</v>
      </c>
      <c r="AC778" s="10">
        <v>0</v>
      </c>
      <c r="AD778" s="10">
        <v>0</v>
      </c>
      <c r="AE778" s="10">
        <v>0</v>
      </c>
      <c r="AF778" s="10">
        <v>0</v>
      </c>
      <c r="AG778" s="10">
        <v>0</v>
      </c>
      <c r="AH778" s="10">
        <v>25</v>
      </c>
      <c r="AI778" s="10">
        <v>0</v>
      </c>
      <c r="AJ778" s="10">
        <v>0</v>
      </c>
      <c r="AK778" s="10">
        <v>0</v>
      </c>
      <c r="AL778" s="10">
        <v>0</v>
      </c>
      <c r="AM778" s="10">
        <v>0</v>
      </c>
      <c r="AN778" s="10">
        <v>0</v>
      </c>
      <c r="AO778" s="10">
        <v>0</v>
      </c>
      <c r="AP778" s="10">
        <v>0</v>
      </c>
      <c r="AQ778" s="10">
        <v>0</v>
      </c>
      <c r="AR778" s="10">
        <v>0</v>
      </c>
      <c r="AS778" s="16">
        <v>0</v>
      </c>
      <c r="AT778" s="16">
        <v>0</v>
      </c>
      <c r="AU778" s="16">
        <v>41</v>
      </c>
      <c r="AV778" s="16">
        <v>13</v>
      </c>
      <c r="AW778" s="16" t="str">
        <v/>
      </c>
      <c r="AX778" s="10">
        <f t="shared" si="86"/>
        <v>54</v>
      </c>
      <c r="AY778" s="10">
        <f>SUM(Z778:AK778)</f>
        <v>25</v>
      </c>
      <c r="AZ778" s="2" t="s">
        <v>119</v>
      </c>
      <c r="BA778" s="10">
        <f t="shared" si="87"/>
        <v>0</v>
      </c>
      <c r="BB778" s="36" t="s">
        <v>118</v>
      </c>
      <c r="BC778" s="39" t="str">
        <f t="shared" si="88"/>
        <v/>
      </c>
      <c r="BD778" s="16">
        <f>SUM(AR778:AW778)</f>
        <v>54</v>
      </c>
      <c r="BE778" s="10">
        <f>SUM(AL778:AQ778)</f>
        <v>0</v>
      </c>
      <c r="BF778" s="12">
        <f t="shared" si="89"/>
        <v>1</v>
      </c>
      <c r="BG778" s="12">
        <f t="shared" si="90"/>
        <v>0</v>
      </c>
      <c r="BH778" s="9">
        <f t="shared" si="91"/>
        <v>54</v>
      </c>
      <c r="BI778" s="39" t="str">
        <f t="shared" si="92"/>
        <v/>
      </c>
      <c r="BK778" s="75"/>
    </row>
    <row r="779" spans="1:63">
      <c r="A779" s="2">
        <v>776</v>
      </c>
      <c r="B779" s="2">
        <v>2024</v>
      </c>
      <c r="C779" s="1">
        <v>0</v>
      </c>
      <c r="D779" s="37" t="str">
        <v>001J1000003nKmNIAU</v>
      </c>
      <c r="E779" s="37" t="str">
        <v>MANPURA TILES &amp; HARDWARES</v>
      </c>
      <c r="F779" s="37" t="str">
        <v>HIMACHAL PRADESH</v>
      </c>
      <c r="G779" s="37" t="str">
        <v>SOLAN</v>
      </c>
      <c r="H779" s="37">
        <v>0</v>
      </c>
      <c r="I779" s="37" t="str">
        <v>PAL CEMENT AND STEEL PVT. LTD.</v>
      </c>
      <c r="J779" s="37" t="str">
        <v>Rahul Gautam</v>
      </c>
      <c r="K779" s="37">
        <v>0</v>
      </c>
      <c r="L779" s="37" t="str">
        <v>C12827</v>
      </c>
      <c r="M779" s="37" t="str">
        <v>North</v>
      </c>
      <c r="N779" s="2">
        <v>174102</v>
      </c>
      <c r="O779" s="2" t="str">
        <v>02bexpk7974r1z9</v>
      </c>
      <c r="P779" s="2">
        <v>9882000481</v>
      </c>
      <c r="Q779" s="2" t="str">
        <v>Dec'24</v>
      </c>
      <c r="R779" s="2">
        <v>2025</v>
      </c>
      <c r="S779" s="1">
        <v>0</v>
      </c>
      <c r="T779" s="2">
        <v>50</v>
      </c>
      <c r="U779" s="1">
        <v>2.6666666666666665E-2</v>
      </c>
      <c r="V779" s="1" t="str">
        <v>Minor</v>
      </c>
      <c r="W779" s="10">
        <v>0</v>
      </c>
      <c r="X779" s="10">
        <v>0</v>
      </c>
      <c r="Y779" s="10">
        <v>0</v>
      </c>
      <c r="Z779" s="10">
        <v>0</v>
      </c>
      <c r="AA779" s="10">
        <v>0</v>
      </c>
      <c r="AB779" s="10">
        <v>0</v>
      </c>
      <c r="AC779" s="10">
        <v>0</v>
      </c>
      <c r="AD779" s="10">
        <v>0</v>
      </c>
      <c r="AE779" s="10">
        <v>0</v>
      </c>
      <c r="AF779" s="10">
        <v>0</v>
      </c>
      <c r="AG779" s="10">
        <v>0</v>
      </c>
      <c r="AH779" s="10">
        <v>12</v>
      </c>
      <c r="AI779" s="10">
        <v>0</v>
      </c>
      <c r="AJ779" s="10">
        <v>0</v>
      </c>
      <c r="AK779" s="10">
        <v>0</v>
      </c>
      <c r="AL779" s="10">
        <v>0</v>
      </c>
      <c r="AM779" s="10">
        <v>0</v>
      </c>
      <c r="AN779" s="10">
        <v>0</v>
      </c>
      <c r="AO779" s="10">
        <v>0</v>
      </c>
      <c r="AP779" s="10">
        <v>0</v>
      </c>
      <c r="AQ779" s="10">
        <v>0</v>
      </c>
      <c r="AR779" s="10">
        <v>0</v>
      </c>
      <c r="AS779" s="16">
        <v>0</v>
      </c>
      <c r="AT779" s="16">
        <v>0</v>
      </c>
      <c r="AU779" s="16">
        <v>4</v>
      </c>
      <c r="AV779" s="16">
        <v>0</v>
      </c>
      <c r="AW779" s="16" t="str">
        <v/>
      </c>
      <c r="AX779" s="10">
        <f t="shared" si="86"/>
        <v>4</v>
      </c>
      <c r="AY779" s="10">
        <f>SUM(Z779:AK779)</f>
        <v>12</v>
      </c>
      <c r="AZ779" s="2" t="s">
        <v>119</v>
      </c>
      <c r="BA779" s="10">
        <f t="shared" si="87"/>
        <v>0</v>
      </c>
      <c r="BB779" s="36" t="s">
        <v>118</v>
      </c>
      <c r="BC779" s="39" t="str">
        <f t="shared" si="88"/>
        <v/>
      </c>
      <c r="BD779" s="16">
        <f>SUM(AR779:AW779)</f>
        <v>4</v>
      </c>
      <c r="BE779" s="10">
        <f>SUM(AL779:AQ779)</f>
        <v>0</v>
      </c>
      <c r="BF779" s="12">
        <f t="shared" si="89"/>
        <v>1</v>
      </c>
      <c r="BG779" s="12">
        <f t="shared" si="90"/>
        <v>0</v>
      </c>
      <c r="BH779" s="9">
        <f t="shared" si="91"/>
        <v>4</v>
      </c>
      <c r="BI779" s="39" t="str">
        <f t="shared" si="92"/>
        <v/>
      </c>
      <c r="BK779" s="75"/>
    </row>
    <row r="780" spans="1:63">
      <c r="A780" s="2">
        <v>777</v>
      </c>
      <c r="B780" s="2">
        <v>2024</v>
      </c>
      <c r="C780" s="1">
        <v>0</v>
      </c>
      <c r="D780" s="37" t="str">
        <v>001J100000JssWBIAZ</v>
      </c>
      <c r="E780" s="37" t="str">
        <v>MS CHAUHAN &amp; SONS COMPANY</v>
      </c>
      <c r="F780" s="37" t="str">
        <v>HIMACHAL PRADESH</v>
      </c>
      <c r="G780" s="37" t="str">
        <v>KANGRA</v>
      </c>
      <c r="H780" s="37">
        <v>0</v>
      </c>
      <c r="I780" s="37" t="str">
        <v>MAHAVIR STEEL CORPORATION</v>
      </c>
      <c r="J780" s="37" t="str">
        <v>Rahul Gautam</v>
      </c>
      <c r="K780" s="37">
        <v>0</v>
      </c>
      <c r="L780" s="37" t="str">
        <v>0015g00001ghemj</v>
      </c>
      <c r="M780" s="37" t="str">
        <v>North</v>
      </c>
      <c r="N780" s="2">
        <v>176031</v>
      </c>
      <c r="O780" s="2" t="str">
        <v>02AHKPC7340J1ZL</v>
      </c>
      <c r="P780" s="2">
        <v>9218851600</v>
      </c>
      <c r="Q780" s="2" t="str">
        <v>Dec'24</v>
      </c>
      <c r="R780" s="2">
        <v>2025</v>
      </c>
      <c r="S780" s="1">
        <v>0</v>
      </c>
      <c r="T780" s="2">
        <v>20</v>
      </c>
      <c r="U780" s="1">
        <v>0</v>
      </c>
      <c r="V780" s="1" t="str">
        <v>Minor</v>
      </c>
      <c r="W780" s="10">
        <v>0</v>
      </c>
      <c r="X780" s="10">
        <v>0</v>
      </c>
      <c r="Y780" s="10">
        <v>0</v>
      </c>
      <c r="Z780" s="10">
        <v>0</v>
      </c>
      <c r="AA780" s="10">
        <v>0</v>
      </c>
      <c r="AB780" s="10">
        <v>0</v>
      </c>
      <c r="AC780" s="10">
        <v>0</v>
      </c>
      <c r="AD780" s="10">
        <v>0</v>
      </c>
      <c r="AE780" s="10">
        <v>0</v>
      </c>
      <c r="AF780" s="10">
        <v>0</v>
      </c>
      <c r="AG780" s="10">
        <v>0</v>
      </c>
      <c r="AH780" s="10">
        <v>12</v>
      </c>
      <c r="AI780" s="10">
        <v>0</v>
      </c>
      <c r="AJ780" s="10">
        <v>36</v>
      </c>
      <c r="AK780" s="10">
        <v>0</v>
      </c>
      <c r="AL780" s="10">
        <v>7</v>
      </c>
      <c r="AM780" s="10">
        <v>13</v>
      </c>
      <c r="AN780" s="10">
        <v>0</v>
      </c>
      <c r="AO780" s="10">
        <v>0</v>
      </c>
      <c r="AP780" s="10">
        <v>0</v>
      </c>
      <c r="AQ780" s="10">
        <v>0</v>
      </c>
      <c r="AR780" s="10">
        <v>0</v>
      </c>
      <c r="AS780" s="16">
        <v>0</v>
      </c>
      <c r="AT780" s="16">
        <v>0</v>
      </c>
      <c r="AU780" s="16">
        <v>0</v>
      </c>
      <c r="AV780" s="16">
        <v>0</v>
      </c>
      <c r="AW780" s="16" t="str">
        <v/>
      </c>
      <c r="AX780" s="10">
        <f t="shared" si="86"/>
        <v>20</v>
      </c>
      <c r="AY780" s="10">
        <f>SUM(Z780:AK780)</f>
        <v>48</v>
      </c>
      <c r="AZ780" s="2" t="s">
        <v>119</v>
      </c>
      <c r="BA780" s="10">
        <f t="shared" si="87"/>
        <v>3.3333333333333335</v>
      </c>
      <c r="BB780" s="36" t="s">
        <v>118</v>
      </c>
      <c r="BC780" s="39" t="str">
        <f t="shared" si="88"/>
        <v/>
      </c>
      <c r="BD780" s="16">
        <f>SUM(AR780:AW780)</f>
        <v>0</v>
      </c>
      <c r="BE780" s="10">
        <f>SUM(AL780:AQ780)</f>
        <v>20</v>
      </c>
      <c r="BF780" s="12">
        <f t="shared" si="89"/>
        <v>0</v>
      </c>
      <c r="BG780" s="12">
        <f t="shared" si="90"/>
        <v>1</v>
      </c>
      <c r="BH780" s="9">
        <f t="shared" si="91"/>
        <v>20</v>
      </c>
      <c r="BI780" s="39" t="str">
        <f t="shared" si="92"/>
        <v/>
      </c>
      <c r="BK780" s="75"/>
    </row>
    <row r="781" spans="1:63">
      <c r="A781" s="2">
        <v>778</v>
      </c>
      <c r="B781" s="2">
        <v>2024</v>
      </c>
      <c r="C781" s="1">
        <v>0</v>
      </c>
      <c r="D781" s="37" t="str">
        <v>001J100000Ry2JXIAZ</v>
      </c>
      <c r="E781" s="37" t="str">
        <v>M/S JAI SHREE TRADERS</v>
      </c>
      <c r="F781" s="37" t="str">
        <v>JHARKHAND</v>
      </c>
      <c r="G781" s="37" t="str">
        <v>HAZARIBAGH</v>
      </c>
      <c r="H781" s="37" t="str">
        <v>Hazaribagh</v>
      </c>
      <c r="I781" s="37" t="str">
        <v>Amco Associates</v>
      </c>
      <c r="J781" s="37" t="str">
        <v>Susmit Kumar</v>
      </c>
      <c r="K781" s="37">
        <v>0</v>
      </c>
      <c r="L781" s="37" t="str">
        <v>001J100000JMbRWAI1</v>
      </c>
      <c r="M781" s="37" t="str">
        <v>East</v>
      </c>
      <c r="N781" s="2">
        <v>825301</v>
      </c>
      <c r="O781" s="2" t="str">
        <v>20AUDPB8432E1ZC</v>
      </c>
      <c r="P781" s="2">
        <v>9304117794</v>
      </c>
      <c r="Q781" s="2" t="str">
        <v>Dec'24</v>
      </c>
      <c r="R781" s="2">
        <v>2025</v>
      </c>
      <c r="S781" s="1">
        <v>0</v>
      </c>
      <c r="T781" s="2">
        <v>350</v>
      </c>
      <c r="U781" s="1">
        <v>0</v>
      </c>
      <c r="V781" s="1" t="str">
        <v>Alien</v>
      </c>
      <c r="W781" s="10">
        <v>0</v>
      </c>
      <c r="X781" s="10">
        <v>0</v>
      </c>
      <c r="Y781" s="10">
        <v>0</v>
      </c>
      <c r="Z781" s="10">
        <v>0</v>
      </c>
      <c r="AA781" s="10">
        <v>0</v>
      </c>
      <c r="AB781" s="10">
        <v>0</v>
      </c>
      <c r="AC781" s="10">
        <v>0</v>
      </c>
      <c r="AD781" s="10">
        <v>0</v>
      </c>
      <c r="AE781" s="10">
        <v>0</v>
      </c>
      <c r="AF781" s="10">
        <v>0</v>
      </c>
      <c r="AG781" s="10">
        <v>0</v>
      </c>
      <c r="AH781" s="10">
        <v>15</v>
      </c>
      <c r="AI781" s="10">
        <v>15</v>
      </c>
      <c r="AJ781" s="10">
        <v>26.44</v>
      </c>
      <c r="AK781" s="10">
        <v>40</v>
      </c>
      <c r="AL781" s="10">
        <v>13.11</v>
      </c>
      <c r="AM781" s="10">
        <v>25</v>
      </c>
      <c r="AN781" s="10">
        <v>25</v>
      </c>
      <c r="AO781" s="10">
        <v>0</v>
      </c>
      <c r="AP781" s="10">
        <v>25.02</v>
      </c>
      <c r="AQ781" s="10">
        <v>0</v>
      </c>
      <c r="AR781" s="10">
        <v>0</v>
      </c>
      <c r="AS781" s="16">
        <v>0</v>
      </c>
      <c r="AT781" s="16">
        <v>0</v>
      </c>
      <c r="AU781" s="16">
        <v>0</v>
      </c>
      <c r="AV781" s="16">
        <v>0</v>
      </c>
      <c r="AW781" s="16" t="str">
        <v/>
      </c>
      <c r="AX781" s="10">
        <f t="shared" si="86"/>
        <v>88.13</v>
      </c>
      <c r="AY781" s="10">
        <f>SUM(Z781:AK781)</f>
        <v>96.44</v>
      </c>
      <c r="AZ781" s="2" t="s">
        <v>119</v>
      </c>
      <c r="BA781" s="10">
        <f t="shared" si="87"/>
        <v>14.688333333333333</v>
      </c>
      <c r="BB781" s="36" t="s">
        <v>118</v>
      </c>
      <c r="BC781" s="39" t="str">
        <f t="shared" si="88"/>
        <v/>
      </c>
      <c r="BD781" s="16">
        <f>SUM(AR781:AW781)</f>
        <v>0</v>
      </c>
      <c r="BE781" s="10">
        <f>SUM(AL781:AQ781)</f>
        <v>88.13</v>
      </c>
      <c r="BF781" s="12">
        <f t="shared" si="89"/>
        <v>0</v>
      </c>
      <c r="BG781" s="12">
        <f t="shared" si="90"/>
        <v>1</v>
      </c>
      <c r="BH781" s="9">
        <f t="shared" si="91"/>
        <v>88.13</v>
      </c>
      <c r="BI781" s="39" t="str">
        <f t="shared" si="92"/>
        <v/>
      </c>
      <c r="BK781" s="75"/>
    </row>
    <row r="782" spans="1:63">
      <c r="A782" s="2">
        <v>779</v>
      </c>
      <c r="B782" s="2">
        <v>2024</v>
      </c>
      <c r="C782" s="1">
        <v>0</v>
      </c>
      <c r="D782" s="37" t="str">
        <v>001J100000Ry2JWIAZ</v>
      </c>
      <c r="E782" s="37" t="str">
        <v>AISHA STEEL HOUSE</v>
      </c>
      <c r="F782" s="37" t="str">
        <v>JHARKHAND</v>
      </c>
      <c r="G782" s="37" t="str">
        <v>HAZARIBAGH</v>
      </c>
      <c r="H782" s="37" t="str">
        <v>Sadar</v>
      </c>
      <c r="I782" s="37" t="str">
        <v>Amco Associates</v>
      </c>
      <c r="J782" s="37" t="str">
        <v>Susmit Kumar</v>
      </c>
      <c r="K782" s="37">
        <v>0</v>
      </c>
      <c r="L782" s="37" t="str">
        <v>001J100000JMbRWAI1</v>
      </c>
      <c r="M782" s="37" t="str">
        <v>East</v>
      </c>
      <c r="N782" s="2">
        <v>825301</v>
      </c>
      <c r="O782" s="2" t="str">
        <v>20AHXPA5917E1ZK</v>
      </c>
      <c r="P782" s="2">
        <v>9939447992</v>
      </c>
      <c r="Q782" s="2" t="str">
        <v>Dec'24</v>
      </c>
      <c r="R782" s="2">
        <v>2025</v>
      </c>
      <c r="S782" s="1">
        <v>0</v>
      </c>
      <c r="T782" s="2">
        <v>250</v>
      </c>
      <c r="U782" s="1">
        <v>0</v>
      </c>
      <c r="V782" s="1" t="str">
        <v>Alien</v>
      </c>
      <c r="W782" s="10">
        <v>0</v>
      </c>
      <c r="X782" s="10">
        <v>0</v>
      </c>
      <c r="Y782" s="10">
        <v>0</v>
      </c>
      <c r="Z782" s="10">
        <v>0</v>
      </c>
      <c r="AA782" s="10">
        <v>0</v>
      </c>
      <c r="AB782" s="10">
        <v>0</v>
      </c>
      <c r="AC782" s="10">
        <v>0</v>
      </c>
      <c r="AD782" s="10">
        <v>0</v>
      </c>
      <c r="AE782" s="10">
        <v>0</v>
      </c>
      <c r="AF782" s="10">
        <v>0</v>
      </c>
      <c r="AG782" s="10">
        <v>0</v>
      </c>
      <c r="AH782" s="10">
        <v>25</v>
      </c>
      <c r="AI782" s="10">
        <v>15</v>
      </c>
      <c r="AJ782" s="10">
        <v>43.94</v>
      </c>
      <c r="AK782" s="10">
        <v>5</v>
      </c>
      <c r="AL782" s="10">
        <v>50.32</v>
      </c>
      <c r="AM782" s="10">
        <v>12</v>
      </c>
      <c r="AN782" s="10">
        <v>0</v>
      </c>
      <c r="AO782" s="10">
        <v>0</v>
      </c>
      <c r="AP782" s="10">
        <v>0</v>
      </c>
      <c r="AQ782" s="10">
        <v>0</v>
      </c>
      <c r="AR782" s="10">
        <v>0</v>
      </c>
      <c r="AS782" s="16">
        <v>0</v>
      </c>
      <c r="AT782" s="16">
        <v>0</v>
      </c>
      <c r="AU782" s="16">
        <v>0</v>
      </c>
      <c r="AV782" s="16">
        <v>0</v>
      </c>
      <c r="AW782" s="16" t="str">
        <v/>
      </c>
      <c r="AX782" s="10">
        <f t="shared" si="86"/>
        <v>62.32</v>
      </c>
      <c r="AY782" s="10">
        <f>SUM(Z782:AK782)</f>
        <v>88.94</v>
      </c>
      <c r="AZ782" s="2" t="s">
        <v>119</v>
      </c>
      <c r="BA782" s="10">
        <f t="shared" si="87"/>
        <v>10.386666666666667</v>
      </c>
      <c r="BB782" s="36" t="s">
        <v>118</v>
      </c>
      <c r="BC782" s="39" t="str">
        <f t="shared" si="88"/>
        <v/>
      </c>
      <c r="BD782" s="16">
        <f>SUM(AR782:AW782)</f>
        <v>0</v>
      </c>
      <c r="BE782" s="10">
        <f>SUM(AL782:AQ782)</f>
        <v>62.32</v>
      </c>
      <c r="BF782" s="12">
        <f t="shared" si="89"/>
        <v>0</v>
      </c>
      <c r="BG782" s="12">
        <f t="shared" si="90"/>
        <v>1</v>
      </c>
      <c r="BH782" s="9">
        <f t="shared" si="91"/>
        <v>62.32</v>
      </c>
      <c r="BI782" s="39" t="str">
        <f t="shared" si="92"/>
        <v/>
      </c>
      <c r="BK782" s="75"/>
    </row>
    <row r="783" spans="1:63">
      <c r="A783" s="2">
        <v>780</v>
      </c>
      <c r="B783" s="2">
        <v>2024</v>
      </c>
      <c r="C783" s="1">
        <v>0</v>
      </c>
      <c r="D783" s="37" t="str">
        <v>001J1000009GW11IAG</v>
      </c>
      <c r="E783" s="37" t="str">
        <v>Aditya Thakur</v>
      </c>
      <c r="F783" s="37" t="str">
        <v>CHHATTISGARH</v>
      </c>
      <c r="G783" s="37" t="str">
        <v>RAIPUR</v>
      </c>
      <c r="H783" s="37" t="str">
        <v>Raipur</v>
      </c>
      <c r="I783" s="37" t="str">
        <v>SSTL (INDIA) PRIVATE LIMITED</v>
      </c>
      <c r="J783" s="37" t="str">
        <v>Ekeshwar Sahu</v>
      </c>
      <c r="K783" s="37" t="str">
        <v>Ekeshwar Sahu</v>
      </c>
      <c r="L783" s="37" t="str">
        <v>C13295</v>
      </c>
      <c r="M783" s="37" t="str">
        <v>Central</v>
      </c>
      <c r="N783" s="2">
        <v>492001</v>
      </c>
      <c r="O783" s="2" t="str">
        <v>22AAHCH5444B1Z2</v>
      </c>
      <c r="P783" s="2">
        <v>8878668600</v>
      </c>
      <c r="Q783" s="2" t="str">
        <v>Dec'24</v>
      </c>
      <c r="R783" s="2">
        <v>2025</v>
      </c>
      <c r="S783" s="1">
        <v>0</v>
      </c>
      <c r="T783" s="2">
        <v>20</v>
      </c>
      <c r="U783" s="1">
        <v>0</v>
      </c>
      <c r="V783" s="1" t="str">
        <v>Minor</v>
      </c>
      <c r="W783" s="10">
        <v>0</v>
      </c>
      <c r="X783" s="10">
        <v>0</v>
      </c>
      <c r="Y783" s="10">
        <v>0</v>
      </c>
      <c r="Z783" s="10">
        <v>0</v>
      </c>
      <c r="AA783" s="10">
        <v>0</v>
      </c>
      <c r="AB783" s="10">
        <v>0</v>
      </c>
      <c r="AC783" s="10">
        <v>0</v>
      </c>
      <c r="AD783" s="10">
        <v>0</v>
      </c>
      <c r="AE783" s="10">
        <v>0</v>
      </c>
      <c r="AF783" s="10">
        <v>0</v>
      </c>
      <c r="AG783" s="10">
        <v>0</v>
      </c>
      <c r="AH783" s="10">
        <v>36</v>
      </c>
      <c r="AI783" s="10">
        <v>0</v>
      </c>
      <c r="AJ783" s="10">
        <v>0</v>
      </c>
      <c r="AK783" s="10">
        <v>0</v>
      </c>
      <c r="AL783" s="10">
        <v>0</v>
      </c>
      <c r="AM783" s="10">
        <v>0</v>
      </c>
      <c r="AN783" s="10">
        <v>0</v>
      </c>
      <c r="AO783" s="10">
        <v>0</v>
      </c>
      <c r="AP783" s="10">
        <v>0</v>
      </c>
      <c r="AQ783" s="10">
        <v>0</v>
      </c>
      <c r="AR783" s="10">
        <v>0</v>
      </c>
      <c r="AS783" s="16">
        <v>0</v>
      </c>
      <c r="AT783" s="16">
        <v>0</v>
      </c>
      <c r="AU783" s="16">
        <v>0</v>
      </c>
      <c r="AV783" s="16">
        <v>0</v>
      </c>
      <c r="AW783" s="16" t="str">
        <v/>
      </c>
      <c r="AX783" s="10">
        <f t="shared" si="86"/>
        <v>0</v>
      </c>
      <c r="AY783" s="10">
        <f>SUM(Z783:AK783)</f>
        <v>36</v>
      </c>
      <c r="AZ783" s="2" t="s">
        <v>119</v>
      </c>
      <c r="BA783" s="10">
        <f t="shared" si="87"/>
        <v>0</v>
      </c>
      <c r="BB783" s="36" t="s">
        <v>118</v>
      </c>
      <c r="BC783" s="39" t="str">
        <f t="shared" si="88"/>
        <v/>
      </c>
      <c r="BD783" s="16">
        <f>SUM(AR783:AW783)</f>
        <v>0</v>
      </c>
      <c r="BE783" s="10">
        <f>SUM(AL783:AQ783)</f>
        <v>0</v>
      </c>
      <c r="BF783" s="12" t="str">
        <f t="shared" si="89"/>
        <v/>
      </c>
      <c r="BG783" s="12" t="str">
        <f t="shared" si="90"/>
        <v/>
      </c>
      <c r="BH783" s="9">
        <f t="shared" si="91"/>
        <v>0</v>
      </c>
      <c r="BI783" s="39" t="str">
        <f t="shared" si="92"/>
        <v/>
      </c>
      <c r="BK783" s="75"/>
    </row>
    <row r="784" spans="1:63">
      <c r="A784" s="2">
        <v>781</v>
      </c>
      <c r="B784" s="2">
        <v>2024</v>
      </c>
      <c r="C784" s="1">
        <v>0</v>
      </c>
      <c r="D784" s="37" t="str">
        <v>001J100000RybmPIAR</v>
      </c>
      <c r="E784" s="37" t="str">
        <v>M/S RIJAVIYA BUILDING MATERIALS</v>
      </c>
      <c r="F784" s="37" t="str">
        <v>UTTAR PRADESH</v>
      </c>
      <c r="G784" s="37" t="str">
        <v>MAHARAJGANJ</v>
      </c>
      <c r="H784" s="37" t="str">
        <v>Maharajganj</v>
      </c>
      <c r="I784" s="37" t="str">
        <v>GOBINDGARH IRON LLP</v>
      </c>
      <c r="J784" s="37" t="str">
        <v>Mohd Ansari</v>
      </c>
      <c r="K784" s="37">
        <v>0</v>
      </c>
      <c r="L784" s="37" t="str">
        <v>C12817</v>
      </c>
      <c r="M784" s="37" t="str">
        <v>North</v>
      </c>
      <c r="N784" s="2">
        <v>273303</v>
      </c>
      <c r="O784" s="2" t="str">
        <v>09AYGPJ1330A2Z1</v>
      </c>
      <c r="P784" s="2">
        <v>9867546578</v>
      </c>
      <c r="Q784" s="2" t="str">
        <v>Dec'24</v>
      </c>
      <c r="R784" s="2">
        <v>2025</v>
      </c>
      <c r="S784" s="1">
        <v>0</v>
      </c>
      <c r="T784" s="2">
        <v>20</v>
      </c>
      <c r="U784" s="1">
        <v>0</v>
      </c>
      <c r="V784" s="1" t="str">
        <v>Minor</v>
      </c>
      <c r="W784" s="10">
        <v>0</v>
      </c>
      <c r="X784" s="10">
        <v>0</v>
      </c>
      <c r="Y784" s="10">
        <v>0</v>
      </c>
      <c r="Z784" s="10">
        <v>0</v>
      </c>
      <c r="AA784" s="10">
        <v>0</v>
      </c>
      <c r="AB784" s="10">
        <v>0</v>
      </c>
      <c r="AC784" s="10">
        <v>0</v>
      </c>
      <c r="AD784" s="10">
        <v>0</v>
      </c>
      <c r="AE784" s="10">
        <v>0</v>
      </c>
      <c r="AF784" s="10">
        <v>0</v>
      </c>
      <c r="AG784" s="10">
        <v>0</v>
      </c>
      <c r="AH784" s="10">
        <v>5</v>
      </c>
      <c r="AI784" s="10">
        <v>0</v>
      </c>
      <c r="AJ784" s="10">
        <v>0</v>
      </c>
      <c r="AK784" s="10">
        <v>0</v>
      </c>
      <c r="AL784" s="10">
        <v>0</v>
      </c>
      <c r="AM784" s="10">
        <v>0</v>
      </c>
      <c r="AN784" s="10">
        <v>0</v>
      </c>
      <c r="AO784" s="10">
        <v>0</v>
      </c>
      <c r="AP784" s="10">
        <v>0</v>
      </c>
      <c r="AQ784" s="10">
        <v>0</v>
      </c>
      <c r="AR784" s="10">
        <v>0</v>
      </c>
      <c r="AS784" s="16">
        <v>0</v>
      </c>
      <c r="AT784" s="16">
        <v>0</v>
      </c>
      <c r="AU784" s="16">
        <v>0</v>
      </c>
      <c r="AV784" s="16">
        <v>0</v>
      </c>
      <c r="AW784" s="16" t="str">
        <v/>
      </c>
      <c r="AX784" s="10">
        <f t="shared" si="86"/>
        <v>0</v>
      </c>
      <c r="AY784" s="10">
        <f>SUM(Z784:AK784)</f>
        <v>5</v>
      </c>
      <c r="AZ784" s="2" t="s">
        <v>119</v>
      </c>
      <c r="BA784" s="10">
        <f t="shared" si="87"/>
        <v>0</v>
      </c>
      <c r="BB784" s="36" t="s">
        <v>118</v>
      </c>
      <c r="BC784" s="39" t="str">
        <f t="shared" si="88"/>
        <v/>
      </c>
      <c r="BD784" s="16">
        <f>SUM(AR784:AW784)</f>
        <v>0</v>
      </c>
      <c r="BE784" s="10">
        <f>SUM(AL784:AQ784)</f>
        <v>0</v>
      </c>
      <c r="BF784" s="12" t="str">
        <f t="shared" si="89"/>
        <v/>
      </c>
      <c r="BG784" s="12" t="str">
        <f t="shared" si="90"/>
        <v/>
      </c>
      <c r="BH784" s="9">
        <f t="shared" si="91"/>
        <v>0</v>
      </c>
      <c r="BI784" s="39" t="str">
        <f t="shared" si="92"/>
        <v/>
      </c>
      <c r="BK784" s="75"/>
    </row>
    <row r="785" spans="1:63">
      <c r="A785" s="2">
        <v>782</v>
      </c>
      <c r="B785" s="2">
        <v>2024</v>
      </c>
      <c r="C785" s="1">
        <v>0</v>
      </c>
      <c r="D785" s="37" t="str">
        <v>001J100000RybmtIAB</v>
      </c>
      <c r="E785" s="37" t="str">
        <v>M/S BABA BUILDING MATERIYAL SUPPLIERS</v>
      </c>
      <c r="F785" s="37" t="str">
        <v>UTTAR PRADESH</v>
      </c>
      <c r="G785" s="37" t="str">
        <v>MAHARAJGANJ</v>
      </c>
      <c r="H785" s="37" t="str">
        <v>Maharajganj</v>
      </c>
      <c r="I785" s="37" t="str">
        <v>GOBINDGARH IRON LLP</v>
      </c>
      <c r="J785" s="37" t="str">
        <v>Mohd Ansari</v>
      </c>
      <c r="K785" s="37">
        <v>0</v>
      </c>
      <c r="L785" s="37" t="str">
        <v>C12817</v>
      </c>
      <c r="M785" s="37" t="str">
        <v>North</v>
      </c>
      <c r="N785" s="2">
        <v>273207</v>
      </c>
      <c r="O785" s="2" t="str">
        <v>09BPTPC1034B1ZA</v>
      </c>
      <c r="P785" s="2">
        <v>9984040294</v>
      </c>
      <c r="Q785" s="2" t="str">
        <v>Dec'24</v>
      </c>
      <c r="R785" s="2">
        <v>2025</v>
      </c>
      <c r="S785" s="1">
        <v>0</v>
      </c>
      <c r="T785" s="2">
        <v>40</v>
      </c>
      <c r="U785" s="1">
        <v>0</v>
      </c>
      <c r="V785" s="1" t="str">
        <v>Minor</v>
      </c>
      <c r="W785" s="10">
        <v>0</v>
      </c>
      <c r="X785" s="10">
        <v>0</v>
      </c>
      <c r="Y785" s="10">
        <v>0</v>
      </c>
      <c r="Z785" s="10">
        <v>0</v>
      </c>
      <c r="AA785" s="10">
        <v>0</v>
      </c>
      <c r="AB785" s="10">
        <v>0</v>
      </c>
      <c r="AC785" s="10">
        <v>0</v>
      </c>
      <c r="AD785" s="10">
        <v>0</v>
      </c>
      <c r="AE785" s="10">
        <v>0</v>
      </c>
      <c r="AF785" s="10">
        <v>0</v>
      </c>
      <c r="AG785" s="10">
        <v>0</v>
      </c>
      <c r="AH785" s="10">
        <v>5</v>
      </c>
      <c r="AI785" s="10">
        <v>0</v>
      </c>
      <c r="AJ785" s="10">
        <v>5</v>
      </c>
      <c r="AK785" s="10">
        <v>0</v>
      </c>
      <c r="AL785" s="10">
        <v>5</v>
      </c>
      <c r="AM785" s="10">
        <v>0</v>
      </c>
      <c r="AN785" s="10">
        <v>0</v>
      </c>
      <c r="AO785" s="10">
        <v>3</v>
      </c>
      <c r="AP785" s="10">
        <v>3</v>
      </c>
      <c r="AQ785" s="10">
        <v>3</v>
      </c>
      <c r="AR785" s="10">
        <v>6</v>
      </c>
      <c r="AS785" s="16">
        <v>3</v>
      </c>
      <c r="AT785" s="16">
        <v>0</v>
      </c>
      <c r="AU785" s="16">
        <v>0</v>
      </c>
      <c r="AV785" s="16">
        <v>0</v>
      </c>
      <c r="AW785" s="16" t="str">
        <v/>
      </c>
      <c r="AX785" s="10">
        <f t="shared" si="86"/>
        <v>23</v>
      </c>
      <c r="AY785" s="10">
        <f>SUM(Z785:AK785)</f>
        <v>10</v>
      </c>
      <c r="AZ785" s="2" t="s">
        <v>119</v>
      </c>
      <c r="BA785" s="10">
        <f t="shared" si="87"/>
        <v>2.3333333333333335</v>
      </c>
      <c r="BB785" s="36" t="s">
        <v>118</v>
      </c>
      <c r="BC785" s="39" t="str">
        <f t="shared" si="88"/>
        <v/>
      </c>
      <c r="BD785" s="16">
        <f>SUM(AR785:AW785)</f>
        <v>9</v>
      </c>
      <c r="BE785" s="10">
        <f>SUM(AL785:AQ785)</f>
        <v>14</v>
      </c>
      <c r="BF785" s="12">
        <f t="shared" si="89"/>
        <v>0.39130434782608697</v>
      </c>
      <c r="BG785" s="12">
        <f t="shared" si="90"/>
        <v>0.60869565217391308</v>
      </c>
      <c r="BH785" s="9">
        <f t="shared" si="91"/>
        <v>23</v>
      </c>
      <c r="BI785" s="39" t="str">
        <f t="shared" si="92"/>
        <v/>
      </c>
      <c r="BK785" s="75"/>
    </row>
    <row r="786" spans="1:63">
      <c r="A786" s="2">
        <v>783</v>
      </c>
      <c r="B786" s="2">
        <v>2024</v>
      </c>
      <c r="C786" s="1">
        <v>0</v>
      </c>
      <c r="D786" s="37" t="str">
        <v>001J100000Rybm5IAB</v>
      </c>
      <c r="E786" s="37" t="str">
        <v>BHOOMI ENTERPRISES</v>
      </c>
      <c r="F786" s="37" t="str">
        <v>UTTAR PRADESH</v>
      </c>
      <c r="G786" s="37" t="str">
        <v>MAHARAJGANJ</v>
      </c>
      <c r="H786" s="37" t="str">
        <v>Maharajganj</v>
      </c>
      <c r="I786" s="37" t="str">
        <v>GOBINDGARH IRON LLP</v>
      </c>
      <c r="J786" s="37" t="str">
        <v>Mohd Ansari</v>
      </c>
      <c r="K786" s="37">
        <v>0</v>
      </c>
      <c r="L786" s="37" t="str">
        <v>C12817</v>
      </c>
      <c r="M786" s="37" t="str">
        <v>North</v>
      </c>
      <c r="N786" s="2">
        <v>273303</v>
      </c>
      <c r="O786" s="2" t="str">
        <v>09APVPD2514C1Z3</v>
      </c>
      <c r="P786" s="2">
        <v>7905292195</v>
      </c>
      <c r="Q786" s="2" t="str">
        <v>Dec'24</v>
      </c>
      <c r="R786" s="2">
        <v>2025</v>
      </c>
      <c r="S786" s="1">
        <v>0</v>
      </c>
      <c r="T786" s="2">
        <v>20</v>
      </c>
      <c r="U786" s="1">
        <v>0</v>
      </c>
      <c r="V786" s="1" t="str">
        <v>Minor</v>
      </c>
      <c r="W786" s="10">
        <v>0</v>
      </c>
      <c r="X786" s="10">
        <v>0</v>
      </c>
      <c r="Y786" s="10">
        <v>0</v>
      </c>
      <c r="Z786" s="10">
        <v>0</v>
      </c>
      <c r="AA786" s="10">
        <v>0</v>
      </c>
      <c r="AB786" s="10">
        <v>0</v>
      </c>
      <c r="AC786" s="10">
        <v>0</v>
      </c>
      <c r="AD786" s="10">
        <v>0</v>
      </c>
      <c r="AE786" s="10">
        <v>0</v>
      </c>
      <c r="AF786" s="10">
        <v>0</v>
      </c>
      <c r="AG786" s="10">
        <v>0</v>
      </c>
      <c r="AH786" s="10">
        <v>5</v>
      </c>
      <c r="AI786" s="10">
        <v>0</v>
      </c>
      <c r="AJ786" s="10">
        <v>3</v>
      </c>
      <c r="AK786" s="10">
        <v>8</v>
      </c>
      <c r="AL786" s="10">
        <v>5</v>
      </c>
      <c r="AM786" s="10">
        <v>0</v>
      </c>
      <c r="AN786" s="10">
        <v>0</v>
      </c>
      <c r="AO786" s="10">
        <v>0</v>
      </c>
      <c r="AP786" s="10">
        <v>0</v>
      </c>
      <c r="AQ786" s="10">
        <v>0</v>
      </c>
      <c r="AR786" s="10">
        <v>0</v>
      </c>
      <c r="AS786" s="16">
        <v>0</v>
      </c>
      <c r="AT786" s="16">
        <v>0</v>
      </c>
      <c r="AU786" s="16">
        <v>0</v>
      </c>
      <c r="AV786" s="16">
        <v>0</v>
      </c>
      <c r="AW786" s="16" t="str">
        <v/>
      </c>
      <c r="AX786" s="10">
        <f t="shared" si="86"/>
        <v>5</v>
      </c>
      <c r="AY786" s="10">
        <f>SUM(Z786:AK786)</f>
        <v>16</v>
      </c>
      <c r="AZ786" s="2" t="s">
        <v>119</v>
      </c>
      <c r="BA786" s="10">
        <f t="shared" si="87"/>
        <v>0.83333333333333337</v>
      </c>
      <c r="BB786" s="36" t="s">
        <v>118</v>
      </c>
      <c r="BC786" s="39" t="str">
        <f t="shared" si="88"/>
        <v/>
      </c>
      <c r="BD786" s="16">
        <f>SUM(AR786:AW786)</f>
        <v>0</v>
      </c>
      <c r="BE786" s="10">
        <f>SUM(AL786:AQ786)</f>
        <v>5</v>
      </c>
      <c r="BF786" s="12">
        <f t="shared" si="89"/>
        <v>0</v>
      </c>
      <c r="BG786" s="12">
        <f t="shared" si="90"/>
        <v>1</v>
      </c>
      <c r="BH786" s="9">
        <f t="shared" si="91"/>
        <v>5</v>
      </c>
      <c r="BI786" s="39" t="str">
        <f t="shared" si="92"/>
        <v/>
      </c>
      <c r="BK786" s="75"/>
    </row>
    <row r="787" spans="1:63">
      <c r="A787" s="2">
        <v>784</v>
      </c>
      <c r="B787" s="2">
        <v>2025</v>
      </c>
      <c r="C787" s="1">
        <v>0</v>
      </c>
      <c r="D787" s="37" t="str">
        <v>001J100000PhvuXIAR</v>
      </c>
      <c r="E787" s="37" t="str">
        <v>M/S ENCORE CONSTRUCTION &amp; HARDWARE</v>
      </c>
      <c r="F787" s="37" t="str">
        <v>JAMMU AND KASHMIR</v>
      </c>
      <c r="G787" s="37" t="str">
        <v>UDHAMPUR</v>
      </c>
      <c r="H787" s="37">
        <v>0</v>
      </c>
      <c r="I787" s="37" t="str">
        <v>AGGARWAL TRADERS</v>
      </c>
      <c r="J787" s="37" t="str">
        <v>bhanu ayush</v>
      </c>
      <c r="K787" s="37">
        <v>0</v>
      </c>
      <c r="L787" s="37" t="str">
        <v>0015g00001gvNHH</v>
      </c>
      <c r="M787" s="37" t="str">
        <v>North</v>
      </c>
      <c r="N787" s="2">
        <v>182101</v>
      </c>
      <c r="O787" s="2" t="str">
        <v>01CMZPN0262J1ZT</v>
      </c>
      <c r="P787" s="2">
        <v>9906386465</v>
      </c>
      <c r="Q787" s="2" t="str">
        <v>Jan'25</v>
      </c>
      <c r="R787" s="2">
        <v>2025</v>
      </c>
      <c r="S787" s="1">
        <v>0</v>
      </c>
      <c r="T787" s="2">
        <v>10</v>
      </c>
      <c r="U787" s="1">
        <v>0.66066666666666662</v>
      </c>
      <c r="V787" s="1" t="str">
        <v>Friendly</v>
      </c>
      <c r="W787" s="10">
        <v>0</v>
      </c>
      <c r="X787" s="10">
        <v>0</v>
      </c>
      <c r="Y787" s="10">
        <v>0</v>
      </c>
      <c r="Z787" s="10">
        <v>0</v>
      </c>
      <c r="AA787" s="10">
        <v>0</v>
      </c>
      <c r="AB787" s="10">
        <v>0</v>
      </c>
      <c r="AC787" s="10">
        <v>0</v>
      </c>
      <c r="AD787" s="10">
        <v>0</v>
      </c>
      <c r="AE787" s="10">
        <v>0</v>
      </c>
      <c r="AF787" s="10">
        <v>0</v>
      </c>
      <c r="AG787" s="10">
        <v>0</v>
      </c>
      <c r="AH787" s="10">
        <v>0</v>
      </c>
      <c r="AI787" s="10">
        <v>17.63</v>
      </c>
      <c r="AJ787" s="10">
        <v>6.62</v>
      </c>
      <c r="AK787" s="10">
        <v>0</v>
      </c>
      <c r="AL787" s="10">
        <v>0</v>
      </c>
      <c r="AM787" s="10">
        <v>0</v>
      </c>
      <c r="AN787" s="10">
        <v>0</v>
      </c>
      <c r="AO787" s="10">
        <v>6</v>
      </c>
      <c r="AP787" s="10">
        <v>5.8</v>
      </c>
      <c r="AQ787" s="10">
        <v>5.98</v>
      </c>
      <c r="AR787" s="10">
        <v>2.61</v>
      </c>
      <c r="AS787" s="16">
        <v>16.739999999999998</v>
      </c>
      <c r="AT787" s="16">
        <v>10.81</v>
      </c>
      <c r="AU787" s="16">
        <v>6</v>
      </c>
      <c r="AV787" s="16">
        <v>3.01</v>
      </c>
      <c r="AW787" s="16">
        <v>3</v>
      </c>
      <c r="AX787" s="10">
        <f t="shared" si="86"/>
        <v>59.949999999999996</v>
      </c>
      <c r="AY787" s="10">
        <f>SUM(Z787:AK787)</f>
        <v>24.25</v>
      </c>
      <c r="AZ787" s="2" t="s">
        <v>119</v>
      </c>
      <c r="BA787" s="10">
        <f t="shared" si="87"/>
        <v>2.9633333333333334</v>
      </c>
      <c r="BB787" s="36" t="s">
        <v>118</v>
      </c>
      <c r="BC787" s="39" t="str">
        <f t="shared" si="88"/>
        <v/>
      </c>
      <c r="BD787" s="16">
        <f>SUM(AR787:AW787)</f>
        <v>42.169999999999995</v>
      </c>
      <c r="BE787" s="10">
        <f>SUM(AL787:AQ787)</f>
        <v>17.78</v>
      </c>
      <c r="BF787" s="12">
        <f t="shared" si="89"/>
        <v>0.70341951626355292</v>
      </c>
      <c r="BG787" s="12">
        <f t="shared" si="90"/>
        <v>0.29658048373644708</v>
      </c>
      <c r="BH787" s="9">
        <f t="shared" si="91"/>
        <v>59.949999999999996</v>
      </c>
      <c r="BI787" s="39" t="str">
        <f t="shared" si="92"/>
        <v/>
      </c>
      <c r="BK787" s="75"/>
    </row>
    <row r="788" spans="1:63">
      <c r="A788" s="2">
        <v>785</v>
      </c>
      <c r="B788" s="2">
        <v>2025</v>
      </c>
      <c r="C788" s="1">
        <v>0</v>
      </c>
      <c r="D788" s="37" t="str">
        <v>0015g00001dWdydAAC</v>
      </c>
      <c r="E788" s="37" t="str">
        <v>AMAN CEMENT STORE</v>
      </c>
      <c r="F788" s="37" t="str">
        <v>JAMMU AND KASHMIR</v>
      </c>
      <c r="G788" s="37" t="str">
        <v>JAMMU</v>
      </c>
      <c r="H788" s="37" t="str">
        <v>Jammu</v>
      </c>
      <c r="I788" s="37" t="str">
        <v>AGGARWAL TRADERS</v>
      </c>
      <c r="J788" s="37" t="str">
        <v>bhanu ayush</v>
      </c>
      <c r="K788" s="37">
        <v>0</v>
      </c>
      <c r="L788" s="37" t="str">
        <v>0015g00001gvNHH</v>
      </c>
      <c r="M788" s="37" t="str">
        <v>North</v>
      </c>
      <c r="N788" s="2">
        <v>180010</v>
      </c>
      <c r="O788" s="2" t="str">
        <v>01AHJPG2079B1ZZ</v>
      </c>
      <c r="P788" s="2">
        <v>9419194422</v>
      </c>
      <c r="Q788" s="2" t="str">
        <v>Jan'25</v>
      </c>
      <c r="R788" s="2">
        <v>2025</v>
      </c>
      <c r="S788" s="1">
        <v>0</v>
      </c>
      <c r="T788" s="2">
        <v>30</v>
      </c>
      <c r="U788" s="1">
        <v>0.56033333333333324</v>
      </c>
      <c r="V788" s="1" t="str">
        <v>Friendly</v>
      </c>
      <c r="W788" s="10">
        <v>0</v>
      </c>
      <c r="X788" s="10">
        <v>0</v>
      </c>
      <c r="Y788" s="10">
        <v>0</v>
      </c>
      <c r="Z788" s="10">
        <v>0</v>
      </c>
      <c r="AA788" s="10">
        <v>0</v>
      </c>
      <c r="AB788" s="10">
        <v>0</v>
      </c>
      <c r="AC788" s="10">
        <v>0</v>
      </c>
      <c r="AD788" s="10">
        <v>0</v>
      </c>
      <c r="AE788" s="10">
        <v>0</v>
      </c>
      <c r="AF788" s="10">
        <v>0</v>
      </c>
      <c r="AG788" s="10">
        <v>0</v>
      </c>
      <c r="AH788" s="10">
        <v>0</v>
      </c>
      <c r="AI788" s="10">
        <v>2.1</v>
      </c>
      <c r="AJ788" s="10">
        <v>6.84</v>
      </c>
      <c r="AK788" s="10">
        <v>0</v>
      </c>
      <c r="AL788" s="10">
        <v>5</v>
      </c>
      <c r="AM788" s="10">
        <v>10</v>
      </c>
      <c r="AN788" s="10">
        <v>23</v>
      </c>
      <c r="AO788" s="10">
        <v>13.92</v>
      </c>
      <c r="AP788" s="10">
        <v>5.27</v>
      </c>
      <c r="AQ788" s="10">
        <v>12.97</v>
      </c>
      <c r="AR788" s="10">
        <v>17.579999999999998</v>
      </c>
      <c r="AS788" s="16">
        <v>33.380000000000003</v>
      </c>
      <c r="AT788" s="16">
        <v>20.95</v>
      </c>
      <c r="AU788" s="16">
        <v>26</v>
      </c>
      <c r="AV788" s="16">
        <v>3.48</v>
      </c>
      <c r="AW788" s="16" t="str">
        <v/>
      </c>
      <c r="AX788" s="10">
        <f t="shared" si="86"/>
        <v>171.54999999999998</v>
      </c>
      <c r="AY788" s="10">
        <f>SUM(Z788:AK788)</f>
        <v>8.94</v>
      </c>
      <c r="AZ788" s="2" t="s">
        <v>119</v>
      </c>
      <c r="BA788" s="10">
        <f t="shared" si="87"/>
        <v>11.693333333333333</v>
      </c>
      <c r="BB788" s="36" t="s">
        <v>118</v>
      </c>
      <c r="BC788" s="39" t="str">
        <f t="shared" si="88"/>
        <v/>
      </c>
      <c r="BD788" s="16">
        <f>SUM(AR788:AW788)</f>
        <v>101.39</v>
      </c>
      <c r="BE788" s="10">
        <f>SUM(AL788:AQ788)</f>
        <v>70.16</v>
      </c>
      <c r="BF788" s="12">
        <f t="shared" si="89"/>
        <v>0.59102302535703888</v>
      </c>
      <c r="BG788" s="12">
        <f t="shared" si="90"/>
        <v>0.40897697464296123</v>
      </c>
      <c r="BH788" s="9">
        <f t="shared" si="91"/>
        <v>171.54999999999998</v>
      </c>
      <c r="BI788" s="39" t="str">
        <f t="shared" si="92"/>
        <v/>
      </c>
      <c r="BK788" s="75"/>
    </row>
    <row r="789" spans="1:63">
      <c r="A789" s="2">
        <v>786</v>
      </c>
      <c r="B789" s="2">
        <v>2025</v>
      </c>
      <c r="C789" s="1">
        <v>0</v>
      </c>
      <c r="D789" s="37" t="str">
        <v>0015g00001ejaqiAAA</v>
      </c>
      <c r="E789" s="37" t="str">
        <v>M/S  KISAN SEWA CENTRE</v>
      </c>
      <c r="F789" s="37" t="str">
        <v>UTTAR PRADESH</v>
      </c>
      <c r="G789" s="37" t="str">
        <v>AMROHA</v>
      </c>
      <c r="H789" s="37" t="str">
        <v>Amroha</v>
      </c>
      <c r="I789" s="37" t="str">
        <v>OPTRIX INFRA LLP</v>
      </c>
      <c r="J789" s="37" t="str">
        <v>SHIV KUMAR</v>
      </c>
      <c r="K789" s="37">
        <v>0</v>
      </c>
      <c r="L789" s="37" t="str">
        <v>001J100000PJG7oIAH</v>
      </c>
      <c r="M789" s="37" t="str">
        <v>North</v>
      </c>
      <c r="N789" s="2">
        <v>244221</v>
      </c>
      <c r="O789" s="2" t="str">
        <v>09BDQPK2620E1ZM</v>
      </c>
      <c r="P789" s="2">
        <v>9012710959</v>
      </c>
      <c r="Q789" s="2" t="str">
        <v>Jan'25</v>
      </c>
      <c r="R789" s="2">
        <v>2025</v>
      </c>
      <c r="S789" s="1">
        <v>0</v>
      </c>
      <c r="T789" s="2">
        <v>150</v>
      </c>
      <c r="U789" s="1">
        <v>0</v>
      </c>
      <c r="V789" s="1" t="str">
        <v>Challenger</v>
      </c>
      <c r="W789" s="10">
        <v>0</v>
      </c>
      <c r="X789" s="10">
        <v>0</v>
      </c>
      <c r="Y789" s="10">
        <v>0</v>
      </c>
      <c r="Z789" s="10">
        <v>0</v>
      </c>
      <c r="AA789" s="10">
        <v>0</v>
      </c>
      <c r="AB789" s="10">
        <v>0</v>
      </c>
      <c r="AC789" s="10">
        <v>0</v>
      </c>
      <c r="AD789" s="10">
        <v>0</v>
      </c>
      <c r="AE789" s="10">
        <v>0</v>
      </c>
      <c r="AF789" s="10">
        <v>0</v>
      </c>
      <c r="AG789" s="10">
        <v>0</v>
      </c>
      <c r="AH789" s="10">
        <v>0</v>
      </c>
      <c r="AI789" s="10">
        <v>1</v>
      </c>
      <c r="AJ789" s="10">
        <v>0</v>
      </c>
      <c r="AK789" s="10">
        <v>1</v>
      </c>
      <c r="AL789" s="10">
        <v>0</v>
      </c>
      <c r="AM789" s="10">
        <v>0</v>
      </c>
      <c r="AN789" s="10">
        <v>0</v>
      </c>
      <c r="AO789" s="10">
        <v>0</v>
      </c>
      <c r="AP789" s="10">
        <v>0</v>
      </c>
      <c r="AQ789" s="10">
        <v>0</v>
      </c>
      <c r="AR789" s="10">
        <v>0</v>
      </c>
      <c r="AS789" s="16">
        <v>0</v>
      </c>
      <c r="AT789" s="16">
        <v>0</v>
      </c>
      <c r="AU789" s="16">
        <v>0</v>
      </c>
      <c r="AV789" s="16">
        <v>0</v>
      </c>
      <c r="AW789" s="16" t="str">
        <v/>
      </c>
      <c r="AX789" s="10">
        <f t="shared" si="86"/>
        <v>0</v>
      </c>
      <c r="AY789" s="10">
        <f>SUM(Z789:AK789)</f>
        <v>2</v>
      </c>
      <c r="AZ789" s="2" t="s">
        <v>119</v>
      </c>
      <c r="BA789" s="10">
        <f t="shared" si="87"/>
        <v>0</v>
      </c>
      <c r="BB789" s="36" t="s">
        <v>118</v>
      </c>
      <c r="BC789" s="39" t="str">
        <f t="shared" si="88"/>
        <v/>
      </c>
      <c r="BD789" s="16">
        <f>SUM(AR789:AW789)</f>
        <v>0</v>
      </c>
      <c r="BE789" s="10">
        <f>SUM(AL789:AQ789)</f>
        <v>0</v>
      </c>
      <c r="BF789" s="12" t="str">
        <f t="shared" si="89"/>
        <v/>
      </c>
      <c r="BG789" s="12" t="str">
        <f t="shared" si="90"/>
        <v/>
      </c>
      <c r="BH789" s="9">
        <f t="shared" si="91"/>
        <v>0</v>
      </c>
      <c r="BI789" s="39" t="str">
        <f t="shared" si="92"/>
        <v/>
      </c>
      <c r="BK789" s="75"/>
    </row>
    <row r="790" spans="1:63">
      <c r="A790" s="2">
        <v>787</v>
      </c>
      <c r="B790" s="2">
        <v>2025</v>
      </c>
      <c r="C790" s="1">
        <v>0</v>
      </c>
      <c r="D790" s="37" t="str">
        <v>001J100000RyNDLIA3</v>
      </c>
      <c r="E790" s="37" t="str">
        <v>M/S SHREE TRADER</v>
      </c>
      <c r="F790" s="37" t="str">
        <v>UTTAR PRADESH</v>
      </c>
      <c r="G790" s="37" t="str">
        <v>AGRA</v>
      </c>
      <c r="H790" s="37" t="str">
        <v>Agra</v>
      </c>
      <c r="I790" s="37" t="str">
        <v>DINESH STEEL PRIVATE LIMITED</v>
      </c>
      <c r="J790" s="37" t="str">
        <v>Pankaj Garg</v>
      </c>
      <c r="K790" s="37">
        <v>0</v>
      </c>
      <c r="L790" s="37" t="str">
        <v>C12820</v>
      </c>
      <c r="M790" s="37" t="str">
        <v>North</v>
      </c>
      <c r="N790" s="2">
        <v>282005</v>
      </c>
      <c r="O790" s="2" t="str">
        <v>09ABTPA2612G1ZU</v>
      </c>
      <c r="P790" s="2">
        <v>9358577665</v>
      </c>
      <c r="Q790" s="2" t="str">
        <v>Jan'25</v>
      </c>
      <c r="R790" s="2">
        <v>2025</v>
      </c>
      <c r="S790" s="1">
        <v>0</v>
      </c>
      <c r="T790" s="2">
        <v>100</v>
      </c>
      <c r="U790" s="1">
        <v>6.3333333333333325E-2</v>
      </c>
      <c r="V790" s="1" t="str">
        <v>Challenger</v>
      </c>
      <c r="W790" s="10">
        <v>0</v>
      </c>
      <c r="X790" s="10">
        <v>0</v>
      </c>
      <c r="Y790" s="10">
        <v>0</v>
      </c>
      <c r="Z790" s="10">
        <v>0</v>
      </c>
      <c r="AA790" s="10">
        <v>0</v>
      </c>
      <c r="AB790" s="10">
        <v>0</v>
      </c>
      <c r="AC790" s="10">
        <v>0</v>
      </c>
      <c r="AD790" s="10">
        <v>0</v>
      </c>
      <c r="AE790" s="10">
        <v>0</v>
      </c>
      <c r="AF790" s="10">
        <v>0</v>
      </c>
      <c r="AG790" s="10">
        <v>0</v>
      </c>
      <c r="AH790" s="10">
        <v>0</v>
      </c>
      <c r="AI790" s="10">
        <v>12</v>
      </c>
      <c r="AJ790" s="10">
        <v>0</v>
      </c>
      <c r="AK790" s="10">
        <v>12</v>
      </c>
      <c r="AL790" s="10">
        <v>5</v>
      </c>
      <c r="AM790" s="10">
        <v>14</v>
      </c>
      <c r="AN790" s="10">
        <v>6</v>
      </c>
      <c r="AO790" s="10">
        <v>11.82</v>
      </c>
      <c r="AP790" s="10">
        <v>2</v>
      </c>
      <c r="AQ790" s="10">
        <v>4</v>
      </c>
      <c r="AR790" s="10">
        <v>5</v>
      </c>
      <c r="AS790" s="16">
        <v>5</v>
      </c>
      <c r="AT790" s="16">
        <v>8</v>
      </c>
      <c r="AU790" s="16">
        <v>6</v>
      </c>
      <c r="AV790" s="16">
        <v>5</v>
      </c>
      <c r="AW790" s="16" t="str">
        <v/>
      </c>
      <c r="AX790" s="10">
        <f t="shared" si="86"/>
        <v>71.819999999999993</v>
      </c>
      <c r="AY790" s="10">
        <f>SUM(Z790:AK790)</f>
        <v>24</v>
      </c>
      <c r="AZ790" s="2" t="s">
        <v>119</v>
      </c>
      <c r="BA790" s="10">
        <f t="shared" si="87"/>
        <v>7.1366666666666667</v>
      </c>
      <c r="BB790" s="36" t="s">
        <v>118</v>
      </c>
      <c r="BC790" s="39" t="str">
        <f t="shared" si="88"/>
        <v/>
      </c>
      <c r="BD790" s="16">
        <f>SUM(AR790:AW790)</f>
        <v>29</v>
      </c>
      <c r="BE790" s="10">
        <f>SUM(AL790:AQ790)</f>
        <v>42.82</v>
      </c>
      <c r="BF790" s="12">
        <f t="shared" si="89"/>
        <v>0.40378724589250908</v>
      </c>
      <c r="BG790" s="12">
        <f t="shared" si="90"/>
        <v>0.59621275410749097</v>
      </c>
      <c r="BH790" s="9">
        <f t="shared" si="91"/>
        <v>71.819999999999993</v>
      </c>
      <c r="BI790" s="39" t="str">
        <f t="shared" si="92"/>
        <v/>
      </c>
      <c r="BK790" s="75"/>
    </row>
    <row r="791" spans="1:63">
      <c r="A791" s="2">
        <v>788</v>
      </c>
      <c r="B791" s="2">
        <v>2025</v>
      </c>
      <c r="C791" s="1">
        <v>0</v>
      </c>
      <c r="D791" s="37" t="str">
        <v>0015g00001daLelAAE</v>
      </c>
      <c r="E791" s="37" t="str">
        <v>P.R. ENTERPRISES</v>
      </c>
      <c r="F791" s="37" t="str">
        <v>RAJASTHAN</v>
      </c>
      <c r="G791" s="37" t="str">
        <v>TONK</v>
      </c>
      <c r="H791" s="37" t="str">
        <v>Tonk</v>
      </c>
      <c r="I791" s="37" t="str">
        <v>J P ALLOYS</v>
      </c>
      <c r="J791" s="37" t="str">
        <v>Amit Kumar Sharma</v>
      </c>
      <c r="K791" s="37" t="str">
        <v>Pushpendra Kumar</v>
      </c>
      <c r="L791" s="37" t="str">
        <v>C13188</v>
      </c>
      <c r="M791" s="37" t="str">
        <v>North</v>
      </c>
      <c r="N791" s="2">
        <v>304504</v>
      </c>
      <c r="O791" s="2" t="str">
        <v>08AQTPH4447B1ZR</v>
      </c>
      <c r="P791" s="2">
        <v>6376285367</v>
      </c>
      <c r="Q791" s="2" t="str">
        <v>Jan'25</v>
      </c>
      <c r="R791" s="2">
        <v>2025</v>
      </c>
      <c r="S791" s="1">
        <v>0</v>
      </c>
      <c r="T791" s="2">
        <v>150</v>
      </c>
      <c r="U791" s="1">
        <v>0</v>
      </c>
      <c r="V791" s="1" t="str">
        <v>Challenger</v>
      </c>
      <c r="W791" s="10">
        <v>0</v>
      </c>
      <c r="X791" s="10">
        <v>0</v>
      </c>
      <c r="Y791" s="10">
        <v>0</v>
      </c>
      <c r="Z791" s="10">
        <v>0</v>
      </c>
      <c r="AA791" s="10">
        <v>0</v>
      </c>
      <c r="AB791" s="10">
        <v>0</v>
      </c>
      <c r="AC791" s="10">
        <v>0</v>
      </c>
      <c r="AD791" s="10">
        <v>0</v>
      </c>
      <c r="AE791" s="10" t="str">
        <v xml:space="preserve"> </v>
      </c>
      <c r="AF791" s="10">
        <v>0</v>
      </c>
      <c r="AG791" s="10">
        <v>0</v>
      </c>
      <c r="AH791" s="10">
        <v>0</v>
      </c>
      <c r="AI791" s="10">
        <v>20</v>
      </c>
      <c r="AJ791" s="10">
        <v>0</v>
      </c>
      <c r="AK791" s="10">
        <v>0</v>
      </c>
      <c r="AL791" s="10">
        <v>0</v>
      </c>
      <c r="AM791" s="10">
        <v>0</v>
      </c>
      <c r="AN791" s="10">
        <v>0</v>
      </c>
      <c r="AO791" s="10">
        <v>0</v>
      </c>
      <c r="AP791" s="10">
        <v>0</v>
      </c>
      <c r="AQ791" s="10">
        <v>0</v>
      </c>
      <c r="AR791" s="10">
        <v>0</v>
      </c>
      <c r="AS791" s="16">
        <v>0</v>
      </c>
      <c r="AT791" s="16">
        <v>0</v>
      </c>
      <c r="AU791" s="16">
        <v>0</v>
      </c>
      <c r="AV791" s="16">
        <v>0</v>
      </c>
      <c r="AW791" s="16" t="str">
        <v/>
      </c>
      <c r="AX791" s="10">
        <f t="shared" si="86"/>
        <v>0</v>
      </c>
      <c r="AY791" s="10">
        <f>SUM(Z791:AK791)</f>
        <v>20</v>
      </c>
      <c r="AZ791" s="2" t="s">
        <v>119</v>
      </c>
      <c r="BA791" s="10">
        <f t="shared" si="87"/>
        <v>0</v>
      </c>
      <c r="BB791" s="36" t="s">
        <v>118</v>
      </c>
      <c r="BC791" s="39" t="str">
        <f t="shared" si="88"/>
        <v/>
      </c>
      <c r="BD791" s="16">
        <f>SUM(AR791:AW791)</f>
        <v>0</v>
      </c>
      <c r="BE791" s="10">
        <f>SUM(AL791:AQ791)</f>
        <v>0</v>
      </c>
      <c r="BF791" s="12" t="str">
        <f t="shared" si="89"/>
        <v/>
      </c>
      <c r="BG791" s="12" t="str">
        <f t="shared" si="90"/>
        <v/>
      </c>
      <c r="BH791" s="9">
        <f t="shared" si="91"/>
        <v>0</v>
      </c>
      <c r="BI791" s="39" t="str">
        <f t="shared" si="92"/>
        <v/>
      </c>
      <c r="BK791" s="75"/>
    </row>
    <row r="792" spans="1:63">
      <c r="A792" s="2">
        <v>789</v>
      </c>
      <c r="B792" s="2">
        <v>2025</v>
      </c>
      <c r="C792" s="1">
        <v>0</v>
      </c>
      <c r="D792" s="37" t="str">
        <v>001J1000006KZXeIAO</v>
      </c>
      <c r="E792" s="37" t="str">
        <v>VARDHMAN PROPERTIES &amp; BUILDERS</v>
      </c>
      <c r="F792" s="37" t="str">
        <v>RAJASTHAN</v>
      </c>
      <c r="G792" s="37" t="str">
        <v>UDAIPUR</v>
      </c>
      <c r="H792" s="37" t="str">
        <v>Girwa</v>
      </c>
      <c r="I792" s="37" t="str">
        <v>J P ALLOYS</v>
      </c>
      <c r="J792" s="37" t="str">
        <v>Amit Kumar Sharma</v>
      </c>
      <c r="K792" s="37" t="str">
        <v>Pushpendra Kumar</v>
      </c>
      <c r="L792" s="37" t="str">
        <v>C13188</v>
      </c>
      <c r="M792" s="37" t="str">
        <v>North</v>
      </c>
      <c r="N792" s="2">
        <v>313001</v>
      </c>
      <c r="O792" s="2" t="str">
        <v>08AIYPC6167C1Z0</v>
      </c>
      <c r="P792" s="2">
        <v>9413308444</v>
      </c>
      <c r="Q792" s="2" t="str">
        <v>Jan'25</v>
      </c>
      <c r="R792" s="2">
        <v>2025</v>
      </c>
      <c r="S792" s="1">
        <v>0</v>
      </c>
      <c r="T792" s="2">
        <v>500</v>
      </c>
      <c r="U792" s="1">
        <v>0</v>
      </c>
      <c r="V792" s="1" t="str">
        <v>Alien</v>
      </c>
      <c r="W792" s="10">
        <v>0</v>
      </c>
      <c r="X792" s="10">
        <v>0</v>
      </c>
      <c r="Y792" s="10">
        <v>0</v>
      </c>
      <c r="Z792" s="10">
        <v>0</v>
      </c>
      <c r="AA792" s="10">
        <v>0</v>
      </c>
      <c r="AB792" s="10">
        <v>0</v>
      </c>
      <c r="AC792" s="10">
        <v>0</v>
      </c>
      <c r="AD792" s="10">
        <v>0</v>
      </c>
      <c r="AE792" s="10">
        <v>0</v>
      </c>
      <c r="AF792" s="10">
        <v>0</v>
      </c>
      <c r="AG792" s="10">
        <v>0</v>
      </c>
      <c r="AH792" s="10">
        <v>0</v>
      </c>
      <c r="AI792" s="10">
        <v>52</v>
      </c>
      <c r="AJ792" s="10">
        <v>0</v>
      </c>
      <c r="AK792" s="10">
        <v>0</v>
      </c>
      <c r="AL792" s="10">
        <v>0</v>
      </c>
      <c r="AM792" s="10">
        <v>0</v>
      </c>
      <c r="AN792" s="10">
        <v>0</v>
      </c>
      <c r="AO792" s="10">
        <v>0</v>
      </c>
      <c r="AP792" s="10">
        <v>0</v>
      </c>
      <c r="AQ792" s="10">
        <v>0</v>
      </c>
      <c r="AR792" s="10">
        <v>0</v>
      </c>
      <c r="AS792" s="16">
        <v>0</v>
      </c>
      <c r="AT792" s="16">
        <v>0</v>
      </c>
      <c r="AU792" s="16">
        <v>0</v>
      </c>
      <c r="AV792" s="16">
        <v>0</v>
      </c>
      <c r="AW792" s="16" t="str">
        <v/>
      </c>
      <c r="AX792" s="10">
        <f t="shared" si="86"/>
        <v>0</v>
      </c>
      <c r="AY792" s="10">
        <f>SUM(Z792:AK792)</f>
        <v>52</v>
      </c>
      <c r="AZ792" s="2" t="s">
        <v>119</v>
      </c>
      <c r="BA792" s="10">
        <f t="shared" si="87"/>
        <v>0</v>
      </c>
      <c r="BB792" s="36" t="s">
        <v>118</v>
      </c>
      <c r="BC792" s="39" t="str">
        <f t="shared" si="88"/>
        <v/>
      </c>
      <c r="BD792" s="16">
        <f>SUM(AR792:AW792)</f>
        <v>0</v>
      </c>
      <c r="BE792" s="10">
        <f>SUM(AL792:AQ792)</f>
        <v>0</v>
      </c>
      <c r="BF792" s="12" t="str">
        <f t="shared" si="89"/>
        <v/>
      </c>
      <c r="BG792" s="12" t="str">
        <f t="shared" si="90"/>
        <v/>
      </c>
      <c r="BH792" s="9">
        <f t="shared" si="91"/>
        <v>0</v>
      </c>
      <c r="BI792" s="39" t="str">
        <f t="shared" si="92"/>
        <v/>
      </c>
      <c r="BK792" s="75"/>
    </row>
    <row r="793" spans="1:63">
      <c r="A793" s="2">
        <v>790</v>
      </c>
      <c r="B793" s="2">
        <v>2025</v>
      </c>
      <c r="C793" s="1">
        <v>0</v>
      </c>
      <c r="D793" s="37" t="str">
        <v>001J100000RzgLBIAZ</v>
      </c>
      <c r="E793" s="37" t="str">
        <v>BURHANI STEELS,AMET</v>
      </c>
      <c r="F793" s="37" t="str">
        <v>RAJASTHAN</v>
      </c>
      <c r="G793" s="37" t="str">
        <v>RAJSAMAND</v>
      </c>
      <c r="H793" s="37" t="str">
        <v>Amet</v>
      </c>
      <c r="I793" s="37" t="str">
        <v>J P ALLOYS</v>
      </c>
      <c r="J793" s="37" t="str">
        <v>Amit Kumar Sharma</v>
      </c>
      <c r="K793" s="37" t="str">
        <v>Pushpendra Kumar</v>
      </c>
      <c r="L793" s="37" t="str">
        <v>C13188</v>
      </c>
      <c r="M793" s="37" t="str">
        <v>North</v>
      </c>
      <c r="N793" s="2">
        <v>313332</v>
      </c>
      <c r="O793" s="2" t="str">
        <v>08AQNPB4994K1Z8</v>
      </c>
      <c r="P793" s="2">
        <v>9413020058</v>
      </c>
      <c r="Q793" s="2" t="str">
        <v>Jan'25</v>
      </c>
      <c r="R793" s="2">
        <v>2025</v>
      </c>
      <c r="S793" s="1">
        <v>0</v>
      </c>
      <c r="T793" s="2">
        <v>50</v>
      </c>
      <c r="U793" s="1">
        <v>0</v>
      </c>
      <c r="V793" s="1" t="str">
        <v>Minor</v>
      </c>
      <c r="W793" s="10">
        <v>0</v>
      </c>
      <c r="X793" s="10">
        <v>0</v>
      </c>
      <c r="Y793" s="10">
        <v>0</v>
      </c>
      <c r="Z793" s="10">
        <v>0</v>
      </c>
      <c r="AA793" s="10">
        <v>0</v>
      </c>
      <c r="AB793" s="10">
        <v>0</v>
      </c>
      <c r="AC793" s="10">
        <v>0</v>
      </c>
      <c r="AD793" s="10">
        <v>0</v>
      </c>
      <c r="AE793" s="10">
        <v>0</v>
      </c>
      <c r="AF793" s="10">
        <v>0</v>
      </c>
      <c r="AG793" s="10">
        <v>0</v>
      </c>
      <c r="AH793" s="10">
        <v>0</v>
      </c>
      <c r="AI793" s="10">
        <v>13</v>
      </c>
      <c r="AJ793" s="10">
        <v>0</v>
      </c>
      <c r="AK793" s="10">
        <v>0</v>
      </c>
      <c r="AL793" s="10">
        <v>0</v>
      </c>
      <c r="AM793" s="10">
        <v>0</v>
      </c>
      <c r="AN793" s="10">
        <v>0</v>
      </c>
      <c r="AO793" s="10">
        <v>0</v>
      </c>
      <c r="AP793" s="10">
        <v>0</v>
      </c>
      <c r="AQ793" s="10">
        <v>0</v>
      </c>
      <c r="AR793" s="10">
        <v>0</v>
      </c>
      <c r="AS793" s="16">
        <v>0</v>
      </c>
      <c r="AT793" s="16">
        <v>0</v>
      </c>
      <c r="AU793" s="16">
        <v>0</v>
      </c>
      <c r="AV793" s="16">
        <v>0</v>
      </c>
      <c r="AW793" s="16" t="str">
        <v/>
      </c>
      <c r="AX793" s="10">
        <f t="shared" si="86"/>
        <v>0</v>
      </c>
      <c r="AY793" s="10">
        <f>SUM(Z793:AK793)</f>
        <v>13</v>
      </c>
      <c r="AZ793" s="2" t="s">
        <v>119</v>
      </c>
      <c r="BA793" s="10">
        <f t="shared" si="87"/>
        <v>0</v>
      </c>
      <c r="BB793" s="36" t="s">
        <v>118</v>
      </c>
      <c r="BC793" s="39" t="str">
        <f t="shared" si="88"/>
        <v/>
      </c>
      <c r="BD793" s="16">
        <f>SUM(AR793:AW793)</f>
        <v>0</v>
      </c>
      <c r="BE793" s="10">
        <f>SUM(AL793:AQ793)</f>
        <v>0</v>
      </c>
      <c r="BF793" s="12" t="str">
        <f t="shared" si="89"/>
        <v/>
      </c>
      <c r="BG793" s="12" t="str">
        <f t="shared" si="90"/>
        <v/>
      </c>
      <c r="BH793" s="9">
        <f t="shared" si="91"/>
        <v>0</v>
      </c>
      <c r="BI793" s="39" t="str">
        <f t="shared" si="92"/>
        <v/>
      </c>
      <c r="BK793" s="75"/>
    </row>
    <row r="794" spans="1:63">
      <c r="A794" s="2">
        <v>791</v>
      </c>
      <c r="B794" s="2">
        <v>2025</v>
      </c>
      <c r="C794" s="1">
        <v>0</v>
      </c>
      <c r="D794" s="37" t="str">
        <v>001J100000NOnu2IAD</v>
      </c>
      <c r="E794" s="37" t="str">
        <v>IMRAN BUILDING MATERIAL SUPPLIERS, KAKOD</v>
      </c>
      <c r="F794" s="37" t="str">
        <v>RAJASTHAN</v>
      </c>
      <c r="G794" s="37" t="str">
        <v>TONK</v>
      </c>
      <c r="H794" s="37">
        <v>0</v>
      </c>
      <c r="I794" s="37" t="str">
        <v>J P ALLOYS</v>
      </c>
      <c r="J794" s="37" t="str">
        <v>Ravi Kumar Kulmi</v>
      </c>
      <c r="K794" s="37" t="str">
        <v>Pushpendra Kumar</v>
      </c>
      <c r="L794" s="37" t="str">
        <v>C13188</v>
      </c>
      <c r="M794" s="37" t="str">
        <v>North</v>
      </c>
      <c r="N794" s="2">
        <v>304024</v>
      </c>
      <c r="O794" s="2" t="str">
        <v>08BBMPM5361G1ZE</v>
      </c>
      <c r="P794" s="2">
        <v>919587910943</v>
      </c>
      <c r="Q794" s="2" t="str">
        <v>Jan'25</v>
      </c>
      <c r="R794" s="2">
        <v>2025</v>
      </c>
      <c r="S794" s="1">
        <v>0</v>
      </c>
      <c r="T794" s="2">
        <v>90</v>
      </c>
      <c r="U794" s="1">
        <v>0</v>
      </c>
      <c r="V794" s="1" t="str">
        <v>Challenger</v>
      </c>
      <c r="W794" s="10">
        <v>0</v>
      </c>
      <c r="X794" s="10">
        <v>0</v>
      </c>
      <c r="Y794" s="10">
        <v>0</v>
      </c>
      <c r="Z794" s="10">
        <v>0</v>
      </c>
      <c r="AA794" s="10">
        <v>0</v>
      </c>
      <c r="AB794" s="10">
        <v>0</v>
      </c>
      <c r="AC794" s="10">
        <v>0</v>
      </c>
      <c r="AD794" s="10">
        <v>0</v>
      </c>
      <c r="AE794" s="10">
        <v>0</v>
      </c>
      <c r="AF794" s="10">
        <v>0</v>
      </c>
      <c r="AG794" s="10">
        <v>0</v>
      </c>
      <c r="AH794" s="10">
        <v>0</v>
      </c>
      <c r="AI794" s="10">
        <v>10</v>
      </c>
      <c r="AJ794" s="10">
        <v>0</v>
      </c>
      <c r="AK794" s="10">
        <v>0</v>
      </c>
      <c r="AL794" s="10">
        <v>0</v>
      </c>
      <c r="AM794" s="10">
        <v>0</v>
      </c>
      <c r="AN794" s="10">
        <v>0</v>
      </c>
      <c r="AO794" s="10">
        <v>0</v>
      </c>
      <c r="AP794" s="10">
        <v>0</v>
      </c>
      <c r="AQ794" s="10">
        <v>0</v>
      </c>
      <c r="AR794" s="10">
        <v>0</v>
      </c>
      <c r="AS794" s="16">
        <v>0</v>
      </c>
      <c r="AT794" s="16">
        <v>0</v>
      </c>
      <c r="AU794" s="16">
        <v>0</v>
      </c>
      <c r="AV794" s="16">
        <v>0</v>
      </c>
      <c r="AW794" s="16" t="str">
        <v/>
      </c>
      <c r="AX794" s="10">
        <f t="shared" si="86"/>
        <v>0</v>
      </c>
      <c r="AY794" s="10">
        <f>SUM(Z794:AK794)</f>
        <v>10</v>
      </c>
      <c r="AZ794" s="2" t="s">
        <v>119</v>
      </c>
      <c r="BA794" s="10">
        <f t="shared" si="87"/>
        <v>0</v>
      </c>
      <c r="BB794" s="36" t="s">
        <v>118</v>
      </c>
      <c r="BC794" s="39" t="str">
        <f t="shared" si="88"/>
        <v/>
      </c>
      <c r="BD794" s="16">
        <f>SUM(AR794:AW794)</f>
        <v>0</v>
      </c>
      <c r="BE794" s="10">
        <f>SUM(AL794:AQ794)</f>
        <v>0</v>
      </c>
      <c r="BF794" s="12" t="str">
        <f t="shared" si="89"/>
        <v/>
      </c>
      <c r="BG794" s="12" t="str">
        <f t="shared" si="90"/>
        <v/>
      </c>
      <c r="BH794" s="9">
        <f t="shared" si="91"/>
        <v>0</v>
      </c>
      <c r="BI794" s="39" t="str">
        <f t="shared" si="92"/>
        <v/>
      </c>
      <c r="BK794" s="75"/>
    </row>
    <row r="795" spans="1:63">
      <c r="A795" s="2">
        <v>792</v>
      </c>
      <c r="B795" s="2">
        <v>2025</v>
      </c>
      <c r="C795" s="1">
        <v>0</v>
      </c>
      <c r="D795" s="37" t="str">
        <v>0015g00001V9Th5AAF</v>
      </c>
      <c r="E795" s="37" t="str">
        <v>Arjun Dev &amp;Sons</v>
      </c>
      <c r="F795" s="37" t="str">
        <v>HARYANA</v>
      </c>
      <c r="G795" s="37" t="str">
        <v>SONIPAT</v>
      </c>
      <c r="H795" s="37" t="str">
        <v>Kharkhoda</v>
      </c>
      <c r="I795" s="37" t="str">
        <v>JAI DURGA STEELS</v>
      </c>
      <c r="J795" s="37" t="str">
        <v>Sunny Bhutani</v>
      </c>
      <c r="K795" s="37">
        <v>0</v>
      </c>
      <c r="L795" s="37" t="str">
        <v>C12830</v>
      </c>
      <c r="M795" s="37" t="str">
        <v>North</v>
      </c>
      <c r="N795" s="2">
        <v>131402</v>
      </c>
      <c r="O795" s="2" t="str">
        <v>06AZXPM1356P1ZH</v>
      </c>
      <c r="P795" s="2">
        <v>9996304722</v>
      </c>
      <c r="Q795" s="2" t="str">
        <v>Jan'25</v>
      </c>
      <c r="R795" s="2">
        <v>2025</v>
      </c>
      <c r="S795" s="1">
        <v>0</v>
      </c>
      <c r="T795" s="2">
        <v>80</v>
      </c>
      <c r="U795" s="1">
        <v>0</v>
      </c>
      <c r="V795" s="1" t="str">
        <v>Challenger</v>
      </c>
      <c r="W795" s="10">
        <v>0</v>
      </c>
      <c r="X795" s="10">
        <v>0</v>
      </c>
      <c r="Y795" s="10">
        <v>0</v>
      </c>
      <c r="Z795" s="10">
        <v>0</v>
      </c>
      <c r="AA795" s="10">
        <v>0</v>
      </c>
      <c r="AB795" s="10">
        <v>0</v>
      </c>
      <c r="AC795" s="10">
        <v>0</v>
      </c>
      <c r="AD795" s="10">
        <v>0</v>
      </c>
      <c r="AE795" s="10">
        <v>0</v>
      </c>
      <c r="AF795" s="10">
        <v>0</v>
      </c>
      <c r="AG795" s="10">
        <v>0</v>
      </c>
      <c r="AH795" s="10">
        <v>0</v>
      </c>
      <c r="AI795" s="10">
        <v>12</v>
      </c>
      <c r="AJ795" s="10">
        <v>2</v>
      </c>
      <c r="AK795" s="10">
        <v>0</v>
      </c>
      <c r="AL795" s="10">
        <v>0</v>
      </c>
      <c r="AM795" s="10">
        <v>0</v>
      </c>
      <c r="AN795" s="10">
        <v>0</v>
      </c>
      <c r="AO795" s="10">
        <v>0</v>
      </c>
      <c r="AP795" s="10">
        <v>0</v>
      </c>
      <c r="AQ795" s="10">
        <v>0</v>
      </c>
      <c r="AR795" s="10">
        <v>0</v>
      </c>
      <c r="AS795" s="16">
        <v>0</v>
      </c>
      <c r="AT795" s="16">
        <v>0</v>
      </c>
      <c r="AU795" s="16">
        <v>0</v>
      </c>
      <c r="AV795" s="16">
        <v>0</v>
      </c>
      <c r="AW795" s="16" t="str">
        <v/>
      </c>
      <c r="AX795" s="10">
        <f t="shared" si="86"/>
        <v>0</v>
      </c>
      <c r="AY795" s="10">
        <f>SUM(Z795:AK795)</f>
        <v>14</v>
      </c>
      <c r="AZ795" s="2" t="s">
        <v>119</v>
      </c>
      <c r="BA795" s="10">
        <f t="shared" si="87"/>
        <v>0</v>
      </c>
      <c r="BB795" s="36" t="s">
        <v>118</v>
      </c>
      <c r="BC795" s="39" t="str">
        <f t="shared" si="88"/>
        <v/>
      </c>
      <c r="BD795" s="16">
        <f>SUM(AR795:AW795)</f>
        <v>0</v>
      </c>
      <c r="BE795" s="10">
        <f>SUM(AL795:AQ795)</f>
        <v>0</v>
      </c>
      <c r="BF795" s="12" t="str">
        <f t="shared" si="89"/>
        <v/>
      </c>
      <c r="BG795" s="12" t="str">
        <f t="shared" si="90"/>
        <v/>
      </c>
      <c r="BH795" s="9">
        <f t="shared" si="91"/>
        <v>0</v>
      </c>
      <c r="BI795" s="39" t="str">
        <f t="shared" si="92"/>
        <v/>
      </c>
      <c r="BK795" s="75"/>
    </row>
    <row r="796" spans="1:63">
      <c r="A796" s="2">
        <v>793</v>
      </c>
      <c r="B796" s="2">
        <v>2025</v>
      </c>
      <c r="C796" s="1">
        <v>0</v>
      </c>
      <c r="D796" s="37" t="str">
        <v>0015g00001fwh7ZAAQ</v>
      </c>
      <c r="E796" s="37" t="str">
        <v>MAHADEV STEELS</v>
      </c>
      <c r="F796" s="37" t="str">
        <v>RAJASTHAN</v>
      </c>
      <c r="G796" s="37" t="str">
        <v>JODHPUR</v>
      </c>
      <c r="H796" s="37" t="str">
        <v>Osian</v>
      </c>
      <c r="I796" s="37" t="str">
        <v>M R Associates</v>
      </c>
      <c r="J796" s="37" t="str">
        <v>Neeraj Sharma</v>
      </c>
      <c r="K796" s="37" t="str">
        <v>Neeraj Sharma</v>
      </c>
      <c r="L796" s="37" t="str">
        <v>C13417</v>
      </c>
      <c r="M796" s="37" t="str">
        <v>North</v>
      </c>
      <c r="N796" s="2">
        <v>342303</v>
      </c>
      <c r="O796" s="2" t="str">
        <v>08AOLPR4300M1ZM</v>
      </c>
      <c r="P796" s="2">
        <v>9460662851</v>
      </c>
      <c r="Q796" s="2" t="str">
        <v>Jan'25</v>
      </c>
      <c r="R796" s="2">
        <v>2025</v>
      </c>
      <c r="S796" s="1">
        <v>0</v>
      </c>
      <c r="T796" s="2">
        <v>120</v>
      </c>
      <c r="U796" s="1">
        <v>0</v>
      </c>
      <c r="V796" s="1" t="str">
        <v>Challenger</v>
      </c>
      <c r="W796" s="10">
        <v>0</v>
      </c>
      <c r="X796" s="10">
        <v>0</v>
      </c>
      <c r="Y796" s="10">
        <v>0</v>
      </c>
      <c r="Z796" s="10">
        <v>0</v>
      </c>
      <c r="AA796" s="10">
        <v>0</v>
      </c>
      <c r="AB796" s="10">
        <v>0</v>
      </c>
      <c r="AC796" s="10">
        <v>0</v>
      </c>
      <c r="AD796" s="10">
        <v>0</v>
      </c>
      <c r="AE796" s="10">
        <v>0</v>
      </c>
      <c r="AF796" s="10">
        <v>0</v>
      </c>
      <c r="AG796" s="10">
        <v>0</v>
      </c>
      <c r="AH796" s="10">
        <v>0</v>
      </c>
      <c r="AI796" s="10">
        <v>36</v>
      </c>
      <c r="AJ796" s="10">
        <v>0</v>
      </c>
      <c r="AK796" s="10">
        <v>0</v>
      </c>
      <c r="AL796" s="10">
        <v>0</v>
      </c>
      <c r="AM796" s="10">
        <v>0</v>
      </c>
      <c r="AN796" s="10">
        <v>0</v>
      </c>
      <c r="AO796" s="10">
        <v>0</v>
      </c>
      <c r="AP796" s="10">
        <v>0</v>
      </c>
      <c r="AQ796" s="10">
        <v>0</v>
      </c>
      <c r="AR796" s="10">
        <v>0</v>
      </c>
      <c r="AS796" s="16">
        <v>0</v>
      </c>
      <c r="AT796" s="16">
        <v>0</v>
      </c>
      <c r="AU796" s="16">
        <v>0</v>
      </c>
      <c r="AV796" s="16">
        <v>0</v>
      </c>
      <c r="AW796" s="16" t="str">
        <v/>
      </c>
      <c r="AX796" s="10">
        <f t="shared" si="86"/>
        <v>0</v>
      </c>
      <c r="AY796" s="10">
        <f>SUM(Z796:AK796)</f>
        <v>36</v>
      </c>
      <c r="AZ796" s="2" t="s">
        <v>119</v>
      </c>
      <c r="BA796" s="10">
        <f t="shared" si="87"/>
        <v>0</v>
      </c>
      <c r="BB796" s="36" t="s">
        <v>118</v>
      </c>
      <c r="BC796" s="39" t="str">
        <f t="shared" si="88"/>
        <v/>
      </c>
      <c r="BD796" s="16">
        <f>SUM(AR796:AW796)</f>
        <v>0</v>
      </c>
      <c r="BE796" s="10">
        <f>SUM(AL796:AQ796)</f>
        <v>0</v>
      </c>
      <c r="BF796" s="12" t="str">
        <f t="shared" si="89"/>
        <v/>
      </c>
      <c r="BG796" s="12" t="str">
        <f t="shared" si="90"/>
        <v/>
      </c>
      <c r="BH796" s="9">
        <f t="shared" si="91"/>
        <v>0</v>
      </c>
      <c r="BI796" s="39" t="str">
        <f t="shared" si="92"/>
        <v/>
      </c>
      <c r="BK796" s="75"/>
    </row>
    <row r="797" spans="1:63">
      <c r="A797" s="2">
        <v>794</v>
      </c>
      <c r="B797" s="2">
        <v>2025</v>
      </c>
      <c r="C797" s="1">
        <v>0</v>
      </c>
      <c r="D797" s="37" t="str">
        <v>001J1000009ErxHIAS</v>
      </c>
      <c r="E797" s="37" t="str">
        <v>ARUN GUPTA AND CO</v>
      </c>
      <c r="F797" s="37" t="str">
        <v>PUNJAB</v>
      </c>
      <c r="G797" s="37" t="str">
        <v>Tarn Taran</v>
      </c>
      <c r="H797" s="37" t="str">
        <v>Tarn Taran</v>
      </c>
      <c r="I797" s="37" t="str">
        <v>MAHAVIR STEEL CORPORATION</v>
      </c>
      <c r="J797" s="37" t="str">
        <v>Abhishek Wadhwa</v>
      </c>
      <c r="K797" s="37">
        <v>0</v>
      </c>
      <c r="L797" s="37" t="str">
        <v>0015g00001ghemj</v>
      </c>
      <c r="M797" s="37" t="str">
        <v>North</v>
      </c>
      <c r="N797" s="2">
        <v>143401</v>
      </c>
      <c r="O797" s="2" t="str">
        <v>03AATPK6291N1Z0</v>
      </c>
      <c r="P797" s="2">
        <v>8568944000</v>
      </c>
      <c r="Q797" s="2" t="str">
        <v>Jan'25</v>
      </c>
      <c r="R797" s="2">
        <v>2025</v>
      </c>
      <c r="S797" s="1">
        <v>0</v>
      </c>
      <c r="T797" s="2">
        <v>60</v>
      </c>
      <c r="U797" s="1">
        <v>0</v>
      </c>
      <c r="V797" s="1" t="str">
        <v>Challenger</v>
      </c>
      <c r="W797" s="10">
        <v>0</v>
      </c>
      <c r="X797" s="10">
        <v>0</v>
      </c>
      <c r="Y797" s="10">
        <v>0</v>
      </c>
      <c r="Z797" s="10">
        <v>0</v>
      </c>
      <c r="AA797" s="10">
        <v>0</v>
      </c>
      <c r="AB797" s="10">
        <v>0</v>
      </c>
      <c r="AC797" s="10">
        <v>0</v>
      </c>
      <c r="AD797" s="10">
        <v>0</v>
      </c>
      <c r="AE797" s="10">
        <v>0</v>
      </c>
      <c r="AF797" s="10">
        <v>0</v>
      </c>
      <c r="AG797" s="10">
        <v>0</v>
      </c>
      <c r="AH797" s="10">
        <v>0</v>
      </c>
      <c r="AI797" s="10">
        <v>26.55</v>
      </c>
      <c r="AJ797" s="10">
        <v>12.74</v>
      </c>
      <c r="AK797" s="10">
        <v>0</v>
      </c>
      <c r="AL797" s="10">
        <v>0</v>
      </c>
      <c r="AM797" s="10">
        <v>0</v>
      </c>
      <c r="AN797" s="10">
        <v>8</v>
      </c>
      <c r="AO797" s="10">
        <v>0</v>
      </c>
      <c r="AP797" s="10">
        <v>0</v>
      </c>
      <c r="AQ797" s="10">
        <v>0</v>
      </c>
      <c r="AR797" s="10">
        <v>0</v>
      </c>
      <c r="AS797" s="16">
        <v>0</v>
      </c>
      <c r="AT797" s="16">
        <v>0</v>
      </c>
      <c r="AU797" s="16">
        <v>0</v>
      </c>
      <c r="AV797" s="16">
        <v>0</v>
      </c>
      <c r="AW797" s="16" t="str">
        <v/>
      </c>
      <c r="AX797" s="10">
        <f t="shared" si="86"/>
        <v>8</v>
      </c>
      <c r="AY797" s="10">
        <f>SUM(Z797:AK797)</f>
        <v>39.29</v>
      </c>
      <c r="AZ797" s="2" t="s">
        <v>119</v>
      </c>
      <c r="BA797" s="10">
        <f t="shared" si="87"/>
        <v>1.3333333333333333</v>
      </c>
      <c r="BB797" s="36" t="s">
        <v>118</v>
      </c>
      <c r="BC797" s="39" t="str">
        <f t="shared" si="88"/>
        <v/>
      </c>
      <c r="BD797" s="16">
        <f>SUM(AR797:AW797)</f>
        <v>0</v>
      </c>
      <c r="BE797" s="10">
        <f>SUM(AL797:AQ797)</f>
        <v>8</v>
      </c>
      <c r="BF797" s="12">
        <f t="shared" si="89"/>
        <v>0</v>
      </c>
      <c r="BG797" s="12">
        <f t="shared" si="90"/>
        <v>1</v>
      </c>
      <c r="BH797" s="9">
        <f t="shared" si="91"/>
        <v>8</v>
      </c>
      <c r="BI797" s="39" t="str">
        <f t="shared" si="92"/>
        <v/>
      </c>
      <c r="BK797" s="75"/>
    </row>
    <row r="798" spans="1:63">
      <c r="A798" s="2">
        <v>795</v>
      </c>
      <c r="B798" s="2">
        <v>2025</v>
      </c>
      <c r="C798" s="1">
        <v>0</v>
      </c>
      <c r="D798" s="37" t="str">
        <v>001J100000RyNXtIAN</v>
      </c>
      <c r="E798" s="37" t="str">
        <v>KARTAR SINGH HARMOHINDER SINGH</v>
      </c>
      <c r="F798" s="37" t="str">
        <v>PUNJAB</v>
      </c>
      <c r="G798" s="37" t="str">
        <v>AMRITSAR</v>
      </c>
      <c r="H798" s="37" t="str">
        <v>Amritsar-I</v>
      </c>
      <c r="I798" s="37" t="str">
        <v>MAHAVIR STEEL CORPORATION</v>
      </c>
      <c r="J798" s="37" t="str">
        <v>Abhishek Wadhwa</v>
      </c>
      <c r="K798" s="37">
        <v>0</v>
      </c>
      <c r="L798" s="37" t="str">
        <v>0015g00001ghemj</v>
      </c>
      <c r="M798" s="37" t="str">
        <v>North</v>
      </c>
      <c r="N798" s="2">
        <v>143001</v>
      </c>
      <c r="O798" s="2" t="str">
        <v>03ABTPS3233R1ZY</v>
      </c>
      <c r="P798" s="2">
        <v>9876921046</v>
      </c>
      <c r="Q798" s="2" t="str">
        <v>Jan'25</v>
      </c>
      <c r="R798" s="2">
        <v>2025</v>
      </c>
      <c r="S798" s="1">
        <v>0</v>
      </c>
      <c r="T798" s="2">
        <v>50</v>
      </c>
      <c r="U798" s="1">
        <v>0</v>
      </c>
      <c r="V798" s="1" t="str">
        <v>Minor</v>
      </c>
      <c r="W798" s="10">
        <v>0</v>
      </c>
      <c r="X798" s="10">
        <v>0</v>
      </c>
      <c r="Y798" s="10">
        <v>0</v>
      </c>
      <c r="Z798" s="10">
        <v>0</v>
      </c>
      <c r="AA798" s="10">
        <v>0</v>
      </c>
      <c r="AB798" s="10">
        <v>0</v>
      </c>
      <c r="AC798" s="10">
        <v>0</v>
      </c>
      <c r="AD798" s="10">
        <v>0</v>
      </c>
      <c r="AE798" s="10">
        <v>0</v>
      </c>
      <c r="AF798" s="10">
        <v>0</v>
      </c>
      <c r="AG798" s="10">
        <v>0</v>
      </c>
      <c r="AH798" s="10">
        <v>0</v>
      </c>
      <c r="AI798" s="10">
        <v>12.09</v>
      </c>
      <c r="AJ798" s="10">
        <v>18.18</v>
      </c>
      <c r="AK798" s="10">
        <v>0</v>
      </c>
      <c r="AL798" s="10">
        <v>11.96</v>
      </c>
      <c r="AM798" s="10">
        <v>0</v>
      </c>
      <c r="AN798" s="10">
        <v>0</v>
      </c>
      <c r="AO798" s="10">
        <v>0</v>
      </c>
      <c r="AP798" s="10">
        <v>0</v>
      </c>
      <c r="AQ798" s="10">
        <v>0</v>
      </c>
      <c r="AR798" s="10">
        <v>0</v>
      </c>
      <c r="AS798" s="16">
        <v>0</v>
      </c>
      <c r="AT798" s="16">
        <v>0</v>
      </c>
      <c r="AU798" s="16">
        <v>0</v>
      </c>
      <c r="AV798" s="16">
        <v>0</v>
      </c>
      <c r="AW798" s="16" t="str">
        <v/>
      </c>
      <c r="AX798" s="10">
        <f t="shared" si="86"/>
        <v>11.96</v>
      </c>
      <c r="AY798" s="10">
        <f>SUM(Z798:AK798)</f>
        <v>30.27</v>
      </c>
      <c r="AZ798" s="2" t="s">
        <v>119</v>
      </c>
      <c r="BA798" s="10">
        <f t="shared" si="87"/>
        <v>1.9933333333333334</v>
      </c>
      <c r="BB798" s="36" t="s">
        <v>118</v>
      </c>
      <c r="BC798" s="39" t="str">
        <f t="shared" si="88"/>
        <v/>
      </c>
      <c r="BD798" s="16">
        <f>SUM(AR798:AW798)</f>
        <v>0</v>
      </c>
      <c r="BE798" s="10">
        <f>SUM(AL798:AQ798)</f>
        <v>11.96</v>
      </c>
      <c r="BF798" s="12">
        <f t="shared" si="89"/>
        <v>0</v>
      </c>
      <c r="BG798" s="12">
        <f t="shared" si="90"/>
        <v>1</v>
      </c>
      <c r="BH798" s="9">
        <f t="shared" si="91"/>
        <v>11.96</v>
      </c>
      <c r="BI798" s="39" t="str">
        <f t="shared" si="92"/>
        <v/>
      </c>
      <c r="BK798" s="75"/>
    </row>
    <row r="799" spans="1:63">
      <c r="A799" s="2">
        <v>796</v>
      </c>
      <c r="B799" s="2">
        <v>2025</v>
      </c>
      <c r="C799" s="1">
        <v>0</v>
      </c>
      <c r="D799" s="37" t="str">
        <v>001J100000OnRwsIAF</v>
      </c>
      <c r="E799" s="37" t="str">
        <v>KANSRA STEEL SALES</v>
      </c>
      <c r="F799" s="37" t="str">
        <v>PUNJAB</v>
      </c>
      <c r="G799" s="37" t="str">
        <v>GURDASPUR</v>
      </c>
      <c r="H799" s="37" t="str">
        <v>Gurdaspur</v>
      </c>
      <c r="I799" s="37" t="str">
        <v>MAHAVIR STEEL CORPORATION</v>
      </c>
      <c r="J799" s="37" t="str">
        <v>Abhishek Wadhwa</v>
      </c>
      <c r="K799" s="37">
        <v>0</v>
      </c>
      <c r="L799" s="37" t="str">
        <v>0015g00001ghemj</v>
      </c>
      <c r="M799" s="37" t="str">
        <v>North</v>
      </c>
      <c r="N799" s="2">
        <v>143531</v>
      </c>
      <c r="O799" s="2" t="str">
        <v>03AEKPK8142B1ZW</v>
      </c>
      <c r="P799" s="2">
        <v>8284802100</v>
      </c>
      <c r="Q799" s="2" t="str">
        <v>Jan'25</v>
      </c>
      <c r="R799" s="2">
        <v>2025</v>
      </c>
      <c r="S799" s="1">
        <v>0</v>
      </c>
      <c r="T799" s="2">
        <v>100</v>
      </c>
      <c r="U799" s="1">
        <v>0</v>
      </c>
      <c r="V799" s="1" t="str">
        <v>Challenger</v>
      </c>
      <c r="W799" s="10">
        <v>0</v>
      </c>
      <c r="X799" s="10">
        <v>0</v>
      </c>
      <c r="Y799" s="10">
        <v>0</v>
      </c>
      <c r="Z799" s="10">
        <v>0</v>
      </c>
      <c r="AA799" s="10">
        <v>0</v>
      </c>
      <c r="AB799" s="10">
        <v>0</v>
      </c>
      <c r="AC799" s="10">
        <v>0</v>
      </c>
      <c r="AD799" s="10">
        <v>0</v>
      </c>
      <c r="AE799" s="10">
        <v>0</v>
      </c>
      <c r="AF799" s="10">
        <v>0</v>
      </c>
      <c r="AG799" s="10">
        <v>0</v>
      </c>
      <c r="AH799" s="10">
        <v>0</v>
      </c>
      <c r="AI799" s="10">
        <v>51.5</v>
      </c>
      <c r="AJ799" s="10">
        <v>0</v>
      </c>
      <c r="AK799" s="10">
        <v>0</v>
      </c>
      <c r="AL799" s="10">
        <v>0</v>
      </c>
      <c r="AM799" s="10">
        <v>0</v>
      </c>
      <c r="AN799" s="10">
        <v>0</v>
      </c>
      <c r="AO799" s="10">
        <v>1.8</v>
      </c>
      <c r="AP799" s="10">
        <v>0</v>
      </c>
      <c r="AQ799" s="10">
        <v>0</v>
      </c>
      <c r="AR799" s="10">
        <v>0</v>
      </c>
      <c r="AS799" s="16">
        <v>0</v>
      </c>
      <c r="AT799" s="16">
        <v>0</v>
      </c>
      <c r="AU799" s="16">
        <v>0</v>
      </c>
      <c r="AV799" s="16">
        <v>0</v>
      </c>
      <c r="AW799" s="16" t="str">
        <v/>
      </c>
      <c r="AX799" s="10">
        <f t="shared" si="86"/>
        <v>1.8</v>
      </c>
      <c r="AY799" s="10">
        <f>SUM(Z799:AK799)</f>
        <v>51.5</v>
      </c>
      <c r="AZ799" s="2" t="s">
        <v>119</v>
      </c>
      <c r="BA799" s="10">
        <f t="shared" si="87"/>
        <v>0.3</v>
      </c>
      <c r="BB799" s="36" t="s">
        <v>118</v>
      </c>
      <c r="BC799" s="39" t="str">
        <f t="shared" si="88"/>
        <v/>
      </c>
      <c r="BD799" s="16">
        <f>SUM(AR799:AW799)</f>
        <v>0</v>
      </c>
      <c r="BE799" s="10">
        <f>SUM(AL799:AQ799)</f>
        <v>1.8</v>
      </c>
      <c r="BF799" s="12">
        <f t="shared" si="89"/>
        <v>0</v>
      </c>
      <c r="BG799" s="12">
        <f t="shared" si="90"/>
        <v>1</v>
      </c>
      <c r="BH799" s="9">
        <f t="shared" si="91"/>
        <v>1.8</v>
      </c>
      <c r="BI799" s="39" t="str">
        <f t="shared" si="92"/>
        <v/>
      </c>
      <c r="BK799" s="75"/>
    </row>
    <row r="800" spans="1:63">
      <c r="A800" s="2">
        <v>797</v>
      </c>
      <c r="B800" s="2">
        <v>2025</v>
      </c>
      <c r="C800" s="1">
        <v>0</v>
      </c>
      <c r="D800" s="37" t="str">
        <v>0015g00001eAZmhAAG</v>
      </c>
      <c r="E800" s="37" t="str">
        <v>SHAMEER SONS</v>
      </c>
      <c r="F800" s="37" t="str">
        <v>PUNJAB</v>
      </c>
      <c r="G800" s="37" t="str">
        <v>JALANDHAR</v>
      </c>
      <c r="H800" s="37" t="str">
        <v>Jalandhar-II</v>
      </c>
      <c r="I800" s="37" t="str">
        <v>MAHAVIR STEEL CORPORATION</v>
      </c>
      <c r="J800" s="37" t="str">
        <v>Abhishek Wadhwa</v>
      </c>
      <c r="K800" s="37">
        <v>0</v>
      </c>
      <c r="L800" s="37" t="str">
        <v>0015g00001ghemj</v>
      </c>
      <c r="M800" s="37" t="str">
        <v>North</v>
      </c>
      <c r="N800" s="2">
        <v>144002</v>
      </c>
      <c r="O800" s="2" t="str">
        <v>03ATXPS4399C1Z3</v>
      </c>
      <c r="P800" s="2">
        <v>9814426403</v>
      </c>
      <c r="Q800" s="2" t="str">
        <v>Jan'25</v>
      </c>
      <c r="R800" s="2">
        <v>2025</v>
      </c>
      <c r="S800" s="1">
        <v>0</v>
      </c>
      <c r="T800" s="2">
        <v>2273</v>
      </c>
      <c r="U800" s="1">
        <v>0</v>
      </c>
      <c r="V800" s="1" t="str">
        <v>Alien</v>
      </c>
      <c r="W800" s="10">
        <v>0</v>
      </c>
      <c r="X800" s="10">
        <v>0</v>
      </c>
      <c r="Y800" s="10">
        <v>0</v>
      </c>
      <c r="Z800" s="10">
        <v>0</v>
      </c>
      <c r="AA800" s="10">
        <v>0</v>
      </c>
      <c r="AB800" s="10">
        <v>0</v>
      </c>
      <c r="AC800" s="10">
        <v>0</v>
      </c>
      <c r="AD800" s="10">
        <v>0</v>
      </c>
      <c r="AE800" s="10">
        <v>0</v>
      </c>
      <c r="AF800" s="10">
        <v>0</v>
      </c>
      <c r="AG800" s="10">
        <v>0</v>
      </c>
      <c r="AH800" s="10">
        <v>0</v>
      </c>
      <c r="AI800" s="10">
        <v>25.8</v>
      </c>
      <c r="AJ800" s="10">
        <v>0</v>
      </c>
      <c r="AK800" s="10">
        <v>0</v>
      </c>
      <c r="AL800" s="10">
        <v>0</v>
      </c>
      <c r="AM800" s="10">
        <v>0</v>
      </c>
      <c r="AN800" s="10">
        <v>0</v>
      </c>
      <c r="AO800" s="10">
        <v>0</v>
      </c>
      <c r="AP800" s="10">
        <v>0</v>
      </c>
      <c r="AQ800" s="10">
        <v>0</v>
      </c>
      <c r="AR800" s="10">
        <v>0</v>
      </c>
      <c r="AS800" s="16">
        <v>0</v>
      </c>
      <c r="AT800" s="16">
        <v>0</v>
      </c>
      <c r="AU800" s="16">
        <v>0</v>
      </c>
      <c r="AV800" s="16">
        <v>0</v>
      </c>
      <c r="AW800" s="16" t="str">
        <v/>
      </c>
      <c r="AX800" s="10">
        <f t="shared" si="86"/>
        <v>0</v>
      </c>
      <c r="AY800" s="10">
        <f>SUM(Z800:AK800)</f>
        <v>25.8</v>
      </c>
      <c r="AZ800" s="2" t="s">
        <v>119</v>
      </c>
      <c r="BA800" s="10">
        <f t="shared" si="87"/>
        <v>0</v>
      </c>
      <c r="BB800" s="36" t="s">
        <v>118</v>
      </c>
      <c r="BC800" s="39" t="str">
        <f t="shared" si="88"/>
        <v/>
      </c>
      <c r="BD800" s="16">
        <f>SUM(AR800:AW800)</f>
        <v>0</v>
      </c>
      <c r="BE800" s="10">
        <f>SUM(AL800:AQ800)</f>
        <v>0</v>
      </c>
      <c r="BF800" s="12" t="str">
        <f t="shared" si="89"/>
        <v/>
      </c>
      <c r="BG800" s="12" t="str">
        <f t="shared" si="90"/>
        <v/>
      </c>
      <c r="BH800" s="9">
        <f t="shared" si="91"/>
        <v>0</v>
      </c>
      <c r="BI800" s="39" t="str">
        <f t="shared" si="92"/>
        <v/>
      </c>
      <c r="BK800" s="75"/>
    </row>
    <row r="801" spans="1:63">
      <c r="A801" s="2">
        <v>798</v>
      </c>
      <c r="B801" s="2">
        <v>2025</v>
      </c>
      <c r="C801" s="1">
        <v>0</v>
      </c>
      <c r="D801" s="37" t="str">
        <v>001J100000JrAesIAF</v>
      </c>
      <c r="E801" s="37" t="str">
        <v>P. MADHAV STEEL TRADERS</v>
      </c>
      <c r="F801" s="37" t="str">
        <v>DELHI</v>
      </c>
      <c r="G801" s="37" t="str">
        <v>SOUTH WEST</v>
      </c>
      <c r="H801" s="37">
        <v>0</v>
      </c>
      <c r="I801" s="37" t="str">
        <v>MAHENDRA STEELS</v>
      </c>
      <c r="J801" s="37" t="str">
        <v>Aman kumar</v>
      </c>
      <c r="K801" s="37" t="str">
        <v>Aman kumar</v>
      </c>
      <c r="L801" s="37" t="str">
        <v>C12832</v>
      </c>
      <c r="M801" s="37" t="str">
        <v>North</v>
      </c>
      <c r="N801" s="2">
        <v>110071</v>
      </c>
      <c r="O801" s="2" t="str">
        <v>07AMTPG0939M1ZI</v>
      </c>
      <c r="P801" s="2">
        <v>9711888082</v>
      </c>
      <c r="Q801" s="2" t="str">
        <v>Jan'25</v>
      </c>
      <c r="R801" s="2">
        <v>2025</v>
      </c>
      <c r="S801" s="1">
        <v>0</v>
      </c>
      <c r="T801" s="2">
        <v>100</v>
      </c>
      <c r="U801" s="1">
        <v>1.8333333333333333E-2</v>
      </c>
      <c r="V801" s="1" t="str">
        <v>Challenger</v>
      </c>
      <c r="W801" s="10">
        <v>0</v>
      </c>
      <c r="X801" s="10">
        <v>0</v>
      </c>
      <c r="Y801" s="10">
        <v>0</v>
      </c>
      <c r="Z801" s="10">
        <v>0</v>
      </c>
      <c r="AA801" s="10">
        <v>0</v>
      </c>
      <c r="AB801" s="10">
        <v>0</v>
      </c>
      <c r="AC801" s="10">
        <v>0</v>
      </c>
      <c r="AD801" s="10">
        <v>0</v>
      </c>
      <c r="AE801" s="10">
        <v>0</v>
      </c>
      <c r="AF801" s="10">
        <v>0</v>
      </c>
      <c r="AG801" s="10">
        <v>0</v>
      </c>
      <c r="AH801" s="10">
        <v>0</v>
      </c>
      <c r="AI801" s="10">
        <v>10</v>
      </c>
      <c r="AJ801" s="10">
        <v>5.0999999999999996</v>
      </c>
      <c r="AK801" s="10">
        <v>9.81</v>
      </c>
      <c r="AL801" s="10">
        <v>0</v>
      </c>
      <c r="AM801" s="10">
        <v>0</v>
      </c>
      <c r="AN801" s="10">
        <v>0</v>
      </c>
      <c r="AO801" s="10">
        <v>12</v>
      </c>
      <c r="AP801" s="10">
        <v>0</v>
      </c>
      <c r="AQ801" s="10">
        <v>1</v>
      </c>
      <c r="AR801" s="10">
        <v>4</v>
      </c>
      <c r="AS801" s="16">
        <v>2</v>
      </c>
      <c r="AT801" s="16">
        <v>0</v>
      </c>
      <c r="AU801" s="16">
        <v>3</v>
      </c>
      <c r="AV801" s="16">
        <v>2.5</v>
      </c>
      <c r="AW801" s="16">
        <v>3</v>
      </c>
      <c r="AX801" s="10">
        <f t="shared" si="86"/>
        <v>27.5</v>
      </c>
      <c r="AY801" s="10">
        <f>SUM(Z801:AK801)</f>
        <v>24.91</v>
      </c>
      <c r="AZ801" s="2" t="s">
        <v>119</v>
      </c>
      <c r="BA801" s="10">
        <f t="shared" si="87"/>
        <v>2.1666666666666665</v>
      </c>
      <c r="BB801" s="36" t="s">
        <v>118</v>
      </c>
      <c r="BC801" s="39" t="str">
        <f t="shared" si="88"/>
        <v/>
      </c>
      <c r="BD801" s="16">
        <f>SUM(AR801:AW801)</f>
        <v>14.5</v>
      </c>
      <c r="BE801" s="10">
        <f>SUM(AL801:AQ801)</f>
        <v>13</v>
      </c>
      <c r="BF801" s="12">
        <f t="shared" si="89"/>
        <v>0.52727272727272723</v>
      </c>
      <c r="BG801" s="12">
        <f t="shared" si="90"/>
        <v>0.47272727272727272</v>
      </c>
      <c r="BH801" s="9">
        <f t="shared" si="91"/>
        <v>27.5</v>
      </c>
      <c r="BI801" s="39" t="str">
        <f t="shared" si="92"/>
        <v/>
      </c>
      <c r="BK801" s="75"/>
    </row>
    <row r="802" spans="1:63">
      <c r="A802" s="2">
        <v>799</v>
      </c>
      <c r="B802" s="2">
        <v>2025</v>
      </c>
      <c r="C802" s="1">
        <v>0</v>
      </c>
      <c r="D802" s="37" t="str">
        <v>0015g00001bYv1MAAS</v>
      </c>
      <c r="E802" s="37" t="str">
        <v>HD IRON &amp; STEEL</v>
      </c>
      <c r="F802" s="37" t="str">
        <v>DELHI</v>
      </c>
      <c r="G802" s="37" t="str">
        <v>SOUTH WEST</v>
      </c>
      <c r="H802" s="37">
        <v>0</v>
      </c>
      <c r="I802" s="37" t="str">
        <v>MAHENDRA STEELS</v>
      </c>
      <c r="J802" s="37" t="str">
        <v>Aman kumar</v>
      </c>
      <c r="K802" s="37" t="str">
        <v>Aman kumar</v>
      </c>
      <c r="L802" s="37" t="str">
        <v>C12832</v>
      </c>
      <c r="M802" s="37" t="str">
        <v>North</v>
      </c>
      <c r="N802" s="2">
        <v>110043</v>
      </c>
      <c r="O802" s="2" t="str">
        <v>07gkeps9423p1z8</v>
      </c>
      <c r="P802" s="2">
        <v>8130930015</v>
      </c>
      <c r="Q802" s="2" t="str">
        <v>Jan'25</v>
      </c>
      <c r="R802" s="2">
        <v>2025</v>
      </c>
      <c r="S802" s="1">
        <v>0</v>
      </c>
      <c r="T802" s="2">
        <v>100</v>
      </c>
      <c r="U802" s="1">
        <v>0</v>
      </c>
      <c r="V802" s="1" t="str">
        <v>Challenger</v>
      </c>
      <c r="W802" s="10">
        <v>0</v>
      </c>
      <c r="X802" s="10">
        <v>0</v>
      </c>
      <c r="Y802" s="10">
        <v>0</v>
      </c>
      <c r="Z802" s="10">
        <v>0</v>
      </c>
      <c r="AA802" s="10">
        <v>0</v>
      </c>
      <c r="AB802" s="10">
        <v>0</v>
      </c>
      <c r="AC802" s="10">
        <v>0</v>
      </c>
      <c r="AD802" s="10">
        <v>0</v>
      </c>
      <c r="AE802" s="10">
        <v>0</v>
      </c>
      <c r="AF802" s="10">
        <v>0</v>
      </c>
      <c r="AG802" s="10">
        <v>0</v>
      </c>
      <c r="AH802" s="10">
        <v>0</v>
      </c>
      <c r="AI802" s="10">
        <v>5.2</v>
      </c>
      <c r="AJ802" s="10">
        <v>0</v>
      </c>
      <c r="AK802" s="10">
        <v>0</v>
      </c>
      <c r="AL802" s="10">
        <v>0</v>
      </c>
      <c r="AM802" s="10">
        <v>2</v>
      </c>
      <c r="AN802" s="10">
        <v>0</v>
      </c>
      <c r="AO802" s="10">
        <v>0</v>
      </c>
      <c r="AP802" s="10">
        <v>0</v>
      </c>
      <c r="AQ802" s="10">
        <v>0</v>
      </c>
      <c r="AR802" s="10">
        <v>0</v>
      </c>
      <c r="AS802" s="16">
        <v>0</v>
      </c>
      <c r="AT802" s="16">
        <v>0</v>
      </c>
      <c r="AU802" s="16">
        <v>0</v>
      </c>
      <c r="AV802" s="16">
        <v>0</v>
      </c>
      <c r="AW802" s="16" t="str">
        <v/>
      </c>
      <c r="AX802" s="10">
        <f t="shared" si="86"/>
        <v>2</v>
      </c>
      <c r="AY802" s="10">
        <f>SUM(Z802:AK802)</f>
        <v>5.2</v>
      </c>
      <c r="AZ802" s="2" t="s">
        <v>119</v>
      </c>
      <c r="BA802" s="10">
        <f t="shared" si="87"/>
        <v>0.33333333333333331</v>
      </c>
      <c r="BB802" s="36" t="s">
        <v>118</v>
      </c>
      <c r="BC802" s="39" t="str">
        <f t="shared" si="88"/>
        <v/>
      </c>
      <c r="BD802" s="16">
        <f>SUM(AR802:AW802)</f>
        <v>0</v>
      </c>
      <c r="BE802" s="10">
        <f>SUM(AL802:AQ802)</f>
        <v>2</v>
      </c>
      <c r="BF802" s="12">
        <f t="shared" si="89"/>
        <v>0</v>
      </c>
      <c r="BG802" s="12">
        <f t="shared" si="90"/>
        <v>1</v>
      </c>
      <c r="BH802" s="9">
        <f t="shared" si="91"/>
        <v>2</v>
      </c>
      <c r="BI802" s="39" t="str">
        <f t="shared" si="92"/>
        <v/>
      </c>
      <c r="BK802" s="75"/>
    </row>
    <row r="803" spans="1:63">
      <c r="A803" s="2">
        <v>800</v>
      </c>
      <c r="B803" s="2">
        <v>2025</v>
      </c>
      <c r="C803" s="1">
        <v>0</v>
      </c>
      <c r="D803" s="37" t="str">
        <v>0015g00001VAiB7AAL</v>
      </c>
      <c r="E803" s="37" t="str">
        <v>SHARMA STEEL CORPORATION</v>
      </c>
      <c r="F803" s="37" t="str">
        <v>DELHI</v>
      </c>
      <c r="G803" s="37" t="str">
        <v>SOUTH</v>
      </c>
      <c r="H803" s="37">
        <v>0</v>
      </c>
      <c r="I803" s="37" t="str">
        <v>MAHENDRA STEELS</v>
      </c>
      <c r="J803" s="37" t="str">
        <v>Aman kumar</v>
      </c>
      <c r="K803" s="37" t="str">
        <v>Aman kumar</v>
      </c>
      <c r="L803" s="37" t="str">
        <v>C12832</v>
      </c>
      <c r="M803" s="37" t="str">
        <v>North</v>
      </c>
      <c r="N803" s="2">
        <v>110074</v>
      </c>
      <c r="O803" s="2" t="str">
        <v>07AOGPS8195E2ZF</v>
      </c>
      <c r="P803" s="2">
        <v>9811093433</v>
      </c>
      <c r="Q803" s="2" t="str">
        <v>Jan'25</v>
      </c>
      <c r="R803" s="2">
        <v>2025</v>
      </c>
      <c r="S803" s="1">
        <v>0</v>
      </c>
      <c r="T803" s="2">
        <v>200</v>
      </c>
      <c r="U803" s="1">
        <v>1.9566666666666666E-2</v>
      </c>
      <c r="V803" s="1" t="str">
        <v>Challenger</v>
      </c>
      <c r="W803" s="10">
        <v>0</v>
      </c>
      <c r="X803" s="10">
        <v>0</v>
      </c>
      <c r="Y803" s="10">
        <v>0</v>
      </c>
      <c r="Z803" s="10">
        <v>0</v>
      </c>
      <c r="AA803" s="10">
        <v>0</v>
      </c>
      <c r="AB803" s="10">
        <v>0</v>
      </c>
      <c r="AC803" s="10">
        <v>0</v>
      </c>
      <c r="AD803" s="10">
        <v>0</v>
      </c>
      <c r="AE803" s="10">
        <v>0</v>
      </c>
      <c r="AF803" s="10">
        <v>0</v>
      </c>
      <c r="AG803" s="10">
        <v>0</v>
      </c>
      <c r="AH803" s="10">
        <v>0</v>
      </c>
      <c r="AI803" s="10">
        <v>11.19</v>
      </c>
      <c r="AJ803" s="10">
        <v>0</v>
      </c>
      <c r="AK803" s="10">
        <v>0</v>
      </c>
      <c r="AL803" s="10">
        <v>0</v>
      </c>
      <c r="AM803" s="10">
        <v>10.58</v>
      </c>
      <c r="AN803" s="10">
        <v>0</v>
      </c>
      <c r="AO803" s="10">
        <v>0</v>
      </c>
      <c r="AP803" s="10">
        <v>0</v>
      </c>
      <c r="AQ803" s="10">
        <v>0</v>
      </c>
      <c r="AR803" s="10">
        <v>0</v>
      </c>
      <c r="AS803" s="16">
        <v>0</v>
      </c>
      <c r="AT803" s="16">
        <v>0</v>
      </c>
      <c r="AU803" s="16">
        <v>0</v>
      </c>
      <c r="AV803" s="16">
        <v>11.74</v>
      </c>
      <c r="AW803" s="16">
        <v>3</v>
      </c>
      <c r="AX803" s="10">
        <f t="shared" si="86"/>
        <v>25.32</v>
      </c>
      <c r="AY803" s="10">
        <f>SUM(Z803:AK803)</f>
        <v>11.19</v>
      </c>
      <c r="AZ803" s="2" t="s">
        <v>119</v>
      </c>
      <c r="BA803" s="10">
        <f t="shared" si="87"/>
        <v>1.7633333333333334</v>
      </c>
      <c r="BB803" s="36" t="s">
        <v>118</v>
      </c>
      <c r="BC803" s="39" t="str">
        <f t="shared" si="88"/>
        <v/>
      </c>
      <c r="BD803" s="16">
        <f>SUM(AR803:AW803)</f>
        <v>14.74</v>
      </c>
      <c r="BE803" s="10">
        <f>SUM(AL803:AQ803)</f>
        <v>10.58</v>
      </c>
      <c r="BF803" s="12">
        <f t="shared" si="89"/>
        <v>0.58214849921011058</v>
      </c>
      <c r="BG803" s="12">
        <f t="shared" si="90"/>
        <v>0.41785150078988942</v>
      </c>
      <c r="BH803" s="9">
        <f t="shared" si="91"/>
        <v>25.32</v>
      </c>
      <c r="BI803" s="39" t="str">
        <f t="shared" si="92"/>
        <v/>
      </c>
      <c r="BK803" s="75"/>
    </row>
    <row r="804" spans="1:63">
      <c r="A804" s="2">
        <v>801</v>
      </c>
      <c r="B804" s="2">
        <v>2025</v>
      </c>
      <c r="C804" s="1">
        <v>0</v>
      </c>
      <c r="D804" s="37" t="str">
        <v>0015g00001ZWnbvAAD</v>
      </c>
      <c r="E804" s="37" t="str">
        <v>Khandelwal steel &amp; cement</v>
      </c>
      <c r="F804" s="37" t="str">
        <v>DELHI</v>
      </c>
      <c r="G804" s="37" t="str">
        <v>SOUTH</v>
      </c>
      <c r="H804" s="37">
        <v>0</v>
      </c>
      <c r="I804" s="37" t="str">
        <v>MAHENDRA STEELS</v>
      </c>
      <c r="J804" s="37" t="str">
        <v>Aman kumar</v>
      </c>
      <c r="K804" s="37" t="str">
        <v>Aman kumar</v>
      </c>
      <c r="L804" s="37" t="str">
        <v>C12832</v>
      </c>
      <c r="M804" s="37" t="str">
        <v>North</v>
      </c>
      <c r="N804" s="2">
        <v>110030</v>
      </c>
      <c r="O804" s="2" t="str">
        <v>07akepk6625r1zk</v>
      </c>
      <c r="P804" s="2">
        <v>9810331750</v>
      </c>
      <c r="Q804" s="2" t="str">
        <v>Jan'25</v>
      </c>
      <c r="R804" s="2">
        <v>2025</v>
      </c>
      <c r="S804" s="1">
        <v>0</v>
      </c>
      <c r="T804" s="2">
        <v>150</v>
      </c>
      <c r="U804" s="1">
        <v>0</v>
      </c>
      <c r="V804" s="1" t="str">
        <v>Challenger</v>
      </c>
      <c r="W804" s="10">
        <v>0</v>
      </c>
      <c r="X804" s="10">
        <v>0</v>
      </c>
      <c r="Y804" s="10">
        <v>0</v>
      </c>
      <c r="Z804" s="10">
        <v>0</v>
      </c>
      <c r="AA804" s="10">
        <v>0</v>
      </c>
      <c r="AB804" s="10">
        <v>0</v>
      </c>
      <c r="AC804" s="10">
        <v>0</v>
      </c>
      <c r="AD804" s="10">
        <v>0</v>
      </c>
      <c r="AE804" s="10">
        <v>0</v>
      </c>
      <c r="AF804" s="10">
        <v>0</v>
      </c>
      <c r="AG804" s="10">
        <v>0</v>
      </c>
      <c r="AH804" s="10">
        <v>0</v>
      </c>
      <c r="AI804" s="10">
        <v>6.03</v>
      </c>
      <c r="AJ804" s="10">
        <v>50.5</v>
      </c>
      <c r="AK804" s="10">
        <v>64.64</v>
      </c>
      <c r="AL804" s="10">
        <v>43.9</v>
      </c>
      <c r="AM804" s="10">
        <v>51.2</v>
      </c>
      <c r="AN804" s="10">
        <v>0</v>
      </c>
      <c r="AO804" s="10">
        <v>0</v>
      </c>
      <c r="AP804" s="10">
        <v>0</v>
      </c>
      <c r="AQ804" s="10">
        <v>0</v>
      </c>
      <c r="AR804" s="10">
        <v>0</v>
      </c>
      <c r="AS804" s="16">
        <v>0</v>
      </c>
      <c r="AT804" s="16">
        <v>0</v>
      </c>
      <c r="AU804" s="16">
        <v>0</v>
      </c>
      <c r="AV804" s="16">
        <v>0</v>
      </c>
      <c r="AW804" s="16" t="str">
        <v/>
      </c>
      <c r="AX804" s="10">
        <f t="shared" si="86"/>
        <v>95.1</v>
      </c>
      <c r="AY804" s="10">
        <f>SUM(Z804:AK804)</f>
        <v>121.17</v>
      </c>
      <c r="AZ804" s="2" t="s">
        <v>119</v>
      </c>
      <c r="BA804" s="10">
        <f t="shared" si="87"/>
        <v>15.85</v>
      </c>
      <c r="BB804" s="36" t="s">
        <v>118</v>
      </c>
      <c r="BC804" s="39" t="str">
        <f t="shared" si="88"/>
        <v/>
      </c>
      <c r="BD804" s="16">
        <f>SUM(AR804:AW804)</f>
        <v>0</v>
      </c>
      <c r="BE804" s="10">
        <f>SUM(AL804:AQ804)</f>
        <v>95.1</v>
      </c>
      <c r="BF804" s="12">
        <f t="shared" si="89"/>
        <v>0</v>
      </c>
      <c r="BG804" s="12">
        <f t="shared" si="90"/>
        <v>1</v>
      </c>
      <c r="BH804" s="9">
        <f t="shared" si="91"/>
        <v>95.1</v>
      </c>
      <c r="BI804" s="39" t="str">
        <f t="shared" si="92"/>
        <v/>
      </c>
      <c r="BK804" s="75"/>
    </row>
    <row r="805" spans="1:63">
      <c r="A805" s="2">
        <v>802</v>
      </c>
      <c r="B805" s="2">
        <v>2025</v>
      </c>
      <c r="C805" s="1">
        <v>0</v>
      </c>
      <c r="D805" s="37" t="str">
        <v>0015g00001Y48d1AAB</v>
      </c>
      <c r="E805" s="37" t="str">
        <v>LAXMI TIMBER TRADING CO</v>
      </c>
      <c r="F805" s="37" t="str">
        <v>DELHI</v>
      </c>
      <c r="G805" s="37" t="str">
        <v>SHAHDARA</v>
      </c>
      <c r="H805" s="37">
        <v>0</v>
      </c>
      <c r="I805" s="37" t="str">
        <v>MAHENDRA STEELS</v>
      </c>
      <c r="J805" s="37" t="str">
        <v>Aashish Goyal</v>
      </c>
      <c r="K805" s="37" t="str">
        <v>Aashish Goyal</v>
      </c>
      <c r="L805" s="37" t="str">
        <v>C12832</v>
      </c>
      <c r="M805" s="37" t="str">
        <v>North</v>
      </c>
      <c r="N805" s="2">
        <v>110051</v>
      </c>
      <c r="O805" s="2" t="str">
        <v>07AALPS3585P1ZP</v>
      </c>
      <c r="P805" s="2">
        <v>9811138363</v>
      </c>
      <c r="Q805" s="2" t="str">
        <v>Jan'25</v>
      </c>
      <c r="R805" s="2">
        <v>2025</v>
      </c>
      <c r="S805" s="1">
        <v>0</v>
      </c>
      <c r="T805" s="2">
        <v>200</v>
      </c>
      <c r="U805" s="1">
        <v>5.0000000000000001E-3</v>
      </c>
      <c r="V805" s="1" t="str">
        <v>Challenger</v>
      </c>
      <c r="W805" s="10">
        <v>0</v>
      </c>
      <c r="X805" s="10">
        <v>0</v>
      </c>
      <c r="Y805" s="10">
        <v>0</v>
      </c>
      <c r="Z805" s="10">
        <v>0</v>
      </c>
      <c r="AA805" s="10">
        <v>0</v>
      </c>
      <c r="AB805" s="10">
        <v>0</v>
      </c>
      <c r="AC805" s="10">
        <v>0</v>
      </c>
      <c r="AD805" s="10">
        <v>0</v>
      </c>
      <c r="AE805" s="10">
        <v>0</v>
      </c>
      <c r="AF805" s="10">
        <v>0</v>
      </c>
      <c r="AG805" s="10">
        <v>0</v>
      </c>
      <c r="AH805" s="10">
        <v>0</v>
      </c>
      <c r="AI805" s="10">
        <v>9.99</v>
      </c>
      <c r="AJ805" s="10">
        <v>140</v>
      </c>
      <c r="AK805" s="10">
        <v>153</v>
      </c>
      <c r="AL805" s="10">
        <v>0</v>
      </c>
      <c r="AM805" s="10">
        <v>50.76</v>
      </c>
      <c r="AN805" s="10">
        <v>0</v>
      </c>
      <c r="AO805" s="10">
        <v>0</v>
      </c>
      <c r="AP805" s="10">
        <v>0</v>
      </c>
      <c r="AQ805" s="10">
        <v>0</v>
      </c>
      <c r="AR805" s="10">
        <v>3</v>
      </c>
      <c r="AS805" s="16">
        <v>13</v>
      </c>
      <c r="AT805" s="16">
        <v>3</v>
      </c>
      <c r="AU805" s="16">
        <v>0</v>
      </c>
      <c r="AV805" s="16">
        <v>0</v>
      </c>
      <c r="AW805" s="16" t="str">
        <v/>
      </c>
      <c r="AX805" s="10">
        <f t="shared" si="86"/>
        <v>69.759999999999991</v>
      </c>
      <c r="AY805" s="10">
        <f>SUM(Z805:AK805)</f>
        <v>302.99</v>
      </c>
      <c r="AZ805" s="2" t="s">
        <v>119</v>
      </c>
      <c r="BA805" s="10">
        <f t="shared" si="87"/>
        <v>8.4599999999999991</v>
      </c>
      <c r="BB805" s="36" t="s">
        <v>118</v>
      </c>
      <c r="BC805" s="39" t="str">
        <f t="shared" si="88"/>
        <v/>
      </c>
      <c r="BD805" s="16">
        <f>SUM(AR805:AW805)</f>
        <v>19</v>
      </c>
      <c r="BE805" s="10">
        <f>SUM(AL805:AQ805)</f>
        <v>50.76</v>
      </c>
      <c r="BF805" s="12">
        <f t="shared" si="89"/>
        <v>0.27236238532110096</v>
      </c>
      <c r="BG805" s="12">
        <f t="shared" si="90"/>
        <v>0.7276376146788992</v>
      </c>
      <c r="BH805" s="9">
        <f t="shared" si="91"/>
        <v>69.759999999999991</v>
      </c>
      <c r="BI805" s="39" t="str">
        <f t="shared" si="92"/>
        <v/>
      </c>
      <c r="BK805" s="75"/>
    </row>
    <row r="806" spans="1:63">
      <c r="A806" s="2">
        <v>803</v>
      </c>
      <c r="B806" s="2">
        <v>2025</v>
      </c>
      <c r="C806" s="1">
        <v>0</v>
      </c>
      <c r="D806" s="37" t="str">
        <v>0015g00001UBHaIAAX</v>
      </c>
      <c r="E806" s="37" t="str">
        <v>AMBA STEEL</v>
      </c>
      <c r="F806" s="37" t="str">
        <v>HARYANA</v>
      </c>
      <c r="G806" s="37" t="str">
        <v>GURUGRAM</v>
      </c>
      <c r="H806" s="37" t="str">
        <v>Gurugram</v>
      </c>
      <c r="I806" s="37" t="str">
        <v>NIKUNJ UDYOG</v>
      </c>
      <c r="J806" s="37" t="str">
        <v>Shiv Shankar Sharma</v>
      </c>
      <c r="K806" s="37" t="str">
        <v>Shiv Shankar Sharma</v>
      </c>
      <c r="L806" s="37" t="str">
        <v>C12828</v>
      </c>
      <c r="M806" s="37" t="str">
        <v>North</v>
      </c>
      <c r="N806" s="2">
        <v>122002</v>
      </c>
      <c r="O806" s="2" t="str">
        <v>06AFBPV9207J1Z5</v>
      </c>
      <c r="P806" s="2">
        <v>9810100014</v>
      </c>
      <c r="Q806" s="2" t="str">
        <v>Jan'25</v>
      </c>
      <c r="R806" s="2">
        <v>2025</v>
      </c>
      <c r="S806" s="1">
        <v>0</v>
      </c>
      <c r="T806" s="2">
        <v>120</v>
      </c>
      <c r="U806" s="1">
        <v>0</v>
      </c>
      <c r="V806" s="1" t="str">
        <v>Challenger</v>
      </c>
      <c r="W806" s="10">
        <v>0</v>
      </c>
      <c r="X806" s="10">
        <v>0</v>
      </c>
      <c r="Y806" s="10">
        <v>0</v>
      </c>
      <c r="Z806" s="10">
        <v>0</v>
      </c>
      <c r="AA806" s="10">
        <v>0</v>
      </c>
      <c r="AB806" s="10">
        <v>0</v>
      </c>
      <c r="AC806" s="10">
        <v>0</v>
      </c>
      <c r="AD806" s="10">
        <v>0</v>
      </c>
      <c r="AE806" s="10">
        <v>0</v>
      </c>
      <c r="AF806" s="10">
        <v>0</v>
      </c>
      <c r="AG806" s="10">
        <v>0</v>
      </c>
      <c r="AH806" s="10">
        <v>0</v>
      </c>
      <c r="AI806" s="10">
        <v>10</v>
      </c>
      <c r="AJ806" s="10">
        <v>0</v>
      </c>
      <c r="AK806" s="10">
        <v>0</v>
      </c>
      <c r="AL806" s="10">
        <v>0</v>
      </c>
      <c r="AM806" s="10">
        <v>0</v>
      </c>
      <c r="AN806" s="10">
        <v>0</v>
      </c>
      <c r="AO806" s="10">
        <v>0</v>
      </c>
      <c r="AP806" s="10">
        <v>0</v>
      </c>
      <c r="AQ806" s="10">
        <v>0</v>
      </c>
      <c r="AR806" s="10">
        <v>0</v>
      </c>
      <c r="AS806" s="16">
        <v>0</v>
      </c>
      <c r="AT806" s="16">
        <v>0</v>
      </c>
      <c r="AU806" s="16">
        <v>0</v>
      </c>
      <c r="AV806" s="16">
        <v>0</v>
      </c>
      <c r="AW806" s="16" t="str">
        <v/>
      </c>
      <c r="AX806" s="10">
        <f t="shared" si="86"/>
        <v>0</v>
      </c>
      <c r="AY806" s="10">
        <f>SUM(Z806:AK806)</f>
        <v>10</v>
      </c>
      <c r="AZ806" s="2" t="s">
        <v>119</v>
      </c>
      <c r="BA806" s="10">
        <f t="shared" si="87"/>
        <v>0</v>
      </c>
      <c r="BB806" s="36" t="s">
        <v>118</v>
      </c>
      <c r="BC806" s="39" t="str">
        <f t="shared" si="88"/>
        <v/>
      </c>
      <c r="BD806" s="16">
        <f>SUM(AR806:AW806)</f>
        <v>0</v>
      </c>
      <c r="BE806" s="10">
        <f>SUM(AL806:AQ806)</f>
        <v>0</v>
      </c>
      <c r="BF806" s="12" t="str">
        <f t="shared" si="89"/>
        <v/>
      </c>
      <c r="BG806" s="12" t="str">
        <f t="shared" si="90"/>
        <v/>
      </c>
      <c r="BH806" s="9">
        <f t="shared" si="91"/>
        <v>0</v>
      </c>
      <c r="BI806" s="39" t="str">
        <f t="shared" si="92"/>
        <v/>
      </c>
      <c r="BK806" s="75"/>
    </row>
    <row r="807" spans="1:63">
      <c r="A807" s="2">
        <v>804</v>
      </c>
      <c r="B807" s="2">
        <v>2025</v>
      </c>
      <c r="C807" s="1">
        <v>0</v>
      </c>
      <c r="D807" s="37" t="str">
        <v>0015g00001VCA6uAAH</v>
      </c>
      <c r="E807" s="37" t="str">
        <v>KRISHNA STEELS</v>
      </c>
      <c r="F807" s="37" t="str">
        <v>HARYANA</v>
      </c>
      <c r="G807" s="37" t="str">
        <v>FARIDABAD</v>
      </c>
      <c r="H807" s="37" t="str">
        <v>Ballabgarh</v>
      </c>
      <c r="I807" s="37" t="str">
        <v>NIKUNJ UDYOG</v>
      </c>
      <c r="J807" s="37" t="str">
        <v>Rahul Chauhan</v>
      </c>
      <c r="K807" s="37">
        <v>0</v>
      </c>
      <c r="L807" s="37" t="str">
        <v>C12828</v>
      </c>
      <c r="M807" s="37" t="str">
        <v>North</v>
      </c>
      <c r="N807" s="2">
        <v>121001</v>
      </c>
      <c r="O807" s="2" t="str">
        <v>06AANPD4311L1ZU</v>
      </c>
      <c r="P807" s="2">
        <v>9953601657</v>
      </c>
      <c r="Q807" s="2" t="str">
        <v>Jan'25</v>
      </c>
      <c r="R807" s="2">
        <v>2025</v>
      </c>
      <c r="S807" s="1">
        <v>0</v>
      </c>
      <c r="T807" s="2">
        <v>100</v>
      </c>
      <c r="U807" s="1">
        <v>7.6299999999999993E-2</v>
      </c>
      <c r="V807" s="1" t="str">
        <v>Challenger</v>
      </c>
      <c r="W807" s="10">
        <v>0</v>
      </c>
      <c r="X807" s="10">
        <v>0</v>
      </c>
      <c r="Y807" s="10">
        <v>0</v>
      </c>
      <c r="Z807" s="10">
        <v>0</v>
      </c>
      <c r="AA807" s="10">
        <v>0</v>
      </c>
      <c r="AB807" s="10">
        <v>0</v>
      </c>
      <c r="AC807" s="10">
        <v>0</v>
      </c>
      <c r="AD807" s="10">
        <v>0</v>
      </c>
      <c r="AE807" s="10">
        <v>0</v>
      </c>
      <c r="AF807" s="10">
        <v>0</v>
      </c>
      <c r="AG807" s="10">
        <v>0</v>
      </c>
      <c r="AH807" s="10">
        <v>0</v>
      </c>
      <c r="AI807" s="10">
        <v>81</v>
      </c>
      <c r="AJ807" s="10">
        <v>42</v>
      </c>
      <c r="AK807" s="10">
        <v>15</v>
      </c>
      <c r="AL807" s="10">
        <v>39</v>
      </c>
      <c r="AM807" s="10">
        <v>32</v>
      </c>
      <c r="AN807" s="10">
        <v>0</v>
      </c>
      <c r="AO807" s="10">
        <v>0</v>
      </c>
      <c r="AP807" s="10">
        <v>0</v>
      </c>
      <c r="AQ807" s="10">
        <v>29.95</v>
      </c>
      <c r="AR807" s="10">
        <v>0</v>
      </c>
      <c r="AS807" s="16">
        <v>35.770000000000003</v>
      </c>
      <c r="AT807" s="16">
        <v>18</v>
      </c>
      <c r="AU807" s="16">
        <v>0</v>
      </c>
      <c r="AV807" s="16">
        <v>4.8899999999999997</v>
      </c>
      <c r="AW807" s="16">
        <v>59</v>
      </c>
      <c r="AX807" s="10">
        <f t="shared" si="86"/>
        <v>218.60999999999999</v>
      </c>
      <c r="AY807" s="10">
        <f>SUM(Z807:AK807)</f>
        <v>138</v>
      </c>
      <c r="AZ807" s="2" t="s">
        <v>119</v>
      </c>
      <c r="BA807" s="10">
        <f t="shared" si="87"/>
        <v>16.824999999999999</v>
      </c>
      <c r="BB807" s="36" t="s">
        <v>118</v>
      </c>
      <c r="BC807" s="39" t="str">
        <f t="shared" si="88"/>
        <v>A</v>
      </c>
      <c r="BD807" s="16">
        <f>SUM(AR807:AW807)</f>
        <v>117.66</v>
      </c>
      <c r="BE807" s="10">
        <f>SUM(AL807:AQ807)</f>
        <v>100.95</v>
      </c>
      <c r="BF807" s="12">
        <f t="shared" si="89"/>
        <v>0.53821874571154116</v>
      </c>
      <c r="BG807" s="12">
        <f t="shared" si="90"/>
        <v>0.46178125428845895</v>
      </c>
      <c r="BH807" s="9">
        <f t="shared" si="91"/>
        <v>218.60999999999999</v>
      </c>
      <c r="BI807" s="39" t="str">
        <f t="shared" si="92"/>
        <v>A</v>
      </c>
      <c r="BK807" s="75"/>
    </row>
    <row r="808" spans="1:63">
      <c r="A808" s="2">
        <v>805</v>
      </c>
      <c r="B808" s="2">
        <v>2025</v>
      </c>
      <c r="C808" s="1">
        <v>0</v>
      </c>
      <c r="D808" s="37" t="str">
        <v>001J1000007oCM9IAM</v>
      </c>
      <c r="E808" s="37" t="str">
        <v>TUSHAR STEEL,</v>
      </c>
      <c r="F808" s="37" t="str">
        <v>HARYANA</v>
      </c>
      <c r="G808" s="37" t="str">
        <v>FARIDABAD</v>
      </c>
      <c r="H808" s="37" t="str">
        <v>Faridabad</v>
      </c>
      <c r="I808" s="37" t="str">
        <v>NIKUNJ UDYOG</v>
      </c>
      <c r="J808" s="37" t="str">
        <v>Rahul Chauhan</v>
      </c>
      <c r="K808" s="37">
        <v>0</v>
      </c>
      <c r="L808" s="37" t="str">
        <v>C12828</v>
      </c>
      <c r="M808" s="37" t="str">
        <v>North</v>
      </c>
      <c r="N808" s="2">
        <v>121002</v>
      </c>
      <c r="O808" s="2" t="str">
        <v>06AIYPP6639G1ZI</v>
      </c>
      <c r="P808" s="2">
        <v>9540210001</v>
      </c>
      <c r="Q808" s="2" t="str">
        <v>Jan'25</v>
      </c>
      <c r="R808" s="2">
        <v>2025</v>
      </c>
      <c r="S808" s="1">
        <v>0</v>
      </c>
      <c r="T808" s="2">
        <v>125</v>
      </c>
      <c r="U808" s="1">
        <v>0</v>
      </c>
      <c r="V808" s="1" t="str">
        <v>Challenger</v>
      </c>
      <c r="W808" s="10">
        <v>0</v>
      </c>
      <c r="X808" s="10">
        <v>0</v>
      </c>
      <c r="Y808" s="10">
        <v>0</v>
      </c>
      <c r="Z808" s="10">
        <v>0</v>
      </c>
      <c r="AA808" s="10">
        <v>0</v>
      </c>
      <c r="AB808" s="10">
        <v>0</v>
      </c>
      <c r="AC808" s="10">
        <v>0</v>
      </c>
      <c r="AD808" s="10">
        <v>0</v>
      </c>
      <c r="AE808" s="10">
        <v>0</v>
      </c>
      <c r="AF808" s="10">
        <v>0</v>
      </c>
      <c r="AG808" s="10">
        <v>0</v>
      </c>
      <c r="AH808" s="10">
        <v>0</v>
      </c>
      <c r="AI808" s="10">
        <v>10</v>
      </c>
      <c r="AJ808" s="10">
        <v>0</v>
      </c>
      <c r="AK808" s="10">
        <v>25</v>
      </c>
      <c r="AL808" s="10">
        <v>0</v>
      </c>
      <c r="AM808" s="10">
        <v>3</v>
      </c>
      <c r="AN808" s="10">
        <v>0</v>
      </c>
      <c r="AO808" s="10">
        <v>2.8</v>
      </c>
      <c r="AP808" s="10">
        <v>0</v>
      </c>
      <c r="AQ808" s="10">
        <v>0</v>
      </c>
      <c r="AR808" s="10">
        <v>0</v>
      </c>
      <c r="AS808" s="16">
        <v>0</v>
      </c>
      <c r="AT808" s="16">
        <v>0</v>
      </c>
      <c r="AU808" s="16">
        <v>0</v>
      </c>
      <c r="AV808" s="16">
        <v>0</v>
      </c>
      <c r="AW808" s="16" t="str">
        <v/>
      </c>
      <c r="AX808" s="10">
        <f t="shared" si="86"/>
        <v>5.8</v>
      </c>
      <c r="AY808" s="10">
        <f>SUM(Z808:AK808)</f>
        <v>35</v>
      </c>
      <c r="AZ808" s="2" t="s">
        <v>119</v>
      </c>
      <c r="BA808" s="10">
        <f t="shared" si="87"/>
        <v>0.96666666666666667</v>
      </c>
      <c r="BB808" s="36" t="s">
        <v>118</v>
      </c>
      <c r="BC808" s="39" t="str">
        <f t="shared" si="88"/>
        <v/>
      </c>
      <c r="BD808" s="16">
        <f>SUM(AR808:AW808)</f>
        <v>0</v>
      </c>
      <c r="BE808" s="10">
        <f>SUM(AL808:AQ808)</f>
        <v>5.8</v>
      </c>
      <c r="BF808" s="12">
        <f t="shared" si="89"/>
        <v>0</v>
      </c>
      <c r="BG808" s="12">
        <f t="shared" si="90"/>
        <v>1</v>
      </c>
      <c r="BH808" s="9">
        <f t="shared" si="91"/>
        <v>5.8</v>
      </c>
      <c r="BI808" s="39" t="str">
        <f t="shared" si="92"/>
        <v/>
      </c>
      <c r="BK808" s="75"/>
    </row>
    <row r="809" spans="1:63">
      <c r="A809" s="2">
        <v>806</v>
      </c>
      <c r="B809" s="2">
        <v>2025</v>
      </c>
      <c r="C809" s="1">
        <v>0</v>
      </c>
      <c r="D809" s="37" t="str">
        <v>001J100000RypJ1IAJ</v>
      </c>
      <c r="E809" s="37" t="str">
        <v>Lakshmi Steels</v>
      </c>
      <c r="F809" s="37" t="str">
        <v>UTTAR PRADESH</v>
      </c>
      <c r="G809" s="37" t="str">
        <v>GAUTAM BUDDHA NAGAR</v>
      </c>
      <c r="H809" s="37">
        <v>0</v>
      </c>
      <c r="I809" s="37" t="str">
        <v>OPTRIX INFRA LLP</v>
      </c>
      <c r="J809" s="37" t="str">
        <v>Abhijeet Biswas</v>
      </c>
      <c r="K809" s="37" t="str">
        <v>Abhijeet Biswas</v>
      </c>
      <c r="L809" s="37" t="str">
        <v>001J100000PJG7oIAH</v>
      </c>
      <c r="M809" s="37" t="str">
        <v>North</v>
      </c>
      <c r="N809" s="2">
        <v>201009</v>
      </c>
      <c r="O809" s="2" t="str">
        <v>09AOZPS8600K1ZY</v>
      </c>
      <c r="P809" s="2">
        <v>9811222765</v>
      </c>
      <c r="Q809" s="2" t="str">
        <v>Jan'25</v>
      </c>
      <c r="R809" s="2">
        <v>2025</v>
      </c>
      <c r="S809" s="1">
        <v>0</v>
      </c>
      <c r="T809" s="2">
        <v>250</v>
      </c>
      <c r="U809" s="1">
        <v>1.0666666666666666E-2</v>
      </c>
      <c r="V809" s="1" t="str">
        <v>Alien</v>
      </c>
      <c r="W809" s="10">
        <v>0</v>
      </c>
      <c r="X809" s="10">
        <v>0</v>
      </c>
      <c r="Y809" s="10">
        <v>0</v>
      </c>
      <c r="Z809" s="10">
        <v>0</v>
      </c>
      <c r="AA809" s="10">
        <v>0</v>
      </c>
      <c r="AB809" s="10">
        <v>0</v>
      </c>
      <c r="AC809" s="10">
        <v>0</v>
      </c>
      <c r="AD809" s="10">
        <v>0</v>
      </c>
      <c r="AE809" s="10">
        <v>0</v>
      </c>
      <c r="AF809" s="10">
        <v>0</v>
      </c>
      <c r="AG809" s="10">
        <v>0</v>
      </c>
      <c r="AH809" s="10">
        <v>0</v>
      </c>
      <c r="AI809" s="10">
        <v>52.6</v>
      </c>
      <c r="AJ809" s="10">
        <v>0</v>
      </c>
      <c r="AK809" s="10">
        <v>0</v>
      </c>
      <c r="AL809" s="10">
        <v>0</v>
      </c>
      <c r="AM809" s="10">
        <v>0</v>
      </c>
      <c r="AN809" s="10">
        <v>0</v>
      </c>
      <c r="AO809" s="10">
        <v>0</v>
      </c>
      <c r="AP809" s="10">
        <v>0</v>
      </c>
      <c r="AQ809" s="10">
        <v>0</v>
      </c>
      <c r="AR809" s="10">
        <v>0</v>
      </c>
      <c r="AS809" s="16">
        <v>0</v>
      </c>
      <c r="AT809" s="16">
        <v>6</v>
      </c>
      <c r="AU809" s="16">
        <v>2</v>
      </c>
      <c r="AV809" s="16">
        <v>0</v>
      </c>
      <c r="AW809" s="16" t="str">
        <v/>
      </c>
      <c r="AX809" s="10">
        <f t="shared" si="86"/>
        <v>8</v>
      </c>
      <c r="AY809" s="10">
        <f>SUM(Z809:AK809)</f>
        <v>52.6</v>
      </c>
      <c r="AZ809" s="2" t="s">
        <v>119</v>
      </c>
      <c r="BA809" s="10">
        <f t="shared" si="87"/>
        <v>0</v>
      </c>
      <c r="BB809" s="36" t="s">
        <v>118</v>
      </c>
      <c r="BC809" s="39" t="str">
        <f t="shared" si="88"/>
        <v/>
      </c>
      <c r="BD809" s="16">
        <f>SUM(AR809:AW809)</f>
        <v>8</v>
      </c>
      <c r="BE809" s="10">
        <f>SUM(AL809:AQ809)</f>
        <v>0</v>
      </c>
      <c r="BF809" s="12">
        <f t="shared" si="89"/>
        <v>1</v>
      </c>
      <c r="BG809" s="12">
        <f t="shared" si="90"/>
        <v>0</v>
      </c>
      <c r="BH809" s="9">
        <f t="shared" si="91"/>
        <v>8</v>
      </c>
      <c r="BI809" s="39" t="str">
        <f t="shared" si="92"/>
        <v/>
      </c>
      <c r="BK809" s="75"/>
    </row>
    <row r="810" spans="1:63">
      <c r="A810" s="2">
        <v>807</v>
      </c>
      <c r="B810" s="2">
        <v>2025</v>
      </c>
      <c r="C810" s="1">
        <v>0</v>
      </c>
      <c r="D810" s="37" t="str">
        <v>0015g00001TDCVRAA5</v>
      </c>
      <c r="E810" s="37" t="str">
        <v>NARENDRA STEELS</v>
      </c>
      <c r="F810" s="37" t="str">
        <v>UTTAR PRADESH</v>
      </c>
      <c r="G810" s="37" t="str">
        <v>GAUTAM BUDDHA NAGAR</v>
      </c>
      <c r="H810" s="37" t="str">
        <v>Ghaziabad</v>
      </c>
      <c r="I810" s="37" t="str">
        <v>OPTRIX INFRA LLP</v>
      </c>
      <c r="J810" s="37" t="str">
        <v>Aashish Goyal</v>
      </c>
      <c r="K810" s="37" t="str">
        <v>Aashish Goyal</v>
      </c>
      <c r="L810" s="37" t="str">
        <v>001J100000PJG7oIAH</v>
      </c>
      <c r="M810" s="37" t="str">
        <v>North</v>
      </c>
      <c r="N810" s="2">
        <v>201009</v>
      </c>
      <c r="O810" s="2" t="str">
        <v>09ABRPJ7273N1ZP</v>
      </c>
      <c r="P810" s="2">
        <v>9811141295</v>
      </c>
      <c r="Q810" s="2" t="str">
        <v>Jan'25</v>
      </c>
      <c r="R810" s="2">
        <v>2025</v>
      </c>
      <c r="S810" s="1">
        <v>0</v>
      </c>
      <c r="T810" s="2">
        <v>150</v>
      </c>
      <c r="U810" s="1">
        <v>0.51119999999999999</v>
      </c>
      <c r="V810" s="1" t="str">
        <v>Star</v>
      </c>
      <c r="W810" s="10">
        <v>0</v>
      </c>
      <c r="X810" s="10">
        <v>0</v>
      </c>
      <c r="Y810" s="10">
        <v>0</v>
      </c>
      <c r="Z810" s="10">
        <v>0</v>
      </c>
      <c r="AA810" s="10">
        <v>0</v>
      </c>
      <c r="AB810" s="10">
        <v>0</v>
      </c>
      <c r="AC810" s="10">
        <v>0</v>
      </c>
      <c r="AD810" s="10">
        <v>0</v>
      </c>
      <c r="AE810" s="10">
        <v>0</v>
      </c>
      <c r="AF810" s="10">
        <v>0</v>
      </c>
      <c r="AG810" s="10">
        <v>0</v>
      </c>
      <c r="AH810" s="10">
        <v>0</v>
      </c>
      <c r="AI810" s="10">
        <v>106.2</v>
      </c>
      <c r="AJ810" s="10">
        <v>0</v>
      </c>
      <c r="AK810" s="10">
        <v>433</v>
      </c>
      <c r="AL810" s="10">
        <v>90</v>
      </c>
      <c r="AM810" s="10">
        <v>140</v>
      </c>
      <c r="AN810" s="10">
        <v>95.11</v>
      </c>
      <c r="AO810" s="10">
        <v>139.66</v>
      </c>
      <c r="AP810" s="10">
        <v>30</v>
      </c>
      <c r="AQ810" s="10">
        <v>52</v>
      </c>
      <c r="AR810" s="10">
        <v>41</v>
      </c>
      <c r="AS810" s="16">
        <v>79.98</v>
      </c>
      <c r="AT810" s="16">
        <v>87.26</v>
      </c>
      <c r="AU810" s="16">
        <v>92</v>
      </c>
      <c r="AV810" s="16">
        <v>50.78</v>
      </c>
      <c r="AW810" s="16">
        <v>85</v>
      </c>
      <c r="AX810" s="10">
        <f t="shared" si="86"/>
        <v>982.79</v>
      </c>
      <c r="AY810" s="10">
        <f>SUM(Z810:AK810)</f>
        <v>539.20000000000005</v>
      </c>
      <c r="AZ810" s="2" t="s">
        <v>119</v>
      </c>
      <c r="BA810" s="10">
        <f t="shared" si="87"/>
        <v>91.12833333333333</v>
      </c>
      <c r="BB810" s="36" t="s">
        <v>118</v>
      </c>
      <c r="BC810" s="39" t="str">
        <f t="shared" si="88"/>
        <v>D</v>
      </c>
      <c r="BD810" s="16">
        <f>SUM(AR810:AW810)</f>
        <v>436.02</v>
      </c>
      <c r="BE810" s="10">
        <f>SUM(AL810:AQ810)</f>
        <v>546.77</v>
      </c>
      <c r="BF810" s="12">
        <f t="shared" si="89"/>
        <v>0.44365530784806517</v>
      </c>
      <c r="BG810" s="12">
        <f t="shared" si="90"/>
        <v>0.55634469215193483</v>
      </c>
      <c r="BH810" s="9">
        <f t="shared" si="91"/>
        <v>982.79</v>
      </c>
      <c r="BI810" s="39" t="str">
        <f t="shared" si="92"/>
        <v>D</v>
      </c>
      <c r="BJ810" s="1" t="str">
        <f>_xlfn.XLOOKUP(D810,'Holi gift'!A:A,'Holi gift'!A:A,"",0,1)</f>
        <v>0015g00001TDCVRAA5</v>
      </c>
      <c r="BK810" s="75"/>
    </row>
    <row r="811" spans="1:63">
      <c r="A811" s="2">
        <v>808</v>
      </c>
      <c r="B811" s="2">
        <v>2025</v>
      </c>
      <c r="C811" s="1">
        <v>0</v>
      </c>
      <c r="D811" s="37" t="str">
        <v>001J100000Ryl5sIAB</v>
      </c>
      <c r="E811" s="37" t="str">
        <v>M/S MAMVEER TRADERS</v>
      </c>
      <c r="F811" s="37" t="str">
        <v>UTTAR PRADESH</v>
      </c>
      <c r="G811" s="37" t="str">
        <v>MEERUT</v>
      </c>
      <c r="H811" s="37" t="str">
        <v>Meerut</v>
      </c>
      <c r="I811" s="37" t="str">
        <v>OPTRIX INFRA LLP</v>
      </c>
      <c r="J811" s="37" t="str">
        <v>SHIV KUMAR</v>
      </c>
      <c r="K811" s="37" t="str">
        <v>shiv kumar</v>
      </c>
      <c r="L811" s="37" t="str">
        <v>001J100000PJG7oIAH</v>
      </c>
      <c r="M811" s="37" t="str">
        <v>North</v>
      </c>
      <c r="N811" s="2">
        <v>250003</v>
      </c>
      <c r="O811" s="2" t="str">
        <v>09ACFPG8479E1ZB</v>
      </c>
      <c r="P811" s="2">
        <v>9927010251</v>
      </c>
      <c r="Q811" s="2" t="str">
        <v>Jan'25</v>
      </c>
      <c r="R811" s="2">
        <v>2025</v>
      </c>
      <c r="S811" s="1">
        <v>0</v>
      </c>
      <c r="T811" s="2">
        <v>100</v>
      </c>
      <c r="U811" s="1">
        <v>0.01</v>
      </c>
      <c r="V811" s="1" t="str">
        <v>Challenger</v>
      </c>
      <c r="W811" s="10">
        <v>0</v>
      </c>
      <c r="X811" s="10">
        <v>0</v>
      </c>
      <c r="Y811" s="10">
        <v>0</v>
      </c>
      <c r="Z811" s="10">
        <v>0</v>
      </c>
      <c r="AA811" s="10">
        <v>0</v>
      </c>
      <c r="AB811" s="10">
        <v>0</v>
      </c>
      <c r="AC811" s="10">
        <v>0</v>
      </c>
      <c r="AD811" s="10">
        <v>0</v>
      </c>
      <c r="AE811" s="10">
        <v>0</v>
      </c>
      <c r="AF811" s="10">
        <v>0</v>
      </c>
      <c r="AG811" s="10">
        <v>0</v>
      </c>
      <c r="AH811" s="10">
        <v>0</v>
      </c>
      <c r="AI811" s="10">
        <v>54.17</v>
      </c>
      <c r="AJ811" s="10">
        <v>0</v>
      </c>
      <c r="AK811" s="10">
        <v>0</v>
      </c>
      <c r="AL811" s="10">
        <v>0</v>
      </c>
      <c r="AM811" s="10">
        <v>0</v>
      </c>
      <c r="AN811" s="10">
        <v>0</v>
      </c>
      <c r="AO811" s="10">
        <v>0</v>
      </c>
      <c r="AP811" s="10">
        <v>0</v>
      </c>
      <c r="AQ811" s="10">
        <v>2</v>
      </c>
      <c r="AR811" s="10">
        <v>0</v>
      </c>
      <c r="AS811" s="16">
        <v>0</v>
      </c>
      <c r="AT811" s="16">
        <v>0</v>
      </c>
      <c r="AU811" s="16">
        <v>3</v>
      </c>
      <c r="AV811" s="16">
        <v>0</v>
      </c>
      <c r="AW811" s="16">
        <v>3</v>
      </c>
      <c r="AX811" s="10">
        <f t="shared" si="86"/>
        <v>8</v>
      </c>
      <c r="AY811" s="10">
        <f>SUM(Z811:AK811)</f>
        <v>54.17</v>
      </c>
      <c r="AZ811" s="2" t="s">
        <v>119</v>
      </c>
      <c r="BA811" s="10">
        <f t="shared" si="87"/>
        <v>0.33333333333333331</v>
      </c>
      <c r="BB811" s="36" t="s">
        <v>118</v>
      </c>
      <c r="BC811" s="39" t="str">
        <f t="shared" si="88"/>
        <v/>
      </c>
      <c r="BD811" s="16">
        <f>SUM(AR811:AW811)</f>
        <v>6</v>
      </c>
      <c r="BE811" s="10">
        <f>SUM(AL811:AQ811)</f>
        <v>2</v>
      </c>
      <c r="BF811" s="12">
        <f t="shared" si="89"/>
        <v>0.75</v>
      </c>
      <c r="BG811" s="12">
        <f t="shared" si="90"/>
        <v>0.25</v>
      </c>
      <c r="BH811" s="9">
        <f t="shared" si="91"/>
        <v>8</v>
      </c>
      <c r="BI811" s="39" t="str">
        <f t="shared" si="92"/>
        <v/>
      </c>
      <c r="BK811" s="75"/>
    </row>
    <row r="812" spans="1:63">
      <c r="A812" s="2">
        <v>809</v>
      </c>
      <c r="B812" s="2">
        <v>2025</v>
      </c>
      <c r="C812" s="1">
        <v>0</v>
      </c>
      <c r="D812" s="37" t="str">
        <v>001J100000RyRJeIAN</v>
      </c>
      <c r="E812" s="37" t="str">
        <v>LAJPAT RAI &amp; SONS</v>
      </c>
      <c r="F812" s="37" t="str">
        <v>HARYANA</v>
      </c>
      <c r="G812" s="37" t="str">
        <v>SIRSA</v>
      </c>
      <c r="H812" s="37" t="str">
        <v>Sirsa</v>
      </c>
      <c r="I812" s="37" t="str">
        <v>PAL CEMENT AND STEEL PVT. LTD.</v>
      </c>
      <c r="J812" s="37" t="str">
        <v>Varun Arora</v>
      </c>
      <c r="K812" s="37" t="str">
        <v>Varun Arora</v>
      </c>
      <c r="L812" s="37" t="str">
        <v>C12827</v>
      </c>
      <c r="M812" s="37" t="str">
        <v>North</v>
      </c>
      <c r="N812" s="2">
        <v>125055</v>
      </c>
      <c r="O812" s="2" t="str">
        <v>06BRMPR3073G1ZJ</v>
      </c>
      <c r="P812" s="2">
        <v>9996697774</v>
      </c>
      <c r="Q812" s="2" t="str">
        <v>Jan'25</v>
      </c>
      <c r="R812" s="2">
        <v>2025</v>
      </c>
      <c r="S812" s="1">
        <v>0</v>
      </c>
      <c r="T812" s="2">
        <v>200</v>
      </c>
      <c r="U812" s="1">
        <v>0</v>
      </c>
      <c r="V812" s="1" t="str">
        <v>Challenger</v>
      </c>
      <c r="W812" s="10">
        <v>0</v>
      </c>
      <c r="X812" s="10">
        <v>0</v>
      </c>
      <c r="Y812" s="10">
        <v>0</v>
      </c>
      <c r="Z812" s="10">
        <v>0</v>
      </c>
      <c r="AA812" s="10">
        <v>0</v>
      </c>
      <c r="AB812" s="10">
        <v>0</v>
      </c>
      <c r="AC812" s="10">
        <v>0</v>
      </c>
      <c r="AD812" s="10">
        <v>0</v>
      </c>
      <c r="AE812" s="10">
        <v>0</v>
      </c>
      <c r="AF812" s="10">
        <v>0</v>
      </c>
      <c r="AG812" s="10">
        <v>0</v>
      </c>
      <c r="AH812" s="10">
        <v>0</v>
      </c>
      <c r="AI812" s="10">
        <v>52</v>
      </c>
      <c r="AJ812" s="10">
        <v>51</v>
      </c>
      <c r="AK812" s="10">
        <v>97.5</v>
      </c>
      <c r="AL812" s="10">
        <v>0</v>
      </c>
      <c r="AM812" s="10">
        <v>0</v>
      </c>
      <c r="AN812" s="10">
        <v>0</v>
      </c>
      <c r="AO812" s="10">
        <v>0</v>
      </c>
      <c r="AP812" s="10">
        <v>0</v>
      </c>
      <c r="AQ812" s="10">
        <v>0</v>
      </c>
      <c r="AR812" s="10">
        <v>0</v>
      </c>
      <c r="AS812" s="16">
        <v>0</v>
      </c>
      <c r="AT812" s="16">
        <v>0</v>
      </c>
      <c r="AU812" s="16">
        <v>0</v>
      </c>
      <c r="AV812" s="16">
        <v>0</v>
      </c>
      <c r="AW812" s="16" t="str">
        <v/>
      </c>
      <c r="AX812" s="10">
        <f t="shared" si="86"/>
        <v>0</v>
      </c>
      <c r="AY812" s="10">
        <f>SUM(Z812:AK812)</f>
        <v>200.5</v>
      </c>
      <c r="AZ812" s="2" t="s">
        <v>119</v>
      </c>
      <c r="BA812" s="10">
        <f t="shared" si="87"/>
        <v>0</v>
      </c>
      <c r="BB812" s="36" t="s">
        <v>118</v>
      </c>
      <c r="BC812" s="39" t="str">
        <f t="shared" si="88"/>
        <v/>
      </c>
      <c r="BD812" s="16">
        <f>SUM(AR812:AW812)</f>
        <v>0</v>
      </c>
      <c r="BE812" s="10">
        <f>SUM(AL812:AQ812)</f>
        <v>0</v>
      </c>
      <c r="BF812" s="12" t="str">
        <f t="shared" si="89"/>
        <v/>
      </c>
      <c r="BG812" s="12" t="str">
        <f t="shared" si="90"/>
        <v/>
      </c>
      <c r="BH812" s="9">
        <f t="shared" si="91"/>
        <v>0</v>
      </c>
      <c r="BI812" s="39" t="str">
        <f t="shared" si="92"/>
        <v/>
      </c>
      <c r="BK812" s="75"/>
    </row>
    <row r="813" spans="1:63">
      <c r="A813" s="2">
        <v>810</v>
      </c>
      <c r="B813" s="2">
        <v>2025</v>
      </c>
      <c r="C813" s="1">
        <v>0</v>
      </c>
      <c r="D813" s="37" t="str">
        <v>001J100000EpBAKIA3</v>
      </c>
      <c r="E813" s="37" t="str">
        <v>PUNJAB IRON &amp; CEMENT STORE</v>
      </c>
      <c r="F813" s="37" t="str">
        <v>PUNJAB</v>
      </c>
      <c r="G813" s="37" t="str">
        <v>LUDHIANA</v>
      </c>
      <c r="H813" s="37" t="str">
        <v>Jagraon</v>
      </c>
      <c r="I813" s="37" t="str">
        <v>PAL CEMENT AND STEEL PVT. LTD.</v>
      </c>
      <c r="J813" s="37" t="str">
        <v>Abhishek Wadhwa</v>
      </c>
      <c r="K813" s="37" t="str">
        <v>Abhishek Wadhwa</v>
      </c>
      <c r="L813" s="37" t="str">
        <v>C12827</v>
      </c>
      <c r="M813" s="37" t="str">
        <v>North</v>
      </c>
      <c r="N813" s="2">
        <v>141115</v>
      </c>
      <c r="O813" s="2" t="str">
        <v>03ABRPS9220J1Z9</v>
      </c>
      <c r="P813" s="2">
        <v>9814034147</v>
      </c>
      <c r="Q813" s="2" t="str">
        <v>Jan'25</v>
      </c>
      <c r="R813" s="2">
        <v>2025</v>
      </c>
      <c r="S813" s="1">
        <v>0</v>
      </c>
      <c r="T813" s="2">
        <v>100</v>
      </c>
      <c r="U813" s="1">
        <v>0</v>
      </c>
      <c r="V813" s="1" t="str">
        <v>Challenger</v>
      </c>
      <c r="W813" s="10">
        <v>0</v>
      </c>
      <c r="X813" s="10">
        <v>0</v>
      </c>
      <c r="Y813" s="10">
        <v>0</v>
      </c>
      <c r="Z813" s="10">
        <v>0</v>
      </c>
      <c r="AA813" s="10">
        <v>0</v>
      </c>
      <c r="AB813" s="10">
        <v>0</v>
      </c>
      <c r="AC813" s="10">
        <v>0</v>
      </c>
      <c r="AD813" s="10">
        <v>0</v>
      </c>
      <c r="AE813" s="10">
        <v>0</v>
      </c>
      <c r="AF813" s="10">
        <v>0</v>
      </c>
      <c r="AG813" s="10">
        <v>0</v>
      </c>
      <c r="AH813" s="10">
        <v>0</v>
      </c>
      <c r="AI813" s="10">
        <v>12</v>
      </c>
      <c r="AJ813" s="10">
        <v>72</v>
      </c>
      <c r="AK813" s="10">
        <v>50</v>
      </c>
      <c r="AL813" s="10">
        <v>51</v>
      </c>
      <c r="AM813" s="10">
        <v>50</v>
      </c>
      <c r="AN813" s="10">
        <v>0</v>
      </c>
      <c r="AO813" s="10">
        <v>0</v>
      </c>
      <c r="AP813" s="10">
        <v>0</v>
      </c>
      <c r="AQ813" s="10">
        <v>12.02</v>
      </c>
      <c r="AR813" s="10">
        <v>0</v>
      </c>
      <c r="AS813" s="16">
        <v>11.96</v>
      </c>
      <c r="AT813" s="16">
        <v>0</v>
      </c>
      <c r="AU813" s="16">
        <v>0</v>
      </c>
      <c r="AV813" s="16">
        <v>0</v>
      </c>
      <c r="AW813" s="16">
        <v>76</v>
      </c>
      <c r="AX813" s="10">
        <f t="shared" si="86"/>
        <v>200.98</v>
      </c>
      <c r="AY813" s="10">
        <f>SUM(Z813:AK813)</f>
        <v>134</v>
      </c>
      <c r="AZ813" s="2" t="s">
        <v>119</v>
      </c>
      <c r="BA813" s="10">
        <f t="shared" si="87"/>
        <v>18.836666666666666</v>
      </c>
      <c r="BB813" s="36" t="s">
        <v>118</v>
      </c>
      <c r="BC813" s="39" t="str">
        <f t="shared" si="88"/>
        <v>A</v>
      </c>
      <c r="BD813" s="16">
        <f>SUM(AR813:AW813)</f>
        <v>87.960000000000008</v>
      </c>
      <c r="BE813" s="10">
        <f>SUM(AL813:AQ813)</f>
        <v>113.02</v>
      </c>
      <c r="BF813" s="12">
        <f t="shared" si="89"/>
        <v>0.43765548810826954</v>
      </c>
      <c r="BG813" s="12">
        <f t="shared" si="90"/>
        <v>0.56234451189173051</v>
      </c>
      <c r="BH813" s="9">
        <f t="shared" si="91"/>
        <v>200.98</v>
      </c>
      <c r="BI813" s="39" t="str">
        <f t="shared" si="92"/>
        <v>A</v>
      </c>
      <c r="BK813" s="75"/>
    </row>
    <row r="814" spans="1:63">
      <c r="A814" s="2">
        <v>811</v>
      </c>
      <c r="B814" s="2">
        <v>2025</v>
      </c>
      <c r="C814" s="1">
        <v>0</v>
      </c>
      <c r="D814" s="37" t="str">
        <v>001J1000003mHUVIA2</v>
      </c>
      <c r="E814" s="37" t="str">
        <v>PUNJAB IRON &amp; CEMENT STORE</v>
      </c>
      <c r="F814" s="37" t="str">
        <v>PUNJAB</v>
      </c>
      <c r="G814" s="37" t="str">
        <v>LUDHIANA</v>
      </c>
      <c r="H814" s="37" t="str">
        <v>Samrala</v>
      </c>
      <c r="I814" s="37" t="str">
        <v>PAL CEMENT AND STEEL PVT. LTD.</v>
      </c>
      <c r="J814" s="37" t="str">
        <v>Abhishek Wadhwa</v>
      </c>
      <c r="K814" s="37" t="str">
        <v>Abhishek Wadhwa</v>
      </c>
      <c r="L814" s="37" t="str">
        <v>C12827</v>
      </c>
      <c r="M814" s="37" t="str">
        <v>North</v>
      </c>
      <c r="N814" s="2">
        <v>141415</v>
      </c>
      <c r="O814" s="2" t="str">
        <v>03ARSPS7646H1Z6</v>
      </c>
      <c r="P814" s="2">
        <v>9417051513</v>
      </c>
      <c r="Q814" s="2" t="str">
        <v>Jan'25</v>
      </c>
      <c r="R814" s="2">
        <v>2025</v>
      </c>
      <c r="S814" s="1">
        <v>0</v>
      </c>
      <c r="T814" s="2" t="str">
        <v/>
      </c>
      <c r="U814" s="1">
        <v>0</v>
      </c>
      <c r="V814" s="1" t="str">
        <v>Potential Not updated</v>
      </c>
      <c r="W814" s="10">
        <v>0</v>
      </c>
      <c r="X814" s="10">
        <v>0</v>
      </c>
      <c r="Y814" s="10">
        <v>0</v>
      </c>
      <c r="Z814" s="10">
        <v>0</v>
      </c>
      <c r="AA814" s="10">
        <v>0</v>
      </c>
      <c r="AB814" s="10">
        <v>0</v>
      </c>
      <c r="AC814" s="10">
        <v>0</v>
      </c>
      <c r="AD814" s="10">
        <v>0</v>
      </c>
      <c r="AE814" s="10">
        <v>0</v>
      </c>
      <c r="AF814" s="10">
        <v>0</v>
      </c>
      <c r="AG814" s="10">
        <v>0</v>
      </c>
      <c r="AH814" s="10">
        <v>0</v>
      </c>
      <c r="AI814" s="10">
        <v>13</v>
      </c>
      <c r="AJ814" s="10">
        <v>74</v>
      </c>
      <c r="AK814" s="10">
        <v>0</v>
      </c>
      <c r="AL814" s="10">
        <v>0</v>
      </c>
      <c r="AM814" s="10">
        <v>0</v>
      </c>
      <c r="AN814" s="10">
        <v>12</v>
      </c>
      <c r="AO814" s="10">
        <v>11.99</v>
      </c>
      <c r="AP814" s="10">
        <v>0</v>
      </c>
      <c r="AQ814" s="10">
        <v>0</v>
      </c>
      <c r="AR814" s="10">
        <v>0</v>
      </c>
      <c r="AS814" s="16">
        <v>0</v>
      </c>
      <c r="AT814" s="16">
        <v>0</v>
      </c>
      <c r="AU814" s="16">
        <v>0</v>
      </c>
      <c r="AV814" s="16">
        <v>0</v>
      </c>
      <c r="AW814" s="16" t="str">
        <v/>
      </c>
      <c r="AX814" s="10">
        <f t="shared" si="86"/>
        <v>23.990000000000002</v>
      </c>
      <c r="AY814" s="10">
        <f>SUM(Z814:AK814)</f>
        <v>87</v>
      </c>
      <c r="AZ814" s="2" t="s">
        <v>119</v>
      </c>
      <c r="BA814" s="10">
        <f t="shared" si="87"/>
        <v>3.9983333333333335</v>
      </c>
      <c r="BB814" s="36" t="s">
        <v>118</v>
      </c>
      <c r="BC814" s="39" t="str">
        <f t="shared" si="88"/>
        <v/>
      </c>
      <c r="BD814" s="16">
        <f>SUM(AR814:AW814)</f>
        <v>0</v>
      </c>
      <c r="BE814" s="10">
        <f>SUM(AL814:AQ814)</f>
        <v>23.990000000000002</v>
      </c>
      <c r="BF814" s="12">
        <f t="shared" si="89"/>
        <v>0</v>
      </c>
      <c r="BG814" s="12">
        <f t="shared" si="90"/>
        <v>1</v>
      </c>
      <c r="BH814" s="9">
        <f t="shared" si="91"/>
        <v>23.990000000000002</v>
      </c>
      <c r="BI814" s="39" t="str">
        <f t="shared" si="92"/>
        <v/>
      </c>
      <c r="BK814" s="75"/>
    </row>
    <row r="815" spans="1:63">
      <c r="A815" s="2">
        <v>812</v>
      </c>
      <c r="B815" s="2">
        <v>2025</v>
      </c>
      <c r="C815" s="1">
        <v>0</v>
      </c>
      <c r="D815" s="37" t="str">
        <v>001J100000RyxttIAB</v>
      </c>
      <c r="E815" s="37" t="str">
        <v>AGGARWAL IRON STORE</v>
      </c>
      <c r="F815" s="37" t="str">
        <v>PUNJAB</v>
      </c>
      <c r="G815" s="37" t="str">
        <v>LUDHIANA</v>
      </c>
      <c r="H815" s="37" t="str">
        <v>Ludhiana East</v>
      </c>
      <c r="I815" s="37" t="str">
        <v>PAL CEMENT AND STEEL PVT. LTD.</v>
      </c>
      <c r="J815" s="37" t="str">
        <v>Abhishek Wadhwa</v>
      </c>
      <c r="K815" s="37" t="str">
        <v>Abhishek Wadhwa</v>
      </c>
      <c r="L815" s="37" t="str">
        <v>C12827</v>
      </c>
      <c r="M815" s="37" t="str">
        <v>North</v>
      </c>
      <c r="N815" s="2">
        <v>141008</v>
      </c>
      <c r="O815" s="2" t="str">
        <v>03CLEPG7700C1ZT</v>
      </c>
      <c r="P815" s="2">
        <v>9876506009</v>
      </c>
      <c r="Q815" s="2" t="str">
        <v>Jan'25</v>
      </c>
      <c r="R815" s="2">
        <v>2025</v>
      </c>
      <c r="S815" s="1">
        <v>0</v>
      </c>
      <c r="T815" s="2">
        <v>100</v>
      </c>
      <c r="U815" s="1">
        <v>0</v>
      </c>
      <c r="V815" s="1" t="str">
        <v>Challenger</v>
      </c>
      <c r="W815" s="10">
        <v>0</v>
      </c>
      <c r="X815" s="10">
        <v>0</v>
      </c>
      <c r="Y815" s="10">
        <v>0</v>
      </c>
      <c r="Z815" s="10">
        <v>0</v>
      </c>
      <c r="AA815" s="10">
        <v>0</v>
      </c>
      <c r="AB815" s="10">
        <v>0</v>
      </c>
      <c r="AC815" s="10">
        <v>0</v>
      </c>
      <c r="AD815" s="10">
        <v>0</v>
      </c>
      <c r="AE815" s="10">
        <v>0</v>
      </c>
      <c r="AF815" s="10">
        <v>0</v>
      </c>
      <c r="AG815" s="10">
        <v>0</v>
      </c>
      <c r="AH815" s="10">
        <v>0</v>
      </c>
      <c r="AI815" s="10">
        <v>15</v>
      </c>
      <c r="AJ815" s="10">
        <v>70</v>
      </c>
      <c r="AK815" s="10">
        <v>0</v>
      </c>
      <c r="AL815" s="10">
        <v>0</v>
      </c>
      <c r="AM815" s="10">
        <v>0</v>
      </c>
      <c r="AN815" s="10">
        <v>0</v>
      </c>
      <c r="AO815" s="10">
        <v>0</v>
      </c>
      <c r="AP815" s="10">
        <v>0</v>
      </c>
      <c r="AQ815" s="10">
        <v>0</v>
      </c>
      <c r="AR815" s="10">
        <v>0</v>
      </c>
      <c r="AS815" s="16">
        <v>0</v>
      </c>
      <c r="AT815" s="16">
        <v>0</v>
      </c>
      <c r="AU815" s="16">
        <v>0</v>
      </c>
      <c r="AV815" s="16">
        <v>0</v>
      </c>
      <c r="AW815" s="16" t="str">
        <v/>
      </c>
      <c r="AX815" s="10">
        <f t="shared" si="86"/>
        <v>0</v>
      </c>
      <c r="AY815" s="10">
        <f>SUM(Z815:AK815)</f>
        <v>85</v>
      </c>
      <c r="AZ815" s="2" t="s">
        <v>119</v>
      </c>
      <c r="BA815" s="10">
        <f t="shared" si="87"/>
        <v>0</v>
      </c>
      <c r="BB815" s="36" t="s">
        <v>118</v>
      </c>
      <c r="BC815" s="39" t="str">
        <f t="shared" si="88"/>
        <v/>
      </c>
      <c r="BD815" s="16">
        <f>SUM(AR815:AW815)</f>
        <v>0</v>
      </c>
      <c r="BE815" s="10">
        <f>SUM(AL815:AQ815)</f>
        <v>0</v>
      </c>
      <c r="BF815" s="12" t="str">
        <f t="shared" si="89"/>
        <v/>
      </c>
      <c r="BG815" s="12" t="str">
        <f t="shared" si="90"/>
        <v/>
      </c>
      <c r="BH815" s="9">
        <f t="shared" si="91"/>
        <v>0</v>
      </c>
      <c r="BI815" s="39" t="str">
        <f t="shared" si="92"/>
        <v/>
      </c>
      <c r="BK815" s="75"/>
    </row>
    <row r="816" spans="1:63">
      <c r="A816" s="2">
        <v>813</v>
      </c>
      <c r="B816" s="2">
        <v>2025</v>
      </c>
      <c r="C816" s="1">
        <v>0</v>
      </c>
      <c r="D816" s="37" t="str">
        <v>001J100000Rz5PcIAJ</v>
      </c>
      <c r="E816" s="37" t="str">
        <v>JAI LUXMI WAREHOUSE</v>
      </c>
      <c r="F816" s="37" t="str">
        <v>PUNJAB</v>
      </c>
      <c r="G816" s="37" t="str">
        <v>S.A.S Nagar</v>
      </c>
      <c r="H816" s="37" t="str">
        <v>Mohali</v>
      </c>
      <c r="I816" s="37" t="str">
        <v>PAL CEMENT AND STEEL PVT. LTD.</v>
      </c>
      <c r="J816" s="37" t="str">
        <v>Abhishek Wadhwa</v>
      </c>
      <c r="K816" s="37" t="str">
        <v>Abhishek Wadhwa</v>
      </c>
      <c r="L816" s="37" t="str">
        <v>C12827</v>
      </c>
      <c r="M816" s="37" t="str">
        <v>North</v>
      </c>
      <c r="N816" s="2">
        <v>140306</v>
      </c>
      <c r="O816" s="2" t="str">
        <v>03AAUFJ4593R1ZC</v>
      </c>
      <c r="P816" s="2">
        <v>7009613377</v>
      </c>
      <c r="Q816" s="2" t="str">
        <v>Jan'25</v>
      </c>
      <c r="R816" s="2">
        <v>2025</v>
      </c>
      <c r="S816" s="1">
        <v>0</v>
      </c>
      <c r="T816" s="2">
        <v>50</v>
      </c>
      <c r="U816" s="1">
        <v>0</v>
      </c>
      <c r="V816" s="1" t="str">
        <v>Minor</v>
      </c>
      <c r="W816" s="10">
        <v>0</v>
      </c>
      <c r="X816" s="10">
        <v>0</v>
      </c>
      <c r="Y816" s="10">
        <v>0</v>
      </c>
      <c r="Z816" s="10">
        <v>0</v>
      </c>
      <c r="AA816" s="10">
        <v>0</v>
      </c>
      <c r="AB816" s="10">
        <v>0</v>
      </c>
      <c r="AC816" s="10">
        <v>0</v>
      </c>
      <c r="AD816" s="10">
        <v>0</v>
      </c>
      <c r="AE816" s="10">
        <v>0</v>
      </c>
      <c r="AF816" s="10">
        <v>0</v>
      </c>
      <c r="AG816" s="10">
        <v>0</v>
      </c>
      <c r="AH816" s="10">
        <v>0</v>
      </c>
      <c r="AI816" s="10">
        <v>51</v>
      </c>
      <c r="AJ816" s="10">
        <v>75</v>
      </c>
      <c r="AK816" s="10">
        <v>0</v>
      </c>
      <c r="AL816" s="10">
        <v>0</v>
      </c>
      <c r="AM816" s="10">
        <v>20</v>
      </c>
      <c r="AN816" s="10">
        <v>10</v>
      </c>
      <c r="AO816" s="10">
        <v>0</v>
      </c>
      <c r="AP816" s="10">
        <v>0</v>
      </c>
      <c r="AQ816" s="10">
        <v>0</v>
      </c>
      <c r="AR816" s="10">
        <v>0</v>
      </c>
      <c r="AS816" s="16">
        <v>0</v>
      </c>
      <c r="AT816" s="16">
        <v>0</v>
      </c>
      <c r="AU816" s="16">
        <v>0</v>
      </c>
      <c r="AV816" s="16">
        <v>0</v>
      </c>
      <c r="AW816" s="16" t="str">
        <v/>
      </c>
      <c r="AX816" s="10">
        <f t="shared" si="86"/>
        <v>30</v>
      </c>
      <c r="AY816" s="10">
        <f>SUM(Z816:AK816)</f>
        <v>126</v>
      </c>
      <c r="AZ816" s="2" t="s">
        <v>119</v>
      </c>
      <c r="BA816" s="10">
        <f t="shared" si="87"/>
        <v>5</v>
      </c>
      <c r="BB816" s="36" t="s">
        <v>118</v>
      </c>
      <c r="BC816" s="39" t="str">
        <f t="shared" si="88"/>
        <v/>
      </c>
      <c r="BD816" s="16">
        <f>SUM(AR816:AW816)</f>
        <v>0</v>
      </c>
      <c r="BE816" s="10">
        <f>SUM(AL816:AQ816)</f>
        <v>30</v>
      </c>
      <c r="BF816" s="12">
        <f t="shared" si="89"/>
        <v>0</v>
      </c>
      <c r="BG816" s="12">
        <f t="shared" si="90"/>
        <v>1</v>
      </c>
      <c r="BH816" s="9">
        <f t="shared" si="91"/>
        <v>30</v>
      </c>
      <c r="BI816" s="39" t="str">
        <f t="shared" si="92"/>
        <v/>
      </c>
      <c r="BK816" s="75"/>
    </row>
    <row r="817" spans="1:63">
      <c r="A817" s="2">
        <v>814</v>
      </c>
      <c r="B817" s="2">
        <v>2025</v>
      </c>
      <c r="C817" s="1">
        <v>0</v>
      </c>
      <c r="D817" s="37" t="str">
        <v>0015g00001V9xCIAAZ</v>
      </c>
      <c r="E817" s="37" t="str">
        <v>GULATI TRADERS</v>
      </c>
      <c r="F817" s="37" t="str">
        <v>HARYANA</v>
      </c>
      <c r="G817" s="37" t="str">
        <v>AMBALA</v>
      </c>
      <c r="H817" s="37" t="str">
        <v>Saha</v>
      </c>
      <c r="I817" s="37" t="str">
        <v>RAMDOOT UDHYOG PRIVATE LIMITED</v>
      </c>
      <c r="J817" s="37" t="str">
        <v>Deepak Dhiman</v>
      </c>
      <c r="K817" s="37" t="str">
        <v>Naseem Makkar</v>
      </c>
      <c r="L817" s="37" t="str">
        <v>C13168</v>
      </c>
      <c r="M817" s="37" t="str">
        <v>North</v>
      </c>
      <c r="N817" s="2">
        <v>133104</v>
      </c>
      <c r="O817" s="2" t="str">
        <v>06ATGPG3151P1ZJ</v>
      </c>
      <c r="P817" s="2">
        <v>9817217848</v>
      </c>
      <c r="Q817" s="2" t="str">
        <v>Jan'25</v>
      </c>
      <c r="R817" s="2">
        <v>2025</v>
      </c>
      <c r="S817" s="1">
        <v>0</v>
      </c>
      <c r="T817" s="2">
        <v>50</v>
      </c>
      <c r="U817" s="1">
        <v>0</v>
      </c>
      <c r="V817" s="1" t="str">
        <v>Minor</v>
      </c>
      <c r="W817" s="10">
        <v>0</v>
      </c>
      <c r="X817" s="10">
        <v>0</v>
      </c>
      <c r="Y817" s="10">
        <v>0</v>
      </c>
      <c r="Z817" s="10">
        <v>0</v>
      </c>
      <c r="AA817" s="10">
        <v>0</v>
      </c>
      <c r="AB817" s="10">
        <v>0</v>
      </c>
      <c r="AC817" s="10">
        <v>0</v>
      </c>
      <c r="AD817" s="10">
        <v>0</v>
      </c>
      <c r="AE817" s="10">
        <v>0</v>
      </c>
      <c r="AF817" s="10">
        <v>0</v>
      </c>
      <c r="AG817" s="10">
        <v>0</v>
      </c>
      <c r="AH817" s="10">
        <v>0</v>
      </c>
      <c r="AI817" s="10">
        <v>22</v>
      </c>
      <c r="AJ817" s="10">
        <v>22</v>
      </c>
      <c r="AK817" s="10">
        <v>0</v>
      </c>
      <c r="AL817" s="10">
        <v>0</v>
      </c>
      <c r="AM817" s="10">
        <v>0</v>
      </c>
      <c r="AN817" s="10">
        <v>0</v>
      </c>
      <c r="AO817" s="10">
        <v>0</v>
      </c>
      <c r="AP817" s="10">
        <v>0</v>
      </c>
      <c r="AQ817" s="10">
        <v>0</v>
      </c>
      <c r="AR817" s="10">
        <v>0</v>
      </c>
      <c r="AS817" s="16">
        <v>0</v>
      </c>
      <c r="AT817" s="16">
        <v>0</v>
      </c>
      <c r="AU817" s="16">
        <v>0</v>
      </c>
      <c r="AV817" s="16">
        <v>0</v>
      </c>
      <c r="AW817" s="16">
        <v>14</v>
      </c>
      <c r="AX817" s="10">
        <f t="shared" si="86"/>
        <v>14</v>
      </c>
      <c r="AY817" s="10">
        <f>SUM(Z817:AK817)</f>
        <v>44</v>
      </c>
      <c r="AZ817" s="2" t="s">
        <v>119</v>
      </c>
      <c r="BA817" s="10">
        <f t="shared" si="87"/>
        <v>0</v>
      </c>
      <c r="BB817" s="36" t="s">
        <v>118</v>
      </c>
      <c r="BC817" s="39" t="str">
        <f t="shared" si="88"/>
        <v/>
      </c>
      <c r="BD817" s="16">
        <f>SUM(AR817:AW817)</f>
        <v>14</v>
      </c>
      <c r="BE817" s="10">
        <f>SUM(AL817:AQ817)</f>
        <v>0</v>
      </c>
      <c r="BF817" s="12">
        <f t="shared" si="89"/>
        <v>1</v>
      </c>
      <c r="BG817" s="12">
        <f t="shared" si="90"/>
        <v>0</v>
      </c>
      <c r="BH817" s="9">
        <f t="shared" si="91"/>
        <v>14</v>
      </c>
      <c r="BI817" s="39" t="str">
        <f t="shared" si="92"/>
        <v/>
      </c>
      <c r="BK817" s="75"/>
    </row>
    <row r="818" spans="1:63">
      <c r="A818" s="2">
        <v>815</v>
      </c>
      <c r="B818" s="2">
        <v>2025</v>
      </c>
      <c r="C818" s="1">
        <v>0</v>
      </c>
      <c r="D818" s="37" t="str">
        <v>0015g00001bZG2tAAG</v>
      </c>
      <c r="E818" s="37" t="str">
        <v>Durga steels</v>
      </c>
      <c r="F818" s="37" t="str">
        <v>HARYANA</v>
      </c>
      <c r="G818" s="37" t="str">
        <v>AMBALA</v>
      </c>
      <c r="H818" s="37" t="str">
        <v>Ambala</v>
      </c>
      <c r="I818" s="37" t="str">
        <v>RAMDOOT UDHYOG PRIVATE LIMITED</v>
      </c>
      <c r="J818" s="37" t="str">
        <v>Deepak Dhiman</v>
      </c>
      <c r="K818" s="37" t="str">
        <v>Naseem Makkar</v>
      </c>
      <c r="L818" s="37" t="str">
        <v>C13168</v>
      </c>
      <c r="M818" s="37" t="str">
        <v>North</v>
      </c>
      <c r="N818" s="2">
        <v>134003</v>
      </c>
      <c r="O818" s="2" t="str">
        <v>06BBGPR4876M1ZW</v>
      </c>
      <c r="P818" s="2">
        <v>9896843606</v>
      </c>
      <c r="Q818" s="2" t="str">
        <v>Jan'25</v>
      </c>
      <c r="R818" s="2">
        <v>2025</v>
      </c>
      <c r="S818" s="1">
        <v>0</v>
      </c>
      <c r="T818" s="2">
        <v>75</v>
      </c>
      <c r="U818" s="1">
        <v>0</v>
      </c>
      <c r="V818" s="1" t="str">
        <v>Challenger</v>
      </c>
      <c r="W818" s="10">
        <v>0</v>
      </c>
      <c r="X818" s="10">
        <v>0</v>
      </c>
      <c r="Y818" s="10">
        <v>0</v>
      </c>
      <c r="Z818" s="10">
        <v>0</v>
      </c>
      <c r="AA818" s="10">
        <v>0</v>
      </c>
      <c r="AB818" s="10">
        <v>0</v>
      </c>
      <c r="AC818" s="10">
        <v>0</v>
      </c>
      <c r="AD818" s="10">
        <v>0</v>
      </c>
      <c r="AE818" s="10">
        <v>0</v>
      </c>
      <c r="AF818" s="10">
        <v>0</v>
      </c>
      <c r="AG818" s="10">
        <v>0</v>
      </c>
      <c r="AH818" s="10">
        <v>0</v>
      </c>
      <c r="AI818" s="10">
        <v>10</v>
      </c>
      <c r="AJ818" s="10">
        <v>0</v>
      </c>
      <c r="AK818" s="10">
        <v>0</v>
      </c>
      <c r="AL818" s="10">
        <v>0</v>
      </c>
      <c r="AM818" s="10">
        <v>0</v>
      </c>
      <c r="AN818" s="10">
        <v>0</v>
      </c>
      <c r="AO818" s="10">
        <v>0</v>
      </c>
      <c r="AP818" s="10">
        <v>0</v>
      </c>
      <c r="AQ818" s="10">
        <v>0</v>
      </c>
      <c r="AR818" s="10">
        <v>0</v>
      </c>
      <c r="AS818" s="16">
        <v>0</v>
      </c>
      <c r="AT818" s="16">
        <v>0</v>
      </c>
      <c r="AU818" s="16">
        <v>0</v>
      </c>
      <c r="AV818" s="16">
        <v>0</v>
      </c>
      <c r="AW818" s="16" t="str">
        <v/>
      </c>
      <c r="AX818" s="10">
        <f t="shared" si="86"/>
        <v>0</v>
      </c>
      <c r="AY818" s="10">
        <f>SUM(Z818:AK818)</f>
        <v>10</v>
      </c>
      <c r="AZ818" s="2" t="s">
        <v>119</v>
      </c>
      <c r="BA818" s="10">
        <f t="shared" si="87"/>
        <v>0</v>
      </c>
      <c r="BB818" s="36" t="s">
        <v>118</v>
      </c>
      <c r="BC818" s="39" t="str">
        <f t="shared" si="88"/>
        <v/>
      </c>
      <c r="BD818" s="16">
        <f>SUM(AR818:AW818)</f>
        <v>0</v>
      </c>
      <c r="BE818" s="10">
        <f>SUM(AL818:AQ818)</f>
        <v>0</v>
      </c>
      <c r="BF818" s="12" t="str">
        <f t="shared" si="89"/>
        <v/>
      </c>
      <c r="BG818" s="12" t="str">
        <f t="shared" si="90"/>
        <v/>
      </c>
      <c r="BH818" s="9">
        <f t="shared" si="91"/>
        <v>0</v>
      </c>
      <c r="BI818" s="39" t="str">
        <f t="shared" si="92"/>
        <v/>
      </c>
      <c r="BK818" s="75"/>
    </row>
    <row r="819" spans="1:63">
      <c r="A819" s="2">
        <v>816</v>
      </c>
      <c r="B819" s="2">
        <v>2025</v>
      </c>
      <c r="C819" s="1">
        <v>0</v>
      </c>
      <c r="D819" s="37" t="str">
        <v>0015g00001W31F5AAJ</v>
      </c>
      <c r="E819" s="37" t="str">
        <v>MTS STEELS</v>
      </c>
      <c r="F819" s="37" t="str">
        <v>HARYANA</v>
      </c>
      <c r="G819" s="37" t="str">
        <v>PANCHKULA</v>
      </c>
      <c r="H819" s="37" t="str">
        <v>Panchkula</v>
      </c>
      <c r="I819" s="37" t="str">
        <v>RAMDOOT UDHYOG PRIVATE LIMITED</v>
      </c>
      <c r="J819" s="37" t="str">
        <v>Sushant Abrol</v>
      </c>
      <c r="K819" s="37" t="str">
        <v>Naseem Makkar</v>
      </c>
      <c r="L819" s="37" t="str">
        <v>C13168</v>
      </c>
      <c r="M819" s="37" t="str">
        <v>North</v>
      </c>
      <c r="N819" s="2">
        <v>134113</v>
      </c>
      <c r="O819" s="2" t="str">
        <v>06ABNPA6638A1Z0</v>
      </c>
      <c r="P819" s="2">
        <v>9876800745</v>
      </c>
      <c r="Q819" s="2" t="str">
        <v>Jan'25</v>
      </c>
      <c r="R819" s="2">
        <v>2025</v>
      </c>
      <c r="S819" s="1">
        <v>0</v>
      </c>
      <c r="T819" s="2">
        <v>125</v>
      </c>
      <c r="U819" s="1">
        <v>0</v>
      </c>
      <c r="V819" s="1" t="str">
        <v>Challenger</v>
      </c>
      <c r="W819" s="10">
        <v>0</v>
      </c>
      <c r="X819" s="10">
        <v>0</v>
      </c>
      <c r="Y819" s="10">
        <v>0</v>
      </c>
      <c r="Z819" s="10">
        <v>0</v>
      </c>
      <c r="AA819" s="10">
        <v>0</v>
      </c>
      <c r="AB819" s="10">
        <v>0</v>
      </c>
      <c r="AC819" s="10">
        <v>0</v>
      </c>
      <c r="AD819" s="10">
        <v>0</v>
      </c>
      <c r="AE819" s="10">
        <v>0</v>
      </c>
      <c r="AF819" s="10">
        <v>0</v>
      </c>
      <c r="AG819" s="10">
        <v>0</v>
      </c>
      <c r="AH819" s="10">
        <v>0</v>
      </c>
      <c r="AI819" s="10">
        <v>15.88</v>
      </c>
      <c r="AJ819" s="10">
        <v>0</v>
      </c>
      <c r="AK819" s="10">
        <v>0</v>
      </c>
      <c r="AL819" s="10">
        <v>0</v>
      </c>
      <c r="AM819" s="10">
        <v>0</v>
      </c>
      <c r="AN819" s="10">
        <v>0</v>
      </c>
      <c r="AO819" s="10">
        <v>0</v>
      </c>
      <c r="AP819" s="10">
        <v>0</v>
      </c>
      <c r="AQ819" s="10">
        <v>0</v>
      </c>
      <c r="AR819" s="10">
        <v>0</v>
      </c>
      <c r="AS819" s="16">
        <v>0</v>
      </c>
      <c r="AT819" s="16">
        <v>0</v>
      </c>
      <c r="AU819" s="16">
        <v>0</v>
      </c>
      <c r="AV819" s="16">
        <v>0</v>
      </c>
      <c r="AW819" s="16" t="str">
        <v/>
      </c>
      <c r="AX819" s="10">
        <f t="shared" si="86"/>
        <v>0</v>
      </c>
      <c r="AY819" s="10">
        <f>SUM(Z819:AK819)</f>
        <v>15.88</v>
      </c>
      <c r="AZ819" s="2" t="s">
        <v>119</v>
      </c>
      <c r="BA819" s="10">
        <f t="shared" si="87"/>
        <v>0</v>
      </c>
      <c r="BB819" s="36" t="s">
        <v>118</v>
      </c>
      <c r="BC819" s="39" t="str">
        <f t="shared" si="88"/>
        <v/>
      </c>
      <c r="BD819" s="16">
        <f>SUM(AR819:AW819)</f>
        <v>0</v>
      </c>
      <c r="BE819" s="10">
        <f>SUM(AL819:AQ819)</f>
        <v>0</v>
      </c>
      <c r="BF819" s="12" t="str">
        <f t="shared" si="89"/>
        <v/>
      </c>
      <c r="BG819" s="12" t="str">
        <f t="shared" si="90"/>
        <v/>
      </c>
      <c r="BH819" s="9">
        <f t="shared" si="91"/>
        <v>0</v>
      </c>
      <c r="BI819" s="39" t="str">
        <f t="shared" si="92"/>
        <v/>
      </c>
      <c r="BK819" s="75"/>
    </row>
    <row r="820" spans="1:63">
      <c r="A820" s="2">
        <v>817</v>
      </c>
      <c r="B820" s="2">
        <v>2024</v>
      </c>
      <c r="C820" s="1">
        <v>0</v>
      </c>
      <c r="D820" s="37" t="str">
        <v>0015g00001e9OJhAAM</v>
      </c>
      <c r="E820" s="37" t="str">
        <v>BALDEV KRISHAN &amp; SONS</v>
      </c>
      <c r="F820" s="37" t="str">
        <v>PUNJAB</v>
      </c>
      <c r="G820" s="37" t="str">
        <v>FAZILKA</v>
      </c>
      <c r="H820" s="37" t="str">
        <v>Jalalabad</v>
      </c>
      <c r="I820" s="37" t="str">
        <v>RAMDOOT UDHYOG PRIVATE LIMITED</v>
      </c>
      <c r="J820" s="37" t="str">
        <v>Sonu Kumar</v>
      </c>
      <c r="K820" s="37" t="str">
        <v>Sonu Kumar</v>
      </c>
      <c r="L820" s="37" t="str">
        <v>C13168</v>
      </c>
      <c r="M820" s="37" t="str">
        <v>North</v>
      </c>
      <c r="N820" s="2">
        <v>152024</v>
      </c>
      <c r="O820" s="2" t="str">
        <v>03AESPK7212G1ZL</v>
      </c>
      <c r="P820" s="2">
        <v>9915609126</v>
      </c>
      <c r="Q820" s="2" t="str">
        <v>Dec'24</v>
      </c>
      <c r="R820" s="2">
        <v>2025</v>
      </c>
      <c r="S820" s="1">
        <v>0</v>
      </c>
      <c r="T820" s="2">
        <v>100</v>
      </c>
      <c r="U820" s="1">
        <v>0</v>
      </c>
      <c r="V820" s="1" t="str">
        <v>Challenger</v>
      </c>
      <c r="W820" s="10">
        <v>0</v>
      </c>
      <c r="X820" s="10">
        <v>0</v>
      </c>
      <c r="Y820" s="10">
        <v>0</v>
      </c>
      <c r="Z820" s="10">
        <v>0</v>
      </c>
      <c r="AA820" s="10">
        <v>0</v>
      </c>
      <c r="AB820" s="10">
        <v>0</v>
      </c>
      <c r="AC820" s="10">
        <v>0</v>
      </c>
      <c r="AD820" s="10">
        <v>0</v>
      </c>
      <c r="AE820" s="10">
        <v>0</v>
      </c>
      <c r="AF820" s="10">
        <v>0</v>
      </c>
      <c r="AG820" s="10">
        <v>0</v>
      </c>
      <c r="AH820" s="10">
        <v>36.5</v>
      </c>
      <c r="AI820" s="10">
        <v>0</v>
      </c>
      <c r="AJ820" s="10">
        <v>10</v>
      </c>
      <c r="AK820" s="10">
        <v>0</v>
      </c>
      <c r="AL820" s="10">
        <v>0</v>
      </c>
      <c r="AM820" s="10">
        <v>0</v>
      </c>
      <c r="AN820" s="10">
        <v>19</v>
      </c>
      <c r="AO820" s="10">
        <v>0</v>
      </c>
      <c r="AP820" s="10">
        <v>0</v>
      </c>
      <c r="AQ820" s="10">
        <v>0</v>
      </c>
      <c r="AR820" s="10">
        <v>0</v>
      </c>
      <c r="AS820" s="16">
        <v>0</v>
      </c>
      <c r="AT820" s="16">
        <v>0</v>
      </c>
      <c r="AU820" s="16">
        <v>0</v>
      </c>
      <c r="AV820" s="16">
        <v>0</v>
      </c>
      <c r="AW820" s="16" t="str">
        <v/>
      </c>
      <c r="AX820" s="10">
        <f t="shared" si="86"/>
        <v>19</v>
      </c>
      <c r="AY820" s="10">
        <f>SUM(Z820:AK820)</f>
        <v>46.5</v>
      </c>
      <c r="AZ820" s="2" t="s">
        <v>119</v>
      </c>
      <c r="BA820" s="10">
        <f t="shared" si="87"/>
        <v>3.1666666666666665</v>
      </c>
      <c r="BB820" s="36" t="s">
        <v>118</v>
      </c>
      <c r="BC820" s="39" t="str">
        <f t="shared" si="88"/>
        <v/>
      </c>
      <c r="BD820" s="16">
        <f>SUM(AR820:AW820)</f>
        <v>0</v>
      </c>
      <c r="BE820" s="10">
        <f>SUM(AL820:AQ820)</f>
        <v>19</v>
      </c>
      <c r="BF820" s="12">
        <f t="shared" si="89"/>
        <v>0</v>
      </c>
      <c r="BG820" s="12">
        <f t="shared" si="90"/>
        <v>1</v>
      </c>
      <c r="BH820" s="9">
        <f t="shared" si="91"/>
        <v>19</v>
      </c>
      <c r="BI820" s="39" t="str">
        <f t="shared" si="92"/>
        <v/>
      </c>
      <c r="BK820" s="75"/>
    </row>
    <row r="821" spans="1:63">
      <c r="A821" s="2">
        <v>818</v>
      </c>
      <c r="B821" s="2">
        <v>2025</v>
      </c>
      <c r="C821" s="1">
        <v>0</v>
      </c>
      <c r="D821" s="37" t="str">
        <v>0015g00001U9LfkAAF</v>
      </c>
      <c r="E821" s="37" t="str">
        <v>LAXMI STEELS</v>
      </c>
      <c r="F821" s="37" t="str">
        <v>UTTAR PRADESH</v>
      </c>
      <c r="G821" s="37" t="str">
        <v>GAUTAM BUDDHA NAGAR</v>
      </c>
      <c r="H821" s="37">
        <v>0</v>
      </c>
      <c r="I821" s="37" t="str">
        <v>SHASHI STEELS CORPORATION</v>
      </c>
      <c r="J821" s="37" t="str">
        <v>Abhijeet Biswas</v>
      </c>
      <c r="K821" s="37" t="str">
        <v>Abhijeet Biswas</v>
      </c>
      <c r="L821" s="37" t="str">
        <v>C12816</v>
      </c>
      <c r="M821" s="37" t="str">
        <v>North</v>
      </c>
      <c r="N821" s="2">
        <v>201306</v>
      </c>
      <c r="O821" s="2" t="str">
        <v>09AZWPK9179R1ZP</v>
      </c>
      <c r="P821" s="2">
        <v>9811872320</v>
      </c>
      <c r="Q821" s="2" t="str">
        <v>Jan'25</v>
      </c>
      <c r="R821" s="2">
        <v>2025</v>
      </c>
      <c r="S821" s="1">
        <v>0</v>
      </c>
      <c r="T821" s="2">
        <v>200</v>
      </c>
      <c r="U821" s="1">
        <v>0</v>
      </c>
      <c r="V821" s="1" t="str">
        <v>Challenger</v>
      </c>
      <c r="W821" s="10">
        <v>0</v>
      </c>
      <c r="X821" s="10">
        <v>0</v>
      </c>
      <c r="Y821" s="10">
        <v>0</v>
      </c>
      <c r="Z821" s="10">
        <v>0</v>
      </c>
      <c r="AA821" s="10">
        <v>0</v>
      </c>
      <c r="AB821" s="10">
        <v>0</v>
      </c>
      <c r="AC821" s="10">
        <v>0</v>
      </c>
      <c r="AD821" s="10">
        <v>0</v>
      </c>
      <c r="AE821" s="10">
        <v>0</v>
      </c>
      <c r="AF821" s="10">
        <v>0</v>
      </c>
      <c r="AG821" s="10">
        <v>0</v>
      </c>
      <c r="AH821" s="10">
        <v>0</v>
      </c>
      <c r="AI821" s="10">
        <v>181.85499999999999</v>
      </c>
      <c r="AJ821" s="10">
        <v>0</v>
      </c>
      <c r="AK821" s="10">
        <v>59</v>
      </c>
      <c r="AL821" s="10">
        <v>0</v>
      </c>
      <c r="AM821" s="10">
        <v>0</v>
      </c>
      <c r="AN821" s="10">
        <v>0</v>
      </c>
      <c r="AO821" s="10">
        <v>0</v>
      </c>
      <c r="AP821" s="10">
        <v>0</v>
      </c>
      <c r="AQ821" s="10">
        <v>0</v>
      </c>
      <c r="AR821" s="10">
        <v>0</v>
      </c>
      <c r="AS821" s="16">
        <v>0</v>
      </c>
      <c r="AT821" s="16">
        <v>0</v>
      </c>
      <c r="AU821" s="16">
        <v>0</v>
      </c>
      <c r="AV821" s="16">
        <v>0</v>
      </c>
      <c r="AW821" s="16" t="str">
        <v/>
      </c>
      <c r="AX821" s="10">
        <f t="shared" si="86"/>
        <v>0</v>
      </c>
      <c r="AY821" s="10">
        <f>SUM(Z821:AK821)</f>
        <v>240.85499999999999</v>
      </c>
      <c r="AZ821" s="2" t="s">
        <v>119</v>
      </c>
      <c r="BA821" s="10">
        <f t="shared" si="87"/>
        <v>0</v>
      </c>
      <c r="BB821" s="36" t="s">
        <v>118</v>
      </c>
      <c r="BC821" s="39" t="str">
        <f t="shared" si="88"/>
        <v/>
      </c>
      <c r="BD821" s="16">
        <f>SUM(AR821:AW821)</f>
        <v>0</v>
      </c>
      <c r="BE821" s="10">
        <f>SUM(AL821:AQ821)</f>
        <v>0</v>
      </c>
      <c r="BF821" s="12" t="str">
        <f t="shared" si="89"/>
        <v/>
      </c>
      <c r="BG821" s="12" t="str">
        <f t="shared" si="90"/>
        <v/>
      </c>
      <c r="BH821" s="9">
        <f t="shared" si="91"/>
        <v>0</v>
      </c>
      <c r="BI821" s="39" t="str">
        <f t="shared" si="92"/>
        <v/>
      </c>
      <c r="BK821" s="75"/>
    </row>
    <row r="822" spans="1:63">
      <c r="A822" s="2">
        <v>819</v>
      </c>
      <c r="B822" s="2">
        <v>2025</v>
      </c>
      <c r="C822" s="1">
        <v>0</v>
      </c>
      <c r="D822" s="37" t="str">
        <v>0015g00001UBHloAAH</v>
      </c>
      <c r="E822" s="37" t="str">
        <v>M/S LOTUS SALES CORPORATION</v>
      </c>
      <c r="F822" s="37" t="str">
        <v>UTTARAKHAND</v>
      </c>
      <c r="G822" s="37" t="str">
        <v>DEHRADUN</v>
      </c>
      <c r="H822" s="37" t="str">
        <v>Dehradun</v>
      </c>
      <c r="I822" s="37" t="str">
        <v>SHIVA SALES INDIA CORPORATION</v>
      </c>
      <c r="J822" s="37" t="str">
        <v>Ravi Kumar</v>
      </c>
      <c r="K822" s="37">
        <v>0</v>
      </c>
      <c r="L822" s="37" t="str">
        <v>C12821</v>
      </c>
      <c r="M822" s="37" t="str">
        <v>North</v>
      </c>
      <c r="N822" s="2">
        <v>248001</v>
      </c>
      <c r="O822" s="2" t="str">
        <v>05AAAFL8441N1Z3</v>
      </c>
      <c r="P822" s="2">
        <v>9412050553</v>
      </c>
      <c r="Q822" s="2" t="str">
        <v>Jan'25</v>
      </c>
      <c r="R822" s="2">
        <v>2025</v>
      </c>
      <c r="S822" s="1">
        <v>0</v>
      </c>
      <c r="T822" s="2">
        <v>125</v>
      </c>
      <c r="U822" s="1">
        <v>3.8399999999999997E-2</v>
      </c>
      <c r="V822" s="1" t="str">
        <v>Challenger</v>
      </c>
      <c r="W822" s="10">
        <v>0</v>
      </c>
      <c r="X822" s="10">
        <v>0</v>
      </c>
      <c r="Y822" s="10">
        <v>0</v>
      </c>
      <c r="Z822" s="10">
        <v>0</v>
      </c>
      <c r="AA822" s="10">
        <v>0</v>
      </c>
      <c r="AB822" s="10">
        <v>0</v>
      </c>
      <c r="AC822" s="10">
        <v>0</v>
      </c>
      <c r="AD822" s="10">
        <v>0</v>
      </c>
      <c r="AE822" s="10">
        <v>0</v>
      </c>
      <c r="AF822" s="10">
        <v>0</v>
      </c>
      <c r="AG822" s="10">
        <v>0</v>
      </c>
      <c r="AH822" s="10">
        <v>0</v>
      </c>
      <c r="AI822" s="10">
        <v>7</v>
      </c>
      <c r="AJ822" s="10">
        <v>7</v>
      </c>
      <c r="AK822" s="10">
        <v>0</v>
      </c>
      <c r="AL822" s="10">
        <v>32</v>
      </c>
      <c r="AM822" s="10">
        <v>33</v>
      </c>
      <c r="AN822" s="10">
        <v>4</v>
      </c>
      <c r="AO822" s="10">
        <v>6</v>
      </c>
      <c r="AP822" s="10">
        <v>0</v>
      </c>
      <c r="AQ822" s="10">
        <v>0</v>
      </c>
      <c r="AR822" s="10">
        <v>0</v>
      </c>
      <c r="AS822" s="16">
        <v>5</v>
      </c>
      <c r="AT822" s="16">
        <v>7</v>
      </c>
      <c r="AU822" s="16">
        <v>2</v>
      </c>
      <c r="AV822" s="16">
        <v>5.4</v>
      </c>
      <c r="AW822" s="16" t="str">
        <v/>
      </c>
      <c r="AX822" s="10">
        <f t="shared" si="86"/>
        <v>94.4</v>
      </c>
      <c r="AY822" s="10">
        <f>SUM(Z822:AK822)</f>
        <v>14</v>
      </c>
      <c r="AZ822" s="2" t="s">
        <v>119</v>
      </c>
      <c r="BA822" s="10">
        <f t="shared" si="87"/>
        <v>12.5</v>
      </c>
      <c r="BB822" s="36" t="s">
        <v>118</v>
      </c>
      <c r="BC822" s="39" t="str">
        <f t="shared" si="88"/>
        <v/>
      </c>
      <c r="BD822" s="16">
        <f>SUM(AR822:AW822)</f>
        <v>19.399999999999999</v>
      </c>
      <c r="BE822" s="10">
        <f>SUM(AL822:AQ822)</f>
        <v>75</v>
      </c>
      <c r="BF822" s="12">
        <f t="shared" si="89"/>
        <v>0.20550847457627117</v>
      </c>
      <c r="BG822" s="12">
        <f t="shared" si="90"/>
        <v>0.79449152542372881</v>
      </c>
      <c r="BH822" s="9">
        <f t="shared" si="91"/>
        <v>94.4</v>
      </c>
      <c r="BI822" s="39" t="str">
        <f t="shared" si="92"/>
        <v/>
      </c>
      <c r="BK822" s="75"/>
    </row>
    <row r="823" spans="1:63">
      <c r="A823" s="2">
        <v>820</v>
      </c>
      <c r="B823" s="2">
        <v>2025</v>
      </c>
      <c r="C823" s="1">
        <v>0</v>
      </c>
      <c r="D823" s="37" t="str">
        <v>0015g00001Y4CyKAAV</v>
      </c>
      <c r="E823" s="37" t="str">
        <v>Chauhan cement store</v>
      </c>
      <c r="F823" s="37" t="str">
        <v>UTTARAKHAND</v>
      </c>
      <c r="G823" s="37" t="str">
        <v>DEHRADUN</v>
      </c>
      <c r="H823" s="37" t="str">
        <v>Dehradun</v>
      </c>
      <c r="I823" s="37" t="str">
        <v>SHIVA SALES INDIA CORPORATION</v>
      </c>
      <c r="J823" s="37" t="str">
        <v>Ravi Kumar</v>
      </c>
      <c r="K823" s="37">
        <v>0</v>
      </c>
      <c r="L823" s="37" t="str">
        <v>C12821</v>
      </c>
      <c r="M823" s="37" t="str">
        <v>North</v>
      </c>
      <c r="N823" s="2">
        <v>248001</v>
      </c>
      <c r="O823" s="2">
        <v>0</v>
      </c>
      <c r="P823" s="2">
        <v>9412932666</v>
      </c>
      <c r="Q823" s="2" t="str">
        <v>Jan'25</v>
      </c>
      <c r="R823" s="2">
        <v>2025</v>
      </c>
      <c r="S823" s="1">
        <v>0</v>
      </c>
      <c r="T823" s="2">
        <v>25</v>
      </c>
      <c r="U823" s="1">
        <v>0.12</v>
      </c>
      <c r="V823" s="1" t="str">
        <v>Friendly</v>
      </c>
      <c r="W823" s="10">
        <v>0</v>
      </c>
      <c r="X823" s="10">
        <v>0</v>
      </c>
      <c r="Y823" s="10">
        <v>0</v>
      </c>
      <c r="Z823" s="10">
        <v>0</v>
      </c>
      <c r="AA823" s="10">
        <v>0</v>
      </c>
      <c r="AB823" s="10">
        <v>0</v>
      </c>
      <c r="AC823" s="10">
        <v>0</v>
      </c>
      <c r="AD823" s="10">
        <v>0</v>
      </c>
      <c r="AE823" s="10">
        <v>0</v>
      </c>
      <c r="AF823" s="10">
        <v>0</v>
      </c>
      <c r="AG823" s="10">
        <v>0</v>
      </c>
      <c r="AH823" s="10">
        <v>0</v>
      </c>
      <c r="AI823" s="10">
        <v>9</v>
      </c>
      <c r="AJ823" s="10">
        <v>3</v>
      </c>
      <c r="AK823" s="10">
        <v>0</v>
      </c>
      <c r="AL823" s="10">
        <v>10</v>
      </c>
      <c r="AM823" s="10">
        <v>9</v>
      </c>
      <c r="AN823" s="10">
        <v>0</v>
      </c>
      <c r="AO823" s="10">
        <v>0</v>
      </c>
      <c r="AP823" s="10">
        <v>0</v>
      </c>
      <c r="AQ823" s="10">
        <v>0</v>
      </c>
      <c r="AR823" s="10">
        <v>0</v>
      </c>
      <c r="AS823" s="16">
        <v>0</v>
      </c>
      <c r="AT823" s="16">
        <v>0</v>
      </c>
      <c r="AU823" s="16">
        <v>0</v>
      </c>
      <c r="AV823" s="16">
        <v>9</v>
      </c>
      <c r="AW823" s="16" t="str">
        <v/>
      </c>
      <c r="AX823" s="10">
        <f t="shared" si="86"/>
        <v>28</v>
      </c>
      <c r="AY823" s="10">
        <f>SUM(Z823:AK823)</f>
        <v>12</v>
      </c>
      <c r="AZ823" s="2" t="s">
        <v>119</v>
      </c>
      <c r="BA823" s="10">
        <f t="shared" si="87"/>
        <v>3.1666666666666665</v>
      </c>
      <c r="BB823" s="36" t="s">
        <v>118</v>
      </c>
      <c r="BC823" s="39" t="str">
        <f t="shared" si="88"/>
        <v/>
      </c>
      <c r="BD823" s="16">
        <f>SUM(AR823:AW823)</f>
        <v>9</v>
      </c>
      <c r="BE823" s="10">
        <f>SUM(AL823:AQ823)</f>
        <v>19</v>
      </c>
      <c r="BF823" s="12">
        <f t="shared" si="89"/>
        <v>0.32142857142857145</v>
      </c>
      <c r="BG823" s="12">
        <f t="shared" si="90"/>
        <v>0.6785714285714286</v>
      </c>
      <c r="BH823" s="9">
        <f t="shared" si="91"/>
        <v>28</v>
      </c>
      <c r="BI823" s="39" t="str">
        <f t="shared" si="92"/>
        <v/>
      </c>
      <c r="BK823" s="75"/>
    </row>
    <row r="824" spans="1:63">
      <c r="A824" s="2">
        <v>821</v>
      </c>
      <c r="B824" s="2">
        <v>2025</v>
      </c>
      <c r="C824" s="1">
        <v>0</v>
      </c>
      <c r="D824" s="37" t="str">
        <v>001fw000005araqAAA</v>
      </c>
      <c r="E824" s="37" t="str">
        <v>PURAN CHAND AND SONS</v>
      </c>
      <c r="F824" s="37" t="str">
        <v>UTTARAKHAND</v>
      </c>
      <c r="G824" s="37" t="str">
        <v>DEHRADUN</v>
      </c>
      <c r="H824" s="37" t="str">
        <v>Dehradun</v>
      </c>
      <c r="I824" s="37" t="str">
        <v>SHIVA SALES INDIA CORPORATION</v>
      </c>
      <c r="J824" s="37" t="str">
        <v>Ravi Kumar</v>
      </c>
      <c r="K824" s="37">
        <v>0</v>
      </c>
      <c r="L824" s="37" t="str">
        <v>C12821</v>
      </c>
      <c r="M824" s="37" t="str">
        <v>North</v>
      </c>
      <c r="N824" s="2">
        <v>248001</v>
      </c>
      <c r="O824" s="2" t="str">
        <v>05EYVPK0087A1ZE</v>
      </c>
      <c r="P824" s="2">
        <v>7055102989</v>
      </c>
      <c r="Q824" s="2" t="str">
        <v>Jan'25</v>
      </c>
      <c r="R824" s="2">
        <v>2025</v>
      </c>
      <c r="S824" s="1">
        <v>0</v>
      </c>
      <c r="T824" s="2">
        <v>15</v>
      </c>
      <c r="U824" s="1">
        <v>0.55555555555555558</v>
      </c>
      <c r="V824" s="1" t="str">
        <v>Friendly</v>
      </c>
      <c r="W824" s="10">
        <v>0</v>
      </c>
      <c r="X824" s="10">
        <v>0</v>
      </c>
      <c r="Y824" s="10">
        <v>0</v>
      </c>
      <c r="Z824" s="10">
        <v>0</v>
      </c>
      <c r="AA824" s="10">
        <v>0</v>
      </c>
      <c r="AB824" s="10">
        <v>0</v>
      </c>
      <c r="AC824" s="10">
        <v>0</v>
      </c>
      <c r="AD824" s="10">
        <v>0</v>
      </c>
      <c r="AE824" s="10">
        <v>0</v>
      </c>
      <c r="AF824" s="10">
        <v>0</v>
      </c>
      <c r="AG824" s="10">
        <v>0</v>
      </c>
      <c r="AH824" s="10">
        <v>0</v>
      </c>
      <c r="AI824" s="10">
        <v>3.5</v>
      </c>
      <c r="AJ824" s="10">
        <v>4</v>
      </c>
      <c r="AK824" s="10">
        <v>12</v>
      </c>
      <c r="AL824" s="10">
        <v>12</v>
      </c>
      <c r="AM824" s="10">
        <v>19</v>
      </c>
      <c r="AN824" s="10">
        <v>11</v>
      </c>
      <c r="AO824" s="10">
        <v>7</v>
      </c>
      <c r="AP824" s="10">
        <v>6</v>
      </c>
      <c r="AQ824" s="10">
        <v>0</v>
      </c>
      <c r="AR824" s="10">
        <v>4.5</v>
      </c>
      <c r="AS824" s="16">
        <v>0</v>
      </c>
      <c r="AT824" s="16">
        <v>7.5</v>
      </c>
      <c r="AU824" s="16">
        <v>12</v>
      </c>
      <c r="AV824" s="16">
        <v>5.5</v>
      </c>
      <c r="AW824" s="16">
        <v>1</v>
      </c>
      <c r="AX824" s="10">
        <f t="shared" si="86"/>
        <v>85.5</v>
      </c>
      <c r="AY824" s="10">
        <f>SUM(Z824:AK824)</f>
        <v>19.5</v>
      </c>
      <c r="AZ824" s="2" t="s">
        <v>119</v>
      </c>
      <c r="BA824" s="10">
        <f t="shared" si="87"/>
        <v>9.1666666666666661</v>
      </c>
      <c r="BB824" s="36" t="s">
        <v>118</v>
      </c>
      <c r="BC824" s="39" t="str">
        <f t="shared" si="88"/>
        <v/>
      </c>
      <c r="BD824" s="16">
        <f>SUM(AR824:AW824)</f>
        <v>30.5</v>
      </c>
      <c r="BE824" s="10">
        <f>SUM(AL824:AQ824)</f>
        <v>55</v>
      </c>
      <c r="BF824" s="12">
        <f t="shared" si="89"/>
        <v>0.35672514619883039</v>
      </c>
      <c r="BG824" s="12">
        <f t="shared" si="90"/>
        <v>0.64327485380116955</v>
      </c>
      <c r="BH824" s="9">
        <f t="shared" si="91"/>
        <v>85.5</v>
      </c>
      <c r="BI824" s="39" t="str">
        <f t="shared" si="92"/>
        <v/>
      </c>
      <c r="BK824" s="75"/>
    </row>
    <row r="825" spans="1:63">
      <c r="A825" s="2">
        <v>822</v>
      </c>
      <c r="B825" s="2">
        <v>2025</v>
      </c>
      <c r="C825" s="1">
        <v>0</v>
      </c>
      <c r="D825" s="37" t="str">
        <v>0015g00001dHW5fAAG</v>
      </c>
      <c r="E825" s="37" t="str">
        <v>M/S DHAN LAXMI TRADERS</v>
      </c>
      <c r="F825" s="37" t="str">
        <v>UTTARAKHAND</v>
      </c>
      <c r="G825" s="37" t="str">
        <v>HARIDWAR</v>
      </c>
      <c r="H825" s="37" t="str">
        <v>Haridwar</v>
      </c>
      <c r="I825" s="37" t="str">
        <v>SHIVA SALES INDIA CORPORATION</v>
      </c>
      <c r="J825" s="37" t="str">
        <v>Ravi Kumar</v>
      </c>
      <c r="K825" s="37" t="str">
        <v>Gaurav Bhardwaj</v>
      </c>
      <c r="L825" s="37" t="str">
        <v>C12821</v>
      </c>
      <c r="M825" s="37" t="str">
        <v>North</v>
      </c>
      <c r="N825" s="2">
        <v>204904</v>
      </c>
      <c r="O825" s="2" t="str">
        <v>05AMIPA1604Q1Z7</v>
      </c>
      <c r="P825" s="2">
        <v>9711485504</v>
      </c>
      <c r="Q825" s="2" t="str">
        <v>Jan'25</v>
      </c>
      <c r="R825" s="2">
        <v>2025</v>
      </c>
      <c r="S825" s="1">
        <v>0</v>
      </c>
      <c r="T825" s="2">
        <v>250</v>
      </c>
      <c r="U825" s="1">
        <v>6.4946666666666666E-2</v>
      </c>
      <c r="V825" s="1" t="str">
        <v>Alien</v>
      </c>
      <c r="W825" s="10">
        <v>0</v>
      </c>
      <c r="X825" s="10">
        <v>0</v>
      </c>
      <c r="Y825" s="10">
        <v>0</v>
      </c>
      <c r="Z825" s="10">
        <v>0</v>
      </c>
      <c r="AA825" s="10">
        <v>0</v>
      </c>
      <c r="AB825" s="10">
        <v>0</v>
      </c>
      <c r="AC825" s="10">
        <v>0</v>
      </c>
      <c r="AD825" s="10">
        <v>0</v>
      </c>
      <c r="AE825" s="10">
        <v>0</v>
      </c>
      <c r="AF825" s="10">
        <v>0</v>
      </c>
      <c r="AG825" s="10">
        <v>0</v>
      </c>
      <c r="AH825" s="10">
        <v>0</v>
      </c>
      <c r="AI825" s="10">
        <v>6</v>
      </c>
      <c r="AJ825" s="10">
        <v>20</v>
      </c>
      <c r="AK825" s="10">
        <v>0</v>
      </c>
      <c r="AL825" s="10">
        <v>16</v>
      </c>
      <c r="AM825" s="10">
        <v>21</v>
      </c>
      <c r="AN825" s="10">
        <v>23</v>
      </c>
      <c r="AO825" s="10">
        <v>10</v>
      </c>
      <c r="AP825" s="10">
        <v>0</v>
      </c>
      <c r="AQ825" s="10">
        <v>2</v>
      </c>
      <c r="AR825" s="10">
        <v>3.6</v>
      </c>
      <c r="AS825" s="16">
        <v>0</v>
      </c>
      <c r="AT825" s="16">
        <v>19.71</v>
      </c>
      <c r="AU825" s="16">
        <v>29</v>
      </c>
      <c r="AV825" s="16">
        <v>0</v>
      </c>
      <c r="AW825" s="16">
        <v>10</v>
      </c>
      <c r="AX825" s="10">
        <f t="shared" si="86"/>
        <v>134.31</v>
      </c>
      <c r="AY825" s="10">
        <f>SUM(Z825:AK825)</f>
        <v>26</v>
      </c>
      <c r="AZ825" s="2" t="s">
        <v>119</v>
      </c>
      <c r="BA825" s="10">
        <f t="shared" si="87"/>
        <v>12</v>
      </c>
      <c r="BB825" s="36" t="s">
        <v>118</v>
      </c>
      <c r="BC825" s="39" t="str">
        <f t="shared" si="88"/>
        <v/>
      </c>
      <c r="BD825" s="16">
        <f>SUM(AR825:AW825)</f>
        <v>62.31</v>
      </c>
      <c r="BE825" s="10">
        <f>SUM(AL825:AQ825)</f>
        <v>72</v>
      </c>
      <c r="BF825" s="12">
        <f t="shared" si="89"/>
        <v>0.46392673665400941</v>
      </c>
      <c r="BG825" s="12">
        <f t="shared" si="90"/>
        <v>0.53607326334599059</v>
      </c>
      <c r="BH825" s="9">
        <f t="shared" si="91"/>
        <v>134.31</v>
      </c>
      <c r="BI825" s="39" t="str">
        <f t="shared" si="92"/>
        <v/>
      </c>
      <c r="BK825" s="75"/>
    </row>
    <row r="826" spans="1:63">
      <c r="A826" s="2">
        <v>823</v>
      </c>
      <c r="B826" s="2">
        <v>2025</v>
      </c>
      <c r="C826" s="1">
        <v>0</v>
      </c>
      <c r="D826" s="37" t="str">
        <v>001J100000RySEJIA3</v>
      </c>
      <c r="E826" s="37" t="str">
        <v>SANDHU ENTERPRISES</v>
      </c>
      <c r="F826" s="37" t="str">
        <v>UTTARAKHAND</v>
      </c>
      <c r="G826" s="37" t="str">
        <v>UDAM SINGH NAGAR</v>
      </c>
      <c r="H826" s="37" t="str">
        <v>Rudrapur</v>
      </c>
      <c r="I826" s="37" t="str">
        <v>SHIVA SALES INDIA CORPORATION</v>
      </c>
      <c r="J826" s="37" t="str">
        <v>Manoj Yadav</v>
      </c>
      <c r="K826" s="37" t="str">
        <v>Manoj Yadav</v>
      </c>
      <c r="L826" s="37" t="str">
        <v>C12821</v>
      </c>
      <c r="M826" s="37" t="str">
        <v>North</v>
      </c>
      <c r="N826" s="2">
        <v>263160</v>
      </c>
      <c r="O826" s="2" t="str">
        <v>05FNKPS6512K1ZJ</v>
      </c>
      <c r="P826" s="2">
        <v>9756400003</v>
      </c>
      <c r="Q826" s="2" t="str">
        <v>Jan'25</v>
      </c>
      <c r="R826" s="2">
        <v>2025</v>
      </c>
      <c r="S826" s="1">
        <v>0</v>
      </c>
      <c r="T826" s="2">
        <v>140</v>
      </c>
      <c r="U826" s="1">
        <v>0</v>
      </c>
      <c r="V826" s="1" t="str">
        <v>Challenger</v>
      </c>
      <c r="W826" s="10">
        <v>0</v>
      </c>
      <c r="X826" s="10">
        <v>0</v>
      </c>
      <c r="Y826" s="10">
        <v>0</v>
      </c>
      <c r="Z826" s="10">
        <v>0</v>
      </c>
      <c r="AA826" s="10">
        <v>0</v>
      </c>
      <c r="AB826" s="10">
        <v>0</v>
      </c>
      <c r="AC826" s="10">
        <v>0</v>
      </c>
      <c r="AD826" s="10">
        <v>0</v>
      </c>
      <c r="AE826" s="10">
        <v>0</v>
      </c>
      <c r="AF826" s="10">
        <v>0</v>
      </c>
      <c r="AG826" s="10">
        <v>0</v>
      </c>
      <c r="AH826" s="10">
        <v>0</v>
      </c>
      <c r="AI826" s="10">
        <v>7</v>
      </c>
      <c r="AJ826" s="10">
        <v>0</v>
      </c>
      <c r="AK826" s="10">
        <v>0</v>
      </c>
      <c r="AL826" s="10">
        <v>9</v>
      </c>
      <c r="AM826" s="10">
        <v>0</v>
      </c>
      <c r="AN826" s="10">
        <v>0</v>
      </c>
      <c r="AO826" s="10">
        <v>0</v>
      </c>
      <c r="AP826" s="10">
        <v>0</v>
      </c>
      <c r="AQ826" s="10">
        <v>0</v>
      </c>
      <c r="AR826" s="10">
        <v>0</v>
      </c>
      <c r="AS826" s="16">
        <v>0</v>
      </c>
      <c r="AT826" s="16">
        <v>0</v>
      </c>
      <c r="AU826" s="16">
        <v>0</v>
      </c>
      <c r="AV826" s="16">
        <v>0</v>
      </c>
      <c r="AW826" s="16" t="str">
        <v/>
      </c>
      <c r="AX826" s="10">
        <f t="shared" si="86"/>
        <v>9</v>
      </c>
      <c r="AY826" s="10">
        <f>SUM(Z826:AK826)</f>
        <v>7</v>
      </c>
      <c r="AZ826" s="2" t="s">
        <v>119</v>
      </c>
      <c r="BA826" s="10">
        <f t="shared" si="87"/>
        <v>1.5</v>
      </c>
      <c r="BB826" s="36" t="s">
        <v>118</v>
      </c>
      <c r="BC826" s="39" t="str">
        <f t="shared" si="88"/>
        <v/>
      </c>
      <c r="BD826" s="16">
        <f>SUM(AR826:AW826)</f>
        <v>0</v>
      </c>
      <c r="BE826" s="10">
        <f>SUM(AL826:AQ826)</f>
        <v>9</v>
      </c>
      <c r="BF826" s="12">
        <f t="shared" si="89"/>
        <v>0</v>
      </c>
      <c r="BG826" s="12">
        <f t="shared" si="90"/>
        <v>1</v>
      </c>
      <c r="BH826" s="9">
        <f t="shared" si="91"/>
        <v>9</v>
      </c>
      <c r="BI826" s="39" t="str">
        <f t="shared" si="92"/>
        <v/>
      </c>
      <c r="BK826" s="75"/>
    </row>
    <row r="827" spans="1:63">
      <c r="A827" s="2">
        <v>824</v>
      </c>
      <c r="B827" s="2">
        <v>2025</v>
      </c>
      <c r="C827" s="1">
        <v>0</v>
      </c>
      <c r="D827" s="37" t="str">
        <v>0015g00001YNundAAD</v>
      </c>
      <c r="E827" s="37" t="str">
        <v>MA SHEETLA TRADERS</v>
      </c>
      <c r="F827" s="37" t="str">
        <v>UTTARAKHAND</v>
      </c>
      <c r="G827" s="37" t="str">
        <v>NAINITAL</v>
      </c>
      <c r="H827" s="37" t="str">
        <v>Haldwani</v>
      </c>
      <c r="I827" s="37" t="str">
        <v>SHIVA SALES INDIA CORPORATION</v>
      </c>
      <c r="J827" s="37" t="str">
        <v>Manoj Yadav</v>
      </c>
      <c r="K827" s="37" t="str">
        <v>Manoj Yadav</v>
      </c>
      <c r="L827" s="37" t="str">
        <v>C12821</v>
      </c>
      <c r="M827" s="37" t="str">
        <v>North</v>
      </c>
      <c r="N827" s="2">
        <v>263139</v>
      </c>
      <c r="O827" s="2" t="str">
        <v>05BDYPK6399E1ZU</v>
      </c>
      <c r="P827" s="2">
        <v>9548625728</v>
      </c>
      <c r="Q827" s="2" t="str">
        <v>Jan'25</v>
      </c>
      <c r="R827" s="2">
        <v>2025</v>
      </c>
      <c r="S827" s="1">
        <v>0</v>
      </c>
      <c r="T827" s="2">
        <v>50</v>
      </c>
      <c r="U827" s="1">
        <v>0</v>
      </c>
      <c r="V827" s="1" t="str">
        <v>Minor</v>
      </c>
      <c r="W827" s="10">
        <v>0</v>
      </c>
      <c r="X827" s="10">
        <v>0</v>
      </c>
      <c r="Y827" s="10">
        <v>0</v>
      </c>
      <c r="Z827" s="10">
        <v>0</v>
      </c>
      <c r="AA827" s="10">
        <v>0</v>
      </c>
      <c r="AB827" s="10">
        <v>0</v>
      </c>
      <c r="AC827" s="10">
        <v>0</v>
      </c>
      <c r="AD827" s="10">
        <v>0</v>
      </c>
      <c r="AE827" s="10">
        <v>0</v>
      </c>
      <c r="AF827" s="10">
        <v>0</v>
      </c>
      <c r="AG827" s="10">
        <v>0</v>
      </c>
      <c r="AH827" s="10">
        <v>0</v>
      </c>
      <c r="AI827" s="10">
        <v>6</v>
      </c>
      <c r="AJ827" s="10">
        <v>3</v>
      </c>
      <c r="AK827" s="10">
        <v>0</v>
      </c>
      <c r="AL827" s="10">
        <v>0</v>
      </c>
      <c r="AM827" s="10">
        <v>0</v>
      </c>
      <c r="AN827" s="10">
        <v>7</v>
      </c>
      <c r="AO827" s="10">
        <v>0</v>
      </c>
      <c r="AP827" s="10">
        <v>11</v>
      </c>
      <c r="AQ827" s="10">
        <v>15</v>
      </c>
      <c r="AR827" s="10">
        <v>0</v>
      </c>
      <c r="AS827" s="16">
        <v>7.75</v>
      </c>
      <c r="AT827" s="16">
        <v>0</v>
      </c>
      <c r="AU827" s="16">
        <v>0</v>
      </c>
      <c r="AV827" s="16">
        <v>0</v>
      </c>
      <c r="AW827" s="16" t="str">
        <v/>
      </c>
      <c r="AX827" s="10">
        <f t="shared" si="86"/>
        <v>40.75</v>
      </c>
      <c r="AY827" s="10">
        <f>SUM(Z827:AK827)</f>
        <v>9</v>
      </c>
      <c r="AZ827" s="2" t="s">
        <v>119</v>
      </c>
      <c r="BA827" s="10">
        <f t="shared" si="87"/>
        <v>5.5</v>
      </c>
      <c r="BB827" s="36" t="s">
        <v>118</v>
      </c>
      <c r="BC827" s="39" t="str">
        <f t="shared" si="88"/>
        <v/>
      </c>
      <c r="BD827" s="16">
        <f>SUM(AR827:AW827)</f>
        <v>7.75</v>
      </c>
      <c r="BE827" s="10">
        <f>SUM(AL827:AQ827)</f>
        <v>33</v>
      </c>
      <c r="BF827" s="12">
        <f t="shared" si="89"/>
        <v>0.19018404907975461</v>
      </c>
      <c r="BG827" s="12">
        <f t="shared" si="90"/>
        <v>0.80981595092024539</v>
      </c>
      <c r="BH827" s="9">
        <f t="shared" si="91"/>
        <v>40.75</v>
      </c>
      <c r="BI827" s="39" t="str">
        <f t="shared" si="92"/>
        <v/>
      </c>
      <c r="BK827" s="75"/>
    </row>
    <row r="828" spans="1:63">
      <c r="A828" s="2">
        <v>825</v>
      </c>
      <c r="B828" s="2">
        <v>2025</v>
      </c>
      <c r="C828" s="1">
        <v>0</v>
      </c>
      <c r="D828" s="37" t="str">
        <v>001J100000S01H3IAJ</v>
      </c>
      <c r="E828" s="37" t="str">
        <v>M/S SUNIL KUMAR  TIMBER TRADERS</v>
      </c>
      <c r="F828" s="37" t="str">
        <v>UTTARAKHAND</v>
      </c>
      <c r="G828" s="37" t="str">
        <v>CHAMPAWAT</v>
      </c>
      <c r="H828" s="37" t="str">
        <v>Champawat</v>
      </c>
      <c r="I828" s="37" t="str">
        <v>SHIVA SALES INDIA CORPORATION</v>
      </c>
      <c r="J828" s="37" t="str">
        <v>Manoj Yadav</v>
      </c>
      <c r="K828" s="37" t="str">
        <v>Manoj Yadav</v>
      </c>
      <c r="L828" s="37" t="str">
        <v>C12821</v>
      </c>
      <c r="M828" s="37" t="str">
        <v>North</v>
      </c>
      <c r="N828" s="2">
        <v>262309</v>
      </c>
      <c r="O828" s="2" t="str">
        <v>05AKQPG3649B1ZB</v>
      </c>
      <c r="P828" s="2">
        <v>8375091989</v>
      </c>
      <c r="Q828" s="2" t="str">
        <v>Jan'25</v>
      </c>
      <c r="R828" s="2">
        <v>2025</v>
      </c>
      <c r="S828" s="1">
        <v>0</v>
      </c>
      <c r="T828" s="2">
        <v>50</v>
      </c>
      <c r="U828" s="1">
        <v>0</v>
      </c>
      <c r="V828" s="1" t="str">
        <v>Minor</v>
      </c>
      <c r="W828" s="10">
        <v>0</v>
      </c>
      <c r="X828" s="10">
        <v>0</v>
      </c>
      <c r="Y828" s="10">
        <v>0</v>
      </c>
      <c r="Z828" s="10">
        <v>0</v>
      </c>
      <c r="AA828" s="10">
        <v>0</v>
      </c>
      <c r="AB828" s="10">
        <v>0</v>
      </c>
      <c r="AC828" s="10">
        <v>0</v>
      </c>
      <c r="AD828" s="10">
        <v>0</v>
      </c>
      <c r="AE828" s="10">
        <v>0</v>
      </c>
      <c r="AF828" s="10">
        <v>0</v>
      </c>
      <c r="AG828" s="10">
        <v>0</v>
      </c>
      <c r="AH828" s="10">
        <v>0</v>
      </c>
      <c r="AI828" s="10">
        <v>10</v>
      </c>
      <c r="AJ828" s="10">
        <v>0</v>
      </c>
      <c r="AK828" s="10">
        <v>0</v>
      </c>
      <c r="AL828" s="10">
        <v>0</v>
      </c>
      <c r="AM828" s="10">
        <v>0</v>
      </c>
      <c r="AN828" s="10">
        <v>0</v>
      </c>
      <c r="AO828" s="10">
        <v>0</v>
      </c>
      <c r="AP828" s="10">
        <v>0</v>
      </c>
      <c r="AQ828" s="10">
        <v>0</v>
      </c>
      <c r="AR828" s="10">
        <v>0</v>
      </c>
      <c r="AS828" s="16">
        <v>0</v>
      </c>
      <c r="AT828" s="16">
        <v>0</v>
      </c>
      <c r="AU828" s="16">
        <v>0</v>
      </c>
      <c r="AV828" s="16">
        <v>0</v>
      </c>
      <c r="AW828" s="16" t="str">
        <v/>
      </c>
      <c r="AX828" s="10">
        <f t="shared" si="86"/>
        <v>0</v>
      </c>
      <c r="AY828" s="10">
        <f>SUM(Z828:AK828)</f>
        <v>10</v>
      </c>
      <c r="AZ828" s="2" t="s">
        <v>119</v>
      </c>
      <c r="BA828" s="10">
        <f t="shared" si="87"/>
        <v>0</v>
      </c>
      <c r="BB828" s="36" t="s">
        <v>118</v>
      </c>
      <c r="BC828" s="39" t="str">
        <f t="shared" si="88"/>
        <v/>
      </c>
      <c r="BD828" s="16">
        <f>SUM(AR828:AW828)</f>
        <v>0</v>
      </c>
      <c r="BE828" s="10">
        <f>SUM(AL828:AQ828)</f>
        <v>0</v>
      </c>
      <c r="BF828" s="12" t="str">
        <f t="shared" si="89"/>
        <v/>
      </c>
      <c r="BG828" s="12" t="str">
        <f t="shared" si="90"/>
        <v/>
      </c>
      <c r="BH828" s="9">
        <f t="shared" si="91"/>
        <v>0</v>
      </c>
      <c r="BI828" s="39" t="str">
        <f t="shared" si="92"/>
        <v/>
      </c>
      <c r="BK828" s="75"/>
    </row>
    <row r="829" spans="1:63">
      <c r="A829" s="2">
        <v>826</v>
      </c>
      <c r="B829" s="2">
        <v>2025</v>
      </c>
      <c r="C829" s="1">
        <v>0</v>
      </c>
      <c r="D829" s="37" t="str">
        <v>0015g00001Y4JO6AAN</v>
      </c>
      <c r="E829" s="37" t="str">
        <v>JASODHA STEEL CORPORATION</v>
      </c>
      <c r="F829" s="37" t="str">
        <v>UTTAR PRADESH</v>
      </c>
      <c r="G829" s="37" t="str">
        <v>JHANSI</v>
      </c>
      <c r="H829" s="37" t="str">
        <v>Jhansi</v>
      </c>
      <c r="I829" s="37" t="str">
        <v>SHREE LAKSHMAN ROLLING MILL (INDIA) LLP</v>
      </c>
      <c r="J829" s="37" t="str">
        <v>Ashutosh Shukla</v>
      </c>
      <c r="K829" s="37">
        <v>0</v>
      </c>
      <c r="L829" s="37" t="str">
        <v>C12815</v>
      </c>
      <c r="M829" s="37" t="str">
        <v>North</v>
      </c>
      <c r="N829" s="2">
        <v>284003</v>
      </c>
      <c r="O829" s="2" t="str">
        <v>09EASPP5270H1Z0</v>
      </c>
      <c r="P829" s="2">
        <v>9795154763</v>
      </c>
      <c r="Q829" s="2" t="str">
        <v>Jan'25</v>
      </c>
      <c r="R829" s="2">
        <v>2025</v>
      </c>
      <c r="S829" s="1">
        <v>0</v>
      </c>
      <c r="T829" s="2">
        <v>150</v>
      </c>
      <c r="U829" s="1">
        <v>0</v>
      </c>
      <c r="V829" s="1" t="str">
        <v>Challenger</v>
      </c>
      <c r="W829" s="10">
        <v>0</v>
      </c>
      <c r="X829" s="10">
        <v>0</v>
      </c>
      <c r="Y829" s="10">
        <v>0</v>
      </c>
      <c r="Z829" s="10">
        <v>0</v>
      </c>
      <c r="AA829" s="10">
        <v>0</v>
      </c>
      <c r="AB829" s="10">
        <v>0</v>
      </c>
      <c r="AC829" s="10">
        <v>0</v>
      </c>
      <c r="AD829" s="10">
        <v>0</v>
      </c>
      <c r="AE829" s="10">
        <v>0</v>
      </c>
      <c r="AF829" s="10">
        <v>0</v>
      </c>
      <c r="AG829" s="10">
        <v>0</v>
      </c>
      <c r="AH829" s="10">
        <v>0</v>
      </c>
      <c r="AI829" s="10">
        <v>10.185</v>
      </c>
      <c r="AJ829" s="10">
        <v>0</v>
      </c>
      <c r="AK829" s="10">
        <v>0</v>
      </c>
      <c r="AL829" s="10">
        <v>0</v>
      </c>
      <c r="AM829" s="10">
        <v>0</v>
      </c>
      <c r="AN829" s="10">
        <v>0</v>
      </c>
      <c r="AO829" s="10">
        <v>0</v>
      </c>
      <c r="AP829" s="10">
        <v>0</v>
      </c>
      <c r="AQ829" s="10">
        <v>0</v>
      </c>
      <c r="AR829" s="10">
        <v>0</v>
      </c>
      <c r="AS829" s="16">
        <v>0</v>
      </c>
      <c r="AT829" s="16">
        <v>0</v>
      </c>
      <c r="AU829" s="16">
        <v>0</v>
      </c>
      <c r="AV829" s="16">
        <v>0</v>
      </c>
      <c r="AW829" s="16" t="str">
        <v/>
      </c>
      <c r="AX829" s="10">
        <f t="shared" si="86"/>
        <v>0</v>
      </c>
      <c r="AY829" s="10">
        <f>SUM(Z829:AK829)</f>
        <v>10.185</v>
      </c>
      <c r="AZ829" s="2" t="s">
        <v>119</v>
      </c>
      <c r="BA829" s="10">
        <f t="shared" si="87"/>
        <v>0</v>
      </c>
      <c r="BB829" s="36" t="s">
        <v>118</v>
      </c>
      <c r="BC829" s="39" t="str">
        <f t="shared" si="88"/>
        <v/>
      </c>
      <c r="BD829" s="16">
        <f>SUM(AR829:AW829)</f>
        <v>0</v>
      </c>
      <c r="BE829" s="10">
        <f>SUM(AL829:AQ829)</f>
        <v>0</v>
      </c>
      <c r="BF829" s="12" t="str">
        <f t="shared" si="89"/>
        <v/>
      </c>
      <c r="BG829" s="12" t="str">
        <f t="shared" si="90"/>
        <v/>
      </c>
      <c r="BH829" s="9">
        <f t="shared" si="91"/>
        <v>0</v>
      </c>
      <c r="BI829" s="39" t="str">
        <f t="shared" si="92"/>
        <v/>
      </c>
      <c r="BK829" s="75"/>
    </row>
    <row r="830" spans="1:63">
      <c r="A830" s="2">
        <v>827</v>
      </c>
      <c r="B830" s="2">
        <v>2025</v>
      </c>
      <c r="C830" s="1">
        <v>0</v>
      </c>
      <c r="D830" s="37" t="str">
        <v>0015g00001dXNAzAAO</v>
      </c>
      <c r="E830" s="37" t="str">
        <v>INDIA STEEL SALES</v>
      </c>
      <c r="F830" s="37" t="str">
        <v>UTTAR PRADESH</v>
      </c>
      <c r="G830" s="37" t="str">
        <v>LUCKNOW</v>
      </c>
      <c r="H830" s="37" t="str">
        <v>Sarojini Nagar</v>
      </c>
      <c r="I830" s="37" t="str">
        <v>SHREE LAKSHMAN ROLLING MILL (INDIA) LLP</v>
      </c>
      <c r="J830" s="37" t="str">
        <v>Deepanshu</v>
      </c>
      <c r="K830" s="37">
        <v>0</v>
      </c>
      <c r="L830" s="37" t="str">
        <v>C12815</v>
      </c>
      <c r="M830" s="37" t="str">
        <v>North</v>
      </c>
      <c r="N830" s="2">
        <v>226005</v>
      </c>
      <c r="O830" s="2" t="str">
        <v>09ADIPB0194M1ZE</v>
      </c>
      <c r="P830" s="2">
        <v>9415103422</v>
      </c>
      <c r="Q830" s="2" t="str">
        <v>Jan'25</v>
      </c>
      <c r="R830" s="2">
        <v>2025</v>
      </c>
      <c r="S830" s="1">
        <v>0</v>
      </c>
      <c r="T830" s="2">
        <v>500</v>
      </c>
      <c r="U830" s="1">
        <v>1.9913333333333331E-2</v>
      </c>
      <c r="V830" s="1" t="str">
        <v>Alien</v>
      </c>
      <c r="W830" s="10">
        <v>0</v>
      </c>
      <c r="X830" s="10">
        <v>0</v>
      </c>
      <c r="Y830" s="10">
        <v>0</v>
      </c>
      <c r="Z830" s="10">
        <v>0</v>
      </c>
      <c r="AA830" s="10">
        <v>0</v>
      </c>
      <c r="AB830" s="10">
        <v>0</v>
      </c>
      <c r="AC830" s="10">
        <v>0</v>
      </c>
      <c r="AD830" s="10">
        <v>0</v>
      </c>
      <c r="AE830" s="10">
        <v>0</v>
      </c>
      <c r="AF830" s="10">
        <v>0</v>
      </c>
      <c r="AG830" s="10">
        <v>0</v>
      </c>
      <c r="AH830" s="10">
        <v>0</v>
      </c>
      <c r="AI830" s="10">
        <v>9</v>
      </c>
      <c r="AJ830" s="10">
        <v>11.095000000000001</v>
      </c>
      <c r="AK830" s="10">
        <v>31.57</v>
      </c>
      <c r="AL830" s="10">
        <v>0</v>
      </c>
      <c r="AM830" s="10">
        <v>0</v>
      </c>
      <c r="AN830" s="10">
        <v>0</v>
      </c>
      <c r="AO830" s="10">
        <v>0</v>
      </c>
      <c r="AP830" s="10">
        <v>15</v>
      </c>
      <c r="AQ830" s="10">
        <v>0</v>
      </c>
      <c r="AR830" s="10">
        <v>0</v>
      </c>
      <c r="AS830" s="16">
        <v>0</v>
      </c>
      <c r="AT830" s="16">
        <v>10</v>
      </c>
      <c r="AU830" s="16">
        <v>10</v>
      </c>
      <c r="AV830" s="16">
        <v>9.8699999999999992</v>
      </c>
      <c r="AW830" s="16" t="str">
        <v/>
      </c>
      <c r="AX830" s="10">
        <f t="shared" si="86"/>
        <v>44.87</v>
      </c>
      <c r="AY830" s="10">
        <f>SUM(Z830:AK830)</f>
        <v>51.664999999999999</v>
      </c>
      <c r="AZ830" s="2" t="s">
        <v>119</v>
      </c>
      <c r="BA830" s="10">
        <f t="shared" si="87"/>
        <v>2.5</v>
      </c>
      <c r="BB830" s="36" t="s">
        <v>118</v>
      </c>
      <c r="BC830" s="39" t="str">
        <f t="shared" si="88"/>
        <v/>
      </c>
      <c r="BD830" s="16">
        <f>SUM(AR830:AW830)</f>
        <v>29.869999999999997</v>
      </c>
      <c r="BE830" s="10">
        <f>SUM(AL830:AQ830)</f>
        <v>15</v>
      </c>
      <c r="BF830" s="12">
        <f t="shared" si="89"/>
        <v>0.66570091375083573</v>
      </c>
      <c r="BG830" s="12">
        <f t="shared" si="90"/>
        <v>0.33429908624916427</v>
      </c>
      <c r="BH830" s="9">
        <f t="shared" si="91"/>
        <v>44.87</v>
      </c>
      <c r="BI830" s="39" t="str">
        <f t="shared" si="92"/>
        <v/>
      </c>
      <c r="BK830" s="75"/>
    </row>
    <row r="831" spans="1:63">
      <c r="A831" s="2">
        <v>828</v>
      </c>
      <c r="B831" s="2">
        <v>2025</v>
      </c>
      <c r="C831" s="1">
        <v>0</v>
      </c>
      <c r="D831" s="37" t="str">
        <v>0015g00001RKmqYAAT</v>
      </c>
      <c r="E831" s="37" t="str">
        <v>NANDNI TRADERS</v>
      </c>
      <c r="F831" s="37" t="str">
        <v>UTTAR PRADESH</v>
      </c>
      <c r="G831" s="37" t="str">
        <v>SAHARANPUR</v>
      </c>
      <c r="H831" s="37" t="str">
        <v>Nakur</v>
      </c>
      <c r="I831" s="37" t="str">
        <v>OPTRIX INFRA LLP</v>
      </c>
      <c r="J831" s="37" t="str">
        <v>SHIV KUMAR</v>
      </c>
      <c r="K831" s="37" t="str">
        <v>Shiv Kumar</v>
      </c>
      <c r="L831" s="37" t="str">
        <v>001J100000PJG7oIAH</v>
      </c>
      <c r="M831" s="37" t="str">
        <v>North</v>
      </c>
      <c r="N831" s="2">
        <v>247341</v>
      </c>
      <c r="O831" s="2" t="str">
        <v>09AHIPK9381K1ZM</v>
      </c>
      <c r="P831" s="2">
        <v>9012456789</v>
      </c>
      <c r="Q831" s="2" t="str">
        <v>Jan'25</v>
      </c>
      <c r="R831" s="2">
        <v>2025</v>
      </c>
      <c r="S831" s="1">
        <v>0</v>
      </c>
      <c r="T831" s="2">
        <v>100</v>
      </c>
      <c r="U831" s="1">
        <v>0</v>
      </c>
      <c r="V831" s="1" t="str">
        <v>Challenger</v>
      </c>
      <c r="W831" s="10">
        <v>0</v>
      </c>
      <c r="X831" s="10">
        <v>0</v>
      </c>
      <c r="Y831" s="10">
        <v>0</v>
      </c>
      <c r="Z831" s="10">
        <v>0</v>
      </c>
      <c r="AA831" s="10">
        <v>0</v>
      </c>
      <c r="AB831" s="10">
        <v>0</v>
      </c>
      <c r="AC831" s="10">
        <v>0</v>
      </c>
      <c r="AD831" s="10">
        <v>0</v>
      </c>
      <c r="AE831" s="10">
        <v>0</v>
      </c>
      <c r="AF831" s="10">
        <v>0</v>
      </c>
      <c r="AG831" s="10">
        <v>0</v>
      </c>
      <c r="AH831" s="10">
        <v>0</v>
      </c>
      <c r="AI831" s="10">
        <v>5</v>
      </c>
      <c r="AJ831" s="10">
        <v>0</v>
      </c>
      <c r="AK831" s="10">
        <v>0</v>
      </c>
      <c r="AL831" s="10">
        <v>0</v>
      </c>
      <c r="AM831" s="10">
        <v>0</v>
      </c>
      <c r="AN831" s="10">
        <v>0</v>
      </c>
      <c r="AO831" s="10">
        <v>0</v>
      </c>
      <c r="AP831" s="10">
        <v>0</v>
      </c>
      <c r="AQ831" s="10">
        <v>1</v>
      </c>
      <c r="AR831" s="10">
        <v>0</v>
      </c>
      <c r="AS831" s="16">
        <v>0</v>
      </c>
      <c r="AT831" s="16">
        <v>0</v>
      </c>
      <c r="AU831" s="16">
        <v>0</v>
      </c>
      <c r="AV831" s="16">
        <v>0</v>
      </c>
      <c r="AW831" s="16" t="str">
        <v/>
      </c>
      <c r="AX831" s="10">
        <f t="shared" si="86"/>
        <v>1</v>
      </c>
      <c r="AY831" s="10">
        <f>SUM(Z831:AK831)</f>
        <v>5</v>
      </c>
      <c r="AZ831" s="2" t="s">
        <v>119</v>
      </c>
      <c r="BA831" s="10">
        <f t="shared" si="87"/>
        <v>0.16666666666666666</v>
      </c>
      <c r="BB831" s="36" t="s">
        <v>118</v>
      </c>
      <c r="BC831" s="39" t="str">
        <f t="shared" si="88"/>
        <v/>
      </c>
      <c r="BD831" s="16">
        <f>SUM(AR831:AW831)</f>
        <v>0</v>
      </c>
      <c r="BE831" s="10">
        <f>SUM(AL831:AQ831)</f>
        <v>1</v>
      </c>
      <c r="BF831" s="12">
        <f t="shared" si="89"/>
        <v>0</v>
      </c>
      <c r="BG831" s="12">
        <f t="shared" si="90"/>
        <v>1</v>
      </c>
      <c r="BH831" s="9">
        <f t="shared" si="91"/>
        <v>1</v>
      </c>
      <c r="BI831" s="39" t="str">
        <f t="shared" si="92"/>
        <v/>
      </c>
      <c r="BK831" s="75"/>
    </row>
    <row r="832" spans="1:63">
      <c r="A832" s="2">
        <v>829</v>
      </c>
      <c r="B832" s="2">
        <v>2025</v>
      </c>
      <c r="C832" s="1">
        <v>0</v>
      </c>
      <c r="D832" s="37" t="str">
        <v>0015g00001TAZTVAA5</v>
      </c>
      <c r="E832" s="37" t="str">
        <v>SHREE MADHAV STEELS</v>
      </c>
      <c r="F832" s="37" t="str">
        <v>RAJASTHAN</v>
      </c>
      <c r="G832" s="37" t="str">
        <v>NAGAUR</v>
      </c>
      <c r="H832" s="37" t="str">
        <v>Ladnu</v>
      </c>
      <c r="I832" s="37" t="str">
        <v>Swastik Tradevision Pvt. Ltd.</v>
      </c>
      <c r="J832" s="37" t="str">
        <v>Ravi Kumar Kulmi</v>
      </c>
      <c r="K832" s="37" t="str">
        <v>Ravi Kumar Kulmi</v>
      </c>
      <c r="L832" s="37" t="str">
        <v>C12822</v>
      </c>
      <c r="M832" s="37" t="str">
        <v>North</v>
      </c>
      <c r="N832" s="2">
        <v>341306</v>
      </c>
      <c r="O832" s="2" t="str">
        <v>08AGMPA8123C1ZR</v>
      </c>
      <c r="P832" s="2">
        <v>7014144493</v>
      </c>
      <c r="Q832" s="2" t="str">
        <v>Jan'25</v>
      </c>
      <c r="R832" s="2">
        <v>2025</v>
      </c>
      <c r="S832" s="1">
        <v>0</v>
      </c>
      <c r="T832" s="2">
        <v>100</v>
      </c>
      <c r="U832" s="1">
        <v>0</v>
      </c>
      <c r="V832" s="1" t="str">
        <v>Challenger</v>
      </c>
      <c r="W832" s="10">
        <v>0</v>
      </c>
      <c r="X832" s="10">
        <v>0</v>
      </c>
      <c r="Y832" s="10">
        <v>0</v>
      </c>
      <c r="Z832" s="10">
        <v>0</v>
      </c>
      <c r="AA832" s="10">
        <v>0</v>
      </c>
      <c r="AB832" s="10">
        <v>0</v>
      </c>
      <c r="AC832" s="10">
        <v>0</v>
      </c>
      <c r="AD832" s="10">
        <v>0</v>
      </c>
      <c r="AE832" s="10">
        <v>0</v>
      </c>
      <c r="AF832" s="10">
        <v>0</v>
      </c>
      <c r="AG832" s="10">
        <v>0</v>
      </c>
      <c r="AH832" s="10">
        <v>0</v>
      </c>
      <c r="AI832" s="10">
        <v>25.01</v>
      </c>
      <c r="AJ832" s="10">
        <v>19.98</v>
      </c>
      <c r="AK832" s="10">
        <v>0</v>
      </c>
      <c r="AL832" s="10">
        <v>0</v>
      </c>
      <c r="AM832" s="10">
        <v>0</v>
      </c>
      <c r="AN832" s="10">
        <v>0</v>
      </c>
      <c r="AO832" s="10">
        <v>0</v>
      </c>
      <c r="AP832" s="10">
        <v>0</v>
      </c>
      <c r="AQ832" s="10">
        <v>0</v>
      </c>
      <c r="AR832" s="10">
        <v>0</v>
      </c>
      <c r="AS832" s="16">
        <v>19.920000000000002</v>
      </c>
      <c r="AT832" s="16">
        <v>0</v>
      </c>
      <c r="AU832" s="16">
        <v>0</v>
      </c>
      <c r="AV832" s="16">
        <v>0</v>
      </c>
      <c r="AW832" s="16">
        <v>5</v>
      </c>
      <c r="AX832" s="10">
        <f t="shared" si="86"/>
        <v>24.92</v>
      </c>
      <c r="AY832" s="10">
        <f>SUM(Z832:AK832)</f>
        <v>44.99</v>
      </c>
      <c r="AZ832" s="2" t="s">
        <v>119</v>
      </c>
      <c r="BA832" s="10">
        <f t="shared" si="87"/>
        <v>0</v>
      </c>
      <c r="BB832" s="36" t="s">
        <v>118</v>
      </c>
      <c r="BC832" s="39" t="str">
        <f t="shared" si="88"/>
        <v/>
      </c>
      <c r="BD832" s="16">
        <f>SUM(AR832:AW832)</f>
        <v>24.92</v>
      </c>
      <c r="BE832" s="10">
        <f>SUM(AL832:AQ832)</f>
        <v>0</v>
      </c>
      <c r="BF832" s="12">
        <f t="shared" si="89"/>
        <v>1</v>
      </c>
      <c r="BG832" s="12">
        <f t="shared" si="90"/>
        <v>0</v>
      </c>
      <c r="BH832" s="9">
        <f t="shared" si="91"/>
        <v>24.92</v>
      </c>
      <c r="BI832" s="39" t="str">
        <f t="shared" si="92"/>
        <v/>
      </c>
      <c r="BK832" s="75"/>
    </row>
    <row r="833" spans="1:63">
      <c r="A833" s="2">
        <v>830</v>
      </c>
      <c r="B833" s="2">
        <v>2025</v>
      </c>
      <c r="C833" s="1">
        <v>0</v>
      </c>
      <c r="D833" s="37" t="str">
        <v>0015g00001ZTTA7AAP</v>
      </c>
      <c r="E833" s="37" t="str">
        <v>SHAYAM IRON AND HARDWARE</v>
      </c>
      <c r="F833" s="37" t="str">
        <v>RAJASTHAN</v>
      </c>
      <c r="G833" s="37" t="str">
        <v>BHARATPUR</v>
      </c>
      <c r="H833" s="37" t="str">
        <v>Bharatpur</v>
      </c>
      <c r="I833" s="37" t="str">
        <v>Swastik Tradevision Pvt. Ltd.</v>
      </c>
      <c r="J833" s="37" t="str">
        <v>Amit Kumar Sharma</v>
      </c>
      <c r="K833" s="37" t="str">
        <v>Ravi Kumar Kulmi</v>
      </c>
      <c r="L833" s="37" t="str">
        <v>C12822</v>
      </c>
      <c r="M833" s="37" t="str">
        <v>North</v>
      </c>
      <c r="N833" s="2">
        <v>321615</v>
      </c>
      <c r="O833" s="2" t="str">
        <v>08AGAPG8105A1Z3</v>
      </c>
      <c r="P833" s="2">
        <v>9549453100</v>
      </c>
      <c r="Q833" s="2" t="str">
        <v>Jan'25</v>
      </c>
      <c r="R833" s="2">
        <v>2025</v>
      </c>
      <c r="S833" s="1">
        <v>0</v>
      </c>
      <c r="T833" s="2">
        <v>150</v>
      </c>
      <c r="U833" s="1">
        <v>0</v>
      </c>
      <c r="V833" s="1" t="str">
        <v>Challenger</v>
      </c>
      <c r="W833" s="10">
        <v>0</v>
      </c>
      <c r="X833" s="10">
        <v>0</v>
      </c>
      <c r="Y833" s="10">
        <v>0</v>
      </c>
      <c r="Z833" s="10">
        <v>0</v>
      </c>
      <c r="AA833" s="10">
        <v>0</v>
      </c>
      <c r="AB833" s="10">
        <v>0</v>
      </c>
      <c r="AC833" s="10">
        <v>0</v>
      </c>
      <c r="AD833" s="10">
        <v>0</v>
      </c>
      <c r="AE833" s="10">
        <v>0</v>
      </c>
      <c r="AF833" s="10">
        <v>0</v>
      </c>
      <c r="AG833" s="10">
        <v>0</v>
      </c>
      <c r="AH833" s="10">
        <v>0</v>
      </c>
      <c r="AI833" s="10">
        <v>21.04</v>
      </c>
      <c r="AJ833" s="10">
        <v>39.53</v>
      </c>
      <c r="AK833" s="10">
        <v>0</v>
      </c>
      <c r="AL833" s="10">
        <v>0</v>
      </c>
      <c r="AM833" s="10">
        <v>0</v>
      </c>
      <c r="AN833" s="10">
        <v>0</v>
      </c>
      <c r="AO833" s="10">
        <v>0</v>
      </c>
      <c r="AP833" s="10">
        <v>0</v>
      </c>
      <c r="AQ833" s="10">
        <v>0</v>
      </c>
      <c r="AR833" s="10">
        <v>0</v>
      </c>
      <c r="AS833" s="16">
        <v>0</v>
      </c>
      <c r="AT833" s="16">
        <v>0</v>
      </c>
      <c r="AU833" s="16">
        <v>0</v>
      </c>
      <c r="AV833" s="16">
        <v>0</v>
      </c>
      <c r="AW833" s="16" t="str">
        <v/>
      </c>
      <c r="AX833" s="10">
        <f t="shared" si="86"/>
        <v>0</v>
      </c>
      <c r="AY833" s="10">
        <f>SUM(Z833:AK833)</f>
        <v>60.57</v>
      </c>
      <c r="AZ833" s="2" t="s">
        <v>119</v>
      </c>
      <c r="BA833" s="10">
        <f t="shared" si="87"/>
        <v>0</v>
      </c>
      <c r="BB833" s="36" t="s">
        <v>118</v>
      </c>
      <c r="BC833" s="39" t="str">
        <f t="shared" si="88"/>
        <v/>
      </c>
      <c r="BD833" s="16">
        <f>SUM(AR833:AW833)</f>
        <v>0</v>
      </c>
      <c r="BE833" s="10">
        <f>SUM(AL833:AQ833)</f>
        <v>0</v>
      </c>
      <c r="BF833" s="12" t="str">
        <f t="shared" si="89"/>
        <v/>
      </c>
      <c r="BG833" s="12" t="str">
        <f t="shared" si="90"/>
        <v/>
      </c>
      <c r="BH833" s="9">
        <f t="shared" si="91"/>
        <v>0</v>
      </c>
      <c r="BI833" s="39" t="str">
        <f t="shared" si="92"/>
        <v/>
      </c>
      <c r="BK833" s="75"/>
    </row>
    <row r="834" spans="1:63">
      <c r="A834" s="2">
        <v>831</v>
      </c>
      <c r="B834" s="2">
        <v>2025</v>
      </c>
      <c r="C834" s="1">
        <v>0</v>
      </c>
      <c r="D834" s="37" t="str">
        <v>001J100000RzNrBIAV</v>
      </c>
      <c r="E834" s="37" t="str">
        <v>KAMAL TRADING COMPANY</v>
      </c>
      <c r="F834" s="37" t="str">
        <v>RAJASTHAN</v>
      </c>
      <c r="G834" s="37" t="str">
        <v>JAIPUR</v>
      </c>
      <c r="H834" s="37">
        <v>0</v>
      </c>
      <c r="I834" s="37" t="str">
        <v>Swastik Tradevision Pvt. Ltd.</v>
      </c>
      <c r="J834" s="37" t="str">
        <v>Amit Kumar Sharma</v>
      </c>
      <c r="K834" s="37" t="str">
        <v>Ravi Kumar Kulmi</v>
      </c>
      <c r="L834" s="37" t="str">
        <v>C12822</v>
      </c>
      <c r="M834" s="37" t="str">
        <v>North</v>
      </c>
      <c r="N834" s="2">
        <v>303108</v>
      </c>
      <c r="O834" s="2" t="str">
        <v>08AAPFK5195D1ZZ</v>
      </c>
      <c r="P834" s="2">
        <v>9352210031</v>
      </c>
      <c r="Q834" s="2" t="str">
        <v>Jan'25</v>
      </c>
      <c r="R834" s="2">
        <v>2025</v>
      </c>
      <c r="S834" s="1">
        <v>0</v>
      </c>
      <c r="T834" s="2">
        <v>150</v>
      </c>
      <c r="U834" s="1">
        <v>6.6622222222222222E-2</v>
      </c>
      <c r="V834" s="1" t="str">
        <v>Challenger</v>
      </c>
      <c r="W834" s="10">
        <v>0</v>
      </c>
      <c r="X834" s="10">
        <v>0</v>
      </c>
      <c r="Y834" s="10">
        <v>0</v>
      </c>
      <c r="Z834" s="10">
        <v>0</v>
      </c>
      <c r="AA834" s="10">
        <v>0</v>
      </c>
      <c r="AB834" s="10">
        <v>0</v>
      </c>
      <c r="AC834" s="10">
        <v>0</v>
      </c>
      <c r="AD834" s="10">
        <v>0</v>
      </c>
      <c r="AE834" s="10">
        <v>0</v>
      </c>
      <c r="AF834" s="10">
        <v>0</v>
      </c>
      <c r="AG834" s="10">
        <v>0</v>
      </c>
      <c r="AH834" s="10">
        <v>0</v>
      </c>
      <c r="AI834" s="10">
        <v>80.569999999999993</v>
      </c>
      <c r="AJ834" s="10">
        <v>270.32</v>
      </c>
      <c r="AK834" s="10">
        <v>41.18</v>
      </c>
      <c r="AL834" s="10">
        <v>0</v>
      </c>
      <c r="AM834" s="10">
        <v>0</v>
      </c>
      <c r="AN834" s="10">
        <v>0</v>
      </c>
      <c r="AO834" s="10">
        <v>0</v>
      </c>
      <c r="AP834" s="10">
        <v>0</v>
      </c>
      <c r="AQ834" s="10">
        <v>0</v>
      </c>
      <c r="AR834" s="10">
        <v>0</v>
      </c>
      <c r="AS834" s="16">
        <v>60.68</v>
      </c>
      <c r="AT834" s="16">
        <v>29.98</v>
      </c>
      <c r="AU834" s="16">
        <v>0</v>
      </c>
      <c r="AV834" s="16">
        <v>0</v>
      </c>
      <c r="AW834" s="16" t="str">
        <v/>
      </c>
      <c r="AX834" s="10">
        <f t="shared" si="86"/>
        <v>90.66</v>
      </c>
      <c r="AY834" s="10">
        <f>SUM(Z834:AK834)</f>
        <v>392.07</v>
      </c>
      <c r="AZ834" s="2" t="s">
        <v>119</v>
      </c>
      <c r="BA834" s="10">
        <f t="shared" si="87"/>
        <v>0</v>
      </c>
      <c r="BB834" s="36" t="s">
        <v>118</v>
      </c>
      <c r="BC834" s="39" t="str">
        <f t="shared" si="88"/>
        <v/>
      </c>
      <c r="BD834" s="16">
        <f>SUM(AR834:AW834)</f>
        <v>90.66</v>
      </c>
      <c r="BE834" s="10">
        <f>SUM(AL834:AQ834)</f>
        <v>0</v>
      </c>
      <c r="BF834" s="12">
        <f t="shared" si="89"/>
        <v>1</v>
      </c>
      <c r="BG834" s="12">
        <f t="shared" si="90"/>
        <v>0</v>
      </c>
      <c r="BH834" s="9">
        <f t="shared" si="91"/>
        <v>90.66</v>
      </c>
      <c r="BI834" s="39" t="str">
        <f t="shared" si="92"/>
        <v/>
      </c>
      <c r="BK834" s="75"/>
    </row>
    <row r="835" spans="1:63">
      <c r="A835" s="2">
        <v>832</v>
      </c>
      <c r="B835" s="2">
        <v>2025</v>
      </c>
      <c r="C835" s="1">
        <v>0</v>
      </c>
      <c r="D835" s="37" t="str">
        <v>0015g00001VBsG7AAL</v>
      </c>
      <c r="E835" s="37" t="str">
        <v>GOYAL TRADING COMPANY</v>
      </c>
      <c r="F835" s="37" t="str">
        <v>RAJASTHAN</v>
      </c>
      <c r="G835" s="37" t="str">
        <v>SAWAI MADHOPUR</v>
      </c>
      <c r="H835" s="37" t="str">
        <v>Bonli</v>
      </c>
      <c r="I835" s="37" t="str">
        <v>Swastik Tradevision Pvt. Ltd.</v>
      </c>
      <c r="J835" s="37" t="str">
        <v>Amit Kumar Sharma</v>
      </c>
      <c r="K835" s="37" t="str">
        <v>Ravi Kumar Kulmi</v>
      </c>
      <c r="L835" s="37" t="str">
        <v>C12822</v>
      </c>
      <c r="M835" s="37" t="str">
        <v>North</v>
      </c>
      <c r="N835" s="2">
        <v>322023</v>
      </c>
      <c r="O835" s="2" t="str">
        <v>08DHYPG0161A1ZI</v>
      </c>
      <c r="P835" s="2">
        <v>9664024612</v>
      </c>
      <c r="Q835" s="2" t="str">
        <v>Jan'25</v>
      </c>
      <c r="R835" s="2">
        <v>2025</v>
      </c>
      <c r="S835" s="1">
        <v>0</v>
      </c>
      <c r="T835" s="2">
        <v>50</v>
      </c>
      <c r="U835" s="1">
        <v>0</v>
      </c>
      <c r="V835" s="1" t="str">
        <v>Minor</v>
      </c>
      <c r="W835" s="10">
        <v>0</v>
      </c>
      <c r="X835" s="10">
        <v>0</v>
      </c>
      <c r="Y835" s="10">
        <v>0</v>
      </c>
      <c r="Z835" s="10">
        <v>0</v>
      </c>
      <c r="AA835" s="10">
        <v>0</v>
      </c>
      <c r="AB835" s="10">
        <v>0</v>
      </c>
      <c r="AC835" s="10">
        <v>0</v>
      </c>
      <c r="AD835" s="10">
        <v>0</v>
      </c>
      <c r="AE835" s="10">
        <v>0</v>
      </c>
      <c r="AF835" s="10">
        <v>0</v>
      </c>
      <c r="AG835" s="10">
        <v>0</v>
      </c>
      <c r="AH835" s="10">
        <v>0</v>
      </c>
      <c r="AI835" s="10">
        <v>21.53</v>
      </c>
      <c r="AJ835" s="10">
        <v>0</v>
      </c>
      <c r="AK835" s="10">
        <v>0</v>
      </c>
      <c r="AL835" s="10">
        <v>0</v>
      </c>
      <c r="AM835" s="10">
        <v>0</v>
      </c>
      <c r="AN835" s="10">
        <v>0</v>
      </c>
      <c r="AO835" s="10">
        <v>0</v>
      </c>
      <c r="AP835" s="10">
        <v>0</v>
      </c>
      <c r="AQ835" s="10">
        <v>0</v>
      </c>
      <c r="AR835" s="10">
        <v>0</v>
      </c>
      <c r="AS835" s="16">
        <v>0</v>
      </c>
      <c r="AT835" s="16">
        <v>0</v>
      </c>
      <c r="AU835" s="16">
        <v>0</v>
      </c>
      <c r="AV835" s="16">
        <v>0</v>
      </c>
      <c r="AW835" s="16" t="str">
        <v/>
      </c>
      <c r="AX835" s="10">
        <f t="shared" si="86"/>
        <v>0</v>
      </c>
      <c r="AY835" s="10">
        <f>SUM(Z835:AK835)</f>
        <v>21.53</v>
      </c>
      <c r="AZ835" s="2" t="s">
        <v>119</v>
      </c>
      <c r="BA835" s="10">
        <f t="shared" si="87"/>
        <v>0</v>
      </c>
      <c r="BB835" s="36" t="s">
        <v>118</v>
      </c>
      <c r="BC835" s="39" t="str">
        <f t="shared" si="88"/>
        <v/>
      </c>
      <c r="BD835" s="16">
        <f>SUM(AR835:AW835)</f>
        <v>0</v>
      </c>
      <c r="BE835" s="10">
        <f>SUM(AL835:AQ835)</f>
        <v>0</v>
      </c>
      <c r="BF835" s="12" t="str">
        <f t="shared" si="89"/>
        <v/>
      </c>
      <c r="BG835" s="12" t="str">
        <f t="shared" si="90"/>
        <v/>
      </c>
      <c r="BH835" s="9">
        <f t="shared" si="91"/>
        <v>0</v>
      </c>
      <c r="BI835" s="39" t="str">
        <f t="shared" si="92"/>
        <v/>
      </c>
      <c r="BK835" s="75"/>
    </row>
    <row r="836" spans="1:63">
      <c r="A836" s="2">
        <v>833</v>
      </c>
      <c r="B836" s="2">
        <v>2025</v>
      </c>
      <c r="C836" s="1">
        <v>0</v>
      </c>
      <c r="D836" s="37" t="str">
        <v>001J100000RypIrIAJ</v>
      </c>
      <c r="E836" s="37" t="str">
        <v>SHEROCK VENTURES PRIVATE LIMITED</v>
      </c>
      <c r="F836" s="37" t="str">
        <v>MADHYA PRADESH</v>
      </c>
      <c r="G836" s="37" t="str">
        <v>RAISEN</v>
      </c>
      <c r="H836" s="37" t="str">
        <v>Bhopal</v>
      </c>
      <c r="I836" s="37" t="str">
        <v>Global Steel</v>
      </c>
      <c r="J836" s="37" t="str">
        <v>Rubean Luther</v>
      </c>
      <c r="K836" s="37">
        <v>0</v>
      </c>
      <c r="L836" s="37" t="str">
        <v>C13471</v>
      </c>
      <c r="M836" s="37" t="str">
        <v>Central</v>
      </c>
      <c r="N836" s="2">
        <v>462046</v>
      </c>
      <c r="O836" s="2" t="str">
        <v>23AANCS3925N1ZW</v>
      </c>
      <c r="P836" s="2">
        <v>9893054322</v>
      </c>
      <c r="Q836" s="2" t="str">
        <v>Jan'25</v>
      </c>
      <c r="R836" s="2">
        <v>2025</v>
      </c>
      <c r="S836" s="1">
        <v>0</v>
      </c>
      <c r="T836" s="2">
        <v>300</v>
      </c>
      <c r="U836" s="1">
        <v>0.19614444444444445</v>
      </c>
      <c r="V836" s="1" t="str">
        <v>Super Star</v>
      </c>
      <c r="W836" s="10">
        <v>0</v>
      </c>
      <c r="X836" s="10">
        <v>0</v>
      </c>
      <c r="Y836" s="10">
        <v>0</v>
      </c>
      <c r="Z836" s="10">
        <v>0</v>
      </c>
      <c r="AA836" s="10">
        <v>0</v>
      </c>
      <c r="AB836" s="10">
        <v>0</v>
      </c>
      <c r="AC836" s="10">
        <v>0</v>
      </c>
      <c r="AD836" s="10">
        <v>0</v>
      </c>
      <c r="AE836" s="10">
        <v>0</v>
      </c>
      <c r="AF836" s="10">
        <v>0</v>
      </c>
      <c r="AG836" s="10">
        <v>0</v>
      </c>
      <c r="AH836" s="10">
        <v>0</v>
      </c>
      <c r="AI836" s="10">
        <v>84</v>
      </c>
      <c r="AJ836" s="10">
        <v>0</v>
      </c>
      <c r="AK836" s="10">
        <v>3</v>
      </c>
      <c r="AL836" s="10">
        <v>0</v>
      </c>
      <c r="AM836" s="10">
        <v>15</v>
      </c>
      <c r="AN836" s="10">
        <v>6</v>
      </c>
      <c r="AO836" s="10">
        <v>8</v>
      </c>
      <c r="AP836" s="10">
        <v>0</v>
      </c>
      <c r="AQ836" s="10">
        <v>0</v>
      </c>
      <c r="AR836" s="10">
        <v>0</v>
      </c>
      <c r="AS836" s="16">
        <v>0</v>
      </c>
      <c r="AT836" s="16">
        <v>25</v>
      </c>
      <c r="AU836" s="16">
        <v>0</v>
      </c>
      <c r="AV836" s="16">
        <v>151.53</v>
      </c>
      <c r="AW836" s="16">
        <v>33</v>
      </c>
      <c r="AX836" s="10">
        <f t="shared" si="86"/>
        <v>238.53</v>
      </c>
      <c r="AY836" s="10">
        <f>SUM(Z836:AK836)</f>
        <v>87</v>
      </c>
      <c r="AZ836" s="2" t="s">
        <v>119</v>
      </c>
      <c r="BA836" s="10">
        <f t="shared" si="87"/>
        <v>4.833333333333333</v>
      </c>
      <c r="BB836" s="36" t="s">
        <v>118</v>
      </c>
      <c r="BC836" s="39" t="str">
        <f t="shared" si="88"/>
        <v>A</v>
      </c>
      <c r="BD836" s="16">
        <f>SUM(AR836:AW836)</f>
        <v>209.53</v>
      </c>
      <c r="BE836" s="10">
        <f>SUM(AL836:AQ836)</f>
        <v>29</v>
      </c>
      <c r="BF836" s="12">
        <f t="shared" si="89"/>
        <v>0.87842200142539717</v>
      </c>
      <c r="BG836" s="12">
        <f t="shared" si="90"/>
        <v>0.12157799857460277</v>
      </c>
      <c r="BH836" s="9">
        <f t="shared" si="91"/>
        <v>238.53</v>
      </c>
      <c r="BI836" s="39" t="str">
        <f t="shared" si="92"/>
        <v>A</v>
      </c>
      <c r="BK836" s="75"/>
    </row>
    <row r="837" spans="1:63">
      <c r="A837" s="2">
        <v>834</v>
      </c>
      <c r="B837" s="2">
        <v>2025</v>
      </c>
      <c r="C837" s="1">
        <v>0</v>
      </c>
      <c r="D837" s="37" t="str">
        <v>001J1000009Fz2sIAC</v>
      </c>
      <c r="E837" s="37" t="str">
        <v>Kuber hardware &amp; paints</v>
      </c>
      <c r="F837" s="37" t="str">
        <v>CHHATTISGARH</v>
      </c>
      <c r="G837" s="37" t="str">
        <v>RAIPUR</v>
      </c>
      <c r="H837" s="37" t="str">
        <v>Raipur</v>
      </c>
      <c r="I837" s="37" t="str">
        <v>MADHYA BHARAT ISPAT PRIVATE LIMITED</v>
      </c>
      <c r="J837" s="37" t="str">
        <v>Saurav Nath</v>
      </c>
      <c r="K837" s="37">
        <v>0</v>
      </c>
      <c r="L837" s="37" t="str">
        <v>C12834</v>
      </c>
      <c r="M837" s="37" t="str">
        <v>Central</v>
      </c>
      <c r="N837" s="2">
        <v>492002</v>
      </c>
      <c r="O837" s="2" t="str">
        <v>22AMZPPM0310N1Z</v>
      </c>
      <c r="P837" s="2">
        <v>84508894804</v>
      </c>
      <c r="Q837" s="2" t="str">
        <v>Jan'25</v>
      </c>
      <c r="R837" s="2">
        <v>2025</v>
      </c>
      <c r="S837" s="1">
        <v>0</v>
      </c>
      <c r="T837" s="2" t="str">
        <v/>
      </c>
      <c r="U837" s="1">
        <v>0</v>
      </c>
      <c r="V837" s="1" t="str">
        <v>Potential Not updated</v>
      </c>
      <c r="W837" s="10">
        <v>0</v>
      </c>
      <c r="X837" s="10">
        <v>0</v>
      </c>
      <c r="Y837" s="10">
        <v>0</v>
      </c>
      <c r="Z837" s="10">
        <v>0</v>
      </c>
      <c r="AA837" s="10">
        <v>0</v>
      </c>
      <c r="AB837" s="10">
        <v>0</v>
      </c>
      <c r="AC837" s="10">
        <v>0</v>
      </c>
      <c r="AD837" s="10">
        <v>0</v>
      </c>
      <c r="AE837" s="10">
        <v>0</v>
      </c>
      <c r="AF837" s="10">
        <v>0</v>
      </c>
      <c r="AG837" s="10">
        <v>0</v>
      </c>
      <c r="AH837" s="10">
        <v>0</v>
      </c>
      <c r="AI837" s="10">
        <v>30</v>
      </c>
      <c r="AJ837" s="10">
        <v>0</v>
      </c>
      <c r="AK837" s="10">
        <v>0</v>
      </c>
      <c r="AL837" s="10">
        <v>0</v>
      </c>
      <c r="AM837" s="10">
        <v>0</v>
      </c>
      <c r="AN837" s="10">
        <v>0</v>
      </c>
      <c r="AO837" s="10">
        <v>0</v>
      </c>
      <c r="AP837" s="10">
        <v>0</v>
      </c>
      <c r="AQ837" s="10">
        <v>0</v>
      </c>
      <c r="AR837" s="10">
        <v>0</v>
      </c>
      <c r="AS837" s="16">
        <v>0</v>
      </c>
      <c r="AT837" s="16">
        <v>0</v>
      </c>
      <c r="AU837" s="16">
        <v>0</v>
      </c>
      <c r="AV837" s="16">
        <v>0</v>
      </c>
      <c r="AW837" s="16" t="str">
        <v/>
      </c>
      <c r="AX837" s="10">
        <f t="shared" ref="AX837:AX900" si="93">SUM(AL837:AW837)</f>
        <v>0</v>
      </c>
      <c r="AY837" s="10">
        <f>SUM(Z837:AK837)</f>
        <v>30</v>
      </c>
      <c r="AZ837" s="2" t="s">
        <v>119</v>
      </c>
      <c r="BA837" s="10">
        <f t="shared" ref="BA837:BA900" si="94">AVERAGE(AL837:AQ837)</f>
        <v>0</v>
      </c>
      <c r="BB837" s="36" t="s">
        <v>118</v>
      </c>
      <c r="BC837" s="39" t="str">
        <f t="shared" ref="BC837:BC900" si="95">IF(AZ837="Yes","",IF(AX837&gt;1250,"E",IF(AX837&gt;750,"D",
IF(AX837&gt;=500,"C",
IF(AX837&gt;=300,"B",
IF(AX837&gt;=200,"A",
""))))))</f>
        <v/>
      </c>
      <c r="BD837" s="16">
        <f>SUM(AR837:AW837)</f>
        <v>0</v>
      </c>
      <c r="BE837" s="10">
        <f>SUM(AL837:AQ837)</f>
        <v>0</v>
      </c>
      <c r="BF837" s="12" t="str">
        <f t="shared" ref="BF837:BF900" si="96">IFERROR(BD837/$AX837,"")</f>
        <v/>
      </c>
      <c r="BG837" s="12" t="str">
        <f t="shared" ref="BG837:BG900" si="97">IFERROR(BE837/$AX837,"")</f>
        <v/>
      </c>
      <c r="BH837" s="9">
        <f t="shared" ref="BH837:BH900" si="98">SUM(AL837:AW837)</f>
        <v>0</v>
      </c>
      <c r="BI837" s="39" t="str">
        <f t="shared" ref="BI837:BI900" si="99">IF(AZ837="Yes","",IF(BH837&gt;=1250,"E",IF(BH837&gt;=750,"D",
IF(BH837&gt;=500,"C",
IF(BH837&gt;=300,"B",
IF(BH837&gt;=200,"A",
""))))))</f>
        <v/>
      </c>
      <c r="BK837" s="75"/>
    </row>
    <row r="838" spans="1:63">
      <c r="A838" s="2">
        <v>835</v>
      </c>
      <c r="B838" s="2">
        <v>2025</v>
      </c>
      <c r="C838" s="1">
        <v>0</v>
      </c>
      <c r="D838" s="37" t="str">
        <v>001J1000002jlt1IAA</v>
      </c>
      <c r="E838" s="37" t="str">
        <v>STAR AGENCY</v>
      </c>
      <c r="F838" s="37" t="str">
        <v>ODISHA</v>
      </c>
      <c r="G838" s="37" t="str">
        <v>CUTTACK</v>
      </c>
      <c r="H838" s="37" t="str">
        <v>Cuttack Sadar</v>
      </c>
      <c r="I838" s="37" t="str">
        <v>Niyati Udyog Private Limited</v>
      </c>
      <c r="J838" s="37" t="str">
        <v>Bidyut Ranjan Mishra</v>
      </c>
      <c r="K838" s="37">
        <v>0</v>
      </c>
      <c r="L838" s="37" t="str">
        <v>C13293</v>
      </c>
      <c r="M838" s="37" t="str">
        <v>Central</v>
      </c>
      <c r="N838" s="2">
        <v>753011</v>
      </c>
      <c r="O838" s="2" t="str">
        <v>21AFEPB1052L1Z3</v>
      </c>
      <c r="P838" s="2">
        <v>9937194220</v>
      </c>
      <c r="Q838" s="2" t="str">
        <v>Jan'25</v>
      </c>
      <c r="R838" s="2">
        <v>2025</v>
      </c>
      <c r="S838" s="1">
        <v>0</v>
      </c>
      <c r="T838" s="2">
        <v>500</v>
      </c>
      <c r="U838" s="1">
        <v>2.0666666666666667E-3</v>
      </c>
      <c r="V838" s="1" t="str">
        <v>Alien</v>
      </c>
      <c r="W838" s="10">
        <v>0</v>
      </c>
      <c r="X838" s="10">
        <v>0</v>
      </c>
      <c r="Y838" s="10">
        <v>0</v>
      </c>
      <c r="Z838" s="10">
        <v>0</v>
      </c>
      <c r="AA838" s="10">
        <v>0</v>
      </c>
      <c r="AB838" s="10">
        <v>0</v>
      </c>
      <c r="AC838" s="10">
        <v>0</v>
      </c>
      <c r="AD838" s="10">
        <v>0</v>
      </c>
      <c r="AE838" s="10">
        <v>0</v>
      </c>
      <c r="AF838" s="10">
        <v>0</v>
      </c>
      <c r="AG838" s="10">
        <v>0</v>
      </c>
      <c r="AH838" s="10">
        <v>0</v>
      </c>
      <c r="AI838" s="10">
        <v>12</v>
      </c>
      <c r="AJ838" s="10">
        <v>0</v>
      </c>
      <c r="AK838" s="10">
        <v>0</v>
      </c>
      <c r="AL838" s="10">
        <v>0</v>
      </c>
      <c r="AM838" s="10">
        <v>14</v>
      </c>
      <c r="AN838" s="10">
        <v>0</v>
      </c>
      <c r="AO838" s="10">
        <v>0</v>
      </c>
      <c r="AP838" s="10">
        <v>0</v>
      </c>
      <c r="AQ838" s="10">
        <v>0</v>
      </c>
      <c r="AR838" s="10">
        <v>0</v>
      </c>
      <c r="AS838" s="16">
        <v>0</v>
      </c>
      <c r="AT838" s="16">
        <v>0</v>
      </c>
      <c r="AU838" s="16">
        <v>0</v>
      </c>
      <c r="AV838" s="16">
        <v>3.1</v>
      </c>
      <c r="AW838" s="16" t="str">
        <v/>
      </c>
      <c r="AX838" s="10">
        <f t="shared" si="93"/>
        <v>17.100000000000001</v>
      </c>
      <c r="AY838" s="10">
        <f>SUM(Z838:AK838)</f>
        <v>12</v>
      </c>
      <c r="AZ838" s="2" t="s">
        <v>119</v>
      </c>
      <c r="BA838" s="10">
        <f t="shared" si="94"/>
        <v>2.3333333333333335</v>
      </c>
      <c r="BB838" s="36" t="s">
        <v>118</v>
      </c>
      <c r="BC838" s="39" t="str">
        <f t="shared" si="95"/>
        <v/>
      </c>
      <c r="BD838" s="16">
        <f>SUM(AR838:AW838)</f>
        <v>3.1</v>
      </c>
      <c r="BE838" s="10">
        <f>SUM(AL838:AQ838)</f>
        <v>14</v>
      </c>
      <c r="BF838" s="12">
        <f t="shared" si="96"/>
        <v>0.18128654970760233</v>
      </c>
      <c r="BG838" s="12">
        <f t="shared" si="97"/>
        <v>0.81871345029239762</v>
      </c>
      <c r="BH838" s="9">
        <f t="shared" si="98"/>
        <v>17.100000000000001</v>
      </c>
      <c r="BI838" s="39" t="str">
        <f t="shared" si="99"/>
        <v/>
      </c>
      <c r="BK838" s="75"/>
    </row>
    <row r="839" spans="1:63">
      <c r="A839" s="2">
        <v>836</v>
      </c>
      <c r="B839" s="2">
        <v>2025</v>
      </c>
      <c r="C839" s="1">
        <v>0</v>
      </c>
      <c r="D839" s="37" t="str">
        <v>001J100000RyyN1IAJ</v>
      </c>
      <c r="E839" s="37" t="str">
        <v>ROHIT ENTERPRISES</v>
      </c>
      <c r="F839" s="37" t="str">
        <v>MADHYA PRADESH</v>
      </c>
      <c r="G839" s="37" t="str">
        <v>INDORE</v>
      </c>
      <c r="H839" s="37" t="str">
        <v>Indore</v>
      </c>
      <c r="I839" s="37" t="str">
        <v>R. K. ENTERPRISES</v>
      </c>
      <c r="J839" s="37" t="str">
        <v>Yogeshwar Richhariya</v>
      </c>
      <c r="K839" s="37">
        <v>0</v>
      </c>
      <c r="L839" s="37" t="str">
        <v>001J1000005ZfroIAC</v>
      </c>
      <c r="M839" s="37" t="str">
        <v>Central</v>
      </c>
      <c r="N839" s="2">
        <v>452001</v>
      </c>
      <c r="O839" s="2" t="str">
        <v>23AHRPA5548F1ZF</v>
      </c>
      <c r="P839" s="2">
        <v>9893625077</v>
      </c>
      <c r="Q839" s="2" t="str">
        <v>Jan'25</v>
      </c>
      <c r="R839" s="2">
        <v>2025</v>
      </c>
      <c r="S839" s="1">
        <v>0</v>
      </c>
      <c r="T839" s="2">
        <v>200</v>
      </c>
      <c r="U839" s="1">
        <v>0.12451666666666666</v>
      </c>
      <c r="V839" s="1" t="str">
        <v>Star</v>
      </c>
      <c r="W839" s="10">
        <v>0</v>
      </c>
      <c r="X839" s="10">
        <v>0</v>
      </c>
      <c r="Y839" s="10">
        <v>0</v>
      </c>
      <c r="Z839" s="10">
        <v>0</v>
      </c>
      <c r="AA839" s="10">
        <v>0</v>
      </c>
      <c r="AB839" s="10">
        <v>0</v>
      </c>
      <c r="AC839" s="10">
        <v>0</v>
      </c>
      <c r="AD839" s="10">
        <v>0</v>
      </c>
      <c r="AE839" s="10">
        <v>0</v>
      </c>
      <c r="AF839" s="10">
        <v>0</v>
      </c>
      <c r="AG839" s="10">
        <v>0</v>
      </c>
      <c r="AH839" s="10">
        <v>0</v>
      </c>
      <c r="AI839" s="10">
        <v>92.16</v>
      </c>
      <c r="AJ839" s="10">
        <v>12.92</v>
      </c>
      <c r="AK839" s="10">
        <v>9.86</v>
      </c>
      <c r="AL839" s="10">
        <v>12</v>
      </c>
      <c r="AM839" s="10">
        <v>9</v>
      </c>
      <c r="AN839" s="10">
        <v>2</v>
      </c>
      <c r="AO839" s="10">
        <v>0.12</v>
      </c>
      <c r="AP839" s="10">
        <v>4</v>
      </c>
      <c r="AQ839" s="10">
        <v>10</v>
      </c>
      <c r="AR839" s="10">
        <v>40.72</v>
      </c>
      <c r="AS839" s="16">
        <v>3.2</v>
      </c>
      <c r="AT839" s="16">
        <v>44.51</v>
      </c>
      <c r="AU839" s="16">
        <v>10</v>
      </c>
      <c r="AV839" s="16">
        <v>20.2</v>
      </c>
      <c r="AW839" s="16">
        <v>142</v>
      </c>
      <c r="AX839" s="10">
        <f t="shared" si="93"/>
        <v>297.75</v>
      </c>
      <c r="AY839" s="10">
        <f>SUM(Z839:AK839)</f>
        <v>114.94</v>
      </c>
      <c r="AZ839" s="2" t="s">
        <v>119</v>
      </c>
      <c r="BA839" s="10">
        <f t="shared" si="94"/>
        <v>6.1866666666666674</v>
      </c>
      <c r="BB839" s="36" t="s">
        <v>118</v>
      </c>
      <c r="BC839" s="39" t="str">
        <f t="shared" si="95"/>
        <v>A</v>
      </c>
      <c r="BD839" s="16">
        <f>SUM(AR839:AW839)</f>
        <v>260.63</v>
      </c>
      <c r="BE839" s="10">
        <f>SUM(AL839:AQ839)</f>
        <v>37.120000000000005</v>
      </c>
      <c r="BF839" s="12">
        <f t="shared" si="96"/>
        <v>0.87533165407220825</v>
      </c>
      <c r="BG839" s="12">
        <f t="shared" si="97"/>
        <v>0.12466834592779179</v>
      </c>
      <c r="BH839" s="9">
        <f t="shared" si="98"/>
        <v>297.75</v>
      </c>
      <c r="BI839" s="39" t="str">
        <f t="shared" si="99"/>
        <v>A</v>
      </c>
      <c r="BK839" s="75"/>
    </row>
    <row r="840" spans="1:63">
      <c r="A840" s="2">
        <v>837</v>
      </c>
      <c r="B840" s="2">
        <v>2025</v>
      </c>
      <c r="C840" s="1">
        <v>0</v>
      </c>
      <c r="D840" s="37" t="str">
        <v>001J100000Rz0azIAB</v>
      </c>
      <c r="E840" s="37" t="str">
        <v>SEEMA STEEL</v>
      </c>
      <c r="F840" s="37" t="str">
        <v>MADHYA PRADESH</v>
      </c>
      <c r="G840" s="37" t="str">
        <v>INDORE</v>
      </c>
      <c r="H840" s="37" t="str">
        <v>Indore</v>
      </c>
      <c r="I840" s="37" t="str">
        <v>R. K. ENTERPRISES</v>
      </c>
      <c r="J840" s="37" t="str">
        <v>Yogeshwar Richhariya</v>
      </c>
      <c r="K840" s="37">
        <v>0</v>
      </c>
      <c r="L840" s="37" t="str">
        <v>001J1000005ZfroIAC</v>
      </c>
      <c r="M840" s="37" t="str">
        <v>Central</v>
      </c>
      <c r="N840" s="2">
        <v>452001</v>
      </c>
      <c r="O840" s="2" t="str">
        <v>23AOEPP9660F1ZT</v>
      </c>
      <c r="P840" s="2">
        <v>9827273543</v>
      </c>
      <c r="Q840" s="2" t="str">
        <v>Jan'25</v>
      </c>
      <c r="R840" s="2">
        <v>2025</v>
      </c>
      <c r="S840" s="1">
        <v>0</v>
      </c>
      <c r="T840" s="2">
        <v>30</v>
      </c>
      <c r="U840" s="1">
        <v>0</v>
      </c>
      <c r="V840" s="1" t="str">
        <v>Minor</v>
      </c>
      <c r="W840" s="10">
        <v>0</v>
      </c>
      <c r="X840" s="10">
        <v>0</v>
      </c>
      <c r="Y840" s="10">
        <v>0</v>
      </c>
      <c r="Z840" s="10">
        <v>0</v>
      </c>
      <c r="AA840" s="10">
        <v>0</v>
      </c>
      <c r="AB840" s="10">
        <v>0</v>
      </c>
      <c r="AC840" s="10">
        <v>0</v>
      </c>
      <c r="AD840" s="10">
        <v>0</v>
      </c>
      <c r="AE840" s="10">
        <v>0</v>
      </c>
      <c r="AF840" s="10">
        <v>0</v>
      </c>
      <c r="AG840" s="10">
        <v>0</v>
      </c>
      <c r="AH840" s="10">
        <v>0</v>
      </c>
      <c r="AI840" s="10">
        <v>12</v>
      </c>
      <c r="AJ840" s="10">
        <v>51.17</v>
      </c>
      <c r="AK840" s="10">
        <v>66.14</v>
      </c>
      <c r="AL840" s="10">
        <v>2</v>
      </c>
      <c r="AM840" s="10">
        <v>4</v>
      </c>
      <c r="AN840" s="10">
        <v>0</v>
      </c>
      <c r="AO840" s="10">
        <v>30.07</v>
      </c>
      <c r="AP840" s="10">
        <v>0</v>
      </c>
      <c r="AQ840" s="10">
        <v>2</v>
      </c>
      <c r="AR840" s="10">
        <v>3</v>
      </c>
      <c r="AS840" s="16">
        <v>0</v>
      </c>
      <c r="AT840" s="16">
        <v>0</v>
      </c>
      <c r="AU840" s="16">
        <v>0</v>
      </c>
      <c r="AV840" s="16">
        <v>0</v>
      </c>
      <c r="AW840" s="16" t="str">
        <v/>
      </c>
      <c r="AX840" s="10">
        <f t="shared" si="93"/>
        <v>41.07</v>
      </c>
      <c r="AY840" s="10">
        <f>SUM(Z840:AK840)</f>
        <v>129.31</v>
      </c>
      <c r="AZ840" s="2" t="s">
        <v>119</v>
      </c>
      <c r="BA840" s="10">
        <f t="shared" si="94"/>
        <v>6.3449999999999998</v>
      </c>
      <c r="BB840" s="36" t="s">
        <v>118</v>
      </c>
      <c r="BC840" s="39" t="str">
        <f t="shared" si="95"/>
        <v/>
      </c>
      <c r="BD840" s="16">
        <f>SUM(AR840:AW840)</f>
        <v>3</v>
      </c>
      <c r="BE840" s="10">
        <f>SUM(AL840:AQ840)</f>
        <v>38.07</v>
      </c>
      <c r="BF840" s="12">
        <f t="shared" si="96"/>
        <v>7.3046018991964931E-2</v>
      </c>
      <c r="BG840" s="12">
        <f t="shared" si="97"/>
        <v>0.92695398100803506</v>
      </c>
      <c r="BH840" s="9">
        <f t="shared" si="98"/>
        <v>41.07</v>
      </c>
      <c r="BI840" s="39" t="str">
        <f t="shared" si="99"/>
        <v/>
      </c>
      <c r="BK840" s="75"/>
    </row>
    <row r="841" spans="1:63">
      <c r="A841" s="2">
        <v>838</v>
      </c>
      <c r="B841" s="2">
        <v>2025</v>
      </c>
      <c r="C841" s="1">
        <v>0</v>
      </c>
      <c r="D841" s="37" t="str">
        <v>0015g00001LVcLpAAL</v>
      </c>
      <c r="E841" s="37" t="str">
        <v>NITA STEEL SUPPLIERS</v>
      </c>
      <c r="F841" s="37" t="str">
        <v>MADHYA PRADESH</v>
      </c>
      <c r="G841" s="37" t="str">
        <v>INDORE</v>
      </c>
      <c r="H841" s="37" t="str">
        <v>Mhow</v>
      </c>
      <c r="I841" s="37" t="str">
        <v>R. K. ENTERPRISES</v>
      </c>
      <c r="J841" s="37" t="str">
        <v>Yogeshwar Richhariya</v>
      </c>
      <c r="K841" s="37">
        <v>0</v>
      </c>
      <c r="L841" s="37" t="str">
        <v>001J1000005ZfroIAC</v>
      </c>
      <c r="M841" s="37" t="str">
        <v>Central</v>
      </c>
      <c r="N841" s="2">
        <v>452001</v>
      </c>
      <c r="O841" s="2" t="str">
        <v>23AGZPK8028P1ZH</v>
      </c>
      <c r="P841" s="2">
        <v>9301423404</v>
      </c>
      <c r="Q841" s="2" t="str">
        <v>Jan'25</v>
      </c>
      <c r="R841" s="2">
        <v>2025</v>
      </c>
      <c r="S841" s="1">
        <v>0</v>
      </c>
      <c r="T841" s="2">
        <v>100</v>
      </c>
      <c r="U841" s="1">
        <v>1.1717</v>
      </c>
      <c r="V841" s="1" t="str">
        <v>Star</v>
      </c>
      <c r="W841" s="10">
        <v>0</v>
      </c>
      <c r="X841" s="10">
        <v>0</v>
      </c>
      <c r="Y841" s="10">
        <v>0</v>
      </c>
      <c r="Z841" s="10">
        <v>0</v>
      </c>
      <c r="AA841" s="10">
        <v>0</v>
      </c>
      <c r="AB841" s="10">
        <v>0</v>
      </c>
      <c r="AC841" s="10">
        <v>0</v>
      </c>
      <c r="AD841" s="10">
        <v>0</v>
      </c>
      <c r="AE841" s="10">
        <v>0</v>
      </c>
      <c r="AF841" s="10">
        <v>0</v>
      </c>
      <c r="AG841" s="10">
        <v>0</v>
      </c>
      <c r="AH841" s="10">
        <v>0</v>
      </c>
      <c r="AI841" s="10">
        <v>5.5</v>
      </c>
      <c r="AJ841" s="10">
        <v>0.435</v>
      </c>
      <c r="AK841" s="10">
        <v>0</v>
      </c>
      <c r="AL841" s="10">
        <v>40</v>
      </c>
      <c r="AM841" s="10">
        <v>8</v>
      </c>
      <c r="AN841" s="10">
        <v>61</v>
      </c>
      <c r="AO841" s="10">
        <v>33.01</v>
      </c>
      <c r="AP841" s="10">
        <v>13</v>
      </c>
      <c r="AQ841" s="10">
        <v>35</v>
      </c>
      <c r="AR841" s="10">
        <v>5</v>
      </c>
      <c r="AS841" s="16">
        <v>14.5</v>
      </c>
      <c r="AT841" s="16">
        <v>160.22</v>
      </c>
      <c r="AU841" s="16">
        <v>75</v>
      </c>
      <c r="AV841" s="16">
        <v>116.29</v>
      </c>
      <c r="AW841" s="16">
        <v>241</v>
      </c>
      <c r="AX841" s="10">
        <f t="shared" si="93"/>
        <v>802.02</v>
      </c>
      <c r="AY841" s="10">
        <f>SUM(Z841:AK841)</f>
        <v>5.9349999999999996</v>
      </c>
      <c r="AZ841" s="2" t="s">
        <v>119</v>
      </c>
      <c r="BA841" s="10">
        <f t="shared" si="94"/>
        <v>31.668333333333333</v>
      </c>
      <c r="BB841" s="36" t="s">
        <v>118</v>
      </c>
      <c r="BC841" s="39" t="str">
        <f t="shared" si="95"/>
        <v>D</v>
      </c>
      <c r="BD841" s="16">
        <f>SUM(AR841:AW841)</f>
        <v>612.01</v>
      </c>
      <c r="BE841" s="10">
        <f>SUM(AL841:AQ841)</f>
        <v>190.01</v>
      </c>
      <c r="BF841" s="12">
        <f t="shared" si="96"/>
        <v>0.76308570858582081</v>
      </c>
      <c r="BG841" s="12">
        <f t="shared" si="97"/>
        <v>0.23691429141417919</v>
      </c>
      <c r="BH841" s="9">
        <f t="shared" si="98"/>
        <v>802.02</v>
      </c>
      <c r="BI841" s="39" t="str">
        <f t="shared" si="99"/>
        <v>D</v>
      </c>
      <c r="BJ841" s="1" t="str">
        <f>_xlfn.XLOOKUP(D841,'Holi gift'!A:A,'Holi gift'!A:A,"",0,1)</f>
        <v>0015g00001LVcLpAAL</v>
      </c>
      <c r="BK841" s="75"/>
    </row>
    <row r="842" spans="1:63">
      <c r="A842" s="2">
        <v>839</v>
      </c>
      <c r="B842" s="2">
        <v>2025</v>
      </c>
      <c r="C842" s="1">
        <v>0</v>
      </c>
      <c r="D842" s="37" t="str">
        <v>001J100000RyyqrIAB</v>
      </c>
      <c r="E842" s="37" t="str">
        <v>M/S. MAHA BINAYAK TRADERS</v>
      </c>
      <c r="F842" s="37" t="str">
        <v>ODISHA</v>
      </c>
      <c r="G842" s="37" t="str">
        <v>KALAHANDI</v>
      </c>
      <c r="H842" s="37" t="str">
        <v>Lanjigarh</v>
      </c>
      <c r="I842" s="37" t="str">
        <v>SACHDEVA ISPAT PVT LTD</v>
      </c>
      <c r="J842" s="37" t="str">
        <v>Amit Behera</v>
      </c>
      <c r="K842" s="37">
        <v>0</v>
      </c>
      <c r="L842" s="37" t="str">
        <v>C12823</v>
      </c>
      <c r="M842" s="37" t="str">
        <v>Central</v>
      </c>
      <c r="N842" s="2">
        <v>766027</v>
      </c>
      <c r="O842" s="2" t="str">
        <v>21ARTPA9088L1Z8</v>
      </c>
      <c r="P842" s="2">
        <v>7008457493</v>
      </c>
      <c r="Q842" s="2" t="str">
        <v>Jan'25</v>
      </c>
      <c r="R842" s="2">
        <v>2025</v>
      </c>
      <c r="S842" s="1">
        <v>0</v>
      </c>
      <c r="T842" s="2">
        <v>100</v>
      </c>
      <c r="U842" s="1">
        <v>0.55056666666666665</v>
      </c>
      <c r="V842" s="1" t="str">
        <v>Star</v>
      </c>
      <c r="W842" s="10">
        <v>0</v>
      </c>
      <c r="X842" s="10">
        <v>0</v>
      </c>
      <c r="Y842" s="10">
        <v>0</v>
      </c>
      <c r="Z842" s="10">
        <v>0</v>
      </c>
      <c r="AA842" s="10">
        <v>0</v>
      </c>
      <c r="AB842" s="10">
        <v>0</v>
      </c>
      <c r="AC842" s="10">
        <v>0</v>
      </c>
      <c r="AD842" s="10">
        <v>0</v>
      </c>
      <c r="AE842" s="10">
        <v>0</v>
      </c>
      <c r="AF842" s="10">
        <v>0</v>
      </c>
      <c r="AG842" s="10">
        <v>0</v>
      </c>
      <c r="AH842" s="10">
        <v>0</v>
      </c>
      <c r="AI842" s="10">
        <v>40</v>
      </c>
      <c r="AJ842" s="10">
        <v>0</v>
      </c>
      <c r="AK842" s="10">
        <v>0</v>
      </c>
      <c r="AL842" s="10">
        <v>0</v>
      </c>
      <c r="AM842" s="10">
        <v>11.5</v>
      </c>
      <c r="AN842" s="10">
        <v>27</v>
      </c>
      <c r="AO842" s="10">
        <v>32.65</v>
      </c>
      <c r="AP842" s="10">
        <v>60.85</v>
      </c>
      <c r="AQ842" s="10">
        <v>66.89</v>
      </c>
      <c r="AR842" s="10">
        <v>0</v>
      </c>
      <c r="AS842" s="16">
        <v>130.28</v>
      </c>
      <c r="AT842" s="16">
        <v>39.979999999999997</v>
      </c>
      <c r="AU842" s="16">
        <v>20</v>
      </c>
      <c r="AV842" s="16">
        <v>105.19</v>
      </c>
      <c r="AW842" s="16">
        <v>42</v>
      </c>
      <c r="AX842" s="10">
        <f t="shared" si="93"/>
        <v>536.33999999999992</v>
      </c>
      <c r="AY842" s="10">
        <f>SUM(Z842:AK842)</f>
        <v>40</v>
      </c>
      <c r="AZ842" s="2" t="s">
        <v>119</v>
      </c>
      <c r="BA842" s="10">
        <f t="shared" si="94"/>
        <v>33.148333333333333</v>
      </c>
      <c r="BB842" s="36" t="s">
        <v>118</v>
      </c>
      <c r="BC842" s="39" t="str">
        <f t="shared" si="95"/>
        <v>C</v>
      </c>
      <c r="BD842" s="16">
        <f>SUM(AR842:AW842)</f>
        <v>337.45</v>
      </c>
      <c r="BE842" s="10">
        <f>SUM(AL842:AQ842)</f>
        <v>198.89</v>
      </c>
      <c r="BF842" s="12">
        <f t="shared" si="96"/>
        <v>0.62917179401126155</v>
      </c>
      <c r="BG842" s="12">
        <f t="shared" si="97"/>
        <v>0.3708282059887385</v>
      </c>
      <c r="BH842" s="9">
        <f t="shared" si="98"/>
        <v>536.33999999999992</v>
      </c>
      <c r="BI842" s="39" t="str">
        <f t="shared" si="99"/>
        <v>C</v>
      </c>
      <c r="BJ842" s="1" t="str">
        <f>_xlfn.XLOOKUP(D842,'Holi gift'!A:A,'Holi gift'!A:A,"",0,1)</f>
        <v>001J100000RyyqrIAB</v>
      </c>
      <c r="BK842" s="75"/>
    </row>
    <row r="843" spans="1:63">
      <c r="A843" s="2">
        <v>840</v>
      </c>
      <c r="B843" s="2">
        <v>2025</v>
      </c>
      <c r="C843" s="1">
        <v>0</v>
      </c>
      <c r="D843" s="37" t="str">
        <v>001J100000S0NNYIA3</v>
      </c>
      <c r="E843" s="37" t="str">
        <v>M/S MAA TARINI TRADERS</v>
      </c>
      <c r="F843" s="37" t="str">
        <v>ODISHA</v>
      </c>
      <c r="G843" s="37" t="str">
        <v>SUNDARGARH</v>
      </c>
      <c r="H843" s="37" t="str">
        <v>Sundargarh</v>
      </c>
      <c r="I843" s="37" t="str">
        <v>SACHDEVA ISPAT PVT LTD</v>
      </c>
      <c r="J843" s="37" t="str">
        <v>Papun Padhan</v>
      </c>
      <c r="K843" s="37">
        <v>0</v>
      </c>
      <c r="L843" s="37" t="str">
        <v>C12823</v>
      </c>
      <c r="M843" s="37" t="str">
        <v>Central</v>
      </c>
      <c r="N843" s="2">
        <v>770001</v>
      </c>
      <c r="O843" s="2" t="str">
        <v>21ATPPM0638Q1Z8</v>
      </c>
      <c r="P843" s="2">
        <v>8117915915</v>
      </c>
      <c r="Q843" s="2" t="str">
        <v>Jan'25</v>
      </c>
      <c r="R843" s="2">
        <v>2025</v>
      </c>
      <c r="S843" s="1">
        <v>0</v>
      </c>
      <c r="T843" s="2">
        <v>60</v>
      </c>
      <c r="U843" s="1">
        <v>1.6666666666666666E-2</v>
      </c>
      <c r="V843" s="1" t="str">
        <v>Challenger</v>
      </c>
      <c r="W843" s="10">
        <v>0</v>
      </c>
      <c r="X843" s="10">
        <v>0</v>
      </c>
      <c r="Y843" s="10">
        <v>0</v>
      </c>
      <c r="Z843" s="10">
        <v>0</v>
      </c>
      <c r="AA843" s="10">
        <v>0</v>
      </c>
      <c r="AB843" s="10">
        <v>0</v>
      </c>
      <c r="AC843" s="10">
        <v>0</v>
      </c>
      <c r="AD843" s="10">
        <v>0</v>
      </c>
      <c r="AE843" s="10">
        <v>0</v>
      </c>
      <c r="AF843" s="10">
        <v>0</v>
      </c>
      <c r="AG843" s="10">
        <v>0</v>
      </c>
      <c r="AH843" s="10">
        <v>0</v>
      </c>
      <c r="AI843" s="10">
        <v>4</v>
      </c>
      <c r="AJ843" s="10">
        <v>1.7</v>
      </c>
      <c r="AK843" s="10">
        <v>0</v>
      </c>
      <c r="AL843" s="10">
        <v>8</v>
      </c>
      <c r="AM843" s="10">
        <v>0</v>
      </c>
      <c r="AN843" s="10">
        <v>0</v>
      </c>
      <c r="AO843" s="10">
        <v>0</v>
      </c>
      <c r="AP843" s="10">
        <v>0</v>
      </c>
      <c r="AQ843" s="10">
        <v>0.5</v>
      </c>
      <c r="AR843" s="10">
        <v>0.5</v>
      </c>
      <c r="AS843" s="16">
        <v>0</v>
      </c>
      <c r="AT843" s="16">
        <v>0</v>
      </c>
      <c r="AU843" s="16">
        <v>0</v>
      </c>
      <c r="AV843" s="16">
        <v>3</v>
      </c>
      <c r="AW843" s="16" t="str">
        <v/>
      </c>
      <c r="AX843" s="10">
        <f t="shared" si="93"/>
        <v>12</v>
      </c>
      <c r="AY843" s="10">
        <f>SUM(Z843:AK843)</f>
        <v>5.7</v>
      </c>
      <c r="AZ843" s="2" t="s">
        <v>119</v>
      </c>
      <c r="BA843" s="10">
        <f t="shared" si="94"/>
        <v>1.4166666666666667</v>
      </c>
      <c r="BB843" s="36" t="s">
        <v>118</v>
      </c>
      <c r="BC843" s="39" t="str">
        <f t="shared" si="95"/>
        <v/>
      </c>
      <c r="BD843" s="16">
        <f>SUM(AR843:AW843)</f>
        <v>3.5</v>
      </c>
      <c r="BE843" s="10">
        <f>SUM(AL843:AQ843)</f>
        <v>8.5</v>
      </c>
      <c r="BF843" s="12">
        <f t="shared" si="96"/>
        <v>0.29166666666666669</v>
      </c>
      <c r="BG843" s="12">
        <f t="shared" si="97"/>
        <v>0.70833333333333337</v>
      </c>
      <c r="BH843" s="9">
        <f t="shared" si="98"/>
        <v>12</v>
      </c>
      <c r="BI843" s="39" t="str">
        <f t="shared" si="99"/>
        <v/>
      </c>
      <c r="BK843" s="75"/>
    </row>
    <row r="844" spans="1:63">
      <c r="A844" s="2">
        <v>841</v>
      </c>
      <c r="B844" s="2">
        <v>2025</v>
      </c>
      <c r="C844" s="1">
        <v>0</v>
      </c>
      <c r="D844" s="37" t="str">
        <v>001J100000RysbCIAR</v>
      </c>
      <c r="E844" s="37" t="str">
        <v>M/S.RANISATI ENTERPRISES</v>
      </c>
      <c r="F844" s="37" t="str">
        <v>ODISHA</v>
      </c>
      <c r="G844" s="37" t="str">
        <v>SUNDARGARH</v>
      </c>
      <c r="H844" s="37">
        <v>0</v>
      </c>
      <c r="I844" s="37" t="str">
        <v>SACHDEVA ISPAT PVT LTD</v>
      </c>
      <c r="J844" s="37" t="str">
        <v>Papun Padhan</v>
      </c>
      <c r="K844" s="37">
        <v>0</v>
      </c>
      <c r="L844" s="37" t="str">
        <v>C12823</v>
      </c>
      <c r="M844" s="37" t="str">
        <v>Central</v>
      </c>
      <c r="N844" s="2">
        <v>770017</v>
      </c>
      <c r="O844" s="2" t="str">
        <v>21AFSPA6761R1ZW</v>
      </c>
      <c r="P844" s="2">
        <v>9437042143</v>
      </c>
      <c r="Q844" s="2" t="str">
        <v>Jan'25</v>
      </c>
      <c r="R844" s="2">
        <v>2025</v>
      </c>
      <c r="S844" s="1">
        <v>0</v>
      </c>
      <c r="T844" s="2">
        <v>70</v>
      </c>
      <c r="U844" s="1">
        <v>0</v>
      </c>
      <c r="V844" s="1" t="str">
        <v>Challenger</v>
      </c>
      <c r="W844" s="10">
        <v>0</v>
      </c>
      <c r="X844" s="10">
        <v>0</v>
      </c>
      <c r="Y844" s="10">
        <v>0</v>
      </c>
      <c r="Z844" s="10">
        <v>0</v>
      </c>
      <c r="AA844" s="10">
        <v>0</v>
      </c>
      <c r="AB844" s="10">
        <v>0</v>
      </c>
      <c r="AC844" s="10">
        <v>0</v>
      </c>
      <c r="AD844" s="10">
        <v>0</v>
      </c>
      <c r="AE844" s="10">
        <v>0</v>
      </c>
      <c r="AF844" s="10">
        <v>0</v>
      </c>
      <c r="AG844" s="10">
        <v>0</v>
      </c>
      <c r="AH844" s="10">
        <v>0</v>
      </c>
      <c r="AI844" s="10">
        <v>20</v>
      </c>
      <c r="AJ844" s="10">
        <v>0</v>
      </c>
      <c r="AK844" s="10">
        <v>0</v>
      </c>
      <c r="AL844" s="10">
        <v>0</v>
      </c>
      <c r="AM844" s="10">
        <v>0</v>
      </c>
      <c r="AN844" s="10">
        <v>0</v>
      </c>
      <c r="AO844" s="10">
        <v>0</v>
      </c>
      <c r="AP844" s="10">
        <v>0</v>
      </c>
      <c r="AQ844" s="10">
        <v>0</v>
      </c>
      <c r="AR844" s="10">
        <v>0</v>
      </c>
      <c r="AS844" s="16">
        <v>0</v>
      </c>
      <c r="AT844" s="16">
        <v>0</v>
      </c>
      <c r="AU844" s="16">
        <v>0</v>
      </c>
      <c r="AV844" s="16">
        <v>0</v>
      </c>
      <c r="AW844" s="16" t="str">
        <v/>
      </c>
      <c r="AX844" s="10">
        <f t="shared" si="93"/>
        <v>0</v>
      </c>
      <c r="AY844" s="10">
        <f>SUM(Z844:AK844)</f>
        <v>20</v>
      </c>
      <c r="AZ844" s="2" t="s">
        <v>119</v>
      </c>
      <c r="BA844" s="10">
        <f t="shared" si="94"/>
        <v>0</v>
      </c>
      <c r="BB844" s="36" t="s">
        <v>118</v>
      </c>
      <c r="BC844" s="39" t="str">
        <f t="shared" si="95"/>
        <v/>
      </c>
      <c r="BD844" s="16">
        <f>SUM(AR844:AW844)</f>
        <v>0</v>
      </c>
      <c r="BE844" s="10">
        <f>SUM(AL844:AQ844)</f>
        <v>0</v>
      </c>
      <c r="BF844" s="12" t="str">
        <f t="shared" si="96"/>
        <v/>
      </c>
      <c r="BG844" s="12" t="str">
        <f t="shared" si="97"/>
        <v/>
      </c>
      <c r="BH844" s="9">
        <f t="shared" si="98"/>
        <v>0</v>
      </c>
      <c r="BI844" s="39" t="str">
        <f t="shared" si="99"/>
        <v/>
      </c>
      <c r="BK844" s="75"/>
    </row>
    <row r="845" spans="1:63">
      <c r="A845" s="2">
        <v>842</v>
      </c>
      <c r="B845" s="2">
        <v>2025</v>
      </c>
      <c r="C845" s="1">
        <v>0</v>
      </c>
      <c r="D845" s="37" t="str">
        <v>0015g00001XasyBAAR</v>
      </c>
      <c r="E845" s="37" t="str">
        <v>Ambey Steels</v>
      </c>
      <c r="F845" s="37" t="str">
        <v>ODISHA</v>
      </c>
      <c r="G845" s="37" t="str">
        <v>SUNDARGARH</v>
      </c>
      <c r="H845" s="37" t="str">
        <v>Sundargarh</v>
      </c>
      <c r="I845" s="37" t="str">
        <v>SACHDEVA ISPAT PVT LTD</v>
      </c>
      <c r="J845" s="37" t="str">
        <v>Papun Padhan</v>
      </c>
      <c r="K845" s="37">
        <v>0</v>
      </c>
      <c r="L845" s="37" t="str">
        <v>C12823</v>
      </c>
      <c r="M845" s="37" t="str">
        <v>Central</v>
      </c>
      <c r="N845" s="2">
        <v>769004</v>
      </c>
      <c r="O845" s="2" t="str">
        <v>21ACMPM7267M1Z3</v>
      </c>
      <c r="P845" s="2">
        <v>9438760869</v>
      </c>
      <c r="Q845" s="2" t="str">
        <v>Jan'25</v>
      </c>
      <c r="R845" s="2">
        <v>2025</v>
      </c>
      <c r="S845" s="1">
        <v>0</v>
      </c>
      <c r="T845" s="2">
        <v>30</v>
      </c>
      <c r="U845" s="1">
        <v>4.4444444444444439E-2</v>
      </c>
      <c r="V845" s="1" t="str">
        <v>Minor</v>
      </c>
      <c r="W845" s="10">
        <v>0</v>
      </c>
      <c r="X845" s="10">
        <v>0</v>
      </c>
      <c r="Y845" s="10">
        <v>0</v>
      </c>
      <c r="Z845" s="10">
        <v>0</v>
      </c>
      <c r="AA845" s="10">
        <v>0</v>
      </c>
      <c r="AB845" s="10">
        <v>0</v>
      </c>
      <c r="AC845" s="10">
        <v>0</v>
      </c>
      <c r="AD845" s="10">
        <v>0</v>
      </c>
      <c r="AE845" s="10">
        <v>0</v>
      </c>
      <c r="AF845" s="10">
        <v>0</v>
      </c>
      <c r="AG845" s="10">
        <v>0</v>
      </c>
      <c r="AH845" s="10">
        <v>0</v>
      </c>
      <c r="AI845" s="10">
        <v>2</v>
      </c>
      <c r="AJ845" s="10">
        <v>3</v>
      </c>
      <c r="AK845" s="10">
        <v>0</v>
      </c>
      <c r="AL845" s="10">
        <v>0</v>
      </c>
      <c r="AM845" s="10">
        <v>2.5</v>
      </c>
      <c r="AN845" s="10">
        <v>0</v>
      </c>
      <c r="AO845" s="10">
        <v>0</v>
      </c>
      <c r="AP845" s="10">
        <v>0</v>
      </c>
      <c r="AQ845" s="10">
        <v>0</v>
      </c>
      <c r="AR845" s="10">
        <v>0</v>
      </c>
      <c r="AS845" s="16">
        <v>0</v>
      </c>
      <c r="AT845" s="16">
        <v>0</v>
      </c>
      <c r="AU845" s="16">
        <v>4</v>
      </c>
      <c r="AV845" s="16">
        <v>0</v>
      </c>
      <c r="AW845" s="16" t="str">
        <v/>
      </c>
      <c r="AX845" s="10">
        <f t="shared" si="93"/>
        <v>6.5</v>
      </c>
      <c r="AY845" s="10">
        <f>SUM(Z845:AK845)</f>
        <v>5</v>
      </c>
      <c r="AZ845" s="2" t="s">
        <v>119</v>
      </c>
      <c r="BA845" s="10">
        <f t="shared" si="94"/>
        <v>0.41666666666666669</v>
      </c>
      <c r="BB845" s="36" t="s">
        <v>118</v>
      </c>
      <c r="BC845" s="39" t="str">
        <f t="shared" si="95"/>
        <v/>
      </c>
      <c r="BD845" s="16">
        <f>SUM(AR845:AW845)</f>
        <v>4</v>
      </c>
      <c r="BE845" s="10">
        <f>SUM(AL845:AQ845)</f>
        <v>2.5</v>
      </c>
      <c r="BF845" s="12">
        <f t="shared" si="96"/>
        <v>0.61538461538461542</v>
      </c>
      <c r="BG845" s="12">
        <f t="shared" si="97"/>
        <v>0.38461538461538464</v>
      </c>
      <c r="BH845" s="9">
        <f t="shared" si="98"/>
        <v>6.5</v>
      </c>
      <c r="BI845" s="39" t="str">
        <f t="shared" si="99"/>
        <v/>
      </c>
      <c r="BK845" s="75"/>
    </row>
    <row r="846" spans="1:63">
      <c r="A846" s="2">
        <v>843</v>
      </c>
      <c r="B846" s="2">
        <v>2025</v>
      </c>
      <c r="C846" s="1">
        <v>0</v>
      </c>
      <c r="D846" s="37" t="str">
        <v>001J100000RyrcLIAR</v>
      </c>
      <c r="E846" s="37" t="str">
        <v>M/S NISHA ENTERPRISES</v>
      </c>
      <c r="F846" s="37" t="str">
        <v>ODISHA</v>
      </c>
      <c r="G846" s="37" t="str">
        <v>BARGARH</v>
      </c>
      <c r="H846" s="37" t="str">
        <v>Maneswar</v>
      </c>
      <c r="I846" s="37" t="str">
        <v>SACHDEVA ISPAT PVT LTD</v>
      </c>
      <c r="J846" s="37" t="str">
        <v>Papun Padhan</v>
      </c>
      <c r="K846" s="37">
        <v>0</v>
      </c>
      <c r="L846" s="37" t="str">
        <v>C12823</v>
      </c>
      <c r="M846" s="37" t="str">
        <v>Central</v>
      </c>
      <c r="N846" s="2">
        <v>768029</v>
      </c>
      <c r="O846" s="2" t="str">
        <v>21ABPPA2248C1ZC</v>
      </c>
      <c r="P846" s="2">
        <v>9437056218</v>
      </c>
      <c r="Q846" s="2" t="str">
        <v>Jan'25</v>
      </c>
      <c r="R846" s="2">
        <v>2025</v>
      </c>
      <c r="S846" s="1">
        <v>0</v>
      </c>
      <c r="T846" s="2">
        <v>100</v>
      </c>
      <c r="U846" s="1">
        <v>0</v>
      </c>
      <c r="V846" s="1" t="str">
        <v>Challenger</v>
      </c>
      <c r="W846" s="10">
        <v>0</v>
      </c>
      <c r="X846" s="10">
        <v>0</v>
      </c>
      <c r="Y846" s="10">
        <v>0</v>
      </c>
      <c r="Z846" s="10">
        <v>0</v>
      </c>
      <c r="AA846" s="10">
        <v>0</v>
      </c>
      <c r="AB846" s="10">
        <v>0</v>
      </c>
      <c r="AC846" s="10">
        <v>0</v>
      </c>
      <c r="AD846" s="10">
        <v>0</v>
      </c>
      <c r="AE846" s="10">
        <v>0</v>
      </c>
      <c r="AF846" s="10">
        <v>0</v>
      </c>
      <c r="AG846" s="10">
        <v>0</v>
      </c>
      <c r="AH846" s="10">
        <v>0</v>
      </c>
      <c r="AI846" s="10">
        <v>12</v>
      </c>
      <c r="AJ846" s="10">
        <v>0</v>
      </c>
      <c r="AK846" s="10">
        <v>0</v>
      </c>
      <c r="AL846" s="10">
        <v>0</v>
      </c>
      <c r="AM846" s="10">
        <v>0</v>
      </c>
      <c r="AN846" s="10">
        <v>0</v>
      </c>
      <c r="AO846" s="10">
        <v>0</v>
      </c>
      <c r="AP846" s="10">
        <v>0</v>
      </c>
      <c r="AQ846" s="10">
        <v>0</v>
      </c>
      <c r="AR846" s="10">
        <v>0</v>
      </c>
      <c r="AS846" s="16">
        <v>0</v>
      </c>
      <c r="AT846" s="16">
        <v>0</v>
      </c>
      <c r="AU846" s="16">
        <v>0</v>
      </c>
      <c r="AV846" s="16">
        <v>0</v>
      </c>
      <c r="AW846" s="16" t="str">
        <v/>
      </c>
      <c r="AX846" s="10">
        <f t="shared" si="93"/>
        <v>0</v>
      </c>
      <c r="AY846" s="10">
        <f>SUM(Z846:AK846)</f>
        <v>12</v>
      </c>
      <c r="AZ846" s="2" t="s">
        <v>119</v>
      </c>
      <c r="BA846" s="10">
        <f t="shared" si="94"/>
        <v>0</v>
      </c>
      <c r="BB846" s="36" t="s">
        <v>118</v>
      </c>
      <c r="BC846" s="39" t="str">
        <f t="shared" si="95"/>
        <v/>
      </c>
      <c r="BD846" s="16">
        <f>SUM(AR846:AW846)</f>
        <v>0</v>
      </c>
      <c r="BE846" s="10">
        <f>SUM(AL846:AQ846)</f>
        <v>0</v>
      </c>
      <c r="BF846" s="12" t="str">
        <f t="shared" si="96"/>
        <v/>
      </c>
      <c r="BG846" s="12" t="str">
        <f t="shared" si="97"/>
        <v/>
      </c>
      <c r="BH846" s="9">
        <f t="shared" si="98"/>
        <v>0</v>
      </c>
      <c r="BI846" s="39" t="str">
        <f t="shared" si="99"/>
        <v/>
      </c>
      <c r="BK846" s="75"/>
    </row>
    <row r="847" spans="1:63">
      <c r="A847" s="2">
        <v>844</v>
      </c>
      <c r="B847" s="2">
        <v>2025</v>
      </c>
      <c r="C847" s="1">
        <v>0</v>
      </c>
      <c r="D847" s="37" t="str">
        <v>001J100000RyRCOIA3</v>
      </c>
      <c r="E847" s="37" t="str">
        <v>KHATOR METAL CORPORATION</v>
      </c>
      <c r="F847" s="37" t="str">
        <v>CHHATTISGARH</v>
      </c>
      <c r="G847" s="37" t="str">
        <v>RAIPUR</v>
      </c>
      <c r="H847" s="37" t="str">
        <v>Raipur</v>
      </c>
      <c r="I847" s="37" t="str">
        <v>SSTL (INDIA) PRIVATE LIMITED</v>
      </c>
      <c r="J847" s="37" t="str">
        <v>Ekeshwar Sahu</v>
      </c>
      <c r="K847" s="37">
        <v>0</v>
      </c>
      <c r="L847" s="37" t="str">
        <v>C13295</v>
      </c>
      <c r="M847" s="37" t="str">
        <v>Central</v>
      </c>
      <c r="N847" s="2">
        <v>492001</v>
      </c>
      <c r="O847" s="2" t="str">
        <v>22AARHR2939C1ZA</v>
      </c>
      <c r="P847" s="2">
        <v>8770496432</v>
      </c>
      <c r="Q847" s="2" t="str">
        <v>Jan'25</v>
      </c>
      <c r="R847" s="2">
        <v>2025</v>
      </c>
      <c r="S847" s="1">
        <v>0</v>
      </c>
      <c r="T847" s="2">
        <v>40</v>
      </c>
      <c r="U847" s="1">
        <v>0</v>
      </c>
      <c r="V847" s="1" t="str">
        <v>Minor</v>
      </c>
      <c r="W847" s="10">
        <v>0</v>
      </c>
      <c r="X847" s="10">
        <v>0</v>
      </c>
      <c r="Y847" s="10">
        <v>0</v>
      </c>
      <c r="Z847" s="10">
        <v>0</v>
      </c>
      <c r="AA847" s="10">
        <v>0</v>
      </c>
      <c r="AB847" s="10">
        <v>0</v>
      </c>
      <c r="AC847" s="10">
        <v>0</v>
      </c>
      <c r="AD847" s="10">
        <v>0</v>
      </c>
      <c r="AE847" s="10">
        <v>0</v>
      </c>
      <c r="AF847" s="10">
        <v>0</v>
      </c>
      <c r="AG847" s="10">
        <v>0</v>
      </c>
      <c r="AH847" s="10">
        <v>0</v>
      </c>
      <c r="AI847" s="10">
        <v>56</v>
      </c>
      <c r="AJ847" s="10">
        <v>0</v>
      </c>
      <c r="AK847" s="10">
        <v>240</v>
      </c>
      <c r="AL847" s="10">
        <v>0</v>
      </c>
      <c r="AM847" s="10">
        <v>10</v>
      </c>
      <c r="AN847" s="10">
        <v>0</v>
      </c>
      <c r="AO847" s="10">
        <v>0</v>
      </c>
      <c r="AP847" s="10">
        <v>0</v>
      </c>
      <c r="AQ847" s="10">
        <v>24.17</v>
      </c>
      <c r="AR847" s="10">
        <v>0</v>
      </c>
      <c r="AS847" s="16">
        <v>20.76</v>
      </c>
      <c r="AT847" s="16">
        <v>0</v>
      </c>
      <c r="AU847" s="16">
        <v>0</v>
      </c>
      <c r="AV847" s="16">
        <v>0</v>
      </c>
      <c r="AW847" s="16" t="str">
        <v/>
      </c>
      <c r="AX847" s="10">
        <f t="shared" si="93"/>
        <v>54.930000000000007</v>
      </c>
      <c r="AY847" s="10">
        <f>SUM(Z847:AK847)</f>
        <v>296</v>
      </c>
      <c r="AZ847" s="2" t="s">
        <v>119</v>
      </c>
      <c r="BA847" s="10">
        <f t="shared" si="94"/>
        <v>5.6950000000000003</v>
      </c>
      <c r="BB847" s="36" t="s">
        <v>118</v>
      </c>
      <c r="BC847" s="39" t="str">
        <f t="shared" si="95"/>
        <v/>
      </c>
      <c r="BD847" s="16">
        <f>SUM(AR847:AW847)</f>
        <v>20.76</v>
      </c>
      <c r="BE847" s="10">
        <f>SUM(AL847:AQ847)</f>
        <v>34.17</v>
      </c>
      <c r="BF847" s="12">
        <f t="shared" si="96"/>
        <v>0.37793555434188963</v>
      </c>
      <c r="BG847" s="12">
        <f t="shared" si="97"/>
        <v>0.62206444565811025</v>
      </c>
      <c r="BH847" s="9">
        <f t="shared" si="98"/>
        <v>54.930000000000007</v>
      </c>
      <c r="BI847" s="39" t="str">
        <f t="shared" si="99"/>
        <v/>
      </c>
      <c r="BK847" s="75"/>
    </row>
    <row r="848" spans="1:63">
      <c r="A848" s="2">
        <v>845</v>
      </c>
      <c r="B848" s="2">
        <v>2025</v>
      </c>
      <c r="C848" s="1">
        <v>0</v>
      </c>
      <c r="D848" s="37" t="str">
        <v>001J1000003jw0sIAA</v>
      </c>
      <c r="E848" s="37" t="str">
        <v>SHIVANI ENTERPRISE, GUGHUSH ROAD CHANDRAPUR</v>
      </c>
      <c r="F848" s="37" t="str">
        <v>Maharashtra</v>
      </c>
      <c r="G848" s="37" t="str">
        <v>Chandrapur</v>
      </c>
      <c r="H848" s="37" t="str">
        <v>Chandrapur</v>
      </c>
      <c r="I848" s="37" t="str">
        <v>SSTL (INDIA) PRIVATE LIMITED</v>
      </c>
      <c r="J848" s="37" t="str">
        <v>Ekeshwar Sahu</v>
      </c>
      <c r="K848" s="37">
        <v>0</v>
      </c>
      <c r="L848" s="37" t="str">
        <v>C13295</v>
      </c>
      <c r="M848" s="37" t="str">
        <v>Central</v>
      </c>
      <c r="N848" s="2">
        <v>442405</v>
      </c>
      <c r="O848" s="2" t="str">
        <v>27CMQPA0670N1ZP</v>
      </c>
      <c r="P848" s="2">
        <v>9763799514</v>
      </c>
      <c r="Q848" s="2" t="str">
        <v>Jan'25</v>
      </c>
      <c r="R848" s="2">
        <v>2025</v>
      </c>
      <c r="S848" s="1">
        <v>0</v>
      </c>
      <c r="T848" s="2">
        <v>120</v>
      </c>
      <c r="U848" s="1">
        <v>0.22877777777777777</v>
      </c>
      <c r="V848" s="1" t="str">
        <v>Star</v>
      </c>
      <c r="W848" s="10">
        <v>0</v>
      </c>
      <c r="X848" s="10">
        <v>0</v>
      </c>
      <c r="Y848" s="10">
        <v>0</v>
      </c>
      <c r="Z848" s="10">
        <v>0</v>
      </c>
      <c r="AA848" s="10">
        <v>0</v>
      </c>
      <c r="AB848" s="10">
        <v>0</v>
      </c>
      <c r="AC848" s="10">
        <v>0</v>
      </c>
      <c r="AD848" s="10">
        <v>0</v>
      </c>
      <c r="AE848" s="10">
        <v>0</v>
      </c>
      <c r="AF848" s="10">
        <v>0</v>
      </c>
      <c r="AG848" s="10">
        <v>0</v>
      </c>
      <c r="AH848" s="10">
        <v>0</v>
      </c>
      <c r="AI848" s="10">
        <v>34</v>
      </c>
      <c r="AJ848" s="10">
        <v>10</v>
      </c>
      <c r="AK848" s="10">
        <v>20</v>
      </c>
      <c r="AL848" s="10">
        <v>0</v>
      </c>
      <c r="AM848" s="10">
        <v>15</v>
      </c>
      <c r="AN848" s="10">
        <v>25</v>
      </c>
      <c r="AO848" s="10">
        <v>30.06</v>
      </c>
      <c r="AP848" s="10">
        <v>8.5299999999999994</v>
      </c>
      <c r="AQ848" s="10">
        <v>19.989999999999998</v>
      </c>
      <c r="AR848" s="10">
        <v>0</v>
      </c>
      <c r="AS848" s="16">
        <v>20.2</v>
      </c>
      <c r="AT848" s="16">
        <v>20.309999999999999</v>
      </c>
      <c r="AU848" s="16">
        <v>37</v>
      </c>
      <c r="AV848" s="16">
        <v>25.05</v>
      </c>
      <c r="AW848" s="16">
        <v>25</v>
      </c>
      <c r="AX848" s="10">
        <f t="shared" si="93"/>
        <v>226.14000000000001</v>
      </c>
      <c r="AY848" s="10">
        <f>SUM(Z848:AK848)</f>
        <v>64</v>
      </c>
      <c r="AZ848" s="2" t="s">
        <v>119</v>
      </c>
      <c r="BA848" s="10">
        <f t="shared" si="94"/>
        <v>16.43</v>
      </c>
      <c r="BB848" s="36" t="s">
        <v>118</v>
      </c>
      <c r="BC848" s="39" t="str">
        <f t="shared" si="95"/>
        <v>A</v>
      </c>
      <c r="BD848" s="16">
        <f>SUM(AR848:AW848)</f>
        <v>127.55999999999999</v>
      </c>
      <c r="BE848" s="10">
        <f>SUM(AL848:AQ848)</f>
        <v>98.58</v>
      </c>
      <c r="BF848" s="12">
        <f t="shared" si="96"/>
        <v>0.56407535155213573</v>
      </c>
      <c r="BG848" s="12">
        <f t="shared" si="97"/>
        <v>0.4359246484478641</v>
      </c>
      <c r="BH848" s="9">
        <f t="shared" si="98"/>
        <v>226.14000000000001</v>
      </c>
      <c r="BI848" s="39" t="str">
        <f t="shared" si="99"/>
        <v>A</v>
      </c>
      <c r="BK848" s="75"/>
    </row>
    <row r="849" spans="1:63">
      <c r="A849" s="2">
        <v>846</v>
      </c>
      <c r="B849" s="2">
        <v>2025</v>
      </c>
      <c r="C849" s="1">
        <v>0</v>
      </c>
      <c r="D849" s="37" t="str">
        <v>001J100000S0IVMIAF</v>
      </c>
      <c r="E849" s="37" t="str">
        <v>TIRUPATI CEMENT STORE</v>
      </c>
      <c r="F849" s="37" t="str">
        <v>JHARKHAND</v>
      </c>
      <c r="G849" s="37" t="str">
        <v>PALAMU</v>
      </c>
      <c r="H849" s="37" t="str">
        <v>Chhatarpur</v>
      </c>
      <c r="I849" s="37" t="str">
        <v>M/S JAI BALAJEE ENTERPRISES</v>
      </c>
      <c r="J849" s="37" t="str">
        <v>Debjyoti Lahiri</v>
      </c>
      <c r="K849" s="37">
        <v>0</v>
      </c>
      <c r="L849" s="37" t="str">
        <v>001J100000ME8pzIAD</v>
      </c>
      <c r="M849" s="37" t="str">
        <v>East</v>
      </c>
      <c r="N849" s="2">
        <v>822131</v>
      </c>
      <c r="O849" s="2" t="str">
        <v>20DMNPK0737G1ZA</v>
      </c>
      <c r="P849" s="2">
        <v>7004355275</v>
      </c>
      <c r="Q849" s="2" t="str">
        <v>Jan'25</v>
      </c>
      <c r="R849" s="2">
        <v>2025</v>
      </c>
      <c r="S849" s="1">
        <v>0</v>
      </c>
      <c r="T849" s="2">
        <v>450</v>
      </c>
      <c r="U849" s="1">
        <v>0</v>
      </c>
      <c r="V849" s="1" t="str">
        <v>Alien</v>
      </c>
      <c r="W849" s="10">
        <v>0</v>
      </c>
      <c r="X849" s="10">
        <v>0</v>
      </c>
      <c r="Y849" s="10">
        <v>0</v>
      </c>
      <c r="Z849" s="10">
        <v>0</v>
      </c>
      <c r="AA849" s="10">
        <v>0</v>
      </c>
      <c r="AB849" s="10">
        <v>0</v>
      </c>
      <c r="AC849" s="10">
        <v>0</v>
      </c>
      <c r="AD849" s="10">
        <v>0</v>
      </c>
      <c r="AE849" s="10">
        <v>0</v>
      </c>
      <c r="AF849" s="10">
        <v>0</v>
      </c>
      <c r="AG849" s="10">
        <v>0</v>
      </c>
      <c r="AH849" s="10">
        <v>0</v>
      </c>
      <c r="AI849" s="10">
        <v>60</v>
      </c>
      <c r="AJ849" s="10">
        <v>0</v>
      </c>
      <c r="AK849" s="10">
        <v>0</v>
      </c>
      <c r="AL849" s="10">
        <v>0</v>
      </c>
      <c r="AM849" s="10">
        <v>0</v>
      </c>
      <c r="AN849" s="10">
        <v>0</v>
      </c>
      <c r="AO849" s="10">
        <v>0</v>
      </c>
      <c r="AP849" s="10">
        <v>0</v>
      </c>
      <c r="AQ849" s="10">
        <v>0</v>
      </c>
      <c r="AR849" s="10">
        <v>0</v>
      </c>
      <c r="AS849" s="16">
        <v>0</v>
      </c>
      <c r="AT849" s="16">
        <v>0</v>
      </c>
      <c r="AU849" s="16">
        <v>0</v>
      </c>
      <c r="AV849" s="16">
        <v>0</v>
      </c>
      <c r="AW849" s="16" t="str">
        <v/>
      </c>
      <c r="AX849" s="10">
        <f t="shared" si="93"/>
        <v>0</v>
      </c>
      <c r="AY849" s="10">
        <f>SUM(Z849:AK849)</f>
        <v>60</v>
      </c>
      <c r="AZ849" s="2" t="s">
        <v>119</v>
      </c>
      <c r="BA849" s="10">
        <f t="shared" si="94"/>
        <v>0</v>
      </c>
      <c r="BB849" s="36" t="s">
        <v>118</v>
      </c>
      <c r="BC849" s="39" t="str">
        <f t="shared" si="95"/>
        <v/>
      </c>
      <c r="BD849" s="16">
        <f>SUM(AR849:AW849)</f>
        <v>0</v>
      </c>
      <c r="BE849" s="10">
        <f>SUM(AL849:AQ849)</f>
        <v>0</v>
      </c>
      <c r="BF849" s="12" t="str">
        <f t="shared" si="96"/>
        <v/>
      </c>
      <c r="BG849" s="12" t="str">
        <f t="shared" si="97"/>
        <v/>
      </c>
      <c r="BH849" s="9">
        <f t="shared" si="98"/>
        <v>0</v>
      </c>
      <c r="BI849" s="39" t="str">
        <f t="shared" si="99"/>
        <v/>
      </c>
      <c r="BK849" s="75"/>
    </row>
    <row r="850" spans="1:63">
      <c r="A850" s="2">
        <v>847</v>
      </c>
      <c r="B850" s="2">
        <v>2025</v>
      </c>
      <c r="C850" s="1">
        <v>0</v>
      </c>
      <c r="D850" s="37" t="str">
        <v>001J100000IZJU8IAH</v>
      </c>
      <c r="E850" s="37" t="str">
        <v>M/S JAISWAL CEMENT &amp; HARDWARE</v>
      </c>
      <c r="F850" s="37" t="str">
        <v>JHARKHAND</v>
      </c>
      <c r="G850" s="37" t="str">
        <v>RANCHI</v>
      </c>
      <c r="H850" s="37" t="str">
        <v>Namkum</v>
      </c>
      <c r="I850" s="37" t="str">
        <v>M/s REAL DREAMS ENTERPRISES</v>
      </c>
      <c r="J850" s="37" t="str">
        <v>Susmit Kumar</v>
      </c>
      <c r="K850" s="37">
        <v>0</v>
      </c>
      <c r="L850" s="37" t="str">
        <v>001J100000PHe79IAD</v>
      </c>
      <c r="M850" s="37" t="str">
        <v>East</v>
      </c>
      <c r="N850" s="2">
        <v>835103</v>
      </c>
      <c r="O850" s="2" t="str">
        <v>20AANPJ2557J1ZQ</v>
      </c>
      <c r="P850" s="2">
        <v>9431106003</v>
      </c>
      <c r="Q850" s="2" t="str">
        <v>Jan'25</v>
      </c>
      <c r="R850" s="2">
        <v>2025</v>
      </c>
      <c r="S850" s="1">
        <v>0</v>
      </c>
      <c r="T850" s="2">
        <v>270</v>
      </c>
      <c r="U850" s="1">
        <v>1.9703703703703706E-2</v>
      </c>
      <c r="V850" s="1" t="str">
        <v>Alien</v>
      </c>
      <c r="W850" s="10">
        <v>0</v>
      </c>
      <c r="X850" s="10">
        <v>0</v>
      </c>
      <c r="Y850" s="10">
        <v>0</v>
      </c>
      <c r="Z850" s="10">
        <v>0</v>
      </c>
      <c r="AA850" s="10">
        <v>0</v>
      </c>
      <c r="AB850" s="10">
        <v>0</v>
      </c>
      <c r="AC850" s="10">
        <v>0</v>
      </c>
      <c r="AD850" s="10">
        <v>0</v>
      </c>
      <c r="AE850" s="10">
        <v>0</v>
      </c>
      <c r="AF850" s="10">
        <v>0</v>
      </c>
      <c r="AG850" s="10">
        <v>0</v>
      </c>
      <c r="AH850" s="10">
        <v>0</v>
      </c>
      <c r="AI850" s="10">
        <v>50</v>
      </c>
      <c r="AJ850" s="10">
        <v>25</v>
      </c>
      <c r="AK850" s="10">
        <v>69.5</v>
      </c>
      <c r="AL850" s="10">
        <v>60.48</v>
      </c>
      <c r="AM850" s="10">
        <v>25.08</v>
      </c>
      <c r="AN850" s="10">
        <v>0</v>
      </c>
      <c r="AO850" s="10">
        <v>49.96</v>
      </c>
      <c r="AP850" s="10">
        <v>90.38</v>
      </c>
      <c r="AQ850" s="10">
        <v>0</v>
      </c>
      <c r="AR850" s="10">
        <v>0</v>
      </c>
      <c r="AS850" s="16">
        <v>0</v>
      </c>
      <c r="AT850" s="16">
        <v>15.96</v>
      </c>
      <c r="AU850" s="16">
        <v>0</v>
      </c>
      <c r="AV850" s="16">
        <v>0</v>
      </c>
      <c r="AW850" s="16" t="str">
        <v/>
      </c>
      <c r="AX850" s="10">
        <f t="shared" si="93"/>
        <v>241.86</v>
      </c>
      <c r="AY850" s="10">
        <f>SUM(Z850:AK850)</f>
        <v>144.5</v>
      </c>
      <c r="AZ850" s="2" t="s">
        <v>119</v>
      </c>
      <c r="BA850" s="10">
        <f t="shared" si="94"/>
        <v>37.65</v>
      </c>
      <c r="BB850" s="36" t="s">
        <v>118</v>
      </c>
      <c r="BC850" s="39" t="str">
        <f t="shared" si="95"/>
        <v>A</v>
      </c>
      <c r="BD850" s="16">
        <f>SUM(AR850:AW850)</f>
        <v>15.96</v>
      </c>
      <c r="BE850" s="10">
        <f>SUM(AL850:AQ850)</f>
        <v>225.9</v>
      </c>
      <c r="BF850" s="12">
        <f t="shared" si="96"/>
        <v>6.5988588439593154E-2</v>
      </c>
      <c r="BG850" s="12">
        <f t="shared" si="97"/>
        <v>0.93401141156040679</v>
      </c>
      <c r="BH850" s="9">
        <f t="shared" si="98"/>
        <v>241.86</v>
      </c>
      <c r="BI850" s="39" t="str">
        <f t="shared" si="99"/>
        <v>A</v>
      </c>
      <c r="BJ850" s="1" t="str">
        <f>_xlfn.XLOOKUP(D850,'Holi gift'!A:A,'Holi gift'!A:A,"",0,1)</f>
        <v>001J100000IZJU8IAH</v>
      </c>
      <c r="BK850" s="75"/>
    </row>
    <row r="851" spans="1:63">
      <c r="A851" s="2">
        <v>848</v>
      </c>
      <c r="B851" s="2">
        <v>2025</v>
      </c>
      <c r="C851" s="1">
        <v>0</v>
      </c>
      <c r="D851" s="37" t="str">
        <v>001J100000RZ0BXIAB</v>
      </c>
      <c r="E851" s="37" t="str">
        <v>M/S SHRI RAMESHWARAM SALES</v>
      </c>
      <c r="F851" s="37" t="str">
        <v>JHARKHAND</v>
      </c>
      <c r="G851" s="37" t="str">
        <v>RANCHI</v>
      </c>
      <c r="H851" s="37" t="str">
        <v>Namkum</v>
      </c>
      <c r="I851" s="37" t="str">
        <v>M/s REAL DREAMS ENTERPRISES</v>
      </c>
      <c r="J851" s="37" t="str">
        <v>Susmit Kumar</v>
      </c>
      <c r="K851" s="37">
        <v>0</v>
      </c>
      <c r="L851" s="37" t="str">
        <v>001J100000PHe79IAD</v>
      </c>
      <c r="M851" s="37" t="str">
        <v>East</v>
      </c>
      <c r="N851" s="2">
        <v>834001</v>
      </c>
      <c r="O851" s="2" t="str">
        <v>20AOFPS9630B1Z9</v>
      </c>
      <c r="P851" s="2">
        <v>9835135296</v>
      </c>
      <c r="Q851" s="2" t="str">
        <v>Jan'25</v>
      </c>
      <c r="R851" s="2">
        <v>2025</v>
      </c>
      <c r="S851" s="1">
        <v>0</v>
      </c>
      <c r="T851" s="2">
        <v>1400</v>
      </c>
      <c r="U851" s="1">
        <v>0</v>
      </c>
      <c r="V851" s="1" t="str">
        <v>Alien</v>
      </c>
      <c r="W851" s="10">
        <v>0</v>
      </c>
      <c r="X851" s="10">
        <v>0</v>
      </c>
      <c r="Y851" s="10">
        <v>0</v>
      </c>
      <c r="Z851" s="10">
        <v>0</v>
      </c>
      <c r="AA851" s="10">
        <v>0</v>
      </c>
      <c r="AB851" s="10">
        <v>0</v>
      </c>
      <c r="AC851" s="10">
        <v>0</v>
      </c>
      <c r="AD851" s="10">
        <v>0</v>
      </c>
      <c r="AE851" s="10">
        <v>0</v>
      </c>
      <c r="AF851" s="10">
        <v>0</v>
      </c>
      <c r="AG851" s="10">
        <v>0</v>
      </c>
      <c r="AH851" s="10">
        <v>0</v>
      </c>
      <c r="AI851" s="10">
        <v>10</v>
      </c>
      <c r="AJ851" s="10">
        <v>0</v>
      </c>
      <c r="AK851" s="10">
        <v>7.5</v>
      </c>
      <c r="AL851" s="10">
        <v>7.28</v>
      </c>
      <c r="AM851" s="10">
        <v>0</v>
      </c>
      <c r="AN851" s="10">
        <v>0</v>
      </c>
      <c r="AO851" s="10">
        <v>0</v>
      </c>
      <c r="AP851" s="10">
        <v>10</v>
      </c>
      <c r="AQ851" s="10">
        <v>0</v>
      </c>
      <c r="AR851" s="10">
        <v>0</v>
      </c>
      <c r="AS851" s="16">
        <v>0</v>
      </c>
      <c r="AT851" s="16">
        <v>0</v>
      </c>
      <c r="AU851" s="16">
        <v>0</v>
      </c>
      <c r="AV851" s="16">
        <v>0</v>
      </c>
      <c r="AW851" s="16">
        <v>3</v>
      </c>
      <c r="AX851" s="10">
        <f t="shared" si="93"/>
        <v>20.28</v>
      </c>
      <c r="AY851" s="10">
        <f>SUM(Z851:AK851)</f>
        <v>17.5</v>
      </c>
      <c r="AZ851" s="2" t="s">
        <v>119</v>
      </c>
      <c r="BA851" s="10">
        <f t="shared" si="94"/>
        <v>2.8800000000000003</v>
      </c>
      <c r="BB851" s="36" t="s">
        <v>118</v>
      </c>
      <c r="BC851" s="39" t="str">
        <f t="shared" si="95"/>
        <v/>
      </c>
      <c r="BD851" s="16">
        <f>SUM(AR851:AW851)</f>
        <v>3</v>
      </c>
      <c r="BE851" s="10">
        <f>SUM(AL851:AQ851)</f>
        <v>17.28</v>
      </c>
      <c r="BF851" s="12">
        <f t="shared" si="96"/>
        <v>0.14792899408284022</v>
      </c>
      <c r="BG851" s="12">
        <f t="shared" si="97"/>
        <v>0.85207100591715978</v>
      </c>
      <c r="BH851" s="9">
        <f t="shared" si="98"/>
        <v>20.28</v>
      </c>
      <c r="BI851" s="39" t="str">
        <f t="shared" si="99"/>
        <v/>
      </c>
      <c r="BK851" s="75"/>
    </row>
    <row r="852" spans="1:63">
      <c r="A852" s="2">
        <v>849</v>
      </c>
      <c r="B852" s="2">
        <v>2025</v>
      </c>
      <c r="C852" s="1">
        <v>0</v>
      </c>
      <c r="D852" s="37" t="str">
        <v>001J100000MDXUFIA5</v>
      </c>
      <c r="E852" s="37" t="str">
        <v>VISHAL AGENCY</v>
      </c>
      <c r="F852" s="37" t="str">
        <v>JHARKHAND</v>
      </c>
      <c r="G852" s="37" t="str">
        <v>RANCHI</v>
      </c>
      <c r="H852" s="37">
        <v>0</v>
      </c>
      <c r="I852" s="37" t="str">
        <v>M/s REAL DREAMS ENTERPRISES</v>
      </c>
      <c r="J852" s="37" t="str">
        <v>Susmit Kumar</v>
      </c>
      <c r="K852" s="37">
        <v>0</v>
      </c>
      <c r="L852" s="37" t="str">
        <v>001J100000PHe79IAD</v>
      </c>
      <c r="M852" s="37" t="str">
        <v>East</v>
      </c>
      <c r="N852" s="2">
        <v>835221</v>
      </c>
      <c r="O852" s="2" t="str">
        <v>20AGKPS0099M1Z1</v>
      </c>
      <c r="P852" s="2">
        <v>7008906983</v>
      </c>
      <c r="Q852" s="2" t="str">
        <v>Jan'25</v>
      </c>
      <c r="R852" s="2">
        <v>2025</v>
      </c>
      <c r="S852" s="1">
        <v>0</v>
      </c>
      <c r="T852" s="2">
        <v>800</v>
      </c>
      <c r="U852" s="1">
        <v>0</v>
      </c>
      <c r="V852" s="1" t="str">
        <v>Alien</v>
      </c>
      <c r="W852" s="10">
        <v>0</v>
      </c>
      <c r="X852" s="10">
        <v>0</v>
      </c>
      <c r="Y852" s="10">
        <v>0</v>
      </c>
      <c r="Z852" s="10">
        <v>0</v>
      </c>
      <c r="AA852" s="10">
        <v>0</v>
      </c>
      <c r="AB852" s="10">
        <v>0</v>
      </c>
      <c r="AC852" s="10">
        <v>0</v>
      </c>
      <c r="AD852" s="10">
        <v>0</v>
      </c>
      <c r="AE852" s="10">
        <v>0</v>
      </c>
      <c r="AF852" s="10">
        <v>0</v>
      </c>
      <c r="AG852" s="10">
        <v>0</v>
      </c>
      <c r="AH852" s="10">
        <v>0</v>
      </c>
      <c r="AI852" s="10">
        <v>5</v>
      </c>
      <c r="AJ852" s="10">
        <v>0</v>
      </c>
      <c r="AK852" s="10">
        <v>6.5</v>
      </c>
      <c r="AL852" s="10">
        <v>12.3</v>
      </c>
      <c r="AM852" s="10">
        <v>3.9950000000000001</v>
      </c>
      <c r="AN852" s="10">
        <v>0</v>
      </c>
      <c r="AO852" s="10">
        <v>0</v>
      </c>
      <c r="AP852" s="10">
        <v>4.99</v>
      </c>
      <c r="AQ852" s="10">
        <v>0</v>
      </c>
      <c r="AR852" s="10">
        <v>14.94</v>
      </c>
      <c r="AS852" s="16">
        <v>0</v>
      </c>
      <c r="AT852" s="16">
        <v>0</v>
      </c>
      <c r="AU852" s="16">
        <v>0</v>
      </c>
      <c r="AV852" s="16">
        <v>0</v>
      </c>
      <c r="AW852" s="16" t="str">
        <v/>
      </c>
      <c r="AX852" s="10">
        <f t="shared" si="93"/>
        <v>36.225000000000001</v>
      </c>
      <c r="AY852" s="10">
        <f>SUM(Z852:AK852)</f>
        <v>11.5</v>
      </c>
      <c r="AZ852" s="2" t="s">
        <v>119</v>
      </c>
      <c r="BA852" s="10">
        <f t="shared" si="94"/>
        <v>3.5475000000000008</v>
      </c>
      <c r="BB852" s="36" t="s">
        <v>118</v>
      </c>
      <c r="BC852" s="39" t="str">
        <f t="shared" si="95"/>
        <v/>
      </c>
      <c r="BD852" s="16">
        <f>SUM(AR852:AW852)</f>
        <v>14.94</v>
      </c>
      <c r="BE852" s="10">
        <f>SUM(AL852:AQ852)</f>
        <v>21.285000000000004</v>
      </c>
      <c r="BF852" s="12">
        <f t="shared" si="96"/>
        <v>0.4124223602484472</v>
      </c>
      <c r="BG852" s="12">
        <f t="shared" si="97"/>
        <v>0.58757763975155286</v>
      </c>
      <c r="BH852" s="9">
        <f t="shared" si="98"/>
        <v>36.225000000000001</v>
      </c>
      <c r="BI852" s="39" t="str">
        <f t="shared" si="99"/>
        <v/>
      </c>
      <c r="BK852" s="75"/>
    </row>
    <row r="853" spans="1:63">
      <c r="A853" s="2">
        <v>850</v>
      </c>
      <c r="B853" s="2">
        <v>2025</v>
      </c>
      <c r="C853" s="1">
        <v>0</v>
      </c>
      <c r="D853" s="37" t="str">
        <v>001J100000JrCCCIA3</v>
      </c>
      <c r="E853" s="37" t="str">
        <v>SHREE KRISHNA STEEL</v>
      </c>
      <c r="F853" s="37" t="str">
        <v>JHARKHAND</v>
      </c>
      <c r="G853" s="37" t="str">
        <v>RANCHI</v>
      </c>
      <c r="H853" s="37">
        <v>0</v>
      </c>
      <c r="I853" s="37" t="str">
        <v>M/s REAL DREAMS ENTERPRISES</v>
      </c>
      <c r="J853" s="37" t="str">
        <v>Susmit Kumar</v>
      </c>
      <c r="K853" s="37">
        <v>0</v>
      </c>
      <c r="L853" s="37" t="str">
        <v>001J100000PHe79IAD</v>
      </c>
      <c r="M853" s="37" t="str">
        <v>East</v>
      </c>
      <c r="N853" s="2">
        <v>834009</v>
      </c>
      <c r="O853" s="2" t="str">
        <v>20ACTFS6694P1Z2</v>
      </c>
      <c r="P853" s="2">
        <v>8809105578</v>
      </c>
      <c r="Q853" s="2" t="str">
        <v>Jan'25</v>
      </c>
      <c r="R853" s="2">
        <v>2025</v>
      </c>
      <c r="S853" s="1">
        <v>0</v>
      </c>
      <c r="T853" s="2">
        <v>400</v>
      </c>
      <c r="U853" s="1">
        <v>0</v>
      </c>
      <c r="V853" s="1" t="str">
        <v>Alien</v>
      </c>
      <c r="W853" s="10">
        <v>0</v>
      </c>
      <c r="X853" s="10">
        <v>0</v>
      </c>
      <c r="Y853" s="10">
        <v>0</v>
      </c>
      <c r="Z853" s="10">
        <v>0</v>
      </c>
      <c r="AA853" s="10">
        <v>0</v>
      </c>
      <c r="AB853" s="10">
        <v>0</v>
      </c>
      <c r="AC853" s="10">
        <v>0</v>
      </c>
      <c r="AD853" s="10">
        <v>0</v>
      </c>
      <c r="AE853" s="10">
        <v>0</v>
      </c>
      <c r="AF853" s="10">
        <v>0</v>
      </c>
      <c r="AG853" s="10">
        <v>0</v>
      </c>
      <c r="AH853" s="10">
        <v>0</v>
      </c>
      <c r="AI853" s="10">
        <v>5</v>
      </c>
      <c r="AJ853" s="10">
        <v>15</v>
      </c>
      <c r="AK853" s="10">
        <v>2</v>
      </c>
      <c r="AL853" s="10">
        <v>15.78</v>
      </c>
      <c r="AM853" s="10">
        <v>0</v>
      </c>
      <c r="AN853" s="10">
        <v>0</v>
      </c>
      <c r="AO853" s="10">
        <v>20</v>
      </c>
      <c r="AP853" s="10">
        <v>0</v>
      </c>
      <c r="AQ853" s="10">
        <v>0</v>
      </c>
      <c r="AR853" s="10">
        <v>0</v>
      </c>
      <c r="AS853" s="16">
        <v>0</v>
      </c>
      <c r="AT853" s="16">
        <v>0</v>
      </c>
      <c r="AU853" s="16">
        <v>0</v>
      </c>
      <c r="AV853" s="16">
        <v>0</v>
      </c>
      <c r="AW853" s="16">
        <v>3</v>
      </c>
      <c r="AX853" s="10">
        <f t="shared" si="93"/>
        <v>38.78</v>
      </c>
      <c r="AY853" s="10">
        <f>SUM(Z853:AK853)</f>
        <v>22</v>
      </c>
      <c r="AZ853" s="2" t="s">
        <v>119</v>
      </c>
      <c r="BA853" s="10">
        <f t="shared" si="94"/>
        <v>5.9633333333333338</v>
      </c>
      <c r="BB853" s="36" t="s">
        <v>118</v>
      </c>
      <c r="BC853" s="39" t="str">
        <f t="shared" si="95"/>
        <v/>
      </c>
      <c r="BD853" s="16">
        <f>SUM(AR853:AW853)</f>
        <v>3</v>
      </c>
      <c r="BE853" s="10">
        <f>SUM(AL853:AQ853)</f>
        <v>35.78</v>
      </c>
      <c r="BF853" s="12">
        <f t="shared" si="96"/>
        <v>7.735946364105209E-2</v>
      </c>
      <c r="BG853" s="12">
        <f t="shared" si="97"/>
        <v>0.92264053635894794</v>
      </c>
      <c r="BH853" s="9">
        <f t="shared" si="98"/>
        <v>38.78</v>
      </c>
      <c r="BI853" s="39" t="str">
        <f t="shared" si="99"/>
        <v/>
      </c>
      <c r="BK853" s="75"/>
    </row>
    <row r="854" spans="1:63">
      <c r="A854" s="2">
        <v>851</v>
      </c>
      <c r="B854" s="2">
        <v>2025</v>
      </c>
      <c r="C854" s="1">
        <v>0</v>
      </c>
      <c r="D854" s="37" t="str">
        <v>001J100000TshSoIAJ</v>
      </c>
      <c r="E854" s="37" t="str">
        <v>MAA GAYATRI INFRA</v>
      </c>
      <c r="F854" s="37" t="str">
        <v>JHARKHAND</v>
      </c>
      <c r="G854" s="37" t="str">
        <v>RANCHI</v>
      </c>
      <c r="H854" s="37" t="str">
        <v>Itki</v>
      </c>
      <c r="I854" s="37" t="str">
        <v>M/s REAL DREAMS ENTERPRISES</v>
      </c>
      <c r="J854" s="37" t="str">
        <v>Susmit Kumar</v>
      </c>
      <c r="K854" s="37">
        <v>0</v>
      </c>
      <c r="L854" s="37" t="str">
        <v>001J100000PHe79IAD</v>
      </c>
      <c r="M854" s="37" t="str">
        <v>East</v>
      </c>
      <c r="N854" s="2">
        <v>835217</v>
      </c>
      <c r="O854" s="2" t="str">
        <v>20ABEPK1080B1ZL</v>
      </c>
      <c r="P854" s="2">
        <v>7004203769</v>
      </c>
      <c r="Q854" s="2" t="str">
        <v>Jan'25</v>
      </c>
      <c r="R854" s="2">
        <v>2025</v>
      </c>
      <c r="S854" s="1">
        <v>0</v>
      </c>
      <c r="T854" s="2">
        <v>50</v>
      </c>
      <c r="U854" s="1">
        <v>0</v>
      </c>
      <c r="V854" s="1" t="str">
        <v>Minor</v>
      </c>
      <c r="W854" s="10">
        <v>0</v>
      </c>
      <c r="X854" s="10">
        <v>0</v>
      </c>
      <c r="Y854" s="10">
        <v>0</v>
      </c>
      <c r="Z854" s="10">
        <v>0</v>
      </c>
      <c r="AA854" s="10">
        <v>0</v>
      </c>
      <c r="AB854" s="10">
        <v>0</v>
      </c>
      <c r="AC854" s="10">
        <v>0</v>
      </c>
      <c r="AD854" s="10">
        <v>0</v>
      </c>
      <c r="AE854" s="10">
        <v>0</v>
      </c>
      <c r="AF854" s="10">
        <v>0</v>
      </c>
      <c r="AG854" s="10">
        <v>0</v>
      </c>
      <c r="AH854" s="10">
        <v>0</v>
      </c>
      <c r="AI854" s="10">
        <v>5</v>
      </c>
      <c r="AJ854" s="10">
        <v>0</v>
      </c>
      <c r="AK854" s="10">
        <v>5.5</v>
      </c>
      <c r="AL854" s="10">
        <v>12.4</v>
      </c>
      <c r="AM854" s="10">
        <v>2.95</v>
      </c>
      <c r="AN854" s="10">
        <v>0</v>
      </c>
      <c r="AO854" s="10">
        <v>0</v>
      </c>
      <c r="AP854" s="10">
        <v>5.16</v>
      </c>
      <c r="AQ854" s="10">
        <v>0</v>
      </c>
      <c r="AR854" s="10">
        <v>0</v>
      </c>
      <c r="AS854" s="16">
        <v>0</v>
      </c>
      <c r="AT854" s="16">
        <v>0</v>
      </c>
      <c r="AU854" s="16">
        <v>0</v>
      </c>
      <c r="AV854" s="16">
        <v>0</v>
      </c>
      <c r="AW854" s="16" t="str">
        <v/>
      </c>
      <c r="AX854" s="10">
        <f t="shared" si="93"/>
        <v>20.51</v>
      </c>
      <c r="AY854" s="10">
        <f>SUM(Z854:AK854)</f>
        <v>10.5</v>
      </c>
      <c r="AZ854" s="2" t="s">
        <v>119</v>
      </c>
      <c r="BA854" s="10">
        <f t="shared" si="94"/>
        <v>3.4183333333333334</v>
      </c>
      <c r="BB854" s="36" t="s">
        <v>118</v>
      </c>
      <c r="BC854" s="39" t="str">
        <f t="shared" si="95"/>
        <v/>
      </c>
      <c r="BD854" s="16">
        <f>SUM(AR854:AW854)</f>
        <v>0</v>
      </c>
      <c r="BE854" s="10">
        <f>SUM(AL854:AQ854)</f>
        <v>20.51</v>
      </c>
      <c r="BF854" s="12">
        <f t="shared" si="96"/>
        <v>0</v>
      </c>
      <c r="BG854" s="12">
        <f t="shared" si="97"/>
        <v>1</v>
      </c>
      <c r="BH854" s="9">
        <f t="shared" si="98"/>
        <v>20.51</v>
      </c>
      <c r="BI854" s="39" t="str">
        <f t="shared" si="99"/>
        <v/>
      </c>
      <c r="BK854" s="75"/>
    </row>
    <row r="855" spans="1:63">
      <c r="A855" s="2">
        <v>852</v>
      </c>
      <c r="B855" s="2">
        <v>2025</v>
      </c>
      <c r="C855" s="1">
        <v>0</v>
      </c>
      <c r="D855" s="37" t="str">
        <v>001J100000S0MKIIA3</v>
      </c>
      <c r="E855" s="37" t="str">
        <v>Basant clearing agency</v>
      </c>
      <c r="F855" s="37" t="str">
        <v>UTTAR PRADESH</v>
      </c>
      <c r="G855" s="37" t="str">
        <v>VARANASI</v>
      </c>
      <c r="H855" s="37" t="str">
        <v>Varanasi</v>
      </c>
      <c r="I855" s="37" t="str">
        <v>GOBINDGARH IRON LLP</v>
      </c>
      <c r="J855" s="37" t="str">
        <v>Divyansh Dhawal</v>
      </c>
      <c r="K855" s="37">
        <v>0</v>
      </c>
      <c r="L855" s="37" t="str">
        <v>C12817</v>
      </c>
      <c r="M855" s="37" t="str">
        <v>North</v>
      </c>
      <c r="N855" s="2">
        <v>221002</v>
      </c>
      <c r="O855" s="2">
        <v>0</v>
      </c>
      <c r="P855" s="2">
        <v>0</v>
      </c>
      <c r="Q855" s="2" t="str">
        <v>Jan'25</v>
      </c>
      <c r="R855" s="2">
        <v>2025</v>
      </c>
      <c r="S855" s="1">
        <v>0</v>
      </c>
      <c r="T855" s="2" t="str">
        <v/>
      </c>
      <c r="U855" s="1">
        <v>0</v>
      </c>
      <c r="V855" s="1" t="str">
        <v>Potential Not updated</v>
      </c>
      <c r="W855" s="10">
        <v>0</v>
      </c>
      <c r="X855" s="10">
        <v>0</v>
      </c>
      <c r="Y855" s="10">
        <v>0</v>
      </c>
      <c r="Z855" s="10">
        <v>0</v>
      </c>
      <c r="AA855" s="10">
        <v>0</v>
      </c>
      <c r="AB855" s="10">
        <v>0</v>
      </c>
      <c r="AC855" s="10">
        <v>0</v>
      </c>
      <c r="AD855" s="10">
        <v>0</v>
      </c>
      <c r="AE855" s="10">
        <v>0</v>
      </c>
      <c r="AF855" s="10">
        <v>0</v>
      </c>
      <c r="AG855" s="10">
        <v>0</v>
      </c>
      <c r="AH855" s="10">
        <v>0</v>
      </c>
      <c r="AI855" s="10">
        <v>130</v>
      </c>
      <c r="AJ855" s="10">
        <v>69</v>
      </c>
      <c r="AK855" s="10">
        <v>0</v>
      </c>
      <c r="AL855" s="10">
        <v>0</v>
      </c>
      <c r="AM855" s="10">
        <v>0</v>
      </c>
      <c r="AN855" s="10">
        <v>0</v>
      </c>
      <c r="AO855" s="10">
        <v>0</v>
      </c>
      <c r="AP855" s="10">
        <v>0</v>
      </c>
      <c r="AQ855" s="10">
        <v>0</v>
      </c>
      <c r="AR855" s="10">
        <v>0</v>
      </c>
      <c r="AS855" s="16">
        <v>0</v>
      </c>
      <c r="AT855" s="16">
        <v>0</v>
      </c>
      <c r="AU855" s="16">
        <v>0</v>
      </c>
      <c r="AV855" s="16">
        <v>0</v>
      </c>
      <c r="AW855" s="16" t="str">
        <v/>
      </c>
      <c r="AX855" s="10">
        <f t="shared" si="93"/>
        <v>0</v>
      </c>
      <c r="AY855" s="10">
        <f>SUM(Z855:AK855)</f>
        <v>199</v>
      </c>
      <c r="AZ855" s="2" t="s">
        <v>119</v>
      </c>
      <c r="BA855" s="10">
        <f t="shared" si="94"/>
        <v>0</v>
      </c>
      <c r="BB855" s="36" t="s">
        <v>118</v>
      </c>
      <c r="BC855" s="39" t="str">
        <f t="shared" si="95"/>
        <v/>
      </c>
      <c r="BD855" s="16">
        <f>SUM(AR855:AW855)</f>
        <v>0</v>
      </c>
      <c r="BE855" s="10">
        <f>SUM(AL855:AQ855)</f>
        <v>0</v>
      </c>
      <c r="BF855" s="12" t="str">
        <f t="shared" si="96"/>
        <v/>
      </c>
      <c r="BG855" s="12" t="str">
        <f t="shared" si="97"/>
        <v/>
      </c>
      <c r="BH855" s="9">
        <f t="shared" si="98"/>
        <v>0</v>
      </c>
      <c r="BI855" s="39" t="str">
        <f t="shared" si="99"/>
        <v/>
      </c>
      <c r="BK855" s="75"/>
    </row>
    <row r="856" spans="1:63">
      <c r="A856" s="2">
        <v>853</v>
      </c>
      <c r="B856" s="2">
        <v>2025</v>
      </c>
      <c r="C856" s="1">
        <v>0</v>
      </c>
      <c r="D856" s="37" t="str">
        <v>001J100000RyywsIAB</v>
      </c>
      <c r="E856" s="37" t="str">
        <v>M/S LEELAWATI PLYWOOD AND BUILDING MATERIAL</v>
      </c>
      <c r="F856" s="37" t="str">
        <v>UTTAR PRADESH</v>
      </c>
      <c r="G856" s="37" t="str">
        <v>CHANDAULI</v>
      </c>
      <c r="H856" s="37" t="str">
        <v>Chandauli</v>
      </c>
      <c r="I856" s="37" t="str">
        <v>GOBINDGARH IRON LLP</v>
      </c>
      <c r="J856" s="37" t="str">
        <v>Mohd Ansari</v>
      </c>
      <c r="K856" s="37">
        <v>0</v>
      </c>
      <c r="L856" s="37" t="str">
        <v>C12817</v>
      </c>
      <c r="M856" s="37" t="str">
        <v>North</v>
      </c>
      <c r="N856" s="2">
        <v>232104</v>
      </c>
      <c r="O856" s="2" t="str">
        <v>09EQTPS3566Q1ZD</v>
      </c>
      <c r="P856" s="2">
        <v>9454593719</v>
      </c>
      <c r="Q856" s="2" t="str">
        <v>Jan'25</v>
      </c>
      <c r="R856" s="2">
        <v>2025</v>
      </c>
      <c r="S856" s="1">
        <v>0</v>
      </c>
      <c r="T856" s="2" t="str">
        <v/>
      </c>
      <c r="U856" s="1">
        <v>0</v>
      </c>
      <c r="V856" s="1" t="str">
        <v>Potential Not updated</v>
      </c>
      <c r="W856" s="10">
        <v>0</v>
      </c>
      <c r="X856" s="10">
        <v>0</v>
      </c>
      <c r="Y856" s="10">
        <v>0</v>
      </c>
      <c r="Z856" s="10">
        <v>0</v>
      </c>
      <c r="AA856" s="10">
        <v>0</v>
      </c>
      <c r="AB856" s="10">
        <v>0</v>
      </c>
      <c r="AC856" s="10">
        <v>0</v>
      </c>
      <c r="AD856" s="10">
        <v>0</v>
      </c>
      <c r="AE856" s="10">
        <v>0</v>
      </c>
      <c r="AF856" s="10">
        <v>0</v>
      </c>
      <c r="AG856" s="10">
        <v>0</v>
      </c>
      <c r="AH856" s="10">
        <v>0</v>
      </c>
      <c r="AI856" s="10">
        <v>61</v>
      </c>
      <c r="AJ856" s="10">
        <v>0</v>
      </c>
      <c r="AK856" s="10">
        <v>0</v>
      </c>
      <c r="AL856" s="10">
        <v>0</v>
      </c>
      <c r="AM856" s="10">
        <v>0</v>
      </c>
      <c r="AN856" s="10">
        <v>0</v>
      </c>
      <c r="AO856" s="10">
        <v>0</v>
      </c>
      <c r="AP856" s="10">
        <v>0</v>
      </c>
      <c r="AQ856" s="10">
        <v>0</v>
      </c>
      <c r="AR856" s="10">
        <v>0</v>
      </c>
      <c r="AS856" s="16">
        <v>0</v>
      </c>
      <c r="AT856" s="16">
        <v>0</v>
      </c>
      <c r="AU856" s="16">
        <v>0</v>
      </c>
      <c r="AV856" s="16">
        <v>0</v>
      </c>
      <c r="AW856" s="16" t="str">
        <v/>
      </c>
      <c r="AX856" s="10">
        <f t="shared" si="93"/>
        <v>0</v>
      </c>
      <c r="AY856" s="10">
        <f>SUM(Z856:AK856)</f>
        <v>61</v>
      </c>
      <c r="AZ856" s="2" t="s">
        <v>119</v>
      </c>
      <c r="BA856" s="10">
        <f t="shared" si="94"/>
        <v>0</v>
      </c>
      <c r="BB856" s="36" t="s">
        <v>118</v>
      </c>
      <c r="BC856" s="39" t="str">
        <f t="shared" si="95"/>
        <v/>
      </c>
      <c r="BD856" s="16">
        <f>SUM(AR856:AW856)</f>
        <v>0</v>
      </c>
      <c r="BE856" s="10">
        <f>SUM(AL856:AQ856)</f>
        <v>0</v>
      </c>
      <c r="BF856" s="12" t="str">
        <f t="shared" si="96"/>
        <v/>
      </c>
      <c r="BG856" s="12" t="str">
        <f t="shared" si="97"/>
        <v/>
      </c>
      <c r="BH856" s="9">
        <f t="shared" si="98"/>
        <v>0</v>
      </c>
      <c r="BI856" s="39" t="str">
        <f t="shared" si="99"/>
        <v/>
      </c>
      <c r="BK856" s="75"/>
    </row>
    <row r="857" spans="1:63">
      <c r="A857" s="2">
        <v>854</v>
      </c>
      <c r="B857" s="2">
        <v>2025</v>
      </c>
      <c r="C857" s="1">
        <v>0</v>
      </c>
      <c r="D857" s="37" t="str">
        <v>001J100000S0yPUIAZ</v>
      </c>
      <c r="E857" s="37" t="str">
        <v>M/S  AYAN BUILDING MATERIAL  AND HARDWARE</v>
      </c>
      <c r="F857" s="37" t="str">
        <v>UTTAR PRADESH</v>
      </c>
      <c r="G857" s="37" t="str">
        <v>KUSHI NAGAR</v>
      </c>
      <c r="H857" s="37" t="str">
        <v>Kasya</v>
      </c>
      <c r="I857" s="37" t="str">
        <v>GOBINDGARH IRON LLP</v>
      </c>
      <c r="J857" s="37" t="str">
        <v>Mohd Ansari</v>
      </c>
      <c r="K857" s="37">
        <v>0</v>
      </c>
      <c r="L857" s="37" t="str">
        <v>C12817</v>
      </c>
      <c r="M857" s="37" t="str">
        <v>North</v>
      </c>
      <c r="N857" s="2">
        <v>274402</v>
      </c>
      <c r="O857" s="2" t="str">
        <v>09CYUPK4790B1ZX</v>
      </c>
      <c r="P857" s="2">
        <v>9565417444</v>
      </c>
      <c r="Q857" s="2" t="str">
        <v>Jan'25</v>
      </c>
      <c r="R857" s="2">
        <v>2025</v>
      </c>
      <c r="S857" s="1">
        <v>0</v>
      </c>
      <c r="T857" s="2">
        <v>25</v>
      </c>
      <c r="U857" s="1">
        <v>0</v>
      </c>
      <c r="V857" s="1" t="str">
        <v>Minor</v>
      </c>
      <c r="W857" s="10">
        <v>0</v>
      </c>
      <c r="X857" s="10">
        <v>0</v>
      </c>
      <c r="Y857" s="10">
        <v>0</v>
      </c>
      <c r="Z857" s="10">
        <v>0</v>
      </c>
      <c r="AA857" s="10">
        <v>0</v>
      </c>
      <c r="AB857" s="10">
        <v>0</v>
      </c>
      <c r="AC857" s="10">
        <v>0</v>
      </c>
      <c r="AD857" s="10">
        <v>0</v>
      </c>
      <c r="AE857" s="10">
        <v>0</v>
      </c>
      <c r="AF857" s="10">
        <v>0</v>
      </c>
      <c r="AG857" s="10">
        <v>0</v>
      </c>
      <c r="AH857" s="10">
        <v>0</v>
      </c>
      <c r="AI857" s="10">
        <v>10</v>
      </c>
      <c r="AJ857" s="10">
        <v>5</v>
      </c>
      <c r="AK857" s="10">
        <v>0</v>
      </c>
      <c r="AL857" s="10">
        <v>0</v>
      </c>
      <c r="AM857" s="10">
        <v>0</v>
      </c>
      <c r="AN857" s="10">
        <v>0</v>
      </c>
      <c r="AO857" s="10">
        <v>0</v>
      </c>
      <c r="AP857" s="10">
        <v>0</v>
      </c>
      <c r="AQ857" s="10">
        <v>0</v>
      </c>
      <c r="AR857" s="10">
        <v>0</v>
      </c>
      <c r="AS857" s="16">
        <v>0</v>
      </c>
      <c r="AT857" s="16">
        <v>0</v>
      </c>
      <c r="AU857" s="16">
        <v>0</v>
      </c>
      <c r="AV857" s="16">
        <v>0</v>
      </c>
      <c r="AW857" s="16" t="str">
        <v/>
      </c>
      <c r="AX857" s="10">
        <f t="shared" si="93"/>
        <v>0</v>
      </c>
      <c r="AY857" s="10">
        <f>SUM(Z857:AK857)</f>
        <v>15</v>
      </c>
      <c r="AZ857" s="2" t="s">
        <v>119</v>
      </c>
      <c r="BA857" s="10">
        <f t="shared" si="94"/>
        <v>0</v>
      </c>
      <c r="BB857" s="36" t="s">
        <v>118</v>
      </c>
      <c r="BC857" s="39" t="str">
        <f t="shared" si="95"/>
        <v/>
      </c>
      <c r="BD857" s="16">
        <f>SUM(AR857:AW857)</f>
        <v>0</v>
      </c>
      <c r="BE857" s="10">
        <f>SUM(AL857:AQ857)</f>
        <v>0</v>
      </c>
      <c r="BF857" s="12" t="str">
        <f t="shared" si="96"/>
        <v/>
      </c>
      <c r="BG857" s="12" t="str">
        <f t="shared" si="97"/>
        <v/>
      </c>
      <c r="BH857" s="9">
        <f t="shared" si="98"/>
        <v>0</v>
      </c>
      <c r="BI857" s="39" t="str">
        <f t="shared" si="99"/>
        <v/>
      </c>
      <c r="BK857" s="75"/>
    </row>
    <row r="858" spans="1:63">
      <c r="A858" s="2">
        <v>855</v>
      </c>
      <c r="B858" s="2">
        <v>2025</v>
      </c>
      <c r="C858" s="1">
        <v>0</v>
      </c>
      <c r="D858" s="37" t="str">
        <v>001J100000PHot3IAD</v>
      </c>
      <c r="E858" s="37" t="str">
        <v>BANAJA ENTERPRISES</v>
      </c>
      <c r="F858" s="37" t="str">
        <v>ODISHA</v>
      </c>
      <c r="G858" s="37" t="str">
        <v>KENDUJHAR</v>
      </c>
      <c r="H858" s="37" t="str">
        <v>Kendujhar</v>
      </c>
      <c r="I858" s="37" t="str">
        <v>Niyati Udyog Private Limited</v>
      </c>
      <c r="J858" s="37" t="str">
        <v>Sourav Kumar Rana</v>
      </c>
      <c r="K858" s="37">
        <v>0</v>
      </c>
      <c r="L858" s="37" t="str">
        <v>C13293</v>
      </c>
      <c r="M858" s="37" t="str">
        <v>Central</v>
      </c>
      <c r="N858" s="2">
        <v>758001</v>
      </c>
      <c r="O858" s="2" t="str">
        <v>21BLVPB0428C1ZP</v>
      </c>
      <c r="P858" s="2">
        <v>9438819725</v>
      </c>
      <c r="Q858" s="2" t="str">
        <v>Jan'25</v>
      </c>
      <c r="R858" s="2">
        <v>2025</v>
      </c>
      <c r="S858" s="1">
        <v>0</v>
      </c>
      <c r="T858" s="2">
        <v>200</v>
      </c>
      <c r="U858" s="1">
        <v>0</v>
      </c>
      <c r="V858" s="1" t="str">
        <v>Challenger</v>
      </c>
      <c r="W858" s="10">
        <v>0</v>
      </c>
      <c r="X858" s="10">
        <v>0</v>
      </c>
      <c r="Y858" s="10">
        <v>0</v>
      </c>
      <c r="Z858" s="10">
        <v>0</v>
      </c>
      <c r="AA858" s="10">
        <v>0</v>
      </c>
      <c r="AB858" s="10">
        <v>0</v>
      </c>
      <c r="AC858" s="10">
        <v>0</v>
      </c>
      <c r="AD858" s="10">
        <v>0</v>
      </c>
      <c r="AE858" s="10">
        <v>0</v>
      </c>
      <c r="AF858" s="10">
        <v>0</v>
      </c>
      <c r="AG858" s="10">
        <v>0</v>
      </c>
      <c r="AH858" s="10">
        <v>0</v>
      </c>
      <c r="AI858" s="10">
        <v>12</v>
      </c>
      <c r="AJ858" s="10">
        <v>0</v>
      </c>
      <c r="AK858" s="10">
        <v>0</v>
      </c>
      <c r="AL858" s="10">
        <v>0</v>
      </c>
      <c r="AM858" s="10">
        <v>0</v>
      </c>
      <c r="AN858" s="10">
        <v>0</v>
      </c>
      <c r="AO858" s="10">
        <v>0</v>
      </c>
      <c r="AP858" s="10">
        <v>0</v>
      </c>
      <c r="AQ858" s="10">
        <v>0</v>
      </c>
      <c r="AR858" s="10">
        <v>0</v>
      </c>
      <c r="AS858" s="16">
        <v>0</v>
      </c>
      <c r="AT858" s="16">
        <v>0</v>
      </c>
      <c r="AU858" s="16">
        <v>0</v>
      </c>
      <c r="AV858" s="16">
        <v>0</v>
      </c>
      <c r="AW858" s="16" t="str">
        <v/>
      </c>
      <c r="AX858" s="10">
        <f t="shared" si="93"/>
        <v>0</v>
      </c>
      <c r="AY858" s="10">
        <f>SUM(Z858:AK858)</f>
        <v>12</v>
      </c>
      <c r="AZ858" s="2" t="s">
        <v>119</v>
      </c>
      <c r="BA858" s="10">
        <f t="shared" si="94"/>
        <v>0</v>
      </c>
      <c r="BB858" s="36" t="s">
        <v>118</v>
      </c>
      <c r="BC858" s="39" t="str">
        <f t="shared" si="95"/>
        <v/>
      </c>
      <c r="BD858" s="16">
        <f>SUM(AR858:AW858)</f>
        <v>0</v>
      </c>
      <c r="BE858" s="10">
        <f>SUM(AL858:AQ858)</f>
        <v>0</v>
      </c>
      <c r="BF858" s="12" t="str">
        <f t="shared" si="96"/>
        <v/>
      </c>
      <c r="BG858" s="12" t="str">
        <f t="shared" si="97"/>
        <v/>
      </c>
      <c r="BH858" s="9">
        <f t="shared" si="98"/>
        <v>0</v>
      </c>
      <c r="BI858" s="39" t="str">
        <f t="shared" si="99"/>
        <v/>
      </c>
      <c r="BK858" s="75"/>
    </row>
    <row r="859" spans="1:63">
      <c r="A859" s="2">
        <v>856</v>
      </c>
      <c r="B859" s="2">
        <v>2025</v>
      </c>
      <c r="C859" s="1">
        <v>0</v>
      </c>
      <c r="D859" s="37" t="str">
        <v>001J100000S0hPdIAJ</v>
      </c>
      <c r="E859" s="37" t="str">
        <v>M/S ROYAL TRADERS</v>
      </c>
      <c r="F859" s="37" t="str">
        <v>JAMMU AND KASHMIR</v>
      </c>
      <c r="G859" s="37" t="str">
        <v>SAMBA</v>
      </c>
      <c r="H859" s="37">
        <v>0</v>
      </c>
      <c r="I859" s="37" t="str">
        <v>AGGARWAL TRADERS</v>
      </c>
      <c r="J859" s="37" t="str">
        <v>bhanu ayush</v>
      </c>
      <c r="K859" s="37">
        <v>0</v>
      </c>
      <c r="L859" s="37" t="str">
        <v>0015g00001gvNHH</v>
      </c>
      <c r="M859" s="37" t="str">
        <v>North</v>
      </c>
      <c r="N859" s="2">
        <v>181143</v>
      </c>
      <c r="O859" s="2" t="str">
        <v>01ABFFR1625J1ZI</v>
      </c>
      <c r="P859" s="2">
        <v>7889838829</v>
      </c>
      <c r="Q859" s="2" t="str">
        <v>Feb'25</v>
      </c>
      <c r="R859" s="2">
        <v>2025</v>
      </c>
      <c r="S859" s="1">
        <v>0</v>
      </c>
      <c r="T859" s="2">
        <v>15</v>
      </c>
      <c r="U859" s="1">
        <v>0</v>
      </c>
      <c r="V859" s="1" t="str">
        <v>Minor</v>
      </c>
      <c r="W859" s="10">
        <v>0</v>
      </c>
      <c r="X859" s="10">
        <v>0</v>
      </c>
      <c r="Y859" s="10">
        <v>0</v>
      </c>
      <c r="Z859" s="10">
        <v>0</v>
      </c>
      <c r="AA859" s="10">
        <v>0</v>
      </c>
      <c r="AB859" s="10">
        <v>0</v>
      </c>
      <c r="AC859" s="10">
        <v>0</v>
      </c>
      <c r="AD859" s="10">
        <v>0</v>
      </c>
      <c r="AE859" s="10">
        <v>0</v>
      </c>
      <c r="AF859" s="10">
        <v>0</v>
      </c>
      <c r="AG859" s="10">
        <v>0</v>
      </c>
      <c r="AH859" s="10">
        <v>0</v>
      </c>
      <c r="AI859" s="10">
        <v>0</v>
      </c>
      <c r="AJ859" s="10">
        <v>5</v>
      </c>
      <c r="AK859" s="10">
        <v>0</v>
      </c>
      <c r="AL859" s="10">
        <v>1</v>
      </c>
      <c r="AM859" s="10">
        <v>0</v>
      </c>
      <c r="AN859" s="10">
        <v>0</v>
      </c>
      <c r="AO859" s="10">
        <v>0</v>
      </c>
      <c r="AP859" s="10">
        <v>0</v>
      </c>
      <c r="AQ859" s="10">
        <v>0</v>
      </c>
      <c r="AR859" s="10">
        <v>0</v>
      </c>
      <c r="AS859" s="16">
        <v>0</v>
      </c>
      <c r="AT859" s="16">
        <v>0</v>
      </c>
      <c r="AU859" s="16">
        <v>0</v>
      </c>
      <c r="AV859" s="16">
        <v>0</v>
      </c>
      <c r="AW859" s="16" t="str">
        <v/>
      </c>
      <c r="AX859" s="10">
        <f t="shared" si="93"/>
        <v>1</v>
      </c>
      <c r="AY859" s="10">
        <f>SUM(Z859:AK859)</f>
        <v>5</v>
      </c>
      <c r="AZ859" s="2" t="s">
        <v>119</v>
      </c>
      <c r="BA859" s="10">
        <f t="shared" si="94"/>
        <v>0.16666666666666666</v>
      </c>
      <c r="BB859" s="36" t="s">
        <v>118</v>
      </c>
      <c r="BC859" s="39" t="str">
        <f t="shared" si="95"/>
        <v/>
      </c>
      <c r="BD859" s="16">
        <f>SUM(AR859:AW859)</f>
        <v>0</v>
      </c>
      <c r="BE859" s="10">
        <f>SUM(AL859:AQ859)</f>
        <v>1</v>
      </c>
      <c r="BF859" s="12">
        <f t="shared" si="96"/>
        <v>0</v>
      </c>
      <c r="BG859" s="12">
        <f t="shared" si="97"/>
        <v>1</v>
      </c>
      <c r="BH859" s="9">
        <f t="shared" si="98"/>
        <v>1</v>
      </c>
      <c r="BI859" s="39" t="str">
        <f t="shared" si="99"/>
        <v/>
      </c>
      <c r="BK859" s="75"/>
    </row>
    <row r="860" spans="1:63">
      <c r="A860" s="2">
        <v>857</v>
      </c>
      <c r="B860" s="2">
        <v>2025</v>
      </c>
      <c r="C860" s="1">
        <v>0</v>
      </c>
      <c r="D860" s="37" t="str">
        <v>001J100000OnSrKIAV</v>
      </c>
      <c r="E860" s="37" t="str">
        <v>MORADABAD TRADING COMPANY</v>
      </c>
      <c r="F860" s="37" t="str">
        <v>UTTAR PRADESH</v>
      </c>
      <c r="G860" s="37" t="str">
        <v>MORADABAD</v>
      </c>
      <c r="H860" s="37" t="str">
        <v>Moradabad</v>
      </c>
      <c r="I860" s="37" t="str">
        <v>OPTRIX INFRA LLP</v>
      </c>
      <c r="J860" s="37" t="str">
        <v>SHIV KUMAR</v>
      </c>
      <c r="K860" s="37">
        <v>0</v>
      </c>
      <c r="L860" s="37" t="str">
        <v>001J100000PJG7oIAH</v>
      </c>
      <c r="M860" s="37" t="str">
        <v>North</v>
      </c>
      <c r="N860" s="2">
        <v>244001</v>
      </c>
      <c r="O860" s="2" t="str">
        <v>09ACAFM7962K1ZO</v>
      </c>
      <c r="P860" s="2">
        <v>9870655487</v>
      </c>
      <c r="Q860" s="2" t="str">
        <v>Feb'25</v>
      </c>
      <c r="R860" s="2">
        <v>2025</v>
      </c>
      <c r="S860" s="1">
        <v>0</v>
      </c>
      <c r="T860" s="2">
        <v>108</v>
      </c>
      <c r="U860" s="1">
        <v>0</v>
      </c>
      <c r="V860" s="1" t="str">
        <v>Challenger</v>
      </c>
      <c r="W860" s="10">
        <v>0</v>
      </c>
      <c r="X860" s="10">
        <v>0</v>
      </c>
      <c r="Y860" s="10">
        <v>0</v>
      </c>
      <c r="Z860" s="10">
        <v>0</v>
      </c>
      <c r="AA860" s="10">
        <v>0</v>
      </c>
      <c r="AB860" s="10">
        <v>0</v>
      </c>
      <c r="AC860" s="10">
        <v>0</v>
      </c>
      <c r="AD860" s="10">
        <v>0</v>
      </c>
      <c r="AE860" s="10">
        <v>0</v>
      </c>
      <c r="AF860" s="10">
        <v>0</v>
      </c>
      <c r="AG860" s="10">
        <v>0</v>
      </c>
      <c r="AH860" s="10">
        <v>0</v>
      </c>
      <c r="AI860" s="10">
        <v>0</v>
      </c>
      <c r="AJ860" s="10">
        <v>1.5</v>
      </c>
      <c r="AK860" s="10">
        <v>2</v>
      </c>
      <c r="AL860" s="10">
        <v>0</v>
      </c>
      <c r="AM860" s="10">
        <v>0</v>
      </c>
      <c r="AN860" s="10">
        <v>0</v>
      </c>
      <c r="AO860" s="10">
        <v>0</v>
      </c>
      <c r="AP860" s="10">
        <v>0</v>
      </c>
      <c r="AQ860" s="10">
        <v>0</v>
      </c>
      <c r="AR860" s="10">
        <v>0</v>
      </c>
      <c r="AS860" s="16">
        <v>0</v>
      </c>
      <c r="AT860" s="16">
        <v>0</v>
      </c>
      <c r="AU860" s="16">
        <v>0</v>
      </c>
      <c r="AV860" s="16">
        <v>0</v>
      </c>
      <c r="AW860" s="16" t="str">
        <v/>
      </c>
      <c r="AX860" s="10">
        <f t="shared" si="93"/>
        <v>0</v>
      </c>
      <c r="AY860" s="10">
        <f>SUM(Z860:AK860)</f>
        <v>3.5</v>
      </c>
      <c r="AZ860" s="2" t="s">
        <v>119</v>
      </c>
      <c r="BA860" s="10">
        <f t="shared" si="94"/>
        <v>0</v>
      </c>
      <c r="BB860" s="36" t="s">
        <v>118</v>
      </c>
      <c r="BC860" s="39" t="str">
        <f t="shared" si="95"/>
        <v/>
      </c>
      <c r="BD860" s="16">
        <f>SUM(AR860:AW860)</f>
        <v>0</v>
      </c>
      <c r="BE860" s="10">
        <f>SUM(AL860:AQ860)</f>
        <v>0</v>
      </c>
      <c r="BF860" s="12" t="str">
        <f t="shared" si="96"/>
        <v/>
      </c>
      <c r="BG860" s="12" t="str">
        <f t="shared" si="97"/>
        <v/>
      </c>
      <c r="BH860" s="9">
        <f t="shared" si="98"/>
        <v>0</v>
      </c>
      <c r="BI860" s="39" t="str">
        <f t="shared" si="99"/>
        <v/>
      </c>
      <c r="BK860" s="75"/>
    </row>
    <row r="861" spans="1:63">
      <c r="A861" s="2">
        <v>858</v>
      </c>
      <c r="B861" s="2">
        <v>2025</v>
      </c>
      <c r="C861" s="1">
        <v>0</v>
      </c>
      <c r="D861" s="37" t="str">
        <v>0015g00001geEMrAAM</v>
      </c>
      <c r="E861" s="37" t="str">
        <v>M/S SAINI CEMENT STORE</v>
      </c>
      <c r="F861" s="37" t="str">
        <v>UTTAR PRADESH</v>
      </c>
      <c r="G861" s="37" t="str">
        <v>MORADABAD</v>
      </c>
      <c r="H861" s="37" t="str">
        <v>Moradabad</v>
      </c>
      <c r="I861" s="37" t="str">
        <v>OPTRIX INFRA LLP</v>
      </c>
      <c r="J861" s="37" t="str">
        <v>SHIV KUMAR</v>
      </c>
      <c r="K861" s="37">
        <v>0</v>
      </c>
      <c r="L861" s="37" t="str">
        <v>001J100000PJG7oIAH</v>
      </c>
      <c r="M861" s="37" t="str">
        <v>North</v>
      </c>
      <c r="N861" s="2">
        <v>244001</v>
      </c>
      <c r="O861" s="2" t="str">
        <v>09CPWPS3815L1ZW</v>
      </c>
      <c r="P861" s="2">
        <v>8433483036</v>
      </c>
      <c r="Q861" s="2" t="str">
        <v>Feb'25</v>
      </c>
      <c r="R861" s="2">
        <v>2025</v>
      </c>
      <c r="S861" s="1">
        <v>0</v>
      </c>
      <c r="T861" s="2">
        <v>150</v>
      </c>
      <c r="U861" s="1">
        <v>0</v>
      </c>
      <c r="V861" s="1" t="str">
        <v>Challenger</v>
      </c>
      <c r="W861" s="10">
        <v>0</v>
      </c>
      <c r="X861" s="10">
        <v>0</v>
      </c>
      <c r="Y861" s="10">
        <v>0</v>
      </c>
      <c r="Z861" s="10">
        <v>0</v>
      </c>
      <c r="AA861" s="10">
        <v>0</v>
      </c>
      <c r="AB861" s="10">
        <v>0</v>
      </c>
      <c r="AC861" s="10">
        <v>0</v>
      </c>
      <c r="AD861" s="10">
        <v>0</v>
      </c>
      <c r="AE861" s="10">
        <v>0</v>
      </c>
      <c r="AF861" s="10">
        <v>0</v>
      </c>
      <c r="AG861" s="10">
        <v>0</v>
      </c>
      <c r="AH861" s="10">
        <v>0</v>
      </c>
      <c r="AI861" s="10">
        <v>0</v>
      </c>
      <c r="AJ861" s="10">
        <v>2</v>
      </c>
      <c r="AK861" s="10">
        <v>2</v>
      </c>
      <c r="AL861" s="10">
        <v>1</v>
      </c>
      <c r="AM861" s="10">
        <v>0</v>
      </c>
      <c r="AN861" s="10">
        <v>0</v>
      </c>
      <c r="AO861" s="10">
        <v>0</v>
      </c>
      <c r="AP861" s="10">
        <v>0</v>
      </c>
      <c r="AQ861" s="10">
        <v>0</v>
      </c>
      <c r="AR861" s="10">
        <v>0</v>
      </c>
      <c r="AS861" s="16">
        <v>0</v>
      </c>
      <c r="AT861" s="16">
        <v>0</v>
      </c>
      <c r="AU861" s="16">
        <v>0</v>
      </c>
      <c r="AV861" s="16">
        <v>0</v>
      </c>
      <c r="AW861" s="16" t="str">
        <v/>
      </c>
      <c r="AX861" s="10">
        <f t="shared" si="93"/>
        <v>1</v>
      </c>
      <c r="AY861" s="10">
        <f>SUM(Z861:AK861)</f>
        <v>4</v>
      </c>
      <c r="AZ861" s="2" t="s">
        <v>119</v>
      </c>
      <c r="BA861" s="10">
        <f t="shared" si="94"/>
        <v>0.16666666666666666</v>
      </c>
      <c r="BB861" s="36" t="s">
        <v>118</v>
      </c>
      <c r="BC861" s="39" t="str">
        <f t="shared" si="95"/>
        <v/>
      </c>
      <c r="BD861" s="16">
        <f>SUM(AR861:AW861)</f>
        <v>0</v>
      </c>
      <c r="BE861" s="10">
        <f>SUM(AL861:AQ861)</f>
        <v>1</v>
      </c>
      <c r="BF861" s="12">
        <f t="shared" si="96"/>
        <v>0</v>
      </c>
      <c r="BG861" s="12">
        <f t="shared" si="97"/>
        <v>1</v>
      </c>
      <c r="BH861" s="9">
        <f t="shared" si="98"/>
        <v>1</v>
      </c>
      <c r="BI861" s="39" t="str">
        <f t="shared" si="99"/>
        <v/>
      </c>
      <c r="BK861" s="75"/>
    </row>
    <row r="862" spans="1:63">
      <c r="A862" s="2">
        <v>859</v>
      </c>
      <c r="B862" s="2">
        <v>2025</v>
      </c>
      <c r="C862" s="1">
        <v>0</v>
      </c>
      <c r="D862" s="37" t="str">
        <v>001J1000002jPNaIAM</v>
      </c>
      <c r="E862" s="37" t="str">
        <v>M/S STEEL CENTRE</v>
      </c>
      <c r="F862" s="37" t="str">
        <v>UTTAR PRADESH</v>
      </c>
      <c r="G862" s="37" t="str">
        <v>GHAZIPUR</v>
      </c>
      <c r="H862" s="37" t="str">
        <v>Ghazipur</v>
      </c>
      <c r="I862" s="37" t="str">
        <v>GLOBAL IRONTRADING PVT. LTD.</v>
      </c>
      <c r="J862" s="37" t="str">
        <v>Divyansh Dhawal</v>
      </c>
      <c r="K862" s="37">
        <v>0</v>
      </c>
      <c r="L862" s="37" t="str">
        <v>C12819</v>
      </c>
      <c r="M862" s="37" t="str">
        <v>North</v>
      </c>
      <c r="N862" s="2">
        <v>233001</v>
      </c>
      <c r="O862" s="2" t="str">
        <v>09ABFPA4217K1ZU</v>
      </c>
      <c r="P862" s="2">
        <v>9415862470</v>
      </c>
      <c r="Q862" s="2" t="str">
        <v>Feb'25</v>
      </c>
      <c r="R862" s="2">
        <v>2025</v>
      </c>
      <c r="S862" s="1">
        <v>0</v>
      </c>
      <c r="T862" s="2">
        <v>100</v>
      </c>
      <c r="U862" s="1">
        <v>0</v>
      </c>
      <c r="V862" s="1" t="str">
        <v>Challenger</v>
      </c>
      <c r="W862" s="10">
        <v>0</v>
      </c>
      <c r="X862" s="10">
        <v>0</v>
      </c>
      <c r="Y862" s="10">
        <v>0</v>
      </c>
      <c r="Z862" s="10">
        <v>0</v>
      </c>
      <c r="AA862" s="10">
        <v>0</v>
      </c>
      <c r="AB862" s="10">
        <v>0</v>
      </c>
      <c r="AC862" s="10">
        <v>0</v>
      </c>
      <c r="AD862" s="10">
        <v>0</v>
      </c>
      <c r="AE862" s="10">
        <v>0</v>
      </c>
      <c r="AF862" s="10">
        <v>0</v>
      </c>
      <c r="AG862" s="10">
        <v>0</v>
      </c>
      <c r="AH862" s="10">
        <v>0</v>
      </c>
      <c r="AI862" s="10">
        <v>0</v>
      </c>
      <c r="AJ862" s="10">
        <v>30.5</v>
      </c>
      <c r="AK862" s="10">
        <v>0</v>
      </c>
      <c r="AL862" s="10">
        <v>0</v>
      </c>
      <c r="AM862" s="10">
        <v>0</v>
      </c>
      <c r="AN862" s="10">
        <v>0</v>
      </c>
      <c r="AO862" s="10">
        <v>29.91</v>
      </c>
      <c r="AP862" s="10">
        <v>0</v>
      </c>
      <c r="AQ862" s="10">
        <v>0</v>
      </c>
      <c r="AR862" s="10">
        <v>0</v>
      </c>
      <c r="AS862" s="16">
        <v>0</v>
      </c>
      <c r="AT862" s="16">
        <v>0</v>
      </c>
      <c r="AU862" s="16">
        <v>0</v>
      </c>
      <c r="AV862" s="16">
        <v>0</v>
      </c>
      <c r="AW862" s="16" t="str">
        <v/>
      </c>
      <c r="AX862" s="10">
        <f t="shared" si="93"/>
        <v>29.91</v>
      </c>
      <c r="AY862" s="10">
        <f>SUM(Z862:AK862)</f>
        <v>30.5</v>
      </c>
      <c r="AZ862" s="2" t="s">
        <v>119</v>
      </c>
      <c r="BA862" s="10">
        <f t="shared" si="94"/>
        <v>4.9850000000000003</v>
      </c>
      <c r="BB862" s="36" t="s">
        <v>118</v>
      </c>
      <c r="BC862" s="39" t="str">
        <f t="shared" si="95"/>
        <v/>
      </c>
      <c r="BD862" s="16">
        <f>SUM(AR862:AW862)</f>
        <v>0</v>
      </c>
      <c r="BE862" s="10">
        <f>SUM(AL862:AQ862)</f>
        <v>29.91</v>
      </c>
      <c r="BF862" s="12">
        <f t="shared" si="96"/>
        <v>0</v>
      </c>
      <c r="BG862" s="12">
        <f t="shared" si="97"/>
        <v>1</v>
      </c>
      <c r="BH862" s="9">
        <f t="shared" si="98"/>
        <v>29.91</v>
      </c>
      <c r="BI862" s="39" t="str">
        <f t="shared" si="99"/>
        <v/>
      </c>
      <c r="BK862" s="75"/>
    </row>
    <row r="863" spans="1:63">
      <c r="A863" s="2">
        <v>860</v>
      </c>
      <c r="B863" s="2">
        <v>2025</v>
      </c>
      <c r="C863" s="1">
        <v>0</v>
      </c>
      <c r="D863" s="37" t="str">
        <v>001J1000007nr5tIAA</v>
      </c>
      <c r="E863" s="37" t="str">
        <v>KASUBHAIWALA STEELS</v>
      </c>
      <c r="F863" s="37" t="str">
        <v>RAJASTHAN</v>
      </c>
      <c r="G863" s="37" t="str">
        <v>UDAIPUR</v>
      </c>
      <c r="H863" s="37" t="str">
        <v>Bhinder</v>
      </c>
      <c r="I863" s="37" t="str">
        <v>J P ALLOYS</v>
      </c>
      <c r="J863" s="37" t="str">
        <v>Pushpendra Kumar</v>
      </c>
      <c r="K863" s="37">
        <v>0</v>
      </c>
      <c r="L863" s="37" t="str">
        <v>C13188</v>
      </c>
      <c r="M863" s="37" t="str">
        <v>North</v>
      </c>
      <c r="N863" s="2">
        <v>313603</v>
      </c>
      <c r="O863" s="2" t="str">
        <v>08ABYPB2190F1ZJ</v>
      </c>
      <c r="P863" s="2">
        <v>9829795710</v>
      </c>
      <c r="Q863" s="2" t="str">
        <v>Feb'25</v>
      </c>
      <c r="R863" s="2">
        <v>2025</v>
      </c>
      <c r="S863" s="1">
        <v>0</v>
      </c>
      <c r="T863" s="2">
        <v>150</v>
      </c>
      <c r="U863" s="1">
        <v>0.18662222222222219</v>
      </c>
      <c r="V863" s="1" t="str">
        <v>Star</v>
      </c>
      <c r="W863" s="10">
        <v>0</v>
      </c>
      <c r="X863" s="10">
        <v>0</v>
      </c>
      <c r="Y863" s="10">
        <v>0</v>
      </c>
      <c r="Z863" s="10">
        <v>0</v>
      </c>
      <c r="AA863" s="10">
        <v>0</v>
      </c>
      <c r="AB863" s="10">
        <v>0</v>
      </c>
      <c r="AC863" s="10">
        <v>0</v>
      </c>
      <c r="AD863" s="10">
        <v>0</v>
      </c>
      <c r="AE863" s="10">
        <v>0</v>
      </c>
      <c r="AF863" s="10">
        <v>0</v>
      </c>
      <c r="AG863" s="10">
        <v>0</v>
      </c>
      <c r="AH863" s="10">
        <v>0</v>
      </c>
      <c r="AI863" s="10">
        <v>0</v>
      </c>
      <c r="AJ863" s="10">
        <v>52</v>
      </c>
      <c r="AK863" s="10">
        <v>0</v>
      </c>
      <c r="AL863" s="10">
        <v>51</v>
      </c>
      <c r="AM863" s="10">
        <v>52</v>
      </c>
      <c r="AN863" s="10">
        <v>0</v>
      </c>
      <c r="AO863" s="10">
        <v>0</v>
      </c>
      <c r="AP863" s="10">
        <v>0</v>
      </c>
      <c r="AQ863" s="10">
        <v>0</v>
      </c>
      <c r="AR863" s="10">
        <v>32.76</v>
      </c>
      <c r="AS863" s="16">
        <v>0</v>
      </c>
      <c r="AT863" s="16">
        <v>0</v>
      </c>
      <c r="AU863" s="16">
        <v>42</v>
      </c>
      <c r="AV863" s="16">
        <v>41.98</v>
      </c>
      <c r="AW863" s="16">
        <v>81</v>
      </c>
      <c r="AX863" s="10">
        <f t="shared" si="93"/>
        <v>300.74</v>
      </c>
      <c r="AY863" s="10">
        <f>SUM(Z863:AK863)</f>
        <v>52</v>
      </c>
      <c r="AZ863" s="2" t="s">
        <v>119</v>
      </c>
      <c r="BA863" s="10">
        <f t="shared" si="94"/>
        <v>17.166666666666668</v>
      </c>
      <c r="BB863" s="36" t="s">
        <v>118</v>
      </c>
      <c r="BC863" s="39" t="str">
        <f t="shared" si="95"/>
        <v>B</v>
      </c>
      <c r="BD863" s="16">
        <f>SUM(AR863:AW863)</f>
        <v>197.73999999999998</v>
      </c>
      <c r="BE863" s="10">
        <f>SUM(AL863:AQ863)</f>
        <v>103</v>
      </c>
      <c r="BF863" s="12">
        <f t="shared" si="96"/>
        <v>0.65751147170313218</v>
      </c>
      <c r="BG863" s="12">
        <f t="shared" si="97"/>
        <v>0.34248852829686771</v>
      </c>
      <c r="BH863" s="9">
        <f t="shared" si="98"/>
        <v>300.74</v>
      </c>
      <c r="BI863" s="39" t="str">
        <f t="shared" si="99"/>
        <v>B</v>
      </c>
      <c r="BK863" s="75"/>
    </row>
    <row r="864" spans="1:63">
      <c r="A864" s="2">
        <v>861</v>
      </c>
      <c r="B864" s="2">
        <v>2025</v>
      </c>
      <c r="C864" s="1">
        <v>0</v>
      </c>
      <c r="D864" s="37" t="str">
        <v>001J100000S0yTYIAZ</v>
      </c>
      <c r="E864" s="37" t="str">
        <v>MADHU CONSTRUCTION COMPANY</v>
      </c>
      <c r="F864" s="37" t="str">
        <v>RAJASTHAN</v>
      </c>
      <c r="G864" s="37" t="str">
        <v>TONK</v>
      </c>
      <c r="H864" s="37">
        <v>0</v>
      </c>
      <c r="I864" s="37" t="str">
        <v>J P ALLOYS</v>
      </c>
      <c r="J864" s="37" t="str">
        <v>Amit Kumar Sharma</v>
      </c>
      <c r="K864" s="37">
        <v>0</v>
      </c>
      <c r="L864" s="37" t="str">
        <v>C13188</v>
      </c>
      <c r="M864" s="37" t="str">
        <v>North</v>
      </c>
      <c r="N864" s="2">
        <v>304502</v>
      </c>
      <c r="O864" s="2" t="str">
        <v>08BSOPC4444B1ZZ</v>
      </c>
      <c r="P864" s="2">
        <v>9571406361</v>
      </c>
      <c r="Q864" s="2" t="str">
        <v>Feb'25</v>
      </c>
      <c r="R864" s="2">
        <v>2025</v>
      </c>
      <c r="S864" s="1">
        <v>0</v>
      </c>
      <c r="T864" s="2">
        <v>80</v>
      </c>
      <c r="U864" s="1">
        <v>0</v>
      </c>
      <c r="V864" s="1" t="str">
        <v>Challenger</v>
      </c>
      <c r="W864" s="10">
        <v>0</v>
      </c>
      <c r="X864" s="10">
        <v>0</v>
      </c>
      <c r="Y864" s="10">
        <v>0</v>
      </c>
      <c r="Z864" s="10">
        <v>0</v>
      </c>
      <c r="AA864" s="10">
        <v>0</v>
      </c>
      <c r="AB864" s="10">
        <v>0</v>
      </c>
      <c r="AC864" s="10">
        <v>0</v>
      </c>
      <c r="AD864" s="10">
        <v>0</v>
      </c>
      <c r="AE864" s="10">
        <v>0</v>
      </c>
      <c r="AF864" s="10">
        <v>0</v>
      </c>
      <c r="AG864" s="10">
        <v>0</v>
      </c>
      <c r="AH864" s="10">
        <v>0</v>
      </c>
      <c r="AI864" s="10">
        <v>0</v>
      </c>
      <c r="AJ864" s="10">
        <v>51</v>
      </c>
      <c r="AK864" s="10">
        <v>0</v>
      </c>
      <c r="AL864" s="10">
        <v>0</v>
      </c>
      <c r="AM864" s="10">
        <v>0</v>
      </c>
      <c r="AN864" s="10">
        <v>0</v>
      </c>
      <c r="AO864" s="10">
        <v>0</v>
      </c>
      <c r="AP864" s="10">
        <v>0</v>
      </c>
      <c r="AQ864" s="10">
        <v>0</v>
      </c>
      <c r="AR864" s="10">
        <v>0</v>
      </c>
      <c r="AS864" s="16">
        <v>0</v>
      </c>
      <c r="AT864" s="16">
        <v>0</v>
      </c>
      <c r="AU864" s="16">
        <v>0</v>
      </c>
      <c r="AV864" s="16">
        <v>0</v>
      </c>
      <c r="AW864" s="16" t="str">
        <v/>
      </c>
      <c r="AX864" s="10">
        <f t="shared" si="93"/>
        <v>0</v>
      </c>
      <c r="AY864" s="10">
        <f>SUM(Z864:AK864)</f>
        <v>51</v>
      </c>
      <c r="AZ864" s="2" t="s">
        <v>119</v>
      </c>
      <c r="BA864" s="10">
        <f t="shared" si="94"/>
        <v>0</v>
      </c>
      <c r="BB864" s="36" t="s">
        <v>118</v>
      </c>
      <c r="BC864" s="39" t="str">
        <f t="shared" si="95"/>
        <v/>
      </c>
      <c r="BD864" s="16">
        <f>SUM(AR864:AW864)</f>
        <v>0</v>
      </c>
      <c r="BE864" s="10">
        <f>SUM(AL864:AQ864)</f>
        <v>0</v>
      </c>
      <c r="BF864" s="12" t="str">
        <f t="shared" si="96"/>
        <v/>
      </c>
      <c r="BG864" s="12" t="str">
        <f t="shared" si="97"/>
        <v/>
      </c>
      <c r="BH864" s="9">
        <f t="shared" si="98"/>
        <v>0</v>
      </c>
      <c r="BI864" s="39" t="str">
        <f t="shared" si="99"/>
        <v/>
      </c>
      <c r="BK864" s="75"/>
    </row>
    <row r="865" spans="1:63">
      <c r="A865" s="2">
        <v>862</v>
      </c>
      <c r="B865" s="2">
        <v>2025</v>
      </c>
      <c r="C865" s="1">
        <v>0</v>
      </c>
      <c r="D865" s="37" t="str">
        <v>001J1000005bTYaIAM</v>
      </c>
      <c r="E865" s="37" t="str">
        <v>Dali chand gamirchand sispuriya</v>
      </c>
      <c r="F865" s="37" t="str">
        <v>RAJASTHAN</v>
      </c>
      <c r="G865" s="37" t="str">
        <v>UDAIPUR</v>
      </c>
      <c r="H865" s="37" t="str">
        <v>Kherwara</v>
      </c>
      <c r="I865" s="37" t="str">
        <v>J P ALLOYS</v>
      </c>
      <c r="J865" s="37" t="str">
        <v>Pushpendra Kumar</v>
      </c>
      <c r="K865" s="37">
        <v>0</v>
      </c>
      <c r="L865" s="37" t="str">
        <v>C13188</v>
      </c>
      <c r="M865" s="37" t="str">
        <v>North</v>
      </c>
      <c r="N865" s="2">
        <v>313802</v>
      </c>
      <c r="O865" s="2" t="str">
        <v>08AAGFD1543G1ZV</v>
      </c>
      <c r="P865" s="2">
        <v>9414593941</v>
      </c>
      <c r="Q865" s="2" t="str">
        <v>Feb'25</v>
      </c>
      <c r="R865" s="2">
        <v>2025</v>
      </c>
      <c r="S865" s="1">
        <v>0</v>
      </c>
      <c r="T865" s="2">
        <v>50</v>
      </c>
      <c r="U865" s="1">
        <v>0</v>
      </c>
      <c r="V865" s="1" t="str">
        <v>Minor</v>
      </c>
      <c r="W865" s="10">
        <v>0</v>
      </c>
      <c r="X865" s="10">
        <v>0</v>
      </c>
      <c r="Y865" s="10">
        <v>0</v>
      </c>
      <c r="Z865" s="10">
        <v>0</v>
      </c>
      <c r="AA865" s="10">
        <v>0</v>
      </c>
      <c r="AB865" s="10">
        <v>0</v>
      </c>
      <c r="AC865" s="10">
        <v>0</v>
      </c>
      <c r="AD865" s="10">
        <v>0</v>
      </c>
      <c r="AE865" s="10">
        <v>0</v>
      </c>
      <c r="AF865" s="10">
        <v>0</v>
      </c>
      <c r="AG865" s="10">
        <v>0</v>
      </c>
      <c r="AH865" s="10">
        <v>0</v>
      </c>
      <c r="AI865" s="10">
        <v>0</v>
      </c>
      <c r="AJ865" s="10">
        <v>114</v>
      </c>
      <c r="AK865" s="10">
        <v>0</v>
      </c>
      <c r="AL865" s="10">
        <v>0</v>
      </c>
      <c r="AM865" s="10">
        <v>0</v>
      </c>
      <c r="AN865" s="10">
        <v>0</v>
      </c>
      <c r="AO865" s="10">
        <v>0</v>
      </c>
      <c r="AP865" s="10">
        <v>0</v>
      </c>
      <c r="AQ865" s="10">
        <v>0</v>
      </c>
      <c r="AR865" s="10">
        <v>0</v>
      </c>
      <c r="AS865" s="16">
        <v>0</v>
      </c>
      <c r="AT865" s="16">
        <v>0</v>
      </c>
      <c r="AU865" s="16">
        <v>0</v>
      </c>
      <c r="AV865" s="16">
        <v>0</v>
      </c>
      <c r="AW865" s="16" t="str">
        <v/>
      </c>
      <c r="AX865" s="10">
        <f t="shared" si="93"/>
        <v>0</v>
      </c>
      <c r="AY865" s="10">
        <f>SUM(Z865:AK865)</f>
        <v>114</v>
      </c>
      <c r="AZ865" s="2" t="s">
        <v>119</v>
      </c>
      <c r="BA865" s="10">
        <f t="shared" si="94"/>
        <v>0</v>
      </c>
      <c r="BB865" s="36" t="s">
        <v>118</v>
      </c>
      <c r="BC865" s="39" t="str">
        <f t="shared" si="95"/>
        <v/>
      </c>
      <c r="BD865" s="16">
        <f>SUM(AR865:AW865)</f>
        <v>0</v>
      </c>
      <c r="BE865" s="10">
        <f>SUM(AL865:AQ865)</f>
        <v>0</v>
      </c>
      <c r="BF865" s="12" t="str">
        <f t="shared" si="96"/>
        <v/>
      </c>
      <c r="BG865" s="12" t="str">
        <f t="shared" si="97"/>
        <v/>
      </c>
      <c r="BH865" s="9">
        <f t="shared" si="98"/>
        <v>0</v>
      </c>
      <c r="BI865" s="39" t="str">
        <f t="shared" si="99"/>
        <v/>
      </c>
      <c r="BK865" s="75"/>
    </row>
    <row r="866" spans="1:63">
      <c r="A866" s="2">
        <v>863</v>
      </c>
      <c r="B866" s="2">
        <v>2025</v>
      </c>
      <c r="C866" s="1">
        <v>0</v>
      </c>
      <c r="D866" s="37" t="str">
        <v>001J100000TrVvUIAV</v>
      </c>
      <c r="E866" s="37" t="str">
        <v>M.H. BOHRA ENTERPRISES PRIVATE LIMITED</v>
      </c>
      <c r="F866" s="37" t="str">
        <v>RAJASTHAN</v>
      </c>
      <c r="G866" s="37" t="str">
        <v>KOTA</v>
      </c>
      <c r="H866" s="37">
        <v>0</v>
      </c>
      <c r="I866" s="37" t="str">
        <v>J P ALLOYS</v>
      </c>
      <c r="J866" s="37" t="str">
        <v>Amit Kumar Sharma</v>
      </c>
      <c r="K866" s="37">
        <v>0</v>
      </c>
      <c r="L866" s="37" t="str">
        <v>C13188</v>
      </c>
      <c r="M866" s="37" t="str">
        <v>North</v>
      </c>
      <c r="N866" s="2">
        <v>324002</v>
      </c>
      <c r="O866" s="2" t="str">
        <v>08AAGCM8317D1ZI</v>
      </c>
      <c r="P866" s="2">
        <v>9829038051</v>
      </c>
      <c r="Q866" s="2" t="str">
        <v>Feb'25</v>
      </c>
      <c r="R866" s="2">
        <v>2025</v>
      </c>
      <c r="S866" s="1">
        <v>0</v>
      </c>
      <c r="T866" s="2">
        <v>100</v>
      </c>
      <c r="U866" s="1">
        <v>0</v>
      </c>
      <c r="V866" s="1" t="str">
        <v>Challenger</v>
      </c>
      <c r="W866" s="10">
        <v>0</v>
      </c>
      <c r="X866" s="10">
        <v>0</v>
      </c>
      <c r="Y866" s="10">
        <v>0</v>
      </c>
      <c r="Z866" s="10">
        <v>0</v>
      </c>
      <c r="AA866" s="10">
        <v>0</v>
      </c>
      <c r="AB866" s="10">
        <v>0</v>
      </c>
      <c r="AC866" s="10">
        <v>0</v>
      </c>
      <c r="AD866" s="10">
        <v>0</v>
      </c>
      <c r="AE866" s="10">
        <v>0</v>
      </c>
      <c r="AF866" s="10">
        <v>0</v>
      </c>
      <c r="AG866" s="10">
        <v>0</v>
      </c>
      <c r="AH866" s="10">
        <v>0</v>
      </c>
      <c r="AI866" s="10">
        <v>0</v>
      </c>
      <c r="AJ866" s="10">
        <v>51</v>
      </c>
      <c r="AK866" s="10">
        <v>92</v>
      </c>
      <c r="AL866" s="10">
        <v>0</v>
      </c>
      <c r="AM866" s="10">
        <v>0</v>
      </c>
      <c r="AN866" s="10">
        <v>0</v>
      </c>
      <c r="AO866" s="10">
        <v>0</v>
      </c>
      <c r="AP866" s="10">
        <v>0</v>
      </c>
      <c r="AQ866" s="10">
        <v>0</v>
      </c>
      <c r="AR866" s="10">
        <v>0</v>
      </c>
      <c r="AS866" s="16">
        <v>0</v>
      </c>
      <c r="AT866" s="16">
        <v>0</v>
      </c>
      <c r="AU866" s="16">
        <v>0</v>
      </c>
      <c r="AV866" s="16">
        <v>0</v>
      </c>
      <c r="AW866" s="16" t="str">
        <v/>
      </c>
      <c r="AX866" s="10">
        <f t="shared" si="93"/>
        <v>0</v>
      </c>
      <c r="AY866" s="10">
        <f>SUM(Z866:AK866)</f>
        <v>143</v>
      </c>
      <c r="AZ866" s="2" t="s">
        <v>119</v>
      </c>
      <c r="BA866" s="10">
        <f t="shared" si="94"/>
        <v>0</v>
      </c>
      <c r="BB866" s="36" t="s">
        <v>118</v>
      </c>
      <c r="BC866" s="39" t="str">
        <f t="shared" si="95"/>
        <v/>
      </c>
      <c r="BD866" s="16">
        <f>SUM(AR866:AW866)</f>
        <v>0</v>
      </c>
      <c r="BE866" s="10">
        <f>SUM(AL866:AQ866)</f>
        <v>0</v>
      </c>
      <c r="BF866" s="12" t="str">
        <f t="shared" si="96"/>
        <v/>
      </c>
      <c r="BG866" s="12" t="str">
        <f t="shared" si="97"/>
        <v/>
      </c>
      <c r="BH866" s="9">
        <f t="shared" si="98"/>
        <v>0</v>
      </c>
      <c r="BI866" s="39" t="str">
        <f t="shared" si="99"/>
        <v/>
      </c>
      <c r="BK866" s="75"/>
    </row>
    <row r="867" spans="1:63">
      <c r="A867" s="2">
        <v>864</v>
      </c>
      <c r="B867" s="2">
        <v>2025</v>
      </c>
      <c r="C867" s="1">
        <v>0</v>
      </c>
      <c r="D867" s="37" t="str">
        <v>001J1000002isAUIAY</v>
      </c>
      <c r="E867" s="37" t="str">
        <v>TOBWALA STEELS</v>
      </c>
      <c r="F867" s="37" t="str">
        <v>RAJASTHAN</v>
      </c>
      <c r="G867" s="37" t="str">
        <v>UDAIPUR</v>
      </c>
      <c r="H867" s="37" t="str">
        <v>Girwa</v>
      </c>
      <c r="I867" s="37" t="str">
        <v>J P ALLOYS</v>
      </c>
      <c r="J867" s="37" t="str">
        <v>Pushpendra Kumar</v>
      </c>
      <c r="K867" s="37">
        <v>0</v>
      </c>
      <c r="L867" s="37" t="str">
        <v>C13188</v>
      </c>
      <c r="M867" s="37" t="str">
        <v>North</v>
      </c>
      <c r="N867" s="2">
        <v>313001</v>
      </c>
      <c r="O867" s="2" t="str">
        <v>08AACFT6323M1ZW</v>
      </c>
      <c r="P867" s="2">
        <v>9414175252</v>
      </c>
      <c r="Q867" s="2" t="str">
        <v>Feb'25</v>
      </c>
      <c r="R867" s="2">
        <v>2025</v>
      </c>
      <c r="S867" s="1">
        <v>0</v>
      </c>
      <c r="T867" s="2">
        <v>300</v>
      </c>
      <c r="U867" s="1">
        <v>0</v>
      </c>
      <c r="V867" s="1" t="str">
        <v>Alien</v>
      </c>
      <c r="W867" s="10">
        <v>0</v>
      </c>
      <c r="X867" s="10">
        <v>0</v>
      </c>
      <c r="Y867" s="10">
        <v>0</v>
      </c>
      <c r="Z867" s="10">
        <v>0</v>
      </c>
      <c r="AA867" s="10">
        <v>0</v>
      </c>
      <c r="AB867" s="10">
        <v>0</v>
      </c>
      <c r="AC867" s="10">
        <v>0</v>
      </c>
      <c r="AD867" s="10">
        <v>0</v>
      </c>
      <c r="AE867" s="10">
        <v>0</v>
      </c>
      <c r="AF867" s="10">
        <v>0</v>
      </c>
      <c r="AG867" s="10">
        <v>0</v>
      </c>
      <c r="AH867" s="10">
        <v>0</v>
      </c>
      <c r="AI867" s="10">
        <v>0</v>
      </c>
      <c r="AJ867" s="10">
        <v>51</v>
      </c>
      <c r="AK867" s="10">
        <v>51</v>
      </c>
      <c r="AL867" s="10">
        <v>0</v>
      </c>
      <c r="AM867" s="10">
        <v>0</v>
      </c>
      <c r="AN867" s="10">
        <v>0</v>
      </c>
      <c r="AO867" s="10">
        <v>0</v>
      </c>
      <c r="AP867" s="10">
        <v>0</v>
      </c>
      <c r="AQ867" s="10">
        <v>0</v>
      </c>
      <c r="AR867" s="10">
        <v>0</v>
      </c>
      <c r="AS867" s="16">
        <v>0</v>
      </c>
      <c r="AT867" s="16">
        <v>0</v>
      </c>
      <c r="AU867" s="16">
        <v>0</v>
      </c>
      <c r="AV867" s="16">
        <v>0</v>
      </c>
      <c r="AW867" s="16" t="str">
        <v/>
      </c>
      <c r="AX867" s="10">
        <f t="shared" si="93"/>
        <v>0</v>
      </c>
      <c r="AY867" s="10">
        <f>SUM(Z867:AK867)</f>
        <v>102</v>
      </c>
      <c r="AZ867" s="2" t="s">
        <v>119</v>
      </c>
      <c r="BA867" s="10">
        <f t="shared" si="94"/>
        <v>0</v>
      </c>
      <c r="BB867" s="36" t="s">
        <v>118</v>
      </c>
      <c r="BC867" s="39" t="str">
        <f t="shared" si="95"/>
        <v/>
      </c>
      <c r="BD867" s="16">
        <f>SUM(AR867:AW867)</f>
        <v>0</v>
      </c>
      <c r="BE867" s="10">
        <f>SUM(AL867:AQ867)</f>
        <v>0</v>
      </c>
      <c r="BF867" s="12" t="str">
        <f t="shared" si="96"/>
        <v/>
      </c>
      <c r="BG867" s="12" t="str">
        <f t="shared" si="97"/>
        <v/>
      </c>
      <c r="BH867" s="9">
        <f t="shared" si="98"/>
        <v>0</v>
      </c>
      <c r="BI867" s="39" t="str">
        <f t="shared" si="99"/>
        <v/>
      </c>
      <c r="BK867" s="75"/>
    </row>
    <row r="868" spans="1:63">
      <c r="A868" s="2">
        <v>865</v>
      </c>
      <c r="B868" s="2">
        <v>2025</v>
      </c>
      <c r="C868" s="1">
        <v>0</v>
      </c>
      <c r="D868" s="37" t="str">
        <v>0015g00001f8YMLAA2</v>
      </c>
      <c r="E868" s="37" t="str">
        <v>SHRI ANJANI TRADERS</v>
      </c>
      <c r="F868" s="37" t="str">
        <v>RAJASTHAN</v>
      </c>
      <c r="G868" s="37" t="str">
        <v>JAIPUR</v>
      </c>
      <c r="H868" s="37" t="str">
        <v>Girwa</v>
      </c>
      <c r="I868" s="37" t="str">
        <v>J P ALLOYS</v>
      </c>
      <c r="J868" s="37" t="str">
        <v>Amit Kumar Sharma</v>
      </c>
      <c r="K868" s="37">
        <v>0</v>
      </c>
      <c r="L868" s="37" t="str">
        <v>C13188</v>
      </c>
      <c r="M868" s="37" t="str">
        <v>North</v>
      </c>
      <c r="N868" s="2">
        <v>302029</v>
      </c>
      <c r="O868" s="2" t="str">
        <v>08AECFS8958K1Z8</v>
      </c>
      <c r="P868" s="2">
        <v>8946900102</v>
      </c>
      <c r="Q868" s="2" t="str">
        <v>Feb'25</v>
      </c>
      <c r="R868" s="2">
        <v>2025</v>
      </c>
      <c r="S868" s="1">
        <v>0</v>
      </c>
      <c r="T868" s="2">
        <v>150</v>
      </c>
      <c r="U868" s="1">
        <v>0</v>
      </c>
      <c r="V868" s="1" t="str">
        <v>Challenger</v>
      </c>
      <c r="W868" s="10">
        <v>0</v>
      </c>
      <c r="X868" s="10">
        <v>0</v>
      </c>
      <c r="Y868" s="10">
        <v>0</v>
      </c>
      <c r="Z868" s="10">
        <v>0</v>
      </c>
      <c r="AA868" s="10">
        <v>0</v>
      </c>
      <c r="AB868" s="10">
        <v>0</v>
      </c>
      <c r="AC868" s="10">
        <v>0</v>
      </c>
      <c r="AD868" s="10">
        <v>0</v>
      </c>
      <c r="AE868" s="10">
        <v>0</v>
      </c>
      <c r="AF868" s="10">
        <v>0</v>
      </c>
      <c r="AG868" s="10">
        <v>0</v>
      </c>
      <c r="AH868" s="10">
        <v>0</v>
      </c>
      <c r="AI868" s="10">
        <v>0</v>
      </c>
      <c r="AJ868" s="10">
        <v>7</v>
      </c>
      <c r="AK868" s="10">
        <v>0</v>
      </c>
      <c r="AL868" s="10">
        <v>0</v>
      </c>
      <c r="AM868" s="10">
        <v>0</v>
      </c>
      <c r="AN868" s="10">
        <v>0</v>
      </c>
      <c r="AO868" s="10">
        <v>0</v>
      </c>
      <c r="AP868" s="10">
        <v>0</v>
      </c>
      <c r="AQ868" s="10">
        <v>0</v>
      </c>
      <c r="AR868" s="10">
        <v>0</v>
      </c>
      <c r="AS868" s="16">
        <v>0</v>
      </c>
      <c r="AT868" s="16">
        <v>0</v>
      </c>
      <c r="AU868" s="16">
        <v>0</v>
      </c>
      <c r="AV868" s="16">
        <v>0</v>
      </c>
      <c r="AW868" s="16" t="str">
        <v/>
      </c>
      <c r="AX868" s="10">
        <f t="shared" si="93"/>
        <v>0</v>
      </c>
      <c r="AY868" s="10">
        <f>SUM(Z868:AK868)</f>
        <v>7</v>
      </c>
      <c r="AZ868" s="2" t="s">
        <v>119</v>
      </c>
      <c r="BA868" s="10">
        <f t="shared" si="94"/>
        <v>0</v>
      </c>
      <c r="BB868" s="36" t="s">
        <v>118</v>
      </c>
      <c r="BC868" s="39" t="str">
        <f t="shared" si="95"/>
        <v/>
      </c>
      <c r="BD868" s="16">
        <f>SUM(AR868:AW868)</f>
        <v>0</v>
      </c>
      <c r="BE868" s="10">
        <f>SUM(AL868:AQ868)</f>
        <v>0</v>
      </c>
      <c r="BF868" s="12" t="str">
        <f t="shared" si="96"/>
        <v/>
      </c>
      <c r="BG868" s="12" t="str">
        <f t="shared" si="97"/>
        <v/>
      </c>
      <c r="BH868" s="9">
        <f t="shared" si="98"/>
        <v>0</v>
      </c>
      <c r="BI868" s="39" t="str">
        <f t="shared" si="99"/>
        <v/>
      </c>
      <c r="BK868" s="75"/>
    </row>
    <row r="869" spans="1:63">
      <c r="A869" s="2">
        <v>866</v>
      </c>
      <c r="B869" s="2">
        <v>2025</v>
      </c>
      <c r="C869" s="1">
        <v>0</v>
      </c>
      <c r="D869" s="37" t="str">
        <v>001J100000S0ikJIAR</v>
      </c>
      <c r="E869" s="37" t="str">
        <v>SHREE SHYAM BUILDING MATERIAL SUPPLIERS</v>
      </c>
      <c r="F869" s="37" t="str">
        <v>RAJASTHAN</v>
      </c>
      <c r="G869" s="37" t="str">
        <v>CHURU</v>
      </c>
      <c r="H869" s="37">
        <v>0</v>
      </c>
      <c r="I869" s="37" t="str">
        <v>J P ALLOYS</v>
      </c>
      <c r="J869" s="37" t="str">
        <v>Amit Kumar Sharma</v>
      </c>
      <c r="K869" s="37">
        <v>0</v>
      </c>
      <c r="L869" s="37" t="str">
        <v>C13188</v>
      </c>
      <c r="M869" s="37" t="str">
        <v>North</v>
      </c>
      <c r="N869" s="2">
        <v>331022</v>
      </c>
      <c r="O869" s="2" t="str">
        <v>08CPXPS3627B1ZG</v>
      </c>
      <c r="P869" s="2">
        <v>7908126002</v>
      </c>
      <c r="Q869" s="2" t="str">
        <v>Feb'25</v>
      </c>
      <c r="R869" s="2">
        <v>2025</v>
      </c>
      <c r="S869" s="1">
        <v>0</v>
      </c>
      <c r="T869" s="2">
        <v>20</v>
      </c>
      <c r="U869" s="1">
        <v>0</v>
      </c>
      <c r="V869" s="1" t="str">
        <v>Minor</v>
      </c>
      <c r="W869" s="10">
        <v>0</v>
      </c>
      <c r="X869" s="10">
        <v>0</v>
      </c>
      <c r="Y869" s="10">
        <v>0</v>
      </c>
      <c r="Z869" s="10">
        <v>0</v>
      </c>
      <c r="AA869" s="10">
        <v>0</v>
      </c>
      <c r="AB869" s="10">
        <v>0</v>
      </c>
      <c r="AC869" s="10">
        <v>0</v>
      </c>
      <c r="AD869" s="10">
        <v>0</v>
      </c>
      <c r="AE869" s="10">
        <v>0</v>
      </c>
      <c r="AF869" s="10">
        <v>0</v>
      </c>
      <c r="AG869" s="10">
        <v>0</v>
      </c>
      <c r="AH869" s="10">
        <v>0</v>
      </c>
      <c r="AI869" s="10">
        <v>0</v>
      </c>
      <c r="AJ869" s="10">
        <v>7</v>
      </c>
      <c r="AK869" s="10">
        <v>5</v>
      </c>
      <c r="AL869" s="10">
        <v>0</v>
      </c>
      <c r="AM869" s="10">
        <v>0</v>
      </c>
      <c r="AN869" s="10">
        <v>0</v>
      </c>
      <c r="AO869" s="10">
        <v>0</v>
      </c>
      <c r="AP869" s="10">
        <v>0</v>
      </c>
      <c r="AQ869" s="10">
        <v>0</v>
      </c>
      <c r="AR869" s="10">
        <v>0</v>
      </c>
      <c r="AS869" s="16">
        <v>0</v>
      </c>
      <c r="AT869" s="16">
        <v>0</v>
      </c>
      <c r="AU869" s="16">
        <v>0</v>
      </c>
      <c r="AV869" s="16">
        <v>0</v>
      </c>
      <c r="AW869" s="16" t="str">
        <v/>
      </c>
      <c r="AX869" s="10">
        <f t="shared" si="93"/>
        <v>0</v>
      </c>
      <c r="AY869" s="10">
        <f>SUM(Z869:AK869)</f>
        <v>12</v>
      </c>
      <c r="AZ869" s="2" t="s">
        <v>119</v>
      </c>
      <c r="BA869" s="10">
        <f t="shared" si="94"/>
        <v>0</v>
      </c>
      <c r="BB869" s="36" t="s">
        <v>118</v>
      </c>
      <c r="BC869" s="39" t="str">
        <f t="shared" si="95"/>
        <v/>
      </c>
      <c r="BD869" s="16">
        <f>SUM(AR869:AW869)</f>
        <v>0</v>
      </c>
      <c r="BE869" s="10">
        <f>SUM(AL869:AQ869)</f>
        <v>0</v>
      </c>
      <c r="BF869" s="12" t="str">
        <f t="shared" si="96"/>
        <v/>
      </c>
      <c r="BG869" s="12" t="str">
        <f t="shared" si="97"/>
        <v/>
      </c>
      <c r="BH869" s="9">
        <f t="shared" si="98"/>
        <v>0</v>
      </c>
      <c r="BI869" s="39" t="str">
        <f t="shared" si="99"/>
        <v/>
      </c>
      <c r="BK869" s="75"/>
    </row>
    <row r="870" spans="1:63">
      <c r="A870" s="2">
        <v>867</v>
      </c>
      <c r="B870" s="2">
        <v>2025</v>
      </c>
      <c r="C870" s="1">
        <v>0</v>
      </c>
      <c r="D870" s="37" t="str">
        <v>001J100000S0w3zIAB</v>
      </c>
      <c r="E870" s="37" t="str">
        <v>MAHADEV BUILDING MATERIAL</v>
      </c>
      <c r="F870" s="37" t="str">
        <v>RAJASTHAN</v>
      </c>
      <c r="G870" s="37" t="str">
        <v>JODHPUR</v>
      </c>
      <c r="H870" s="37" t="str">
        <v>Osian</v>
      </c>
      <c r="I870" s="37" t="str">
        <v>M R Associates</v>
      </c>
      <c r="J870" s="37" t="str">
        <v>Neeraj Sharma</v>
      </c>
      <c r="K870" s="37">
        <v>0</v>
      </c>
      <c r="L870" s="37" t="str">
        <v>C13417</v>
      </c>
      <c r="M870" s="37" t="str">
        <v>North</v>
      </c>
      <c r="N870" s="2">
        <v>342303</v>
      </c>
      <c r="O870" s="2" t="str">
        <v>08BJNPR5844L1ZC</v>
      </c>
      <c r="P870" s="2">
        <v>9460362851</v>
      </c>
      <c r="Q870" s="2" t="str">
        <v>Feb'25</v>
      </c>
      <c r="R870" s="2">
        <v>2025</v>
      </c>
      <c r="S870" s="1">
        <v>0</v>
      </c>
      <c r="T870" s="2">
        <v>200</v>
      </c>
      <c r="U870" s="1">
        <v>4.3433333333333331E-2</v>
      </c>
      <c r="V870" s="1" t="str">
        <v>Challenger</v>
      </c>
      <c r="W870" s="10">
        <v>0</v>
      </c>
      <c r="X870" s="10">
        <v>0</v>
      </c>
      <c r="Y870" s="10">
        <v>0</v>
      </c>
      <c r="Z870" s="10">
        <v>0</v>
      </c>
      <c r="AA870" s="10">
        <v>0</v>
      </c>
      <c r="AB870" s="10">
        <v>0</v>
      </c>
      <c r="AC870" s="10">
        <v>0</v>
      </c>
      <c r="AD870" s="10">
        <v>0</v>
      </c>
      <c r="AE870" s="10">
        <v>0</v>
      </c>
      <c r="AF870" s="10">
        <v>0</v>
      </c>
      <c r="AG870" s="10">
        <v>0</v>
      </c>
      <c r="AH870" s="10">
        <v>0</v>
      </c>
      <c r="AI870" s="10">
        <v>0</v>
      </c>
      <c r="AJ870" s="10">
        <v>14</v>
      </c>
      <c r="AK870" s="10">
        <v>25</v>
      </c>
      <c r="AL870" s="10">
        <v>0</v>
      </c>
      <c r="AM870" s="10">
        <v>26</v>
      </c>
      <c r="AN870" s="10">
        <v>0</v>
      </c>
      <c r="AO870" s="10">
        <v>0</v>
      </c>
      <c r="AP870" s="10">
        <v>20.059999999999999</v>
      </c>
      <c r="AQ870" s="10">
        <v>0</v>
      </c>
      <c r="AR870" s="10">
        <v>6.7</v>
      </c>
      <c r="AS870" s="16">
        <v>0</v>
      </c>
      <c r="AT870" s="16">
        <v>0</v>
      </c>
      <c r="AU870" s="16">
        <v>6</v>
      </c>
      <c r="AV870" s="16">
        <v>20.059999999999999</v>
      </c>
      <c r="AW870" s="16" t="str">
        <v/>
      </c>
      <c r="AX870" s="10">
        <f t="shared" si="93"/>
        <v>78.820000000000007</v>
      </c>
      <c r="AY870" s="10">
        <f>SUM(Z870:AK870)</f>
        <v>39</v>
      </c>
      <c r="AZ870" s="2" t="s">
        <v>119</v>
      </c>
      <c r="BA870" s="10">
        <f t="shared" si="94"/>
        <v>7.6766666666666667</v>
      </c>
      <c r="BB870" s="36" t="s">
        <v>118</v>
      </c>
      <c r="BC870" s="39" t="str">
        <f t="shared" si="95"/>
        <v/>
      </c>
      <c r="BD870" s="16">
        <f>SUM(AR870:AW870)</f>
        <v>32.76</v>
      </c>
      <c r="BE870" s="10">
        <f>SUM(AL870:AQ870)</f>
        <v>46.06</v>
      </c>
      <c r="BF870" s="12">
        <f t="shared" si="96"/>
        <v>0.41563055062166954</v>
      </c>
      <c r="BG870" s="12">
        <f t="shared" si="97"/>
        <v>0.58436944937833035</v>
      </c>
      <c r="BH870" s="9">
        <f t="shared" si="98"/>
        <v>78.820000000000007</v>
      </c>
      <c r="BI870" s="39" t="str">
        <f t="shared" si="99"/>
        <v/>
      </c>
      <c r="BK870" s="75"/>
    </row>
    <row r="871" spans="1:63">
      <c r="A871" s="2">
        <v>868</v>
      </c>
      <c r="B871" s="2">
        <v>2025</v>
      </c>
      <c r="C871" s="1">
        <v>0</v>
      </c>
      <c r="D871" s="37" t="str">
        <v>001J1000002ktYTIAY</v>
      </c>
      <c r="E871" s="37" t="str">
        <v>MAHAVEER STEELS</v>
      </c>
      <c r="F871" s="37" t="str">
        <v>RAJASTHAN</v>
      </c>
      <c r="G871" s="37" t="str">
        <v>JAISALMER</v>
      </c>
      <c r="H871" s="37" t="str">
        <v>Pokaran</v>
      </c>
      <c r="I871" s="37" t="str">
        <v>M R Associates</v>
      </c>
      <c r="J871" s="37" t="str">
        <v>Neeraj Sharma</v>
      </c>
      <c r="K871" s="37">
        <v>0</v>
      </c>
      <c r="L871" s="37" t="str">
        <v>C13417</v>
      </c>
      <c r="M871" s="37" t="str">
        <v>North</v>
      </c>
      <c r="N871" s="2">
        <v>345021</v>
      </c>
      <c r="O871" s="2" t="str">
        <v>08AKHPN5269P1ZA</v>
      </c>
      <c r="P871" s="2">
        <v>8005505367</v>
      </c>
      <c r="Q871" s="2" t="str">
        <v>Feb'25</v>
      </c>
      <c r="R871" s="2">
        <v>2025</v>
      </c>
      <c r="S871" s="1">
        <v>0</v>
      </c>
      <c r="T871" s="2">
        <v>60</v>
      </c>
      <c r="U871" s="1">
        <v>0</v>
      </c>
      <c r="V871" s="1" t="str">
        <v>Challenger</v>
      </c>
      <c r="W871" s="10">
        <v>0</v>
      </c>
      <c r="X871" s="10">
        <v>0</v>
      </c>
      <c r="Y871" s="10">
        <v>0</v>
      </c>
      <c r="Z871" s="10">
        <v>0</v>
      </c>
      <c r="AA871" s="10">
        <v>0</v>
      </c>
      <c r="AB871" s="10">
        <v>0</v>
      </c>
      <c r="AC871" s="10">
        <v>0</v>
      </c>
      <c r="AD871" s="10">
        <v>0</v>
      </c>
      <c r="AE871" s="10">
        <v>0</v>
      </c>
      <c r="AF871" s="10">
        <v>0</v>
      </c>
      <c r="AG871" s="10">
        <v>0</v>
      </c>
      <c r="AH871" s="10">
        <v>0</v>
      </c>
      <c r="AI871" s="10">
        <v>0</v>
      </c>
      <c r="AJ871" s="10">
        <v>6</v>
      </c>
      <c r="AK871" s="10">
        <v>0</v>
      </c>
      <c r="AL871" s="10">
        <v>0</v>
      </c>
      <c r="AM871" s="10">
        <v>0</v>
      </c>
      <c r="AN871" s="10">
        <v>0</v>
      </c>
      <c r="AO871" s="10">
        <v>0</v>
      </c>
      <c r="AP871" s="10">
        <v>0</v>
      </c>
      <c r="AQ871" s="10">
        <v>0</v>
      </c>
      <c r="AR871" s="10">
        <v>0</v>
      </c>
      <c r="AS871" s="16">
        <v>0</v>
      </c>
      <c r="AT871" s="16">
        <v>0</v>
      </c>
      <c r="AU871" s="16">
        <v>0</v>
      </c>
      <c r="AV871" s="16">
        <v>0</v>
      </c>
      <c r="AW871" s="16" t="str">
        <v/>
      </c>
      <c r="AX871" s="10">
        <f t="shared" si="93"/>
        <v>0</v>
      </c>
      <c r="AY871" s="10">
        <f>SUM(Z871:AK871)</f>
        <v>6</v>
      </c>
      <c r="AZ871" s="2" t="s">
        <v>119</v>
      </c>
      <c r="BA871" s="10">
        <f t="shared" si="94"/>
        <v>0</v>
      </c>
      <c r="BB871" s="36" t="s">
        <v>118</v>
      </c>
      <c r="BC871" s="39" t="str">
        <f t="shared" si="95"/>
        <v/>
      </c>
      <c r="BD871" s="16">
        <f>SUM(AR871:AW871)</f>
        <v>0</v>
      </c>
      <c r="BE871" s="10">
        <f>SUM(AL871:AQ871)</f>
        <v>0</v>
      </c>
      <c r="BF871" s="12" t="str">
        <f t="shared" si="96"/>
        <v/>
      </c>
      <c r="BG871" s="12" t="str">
        <f t="shared" si="97"/>
        <v/>
      </c>
      <c r="BH871" s="9">
        <f t="shared" si="98"/>
        <v>0</v>
      </c>
      <c r="BI871" s="39" t="str">
        <f t="shared" si="99"/>
        <v/>
      </c>
      <c r="BK871" s="75"/>
    </row>
    <row r="872" spans="1:63">
      <c r="A872" s="2">
        <v>869</v>
      </c>
      <c r="B872" s="2">
        <v>2025</v>
      </c>
      <c r="C872" s="1">
        <v>0</v>
      </c>
      <c r="D872" s="37" t="str">
        <v>0015g00001f8wb5AAA</v>
      </c>
      <c r="E872" s="37" t="str">
        <v>BHARAT STEEL YARD</v>
      </c>
      <c r="F872" s="37" t="str">
        <v>RAJASTHAN</v>
      </c>
      <c r="G872" s="37" t="str">
        <v>JODHPUR</v>
      </c>
      <c r="H872" s="37" t="str">
        <v>Jodhpur</v>
      </c>
      <c r="I872" s="37" t="str">
        <v>M R Associates</v>
      </c>
      <c r="J872" s="37" t="str">
        <v>Neeraj Sharma</v>
      </c>
      <c r="K872" s="37">
        <v>0</v>
      </c>
      <c r="L872" s="37" t="str">
        <v>C13417</v>
      </c>
      <c r="M872" s="37" t="str">
        <v>North</v>
      </c>
      <c r="N872" s="2">
        <v>342304</v>
      </c>
      <c r="O872" s="2" t="str">
        <v>08ANWPT1708R1ZV</v>
      </c>
      <c r="P872" s="2">
        <v>9414579992</v>
      </c>
      <c r="Q872" s="2" t="str">
        <v>Feb'25</v>
      </c>
      <c r="R872" s="2">
        <v>2025</v>
      </c>
      <c r="S872" s="1">
        <v>0</v>
      </c>
      <c r="T872" s="2">
        <v>100</v>
      </c>
      <c r="U872" s="1">
        <v>0</v>
      </c>
      <c r="V872" s="1" t="str">
        <v>Challenger</v>
      </c>
      <c r="W872" s="10">
        <v>0</v>
      </c>
      <c r="X872" s="10">
        <v>0</v>
      </c>
      <c r="Y872" s="10">
        <v>0</v>
      </c>
      <c r="Z872" s="10">
        <v>0</v>
      </c>
      <c r="AA872" s="10">
        <v>0</v>
      </c>
      <c r="AB872" s="10">
        <v>0</v>
      </c>
      <c r="AC872" s="10">
        <v>0</v>
      </c>
      <c r="AD872" s="10">
        <v>0</v>
      </c>
      <c r="AE872" s="10">
        <v>0</v>
      </c>
      <c r="AF872" s="10">
        <v>0</v>
      </c>
      <c r="AG872" s="10">
        <v>0</v>
      </c>
      <c r="AH872" s="10">
        <v>0</v>
      </c>
      <c r="AI872" s="10">
        <v>0</v>
      </c>
      <c r="AJ872" s="10">
        <v>12</v>
      </c>
      <c r="AK872" s="10">
        <v>0</v>
      </c>
      <c r="AL872" s="10">
        <v>0</v>
      </c>
      <c r="AM872" s="10">
        <v>0</v>
      </c>
      <c r="AN872" s="10">
        <v>0</v>
      </c>
      <c r="AO872" s="10">
        <v>0</v>
      </c>
      <c r="AP872" s="10">
        <v>0</v>
      </c>
      <c r="AQ872" s="10">
        <v>0</v>
      </c>
      <c r="AR872" s="10">
        <v>0</v>
      </c>
      <c r="AS872" s="16">
        <v>0</v>
      </c>
      <c r="AT872" s="16">
        <v>0</v>
      </c>
      <c r="AU872" s="16">
        <v>0</v>
      </c>
      <c r="AV872" s="16">
        <v>0</v>
      </c>
      <c r="AW872" s="16" t="str">
        <v/>
      </c>
      <c r="AX872" s="10">
        <f t="shared" si="93"/>
        <v>0</v>
      </c>
      <c r="AY872" s="10">
        <f>SUM(Z872:AK872)</f>
        <v>12</v>
      </c>
      <c r="AZ872" s="2" t="s">
        <v>119</v>
      </c>
      <c r="BA872" s="10">
        <f t="shared" si="94"/>
        <v>0</v>
      </c>
      <c r="BB872" s="36" t="s">
        <v>118</v>
      </c>
      <c r="BC872" s="39" t="str">
        <f t="shared" si="95"/>
        <v/>
      </c>
      <c r="BD872" s="16">
        <f>SUM(AR872:AW872)</f>
        <v>0</v>
      </c>
      <c r="BE872" s="10">
        <f>SUM(AL872:AQ872)</f>
        <v>0</v>
      </c>
      <c r="BF872" s="12" t="str">
        <f t="shared" si="96"/>
        <v/>
      </c>
      <c r="BG872" s="12" t="str">
        <f t="shared" si="97"/>
        <v/>
      </c>
      <c r="BH872" s="9">
        <f t="shared" si="98"/>
        <v>0</v>
      </c>
      <c r="BI872" s="39" t="str">
        <f t="shared" si="99"/>
        <v/>
      </c>
      <c r="BK872" s="75"/>
    </row>
    <row r="873" spans="1:63">
      <c r="A873" s="2">
        <v>870</v>
      </c>
      <c r="B873" s="2">
        <v>2025</v>
      </c>
      <c r="C873" s="1">
        <v>0</v>
      </c>
      <c r="D873" s="37" t="str">
        <v>0015g00001fwMDVAA2</v>
      </c>
      <c r="E873" s="37" t="str">
        <v>GURUAMAR DASS IRON STORE</v>
      </c>
      <c r="F873" s="37" t="str">
        <v>PUNJAB</v>
      </c>
      <c r="G873" s="37" t="str">
        <v>AMRITSAR</v>
      </c>
      <c r="H873" s="37" t="str">
        <v>Amritsar-I</v>
      </c>
      <c r="I873" s="37" t="str">
        <v>MAHAVIR STEEL CORPORATION</v>
      </c>
      <c r="J873" s="37" t="str">
        <v>Abhishek Wadhwa</v>
      </c>
      <c r="K873" s="37">
        <v>0</v>
      </c>
      <c r="L873" s="37" t="str">
        <v>0015g00001ghemj</v>
      </c>
      <c r="M873" s="37" t="str">
        <v>North</v>
      </c>
      <c r="N873" s="2">
        <v>143112</v>
      </c>
      <c r="O873" s="2" t="str">
        <v>03AXGPS7305F1ZM</v>
      </c>
      <c r="P873" s="2">
        <v>9855303400</v>
      </c>
      <c r="Q873" s="2" t="str">
        <v>Feb'25</v>
      </c>
      <c r="R873" s="2">
        <v>2025</v>
      </c>
      <c r="S873" s="1">
        <v>0</v>
      </c>
      <c r="T873" s="2">
        <v>50</v>
      </c>
      <c r="U873" s="1">
        <v>0</v>
      </c>
      <c r="V873" s="1" t="str">
        <v>Minor</v>
      </c>
      <c r="W873" s="10">
        <v>0</v>
      </c>
      <c r="X873" s="10">
        <v>0</v>
      </c>
      <c r="Y873" s="10">
        <v>0</v>
      </c>
      <c r="Z873" s="10">
        <v>0</v>
      </c>
      <c r="AA873" s="10">
        <v>0</v>
      </c>
      <c r="AB873" s="10">
        <v>0</v>
      </c>
      <c r="AC873" s="10">
        <v>0</v>
      </c>
      <c r="AD873" s="10">
        <v>0</v>
      </c>
      <c r="AE873" s="10">
        <v>0</v>
      </c>
      <c r="AF873" s="10">
        <v>0</v>
      </c>
      <c r="AG873" s="10">
        <v>0</v>
      </c>
      <c r="AH873" s="10">
        <v>0</v>
      </c>
      <c r="AI873" s="10">
        <v>0</v>
      </c>
      <c r="AJ873" s="10">
        <v>12.59</v>
      </c>
      <c r="AK873" s="10">
        <v>0</v>
      </c>
      <c r="AL873" s="10">
        <v>0</v>
      </c>
      <c r="AM873" s="10">
        <v>0</v>
      </c>
      <c r="AN873" s="10">
        <v>0</v>
      </c>
      <c r="AO873" s="10">
        <v>0</v>
      </c>
      <c r="AP873" s="10">
        <v>0</v>
      </c>
      <c r="AQ873" s="10">
        <v>0</v>
      </c>
      <c r="AR873" s="10">
        <v>0</v>
      </c>
      <c r="AS873" s="16">
        <v>0</v>
      </c>
      <c r="AT873" s="16">
        <v>0</v>
      </c>
      <c r="AU873" s="16">
        <v>0</v>
      </c>
      <c r="AV873" s="16">
        <v>0</v>
      </c>
      <c r="AW873" s="16" t="str">
        <v/>
      </c>
      <c r="AX873" s="10">
        <f t="shared" si="93"/>
        <v>0</v>
      </c>
      <c r="AY873" s="10">
        <f>SUM(Z873:AK873)</f>
        <v>12.59</v>
      </c>
      <c r="AZ873" s="2" t="s">
        <v>119</v>
      </c>
      <c r="BA873" s="10">
        <f t="shared" si="94"/>
        <v>0</v>
      </c>
      <c r="BB873" s="36" t="s">
        <v>118</v>
      </c>
      <c r="BC873" s="39" t="str">
        <f t="shared" si="95"/>
        <v/>
      </c>
      <c r="BD873" s="16">
        <f>SUM(AR873:AW873)</f>
        <v>0</v>
      </c>
      <c r="BE873" s="10">
        <f>SUM(AL873:AQ873)</f>
        <v>0</v>
      </c>
      <c r="BF873" s="12" t="str">
        <f t="shared" si="96"/>
        <v/>
      </c>
      <c r="BG873" s="12" t="str">
        <f t="shared" si="97"/>
        <v/>
      </c>
      <c r="BH873" s="9">
        <f t="shared" si="98"/>
        <v>0</v>
      </c>
      <c r="BI873" s="39" t="str">
        <f t="shared" si="99"/>
        <v/>
      </c>
      <c r="BK873" s="75"/>
    </row>
    <row r="874" spans="1:63">
      <c r="A874" s="2">
        <v>871</v>
      </c>
      <c r="B874" s="2">
        <v>2025</v>
      </c>
      <c r="C874" s="1">
        <v>0</v>
      </c>
      <c r="D874" s="37" t="str">
        <v>001J100000Trk4PIAR</v>
      </c>
      <c r="E874" s="37" t="str">
        <v>DIMPLE SALES PRIVATE LIMITED</v>
      </c>
      <c r="F874" s="37" t="str">
        <v>DELHI</v>
      </c>
      <c r="G874" s="37" t="str">
        <v>NORTH WEST</v>
      </c>
      <c r="H874" s="37">
        <v>0</v>
      </c>
      <c r="I874" s="37" t="str">
        <v>MAHENDRA STEELS</v>
      </c>
      <c r="J874" s="37" t="str">
        <v>Aman kumar</v>
      </c>
      <c r="K874" s="37">
        <v>0</v>
      </c>
      <c r="L874" s="37" t="str">
        <v>C12832</v>
      </c>
      <c r="M874" s="37" t="str">
        <v>North</v>
      </c>
      <c r="N874" s="2">
        <v>110085</v>
      </c>
      <c r="O874" s="2" t="str">
        <v>07AAGCD1730K1ZR</v>
      </c>
      <c r="P874" s="2">
        <v>9150050016</v>
      </c>
      <c r="Q874" s="2" t="str">
        <v>Feb'25</v>
      </c>
      <c r="R874" s="2">
        <v>2025</v>
      </c>
      <c r="S874" s="1">
        <v>0</v>
      </c>
      <c r="T874" s="2">
        <v>100</v>
      </c>
      <c r="U874" s="1">
        <v>0.03</v>
      </c>
      <c r="V874" s="1" t="str">
        <v>Challenger</v>
      </c>
      <c r="W874" s="10">
        <v>0</v>
      </c>
      <c r="X874" s="10">
        <v>0</v>
      </c>
      <c r="Y874" s="10">
        <v>0</v>
      </c>
      <c r="Z874" s="10">
        <v>0</v>
      </c>
      <c r="AA874" s="10">
        <v>0</v>
      </c>
      <c r="AB874" s="10">
        <v>0</v>
      </c>
      <c r="AC874" s="10">
        <v>0</v>
      </c>
      <c r="AD874" s="10">
        <v>0</v>
      </c>
      <c r="AE874" s="10">
        <v>0</v>
      </c>
      <c r="AF874" s="10">
        <v>0</v>
      </c>
      <c r="AG874" s="10">
        <v>0</v>
      </c>
      <c r="AH874" s="10">
        <v>0</v>
      </c>
      <c r="AI874" s="10">
        <v>0</v>
      </c>
      <c r="AJ874" s="10">
        <v>15.2</v>
      </c>
      <c r="AK874" s="10">
        <v>6.42</v>
      </c>
      <c r="AL874" s="10">
        <v>12.49</v>
      </c>
      <c r="AM874" s="10">
        <v>5.28</v>
      </c>
      <c r="AN874" s="10">
        <v>0</v>
      </c>
      <c r="AO874" s="10">
        <v>20.07</v>
      </c>
      <c r="AP874" s="10">
        <v>0</v>
      </c>
      <c r="AQ874" s="10">
        <v>6</v>
      </c>
      <c r="AR874" s="10">
        <v>0</v>
      </c>
      <c r="AS874" s="16">
        <v>0</v>
      </c>
      <c r="AT874" s="16">
        <v>7</v>
      </c>
      <c r="AU874" s="16">
        <v>0</v>
      </c>
      <c r="AV874" s="16">
        <v>2</v>
      </c>
      <c r="AW874" s="16">
        <v>16</v>
      </c>
      <c r="AX874" s="10">
        <f t="shared" si="93"/>
        <v>68.84</v>
      </c>
      <c r="AY874" s="10">
        <f>SUM(Z874:AK874)</f>
        <v>21.619999999999997</v>
      </c>
      <c r="AZ874" s="2" t="s">
        <v>119</v>
      </c>
      <c r="BA874" s="10">
        <f t="shared" si="94"/>
        <v>7.3066666666666675</v>
      </c>
      <c r="BB874" s="36" t="s">
        <v>118</v>
      </c>
      <c r="BC874" s="39" t="str">
        <f t="shared" si="95"/>
        <v/>
      </c>
      <c r="BD874" s="16">
        <f>SUM(AR874:AW874)</f>
        <v>25</v>
      </c>
      <c r="BE874" s="10">
        <f>SUM(AL874:AQ874)</f>
        <v>43.84</v>
      </c>
      <c r="BF874" s="12">
        <f t="shared" si="96"/>
        <v>0.36316095293434048</v>
      </c>
      <c r="BG874" s="12">
        <f t="shared" si="97"/>
        <v>0.63683904706565952</v>
      </c>
      <c r="BH874" s="9">
        <f t="shared" si="98"/>
        <v>68.84</v>
      </c>
      <c r="BI874" s="39" t="str">
        <f t="shared" si="99"/>
        <v/>
      </c>
      <c r="BK874" s="75"/>
    </row>
    <row r="875" spans="1:63">
      <c r="A875" s="2">
        <v>872</v>
      </c>
      <c r="B875" s="2">
        <v>2025</v>
      </c>
      <c r="C875" s="1">
        <v>0</v>
      </c>
      <c r="D875" s="37" t="str">
        <v>0015g00001W39pjAAB</v>
      </c>
      <c r="E875" s="37" t="str">
        <v>haryana iron store</v>
      </c>
      <c r="F875" s="37" t="str">
        <v>DELHI</v>
      </c>
      <c r="G875" s="37" t="str">
        <v>WEST</v>
      </c>
      <c r="H875" s="37">
        <v>0</v>
      </c>
      <c r="I875" s="37" t="str">
        <v>MAHENDRA STEELS</v>
      </c>
      <c r="J875" s="37" t="str">
        <v>Aman kumar</v>
      </c>
      <c r="K875" s="37">
        <v>0</v>
      </c>
      <c r="L875" s="37" t="str">
        <v>C12832</v>
      </c>
      <c r="M875" s="37" t="str">
        <v>North</v>
      </c>
      <c r="N875" s="2">
        <v>110041</v>
      </c>
      <c r="O875" s="2" t="str">
        <v>07AGTPG4522A1Z</v>
      </c>
      <c r="P875" s="2">
        <v>9250187875</v>
      </c>
      <c r="Q875" s="2" t="str">
        <v>Feb'25</v>
      </c>
      <c r="R875" s="2">
        <v>2025</v>
      </c>
      <c r="S875" s="1">
        <v>0</v>
      </c>
      <c r="T875" s="2">
        <v>100</v>
      </c>
      <c r="U875" s="1">
        <v>0</v>
      </c>
      <c r="V875" s="1" t="str">
        <v>Challenger</v>
      </c>
      <c r="W875" s="10">
        <v>0</v>
      </c>
      <c r="X875" s="10">
        <v>0</v>
      </c>
      <c r="Y875" s="10">
        <v>0</v>
      </c>
      <c r="Z875" s="10">
        <v>0</v>
      </c>
      <c r="AA875" s="10">
        <v>0</v>
      </c>
      <c r="AB875" s="10">
        <v>0</v>
      </c>
      <c r="AC875" s="10">
        <v>0</v>
      </c>
      <c r="AD875" s="10">
        <v>0</v>
      </c>
      <c r="AE875" s="10">
        <v>0</v>
      </c>
      <c r="AF875" s="10">
        <v>0</v>
      </c>
      <c r="AG875" s="10">
        <v>0</v>
      </c>
      <c r="AH875" s="10">
        <v>0</v>
      </c>
      <c r="AI875" s="10">
        <v>0</v>
      </c>
      <c r="AJ875" s="10">
        <v>10.41</v>
      </c>
      <c r="AK875" s="10">
        <v>0</v>
      </c>
      <c r="AL875" s="10">
        <v>0</v>
      </c>
      <c r="AM875" s="10">
        <v>0</v>
      </c>
      <c r="AN875" s="10">
        <v>0</v>
      </c>
      <c r="AO875" s="10">
        <v>0</v>
      </c>
      <c r="AP875" s="10">
        <v>0</v>
      </c>
      <c r="AQ875" s="10">
        <v>0</v>
      </c>
      <c r="AR875" s="10">
        <v>0</v>
      </c>
      <c r="AS875" s="16">
        <v>0</v>
      </c>
      <c r="AT875" s="16">
        <v>0</v>
      </c>
      <c r="AU875" s="16">
        <v>0</v>
      </c>
      <c r="AV875" s="16">
        <v>0</v>
      </c>
      <c r="AW875" s="16" t="str">
        <v/>
      </c>
      <c r="AX875" s="10">
        <f t="shared" si="93"/>
        <v>0</v>
      </c>
      <c r="AY875" s="10">
        <f>SUM(Z875:AK875)</f>
        <v>10.41</v>
      </c>
      <c r="AZ875" s="2" t="s">
        <v>119</v>
      </c>
      <c r="BA875" s="10">
        <f t="shared" si="94"/>
        <v>0</v>
      </c>
      <c r="BB875" s="36" t="s">
        <v>118</v>
      </c>
      <c r="BC875" s="39" t="str">
        <f t="shared" si="95"/>
        <v/>
      </c>
      <c r="BD875" s="16">
        <f>SUM(AR875:AW875)</f>
        <v>0</v>
      </c>
      <c r="BE875" s="10">
        <f>SUM(AL875:AQ875)</f>
        <v>0</v>
      </c>
      <c r="BF875" s="12" t="str">
        <f t="shared" si="96"/>
        <v/>
      </c>
      <c r="BG875" s="12" t="str">
        <f t="shared" si="97"/>
        <v/>
      </c>
      <c r="BH875" s="9">
        <f t="shared" si="98"/>
        <v>0</v>
      </c>
      <c r="BI875" s="39" t="str">
        <f t="shared" si="99"/>
        <v/>
      </c>
      <c r="BK875" s="75"/>
    </row>
    <row r="876" spans="1:63">
      <c r="A876" s="2">
        <v>873</v>
      </c>
      <c r="B876" s="2">
        <v>2025</v>
      </c>
      <c r="C876" s="1">
        <v>0</v>
      </c>
      <c r="D876" s="37" t="str">
        <v>001J100000S0EoZIAV</v>
      </c>
      <c r="E876" s="37" t="str">
        <v>CEMENT TRADING STATION</v>
      </c>
      <c r="F876" s="37" t="str">
        <v>DELHI</v>
      </c>
      <c r="G876" s="37" t="str">
        <v>EAST</v>
      </c>
      <c r="H876" s="37">
        <v>0</v>
      </c>
      <c r="I876" s="37" t="str">
        <v>MAHENDRA STEELS</v>
      </c>
      <c r="J876" s="37" t="str">
        <v>Aashish Goyal</v>
      </c>
      <c r="K876" s="37">
        <v>0</v>
      </c>
      <c r="L876" s="37" t="str">
        <v>C12832</v>
      </c>
      <c r="M876" s="37" t="str">
        <v>North</v>
      </c>
      <c r="N876" s="2">
        <v>110092</v>
      </c>
      <c r="O876" s="2" t="str">
        <v>07AICPA8927A1ZQ</v>
      </c>
      <c r="P876" s="2">
        <v>9910909015</v>
      </c>
      <c r="Q876" s="2" t="str">
        <v>Feb'25</v>
      </c>
      <c r="R876" s="2">
        <v>2025</v>
      </c>
      <c r="S876" s="1">
        <v>0</v>
      </c>
      <c r="T876" s="2">
        <v>100</v>
      </c>
      <c r="U876" s="1">
        <v>0</v>
      </c>
      <c r="V876" s="1" t="str">
        <v>Challenger</v>
      </c>
      <c r="W876" s="10">
        <v>0</v>
      </c>
      <c r="X876" s="10">
        <v>0</v>
      </c>
      <c r="Y876" s="10">
        <v>0</v>
      </c>
      <c r="Z876" s="10">
        <v>0</v>
      </c>
      <c r="AA876" s="10">
        <v>0</v>
      </c>
      <c r="AB876" s="10">
        <v>0</v>
      </c>
      <c r="AC876" s="10">
        <v>0</v>
      </c>
      <c r="AD876" s="10">
        <v>0</v>
      </c>
      <c r="AE876" s="10">
        <v>0</v>
      </c>
      <c r="AF876" s="10">
        <v>0</v>
      </c>
      <c r="AG876" s="10">
        <v>0</v>
      </c>
      <c r="AH876" s="10">
        <v>0</v>
      </c>
      <c r="AI876" s="10">
        <v>0</v>
      </c>
      <c r="AJ876" s="10">
        <v>15.1</v>
      </c>
      <c r="AK876" s="10">
        <v>0</v>
      </c>
      <c r="AL876" s="10">
        <v>0</v>
      </c>
      <c r="AM876" s="10">
        <v>0</v>
      </c>
      <c r="AN876" s="10">
        <v>0</v>
      </c>
      <c r="AO876" s="10">
        <v>0</v>
      </c>
      <c r="AP876" s="10">
        <v>0</v>
      </c>
      <c r="AQ876" s="10">
        <v>0</v>
      </c>
      <c r="AR876" s="10">
        <v>0</v>
      </c>
      <c r="AS876" s="16">
        <v>0</v>
      </c>
      <c r="AT876" s="16">
        <v>0</v>
      </c>
      <c r="AU876" s="16">
        <v>0</v>
      </c>
      <c r="AV876" s="16">
        <v>0</v>
      </c>
      <c r="AW876" s="16" t="str">
        <v/>
      </c>
      <c r="AX876" s="10">
        <f t="shared" si="93"/>
        <v>0</v>
      </c>
      <c r="AY876" s="10">
        <f>SUM(Z876:AK876)</f>
        <v>15.1</v>
      </c>
      <c r="AZ876" s="2" t="s">
        <v>119</v>
      </c>
      <c r="BA876" s="10">
        <f t="shared" si="94"/>
        <v>0</v>
      </c>
      <c r="BB876" s="36" t="s">
        <v>118</v>
      </c>
      <c r="BC876" s="39" t="str">
        <f t="shared" si="95"/>
        <v/>
      </c>
      <c r="BD876" s="16">
        <f>SUM(AR876:AW876)</f>
        <v>0</v>
      </c>
      <c r="BE876" s="10">
        <f>SUM(AL876:AQ876)</f>
        <v>0</v>
      </c>
      <c r="BF876" s="12" t="str">
        <f t="shared" si="96"/>
        <v/>
      </c>
      <c r="BG876" s="12" t="str">
        <f t="shared" si="97"/>
        <v/>
      </c>
      <c r="BH876" s="9">
        <f t="shared" si="98"/>
        <v>0</v>
      </c>
      <c r="BI876" s="39" t="str">
        <f t="shared" si="99"/>
        <v/>
      </c>
      <c r="BK876" s="75"/>
    </row>
    <row r="877" spans="1:63">
      <c r="A877" s="2">
        <v>874</v>
      </c>
      <c r="B877" s="2">
        <v>2025</v>
      </c>
      <c r="C877" s="1">
        <v>0</v>
      </c>
      <c r="D877" s="37" t="str">
        <v>001J100000S09GLIAZ</v>
      </c>
      <c r="E877" s="37" t="str">
        <v>HARIOM STEEL TRADERS</v>
      </c>
      <c r="F877" s="37" t="str">
        <v>DELHI</v>
      </c>
      <c r="G877" s="37" t="str">
        <v>SOUTH</v>
      </c>
      <c r="H877" s="37" t="str">
        <v>Gurugram</v>
      </c>
      <c r="I877" s="37" t="str">
        <v>NIKUNJ UDYOG</v>
      </c>
      <c r="J877" s="37" t="str">
        <v>Shiv Shankar Sharma</v>
      </c>
      <c r="K877" s="37">
        <v>0</v>
      </c>
      <c r="L877" s="37" t="str">
        <v>C12828</v>
      </c>
      <c r="M877" s="37" t="str">
        <v>North</v>
      </c>
      <c r="N877" s="2">
        <v>110062</v>
      </c>
      <c r="O877" s="2">
        <v>0</v>
      </c>
      <c r="P877" s="2">
        <v>0</v>
      </c>
      <c r="Q877" s="2" t="str">
        <v>Feb'25</v>
      </c>
      <c r="R877" s="2">
        <v>2025</v>
      </c>
      <c r="S877" s="1">
        <v>0</v>
      </c>
      <c r="T877" s="2">
        <v>150</v>
      </c>
      <c r="U877" s="1">
        <v>0</v>
      </c>
      <c r="V877" s="1" t="str">
        <v>Challenger</v>
      </c>
      <c r="W877" s="10">
        <v>0</v>
      </c>
      <c r="X877" s="10">
        <v>0</v>
      </c>
      <c r="Y877" s="10">
        <v>0</v>
      </c>
      <c r="Z877" s="10">
        <v>0</v>
      </c>
      <c r="AA877" s="10">
        <v>0</v>
      </c>
      <c r="AB877" s="10">
        <v>0</v>
      </c>
      <c r="AC877" s="10">
        <v>0</v>
      </c>
      <c r="AD877" s="10">
        <v>0</v>
      </c>
      <c r="AE877" s="10">
        <v>0</v>
      </c>
      <c r="AF877" s="10">
        <v>0</v>
      </c>
      <c r="AG877" s="10">
        <v>0</v>
      </c>
      <c r="AH877" s="10">
        <v>0</v>
      </c>
      <c r="AI877" s="10">
        <v>0</v>
      </c>
      <c r="AJ877" s="10">
        <v>33</v>
      </c>
      <c r="AK877" s="10">
        <v>0</v>
      </c>
      <c r="AL877" s="10">
        <v>0</v>
      </c>
      <c r="AM877" s="10">
        <v>0</v>
      </c>
      <c r="AN877" s="10">
        <v>27</v>
      </c>
      <c r="AO877" s="10">
        <v>0</v>
      </c>
      <c r="AP877" s="10">
        <v>0</v>
      </c>
      <c r="AQ877" s="10">
        <v>0</v>
      </c>
      <c r="AR877" s="10">
        <v>0</v>
      </c>
      <c r="AS877" s="16">
        <v>0</v>
      </c>
      <c r="AT877" s="16">
        <v>0</v>
      </c>
      <c r="AU877" s="16">
        <v>0</v>
      </c>
      <c r="AV877" s="16">
        <v>0</v>
      </c>
      <c r="AW877" s="16" t="str">
        <v/>
      </c>
      <c r="AX877" s="10">
        <f t="shared" si="93"/>
        <v>27</v>
      </c>
      <c r="AY877" s="10">
        <f>SUM(Z877:AK877)</f>
        <v>33</v>
      </c>
      <c r="AZ877" s="2" t="s">
        <v>119</v>
      </c>
      <c r="BA877" s="10">
        <f t="shared" si="94"/>
        <v>4.5</v>
      </c>
      <c r="BB877" s="36" t="s">
        <v>118</v>
      </c>
      <c r="BC877" s="39" t="str">
        <f t="shared" si="95"/>
        <v/>
      </c>
      <c r="BD877" s="16">
        <f>SUM(AR877:AW877)</f>
        <v>0</v>
      </c>
      <c r="BE877" s="10">
        <f>SUM(AL877:AQ877)</f>
        <v>27</v>
      </c>
      <c r="BF877" s="12">
        <f t="shared" si="96"/>
        <v>0</v>
      </c>
      <c r="BG877" s="12">
        <f t="shared" si="97"/>
        <v>1</v>
      </c>
      <c r="BH877" s="9">
        <f t="shared" si="98"/>
        <v>27</v>
      </c>
      <c r="BI877" s="39" t="str">
        <f t="shared" si="99"/>
        <v/>
      </c>
      <c r="BK877" s="75"/>
    </row>
    <row r="878" spans="1:63">
      <c r="A878" s="2">
        <v>875</v>
      </c>
      <c r="B878" s="2">
        <v>2025</v>
      </c>
      <c r="C878" s="1">
        <v>0</v>
      </c>
      <c r="D878" s="37" t="str">
        <v>0015g00001U7YB9AAN</v>
      </c>
      <c r="E878" s="37" t="str">
        <v>M/S AKHIL STEELS</v>
      </c>
      <c r="F878" s="37" t="str">
        <v>UTTAR PRADESH</v>
      </c>
      <c r="G878" s="37" t="str">
        <v>GAUTAM BUDDHA NAGAR</v>
      </c>
      <c r="H878" s="37" t="str">
        <v>Gurugram</v>
      </c>
      <c r="I878" s="37" t="str">
        <v>NIKUNJ UDYOG</v>
      </c>
      <c r="J878" s="37" t="str">
        <v>Yogeshwar Richhariya</v>
      </c>
      <c r="K878" s="37">
        <v>0</v>
      </c>
      <c r="L878" s="37" t="str">
        <v>C12828</v>
      </c>
      <c r="M878" s="37" t="str">
        <v>North</v>
      </c>
      <c r="N878" s="2">
        <v>201009</v>
      </c>
      <c r="O878" s="2" t="str">
        <v>09AACFA6927A1ZS</v>
      </c>
      <c r="P878" s="2">
        <v>9811304612</v>
      </c>
      <c r="Q878" s="2" t="str">
        <v>Feb'25</v>
      </c>
      <c r="R878" s="2">
        <v>2025</v>
      </c>
      <c r="S878" s="1">
        <v>0</v>
      </c>
      <c r="T878" s="2">
        <v>100</v>
      </c>
      <c r="U878" s="1">
        <v>0</v>
      </c>
      <c r="V878" s="1" t="str">
        <v>Challenger</v>
      </c>
      <c r="W878" s="10">
        <v>0</v>
      </c>
      <c r="X878" s="10">
        <v>0</v>
      </c>
      <c r="Y878" s="10">
        <v>0</v>
      </c>
      <c r="Z878" s="10">
        <v>0</v>
      </c>
      <c r="AA878" s="10">
        <v>0</v>
      </c>
      <c r="AB878" s="10">
        <v>0</v>
      </c>
      <c r="AC878" s="10">
        <v>0</v>
      </c>
      <c r="AD878" s="10">
        <v>0</v>
      </c>
      <c r="AE878" s="10">
        <v>0</v>
      </c>
      <c r="AF878" s="10">
        <v>0</v>
      </c>
      <c r="AG878" s="10">
        <v>0</v>
      </c>
      <c r="AH878" s="10">
        <v>0</v>
      </c>
      <c r="AI878" s="10">
        <v>0</v>
      </c>
      <c r="AJ878" s="10">
        <v>30</v>
      </c>
      <c r="AK878" s="10">
        <v>0</v>
      </c>
      <c r="AL878" s="10">
        <v>0</v>
      </c>
      <c r="AM878" s="10">
        <v>0</v>
      </c>
      <c r="AN878" s="10">
        <v>0</v>
      </c>
      <c r="AO878" s="10">
        <v>0</v>
      </c>
      <c r="AP878" s="10">
        <v>0</v>
      </c>
      <c r="AQ878" s="10">
        <v>0</v>
      </c>
      <c r="AR878" s="10">
        <v>0</v>
      </c>
      <c r="AS878" s="16">
        <v>0</v>
      </c>
      <c r="AT878" s="16">
        <v>0</v>
      </c>
      <c r="AU878" s="16">
        <v>0</v>
      </c>
      <c r="AV878" s="16">
        <v>0</v>
      </c>
      <c r="AW878" s="16" t="str">
        <v/>
      </c>
      <c r="AX878" s="10">
        <f t="shared" si="93"/>
        <v>0</v>
      </c>
      <c r="AY878" s="10">
        <f>SUM(Z878:AK878)</f>
        <v>30</v>
      </c>
      <c r="AZ878" s="2" t="s">
        <v>119</v>
      </c>
      <c r="BA878" s="10">
        <f t="shared" si="94"/>
        <v>0</v>
      </c>
      <c r="BB878" s="36" t="s">
        <v>118</v>
      </c>
      <c r="BC878" s="39" t="str">
        <f t="shared" si="95"/>
        <v/>
      </c>
      <c r="BD878" s="16">
        <f>SUM(AR878:AW878)</f>
        <v>0</v>
      </c>
      <c r="BE878" s="10">
        <f>SUM(AL878:AQ878)</f>
        <v>0</v>
      </c>
      <c r="BF878" s="12" t="str">
        <f t="shared" si="96"/>
        <v/>
      </c>
      <c r="BG878" s="12" t="str">
        <f t="shared" si="97"/>
        <v/>
      </c>
      <c r="BH878" s="9">
        <f t="shared" si="98"/>
        <v>0</v>
      </c>
      <c r="BI878" s="39" t="str">
        <f t="shared" si="99"/>
        <v/>
      </c>
      <c r="BK878" s="75"/>
    </row>
    <row r="879" spans="1:63">
      <c r="A879" s="2">
        <v>876</v>
      </c>
      <c r="B879" s="2">
        <v>2025</v>
      </c>
      <c r="C879" s="1">
        <v>0</v>
      </c>
      <c r="D879" s="37" t="str">
        <v>0015g00001UBHcEAAX</v>
      </c>
      <c r="E879" s="37" t="str">
        <v>M/s. Lalit Traders</v>
      </c>
      <c r="F879" s="37" t="str">
        <v>UTTAR PRADESH</v>
      </c>
      <c r="G879" s="37" t="str">
        <v>GHAZIABAD</v>
      </c>
      <c r="H879" s="37" t="str">
        <v>Modinagar</v>
      </c>
      <c r="I879" s="37" t="str">
        <v>OPTRIX INFRA LLP</v>
      </c>
      <c r="J879" s="37" t="str">
        <v>Aashish Goyal</v>
      </c>
      <c r="K879" s="37">
        <v>0</v>
      </c>
      <c r="L879" s="37" t="str">
        <v>001J100000PJG7oIAH</v>
      </c>
      <c r="M879" s="37" t="str">
        <v>North</v>
      </c>
      <c r="N879" s="2">
        <v>201204</v>
      </c>
      <c r="O879" s="2" t="str">
        <v>09ABIPG9101H1ZR</v>
      </c>
      <c r="P879" s="2">
        <v>9917000672</v>
      </c>
      <c r="Q879" s="2" t="str">
        <v>Feb'25</v>
      </c>
      <c r="R879" s="2">
        <v>2025</v>
      </c>
      <c r="S879" s="1">
        <v>0</v>
      </c>
      <c r="T879" s="2">
        <v>150</v>
      </c>
      <c r="U879" s="1">
        <v>0</v>
      </c>
      <c r="V879" s="1" t="str">
        <v>Challenger</v>
      </c>
      <c r="W879" s="10">
        <v>0</v>
      </c>
      <c r="X879" s="10">
        <v>0</v>
      </c>
      <c r="Y879" s="10">
        <v>0</v>
      </c>
      <c r="Z879" s="10">
        <v>0</v>
      </c>
      <c r="AA879" s="10">
        <v>0</v>
      </c>
      <c r="AB879" s="10">
        <v>0</v>
      </c>
      <c r="AC879" s="10">
        <v>0</v>
      </c>
      <c r="AD879" s="10">
        <v>0</v>
      </c>
      <c r="AE879" s="10">
        <v>0</v>
      </c>
      <c r="AF879" s="10">
        <v>0</v>
      </c>
      <c r="AG879" s="10">
        <v>0</v>
      </c>
      <c r="AH879" s="10">
        <v>0</v>
      </c>
      <c r="AI879" s="10">
        <v>0</v>
      </c>
      <c r="AJ879" s="10">
        <v>52.5</v>
      </c>
      <c r="AK879" s="10">
        <v>0</v>
      </c>
      <c r="AL879" s="10">
        <v>0</v>
      </c>
      <c r="AM879" s="10">
        <v>0</v>
      </c>
      <c r="AN879" s="10">
        <v>0</v>
      </c>
      <c r="AO879" s="10">
        <v>0</v>
      </c>
      <c r="AP879" s="10">
        <v>0</v>
      </c>
      <c r="AQ879" s="10">
        <v>0</v>
      </c>
      <c r="AR879" s="10">
        <v>0</v>
      </c>
      <c r="AS879" s="16">
        <v>0</v>
      </c>
      <c r="AT879" s="16">
        <v>0</v>
      </c>
      <c r="AU879" s="16">
        <v>0</v>
      </c>
      <c r="AV879" s="16">
        <v>0</v>
      </c>
      <c r="AW879" s="16" t="str">
        <v/>
      </c>
      <c r="AX879" s="10">
        <f t="shared" si="93"/>
        <v>0</v>
      </c>
      <c r="AY879" s="10">
        <f>SUM(Z879:AK879)</f>
        <v>52.5</v>
      </c>
      <c r="AZ879" s="2" t="s">
        <v>119</v>
      </c>
      <c r="BA879" s="10">
        <f t="shared" si="94"/>
        <v>0</v>
      </c>
      <c r="BB879" s="36" t="s">
        <v>118</v>
      </c>
      <c r="BC879" s="39" t="str">
        <f t="shared" si="95"/>
        <v/>
      </c>
      <c r="BD879" s="16">
        <f>SUM(AR879:AW879)</f>
        <v>0</v>
      </c>
      <c r="BE879" s="10">
        <f>SUM(AL879:AQ879)</f>
        <v>0</v>
      </c>
      <c r="BF879" s="12" t="str">
        <f t="shared" si="96"/>
        <v/>
      </c>
      <c r="BG879" s="12" t="str">
        <f t="shared" si="97"/>
        <v/>
      </c>
      <c r="BH879" s="9">
        <f t="shared" si="98"/>
        <v>0</v>
      </c>
      <c r="BI879" s="39" t="str">
        <f t="shared" si="99"/>
        <v/>
      </c>
      <c r="BK879" s="75"/>
    </row>
    <row r="880" spans="1:63">
      <c r="A880" s="2">
        <v>877</v>
      </c>
      <c r="B880" s="2">
        <v>2025</v>
      </c>
      <c r="C880" s="1">
        <v>0</v>
      </c>
      <c r="D880" s="37" t="str">
        <v>0015g00001X375AAAR</v>
      </c>
      <c r="E880" s="37" t="str">
        <v>TRIVENI STEELS</v>
      </c>
      <c r="F880" s="37" t="str">
        <v>UTTAR PRADESH</v>
      </c>
      <c r="G880" s="37" t="str">
        <v>GHAZIABAD</v>
      </c>
      <c r="H880" s="37">
        <v>0</v>
      </c>
      <c r="I880" s="37" t="str">
        <v>OPTRIX INFRA LLP</v>
      </c>
      <c r="J880" s="37" t="str">
        <v>Aashish Goyal</v>
      </c>
      <c r="K880" s="37">
        <v>0</v>
      </c>
      <c r="L880" s="37" t="str">
        <v>001J100000PJG7oIAH</v>
      </c>
      <c r="M880" s="37" t="str">
        <v>North</v>
      </c>
      <c r="N880" s="2">
        <v>201001</v>
      </c>
      <c r="O880" s="2" t="str">
        <v>09ACBPM2194G1ZL</v>
      </c>
      <c r="P880" s="2">
        <v>9811041672</v>
      </c>
      <c r="Q880" s="2" t="str">
        <v>Feb'25</v>
      </c>
      <c r="R880" s="2">
        <v>2025</v>
      </c>
      <c r="S880" s="1">
        <v>0</v>
      </c>
      <c r="T880" s="2">
        <v>300</v>
      </c>
      <c r="U880" s="1">
        <v>4.3288888888888891E-2</v>
      </c>
      <c r="V880" s="1" t="str">
        <v>Alien</v>
      </c>
      <c r="W880" s="10">
        <v>0</v>
      </c>
      <c r="X880" s="10">
        <v>0</v>
      </c>
      <c r="Y880" s="10">
        <v>0</v>
      </c>
      <c r="Z880" s="10">
        <v>0</v>
      </c>
      <c r="AA880" s="10">
        <v>0</v>
      </c>
      <c r="AB880" s="10">
        <v>0</v>
      </c>
      <c r="AC880" s="10">
        <v>0</v>
      </c>
      <c r="AD880" s="10">
        <v>0</v>
      </c>
      <c r="AE880" s="10">
        <v>0</v>
      </c>
      <c r="AF880" s="10">
        <v>0</v>
      </c>
      <c r="AG880" s="10">
        <v>0</v>
      </c>
      <c r="AH880" s="10">
        <v>0</v>
      </c>
      <c r="AI880" s="10">
        <v>0</v>
      </c>
      <c r="AJ880" s="10">
        <v>54.5</v>
      </c>
      <c r="AK880" s="10">
        <v>0</v>
      </c>
      <c r="AL880" s="10">
        <v>36</v>
      </c>
      <c r="AM880" s="10">
        <v>52</v>
      </c>
      <c r="AN880" s="10">
        <v>56</v>
      </c>
      <c r="AO880" s="10">
        <v>0</v>
      </c>
      <c r="AP880" s="10">
        <v>0</v>
      </c>
      <c r="AQ880" s="10">
        <v>0</v>
      </c>
      <c r="AR880" s="10">
        <v>0</v>
      </c>
      <c r="AS880" s="16">
        <v>29.95</v>
      </c>
      <c r="AT880" s="16">
        <v>0</v>
      </c>
      <c r="AU880" s="16">
        <v>0</v>
      </c>
      <c r="AV880" s="16">
        <v>38.96</v>
      </c>
      <c r="AW880" s="16">
        <v>86</v>
      </c>
      <c r="AX880" s="10">
        <f t="shared" si="93"/>
        <v>298.90999999999997</v>
      </c>
      <c r="AY880" s="10">
        <f>SUM(Z880:AK880)</f>
        <v>54.5</v>
      </c>
      <c r="AZ880" s="2" t="s">
        <v>119</v>
      </c>
      <c r="BA880" s="10">
        <f t="shared" si="94"/>
        <v>24</v>
      </c>
      <c r="BB880" s="36" t="s">
        <v>118</v>
      </c>
      <c r="BC880" s="39" t="str">
        <f t="shared" si="95"/>
        <v>A</v>
      </c>
      <c r="BD880" s="16">
        <f>SUM(AR880:AW880)</f>
        <v>154.91</v>
      </c>
      <c r="BE880" s="10">
        <f>SUM(AL880:AQ880)</f>
        <v>144</v>
      </c>
      <c r="BF880" s="12">
        <f t="shared" si="96"/>
        <v>0.51824964035997467</v>
      </c>
      <c r="BG880" s="12">
        <f t="shared" si="97"/>
        <v>0.48175035964002549</v>
      </c>
      <c r="BH880" s="9">
        <f t="shared" si="98"/>
        <v>298.90999999999997</v>
      </c>
      <c r="BI880" s="39" t="str">
        <f t="shared" si="99"/>
        <v>A</v>
      </c>
      <c r="BK880" s="75"/>
    </row>
    <row r="881" spans="1:63">
      <c r="A881" s="2">
        <v>878</v>
      </c>
      <c r="B881" s="2">
        <v>2025</v>
      </c>
      <c r="C881" s="1">
        <v>0</v>
      </c>
      <c r="D881" s="37" t="str">
        <v>001J100000NZzupIAD</v>
      </c>
      <c r="E881" s="37" t="str">
        <v>MOHAN STEELS</v>
      </c>
      <c r="F881" s="37" t="str">
        <v>UTTAR PRADESH</v>
      </c>
      <c r="G881" s="37" t="str">
        <v>GHAZIABAD</v>
      </c>
      <c r="H881" s="37" t="str">
        <v>Ghaziabad</v>
      </c>
      <c r="I881" s="37" t="str">
        <v>OPTRIX INFRA LLP</v>
      </c>
      <c r="J881" s="37" t="str">
        <v>Aashish Goyal</v>
      </c>
      <c r="K881" s="37">
        <v>0</v>
      </c>
      <c r="L881" s="37" t="str">
        <v>001J100000PJG7oIAH</v>
      </c>
      <c r="M881" s="37" t="str">
        <v>North</v>
      </c>
      <c r="N881" s="2">
        <v>201001</v>
      </c>
      <c r="O881" s="2" t="str">
        <v>09AAKFM3495K2ZL</v>
      </c>
      <c r="P881" s="2">
        <v>8448297664</v>
      </c>
      <c r="Q881" s="2" t="str">
        <v>Feb'25</v>
      </c>
      <c r="R881" s="2">
        <v>2025</v>
      </c>
      <c r="S881" s="1">
        <v>0</v>
      </c>
      <c r="T881" s="2">
        <v>100</v>
      </c>
      <c r="U881" s="1">
        <v>0</v>
      </c>
      <c r="V881" s="1" t="str">
        <v>Challenger</v>
      </c>
      <c r="W881" s="10">
        <v>0</v>
      </c>
      <c r="X881" s="10">
        <v>0</v>
      </c>
      <c r="Y881" s="10">
        <v>0</v>
      </c>
      <c r="Z881" s="10">
        <v>0</v>
      </c>
      <c r="AA881" s="10">
        <v>0</v>
      </c>
      <c r="AB881" s="10">
        <v>0</v>
      </c>
      <c r="AC881" s="10">
        <v>0</v>
      </c>
      <c r="AD881" s="10">
        <v>0</v>
      </c>
      <c r="AE881" s="10">
        <v>0</v>
      </c>
      <c r="AF881" s="10">
        <v>0</v>
      </c>
      <c r="AG881" s="10">
        <v>0</v>
      </c>
      <c r="AH881" s="10">
        <v>0</v>
      </c>
      <c r="AI881" s="10">
        <v>0</v>
      </c>
      <c r="AJ881" s="10">
        <v>51.63</v>
      </c>
      <c r="AK881" s="10">
        <v>9.65</v>
      </c>
      <c r="AL881" s="10">
        <v>0</v>
      </c>
      <c r="AM881" s="10">
        <v>0</v>
      </c>
      <c r="AN881" s="10">
        <v>0</v>
      </c>
      <c r="AO881" s="10">
        <v>0</v>
      </c>
      <c r="AP881" s="10">
        <v>0</v>
      </c>
      <c r="AQ881" s="10">
        <v>0</v>
      </c>
      <c r="AR881" s="10">
        <v>0</v>
      </c>
      <c r="AS881" s="16">
        <v>0</v>
      </c>
      <c r="AT881" s="16">
        <v>0</v>
      </c>
      <c r="AU881" s="16">
        <v>0</v>
      </c>
      <c r="AV881" s="16">
        <v>0</v>
      </c>
      <c r="AW881" s="16" t="str">
        <v/>
      </c>
      <c r="AX881" s="10">
        <f t="shared" si="93"/>
        <v>0</v>
      </c>
      <c r="AY881" s="10">
        <f>SUM(Z881:AK881)</f>
        <v>61.28</v>
      </c>
      <c r="AZ881" s="2" t="s">
        <v>119</v>
      </c>
      <c r="BA881" s="10">
        <f t="shared" si="94"/>
        <v>0</v>
      </c>
      <c r="BB881" s="36" t="s">
        <v>118</v>
      </c>
      <c r="BC881" s="39" t="str">
        <f t="shared" si="95"/>
        <v/>
      </c>
      <c r="BD881" s="16">
        <f>SUM(AR881:AW881)</f>
        <v>0</v>
      </c>
      <c r="BE881" s="10">
        <f>SUM(AL881:AQ881)</f>
        <v>0</v>
      </c>
      <c r="BF881" s="12" t="str">
        <f t="shared" si="96"/>
        <v/>
      </c>
      <c r="BG881" s="12" t="str">
        <f t="shared" si="97"/>
        <v/>
      </c>
      <c r="BH881" s="9">
        <f t="shared" si="98"/>
        <v>0</v>
      </c>
      <c r="BI881" s="39" t="str">
        <f t="shared" si="99"/>
        <v/>
      </c>
      <c r="BK881" s="75"/>
    </row>
    <row r="882" spans="1:63">
      <c r="A882" s="2">
        <v>879</v>
      </c>
      <c r="B882" s="2">
        <v>2025</v>
      </c>
      <c r="C882" s="1">
        <v>0</v>
      </c>
      <c r="D882" s="37" t="str">
        <v>001J100000TrRgTIAV</v>
      </c>
      <c r="E882" s="37" t="str">
        <v>S K ISPAT</v>
      </c>
      <c r="F882" s="37" t="str">
        <v>UTTAR PRADESH</v>
      </c>
      <c r="G882" s="37" t="str">
        <v>GHAZIABAD</v>
      </c>
      <c r="H882" s="37">
        <v>0</v>
      </c>
      <c r="I882" s="37" t="str">
        <v>OPTRIX INFRA LLP</v>
      </c>
      <c r="J882" s="37" t="str">
        <v>Aashish Goyal</v>
      </c>
      <c r="K882" s="37">
        <v>0</v>
      </c>
      <c r="L882" s="37" t="str">
        <v>001J100000PJG7oIAH</v>
      </c>
      <c r="M882" s="37" t="str">
        <v>North</v>
      </c>
      <c r="N882" s="2">
        <v>201010</v>
      </c>
      <c r="O882" s="2" t="str">
        <v>09ABLPJ1189K1Z6</v>
      </c>
      <c r="P882" s="2">
        <v>9555888484</v>
      </c>
      <c r="Q882" s="2" t="str">
        <v>Feb'25</v>
      </c>
      <c r="R882" s="2">
        <v>2025</v>
      </c>
      <c r="S882" s="1">
        <v>0</v>
      </c>
      <c r="T882" s="2">
        <v>200</v>
      </c>
      <c r="U882" s="1">
        <v>0.19364999999999999</v>
      </c>
      <c r="V882" s="1" t="str">
        <v>Star</v>
      </c>
      <c r="W882" s="10">
        <v>0</v>
      </c>
      <c r="X882" s="10">
        <v>0</v>
      </c>
      <c r="Y882" s="10">
        <v>0</v>
      </c>
      <c r="Z882" s="10">
        <v>0</v>
      </c>
      <c r="AA882" s="10">
        <v>0</v>
      </c>
      <c r="AB882" s="10">
        <v>0</v>
      </c>
      <c r="AC882" s="10">
        <v>0</v>
      </c>
      <c r="AD882" s="10">
        <v>0</v>
      </c>
      <c r="AE882" s="10">
        <v>0</v>
      </c>
      <c r="AF882" s="10">
        <v>0</v>
      </c>
      <c r="AG882" s="10">
        <v>0</v>
      </c>
      <c r="AH882" s="10">
        <v>0</v>
      </c>
      <c r="AI882" s="10">
        <v>0</v>
      </c>
      <c r="AJ882" s="10">
        <v>53.695</v>
      </c>
      <c r="AK882" s="10">
        <v>180.85</v>
      </c>
      <c r="AL882" s="10">
        <v>38</v>
      </c>
      <c r="AM882" s="10">
        <v>50</v>
      </c>
      <c r="AN882" s="10">
        <v>75</v>
      </c>
      <c r="AO882" s="10">
        <v>0</v>
      </c>
      <c r="AP882" s="10">
        <v>15</v>
      </c>
      <c r="AQ882" s="10">
        <v>26</v>
      </c>
      <c r="AR882" s="10">
        <v>15</v>
      </c>
      <c r="AS882" s="16">
        <v>16</v>
      </c>
      <c r="AT882" s="16">
        <v>59.95</v>
      </c>
      <c r="AU882" s="16">
        <v>15</v>
      </c>
      <c r="AV882" s="16">
        <v>41.24</v>
      </c>
      <c r="AW882" s="16">
        <v>43</v>
      </c>
      <c r="AX882" s="10">
        <f t="shared" si="93"/>
        <v>394.19</v>
      </c>
      <c r="AY882" s="10">
        <f>SUM(Z882:AK882)</f>
        <v>234.54499999999999</v>
      </c>
      <c r="AZ882" s="2" t="s">
        <v>119</v>
      </c>
      <c r="BA882" s="10">
        <f t="shared" si="94"/>
        <v>34</v>
      </c>
      <c r="BB882" s="36" t="s">
        <v>118</v>
      </c>
      <c r="BC882" s="39" t="str">
        <f t="shared" si="95"/>
        <v>B</v>
      </c>
      <c r="BD882" s="16">
        <f>SUM(AR882:AW882)</f>
        <v>190.19</v>
      </c>
      <c r="BE882" s="10">
        <f>SUM(AL882:AQ882)</f>
        <v>204</v>
      </c>
      <c r="BF882" s="12">
        <f t="shared" si="96"/>
        <v>0.48248306654151552</v>
      </c>
      <c r="BG882" s="12">
        <f t="shared" si="97"/>
        <v>0.51751693345848448</v>
      </c>
      <c r="BH882" s="9">
        <f t="shared" si="98"/>
        <v>394.19</v>
      </c>
      <c r="BI882" s="39" t="str">
        <f t="shared" si="99"/>
        <v>B</v>
      </c>
      <c r="BJ882" s="1" t="str">
        <f>_xlfn.XLOOKUP(D882,'Holi gift'!A:A,'Holi gift'!A:A,"",0,1)</f>
        <v>001J100000TrRgTIAV</v>
      </c>
      <c r="BK882" s="75"/>
    </row>
    <row r="883" spans="1:63">
      <c r="A883" s="2">
        <v>880</v>
      </c>
      <c r="B883" s="2">
        <v>2025</v>
      </c>
      <c r="C883" s="1">
        <v>0</v>
      </c>
      <c r="D883" s="37" t="str">
        <v>001J100000Tr8NvIAJ</v>
      </c>
      <c r="E883" s="37" t="str">
        <v>Ruby Engineering &amp; Steel Traders</v>
      </c>
      <c r="F883" s="37" t="str">
        <v>UTTAR PRADESH</v>
      </c>
      <c r="G883" s="37" t="str">
        <v>GHAZIABAD</v>
      </c>
      <c r="H883" s="37">
        <v>0</v>
      </c>
      <c r="I883" s="37" t="str">
        <v>OPTRIX INFRA LLP</v>
      </c>
      <c r="J883" s="37" t="str">
        <v>Aashish Goyal</v>
      </c>
      <c r="K883" s="37">
        <v>0</v>
      </c>
      <c r="L883" s="37" t="str">
        <v>001J100000PJG7oIAH</v>
      </c>
      <c r="M883" s="37" t="str">
        <v>North</v>
      </c>
      <c r="N883" s="2">
        <v>201003</v>
      </c>
      <c r="O883" s="2" t="str">
        <v>09AAIFR8527K1ZK</v>
      </c>
      <c r="P883" s="2">
        <v>9958499696</v>
      </c>
      <c r="Q883" s="2" t="str">
        <v>Feb'25</v>
      </c>
      <c r="R883" s="2">
        <v>2025</v>
      </c>
      <c r="S883" s="1">
        <v>0</v>
      </c>
      <c r="T883" s="2">
        <v>150</v>
      </c>
      <c r="U883" s="1">
        <v>0</v>
      </c>
      <c r="V883" s="1" t="str">
        <v>Challenger</v>
      </c>
      <c r="W883" s="10">
        <v>0</v>
      </c>
      <c r="X883" s="10">
        <v>0</v>
      </c>
      <c r="Y883" s="10">
        <v>0</v>
      </c>
      <c r="Z883" s="10">
        <v>0</v>
      </c>
      <c r="AA883" s="10">
        <v>0</v>
      </c>
      <c r="AB883" s="10">
        <v>0</v>
      </c>
      <c r="AC883" s="10">
        <v>0</v>
      </c>
      <c r="AD883" s="10">
        <v>0</v>
      </c>
      <c r="AE883" s="10">
        <v>0</v>
      </c>
      <c r="AF883" s="10">
        <v>0</v>
      </c>
      <c r="AG883" s="10">
        <v>0</v>
      </c>
      <c r="AH883" s="10">
        <v>0</v>
      </c>
      <c r="AI883" s="10">
        <v>0</v>
      </c>
      <c r="AJ883" s="10">
        <v>53.35</v>
      </c>
      <c r="AK883" s="10">
        <v>0</v>
      </c>
      <c r="AL883" s="10">
        <v>0</v>
      </c>
      <c r="AM883" s="10">
        <v>0</v>
      </c>
      <c r="AN883" s="10">
        <v>0</v>
      </c>
      <c r="AO883" s="10">
        <v>0</v>
      </c>
      <c r="AP883" s="10">
        <v>0</v>
      </c>
      <c r="AQ883" s="10">
        <v>0</v>
      </c>
      <c r="AR883" s="10">
        <v>0</v>
      </c>
      <c r="AS883" s="16">
        <v>0</v>
      </c>
      <c r="AT883" s="16">
        <v>0</v>
      </c>
      <c r="AU883" s="16">
        <v>0</v>
      </c>
      <c r="AV883" s="16">
        <v>0</v>
      </c>
      <c r="AW883" s="16" t="str">
        <v/>
      </c>
      <c r="AX883" s="10">
        <f t="shared" si="93"/>
        <v>0</v>
      </c>
      <c r="AY883" s="10">
        <f>SUM(Z883:AK883)</f>
        <v>53.35</v>
      </c>
      <c r="AZ883" s="2" t="s">
        <v>119</v>
      </c>
      <c r="BA883" s="10">
        <f t="shared" si="94"/>
        <v>0</v>
      </c>
      <c r="BB883" s="36" t="s">
        <v>118</v>
      </c>
      <c r="BC883" s="39" t="str">
        <f t="shared" si="95"/>
        <v/>
      </c>
      <c r="BD883" s="16">
        <f>SUM(AR883:AW883)</f>
        <v>0</v>
      </c>
      <c r="BE883" s="10">
        <f>SUM(AL883:AQ883)</f>
        <v>0</v>
      </c>
      <c r="BF883" s="12" t="str">
        <f t="shared" si="96"/>
        <v/>
      </c>
      <c r="BG883" s="12" t="str">
        <f t="shared" si="97"/>
        <v/>
      </c>
      <c r="BH883" s="9">
        <f t="shared" si="98"/>
        <v>0</v>
      </c>
      <c r="BI883" s="39" t="str">
        <f t="shared" si="99"/>
        <v/>
      </c>
      <c r="BK883" s="75"/>
    </row>
    <row r="884" spans="1:63">
      <c r="A884" s="2">
        <v>881</v>
      </c>
      <c r="B884" s="2">
        <v>2025</v>
      </c>
      <c r="C884" s="1">
        <v>0</v>
      </c>
      <c r="D884" s="37" t="str">
        <v>001J1000002JTNXIAQ</v>
      </c>
      <c r="E884" s="37" t="str">
        <v>Kishore &amp; company</v>
      </c>
      <c r="F884" s="37" t="str">
        <v>PUNJAB</v>
      </c>
      <c r="G884" s="37" t="str">
        <v>FATEHGARH SAHIB</v>
      </c>
      <c r="H884" s="37" t="str">
        <v>Fatehgarh Sahib</v>
      </c>
      <c r="I884" s="37" t="str">
        <v>PAL CEMENT AND STEEL PVT. LTD.</v>
      </c>
      <c r="J884" s="37" t="str">
        <v>Abhishek Wadhwa</v>
      </c>
      <c r="K884" s="37">
        <v>0</v>
      </c>
      <c r="L884" s="37" t="str">
        <v>C12827</v>
      </c>
      <c r="M884" s="37" t="str">
        <v>North</v>
      </c>
      <c r="N884" s="2">
        <v>147301</v>
      </c>
      <c r="O884" s="2" t="str">
        <v>03ABMPG4232D1Z9</v>
      </c>
      <c r="P884" s="2">
        <v>9417235707</v>
      </c>
      <c r="Q884" s="2" t="str">
        <v>Feb'25</v>
      </c>
      <c r="R884" s="2">
        <v>2025</v>
      </c>
      <c r="S884" s="1">
        <v>0</v>
      </c>
      <c r="T884" s="2">
        <v>500</v>
      </c>
      <c r="U884" s="1">
        <v>0</v>
      </c>
      <c r="V884" s="1" t="str">
        <v>Alien</v>
      </c>
      <c r="W884" s="10">
        <v>0</v>
      </c>
      <c r="X884" s="10">
        <v>0</v>
      </c>
      <c r="Y884" s="10">
        <v>0</v>
      </c>
      <c r="Z884" s="10">
        <v>0</v>
      </c>
      <c r="AA884" s="10">
        <v>0</v>
      </c>
      <c r="AB884" s="10">
        <v>0</v>
      </c>
      <c r="AC884" s="10">
        <v>0</v>
      </c>
      <c r="AD884" s="10">
        <v>0</v>
      </c>
      <c r="AE884" s="10">
        <v>0</v>
      </c>
      <c r="AF884" s="10">
        <v>0</v>
      </c>
      <c r="AG884" s="10">
        <v>0</v>
      </c>
      <c r="AH884" s="10">
        <v>0</v>
      </c>
      <c r="AI884" s="10">
        <v>0</v>
      </c>
      <c r="AJ884" s="10">
        <v>361</v>
      </c>
      <c r="AK884" s="10">
        <v>0</v>
      </c>
      <c r="AL884" s="10">
        <v>0</v>
      </c>
      <c r="AM884" s="10">
        <v>0</v>
      </c>
      <c r="AN884" s="10">
        <v>0</v>
      </c>
      <c r="AO884" s="10">
        <v>0</v>
      </c>
      <c r="AP884" s="10">
        <v>0</v>
      </c>
      <c r="AQ884" s="10">
        <v>0</v>
      </c>
      <c r="AR884" s="10">
        <v>0</v>
      </c>
      <c r="AS884" s="16">
        <v>0</v>
      </c>
      <c r="AT884" s="16">
        <v>0</v>
      </c>
      <c r="AU884" s="16">
        <v>0</v>
      </c>
      <c r="AV884" s="16">
        <v>0</v>
      </c>
      <c r="AW884" s="16" t="str">
        <v/>
      </c>
      <c r="AX884" s="10">
        <f t="shared" si="93"/>
        <v>0</v>
      </c>
      <c r="AY884" s="10">
        <f>SUM(Z884:AK884)</f>
        <v>361</v>
      </c>
      <c r="AZ884" s="2" t="s">
        <v>119</v>
      </c>
      <c r="BA884" s="10">
        <f t="shared" si="94"/>
        <v>0</v>
      </c>
      <c r="BB884" s="36" t="s">
        <v>118</v>
      </c>
      <c r="BC884" s="39" t="str">
        <f t="shared" si="95"/>
        <v/>
      </c>
      <c r="BD884" s="16">
        <f>SUM(AR884:AW884)</f>
        <v>0</v>
      </c>
      <c r="BE884" s="10">
        <f>SUM(AL884:AQ884)</f>
        <v>0</v>
      </c>
      <c r="BF884" s="12" t="str">
        <f t="shared" si="96"/>
        <v/>
      </c>
      <c r="BG884" s="12" t="str">
        <f t="shared" si="97"/>
        <v/>
      </c>
      <c r="BH884" s="9">
        <f t="shared" si="98"/>
        <v>0</v>
      </c>
      <c r="BI884" s="39" t="str">
        <f t="shared" si="99"/>
        <v/>
      </c>
      <c r="BK884" s="75"/>
    </row>
    <row r="885" spans="1:63">
      <c r="A885" s="2">
        <v>882</v>
      </c>
      <c r="B885" s="2">
        <v>2025</v>
      </c>
      <c r="C885" s="1">
        <v>0</v>
      </c>
      <c r="D885" s="37" t="str">
        <v>001J1000002j9b1IAA</v>
      </c>
      <c r="E885" s="37" t="str">
        <v>VARDHMAN STEELS</v>
      </c>
      <c r="F885" s="37" t="str">
        <v>HARYANA</v>
      </c>
      <c r="G885" s="37" t="str">
        <v>AMBALA</v>
      </c>
      <c r="H885" s="37" t="str">
        <v>Ambala Cantt</v>
      </c>
      <c r="I885" s="37" t="str">
        <v>RAMDOOT UDHYOG PRIVATE LIMITED</v>
      </c>
      <c r="J885" s="37" t="str">
        <v>Deepak Dhiman</v>
      </c>
      <c r="K885" s="37">
        <v>0</v>
      </c>
      <c r="L885" s="37" t="str">
        <v>C13168</v>
      </c>
      <c r="M885" s="37" t="str">
        <v>North</v>
      </c>
      <c r="N885" s="2">
        <v>133001</v>
      </c>
      <c r="O885" s="2" t="str">
        <v>06BFMPJ5432F1ZJ</v>
      </c>
      <c r="P885" s="2">
        <v>9034122033</v>
      </c>
      <c r="Q885" s="2" t="str">
        <v>Feb'25</v>
      </c>
      <c r="R885" s="2">
        <v>2025</v>
      </c>
      <c r="S885" s="1">
        <v>0</v>
      </c>
      <c r="T885" s="2">
        <v>550</v>
      </c>
      <c r="U885" s="1">
        <v>0</v>
      </c>
      <c r="V885" s="1" t="str">
        <v>Alien</v>
      </c>
      <c r="W885" s="10">
        <v>0</v>
      </c>
      <c r="X885" s="10">
        <v>0</v>
      </c>
      <c r="Y885" s="10">
        <v>0</v>
      </c>
      <c r="Z885" s="10">
        <v>0</v>
      </c>
      <c r="AA885" s="10">
        <v>0</v>
      </c>
      <c r="AB885" s="10">
        <v>0</v>
      </c>
      <c r="AC885" s="10">
        <v>0</v>
      </c>
      <c r="AD885" s="10">
        <v>0</v>
      </c>
      <c r="AE885" s="10">
        <v>0</v>
      </c>
      <c r="AF885" s="10">
        <v>0</v>
      </c>
      <c r="AG885" s="10">
        <v>0</v>
      </c>
      <c r="AH885" s="10">
        <v>0</v>
      </c>
      <c r="AI885" s="10">
        <v>0</v>
      </c>
      <c r="AJ885" s="10">
        <v>12</v>
      </c>
      <c r="AK885" s="10">
        <v>0</v>
      </c>
      <c r="AL885" s="10">
        <v>52.95</v>
      </c>
      <c r="AM885" s="10">
        <v>65</v>
      </c>
      <c r="AN885" s="10">
        <v>0</v>
      </c>
      <c r="AO885" s="10">
        <v>0</v>
      </c>
      <c r="AP885" s="10">
        <v>0</v>
      </c>
      <c r="AQ885" s="10">
        <v>0</v>
      </c>
      <c r="AR885" s="10">
        <v>0</v>
      </c>
      <c r="AS885" s="16">
        <v>0</v>
      </c>
      <c r="AT885" s="16">
        <v>0</v>
      </c>
      <c r="AU885" s="16">
        <v>0</v>
      </c>
      <c r="AV885" s="16">
        <v>0</v>
      </c>
      <c r="AW885" s="16" t="str">
        <v/>
      </c>
      <c r="AX885" s="10">
        <f t="shared" si="93"/>
        <v>117.95</v>
      </c>
      <c r="AY885" s="10">
        <f>SUM(Z885:AK885)</f>
        <v>12</v>
      </c>
      <c r="AZ885" s="2" t="s">
        <v>119</v>
      </c>
      <c r="BA885" s="10">
        <f t="shared" si="94"/>
        <v>19.658333333333335</v>
      </c>
      <c r="BB885" s="36" t="s">
        <v>118</v>
      </c>
      <c r="BC885" s="39" t="str">
        <f t="shared" si="95"/>
        <v/>
      </c>
      <c r="BD885" s="16">
        <f>SUM(AR885:AW885)</f>
        <v>0</v>
      </c>
      <c r="BE885" s="10">
        <f>SUM(AL885:AQ885)</f>
        <v>117.95</v>
      </c>
      <c r="BF885" s="12">
        <f t="shared" si="96"/>
        <v>0</v>
      </c>
      <c r="BG885" s="12">
        <f t="shared" si="97"/>
        <v>1</v>
      </c>
      <c r="BH885" s="9">
        <f t="shared" si="98"/>
        <v>117.95</v>
      </c>
      <c r="BI885" s="39" t="str">
        <f t="shared" si="99"/>
        <v/>
      </c>
      <c r="BK885" s="75"/>
    </row>
    <row r="886" spans="1:63">
      <c r="A886" s="2">
        <v>883</v>
      </c>
      <c r="B886" s="2">
        <v>2025</v>
      </c>
      <c r="C886" s="1">
        <v>0</v>
      </c>
      <c r="D886" s="37" t="str">
        <v>001J100000S1Y9OIAV</v>
      </c>
      <c r="E886" s="37" t="str">
        <v>JYOTI PARSAD SUBHASH CHAND</v>
      </c>
      <c r="F886" s="37" t="str">
        <v>HARYANA</v>
      </c>
      <c r="G886" s="37" t="str">
        <v>KAITHAL</v>
      </c>
      <c r="H886" s="37" t="str">
        <v>Kaithal</v>
      </c>
      <c r="I886" s="37" t="str">
        <v>RAMDOOT UDHYOG PRIVATE LIMITED</v>
      </c>
      <c r="J886" s="37" t="str">
        <v>Naseem Makkar</v>
      </c>
      <c r="K886" s="37">
        <v>0</v>
      </c>
      <c r="L886" s="37" t="str">
        <v>C13168</v>
      </c>
      <c r="M886" s="37" t="str">
        <v>North</v>
      </c>
      <c r="N886" s="2">
        <v>136027</v>
      </c>
      <c r="O886" s="2" t="str">
        <v>06ASYPG6916D1ZH</v>
      </c>
      <c r="P886" s="2">
        <v>9253175111</v>
      </c>
      <c r="Q886" s="2" t="str">
        <v>Feb'25</v>
      </c>
      <c r="R886" s="2">
        <v>2025</v>
      </c>
      <c r="S886" s="1">
        <v>0</v>
      </c>
      <c r="T886" s="2">
        <v>10</v>
      </c>
      <c r="U886" s="1">
        <v>5.9396666666666667</v>
      </c>
      <c r="V886" s="1" t="str">
        <v>Friendly</v>
      </c>
      <c r="W886" s="10">
        <v>0</v>
      </c>
      <c r="X886" s="10">
        <v>0</v>
      </c>
      <c r="Y886" s="10">
        <v>0</v>
      </c>
      <c r="Z886" s="10">
        <v>0</v>
      </c>
      <c r="AA886" s="10">
        <v>0</v>
      </c>
      <c r="AB886" s="10">
        <v>0</v>
      </c>
      <c r="AC886" s="10">
        <v>0</v>
      </c>
      <c r="AD886" s="10">
        <v>0</v>
      </c>
      <c r="AE886" s="10">
        <v>0</v>
      </c>
      <c r="AF886" s="10">
        <v>0</v>
      </c>
      <c r="AG886" s="10">
        <v>0</v>
      </c>
      <c r="AH886" s="10">
        <v>0</v>
      </c>
      <c r="AI886" s="10">
        <v>0</v>
      </c>
      <c r="AJ886" s="10">
        <v>42</v>
      </c>
      <c r="AK886" s="10">
        <v>0</v>
      </c>
      <c r="AL886" s="10">
        <v>83.36</v>
      </c>
      <c r="AM886" s="10">
        <v>205</v>
      </c>
      <c r="AN886" s="10">
        <v>0</v>
      </c>
      <c r="AO886" s="10">
        <v>124.05</v>
      </c>
      <c r="AP886" s="10">
        <v>121.82</v>
      </c>
      <c r="AQ886" s="10">
        <v>32.799999999999997</v>
      </c>
      <c r="AR886" s="10">
        <v>0</v>
      </c>
      <c r="AS886" s="16">
        <v>0</v>
      </c>
      <c r="AT886" s="16">
        <v>0</v>
      </c>
      <c r="AU886" s="16">
        <v>85</v>
      </c>
      <c r="AV886" s="16">
        <v>93.19</v>
      </c>
      <c r="AW886" s="16">
        <v>42</v>
      </c>
      <c r="AX886" s="10">
        <f t="shared" si="93"/>
        <v>787.22</v>
      </c>
      <c r="AY886" s="10">
        <f>SUM(Z886:AK886)</f>
        <v>42</v>
      </c>
      <c r="AZ886" s="2" t="s">
        <v>119</v>
      </c>
      <c r="BA886" s="10">
        <f t="shared" si="94"/>
        <v>94.504999999999995</v>
      </c>
      <c r="BB886" s="36" t="s">
        <v>118</v>
      </c>
      <c r="BC886" s="39" t="str">
        <f t="shared" si="95"/>
        <v>D</v>
      </c>
      <c r="BD886" s="16">
        <f>SUM(AR886:AW886)</f>
        <v>220.19</v>
      </c>
      <c r="BE886" s="10">
        <f>SUM(AL886:AQ886)</f>
        <v>567.03</v>
      </c>
      <c r="BF886" s="12">
        <f t="shared" si="96"/>
        <v>0.27970580015751634</v>
      </c>
      <c r="BG886" s="12">
        <f t="shared" si="97"/>
        <v>0.72029419984248366</v>
      </c>
      <c r="BH886" s="9">
        <f t="shared" si="98"/>
        <v>787.22</v>
      </c>
      <c r="BI886" s="39" t="str">
        <f t="shared" si="99"/>
        <v>D</v>
      </c>
      <c r="BJ886" s="1" t="str">
        <f>_xlfn.XLOOKUP(D886,'Holi gift'!A:A,'Holi gift'!A:A,"",0,1)</f>
        <v/>
      </c>
      <c r="BK886" s="75"/>
    </row>
    <row r="887" spans="1:63">
      <c r="A887" s="2">
        <v>884</v>
      </c>
      <c r="B887" s="2">
        <v>2025</v>
      </c>
      <c r="C887" s="1">
        <v>0</v>
      </c>
      <c r="D887" s="37" t="str">
        <v>001J100000Tr5O0IAJ</v>
      </c>
      <c r="E887" s="37" t="str">
        <v>ARUN TRADING AGENCY</v>
      </c>
      <c r="F887" s="37" t="str">
        <v>HARYANA</v>
      </c>
      <c r="G887" s="37" t="str">
        <v>YAMUNANAGAR</v>
      </c>
      <c r="H887" s="37" t="str">
        <v>Jagadhri</v>
      </c>
      <c r="I887" s="37" t="str">
        <v>RAMDOOT UDHYOG PRIVATE LIMITED</v>
      </c>
      <c r="J887" s="37" t="str">
        <v>Naseem Makkar</v>
      </c>
      <c r="K887" s="37">
        <v>0</v>
      </c>
      <c r="L887" s="37" t="str">
        <v>C13168</v>
      </c>
      <c r="M887" s="37" t="str">
        <v>North</v>
      </c>
      <c r="N887" s="2">
        <v>135001</v>
      </c>
      <c r="O887" s="2" t="str">
        <v>06AANPA5710A1ZF</v>
      </c>
      <c r="P887" s="2">
        <v>9728599002</v>
      </c>
      <c r="Q887" s="2" t="str">
        <v>Feb'25</v>
      </c>
      <c r="R887" s="2">
        <v>2025</v>
      </c>
      <c r="S887" s="1">
        <v>0</v>
      </c>
      <c r="T887" s="2">
        <v>250</v>
      </c>
      <c r="U887" s="1">
        <v>0</v>
      </c>
      <c r="V887" s="1" t="str">
        <v>Alien</v>
      </c>
      <c r="W887" s="10">
        <v>0</v>
      </c>
      <c r="X887" s="10">
        <v>0</v>
      </c>
      <c r="Y887" s="10">
        <v>0</v>
      </c>
      <c r="Z887" s="10">
        <v>0</v>
      </c>
      <c r="AA887" s="10">
        <v>0</v>
      </c>
      <c r="AB887" s="10">
        <v>0</v>
      </c>
      <c r="AC887" s="10">
        <v>0</v>
      </c>
      <c r="AD887" s="10">
        <v>0</v>
      </c>
      <c r="AE887" s="10">
        <v>0</v>
      </c>
      <c r="AF887" s="10">
        <v>0</v>
      </c>
      <c r="AG887" s="10">
        <v>0</v>
      </c>
      <c r="AH887" s="10">
        <v>0</v>
      </c>
      <c r="AI887" s="10">
        <v>0</v>
      </c>
      <c r="AJ887" s="10">
        <v>12</v>
      </c>
      <c r="AK887" s="10">
        <v>0</v>
      </c>
      <c r="AL887" s="10">
        <v>18.12</v>
      </c>
      <c r="AM887" s="10">
        <v>22</v>
      </c>
      <c r="AN887" s="10">
        <v>22</v>
      </c>
      <c r="AO887" s="10">
        <v>28</v>
      </c>
      <c r="AP887" s="10">
        <v>24</v>
      </c>
      <c r="AQ887" s="10">
        <v>45.07</v>
      </c>
      <c r="AR887" s="10">
        <v>23.78</v>
      </c>
      <c r="AS887" s="16">
        <v>0</v>
      </c>
      <c r="AT887" s="16">
        <v>0</v>
      </c>
      <c r="AU887" s="16">
        <v>0</v>
      </c>
      <c r="AV887" s="16">
        <v>0</v>
      </c>
      <c r="AW887" s="16" t="str">
        <v/>
      </c>
      <c r="AX887" s="10">
        <f t="shared" si="93"/>
        <v>182.97</v>
      </c>
      <c r="AY887" s="10">
        <f>SUM(Z887:AK887)</f>
        <v>12</v>
      </c>
      <c r="AZ887" s="2" t="s">
        <v>119</v>
      </c>
      <c r="BA887" s="10">
        <f t="shared" si="94"/>
        <v>26.531666666666666</v>
      </c>
      <c r="BB887" s="36" t="s">
        <v>118</v>
      </c>
      <c r="BC887" s="39" t="str">
        <f t="shared" si="95"/>
        <v/>
      </c>
      <c r="BD887" s="16">
        <f>SUM(AR887:AW887)</f>
        <v>23.78</v>
      </c>
      <c r="BE887" s="10">
        <f>SUM(AL887:AQ887)</f>
        <v>159.19</v>
      </c>
      <c r="BF887" s="12">
        <f t="shared" si="96"/>
        <v>0.12996666120128983</v>
      </c>
      <c r="BG887" s="12">
        <f t="shared" si="97"/>
        <v>0.87003333879871014</v>
      </c>
      <c r="BH887" s="9">
        <f t="shared" si="98"/>
        <v>182.97</v>
      </c>
      <c r="BI887" s="39" t="str">
        <f t="shared" si="99"/>
        <v/>
      </c>
      <c r="BK887" s="75"/>
    </row>
    <row r="888" spans="1:63">
      <c r="A888" s="2">
        <v>885</v>
      </c>
      <c r="B888" s="2">
        <v>2025</v>
      </c>
      <c r="C888" s="1">
        <v>0</v>
      </c>
      <c r="D888" s="37" t="str">
        <v>0015g00001eBx0OAAS</v>
      </c>
      <c r="E888" s="37" t="str">
        <v>R.P. sale's Corp.</v>
      </c>
      <c r="F888" s="37" t="str">
        <v>PUNJAB</v>
      </c>
      <c r="G888" s="37" t="str">
        <v>SRI MUKTSAR SAHIB</v>
      </c>
      <c r="H888" s="37" t="str">
        <v>Malout</v>
      </c>
      <c r="I888" s="37" t="str">
        <v>RAMDOOT UDHYOG PRIVATE LIMITED</v>
      </c>
      <c r="J888" s="37" t="str">
        <v>Sonu Kumar</v>
      </c>
      <c r="K888" s="37">
        <v>0</v>
      </c>
      <c r="L888" s="37" t="str">
        <v>C13168</v>
      </c>
      <c r="M888" s="37" t="str">
        <v>North</v>
      </c>
      <c r="N888" s="2">
        <v>151211</v>
      </c>
      <c r="O888" s="2" t="str">
        <v>03AGZPG1890PIZN</v>
      </c>
      <c r="P888" s="2">
        <v>7814973555</v>
      </c>
      <c r="Q888" s="2" t="str">
        <v>Feb'25</v>
      </c>
      <c r="R888" s="2">
        <v>2025</v>
      </c>
      <c r="S888" s="1">
        <v>0</v>
      </c>
      <c r="T888" s="2">
        <v>50</v>
      </c>
      <c r="U888" s="1">
        <v>0</v>
      </c>
      <c r="V888" s="1" t="str">
        <v>Minor</v>
      </c>
      <c r="W888" s="10">
        <v>0</v>
      </c>
      <c r="X888" s="10">
        <v>0</v>
      </c>
      <c r="Y888" s="10">
        <v>0</v>
      </c>
      <c r="Z888" s="10">
        <v>0</v>
      </c>
      <c r="AA888" s="10">
        <v>0</v>
      </c>
      <c r="AB888" s="10">
        <v>0</v>
      </c>
      <c r="AC888" s="10">
        <v>0</v>
      </c>
      <c r="AD888" s="10">
        <v>0</v>
      </c>
      <c r="AE888" s="10">
        <v>0</v>
      </c>
      <c r="AF888" s="10">
        <v>0</v>
      </c>
      <c r="AG888" s="10">
        <v>0</v>
      </c>
      <c r="AH888" s="10">
        <v>0</v>
      </c>
      <c r="AI888" s="10">
        <v>0</v>
      </c>
      <c r="AJ888" s="10">
        <v>12</v>
      </c>
      <c r="AK888" s="10">
        <v>0</v>
      </c>
      <c r="AL888" s="10">
        <v>0</v>
      </c>
      <c r="AM888" s="10">
        <v>0</v>
      </c>
      <c r="AN888" s="10">
        <v>0</v>
      </c>
      <c r="AO888" s="10">
        <v>0</v>
      </c>
      <c r="AP888" s="10">
        <v>0</v>
      </c>
      <c r="AQ888" s="10">
        <v>0</v>
      </c>
      <c r="AR888" s="10">
        <v>0</v>
      </c>
      <c r="AS888" s="16">
        <v>0</v>
      </c>
      <c r="AT888" s="16">
        <v>0</v>
      </c>
      <c r="AU888" s="16">
        <v>0</v>
      </c>
      <c r="AV888" s="16">
        <v>0</v>
      </c>
      <c r="AW888" s="16" t="str">
        <v/>
      </c>
      <c r="AX888" s="10">
        <f t="shared" si="93"/>
        <v>0</v>
      </c>
      <c r="AY888" s="10">
        <f>SUM(Z888:AK888)</f>
        <v>12</v>
      </c>
      <c r="AZ888" s="2" t="s">
        <v>119</v>
      </c>
      <c r="BA888" s="10">
        <f t="shared" si="94"/>
        <v>0</v>
      </c>
      <c r="BB888" s="36" t="s">
        <v>118</v>
      </c>
      <c r="BC888" s="39" t="str">
        <f t="shared" si="95"/>
        <v/>
      </c>
      <c r="BD888" s="16">
        <f>SUM(AR888:AW888)</f>
        <v>0</v>
      </c>
      <c r="BE888" s="10">
        <f>SUM(AL888:AQ888)</f>
        <v>0</v>
      </c>
      <c r="BF888" s="12" t="str">
        <f t="shared" si="96"/>
        <v/>
      </c>
      <c r="BG888" s="12" t="str">
        <f t="shared" si="97"/>
        <v/>
      </c>
      <c r="BH888" s="9">
        <f t="shared" si="98"/>
        <v>0</v>
      </c>
      <c r="BI888" s="39" t="str">
        <f t="shared" si="99"/>
        <v/>
      </c>
      <c r="BK888" s="75"/>
    </row>
    <row r="889" spans="1:63">
      <c r="A889" s="2">
        <v>886</v>
      </c>
      <c r="B889" s="2">
        <v>2025</v>
      </c>
      <c r="C889" s="1">
        <v>0</v>
      </c>
      <c r="D889" s="37" t="str">
        <v>0015g00001c4idsAAA</v>
      </c>
      <c r="E889" s="37" t="str">
        <v>SHREE RAM DASS CEMENT &amp; SHUTTERING STORE.</v>
      </c>
      <c r="F889" s="37" t="str">
        <v>PUNJAB</v>
      </c>
      <c r="G889" s="37" t="str">
        <v>BATHINDA</v>
      </c>
      <c r="H889" s="37" t="str">
        <v>Rampura Phul</v>
      </c>
      <c r="I889" s="37" t="str">
        <v>RAMDOOT UDHYOG PRIVATE LIMITED</v>
      </c>
      <c r="J889" s="37" t="str">
        <v>Sonu Kumar</v>
      </c>
      <c r="K889" s="37">
        <v>0</v>
      </c>
      <c r="L889" s="37" t="str">
        <v>C13168</v>
      </c>
      <c r="M889" s="37" t="str">
        <v>North</v>
      </c>
      <c r="N889" s="2">
        <v>151206</v>
      </c>
      <c r="O889" s="2" t="str">
        <v>03AQSPK2985N1Z3</v>
      </c>
      <c r="P889" s="2">
        <v>9872580727</v>
      </c>
      <c r="Q889" s="2" t="str">
        <v>Feb'25</v>
      </c>
      <c r="R889" s="2">
        <v>2025</v>
      </c>
      <c r="S889" s="1">
        <v>0</v>
      </c>
      <c r="T889" s="2">
        <v>40</v>
      </c>
      <c r="U889" s="1">
        <v>0</v>
      </c>
      <c r="V889" s="1" t="str">
        <v>Minor</v>
      </c>
      <c r="W889" s="10">
        <v>0</v>
      </c>
      <c r="X889" s="10">
        <v>0</v>
      </c>
      <c r="Y889" s="10">
        <v>0</v>
      </c>
      <c r="Z889" s="10">
        <v>0</v>
      </c>
      <c r="AA889" s="10">
        <v>0</v>
      </c>
      <c r="AB889" s="10">
        <v>0</v>
      </c>
      <c r="AC889" s="10">
        <v>0</v>
      </c>
      <c r="AD889" s="10">
        <v>0</v>
      </c>
      <c r="AE889" s="10">
        <v>0</v>
      </c>
      <c r="AF889" s="10">
        <v>0</v>
      </c>
      <c r="AG889" s="10">
        <v>0</v>
      </c>
      <c r="AH889" s="10">
        <v>0</v>
      </c>
      <c r="AI889" s="10">
        <v>0</v>
      </c>
      <c r="AJ889" s="10">
        <v>14</v>
      </c>
      <c r="AK889" s="10">
        <v>0</v>
      </c>
      <c r="AL889" s="10">
        <v>0</v>
      </c>
      <c r="AM889" s="10">
        <v>0</v>
      </c>
      <c r="AN889" s="10">
        <v>0</v>
      </c>
      <c r="AO889" s="10">
        <v>0</v>
      </c>
      <c r="AP889" s="10">
        <v>0</v>
      </c>
      <c r="AQ889" s="10">
        <v>0</v>
      </c>
      <c r="AR889" s="10">
        <v>0</v>
      </c>
      <c r="AS889" s="16">
        <v>0</v>
      </c>
      <c r="AT889" s="16">
        <v>0</v>
      </c>
      <c r="AU889" s="16">
        <v>0</v>
      </c>
      <c r="AV889" s="16">
        <v>0</v>
      </c>
      <c r="AW889" s="16" t="str">
        <v/>
      </c>
      <c r="AX889" s="10">
        <f t="shared" si="93"/>
        <v>0</v>
      </c>
      <c r="AY889" s="10">
        <f>SUM(Z889:AK889)</f>
        <v>14</v>
      </c>
      <c r="AZ889" s="2" t="s">
        <v>119</v>
      </c>
      <c r="BA889" s="10">
        <f t="shared" si="94"/>
        <v>0</v>
      </c>
      <c r="BB889" s="36" t="s">
        <v>118</v>
      </c>
      <c r="BC889" s="39" t="str">
        <f t="shared" si="95"/>
        <v/>
      </c>
      <c r="BD889" s="16">
        <f>SUM(AR889:AW889)</f>
        <v>0</v>
      </c>
      <c r="BE889" s="10">
        <f>SUM(AL889:AQ889)</f>
        <v>0</v>
      </c>
      <c r="BF889" s="12" t="str">
        <f t="shared" si="96"/>
        <v/>
      </c>
      <c r="BG889" s="12" t="str">
        <f t="shared" si="97"/>
        <v/>
      </c>
      <c r="BH889" s="9">
        <f t="shared" si="98"/>
        <v>0</v>
      </c>
      <c r="BI889" s="39" t="str">
        <f t="shared" si="99"/>
        <v/>
      </c>
      <c r="BK889" s="75"/>
    </row>
    <row r="890" spans="1:63">
      <c r="A890" s="2">
        <v>887</v>
      </c>
      <c r="B890" s="2">
        <v>2025</v>
      </c>
      <c r="C890" s="1">
        <v>0</v>
      </c>
      <c r="D890" s="37" t="str">
        <v>0015g00001dFko6AAC</v>
      </c>
      <c r="E890" s="37" t="str">
        <v>PAPPU CEMENT STORE</v>
      </c>
      <c r="F890" s="37" t="str">
        <v>PUNJAB</v>
      </c>
      <c r="G890" s="37" t="str">
        <v>FARIDKOT</v>
      </c>
      <c r="H890" s="37" t="str">
        <v>Faridkot</v>
      </c>
      <c r="I890" s="37" t="str">
        <v>RAMDOOT UDHYOG PRIVATE LIMITED</v>
      </c>
      <c r="J890" s="37" t="str">
        <v>Sonu Kumar</v>
      </c>
      <c r="K890" s="37">
        <v>0</v>
      </c>
      <c r="L890" s="37" t="str">
        <v>C13168</v>
      </c>
      <c r="M890" s="37" t="str">
        <v>North</v>
      </c>
      <c r="N890" s="2">
        <v>151212</v>
      </c>
      <c r="O890" s="2" t="str">
        <v>03AHXPJ5016D1ZJ</v>
      </c>
      <c r="P890" s="2">
        <v>9780340345</v>
      </c>
      <c r="Q890" s="2" t="str">
        <v>Feb'25</v>
      </c>
      <c r="R890" s="2">
        <v>2025</v>
      </c>
      <c r="S890" s="1">
        <v>0</v>
      </c>
      <c r="T890" s="2">
        <v>40</v>
      </c>
      <c r="U890" s="1">
        <v>0</v>
      </c>
      <c r="V890" s="1" t="str">
        <v>Minor</v>
      </c>
      <c r="W890" s="10">
        <v>0</v>
      </c>
      <c r="X890" s="10">
        <v>0</v>
      </c>
      <c r="Y890" s="10">
        <v>0</v>
      </c>
      <c r="Z890" s="10">
        <v>0</v>
      </c>
      <c r="AA890" s="10">
        <v>0</v>
      </c>
      <c r="AB890" s="10">
        <v>0</v>
      </c>
      <c r="AC890" s="10">
        <v>0</v>
      </c>
      <c r="AD890" s="10">
        <v>0</v>
      </c>
      <c r="AE890" s="10">
        <v>0</v>
      </c>
      <c r="AF890" s="10">
        <v>0</v>
      </c>
      <c r="AG890" s="10">
        <v>0</v>
      </c>
      <c r="AH890" s="10">
        <v>0</v>
      </c>
      <c r="AI890" s="10">
        <v>0</v>
      </c>
      <c r="AJ890" s="10">
        <v>15</v>
      </c>
      <c r="AK890" s="10">
        <v>0</v>
      </c>
      <c r="AL890" s="10">
        <v>0</v>
      </c>
      <c r="AM890" s="10">
        <v>12</v>
      </c>
      <c r="AN890" s="10">
        <v>0</v>
      </c>
      <c r="AO890" s="10">
        <v>0</v>
      </c>
      <c r="AP890" s="10">
        <v>0</v>
      </c>
      <c r="AQ890" s="10">
        <v>0</v>
      </c>
      <c r="AR890" s="10">
        <v>0</v>
      </c>
      <c r="AS890" s="16">
        <v>0</v>
      </c>
      <c r="AT890" s="16">
        <v>0</v>
      </c>
      <c r="AU890" s="16">
        <v>0</v>
      </c>
      <c r="AV890" s="16">
        <v>0</v>
      </c>
      <c r="AW890" s="16" t="str">
        <v/>
      </c>
      <c r="AX890" s="10">
        <f t="shared" si="93"/>
        <v>12</v>
      </c>
      <c r="AY890" s="10">
        <f>SUM(Z890:AK890)</f>
        <v>15</v>
      </c>
      <c r="AZ890" s="2" t="s">
        <v>119</v>
      </c>
      <c r="BA890" s="10">
        <f t="shared" si="94"/>
        <v>2</v>
      </c>
      <c r="BB890" s="36" t="s">
        <v>118</v>
      </c>
      <c r="BC890" s="39" t="str">
        <f t="shared" si="95"/>
        <v/>
      </c>
      <c r="BD890" s="16">
        <f>SUM(AR890:AW890)</f>
        <v>0</v>
      </c>
      <c r="BE890" s="10">
        <f>SUM(AL890:AQ890)</f>
        <v>12</v>
      </c>
      <c r="BF890" s="12">
        <f t="shared" si="96"/>
        <v>0</v>
      </c>
      <c r="BG890" s="12">
        <f t="shared" si="97"/>
        <v>1</v>
      </c>
      <c r="BH890" s="9">
        <f t="shared" si="98"/>
        <v>12</v>
      </c>
      <c r="BI890" s="39" t="str">
        <f t="shared" si="99"/>
        <v/>
      </c>
      <c r="BK890" s="75"/>
    </row>
    <row r="891" spans="1:63">
      <c r="A891" s="2">
        <v>888</v>
      </c>
      <c r="B891" s="2">
        <v>2025</v>
      </c>
      <c r="C891" s="1">
        <v>0</v>
      </c>
      <c r="D891" s="37" t="str">
        <v>0015g00001V9SZdAAN</v>
      </c>
      <c r="E891" s="37" t="str">
        <v>Key Ispat Pvt Ltd</v>
      </c>
      <c r="F891" s="37" t="str">
        <v>UTTAR PRADESH</v>
      </c>
      <c r="G891" s="37" t="str">
        <v>GAUTAM BUDDHA NAGAR</v>
      </c>
      <c r="H891" s="37" t="str">
        <v>Noida</v>
      </c>
      <c r="I891" s="37" t="str">
        <v>SHASHI STEELS CORPORATION</v>
      </c>
      <c r="J891" s="37" t="str">
        <v>Abhijeet Biswas</v>
      </c>
      <c r="K891" s="37">
        <v>0</v>
      </c>
      <c r="L891" s="37" t="str">
        <v>C12816</v>
      </c>
      <c r="M891" s="37" t="str">
        <v>North</v>
      </c>
      <c r="N891" s="2">
        <v>201301</v>
      </c>
      <c r="O891" s="2" t="str">
        <v>09AABCK5322P1Z8</v>
      </c>
      <c r="P891" s="2">
        <v>9811226900</v>
      </c>
      <c r="Q891" s="2" t="str">
        <v>Feb'25</v>
      </c>
      <c r="R891" s="2">
        <v>2025</v>
      </c>
      <c r="S891" s="1">
        <v>0</v>
      </c>
      <c r="T891" s="2">
        <v>150</v>
      </c>
      <c r="U891" s="1">
        <v>2.2222222222222223E-2</v>
      </c>
      <c r="V891" s="1" t="str">
        <v>Challenger</v>
      </c>
      <c r="W891" s="10">
        <v>0</v>
      </c>
      <c r="X891" s="10">
        <v>0</v>
      </c>
      <c r="Y891" s="10">
        <v>0</v>
      </c>
      <c r="Z891" s="10">
        <v>0</v>
      </c>
      <c r="AA891" s="10">
        <v>0</v>
      </c>
      <c r="AB891" s="10">
        <v>0</v>
      </c>
      <c r="AC891" s="10">
        <v>0</v>
      </c>
      <c r="AD891" s="10">
        <v>0</v>
      </c>
      <c r="AE891" s="10">
        <v>0</v>
      </c>
      <c r="AF891" s="10">
        <v>0</v>
      </c>
      <c r="AG891" s="10">
        <v>0</v>
      </c>
      <c r="AH891" s="10">
        <v>0</v>
      </c>
      <c r="AI891" s="10">
        <v>0</v>
      </c>
      <c r="AJ891" s="10">
        <v>52</v>
      </c>
      <c r="AK891" s="10">
        <v>0</v>
      </c>
      <c r="AL891" s="10">
        <v>62</v>
      </c>
      <c r="AM891" s="10">
        <v>0</v>
      </c>
      <c r="AN891" s="10">
        <v>0</v>
      </c>
      <c r="AO891" s="10">
        <v>0</v>
      </c>
      <c r="AP891" s="10">
        <v>0</v>
      </c>
      <c r="AQ891" s="10">
        <v>0</v>
      </c>
      <c r="AR891" s="10">
        <v>0</v>
      </c>
      <c r="AS891" s="16">
        <v>11.3</v>
      </c>
      <c r="AT891" s="16">
        <v>10</v>
      </c>
      <c r="AU891" s="16">
        <v>0</v>
      </c>
      <c r="AV891" s="16">
        <v>0</v>
      </c>
      <c r="AW891" s="16" t="str">
        <v/>
      </c>
      <c r="AX891" s="10">
        <f t="shared" si="93"/>
        <v>83.3</v>
      </c>
      <c r="AY891" s="10">
        <f>SUM(Z891:AK891)</f>
        <v>52</v>
      </c>
      <c r="AZ891" s="2" t="s">
        <v>119</v>
      </c>
      <c r="BA891" s="10">
        <f t="shared" si="94"/>
        <v>10.333333333333334</v>
      </c>
      <c r="BB891" s="36" t="s">
        <v>118</v>
      </c>
      <c r="BC891" s="39" t="str">
        <f t="shared" si="95"/>
        <v/>
      </c>
      <c r="BD891" s="16">
        <f>SUM(AR891:AW891)</f>
        <v>21.3</v>
      </c>
      <c r="BE891" s="10">
        <f>SUM(AL891:AQ891)</f>
        <v>62</v>
      </c>
      <c r="BF891" s="12">
        <f t="shared" si="96"/>
        <v>0.25570228091236497</v>
      </c>
      <c r="BG891" s="12">
        <f t="shared" si="97"/>
        <v>0.74429771908763509</v>
      </c>
      <c r="BH891" s="9">
        <f t="shared" si="98"/>
        <v>83.3</v>
      </c>
      <c r="BI891" s="39" t="str">
        <f t="shared" si="99"/>
        <v/>
      </c>
      <c r="BK891" s="75"/>
    </row>
    <row r="892" spans="1:63">
      <c r="A892" s="2">
        <v>889</v>
      </c>
      <c r="B892" s="2">
        <v>2025</v>
      </c>
      <c r="C892" s="1">
        <v>0</v>
      </c>
      <c r="D892" s="37" t="str">
        <v>0015g00001eg1KXAAY</v>
      </c>
      <c r="E892" s="37" t="str">
        <v>Kedia Agencies</v>
      </c>
      <c r="F892" s="37" t="str">
        <v>UTTAR PRADESH</v>
      </c>
      <c r="G892" s="37" t="str">
        <v>GHAZIABAD</v>
      </c>
      <c r="H892" s="37">
        <v>0</v>
      </c>
      <c r="I892" s="37" t="str">
        <v>SHASHI STEELS CORPORATION</v>
      </c>
      <c r="J892" s="37" t="str">
        <v>Abhijeet Biswas</v>
      </c>
      <c r="K892" s="37">
        <v>0</v>
      </c>
      <c r="L892" s="37" t="str">
        <v>C12816</v>
      </c>
      <c r="M892" s="37" t="str">
        <v>North</v>
      </c>
      <c r="N892" s="2">
        <v>245011</v>
      </c>
      <c r="O892" s="2" t="str">
        <v>09AAJPA237Q1ZI</v>
      </c>
      <c r="P892" s="2">
        <v>9837777583</v>
      </c>
      <c r="Q892" s="2" t="str">
        <v>Feb'25</v>
      </c>
      <c r="R892" s="2">
        <v>2025</v>
      </c>
      <c r="S892" s="1">
        <v>0</v>
      </c>
      <c r="T892" s="2">
        <v>150</v>
      </c>
      <c r="U892" s="1">
        <v>1.7777777777777778E-2</v>
      </c>
      <c r="V892" s="1" t="str">
        <v>Challenger</v>
      </c>
      <c r="W892" s="10">
        <v>0</v>
      </c>
      <c r="X892" s="10">
        <v>0</v>
      </c>
      <c r="Y892" s="10">
        <v>0</v>
      </c>
      <c r="Z892" s="10">
        <v>0</v>
      </c>
      <c r="AA892" s="10">
        <v>0</v>
      </c>
      <c r="AB892" s="10">
        <v>0</v>
      </c>
      <c r="AC892" s="10">
        <v>0</v>
      </c>
      <c r="AD892" s="10">
        <v>0</v>
      </c>
      <c r="AE892" s="10">
        <v>0</v>
      </c>
      <c r="AF892" s="10">
        <v>0</v>
      </c>
      <c r="AG892" s="10">
        <v>0</v>
      </c>
      <c r="AH892" s="10">
        <v>0</v>
      </c>
      <c r="AI892" s="10">
        <v>0</v>
      </c>
      <c r="AJ892" s="10">
        <v>53</v>
      </c>
      <c r="AK892" s="10">
        <v>0</v>
      </c>
      <c r="AL892" s="10">
        <v>0</v>
      </c>
      <c r="AM892" s="10">
        <v>0</v>
      </c>
      <c r="AN892" s="10">
        <v>0</v>
      </c>
      <c r="AO892" s="10">
        <v>0</v>
      </c>
      <c r="AP892" s="10">
        <v>0</v>
      </c>
      <c r="AQ892" s="10">
        <v>0</v>
      </c>
      <c r="AR892" s="10">
        <v>0</v>
      </c>
      <c r="AS892" s="16">
        <v>0</v>
      </c>
      <c r="AT892" s="16">
        <v>5</v>
      </c>
      <c r="AU892" s="16">
        <v>3</v>
      </c>
      <c r="AV892" s="16">
        <v>0</v>
      </c>
      <c r="AW892" s="16" t="str">
        <v/>
      </c>
      <c r="AX892" s="10">
        <f t="shared" si="93"/>
        <v>8</v>
      </c>
      <c r="AY892" s="10">
        <f>SUM(Z892:AK892)</f>
        <v>53</v>
      </c>
      <c r="AZ892" s="2" t="s">
        <v>119</v>
      </c>
      <c r="BA892" s="10">
        <f t="shared" si="94"/>
        <v>0</v>
      </c>
      <c r="BB892" s="36" t="s">
        <v>118</v>
      </c>
      <c r="BC892" s="39" t="str">
        <f t="shared" si="95"/>
        <v/>
      </c>
      <c r="BD892" s="16">
        <f>SUM(AR892:AW892)</f>
        <v>8</v>
      </c>
      <c r="BE892" s="10">
        <f>SUM(AL892:AQ892)</f>
        <v>0</v>
      </c>
      <c r="BF892" s="12">
        <f t="shared" si="96"/>
        <v>1</v>
      </c>
      <c r="BG892" s="12">
        <f t="shared" si="97"/>
        <v>0</v>
      </c>
      <c r="BH892" s="9">
        <f t="shared" si="98"/>
        <v>8</v>
      </c>
      <c r="BI892" s="39" t="str">
        <f t="shared" si="99"/>
        <v/>
      </c>
      <c r="BK892" s="75"/>
    </row>
    <row r="893" spans="1:63">
      <c r="A893" s="2">
        <v>890</v>
      </c>
      <c r="B893" s="2">
        <v>2025</v>
      </c>
      <c r="C893" s="1">
        <v>0</v>
      </c>
      <c r="D893" s="37" t="str">
        <v>0015g00001V8HMGAA3</v>
      </c>
      <c r="E893" s="37" t="str">
        <v>M/S DRONA TRADING COMPANY PVT.LTD.</v>
      </c>
      <c r="F893" s="37" t="str">
        <v>UTTAR PRADESH</v>
      </c>
      <c r="G893" s="37" t="str">
        <v>GAUTAM BUDDHA NAGAR</v>
      </c>
      <c r="H893" s="37">
        <v>0</v>
      </c>
      <c r="I893" s="37" t="str">
        <v>SHASHI STEELS CORPORATION</v>
      </c>
      <c r="J893" s="37" t="str">
        <v>Abhijeet Biswas</v>
      </c>
      <c r="K893" s="37">
        <v>0</v>
      </c>
      <c r="L893" s="37" t="str">
        <v>C12816</v>
      </c>
      <c r="M893" s="37" t="str">
        <v>North</v>
      </c>
      <c r="N893" s="2">
        <v>201310</v>
      </c>
      <c r="O893" s="2" t="str">
        <v>09AACCD1334K1ZR</v>
      </c>
      <c r="P893" s="2">
        <v>7840044694</v>
      </c>
      <c r="Q893" s="2" t="str">
        <v>Feb'25</v>
      </c>
      <c r="R893" s="2">
        <v>2025</v>
      </c>
      <c r="S893" s="1">
        <v>0</v>
      </c>
      <c r="T893" s="2">
        <v>300</v>
      </c>
      <c r="U893" s="1">
        <v>0</v>
      </c>
      <c r="V893" s="1" t="str">
        <v>Alien</v>
      </c>
      <c r="W893" s="10">
        <v>0</v>
      </c>
      <c r="X893" s="10">
        <v>0</v>
      </c>
      <c r="Y893" s="10">
        <v>0</v>
      </c>
      <c r="Z893" s="10">
        <v>0</v>
      </c>
      <c r="AA893" s="10">
        <v>0</v>
      </c>
      <c r="AB893" s="10">
        <v>0</v>
      </c>
      <c r="AC893" s="10">
        <v>0</v>
      </c>
      <c r="AD893" s="10">
        <v>0</v>
      </c>
      <c r="AE893" s="10">
        <v>0</v>
      </c>
      <c r="AF893" s="10">
        <v>0</v>
      </c>
      <c r="AG893" s="10">
        <v>0</v>
      </c>
      <c r="AH893" s="10">
        <v>0</v>
      </c>
      <c r="AI893" s="10">
        <v>0</v>
      </c>
      <c r="AJ893" s="10">
        <v>56</v>
      </c>
      <c r="AK893" s="10">
        <v>0</v>
      </c>
      <c r="AL893" s="10">
        <v>0</v>
      </c>
      <c r="AM893" s="10">
        <v>0</v>
      </c>
      <c r="AN893" s="10">
        <v>0</v>
      </c>
      <c r="AO893" s="10">
        <v>0</v>
      </c>
      <c r="AP893" s="10">
        <v>0</v>
      </c>
      <c r="AQ893" s="10">
        <v>0</v>
      </c>
      <c r="AR893" s="10">
        <v>0</v>
      </c>
      <c r="AS893" s="16">
        <v>0</v>
      </c>
      <c r="AT893" s="16">
        <v>0</v>
      </c>
      <c r="AU893" s="16">
        <v>0</v>
      </c>
      <c r="AV893" s="16">
        <v>0</v>
      </c>
      <c r="AW893" s="16" t="str">
        <v/>
      </c>
      <c r="AX893" s="10">
        <f t="shared" si="93"/>
        <v>0</v>
      </c>
      <c r="AY893" s="10">
        <f>SUM(Z893:AK893)</f>
        <v>56</v>
      </c>
      <c r="AZ893" s="2" t="s">
        <v>119</v>
      </c>
      <c r="BA893" s="10">
        <f t="shared" si="94"/>
        <v>0</v>
      </c>
      <c r="BB893" s="36" t="s">
        <v>118</v>
      </c>
      <c r="BC893" s="39" t="str">
        <f t="shared" si="95"/>
        <v/>
      </c>
      <c r="BD893" s="16">
        <f>SUM(AR893:AW893)</f>
        <v>0</v>
      </c>
      <c r="BE893" s="10">
        <f>SUM(AL893:AQ893)</f>
        <v>0</v>
      </c>
      <c r="BF893" s="12" t="str">
        <f t="shared" si="96"/>
        <v/>
      </c>
      <c r="BG893" s="12" t="str">
        <f t="shared" si="97"/>
        <v/>
      </c>
      <c r="BH893" s="9">
        <f t="shared" si="98"/>
        <v>0</v>
      </c>
      <c r="BI893" s="39" t="str">
        <f t="shared" si="99"/>
        <v/>
      </c>
      <c r="BK893" s="75"/>
    </row>
    <row r="894" spans="1:63">
      <c r="A894" s="2">
        <v>891</v>
      </c>
      <c r="B894" s="2">
        <v>2025</v>
      </c>
      <c r="C894" s="1">
        <v>0</v>
      </c>
      <c r="D894" s="37" t="str">
        <v>0015g00001bYu4nAAC</v>
      </c>
      <c r="E894" s="37" t="str">
        <v>Ankit Trading Co.</v>
      </c>
      <c r="F894" s="37" t="str">
        <v>UTTAR PRADESH</v>
      </c>
      <c r="G894" s="37" t="str">
        <v>GAUTAM BUDDHA NAGAR</v>
      </c>
      <c r="H894" s="37">
        <v>0</v>
      </c>
      <c r="I894" s="37" t="str">
        <v>SHASHI STEELS CORPORATION</v>
      </c>
      <c r="J894" s="37" t="str">
        <v>Abhijeet Biswas</v>
      </c>
      <c r="K894" s="37">
        <v>0</v>
      </c>
      <c r="L894" s="37" t="str">
        <v>C12816</v>
      </c>
      <c r="M894" s="37" t="str">
        <v>North</v>
      </c>
      <c r="N894" s="2">
        <v>203207</v>
      </c>
      <c r="O894" s="2" t="str">
        <v>09LKMM09877U1ZU</v>
      </c>
      <c r="P894" s="2">
        <v>9911897773</v>
      </c>
      <c r="Q894" s="2" t="str">
        <v>Feb'25</v>
      </c>
      <c r="R894" s="2">
        <v>2025</v>
      </c>
      <c r="S894" s="1">
        <v>0</v>
      </c>
      <c r="T894" s="2">
        <v>100</v>
      </c>
      <c r="U894" s="1">
        <v>0</v>
      </c>
      <c r="V894" s="1" t="str">
        <v>Challenger</v>
      </c>
      <c r="W894" s="10">
        <v>0</v>
      </c>
      <c r="X894" s="10">
        <v>0</v>
      </c>
      <c r="Y894" s="10">
        <v>0</v>
      </c>
      <c r="Z894" s="10">
        <v>0</v>
      </c>
      <c r="AA894" s="10">
        <v>0</v>
      </c>
      <c r="AB894" s="10">
        <v>0</v>
      </c>
      <c r="AC894" s="10">
        <v>0</v>
      </c>
      <c r="AD894" s="10">
        <v>0</v>
      </c>
      <c r="AE894" s="10">
        <v>0</v>
      </c>
      <c r="AF894" s="10">
        <v>0</v>
      </c>
      <c r="AG894" s="10">
        <v>0</v>
      </c>
      <c r="AH894" s="10">
        <v>0</v>
      </c>
      <c r="AI894" s="10">
        <v>0</v>
      </c>
      <c r="AJ894" s="10">
        <v>51</v>
      </c>
      <c r="AK894" s="10">
        <v>0</v>
      </c>
      <c r="AL894" s="10">
        <v>0</v>
      </c>
      <c r="AM894" s="10">
        <v>0</v>
      </c>
      <c r="AN894" s="10">
        <v>0</v>
      </c>
      <c r="AO894" s="10">
        <v>0</v>
      </c>
      <c r="AP894" s="10">
        <v>0</v>
      </c>
      <c r="AQ894" s="10">
        <v>0</v>
      </c>
      <c r="AR894" s="10">
        <v>0</v>
      </c>
      <c r="AS894" s="16">
        <v>0</v>
      </c>
      <c r="AT894" s="16">
        <v>0</v>
      </c>
      <c r="AU894" s="16">
        <v>0</v>
      </c>
      <c r="AV894" s="16">
        <v>0</v>
      </c>
      <c r="AW894" s="16" t="str">
        <v/>
      </c>
      <c r="AX894" s="10">
        <f t="shared" si="93"/>
        <v>0</v>
      </c>
      <c r="AY894" s="10">
        <f>SUM(Z894:AK894)</f>
        <v>51</v>
      </c>
      <c r="AZ894" s="2" t="s">
        <v>119</v>
      </c>
      <c r="BA894" s="10">
        <f t="shared" si="94"/>
        <v>0</v>
      </c>
      <c r="BB894" s="36" t="s">
        <v>118</v>
      </c>
      <c r="BC894" s="39" t="str">
        <f t="shared" si="95"/>
        <v/>
      </c>
      <c r="BD894" s="16">
        <f>SUM(AR894:AW894)</f>
        <v>0</v>
      </c>
      <c r="BE894" s="10">
        <f>SUM(AL894:AQ894)</f>
        <v>0</v>
      </c>
      <c r="BF894" s="12" t="str">
        <f t="shared" si="96"/>
        <v/>
      </c>
      <c r="BG894" s="12" t="str">
        <f t="shared" si="97"/>
        <v/>
      </c>
      <c r="BH894" s="9">
        <f t="shared" si="98"/>
        <v>0</v>
      </c>
      <c r="BI894" s="39" t="str">
        <f t="shared" si="99"/>
        <v/>
      </c>
      <c r="BK894" s="75"/>
    </row>
    <row r="895" spans="1:63">
      <c r="A895" s="2">
        <v>892</v>
      </c>
      <c r="B895" s="2">
        <v>2025</v>
      </c>
      <c r="C895" s="1">
        <v>0</v>
      </c>
      <c r="D895" s="37" t="str">
        <v>001J100000TrMywIAF</v>
      </c>
      <c r="E895" s="37" t="str">
        <v>M/S SHRI DURGA TRADING COMPANY</v>
      </c>
      <c r="F895" s="37" t="str">
        <v>UTTARAKHAND</v>
      </c>
      <c r="G895" s="37" t="str">
        <v>DEHRADUN</v>
      </c>
      <c r="H895" s="37" t="str">
        <v>Dehradun</v>
      </c>
      <c r="I895" s="37" t="str">
        <v>SHIVA SALES INDIA CORPORATION</v>
      </c>
      <c r="J895" s="37" t="str">
        <v>Ravi Kumar</v>
      </c>
      <c r="K895" s="37">
        <v>0</v>
      </c>
      <c r="L895" s="37" t="str">
        <v>C12821</v>
      </c>
      <c r="M895" s="37" t="str">
        <v>North</v>
      </c>
      <c r="N895" s="2">
        <v>248001</v>
      </c>
      <c r="O895" s="2" t="str">
        <v>05ABQPJ2797L1ZZ</v>
      </c>
      <c r="P895" s="2">
        <v>9627746746</v>
      </c>
      <c r="Q895" s="2" t="str">
        <v>Feb'25</v>
      </c>
      <c r="R895" s="2">
        <v>2025</v>
      </c>
      <c r="S895" s="1">
        <v>0</v>
      </c>
      <c r="T895" s="2">
        <v>75</v>
      </c>
      <c r="U895" s="1">
        <v>0</v>
      </c>
      <c r="V895" s="1" t="str">
        <v>Challenger</v>
      </c>
      <c r="W895" s="10">
        <v>0</v>
      </c>
      <c r="X895" s="10">
        <v>0</v>
      </c>
      <c r="Y895" s="10">
        <v>0</v>
      </c>
      <c r="Z895" s="10">
        <v>0</v>
      </c>
      <c r="AA895" s="10">
        <v>0</v>
      </c>
      <c r="AB895" s="10">
        <v>0</v>
      </c>
      <c r="AC895" s="10">
        <v>0</v>
      </c>
      <c r="AD895" s="10">
        <v>0</v>
      </c>
      <c r="AE895" s="10">
        <v>0</v>
      </c>
      <c r="AF895" s="10">
        <v>0</v>
      </c>
      <c r="AG895" s="10">
        <v>0</v>
      </c>
      <c r="AH895" s="10">
        <v>0</v>
      </c>
      <c r="AI895" s="10">
        <v>0</v>
      </c>
      <c r="AJ895" s="10">
        <v>141</v>
      </c>
      <c r="AK895" s="10">
        <v>72</v>
      </c>
      <c r="AL895" s="10">
        <v>24</v>
      </c>
      <c r="AM895" s="10">
        <v>109</v>
      </c>
      <c r="AN895" s="10">
        <v>62</v>
      </c>
      <c r="AO895" s="10">
        <v>0</v>
      </c>
      <c r="AP895" s="10">
        <v>0</v>
      </c>
      <c r="AQ895" s="10">
        <v>0</v>
      </c>
      <c r="AR895" s="10">
        <v>0</v>
      </c>
      <c r="AS895" s="16">
        <v>0</v>
      </c>
      <c r="AT895" s="16">
        <v>0</v>
      </c>
      <c r="AU895" s="16">
        <v>0</v>
      </c>
      <c r="AV895" s="16">
        <v>0</v>
      </c>
      <c r="AW895" s="16" t="str">
        <v/>
      </c>
      <c r="AX895" s="10">
        <f t="shared" si="93"/>
        <v>195</v>
      </c>
      <c r="AY895" s="10">
        <f>SUM(Z895:AK895)</f>
        <v>213</v>
      </c>
      <c r="AZ895" s="2" t="s">
        <v>119</v>
      </c>
      <c r="BA895" s="10">
        <f t="shared" si="94"/>
        <v>32.5</v>
      </c>
      <c r="BB895" s="36" t="s">
        <v>118</v>
      </c>
      <c r="BC895" s="39" t="str">
        <f t="shared" si="95"/>
        <v/>
      </c>
      <c r="BD895" s="16">
        <f>SUM(AR895:AW895)</f>
        <v>0</v>
      </c>
      <c r="BE895" s="10">
        <f>SUM(AL895:AQ895)</f>
        <v>195</v>
      </c>
      <c r="BF895" s="12">
        <f t="shared" si="96"/>
        <v>0</v>
      </c>
      <c r="BG895" s="12">
        <f t="shared" si="97"/>
        <v>1</v>
      </c>
      <c r="BH895" s="9">
        <f t="shared" si="98"/>
        <v>195</v>
      </c>
      <c r="BI895" s="39" t="str">
        <f t="shared" si="99"/>
        <v/>
      </c>
      <c r="BK895" s="75"/>
    </row>
    <row r="896" spans="1:63">
      <c r="A896" s="2">
        <v>893</v>
      </c>
      <c r="B896" s="2">
        <v>2025</v>
      </c>
      <c r="C896" s="1">
        <v>0</v>
      </c>
      <c r="D896" s="37" t="str">
        <v>001J100000RxofDIAR</v>
      </c>
      <c r="E896" s="37" t="str">
        <v>SATGURU TRADERS</v>
      </c>
      <c r="F896" s="37" t="str">
        <v>UTTARAKHAND</v>
      </c>
      <c r="G896" s="37" t="str">
        <v>UDAM SINGH NAGAR</v>
      </c>
      <c r="H896" s="37" t="str">
        <v>Rudrapur</v>
      </c>
      <c r="I896" s="37" t="str">
        <v>SHIVA SALES INDIA CORPORATION</v>
      </c>
      <c r="J896" s="37" t="str">
        <v>Manoj Yadav</v>
      </c>
      <c r="K896" s="37">
        <v>0</v>
      </c>
      <c r="L896" s="37" t="str">
        <v>C12821</v>
      </c>
      <c r="M896" s="37" t="str">
        <v>North</v>
      </c>
      <c r="N896" s="2">
        <v>263153</v>
      </c>
      <c r="O896" s="2" t="str">
        <v>05BTRPP0799L1ZS</v>
      </c>
      <c r="P896" s="2">
        <v>8859655878</v>
      </c>
      <c r="Q896" s="2" t="str">
        <v>Feb'25</v>
      </c>
      <c r="R896" s="2">
        <v>2025</v>
      </c>
      <c r="S896" s="1">
        <v>0</v>
      </c>
      <c r="T896" s="2">
        <v>90</v>
      </c>
      <c r="U896" s="1">
        <v>0</v>
      </c>
      <c r="V896" s="1" t="str">
        <v>Challenger</v>
      </c>
      <c r="W896" s="10">
        <v>0</v>
      </c>
      <c r="X896" s="10">
        <v>0</v>
      </c>
      <c r="Y896" s="10">
        <v>0</v>
      </c>
      <c r="Z896" s="10">
        <v>0</v>
      </c>
      <c r="AA896" s="10">
        <v>0</v>
      </c>
      <c r="AB896" s="10">
        <v>0</v>
      </c>
      <c r="AC896" s="10">
        <v>0</v>
      </c>
      <c r="AD896" s="10">
        <v>0</v>
      </c>
      <c r="AE896" s="10">
        <v>0</v>
      </c>
      <c r="AF896" s="10">
        <v>0</v>
      </c>
      <c r="AG896" s="10">
        <v>0</v>
      </c>
      <c r="AH896" s="10">
        <v>0</v>
      </c>
      <c r="AI896" s="10">
        <v>0</v>
      </c>
      <c r="AJ896" s="10">
        <v>9</v>
      </c>
      <c r="AK896" s="10">
        <v>0</v>
      </c>
      <c r="AL896" s="10">
        <v>16</v>
      </c>
      <c r="AM896" s="10">
        <v>0</v>
      </c>
      <c r="AN896" s="10">
        <v>0</v>
      </c>
      <c r="AO896" s="10">
        <v>0</v>
      </c>
      <c r="AP896" s="10">
        <v>0</v>
      </c>
      <c r="AQ896" s="10">
        <v>0</v>
      </c>
      <c r="AR896" s="10">
        <v>0</v>
      </c>
      <c r="AS896" s="16">
        <v>0</v>
      </c>
      <c r="AT896" s="16">
        <v>0</v>
      </c>
      <c r="AU896" s="16">
        <v>0</v>
      </c>
      <c r="AV896" s="16">
        <v>0</v>
      </c>
      <c r="AW896" s="16" t="str">
        <v/>
      </c>
      <c r="AX896" s="10">
        <f t="shared" si="93"/>
        <v>16</v>
      </c>
      <c r="AY896" s="10">
        <f>SUM(Z896:AK896)</f>
        <v>9</v>
      </c>
      <c r="AZ896" s="2" t="s">
        <v>119</v>
      </c>
      <c r="BA896" s="10">
        <f t="shared" si="94"/>
        <v>2.6666666666666665</v>
      </c>
      <c r="BB896" s="36" t="s">
        <v>118</v>
      </c>
      <c r="BC896" s="39" t="str">
        <f t="shared" si="95"/>
        <v/>
      </c>
      <c r="BD896" s="16">
        <f>SUM(AR896:AW896)</f>
        <v>0</v>
      </c>
      <c r="BE896" s="10">
        <f>SUM(AL896:AQ896)</f>
        <v>16</v>
      </c>
      <c r="BF896" s="12">
        <f t="shared" si="96"/>
        <v>0</v>
      </c>
      <c r="BG896" s="12">
        <f t="shared" si="97"/>
        <v>1</v>
      </c>
      <c r="BH896" s="9">
        <f t="shared" si="98"/>
        <v>16</v>
      </c>
      <c r="BI896" s="39" t="str">
        <f t="shared" si="99"/>
        <v/>
      </c>
      <c r="BK896" s="75"/>
    </row>
    <row r="897" spans="1:63">
      <c r="A897" s="2">
        <v>894</v>
      </c>
      <c r="B897" s="2">
        <v>2025</v>
      </c>
      <c r="C897" s="1">
        <v>0</v>
      </c>
      <c r="D897" s="37" t="str">
        <v>0015g00001YQtRnAAL</v>
      </c>
      <c r="E897" s="37" t="str">
        <v>M/S MITTAL STEEL WORKS</v>
      </c>
      <c r="F897" s="37" t="str">
        <v>UTTARAKHAND</v>
      </c>
      <c r="G897" s="37" t="str">
        <v>ALMORA</v>
      </c>
      <c r="H897" s="37" t="str">
        <v>Ramnagar</v>
      </c>
      <c r="I897" s="37" t="str">
        <v>SHIVA SALES INDIA CORPORATION</v>
      </c>
      <c r="J897" s="37" t="str">
        <v>Manoj Yadav</v>
      </c>
      <c r="K897" s="37">
        <v>0</v>
      </c>
      <c r="L897" s="37" t="str">
        <v>C12821</v>
      </c>
      <c r="M897" s="37" t="str">
        <v>North</v>
      </c>
      <c r="N897" s="2">
        <v>244715</v>
      </c>
      <c r="O897" s="2" t="str">
        <v>05ACPPA0593B1Z2</v>
      </c>
      <c r="P897" s="2">
        <v>9837058769</v>
      </c>
      <c r="Q897" s="2" t="str">
        <v>Feb'25</v>
      </c>
      <c r="R897" s="2">
        <v>2025</v>
      </c>
      <c r="S897" s="1">
        <v>0</v>
      </c>
      <c r="T897" s="2">
        <v>80</v>
      </c>
      <c r="U897" s="1">
        <v>0</v>
      </c>
      <c r="V897" s="1" t="str">
        <v>Challenger</v>
      </c>
      <c r="W897" s="10">
        <v>0</v>
      </c>
      <c r="X897" s="10">
        <v>0</v>
      </c>
      <c r="Y897" s="10">
        <v>0</v>
      </c>
      <c r="Z897" s="10">
        <v>0</v>
      </c>
      <c r="AA897" s="10">
        <v>0</v>
      </c>
      <c r="AB897" s="10">
        <v>0</v>
      </c>
      <c r="AC897" s="10">
        <v>0</v>
      </c>
      <c r="AD897" s="10">
        <v>0</v>
      </c>
      <c r="AE897" s="10">
        <v>0</v>
      </c>
      <c r="AF897" s="10">
        <v>0</v>
      </c>
      <c r="AG897" s="10">
        <v>0</v>
      </c>
      <c r="AH897" s="10">
        <v>0</v>
      </c>
      <c r="AI897" s="10">
        <v>0</v>
      </c>
      <c r="AJ897" s="10">
        <v>25</v>
      </c>
      <c r="AK897" s="10">
        <v>0</v>
      </c>
      <c r="AL897" s="10">
        <v>0</v>
      </c>
      <c r="AM897" s="10">
        <v>0</v>
      </c>
      <c r="AN897" s="10">
        <v>11</v>
      </c>
      <c r="AO897" s="10">
        <v>0</v>
      </c>
      <c r="AP897" s="10">
        <v>0</v>
      </c>
      <c r="AQ897" s="10">
        <v>0</v>
      </c>
      <c r="AR897" s="10">
        <v>0</v>
      </c>
      <c r="AS897" s="16">
        <v>0</v>
      </c>
      <c r="AT897" s="16">
        <v>0</v>
      </c>
      <c r="AU897" s="16">
        <v>0</v>
      </c>
      <c r="AV897" s="16">
        <v>0</v>
      </c>
      <c r="AW897" s="16" t="str">
        <v/>
      </c>
      <c r="AX897" s="10">
        <f t="shared" si="93"/>
        <v>11</v>
      </c>
      <c r="AY897" s="10">
        <f>SUM(Z897:AK897)</f>
        <v>25</v>
      </c>
      <c r="AZ897" s="2" t="s">
        <v>119</v>
      </c>
      <c r="BA897" s="10">
        <f t="shared" si="94"/>
        <v>1.8333333333333333</v>
      </c>
      <c r="BB897" s="36" t="s">
        <v>118</v>
      </c>
      <c r="BC897" s="39" t="str">
        <f t="shared" si="95"/>
        <v/>
      </c>
      <c r="BD897" s="16">
        <f>SUM(AR897:AW897)</f>
        <v>0</v>
      </c>
      <c r="BE897" s="10">
        <f>SUM(AL897:AQ897)</f>
        <v>11</v>
      </c>
      <c r="BF897" s="12">
        <f t="shared" si="96"/>
        <v>0</v>
      </c>
      <c r="BG897" s="12">
        <f t="shared" si="97"/>
        <v>1</v>
      </c>
      <c r="BH897" s="9">
        <f t="shared" si="98"/>
        <v>11</v>
      </c>
      <c r="BI897" s="39" t="str">
        <f t="shared" si="99"/>
        <v/>
      </c>
      <c r="BK897" s="75"/>
    </row>
    <row r="898" spans="1:63">
      <c r="A898" s="2">
        <v>895</v>
      </c>
      <c r="B898" s="2">
        <v>2025</v>
      </c>
      <c r="C898" s="1">
        <v>0</v>
      </c>
      <c r="D898" s="37" t="str">
        <v>0015g00001ejanGAAQ</v>
      </c>
      <c r="E898" s="37" t="str">
        <v>M/S GARG TRADING COMPANY</v>
      </c>
      <c r="F898" s="37" t="str">
        <v>UTTARAKHAND</v>
      </c>
      <c r="G898" s="37" t="str">
        <v>HARIDWAR</v>
      </c>
      <c r="H898" s="37" t="str">
        <v>Haridwar</v>
      </c>
      <c r="I898" s="37" t="str">
        <v>SHIVA SALES INDIA CORPORATION</v>
      </c>
      <c r="J898" s="37" t="str">
        <v>Ravi Kumar</v>
      </c>
      <c r="K898" s="37">
        <v>0</v>
      </c>
      <c r="L898" s="37" t="str">
        <v>C12821</v>
      </c>
      <c r="M898" s="37" t="str">
        <v>North</v>
      </c>
      <c r="N898" s="2">
        <v>249403</v>
      </c>
      <c r="O898" s="2" t="str">
        <v>05ACQPK3938F1ZG</v>
      </c>
      <c r="P898" s="2">
        <v>8194003333</v>
      </c>
      <c r="Q898" s="2" t="str">
        <v>Feb'25</v>
      </c>
      <c r="R898" s="2">
        <v>2025</v>
      </c>
      <c r="S898" s="1">
        <v>0</v>
      </c>
      <c r="T898" s="2">
        <v>20</v>
      </c>
      <c r="U898" s="1">
        <v>0</v>
      </c>
      <c r="V898" s="1" t="str">
        <v>Minor</v>
      </c>
      <c r="W898" s="10">
        <v>0</v>
      </c>
      <c r="X898" s="10">
        <v>0</v>
      </c>
      <c r="Y898" s="10">
        <v>0</v>
      </c>
      <c r="Z898" s="10">
        <v>0</v>
      </c>
      <c r="AA898" s="10">
        <v>0</v>
      </c>
      <c r="AB898" s="10">
        <v>0</v>
      </c>
      <c r="AC898" s="10">
        <v>0</v>
      </c>
      <c r="AD898" s="10">
        <v>0</v>
      </c>
      <c r="AE898" s="10">
        <v>0</v>
      </c>
      <c r="AF898" s="10">
        <v>0</v>
      </c>
      <c r="AG898" s="10">
        <v>0</v>
      </c>
      <c r="AH898" s="10">
        <v>0</v>
      </c>
      <c r="AI898" s="10">
        <v>0</v>
      </c>
      <c r="AJ898" s="10">
        <v>24</v>
      </c>
      <c r="AK898" s="10">
        <v>0</v>
      </c>
      <c r="AL898" s="10">
        <v>0</v>
      </c>
      <c r="AM898" s="10">
        <v>0</v>
      </c>
      <c r="AN898" s="10">
        <v>0</v>
      </c>
      <c r="AO898" s="10">
        <v>0</v>
      </c>
      <c r="AP898" s="10">
        <v>0</v>
      </c>
      <c r="AQ898" s="10">
        <v>0</v>
      </c>
      <c r="AR898" s="10">
        <v>0</v>
      </c>
      <c r="AS898" s="16">
        <v>0</v>
      </c>
      <c r="AT898" s="16">
        <v>0</v>
      </c>
      <c r="AU898" s="16">
        <v>0</v>
      </c>
      <c r="AV898" s="16">
        <v>0</v>
      </c>
      <c r="AW898" s="16" t="str">
        <v/>
      </c>
      <c r="AX898" s="10">
        <f t="shared" si="93"/>
        <v>0</v>
      </c>
      <c r="AY898" s="10">
        <f>SUM(Z898:AK898)</f>
        <v>24</v>
      </c>
      <c r="AZ898" s="2" t="s">
        <v>119</v>
      </c>
      <c r="BA898" s="10">
        <f t="shared" si="94"/>
        <v>0</v>
      </c>
      <c r="BB898" s="36" t="s">
        <v>118</v>
      </c>
      <c r="BC898" s="39" t="str">
        <f t="shared" si="95"/>
        <v/>
      </c>
      <c r="BD898" s="16">
        <f>SUM(AR898:AW898)</f>
        <v>0</v>
      </c>
      <c r="BE898" s="10">
        <f>SUM(AL898:AQ898)</f>
        <v>0</v>
      </c>
      <c r="BF898" s="12" t="str">
        <f t="shared" si="96"/>
        <v/>
      </c>
      <c r="BG898" s="12" t="str">
        <f t="shared" si="97"/>
        <v/>
      </c>
      <c r="BH898" s="9">
        <f t="shared" si="98"/>
        <v>0</v>
      </c>
      <c r="BI898" s="39" t="str">
        <f t="shared" si="99"/>
        <v/>
      </c>
      <c r="BK898" s="75"/>
    </row>
    <row r="899" spans="1:63">
      <c r="A899" s="2">
        <v>896</v>
      </c>
      <c r="B899" s="2">
        <v>2025</v>
      </c>
      <c r="C899" s="1">
        <v>0</v>
      </c>
      <c r="D899" s="37" t="str">
        <v>0015g00001eikYQAAY</v>
      </c>
      <c r="E899" s="37" t="str">
        <v>M/S A G STEELS</v>
      </c>
      <c r="F899" s="37" t="str">
        <v>UTTARAKHAND</v>
      </c>
      <c r="G899" s="37" t="str">
        <v>TEHRI GARHWAL</v>
      </c>
      <c r="H899" s="37" t="str">
        <v>Rishikesh</v>
      </c>
      <c r="I899" s="37" t="str">
        <v>SHIVA SALES INDIA CORPORATION</v>
      </c>
      <c r="J899" s="37" t="str">
        <v>Ravi Kumar</v>
      </c>
      <c r="K899" s="37">
        <v>0</v>
      </c>
      <c r="L899" s="37" t="str">
        <v>C12821</v>
      </c>
      <c r="M899" s="37" t="str">
        <v>North</v>
      </c>
      <c r="N899" s="2">
        <v>249137</v>
      </c>
      <c r="O899" s="2">
        <v>0</v>
      </c>
      <c r="P899" s="2">
        <v>0</v>
      </c>
      <c r="Q899" s="2" t="str">
        <v>Feb'25</v>
      </c>
      <c r="R899" s="2">
        <v>2025</v>
      </c>
      <c r="S899" s="1">
        <v>0</v>
      </c>
      <c r="T899" s="2">
        <v>75</v>
      </c>
      <c r="U899" s="1">
        <v>7.3422222222222222E-2</v>
      </c>
      <c r="V899" s="1" t="str">
        <v>Challenger</v>
      </c>
      <c r="W899" s="10">
        <v>0</v>
      </c>
      <c r="X899" s="10">
        <v>0</v>
      </c>
      <c r="Y899" s="10">
        <v>0</v>
      </c>
      <c r="Z899" s="10">
        <v>0</v>
      </c>
      <c r="AA899" s="10">
        <v>0</v>
      </c>
      <c r="AB899" s="10">
        <v>0</v>
      </c>
      <c r="AC899" s="10">
        <v>0</v>
      </c>
      <c r="AD899" s="10">
        <v>0</v>
      </c>
      <c r="AE899" s="10">
        <v>0</v>
      </c>
      <c r="AF899" s="10">
        <v>0</v>
      </c>
      <c r="AG899" s="10">
        <v>0</v>
      </c>
      <c r="AH899" s="10">
        <v>0</v>
      </c>
      <c r="AI899" s="10">
        <v>0</v>
      </c>
      <c r="AJ899" s="10">
        <v>6</v>
      </c>
      <c r="AK899" s="10">
        <v>0</v>
      </c>
      <c r="AL899" s="10">
        <v>4</v>
      </c>
      <c r="AM899" s="10">
        <v>0</v>
      </c>
      <c r="AN899" s="10">
        <v>6</v>
      </c>
      <c r="AO899" s="10">
        <v>0</v>
      </c>
      <c r="AP899" s="10">
        <v>0</v>
      </c>
      <c r="AQ899" s="10">
        <v>0</v>
      </c>
      <c r="AR899" s="10">
        <v>0</v>
      </c>
      <c r="AS899" s="16">
        <v>0</v>
      </c>
      <c r="AT899" s="16">
        <v>16.52</v>
      </c>
      <c r="AU899" s="16">
        <v>0</v>
      </c>
      <c r="AV899" s="16">
        <v>0</v>
      </c>
      <c r="AW899" s="16" t="str">
        <v/>
      </c>
      <c r="AX899" s="10">
        <f t="shared" si="93"/>
        <v>26.52</v>
      </c>
      <c r="AY899" s="10">
        <f>SUM(Z899:AK899)</f>
        <v>6</v>
      </c>
      <c r="AZ899" s="2" t="s">
        <v>119</v>
      </c>
      <c r="BA899" s="10">
        <f t="shared" si="94"/>
        <v>1.6666666666666667</v>
      </c>
      <c r="BB899" s="36" t="s">
        <v>118</v>
      </c>
      <c r="BC899" s="39" t="str">
        <f t="shared" si="95"/>
        <v/>
      </c>
      <c r="BD899" s="16">
        <f>SUM(AR899:AW899)</f>
        <v>16.52</v>
      </c>
      <c r="BE899" s="10">
        <f>SUM(AL899:AQ899)</f>
        <v>10</v>
      </c>
      <c r="BF899" s="12">
        <f t="shared" si="96"/>
        <v>0.62292609351432882</v>
      </c>
      <c r="BG899" s="12">
        <f t="shared" si="97"/>
        <v>0.37707390648567118</v>
      </c>
      <c r="BH899" s="9">
        <f t="shared" si="98"/>
        <v>26.52</v>
      </c>
      <c r="BI899" s="39" t="str">
        <f t="shared" si="99"/>
        <v/>
      </c>
      <c r="BK899" s="75"/>
    </row>
    <row r="900" spans="1:63">
      <c r="A900" s="2">
        <v>897</v>
      </c>
      <c r="B900" s="2">
        <v>2025</v>
      </c>
      <c r="C900" s="1">
        <v>0</v>
      </c>
      <c r="D900" s="37" t="str">
        <v>001J100000S0AsaIAF</v>
      </c>
      <c r="E900" s="37" t="str">
        <v>M/S S G TRADERS</v>
      </c>
      <c r="F900" s="37" t="str">
        <v>UTTARAKHAND</v>
      </c>
      <c r="G900" s="37" t="str">
        <v>DEHRADUN</v>
      </c>
      <c r="H900" s="37" t="str">
        <v>Vikasnagar</v>
      </c>
      <c r="I900" s="37" t="str">
        <v>SHIVA SALES INDIA CORPORATION</v>
      </c>
      <c r="J900" s="37" t="str">
        <v>Ravi Kumar</v>
      </c>
      <c r="K900" s="37">
        <v>0</v>
      </c>
      <c r="L900" s="37" t="str">
        <v>C12821</v>
      </c>
      <c r="M900" s="37" t="str">
        <v>North</v>
      </c>
      <c r="N900" s="2">
        <v>248142</v>
      </c>
      <c r="O900" s="2" t="str">
        <v>05AMRPK9425C1ZY</v>
      </c>
      <c r="P900" s="2">
        <v>7830104105</v>
      </c>
      <c r="Q900" s="2" t="str">
        <v>Feb'25</v>
      </c>
      <c r="R900" s="2">
        <v>2025</v>
      </c>
      <c r="S900" s="1">
        <v>0</v>
      </c>
      <c r="T900" s="2">
        <v>30</v>
      </c>
      <c r="U900" s="1">
        <v>0</v>
      </c>
      <c r="V900" s="1" t="str">
        <v>Minor</v>
      </c>
      <c r="W900" s="10">
        <v>0</v>
      </c>
      <c r="X900" s="10">
        <v>0</v>
      </c>
      <c r="Y900" s="10">
        <v>0</v>
      </c>
      <c r="Z900" s="10">
        <v>0</v>
      </c>
      <c r="AA900" s="10">
        <v>0</v>
      </c>
      <c r="AB900" s="10">
        <v>0</v>
      </c>
      <c r="AC900" s="10">
        <v>0</v>
      </c>
      <c r="AD900" s="10">
        <v>0</v>
      </c>
      <c r="AE900" s="10">
        <v>0</v>
      </c>
      <c r="AF900" s="10">
        <v>0</v>
      </c>
      <c r="AG900" s="10">
        <v>0</v>
      </c>
      <c r="AH900" s="10">
        <v>0</v>
      </c>
      <c r="AI900" s="10">
        <v>0</v>
      </c>
      <c r="AJ900" s="10">
        <v>3.5</v>
      </c>
      <c r="AK900" s="10">
        <v>1</v>
      </c>
      <c r="AL900" s="10">
        <v>0</v>
      </c>
      <c r="AM900" s="10">
        <v>1</v>
      </c>
      <c r="AN900" s="10">
        <v>0</v>
      </c>
      <c r="AO900" s="10">
        <v>0</v>
      </c>
      <c r="AP900" s="10">
        <v>0</v>
      </c>
      <c r="AQ900" s="10">
        <v>0</v>
      </c>
      <c r="AR900" s="10">
        <v>0</v>
      </c>
      <c r="AS900" s="16">
        <v>0</v>
      </c>
      <c r="AT900" s="16">
        <v>0</v>
      </c>
      <c r="AU900" s="16">
        <v>0</v>
      </c>
      <c r="AV900" s="16">
        <v>0</v>
      </c>
      <c r="AW900" s="16" t="str">
        <v/>
      </c>
      <c r="AX900" s="10">
        <f t="shared" si="93"/>
        <v>1</v>
      </c>
      <c r="AY900" s="10">
        <f>SUM(Z900:AK900)</f>
        <v>4.5</v>
      </c>
      <c r="AZ900" s="2" t="s">
        <v>119</v>
      </c>
      <c r="BA900" s="10">
        <f t="shared" si="94"/>
        <v>0.16666666666666666</v>
      </c>
      <c r="BB900" s="36" t="s">
        <v>118</v>
      </c>
      <c r="BC900" s="39" t="str">
        <f t="shared" si="95"/>
        <v/>
      </c>
      <c r="BD900" s="16">
        <f>SUM(AR900:AW900)</f>
        <v>0</v>
      </c>
      <c r="BE900" s="10">
        <f>SUM(AL900:AQ900)</f>
        <v>1</v>
      </c>
      <c r="BF900" s="12">
        <f t="shared" si="96"/>
        <v>0</v>
      </c>
      <c r="BG900" s="12">
        <f t="shared" si="97"/>
        <v>1</v>
      </c>
      <c r="BH900" s="9">
        <f t="shared" si="98"/>
        <v>1</v>
      </c>
      <c r="BI900" s="39" t="str">
        <f t="shared" si="99"/>
        <v/>
      </c>
      <c r="BK900" s="75"/>
    </row>
    <row r="901" spans="1:63">
      <c r="A901" s="2">
        <v>898</v>
      </c>
      <c r="B901" s="2">
        <v>2025</v>
      </c>
      <c r="C901" s="1">
        <v>0</v>
      </c>
      <c r="D901" s="37" t="str">
        <v>0015g00001ZUdrIAAT</v>
      </c>
      <c r="E901" s="37" t="str">
        <v>RAJU TRADERS</v>
      </c>
      <c r="F901" s="37" t="str">
        <v>UTTAR PRADESH</v>
      </c>
      <c r="G901" s="37" t="str">
        <v>SULTANPUR</v>
      </c>
      <c r="H901" s="37" t="str">
        <v>Sultanpur</v>
      </c>
      <c r="I901" s="37" t="str">
        <v>SHREE LAKSHMAN ROLLING MILL (INDIA) LLP</v>
      </c>
      <c r="J901" s="37" t="str">
        <v>Deepanshu</v>
      </c>
      <c r="K901" s="37">
        <v>0</v>
      </c>
      <c r="L901" s="37" t="str">
        <v>C12815</v>
      </c>
      <c r="M901" s="37" t="str">
        <v>North</v>
      </c>
      <c r="N901" s="2">
        <v>228001</v>
      </c>
      <c r="O901" s="2">
        <v>0</v>
      </c>
      <c r="P901" s="2">
        <v>0</v>
      </c>
      <c r="Q901" s="2" t="str">
        <v>Feb'25</v>
      </c>
      <c r="R901" s="2">
        <v>2025</v>
      </c>
      <c r="S901" s="1">
        <v>0</v>
      </c>
      <c r="T901" s="2">
        <v>120</v>
      </c>
      <c r="U901" s="1">
        <v>0</v>
      </c>
      <c r="V901" s="1" t="str">
        <v>Challenger</v>
      </c>
      <c r="W901" s="10">
        <v>0</v>
      </c>
      <c r="X901" s="10">
        <v>0</v>
      </c>
      <c r="Y901" s="10">
        <v>0</v>
      </c>
      <c r="Z901" s="10">
        <v>0</v>
      </c>
      <c r="AA901" s="10">
        <v>0</v>
      </c>
      <c r="AB901" s="10">
        <v>0</v>
      </c>
      <c r="AC901" s="10">
        <v>0</v>
      </c>
      <c r="AD901" s="10">
        <v>0</v>
      </c>
      <c r="AE901" s="10">
        <v>0</v>
      </c>
      <c r="AF901" s="10">
        <v>0</v>
      </c>
      <c r="AG901" s="10">
        <v>0</v>
      </c>
      <c r="AH901" s="10">
        <v>0</v>
      </c>
      <c r="AI901" s="10">
        <v>0</v>
      </c>
      <c r="AJ901" s="10">
        <v>9</v>
      </c>
      <c r="AK901" s="10">
        <v>0</v>
      </c>
      <c r="AL901" s="10">
        <v>9</v>
      </c>
      <c r="AM901" s="10">
        <v>0</v>
      </c>
      <c r="AN901" s="10">
        <v>26</v>
      </c>
      <c r="AO901" s="10">
        <v>0</v>
      </c>
      <c r="AP901" s="10">
        <v>0</v>
      </c>
      <c r="AQ901" s="10">
        <v>0</v>
      </c>
      <c r="AR901" s="10">
        <v>0</v>
      </c>
      <c r="AS901" s="16">
        <v>0</v>
      </c>
      <c r="AT901" s="16">
        <v>0</v>
      </c>
      <c r="AU901" s="16">
        <v>0</v>
      </c>
      <c r="AV901" s="16">
        <v>0</v>
      </c>
      <c r="AW901" s="16" t="str">
        <v/>
      </c>
      <c r="AX901" s="10">
        <f t="shared" ref="AX901:AX964" si="100">SUM(AL901:AW901)</f>
        <v>35</v>
      </c>
      <c r="AY901" s="10">
        <f>SUM(Z901:AK901)</f>
        <v>9</v>
      </c>
      <c r="AZ901" s="2" t="s">
        <v>119</v>
      </c>
      <c r="BA901" s="10">
        <f t="shared" ref="BA901:BA964" si="101">AVERAGE(AL901:AQ901)</f>
        <v>5.833333333333333</v>
      </c>
      <c r="BB901" s="36" t="s">
        <v>118</v>
      </c>
      <c r="BC901" s="39" t="str">
        <f t="shared" ref="BC901:BC964" si="102">IF(AZ901="Yes","",IF(AX901&gt;1250,"E",IF(AX901&gt;750,"D",
IF(AX901&gt;=500,"C",
IF(AX901&gt;=300,"B",
IF(AX901&gt;=200,"A",
""))))))</f>
        <v/>
      </c>
      <c r="BD901" s="16">
        <f>SUM(AR901:AW901)</f>
        <v>0</v>
      </c>
      <c r="BE901" s="10">
        <f>SUM(AL901:AQ901)</f>
        <v>35</v>
      </c>
      <c r="BF901" s="12">
        <f t="shared" ref="BF901:BF964" si="103">IFERROR(BD901/$AX901,"")</f>
        <v>0</v>
      </c>
      <c r="BG901" s="12">
        <f t="shared" ref="BG901:BG964" si="104">IFERROR(BE901/$AX901,"")</f>
        <v>1</v>
      </c>
      <c r="BH901" s="9">
        <f t="shared" ref="BH901:BH964" si="105">SUM(AL901:AW901)</f>
        <v>35</v>
      </c>
      <c r="BI901" s="39" t="str">
        <f t="shared" ref="BI901:BI964" si="106">IF(AZ901="Yes","",IF(BH901&gt;=1250,"E",IF(BH901&gt;=750,"D",
IF(BH901&gt;=500,"C",
IF(BH901&gt;=300,"B",
IF(BH901&gt;=200,"A",
""))))))</f>
        <v/>
      </c>
      <c r="BK901" s="75"/>
    </row>
    <row r="902" spans="1:63">
      <c r="A902" s="2">
        <v>899</v>
      </c>
      <c r="B902" s="2">
        <v>2025</v>
      </c>
      <c r="C902" s="1">
        <v>0</v>
      </c>
      <c r="D902" s="37" t="str">
        <v>0015g00001f8Fn7AAE</v>
      </c>
      <c r="E902" s="37" t="str">
        <v>AJAY STEEL TRADING COMPANY</v>
      </c>
      <c r="F902" s="37" t="str">
        <v>UTTAR PRADESH</v>
      </c>
      <c r="G902" s="37" t="str">
        <v>MUZAFFARNAGAR</v>
      </c>
      <c r="H902" s="37" t="str">
        <v>Muzaffarnagar</v>
      </c>
      <c r="I902" s="37" t="str">
        <v>OPTRIX INFRA LLP</v>
      </c>
      <c r="J902" s="37" t="str">
        <v>SHIV KUMAR</v>
      </c>
      <c r="K902" s="37">
        <v>0</v>
      </c>
      <c r="L902" s="37" t="str">
        <v>001J100000PJG7oIAH</v>
      </c>
      <c r="M902" s="37" t="str">
        <v>North</v>
      </c>
      <c r="N902" s="2">
        <v>251003</v>
      </c>
      <c r="O902" s="2" t="str">
        <v>09ABOFA4566E1Z7</v>
      </c>
      <c r="P902" s="2">
        <v>9837087840</v>
      </c>
      <c r="Q902" s="2" t="str">
        <v>Feb'25</v>
      </c>
      <c r="R902" s="2">
        <v>2025</v>
      </c>
      <c r="S902" s="1">
        <v>0</v>
      </c>
      <c r="T902" s="2">
        <v>200</v>
      </c>
      <c r="U902" s="1">
        <v>0</v>
      </c>
      <c r="V902" s="1" t="str">
        <v>Challenger</v>
      </c>
      <c r="W902" s="10">
        <v>0</v>
      </c>
      <c r="X902" s="10">
        <v>0</v>
      </c>
      <c r="Y902" s="10">
        <v>0</v>
      </c>
      <c r="Z902" s="10">
        <v>0</v>
      </c>
      <c r="AA902" s="10">
        <v>0</v>
      </c>
      <c r="AB902" s="10">
        <v>0</v>
      </c>
      <c r="AC902" s="10">
        <v>0</v>
      </c>
      <c r="AD902" s="10">
        <v>0</v>
      </c>
      <c r="AE902" s="10">
        <v>0</v>
      </c>
      <c r="AF902" s="10">
        <v>0</v>
      </c>
      <c r="AG902" s="10">
        <v>0</v>
      </c>
      <c r="AH902" s="10">
        <v>0</v>
      </c>
      <c r="AI902" s="10">
        <v>0</v>
      </c>
      <c r="AJ902" s="10">
        <v>2</v>
      </c>
      <c r="AK902" s="10">
        <v>0</v>
      </c>
      <c r="AL902" s="10">
        <v>0</v>
      </c>
      <c r="AM902" s="10">
        <v>0</v>
      </c>
      <c r="AN902" s="10">
        <v>0</v>
      </c>
      <c r="AO902" s="10">
        <v>0</v>
      </c>
      <c r="AP902" s="10">
        <v>0</v>
      </c>
      <c r="AQ902" s="10">
        <v>0</v>
      </c>
      <c r="AR902" s="10">
        <v>0</v>
      </c>
      <c r="AS902" s="16">
        <v>0</v>
      </c>
      <c r="AT902" s="16">
        <v>0</v>
      </c>
      <c r="AU902" s="16">
        <v>0</v>
      </c>
      <c r="AV902" s="16">
        <v>0</v>
      </c>
      <c r="AW902" s="16" t="str">
        <v/>
      </c>
      <c r="AX902" s="10">
        <f t="shared" si="100"/>
        <v>0</v>
      </c>
      <c r="AY902" s="10">
        <f>SUM(Z902:AK902)</f>
        <v>2</v>
      </c>
      <c r="AZ902" s="2" t="s">
        <v>119</v>
      </c>
      <c r="BA902" s="10">
        <f t="shared" si="101"/>
        <v>0</v>
      </c>
      <c r="BB902" s="36" t="s">
        <v>118</v>
      </c>
      <c r="BC902" s="39" t="str">
        <f t="shared" si="102"/>
        <v/>
      </c>
      <c r="BD902" s="16">
        <f>SUM(AR902:AW902)</f>
        <v>0</v>
      </c>
      <c r="BE902" s="10">
        <f>SUM(AL902:AQ902)</f>
        <v>0</v>
      </c>
      <c r="BF902" s="12" t="str">
        <f t="shared" si="103"/>
        <v/>
      </c>
      <c r="BG902" s="12" t="str">
        <f t="shared" si="104"/>
        <v/>
      </c>
      <c r="BH902" s="9">
        <f t="shared" si="105"/>
        <v>0</v>
      </c>
      <c r="BI902" s="39" t="str">
        <f t="shared" si="106"/>
        <v/>
      </c>
      <c r="BK902" s="75"/>
    </row>
    <row r="903" spans="1:63">
      <c r="A903" s="2">
        <v>900</v>
      </c>
      <c r="B903" s="2">
        <v>2025</v>
      </c>
      <c r="C903" s="1">
        <v>0</v>
      </c>
      <c r="D903" s="37" t="str">
        <v>0015g00001X37bxAAB</v>
      </c>
      <c r="E903" s="37" t="str">
        <v>Goel Glass Emporium</v>
      </c>
      <c r="F903" s="37">
        <v>0</v>
      </c>
      <c r="G903" s="37">
        <v>0</v>
      </c>
      <c r="H903" s="37" t="str">
        <v>Muzaffarnagar</v>
      </c>
      <c r="I903" s="37" t="str">
        <v>OPTRIX INFRA LLP</v>
      </c>
      <c r="J903" s="37" t="str">
        <v>SHIV KUMAR</v>
      </c>
      <c r="K903" s="37">
        <v>0</v>
      </c>
      <c r="L903" s="37" t="str">
        <v>001J100000PJG7oIAH</v>
      </c>
      <c r="M903" s="37" t="str">
        <v>North</v>
      </c>
      <c r="N903" s="2">
        <v>0</v>
      </c>
      <c r="O903" s="2">
        <v>0</v>
      </c>
      <c r="P903" s="2">
        <v>7078341201</v>
      </c>
      <c r="Q903" s="2" t="str">
        <v>Feb'25</v>
      </c>
      <c r="R903" s="2">
        <v>2025</v>
      </c>
      <c r="S903" s="1">
        <v>0</v>
      </c>
      <c r="T903" s="2">
        <v>50</v>
      </c>
      <c r="U903" s="1">
        <v>0</v>
      </c>
      <c r="V903" s="1" t="str">
        <v>Minor</v>
      </c>
      <c r="W903" s="10">
        <v>0</v>
      </c>
      <c r="X903" s="10">
        <v>0</v>
      </c>
      <c r="Y903" s="10">
        <v>0</v>
      </c>
      <c r="Z903" s="10">
        <v>0</v>
      </c>
      <c r="AA903" s="10">
        <v>0</v>
      </c>
      <c r="AB903" s="10">
        <v>0</v>
      </c>
      <c r="AC903" s="10">
        <v>0</v>
      </c>
      <c r="AD903" s="10">
        <v>0</v>
      </c>
      <c r="AE903" s="10">
        <v>0</v>
      </c>
      <c r="AF903" s="10">
        <v>0</v>
      </c>
      <c r="AG903" s="10">
        <v>0</v>
      </c>
      <c r="AH903" s="10">
        <v>0</v>
      </c>
      <c r="AI903" s="10">
        <v>0</v>
      </c>
      <c r="AJ903" s="10">
        <v>1</v>
      </c>
      <c r="AK903" s="10">
        <v>0</v>
      </c>
      <c r="AL903" s="10">
        <v>0</v>
      </c>
      <c r="AM903" s="10">
        <v>0</v>
      </c>
      <c r="AN903" s="10">
        <v>0</v>
      </c>
      <c r="AO903" s="10">
        <v>0</v>
      </c>
      <c r="AP903" s="10">
        <v>0</v>
      </c>
      <c r="AQ903" s="10">
        <v>0</v>
      </c>
      <c r="AR903" s="10">
        <v>0</v>
      </c>
      <c r="AS903" s="16">
        <v>0</v>
      </c>
      <c r="AT903" s="16">
        <v>0</v>
      </c>
      <c r="AU903" s="16">
        <v>0</v>
      </c>
      <c r="AV903" s="16">
        <v>0</v>
      </c>
      <c r="AW903" s="16" t="str">
        <v/>
      </c>
      <c r="AX903" s="10">
        <f t="shared" si="100"/>
        <v>0</v>
      </c>
      <c r="AY903" s="10">
        <f>SUM(Z903:AK903)</f>
        <v>1</v>
      </c>
      <c r="AZ903" s="2" t="s">
        <v>119</v>
      </c>
      <c r="BA903" s="10">
        <f t="shared" si="101"/>
        <v>0</v>
      </c>
      <c r="BB903" s="36" t="s">
        <v>118</v>
      </c>
      <c r="BC903" s="39" t="str">
        <f t="shared" si="102"/>
        <v/>
      </c>
      <c r="BD903" s="16">
        <f>SUM(AR903:AW903)</f>
        <v>0</v>
      </c>
      <c r="BE903" s="10">
        <f>SUM(AL903:AQ903)</f>
        <v>0</v>
      </c>
      <c r="BF903" s="12" t="str">
        <f t="shared" si="103"/>
        <v/>
      </c>
      <c r="BG903" s="12" t="str">
        <f t="shared" si="104"/>
        <v/>
      </c>
      <c r="BH903" s="9">
        <f t="shared" si="105"/>
        <v>0</v>
      </c>
      <c r="BI903" s="39" t="str">
        <f t="shared" si="106"/>
        <v/>
      </c>
      <c r="BK903" s="75"/>
    </row>
    <row r="904" spans="1:63">
      <c r="A904" s="2">
        <v>901</v>
      </c>
      <c r="B904" s="2">
        <v>2025</v>
      </c>
      <c r="C904" s="1">
        <v>0</v>
      </c>
      <c r="D904" s="37" t="str">
        <v>001J1000009GDzjIAG</v>
      </c>
      <c r="E904" s="37" t="str">
        <v>RAJDHANI STEEL</v>
      </c>
      <c r="F904" s="37" t="str">
        <v>UTTAR PRADESH</v>
      </c>
      <c r="G904" s="37" t="str">
        <v>MEERUT</v>
      </c>
      <c r="H904" s="37" t="str">
        <v>Meerut</v>
      </c>
      <c r="I904" s="37" t="str">
        <v>OPTRIX INFRA LLP</v>
      </c>
      <c r="J904" s="37" t="str">
        <v>SHIV KUMAR</v>
      </c>
      <c r="K904" s="37">
        <v>0</v>
      </c>
      <c r="L904" s="37" t="str">
        <v>001J100000PJG7oIAH</v>
      </c>
      <c r="M904" s="37" t="str">
        <v>North</v>
      </c>
      <c r="N904" s="2">
        <v>250002</v>
      </c>
      <c r="O904" s="2" t="str">
        <v>09BYGPS9893E1ZK</v>
      </c>
      <c r="P904" s="2">
        <v>9897835177</v>
      </c>
      <c r="Q904" s="2" t="str">
        <v>Feb'25</v>
      </c>
      <c r="R904" s="2">
        <v>2025</v>
      </c>
      <c r="S904" s="1">
        <v>0</v>
      </c>
      <c r="T904" s="2">
        <v>120</v>
      </c>
      <c r="U904" s="1">
        <v>0</v>
      </c>
      <c r="V904" s="1" t="str">
        <v>Challenger</v>
      </c>
      <c r="W904" s="10">
        <v>0</v>
      </c>
      <c r="X904" s="10">
        <v>0</v>
      </c>
      <c r="Y904" s="10">
        <v>0</v>
      </c>
      <c r="Z904" s="10">
        <v>0</v>
      </c>
      <c r="AA904" s="10">
        <v>0</v>
      </c>
      <c r="AB904" s="10">
        <v>0</v>
      </c>
      <c r="AC904" s="10">
        <v>0</v>
      </c>
      <c r="AD904" s="10">
        <v>0</v>
      </c>
      <c r="AE904" s="10">
        <v>0</v>
      </c>
      <c r="AF904" s="10">
        <v>0</v>
      </c>
      <c r="AG904" s="10">
        <v>0</v>
      </c>
      <c r="AH904" s="10">
        <v>0</v>
      </c>
      <c r="AI904" s="10">
        <v>0</v>
      </c>
      <c r="AJ904" s="10">
        <v>52</v>
      </c>
      <c r="AK904" s="10">
        <v>0</v>
      </c>
      <c r="AL904" s="10">
        <v>15</v>
      </c>
      <c r="AM904" s="10">
        <v>0</v>
      </c>
      <c r="AN904" s="10">
        <v>0</v>
      </c>
      <c r="AO904" s="10">
        <v>0</v>
      </c>
      <c r="AP904" s="10">
        <v>0</v>
      </c>
      <c r="AQ904" s="10">
        <v>0</v>
      </c>
      <c r="AR904" s="10">
        <v>0</v>
      </c>
      <c r="AS904" s="16">
        <v>0</v>
      </c>
      <c r="AT904" s="16">
        <v>0</v>
      </c>
      <c r="AU904" s="16">
        <v>0</v>
      </c>
      <c r="AV904" s="16">
        <v>0</v>
      </c>
      <c r="AW904" s="16" t="str">
        <v/>
      </c>
      <c r="AX904" s="10">
        <f t="shared" si="100"/>
        <v>15</v>
      </c>
      <c r="AY904" s="10">
        <f>SUM(Z904:AK904)</f>
        <v>52</v>
      </c>
      <c r="AZ904" s="2" t="s">
        <v>119</v>
      </c>
      <c r="BA904" s="10">
        <f t="shared" si="101"/>
        <v>2.5</v>
      </c>
      <c r="BB904" s="36" t="s">
        <v>118</v>
      </c>
      <c r="BC904" s="39" t="str">
        <f t="shared" si="102"/>
        <v/>
      </c>
      <c r="BD904" s="16">
        <f>SUM(AR904:AW904)</f>
        <v>0</v>
      </c>
      <c r="BE904" s="10">
        <f>SUM(AL904:AQ904)</f>
        <v>15</v>
      </c>
      <c r="BF904" s="12">
        <f t="shared" si="103"/>
        <v>0</v>
      </c>
      <c r="BG904" s="12">
        <f t="shared" si="104"/>
        <v>1</v>
      </c>
      <c r="BH904" s="9">
        <f t="shared" si="105"/>
        <v>15</v>
      </c>
      <c r="BI904" s="39" t="str">
        <f t="shared" si="106"/>
        <v/>
      </c>
      <c r="BK904" s="75"/>
    </row>
    <row r="905" spans="1:63">
      <c r="A905" s="2">
        <v>902</v>
      </c>
      <c r="B905" s="2">
        <v>2025</v>
      </c>
      <c r="C905" s="1">
        <v>0</v>
      </c>
      <c r="D905" s="37" t="str">
        <v>001J100000TrRbsIAF</v>
      </c>
      <c r="E905" s="37" t="str">
        <v>SHREE MAHAKAL STEELS</v>
      </c>
      <c r="F905" s="37" t="str">
        <v>UTTAR PRADESH</v>
      </c>
      <c r="G905" s="37" t="str">
        <v>GHAZIABAD</v>
      </c>
      <c r="H905" s="37">
        <v>0</v>
      </c>
      <c r="I905" s="37" t="str">
        <v>OPTRIX INFRA LLP</v>
      </c>
      <c r="J905" s="37" t="str">
        <v>Aashish Goyal</v>
      </c>
      <c r="K905" s="37">
        <v>0</v>
      </c>
      <c r="L905" s="37" t="str">
        <v>001J100000PJG7oIAH</v>
      </c>
      <c r="M905" s="37" t="str">
        <v>North</v>
      </c>
      <c r="N905" s="2">
        <v>201001</v>
      </c>
      <c r="O905" s="2" t="str">
        <v>09AHLPG9047M1ZO</v>
      </c>
      <c r="P905" s="2">
        <v>9810539685</v>
      </c>
      <c r="Q905" s="2" t="str">
        <v>Feb'25</v>
      </c>
      <c r="R905" s="2">
        <v>2025</v>
      </c>
      <c r="S905" s="1">
        <v>0</v>
      </c>
      <c r="T905" s="2">
        <v>200</v>
      </c>
      <c r="U905" s="1">
        <v>0</v>
      </c>
      <c r="V905" s="1" t="str">
        <v>Challenger</v>
      </c>
      <c r="W905" s="10">
        <v>0</v>
      </c>
      <c r="X905" s="10">
        <v>0</v>
      </c>
      <c r="Y905" s="10">
        <v>0</v>
      </c>
      <c r="Z905" s="10">
        <v>0</v>
      </c>
      <c r="AA905" s="10">
        <v>0</v>
      </c>
      <c r="AB905" s="10">
        <v>0</v>
      </c>
      <c r="AC905" s="10">
        <v>0</v>
      </c>
      <c r="AD905" s="10">
        <v>0</v>
      </c>
      <c r="AE905" s="10">
        <v>0</v>
      </c>
      <c r="AF905" s="10">
        <v>0</v>
      </c>
      <c r="AG905" s="10">
        <v>0</v>
      </c>
      <c r="AH905" s="10">
        <v>0</v>
      </c>
      <c r="AI905" s="10">
        <v>0</v>
      </c>
      <c r="AJ905" s="10">
        <v>51</v>
      </c>
      <c r="AK905" s="10">
        <v>0</v>
      </c>
      <c r="AL905" s="10">
        <v>3</v>
      </c>
      <c r="AM905" s="10">
        <v>0</v>
      </c>
      <c r="AN905" s="10">
        <v>0</v>
      </c>
      <c r="AO905" s="10">
        <v>0</v>
      </c>
      <c r="AP905" s="10">
        <v>0</v>
      </c>
      <c r="AQ905" s="10">
        <v>0</v>
      </c>
      <c r="AR905" s="10">
        <v>0</v>
      </c>
      <c r="AS905" s="16">
        <v>0</v>
      </c>
      <c r="AT905" s="16">
        <v>0</v>
      </c>
      <c r="AU905" s="16">
        <v>0</v>
      </c>
      <c r="AV905" s="16">
        <v>0</v>
      </c>
      <c r="AW905" s="16" t="str">
        <v/>
      </c>
      <c r="AX905" s="10">
        <f t="shared" si="100"/>
        <v>3</v>
      </c>
      <c r="AY905" s="10">
        <f>SUM(Z905:AK905)</f>
        <v>51</v>
      </c>
      <c r="AZ905" s="2" t="s">
        <v>119</v>
      </c>
      <c r="BA905" s="10">
        <f t="shared" si="101"/>
        <v>0.5</v>
      </c>
      <c r="BB905" s="36" t="s">
        <v>118</v>
      </c>
      <c r="BC905" s="39" t="str">
        <f t="shared" si="102"/>
        <v/>
      </c>
      <c r="BD905" s="16">
        <f>SUM(AR905:AW905)</f>
        <v>0</v>
      </c>
      <c r="BE905" s="10">
        <f>SUM(AL905:AQ905)</f>
        <v>3</v>
      </c>
      <c r="BF905" s="12">
        <f t="shared" si="103"/>
        <v>0</v>
      </c>
      <c r="BG905" s="12">
        <f t="shared" si="104"/>
        <v>1</v>
      </c>
      <c r="BH905" s="9">
        <f t="shared" si="105"/>
        <v>3</v>
      </c>
      <c r="BI905" s="39" t="str">
        <f t="shared" si="106"/>
        <v/>
      </c>
      <c r="BK905" s="75"/>
    </row>
    <row r="906" spans="1:63">
      <c r="A906" s="2">
        <v>903</v>
      </c>
      <c r="B906" s="2">
        <v>2025</v>
      </c>
      <c r="C906" s="1">
        <v>0</v>
      </c>
      <c r="D906" s="37" t="str">
        <v>001J100000RypIXIAZ</v>
      </c>
      <c r="E906" s="37" t="str">
        <v>CHAYNIKA ASSOCIATES</v>
      </c>
      <c r="F906" s="37" t="str">
        <v>MADHYA PRADESH</v>
      </c>
      <c r="G906" s="37" t="str">
        <v>Niwari</v>
      </c>
      <c r="H906" s="37" t="str">
        <v>Niwari</v>
      </c>
      <c r="I906" s="37" t="str">
        <v>Global Steel</v>
      </c>
      <c r="J906" s="37" t="str">
        <v>Dharmendra Kumar Yadav</v>
      </c>
      <c r="K906" s="37">
        <v>0</v>
      </c>
      <c r="L906" s="37" t="str">
        <v>C13471</v>
      </c>
      <c r="M906" s="37" t="str">
        <v>Central</v>
      </c>
      <c r="N906" s="2">
        <v>472442</v>
      </c>
      <c r="O906" s="2" t="str">
        <v>23BWUPM4358Q1ZJ</v>
      </c>
      <c r="P906" s="2">
        <v>8770775779</v>
      </c>
      <c r="Q906" s="2" t="str">
        <v>Feb'25</v>
      </c>
      <c r="R906" s="2">
        <v>2025</v>
      </c>
      <c r="S906" s="1">
        <v>0</v>
      </c>
      <c r="T906" s="2">
        <v>200</v>
      </c>
      <c r="U906" s="1">
        <v>0.98131666666666661</v>
      </c>
      <c r="V906" s="1" t="str">
        <v>Star</v>
      </c>
      <c r="W906" s="10">
        <v>0</v>
      </c>
      <c r="X906" s="10">
        <v>0</v>
      </c>
      <c r="Y906" s="10">
        <v>0</v>
      </c>
      <c r="Z906" s="10">
        <v>0</v>
      </c>
      <c r="AA906" s="10">
        <v>0</v>
      </c>
      <c r="AB906" s="10">
        <v>0</v>
      </c>
      <c r="AC906" s="10">
        <v>0</v>
      </c>
      <c r="AD906" s="10">
        <v>0</v>
      </c>
      <c r="AE906" s="10">
        <v>0</v>
      </c>
      <c r="AF906" s="10">
        <v>0</v>
      </c>
      <c r="AG906" s="10">
        <v>0</v>
      </c>
      <c r="AH906" s="10">
        <v>0</v>
      </c>
      <c r="AI906" s="10">
        <v>0</v>
      </c>
      <c r="AJ906" s="10">
        <v>62</v>
      </c>
      <c r="AK906" s="10">
        <v>0</v>
      </c>
      <c r="AL906" s="10">
        <v>30</v>
      </c>
      <c r="AM906" s="10">
        <v>0</v>
      </c>
      <c r="AN906" s="10">
        <v>0</v>
      </c>
      <c r="AO906" s="10">
        <v>0</v>
      </c>
      <c r="AP906" s="10">
        <v>0</v>
      </c>
      <c r="AQ906" s="10">
        <v>0</v>
      </c>
      <c r="AR906" s="10">
        <v>0</v>
      </c>
      <c r="AS906" s="16">
        <v>214.97</v>
      </c>
      <c r="AT906" s="16">
        <v>224.57</v>
      </c>
      <c r="AU906" s="16">
        <v>198</v>
      </c>
      <c r="AV906" s="16">
        <v>166.22</v>
      </c>
      <c r="AW906" s="16">
        <v>33</v>
      </c>
      <c r="AX906" s="10">
        <f t="shared" si="100"/>
        <v>866.76</v>
      </c>
      <c r="AY906" s="10">
        <f>SUM(Z906:AK906)</f>
        <v>62</v>
      </c>
      <c r="AZ906" s="2" t="s">
        <v>119</v>
      </c>
      <c r="BA906" s="10">
        <f t="shared" si="101"/>
        <v>5</v>
      </c>
      <c r="BB906" s="36" t="s">
        <v>118</v>
      </c>
      <c r="BC906" s="39" t="str">
        <f t="shared" si="102"/>
        <v>D</v>
      </c>
      <c r="BD906" s="16">
        <f>SUM(AR906:AW906)</f>
        <v>836.76</v>
      </c>
      <c r="BE906" s="10">
        <f>SUM(AL906:AQ906)</f>
        <v>30</v>
      </c>
      <c r="BF906" s="12">
        <f t="shared" si="103"/>
        <v>0.96538834279385299</v>
      </c>
      <c r="BG906" s="12">
        <f t="shared" si="104"/>
        <v>3.4611657206147034E-2</v>
      </c>
      <c r="BH906" s="9">
        <f t="shared" si="105"/>
        <v>866.76</v>
      </c>
      <c r="BI906" s="39" t="str">
        <f t="shared" si="106"/>
        <v>D</v>
      </c>
      <c r="BJ906" s="1" t="str">
        <f>_xlfn.XLOOKUP(D906,'Holi gift'!A:A,'Holi gift'!A:A,"",0,1)</f>
        <v/>
      </c>
      <c r="BK906" s="75"/>
    </row>
    <row r="907" spans="1:63">
      <c r="A907" s="2">
        <v>904</v>
      </c>
      <c r="B907" s="2">
        <v>2025</v>
      </c>
      <c r="C907" s="1">
        <v>0</v>
      </c>
      <c r="D907" s="37" t="str">
        <v>0015g00001fUNiiAAG</v>
      </c>
      <c r="E907" s="37" t="str">
        <v>Mittal Supply Agency</v>
      </c>
      <c r="F907" s="37" t="str">
        <v>CHHATTISGARH</v>
      </c>
      <c r="G907" s="37" t="str">
        <v>DHAMTARI</v>
      </c>
      <c r="H907" s="37" t="str">
        <v>Dhamtari</v>
      </c>
      <c r="I907" s="37" t="str">
        <v>MADHYA BHARAT ISPAT PRIVATE LIMITED</v>
      </c>
      <c r="J907" s="37" t="str">
        <v>Vikash Kumar</v>
      </c>
      <c r="K907" s="37">
        <v>0</v>
      </c>
      <c r="L907" s="37" t="str">
        <v>C12834</v>
      </c>
      <c r="M907" s="37" t="str">
        <v>Central</v>
      </c>
      <c r="N907" s="2">
        <v>493773</v>
      </c>
      <c r="O907" s="2" t="str">
        <v>22ACIPA6385L1Z6</v>
      </c>
      <c r="P907" s="2">
        <v>9826188934</v>
      </c>
      <c r="Q907" s="2" t="str">
        <v>Feb'25</v>
      </c>
      <c r="R907" s="2">
        <v>2025</v>
      </c>
      <c r="S907" s="1">
        <v>0</v>
      </c>
      <c r="T907" s="2">
        <v>60</v>
      </c>
      <c r="U907" s="1">
        <v>0</v>
      </c>
      <c r="V907" s="1" t="str">
        <v>Challenger</v>
      </c>
      <c r="W907" s="10">
        <v>0</v>
      </c>
      <c r="X907" s="10">
        <v>0</v>
      </c>
      <c r="Y907" s="10">
        <v>0</v>
      </c>
      <c r="Z907" s="10">
        <v>0</v>
      </c>
      <c r="AA907" s="10">
        <v>0</v>
      </c>
      <c r="AB907" s="10">
        <v>0</v>
      </c>
      <c r="AC907" s="10">
        <v>0</v>
      </c>
      <c r="AD907" s="10">
        <v>0</v>
      </c>
      <c r="AE907" s="10">
        <v>0</v>
      </c>
      <c r="AF907" s="10">
        <v>0</v>
      </c>
      <c r="AG907" s="10">
        <v>0</v>
      </c>
      <c r="AH907" s="10">
        <v>0</v>
      </c>
      <c r="AI907" s="10">
        <v>0</v>
      </c>
      <c r="AJ907" s="10">
        <v>5</v>
      </c>
      <c r="AK907" s="10">
        <v>0</v>
      </c>
      <c r="AL907" s="10">
        <v>0</v>
      </c>
      <c r="AM907" s="10">
        <v>0</v>
      </c>
      <c r="AN907" s="10">
        <v>0</v>
      </c>
      <c r="AO907" s="10">
        <v>0</v>
      </c>
      <c r="AP907" s="10">
        <v>0</v>
      </c>
      <c r="AQ907" s="10">
        <v>0</v>
      </c>
      <c r="AR907" s="10">
        <v>0</v>
      </c>
      <c r="AS907" s="16">
        <v>0</v>
      </c>
      <c r="AT907" s="16">
        <v>0</v>
      </c>
      <c r="AU907" s="16">
        <v>0</v>
      </c>
      <c r="AV907" s="16">
        <v>0</v>
      </c>
      <c r="AW907" s="16" t="str">
        <v/>
      </c>
      <c r="AX907" s="10">
        <f t="shared" si="100"/>
        <v>0</v>
      </c>
      <c r="AY907" s="10">
        <f>SUM(Z907:AK907)</f>
        <v>5</v>
      </c>
      <c r="AZ907" s="2" t="s">
        <v>119</v>
      </c>
      <c r="BA907" s="10">
        <f t="shared" si="101"/>
        <v>0</v>
      </c>
      <c r="BB907" s="36" t="s">
        <v>118</v>
      </c>
      <c r="BC907" s="39" t="str">
        <f t="shared" si="102"/>
        <v/>
      </c>
      <c r="BD907" s="16">
        <f>SUM(AR907:AW907)</f>
        <v>0</v>
      </c>
      <c r="BE907" s="10">
        <f>SUM(AL907:AQ907)</f>
        <v>0</v>
      </c>
      <c r="BF907" s="12" t="str">
        <f t="shared" si="103"/>
        <v/>
      </c>
      <c r="BG907" s="12" t="str">
        <f t="shared" si="104"/>
        <v/>
      </c>
      <c r="BH907" s="9">
        <f t="shared" si="105"/>
        <v>0</v>
      </c>
      <c r="BI907" s="39" t="str">
        <f t="shared" si="106"/>
        <v/>
      </c>
      <c r="BK907" s="75"/>
    </row>
    <row r="908" spans="1:63">
      <c r="A908" s="2">
        <v>905</v>
      </c>
      <c r="B908" s="2">
        <v>2025</v>
      </c>
      <c r="C908" s="1">
        <v>0</v>
      </c>
      <c r="D908" s="37" t="str">
        <v>0015g00001W2nioAAB</v>
      </c>
      <c r="E908" s="37" t="str">
        <v>RAVI STEEL</v>
      </c>
      <c r="F908" s="37" t="str">
        <v>CHHATTISGARH</v>
      </c>
      <c r="G908" s="37" t="str">
        <v>RAIPUR</v>
      </c>
      <c r="H908" s="37" t="str">
        <v>Raipur</v>
      </c>
      <c r="I908" s="37" t="str">
        <v>MADHYA BHARAT ISPAT PRIVATE LIMITED</v>
      </c>
      <c r="J908" s="37" t="str">
        <v>Saurav Nath</v>
      </c>
      <c r="K908" s="37">
        <v>0</v>
      </c>
      <c r="L908" s="37" t="str">
        <v>C12834</v>
      </c>
      <c r="M908" s="37" t="str">
        <v>Central</v>
      </c>
      <c r="N908" s="2">
        <v>492001</v>
      </c>
      <c r="O908" s="2" t="str">
        <v>22BHQPR0879G1ZY</v>
      </c>
      <c r="P908" s="2">
        <v>9575507770</v>
      </c>
      <c r="Q908" s="2" t="str">
        <v>Feb'25</v>
      </c>
      <c r="R908" s="2">
        <v>2025</v>
      </c>
      <c r="S908" s="1">
        <v>0</v>
      </c>
      <c r="T908" s="2" t="str">
        <v/>
      </c>
      <c r="U908" s="1">
        <v>0</v>
      </c>
      <c r="V908" s="1" t="str">
        <v>Potential Not updated</v>
      </c>
      <c r="W908" s="10">
        <v>0</v>
      </c>
      <c r="X908" s="10">
        <v>0</v>
      </c>
      <c r="Y908" s="10">
        <v>0</v>
      </c>
      <c r="Z908" s="10">
        <v>0</v>
      </c>
      <c r="AA908" s="10">
        <v>0</v>
      </c>
      <c r="AB908" s="10">
        <v>0</v>
      </c>
      <c r="AC908" s="10">
        <v>0</v>
      </c>
      <c r="AD908" s="10">
        <v>0</v>
      </c>
      <c r="AE908" s="10">
        <v>0</v>
      </c>
      <c r="AF908" s="10">
        <v>0</v>
      </c>
      <c r="AG908" s="10">
        <v>0</v>
      </c>
      <c r="AH908" s="10">
        <v>0</v>
      </c>
      <c r="AI908" s="10">
        <v>0</v>
      </c>
      <c r="AJ908" s="10">
        <v>40</v>
      </c>
      <c r="AK908" s="10">
        <v>30</v>
      </c>
      <c r="AL908" s="10">
        <v>0</v>
      </c>
      <c r="AM908" s="10">
        <v>0</v>
      </c>
      <c r="AN908" s="10">
        <v>0</v>
      </c>
      <c r="AO908" s="10">
        <v>0</v>
      </c>
      <c r="AP908" s="10">
        <v>0</v>
      </c>
      <c r="AQ908" s="10">
        <v>0</v>
      </c>
      <c r="AR908" s="10">
        <v>0</v>
      </c>
      <c r="AS908" s="16">
        <v>0</v>
      </c>
      <c r="AT908" s="16">
        <v>0</v>
      </c>
      <c r="AU908" s="16">
        <v>0</v>
      </c>
      <c r="AV908" s="16">
        <v>0</v>
      </c>
      <c r="AW908" s="16" t="str">
        <v/>
      </c>
      <c r="AX908" s="10">
        <f t="shared" si="100"/>
        <v>0</v>
      </c>
      <c r="AY908" s="10">
        <f>SUM(Z908:AK908)</f>
        <v>70</v>
      </c>
      <c r="AZ908" s="2" t="s">
        <v>119</v>
      </c>
      <c r="BA908" s="10">
        <f t="shared" si="101"/>
        <v>0</v>
      </c>
      <c r="BB908" s="36" t="s">
        <v>118</v>
      </c>
      <c r="BC908" s="39" t="str">
        <f t="shared" si="102"/>
        <v/>
      </c>
      <c r="BD908" s="16">
        <f>SUM(AR908:AW908)</f>
        <v>0</v>
      </c>
      <c r="BE908" s="10">
        <f>SUM(AL908:AQ908)</f>
        <v>0</v>
      </c>
      <c r="BF908" s="12" t="str">
        <f t="shared" si="103"/>
        <v/>
      </c>
      <c r="BG908" s="12" t="str">
        <f t="shared" si="104"/>
        <v/>
      </c>
      <c r="BH908" s="9">
        <f t="shared" si="105"/>
        <v>0</v>
      </c>
      <c r="BI908" s="39" t="str">
        <f t="shared" si="106"/>
        <v/>
      </c>
      <c r="BK908" s="75"/>
    </row>
    <row r="909" spans="1:63">
      <c r="A909" s="2">
        <v>906</v>
      </c>
      <c r="B909" s="2">
        <v>2025</v>
      </c>
      <c r="C909" s="1">
        <v>0</v>
      </c>
      <c r="D909" s="37" t="str">
        <v>0015g00001SQJwVAAX</v>
      </c>
      <c r="E909" s="37" t="str">
        <v>BHAGWATI STONE WORLD</v>
      </c>
      <c r="F909" s="37" t="str">
        <v>MAHARASHTRA</v>
      </c>
      <c r="G909" s="37" t="str">
        <v>WARDHA</v>
      </c>
      <c r="H909" s="37" t="str">
        <v>Seloo</v>
      </c>
      <c r="I909" s="37" t="str">
        <v>SSTL (INDIA) PRIVATE LIMITED</v>
      </c>
      <c r="J909" s="37" t="str">
        <v>Ekeshwar Sahu</v>
      </c>
      <c r="K909" s="37">
        <v>0</v>
      </c>
      <c r="L909" s="37" t="str">
        <v>C13295</v>
      </c>
      <c r="M909" s="37" t="str">
        <v>Central</v>
      </c>
      <c r="N909" s="2">
        <v>442001</v>
      </c>
      <c r="O909" s="2" t="str">
        <v>27AKFPG3158C1ZI</v>
      </c>
      <c r="P909" s="2">
        <v>7767088149</v>
      </c>
      <c r="Q909" s="2" t="str">
        <v>Feb'25</v>
      </c>
      <c r="R909" s="2">
        <v>2025</v>
      </c>
      <c r="S909" s="1">
        <v>0</v>
      </c>
      <c r="T909" s="2">
        <v>120</v>
      </c>
      <c r="U909" s="1">
        <v>0</v>
      </c>
      <c r="V909" s="1" t="str">
        <v>Challenger</v>
      </c>
      <c r="W909" s="10">
        <v>0</v>
      </c>
      <c r="X909" s="10">
        <v>0</v>
      </c>
      <c r="Y909" s="10">
        <v>0</v>
      </c>
      <c r="Z909" s="10">
        <v>0</v>
      </c>
      <c r="AA909" s="10">
        <v>0</v>
      </c>
      <c r="AB909" s="10">
        <v>0</v>
      </c>
      <c r="AC909" s="10">
        <v>0</v>
      </c>
      <c r="AD909" s="10">
        <v>0</v>
      </c>
      <c r="AE909" s="10">
        <v>0</v>
      </c>
      <c r="AF909" s="10">
        <v>0</v>
      </c>
      <c r="AG909" s="10">
        <v>0</v>
      </c>
      <c r="AH909" s="10">
        <v>0</v>
      </c>
      <c r="AI909" s="10">
        <v>0</v>
      </c>
      <c r="AJ909" s="10">
        <v>12</v>
      </c>
      <c r="AK909" s="10">
        <v>0</v>
      </c>
      <c r="AL909" s="10">
        <v>0</v>
      </c>
      <c r="AM909" s="10">
        <v>0</v>
      </c>
      <c r="AN909" s="10">
        <v>0</v>
      </c>
      <c r="AO909" s="10">
        <v>0</v>
      </c>
      <c r="AP909" s="10">
        <v>0</v>
      </c>
      <c r="AQ909" s="10">
        <v>0</v>
      </c>
      <c r="AR909" s="10">
        <v>0</v>
      </c>
      <c r="AS909" s="16">
        <v>0</v>
      </c>
      <c r="AT909" s="16">
        <v>0</v>
      </c>
      <c r="AU909" s="16">
        <v>0</v>
      </c>
      <c r="AV909" s="16">
        <v>0</v>
      </c>
      <c r="AW909" s="16" t="str">
        <v/>
      </c>
      <c r="AX909" s="10">
        <f t="shared" si="100"/>
        <v>0</v>
      </c>
      <c r="AY909" s="10">
        <f>SUM(Z909:AK909)</f>
        <v>12</v>
      </c>
      <c r="AZ909" s="2" t="s">
        <v>119</v>
      </c>
      <c r="BA909" s="10">
        <f t="shared" si="101"/>
        <v>0</v>
      </c>
      <c r="BB909" s="36" t="s">
        <v>118</v>
      </c>
      <c r="BC909" s="39" t="str">
        <f t="shared" si="102"/>
        <v/>
      </c>
      <c r="BD909" s="16">
        <f>SUM(AR909:AW909)</f>
        <v>0</v>
      </c>
      <c r="BE909" s="10">
        <f>SUM(AL909:AQ909)</f>
        <v>0</v>
      </c>
      <c r="BF909" s="12" t="str">
        <f t="shared" si="103"/>
        <v/>
      </c>
      <c r="BG909" s="12" t="str">
        <f t="shared" si="104"/>
        <v/>
      </c>
      <c r="BH909" s="9">
        <f t="shared" si="105"/>
        <v>0</v>
      </c>
      <c r="BI909" s="39" t="str">
        <f t="shared" si="106"/>
        <v/>
      </c>
      <c r="BK909" s="75"/>
    </row>
    <row r="910" spans="1:63">
      <c r="A910" s="2">
        <v>907</v>
      </c>
      <c r="B910" s="2">
        <v>2025</v>
      </c>
      <c r="C910" s="1">
        <v>0</v>
      </c>
      <c r="D910" s="37" t="str">
        <v>0015g00001c4WBxAAM</v>
      </c>
      <c r="E910" s="37" t="str">
        <v>MANISH STEEL</v>
      </c>
      <c r="F910" s="37" t="str">
        <v>MAHARASHTRA</v>
      </c>
      <c r="G910" s="37" t="str">
        <v>AMRAVATI</v>
      </c>
      <c r="H910" s="37" t="str">
        <v>Daryapur</v>
      </c>
      <c r="I910" s="37" t="str">
        <v>SSTL (INDIA) PRIVATE LIMITED</v>
      </c>
      <c r="J910" s="37" t="str">
        <v>Ekeshwar Sahu</v>
      </c>
      <c r="K910" s="37">
        <v>0</v>
      </c>
      <c r="L910" s="37" t="str">
        <v>C13295</v>
      </c>
      <c r="M910" s="37" t="str">
        <v>Central</v>
      </c>
      <c r="N910" s="2">
        <v>444803</v>
      </c>
      <c r="O910" s="2" t="str">
        <v>27ANHPK6704H1ZY</v>
      </c>
      <c r="P910" s="2">
        <v>9423426653</v>
      </c>
      <c r="Q910" s="2" t="str">
        <v>Feb'25</v>
      </c>
      <c r="R910" s="2">
        <v>2025</v>
      </c>
      <c r="S910" s="1">
        <v>0</v>
      </c>
      <c r="T910" s="2">
        <v>60</v>
      </c>
      <c r="U910" s="1">
        <v>0</v>
      </c>
      <c r="V910" s="1" t="str">
        <v>Challenger</v>
      </c>
      <c r="W910" s="10">
        <v>0</v>
      </c>
      <c r="X910" s="10">
        <v>0</v>
      </c>
      <c r="Y910" s="10">
        <v>0</v>
      </c>
      <c r="Z910" s="10">
        <v>0</v>
      </c>
      <c r="AA910" s="10">
        <v>0</v>
      </c>
      <c r="AB910" s="10">
        <v>0</v>
      </c>
      <c r="AC910" s="10">
        <v>0</v>
      </c>
      <c r="AD910" s="10">
        <v>0</v>
      </c>
      <c r="AE910" s="10">
        <v>0</v>
      </c>
      <c r="AF910" s="10">
        <v>0</v>
      </c>
      <c r="AG910" s="10">
        <v>0</v>
      </c>
      <c r="AH910" s="10">
        <v>0</v>
      </c>
      <c r="AI910" s="10">
        <v>0</v>
      </c>
      <c r="AJ910" s="10">
        <v>10</v>
      </c>
      <c r="AK910" s="10">
        <v>0</v>
      </c>
      <c r="AL910" s="10">
        <v>0</v>
      </c>
      <c r="AM910" s="10">
        <v>0</v>
      </c>
      <c r="AN910" s="10">
        <v>0</v>
      </c>
      <c r="AO910" s="10">
        <v>0</v>
      </c>
      <c r="AP910" s="10">
        <v>0</v>
      </c>
      <c r="AQ910" s="10">
        <v>0</v>
      </c>
      <c r="AR910" s="10">
        <v>0</v>
      </c>
      <c r="AS910" s="16">
        <v>0</v>
      </c>
      <c r="AT910" s="16">
        <v>0</v>
      </c>
      <c r="AU910" s="16">
        <v>0</v>
      </c>
      <c r="AV910" s="16">
        <v>0</v>
      </c>
      <c r="AW910" s="16" t="str">
        <v/>
      </c>
      <c r="AX910" s="10">
        <f t="shared" si="100"/>
        <v>0</v>
      </c>
      <c r="AY910" s="10">
        <f>SUM(Z910:AK910)</f>
        <v>10</v>
      </c>
      <c r="AZ910" s="2" t="s">
        <v>119</v>
      </c>
      <c r="BA910" s="10">
        <f t="shared" si="101"/>
        <v>0</v>
      </c>
      <c r="BB910" s="36" t="s">
        <v>118</v>
      </c>
      <c r="BC910" s="39" t="str">
        <f t="shared" si="102"/>
        <v/>
      </c>
      <c r="BD910" s="16">
        <f>SUM(AR910:AW910)</f>
        <v>0</v>
      </c>
      <c r="BE910" s="10">
        <f>SUM(AL910:AQ910)</f>
        <v>0</v>
      </c>
      <c r="BF910" s="12" t="str">
        <f t="shared" si="103"/>
        <v/>
      </c>
      <c r="BG910" s="12" t="str">
        <f t="shared" si="104"/>
        <v/>
      </c>
      <c r="BH910" s="9">
        <f t="shared" si="105"/>
        <v>0</v>
      </c>
      <c r="BI910" s="39" t="str">
        <f t="shared" si="106"/>
        <v/>
      </c>
      <c r="BK910" s="75"/>
    </row>
    <row r="911" spans="1:63">
      <c r="A911" s="2">
        <v>908</v>
      </c>
      <c r="B911" s="2">
        <v>2025</v>
      </c>
      <c r="C911" s="1">
        <v>0</v>
      </c>
      <c r="D911" s="37" t="str">
        <v>0015g00001fUOqaAAG</v>
      </c>
      <c r="E911" s="37" t="str">
        <v>Yogesh Steel Traders MIDC Akola</v>
      </c>
      <c r="F911" s="37" t="str">
        <v>MAHARASHTRA</v>
      </c>
      <c r="G911" s="37" t="str">
        <v>AKOLA</v>
      </c>
      <c r="H911" s="37" t="str">
        <v>Akola</v>
      </c>
      <c r="I911" s="37" t="str">
        <v>SSTL (INDIA) PRIVATE LIMITED</v>
      </c>
      <c r="J911" s="37" t="str">
        <v>Ekeshwar Sahu</v>
      </c>
      <c r="K911" s="37">
        <v>0</v>
      </c>
      <c r="L911" s="37" t="str">
        <v>C13295</v>
      </c>
      <c r="M911" s="37" t="str">
        <v>Central</v>
      </c>
      <c r="N911" s="2">
        <v>444104</v>
      </c>
      <c r="O911" s="2" t="str">
        <v>27AXHPM8274G1Z</v>
      </c>
      <c r="P911" s="2">
        <v>7888188588</v>
      </c>
      <c r="Q911" s="2" t="str">
        <v>Feb'25</v>
      </c>
      <c r="R911" s="2">
        <v>2025</v>
      </c>
      <c r="S911" s="1">
        <v>0</v>
      </c>
      <c r="T911" s="2">
        <v>20</v>
      </c>
      <c r="U911" s="1">
        <v>0.61683333333333334</v>
      </c>
      <c r="V911" s="1" t="str">
        <v>Friendly</v>
      </c>
      <c r="W911" s="10">
        <v>0</v>
      </c>
      <c r="X911" s="10">
        <v>0</v>
      </c>
      <c r="Y911" s="10">
        <v>0</v>
      </c>
      <c r="Z911" s="10">
        <v>0</v>
      </c>
      <c r="AA911" s="10">
        <v>0</v>
      </c>
      <c r="AB911" s="10">
        <v>0</v>
      </c>
      <c r="AC911" s="10">
        <v>0</v>
      </c>
      <c r="AD911" s="10">
        <v>0</v>
      </c>
      <c r="AE911" s="10">
        <v>0</v>
      </c>
      <c r="AF911" s="10">
        <v>0</v>
      </c>
      <c r="AG911" s="10">
        <v>0</v>
      </c>
      <c r="AH911" s="10">
        <v>0</v>
      </c>
      <c r="AI911" s="10">
        <v>0</v>
      </c>
      <c r="AJ911" s="10">
        <v>10</v>
      </c>
      <c r="AK911" s="10">
        <v>10</v>
      </c>
      <c r="AL911" s="10">
        <v>12</v>
      </c>
      <c r="AM911" s="10">
        <v>0</v>
      </c>
      <c r="AN911" s="10">
        <v>10</v>
      </c>
      <c r="AO911" s="10">
        <v>0</v>
      </c>
      <c r="AP911" s="10">
        <v>9.7100000000000009</v>
      </c>
      <c r="AQ911" s="10">
        <v>10.050000000000001</v>
      </c>
      <c r="AR911" s="10">
        <v>10.16</v>
      </c>
      <c r="AS911" s="16">
        <v>0</v>
      </c>
      <c r="AT911" s="16">
        <v>12.01</v>
      </c>
      <c r="AU911" s="16">
        <v>25</v>
      </c>
      <c r="AV911" s="16">
        <v>0</v>
      </c>
      <c r="AW911" s="16" t="str">
        <v/>
      </c>
      <c r="AX911" s="10">
        <f t="shared" si="100"/>
        <v>88.93</v>
      </c>
      <c r="AY911" s="10">
        <f>SUM(Z911:AK911)</f>
        <v>20</v>
      </c>
      <c r="AZ911" s="2" t="s">
        <v>119</v>
      </c>
      <c r="BA911" s="10">
        <f t="shared" si="101"/>
        <v>6.9600000000000009</v>
      </c>
      <c r="BB911" s="36" t="s">
        <v>118</v>
      </c>
      <c r="BC911" s="39" t="str">
        <f t="shared" si="102"/>
        <v/>
      </c>
      <c r="BD911" s="16">
        <f>SUM(AR911:AW911)</f>
        <v>47.17</v>
      </c>
      <c r="BE911" s="10">
        <f>SUM(AL911:AQ911)</f>
        <v>41.760000000000005</v>
      </c>
      <c r="BF911" s="12">
        <f t="shared" si="103"/>
        <v>0.53041718205330035</v>
      </c>
      <c r="BG911" s="12">
        <f t="shared" si="104"/>
        <v>0.46958281794669965</v>
      </c>
      <c r="BH911" s="9">
        <f t="shared" si="105"/>
        <v>88.93</v>
      </c>
      <c r="BI911" s="39" t="str">
        <f t="shared" si="106"/>
        <v/>
      </c>
      <c r="BK911" s="75"/>
    </row>
    <row r="912" spans="1:63">
      <c r="A912" s="2">
        <v>909</v>
      </c>
      <c r="B912" s="2">
        <v>2025</v>
      </c>
      <c r="C912" s="1">
        <v>0</v>
      </c>
      <c r="D912" s="37" t="str">
        <v>001J100000S0EitIAF</v>
      </c>
      <c r="E912" s="37" t="str">
        <v>M/S BHAWANI ENTERPRISES</v>
      </c>
      <c r="F912" s="37" t="str">
        <v>JHARKHAND</v>
      </c>
      <c r="G912" s="37" t="str">
        <v>HAZARIBAGH</v>
      </c>
      <c r="H912" s="37">
        <v>0</v>
      </c>
      <c r="I912" s="37" t="str">
        <v>Amco Associates</v>
      </c>
      <c r="J912" s="37" t="str">
        <v>Susmit Kumar</v>
      </c>
      <c r="K912" s="37">
        <v>0</v>
      </c>
      <c r="L912" s="37" t="str">
        <v>001J100000JMbRWAI1</v>
      </c>
      <c r="M912" s="37" t="str">
        <v>East</v>
      </c>
      <c r="N912" s="2">
        <v>825301</v>
      </c>
      <c r="O912" s="2" t="str">
        <v>20BQSPK2901B1ZF</v>
      </c>
      <c r="P912" s="2">
        <v>9798140060</v>
      </c>
      <c r="Q912" s="2" t="str">
        <v>Feb'25</v>
      </c>
      <c r="R912" s="2">
        <v>2025</v>
      </c>
      <c r="S912" s="1">
        <v>0</v>
      </c>
      <c r="T912" s="2">
        <v>50</v>
      </c>
      <c r="U912" s="1">
        <v>0</v>
      </c>
      <c r="V912" s="1" t="str">
        <v>Minor</v>
      </c>
      <c r="W912" s="10">
        <v>0</v>
      </c>
      <c r="X912" s="10">
        <v>0</v>
      </c>
      <c r="Y912" s="10">
        <v>0</v>
      </c>
      <c r="Z912" s="10">
        <v>0</v>
      </c>
      <c r="AA912" s="10">
        <v>0</v>
      </c>
      <c r="AB912" s="10">
        <v>0</v>
      </c>
      <c r="AC912" s="10">
        <v>0</v>
      </c>
      <c r="AD912" s="10">
        <v>0</v>
      </c>
      <c r="AE912" s="10">
        <v>0</v>
      </c>
      <c r="AF912" s="10">
        <v>0</v>
      </c>
      <c r="AG912" s="10">
        <v>0</v>
      </c>
      <c r="AH912" s="10">
        <v>0</v>
      </c>
      <c r="AI912" s="10">
        <v>0</v>
      </c>
      <c r="AJ912" s="10">
        <v>25.18</v>
      </c>
      <c r="AK912" s="10">
        <v>0</v>
      </c>
      <c r="AL912" s="10">
        <v>0</v>
      </c>
      <c r="AM912" s="10">
        <v>0</v>
      </c>
      <c r="AN912" s="10">
        <v>0</v>
      </c>
      <c r="AO912" s="10">
        <v>0</v>
      </c>
      <c r="AP912" s="10">
        <v>0</v>
      </c>
      <c r="AQ912" s="10">
        <v>0</v>
      </c>
      <c r="AR912" s="10">
        <v>0</v>
      </c>
      <c r="AS912" s="16">
        <v>0</v>
      </c>
      <c r="AT912" s="16">
        <v>0</v>
      </c>
      <c r="AU912" s="16">
        <v>0</v>
      </c>
      <c r="AV912" s="16">
        <v>0</v>
      </c>
      <c r="AW912" s="16" t="str">
        <v/>
      </c>
      <c r="AX912" s="10">
        <f t="shared" si="100"/>
        <v>0</v>
      </c>
      <c r="AY912" s="10">
        <f>SUM(Z912:AK912)</f>
        <v>25.18</v>
      </c>
      <c r="AZ912" s="2" t="s">
        <v>119</v>
      </c>
      <c r="BA912" s="10">
        <f t="shared" si="101"/>
        <v>0</v>
      </c>
      <c r="BB912" s="36" t="s">
        <v>118</v>
      </c>
      <c r="BC912" s="39" t="str">
        <f t="shared" si="102"/>
        <v/>
      </c>
      <c r="BD912" s="16">
        <f>SUM(AR912:AW912)</f>
        <v>0</v>
      </c>
      <c r="BE912" s="10">
        <f>SUM(AL912:AQ912)</f>
        <v>0</v>
      </c>
      <c r="BF912" s="12" t="str">
        <f t="shared" si="103"/>
        <v/>
      </c>
      <c r="BG912" s="12" t="str">
        <f t="shared" si="104"/>
        <v/>
      </c>
      <c r="BH912" s="9">
        <f t="shared" si="105"/>
        <v>0</v>
      </c>
      <c r="BI912" s="39" t="str">
        <f t="shared" si="106"/>
        <v/>
      </c>
      <c r="BK912" s="75"/>
    </row>
    <row r="913" spans="1:63">
      <c r="A913" s="2">
        <v>910</v>
      </c>
      <c r="B913" s="2">
        <v>2025</v>
      </c>
      <c r="C913" s="1">
        <v>0</v>
      </c>
      <c r="D913" s="37" t="str">
        <v>001J100000S1ABjIAN</v>
      </c>
      <c r="E913" s="37" t="str">
        <v>BABA TRADERS</v>
      </c>
      <c r="F913" s="37" t="str">
        <v>JHARKHAND</v>
      </c>
      <c r="G913" s="37" t="str">
        <v>HAZARIBAGH</v>
      </c>
      <c r="H913" s="37" t="str">
        <v>Sadar</v>
      </c>
      <c r="I913" s="37" t="str">
        <v>Amco Associates</v>
      </c>
      <c r="J913" s="37" t="str">
        <v>Susmit Kumar</v>
      </c>
      <c r="K913" s="37">
        <v>0</v>
      </c>
      <c r="L913" s="37" t="str">
        <v>001J100000JMbRWAI1</v>
      </c>
      <c r="M913" s="37" t="str">
        <v>East</v>
      </c>
      <c r="N913" s="2">
        <v>825301</v>
      </c>
      <c r="O913" s="2" t="str">
        <v>20BZYPG2325L1Z8</v>
      </c>
      <c r="P913" s="2">
        <v>9031746067</v>
      </c>
      <c r="Q913" s="2" t="str">
        <v>Feb'25</v>
      </c>
      <c r="R913" s="2">
        <v>2025</v>
      </c>
      <c r="S913" s="1">
        <v>0</v>
      </c>
      <c r="T913" s="2">
        <v>60</v>
      </c>
      <c r="U913" s="1">
        <v>0</v>
      </c>
      <c r="V913" s="1" t="str">
        <v>Challenger</v>
      </c>
      <c r="W913" s="10">
        <v>0</v>
      </c>
      <c r="X913" s="10">
        <v>0</v>
      </c>
      <c r="Y913" s="10">
        <v>0</v>
      </c>
      <c r="Z913" s="10">
        <v>0</v>
      </c>
      <c r="AA913" s="10">
        <v>0</v>
      </c>
      <c r="AB913" s="10">
        <v>0</v>
      </c>
      <c r="AC913" s="10">
        <v>0</v>
      </c>
      <c r="AD913" s="10">
        <v>0</v>
      </c>
      <c r="AE913" s="10">
        <v>0</v>
      </c>
      <c r="AF913" s="10">
        <v>0</v>
      </c>
      <c r="AG913" s="10">
        <v>0</v>
      </c>
      <c r="AH913" s="10">
        <v>0</v>
      </c>
      <c r="AI913" s="10">
        <v>0</v>
      </c>
      <c r="AJ913" s="10">
        <v>14.16</v>
      </c>
      <c r="AK913" s="10">
        <v>0</v>
      </c>
      <c r="AL913" s="10">
        <v>12.24</v>
      </c>
      <c r="AM913" s="10">
        <v>13</v>
      </c>
      <c r="AN913" s="10">
        <v>0</v>
      </c>
      <c r="AO913" s="10">
        <v>0</v>
      </c>
      <c r="AP913" s="10">
        <v>0</v>
      </c>
      <c r="AQ913" s="10">
        <v>0</v>
      </c>
      <c r="AR913" s="10">
        <v>0</v>
      </c>
      <c r="AS913" s="16">
        <v>0</v>
      </c>
      <c r="AT913" s="16">
        <v>0</v>
      </c>
      <c r="AU913" s="16">
        <v>0</v>
      </c>
      <c r="AV913" s="16">
        <v>0</v>
      </c>
      <c r="AW913" s="16" t="str">
        <v/>
      </c>
      <c r="AX913" s="10">
        <f t="shared" si="100"/>
        <v>25.240000000000002</v>
      </c>
      <c r="AY913" s="10">
        <f>SUM(Z913:AK913)</f>
        <v>14.16</v>
      </c>
      <c r="AZ913" s="2" t="s">
        <v>119</v>
      </c>
      <c r="BA913" s="10">
        <f t="shared" si="101"/>
        <v>4.206666666666667</v>
      </c>
      <c r="BB913" s="36" t="s">
        <v>118</v>
      </c>
      <c r="BC913" s="39" t="str">
        <f t="shared" si="102"/>
        <v/>
      </c>
      <c r="BD913" s="16">
        <f>SUM(AR913:AW913)</f>
        <v>0</v>
      </c>
      <c r="BE913" s="10">
        <f>SUM(AL913:AQ913)</f>
        <v>25.240000000000002</v>
      </c>
      <c r="BF913" s="12">
        <f t="shared" si="103"/>
        <v>0</v>
      </c>
      <c r="BG913" s="12">
        <f t="shared" si="104"/>
        <v>1</v>
      </c>
      <c r="BH913" s="9">
        <f t="shared" si="105"/>
        <v>25.240000000000002</v>
      </c>
      <c r="BI913" s="39" t="str">
        <f t="shared" si="106"/>
        <v/>
      </c>
      <c r="BK913" s="75"/>
    </row>
    <row r="914" spans="1:63">
      <c r="A914" s="2">
        <v>911</v>
      </c>
      <c r="B914" s="2">
        <v>2025</v>
      </c>
      <c r="C914" s="1">
        <v>0</v>
      </c>
      <c r="D914" s="37" t="str">
        <v>001J100000TrD6yIAF</v>
      </c>
      <c r="E914" s="37" t="str">
        <v>ASHA STEEL</v>
      </c>
      <c r="F914" s="37" t="str">
        <v>JHARKHAND</v>
      </c>
      <c r="G914" s="37" t="str">
        <v>HAZARIBAGH</v>
      </c>
      <c r="H914" s="37">
        <v>0</v>
      </c>
      <c r="I914" s="37" t="str">
        <v>Amco Associates</v>
      </c>
      <c r="J914" s="37" t="str">
        <v>Susmit Kumar</v>
      </c>
      <c r="K914" s="37">
        <v>0</v>
      </c>
      <c r="L914" s="37" t="str">
        <v>001J100000JMbRWAI1</v>
      </c>
      <c r="M914" s="37" t="str">
        <v>East</v>
      </c>
      <c r="N914" s="2">
        <v>825301</v>
      </c>
      <c r="O914" s="2" t="str">
        <v>20BAQPG3899C1ZP</v>
      </c>
      <c r="P914" s="2">
        <v>7004644019</v>
      </c>
      <c r="Q914" s="2" t="str">
        <v>Feb'25</v>
      </c>
      <c r="R914" s="2">
        <v>2025</v>
      </c>
      <c r="S914" s="1">
        <v>0</v>
      </c>
      <c r="T914" s="2">
        <v>50</v>
      </c>
      <c r="U914" s="1">
        <v>0</v>
      </c>
      <c r="V914" s="1" t="str">
        <v>Minor</v>
      </c>
      <c r="W914" s="10">
        <v>0</v>
      </c>
      <c r="X914" s="10">
        <v>0</v>
      </c>
      <c r="Y914" s="10">
        <v>0</v>
      </c>
      <c r="Z914" s="10">
        <v>0</v>
      </c>
      <c r="AA914" s="10">
        <v>0</v>
      </c>
      <c r="AB914" s="10">
        <v>0</v>
      </c>
      <c r="AC914" s="10">
        <v>0</v>
      </c>
      <c r="AD914" s="10">
        <v>0</v>
      </c>
      <c r="AE914" s="10">
        <v>0</v>
      </c>
      <c r="AF914" s="10">
        <v>0</v>
      </c>
      <c r="AG914" s="10">
        <v>0</v>
      </c>
      <c r="AH914" s="10">
        <v>0</v>
      </c>
      <c r="AI914" s="10">
        <v>0</v>
      </c>
      <c r="AJ914" s="10">
        <v>20.22</v>
      </c>
      <c r="AK914" s="10">
        <v>0</v>
      </c>
      <c r="AL914" s="10">
        <v>0</v>
      </c>
      <c r="AM914" s="10">
        <v>0</v>
      </c>
      <c r="AN914" s="10">
        <v>0</v>
      </c>
      <c r="AO914" s="10">
        <v>0</v>
      </c>
      <c r="AP914" s="10">
        <v>0</v>
      </c>
      <c r="AQ914" s="10">
        <v>0</v>
      </c>
      <c r="AR914" s="10">
        <v>0</v>
      </c>
      <c r="AS914" s="16">
        <v>0</v>
      </c>
      <c r="AT914" s="16">
        <v>0</v>
      </c>
      <c r="AU914" s="16">
        <v>0</v>
      </c>
      <c r="AV914" s="16">
        <v>0</v>
      </c>
      <c r="AW914" s="16" t="str">
        <v/>
      </c>
      <c r="AX914" s="10">
        <f t="shared" si="100"/>
        <v>0</v>
      </c>
      <c r="AY914" s="10">
        <f>SUM(Z914:AK914)</f>
        <v>20.22</v>
      </c>
      <c r="AZ914" s="2" t="s">
        <v>119</v>
      </c>
      <c r="BA914" s="10">
        <f t="shared" si="101"/>
        <v>0</v>
      </c>
      <c r="BB914" s="36" t="s">
        <v>118</v>
      </c>
      <c r="BC914" s="39" t="str">
        <f t="shared" si="102"/>
        <v/>
      </c>
      <c r="BD914" s="16">
        <f>SUM(AR914:AW914)</f>
        <v>0</v>
      </c>
      <c r="BE914" s="10">
        <f>SUM(AL914:AQ914)</f>
        <v>0</v>
      </c>
      <c r="BF914" s="12" t="str">
        <f t="shared" si="103"/>
        <v/>
      </c>
      <c r="BG914" s="12" t="str">
        <f t="shared" si="104"/>
        <v/>
      </c>
      <c r="BH914" s="9">
        <f t="shared" si="105"/>
        <v>0</v>
      </c>
      <c r="BI914" s="39" t="str">
        <f t="shared" si="106"/>
        <v/>
      </c>
      <c r="BK914" s="75"/>
    </row>
    <row r="915" spans="1:63">
      <c r="A915" s="2">
        <v>912</v>
      </c>
      <c r="B915" s="2">
        <v>2025</v>
      </c>
      <c r="C915" s="1">
        <v>0</v>
      </c>
      <c r="D915" s="37" t="str">
        <v>001J100000PJAsoIAH</v>
      </c>
      <c r="E915" s="37" t="str">
        <v>M/S SHIV SHAKTI STEEL &amp; CEMENT</v>
      </c>
      <c r="F915" s="37" t="str">
        <v>JHARKHAND</v>
      </c>
      <c r="G915" s="37" t="str">
        <v>RANCHI</v>
      </c>
      <c r="H915" s="37" t="str">
        <v>Namkum</v>
      </c>
      <c r="I915" s="37" t="str">
        <v>M/s REAL DREAMS ENTERPRISES</v>
      </c>
      <c r="J915" s="37" t="str">
        <v>Susmit Kumar</v>
      </c>
      <c r="K915" s="37">
        <v>0</v>
      </c>
      <c r="L915" s="37" t="str">
        <v>001J100000PHe79IAD</v>
      </c>
      <c r="M915" s="37" t="str">
        <v>East</v>
      </c>
      <c r="N915" s="2">
        <v>834003</v>
      </c>
      <c r="O915" s="2" t="str">
        <v>20ASCPS8795A1ZQ</v>
      </c>
      <c r="P915" s="2">
        <v>8084996700</v>
      </c>
      <c r="Q915" s="2" t="str">
        <v>Feb'25</v>
      </c>
      <c r="R915" s="2">
        <v>2025</v>
      </c>
      <c r="S915" s="1">
        <v>0</v>
      </c>
      <c r="T915" s="2" t="str">
        <v/>
      </c>
      <c r="U915" s="1">
        <v>0</v>
      </c>
      <c r="V915" s="1" t="str">
        <v>Potential Not updated</v>
      </c>
      <c r="W915" s="10">
        <v>0</v>
      </c>
      <c r="X915" s="10">
        <v>0</v>
      </c>
      <c r="Y915" s="10">
        <v>0</v>
      </c>
      <c r="Z915" s="10">
        <v>0</v>
      </c>
      <c r="AA915" s="10">
        <v>0</v>
      </c>
      <c r="AB915" s="10">
        <v>0</v>
      </c>
      <c r="AC915" s="10">
        <v>0</v>
      </c>
      <c r="AD915" s="10">
        <v>0</v>
      </c>
      <c r="AE915" s="10">
        <v>0</v>
      </c>
      <c r="AF915" s="10">
        <v>0</v>
      </c>
      <c r="AG915" s="10">
        <v>0</v>
      </c>
      <c r="AH915" s="10">
        <v>0</v>
      </c>
      <c r="AI915" s="10">
        <v>0</v>
      </c>
      <c r="AJ915" s="10">
        <v>25</v>
      </c>
      <c r="AK915" s="10">
        <v>14.5</v>
      </c>
      <c r="AL915" s="10">
        <v>0.44600000000000001</v>
      </c>
      <c r="AM915" s="10">
        <v>4</v>
      </c>
      <c r="AN915" s="10">
        <v>0</v>
      </c>
      <c r="AO915" s="10">
        <v>25.18</v>
      </c>
      <c r="AP915" s="10">
        <v>24.78</v>
      </c>
      <c r="AQ915" s="10">
        <v>0</v>
      </c>
      <c r="AR915" s="10">
        <v>0</v>
      </c>
      <c r="AS915" s="16">
        <v>0</v>
      </c>
      <c r="AT915" s="16">
        <v>25.02</v>
      </c>
      <c r="AU915" s="16">
        <v>0</v>
      </c>
      <c r="AV915" s="16">
        <v>0</v>
      </c>
      <c r="AW915" s="16">
        <v>5</v>
      </c>
      <c r="AX915" s="10">
        <f t="shared" si="100"/>
        <v>84.426000000000002</v>
      </c>
      <c r="AY915" s="10">
        <f>SUM(Z915:AK915)</f>
        <v>39.5</v>
      </c>
      <c r="AZ915" s="2" t="s">
        <v>119</v>
      </c>
      <c r="BA915" s="10">
        <f t="shared" si="101"/>
        <v>9.0676666666666659</v>
      </c>
      <c r="BB915" s="36" t="s">
        <v>118</v>
      </c>
      <c r="BC915" s="39" t="str">
        <f t="shared" si="102"/>
        <v/>
      </c>
      <c r="BD915" s="16">
        <f>SUM(AR915:AW915)</f>
        <v>30.02</v>
      </c>
      <c r="BE915" s="10">
        <f>SUM(AL915:AQ915)</f>
        <v>54.405999999999999</v>
      </c>
      <c r="BF915" s="12">
        <f t="shared" si="103"/>
        <v>0.35557766564802312</v>
      </c>
      <c r="BG915" s="12">
        <f t="shared" si="104"/>
        <v>0.64442233435197682</v>
      </c>
      <c r="BH915" s="9">
        <f t="shared" si="105"/>
        <v>84.426000000000002</v>
      </c>
      <c r="BI915" s="39" t="str">
        <f t="shared" si="106"/>
        <v/>
      </c>
      <c r="BK915" s="75"/>
    </row>
    <row r="916" spans="1:63">
      <c r="A916" s="2">
        <v>913</v>
      </c>
      <c r="B916" s="2">
        <v>2025</v>
      </c>
      <c r="C916" s="1">
        <v>0</v>
      </c>
      <c r="D916" s="37" t="str">
        <v>001J100000RxrRNIAZ</v>
      </c>
      <c r="E916" s="37" t="str">
        <v>LAV-KUSH TRADERS</v>
      </c>
      <c r="F916" s="37" t="str">
        <v>JHARKHAND</v>
      </c>
      <c r="G916" s="37" t="str">
        <v>RANCHI</v>
      </c>
      <c r="H916" s="37">
        <v>0</v>
      </c>
      <c r="I916" s="37" t="str">
        <v>M/s REAL DREAMS ENTERPRISES</v>
      </c>
      <c r="J916" s="37" t="str">
        <v>Susmit Kumar</v>
      </c>
      <c r="K916" s="37">
        <v>0</v>
      </c>
      <c r="L916" s="37" t="str">
        <v>001J100000PHe79IAD</v>
      </c>
      <c r="M916" s="37" t="str">
        <v>East</v>
      </c>
      <c r="N916" s="2">
        <v>834010</v>
      </c>
      <c r="O916" s="2" t="str">
        <v>20BTTPS7061N1ZY</v>
      </c>
      <c r="P916" s="2">
        <v>8709261324</v>
      </c>
      <c r="Q916" s="2" t="str">
        <v>Feb'25</v>
      </c>
      <c r="R916" s="2">
        <v>2025</v>
      </c>
      <c r="S916" s="1">
        <v>0</v>
      </c>
      <c r="T916" s="2">
        <v>100</v>
      </c>
      <c r="U916" s="1">
        <v>0</v>
      </c>
      <c r="V916" s="1" t="str">
        <v>Challenger</v>
      </c>
      <c r="W916" s="10">
        <v>0</v>
      </c>
      <c r="X916" s="10">
        <v>0</v>
      </c>
      <c r="Y916" s="10">
        <v>0</v>
      </c>
      <c r="Z916" s="10">
        <v>0</v>
      </c>
      <c r="AA916" s="10">
        <v>0</v>
      </c>
      <c r="AB916" s="10">
        <v>0</v>
      </c>
      <c r="AC916" s="10">
        <v>0</v>
      </c>
      <c r="AD916" s="10">
        <v>0</v>
      </c>
      <c r="AE916" s="10">
        <v>0</v>
      </c>
      <c r="AF916" s="10">
        <v>0</v>
      </c>
      <c r="AG916" s="10">
        <v>0</v>
      </c>
      <c r="AH916" s="10">
        <v>0</v>
      </c>
      <c r="AI916" s="10">
        <v>0</v>
      </c>
      <c r="AJ916" s="10">
        <v>5</v>
      </c>
      <c r="AK916" s="10">
        <v>0</v>
      </c>
      <c r="AL916" s="10">
        <v>5.01</v>
      </c>
      <c r="AM916" s="10">
        <v>2</v>
      </c>
      <c r="AN916" s="10">
        <v>0</v>
      </c>
      <c r="AO916" s="10">
        <v>0</v>
      </c>
      <c r="AP916" s="10">
        <v>15</v>
      </c>
      <c r="AQ916" s="10">
        <v>0</v>
      </c>
      <c r="AR916" s="10">
        <v>0</v>
      </c>
      <c r="AS916" s="16">
        <v>0</v>
      </c>
      <c r="AT916" s="16">
        <v>0</v>
      </c>
      <c r="AU916" s="16">
        <v>0</v>
      </c>
      <c r="AV916" s="16">
        <v>0</v>
      </c>
      <c r="AW916" s="16" t="str">
        <v/>
      </c>
      <c r="AX916" s="10">
        <f t="shared" si="100"/>
        <v>22.009999999999998</v>
      </c>
      <c r="AY916" s="10">
        <f>SUM(Z916:AK916)</f>
        <v>5</v>
      </c>
      <c r="AZ916" s="2" t="s">
        <v>119</v>
      </c>
      <c r="BA916" s="10">
        <f t="shared" si="101"/>
        <v>3.668333333333333</v>
      </c>
      <c r="BB916" s="36" t="s">
        <v>118</v>
      </c>
      <c r="BC916" s="39" t="str">
        <f t="shared" si="102"/>
        <v/>
      </c>
      <c r="BD916" s="16">
        <f>SUM(AR916:AW916)</f>
        <v>0</v>
      </c>
      <c r="BE916" s="10">
        <f>SUM(AL916:AQ916)</f>
        <v>22.009999999999998</v>
      </c>
      <c r="BF916" s="12">
        <f t="shared" si="103"/>
        <v>0</v>
      </c>
      <c r="BG916" s="12">
        <f t="shared" si="104"/>
        <v>1</v>
      </c>
      <c r="BH916" s="9">
        <f t="shared" si="105"/>
        <v>22.009999999999998</v>
      </c>
      <c r="BI916" s="39" t="str">
        <f t="shared" si="106"/>
        <v/>
      </c>
      <c r="BK916" s="75"/>
    </row>
    <row r="917" spans="1:63">
      <c r="A917" s="2">
        <v>914</v>
      </c>
      <c r="B917" s="2">
        <v>2025</v>
      </c>
      <c r="C917" s="1">
        <v>0</v>
      </c>
      <c r="D917" s="37" t="str">
        <v>001J100000PJD7XIAX</v>
      </c>
      <c r="E917" s="37" t="str">
        <v>SHUBHAM METALS</v>
      </c>
      <c r="F917" s="37" t="str">
        <v>JHARKHAND</v>
      </c>
      <c r="G917" s="37" t="str">
        <v>RANCHI</v>
      </c>
      <c r="H917" s="37" t="str">
        <v>Namkum</v>
      </c>
      <c r="I917" s="37" t="str">
        <v>M/s REAL DREAMS ENTERPRISES</v>
      </c>
      <c r="J917" s="37" t="str">
        <v>Susmit Kumar</v>
      </c>
      <c r="K917" s="37">
        <v>0</v>
      </c>
      <c r="L917" s="37" t="str">
        <v>001J100000PHe79IAD</v>
      </c>
      <c r="M917" s="37" t="str">
        <v>East</v>
      </c>
      <c r="N917" s="2">
        <v>835221</v>
      </c>
      <c r="O917" s="2" t="str">
        <v>20EXBPR9794A1ZD</v>
      </c>
      <c r="P917" s="2">
        <v>9504726949</v>
      </c>
      <c r="Q917" s="2" t="str">
        <v>Feb'25</v>
      </c>
      <c r="R917" s="2">
        <v>2025</v>
      </c>
      <c r="S917" s="1">
        <v>0</v>
      </c>
      <c r="T917" s="2">
        <v>50</v>
      </c>
      <c r="U917" s="1">
        <v>3.3333333333333333E-2</v>
      </c>
      <c r="V917" s="1" t="str">
        <v>Minor</v>
      </c>
      <c r="W917" s="10">
        <v>0</v>
      </c>
      <c r="X917" s="10">
        <v>0</v>
      </c>
      <c r="Y917" s="10">
        <v>0</v>
      </c>
      <c r="Z917" s="10">
        <v>0</v>
      </c>
      <c r="AA917" s="10">
        <v>0</v>
      </c>
      <c r="AB917" s="10">
        <v>0</v>
      </c>
      <c r="AC917" s="10">
        <v>0</v>
      </c>
      <c r="AD917" s="10">
        <v>0</v>
      </c>
      <c r="AE917" s="10">
        <v>0</v>
      </c>
      <c r="AF917" s="10">
        <v>0</v>
      </c>
      <c r="AG917" s="10">
        <v>0</v>
      </c>
      <c r="AH917" s="10">
        <v>0</v>
      </c>
      <c r="AI917" s="10">
        <v>0</v>
      </c>
      <c r="AJ917" s="10">
        <v>15</v>
      </c>
      <c r="AK917" s="10">
        <v>0</v>
      </c>
      <c r="AL917" s="10">
        <v>5.25</v>
      </c>
      <c r="AM917" s="10">
        <v>13.1</v>
      </c>
      <c r="AN917" s="10">
        <v>0</v>
      </c>
      <c r="AO917" s="10">
        <v>0</v>
      </c>
      <c r="AP917" s="10">
        <v>1.28</v>
      </c>
      <c r="AQ917" s="10">
        <v>0</v>
      </c>
      <c r="AR917" s="10">
        <v>0</v>
      </c>
      <c r="AS917" s="16">
        <v>0</v>
      </c>
      <c r="AT917" s="16">
        <v>0</v>
      </c>
      <c r="AU917" s="16">
        <v>5</v>
      </c>
      <c r="AV917" s="16">
        <v>0</v>
      </c>
      <c r="AW917" s="16">
        <v>3</v>
      </c>
      <c r="AX917" s="10">
        <f t="shared" si="100"/>
        <v>27.630000000000003</v>
      </c>
      <c r="AY917" s="10">
        <f>SUM(Z917:AK917)</f>
        <v>15</v>
      </c>
      <c r="AZ917" s="2" t="s">
        <v>119</v>
      </c>
      <c r="BA917" s="10">
        <f t="shared" si="101"/>
        <v>3.2716666666666669</v>
      </c>
      <c r="BB917" s="36" t="s">
        <v>118</v>
      </c>
      <c r="BC917" s="39" t="str">
        <f t="shared" si="102"/>
        <v/>
      </c>
      <c r="BD917" s="16">
        <f>SUM(AR917:AW917)</f>
        <v>8</v>
      </c>
      <c r="BE917" s="10">
        <f>SUM(AL917:AQ917)</f>
        <v>19.630000000000003</v>
      </c>
      <c r="BF917" s="12">
        <f t="shared" si="103"/>
        <v>0.28954035468693445</v>
      </c>
      <c r="BG917" s="12">
        <f t="shared" si="104"/>
        <v>0.71045964531306549</v>
      </c>
      <c r="BH917" s="9">
        <f t="shared" si="105"/>
        <v>27.630000000000003</v>
      </c>
      <c r="BI917" s="39" t="str">
        <f t="shared" si="106"/>
        <v/>
      </c>
      <c r="BK917" s="75"/>
    </row>
    <row r="918" spans="1:63">
      <c r="A918" s="2">
        <v>915</v>
      </c>
      <c r="B918" s="2">
        <v>2025</v>
      </c>
      <c r="C918" s="1">
        <v>0</v>
      </c>
      <c r="D918" s="37" t="str">
        <v>001J100000RxsNIIAZ</v>
      </c>
      <c r="E918" s="37" t="str">
        <v>THAKUR JI ENTERPRISES</v>
      </c>
      <c r="F918" s="37" t="str">
        <v>JHARKHAND</v>
      </c>
      <c r="G918" s="37" t="str">
        <v>RANCHI</v>
      </c>
      <c r="H918" s="37" t="str">
        <v>Namkum</v>
      </c>
      <c r="I918" s="37" t="str">
        <v>M/s REAL DREAMS ENTERPRISES</v>
      </c>
      <c r="J918" s="37" t="str">
        <v>Susmit Kumar</v>
      </c>
      <c r="K918" s="37">
        <v>0</v>
      </c>
      <c r="L918" s="37" t="str">
        <v>001J100000PHe79IAD</v>
      </c>
      <c r="M918" s="37" t="str">
        <v>East</v>
      </c>
      <c r="N918" s="2">
        <v>834010</v>
      </c>
      <c r="O918" s="2" t="str">
        <v>20GGBPD1388H1ZS</v>
      </c>
      <c r="P918" s="2">
        <v>8409550889</v>
      </c>
      <c r="Q918" s="2" t="str">
        <v>Feb'25</v>
      </c>
      <c r="R918" s="2">
        <v>2025</v>
      </c>
      <c r="S918" s="1">
        <v>0</v>
      </c>
      <c r="T918" s="2">
        <v>400</v>
      </c>
      <c r="U918" s="1">
        <v>0</v>
      </c>
      <c r="V918" s="1" t="str">
        <v>Alien</v>
      </c>
      <c r="W918" s="10">
        <v>0</v>
      </c>
      <c r="X918" s="10">
        <v>0</v>
      </c>
      <c r="Y918" s="10">
        <v>0</v>
      </c>
      <c r="Z918" s="10">
        <v>0</v>
      </c>
      <c r="AA918" s="10">
        <v>0</v>
      </c>
      <c r="AB918" s="10">
        <v>0</v>
      </c>
      <c r="AC918" s="10">
        <v>0</v>
      </c>
      <c r="AD918" s="10">
        <v>0</v>
      </c>
      <c r="AE918" s="10">
        <v>0</v>
      </c>
      <c r="AF918" s="10">
        <v>0</v>
      </c>
      <c r="AG918" s="10">
        <v>0</v>
      </c>
      <c r="AH918" s="10">
        <v>0</v>
      </c>
      <c r="AI918" s="10">
        <v>0</v>
      </c>
      <c r="AJ918" s="10">
        <v>5</v>
      </c>
      <c r="AK918" s="10">
        <v>0</v>
      </c>
      <c r="AL918" s="10">
        <v>6.24</v>
      </c>
      <c r="AM918" s="10">
        <v>0</v>
      </c>
      <c r="AN918" s="10">
        <v>0</v>
      </c>
      <c r="AO918" s="10">
        <v>12.56</v>
      </c>
      <c r="AP918" s="10">
        <v>0</v>
      </c>
      <c r="AQ918" s="10">
        <v>0</v>
      </c>
      <c r="AR918" s="10">
        <v>0</v>
      </c>
      <c r="AS918" s="16">
        <v>0</v>
      </c>
      <c r="AT918" s="16">
        <v>0</v>
      </c>
      <c r="AU918" s="16">
        <v>0</v>
      </c>
      <c r="AV918" s="16">
        <v>0</v>
      </c>
      <c r="AW918" s="16">
        <v>1</v>
      </c>
      <c r="AX918" s="10">
        <f t="shared" si="100"/>
        <v>19.8</v>
      </c>
      <c r="AY918" s="10">
        <f>SUM(Z918:AK918)</f>
        <v>5</v>
      </c>
      <c r="AZ918" s="2" t="s">
        <v>119</v>
      </c>
      <c r="BA918" s="10">
        <f t="shared" si="101"/>
        <v>3.1333333333333333</v>
      </c>
      <c r="BB918" s="36" t="s">
        <v>118</v>
      </c>
      <c r="BC918" s="39" t="str">
        <f t="shared" si="102"/>
        <v/>
      </c>
      <c r="BD918" s="16">
        <f>SUM(AR918:AW918)</f>
        <v>1</v>
      </c>
      <c r="BE918" s="10">
        <f>SUM(AL918:AQ918)</f>
        <v>18.8</v>
      </c>
      <c r="BF918" s="12">
        <f t="shared" si="103"/>
        <v>5.0505050505050504E-2</v>
      </c>
      <c r="BG918" s="12">
        <f t="shared" si="104"/>
        <v>0.9494949494949495</v>
      </c>
      <c r="BH918" s="9">
        <f t="shared" si="105"/>
        <v>19.8</v>
      </c>
      <c r="BI918" s="39" t="str">
        <f t="shared" si="106"/>
        <v/>
      </c>
      <c r="BK918" s="75"/>
    </row>
    <row r="919" spans="1:63">
      <c r="A919" s="2">
        <v>916</v>
      </c>
      <c r="B919" s="2">
        <v>2025</v>
      </c>
      <c r="C919" s="1">
        <v>0</v>
      </c>
      <c r="D919" s="37" t="str">
        <v>001J100000S02lRIAR</v>
      </c>
      <c r="E919" s="37" t="str">
        <v>ALI &amp; SONS</v>
      </c>
      <c r="F919" s="37" t="str">
        <v>JHARKHAND</v>
      </c>
      <c r="G919" s="37" t="str">
        <v>LATEHAR</v>
      </c>
      <c r="H919" s="37" t="str">
        <v>Balumath</v>
      </c>
      <c r="I919" s="37" t="str">
        <v>M/S JAI BALAJEE ENTERPRISES</v>
      </c>
      <c r="J919" s="37" t="str">
        <v>Debjyoti Lahiri</v>
      </c>
      <c r="K919" s="37">
        <v>0</v>
      </c>
      <c r="L919" s="37" t="str">
        <v>001J100000ME8pzIAD</v>
      </c>
      <c r="M919" s="37" t="str">
        <v>East</v>
      </c>
      <c r="N919" s="2">
        <v>829202</v>
      </c>
      <c r="O919" s="2" t="str">
        <v>20BMJPA8642L1Z3</v>
      </c>
      <c r="P919" s="2">
        <v>8102784928</v>
      </c>
      <c r="Q919" s="2" t="str">
        <v>Feb'25</v>
      </c>
      <c r="R919" s="2">
        <v>2025</v>
      </c>
      <c r="S919" s="1">
        <v>0</v>
      </c>
      <c r="T919" s="2">
        <v>200</v>
      </c>
      <c r="U919" s="1">
        <v>0</v>
      </c>
      <c r="V919" s="1" t="str">
        <v>Challenger</v>
      </c>
      <c r="W919" s="10">
        <v>0</v>
      </c>
      <c r="X919" s="10">
        <v>0</v>
      </c>
      <c r="Y919" s="10">
        <v>0</v>
      </c>
      <c r="Z919" s="10">
        <v>0</v>
      </c>
      <c r="AA919" s="10">
        <v>0</v>
      </c>
      <c r="AB919" s="10">
        <v>0</v>
      </c>
      <c r="AC919" s="10">
        <v>0</v>
      </c>
      <c r="AD919" s="10">
        <v>0</v>
      </c>
      <c r="AE919" s="10">
        <v>0</v>
      </c>
      <c r="AF919" s="10">
        <v>0</v>
      </c>
      <c r="AG919" s="10">
        <v>0</v>
      </c>
      <c r="AH919" s="10">
        <v>0</v>
      </c>
      <c r="AI919" s="10">
        <v>0</v>
      </c>
      <c r="AJ919" s="10">
        <v>30</v>
      </c>
      <c r="AK919" s="10">
        <v>0</v>
      </c>
      <c r="AL919" s="10">
        <v>0</v>
      </c>
      <c r="AM919" s="10">
        <v>0</v>
      </c>
      <c r="AN919" s="10">
        <v>0</v>
      </c>
      <c r="AO919" s="10">
        <v>0</v>
      </c>
      <c r="AP919" s="10">
        <v>0</v>
      </c>
      <c r="AQ919" s="10">
        <v>0</v>
      </c>
      <c r="AR919" s="10">
        <v>0</v>
      </c>
      <c r="AS919" s="16">
        <v>0</v>
      </c>
      <c r="AT919" s="16">
        <v>0</v>
      </c>
      <c r="AU919" s="16">
        <v>0</v>
      </c>
      <c r="AV919" s="16">
        <v>0</v>
      </c>
      <c r="AW919" s="16" t="str">
        <v/>
      </c>
      <c r="AX919" s="10">
        <f t="shared" si="100"/>
        <v>0</v>
      </c>
      <c r="AY919" s="10">
        <f>SUM(Z919:AK919)</f>
        <v>30</v>
      </c>
      <c r="AZ919" s="2" t="s">
        <v>119</v>
      </c>
      <c r="BA919" s="10">
        <f t="shared" si="101"/>
        <v>0</v>
      </c>
      <c r="BB919" s="36" t="s">
        <v>118</v>
      </c>
      <c r="BC919" s="39" t="str">
        <f t="shared" si="102"/>
        <v/>
      </c>
      <c r="BD919" s="16">
        <f>SUM(AR919:AW919)</f>
        <v>0</v>
      </c>
      <c r="BE919" s="10">
        <f>SUM(AL919:AQ919)</f>
        <v>0</v>
      </c>
      <c r="BF919" s="12" t="str">
        <f t="shared" si="103"/>
        <v/>
      </c>
      <c r="BG919" s="12" t="str">
        <f t="shared" si="104"/>
        <v/>
      </c>
      <c r="BH919" s="9">
        <f t="shared" si="105"/>
        <v>0</v>
      </c>
      <c r="BI919" s="39" t="str">
        <f t="shared" si="106"/>
        <v/>
      </c>
      <c r="BK919" s="75"/>
    </row>
    <row r="920" spans="1:63">
      <c r="A920" s="2">
        <v>917</v>
      </c>
      <c r="B920" s="2">
        <v>2025</v>
      </c>
      <c r="C920" s="1">
        <v>0</v>
      </c>
      <c r="D920" s="37" t="str">
        <v>0015g00001V9VQ8AAN</v>
      </c>
      <c r="E920" s="37" t="str">
        <v>Kali Mata Traders</v>
      </c>
      <c r="F920" s="37" t="str">
        <v>MADHYA PRADESH</v>
      </c>
      <c r="G920" s="37" t="str">
        <v>INDORE</v>
      </c>
      <c r="H920" s="37" t="str">
        <v>Indore</v>
      </c>
      <c r="I920" s="37" t="str">
        <v>R. K. ENTERPRISES</v>
      </c>
      <c r="J920" s="37" t="str">
        <v>Yogeshwar Richhariya</v>
      </c>
      <c r="K920" s="37">
        <v>0</v>
      </c>
      <c r="L920" s="37" t="str">
        <v>001J1000005ZfroIAC</v>
      </c>
      <c r="M920" s="37" t="str">
        <v>Central</v>
      </c>
      <c r="N920" s="2">
        <v>452010</v>
      </c>
      <c r="O920" s="2" t="str">
        <v>23AAXFK1770C1ZC</v>
      </c>
      <c r="P920" s="2">
        <v>7507495555</v>
      </c>
      <c r="Q920" s="2" t="str">
        <v>Feb'25</v>
      </c>
      <c r="R920" s="2">
        <v>2025</v>
      </c>
      <c r="S920" s="1">
        <v>0</v>
      </c>
      <c r="T920" s="2">
        <v>175</v>
      </c>
      <c r="U920" s="1">
        <v>8.5714285714285719E-3</v>
      </c>
      <c r="V920" s="1" t="str">
        <v>Challenger</v>
      </c>
      <c r="W920" s="10">
        <v>0</v>
      </c>
      <c r="X920" s="10">
        <v>0</v>
      </c>
      <c r="Y920" s="10">
        <v>0</v>
      </c>
      <c r="Z920" s="10">
        <v>0</v>
      </c>
      <c r="AA920" s="10">
        <v>0</v>
      </c>
      <c r="AB920" s="10">
        <v>0</v>
      </c>
      <c r="AC920" s="10">
        <v>0</v>
      </c>
      <c r="AD920" s="10">
        <v>0</v>
      </c>
      <c r="AE920" s="10">
        <v>0</v>
      </c>
      <c r="AF920" s="10">
        <v>0</v>
      </c>
      <c r="AG920" s="10">
        <v>0</v>
      </c>
      <c r="AH920" s="10">
        <v>0</v>
      </c>
      <c r="AI920" s="10">
        <v>0</v>
      </c>
      <c r="AJ920" s="10">
        <v>309.45</v>
      </c>
      <c r="AK920" s="10">
        <v>0</v>
      </c>
      <c r="AL920" s="10">
        <v>0</v>
      </c>
      <c r="AM920" s="10">
        <v>0</v>
      </c>
      <c r="AN920" s="10">
        <v>0</v>
      </c>
      <c r="AO920" s="10">
        <v>0</v>
      </c>
      <c r="AP920" s="10">
        <v>0</v>
      </c>
      <c r="AQ920" s="10">
        <v>1</v>
      </c>
      <c r="AR920" s="10">
        <v>13.95</v>
      </c>
      <c r="AS920" s="16">
        <v>12.02</v>
      </c>
      <c r="AT920" s="16">
        <v>0</v>
      </c>
      <c r="AU920" s="16">
        <v>4</v>
      </c>
      <c r="AV920" s="16">
        <v>0.5</v>
      </c>
      <c r="AW920" s="16" t="str">
        <v/>
      </c>
      <c r="AX920" s="10">
        <f t="shared" si="100"/>
        <v>31.47</v>
      </c>
      <c r="AY920" s="10">
        <f>SUM(Z920:AK920)</f>
        <v>309.45</v>
      </c>
      <c r="AZ920" s="2" t="s">
        <v>119</v>
      </c>
      <c r="BA920" s="10">
        <f t="shared" si="101"/>
        <v>0.16666666666666666</v>
      </c>
      <c r="BB920" s="36" t="s">
        <v>118</v>
      </c>
      <c r="BC920" s="39" t="str">
        <f t="shared" si="102"/>
        <v/>
      </c>
      <c r="BD920" s="16">
        <f>SUM(AR920:AW920)</f>
        <v>30.47</v>
      </c>
      <c r="BE920" s="10">
        <f>SUM(AL920:AQ920)</f>
        <v>1</v>
      </c>
      <c r="BF920" s="12">
        <f t="shared" si="103"/>
        <v>0.96822370511598344</v>
      </c>
      <c r="BG920" s="12">
        <f t="shared" si="104"/>
        <v>3.1776294884016523E-2</v>
      </c>
      <c r="BH920" s="9">
        <f t="shared" si="105"/>
        <v>31.47</v>
      </c>
      <c r="BI920" s="39" t="str">
        <f t="shared" si="106"/>
        <v/>
      </c>
      <c r="BK920" s="75"/>
    </row>
    <row r="921" spans="1:63">
      <c r="A921" s="2">
        <v>918</v>
      </c>
      <c r="B921" s="2">
        <v>2025</v>
      </c>
      <c r="C921" s="1">
        <v>0</v>
      </c>
      <c r="D921" s="37" t="str">
        <v>001J100000RzabCIAR</v>
      </c>
      <c r="E921" s="37" t="str">
        <v>MAHAVEER TRADERS</v>
      </c>
      <c r="F921" s="37" t="str">
        <v>MADHYA PRADESH</v>
      </c>
      <c r="G921" s="37" t="str">
        <v>JHABUA</v>
      </c>
      <c r="H921" s="37" t="str">
        <v>Burhanpur</v>
      </c>
      <c r="I921" s="37" t="str">
        <v>R. K. ENTERPRISES</v>
      </c>
      <c r="J921" s="37" t="str">
        <v>Yogeshwar Richhariya</v>
      </c>
      <c r="K921" s="37">
        <v>0</v>
      </c>
      <c r="L921" s="37" t="str">
        <v>001J1000005ZfroIAC</v>
      </c>
      <c r="M921" s="37" t="str">
        <v>Central</v>
      </c>
      <c r="N921" s="2">
        <v>457773</v>
      </c>
      <c r="O921" s="2" t="str">
        <v>23ADSPB7017K1ZI</v>
      </c>
      <c r="P921" s="2">
        <v>9926040900</v>
      </c>
      <c r="Q921" s="2" t="str">
        <v>Feb'25</v>
      </c>
      <c r="R921" s="2">
        <v>2025</v>
      </c>
      <c r="S921" s="1">
        <v>0</v>
      </c>
      <c r="T921" s="2">
        <v>150</v>
      </c>
      <c r="U921" s="1">
        <v>9.2222222222222219E-2</v>
      </c>
      <c r="V921" s="1" t="str">
        <v>Challenger</v>
      </c>
      <c r="W921" s="10">
        <v>0</v>
      </c>
      <c r="X921" s="10">
        <v>0</v>
      </c>
      <c r="Y921" s="10">
        <v>0</v>
      </c>
      <c r="Z921" s="10">
        <v>0</v>
      </c>
      <c r="AA921" s="10">
        <v>0</v>
      </c>
      <c r="AB921" s="10">
        <v>0</v>
      </c>
      <c r="AC921" s="10">
        <v>0</v>
      </c>
      <c r="AD921" s="10">
        <v>0</v>
      </c>
      <c r="AE921" s="10">
        <v>0</v>
      </c>
      <c r="AF921" s="10">
        <v>0</v>
      </c>
      <c r="AG921" s="10">
        <v>0</v>
      </c>
      <c r="AH921" s="10">
        <v>0</v>
      </c>
      <c r="AI921" s="10">
        <v>0</v>
      </c>
      <c r="AJ921" s="10">
        <v>30.73</v>
      </c>
      <c r="AK921" s="10">
        <v>0</v>
      </c>
      <c r="AL921" s="10">
        <v>0</v>
      </c>
      <c r="AM921" s="10">
        <v>0</v>
      </c>
      <c r="AN921" s="10">
        <v>0</v>
      </c>
      <c r="AO921" s="10">
        <v>0</v>
      </c>
      <c r="AP921" s="10">
        <v>0</v>
      </c>
      <c r="AQ921" s="10">
        <v>0</v>
      </c>
      <c r="AR921" s="10">
        <v>0</v>
      </c>
      <c r="AS921" s="16">
        <v>24.03</v>
      </c>
      <c r="AT921" s="16">
        <v>0</v>
      </c>
      <c r="AU921" s="16">
        <v>0</v>
      </c>
      <c r="AV921" s="16">
        <v>41.5</v>
      </c>
      <c r="AW921" s="16">
        <v>41</v>
      </c>
      <c r="AX921" s="10">
        <f t="shared" si="100"/>
        <v>106.53</v>
      </c>
      <c r="AY921" s="10">
        <f>SUM(Z921:AK921)</f>
        <v>30.73</v>
      </c>
      <c r="AZ921" s="2" t="s">
        <v>119</v>
      </c>
      <c r="BA921" s="10">
        <f t="shared" si="101"/>
        <v>0</v>
      </c>
      <c r="BB921" s="36" t="s">
        <v>118</v>
      </c>
      <c r="BC921" s="39" t="str">
        <f t="shared" si="102"/>
        <v/>
      </c>
      <c r="BD921" s="16">
        <f>SUM(AR921:AW921)</f>
        <v>106.53</v>
      </c>
      <c r="BE921" s="10">
        <f>SUM(AL921:AQ921)</f>
        <v>0</v>
      </c>
      <c r="BF921" s="12">
        <f t="shared" si="103"/>
        <v>1</v>
      </c>
      <c r="BG921" s="12">
        <f t="shared" si="104"/>
        <v>0</v>
      </c>
      <c r="BH921" s="9">
        <f t="shared" si="105"/>
        <v>106.53</v>
      </c>
      <c r="BI921" s="39" t="str">
        <f t="shared" si="106"/>
        <v/>
      </c>
      <c r="BK921" s="75"/>
    </row>
    <row r="922" spans="1:63">
      <c r="A922" s="2">
        <v>919</v>
      </c>
      <c r="B922" s="2">
        <v>2025</v>
      </c>
      <c r="C922" s="1">
        <v>0</v>
      </c>
      <c r="D922" s="37" t="str">
        <v>0015g00001cdCHyAAM</v>
      </c>
      <c r="E922" s="37" t="str">
        <v>BADSHAH STEEL</v>
      </c>
      <c r="F922" s="37" t="str">
        <v>MADHYA PRADESH</v>
      </c>
      <c r="G922" s="37" t="str">
        <v>BURHANPUR</v>
      </c>
      <c r="H922" s="37" t="str">
        <v>Barwani</v>
      </c>
      <c r="I922" s="37" t="str">
        <v>R. K. ENTERPRISES</v>
      </c>
      <c r="J922" s="37" t="str">
        <v>Yogeshwar Richhariya</v>
      </c>
      <c r="K922" s="37">
        <v>0</v>
      </c>
      <c r="L922" s="37" t="str">
        <v>001J1000005ZfroIAC</v>
      </c>
      <c r="M922" s="37" t="str">
        <v>Central</v>
      </c>
      <c r="N922" s="2">
        <v>450331</v>
      </c>
      <c r="O922" s="2" t="str">
        <v>23AGHPB4920H1ZW</v>
      </c>
      <c r="P922" s="2">
        <v>9893557552</v>
      </c>
      <c r="Q922" s="2" t="str">
        <v>Feb'25</v>
      </c>
      <c r="R922" s="2">
        <v>2025</v>
      </c>
      <c r="S922" s="1">
        <v>0</v>
      </c>
      <c r="T922" s="2">
        <v>150</v>
      </c>
      <c r="U922" s="1">
        <v>0</v>
      </c>
      <c r="V922" s="1" t="str">
        <v>Challenger</v>
      </c>
      <c r="W922" s="10">
        <v>0</v>
      </c>
      <c r="X922" s="10">
        <v>0</v>
      </c>
      <c r="Y922" s="10">
        <v>0</v>
      </c>
      <c r="Z922" s="10">
        <v>0</v>
      </c>
      <c r="AA922" s="10">
        <v>0</v>
      </c>
      <c r="AB922" s="10">
        <v>0</v>
      </c>
      <c r="AC922" s="10">
        <v>0</v>
      </c>
      <c r="AD922" s="10">
        <v>0</v>
      </c>
      <c r="AE922" s="10">
        <v>0</v>
      </c>
      <c r="AF922" s="10">
        <v>0</v>
      </c>
      <c r="AG922" s="10">
        <v>0</v>
      </c>
      <c r="AH922" s="10">
        <v>0</v>
      </c>
      <c r="AI922" s="10">
        <v>0</v>
      </c>
      <c r="AJ922" s="10">
        <v>11.9</v>
      </c>
      <c r="AK922" s="10">
        <v>0</v>
      </c>
      <c r="AL922" s="10">
        <v>0</v>
      </c>
      <c r="AM922" s="10">
        <v>0</v>
      </c>
      <c r="AN922" s="10">
        <v>0</v>
      </c>
      <c r="AO922" s="10">
        <v>0</v>
      </c>
      <c r="AP922" s="10">
        <v>0</v>
      </c>
      <c r="AQ922" s="10">
        <v>0</v>
      </c>
      <c r="AR922" s="10">
        <v>0</v>
      </c>
      <c r="AS922" s="16">
        <v>0</v>
      </c>
      <c r="AT922" s="16">
        <v>0</v>
      </c>
      <c r="AU922" s="16">
        <v>0</v>
      </c>
      <c r="AV922" s="16">
        <v>0</v>
      </c>
      <c r="AW922" s="16" t="str">
        <v/>
      </c>
      <c r="AX922" s="10">
        <f t="shared" si="100"/>
        <v>0</v>
      </c>
      <c r="AY922" s="10">
        <f>SUM(Z922:AK922)</f>
        <v>11.9</v>
      </c>
      <c r="AZ922" s="2" t="s">
        <v>119</v>
      </c>
      <c r="BA922" s="10">
        <f t="shared" si="101"/>
        <v>0</v>
      </c>
      <c r="BB922" s="36" t="s">
        <v>118</v>
      </c>
      <c r="BC922" s="39" t="str">
        <f t="shared" si="102"/>
        <v/>
      </c>
      <c r="BD922" s="16">
        <f>SUM(AR922:AW922)</f>
        <v>0</v>
      </c>
      <c r="BE922" s="10">
        <f>SUM(AL922:AQ922)</f>
        <v>0</v>
      </c>
      <c r="BF922" s="12" t="str">
        <f t="shared" si="103"/>
        <v/>
      </c>
      <c r="BG922" s="12" t="str">
        <f t="shared" si="104"/>
        <v/>
      </c>
      <c r="BH922" s="9">
        <f t="shared" si="105"/>
        <v>0</v>
      </c>
      <c r="BI922" s="39" t="str">
        <f t="shared" si="106"/>
        <v/>
      </c>
      <c r="BK922" s="75"/>
    </row>
    <row r="923" spans="1:63">
      <c r="A923" s="2">
        <v>920</v>
      </c>
      <c r="B923" s="2">
        <v>2025</v>
      </c>
      <c r="C923" s="1">
        <v>0</v>
      </c>
      <c r="D923" s="37" t="str">
        <v>001J1000003nUATIA2</v>
      </c>
      <c r="E923" s="37" t="str">
        <v>SHREE ENTERPRISES</v>
      </c>
      <c r="F923" s="37" t="str">
        <v>MADHYA PRADESH</v>
      </c>
      <c r="G923" s="37" t="str">
        <v>INDORE</v>
      </c>
      <c r="H923" s="37" t="str">
        <v>Indore</v>
      </c>
      <c r="I923" s="37" t="str">
        <v>R. K. ENTERPRISES</v>
      </c>
      <c r="J923" s="37" t="str">
        <v>Yogeshwar Richhariya</v>
      </c>
      <c r="K923" s="37">
        <v>0</v>
      </c>
      <c r="L923" s="37" t="str">
        <v>001J1000005ZfroIAC</v>
      </c>
      <c r="M923" s="37" t="str">
        <v>Central</v>
      </c>
      <c r="N923" s="2">
        <v>452006</v>
      </c>
      <c r="O923" s="2" t="str">
        <v>23ACLPL1743Q1Z8</v>
      </c>
      <c r="P923" s="2">
        <v>8234022111</v>
      </c>
      <c r="Q923" s="2" t="str">
        <v>Feb'25</v>
      </c>
      <c r="R923" s="2">
        <v>2025</v>
      </c>
      <c r="S923" s="1">
        <v>0</v>
      </c>
      <c r="T923" s="2">
        <v>70</v>
      </c>
      <c r="U923" s="1">
        <v>0.44328571428571428</v>
      </c>
      <c r="V923" s="1" t="str">
        <v>Star</v>
      </c>
      <c r="W923" s="10">
        <v>0</v>
      </c>
      <c r="X923" s="10">
        <v>0</v>
      </c>
      <c r="Y923" s="10">
        <v>0</v>
      </c>
      <c r="Z923" s="10">
        <v>0</v>
      </c>
      <c r="AA923" s="10">
        <v>0</v>
      </c>
      <c r="AB923" s="10">
        <v>0</v>
      </c>
      <c r="AC923" s="10">
        <v>0</v>
      </c>
      <c r="AD923" s="10">
        <v>0</v>
      </c>
      <c r="AE923" s="10">
        <v>0</v>
      </c>
      <c r="AF923" s="10">
        <v>0</v>
      </c>
      <c r="AG923" s="10">
        <v>0</v>
      </c>
      <c r="AH923" s="10">
        <v>0</v>
      </c>
      <c r="AI923" s="10">
        <v>0</v>
      </c>
      <c r="AJ923" s="10">
        <v>2.06</v>
      </c>
      <c r="AK923" s="10">
        <v>1.89</v>
      </c>
      <c r="AL923" s="10">
        <v>1</v>
      </c>
      <c r="AM923" s="10">
        <v>7</v>
      </c>
      <c r="AN923" s="10">
        <v>2</v>
      </c>
      <c r="AO923" s="10">
        <v>10.49</v>
      </c>
      <c r="AP923" s="10">
        <v>10.199999999999999</v>
      </c>
      <c r="AQ923" s="10">
        <v>15.5</v>
      </c>
      <c r="AR923" s="10">
        <v>8</v>
      </c>
      <c r="AS923" s="16">
        <v>5.7</v>
      </c>
      <c r="AT923" s="16">
        <v>38.4</v>
      </c>
      <c r="AU923" s="16">
        <v>26</v>
      </c>
      <c r="AV923" s="16">
        <v>28.69</v>
      </c>
      <c r="AW923" s="16">
        <v>19</v>
      </c>
      <c r="AX923" s="10">
        <f t="shared" si="100"/>
        <v>171.98</v>
      </c>
      <c r="AY923" s="10">
        <f>SUM(Z923:AK923)</f>
        <v>3.95</v>
      </c>
      <c r="AZ923" s="2" t="s">
        <v>119</v>
      </c>
      <c r="BA923" s="10">
        <f t="shared" si="101"/>
        <v>7.6983333333333333</v>
      </c>
      <c r="BB923" s="36" t="s">
        <v>118</v>
      </c>
      <c r="BC923" s="39" t="str">
        <f t="shared" si="102"/>
        <v/>
      </c>
      <c r="BD923" s="16">
        <f>SUM(AR923:AW923)</f>
        <v>125.78999999999999</v>
      </c>
      <c r="BE923" s="10">
        <f>SUM(AL923:AQ923)</f>
        <v>46.19</v>
      </c>
      <c r="BF923" s="12">
        <f t="shared" si="103"/>
        <v>0.73142225840213981</v>
      </c>
      <c r="BG923" s="12">
        <f t="shared" si="104"/>
        <v>0.26857774159786024</v>
      </c>
      <c r="BH923" s="9">
        <f t="shared" si="105"/>
        <v>171.98</v>
      </c>
      <c r="BI923" s="39" t="str">
        <f t="shared" si="106"/>
        <v/>
      </c>
      <c r="BK923" s="75"/>
    </row>
    <row r="924" spans="1:63">
      <c r="A924" s="2">
        <v>921</v>
      </c>
      <c r="B924" s="2">
        <v>2025</v>
      </c>
      <c r="C924" s="1">
        <v>0</v>
      </c>
      <c r="D924" s="37" t="str">
        <v>001J100000RyrftIAB</v>
      </c>
      <c r="E924" s="37" t="str">
        <v>M/S LONG ISLAND TRADING CO.PVT.LTD.</v>
      </c>
      <c r="F924" s="37" t="str">
        <v>MADHYA PRADESH</v>
      </c>
      <c r="G924" s="37" t="str">
        <v>INDORE</v>
      </c>
      <c r="H924" s="37" t="str">
        <v>Indore</v>
      </c>
      <c r="I924" s="37" t="str">
        <v>R. K. ENTERPRISES</v>
      </c>
      <c r="J924" s="37" t="str">
        <v>Yogeshwar Richhariya</v>
      </c>
      <c r="K924" s="37">
        <v>0</v>
      </c>
      <c r="L924" s="37" t="str">
        <v>001J1000005ZfroIAC</v>
      </c>
      <c r="M924" s="37" t="str">
        <v>Central</v>
      </c>
      <c r="N924" s="2">
        <v>452001</v>
      </c>
      <c r="O924" s="2" t="str">
        <v>23AAACL8800A1Z7</v>
      </c>
      <c r="P924" s="2">
        <v>9748778017</v>
      </c>
      <c r="Q924" s="2" t="str">
        <v>Feb'25</v>
      </c>
      <c r="R924" s="2">
        <v>2025</v>
      </c>
      <c r="S924" s="1">
        <v>0</v>
      </c>
      <c r="T924" s="2">
        <v>400</v>
      </c>
      <c r="U924" s="1">
        <v>0</v>
      </c>
      <c r="V924" s="1" t="str">
        <v>Alien</v>
      </c>
      <c r="W924" s="10">
        <v>0</v>
      </c>
      <c r="X924" s="10">
        <v>0</v>
      </c>
      <c r="Y924" s="10">
        <v>0</v>
      </c>
      <c r="Z924" s="10">
        <v>0</v>
      </c>
      <c r="AA924" s="10">
        <v>0</v>
      </c>
      <c r="AB924" s="10">
        <v>0</v>
      </c>
      <c r="AC924" s="10">
        <v>0</v>
      </c>
      <c r="AD924" s="10">
        <v>0</v>
      </c>
      <c r="AE924" s="10">
        <v>0</v>
      </c>
      <c r="AF924" s="10">
        <v>0</v>
      </c>
      <c r="AG924" s="10">
        <v>0</v>
      </c>
      <c r="AH924" s="10">
        <v>0</v>
      </c>
      <c r="AI924" s="10">
        <v>0</v>
      </c>
      <c r="AJ924" s="10">
        <v>4.9400000000000004</v>
      </c>
      <c r="AK924" s="10">
        <v>0</v>
      </c>
      <c r="AL924" s="10">
        <v>0</v>
      </c>
      <c r="AM924" s="10">
        <v>14</v>
      </c>
      <c r="AN924" s="10">
        <v>5</v>
      </c>
      <c r="AO924" s="10">
        <v>0</v>
      </c>
      <c r="AP924" s="10">
        <v>1</v>
      </c>
      <c r="AQ924" s="10">
        <v>1.1499999999999999</v>
      </c>
      <c r="AR924" s="10">
        <v>2</v>
      </c>
      <c r="AS924" s="16">
        <v>0</v>
      </c>
      <c r="AT924" s="16">
        <v>0</v>
      </c>
      <c r="AU924" s="16">
        <v>0</v>
      </c>
      <c r="AV924" s="16">
        <v>0</v>
      </c>
      <c r="AW924" s="16">
        <v>50</v>
      </c>
      <c r="AX924" s="10">
        <f t="shared" si="100"/>
        <v>73.150000000000006</v>
      </c>
      <c r="AY924" s="10">
        <f>SUM(Z924:AK924)</f>
        <v>4.9400000000000004</v>
      </c>
      <c r="AZ924" s="2" t="s">
        <v>119</v>
      </c>
      <c r="BA924" s="10">
        <f t="shared" si="101"/>
        <v>3.5249999999999999</v>
      </c>
      <c r="BB924" s="36" t="s">
        <v>118</v>
      </c>
      <c r="BC924" s="39" t="str">
        <f t="shared" si="102"/>
        <v/>
      </c>
      <c r="BD924" s="16">
        <f>SUM(AR924:AW924)</f>
        <v>52</v>
      </c>
      <c r="BE924" s="10">
        <f>SUM(AL924:AQ924)</f>
        <v>21.15</v>
      </c>
      <c r="BF924" s="12">
        <f t="shared" si="103"/>
        <v>0.71086807928913187</v>
      </c>
      <c r="BG924" s="12">
        <f t="shared" si="104"/>
        <v>0.28913192071086802</v>
      </c>
      <c r="BH924" s="9">
        <f t="shared" si="105"/>
        <v>73.150000000000006</v>
      </c>
      <c r="BI924" s="39" t="str">
        <f t="shared" si="106"/>
        <v/>
      </c>
      <c r="BK924" s="75"/>
    </row>
    <row r="925" spans="1:63">
      <c r="A925" s="2">
        <v>922</v>
      </c>
      <c r="B925" s="2">
        <v>2025</v>
      </c>
      <c r="C925" s="1">
        <v>0</v>
      </c>
      <c r="D925" s="37" t="str">
        <v>001J100000TrNWGIA3</v>
      </c>
      <c r="E925" s="37" t="str">
        <v>RAMA ENTERPRISES</v>
      </c>
      <c r="F925" s="37" t="str">
        <v>MADHYA PRADESH</v>
      </c>
      <c r="G925" s="37" t="str">
        <v>INDORE</v>
      </c>
      <c r="H925" s="37" t="str">
        <v>Indore</v>
      </c>
      <c r="I925" s="37" t="str">
        <v>R. K. ENTERPRISES</v>
      </c>
      <c r="J925" s="37" t="str">
        <v>Yogeshwar Richhariya</v>
      </c>
      <c r="K925" s="37">
        <v>0</v>
      </c>
      <c r="L925" s="37" t="str">
        <v>001J1000005ZfroIAC</v>
      </c>
      <c r="M925" s="37" t="str">
        <v>Central</v>
      </c>
      <c r="N925" s="2">
        <v>452010</v>
      </c>
      <c r="O925" s="2" t="str">
        <v>23ADNPK8232A1ZW</v>
      </c>
      <c r="P925" s="2">
        <v>9981151249</v>
      </c>
      <c r="Q925" s="2" t="str">
        <v>Feb'25</v>
      </c>
      <c r="R925" s="2">
        <v>2025</v>
      </c>
      <c r="S925" s="1">
        <v>0</v>
      </c>
      <c r="T925" s="2">
        <v>100</v>
      </c>
      <c r="U925" s="1">
        <v>1.3333333333333332E-2</v>
      </c>
      <c r="V925" s="1" t="str">
        <v>Challenger</v>
      </c>
      <c r="W925" s="10">
        <v>0</v>
      </c>
      <c r="X925" s="10">
        <v>0</v>
      </c>
      <c r="Y925" s="10">
        <v>0</v>
      </c>
      <c r="Z925" s="10">
        <v>0</v>
      </c>
      <c r="AA925" s="10">
        <v>0</v>
      </c>
      <c r="AB925" s="10">
        <v>0</v>
      </c>
      <c r="AC925" s="10">
        <v>0</v>
      </c>
      <c r="AD925" s="10">
        <v>0</v>
      </c>
      <c r="AE925" s="10">
        <v>0</v>
      </c>
      <c r="AF925" s="10">
        <v>0</v>
      </c>
      <c r="AG925" s="10">
        <v>0</v>
      </c>
      <c r="AH925" s="10">
        <v>0</v>
      </c>
      <c r="AI925" s="10">
        <v>0</v>
      </c>
      <c r="AJ925" s="10">
        <v>2.5099999999999998</v>
      </c>
      <c r="AK925" s="10">
        <v>0</v>
      </c>
      <c r="AL925" s="10">
        <v>0</v>
      </c>
      <c r="AM925" s="10">
        <v>0</v>
      </c>
      <c r="AN925" s="10">
        <v>0</v>
      </c>
      <c r="AO925" s="10">
        <v>0</v>
      </c>
      <c r="AP925" s="10">
        <v>0</v>
      </c>
      <c r="AQ925" s="10">
        <v>0</v>
      </c>
      <c r="AR925" s="10">
        <v>0</v>
      </c>
      <c r="AS925" s="16">
        <v>0</v>
      </c>
      <c r="AT925" s="16">
        <v>0</v>
      </c>
      <c r="AU925" s="16">
        <v>4</v>
      </c>
      <c r="AV925" s="16">
        <v>0</v>
      </c>
      <c r="AW925" s="16" t="str">
        <v/>
      </c>
      <c r="AX925" s="10">
        <f t="shared" si="100"/>
        <v>4</v>
      </c>
      <c r="AY925" s="10">
        <f>SUM(Z925:AK925)</f>
        <v>2.5099999999999998</v>
      </c>
      <c r="AZ925" s="2" t="s">
        <v>119</v>
      </c>
      <c r="BA925" s="10">
        <f t="shared" si="101"/>
        <v>0</v>
      </c>
      <c r="BB925" s="36" t="s">
        <v>118</v>
      </c>
      <c r="BC925" s="39" t="str">
        <f t="shared" si="102"/>
        <v/>
      </c>
      <c r="BD925" s="16">
        <f>SUM(AR925:AW925)</f>
        <v>4</v>
      </c>
      <c r="BE925" s="10">
        <f>SUM(AL925:AQ925)</f>
        <v>0</v>
      </c>
      <c r="BF925" s="12">
        <f t="shared" si="103"/>
        <v>1</v>
      </c>
      <c r="BG925" s="12">
        <f t="shared" si="104"/>
        <v>0</v>
      </c>
      <c r="BH925" s="9">
        <f t="shared" si="105"/>
        <v>4</v>
      </c>
      <c r="BI925" s="39" t="str">
        <f t="shared" si="106"/>
        <v/>
      </c>
      <c r="BK925" s="75"/>
    </row>
    <row r="926" spans="1:63">
      <c r="A926" s="2">
        <v>923</v>
      </c>
      <c r="B926" s="2">
        <v>2025</v>
      </c>
      <c r="C926" s="1">
        <v>0</v>
      </c>
      <c r="D926" s="37" t="str">
        <v>001J100000RyInIIAV</v>
      </c>
      <c r="E926" s="37" t="str">
        <v>M/S SHAKTI MERCHANT &amp; CO.</v>
      </c>
      <c r="F926" s="37" t="str">
        <v>ODISHA</v>
      </c>
      <c r="G926" s="37" t="str">
        <v>KENDUJHAR</v>
      </c>
      <c r="H926" s="37" t="str">
        <v>Kendujhar</v>
      </c>
      <c r="I926" s="37" t="str">
        <v>SACHDEVA ISPAT PVT LTD</v>
      </c>
      <c r="J926" s="37" t="e">
        <v>#VALUE!</v>
      </c>
      <c r="K926" s="37">
        <v>0</v>
      </c>
      <c r="L926" s="37" t="str">
        <v>C12823</v>
      </c>
      <c r="M926" s="37" t="str">
        <v>Central</v>
      </c>
      <c r="N926" s="2" t="e">
        <v>#VALUE!</v>
      </c>
      <c r="O926" s="2" t="e">
        <v>#VALUE!</v>
      </c>
      <c r="P926" s="2" t="e">
        <v>#VALUE!</v>
      </c>
      <c r="Q926" s="2" t="str">
        <v>Feb'25</v>
      </c>
      <c r="R926" s="2">
        <v>2025</v>
      </c>
      <c r="S926" s="1">
        <v>0</v>
      </c>
      <c r="T926" s="2">
        <v>1000</v>
      </c>
      <c r="U926" s="1">
        <v>0</v>
      </c>
      <c r="V926" s="1" t="str">
        <v>Alien</v>
      </c>
      <c r="W926" s="10">
        <v>0</v>
      </c>
      <c r="X926" s="10">
        <v>0</v>
      </c>
      <c r="Y926" s="10">
        <v>0</v>
      </c>
      <c r="Z926" s="10">
        <v>0</v>
      </c>
      <c r="AA926" s="10">
        <v>0</v>
      </c>
      <c r="AB926" s="10">
        <v>0</v>
      </c>
      <c r="AC926" s="10">
        <v>0</v>
      </c>
      <c r="AD926" s="10">
        <v>0</v>
      </c>
      <c r="AE926" s="10">
        <v>0</v>
      </c>
      <c r="AF926" s="10">
        <v>0</v>
      </c>
      <c r="AG926" s="10">
        <v>0</v>
      </c>
      <c r="AH926" s="10">
        <v>0</v>
      </c>
      <c r="AI926" s="10">
        <v>0</v>
      </c>
      <c r="AJ926" s="10">
        <v>16</v>
      </c>
      <c r="AK926" s="10">
        <v>0</v>
      </c>
      <c r="AL926" s="10">
        <v>0</v>
      </c>
      <c r="AM926" s="10">
        <v>0</v>
      </c>
      <c r="AN926" s="10">
        <v>0</v>
      </c>
      <c r="AO926" s="10">
        <v>0</v>
      </c>
      <c r="AP926" s="10">
        <v>0</v>
      </c>
      <c r="AQ926" s="10">
        <v>0</v>
      </c>
      <c r="AR926" s="10">
        <v>0</v>
      </c>
      <c r="AS926" s="16">
        <v>0</v>
      </c>
      <c r="AT926" s="16">
        <v>0</v>
      </c>
      <c r="AU926" s="16">
        <v>0</v>
      </c>
      <c r="AV926" s="16">
        <v>0</v>
      </c>
      <c r="AW926" s="16" t="str">
        <v/>
      </c>
      <c r="AX926" s="10">
        <f t="shared" si="100"/>
        <v>0</v>
      </c>
      <c r="AY926" s="10">
        <f>SUM(Z926:AK926)</f>
        <v>16</v>
      </c>
      <c r="AZ926" s="2" t="s">
        <v>119</v>
      </c>
      <c r="BA926" s="10">
        <f t="shared" si="101"/>
        <v>0</v>
      </c>
      <c r="BB926" s="36" t="s">
        <v>118</v>
      </c>
      <c r="BC926" s="39" t="str">
        <f t="shared" si="102"/>
        <v/>
      </c>
      <c r="BD926" s="16">
        <f>SUM(AR926:AW926)</f>
        <v>0</v>
      </c>
      <c r="BE926" s="10">
        <f>SUM(AL926:AQ926)</f>
        <v>0</v>
      </c>
      <c r="BF926" s="12" t="str">
        <f t="shared" si="103"/>
        <v/>
      </c>
      <c r="BG926" s="12" t="str">
        <f t="shared" si="104"/>
        <v/>
      </c>
      <c r="BH926" s="9">
        <f t="shared" si="105"/>
        <v>0</v>
      </c>
      <c r="BI926" s="39" t="str">
        <f t="shared" si="106"/>
        <v/>
      </c>
      <c r="BK926" s="75"/>
    </row>
    <row r="927" spans="1:63">
      <c r="A927" s="2">
        <v>924</v>
      </c>
      <c r="B927" s="2">
        <v>2025</v>
      </c>
      <c r="C927" s="1">
        <v>0</v>
      </c>
      <c r="D927" s="37" t="str">
        <v>001J1000009FG3jIAG</v>
      </c>
      <c r="E927" s="37" t="str">
        <v>GANGASAHAI BHANWARLAL</v>
      </c>
      <c r="F927" s="37" t="str">
        <v>ODISHA</v>
      </c>
      <c r="G927" s="37" t="str">
        <v>MAYURBHANJ</v>
      </c>
      <c r="H927" s="37" t="str">
        <v>Baripada</v>
      </c>
      <c r="I927" s="37" t="str">
        <v>SACHDEVA ISPAT PVT LTD</v>
      </c>
      <c r="J927" s="37" t="str">
        <v>Sourav Kumar Rana</v>
      </c>
      <c r="K927" s="37">
        <v>0</v>
      </c>
      <c r="L927" s="37" t="str">
        <v>C12823</v>
      </c>
      <c r="M927" s="37" t="str">
        <v>Central</v>
      </c>
      <c r="N927" s="2">
        <v>757107</v>
      </c>
      <c r="O927" s="2" t="str">
        <v>21AACFG8340F1ZV</v>
      </c>
      <c r="P927" s="2">
        <v>9437039719</v>
      </c>
      <c r="Q927" s="2" t="str">
        <v>Feb'25</v>
      </c>
      <c r="R927" s="2">
        <v>2025</v>
      </c>
      <c r="S927" s="1">
        <v>0</v>
      </c>
      <c r="T927" s="2">
        <v>700</v>
      </c>
      <c r="U927" s="1">
        <v>0</v>
      </c>
      <c r="V927" s="1" t="str">
        <v>Alien</v>
      </c>
      <c r="W927" s="10">
        <v>0</v>
      </c>
      <c r="X927" s="10">
        <v>0</v>
      </c>
      <c r="Y927" s="10">
        <v>0</v>
      </c>
      <c r="Z927" s="10">
        <v>0</v>
      </c>
      <c r="AA927" s="10">
        <v>0</v>
      </c>
      <c r="AB927" s="10">
        <v>0</v>
      </c>
      <c r="AC927" s="10">
        <v>0</v>
      </c>
      <c r="AD927" s="10">
        <v>0</v>
      </c>
      <c r="AE927" s="10">
        <v>0</v>
      </c>
      <c r="AF927" s="10">
        <v>0</v>
      </c>
      <c r="AG927" s="10">
        <v>0</v>
      </c>
      <c r="AH927" s="10">
        <v>0</v>
      </c>
      <c r="AI927" s="10">
        <v>0</v>
      </c>
      <c r="AJ927" s="10">
        <v>30</v>
      </c>
      <c r="AK927" s="10">
        <v>0</v>
      </c>
      <c r="AL927" s="10">
        <v>0</v>
      </c>
      <c r="AM927" s="10">
        <v>0</v>
      </c>
      <c r="AN927" s="10">
        <v>0</v>
      </c>
      <c r="AO927" s="10">
        <v>0</v>
      </c>
      <c r="AP927" s="10">
        <v>0</v>
      </c>
      <c r="AQ927" s="10">
        <v>0</v>
      </c>
      <c r="AR927" s="10">
        <v>0</v>
      </c>
      <c r="AS927" s="16">
        <v>0</v>
      </c>
      <c r="AT927" s="16">
        <v>0</v>
      </c>
      <c r="AU927" s="16">
        <v>0</v>
      </c>
      <c r="AV927" s="16">
        <v>0</v>
      </c>
      <c r="AW927" s="16" t="str">
        <v/>
      </c>
      <c r="AX927" s="10">
        <f t="shared" si="100"/>
        <v>0</v>
      </c>
      <c r="AY927" s="10">
        <f>SUM(Z927:AK927)</f>
        <v>30</v>
      </c>
      <c r="AZ927" s="2" t="s">
        <v>119</v>
      </c>
      <c r="BA927" s="10">
        <f t="shared" si="101"/>
        <v>0</v>
      </c>
      <c r="BB927" s="36" t="s">
        <v>118</v>
      </c>
      <c r="BC927" s="39" t="str">
        <f t="shared" si="102"/>
        <v/>
      </c>
      <c r="BD927" s="16">
        <f>SUM(AR927:AW927)</f>
        <v>0</v>
      </c>
      <c r="BE927" s="10">
        <f>SUM(AL927:AQ927)</f>
        <v>0</v>
      </c>
      <c r="BF927" s="12" t="str">
        <f t="shared" si="103"/>
        <v/>
      </c>
      <c r="BG927" s="12" t="str">
        <f t="shared" si="104"/>
        <v/>
      </c>
      <c r="BH927" s="9">
        <f t="shared" si="105"/>
        <v>0</v>
      </c>
      <c r="BI927" s="39" t="str">
        <f t="shared" si="106"/>
        <v/>
      </c>
      <c r="BK927" s="75"/>
    </row>
    <row r="928" spans="1:63">
      <c r="A928" s="2">
        <v>925</v>
      </c>
      <c r="B928" s="2">
        <v>2025</v>
      </c>
      <c r="C928" s="1">
        <v>0</v>
      </c>
      <c r="D928" s="37" t="str">
        <v>001J100000S0zbTIAR</v>
      </c>
      <c r="E928" s="37" t="str">
        <v>SUMIT NANDAN MOHANTY</v>
      </c>
      <c r="F928" s="37" t="str">
        <v>ODISHA</v>
      </c>
      <c r="G928" s="37" t="str">
        <v>KHORDHA</v>
      </c>
      <c r="H928" s="37" t="str">
        <v>Khordha</v>
      </c>
      <c r="I928" s="37" t="str">
        <v>SACHDEVA ISPAT PVT LTD</v>
      </c>
      <c r="J928" s="37" t="str">
        <v>Papun Padhan</v>
      </c>
      <c r="K928" s="37">
        <v>0</v>
      </c>
      <c r="L928" s="37" t="str">
        <v>C12823</v>
      </c>
      <c r="M928" s="37" t="str">
        <v>Central</v>
      </c>
      <c r="N928" s="2">
        <v>751001</v>
      </c>
      <c r="O928" s="2" t="str">
        <v>21AIUPM6525C2ZB</v>
      </c>
      <c r="P928" s="2">
        <v>6370506998</v>
      </c>
      <c r="Q928" s="2" t="str">
        <v>Feb'25</v>
      </c>
      <c r="R928" s="2">
        <v>2025</v>
      </c>
      <c r="S928" s="1">
        <v>0</v>
      </c>
      <c r="T928" s="2">
        <v>100</v>
      </c>
      <c r="U928" s="1">
        <v>0</v>
      </c>
      <c r="V928" s="1" t="str">
        <v>Challenger</v>
      </c>
      <c r="W928" s="10">
        <v>0</v>
      </c>
      <c r="X928" s="10">
        <v>0</v>
      </c>
      <c r="Y928" s="10">
        <v>0</v>
      </c>
      <c r="Z928" s="10">
        <v>0</v>
      </c>
      <c r="AA928" s="10">
        <v>0</v>
      </c>
      <c r="AB928" s="10">
        <v>0</v>
      </c>
      <c r="AC928" s="10">
        <v>0</v>
      </c>
      <c r="AD928" s="10">
        <v>0</v>
      </c>
      <c r="AE928" s="10">
        <v>0</v>
      </c>
      <c r="AF928" s="10">
        <v>0</v>
      </c>
      <c r="AG928" s="10">
        <v>0</v>
      </c>
      <c r="AH928" s="10">
        <v>0</v>
      </c>
      <c r="AI928" s="10">
        <v>0</v>
      </c>
      <c r="AJ928" s="10">
        <v>25</v>
      </c>
      <c r="AK928" s="10">
        <v>0</v>
      </c>
      <c r="AL928" s="10">
        <v>0</v>
      </c>
      <c r="AM928" s="10">
        <v>0</v>
      </c>
      <c r="AN928" s="10">
        <v>0</v>
      </c>
      <c r="AO928" s="10">
        <v>0</v>
      </c>
      <c r="AP928" s="10">
        <v>0</v>
      </c>
      <c r="AQ928" s="10">
        <v>0</v>
      </c>
      <c r="AR928" s="10">
        <v>0</v>
      </c>
      <c r="AS928" s="16">
        <v>0</v>
      </c>
      <c r="AT928" s="16">
        <v>0</v>
      </c>
      <c r="AU928" s="16">
        <v>0</v>
      </c>
      <c r="AV928" s="16">
        <v>0</v>
      </c>
      <c r="AW928" s="16" t="str">
        <v/>
      </c>
      <c r="AX928" s="10">
        <f t="shared" si="100"/>
        <v>0</v>
      </c>
      <c r="AY928" s="10">
        <f>SUM(Z928:AK928)</f>
        <v>25</v>
      </c>
      <c r="AZ928" s="2" t="s">
        <v>119</v>
      </c>
      <c r="BA928" s="10">
        <f t="shared" si="101"/>
        <v>0</v>
      </c>
      <c r="BB928" s="36" t="s">
        <v>118</v>
      </c>
      <c r="BC928" s="39" t="str">
        <f t="shared" si="102"/>
        <v/>
      </c>
      <c r="BD928" s="16">
        <f>SUM(AR928:AW928)</f>
        <v>0</v>
      </c>
      <c r="BE928" s="10">
        <f>SUM(AL928:AQ928)</f>
        <v>0</v>
      </c>
      <c r="BF928" s="12" t="str">
        <f t="shared" si="103"/>
        <v/>
      </c>
      <c r="BG928" s="12" t="str">
        <f t="shared" si="104"/>
        <v/>
      </c>
      <c r="BH928" s="9">
        <f t="shared" si="105"/>
        <v>0</v>
      </c>
      <c r="BI928" s="39" t="str">
        <f t="shared" si="106"/>
        <v/>
      </c>
      <c r="BK928" s="75"/>
    </row>
    <row r="929" spans="1:63">
      <c r="A929" s="2">
        <v>926</v>
      </c>
      <c r="B929" s="2">
        <v>2025</v>
      </c>
      <c r="C929" s="1">
        <v>0</v>
      </c>
      <c r="D929" s="37" t="str">
        <v>001J100000S13OFIAZ</v>
      </c>
      <c r="E929" s="37" t="str">
        <v>KUBER STEELS</v>
      </c>
      <c r="F929" s="37" t="str">
        <v>ODISHA</v>
      </c>
      <c r="G929" s="37" t="str">
        <v>SUNDARGARH</v>
      </c>
      <c r="H929" s="37">
        <v>0</v>
      </c>
      <c r="I929" s="37" t="str">
        <v>SACHDEVA ISPAT PVT LTD</v>
      </c>
      <c r="J929" s="37" t="str">
        <v>Papun Padhan</v>
      </c>
      <c r="K929" s="37">
        <v>0</v>
      </c>
      <c r="L929" s="37" t="str">
        <v>C12823</v>
      </c>
      <c r="M929" s="37" t="str">
        <v>Central</v>
      </c>
      <c r="N929" s="2">
        <v>770031</v>
      </c>
      <c r="O929" s="2" t="str">
        <v>21ADGPM2263C1Z6</v>
      </c>
      <c r="P929" s="2">
        <v>7008511903</v>
      </c>
      <c r="Q929" s="2" t="str">
        <v>Feb'25</v>
      </c>
      <c r="R929" s="2">
        <v>2025</v>
      </c>
      <c r="S929" s="1">
        <v>0</v>
      </c>
      <c r="T929" s="2">
        <v>100</v>
      </c>
      <c r="U929" s="1">
        <v>0</v>
      </c>
      <c r="V929" s="1" t="str">
        <v>Challenger</v>
      </c>
      <c r="W929" s="10">
        <v>0</v>
      </c>
      <c r="X929" s="10">
        <v>0</v>
      </c>
      <c r="Y929" s="10">
        <v>0</v>
      </c>
      <c r="Z929" s="10">
        <v>0</v>
      </c>
      <c r="AA929" s="10">
        <v>0</v>
      </c>
      <c r="AB929" s="10">
        <v>0</v>
      </c>
      <c r="AC929" s="10">
        <v>0</v>
      </c>
      <c r="AD929" s="10">
        <v>0</v>
      </c>
      <c r="AE929" s="10">
        <v>0</v>
      </c>
      <c r="AF929" s="10">
        <v>0</v>
      </c>
      <c r="AG929" s="10">
        <v>0</v>
      </c>
      <c r="AH929" s="10">
        <v>0</v>
      </c>
      <c r="AI929" s="10">
        <v>0</v>
      </c>
      <c r="AJ929" s="10">
        <v>42</v>
      </c>
      <c r="AK929" s="10">
        <v>3.5</v>
      </c>
      <c r="AL929" s="10">
        <v>22.6</v>
      </c>
      <c r="AM929" s="10">
        <v>0</v>
      </c>
      <c r="AN929" s="10">
        <v>0</v>
      </c>
      <c r="AO929" s="10">
        <v>0</v>
      </c>
      <c r="AP929" s="10">
        <v>0</v>
      </c>
      <c r="AQ929" s="10">
        <v>0</v>
      </c>
      <c r="AR929" s="10">
        <v>0</v>
      </c>
      <c r="AS929" s="16">
        <v>0</v>
      </c>
      <c r="AT929" s="16">
        <v>0</v>
      </c>
      <c r="AU929" s="16">
        <v>0</v>
      </c>
      <c r="AV929" s="16">
        <v>0</v>
      </c>
      <c r="AW929" s="16" t="str">
        <v/>
      </c>
      <c r="AX929" s="10">
        <f t="shared" si="100"/>
        <v>22.6</v>
      </c>
      <c r="AY929" s="10">
        <f>SUM(Z929:AK929)</f>
        <v>45.5</v>
      </c>
      <c r="AZ929" s="2" t="s">
        <v>119</v>
      </c>
      <c r="BA929" s="10">
        <f t="shared" si="101"/>
        <v>3.7666666666666671</v>
      </c>
      <c r="BB929" s="36" t="s">
        <v>118</v>
      </c>
      <c r="BC929" s="39" t="str">
        <f t="shared" si="102"/>
        <v/>
      </c>
      <c r="BD929" s="16">
        <f>SUM(AR929:AW929)</f>
        <v>0</v>
      </c>
      <c r="BE929" s="10">
        <f>SUM(AL929:AQ929)</f>
        <v>22.6</v>
      </c>
      <c r="BF929" s="12">
        <f t="shared" si="103"/>
        <v>0</v>
      </c>
      <c r="BG929" s="12">
        <f t="shared" si="104"/>
        <v>1</v>
      </c>
      <c r="BH929" s="9">
        <f t="shared" si="105"/>
        <v>22.6</v>
      </c>
      <c r="BI929" s="39" t="str">
        <f t="shared" si="106"/>
        <v/>
      </c>
      <c r="BK929" s="75"/>
    </row>
    <row r="930" spans="1:63">
      <c r="A930" s="2">
        <v>927</v>
      </c>
      <c r="B930" s="2">
        <v>2025</v>
      </c>
      <c r="C930" s="1">
        <v>0</v>
      </c>
      <c r="D930" s="37" t="str">
        <v>001J100000TrkVCIAZ</v>
      </c>
      <c r="E930" s="37" t="str">
        <v>AAPNA GHAR</v>
      </c>
      <c r="F930" s="37" t="str">
        <v>WEST BENGAL</v>
      </c>
      <c r="G930" s="37" t="str">
        <v>MEDINIPUR WEST</v>
      </c>
      <c r="H930" s="37" t="str">
        <v>Chandrakona</v>
      </c>
      <c r="I930" s="37" t="str">
        <v>NERIUM MULTICOM LLP</v>
      </c>
      <c r="J930" s="37" t="str">
        <v>Ragon Poddar</v>
      </c>
      <c r="K930" s="37">
        <v>0</v>
      </c>
      <c r="L930" s="37" t="str">
        <v>001J100000RytAcIAJ</v>
      </c>
      <c r="M930" s="37" t="str">
        <v>East</v>
      </c>
      <c r="N930" s="2">
        <v>721242</v>
      </c>
      <c r="O930" s="2" t="str">
        <v>19ABVFA7935N1ZD</v>
      </c>
      <c r="P930" s="2">
        <v>9641131340</v>
      </c>
      <c r="Q930" s="2" t="str">
        <v>Feb'25</v>
      </c>
      <c r="R930" s="2">
        <v>2025</v>
      </c>
      <c r="S930" s="1">
        <v>0</v>
      </c>
      <c r="T930" s="2">
        <v>600</v>
      </c>
      <c r="U930" s="1">
        <v>6.1222222222222225E-3</v>
      </c>
      <c r="V930" s="1" t="str">
        <v>Alien</v>
      </c>
      <c r="W930" s="10">
        <v>0</v>
      </c>
      <c r="X930" s="10">
        <v>0</v>
      </c>
      <c r="Y930" s="10">
        <v>0</v>
      </c>
      <c r="Z930" s="10">
        <v>0</v>
      </c>
      <c r="AA930" s="10">
        <v>0</v>
      </c>
      <c r="AB930" s="10">
        <v>0</v>
      </c>
      <c r="AC930" s="10">
        <v>0</v>
      </c>
      <c r="AD930" s="10">
        <v>0</v>
      </c>
      <c r="AE930" s="10">
        <v>0</v>
      </c>
      <c r="AF930" s="10">
        <v>0</v>
      </c>
      <c r="AG930" s="10">
        <v>0</v>
      </c>
      <c r="AH930" s="10">
        <v>0</v>
      </c>
      <c r="AI930" s="10">
        <v>0</v>
      </c>
      <c r="AJ930" s="10">
        <v>12</v>
      </c>
      <c r="AK930" s="10">
        <v>0</v>
      </c>
      <c r="AL930" s="10">
        <v>0</v>
      </c>
      <c r="AM930" s="10">
        <v>0</v>
      </c>
      <c r="AN930" s="10">
        <v>0</v>
      </c>
      <c r="AO930" s="10">
        <v>9.3000000000000007</v>
      </c>
      <c r="AP930" s="10">
        <v>0</v>
      </c>
      <c r="AQ930" s="10">
        <v>23.95</v>
      </c>
      <c r="AR930" s="10">
        <v>0</v>
      </c>
      <c r="AS930" s="16">
        <v>0</v>
      </c>
      <c r="AT930" s="16">
        <v>0</v>
      </c>
      <c r="AU930" s="16">
        <v>0</v>
      </c>
      <c r="AV930" s="16">
        <v>11.02</v>
      </c>
      <c r="AW930" s="16">
        <v>11</v>
      </c>
      <c r="AX930" s="10">
        <f t="shared" si="100"/>
        <v>55.269999999999996</v>
      </c>
      <c r="AY930" s="10">
        <f>SUM(Z930:AK930)</f>
        <v>12</v>
      </c>
      <c r="AZ930" s="2" t="s">
        <v>119</v>
      </c>
      <c r="BA930" s="10">
        <f t="shared" si="101"/>
        <v>5.541666666666667</v>
      </c>
      <c r="BB930" s="36" t="s">
        <v>118</v>
      </c>
      <c r="BC930" s="39" t="str">
        <f t="shared" si="102"/>
        <v/>
      </c>
      <c r="BD930" s="16">
        <f>SUM(AR930:AW930)</f>
        <v>22.02</v>
      </c>
      <c r="BE930" s="10">
        <f>SUM(AL930:AQ930)</f>
        <v>33.25</v>
      </c>
      <c r="BF930" s="12">
        <f t="shared" si="103"/>
        <v>0.39840781617514026</v>
      </c>
      <c r="BG930" s="12">
        <f t="shared" si="104"/>
        <v>0.60159218382485979</v>
      </c>
      <c r="BH930" s="9">
        <f t="shared" si="105"/>
        <v>55.269999999999996</v>
      </c>
      <c r="BI930" s="39" t="str">
        <f t="shared" si="106"/>
        <v/>
      </c>
      <c r="BK930" s="75"/>
    </row>
    <row r="931" spans="1:63">
      <c r="A931" s="2">
        <v>928</v>
      </c>
      <c r="B931" s="2">
        <v>2025</v>
      </c>
      <c r="C931" s="1">
        <v>0</v>
      </c>
      <c r="D931" s="37" t="str">
        <v>001J100000VnFS3IAN</v>
      </c>
      <c r="E931" s="37" t="str">
        <v>SAHELI ROD CENTER</v>
      </c>
      <c r="F931" s="37" t="str">
        <v>WEST BENGAL</v>
      </c>
      <c r="G931" s="37" t="str">
        <v>24 PARAGANAS NORTH</v>
      </c>
      <c r="H931" s="37">
        <v>0</v>
      </c>
      <c r="I931" s="37" t="str">
        <v>NERIUM MULTICOM LLP</v>
      </c>
      <c r="J931" s="37" t="str">
        <v>Ragon Poddar</v>
      </c>
      <c r="K931" s="37">
        <v>0</v>
      </c>
      <c r="L931" s="37" t="str">
        <v>001J100000RytAcIAJ</v>
      </c>
      <c r="M931" s="37" t="str">
        <v>East</v>
      </c>
      <c r="N931" s="2">
        <v>743263</v>
      </c>
      <c r="O931" s="2" t="str">
        <v>19HHXPP4033B1ZY</v>
      </c>
      <c r="P931" s="2">
        <v>9547286030</v>
      </c>
      <c r="Q931" s="2" t="str">
        <v>Feb'25</v>
      </c>
      <c r="R931" s="2">
        <v>2025</v>
      </c>
      <c r="S931" s="1">
        <v>0</v>
      </c>
      <c r="T931" s="2">
        <v>200</v>
      </c>
      <c r="U931" s="1">
        <v>0</v>
      </c>
      <c r="V931" s="1" t="str">
        <v>Challenger</v>
      </c>
      <c r="W931" s="10">
        <v>0</v>
      </c>
      <c r="X931" s="10">
        <v>0</v>
      </c>
      <c r="Y931" s="10">
        <v>0</v>
      </c>
      <c r="Z931" s="10">
        <v>0</v>
      </c>
      <c r="AA931" s="10">
        <v>0</v>
      </c>
      <c r="AB931" s="10">
        <v>0</v>
      </c>
      <c r="AC931" s="10">
        <v>0</v>
      </c>
      <c r="AD931" s="10">
        <v>0</v>
      </c>
      <c r="AE931" s="10">
        <v>0</v>
      </c>
      <c r="AF931" s="10">
        <v>0</v>
      </c>
      <c r="AG931" s="10">
        <v>0</v>
      </c>
      <c r="AH931" s="10">
        <v>0</v>
      </c>
      <c r="AI931" s="10">
        <v>0</v>
      </c>
      <c r="AJ931" s="10">
        <v>12.2</v>
      </c>
      <c r="AK931" s="10">
        <v>0</v>
      </c>
      <c r="AL931" s="10">
        <v>12.02</v>
      </c>
      <c r="AM931" s="10">
        <v>0</v>
      </c>
      <c r="AN931" s="10">
        <v>0</v>
      </c>
      <c r="AO931" s="10">
        <v>0</v>
      </c>
      <c r="AP931" s="10">
        <v>0</v>
      </c>
      <c r="AQ931" s="10">
        <v>0</v>
      </c>
      <c r="AR931" s="10">
        <v>0</v>
      </c>
      <c r="AS931" s="16">
        <v>0</v>
      </c>
      <c r="AT931" s="16">
        <v>0</v>
      </c>
      <c r="AU931" s="16">
        <v>0</v>
      </c>
      <c r="AV931" s="16">
        <v>0</v>
      </c>
      <c r="AW931" s="16" t="str">
        <v/>
      </c>
      <c r="AX931" s="10">
        <f t="shared" si="100"/>
        <v>12.02</v>
      </c>
      <c r="AY931" s="10">
        <f>SUM(Z931:AK931)</f>
        <v>12.2</v>
      </c>
      <c r="AZ931" s="2" t="s">
        <v>119</v>
      </c>
      <c r="BA931" s="10">
        <f t="shared" si="101"/>
        <v>2.0033333333333334</v>
      </c>
      <c r="BB931" s="36" t="s">
        <v>118</v>
      </c>
      <c r="BC931" s="39" t="str">
        <f t="shared" si="102"/>
        <v/>
      </c>
      <c r="BD931" s="16">
        <f>SUM(AR931:AW931)</f>
        <v>0</v>
      </c>
      <c r="BE931" s="10">
        <f>SUM(AL931:AQ931)</f>
        <v>12.02</v>
      </c>
      <c r="BF931" s="12">
        <f t="shared" si="103"/>
        <v>0</v>
      </c>
      <c r="BG931" s="12">
        <f t="shared" si="104"/>
        <v>1</v>
      </c>
      <c r="BH931" s="9">
        <f t="shared" si="105"/>
        <v>12.02</v>
      </c>
      <c r="BI931" s="39" t="str">
        <f t="shared" si="106"/>
        <v/>
      </c>
      <c r="BK931" s="75"/>
    </row>
    <row r="932" spans="1:63">
      <c r="A932" s="2">
        <v>929</v>
      </c>
      <c r="B932" s="2">
        <v>2025</v>
      </c>
      <c r="C932" s="1">
        <v>0</v>
      </c>
      <c r="D932" s="37" t="str">
        <v>001J100000TsNjsIAF</v>
      </c>
      <c r="E932" s="37" t="str">
        <v>S.G. ENTERPRISE</v>
      </c>
      <c r="F932" s="37" t="str">
        <v>WEST BENGAL</v>
      </c>
      <c r="G932" s="37" t="str">
        <v>24 PARAGANAS NORTH</v>
      </c>
      <c r="H932" s="37" t="str">
        <v>Barasat Sadar</v>
      </c>
      <c r="I932" s="37" t="str">
        <v>NERIUM MULTICOM LLP</v>
      </c>
      <c r="J932" s="37" t="str">
        <v>Ragon Poddar</v>
      </c>
      <c r="K932" s="37">
        <v>0</v>
      </c>
      <c r="L932" s="37" t="str">
        <v>001J100000RytAcIAJ</v>
      </c>
      <c r="M932" s="37" t="str">
        <v>East</v>
      </c>
      <c r="N932" s="2">
        <v>743235</v>
      </c>
      <c r="O932" s="2" t="str">
        <v>19BNSPG6350D1ZT</v>
      </c>
      <c r="P932" s="2">
        <v>8372823863</v>
      </c>
      <c r="Q932" s="2" t="str">
        <v>Feb'25</v>
      </c>
      <c r="R932" s="2">
        <v>2025</v>
      </c>
      <c r="S932" s="1">
        <v>0</v>
      </c>
      <c r="T932" s="2">
        <v>140</v>
      </c>
      <c r="U932" s="1">
        <v>0</v>
      </c>
      <c r="V932" s="1" t="str">
        <v>Challenger</v>
      </c>
      <c r="W932" s="10">
        <v>0</v>
      </c>
      <c r="X932" s="10">
        <v>0</v>
      </c>
      <c r="Y932" s="10">
        <v>0</v>
      </c>
      <c r="Z932" s="10">
        <v>0</v>
      </c>
      <c r="AA932" s="10">
        <v>0</v>
      </c>
      <c r="AB932" s="10">
        <v>0</v>
      </c>
      <c r="AC932" s="10">
        <v>0</v>
      </c>
      <c r="AD932" s="10">
        <v>0</v>
      </c>
      <c r="AE932" s="10">
        <v>0</v>
      </c>
      <c r="AF932" s="10">
        <v>0</v>
      </c>
      <c r="AG932" s="10">
        <v>0</v>
      </c>
      <c r="AH932" s="10">
        <v>0</v>
      </c>
      <c r="AI932" s="10">
        <v>0</v>
      </c>
      <c r="AJ932" s="10">
        <v>12.3</v>
      </c>
      <c r="AK932" s="10">
        <v>0</v>
      </c>
      <c r="AL932" s="10">
        <v>0</v>
      </c>
      <c r="AM932" s="10">
        <v>0</v>
      </c>
      <c r="AN932" s="10">
        <v>0</v>
      </c>
      <c r="AO932" s="10">
        <v>0</v>
      </c>
      <c r="AP932" s="10">
        <v>0</v>
      </c>
      <c r="AQ932" s="10">
        <v>0</v>
      </c>
      <c r="AR932" s="10">
        <v>0</v>
      </c>
      <c r="AS932" s="16">
        <v>0</v>
      </c>
      <c r="AT932" s="16">
        <v>0</v>
      </c>
      <c r="AU932" s="16">
        <v>0</v>
      </c>
      <c r="AV932" s="16">
        <v>0</v>
      </c>
      <c r="AW932" s="16" t="str">
        <v/>
      </c>
      <c r="AX932" s="10">
        <f t="shared" si="100"/>
        <v>0</v>
      </c>
      <c r="AY932" s="10">
        <f>SUM(Z932:AK932)</f>
        <v>12.3</v>
      </c>
      <c r="AZ932" s="2" t="s">
        <v>119</v>
      </c>
      <c r="BA932" s="10">
        <f t="shared" si="101"/>
        <v>0</v>
      </c>
      <c r="BB932" s="36" t="s">
        <v>118</v>
      </c>
      <c r="BC932" s="39" t="str">
        <f t="shared" si="102"/>
        <v/>
      </c>
      <c r="BD932" s="16">
        <f>SUM(AR932:AW932)</f>
        <v>0</v>
      </c>
      <c r="BE932" s="10">
        <f>SUM(AL932:AQ932)</f>
        <v>0</v>
      </c>
      <c r="BF932" s="12" t="str">
        <f t="shared" si="103"/>
        <v/>
      </c>
      <c r="BG932" s="12" t="str">
        <f t="shared" si="104"/>
        <v/>
      </c>
      <c r="BH932" s="9">
        <f t="shared" si="105"/>
        <v>0</v>
      </c>
      <c r="BI932" s="39" t="str">
        <f t="shared" si="106"/>
        <v/>
      </c>
      <c r="BK932" s="75"/>
    </row>
    <row r="933" spans="1:63">
      <c r="A933" s="2">
        <v>930</v>
      </c>
      <c r="B933" s="2">
        <v>2025</v>
      </c>
      <c r="C933" s="1">
        <v>0</v>
      </c>
      <c r="D933" s="37" t="str">
        <v>001J100000RyyGAIAZ</v>
      </c>
      <c r="E933" s="37" t="str">
        <v>MAA DURGA ENTERPRISE</v>
      </c>
      <c r="F933" s="37" t="str">
        <v>WEST BENGAL</v>
      </c>
      <c r="G933" s="37" t="str">
        <v>KOLKATA</v>
      </c>
      <c r="H933" s="37" t="str">
        <v>Kolkata</v>
      </c>
      <c r="I933" s="37" t="str">
        <v>NERIUM MULTICOM LLP</v>
      </c>
      <c r="J933" s="37" t="str">
        <v>Ragon Poddar</v>
      </c>
      <c r="K933" s="37">
        <v>0</v>
      </c>
      <c r="L933" s="37" t="str">
        <v>001J100000RytAcIAJ</v>
      </c>
      <c r="M933" s="37" t="str">
        <v>East</v>
      </c>
      <c r="N933" s="2">
        <v>700006</v>
      </c>
      <c r="O933" s="2" t="str">
        <v>19bbwpj7973h1zo</v>
      </c>
      <c r="P933" s="2">
        <v>9836525104</v>
      </c>
      <c r="Q933" s="2" t="str">
        <v>Feb'25</v>
      </c>
      <c r="R933" s="2">
        <v>2025</v>
      </c>
      <c r="S933" s="1">
        <v>0</v>
      </c>
      <c r="T933" s="2">
        <v>150</v>
      </c>
      <c r="U933" s="1">
        <v>0</v>
      </c>
      <c r="V933" s="1" t="str">
        <v>Challenger</v>
      </c>
      <c r="W933" s="10">
        <v>0</v>
      </c>
      <c r="X933" s="10">
        <v>0</v>
      </c>
      <c r="Y933" s="10">
        <v>0</v>
      </c>
      <c r="Z933" s="10">
        <v>0</v>
      </c>
      <c r="AA933" s="10">
        <v>0</v>
      </c>
      <c r="AB933" s="10">
        <v>0</v>
      </c>
      <c r="AC933" s="10">
        <v>0</v>
      </c>
      <c r="AD933" s="10">
        <v>0</v>
      </c>
      <c r="AE933" s="10">
        <v>0</v>
      </c>
      <c r="AF933" s="10">
        <v>0</v>
      </c>
      <c r="AG933" s="10">
        <v>0</v>
      </c>
      <c r="AH933" s="10">
        <v>0</v>
      </c>
      <c r="AI933" s="10">
        <v>0</v>
      </c>
      <c r="AJ933" s="10">
        <v>35</v>
      </c>
      <c r="AK933" s="10">
        <v>0</v>
      </c>
      <c r="AL933" s="10">
        <v>32.08</v>
      </c>
      <c r="AM933" s="10">
        <v>0</v>
      </c>
      <c r="AN933" s="10">
        <v>0</v>
      </c>
      <c r="AO933" s="10">
        <v>0</v>
      </c>
      <c r="AP933" s="10">
        <v>0</v>
      </c>
      <c r="AQ933" s="10">
        <v>0</v>
      </c>
      <c r="AR933" s="10">
        <v>0</v>
      </c>
      <c r="AS933" s="16">
        <v>0</v>
      </c>
      <c r="AT933" s="16">
        <v>0</v>
      </c>
      <c r="AU933" s="16">
        <v>0</v>
      </c>
      <c r="AV933" s="16">
        <v>0</v>
      </c>
      <c r="AW933" s="16" t="str">
        <v/>
      </c>
      <c r="AX933" s="10">
        <f t="shared" si="100"/>
        <v>32.08</v>
      </c>
      <c r="AY933" s="10">
        <f>SUM(Z933:AK933)</f>
        <v>35</v>
      </c>
      <c r="AZ933" s="2" t="s">
        <v>119</v>
      </c>
      <c r="BA933" s="10">
        <f t="shared" si="101"/>
        <v>5.3466666666666667</v>
      </c>
      <c r="BB933" s="36" t="s">
        <v>118</v>
      </c>
      <c r="BC933" s="39" t="str">
        <f t="shared" si="102"/>
        <v/>
      </c>
      <c r="BD933" s="16">
        <f>SUM(AR933:AW933)</f>
        <v>0</v>
      </c>
      <c r="BE933" s="10">
        <f>SUM(AL933:AQ933)</f>
        <v>32.08</v>
      </c>
      <c r="BF933" s="12">
        <f t="shared" si="103"/>
        <v>0</v>
      </c>
      <c r="BG933" s="12">
        <f t="shared" si="104"/>
        <v>1</v>
      </c>
      <c r="BH933" s="9">
        <f t="shared" si="105"/>
        <v>32.08</v>
      </c>
      <c r="BI933" s="39" t="str">
        <f t="shared" si="106"/>
        <v/>
      </c>
      <c r="BK933" s="75"/>
    </row>
    <row r="934" spans="1:63">
      <c r="A934" s="2">
        <v>931</v>
      </c>
      <c r="B934" s="2">
        <v>2025</v>
      </c>
      <c r="C934" s="1">
        <v>0</v>
      </c>
      <c r="D934" s="37" t="str">
        <v>001J100000TsNesIAF</v>
      </c>
      <c r="E934" s="37" t="str">
        <v>HARA GOURI TRADERS</v>
      </c>
      <c r="F934" s="37" t="str">
        <v>WEST BENGAL</v>
      </c>
      <c r="G934" s="37" t="str">
        <v>PASCHIM BARDHAMAN</v>
      </c>
      <c r="H934" s="37">
        <v>0</v>
      </c>
      <c r="I934" s="37" t="str">
        <v>NERIUM MULTICOM LLP</v>
      </c>
      <c r="J934" s="37" t="str">
        <v>Sambit Majumdar</v>
      </c>
      <c r="K934" s="37">
        <v>0</v>
      </c>
      <c r="L934" s="37" t="str">
        <v>001J100000RytAcIAJ</v>
      </c>
      <c r="M934" s="37" t="str">
        <v>East</v>
      </c>
      <c r="N934" s="2">
        <v>713148</v>
      </c>
      <c r="O934" s="2" t="str">
        <v>19ALFPM9540F1ZV</v>
      </c>
      <c r="P934" s="2">
        <v>7029544927</v>
      </c>
      <c r="Q934" s="2" t="str">
        <v>Feb'25</v>
      </c>
      <c r="R934" s="2">
        <v>2025</v>
      </c>
      <c r="S934" s="1">
        <v>0</v>
      </c>
      <c r="T934" s="2">
        <v>100</v>
      </c>
      <c r="U934" s="1">
        <v>0</v>
      </c>
      <c r="V934" s="1" t="str">
        <v>Challenger</v>
      </c>
      <c r="W934" s="10">
        <v>0</v>
      </c>
      <c r="X934" s="10">
        <v>0</v>
      </c>
      <c r="Y934" s="10">
        <v>0</v>
      </c>
      <c r="Z934" s="10">
        <v>0</v>
      </c>
      <c r="AA934" s="10">
        <v>0</v>
      </c>
      <c r="AB934" s="10">
        <v>0</v>
      </c>
      <c r="AC934" s="10">
        <v>0</v>
      </c>
      <c r="AD934" s="10">
        <v>0</v>
      </c>
      <c r="AE934" s="10">
        <v>0</v>
      </c>
      <c r="AF934" s="10">
        <v>0</v>
      </c>
      <c r="AG934" s="10">
        <v>0</v>
      </c>
      <c r="AH934" s="10">
        <v>0</v>
      </c>
      <c r="AI934" s="10">
        <v>0</v>
      </c>
      <c r="AJ934" s="10">
        <v>11.23</v>
      </c>
      <c r="AK934" s="10">
        <v>0</v>
      </c>
      <c r="AL934" s="10">
        <v>0</v>
      </c>
      <c r="AM934" s="10">
        <v>0</v>
      </c>
      <c r="AN934" s="10">
        <v>0</v>
      </c>
      <c r="AO934" s="10">
        <v>0</v>
      </c>
      <c r="AP934" s="10">
        <v>0</v>
      </c>
      <c r="AQ934" s="10">
        <v>0</v>
      </c>
      <c r="AR934" s="10">
        <v>0</v>
      </c>
      <c r="AS934" s="16">
        <v>0</v>
      </c>
      <c r="AT934" s="16">
        <v>0</v>
      </c>
      <c r="AU934" s="16">
        <v>0</v>
      </c>
      <c r="AV934" s="16">
        <v>0</v>
      </c>
      <c r="AW934" s="16" t="str">
        <v/>
      </c>
      <c r="AX934" s="10">
        <f t="shared" si="100"/>
        <v>0</v>
      </c>
      <c r="AY934" s="10">
        <f>SUM(Z934:AK934)</f>
        <v>11.23</v>
      </c>
      <c r="AZ934" s="2" t="s">
        <v>119</v>
      </c>
      <c r="BA934" s="10">
        <f t="shared" si="101"/>
        <v>0</v>
      </c>
      <c r="BB934" s="36" t="s">
        <v>118</v>
      </c>
      <c r="BC934" s="39" t="str">
        <f t="shared" si="102"/>
        <v/>
      </c>
      <c r="BD934" s="16">
        <f>SUM(AR934:AW934)</f>
        <v>0</v>
      </c>
      <c r="BE934" s="10">
        <f>SUM(AL934:AQ934)</f>
        <v>0</v>
      </c>
      <c r="BF934" s="12" t="str">
        <f t="shared" si="103"/>
        <v/>
      </c>
      <c r="BG934" s="12" t="str">
        <f t="shared" si="104"/>
        <v/>
      </c>
      <c r="BH934" s="9">
        <f t="shared" si="105"/>
        <v>0</v>
      </c>
      <c r="BI934" s="39" t="str">
        <f t="shared" si="106"/>
        <v/>
      </c>
      <c r="BK934" s="75"/>
    </row>
    <row r="935" spans="1:63">
      <c r="A935" s="2">
        <v>932</v>
      </c>
      <c r="B935" s="2">
        <v>2025</v>
      </c>
      <c r="C935" s="1">
        <v>0</v>
      </c>
      <c r="D935" s="37">
        <v>0</v>
      </c>
      <c r="E935" s="37" t="str">
        <v>SHREE PSP FERRO ALLOYOS PRIVATE LIMITED</v>
      </c>
      <c r="F935" s="37" t="str">
        <v>West Bengal</v>
      </c>
      <c r="G935" s="37" t="str">
        <v>BARDHAMAN</v>
      </c>
      <c r="H935" s="37">
        <v>0</v>
      </c>
      <c r="I935" s="37" t="str">
        <v>NERIUM MULTICOM LLP</v>
      </c>
      <c r="J935" s="37">
        <v>0</v>
      </c>
      <c r="K935" s="37">
        <v>0</v>
      </c>
      <c r="L935" s="37" t="str">
        <v>001J100000RytAcIAJ</v>
      </c>
      <c r="M935" s="37" t="str">
        <v>East</v>
      </c>
      <c r="N935" s="2" t="e">
        <v>#VALUE!</v>
      </c>
      <c r="O935" s="2" t="e">
        <v>#VALUE!</v>
      </c>
      <c r="P935" s="2" t="e">
        <v>#VALUE!</v>
      </c>
      <c r="Q935" s="2" t="str">
        <v>Feb'25</v>
      </c>
      <c r="R935" s="2">
        <v>2025</v>
      </c>
      <c r="S935" s="1">
        <v>0</v>
      </c>
      <c r="T935" s="2">
        <v>40</v>
      </c>
      <c r="U935" s="1">
        <v>0</v>
      </c>
      <c r="V935" s="1" t="str">
        <v>Minor</v>
      </c>
      <c r="W935" s="10">
        <v>0</v>
      </c>
      <c r="X935" s="10">
        <v>0</v>
      </c>
      <c r="Y935" s="10">
        <v>0</v>
      </c>
      <c r="Z935" s="10">
        <v>0</v>
      </c>
      <c r="AA935" s="10">
        <v>0</v>
      </c>
      <c r="AB935" s="10">
        <v>0</v>
      </c>
      <c r="AC935" s="10">
        <v>0</v>
      </c>
      <c r="AD935" s="10">
        <v>0</v>
      </c>
      <c r="AE935" s="10">
        <v>0</v>
      </c>
      <c r="AF935" s="10">
        <v>0</v>
      </c>
      <c r="AG935" s="10">
        <v>0</v>
      </c>
      <c r="AH935" s="10">
        <v>0</v>
      </c>
      <c r="AI935" s="10">
        <v>0</v>
      </c>
      <c r="AJ935" s="10">
        <v>9.89</v>
      </c>
      <c r="AK935" s="10">
        <v>0</v>
      </c>
      <c r="AL935" s="10">
        <v>0</v>
      </c>
      <c r="AM935" s="10">
        <v>0</v>
      </c>
      <c r="AN935" s="10">
        <v>0</v>
      </c>
      <c r="AO935" s="10">
        <v>0</v>
      </c>
      <c r="AP935" s="10">
        <v>0</v>
      </c>
      <c r="AQ935" s="10">
        <v>0</v>
      </c>
      <c r="AR935" s="10">
        <v>0</v>
      </c>
      <c r="AS935" s="16">
        <v>0</v>
      </c>
      <c r="AT935" s="16">
        <v>0</v>
      </c>
      <c r="AU935" s="16">
        <v>0</v>
      </c>
      <c r="AV935" s="16">
        <v>0</v>
      </c>
      <c r="AW935" s="16" t="str">
        <v/>
      </c>
      <c r="AX935" s="10">
        <f t="shared" si="100"/>
        <v>0</v>
      </c>
      <c r="AY935" s="10">
        <f>SUM(Z935:AK935)</f>
        <v>9.89</v>
      </c>
      <c r="AZ935" s="2" t="s">
        <v>119</v>
      </c>
      <c r="BA935" s="10">
        <f t="shared" si="101"/>
        <v>0</v>
      </c>
      <c r="BB935" s="36" t="s">
        <v>118</v>
      </c>
      <c r="BC935" s="39" t="str">
        <f t="shared" si="102"/>
        <v/>
      </c>
      <c r="BD935" s="16">
        <f>SUM(AR935:AW935)</f>
        <v>0</v>
      </c>
      <c r="BE935" s="10">
        <f>SUM(AL935:AQ935)</f>
        <v>0</v>
      </c>
      <c r="BF935" s="12" t="str">
        <f t="shared" si="103"/>
        <v/>
      </c>
      <c r="BG935" s="12" t="str">
        <f t="shared" si="104"/>
        <v/>
      </c>
      <c r="BH935" s="9">
        <f t="shared" si="105"/>
        <v>0</v>
      </c>
      <c r="BI935" s="39" t="str">
        <f t="shared" si="106"/>
        <v/>
      </c>
      <c r="BK935" s="75"/>
    </row>
    <row r="936" spans="1:63">
      <c r="A936" s="2">
        <v>933</v>
      </c>
      <c r="B936" s="2">
        <v>2025</v>
      </c>
      <c r="C936" s="1">
        <v>0</v>
      </c>
      <c r="D936" s="37" t="str">
        <v>001J100000S18p6IAB</v>
      </c>
      <c r="E936" s="37" t="str">
        <v>DEBSARAN HARDWARE</v>
      </c>
      <c r="F936" s="37" t="str">
        <v>WEST BENGAL</v>
      </c>
      <c r="G936" s="37" t="str">
        <v>MURSHIDABAD</v>
      </c>
      <c r="H936" s="37" t="str">
        <v>Beldanga-II</v>
      </c>
      <c r="I936" s="37" t="str">
        <v>CHANDRA TRADERS</v>
      </c>
      <c r="J936" s="37" t="str">
        <v>Shirshendu saha</v>
      </c>
      <c r="K936" s="37">
        <v>0</v>
      </c>
      <c r="L936" s="37" t="str">
        <v>001J100000RyPTBIA3</v>
      </c>
      <c r="M936" s="37" t="str">
        <v>East</v>
      </c>
      <c r="N936" s="2">
        <v>742163</v>
      </c>
      <c r="O936" s="2" t="str">
        <v>19AAMFD2207N1Z6</v>
      </c>
      <c r="P936" s="2">
        <v>9434481533</v>
      </c>
      <c r="Q936" s="2" t="str">
        <v>Feb'25</v>
      </c>
      <c r="R936" s="2">
        <v>2025</v>
      </c>
      <c r="S936" s="1">
        <v>0</v>
      </c>
      <c r="T936" s="2">
        <v>45</v>
      </c>
      <c r="U936" s="1">
        <v>0</v>
      </c>
      <c r="V936" s="1" t="str">
        <v>Minor</v>
      </c>
      <c r="W936" s="10">
        <v>0</v>
      </c>
      <c r="X936" s="10">
        <v>0</v>
      </c>
      <c r="Y936" s="10">
        <v>0</v>
      </c>
      <c r="Z936" s="10">
        <v>0</v>
      </c>
      <c r="AA936" s="10">
        <v>0</v>
      </c>
      <c r="AB936" s="10">
        <v>0</v>
      </c>
      <c r="AC936" s="10">
        <v>0</v>
      </c>
      <c r="AD936" s="10">
        <v>0</v>
      </c>
      <c r="AE936" s="10">
        <v>0</v>
      </c>
      <c r="AF936" s="10">
        <v>0</v>
      </c>
      <c r="AG936" s="10">
        <v>0</v>
      </c>
      <c r="AH936" s="10">
        <v>0</v>
      </c>
      <c r="AI936" s="10">
        <v>0</v>
      </c>
      <c r="AJ936" s="10">
        <v>9.9</v>
      </c>
      <c r="AK936" s="10">
        <v>10</v>
      </c>
      <c r="AL936" s="10">
        <v>5</v>
      </c>
      <c r="AM936" s="10">
        <v>10</v>
      </c>
      <c r="AN936" s="10">
        <v>0</v>
      </c>
      <c r="AO936" s="10">
        <v>4</v>
      </c>
      <c r="AP936" s="10">
        <v>10</v>
      </c>
      <c r="AQ936" s="10">
        <v>5</v>
      </c>
      <c r="AR936" s="10">
        <v>0</v>
      </c>
      <c r="AS936" s="16">
        <v>0</v>
      </c>
      <c r="AT936" s="16">
        <v>0</v>
      </c>
      <c r="AU936" s="16">
        <v>0</v>
      </c>
      <c r="AV936" s="16">
        <v>0</v>
      </c>
      <c r="AW936" s="16">
        <v>9</v>
      </c>
      <c r="AX936" s="10">
        <f t="shared" si="100"/>
        <v>43</v>
      </c>
      <c r="AY936" s="10">
        <f>SUM(Z936:AK936)</f>
        <v>19.899999999999999</v>
      </c>
      <c r="AZ936" s="2" t="s">
        <v>119</v>
      </c>
      <c r="BA936" s="10">
        <f t="shared" si="101"/>
        <v>5.666666666666667</v>
      </c>
      <c r="BB936" s="36" t="s">
        <v>118</v>
      </c>
      <c r="BC936" s="39" t="str">
        <f t="shared" si="102"/>
        <v/>
      </c>
      <c r="BD936" s="16">
        <f>SUM(AR936:AW936)</f>
        <v>9</v>
      </c>
      <c r="BE936" s="10">
        <f>SUM(AL936:AQ936)</f>
        <v>34</v>
      </c>
      <c r="BF936" s="12">
        <f t="shared" si="103"/>
        <v>0.20930232558139536</v>
      </c>
      <c r="BG936" s="12">
        <f t="shared" si="104"/>
        <v>0.79069767441860461</v>
      </c>
      <c r="BH936" s="9">
        <f t="shared" si="105"/>
        <v>43</v>
      </c>
      <c r="BI936" s="39" t="str">
        <f t="shared" si="106"/>
        <v/>
      </c>
      <c r="BK936" s="75"/>
    </row>
    <row r="937" spans="1:63">
      <c r="A937" s="2">
        <v>934</v>
      </c>
      <c r="B937" s="2">
        <v>2025</v>
      </c>
      <c r="C937" s="1">
        <v>0</v>
      </c>
      <c r="D937" s="37" t="str">
        <v>001J100000S1lUhIAJ</v>
      </c>
      <c r="E937" s="37" t="str">
        <v>ZIDAN &amp; AMAN HARDWARE</v>
      </c>
      <c r="F937" s="37" t="str">
        <v>WEST BENGAL</v>
      </c>
      <c r="G937" s="37" t="str">
        <v>MURSHIDABAD</v>
      </c>
      <c r="H937" s="37" t="str">
        <v>Bharatpur-II</v>
      </c>
      <c r="I937" s="37" t="str">
        <v>CHANDRA TRADERS</v>
      </c>
      <c r="J937" s="37" t="str">
        <v>Shirshendu saha</v>
      </c>
      <c r="K937" s="37">
        <v>0</v>
      </c>
      <c r="L937" s="37" t="str">
        <v>001J100000RyPTBIA3</v>
      </c>
      <c r="M937" s="37" t="str">
        <v>East</v>
      </c>
      <c r="N937" s="2">
        <v>742401</v>
      </c>
      <c r="O937" s="2" t="str">
        <v>19AGDPA6849G1ZC</v>
      </c>
      <c r="P937" s="2">
        <v>9749295974</v>
      </c>
      <c r="Q937" s="2" t="str">
        <v>Feb'25</v>
      </c>
      <c r="R937" s="2">
        <v>2025</v>
      </c>
      <c r="S937" s="1">
        <v>0</v>
      </c>
      <c r="T937" s="2">
        <v>70</v>
      </c>
      <c r="U937" s="1">
        <v>9.5238095238095247E-2</v>
      </c>
      <c r="V937" s="1" t="str">
        <v>Challenger</v>
      </c>
      <c r="W937" s="10">
        <v>0</v>
      </c>
      <c r="X937" s="10">
        <v>0</v>
      </c>
      <c r="Y937" s="10">
        <v>0</v>
      </c>
      <c r="Z937" s="10">
        <v>0</v>
      </c>
      <c r="AA937" s="10">
        <v>0</v>
      </c>
      <c r="AB937" s="10">
        <v>0</v>
      </c>
      <c r="AC937" s="10">
        <v>0</v>
      </c>
      <c r="AD937" s="10">
        <v>0</v>
      </c>
      <c r="AE937" s="10">
        <v>0</v>
      </c>
      <c r="AF937" s="10">
        <v>0</v>
      </c>
      <c r="AG937" s="10">
        <v>0</v>
      </c>
      <c r="AH937" s="10">
        <v>0</v>
      </c>
      <c r="AI937" s="10">
        <v>0</v>
      </c>
      <c r="AJ937" s="10">
        <v>15.34</v>
      </c>
      <c r="AK937" s="10">
        <v>0</v>
      </c>
      <c r="AL937" s="10">
        <v>0</v>
      </c>
      <c r="AM937" s="10">
        <v>15</v>
      </c>
      <c r="AN937" s="10">
        <v>0</v>
      </c>
      <c r="AO937" s="10">
        <v>5</v>
      </c>
      <c r="AP937" s="10">
        <v>0</v>
      </c>
      <c r="AQ937" s="10">
        <v>5</v>
      </c>
      <c r="AR937" s="10">
        <v>20</v>
      </c>
      <c r="AS937" s="16">
        <v>30</v>
      </c>
      <c r="AT937" s="16">
        <v>10</v>
      </c>
      <c r="AU937" s="16">
        <v>10</v>
      </c>
      <c r="AV937" s="16">
        <v>0</v>
      </c>
      <c r="AW937" s="16" t="str">
        <v/>
      </c>
      <c r="AX937" s="10">
        <f t="shared" si="100"/>
        <v>95</v>
      </c>
      <c r="AY937" s="10">
        <f>SUM(Z937:AK937)</f>
        <v>15.34</v>
      </c>
      <c r="AZ937" s="2" t="s">
        <v>119</v>
      </c>
      <c r="BA937" s="10">
        <f t="shared" si="101"/>
        <v>4.166666666666667</v>
      </c>
      <c r="BB937" s="36" t="s">
        <v>118</v>
      </c>
      <c r="BC937" s="39" t="str">
        <f t="shared" si="102"/>
        <v/>
      </c>
      <c r="BD937" s="16">
        <f>SUM(AR937:AW937)</f>
        <v>70</v>
      </c>
      <c r="BE937" s="10">
        <f>SUM(AL937:AQ937)</f>
        <v>25</v>
      </c>
      <c r="BF937" s="12">
        <f t="shared" si="103"/>
        <v>0.73684210526315785</v>
      </c>
      <c r="BG937" s="12">
        <f t="shared" si="104"/>
        <v>0.26315789473684209</v>
      </c>
      <c r="BH937" s="9">
        <f t="shared" si="105"/>
        <v>95</v>
      </c>
      <c r="BI937" s="39" t="str">
        <f t="shared" si="106"/>
        <v/>
      </c>
      <c r="BK937" s="75"/>
    </row>
    <row r="938" spans="1:63">
      <c r="A938" s="2">
        <v>935</v>
      </c>
      <c r="B938" s="2">
        <v>2025</v>
      </c>
      <c r="C938" s="1">
        <v>0</v>
      </c>
      <c r="D938" s="37" t="str">
        <v>001J100000S15muIAB</v>
      </c>
      <c r="E938" s="37" t="str">
        <v>JANATA HARDWARE</v>
      </c>
      <c r="F938" s="37" t="str">
        <v>WEST BENGAL</v>
      </c>
      <c r="G938" s="37" t="str">
        <v>MURSHIDABAD</v>
      </c>
      <c r="H938" s="37" t="str">
        <v>Nabagram</v>
      </c>
      <c r="I938" s="37" t="str">
        <v>CHANDRA TRADERS</v>
      </c>
      <c r="J938" s="37" t="str">
        <v>Shirshendu saha</v>
      </c>
      <c r="K938" s="37">
        <v>0</v>
      </c>
      <c r="L938" s="37" t="str">
        <v>001J100000RyPTBIA3</v>
      </c>
      <c r="M938" s="37" t="str">
        <v>East</v>
      </c>
      <c r="N938" s="2">
        <v>742184</v>
      </c>
      <c r="O938" s="2" t="str">
        <v>19AMJPA6289J1ZK</v>
      </c>
      <c r="P938" s="2">
        <v>9153146285</v>
      </c>
      <c r="Q938" s="2" t="str">
        <v>Feb'25</v>
      </c>
      <c r="R938" s="2">
        <v>2025</v>
      </c>
      <c r="S938" s="1">
        <v>0</v>
      </c>
      <c r="T938" s="2">
        <v>100</v>
      </c>
      <c r="U938" s="1">
        <v>0</v>
      </c>
      <c r="V938" s="1" t="str">
        <v>Challenger</v>
      </c>
      <c r="W938" s="10">
        <v>0</v>
      </c>
      <c r="X938" s="10">
        <v>0</v>
      </c>
      <c r="Y938" s="10">
        <v>0</v>
      </c>
      <c r="Z938" s="10">
        <v>0</v>
      </c>
      <c r="AA938" s="10">
        <v>0</v>
      </c>
      <c r="AB938" s="10">
        <v>0</v>
      </c>
      <c r="AC938" s="10">
        <v>0</v>
      </c>
      <c r="AD938" s="10">
        <v>0</v>
      </c>
      <c r="AE938" s="10">
        <v>0</v>
      </c>
      <c r="AF938" s="10">
        <v>0</v>
      </c>
      <c r="AG938" s="10">
        <v>0</v>
      </c>
      <c r="AH938" s="10">
        <v>0</v>
      </c>
      <c r="AI938" s="10">
        <v>0</v>
      </c>
      <c r="AJ938" s="10">
        <v>20</v>
      </c>
      <c r="AK938" s="10">
        <v>9.94</v>
      </c>
      <c r="AL938" s="10">
        <v>0</v>
      </c>
      <c r="AM938" s="10">
        <v>0</v>
      </c>
      <c r="AN938" s="10">
        <v>0</v>
      </c>
      <c r="AO938" s="10">
        <v>0</v>
      </c>
      <c r="AP938" s="10">
        <v>0</v>
      </c>
      <c r="AQ938" s="10">
        <v>3</v>
      </c>
      <c r="AR938" s="10">
        <v>0</v>
      </c>
      <c r="AS938" s="16">
        <v>15</v>
      </c>
      <c r="AT938" s="16">
        <v>0</v>
      </c>
      <c r="AU938" s="16">
        <v>0</v>
      </c>
      <c r="AV938" s="16">
        <v>0</v>
      </c>
      <c r="AW938" s="16" t="str">
        <v/>
      </c>
      <c r="AX938" s="10">
        <f t="shared" si="100"/>
        <v>18</v>
      </c>
      <c r="AY938" s="10">
        <f>SUM(Z938:AK938)</f>
        <v>29.939999999999998</v>
      </c>
      <c r="AZ938" s="2" t="s">
        <v>119</v>
      </c>
      <c r="BA938" s="10">
        <f t="shared" si="101"/>
        <v>0.5</v>
      </c>
      <c r="BB938" s="36" t="s">
        <v>118</v>
      </c>
      <c r="BC938" s="39" t="str">
        <f t="shared" si="102"/>
        <v/>
      </c>
      <c r="BD938" s="16">
        <f>SUM(AR938:AW938)</f>
        <v>15</v>
      </c>
      <c r="BE938" s="10">
        <f>SUM(AL938:AQ938)</f>
        <v>3</v>
      </c>
      <c r="BF938" s="12">
        <f t="shared" si="103"/>
        <v>0.83333333333333337</v>
      </c>
      <c r="BG938" s="12">
        <f t="shared" si="104"/>
        <v>0.16666666666666666</v>
      </c>
      <c r="BH938" s="9">
        <f t="shared" si="105"/>
        <v>18</v>
      </c>
      <c r="BI938" s="39" t="str">
        <f t="shared" si="106"/>
        <v/>
      </c>
      <c r="BK938" s="75"/>
    </row>
    <row r="939" spans="1:63">
      <c r="A939" s="2">
        <v>936</v>
      </c>
      <c r="B939" s="2">
        <v>2025</v>
      </c>
      <c r="C939" s="1">
        <v>0</v>
      </c>
      <c r="D939" s="37" t="str">
        <v>001J100000S15mvIAB</v>
      </c>
      <c r="E939" s="37" t="str">
        <v>M/S JADAV CHANDRA PRAMANIK</v>
      </c>
      <c r="F939" s="37" t="str">
        <v>WEST BENGAL</v>
      </c>
      <c r="G939" s="37" t="str">
        <v>MURSHIDABAD</v>
      </c>
      <c r="H939" s="37" t="str">
        <v>Beldanga-II</v>
      </c>
      <c r="I939" s="37" t="str">
        <v>CHANDRA TRADERS</v>
      </c>
      <c r="J939" s="37" t="str">
        <v>Shirshendu saha</v>
      </c>
      <c r="K939" s="37">
        <v>0</v>
      </c>
      <c r="L939" s="37" t="str">
        <v>001J100000RyPTBIA3</v>
      </c>
      <c r="M939" s="37" t="str">
        <v>East</v>
      </c>
      <c r="N939" s="2">
        <v>742163</v>
      </c>
      <c r="O939" s="2" t="str">
        <v>19AWTPP3569Q1Z4</v>
      </c>
      <c r="P939" s="2">
        <v>9153355597</v>
      </c>
      <c r="Q939" s="2" t="str">
        <v>Feb'25</v>
      </c>
      <c r="R939" s="2">
        <v>2025</v>
      </c>
      <c r="S939" s="1">
        <v>0</v>
      </c>
      <c r="T939" s="2">
        <v>450</v>
      </c>
      <c r="U939" s="1">
        <v>2.9629629629629628E-3</v>
      </c>
      <c r="V939" s="1" t="str">
        <v>Alien</v>
      </c>
      <c r="W939" s="10">
        <v>0</v>
      </c>
      <c r="X939" s="10">
        <v>0</v>
      </c>
      <c r="Y939" s="10">
        <v>0</v>
      </c>
      <c r="Z939" s="10">
        <v>0</v>
      </c>
      <c r="AA939" s="10">
        <v>0</v>
      </c>
      <c r="AB939" s="10">
        <v>0</v>
      </c>
      <c r="AC939" s="10">
        <v>0</v>
      </c>
      <c r="AD939" s="10">
        <v>0</v>
      </c>
      <c r="AE939" s="10">
        <v>0</v>
      </c>
      <c r="AF939" s="10">
        <v>0</v>
      </c>
      <c r="AG939" s="10">
        <v>0</v>
      </c>
      <c r="AH939" s="10">
        <v>0</v>
      </c>
      <c r="AI939" s="10">
        <v>0</v>
      </c>
      <c r="AJ939" s="10">
        <v>7.0490000000000004</v>
      </c>
      <c r="AK939" s="10">
        <v>0</v>
      </c>
      <c r="AL939" s="10">
        <v>0</v>
      </c>
      <c r="AM939" s="10">
        <v>0</v>
      </c>
      <c r="AN939" s="10">
        <v>0</v>
      </c>
      <c r="AO939" s="10">
        <v>0</v>
      </c>
      <c r="AP939" s="10">
        <v>0</v>
      </c>
      <c r="AQ939" s="10">
        <v>0</v>
      </c>
      <c r="AR939" s="10">
        <v>0</v>
      </c>
      <c r="AS939" s="16">
        <v>3</v>
      </c>
      <c r="AT939" s="16">
        <v>4</v>
      </c>
      <c r="AU939" s="16">
        <v>0</v>
      </c>
      <c r="AV939" s="16">
        <v>0</v>
      </c>
      <c r="AW939" s="16" t="str">
        <v/>
      </c>
      <c r="AX939" s="10">
        <f t="shared" si="100"/>
        <v>7</v>
      </c>
      <c r="AY939" s="10">
        <f>SUM(Z939:AK939)</f>
        <v>7.0490000000000004</v>
      </c>
      <c r="AZ939" s="2" t="s">
        <v>119</v>
      </c>
      <c r="BA939" s="10">
        <f t="shared" si="101"/>
        <v>0</v>
      </c>
      <c r="BB939" s="36" t="s">
        <v>118</v>
      </c>
      <c r="BC939" s="39" t="str">
        <f t="shared" si="102"/>
        <v/>
      </c>
      <c r="BD939" s="16">
        <f>SUM(AR939:AW939)</f>
        <v>7</v>
      </c>
      <c r="BE939" s="10">
        <f>SUM(AL939:AQ939)</f>
        <v>0</v>
      </c>
      <c r="BF939" s="12">
        <f t="shared" si="103"/>
        <v>1</v>
      </c>
      <c r="BG939" s="12">
        <f t="shared" si="104"/>
        <v>0</v>
      </c>
      <c r="BH939" s="9">
        <f t="shared" si="105"/>
        <v>7</v>
      </c>
      <c r="BI939" s="39" t="str">
        <f t="shared" si="106"/>
        <v/>
      </c>
      <c r="BK939" s="75"/>
    </row>
    <row r="940" spans="1:63">
      <c r="A940" s="2">
        <v>937</v>
      </c>
      <c r="B940" s="2">
        <v>2025</v>
      </c>
      <c r="C940" s="1">
        <v>0</v>
      </c>
      <c r="D940" s="37" t="str">
        <v>001J100000S18pVIAR</v>
      </c>
      <c r="E940" s="37" t="str">
        <v>M/S M. S. TRADERS</v>
      </c>
      <c r="F940" s="37" t="str">
        <v>WEST BENGAL</v>
      </c>
      <c r="G940" s="37" t="str">
        <v>MURSHIDABAD</v>
      </c>
      <c r="H940" s="37" t="str">
        <v>Suti-I</v>
      </c>
      <c r="I940" s="37" t="str">
        <v>CHANDRA TRADERS</v>
      </c>
      <c r="J940" s="37" t="str">
        <v>Shirshendu saha</v>
      </c>
      <c r="K940" s="37">
        <v>0</v>
      </c>
      <c r="L940" s="37" t="str">
        <v>001J100000RyPTBIA3</v>
      </c>
      <c r="M940" s="37" t="str">
        <v>East</v>
      </c>
      <c r="N940" s="2">
        <v>742224</v>
      </c>
      <c r="O940" s="2" t="str">
        <v>19BPKPS4948P1ZO</v>
      </c>
      <c r="P940" s="2">
        <v>9733748290</v>
      </c>
      <c r="Q940" s="2" t="str">
        <v>Feb'25</v>
      </c>
      <c r="R940" s="2">
        <v>2025</v>
      </c>
      <c r="S940" s="1">
        <v>0</v>
      </c>
      <c r="T940" s="2">
        <v>450</v>
      </c>
      <c r="U940" s="1">
        <v>0</v>
      </c>
      <c r="V940" s="1" t="str">
        <v>Alien</v>
      </c>
      <c r="W940" s="10">
        <v>0</v>
      </c>
      <c r="X940" s="10">
        <v>0</v>
      </c>
      <c r="Y940" s="10">
        <v>0</v>
      </c>
      <c r="Z940" s="10">
        <v>0</v>
      </c>
      <c r="AA940" s="10">
        <v>0</v>
      </c>
      <c r="AB940" s="10">
        <v>0</v>
      </c>
      <c r="AC940" s="10">
        <v>0</v>
      </c>
      <c r="AD940" s="10">
        <v>0</v>
      </c>
      <c r="AE940" s="10">
        <v>0</v>
      </c>
      <c r="AF940" s="10">
        <v>0</v>
      </c>
      <c r="AG940" s="10">
        <v>0</v>
      </c>
      <c r="AH940" s="10">
        <v>0</v>
      </c>
      <c r="AI940" s="10">
        <v>0</v>
      </c>
      <c r="AJ940" s="10">
        <v>10.07</v>
      </c>
      <c r="AK940" s="10">
        <v>0</v>
      </c>
      <c r="AL940" s="10">
        <v>0</v>
      </c>
      <c r="AM940" s="10">
        <v>0</v>
      </c>
      <c r="AN940" s="10">
        <v>0</v>
      </c>
      <c r="AO940" s="10">
        <v>0</v>
      </c>
      <c r="AP940" s="10">
        <v>0</v>
      </c>
      <c r="AQ940" s="10">
        <v>0</v>
      </c>
      <c r="AR940" s="10">
        <v>0</v>
      </c>
      <c r="AS940" s="16">
        <v>0</v>
      </c>
      <c r="AT940" s="16">
        <v>0</v>
      </c>
      <c r="AU940" s="16">
        <v>0</v>
      </c>
      <c r="AV940" s="16">
        <v>0</v>
      </c>
      <c r="AW940" s="16" t="str">
        <v/>
      </c>
      <c r="AX940" s="10">
        <f t="shared" si="100"/>
        <v>0</v>
      </c>
      <c r="AY940" s="10">
        <f>SUM(Z940:AK940)</f>
        <v>10.07</v>
      </c>
      <c r="AZ940" s="2" t="s">
        <v>119</v>
      </c>
      <c r="BA940" s="10">
        <f t="shared" si="101"/>
        <v>0</v>
      </c>
      <c r="BB940" s="36" t="s">
        <v>118</v>
      </c>
      <c r="BC940" s="39" t="str">
        <f t="shared" si="102"/>
        <v/>
      </c>
      <c r="BD940" s="16">
        <f>SUM(AR940:AW940)</f>
        <v>0</v>
      </c>
      <c r="BE940" s="10">
        <f>SUM(AL940:AQ940)</f>
        <v>0</v>
      </c>
      <c r="BF940" s="12" t="str">
        <f t="shared" si="103"/>
        <v/>
      </c>
      <c r="BG940" s="12" t="str">
        <f t="shared" si="104"/>
        <v/>
      </c>
      <c r="BH940" s="9">
        <f t="shared" si="105"/>
        <v>0</v>
      </c>
      <c r="BI940" s="39" t="str">
        <f t="shared" si="106"/>
        <v/>
      </c>
      <c r="BK940" s="75"/>
    </row>
    <row r="941" spans="1:63">
      <c r="A941" s="2">
        <v>938</v>
      </c>
      <c r="B941" s="2">
        <v>2025</v>
      </c>
      <c r="C941" s="1">
        <v>0</v>
      </c>
      <c r="D941" s="37" t="str">
        <v>001J100000S1F8HIAV</v>
      </c>
      <c r="E941" s="37" t="str">
        <v>RADHE HARDWARE</v>
      </c>
      <c r="F941" s="37" t="str">
        <v>WEST BENGAL</v>
      </c>
      <c r="G941" s="37" t="str">
        <v>MURSHIDABAD</v>
      </c>
      <c r="H941" s="37" t="str">
        <v>Berhampore</v>
      </c>
      <c r="I941" s="37" t="str">
        <v>CHANDRA TRADERS</v>
      </c>
      <c r="J941" s="37" t="str">
        <v>Shirshendu saha</v>
      </c>
      <c r="K941" s="37">
        <v>0</v>
      </c>
      <c r="L941" s="37" t="str">
        <v>001J100000RyPTBIA3</v>
      </c>
      <c r="M941" s="37" t="str">
        <v>East</v>
      </c>
      <c r="N941" s="2">
        <v>742101</v>
      </c>
      <c r="O941" s="2" t="str">
        <v>19AGUPG6448C1Z2</v>
      </c>
      <c r="P941" s="2">
        <v>9474749672</v>
      </c>
      <c r="Q941" s="2" t="str">
        <v>Feb'25</v>
      </c>
      <c r="R941" s="2">
        <v>2025</v>
      </c>
      <c r="S941" s="1">
        <v>0</v>
      </c>
      <c r="T941" s="2">
        <v>200</v>
      </c>
      <c r="U941" s="1">
        <v>0</v>
      </c>
      <c r="V941" s="1" t="str">
        <v>Challenger</v>
      </c>
      <c r="W941" s="10">
        <v>0</v>
      </c>
      <c r="X941" s="10">
        <v>0</v>
      </c>
      <c r="Y941" s="10">
        <v>0</v>
      </c>
      <c r="Z941" s="10">
        <v>0</v>
      </c>
      <c r="AA941" s="10">
        <v>0</v>
      </c>
      <c r="AB941" s="10">
        <v>0</v>
      </c>
      <c r="AC941" s="10">
        <v>0</v>
      </c>
      <c r="AD941" s="10">
        <v>0</v>
      </c>
      <c r="AE941" s="10">
        <v>0</v>
      </c>
      <c r="AF941" s="10">
        <v>0</v>
      </c>
      <c r="AG941" s="10">
        <v>0</v>
      </c>
      <c r="AH941" s="10">
        <v>0</v>
      </c>
      <c r="AI941" s="10">
        <v>0</v>
      </c>
      <c r="AJ941" s="10">
        <v>5.508</v>
      </c>
      <c r="AK941" s="10">
        <v>0</v>
      </c>
      <c r="AL941" s="10">
        <v>0</v>
      </c>
      <c r="AM941" s="10">
        <v>4</v>
      </c>
      <c r="AN941" s="10">
        <v>0</v>
      </c>
      <c r="AO941" s="10">
        <v>0</v>
      </c>
      <c r="AP941" s="10">
        <v>0</v>
      </c>
      <c r="AQ941" s="10">
        <v>0</v>
      </c>
      <c r="AR941" s="10">
        <v>0</v>
      </c>
      <c r="AS941" s="16">
        <v>0</v>
      </c>
      <c r="AT941" s="16">
        <v>0</v>
      </c>
      <c r="AU941" s="16">
        <v>0</v>
      </c>
      <c r="AV941" s="16">
        <v>0</v>
      </c>
      <c r="AW941" s="16" t="str">
        <v/>
      </c>
      <c r="AX941" s="10">
        <f t="shared" si="100"/>
        <v>4</v>
      </c>
      <c r="AY941" s="10">
        <f>SUM(Z941:AK941)</f>
        <v>5.508</v>
      </c>
      <c r="AZ941" s="2" t="s">
        <v>119</v>
      </c>
      <c r="BA941" s="10">
        <f t="shared" si="101"/>
        <v>0.66666666666666663</v>
      </c>
      <c r="BB941" s="36" t="s">
        <v>118</v>
      </c>
      <c r="BC941" s="39" t="str">
        <f t="shared" si="102"/>
        <v/>
      </c>
      <c r="BD941" s="16">
        <f>SUM(AR941:AW941)</f>
        <v>0</v>
      </c>
      <c r="BE941" s="10">
        <f>SUM(AL941:AQ941)</f>
        <v>4</v>
      </c>
      <c r="BF941" s="12">
        <f t="shared" si="103"/>
        <v>0</v>
      </c>
      <c r="BG941" s="12">
        <f t="shared" si="104"/>
        <v>1</v>
      </c>
      <c r="BH941" s="9">
        <f t="shared" si="105"/>
        <v>4</v>
      </c>
      <c r="BI941" s="39" t="str">
        <f t="shared" si="106"/>
        <v/>
      </c>
      <c r="BK941" s="75"/>
    </row>
    <row r="942" spans="1:63">
      <c r="A942" s="2">
        <v>939</v>
      </c>
      <c r="B942" s="2">
        <v>2025</v>
      </c>
      <c r="C942" s="1">
        <v>0</v>
      </c>
      <c r="D942" s="37" t="str">
        <v>0015g00001fULjDAAW</v>
      </c>
      <c r="E942" s="37" t="str">
        <v>Chand steel</v>
      </c>
      <c r="F942" s="37" t="str">
        <v>JAMMU AND KASHMIR</v>
      </c>
      <c r="G942" s="37" t="str">
        <v>KATHUA</v>
      </c>
      <c r="H942" s="37" t="str">
        <v>Hiranagar</v>
      </c>
      <c r="I942" s="37" t="str">
        <v>AGGARWAL TRADERS</v>
      </c>
      <c r="J942" s="37" t="str">
        <v>bhanu ayush</v>
      </c>
      <c r="K942" s="37">
        <v>0</v>
      </c>
      <c r="L942" s="37" t="str">
        <v>0015g00001gvNHH</v>
      </c>
      <c r="M942" s="37" t="str">
        <v>North</v>
      </c>
      <c r="N942" s="2">
        <v>184148</v>
      </c>
      <c r="O942" s="2" t="str">
        <v>01AEBPR5766B3ZS</v>
      </c>
      <c r="P942" s="2">
        <v>9419105222</v>
      </c>
      <c r="Q942" s="2" t="str">
        <v>Mar'25</v>
      </c>
      <c r="R942" s="2">
        <v>2025</v>
      </c>
      <c r="S942" s="1">
        <v>0</v>
      </c>
      <c r="T942" s="2">
        <v>100</v>
      </c>
      <c r="U942" s="1">
        <v>0</v>
      </c>
      <c r="V942" s="1" t="str">
        <v>Challenger</v>
      </c>
      <c r="W942" s="10">
        <v>0</v>
      </c>
      <c r="X942" s="10">
        <v>0</v>
      </c>
      <c r="Y942" s="10">
        <v>0</v>
      </c>
      <c r="Z942" s="10">
        <v>0</v>
      </c>
      <c r="AA942" s="10">
        <v>0</v>
      </c>
      <c r="AB942" s="10">
        <v>0</v>
      </c>
      <c r="AC942" s="10">
        <v>0</v>
      </c>
      <c r="AD942" s="10">
        <v>0</v>
      </c>
      <c r="AE942" s="10">
        <v>0</v>
      </c>
      <c r="AF942" s="10">
        <v>0</v>
      </c>
      <c r="AG942" s="10">
        <v>0</v>
      </c>
      <c r="AH942" s="10">
        <v>0</v>
      </c>
      <c r="AI942" s="10">
        <v>0</v>
      </c>
      <c r="AJ942" s="10">
        <v>0</v>
      </c>
      <c r="AK942" s="10">
        <v>19.03</v>
      </c>
      <c r="AL942" s="10">
        <v>0</v>
      </c>
      <c r="AM942" s="10">
        <v>0</v>
      </c>
      <c r="AN942" s="10">
        <v>0</v>
      </c>
      <c r="AO942" s="10">
        <v>0</v>
      </c>
      <c r="AP942" s="10">
        <v>0</v>
      </c>
      <c r="AQ942" s="10">
        <v>0</v>
      </c>
      <c r="AR942" s="10">
        <v>0</v>
      </c>
      <c r="AS942" s="16">
        <v>28.19</v>
      </c>
      <c r="AT942" s="16">
        <v>0</v>
      </c>
      <c r="AU942" s="16">
        <v>0</v>
      </c>
      <c r="AV942" s="16">
        <v>0</v>
      </c>
      <c r="AW942" s="16" t="str">
        <v/>
      </c>
      <c r="AX942" s="10">
        <f t="shared" si="100"/>
        <v>28.19</v>
      </c>
      <c r="AY942" s="10">
        <f>SUM(Z942:AK942)</f>
        <v>19.03</v>
      </c>
      <c r="AZ942" s="2" t="s">
        <v>119</v>
      </c>
      <c r="BA942" s="10">
        <f t="shared" si="101"/>
        <v>0</v>
      </c>
      <c r="BB942" s="36" t="s">
        <v>118</v>
      </c>
      <c r="BC942" s="39" t="str">
        <f t="shared" si="102"/>
        <v/>
      </c>
      <c r="BD942" s="16">
        <f>SUM(AR942:AW942)</f>
        <v>28.19</v>
      </c>
      <c r="BE942" s="10">
        <f>SUM(AL942:AQ942)</f>
        <v>0</v>
      </c>
      <c r="BF942" s="12">
        <f t="shared" si="103"/>
        <v>1</v>
      </c>
      <c r="BG942" s="12">
        <f t="shared" si="104"/>
        <v>0</v>
      </c>
      <c r="BH942" s="9">
        <f t="shared" si="105"/>
        <v>28.19</v>
      </c>
      <c r="BI942" s="39" t="str">
        <f t="shared" si="106"/>
        <v/>
      </c>
      <c r="BK942" s="75"/>
    </row>
    <row r="943" spans="1:63">
      <c r="A943" s="2">
        <v>940</v>
      </c>
      <c r="B943" s="2">
        <v>2025</v>
      </c>
      <c r="C943" s="1">
        <v>0</v>
      </c>
      <c r="D943" s="37" t="str">
        <v>001J100000S0WeOIAV</v>
      </c>
      <c r="E943" s="37" t="str">
        <v>M/S KESHARI BHANDAR</v>
      </c>
      <c r="F943" s="37" t="str">
        <v>UTTAR PRADESH</v>
      </c>
      <c r="G943" s="37" t="str">
        <v>MIRZAPUR</v>
      </c>
      <c r="H943" s="37" t="str">
        <v>Chunar</v>
      </c>
      <c r="I943" s="37" t="str">
        <v>GLOBAL IRONTRADING PVT. LTD.</v>
      </c>
      <c r="J943" s="37" t="str">
        <v>Divyansh Dhawal</v>
      </c>
      <c r="K943" s="37">
        <v>0</v>
      </c>
      <c r="L943" s="37" t="str">
        <v>C12819</v>
      </c>
      <c r="M943" s="37" t="str">
        <v>North</v>
      </c>
      <c r="N943" s="2">
        <v>231304</v>
      </c>
      <c r="O943" s="2">
        <v>0</v>
      </c>
      <c r="P943" s="2">
        <v>0</v>
      </c>
      <c r="Q943" s="2" t="str">
        <v>Mar'25</v>
      </c>
      <c r="R943" s="2">
        <v>2025</v>
      </c>
      <c r="S943" s="1">
        <v>0</v>
      </c>
      <c r="T943" s="2">
        <v>600</v>
      </c>
      <c r="U943" s="1">
        <v>0</v>
      </c>
      <c r="V943" s="1" t="str">
        <v>Alien</v>
      </c>
      <c r="W943" s="10">
        <v>0</v>
      </c>
      <c r="X943" s="10">
        <v>0</v>
      </c>
      <c r="Y943" s="10">
        <v>0</v>
      </c>
      <c r="Z943" s="10">
        <v>0</v>
      </c>
      <c r="AA943" s="10">
        <v>0</v>
      </c>
      <c r="AB943" s="10">
        <v>0</v>
      </c>
      <c r="AC943" s="10">
        <v>0</v>
      </c>
      <c r="AD943" s="10">
        <v>0</v>
      </c>
      <c r="AE943" s="10">
        <v>0</v>
      </c>
      <c r="AF943" s="10">
        <v>0</v>
      </c>
      <c r="AG943" s="10">
        <v>0</v>
      </c>
      <c r="AH943" s="10">
        <v>0</v>
      </c>
      <c r="AI943" s="10">
        <v>0</v>
      </c>
      <c r="AJ943" s="10">
        <v>0</v>
      </c>
      <c r="AK943" s="10">
        <v>35.134999999999998</v>
      </c>
      <c r="AL943" s="10">
        <v>0</v>
      </c>
      <c r="AM943" s="10">
        <v>0</v>
      </c>
      <c r="AN943" s="10">
        <v>0</v>
      </c>
      <c r="AO943" s="10">
        <v>0</v>
      </c>
      <c r="AP943" s="10">
        <v>30.1</v>
      </c>
      <c r="AQ943" s="10">
        <v>0</v>
      </c>
      <c r="AR943" s="10">
        <v>0</v>
      </c>
      <c r="AS943" s="16">
        <v>0</v>
      </c>
      <c r="AT943" s="16">
        <v>0</v>
      </c>
      <c r="AU943" s="16">
        <v>0</v>
      </c>
      <c r="AV943" s="16">
        <v>0</v>
      </c>
      <c r="AW943" s="16" t="str">
        <v/>
      </c>
      <c r="AX943" s="10">
        <f t="shared" si="100"/>
        <v>30.1</v>
      </c>
      <c r="AY943" s="10">
        <f>SUM(Z943:AK943)</f>
        <v>35.134999999999998</v>
      </c>
      <c r="AZ943" s="2" t="s">
        <v>119</v>
      </c>
      <c r="BA943" s="10">
        <f t="shared" si="101"/>
        <v>5.0166666666666666</v>
      </c>
      <c r="BB943" s="36" t="s">
        <v>118</v>
      </c>
      <c r="BC943" s="39" t="str">
        <f t="shared" si="102"/>
        <v/>
      </c>
      <c r="BD943" s="16">
        <f>SUM(AR943:AW943)</f>
        <v>0</v>
      </c>
      <c r="BE943" s="10">
        <f>SUM(AL943:AQ943)</f>
        <v>30.1</v>
      </c>
      <c r="BF943" s="12">
        <f t="shared" si="103"/>
        <v>0</v>
      </c>
      <c r="BG943" s="12">
        <f t="shared" si="104"/>
        <v>1</v>
      </c>
      <c r="BH943" s="9">
        <f t="shared" si="105"/>
        <v>30.1</v>
      </c>
      <c r="BI943" s="39" t="str">
        <f t="shared" si="106"/>
        <v/>
      </c>
      <c r="BK943" s="75"/>
    </row>
    <row r="944" spans="1:63">
      <c r="A944" s="2">
        <v>941</v>
      </c>
      <c r="B944" s="2">
        <v>2025</v>
      </c>
      <c r="C944" s="1">
        <v>0</v>
      </c>
      <c r="D944" s="37" t="str">
        <v>001J100000Tu9joIAB</v>
      </c>
      <c r="E944" s="37" t="str">
        <v>JINDAL WIRE NITTING INDUSTRIES &amp; S.JINDAL ASSOCIATES</v>
      </c>
      <c r="F944" s="37" t="str">
        <v>PUNJAB</v>
      </c>
      <c r="G944" s="37" t="str">
        <v>JALANDHAR</v>
      </c>
      <c r="H944" s="37" t="str">
        <v>Jalandhar-I</v>
      </c>
      <c r="I944" s="37" t="str">
        <v>MAHAVIR STEEL CORPORATION</v>
      </c>
      <c r="J944" s="37" t="str">
        <v>Abhishek Wadhwa</v>
      </c>
      <c r="K944" s="37">
        <v>0</v>
      </c>
      <c r="L944" s="37" t="str">
        <v>0015g00001ghemj</v>
      </c>
      <c r="M944" s="37" t="str">
        <v>North</v>
      </c>
      <c r="N944" s="2">
        <v>144003</v>
      </c>
      <c r="O944" s="2" t="str">
        <v>03AAPPG4604B3ZA</v>
      </c>
      <c r="P944" s="2">
        <v>9417009665</v>
      </c>
      <c r="Q944" s="2" t="str">
        <v>Mar'25</v>
      </c>
      <c r="R944" s="2">
        <v>2025</v>
      </c>
      <c r="S944" s="1">
        <v>0</v>
      </c>
      <c r="T944" s="2">
        <v>70</v>
      </c>
      <c r="U944" s="1">
        <v>0</v>
      </c>
      <c r="V944" s="1" t="str">
        <v>Challenger</v>
      </c>
      <c r="W944" s="10">
        <v>0</v>
      </c>
      <c r="X944" s="10">
        <v>0</v>
      </c>
      <c r="Y944" s="10">
        <v>0</v>
      </c>
      <c r="Z944" s="10">
        <v>0</v>
      </c>
      <c r="AA944" s="10">
        <v>0</v>
      </c>
      <c r="AB944" s="10">
        <v>0</v>
      </c>
      <c r="AC944" s="10">
        <v>0</v>
      </c>
      <c r="AD944" s="10">
        <v>0</v>
      </c>
      <c r="AE944" s="10">
        <v>0</v>
      </c>
      <c r="AF944" s="10">
        <v>0</v>
      </c>
      <c r="AG944" s="10">
        <v>0</v>
      </c>
      <c r="AH944" s="10">
        <v>0</v>
      </c>
      <c r="AI944" s="10">
        <v>0</v>
      </c>
      <c r="AJ944" s="10">
        <v>0</v>
      </c>
      <c r="AK944" s="10">
        <v>2.5499999999999998</v>
      </c>
      <c r="AL944" s="10">
        <v>0</v>
      </c>
      <c r="AM944" s="10">
        <v>0</v>
      </c>
      <c r="AN944" s="10">
        <v>0</v>
      </c>
      <c r="AO944" s="10">
        <v>0</v>
      </c>
      <c r="AP944" s="10">
        <v>0</v>
      </c>
      <c r="AQ944" s="10">
        <v>0</v>
      </c>
      <c r="AR944" s="10">
        <v>0</v>
      </c>
      <c r="AS944" s="16">
        <v>0</v>
      </c>
      <c r="AT944" s="16">
        <v>0</v>
      </c>
      <c r="AU944" s="16">
        <v>0</v>
      </c>
      <c r="AV944" s="16">
        <v>0</v>
      </c>
      <c r="AW944" s="16" t="str">
        <v/>
      </c>
      <c r="AX944" s="10">
        <f t="shared" si="100"/>
        <v>0</v>
      </c>
      <c r="AY944" s="10">
        <f>SUM(Z944:AK944)</f>
        <v>2.5499999999999998</v>
      </c>
      <c r="AZ944" s="2" t="s">
        <v>119</v>
      </c>
      <c r="BA944" s="10">
        <f t="shared" si="101"/>
        <v>0</v>
      </c>
      <c r="BB944" s="36" t="s">
        <v>118</v>
      </c>
      <c r="BC944" s="39" t="str">
        <f t="shared" si="102"/>
        <v/>
      </c>
      <c r="BD944" s="16">
        <f>SUM(AR944:AW944)</f>
        <v>0</v>
      </c>
      <c r="BE944" s="10">
        <f>SUM(AL944:AQ944)</f>
        <v>0</v>
      </c>
      <c r="BF944" s="12" t="str">
        <f t="shared" si="103"/>
        <v/>
      </c>
      <c r="BG944" s="12" t="str">
        <f t="shared" si="104"/>
        <v/>
      </c>
      <c r="BH944" s="9">
        <f t="shared" si="105"/>
        <v>0</v>
      </c>
      <c r="BI944" s="39" t="str">
        <f t="shared" si="106"/>
        <v/>
      </c>
      <c r="BK944" s="75"/>
    </row>
    <row r="945" spans="1:63">
      <c r="A945" s="2">
        <v>942</v>
      </c>
      <c r="B945" s="2">
        <v>2025</v>
      </c>
      <c r="C945" s="1">
        <v>0</v>
      </c>
      <c r="D945" s="37" t="str">
        <v>001J1000003n6PMIAY</v>
      </c>
      <c r="E945" s="37" t="str">
        <v>JAGJIT CEMENT STORE</v>
      </c>
      <c r="F945" s="37" t="str">
        <v>PUNJAB</v>
      </c>
      <c r="G945" s="37" t="str">
        <v>KAPURTHALA</v>
      </c>
      <c r="H945" s="37" t="str">
        <v>Kapurthala</v>
      </c>
      <c r="I945" s="37" t="str">
        <v>MAHAVIR STEEL CORPORATION</v>
      </c>
      <c r="J945" s="37" t="str">
        <v>Abhishek Wadhwa</v>
      </c>
      <c r="K945" s="37">
        <v>0</v>
      </c>
      <c r="L945" s="37" t="str">
        <v>0015g00001ghemj</v>
      </c>
      <c r="M945" s="37" t="str">
        <v>North</v>
      </c>
      <c r="N945" s="2">
        <v>144622</v>
      </c>
      <c r="O945" s="2" t="str">
        <v>03BBDPS5984A1ZQ</v>
      </c>
      <c r="P945" s="2">
        <v>9814351459</v>
      </c>
      <c r="Q945" s="2" t="str">
        <v>Mar'25</v>
      </c>
      <c r="R945" s="2">
        <v>2025</v>
      </c>
      <c r="S945" s="1">
        <v>0</v>
      </c>
      <c r="T945" s="2">
        <v>30</v>
      </c>
      <c r="U945" s="1">
        <v>0</v>
      </c>
      <c r="V945" s="1" t="str">
        <v>Minor</v>
      </c>
      <c r="W945" s="10">
        <v>0</v>
      </c>
      <c r="X945" s="10">
        <v>0</v>
      </c>
      <c r="Y945" s="10">
        <v>0</v>
      </c>
      <c r="Z945" s="10">
        <v>0</v>
      </c>
      <c r="AA945" s="10">
        <v>0</v>
      </c>
      <c r="AB945" s="10">
        <v>0</v>
      </c>
      <c r="AC945" s="10">
        <v>0</v>
      </c>
      <c r="AD945" s="10">
        <v>0</v>
      </c>
      <c r="AE945" s="10">
        <v>0</v>
      </c>
      <c r="AF945" s="10">
        <v>0</v>
      </c>
      <c r="AG945" s="10">
        <v>0</v>
      </c>
      <c r="AH945" s="10">
        <v>0</v>
      </c>
      <c r="AI945" s="10">
        <v>0</v>
      </c>
      <c r="AJ945" s="10">
        <v>0</v>
      </c>
      <c r="AK945" s="10">
        <v>3.8849999999999998</v>
      </c>
      <c r="AL945" s="10">
        <v>5.25</v>
      </c>
      <c r="AM945" s="10">
        <v>0</v>
      </c>
      <c r="AN945" s="10">
        <v>0</v>
      </c>
      <c r="AO945" s="10">
        <v>2.2000000000000002</v>
      </c>
      <c r="AP945" s="10">
        <v>0</v>
      </c>
      <c r="AQ945" s="10">
        <v>0</v>
      </c>
      <c r="AR945" s="10">
        <v>0</v>
      </c>
      <c r="AS945" s="16">
        <v>0</v>
      </c>
      <c r="AT945" s="16">
        <v>0</v>
      </c>
      <c r="AU945" s="16">
        <v>0</v>
      </c>
      <c r="AV945" s="16">
        <v>0</v>
      </c>
      <c r="AW945" s="16" t="str">
        <v/>
      </c>
      <c r="AX945" s="10">
        <f t="shared" si="100"/>
        <v>7.45</v>
      </c>
      <c r="AY945" s="10">
        <f>SUM(Z945:AK945)</f>
        <v>3.8849999999999998</v>
      </c>
      <c r="AZ945" s="2" t="s">
        <v>119</v>
      </c>
      <c r="BA945" s="10">
        <f t="shared" si="101"/>
        <v>1.2416666666666667</v>
      </c>
      <c r="BB945" s="36" t="s">
        <v>118</v>
      </c>
      <c r="BC945" s="39" t="str">
        <f t="shared" si="102"/>
        <v/>
      </c>
      <c r="BD945" s="16">
        <f>SUM(AR945:AW945)</f>
        <v>0</v>
      </c>
      <c r="BE945" s="10">
        <f>SUM(AL945:AQ945)</f>
        <v>7.45</v>
      </c>
      <c r="BF945" s="12">
        <f t="shared" si="103"/>
        <v>0</v>
      </c>
      <c r="BG945" s="12">
        <f t="shared" si="104"/>
        <v>1</v>
      </c>
      <c r="BH945" s="9">
        <f t="shared" si="105"/>
        <v>7.45</v>
      </c>
      <c r="BI945" s="39" t="str">
        <f t="shared" si="106"/>
        <v/>
      </c>
      <c r="BK945" s="75"/>
    </row>
    <row r="946" spans="1:63">
      <c r="A946" s="2">
        <v>943</v>
      </c>
      <c r="B946" s="2">
        <v>2025</v>
      </c>
      <c r="C946" s="1">
        <v>0</v>
      </c>
      <c r="D946" s="37" t="str">
        <v>0015g00001dJkJ1AAK</v>
      </c>
      <c r="E946" s="37" t="str">
        <v>Garg Associates jal</v>
      </c>
      <c r="F946" s="37" t="str">
        <v>PUNJAB</v>
      </c>
      <c r="G946" s="37" t="str">
        <v>JALANDHAR</v>
      </c>
      <c r="H946" s="37" t="str">
        <v>Jalandhar-II</v>
      </c>
      <c r="I946" s="37" t="str">
        <v>MAHAVIR STEEL CORPORATION</v>
      </c>
      <c r="J946" s="37" t="str">
        <v>Abhishek Wadhwa</v>
      </c>
      <c r="K946" s="37">
        <v>0</v>
      </c>
      <c r="L946" s="37" t="str">
        <v>0015g00001ghemj</v>
      </c>
      <c r="M946" s="37" t="str">
        <v>North</v>
      </c>
      <c r="N946" s="2">
        <v>144001</v>
      </c>
      <c r="O946" s="2" t="str">
        <v>03AALPA5452B2ZD</v>
      </c>
      <c r="P946" s="2">
        <v>9814328129</v>
      </c>
      <c r="Q946" s="2" t="str">
        <v>Mar'25</v>
      </c>
      <c r="R946" s="2">
        <v>2025</v>
      </c>
      <c r="S946" s="1">
        <v>0</v>
      </c>
      <c r="T946" s="2">
        <v>300</v>
      </c>
      <c r="U946" s="1">
        <v>0</v>
      </c>
      <c r="V946" s="1" t="str">
        <v>Alien</v>
      </c>
      <c r="W946" s="10">
        <v>0</v>
      </c>
      <c r="X946" s="10">
        <v>0</v>
      </c>
      <c r="Y946" s="10">
        <v>0</v>
      </c>
      <c r="Z946" s="10">
        <v>0</v>
      </c>
      <c r="AA946" s="10">
        <v>0</v>
      </c>
      <c r="AB946" s="10">
        <v>0</v>
      </c>
      <c r="AC946" s="10">
        <v>0</v>
      </c>
      <c r="AD946" s="10">
        <v>0</v>
      </c>
      <c r="AE946" s="10">
        <v>0</v>
      </c>
      <c r="AF946" s="10">
        <v>0</v>
      </c>
      <c r="AG946" s="10">
        <v>0</v>
      </c>
      <c r="AH946" s="10">
        <v>0</v>
      </c>
      <c r="AI946" s="10">
        <v>0</v>
      </c>
      <c r="AJ946" s="10">
        <v>0</v>
      </c>
      <c r="AK946" s="10">
        <v>8.48</v>
      </c>
      <c r="AL946" s="10">
        <v>5.98</v>
      </c>
      <c r="AM946" s="10">
        <v>0</v>
      </c>
      <c r="AN946" s="10">
        <v>5</v>
      </c>
      <c r="AO946" s="10">
        <v>2.8</v>
      </c>
      <c r="AP946" s="10">
        <v>0</v>
      </c>
      <c r="AQ946" s="10">
        <v>0</v>
      </c>
      <c r="AR946" s="10">
        <v>0</v>
      </c>
      <c r="AS946" s="16">
        <v>0</v>
      </c>
      <c r="AT946" s="16">
        <v>0</v>
      </c>
      <c r="AU946" s="16">
        <v>0</v>
      </c>
      <c r="AV946" s="16">
        <v>0</v>
      </c>
      <c r="AW946" s="16" t="str">
        <v/>
      </c>
      <c r="AX946" s="10">
        <f t="shared" si="100"/>
        <v>13.780000000000001</v>
      </c>
      <c r="AY946" s="10">
        <f>SUM(Z946:AK946)</f>
        <v>8.48</v>
      </c>
      <c r="AZ946" s="2" t="s">
        <v>119</v>
      </c>
      <c r="BA946" s="10">
        <f t="shared" si="101"/>
        <v>2.2966666666666669</v>
      </c>
      <c r="BB946" s="36" t="s">
        <v>118</v>
      </c>
      <c r="BC946" s="39" t="str">
        <f t="shared" si="102"/>
        <v/>
      </c>
      <c r="BD946" s="16">
        <f>SUM(AR946:AW946)</f>
        <v>0</v>
      </c>
      <c r="BE946" s="10">
        <f>SUM(AL946:AQ946)</f>
        <v>13.780000000000001</v>
      </c>
      <c r="BF946" s="12">
        <f t="shared" si="103"/>
        <v>0</v>
      </c>
      <c r="BG946" s="12">
        <f t="shared" si="104"/>
        <v>1</v>
      </c>
      <c r="BH946" s="9">
        <f t="shared" si="105"/>
        <v>13.780000000000001</v>
      </c>
      <c r="BI946" s="39" t="str">
        <f t="shared" si="106"/>
        <v/>
      </c>
      <c r="BK946" s="75"/>
    </row>
    <row r="947" spans="1:63">
      <c r="A947" s="2">
        <v>944</v>
      </c>
      <c r="B947" s="2">
        <v>2025</v>
      </c>
      <c r="C947" s="1">
        <v>0</v>
      </c>
      <c r="D947" s="37" t="str">
        <v>001J100000Tu9l6IAB</v>
      </c>
      <c r="E947" s="37" t="str">
        <v>KAHLON PAINT &amp; CEMENT STORE</v>
      </c>
      <c r="F947" s="37" t="str">
        <v>PUNJAB</v>
      </c>
      <c r="G947" s="37" t="str">
        <v>GURDASPUR</v>
      </c>
      <c r="H947" s="37" t="str">
        <v>Gurdaspur</v>
      </c>
      <c r="I947" s="37" t="str">
        <v>MAHAVIR STEEL CORPORATION</v>
      </c>
      <c r="J947" s="37" t="str">
        <v>Abhishek Wadhwa</v>
      </c>
      <c r="K947" s="37">
        <v>0</v>
      </c>
      <c r="L947" s="37" t="str">
        <v>0015g00001ghemj</v>
      </c>
      <c r="M947" s="37" t="str">
        <v>North</v>
      </c>
      <c r="N947" s="2">
        <v>143518</v>
      </c>
      <c r="O947" s="2" t="str">
        <v>03ALMPS3798L1ZA</v>
      </c>
      <c r="P947" s="2">
        <v>9814602123</v>
      </c>
      <c r="Q947" s="2" t="str">
        <v>Mar'25</v>
      </c>
      <c r="R947" s="2">
        <v>2025</v>
      </c>
      <c r="S947" s="1">
        <v>0</v>
      </c>
      <c r="T947" s="2">
        <v>30</v>
      </c>
      <c r="U947" s="1">
        <v>0</v>
      </c>
      <c r="V947" s="1" t="str">
        <v>Minor</v>
      </c>
      <c r="W947" s="10">
        <v>0</v>
      </c>
      <c r="X947" s="10">
        <v>0</v>
      </c>
      <c r="Y947" s="10">
        <v>0</v>
      </c>
      <c r="Z947" s="10">
        <v>0</v>
      </c>
      <c r="AA947" s="10">
        <v>0</v>
      </c>
      <c r="AB947" s="10">
        <v>0</v>
      </c>
      <c r="AC947" s="10">
        <v>0</v>
      </c>
      <c r="AD947" s="10">
        <v>0</v>
      </c>
      <c r="AE947" s="10">
        <v>0</v>
      </c>
      <c r="AF947" s="10">
        <v>0</v>
      </c>
      <c r="AG947" s="10">
        <v>0</v>
      </c>
      <c r="AH947" s="10">
        <v>0</v>
      </c>
      <c r="AI947" s="10">
        <v>0</v>
      </c>
      <c r="AJ947" s="10">
        <v>0</v>
      </c>
      <c r="AK947" s="10">
        <v>2.12</v>
      </c>
      <c r="AL947" s="10">
        <v>0</v>
      </c>
      <c r="AM947" s="10">
        <v>0</v>
      </c>
      <c r="AN947" s="10">
        <v>0</v>
      </c>
      <c r="AO947" s="10">
        <v>0</v>
      </c>
      <c r="AP947" s="10">
        <v>0</v>
      </c>
      <c r="AQ947" s="10">
        <v>0</v>
      </c>
      <c r="AR947" s="10">
        <v>0</v>
      </c>
      <c r="AS947" s="16">
        <v>0</v>
      </c>
      <c r="AT947" s="16">
        <v>0</v>
      </c>
      <c r="AU947" s="16">
        <v>0</v>
      </c>
      <c r="AV947" s="16">
        <v>0</v>
      </c>
      <c r="AW947" s="16" t="str">
        <v/>
      </c>
      <c r="AX947" s="10">
        <f t="shared" si="100"/>
        <v>0</v>
      </c>
      <c r="AY947" s="10">
        <f>SUM(Z947:AK947)</f>
        <v>2.12</v>
      </c>
      <c r="AZ947" s="2" t="s">
        <v>119</v>
      </c>
      <c r="BA947" s="10">
        <f t="shared" si="101"/>
        <v>0</v>
      </c>
      <c r="BB947" s="36" t="s">
        <v>118</v>
      </c>
      <c r="BC947" s="39" t="str">
        <f t="shared" si="102"/>
        <v/>
      </c>
      <c r="BD947" s="16">
        <f>SUM(AR947:AW947)</f>
        <v>0</v>
      </c>
      <c r="BE947" s="10">
        <f>SUM(AL947:AQ947)</f>
        <v>0</v>
      </c>
      <c r="BF947" s="12" t="str">
        <f t="shared" si="103"/>
        <v/>
      </c>
      <c r="BG947" s="12" t="str">
        <f t="shared" si="104"/>
        <v/>
      </c>
      <c r="BH947" s="9">
        <f t="shared" si="105"/>
        <v>0</v>
      </c>
      <c r="BI947" s="39" t="str">
        <f t="shared" si="106"/>
        <v/>
      </c>
      <c r="BK947" s="75"/>
    </row>
    <row r="948" spans="1:63">
      <c r="A948" s="2">
        <v>945</v>
      </c>
      <c r="B948" s="2">
        <v>2025</v>
      </c>
      <c r="C948" s="1">
        <v>0</v>
      </c>
      <c r="D948" s="37" t="str">
        <v>0015g00001XKTtsAAH</v>
      </c>
      <c r="E948" s="37" t="str">
        <v>SIDDHI VINAYAK STEEL</v>
      </c>
      <c r="F948" s="37" t="str">
        <v>DELHI</v>
      </c>
      <c r="G948" s="37" t="str">
        <v>WEST</v>
      </c>
      <c r="H948" s="37">
        <v>0</v>
      </c>
      <c r="I948" s="37" t="str">
        <v>MAHENDRA STEELS</v>
      </c>
      <c r="J948" s="37" t="str">
        <v>Aman kumar</v>
      </c>
      <c r="K948" s="37">
        <v>0</v>
      </c>
      <c r="L948" s="37" t="str">
        <v>C12832</v>
      </c>
      <c r="M948" s="37" t="str">
        <v>North</v>
      </c>
      <c r="N948" s="2">
        <v>110027</v>
      </c>
      <c r="O948" s="2" t="str">
        <v>07ACUPG4351N1Z2</v>
      </c>
      <c r="P948" s="2">
        <v>7289995240</v>
      </c>
      <c r="Q948" s="2" t="str">
        <v>Mar'25</v>
      </c>
      <c r="R948" s="2">
        <v>2025</v>
      </c>
      <c r="S948" s="1">
        <v>0</v>
      </c>
      <c r="T948" s="2">
        <v>80</v>
      </c>
      <c r="U948" s="1">
        <v>0.3735</v>
      </c>
      <c r="V948" s="1" t="str">
        <v>Star</v>
      </c>
      <c r="W948" s="10">
        <v>0</v>
      </c>
      <c r="X948" s="10">
        <v>0</v>
      </c>
      <c r="Y948" s="10">
        <v>0</v>
      </c>
      <c r="Z948" s="10">
        <v>0</v>
      </c>
      <c r="AA948" s="10">
        <v>0</v>
      </c>
      <c r="AB948" s="10">
        <v>0</v>
      </c>
      <c r="AC948" s="10">
        <v>0</v>
      </c>
      <c r="AD948" s="10">
        <v>0</v>
      </c>
      <c r="AE948" s="10">
        <v>0</v>
      </c>
      <c r="AF948" s="10">
        <v>0</v>
      </c>
      <c r="AG948" s="10">
        <v>0</v>
      </c>
      <c r="AH948" s="10">
        <v>0</v>
      </c>
      <c r="AI948" s="10">
        <v>0</v>
      </c>
      <c r="AJ948" s="10">
        <v>0</v>
      </c>
      <c r="AK948" s="10">
        <v>8.5</v>
      </c>
      <c r="AL948" s="10">
        <v>8.1199999999999992</v>
      </c>
      <c r="AM948" s="10">
        <v>6.2</v>
      </c>
      <c r="AN948" s="10">
        <v>16</v>
      </c>
      <c r="AO948" s="10">
        <v>0</v>
      </c>
      <c r="AP948" s="10">
        <v>0</v>
      </c>
      <c r="AQ948" s="10">
        <v>18.7</v>
      </c>
      <c r="AR948" s="10">
        <v>0</v>
      </c>
      <c r="AS948" s="16">
        <v>24.81</v>
      </c>
      <c r="AT948" s="16">
        <v>32</v>
      </c>
      <c r="AU948" s="16">
        <v>30</v>
      </c>
      <c r="AV948" s="16">
        <v>27.64</v>
      </c>
      <c r="AW948" s="16">
        <v>43</v>
      </c>
      <c r="AX948" s="10">
        <f t="shared" si="100"/>
        <v>206.46999999999997</v>
      </c>
      <c r="AY948" s="10">
        <f>SUM(Z948:AK948)</f>
        <v>8.5</v>
      </c>
      <c r="AZ948" s="2" t="s">
        <v>119</v>
      </c>
      <c r="BA948" s="10">
        <f t="shared" si="101"/>
        <v>8.17</v>
      </c>
      <c r="BB948" s="36" t="s">
        <v>118</v>
      </c>
      <c r="BC948" s="39" t="str">
        <f t="shared" si="102"/>
        <v>A</v>
      </c>
      <c r="BD948" s="16">
        <f>SUM(AR948:AW948)</f>
        <v>157.44999999999999</v>
      </c>
      <c r="BE948" s="10">
        <f>SUM(AL948:AQ948)</f>
        <v>49.019999999999996</v>
      </c>
      <c r="BF948" s="12">
        <f t="shared" si="103"/>
        <v>0.76258052017242217</v>
      </c>
      <c r="BG948" s="12">
        <f t="shared" si="104"/>
        <v>0.23741947982757788</v>
      </c>
      <c r="BH948" s="9">
        <f t="shared" si="105"/>
        <v>206.46999999999997</v>
      </c>
      <c r="BI948" s="39" t="str">
        <f t="shared" si="106"/>
        <v>A</v>
      </c>
      <c r="BK948" s="75"/>
    </row>
    <row r="949" spans="1:63">
      <c r="A949" s="2">
        <v>946</v>
      </c>
      <c r="B949" s="2">
        <v>2025</v>
      </c>
      <c r="C949" s="1">
        <v>0</v>
      </c>
      <c r="D949" s="37" t="str">
        <v>001J100000TtA3WIAV</v>
      </c>
      <c r="E949" s="37" t="str">
        <v>BANKE BIHARI STEELS</v>
      </c>
      <c r="F949" s="37" t="str">
        <v>DELHI</v>
      </c>
      <c r="G949" s="37" t="str">
        <v>NEW DELHI</v>
      </c>
      <c r="H949" s="37">
        <v>0</v>
      </c>
      <c r="I949" s="37" t="str">
        <v>MAHENDRA STEELS</v>
      </c>
      <c r="J949" s="37" t="str">
        <v>Aman kumar</v>
      </c>
      <c r="K949" s="37">
        <v>0</v>
      </c>
      <c r="L949" s="37" t="str">
        <v>C12832</v>
      </c>
      <c r="M949" s="37" t="str">
        <v>North</v>
      </c>
      <c r="N949" s="2">
        <v>110028</v>
      </c>
      <c r="O949" s="2" t="str">
        <v>07AGKPK3416G1ZJ</v>
      </c>
      <c r="P949" s="2">
        <v>9810284957</v>
      </c>
      <c r="Q949" s="2" t="str">
        <v>Mar'25</v>
      </c>
      <c r="R949" s="2">
        <v>2025</v>
      </c>
      <c r="S949" s="1">
        <v>0</v>
      </c>
      <c r="T949" s="2">
        <v>150</v>
      </c>
      <c r="U949" s="1">
        <v>0</v>
      </c>
      <c r="V949" s="1" t="str">
        <v>Challenger</v>
      </c>
      <c r="W949" s="10">
        <v>0</v>
      </c>
      <c r="X949" s="10">
        <v>0</v>
      </c>
      <c r="Y949" s="10">
        <v>0</v>
      </c>
      <c r="Z949" s="10">
        <v>0</v>
      </c>
      <c r="AA949" s="10">
        <v>0</v>
      </c>
      <c r="AB949" s="10">
        <v>0</v>
      </c>
      <c r="AC949" s="10">
        <v>0</v>
      </c>
      <c r="AD949" s="10">
        <v>0</v>
      </c>
      <c r="AE949" s="10">
        <v>0</v>
      </c>
      <c r="AF949" s="10">
        <v>0</v>
      </c>
      <c r="AG949" s="10">
        <v>0</v>
      </c>
      <c r="AH949" s="10">
        <v>0</v>
      </c>
      <c r="AI949" s="10">
        <v>0</v>
      </c>
      <c r="AJ949" s="10">
        <v>0</v>
      </c>
      <c r="AK949" s="10">
        <v>15.87</v>
      </c>
      <c r="AL949" s="10">
        <v>6.05</v>
      </c>
      <c r="AM949" s="10">
        <v>0</v>
      </c>
      <c r="AN949" s="10">
        <v>0</v>
      </c>
      <c r="AO949" s="10">
        <v>0</v>
      </c>
      <c r="AP949" s="10">
        <v>0</v>
      </c>
      <c r="AQ949" s="10">
        <v>0</v>
      </c>
      <c r="AR949" s="10">
        <v>0</v>
      </c>
      <c r="AS949" s="16">
        <v>0</v>
      </c>
      <c r="AT949" s="16">
        <v>0</v>
      </c>
      <c r="AU949" s="16">
        <v>0</v>
      </c>
      <c r="AV949" s="16">
        <v>0</v>
      </c>
      <c r="AW949" s="16" t="str">
        <v/>
      </c>
      <c r="AX949" s="10">
        <f t="shared" si="100"/>
        <v>6.05</v>
      </c>
      <c r="AY949" s="10">
        <f>SUM(Z949:AK949)</f>
        <v>15.87</v>
      </c>
      <c r="AZ949" s="2" t="s">
        <v>119</v>
      </c>
      <c r="BA949" s="10">
        <f t="shared" si="101"/>
        <v>1.0083333333333333</v>
      </c>
      <c r="BB949" s="36" t="s">
        <v>118</v>
      </c>
      <c r="BC949" s="39" t="str">
        <f t="shared" si="102"/>
        <v/>
      </c>
      <c r="BD949" s="16">
        <f>SUM(AR949:AW949)</f>
        <v>0</v>
      </c>
      <c r="BE949" s="10">
        <f>SUM(AL949:AQ949)</f>
        <v>6.05</v>
      </c>
      <c r="BF949" s="12">
        <f t="shared" si="103"/>
        <v>0</v>
      </c>
      <c r="BG949" s="12">
        <f t="shared" si="104"/>
        <v>1</v>
      </c>
      <c r="BH949" s="9">
        <f t="shared" si="105"/>
        <v>6.05</v>
      </c>
      <c r="BI949" s="39" t="str">
        <f t="shared" si="106"/>
        <v/>
      </c>
      <c r="BK949" s="75"/>
    </row>
    <row r="950" spans="1:63">
      <c r="A950" s="2">
        <v>947</v>
      </c>
      <c r="B950" s="2">
        <v>2025</v>
      </c>
      <c r="C950" s="1">
        <v>0</v>
      </c>
      <c r="D950" s="37" t="str">
        <v>0015g00001W1RKgAAN</v>
      </c>
      <c r="E950" s="37" t="str">
        <v>MANI STEEL AND IRON STORE</v>
      </c>
      <c r="F950" s="37" t="str">
        <v>DELHI</v>
      </c>
      <c r="G950" s="37" t="str">
        <v>SOUTH WEST</v>
      </c>
      <c r="H950" s="37">
        <v>0</v>
      </c>
      <c r="I950" s="37" t="str">
        <v>MAHENDRA STEELS</v>
      </c>
      <c r="J950" s="37" t="str">
        <v>Aman kumar</v>
      </c>
      <c r="K950" s="37">
        <v>0</v>
      </c>
      <c r="L950" s="37" t="str">
        <v>C12832</v>
      </c>
      <c r="M950" s="37" t="str">
        <v>North</v>
      </c>
      <c r="N950" s="2">
        <v>110043</v>
      </c>
      <c r="O950" s="2" t="str">
        <v>07ABWFM1801C1ZF</v>
      </c>
      <c r="P950" s="2">
        <v>9717417774</v>
      </c>
      <c r="Q950" s="2" t="str">
        <v>Mar'25</v>
      </c>
      <c r="R950" s="2">
        <v>2025</v>
      </c>
      <c r="S950" s="1">
        <v>0</v>
      </c>
      <c r="T950" s="2">
        <v>100</v>
      </c>
      <c r="U950" s="1">
        <v>0</v>
      </c>
      <c r="V950" s="1" t="str">
        <v>Challenger</v>
      </c>
      <c r="W950" s="10">
        <v>0</v>
      </c>
      <c r="X950" s="10">
        <v>0</v>
      </c>
      <c r="Y950" s="10">
        <v>0</v>
      </c>
      <c r="Z950" s="10">
        <v>0</v>
      </c>
      <c r="AA950" s="10">
        <v>0</v>
      </c>
      <c r="AB950" s="10">
        <v>0</v>
      </c>
      <c r="AC950" s="10">
        <v>0</v>
      </c>
      <c r="AD950" s="10">
        <v>0</v>
      </c>
      <c r="AE950" s="10">
        <v>0</v>
      </c>
      <c r="AF950" s="10">
        <v>0</v>
      </c>
      <c r="AG950" s="10">
        <v>0</v>
      </c>
      <c r="AH950" s="10">
        <v>0</v>
      </c>
      <c r="AI950" s="10">
        <v>0</v>
      </c>
      <c r="AJ950" s="10">
        <v>0</v>
      </c>
      <c r="AK950" s="10">
        <v>8.8949999999999996</v>
      </c>
      <c r="AL950" s="10">
        <v>0</v>
      </c>
      <c r="AM950" s="10">
        <v>0</v>
      </c>
      <c r="AN950" s="10">
        <v>0</v>
      </c>
      <c r="AO950" s="10">
        <v>0</v>
      </c>
      <c r="AP950" s="10">
        <v>0</v>
      </c>
      <c r="AQ950" s="10">
        <v>0</v>
      </c>
      <c r="AR950" s="10">
        <v>0</v>
      </c>
      <c r="AS950" s="16">
        <v>0</v>
      </c>
      <c r="AT950" s="16">
        <v>0</v>
      </c>
      <c r="AU950" s="16">
        <v>0</v>
      </c>
      <c r="AV950" s="16">
        <v>0</v>
      </c>
      <c r="AW950" s="16" t="str">
        <v/>
      </c>
      <c r="AX950" s="10">
        <f t="shared" si="100"/>
        <v>0</v>
      </c>
      <c r="AY950" s="10">
        <f>SUM(Z950:AK950)</f>
        <v>8.8949999999999996</v>
      </c>
      <c r="AZ950" s="2" t="s">
        <v>119</v>
      </c>
      <c r="BA950" s="10">
        <f t="shared" si="101"/>
        <v>0</v>
      </c>
      <c r="BB950" s="36" t="s">
        <v>118</v>
      </c>
      <c r="BC950" s="39" t="str">
        <f t="shared" si="102"/>
        <v/>
      </c>
      <c r="BD950" s="16">
        <f>SUM(AR950:AW950)</f>
        <v>0</v>
      </c>
      <c r="BE950" s="10">
        <f>SUM(AL950:AQ950)</f>
        <v>0</v>
      </c>
      <c r="BF950" s="12" t="str">
        <f t="shared" si="103"/>
        <v/>
      </c>
      <c r="BG950" s="12" t="str">
        <f t="shared" si="104"/>
        <v/>
      </c>
      <c r="BH950" s="9">
        <f t="shared" si="105"/>
        <v>0</v>
      </c>
      <c r="BI950" s="39" t="str">
        <f t="shared" si="106"/>
        <v/>
      </c>
      <c r="BK950" s="75"/>
    </row>
    <row r="951" spans="1:63">
      <c r="A951" s="2">
        <v>948</v>
      </c>
      <c r="B951" s="2">
        <v>2025</v>
      </c>
      <c r="C951" s="1">
        <v>0</v>
      </c>
      <c r="D951" s="37" t="str">
        <v>0015g00001UBHaKAAX</v>
      </c>
      <c r="E951" s="37" t="str">
        <v>MAYANK STEELS</v>
      </c>
      <c r="F951" s="37" t="str">
        <v>HARYANA</v>
      </c>
      <c r="G951" s="37" t="str">
        <v>GURUGRAM</v>
      </c>
      <c r="H951" s="37" t="str">
        <v>Gurugram</v>
      </c>
      <c r="I951" s="37" t="str">
        <v>NIKUNJ UDYOG</v>
      </c>
      <c r="J951" s="37" t="str">
        <v>Shiv Shankar Sharma</v>
      </c>
      <c r="K951" s="37">
        <v>0</v>
      </c>
      <c r="L951" s="37" t="str">
        <v>C12828</v>
      </c>
      <c r="M951" s="37" t="str">
        <v>North</v>
      </c>
      <c r="N951" s="2">
        <v>122001</v>
      </c>
      <c r="O951" s="2" t="str">
        <v>06AAHPA2287L1ZO</v>
      </c>
      <c r="P951" s="2">
        <v>9810350370</v>
      </c>
      <c r="Q951" s="2" t="str">
        <v>Mar'25</v>
      </c>
      <c r="R951" s="2">
        <v>2025</v>
      </c>
      <c r="S951" s="1">
        <v>0</v>
      </c>
      <c r="T951" s="2">
        <v>150</v>
      </c>
      <c r="U951" s="1">
        <v>0</v>
      </c>
      <c r="V951" s="1" t="str">
        <v>Challenger</v>
      </c>
      <c r="W951" s="10">
        <v>0</v>
      </c>
      <c r="X951" s="10">
        <v>0</v>
      </c>
      <c r="Y951" s="10">
        <v>0</v>
      </c>
      <c r="Z951" s="10">
        <v>0</v>
      </c>
      <c r="AA951" s="10">
        <v>0</v>
      </c>
      <c r="AB951" s="10">
        <v>0</v>
      </c>
      <c r="AC951" s="10">
        <v>0</v>
      </c>
      <c r="AD951" s="10">
        <v>0</v>
      </c>
      <c r="AE951" s="10">
        <v>0</v>
      </c>
      <c r="AF951" s="10">
        <v>0</v>
      </c>
      <c r="AG951" s="10">
        <v>0</v>
      </c>
      <c r="AH951" s="10">
        <v>0</v>
      </c>
      <c r="AI951" s="10">
        <v>0</v>
      </c>
      <c r="AJ951" s="10">
        <v>0</v>
      </c>
      <c r="AK951" s="10">
        <v>37</v>
      </c>
      <c r="AL951" s="10">
        <v>0</v>
      </c>
      <c r="AM951" s="10">
        <v>0</v>
      </c>
      <c r="AN951" s="10">
        <v>0</v>
      </c>
      <c r="AO951" s="10">
        <v>0</v>
      </c>
      <c r="AP951" s="10">
        <v>0</v>
      </c>
      <c r="AQ951" s="10">
        <v>0</v>
      </c>
      <c r="AR951" s="10">
        <v>0</v>
      </c>
      <c r="AS951" s="16">
        <v>0</v>
      </c>
      <c r="AT951" s="16">
        <v>0</v>
      </c>
      <c r="AU951" s="16">
        <v>0</v>
      </c>
      <c r="AV951" s="16">
        <v>0</v>
      </c>
      <c r="AW951" s="16" t="str">
        <v/>
      </c>
      <c r="AX951" s="10">
        <f t="shared" si="100"/>
        <v>0</v>
      </c>
      <c r="AY951" s="10">
        <f>SUM(Z951:AK951)</f>
        <v>37</v>
      </c>
      <c r="AZ951" s="2" t="s">
        <v>119</v>
      </c>
      <c r="BA951" s="10">
        <f t="shared" si="101"/>
        <v>0</v>
      </c>
      <c r="BB951" s="36" t="s">
        <v>118</v>
      </c>
      <c r="BC951" s="39" t="str">
        <f t="shared" si="102"/>
        <v/>
      </c>
      <c r="BD951" s="16">
        <f>SUM(AR951:AW951)</f>
        <v>0</v>
      </c>
      <c r="BE951" s="10">
        <f>SUM(AL951:AQ951)</f>
        <v>0</v>
      </c>
      <c r="BF951" s="12" t="str">
        <f t="shared" si="103"/>
        <v/>
      </c>
      <c r="BG951" s="12" t="str">
        <f t="shared" si="104"/>
        <v/>
      </c>
      <c r="BH951" s="9">
        <f t="shared" si="105"/>
        <v>0</v>
      </c>
      <c r="BI951" s="39" t="str">
        <f t="shared" si="106"/>
        <v/>
      </c>
      <c r="BK951" s="75"/>
    </row>
    <row r="952" spans="1:63">
      <c r="A952" s="2">
        <v>949</v>
      </c>
      <c r="B952" s="2">
        <v>2025</v>
      </c>
      <c r="C952" s="1">
        <v>0</v>
      </c>
      <c r="D952" s="37" t="str">
        <v>0015g00001UBHaPAAX</v>
      </c>
      <c r="E952" s="37" t="str">
        <v>AAKASH STEEL (INDIA)</v>
      </c>
      <c r="F952" s="37" t="str">
        <v>HARYANA</v>
      </c>
      <c r="G952" s="37" t="str">
        <v>GURUGRAM</v>
      </c>
      <c r="H952" s="37" t="str">
        <v>Gurugram</v>
      </c>
      <c r="I952" s="37" t="str">
        <v>NIKUNJ UDYOG</v>
      </c>
      <c r="J952" s="37" t="str">
        <v>Shiv Shankar Sharma</v>
      </c>
      <c r="K952" s="37">
        <v>0</v>
      </c>
      <c r="L952" s="37" t="str">
        <v>C12828</v>
      </c>
      <c r="M952" s="37" t="str">
        <v>North</v>
      </c>
      <c r="N952" s="2">
        <v>122017</v>
      </c>
      <c r="O952" s="2" t="str">
        <v>06AAVPG8017A1ZV</v>
      </c>
      <c r="P952" s="2">
        <v>9810823814</v>
      </c>
      <c r="Q952" s="2" t="str">
        <v>Mar'25</v>
      </c>
      <c r="R952" s="2">
        <v>2025</v>
      </c>
      <c r="S952" s="1">
        <v>0</v>
      </c>
      <c r="T952" s="2">
        <v>100</v>
      </c>
      <c r="U952" s="1">
        <v>0</v>
      </c>
      <c r="V952" s="1" t="str">
        <v>Challenger</v>
      </c>
      <c r="W952" s="10">
        <v>0</v>
      </c>
      <c r="X952" s="10">
        <v>0</v>
      </c>
      <c r="Y952" s="10">
        <v>0</v>
      </c>
      <c r="Z952" s="10">
        <v>0</v>
      </c>
      <c r="AA952" s="10">
        <v>0</v>
      </c>
      <c r="AB952" s="10">
        <v>0</v>
      </c>
      <c r="AC952" s="10">
        <v>0</v>
      </c>
      <c r="AD952" s="10">
        <v>0</v>
      </c>
      <c r="AE952" s="10">
        <v>0</v>
      </c>
      <c r="AF952" s="10">
        <v>0</v>
      </c>
      <c r="AG952" s="10">
        <v>0</v>
      </c>
      <c r="AH952" s="10">
        <v>0</v>
      </c>
      <c r="AI952" s="10">
        <v>0</v>
      </c>
      <c r="AJ952" s="10">
        <v>0</v>
      </c>
      <c r="AK952" s="10">
        <v>12</v>
      </c>
      <c r="AL952" s="10">
        <v>0</v>
      </c>
      <c r="AM952" s="10">
        <v>0</v>
      </c>
      <c r="AN952" s="10">
        <v>0</v>
      </c>
      <c r="AO952" s="10">
        <v>0</v>
      </c>
      <c r="AP952" s="10">
        <v>5.3</v>
      </c>
      <c r="AQ952" s="10">
        <v>0</v>
      </c>
      <c r="AR952" s="10">
        <v>10.96</v>
      </c>
      <c r="AS952" s="16">
        <v>0</v>
      </c>
      <c r="AT952" s="16">
        <v>0</v>
      </c>
      <c r="AU952" s="16">
        <v>0</v>
      </c>
      <c r="AV952" s="16">
        <v>0</v>
      </c>
      <c r="AW952" s="16">
        <v>27</v>
      </c>
      <c r="AX952" s="10">
        <f t="shared" si="100"/>
        <v>43.260000000000005</v>
      </c>
      <c r="AY952" s="10">
        <f>SUM(Z952:AK952)</f>
        <v>12</v>
      </c>
      <c r="AZ952" s="2" t="s">
        <v>119</v>
      </c>
      <c r="BA952" s="10">
        <f t="shared" si="101"/>
        <v>0.8833333333333333</v>
      </c>
      <c r="BB952" s="36" t="s">
        <v>118</v>
      </c>
      <c r="BC952" s="39" t="str">
        <f t="shared" si="102"/>
        <v/>
      </c>
      <c r="BD952" s="16">
        <f>SUM(AR952:AW952)</f>
        <v>37.96</v>
      </c>
      <c r="BE952" s="10">
        <f>SUM(AL952:AQ952)</f>
        <v>5.3</v>
      </c>
      <c r="BF952" s="12">
        <f t="shared" si="103"/>
        <v>0.87748497457235308</v>
      </c>
      <c r="BG952" s="12">
        <f t="shared" si="104"/>
        <v>0.12251502542764676</v>
      </c>
      <c r="BH952" s="9">
        <f t="shared" si="105"/>
        <v>43.260000000000005</v>
      </c>
      <c r="BI952" s="39" t="str">
        <f t="shared" si="106"/>
        <v/>
      </c>
      <c r="BK952" s="75"/>
    </row>
    <row r="953" spans="1:63">
      <c r="A953" s="2">
        <v>950</v>
      </c>
      <c r="B953" s="2">
        <v>2025</v>
      </c>
      <c r="C953" s="1">
        <v>0</v>
      </c>
      <c r="D953" s="37" t="str">
        <v>0015g00001UBHbmAAH</v>
      </c>
      <c r="E953" s="37" t="str">
        <v>PURNIMA STEEL SYNDICATE</v>
      </c>
      <c r="F953" s="37" t="str">
        <v>UTTAR PRADESH</v>
      </c>
      <c r="G953" s="37" t="str">
        <v>GHAZIABAD</v>
      </c>
      <c r="H953" s="37" t="str">
        <v>Ghaziabad</v>
      </c>
      <c r="I953" s="37" t="str">
        <v>OPTRIX INFRA LLP</v>
      </c>
      <c r="J953" s="37" t="str">
        <v>Aashish Goyal</v>
      </c>
      <c r="K953" s="37">
        <v>0</v>
      </c>
      <c r="L953" s="37" t="str">
        <v>001J100000PJG7oIAH</v>
      </c>
      <c r="M953" s="37" t="str">
        <v>North</v>
      </c>
      <c r="N953" s="2">
        <v>201014</v>
      </c>
      <c r="O953" s="2" t="str">
        <v>09AABFP3160F2ZG</v>
      </c>
      <c r="P953" s="2">
        <v>9811116457</v>
      </c>
      <c r="Q953" s="2" t="str">
        <v>Mar'25</v>
      </c>
      <c r="R953" s="2">
        <v>2025</v>
      </c>
      <c r="S953" s="1">
        <v>0</v>
      </c>
      <c r="T953" s="2">
        <v>200</v>
      </c>
      <c r="U953" s="1">
        <v>0</v>
      </c>
      <c r="V953" s="1" t="str">
        <v>Challenger</v>
      </c>
      <c r="W953" s="10">
        <v>0</v>
      </c>
      <c r="X953" s="10">
        <v>0</v>
      </c>
      <c r="Y953" s="10">
        <v>0</v>
      </c>
      <c r="Z953" s="10">
        <v>0</v>
      </c>
      <c r="AA953" s="10">
        <v>0</v>
      </c>
      <c r="AB953" s="10">
        <v>0</v>
      </c>
      <c r="AC953" s="10">
        <v>0</v>
      </c>
      <c r="AD953" s="10">
        <v>0</v>
      </c>
      <c r="AE953" s="10">
        <v>0</v>
      </c>
      <c r="AF953" s="10">
        <v>0</v>
      </c>
      <c r="AG953" s="10">
        <v>0</v>
      </c>
      <c r="AH953" s="10">
        <v>0</v>
      </c>
      <c r="AI953" s="10">
        <v>0</v>
      </c>
      <c r="AJ953" s="10">
        <v>0</v>
      </c>
      <c r="AK953" s="10">
        <v>51</v>
      </c>
      <c r="AL953" s="10">
        <v>36</v>
      </c>
      <c r="AM953" s="10">
        <v>0</v>
      </c>
      <c r="AN953" s="10">
        <v>0</v>
      </c>
      <c r="AO953" s="10">
        <v>0</v>
      </c>
      <c r="AP953" s="10">
        <v>0</v>
      </c>
      <c r="AQ953" s="10">
        <v>0</v>
      </c>
      <c r="AR953" s="10">
        <v>0</v>
      </c>
      <c r="AS953" s="16">
        <v>0</v>
      </c>
      <c r="AT953" s="16">
        <v>0</v>
      </c>
      <c r="AU953" s="16">
        <v>0</v>
      </c>
      <c r="AV953" s="16">
        <v>0</v>
      </c>
      <c r="AW953" s="16" t="str">
        <v/>
      </c>
      <c r="AX953" s="10">
        <f t="shared" si="100"/>
        <v>36</v>
      </c>
      <c r="AY953" s="10">
        <f>SUM(Z953:AK953)</f>
        <v>51</v>
      </c>
      <c r="AZ953" s="2" t="s">
        <v>119</v>
      </c>
      <c r="BA953" s="10">
        <f t="shared" si="101"/>
        <v>6</v>
      </c>
      <c r="BB953" s="36" t="s">
        <v>118</v>
      </c>
      <c r="BC953" s="39" t="str">
        <f t="shared" si="102"/>
        <v/>
      </c>
      <c r="BD953" s="16">
        <f>SUM(AR953:AW953)</f>
        <v>0</v>
      </c>
      <c r="BE953" s="10">
        <f>SUM(AL953:AQ953)</f>
        <v>36</v>
      </c>
      <c r="BF953" s="12">
        <f t="shared" si="103"/>
        <v>0</v>
      </c>
      <c r="BG953" s="12">
        <f t="shared" si="104"/>
        <v>1</v>
      </c>
      <c r="BH953" s="9">
        <f t="shared" si="105"/>
        <v>36</v>
      </c>
      <c r="BI953" s="39" t="str">
        <f t="shared" si="106"/>
        <v/>
      </c>
      <c r="BK953" s="75"/>
    </row>
    <row r="954" spans="1:63">
      <c r="A954" s="2">
        <v>951</v>
      </c>
      <c r="B954" s="2">
        <v>2025</v>
      </c>
      <c r="C954" s="1">
        <v>0</v>
      </c>
      <c r="D954" s="37" t="str">
        <v>0015g00001UBHgmAAH</v>
      </c>
      <c r="E954" s="37" t="str">
        <v>BALAJI STEELS</v>
      </c>
      <c r="F954" s="37" t="str">
        <v>UTTAR PRADESH</v>
      </c>
      <c r="G954" s="37" t="str">
        <v>GHAZIABAD</v>
      </c>
      <c r="H954" s="37" t="str">
        <v>Ghaziabad</v>
      </c>
      <c r="I954" s="37" t="str">
        <v>OPTRIX INFRA LLP</v>
      </c>
      <c r="J954" s="37" t="str">
        <v>Aashish Goyal</v>
      </c>
      <c r="K954" s="37">
        <v>0</v>
      </c>
      <c r="L954" s="37" t="str">
        <v>001J100000PJG7oIAH</v>
      </c>
      <c r="M954" s="37" t="str">
        <v>North</v>
      </c>
      <c r="N954" s="2">
        <v>201001</v>
      </c>
      <c r="O954" s="2" t="str">
        <v>09AFLPS5038L1ZR</v>
      </c>
      <c r="P954" s="2">
        <v>9899171135</v>
      </c>
      <c r="Q954" s="2" t="str">
        <v>Mar'25</v>
      </c>
      <c r="R954" s="2">
        <v>2025</v>
      </c>
      <c r="S954" s="1">
        <v>0</v>
      </c>
      <c r="T954" s="2">
        <v>50</v>
      </c>
      <c r="U954" s="1">
        <v>0</v>
      </c>
      <c r="V954" s="1" t="str">
        <v>Minor</v>
      </c>
      <c r="W954" s="10">
        <v>0</v>
      </c>
      <c r="X954" s="10">
        <v>0</v>
      </c>
      <c r="Y954" s="10">
        <v>0</v>
      </c>
      <c r="Z954" s="10">
        <v>0</v>
      </c>
      <c r="AA954" s="10">
        <v>0</v>
      </c>
      <c r="AB954" s="10">
        <v>0</v>
      </c>
      <c r="AC954" s="10">
        <v>0</v>
      </c>
      <c r="AD954" s="10">
        <v>0</v>
      </c>
      <c r="AE954" s="10">
        <v>0</v>
      </c>
      <c r="AF954" s="10">
        <v>0</v>
      </c>
      <c r="AG954" s="10">
        <v>0</v>
      </c>
      <c r="AH954" s="10">
        <v>0</v>
      </c>
      <c r="AI954" s="10">
        <v>0</v>
      </c>
      <c r="AJ954" s="10">
        <v>0</v>
      </c>
      <c r="AK954" s="10">
        <v>13.8</v>
      </c>
      <c r="AL954" s="10">
        <v>7</v>
      </c>
      <c r="AM954" s="10">
        <v>3</v>
      </c>
      <c r="AN954" s="10">
        <v>0</v>
      </c>
      <c r="AO954" s="10">
        <v>0</v>
      </c>
      <c r="AP954" s="10">
        <v>0</v>
      </c>
      <c r="AQ954" s="10">
        <v>0</v>
      </c>
      <c r="AR954" s="10">
        <v>0</v>
      </c>
      <c r="AS954" s="16">
        <v>0</v>
      </c>
      <c r="AT954" s="16">
        <v>0</v>
      </c>
      <c r="AU954" s="16">
        <v>0</v>
      </c>
      <c r="AV954" s="16">
        <v>0</v>
      </c>
      <c r="AW954" s="16" t="str">
        <v/>
      </c>
      <c r="AX954" s="10">
        <f t="shared" si="100"/>
        <v>10</v>
      </c>
      <c r="AY954" s="10">
        <f>SUM(Z954:AK954)</f>
        <v>13.8</v>
      </c>
      <c r="AZ954" s="2" t="s">
        <v>119</v>
      </c>
      <c r="BA954" s="10">
        <f t="shared" si="101"/>
        <v>1.6666666666666667</v>
      </c>
      <c r="BB954" s="36" t="s">
        <v>118</v>
      </c>
      <c r="BC954" s="39" t="str">
        <f t="shared" si="102"/>
        <v/>
      </c>
      <c r="BD954" s="16">
        <f>SUM(AR954:AW954)</f>
        <v>0</v>
      </c>
      <c r="BE954" s="10">
        <f>SUM(AL954:AQ954)</f>
        <v>10</v>
      </c>
      <c r="BF954" s="12">
        <f t="shared" si="103"/>
        <v>0</v>
      </c>
      <c r="BG954" s="12">
        <f t="shared" si="104"/>
        <v>1</v>
      </c>
      <c r="BH954" s="9">
        <f t="shared" si="105"/>
        <v>10</v>
      </c>
      <c r="BI954" s="39" t="str">
        <f t="shared" si="106"/>
        <v/>
      </c>
      <c r="BK954" s="75"/>
    </row>
    <row r="955" spans="1:63">
      <c r="A955" s="2">
        <v>952</v>
      </c>
      <c r="B955" s="2">
        <v>2025</v>
      </c>
      <c r="C955" s="1">
        <v>0</v>
      </c>
      <c r="D955" s="37" t="str">
        <v>0015g00001UBHhSAAX</v>
      </c>
      <c r="E955" s="37" t="str">
        <v>M/S GAJRAJ ENTERPRISES</v>
      </c>
      <c r="F955" s="37" t="str">
        <v>UTTAR PRADESH</v>
      </c>
      <c r="G955" s="37" t="str">
        <v>GHAZIABAD</v>
      </c>
      <c r="H955" s="37" t="str">
        <v>Ghaziabad</v>
      </c>
      <c r="I955" s="37" t="str">
        <v>OPTRIX INFRA LLP</v>
      </c>
      <c r="J955" s="37" t="str">
        <v>Aashish Goyal</v>
      </c>
      <c r="K955" s="37">
        <v>0</v>
      </c>
      <c r="L955" s="37" t="str">
        <v>001J100000PJG7oIAH</v>
      </c>
      <c r="M955" s="37" t="str">
        <v>North</v>
      </c>
      <c r="N955" s="2">
        <v>201014</v>
      </c>
      <c r="O955" s="2" t="str">
        <v>09AMIPK4348K1ZM</v>
      </c>
      <c r="P955" s="2">
        <v>9810800320</v>
      </c>
      <c r="Q955" s="2" t="str">
        <v>Mar'25</v>
      </c>
      <c r="R955" s="2">
        <v>2025</v>
      </c>
      <c r="S955" s="1">
        <v>0</v>
      </c>
      <c r="T955" s="2">
        <v>200</v>
      </c>
      <c r="U955" s="1">
        <v>0</v>
      </c>
      <c r="V955" s="1" t="str">
        <v>Challenger</v>
      </c>
      <c r="W955" s="10">
        <v>0</v>
      </c>
      <c r="X955" s="10">
        <v>0</v>
      </c>
      <c r="Y955" s="10">
        <v>0</v>
      </c>
      <c r="Z955" s="10">
        <v>0</v>
      </c>
      <c r="AA955" s="10">
        <v>0</v>
      </c>
      <c r="AB955" s="10">
        <v>0</v>
      </c>
      <c r="AC955" s="10">
        <v>0</v>
      </c>
      <c r="AD955" s="10">
        <v>0</v>
      </c>
      <c r="AE955" s="10">
        <v>0</v>
      </c>
      <c r="AF955" s="10">
        <v>0</v>
      </c>
      <c r="AG955" s="10">
        <v>0</v>
      </c>
      <c r="AH955" s="10">
        <v>0</v>
      </c>
      <c r="AI955" s="10">
        <v>0</v>
      </c>
      <c r="AJ955" s="10">
        <v>0</v>
      </c>
      <c r="AK955" s="10">
        <v>3.42</v>
      </c>
      <c r="AL955" s="10">
        <v>0</v>
      </c>
      <c r="AM955" s="10">
        <v>0</v>
      </c>
      <c r="AN955" s="10">
        <v>0</v>
      </c>
      <c r="AO955" s="10">
        <v>0</v>
      </c>
      <c r="AP955" s="10">
        <v>0</v>
      </c>
      <c r="AQ955" s="10">
        <v>0</v>
      </c>
      <c r="AR955" s="10">
        <v>0</v>
      </c>
      <c r="AS955" s="16">
        <v>0</v>
      </c>
      <c r="AT955" s="16">
        <v>0</v>
      </c>
      <c r="AU955" s="16">
        <v>0</v>
      </c>
      <c r="AV955" s="16">
        <v>0</v>
      </c>
      <c r="AW955" s="16" t="str">
        <v/>
      </c>
      <c r="AX955" s="10">
        <f t="shared" si="100"/>
        <v>0</v>
      </c>
      <c r="AY955" s="10">
        <f>SUM(Z955:AK955)</f>
        <v>3.42</v>
      </c>
      <c r="AZ955" s="2" t="s">
        <v>119</v>
      </c>
      <c r="BA955" s="10">
        <f t="shared" si="101"/>
        <v>0</v>
      </c>
      <c r="BB955" s="36" t="s">
        <v>118</v>
      </c>
      <c r="BC955" s="39" t="str">
        <f t="shared" si="102"/>
        <v/>
      </c>
      <c r="BD955" s="16">
        <f>SUM(AR955:AW955)</f>
        <v>0</v>
      </c>
      <c r="BE955" s="10">
        <f>SUM(AL955:AQ955)</f>
        <v>0</v>
      </c>
      <c r="BF955" s="12" t="str">
        <f t="shared" si="103"/>
        <v/>
      </c>
      <c r="BG955" s="12" t="str">
        <f t="shared" si="104"/>
        <v/>
      </c>
      <c r="BH955" s="9">
        <f t="shared" si="105"/>
        <v>0</v>
      </c>
      <c r="BI955" s="39" t="str">
        <f t="shared" si="106"/>
        <v/>
      </c>
      <c r="BK955" s="75"/>
    </row>
    <row r="956" spans="1:63">
      <c r="A956" s="2">
        <v>953</v>
      </c>
      <c r="B956" s="2">
        <v>2025</v>
      </c>
      <c r="C956" s="1">
        <v>0</v>
      </c>
      <c r="D956" s="37" t="str">
        <v>0015g00001HKibfAAD</v>
      </c>
      <c r="E956" s="37" t="str">
        <v>M/S GANGOTRI STEEL SYNDICATE</v>
      </c>
      <c r="F956" s="37" t="str">
        <v>UTTAR PRADESH</v>
      </c>
      <c r="G956" s="37" t="str">
        <v>GHAZIABAD</v>
      </c>
      <c r="H956" s="37" t="str">
        <v>Ghaziabad</v>
      </c>
      <c r="I956" s="37" t="str">
        <v>OPTRIX INFRA LLP</v>
      </c>
      <c r="J956" s="37" t="str">
        <v>Aashish Goyal</v>
      </c>
      <c r="K956" s="37">
        <v>0</v>
      </c>
      <c r="L956" s="37" t="str">
        <v>001J100000PJG7oIAH</v>
      </c>
      <c r="M956" s="37" t="str">
        <v>North</v>
      </c>
      <c r="N956" s="2">
        <v>201001</v>
      </c>
      <c r="O956" s="2" t="str">
        <v>09ACEPG2271P1ZB</v>
      </c>
      <c r="P956" s="2">
        <v>8800130288</v>
      </c>
      <c r="Q956" s="2" t="str">
        <v>Mar'25</v>
      </c>
      <c r="R956" s="2">
        <v>2025</v>
      </c>
      <c r="S956" s="1">
        <v>0</v>
      </c>
      <c r="T956" s="2">
        <v>32</v>
      </c>
      <c r="U956" s="1">
        <v>0</v>
      </c>
      <c r="V956" s="1" t="str">
        <v>Minor</v>
      </c>
      <c r="W956" s="10">
        <v>0</v>
      </c>
      <c r="X956" s="10">
        <v>0</v>
      </c>
      <c r="Y956" s="10">
        <v>0</v>
      </c>
      <c r="Z956" s="10">
        <v>0</v>
      </c>
      <c r="AA956" s="10">
        <v>0</v>
      </c>
      <c r="AB956" s="10">
        <v>0</v>
      </c>
      <c r="AC956" s="10">
        <v>0</v>
      </c>
      <c r="AD956" s="10">
        <v>0</v>
      </c>
      <c r="AE956" s="10">
        <v>0</v>
      </c>
      <c r="AF956" s="10">
        <v>0</v>
      </c>
      <c r="AG956" s="10">
        <v>0</v>
      </c>
      <c r="AH956" s="10">
        <v>0</v>
      </c>
      <c r="AI956" s="10">
        <v>0</v>
      </c>
      <c r="AJ956" s="10">
        <v>0</v>
      </c>
      <c r="AK956" s="10">
        <v>80.194999999999993</v>
      </c>
      <c r="AL956" s="10">
        <v>0</v>
      </c>
      <c r="AM956" s="10">
        <v>0</v>
      </c>
      <c r="AN956" s="10">
        <v>0</v>
      </c>
      <c r="AO956" s="10">
        <v>0</v>
      </c>
      <c r="AP956" s="10">
        <v>0</v>
      </c>
      <c r="AQ956" s="10">
        <v>0</v>
      </c>
      <c r="AR956" s="10">
        <v>0</v>
      </c>
      <c r="AS956" s="16">
        <v>0</v>
      </c>
      <c r="AT956" s="16">
        <v>0</v>
      </c>
      <c r="AU956" s="16">
        <v>0</v>
      </c>
      <c r="AV956" s="16">
        <v>0</v>
      </c>
      <c r="AW956" s="16" t="str">
        <v/>
      </c>
      <c r="AX956" s="10">
        <f t="shared" si="100"/>
        <v>0</v>
      </c>
      <c r="AY956" s="10">
        <f>SUM(Z956:AK956)</f>
        <v>80.194999999999993</v>
      </c>
      <c r="AZ956" s="2" t="s">
        <v>119</v>
      </c>
      <c r="BA956" s="10">
        <f t="shared" si="101"/>
        <v>0</v>
      </c>
      <c r="BB956" s="36" t="s">
        <v>118</v>
      </c>
      <c r="BC956" s="39" t="str">
        <f t="shared" si="102"/>
        <v/>
      </c>
      <c r="BD956" s="16">
        <f>SUM(AR956:AW956)</f>
        <v>0</v>
      </c>
      <c r="BE956" s="10">
        <f>SUM(AL956:AQ956)</f>
        <v>0</v>
      </c>
      <c r="BF956" s="12" t="str">
        <f t="shared" si="103"/>
        <v/>
      </c>
      <c r="BG956" s="12" t="str">
        <f t="shared" si="104"/>
        <v/>
      </c>
      <c r="BH956" s="9">
        <f t="shared" si="105"/>
        <v>0</v>
      </c>
      <c r="BI956" s="39" t="str">
        <f t="shared" si="106"/>
        <v/>
      </c>
      <c r="BK956" s="75"/>
    </row>
    <row r="957" spans="1:63">
      <c r="A957" s="2">
        <v>954</v>
      </c>
      <c r="B957" s="2">
        <v>2025</v>
      </c>
      <c r="C957" s="1">
        <v>0</v>
      </c>
      <c r="D957" s="37" t="str">
        <v>0015g00001HNrTGAA1</v>
      </c>
      <c r="E957" s="37" t="str">
        <v>M/S  MARUTI STEELS</v>
      </c>
      <c r="F957" s="37" t="str">
        <v>UTTAR PRADESH</v>
      </c>
      <c r="G957" s="37" t="str">
        <v>GHAZIABAD</v>
      </c>
      <c r="H957" s="37" t="str">
        <v>Ghaziabad</v>
      </c>
      <c r="I957" s="37" t="str">
        <v>OPTRIX INFRA LLP</v>
      </c>
      <c r="J957" s="37" t="str">
        <v>Aashish Goyal</v>
      </c>
      <c r="K957" s="37">
        <v>0</v>
      </c>
      <c r="L957" s="37" t="str">
        <v>001J100000PJG7oIAH</v>
      </c>
      <c r="M957" s="37" t="str">
        <v>North</v>
      </c>
      <c r="N957" s="2">
        <v>201001</v>
      </c>
      <c r="O957" s="2" t="str">
        <v>09AENPS2328L1ZW</v>
      </c>
      <c r="P957" s="2">
        <v>9811054427</v>
      </c>
      <c r="Q957" s="2" t="str">
        <v>Mar'25</v>
      </c>
      <c r="R957" s="2">
        <v>2025</v>
      </c>
      <c r="S957" s="1">
        <v>0</v>
      </c>
      <c r="T957" s="2">
        <v>300</v>
      </c>
      <c r="U957" s="1">
        <v>0</v>
      </c>
      <c r="V957" s="1" t="str">
        <v>Alien</v>
      </c>
      <c r="W957" s="10">
        <v>0</v>
      </c>
      <c r="X957" s="10">
        <v>0</v>
      </c>
      <c r="Y957" s="10">
        <v>0</v>
      </c>
      <c r="Z957" s="10">
        <v>0</v>
      </c>
      <c r="AA957" s="10">
        <v>0</v>
      </c>
      <c r="AB957" s="10">
        <v>0</v>
      </c>
      <c r="AC957" s="10">
        <v>0</v>
      </c>
      <c r="AD957" s="10">
        <v>0</v>
      </c>
      <c r="AE957" s="10">
        <v>0</v>
      </c>
      <c r="AF957" s="10">
        <v>0</v>
      </c>
      <c r="AG957" s="10">
        <v>0</v>
      </c>
      <c r="AH957" s="10">
        <v>0</v>
      </c>
      <c r="AI957" s="10">
        <v>0</v>
      </c>
      <c r="AJ957" s="10">
        <v>0</v>
      </c>
      <c r="AK957" s="10">
        <v>4.1500000000000004</v>
      </c>
      <c r="AL957" s="10">
        <v>7</v>
      </c>
      <c r="AM957" s="10">
        <v>0</v>
      </c>
      <c r="AN957" s="10">
        <v>0</v>
      </c>
      <c r="AO957" s="10">
        <v>0</v>
      </c>
      <c r="AP957" s="10">
        <v>0</v>
      </c>
      <c r="AQ957" s="10">
        <v>0</v>
      </c>
      <c r="AR957" s="10">
        <v>0</v>
      </c>
      <c r="AS957" s="16">
        <v>0</v>
      </c>
      <c r="AT957" s="16">
        <v>0</v>
      </c>
      <c r="AU957" s="16">
        <v>0</v>
      </c>
      <c r="AV957" s="16">
        <v>0</v>
      </c>
      <c r="AW957" s="16" t="str">
        <v/>
      </c>
      <c r="AX957" s="10">
        <f t="shared" si="100"/>
        <v>7</v>
      </c>
      <c r="AY957" s="10">
        <f>SUM(Z957:AK957)</f>
        <v>4.1500000000000004</v>
      </c>
      <c r="AZ957" s="2" t="s">
        <v>119</v>
      </c>
      <c r="BA957" s="10">
        <f t="shared" si="101"/>
        <v>1.1666666666666667</v>
      </c>
      <c r="BB957" s="36" t="s">
        <v>118</v>
      </c>
      <c r="BC957" s="39" t="str">
        <f t="shared" si="102"/>
        <v/>
      </c>
      <c r="BD957" s="16">
        <f>SUM(AR957:AW957)</f>
        <v>0</v>
      </c>
      <c r="BE957" s="10">
        <f>SUM(AL957:AQ957)</f>
        <v>7</v>
      </c>
      <c r="BF957" s="12">
        <f t="shared" si="103"/>
        <v>0</v>
      </c>
      <c r="BG957" s="12">
        <f t="shared" si="104"/>
        <v>1</v>
      </c>
      <c r="BH957" s="9">
        <f t="shared" si="105"/>
        <v>7</v>
      </c>
      <c r="BI957" s="39" t="str">
        <f t="shared" si="106"/>
        <v/>
      </c>
      <c r="BK957" s="75"/>
    </row>
    <row r="958" spans="1:63">
      <c r="A958" s="2">
        <v>955</v>
      </c>
      <c r="B958" s="2">
        <v>2025</v>
      </c>
      <c r="C958" s="1">
        <v>0</v>
      </c>
      <c r="D958" s="37" t="str">
        <v>0015g00001cbKxLAAU</v>
      </c>
      <c r="E958" s="37" t="str">
        <v>NIKKI STEELS PRIVATE LIMITED</v>
      </c>
      <c r="F958" s="37" t="str">
        <v>UTTAR PRADESH</v>
      </c>
      <c r="G958" s="37" t="str">
        <v>GHAZIABAD</v>
      </c>
      <c r="H958" s="37" t="str">
        <v>Ghaziabad</v>
      </c>
      <c r="I958" s="37" t="str">
        <v>OPTRIX INFRA LLP</v>
      </c>
      <c r="J958" s="37" t="str">
        <v>Aashish Goyal</v>
      </c>
      <c r="K958" s="37">
        <v>0</v>
      </c>
      <c r="L958" s="37" t="str">
        <v>001J100000PJG7oIAH</v>
      </c>
      <c r="M958" s="37" t="str">
        <v>North</v>
      </c>
      <c r="N958" s="2">
        <v>201001</v>
      </c>
      <c r="O958" s="2" t="str">
        <v>09AACCN3339C1ZP</v>
      </c>
      <c r="P958" s="2">
        <v>9818663980</v>
      </c>
      <c r="Q958" s="2" t="str">
        <v>Mar'25</v>
      </c>
      <c r="R958" s="2">
        <v>2025</v>
      </c>
      <c r="S958" s="1">
        <v>0</v>
      </c>
      <c r="T958" s="2">
        <v>200</v>
      </c>
      <c r="U958" s="1">
        <v>0</v>
      </c>
      <c r="V958" s="1" t="str">
        <v>Challenger</v>
      </c>
      <c r="W958" s="10">
        <v>0</v>
      </c>
      <c r="X958" s="10">
        <v>0</v>
      </c>
      <c r="Y958" s="10">
        <v>0</v>
      </c>
      <c r="Z958" s="10">
        <v>0</v>
      </c>
      <c r="AA958" s="10">
        <v>0</v>
      </c>
      <c r="AB958" s="10">
        <v>0</v>
      </c>
      <c r="AC958" s="10">
        <v>0</v>
      </c>
      <c r="AD958" s="10">
        <v>0</v>
      </c>
      <c r="AE958" s="10">
        <v>0</v>
      </c>
      <c r="AF958" s="10">
        <v>0</v>
      </c>
      <c r="AG958" s="10">
        <v>0</v>
      </c>
      <c r="AH958" s="10">
        <v>0</v>
      </c>
      <c r="AI958" s="10">
        <v>0</v>
      </c>
      <c r="AJ958" s="10">
        <v>0</v>
      </c>
      <c r="AK958" s="10">
        <v>9.0399999999999991</v>
      </c>
      <c r="AL958" s="10">
        <v>0</v>
      </c>
      <c r="AM958" s="10">
        <v>0</v>
      </c>
      <c r="AN958" s="10">
        <v>0</v>
      </c>
      <c r="AO958" s="10">
        <v>0</v>
      </c>
      <c r="AP958" s="10">
        <v>0</v>
      </c>
      <c r="AQ958" s="10">
        <v>0</v>
      </c>
      <c r="AR958" s="10">
        <v>0</v>
      </c>
      <c r="AS958" s="16">
        <v>0</v>
      </c>
      <c r="AT958" s="16">
        <v>0</v>
      </c>
      <c r="AU958" s="16">
        <v>0</v>
      </c>
      <c r="AV958" s="16">
        <v>0</v>
      </c>
      <c r="AW958" s="16" t="str">
        <v/>
      </c>
      <c r="AX958" s="10">
        <f t="shared" si="100"/>
        <v>0</v>
      </c>
      <c r="AY958" s="10">
        <f>SUM(Z958:AK958)</f>
        <v>9.0399999999999991</v>
      </c>
      <c r="AZ958" s="2" t="s">
        <v>119</v>
      </c>
      <c r="BA958" s="10">
        <f t="shared" si="101"/>
        <v>0</v>
      </c>
      <c r="BB958" s="36" t="s">
        <v>118</v>
      </c>
      <c r="BC958" s="39" t="str">
        <f t="shared" si="102"/>
        <v/>
      </c>
      <c r="BD958" s="16">
        <f>SUM(AR958:AW958)</f>
        <v>0</v>
      </c>
      <c r="BE958" s="10">
        <f>SUM(AL958:AQ958)</f>
        <v>0</v>
      </c>
      <c r="BF958" s="12" t="str">
        <f t="shared" si="103"/>
        <v/>
      </c>
      <c r="BG958" s="12" t="str">
        <f t="shared" si="104"/>
        <v/>
      </c>
      <c r="BH958" s="9">
        <f t="shared" si="105"/>
        <v>0</v>
      </c>
      <c r="BI958" s="39" t="str">
        <f t="shared" si="106"/>
        <v/>
      </c>
      <c r="BK958" s="75"/>
    </row>
    <row r="959" spans="1:63">
      <c r="A959" s="2">
        <v>956</v>
      </c>
      <c r="B959" s="2">
        <v>2025</v>
      </c>
      <c r="C959" s="1">
        <v>0</v>
      </c>
      <c r="D959" s="37" t="str">
        <v>0015g00001TEPUlAAP</v>
      </c>
      <c r="E959" s="37" t="str">
        <v>M/S ALLIED STEEL TRADERS</v>
      </c>
      <c r="F959" s="37" t="str">
        <v>UTTAR PRADESH</v>
      </c>
      <c r="G959" s="37" t="str">
        <v>GAUTAM BUDDHA NAGAR</v>
      </c>
      <c r="H959" s="37" t="str">
        <v>Ghaziabad</v>
      </c>
      <c r="I959" s="37" t="str">
        <v>OPTRIX INFRA LLP</v>
      </c>
      <c r="J959" s="37" t="str">
        <v>Aashish Goyal</v>
      </c>
      <c r="K959" s="37">
        <v>0</v>
      </c>
      <c r="L959" s="37" t="str">
        <v>001J100000PJG7oIAH</v>
      </c>
      <c r="M959" s="37" t="str">
        <v>North</v>
      </c>
      <c r="N959" s="2">
        <v>201009</v>
      </c>
      <c r="O959" s="2" t="str">
        <v>09ABAPK7433J1ZJ</v>
      </c>
      <c r="P959" s="2">
        <v>9811071172</v>
      </c>
      <c r="Q959" s="2" t="str">
        <v>Mar'25</v>
      </c>
      <c r="R959" s="2">
        <v>2025</v>
      </c>
      <c r="S959" s="1">
        <v>0</v>
      </c>
      <c r="T959" s="2">
        <v>300</v>
      </c>
      <c r="U959" s="1">
        <v>0</v>
      </c>
      <c r="V959" s="1" t="str">
        <v>Alien</v>
      </c>
      <c r="W959" s="10">
        <v>0</v>
      </c>
      <c r="X959" s="10">
        <v>0</v>
      </c>
      <c r="Y959" s="10">
        <v>0</v>
      </c>
      <c r="Z959" s="10">
        <v>0</v>
      </c>
      <c r="AA959" s="10">
        <v>0</v>
      </c>
      <c r="AB959" s="10">
        <v>0</v>
      </c>
      <c r="AC959" s="10">
        <v>0</v>
      </c>
      <c r="AD959" s="10">
        <v>0</v>
      </c>
      <c r="AE959" s="10">
        <v>0</v>
      </c>
      <c r="AF959" s="10">
        <v>0</v>
      </c>
      <c r="AG959" s="10">
        <v>0</v>
      </c>
      <c r="AH959" s="10">
        <v>0</v>
      </c>
      <c r="AI959" s="10">
        <v>0</v>
      </c>
      <c r="AJ959" s="10">
        <v>0</v>
      </c>
      <c r="AK959" s="10">
        <v>3.9649999999999999</v>
      </c>
      <c r="AL959" s="10">
        <v>0</v>
      </c>
      <c r="AM959" s="10">
        <v>0</v>
      </c>
      <c r="AN959" s="10">
        <v>0</v>
      </c>
      <c r="AO959" s="10">
        <v>0</v>
      </c>
      <c r="AP959" s="10">
        <v>0</v>
      </c>
      <c r="AQ959" s="10">
        <v>0</v>
      </c>
      <c r="AR959" s="10">
        <v>0</v>
      </c>
      <c r="AS959" s="16">
        <v>0</v>
      </c>
      <c r="AT959" s="16">
        <v>0</v>
      </c>
      <c r="AU959" s="16">
        <v>0</v>
      </c>
      <c r="AV959" s="16">
        <v>0</v>
      </c>
      <c r="AW959" s="16" t="str">
        <v/>
      </c>
      <c r="AX959" s="10">
        <f t="shared" si="100"/>
        <v>0</v>
      </c>
      <c r="AY959" s="10">
        <f>SUM(Z959:AK959)</f>
        <v>3.9649999999999999</v>
      </c>
      <c r="AZ959" s="2" t="s">
        <v>119</v>
      </c>
      <c r="BA959" s="10">
        <f t="shared" si="101"/>
        <v>0</v>
      </c>
      <c r="BB959" s="36" t="s">
        <v>118</v>
      </c>
      <c r="BC959" s="39" t="str">
        <f t="shared" si="102"/>
        <v/>
      </c>
      <c r="BD959" s="16">
        <f>SUM(AR959:AW959)</f>
        <v>0</v>
      </c>
      <c r="BE959" s="10">
        <f>SUM(AL959:AQ959)</f>
        <v>0</v>
      </c>
      <c r="BF959" s="12" t="str">
        <f t="shared" si="103"/>
        <v/>
      </c>
      <c r="BG959" s="12" t="str">
        <f t="shared" si="104"/>
        <v/>
      </c>
      <c r="BH959" s="9">
        <f t="shared" si="105"/>
        <v>0</v>
      </c>
      <c r="BI959" s="39" t="str">
        <f t="shared" si="106"/>
        <v/>
      </c>
      <c r="BK959" s="75"/>
    </row>
    <row r="960" spans="1:63">
      <c r="A960" s="2">
        <v>957</v>
      </c>
      <c r="B960" s="2">
        <v>2025</v>
      </c>
      <c r="C960" s="1">
        <v>0</v>
      </c>
      <c r="D960" s="37" t="str">
        <v>0015g00001NKKa6AAH</v>
      </c>
      <c r="E960" s="37" t="str">
        <v>M/S KHANDELWAL STEEL CENTRE</v>
      </c>
      <c r="F960" s="37" t="str">
        <v>UTTAR PRADESH</v>
      </c>
      <c r="G960" s="37" t="str">
        <v>GAUTAM BUDDHA NAGAR</v>
      </c>
      <c r="H960" s="37" t="str">
        <v>Ghaziabad</v>
      </c>
      <c r="I960" s="37" t="str">
        <v>OPTRIX INFRA LLP</v>
      </c>
      <c r="J960" s="37" t="str">
        <v>Aashish Goyal</v>
      </c>
      <c r="K960" s="37">
        <v>0</v>
      </c>
      <c r="L960" s="37" t="str">
        <v>001J100000PJG7oIAH</v>
      </c>
      <c r="M960" s="37" t="str">
        <v>North</v>
      </c>
      <c r="N960" s="2">
        <v>201009</v>
      </c>
      <c r="O960" s="2" t="str">
        <v>09ABIPC2166J1ZN</v>
      </c>
      <c r="P960" s="2">
        <v>9818719636</v>
      </c>
      <c r="Q960" s="2" t="str">
        <v>Mar'25</v>
      </c>
      <c r="R960" s="2">
        <v>2025</v>
      </c>
      <c r="S960" s="1">
        <v>0</v>
      </c>
      <c r="T960" s="2">
        <v>50</v>
      </c>
      <c r="U960" s="1">
        <v>0</v>
      </c>
      <c r="V960" s="1" t="str">
        <v>Minor</v>
      </c>
      <c r="W960" s="10">
        <v>0</v>
      </c>
      <c r="X960" s="10">
        <v>0</v>
      </c>
      <c r="Y960" s="10">
        <v>0</v>
      </c>
      <c r="Z960" s="10">
        <v>0</v>
      </c>
      <c r="AA960" s="10">
        <v>0</v>
      </c>
      <c r="AB960" s="10">
        <v>0</v>
      </c>
      <c r="AC960" s="10">
        <v>0</v>
      </c>
      <c r="AD960" s="10">
        <v>0</v>
      </c>
      <c r="AE960" s="10">
        <v>0</v>
      </c>
      <c r="AF960" s="10">
        <v>0</v>
      </c>
      <c r="AG960" s="10">
        <v>0</v>
      </c>
      <c r="AH960" s="10">
        <v>0</v>
      </c>
      <c r="AI960" s="10">
        <v>0</v>
      </c>
      <c r="AJ960" s="10">
        <v>0</v>
      </c>
      <c r="AK960" s="10">
        <v>11.09</v>
      </c>
      <c r="AL960" s="10">
        <v>0</v>
      </c>
      <c r="AM960" s="10">
        <v>0</v>
      </c>
      <c r="AN960" s="10">
        <v>0</v>
      </c>
      <c r="AO960" s="10">
        <v>0</v>
      </c>
      <c r="AP960" s="10">
        <v>0</v>
      </c>
      <c r="AQ960" s="10">
        <v>0</v>
      </c>
      <c r="AR960" s="10">
        <v>0</v>
      </c>
      <c r="AS960" s="16">
        <v>0</v>
      </c>
      <c r="AT960" s="16">
        <v>0</v>
      </c>
      <c r="AU960" s="16">
        <v>0</v>
      </c>
      <c r="AV960" s="16">
        <v>0</v>
      </c>
      <c r="AW960" s="16" t="str">
        <v/>
      </c>
      <c r="AX960" s="10">
        <f t="shared" si="100"/>
        <v>0</v>
      </c>
      <c r="AY960" s="10">
        <f>SUM(Z960:AK960)</f>
        <v>11.09</v>
      </c>
      <c r="AZ960" s="2" t="s">
        <v>119</v>
      </c>
      <c r="BA960" s="10">
        <f t="shared" si="101"/>
        <v>0</v>
      </c>
      <c r="BB960" s="36" t="s">
        <v>118</v>
      </c>
      <c r="BC960" s="39" t="str">
        <f t="shared" si="102"/>
        <v/>
      </c>
      <c r="BD960" s="16">
        <f>SUM(AR960:AW960)</f>
        <v>0</v>
      </c>
      <c r="BE960" s="10">
        <f>SUM(AL960:AQ960)</f>
        <v>0</v>
      </c>
      <c r="BF960" s="12" t="str">
        <f t="shared" si="103"/>
        <v/>
      </c>
      <c r="BG960" s="12" t="str">
        <f t="shared" si="104"/>
        <v/>
      </c>
      <c r="BH960" s="9">
        <f t="shared" si="105"/>
        <v>0</v>
      </c>
      <c r="BI960" s="39" t="str">
        <f t="shared" si="106"/>
        <v/>
      </c>
      <c r="BK960" s="75"/>
    </row>
    <row r="961" spans="1:63">
      <c r="A961" s="2">
        <v>958</v>
      </c>
      <c r="B961" s="2">
        <v>2025</v>
      </c>
      <c r="C961" s="1">
        <v>0</v>
      </c>
      <c r="D961" s="37" t="str">
        <v>0015g00001UBHcoAAH</v>
      </c>
      <c r="E961" s="37" t="str">
        <v>M/S TANISHQ TRADING COMPANY</v>
      </c>
      <c r="F961" s="37" t="str">
        <v>UTTAR PRADESH</v>
      </c>
      <c r="G961" s="37" t="str">
        <v>GHAZIABAD</v>
      </c>
      <c r="H961" s="37" t="str">
        <v>Ghaziabad</v>
      </c>
      <c r="I961" s="37" t="str">
        <v>OPTRIX INFRA LLP</v>
      </c>
      <c r="J961" s="37" t="str">
        <v>Aashish Goyal</v>
      </c>
      <c r="K961" s="37">
        <v>0</v>
      </c>
      <c r="L961" s="37" t="str">
        <v>001J100000PJG7oIAH</v>
      </c>
      <c r="M961" s="37" t="str">
        <v>North</v>
      </c>
      <c r="N961" s="2">
        <v>201007</v>
      </c>
      <c r="O961" s="2" t="str">
        <v>09AAHPG2708C1Z5</v>
      </c>
      <c r="P961" s="2">
        <v>9810013804</v>
      </c>
      <c r="Q961" s="2" t="str">
        <v>Mar'25</v>
      </c>
      <c r="R961" s="2">
        <v>2025</v>
      </c>
      <c r="S961" s="1">
        <v>0</v>
      </c>
      <c r="T961" s="2">
        <v>150</v>
      </c>
      <c r="U961" s="1">
        <v>0</v>
      </c>
      <c r="V961" s="1" t="str">
        <v>Challenger</v>
      </c>
      <c r="W961" s="10">
        <v>0</v>
      </c>
      <c r="X961" s="10">
        <v>0</v>
      </c>
      <c r="Y961" s="10">
        <v>0</v>
      </c>
      <c r="Z961" s="10">
        <v>0</v>
      </c>
      <c r="AA961" s="10">
        <v>0</v>
      </c>
      <c r="AB961" s="10">
        <v>0</v>
      </c>
      <c r="AC961" s="10">
        <v>0</v>
      </c>
      <c r="AD961" s="10">
        <v>0</v>
      </c>
      <c r="AE961" s="10">
        <v>0</v>
      </c>
      <c r="AF961" s="10">
        <v>0</v>
      </c>
      <c r="AG961" s="10">
        <v>0</v>
      </c>
      <c r="AH961" s="10">
        <v>0</v>
      </c>
      <c r="AI961" s="10">
        <v>0</v>
      </c>
      <c r="AJ961" s="10">
        <v>0</v>
      </c>
      <c r="AK961" s="10">
        <v>51</v>
      </c>
      <c r="AL961" s="10">
        <v>0</v>
      </c>
      <c r="AM961" s="10">
        <v>0</v>
      </c>
      <c r="AN961" s="10">
        <v>0</v>
      </c>
      <c r="AO961" s="10">
        <v>0</v>
      </c>
      <c r="AP961" s="10">
        <v>0</v>
      </c>
      <c r="AQ961" s="10">
        <v>0</v>
      </c>
      <c r="AR961" s="10">
        <v>0</v>
      </c>
      <c r="AS961" s="16">
        <v>0</v>
      </c>
      <c r="AT961" s="16">
        <v>0</v>
      </c>
      <c r="AU961" s="16">
        <v>0</v>
      </c>
      <c r="AV961" s="16">
        <v>0</v>
      </c>
      <c r="AW961" s="16" t="str">
        <v/>
      </c>
      <c r="AX961" s="10">
        <f t="shared" si="100"/>
        <v>0</v>
      </c>
      <c r="AY961" s="10">
        <f>SUM(Z961:AK961)</f>
        <v>51</v>
      </c>
      <c r="AZ961" s="2" t="s">
        <v>119</v>
      </c>
      <c r="BA961" s="10">
        <f t="shared" si="101"/>
        <v>0</v>
      </c>
      <c r="BB961" s="36" t="s">
        <v>118</v>
      </c>
      <c r="BC961" s="39" t="str">
        <f t="shared" si="102"/>
        <v/>
      </c>
      <c r="BD961" s="16">
        <f>SUM(AR961:AW961)</f>
        <v>0</v>
      </c>
      <c r="BE961" s="10">
        <f>SUM(AL961:AQ961)</f>
        <v>0</v>
      </c>
      <c r="BF961" s="12" t="str">
        <f t="shared" si="103"/>
        <v/>
      </c>
      <c r="BG961" s="12" t="str">
        <f t="shared" si="104"/>
        <v/>
      </c>
      <c r="BH961" s="9">
        <f t="shared" si="105"/>
        <v>0</v>
      </c>
      <c r="BI961" s="39" t="str">
        <f t="shared" si="106"/>
        <v/>
      </c>
      <c r="BK961" s="75"/>
    </row>
    <row r="962" spans="1:63">
      <c r="A962" s="2">
        <v>959</v>
      </c>
      <c r="B962" s="2">
        <v>2025</v>
      </c>
      <c r="C962" s="1">
        <v>0</v>
      </c>
      <c r="D962" s="37" t="str">
        <v>0015g00000svOhaAAE</v>
      </c>
      <c r="E962" s="37" t="str">
        <v>JAIN IRON PVT LTD</v>
      </c>
      <c r="F962" s="37" t="str">
        <v>UTTAR PRADESH</v>
      </c>
      <c r="G962" s="37" t="str">
        <v>GAUTAM BUDDHA NAGAR</v>
      </c>
      <c r="H962" s="37" t="str">
        <v>Ghaziabad</v>
      </c>
      <c r="I962" s="37" t="str">
        <v>OPTRIX INFRA LLP</v>
      </c>
      <c r="J962" s="37" t="str">
        <v>Aashish Goyal</v>
      </c>
      <c r="K962" s="37">
        <v>0</v>
      </c>
      <c r="L962" s="37" t="str">
        <v>001J100000PJG7oIAH</v>
      </c>
      <c r="M962" s="37" t="str">
        <v>North</v>
      </c>
      <c r="N962" s="2">
        <v>201009</v>
      </c>
      <c r="O962" s="2" t="str">
        <v>09AABCJ0819N1ZC</v>
      </c>
      <c r="P962" s="2">
        <v>9999437252</v>
      </c>
      <c r="Q962" s="2" t="str">
        <v>Mar'25</v>
      </c>
      <c r="R962" s="2">
        <v>2025</v>
      </c>
      <c r="S962" s="1">
        <v>0</v>
      </c>
      <c r="T962" s="2">
        <v>400</v>
      </c>
      <c r="U962" s="1">
        <v>0</v>
      </c>
      <c r="V962" s="1" t="str">
        <v>Alien</v>
      </c>
      <c r="W962" s="10">
        <v>0</v>
      </c>
      <c r="X962" s="10">
        <v>0</v>
      </c>
      <c r="Y962" s="10">
        <v>0</v>
      </c>
      <c r="Z962" s="10">
        <v>0</v>
      </c>
      <c r="AA962" s="10">
        <v>0</v>
      </c>
      <c r="AB962" s="10">
        <v>0</v>
      </c>
      <c r="AC962" s="10">
        <v>0</v>
      </c>
      <c r="AD962" s="10">
        <v>0</v>
      </c>
      <c r="AE962" s="10">
        <v>0</v>
      </c>
      <c r="AF962" s="10">
        <v>0</v>
      </c>
      <c r="AG962" s="10">
        <v>0</v>
      </c>
      <c r="AH962" s="10">
        <v>0</v>
      </c>
      <c r="AI962" s="10">
        <v>0</v>
      </c>
      <c r="AJ962" s="10">
        <v>0</v>
      </c>
      <c r="AK962" s="10">
        <v>89.944999999999993</v>
      </c>
      <c r="AL962" s="10">
        <v>0</v>
      </c>
      <c r="AM962" s="10">
        <v>0</v>
      </c>
      <c r="AN962" s="10">
        <v>0</v>
      </c>
      <c r="AO962" s="10">
        <v>0</v>
      </c>
      <c r="AP962" s="10">
        <v>0</v>
      </c>
      <c r="AQ962" s="10">
        <v>0</v>
      </c>
      <c r="AR962" s="10">
        <v>0</v>
      </c>
      <c r="AS962" s="16">
        <v>0</v>
      </c>
      <c r="AT962" s="16">
        <v>0</v>
      </c>
      <c r="AU962" s="16">
        <v>0</v>
      </c>
      <c r="AV962" s="16">
        <v>0</v>
      </c>
      <c r="AW962" s="16" t="str">
        <v/>
      </c>
      <c r="AX962" s="10">
        <f t="shared" si="100"/>
        <v>0</v>
      </c>
      <c r="AY962" s="10">
        <f>SUM(Z962:AK962)</f>
        <v>89.944999999999993</v>
      </c>
      <c r="AZ962" s="2" t="s">
        <v>119</v>
      </c>
      <c r="BA962" s="10">
        <f t="shared" si="101"/>
        <v>0</v>
      </c>
      <c r="BB962" s="36" t="s">
        <v>118</v>
      </c>
      <c r="BC962" s="39" t="str">
        <f t="shared" si="102"/>
        <v/>
      </c>
      <c r="BD962" s="16">
        <f>SUM(AR962:AW962)</f>
        <v>0</v>
      </c>
      <c r="BE962" s="10">
        <f>SUM(AL962:AQ962)</f>
        <v>0</v>
      </c>
      <c r="BF962" s="12" t="str">
        <f t="shared" si="103"/>
        <v/>
      </c>
      <c r="BG962" s="12" t="str">
        <f t="shared" si="104"/>
        <v/>
      </c>
      <c r="BH962" s="9">
        <f t="shared" si="105"/>
        <v>0</v>
      </c>
      <c r="BI962" s="39" t="str">
        <f t="shared" si="106"/>
        <v/>
      </c>
      <c r="BK962" s="75"/>
    </row>
    <row r="963" spans="1:63">
      <c r="A963" s="2">
        <v>960</v>
      </c>
      <c r="B963" s="2">
        <v>2025</v>
      </c>
      <c r="C963" s="1">
        <v>0</v>
      </c>
      <c r="D963" s="37" t="str">
        <v>0015g00001TER6xAAH</v>
      </c>
      <c r="E963" s="37" t="str">
        <v>AKHIL ISPAT PRIVATE LIMITED</v>
      </c>
      <c r="F963" s="37" t="str">
        <v>UTTAR PRADESH</v>
      </c>
      <c r="G963" s="37" t="str">
        <v>GHAZIABAD</v>
      </c>
      <c r="H963" s="37" t="str">
        <v>Ghaziabad</v>
      </c>
      <c r="I963" s="37" t="str">
        <v>OPTRIX INFRA LLP</v>
      </c>
      <c r="J963" s="37" t="str">
        <v>Aashish Goyal</v>
      </c>
      <c r="K963" s="37">
        <v>0</v>
      </c>
      <c r="L963" s="37" t="str">
        <v>001J100000PJG7oIAH</v>
      </c>
      <c r="M963" s="37" t="str">
        <v>North</v>
      </c>
      <c r="N963" s="2">
        <v>201001</v>
      </c>
      <c r="O963" s="2" t="str">
        <v>09AALCS7873B1ZY</v>
      </c>
      <c r="P963" s="2">
        <v>9999045481</v>
      </c>
      <c r="Q963" s="2" t="str">
        <v>Mar'25</v>
      </c>
      <c r="R963" s="2">
        <v>2025</v>
      </c>
      <c r="S963" s="1">
        <v>0</v>
      </c>
      <c r="T963" s="2">
        <v>300</v>
      </c>
      <c r="U963" s="1">
        <v>4.4444444444444444E-3</v>
      </c>
      <c r="V963" s="1" t="str">
        <v>Alien</v>
      </c>
      <c r="W963" s="10">
        <v>0</v>
      </c>
      <c r="X963" s="10">
        <v>0</v>
      </c>
      <c r="Y963" s="10">
        <v>0</v>
      </c>
      <c r="Z963" s="10">
        <v>0</v>
      </c>
      <c r="AA963" s="10">
        <v>0</v>
      </c>
      <c r="AB963" s="10">
        <v>0</v>
      </c>
      <c r="AC963" s="10">
        <v>0</v>
      </c>
      <c r="AD963" s="10">
        <v>0</v>
      </c>
      <c r="AE963" s="10">
        <v>0</v>
      </c>
      <c r="AF963" s="10">
        <v>0</v>
      </c>
      <c r="AG963" s="10">
        <v>0</v>
      </c>
      <c r="AH963" s="10">
        <v>0</v>
      </c>
      <c r="AI963" s="10">
        <v>0</v>
      </c>
      <c r="AJ963" s="10">
        <v>0</v>
      </c>
      <c r="AK963" s="10">
        <v>29.934999999999999</v>
      </c>
      <c r="AL963" s="10">
        <v>0</v>
      </c>
      <c r="AM963" s="10">
        <v>0</v>
      </c>
      <c r="AN963" s="10">
        <v>0</v>
      </c>
      <c r="AO963" s="10">
        <v>0</v>
      </c>
      <c r="AP963" s="10">
        <v>0</v>
      </c>
      <c r="AQ963" s="10">
        <v>0</v>
      </c>
      <c r="AR963" s="10">
        <v>0</v>
      </c>
      <c r="AS963" s="16">
        <v>0</v>
      </c>
      <c r="AT963" s="16">
        <v>0</v>
      </c>
      <c r="AU963" s="16">
        <v>4</v>
      </c>
      <c r="AV963" s="16">
        <v>0</v>
      </c>
      <c r="AW963" s="16" t="str">
        <v/>
      </c>
      <c r="AX963" s="10">
        <f t="shared" si="100"/>
        <v>4</v>
      </c>
      <c r="AY963" s="10">
        <f>SUM(Z963:AK963)</f>
        <v>29.934999999999999</v>
      </c>
      <c r="AZ963" s="2" t="s">
        <v>119</v>
      </c>
      <c r="BA963" s="10">
        <f t="shared" si="101"/>
        <v>0</v>
      </c>
      <c r="BB963" s="36" t="s">
        <v>118</v>
      </c>
      <c r="BC963" s="39" t="str">
        <f t="shared" si="102"/>
        <v/>
      </c>
      <c r="BD963" s="16">
        <f>SUM(AR963:AW963)</f>
        <v>4</v>
      </c>
      <c r="BE963" s="10">
        <f>SUM(AL963:AQ963)</f>
        <v>0</v>
      </c>
      <c r="BF963" s="12">
        <f t="shared" si="103"/>
        <v>1</v>
      </c>
      <c r="BG963" s="12">
        <f t="shared" si="104"/>
        <v>0</v>
      </c>
      <c r="BH963" s="9">
        <f t="shared" si="105"/>
        <v>4</v>
      </c>
      <c r="BI963" s="39" t="str">
        <f t="shared" si="106"/>
        <v/>
      </c>
      <c r="BK963" s="75"/>
    </row>
    <row r="964" spans="1:63">
      <c r="A964" s="2">
        <v>961</v>
      </c>
      <c r="B964" s="2">
        <v>2025</v>
      </c>
      <c r="C964" s="1">
        <v>0</v>
      </c>
      <c r="D964" s="37" t="str">
        <v>001J100000Tu8eRIAR</v>
      </c>
      <c r="E964" s="37" t="str">
        <v>M/S GAURAV STEELS</v>
      </c>
      <c r="F964" s="37" t="str">
        <v>UTTAR PRADESH</v>
      </c>
      <c r="G964" s="37" t="str">
        <v>GHAZIABAD</v>
      </c>
      <c r="H964" s="37">
        <v>0</v>
      </c>
      <c r="I964" s="37" t="str">
        <v>OPTRIX INFRA LLP</v>
      </c>
      <c r="J964" s="37" t="str">
        <v>Aashish Goyal</v>
      </c>
      <c r="K964" s="37">
        <v>0</v>
      </c>
      <c r="L964" s="37" t="str">
        <v>001J100000PJG7oIAH</v>
      </c>
      <c r="M964" s="37" t="str">
        <v>North</v>
      </c>
      <c r="N964" s="2">
        <v>201001</v>
      </c>
      <c r="O964" s="2" t="str">
        <v>09AGJPS2303K1Z7</v>
      </c>
      <c r="P964" s="2">
        <v>9810259104</v>
      </c>
      <c r="Q964" s="2" t="str">
        <v>Mar'25</v>
      </c>
      <c r="R964" s="2">
        <v>2025</v>
      </c>
      <c r="S964" s="1">
        <v>0</v>
      </c>
      <c r="T964" s="2">
        <v>400</v>
      </c>
      <c r="U964" s="1">
        <v>0</v>
      </c>
      <c r="V964" s="1" t="str">
        <v>Alien</v>
      </c>
      <c r="W964" s="10">
        <v>0</v>
      </c>
      <c r="X964" s="10">
        <v>0</v>
      </c>
      <c r="Y964" s="10">
        <v>0</v>
      </c>
      <c r="Z964" s="10">
        <v>0</v>
      </c>
      <c r="AA964" s="10">
        <v>0</v>
      </c>
      <c r="AB964" s="10">
        <v>0</v>
      </c>
      <c r="AC964" s="10">
        <v>0</v>
      </c>
      <c r="AD964" s="10">
        <v>0</v>
      </c>
      <c r="AE964" s="10">
        <v>0</v>
      </c>
      <c r="AF964" s="10">
        <v>0</v>
      </c>
      <c r="AG964" s="10">
        <v>0</v>
      </c>
      <c r="AH964" s="10">
        <v>0</v>
      </c>
      <c r="AI964" s="10">
        <v>0</v>
      </c>
      <c r="AJ964" s="10">
        <v>0</v>
      </c>
      <c r="AK964" s="10">
        <v>9.89</v>
      </c>
      <c r="AL964" s="10">
        <v>0</v>
      </c>
      <c r="AM964" s="10">
        <v>0</v>
      </c>
      <c r="AN964" s="10">
        <v>0</v>
      </c>
      <c r="AO964" s="10">
        <v>0</v>
      </c>
      <c r="AP964" s="10">
        <v>0</v>
      </c>
      <c r="AQ964" s="10">
        <v>0</v>
      </c>
      <c r="AR964" s="10">
        <v>0</v>
      </c>
      <c r="AS964" s="16">
        <v>0</v>
      </c>
      <c r="AT964" s="16">
        <v>0</v>
      </c>
      <c r="AU964" s="16">
        <v>0</v>
      </c>
      <c r="AV964" s="16">
        <v>0</v>
      </c>
      <c r="AW964" s="16" t="str">
        <v/>
      </c>
      <c r="AX964" s="10">
        <f t="shared" si="100"/>
        <v>0</v>
      </c>
      <c r="AY964" s="10">
        <f>SUM(Z964:AK964)</f>
        <v>9.89</v>
      </c>
      <c r="AZ964" s="2" t="s">
        <v>119</v>
      </c>
      <c r="BA964" s="10">
        <f t="shared" si="101"/>
        <v>0</v>
      </c>
      <c r="BB964" s="36" t="s">
        <v>118</v>
      </c>
      <c r="BC964" s="39" t="str">
        <f t="shared" si="102"/>
        <v/>
      </c>
      <c r="BD964" s="16">
        <f>SUM(AR964:AW964)</f>
        <v>0</v>
      </c>
      <c r="BE964" s="10">
        <f>SUM(AL964:AQ964)</f>
        <v>0</v>
      </c>
      <c r="BF964" s="12" t="str">
        <f t="shared" si="103"/>
        <v/>
      </c>
      <c r="BG964" s="12" t="str">
        <f t="shared" si="104"/>
        <v/>
      </c>
      <c r="BH964" s="9">
        <f t="shared" si="105"/>
        <v>0</v>
      </c>
      <c r="BI964" s="39" t="str">
        <f t="shared" si="106"/>
        <v/>
      </c>
      <c r="BK964" s="75"/>
    </row>
    <row r="965" spans="1:63">
      <c r="A965" s="2">
        <v>962</v>
      </c>
      <c r="B965" s="2">
        <v>2025</v>
      </c>
      <c r="C965" s="1">
        <v>0</v>
      </c>
      <c r="D965" s="37" t="str">
        <v>001J100000RTUYSIA5</v>
      </c>
      <c r="E965" s="37" t="str">
        <v>M/S NANDAN STEELS</v>
      </c>
      <c r="F965" s="37" t="str">
        <v>UTTAR PRADESH</v>
      </c>
      <c r="G965" s="37" t="str">
        <v>GHAZIABAD</v>
      </c>
      <c r="H965" s="37" t="str">
        <v>Ghaziabad</v>
      </c>
      <c r="I965" s="37" t="str">
        <v>OPTRIX INFRA LLP</v>
      </c>
      <c r="J965" s="37" t="str">
        <v>Aashish Goyal</v>
      </c>
      <c r="K965" s="37">
        <v>0</v>
      </c>
      <c r="L965" s="37" t="str">
        <v>001J100000PJG7oIAH</v>
      </c>
      <c r="M965" s="37" t="str">
        <v>North</v>
      </c>
      <c r="N965" s="2">
        <v>201001</v>
      </c>
      <c r="O965" s="2" t="str">
        <v>09ACGPG5202N1ZK</v>
      </c>
      <c r="P965" s="2">
        <v>9811395722</v>
      </c>
      <c r="Q965" s="2" t="str">
        <v>Mar'25</v>
      </c>
      <c r="R965" s="2">
        <v>2025</v>
      </c>
      <c r="S965" s="1">
        <v>0</v>
      </c>
      <c r="T965" s="2">
        <v>400</v>
      </c>
      <c r="U965" s="1">
        <v>0</v>
      </c>
      <c r="V965" s="1" t="str">
        <v>Alien</v>
      </c>
      <c r="W965" s="10">
        <v>0</v>
      </c>
      <c r="X965" s="10">
        <v>0</v>
      </c>
      <c r="Y965" s="10">
        <v>0</v>
      </c>
      <c r="Z965" s="10">
        <v>0</v>
      </c>
      <c r="AA965" s="10">
        <v>0</v>
      </c>
      <c r="AB965" s="10">
        <v>0</v>
      </c>
      <c r="AC965" s="10">
        <v>0</v>
      </c>
      <c r="AD965" s="10">
        <v>0</v>
      </c>
      <c r="AE965" s="10">
        <v>0</v>
      </c>
      <c r="AF965" s="10">
        <v>0</v>
      </c>
      <c r="AG965" s="10">
        <v>0</v>
      </c>
      <c r="AH965" s="10">
        <v>0</v>
      </c>
      <c r="AI965" s="10">
        <v>0</v>
      </c>
      <c r="AJ965" s="10">
        <v>0</v>
      </c>
      <c r="AK965" s="10">
        <v>10.615</v>
      </c>
      <c r="AL965" s="10">
        <v>35</v>
      </c>
      <c r="AM965" s="10">
        <v>0</v>
      </c>
      <c r="AN965" s="10">
        <v>0</v>
      </c>
      <c r="AO965" s="10">
        <v>0</v>
      </c>
      <c r="AP965" s="10">
        <v>0</v>
      </c>
      <c r="AQ965" s="10">
        <v>0</v>
      </c>
      <c r="AR965" s="10">
        <v>0</v>
      </c>
      <c r="AS965" s="16">
        <v>0</v>
      </c>
      <c r="AT965" s="16">
        <v>0</v>
      </c>
      <c r="AU965" s="16">
        <v>0</v>
      </c>
      <c r="AV965" s="16">
        <v>0</v>
      </c>
      <c r="AW965" s="16" t="str">
        <v/>
      </c>
      <c r="AX965" s="10">
        <f t="shared" ref="AX965:AX1028" si="107">SUM(AL965:AW965)</f>
        <v>35</v>
      </c>
      <c r="AY965" s="10">
        <f>SUM(Z965:AK965)</f>
        <v>10.615</v>
      </c>
      <c r="AZ965" s="2" t="s">
        <v>119</v>
      </c>
      <c r="BA965" s="10">
        <f t="shared" ref="BA965:BA1028" si="108">AVERAGE(AL965:AQ965)</f>
        <v>5.833333333333333</v>
      </c>
      <c r="BB965" s="36" t="s">
        <v>118</v>
      </c>
      <c r="BC965" s="39" t="str">
        <f t="shared" ref="BC965:BC1028" si="109">IF(AZ965="Yes","",IF(AX965&gt;1250,"E",IF(AX965&gt;750,"D",
IF(AX965&gt;=500,"C",
IF(AX965&gt;=300,"B",
IF(AX965&gt;=200,"A",
""))))))</f>
        <v/>
      </c>
      <c r="BD965" s="16">
        <f>SUM(AR965:AW965)</f>
        <v>0</v>
      </c>
      <c r="BE965" s="10">
        <f>SUM(AL965:AQ965)</f>
        <v>35</v>
      </c>
      <c r="BF965" s="12">
        <f t="shared" ref="BF965:BF1028" si="110">IFERROR(BD965/$AX965,"")</f>
        <v>0</v>
      </c>
      <c r="BG965" s="12">
        <f t="shared" ref="BG965:BG1028" si="111">IFERROR(BE965/$AX965,"")</f>
        <v>1</v>
      </c>
      <c r="BH965" s="9">
        <f t="shared" ref="BH965:BH1028" si="112">SUM(AL965:AW965)</f>
        <v>35</v>
      </c>
      <c r="BI965" s="39" t="str">
        <f t="shared" ref="BI965:BI1028" si="113">IF(AZ965="Yes","",IF(BH965&gt;=1250,"E",IF(BH965&gt;=750,"D",
IF(BH965&gt;=500,"C",
IF(BH965&gt;=300,"B",
IF(BH965&gt;=200,"A",
""))))))</f>
        <v/>
      </c>
      <c r="BK965" s="75"/>
    </row>
    <row r="966" spans="1:63">
      <c r="A966" s="2">
        <v>963</v>
      </c>
      <c r="B966" s="2">
        <v>2025</v>
      </c>
      <c r="C966" s="1">
        <v>0</v>
      </c>
      <c r="D966" s="37" t="str">
        <v>0015g00001TEQEcAAP</v>
      </c>
      <c r="E966" s="37" t="str">
        <v>M/S KRISHNA STEELS</v>
      </c>
      <c r="F966" s="37" t="str">
        <v>UTTAR PRADESH</v>
      </c>
      <c r="G966" s="37" t="str">
        <v>GHAZIABAD</v>
      </c>
      <c r="H966" s="37" t="str">
        <v>Ghaziabad</v>
      </c>
      <c r="I966" s="37" t="str">
        <v>OPTRIX INFRA LLP</v>
      </c>
      <c r="J966" s="37" t="str">
        <v>Aashish Goyal</v>
      </c>
      <c r="K966" s="37">
        <v>0</v>
      </c>
      <c r="L966" s="37" t="str">
        <v>001J100000PJG7oIAH</v>
      </c>
      <c r="M966" s="37" t="str">
        <v>North</v>
      </c>
      <c r="N966" s="2">
        <v>201001</v>
      </c>
      <c r="O966" s="2" t="str">
        <v>09ADGPJ8303G2ZL</v>
      </c>
      <c r="P966" s="2">
        <v>9312795595</v>
      </c>
      <c r="Q966" s="2" t="str">
        <v>Mar'25</v>
      </c>
      <c r="R966" s="2">
        <v>2025</v>
      </c>
      <c r="S966" s="1">
        <v>0</v>
      </c>
      <c r="T966" s="2">
        <v>600</v>
      </c>
      <c r="U966" s="1">
        <v>8.3333333333333332E-3</v>
      </c>
      <c r="V966" s="1" t="str">
        <v>Alien</v>
      </c>
      <c r="W966" s="10">
        <v>0</v>
      </c>
      <c r="X966" s="10">
        <v>0</v>
      </c>
      <c r="Y966" s="10">
        <v>0</v>
      </c>
      <c r="Z966" s="10">
        <v>0</v>
      </c>
      <c r="AA966" s="10">
        <v>0</v>
      </c>
      <c r="AB966" s="10">
        <v>0</v>
      </c>
      <c r="AC966" s="10">
        <v>0</v>
      </c>
      <c r="AD966" s="10">
        <v>0</v>
      </c>
      <c r="AE966" s="10">
        <v>0</v>
      </c>
      <c r="AF966" s="10">
        <v>0</v>
      </c>
      <c r="AG966" s="10">
        <v>0</v>
      </c>
      <c r="AH966" s="10">
        <v>0</v>
      </c>
      <c r="AI966" s="10">
        <v>0</v>
      </c>
      <c r="AJ966" s="10">
        <v>0</v>
      </c>
      <c r="AK966" s="10">
        <v>223</v>
      </c>
      <c r="AL966" s="10">
        <v>55</v>
      </c>
      <c r="AM966" s="10">
        <v>197</v>
      </c>
      <c r="AN966" s="10">
        <v>334</v>
      </c>
      <c r="AO966" s="10">
        <v>241.82</v>
      </c>
      <c r="AP966" s="10">
        <v>31</v>
      </c>
      <c r="AQ966" s="10">
        <v>51</v>
      </c>
      <c r="AR966" s="10">
        <v>0</v>
      </c>
      <c r="AS966" s="16">
        <v>0</v>
      </c>
      <c r="AT966" s="16">
        <v>0</v>
      </c>
      <c r="AU966" s="16">
        <v>0</v>
      </c>
      <c r="AV966" s="16">
        <v>15</v>
      </c>
      <c r="AW966" s="16" t="str">
        <v/>
      </c>
      <c r="AX966" s="10">
        <f t="shared" si="107"/>
        <v>924.81999999999994</v>
      </c>
      <c r="AY966" s="10">
        <f>SUM(Z966:AK966)</f>
        <v>223</v>
      </c>
      <c r="AZ966" s="2" t="s">
        <v>119</v>
      </c>
      <c r="BA966" s="10">
        <f t="shared" si="108"/>
        <v>151.63666666666666</v>
      </c>
      <c r="BB966" s="36" t="s">
        <v>118</v>
      </c>
      <c r="BC966" s="39" t="str">
        <f t="shared" si="109"/>
        <v>D</v>
      </c>
      <c r="BD966" s="16">
        <f>SUM(AR966:AW966)</f>
        <v>15</v>
      </c>
      <c r="BE966" s="10">
        <f>SUM(AL966:AQ966)</f>
        <v>909.81999999999994</v>
      </c>
      <c r="BF966" s="12">
        <f t="shared" si="110"/>
        <v>1.6219372418416558E-2</v>
      </c>
      <c r="BG966" s="12">
        <f t="shared" si="111"/>
        <v>0.98378062758158347</v>
      </c>
      <c r="BH966" s="9">
        <f t="shared" si="112"/>
        <v>924.81999999999994</v>
      </c>
      <c r="BI966" s="39" t="str">
        <f t="shared" si="113"/>
        <v>D</v>
      </c>
      <c r="BJ966" s="1" t="str">
        <f>_xlfn.XLOOKUP(D966,'Holi gift'!A:A,'Holi gift'!A:A,"",0,1)</f>
        <v/>
      </c>
      <c r="BK966" s="75"/>
    </row>
    <row r="967" spans="1:63">
      <c r="A967" s="2">
        <v>964</v>
      </c>
      <c r="B967" s="2">
        <v>2025</v>
      </c>
      <c r="C967" s="1">
        <v>0</v>
      </c>
      <c r="D967" s="37" t="str">
        <v>001J1000003nKcbIAE</v>
      </c>
      <c r="E967" s="37" t="str">
        <v>SHREE STEEL TRADERS</v>
      </c>
      <c r="F967" s="37" t="str">
        <v>HIMACHAL PRADESH</v>
      </c>
      <c r="G967" s="37" t="str">
        <v>SOLAN</v>
      </c>
      <c r="H967" s="37">
        <v>0</v>
      </c>
      <c r="I967" s="37" t="str">
        <v>PAL CEMENT AND STEEL PVT. LTD.</v>
      </c>
      <c r="J967" s="37" t="str">
        <v>Rahul Gautam</v>
      </c>
      <c r="K967" s="37">
        <v>0</v>
      </c>
      <c r="L967" s="37" t="str">
        <v>C12827</v>
      </c>
      <c r="M967" s="37" t="str">
        <v>North</v>
      </c>
      <c r="N967" s="2">
        <v>173205</v>
      </c>
      <c r="O967" s="2" t="str">
        <v>02ABDFS6741G2ZC</v>
      </c>
      <c r="P967" s="2">
        <v>9816024787</v>
      </c>
      <c r="Q967" s="2" t="str">
        <v>Mar'25</v>
      </c>
      <c r="R967" s="2">
        <v>2025</v>
      </c>
      <c r="S967" s="1">
        <v>0</v>
      </c>
      <c r="T967" s="2">
        <v>200</v>
      </c>
      <c r="U967" s="1">
        <v>0.40408333333333329</v>
      </c>
      <c r="V967" s="1" t="str">
        <v>Star</v>
      </c>
      <c r="W967" s="10">
        <v>0</v>
      </c>
      <c r="X967" s="10">
        <v>0</v>
      </c>
      <c r="Y967" s="10">
        <v>0</v>
      </c>
      <c r="Z967" s="10">
        <v>0</v>
      </c>
      <c r="AA967" s="10">
        <v>0</v>
      </c>
      <c r="AB967" s="10">
        <v>0</v>
      </c>
      <c r="AC967" s="10">
        <v>0</v>
      </c>
      <c r="AD967" s="10">
        <v>0</v>
      </c>
      <c r="AE967" s="10">
        <v>0</v>
      </c>
      <c r="AF967" s="10">
        <v>0</v>
      </c>
      <c r="AG967" s="10">
        <v>0</v>
      </c>
      <c r="AH967" s="10">
        <v>0</v>
      </c>
      <c r="AI967" s="10">
        <v>0</v>
      </c>
      <c r="AJ967" s="10">
        <v>0</v>
      </c>
      <c r="AK967" s="10">
        <v>123</v>
      </c>
      <c r="AL967" s="10">
        <v>35</v>
      </c>
      <c r="AM967" s="10">
        <v>51</v>
      </c>
      <c r="AN967" s="10">
        <v>15</v>
      </c>
      <c r="AO967" s="10">
        <v>0</v>
      </c>
      <c r="AP967" s="10">
        <v>0</v>
      </c>
      <c r="AQ967" s="10">
        <v>30.04</v>
      </c>
      <c r="AR967" s="10">
        <v>0</v>
      </c>
      <c r="AS967" s="16">
        <v>0</v>
      </c>
      <c r="AT967" s="16">
        <v>0</v>
      </c>
      <c r="AU967" s="16">
        <v>151</v>
      </c>
      <c r="AV967" s="16">
        <v>91.45</v>
      </c>
      <c r="AW967" s="16">
        <v>378</v>
      </c>
      <c r="AX967" s="10">
        <f t="shared" si="107"/>
        <v>751.49</v>
      </c>
      <c r="AY967" s="10">
        <f>SUM(Z967:AK967)</f>
        <v>123</v>
      </c>
      <c r="AZ967" s="2" t="s">
        <v>119</v>
      </c>
      <c r="BA967" s="10">
        <f t="shared" si="108"/>
        <v>21.84</v>
      </c>
      <c r="BB967" s="36" t="s">
        <v>118</v>
      </c>
      <c r="BC967" s="39" t="str">
        <f t="shared" si="109"/>
        <v>D</v>
      </c>
      <c r="BD967" s="16">
        <f>SUM(AR967:AW967)</f>
        <v>620.45000000000005</v>
      </c>
      <c r="BE967" s="10">
        <f>SUM(AL967:AQ967)</f>
        <v>131.04</v>
      </c>
      <c r="BF967" s="12">
        <f t="shared" si="110"/>
        <v>0.82562642217461313</v>
      </c>
      <c r="BG967" s="12">
        <f t="shared" si="111"/>
        <v>0.17437357782538687</v>
      </c>
      <c r="BH967" s="9">
        <f t="shared" si="112"/>
        <v>751.49</v>
      </c>
      <c r="BI967" s="39" t="str">
        <f t="shared" si="113"/>
        <v>D</v>
      </c>
      <c r="BK967" s="75"/>
    </row>
    <row r="968" spans="1:63">
      <c r="A968" s="2">
        <v>965</v>
      </c>
      <c r="B968" s="2">
        <v>2025</v>
      </c>
      <c r="C968" s="1">
        <v>0</v>
      </c>
      <c r="D968" s="37" t="str">
        <v>001J100000TtSubIAF</v>
      </c>
      <c r="E968" s="37" t="str">
        <v>G.S.CORPORATION</v>
      </c>
      <c r="F968" s="37" t="str">
        <v>CHANDIGARH</v>
      </c>
      <c r="G968" s="37" t="str">
        <v>CHANDIGARH</v>
      </c>
      <c r="H968" s="37" t="str">
        <v>Chandigarh</v>
      </c>
      <c r="I968" s="37" t="str">
        <v>PAL CEMENT AND STEEL PVT. LTD.</v>
      </c>
      <c r="J968" s="37" t="str">
        <v>Abhishek Wadhwa</v>
      </c>
      <c r="K968" s="37">
        <v>0</v>
      </c>
      <c r="L968" s="37" t="str">
        <v>C12827</v>
      </c>
      <c r="M968" s="37" t="str">
        <v>North</v>
      </c>
      <c r="N968" s="2">
        <v>160101</v>
      </c>
      <c r="O968" s="2" t="str">
        <v>04bbupj9450p1zs</v>
      </c>
      <c r="P968" s="2">
        <v>9872758075</v>
      </c>
      <c r="Q968" s="2" t="str">
        <v>Mar'25</v>
      </c>
      <c r="R968" s="2">
        <v>2025</v>
      </c>
      <c r="S968" s="1">
        <v>0</v>
      </c>
      <c r="T968" s="2">
        <v>150</v>
      </c>
      <c r="U968" s="1">
        <v>8.8888888888888889E-3</v>
      </c>
      <c r="V968" s="1" t="str">
        <v>Challenger</v>
      </c>
      <c r="W968" s="10">
        <v>0</v>
      </c>
      <c r="X968" s="10">
        <v>0</v>
      </c>
      <c r="Y968" s="10">
        <v>0</v>
      </c>
      <c r="Z968" s="10">
        <v>0</v>
      </c>
      <c r="AA968" s="10">
        <v>0</v>
      </c>
      <c r="AB968" s="10">
        <v>0</v>
      </c>
      <c r="AC968" s="10">
        <v>0</v>
      </c>
      <c r="AD968" s="10">
        <v>0</v>
      </c>
      <c r="AE968" s="10">
        <v>0</v>
      </c>
      <c r="AF968" s="10">
        <v>0</v>
      </c>
      <c r="AG968" s="10">
        <v>0</v>
      </c>
      <c r="AH968" s="10">
        <v>0</v>
      </c>
      <c r="AI968" s="10">
        <v>0</v>
      </c>
      <c r="AJ968" s="10">
        <v>0</v>
      </c>
      <c r="AK968" s="10">
        <v>51</v>
      </c>
      <c r="AL968" s="10">
        <v>0</v>
      </c>
      <c r="AM968" s="10">
        <v>0</v>
      </c>
      <c r="AN968" s="10">
        <v>0</v>
      </c>
      <c r="AO968" s="10">
        <v>0</v>
      </c>
      <c r="AP968" s="10">
        <v>0</v>
      </c>
      <c r="AQ968" s="10">
        <v>0</v>
      </c>
      <c r="AR968" s="10">
        <v>0</v>
      </c>
      <c r="AS968" s="16">
        <v>0</v>
      </c>
      <c r="AT968" s="16">
        <v>0</v>
      </c>
      <c r="AU968" s="16">
        <v>4</v>
      </c>
      <c r="AV968" s="16">
        <v>0</v>
      </c>
      <c r="AW968" s="16" t="str">
        <v/>
      </c>
      <c r="AX968" s="10">
        <f t="shared" si="107"/>
        <v>4</v>
      </c>
      <c r="AY968" s="10">
        <f>SUM(Z968:AK968)</f>
        <v>51</v>
      </c>
      <c r="AZ968" s="2" t="s">
        <v>119</v>
      </c>
      <c r="BA968" s="10">
        <f t="shared" si="108"/>
        <v>0</v>
      </c>
      <c r="BB968" s="36" t="s">
        <v>118</v>
      </c>
      <c r="BC968" s="39" t="str">
        <f t="shared" si="109"/>
        <v/>
      </c>
      <c r="BD968" s="16">
        <f>SUM(AR968:AW968)</f>
        <v>4</v>
      </c>
      <c r="BE968" s="10">
        <f>SUM(AL968:AQ968)</f>
        <v>0</v>
      </c>
      <c r="BF968" s="12">
        <f t="shared" si="110"/>
        <v>1</v>
      </c>
      <c r="BG968" s="12">
        <f t="shared" si="111"/>
        <v>0</v>
      </c>
      <c r="BH968" s="9">
        <f t="shared" si="112"/>
        <v>4</v>
      </c>
      <c r="BI968" s="39" t="str">
        <f t="shared" si="113"/>
        <v/>
      </c>
      <c r="BK968" s="75"/>
    </row>
    <row r="969" spans="1:63">
      <c r="A969" s="2">
        <v>966</v>
      </c>
      <c r="B969" s="2">
        <v>2025</v>
      </c>
      <c r="C969" s="1">
        <v>0</v>
      </c>
      <c r="D969" s="37" t="str">
        <v>0015g00001W2vQsAAJ</v>
      </c>
      <c r="E969" s="37" t="str">
        <v>KIRTI SALES</v>
      </c>
      <c r="F969" s="37" t="str">
        <v>HARYANA</v>
      </c>
      <c r="G969" s="37" t="str">
        <v>KURUKSHETRA</v>
      </c>
      <c r="H969" s="37" t="str">
        <v>Shahabad</v>
      </c>
      <c r="I969" s="37" t="str">
        <v>RAMDOOT UDHYOG PRIVATE LIMITED</v>
      </c>
      <c r="J969" s="37" t="str">
        <v>Naseem Makkar</v>
      </c>
      <c r="K969" s="37">
        <v>0</v>
      </c>
      <c r="L969" s="37" t="str">
        <v>C13168</v>
      </c>
      <c r="M969" s="37" t="str">
        <v>North</v>
      </c>
      <c r="N969" s="2">
        <v>136135</v>
      </c>
      <c r="O969" s="2" t="str">
        <v>06BBLPK9641J1Z7</v>
      </c>
      <c r="P969" s="2">
        <v>9017811111</v>
      </c>
      <c r="Q969" s="2" t="str">
        <v>Mar'25</v>
      </c>
      <c r="R969" s="2">
        <v>2025</v>
      </c>
      <c r="S969" s="1">
        <v>0</v>
      </c>
      <c r="T969" s="2">
        <v>60</v>
      </c>
      <c r="U969" s="1">
        <v>0.25394444444444442</v>
      </c>
      <c r="V969" s="1" t="str">
        <v>Star</v>
      </c>
      <c r="W969" s="10">
        <v>0</v>
      </c>
      <c r="X969" s="10">
        <v>0</v>
      </c>
      <c r="Y969" s="10">
        <v>0</v>
      </c>
      <c r="Z969" s="10">
        <v>0</v>
      </c>
      <c r="AA969" s="10">
        <v>0</v>
      </c>
      <c r="AB969" s="10">
        <v>0</v>
      </c>
      <c r="AC969" s="10">
        <v>0</v>
      </c>
      <c r="AD969" s="10">
        <v>0</v>
      </c>
      <c r="AE969" s="10">
        <v>0</v>
      </c>
      <c r="AF969" s="10">
        <v>0</v>
      </c>
      <c r="AG969" s="10">
        <v>0</v>
      </c>
      <c r="AH969" s="10">
        <v>0</v>
      </c>
      <c r="AI969" s="10">
        <v>0</v>
      </c>
      <c r="AJ969" s="10">
        <v>0</v>
      </c>
      <c r="AK969" s="10">
        <v>24.82</v>
      </c>
      <c r="AL969" s="10">
        <v>23.8</v>
      </c>
      <c r="AM969" s="10">
        <v>5</v>
      </c>
      <c r="AN969" s="10">
        <v>561</v>
      </c>
      <c r="AO969" s="10">
        <v>0</v>
      </c>
      <c r="AP969" s="10">
        <v>0</v>
      </c>
      <c r="AQ969" s="10">
        <v>0</v>
      </c>
      <c r="AR969" s="10">
        <v>166</v>
      </c>
      <c r="AS969" s="16">
        <v>456.52</v>
      </c>
      <c r="AT969" s="16">
        <v>45.71</v>
      </c>
      <c r="AU969" s="16">
        <v>0</v>
      </c>
      <c r="AV969" s="16">
        <v>0</v>
      </c>
      <c r="AW969" s="16" t="str">
        <v/>
      </c>
      <c r="AX969" s="10">
        <f t="shared" si="107"/>
        <v>1258.03</v>
      </c>
      <c r="AY969" s="10">
        <f>SUM(Z969:AK969)</f>
        <v>24.82</v>
      </c>
      <c r="AZ969" s="2" t="s">
        <v>119</v>
      </c>
      <c r="BA969" s="10">
        <f t="shared" si="108"/>
        <v>98.3</v>
      </c>
      <c r="BB969" s="36" t="s">
        <v>118</v>
      </c>
      <c r="BC969" s="39" t="str">
        <f t="shared" si="109"/>
        <v>E</v>
      </c>
      <c r="BD969" s="16">
        <f>SUM(AR969:AW969)</f>
        <v>668.23</v>
      </c>
      <c r="BE969" s="10">
        <f>SUM(AL969:AQ969)</f>
        <v>589.79999999999995</v>
      </c>
      <c r="BF969" s="12">
        <f t="shared" si="110"/>
        <v>0.53117175266090633</v>
      </c>
      <c r="BG969" s="12">
        <f t="shared" si="111"/>
        <v>0.46882824733909362</v>
      </c>
      <c r="BH969" s="9">
        <f t="shared" si="112"/>
        <v>1258.03</v>
      </c>
      <c r="BI969" s="39" t="str">
        <f t="shared" si="113"/>
        <v>E</v>
      </c>
      <c r="BJ969" s="1" t="str">
        <f>_xlfn.XLOOKUP(D969,'Holi gift'!A:A,'Holi gift'!A:A,"",0,1)</f>
        <v>0015g00001W2vQsAAJ</v>
      </c>
      <c r="BK969" s="75"/>
    </row>
    <row r="970" spans="1:63">
      <c r="A970" s="2">
        <v>967</v>
      </c>
      <c r="B970" s="2">
        <v>2025</v>
      </c>
      <c r="C970" s="1">
        <v>0</v>
      </c>
      <c r="D970" s="37" t="str">
        <v>001J100000RTdP7IAL</v>
      </c>
      <c r="E970" s="37" t="str">
        <v>M/S SUNRISE STONE  &amp; STEEL</v>
      </c>
      <c r="F970" s="37" t="str">
        <v>UTTAR PRADESH</v>
      </c>
      <c r="G970" s="37" t="str">
        <v>GAUTAM BUDDHA NAGAR</v>
      </c>
      <c r="H970" s="37" t="str">
        <v>Noida</v>
      </c>
      <c r="I970" s="37" t="str">
        <v>SHASHI STEELS CORPORATION</v>
      </c>
      <c r="J970" s="37" t="str">
        <v>Abhijeet Biswas</v>
      </c>
      <c r="K970" s="37">
        <v>0</v>
      </c>
      <c r="L970" s="37" t="str">
        <v>C12816</v>
      </c>
      <c r="M970" s="37" t="str">
        <v>North</v>
      </c>
      <c r="N970" s="2">
        <v>201301</v>
      </c>
      <c r="O970" s="2" t="str">
        <v>09ANPPM8661F1ZE</v>
      </c>
      <c r="P970" s="2">
        <v>9212707360</v>
      </c>
      <c r="Q970" s="2" t="str">
        <v>Mar'25</v>
      </c>
      <c r="R970" s="2">
        <v>2025</v>
      </c>
      <c r="S970" s="1">
        <v>0</v>
      </c>
      <c r="T970" s="2">
        <v>50</v>
      </c>
      <c r="U970" s="1">
        <v>0</v>
      </c>
      <c r="V970" s="1" t="str">
        <v>Minor</v>
      </c>
      <c r="W970" s="10">
        <v>0</v>
      </c>
      <c r="X970" s="10">
        <v>0</v>
      </c>
      <c r="Y970" s="10">
        <v>0</v>
      </c>
      <c r="Z970" s="10">
        <v>0</v>
      </c>
      <c r="AA970" s="10">
        <v>0</v>
      </c>
      <c r="AB970" s="10">
        <v>0</v>
      </c>
      <c r="AC970" s="10">
        <v>0</v>
      </c>
      <c r="AD970" s="10">
        <v>0</v>
      </c>
      <c r="AE970" s="10">
        <v>0</v>
      </c>
      <c r="AF970" s="10">
        <v>0</v>
      </c>
      <c r="AG970" s="10">
        <v>0</v>
      </c>
      <c r="AH970" s="10">
        <v>0</v>
      </c>
      <c r="AI970" s="10">
        <v>0</v>
      </c>
      <c r="AJ970" s="10">
        <v>0</v>
      </c>
      <c r="AK970" s="10">
        <v>93</v>
      </c>
      <c r="AL970" s="10">
        <v>0</v>
      </c>
      <c r="AM970" s="10">
        <v>0</v>
      </c>
      <c r="AN970" s="10">
        <v>0</v>
      </c>
      <c r="AO970" s="10">
        <v>0</v>
      </c>
      <c r="AP970" s="10">
        <v>0</v>
      </c>
      <c r="AQ970" s="10">
        <v>0</v>
      </c>
      <c r="AR970" s="10">
        <v>0</v>
      </c>
      <c r="AS970" s="16">
        <v>0</v>
      </c>
      <c r="AT970" s="16">
        <v>0</v>
      </c>
      <c r="AU970" s="16">
        <v>0</v>
      </c>
      <c r="AV970" s="16">
        <v>0</v>
      </c>
      <c r="AW970" s="16" t="str">
        <v/>
      </c>
      <c r="AX970" s="10">
        <f t="shared" si="107"/>
        <v>0</v>
      </c>
      <c r="AY970" s="10">
        <f>SUM(Z970:AK970)</f>
        <v>93</v>
      </c>
      <c r="AZ970" s="2" t="s">
        <v>119</v>
      </c>
      <c r="BA970" s="10">
        <f t="shared" si="108"/>
        <v>0</v>
      </c>
      <c r="BB970" s="36" t="s">
        <v>118</v>
      </c>
      <c r="BC970" s="39" t="str">
        <f t="shared" si="109"/>
        <v/>
      </c>
      <c r="BD970" s="16">
        <f>SUM(AR970:AW970)</f>
        <v>0</v>
      </c>
      <c r="BE970" s="10">
        <f>SUM(AL970:AQ970)</f>
        <v>0</v>
      </c>
      <c r="BF970" s="12" t="str">
        <f t="shared" si="110"/>
        <v/>
      </c>
      <c r="BG970" s="12" t="str">
        <f t="shared" si="111"/>
        <v/>
      </c>
      <c r="BH970" s="9">
        <f t="shared" si="112"/>
        <v>0</v>
      </c>
      <c r="BI970" s="39" t="str">
        <f t="shared" si="113"/>
        <v/>
      </c>
      <c r="BK970" s="75"/>
    </row>
    <row r="971" spans="1:63">
      <c r="A971" s="2">
        <v>968</v>
      </c>
      <c r="B971" s="2">
        <v>2025</v>
      </c>
      <c r="C971" s="1">
        <v>0</v>
      </c>
      <c r="D971" s="37" t="str">
        <v>0015g00001XcJxiAAF</v>
      </c>
      <c r="E971" s="37" t="str">
        <v>M/S VESASH STEEL</v>
      </c>
      <c r="F971" s="37" t="str">
        <v>UTTAR PRADESH</v>
      </c>
      <c r="G971" s="37" t="str">
        <v>GAUTAM BUDDHA NAGAR</v>
      </c>
      <c r="H971" s="37" t="str">
        <v>Sikandrabad</v>
      </c>
      <c r="I971" s="37" t="str">
        <v>SHASHI STEELS CORPORATION</v>
      </c>
      <c r="J971" s="37" t="str">
        <v>Abhijeet Biswas</v>
      </c>
      <c r="K971" s="37">
        <v>0</v>
      </c>
      <c r="L971" s="37" t="str">
        <v>C12816</v>
      </c>
      <c r="M971" s="37" t="str">
        <v>North</v>
      </c>
      <c r="N971" s="2">
        <v>201306</v>
      </c>
      <c r="O971" s="2" t="str">
        <v>09AKJPK8018R1ZC</v>
      </c>
      <c r="P971" s="2">
        <v>9810904117</v>
      </c>
      <c r="Q971" s="2" t="str">
        <v>Mar'25</v>
      </c>
      <c r="R971" s="2">
        <v>2025</v>
      </c>
      <c r="S971" s="1">
        <v>0</v>
      </c>
      <c r="T971" s="2">
        <v>100</v>
      </c>
      <c r="U971" s="1">
        <v>0</v>
      </c>
      <c r="V971" s="1" t="str">
        <v>Challenger</v>
      </c>
      <c r="W971" s="10">
        <v>0</v>
      </c>
      <c r="X971" s="10">
        <v>0</v>
      </c>
      <c r="Y971" s="10">
        <v>0</v>
      </c>
      <c r="Z971" s="10">
        <v>0</v>
      </c>
      <c r="AA971" s="10">
        <v>0</v>
      </c>
      <c r="AB971" s="10">
        <v>0</v>
      </c>
      <c r="AC971" s="10">
        <v>0</v>
      </c>
      <c r="AD971" s="10">
        <v>0</v>
      </c>
      <c r="AE971" s="10">
        <v>0</v>
      </c>
      <c r="AF971" s="10">
        <v>0</v>
      </c>
      <c r="AG971" s="10">
        <v>0</v>
      </c>
      <c r="AH971" s="10">
        <v>0</v>
      </c>
      <c r="AI971" s="10">
        <v>0</v>
      </c>
      <c r="AJ971" s="10">
        <v>0</v>
      </c>
      <c r="AK971" s="10">
        <v>91</v>
      </c>
      <c r="AL971" s="10">
        <v>0</v>
      </c>
      <c r="AM971" s="10">
        <v>0</v>
      </c>
      <c r="AN971" s="10">
        <v>0</v>
      </c>
      <c r="AO971" s="10">
        <v>0</v>
      </c>
      <c r="AP971" s="10">
        <v>0</v>
      </c>
      <c r="AQ971" s="10">
        <v>0</v>
      </c>
      <c r="AR971" s="10">
        <v>0</v>
      </c>
      <c r="AS971" s="16">
        <v>0</v>
      </c>
      <c r="AT971" s="16">
        <v>0</v>
      </c>
      <c r="AU971" s="16">
        <v>0</v>
      </c>
      <c r="AV971" s="16">
        <v>0</v>
      </c>
      <c r="AW971" s="16" t="str">
        <v/>
      </c>
      <c r="AX971" s="10">
        <f t="shared" si="107"/>
        <v>0</v>
      </c>
      <c r="AY971" s="10">
        <f>SUM(Z971:AK971)</f>
        <v>91</v>
      </c>
      <c r="AZ971" s="2" t="s">
        <v>119</v>
      </c>
      <c r="BA971" s="10">
        <f t="shared" si="108"/>
        <v>0</v>
      </c>
      <c r="BB971" s="36" t="s">
        <v>118</v>
      </c>
      <c r="BC971" s="39" t="str">
        <f t="shared" si="109"/>
        <v/>
      </c>
      <c r="BD971" s="16">
        <f>SUM(AR971:AW971)</f>
        <v>0</v>
      </c>
      <c r="BE971" s="10">
        <f>SUM(AL971:AQ971)</f>
        <v>0</v>
      </c>
      <c r="BF971" s="12" t="str">
        <f t="shared" si="110"/>
        <v/>
      </c>
      <c r="BG971" s="12" t="str">
        <f t="shared" si="111"/>
        <v/>
      </c>
      <c r="BH971" s="9">
        <f t="shared" si="112"/>
        <v>0</v>
      </c>
      <c r="BI971" s="39" t="str">
        <f t="shared" si="113"/>
        <v/>
      </c>
      <c r="BK971" s="75"/>
    </row>
    <row r="972" spans="1:63">
      <c r="A972" s="2">
        <v>969</v>
      </c>
      <c r="B972" s="2">
        <v>2025</v>
      </c>
      <c r="C972" s="1">
        <v>0</v>
      </c>
      <c r="D972" s="37" t="str">
        <v>0015g00001dJkEGAA0</v>
      </c>
      <c r="E972" s="37" t="str">
        <v>M/S SHIVA STEELS</v>
      </c>
      <c r="F972" s="37" t="str">
        <v>UTTAR PRADESH</v>
      </c>
      <c r="G972" s="37" t="str">
        <v>GAUTAM BUDDHA NAGAR</v>
      </c>
      <c r="H972" s="37" t="str">
        <v>Noida</v>
      </c>
      <c r="I972" s="37" t="str">
        <v>SHASHI STEELS CORPORATION</v>
      </c>
      <c r="J972" s="37" t="str">
        <v>Abhijeet Biswas</v>
      </c>
      <c r="K972" s="37">
        <v>0</v>
      </c>
      <c r="L972" s="37" t="str">
        <v>C12816</v>
      </c>
      <c r="M972" s="37" t="str">
        <v>North</v>
      </c>
      <c r="N972" s="2">
        <v>201301</v>
      </c>
      <c r="O972" s="2" t="str">
        <v>09AGGPG7922H1ZA</v>
      </c>
      <c r="P972" s="2">
        <v>9312248502</v>
      </c>
      <c r="Q972" s="2" t="str">
        <v>Mar'25</v>
      </c>
      <c r="R972" s="2">
        <v>2025</v>
      </c>
      <c r="S972" s="1">
        <v>0</v>
      </c>
      <c r="T972" s="2">
        <v>150</v>
      </c>
      <c r="U972" s="1">
        <v>0</v>
      </c>
      <c r="V972" s="1" t="str">
        <v>Challenger</v>
      </c>
      <c r="W972" s="10">
        <v>0</v>
      </c>
      <c r="X972" s="10">
        <v>0</v>
      </c>
      <c r="Y972" s="10">
        <v>0</v>
      </c>
      <c r="Z972" s="10">
        <v>0</v>
      </c>
      <c r="AA972" s="10">
        <v>0</v>
      </c>
      <c r="AB972" s="10">
        <v>0</v>
      </c>
      <c r="AC972" s="10">
        <v>0</v>
      </c>
      <c r="AD972" s="10">
        <v>0</v>
      </c>
      <c r="AE972" s="10">
        <v>0</v>
      </c>
      <c r="AF972" s="10">
        <v>0</v>
      </c>
      <c r="AG972" s="10">
        <v>0</v>
      </c>
      <c r="AH972" s="10">
        <v>0</v>
      </c>
      <c r="AI972" s="10">
        <v>0</v>
      </c>
      <c r="AJ972" s="10">
        <v>0</v>
      </c>
      <c r="AK972" s="10">
        <v>107</v>
      </c>
      <c r="AL972" s="10">
        <v>0</v>
      </c>
      <c r="AM972" s="10">
        <v>0</v>
      </c>
      <c r="AN972" s="10">
        <v>0</v>
      </c>
      <c r="AO972" s="10">
        <v>0</v>
      </c>
      <c r="AP972" s="10">
        <v>0</v>
      </c>
      <c r="AQ972" s="10">
        <v>0</v>
      </c>
      <c r="AR972" s="10">
        <v>0</v>
      </c>
      <c r="AS972" s="16">
        <v>0</v>
      </c>
      <c r="AT972" s="16">
        <v>0</v>
      </c>
      <c r="AU972" s="16">
        <v>0</v>
      </c>
      <c r="AV972" s="16">
        <v>0</v>
      </c>
      <c r="AW972" s="16" t="str">
        <v/>
      </c>
      <c r="AX972" s="10">
        <f t="shared" si="107"/>
        <v>0</v>
      </c>
      <c r="AY972" s="10">
        <f>SUM(Z972:AK972)</f>
        <v>107</v>
      </c>
      <c r="AZ972" s="2" t="s">
        <v>119</v>
      </c>
      <c r="BA972" s="10">
        <f t="shared" si="108"/>
        <v>0</v>
      </c>
      <c r="BB972" s="36" t="s">
        <v>118</v>
      </c>
      <c r="BC972" s="39" t="str">
        <f t="shared" si="109"/>
        <v/>
      </c>
      <c r="BD972" s="16">
        <f>SUM(AR972:AW972)</f>
        <v>0</v>
      </c>
      <c r="BE972" s="10">
        <f>SUM(AL972:AQ972)</f>
        <v>0</v>
      </c>
      <c r="BF972" s="12" t="str">
        <f t="shared" si="110"/>
        <v/>
      </c>
      <c r="BG972" s="12" t="str">
        <f t="shared" si="111"/>
        <v/>
      </c>
      <c r="BH972" s="9">
        <f t="shared" si="112"/>
        <v>0</v>
      </c>
      <c r="BI972" s="39" t="str">
        <f t="shared" si="113"/>
        <v/>
      </c>
      <c r="BK972" s="75"/>
    </row>
    <row r="973" spans="1:63">
      <c r="A973" s="2">
        <v>970</v>
      </c>
      <c r="B973" s="2">
        <v>2025</v>
      </c>
      <c r="C973" s="1">
        <v>0</v>
      </c>
      <c r="D973" s="37" t="str">
        <v>001J1000007oL8DIAU</v>
      </c>
      <c r="E973" s="37" t="str">
        <v>BISHT SALES CORPORATION</v>
      </c>
      <c r="F973" s="37" t="str">
        <v>UTTARAKHAND</v>
      </c>
      <c r="G973" s="37" t="str">
        <v>DEHRADUN</v>
      </c>
      <c r="H973" s="37" t="str">
        <v>Dehradun</v>
      </c>
      <c r="I973" s="37" t="str">
        <v>SHIVA SALES INDIA CORPORATION</v>
      </c>
      <c r="J973" s="37" t="str">
        <v>Ravi Kumar</v>
      </c>
      <c r="K973" s="37">
        <v>0</v>
      </c>
      <c r="L973" s="37" t="str">
        <v>C12821</v>
      </c>
      <c r="M973" s="37" t="str">
        <v>North</v>
      </c>
      <c r="N973" s="2">
        <v>248001</v>
      </c>
      <c r="O973" s="2" t="str">
        <v>05BEAPB1638E1Z9</v>
      </c>
      <c r="P973" s="2">
        <v>8057936967</v>
      </c>
      <c r="Q973" s="2" t="str">
        <v>Mar'25</v>
      </c>
      <c r="R973" s="2">
        <v>2025</v>
      </c>
      <c r="S973" s="1">
        <v>0</v>
      </c>
      <c r="T973" s="2">
        <v>20</v>
      </c>
      <c r="U973" s="1">
        <v>0.23333333333333334</v>
      </c>
      <c r="V973" s="1" t="str">
        <v>Friendly</v>
      </c>
      <c r="W973" s="10">
        <v>0</v>
      </c>
      <c r="X973" s="10">
        <v>0</v>
      </c>
      <c r="Y973" s="10">
        <v>0</v>
      </c>
      <c r="Z973" s="10">
        <v>0</v>
      </c>
      <c r="AA973" s="10">
        <v>0</v>
      </c>
      <c r="AB973" s="10">
        <v>0</v>
      </c>
      <c r="AC973" s="10">
        <v>0</v>
      </c>
      <c r="AD973" s="10">
        <v>0</v>
      </c>
      <c r="AE973" s="10">
        <v>0</v>
      </c>
      <c r="AF973" s="10">
        <v>0</v>
      </c>
      <c r="AG973" s="10">
        <v>0</v>
      </c>
      <c r="AH973" s="10">
        <v>0</v>
      </c>
      <c r="AI973" s="10">
        <v>0</v>
      </c>
      <c r="AJ973" s="10">
        <v>0</v>
      </c>
      <c r="AK973" s="10">
        <v>26</v>
      </c>
      <c r="AL973" s="10">
        <v>7</v>
      </c>
      <c r="AM973" s="10">
        <v>20</v>
      </c>
      <c r="AN973" s="10">
        <v>11</v>
      </c>
      <c r="AO973" s="10">
        <v>7</v>
      </c>
      <c r="AP973" s="10">
        <v>0</v>
      </c>
      <c r="AQ973" s="10">
        <v>0</v>
      </c>
      <c r="AR973" s="10">
        <v>0</v>
      </c>
      <c r="AS973" s="16">
        <v>8</v>
      </c>
      <c r="AT973" s="16">
        <v>1</v>
      </c>
      <c r="AU973" s="16">
        <v>8</v>
      </c>
      <c r="AV973" s="16">
        <v>5</v>
      </c>
      <c r="AW973" s="16" t="str">
        <v/>
      </c>
      <c r="AX973" s="10">
        <f t="shared" si="107"/>
        <v>67</v>
      </c>
      <c r="AY973" s="10">
        <f>SUM(Z973:AK973)</f>
        <v>26</v>
      </c>
      <c r="AZ973" s="2" t="s">
        <v>119</v>
      </c>
      <c r="BA973" s="10">
        <f t="shared" si="108"/>
        <v>7.5</v>
      </c>
      <c r="BB973" s="36" t="s">
        <v>118</v>
      </c>
      <c r="BC973" s="39" t="str">
        <f t="shared" si="109"/>
        <v/>
      </c>
      <c r="BD973" s="16">
        <f>SUM(AR973:AW973)</f>
        <v>22</v>
      </c>
      <c r="BE973" s="10">
        <f>SUM(AL973:AQ973)</f>
        <v>45</v>
      </c>
      <c r="BF973" s="12">
        <f t="shared" si="110"/>
        <v>0.32835820895522388</v>
      </c>
      <c r="BG973" s="12">
        <f t="shared" si="111"/>
        <v>0.67164179104477617</v>
      </c>
      <c r="BH973" s="9">
        <f t="shared" si="112"/>
        <v>67</v>
      </c>
      <c r="BI973" s="39" t="str">
        <f t="shared" si="113"/>
        <v/>
      </c>
      <c r="BK973" s="75"/>
    </row>
    <row r="974" spans="1:63">
      <c r="A974" s="2">
        <v>971</v>
      </c>
      <c r="B974" s="2">
        <v>2025</v>
      </c>
      <c r="C974" s="1">
        <v>0</v>
      </c>
      <c r="D974" s="37" t="str">
        <v>001J100000TsbfmIAB</v>
      </c>
      <c r="E974" s="37" t="str">
        <v>M/S VIJAY KUMAR HARISH KUMAR</v>
      </c>
      <c r="F974" s="37" t="str">
        <v>UTTARAKHAND</v>
      </c>
      <c r="G974" s="37" t="str">
        <v>UDAM SINGH NAGAR</v>
      </c>
      <c r="H974" s="37" t="str">
        <v>Sitarganj</v>
      </c>
      <c r="I974" s="37" t="str">
        <v>SHIVA SALES INDIA CORPORATION</v>
      </c>
      <c r="J974" s="37" t="str">
        <v>Manoj Yadav</v>
      </c>
      <c r="K974" s="37">
        <v>0</v>
      </c>
      <c r="L974" s="37" t="str">
        <v>C12821</v>
      </c>
      <c r="M974" s="37" t="str">
        <v>North</v>
      </c>
      <c r="N974" s="2">
        <v>262405</v>
      </c>
      <c r="O974" s="2" t="str">
        <v>05AGXPG4806F1ZC</v>
      </c>
      <c r="P974" s="2">
        <v>9837091792</v>
      </c>
      <c r="Q974" s="2" t="str">
        <v>Mar'25</v>
      </c>
      <c r="R974" s="2">
        <v>2025</v>
      </c>
      <c r="S974" s="1">
        <v>0</v>
      </c>
      <c r="T974" s="2">
        <v>100</v>
      </c>
      <c r="U974" s="1">
        <v>0</v>
      </c>
      <c r="V974" s="1" t="str">
        <v>Challenger</v>
      </c>
      <c r="W974" s="10">
        <v>0</v>
      </c>
      <c r="X974" s="10">
        <v>0</v>
      </c>
      <c r="Y974" s="10">
        <v>0</v>
      </c>
      <c r="Z974" s="10">
        <v>0</v>
      </c>
      <c r="AA974" s="10">
        <v>0</v>
      </c>
      <c r="AB974" s="10">
        <v>0</v>
      </c>
      <c r="AC974" s="10">
        <v>0</v>
      </c>
      <c r="AD974" s="10">
        <v>0</v>
      </c>
      <c r="AE974" s="10">
        <v>0</v>
      </c>
      <c r="AF974" s="10">
        <v>0</v>
      </c>
      <c r="AG974" s="10">
        <v>0</v>
      </c>
      <c r="AH974" s="10">
        <v>0</v>
      </c>
      <c r="AI974" s="10">
        <v>0</v>
      </c>
      <c r="AJ974" s="10">
        <v>0</v>
      </c>
      <c r="AK974" s="10">
        <v>79</v>
      </c>
      <c r="AL974" s="10">
        <v>18</v>
      </c>
      <c r="AM974" s="10">
        <v>0</v>
      </c>
      <c r="AN974" s="10">
        <v>15</v>
      </c>
      <c r="AO974" s="10">
        <v>0</v>
      </c>
      <c r="AP974" s="10">
        <v>0</v>
      </c>
      <c r="AQ974" s="10">
        <v>0</v>
      </c>
      <c r="AR974" s="10">
        <v>0</v>
      </c>
      <c r="AS974" s="16">
        <v>0</v>
      </c>
      <c r="AT974" s="16">
        <v>0</v>
      </c>
      <c r="AU974" s="16">
        <v>0</v>
      </c>
      <c r="AV974" s="16">
        <v>0</v>
      </c>
      <c r="AW974" s="16" t="str">
        <v/>
      </c>
      <c r="AX974" s="10">
        <f t="shared" si="107"/>
        <v>33</v>
      </c>
      <c r="AY974" s="10">
        <f>SUM(Z974:AK974)</f>
        <v>79</v>
      </c>
      <c r="AZ974" s="2" t="s">
        <v>119</v>
      </c>
      <c r="BA974" s="10">
        <f t="shared" si="108"/>
        <v>5.5</v>
      </c>
      <c r="BB974" s="36" t="s">
        <v>118</v>
      </c>
      <c r="BC974" s="39" t="str">
        <f t="shared" si="109"/>
        <v/>
      </c>
      <c r="BD974" s="16">
        <f>SUM(AR974:AW974)</f>
        <v>0</v>
      </c>
      <c r="BE974" s="10">
        <f>SUM(AL974:AQ974)</f>
        <v>33</v>
      </c>
      <c r="BF974" s="12">
        <f t="shared" si="110"/>
        <v>0</v>
      </c>
      <c r="BG974" s="12">
        <f t="shared" si="111"/>
        <v>1</v>
      </c>
      <c r="BH974" s="9">
        <f t="shared" si="112"/>
        <v>33</v>
      </c>
      <c r="BI974" s="39" t="str">
        <f t="shared" si="113"/>
        <v/>
      </c>
      <c r="BK974" s="75"/>
    </row>
    <row r="975" spans="1:63">
      <c r="A975" s="2">
        <v>972</v>
      </c>
      <c r="B975" s="2">
        <v>2025</v>
      </c>
      <c r="C975" s="1">
        <v>0</v>
      </c>
      <c r="D975" s="37" t="str">
        <v>0015g00001dJBSZAA4</v>
      </c>
      <c r="E975" s="37" t="str">
        <v>M/S RUDRA CONSTRUCTIONS</v>
      </c>
      <c r="F975" s="37">
        <v>0</v>
      </c>
      <c r="G975" s="37">
        <v>0</v>
      </c>
      <c r="H975" s="37" t="str">
        <v>Haridwar</v>
      </c>
      <c r="I975" s="37" t="str">
        <v>SHIVA SALES INDIA CORPORATION</v>
      </c>
      <c r="J975" s="37" t="str">
        <v>Ravi Kumar</v>
      </c>
      <c r="K975" s="37">
        <v>0</v>
      </c>
      <c r="L975" s="37" t="str">
        <v>C12821</v>
      </c>
      <c r="M975" s="37" t="str">
        <v>North</v>
      </c>
      <c r="N975" s="2">
        <v>209408</v>
      </c>
      <c r="O975" s="2" t="str">
        <v>05BQTPG8102K1ZM</v>
      </c>
      <c r="P975" s="2">
        <v>8449430871</v>
      </c>
      <c r="Q975" s="2" t="str">
        <v>Mar'25</v>
      </c>
      <c r="R975" s="2">
        <v>2025</v>
      </c>
      <c r="S975" s="1">
        <v>0</v>
      </c>
      <c r="T975" s="2">
        <v>150</v>
      </c>
      <c r="U975" s="1">
        <v>0</v>
      </c>
      <c r="V975" s="1" t="str">
        <v>Challenger</v>
      </c>
      <c r="W975" s="10">
        <v>0</v>
      </c>
      <c r="X975" s="10">
        <v>0</v>
      </c>
      <c r="Y975" s="10">
        <v>0</v>
      </c>
      <c r="Z975" s="10">
        <v>0</v>
      </c>
      <c r="AA975" s="10">
        <v>0</v>
      </c>
      <c r="AB975" s="10">
        <v>0</v>
      </c>
      <c r="AC975" s="10">
        <v>0</v>
      </c>
      <c r="AD975" s="10">
        <v>0</v>
      </c>
      <c r="AE975" s="10">
        <v>0</v>
      </c>
      <c r="AF975" s="10">
        <v>0</v>
      </c>
      <c r="AG975" s="10">
        <v>0</v>
      </c>
      <c r="AH975" s="10">
        <v>0</v>
      </c>
      <c r="AI975" s="10">
        <v>0</v>
      </c>
      <c r="AJ975" s="10">
        <v>0</v>
      </c>
      <c r="AK975" s="10">
        <v>6</v>
      </c>
      <c r="AL975" s="10">
        <v>0</v>
      </c>
      <c r="AM975" s="10">
        <v>0</v>
      </c>
      <c r="AN975" s="10">
        <v>0</v>
      </c>
      <c r="AO975" s="10">
        <v>0</v>
      </c>
      <c r="AP975" s="10">
        <v>0</v>
      </c>
      <c r="AQ975" s="10">
        <v>0</v>
      </c>
      <c r="AR975" s="10">
        <v>0</v>
      </c>
      <c r="AS975" s="16">
        <v>0</v>
      </c>
      <c r="AT975" s="16">
        <v>0</v>
      </c>
      <c r="AU975" s="16">
        <v>0</v>
      </c>
      <c r="AV975" s="16">
        <v>0</v>
      </c>
      <c r="AW975" s="16">
        <v>6</v>
      </c>
      <c r="AX975" s="10">
        <f t="shared" si="107"/>
        <v>6</v>
      </c>
      <c r="AY975" s="10">
        <f>SUM(Z975:AK975)</f>
        <v>6</v>
      </c>
      <c r="AZ975" s="2" t="s">
        <v>119</v>
      </c>
      <c r="BA975" s="10">
        <f t="shared" si="108"/>
        <v>0</v>
      </c>
      <c r="BB975" s="36" t="s">
        <v>118</v>
      </c>
      <c r="BC975" s="39" t="str">
        <f t="shared" si="109"/>
        <v/>
      </c>
      <c r="BD975" s="16">
        <f>SUM(AR975:AW975)</f>
        <v>6</v>
      </c>
      <c r="BE975" s="10">
        <f>SUM(AL975:AQ975)</f>
        <v>0</v>
      </c>
      <c r="BF975" s="12">
        <f t="shared" si="110"/>
        <v>1</v>
      </c>
      <c r="BG975" s="12">
        <f t="shared" si="111"/>
        <v>0</v>
      </c>
      <c r="BH975" s="9">
        <f t="shared" si="112"/>
        <v>6</v>
      </c>
      <c r="BI975" s="39" t="str">
        <f t="shared" si="113"/>
        <v/>
      </c>
      <c r="BK975" s="75"/>
    </row>
    <row r="976" spans="1:63">
      <c r="A976" s="2">
        <v>973</v>
      </c>
      <c r="B976" s="2">
        <v>2025</v>
      </c>
      <c r="C976" s="1">
        <v>0</v>
      </c>
      <c r="D976" s="37" t="str">
        <v>0015g00001UBHmOAAX</v>
      </c>
      <c r="E976" s="37" t="str">
        <v>M/S HARI OM STEELS SHIVALIK NAGAR</v>
      </c>
      <c r="F976" s="37" t="str">
        <v>UTTARAKHAND</v>
      </c>
      <c r="G976" s="37" t="str">
        <v>HARIDWAR</v>
      </c>
      <c r="H976" s="37" t="str">
        <v>Haridwar</v>
      </c>
      <c r="I976" s="37" t="str">
        <v>SHIVA SALES INDIA CORPORATION</v>
      </c>
      <c r="J976" s="37" t="str">
        <v>Ravi Kumar</v>
      </c>
      <c r="K976" s="37">
        <v>0</v>
      </c>
      <c r="L976" s="37" t="str">
        <v>C12821</v>
      </c>
      <c r="M976" s="37" t="str">
        <v>North</v>
      </c>
      <c r="N976" s="2">
        <v>249403</v>
      </c>
      <c r="O976" s="2" t="str">
        <v>05AMCPK8991Q1Z7</v>
      </c>
      <c r="P976" s="2">
        <v>9837106049</v>
      </c>
      <c r="Q976" s="2" t="str">
        <v>Mar'25</v>
      </c>
      <c r="R976" s="2">
        <v>2025</v>
      </c>
      <c r="S976" s="1">
        <v>0</v>
      </c>
      <c r="T976" s="2">
        <v>100</v>
      </c>
      <c r="U976" s="1">
        <v>0</v>
      </c>
      <c r="V976" s="1" t="str">
        <v>Challenger</v>
      </c>
      <c r="W976" s="10">
        <v>0</v>
      </c>
      <c r="X976" s="10">
        <v>0</v>
      </c>
      <c r="Y976" s="10">
        <v>0</v>
      </c>
      <c r="Z976" s="10">
        <v>0</v>
      </c>
      <c r="AA976" s="10">
        <v>0</v>
      </c>
      <c r="AB976" s="10">
        <v>0</v>
      </c>
      <c r="AC976" s="10">
        <v>0</v>
      </c>
      <c r="AD976" s="10">
        <v>0</v>
      </c>
      <c r="AE976" s="10">
        <v>0</v>
      </c>
      <c r="AF976" s="10">
        <v>0</v>
      </c>
      <c r="AG976" s="10">
        <v>0</v>
      </c>
      <c r="AH976" s="10">
        <v>0</v>
      </c>
      <c r="AI976" s="10">
        <v>0</v>
      </c>
      <c r="AJ976" s="10">
        <v>0</v>
      </c>
      <c r="AK976" s="10">
        <v>8</v>
      </c>
      <c r="AL976" s="10">
        <v>0</v>
      </c>
      <c r="AM976" s="10">
        <v>0</v>
      </c>
      <c r="AN976" s="10">
        <v>0</v>
      </c>
      <c r="AO976" s="10">
        <v>0</v>
      </c>
      <c r="AP976" s="10">
        <v>0</v>
      </c>
      <c r="AQ976" s="10">
        <v>0</v>
      </c>
      <c r="AR976" s="10">
        <v>0</v>
      </c>
      <c r="AS976" s="16">
        <v>0</v>
      </c>
      <c r="AT976" s="16">
        <v>0</v>
      </c>
      <c r="AU976" s="16">
        <v>0</v>
      </c>
      <c r="AV976" s="16">
        <v>0</v>
      </c>
      <c r="AW976" s="16" t="str">
        <v/>
      </c>
      <c r="AX976" s="10">
        <f t="shared" si="107"/>
        <v>0</v>
      </c>
      <c r="AY976" s="10">
        <f>SUM(Z976:AK976)</f>
        <v>8</v>
      </c>
      <c r="AZ976" s="2" t="s">
        <v>119</v>
      </c>
      <c r="BA976" s="10">
        <f t="shared" si="108"/>
        <v>0</v>
      </c>
      <c r="BB976" s="36" t="s">
        <v>118</v>
      </c>
      <c r="BC976" s="39" t="str">
        <f t="shared" si="109"/>
        <v/>
      </c>
      <c r="BD976" s="16">
        <f>SUM(AR976:AW976)</f>
        <v>0</v>
      </c>
      <c r="BE976" s="10">
        <f>SUM(AL976:AQ976)</f>
        <v>0</v>
      </c>
      <c r="BF976" s="12" t="str">
        <f t="shared" si="110"/>
        <v/>
      </c>
      <c r="BG976" s="12" t="str">
        <f t="shared" si="111"/>
        <v/>
      </c>
      <c r="BH976" s="9">
        <f t="shared" si="112"/>
        <v>0</v>
      </c>
      <c r="BI976" s="39" t="str">
        <f t="shared" si="113"/>
        <v/>
      </c>
      <c r="BK976" s="75"/>
    </row>
    <row r="977" spans="1:63">
      <c r="A977" s="2">
        <v>974</v>
      </c>
      <c r="B977" s="2">
        <v>2025</v>
      </c>
      <c r="C977" s="1">
        <v>0</v>
      </c>
      <c r="D977" s="37" t="str">
        <v>0015g00001efzs7AAA</v>
      </c>
      <c r="E977" s="37" t="str">
        <v>Amit Brothers</v>
      </c>
      <c r="F977" s="37">
        <v>0</v>
      </c>
      <c r="G977" s="37">
        <v>0</v>
      </c>
      <c r="H977" s="37" t="str">
        <v>Saharanpur</v>
      </c>
      <c r="I977" s="37" t="str">
        <v>OPTRIX INFRA LLP</v>
      </c>
      <c r="J977" s="37" t="str">
        <v>SHIV KUMAR</v>
      </c>
      <c r="K977" s="37">
        <v>0</v>
      </c>
      <c r="L977" s="37" t="str">
        <v>001J100000PJG7oIAH</v>
      </c>
      <c r="M977" s="37" t="str">
        <v>North</v>
      </c>
      <c r="N977" s="2">
        <v>240001</v>
      </c>
      <c r="O977" s="2" t="str">
        <v>09AGMPA7458G1ZS</v>
      </c>
      <c r="P977" s="2">
        <v>9712742240</v>
      </c>
      <c r="Q977" s="2" t="str">
        <v>Mar'25</v>
      </c>
      <c r="R977" s="2">
        <v>2025</v>
      </c>
      <c r="S977" s="1">
        <v>0</v>
      </c>
      <c r="T977" s="2">
        <v>200</v>
      </c>
      <c r="U977" s="1">
        <v>0</v>
      </c>
      <c r="V977" s="1" t="str">
        <v>Challenger</v>
      </c>
      <c r="W977" s="10">
        <v>0</v>
      </c>
      <c r="X977" s="10">
        <v>0</v>
      </c>
      <c r="Y977" s="10">
        <v>0</v>
      </c>
      <c r="Z977" s="10">
        <v>0</v>
      </c>
      <c r="AA977" s="10">
        <v>0</v>
      </c>
      <c r="AB977" s="10">
        <v>0</v>
      </c>
      <c r="AC977" s="10">
        <v>0</v>
      </c>
      <c r="AD977" s="10">
        <v>0</v>
      </c>
      <c r="AE977" s="10">
        <v>0</v>
      </c>
      <c r="AF977" s="10">
        <v>0</v>
      </c>
      <c r="AG977" s="10">
        <v>0</v>
      </c>
      <c r="AH977" s="10">
        <v>0</v>
      </c>
      <c r="AI977" s="10">
        <v>0</v>
      </c>
      <c r="AJ977" s="10">
        <v>0</v>
      </c>
      <c r="AK977" s="10">
        <v>5</v>
      </c>
      <c r="AL977" s="10">
        <v>0</v>
      </c>
      <c r="AM977" s="10">
        <v>0</v>
      </c>
      <c r="AN977" s="10">
        <v>0</v>
      </c>
      <c r="AO977" s="10">
        <v>0</v>
      </c>
      <c r="AP977" s="10">
        <v>0</v>
      </c>
      <c r="AQ977" s="10">
        <v>0</v>
      </c>
      <c r="AR977" s="10">
        <v>0</v>
      </c>
      <c r="AS977" s="16">
        <v>0</v>
      </c>
      <c r="AT977" s="16">
        <v>0</v>
      </c>
      <c r="AU977" s="16">
        <v>0</v>
      </c>
      <c r="AV977" s="16">
        <v>0</v>
      </c>
      <c r="AW977" s="16" t="str">
        <v/>
      </c>
      <c r="AX977" s="10">
        <f t="shared" si="107"/>
        <v>0</v>
      </c>
      <c r="AY977" s="10">
        <f>SUM(Z977:AK977)</f>
        <v>5</v>
      </c>
      <c r="AZ977" s="2" t="s">
        <v>119</v>
      </c>
      <c r="BA977" s="10">
        <f t="shared" si="108"/>
        <v>0</v>
      </c>
      <c r="BB977" s="36" t="s">
        <v>118</v>
      </c>
      <c r="BC977" s="39" t="str">
        <f t="shared" si="109"/>
        <v/>
      </c>
      <c r="BD977" s="16">
        <f>SUM(AR977:AW977)</f>
        <v>0</v>
      </c>
      <c r="BE977" s="10">
        <f>SUM(AL977:AQ977)</f>
        <v>0</v>
      </c>
      <c r="BF977" s="12" t="str">
        <f t="shared" si="110"/>
        <v/>
      </c>
      <c r="BG977" s="12" t="str">
        <f t="shared" si="111"/>
        <v/>
      </c>
      <c r="BH977" s="9">
        <f t="shared" si="112"/>
        <v>0</v>
      </c>
      <c r="BI977" s="39" t="str">
        <f t="shared" si="113"/>
        <v/>
      </c>
      <c r="BK977" s="75"/>
    </row>
    <row r="978" spans="1:63">
      <c r="A978" s="2">
        <v>975</v>
      </c>
      <c r="B978" s="2">
        <v>2025</v>
      </c>
      <c r="C978" s="1">
        <v>0</v>
      </c>
      <c r="D978" s="37" t="str">
        <v>0015g00001ejyN0AAI</v>
      </c>
      <c r="E978" s="37" t="str">
        <v>M/S POOJA HARDWARE &amp; STEEL CORPORATION</v>
      </c>
      <c r="F978" s="37" t="str">
        <v>UTTAR PRADESH</v>
      </c>
      <c r="G978" s="37" t="str">
        <v>BIJNOR</v>
      </c>
      <c r="H978" s="37" t="str">
        <v>Najibabad</v>
      </c>
      <c r="I978" s="37" t="str">
        <v>OPTRIX INFRA LLP</v>
      </c>
      <c r="J978" s="37" t="str">
        <v>SHIV KUMAR</v>
      </c>
      <c r="K978" s="37">
        <v>0</v>
      </c>
      <c r="L978" s="37" t="str">
        <v>001J100000PJG7oIAH</v>
      </c>
      <c r="M978" s="37" t="str">
        <v>North</v>
      </c>
      <c r="N978" s="2">
        <v>246763</v>
      </c>
      <c r="O978" s="2" t="str">
        <v>09ADDPK3341C1Z0</v>
      </c>
      <c r="P978" s="2">
        <v>9917000016</v>
      </c>
      <c r="Q978" s="2" t="str">
        <v>Mar'25</v>
      </c>
      <c r="R978" s="2">
        <v>2025</v>
      </c>
      <c r="S978" s="1">
        <v>0</v>
      </c>
      <c r="T978" s="2">
        <v>200</v>
      </c>
      <c r="U978" s="1">
        <v>1.9949999999999999E-2</v>
      </c>
      <c r="V978" s="1" t="str">
        <v>Challenger</v>
      </c>
      <c r="W978" s="10">
        <v>0</v>
      </c>
      <c r="X978" s="10">
        <v>0</v>
      </c>
      <c r="Y978" s="10">
        <v>0</v>
      </c>
      <c r="Z978" s="10">
        <v>0</v>
      </c>
      <c r="AA978" s="10">
        <v>0</v>
      </c>
      <c r="AB978" s="10">
        <v>0</v>
      </c>
      <c r="AC978" s="10">
        <v>0</v>
      </c>
      <c r="AD978" s="10">
        <v>0</v>
      </c>
      <c r="AE978" s="10">
        <v>0</v>
      </c>
      <c r="AF978" s="10">
        <v>0</v>
      </c>
      <c r="AG978" s="10">
        <v>0</v>
      </c>
      <c r="AH978" s="10">
        <v>0</v>
      </c>
      <c r="AI978" s="10">
        <v>0</v>
      </c>
      <c r="AJ978" s="10">
        <v>0</v>
      </c>
      <c r="AK978" s="10">
        <v>25</v>
      </c>
      <c r="AL978" s="10">
        <v>0</v>
      </c>
      <c r="AM978" s="10">
        <v>0</v>
      </c>
      <c r="AN978" s="10">
        <v>12.02</v>
      </c>
      <c r="AO978" s="10">
        <v>0</v>
      </c>
      <c r="AP978" s="10">
        <v>0</v>
      </c>
      <c r="AQ978" s="10">
        <v>0</v>
      </c>
      <c r="AR978" s="10">
        <v>20.079999999999998</v>
      </c>
      <c r="AS978" s="16">
        <v>15</v>
      </c>
      <c r="AT978" s="16">
        <v>6.97</v>
      </c>
      <c r="AU978" s="16">
        <v>5</v>
      </c>
      <c r="AV978" s="16">
        <v>0</v>
      </c>
      <c r="AW978" s="16" t="str">
        <v/>
      </c>
      <c r="AX978" s="10">
        <f t="shared" si="107"/>
        <v>59.069999999999993</v>
      </c>
      <c r="AY978" s="10">
        <f>SUM(Z978:AK978)</f>
        <v>25</v>
      </c>
      <c r="AZ978" s="2" t="s">
        <v>119</v>
      </c>
      <c r="BA978" s="10">
        <f t="shared" si="108"/>
        <v>2.0033333333333334</v>
      </c>
      <c r="BB978" s="36" t="s">
        <v>118</v>
      </c>
      <c r="BC978" s="39" t="str">
        <f t="shared" si="109"/>
        <v/>
      </c>
      <c r="BD978" s="16">
        <f>SUM(AR978:AW978)</f>
        <v>47.05</v>
      </c>
      <c r="BE978" s="10">
        <f>SUM(AL978:AQ978)</f>
        <v>12.02</v>
      </c>
      <c r="BF978" s="12">
        <f t="shared" si="110"/>
        <v>0.7965126121550703</v>
      </c>
      <c r="BG978" s="12">
        <f t="shared" si="111"/>
        <v>0.20348738784492976</v>
      </c>
      <c r="BH978" s="9">
        <f t="shared" si="112"/>
        <v>59.069999999999993</v>
      </c>
      <c r="BI978" s="39" t="str">
        <f t="shared" si="113"/>
        <v/>
      </c>
      <c r="BK978" s="75"/>
    </row>
    <row r="979" spans="1:63">
      <c r="A979" s="2">
        <v>976</v>
      </c>
      <c r="B979" s="2">
        <v>2025</v>
      </c>
      <c r="C979" s="1">
        <v>0</v>
      </c>
      <c r="D979" s="37" t="str">
        <v>0015g00001fwjBOAAY</v>
      </c>
      <c r="E979" s="37" t="str">
        <v>VIJAY LAXMI ENTERPRISES</v>
      </c>
      <c r="F979" s="37" t="str">
        <v>RAJASTHAN</v>
      </c>
      <c r="G979" s="37" t="str">
        <v>JODHPUR</v>
      </c>
      <c r="H979" s="37" t="str">
        <v>Osian</v>
      </c>
      <c r="I979" s="37" t="str">
        <v>M R Associates</v>
      </c>
      <c r="J979" s="37" t="str">
        <v>Neeraj Sharma</v>
      </c>
      <c r="K979" s="37">
        <v>0</v>
      </c>
      <c r="L979" s="37" t="str">
        <v>C13417</v>
      </c>
      <c r="M979" s="37" t="str">
        <v>North</v>
      </c>
      <c r="N979" s="2">
        <v>342305</v>
      </c>
      <c r="O979" s="2" t="str">
        <v>08BOSPS7024H1ZD</v>
      </c>
      <c r="P979" s="2">
        <v>9929181251</v>
      </c>
      <c r="Q979" s="2" t="str">
        <v>Mar'25</v>
      </c>
      <c r="R979" s="2">
        <v>2025</v>
      </c>
      <c r="S979" s="1">
        <v>0</v>
      </c>
      <c r="T979" s="2">
        <v>40</v>
      </c>
      <c r="U979" s="1">
        <v>0</v>
      </c>
      <c r="V979" s="1" t="str">
        <v>Minor</v>
      </c>
      <c r="W979" s="10">
        <v>0</v>
      </c>
      <c r="X979" s="10">
        <v>0</v>
      </c>
      <c r="Y979" s="10">
        <v>0</v>
      </c>
      <c r="Z979" s="10">
        <v>0</v>
      </c>
      <c r="AA979" s="10">
        <v>0</v>
      </c>
      <c r="AB979" s="10">
        <v>0</v>
      </c>
      <c r="AC979" s="10">
        <v>0</v>
      </c>
      <c r="AD979" s="10">
        <v>0</v>
      </c>
      <c r="AE979" s="10">
        <v>0</v>
      </c>
      <c r="AF979" s="10">
        <v>0</v>
      </c>
      <c r="AG979" s="10">
        <v>0</v>
      </c>
      <c r="AH979" s="10">
        <v>0</v>
      </c>
      <c r="AI979" s="10">
        <v>0</v>
      </c>
      <c r="AJ979" s="10">
        <v>0</v>
      </c>
      <c r="AK979" s="10">
        <v>2</v>
      </c>
      <c r="AL979" s="10">
        <v>0</v>
      </c>
      <c r="AM979" s="10">
        <v>0</v>
      </c>
      <c r="AN979" s="10">
        <v>0</v>
      </c>
      <c r="AO979" s="10">
        <v>0</v>
      </c>
      <c r="AP979" s="10">
        <v>0</v>
      </c>
      <c r="AQ979" s="10">
        <v>1.8</v>
      </c>
      <c r="AR979" s="10">
        <v>0</v>
      </c>
      <c r="AS979" s="16">
        <v>5</v>
      </c>
      <c r="AT979" s="16">
        <v>0</v>
      </c>
      <c r="AU979" s="16">
        <v>0</v>
      </c>
      <c r="AV979" s="16">
        <v>0</v>
      </c>
      <c r="AW979" s="16" t="str">
        <v/>
      </c>
      <c r="AX979" s="10">
        <f t="shared" si="107"/>
        <v>6.8</v>
      </c>
      <c r="AY979" s="10">
        <f>SUM(Z979:AK979)</f>
        <v>2</v>
      </c>
      <c r="AZ979" s="2" t="s">
        <v>119</v>
      </c>
      <c r="BA979" s="10">
        <f t="shared" si="108"/>
        <v>0.3</v>
      </c>
      <c r="BB979" s="36" t="s">
        <v>118</v>
      </c>
      <c r="BC979" s="39" t="str">
        <f t="shared" si="109"/>
        <v/>
      </c>
      <c r="BD979" s="16">
        <f>SUM(AR979:AW979)</f>
        <v>5</v>
      </c>
      <c r="BE979" s="10">
        <f>SUM(AL979:AQ979)</f>
        <v>1.8</v>
      </c>
      <c r="BF979" s="12">
        <f t="shared" si="110"/>
        <v>0.73529411764705888</v>
      </c>
      <c r="BG979" s="12">
        <f t="shared" si="111"/>
        <v>0.26470588235294118</v>
      </c>
      <c r="BH979" s="9">
        <f t="shared" si="112"/>
        <v>6.8</v>
      </c>
      <c r="BI979" s="39" t="str">
        <f t="shared" si="113"/>
        <v/>
      </c>
      <c r="BK979" s="75"/>
    </row>
    <row r="980" spans="1:63">
      <c r="A980" s="2">
        <v>977</v>
      </c>
      <c r="B980" s="2">
        <v>2025</v>
      </c>
      <c r="C980" s="1">
        <v>0</v>
      </c>
      <c r="D980" s="37" t="str">
        <v>001J1000002j9o0IAA</v>
      </c>
      <c r="E980" s="37" t="str">
        <v>GANESHAAY METALS PRIVATE LIMITED</v>
      </c>
      <c r="F980" s="37" t="str">
        <v>RAJASTHAN</v>
      </c>
      <c r="G980" s="37" t="str">
        <v>RAJSAMAND</v>
      </c>
      <c r="H980" s="37" t="str">
        <v>Rajsamand</v>
      </c>
      <c r="I980" s="37" t="str">
        <v>J P ALLOYS</v>
      </c>
      <c r="J980" s="37" t="str">
        <v>Pushpendra Kumar</v>
      </c>
      <c r="K980" s="37">
        <v>0</v>
      </c>
      <c r="L980" s="37" t="str">
        <v>C13188</v>
      </c>
      <c r="M980" s="37" t="str">
        <v>North</v>
      </c>
      <c r="N980" s="2">
        <v>313324</v>
      </c>
      <c r="O980" s="2" t="str">
        <v>08AAICG9051G1ZF</v>
      </c>
      <c r="P980" s="2">
        <v>9588831520</v>
      </c>
      <c r="Q980" s="2" t="str">
        <v>Mar'25</v>
      </c>
      <c r="R980" s="2">
        <v>2025</v>
      </c>
      <c r="S980" s="1">
        <v>0</v>
      </c>
      <c r="T980" s="2">
        <v>150</v>
      </c>
      <c r="U980" s="1">
        <v>0</v>
      </c>
      <c r="V980" s="1" t="str">
        <v>Challenger</v>
      </c>
      <c r="W980" s="10">
        <v>0</v>
      </c>
      <c r="X980" s="10">
        <v>0</v>
      </c>
      <c r="Y980" s="10">
        <v>0</v>
      </c>
      <c r="Z980" s="10">
        <v>0</v>
      </c>
      <c r="AA980" s="10">
        <v>0</v>
      </c>
      <c r="AB980" s="10">
        <v>0</v>
      </c>
      <c r="AC980" s="10">
        <v>0</v>
      </c>
      <c r="AD980" s="10">
        <v>0</v>
      </c>
      <c r="AE980" s="10">
        <v>0</v>
      </c>
      <c r="AF980" s="10">
        <v>0</v>
      </c>
      <c r="AG980" s="10">
        <v>0</v>
      </c>
      <c r="AH980" s="10">
        <v>0</v>
      </c>
      <c r="AI980" s="10">
        <v>0</v>
      </c>
      <c r="AJ980" s="10">
        <v>0</v>
      </c>
      <c r="AK980" s="10">
        <v>15</v>
      </c>
      <c r="AL980" s="10">
        <v>52</v>
      </c>
      <c r="AM980" s="10">
        <v>53</v>
      </c>
      <c r="AN980" s="10">
        <v>51</v>
      </c>
      <c r="AO980" s="10">
        <v>32.979999999999997</v>
      </c>
      <c r="AP980" s="10">
        <v>0</v>
      </c>
      <c r="AQ980" s="10">
        <v>0</v>
      </c>
      <c r="AR980" s="10">
        <v>0</v>
      </c>
      <c r="AS980" s="16">
        <v>0</v>
      </c>
      <c r="AT980" s="16">
        <v>0</v>
      </c>
      <c r="AU980" s="16">
        <v>0</v>
      </c>
      <c r="AV980" s="16">
        <v>0</v>
      </c>
      <c r="AW980" s="16">
        <v>13</v>
      </c>
      <c r="AX980" s="10">
        <f t="shared" si="107"/>
        <v>201.98</v>
      </c>
      <c r="AY980" s="10">
        <f>SUM(Z980:AK980)</f>
        <v>15</v>
      </c>
      <c r="AZ980" s="2" t="s">
        <v>119</v>
      </c>
      <c r="BA980" s="10">
        <f t="shared" si="108"/>
        <v>31.496666666666666</v>
      </c>
      <c r="BB980" s="36" t="s">
        <v>118</v>
      </c>
      <c r="BC980" s="39" t="str">
        <f t="shared" si="109"/>
        <v>A</v>
      </c>
      <c r="BD980" s="16">
        <f>SUM(AR980:AW980)</f>
        <v>13</v>
      </c>
      <c r="BE980" s="10">
        <f>SUM(AL980:AQ980)</f>
        <v>188.98</v>
      </c>
      <c r="BF980" s="12">
        <f t="shared" si="110"/>
        <v>6.436280819883157E-2</v>
      </c>
      <c r="BG980" s="12">
        <f t="shared" si="111"/>
        <v>0.93563719180116844</v>
      </c>
      <c r="BH980" s="9">
        <f t="shared" si="112"/>
        <v>201.98</v>
      </c>
      <c r="BI980" s="39" t="str">
        <f t="shared" si="113"/>
        <v>A</v>
      </c>
      <c r="BK980" s="75"/>
    </row>
    <row r="981" spans="1:63">
      <c r="A981" s="2">
        <v>978</v>
      </c>
      <c r="B981" s="2">
        <v>2025</v>
      </c>
      <c r="C981" s="1">
        <v>0</v>
      </c>
      <c r="D981" s="37" t="str">
        <v>001J100000PHvk5IAD</v>
      </c>
      <c r="E981" s="37" t="str">
        <v>STEEL POINT</v>
      </c>
      <c r="F981" s="37" t="str">
        <v>RAJASTHAN</v>
      </c>
      <c r="G981" s="37" t="str">
        <v>BANSWARA</v>
      </c>
      <c r="H981" s="37" t="str">
        <v>Banswara</v>
      </c>
      <c r="I981" s="37" t="str">
        <v>J P ALLOYS</v>
      </c>
      <c r="J981" s="37" t="str">
        <v>Pushpendra Kumar</v>
      </c>
      <c r="K981" s="37">
        <v>0</v>
      </c>
      <c r="L981" s="37" t="str">
        <v>C13188</v>
      </c>
      <c r="M981" s="37" t="str">
        <v>North</v>
      </c>
      <c r="N981" s="2">
        <v>327001</v>
      </c>
      <c r="O981" s="2" t="str">
        <v>08ABLFS6481K1ZF</v>
      </c>
      <c r="P981" s="2">
        <v>8118812469</v>
      </c>
      <c r="Q981" s="2" t="str">
        <v>Mar'25</v>
      </c>
      <c r="R981" s="2">
        <v>2025</v>
      </c>
      <c r="S981" s="1">
        <v>0</v>
      </c>
      <c r="T981" s="2" t="str">
        <v/>
      </c>
      <c r="U981" s="1">
        <v>0</v>
      </c>
      <c r="V981" s="1" t="str">
        <v>Potential Not updated</v>
      </c>
      <c r="W981" s="10">
        <v>0</v>
      </c>
      <c r="X981" s="10">
        <v>0</v>
      </c>
      <c r="Y981" s="10">
        <v>0</v>
      </c>
      <c r="Z981" s="10">
        <v>0</v>
      </c>
      <c r="AA981" s="10">
        <v>0</v>
      </c>
      <c r="AB981" s="10">
        <v>0</v>
      </c>
      <c r="AC981" s="10">
        <v>0</v>
      </c>
      <c r="AD981" s="10">
        <v>0</v>
      </c>
      <c r="AE981" s="10">
        <v>0</v>
      </c>
      <c r="AF981" s="10">
        <v>0</v>
      </c>
      <c r="AG981" s="10">
        <v>0</v>
      </c>
      <c r="AH981" s="10">
        <v>0</v>
      </c>
      <c r="AI981" s="10">
        <v>0</v>
      </c>
      <c r="AJ981" s="10">
        <v>0</v>
      </c>
      <c r="AK981" s="10">
        <v>25</v>
      </c>
      <c r="AL981" s="10">
        <v>0</v>
      </c>
      <c r="AM981" s="10">
        <v>0</v>
      </c>
      <c r="AN981" s="10">
        <v>0</v>
      </c>
      <c r="AO981" s="10">
        <v>0</v>
      </c>
      <c r="AP981" s="10">
        <v>27</v>
      </c>
      <c r="AQ981" s="10">
        <v>0</v>
      </c>
      <c r="AR981" s="10">
        <v>0</v>
      </c>
      <c r="AS981" s="16">
        <v>0</v>
      </c>
      <c r="AT981" s="16">
        <v>0</v>
      </c>
      <c r="AU981" s="16">
        <v>25</v>
      </c>
      <c r="AV981" s="16">
        <v>39.08</v>
      </c>
      <c r="AW981" s="16">
        <v>25</v>
      </c>
      <c r="AX981" s="10">
        <f t="shared" si="107"/>
        <v>116.08</v>
      </c>
      <c r="AY981" s="10">
        <f>SUM(Z981:AK981)</f>
        <v>25</v>
      </c>
      <c r="AZ981" s="2" t="s">
        <v>119</v>
      </c>
      <c r="BA981" s="10">
        <f t="shared" si="108"/>
        <v>4.5</v>
      </c>
      <c r="BB981" s="36" t="s">
        <v>118</v>
      </c>
      <c r="BC981" s="39" t="str">
        <f t="shared" si="109"/>
        <v/>
      </c>
      <c r="BD981" s="16">
        <f>SUM(AR981:AW981)</f>
        <v>89.08</v>
      </c>
      <c r="BE981" s="10">
        <f>SUM(AL981:AQ981)</f>
        <v>27</v>
      </c>
      <c r="BF981" s="12">
        <f t="shared" si="110"/>
        <v>0.76740179186767743</v>
      </c>
      <c r="BG981" s="12">
        <f t="shared" si="111"/>
        <v>0.23259820813232254</v>
      </c>
      <c r="BH981" s="9">
        <f t="shared" si="112"/>
        <v>116.08</v>
      </c>
      <c r="BI981" s="39" t="str">
        <f t="shared" si="113"/>
        <v/>
      </c>
      <c r="BK981" s="75"/>
    </row>
    <row r="982" spans="1:63">
      <c r="A982" s="2">
        <v>979</v>
      </c>
      <c r="B982" s="2">
        <v>2025</v>
      </c>
      <c r="C982" s="1">
        <v>0</v>
      </c>
      <c r="D982" s="37" t="str">
        <v>001J100000Rz0aLIAR</v>
      </c>
      <c r="E982" s="37" t="str">
        <v>SHREE BALAJI STEEL</v>
      </c>
      <c r="F982" s="37" t="str">
        <v>RAJASTHAN</v>
      </c>
      <c r="G982" s="37" t="str">
        <v>JAIPUR</v>
      </c>
      <c r="H982" s="37">
        <v>0</v>
      </c>
      <c r="I982" s="37" t="str">
        <v>J P ALLOYS</v>
      </c>
      <c r="J982" s="37" t="str">
        <v>Ravi Kumar Kulmi</v>
      </c>
      <c r="K982" s="37">
        <v>0</v>
      </c>
      <c r="L982" s="37" t="str">
        <v>C13188</v>
      </c>
      <c r="M982" s="37" t="str">
        <v>North</v>
      </c>
      <c r="N982" s="2">
        <v>302013</v>
      </c>
      <c r="O982" s="2" t="str">
        <v>08APYPL6163N1ZU</v>
      </c>
      <c r="P982" s="2">
        <v>7726869397</v>
      </c>
      <c r="Q982" s="2" t="str">
        <v>Mar'25</v>
      </c>
      <c r="R982" s="2">
        <v>2025</v>
      </c>
      <c r="S982" s="1">
        <v>0</v>
      </c>
      <c r="T982" s="2">
        <v>50</v>
      </c>
      <c r="U982" s="1">
        <v>0</v>
      </c>
      <c r="V982" s="1" t="str">
        <v>Minor</v>
      </c>
      <c r="W982" s="10">
        <v>0</v>
      </c>
      <c r="X982" s="10">
        <v>0</v>
      </c>
      <c r="Y982" s="10">
        <v>0</v>
      </c>
      <c r="Z982" s="10">
        <v>0</v>
      </c>
      <c r="AA982" s="10">
        <v>0</v>
      </c>
      <c r="AB982" s="10">
        <v>0</v>
      </c>
      <c r="AC982" s="10">
        <v>0</v>
      </c>
      <c r="AD982" s="10">
        <v>0</v>
      </c>
      <c r="AE982" s="10">
        <v>0</v>
      </c>
      <c r="AF982" s="10">
        <v>0</v>
      </c>
      <c r="AG982" s="10">
        <v>0</v>
      </c>
      <c r="AH982" s="10">
        <v>0</v>
      </c>
      <c r="AI982" s="10">
        <v>0</v>
      </c>
      <c r="AJ982" s="10">
        <v>0</v>
      </c>
      <c r="AK982" s="10">
        <v>25</v>
      </c>
      <c r="AL982" s="10">
        <v>0</v>
      </c>
      <c r="AM982" s="10">
        <v>0</v>
      </c>
      <c r="AN982" s="10">
        <v>7.5</v>
      </c>
      <c r="AO982" s="10">
        <v>0</v>
      </c>
      <c r="AP982" s="10">
        <v>0</v>
      </c>
      <c r="AQ982" s="10">
        <v>0</v>
      </c>
      <c r="AR982" s="10">
        <v>8</v>
      </c>
      <c r="AS982" s="16">
        <v>0</v>
      </c>
      <c r="AT982" s="16">
        <v>0</v>
      </c>
      <c r="AU982" s="16">
        <v>0</v>
      </c>
      <c r="AV982" s="16">
        <v>0</v>
      </c>
      <c r="AW982" s="16" t="str">
        <v/>
      </c>
      <c r="AX982" s="10">
        <f t="shared" si="107"/>
        <v>15.5</v>
      </c>
      <c r="AY982" s="10">
        <f>SUM(Z982:AK982)</f>
        <v>25</v>
      </c>
      <c r="AZ982" s="2" t="s">
        <v>119</v>
      </c>
      <c r="BA982" s="10">
        <f t="shared" si="108"/>
        <v>1.25</v>
      </c>
      <c r="BB982" s="36" t="s">
        <v>118</v>
      </c>
      <c r="BC982" s="39" t="str">
        <f t="shared" si="109"/>
        <v/>
      </c>
      <c r="BD982" s="16">
        <f>SUM(AR982:AW982)</f>
        <v>8</v>
      </c>
      <c r="BE982" s="10">
        <f>SUM(AL982:AQ982)</f>
        <v>7.5</v>
      </c>
      <c r="BF982" s="12">
        <f t="shared" si="110"/>
        <v>0.5161290322580645</v>
      </c>
      <c r="BG982" s="12">
        <f t="shared" si="111"/>
        <v>0.4838709677419355</v>
      </c>
      <c r="BH982" s="9">
        <f t="shared" si="112"/>
        <v>15.5</v>
      </c>
      <c r="BI982" s="39" t="str">
        <f t="shared" si="113"/>
        <v/>
      </c>
      <c r="BK982" s="75"/>
    </row>
    <row r="983" spans="1:63">
      <c r="A983" s="2">
        <v>980</v>
      </c>
      <c r="B983" s="2">
        <v>2025</v>
      </c>
      <c r="C983" s="1">
        <v>0</v>
      </c>
      <c r="D983" s="37" t="str">
        <v>0015g00001XLyngAAD</v>
      </c>
      <c r="E983" s="37" t="str">
        <v>Agrawal Steel</v>
      </c>
      <c r="F983" s="37" t="str">
        <v>RAJASTHAN</v>
      </c>
      <c r="G983" s="37" t="str">
        <v>SIKAR</v>
      </c>
      <c r="H983" s="37">
        <v>0</v>
      </c>
      <c r="I983" s="37" t="str">
        <v>J P ALLOYS</v>
      </c>
      <c r="J983" s="37" t="str">
        <v>Amit Kumar Sharma</v>
      </c>
      <c r="K983" s="37">
        <v>0</v>
      </c>
      <c r="L983" s="37" t="str">
        <v>C13188</v>
      </c>
      <c r="M983" s="37" t="str">
        <v>North</v>
      </c>
      <c r="N983" s="2">
        <v>332404</v>
      </c>
      <c r="O983" s="2" t="str">
        <v>08ABHPA4138R1ZC</v>
      </c>
      <c r="P983" s="2">
        <v>9829224849</v>
      </c>
      <c r="Q983" s="2" t="str">
        <v>Mar'25</v>
      </c>
      <c r="R983" s="2">
        <v>2025</v>
      </c>
      <c r="S983" s="1">
        <v>0</v>
      </c>
      <c r="T983" s="2">
        <v>60</v>
      </c>
      <c r="U983" s="1">
        <v>0</v>
      </c>
      <c r="V983" s="1" t="str">
        <v>Challenger</v>
      </c>
      <c r="W983" s="10">
        <v>0</v>
      </c>
      <c r="X983" s="10">
        <v>0</v>
      </c>
      <c r="Y983" s="10">
        <v>0</v>
      </c>
      <c r="Z983" s="10">
        <v>0</v>
      </c>
      <c r="AA983" s="10">
        <v>0</v>
      </c>
      <c r="AB983" s="10">
        <v>0</v>
      </c>
      <c r="AC983" s="10">
        <v>0</v>
      </c>
      <c r="AD983" s="10">
        <v>0</v>
      </c>
      <c r="AE983" s="10">
        <v>0</v>
      </c>
      <c r="AF983" s="10">
        <v>0</v>
      </c>
      <c r="AG983" s="10">
        <v>0</v>
      </c>
      <c r="AH983" s="10">
        <v>0</v>
      </c>
      <c r="AI983" s="10">
        <v>0</v>
      </c>
      <c r="AJ983" s="10">
        <v>0</v>
      </c>
      <c r="AK983" s="10">
        <v>11</v>
      </c>
      <c r="AL983" s="10">
        <v>0</v>
      </c>
      <c r="AM983" s="10">
        <v>0</v>
      </c>
      <c r="AN983" s="10">
        <v>0</v>
      </c>
      <c r="AO983" s="10">
        <v>0</v>
      </c>
      <c r="AP983" s="10">
        <v>0</v>
      </c>
      <c r="AQ983" s="10">
        <v>0</v>
      </c>
      <c r="AR983" s="10">
        <v>0</v>
      </c>
      <c r="AS983" s="16">
        <v>0</v>
      </c>
      <c r="AT983" s="16">
        <v>0</v>
      </c>
      <c r="AU983" s="16">
        <v>0</v>
      </c>
      <c r="AV983" s="16">
        <v>0</v>
      </c>
      <c r="AW983" s="16" t="str">
        <v/>
      </c>
      <c r="AX983" s="10">
        <f t="shared" si="107"/>
        <v>0</v>
      </c>
      <c r="AY983" s="10">
        <f>SUM(Z983:AK983)</f>
        <v>11</v>
      </c>
      <c r="AZ983" s="2" t="s">
        <v>119</v>
      </c>
      <c r="BA983" s="10">
        <f t="shared" si="108"/>
        <v>0</v>
      </c>
      <c r="BB983" s="36" t="s">
        <v>118</v>
      </c>
      <c r="BC983" s="39" t="str">
        <f t="shared" si="109"/>
        <v/>
      </c>
      <c r="BD983" s="16">
        <f>SUM(AR983:AW983)</f>
        <v>0</v>
      </c>
      <c r="BE983" s="10">
        <f>SUM(AL983:AQ983)</f>
        <v>0</v>
      </c>
      <c r="BF983" s="12" t="str">
        <f t="shared" si="110"/>
        <v/>
      </c>
      <c r="BG983" s="12" t="str">
        <f t="shared" si="111"/>
        <v/>
      </c>
      <c r="BH983" s="9">
        <f t="shared" si="112"/>
        <v>0</v>
      </c>
      <c r="BI983" s="39" t="str">
        <f t="shared" si="113"/>
        <v/>
      </c>
      <c r="BK983" s="75"/>
    </row>
    <row r="984" spans="1:63">
      <c r="A984" s="2">
        <v>981</v>
      </c>
      <c r="B984" s="2">
        <v>2025</v>
      </c>
      <c r="C984" s="1">
        <v>0</v>
      </c>
      <c r="D984" s="37" t="str">
        <v>001J10000051PIwIAM</v>
      </c>
      <c r="E984" s="37" t="str">
        <v>HINDUSTAN TRADING COMPANY</v>
      </c>
      <c r="F984" s="37" t="str">
        <v>RAJASTHAN</v>
      </c>
      <c r="G984" s="37" t="str">
        <v>BIKANER</v>
      </c>
      <c r="H984" s="37" t="str">
        <v>Bikaner</v>
      </c>
      <c r="I984" s="37" t="str">
        <v>Swastik Tradevision Pvt. Ltd.</v>
      </c>
      <c r="J984" s="37" t="str">
        <v>Amit Kumar Sharma</v>
      </c>
      <c r="K984" s="37" t="str">
        <v>Ravi Kumar Kulmi</v>
      </c>
      <c r="L984" s="37" t="str">
        <v>C12822</v>
      </c>
      <c r="M984" s="37" t="str">
        <v>North</v>
      </c>
      <c r="N984" s="2">
        <v>334801</v>
      </c>
      <c r="O984" s="2" t="str">
        <v>08BFWPR2595M1Z8</v>
      </c>
      <c r="P984" s="2">
        <v>6350315819</v>
      </c>
      <c r="Q984" s="2" t="str">
        <v>Mar'25</v>
      </c>
      <c r="R984" s="2">
        <v>2025</v>
      </c>
      <c r="S984" s="1">
        <v>0</v>
      </c>
      <c r="T984" s="2">
        <v>20</v>
      </c>
      <c r="U984" s="1">
        <v>0</v>
      </c>
      <c r="V984" s="1" t="str">
        <v>Minor</v>
      </c>
      <c r="W984" s="10">
        <v>0</v>
      </c>
      <c r="X984" s="10">
        <v>0</v>
      </c>
      <c r="Y984" s="10">
        <v>0</v>
      </c>
      <c r="Z984" s="10">
        <v>0</v>
      </c>
      <c r="AA984" s="10">
        <v>0</v>
      </c>
      <c r="AB984" s="10">
        <v>0</v>
      </c>
      <c r="AC984" s="10">
        <v>0</v>
      </c>
      <c r="AD984" s="10">
        <v>0</v>
      </c>
      <c r="AE984" s="10">
        <v>0</v>
      </c>
      <c r="AF984" s="10">
        <v>0</v>
      </c>
      <c r="AG984" s="10">
        <v>0</v>
      </c>
      <c r="AH984" s="10">
        <v>0</v>
      </c>
      <c r="AI984" s="10">
        <v>0</v>
      </c>
      <c r="AJ984" s="10">
        <v>0</v>
      </c>
      <c r="AK984" s="10">
        <v>20</v>
      </c>
      <c r="AL984" s="10">
        <v>0</v>
      </c>
      <c r="AM984" s="10">
        <v>20.12</v>
      </c>
      <c r="AN984" s="10">
        <v>0</v>
      </c>
      <c r="AO984" s="10">
        <v>0</v>
      </c>
      <c r="AP984" s="10">
        <v>0</v>
      </c>
      <c r="AQ984" s="10">
        <v>0</v>
      </c>
      <c r="AR984" s="10">
        <v>0</v>
      </c>
      <c r="AS984" s="16">
        <v>0</v>
      </c>
      <c r="AT984" s="16">
        <v>0</v>
      </c>
      <c r="AU984" s="16">
        <v>0</v>
      </c>
      <c r="AV984" s="16">
        <v>0</v>
      </c>
      <c r="AW984" s="16" t="str">
        <v/>
      </c>
      <c r="AX984" s="10">
        <f t="shared" si="107"/>
        <v>20.12</v>
      </c>
      <c r="AY984" s="10">
        <f>SUM(Z984:AK984)</f>
        <v>20</v>
      </c>
      <c r="AZ984" s="2" t="s">
        <v>119</v>
      </c>
      <c r="BA984" s="10">
        <f t="shared" si="108"/>
        <v>3.3533333333333335</v>
      </c>
      <c r="BB984" s="36" t="s">
        <v>118</v>
      </c>
      <c r="BC984" s="39" t="str">
        <f t="shared" si="109"/>
        <v/>
      </c>
      <c r="BD984" s="16">
        <f>SUM(AR984:AW984)</f>
        <v>0</v>
      </c>
      <c r="BE984" s="10">
        <f>SUM(AL984:AQ984)</f>
        <v>20.12</v>
      </c>
      <c r="BF984" s="12">
        <f t="shared" si="110"/>
        <v>0</v>
      </c>
      <c r="BG984" s="12">
        <f t="shared" si="111"/>
        <v>1</v>
      </c>
      <c r="BH984" s="9">
        <f t="shared" si="112"/>
        <v>20.12</v>
      </c>
      <c r="BI984" s="39" t="str">
        <f t="shared" si="113"/>
        <v/>
      </c>
      <c r="BK984" s="75"/>
    </row>
    <row r="985" spans="1:63">
      <c r="A985" s="2">
        <v>982</v>
      </c>
      <c r="B985" s="2">
        <v>2025</v>
      </c>
      <c r="C985" s="1">
        <v>0</v>
      </c>
      <c r="D985" s="37" t="str">
        <v>001J100000RTaz9IAD</v>
      </c>
      <c r="E985" s="37" t="str">
        <v>AMIT TRADERS</v>
      </c>
      <c r="F985" s="37" t="str">
        <v>RAJASTHAN</v>
      </c>
      <c r="G985" s="37" t="str">
        <v>ALWAR</v>
      </c>
      <c r="H985" s="37">
        <v>0</v>
      </c>
      <c r="I985" s="37" t="str">
        <v>Swastik Tradevision Pvt. Ltd.</v>
      </c>
      <c r="J985" s="37" t="str">
        <v>Amit Kumar Sharma</v>
      </c>
      <c r="K985" s="37" t="str">
        <v>Ravi Kumar Kulmi</v>
      </c>
      <c r="L985" s="37" t="str">
        <v>C12822</v>
      </c>
      <c r="M985" s="37" t="str">
        <v>North</v>
      </c>
      <c r="N985" s="2">
        <v>301406</v>
      </c>
      <c r="O985" s="2" t="str">
        <v>08CSEPM6915N2Z4</v>
      </c>
      <c r="P985" s="2">
        <v>9829863157</v>
      </c>
      <c r="Q985" s="2" t="str">
        <v>Mar'25</v>
      </c>
      <c r="R985" s="2">
        <v>2025</v>
      </c>
      <c r="S985" s="1">
        <v>0</v>
      </c>
      <c r="T985" s="2">
        <v>140</v>
      </c>
      <c r="U985" s="1">
        <v>0</v>
      </c>
      <c r="V985" s="1" t="str">
        <v>Challenger</v>
      </c>
      <c r="W985" s="10">
        <v>0</v>
      </c>
      <c r="X985" s="10">
        <v>0</v>
      </c>
      <c r="Y985" s="10">
        <v>0</v>
      </c>
      <c r="Z985" s="10">
        <v>0</v>
      </c>
      <c r="AA985" s="10">
        <v>0</v>
      </c>
      <c r="AB985" s="10">
        <v>0</v>
      </c>
      <c r="AC985" s="10">
        <v>0</v>
      </c>
      <c r="AD985" s="10">
        <v>0</v>
      </c>
      <c r="AE985" s="10">
        <v>0</v>
      </c>
      <c r="AF985" s="10">
        <v>0</v>
      </c>
      <c r="AG985" s="10">
        <v>0</v>
      </c>
      <c r="AH985" s="10">
        <v>0</v>
      </c>
      <c r="AI985" s="10">
        <v>0</v>
      </c>
      <c r="AJ985" s="10">
        <v>0</v>
      </c>
      <c r="AK985" s="10">
        <v>11.95</v>
      </c>
      <c r="AL985" s="10">
        <v>0</v>
      </c>
      <c r="AM985" s="10">
        <v>0</v>
      </c>
      <c r="AN985" s="10">
        <v>0</v>
      </c>
      <c r="AO985" s="10">
        <v>0</v>
      </c>
      <c r="AP985" s="10">
        <v>0</v>
      </c>
      <c r="AQ985" s="10">
        <v>0</v>
      </c>
      <c r="AR985" s="10">
        <v>0</v>
      </c>
      <c r="AS985" s="16">
        <v>0</v>
      </c>
      <c r="AT985" s="16">
        <v>0</v>
      </c>
      <c r="AU985" s="16">
        <v>0</v>
      </c>
      <c r="AV985" s="16">
        <v>0</v>
      </c>
      <c r="AW985" s="16" t="str">
        <v/>
      </c>
      <c r="AX985" s="10">
        <f t="shared" si="107"/>
        <v>0</v>
      </c>
      <c r="AY985" s="10">
        <f>SUM(Z985:AK985)</f>
        <v>11.95</v>
      </c>
      <c r="AZ985" s="2" t="s">
        <v>119</v>
      </c>
      <c r="BA985" s="10">
        <f t="shared" si="108"/>
        <v>0</v>
      </c>
      <c r="BB985" s="36" t="s">
        <v>118</v>
      </c>
      <c r="BC985" s="39" t="str">
        <f t="shared" si="109"/>
        <v/>
      </c>
      <c r="BD985" s="16">
        <f>SUM(AR985:AW985)</f>
        <v>0</v>
      </c>
      <c r="BE985" s="10">
        <f>SUM(AL985:AQ985)</f>
        <v>0</v>
      </c>
      <c r="BF985" s="12" t="str">
        <f t="shared" si="110"/>
        <v/>
      </c>
      <c r="BG985" s="12" t="str">
        <f t="shared" si="111"/>
        <v/>
      </c>
      <c r="BH985" s="9">
        <f t="shared" si="112"/>
        <v>0</v>
      </c>
      <c r="BI985" s="39" t="str">
        <f t="shared" si="113"/>
        <v/>
      </c>
      <c r="BK985" s="75"/>
    </row>
    <row r="986" spans="1:63">
      <c r="A986" s="2">
        <v>983</v>
      </c>
      <c r="B986" s="2">
        <v>2025</v>
      </c>
      <c r="C986" s="1">
        <v>0</v>
      </c>
      <c r="D986" s="37" t="str">
        <v>001J100000TtrSvIAJ</v>
      </c>
      <c r="E986" s="37" t="str">
        <v>SHREE RADHA GOVIND STEEL</v>
      </c>
      <c r="F986" s="37" t="str">
        <v>RAJASTHAN</v>
      </c>
      <c r="G986" s="37" t="str">
        <v>JAIPUR</v>
      </c>
      <c r="H986" s="37">
        <v>0</v>
      </c>
      <c r="I986" s="37" t="str">
        <v>Swastik Tradevision Pvt. Ltd.</v>
      </c>
      <c r="J986" s="37" t="str">
        <v>Amit Kumar Sharma</v>
      </c>
      <c r="K986" s="37" t="str">
        <v>Ravi Kumar Kulmi</v>
      </c>
      <c r="L986" s="37" t="str">
        <v>C12822</v>
      </c>
      <c r="M986" s="37" t="str">
        <v>North</v>
      </c>
      <c r="N986" s="2">
        <v>302012</v>
      </c>
      <c r="O986" s="2" t="str">
        <v>08AAKHV8742C1ZS</v>
      </c>
      <c r="P986" s="2">
        <v>9460455330</v>
      </c>
      <c r="Q986" s="2" t="str">
        <v>Mar'25</v>
      </c>
      <c r="R986" s="2">
        <v>2025</v>
      </c>
      <c r="S986" s="1">
        <v>0</v>
      </c>
      <c r="T986" s="2">
        <v>50</v>
      </c>
      <c r="U986" s="1">
        <v>0</v>
      </c>
      <c r="V986" s="1" t="str">
        <v>Minor</v>
      </c>
      <c r="W986" s="10">
        <v>0</v>
      </c>
      <c r="X986" s="10">
        <v>0</v>
      </c>
      <c r="Y986" s="10">
        <v>0</v>
      </c>
      <c r="Z986" s="10">
        <v>0</v>
      </c>
      <c r="AA986" s="10">
        <v>0</v>
      </c>
      <c r="AB986" s="10">
        <v>0</v>
      </c>
      <c r="AC986" s="10">
        <v>0</v>
      </c>
      <c r="AD986" s="10">
        <v>0</v>
      </c>
      <c r="AE986" s="10">
        <v>0</v>
      </c>
      <c r="AF986" s="10">
        <v>0</v>
      </c>
      <c r="AG986" s="10">
        <v>0</v>
      </c>
      <c r="AH986" s="10">
        <v>0</v>
      </c>
      <c r="AI986" s="10">
        <v>0</v>
      </c>
      <c r="AJ986" s="10">
        <v>0</v>
      </c>
      <c r="AK986" s="10">
        <v>29.69</v>
      </c>
      <c r="AL986" s="10">
        <v>0</v>
      </c>
      <c r="AM986" s="10">
        <v>0</v>
      </c>
      <c r="AN986" s="10">
        <v>0</v>
      </c>
      <c r="AO986" s="10">
        <v>0</v>
      </c>
      <c r="AP986" s="10">
        <v>0</v>
      </c>
      <c r="AQ986" s="10">
        <v>0</v>
      </c>
      <c r="AR986" s="10">
        <v>0</v>
      </c>
      <c r="AS986" s="16">
        <v>0</v>
      </c>
      <c r="AT986" s="16">
        <v>0</v>
      </c>
      <c r="AU986" s="16">
        <v>0</v>
      </c>
      <c r="AV986" s="16">
        <v>0</v>
      </c>
      <c r="AW986" s="16" t="str">
        <v/>
      </c>
      <c r="AX986" s="10">
        <f t="shared" si="107"/>
        <v>0</v>
      </c>
      <c r="AY986" s="10">
        <f>SUM(Z986:AK986)</f>
        <v>29.69</v>
      </c>
      <c r="AZ986" s="2" t="s">
        <v>119</v>
      </c>
      <c r="BA986" s="10">
        <f t="shared" si="108"/>
        <v>0</v>
      </c>
      <c r="BB986" s="36" t="s">
        <v>118</v>
      </c>
      <c r="BC986" s="39" t="str">
        <f t="shared" si="109"/>
        <v/>
      </c>
      <c r="BD986" s="16">
        <f>SUM(AR986:AW986)</f>
        <v>0</v>
      </c>
      <c r="BE986" s="10">
        <f>SUM(AL986:AQ986)</f>
        <v>0</v>
      </c>
      <c r="BF986" s="12" t="str">
        <f t="shared" si="110"/>
        <v/>
      </c>
      <c r="BG986" s="12" t="str">
        <f t="shared" si="111"/>
        <v/>
      </c>
      <c r="BH986" s="9">
        <f t="shared" si="112"/>
        <v>0</v>
      </c>
      <c r="BI986" s="39" t="str">
        <f t="shared" si="113"/>
        <v/>
      </c>
      <c r="BK986" s="75"/>
    </row>
    <row r="987" spans="1:63">
      <c r="A987" s="2">
        <v>984</v>
      </c>
      <c r="B987" s="2">
        <v>2025</v>
      </c>
      <c r="C987" s="1">
        <v>0</v>
      </c>
      <c r="D987" s="37" t="str">
        <v>001J100000TsNPsIAN</v>
      </c>
      <c r="E987" s="37" t="str">
        <v>M/S PRATEEK ENTERPRISES</v>
      </c>
      <c r="F987" s="37" t="str">
        <v>JHARKHAND</v>
      </c>
      <c r="G987" s="37" t="str">
        <v>PALAMU</v>
      </c>
      <c r="H987" s="37" t="str">
        <v>Chatrapur</v>
      </c>
      <c r="I987" s="37" t="str">
        <v>M/S JAI BALAJEE ENTERPRISES</v>
      </c>
      <c r="J987" s="37" t="str">
        <v>Debjyoti Lahiri</v>
      </c>
      <c r="K987" s="37">
        <v>0</v>
      </c>
      <c r="L987" s="37" t="str">
        <v>001J100000ME8pzIAD</v>
      </c>
      <c r="M987" s="37" t="str">
        <v>East</v>
      </c>
      <c r="N987" s="2">
        <v>822113</v>
      </c>
      <c r="O987" s="2" t="str">
        <v>20AROPJ3473B1Z6</v>
      </c>
      <c r="P987" s="2">
        <v>8987637771</v>
      </c>
      <c r="Q987" s="2" t="str">
        <v>Feb'25</v>
      </c>
      <c r="R987" s="2">
        <v>2025</v>
      </c>
      <c r="S987" s="1">
        <v>0</v>
      </c>
      <c r="T987" s="2">
        <v>450</v>
      </c>
      <c r="U987" s="1">
        <v>0</v>
      </c>
      <c r="V987" s="1" t="str">
        <v>Alien</v>
      </c>
      <c r="W987" s="10">
        <v>0</v>
      </c>
      <c r="X987" s="10">
        <v>0</v>
      </c>
      <c r="Y987" s="10">
        <v>0</v>
      </c>
      <c r="Z987" s="10">
        <v>0</v>
      </c>
      <c r="AA987" s="10">
        <v>0</v>
      </c>
      <c r="AB987" s="10">
        <v>0</v>
      </c>
      <c r="AC987" s="10">
        <v>0</v>
      </c>
      <c r="AD987" s="10">
        <v>0</v>
      </c>
      <c r="AE987" s="10">
        <v>0</v>
      </c>
      <c r="AF987" s="10">
        <v>0</v>
      </c>
      <c r="AG987" s="10">
        <v>0</v>
      </c>
      <c r="AH987" s="10">
        <v>0</v>
      </c>
      <c r="AI987" s="10">
        <v>0</v>
      </c>
      <c r="AJ987" s="10">
        <v>30</v>
      </c>
      <c r="AK987" s="10">
        <v>0</v>
      </c>
      <c r="AL987" s="10">
        <v>0</v>
      </c>
      <c r="AM987" s="10">
        <v>0</v>
      </c>
      <c r="AN987" s="10">
        <v>0</v>
      </c>
      <c r="AO987" s="10">
        <v>0</v>
      </c>
      <c r="AP987" s="10">
        <v>0</v>
      </c>
      <c r="AQ987" s="10">
        <v>0</v>
      </c>
      <c r="AR987" s="10">
        <v>0</v>
      </c>
      <c r="AS987" s="16">
        <v>0</v>
      </c>
      <c r="AT987" s="16">
        <v>0</v>
      </c>
      <c r="AU987" s="16">
        <v>0</v>
      </c>
      <c r="AV987" s="16">
        <v>0</v>
      </c>
      <c r="AW987" s="16" t="str">
        <v/>
      </c>
      <c r="AX987" s="10">
        <f t="shared" si="107"/>
        <v>0</v>
      </c>
      <c r="AY987" s="10">
        <f>SUM(Z987:AK987)</f>
        <v>30</v>
      </c>
      <c r="AZ987" s="2" t="s">
        <v>119</v>
      </c>
      <c r="BA987" s="10">
        <f t="shared" si="108"/>
        <v>0</v>
      </c>
      <c r="BB987" s="36" t="s">
        <v>118</v>
      </c>
      <c r="BC987" s="39" t="str">
        <f t="shared" si="109"/>
        <v/>
      </c>
      <c r="BD987" s="16">
        <f>SUM(AR987:AW987)</f>
        <v>0</v>
      </c>
      <c r="BE987" s="10">
        <f>SUM(AL987:AQ987)</f>
        <v>0</v>
      </c>
      <c r="BF987" s="12" t="str">
        <f t="shared" si="110"/>
        <v/>
      </c>
      <c r="BG987" s="12" t="str">
        <f t="shared" si="111"/>
        <v/>
      </c>
      <c r="BH987" s="9">
        <f t="shared" si="112"/>
        <v>0</v>
      </c>
      <c r="BI987" s="39" t="str">
        <f t="shared" si="113"/>
        <v/>
      </c>
      <c r="BK987" s="75"/>
    </row>
    <row r="988" spans="1:63">
      <c r="A988" s="2">
        <v>985</v>
      </c>
      <c r="B988" s="2">
        <v>2025</v>
      </c>
      <c r="C988" s="1">
        <v>0</v>
      </c>
      <c r="D988" s="37" t="str">
        <v>001J100000S0LiaIAF</v>
      </c>
      <c r="E988" s="37" t="str">
        <v>M/S SHREE TIRUPATI STEELS</v>
      </c>
      <c r="F988" s="37" t="str">
        <v>JHARKHAND</v>
      </c>
      <c r="G988" s="37" t="str">
        <v>GUMLA</v>
      </c>
      <c r="H988" s="37" t="str">
        <v>Gumla</v>
      </c>
      <c r="I988" s="37" t="str">
        <v>M/S JAI BALAJEE ENTERPRISES</v>
      </c>
      <c r="J988" s="37" t="str">
        <v>Debjyoti Lahiri</v>
      </c>
      <c r="K988" s="37">
        <v>0</v>
      </c>
      <c r="L988" s="37" t="str">
        <v>001J100000ME8pzIAD</v>
      </c>
      <c r="M988" s="37" t="str">
        <v>East</v>
      </c>
      <c r="N988" s="2">
        <v>835207</v>
      </c>
      <c r="O988" s="2" t="str">
        <v>20ADQFS2816R1ZJ</v>
      </c>
      <c r="P988" s="2">
        <v>9608015431</v>
      </c>
      <c r="Q988" s="2" t="str">
        <v>Feb'25</v>
      </c>
      <c r="R988" s="2">
        <v>2025</v>
      </c>
      <c r="S988" s="1">
        <v>0</v>
      </c>
      <c r="T988" s="2">
        <v>500</v>
      </c>
      <c r="U988" s="1">
        <v>0</v>
      </c>
      <c r="V988" s="1" t="str">
        <v>Alien</v>
      </c>
      <c r="W988" s="10">
        <v>0</v>
      </c>
      <c r="X988" s="10">
        <v>0</v>
      </c>
      <c r="Y988" s="10">
        <v>0</v>
      </c>
      <c r="Z988" s="10">
        <v>0</v>
      </c>
      <c r="AA988" s="10">
        <v>0</v>
      </c>
      <c r="AB988" s="10">
        <v>0</v>
      </c>
      <c r="AC988" s="10">
        <v>0</v>
      </c>
      <c r="AD988" s="10">
        <v>0</v>
      </c>
      <c r="AE988" s="10">
        <v>0</v>
      </c>
      <c r="AF988" s="10">
        <v>0</v>
      </c>
      <c r="AG988" s="10">
        <v>0</v>
      </c>
      <c r="AH988" s="10">
        <v>0</v>
      </c>
      <c r="AI988" s="10">
        <v>0</v>
      </c>
      <c r="AJ988" s="10">
        <v>29</v>
      </c>
      <c r="AK988" s="10">
        <v>30</v>
      </c>
      <c r="AL988" s="10">
        <v>0</v>
      </c>
      <c r="AM988" s="10">
        <v>0</v>
      </c>
      <c r="AN988" s="10">
        <v>0</v>
      </c>
      <c r="AO988" s="10">
        <v>0</v>
      </c>
      <c r="AP988" s="10">
        <v>0</v>
      </c>
      <c r="AQ988" s="10">
        <v>0</v>
      </c>
      <c r="AR988" s="10">
        <v>0</v>
      </c>
      <c r="AS988" s="16">
        <v>0</v>
      </c>
      <c r="AT988" s="16">
        <v>0</v>
      </c>
      <c r="AU988" s="16">
        <v>0</v>
      </c>
      <c r="AV988" s="16">
        <v>0</v>
      </c>
      <c r="AW988" s="16" t="str">
        <v/>
      </c>
      <c r="AX988" s="10">
        <f t="shared" si="107"/>
        <v>0</v>
      </c>
      <c r="AY988" s="10">
        <f>SUM(Z988:AK988)</f>
        <v>59</v>
      </c>
      <c r="AZ988" s="2" t="s">
        <v>119</v>
      </c>
      <c r="BA988" s="10">
        <f t="shared" si="108"/>
        <v>0</v>
      </c>
      <c r="BB988" s="36" t="s">
        <v>118</v>
      </c>
      <c r="BC988" s="39" t="str">
        <f t="shared" si="109"/>
        <v/>
      </c>
      <c r="BD988" s="16">
        <f>SUM(AR988:AW988)</f>
        <v>0</v>
      </c>
      <c r="BE988" s="10">
        <f>SUM(AL988:AQ988)</f>
        <v>0</v>
      </c>
      <c r="BF988" s="12" t="str">
        <f t="shared" si="110"/>
        <v/>
      </c>
      <c r="BG988" s="12" t="str">
        <f t="shared" si="111"/>
        <v/>
      </c>
      <c r="BH988" s="9">
        <f t="shared" si="112"/>
        <v>0</v>
      </c>
      <c r="BI988" s="39" t="str">
        <f t="shared" si="113"/>
        <v/>
      </c>
      <c r="BK988" s="75"/>
    </row>
    <row r="989" spans="1:63">
      <c r="A989" s="2">
        <v>986</v>
      </c>
      <c r="B989" s="2">
        <v>2025</v>
      </c>
      <c r="C989" s="1">
        <v>0</v>
      </c>
      <c r="D989" s="37" t="str">
        <v>001J100000TsXoIIAV</v>
      </c>
      <c r="E989" s="37" t="str">
        <v>M/S MAHALAXMI STEEL</v>
      </c>
      <c r="F989" s="37" t="str">
        <v>JHARKHAND</v>
      </c>
      <c r="G989" s="37" t="str">
        <v>PALAMU</v>
      </c>
      <c r="H989" s="37" t="str">
        <v>Chatrapur</v>
      </c>
      <c r="I989" s="37" t="str">
        <v>M/S JAI BALAJEE ENTERPRISES</v>
      </c>
      <c r="J989" s="37" t="str">
        <v>Debjyoti Lahiri</v>
      </c>
      <c r="K989" s="37">
        <v>0</v>
      </c>
      <c r="L989" s="37" t="str">
        <v>001J100000ME8pzIAD</v>
      </c>
      <c r="M989" s="37" t="str">
        <v>East</v>
      </c>
      <c r="N989" s="2">
        <v>822101</v>
      </c>
      <c r="O989" s="2" t="str">
        <v>20BHCPK3028E1Z4</v>
      </c>
      <c r="P989" s="2">
        <v>7488332453</v>
      </c>
      <c r="Q989" s="2" t="str">
        <v>Feb'25</v>
      </c>
      <c r="R989" s="2">
        <v>2025</v>
      </c>
      <c r="S989" s="1">
        <v>0</v>
      </c>
      <c r="T989" s="2">
        <v>150</v>
      </c>
      <c r="U989" s="1">
        <v>0</v>
      </c>
      <c r="V989" s="1" t="str">
        <v>Challenger</v>
      </c>
      <c r="W989" s="10">
        <v>0</v>
      </c>
      <c r="X989" s="10">
        <v>0</v>
      </c>
      <c r="Y989" s="10">
        <v>0</v>
      </c>
      <c r="Z989" s="10">
        <v>0</v>
      </c>
      <c r="AA989" s="10">
        <v>0</v>
      </c>
      <c r="AB989" s="10">
        <v>0</v>
      </c>
      <c r="AC989" s="10">
        <v>0</v>
      </c>
      <c r="AD989" s="10">
        <v>0</v>
      </c>
      <c r="AE989" s="10">
        <v>0</v>
      </c>
      <c r="AF989" s="10">
        <v>0</v>
      </c>
      <c r="AG989" s="10">
        <v>0</v>
      </c>
      <c r="AH989" s="10">
        <v>0</v>
      </c>
      <c r="AI989" s="10">
        <v>0</v>
      </c>
      <c r="AJ989" s="10">
        <v>27</v>
      </c>
      <c r="AK989" s="10">
        <v>0</v>
      </c>
      <c r="AL989" s="10">
        <v>0</v>
      </c>
      <c r="AM989" s="10">
        <v>0</v>
      </c>
      <c r="AN989" s="10">
        <v>0</v>
      </c>
      <c r="AO989" s="10">
        <v>0</v>
      </c>
      <c r="AP989" s="10">
        <v>0</v>
      </c>
      <c r="AQ989" s="10">
        <v>0</v>
      </c>
      <c r="AR989" s="10">
        <v>0</v>
      </c>
      <c r="AS989" s="16">
        <v>0</v>
      </c>
      <c r="AT989" s="16">
        <v>0</v>
      </c>
      <c r="AU989" s="16">
        <v>0</v>
      </c>
      <c r="AV989" s="16">
        <v>0</v>
      </c>
      <c r="AW989" s="16" t="str">
        <v/>
      </c>
      <c r="AX989" s="10">
        <f t="shared" si="107"/>
        <v>0</v>
      </c>
      <c r="AY989" s="10">
        <f>SUM(Z989:AK989)</f>
        <v>27</v>
      </c>
      <c r="AZ989" s="2" t="s">
        <v>119</v>
      </c>
      <c r="BA989" s="10">
        <f t="shared" si="108"/>
        <v>0</v>
      </c>
      <c r="BB989" s="36" t="s">
        <v>118</v>
      </c>
      <c r="BC989" s="39" t="str">
        <f t="shared" si="109"/>
        <v/>
      </c>
      <c r="BD989" s="16">
        <f>SUM(AR989:AW989)</f>
        <v>0</v>
      </c>
      <c r="BE989" s="10">
        <f>SUM(AL989:AQ989)</f>
        <v>0</v>
      </c>
      <c r="BF989" s="12" t="str">
        <f t="shared" si="110"/>
        <v/>
      </c>
      <c r="BG989" s="12" t="str">
        <f t="shared" si="111"/>
        <v/>
      </c>
      <c r="BH989" s="9">
        <f t="shared" si="112"/>
        <v>0</v>
      </c>
      <c r="BI989" s="39" t="str">
        <f t="shared" si="113"/>
        <v/>
      </c>
      <c r="BK989" s="75"/>
    </row>
    <row r="990" spans="1:63">
      <c r="A990" s="2">
        <v>987</v>
      </c>
      <c r="B990" s="2">
        <v>2025</v>
      </c>
      <c r="C990" s="1">
        <v>0</v>
      </c>
      <c r="D990" s="37" t="str">
        <v>001J100000Jt2HmIAJ</v>
      </c>
      <c r="E990" s="37" t="str">
        <v>M/S JHARKHAND STEEL</v>
      </c>
      <c r="F990" s="37" t="str">
        <v>JHARKHAND</v>
      </c>
      <c r="G990" s="37" t="str">
        <v>RANCHI</v>
      </c>
      <c r="H990" s="37" t="str">
        <v>Itki</v>
      </c>
      <c r="I990" s="37" t="str">
        <v>M/s REAL DREAMS ENTERPRISES</v>
      </c>
      <c r="J990" s="37" t="str">
        <v>Susmit Kumar</v>
      </c>
      <c r="K990" s="37">
        <v>0</v>
      </c>
      <c r="L990" s="37" t="str">
        <v>001J100000PHe79IAD</v>
      </c>
      <c r="M990" s="37" t="str">
        <v>East</v>
      </c>
      <c r="N990" s="2">
        <v>835222</v>
      </c>
      <c r="O990" s="2" t="str">
        <v>20ABTFM1055F1ZI</v>
      </c>
      <c r="P990" s="2">
        <v>7631166800</v>
      </c>
      <c r="Q990" s="2" t="str">
        <v>Mar'25</v>
      </c>
      <c r="R990" s="2">
        <v>2025</v>
      </c>
      <c r="S990" s="1">
        <v>0</v>
      </c>
      <c r="T990" s="2">
        <v>300</v>
      </c>
      <c r="U990" s="1">
        <v>0</v>
      </c>
      <c r="V990" s="1" t="str">
        <v>Alien</v>
      </c>
      <c r="W990" s="10">
        <v>0</v>
      </c>
      <c r="X990" s="10">
        <v>0</v>
      </c>
      <c r="Y990" s="10">
        <v>0</v>
      </c>
      <c r="Z990" s="10">
        <v>0</v>
      </c>
      <c r="AA990" s="10">
        <v>0</v>
      </c>
      <c r="AB990" s="10">
        <v>0</v>
      </c>
      <c r="AC990" s="10">
        <v>0</v>
      </c>
      <c r="AD990" s="10">
        <v>0</v>
      </c>
      <c r="AE990" s="10">
        <v>0</v>
      </c>
      <c r="AF990" s="10">
        <v>0</v>
      </c>
      <c r="AG990" s="10">
        <v>0</v>
      </c>
      <c r="AH990" s="10">
        <v>0</v>
      </c>
      <c r="AI990" s="10">
        <v>0</v>
      </c>
      <c r="AJ990" s="10">
        <v>0</v>
      </c>
      <c r="AK990" s="10">
        <v>5.5</v>
      </c>
      <c r="AL990" s="10">
        <v>0</v>
      </c>
      <c r="AM990" s="10">
        <v>0</v>
      </c>
      <c r="AN990" s="10">
        <v>0</v>
      </c>
      <c r="AO990" s="10">
        <v>0</v>
      </c>
      <c r="AP990" s="10">
        <v>0</v>
      </c>
      <c r="AQ990" s="10">
        <v>0</v>
      </c>
      <c r="AR990" s="10">
        <v>0</v>
      </c>
      <c r="AS990" s="16">
        <v>0</v>
      </c>
      <c r="AT990" s="16">
        <v>0</v>
      </c>
      <c r="AU990" s="16">
        <v>0</v>
      </c>
      <c r="AV990" s="16">
        <v>0</v>
      </c>
      <c r="AW990" s="16" t="str">
        <v/>
      </c>
      <c r="AX990" s="10">
        <f t="shared" si="107"/>
        <v>0</v>
      </c>
      <c r="AY990" s="10">
        <f>SUM(Z990:AK990)</f>
        <v>5.5</v>
      </c>
      <c r="AZ990" s="2" t="s">
        <v>119</v>
      </c>
      <c r="BA990" s="10">
        <f t="shared" si="108"/>
        <v>0</v>
      </c>
      <c r="BB990" s="36" t="s">
        <v>118</v>
      </c>
      <c r="BC990" s="39" t="str">
        <f t="shared" si="109"/>
        <v/>
      </c>
      <c r="BD990" s="16">
        <f>SUM(AR990:AW990)</f>
        <v>0</v>
      </c>
      <c r="BE990" s="10">
        <f>SUM(AL990:AQ990)</f>
        <v>0</v>
      </c>
      <c r="BF990" s="12" t="str">
        <f t="shared" si="110"/>
        <v/>
      </c>
      <c r="BG990" s="12" t="str">
        <f t="shared" si="111"/>
        <v/>
      </c>
      <c r="BH990" s="9">
        <f t="shared" si="112"/>
        <v>0</v>
      </c>
      <c r="BI990" s="39" t="str">
        <f t="shared" si="113"/>
        <v/>
      </c>
      <c r="BK990" s="75"/>
    </row>
    <row r="991" spans="1:63">
      <c r="A991" s="2">
        <v>988</v>
      </c>
      <c r="B991" s="2">
        <v>2025</v>
      </c>
      <c r="C991" s="1">
        <v>0</v>
      </c>
      <c r="D991" s="37" t="str">
        <v>001J100000TryvoIAB</v>
      </c>
      <c r="E991" s="37" t="str">
        <v>M/S PARK INDUSTRIES</v>
      </c>
      <c r="F991" s="37" t="str">
        <v>JHARKHAND</v>
      </c>
      <c r="G991" s="37" t="str">
        <v>BOKARO</v>
      </c>
      <c r="H991" s="37">
        <v>0</v>
      </c>
      <c r="I991" s="37" t="str">
        <v>TIRUPATI SALES</v>
      </c>
      <c r="J991" s="37" t="str">
        <v>Debjyoti Lahiri</v>
      </c>
      <c r="K991" s="37">
        <v>0</v>
      </c>
      <c r="L991" s="37" t="str">
        <v>001J100000HllhOIAT</v>
      </c>
      <c r="M991" s="37" t="str">
        <v>East</v>
      </c>
      <c r="N991" s="2">
        <v>829301</v>
      </c>
      <c r="O991" s="2" t="str">
        <v>20AEFPJ2648A2Z8</v>
      </c>
      <c r="P991" s="2">
        <v>7079117777</v>
      </c>
      <c r="Q991" s="2" t="str">
        <v>Mar'25</v>
      </c>
      <c r="R991" s="2">
        <v>2025</v>
      </c>
      <c r="S991" s="1">
        <v>0</v>
      </c>
      <c r="T991" s="2">
        <v>400</v>
      </c>
      <c r="U991" s="1">
        <v>0</v>
      </c>
      <c r="V991" s="1" t="str">
        <v>Alien</v>
      </c>
      <c r="W991" s="10">
        <v>0</v>
      </c>
      <c r="X991" s="10">
        <v>0</v>
      </c>
      <c r="Y991" s="10">
        <v>0</v>
      </c>
      <c r="Z991" s="10">
        <v>0</v>
      </c>
      <c r="AA991" s="10">
        <v>0</v>
      </c>
      <c r="AB991" s="10">
        <v>0</v>
      </c>
      <c r="AC991" s="10">
        <v>0</v>
      </c>
      <c r="AD991" s="10">
        <v>0</v>
      </c>
      <c r="AE991" s="10">
        <v>0</v>
      </c>
      <c r="AF991" s="10">
        <v>0</v>
      </c>
      <c r="AG991" s="10">
        <v>0</v>
      </c>
      <c r="AH991" s="10">
        <v>0</v>
      </c>
      <c r="AI991" s="10">
        <v>0</v>
      </c>
      <c r="AJ991" s="10">
        <v>0</v>
      </c>
      <c r="AK991" s="10">
        <v>25</v>
      </c>
      <c r="AL991" s="10">
        <v>0</v>
      </c>
      <c r="AM991" s="10">
        <v>0</v>
      </c>
      <c r="AN991" s="10">
        <v>0</v>
      </c>
      <c r="AO991" s="10">
        <v>0</v>
      </c>
      <c r="AP991" s="10">
        <v>0</v>
      </c>
      <c r="AQ991" s="10">
        <v>0</v>
      </c>
      <c r="AR991" s="10">
        <v>0</v>
      </c>
      <c r="AS991" s="16">
        <v>0</v>
      </c>
      <c r="AT991" s="16">
        <v>0</v>
      </c>
      <c r="AU991" s="16">
        <v>0</v>
      </c>
      <c r="AV991" s="16">
        <v>0</v>
      </c>
      <c r="AW991" s="16" t="str">
        <v/>
      </c>
      <c r="AX991" s="10">
        <f t="shared" si="107"/>
        <v>0</v>
      </c>
      <c r="AY991" s="10">
        <f>SUM(Z991:AK991)</f>
        <v>25</v>
      </c>
      <c r="AZ991" s="2" t="s">
        <v>119</v>
      </c>
      <c r="BA991" s="10">
        <f t="shared" si="108"/>
        <v>0</v>
      </c>
      <c r="BB991" s="36" t="s">
        <v>118</v>
      </c>
      <c r="BC991" s="39" t="str">
        <f t="shared" si="109"/>
        <v/>
      </c>
      <c r="BD991" s="16">
        <f>SUM(AR991:AW991)</f>
        <v>0</v>
      </c>
      <c r="BE991" s="10">
        <f>SUM(AL991:AQ991)</f>
        <v>0</v>
      </c>
      <c r="BF991" s="12" t="str">
        <f t="shared" si="110"/>
        <v/>
      </c>
      <c r="BG991" s="12" t="str">
        <f t="shared" si="111"/>
        <v/>
      </c>
      <c r="BH991" s="9">
        <f t="shared" si="112"/>
        <v>0</v>
      </c>
      <c r="BI991" s="39" t="str">
        <f t="shared" si="113"/>
        <v/>
      </c>
      <c r="BK991" s="75"/>
    </row>
    <row r="992" spans="1:63">
      <c r="A992" s="2">
        <v>989</v>
      </c>
      <c r="B992" s="2">
        <v>2025</v>
      </c>
      <c r="C992" s="1">
        <v>0</v>
      </c>
      <c r="D992" s="37" t="str">
        <v>001J100000VljAOIAZ</v>
      </c>
      <c r="E992" s="37" t="str">
        <v>INDIA CEMENT SUPPLIERS</v>
      </c>
      <c r="F992" s="37" t="str">
        <v>WEST BENGAL</v>
      </c>
      <c r="G992" s="37" t="str">
        <v>MURSHIDABAD</v>
      </c>
      <c r="H992" s="37">
        <v>0</v>
      </c>
      <c r="I992" s="37" t="str">
        <v>CHANDRA TRADERS</v>
      </c>
      <c r="J992" s="37" t="str">
        <v>Shirshendu saha</v>
      </c>
      <c r="K992" s="37">
        <v>0</v>
      </c>
      <c r="L992" s="37" t="str">
        <v>001J100000RyPTBIA3</v>
      </c>
      <c r="M992" s="37" t="str">
        <v>East</v>
      </c>
      <c r="N992" s="2">
        <v>742149</v>
      </c>
      <c r="O992" s="2" t="str">
        <v>19AHUPM2849N1ZA</v>
      </c>
      <c r="P992" s="2">
        <v>9434000458</v>
      </c>
      <c r="Q992" s="2" t="str">
        <v>Mar'25</v>
      </c>
      <c r="R992" s="2">
        <v>2025</v>
      </c>
      <c r="S992" s="1">
        <v>0</v>
      </c>
      <c r="T992" s="2">
        <v>650</v>
      </c>
      <c r="U992" s="1">
        <v>0</v>
      </c>
      <c r="V992" s="1" t="str">
        <v>Alien</v>
      </c>
      <c r="W992" s="10">
        <v>0</v>
      </c>
      <c r="X992" s="10">
        <v>0</v>
      </c>
      <c r="Y992" s="10">
        <v>0</v>
      </c>
      <c r="Z992" s="10">
        <v>0</v>
      </c>
      <c r="AA992" s="10">
        <v>0</v>
      </c>
      <c r="AB992" s="10">
        <v>0</v>
      </c>
      <c r="AC992" s="10">
        <v>0</v>
      </c>
      <c r="AD992" s="10">
        <v>0</v>
      </c>
      <c r="AE992" s="10">
        <v>0</v>
      </c>
      <c r="AF992" s="10">
        <v>0</v>
      </c>
      <c r="AG992" s="10">
        <v>0</v>
      </c>
      <c r="AH992" s="10">
        <v>0</v>
      </c>
      <c r="AI992" s="10">
        <v>0</v>
      </c>
      <c r="AJ992" s="10">
        <v>0</v>
      </c>
      <c r="AK992" s="10">
        <v>12.25</v>
      </c>
      <c r="AL992" s="10">
        <v>0</v>
      </c>
      <c r="AM992" s="10">
        <v>0</v>
      </c>
      <c r="AN992" s="10">
        <v>0</v>
      </c>
      <c r="AO992" s="10">
        <v>0</v>
      </c>
      <c r="AP992" s="10">
        <v>0</v>
      </c>
      <c r="AQ992" s="10">
        <v>0</v>
      </c>
      <c r="AR992" s="10">
        <v>0</v>
      </c>
      <c r="AS992" s="16">
        <v>0</v>
      </c>
      <c r="AT992" s="16">
        <v>0</v>
      </c>
      <c r="AU992" s="16">
        <v>0</v>
      </c>
      <c r="AV992" s="16">
        <v>0</v>
      </c>
      <c r="AW992" s="16" t="str">
        <v/>
      </c>
      <c r="AX992" s="10">
        <f t="shared" si="107"/>
        <v>0</v>
      </c>
      <c r="AY992" s="10">
        <f>SUM(Z992:AK992)</f>
        <v>12.25</v>
      </c>
      <c r="AZ992" s="2" t="s">
        <v>119</v>
      </c>
      <c r="BA992" s="10">
        <f t="shared" si="108"/>
        <v>0</v>
      </c>
      <c r="BB992" s="36" t="s">
        <v>118</v>
      </c>
      <c r="BC992" s="39" t="str">
        <f t="shared" si="109"/>
        <v/>
      </c>
      <c r="BD992" s="16">
        <f>SUM(AR992:AW992)</f>
        <v>0</v>
      </c>
      <c r="BE992" s="10">
        <f>SUM(AL992:AQ992)</f>
        <v>0</v>
      </c>
      <c r="BF992" s="12" t="str">
        <f t="shared" si="110"/>
        <v/>
      </c>
      <c r="BG992" s="12" t="str">
        <f t="shared" si="111"/>
        <v/>
      </c>
      <c r="BH992" s="9">
        <f t="shared" si="112"/>
        <v>0</v>
      </c>
      <c r="BI992" s="39" t="str">
        <f t="shared" si="113"/>
        <v/>
      </c>
      <c r="BK992" s="75"/>
    </row>
    <row r="993" spans="1:63">
      <c r="A993" s="2">
        <v>990</v>
      </c>
      <c r="B993" s="2">
        <v>2025</v>
      </c>
      <c r="C993" s="1">
        <v>0</v>
      </c>
      <c r="D993" s="37" t="str">
        <v>001J100000TrqKPIAZ</v>
      </c>
      <c r="E993" s="37" t="str">
        <v>PRAMANIK ENTERPRISE</v>
      </c>
      <c r="F993" s="37" t="str">
        <v>WEST BENGAL</v>
      </c>
      <c r="G993" s="37" t="str">
        <v>MURSHIDABAD</v>
      </c>
      <c r="H993" s="37">
        <v>0</v>
      </c>
      <c r="I993" s="37" t="str">
        <v>CHANDRA TRADERS</v>
      </c>
      <c r="J993" s="37" t="str">
        <v>Shirshendu saha</v>
      </c>
      <c r="K993" s="37">
        <v>0</v>
      </c>
      <c r="L993" s="37" t="str">
        <v>001J100000RyPTBIA3</v>
      </c>
      <c r="M993" s="37" t="str">
        <v>East</v>
      </c>
      <c r="N993" s="2">
        <v>742135</v>
      </c>
      <c r="O993" s="2" t="str">
        <v>19BBLPP2176B1ZK</v>
      </c>
      <c r="P993" s="2">
        <v>9851294532</v>
      </c>
      <c r="Q993" s="2" t="str">
        <v>Mar'25</v>
      </c>
      <c r="R993" s="2">
        <v>2025</v>
      </c>
      <c r="S993" s="1">
        <v>0</v>
      </c>
      <c r="T993" s="2">
        <v>300</v>
      </c>
      <c r="U993" s="1">
        <v>0</v>
      </c>
      <c r="V993" s="1" t="str">
        <v>Alien</v>
      </c>
      <c r="W993" s="10">
        <v>0</v>
      </c>
      <c r="X993" s="10">
        <v>0</v>
      </c>
      <c r="Y993" s="10">
        <v>0</v>
      </c>
      <c r="Z993" s="10">
        <v>0</v>
      </c>
      <c r="AA993" s="10">
        <v>0</v>
      </c>
      <c r="AB993" s="10">
        <v>0</v>
      </c>
      <c r="AC993" s="10">
        <v>0</v>
      </c>
      <c r="AD993" s="10">
        <v>0</v>
      </c>
      <c r="AE993" s="10">
        <v>0</v>
      </c>
      <c r="AF993" s="10">
        <v>0</v>
      </c>
      <c r="AG993" s="10">
        <v>0</v>
      </c>
      <c r="AH993" s="10">
        <v>0</v>
      </c>
      <c r="AI993" s="10">
        <v>0</v>
      </c>
      <c r="AJ993" s="10">
        <v>0</v>
      </c>
      <c r="AK993" s="10">
        <v>57.42</v>
      </c>
      <c r="AL993" s="10">
        <v>0</v>
      </c>
      <c r="AM993" s="10">
        <v>24</v>
      </c>
      <c r="AN993" s="10">
        <v>0</v>
      </c>
      <c r="AO993" s="10">
        <v>30.04</v>
      </c>
      <c r="AP993" s="10">
        <v>0</v>
      </c>
      <c r="AQ993" s="10">
        <v>3</v>
      </c>
      <c r="AR993" s="10">
        <v>0</v>
      </c>
      <c r="AS993" s="16">
        <v>0</v>
      </c>
      <c r="AT993" s="16">
        <v>0</v>
      </c>
      <c r="AU993" s="16">
        <v>0</v>
      </c>
      <c r="AV993" s="16">
        <v>0</v>
      </c>
      <c r="AW993" s="16" t="str">
        <v/>
      </c>
      <c r="AX993" s="10">
        <f t="shared" si="107"/>
        <v>57.04</v>
      </c>
      <c r="AY993" s="10">
        <f>SUM(Z993:AK993)</f>
        <v>57.42</v>
      </c>
      <c r="AZ993" s="2" t="s">
        <v>119</v>
      </c>
      <c r="BA993" s="10">
        <f t="shared" si="108"/>
        <v>9.5066666666666659</v>
      </c>
      <c r="BB993" s="36" t="s">
        <v>118</v>
      </c>
      <c r="BC993" s="39" t="str">
        <f t="shared" si="109"/>
        <v/>
      </c>
      <c r="BD993" s="16">
        <f>SUM(AR993:AW993)</f>
        <v>0</v>
      </c>
      <c r="BE993" s="10">
        <f>SUM(AL993:AQ993)</f>
        <v>57.04</v>
      </c>
      <c r="BF993" s="12">
        <f t="shared" si="110"/>
        <v>0</v>
      </c>
      <c r="BG993" s="12">
        <f t="shared" si="111"/>
        <v>1</v>
      </c>
      <c r="BH993" s="9">
        <f t="shared" si="112"/>
        <v>57.04</v>
      </c>
      <c r="BI993" s="39" t="str">
        <f t="shared" si="113"/>
        <v/>
      </c>
      <c r="BK993" s="75"/>
    </row>
    <row r="994" spans="1:63">
      <c r="A994" s="2">
        <v>991</v>
      </c>
      <c r="B994" s="2">
        <v>2025</v>
      </c>
      <c r="C994" s="1">
        <v>0</v>
      </c>
      <c r="D994" s="37" t="str">
        <v>001J100000S0bziIAB</v>
      </c>
      <c r="E994" s="37" t="str">
        <v>M/S KMC DISTRIBUTOR</v>
      </c>
      <c r="F994" s="37" t="str">
        <v>WEST BENGAL</v>
      </c>
      <c r="G994" s="37" t="str">
        <v>MURSHIDABAD</v>
      </c>
      <c r="H994" s="37">
        <v>0</v>
      </c>
      <c r="I994" s="37" t="str">
        <v>CHANDRA TRADERS</v>
      </c>
      <c r="J994" s="37" t="str">
        <v>Shirshendu saha</v>
      </c>
      <c r="K994" s="37">
        <v>0</v>
      </c>
      <c r="L994" s="37" t="str">
        <v>001J100000RyPTBIA3</v>
      </c>
      <c r="M994" s="37" t="str">
        <v>East</v>
      </c>
      <c r="N994" s="2">
        <v>742136</v>
      </c>
      <c r="O994" s="2" t="str">
        <v>19AQFPC8114N1ZM</v>
      </c>
      <c r="P994" s="2">
        <v>9531568019</v>
      </c>
      <c r="Q994" s="2" t="str">
        <v>Mar'25</v>
      </c>
      <c r="R994" s="2">
        <v>2025</v>
      </c>
      <c r="S994" s="1">
        <v>0</v>
      </c>
      <c r="T994" s="2">
        <v>250</v>
      </c>
      <c r="U994" s="1">
        <v>2.6666666666666668E-2</v>
      </c>
      <c r="V994" s="1" t="str">
        <v>Alien</v>
      </c>
      <c r="W994" s="10">
        <v>0</v>
      </c>
      <c r="X994" s="10">
        <v>0</v>
      </c>
      <c r="Y994" s="10">
        <v>0</v>
      </c>
      <c r="Z994" s="10">
        <v>0</v>
      </c>
      <c r="AA994" s="10">
        <v>0</v>
      </c>
      <c r="AB994" s="10">
        <v>0</v>
      </c>
      <c r="AC994" s="10">
        <v>0</v>
      </c>
      <c r="AD994" s="10">
        <v>0</v>
      </c>
      <c r="AE994" s="10">
        <v>0</v>
      </c>
      <c r="AF994" s="10">
        <v>0</v>
      </c>
      <c r="AG994" s="10">
        <v>0</v>
      </c>
      <c r="AH994" s="10">
        <v>0</v>
      </c>
      <c r="AI994" s="10">
        <v>0</v>
      </c>
      <c r="AJ994" s="10">
        <v>0</v>
      </c>
      <c r="AK994" s="10">
        <v>5</v>
      </c>
      <c r="AL994" s="10">
        <v>0</v>
      </c>
      <c r="AM994" s="10">
        <v>4</v>
      </c>
      <c r="AN994" s="10">
        <v>0</v>
      </c>
      <c r="AO994" s="10">
        <v>5</v>
      </c>
      <c r="AP994" s="10">
        <v>10</v>
      </c>
      <c r="AQ994" s="10">
        <v>20</v>
      </c>
      <c r="AR994" s="10">
        <v>5</v>
      </c>
      <c r="AS994" s="16">
        <v>10</v>
      </c>
      <c r="AT994" s="16">
        <v>5</v>
      </c>
      <c r="AU994" s="16">
        <v>15</v>
      </c>
      <c r="AV994" s="16">
        <v>0</v>
      </c>
      <c r="AW994" s="16" t="str">
        <v/>
      </c>
      <c r="AX994" s="10">
        <f t="shared" si="107"/>
        <v>74</v>
      </c>
      <c r="AY994" s="10">
        <f>SUM(Z994:AK994)</f>
        <v>5</v>
      </c>
      <c r="AZ994" s="2" t="s">
        <v>119</v>
      </c>
      <c r="BA994" s="10">
        <f t="shared" si="108"/>
        <v>6.5</v>
      </c>
      <c r="BB994" s="36" t="s">
        <v>118</v>
      </c>
      <c r="BC994" s="39" t="str">
        <f t="shared" si="109"/>
        <v/>
      </c>
      <c r="BD994" s="16">
        <f>SUM(AR994:AW994)</f>
        <v>35</v>
      </c>
      <c r="BE994" s="10">
        <f>SUM(AL994:AQ994)</f>
        <v>39</v>
      </c>
      <c r="BF994" s="12">
        <f t="shared" si="110"/>
        <v>0.47297297297297297</v>
      </c>
      <c r="BG994" s="12">
        <f t="shared" si="111"/>
        <v>0.52702702702702697</v>
      </c>
      <c r="BH994" s="9">
        <f t="shared" si="112"/>
        <v>74</v>
      </c>
      <c r="BI994" s="39" t="str">
        <f t="shared" si="113"/>
        <v/>
      </c>
      <c r="BK994" s="75"/>
    </row>
    <row r="995" spans="1:63">
      <c r="A995" s="2">
        <v>992</v>
      </c>
      <c r="B995" s="2">
        <v>2025</v>
      </c>
      <c r="C995" s="1">
        <v>0</v>
      </c>
      <c r="D995" s="37" t="str">
        <v>001J100000TrMvQIAV</v>
      </c>
      <c r="E995" s="37" t="str">
        <v>MIRA HARDWARE</v>
      </c>
      <c r="F995" s="37" t="str">
        <v>WEST BENGAL</v>
      </c>
      <c r="G995" s="37" t="str">
        <v>DINAJPUR DAKSHIN</v>
      </c>
      <c r="H995" s="37" t="str">
        <v>Balurghat</v>
      </c>
      <c r="I995" s="37" t="str">
        <v>SRIJITA STEEL &amp; MARKETING</v>
      </c>
      <c r="J995" s="37" t="str">
        <v>Partha Mondal</v>
      </c>
      <c r="K995" s="37">
        <v>0</v>
      </c>
      <c r="L995" s="37" t="str">
        <v>001J100000RydN2IAJ</v>
      </c>
      <c r="M995" s="37" t="str">
        <v>East</v>
      </c>
      <c r="N995" s="2">
        <v>733102</v>
      </c>
      <c r="O995" s="2" t="str">
        <v>19AOGPM3968P1ZZ</v>
      </c>
      <c r="P995" s="2">
        <v>9733020667</v>
      </c>
      <c r="Q995" s="2" t="str">
        <v>Mar'25</v>
      </c>
      <c r="R995" s="2">
        <v>2025</v>
      </c>
      <c r="S995" s="1">
        <v>0</v>
      </c>
      <c r="T995" s="2">
        <v>300</v>
      </c>
      <c r="U995" s="1">
        <v>0</v>
      </c>
      <c r="V995" s="1" t="str">
        <v>Alien</v>
      </c>
      <c r="W995" s="10">
        <v>0</v>
      </c>
      <c r="X995" s="10">
        <v>0</v>
      </c>
      <c r="Y995" s="10">
        <v>0</v>
      </c>
      <c r="Z995" s="10">
        <v>0</v>
      </c>
      <c r="AA995" s="10">
        <v>0</v>
      </c>
      <c r="AB995" s="10">
        <v>0</v>
      </c>
      <c r="AC995" s="10">
        <v>0</v>
      </c>
      <c r="AD995" s="10">
        <v>0</v>
      </c>
      <c r="AE995" s="10">
        <v>0</v>
      </c>
      <c r="AF995" s="10">
        <v>0</v>
      </c>
      <c r="AG995" s="10">
        <v>0</v>
      </c>
      <c r="AH995" s="10">
        <v>0</v>
      </c>
      <c r="AI995" s="10">
        <v>0</v>
      </c>
      <c r="AJ995" s="10">
        <v>0</v>
      </c>
      <c r="AK995" s="10">
        <v>12.46</v>
      </c>
      <c r="AL995" s="10">
        <v>0</v>
      </c>
      <c r="AM995" s="10">
        <v>0</v>
      </c>
      <c r="AN995" s="10">
        <v>0</v>
      </c>
      <c r="AO995" s="10">
        <v>0</v>
      </c>
      <c r="AP995" s="10">
        <v>0</v>
      </c>
      <c r="AQ995" s="10">
        <v>0</v>
      </c>
      <c r="AR995" s="10">
        <v>0</v>
      </c>
      <c r="AS995" s="16">
        <v>0</v>
      </c>
      <c r="AT995" s="16">
        <v>0</v>
      </c>
      <c r="AU995" s="16">
        <v>0</v>
      </c>
      <c r="AV995" s="16">
        <v>0</v>
      </c>
      <c r="AW995" s="16" t="str">
        <v/>
      </c>
      <c r="AX995" s="10">
        <f t="shared" si="107"/>
        <v>0</v>
      </c>
      <c r="AY995" s="10">
        <f>SUM(Z995:AK995)</f>
        <v>12.46</v>
      </c>
      <c r="AZ995" s="2" t="s">
        <v>119</v>
      </c>
      <c r="BA995" s="10">
        <f t="shared" si="108"/>
        <v>0</v>
      </c>
      <c r="BB995" s="36" t="s">
        <v>118</v>
      </c>
      <c r="BC995" s="39" t="str">
        <f t="shared" si="109"/>
        <v/>
      </c>
      <c r="BD995" s="16">
        <f>SUM(AR995:AW995)</f>
        <v>0</v>
      </c>
      <c r="BE995" s="10">
        <f>SUM(AL995:AQ995)</f>
        <v>0</v>
      </c>
      <c r="BF995" s="12" t="str">
        <f t="shared" si="110"/>
        <v/>
      </c>
      <c r="BG995" s="12" t="str">
        <f t="shared" si="111"/>
        <v/>
      </c>
      <c r="BH995" s="9">
        <f t="shared" si="112"/>
        <v>0</v>
      </c>
      <c r="BI995" s="39" t="str">
        <f t="shared" si="113"/>
        <v/>
      </c>
      <c r="BK995" s="75"/>
    </row>
    <row r="996" spans="1:63">
      <c r="A996" s="2">
        <v>993</v>
      </c>
      <c r="B996" s="2">
        <v>2025</v>
      </c>
      <c r="C996" s="1">
        <v>0</v>
      </c>
      <c r="D996" s="37" t="str">
        <v>001J100000TrNQhIAN</v>
      </c>
      <c r="E996" s="37" t="str">
        <v>APARNA TRADING COMPANY</v>
      </c>
      <c r="F996" s="37" t="str">
        <v>WEST BENGAL</v>
      </c>
      <c r="G996" s="37" t="str">
        <v>DINAJPUR DAKSHIN</v>
      </c>
      <c r="H996" s="37" t="str">
        <v>Gangarampur</v>
      </c>
      <c r="I996" s="37" t="str">
        <v>SRIJITA STEEL &amp; MARKETING</v>
      </c>
      <c r="J996" s="37" t="str">
        <v>Partha Mondal</v>
      </c>
      <c r="K996" s="37">
        <v>0</v>
      </c>
      <c r="L996" s="37" t="str">
        <v>001J100000RydN2IAJ</v>
      </c>
      <c r="M996" s="37" t="str">
        <v>East</v>
      </c>
      <c r="N996" s="2">
        <v>733124</v>
      </c>
      <c r="O996" s="2" t="str">
        <v>19AVKPS4033N1ZX</v>
      </c>
      <c r="P996" s="2">
        <v>9434106306</v>
      </c>
      <c r="Q996" s="2" t="str">
        <v>Mar'25</v>
      </c>
      <c r="R996" s="2">
        <v>2025</v>
      </c>
      <c r="S996" s="1">
        <v>0</v>
      </c>
      <c r="T996" s="2">
        <v>200</v>
      </c>
      <c r="U996" s="1">
        <v>0</v>
      </c>
      <c r="V996" s="1" t="str">
        <v>Challenger</v>
      </c>
      <c r="W996" s="10">
        <v>0</v>
      </c>
      <c r="X996" s="10">
        <v>0</v>
      </c>
      <c r="Y996" s="10">
        <v>0</v>
      </c>
      <c r="Z996" s="10">
        <v>0</v>
      </c>
      <c r="AA996" s="10">
        <v>0</v>
      </c>
      <c r="AB996" s="10">
        <v>0</v>
      </c>
      <c r="AC996" s="10">
        <v>0</v>
      </c>
      <c r="AD996" s="10">
        <v>0</v>
      </c>
      <c r="AE996" s="10">
        <v>0</v>
      </c>
      <c r="AF996" s="10">
        <v>0</v>
      </c>
      <c r="AG996" s="10">
        <v>0</v>
      </c>
      <c r="AH996" s="10">
        <v>0</v>
      </c>
      <c r="AI996" s="10">
        <v>0</v>
      </c>
      <c r="AJ996" s="10">
        <v>0</v>
      </c>
      <c r="AK996" s="10">
        <v>12.56</v>
      </c>
      <c r="AL996" s="10">
        <v>0</v>
      </c>
      <c r="AM996" s="10">
        <v>0</v>
      </c>
      <c r="AN996" s="10">
        <v>0</v>
      </c>
      <c r="AO996" s="10">
        <v>0</v>
      </c>
      <c r="AP996" s="10">
        <v>0</v>
      </c>
      <c r="AQ996" s="10">
        <v>0</v>
      </c>
      <c r="AR996" s="10">
        <v>0</v>
      </c>
      <c r="AS996" s="16">
        <v>0</v>
      </c>
      <c r="AT996" s="16">
        <v>0</v>
      </c>
      <c r="AU996" s="16">
        <v>0</v>
      </c>
      <c r="AV996" s="16">
        <v>0</v>
      </c>
      <c r="AW996" s="16" t="str">
        <v/>
      </c>
      <c r="AX996" s="10">
        <f t="shared" si="107"/>
        <v>0</v>
      </c>
      <c r="AY996" s="10">
        <f>SUM(Z996:AK996)</f>
        <v>12.56</v>
      </c>
      <c r="AZ996" s="2" t="s">
        <v>119</v>
      </c>
      <c r="BA996" s="10">
        <f t="shared" si="108"/>
        <v>0</v>
      </c>
      <c r="BB996" s="36" t="s">
        <v>118</v>
      </c>
      <c r="BC996" s="39" t="str">
        <f t="shared" si="109"/>
        <v/>
      </c>
      <c r="BD996" s="16">
        <f>SUM(AR996:AW996)</f>
        <v>0</v>
      </c>
      <c r="BE996" s="10">
        <f>SUM(AL996:AQ996)</f>
        <v>0</v>
      </c>
      <c r="BF996" s="12" t="str">
        <f t="shared" si="110"/>
        <v/>
      </c>
      <c r="BG996" s="12" t="str">
        <f t="shared" si="111"/>
        <v/>
      </c>
      <c r="BH996" s="9">
        <f t="shared" si="112"/>
        <v>0</v>
      </c>
      <c r="BI996" s="39" t="str">
        <f t="shared" si="113"/>
        <v/>
      </c>
      <c r="BK996" s="75"/>
    </row>
    <row r="997" spans="1:63">
      <c r="A997" s="2">
        <v>994</v>
      </c>
      <c r="B997" s="2">
        <v>2025</v>
      </c>
      <c r="C997" s="1">
        <v>0</v>
      </c>
      <c r="D997" s="37" t="str">
        <v>001J1000007oV3FIAU</v>
      </c>
      <c r="E997" s="37" t="str">
        <v>SATYA STEEL</v>
      </c>
      <c r="F997" s="37" t="str">
        <v>MADHYA PRADESH</v>
      </c>
      <c r="G997" s="37" t="str">
        <v>KATNI</v>
      </c>
      <c r="H997" s="37" t="str">
        <v>Katni</v>
      </c>
      <c r="I997" s="37" t="str">
        <v>Global Steel</v>
      </c>
      <c r="J997" s="37" t="str">
        <v>Dharmendra Kumar Yadav</v>
      </c>
      <c r="K997" s="37">
        <v>0</v>
      </c>
      <c r="L997" s="37" t="str">
        <v>C13471</v>
      </c>
      <c r="M997" s="37" t="str">
        <v>Central</v>
      </c>
      <c r="N997" s="2">
        <v>483501</v>
      </c>
      <c r="O997" s="2" t="str">
        <v>23BFLPB0754F1ZX</v>
      </c>
      <c r="P997" s="2">
        <v>9617036415</v>
      </c>
      <c r="Q997" s="2" t="str">
        <v>Mar'25</v>
      </c>
      <c r="R997" s="2">
        <v>2025</v>
      </c>
      <c r="S997" s="1">
        <v>0</v>
      </c>
      <c r="T997" s="2">
        <v>100</v>
      </c>
      <c r="U997" s="1">
        <v>1.3333333333333332E-2</v>
      </c>
      <c r="V997" s="1" t="str">
        <v>Challenger</v>
      </c>
      <c r="W997" s="10">
        <v>0</v>
      </c>
      <c r="X997" s="10">
        <v>0</v>
      </c>
      <c r="Y997" s="10">
        <v>0</v>
      </c>
      <c r="Z997" s="10">
        <v>0</v>
      </c>
      <c r="AA997" s="10">
        <v>0</v>
      </c>
      <c r="AB997" s="10">
        <v>0</v>
      </c>
      <c r="AC997" s="10">
        <v>0</v>
      </c>
      <c r="AD997" s="10">
        <v>0</v>
      </c>
      <c r="AE997" s="10">
        <v>0</v>
      </c>
      <c r="AF997" s="10">
        <v>0</v>
      </c>
      <c r="AG997" s="10">
        <v>0</v>
      </c>
      <c r="AH997" s="10">
        <v>0</v>
      </c>
      <c r="AI997" s="10">
        <v>0</v>
      </c>
      <c r="AJ997" s="10">
        <v>0</v>
      </c>
      <c r="AK997" s="10">
        <v>5</v>
      </c>
      <c r="AL997" s="10">
        <v>0</v>
      </c>
      <c r="AM997" s="10">
        <v>5</v>
      </c>
      <c r="AN997" s="10">
        <v>0</v>
      </c>
      <c r="AO997" s="10">
        <v>0</v>
      </c>
      <c r="AP997" s="10">
        <v>1</v>
      </c>
      <c r="AQ997" s="10">
        <v>0</v>
      </c>
      <c r="AR997" s="10">
        <v>0</v>
      </c>
      <c r="AS997" s="16">
        <v>0</v>
      </c>
      <c r="AT997" s="16">
        <v>0</v>
      </c>
      <c r="AU997" s="16">
        <v>3</v>
      </c>
      <c r="AV997" s="16">
        <v>1</v>
      </c>
      <c r="AW997" s="16">
        <v>1</v>
      </c>
      <c r="AX997" s="10">
        <f t="shared" si="107"/>
        <v>11</v>
      </c>
      <c r="AY997" s="10">
        <f>SUM(Z997:AK997)</f>
        <v>5</v>
      </c>
      <c r="AZ997" s="2" t="s">
        <v>119</v>
      </c>
      <c r="BA997" s="10">
        <f t="shared" si="108"/>
        <v>1</v>
      </c>
      <c r="BB997" s="36" t="s">
        <v>118</v>
      </c>
      <c r="BC997" s="39" t="str">
        <f t="shared" si="109"/>
        <v/>
      </c>
      <c r="BD997" s="16">
        <f>SUM(AR997:AW997)</f>
        <v>5</v>
      </c>
      <c r="BE997" s="10">
        <f>SUM(AL997:AQ997)</f>
        <v>6</v>
      </c>
      <c r="BF997" s="12">
        <f t="shared" si="110"/>
        <v>0.45454545454545453</v>
      </c>
      <c r="BG997" s="12">
        <f t="shared" si="111"/>
        <v>0.54545454545454541</v>
      </c>
      <c r="BH997" s="9">
        <f t="shared" si="112"/>
        <v>11</v>
      </c>
      <c r="BI997" s="39" t="str">
        <f t="shared" si="113"/>
        <v/>
      </c>
      <c r="BK997" s="75"/>
    </row>
    <row r="998" spans="1:63">
      <c r="A998" s="2">
        <v>995</v>
      </c>
      <c r="B998" s="2">
        <v>2025</v>
      </c>
      <c r="C998" s="1">
        <v>0</v>
      </c>
      <c r="D998" s="37" t="str">
        <v>001J100000TsQgDIAV</v>
      </c>
      <c r="E998" s="37" t="str">
        <v>NOMAN STEEL</v>
      </c>
      <c r="F998" s="37" t="str">
        <v>MADHYA PRADESH</v>
      </c>
      <c r="G998" s="37" t="str">
        <v>DEWAS</v>
      </c>
      <c r="H998" s="37" t="str">
        <v>Khandwa</v>
      </c>
      <c r="I998" s="37" t="str">
        <v>R. K. ENTERPRISES</v>
      </c>
      <c r="J998" s="37" t="str">
        <v>Yogeshwar Richhariya</v>
      </c>
      <c r="K998" s="37">
        <v>0</v>
      </c>
      <c r="L998" s="37" t="str">
        <v>001J1000005ZfroIAC</v>
      </c>
      <c r="M998" s="37" t="str">
        <v>Central</v>
      </c>
      <c r="N998" s="2">
        <v>455001</v>
      </c>
      <c r="O998" s="2" t="str">
        <v>23DMJPM3973C1Z2</v>
      </c>
      <c r="P998" s="2">
        <v>7974144130</v>
      </c>
      <c r="Q998" s="2" t="str">
        <v>Mar'25</v>
      </c>
      <c r="R998" s="2">
        <v>2025</v>
      </c>
      <c r="S998" s="1">
        <v>0</v>
      </c>
      <c r="T998" s="2">
        <v>70</v>
      </c>
      <c r="U998" s="1">
        <v>0</v>
      </c>
      <c r="V998" s="1" t="str">
        <v>Challenger</v>
      </c>
      <c r="W998" s="10">
        <v>0</v>
      </c>
      <c r="X998" s="10">
        <v>0</v>
      </c>
      <c r="Y998" s="10">
        <v>0</v>
      </c>
      <c r="Z998" s="10">
        <v>0</v>
      </c>
      <c r="AA998" s="10">
        <v>0</v>
      </c>
      <c r="AB998" s="10">
        <v>0</v>
      </c>
      <c r="AC998" s="10">
        <v>0</v>
      </c>
      <c r="AD998" s="10">
        <v>0</v>
      </c>
      <c r="AE998" s="10">
        <v>0</v>
      </c>
      <c r="AF998" s="10">
        <v>0</v>
      </c>
      <c r="AG998" s="10">
        <v>0</v>
      </c>
      <c r="AH998" s="10">
        <v>0</v>
      </c>
      <c r="AI998" s="10">
        <v>0</v>
      </c>
      <c r="AJ998" s="10">
        <v>0</v>
      </c>
      <c r="AK998" s="10">
        <v>12.22</v>
      </c>
      <c r="AL998" s="10">
        <v>0</v>
      </c>
      <c r="AM998" s="10">
        <v>0</v>
      </c>
      <c r="AN998" s="10">
        <v>0</v>
      </c>
      <c r="AO998" s="10">
        <v>0</v>
      </c>
      <c r="AP998" s="10">
        <v>2</v>
      </c>
      <c r="AQ998" s="10">
        <v>0</v>
      </c>
      <c r="AR998" s="10">
        <v>1.5</v>
      </c>
      <c r="AS998" s="16">
        <v>0</v>
      </c>
      <c r="AT998" s="16">
        <v>0</v>
      </c>
      <c r="AU998" s="16">
        <v>0</v>
      </c>
      <c r="AV998" s="16">
        <v>0</v>
      </c>
      <c r="AW998" s="16" t="str">
        <v/>
      </c>
      <c r="AX998" s="10">
        <f t="shared" si="107"/>
        <v>3.5</v>
      </c>
      <c r="AY998" s="10">
        <f>SUM(Z998:AK998)</f>
        <v>12.22</v>
      </c>
      <c r="AZ998" s="2" t="s">
        <v>119</v>
      </c>
      <c r="BA998" s="10">
        <f t="shared" si="108"/>
        <v>0.33333333333333331</v>
      </c>
      <c r="BB998" s="36" t="s">
        <v>118</v>
      </c>
      <c r="BC998" s="39" t="str">
        <f t="shared" si="109"/>
        <v/>
      </c>
      <c r="BD998" s="16">
        <f>SUM(AR998:AW998)</f>
        <v>1.5</v>
      </c>
      <c r="BE998" s="10">
        <f>SUM(AL998:AQ998)</f>
        <v>2</v>
      </c>
      <c r="BF998" s="12">
        <f t="shared" si="110"/>
        <v>0.42857142857142855</v>
      </c>
      <c r="BG998" s="12">
        <f t="shared" si="111"/>
        <v>0.5714285714285714</v>
      </c>
      <c r="BH998" s="9">
        <f t="shared" si="112"/>
        <v>3.5</v>
      </c>
      <c r="BI998" s="39" t="str">
        <f t="shared" si="113"/>
        <v/>
      </c>
      <c r="BK998" s="75"/>
    </row>
    <row r="999" spans="1:63">
      <c r="A999" s="2">
        <v>996</v>
      </c>
      <c r="B999" s="2">
        <v>2025</v>
      </c>
      <c r="C999" s="1">
        <v>0</v>
      </c>
      <c r="D999" s="37" t="str">
        <v>001J100000TtijlIAB</v>
      </c>
      <c r="E999" s="37" t="str">
        <v>SHRI HARI STEEL</v>
      </c>
      <c r="F999" s="37" t="str">
        <v>MADHYA PRADESH</v>
      </c>
      <c r="G999" s="37" t="str">
        <v>UJJAIN</v>
      </c>
      <c r="H999" s="37">
        <v>0</v>
      </c>
      <c r="I999" s="37" t="str">
        <v>R. K. ENTERPRISES</v>
      </c>
      <c r="J999" s="37" t="str">
        <v>Yogeshwar Richhariya</v>
      </c>
      <c r="K999" s="37">
        <v>0</v>
      </c>
      <c r="L999" s="37" t="str">
        <v>001J1000005ZfroIAC</v>
      </c>
      <c r="M999" s="37" t="str">
        <v>Central</v>
      </c>
      <c r="N999" s="2">
        <v>456006</v>
      </c>
      <c r="O999" s="2" t="str">
        <v>23CPPPP1334G1ZX</v>
      </c>
      <c r="P999" s="2">
        <v>9827202412</v>
      </c>
      <c r="Q999" s="2" t="str">
        <v>Mar'25</v>
      </c>
      <c r="R999" s="2">
        <v>2025</v>
      </c>
      <c r="S999" s="1">
        <v>0</v>
      </c>
      <c r="T999" s="2">
        <v>50</v>
      </c>
      <c r="U999" s="1">
        <v>0</v>
      </c>
      <c r="V999" s="1" t="str">
        <v>Minor</v>
      </c>
      <c r="W999" s="10">
        <v>0</v>
      </c>
      <c r="X999" s="10">
        <v>0</v>
      </c>
      <c r="Y999" s="10">
        <v>0</v>
      </c>
      <c r="Z999" s="10">
        <v>0</v>
      </c>
      <c r="AA999" s="10">
        <v>0</v>
      </c>
      <c r="AB999" s="10">
        <v>0</v>
      </c>
      <c r="AC999" s="10">
        <v>0</v>
      </c>
      <c r="AD999" s="10">
        <v>0</v>
      </c>
      <c r="AE999" s="10">
        <v>0</v>
      </c>
      <c r="AF999" s="10">
        <v>0</v>
      </c>
      <c r="AG999" s="10">
        <v>0</v>
      </c>
      <c r="AH999" s="10">
        <v>0</v>
      </c>
      <c r="AI999" s="10">
        <v>0</v>
      </c>
      <c r="AJ999" s="10">
        <v>0</v>
      </c>
      <c r="AK999" s="10">
        <v>10.220000000000001</v>
      </c>
      <c r="AL999" s="10">
        <v>0</v>
      </c>
      <c r="AM999" s="10">
        <v>0</v>
      </c>
      <c r="AN999" s="10">
        <v>0</v>
      </c>
      <c r="AO999" s="10">
        <v>0</v>
      </c>
      <c r="AP999" s="10">
        <v>0</v>
      </c>
      <c r="AQ999" s="10">
        <v>0</v>
      </c>
      <c r="AR999" s="10">
        <v>0</v>
      </c>
      <c r="AS999" s="16">
        <v>0</v>
      </c>
      <c r="AT999" s="16">
        <v>0</v>
      </c>
      <c r="AU999" s="16">
        <v>0</v>
      </c>
      <c r="AV999" s="16">
        <v>0</v>
      </c>
      <c r="AW999" s="16" t="str">
        <v/>
      </c>
      <c r="AX999" s="10">
        <f t="shared" si="107"/>
        <v>0</v>
      </c>
      <c r="AY999" s="10">
        <f>SUM(Z999:AK999)</f>
        <v>10.220000000000001</v>
      </c>
      <c r="AZ999" s="2" t="s">
        <v>119</v>
      </c>
      <c r="BA999" s="10">
        <f t="shared" si="108"/>
        <v>0</v>
      </c>
      <c r="BB999" s="36" t="s">
        <v>118</v>
      </c>
      <c r="BC999" s="39" t="str">
        <f t="shared" si="109"/>
        <v/>
      </c>
      <c r="BD999" s="16">
        <f>SUM(AR999:AW999)</f>
        <v>0</v>
      </c>
      <c r="BE999" s="10">
        <f>SUM(AL999:AQ999)</f>
        <v>0</v>
      </c>
      <c r="BF999" s="12" t="str">
        <f t="shared" si="110"/>
        <v/>
      </c>
      <c r="BG999" s="12" t="str">
        <f t="shared" si="111"/>
        <v/>
      </c>
      <c r="BH999" s="9">
        <f t="shared" si="112"/>
        <v>0</v>
      </c>
      <c r="BI999" s="39" t="str">
        <f t="shared" si="113"/>
        <v/>
      </c>
      <c r="BK999" s="75"/>
    </row>
    <row r="1000" spans="1:63">
      <c r="A1000" s="2">
        <v>997</v>
      </c>
      <c r="B1000" s="2">
        <v>2025</v>
      </c>
      <c r="C1000" s="1">
        <v>0</v>
      </c>
      <c r="D1000" s="37" t="str">
        <v>001J100000RyrcBIAR</v>
      </c>
      <c r="E1000" s="37" t="str">
        <v>M/S BAHUBALI TRADING COMPANY</v>
      </c>
      <c r="F1000" s="37" t="str">
        <v>MADHYA PRADESH</v>
      </c>
      <c r="G1000" s="37" t="str">
        <v>INDORE</v>
      </c>
      <c r="H1000" s="37" t="str">
        <v>Indore</v>
      </c>
      <c r="I1000" s="37" t="str">
        <v>R. K. ENTERPRISES</v>
      </c>
      <c r="J1000" s="37" t="str">
        <v>Yogeshwar Richhariya</v>
      </c>
      <c r="K1000" s="37">
        <v>0</v>
      </c>
      <c r="L1000" s="37" t="str">
        <v>001J1000005ZfroIAC</v>
      </c>
      <c r="M1000" s="37" t="str">
        <v>Central</v>
      </c>
      <c r="N1000" s="2">
        <v>452010</v>
      </c>
      <c r="O1000" s="2" t="str">
        <v>23AADFB3185C1Z0</v>
      </c>
      <c r="P1000" s="2">
        <v>8085555550</v>
      </c>
      <c r="Q1000" s="2" t="str">
        <v>Mar'25</v>
      </c>
      <c r="R1000" s="2">
        <v>2025</v>
      </c>
      <c r="S1000" s="1">
        <v>0</v>
      </c>
      <c r="T1000" s="2">
        <v>400</v>
      </c>
      <c r="U1000" s="1">
        <v>0.10514166666666666</v>
      </c>
      <c r="V1000" s="1" t="str">
        <v>Super Star</v>
      </c>
      <c r="W1000" s="10">
        <v>0</v>
      </c>
      <c r="X1000" s="10">
        <v>0</v>
      </c>
      <c r="Y1000" s="10">
        <v>0</v>
      </c>
      <c r="Z1000" s="10">
        <v>0</v>
      </c>
      <c r="AA1000" s="10">
        <v>0</v>
      </c>
      <c r="AB1000" s="10">
        <v>0</v>
      </c>
      <c r="AC1000" s="10">
        <v>0</v>
      </c>
      <c r="AD1000" s="10">
        <v>0</v>
      </c>
      <c r="AE1000" s="10">
        <v>0</v>
      </c>
      <c r="AF1000" s="10">
        <v>0</v>
      </c>
      <c r="AG1000" s="10">
        <v>0</v>
      </c>
      <c r="AH1000" s="10">
        <v>0</v>
      </c>
      <c r="AI1000" s="10">
        <v>0</v>
      </c>
      <c r="AJ1000" s="10">
        <v>0</v>
      </c>
      <c r="AK1000" s="10">
        <v>8.1150000000000002</v>
      </c>
      <c r="AL1000" s="10">
        <v>0</v>
      </c>
      <c r="AM1000" s="10">
        <v>0</v>
      </c>
      <c r="AN1000" s="10">
        <v>0</v>
      </c>
      <c r="AO1000" s="10">
        <v>0</v>
      </c>
      <c r="AP1000" s="10">
        <v>0</v>
      </c>
      <c r="AQ1000" s="10">
        <v>0</v>
      </c>
      <c r="AR1000" s="10">
        <v>2</v>
      </c>
      <c r="AS1000" s="16">
        <v>0</v>
      </c>
      <c r="AT1000" s="16">
        <v>0</v>
      </c>
      <c r="AU1000" s="16">
        <v>1</v>
      </c>
      <c r="AV1000" s="16">
        <v>125.17</v>
      </c>
      <c r="AW1000" s="16">
        <v>41</v>
      </c>
      <c r="AX1000" s="10">
        <f t="shared" si="107"/>
        <v>169.17000000000002</v>
      </c>
      <c r="AY1000" s="10">
        <f>SUM(Z1000:AK1000)</f>
        <v>8.1150000000000002</v>
      </c>
      <c r="AZ1000" s="2" t="s">
        <v>119</v>
      </c>
      <c r="BA1000" s="10">
        <f t="shared" si="108"/>
        <v>0</v>
      </c>
      <c r="BB1000" s="36" t="s">
        <v>118</v>
      </c>
      <c r="BC1000" s="39" t="str">
        <f t="shared" si="109"/>
        <v/>
      </c>
      <c r="BD1000" s="16">
        <f>SUM(AR1000:AW1000)</f>
        <v>169.17000000000002</v>
      </c>
      <c r="BE1000" s="10">
        <f>SUM(AL1000:AQ1000)</f>
        <v>0</v>
      </c>
      <c r="BF1000" s="12">
        <f t="shared" si="110"/>
        <v>1</v>
      </c>
      <c r="BG1000" s="12">
        <f t="shared" si="111"/>
        <v>0</v>
      </c>
      <c r="BH1000" s="9">
        <f t="shared" si="112"/>
        <v>169.17000000000002</v>
      </c>
      <c r="BI1000" s="39" t="str">
        <f t="shared" si="113"/>
        <v/>
      </c>
      <c r="BK1000" s="75"/>
    </row>
    <row r="1001" spans="1:63">
      <c r="A1001" s="2">
        <v>998</v>
      </c>
      <c r="B1001" s="2">
        <v>2025</v>
      </c>
      <c r="C1001" s="1">
        <v>0</v>
      </c>
      <c r="D1001" s="37" t="str">
        <v>001J1000009F1uMIAS</v>
      </c>
      <c r="E1001" s="37" t="str">
        <v>VINAY TRADERS</v>
      </c>
      <c r="F1001" s="37" t="str">
        <v>MADHYA PRADESH</v>
      </c>
      <c r="G1001" s="37" t="str">
        <v>JHABUA</v>
      </c>
      <c r="H1001" s="37" t="str">
        <v>Indore</v>
      </c>
      <c r="I1001" s="37" t="str">
        <v>R. K. ENTERPRISES</v>
      </c>
      <c r="J1001" s="37" t="str">
        <v>Yogeshwar Richhariya</v>
      </c>
      <c r="K1001" s="37">
        <v>0</v>
      </c>
      <c r="L1001" s="37" t="str">
        <v>001J1000005ZfroIAC</v>
      </c>
      <c r="M1001" s="37" t="str">
        <v>Central</v>
      </c>
      <c r="N1001" s="2">
        <v>457993</v>
      </c>
      <c r="O1001" s="2" t="str">
        <v>23ADBPK8965A1ZS</v>
      </c>
      <c r="P1001" s="2">
        <v>7898109111</v>
      </c>
      <c r="Q1001" s="2" t="str">
        <v>Mar'25</v>
      </c>
      <c r="R1001" s="2">
        <v>2025</v>
      </c>
      <c r="S1001" s="1">
        <v>0</v>
      </c>
      <c r="T1001" s="2">
        <v>100</v>
      </c>
      <c r="U1001" s="1">
        <v>0</v>
      </c>
      <c r="V1001" s="1" t="str">
        <v>Challenger</v>
      </c>
      <c r="W1001" s="10">
        <v>0</v>
      </c>
      <c r="X1001" s="10">
        <v>0</v>
      </c>
      <c r="Y1001" s="10">
        <v>0</v>
      </c>
      <c r="Z1001" s="10">
        <v>0</v>
      </c>
      <c r="AA1001" s="10">
        <v>0</v>
      </c>
      <c r="AB1001" s="10">
        <v>0</v>
      </c>
      <c r="AC1001" s="10">
        <v>0</v>
      </c>
      <c r="AD1001" s="10">
        <v>0</v>
      </c>
      <c r="AE1001" s="10">
        <v>0</v>
      </c>
      <c r="AF1001" s="10">
        <v>0</v>
      </c>
      <c r="AG1001" s="10">
        <v>0</v>
      </c>
      <c r="AH1001" s="10">
        <v>0</v>
      </c>
      <c r="AI1001" s="10">
        <v>0</v>
      </c>
      <c r="AJ1001" s="10">
        <v>0</v>
      </c>
      <c r="AK1001" s="10">
        <v>1.48</v>
      </c>
      <c r="AL1001" s="10">
        <v>0</v>
      </c>
      <c r="AM1001" s="10">
        <v>0</v>
      </c>
      <c r="AN1001" s="10">
        <v>0</v>
      </c>
      <c r="AO1001" s="10">
        <v>0</v>
      </c>
      <c r="AP1001" s="10">
        <v>0</v>
      </c>
      <c r="AQ1001" s="10">
        <v>0</v>
      </c>
      <c r="AR1001" s="10">
        <v>0</v>
      </c>
      <c r="AS1001" s="16">
        <v>0</v>
      </c>
      <c r="AT1001" s="16">
        <v>0</v>
      </c>
      <c r="AU1001" s="16">
        <v>0</v>
      </c>
      <c r="AV1001" s="16">
        <v>0</v>
      </c>
      <c r="AW1001" s="16" t="str">
        <v/>
      </c>
      <c r="AX1001" s="10">
        <f t="shared" si="107"/>
        <v>0</v>
      </c>
      <c r="AY1001" s="10">
        <f>SUM(Z1001:AK1001)</f>
        <v>1.48</v>
      </c>
      <c r="AZ1001" s="2" t="s">
        <v>119</v>
      </c>
      <c r="BA1001" s="10">
        <f t="shared" si="108"/>
        <v>0</v>
      </c>
      <c r="BB1001" s="36" t="s">
        <v>118</v>
      </c>
      <c r="BC1001" s="39" t="str">
        <f t="shared" si="109"/>
        <v/>
      </c>
      <c r="BD1001" s="16">
        <f>SUM(AR1001:AW1001)</f>
        <v>0</v>
      </c>
      <c r="BE1001" s="10">
        <f>SUM(AL1001:AQ1001)</f>
        <v>0</v>
      </c>
      <c r="BF1001" s="12" t="str">
        <f t="shared" si="110"/>
        <v/>
      </c>
      <c r="BG1001" s="12" t="str">
        <f t="shared" si="111"/>
        <v/>
      </c>
      <c r="BH1001" s="9">
        <f t="shared" si="112"/>
        <v>0</v>
      </c>
      <c r="BI1001" s="39" t="str">
        <f t="shared" si="113"/>
        <v/>
      </c>
      <c r="BK1001" s="75"/>
    </row>
    <row r="1002" spans="1:63">
      <c r="A1002" s="2">
        <v>999</v>
      </c>
      <c r="B1002" s="2">
        <v>2025</v>
      </c>
      <c r="C1002" s="1">
        <v>0</v>
      </c>
      <c r="D1002" s="37" t="str">
        <v>001J100000S1fPVIAZ</v>
      </c>
      <c r="E1002" s="37" t="str">
        <v>SHREE STEEL TRADING CORPORATION</v>
      </c>
      <c r="F1002" s="37" t="str">
        <v>MADHYA PRADESH</v>
      </c>
      <c r="G1002" s="37" t="str">
        <v>INDORE</v>
      </c>
      <c r="H1002" s="37" t="str">
        <v>Barwaha</v>
      </c>
      <c r="I1002" s="37" t="str">
        <v>R. K. ENTERPRISES</v>
      </c>
      <c r="J1002" s="37" t="str">
        <v>Yogeshwar Richhariya</v>
      </c>
      <c r="K1002" s="37">
        <v>0</v>
      </c>
      <c r="L1002" s="37" t="str">
        <v>001J1000005ZfroIAC</v>
      </c>
      <c r="M1002" s="37" t="str">
        <v>Central</v>
      </c>
      <c r="N1002" s="2">
        <v>452001</v>
      </c>
      <c r="O1002" s="2" t="str">
        <v>23ASBPK1047N1ZV</v>
      </c>
      <c r="P1002" s="2">
        <v>9425064800</v>
      </c>
      <c r="Q1002" s="2" t="str">
        <v>Mar'25</v>
      </c>
      <c r="R1002" s="2">
        <v>2025</v>
      </c>
      <c r="S1002" s="1">
        <v>0</v>
      </c>
      <c r="T1002" s="2">
        <v>150</v>
      </c>
      <c r="U1002" s="1">
        <v>0</v>
      </c>
      <c r="V1002" s="1" t="str">
        <v>Challenger</v>
      </c>
      <c r="W1002" s="10">
        <v>0</v>
      </c>
      <c r="X1002" s="10">
        <v>0</v>
      </c>
      <c r="Y1002" s="10">
        <v>0</v>
      </c>
      <c r="Z1002" s="10">
        <v>0</v>
      </c>
      <c r="AA1002" s="10">
        <v>0</v>
      </c>
      <c r="AB1002" s="10">
        <v>0</v>
      </c>
      <c r="AC1002" s="10">
        <v>0</v>
      </c>
      <c r="AD1002" s="10">
        <v>0</v>
      </c>
      <c r="AE1002" s="10">
        <v>0</v>
      </c>
      <c r="AF1002" s="10">
        <v>0</v>
      </c>
      <c r="AG1002" s="10">
        <v>0</v>
      </c>
      <c r="AH1002" s="10">
        <v>0</v>
      </c>
      <c r="AI1002" s="10">
        <v>0</v>
      </c>
      <c r="AJ1002" s="10">
        <v>0</v>
      </c>
      <c r="AK1002" s="10">
        <v>7.06</v>
      </c>
      <c r="AL1002" s="10">
        <v>0</v>
      </c>
      <c r="AM1002" s="10">
        <v>0</v>
      </c>
      <c r="AN1002" s="10">
        <v>0</v>
      </c>
      <c r="AO1002" s="10">
        <v>0</v>
      </c>
      <c r="AP1002" s="10">
        <v>2</v>
      </c>
      <c r="AQ1002" s="10">
        <v>0</v>
      </c>
      <c r="AR1002" s="10">
        <v>0</v>
      </c>
      <c r="AS1002" s="16">
        <v>0</v>
      </c>
      <c r="AT1002" s="16">
        <v>0</v>
      </c>
      <c r="AU1002" s="16">
        <v>0</v>
      </c>
      <c r="AV1002" s="16">
        <v>0</v>
      </c>
      <c r="AW1002" s="16" t="str">
        <v/>
      </c>
      <c r="AX1002" s="10">
        <f t="shared" si="107"/>
        <v>2</v>
      </c>
      <c r="AY1002" s="10">
        <f>SUM(Z1002:AK1002)</f>
        <v>7.06</v>
      </c>
      <c r="AZ1002" s="2" t="s">
        <v>119</v>
      </c>
      <c r="BA1002" s="10">
        <f t="shared" si="108"/>
        <v>0.33333333333333331</v>
      </c>
      <c r="BB1002" s="36" t="s">
        <v>118</v>
      </c>
      <c r="BC1002" s="39" t="str">
        <f t="shared" si="109"/>
        <v/>
      </c>
      <c r="BD1002" s="16">
        <f>SUM(AR1002:AW1002)</f>
        <v>0</v>
      </c>
      <c r="BE1002" s="10">
        <f>SUM(AL1002:AQ1002)</f>
        <v>2</v>
      </c>
      <c r="BF1002" s="12">
        <f t="shared" si="110"/>
        <v>0</v>
      </c>
      <c r="BG1002" s="12">
        <f t="shared" si="111"/>
        <v>1</v>
      </c>
      <c r="BH1002" s="9">
        <f t="shared" si="112"/>
        <v>2</v>
      </c>
      <c r="BI1002" s="39" t="str">
        <f t="shared" si="113"/>
        <v/>
      </c>
      <c r="BK1002" s="75"/>
    </row>
    <row r="1003" spans="1:63">
      <c r="A1003" s="2">
        <v>1000</v>
      </c>
      <c r="B1003" s="2">
        <v>2025</v>
      </c>
      <c r="C1003" s="1">
        <v>0</v>
      </c>
      <c r="D1003" s="37" t="str">
        <v>0015g00001XKNkjAAH</v>
      </c>
      <c r="E1003" s="37" t="str">
        <v>Jha Steel</v>
      </c>
      <c r="F1003" s="37" t="str">
        <v>MADHYA PRADESH</v>
      </c>
      <c r="G1003" s="37" t="str">
        <v>INDORE</v>
      </c>
      <c r="H1003" s="37" t="str">
        <v>Indore</v>
      </c>
      <c r="I1003" s="37" t="str">
        <v>R. K. ENTERPRISES</v>
      </c>
      <c r="J1003" s="37" t="str">
        <v>Yogeshwar Richhariya</v>
      </c>
      <c r="K1003" s="37">
        <v>0</v>
      </c>
      <c r="L1003" s="37" t="str">
        <v>001J1000005ZfroIAC</v>
      </c>
      <c r="M1003" s="37" t="str">
        <v>Central</v>
      </c>
      <c r="N1003" s="2">
        <v>452010</v>
      </c>
      <c r="O1003" s="2" t="str">
        <v>23DAOPS6047G1ZD</v>
      </c>
      <c r="P1003" s="2">
        <v>9685501567</v>
      </c>
      <c r="Q1003" s="2" t="str">
        <v>Mar'25</v>
      </c>
      <c r="R1003" s="2">
        <v>2025</v>
      </c>
      <c r="S1003" s="1">
        <v>0</v>
      </c>
      <c r="T1003" s="2">
        <v>100</v>
      </c>
      <c r="U1003" s="1">
        <v>3.3333333333333331E-3</v>
      </c>
      <c r="V1003" s="1" t="str">
        <v>Challenger</v>
      </c>
      <c r="W1003" s="10">
        <v>0</v>
      </c>
      <c r="X1003" s="10">
        <v>0</v>
      </c>
      <c r="Y1003" s="10">
        <v>0</v>
      </c>
      <c r="Z1003" s="10">
        <v>0</v>
      </c>
      <c r="AA1003" s="10">
        <v>0</v>
      </c>
      <c r="AB1003" s="10">
        <v>0</v>
      </c>
      <c r="AC1003" s="10">
        <v>0</v>
      </c>
      <c r="AD1003" s="10">
        <v>0</v>
      </c>
      <c r="AE1003" s="10">
        <v>0</v>
      </c>
      <c r="AF1003" s="10">
        <v>0</v>
      </c>
      <c r="AG1003" s="10">
        <v>0</v>
      </c>
      <c r="AH1003" s="10">
        <v>0</v>
      </c>
      <c r="AI1003" s="10">
        <v>0</v>
      </c>
      <c r="AJ1003" s="10">
        <v>0</v>
      </c>
      <c r="AK1003" s="10">
        <v>1.905</v>
      </c>
      <c r="AL1003" s="10">
        <v>0</v>
      </c>
      <c r="AM1003" s="10">
        <v>1</v>
      </c>
      <c r="AN1003" s="10">
        <v>0</v>
      </c>
      <c r="AO1003" s="10">
        <v>0</v>
      </c>
      <c r="AP1003" s="10">
        <v>1</v>
      </c>
      <c r="AQ1003" s="10">
        <v>1</v>
      </c>
      <c r="AR1003" s="10">
        <v>2</v>
      </c>
      <c r="AS1003" s="16">
        <v>0</v>
      </c>
      <c r="AT1003" s="16">
        <v>0</v>
      </c>
      <c r="AU1003" s="16">
        <v>1</v>
      </c>
      <c r="AV1003" s="16">
        <v>0</v>
      </c>
      <c r="AW1003" s="16" t="str">
        <v/>
      </c>
      <c r="AX1003" s="10">
        <f t="shared" si="107"/>
        <v>6</v>
      </c>
      <c r="AY1003" s="10">
        <f>SUM(Z1003:AK1003)</f>
        <v>1.905</v>
      </c>
      <c r="AZ1003" s="2" t="s">
        <v>119</v>
      </c>
      <c r="BA1003" s="10">
        <f t="shared" si="108"/>
        <v>0.5</v>
      </c>
      <c r="BB1003" s="36" t="s">
        <v>118</v>
      </c>
      <c r="BC1003" s="39" t="str">
        <f t="shared" si="109"/>
        <v/>
      </c>
      <c r="BD1003" s="16">
        <f>SUM(AR1003:AW1003)</f>
        <v>3</v>
      </c>
      <c r="BE1003" s="10">
        <f>SUM(AL1003:AQ1003)</f>
        <v>3</v>
      </c>
      <c r="BF1003" s="12">
        <f t="shared" si="110"/>
        <v>0.5</v>
      </c>
      <c r="BG1003" s="12">
        <f t="shared" si="111"/>
        <v>0.5</v>
      </c>
      <c r="BH1003" s="9">
        <f t="shared" si="112"/>
        <v>6</v>
      </c>
      <c r="BI1003" s="39" t="str">
        <f t="shared" si="113"/>
        <v/>
      </c>
      <c r="BK1003" s="75"/>
    </row>
    <row r="1004" spans="1:63">
      <c r="A1004" s="2">
        <v>1001</v>
      </c>
      <c r="B1004" s="2">
        <v>2025</v>
      </c>
      <c r="C1004" s="1">
        <v>0</v>
      </c>
      <c r="D1004" s="37" t="str">
        <v>001J100000TtfD1IAJ</v>
      </c>
      <c r="E1004" s="37" t="str">
        <v>SIDDHESHWAR TRADERS</v>
      </c>
      <c r="F1004" s="37" t="str">
        <v>MAHARASHTRA</v>
      </c>
      <c r="G1004" s="37" t="str">
        <v>WARDHA</v>
      </c>
      <c r="H1004" s="37">
        <v>0</v>
      </c>
      <c r="I1004" s="37" t="str">
        <v>SSTL (INDIA) PRIVATE LIMITED</v>
      </c>
      <c r="J1004" s="37" t="str">
        <v>Ekeshwar Sahu</v>
      </c>
      <c r="K1004" s="37">
        <v>0</v>
      </c>
      <c r="L1004" s="37" t="str">
        <v>C13295</v>
      </c>
      <c r="M1004" s="37" t="str">
        <v>Central</v>
      </c>
      <c r="N1004" s="2">
        <v>442301</v>
      </c>
      <c r="O1004" s="2" t="str">
        <v>27COXPM7052K1Z2</v>
      </c>
      <c r="P1004" s="2">
        <v>8888780237</v>
      </c>
      <c r="Q1004" s="2" t="str">
        <v>Mar'25</v>
      </c>
      <c r="R1004" s="2">
        <v>2025</v>
      </c>
      <c r="S1004" s="1">
        <v>0</v>
      </c>
      <c r="T1004" s="2">
        <v>50</v>
      </c>
      <c r="U1004" s="1">
        <v>0</v>
      </c>
      <c r="V1004" s="1" t="str">
        <v>Minor</v>
      </c>
      <c r="W1004" s="10">
        <v>0</v>
      </c>
      <c r="X1004" s="10">
        <v>0</v>
      </c>
      <c r="Y1004" s="10">
        <v>0</v>
      </c>
      <c r="Z1004" s="10">
        <v>0</v>
      </c>
      <c r="AA1004" s="10">
        <v>0</v>
      </c>
      <c r="AB1004" s="10">
        <v>0</v>
      </c>
      <c r="AC1004" s="10">
        <v>0</v>
      </c>
      <c r="AD1004" s="10">
        <v>0</v>
      </c>
      <c r="AE1004" s="10">
        <v>0</v>
      </c>
      <c r="AF1004" s="10">
        <v>0</v>
      </c>
      <c r="AG1004" s="10">
        <v>0</v>
      </c>
      <c r="AH1004" s="10">
        <v>0</v>
      </c>
      <c r="AI1004" s="10">
        <v>0</v>
      </c>
      <c r="AJ1004" s="10">
        <v>0</v>
      </c>
      <c r="AK1004" s="10">
        <v>32</v>
      </c>
      <c r="AL1004" s="10">
        <v>0</v>
      </c>
      <c r="AM1004" s="10">
        <v>0</v>
      </c>
      <c r="AN1004" s="10">
        <v>0</v>
      </c>
      <c r="AO1004" s="10">
        <v>0</v>
      </c>
      <c r="AP1004" s="10">
        <v>0</v>
      </c>
      <c r="AQ1004" s="10">
        <v>0</v>
      </c>
      <c r="AR1004" s="10">
        <v>0</v>
      </c>
      <c r="AS1004" s="16">
        <v>0</v>
      </c>
      <c r="AT1004" s="16">
        <v>0</v>
      </c>
      <c r="AU1004" s="16">
        <v>0</v>
      </c>
      <c r="AV1004" s="16">
        <v>0</v>
      </c>
      <c r="AW1004" s="16" t="str">
        <v/>
      </c>
      <c r="AX1004" s="10">
        <f t="shared" si="107"/>
        <v>0</v>
      </c>
      <c r="AY1004" s="10">
        <f>SUM(Z1004:AK1004)</f>
        <v>32</v>
      </c>
      <c r="AZ1004" s="2" t="s">
        <v>119</v>
      </c>
      <c r="BA1004" s="10">
        <f t="shared" si="108"/>
        <v>0</v>
      </c>
      <c r="BB1004" s="36" t="s">
        <v>118</v>
      </c>
      <c r="BC1004" s="39" t="str">
        <f t="shared" si="109"/>
        <v/>
      </c>
      <c r="BD1004" s="16">
        <f>SUM(AR1004:AW1004)</f>
        <v>0</v>
      </c>
      <c r="BE1004" s="10">
        <f>SUM(AL1004:AQ1004)</f>
        <v>0</v>
      </c>
      <c r="BF1004" s="12" t="str">
        <f t="shared" si="110"/>
        <v/>
      </c>
      <c r="BG1004" s="12" t="str">
        <f t="shared" si="111"/>
        <v/>
      </c>
      <c r="BH1004" s="9">
        <f t="shared" si="112"/>
        <v>0</v>
      </c>
      <c r="BI1004" s="39" t="str">
        <f t="shared" si="113"/>
        <v/>
      </c>
      <c r="BK1004" s="75"/>
    </row>
    <row r="1005" spans="1:63">
      <c r="A1005" s="2">
        <v>1002</v>
      </c>
      <c r="B1005" s="2">
        <v>2025</v>
      </c>
      <c r="C1005" s="1">
        <v>0</v>
      </c>
      <c r="D1005" s="37" t="str">
        <v>0015g00001dInSHAA0</v>
      </c>
      <c r="E1005" s="37" t="str">
        <v>SHUBHAM TRADERS</v>
      </c>
      <c r="F1005" s="37" t="str">
        <v>MAHARASHTRA</v>
      </c>
      <c r="G1005" s="37" t="str">
        <v>CHANDRAPUR</v>
      </c>
      <c r="H1005" s="37" t="str">
        <v>Chandrapur</v>
      </c>
      <c r="I1005" s="37" t="str">
        <v>SSTL (INDIA) PRIVATE LIMITED</v>
      </c>
      <c r="J1005" s="37" t="str">
        <v>Ekeshwar Sahu</v>
      </c>
      <c r="K1005" s="37">
        <v>0</v>
      </c>
      <c r="L1005" s="37" t="str">
        <v>C13295</v>
      </c>
      <c r="M1005" s="37" t="str">
        <v>Central</v>
      </c>
      <c r="N1005" s="2">
        <v>442404</v>
      </c>
      <c r="O1005" s="2" t="str">
        <v>27AELPA6580L1Z4</v>
      </c>
      <c r="P1005" s="2">
        <v>9730264632</v>
      </c>
      <c r="Q1005" s="2" t="str">
        <v>Mar'25</v>
      </c>
      <c r="R1005" s="2">
        <v>2025</v>
      </c>
      <c r="S1005" s="1">
        <v>0</v>
      </c>
      <c r="T1005" s="2" t="str">
        <v/>
      </c>
      <c r="U1005" s="1">
        <v>0</v>
      </c>
      <c r="V1005" s="1" t="str">
        <v>Potential Not updated</v>
      </c>
      <c r="W1005" s="10">
        <v>0</v>
      </c>
      <c r="X1005" s="10">
        <v>0</v>
      </c>
      <c r="Y1005" s="10">
        <v>0</v>
      </c>
      <c r="Z1005" s="10">
        <v>0</v>
      </c>
      <c r="AA1005" s="10">
        <v>0</v>
      </c>
      <c r="AB1005" s="10">
        <v>0</v>
      </c>
      <c r="AC1005" s="10">
        <v>0</v>
      </c>
      <c r="AD1005" s="10">
        <v>0</v>
      </c>
      <c r="AE1005" s="10">
        <v>0</v>
      </c>
      <c r="AF1005" s="10">
        <v>0</v>
      </c>
      <c r="AG1005" s="10">
        <v>0</v>
      </c>
      <c r="AH1005" s="10">
        <v>0</v>
      </c>
      <c r="AI1005" s="10">
        <v>0</v>
      </c>
      <c r="AJ1005" s="10">
        <v>0</v>
      </c>
      <c r="AK1005" s="10">
        <v>20</v>
      </c>
      <c r="AL1005" s="10">
        <v>0</v>
      </c>
      <c r="AM1005" s="10">
        <v>0</v>
      </c>
      <c r="AN1005" s="10">
        <v>0</v>
      </c>
      <c r="AO1005" s="10">
        <v>0</v>
      </c>
      <c r="AP1005" s="10">
        <v>0</v>
      </c>
      <c r="AQ1005" s="10">
        <v>0</v>
      </c>
      <c r="AR1005" s="10">
        <v>0</v>
      </c>
      <c r="AS1005" s="16">
        <v>0</v>
      </c>
      <c r="AT1005" s="16">
        <v>0</v>
      </c>
      <c r="AU1005" s="16">
        <v>0</v>
      </c>
      <c r="AV1005" s="16">
        <v>0</v>
      </c>
      <c r="AW1005" s="16" t="str">
        <v/>
      </c>
      <c r="AX1005" s="10">
        <f t="shared" si="107"/>
        <v>0</v>
      </c>
      <c r="AY1005" s="10">
        <f>SUM(Z1005:AK1005)</f>
        <v>20</v>
      </c>
      <c r="AZ1005" s="2" t="s">
        <v>119</v>
      </c>
      <c r="BA1005" s="10">
        <f t="shared" si="108"/>
        <v>0</v>
      </c>
      <c r="BB1005" s="36" t="s">
        <v>118</v>
      </c>
      <c r="BC1005" s="39" t="str">
        <f t="shared" si="109"/>
        <v/>
      </c>
      <c r="BD1005" s="16">
        <f>SUM(AR1005:AW1005)</f>
        <v>0</v>
      </c>
      <c r="BE1005" s="10">
        <f>SUM(AL1005:AQ1005)</f>
        <v>0</v>
      </c>
      <c r="BF1005" s="12" t="str">
        <f t="shared" si="110"/>
        <v/>
      </c>
      <c r="BG1005" s="12" t="str">
        <f t="shared" si="111"/>
        <v/>
      </c>
      <c r="BH1005" s="9">
        <f t="shared" si="112"/>
        <v>0</v>
      </c>
      <c r="BI1005" s="39" t="str">
        <f t="shared" si="113"/>
        <v/>
      </c>
      <c r="BK1005" s="75"/>
    </row>
    <row r="1006" spans="1:63">
      <c r="A1006" s="2">
        <v>1003</v>
      </c>
      <c r="B1006" s="2">
        <v>2025</v>
      </c>
      <c r="C1006" s="1">
        <v>0</v>
      </c>
      <c r="D1006" s="37" t="str">
        <v>001J100000TtGT7IAN</v>
      </c>
      <c r="E1006" s="37" t="str">
        <v>ODISHA CONSTRUCTION</v>
      </c>
      <c r="F1006" s="37" t="str">
        <v>ODISHA</v>
      </c>
      <c r="G1006" s="37" t="str">
        <v>JHARSUGUDA</v>
      </c>
      <c r="H1006" s="37" t="str">
        <v>Jharsuguda</v>
      </c>
      <c r="I1006" s="37" t="str">
        <v>SACHDEVA ISPAT PVT LTD</v>
      </c>
      <c r="J1006" s="37" t="str">
        <v>Papun Padhan</v>
      </c>
      <c r="K1006" s="37">
        <v>0</v>
      </c>
      <c r="L1006" s="37" t="str">
        <v>C12823</v>
      </c>
      <c r="M1006" s="37" t="str">
        <v>Central</v>
      </c>
      <c r="N1006" s="2">
        <v>768201</v>
      </c>
      <c r="O1006" s="2" t="str">
        <v>21ADEPK8689E1ZG</v>
      </c>
      <c r="P1006" s="2">
        <v>9348445979</v>
      </c>
      <c r="Q1006" s="2" t="str">
        <v>Mar'25</v>
      </c>
      <c r="R1006" s="2">
        <v>2025</v>
      </c>
      <c r="S1006" s="1">
        <v>0</v>
      </c>
      <c r="T1006" s="2">
        <v>100</v>
      </c>
      <c r="U1006" s="1">
        <v>0</v>
      </c>
      <c r="V1006" s="1" t="str">
        <v>Challenger</v>
      </c>
      <c r="W1006" s="10">
        <v>0</v>
      </c>
      <c r="X1006" s="10">
        <v>0</v>
      </c>
      <c r="Y1006" s="10">
        <v>0</v>
      </c>
      <c r="Z1006" s="10">
        <v>0</v>
      </c>
      <c r="AA1006" s="10">
        <v>0</v>
      </c>
      <c r="AB1006" s="10">
        <v>0</v>
      </c>
      <c r="AC1006" s="10">
        <v>0</v>
      </c>
      <c r="AD1006" s="10">
        <v>0</v>
      </c>
      <c r="AE1006" s="10">
        <v>0</v>
      </c>
      <c r="AF1006" s="10">
        <v>0</v>
      </c>
      <c r="AG1006" s="10">
        <v>0</v>
      </c>
      <c r="AH1006" s="10">
        <v>0</v>
      </c>
      <c r="AI1006" s="10">
        <v>0</v>
      </c>
      <c r="AJ1006" s="10">
        <v>0</v>
      </c>
      <c r="AK1006" s="10">
        <v>84</v>
      </c>
      <c r="AL1006" s="10">
        <v>84</v>
      </c>
      <c r="AM1006" s="10">
        <v>0</v>
      </c>
      <c r="AN1006" s="10">
        <v>0</v>
      </c>
      <c r="AO1006" s="10">
        <v>0</v>
      </c>
      <c r="AP1006" s="10">
        <v>194.18</v>
      </c>
      <c r="AQ1006" s="10">
        <v>0</v>
      </c>
      <c r="AR1006" s="10">
        <v>78.349999999999994</v>
      </c>
      <c r="AS1006" s="16">
        <v>39.35</v>
      </c>
      <c r="AT1006" s="16">
        <v>0</v>
      </c>
      <c r="AU1006" s="16">
        <v>0</v>
      </c>
      <c r="AV1006" s="16">
        <v>0</v>
      </c>
      <c r="AW1006" s="16" t="str">
        <v/>
      </c>
      <c r="AX1006" s="10">
        <f t="shared" si="107"/>
        <v>395.88</v>
      </c>
      <c r="AY1006" s="10">
        <f>SUM(Z1006:AK1006)</f>
        <v>84</v>
      </c>
      <c r="AZ1006" s="2" t="s">
        <v>119</v>
      </c>
      <c r="BA1006" s="10">
        <f t="shared" si="108"/>
        <v>46.363333333333337</v>
      </c>
      <c r="BB1006" s="36" t="s">
        <v>118</v>
      </c>
      <c r="BC1006" s="39" t="str">
        <f t="shared" si="109"/>
        <v>B</v>
      </c>
      <c r="BD1006" s="16">
        <f>SUM(AR1006:AW1006)</f>
        <v>117.69999999999999</v>
      </c>
      <c r="BE1006" s="10">
        <f>SUM(AL1006:AQ1006)</f>
        <v>278.18</v>
      </c>
      <c r="BF1006" s="12">
        <f t="shared" si="110"/>
        <v>0.29731231686369602</v>
      </c>
      <c r="BG1006" s="12">
        <f t="shared" si="111"/>
        <v>0.70268768313630392</v>
      </c>
      <c r="BH1006" s="9">
        <f t="shared" si="112"/>
        <v>395.88</v>
      </c>
      <c r="BI1006" s="39" t="str">
        <f t="shared" si="113"/>
        <v>B</v>
      </c>
      <c r="BJ1006" s="1" t="str">
        <f>_xlfn.XLOOKUP(D1006,'Holi gift'!A:A,'Holi gift'!A:A,"",0,1)</f>
        <v/>
      </c>
      <c r="BK1006" s="75"/>
    </row>
    <row r="1007" spans="1:63">
      <c r="A1007" s="2">
        <v>1004</v>
      </c>
      <c r="B1007" s="2">
        <v>2025</v>
      </c>
      <c r="C1007" s="1">
        <v>0</v>
      </c>
      <c r="D1007" s="37" t="str">
        <v>001J100000TuKSeIAN</v>
      </c>
      <c r="E1007" s="37" t="str">
        <v>MAA JANKI TRADERS</v>
      </c>
      <c r="F1007" s="37" t="str">
        <v>ODISHA</v>
      </c>
      <c r="G1007" s="37" t="str">
        <v>SUNDARGARH</v>
      </c>
      <c r="H1007" s="37" t="str">
        <v>Sundargarh</v>
      </c>
      <c r="I1007" s="37" t="str">
        <v>SACHDEVA ISPAT PVT LTD</v>
      </c>
      <c r="J1007" s="37" t="str">
        <v>Papun Padhan</v>
      </c>
      <c r="K1007" s="37">
        <v>0</v>
      </c>
      <c r="L1007" s="37" t="str">
        <v>C12823</v>
      </c>
      <c r="M1007" s="37" t="str">
        <v>Central</v>
      </c>
      <c r="N1007" s="2">
        <v>769004</v>
      </c>
      <c r="O1007" s="2" t="str">
        <v>21BQPPK5531E1Z2</v>
      </c>
      <c r="P1007" s="2">
        <v>9692482574</v>
      </c>
      <c r="Q1007" s="2" t="str">
        <v>Mar'25</v>
      </c>
      <c r="R1007" s="2">
        <v>2025</v>
      </c>
      <c r="S1007" s="1">
        <v>0</v>
      </c>
      <c r="T1007" s="2">
        <v>100</v>
      </c>
      <c r="U1007" s="1">
        <v>0</v>
      </c>
      <c r="V1007" s="1" t="str">
        <v>Challenger</v>
      </c>
      <c r="W1007" s="10">
        <v>0</v>
      </c>
      <c r="X1007" s="10">
        <v>0</v>
      </c>
      <c r="Y1007" s="10">
        <v>0</v>
      </c>
      <c r="Z1007" s="10">
        <v>0</v>
      </c>
      <c r="AA1007" s="10">
        <v>0</v>
      </c>
      <c r="AB1007" s="10">
        <v>0</v>
      </c>
      <c r="AC1007" s="10">
        <v>0</v>
      </c>
      <c r="AD1007" s="10">
        <v>0</v>
      </c>
      <c r="AE1007" s="10">
        <v>0</v>
      </c>
      <c r="AF1007" s="10">
        <v>0</v>
      </c>
      <c r="AG1007" s="10">
        <v>0</v>
      </c>
      <c r="AH1007" s="10">
        <v>0</v>
      </c>
      <c r="AI1007" s="10">
        <v>0</v>
      </c>
      <c r="AJ1007" s="10">
        <v>0</v>
      </c>
      <c r="AK1007" s="10">
        <v>25</v>
      </c>
      <c r="AL1007" s="10">
        <v>0</v>
      </c>
      <c r="AM1007" s="10">
        <v>0</v>
      </c>
      <c r="AN1007" s="10">
        <v>0</v>
      </c>
      <c r="AO1007" s="10">
        <v>0</v>
      </c>
      <c r="AP1007" s="10">
        <v>0</v>
      </c>
      <c r="AQ1007" s="10">
        <v>0</v>
      </c>
      <c r="AR1007" s="10">
        <v>0</v>
      </c>
      <c r="AS1007" s="16">
        <v>0</v>
      </c>
      <c r="AT1007" s="16">
        <v>0</v>
      </c>
      <c r="AU1007" s="16">
        <v>0</v>
      </c>
      <c r="AV1007" s="16">
        <v>0</v>
      </c>
      <c r="AW1007" s="16" t="str">
        <v/>
      </c>
      <c r="AX1007" s="10">
        <f t="shared" si="107"/>
        <v>0</v>
      </c>
      <c r="AY1007" s="10">
        <f>SUM(Z1007:AK1007)</f>
        <v>25</v>
      </c>
      <c r="AZ1007" s="2" t="s">
        <v>119</v>
      </c>
      <c r="BA1007" s="10">
        <f t="shared" si="108"/>
        <v>0</v>
      </c>
      <c r="BB1007" s="36" t="s">
        <v>118</v>
      </c>
      <c r="BC1007" s="39" t="str">
        <f t="shared" si="109"/>
        <v/>
      </c>
      <c r="BD1007" s="16">
        <f>SUM(AR1007:AW1007)</f>
        <v>0</v>
      </c>
      <c r="BE1007" s="10">
        <f>SUM(AL1007:AQ1007)</f>
        <v>0</v>
      </c>
      <c r="BF1007" s="12" t="str">
        <f t="shared" si="110"/>
        <v/>
      </c>
      <c r="BG1007" s="12" t="str">
        <f t="shared" si="111"/>
        <v/>
      </c>
      <c r="BH1007" s="9">
        <f t="shared" si="112"/>
        <v>0</v>
      </c>
      <c r="BI1007" s="39" t="str">
        <f t="shared" si="113"/>
        <v/>
      </c>
      <c r="BK1007" s="75"/>
    </row>
    <row r="1008" spans="1:63">
      <c r="A1008" s="2">
        <v>1005</v>
      </c>
      <c r="B1008" s="2">
        <v>2025</v>
      </c>
      <c r="C1008" s="1">
        <v>0</v>
      </c>
      <c r="D1008" s="37" t="str">
        <v>0015g00000pCMC8AAO</v>
      </c>
      <c r="E1008" s="37" t="str">
        <v>MAA ENTERPRISES</v>
      </c>
      <c r="F1008" s="37" t="str">
        <v>ODISHA</v>
      </c>
      <c r="G1008" s="37" t="str">
        <v>JHARSUGUDA</v>
      </c>
      <c r="H1008" s="37">
        <v>0</v>
      </c>
      <c r="I1008" s="37" t="str">
        <v>SACHDEVA ISPAT PVT LTD</v>
      </c>
      <c r="J1008" s="37" t="str">
        <v>Papun Padhan</v>
      </c>
      <c r="K1008" s="37">
        <v>0</v>
      </c>
      <c r="L1008" s="37" t="str">
        <v>C12823</v>
      </c>
      <c r="M1008" s="37" t="str">
        <v>Central</v>
      </c>
      <c r="N1008" s="2">
        <v>768218</v>
      </c>
      <c r="O1008" s="2" t="str">
        <v>21DCUPK0383R1ZX</v>
      </c>
      <c r="P1008" s="2">
        <v>9777448444</v>
      </c>
      <c r="Q1008" s="2" t="str">
        <v>Mar'25</v>
      </c>
      <c r="R1008" s="2">
        <v>2025</v>
      </c>
      <c r="S1008" s="1">
        <v>0</v>
      </c>
      <c r="T1008" s="2">
        <v>150</v>
      </c>
      <c r="U1008" s="1">
        <v>0.21437777777777778</v>
      </c>
      <c r="V1008" s="1" t="str">
        <v>Star</v>
      </c>
      <c r="W1008" s="10">
        <v>0</v>
      </c>
      <c r="X1008" s="10">
        <v>0</v>
      </c>
      <c r="Y1008" s="10">
        <v>0</v>
      </c>
      <c r="Z1008" s="10">
        <v>0</v>
      </c>
      <c r="AA1008" s="10">
        <v>0</v>
      </c>
      <c r="AB1008" s="10">
        <v>0</v>
      </c>
      <c r="AC1008" s="10">
        <v>0</v>
      </c>
      <c r="AD1008" s="10">
        <v>0</v>
      </c>
      <c r="AE1008" s="10">
        <v>0</v>
      </c>
      <c r="AF1008" s="10">
        <v>0</v>
      </c>
      <c r="AG1008" s="10">
        <v>0</v>
      </c>
      <c r="AH1008" s="10">
        <v>0</v>
      </c>
      <c r="AI1008" s="10">
        <v>0</v>
      </c>
      <c r="AJ1008" s="10">
        <v>0</v>
      </c>
      <c r="AK1008" s="10">
        <v>92</v>
      </c>
      <c r="AL1008" s="10">
        <v>0</v>
      </c>
      <c r="AM1008" s="10">
        <v>95</v>
      </c>
      <c r="AN1008" s="10">
        <v>0</v>
      </c>
      <c r="AO1008" s="10">
        <v>0</v>
      </c>
      <c r="AP1008" s="10">
        <v>0</v>
      </c>
      <c r="AQ1008" s="10">
        <v>0</v>
      </c>
      <c r="AR1008" s="10">
        <v>0</v>
      </c>
      <c r="AS1008" s="16">
        <v>0</v>
      </c>
      <c r="AT1008" s="16">
        <v>64.09</v>
      </c>
      <c r="AU1008" s="16">
        <v>0</v>
      </c>
      <c r="AV1008" s="16">
        <v>32.380000000000003</v>
      </c>
      <c r="AW1008" s="16" t="str">
        <v/>
      </c>
      <c r="AX1008" s="10">
        <f t="shared" si="107"/>
        <v>191.47</v>
      </c>
      <c r="AY1008" s="10">
        <f>SUM(Z1008:AK1008)</f>
        <v>92</v>
      </c>
      <c r="AZ1008" s="2" t="s">
        <v>119</v>
      </c>
      <c r="BA1008" s="10">
        <f t="shared" si="108"/>
        <v>15.833333333333334</v>
      </c>
      <c r="BB1008" s="36" t="s">
        <v>118</v>
      </c>
      <c r="BC1008" s="39" t="str">
        <f t="shared" si="109"/>
        <v/>
      </c>
      <c r="BD1008" s="16">
        <f>SUM(AR1008:AW1008)</f>
        <v>96.47</v>
      </c>
      <c r="BE1008" s="10">
        <f>SUM(AL1008:AQ1008)</f>
        <v>95</v>
      </c>
      <c r="BF1008" s="12">
        <f t="shared" si="110"/>
        <v>0.5038387214707265</v>
      </c>
      <c r="BG1008" s="12">
        <f t="shared" si="111"/>
        <v>0.4961612785292735</v>
      </c>
      <c r="BH1008" s="9">
        <f t="shared" si="112"/>
        <v>191.47</v>
      </c>
      <c r="BI1008" s="39" t="str">
        <f t="shared" si="113"/>
        <v/>
      </c>
      <c r="BK1008" s="75"/>
    </row>
    <row r="1009" spans="1:63">
      <c r="A1009" s="2">
        <v>1006</v>
      </c>
      <c r="B1009" s="2">
        <v>2025</v>
      </c>
      <c r="C1009" s="1">
        <v>0</v>
      </c>
      <c r="D1009" s="37" t="str">
        <v>001J100000RzAcVIAV</v>
      </c>
      <c r="E1009" s="37" t="str">
        <v>Naresh trading and co jharsuguda</v>
      </c>
      <c r="F1009" s="37" t="str">
        <v>ODISHA</v>
      </c>
      <c r="G1009" s="37" t="str">
        <v>JHARSUGUDA</v>
      </c>
      <c r="H1009" s="37" t="str">
        <v>Jharsuguda</v>
      </c>
      <c r="I1009" s="37" t="str">
        <v>SACHDEVA ISPAT PVT LTD</v>
      </c>
      <c r="J1009" s="37" t="str">
        <v>Papun Padhan</v>
      </c>
      <c r="K1009" s="37">
        <v>0</v>
      </c>
      <c r="L1009" s="37" t="str">
        <v>C12823</v>
      </c>
      <c r="M1009" s="37" t="str">
        <v>Central</v>
      </c>
      <c r="N1009" s="2">
        <v>768201</v>
      </c>
      <c r="O1009" s="2" t="str">
        <v>21AGLPS3775R1ZJ</v>
      </c>
      <c r="P1009" s="2">
        <v>9437117338</v>
      </c>
      <c r="Q1009" s="2" t="str">
        <v>Mar'25</v>
      </c>
      <c r="R1009" s="2">
        <v>2025</v>
      </c>
      <c r="S1009" s="1">
        <v>0</v>
      </c>
      <c r="T1009" s="2">
        <v>30</v>
      </c>
      <c r="U1009" s="1">
        <v>0</v>
      </c>
      <c r="V1009" s="1" t="str">
        <v>Minor</v>
      </c>
      <c r="W1009" s="10">
        <v>0</v>
      </c>
      <c r="X1009" s="10">
        <v>0</v>
      </c>
      <c r="Y1009" s="10">
        <v>0</v>
      </c>
      <c r="Z1009" s="10">
        <v>0</v>
      </c>
      <c r="AA1009" s="10">
        <v>0</v>
      </c>
      <c r="AB1009" s="10">
        <v>0</v>
      </c>
      <c r="AC1009" s="10">
        <v>0</v>
      </c>
      <c r="AD1009" s="10">
        <v>0</v>
      </c>
      <c r="AE1009" s="10">
        <v>0</v>
      </c>
      <c r="AF1009" s="10">
        <v>0</v>
      </c>
      <c r="AG1009" s="10">
        <v>0</v>
      </c>
      <c r="AH1009" s="10">
        <v>0</v>
      </c>
      <c r="AI1009" s="10">
        <v>0</v>
      </c>
      <c r="AJ1009" s="10">
        <v>0</v>
      </c>
      <c r="AK1009" s="10">
        <v>64</v>
      </c>
      <c r="AL1009" s="10">
        <v>0</v>
      </c>
      <c r="AM1009" s="10">
        <v>0</v>
      </c>
      <c r="AN1009" s="10">
        <v>0</v>
      </c>
      <c r="AO1009" s="10">
        <v>0</v>
      </c>
      <c r="AP1009" s="10">
        <v>0</v>
      </c>
      <c r="AQ1009" s="10">
        <v>0</v>
      </c>
      <c r="AR1009" s="10">
        <v>0</v>
      </c>
      <c r="AS1009" s="16">
        <v>0</v>
      </c>
      <c r="AT1009" s="16">
        <v>0</v>
      </c>
      <c r="AU1009" s="16">
        <v>0</v>
      </c>
      <c r="AV1009" s="16">
        <v>0</v>
      </c>
      <c r="AW1009" s="16" t="str">
        <v/>
      </c>
      <c r="AX1009" s="10">
        <f t="shared" si="107"/>
        <v>0</v>
      </c>
      <c r="AY1009" s="10">
        <f>SUM(Z1009:AK1009)</f>
        <v>64</v>
      </c>
      <c r="AZ1009" s="2" t="s">
        <v>119</v>
      </c>
      <c r="BA1009" s="10">
        <f t="shared" si="108"/>
        <v>0</v>
      </c>
      <c r="BB1009" s="36" t="s">
        <v>118</v>
      </c>
      <c r="BC1009" s="39" t="str">
        <f t="shared" si="109"/>
        <v/>
      </c>
      <c r="BD1009" s="16">
        <f>SUM(AR1009:AW1009)</f>
        <v>0</v>
      </c>
      <c r="BE1009" s="10">
        <f>SUM(AL1009:AQ1009)</f>
        <v>0</v>
      </c>
      <c r="BF1009" s="12" t="str">
        <f t="shared" si="110"/>
        <v/>
      </c>
      <c r="BG1009" s="12" t="str">
        <f t="shared" si="111"/>
        <v/>
      </c>
      <c r="BH1009" s="9">
        <f t="shared" si="112"/>
        <v>0</v>
      </c>
      <c r="BI1009" s="39" t="str">
        <f t="shared" si="113"/>
        <v/>
      </c>
      <c r="BK1009" s="75"/>
    </row>
    <row r="1010" spans="1:63">
      <c r="A1010" s="2">
        <v>1007</v>
      </c>
      <c r="B1010" s="2">
        <v>2025</v>
      </c>
      <c r="C1010" s="1">
        <v>0</v>
      </c>
      <c r="D1010" s="37" t="str">
        <v>0015g00001fvcghAAA</v>
      </c>
      <c r="E1010" s="37" t="str">
        <v>M/S RAJWADA TRADING CO.</v>
      </c>
      <c r="F1010" s="37" t="str">
        <v>UTTAR PRADESH</v>
      </c>
      <c r="G1010" s="37" t="str">
        <v>KANNAUJ</v>
      </c>
      <c r="H1010" s="37" t="str">
        <v>Kannauj</v>
      </c>
      <c r="I1010" s="37" t="str">
        <v>SHREE LAKSHMAN ROLLING MILL (INDIA) LLP</v>
      </c>
      <c r="J1010" s="37" t="str">
        <v>Ashutosh Shukla</v>
      </c>
      <c r="K1010" s="37">
        <v>0</v>
      </c>
      <c r="L1010" s="37" t="str">
        <v>C12815</v>
      </c>
      <c r="M1010" s="37" t="str">
        <v>North</v>
      </c>
      <c r="N1010" s="2">
        <v>209727</v>
      </c>
      <c r="O1010" s="2" t="str">
        <v>09BZSPB0119H1ZG</v>
      </c>
      <c r="P1010" s="2">
        <v>9838932777</v>
      </c>
      <c r="Q1010" s="2" t="str">
        <v>Mar'25</v>
      </c>
      <c r="R1010" s="2">
        <v>2025</v>
      </c>
      <c r="S1010" s="1">
        <v>0</v>
      </c>
      <c r="T1010" s="2">
        <v>120</v>
      </c>
      <c r="U1010" s="1">
        <v>0</v>
      </c>
      <c r="V1010" s="1" t="str">
        <v>Challenger</v>
      </c>
      <c r="W1010" s="10">
        <v>0</v>
      </c>
      <c r="X1010" s="10">
        <v>0</v>
      </c>
      <c r="Y1010" s="10">
        <v>0</v>
      </c>
      <c r="Z1010" s="10">
        <v>0</v>
      </c>
      <c r="AA1010" s="10">
        <v>0</v>
      </c>
      <c r="AB1010" s="10">
        <v>0</v>
      </c>
      <c r="AC1010" s="10">
        <v>0</v>
      </c>
      <c r="AD1010" s="10">
        <v>0</v>
      </c>
      <c r="AE1010" s="10">
        <v>0</v>
      </c>
      <c r="AF1010" s="10">
        <v>0</v>
      </c>
      <c r="AG1010" s="10">
        <v>0</v>
      </c>
      <c r="AH1010" s="10">
        <v>0</v>
      </c>
      <c r="AI1010" s="10">
        <v>0</v>
      </c>
      <c r="AJ1010" s="10">
        <v>0</v>
      </c>
      <c r="AK1010" s="10">
        <v>5.3049999999999997</v>
      </c>
      <c r="AL1010" s="10">
        <v>0</v>
      </c>
      <c r="AM1010" s="10">
        <v>0</v>
      </c>
      <c r="AN1010" s="10">
        <v>0</v>
      </c>
      <c r="AO1010" s="10">
        <v>0</v>
      </c>
      <c r="AP1010" s="10">
        <v>0</v>
      </c>
      <c r="AQ1010" s="10">
        <v>0</v>
      </c>
      <c r="AR1010" s="10">
        <v>0</v>
      </c>
      <c r="AS1010" s="16">
        <v>0</v>
      </c>
      <c r="AT1010" s="16">
        <v>0</v>
      </c>
      <c r="AU1010" s="16">
        <v>0</v>
      </c>
      <c r="AV1010" s="16">
        <v>0</v>
      </c>
      <c r="AW1010" s="16" t="str">
        <v/>
      </c>
      <c r="AX1010" s="10">
        <f t="shared" si="107"/>
        <v>0</v>
      </c>
      <c r="AY1010" s="10">
        <f>SUM(Z1010:AK1010)</f>
        <v>5.3049999999999997</v>
      </c>
      <c r="AZ1010" s="2" t="s">
        <v>119</v>
      </c>
      <c r="BA1010" s="10">
        <f t="shared" si="108"/>
        <v>0</v>
      </c>
      <c r="BB1010" s="36" t="s">
        <v>118</v>
      </c>
      <c r="BC1010" s="39" t="str">
        <f t="shared" si="109"/>
        <v/>
      </c>
      <c r="BD1010" s="16">
        <f>SUM(AR1010:AW1010)</f>
        <v>0</v>
      </c>
      <c r="BE1010" s="10">
        <f>SUM(AL1010:AQ1010)</f>
        <v>0</v>
      </c>
      <c r="BF1010" s="12" t="str">
        <f t="shared" si="110"/>
        <v/>
      </c>
      <c r="BG1010" s="12" t="str">
        <f t="shared" si="111"/>
        <v/>
      </c>
      <c r="BH1010" s="9">
        <f t="shared" si="112"/>
        <v>0</v>
      </c>
      <c r="BI1010" s="39" t="str">
        <f t="shared" si="113"/>
        <v/>
      </c>
      <c r="BK1010" s="75"/>
    </row>
    <row r="1011" spans="1:63">
      <c r="A1011" s="2">
        <v>1008</v>
      </c>
      <c r="B1011" s="2">
        <v>2025</v>
      </c>
      <c r="C1011" s="1">
        <v>0</v>
      </c>
      <c r="D1011" s="37" t="str">
        <v>0015g00001UBHkTAAX</v>
      </c>
      <c r="E1011" s="37" t="str">
        <v>M/S  NISHA STEELS</v>
      </c>
      <c r="F1011" s="37" t="str">
        <v>UTTAR PRADESH</v>
      </c>
      <c r="G1011" s="37" t="str">
        <v>KANPUR NAGAR</v>
      </c>
      <c r="H1011" s="37" t="str">
        <v>Kanpur</v>
      </c>
      <c r="I1011" s="37" t="str">
        <v>SHREE LAKSHMAN ROLLING MILL (INDIA) LLP</v>
      </c>
      <c r="J1011" s="37" t="str">
        <v>Ashutosh Shukla</v>
      </c>
      <c r="K1011" s="37">
        <v>0</v>
      </c>
      <c r="L1011" s="37" t="str">
        <v>C12815</v>
      </c>
      <c r="M1011" s="37" t="str">
        <v>North</v>
      </c>
      <c r="N1011" s="2">
        <v>208021</v>
      </c>
      <c r="O1011" s="2" t="str">
        <v>09ACVPV4805H1ZW</v>
      </c>
      <c r="P1011" s="2">
        <v>8090247705</v>
      </c>
      <c r="Q1011" s="2" t="str">
        <v>Mar'25</v>
      </c>
      <c r="R1011" s="2">
        <v>2025</v>
      </c>
      <c r="S1011" s="1">
        <v>0</v>
      </c>
      <c r="T1011" s="2">
        <v>180</v>
      </c>
      <c r="U1011" s="1">
        <v>3.7037037037037042E-2</v>
      </c>
      <c r="V1011" s="1" t="str">
        <v>Challenger</v>
      </c>
      <c r="W1011" s="10">
        <v>0</v>
      </c>
      <c r="X1011" s="10">
        <v>0</v>
      </c>
      <c r="Y1011" s="10">
        <v>0</v>
      </c>
      <c r="Z1011" s="10">
        <v>0</v>
      </c>
      <c r="AA1011" s="10">
        <v>0</v>
      </c>
      <c r="AB1011" s="10">
        <v>0</v>
      </c>
      <c r="AC1011" s="10">
        <v>0</v>
      </c>
      <c r="AD1011" s="10">
        <v>0</v>
      </c>
      <c r="AE1011" s="10">
        <v>0</v>
      </c>
      <c r="AF1011" s="10">
        <v>0</v>
      </c>
      <c r="AG1011" s="10">
        <v>0</v>
      </c>
      <c r="AH1011" s="10">
        <v>0</v>
      </c>
      <c r="AI1011" s="10">
        <v>0</v>
      </c>
      <c r="AJ1011" s="10">
        <v>0</v>
      </c>
      <c r="AK1011" s="10">
        <v>6.4349999999999996</v>
      </c>
      <c r="AL1011" s="10">
        <v>27.09</v>
      </c>
      <c r="AM1011" s="10">
        <v>20</v>
      </c>
      <c r="AN1011" s="10">
        <v>0</v>
      </c>
      <c r="AO1011" s="10">
        <v>10.07</v>
      </c>
      <c r="AP1011" s="10">
        <v>7.51</v>
      </c>
      <c r="AQ1011" s="10">
        <v>0</v>
      </c>
      <c r="AR1011" s="10">
        <v>9.5</v>
      </c>
      <c r="AS1011" s="16">
        <v>9</v>
      </c>
      <c r="AT1011" s="16">
        <v>10</v>
      </c>
      <c r="AU1011" s="16">
        <v>10</v>
      </c>
      <c r="AV1011" s="16">
        <v>0</v>
      </c>
      <c r="AW1011" s="16">
        <v>10</v>
      </c>
      <c r="AX1011" s="10">
        <f t="shared" si="107"/>
        <v>113.17</v>
      </c>
      <c r="AY1011" s="10">
        <f>SUM(Z1011:AK1011)</f>
        <v>6.4349999999999996</v>
      </c>
      <c r="AZ1011" s="2" t="s">
        <v>119</v>
      </c>
      <c r="BA1011" s="10">
        <f t="shared" si="108"/>
        <v>10.778333333333334</v>
      </c>
      <c r="BB1011" s="36" t="s">
        <v>118</v>
      </c>
      <c r="BC1011" s="39" t="str">
        <f t="shared" si="109"/>
        <v/>
      </c>
      <c r="BD1011" s="16">
        <f>SUM(AR1011:AW1011)</f>
        <v>48.5</v>
      </c>
      <c r="BE1011" s="10">
        <f>SUM(AL1011:AQ1011)</f>
        <v>64.67</v>
      </c>
      <c r="BF1011" s="12">
        <f t="shared" si="110"/>
        <v>0.42855880533710344</v>
      </c>
      <c r="BG1011" s="12">
        <f t="shared" si="111"/>
        <v>0.57144119466289656</v>
      </c>
      <c r="BH1011" s="9">
        <f t="shared" si="112"/>
        <v>113.17</v>
      </c>
      <c r="BI1011" s="39" t="str">
        <f t="shared" si="113"/>
        <v/>
      </c>
      <c r="BK1011" s="75"/>
    </row>
    <row r="1012" spans="1:63">
      <c r="A1012" s="2">
        <v>1009</v>
      </c>
      <c r="B1012" s="2">
        <v>2025</v>
      </c>
      <c r="C1012" s="1">
        <v>0</v>
      </c>
      <c r="D1012" s="37" t="str">
        <v>0015g00001RL11sAAD</v>
      </c>
      <c r="E1012" s="37" t="str">
        <v>S.S. TRADERS</v>
      </c>
      <c r="F1012" s="37" t="str">
        <v>JAMMU AND KASHMIR</v>
      </c>
      <c r="G1012" s="37" t="str">
        <v>JAMMU</v>
      </c>
      <c r="H1012" s="37" t="str">
        <v>Akhnoor</v>
      </c>
      <c r="I1012" s="37" t="str">
        <v>AGGARWAL TRADERS</v>
      </c>
      <c r="J1012" s="37" t="str">
        <v>bhanu ayush</v>
      </c>
      <c r="K1012" s="37">
        <v>0</v>
      </c>
      <c r="L1012" s="37" t="str">
        <v>0015g00001gvNHH</v>
      </c>
      <c r="M1012" s="37" t="str">
        <v>North</v>
      </c>
      <c r="N1012" s="2">
        <v>181201</v>
      </c>
      <c r="O1012" s="2" t="str">
        <v>01BBMPS8327Q1ZX</v>
      </c>
      <c r="P1012" s="2">
        <v>9622023271</v>
      </c>
      <c r="Q1012" s="2" t="str">
        <v>Apr'25</v>
      </c>
      <c r="R1012" s="2">
        <v>2026</v>
      </c>
      <c r="S1012" s="1">
        <v>0</v>
      </c>
      <c r="T1012" s="2">
        <v>30</v>
      </c>
      <c r="U1012" s="1">
        <v>0</v>
      </c>
      <c r="V1012" s="1" t="str">
        <v>Minor</v>
      </c>
      <c r="W1012" s="10">
        <v>0</v>
      </c>
      <c r="X1012" s="10">
        <v>0</v>
      </c>
      <c r="Y1012" s="10">
        <v>0</v>
      </c>
      <c r="Z1012" s="10">
        <v>0</v>
      </c>
      <c r="AA1012" s="10">
        <v>0</v>
      </c>
      <c r="AB1012" s="10">
        <v>0</v>
      </c>
      <c r="AC1012" s="10">
        <v>0</v>
      </c>
      <c r="AD1012" s="10">
        <v>0</v>
      </c>
      <c r="AE1012" s="10">
        <v>0</v>
      </c>
      <c r="AF1012" s="10">
        <v>0</v>
      </c>
      <c r="AG1012" s="10">
        <v>0</v>
      </c>
      <c r="AH1012" s="10">
        <v>0</v>
      </c>
      <c r="AI1012" s="10">
        <v>0</v>
      </c>
      <c r="AJ1012" s="10">
        <v>0</v>
      </c>
      <c r="AK1012" s="10">
        <v>0</v>
      </c>
      <c r="AL1012" s="10">
        <v>11</v>
      </c>
      <c r="AM1012" s="10">
        <v>2</v>
      </c>
      <c r="AN1012" s="10">
        <v>0</v>
      </c>
      <c r="AO1012" s="10">
        <v>0</v>
      </c>
      <c r="AP1012" s="10">
        <v>0</v>
      </c>
      <c r="AQ1012" s="10">
        <v>0</v>
      </c>
      <c r="AR1012" s="10">
        <v>0</v>
      </c>
      <c r="AS1012" s="16">
        <v>0</v>
      </c>
      <c r="AT1012" s="16">
        <v>0</v>
      </c>
      <c r="AU1012" s="16">
        <v>0</v>
      </c>
      <c r="AV1012" s="16">
        <v>0</v>
      </c>
      <c r="AW1012" s="16" t="str">
        <v/>
      </c>
      <c r="AX1012" s="10">
        <f t="shared" si="107"/>
        <v>13</v>
      </c>
      <c r="AY1012" s="10">
        <f>SUM(Z1012:AK1012)</f>
        <v>0</v>
      </c>
      <c r="AZ1012" s="2" t="s">
        <v>119</v>
      </c>
      <c r="BA1012" s="10">
        <f t="shared" si="108"/>
        <v>2.1666666666666665</v>
      </c>
      <c r="BB1012" s="36" t="s">
        <v>118</v>
      </c>
      <c r="BC1012" s="39" t="str">
        <f t="shared" si="109"/>
        <v/>
      </c>
      <c r="BD1012" s="16">
        <f>SUM(AR1012:AW1012)</f>
        <v>0</v>
      </c>
      <c r="BE1012" s="10">
        <f>SUM(AL1012:AQ1012)</f>
        <v>13</v>
      </c>
      <c r="BF1012" s="12">
        <f t="shared" si="110"/>
        <v>0</v>
      </c>
      <c r="BG1012" s="12">
        <f t="shared" si="111"/>
        <v>1</v>
      </c>
      <c r="BH1012" s="9">
        <f t="shared" si="112"/>
        <v>13</v>
      </c>
      <c r="BI1012" s="39" t="str">
        <f t="shared" si="113"/>
        <v/>
      </c>
      <c r="BK1012" s="75"/>
    </row>
    <row r="1013" spans="1:63">
      <c r="A1013" s="2">
        <v>1010</v>
      </c>
      <c r="B1013" s="2">
        <v>2025</v>
      </c>
      <c r="C1013" s="1">
        <v>0</v>
      </c>
      <c r="D1013" s="37" t="str">
        <v>0015g00001fuIlTAAU</v>
      </c>
      <c r="E1013" s="37" t="str">
        <v>LUCKY CEMENT STORE</v>
      </c>
      <c r="F1013" s="37" t="str">
        <v>JAMMU AND KASHMIR</v>
      </c>
      <c r="G1013" s="37" t="str">
        <v>KATHUA</v>
      </c>
      <c r="H1013" s="37" t="str">
        <v>Hiranagar</v>
      </c>
      <c r="I1013" s="37" t="str">
        <v>AGGARWAL TRADERS</v>
      </c>
      <c r="J1013" s="37" t="str">
        <v>bhanu ayush</v>
      </c>
      <c r="K1013" s="37">
        <v>0</v>
      </c>
      <c r="L1013" s="37" t="str">
        <v>0015g00001gvNHH</v>
      </c>
      <c r="M1013" s="37" t="str">
        <v>North</v>
      </c>
      <c r="N1013" s="2">
        <v>184142</v>
      </c>
      <c r="O1013" s="2" t="str">
        <v>01DHDPS0760L1ZD</v>
      </c>
      <c r="P1013" s="2">
        <v>8803598730</v>
      </c>
      <c r="Q1013" s="2" t="str">
        <v>Apr'25</v>
      </c>
      <c r="R1013" s="2">
        <v>2026</v>
      </c>
      <c r="S1013" s="1">
        <v>0</v>
      </c>
      <c r="T1013" s="2">
        <v>10</v>
      </c>
      <c r="U1013" s="1">
        <v>0</v>
      </c>
      <c r="V1013" s="1" t="str">
        <v>Minor</v>
      </c>
      <c r="W1013" s="10">
        <v>0</v>
      </c>
      <c r="X1013" s="10">
        <v>0</v>
      </c>
      <c r="Y1013" s="10">
        <v>0</v>
      </c>
      <c r="Z1013" s="10">
        <v>0</v>
      </c>
      <c r="AA1013" s="10">
        <v>0</v>
      </c>
      <c r="AB1013" s="10">
        <v>0</v>
      </c>
      <c r="AC1013" s="10">
        <v>0</v>
      </c>
      <c r="AD1013" s="10">
        <v>0</v>
      </c>
      <c r="AE1013" s="10">
        <v>0</v>
      </c>
      <c r="AF1013" s="10">
        <v>0</v>
      </c>
      <c r="AG1013" s="10">
        <v>0</v>
      </c>
      <c r="AH1013" s="10">
        <v>0</v>
      </c>
      <c r="AI1013" s="10">
        <v>0</v>
      </c>
      <c r="AJ1013" s="10">
        <v>0</v>
      </c>
      <c r="AK1013" s="10">
        <v>0</v>
      </c>
      <c r="AL1013" s="10">
        <v>3</v>
      </c>
      <c r="AM1013" s="10">
        <v>0</v>
      </c>
      <c r="AN1013" s="10">
        <v>0</v>
      </c>
      <c r="AO1013" s="10">
        <v>0</v>
      </c>
      <c r="AP1013" s="10">
        <v>0</v>
      </c>
      <c r="AQ1013" s="10">
        <v>0</v>
      </c>
      <c r="AR1013" s="10">
        <v>4.92</v>
      </c>
      <c r="AS1013" s="16">
        <v>1.84</v>
      </c>
      <c r="AT1013" s="16">
        <v>0</v>
      </c>
      <c r="AU1013" s="16">
        <v>0</v>
      </c>
      <c r="AV1013" s="16">
        <v>0</v>
      </c>
      <c r="AW1013" s="16" t="str">
        <v/>
      </c>
      <c r="AX1013" s="10">
        <f t="shared" si="107"/>
        <v>9.76</v>
      </c>
      <c r="AY1013" s="10">
        <f>SUM(Z1013:AK1013)</f>
        <v>0</v>
      </c>
      <c r="AZ1013" s="2" t="s">
        <v>119</v>
      </c>
      <c r="BA1013" s="10">
        <f t="shared" si="108"/>
        <v>0.5</v>
      </c>
      <c r="BB1013" s="36" t="s">
        <v>118</v>
      </c>
      <c r="BC1013" s="39" t="str">
        <f t="shared" si="109"/>
        <v/>
      </c>
      <c r="BD1013" s="16">
        <f>SUM(AR1013:AW1013)</f>
        <v>6.76</v>
      </c>
      <c r="BE1013" s="10">
        <f>SUM(AL1013:AQ1013)</f>
        <v>3</v>
      </c>
      <c r="BF1013" s="12">
        <f t="shared" si="110"/>
        <v>0.69262295081967218</v>
      </c>
      <c r="BG1013" s="12">
        <f t="shared" si="111"/>
        <v>0.30737704918032788</v>
      </c>
      <c r="BH1013" s="9">
        <f t="shared" si="112"/>
        <v>9.76</v>
      </c>
      <c r="BI1013" s="39" t="str">
        <f t="shared" si="113"/>
        <v/>
      </c>
      <c r="BK1013" s="75"/>
    </row>
    <row r="1014" spans="1:63">
      <c r="A1014" s="2">
        <v>1011</v>
      </c>
      <c r="B1014" s="2">
        <v>2025</v>
      </c>
      <c r="C1014" s="1">
        <v>0</v>
      </c>
      <c r="D1014" s="37" t="str">
        <v>0015g00001dIGSmAAO</v>
      </c>
      <c r="E1014" s="37" t="str">
        <v>Kisan traders</v>
      </c>
      <c r="F1014" s="37" t="str">
        <v>UTTAR PRADESH</v>
      </c>
      <c r="G1014" s="37" t="str">
        <v>MORADABAD</v>
      </c>
      <c r="H1014" s="37" t="str">
        <v>Moradabad</v>
      </c>
      <c r="I1014" s="37" t="str">
        <v>OPTRIX INFRA LLP</v>
      </c>
      <c r="J1014" s="37" t="str">
        <v>SHIV KUMAR</v>
      </c>
      <c r="K1014" s="37">
        <v>0</v>
      </c>
      <c r="L1014" s="37" t="str">
        <v>001J100000PJG7oIAH</v>
      </c>
      <c r="M1014" s="37" t="str">
        <v>North</v>
      </c>
      <c r="N1014" s="2">
        <v>244001</v>
      </c>
      <c r="O1014" s="2" t="str">
        <v>09AYSP87210BIZE</v>
      </c>
      <c r="P1014" s="2">
        <v>9412333015</v>
      </c>
      <c r="Q1014" s="2" t="str">
        <v>Apr'25</v>
      </c>
      <c r="R1014" s="2">
        <v>2026</v>
      </c>
      <c r="S1014" s="1">
        <v>0</v>
      </c>
      <c r="T1014" s="2">
        <v>75</v>
      </c>
      <c r="U1014" s="1">
        <v>0</v>
      </c>
      <c r="V1014" s="1" t="str">
        <v>Challenger</v>
      </c>
      <c r="W1014" s="10">
        <v>0</v>
      </c>
      <c r="X1014" s="10">
        <v>0</v>
      </c>
      <c r="Y1014" s="10">
        <v>0</v>
      </c>
      <c r="Z1014" s="10">
        <v>0</v>
      </c>
      <c r="AA1014" s="10">
        <v>0</v>
      </c>
      <c r="AB1014" s="10">
        <v>0</v>
      </c>
      <c r="AC1014" s="10">
        <v>0</v>
      </c>
      <c r="AD1014" s="10">
        <v>0</v>
      </c>
      <c r="AE1014" s="10">
        <v>0</v>
      </c>
      <c r="AF1014" s="10">
        <v>0</v>
      </c>
      <c r="AG1014" s="10">
        <v>0</v>
      </c>
      <c r="AH1014" s="10">
        <v>0</v>
      </c>
      <c r="AI1014" s="10">
        <v>0</v>
      </c>
      <c r="AJ1014" s="10">
        <v>0</v>
      </c>
      <c r="AK1014" s="10">
        <v>0</v>
      </c>
      <c r="AL1014" s="10">
        <v>1</v>
      </c>
      <c r="AM1014" s="10">
        <v>0</v>
      </c>
      <c r="AN1014" s="10">
        <v>0</v>
      </c>
      <c r="AO1014" s="10">
        <v>0</v>
      </c>
      <c r="AP1014" s="10">
        <v>0</v>
      </c>
      <c r="AQ1014" s="10">
        <v>0</v>
      </c>
      <c r="AR1014" s="10">
        <v>0</v>
      </c>
      <c r="AS1014" s="16">
        <v>0</v>
      </c>
      <c r="AT1014" s="16">
        <v>0</v>
      </c>
      <c r="AU1014" s="16">
        <v>0</v>
      </c>
      <c r="AV1014" s="16">
        <v>0</v>
      </c>
      <c r="AW1014" s="16" t="str">
        <v/>
      </c>
      <c r="AX1014" s="10">
        <f t="shared" si="107"/>
        <v>1</v>
      </c>
      <c r="AY1014" s="10">
        <f>SUM(Z1014:AK1014)</f>
        <v>0</v>
      </c>
      <c r="AZ1014" s="2" t="s">
        <v>119</v>
      </c>
      <c r="BA1014" s="10">
        <f t="shared" si="108"/>
        <v>0.16666666666666666</v>
      </c>
      <c r="BB1014" s="36" t="s">
        <v>118</v>
      </c>
      <c r="BC1014" s="39" t="str">
        <f t="shared" si="109"/>
        <v/>
      </c>
      <c r="BD1014" s="16">
        <f>SUM(AR1014:AW1014)</f>
        <v>0</v>
      </c>
      <c r="BE1014" s="10">
        <f>SUM(AL1014:AQ1014)</f>
        <v>1</v>
      </c>
      <c r="BF1014" s="12">
        <f t="shared" si="110"/>
        <v>0</v>
      </c>
      <c r="BG1014" s="12">
        <f t="shared" si="111"/>
        <v>1</v>
      </c>
      <c r="BH1014" s="9">
        <f t="shared" si="112"/>
        <v>1</v>
      </c>
      <c r="BI1014" s="39" t="str">
        <f t="shared" si="113"/>
        <v/>
      </c>
      <c r="BK1014" s="75"/>
    </row>
    <row r="1015" spans="1:63">
      <c r="A1015" s="2">
        <v>1012</v>
      </c>
      <c r="B1015" s="2">
        <v>2025</v>
      </c>
      <c r="C1015" s="1">
        <v>0</v>
      </c>
      <c r="D1015" s="37" t="str">
        <v>001J100000TuCVlIAN</v>
      </c>
      <c r="E1015" s="37" t="str">
        <v>MISHRA BUILDING SOLUTIONS</v>
      </c>
      <c r="F1015" s="37" t="str">
        <v>UTTAR PRADESH</v>
      </c>
      <c r="G1015" s="37" t="str">
        <v>VARANASI</v>
      </c>
      <c r="H1015" s="37">
        <v>0</v>
      </c>
      <c r="I1015" s="37" t="str">
        <v>GLOBAL IRONTRADING PVT. LTD.</v>
      </c>
      <c r="J1015" s="37" t="str">
        <v>Divyansh Dhawal</v>
      </c>
      <c r="K1015" s="37">
        <v>0</v>
      </c>
      <c r="L1015" s="37" t="str">
        <v>C12819</v>
      </c>
      <c r="M1015" s="37" t="str">
        <v>North</v>
      </c>
      <c r="N1015" s="2">
        <v>221007</v>
      </c>
      <c r="O1015" s="2" t="str">
        <v>09ANIPD0592P2ZI</v>
      </c>
      <c r="P1015" s="2">
        <v>7007599046</v>
      </c>
      <c r="Q1015" s="2" t="str">
        <v>Apr'25</v>
      </c>
      <c r="R1015" s="2">
        <v>2026</v>
      </c>
      <c r="S1015" s="1">
        <v>0</v>
      </c>
      <c r="T1015" s="2">
        <v>100</v>
      </c>
      <c r="U1015" s="1">
        <v>0.1</v>
      </c>
      <c r="V1015" s="1" t="str">
        <v>Star</v>
      </c>
      <c r="W1015" s="10">
        <v>0</v>
      </c>
      <c r="X1015" s="10">
        <v>0</v>
      </c>
      <c r="Y1015" s="10">
        <v>0</v>
      </c>
      <c r="Z1015" s="10">
        <v>0</v>
      </c>
      <c r="AA1015" s="10">
        <v>0</v>
      </c>
      <c r="AB1015" s="10">
        <v>0</v>
      </c>
      <c r="AC1015" s="10">
        <v>0</v>
      </c>
      <c r="AD1015" s="10">
        <v>0</v>
      </c>
      <c r="AE1015" s="10">
        <v>0</v>
      </c>
      <c r="AF1015" s="10">
        <v>0</v>
      </c>
      <c r="AG1015" s="10">
        <v>0</v>
      </c>
      <c r="AH1015" s="10">
        <v>0</v>
      </c>
      <c r="AI1015" s="10">
        <v>0</v>
      </c>
      <c r="AJ1015" s="10">
        <v>0</v>
      </c>
      <c r="AK1015" s="10">
        <v>0</v>
      </c>
      <c r="AL1015" s="10">
        <v>56.5</v>
      </c>
      <c r="AM1015" s="10">
        <v>100</v>
      </c>
      <c r="AN1015" s="10">
        <v>0</v>
      </c>
      <c r="AO1015" s="10">
        <v>62.78</v>
      </c>
      <c r="AP1015" s="10">
        <v>34.64</v>
      </c>
      <c r="AQ1015" s="10">
        <v>16.12</v>
      </c>
      <c r="AR1015" s="10">
        <v>32.450000000000003</v>
      </c>
      <c r="AS1015" s="16">
        <v>30.01</v>
      </c>
      <c r="AT1015" s="16">
        <v>0</v>
      </c>
      <c r="AU1015" s="16">
        <v>30</v>
      </c>
      <c r="AV1015" s="16">
        <v>0</v>
      </c>
      <c r="AW1015" s="16">
        <v>111</v>
      </c>
      <c r="AX1015" s="10">
        <f t="shared" si="107"/>
        <v>473.5</v>
      </c>
      <c r="AY1015" s="10">
        <f>SUM(Z1015:AK1015)</f>
        <v>0</v>
      </c>
      <c r="AZ1015" s="2" t="s">
        <v>119</v>
      </c>
      <c r="BA1015" s="10">
        <f t="shared" si="108"/>
        <v>45.006666666666668</v>
      </c>
      <c r="BB1015" s="36" t="s">
        <v>118</v>
      </c>
      <c r="BC1015" s="39" t="str">
        <f t="shared" si="109"/>
        <v>B</v>
      </c>
      <c r="BD1015" s="16">
        <f>SUM(AR1015:AW1015)</f>
        <v>203.46</v>
      </c>
      <c r="BE1015" s="10">
        <f>SUM(AL1015:AQ1015)</f>
        <v>270.04000000000002</v>
      </c>
      <c r="BF1015" s="12">
        <f t="shared" si="110"/>
        <v>0.42969376979936641</v>
      </c>
      <c r="BG1015" s="12">
        <f t="shared" si="111"/>
        <v>0.57030623020063365</v>
      </c>
      <c r="BH1015" s="9">
        <f t="shared" si="112"/>
        <v>473.5</v>
      </c>
      <c r="BI1015" s="39" t="str">
        <f t="shared" si="113"/>
        <v>B</v>
      </c>
      <c r="BJ1015" s="1" t="str">
        <f>_xlfn.XLOOKUP(D1015,'Holi gift'!A:A,'Holi gift'!A:A,"",0,1)</f>
        <v>001J100000TuCVlIAN</v>
      </c>
      <c r="BK1015" s="75"/>
    </row>
    <row r="1016" spans="1:63">
      <c r="A1016" s="2">
        <v>1013</v>
      </c>
      <c r="B1016" s="2">
        <v>2025</v>
      </c>
      <c r="C1016" s="1">
        <v>0</v>
      </c>
      <c r="D1016" s="37" t="str">
        <v>0015g00001fwNqsAAE</v>
      </c>
      <c r="E1016" s="37" t="str">
        <v>RAMESH ENTERPRISES</v>
      </c>
      <c r="F1016" s="37" t="str">
        <v>UTTAR PRADESH</v>
      </c>
      <c r="G1016" s="37" t="str">
        <v>PRAYAGRAJ</v>
      </c>
      <c r="H1016" s="37" t="str">
        <v>Maharajganj</v>
      </c>
      <c r="I1016" s="37" t="str">
        <v>GLOBAL IRONTRADING PVT. LTD.</v>
      </c>
      <c r="J1016" s="37" t="str">
        <v>Divyansh Dhawal</v>
      </c>
      <c r="K1016" s="37">
        <v>0</v>
      </c>
      <c r="L1016" s="37" t="str">
        <v>C12819</v>
      </c>
      <c r="M1016" s="37" t="str">
        <v>North</v>
      </c>
      <c r="N1016" s="2">
        <v>211011</v>
      </c>
      <c r="O1016" s="2" t="str">
        <v>09CJBPK4504R1ZT</v>
      </c>
      <c r="P1016" s="2">
        <v>8303001995</v>
      </c>
      <c r="Q1016" s="2" t="str">
        <v>Apr'25</v>
      </c>
      <c r="R1016" s="2">
        <v>2026</v>
      </c>
      <c r="S1016" s="1">
        <v>0</v>
      </c>
      <c r="T1016" s="2">
        <v>50</v>
      </c>
      <c r="U1016" s="1">
        <v>0</v>
      </c>
      <c r="V1016" s="1" t="str">
        <v>Minor</v>
      </c>
      <c r="W1016" s="10">
        <v>0</v>
      </c>
      <c r="X1016" s="10">
        <v>0</v>
      </c>
      <c r="Y1016" s="10">
        <v>0</v>
      </c>
      <c r="Z1016" s="10">
        <v>0</v>
      </c>
      <c r="AA1016" s="10">
        <v>0</v>
      </c>
      <c r="AB1016" s="10">
        <v>0</v>
      </c>
      <c r="AC1016" s="10">
        <v>0</v>
      </c>
      <c r="AD1016" s="10">
        <v>0</v>
      </c>
      <c r="AE1016" s="10">
        <v>0</v>
      </c>
      <c r="AF1016" s="10">
        <v>0</v>
      </c>
      <c r="AG1016" s="10">
        <v>0</v>
      </c>
      <c r="AH1016" s="10">
        <v>0</v>
      </c>
      <c r="AI1016" s="10">
        <v>0</v>
      </c>
      <c r="AJ1016" s="10">
        <v>0</v>
      </c>
      <c r="AK1016" s="10">
        <v>0</v>
      </c>
      <c r="AL1016" s="10">
        <v>35</v>
      </c>
      <c r="AM1016" s="10">
        <v>0</v>
      </c>
      <c r="AN1016" s="10">
        <v>0</v>
      </c>
      <c r="AO1016" s="10">
        <v>0</v>
      </c>
      <c r="AP1016" s="10">
        <v>0</v>
      </c>
      <c r="AQ1016" s="10">
        <v>0</v>
      </c>
      <c r="AR1016" s="10">
        <v>0</v>
      </c>
      <c r="AS1016" s="16">
        <v>0</v>
      </c>
      <c r="AT1016" s="16">
        <v>0</v>
      </c>
      <c r="AU1016" s="16">
        <v>0</v>
      </c>
      <c r="AV1016" s="16">
        <v>0</v>
      </c>
      <c r="AW1016" s="16" t="str">
        <v/>
      </c>
      <c r="AX1016" s="10">
        <f t="shared" si="107"/>
        <v>35</v>
      </c>
      <c r="AY1016" s="10">
        <f>SUM(Z1016:AK1016)</f>
        <v>0</v>
      </c>
      <c r="AZ1016" s="2" t="s">
        <v>119</v>
      </c>
      <c r="BA1016" s="10">
        <f t="shared" si="108"/>
        <v>5.833333333333333</v>
      </c>
      <c r="BB1016" s="36" t="s">
        <v>118</v>
      </c>
      <c r="BC1016" s="39" t="str">
        <f t="shared" si="109"/>
        <v/>
      </c>
      <c r="BD1016" s="16">
        <f>SUM(AR1016:AW1016)</f>
        <v>0</v>
      </c>
      <c r="BE1016" s="10">
        <f>SUM(AL1016:AQ1016)</f>
        <v>35</v>
      </c>
      <c r="BF1016" s="12">
        <f t="shared" si="110"/>
        <v>0</v>
      </c>
      <c r="BG1016" s="12">
        <f t="shared" si="111"/>
        <v>1</v>
      </c>
      <c r="BH1016" s="9">
        <f t="shared" si="112"/>
        <v>35</v>
      </c>
      <c r="BI1016" s="39" t="str">
        <f t="shared" si="113"/>
        <v/>
      </c>
      <c r="BK1016" s="75"/>
    </row>
    <row r="1017" spans="1:63">
      <c r="A1017" s="2">
        <v>1014</v>
      </c>
      <c r="B1017" s="2">
        <v>2025</v>
      </c>
      <c r="C1017" s="1">
        <v>0</v>
      </c>
      <c r="D1017" s="37" t="str">
        <v>001J100000Tv1AiIAJ</v>
      </c>
      <c r="E1017" s="37" t="str">
        <v>AKSHAY IRON STORE</v>
      </c>
      <c r="F1017" s="37" t="str">
        <v>RAJASTHAN</v>
      </c>
      <c r="G1017" s="37" t="str">
        <v>SIKAR</v>
      </c>
      <c r="H1017" s="37">
        <v>0</v>
      </c>
      <c r="I1017" s="37" t="str">
        <v>J P ALLOYS</v>
      </c>
      <c r="J1017" s="37" t="str">
        <v>Amit Kumar Sharma</v>
      </c>
      <c r="K1017" s="37">
        <v>0</v>
      </c>
      <c r="L1017" s="37" t="str">
        <v>C13188</v>
      </c>
      <c r="M1017" s="37" t="str">
        <v>North</v>
      </c>
      <c r="N1017" s="2">
        <v>332713</v>
      </c>
      <c r="O1017" s="2" t="str">
        <v>08ACBPY0522E1ZV</v>
      </c>
      <c r="P1017" s="2">
        <v>9414466964</v>
      </c>
      <c r="Q1017" s="2" t="str">
        <v>Apr'25</v>
      </c>
      <c r="R1017" s="2">
        <v>2026</v>
      </c>
      <c r="S1017" s="1">
        <v>0</v>
      </c>
      <c r="T1017" s="2">
        <v>50</v>
      </c>
      <c r="U1017" s="1">
        <v>0</v>
      </c>
      <c r="V1017" s="1" t="str">
        <v>Minor</v>
      </c>
      <c r="W1017" s="10">
        <v>0</v>
      </c>
      <c r="X1017" s="10">
        <v>0</v>
      </c>
      <c r="Y1017" s="10">
        <v>0</v>
      </c>
      <c r="Z1017" s="10">
        <v>0</v>
      </c>
      <c r="AA1017" s="10">
        <v>0</v>
      </c>
      <c r="AB1017" s="10">
        <v>0</v>
      </c>
      <c r="AC1017" s="10">
        <v>0</v>
      </c>
      <c r="AD1017" s="10">
        <v>0</v>
      </c>
      <c r="AE1017" s="10">
        <v>0</v>
      </c>
      <c r="AF1017" s="10">
        <v>0</v>
      </c>
      <c r="AG1017" s="10">
        <v>0</v>
      </c>
      <c r="AH1017" s="10">
        <v>0</v>
      </c>
      <c r="AI1017" s="10">
        <v>0</v>
      </c>
      <c r="AJ1017" s="10">
        <v>0</v>
      </c>
      <c r="AK1017" s="10">
        <v>0</v>
      </c>
      <c r="AL1017" s="10">
        <v>10</v>
      </c>
      <c r="AM1017" s="10">
        <v>0</v>
      </c>
      <c r="AN1017" s="10">
        <v>14</v>
      </c>
      <c r="AO1017" s="10">
        <v>0</v>
      </c>
      <c r="AP1017" s="10">
        <v>0</v>
      </c>
      <c r="AQ1017" s="10">
        <v>0</v>
      </c>
      <c r="AR1017" s="10">
        <v>0</v>
      </c>
      <c r="AS1017" s="16">
        <v>0</v>
      </c>
      <c r="AT1017" s="16">
        <v>0</v>
      </c>
      <c r="AU1017" s="16">
        <v>0</v>
      </c>
      <c r="AV1017" s="16">
        <v>0</v>
      </c>
      <c r="AW1017" s="16" t="str">
        <v/>
      </c>
      <c r="AX1017" s="10">
        <f t="shared" si="107"/>
        <v>24</v>
      </c>
      <c r="AY1017" s="10">
        <f>SUM(Z1017:AK1017)</f>
        <v>0</v>
      </c>
      <c r="AZ1017" s="2" t="s">
        <v>119</v>
      </c>
      <c r="BA1017" s="10">
        <f t="shared" si="108"/>
        <v>4</v>
      </c>
      <c r="BB1017" s="36" t="s">
        <v>118</v>
      </c>
      <c r="BC1017" s="39" t="str">
        <f t="shared" si="109"/>
        <v/>
      </c>
      <c r="BD1017" s="16">
        <f>SUM(AR1017:AW1017)</f>
        <v>0</v>
      </c>
      <c r="BE1017" s="10">
        <f>SUM(AL1017:AQ1017)</f>
        <v>24</v>
      </c>
      <c r="BF1017" s="12">
        <f t="shared" si="110"/>
        <v>0</v>
      </c>
      <c r="BG1017" s="12">
        <f t="shared" si="111"/>
        <v>1</v>
      </c>
      <c r="BH1017" s="9">
        <f t="shared" si="112"/>
        <v>24</v>
      </c>
      <c r="BI1017" s="39" t="str">
        <f t="shared" si="113"/>
        <v/>
      </c>
      <c r="BK1017" s="75"/>
    </row>
    <row r="1018" spans="1:63">
      <c r="A1018" s="2">
        <v>1015</v>
      </c>
      <c r="B1018" s="2">
        <v>2025</v>
      </c>
      <c r="C1018" s="1">
        <v>0</v>
      </c>
      <c r="D1018" s="37" t="str">
        <v>001J100000Vm31BIAR</v>
      </c>
      <c r="E1018" s="37" t="str">
        <v>RAJASTHAN COMMERCIAL HOUSE</v>
      </c>
      <c r="F1018" s="37" t="str">
        <v>RAJASTHAN</v>
      </c>
      <c r="G1018" s="37" t="str">
        <v>BHILWARA</v>
      </c>
      <c r="H1018" s="37">
        <v>0</v>
      </c>
      <c r="I1018" s="37" t="str">
        <v>J P ALLOYS</v>
      </c>
      <c r="J1018" s="37" t="str">
        <v>Pushpendra Kumar</v>
      </c>
      <c r="K1018" s="37">
        <v>0</v>
      </c>
      <c r="L1018" s="37" t="str">
        <v>C13188</v>
      </c>
      <c r="M1018" s="37" t="str">
        <v>North</v>
      </c>
      <c r="N1018" s="2">
        <v>311001</v>
      </c>
      <c r="O1018" s="2" t="str">
        <v>08AABFR0271M1Z4</v>
      </c>
      <c r="P1018" s="2">
        <v>9694644444</v>
      </c>
      <c r="Q1018" s="2" t="str">
        <v>Apr'25</v>
      </c>
      <c r="R1018" s="2">
        <v>2026</v>
      </c>
      <c r="S1018" s="1">
        <v>0</v>
      </c>
      <c r="T1018" s="2">
        <v>500</v>
      </c>
      <c r="U1018" s="1">
        <v>0</v>
      </c>
      <c r="V1018" s="1" t="str">
        <v>Alien</v>
      </c>
      <c r="W1018" s="10">
        <v>0</v>
      </c>
      <c r="X1018" s="10">
        <v>0</v>
      </c>
      <c r="Y1018" s="10">
        <v>0</v>
      </c>
      <c r="Z1018" s="10">
        <v>0</v>
      </c>
      <c r="AA1018" s="10">
        <v>0</v>
      </c>
      <c r="AB1018" s="10">
        <v>0</v>
      </c>
      <c r="AC1018" s="10">
        <v>0</v>
      </c>
      <c r="AD1018" s="10">
        <v>0</v>
      </c>
      <c r="AE1018" s="10">
        <v>0</v>
      </c>
      <c r="AF1018" s="10">
        <v>0</v>
      </c>
      <c r="AG1018" s="10">
        <v>0</v>
      </c>
      <c r="AH1018" s="10">
        <v>0</v>
      </c>
      <c r="AI1018" s="10">
        <v>0</v>
      </c>
      <c r="AJ1018" s="10">
        <v>0</v>
      </c>
      <c r="AK1018" s="10">
        <v>0</v>
      </c>
      <c r="AL1018" s="10">
        <v>50</v>
      </c>
      <c r="AM1018" s="10">
        <v>52</v>
      </c>
      <c r="AN1018" s="10">
        <v>0</v>
      </c>
      <c r="AO1018" s="10">
        <v>0</v>
      </c>
      <c r="AP1018" s="10">
        <v>0</v>
      </c>
      <c r="AQ1018" s="10">
        <v>0</v>
      </c>
      <c r="AR1018" s="10">
        <v>0</v>
      </c>
      <c r="AS1018" s="16">
        <v>0</v>
      </c>
      <c r="AT1018" s="16">
        <v>0</v>
      </c>
      <c r="AU1018" s="16">
        <v>0</v>
      </c>
      <c r="AV1018" s="16">
        <v>0</v>
      </c>
      <c r="AW1018" s="16" t="str">
        <v/>
      </c>
      <c r="AX1018" s="10">
        <f t="shared" si="107"/>
        <v>102</v>
      </c>
      <c r="AY1018" s="10">
        <f>SUM(Z1018:AK1018)</f>
        <v>0</v>
      </c>
      <c r="AZ1018" s="2" t="s">
        <v>119</v>
      </c>
      <c r="BA1018" s="10">
        <f t="shared" si="108"/>
        <v>17</v>
      </c>
      <c r="BB1018" s="36" t="s">
        <v>118</v>
      </c>
      <c r="BC1018" s="39" t="str">
        <f t="shared" si="109"/>
        <v/>
      </c>
      <c r="BD1018" s="16">
        <f>SUM(AR1018:AW1018)</f>
        <v>0</v>
      </c>
      <c r="BE1018" s="10">
        <f>SUM(AL1018:AQ1018)</f>
        <v>102</v>
      </c>
      <c r="BF1018" s="12">
        <f t="shared" si="110"/>
        <v>0</v>
      </c>
      <c r="BG1018" s="12">
        <f t="shared" si="111"/>
        <v>1</v>
      </c>
      <c r="BH1018" s="9">
        <f t="shared" si="112"/>
        <v>102</v>
      </c>
      <c r="BI1018" s="39" t="str">
        <f t="shared" si="113"/>
        <v/>
      </c>
      <c r="BK1018" s="75"/>
    </row>
    <row r="1019" spans="1:63">
      <c r="A1019" s="2">
        <v>1016</v>
      </c>
      <c r="B1019" s="2">
        <v>2025</v>
      </c>
      <c r="C1019" s="1">
        <v>0</v>
      </c>
      <c r="D1019" s="37" t="str">
        <v>001J100000Vm2yWIAR</v>
      </c>
      <c r="E1019" s="37" t="str">
        <v>Lead - 9784028595</v>
      </c>
      <c r="F1019" s="37" t="str">
        <v>RAJASTHAN</v>
      </c>
      <c r="G1019" s="37" t="str">
        <v>JAIPUR</v>
      </c>
      <c r="H1019" s="37">
        <v>0</v>
      </c>
      <c r="I1019" s="37" t="str">
        <v>J P ALLOYS</v>
      </c>
      <c r="J1019" s="37" t="str">
        <v>Amit Kumar Sharma</v>
      </c>
      <c r="K1019" s="37">
        <v>0</v>
      </c>
      <c r="L1019" s="37" t="str">
        <v>C13188</v>
      </c>
      <c r="M1019" s="37" t="str">
        <v>North</v>
      </c>
      <c r="N1019" s="2">
        <v>302017</v>
      </c>
      <c r="O1019" s="2" t="str">
        <v>08BYDPG4458A1ZQ</v>
      </c>
      <c r="P1019" s="2">
        <v>9784028595</v>
      </c>
      <c r="Q1019" s="2" t="str">
        <v>Apr'25</v>
      </c>
      <c r="R1019" s="2">
        <v>2026</v>
      </c>
      <c r="S1019" s="1">
        <v>0</v>
      </c>
      <c r="T1019" s="2">
        <v>100</v>
      </c>
      <c r="U1019" s="1">
        <v>0</v>
      </c>
      <c r="V1019" s="1" t="str">
        <v>Challenger</v>
      </c>
      <c r="W1019" s="10">
        <v>0</v>
      </c>
      <c r="X1019" s="10">
        <v>0</v>
      </c>
      <c r="Y1019" s="10">
        <v>0</v>
      </c>
      <c r="Z1019" s="10">
        <v>0</v>
      </c>
      <c r="AA1019" s="10">
        <v>0</v>
      </c>
      <c r="AB1019" s="10">
        <v>0</v>
      </c>
      <c r="AC1019" s="10">
        <v>0</v>
      </c>
      <c r="AD1019" s="10">
        <v>0</v>
      </c>
      <c r="AE1019" s="10">
        <v>0</v>
      </c>
      <c r="AF1019" s="10">
        <v>0</v>
      </c>
      <c r="AG1019" s="10">
        <v>0</v>
      </c>
      <c r="AH1019" s="10">
        <v>0</v>
      </c>
      <c r="AI1019" s="10">
        <v>0</v>
      </c>
      <c r="AJ1019" s="10">
        <v>0</v>
      </c>
      <c r="AK1019" s="10">
        <v>0</v>
      </c>
      <c r="AL1019" s="10">
        <v>53</v>
      </c>
      <c r="AM1019" s="10">
        <v>51</v>
      </c>
      <c r="AN1019" s="10">
        <v>0</v>
      </c>
      <c r="AO1019" s="10">
        <v>0</v>
      </c>
      <c r="AP1019" s="10">
        <v>0</v>
      </c>
      <c r="AQ1019" s="10">
        <v>0</v>
      </c>
      <c r="AR1019" s="10">
        <v>0</v>
      </c>
      <c r="AS1019" s="16">
        <v>0</v>
      </c>
      <c r="AT1019" s="16">
        <v>0</v>
      </c>
      <c r="AU1019" s="16">
        <v>0</v>
      </c>
      <c r="AV1019" s="16">
        <v>0</v>
      </c>
      <c r="AW1019" s="16" t="str">
        <v/>
      </c>
      <c r="AX1019" s="10">
        <f t="shared" si="107"/>
        <v>104</v>
      </c>
      <c r="AY1019" s="10">
        <f>SUM(Z1019:AK1019)</f>
        <v>0</v>
      </c>
      <c r="AZ1019" s="2" t="s">
        <v>119</v>
      </c>
      <c r="BA1019" s="10">
        <f t="shared" si="108"/>
        <v>17.333333333333332</v>
      </c>
      <c r="BB1019" s="36" t="s">
        <v>118</v>
      </c>
      <c r="BC1019" s="39" t="str">
        <f t="shared" si="109"/>
        <v/>
      </c>
      <c r="BD1019" s="16">
        <f>SUM(AR1019:AW1019)</f>
        <v>0</v>
      </c>
      <c r="BE1019" s="10">
        <f>SUM(AL1019:AQ1019)</f>
        <v>104</v>
      </c>
      <c r="BF1019" s="12">
        <f t="shared" si="110"/>
        <v>0</v>
      </c>
      <c r="BG1019" s="12">
        <f t="shared" si="111"/>
        <v>1</v>
      </c>
      <c r="BH1019" s="9">
        <f t="shared" si="112"/>
        <v>104</v>
      </c>
      <c r="BI1019" s="39" t="str">
        <f t="shared" si="113"/>
        <v/>
      </c>
      <c r="BK1019" s="75"/>
    </row>
    <row r="1020" spans="1:63">
      <c r="A1020" s="2">
        <v>1017</v>
      </c>
      <c r="B1020" s="2">
        <v>2025</v>
      </c>
      <c r="C1020" s="1">
        <v>0</v>
      </c>
      <c r="D1020" s="37" t="str">
        <v>0015g00001VBoaFAAT</v>
      </c>
      <c r="E1020" s="37" t="str">
        <v>M/S BHARAT TRADING CO</v>
      </c>
      <c r="F1020" s="37" t="str">
        <v>HARYANA</v>
      </c>
      <c r="G1020" s="37" t="str">
        <v>SONIPAT</v>
      </c>
      <c r="H1020" s="37">
        <v>0</v>
      </c>
      <c r="I1020" s="37" t="str">
        <v>JAI DURGA STEELS</v>
      </c>
      <c r="J1020" s="37" t="str">
        <v>Sunny Bhutani</v>
      </c>
      <c r="K1020" s="37">
        <v>0</v>
      </c>
      <c r="L1020" s="37" t="str">
        <v>C12830</v>
      </c>
      <c r="M1020" s="37" t="str">
        <v>North</v>
      </c>
      <c r="N1020" s="2">
        <v>131301</v>
      </c>
      <c r="O1020" s="2" t="str">
        <v>06BACPB8332D1ZA</v>
      </c>
      <c r="P1020" s="2">
        <v>8130604076</v>
      </c>
      <c r="Q1020" s="2" t="str">
        <v>Apr'25</v>
      </c>
      <c r="R1020" s="2">
        <v>2026</v>
      </c>
      <c r="S1020" s="1">
        <v>0</v>
      </c>
      <c r="T1020" s="2">
        <v>50</v>
      </c>
      <c r="U1020" s="1">
        <v>0</v>
      </c>
      <c r="V1020" s="1" t="str">
        <v>Minor</v>
      </c>
      <c r="W1020" s="10">
        <v>0</v>
      </c>
      <c r="X1020" s="10">
        <v>0</v>
      </c>
      <c r="Y1020" s="10">
        <v>0</v>
      </c>
      <c r="Z1020" s="10">
        <v>0</v>
      </c>
      <c r="AA1020" s="10">
        <v>0</v>
      </c>
      <c r="AB1020" s="10">
        <v>0</v>
      </c>
      <c r="AC1020" s="10">
        <v>0</v>
      </c>
      <c r="AD1020" s="10">
        <v>0</v>
      </c>
      <c r="AE1020" s="10">
        <v>0</v>
      </c>
      <c r="AF1020" s="10">
        <v>0</v>
      </c>
      <c r="AG1020" s="10">
        <v>0</v>
      </c>
      <c r="AH1020" s="10">
        <v>0</v>
      </c>
      <c r="AI1020" s="10">
        <v>0</v>
      </c>
      <c r="AJ1020" s="10">
        <v>0</v>
      </c>
      <c r="AK1020" s="10">
        <v>0</v>
      </c>
      <c r="AL1020" s="10">
        <v>52</v>
      </c>
      <c r="AM1020" s="10">
        <v>53</v>
      </c>
      <c r="AN1020" s="10">
        <v>55</v>
      </c>
      <c r="AO1020" s="10">
        <v>0</v>
      </c>
      <c r="AP1020" s="10">
        <v>0</v>
      </c>
      <c r="AQ1020" s="10">
        <v>0</v>
      </c>
      <c r="AR1020" s="10">
        <v>0</v>
      </c>
      <c r="AS1020" s="16">
        <v>0</v>
      </c>
      <c r="AT1020" s="16">
        <v>0</v>
      </c>
      <c r="AU1020" s="16">
        <v>0</v>
      </c>
      <c r="AV1020" s="16">
        <v>0</v>
      </c>
      <c r="AW1020" s="16">
        <v>181</v>
      </c>
      <c r="AX1020" s="10">
        <f t="shared" si="107"/>
        <v>341</v>
      </c>
      <c r="AY1020" s="10">
        <f>SUM(Z1020:AK1020)</f>
        <v>0</v>
      </c>
      <c r="AZ1020" s="2" t="s">
        <v>119</v>
      </c>
      <c r="BA1020" s="10">
        <f t="shared" si="108"/>
        <v>26.666666666666668</v>
      </c>
      <c r="BB1020" s="36" t="s">
        <v>118</v>
      </c>
      <c r="BC1020" s="39" t="str">
        <f t="shared" si="109"/>
        <v>B</v>
      </c>
      <c r="BD1020" s="16">
        <f>SUM(AR1020:AW1020)</f>
        <v>181</v>
      </c>
      <c r="BE1020" s="10">
        <f>SUM(AL1020:AQ1020)</f>
        <v>160</v>
      </c>
      <c r="BF1020" s="12">
        <f t="shared" si="110"/>
        <v>0.53079178885630496</v>
      </c>
      <c r="BG1020" s="12">
        <f t="shared" si="111"/>
        <v>0.46920821114369504</v>
      </c>
      <c r="BH1020" s="9">
        <f t="shared" si="112"/>
        <v>341</v>
      </c>
      <c r="BI1020" s="39" t="str">
        <f t="shared" si="113"/>
        <v>B</v>
      </c>
      <c r="BK1020" s="75"/>
    </row>
    <row r="1021" spans="1:63">
      <c r="A1021" s="2">
        <v>1018</v>
      </c>
      <c r="B1021" s="2">
        <v>2025</v>
      </c>
      <c r="C1021" s="1">
        <v>0</v>
      </c>
      <c r="D1021" s="37" t="str">
        <v>001J100000VncyvIAB</v>
      </c>
      <c r="E1021" s="37" t="str">
        <v>A.K. KHOKHAR TRADING COMPANY</v>
      </c>
      <c r="F1021" s="37" t="str">
        <v>HARYANA</v>
      </c>
      <c r="G1021" s="37" t="str">
        <v>ROHTAK</v>
      </c>
      <c r="H1021" s="37">
        <v>0</v>
      </c>
      <c r="I1021" s="37" t="str">
        <v>JAI DURGA STEELS</v>
      </c>
      <c r="J1021" s="37" t="str">
        <v>Sunny Bhutani</v>
      </c>
      <c r="K1021" s="37">
        <v>0</v>
      </c>
      <c r="L1021" s="37" t="str">
        <v>C12830</v>
      </c>
      <c r="M1021" s="37" t="str">
        <v>North</v>
      </c>
      <c r="N1021" s="2">
        <v>124001</v>
      </c>
      <c r="O1021" s="2" t="str">
        <v>06AWIPA2299K1ZC</v>
      </c>
      <c r="P1021" s="2">
        <v>8826910439</v>
      </c>
      <c r="Q1021" s="2" t="str">
        <v>Apr'25</v>
      </c>
      <c r="R1021" s="2">
        <v>2026</v>
      </c>
      <c r="S1021" s="1">
        <v>0</v>
      </c>
      <c r="T1021" s="2">
        <v>15</v>
      </c>
      <c r="U1021" s="1">
        <v>0</v>
      </c>
      <c r="V1021" s="1" t="str">
        <v>Minor</v>
      </c>
      <c r="W1021" s="10">
        <v>0</v>
      </c>
      <c r="X1021" s="10">
        <v>0</v>
      </c>
      <c r="Y1021" s="10">
        <v>0</v>
      </c>
      <c r="Z1021" s="10">
        <v>0</v>
      </c>
      <c r="AA1021" s="10">
        <v>0</v>
      </c>
      <c r="AB1021" s="10">
        <v>0</v>
      </c>
      <c r="AC1021" s="10">
        <v>0</v>
      </c>
      <c r="AD1021" s="10">
        <v>0</v>
      </c>
      <c r="AE1021" s="10">
        <v>0</v>
      </c>
      <c r="AF1021" s="10">
        <v>0</v>
      </c>
      <c r="AG1021" s="10">
        <v>0</v>
      </c>
      <c r="AH1021" s="10">
        <v>0</v>
      </c>
      <c r="AI1021" s="10">
        <v>0</v>
      </c>
      <c r="AJ1021" s="10">
        <v>0</v>
      </c>
      <c r="AK1021" s="10">
        <v>0</v>
      </c>
      <c r="AL1021" s="10">
        <v>52</v>
      </c>
      <c r="AM1021" s="10">
        <v>51</v>
      </c>
      <c r="AN1021" s="10">
        <v>83</v>
      </c>
      <c r="AO1021" s="10">
        <v>0</v>
      </c>
      <c r="AP1021" s="10">
        <v>0</v>
      </c>
      <c r="AQ1021" s="10">
        <v>0</v>
      </c>
      <c r="AR1021" s="10">
        <v>0</v>
      </c>
      <c r="AS1021" s="16">
        <v>0</v>
      </c>
      <c r="AT1021" s="16">
        <v>0</v>
      </c>
      <c r="AU1021" s="16">
        <v>0</v>
      </c>
      <c r="AV1021" s="16">
        <v>0</v>
      </c>
      <c r="AW1021" s="16">
        <v>335</v>
      </c>
      <c r="AX1021" s="10">
        <f t="shared" si="107"/>
        <v>521</v>
      </c>
      <c r="AY1021" s="10">
        <f>SUM(Z1021:AK1021)</f>
        <v>0</v>
      </c>
      <c r="AZ1021" s="2" t="s">
        <v>119</v>
      </c>
      <c r="BA1021" s="10">
        <f t="shared" si="108"/>
        <v>31</v>
      </c>
      <c r="BB1021" s="36" t="s">
        <v>118</v>
      </c>
      <c r="BC1021" s="39" t="str">
        <f t="shared" si="109"/>
        <v>C</v>
      </c>
      <c r="BD1021" s="16">
        <f>SUM(AR1021:AW1021)</f>
        <v>335</v>
      </c>
      <c r="BE1021" s="10">
        <f>SUM(AL1021:AQ1021)</f>
        <v>186</v>
      </c>
      <c r="BF1021" s="12">
        <f t="shared" si="110"/>
        <v>0.64299424184261034</v>
      </c>
      <c r="BG1021" s="12">
        <f t="shared" si="111"/>
        <v>0.35700575815738961</v>
      </c>
      <c r="BH1021" s="9">
        <f t="shared" si="112"/>
        <v>521</v>
      </c>
      <c r="BI1021" s="39" t="str">
        <f t="shared" si="113"/>
        <v>C</v>
      </c>
      <c r="BK1021" s="75"/>
    </row>
    <row r="1022" spans="1:63">
      <c r="A1022" s="2">
        <v>1019</v>
      </c>
      <c r="B1022" s="2">
        <v>2025</v>
      </c>
      <c r="C1022" s="1">
        <v>0</v>
      </c>
      <c r="D1022" s="37" t="str">
        <v>001J100000S0iyoIAB</v>
      </c>
      <c r="E1022" s="37" t="str">
        <v>RAJASTHAN STEELS</v>
      </c>
      <c r="F1022" s="37" t="str">
        <v>RAJASTHAN</v>
      </c>
      <c r="G1022" s="37" t="str">
        <v>JODHPUR</v>
      </c>
      <c r="H1022" s="37">
        <v>0</v>
      </c>
      <c r="I1022" s="37" t="str">
        <v>M R Associates</v>
      </c>
      <c r="J1022" s="37" t="str">
        <v>Neeraj Sharma</v>
      </c>
      <c r="K1022" s="37">
        <v>0</v>
      </c>
      <c r="L1022" s="37" t="str">
        <v>C13417</v>
      </c>
      <c r="M1022" s="37" t="str">
        <v>North</v>
      </c>
      <c r="N1022" s="2">
        <v>342001</v>
      </c>
      <c r="O1022" s="2" t="str">
        <v>08APTPS7296C1Z3</v>
      </c>
      <c r="P1022" s="2">
        <v>9829023630</v>
      </c>
      <c r="Q1022" s="2" t="str">
        <v>Apr'25</v>
      </c>
      <c r="R1022" s="2">
        <v>2026</v>
      </c>
      <c r="S1022" s="1">
        <v>0</v>
      </c>
      <c r="T1022" s="2">
        <v>500</v>
      </c>
      <c r="U1022" s="1">
        <v>0.22376666666666664</v>
      </c>
      <c r="V1022" s="1" t="str">
        <v>Super Star</v>
      </c>
      <c r="W1022" s="10">
        <v>0</v>
      </c>
      <c r="X1022" s="10">
        <v>0</v>
      </c>
      <c r="Y1022" s="10">
        <v>0</v>
      </c>
      <c r="Z1022" s="10">
        <v>0</v>
      </c>
      <c r="AA1022" s="10">
        <v>0</v>
      </c>
      <c r="AB1022" s="10">
        <v>0</v>
      </c>
      <c r="AC1022" s="10">
        <v>0</v>
      </c>
      <c r="AD1022" s="10">
        <v>0</v>
      </c>
      <c r="AE1022" s="10">
        <v>0</v>
      </c>
      <c r="AF1022" s="10">
        <v>0</v>
      </c>
      <c r="AG1022" s="10">
        <v>0</v>
      </c>
      <c r="AH1022" s="10">
        <v>0</v>
      </c>
      <c r="AI1022" s="10">
        <v>0</v>
      </c>
      <c r="AJ1022" s="10">
        <v>0</v>
      </c>
      <c r="AK1022" s="10">
        <v>0</v>
      </c>
      <c r="AL1022" s="10">
        <v>51</v>
      </c>
      <c r="AM1022" s="10">
        <v>30</v>
      </c>
      <c r="AN1022" s="10">
        <v>59</v>
      </c>
      <c r="AO1022" s="10">
        <v>49.89</v>
      </c>
      <c r="AP1022" s="10">
        <v>58.84</v>
      </c>
      <c r="AQ1022" s="10">
        <v>81.099999999999994</v>
      </c>
      <c r="AR1022" s="10">
        <v>29.97</v>
      </c>
      <c r="AS1022" s="16">
        <v>110.93</v>
      </c>
      <c r="AT1022" s="16">
        <v>161.46</v>
      </c>
      <c r="AU1022" s="16">
        <v>50</v>
      </c>
      <c r="AV1022" s="16">
        <v>124.19</v>
      </c>
      <c r="AW1022" s="16">
        <v>286</v>
      </c>
      <c r="AX1022" s="10">
        <f t="shared" si="107"/>
        <v>1092.3799999999999</v>
      </c>
      <c r="AY1022" s="10">
        <f>SUM(Z1022:AK1022)</f>
        <v>0</v>
      </c>
      <c r="AZ1022" s="2" t="s">
        <v>119</v>
      </c>
      <c r="BA1022" s="10">
        <f t="shared" si="108"/>
        <v>54.971666666666664</v>
      </c>
      <c r="BB1022" s="36" t="s">
        <v>118</v>
      </c>
      <c r="BC1022" s="39" t="str">
        <f t="shared" si="109"/>
        <v>D</v>
      </c>
      <c r="BD1022" s="16">
        <f>SUM(AR1022:AW1022)</f>
        <v>762.55</v>
      </c>
      <c r="BE1022" s="10">
        <f>SUM(AL1022:AQ1022)</f>
        <v>329.83</v>
      </c>
      <c r="BF1022" s="12">
        <f t="shared" si="110"/>
        <v>0.69806294512898448</v>
      </c>
      <c r="BG1022" s="12">
        <f t="shared" si="111"/>
        <v>0.30193705487101558</v>
      </c>
      <c r="BH1022" s="9">
        <f t="shared" si="112"/>
        <v>1092.3799999999999</v>
      </c>
      <c r="BI1022" s="39" t="str">
        <f t="shared" si="113"/>
        <v>D</v>
      </c>
      <c r="BJ1022" s="1" t="str">
        <f>_xlfn.XLOOKUP(D1022,'Holi gift'!A:A,'Holi gift'!A:A,"",0,1)</f>
        <v>001J100000S0iyoIAB</v>
      </c>
      <c r="BK1022" s="75"/>
    </row>
    <row r="1023" spans="1:63">
      <c r="A1023" s="2">
        <v>1020</v>
      </c>
      <c r="B1023" s="2">
        <v>2025</v>
      </c>
      <c r="C1023" s="1">
        <v>0</v>
      </c>
      <c r="D1023" s="37" t="str">
        <v>001J100000RykSoIAJ</v>
      </c>
      <c r="E1023" s="37" t="str">
        <v>ROHIT TRADERS</v>
      </c>
      <c r="F1023" s="37" t="str">
        <v>RAJASTHAN</v>
      </c>
      <c r="G1023" s="37" t="str">
        <v>BARMER</v>
      </c>
      <c r="H1023" s="37" t="str">
        <v>Gudamalani</v>
      </c>
      <c r="I1023" s="37" t="str">
        <v>M R Associates</v>
      </c>
      <c r="J1023" s="37" t="str">
        <v>Neeraj Sharma</v>
      </c>
      <c r="K1023" s="37">
        <v>0</v>
      </c>
      <c r="L1023" s="37" t="str">
        <v>C13417</v>
      </c>
      <c r="M1023" s="37" t="str">
        <v>North</v>
      </c>
      <c r="N1023" s="2">
        <v>344704</v>
      </c>
      <c r="O1023" s="2" t="str">
        <v>08AWAPG0239M2ZL</v>
      </c>
      <c r="P1023" s="2">
        <v>9449937440</v>
      </c>
      <c r="Q1023" s="2" t="str">
        <v>Apr'25</v>
      </c>
      <c r="R1023" s="2">
        <v>2026</v>
      </c>
      <c r="S1023" s="1">
        <v>0</v>
      </c>
      <c r="T1023" s="2">
        <v>40</v>
      </c>
      <c r="U1023" s="1">
        <v>0</v>
      </c>
      <c r="V1023" s="1" t="str">
        <v>Minor</v>
      </c>
      <c r="W1023" s="10">
        <v>0</v>
      </c>
      <c r="X1023" s="10">
        <v>0</v>
      </c>
      <c r="Y1023" s="10">
        <v>0</v>
      </c>
      <c r="Z1023" s="10">
        <v>0</v>
      </c>
      <c r="AA1023" s="10">
        <v>0</v>
      </c>
      <c r="AB1023" s="10">
        <v>0</v>
      </c>
      <c r="AC1023" s="10">
        <v>0</v>
      </c>
      <c r="AD1023" s="10">
        <v>0</v>
      </c>
      <c r="AE1023" s="10">
        <v>0</v>
      </c>
      <c r="AF1023" s="10">
        <v>0</v>
      </c>
      <c r="AG1023" s="10">
        <v>0</v>
      </c>
      <c r="AH1023" s="10">
        <v>0</v>
      </c>
      <c r="AI1023" s="10">
        <v>0</v>
      </c>
      <c r="AJ1023" s="10">
        <v>0</v>
      </c>
      <c r="AK1023" s="10">
        <v>0</v>
      </c>
      <c r="AL1023" s="10">
        <v>4.8499999999999996</v>
      </c>
      <c r="AM1023" s="10">
        <v>0</v>
      </c>
      <c r="AN1023" s="10">
        <v>0</v>
      </c>
      <c r="AO1023" s="10">
        <v>0</v>
      </c>
      <c r="AP1023" s="10">
        <v>0</v>
      </c>
      <c r="AQ1023" s="10">
        <v>0</v>
      </c>
      <c r="AR1023" s="10">
        <v>0</v>
      </c>
      <c r="AS1023" s="16">
        <v>0</v>
      </c>
      <c r="AT1023" s="16">
        <v>0</v>
      </c>
      <c r="AU1023" s="16">
        <v>0</v>
      </c>
      <c r="AV1023" s="16">
        <v>0</v>
      </c>
      <c r="AW1023" s="16" t="str">
        <v/>
      </c>
      <c r="AX1023" s="10">
        <f t="shared" si="107"/>
        <v>4.8499999999999996</v>
      </c>
      <c r="AY1023" s="10">
        <f>SUM(Z1023:AK1023)</f>
        <v>0</v>
      </c>
      <c r="AZ1023" s="2" t="s">
        <v>119</v>
      </c>
      <c r="BA1023" s="10">
        <f t="shared" si="108"/>
        <v>0.80833333333333324</v>
      </c>
      <c r="BB1023" s="36" t="s">
        <v>118</v>
      </c>
      <c r="BC1023" s="39" t="str">
        <f t="shared" si="109"/>
        <v/>
      </c>
      <c r="BD1023" s="16">
        <f>SUM(AR1023:AW1023)</f>
        <v>0</v>
      </c>
      <c r="BE1023" s="10">
        <f>SUM(AL1023:AQ1023)</f>
        <v>4.8499999999999996</v>
      </c>
      <c r="BF1023" s="12">
        <f t="shared" si="110"/>
        <v>0</v>
      </c>
      <c r="BG1023" s="12">
        <f t="shared" si="111"/>
        <v>1</v>
      </c>
      <c r="BH1023" s="9">
        <f t="shared" si="112"/>
        <v>4.8499999999999996</v>
      </c>
      <c r="BI1023" s="39" t="str">
        <f t="shared" si="113"/>
        <v/>
      </c>
      <c r="BK1023" s="75"/>
    </row>
    <row r="1024" spans="1:63">
      <c r="A1024" s="2">
        <v>1021</v>
      </c>
      <c r="B1024" s="2">
        <v>2025</v>
      </c>
      <c r="C1024" s="1">
        <v>0</v>
      </c>
      <c r="D1024" s="37" t="str">
        <v>001J1000002keZHIAY</v>
      </c>
      <c r="E1024" s="37" t="str">
        <v>JMB &amp; CO.</v>
      </c>
      <c r="F1024" s="37" t="str">
        <v>RAJASTHAN</v>
      </c>
      <c r="G1024" s="37" t="str">
        <v>JAISALMER</v>
      </c>
      <c r="H1024" s="37" t="str">
        <v>Jaisalmer</v>
      </c>
      <c r="I1024" s="37" t="str">
        <v>M R Associates</v>
      </c>
      <c r="J1024" s="37" t="str">
        <v>Neeraj Sharma</v>
      </c>
      <c r="K1024" s="37">
        <v>0</v>
      </c>
      <c r="L1024" s="37" t="str">
        <v>C13417</v>
      </c>
      <c r="M1024" s="37" t="str">
        <v>North</v>
      </c>
      <c r="N1024" s="2">
        <v>345001</v>
      </c>
      <c r="O1024" s="2" t="str">
        <v>08ABFPB0823N1ZT</v>
      </c>
      <c r="P1024" s="2">
        <v>8003009175</v>
      </c>
      <c r="Q1024" s="2" t="str">
        <v>Apr'25</v>
      </c>
      <c r="R1024" s="2">
        <v>2026</v>
      </c>
      <c r="S1024" s="1">
        <v>0</v>
      </c>
      <c r="T1024" s="2">
        <v>450</v>
      </c>
      <c r="U1024" s="1">
        <v>0</v>
      </c>
      <c r="V1024" s="1" t="str">
        <v>Alien</v>
      </c>
      <c r="W1024" s="10">
        <v>0</v>
      </c>
      <c r="X1024" s="10">
        <v>0</v>
      </c>
      <c r="Y1024" s="10">
        <v>0</v>
      </c>
      <c r="Z1024" s="10">
        <v>0</v>
      </c>
      <c r="AA1024" s="10">
        <v>0</v>
      </c>
      <c r="AB1024" s="10">
        <v>0</v>
      </c>
      <c r="AC1024" s="10">
        <v>0</v>
      </c>
      <c r="AD1024" s="10">
        <v>0</v>
      </c>
      <c r="AE1024" s="10">
        <v>0</v>
      </c>
      <c r="AF1024" s="10">
        <v>0</v>
      </c>
      <c r="AG1024" s="10">
        <v>0</v>
      </c>
      <c r="AH1024" s="10">
        <v>0</v>
      </c>
      <c r="AI1024" s="10">
        <v>0</v>
      </c>
      <c r="AJ1024" s="10">
        <v>0</v>
      </c>
      <c r="AK1024" s="10">
        <v>0</v>
      </c>
      <c r="AL1024" s="10">
        <v>107.77</v>
      </c>
      <c r="AM1024" s="10">
        <v>25</v>
      </c>
      <c r="AN1024" s="10">
        <v>27</v>
      </c>
      <c r="AO1024" s="10">
        <v>67.13</v>
      </c>
      <c r="AP1024" s="10">
        <v>50.03</v>
      </c>
      <c r="AQ1024" s="10">
        <v>0</v>
      </c>
      <c r="AR1024" s="10">
        <v>24.98</v>
      </c>
      <c r="AS1024" s="16">
        <v>24.95</v>
      </c>
      <c r="AT1024" s="16">
        <v>0</v>
      </c>
      <c r="AU1024" s="16">
        <v>0</v>
      </c>
      <c r="AV1024" s="16">
        <v>0</v>
      </c>
      <c r="AW1024" s="16">
        <v>25</v>
      </c>
      <c r="AX1024" s="10">
        <f t="shared" si="107"/>
        <v>351.85999999999996</v>
      </c>
      <c r="AY1024" s="10">
        <f>SUM(Z1024:AK1024)</f>
        <v>0</v>
      </c>
      <c r="AZ1024" s="2" t="s">
        <v>119</v>
      </c>
      <c r="BA1024" s="10">
        <f t="shared" si="108"/>
        <v>46.154999999999994</v>
      </c>
      <c r="BB1024" s="36" t="s">
        <v>118</v>
      </c>
      <c r="BC1024" s="39" t="str">
        <f t="shared" si="109"/>
        <v>B</v>
      </c>
      <c r="BD1024" s="16">
        <f>SUM(AR1024:AW1024)</f>
        <v>74.930000000000007</v>
      </c>
      <c r="BE1024" s="10">
        <f>SUM(AL1024:AQ1024)</f>
        <v>276.92999999999995</v>
      </c>
      <c r="BF1024" s="12">
        <f t="shared" si="110"/>
        <v>0.21295401580173937</v>
      </c>
      <c r="BG1024" s="12">
        <f t="shared" si="111"/>
        <v>0.78704598419826066</v>
      </c>
      <c r="BH1024" s="9">
        <f t="shared" si="112"/>
        <v>351.85999999999996</v>
      </c>
      <c r="BI1024" s="39" t="str">
        <f t="shared" si="113"/>
        <v>B</v>
      </c>
      <c r="BJ1024" s="1" t="str">
        <f>_xlfn.XLOOKUP(D1024,'Holi gift'!A:A,'Holi gift'!A:A,"",0,1)</f>
        <v>001J1000002keZHIAY</v>
      </c>
      <c r="BK1024" s="75"/>
    </row>
    <row r="1025" spans="1:63">
      <c r="A1025" s="2">
        <v>1022</v>
      </c>
      <c r="B1025" s="2">
        <v>2025</v>
      </c>
      <c r="C1025" s="1">
        <v>0</v>
      </c>
      <c r="D1025" s="37" t="str">
        <v>001J100000Vl1VkIAJ</v>
      </c>
      <c r="E1025" s="37" t="str">
        <v>KHETESHWAR AGENCY</v>
      </c>
      <c r="F1025" s="37" t="str">
        <v>RAJASTHAN</v>
      </c>
      <c r="G1025" s="37" t="str">
        <v>JALORE</v>
      </c>
      <c r="H1025" s="37" t="str">
        <v>Sanchore</v>
      </c>
      <c r="I1025" s="37" t="str">
        <v>M R Associates</v>
      </c>
      <c r="J1025" s="37" t="str">
        <v>Neeraj Sharma</v>
      </c>
      <c r="K1025" s="37">
        <v>0</v>
      </c>
      <c r="L1025" s="37" t="str">
        <v>C13417</v>
      </c>
      <c r="M1025" s="37" t="str">
        <v>North</v>
      </c>
      <c r="N1025" s="2">
        <v>343041</v>
      </c>
      <c r="O1025" s="2" t="str">
        <v>08BNPPK7901R1Z3</v>
      </c>
      <c r="P1025" s="2">
        <v>9414609899</v>
      </c>
      <c r="Q1025" s="2" t="str">
        <v>Apr'25</v>
      </c>
      <c r="R1025" s="2">
        <v>2026</v>
      </c>
      <c r="S1025" s="1">
        <v>0</v>
      </c>
      <c r="T1025" s="2">
        <v>60</v>
      </c>
      <c r="U1025" s="1">
        <v>0</v>
      </c>
      <c r="V1025" s="1" t="str">
        <v>Challenger</v>
      </c>
      <c r="W1025" s="10">
        <v>0</v>
      </c>
      <c r="X1025" s="10">
        <v>0</v>
      </c>
      <c r="Y1025" s="10">
        <v>0</v>
      </c>
      <c r="Z1025" s="10">
        <v>0</v>
      </c>
      <c r="AA1025" s="10">
        <v>0</v>
      </c>
      <c r="AB1025" s="10">
        <v>0</v>
      </c>
      <c r="AC1025" s="10">
        <v>0</v>
      </c>
      <c r="AD1025" s="10">
        <v>0</v>
      </c>
      <c r="AE1025" s="10">
        <v>0</v>
      </c>
      <c r="AF1025" s="10">
        <v>0</v>
      </c>
      <c r="AG1025" s="10">
        <v>0</v>
      </c>
      <c r="AH1025" s="10">
        <v>0</v>
      </c>
      <c r="AI1025" s="10">
        <v>0</v>
      </c>
      <c r="AJ1025" s="10">
        <v>0</v>
      </c>
      <c r="AK1025" s="10">
        <v>0</v>
      </c>
      <c r="AL1025" s="10">
        <v>10.18</v>
      </c>
      <c r="AM1025" s="10">
        <v>0</v>
      </c>
      <c r="AN1025" s="10">
        <v>0</v>
      </c>
      <c r="AO1025" s="10">
        <v>0</v>
      </c>
      <c r="AP1025" s="10">
        <v>0</v>
      </c>
      <c r="AQ1025" s="10">
        <v>0</v>
      </c>
      <c r="AR1025" s="10">
        <v>0</v>
      </c>
      <c r="AS1025" s="16">
        <v>0</v>
      </c>
      <c r="AT1025" s="16">
        <v>0</v>
      </c>
      <c r="AU1025" s="16">
        <v>0</v>
      </c>
      <c r="AV1025" s="16">
        <v>0</v>
      </c>
      <c r="AW1025" s="16" t="str">
        <v/>
      </c>
      <c r="AX1025" s="10">
        <f t="shared" si="107"/>
        <v>10.18</v>
      </c>
      <c r="AY1025" s="10">
        <f>SUM(Z1025:AK1025)</f>
        <v>0</v>
      </c>
      <c r="AZ1025" s="2" t="s">
        <v>119</v>
      </c>
      <c r="BA1025" s="10">
        <f t="shared" si="108"/>
        <v>1.6966666666666665</v>
      </c>
      <c r="BB1025" s="36" t="s">
        <v>118</v>
      </c>
      <c r="BC1025" s="39" t="str">
        <f t="shared" si="109"/>
        <v/>
      </c>
      <c r="BD1025" s="16">
        <f>SUM(AR1025:AW1025)</f>
        <v>0</v>
      </c>
      <c r="BE1025" s="10">
        <f>SUM(AL1025:AQ1025)</f>
        <v>10.18</v>
      </c>
      <c r="BF1025" s="12">
        <f t="shared" si="110"/>
        <v>0</v>
      </c>
      <c r="BG1025" s="12">
        <f t="shared" si="111"/>
        <v>1</v>
      </c>
      <c r="BH1025" s="9">
        <f t="shared" si="112"/>
        <v>10.18</v>
      </c>
      <c r="BI1025" s="39" t="str">
        <f t="shared" si="113"/>
        <v/>
      </c>
      <c r="BK1025" s="75"/>
    </row>
    <row r="1026" spans="1:63">
      <c r="A1026" s="2">
        <v>1023</v>
      </c>
      <c r="B1026" s="2">
        <v>2025</v>
      </c>
      <c r="C1026" s="1">
        <v>0</v>
      </c>
      <c r="D1026" s="37" t="str">
        <v>001J100000VkyKQIAZ</v>
      </c>
      <c r="E1026" s="37" t="str">
        <v>AGYA ENTERPRISES</v>
      </c>
      <c r="F1026" s="37" t="str">
        <v>PUNJAB</v>
      </c>
      <c r="G1026" s="37" t="str">
        <v>GURDASPUR</v>
      </c>
      <c r="H1026" s="37">
        <v>0</v>
      </c>
      <c r="I1026" s="37" t="str">
        <v>MAHAVIR STEEL CORPORATION</v>
      </c>
      <c r="J1026" s="37" t="str">
        <v>Abhishek Wadhwa</v>
      </c>
      <c r="K1026" s="37">
        <v>0</v>
      </c>
      <c r="L1026" s="37" t="str">
        <v>0015g00001ghemj</v>
      </c>
      <c r="M1026" s="37" t="str">
        <v>North</v>
      </c>
      <c r="N1026" s="2">
        <v>143521</v>
      </c>
      <c r="O1026" s="2" t="str">
        <v>03AVKPM4024D3Z0</v>
      </c>
      <c r="P1026" s="2">
        <v>8146600124</v>
      </c>
      <c r="Q1026" s="2" t="str">
        <v>Apr'25</v>
      </c>
      <c r="R1026" s="2">
        <v>2026</v>
      </c>
      <c r="S1026" s="1">
        <v>0</v>
      </c>
      <c r="T1026" s="2">
        <v>35</v>
      </c>
      <c r="U1026" s="1">
        <v>0</v>
      </c>
      <c r="V1026" s="1" t="str">
        <v>Minor</v>
      </c>
      <c r="W1026" s="10">
        <v>0</v>
      </c>
      <c r="X1026" s="10">
        <v>0</v>
      </c>
      <c r="Y1026" s="10">
        <v>0</v>
      </c>
      <c r="Z1026" s="10">
        <v>0</v>
      </c>
      <c r="AA1026" s="10">
        <v>0</v>
      </c>
      <c r="AB1026" s="10">
        <v>0</v>
      </c>
      <c r="AC1026" s="10">
        <v>0</v>
      </c>
      <c r="AD1026" s="10">
        <v>0</v>
      </c>
      <c r="AE1026" s="10">
        <v>0</v>
      </c>
      <c r="AF1026" s="10">
        <v>0</v>
      </c>
      <c r="AG1026" s="10">
        <v>0</v>
      </c>
      <c r="AH1026" s="10">
        <v>0</v>
      </c>
      <c r="AI1026" s="10">
        <v>0</v>
      </c>
      <c r="AJ1026" s="10">
        <v>0</v>
      </c>
      <c r="AK1026" s="10">
        <v>0</v>
      </c>
      <c r="AL1026" s="10">
        <v>8.1850000000000005</v>
      </c>
      <c r="AM1026" s="10">
        <v>0</v>
      </c>
      <c r="AN1026" s="10">
        <v>0</v>
      </c>
      <c r="AO1026" s="10">
        <v>1.2</v>
      </c>
      <c r="AP1026" s="10">
        <v>0</v>
      </c>
      <c r="AQ1026" s="10">
        <v>0</v>
      </c>
      <c r="AR1026" s="10">
        <v>0</v>
      </c>
      <c r="AS1026" s="16">
        <v>0</v>
      </c>
      <c r="AT1026" s="16">
        <v>0</v>
      </c>
      <c r="AU1026" s="16">
        <v>0</v>
      </c>
      <c r="AV1026" s="16">
        <v>0</v>
      </c>
      <c r="AW1026" s="16" t="str">
        <v/>
      </c>
      <c r="AX1026" s="10">
        <f t="shared" si="107"/>
        <v>9.3849999999999998</v>
      </c>
      <c r="AY1026" s="10">
        <f>SUM(Z1026:AK1026)</f>
        <v>0</v>
      </c>
      <c r="AZ1026" s="2" t="s">
        <v>119</v>
      </c>
      <c r="BA1026" s="10">
        <f t="shared" si="108"/>
        <v>1.5641666666666667</v>
      </c>
      <c r="BB1026" s="36" t="s">
        <v>118</v>
      </c>
      <c r="BC1026" s="39" t="str">
        <f t="shared" si="109"/>
        <v/>
      </c>
      <c r="BD1026" s="16">
        <f>SUM(AR1026:AW1026)</f>
        <v>0</v>
      </c>
      <c r="BE1026" s="10">
        <f>SUM(AL1026:AQ1026)</f>
        <v>9.3849999999999998</v>
      </c>
      <c r="BF1026" s="12">
        <f t="shared" si="110"/>
        <v>0</v>
      </c>
      <c r="BG1026" s="12">
        <f t="shared" si="111"/>
        <v>1</v>
      </c>
      <c r="BH1026" s="9">
        <f t="shared" si="112"/>
        <v>9.3849999999999998</v>
      </c>
      <c r="BI1026" s="39" t="str">
        <f t="shared" si="113"/>
        <v/>
      </c>
      <c r="BK1026" s="75"/>
    </row>
    <row r="1027" spans="1:63">
      <c r="A1027" s="2">
        <v>1024</v>
      </c>
      <c r="B1027" s="2">
        <v>2025</v>
      </c>
      <c r="C1027" s="1">
        <v>0</v>
      </c>
      <c r="D1027" s="37" t="str">
        <v>001J100000Vky35IAB</v>
      </c>
      <c r="E1027" s="37" t="str">
        <v>BANSAL IRON WORKS</v>
      </c>
      <c r="F1027" s="37" t="str">
        <v>PUNJAB</v>
      </c>
      <c r="G1027" s="37" t="str">
        <v>JALANDHAR</v>
      </c>
      <c r="H1027" s="37">
        <v>0</v>
      </c>
      <c r="I1027" s="37" t="str">
        <v>MAHAVIR STEEL CORPORATION</v>
      </c>
      <c r="J1027" s="37" t="str">
        <v>Abhishek Wadhwa</v>
      </c>
      <c r="K1027" s="37">
        <v>0</v>
      </c>
      <c r="L1027" s="37" t="str">
        <v>0015g00001ghemj</v>
      </c>
      <c r="M1027" s="37" t="str">
        <v>North</v>
      </c>
      <c r="N1027" s="2">
        <v>144001</v>
      </c>
      <c r="O1027" s="2" t="str">
        <v>03AEXPK1113K1ZJ</v>
      </c>
      <c r="P1027" s="2">
        <v>9041458836</v>
      </c>
      <c r="Q1027" s="2" t="str">
        <v>Apr'25</v>
      </c>
      <c r="R1027" s="2">
        <v>2026</v>
      </c>
      <c r="S1027" s="1">
        <v>0</v>
      </c>
      <c r="T1027" s="2">
        <v>45</v>
      </c>
      <c r="U1027" s="1">
        <v>0</v>
      </c>
      <c r="V1027" s="1" t="str">
        <v>Minor</v>
      </c>
      <c r="W1027" s="10">
        <v>0</v>
      </c>
      <c r="X1027" s="10">
        <v>0</v>
      </c>
      <c r="Y1027" s="10">
        <v>0</v>
      </c>
      <c r="Z1027" s="10">
        <v>0</v>
      </c>
      <c r="AA1027" s="10">
        <v>0</v>
      </c>
      <c r="AB1027" s="10">
        <v>0</v>
      </c>
      <c r="AC1027" s="10">
        <v>0</v>
      </c>
      <c r="AD1027" s="10">
        <v>0</v>
      </c>
      <c r="AE1027" s="10">
        <v>0</v>
      </c>
      <c r="AF1027" s="10">
        <v>0</v>
      </c>
      <c r="AG1027" s="10">
        <v>0</v>
      </c>
      <c r="AH1027" s="10">
        <v>0</v>
      </c>
      <c r="AI1027" s="10">
        <v>0</v>
      </c>
      <c r="AJ1027" s="10">
        <v>0</v>
      </c>
      <c r="AK1027" s="10">
        <v>0</v>
      </c>
      <c r="AL1027" s="10">
        <v>169.55</v>
      </c>
      <c r="AM1027" s="10">
        <v>0</v>
      </c>
      <c r="AN1027" s="10">
        <v>27</v>
      </c>
      <c r="AO1027" s="10">
        <v>3.2</v>
      </c>
      <c r="AP1027" s="10">
        <v>0</v>
      </c>
      <c r="AQ1027" s="10">
        <v>0</v>
      </c>
      <c r="AR1027" s="10">
        <v>0</v>
      </c>
      <c r="AS1027" s="16">
        <v>0</v>
      </c>
      <c r="AT1027" s="16">
        <v>0</v>
      </c>
      <c r="AU1027" s="16">
        <v>0</v>
      </c>
      <c r="AV1027" s="16">
        <v>0</v>
      </c>
      <c r="AW1027" s="16">
        <v>5</v>
      </c>
      <c r="AX1027" s="10">
        <f t="shared" si="107"/>
        <v>204.75</v>
      </c>
      <c r="AY1027" s="10">
        <f>SUM(Z1027:AK1027)</f>
        <v>0</v>
      </c>
      <c r="AZ1027" s="2" t="s">
        <v>119</v>
      </c>
      <c r="BA1027" s="10">
        <f t="shared" si="108"/>
        <v>33.291666666666664</v>
      </c>
      <c r="BB1027" s="36" t="s">
        <v>118</v>
      </c>
      <c r="BC1027" s="39" t="str">
        <f t="shared" si="109"/>
        <v>A</v>
      </c>
      <c r="BD1027" s="16">
        <f>SUM(AR1027:AW1027)</f>
        <v>5</v>
      </c>
      <c r="BE1027" s="10">
        <f>SUM(AL1027:AQ1027)</f>
        <v>199.75</v>
      </c>
      <c r="BF1027" s="12">
        <f t="shared" si="110"/>
        <v>2.442002442002442E-2</v>
      </c>
      <c r="BG1027" s="12">
        <f t="shared" si="111"/>
        <v>0.97557997557997556</v>
      </c>
      <c r="BH1027" s="9">
        <f t="shared" si="112"/>
        <v>204.75</v>
      </c>
      <c r="BI1027" s="39" t="str">
        <f t="shared" si="113"/>
        <v>A</v>
      </c>
      <c r="BK1027" s="75"/>
    </row>
    <row r="1028" spans="1:63">
      <c r="A1028" s="2">
        <v>1025</v>
      </c>
      <c r="B1028" s="2">
        <v>2025</v>
      </c>
      <c r="C1028" s="1">
        <v>0</v>
      </c>
      <c r="D1028" s="37" t="str">
        <v>001J100000Vky30IAB</v>
      </c>
      <c r="E1028" s="37" t="str">
        <v>M/S GUPTA TYRES</v>
      </c>
      <c r="F1028" s="37" t="str">
        <v>PUNJAB</v>
      </c>
      <c r="G1028" s="37" t="str">
        <v>GURDASPUR</v>
      </c>
      <c r="H1028" s="37">
        <v>0</v>
      </c>
      <c r="I1028" s="37" t="str">
        <v>MAHAVIR STEEL CORPORATION</v>
      </c>
      <c r="J1028" s="37" t="str">
        <v>Abhishek Wadhwa</v>
      </c>
      <c r="K1028" s="37">
        <v>0</v>
      </c>
      <c r="L1028" s="37" t="str">
        <v>0015g00001ghemj</v>
      </c>
      <c r="M1028" s="37" t="str">
        <v>North</v>
      </c>
      <c r="N1028" s="2">
        <v>143521</v>
      </c>
      <c r="O1028" s="2" t="str">
        <v>03AAQPG2310K1Z1</v>
      </c>
      <c r="P1028" s="2">
        <v>9814763579</v>
      </c>
      <c r="Q1028" s="2" t="str">
        <v>Apr'25</v>
      </c>
      <c r="R1028" s="2">
        <v>2026</v>
      </c>
      <c r="S1028" s="1">
        <v>0</v>
      </c>
      <c r="T1028" s="2">
        <v>40</v>
      </c>
      <c r="U1028" s="1">
        <v>0</v>
      </c>
      <c r="V1028" s="1" t="str">
        <v>Minor</v>
      </c>
      <c r="W1028" s="10">
        <v>0</v>
      </c>
      <c r="X1028" s="10">
        <v>0</v>
      </c>
      <c r="Y1028" s="10">
        <v>0</v>
      </c>
      <c r="Z1028" s="10">
        <v>0</v>
      </c>
      <c r="AA1028" s="10">
        <v>0</v>
      </c>
      <c r="AB1028" s="10">
        <v>0</v>
      </c>
      <c r="AC1028" s="10">
        <v>0</v>
      </c>
      <c r="AD1028" s="10">
        <v>0</v>
      </c>
      <c r="AE1028" s="10">
        <v>0</v>
      </c>
      <c r="AF1028" s="10">
        <v>0</v>
      </c>
      <c r="AG1028" s="10">
        <v>0</v>
      </c>
      <c r="AH1028" s="10">
        <v>0</v>
      </c>
      <c r="AI1028" s="10">
        <v>0</v>
      </c>
      <c r="AJ1028" s="10">
        <v>0</v>
      </c>
      <c r="AK1028" s="10">
        <v>0</v>
      </c>
      <c r="AL1028" s="10">
        <v>5.14</v>
      </c>
      <c r="AM1028" s="10">
        <v>0</v>
      </c>
      <c r="AN1028" s="10">
        <v>0</v>
      </c>
      <c r="AO1028" s="10">
        <v>0</v>
      </c>
      <c r="AP1028" s="10">
        <v>0</v>
      </c>
      <c r="AQ1028" s="10">
        <v>0</v>
      </c>
      <c r="AR1028" s="10">
        <v>0</v>
      </c>
      <c r="AS1028" s="16">
        <v>0</v>
      </c>
      <c r="AT1028" s="16">
        <v>0</v>
      </c>
      <c r="AU1028" s="16">
        <v>0</v>
      </c>
      <c r="AV1028" s="16">
        <v>0</v>
      </c>
      <c r="AW1028" s="16" t="str">
        <v/>
      </c>
      <c r="AX1028" s="10">
        <f t="shared" si="107"/>
        <v>5.14</v>
      </c>
      <c r="AY1028" s="10">
        <f>SUM(Z1028:AK1028)</f>
        <v>0</v>
      </c>
      <c r="AZ1028" s="2" t="s">
        <v>119</v>
      </c>
      <c r="BA1028" s="10">
        <f t="shared" si="108"/>
        <v>0.85666666666666658</v>
      </c>
      <c r="BB1028" s="36" t="s">
        <v>118</v>
      </c>
      <c r="BC1028" s="39" t="str">
        <f t="shared" si="109"/>
        <v/>
      </c>
      <c r="BD1028" s="16">
        <f>SUM(AR1028:AW1028)</f>
        <v>0</v>
      </c>
      <c r="BE1028" s="10">
        <f>SUM(AL1028:AQ1028)</f>
        <v>5.14</v>
      </c>
      <c r="BF1028" s="12">
        <f t="shared" si="110"/>
        <v>0</v>
      </c>
      <c r="BG1028" s="12">
        <f t="shared" si="111"/>
        <v>1</v>
      </c>
      <c r="BH1028" s="9">
        <f t="shared" si="112"/>
        <v>5.14</v>
      </c>
      <c r="BI1028" s="39" t="str">
        <f t="shared" si="113"/>
        <v/>
      </c>
      <c r="BK1028" s="75"/>
    </row>
    <row r="1029" spans="1:63">
      <c r="A1029" s="2">
        <v>1026</v>
      </c>
      <c r="B1029" s="2">
        <v>2025</v>
      </c>
      <c r="C1029" s="1">
        <v>0</v>
      </c>
      <c r="D1029" s="37" t="str">
        <v>001J100000TurU1IAJ</v>
      </c>
      <c r="E1029" s="37" t="str">
        <v>GURU NANAK TRADING COMPANY</v>
      </c>
      <c r="F1029" s="37" t="str">
        <v>PUNJAB</v>
      </c>
      <c r="G1029" s="37" t="str">
        <v>MOGA</v>
      </c>
      <c r="H1029" s="37">
        <v>0</v>
      </c>
      <c r="I1029" s="37" t="str">
        <v>MAHAVIR STEEL CORPORATION</v>
      </c>
      <c r="J1029" s="37" t="str">
        <v>Abhishek Wadhwa</v>
      </c>
      <c r="K1029" s="37">
        <v>0</v>
      </c>
      <c r="L1029" s="37" t="str">
        <v>0015g00001ghemj</v>
      </c>
      <c r="M1029" s="37" t="str">
        <v>North</v>
      </c>
      <c r="N1029" s="2">
        <v>142001</v>
      </c>
      <c r="O1029" s="2" t="str">
        <v>03DZUPS1485M1ZH</v>
      </c>
      <c r="P1029" s="2">
        <v>9872044733</v>
      </c>
      <c r="Q1029" s="2" t="str">
        <v>Apr'25</v>
      </c>
      <c r="R1029" s="2">
        <v>2026</v>
      </c>
      <c r="S1029" s="1">
        <v>0</v>
      </c>
      <c r="T1029" s="2">
        <v>40</v>
      </c>
      <c r="U1029" s="1">
        <v>0</v>
      </c>
      <c r="V1029" s="1" t="str">
        <v>Minor</v>
      </c>
      <c r="W1029" s="10">
        <v>0</v>
      </c>
      <c r="X1029" s="10">
        <v>0</v>
      </c>
      <c r="Y1029" s="10">
        <v>0</v>
      </c>
      <c r="Z1029" s="10">
        <v>0</v>
      </c>
      <c r="AA1029" s="10">
        <v>0</v>
      </c>
      <c r="AB1029" s="10">
        <v>0</v>
      </c>
      <c r="AC1029" s="10">
        <v>0</v>
      </c>
      <c r="AD1029" s="10">
        <v>0</v>
      </c>
      <c r="AE1029" s="10">
        <v>0</v>
      </c>
      <c r="AF1029" s="10">
        <v>0</v>
      </c>
      <c r="AG1029" s="10">
        <v>0</v>
      </c>
      <c r="AH1029" s="10">
        <v>0</v>
      </c>
      <c r="AI1029" s="10">
        <v>0</v>
      </c>
      <c r="AJ1029" s="10">
        <v>0</v>
      </c>
      <c r="AK1029" s="10">
        <v>0</v>
      </c>
      <c r="AL1029" s="10">
        <v>51.39</v>
      </c>
      <c r="AM1029" s="10">
        <v>0</v>
      </c>
      <c r="AN1029" s="10">
        <v>2</v>
      </c>
      <c r="AO1029" s="10">
        <v>0</v>
      </c>
      <c r="AP1029" s="10">
        <v>0</v>
      </c>
      <c r="AQ1029" s="10">
        <v>0</v>
      </c>
      <c r="AR1029" s="10">
        <v>0</v>
      </c>
      <c r="AS1029" s="16">
        <v>0</v>
      </c>
      <c r="AT1029" s="16">
        <v>0</v>
      </c>
      <c r="AU1029" s="16">
        <v>0</v>
      </c>
      <c r="AV1029" s="16">
        <v>0</v>
      </c>
      <c r="AW1029" s="16" t="str">
        <v/>
      </c>
      <c r="AX1029" s="10">
        <f t="shared" ref="AX1029:AX1092" si="114">SUM(AL1029:AW1029)</f>
        <v>53.39</v>
      </c>
      <c r="AY1029" s="10">
        <f>SUM(Z1029:AK1029)</f>
        <v>0</v>
      </c>
      <c r="AZ1029" s="2" t="s">
        <v>119</v>
      </c>
      <c r="BA1029" s="10">
        <f t="shared" ref="BA1029:BA1092" si="115">AVERAGE(AL1029:AQ1029)</f>
        <v>8.8983333333333334</v>
      </c>
      <c r="BB1029" s="36" t="s">
        <v>118</v>
      </c>
      <c r="BC1029" s="39" t="str">
        <f t="shared" ref="BC1029:BC1092" si="116">IF(AZ1029="Yes","",IF(AX1029&gt;1250,"E",IF(AX1029&gt;750,"D",
IF(AX1029&gt;=500,"C",
IF(AX1029&gt;=300,"B",
IF(AX1029&gt;=200,"A",
""))))))</f>
        <v/>
      </c>
      <c r="BD1029" s="16">
        <f>SUM(AR1029:AW1029)</f>
        <v>0</v>
      </c>
      <c r="BE1029" s="10">
        <f>SUM(AL1029:AQ1029)</f>
        <v>53.39</v>
      </c>
      <c r="BF1029" s="12">
        <f t="shared" ref="BF1029:BF1092" si="117">IFERROR(BD1029/$AX1029,"")</f>
        <v>0</v>
      </c>
      <c r="BG1029" s="12">
        <f t="shared" ref="BG1029:BG1092" si="118">IFERROR(BE1029/$AX1029,"")</f>
        <v>1</v>
      </c>
      <c r="BH1029" s="9">
        <f t="shared" ref="BH1029:BH1092" si="119">SUM(AL1029:AW1029)</f>
        <v>53.39</v>
      </c>
      <c r="BI1029" s="39" t="str">
        <f t="shared" ref="BI1029:BI1092" si="120">IF(AZ1029="Yes","",IF(BH1029&gt;=1250,"E",IF(BH1029&gt;=750,"D",
IF(BH1029&gt;=500,"C",
IF(BH1029&gt;=300,"B",
IF(BH1029&gt;=200,"A",
""))))))</f>
        <v/>
      </c>
      <c r="BK1029" s="75"/>
    </row>
    <row r="1030" spans="1:63">
      <c r="A1030" s="2">
        <v>1027</v>
      </c>
      <c r="B1030" s="2">
        <v>2025</v>
      </c>
      <c r="C1030" s="1">
        <v>0</v>
      </c>
      <c r="D1030" s="37" t="str">
        <v>001J100000Tu9ASIAZ</v>
      </c>
      <c r="E1030" s="37" t="str">
        <v>SUDHIR KUMAR</v>
      </c>
      <c r="F1030" s="37" t="str">
        <v>HIMACHAL PRADESH</v>
      </c>
      <c r="G1030" s="37" t="str">
        <v>KANGRA</v>
      </c>
      <c r="H1030" s="37">
        <v>0</v>
      </c>
      <c r="I1030" s="37" t="str">
        <v>MAHAVIR STEEL CORPORATION</v>
      </c>
      <c r="J1030" s="37" t="str">
        <v>Rahul Gautam</v>
      </c>
      <c r="K1030" s="37">
        <v>0</v>
      </c>
      <c r="L1030" s="37" t="str">
        <v>0015g00001ghemj</v>
      </c>
      <c r="M1030" s="37" t="str">
        <v>North</v>
      </c>
      <c r="N1030" s="2">
        <v>177101</v>
      </c>
      <c r="O1030" s="2" t="str">
        <v>02AJJPK7964K2ZS</v>
      </c>
      <c r="P1030" s="2">
        <v>8219307129</v>
      </c>
      <c r="Q1030" s="2" t="str">
        <v>Apr'25</v>
      </c>
      <c r="R1030" s="2">
        <v>2026</v>
      </c>
      <c r="S1030" s="1">
        <v>0</v>
      </c>
      <c r="T1030" s="2" t="str">
        <v/>
      </c>
      <c r="U1030" s="1">
        <v>0</v>
      </c>
      <c r="V1030" s="1" t="str">
        <v>Potential Not updated</v>
      </c>
      <c r="W1030" s="10">
        <v>0</v>
      </c>
      <c r="X1030" s="10">
        <v>0</v>
      </c>
      <c r="Y1030" s="10">
        <v>0</v>
      </c>
      <c r="Z1030" s="10">
        <v>0</v>
      </c>
      <c r="AA1030" s="10">
        <v>0</v>
      </c>
      <c r="AB1030" s="10">
        <v>0</v>
      </c>
      <c r="AC1030" s="10">
        <v>0</v>
      </c>
      <c r="AD1030" s="10">
        <v>0</v>
      </c>
      <c r="AE1030" s="10">
        <v>0</v>
      </c>
      <c r="AF1030" s="10">
        <v>0</v>
      </c>
      <c r="AG1030" s="10">
        <v>0</v>
      </c>
      <c r="AH1030" s="10">
        <v>0</v>
      </c>
      <c r="AI1030" s="10">
        <v>0</v>
      </c>
      <c r="AJ1030" s="10">
        <v>0</v>
      </c>
      <c r="AK1030" s="10">
        <v>0</v>
      </c>
      <c r="AL1030" s="10">
        <v>5.0999999999999996</v>
      </c>
      <c r="AM1030" s="10">
        <v>0</v>
      </c>
      <c r="AN1030" s="10">
        <v>0</v>
      </c>
      <c r="AO1030" s="10">
        <v>0</v>
      </c>
      <c r="AP1030" s="10">
        <v>0</v>
      </c>
      <c r="AQ1030" s="10">
        <v>0</v>
      </c>
      <c r="AR1030" s="10">
        <v>0</v>
      </c>
      <c r="AS1030" s="16">
        <v>0</v>
      </c>
      <c r="AT1030" s="16">
        <v>0</v>
      </c>
      <c r="AU1030" s="16">
        <v>0</v>
      </c>
      <c r="AV1030" s="16">
        <v>0</v>
      </c>
      <c r="AW1030" s="16" t="str">
        <v/>
      </c>
      <c r="AX1030" s="10">
        <f t="shared" si="114"/>
        <v>5.0999999999999996</v>
      </c>
      <c r="AY1030" s="10">
        <f>SUM(Z1030:AK1030)</f>
        <v>0</v>
      </c>
      <c r="AZ1030" s="2" t="s">
        <v>119</v>
      </c>
      <c r="BA1030" s="10">
        <f t="shared" si="115"/>
        <v>0.85</v>
      </c>
      <c r="BB1030" s="36" t="s">
        <v>118</v>
      </c>
      <c r="BC1030" s="39" t="str">
        <f t="shared" si="116"/>
        <v/>
      </c>
      <c r="BD1030" s="16">
        <f>SUM(AR1030:AW1030)</f>
        <v>0</v>
      </c>
      <c r="BE1030" s="10">
        <f>SUM(AL1030:AQ1030)</f>
        <v>5.0999999999999996</v>
      </c>
      <c r="BF1030" s="12">
        <f t="shared" si="117"/>
        <v>0</v>
      </c>
      <c r="BG1030" s="12">
        <f t="shared" si="118"/>
        <v>1</v>
      </c>
      <c r="BH1030" s="9">
        <f t="shared" si="119"/>
        <v>5.0999999999999996</v>
      </c>
      <c r="BI1030" s="39" t="str">
        <f t="shared" si="120"/>
        <v/>
      </c>
      <c r="BK1030" s="75"/>
    </row>
    <row r="1031" spans="1:63">
      <c r="A1031" s="2">
        <v>1028</v>
      </c>
      <c r="B1031" s="2">
        <v>2025</v>
      </c>
      <c r="C1031" s="1">
        <v>0</v>
      </c>
      <c r="D1031" s="37" t="str">
        <v>0015g00001Y46taAAB</v>
      </c>
      <c r="E1031" s="37" t="str">
        <v>SHYAM STEEL TRADERS</v>
      </c>
      <c r="F1031" s="37" t="str">
        <v>DELHI</v>
      </c>
      <c r="G1031" s="37" t="str">
        <v>NEW DELHI</v>
      </c>
      <c r="H1031" s="37">
        <v>0</v>
      </c>
      <c r="I1031" s="37" t="str">
        <v>MAHENDRA STEELS</v>
      </c>
      <c r="J1031" s="37" t="str">
        <v>Aman kumar</v>
      </c>
      <c r="K1031" s="37">
        <v>0</v>
      </c>
      <c r="L1031" s="37" t="str">
        <v>C12832</v>
      </c>
      <c r="M1031" s="37" t="str">
        <v>North</v>
      </c>
      <c r="N1031" s="2">
        <v>110061</v>
      </c>
      <c r="O1031" s="2" t="str">
        <v>07BJQPG9329A1Z5</v>
      </c>
      <c r="P1031" s="2">
        <v>9873040959</v>
      </c>
      <c r="Q1031" s="2" t="str">
        <v>Apr'25</v>
      </c>
      <c r="R1031" s="2">
        <v>2026</v>
      </c>
      <c r="S1031" s="1">
        <v>0</v>
      </c>
      <c r="T1031" s="2">
        <v>100</v>
      </c>
      <c r="U1031" s="1">
        <v>0</v>
      </c>
      <c r="V1031" s="1" t="str">
        <v>Challenger</v>
      </c>
      <c r="W1031" s="10">
        <v>0</v>
      </c>
      <c r="X1031" s="10">
        <v>0</v>
      </c>
      <c r="Y1031" s="10">
        <v>0</v>
      </c>
      <c r="Z1031" s="10">
        <v>0</v>
      </c>
      <c r="AA1031" s="10">
        <v>0</v>
      </c>
      <c r="AB1031" s="10">
        <v>0</v>
      </c>
      <c r="AC1031" s="10">
        <v>0</v>
      </c>
      <c r="AD1031" s="10">
        <v>0</v>
      </c>
      <c r="AE1031" s="10">
        <v>0</v>
      </c>
      <c r="AF1031" s="10">
        <v>0</v>
      </c>
      <c r="AG1031" s="10">
        <v>0</v>
      </c>
      <c r="AH1031" s="10">
        <v>0</v>
      </c>
      <c r="AI1031" s="10">
        <v>0</v>
      </c>
      <c r="AJ1031" s="10">
        <v>0</v>
      </c>
      <c r="AK1031" s="10">
        <v>0</v>
      </c>
      <c r="AL1031" s="10">
        <v>2.4700000000000002</v>
      </c>
      <c r="AM1031" s="10">
        <v>0</v>
      </c>
      <c r="AN1031" s="10">
        <v>0</v>
      </c>
      <c r="AO1031" s="10">
        <v>0</v>
      </c>
      <c r="AP1031" s="10">
        <v>0</v>
      </c>
      <c r="AQ1031" s="10">
        <v>0</v>
      </c>
      <c r="AR1031" s="10">
        <v>0</v>
      </c>
      <c r="AS1031" s="16">
        <v>0</v>
      </c>
      <c r="AT1031" s="16">
        <v>0</v>
      </c>
      <c r="AU1031" s="16">
        <v>0</v>
      </c>
      <c r="AV1031" s="16">
        <v>0</v>
      </c>
      <c r="AW1031" s="16" t="str">
        <v/>
      </c>
      <c r="AX1031" s="10">
        <f t="shared" si="114"/>
        <v>2.4700000000000002</v>
      </c>
      <c r="AY1031" s="10">
        <f>SUM(Z1031:AK1031)</f>
        <v>0</v>
      </c>
      <c r="AZ1031" s="2" t="s">
        <v>119</v>
      </c>
      <c r="BA1031" s="10">
        <f t="shared" si="115"/>
        <v>0.41166666666666668</v>
      </c>
      <c r="BB1031" s="36" t="s">
        <v>118</v>
      </c>
      <c r="BC1031" s="39" t="str">
        <f t="shared" si="116"/>
        <v/>
      </c>
      <c r="BD1031" s="16">
        <f>SUM(AR1031:AW1031)</f>
        <v>0</v>
      </c>
      <c r="BE1031" s="10">
        <f>SUM(AL1031:AQ1031)</f>
        <v>2.4700000000000002</v>
      </c>
      <c r="BF1031" s="12">
        <f t="shared" si="117"/>
        <v>0</v>
      </c>
      <c r="BG1031" s="12">
        <f t="shared" si="118"/>
        <v>1</v>
      </c>
      <c r="BH1031" s="9">
        <f t="shared" si="119"/>
        <v>2.4700000000000002</v>
      </c>
      <c r="BI1031" s="39" t="str">
        <f t="shared" si="120"/>
        <v/>
      </c>
      <c r="BK1031" s="75"/>
    </row>
    <row r="1032" spans="1:63">
      <c r="A1032" s="2">
        <v>1029</v>
      </c>
      <c r="B1032" s="2">
        <v>2025</v>
      </c>
      <c r="C1032" s="1">
        <v>0</v>
      </c>
      <c r="D1032" s="37" t="str">
        <v>001J100000TuGfBIAV</v>
      </c>
      <c r="E1032" s="37" t="str">
        <v>M/S ARSH ENTERPRISES</v>
      </c>
      <c r="F1032" s="37" t="str">
        <v>UTTAR PRADESH</v>
      </c>
      <c r="G1032" s="37" t="str">
        <v>GHAZIABAD</v>
      </c>
      <c r="H1032" s="37">
        <v>0</v>
      </c>
      <c r="I1032" s="37" t="str">
        <v>OPTRIX INFRA LLP</v>
      </c>
      <c r="J1032" s="37" t="str">
        <v>Aashish Goyal</v>
      </c>
      <c r="K1032" s="37">
        <v>0</v>
      </c>
      <c r="L1032" s="37" t="str">
        <v>001J100000PJG7oIAH</v>
      </c>
      <c r="M1032" s="37" t="str">
        <v>North</v>
      </c>
      <c r="N1032" s="2">
        <v>201204</v>
      </c>
      <c r="O1032" s="2" t="str">
        <v>09AYGPN9692M1ZC</v>
      </c>
      <c r="P1032" s="2">
        <v>9259529737</v>
      </c>
      <c r="Q1032" s="2" t="str">
        <v>Apr'25</v>
      </c>
      <c r="R1032" s="2">
        <v>2026</v>
      </c>
      <c r="S1032" s="1">
        <v>0</v>
      </c>
      <c r="T1032" s="2">
        <v>150</v>
      </c>
      <c r="U1032" s="1">
        <v>0</v>
      </c>
      <c r="V1032" s="1" t="str">
        <v>Challenger</v>
      </c>
      <c r="W1032" s="10">
        <v>0</v>
      </c>
      <c r="X1032" s="10">
        <v>0</v>
      </c>
      <c r="Y1032" s="10">
        <v>0</v>
      </c>
      <c r="Z1032" s="10">
        <v>0</v>
      </c>
      <c r="AA1032" s="10">
        <v>0</v>
      </c>
      <c r="AB1032" s="10">
        <v>0</v>
      </c>
      <c r="AC1032" s="10">
        <v>0</v>
      </c>
      <c r="AD1032" s="10">
        <v>0</v>
      </c>
      <c r="AE1032" s="10">
        <v>0</v>
      </c>
      <c r="AF1032" s="10">
        <v>0</v>
      </c>
      <c r="AG1032" s="10">
        <v>0</v>
      </c>
      <c r="AH1032" s="10">
        <v>0</v>
      </c>
      <c r="AI1032" s="10">
        <v>0</v>
      </c>
      <c r="AJ1032" s="10">
        <v>0</v>
      </c>
      <c r="AK1032" s="10">
        <v>0</v>
      </c>
      <c r="AL1032" s="10">
        <v>10</v>
      </c>
      <c r="AM1032" s="10">
        <v>0</v>
      </c>
      <c r="AN1032" s="10">
        <v>0</v>
      </c>
      <c r="AO1032" s="10">
        <v>0</v>
      </c>
      <c r="AP1032" s="10">
        <v>0</v>
      </c>
      <c r="AQ1032" s="10">
        <v>0</v>
      </c>
      <c r="AR1032" s="10">
        <v>0</v>
      </c>
      <c r="AS1032" s="16">
        <v>0</v>
      </c>
      <c r="AT1032" s="16">
        <v>0</v>
      </c>
      <c r="AU1032" s="16">
        <v>0</v>
      </c>
      <c r="AV1032" s="16">
        <v>0</v>
      </c>
      <c r="AW1032" s="16" t="str">
        <v/>
      </c>
      <c r="AX1032" s="10">
        <f t="shared" si="114"/>
        <v>10</v>
      </c>
      <c r="AY1032" s="10">
        <f>SUM(Z1032:AK1032)</f>
        <v>0</v>
      </c>
      <c r="AZ1032" s="2" t="s">
        <v>119</v>
      </c>
      <c r="BA1032" s="10">
        <f t="shared" si="115"/>
        <v>1.6666666666666667</v>
      </c>
      <c r="BB1032" s="36" t="s">
        <v>118</v>
      </c>
      <c r="BC1032" s="39" t="str">
        <f t="shared" si="116"/>
        <v/>
      </c>
      <c r="BD1032" s="16">
        <f>SUM(AR1032:AW1032)</f>
        <v>0</v>
      </c>
      <c r="BE1032" s="10">
        <f>SUM(AL1032:AQ1032)</f>
        <v>10</v>
      </c>
      <c r="BF1032" s="12">
        <f t="shared" si="117"/>
        <v>0</v>
      </c>
      <c r="BG1032" s="12">
        <f t="shared" si="118"/>
        <v>1</v>
      </c>
      <c r="BH1032" s="9">
        <f t="shared" si="119"/>
        <v>10</v>
      </c>
      <c r="BI1032" s="39" t="str">
        <f t="shared" si="120"/>
        <v/>
      </c>
      <c r="BK1032" s="75"/>
    </row>
    <row r="1033" spans="1:63">
      <c r="A1033" s="2">
        <v>1030</v>
      </c>
      <c r="B1033" s="2">
        <v>2025</v>
      </c>
      <c r="C1033" s="1">
        <v>0</v>
      </c>
      <c r="D1033" s="37" t="str">
        <v>001J100000Trl63IAB</v>
      </c>
      <c r="E1033" s="37" t="str">
        <v>MITTAL TRADERS</v>
      </c>
      <c r="F1033" s="37" t="str">
        <v>UTTAR PRADESH</v>
      </c>
      <c r="G1033" s="37" t="str">
        <v>MEERUT</v>
      </c>
      <c r="H1033" s="37" t="str">
        <v>Meerut</v>
      </c>
      <c r="I1033" s="37" t="str">
        <v>OPTRIX INFRA LLP</v>
      </c>
      <c r="J1033" s="37" t="str">
        <v>SHIV KUMAR</v>
      </c>
      <c r="K1033" s="37">
        <v>0</v>
      </c>
      <c r="L1033" s="37" t="str">
        <v>001J100000PJG7oIAH</v>
      </c>
      <c r="M1033" s="37" t="str">
        <v>North</v>
      </c>
      <c r="N1033" s="2">
        <v>250004</v>
      </c>
      <c r="O1033" s="2" t="str">
        <v>09CGLPG0445C1ZP</v>
      </c>
      <c r="P1033" s="2">
        <v>7017141780</v>
      </c>
      <c r="Q1033" s="2" t="str">
        <v>Apr'25</v>
      </c>
      <c r="R1033" s="2">
        <v>2026</v>
      </c>
      <c r="S1033" s="1">
        <v>0</v>
      </c>
      <c r="T1033" s="2">
        <v>100</v>
      </c>
      <c r="U1033" s="1">
        <v>1.6666666666666666E-2</v>
      </c>
      <c r="V1033" s="1" t="str">
        <v>Challenger</v>
      </c>
      <c r="W1033" s="10">
        <v>0</v>
      </c>
      <c r="X1033" s="10">
        <v>0</v>
      </c>
      <c r="Y1033" s="10">
        <v>0</v>
      </c>
      <c r="Z1033" s="10">
        <v>0</v>
      </c>
      <c r="AA1033" s="10">
        <v>0</v>
      </c>
      <c r="AB1033" s="10">
        <v>0</v>
      </c>
      <c r="AC1033" s="10">
        <v>0</v>
      </c>
      <c r="AD1033" s="10">
        <v>0</v>
      </c>
      <c r="AE1033" s="10">
        <v>0</v>
      </c>
      <c r="AF1033" s="10">
        <v>0</v>
      </c>
      <c r="AG1033" s="10">
        <v>0</v>
      </c>
      <c r="AH1033" s="10">
        <v>0</v>
      </c>
      <c r="AI1033" s="10">
        <v>0</v>
      </c>
      <c r="AJ1033" s="10">
        <v>0</v>
      </c>
      <c r="AK1033" s="10">
        <v>0</v>
      </c>
      <c r="AL1033" s="10">
        <v>51</v>
      </c>
      <c r="AM1033" s="10">
        <v>19</v>
      </c>
      <c r="AN1033" s="10">
        <v>0</v>
      </c>
      <c r="AO1033" s="10">
        <v>0</v>
      </c>
      <c r="AP1033" s="10">
        <v>0</v>
      </c>
      <c r="AQ1033" s="10">
        <v>0</v>
      </c>
      <c r="AR1033" s="10">
        <v>0</v>
      </c>
      <c r="AS1033" s="16">
        <v>0</v>
      </c>
      <c r="AT1033" s="16">
        <v>0</v>
      </c>
      <c r="AU1033" s="16">
        <v>5</v>
      </c>
      <c r="AV1033" s="16">
        <v>0</v>
      </c>
      <c r="AW1033" s="16">
        <v>2</v>
      </c>
      <c r="AX1033" s="10">
        <f t="shared" si="114"/>
        <v>77</v>
      </c>
      <c r="AY1033" s="10">
        <f>SUM(Z1033:AK1033)</f>
        <v>0</v>
      </c>
      <c r="AZ1033" s="2" t="s">
        <v>119</v>
      </c>
      <c r="BA1033" s="10">
        <f t="shared" si="115"/>
        <v>11.666666666666666</v>
      </c>
      <c r="BB1033" s="36" t="s">
        <v>118</v>
      </c>
      <c r="BC1033" s="39" t="str">
        <f t="shared" si="116"/>
        <v/>
      </c>
      <c r="BD1033" s="16">
        <f>SUM(AR1033:AW1033)</f>
        <v>7</v>
      </c>
      <c r="BE1033" s="10">
        <f>SUM(AL1033:AQ1033)</f>
        <v>70</v>
      </c>
      <c r="BF1033" s="12">
        <f t="shared" si="117"/>
        <v>9.0909090909090912E-2</v>
      </c>
      <c r="BG1033" s="12">
        <f t="shared" si="118"/>
        <v>0.90909090909090906</v>
      </c>
      <c r="BH1033" s="9">
        <f t="shared" si="119"/>
        <v>77</v>
      </c>
      <c r="BI1033" s="39" t="str">
        <f t="shared" si="120"/>
        <v/>
      </c>
      <c r="BK1033" s="75"/>
    </row>
    <row r="1034" spans="1:63">
      <c r="A1034" s="2">
        <v>1031</v>
      </c>
      <c r="B1034" s="2">
        <v>2025</v>
      </c>
      <c r="C1034" s="1">
        <v>0</v>
      </c>
      <c r="D1034" s="37" t="str">
        <v>001J1000007oBgiIAE</v>
      </c>
      <c r="E1034" s="37" t="str">
        <v>M/S NARANG STEEL TRADERS</v>
      </c>
      <c r="F1034" s="37" t="str">
        <v>UTTAR PRADESH</v>
      </c>
      <c r="G1034" s="37" t="str">
        <v>MEERUT</v>
      </c>
      <c r="H1034" s="37">
        <v>0</v>
      </c>
      <c r="I1034" s="37" t="str">
        <v>OPTRIX INFRA LLP</v>
      </c>
      <c r="J1034" s="37" t="str">
        <v>SHIV KUMAR</v>
      </c>
      <c r="K1034" s="37">
        <v>0</v>
      </c>
      <c r="L1034" s="37" t="str">
        <v>001J100000PJG7oIAH</v>
      </c>
      <c r="M1034" s="37" t="str">
        <v>North</v>
      </c>
      <c r="N1034" s="2">
        <v>250002</v>
      </c>
      <c r="O1034" s="2" t="str">
        <v>09AACFN1331R1Z0</v>
      </c>
      <c r="P1034" s="2">
        <v>9897001200</v>
      </c>
      <c r="Q1034" s="2" t="str">
        <v>Apr'25</v>
      </c>
      <c r="R1034" s="2">
        <v>2026</v>
      </c>
      <c r="S1034" s="1">
        <v>0</v>
      </c>
      <c r="T1034" s="2">
        <v>150</v>
      </c>
      <c r="U1034" s="1">
        <v>0</v>
      </c>
      <c r="V1034" s="1" t="str">
        <v>Challenger</v>
      </c>
      <c r="W1034" s="10">
        <v>0</v>
      </c>
      <c r="X1034" s="10">
        <v>0</v>
      </c>
      <c r="Y1034" s="10">
        <v>0</v>
      </c>
      <c r="Z1034" s="10">
        <v>0</v>
      </c>
      <c r="AA1034" s="10">
        <v>0</v>
      </c>
      <c r="AB1034" s="10">
        <v>0</v>
      </c>
      <c r="AC1034" s="10">
        <v>0</v>
      </c>
      <c r="AD1034" s="10">
        <v>0</v>
      </c>
      <c r="AE1034" s="10">
        <v>0</v>
      </c>
      <c r="AF1034" s="10">
        <v>0</v>
      </c>
      <c r="AG1034" s="10">
        <v>0</v>
      </c>
      <c r="AH1034" s="10">
        <v>0</v>
      </c>
      <c r="AI1034" s="10">
        <v>0</v>
      </c>
      <c r="AJ1034" s="10">
        <v>0</v>
      </c>
      <c r="AK1034" s="10">
        <v>0</v>
      </c>
      <c r="AL1034" s="10">
        <v>25</v>
      </c>
      <c r="AM1034" s="10">
        <v>0</v>
      </c>
      <c r="AN1034" s="10">
        <v>0</v>
      </c>
      <c r="AO1034" s="10">
        <v>0</v>
      </c>
      <c r="AP1034" s="10">
        <v>0</v>
      </c>
      <c r="AQ1034" s="10">
        <v>0</v>
      </c>
      <c r="AR1034" s="10">
        <v>0</v>
      </c>
      <c r="AS1034" s="16">
        <v>0</v>
      </c>
      <c r="AT1034" s="16">
        <v>0</v>
      </c>
      <c r="AU1034" s="16">
        <v>0</v>
      </c>
      <c r="AV1034" s="16">
        <v>0</v>
      </c>
      <c r="AW1034" s="16" t="str">
        <v/>
      </c>
      <c r="AX1034" s="10">
        <f t="shared" si="114"/>
        <v>25</v>
      </c>
      <c r="AY1034" s="10">
        <f>SUM(Z1034:AK1034)</f>
        <v>0</v>
      </c>
      <c r="AZ1034" s="2" t="s">
        <v>119</v>
      </c>
      <c r="BA1034" s="10">
        <f t="shared" si="115"/>
        <v>4.166666666666667</v>
      </c>
      <c r="BB1034" s="36" t="s">
        <v>118</v>
      </c>
      <c r="BC1034" s="39" t="str">
        <f t="shared" si="116"/>
        <v/>
      </c>
      <c r="BD1034" s="16">
        <f>SUM(AR1034:AW1034)</f>
        <v>0</v>
      </c>
      <c r="BE1034" s="10">
        <f>SUM(AL1034:AQ1034)</f>
        <v>25</v>
      </c>
      <c r="BF1034" s="12">
        <f t="shared" si="117"/>
        <v>0</v>
      </c>
      <c r="BG1034" s="12">
        <f t="shared" si="118"/>
        <v>1</v>
      </c>
      <c r="BH1034" s="9">
        <f t="shared" si="119"/>
        <v>25</v>
      </c>
      <c r="BI1034" s="39" t="str">
        <f t="shared" si="120"/>
        <v/>
      </c>
      <c r="BK1034" s="75"/>
    </row>
    <row r="1035" spans="1:63">
      <c r="A1035" s="2">
        <v>1032</v>
      </c>
      <c r="B1035" s="2">
        <v>2025</v>
      </c>
      <c r="C1035" s="1">
        <v>0</v>
      </c>
      <c r="D1035" s="37" t="str">
        <v>001J100000VlBvkIAF</v>
      </c>
      <c r="E1035" s="37" t="str">
        <v>ADVANCE IRON &amp; STEEL CO.</v>
      </c>
      <c r="F1035" s="37" t="str">
        <v>UTTAR PRADESH</v>
      </c>
      <c r="G1035" s="37" t="str">
        <v>GAUTAM BUDDHA NAGAR</v>
      </c>
      <c r="H1035" s="37">
        <v>0</v>
      </c>
      <c r="I1035" s="37" t="str">
        <v>OPTRIX INFRA LLP</v>
      </c>
      <c r="J1035" s="37" t="str">
        <v>Aashish Goyal</v>
      </c>
      <c r="K1035" s="37">
        <v>0</v>
      </c>
      <c r="L1035" s="37" t="str">
        <v>001J100000PJG7oIAH</v>
      </c>
      <c r="M1035" s="37" t="str">
        <v>North</v>
      </c>
      <c r="N1035" s="2">
        <v>201009</v>
      </c>
      <c r="O1035" s="2">
        <v>0</v>
      </c>
      <c r="P1035" s="2">
        <v>0</v>
      </c>
      <c r="Q1035" s="2" t="str">
        <v>Apr'25</v>
      </c>
      <c r="R1035" s="2">
        <v>2026</v>
      </c>
      <c r="S1035" s="1">
        <v>0</v>
      </c>
      <c r="T1035" s="2">
        <v>300</v>
      </c>
      <c r="U1035" s="1">
        <v>0</v>
      </c>
      <c r="V1035" s="1" t="str">
        <v>Alien</v>
      </c>
      <c r="W1035" s="10">
        <v>0</v>
      </c>
      <c r="X1035" s="10">
        <v>0</v>
      </c>
      <c r="Y1035" s="10">
        <v>0</v>
      </c>
      <c r="Z1035" s="10">
        <v>0</v>
      </c>
      <c r="AA1035" s="10">
        <v>0</v>
      </c>
      <c r="AB1035" s="10">
        <v>0</v>
      </c>
      <c r="AC1035" s="10">
        <v>0</v>
      </c>
      <c r="AD1035" s="10">
        <v>0</v>
      </c>
      <c r="AE1035" s="10">
        <v>0</v>
      </c>
      <c r="AF1035" s="10">
        <v>0</v>
      </c>
      <c r="AG1035" s="10">
        <v>0</v>
      </c>
      <c r="AH1035" s="10">
        <v>0</v>
      </c>
      <c r="AI1035" s="10">
        <v>0</v>
      </c>
      <c r="AJ1035" s="10">
        <v>0</v>
      </c>
      <c r="AK1035" s="10">
        <v>0</v>
      </c>
      <c r="AL1035" s="10">
        <v>2</v>
      </c>
      <c r="AM1035" s="10">
        <v>10</v>
      </c>
      <c r="AN1035" s="10">
        <v>0</v>
      </c>
      <c r="AO1035" s="10">
        <v>0</v>
      </c>
      <c r="AP1035" s="10">
        <v>0</v>
      </c>
      <c r="AQ1035" s="10">
        <v>0</v>
      </c>
      <c r="AR1035" s="10">
        <v>0</v>
      </c>
      <c r="AS1035" s="16">
        <v>0</v>
      </c>
      <c r="AT1035" s="16">
        <v>0</v>
      </c>
      <c r="AU1035" s="16">
        <v>0</v>
      </c>
      <c r="AV1035" s="16">
        <v>0</v>
      </c>
      <c r="AW1035" s="16" t="str">
        <v/>
      </c>
      <c r="AX1035" s="10">
        <f t="shared" si="114"/>
        <v>12</v>
      </c>
      <c r="AY1035" s="10">
        <f>SUM(Z1035:AK1035)</f>
        <v>0</v>
      </c>
      <c r="AZ1035" s="2" t="s">
        <v>119</v>
      </c>
      <c r="BA1035" s="10">
        <f t="shared" si="115"/>
        <v>2</v>
      </c>
      <c r="BB1035" s="36" t="s">
        <v>118</v>
      </c>
      <c r="BC1035" s="39" t="str">
        <f t="shared" si="116"/>
        <v/>
      </c>
      <c r="BD1035" s="16">
        <f>SUM(AR1035:AW1035)</f>
        <v>0</v>
      </c>
      <c r="BE1035" s="10">
        <f>SUM(AL1035:AQ1035)</f>
        <v>12</v>
      </c>
      <c r="BF1035" s="12">
        <f t="shared" si="117"/>
        <v>0</v>
      </c>
      <c r="BG1035" s="12">
        <f t="shared" si="118"/>
        <v>1</v>
      </c>
      <c r="BH1035" s="9">
        <f t="shared" si="119"/>
        <v>12</v>
      </c>
      <c r="BI1035" s="39" t="str">
        <f t="shared" si="120"/>
        <v/>
      </c>
      <c r="BK1035" s="75"/>
    </row>
    <row r="1036" spans="1:63">
      <c r="A1036" s="2">
        <v>1033</v>
      </c>
      <c r="B1036" s="2">
        <v>2025</v>
      </c>
      <c r="C1036" s="1">
        <v>0</v>
      </c>
      <c r="D1036" s="37" t="str">
        <v>0015g00001fUOSqAAO</v>
      </c>
      <c r="E1036" s="37" t="str">
        <v>New Steel Traders</v>
      </c>
      <c r="F1036" s="37" t="str">
        <v>UTTAR PRADESH</v>
      </c>
      <c r="G1036" s="37" t="str">
        <v>GAUTAM BUDDHA NAGAR</v>
      </c>
      <c r="H1036" s="37">
        <v>0</v>
      </c>
      <c r="I1036" s="37" t="str">
        <v>OPTRIX INFRA LLP</v>
      </c>
      <c r="J1036" s="37" t="e">
        <v>#VALUE!</v>
      </c>
      <c r="K1036" s="37">
        <v>0</v>
      </c>
      <c r="L1036" s="37" t="str">
        <v>001J100000PJG7oIAH</v>
      </c>
      <c r="M1036" s="37" t="str">
        <v>North</v>
      </c>
      <c r="N1036" s="2" t="e">
        <v>#VALUE!</v>
      </c>
      <c r="O1036" s="2" t="e">
        <v>#VALUE!</v>
      </c>
      <c r="P1036" s="2" t="e">
        <v>#VALUE!</v>
      </c>
      <c r="Q1036" s="2" t="str">
        <v>Apr'25</v>
      </c>
      <c r="R1036" s="2">
        <v>2026</v>
      </c>
      <c r="S1036" s="1">
        <v>0</v>
      </c>
      <c r="T1036" s="2" t="str">
        <v/>
      </c>
      <c r="U1036" s="1">
        <v>0</v>
      </c>
      <c r="V1036" s="1" t="str">
        <v>Potential Not updated</v>
      </c>
      <c r="W1036" s="10">
        <v>0</v>
      </c>
      <c r="X1036" s="10">
        <v>0</v>
      </c>
      <c r="Y1036" s="10">
        <v>0</v>
      </c>
      <c r="Z1036" s="10">
        <v>0</v>
      </c>
      <c r="AA1036" s="10">
        <v>0</v>
      </c>
      <c r="AB1036" s="10">
        <v>0</v>
      </c>
      <c r="AC1036" s="10">
        <v>0</v>
      </c>
      <c r="AD1036" s="10">
        <v>0</v>
      </c>
      <c r="AE1036" s="10">
        <v>0</v>
      </c>
      <c r="AF1036" s="10">
        <v>0</v>
      </c>
      <c r="AG1036" s="10">
        <v>0</v>
      </c>
      <c r="AH1036" s="10">
        <v>0</v>
      </c>
      <c r="AI1036" s="10">
        <v>0</v>
      </c>
      <c r="AJ1036" s="10">
        <v>0</v>
      </c>
      <c r="AK1036" s="10">
        <v>0</v>
      </c>
      <c r="AL1036" s="10">
        <v>5</v>
      </c>
      <c r="AM1036" s="10">
        <v>0</v>
      </c>
      <c r="AN1036" s="10">
        <v>0</v>
      </c>
      <c r="AO1036" s="10">
        <v>0</v>
      </c>
      <c r="AP1036" s="10">
        <v>0</v>
      </c>
      <c r="AQ1036" s="10">
        <v>0</v>
      </c>
      <c r="AR1036" s="10">
        <v>0</v>
      </c>
      <c r="AS1036" s="16">
        <v>0</v>
      </c>
      <c r="AT1036" s="16">
        <v>0</v>
      </c>
      <c r="AU1036" s="16">
        <v>0</v>
      </c>
      <c r="AV1036" s="16">
        <v>0</v>
      </c>
      <c r="AW1036" s="16" t="str">
        <v/>
      </c>
      <c r="AX1036" s="10">
        <f t="shared" si="114"/>
        <v>5</v>
      </c>
      <c r="AY1036" s="10">
        <f>SUM(Z1036:AK1036)</f>
        <v>0</v>
      </c>
      <c r="AZ1036" s="2" t="s">
        <v>119</v>
      </c>
      <c r="BA1036" s="10">
        <f t="shared" si="115"/>
        <v>0.83333333333333337</v>
      </c>
      <c r="BB1036" s="36" t="s">
        <v>118</v>
      </c>
      <c r="BC1036" s="39" t="str">
        <f t="shared" si="116"/>
        <v/>
      </c>
      <c r="BD1036" s="16">
        <f>SUM(AR1036:AW1036)</f>
        <v>0</v>
      </c>
      <c r="BE1036" s="10">
        <f>SUM(AL1036:AQ1036)</f>
        <v>5</v>
      </c>
      <c r="BF1036" s="12">
        <f t="shared" si="117"/>
        <v>0</v>
      </c>
      <c r="BG1036" s="12">
        <f t="shared" si="118"/>
        <v>1</v>
      </c>
      <c r="BH1036" s="9">
        <f t="shared" si="119"/>
        <v>5</v>
      </c>
      <c r="BI1036" s="39" t="str">
        <f t="shared" si="120"/>
        <v/>
      </c>
      <c r="BK1036" s="75"/>
    </row>
    <row r="1037" spans="1:63">
      <c r="A1037" s="2">
        <v>1034</v>
      </c>
      <c r="B1037" s="2">
        <v>2025</v>
      </c>
      <c r="C1037" s="1">
        <v>0</v>
      </c>
      <c r="D1037" s="37" t="str">
        <v>001J100000VlBxCIAV</v>
      </c>
      <c r="E1037" s="37" t="str">
        <v>PRABHU TRADERS</v>
      </c>
      <c r="F1037" s="37" t="str">
        <v>UTTAR PRADESH</v>
      </c>
      <c r="G1037" s="37" t="str">
        <v>GHAZIABAD</v>
      </c>
      <c r="H1037" s="37">
        <v>0</v>
      </c>
      <c r="I1037" s="37" t="str">
        <v>OPTRIX INFRA LLP</v>
      </c>
      <c r="J1037" s="37" t="str">
        <v>Aashish Goyal</v>
      </c>
      <c r="K1037" s="37">
        <v>0</v>
      </c>
      <c r="L1037" s="37" t="str">
        <v>001J100000PJG7oIAH</v>
      </c>
      <c r="M1037" s="37" t="str">
        <v>North</v>
      </c>
      <c r="N1037" s="2">
        <v>201012</v>
      </c>
      <c r="O1037" s="2" t="str">
        <v>09BELPJ9147K1ZT</v>
      </c>
      <c r="P1037" s="2">
        <v>9540744303</v>
      </c>
      <c r="Q1037" s="2" t="str">
        <v>Apr'25</v>
      </c>
      <c r="R1037" s="2">
        <v>2026</v>
      </c>
      <c r="S1037" s="1">
        <v>0</v>
      </c>
      <c r="T1037" s="2">
        <v>250</v>
      </c>
      <c r="U1037" s="1">
        <v>0</v>
      </c>
      <c r="V1037" s="1" t="str">
        <v>Alien</v>
      </c>
      <c r="W1037" s="10">
        <v>0</v>
      </c>
      <c r="X1037" s="10">
        <v>0</v>
      </c>
      <c r="Y1037" s="10">
        <v>0</v>
      </c>
      <c r="Z1037" s="10">
        <v>0</v>
      </c>
      <c r="AA1037" s="10">
        <v>0</v>
      </c>
      <c r="AB1037" s="10">
        <v>0</v>
      </c>
      <c r="AC1037" s="10">
        <v>0</v>
      </c>
      <c r="AD1037" s="10">
        <v>0</v>
      </c>
      <c r="AE1037" s="10">
        <v>0</v>
      </c>
      <c r="AF1037" s="10">
        <v>0</v>
      </c>
      <c r="AG1037" s="10">
        <v>0</v>
      </c>
      <c r="AH1037" s="10">
        <v>0</v>
      </c>
      <c r="AI1037" s="10">
        <v>0</v>
      </c>
      <c r="AJ1037" s="10">
        <v>0</v>
      </c>
      <c r="AK1037" s="10">
        <v>0</v>
      </c>
      <c r="AL1037" s="10">
        <v>4</v>
      </c>
      <c r="AM1037" s="10">
        <v>0</v>
      </c>
      <c r="AN1037" s="10">
        <v>0</v>
      </c>
      <c r="AO1037" s="10">
        <v>0</v>
      </c>
      <c r="AP1037" s="10">
        <v>0</v>
      </c>
      <c r="AQ1037" s="10">
        <v>0</v>
      </c>
      <c r="AR1037" s="10">
        <v>0</v>
      </c>
      <c r="AS1037" s="16">
        <v>0</v>
      </c>
      <c r="AT1037" s="16">
        <v>0</v>
      </c>
      <c r="AU1037" s="16">
        <v>0</v>
      </c>
      <c r="AV1037" s="16">
        <v>0</v>
      </c>
      <c r="AW1037" s="16" t="str">
        <v/>
      </c>
      <c r="AX1037" s="10">
        <f t="shared" si="114"/>
        <v>4</v>
      </c>
      <c r="AY1037" s="10">
        <f>SUM(Z1037:AK1037)</f>
        <v>0</v>
      </c>
      <c r="AZ1037" s="2" t="s">
        <v>119</v>
      </c>
      <c r="BA1037" s="10">
        <f t="shared" si="115"/>
        <v>0.66666666666666663</v>
      </c>
      <c r="BB1037" s="36" t="s">
        <v>118</v>
      </c>
      <c r="BC1037" s="39" t="str">
        <f t="shared" si="116"/>
        <v/>
      </c>
      <c r="BD1037" s="16">
        <f>SUM(AR1037:AW1037)</f>
        <v>0</v>
      </c>
      <c r="BE1037" s="10">
        <f>SUM(AL1037:AQ1037)</f>
        <v>4</v>
      </c>
      <c r="BF1037" s="12">
        <f t="shared" si="117"/>
        <v>0</v>
      </c>
      <c r="BG1037" s="12">
        <f t="shared" si="118"/>
        <v>1</v>
      </c>
      <c r="BH1037" s="9">
        <f t="shared" si="119"/>
        <v>4</v>
      </c>
      <c r="BI1037" s="39" t="str">
        <f t="shared" si="120"/>
        <v/>
      </c>
      <c r="BK1037" s="75"/>
    </row>
    <row r="1038" spans="1:63">
      <c r="A1038" s="2">
        <v>1035</v>
      </c>
      <c r="B1038" s="2">
        <v>2025</v>
      </c>
      <c r="C1038" s="1">
        <v>0</v>
      </c>
      <c r="D1038" s="37" t="str">
        <v>001J100000VlCkJIAV</v>
      </c>
      <c r="E1038" s="37" t="str">
        <v>RAJEEV KUMAR AGARWAL</v>
      </c>
      <c r="F1038" s="37" t="str">
        <v>UTTAR PRADESH</v>
      </c>
      <c r="G1038" s="37" t="str">
        <v>MEERUT</v>
      </c>
      <c r="H1038" s="37">
        <v>0</v>
      </c>
      <c r="I1038" s="37" t="str">
        <v>OPTRIX INFRA LLP</v>
      </c>
      <c r="J1038" s="37" t="str">
        <v>SHIV KUMAR</v>
      </c>
      <c r="K1038" s="37">
        <v>0</v>
      </c>
      <c r="L1038" s="37" t="str">
        <v>001J100000PJG7oIAH</v>
      </c>
      <c r="M1038" s="37" t="str">
        <v>North</v>
      </c>
      <c r="N1038" s="2">
        <v>250002</v>
      </c>
      <c r="O1038" s="2" t="str">
        <v>09AANPA6463E1ZP</v>
      </c>
      <c r="P1038" s="2">
        <v>9837568900</v>
      </c>
      <c r="Q1038" s="2" t="str">
        <v>Apr'25</v>
      </c>
      <c r="R1038" s="2">
        <v>2026</v>
      </c>
      <c r="S1038" s="1">
        <v>0</v>
      </c>
      <c r="T1038" s="2">
        <v>100</v>
      </c>
      <c r="U1038" s="1">
        <v>0</v>
      </c>
      <c r="V1038" s="1" t="str">
        <v>Challenger</v>
      </c>
      <c r="W1038" s="10">
        <v>0</v>
      </c>
      <c r="X1038" s="10">
        <v>0</v>
      </c>
      <c r="Y1038" s="10">
        <v>0</v>
      </c>
      <c r="Z1038" s="10">
        <v>0</v>
      </c>
      <c r="AA1038" s="10">
        <v>0</v>
      </c>
      <c r="AB1038" s="10">
        <v>0</v>
      </c>
      <c r="AC1038" s="10">
        <v>0</v>
      </c>
      <c r="AD1038" s="10">
        <v>0</v>
      </c>
      <c r="AE1038" s="10">
        <v>0</v>
      </c>
      <c r="AF1038" s="10">
        <v>0</v>
      </c>
      <c r="AG1038" s="10">
        <v>0</v>
      </c>
      <c r="AH1038" s="10">
        <v>0</v>
      </c>
      <c r="AI1038" s="10">
        <v>0</v>
      </c>
      <c r="AJ1038" s="10">
        <v>0</v>
      </c>
      <c r="AK1038" s="10">
        <v>0</v>
      </c>
      <c r="AL1038" s="10">
        <v>26</v>
      </c>
      <c r="AM1038" s="10">
        <v>0</v>
      </c>
      <c r="AN1038" s="10">
        <v>0</v>
      </c>
      <c r="AO1038" s="10">
        <v>0</v>
      </c>
      <c r="AP1038" s="10">
        <v>0</v>
      </c>
      <c r="AQ1038" s="10">
        <v>0</v>
      </c>
      <c r="AR1038" s="10">
        <v>0</v>
      </c>
      <c r="AS1038" s="16">
        <v>0</v>
      </c>
      <c r="AT1038" s="16">
        <v>0</v>
      </c>
      <c r="AU1038" s="16">
        <v>0</v>
      </c>
      <c r="AV1038" s="16">
        <v>0</v>
      </c>
      <c r="AW1038" s="16" t="str">
        <v/>
      </c>
      <c r="AX1038" s="10">
        <f t="shared" si="114"/>
        <v>26</v>
      </c>
      <c r="AY1038" s="10">
        <f>SUM(Z1038:AK1038)</f>
        <v>0</v>
      </c>
      <c r="AZ1038" s="2" t="s">
        <v>119</v>
      </c>
      <c r="BA1038" s="10">
        <f t="shared" si="115"/>
        <v>4.333333333333333</v>
      </c>
      <c r="BB1038" s="36" t="s">
        <v>118</v>
      </c>
      <c r="BC1038" s="39" t="str">
        <f t="shared" si="116"/>
        <v/>
      </c>
      <c r="BD1038" s="16">
        <f>SUM(AR1038:AW1038)</f>
        <v>0</v>
      </c>
      <c r="BE1038" s="10">
        <f>SUM(AL1038:AQ1038)</f>
        <v>26</v>
      </c>
      <c r="BF1038" s="12">
        <f t="shared" si="117"/>
        <v>0</v>
      </c>
      <c r="BG1038" s="12">
        <f t="shared" si="118"/>
        <v>1</v>
      </c>
      <c r="BH1038" s="9">
        <f t="shared" si="119"/>
        <v>26</v>
      </c>
      <c r="BI1038" s="39" t="str">
        <f t="shared" si="120"/>
        <v/>
      </c>
      <c r="BK1038" s="75"/>
    </row>
    <row r="1039" spans="1:63">
      <c r="A1039" s="2">
        <v>1036</v>
      </c>
      <c r="B1039" s="2">
        <v>2025</v>
      </c>
      <c r="C1039" s="1">
        <v>0</v>
      </c>
      <c r="D1039" s="37" t="str">
        <v>001J100000VlBvlIAF</v>
      </c>
      <c r="E1039" s="37" t="str">
        <v>SHREE PARAS STEEL FAB (P) LTD</v>
      </c>
      <c r="F1039" s="37" t="str">
        <v>UTTAR PRADESH</v>
      </c>
      <c r="G1039" s="37" t="str">
        <v>GHAZIABAD</v>
      </c>
      <c r="H1039" s="37">
        <v>0</v>
      </c>
      <c r="I1039" s="37" t="str">
        <v>OPTRIX INFRA LLP</v>
      </c>
      <c r="J1039" s="37" t="str">
        <v>Aashish Goyal</v>
      </c>
      <c r="K1039" s="37">
        <v>0</v>
      </c>
      <c r="L1039" s="37" t="str">
        <v>001J100000PJG7oIAH</v>
      </c>
      <c r="M1039" s="37" t="str">
        <v>North</v>
      </c>
      <c r="N1039" s="2">
        <v>201001</v>
      </c>
      <c r="O1039" s="2" t="str">
        <v>09AAJCS1126K1Z7</v>
      </c>
      <c r="P1039" s="2">
        <v>9568610071</v>
      </c>
      <c r="Q1039" s="2" t="str">
        <v>Apr'25</v>
      </c>
      <c r="R1039" s="2">
        <v>2026</v>
      </c>
      <c r="S1039" s="1">
        <v>0</v>
      </c>
      <c r="T1039" s="2">
        <v>300</v>
      </c>
      <c r="U1039" s="1">
        <v>0</v>
      </c>
      <c r="V1039" s="1" t="str">
        <v>Alien</v>
      </c>
      <c r="W1039" s="10">
        <v>0</v>
      </c>
      <c r="X1039" s="10">
        <v>0</v>
      </c>
      <c r="Y1039" s="10">
        <v>0</v>
      </c>
      <c r="Z1039" s="10">
        <v>0</v>
      </c>
      <c r="AA1039" s="10">
        <v>0</v>
      </c>
      <c r="AB1039" s="10">
        <v>0</v>
      </c>
      <c r="AC1039" s="10">
        <v>0</v>
      </c>
      <c r="AD1039" s="10">
        <v>0</v>
      </c>
      <c r="AE1039" s="10">
        <v>0</v>
      </c>
      <c r="AF1039" s="10">
        <v>0</v>
      </c>
      <c r="AG1039" s="10">
        <v>0</v>
      </c>
      <c r="AH1039" s="10">
        <v>0</v>
      </c>
      <c r="AI1039" s="10">
        <v>0</v>
      </c>
      <c r="AJ1039" s="10">
        <v>0</v>
      </c>
      <c r="AK1039" s="10">
        <v>0</v>
      </c>
      <c r="AL1039" s="10">
        <v>36</v>
      </c>
      <c r="AM1039" s="10">
        <v>0</v>
      </c>
      <c r="AN1039" s="10">
        <v>0</v>
      </c>
      <c r="AO1039" s="10">
        <v>0</v>
      </c>
      <c r="AP1039" s="10">
        <v>0</v>
      </c>
      <c r="AQ1039" s="10">
        <v>0</v>
      </c>
      <c r="AR1039" s="10">
        <v>0</v>
      </c>
      <c r="AS1039" s="16">
        <v>0</v>
      </c>
      <c r="AT1039" s="16">
        <v>0</v>
      </c>
      <c r="AU1039" s="16">
        <v>0</v>
      </c>
      <c r="AV1039" s="16">
        <v>0</v>
      </c>
      <c r="AW1039" s="16" t="str">
        <v/>
      </c>
      <c r="AX1039" s="10">
        <f t="shared" si="114"/>
        <v>36</v>
      </c>
      <c r="AY1039" s="10">
        <f>SUM(Z1039:AK1039)</f>
        <v>0</v>
      </c>
      <c r="AZ1039" s="2" t="s">
        <v>119</v>
      </c>
      <c r="BA1039" s="10">
        <f t="shared" si="115"/>
        <v>6</v>
      </c>
      <c r="BB1039" s="36" t="s">
        <v>118</v>
      </c>
      <c r="BC1039" s="39" t="str">
        <f t="shared" si="116"/>
        <v/>
      </c>
      <c r="BD1039" s="16">
        <f>SUM(AR1039:AW1039)</f>
        <v>0</v>
      </c>
      <c r="BE1039" s="10">
        <f>SUM(AL1039:AQ1039)</f>
        <v>36</v>
      </c>
      <c r="BF1039" s="12">
        <f t="shared" si="117"/>
        <v>0</v>
      </c>
      <c r="BG1039" s="12">
        <f t="shared" si="118"/>
        <v>1</v>
      </c>
      <c r="BH1039" s="9">
        <f t="shared" si="119"/>
        <v>36</v>
      </c>
      <c r="BI1039" s="39" t="str">
        <f t="shared" si="120"/>
        <v/>
      </c>
      <c r="BK1039" s="75"/>
    </row>
    <row r="1040" spans="1:63">
      <c r="A1040" s="2">
        <v>1037</v>
      </c>
      <c r="B1040" s="2">
        <v>2025</v>
      </c>
      <c r="C1040" s="1">
        <v>0</v>
      </c>
      <c r="D1040" s="37" t="str">
        <v>001J100000VlukvIAB</v>
      </c>
      <c r="E1040" s="37" t="e">
        <v>#VALUE!</v>
      </c>
      <c r="F1040" s="37" t="e">
        <v>#VALUE!</v>
      </c>
      <c r="G1040" s="37" t="e">
        <v>#VALUE!</v>
      </c>
      <c r="H1040" s="37">
        <v>0</v>
      </c>
      <c r="I1040" s="37" t="str">
        <v>OPTRIX INFRA LLP</v>
      </c>
      <c r="J1040" s="37" t="e">
        <v>#VALUE!</v>
      </c>
      <c r="K1040" s="37">
        <v>0</v>
      </c>
      <c r="L1040" s="37" t="str">
        <v>001J100000PJG7oIAH</v>
      </c>
      <c r="M1040" s="37" t="str">
        <v>North</v>
      </c>
      <c r="N1040" s="2" t="e">
        <v>#VALUE!</v>
      </c>
      <c r="O1040" s="2" t="e">
        <v>#VALUE!</v>
      </c>
      <c r="P1040" s="2" t="e">
        <v>#VALUE!</v>
      </c>
      <c r="Q1040" s="2" t="str">
        <v>Apr'25</v>
      </c>
      <c r="R1040" s="2">
        <v>2026</v>
      </c>
      <c r="S1040" s="1">
        <v>0</v>
      </c>
      <c r="T1040" s="2" t="str">
        <v/>
      </c>
      <c r="U1040" s="1">
        <v>0</v>
      </c>
      <c r="V1040" s="1" t="str">
        <v>Potential Not updated</v>
      </c>
      <c r="W1040" s="10">
        <v>0</v>
      </c>
      <c r="X1040" s="10">
        <v>0</v>
      </c>
      <c r="Y1040" s="10">
        <v>0</v>
      </c>
      <c r="Z1040" s="10">
        <v>0</v>
      </c>
      <c r="AA1040" s="10">
        <v>0</v>
      </c>
      <c r="AB1040" s="10">
        <v>0</v>
      </c>
      <c r="AC1040" s="10">
        <v>0</v>
      </c>
      <c r="AD1040" s="10">
        <v>0</v>
      </c>
      <c r="AE1040" s="10">
        <v>0</v>
      </c>
      <c r="AF1040" s="10">
        <v>0</v>
      </c>
      <c r="AG1040" s="10">
        <v>0</v>
      </c>
      <c r="AH1040" s="10">
        <v>0</v>
      </c>
      <c r="AI1040" s="10">
        <v>0</v>
      </c>
      <c r="AJ1040" s="10">
        <v>0</v>
      </c>
      <c r="AK1040" s="10">
        <v>0</v>
      </c>
      <c r="AL1040" s="10">
        <v>80</v>
      </c>
      <c r="AM1040" s="10">
        <v>0</v>
      </c>
      <c r="AN1040" s="10">
        <v>0</v>
      </c>
      <c r="AO1040" s="10">
        <v>0</v>
      </c>
      <c r="AP1040" s="10">
        <v>0</v>
      </c>
      <c r="AQ1040" s="10">
        <v>0</v>
      </c>
      <c r="AR1040" s="10">
        <v>0</v>
      </c>
      <c r="AS1040" s="16">
        <v>0</v>
      </c>
      <c r="AT1040" s="16">
        <v>0</v>
      </c>
      <c r="AU1040" s="16">
        <v>0</v>
      </c>
      <c r="AV1040" s="16">
        <v>0</v>
      </c>
      <c r="AW1040" s="16" t="str">
        <v/>
      </c>
      <c r="AX1040" s="10">
        <f t="shared" si="114"/>
        <v>80</v>
      </c>
      <c r="AY1040" s="10">
        <f>SUM(Z1040:AK1040)</f>
        <v>0</v>
      </c>
      <c r="AZ1040" s="2" t="s">
        <v>119</v>
      </c>
      <c r="BA1040" s="10">
        <f t="shared" si="115"/>
        <v>13.333333333333334</v>
      </c>
      <c r="BB1040" s="36" t="s">
        <v>118</v>
      </c>
      <c r="BC1040" s="39" t="str">
        <f t="shared" si="116"/>
        <v/>
      </c>
      <c r="BD1040" s="16">
        <f>SUM(AR1040:AW1040)</f>
        <v>0</v>
      </c>
      <c r="BE1040" s="10">
        <f>SUM(AL1040:AQ1040)</f>
        <v>80</v>
      </c>
      <c r="BF1040" s="12">
        <f t="shared" si="117"/>
        <v>0</v>
      </c>
      <c r="BG1040" s="12">
        <f t="shared" si="118"/>
        <v>1</v>
      </c>
      <c r="BH1040" s="9">
        <f t="shared" si="119"/>
        <v>80</v>
      </c>
      <c r="BI1040" s="39" t="str">
        <f t="shared" si="120"/>
        <v/>
      </c>
      <c r="BK1040" s="75"/>
    </row>
    <row r="1041" spans="1:63">
      <c r="A1041" s="2">
        <v>1038</v>
      </c>
      <c r="B1041" s="2">
        <v>2025</v>
      </c>
      <c r="C1041" s="1">
        <v>0</v>
      </c>
      <c r="D1041" s="37" t="str">
        <v>0015g00001Y5BXMAA3</v>
      </c>
      <c r="E1041" s="37" t="str">
        <v>AGGARWAL CEMENT AND BUILDING MATERIAL</v>
      </c>
      <c r="F1041" s="37" t="str">
        <v>HARYANA</v>
      </c>
      <c r="G1041" s="37" t="str">
        <v>HISAR</v>
      </c>
      <c r="H1041" s="37">
        <v>0</v>
      </c>
      <c r="I1041" s="37" t="str">
        <v>PAL CEMENT AND STEEL PVT. LTD.</v>
      </c>
      <c r="J1041" s="37" t="str">
        <v>Varun Arora</v>
      </c>
      <c r="K1041" s="37">
        <v>0</v>
      </c>
      <c r="L1041" s="37" t="str">
        <v>C12827</v>
      </c>
      <c r="M1041" s="37" t="str">
        <v>North</v>
      </c>
      <c r="N1041" s="2">
        <v>125113</v>
      </c>
      <c r="O1041" s="2" t="str">
        <v>06AGAPB2479G1ZR</v>
      </c>
      <c r="P1041" s="2">
        <v>9992524974</v>
      </c>
      <c r="Q1041" s="2" t="str">
        <v>Apr'25</v>
      </c>
      <c r="R1041" s="2">
        <v>2026</v>
      </c>
      <c r="S1041" s="1">
        <v>0</v>
      </c>
      <c r="T1041" s="2">
        <v>50</v>
      </c>
      <c r="U1041" s="1">
        <v>0.64659999999999995</v>
      </c>
      <c r="V1041" s="1" t="str">
        <v>Friendly</v>
      </c>
      <c r="W1041" s="10">
        <v>0</v>
      </c>
      <c r="X1041" s="10">
        <v>0</v>
      </c>
      <c r="Y1041" s="10">
        <v>0</v>
      </c>
      <c r="Z1041" s="10">
        <v>0</v>
      </c>
      <c r="AA1041" s="10">
        <v>0</v>
      </c>
      <c r="AB1041" s="10">
        <v>0</v>
      </c>
      <c r="AC1041" s="10">
        <v>0</v>
      </c>
      <c r="AD1041" s="10">
        <v>0</v>
      </c>
      <c r="AE1041" s="10">
        <v>0</v>
      </c>
      <c r="AF1041" s="10">
        <v>0</v>
      </c>
      <c r="AG1041" s="10">
        <v>0</v>
      </c>
      <c r="AH1041" s="10">
        <v>0</v>
      </c>
      <c r="AI1041" s="10">
        <v>0</v>
      </c>
      <c r="AJ1041" s="10">
        <v>0</v>
      </c>
      <c r="AK1041" s="10">
        <v>0</v>
      </c>
      <c r="AL1041" s="10">
        <v>51</v>
      </c>
      <c r="AM1041" s="10">
        <v>52</v>
      </c>
      <c r="AN1041" s="10">
        <v>25.56</v>
      </c>
      <c r="AO1041" s="10">
        <v>12.03</v>
      </c>
      <c r="AP1041" s="10">
        <v>1</v>
      </c>
      <c r="AQ1041" s="10">
        <v>3</v>
      </c>
      <c r="AR1041" s="10">
        <v>11.96</v>
      </c>
      <c r="AS1041" s="16">
        <v>5</v>
      </c>
      <c r="AT1041" s="16">
        <v>12.99</v>
      </c>
      <c r="AU1041" s="16">
        <v>84</v>
      </c>
      <c r="AV1041" s="16">
        <v>0</v>
      </c>
      <c r="AW1041" s="16">
        <v>43</v>
      </c>
      <c r="AX1041" s="10">
        <f t="shared" si="114"/>
        <v>301.54000000000002</v>
      </c>
      <c r="AY1041" s="10">
        <f>SUM(Z1041:AK1041)</f>
        <v>0</v>
      </c>
      <c r="AZ1041" s="2" t="s">
        <v>119</v>
      </c>
      <c r="BA1041" s="10">
        <f t="shared" si="115"/>
        <v>24.098333333333333</v>
      </c>
      <c r="BB1041" s="36" t="s">
        <v>118</v>
      </c>
      <c r="BC1041" s="39" t="str">
        <f t="shared" si="116"/>
        <v>B</v>
      </c>
      <c r="BD1041" s="16">
        <f>SUM(AR1041:AW1041)</f>
        <v>156.94999999999999</v>
      </c>
      <c r="BE1041" s="10">
        <f>SUM(AL1041:AQ1041)</f>
        <v>144.59</v>
      </c>
      <c r="BF1041" s="12">
        <f t="shared" si="117"/>
        <v>0.52049479339391114</v>
      </c>
      <c r="BG1041" s="12">
        <f t="shared" si="118"/>
        <v>0.4795052066060887</v>
      </c>
      <c r="BH1041" s="9">
        <f t="shared" si="119"/>
        <v>301.54000000000002</v>
      </c>
      <c r="BI1041" s="39" t="str">
        <f t="shared" si="120"/>
        <v>B</v>
      </c>
      <c r="BK1041" s="75"/>
    </row>
    <row r="1042" spans="1:63">
      <c r="A1042" s="2">
        <v>1039</v>
      </c>
      <c r="B1042" s="2">
        <v>2025</v>
      </c>
      <c r="C1042" s="1">
        <v>0</v>
      </c>
      <c r="D1042" s="37" t="str">
        <v>001J100000RyMZIIA3</v>
      </c>
      <c r="E1042" s="37" t="str">
        <v>KANHA G TRADERS</v>
      </c>
      <c r="F1042" s="37" t="str">
        <v>HARYANA</v>
      </c>
      <c r="G1042" s="37" t="str">
        <v>CHARKI DADRI</v>
      </c>
      <c r="H1042" s="37">
        <v>0</v>
      </c>
      <c r="I1042" s="37" t="str">
        <v>PAL CEMENT AND STEEL PVT. LTD.</v>
      </c>
      <c r="J1042" s="37" t="str">
        <v>Dinesh Kumar</v>
      </c>
      <c r="K1042" s="37">
        <v>0</v>
      </c>
      <c r="L1042" s="37" t="str">
        <v>C12827</v>
      </c>
      <c r="M1042" s="37" t="str">
        <v>North</v>
      </c>
      <c r="N1042" s="2">
        <v>127306</v>
      </c>
      <c r="O1042" s="2" t="str">
        <v>06CJMPM3460K1ZV</v>
      </c>
      <c r="P1042" s="2">
        <v>9812989859</v>
      </c>
      <c r="Q1042" s="2" t="str">
        <v>Apr'25</v>
      </c>
      <c r="R1042" s="2">
        <v>2026</v>
      </c>
      <c r="S1042" s="1">
        <v>0</v>
      </c>
      <c r="T1042" s="2">
        <v>250</v>
      </c>
      <c r="U1042" s="1">
        <v>9.1999999999999998E-2</v>
      </c>
      <c r="V1042" s="1" t="str">
        <v>Alien</v>
      </c>
      <c r="W1042" s="10">
        <v>0</v>
      </c>
      <c r="X1042" s="10">
        <v>0</v>
      </c>
      <c r="Y1042" s="10">
        <v>0</v>
      </c>
      <c r="Z1042" s="10">
        <v>0</v>
      </c>
      <c r="AA1042" s="10">
        <v>0</v>
      </c>
      <c r="AB1042" s="10">
        <v>0</v>
      </c>
      <c r="AC1042" s="10">
        <v>0</v>
      </c>
      <c r="AD1042" s="10">
        <v>0</v>
      </c>
      <c r="AE1042" s="10">
        <v>0</v>
      </c>
      <c r="AF1042" s="10">
        <v>0</v>
      </c>
      <c r="AG1042" s="10">
        <v>0</v>
      </c>
      <c r="AH1042" s="10">
        <v>0</v>
      </c>
      <c r="AI1042" s="10">
        <v>0</v>
      </c>
      <c r="AJ1042" s="10">
        <v>0</v>
      </c>
      <c r="AK1042" s="10">
        <v>0</v>
      </c>
      <c r="AL1042" s="10">
        <v>51</v>
      </c>
      <c r="AM1042" s="10">
        <v>68</v>
      </c>
      <c r="AN1042" s="10">
        <v>26</v>
      </c>
      <c r="AO1042" s="10">
        <v>47.41</v>
      </c>
      <c r="AP1042" s="10">
        <v>2</v>
      </c>
      <c r="AQ1042" s="10">
        <v>2</v>
      </c>
      <c r="AR1042" s="10">
        <v>35.9</v>
      </c>
      <c r="AS1042" s="16">
        <v>0</v>
      </c>
      <c r="AT1042" s="16">
        <v>60</v>
      </c>
      <c r="AU1042" s="16">
        <v>9</v>
      </c>
      <c r="AV1042" s="16">
        <v>0</v>
      </c>
      <c r="AW1042" s="16" t="str">
        <v/>
      </c>
      <c r="AX1042" s="10">
        <f t="shared" si="114"/>
        <v>301.31</v>
      </c>
      <c r="AY1042" s="10">
        <f>SUM(Z1042:AK1042)</f>
        <v>0</v>
      </c>
      <c r="AZ1042" s="2" t="s">
        <v>119</v>
      </c>
      <c r="BA1042" s="10">
        <f t="shared" si="115"/>
        <v>32.734999999999999</v>
      </c>
      <c r="BB1042" s="36" t="s">
        <v>118</v>
      </c>
      <c r="BC1042" s="39" t="str">
        <f t="shared" si="116"/>
        <v>B</v>
      </c>
      <c r="BD1042" s="16">
        <f>SUM(AR1042:AW1042)</f>
        <v>104.9</v>
      </c>
      <c r="BE1042" s="10">
        <f>SUM(AL1042:AQ1042)</f>
        <v>196.41</v>
      </c>
      <c r="BF1042" s="12">
        <f t="shared" si="117"/>
        <v>0.34814642726759815</v>
      </c>
      <c r="BG1042" s="12">
        <f t="shared" si="118"/>
        <v>0.65185357273240185</v>
      </c>
      <c r="BH1042" s="9">
        <f t="shared" si="119"/>
        <v>301.31</v>
      </c>
      <c r="BI1042" s="39" t="str">
        <f t="shared" si="120"/>
        <v>B</v>
      </c>
      <c r="BJ1042" s="1" t="str">
        <f>_xlfn.XLOOKUP(D1042,'Holi gift'!A:A,'Holi gift'!A:A,"",0,1)</f>
        <v>001J100000RyMZIIA3</v>
      </c>
      <c r="BK1042" s="75"/>
    </row>
    <row r="1043" spans="1:63">
      <c r="A1043" s="2">
        <v>1040</v>
      </c>
      <c r="B1043" s="2">
        <v>2025</v>
      </c>
      <c r="C1043" s="1">
        <v>0</v>
      </c>
      <c r="D1043" s="37" t="str">
        <v>001J100000RU7ygIAD</v>
      </c>
      <c r="E1043" s="37" t="str">
        <v>GANPATI STEELS</v>
      </c>
      <c r="F1043" s="37" t="str">
        <v>HARYANA</v>
      </c>
      <c r="G1043" s="37" t="str">
        <v>JIND</v>
      </c>
      <c r="H1043" s="37">
        <v>0</v>
      </c>
      <c r="I1043" s="37" t="str">
        <v>PAL CEMENT AND STEEL PVT. LTD.</v>
      </c>
      <c r="J1043" s="37" t="str">
        <v>Dinesh Kumar</v>
      </c>
      <c r="K1043" s="37">
        <v>0</v>
      </c>
      <c r="L1043" s="37" t="str">
        <v>C12827</v>
      </c>
      <c r="M1043" s="37" t="str">
        <v>North</v>
      </c>
      <c r="N1043" s="2">
        <v>126102</v>
      </c>
      <c r="O1043" s="2" t="str">
        <v>06BTCPG8627H1ZO</v>
      </c>
      <c r="P1043" s="2">
        <v>7988178490</v>
      </c>
      <c r="Q1043" s="2" t="str">
        <v>Apr'25</v>
      </c>
      <c r="R1043" s="2">
        <v>2026</v>
      </c>
      <c r="S1043" s="1">
        <v>0</v>
      </c>
      <c r="T1043" s="2" t="str">
        <v/>
      </c>
      <c r="U1043" s="1">
        <v>0</v>
      </c>
      <c r="V1043" s="1" t="str">
        <v>Potential Not updated</v>
      </c>
      <c r="W1043" s="10">
        <v>0</v>
      </c>
      <c r="X1043" s="10">
        <v>0</v>
      </c>
      <c r="Y1043" s="10">
        <v>0</v>
      </c>
      <c r="Z1043" s="10">
        <v>0</v>
      </c>
      <c r="AA1043" s="10">
        <v>0</v>
      </c>
      <c r="AB1043" s="10">
        <v>0</v>
      </c>
      <c r="AC1043" s="10">
        <v>0</v>
      </c>
      <c r="AD1043" s="10">
        <v>0</v>
      </c>
      <c r="AE1043" s="10">
        <v>0</v>
      </c>
      <c r="AF1043" s="10">
        <v>0</v>
      </c>
      <c r="AG1043" s="10">
        <v>0</v>
      </c>
      <c r="AH1043" s="10">
        <v>0</v>
      </c>
      <c r="AI1043" s="10">
        <v>0</v>
      </c>
      <c r="AJ1043" s="10">
        <v>0</v>
      </c>
      <c r="AK1043" s="10">
        <v>0</v>
      </c>
      <c r="AL1043" s="10">
        <v>53</v>
      </c>
      <c r="AM1043" s="10">
        <v>73</v>
      </c>
      <c r="AN1043" s="10">
        <v>51.5</v>
      </c>
      <c r="AO1043" s="10">
        <v>69.98</v>
      </c>
      <c r="AP1043" s="10">
        <v>81.12</v>
      </c>
      <c r="AQ1043" s="10">
        <v>26.01</v>
      </c>
      <c r="AR1043" s="10">
        <v>21.04</v>
      </c>
      <c r="AS1043" s="16">
        <v>73.22</v>
      </c>
      <c r="AT1043" s="16">
        <v>114.93</v>
      </c>
      <c r="AU1043" s="16">
        <v>79</v>
      </c>
      <c r="AV1043" s="16">
        <v>20.99</v>
      </c>
      <c r="AW1043" s="16">
        <v>102</v>
      </c>
      <c r="AX1043" s="10">
        <f t="shared" si="114"/>
        <v>765.79</v>
      </c>
      <c r="AY1043" s="10">
        <f>SUM(Z1043:AK1043)</f>
        <v>0</v>
      </c>
      <c r="AZ1043" s="2" t="s">
        <v>119</v>
      </c>
      <c r="BA1043" s="10">
        <f t="shared" si="115"/>
        <v>59.101666666666667</v>
      </c>
      <c r="BB1043" s="36" t="s">
        <v>118</v>
      </c>
      <c r="BC1043" s="39" t="str">
        <f t="shared" si="116"/>
        <v>D</v>
      </c>
      <c r="BD1043" s="16">
        <f>SUM(AR1043:AW1043)</f>
        <v>411.18</v>
      </c>
      <c r="BE1043" s="10">
        <f>SUM(AL1043:AQ1043)</f>
        <v>354.61</v>
      </c>
      <c r="BF1043" s="12">
        <f t="shared" si="117"/>
        <v>0.53693571344624513</v>
      </c>
      <c r="BG1043" s="12">
        <f t="shared" si="118"/>
        <v>0.46306428655375498</v>
      </c>
      <c r="BH1043" s="9">
        <f t="shared" si="119"/>
        <v>765.79</v>
      </c>
      <c r="BI1043" s="39" t="str">
        <f t="shared" si="120"/>
        <v>D</v>
      </c>
      <c r="BJ1043" s="1" t="str">
        <f>_xlfn.XLOOKUP(D1043,'Holi gift'!A:A,'Holi gift'!A:A,"",0,1)</f>
        <v>001J100000RU7ygIAD</v>
      </c>
      <c r="BK1043" s="75"/>
    </row>
    <row r="1044" spans="1:63">
      <c r="A1044" s="2">
        <v>1041</v>
      </c>
      <c r="B1044" s="2">
        <v>2025</v>
      </c>
      <c r="C1044" s="1">
        <v>0</v>
      </c>
      <c r="D1044" s="37" t="str">
        <v>0015g00001ge8xOAAQ</v>
      </c>
      <c r="E1044" s="37" t="str">
        <v>SHREE SALASAR TRADING CO</v>
      </c>
      <c r="F1044" s="37" t="str">
        <v>HARYANA</v>
      </c>
      <c r="G1044" s="37" t="str">
        <v>HISAR</v>
      </c>
      <c r="H1044" s="37" t="str">
        <v>Hansi</v>
      </c>
      <c r="I1044" s="37" t="str">
        <v>PAL CEMENT AND STEEL PVT. LTD.</v>
      </c>
      <c r="J1044" s="37" t="str">
        <v>Dinesh Kumar</v>
      </c>
      <c r="K1044" s="37">
        <v>0</v>
      </c>
      <c r="L1044" s="37" t="str">
        <v>C12827</v>
      </c>
      <c r="M1044" s="37" t="str">
        <v>North</v>
      </c>
      <c r="N1044" s="2">
        <v>125033</v>
      </c>
      <c r="O1044" s="2" t="str">
        <v>06CAFPR3623H1ZQ</v>
      </c>
      <c r="P1044" s="2">
        <v>8553750000</v>
      </c>
      <c r="Q1044" s="2" t="str">
        <v>Apr'25</v>
      </c>
      <c r="R1044" s="2">
        <v>2026</v>
      </c>
      <c r="S1044" s="1">
        <v>0</v>
      </c>
      <c r="T1044" s="2">
        <v>50</v>
      </c>
      <c r="U1044" s="1">
        <v>2.521066666666667</v>
      </c>
      <c r="V1044" s="1" t="str">
        <v>Friendly</v>
      </c>
      <c r="W1044" s="10">
        <v>0</v>
      </c>
      <c r="X1044" s="10">
        <v>0</v>
      </c>
      <c r="Y1044" s="10">
        <v>0</v>
      </c>
      <c r="Z1044" s="10">
        <v>0</v>
      </c>
      <c r="AA1044" s="10">
        <v>0</v>
      </c>
      <c r="AB1044" s="10">
        <v>0</v>
      </c>
      <c r="AC1044" s="10">
        <v>0</v>
      </c>
      <c r="AD1044" s="10">
        <v>0</v>
      </c>
      <c r="AE1044" s="10">
        <v>0</v>
      </c>
      <c r="AF1044" s="10">
        <v>0</v>
      </c>
      <c r="AG1044" s="10">
        <v>0</v>
      </c>
      <c r="AH1044" s="10">
        <v>0</v>
      </c>
      <c r="AI1044" s="10">
        <v>0</v>
      </c>
      <c r="AJ1044" s="10">
        <v>0</v>
      </c>
      <c r="AK1044" s="10">
        <v>0</v>
      </c>
      <c r="AL1044" s="10">
        <v>53</v>
      </c>
      <c r="AM1044" s="10">
        <v>82</v>
      </c>
      <c r="AN1044" s="10">
        <v>25.55</v>
      </c>
      <c r="AO1044" s="10">
        <v>14.99</v>
      </c>
      <c r="AP1044" s="10">
        <v>1</v>
      </c>
      <c r="AQ1044" s="10">
        <v>2</v>
      </c>
      <c r="AR1044" s="10">
        <v>42.08</v>
      </c>
      <c r="AS1044" s="16">
        <v>40.54</v>
      </c>
      <c r="AT1044" s="16">
        <v>63.99</v>
      </c>
      <c r="AU1044" s="16">
        <v>189</v>
      </c>
      <c r="AV1044" s="16">
        <v>125.17</v>
      </c>
      <c r="AW1044" s="16">
        <v>113</v>
      </c>
      <c r="AX1044" s="10">
        <f t="shared" si="114"/>
        <v>752.32</v>
      </c>
      <c r="AY1044" s="10">
        <f>SUM(Z1044:AK1044)</f>
        <v>0</v>
      </c>
      <c r="AZ1044" s="2" t="s">
        <v>119</v>
      </c>
      <c r="BA1044" s="10">
        <f t="shared" si="115"/>
        <v>29.756666666666671</v>
      </c>
      <c r="BB1044" s="36" t="s">
        <v>118</v>
      </c>
      <c r="BC1044" s="39" t="str">
        <f t="shared" si="116"/>
        <v>D</v>
      </c>
      <c r="BD1044" s="16">
        <f>SUM(AR1044:AW1044)</f>
        <v>573.78</v>
      </c>
      <c r="BE1044" s="10">
        <f>SUM(AL1044:AQ1044)</f>
        <v>178.54000000000002</v>
      </c>
      <c r="BF1044" s="12">
        <f t="shared" si="117"/>
        <v>0.76268077413866431</v>
      </c>
      <c r="BG1044" s="12">
        <f t="shared" si="118"/>
        <v>0.23731922586133561</v>
      </c>
      <c r="BH1044" s="9">
        <f t="shared" si="119"/>
        <v>752.32</v>
      </c>
      <c r="BI1044" s="39" t="str">
        <f t="shared" si="120"/>
        <v>D</v>
      </c>
      <c r="BJ1044" s="1" t="str">
        <f>_xlfn.XLOOKUP(D1044,'Holi gift'!A:A,'Holi gift'!A:A,"",0,1)</f>
        <v>0015g00001ge8xOAAQ</v>
      </c>
      <c r="BK1044" s="75"/>
    </row>
    <row r="1045" spans="1:63">
      <c r="A1045" s="2">
        <v>1042</v>
      </c>
      <c r="B1045" s="2">
        <v>2025</v>
      </c>
      <c r="C1045" s="1">
        <v>0</v>
      </c>
      <c r="D1045" s="37" t="str">
        <v>001J100000Vl1ymIAB</v>
      </c>
      <c r="E1045" s="37" t="str">
        <v>CHIRAG STEEL ENTERPRISES</v>
      </c>
      <c r="F1045" s="37" t="str">
        <v>PUNJAB</v>
      </c>
      <c r="G1045" s="37" t="str">
        <v>FATEHGARH SAHIB</v>
      </c>
      <c r="H1045" s="37">
        <v>0</v>
      </c>
      <c r="I1045" s="37" t="str">
        <v>PAL CEMENT AND STEEL PVT. LTD.</v>
      </c>
      <c r="J1045" s="37" t="str">
        <v>Abhishek Wadhwa</v>
      </c>
      <c r="K1045" s="37">
        <v>0</v>
      </c>
      <c r="L1045" s="37" t="str">
        <v>C12827</v>
      </c>
      <c r="M1045" s="37" t="str">
        <v>North</v>
      </c>
      <c r="N1045" s="2">
        <v>147301</v>
      </c>
      <c r="O1045" s="2" t="str">
        <v>03AANHM8412R1ZM</v>
      </c>
      <c r="P1045" s="2">
        <v>9814681481</v>
      </c>
      <c r="Q1045" s="2" t="str">
        <v>Apr'25</v>
      </c>
      <c r="R1045" s="2">
        <v>2026</v>
      </c>
      <c r="S1045" s="1">
        <v>0</v>
      </c>
      <c r="T1045" s="2">
        <v>100</v>
      </c>
      <c r="U1045" s="1">
        <v>0</v>
      </c>
      <c r="V1045" s="1" t="str">
        <v>Challenger</v>
      </c>
      <c r="W1045" s="10">
        <v>0</v>
      </c>
      <c r="X1045" s="10">
        <v>0</v>
      </c>
      <c r="Y1045" s="10">
        <v>0</v>
      </c>
      <c r="Z1045" s="10">
        <v>0</v>
      </c>
      <c r="AA1045" s="10">
        <v>0</v>
      </c>
      <c r="AB1045" s="10">
        <v>0</v>
      </c>
      <c r="AC1045" s="10">
        <v>0</v>
      </c>
      <c r="AD1045" s="10">
        <v>0</v>
      </c>
      <c r="AE1045" s="10">
        <v>0</v>
      </c>
      <c r="AF1045" s="10">
        <v>0</v>
      </c>
      <c r="AG1045" s="10">
        <v>0</v>
      </c>
      <c r="AH1045" s="10">
        <v>0</v>
      </c>
      <c r="AI1045" s="10">
        <v>0</v>
      </c>
      <c r="AJ1045" s="10">
        <v>0</v>
      </c>
      <c r="AK1045" s="10">
        <v>0</v>
      </c>
      <c r="AL1045" s="10">
        <v>66</v>
      </c>
      <c r="AM1045" s="10">
        <v>70</v>
      </c>
      <c r="AN1045" s="10">
        <v>33</v>
      </c>
      <c r="AO1045" s="10">
        <v>0</v>
      </c>
      <c r="AP1045" s="10">
        <v>0</v>
      </c>
      <c r="AQ1045" s="10">
        <v>0</v>
      </c>
      <c r="AR1045" s="10">
        <v>0</v>
      </c>
      <c r="AS1045" s="16">
        <v>0</v>
      </c>
      <c r="AT1045" s="16">
        <v>0</v>
      </c>
      <c r="AU1045" s="16">
        <v>0</v>
      </c>
      <c r="AV1045" s="16">
        <v>0</v>
      </c>
      <c r="AW1045" s="16">
        <v>32</v>
      </c>
      <c r="AX1045" s="10">
        <f t="shared" si="114"/>
        <v>201</v>
      </c>
      <c r="AY1045" s="10">
        <f>SUM(Z1045:AK1045)</f>
        <v>0</v>
      </c>
      <c r="AZ1045" s="2" t="s">
        <v>119</v>
      </c>
      <c r="BA1045" s="10">
        <f t="shared" si="115"/>
        <v>28.166666666666668</v>
      </c>
      <c r="BB1045" s="36" t="s">
        <v>118</v>
      </c>
      <c r="BC1045" s="39" t="str">
        <f t="shared" si="116"/>
        <v>A</v>
      </c>
      <c r="BD1045" s="16">
        <f>SUM(AR1045:AW1045)</f>
        <v>32</v>
      </c>
      <c r="BE1045" s="10">
        <f>SUM(AL1045:AQ1045)</f>
        <v>169</v>
      </c>
      <c r="BF1045" s="12">
        <f t="shared" si="117"/>
        <v>0.15920398009950248</v>
      </c>
      <c r="BG1045" s="12">
        <f t="shared" si="118"/>
        <v>0.84079601990049746</v>
      </c>
      <c r="BH1045" s="9">
        <f t="shared" si="119"/>
        <v>201</v>
      </c>
      <c r="BI1045" s="39" t="str">
        <f t="shared" si="120"/>
        <v>A</v>
      </c>
      <c r="BK1045" s="75"/>
    </row>
    <row r="1046" spans="1:63">
      <c r="A1046" s="2">
        <v>1043</v>
      </c>
      <c r="B1046" s="2">
        <v>2025</v>
      </c>
      <c r="C1046" s="1">
        <v>0</v>
      </c>
      <c r="D1046" s="37" t="str">
        <v>0015g00001W4W5gAAF</v>
      </c>
      <c r="E1046" s="37" t="str">
        <v>RIDHI STEEL BUILDWELL INFRA</v>
      </c>
      <c r="F1046" s="37" t="str">
        <v>HARYANA</v>
      </c>
      <c r="G1046" s="37" t="str">
        <v>PANCHKULA</v>
      </c>
      <c r="H1046" s="37" t="str">
        <v>Panchkula</v>
      </c>
      <c r="I1046" s="37" t="str">
        <v>RAMDOOT UDHYOG PRIVATE LIMITED</v>
      </c>
      <c r="J1046" s="37" t="str">
        <v>Sushant Abrol</v>
      </c>
      <c r="K1046" s="37">
        <v>0</v>
      </c>
      <c r="L1046" s="37" t="str">
        <v>C13168</v>
      </c>
      <c r="M1046" s="37" t="str">
        <v>North</v>
      </c>
      <c r="N1046" s="2">
        <v>134113</v>
      </c>
      <c r="O1046" s="2" t="str">
        <v>06CTHPG5995A1ZN</v>
      </c>
      <c r="P1046" s="2">
        <v>9815028585</v>
      </c>
      <c r="Q1046" s="2" t="str">
        <v>Apr'25</v>
      </c>
      <c r="R1046" s="2">
        <v>2026</v>
      </c>
      <c r="S1046" s="1">
        <v>0</v>
      </c>
      <c r="T1046" s="2">
        <v>100</v>
      </c>
      <c r="U1046" s="1">
        <v>0</v>
      </c>
      <c r="V1046" s="1" t="str">
        <v>Challenger</v>
      </c>
      <c r="W1046" s="10">
        <v>0</v>
      </c>
      <c r="X1046" s="10">
        <v>0</v>
      </c>
      <c r="Y1046" s="10">
        <v>0</v>
      </c>
      <c r="Z1046" s="10">
        <v>0</v>
      </c>
      <c r="AA1046" s="10">
        <v>0</v>
      </c>
      <c r="AB1046" s="10">
        <v>0</v>
      </c>
      <c r="AC1046" s="10">
        <v>0</v>
      </c>
      <c r="AD1046" s="10">
        <v>0</v>
      </c>
      <c r="AE1046" s="10">
        <v>0</v>
      </c>
      <c r="AF1046" s="10">
        <v>0</v>
      </c>
      <c r="AG1046" s="10">
        <v>0</v>
      </c>
      <c r="AH1046" s="10">
        <v>0</v>
      </c>
      <c r="AI1046" s="10">
        <v>0</v>
      </c>
      <c r="AJ1046" s="10">
        <v>0</v>
      </c>
      <c r="AK1046" s="10">
        <v>0</v>
      </c>
      <c r="AL1046" s="10">
        <v>160.69999999999999</v>
      </c>
      <c r="AM1046" s="10">
        <v>135</v>
      </c>
      <c r="AN1046" s="10">
        <v>36</v>
      </c>
      <c r="AO1046" s="10">
        <v>0</v>
      </c>
      <c r="AP1046" s="10">
        <v>0</v>
      </c>
      <c r="AQ1046" s="10">
        <v>0</v>
      </c>
      <c r="AR1046" s="10">
        <v>0</v>
      </c>
      <c r="AS1046" s="16">
        <v>0</v>
      </c>
      <c r="AT1046" s="16">
        <v>0</v>
      </c>
      <c r="AU1046" s="16">
        <v>0</v>
      </c>
      <c r="AV1046" s="16">
        <v>0</v>
      </c>
      <c r="AW1046" s="16" t="str">
        <v/>
      </c>
      <c r="AX1046" s="10">
        <f t="shared" si="114"/>
        <v>331.7</v>
      </c>
      <c r="AY1046" s="10">
        <f>SUM(Z1046:AK1046)</f>
        <v>0</v>
      </c>
      <c r="AZ1046" s="2" t="s">
        <v>119</v>
      </c>
      <c r="BA1046" s="10">
        <f t="shared" si="115"/>
        <v>55.283333333333331</v>
      </c>
      <c r="BB1046" s="36" t="s">
        <v>118</v>
      </c>
      <c r="BC1046" s="39" t="str">
        <f t="shared" si="116"/>
        <v>B</v>
      </c>
      <c r="BD1046" s="16">
        <f>SUM(AR1046:AW1046)</f>
        <v>0</v>
      </c>
      <c r="BE1046" s="10">
        <f>SUM(AL1046:AQ1046)</f>
        <v>331.7</v>
      </c>
      <c r="BF1046" s="12">
        <f t="shared" si="117"/>
        <v>0</v>
      </c>
      <c r="BG1046" s="12">
        <f t="shared" si="118"/>
        <v>1</v>
      </c>
      <c r="BH1046" s="9">
        <f t="shared" si="119"/>
        <v>331.7</v>
      </c>
      <c r="BI1046" s="39" t="str">
        <f t="shared" si="120"/>
        <v>B</v>
      </c>
      <c r="BJ1046" s="1" t="str">
        <f>_xlfn.XLOOKUP(D1046,'Holi gift'!A:A,'Holi gift'!A:A,"",0,1)</f>
        <v/>
      </c>
      <c r="BK1046" s="75"/>
    </row>
    <row r="1047" spans="1:63">
      <c r="A1047" s="2">
        <v>1044</v>
      </c>
      <c r="B1047" s="2">
        <v>2025</v>
      </c>
      <c r="C1047" s="1">
        <v>0</v>
      </c>
      <c r="D1047" s="37" t="str">
        <v>001J100000RyeuhIAB</v>
      </c>
      <c r="E1047" s="37" t="str">
        <v>M/S SHIV SHANKER BUILDING MATERIAL STORE</v>
      </c>
      <c r="F1047" s="37" t="str">
        <v>HARYANA</v>
      </c>
      <c r="G1047" s="37" t="str">
        <v>KAITHAL</v>
      </c>
      <c r="H1047" s="37" t="str">
        <v>Pundri</v>
      </c>
      <c r="I1047" s="37" t="str">
        <v>RAMDOOT UDHYOG PRIVATE LIMITED</v>
      </c>
      <c r="J1047" s="37" t="str">
        <v>Naseem Makkar</v>
      </c>
      <c r="K1047" s="37">
        <v>0</v>
      </c>
      <c r="L1047" s="37" t="str">
        <v>C13168</v>
      </c>
      <c r="M1047" s="37" t="str">
        <v>North</v>
      </c>
      <c r="N1047" s="2">
        <v>136026</v>
      </c>
      <c r="O1047" s="2" t="str">
        <v>06AAKPC2121L1Z2</v>
      </c>
      <c r="P1047" s="2">
        <v>9991149505</v>
      </c>
      <c r="Q1047" s="2" t="str">
        <v>Apr'25</v>
      </c>
      <c r="R1047" s="2">
        <v>2026</v>
      </c>
      <c r="S1047" s="1">
        <v>0</v>
      </c>
      <c r="T1047" s="2">
        <v>80</v>
      </c>
      <c r="U1047" s="1">
        <v>0.10037499999999999</v>
      </c>
      <c r="V1047" s="1" t="str">
        <v>Star</v>
      </c>
      <c r="W1047" s="10">
        <v>0</v>
      </c>
      <c r="X1047" s="10">
        <v>0</v>
      </c>
      <c r="Y1047" s="10">
        <v>0</v>
      </c>
      <c r="Z1047" s="10">
        <v>0</v>
      </c>
      <c r="AA1047" s="10">
        <v>0</v>
      </c>
      <c r="AB1047" s="10">
        <v>0</v>
      </c>
      <c r="AC1047" s="10">
        <v>0</v>
      </c>
      <c r="AD1047" s="10">
        <v>0</v>
      </c>
      <c r="AE1047" s="10">
        <v>0</v>
      </c>
      <c r="AF1047" s="10">
        <v>0</v>
      </c>
      <c r="AG1047" s="10">
        <v>0</v>
      </c>
      <c r="AH1047" s="10">
        <v>0</v>
      </c>
      <c r="AI1047" s="10">
        <v>0</v>
      </c>
      <c r="AJ1047" s="10">
        <v>0</v>
      </c>
      <c r="AK1047" s="10">
        <v>0</v>
      </c>
      <c r="AL1047" s="10">
        <v>12.55</v>
      </c>
      <c r="AM1047" s="10">
        <v>0</v>
      </c>
      <c r="AN1047" s="10">
        <v>0</v>
      </c>
      <c r="AO1047" s="10">
        <v>0</v>
      </c>
      <c r="AP1047" s="10">
        <v>0</v>
      </c>
      <c r="AQ1047" s="10">
        <v>0</v>
      </c>
      <c r="AR1047" s="10">
        <v>0</v>
      </c>
      <c r="AS1047" s="16">
        <v>0</v>
      </c>
      <c r="AT1047" s="16">
        <v>24.09</v>
      </c>
      <c r="AU1047" s="16">
        <v>0</v>
      </c>
      <c r="AV1047" s="16">
        <v>0</v>
      </c>
      <c r="AW1047" s="16" t="str">
        <v/>
      </c>
      <c r="AX1047" s="10">
        <f t="shared" si="114"/>
        <v>36.64</v>
      </c>
      <c r="AY1047" s="10">
        <f>SUM(Z1047:AK1047)</f>
        <v>0</v>
      </c>
      <c r="AZ1047" s="2" t="s">
        <v>119</v>
      </c>
      <c r="BA1047" s="10">
        <f t="shared" si="115"/>
        <v>2.0916666666666668</v>
      </c>
      <c r="BB1047" s="36" t="s">
        <v>118</v>
      </c>
      <c r="BC1047" s="39" t="str">
        <f t="shared" si="116"/>
        <v/>
      </c>
      <c r="BD1047" s="16">
        <f>SUM(AR1047:AW1047)</f>
        <v>24.09</v>
      </c>
      <c r="BE1047" s="10">
        <f>SUM(AL1047:AQ1047)</f>
        <v>12.55</v>
      </c>
      <c r="BF1047" s="12">
        <f t="shared" si="117"/>
        <v>0.65747816593886466</v>
      </c>
      <c r="BG1047" s="12">
        <f t="shared" si="118"/>
        <v>0.3425218340611354</v>
      </c>
      <c r="BH1047" s="9">
        <f t="shared" si="119"/>
        <v>36.64</v>
      </c>
      <c r="BI1047" s="39" t="str">
        <f t="shared" si="120"/>
        <v/>
      </c>
      <c r="BK1047" s="75"/>
    </row>
    <row r="1048" spans="1:63">
      <c r="A1048" s="2">
        <v>1045</v>
      </c>
      <c r="B1048" s="2">
        <v>2025</v>
      </c>
      <c r="C1048" s="1">
        <v>0</v>
      </c>
      <c r="D1048" s="37" t="str">
        <v>001J100000TukJ1IAJ</v>
      </c>
      <c r="E1048" s="37" t="str">
        <v>GARG  ENTERPRISES</v>
      </c>
      <c r="F1048" s="37" t="str">
        <v>HARYANA</v>
      </c>
      <c r="G1048" s="37" t="str">
        <v>YAMUNANAGAR</v>
      </c>
      <c r="H1048" s="37" t="str">
        <v>Bilaspur</v>
      </c>
      <c r="I1048" s="37" t="str">
        <v>RAMDOOT UDHYOG PRIVATE LIMITED</v>
      </c>
      <c r="J1048" s="37" t="str">
        <v>Naseem Makkar</v>
      </c>
      <c r="K1048" s="37">
        <v>0</v>
      </c>
      <c r="L1048" s="37" t="str">
        <v>C13168</v>
      </c>
      <c r="M1048" s="37" t="str">
        <v>North</v>
      </c>
      <c r="N1048" s="2">
        <v>133204</v>
      </c>
      <c r="O1048" s="2" t="str">
        <v>06AFMPC7944N2ZW</v>
      </c>
      <c r="P1048" s="2">
        <v>9416145147</v>
      </c>
      <c r="Q1048" s="2" t="str">
        <v>Apr'25</v>
      </c>
      <c r="R1048" s="2">
        <v>2026</v>
      </c>
      <c r="S1048" s="1">
        <v>0</v>
      </c>
      <c r="T1048" s="2">
        <v>10</v>
      </c>
      <c r="U1048" s="1">
        <v>0</v>
      </c>
      <c r="V1048" s="1" t="str">
        <v>Minor</v>
      </c>
      <c r="W1048" s="10">
        <v>0</v>
      </c>
      <c r="X1048" s="10">
        <v>0</v>
      </c>
      <c r="Y1048" s="10">
        <v>0</v>
      </c>
      <c r="Z1048" s="10">
        <v>0</v>
      </c>
      <c r="AA1048" s="10">
        <v>0</v>
      </c>
      <c r="AB1048" s="10">
        <v>0</v>
      </c>
      <c r="AC1048" s="10">
        <v>0</v>
      </c>
      <c r="AD1048" s="10">
        <v>0</v>
      </c>
      <c r="AE1048" s="10">
        <v>0</v>
      </c>
      <c r="AF1048" s="10">
        <v>0</v>
      </c>
      <c r="AG1048" s="10">
        <v>0</v>
      </c>
      <c r="AH1048" s="10">
        <v>0</v>
      </c>
      <c r="AI1048" s="10">
        <v>0</v>
      </c>
      <c r="AJ1048" s="10">
        <v>0</v>
      </c>
      <c r="AK1048" s="10">
        <v>0</v>
      </c>
      <c r="AL1048" s="10">
        <v>6.22</v>
      </c>
      <c r="AM1048" s="10">
        <v>0</v>
      </c>
      <c r="AN1048" s="10">
        <v>0</v>
      </c>
      <c r="AO1048" s="10">
        <v>0</v>
      </c>
      <c r="AP1048" s="10">
        <v>0</v>
      </c>
      <c r="AQ1048" s="10">
        <v>0</v>
      </c>
      <c r="AR1048" s="10">
        <v>0</v>
      </c>
      <c r="AS1048" s="16">
        <v>0</v>
      </c>
      <c r="AT1048" s="16">
        <v>0</v>
      </c>
      <c r="AU1048" s="16">
        <v>0</v>
      </c>
      <c r="AV1048" s="16">
        <v>0</v>
      </c>
      <c r="AW1048" s="16" t="str">
        <v/>
      </c>
      <c r="AX1048" s="10">
        <f t="shared" si="114"/>
        <v>6.22</v>
      </c>
      <c r="AY1048" s="10">
        <f>SUM(Z1048:AK1048)</f>
        <v>0</v>
      </c>
      <c r="AZ1048" s="2" t="s">
        <v>119</v>
      </c>
      <c r="BA1048" s="10">
        <f t="shared" si="115"/>
        <v>1.0366666666666666</v>
      </c>
      <c r="BB1048" s="36" t="s">
        <v>118</v>
      </c>
      <c r="BC1048" s="39" t="str">
        <f t="shared" si="116"/>
        <v/>
      </c>
      <c r="BD1048" s="16">
        <f>SUM(AR1048:AW1048)</f>
        <v>0</v>
      </c>
      <c r="BE1048" s="10">
        <f>SUM(AL1048:AQ1048)</f>
        <v>6.22</v>
      </c>
      <c r="BF1048" s="12">
        <f t="shared" si="117"/>
        <v>0</v>
      </c>
      <c r="BG1048" s="12">
        <f t="shared" si="118"/>
        <v>1</v>
      </c>
      <c r="BH1048" s="9">
        <f t="shared" si="119"/>
        <v>6.22</v>
      </c>
      <c r="BI1048" s="39" t="str">
        <f t="shared" si="120"/>
        <v/>
      </c>
      <c r="BK1048" s="75"/>
    </row>
    <row r="1049" spans="1:63">
      <c r="A1049" s="2">
        <v>1046</v>
      </c>
      <c r="B1049" s="2">
        <v>2025</v>
      </c>
      <c r="C1049" s="1">
        <v>0</v>
      </c>
      <c r="D1049" s="37" t="str">
        <v>0015g00001YPuZ8AAL</v>
      </c>
      <c r="E1049" s="37" t="str">
        <v>ADHANA BUILDERS</v>
      </c>
      <c r="F1049" s="37" t="str">
        <v>UTTAR PRADESH</v>
      </c>
      <c r="G1049" s="37" t="str">
        <v>GAUTAM BUDDHA NAGAR</v>
      </c>
      <c r="H1049" s="37" t="str">
        <v>Noida</v>
      </c>
      <c r="I1049" s="37" t="str">
        <v>SHASHI STEELS CORPORATION</v>
      </c>
      <c r="J1049" s="37" t="str">
        <v>Abhijeet Biswas</v>
      </c>
      <c r="K1049" s="37">
        <v>0</v>
      </c>
      <c r="L1049" s="37" t="str">
        <v>C12816</v>
      </c>
      <c r="M1049" s="37" t="str">
        <v>North</v>
      </c>
      <c r="N1049" s="2">
        <v>201301</v>
      </c>
      <c r="O1049" s="2" t="str">
        <v>09BDDPS5862D1ZB</v>
      </c>
      <c r="P1049" s="2">
        <v>9958510600</v>
      </c>
      <c r="Q1049" s="2" t="str">
        <v>Apr'25</v>
      </c>
      <c r="R1049" s="2">
        <v>2026</v>
      </c>
      <c r="S1049" s="1">
        <v>0</v>
      </c>
      <c r="T1049" s="2">
        <v>100</v>
      </c>
      <c r="U1049" s="1">
        <v>0</v>
      </c>
      <c r="V1049" s="1" t="str">
        <v>Challenger</v>
      </c>
      <c r="W1049" s="10">
        <v>0</v>
      </c>
      <c r="X1049" s="10">
        <v>0</v>
      </c>
      <c r="Y1049" s="10">
        <v>0</v>
      </c>
      <c r="Z1049" s="10">
        <v>0</v>
      </c>
      <c r="AA1049" s="10">
        <v>0</v>
      </c>
      <c r="AB1049" s="10">
        <v>0</v>
      </c>
      <c r="AC1049" s="10">
        <v>0</v>
      </c>
      <c r="AD1049" s="10">
        <v>0</v>
      </c>
      <c r="AE1049" s="10">
        <v>0</v>
      </c>
      <c r="AF1049" s="10">
        <v>0</v>
      </c>
      <c r="AG1049" s="10">
        <v>0</v>
      </c>
      <c r="AH1049" s="10">
        <v>0</v>
      </c>
      <c r="AI1049" s="10">
        <v>0</v>
      </c>
      <c r="AJ1049" s="10">
        <v>0</v>
      </c>
      <c r="AK1049" s="10">
        <v>0</v>
      </c>
      <c r="AL1049" s="10">
        <v>51</v>
      </c>
      <c r="AM1049" s="10">
        <v>0</v>
      </c>
      <c r="AN1049" s="10">
        <v>0</v>
      </c>
      <c r="AO1049" s="10">
        <v>0</v>
      </c>
      <c r="AP1049" s="10">
        <v>0</v>
      </c>
      <c r="AQ1049" s="10">
        <v>0</v>
      </c>
      <c r="AR1049" s="10">
        <v>0</v>
      </c>
      <c r="AS1049" s="16">
        <v>10.199999999999999</v>
      </c>
      <c r="AT1049" s="16">
        <v>0</v>
      </c>
      <c r="AU1049" s="16">
        <v>0</v>
      </c>
      <c r="AV1049" s="16">
        <v>0</v>
      </c>
      <c r="AW1049" s="16" t="str">
        <v/>
      </c>
      <c r="AX1049" s="10">
        <f t="shared" si="114"/>
        <v>61.2</v>
      </c>
      <c r="AY1049" s="10">
        <f>SUM(Z1049:AK1049)</f>
        <v>0</v>
      </c>
      <c r="AZ1049" s="2" t="s">
        <v>119</v>
      </c>
      <c r="BA1049" s="10">
        <f t="shared" si="115"/>
        <v>8.5</v>
      </c>
      <c r="BB1049" s="36" t="s">
        <v>118</v>
      </c>
      <c r="BC1049" s="39" t="str">
        <f t="shared" si="116"/>
        <v/>
      </c>
      <c r="BD1049" s="16">
        <f>SUM(AR1049:AW1049)</f>
        <v>10.199999999999999</v>
      </c>
      <c r="BE1049" s="10">
        <f>SUM(AL1049:AQ1049)</f>
        <v>51</v>
      </c>
      <c r="BF1049" s="12">
        <f t="shared" si="117"/>
        <v>0.16666666666666666</v>
      </c>
      <c r="BG1049" s="12">
        <f t="shared" si="118"/>
        <v>0.83333333333333326</v>
      </c>
      <c r="BH1049" s="9">
        <f t="shared" si="119"/>
        <v>61.2</v>
      </c>
      <c r="BI1049" s="39" t="str">
        <f t="shared" si="120"/>
        <v/>
      </c>
      <c r="BK1049" s="75"/>
    </row>
    <row r="1050" spans="1:63">
      <c r="A1050" s="2">
        <v>1047</v>
      </c>
      <c r="B1050" s="2">
        <v>2025</v>
      </c>
      <c r="C1050" s="1">
        <v>0</v>
      </c>
      <c r="D1050" s="37" t="str">
        <v>0015g00001W4JBdAAN</v>
      </c>
      <c r="E1050" s="37" t="str">
        <v>M/S ROHIT CEMENT AGENCY</v>
      </c>
      <c r="F1050" s="37" t="str">
        <v>UTTAR PRADESH</v>
      </c>
      <c r="G1050" s="37" t="str">
        <v>GAUTAM BUDDHA NAGAR</v>
      </c>
      <c r="H1050" s="37" t="str">
        <v>Noida</v>
      </c>
      <c r="I1050" s="37" t="str">
        <v>SHASHI STEELS CORPORATION</v>
      </c>
      <c r="J1050" s="37" t="str">
        <v>Abhijeet Biswas</v>
      </c>
      <c r="K1050" s="37">
        <v>0</v>
      </c>
      <c r="L1050" s="37" t="str">
        <v>C12816</v>
      </c>
      <c r="M1050" s="37" t="str">
        <v>North</v>
      </c>
      <c r="N1050" s="2">
        <v>201304</v>
      </c>
      <c r="O1050" s="2" t="str">
        <v>09APLPA9770R1ZX</v>
      </c>
      <c r="P1050" s="2">
        <v>9310009345</v>
      </c>
      <c r="Q1050" s="2" t="str">
        <v>Apr'25</v>
      </c>
      <c r="R1050" s="2">
        <v>2026</v>
      </c>
      <c r="S1050" s="1">
        <v>0</v>
      </c>
      <c r="T1050" s="2">
        <v>80</v>
      </c>
      <c r="U1050" s="1">
        <v>0.12083333333333332</v>
      </c>
      <c r="V1050" s="1" t="str">
        <v>Star</v>
      </c>
      <c r="W1050" s="10">
        <v>0</v>
      </c>
      <c r="X1050" s="10">
        <v>0</v>
      </c>
      <c r="Y1050" s="10">
        <v>0</v>
      </c>
      <c r="Z1050" s="10">
        <v>0</v>
      </c>
      <c r="AA1050" s="10">
        <v>0</v>
      </c>
      <c r="AB1050" s="10">
        <v>0</v>
      </c>
      <c r="AC1050" s="10">
        <v>0</v>
      </c>
      <c r="AD1050" s="10">
        <v>0</v>
      </c>
      <c r="AE1050" s="10">
        <v>0</v>
      </c>
      <c r="AF1050" s="10">
        <v>0</v>
      </c>
      <c r="AG1050" s="10">
        <v>0</v>
      </c>
      <c r="AH1050" s="10">
        <v>0</v>
      </c>
      <c r="AI1050" s="10">
        <v>0</v>
      </c>
      <c r="AJ1050" s="10">
        <v>0</v>
      </c>
      <c r="AK1050" s="10">
        <v>0</v>
      </c>
      <c r="AL1050" s="10">
        <v>250</v>
      </c>
      <c r="AM1050" s="10">
        <v>0</v>
      </c>
      <c r="AN1050" s="10">
        <v>0</v>
      </c>
      <c r="AO1050" s="10">
        <v>0</v>
      </c>
      <c r="AP1050" s="10">
        <v>0</v>
      </c>
      <c r="AQ1050" s="10">
        <v>2</v>
      </c>
      <c r="AR1050" s="10">
        <v>0</v>
      </c>
      <c r="AS1050" s="16">
        <v>20.2</v>
      </c>
      <c r="AT1050" s="16">
        <v>0</v>
      </c>
      <c r="AU1050" s="16">
        <v>0</v>
      </c>
      <c r="AV1050" s="16">
        <v>29</v>
      </c>
      <c r="AW1050" s="16" t="str">
        <v/>
      </c>
      <c r="AX1050" s="10">
        <f t="shared" si="114"/>
        <v>301.2</v>
      </c>
      <c r="AY1050" s="10">
        <f>SUM(Z1050:AK1050)</f>
        <v>0</v>
      </c>
      <c r="AZ1050" s="2" t="s">
        <v>119</v>
      </c>
      <c r="BA1050" s="10">
        <f t="shared" si="115"/>
        <v>42</v>
      </c>
      <c r="BB1050" s="36" t="s">
        <v>118</v>
      </c>
      <c r="BC1050" s="39" t="str">
        <f t="shared" si="116"/>
        <v>B</v>
      </c>
      <c r="BD1050" s="16">
        <f>SUM(AR1050:AW1050)</f>
        <v>49.2</v>
      </c>
      <c r="BE1050" s="10">
        <f>SUM(AL1050:AQ1050)</f>
        <v>252</v>
      </c>
      <c r="BF1050" s="12">
        <f t="shared" si="117"/>
        <v>0.16334661354581675</v>
      </c>
      <c r="BG1050" s="12">
        <f t="shared" si="118"/>
        <v>0.8366533864541833</v>
      </c>
      <c r="BH1050" s="9">
        <f t="shared" si="119"/>
        <v>301.2</v>
      </c>
      <c r="BI1050" s="39" t="str">
        <f t="shared" si="120"/>
        <v>B</v>
      </c>
      <c r="BJ1050" s="1" t="str">
        <f>_xlfn.XLOOKUP(D1050,'Holi gift'!A:A,'Holi gift'!A:A,"",0,1)</f>
        <v/>
      </c>
      <c r="BK1050" s="75"/>
    </row>
    <row r="1051" spans="1:63">
      <c r="A1051" s="2">
        <v>1048</v>
      </c>
      <c r="B1051" s="2">
        <v>2025</v>
      </c>
      <c r="C1051" s="1">
        <v>0</v>
      </c>
      <c r="D1051" s="37" t="str">
        <v>001J100000TufdAIAR</v>
      </c>
      <c r="E1051" s="37" t="str">
        <v>M/S M L IRON PRIVATE LIMITED</v>
      </c>
      <c r="F1051" s="37" t="str">
        <v>UTTAR PRADESH</v>
      </c>
      <c r="G1051" s="37" t="str">
        <v>GHAZIABAD</v>
      </c>
      <c r="H1051" s="37">
        <v>0</v>
      </c>
      <c r="I1051" s="37" t="str">
        <v>SHASHI STEELS CORPORATION</v>
      </c>
      <c r="J1051" s="37" t="str">
        <v>Abhijeet Biswas</v>
      </c>
      <c r="K1051" s="37">
        <v>0</v>
      </c>
      <c r="L1051" s="37" t="str">
        <v>C12816</v>
      </c>
      <c r="M1051" s="37" t="str">
        <v>North</v>
      </c>
      <c r="N1051" s="2">
        <v>201001</v>
      </c>
      <c r="O1051" s="2" t="str">
        <v>09AAHCM3043P1Z1</v>
      </c>
      <c r="P1051" s="2">
        <v>7838382018</v>
      </c>
      <c r="Q1051" s="2" t="str">
        <v>Apr'25</v>
      </c>
      <c r="R1051" s="2">
        <v>2026</v>
      </c>
      <c r="S1051" s="1">
        <v>0</v>
      </c>
      <c r="T1051" s="2">
        <v>500</v>
      </c>
      <c r="U1051" s="1">
        <v>0</v>
      </c>
      <c r="V1051" s="1" t="str">
        <v>Alien</v>
      </c>
      <c r="W1051" s="10">
        <v>0</v>
      </c>
      <c r="X1051" s="10">
        <v>0</v>
      </c>
      <c r="Y1051" s="10">
        <v>0</v>
      </c>
      <c r="Z1051" s="10">
        <v>0</v>
      </c>
      <c r="AA1051" s="10">
        <v>0</v>
      </c>
      <c r="AB1051" s="10">
        <v>0</v>
      </c>
      <c r="AC1051" s="10">
        <v>0</v>
      </c>
      <c r="AD1051" s="10">
        <v>0</v>
      </c>
      <c r="AE1051" s="10">
        <v>0</v>
      </c>
      <c r="AF1051" s="10">
        <v>0</v>
      </c>
      <c r="AG1051" s="10">
        <v>0</v>
      </c>
      <c r="AH1051" s="10">
        <v>0</v>
      </c>
      <c r="AI1051" s="10">
        <v>0</v>
      </c>
      <c r="AJ1051" s="10">
        <v>0</v>
      </c>
      <c r="AK1051" s="10">
        <v>0</v>
      </c>
      <c r="AL1051" s="10">
        <v>164</v>
      </c>
      <c r="AM1051" s="10">
        <v>307</v>
      </c>
      <c r="AN1051" s="10">
        <v>158.41999999999999</v>
      </c>
      <c r="AO1051" s="10">
        <v>152.78</v>
      </c>
      <c r="AP1051" s="10">
        <v>1.8</v>
      </c>
      <c r="AQ1051" s="10">
        <v>52</v>
      </c>
      <c r="AR1051" s="10">
        <v>50.15</v>
      </c>
      <c r="AS1051" s="16">
        <v>0</v>
      </c>
      <c r="AT1051" s="16">
        <v>0</v>
      </c>
      <c r="AU1051" s="16">
        <v>0</v>
      </c>
      <c r="AV1051" s="16">
        <v>0</v>
      </c>
      <c r="AW1051" s="16" t="str">
        <v/>
      </c>
      <c r="AX1051" s="10">
        <f t="shared" si="114"/>
        <v>886.14999999999986</v>
      </c>
      <c r="AY1051" s="10">
        <f>SUM(Z1051:AK1051)</f>
        <v>0</v>
      </c>
      <c r="AZ1051" s="2" t="s">
        <v>119</v>
      </c>
      <c r="BA1051" s="10">
        <f t="shared" si="115"/>
        <v>139.33333333333331</v>
      </c>
      <c r="BB1051" s="36" t="s">
        <v>118</v>
      </c>
      <c r="BC1051" s="39" t="str">
        <f t="shared" si="116"/>
        <v>D</v>
      </c>
      <c r="BD1051" s="16">
        <f>SUM(AR1051:AW1051)</f>
        <v>50.15</v>
      </c>
      <c r="BE1051" s="10">
        <f>SUM(AL1051:AQ1051)</f>
        <v>835.99999999999989</v>
      </c>
      <c r="BF1051" s="12">
        <f t="shared" si="117"/>
        <v>5.6593127574338438E-2</v>
      </c>
      <c r="BG1051" s="12">
        <f t="shared" si="118"/>
        <v>0.94340687242566157</v>
      </c>
      <c r="BH1051" s="9">
        <f t="shared" si="119"/>
        <v>886.14999999999986</v>
      </c>
      <c r="BI1051" s="39" t="str">
        <f t="shared" si="120"/>
        <v>D</v>
      </c>
      <c r="BJ1051" s="1" t="str">
        <f>_xlfn.XLOOKUP(D1051,'Holi gift'!A:A,'Holi gift'!A:A,"",0,1)</f>
        <v>001J100000TufdAIAR</v>
      </c>
      <c r="BK1051" s="75"/>
    </row>
    <row r="1052" spans="1:63">
      <c r="A1052" s="2">
        <v>1049</v>
      </c>
      <c r="B1052" s="2">
        <v>2025</v>
      </c>
      <c r="C1052" s="1">
        <v>0</v>
      </c>
      <c r="D1052" s="37" t="str">
        <v>001J100000VlqQnIAJ</v>
      </c>
      <c r="E1052" s="37" t="str">
        <v>LAKSHMI SALES CORPORATION</v>
      </c>
      <c r="F1052" s="37" t="str">
        <v>UTTAR PRADESH</v>
      </c>
      <c r="G1052" s="37" t="str">
        <v>GAUTAM BUDDHA NAGAR</v>
      </c>
      <c r="H1052" s="37">
        <v>0</v>
      </c>
      <c r="I1052" s="37" t="str">
        <v>SHASHI STEELS CORPORATION</v>
      </c>
      <c r="J1052" s="37" t="str">
        <v>Aashish Goyal</v>
      </c>
      <c r="K1052" s="37">
        <v>0</v>
      </c>
      <c r="L1052" s="37" t="str">
        <v>C12816</v>
      </c>
      <c r="M1052" s="37" t="str">
        <v>North</v>
      </c>
      <c r="N1052" s="2">
        <v>201009</v>
      </c>
      <c r="O1052" s="2" t="str">
        <v>09AUSPS9995A1ZM</v>
      </c>
      <c r="P1052" s="2">
        <v>9811138398</v>
      </c>
      <c r="Q1052" s="2" t="str">
        <v>Apr'25</v>
      </c>
      <c r="R1052" s="2">
        <v>2026</v>
      </c>
      <c r="S1052" s="1">
        <v>0</v>
      </c>
      <c r="T1052" s="2">
        <v>400</v>
      </c>
      <c r="U1052" s="1">
        <v>0</v>
      </c>
      <c r="V1052" s="1" t="str">
        <v>Alien</v>
      </c>
      <c r="W1052" s="10">
        <v>0</v>
      </c>
      <c r="X1052" s="10">
        <v>0</v>
      </c>
      <c r="Y1052" s="10">
        <v>0</v>
      </c>
      <c r="Z1052" s="10">
        <v>0</v>
      </c>
      <c r="AA1052" s="10">
        <v>0</v>
      </c>
      <c r="AB1052" s="10">
        <v>0</v>
      </c>
      <c r="AC1052" s="10">
        <v>0</v>
      </c>
      <c r="AD1052" s="10">
        <v>0</v>
      </c>
      <c r="AE1052" s="10">
        <v>0</v>
      </c>
      <c r="AF1052" s="10">
        <v>0</v>
      </c>
      <c r="AG1052" s="10">
        <v>0</v>
      </c>
      <c r="AH1052" s="10">
        <v>0</v>
      </c>
      <c r="AI1052" s="10">
        <v>0</v>
      </c>
      <c r="AJ1052" s="10">
        <v>0</v>
      </c>
      <c r="AK1052" s="10">
        <v>0</v>
      </c>
      <c r="AL1052" s="10">
        <v>63</v>
      </c>
      <c r="AM1052" s="10">
        <v>0</v>
      </c>
      <c r="AN1052" s="10">
        <v>0</v>
      </c>
      <c r="AO1052" s="10">
        <v>0</v>
      </c>
      <c r="AP1052" s="10">
        <v>0</v>
      </c>
      <c r="AQ1052" s="10">
        <v>0</v>
      </c>
      <c r="AR1052" s="10">
        <v>0</v>
      </c>
      <c r="AS1052" s="16">
        <v>0</v>
      </c>
      <c r="AT1052" s="16">
        <v>0</v>
      </c>
      <c r="AU1052" s="16">
        <v>0</v>
      </c>
      <c r="AV1052" s="16">
        <v>0</v>
      </c>
      <c r="AW1052" s="16" t="str">
        <v/>
      </c>
      <c r="AX1052" s="10">
        <f t="shared" si="114"/>
        <v>63</v>
      </c>
      <c r="AY1052" s="10">
        <f>SUM(Z1052:AK1052)</f>
        <v>0</v>
      </c>
      <c r="AZ1052" s="2" t="s">
        <v>119</v>
      </c>
      <c r="BA1052" s="10">
        <f t="shared" si="115"/>
        <v>10.5</v>
      </c>
      <c r="BB1052" s="36" t="s">
        <v>118</v>
      </c>
      <c r="BC1052" s="39" t="str">
        <f t="shared" si="116"/>
        <v/>
      </c>
      <c r="BD1052" s="16">
        <f>SUM(AR1052:AW1052)</f>
        <v>0</v>
      </c>
      <c r="BE1052" s="10">
        <f>SUM(AL1052:AQ1052)</f>
        <v>63</v>
      </c>
      <c r="BF1052" s="12">
        <f t="shared" si="117"/>
        <v>0</v>
      </c>
      <c r="BG1052" s="12">
        <f t="shared" si="118"/>
        <v>1</v>
      </c>
      <c r="BH1052" s="9">
        <f t="shared" si="119"/>
        <v>63</v>
      </c>
      <c r="BI1052" s="39" t="str">
        <f t="shared" si="120"/>
        <v/>
      </c>
      <c r="BK1052" s="75"/>
    </row>
    <row r="1053" spans="1:63">
      <c r="A1053" s="2">
        <v>1050</v>
      </c>
      <c r="B1053" s="2">
        <v>2025</v>
      </c>
      <c r="C1053" s="1">
        <v>0</v>
      </c>
      <c r="D1053" s="37" t="str">
        <v>001J100000RyxykIAB</v>
      </c>
      <c r="E1053" s="37" t="str">
        <v>VR BUILDERS AND DEVELOPERS</v>
      </c>
      <c r="F1053" s="37" t="str">
        <v>UTTARAKHAND</v>
      </c>
      <c r="G1053" s="37" t="str">
        <v>DEHRADUN</v>
      </c>
      <c r="H1053" s="37" t="str">
        <v>Dehradun</v>
      </c>
      <c r="I1053" s="37" t="str">
        <v>SHIVA SALES INDIA CORPORATION</v>
      </c>
      <c r="J1053" s="37" t="str">
        <v>Ravi Kumar</v>
      </c>
      <c r="K1053" s="37">
        <v>0</v>
      </c>
      <c r="L1053" s="37" t="str">
        <v>C12821</v>
      </c>
      <c r="M1053" s="37" t="str">
        <v>North</v>
      </c>
      <c r="N1053" s="2">
        <v>248001</v>
      </c>
      <c r="O1053" s="2" t="str">
        <v>05BMHPC6187N1ZN</v>
      </c>
      <c r="P1053" s="2">
        <v>9897121591</v>
      </c>
      <c r="Q1053" s="2" t="str">
        <v>Apr'25</v>
      </c>
      <c r="R1053" s="2">
        <v>2026</v>
      </c>
      <c r="S1053" s="1">
        <v>0</v>
      </c>
      <c r="T1053" s="2">
        <v>15</v>
      </c>
      <c r="U1053" s="1">
        <v>0</v>
      </c>
      <c r="V1053" s="1" t="str">
        <v>Minor</v>
      </c>
      <c r="W1053" s="10">
        <v>0</v>
      </c>
      <c r="X1053" s="10">
        <v>0</v>
      </c>
      <c r="Y1053" s="10">
        <v>0</v>
      </c>
      <c r="Z1053" s="10">
        <v>0</v>
      </c>
      <c r="AA1053" s="10">
        <v>0</v>
      </c>
      <c r="AB1053" s="10">
        <v>0</v>
      </c>
      <c r="AC1053" s="10">
        <v>0</v>
      </c>
      <c r="AD1053" s="10">
        <v>0</v>
      </c>
      <c r="AE1053" s="10">
        <v>0</v>
      </c>
      <c r="AF1053" s="10">
        <v>0</v>
      </c>
      <c r="AG1053" s="10">
        <v>0</v>
      </c>
      <c r="AH1053" s="10">
        <v>0</v>
      </c>
      <c r="AI1053" s="10">
        <v>0</v>
      </c>
      <c r="AJ1053" s="10">
        <v>0</v>
      </c>
      <c r="AK1053" s="10">
        <v>0</v>
      </c>
      <c r="AL1053" s="10">
        <v>6</v>
      </c>
      <c r="AM1053" s="10">
        <v>0</v>
      </c>
      <c r="AN1053" s="10">
        <v>0</v>
      </c>
      <c r="AO1053" s="10">
        <v>0</v>
      </c>
      <c r="AP1053" s="10">
        <v>0</v>
      </c>
      <c r="AQ1053" s="10">
        <v>0</v>
      </c>
      <c r="AR1053" s="10">
        <v>0</v>
      </c>
      <c r="AS1053" s="16">
        <v>0</v>
      </c>
      <c r="AT1053" s="16">
        <v>0</v>
      </c>
      <c r="AU1053" s="16">
        <v>0</v>
      </c>
      <c r="AV1053" s="16">
        <v>0</v>
      </c>
      <c r="AW1053" s="16" t="str">
        <v/>
      </c>
      <c r="AX1053" s="10">
        <f t="shared" si="114"/>
        <v>6</v>
      </c>
      <c r="AY1053" s="10">
        <f>SUM(Z1053:AK1053)</f>
        <v>0</v>
      </c>
      <c r="AZ1053" s="2" t="s">
        <v>119</v>
      </c>
      <c r="BA1053" s="10">
        <f t="shared" si="115"/>
        <v>1</v>
      </c>
      <c r="BB1053" s="36" t="s">
        <v>118</v>
      </c>
      <c r="BC1053" s="39" t="str">
        <f t="shared" si="116"/>
        <v/>
      </c>
      <c r="BD1053" s="16">
        <f>SUM(AR1053:AW1053)</f>
        <v>0</v>
      </c>
      <c r="BE1053" s="10">
        <f>SUM(AL1053:AQ1053)</f>
        <v>6</v>
      </c>
      <c r="BF1053" s="12">
        <f t="shared" si="117"/>
        <v>0</v>
      </c>
      <c r="BG1053" s="12">
        <f t="shared" si="118"/>
        <v>1</v>
      </c>
      <c r="BH1053" s="9">
        <f t="shared" si="119"/>
        <v>6</v>
      </c>
      <c r="BI1053" s="39" t="str">
        <f t="shared" si="120"/>
        <v/>
      </c>
      <c r="BK1053" s="75"/>
    </row>
    <row r="1054" spans="1:63">
      <c r="A1054" s="2">
        <v>1051</v>
      </c>
      <c r="B1054" s="2">
        <v>2025</v>
      </c>
      <c r="C1054" s="1">
        <v>0</v>
      </c>
      <c r="D1054" s="37" t="str">
        <v>0015g00001W2BSDAA3</v>
      </c>
      <c r="E1054" s="37" t="str">
        <v>Gian chand hans raj</v>
      </c>
      <c r="F1054" s="37" t="str">
        <v>UTTARAKHAND</v>
      </c>
      <c r="G1054" s="37" t="str">
        <v>DEHRADUN</v>
      </c>
      <c r="H1054" s="37">
        <v>0</v>
      </c>
      <c r="I1054" s="37" t="str">
        <v>SHIVA SALES INDIA CORPORATION</v>
      </c>
      <c r="J1054" s="37" t="str">
        <v>Ravi Kumar</v>
      </c>
      <c r="K1054" s="37">
        <v>0</v>
      </c>
      <c r="L1054" s="37" t="str">
        <v>C12821</v>
      </c>
      <c r="M1054" s="37" t="str">
        <v>North</v>
      </c>
      <c r="N1054" s="2">
        <v>248001</v>
      </c>
      <c r="O1054" s="2" t="str">
        <v>05AAFFG5487J1Z3</v>
      </c>
      <c r="P1054" s="2">
        <v>9837034569</v>
      </c>
      <c r="Q1054" s="2" t="str">
        <v>Apr'25</v>
      </c>
      <c r="R1054" s="2">
        <v>2026</v>
      </c>
      <c r="S1054" s="1">
        <v>0</v>
      </c>
      <c r="T1054" s="2">
        <v>75</v>
      </c>
      <c r="U1054" s="1">
        <v>8.4444444444444447E-2</v>
      </c>
      <c r="V1054" s="1" t="str">
        <v>Challenger</v>
      </c>
      <c r="W1054" s="10">
        <v>0</v>
      </c>
      <c r="X1054" s="10">
        <v>0</v>
      </c>
      <c r="Y1054" s="10">
        <v>0</v>
      </c>
      <c r="Z1054" s="10">
        <v>0</v>
      </c>
      <c r="AA1054" s="10">
        <v>0</v>
      </c>
      <c r="AB1054" s="10">
        <v>0</v>
      </c>
      <c r="AC1054" s="10">
        <v>0</v>
      </c>
      <c r="AD1054" s="10">
        <v>0</v>
      </c>
      <c r="AE1054" s="10">
        <v>0</v>
      </c>
      <c r="AF1054" s="10">
        <v>0</v>
      </c>
      <c r="AG1054" s="10">
        <v>0</v>
      </c>
      <c r="AH1054" s="10">
        <v>0</v>
      </c>
      <c r="AI1054" s="10">
        <v>0</v>
      </c>
      <c r="AJ1054" s="10">
        <v>0</v>
      </c>
      <c r="AK1054" s="10">
        <v>0</v>
      </c>
      <c r="AL1054" s="10">
        <v>23</v>
      </c>
      <c r="AM1054" s="10">
        <v>0</v>
      </c>
      <c r="AN1054" s="10">
        <v>10</v>
      </c>
      <c r="AO1054" s="10">
        <v>0</v>
      </c>
      <c r="AP1054" s="10">
        <v>3.5</v>
      </c>
      <c r="AQ1054" s="10">
        <v>15</v>
      </c>
      <c r="AR1054" s="10">
        <v>6</v>
      </c>
      <c r="AS1054" s="16">
        <v>0</v>
      </c>
      <c r="AT1054" s="16">
        <v>5</v>
      </c>
      <c r="AU1054" s="16">
        <v>10</v>
      </c>
      <c r="AV1054" s="16">
        <v>4</v>
      </c>
      <c r="AW1054" s="16" t="str">
        <v/>
      </c>
      <c r="AX1054" s="10">
        <f t="shared" si="114"/>
        <v>76.5</v>
      </c>
      <c r="AY1054" s="10">
        <f>SUM(Z1054:AK1054)</f>
        <v>0</v>
      </c>
      <c r="AZ1054" s="2" t="s">
        <v>119</v>
      </c>
      <c r="BA1054" s="10">
        <f t="shared" si="115"/>
        <v>8.5833333333333339</v>
      </c>
      <c r="BB1054" s="36" t="s">
        <v>118</v>
      </c>
      <c r="BC1054" s="39" t="str">
        <f t="shared" si="116"/>
        <v/>
      </c>
      <c r="BD1054" s="16">
        <f>SUM(AR1054:AW1054)</f>
        <v>25</v>
      </c>
      <c r="BE1054" s="10">
        <f>SUM(AL1054:AQ1054)</f>
        <v>51.5</v>
      </c>
      <c r="BF1054" s="12">
        <f t="shared" si="117"/>
        <v>0.32679738562091504</v>
      </c>
      <c r="BG1054" s="12">
        <f t="shared" si="118"/>
        <v>0.67320261437908502</v>
      </c>
      <c r="BH1054" s="9">
        <f t="shared" si="119"/>
        <v>76.5</v>
      </c>
      <c r="BI1054" s="39" t="str">
        <f t="shared" si="120"/>
        <v/>
      </c>
      <c r="BK1054" s="75"/>
    </row>
    <row r="1055" spans="1:63">
      <c r="A1055" s="2">
        <v>1052</v>
      </c>
      <c r="B1055" s="2">
        <v>2025</v>
      </c>
      <c r="C1055" s="1">
        <v>0</v>
      </c>
      <c r="D1055" s="37" t="str">
        <v>0015g00001UBHm4AAH</v>
      </c>
      <c r="E1055" s="37" t="str">
        <v>UTTRANCHAL TRADERS</v>
      </c>
      <c r="F1055" s="37" t="str">
        <v>UTTAR PRADESH</v>
      </c>
      <c r="G1055" s="37" t="str">
        <v>LUCKNOW</v>
      </c>
      <c r="H1055" s="37">
        <v>0</v>
      </c>
      <c r="I1055" s="37" t="str">
        <v>SHIVA SALES INDIA CORPORATION</v>
      </c>
      <c r="J1055" s="37" t="str">
        <v>Ravi Kumar</v>
      </c>
      <c r="K1055" s="37">
        <v>0</v>
      </c>
      <c r="L1055" s="37" t="str">
        <v>C12821</v>
      </c>
      <c r="M1055" s="37" t="str">
        <v>North</v>
      </c>
      <c r="N1055" s="2">
        <v>226010</v>
      </c>
      <c r="O1055" s="2">
        <v>99999999999990</v>
      </c>
      <c r="P1055" s="2">
        <v>9837002130</v>
      </c>
      <c r="Q1055" s="2" t="str">
        <v>Apr'25</v>
      </c>
      <c r="R1055" s="2">
        <v>2026</v>
      </c>
      <c r="S1055" s="1">
        <v>0</v>
      </c>
      <c r="T1055" s="2" t="str">
        <v/>
      </c>
      <c r="U1055" s="1">
        <v>0</v>
      </c>
      <c r="V1055" s="1" t="str">
        <v>Potential Not updated</v>
      </c>
      <c r="W1055" s="10">
        <v>0</v>
      </c>
      <c r="X1055" s="10">
        <v>0</v>
      </c>
      <c r="Y1055" s="10">
        <v>0</v>
      </c>
      <c r="Z1055" s="10">
        <v>0</v>
      </c>
      <c r="AA1055" s="10">
        <v>0</v>
      </c>
      <c r="AB1055" s="10">
        <v>0</v>
      </c>
      <c r="AC1055" s="10">
        <v>0</v>
      </c>
      <c r="AD1055" s="10">
        <v>0</v>
      </c>
      <c r="AE1055" s="10">
        <v>0</v>
      </c>
      <c r="AF1055" s="10">
        <v>0</v>
      </c>
      <c r="AG1055" s="10">
        <v>0</v>
      </c>
      <c r="AH1055" s="10">
        <v>0</v>
      </c>
      <c r="AI1055" s="10">
        <v>0</v>
      </c>
      <c r="AJ1055" s="10">
        <v>0</v>
      </c>
      <c r="AK1055" s="10">
        <v>0</v>
      </c>
      <c r="AL1055" s="10">
        <v>12</v>
      </c>
      <c r="AM1055" s="10">
        <v>28</v>
      </c>
      <c r="AN1055" s="10">
        <v>0</v>
      </c>
      <c r="AO1055" s="10">
        <v>0</v>
      </c>
      <c r="AP1055" s="10">
        <v>0</v>
      </c>
      <c r="AQ1055" s="10">
        <v>0</v>
      </c>
      <c r="AR1055" s="10">
        <v>0</v>
      </c>
      <c r="AS1055" s="16">
        <v>0</v>
      </c>
      <c r="AT1055" s="16">
        <v>0</v>
      </c>
      <c r="AU1055" s="16">
        <v>0</v>
      </c>
      <c r="AV1055" s="16">
        <v>0</v>
      </c>
      <c r="AW1055" s="16" t="str">
        <v/>
      </c>
      <c r="AX1055" s="10">
        <f t="shared" si="114"/>
        <v>40</v>
      </c>
      <c r="AY1055" s="10">
        <f>SUM(Z1055:AK1055)</f>
        <v>0</v>
      </c>
      <c r="AZ1055" s="2" t="s">
        <v>119</v>
      </c>
      <c r="BA1055" s="10">
        <f t="shared" si="115"/>
        <v>6.666666666666667</v>
      </c>
      <c r="BB1055" s="36" t="s">
        <v>118</v>
      </c>
      <c r="BC1055" s="39" t="str">
        <f t="shared" si="116"/>
        <v/>
      </c>
      <c r="BD1055" s="16">
        <f>SUM(AR1055:AW1055)</f>
        <v>0</v>
      </c>
      <c r="BE1055" s="10">
        <f>SUM(AL1055:AQ1055)</f>
        <v>40</v>
      </c>
      <c r="BF1055" s="12">
        <f t="shared" si="117"/>
        <v>0</v>
      </c>
      <c r="BG1055" s="12">
        <f t="shared" si="118"/>
        <v>1</v>
      </c>
      <c r="BH1055" s="9">
        <f t="shared" si="119"/>
        <v>40</v>
      </c>
      <c r="BI1055" s="39" t="str">
        <f t="shared" si="120"/>
        <v/>
      </c>
      <c r="BK1055" s="75"/>
    </row>
    <row r="1056" spans="1:63">
      <c r="A1056" s="2">
        <v>1053</v>
      </c>
      <c r="B1056" s="2">
        <v>2025</v>
      </c>
      <c r="C1056" s="1">
        <v>0</v>
      </c>
      <c r="D1056" s="37" t="str">
        <v>0015g00001ek0FXAAY</v>
      </c>
      <c r="E1056" s="37" t="str">
        <v>ATMA GAS AND ISPAT KENDRA</v>
      </c>
      <c r="F1056" s="37" t="str">
        <v>UTTAR PRADESH</v>
      </c>
      <c r="G1056" s="37" t="str">
        <v>BIJNOR</v>
      </c>
      <c r="H1056" s="37">
        <v>0</v>
      </c>
      <c r="I1056" s="37" t="str">
        <v>OPTRIX INFRA LLP</v>
      </c>
      <c r="J1056" s="37" t="str">
        <v>SHIV KUMAR</v>
      </c>
      <c r="K1056" s="37">
        <v>0</v>
      </c>
      <c r="L1056" s="37" t="str">
        <v>001J100000PJG7oIAH</v>
      </c>
      <c r="M1056" s="37" t="str">
        <v>North</v>
      </c>
      <c r="N1056" s="2">
        <v>246761</v>
      </c>
      <c r="O1056" s="2" t="str">
        <v>09AWCPG7828E1ZI</v>
      </c>
      <c r="P1056" s="2">
        <v>9897027176</v>
      </c>
      <c r="Q1056" s="2" t="str">
        <v>Apr'25</v>
      </c>
      <c r="R1056" s="2">
        <v>2026</v>
      </c>
      <c r="S1056" s="1">
        <v>0</v>
      </c>
      <c r="T1056" s="2">
        <v>100</v>
      </c>
      <c r="U1056" s="1">
        <v>0</v>
      </c>
      <c r="V1056" s="1" t="str">
        <v>Challenger</v>
      </c>
      <c r="W1056" s="10">
        <v>0</v>
      </c>
      <c r="X1056" s="10">
        <v>0</v>
      </c>
      <c r="Y1056" s="10">
        <v>0</v>
      </c>
      <c r="Z1056" s="10">
        <v>0</v>
      </c>
      <c r="AA1056" s="10">
        <v>0</v>
      </c>
      <c r="AB1056" s="10">
        <v>0</v>
      </c>
      <c r="AC1056" s="10">
        <v>0</v>
      </c>
      <c r="AD1056" s="10">
        <v>0</v>
      </c>
      <c r="AE1056" s="10">
        <v>0</v>
      </c>
      <c r="AF1056" s="10">
        <v>0</v>
      </c>
      <c r="AG1056" s="10">
        <v>0</v>
      </c>
      <c r="AH1056" s="10">
        <v>0</v>
      </c>
      <c r="AI1056" s="10">
        <v>0</v>
      </c>
      <c r="AJ1056" s="10">
        <v>0</v>
      </c>
      <c r="AK1056" s="10">
        <v>0</v>
      </c>
      <c r="AL1056" s="10">
        <v>10</v>
      </c>
      <c r="AM1056" s="10">
        <v>0</v>
      </c>
      <c r="AN1056" s="10">
        <v>0</v>
      </c>
      <c r="AO1056" s="10">
        <v>0</v>
      </c>
      <c r="AP1056" s="10">
        <v>0</v>
      </c>
      <c r="AQ1056" s="10">
        <v>0</v>
      </c>
      <c r="AR1056" s="10">
        <v>0</v>
      </c>
      <c r="AS1056" s="16">
        <v>0</v>
      </c>
      <c r="AT1056" s="16">
        <v>0</v>
      </c>
      <c r="AU1056" s="16">
        <v>0</v>
      </c>
      <c r="AV1056" s="16">
        <v>0</v>
      </c>
      <c r="AW1056" s="16" t="str">
        <v/>
      </c>
      <c r="AX1056" s="10">
        <f t="shared" si="114"/>
        <v>10</v>
      </c>
      <c r="AY1056" s="10">
        <f>SUM(Z1056:AK1056)</f>
        <v>0</v>
      </c>
      <c r="AZ1056" s="2" t="s">
        <v>119</v>
      </c>
      <c r="BA1056" s="10">
        <f t="shared" si="115"/>
        <v>1.6666666666666667</v>
      </c>
      <c r="BB1056" s="36" t="s">
        <v>118</v>
      </c>
      <c r="BC1056" s="39" t="str">
        <f t="shared" si="116"/>
        <v/>
      </c>
      <c r="BD1056" s="16">
        <f>SUM(AR1056:AW1056)</f>
        <v>0</v>
      </c>
      <c r="BE1056" s="10">
        <f>SUM(AL1056:AQ1056)</f>
        <v>10</v>
      </c>
      <c r="BF1056" s="12">
        <f t="shared" si="117"/>
        <v>0</v>
      </c>
      <c r="BG1056" s="12">
        <f t="shared" si="118"/>
        <v>1</v>
      </c>
      <c r="BH1056" s="9">
        <f t="shared" si="119"/>
        <v>10</v>
      </c>
      <c r="BI1056" s="39" t="str">
        <f t="shared" si="120"/>
        <v/>
      </c>
      <c r="BK1056" s="75"/>
    </row>
    <row r="1057" spans="1:63">
      <c r="A1057" s="2">
        <v>1054</v>
      </c>
      <c r="B1057" s="2">
        <v>2025</v>
      </c>
      <c r="C1057" s="1">
        <v>0</v>
      </c>
      <c r="D1057" s="37" t="str">
        <v>0015g00001UBHhjAAH</v>
      </c>
      <c r="E1057" s="37" t="str">
        <v>Shakuntalam Steels</v>
      </c>
      <c r="F1057" s="37" t="str">
        <v>RAJASTHAN</v>
      </c>
      <c r="G1057" s="37" t="str">
        <v>ALWAR</v>
      </c>
      <c r="H1057" s="37" t="str">
        <v>Behror</v>
      </c>
      <c r="I1057" s="37" t="str">
        <v>Swastik Tradevision Pvt. Ltd.</v>
      </c>
      <c r="J1057" s="37" t="str">
        <v>Ravi Kumar Kulmi</v>
      </c>
      <c r="K1057" s="37" t="str">
        <v>Ravi Kumar Kulmi</v>
      </c>
      <c r="L1057" s="37" t="str">
        <v>C12822</v>
      </c>
      <c r="M1057" s="37" t="str">
        <v>North</v>
      </c>
      <c r="N1057" s="2">
        <v>301706</v>
      </c>
      <c r="O1057" s="2" t="str">
        <v>08ARVPA4285H1ZE</v>
      </c>
      <c r="P1057" s="2">
        <v>9785933202</v>
      </c>
      <c r="Q1057" s="2" t="str">
        <v>Apr'25</v>
      </c>
      <c r="R1057" s="2">
        <v>2026</v>
      </c>
      <c r="S1057" s="1">
        <v>0</v>
      </c>
      <c r="T1057" s="2">
        <v>300</v>
      </c>
      <c r="U1057" s="1">
        <v>0</v>
      </c>
      <c r="V1057" s="1" t="str">
        <v>Alien</v>
      </c>
      <c r="W1057" s="10">
        <v>0</v>
      </c>
      <c r="X1057" s="10">
        <v>0</v>
      </c>
      <c r="Y1057" s="10">
        <v>0</v>
      </c>
      <c r="Z1057" s="10">
        <v>0</v>
      </c>
      <c r="AA1057" s="10">
        <v>0</v>
      </c>
      <c r="AB1057" s="10">
        <v>0</v>
      </c>
      <c r="AC1057" s="10">
        <v>0</v>
      </c>
      <c r="AD1057" s="10">
        <v>0</v>
      </c>
      <c r="AE1057" s="10">
        <v>0</v>
      </c>
      <c r="AF1057" s="10">
        <v>0</v>
      </c>
      <c r="AG1057" s="10">
        <v>0</v>
      </c>
      <c r="AH1057" s="10">
        <v>0</v>
      </c>
      <c r="AI1057" s="10">
        <v>0</v>
      </c>
      <c r="AJ1057" s="10">
        <v>0</v>
      </c>
      <c r="AK1057" s="10">
        <v>0</v>
      </c>
      <c r="AL1057" s="10">
        <v>17.55</v>
      </c>
      <c r="AM1057" s="10">
        <v>0</v>
      </c>
      <c r="AN1057" s="10">
        <v>0</v>
      </c>
      <c r="AO1057" s="10">
        <v>0</v>
      </c>
      <c r="AP1057" s="10">
        <v>0</v>
      </c>
      <c r="AQ1057" s="10">
        <v>0</v>
      </c>
      <c r="AR1057" s="10">
        <v>0</v>
      </c>
      <c r="AS1057" s="16">
        <v>0</v>
      </c>
      <c r="AT1057" s="16">
        <v>0</v>
      </c>
      <c r="AU1057" s="16">
        <v>0</v>
      </c>
      <c r="AV1057" s="16">
        <v>0</v>
      </c>
      <c r="AW1057" s="16" t="str">
        <v/>
      </c>
      <c r="AX1057" s="10">
        <f t="shared" si="114"/>
        <v>17.55</v>
      </c>
      <c r="AY1057" s="10">
        <f>SUM(Z1057:AK1057)</f>
        <v>0</v>
      </c>
      <c r="AZ1057" s="2" t="s">
        <v>119</v>
      </c>
      <c r="BA1057" s="10">
        <f t="shared" si="115"/>
        <v>2.9250000000000003</v>
      </c>
      <c r="BB1057" s="36" t="s">
        <v>118</v>
      </c>
      <c r="BC1057" s="39" t="str">
        <f t="shared" si="116"/>
        <v/>
      </c>
      <c r="BD1057" s="16">
        <f>SUM(AR1057:AW1057)</f>
        <v>0</v>
      </c>
      <c r="BE1057" s="10">
        <f>SUM(AL1057:AQ1057)</f>
        <v>17.55</v>
      </c>
      <c r="BF1057" s="12">
        <f t="shared" si="117"/>
        <v>0</v>
      </c>
      <c r="BG1057" s="12">
        <f t="shared" si="118"/>
        <v>1</v>
      </c>
      <c r="BH1057" s="9">
        <f t="shared" si="119"/>
        <v>17.55</v>
      </c>
      <c r="BI1057" s="39" t="str">
        <f t="shared" si="120"/>
        <v/>
      </c>
      <c r="BK1057" s="75"/>
    </row>
    <row r="1058" spans="1:63">
      <c r="A1058" s="2">
        <v>1055</v>
      </c>
      <c r="B1058" s="2">
        <v>2025</v>
      </c>
      <c r="C1058" s="1">
        <v>0</v>
      </c>
      <c r="D1058" s="37" t="str">
        <v>001J100000TuwCtIAJ</v>
      </c>
      <c r="E1058" s="37" t="str">
        <v>GUNJAN ENTERPRISES</v>
      </c>
      <c r="F1058" s="37" t="str">
        <v>MADHYA PRADESH</v>
      </c>
      <c r="G1058" s="37" t="str">
        <v>BHOPAL</v>
      </c>
      <c r="H1058" s="37">
        <v>0</v>
      </c>
      <c r="I1058" s="37" t="str">
        <v>Global Steel</v>
      </c>
      <c r="J1058" s="37" t="str">
        <v>Rubean Luther</v>
      </c>
      <c r="K1058" s="37">
        <v>0</v>
      </c>
      <c r="L1058" s="37" t="str">
        <v>C13471</v>
      </c>
      <c r="M1058" s="37" t="str">
        <v>Central</v>
      </c>
      <c r="N1058" s="2">
        <v>462044</v>
      </c>
      <c r="O1058" s="2" t="str">
        <v>23AWYPD0537H1ZJ</v>
      </c>
      <c r="P1058" s="2">
        <v>9589896698</v>
      </c>
      <c r="Q1058" s="2" t="str">
        <v>Apr'25</v>
      </c>
      <c r="R1058" s="2">
        <v>2026</v>
      </c>
      <c r="S1058" s="1">
        <v>0</v>
      </c>
      <c r="T1058" s="2">
        <v>200</v>
      </c>
      <c r="U1058" s="1">
        <v>7.166666666666667E-2</v>
      </c>
      <c r="V1058" s="1" t="str">
        <v>Challenger</v>
      </c>
      <c r="W1058" s="10">
        <v>0</v>
      </c>
      <c r="X1058" s="10">
        <v>0</v>
      </c>
      <c r="Y1058" s="10">
        <v>0</v>
      </c>
      <c r="Z1058" s="10">
        <v>0</v>
      </c>
      <c r="AA1058" s="10">
        <v>0</v>
      </c>
      <c r="AB1058" s="10">
        <v>0</v>
      </c>
      <c r="AC1058" s="10">
        <v>0</v>
      </c>
      <c r="AD1058" s="10">
        <v>0</v>
      </c>
      <c r="AE1058" s="10">
        <v>0</v>
      </c>
      <c r="AF1058" s="10">
        <v>0</v>
      </c>
      <c r="AG1058" s="10">
        <v>0</v>
      </c>
      <c r="AH1058" s="10">
        <v>0</v>
      </c>
      <c r="AI1058" s="10">
        <v>0</v>
      </c>
      <c r="AJ1058" s="10">
        <v>0</v>
      </c>
      <c r="AK1058" s="10">
        <v>0</v>
      </c>
      <c r="AL1058" s="10">
        <v>136</v>
      </c>
      <c r="AM1058" s="10">
        <v>41</v>
      </c>
      <c r="AN1058" s="10">
        <v>0</v>
      </c>
      <c r="AO1058" s="10">
        <v>0</v>
      </c>
      <c r="AP1058" s="10">
        <v>0</v>
      </c>
      <c r="AQ1058" s="10">
        <v>0</v>
      </c>
      <c r="AR1058" s="10">
        <v>0</v>
      </c>
      <c r="AS1058" s="16">
        <v>0</v>
      </c>
      <c r="AT1058" s="16">
        <v>0</v>
      </c>
      <c r="AU1058" s="16">
        <v>40</v>
      </c>
      <c r="AV1058" s="16">
        <v>3</v>
      </c>
      <c r="AW1058" s="16" t="str">
        <v/>
      </c>
      <c r="AX1058" s="10">
        <f t="shared" si="114"/>
        <v>220</v>
      </c>
      <c r="AY1058" s="10">
        <f>SUM(Z1058:AK1058)</f>
        <v>0</v>
      </c>
      <c r="AZ1058" s="2" t="s">
        <v>119</v>
      </c>
      <c r="BA1058" s="10">
        <f t="shared" si="115"/>
        <v>29.5</v>
      </c>
      <c r="BB1058" s="36" t="s">
        <v>118</v>
      </c>
      <c r="BC1058" s="39" t="str">
        <f t="shared" si="116"/>
        <v>A</v>
      </c>
      <c r="BD1058" s="16">
        <f>SUM(AR1058:AW1058)</f>
        <v>43</v>
      </c>
      <c r="BE1058" s="10">
        <f>SUM(AL1058:AQ1058)</f>
        <v>177</v>
      </c>
      <c r="BF1058" s="12">
        <f t="shared" si="117"/>
        <v>0.19545454545454546</v>
      </c>
      <c r="BG1058" s="12">
        <f t="shared" si="118"/>
        <v>0.80454545454545456</v>
      </c>
      <c r="BH1058" s="9">
        <f t="shared" si="119"/>
        <v>220</v>
      </c>
      <c r="BI1058" s="39" t="str">
        <f t="shared" si="120"/>
        <v>A</v>
      </c>
      <c r="BK1058" s="75"/>
    </row>
    <row r="1059" spans="1:63">
      <c r="A1059" s="2">
        <v>1056</v>
      </c>
      <c r="B1059" s="2">
        <v>2025</v>
      </c>
      <c r="C1059" s="1">
        <v>0</v>
      </c>
      <c r="D1059" s="37" t="str">
        <v>001J100000VlDV2IAN</v>
      </c>
      <c r="E1059" s="37" t="str">
        <v>SUMIT ENTERPRISES</v>
      </c>
      <c r="F1059" s="37" t="str">
        <v>CHHATTISGARH</v>
      </c>
      <c r="G1059" s="37" t="str">
        <v>RAIPUR</v>
      </c>
      <c r="H1059" s="37">
        <v>0</v>
      </c>
      <c r="I1059" s="37" t="str">
        <v>Global Steel</v>
      </c>
      <c r="J1059" s="37" t="str">
        <v>Swapnil Dahayat</v>
      </c>
      <c r="K1059" s="37">
        <v>0</v>
      </c>
      <c r="L1059" s="37" t="str">
        <v>C13471</v>
      </c>
      <c r="M1059" s="37" t="str">
        <v>Central</v>
      </c>
      <c r="N1059" s="2">
        <v>492001</v>
      </c>
      <c r="O1059" s="2" t="str">
        <v>22ACJPA5045J1ZY</v>
      </c>
      <c r="P1059" s="2">
        <v>9285244008</v>
      </c>
      <c r="Q1059" s="2" t="str">
        <v>Apr'25</v>
      </c>
      <c r="R1059" s="2">
        <v>2026</v>
      </c>
      <c r="S1059" s="1">
        <v>0</v>
      </c>
      <c r="T1059" s="2">
        <v>400</v>
      </c>
      <c r="U1059" s="1">
        <v>0</v>
      </c>
      <c r="V1059" s="1" t="str">
        <v>Alien</v>
      </c>
      <c r="W1059" s="10">
        <v>0</v>
      </c>
      <c r="X1059" s="10">
        <v>0</v>
      </c>
      <c r="Y1059" s="10">
        <v>0</v>
      </c>
      <c r="Z1059" s="10">
        <v>0</v>
      </c>
      <c r="AA1059" s="10">
        <v>0</v>
      </c>
      <c r="AB1059" s="10">
        <v>0</v>
      </c>
      <c r="AC1059" s="10">
        <v>0</v>
      </c>
      <c r="AD1059" s="10">
        <v>0</v>
      </c>
      <c r="AE1059" s="10">
        <v>0</v>
      </c>
      <c r="AF1059" s="10">
        <v>0</v>
      </c>
      <c r="AG1059" s="10">
        <v>0</v>
      </c>
      <c r="AH1059" s="10">
        <v>0</v>
      </c>
      <c r="AI1059" s="10">
        <v>0</v>
      </c>
      <c r="AJ1059" s="10">
        <v>0</v>
      </c>
      <c r="AK1059" s="10">
        <v>0</v>
      </c>
      <c r="AL1059" s="10">
        <v>26</v>
      </c>
      <c r="AM1059" s="10">
        <v>0</v>
      </c>
      <c r="AN1059" s="10">
        <v>0</v>
      </c>
      <c r="AO1059" s="10">
        <v>0</v>
      </c>
      <c r="AP1059" s="10">
        <v>0</v>
      </c>
      <c r="AQ1059" s="10">
        <v>0</v>
      </c>
      <c r="AR1059" s="10">
        <v>0</v>
      </c>
      <c r="AS1059" s="16">
        <v>0</v>
      </c>
      <c r="AT1059" s="16">
        <v>0</v>
      </c>
      <c r="AU1059" s="16">
        <v>0</v>
      </c>
      <c r="AV1059" s="16">
        <v>0</v>
      </c>
      <c r="AW1059" s="16" t="str">
        <v/>
      </c>
      <c r="AX1059" s="10">
        <f t="shared" si="114"/>
        <v>26</v>
      </c>
      <c r="AY1059" s="10">
        <f>SUM(Z1059:AK1059)</f>
        <v>0</v>
      </c>
      <c r="AZ1059" s="2" t="s">
        <v>119</v>
      </c>
      <c r="BA1059" s="10">
        <f t="shared" si="115"/>
        <v>4.333333333333333</v>
      </c>
      <c r="BB1059" s="36" t="s">
        <v>118</v>
      </c>
      <c r="BC1059" s="39" t="str">
        <f t="shared" si="116"/>
        <v/>
      </c>
      <c r="BD1059" s="16">
        <f>SUM(AR1059:AW1059)</f>
        <v>0</v>
      </c>
      <c r="BE1059" s="10">
        <f>SUM(AL1059:AQ1059)</f>
        <v>26</v>
      </c>
      <c r="BF1059" s="12">
        <f t="shared" si="117"/>
        <v>0</v>
      </c>
      <c r="BG1059" s="12">
        <f t="shared" si="118"/>
        <v>1</v>
      </c>
      <c r="BH1059" s="9">
        <f t="shared" si="119"/>
        <v>26</v>
      </c>
      <c r="BI1059" s="39" t="str">
        <f t="shared" si="120"/>
        <v/>
      </c>
      <c r="BK1059" s="75"/>
    </row>
    <row r="1060" spans="1:63">
      <c r="A1060" s="2">
        <v>1057</v>
      </c>
      <c r="B1060" s="2">
        <v>2025</v>
      </c>
      <c r="C1060" s="1">
        <v>0</v>
      </c>
      <c r="D1060" s="37" t="str">
        <v>001J100000Vm2QEIAZ</v>
      </c>
      <c r="E1060" s="37" t="str">
        <v>LAXMIPRIYA CONSTRUCTIONS</v>
      </c>
      <c r="F1060" s="37" t="str">
        <v>ODISHA</v>
      </c>
      <c r="G1060" s="37" t="str">
        <v>KHORDHA</v>
      </c>
      <c r="H1060" s="37">
        <v>0</v>
      </c>
      <c r="I1060" s="37" t="str">
        <v>Niyati Udyog Private Limited</v>
      </c>
      <c r="J1060" s="37" t="str">
        <v>Bidyut Ranjan Mishra</v>
      </c>
      <c r="K1060" s="37">
        <v>0</v>
      </c>
      <c r="L1060" s="37" t="str">
        <v>C13293</v>
      </c>
      <c r="M1060" s="37" t="str">
        <v>Central</v>
      </c>
      <c r="N1060" s="2">
        <v>754005</v>
      </c>
      <c r="O1060" s="2" t="str">
        <v>21HLYPS2365J1ZC</v>
      </c>
      <c r="P1060" s="2">
        <v>9938650301</v>
      </c>
      <c r="Q1060" s="2" t="str">
        <v>Apr'25</v>
      </c>
      <c r="R1060" s="2">
        <v>2026</v>
      </c>
      <c r="S1060" s="1">
        <v>0</v>
      </c>
      <c r="T1060" s="2">
        <v>200</v>
      </c>
      <c r="U1060" s="1">
        <v>0</v>
      </c>
      <c r="V1060" s="1" t="str">
        <v>Challenger</v>
      </c>
      <c r="W1060" s="10">
        <v>0</v>
      </c>
      <c r="X1060" s="10">
        <v>0</v>
      </c>
      <c r="Y1060" s="10">
        <v>0</v>
      </c>
      <c r="Z1060" s="10">
        <v>0</v>
      </c>
      <c r="AA1060" s="10">
        <v>0</v>
      </c>
      <c r="AB1060" s="10">
        <v>0</v>
      </c>
      <c r="AC1060" s="10">
        <v>0</v>
      </c>
      <c r="AD1060" s="10">
        <v>0</v>
      </c>
      <c r="AE1060" s="10">
        <v>0</v>
      </c>
      <c r="AF1060" s="10">
        <v>0</v>
      </c>
      <c r="AG1060" s="10">
        <v>0</v>
      </c>
      <c r="AH1060" s="10">
        <v>0</v>
      </c>
      <c r="AI1060" s="10">
        <v>0</v>
      </c>
      <c r="AJ1060" s="10">
        <v>0</v>
      </c>
      <c r="AK1060" s="10">
        <v>0</v>
      </c>
      <c r="AL1060" s="10">
        <v>32</v>
      </c>
      <c r="AM1060" s="10">
        <v>0</v>
      </c>
      <c r="AN1060" s="10">
        <v>13</v>
      </c>
      <c r="AO1060" s="10">
        <v>8</v>
      </c>
      <c r="AP1060" s="10">
        <v>0</v>
      </c>
      <c r="AQ1060" s="10">
        <v>0</v>
      </c>
      <c r="AR1060" s="10">
        <v>2.77</v>
      </c>
      <c r="AS1060" s="16">
        <v>2.31</v>
      </c>
      <c r="AT1060" s="16">
        <v>0</v>
      </c>
      <c r="AU1060" s="16">
        <v>0</v>
      </c>
      <c r="AV1060" s="16">
        <v>0</v>
      </c>
      <c r="AW1060" s="16" t="str">
        <v/>
      </c>
      <c r="AX1060" s="10">
        <f t="shared" si="114"/>
        <v>58.080000000000005</v>
      </c>
      <c r="AY1060" s="10">
        <f>SUM(Z1060:AK1060)</f>
        <v>0</v>
      </c>
      <c r="AZ1060" s="2" t="s">
        <v>119</v>
      </c>
      <c r="BA1060" s="10">
        <f t="shared" si="115"/>
        <v>8.8333333333333339</v>
      </c>
      <c r="BB1060" s="36" t="s">
        <v>118</v>
      </c>
      <c r="BC1060" s="39" t="str">
        <f t="shared" si="116"/>
        <v/>
      </c>
      <c r="BD1060" s="16">
        <f>SUM(AR1060:AW1060)</f>
        <v>5.08</v>
      </c>
      <c r="BE1060" s="10">
        <f>SUM(AL1060:AQ1060)</f>
        <v>53</v>
      </c>
      <c r="BF1060" s="12">
        <f t="shared" si="117"/>
        <v>8.7465564738292007E-2</v>
      </c>
      <c r="BG1060" s="12">
        <f t="shared" si="118"/>
        <v>0.91253443526170785</v>
      </c>
      <c r="BH1060" s="9">
        <f t="shared" si="119"/>
        <v>58.080000000000005</v>
      </c>
      <c r="BI1060" s="39" t="str">
        <f t="shared" si="120"/>
        <v/>
      </c>
      <c r="BK1060" s="75"/>
    </row>
    <row r="1061" spans="1:63">
      <c r="A1061" s="2">
        <v>1058</v>
      </c>
      <c r="B1061" s="2">
        <v>2025</v>
      </c>
      <c r="C1061" s="1">
        <v>0</v>
      </c>
      <c r="D1061" s="37" t="str">
        <v>001J1000009EpwsIAC</v>
      </c>
      <c r="E1061" s="37" t="str">
        <v>J D ENTERPRISES</v>
      </c>
      <c r="F1061" s="37" t="str">
        <v>ODISHA</v>
      </c>
      <c r="G1061" s="37" t="str">
        <v>CUTTACK</v>
      </c>
      <c r="H1061" s="37" t="str">
        <v>Cuttack Sadar</v>
      </c>
      <c r="I1061" s="37" t="str">
        <v>Niyati Udyog Private Limited</v>
      </c>
      <c r="J1061" s="37" t="str">
        <v>Bidyut Ranjan Mishra</v>
      </c>
      <c r="K1061" s="37">
        <v>0</v>
      </c>
      <c r="L1061" s="37" t="str">
        <v>C13293</v>
      </c>
      <c r="M1061" s="37" t="str">
        <v>Central</v>
      </c>
      <c r="N1061" s="2">
        <v>753014</v>
      </c>
      <c r="O1061" s="2" t="str">
        <v>21BLNPS7989F2ZD</v>
      </c>
      <c r="P1061" s="2">
        <v>7008577721</v>
      </c>
      <c r="Q1061" s="2" t="str">
        <v>Apr'25</v>
      </c>
      <c r="R1061" s="2">
        <v>2026</v>
      </c>
      <c r="S1061" s="1">
        <v>0</v>
      </c>
      <c r="T1061" s="2">
        <v>150</v>
      </c>
      <c r="U1061" s="1">
        <v>0.35819999999999996</v>
      </c>
      <c r="V1061" s="1" t="str">
        <v>Star</v>
      </c>
      <c r="W1061" s="10">
        <v>0</v>
      </c>
      <c r="X1061" s="10">
        <v>0</v>
      </c>
      <c r="Y1061" s="10">
        <v>0</v>
      </c>
      <c r="Z1061" s="10">
        <v>0</v>
      </c>
      <c r="AA1061" s="10">
        <v>0</v>
      </c>
      <c r="AB1061" s="10">
        <v>0</v>
      </c>
      <c r="AC1061" s="10">
        <v>0</v>
      </c>
      <c r="AD1061" s="10">
        <v>0</v>
      </c>
      <c r="AE1061" s="10">
        <v>0</v>
      </c>
      <c r="AF1061" s="10">
        <v>0</v>
      </c>
      <c r="AG1061" s="10">
        <v>0</v>
      </c>
      <c r="AH1061" s="10">
        <v>0</v>
      </c>
      <c r="AI1061" s="10">
        <v>0</v>
      </c>
      <c r="AJ1061" s="10">
        <v>0</v>
      </c>
      <c r="AK1061" s="10">
        <v>0</v>
      </c>
      <c r="AL1061" s="10">
        <v>32.159999999999997</v>
      </c>
      <c r="AM1061" s="10">
        <v>0</v>
      </c>
      <c r="AN1061" s="10">
        <v>43</v>
      </c>
      <c r="AO1061" s="10">
        <v>32.28</v>
      </c>
      <c r="AP1061" s="10">
        <v>77.84</v>
      </c>
      <c r="AQ1061" s="10">
        <v>12.68</v>
      </c>
      <c r="AR1061" s="10">
        <v>8.68</v>
      </c>
      <c r="AS1061" s="16">
        <v>41.8</v>
      </c>
      <c r="AT1061" s="16">
        <v>97.08</v>
      </c>
      <c r="AU1061" s="16">
        <v>14</v>
      </c>
      <c r="AV1061" s="16">
        <v>50.11</v>
      </c>
      <c r="AW1061" s="16">
        <v>89</v>
      </c>
      <c r="AX1061" s="10">
        <f t="shared" si="114"/>
        <v>498.63</v>
      </c>
      <c r="AY1061" s="10">
        <f>SUM(Z1061:AK1061)</f>
        <v>0</v>
      </c>
      <c r="AZ1061" s="2" t="s">
        <v>119</v>
      </c>
      <c r="BA1061" s="10">
        <f t="shared" si="115"/>
        <v>32.993333333333332</v>
      </c>
      <c r="BB1061" s="36" t="s">
        <v>118</v>
      </c>
      <c r="BC1061" s="39" t="str">
        <f t="shared" si="116"/>
        <v>B</v>
      </c>
      <c r="BD1061" s="16">
        <f>SUM(AR1061:AW1061)</f>
        <v>300.67</v>
      </c>
      <c r="BE1061" s="10">
        <f>SUM(AL1061:AQ1061)</f>
        <v>197.96</v>
      </c>
      <c r="BF1061" s="12">
        <f t="shared" si="117"/>
        <v>0.60299219862423048</v>
      </c>
      <c r="BG1061" s="12">
        <f t="shared" si="118"/>
        <v>0.39700780137576963</v>
      </c>
      <c r="BH1061" s="9">
        <f t="shared" si="119"/>
        <v>498.63</v>
      </c>
      <c r="BI1061" s="39" t="str">
        <f t="shared" si="120"/>
        <v>B</v>
      </c>
      <c r="BJ1061" s="1" t="str">
        <f>_xlfn.XLOOKUP(D1061,'Holi gift'!A:A,'Holi gift'!A:A,"",0,1)</f>
        <v>001J1000009EpwsIAC</v>
      </c>
      <c r="BK1061" s="75"/>
    </row>
    <row r="1062" spans="1:63">
      <c r="A1062" s="2">
        <v>1059</v>
      </c>
      <c r="B1062" s="2">
        <v>2025</v>
      </c>
      <c r="C1062" s="1">
        <v>0</v>
      </c>
      <c r="D1062" s="37" t="str">
        <v>001J100000Vm35rIAB</v>
      </c>
      <c r="E1062" s="37" t="str">
        <v>DAS ENTERPRISES</v>
      </c>
      <c r="F1062" s="37" t="str">
        <v>ODISHA</v>
      </c>
      <c r="G1062" s="37" t="str">
        <v>KHORDHA</v>
      </c>
      <c r="H1062" s="37">
        <v>0</v>
      </c>
      <c r="I1062" s="37" t="str">
        <v>Niyati Udyog Private Limited</v>
      </c>
      <c r="J1062" s="37" t="str">
        <v>Bidyut Ranjan Mishra</v>
      </c>
      <c r="K1062" s="37">
        <v>0</v>
      </c>
      <c r="L1062" s="37" t="str">
        <v>C13293</v>
      </c>
      <c r="M1062" s="37" t="str">
        <v>Central</v>
      </c>
      <c r="N1062" s="2">
        <v>751019</v>
      </c>
      <c r="O1062" s="2" t="str">
        <v>21AKMPD0252B1Z3</v>
      </c>
      <c r="P1062" s="2">
        <v>6302804706</v>
      </c>
      <c r="Q1062" s="2" t="str">
        <v>Apr'25</v>
      </c>
      <c r="R1062" s="2">
        <v>2026</v>
      </c>
      <c r="S1062" s="1">
        <v>0</v>
      </c>
      <c r="T1062" s="2">
        <v>45</v>
      </c>
      <c r="U1062" s="1">
        <v>0</v>
      </c>
      <c r="V1062" s="1" t="str">
        <v>Minor</v>
      </c>
      <c r="W1062" s="10">
        <v>0</v>
      </c>
      <c r="X1062" s="10">
        <v>0</v>
      </c>
      <c r="Y1062" s="10">
        <v>0</v>
      </c>
      <c r="Z1062" s="10">
        <v>0</v>
      </c>
      <c r="AA1062" s="10">
        <v>0</v>
      </c>
      <c r="AB1062" s="10">
        <v>0</v>
      </c>
      <c r="AC1062" s="10">
        <v>0</v>
      </c>
      <c r="AD1062" s="10">
        <v>0</v>
      </c>
      <c r="AE1062" s="10">
        <v>0</v>
      </c>
      <c r="AF1062" s="10">
        <v>0</v>
      </c>
      <c r="AG1062" s="10">
        <v>0</v>
      </c>
      <c r="AH1062" s="10">
        <v>0</v>
      </c>
      <c r="AI1062" s="10">
        <v>0</v>
      </c>
      <c r="AJ1062" s="10">
        <v>0</v>
      </c>
      <c r="AK1062" s="10">
        <v>0</v>
      </c>
      <c r="AL1062" s="10">
        <v>34.590000000000003</v>
      </c>
      <c r="AM1062" s="10">
        <v>32</v>
      </c>
      <c r="AN1062" s="10">
        <v>0</v>
      </c>
      <c r="AO1062" s="10">
        <v>0</v>
      </c>
      <c r="AP1062" s="10">
        <v>0</v>
      </c>
      <c r="AQ1062" s="10">
        <v>0</v>
      </c>
      <c r="AR1062" s="10">
        <v>0</v>
      </c>
      <c r="AS1062" s="16">
        <v>0</v>
      </c>
      <c r="AT1062" s="16">
        <v>0</v>
      </c>
      <c r="AU1062" s="16">
        <v>0</v>
      </c>
      <c r="AV1062" s="16">
        <v>0</v>
      </c>
      <c r="AW1062" s="16" t="str">
        <v/>
      </c>
      <c r="AX1062" s="10">
        <f t="shared" si="114"/>
        <v>66.59</v>
      </c>
      <c r="AY1062" s="10">
        <f>SUM(Z1062:AK1062)</f>
        <v>0</v>
      </c>
      <c r="AZ1062" s="2" t="s">
        <v>119</v>
      </c>
      <c r="BA1062" s="10">
        <f t="shared" si="115"/>
        <v>11.098333333333334</v>
      </c>
      <c r="BB1062" s="36" t="s">
        <v>118</v>
      </c>
      <c r="BC1062" s="39" t="str">
        <f t="shared" si="116"/>
        <v/>
      </c>
      <c r="BD1062" s="16">
        <f>SUM(AR1062:AW1062)</f>
        <v>0</v>
      </c>
      <c r="BE1062" s="10">
        <f>SUM(AL1062:AQ1062)</f>
        <v>66.59</v>
      </c>
      <c r="BF1062" s="12">
        <f t="shared" si="117"/>
        <v>0</v>
      </c>
      <c r="BG1062" s="12">
        <f t="shared" si="118"/>
        <v>1</v>
      </c>
      <c r="BH1062" s="9">
        <f t="shared" si="119"/>
        <v>66.59</v>
      </c>
      <c r="BI1062" s="39" t="str">
        <f t="shared" si="120"/>
        <v/>
      </c>
      <c r="BK1062" s="75"/>
    </row>
    <row r="1063" spans="1:63">
      <c r="A1063" s="2">
        <v>1060</v>
      </c>
      <c r="B1063" s="2">
        <v>2025</v>
      </c>
      <c r="C1063" s="1">
        <v>0</v>
      </c>
      <c r="D1063" s="37" t="str">
        <v>001J100000Vm387IAB</v>
      </c>
      <c r="E1063" s="37" t="e">
        <v>#VALUE!</v>
      </c>
      <c r="F1063" s="37" t="e">
        <v>#VALUE!</v>
      </c>
      <c r="G1063" s="37" t="e">
        <v>#VALUE!</v>
      </c>
      <c r="H1063" s="37">
        <v>0</v>
      </c>
      <c r="I1063" s="37" t="str">
        <v>Niyati Udyog Private Limited</v>
      </c>
      <c r="J1063" s="37" t="e">
        <v>#VALUE!</v>
      </c>
      <c r="K1063" s="37">
        <v>0</v>
      </c>
      <c r="L1063" s="37" t="str">
        <v>C13293</v>
      </c>
      <c r="M1063" s="37" t="str">
        <v>Central</v>
      </c>
      <c r="N1063" s="2" t="e">
        <v>#VALUE!</v>
      </c>
      <c r="O1063" s="2" t="e">
        <v>#VALUE!</v>
      </c>
      <c r="P1063" s="2" t="e">
        <v>#VALUE!</v>
      </c>
      <c r="Q1063" s="2" t="str">
        <v>Apr'25</v>
      </c>
      <c r="R1063" s="2">
        <v>2026</v>
      </c>
      <c r="S1063" s="1">
        <v>0</v>
      </c>
      <c r="T1063" s="2">
        <v>50</v>
      </c>
      <c r="U1063" s="1">
        <v>0</v>
      </c>
      <c r="V1063" s="1" t="str">
        <v>Minor</v>
      </c>
      <c r="W1063" s="10">
        <v>0</v>
      </c>
      <c r="X1063" s="10">
        <v>0</v>
      </c>
      <c r="Y1063" s="10">
        <v>0</v>
      </c>
      <c r="Z1063" s="10">
        <v>0</v>
      </c>
      <c r="AA1063" s="10">
        <v>0</v>
      </c>
      <c r="AB1063" s="10">
        <v>0</v>
      </c>
      <c r="AC1063" s="10">
        <v>0</v>
      </c>
      <c r="AD1063" s="10">
        <v>0</v>
      </c>
      <c r="AE1063" s="10">
        <v>0</v>
      </c>
      <c r="AF1063" s="10">
        <v>0</v>
      </c>
      <c r="AG1063" s="10">
        <v>0</v>
      </c>
      <c r="AH1063" s="10">
        <v>0</v>
      </c>
      <c r="AI1063" s="10">
        <v>0</v>
      </c>
      <c r="AJ1063" s="10">
        <v>0</v>
      </c>
      <c r="AK1063" s="10">
        <v>0</v>
      </c>
      <c r="AL1063" s="10">
        <v>37.576999999999998</v>
      </c>
      <c r="AM1063" s="10">
        <v>0</v>
      </c>
      <c r="AN1063" s="10">
        <v>53</v>
      </c>
      <c r="AO1063" s="10">
        <v>36.119999999999997</v>
      </c>
      <c r="AP1063" s="10">
        <v>0</v>
      </c>
      <c r="AQ1063" s="10">
        <v>0</v>
      </c>
      <c r="AR1063" s="10">
        <v>0</v>
      </c>
      <c r="AS1063" s="16">
        <v>0</v>
      </c>
      <c r="AT1063" s="16">
        <v>0</v>
      </c>
      <c r="AU1063" s="16">
        <v>0</v>
      </c>
      <c r="AV1063" s="16">
        <v>0</v>
      </c>
      <c r="AW1063" s="16" t="str">
        <v/>
      </c>
      <c r="AX1063" s="10">
        <f t="shared" si="114"/>
        <v>126.697</v>
      </c>
      <c r="AY1063" s="10">
        <f>SUM(Z1063:AK1063)</f>
        <v>0</v>
      </c>
      <c r="AZ1063" s="2" t="s">
        <v>119</v>
      </c>
      <c r="BA1063" s="10">
        <f t="shared" si="115"/>
        <v>21.116166666666668</v>
      </c>
      <c r="BB1063" s="36" t="s">
        <v>118</v>
      </c>
      <c r="BC1063" s="39" t="str">
        <f t="shared" si="116"/>
        <v/>
      </c>
      <c r="BD1063" s="16">
        <f>SUM(AR1063:AW1063)</f>
        <v>0</v>
      </c>
      <c r="BE1063" s="10">
        <f>SUM(AL1063:AQ1063)</f>
        <v>126.697</v>
      </c>
      <c r="BF1063" s="12">
        <f t="shared" si="117"/>
        <v>0</v>
      </c>
      <c r="BG1063" s="12">
        <f t="shared" si="118"/>
        <v>1</v>
      </c>
      <c r="BH1063" s="9">
        <f t="shared" si="119"/>
        <v>126.697</v>
      </c>
      <c r="BI1063" s="39" t="str">
        <f t="shared" si="120"/>
        <v/>
      </c>
      <c r="BK1063" s="75"/>
    </row>
    <row r="1064" spans="1:63">
      <c r="A1064" s="2">
        <v>1061</v>
      </c>
      <c r="B1064" s="2">
        <v>2025</v>
      </c>
      <c r="C1064" s="1">
        <v>0</v>
      </c>
      <c r="D1064" s="37" t="str">
        <v>001J100000TuhkFIAR</v>
      </c>
      <c r="E1064" s="37" t="str">
        <v>CEMENT HOUSE</v>
      </c>
      <c r="F1064" s="37" t="str">
        <v>MADHYA PRADESH</v>
      </c>
      <c r="G1064" s="37" t="str">
        <v>DEWAS</v>
      </c>
      <c r="H1064" s="37" t="str">
        <v>Dewas</v>
      </c>
      <c r="I1064" s="37" t="str">
        <v>R. K. ENTERPRISES</v>
      </c>
      <c r="J1064" s="37" t="str">
        <v>Yogeshwar Richhariya</v>
      </c>
      <c r="K1064" s="37">
        <v>0</v>
      </c>
      <c r="L1064" s="37" t="str">
        <v>001J1000005ZfroIAC</v>
      </c>
      <c r="M1064" s="37" t="str">
        <v>Central</v>
      </c>
      <c r="N1064" s="2">
        <v>455001</v>
      </c>
      <c r="O1064" s="2" t="str">
        <v>23ADGPC7234B1Z9</v>
      </c>
      <c r="P1064" s="2">
        <v>8995776539</v>
      </c>
      <c r="Q1064" s="2" t="str">
        <v>Apr'25</v>
      </c>
      <c r="R1064" s="2">
        <v>2026</v>
      </c>
      <c r="S1064" s="1">
        <v>0</v>
      </c>
      <c r="T1064" s="2">
        <v>70</v>
      </c>
      <c r="U1064" s="1">
        <v>0</v>
      </c>
      <c r="V1064" s="1" t="str">
        <v>Challenger</v>
      </c>
      <c r="W1064" s="10">
        <v>0</v>
      </c>
      <c r="X1064" s="10">
        <v>0</v>
      </c>
      <c r="Y1064" s="10">
        <v>0</v>
      </c>
      <c r="Z1064" s="10">
        <v>0</v>
      </c>
      <c r="AA1064" s="10">
        <v>0</v>
      </c>
      <c r="AB1064" s="10">
        <v>0</v>
      </c>
      <c r="AC1064" s="10">
        <v>0</v>
      </c>
      <c r="AD1064" s="10">
        <v>0</v>
      </c>
      <c r="AE1064" s="10">
        <v>0</v>
      </c>
      <c r="AF1064" s="10">
        <v>0</v>
      </c>
      <c r="AG1064" s="10">
        <v>0</v>
      </c>
      <c r="AH1064" s="10">
        <v>0</v>
      </c>
      <c r="AI1064" s="10">
        <v>0</v>
      </c>
      <c r="AJ1064" s="10">
        <v>0</v>
      </c>
      <c r="AK1064" s="10">
        <v>0</v>
      </c>
      <c r="AL1064" s="10">
        <v>5.01</v>
      </c>
      <c r="AM1064" s="10">
        <v>0</v>
      </c>
      <c r="AN1064" s="10">
        <v>0</v>
      </c>
      <c r="AO1064" s="10">
        <v>0</v>
      </c>
      <c r="AP1064" s="10">
        <v>0</v>
      </c>
      <c r="AQ1064" s="10">
        <v>2</v>
      </c>
      <c r="AR1064" s="10">
        <v>1.5</v>
      </c>
      <c r="AS1064" s="16">
        <v>0</v>
      </c>
      <c r="AT1064" s="16">
        <v>0</v>
      </c>
      <c r="AU1064" s="16">
        <v>0</v>
      </c>
      <c r="AV1064" s="16">
        <v>0</v>
      </c>
      <c r="AW1064" s="16" t="str">
        <v/>
      </c>
      <c r="AX1064" s="10">
        <f t="shared" si="114"/>
        <v>8.51</v>
      </c>
      <c r="AY1064" s="10">
        <f>SUM(Z1064:AK1064)</f>
        <v>0</v>
      </c>
      <c r="AZ1064" s="2" t="s">
        <v>119</v>
      </c>
      <c r="BA1064" s="10">
        <f t="shared" si="115"/>
        <v>1.1683333333333332</v>
      </c>
      <c r="BB1064" s="36" t="s">
        <v>118</v>
      </c>
      <c r="BC1064" s="39" t="str">
        <f t="shared" si="116"/>
        <v/>
      </c>
      <c r="BD1064" s="16">
        <f>SUM(AR1064:AW1064)</f>
        <v>1.5</v>
      </c>
      <c r="BE1064" s="10">
        <f>SUM(AL1064:AQ1064)</f>
        <v>7.01</v>
      </c>
      <c r="BF1064" s="12">
        <f t="shared" si="117"/>
        <v>0.17626321974148063</v>
      </c>
      <c r="BG1064" s="12">
        <f t="shared" si="118"/>
        <v>0.82373678025851937</v>
      </c>
      <c r="BH1064" s="9">
        <f t="shared" si="119"/>
        <v>8.51</v>
      </c>
      <c r="BI1064" s="39" t="str">
        <f t="shared" si="120"/>
        <v/>
      </c>
      <c r="BK1064" s="75"/>
    </row>
    <row r="1065" spans="1:63">
      <c r="A1065" s="2">
        <v>1062</v>
      </c>
      <c r="B1065" s="2">
        <v>2025</v>
      </c>
      <c r="C1065" s="1">
        <v>0</v>
      </c>
      <c r="D1065" s="37" t="str">
        <v>0015g00001dIXy3AAG</v>
      </c>
      <c r="E1065" s="37" t="str">
        <v>Shree Radha Krishna Steel</v>
      </c>
      <c r="F1065" s="37" t="str">
        <v>MADHYA PRADESH</v>
      </c>
      <c r="G1065" s="37" t="str">
        <v>INDORE</v>
      </c>
      <c r="H1065" s="37">
        <v>0</v>
      </c>
      <c r="I1065" s="37" t="str">
        <v>R. K. ENTERPRISES</v>
      </c>
      <c r="J1065" s="37" t="str">
        <v>Yogeshwar Richhariya</v>
      </c>
      <c r="K1065" s="37">
        <v>0</v>
      </c>
      <c r="L1065" s="37" t="str">
        <v>001J1000005ZfroIAC</v>
      </c>
      <c r="M1065" s="37" t="str">
        <v>Central</v>
      </c>
      <c r="N1065" s="2">
        <v>452016</v>
      </c>
      <c r="O1065" s="2" t="str">
        <v>23ACFPL4811P1ZH</v>
      </c>
      <c r="P1065" s="2">
        <v>9301396700</v>
      </c>
      <c r="Q1065" s="2" t="str">
        <v>Apr'25</v>
      </c>
      <c r="R1065" s="2">
        <v>2026</v>
      </c>
      <c r="S1065" s="1">
        <v>0</v>
      </c>
      <c r="T1065" s="2">
        <v>300</v>
      </c>
      <c r="U1065" s="1">
        <v>2.4444444444444448E-3</v>
      </c>
      <c r="V1065" s="1" t="str">
        <v>Alien</v>
      </c>
      <c r="W1065" s="10">
        <v>0</v>
      </c>
      <c r="X1065" s="10">
        <v>0</v>
      </c>
      <c r="Y1065" s="10">
        <v>0</v>
      </c>
      <c r="Z1065" s="10">
        <v>0</v>
      </c>
      <c r="AA1065" s="10">
        <v>0</v>
      </c>
      <c r="AB1065" s="10">
        <v>0</v>
      </c>
      <c r="AC1065" s="10">
        <v>0</v>
      </c>
      <c r="AD1065" s="10">
        <v>0</v>
      </c>
      <c r="AE1065" s="10">
        <v>0</v>
      </c>
      <c r="AF1065" s="10">
        <v>0</v>
      </c>
      <c r="AG1065" s="10">
        <v>0</v>
      </c>
      <c r="AH1065" s="10">
        <v>0</v>
      </c>
      <c r="AI1065" s="10">
        <v>0</v>
      </c>
      <c r="AJ1065" s="10">
        <v>0</v>
      </c>
      <c r="AK1065" s="10">
        <v>0</v>
      </c>
      <c r="AL1065" s="10">
        <v>4.4800000000000004</v>
      </c>
      <c r="AM1065" s="10">
        <v>0</v>
      </c>
      <c r="AN1065" s="10">
        <v>0</v>
      </c>
      <c r="AO1065" s="10">
        <v>0</v>
      </c>
      <c r="AP1065" s="10">
        <v>0</v>
      </c>
      <c r="AQ1065" s="10">
        <v>0</v>
      </c>
      <c r="AR1065" s="10">
        <v>0</v>
      </c>
      <c r="AS1065" s="16">
        <v>5</v>
      </c>
      <c r="AT1065" s="16">
        <v>0</v>
      </c>
      <c r="AU1065" s="16">
        <v>1</v>
      </c>
      <c r="AV1065" s="16">
        <v>1.2</v>
      </c>
      <c r="AW1065" s="16" t="str">
        <v/>
      </c>
      <c r="AX1065" s="10">
        <f t="shared" si="114"/>
        <v>11.68</v>
      </c>
      <c r="AY1065" s="10">
        <f>SUM(Z1065:AK1065)</f>
        <v>0</v>
      </c>
      <c r="AZ1065" s="2" t="s">
        <v>119</v>
      </c>
      <c r="BA1065" s="10">
        <f t="shared" si="115"/>
        <v>0.7466666666666667</v>
      </c>
      <c r="BB1065" s="36" t="s">
        <v>118</v>
      </c>
      <c r="BC1065" s="39" t="str">
        <f t="shared" si="116"/>
        <v/>
      </c>
      <c r="BD1065" s="16">
        <f>SUM(AR1065:AW1065)</f>
        <v>7.2</v>
      </c>
      <c r="BE1065" s="10">
        <f>SUM(AL1065:AQ1065)</f>
        <v>4.4800000000000004</v>
      </c>
      <c r="BF1065" s="12">
        <f t="shared" si="117"/>
        <v>0.61643835616438358</v>
      </c>
      <c r="BG1065" s="12">
        <f t="shared" si="118"/>
        <v>0.38356164383561647</v>
      </c>
      <c r="BH1065" s="9">
        <f t="shared" si="119"/>
        <v>11.68</v>
      </c>
      <c r="BI1065" s="39" t="str">
        <f t="shared" si="120"/>
        <v/>
      </c>
      <c r="BK1065" s="75"/>
    </row>
    <row r="1066" spans="1:63">
      <c r="A1066" s="2">
        <v>1063</v>
      </c>
      <c r="B1066" s="2">
        <v>2025</v>
      </c>
      <c r="C1066" s="1">
        <v>0</v>
      </c>
      <c r="D1066" s="37" t="str">
        <v>001J1000005aYWNIA2</v>
      </c>
      <c r="E1066" s="37" t="str">
        <v>Shree Banshilal Shankarlal Choudhary Shamgarh</v>
      </c>
      <c r="F1066" s="37" t="str">
        <v>MADHYA PRADESH</v>
      </c>
      <c r="G1066" s="37" t="str">
        <v>MANDSAUR</v>
      </c>
      <c r="H1066" s="37">
        <v>0</v>
      </c>
      <c r="I1066" s="37" t="str">
        <v>R. K. ENTERPRISES</v>
      </c>
      <c r="J1066" s="37" t="str">
        <v>Yogeshwar Richhariya</v>
      </c>
      <c r="K1066" s="37">
        <v>0</v>
      </c>
      <c r="L1066" s="37" t="str">
        <v>001J1000005ZfroIAC</v>
      </c>
      <c r="M1066" s="37" t="str">
        <v>Central</v>
      </c>
      <c r="N1066" s="2">
        <v>458883</v>
      </c>
      <c r="O1066" s="2" t="str">
        <v>23AADFS6440F2Z</v>
      </c>
      <c r="P1066" s="2">
        <v>9425978767</v>
      </c>
      <c r="Q1066" s="2" t="str">
        <v>Apr'25</v>
      </c>
      <c r="R1066" s="2">
        <v>2026</v>
      </c>
      <c r="S1066" s="1">
        <v>0</v>
      </c>
      <c r="T1066" s="2" t="str">
        <v/>
      </c>
      <c r="U1066" s="1">
        <v>0</v>
      </c>
      <c r="V1066" s="1" t="str">
        <v>Potential Not updated</v>
      </c>
      <c r="W1066" s="10">
        <v>0</v>
      </c>
      <c r="X1066" s="10">
        <v>0</v>
      </c>
      <c r="Y1066" s="10">
        <v>0</v>
      </c>
      <c r="Z1066" s="10">
        <v>0</v>
      </c>
      <c r="AA1066" s="10">
        <v>0</v>
      </c>
      <c r="AB1066" s="10">
        <v>0</v>
      </c>
      <c r="AC1066" s="10">
        <v>0</v>
      </c>
      <c r="AD1066" s="10">
        <v>0</v>
      </c>
      <c r="AE1066" s="10">
        <v>0</v>
      </c>
      <c r="AF1066" s="10">
        <v>0</v>
      </c>
      <c r="AG1066" s="10">
        <v>0</v>
      </c>
      <c r="AH1066" s="10">
        <v>0</v>
      </c>
      <c r="AI1066" s="10">
        <v>0</v>
      </c>
      <c r="AJ1066" s="10">
        <v>0</v>
      </c>
      <c r="AK1066" s="10">
        <v>0</v>
      </c>
      <c r="AL1066" s="10">
        <v>4.9400000000000004</v>
      </c>
      <c r="AM1066" s="10">
        <v>3</v>
      </c>
      <c r="AN1066" s="10">
        <v>0</v>
      </c>
      <c r="AO1066" s="10">
        <v>0</v>
      </c>
      <c r="AP1066" s="10">
        <v>0</v>
      </c>
      <c r="AQ1066" s="10">
        <v>0</v>
      </c>
      <c r="AR1066" s="10">
        <v>0</v>
      </c>
      <c r="AS1066" s="16">
        <v>0</v>
      </c>
      <c r="AT1066" s="16">
        <v>0</v>
      </c>
      <c r="AU1066" s="16">
        <v>0</v>
      </c>
      <c r="AV1066" s="16">
        <v>0</v>
      </c>
      <c r="AW1066" s="16" t="str">
        <v/>
      </c>
      <c r="AX1066" s="10">
        <f t="shared" si="114"/>
        <v>7.94</v>
      </c>
      <c r="AY1066" s="10">
        <f>SUM(Z1066:AK1066)</f>
        <v>0</v>
      </c>
      <c r="AZ1066" s="2" t="s">
        <v>119</v>
      </c>
      <c r="BA1066" s="10">
        <f t="shared" si="115"/>
        <v>1.3233333333333335</v>
      </c>
      <c r="BB1066" s="36" t="s">
        <v>118</v>
      </c>
      <c r="BC1066" s="39" t="str">
        <f t="shared" si="116"/>
        <v/>
      </c>
      <c r="BD1066" s="16">
        <f>SUM(AR1066:AW1066)</f>
        <v>0</v>
      </c>
      <c r="BE1066" s="10">
        <f>SUM(AL1066:AQ1066)</f>
        <v>7.94</v>
      </c>
      <c r="BF1066" s="12">
        <f t="shared" si="117"/>
        <v>0</v>
      </c>
      <c r="BG1066" s="12">
        <f t="shared" si="118"/>
        <v>1</v>
      </c>
      <c r="BH1066" s="9">
        <f t="shared" si="119"/>
        <v>7.94</v>
      </c>
      <c r="BI1066" s="39" t="str">
        <f t="shared" si="120"/>
        <v/>
      </c>
      <c r="BK1066" s="75"/>
    </row>
    <row r="1067" spans="1:63">
      <c r="A1067" s="2">
        <v>1064</v>
      </c>
      <c r="B1067" s="2">
        <v>2025</v>
      </c>
      <c r="C1067" s="1">
        <v>0</v>
      </c>
      <c r="D1067" s="37" t="str">
        <v>001J100000Vm7W7IAJ</v>
      </c>
      <c r="E1067" s="37" t="str">
        <v>V.K. SALES CORPORATION</v>
      </c>
      <c r="F1067" s="37" t="str">
        <v>MADHYA PRADESH</v>
      </c>
      <c r="G1067" s="37" t="str">
        <v>INDORE</v>
      </c>
      <c r="H1067" s="37">
        <v>0</v>
      </c>
      <c r="I1067" s="37" t="str">
        <v>R. K. ENTERPRISES</v>
      </c>
      <c r="J1067" s="37" t="str">
        <v>Yogeshwar Richhariya</v>
      </c>
      <c r="K1067" s="37">
        <v>0</v>
      </c>
      <c r="L1067" s="37" t="str">
        <v>001J1000005ZfroIAC</v>
      </c>
      <c r="M1067" s="37" t="str">
        <v>Central</v>
      </c>
      <c r="N1067" s="2">
        <v>452001</v>
      </c>
      <c r="O1067" s="2" t="str">
        <v>23ABVPY7161N1ZL</v>
      </c>
      <c r="P1067" s="2">
        <v>9009710620</v>
      </c>
      <c r="Q1067" s="2" t="str">
        <v>Apr'25</v>
      </c>
      <c r="R1067" s="2">
        <v>2026</v>
      </c>
      <c r="S1067" s="1">
        <v>0</v>
      </c>
      <c r="T1067" s="2">
        <v>50</v>
      </c>
      <c r="U1067" s="1">
        <v>0.17746666666666666</v>
      </c>
      <c r="V1067" s="1" t="str">
        <v>Friendly</v>
      </c>
      <c r="W1067" s="10">
        <v>0</v>
      </c>
      <c r="X1067" s="10">
        <v>0</v>
      </c>
      <c r="Y1067" s="10">
        <v>0</v>
      </c>
      <c r="Z1067" s="10">
        <v>0</v>
      </c>
      <c r="AA1067" s="10">
        <v>0</v>
      </c>
      <c r="AB1067" s="10">
        <v>0</v>
      </c>
      <c r="AC1067" s="10">
        <v>0</v>
      </c>
      <c r="AD1067" s="10">
        <v>0</v>
      </c>
      <c r="AE1067" s="10">
        <v>0</v>
      </c>
      <c r="AF1067" s="10">
        <v>0</v>
      </c>
      <c r="AG1067" s="10">
        <v>0</v>
      </c>
      <c r="AH1067" s="10">
        <v>0</v>
      </c>
      <c r="AI1067" s="10">
        <v>0</v>
      </c>
      <c r="AJ1067" s="10">
        <v>0</v>
      </c>
      <c r="AK1067" s="10">
        <v>0</v>
      </c>
      <c r="AL1067" s="10">
        <v>10.6</v>
      </c>
      <c r="AM1067" s="10">
        <v>3</v>
      </c>
      <c r="AN1067" s="10">
        <v>3</v>
      </c>
      <c r="AO1067" s="10">
        <v>27.3</v>
      </c>
      <c r="AP1067" s="10">
        <v>11</v>
      </c>
      <c r="AQ1067" s="10">
        <v>17.600000000000001</v>
      </c>
      <c r="AR1067" s="10">
        <v>2</v>
      </c>
      <c r="AS1067" s="16">
        <v>16.43</v>
      </c>
      <c r="AT1067" s="16">
        <v>6.52</v>
      </c>
      <c r="AU1067" s="16">
        <v>15</v>
      </c>
      <c r="AV1067" s="16">
        <v>5.0999999999999996</v>
      </c>
      <c r="AW1067" s="16">
        <v>9</v>
      </c>
      <c r="AX1067" s="10">
        <f t="shared" si="114"/>
        <v>126.55</v>
      </c>
      <c r="AY1067" s="10">
        <f>SUM(Z1067:AK1067)</f>
        <v>0</v>
      </c>
      <c r="AZ1067" s="2" t="s">
        <v>119</v>
      </c>
      <c r="BA1067" s="10">
        <f t="shared" si="115"/>
        <v>12.083333333333334</v>
      </c>
      <c r="BB1067" s="36" t="s">
        <v>118</v>
      </c>
      <c r="BC1067" s="39" t="str">
        <f t="shared" si="116"/>
        <v/>
      </c>
      <c r="BD1067" s="16">
        <f>SUM(AR1067:AW1067)</f>
        <v>54.050000000000004</v>
      </c>
      <c r="BE1067" s="10">
        <f>SUM(AL1067:AQ1067)</f>
        <v>72.5</v>
      </c>
      <c r="BF1067" s="12">
        <f t="shared" si="117"/>
        <v>0.42710391149743188</v>
      </c>
      <c r="BG1067" s="12">
        <f t="shared" si="118"/>
        <v>0.57289608850256812</v>
      </c>
      <c r="BH1067" s="9">
        <f t="shared" si="119"/>
        <v>126.55</v>
      </c>
      <c r="BI1067" s="39" t="str">
        <f t="shared" si="120"/>
        <v/>
      </c>
      <c r="BK1067" s="75"/>
    </row>
    <row r="1068" spans="1:63">
      <c r="A1068" s="2">
        <v>1065</v>
      </c>
      <c r="B1068" s="2">
        <v>2025</v>
      </c>
      <c r="C1068" s="1">
        <v>0</v>
      </c>
      <c r="D1068" s="37" t="str">
        <v>001J100000JstANIAZ</v>
      </c>
      <c r="E1068" s="37" t="str">
        <v>M/S JAYNA ISPAT</v>
      </c>
      <c r="F1068" s="37" t="str">
        <v>RAJASTHAN</v>
      </c>
      <c r="G1068" s="37" t="str">
        <v>KOTA</v>
      </c>
      <c r="H1068" s="37" t="str">
        <v>Kota</v>
      </c>
      <c r="I1068" s="37" t="str">
        <v>SACHDEVA ISPAT PVT LTD</v>
      </c>
      <c r="J1068" s="37" t="str">
        <v>Papun Padhan</v>
      </c>
      <c r="K1068" s="37">
        <v>0</v>
      </c>
      <c r="L1068" s="37" t="str">
        <v>C12823</v>
      </c>
      <c r="M1068" s="37" t="str">
        <v>Central</v>
      </c>
      <c r="N1068" s="2">
        <v>324007</v>
      </c>
      <c r="O1068" s="2" t="str">
        <v>08AJOPJ8061F1ZY</v>
      </c>
      <c r="P1068" s="2">
        <v>919982210176</v>
      </c>
      <c r="Q1068" s="2" t="str">
        <v>Apr'25</v>
      </c>
      <c r="R1068" s="2">
        <v>2026</v>
      </c>
      <c r="S1068" s="1">
        <v>0</v>
      </c>
      <c r="T1068" s="2" t="str">
        <v/>
      </c>
      <c r="U1068" s="1">
        <v>0</v>
      </c>
      <c r="V1068" s="1" t="str">
        <v>Potential Not updated</v>
      </c>
      <c r="W1068" s="10">
        <v>0</v>
      </c>
      <c r="X1068" s="10">
        <v>0</v>
      </c>
      <c r="Y1068" s="10">
        <v>0</v>
      </c>
      <c r="Z1068" s="10">
        <v>0</v>
      </c>
      <c r="AA1068" s="10">
        <v>0</v>
      </c>
      <c r="AB1068" s="10">
        <v>0</v>
      </c>
      <c r="AC1068" s="10">
        <v>0</v>
      </c>
      <c r="AD1068" s="10">
        <v>0</v>
      </c>
      <c r="AE1068" s="10">
        <v>0</v>
      </c>
      <c r="AF1068" s="10">
        <v>0</v>
      </c>
      <c r="AG1068" s="10">
        <v>0</v>
      </c>
      <c r="AH1068" s="10">
        <v>0</v>
      </c>
      <c r="AI1068" s="10">
        <v>0</v>
      </c>
      <c r="AJ1068" s="10">
        <v>0</v>
      </c>
      <c r="AK1068" s="10">
        <v>0</v>
      </c>
      <c r="AL1068" s="10">
        <v>91.7</v>
      </c>
      <c r="AM1068" s="10">
        <v>0</v>
      </c>
      <c r="AN1068" s="10">
        <v>0</v>
      </c>
      <c r="AO1068" s="10">
        <v>0</v>
      </c>
      <c r="AP1068" s="10">
        <v>0</v>
      </c>
      <c r="AQ1068" s="10">
        <v>0</v>
      </c>
      <c r="AR1068" s="10">
        <v>0</v>
      </c>
      <c r="AS1068" s="16">
        <v>0</v>
      </c>
      <c r="AT1068" s="16">
        <v>0</v>
      </c>
      <c r="AU1068" s="16">
        <v>0</v>
      </c>
      <c r="AV1068" s="16">
        <v>0</v>
      </c>
      <c r="AW1068" s="16" t="str">
        <v/>
      </c>
      <c r="AX1068" s="10">
        <f t="shared" si="114"/>
        <v>91.7</v>
      </c>
      <c r="AY1068" s="10">
        <f>SUM(Z1068:AK1068)</f>
        <v>0</v>
      </c>
      <c r="AZ1068" s="2" t="s">
        <v>119</v>
      </c>
      <c r="BA1068" s="10">
        <f t="shared" si="115"/>
        <v>15.283333333333333</v>
      </c>
      <c r="BB1068" s="36" t="s">
        <v>118</v>
      </c>
      <c r="BC1068" s="39" t="str">
        <f t="shared" si="116"/>
        <v/>
      </c>
      <c r="BD1068" s="16">
        <f>SUM(AR1068:AW1068)</f>
        <v>0</v>
      </c>
      <c r="BE1068" s="10">
        <f>SUM(AL1068:AQ1068)</f>
        <v>91.7</v>
      </c>
      <c r="BF1068" s="12">
        <f t="shared" si="117"/>
        <v>0</v>
      </c>
      <c r="BG1068" s="12">
        <f t="shared" si="118"/>
        <v>1</v>
      </c>
      <c r="BH1068" s="9">
        <f t="shared" si="119"/>
        <v>91.7</v>
      </c>
      <c r="BI1068" s="39" t="str">
        <f t="shared" si="120"/>
        <v/>
      </c>
      <c r="BK1068" s="75"/>
    </row>
    <row r="1069" spans="1:63">
      <c r="A1069" s="2">
        <v>1066</v>
      </c>
      <c r="B1069" s="2">
        <v>2025</v>
      </c>
      <c r="C1069" s="1">
        <v>0</v>
      </c>
      <c r="D1069" s="37" t="str">
        <v>001J100000Vm62MIAR</v>
      </c>
      <c r="E1069" s="37" t="str">
        <v>M/S KHANDELWAL ENTERPRISES</v>
      </c>
      <c r="F1069" s="37" t="str">
        <v>ODISHA</v>
      </c>
      <c r="G1069" s="37" t="str">
        <v>MAYURBHANJ</v>
      </c>
      <c r="H1069" s="37">
        <v>0</v>
      </c>
      <c r="I1069" s="37" t="str">
        <v>SACHDEVA ISPAT PVT LTD</v>
      </c>
      <c r="J1069" s="37" t="str">
        <v>Papun Padhan</v>
      </c>
      <c r="K1069" s="37">
        <v>0</v>
      </c>
      <c r="L1069" s="37" t="str">
        <v>C12823</v>
      </c>
      <c r="M1069" s="37" t="str">
        <v>Central</v>
      </c>
      <c r="N1069" s="2">
        <v>757001</v>
      </c>
      <c r="O1069" s="2" t="str">
        <v>21ALIPK2398E1Z9</v>
      </c>
      <c r="P1069" s="2">
        <v>8847883931</v>
      </c>
      <c r="Q1069" s="2" t="str">
        <v>Apr'25</v>
      </c>
      <c r="R1069" s="2">
        <v>2026</v>
      </c>
      <c r="S1069" s="1">
        <v>0</v>
      </c>
      <c r="T1069" s="2">
        <v>100</v>
      </c>
      <c r="U1069" s="1">
        <v>4.1666666666666671E-2</v>
      </c>
      <c r="V1069" s="1" t="str">
        <v>Challenger</v>
      </c>
      <c r="W1069" s="10">
        <v>0</v>
      </c>
      <c r="X1069" s="10">
        <v>0</v>
      </c>
      <c r="Y1069" s="10">
        <v>0</v>
      </c>
      <c r="Z1069" s="10">
        <v>0</v>
      </c>
      <c r="AA1069" s="10">
        <v>0</v>
      </c>
      <c r="AB1069" s="10">
        <v>0</v>
      </c>
      <c r="AC1069" s="10">
        <v>0</v>
      </c>
      <c r="AD1069" s="10">
        <v>0</v>
      </c>
      <c r="AE1069" s="10">
        <v>0</v>
      </c>
      <c r="AF1069" s="10">
        <v>0</v>
      </c>
      <c r="AG1069" s="10">
        <v>0</v>
      </c>
      <c r="AH1069" s="10">
        <v>0</v>
      </c>
      <c r="AI1069" s="10">
        <v>0</v>
      </c>
      <c r="AJ1069" s="10">
        <v>0</v>
      </c>
      <c r="AK1069" s="10">
        <v>0</v>
      </c>
      <c r="AL1069" s="10">
        <v>5</v>
      </c>
      <c r="AM1069" s="10">
        <v>0</v>
      </c>
      <c r="AN1069" s="10">
        <v>0</v>
      </c>
      <c r="AO1069" s="10">
        <v>0</v>
      </c>
      <c r="AP1069" s="10">
        <v>0</v>
      </c>
      <c r="AQ1069" s="10">
        <v>0</v>
      </c>
      <c r="AR1069" s="10">
        <v>0</v>
      </c>
      <c r="AS1069" s="16">
        <v>0</v>
      </c>
      <c r="AT1069" s="16">
        <v>10.5</v>
      </c>
      <c r="AU1069" s="16">
        <v>0</v>
      </c>
      <c r="AV1069" s="16">
        <v>2</v>
      </c>
      <c r="AW1069" s="16">
        <v>6</v>
      </c>
      <c r="AX1069" s="10">
        <f t="shared" si="114"/>
        <v>23.5</v>
      </c>
      <c r="AY1069" s="10">
        <f>SUM(Z1069:AK1069)</f>
        <v>0</v>
      </c>
      <c r="AZ1069" s="2" t="s">
        <v>119</v>
      </c>
      <c r="BA1069" s="10">
        <f t="shared" si="115"/>
        <v>0.83333333333333337</v>
      </c>
      <c r="BB1069" s="36" t="s">
        <v>118</v>
      </c>
      <c r="BC1069" s="39" t="str">
        <f t="shared" si="116"/>
        <v/>
      </c>
      <c r="BD1069" s="16">
        <f>SUM(AR1069:AW1069)</f>
        <v>18.5</v>
      </c>
      <c r="BE1069" s="10">
        <f>SUM(AL1069:AQ1069)</f>
        <v>5</v>
      </c>
      <c r="BF1069" s="12">
        <f t="shared" si="117"/>
        <v>0.78723404255319152</v>
      </c>
      <c r="BG1069" s="12">
        <f t="shared" si="118"/>
        <v>0.21276595744680851</v>
      </c>
      <c r="BH1069" s="9">
        <f t="shared" si="119"/>
        <v>23.5</v>
      </c>
      <c r="BI1069" s="39" t="str">
        <f t="shared" si="120"/>
        <v/>
      </c>
      <c r="BK1069" s="75"/>
    </row>
    <row r="1070" spans="1:63">
      <c r="A1070" s="2">
        <v>1067</v>
      </c>
      <c r="B1070" s="2">
        <v>2025</v>
      </c>
      <c r="C1070" s="1">
        <v>0</v>
      </c>
      <c r="D1070" s="37" t="str">
        <v>001J100000Tv5cIIAR</v>
      </c>
      <c r="E1070" s="37" t="str">
        <v>VIKAS  ASSOCIATES</v>
      </c>
      <c r="F1070" s="37" t="str">
        <v>CHHATTISGARH</v>
      </c>
      <c r="G1070" s="37" t="str">
        <v>KORBA</v>
      </c>
      <c r="H1070" s="37" t="str">
        <v>Korba</v>
      </c>
      <c r="I1070" s="37" t="str">
        <v>SSTL (INDIA) PRIVATE LIMITED</v>
      </c>
      <c r="J1070" s="37" t="str">
        <v>Ekeshwar Sahu</v>
      </c>
      <c r="K1070" s="37">
        <v>0</v>
      </c>
      <c r="L1070" s="37" t="str">
        <v>C13295</v>
      </c>
      <c r="M1070" s="37" t="str">
        <v>Central</v>
      </c>
      <c r="N1070" s="2">
        <v>495677</v>
      </c>
      <c r="O1070" s="2" t="str">
        <v>22AHAPG1706G1Z6</v>
      </c>
      <c r="P1070" s="2">
        <v>8889914441</v>
      </c>
      <c r="Q1070" s="2" t="str">
        <v>Apr'25</v>
      </c>
      <c r="R1070" s="2">
        <v>2026</v>
      </c>
      <c r="S1070" s="1">
        <v>0</v>
      </c>
      <c r="T1070" s="2">
        <v>10</v>
      </c>
      <c r="U1070" s="1">
        <v>0</v>
      </c>
      <c r="V1070" s="1" t="str">
        <v>Minor</v>
      </c>
      <c r="W1070" s="10">
        <v>0</v>
      </c>
      <c r="X1070" s="10">
        <v>0</v>
      </c>
      <c r="Y1070" s="10">
        <v>0</v>
      </c>
      <c r="Z1070" s="10">
        <v>0</v>
      </c>
      <c r="AA1070" s="10">
        <v>0</v>
      </c>
      <c r="AB1070" s="10">
        <v>0</v>
      </c>
      <c r="AC1070" s="10">
        <v>0</v>
      </c>
      <c r="AD1070" s="10">
        <v>0</v>
      </c>
      <c r="AE1070" s="10">
        <v>0</v>
      </c>
      <c r="AF1070" s="10">
        <v>0</v>
      </c>
      <c r="AG1070" s="10">
        <v>0</v>
      </c>
      <c r="AH1070" s="10">
        <v>0</v>
      </c>
      <c r="AI1070" s="10">
        <v>0</v>
      </c>
      <c r="AJ1070" s="10">
        <v>0</v>
      </c>
      <c r="AK1070" s="10">
        <v>0</v>
      </c>
      <c r="AL1070" s="10">
        <v>21</v>
      </c>
      <c r="AM1070" s="10">
        <v>0</v>
      </c>
      <c r="AN1070" s="10">
        <v>0</v>
      </c>
      <c r="AO1070" s="10">
        <v>0</v>
      </c>
      <c r="AP1070" s="10">
        <v>0</v>
      </c>
      <c r="AQ1070" s="10">
        <v>0</v>
      </c>
      <c r="AR1070" s="10">
        <v>0</v>
      </c>
      <c r="AS1070" s="16">
        <v>0</v>
      </c>
      <c r="AT1070" s="16">
        <v>0</v>
      </c>
      <c r="AU1070" s="16">
        <v>0</v>
      </c>
      <c r="AV1070" s="16">
        <v>0</v>
      </c>
      <c r="AW1070" s="16" t="str">
        <v/>
      </c>
      <c r="AX1070" s="10">
        <f t="shared" si="114"/>
        <v>21</v>
      </c>
      <c r="AY1070" s="10">
        <f>SUM(Z1070:AK1070)</f>
        <v>0</v>
      </c>
      <c r="AZ1070" s="2" t="s">
        <v>119</v>
      </c>
      <c r="BA1070" s="10">
        <f t="shared" si="115"/>
        <v>3.5</v>
      </c>
      <c r="BB1070" s="36" t="s">
        <v>118</v>
      </c>
      <c r="BC1070" s="39" t="str">
        <f t="shared" si="116"/>
        <v/>
      </c>
      <c r="BD1070" s="16">
        <f>SUM(AR1070:AW1070)</f>
        <v>0</v>
      </c>
      <c r="BE1070" s="10">
        <f>SUM(AL1070:AQ1070)</f>
        <v>21</v>
      </c>
      <c r="BF1070" s="12">
        <f t="shared" si="117"/>
        <v>0</v>
      </c>
      <c r="BG1070" s="12">
        <f t="shared" si="118"/>
        <v>1</v>
      </c>
      <c r="BH1070" s="9">
        <f t="shared" si="119"/>
        <v>21</v>
      </c>
      <c r="BI1070" s="39" t="str">
        <f t="shared" si="120"/>
        <v/>
      </c>
      <c r="BK1070" s="75"/>
    </row>
    <row r="1071" spans="1:63">
      <c r="A1071" s="2">
        <v>1068</v>
      </c>
      <c r="B1071" s="2">
        <v>2025</v>
      </c>
      <c r="C1071" s="1">
        <v>0</v>
      </c>
      <c r="D1071" s="37" t="str">
        <v>001J100000Vl8OJIAZ</v>
      </c>
      <c r="E1071" s="37" t="str">
        <v>M/S MUKESH TRADERS</v>
      </c>
      <c r="F1071" s="37" t="str">
        <v>BIHAR</v>
      </c>
      <c r="G1071" s="37" t="str">
        <v>GAYA</v>
      </c>
      <c r="H1071" s="37">
        <v>0</v>
      </c>
      <c r="I1071" s="37" t="str">
        <v>MEWARAM MADHUSUDAN PRASAD &amp; SONS</v>
      </c>
      <c r="J1071" s="37" t="str">
        <v>Praveen Kumar</v>
      </c>
      <c r="K1071" s="37">
        <v>0</v>
      </c>
      <c r="L1071" s="37" t="str">
        <v>001J100000S01ukIAB</v>
      </c>
      <c r="M1071" s="37" t="str">
        <v>East</v>
      </c>
      <c r="N1071" s="2">
        <v>823002</v>
      </c>
      <c r="O1071" s="2" t="str">
        <v>10BPTPS5699E1ZA</v>
      </c>
      <c r="P1071" s="2">
        <v>9939203411</v>
      </c>
      <c r="Q1071" s="2" t="str">
        <v>Apr'25</v>
      </c>
      <c r="R1071" s="2">
        <v>2026</v>
      </c>
      <c r="S1071" s="1">
        <v>0</v>
      </c>
      <c r="T1071" s="2">
        <v>90</v>
      </c>
      <c r="U1071" s="1">
        <v>0</v>
      </c>
      <c r="V1071" s="1" t="str">
        <v>Challenger</v>
      </c>
      <c r="W1071" s="10">
        <v>0</v>
      </c>
      <c r="X1071" s="10">
        <v>0</v>
      </c>
      <c r="Y1071" s="10">
        <v>0</v>
      </c>
      <c r="Z1071" s="10">
        <v>0</v>
      </c>
      <c r="AA1071" s="10">
        <v>0</v>
      </c>
      <c r="AB1071" s="10">
        <v>0</v>
      </c>
      <c r="AC1071" s="10">
        <v>0</v>
      </c>
      <c r="AD1071" s="10">
        <v>0</v>
      </c>
      <c r="AE1071" s="10">
        <v>0</v>
      </c>
      <c r="AF1071" s="10">
        <v>0</v>
      </c>
      <c r="AG1071" s="10">
        <v>0</v>
      </c>
      <c r="AH1071" s="10">
        <v>0</v>
      </c>
      <c r="AI1071" s="10">
        <v>0</v>
      </c>
      <c r="AJ1071" s="10">
        <v>0</v>
      </c>
      <c r="AK1071" s="10">
        <v>0</v>
      </c>
      <c r="AL1071" s="10">
        <v>15</v>
      </c>
      <c r="AM1071" s="10">
        <v>10</v>
      </c>
      <c r="AN1071" s="10">
        <v>10</v>
      </c>
      <c r="AO1071" s="10">
        <v>0</v>
      </c>
      <c r="AP1071" s="10">
        <v>0</v>
      </c>
      <c r="AQ1071" s="10">
        <v>0</v>
      </c>
      <c r="AR1071" s="10">
        <v>0</v>
      </c>
      <c r="AS1071" s="16">
        <v>0</v>
      </c>
      <c r="AT1071" s="16">
        <v>0</v>
      </c>
      <c r="AU1071" s="16">
        <v>0</v>
      </c>
      <c r="AV1071" s="16">
        <v>0</v>
      </c>
      <c r="AW1071" s="16" t="str">
        <v/>
      </c>
      <c r="AX1071" s="10">
        <f t="shared" si="114"/>
        <v>35</v>
      </c>
      <c r="AY1071" s="10">
        <f>SUM(Z1071:AK1071)</f>
        <v>0</v>
      </c>
      <c r="AZ1071" s="2" t="s">
        <v>119</v>
      </c>
      <c r="BA1071" s="10">
        <f t="shared" si="115"/>
        <v>5.833333333333333</v>
      </c>
      <c r="BB1071" s="36" t="s">
        <v>118</v>
      </c>
      <c r="BC1071" s="39" t="str">
        <f t="shared" si="116"/>
        <v/>
      </c>
      <c r="BD1071" s="16">
        <f>SUM(AR1071:AW1071)</f>
        <v>0</v>
      </c>
      <c r="BE1071" s="10">
        <f>SUM(AL1071:AQ1071)</f>
        <v>35</v>
      </c>
      <c r="BF1071" s="12">
        <f t="shared" si="117"/>
        <v>0</v>
      </c>
      <c r="BG1071" s="12">
        <f t="shared" si="118"/>
        <v>1</v>
      </c>
      <c r="BH1071" s="9">
        <f t="shared" si="119"/>
        <v>35</v>
      </c>
      <c r="BI1071" s="39" t="str">
        <f t="shared" si="120"/>
        <v/>
      </c>
      <c r="BK1071" s="75"/>
    </row>
    <row r="1072" spans="1:63">
      <c r="A1072" s="2">
        <v>1069</v>
      </c>
      <c r="B1072" s="2">
        <v>2025</v>
      </c>
      <c r="C1072" s="1">
        <v>0</v>
      </c>
      <c r="D1072" s="37" t="str">
        <v>001J100000TuL2PIAV</v>
      </c>
      <c r="E1072" s="37" t="str">
        <v>M/S VISHNU SHIVAM ENTERPRISES</v>
      </c>
      <c r="F1072" s="37" t="str">
        <v>BIHAR</v>
      </c>
      <c r="G1072" s="37" t="str">
        <v>GAYA</v>
      </c>
      <c r="H1072" s="37">
        <v>0</v>
      </c>
      <c r="I1072" s="37" t="str">
        <v>MEWARAM MADHUSUDAN PRASAD &amp; SONS</v>
      </c>
      <c r="J1072" s="37" t="str">
        <v>Praveen Kumar</v>
      </c>
      <c r="K1072" s="37">
        <v>0</v>
      </c>
      <c r="L1072" s="37" t="str">
        <v>001J100000S01ukIAB</v>
      </c>
      <c r="M1072" s="37" t="str">
        <v>East</v>
      </c>
      <c r="N1072" s="2">
        <v>823001</v>
      </c>
      <c r="O1072" s="2" t="str">
        <v>10AOYPP7441N1Z8</v>
      </c>
      <c r="P1072" s="2">
        <v>9430840524</v>
      </c>
      <c r="Q1072" s="2" t="str">
        <v>Apr'25</v>
      </c>
      <c r="R1072" s="2">
        <v>2026</v>
      </c>
      <c r="S1072" s="1">
        <v>0</v>
      </c>
      <c r="T1072" s="2">
        <v>400</v>
      </c>
      <c r="U1072" s="1">
        <v>0</v>
      </c>
      <c r="V1072" s="1" t="str">
        <v>Alien</v>
      </c>
      <c r="W1072" s="10">
        <v>0</v>
      </c>
      <c r="X1072" s="10">
        <v>0</v>
      </c>
      <c r="Y1072" s="10">
        <v>0</v>
      </c>
      <c r="Z1072" s="10">
        <v>0</v>
      </c>
      <c r="AA1072" s="10">
        <v>0</v>
      </c>
      <c r="AB1072" s="10">
        <v>0</v>
      </c>
      <c r="AC1072" s="10">
        <v>0</v>
      </c>
      <c r="AD1072" s="10">
        <v>0</v>
      </c>
      <c r="AE1072" s="10">
        <v>0</v>
      </c>
      <c r="AF1072" s="10">
        <v>0</v>
      </c>
      <c r="AG1072" s="10">
        <v>0</v>
      </c>
      <c r="AH1072" s="10">
        <v>0</v>
      </c>
      <c r="AI1072" s="10">
        <v>0</v>
      </c>
      <c r="AJ1072" s="10">
        <v>0</v>
      </c>
      <c r="AK1072" s="10">
        <v>0</v>
      </c>
      <c r="AL1072" s="10">
        <v>15</v>
      </c>
      <c r="AM1072" s="10">
        <v>15</v>
      </c>
      <c r="AN1072" s="10">
        <v>0</v>
      </c>
      <c r="AO1072" s="10">
        <v>0</v>
      </c>
      <c r="AP1072" s="10">
        <v>0</v>
      </c>
      <c r="AQ1072" s="10">
        <v>0</v>
      </c>
      <c r="AR1072" s="10">
        <v>0</v>
      </c>
      <c r="AS1072" s="16">
        <v>0</v>
      </c>
      <c r="AT1072" s="16">
        <v>0</v>
      </c>
      <c r="AU1072" s="16">
        <v>0</v>
      </c>
      <c r="AV1072" s="16">
        <v>0</v>
      </c>
      <c r="AW1072" s="16" t="str">
        <v/>
      </c>
      <c r="AX1072" s="10">
        <f t="shared" si="114"/>
        <v>30</v>
      </c>
      <c r="AY1072" s="10">
        <f>SUM(Z1072:AK1072)</f>
        <v>0</v>
      </c>
      <c r="AZ1072" s="2" t="s">
        <v>119</v>
      </c>
      <c r="BA1072" s="10">
        <f t="shared" si="115"/>
        <v>5</v>
      </c>
      <c r="BB1072" s="36" t="s">
        <v>118</v>
      </c>
      <c r="BC1072" s="39" t="str">
        <f t="shared" si="116"/>
        <v/>
      </c>
      <c r="BD1072" s="16">
        <f>SUM(AR1072:AW1072)</f>
        <v>0</v>
      </c>
      <c r="BE1072" s="10">
        <f>SUM(AL1072:AQ1072)</f>
        <v>30</v>
      </c>
      <c r="BF1072" s="12">
        <f t="shared" si="117"/>
        <v>0</v>
      </c>
      <c r="BG1072" s="12">
        <f t="shared" si="118"/>
        <v>1</v>
      </c>
      <c r="BH1072" s="9">
        <f t="shared" si="119"/>
        <v>30</v>
      </c>
      <c r="BI1072" s="39" t="str">
        <f t="shared" si="120"/>
        <v/>
      </c>
      <c r="BK1072" s="75"/>
    </row>
    <row r="1073" spans="1:63">
      <c r="A1073" s="2">
        <v>1070</v>
      </c>
      <c r="B1073" s="2">
        <v>2025</v>
      </c>
      <c r="C1073" s="1">
        <v>0</v>
      </c>
      <c r="D1073" s="37" t="str">
        <v>001j100000TuL4fIAF</v>
      </c>
      <c r="E1073" s="37" t="str">
        <v>M/S NITISH TRADERS</v>
      </c>
      <c r="F1073" s="37" t="str">
        <v>BIHAR</v>
      </c>
      <c r="G1073" s="37" t="str">
        <v>GAYA</v>
      </c>
      <c r="H1073" s="37" t="str">
        <v>Manpur</v>
      </c>
      <c r="I1073" s="37" t="str">
        <v>MEWARAM MADHUSUDAN PRASAD &amp; SONS</v>
      </c>
      <c r="J1073" s="37" t="str">
        <v>Praveen Kumar</v>
      </c>
      <c r="K1073" s="37">
        <v>0</v>
      </c>
      <c r="L1073" s="37" t="str">
        <v>001J100000S01ukIAB</v>
      </c>
      <c r="M1073" s="37" t="str">
        <v>East</v>
      </c>
      <c r="N1073" s="2">
        <v>823003</v>
      </c>
      <c r="O1073" s="2" t="str">
        <v>10BWJPS1205F1Z2</v>
      </c>
      <c r="P1073" s="2">
        <v>9955522983</v>
      </c>
      <c r="Q1073" s="2" t="str">
        <v>Apr'25</v>
      </c>
      <c r="R1073" s="2">
        <v>2026</v>
      </c>
      <c r="S1073" s="1">
        <v>0</v>
      </c>
      <c r="T1073" s="2">
        <v>165</v>
      </c>
      <c r="U1073" s="1">
        <v>0</v>
      </c>
      <c r="V1073" s="1" t="str">
        <v>Challenger</v>
      </c>
      <c r="W1073" s="10">
        <v>0</v>
      </c>
      <c r="X1073" s="10">
        <v>0</v>
      </c>
      <c r="Y1073" s="10">
        <v>0</v>
      </c>
      <c r="Z1073" s="10">
        <v>0</v>
      </c>
      <c r="AA1073" s="10">
        <v>0</v>
      </c>
      <c r="AB1073" s="10">
        <v>0</v>
      </c>
      <c r="AC1073" s="10">
        <v>0</v>
      </c>
      <c r="AD1073" s="10">
        <v>0</v>
      </c>
      <c r="AE1073" s="10">
        <v>0</v>
      </c>
      <c r="AF1073" s="10">
        <v>0</v>
      </c>
      <c r="AG1073" s="10">
        <v>0</v>
      </c>
      <c r="AH1073" s="10">
        <v>0</v>
      </c>
      <c r="AI1073" s="10">
        <v>0</v>
      </c>
      <c r="AJ1073" s="10">
        <v>0</v>
      </c>
      <c r="AK1073" s="10">
        <v>0</v>
      </c>
      <c r="AL1073" s="10">
        <v>10</v>
      </c>
      <c r="AM1073" s="10">
        <v>0</v>
      </c>
      <c r="AN1073" s="10">
        <v>0</v>
      </c>
      <c r="AO1073" s="10">
        <v>0</v>
      </c>
      <c r="AP1073" s="10">
        <v>0</v>
      </c>
      <c r="AQ1073" s="10">
        <v>0</v>
      </c>
      <c r="AR1073" s="10">
        <v>0</v>
      </c>
      <c r="AS1073" s="16">
        <v>0</v>
      </c>
      <c r="AT1073" s="16">
        <v>0</v>
      </c>
      <c r="AU1073" s="16">
        <v>0</v>
      </c>
      <c r="AV1073" s="16">
        <v>0</v>
      </c>
      <c r="AW1073" s="16" t="str">
        <v/>
      </c>
      <c r="AX1073" s="10">
        <f t="shared" si="114"/>
        <v>10</v>
      </c>
      <c r="AY1073" s="10">
        <f>SUM(Z1073:AK1073)</f>
        <v>0</v>
      </c>
      <c r="AZ1073" s="2" t="s">
        <v>119</v>
      </c>
      <c r="BA1073" s="10">
        <f t="shared" si="115"/>
        <v>1.6666666666666667</v>
      </c>
      <c r="BB1073" s="36" t="s">
        <v>118</v>
      </c>
      <c r="BC1073" s="39" t="str">
        <f t="shared" si="116"/>
        <v/>
      </c>
      <c r="BD1073" s="16">
        <f>SUM(AR1073:AW1073)</f>
        <v>0</v>
      </c>
      <c r="BE1073" s="10">
        <f>SUM(AL1073:AQ1073)</f>
        <v>10</v>
      </c>
      <c r="BF1073" s="12">
        <f t="shared" si="117"/>
        <v>0</v>
      </c>
      <c r="BG1073" s="12">
        <f t="shared" si="118"/>
        <v>1</v>
      </c>
      <c r="BH1073" s="9">
        <f t="shared" si="119"/>
        <v>10</v>
      </c>
      <c r="BI1073" s="39" t="str">
        <f t="shared" si="120"/>
        <v/>
      </c>
      <c r="BK1073" s="75"/>
    </row>
    <row r="1074" spans="1:63">
      <c r="A1074" s="2">
        <v>1071</v>
      </c>
      <c r="B1074" s="2">
        <v>2025</v>
      </c>
      <c r="C1074" s="1">
        <v>0</v>
      </c>
      <c r="D1074" s="37" t="str">
        <v>001J100000VldZBIAZ</v>
      </c>
      <c r="E1074" s="37" t="str">
        <v>RAJ LAXMI TRADERS</v>
      </c>
      <c r="F1074" s="37" t="str">
        <v>BIHAR</v>
      </c>
      <c r="G1074" s="37" t="str">
        <v>SIWAN</v>
      </c>
      <c r="H1074" s="37">
        <v>0</v>
      </c>
      <c r="I1074" s="37" t="str">
        <v>SUBH NEXTGEN PRIVATE LIMITED</v>
      </c>
      <c r="J1074" s="37" t="str">
        <v>Punit Kumar</v>
      </c>
      <c r="K1074" s="37">
        <v>0</v>
      </c>
      <c r="L1074" s="37" t="str">
        <v>001J100000VmM42IAF</v>
      </c>
      <c r="M1074" s="37" t="str">
        <v>East</v>
      </c>
      <c r="N1074" s="2">
        <v>841226</v>
      </c>
      <c r="O1074" s="2" t="str">
        <v>10DXGPK0212J1Z3</v>
      </c>
      <c r="P1074" s="2">
        <v>8969064491</v>
      </c>
      <c r="Q1074" s="2" t="str">
        <v>Apr'25</v>
      </c>
      <c r="R1074" s="2">
        <v>2026</v>
      </c>
      <c r="S1074" s="1">
        <v>0</v>
      </c>
      <c r="T1074" s="2">
        <v>50</v>
      </c>
      <c r="U1074" s="1">
        <v>0</v>
      </c>
      <c r="V1074" s="1" t="str">
        <v>Minor</v>
      </c>
      <c r="W1074" s="10">
        <v>0</v>
      </c>
      <c r="X1074" s="10">
        <v>0</v>
      </c>
      <c r="Y1074" s="10">
        <v>0</v>
      </c>
      <c r="Z1074" s="10">
        <v>0</v>
      </c>
      <c r="AA1074" s="10">
        <v>0</v>
      </c>
      <c r="AB1074" s="10">
        <v>0</v>
      </c>
      <c r="AC1074" s="10">
        <v>0</v>
      </c>
      <c r="AD1074" s="10">
        <v>0</v>
      </c>
      <c r="AE1074" s="10">
        <v>0</v>
      </c>
      <c r="AF1074" s="10">
        <v>0</v>
      </c>
      <c r="AG1074" s="10">
        <v>0</v>
      </c>
      <c r="AH1074" s="10">
        <v>0</v>
      </c>
      <c r="AI1074" s="10">
        <v>0</v>
      </c>
      <c r="AJ1074" s="10">
        <v>0</v>
      </c>
      <c r="AK1074" s="10">
        <v>0</v>
      </c>
      <c r="AL1074" s="10">
        <v>15</v>
      </c>
      <c r="AM1074" s="10">
        <v>0</v>
      </c>
      <c r="AN1074" s="10">
        <v>0</v>
      </c>
      <c r="AO1074" s="10">
        <v>0</v>
      </c>
      <c r="AP1074" s="10">
        <v>0</v>
      </c>
      <c r="AQ1074" s="10">
        <v>0</v>
      </c>
      <c r="AR1074" s="10">
        <v>0</v>
      </c>
      <c r="AS1074" s="16">
        <v>0</v>
      </c>
      <c r="AT1074" s="16">
        <v>0</v>
      </c>
      <c r="AU1074" s="16">
        <v>0</v>
      </c>
      <c r="AV1074" s="16">
        <v>0</v>
      </c>
      <c r="AW1074" s="16" t="str">
        <v/>
      </c>
      <c r="AX1074" s="10">
        <f t="shared" si="114"/>
        <v>15</v>
      </c>
      <c r="AY1074" s="10">
        <f>SUM(Z1074:AK1074)</f>
        <v>0</v>
      </c>
      <c r="AZ1074" s="2" t="s">
        <v>119</v>
      </c>
      <c r="BA1074" s="10">
        <f t="shared" si="115"/>
        <v>2.5</v>
      </c>
      <c r="BB1074" s="36" t="s">
        <v>118</v>
      </c>
      <c r="BC1074" s="39" t="str">
        <f t="shared" si="116"/>
        <v/>
      </c>
      <c r="BD1074" s="16">
        <f>SUM(AR1074:AW1074)</f>
        <v>0</v>
      </c>
      <c r="BE1074" s="10">
        <f>SUM(AL1074:AQ1074)</f>
        <v>15</v>
      </c>
      <c r="BF1074" s="12">
        <f t="shared" si="117"/>
        <v>0</v>
      </c>
      <c r="BG1074" s="12">
        <f t="shared" si="118"/>
        <v>1</v>
      </c>
      <c r="BH1074" s="9">
        <f t="shared" si="119"/>
        <v>15</v>
      </c>
      <c r="BI1074" s="39" t="str">
        <f t="shared" si="120"/>
        <v/>
      </c>
      <c r="BK1074" s="75"/>
    </row>
    <row r="1075" spans="1:63">
      <c r="A1075" s="2">
        <v>1072</v>
      </c>
      <c r="B1075" s="2">
        <v>2025</v>
      </c>
      <c r="C1075" s="1">
        <v>0</v>
      </c>
      <c r="D1075" s="37" t="str">
        <v>001J100000VldM2IAJ</v>
      </c>
      <c r="E1075" s="37" t="str">
        <v>SRI JAGDAMBA STEEL</v>
      </c>
      <c r="F1075" s="37" t="str">
        <v>BIHAR</v>
      </c>
      <c r="G1075" s="37" t="str">
        <v>SIWAN</v>
      </c>
      <c r="H1075" s="37">
        <v>0</v>
      </c>
      <c r="I1075" s="37" t="str">
        <v>SUBH NEXTGEN PRIVATE LIMITED</v>
      </c>
      <c r="J1075" s="37" t="str">
        <v>Punit Kumar</v>
      </c>
      <c r="K1075" s="37">
        <v>0</v>
      </c>
      <c r="L1075" s="37" t="str">
        <v>001J100000VmM42IAF</v>
      </c>
      <c r="M1075" s="37" t="str">
        <v>East</v>
      </c>
      <c r="N1075" s="2">
        <v>841226</v>
      </c>
      <c r="O1075" s="2" t="str">
        <v>10BOMPS3897C1ZR</v>
      </c>
      <c r="P1075" s="2">
        <v>8210999564</v>
      </c>
      <c r="Q1075" s="2" t="str">
        <v>Apr'25</v>
      </c>
      <c r="R1075" s="2">
        <v>2026</v>
      </c>
      <c r="S1075" s="1">
        <v>0</v>
      </c>
      <c r="T1075" s="2">
        <v>120</v>
      </c>
      <c r="U1075" s="1">
        <v>8.8888888888888878E-2</v>
      </c>
      <c r="V1075" s="1" t="str">
        <v>Challenger</v>
      </c>
      <c r="W1075" s="10">
        <v>0</v>
      </c>
      <c r="X1075" s="10">
        <v>0</v>
      </c>
      <c r="Y1075" s="10">
        <v>0</v>
      </c>
      <c r="Z1075" s="10">
        <v>0</v>
      </c>
      <c r="AA1075" s="10">
        <v>0</v>
      </c>
      <c r="AB1075" s="10">
        <v>0</v>
      </c>
      <c r="AC1075" s="10">
        <v>0</v>
      </c>
      <c r="AD1075" s="10">
        <v>0</v>
      </c>
      <c r="AE1075" s="10">
        <v>0</v>
      </c>
      <c r="AF1075" s="10">
        <v>0</v>
      </c>
      <c r="AG1075" s="10">
        <v>0</v>
      </c>
      <c r="AH1075" s="10">
        <v>0</v>
      </c>
      <c r="AI1075" s="10">
        <v>0</v>
      </c>
      <c r="AJ1075" s="10">
        <v>0</v>
      </c>
      <c r="AK1075" s="10">
        <v>0</v>
      </c>
      <c r="AL1075" s="10">
        <v>25</v>
      </c>
      <c r="AM1075" s="10">
        <v>0</v>
      </c>
      <c r="AN1075" s="10">
        <v>0</v>
      </c>
      <c r="AO1075" s="10">
        <v>18</v>
      </c>
      <c r="AP1075" s="10">
        <v>0</v>
      </c>
      <c r="AQ1075" s="10">
        <v>12</v>
      </c>
      <c r="AR1075" s="10">
        <v>0</v>
      </c>
      <c r="AS1075" s="16">
        <v>0</v>
      </c>
      <c r="AT1075" s="16">
        <v>15</v>
      </c>
      <c r="AU1075" s="16">
        <v>12</v>
      </c>
      <c r="AV1075" s="16">
        <v>5</v>
      </c>
      <c r="AW1075" s="16">
        <v>8</v>
      </c>
      <c r="AX1075" s="10">
        <f t="shared" si="114"/>
        <v>95</v>
      </c>
      <c r="AY1075" s="10">
        <f>SUM(Z1075:AK1075)</f>
        <v>0</v>
      </c>
      <c r="AZ1075" s="2" t="s">
        <v>119</v>
      </c>
      <c r="BA1075" s="10">
        <f t="shared" si="115"/>
        <v>9.1666666666666661</v>
      </c>
      <c r="BB1075" s="36" t="s">
        <v>118</v>
      </c>
      <c r="BC1075" s="39" t="str">
        <f t="shared" si="116"/>
        <v/>
      </c>
      <c r="BD1075" s="16">
        <f>SUM(AR1075:AW1075)</f>
        <v>40</v>
      </c>
      <c r="BE1075" s="10">
        <f>SUM(AL1075:AQ1075)</f>
        <v>55</v>
      </c>
      <c r="BF1075" s="12">
        <f t="shared" si="117"/>
        <v>0.42105263157894735</v>
      </c>
      <c r="BG1075" s="12">
        <f t="shared" si="118"/>
        <v>0.57894736842105265</v>
      </c>
      <c r="BH1075" s="9">
        <f t="shared" si="119"/>
        <v>95</v>
      </c>
      <c r="BI1075" s="39" t="str">
        <f t="shared" si="120"/>
        <v/>
      </c>
      <c r="BK1075" s="75"/>
    </row>
    <row r="1076" spans="1:63">
      <c r="A1076" s="2">
        <v>1073</v>
      </c>
      <c r="B1076" s="2">
        <v>2025</v>
      </c>
      <c r="C1076" s="1">
        <v>0</v>
      </c>
      <c r="D1076" s="37" t="str">
        <v>001J100000Vlr4PIAR</v>
      </c>
      <c r="E1076" s="37" t="str">
        <v>M/S JAISWAL HARDWARE</v>
      </c>
      <c r="F1076" s="37" t="str">
        <v>JHARKHAND</v>
      </c>
      <c r="G1076" s="37" t="str">
        <v>GUMLA</v>
      </c>
      <c r="H1076" s="37">
        <v>0</v>
      </c>
      <c r="I1076" s="37" t="str">
        <v>M/s REAL DREAMS ENTERPRISES</v>
      </c>
      <c r="J1076" s="37" t="str">
        <v>Susmit Kumar</v>
      </c>
      <c r="K1076" s="37">
        <v>0</v>
      </c>
      <c r="L1076" s="37" t="str">
        <v>001J100000PHe79IAD</v>
      </c>
      <c r="M1076" s="37" t="str">
        <v>East</v>
      </c>
      <c r="N1076" s="2">
        <v>835224</v>
      </c>
      <c r="O1076" s="2" t="str">
        <v>20ACRPJ1578M1Z9</v>
      </c>
      <c r="P1076" s="2">
        <v>7739847433</v>
      </c>
      <c r="Q1076" s="2" t="str">
        <v>Apr'25</v>
      </c>
      <c r="R1076" s="2">
        <v>2026</v>
      </c>
      <c r="S1076" s="1">
        <v>0</v>
      </c>
      <c r="T1076" s="2">
        <v>100</v>
      </c>
      <c r="U1076" s="1">
        <v>0</v>
      </c>
      <c r="V1076" s="1" t="str">
        <v>Challenger</v>
      </c>
      <c r="W1076" s="10">
        <v>0</v>
      </c>
      <c r="X1076" s="10">
        <v>0</v>
      </c>
      <c r="Y1076" s="10">
        <v>0</v>
      </c>
      <c r="Z1076" s="10">
        <v>0</v>
      </c>
      <c r="AA1076" s="10">
        <v>0</v>
      </c>
      <c r="AB1076" s="10">
        <v>0</v>
      </c>
      <c r="AC1076" s="10">
        <v>0</v>
      </c>
      <c r="AD1076" s="10">
        <v>0</v>
      </c>
      <c r="AE1076" s="10">
        <v>0</v>
      </c>
      <c r="AF1076" s="10">
        <v>0</v>
      </c>
      <c r="AG1076" s="10">
        <v>0</v>
      </c>
      <c r="AH1076" s="10">
        <v>0</v>
      </c>
      <c r="AI1076" s="10">
        <v>0</v>
      </c>
      <c r="AJ1076" s="10">
        <v>0</v>
      </c>
      <c r="AK1076" s="10">
        <v>0</v>
      </c>
      <c r="AL1076" s="10">
        <v>2.71</v>
      </c>
      <c r="AM1076" s="10">
        <v>0.32500000000000001</v>
      </c>
      <c r="AN1076" s="10">
        <v>0</v>
      </c>
      <c r="AO1076" s="10">
        <v>0</v>
      </c>
      <c r="AP1076" s="10">
        <v>0</v>
      </c>
      <c r="AQ1076" s="10">
        <v>0</v>
      </c>
      <c r="AR1076" s="10">
        <v>0</v>
      </c>
      <c r="AS1076" s="16">
        <v>0</v>
      </c>
      <c r="AT1076" s="16">
        <v>0</v>
      </c>
      <c r="AU1076" s="16">
        <v>0</v>
      </c>
      <c r="AV1076" s="16">
        <v>0</v>
      </c>
      <c r="AW1076" s="16" t="str">
        <v/>
      </c>
      <c r="AX1076" s="10">
        <f t="shared" si="114"/>
        <v>3.0350000000000001</v>
      </c>
      <c r="AY1076" s="10">
        <f>SUM(Z1076:AK1076)</f>
        <v>0</v>
      </c>
      <c r="AZ1076" s="2" t="s">
        <v>119</v>
      </c>
      <c r="BA1076" s="10">
        <f t="shared" si="115"/>
        <v>0.50583333333333336</v>
      </c>
      <c r="BB1076" s="36" t="s">
        <v>118</v>
      </c>
      <c r="BC1076" s="39" t="str">
        <f t="shared" si="116"/>
        <v/>
      </c>
      <c r="BD1076" s="16">
        <f>SUM(AR1076:AW1076)</f>
        <v>0</v>
      </c>
      <c r="BE1076" s="10">
        <f>SUM(AL1076:AQ1076)</f>
        <v>3.0350000000000001</v>
      </c>
      <c r="BF1076" s="12">
        <f t="shared" si="117"/>
        <v>0</v>
      </c>
      <c r="BG1076" s="12">
        <f t="shared" si="118"/>
        <v>1</v>
      </c>
      <c r="BH1076" s="9">
        <f t="shared" si="119"/>
        <v>3.0350000000000001</v>
      </c>
      <c r="BI1076" s="39" t="str">
        <f t="shared" si="120"/>
        <v/>
      </c>
      <c r="BK1076" s="75"/>
    </row>
    <row r="1077" spans="1:63">
      <c r="A1077" s="2">
        <v>1074</v>
      </c>
      <c r="B1077" s="2">
        <v>2025</v>
      </c>
      <c r="C1077" s="1">
        <v>0</v>
      </c>
      <c r="D1077" s="37" t="str">
        <v>001J100000VlrKgIAJ</v>
      </c>
      <c r="E1077" s="37" t="str">
        <v>M/S SHLOKA CONSTRUCTIONS</v>
      </c>
      <c r="F1077" s="37" t="str">
        <v>JHARKHAND</v>
      </c>
      <c r="G1077" s="37" t="str">
        <v>GUMLA</v>
      </c>
      <c r="H1077" s="37">
        <v>0</v>
      </c>
      <c r="I1077" s="37" t="str">
        <v>M/s REAL DREAMS ENTERPRISES</v>
      </c>
      <c r="J1077" s="37" t="str">
        <v>Susmit Kumar</v>
      </c>
      <c r="K1077" s="37">
        <v>0</v>
      </c>
      <c r="L1077" s="37" t="str">
        <v>001J100000PHe79IAD</v>
      </c>
      <c r="M1077" s="37" t="str">
        <v>East</v>
      </c>
      <c r="N1077" s="2">
        <v>835207</v>
      </c>
      <c r="O1077" s="2" t="str">
        <v>20AFGFS1168E1ZD</v>
      </c>
      <c r="P1077" s="2">
        <v>9608015425</v>
      </c>
      <c r="Q1077" s="2" t="str">
        <v>Apr'25</v>
      </c>
      <c r="R1077" s="2">
        <v>2026</v>
      </c>
      <c r="S1077" s="1">
        <v>0</v>
      </c>
      <c r="T1077" s="2">
        <v>100</v>
      </c>
      <c r="U1077" s="1">
        <v>0</v>
      </c>
      <c r="V1077" s="1" t="str">
        <v>Challenger</v>
      </c>
      <c r="W1077" s="10">
        <v>0</v>
      </c>
      <c r="X1077" s="10">
        <v>0</v>
      </c>
      <c r="Y1077" s="10">
        <v>0</v>
      </c>
      <c r="Z1077" s="10">
        <v>0</v>
      </c>
      <c r="AA1077" s="10">
        <v>0</v>
      </c>
      <c r="AB1077" s="10">
        <v>0</v>
      </c>
      <c r="AC1077" s="10">
        <v>0</v>
      </c>
      <c r="AD1077" s="10">
        <v>0</v>
      </c>
      <c r="AE1077" s="10">
        <v>0</v>
      </c>
      <c r="AF1077" s="10">
        <v>0</v>
      </c>
      <c r="AG1077" s="10">
        <v>0</v>
      </c>
      <c r="AH1077" s="10">
        <v>0</v>
      </c>
      <c r="AI1077" s="10">
        <v>0</v>
      </c>
      <c r="AJ1077" s="10">
        <v>0</v>
      </c>
      <c r="AK1077" s="10">
        <v>0</v>
      </c>
      <c r="AL1077" s="10">
        <v>5.2050000000000001</v>
      </c>
      <c r="AM1077" s="10">
        <v>0</v>
      </c>
      <c r="AN1077" s="10">
        <v>0</v>
      </c>
      <c r="AO1077" s="10">
        <v>0</v>
      </c>
      <c r="AP1077" s="10">
        <v>0</v>
      </c>
      <c r="AQ1077" s="10">
        <v>0</v>
      </c>
      <c r="AR1077" s="10">
        <v>0</v>
      </c>
      <c r="AS1077" s="16">
        <v>0</v>
      </c>
      <c r="AT1077" s="16">
        <v>0</v>
      </c>
      <c r="AU1077" s="16">
        <v>0</v>
      </c>
      <c r="AV1077" s="16">
        <v>0</v>
      </c>
      <c r="AW1077" s="16" t="str">
        <v/>
      </c>
      <c r="AX1077" s="10">
        <f t="shared" si="114"/>
        <v>5.2050000000000001</v>
      </c>
      <c r="AY1077" s="10">
        <f>SUM(Z1077:AK1077)</f>
        <v>0</v>
      </c>
      <c r="AZ1077" s="2" t="s">
        <v>119</v>
      </c>
      <c r="BA1077" s="10">
        <f t="shared" si="115"/>
        <v>0.86750000000000005</v>
      </c>
      <c r="BB1077" s="36" t="s">
        <v>118</v>
      </c>
      <c r="BC1077" s="39" t="str">
        <f t="shared" si="116"/>
        <v/>
      </c>
      <c r="BD1077" s="16">
        <f>SUM(AR1077:AW1077)</f>
        <v>0</v>
      </c>
      <c r="BE1077" s="10">
        <f>SUM(AL1077:AQ1077)</f>
        <v>5.2050000000000001</v>
      </c>
      <c r="BF1077" s="12">
        <f t="shared" si="117"/>
        <v>0</v>
      </c>
      <c r="BG1077" s="12">
        <f t="shared" si="118"/>
        <v>1</v>
      </c>
      <c r="BH1077" s="9">
        <f t="shared" si="119"/>
        <v>5.2050000000000001</v>
      </c>
      <c r="BI1077" s="39" t="str">
        <f t="shared" si="120"/>
        <v/>
      </c>
      <c r="BK1077" s="75"/>
    </row>
    <row r="1078" spans="1:63">
      <c r="A1078" s="2">
        <v>1075</v>
      </c>
      <c r="B1078" s="2">
        <v>2025</v>
      </c>
      <c r="C1078" s="1">
        <v>0</v>
      </c>
      <c r="D1078" s="37" t="str">
        <v>001J100000TrCN4IAN</v>
      </c>
      <c r="E1078" s="37" t="str">
        <v>MAA AMBEY ENTERPRISES</v>
      </c>
      <c r="F1078" s="37" t="str">
        <v>JHARKHAND</v>
      </c>
      <c r="G1078" s="37" t="str">
        <v>RANCHI</v>
      </c>
      <c r="H1078" s="37">
        <v>0</v>
      </c>
      <c r="I1078" s="37" t="str">
        <v>M/s REAL DREAMS ENTERPRISES</v>
      </c>
      <c r="J1078" s="37" t="str">
        <v>Susmit Kumar</v>
      </c>
      <c r="K1078" s="37">
        <v>0</v>
      </c>
      <c r="L1078" s="37" t="str">
        <v>001J100000PHe79IAD</v>
      </c>
      <c r="M1078" s="37" t="str">
        <v>East</v>
      </c>
      <c r="N1078" s="2">
        <v>834009</v>
      </c>
      <c r="O1078" s="2" t="str">
        <v>20BURPG3290A1Z2</v>
      </c>
      <c r="P1078" s="2">
        <v>9334863714</v>
      </c>
      <c r="Q1078" s="2" t="str">
        <v>Apr'25</v>
      </c>
      <c r="R1078" s="2">
        <v>2026</v>
      </c>
      <c r="S1078" s="1">
        <v>0</v>
      </c>
      <c r="T1078" s="2">
        <v>950</v>
      </c>
      <c r="U1078" s="1">
        <v>0</v>
      </c>
      <c r="V1078" s="1" t="str">
        <v>Alien</v>
      </c>
      <c r="W1078" s="10">
        <v>0</v>
      </c>
      <c r="X1078" s="10">
        <v>0</v>
      </c>
      <c r="Y1078" s="10">
        <v>0</v>
      </c>
      <c r="Z1078" s="10">
        <v>0</v>
      </c>
      <c r="AA1078" s="10">
        <v>0</v>
      </c>
      <c r="AB1078" s="10">
        <v>0</v>
      </c>
      <c r="AC1078" s="10">
        <v>0</v>
      </c>
      <c r="AD1078" s="10">
        <v>0</v>
      </c>
      <c r="AE1078" s="10">
        <v>0</v>
      </c>
      <c r="AF1078" s="10">
        <v>0</v>
      </c>
      <c r="AG1078" s="10">
        <v>0</v>
      </c>
      <c r="AH1078" s="10">
        <v>0</v>
      </c>
      <c r="AI1078" s="10">
        <v>0</v>
      </c>
      <c r="AJ1078" s="10">
        <v>0</v>
      </c>
      <c r="AK1078" s="10">
        <v>0</v>
      </c>
      <c r="AL1078" s="10">
        <v>3.55</v>
      </c>
      <c r="AM1078" s="10">
        <v>0</v>
      </c>
      <c r="AN1078" s="10">
        <v>0</v>
      </c>
      <c r="AO1078" s="10">
        <v>0</v>
      </c>
      <c r="AP1078" s="10">
        <v>0</v>
      </c>
      <c r="AQ1078" s="10">
        <v>0</v>
      </c>
      <c r="AR1078" s="10">
        <v>0</v>
      </c>
      <c r="AS1078" s="16">
        <v>0</v>
      </c>
      <c r="AT1078" s="16">
        <v>0</v>
      </c>
      <c r="AU1078" s="16">
        <v>0</v>
      </c>
      <c r="AV1078" s="16">
        <v>0</v>
      </c>
      <c r="AW1078" s="16" t="str">
        <v/>
      </c>
      <c r="AX1078" s="10">
        <f t="shared" si="114"/>
        <v>3.55</v>
      </c>
      <c r="AY1078" s="10">
        <f>SUM(Z1078:AK1078)</f>
        <v>0</v>
      </c>
      <c r="AZ1078" s="2" t="s">
        <v>119</v>
      </c>
      <c r="BA1078" s="10">
        <f t="shared" si="115"/>
        <v>0.59166666666666667</v>
      </c>
      <c r="BB1078" s="36" t="s">
        <v>118</v>
      </c>
      <c r="BC1078" s="39" t="str">
        <f t="shared" si="116"/>
        <v/>
      </c>
      <c r="BD1078" s="16">
        <f>SUM(AR1078:AW1078)</f>
        <v>0</v>
      </c>
      <c r="BE1078" s="10">
        <f>SUM(AL1078:AQ1078)</f>
        <v>3.55</v>
      </c>
      <c r="BF1078" s="12">
        <f t="shared" si="117"/>
        <v>0</v>
      </c>
      <c r="BG1078" s="12">
        <f t="shared" si="118"/>
        <v>1</v>
      </c>
      <c r="BH1078" s="9">
        <f t="shared" si="119"/>
        <v>3.55</v>
      </c>
      <c r="BI1078" s="39" t="str">
        <f t="shared" si="120"/>
        <v/>
      </c>
      <c r="BK1078" s="75"/>
    </row>
    <row r="1079" spans="1:63">
      <c r="A1079" s="2">
        <v>1076</v>
      </c>
      <c r="B1079" s="2">
        <v>2025</v>
      </c>
      <c r="C1079" s="1">
        <v>0</v>
      </c>
      <c r="D1079" s="37" t="str">
        <v>001J100000Ts85dIAB</v>
      </c>
      <c r="E1079" s="37" t="str">
        <v>RIDDHI SIDDHI TRADERS</v>
      </c>
      <c r="F1079" s="37" t="str">
        <v>JHARKHAND</v>
      </c>
      <c r="G1079" s="37" t="str">
        <v>DHANBAD</v>
      </c>
      <c r="H1079" s="37">
        <v>0</v>
      </c>
      <c r="I1079" s="37" t="str">
        <v>TIRUPATI SALES</v>
      </c>
      <c r="J1079" s="37" t="str">
        <v>Debjyoti Lahiri</v>
      </c>
      <c r="K1079" s="37">
        <v>0</v>
      </c>
      <c r="L1079" s="37" t="str">
        <v>001J100000HllhOIAT</v>
      </c>
      <c r="M1079" s="37" t="str">
        <v>East</v>
      </c>
      <c r="N1079" s="2">
        <v>826001</v>
      </c>
      <c r="O1079" s="2" t="str">
        <v>20AERPG7112E1ZZ</v>
      </c>
      <c r="P1079" s="2">
        <v>9835734567</v>
      </c>
      <c r="Q1079" s="2" t="str">
        <v>Apr'25</v>
      </c>
      <c r="R1079" s="2">
        <v>2026</v>
      </c>
      <c r="S1079" s="1">
        <v>0</v>
      </c>
      <c r="T1079" s="2">
        <v>150</v>
      </c>
      <c r="U1079" s="1">
        <v>0</v>
      </c>
      <c r="V1079" s="1" t="str">
        <v>Challenger</v>
      </c>
      <c r="W1079" s="10">
        <v>0</v>
      </c>
      <c r="X1079" s="10">
        <v>0</v>
      </c>
      <c r="Y1079" s="10">
        <v>0</v>
      </c>
      <c r="Z1079" s="10">
        <v>0</v>
      </c>
      <c r="AA1079" s="10">
        <v>0</v>
      </c>
      <c r="AB1079" s="10">
        <v>0</v>
      </c>
      <c r="AC1079" s="10">
        <v>0</v>
      </c>
      <c r="AD1079" s="10">
        <v>0</v>
      </c>
      <c r="AE1079" s="10">
        <v>0</v>
      </c>
      <c r="AF1079" s="10">
        <v>0</v>
      </c>
      <c r="AG1079" s="10">
        <v>0</v>
      </c>
      <c r="AH1079" s="10">
        <v>0</v>
      </c>
      <c r="AI1079" s="10">
        <v>0</v>
      </c>
      <c r="AJ1079" s="10">
        <v>0</v>
      </c>
      <c r="AK1079" s="10">
        <v>0</v>
      </c>
      <c r="AL1079" s="10">
        <v>50</v>
      </c>
      <c r="AM1079" s="10">
        <v>32</v>
      </c>
      <c r="AN1079" s="10">
        <v>0</v>
      </c>
      <c r="AO1079" s="10">
        <v>0</v>
      </c>
      <c r="AP1079" s="10">
        <v>0</v>
      </c>
      <c r="AQ1079" s="10">
        <v>0</v>
      </c>
      <c r="AR1079" s="10">
        <v>0</v>
      </c>
      <c r="AS1079" s="16">
        <v>0</v>
      </c>
      <c r="AT1079" s="16">
        <v>0</v>
      </c>
      <c r="AU1079" s="16">
        <v>0</v>
      </c>
      <c r="AV1079" s="16">
        <v>0</v>
      </c>
      <c r="AW1079" s="16" t="str">
        <v/>
      </c>
      <c r="AX1079" s="10">
        <f t="shared" si="114"/>
        <v>82</v>
      </c>
      <c r="AY1079" s="10">
        <f>SUM(Z1079:AK1079)</f>
        <v>0</v>
      </c>
      <c r="AZ1079" s="2" t="s">
        <v>119</v>
      </c>
      <c r="BA1079" s="10">
        <f t="shared" si="115"/>
        <v>13.666666666666666</v>
      </c>
      <c r="BB1079" s="36" t="s">
        <v>118</v>
      </c>
      <c r="BC1079" s="39" t="str">
        <f t="shared" si="116"/>
        <v/>
      </c>
      <c r="BD1079" s="16">
        <f>SUM(AR1079:AW1079)</f>
        <v>0</v>
      </c>
      <c r="BE1079" s="10">
        <f>SUM(AL1079:AQ1079)</f>
        <v>82</v>
      </c>
      <c r="BF1079" s="12">
        <f t="shared" si="117"/>
        <v>0</v>
      </c>
      <c r="BG1079" s="12">
        <f t="shared" si="118"/>
        <v>1</v>
      </c>
      <c r="BH1079" s="9">
        <f t="shared" si="119"/>
        <v>82</v>
      </c>
      <c r="BI1079" s="39" t="str">
        <f t="shared" si="120"/>
        <v/>
      </c>
      <c r="BK1079" s="75"/>
    </row>
    <row r="1080" spans="1:63">
      <c r="A1080" s="2">
        <v>1077</v>
      </c>
      <c r="B1080" s="2">
        <v>2025</v>
      </c>
      <c r="C1080" s="1">
        <v>0</v>
      </c>
      <c r="D1080" s="37" t="str">
        <v>001J100000RyM7ZIAV</v>
      </c>
      <c r="E1080" s="37" t="str">
        <v>M/S PANDIT TRADERS</v>
      </c>
      <c r="F1080" s="37" t="str">
        <v>JHARKHAND</v>
      </c>
      <c r="G1080" s="37" t="str">
        <v>GIRIDIH</v>
      </c>
      <c r="H1080" s="37">
        <v>0</v>
      </c>
      <c r="I1080" s="37" t="str">
        <v>TIRUPATI SALES</v>
      </c>
      <c r="J1080" s="37" t="str">
        <v>Debjyoti Lahiri</v>
      </c>
      <c r="K1080" s="37">
        <v>0</v>
      </c>
      <c r="L1080" s="37" t="str">
        <v>001J100000HllhOIAT</v>
      </c>
      <c r="M1080" s="37" t="str">
        <v>East</v>
      </c>
      <c r="N1080" s="2">
        <v>825320</v>
      </c>
      <c r="O1080" s="2" t="str">
        <v>20DDDPP6778K1Z4</v>
      </c>
      <c r="P1080" s="2">
        <v>9955360593</v>
      </c>
      <c r="Q1080" s="2" t="str">
        <v>Apr'25</v>
      </c>
      <c r="R1080" s="2">
        <v>2026</v>
      </c>
      <c r="S1080" s="1">
        <v>0</v>
      </c>
      <c r="T1080" s="2">
        <v>75</v>
      </c>
      <c r="U1080" s="1">
        <v>0.08</v>
      </c>
      <c r="V1080" s="1" t="str">
        <v>Challenger</v>
      </c>
      <c r="W1080" s="10">
        <v>0</v>
      </c>
      <c r="X1080" s="10">
        <v>0</v>
      </c>
      <c r="Y1080" s="10">
        <v>0</v>
      </c>
      <c r="Z1080" s="10">
        <v>0</v>
      </c>
      <c r="AA1080" s="10">
        <v>0</v>
      </c>
      <c r="AB1080" s="10">
        <v>0</v>
      </c>
      <c r="AC1080" s="10">
        <v>0</v>
      </c>
      <c r="AD1080" s="10">
        <v>0</v>
      </c>
      <c r="AE1080" s="10">
        <v>0</v>
      </c>
      <c r="AF1080" s="10">
        <v>0</v>
      </c>
      <c r="AG1080" s="10">
        <v>0</v>
      </c>
      <c r="AH1080" s="10">
        <v>0</v>
      </c>
      <c r="AI1080" s="10">
        <v>0</v>
      </c>
      <c r="AJ1080" s="10">
        <v>0</v>
      </c>
      <c r="AK1080" s="10">
        <v>0</v>
      </c>
      <c r="AL1080" s="10">
        <v>5</v>
      </c>
      <c r="AM1080" s="10">
        <v>0</v>
      </c>
      <c r="AN1080" s="10">
        <v>0</v>
      </c>
      <c r="AO1080" s="10">
        <v>0</v>
      </c>
      <c r="AP1080" s="10">
        <v>0</v>
      </c>
      <c r="AQ1080" s="10">
        <v>5</v>
      </c>
      <c r="AR1080" s="10">
        <v>12.49</v>
      </c>
      <c r="AS1080" s="16">
        <v>0</v>
      </c>
      <c r="AT1080" s="16">
        <v>10</v>
      </c>
      <c r="AU1080" s="16">
        <v>8</v>
      </c>
      <c r="AV1080" s="16">
        <v>0</v>
      </c>
      <c r="AW1080" s="16">
        <v>20</v>
      </c>
      <c r="AX1080" s="10">
        <f t="shared" si="114"/>
        <v>60.49</v>
      </c>
      <c r="AY1080" s="10">
        <f>SUM(Z1080:AK1080)</f>
        <v>0</v>
      </c>
      <c r="AZ1080" s="2" t="s">
        <v>119</v>
      </c>
      <c r="BA1080" s="10">
        <f t="shared" si="115"/>
        <v>1.6666666666666667</v>
      </c>
      <c r="BB1080" s="36" t="s">
        <v>118</v>
      </c>
      <c r="BC1080" s="39" t="str">
        <f t="shared" si="116"/>
        <v/>
      </c>
      <c r="BD1080" s="16">
        <f>SUM(AR1080:AW1080)</f>
        <v>50.49</v>
      </c>
      <c r="BE1080" s="10">
        <f>SUM(AL1080:AQ1080)</f>
        <v>10</v>
      </c>
      <c r="BF1080" s="12">
        <f t="shared" si="117"/>
        <v>0.83468341874690033</v>
      </c>
      <c r="BG1080" s="12">
        <f t="shared" si="118"/>
        <v>0.16531658125309967</v>
      </c>
      <c r="BH1080" s="9">
        <f t="shared" si="119"/>
        <v>60.49</v>
      </c>
      <c r="BI1080" s="39" t="str">
        <f t="shared" si="120"/>
        <v/>
      </c>
      <c r="BK1080" s="75"/>
    </row>
    <row r="1081" spans="1:63">
      <c r="A1081" s="2">
        <v>1078</v>
      </c>
      <c r="B1081" s="2">
        <v>2025</v>
      </c>
      <c r="C1081" s="1">
        <v>0</v>
      </c>
      <c r="D1081" s="37" t="str">
        <v>001J100000RyyGAIAZ</v>
      </c>
      <c r="E1081" s="37" t="str">
        <v>MAA DURGA ENTERPRISE</v>
      </c>
      <c r="F1081" s="37" t="str">
        <v>WEST BENGAL</v>
      </c>
      <c r="G1081" s="37" t="str">
        <v>KOLKATA</v>
      </c>
      <c r="H1081" s="37" t="str">
        <v>Kolkata</v>
      </c>
      <c r="I1081" s="37" t="str">
        <v>NERIUM MULTICOM LLP</v>
      </c>
      <c r="J1081" s="37" t="str">
        <v>Ragon Poddar</v>
      </c>
      <c r="K1081" s="37">
        <v>0</v>
      </c>
      <c r="L1081" s="37" t="str">
        <v>001J100000RytAcIAJ</v>
      </c>
      <c r="M1081" s="37" t="str">
        <v>East</v>
      </c>
      <c r="N1081" s="2">
        <v>700006</v>
      </c>
      <c r="O1081" s="2" t="str">
        <v>19bbwpj7973h1zo</v>
      </c>
      <c r="P1081" s="2">
        <v>9836525104</v>
      </c>
      <c r="Q1081" s="2" t="str">
        <v>Apr'25</v>
      </c>
      <c r="R1081" s="2">
        <v>2026</v>
      </c>
      <c r="S1081" s="1">
        <v>0</v>
      </c>
      <c r="T1081" s="2">
        <v>110</v>
      </c>
      <c r="U1081" s="1">
        <v>0</v>
      </c>
      <c r="V1081" s="1" t="str">
        <v>Challenger</v>
      </c>
      <c r="W1081" s="10">
        <v>0</v>
      </c>
      <c r="X1081" s="10">
        <v>0</v>
      </c>
      <c r="Y1081" s="10">
        <v>0</v>
      </c>
      <c r="Z1081" s="10">
        <v>0</v>
      </c>
      <c r="AA1081" s="10">
        <v>0</v>
      </c>
      <c r="AB1081" s="10">
        <v>0</v>
      </c>
      <c r="AC1081" s="10">
        <v>0</v>
      </c>
      <c r="AD1081" s="10">
        <v>0</v>
      </c>
      <c r="AE1081" s="10">
        <v>0</v>
      </c>
      <c r="AF1081" s="10">
        <v>0</v>
      </c>
      <c r="AG1081" s="10">
        <v>0</v>
      </c>
      <c r="AH1081" s="10">
        <v>0</v>
      </c>
      <c r="AI1081" s="10">
        <v>0</v>
      </c>
      <c r="AJ1081" s="10">
        <v>0</v>
      </c>
      <c r="AK1081" s="10">
        <v>0</v>
      </c>
      <c r="AL1081" s="10">
        <v>42.15</v>
      </c>
      <c r="AM1081" s="10">
        <v>0</v>
      </c>
      <c r="AN1081" s="10">
        <v>0</v>
      </c>
      <c r="AO1081" s="10">
        <v>0</v>
      </c>
      <c r="AP1081" s="10">
        <v>0</v>
      </c>
      <c r="AQ1081" s="10">
        <v>0</v>
      </c>
      <c r="AR1081" s="10">
        <v>0</v>
      </c>
      <c r="AS1081" s="16">
        <v>0</v>
      </c>
      <c r="AT1081" s="16">
        <v>0</v>
      </c>
      <c r="AU1081" s="16">
        <v>0</v>
      </c>
      <c r="AV1081" s="16">
        <v>0</v>
      </c>
      <c r="AW1081" s="16" t="str">
        <v/>
      </c>
      <c r="AX1081" s="10">
        <f t="shared" si="114"/>
        <v>42.15</v>
      </c>
      <c r="AY1081" s="10">
        <f>SUM(Z1081:AK1081)</f>
        <v>0</v>
      </c>
      <c r="AZ1081" s="2" t="s">
        <v>119</v>
      </c>
      <c r="BA1081" s="10">
        <f t="shared" si="115"/>
        <v>7.0249999999999995</v>
      </c>
      <c r="BB1081" s="36" t="s">
        <v>118</v>
      </c>
      <c r="BC1081" s="39" t="str">
        <f t="shared" si="116"/>
        <v/>
      </c>
      <c r="BD1081" s="16">
        <f>SUM(AR1081:AW1081)</f>
        <v>0</v>
      </c>
      <c r="BE1081" s="10">
        <f>SUM(AL1081:AQ1081)</f>
        <v>42.15</v>
      </c>
      <c r="BF1081" s="12">
        <f t="shared" si="117"/>
        <v>0</v>
      </c>
      <c r="BG1081" s="12">
        <f t="shared" si="118"/>
        <v>1</v>
      </c>
      <c r="BH1081" s="9">
        <f t="shared" si="119"/>
        <v>42.15</v>
      </c>
      <c r="BI1081" s="39" t="str">
        <f t="shared" si="120"/>
        <v/>
      </c>
      <c r="BK1081" s="75"/>
    </row>
    <row r="1082" spans="1:63">
      <c r="A1082" s="2">
        <v>1079</v>
      </c>
      <c r="B1082" s="2">
        <v>2025</v>
      </c>
      <c r="C1082" s="1">
        <v>0</v>
      </c>
      <c r="D1082" s="37" t="str">
        <v>001J100000VnFbGIAV</v>
      </c>
      <c r="E1082" s="37" t="str">
        <v>SHREE RESHI INFRASPACE PRIVATE LIMITED</v>
      </c>
      <c r="F1082" s="37" t="str">
        <v>WEST BENGAL</v>
      </c>
      <c r="G1082" s="37" t="str">
        <v>KOLKATA</v>
      </c>
      <c r="H1082" s="37">
        <v>0</v>
      </c>
      <c r="I1082" s="37" t="str">
        <v>NERIUM MULTICOM LLP</v>
      </c>
      <c r="J1082" s="37" t="str">
        <v>Ragon Poddar</v>
      </c>
      <c r="K1082" s="37">
        <v>0</v>
      </c>
      <c r="L1082" s="37" t="str">
        <v>001J100000RytAcIAJ</v>
      </c>
      <c r="M1082" s="37" t="str">
        <v>East</v>
      </c>
      <c r="N1082" s="2">
        <v>700069</v>
      </c>
      <c r="O1082" s="2" t="str">
        <v>19ABJCS3334E1ZB</v>
      </c>
      <c r="P1082" s="2">
        <v>6290871662</v>
      </c>
      <c r="Q1082" s="2" t="str">
        <v>Apr'25</v>
      </c>
      <c r="R1082" s="2">
        <v>2026</v>
      </c>
      <c r="S1082" s="1">
        <v>0</v>
      </c>
      <c r="T1082" s="2">
        <v>180</v>
      </c>
      <c r="U1082" s="1">
        <v>0</v>
      </c>
      <c r="V1082" s="1" t="str">
        <v>Challenger</v>
      </c>
      <c r="W1082" s="10">
        <v>0</v>
      </c>
      <c r="X1082" s="10">
        <v>0</v>
      </c>
      <c r="Y1082" s="10">
        <v>0</v>
      </c>
      <c r="Z1082" s="10">
        <v>0</v>
      </c>
      <c r="AA1082" s="10">
        <v>0</v>
      </c>
      <c r="AB1082" s="10">
        <v>0</v>
      </c>
      <c r="AC1082" s="10">
        <v>0</v>
      </c>
      <c r="AD1082" s="10">
        <v>0</v>
      </c>
      <c r="AE1082" s="10">
        <v>0</v>
      </c>
      <c r="AF1082" s="10">
        <v>0</v>
      </c>
      <c r="AG1082" s="10">
        <v>0</v>
      </c>
      <c r="AH1082" s="10">
        <v>0</v>
      </c>
      <c r="AI1082" s="10">
        <v>0</v>
      </c>
      <c r="AJ1082" s="10">
        <v>0</v>
      </c>
      <c r="AK1082" s="10">
        <v>0</v>
      </c>
      <c r="AL1082" s="10">
        <v>35.69</v>
      </c>
      <c r="AM1082" s="10">
        <v>0</v>
      </c>
      <c r="AN1082" s="10">
        <v>0</v>
      </c>
      <c r="AO1082" s="10">
        <v>0</v>
      </c>
      <c r="AP1082" s="10">
        <v>0</v>
      </c>
      <c r="AQ1082" s="10">
        <v>0</v>
      </c>
      <c r="AR1082" s="10">
        <v>0</v>
      </c>
      <c r="AS1082" s="16">
        <v>0</v>
      </c>
      <c r="AT1082" s="16">
        <v>0</v>
      </c>
      <c r="AU1082" s="16">
        <v>0</v>
      </c>
      <c r="AV1082" s="16">
        <v>0</v>
      </c>
      <c r="AW1082" s="16" t="str">
        <v/>
      </c>
      <c r="AX1082" s="10">
        <f t="shared" si="114"/>
        <v>35.69</v>
      </c>
      <c r="AY1082" s="10">
        <f>SUM(Z1082:AK1082)</f>
        <v>0</v>
      </c>
      <c r="AZ1082" s="2" t="s">
        <v>119</v>
      </c>
      <c r="BA1082" s="10">
        <f t="shared" si="115"/>
        <v>5.9483333333333333</v>
      </c>
      <c r="BB1082" s="36" t="s">
        <v>118</v>
      </c>
      <c r="BC1082" s="39" t="str">
        <f t="shared" si="116"/>
        <v/>
      </c>
      <c r="BD1082" s="16">
        <f>SUM(AR1082:AW1082)</f>
        <v>0</v>
      </c>
      <c r="BE1082" s="10">
        <f>SUM(AL1082:AQ1082)</f>
        <v>35.69</v>
      </c>
      <c r="BF1082" s="12">
        <f t="shared" si="117"/>
        <v>0</v>
      </c>
      <c r="BG1082" s="12">
        <f t="shared" si="118"/>
        <v>1</v>
      </c>
      <c r="BH1082" s="9">
        <f t="shared" si="119"/>
        <v>35.69</v>
      </c>
      <c r="BI1082" s="39" t="str">
        <f t="shared" si="120"/>
        <v/>
      </c>
      <c r="BK1082" s="75"/>
    </row>
    <row r="1083" spans="1:63">
      <c r="A1083" s="2">
        <v>1080</v>
      </c>
      <c r="B1083" s="2">
        <v>2025</v>
      </c>
      <c r="C1083" s="1">
        <v>0</v>
      </c>
      <c r="D1083" s="37" t="str">
        <v>001J100000VnFcXIAV</v>
      </c>
      <c r="E1083" s="37" t="str">
        <v>M/S BISWAS HARDWARE</v>
      </c>
      <c r="F1083" s="37" t="str">
        <v>WEST BENGAL</v>
      </c>
      <c r="G1083" s="37" t="str">
        <v>NADIA</v>
      </c>
      <c r="H1083" s="37">
        <v>0</v>
      </c>
      <c r="I1083" s="37" t="str">
        <v>NERIUM MULTICOM LLP</v>
      </c>
      <c r="J1083" s="37" t="str">
        <v>Shirshendu saha</v>
      </c>
      <c r="K1083" s="37">
        <v>0</v>
      </c>
      <c r="L1083" s="37" t="str">
        <v>001J100000RytAcIAJ</v>
      </c>
      <c r="M1083" s="37" t="str">
        <v>East</v>
      </c>
      <c r="N1083" s="2">
        <v>741156</v>
      </c>
      <c r="O1083" s="2" t="str">
        <v>19AMCPB6302Q1ZY</v>
      </c>
      <c r="P1083" s="2">
        <v>9679260273</v>
      </c>
      <c r="Q1083" s="2" t="str">
        <v>Apr'25</v>
      </c>
      <c r="R1083" s="2">
        <v>2026</v>
      </c>
      <c r="S1083" s="1">
        <v>0</v>
      </c>
      <c r="T1083" s="2">
        <v>400</v>
      </c>
      <c r="U1083" s="1">
        <v>0</v>
      </c>
      <c r="V1083" s="1" t="str">
        <v>Alien</v>
      </c>
      <c r="W1083" s="10">
        <v>0</v>
      </c>
      <c r="X1083" s="10">
        <v>0</v>
      </c>
      <c r="Y1083" s="10">
        <v>0</v>
      </c>
      <c r="Z1083" s="10">
        <v>0</v>
      </c>
      <c r="AA1083" s="10">
        <v>0</v>
      </c>
      <c r="AB1083" s="10">
        <v>0</v>
      </c>
      <c r="AC1083" s="10">
        <v>0</v>
      </c>
      <c r="AD1083" s="10">
        <v>0</v>
      </c>
      <c r="AE1083" s="10">
        <v>0</v>
      </c>
      <c r="AF1083" s="10">
        <v>0</v>
      </c>
      <c r="AG1083" s="10">
        <v>0</v>
      </c>
      <c r="AH1083" s="10">
        <v>0</v>
      </c>
      <c r="AI1083" s="10">
        <v>0</v>
      </c>
      <c r="AJ1083" s="10">
        <v>0</v>
      </c>
      <c r="AK1083" s="10">
        <v>0</v>
      </c>
      <c r="AL1083" s="10">
        <v>15.07</v>
      </c>
      <c r="AM1083" s="10">
        <v>0</v>
      </c>
      <c r="AN1083" s="10">
        <v>0</v>
      </c>
      <c r="AO1083" s="10">
        <v>0</v>
      </c>
      <c r="AP1083" s="10">
        <v>0</v>
      </c>
      <c r="AQ1083" s="10">
        <v>0</v>
      </c>
      <c r="AR1083" s="10">
        <v>0</v>
      </c>
      <c r="AS1083" s="16">
        <v>0</v>
      </c>
      <c r="AT1083" s="16">
        <v>0</v>
      </c>
      <c r="AU1083" s="16">
        <v>0</v>
      </c>
      <c r="AV1083" s="16">
        <v>0</v>
      </c>
      <c r="AW1083" s="16" t="str">
        <v/>
      </c>
      <c r="AX1083" s="10">
        <f t="shared" si="114"/>
        <v>15.07</v>
      </c>
      <c r="AY1083" s="10">
        <f>SUM(Z1083:AK1083)</f>
        <v>0</v>
      </c>
      <c r="AZ1083" s="2" t="s">
        <v>119</v>
      </c>
      <c r="BA1083" s="10">
        <f t="shared" si="115"/>
        <v>2.5116666666666667</v>
      </c>
      <c r="BB1083" s="36" t="s">
        <v>118</v>
      </c>
      <c r="BC1083" s="39" t="str">
        <f t="shared" si="116"/>
        <v/>
      </c>
      <c r="BD1083" s="16">
        <f>SUM(AR1083:AW1083)</f>
        <v>0</v>
      </c>
      <c r="BE1083" s="10">
        <f>SUM(AL1083:AQ1083)</f>
        <v>15.07</v>
      </c>
      <c r="BF1083" s="12">
        <f t="shared" si="117"/>
        <v>0</v>
      </c>
      <c r="BG1083" s="12">
        <f t="shared" si="118"/>
        <v>1</v>
      </c>
      <c r="BH1083" s="9">
        <f t="shared" si="119"/>
        <v>15.07</v>
      </c>
      <c r="BI1083" s="39" t="str">
        <f t="shared" si="120"/>
        <v/>
      </c>
      <c r="BK1083" s="75"/>
    </row>
    <row r="1084" spans="1:63">
      <c r="A1084" s="2">
        <v>1081</v>
      </c>
      <c r="B1084" s="2">
        <v>2025</v>
      </c>
      <c r="C1084" s="1">
        <v>0</v>
      </c>
      <c r="D1084" s="37" t="str">
        <v>001J100000TuwgoIAB</v>
      </c>
      <c r="E1084" s="37" t="str">
        <v>SAHA ENTERPRISE</v>
      </c>
      <c r="F1084" s="37" t="str">
        <v>WEST BENGAL</v>
      </c>
      <c r="G1084" s="37" t="str">
        <v>NADIA</v>
      </c>
      <c r="H1084" s="37">
        <v>0</v>
      </c>
      <c r="I1084" s="37" t="str">
        <v>NERIUM MULTICOM LLP</v>
      </c>
      <c r="J1084" s="37" t="str">
        <v>Shirshendu saha</v>
      </c>
      <c r="K1084" s="37">
        <v>0</v>
      </c>
      <c r="L1084" s="37" t="str">
        <v>001J100000RytAcIAJ</v>
      </c>
      <c r="M1084" s="37" t="str">
        <v>East</v>
      </c>
      <c r="N1084" s="2">
        <v>741123</v>
      </c>
      <c r="O1084" s="2" t="str">
        <v>19ATBPS0783L1Z5</v>
      </c>
      <c r="P1084" s="2">
        <v>7001768747</v>
      </c>
      <c r="Q1084" s="2" t="str">
        <v>Apr'25</v>
      </c>
      <c r="R1084" s="2">
        <v>2026</v>
      </c>
      <c r="S1084" s="1">
        <v>0</v>
      </c>
      <c r="T1084" s="2">
        <v>350</v>
      </c>
      <c r="U1084" s="1">
        <v>0</v>
      </c>
      <c r="V1084" s="1" t="str">
        <v>Alien</v>
      </c>
      <c r="W1084" s="10">
        <v>0</v>
      </c>
      <c r="X1084" s="10">
        <v>0</v>
      </c>
      <c r="Y1084" s="10">
        <v>0</v>
      </c>
      <c r="Z1084" s="10">
        <v>0</v>
      </c>
      <c r="AA1084" s="10">
        <v>0</v>
      </c>
      <c r="AB1084" s="10">
        <v>0</v>
      </c>
      <c r="AC1084" s="10">
        <v>0</v>
      </c>
      <c r="AD1084" s="10">
        <v>0</v>
      </c>
      <c r="AE1084" s="10">
        <v>0</v>
      </c>
      <c r="AF1084" s="10">
        <v>0</v>
      </c>
      <c r="AG1084" s="10">
        <v>0</v>
      </c>
      <c r="AH1084" s="10">
        <v>0</v>
      </c>
      <c r="AI1084" s="10">
        <v>0</v>
      </c>
      <c r="AJ1084" s="10">
        <v>0</v>
      </c>
      <c r="AK1084" s="10">
        <v>0</v>
      </c>
      <c r="AL1084" s="10">
        <v>43.36</v>
      </c>
      <c r="AM1084" s="10">
        <v>0</v>
      </c>
      <c r="AN1084" s="10">
        <v>0</v>
      </c>
      <c r="AO1084" s="10">
        <v>0</v>
      </c>
      <c r="AP1084" s="10">
        <v>0</v>
      </c>
      <c r="AQ1084" s="10">
        <v>0</v>
      </c>
      <c r="AR1084" s="10">
        <v>0</v>
      </c>
      <c r="AS1084" s="16">
        <v>0</v>
      </c>
      <c r="AT1084" s="16">
        <v>0</v>
      </c>
      <c r="AU1084" s="16">
        <v>0</v>
      </c>
      <c r="AV1084" s="16">
        <v>0</v>
      </c>
      <c r="AW1084" s="16" t="str">
        <v/>
      </c>
      <c r="AX1084" s="10">
        <f t="shared" si="114"/>
        <v>43.36</v>
      </c>
      <c r="AY1084" s="10">
        <f>SUM(Z1084:AK1084)</f>
        <v>0</v>
      </c>
      <c r="AZ1084" s="2" t="s">
        <v>119</v>
      </c>
      <c r="BA1084" s="10">
        <f t="shared" si="115"/>
        <v>7.2266666666666666</v>
      </c>
      <c r="BB1084" s="36" t="s">
        <v>118</v>
      </c>
      <c r="BC1084" s="39" t="str">
        <f t="shared" si="116"/>
        <v/>
      </c>
      <c r="BD1084" s="16">
        <f>SUM(AR1084:AW1084)</f>
        <v>0</v>
      </c>
      <c r="BE1084" s="10">
        <f>SUM(AL1084:AQ1084)</f>
        <v>43.36</v>
      </c>
      <c r="BF1084" s="12">
        <f t="shared" si="117"/>
        <v>0</v>
      </c>
      <c r="BG1084" s="12">
        <f t="shared" si="118"/>
        <v>1</v>
      </c>
      <c r="BH1084" s="9">
        <f t="shared" si="119"/>
        <v>43.36</v>
      </c>
      <c r="BI1084" s="39" t="str">
        <f t="shared" si="120"/>
        <v/>
      </c>
      <c r="BK1084" s="75"/>
    </row>
    <row r="1085" spans="1:63">
      <c r="A1085" s="2">
        <v>1082</v>
      </c>
      <c r="B1085" s="2">
        <v>2025</v>
      </c>
      <c r="C1085" s="1">
        <v>0</v>
      </c>
      <c r="D1085" s="37" t="str">
        <v>001J100000Trk4KIAR</v>
      </c>
      <c r="E1085" s="37" t="str">
        <v>KULAVI BUILDERS</v>
      </c>
      <c r="F1085" s="37" t="str">
        <v>WEST BENGAL</v>
      </c>
      <c r="G1085" s="37" t="str">
        <v>MEDINIPUR WEST</v>
      </c>
      <c r="H1085" s="37" t="str">
        <v>Ghatal</v>
      </c>
      <c r="I1085" s="37" t="str">
        <v>NERIUM MULTICOM LLP</v>
      </c>
      <c r="J1085" s="37" t="str">
        <v>Ragon Poddar</v>
      </c>
      <c r="K1085" s="37">
        <v>0</v>
      </c>
      <c r="L1085" s="37" t="str">
        <v>001J100000RytAcIAJ</v>
      </c>
      <c r="M1085" s="37" t="str">
        <v>East</v>
      </c>
      <c r="N1085" s="2">
        <v>721212</v>
      </c>
      <c r="O1085" s="2" t="str">
        <v>19BKHPK3260N1ZQ</v>
      </c>
      <c r="P1085" s="2">
        <v>8768453260</v>
      </c>
      <c r="Q1085" s="2" t="str">
        <v>Apr'25</v>
      </c>
      <c r="R1085" s="2">
        <v>2026</v>
      </c>
      <c r="S1085" s="1">
        <v>0</v>
      </c>
      <c r="T1085" s="2">
        <v>80</v>
      </c>
      <c r="U1085" s="1">
        <v>0</v>
      </c>
      <c r="V1085" s="1" t="str">
        <v>Challenger</v>
      </c>
      <c r="W1085" s="10">
        <v>0</v>
      </c>
      <c r="X1085" s="10">
        <v>0</v>
      </c>
      <c r="Y1085" s="10">
        <v>0</v>
      </c>
      <c r="Z1085" s="10">
        <v>0</v>
      </c>
      <c r="AA1085" s="10">
        <v>0</v>
      </c>
      <c r="AB1085" s="10">
        <v>0</v>
      </c>
      <c r="AC1085" s="10">
        <v>0</v>
      </c>
      <c r="AD1085" s="10">
        <v>0</v>
      </c>
      <c r="AE1085" s="10">
        <v>0</v>
      </c>
      <c r="AF1085" s="10">
        <v>0</v>
      </c>
      <c r="AG1085" s="10">
        <v>0</v>
      </c>
      <c r="AH1085" s="10">
        <v>0</v>
      </c>
      <c r="AI1085" s="10">
        <v>0</v>
      </c>
      <c r="AJ1085" s="10">
        <v>0</v>
      </c>
      <c r="AK1085" s="10">
        <v>0</v>
      </c>
      <c r="AL1085" s="10">
        <v>10.01</v>
      </c>
      <c r="AM1085" s="10">
        <v>0</v>
      </c>
      <c r="AN1085" s="10">
        <v>10</v>
      </c>
      <c r="AO1085" s="10">
        <v>0</v>
      </c>
      <c r="AP1085" s="10">
        <v>0</v>
      </c>
      <c r="AQ1085" s="10">
        <v>0</v>
      </c>
      <c r="AR1085" s="10">
        <v>0</v>
      </c>
      <c r="AS1085" s="16">
        <v>0</v>
      </c>
      <c r="AT1085" s="16">
        <v>0</v>
      </c>
      <c r="AU1085" s="16">
        <v>0</v>
      </c>
      <c r="AV1085" s="16">
        <v>0</v>
      </c>
      <c r="AW1085" s="16" t="str">
        <v/>
      </c>
      <c r="AX1085" s="10">
        <f t="shared" si="114"/>
        <v>20.009999999999998</v>
      </c>
      <c r="AY1085" s="10">
        <f>SUM(Z1085:AK1085)</f>
        <v>0</v>
      </c>
      <c r="AZ1085" s="2" t="s">
        <v>119</v>
      </c>
      <c r="BA1085" s="10">
        <f t="shared" si="115"/>
        <v>3.3349999999999995</v>
      </c>
      <c r="BB1085" s="36" t="s">
        <v>118</v>
      </c>
      <c r="BC1085" s="39" t="str">
        <f t="shared" si="116"/>
        <v/>
      </c>
      <c r="BD1085" s="16">
        <f>SUM(AR1085:AW1085)</f>
        <v>0</v>
      </c>
      <c r="BE1085" s="10">
        <f>SUM(AL1085:AQ1085)</f>
        <v>20.009999999999998</v>
      </c>
      <c r="BF1085" s="12">
        <f t="shared" si="117"/>
        <v>0</v>
      </c>
      <c r="BG1085" s="12">
        <f t="shared" si="118"/>
        <v>1</v>
      </c>
      <c r="BH1085" s="9">
        <f t="shared" si="119"/>
        <v>20.009999999999998</v>
      </c>
      <c r="BI1085" s="39" t="str">
        <f t="shared" si="120"/>
        <v/>
      </c>
      <c r="BK1085" s="75"/>
    </row>
    <row r="1086" spans="1:63">
      <c r="A1086" s="2">
        <v>1083</v>
      </c>
      <c r="B1086" s="2">
        <v>2025</v>
      </c>
      <c r="C1086" s="1">
        <v>0</v>
      </c>
      <c r="D1086" s="37" t="str">
        <v>001J100000Vln6vIAB</v>
      </c>
      <c r="E1086" s="37" t="str">
        <v>SHANKAR TRADING &amp; COMPANY</v>
      </c>
      <c r="F1086" s="37" t="str">
        <v>WEST BENGAL</v>
      </c>
      <c r="G1086" s="37" t="str">
        <v>MEDINIPUR WEST</v>
      </c>
      <c r="H1086" s="37">
        <v>0</v>
      </c>
      <c r="I1086" s="37" t="str">
        <v>NERIUM MULTICOM LLP</v>
      </c>
      <c r="J1086" s="37" t="str">
        <v>Ragon Poddar</v>
      </c>
      <c r="K1086" s="37">
        <v>0</v>
      </c>
      <c r="L1086" s="37" t="str">
        <v>001J100000RytAcIAJ</v>
      </c>
      <c r="M1086" s="37" t="str">
        <v>East</v>
      </c>
      <c r="N1086" s="2">
        <v>721127</v>
      </c>
      <c r="O1086" s="2" t="str">
        <v>19BFOPC8525E1ZB</v>
      </c>
      <c r="P1086" s="2">
        <v>9564404329</v>
      </c>
      <c r="Q1086" s="2" t="str">
        <v>Apr'25</v>
      </c>
      <c r="R1086" s="2">
        <v>2026</v>
      </c>
      <c r="S1086" s="1">
        <v>0</v>
      </c>
      <c r="T1086" s="2">
        <v>50</v>
      </c>
      <c r="U1086" s="1">
        <v>0</v>
      </c>
      <c r="V1086" s="1" t="str">
        <v>Minor</v>
      </c>
      <c r="W1086" s="10">
        <v>0</v>
      </c>
      <c r="X1086" s="10">
        <v>0</v>
      </c>
      <c r="Y1086" s="10">
        <v>0</v>
      </c>
      <c r="Z1086" s="10">
        <v>0</v>
      </c>
      <c r="AA1086" s="10">
        <v>0</v>
      </c>
      <c r="AB1086" s="10">
        <v>0</v>
      </c>
      <c r="AC1086" s="10">
        <v>0</v>
      </c>
      <c r="AD1086" s="10">
        <v>0</v>
      </c>
      <c r="AE1086" s="10">
        <v>0</v>
      </c>
      <c r="AF1086" s="10">
        <v>0</v>
      </c>
      <c r="AG1086" s="10">
        <v>0</v>
      </c>
      <c r="AH1086" s="10">
        <v>0</v>
      </c>
      <c r="AI1086" s="10">
        <v>0</v>
      </c>
      <c r="AJ1086" s="10">
        <v>0</v>
      </c>
      <c r="AK1086" s="10">
        <v>0</v>
      </c>
      <c r="AL1086" s="10">
        <v>11.84</v>
      </c>
      <c r="AM1086" s="10">
        <v>0</v>
      </c>
      <c r="AN1086" s="10">
        <v>0</v>
      </c>
      <c r="AO1086" s="10">
        <v>0</v>
      </c>
      <c r="AP1086" s="10">
        <v>0</v>
      </c>
      <c r="AQ1086" s="10">
        <v>0</v>
      </c>
      <c r="AR1086" s="10">
        <v>0</v>
      </c>
      <c r="AS1086" s="16">
        <v>0</v>
      </c>
      <c r="AT1086" s="16">
        <v>0</v>
      </c>
      <c r="AU1086" s="16">
        <v>0</v>
      </c>
      <c r="AV1086" s="16">
        <v>0</v>
      </c>
      <c r="AW1086" s="16" t="str">
        <v/>
      </c>
      <c r="AX1086" s="10">
        <f t="shared" si="114"/>
        <v>11.84</v>
      </c>
      <c r="AY1086" s="10">
        <f>SUM(Z1086:AK1086)</f>
        <v>0</v>
      </c>
      <c r="AZ1086" s="2" t="s">
        <v>119</v>
      </c>
      <c r="BA1086" s="10">
        <f t="shared" si="115"/>
        <v>1.9733333333333334</v>
      </c>
      <c r="BB1086" s="36" t="s">
        <v>118</v>
      </c>
      <c r="BC1086" s="39" t="str">
        <f t="shared" si="116"/>
        <v/>
      </c>
      <c r="BD1086" s="16">
        <f>SUM(AR1086:AW1086)</f>
        <v>0</v>
      </c>
      <c r="BE1086" s="10">
        <f>SUM(AL1086:AQ1086)</f>
        <v>11.84</v>
      </c>
      <c r="BF1086" s="12">
        <f t="shared" si="117"/>
        <v>0</v>
      </c>
      <c r="BG1086" s="12">
        <f t="shared" si="118"/>
        <v>1</v>
      </c>
      <c r="BH1086" s="9">
        <f t="shared" si="119"/>
        <v>11.84</v>
      </c>
      <c r="BI1086" s="39" t="str">
        <f t="shared" si="120"/>
        <v/>
      </c>
      <c r="BK1086" s="75"/>
    </row>
    <row r="1087" spans="1:63">
      <c r="A1087" s="2">
        <v>1084</v>
      </c>
      <c r="B1087" s="2">
        <v>2025</v>
      </c>
      <c r="C1087" s="1">
        <v>0</v>
      </c>
      <c r="D1087" s="37" t="str">
        <v> 001J100000VnW9YIAV</v>
      </c>
      <c r="E1087" s="37" t="str">
        <v>PAL ENTERPRISE</v>
      </c>
      <c r="F1087" s="37" t="str">
        <v>West Bengal</v>
      </c>
      <c r="G1087" s="37">
        <v>0</v>
      </c>
      <c r="H1087" s="37" t="str">
        <v>Barasat Sadar</v>
      </c>
      <c r="I1087" s="37" t="str">
        <v>NERIUM MULTICOM LLP</v>
      </c>
      <c r="J1087" s="37" t="e">
        <v>#VALUE!</v>
      </c>
      <c r="K1087" s="37">
        <v>0</v>
      </c>
      <c r="L1087" s="37" t="str">
        <v>001J100000RytAcIAJ</v>
      </c>
      <c r="M1087" s="37" t="str">
        <v>East</v>
      </c>
      <c r="N1087" s="2" t="e">
        <v>#VALUE!</v>
      </c>
      <c r="O1087" s="2" t="e">
        <v>#VALUE!</v>
      </c>
      <c r="P1087" s="2" t="e">
        <v>#VALUE!</v>
      </c>
      <c r="Q1087" s="2" t="str">
        <v>Apr'25</v>
      </c>
      <c r="R1087" s="2">
        <v>2026</v>
      </c>
      <c r="S1087" s="1">
        <v>0</v>
      </c>
      <c r="T1087" s="2">
        <v>50</v>
      </c>
      <c r="U1087" s="1">
        <v>0</v>
      </c>
      <c r="V1087" s="1" t="str">
        <v>Minor</v>
      </c>
      <c r="W1087" s="10">
        <v>0</v>
      </c>
      <c r="X1087" s="10">
        <v>0</v>
      </c>
      <c r="Y1087" s="10">
        <v>0</v>
      </c>
      <c r="Z1087" s="10">
        <v>0</v>
      </c>
      <c r="AA1087" s="10">
        <v>0</v>
      </c>
      <c r="AB1087" s="10">
        <v>0</v>
      </c>
      <c r="AC1087" s="10">
        <v>0</v>
      </c>
      <c r="AD1087" s="10">
        <v>0</v>
      </c>
      <c r="AE1087" s="10">
        <v>0</v>
      </c>
      <c r="AF1087" s="10">
        <v>0</v>
      </c>
      <c r="AG1087" s="10">
        <v>0</v>
      </c>
      <c r="AH1087" s="10">
        <v>0</v>
      </c>
      <c r="AI1087" s="10">
        <v>0</v>
      </c>
      <c r="AJ1087" s="10">
        <v>0</v>
      </c>
      <c r="AK1087" s="10">
        <v>0</v>
      </c>
      <c r="AL1087" s="10">
        <v>41.35</v>
      </c>
      <c r="AM1087" s="10">
        <v>0</v>
      </c>
      <c r="AN1087" s="10">
        <v>0</v>
      </c>
      <c r="AO1087" s="10">
        <v>0</v>
      </c>
      <c r="AP1087" s="10">
        <v>0</v>
      </c>
      <c r="AQ1087" s="10">
        <v>0</v>
      </c>
      <c r="AR1087" s="10">
        <v>0</v>
      </c>
      <c r="AS1087" s="16">
        <v>0</v>
      </c>
      <c r="AT1087" s="16">
        <v>0</v>
      </c>
      <c r="AU1087" s="16">
        <v>0</v>
      </c>
      <c r="AV1087" s="16">
        <v>0</v>
      </c>
      <c r="AW1087" s="16" t="str">
        <v/>
      </c>
      <c r="AX1087" s="10">
        <f t="shared" si="114"/>
        <v>41.35</v>
      </c>
      <c r="AY1087" s="10">
        <f>SUM(Z1087:AK1087)</f>
        <v>0</v>
      </c>
      <c r="AZ1087" s="2" t="s">
        <v>119</v>
      </c>
      <c r="BA1087" s="10">
        <f t="shared" si="115"/>
        <v>6.8916666666666666</v>
      </c>
      <c r="BB1087" s="36" t="s">
        <v>118</v>
      </c>
      <c r="BC1087" s="39" t="str">
        <f t="shared" si="116"/>
        <v/>
      </c>
      <c r="BD1087" s="16">
        <f>SUM(AR1087:AW1087)</f>
        <v>0</v>
      </c>
      <c r="BE1087" s="10">
        <f>SUM(AL1087:AQ1087)</f>
        <v>41.35</v>
      </c>
      <c r="BF1087" s="12">
        <f t="shared" si="117"/>
        <v>0</v>
      </c>
      <c r="BG1087" s="12">
        <f t="shared" si="118"/>
        <v>1</v>
      </c>
      <c r="BH1087" s="9">
        <f t="shared" si="119"/>
        <v>41.35</v>
      </c>
      <c r="BI1087" s="39" t="str">
        <f t="shared" si="120"/>
        <v/>
      </c>
      <c r="BK1087" s="75"/>
    </row>
    <row r="1088" spans="1:63">
      <c r="A1088" s="2">
        <v>1085</v>
      </c>
      <c r="B1088" s="2">
        <v>2025</v>
      </c>
      <c r="C1088" s="1">
        <v>0</v>
      </c>
      <c r="D1088" s="37" t="str">
        <v>001J100000VlypwIAB</v>
      </c>
      <c r="E1088" s="37" t="str">
        <v>MAJUMDAR TRADERS</v>
      </c>
      <c r="F1088" s="37" t="str">
        <v>WEST BENGAL</v>
      </c>
      <c r="G1088" s="37" t="str">
        <v>HOOGHLY</v>
      </c>
      <c r="H1088" s="37">
        <v>0</v>
      </c>
      <c r="I1088" s="37" t="str">
        <v>NERIUM MULTICOM LLP</v>
      </c>
      <c r="J1088" s="37" t="str">
        <v>Ragon Poddar</v>
      </c>
      <c r="K1088" s="37">
        <v>0</v>
      </c>
      <c r="L1088" s="37" t="str">
        <v>001J100000RytAcIAJ</v>
      </c>
      <c r="M1088" s="37" t="str">
        <v>East</v>
      </c>
      <c r="N1088" s="2">
        <v>712504</v>
      </c>
      <c r="O1088" s="2" t="str">
        <v>19AUSPM3002G1ZL</v>
      </c>
      <c r="P1088" s="2">
        <v>9831037039</v>
      </c>
      <c r="Q1088" s="2" t="str">
        <v>Apr'25</v>
      </c>
      <c r="R1088" s="2">
        <v>2026</v>
      </c>
      <c r="S1088" s="1">
        <v>0</v>
      </c>
      <c r="T1088" s="2">
        <v>200</v>
      </c>
      <c r="U1088" s="1">
        <v>0</v>
      </c>
      <c r="V1088" s="1" t="str">
        <v>Challenger</v>
      </c>
      <c r="W1088" s="10">
        <v>0</v>
      </c>
      <c r="X1088" s="10">
        <v>0</v>
      </c>
      <c r="Y1088" s="10">
        <v>0</v>
      </c>
      <c r="Z1088" s="10">
        <v>0</v>
      </c>
      <c r="AA1088" s="10">
        <v>0</v>
      </c>
      <c r="AB1088" s="10">
        <v>0</v>
      </c>
      <c r="AC1088" s="10">
        <v>0</v>
      </c>
      <c r="AD1088" s="10">
        <v>0</v>
      </c>
      <c r="AE1088" s="10">
        <v>0</v>
      </c>
      <c r="AF1088" s="10">
        <v>0</v>
      </c>
      <c r="AG1088" s="10">
        <v>0</v>
      </c>
      <c r="AH1088" s="10">
        <v>0</v>
      </c>
      <c r="AI1088" s="10">
        <v>0</v>
      </c>
      <c r="AJ1088" s="10">
        <v>0</v>
      </c>
      <c r="AK1088" s="10">
        <v>0</v>
      </c>
      <c r="AL1088" s="10">
        <v>6.07</v>
      </c>
      <c r="AM1088" s="10">
        <v>0</v>
      </c>
      <c r="AN1088" s="10">
        <v>0</v>
      </c>
      <c r="AO1088" s="10">
        <v>0</v>
      </c>
      <c r="AP1088" s="10">
        <v>0</v>
      </c>
      <c r="AQ1088" s="10">
        <v>0</v>
      </c>
      <c r="AR1088" s="10">
        <v>0</v>
      </c>
      <c r="AS1088" s="16">
        <v>0</v>
      </c>
      <c r="AT1088" s="16">
        <v>0</v>
      </c>
      <c r="AU1088" s="16">
        <v>0</v>
      </c>
      <c r="AV1088" s="16">
        <v>0</v>
      </c>
      <c r="AW1088" s="16" t="str">
        <v/>
      </c>
      <c r="AX1088" s="10">
        <f t="shared" si="114"/>
        <v>6.07</v>
      </c>
      <c r="AY1088" s="10">
        <f>SUM(Z1088:AK1088)</f>
        <v>0</v>
      </c>
      <c r="AZ1088" s="2" t="s">
        <v>119</v>
      </c>
      <c r="BA1088" s="10">
        <f t="shared" si="115"/>
        <v>1.0116666666666667</v>
      </c>
      <c r="BB1088" s="36" t="s">
        <v>118</v>
      </c>
      <c r="BC1088" s="39" t="str">
        <f t="shared" si="116"/>
        <v/>
      </c>
      <c r="BD1088" s="16">
        <f>SUM(AR1088:AW1088)</f>
        <v>0</v>
      </c>
      <c r="BE1088" s="10">
        <f>SUM(AL1088:AQ1088)</f>
        <v>6.07</v>
      </c>
      <c r="BF1088" s="12">
        <f t="shared" si="117"/>
        <v>0</v>
      </c>
      <c r="BG1088" s="12">
        <f t="shared" si="118"/>
        <v>1</v>
      </c>
      <c r="BH1088" s="9">
        <f t="shared" si="119"/>
        <v>6.07</v>
      </c>
      <c r="BI1088" s="39" t="str">
        <f t="shared" si="120"/>
        <v/>
      </c>
      <c r="BK1088" s="75"/>
    </row>
    <row r="1089" spans="1:63">
      <c r="A1089" s="2">
        <v>1086</v>
      </c>
      <c r="B1089" s="2">
        <v>2025</v>
      </c>
      <c r="C1089" s="1">
        <v>0</v>
      </c>
      <c r="D1089" s="37" t="str">
        <v>001J100000VlypvIAB</v>
      </c>
      <c r="E1089" s="37" t="str">
        <v>NEW SAHA TRADERS</v>
      </c>
      <c r="F1089" s="37" t="str">
        <v>WEST BENGAL</v>
      </c>
      <c r="G1089" s="37" t="str">
        <v>NADIA</v>
      </c>
      <c r="H1089" s="37">
        <v>0</v>
      </c>
      <c r="I1089" s="37" t="str">
        <v>NERIUM MULTICOM LLP</v>
      </c>
      <c r="J1089" s="37" t="str">
        <v>Shirshendu saha</v>
      </c>
      <c r="K1089" s="37">
        <v>0</v>
      </c>
      <c r="L1089" s="37" t="str">
        <v>001J100000RytAcIAJ</v>
      </c>
      <c r="M1089" s="37" t="str">
        <v>East</v>
      </c>
      <c r="N1089" s="2">
        <v>741504</v>
      </c>
      <c r="O1089" s="2" t="str">
        <v>19HVGPS9913G1ZU</v>
      </c>
      <c r="P1089" s="2">
        <v>9732250697</v>
      </c>
      <c r="Q1089" s="2" t="str">
        <v>Apr'25</v>
      </c>
      <c r="R1089" s="2">
        <v>2026</v>
      </c>
      <c r="S1089" s="1">
        <v>0</v>
      </c>
      <c r="T1089" s="2">
        <v>75</v>
      </c>
      <c r="U1089" s="1">
        <v>0</v>
      </c>
      <c r="V1089" s="1" t="str">
        <v>Challenger</v>
      </c>
      <c r="W1089" s="10">
        <v>0</v>
      </c>
      <c r="X1089" s="10">
        <v>0</v>
      </c>
      <c r="Y1089" s="10">
        <v>0</v>
      </c>
      <c r="Z1089" s="10">
        <v>0</v>
      </c>
      <c r="AA1089" s="10">
        <v>0</v>
      </c>
      <c r="AB1089" s="10">
        <v>0</v>
      </c>
      <c r="AC1089" s="10">
        <v>0</v>
      </c>
      <c r="AD1089" s="10">
        <v>0</v>
      </c>
      <c r="AE1089" s="10">
        <v>0</v>
      </c>
      <c r="AF1089" s="10">
        <v>0</v>
      </c>
      <c r="AG1089" s="10">
        <v>0</v>
      </c>
      <c r="AH1089" s="10">
        <v>0</v>
      </c>
      <c r="AI1089" s="10">
        <v>0</v>
      </c>
      <c r="AJ1089" s="10">
        <v>0</v>
      </c>
      <c r="AK1089" s="10">
        <v>0</v>
      </c>
      <c r="AL1089" s="10">
        <v>12.01</v>
      </c>
      <c r="AM1089" s="10">
        <v>0</v>
      </c>
      <c r="AN1089" s="10">
        <v>0</v>
      </c>
      <c r="AO1089" s="10">
        <v>0</v>
      </c>
      <c r="AP1089" s="10">
        <v>0</v>
      </c>
      <c r="AQ1089" s="10">
        <v>0</v>
      </c>
      <c r="AR1089" s="10">
        <v>0</v>
      </c>
      <c r="AS1089" s="16">
        <v>0</v>
      </c>
      <c r="AT1089" s="16">
        <v>0</v>
      </c>
      <c r="AU1089" s="16">
        <v>0</v>
      </c>
      <c r="AV1089" s="16">
        <v>0</v>
      </c>
      <c r="AW1089" s="16" t="str">
        <v/>
      </c>
      <c r="AX1089" s="10">
        <f t="shared" si="114"/>
        <v>12.01</v>
      </c>
      <c r="AY1089" s="10">
        <f>SUM(Z1089:AK1089)</f>
        <v>0</v>
      </c>
      <c r="AZ1089" s="2" t="s">
        <v>119</v>
      </c>
      <c r="BA1089" s="10">
        <f t="shared" si="115"/>
        <v>2.0016666666666665</v>
      </c>
      <c r="BB1089" s="36" t="s">
        <v>118</v>
      </c>
      <c r="BC1089" s="39" t="str">
        <f t="shared" si="116"/>
        <v/>
      </c>
      <c r="BD1089" s="16">
        <f>SUM(AR1089:AW1089)</f>
        <v>0</v>
      </c>
      <c r="BE1089" s="10">
        <f>SUM(AL1089:AQ1089)</f>
        <v>12.01</v>
      </c>
      <c r="BF1089" s="12">
        <f t="shared" si="117"/>
        <v>0</v>
      </c>
      <c r="BG1089" s="12">
        <f t="shared" si="118"/>
        <v>1</v>
      </c>
      <c r="BH1089" s="9">
        <f t="shared" si="119"/>
        <v>12.01</v>
      </c>
      <c r="BI1089" s="39" t="str">
        <f t="shared" si="120"/>
        <v/>
      </c>
      <c r="BK1089" s="75"/>
    </row>
    <row r="1090" spans="1:63">
      <c r="A1090" s="2">
        <v>1087</v>
      </c>
      <c r="B1090" s="2">
        <v>2025</v>
      </c>
      <c r="C1090" s="1">
        <v>0</v>
      </c>
      <c r="D1090" s="37" t="str">
        <v>001J100000Tra5nIAB</v>
      </c>
      <c r="E1090" s="37" t="str">
        <v>RAKESH ENTERPRISES</v>
      </c>
      <c r="F1090" s="37" t="str">
        <v>WEST BENGAL</v>
      </c>
      <c r="G1090" s="37" t="str">
        <v>24 PARAGANAS SOUTH</v>
      </c>
      <c r="H1090" s="37">
        <v>0</v>
      </c>
      <c r="I1090" s="37" t="str">
        <v>KEDIA PIPES PRIVATE LMITED</v>
      </c>
      <c r="J1090" s="37" t="str">
        <v>Ragon Poddar</v>
      </c>
      <c r="K1090" s="37">
        <v>0</v>
      </c>
      <c r="L1090" s="37" t="str">
        <v>001J100000S140JIAR</v>
      </c>
      <c r="M1090" s="37" t="str">
        <v>East</v>
      </c>
      <c r="N1090" s="2">
        <v>743383</v>
      </c>
      <c r="O1090" s="2" t="str">
        <v>19AFNPY1743E2Z0</v>
      </c>
      <c r="P1090" s="2">
        <v>9740373094</v>
      </c>
      <c r="Q1090" s="2" t="str">
        <v>Apr'25</v>
      </c>
      <c r="R1090" s="2">
        <v>2026</v>
      </c>
      <c r="S1090" s="1">
        <v>0</v>
      </c>
      <c r="T1090" s="2">
        <v>50</v>
      </c>
      <c r="U1090" s="1">
        <v>0.33399999999999996</v>
      </c>
      <c r="V1090" s="1" t="str">
        <v>Friendly</v>
      </c>
      <c r="W1090" s="10">
        <v>0</v>
      </c>
      <c r="X1090" s="10">
        <v>0</v>
      </c>
      <c r="Y1090" s="10">
        <v>0</v>
      </c>
      <c r="Z1090" s="10">
        <v>0</v>
      </c>
      <c r="AA1090" s="10">
        <v>0</v>
      </c>
      <c r="AB1090" s="10">
        <v>0</v>
      </c>
      <c r="AC1090" s="10">
        <v>0</v>
      </c>
      <c r="AD1090" s="10">
        <v>0</v>
      </c>
      <c r="AE1090" s="10">
        <v>0</v>
      </c>
      <c r="AF1090" s="10">
        <v>0</v>
      </c>
      <c r="AG1090" s="10">
        <v>0</v>
      </c>
      <c r="AH1090" s="10">
        <v>0</v>
      </c>
      <c r="AI1090" s="10">
        <v>0</v>
      </c>
      <c r="AJ1090" s="10">
        <v>0</v>
      </c>
      <c r="AK1090" s="10">
        <v>0</v>
      </c>
      <c r="AL1090" s="10">
        <v>25</v>
      </c>
      <c r="AM1090" s="10">
        <v>12</v>
      </c>
      <c r="AN1090" s="10">
        <v>0</v>
      </c>
      <c r="AO1090" s="10">
        <v>0</v>
      </c>
      <c r="AP1090" s="10">
        <v>0</v>
      </c>
      <c r="AQ1090" s="10">
        <v>0</v>
      </c>
      <c r="AR1090" s="10">
        <v>0</v>
      </c>
      <c r="AS1090" s="16">
        <v>25.1</v>
      </c>
      <c r="AT1090" s="16">
        <v>25.06</v>
      </c>
      <c r="AU1090" s="16">
        <v>0</v>
      </c>
      <c r="AV1090" s="16">
        <v>25.04</v>
      </c>
      <c r="AW1090" s="16" t="str">
        <v/>
      </c>
      <c r="AX1090" s="10">
        <f t="shared" si="114"/>
        <v>112.19999999999999</v>
      </c>
      <c r="AY1090" s="10">
        <f>SUM(Z1090:AK1090)</f>
        <v>0</v>
      </c>
      <c r="AZ1090" s="2" t="s">
        <v>119</v>
      </c>
      <c r="BA1090" s="10">
        <f t="shared" si="115"/>
        <v>6.166666666666667</v>
      </c>
      <c r="BB1090" s="36" t="s">
        <v>118</v>
      </c>
      <c r="BC1090" s="39" t="str">
        <f t="shared" si="116"/>
        <v/>
      </c>
      <c r="BD1090" s="16">
        <f>SUM(AR1090:AW1090)</f>
        <v>75.199999999999989</v>
      </c>
      <c r="BE1090" s="10">
        <f>SUM(AL1090:AQ1090)</f>
        <v>37</v>
      </c>
      <c r="BF1090" s="12">
        <f t="shared" si="117"/>
        <v>0.67023172905525841</v>
      </c>
      <c r="BG1090" s="12">
        <f t="shared" si="118"/>
        <v>0.32976827094474159</v>
      </c>
      <c r="BH1090" s="9">
        <f t="shared" si="119"/>
        <v>112.19999999999999</v>
      </c>
      <c r="BI1090" s="39" t="str">
        <f t="shared" si="120"/>
        <v/>
      </c>
      <c r="BK1090" s="75"/>
    </row>
    <row r="1091" spans="1:63">
      <c r="A1091" s="2">
        <v>1088</v>
      </c>
      <c r="B1091" s="2">
        <v>2025</v>
      </c>
      <c r="C1091" s="1">
        <v>0</v>
      </c>
      <c r="D1091" s="37" t="str">
        <v>001J100000TsIZQIA3</v>
      </c>
      <c r="E1091" s="37" t="str">
        <v>DAS &amp; SONS</v>
      </c>
      <c r="F1091" s="37" t="str">
        <v>West Bengal</v>
      </c>
      <c r="G1091" s="37" t="str">
        <v>24 PARAGANAS SOUTH</v>
      </c>
      <c r="H1091" s="37">
        <v>0</v>
      </c>
      <c r="I1091" s="37" t="str">
        <v>KEDIA PIPES PRIVATE LMITED</v>
      </c>
      <c r="J1091" s="37" t="str">
        <v>Ragon Poddar</v>
      </c>
      <c r="K1091" s="37">
        <v>0</v>
      </c>
      <c r="L1091" s="37" t="str">
        <v>001J100000S140JIAR</v>
      </c>
      <c r="M1091" s="37" t="str">
        <v>East</v>
      </c>
      <c r="N1091" s="2">
        <v>743398</v>
      </c>
      <c r="O1091" s="2" t="str">
        <v>19ADSPD8972B1Z6</v>
      </c>
      <c r="P1091" s="2">
        <v>7003994171</v>
      </c>
      <c r="Q1091" s="2" t="str">
        <v>Apr'25</v>
      </c>
      <c r="R1091" s="2">
        <v>2026</v>
      </c>
      <c r="S1091" s="1">
        <v>0</v>
      </c>
      <c r="T1091" s="2">
        <v>150</v>
      </c>
      <c r="U1091" s="1">
        <v>5.422222222222222E-2</v>
      </c>
      <c r="V1091" s="1" t="str">
        <v>Challenger</v>
      </c>
      <c r="W1091" s="10">
        <v>0</v>
      </c>
      <c r="X1091" s="10">
        <v>0</v>
      </c>
      <c r="Y1091" s="10">
        <v>0</v>
      </c>
      <c r="Z1091" s="10">
        <v>0</v>
      </c>
      <c r="AA1091" s="10">
        <v>0</v>
      </c>
      <c r="AB1091" s="10">
        <v>0</v>
      </c>
      <c r="AC1091" s="10">
        <v>0</v>
      </c>
      <c r="AD1091" s="10">
        <v>0</v>
      </c>
      <c r="AE1091" s="10">
        <v>0</v>
      </c>
      <c r="AF1091" s="10">
        <v>0</v>
      </c>
      <c r="AG1091" s="10">
        <v>0</v>
      </c>
      <c r="AH1091" s="10">
        <v>0</v>
      </c>
      <c r="AI1091" s="10">
        <v>0</v>
      </c>
      <c r="AJ1091" s="10">
        <v>0</v>
      </c>
      <c r="AK1091" s="10">
        <v>0</v>
      </c>
      <c r="AL1091" s="10">
        <v>8</v>
      </c>
      <c r="AM1091" s="10">
        <v>0</v>
      </c>
      <c r="AN1091" s="10">
        <v>13</v>
      </c>
      <c r="AO1091" s="10">
        <v>0</v>
      </c>
      <c r="AP1091" s="10">
        <v>10.19</v>
      </c>
      <c r="AQ1091" s="10">
        <v>0</v>
      </c>
      <c r="AR1091" s="10">
        <v>8.2799999999999994</v>
      </c>
      <c r="AS1091" s="16">
        <v>0</v>
      </c>
      <c r="AT1091" s="16">
        <v>10.130000000000001</v>
      </c>
      <c r="AU1091" s="16">
        <v>0</v>
      </c>
      <c r="AV1091" s="16">
        <v>14.27</v>
      </c>
      <c r="AW1091" s="16" t="str">
        <v/>
      </c>
      <c r="AX1091" s="10">
        <f t="shared" si="114"/>
        <v>63.870000000000005</v>
      </c>
      <c r="AY1091" s="10">
        <f>SUM(Z1091:AK1091)</f>
        <v>0</v>
      </c>
      <c r="AZ1091" s="2" t="s">
        <v>119</v>
      </c>
      <c r="BA1091" s="10">
        <f t="shared" si="115"/>
        <v>5.1983333333333333</v>
      </c>
      <c r="BB1091" s="36" t="s">
        <v>118</v>
      </c>
      <c r="BC1091" s="39" t="str">
        <f t="shared" si="116"/>
        <v/>
      </c>
      <c r="BD1091" s="16">
        <f>SUM(AR1091:AW1091)</f>
        <v>32.68</v>
      </c>
      <c r="BE1091" s="10">
        <f>SUM(AL1091:AQ1091)</f>
        <v>31.189999999999998</v>
      </c>
      <c r="BF1091" s="12">
        <f t="shared" si="117"/>
        <v>0.51166431814623448</v>
      </c>
      <c r="BG1091" s="12">
        <f t="shared" si="118"/>
        <v>0.48833568185376541</v>
      </c>
      <c r="BH1091" s="9">
        <f t="shared" si="119"/>
        <v>63.870000000000005</v>
      </c>
      <c r="BI1091" s="39" t="str">
        <f t="shared" si="120"/>
        <v/>
      </c>
      <c r="BK1091" s="75"/>
    </row>
    <row r="1092" spans="1:63">
      <c r="A1092" s="2">
        <v>1089</v>
      </c>
      <c r="B1092" s="2">
        <v>2025</v>
      </c>
      <c r="C1092" s="1">
        <v>0</v>
      </c>
      <c r="D1092" s="37" t="str">
        <v>001J100000Vl8f0IAB</v>
      </c>
      <c r="E1092" s="37" t="str">
        <v>MAA LAXMI ENTERPRISE</v>
      </c>
      <c r="F1092" s="37" t="str">
        <v>WEST BENGAL</v>
      </c>
      <c r="G1092" s="37" t="str">
        <v>24 PARAGANAS SOUTH</v>
      </c>
      <c r="H1092" s="37">
        <v>0</v>
      </c>
      <c r="I1092" s="37" t="str">
        <v>KEDIA PIPES PRIVATE LMITED</v>
      </c>
      <c r="J1092" s="37" t="str">
        <v>Ragon Poddar</v>
      </c>
      <c r="K1092" s="37">
        <v>0</v>
      </c>
      <c r="L1092" s="37" t="str">
        <v>001J100000S140JIAR</v>
      </c>
      <c r="M1092" s="37" t="str">
        <v>East</v>
      </c>
      <c r="N1092" s="2">
        <v>743371</v>
      </c>
      <c r="O1092" s="2" t="str">
        <v>19AHLPD2395P2ZM</v>
      </c>
      <c r="P1092" s="2">
        <v>9732562476</v>
      </c>
      <c r="Q1092" s="2" t="str">
        <v>Apr'25</v>
      </c>
      <c r="R1092" s="2">
        <v>2026</v>
      </c>
      <c r="S1092" s="1">
        <v>0</v>
      </c>
      <c r="T1092" s="2">
        <v>130</v>
      </c>
      <c r="U1092" s="1">
        <v>0</v>
      </c>
      <c r="V1092" s="1" t="str">
        <v>Challenger</v>
      </c>
      <c r="W1092" s="10">
        <v>0</v>
      </c>
      <c r="X1092" s="10">
        <v>0</v>
      </c>
      <c r="Y1092" s="10">
        <v>0</v>
      </c>
      <c r="Z1092" s="10">
        <v>0</v>
      </c>
      <c r="AA1092" s="10">
        <v>0</v>
      </c>
      <c r="AB1092" s="10">
        <v>0</v>
      </c>
      <c r="AC1092" s="10">
        <v>0</v>
      </c>
      <c r="AD1092" s="10">
        <v>0</v>
      </c>
      <c r="AE1092" s="10">
        <v>0</v>
      </c>
      <c r="AF1092" s="10">
        <v>0</v>
      </c>
      <c r="AG1092" s="10">
        <v>0</v>
      </c>
      <c r="AH1092" s="10">
        <v>0</v>
      </c>
      <c r="AI1092" s="10">
        <v>0</v>
      </c>
      <c r="AJ1092" s="10">
        <v>0</v>
      </c>
      <c r="AK1092" s="10">
        <v>0</v>
      </c>
      <c r="AL1092" s="10">
        <v>8</v>
      </c>
      <c r="AM1092" s="10">
        <v>0</v>
      </c>
      <c r="AN1092" s="10">
        <v>0</v>
      </c>
      <c r="AO1092" s="10">
        <v>0</v>
      </c>
      <c r="AP1092" s="10">
        <v>0</v>
      </c>
      <c r="AQ1092" s="10">
        <v>0</v>
      </c>
      <c r="AR1092" s="10">
        <v>0</v>
      </c>
      <c r="AS1092" s="16">
        <v>0</v>
      </c>
      <c r="AT1092" s="16">
        <v>0</v>
      </c>
      <c r="AU1092" s="16">
        <v>0</v>
      </c>
      <c r="AV1092" s="16">
        <v>0</v>
      </c>
      <c r="AW1092" s="16" t="str">
        <v/>
      </c>
      <c r="AX1092" s="10">
        <f t="shared" si="114"/>
        <v>8</v>
      </c>
      <c r="AY1092" s="10">
        <f>SUM(Z1092:AK1092)</f>
        <v>0</v>
      </c>
      <c r="AZ1092" s="2" t="s">
        <v>119</v>
      </c>
      <c r="BA1092" s="10">
        <f t="shared" si="115"/>
        <v>1.3333333333333333</v>
      </c>
      <c r="BB1092" s="36" t="s">
        <v>118</v>
      </c>
      <c r="BC1092" s="39" t="str">
        <f t="shared" si="116"/>
        <v/>
      </c>
      <c r="BD1092" s="16">
        <f>SUM(AR1092:AW1092)</f>
        <v>0</v>
      </c>
      <c r="BE1092" s="10">
        <f>SUM(AL1092:AQ1092)</f>
        <v>8</v>
      </c>
      <c r="BF1092" s="12">
        <f t="shared" si="117"/>
        <v>0</v>
      </c>
      <c r="BG1092" s="12">
        <f t="shared" si="118"/>
        <v>1</v>
      </c>
      <c r="BH1092" s="9">
        <f t="shared" si="119"/>
        <v>8</v>
      </c>
      <c r="BI1092" s="39" t="str">
        <f t="shared" si="120"/>
        <v/>
      </c>
      <c r="BK1092" s="75"/>
    </row>
    <row r="1093" spans="1:63">
      <c r="A1093" s="2">
        <v>1090</v>
      </c>
      <c r="B1093" s="2">
        <v>2025</v>
      </c>
      <c r="C1093" s="1">
        <v>0</v>
      </c>
      <c r="D1093" s="37" t="str">
        <v>001J100000Vln4GIAR</v>
      </c>
      <c r="E1093" s="37" t="str">
        <v>MIR ENTERPRISE</v>
      </c>
      <c r="F1093" s="37" t="str">
        <v>WEST BENGAL</v>
      </c>
      <c r="G1093" s="37" t="str">
        <v>24 PARAGANAS SOUTH</v>
      </c>
      <c r="H1093" s="37">
        <v>0</v>
      </c>
      <c r="I1093" s="37" t="str">
        <v>KEDIA PIPES PRIVATE LMITED</v>
      </c>
      <c r="J1093" s="37" t="str">
        <v>Ragon Poddar</v>
      </c>
      <c r="K1093" s="37">
        <v>0</v>
      </c>
      <c r="L1093" s="37" t="str">
        <v>001J100000S140JIAR</v>
      </c>
      <c r="M1093" s="37" t="str">
        <v>East</v>
      </c>
      <c r="N1093" s="2">
        <v>700103</v>
      </c>
      <c r="O1093" s="2" t="str">
        <v>19AKFPM0479A1ZB</v>
      </c>
      <c r="P1093" s="2">
        <v>9331925448</v>
      </c>
      <c r="Q1093" s="2" t="str">
        <v>Apr'25</v>
      </c>
      <c r="R1093" s="2">
        <v>2026</v>
      </c>
      <c r="S1093" s="1">
        <v>0</v>
      </c>
      <c r="T1093" s="2">
        <v>250</v>
      </c>
      <c r="U1093" s="1">
        <v>0</v>
      </c>
      <c r="V1093" s="1" t="str">
        <v>Alien</v>
      </c>
      <c r="W1093" s="10">
        <v>0</v>
      </c>
      <c r="X1093" s="10">
        <v>0</v>
      </c>
      <c r="Y1093" s="10">
        <v>0</v>
      </c>
      <c r="Z1093" s="10">
        <v>0</v>
      </c>
      <c r="AA1093" s="10">
        <v>0</v>
      </c>
      <c r="AB1093" s="10">
        <v>0</v>
      </c>
      <c r="AC1093" s="10">
        <v>0</v>
      </c>
      <c r="AD1093" s="10">
        <v>0</v>
      </c>
      <c r="AE1093" s="10">
        <v>0</v>
      </c>
      <c r="AF1093" s="10">
        <v>0</v>
      </c>
      <c r="AG1093" s="10">
        <v>0</v>
      </c>
      <c r="AH1093" s="10">
        <v>0</v>
      </c>
      <c r="AI1093" s="10">
        <v>0</v>
      </c>
      <c r="AJ1093" s="10">
        <v>0</v>
      </c>
      <c r="AK1093" s="10">
        <v>0</v>
      </c>
      <c r="AL1093" s="10">
        <v>10</v>
      </c>
      <c r="AM1093" s="10">
        <v>0</v>
      </c>
      <c r="AN1093" s="10">
        <v>0</v>
      </c>
      <c r="AO1093" s="10">
        <v>0</v>
      </c>
      <c r="AP1093" s="10">
        <v>0</v>
      </c>
      <c r="AQ1093" s="10">
        <v>0</v>
      </c>
      <c r="AR1093" s="10">
        <v>12.71</v>
      </c>
      <c r="AS1093" s="16">
        <v>0</v>
      </c>
      <c r="AT1093" s="16">
        <v>0</v>
      </c>
      <c r="AU1093" s="16">
        <v>0</v>
      </c>
      <c r="AV1093" s="16">
        <v>0</v>
      </c>
      <c r="AW1093" s="16" t="str">
        <v/>
      </c>
      <c r="AX1093" s="10">
        <f t="shared" ref="AX1093:AX1156" si="121">SUM(AL1093:AW1093)</f>
        <v>22.71</v>
      </c>
      <c r="AY1093" s="10">
        <f>SUM(Z1093:AK1093)</f>
        <v>0</v>
      </c>
      <c r="AZ1093" s="2" t="s">
        <v>119</v>
      </c>
      <c r="BA1093" s="10">
        <f t="shared" ref="BA1093:BA1156" si="122">AVERAGE(AL1093:AQ1093)</f>
        <v>1.6666666666666667</v>
      </c>
      <c r="BB1093" s="36" t="s">
        <v>118</v>
      </c>
      <c r="BC1093" s="39" t="str">
        <f t="shared" ref="BC1093:BC1156" si="123">IF(AZ1093="Yes","",IF(AX1093&gt;1250,"E",IF(AX1093&gt;750,"D",
IF(AX1093&gt;=500,"C",
IF(AX1093&gt;=300,"B",
IF(AX1093&gt;=200,"A",
""))))))</f>
        <v/>
      </c>
      <c r="BD1093" s="16">
        <f>SUM(AR1093:AW1093)</f>
        <v>12.71</v>
      </c>
      <c r="BE1093" s="10">
        <f>SUM(AL1093:AQ1093)</f>
        <v>10</v>
      </c>
      <c r="BF1093" s="12">
        <f t="shared" ref="BF1093:BF1156" si="124">IFERROR(BD1093/$AX1093,"")</f>
        <v>0.55966534566270365</v>
      </c>
      <c r="BG1093" s="12">
        <f t="shared" ref="BG1093:BG1156" si="125">IFERROR(BE1093/$AX1093,"")</f>
        <v>0.44033465433729635</v>
      </c>
      <c r="BH1093" s="9">
        <f t="shared" ref="BH1093:BH1156" si="126">SUM(AL1093:AW1093)</f>
        <v>22.71</v>
      </c>
      <c r="BI1093" s="39" t="str">
        <f t="shared" ref="BI1093:BI1156" si="127">IF(AZ1093="Yes","",IF(BH1093&gt;=1250,"E",IF(BH1093&gt;=750,"D",
IF(BH1093&gt;=500,"C",
IF(BH1093&gt;=300,"B",
IF(BH1093&gt;=200,"A",
""))))))</f>
        <v/>
      </c>
      <c r="BK1093" s="75"/>
    </row>
    <row r="1094" spans="1:63">
      <c r="A1094" s="2">
        <v>1091</v>
      </c>
      <c r="B1094" s="2">
        <v>2025</v>
      </c>
      <c r="C1094" s="1">
        <v>0</v>
      </c>
      <c r="D1094" s="37" t="str">
        <v>001J100000VlyspIAB</v>
      </c>
      <c r="E1094" s="37" t="str">
        <v>OM BUILDERS</v>
      </c>
      <c r="F1094" s="37" t="str">
        <v>WEST BENGAL</v>
      </c>
      <c r="G1094" s="37" t="str">
        <v>24 PARAGANAS SOUTH</v>
      </c>
      <c r="H1094" s="37">
        <v>0</v>
      </c>
      <c r="I1094" s="37" t="str">
        <v>KEDIA PIPES PRIVATE LMITED</v>
      </c>
      <c r="J1094" s="37" t="str">
        <v>Ragon Poddar</v>
      </c>
      <c r="K1094" s="37">
        <v>0</v>
      </c>
      <c r="L1094" s="37" t="str">
        <v>001J100000S140JIAR</v>
      </c>
      <c r="M1094" s="37" t="str">
        <v>East</v>
      </c>
      <c r="N1094" s="2">
        <v>700150</v>
      </c>
      <c r="O1094" s="2" t="str">
        <v>19BWIPM9681C1Z1</v>
      </c>
      <c r="P1094" s="2">
        <v>9874609246</v>
      </c>
      <c r="Q1094" s="2" t="str">
        <v>Apr'25</v>
      </c>
      <c r="R1094" s="2">
        <v>2026</v>
      </c>
      <c r="S1094" s="1">
        <v>0</v>
      </c>
      <c r="T1094" s="2">
        <v>150</v>
      </c>
      <c r="U1094" s="1">
        <v>1.7777777777777778E-2</v>
      </c>
      <c r="V1094" s="1" t="str">
        <v>Challenger</v>
      </c>
      <c r="W1094" s="10">
        <v>0</v>
      </c>
      <c r="X1094" s="10">
        <v>0</v>
      </c>
      <c r="Y1094" s="10">
        <v>0</v>
      </c>
      <c r="Z1094" s="10">
        <v>0</v>
      </c>
      <c r="AA1094" s="10">
        <v>0</v>
      </c>
      <c r="AB1094" s="10">
        <v>0</v>
      </c>
      <c r="AC1094" s="10">
        <v>0</v>
      </c>
      <c r="AD1094" s="10">
        <v>0</v>
      </c>
      <c r="AE1094" s="10">
        <v>0</v>
      </c>
      <c r="AF1094" s="10">
        <v>0</v>
      </c>
      <c r="AG1094" s="10">
        <v>0</v>
      </c>
      <c r="AH1094" s="10">
        <v>0</v>
      </c>
      <c r="AI1094" s="10">
        <v>0</v>
      </c>
      <c r="AJ1094" s="10">
        <v>0</v>
      </c>
      <c r="AK1094" s="10">
        <v>0</v>
      </c>
      <c r="AL1094" s="10">
        <v>6</v>
      </c>
      <c r="AM1094" s="10">
        <v>4</v>
      </c>
      <c r="AN1094" s="10">
        <v>8</v>
      </c>
      <c r="AO1094" s="10">
        <v>0</v>
      </c>
      <c r="AP1094" s="10">
        <v>0</v>
      </c>
      <c r="AQ1094" s="10">
        <v>0</v>
      </c>
      <c r="AR1094" s="10">
        <v>0</v>
      </c>
      <c r="AS1094" s="16">
        <v>8.2200000000000006</v>
      </c>
      <c r="AT1094" s="16">
        <v>0</v>
      </c>
      <c r="AU1094" s="16">
        <v>8</v>
      </c>
      <c r="AV1094" s="16">
        <v>0</v>
      </c>
      <c r="AW1094" s="16" t="str">
        <v/>
      </c>
      <c r="AX1094" s="10">
        <f t="shared" si="121"/>
        <v>34.22</v>
      </c>
      <c r="AY1094" s="10">
        <f>SUM(Z1094:AK1094)</f>
        <v>0</v>
      </c>
      <c r="AZ1094" s="2" t="s">
        <v>119</v>
      </c>
      <c r="BA1094" s="10">
        <f t="shared" si="122"/>
        <v>3</v>
      </c>
      <c r="BB1094" s="36" t="s">
        <v>118</v>
      </c>
      <c r="BC1094" s="39" t="str">
        <f t="shared" si="123"/>
        <v/>
      </c>
      <c r="BD1094" s="16">
        <f>SUM(AR1094:AW1094)</f>
        <v>16.22</v>
      </c>
      <c r="BE1094" s="10">
        <f>SUM(AL1094:AQ1094)</f>
        <v>18</v>
      </c>
      <c r="BF1094" s="12">
        <f t="shared" si="124"/>
        <v>0.47399181765049675</v>
      </c>
      <c r="BG1094" s="12">
        <f t="shared" si="125"/>
        <v>0.52600818234950319</v>
      </c>
      <c r="BH1094" s="9">
        <f t="shared" si="126"/>
        <v>34.22</v>
      </c>
      <c r="BI1094" s="39" t="str">
        <f t="shared" si="127"/>
        <v/>
      </c>
      <c r="BK1094" s="75"/>
    </row>
    <row r="1095" spans="1:63">
      <c r="A1095" s="2">
        <v>1092</v>
      </c>
      <c r="B1095" s="2">
        <v>2025</v>
      </c>
      <c r="C1095" s="1">
        <v>0</v>
      </c>
      <c r="D1095" s="37" t="str">
        <v>001J100000Vlyu7IAB</v>
      </c>
      <c r="E1095" s="37" t="str">
        <v>SWAPNA BUILDERS</v>
      </c>
      <c r="F1095" s="37" t="str">
        <v>WEST BENGAL</v>
      </c>
      <c r="G1095" s="37" t="str">
        <v>24 PARAGANAS SOUTH</v>
      </c>
      <c r="H1095" s="37">
        <v>0</v>
      </c>
      <c r="I1095" s="37" t="str">
        <v>KEDIA PIPES PRIVATE LMITED</v>
      </c>
      <c r="J1095" s="37" t="str">
        <v>Ragon Poddar</v>
      </c>
      <c r="K1095" s="37">
        <v>0</v>
      </c>
      <c r="L1095" s="37" t="str">
        <v>001J100000S140JIAR</v>
      </c>
      <c r="M1095" s="37" t="str">
        <v>East</v>
      </c>
      <c r="N1095" s="2">
        <v>743330</v>
      </c>
      <c r="O1095" s="2" t="str">
        <v>19DFDPP1425K1Z9</v>
      </c>
      <c r="P1095" s="2">
        <v>8116996777</v>
      </c>
      <c r="Q1095" s="2" t="str">
        <v>Apr'25</v>
      </c>
      <c r="R1095" s="2">
        <v>2026</v>
      </c>
      <c r="S1095" s="1">
        <v>0</v>
      </c>
      <c r="T1095" s="2">
        <v>0</v>
      </c>
      <c r="U1095" s="1">
        <v>0</v>
      </c>
      <c r="V1095" s="1" t="str">
        <v>Minor</v>
      </c>
      <c r="W1095" s="10">
        <v>0</v>
      </c>
      <c r="X1095" s="10">
        <v>0</v>
      </c>
      <c r="Y1095" s="10">
        <v>0</v>
      </c>
      <c r="Z1095" s="10">
        <v>0</v>
      </c>
      <c r="AA1095" s="10">
        <v>0</v>
      </c>
      <c r="AB1095" s="10">
        <v>0</v>
      </c>
      <c r="AC1095" s="10">
        <v>0</v>
      </c>
      <c r="AD1095" s="10">
        <v>0</v>
      </c>
      <c r="AE1095" s="10">
        <v>0</v>
      </c>
      <c r="AF1095" s="10">
        <v>0</v>
      </c>
      <c r="AG1095" s="10">
        <v>0</v>
      </c>
      <c r="AH1095" s="10">
        <v>0</v>
      </c>
      <c r="AI1095" s="10">
        <v>0</v>
      </c>
      <c r="AJ1095" s="10">
        <v>0</v>
      </c>
      <c r="AK1095" s="10">
        <v>0</v>
      </c>
      <c r="AL1095" s="10">
        <v>8</v>
      </c>
      <c r="AM1095" s="10">
        <v>4</v>
      </c>
      <c r="AN1095" s="10">
        <v>0</v>
      </c>
      <c r="AO1095" s="10">
        <v>0</v>
      </c>
      <c r="AP1095" s="10">
        <v>0</v>
      </c>
      <c r="AQ1095" s="10">
        <v>0</v>
      </c>
      <c r="AR1095" s="10">
        <v>0</v>
      </c>
      <c r="AS1095" s="16">
        <v>0</v>
      </c>
      <c r="AT1095" s="16">
        <v>16.21</v>
      </c>
      <c r="AU1095" s="16">
        <v>0</v>
      </c>
      <c r="AV1095" s="16">
        <v>0</v>
      </c>
      <c r="AW1095" s="16" t="str">
        <v/>
      </c>
      <c r="AX1095" s="10">
        <f t="shared" si="121"/>
        <v>28.21</v>
      </c>
      <c r="AY1095" s="10">
        <f>SUM(Z1095:AK1095)</f>
        <v>0</v>
      </c>
      <c r="AZ1095" s="2" t="s">
        <v>119</v>
      </c>
      <c r="BA1095" s="10">
        <f t="shared" si="122"/>
        <v>2</v>
      </c>
      <c r="BB1095" s="36" t="s">
        <v>118</v>
      </c>
      <c r="BC1095" s="39" t="str">
        <f t="shared" si="123"/>
        <v/>
      </c>
      <c r="BD1095" s="16">
        <f>SUM(AR1095:AW1095)</f>
        <v>16.21</v>
      </c>
      <c r="BE1095" s="10">
        <f>SUM(AL1095:AQ1095)</f>
        <v>12</v>
      </c>
      <c r="BF1095" s="12">
        <f t="shared" si="124"/>
        <v>0.57461892945763915</v>
      </c>
      <c r="BG1095" s="12">
        <f t="shared" si="125"/>
        <v>0.42538107054236085</v>
      </c>
      <c r="BH1095" s="9">
        <f t="shared" si="126"/>
        <v>28.21</v>
      </c>
      <c r="BI1095" s="39" t="str">
        <f t="shared" si="127"/>
        <v/>
      </c>
      <c r="BK1095" s="75"/>
    </row>
    <row r="1096" spans="1:63">
      <c r="A1096" s="2">
        <v>1093</v>
      </c>
      <c r="B1096" s="2">
        <v>2025</v>
      </c>
      <c r="C1096" s="1">
        <v>0</v>
      </c>
      <c r="D1096" s="37" t="str">
        <v>001J100000Vln5FIAR</v>
      </c>
      <c r="E1096" s="37" t="str">
        <v>SANYAL HARDWARE</v>
      </c>
      <c r="F1096" s="37" t="str">
        <v>WEST BENGAL</v>
      </c>
      <c r="G1096" s="37" t="str">
        <v>MURSHIDABAD</v>
      </c>
      <c r="H1096" s="37">
        <v>0</v>
      </c>
      <c r="I1096" s="37" t="str">
        <v>CHANDRA TRADERS</v>
      </c>
      <c r="J1096" s="37" t="str">
        <v>Shirshendu saha</v>
      </c>
      <c r="K1096" s="37">
        <v>0</v>
      </c>
      <c r="L1096" s="37" t="str">
        <v>001J100000RyPTBIA3</v>
      </c>
      <c r="M1096" s="37" t="str">
        <v>East</v>
      </c>
      <c r="N1096" s="2">
        <v>742101</v>
      </c>
      <c r="O1096" s="2" t="str">
        <v>19AAVFS6078B1ZM</v>
      </c>
      <c r="P1096" s="2">
        <v>9434001054</v>
      </c>
      <c r="Q1096" s="2" t="str">
        <v>Apr'25</v>
      </c>
      <c r="R1096" s="2">
        <v>2026</v>
      </c>
      <c r="S1096" s="1">
        <v>0</v>
      </c>
      <c r="T1096" s="2" t="str">
        <v/>
      </c>
      <c r="U1096" s="1">
        <v>0</v>
      </c>
      <c r="V1096" s="1" t="str">
        <v>Potential Not updated</v>
      </c>
      <c r="W1096" s="10">
        <v>0</v>
      </c>
      <c r="X1096" s="10">
        <v>0</v>
      </c>
      <c r="Y1096" s="10">
        <v>0</v>
      </c>
      <c r="Z1096" s="10">
        <v>0</v>
      </c>
      <c r="AA1096" s="10">
        <v>0</v>
      </c>
      <c r="AB1096" s="10">
        <v>0</v>
      </c>
      <c r="AC1096" s="10">
        <v>0</v>
      </c>
      <c r="AD1096" s="10">
        <v>0</v>
      </c>
      <c r="AE1096" s="10">
        <v>0</v>
      </c>
      <c r="AF1096" s="10">
        <v>0</v>
      </c>
      <c r="AG1096" s="10">
        <v>0</v>
      </c>
      <c r="AH1096" s="10">
        <v>0</v>
      </c>
      <c r="AI1096" s="10">
        <v>0</v>
      </c>
      <c r="AJ1096" s="10">
        <v>0</v>
      </c>
      <c r="AK1096" s="10">
        <v>0</v>
      </c>
      <c r="AL1096" s="10">
        <v>25</v>
      </c>
      <c r="AM1096" s="10">
        <v>0</v>
      </c>
      <c r="AN1096" s="10">
        <v>0</v>
      </c>
      <c r="AO1096" s="10">
        <v>0</v>
      </c>
      <c r="AP1096" s="10">
        <v>7.9</v>
      </c>
      <c r="AQ1096" s="10">
        <v>0</v>
      </c>
      <c r="AR1096" s="10">
        <v>0</v>
      </c>
      <c r="AS1096" s="16">
        <v>0</v>
      </c>
      <c r="AT1096" s="16">
        <v>3</v>
      </c>
      <c r="AU1096" s="16">
        <v>0</v>
      </c>
      <c r="AV1096" s="16">
        <v>0</v>
      </c>
      <c r="AW1096" s="16" t="str">
        <v/>
      </c>
      <c r="AX1096" s="10">
        <f t="shared" si="121"/>
        <v>35.9</v>
      </c>
      <c r="AY1096" s="10">
        <f>SUM(Z1096:AK1096)</f>
        <v>0</v>
      </c>
      <c r="AZ1096" s="2" t="s">
        <v>119</v>
      </c>
      <c r="BA1096" s="10">
        <f t="shared" si="122"/>
        <v>5.4833333333333334</v>
      </c>
      <c r="BB1096" s="36" t="s">
        <v>118</v>
      </c>
      <c r="BC1096" s="39" t="str">
        <f t="shared" si="123"/>
        <v/>
      </c>
      <c r="BD1096" s="16">
        <f>SUM(AR1096:AW1096)</f>
        <v>3</v>
      </c>
      <c r="BE1096" s="10">
        <f>SUM(AL1096:AQ1096)</f>
        <v>32.9</v>
      </c>
      <c r="BF1096" s="12">
        <f t="shared" si="124"/>
        <v>8.3565459610027856E-2</v>
      </c>
      <c r="BG1096" s="12">
        <f t="shared" si="125"/>
        <v>0.91643454038997219</v>
      </c>
      <c r="BH1096" s="9">
        <f t="shared" si="126"/>
        <v>35.9</v>
      </c>
      <c r="BI1096" s="39" t="str">
        <f t="shared" si="127"/>
        <v/>
      </c>
      <c r="BK1096" s="75"/>
    </row>
    <row r="1097" spans="1:63">
      <c r="A1097" s="2">
        <v>1094</v>
      </c>
      <c r="B1097" s="2">
        <v>2025</v>
      </c>
      <c r="C1097" s="1">
        <v>0</v>
      </c>
      <c r="D1097" s="37" t="str">
        <v>001J100000VlzG3IAJ</v>
      </c>
      <c r="E1097" s="37" t="str">
        <v>M HOSSAIN ENTERPRISE</v>
      </c>
      <c r="F1097" s="37" t="str">
        <v>WEST BENGAL</v>
      </c>
      <c r="G1097" s="37" t="str">
        <v>MURSHIDABAD</v>
      </c>
      <c r="H1097" s="37">
        <v>0</v>
      </c>
      <c r="I1097" s="37" t="str">
        <v>CHANDRA TRADERS</v>
      </c>
      <c r="J1097" s="37" t="str">
        <v>Shirshendu saha</v>
      </c>
      <c r="K1097" s="37">
        <v>0</v>
      </c>
      <c r="L1097" s="37" t="str">
        <v>001J100000RyPTBIA3</v>
      </c>
      <c r="M1097" s="37" t="str">
        <v>East</v>
      </c>
      <c r="N1097" s="2">
        <v>742202</v>
      </c>
      <c r="O1097" s="2" t="str">
        <v>19AEJPH0083H2ZI</v>
      </c>
      <c r="P1097" s="2">
        <v>7908010188</v>
      </c>
      <c r="Q1097" s="2" t="str">
        <v>Apr'25</v>
      </c>
      <c r="R1097" s="2">
        <v>2026</v>
      </c>
      <c r="S1097" s="1">
        <v>0</v>
      </c>
      <c r="T1097" s="2">
        <v>1600</v>
      </c>
      <c r="U1097" s="1">
        <v>0</v>
      </c>
      <c r="V1097" s="1" t="str">
        <v>Alien</v>
      </c>
      <c r="W1097" s="10">
        <v>0</v>
      </c>
      <c r="X1097" s="10">
        <v>0</v>
      </c>
      <c r="Y1097" s="10">
        <v>0</v>
      </c>
      <c r="Z1097" s="10">
        <v>0</v>
      </c>
      <c r="AA1097" s="10">
        <v>0</v>
      </c>
      <c r="AB1097" s="10">
        <v>0</v>
      </c>
      <c r="AC1097" s="10">
        <v>0</v>
      </c>
      <c r="AD1097" s="10">
        <v>0</v>
      </c>
      <c r="AE1097" s="10">
        <v>0</v>
      </c>
      <c r="AF1097" s="10">
        <v>0</v>
      </c>
      <c r="AG1097" s="10">
        <v>0</v>
      </c>
      <c r="AH1097" s="10">
        <v>0</v>
      </c>
      <c r="AI1097" s="10">
        <v>0</v>
      </c>
      <c r="AJ1097" s="10">
        <v>0</v>
      </c>
      <c r="AK1097" s="10">
        <v>0</v>
      </c>
      <c r="AL1097" s="10">
        <v>25</v>
      </c>
      <c r="AM1097" s="10">
        <v>17</v>
      </c>
      <c r="AN1097" s="10">
        <v>0</v>
      </c>
      <c r="AO1097" s="10">
        <v>0</v>
      </c>
      <c r="AP1097" s="10">
        <v>0</v>
      </c>
      <c r="AQ1097" s="10">
        <v>0</v>
      </c>
      <c r="AR1097" s="10">
        <v>0</v>
      </c>
      <c r="AS1097" s="16">
        <v>0</v>
      </c>
      <c r="AT1097" s="16">
        <v>0</v>
      </c>
      <c r="AU1097" s="16">
        <v>0</v>
      </c>
      <c r="AV1097" s="16">
        <v>0</v>
      </c>
      <c r="AW1097" s="16" t="str">
        <v/>
      </c>
      <c r="AX1097" s="10">
        <f t="shared" si="121"/>
        <v>42</v>
      </c>
      <c r="AY1097" s="10">
        <f>SUM(Z1097:AK1097)</f>
        <v>0</v>
      </c>
      <c r="AZ1097" s="2" t="s">
        <v>119</v>
      </c>
      <c r="BA1097" s="10">
        <f t="shared" si="122"/>
        <v>7</v>
      </c>
      <c r="BB1097" s="36" t="s">
        <v>118</v>
      </c>
      <c r="BC1097" s="39" t="str">
        <f t="shared" si="123"/>
        <v/>
      </c>
      <c r="BD1097" s="16">
        <f>SUM(AR1097:AW1097)</f>
        <v>0</v>
      </c>
      <c r="BE1097" s="10">
        <f>SUM(AL1097:AQ1097)</f>
        <v>42</v>
      </c>
      <c r="BF1097" s="12">
        <f t="shared" si="124"/>
        <v>0</v>
      </c>
      <c r="BG1097" s="12">
        <f t="shared" si="125"/>
        <v>1</v>
      </c>
      <c r="BH1097" s="9">
        <f t="shared" si="126"/>
        <v>42</v>
      </c>
      <c r="BI1097" s="39" t="str">
        <f t="shared" si="127"/>
        <v/>
      </c>
      <c r="BK1097" s="75"/>
    </row>
    <row r="1098" spans="1:63">
      <c r="A1098" s="2">
        <v>1095</v>
      </c>
      <c r="B1098" s="2">
        <v>2025</v>
      </c>
      <c r="C1098" s="1">
        <v>0</v>
      </c>
      <c r="D1098" s="37">
        <v>0</v>
      </c>
      <c r="E1098" s="37" t="str">
        <v>M/S SAMARPAN STEELS &amp; CO</v>
      </c>
      <c r="F1098" s="37" t="str">
        <v>UTTAR PRADESH</v>
      </c>
      <c r="G1098" s="37" t="str">
        <v>KANPUR NAGAR</v>
      </c>
      <c r="H1098" s="37">
        <v>0</v>
      </c>
      <c r="I1098" s="37" t="str">
        <v>SHREE LAKSHMAN ROLLING MILL (INDIA) LLP</v>
      </c>
      <c r="J1098" s="37">
        <v>0</v>
      </c>
      <c r="K1098" s="37">
        <v>0</v>
      </c>
      <c r="L1098" s="37" t="str">
        <v>C12815</v>
      </c>
      <c r="M1098" s="37" t="str">
        <v>North</v>
      </c>
      <c r="N1098" s="2" t="e">
        <v>#VALUE!</v>
      </c>
      <c r="O1098" s="2" t="e">
        <v>#VALUE!</v>
      </c>
      <c r="P1098" s="2" t="e">
        <v>#VALUE!</v>
      </c>
      <c r="Q1098" s="2" t="str">
        <v>Apr'25</v>
      </c>
      <c r="R1098" s="2">
        <v>2026</v>
      </c>
      <c r="S1098" s="1">
        <v>0</v>
      </c>
      <c r="T1098" s="2" t="str">
        <v/>
      </c>
      <c r="U1098" s="1">
        <v>0</v>
      </c>
      <c r="V1098" s="1" t="str">
        <v>Potential Not updated</v>
      </c>
      <c r="W1098" s="10">
        <v>0</v>
      </c>
      <c r="X1098" s="10">
        <v>0</v>
      </c>
      <c r="Y1098" s="10">
        <v>0</v>
      </c>
      <c r="Z1098" s="10">
        <v>0</v>
      </c>
      <c r="AA1098" s="10">
        <v>0</v>
      </c>
      <c r="AB1098" s="10">
        <v>0</v>
      </c>
      <c r="AC1098" s="10">
        <v>0</v>
      </c>
      <c r="AD1098" s="10">
        <v>0</v>
      </c>
      <c r="AE1098" s="10">
        <v>0</v>
      </c>
      <c r="AF1098" s="10">
        <v>0</v>
      </c>
      <c r="AG1098" s="10">
        <v>0</v>
      </c>
      <c r="AH1098" s="10">
        <v>0</v>
      </c>
      <c r="AI1098" s="10">
        <v>0</v>
      </c>
      <c r="AJ1098" s="10">
        <v>0</v>
      </c>
      <c r="AK1098" s="10">
        <v>0</v>
      </c>
      <c r="AL1098" s="10">
        <v>22.5</v>
      </c>
      <c r="AM1098" s="10">
        <v>0</v>
      </c>
      <c r="AN1098" s="10">
        <v>0</v>
      </c>
      <c r="AO1098" s="10">
        <v>0</v>
      </c>
      <c r="AP1098" s="10">
        <v>0</v>
      </c>
      <c r="AQ1098" s="10">
        <v>0</v>
      </c>
      <c r="AR1098" s="10">
        <v>0</v>
      </c>
      <c r="AS1098" s="16">
        <v>0</v>
      </c>
      <c r="AT1098" s="16">
        <v>0</v>
      </c>
      <c r="AU1098" s="16">
        <v>0</v>
      </c>
      <c r="AV1098" s="16">
        <v>0</v>
      </c>
      <c r="AW1098" s="16" t="str">
        <v/>
      </c>
      <c r="AX1098" s="10">
        <f t="shared" si="121"/>
        <v>22.5</v>
      </c>
      <c r="AY1098" s="10">
        <f>SUM(Z1098:AK1098)</f>
        <v>0</v>
      </c>
      <c r="AZ1098" s="2" t="s">
        <v>119</v>
      </c>
      <c r="BA1098" s="10">
        <f t="shared" si="122"/>
        <v>3.75</v>
      </c>
      <c r="BB1098" s="36" t="s">
        <v>118</v>
      </c>
      <c r="BC1098" s="39" t="str">
        <f t="shared" si="123"/>
        <v/>
      </c>
      <c r="BD1098" s="16">
        <f>SUM(AR1098:AW1098)</f>
        <v>0</v>
      </c>
      <c r="BE1098" s="10">
        <f>SUM(AL1098:AQ1098)</f>
        <v>22.5</v>
      </c>
      <c r="BF1098" s="12">
        <f t="shared" si="124"/>
        <v>0</v>
      </c>
      <c r="BG1098" s="12">
        <f t="shared" si="125"/>
        <v>1</v>
      </c>
      <c r="BH1098" s="9">
        <f t="shared" si="126"/>
        <v>22.5</v>
      </c>
      <c r="BI1098" s="39" t="str">
        <f t="shared" si="127"/>
        <v/>
      </c>
      <c r="BK1098" s="75"/>
    </row>
    <row r="1099" spans="1:63">
      <c r="A1099" s="2">
        <v>1096</v>
      </c>
      <c r="B1099" s="2">
        <v>2025</v>
      </c>
      <c r="C1099" s="1">
        <v>0</v>
      </c>
      <c r="D1099" s="37" t="str">
        <v>001J100000S1FdAIAV</v>
      </c>
      <c r="E1099" s="37" t="str">
        <v>M/S  ANAND SALES CORPORATION</v>
      </c>
      <c r="F1099" s="37" t="str">
        <v>UTTAR PRADESH</v>
      </c>
      <c r="G1099" s="37" t="str">
        <v>KANPUR NAGAR</v>
      </c>
      <c r="H1099" s="37">
        <v>0</v>
      </c>
      <c r="I1099" s="37" t="str">
        <v>SHREE LAKSHMAN ROLLING MILL (INDIA) LLP</v>
      </c>
      <c r="J1099" s="37" t="str">
        <v>Ashutosh Shukla</v>
      </c>
      <c r="K1099" s="37">
        <v>0</v>
      </c>
      <c r="L1099" s="37" t="str">
        <v>C12815</v>
      </c>
      <c r="M1099" s="37" t="str">
        <v>North</v>
      </c>
      <c r="N1099" s="2">
        <v>208001</v>
      </c>
      <c r="O1099" s="2" t="str">
        <v>09AGHPG9985F1ZU</v>
      </c>
      <c r="P1099" s="2">
        <v>9838128059</v>
      </c>
      <c r="Q1099" s="2" t="str">
        <v>Apr'25</v>
      </c>
      <c r="R1099" s="2">
        <v>2026</v>
      </c>
      <c r="S1099" s="1">
        <v>0</v>
      </c>
      <c r="T1099" s="2" t="str">
        <v/>
      </c>
      <c r="U1099" s="1">
        <v>0</v>
      </c>
      <c r="V1099" s="1" t="str">
        <v>Potential Not updated</v>
      </c>
      <c r="W1099" s="10">
        <v>0</v>
      </c>
      <c r="X1099" s="10">
        <v>0</v>
      </c>
      <c r="Y1099" s="10">
        <v>0</v>
      </c>
      <c r="Z1099" s="10">
        <v>0</v>
      </c>
      <c r="AA1099" s="10">
        <v>0</v>
      </c>
      <c r="AB1099" s="10">
        <v>0</v>
      </c>
      <c r="AC1099" s="10">
        <v>0</v>
      </c>
      <c r="AD1099" s="10">
        <v>0</v>
      </c>
      <c r="AE1099" s="10">
        <v>0</v>
      </c>
      <c r="AF1099" s="10">
        <v>0</v>
      </c>
      <c r="AG1099" s="10">
        <v>0</v>
      </c>
      <c r="AH1099" s="10">
        <v>0</v>
      </c>
      <c r="AI1099" s="10">
        <v>0</v>
      </c>
      <c r="AJ1099" s="10">
        <v>0</v>
      </c>
      <c r="AK1099" s="10">
        <v>0</v>
      </c>
      <c r="AL1099" s="10">
        <v>14.635</v>
      </c>
      <c r="AM1099" s="10">
        <v>7</v>
      </c>
      <c r="AN1099" s="10">
        <v>0</v>
      </c>
      <c r="AO1099" s="10">
        <v>0</v>
      </c>
      <c r="AP1099" s="10">
        <v>0</v>
      </c>
      <c r="AQ1099" s="10">
        <v>0</v>
      </c>
      <c r="AR1099" s="10">
        <v>0</v>
      </c>
      <c r="AS1099" s="16">
        <v>0</v>
      </c>
      <c r="AT1099" s="16">
        <v>43</v>
      </c>
      <c r="AU1099" s="16">
        <v>0</v>
      </c>
      <c r="AV1099" s="16">
        <v>42.93</v>
      </c>
      <c r="AW1099" s="16" t="str">
        <v/>
      </c>
      <c r="AX1099" s="10">
        <f t="shared" si="121"/>
        <v>107.565</v>
      </c>
      <c r="AY1099" s="10">
        <f>SUM(Z1099:AK1099)</f>
        <v>0</v>
      </c>
      <c r="AZ1099" s="2" t="s">
        <v>119</v>
      </c>
      <c r="BA1099" s="10">
        <f t="shared" si="122"/>
        <v>3.605833333333333</v>
      </c>
      <c r="BB1099" s="36" t="s">
        <v>118</v>
      </c>
      <c r="BC1099" s="39" t="str">
        <f t="shared" si="123"/>
        <v/>
      </c>
      <c r="BD1099" s="16">
        <f>SUM(AR1099:AW1099)</f>
        <v>85.93</v>
      </c>
      <c r="BE1099" s="10">
        <f>SUM(AL1099:AQ1099)</f>
        <v>21.634999999999998</v>
      </c>
      <c r="BF1099" s="12">
        <f t="shared" si="124"/>
        <v>0.79886580207316515</v>
      </c>
      <c r="BG1099" s="12">
        <f t="shared" si="125"/>
        <v>0.20113419792683493</v>
      </c>
      <c r="BH1099" s="9">
        <f t="shared" si="126"/>
        <v>107.565</v>
      </c>
      <c r="BI1099" s="39" t="str">
        <f t="shared" si="127"/>
        <v/>
      </c>
      <c r="BK1099" s="75"/>
    </row>
    <row r="1100" spans="1:63">
      <c r="A1100" s="2">
        <v>1097</v>
      </c>
      <c r="B1100" s="2">
        <v>2025</v>
      </c>
      <c r="C1100" s="1">
        <v>0</v>
      </c>
      <c r="D1100" s="37" t="str">
        <v>0015g00001U8O68AAF</v>
      </c>
      <c r="E1100" s="37" t="str">
        <v>ISKCON IRON COMPANY</v>
      </c>
      <c r="F1100" s="37" t="str">
        <v>UTTAR PRADESH</v>
      </c>
      <c r="G1100" s="37" t="str">
        <v>KANPUR NAGAR</v>
      </c>
      <c r="H1100" s="37">
        <v>0</v>
      </c>
      <c r="I1100" s="37" t="str">
        <v>SHREE LAKSHMAN ROLLING MILL (INDIA) LLP</v>
      </c>
      <c r="J1100" s="37" t="e">
        <v>#VALUE!</v>
      </c>
      <c r="K1100" s="37">
        <v>0</v>
      </c>
      <c r="L1100" s="37" t="str">
        <v>C12815</v>
      </c>
      <c r="M1100" s="37" t="str">
        <v>North</v>
      </c>
      <c r="N1100" s="2" t="e">
        <v>#VALUE!</v>
      </c>
      <c r="O1100" s="2" t="e">
        <v>#VALUE!</v>
      </c>
      <c r="P1100" s="2" t="e">
        <v>#VALUE!</v>
      </c>
      <c r="Q1100" s="2" t="str">
        <v>Apr'25</v>
      </c>
      <c r="R1100" s="2">
        <v>2026</v>
      </c>
      <c r="S1100" s="1">
        <v>0</v>
      </c>
      <c r="T1100" s="2">
        <v>1000</v>
      </c>
      <c r="U1100" s="1">
        <v>0</v>
      </c>
      <c r="V1100" s="1" t="str">
        <v>Alien</v>
      </c>
      <c r="W1100" s="10">
        <v>0</v>
      </c>
      <c r="X1100" s="10">
        <v>0</v>
      </c>
      <c r="Y1100" s="10">
        <v>0</v>
      </c>
      <c r="Z1100" s="10">
        <v>0</v>
      </c>
      <c r="AA1100" s="10">
        <v>0</v>
      </c>
      <c r="AB1100" s="10">
        <v>0</v>
      </c>
      <c r="AC1100" s="10">
        <v>0</v>
      </c>
      <c r="AD1100" s="10">
        <v>0</v>
      </c>
      <c r="AE1100" s="10">
        <v>0</v>
      </c>
      <c r="AF1100" s="10">
        <v>0</v>
      </c>
      <c r="AG1100" s="10">
        <v>0</v>
      </c>
      <c r="AH1100" s="10">
        <v>0</v>
      </c>
      <c r="AI1100" s="10">
        <v>0</v>
      </c>
      <c r="AJ1100" s="10">
        <v>0</v>
      </c>
      <c r="AK1100" s="10">
        <v>0</v>
      </c>
      <c r="AL1100" s="10">
        <v>63.23</v>
      </c>
      <c r="AM1100" s="10">
        <v>0</v>
      </c>
      <c r="AN1100" s="10">
        <v>0</v>
      </c>
      <c r="AO1100" s="10">
        <v>0</v>
      </c>
      <c r="AP1100" s="10">
        <v>0</v>
      </c>
      <c r="AQ1100" s="10">
        <v>0</v>
      </c>
      <c r="AR1100" s="10">
        <v>0</v>
      </c>
      <c r="AS1100" s="16">
        <v>0</v>
      </c>
      <c r="AT1100" s="16">
        <v>0</v>
      </c>
      <c r="AU1100" s="16">
        <v>0</v>
      </c>
      <c r="AV1100" s="16">
        <v>0</v>
      </c>
      <c r="AW1100" s="16" t="str">
        <v/>
      </c>
      <c r="AX1100" s="10">
        <f t="shared" si="121"/>
        <v>63.23</v>
      </c>
      <c r="AY1100" s="10">
        <f>SUM(Z1100:AK1100)</f>
        <v>0</v>
      </c>
      <c r="AZ1100" s="2" t="s">
        <v>119</v>
      </c>
      <c r="BA1100" s="10">
        <f t="shared" si="122"/>
        <v>10.538333333333332</v>
      </c>
      <c r="BB1100" s="36" t="s">
        <v>118</v>
      </c>
      <c r="BC1100" s="39" t="str">
        <f t="shared" si="123"/>
        <v/>
      </c>
      <c r="BD1100" s="16">
        <f>SUM(AR1100:AW1100)</f>
        <v>0</v>
      </c>
      <c r="BE1100" s="10">
        <f>SUM(AL1100:AQ1100)</f>
        <v>63.23</v>
      </c>
      <c r="BF1100" s="12">
        <f t="shared" si="124"/>
        <v>0</v>
      </c>
      <c r="BG1100" s="12">
        <f t="shared" si="125"/>
        <v>1</v>
      </c>
      <c r="BH1100" s="9">
        <f t="shared" si="126"/>
        <v>63.23</v>
      </c>
      <c r="BI1100" s="39" t="str">
        <f t="shared" si="127"/>
        <v/>
      </c>
      <c r="BK1100" s="75"/>
    </row>
    <row r="1101" spans="1:63">
      <c r="A1101" s="2">
        <v>1098</v>
      </c>
      <c r="B1101" s="2">
        <v>2025</v>
      </c>
      <c r="C1101" s="1">
        <v>0</v>
      </c>
      <c r="D1101" s="37" t="str">
        <v>001J100000Vn2IVIAZ</v>
      </c>
      <c r="E1101" s="37" t="str">
        <v>ANKIT STEELS</v>
      </c>
      <c r="F1101" s="37" t="str">
        <v>UTTAR PRADESH</v>
      </c>
      <c r="G1101" s="37" t="str">
        <v>KANPUR NAGAR</v>
      </c>
      <c r="H1101" s="37">
        <v>0</v>
      </c>
      <c r="I1101" s="37" t="str">
        <v>SHREE LAKSHMAN ROLLING MILL (INDIA) LLP</v>
      </c>
      <c r="J1101" s="37" t="str">
        <v>Ashutosh Shukla</v>
      </c>
      <c r="K1101" s="37">
        <v>0</v>
      </c>
      <c r="L1101" s="37" t="str">
        <v>C12815</v>
      </c>
      <c r="M1101" s="37" t="str">
        <v>North</v>
      </c>
      <c r="N1101" s="2">
        <v>208022</v>
      </c>
      <c r="O1101" s="2" t="str">
        <v>09BXFPG5858P1ZN</v>
      </c>
      <c r="P1101" s="2">
        <v>9839646362</v>
      </c>
      <c r="Q1101" s="2" t="str">
        <v>Apr'25</v>
      </c>
      <c r="R1101" s="2">
        <v>2026</v>
      </c>
      <c r="S1101" s="1">
        <v>0</v>
      </c>
      <c r="T1101" s="2">
        <v>30</v>
      </c>
      <c r="U1101" s="1">
        <v>0</v>
      </c>
      <c r="V1101" s="1" t="str">
        <v>Minor</v>
      </c>
      <c r="W1101" s="10">
        <v>0</v>
      </c>
      <c r="X1101" s="10">
        <v>0</v>
      </c>
      <c r="Y1101" s="10">
        <v>0</v>
      </c>
      <c r="Z1101" s="10">
        <v>0</v>
      </c>
      <c r="AA1101" s="10">
        <v>0</v>
      </c>
      <c r="AB1101" s="10">
        <v>0</v>
      </c>
      <c r="AC1101" s="10">
        <v>0</v>
      </c>
      <c r="AD1101" s="10">
        <v>0</v>
      </c>
      <c r="AE1101" s="10">
        <v>0</v>
      </c>
      <c r="AF1101" s="10">
        <v>0</v>
      </c>
      <c r="AG1101" s="10">
        <v>0</v>
      </c>
      <c r="AH1101" s="10">
        <v>0</v>
      </c>
      <c r="AI1101" s="10">
        <v>0</v>
      </c>
      <c r="AJ1101" s="10">
        <v>0</v>
      </c>
      <c r="AK1101" s="10">
        <v>0</v>
      </c>
      <c r="AL1101" s="10">
        <v>9.6349999999999998</v>
      </c>
      <c r="AM1101" s="10">
        <v>10.3</v>
      </c>
      <c r="AN1101" s="10">
        <v>0</v>
      </c>
      <c r="AO1101" s="10">
        <v>0</v>
      </c>
      <c r="AP1101" s="10">
        <v>0</v>
      </c>
      <c r="AQ1101" s="10">
        <v>0</v>
      </c>
      <c r="AR1101" s="10">
        <v>0</v>
      </c>
      <c r="AS1101" s="16">
        <v>0</v>
      </c>
      <c r="AT1101" s="16">
        <v>0</v>
      </c>
      <c r="AU1101" s="16">
        <v>0</v>
      </c>
      <c r="AV1101" s="16">
        <v>0</v>
      </c>
      <c r="AW1101" s="16" t="str">
        <v/>
      </c>
      <c r="AX1101" s="10">
        <f t="shared" si="121"/>
        <v>19.935000000000002</v>
      </c>
      <c r="AY1101" s="10">
        <f>SUM(Z1101:AK1101)</f>
        <v>0</v>
      </c>
      <c r="AZ1101" s="2" t="s">
        <v>119</v>
      </c>
      <c r="BA1101" s="10">
        <f t="shared" si="122"/>
        <v>3.3225000000000002</v>
      </c>
      <c r="BB1101" s="36" t="s">
        <v>118</v>
      </c>
      <c r="BC1101" s="39" t="str">
        <f t="shared" si="123"/>
        <v/>
      </c>
      <c r="BD1101" s="16">
        <f>SUM(AR1101:AW1101)</f>
        <v>0</v>
      </c>
      <c r="BE1101" s="10">
        <f>SUM(AL1101:AQ1101)</f>
        <v>19.935000000000002</v>
      </c>
      <c r="BF1101" s="12">
        <f t="shared" si="124"/>
        <v>0</v>
      </c>
      <c r="BG1101" s="12">
        <f t="shared" si="125"/>
        <v>1</v>
      </c>
      <c r="BH1101" s="9">
        <f t="shared" si="126"/>
        <v>19.935000000000002</v>
      </c>
      <c r="BI1101" s="39" t="str">
        <f t="shared" si="127"/>
        <v/>
      </c>
      <c r="BK1101" s="75"/>
    </row>
    <row r="1102" spans="1:63">
      <c r="A1102" s="2">
        <v>1099</v>
      </c>
      <c r="B1102" s="2">
        <v>2025</v>
      </c>
      <c r="C1102" s="1">
        <v>0</v>
      </c>
      <c r="D1102" s="37" t="str">
        <v>0015g00001caFOqAAM</v>
      </c>
      <c r="E1102" s="37" t="str">
        <v>M/S R.CHAURASIA IRON STORES</v>
      </c>
      <c r="F1102" s="37" t="str">
        <v>UTTAR PRADESH</v>
      </c>
      <c r="G1102" s="37" t="str">
        <v>KANPUR NAGAR</v>
      </c>
      <c r="H1102" s="37">
        <v>0</v>
      </c>
      <c r="I1102" s="37" t="str">
        <v>SHREE LAKSHMAN ROLLING MILL (INDIA) LLP</v>
      </c>
      <c r="J1102" s="37" t="str">
        <v>Ashutosh Shukla</v>
      </c>
      <c r="K1102" s="37">
        <v>0</v>
      </c>
      <c r="L1102" s="37" t="str">
        <v>C12815</v>
      </c>
      <c r="M1102" s="37" t="str">
        <v>North</v>
      </c>
      <c r="N1102" s="2">
        <v>208001</v>
      </c>
      <c r="O1102" s="2" t="str">
        <v>09ABBPC6432A1ZC</v>
      </c>
      <c r="P1102" s="2">
        <v>8896787073</v>
      </c>
      <c r="Q1102" s="2" t="str">
        <v>Apr'25</v>
      </c>
      <c r="R1102" s="2">
        <v>2026</v>
      </c>
      <c r="S1102" s="1">
        <v>0</v>
      </c>
      <c r="T1102" s="2" t="str">
        <v/>
      </c>
      <c r="U1102" s="1">
        <v>0</v>
      </c>
      <c r="V1102" s="1" t="str">
        <v>Potential Not updated</v>
      </c>
      <c r="W1102" s="10">
        <v>0</v>
      </c>
      <c r="X1102" s="10">
        <v>0</v>
      </c>
      <c r="Y1102" s="10">
        <v>0</v>
      </c>
      <c r="Z1102" s="10">
        <v>0</v>
      </c>
      <c r="AA1102" s="10">
        <v>0</v>
      </c>
      <c r="AB1102" s="10">
        <v>0</v>
      </c>
      <c r="AC1102" s="10">
        <v>0</v>
      </c>
      <c r="AD1102" s="10">
        <v>0</v>
      </c>
      <c r="AE1102" s="10">
        <v>0</v>
      </c>
      <c r="AF1102" s="10">
        <v>0</v>
      </c>
      <c r="AG1102" s="10">
        <v>0</v>
      </c>
      <c r="AH1102" s="10">
        <v>0</v>
      </c>
      <c r="AI1102" s="10">
        <v>0</v>
      </c>
      <c r="AJ1102" s="10">
        <v>0</v>
      </c>
      <c r="AK1102" s="10">
        <v>0</v>
      </c>
      <c r="AL1102" s="10">
        <v>14.074999999999999</v>
      </c>
      <c r="AM1102" s="10">
        <v>0</v>
      </c>
      <c r="AN1102" s="10">
        <v>0</v>
      </c>
      <c r="AO1102" s="10">
        <v>0</v>
      </c>
      <c r="AP1102" s="10">
        <v>0</v>
      </c>
      <c r="AQ1102" s="10">
        <v>0</v>
      </c>
      <c r="AR1102" s="10">
        <v>0</v>
      </c>
      <c r="AS1102" s="16">
        <v>0</v>
      </c>
      <c r="AT1102" s="16">
        <v>0</v>
      </c>
      <c r="AU1102" s="16">
        <v>0</v>
      </c>
      <c r="AV1102" s="16">
        <v>0</v>
      </c>
      <c r="AW1102" s="16" t="str">
        <v/>
      </c>
      <c r="AX1102" s="10">
        <f t="shared" si="121"/>
        <v>14.074999999999999</v>
      </c>
      <c r="AY1102" s="10">
        <f>SUM(Z1102:AK1102)</f>
        <v>0</v>
      </c>
      <c r="AZ1102" s="2" t="s">
        <v>119</v>
      </c>
      <c r="BA1102" s="10">
        <f t="shared" si="122"/>
        <v>2.3458333333333332</v>
      </c>
      <c r="BB1102" s="36" t="s">
        <v>118</v>
      </c>
      <c r="BC1102" s="39" t="str">
        <f t="shared" si="123"/>
        <v/>
      </c>
      <c r="BD1102" s="16">
        <f>SUM(AR1102:AW1102)</f>
        <v>0</v>
      </c>
      <c r="BE1102" s="10">
        <f>SUM(AL1102:AQ1102)</f>
        <v>14.074999999999999</v>
      </c>
      <c r="BF1102" s="12">
        <f t="shared" si="124"/>
        <v>0</v>
      </c>
      <c r="BG1102" s="12">
        <f t="shared" si="125"/>
        <v>1</v>
      </c>
      <c r="BH1102" s="9">
        <f t="shared" si="126"/>
        <v>14.074999999999999</v>
      </c>
      <c r="BI1102" s="39" t="str">
        <f t="shared" si="127"/>
        <v/>
      </c>
      <c r="BK1102" s="75"/>
    </row>
    <row r="1103" spans="1:63">
      <c r="A1103" s="2">
        <v>1100</v>
      </c>
      <c r="B1103" s="2">
        <v>2025</v>
      </c>
      <c r="C1103" s="1">
        <v>0</v>
      </c>
      <c r="D1103" s="37" t="str">
        <v>0015g00001TBQC8AAP</v>
      </c>
      <c r="E1103" s="37" t="str">
        <v>SHREE GANESH CORP.</v>
      </c>
      <c r="F1103" s="37" t="str">
        <v>UTTAR PRADESH</v>
      </c>
      <c r="G1103" s="37" t="str">
        <v>KANPUR NAGAR</v>
      </c>
      <c r="H1103" s="37">
        <v>0</v>
      </c>
      <c r="I1103" s="37" t="str">
        <v>SHREE LAKSHMAN ROLLING MILL (INDIA) LLP</v>
      </c>
      <c r="J1103" s="37" t="e">
        <v>#VALUE!</v>
      </c>
      <c r="K1103" s="37">
        <v>0</v>
      </c>
      <c r="L1103" s="37" t="str">
        <v>C12815</v>
      </c>
      <c r="M1103" s="37" t="str">
        <v>North</v>
      </c>
      <c r="N1103" s="2" t="e">
        <v>#VALUE!</v>
      </c>
      <c r="O1103" s="2" t="e">
        <v>#VALUE!</v>
      </c>
      <c r="P1103" s="2" t="e">
        <v>#VALUE!</v>
      </c>
      <c r="Q1103" s="2" t="str">
        <v>Apr'25</v>
      </c>
      <c r="R1103" s="2">
        <v>2026</v>
      </c>
      <c r="S1103" s="1">
        <v>0</v>
      </c>
      <c r="T1103" s="2" t="str">
        <v/>
      </c>
      <c r="U1103" s="1">
        <v>0</v>
      </c>
      <c r="V1103" s="1" t="str">
        <v>Potential Not updated</v>
      </c>
      <c r="W1103" s="10">
        <v>0</v>
      </c>
      <c r="X1103" s="10">
        <v>0</v>
      </c>
      <c r="Y1103" s="10">
        <v>0</v>
      </c>
      <c r="Z1103" s="10">
        <v>0</v>
      </c>
      <c r="AA1103" s="10">
        <v>0</v>
      </c>
      <c r="AB1103" s="10">
        <v>0</v>
      </c>
      <c r="AC1103" s="10">
        <v>0</v>
      </c>
      <c r="AD1103" s="10">
        <v>0</v>
      </c>
      <c r="AE1103" s="10">
        <v>0</v>
      </c>
      <c r="AF1103" s="10">
        <v>0</v>
      </c>
      <c r="AG1103" s="10">
        <v>0</v>
      </c>
      <c r="AH1103" s="10">
        <v>0</v>
      </c>
      <c r="AI1103" s="10">
        <v>0</v>
      </c>
      <c r="AJ1103" s="10">
        <v>0</v>
      </c>
      <c r="AK1103" s="10">
        <v>0</v>
      </c>
      <c r="AL1103" s="10">
        <v>15</v>
      </c>
      <c r="AM1103" s="10">
        <v>0</v>
      </c>
      <c r="AN1103" s="10">
        <v>0</v>
      </c>
      <c r="AO1103" s="10">
        <v>0</v>
      </c>
      <c r="AP1103" s="10">
        <v>0</v>
      </c>
      <c r="AQ1103" s="10">
        <v>0</v>
      </c>
      <c r="AR1103" s="10">
        <v>0</v>
      </c>
      <c r="AS1103" s="16">
        <v>0</v>
      </c>
      <c r="AT1103" s="16">
        <v>0</v>
      </c>
      <c r="AU1103" s="16">
        <v>0</v>
      </c>
      <c r="AV1103" s="16">
        <v>0</v>
      </c>
      <c r="AW1103" s="16" t="str">
        <v/>
      </c>
      <c r="AX1103" s="10">
        <f t="shared" si="121"/>
        <v>15</v>
      </c>
      <c r="AY1103" s="10">
        <f>SUM(Z1103:AK1103)</f>
        <v>0</v>
      </c>
      <c r="AZ1103" s="2" t="s">
        <v>119</v>
      </c>
      <c r="BA1103" s="10">
        <f t="shared" si="122"/>
        <v>2.5</v>
      </c>
      <c r="BB1103" s="36" t="s">
        <v>118</v>
      </c>
      <c r="BC1103" s="39" t="str">
        <f t="shared" si="123"/>
        <v/>
      </c>
      <c r="BD1103" s="16">
        <f>SUM(AR1103:AW1103)</f>
        <v>0</v>
      </c>
      <c r="BE1103" s="10">
        <f>SUM(AL1103:AQ1103)</f>
        <v>15</v>
      </c>
      <c r="BF1103" s="12">
        <f t="shared" si="124"/>
        <v>0</v>
      </c>
      <c r="BG1103" s="12">
        <f t="shared" si="125"/>
        <v>1</v>
      </c>
      <c r="BH1103" s="9">
        <f t="shared" si="126"/>
        <v>15</v>
      </c>
      <c r="BI1103" s="39" t="str">
        <f t="shared" si="127"/>
        <v/>
      </c>
      <c r="BK1103" s="75"/>
    </row>
    <row r="1104" spans="1:63">
      <c r="A1104" s="2">
        <v>1101</v>
      </c>
      <c r="B1104" s="2">
        <v>2025</v>
      </c>
      <c r="C1104" s="1">
        <v>0</v>
      </c>
      <c r="D1104" s="37" t="str">
        <v>001J100000Vn2HhIAJ</v>
      </c>
      <c r="E1104" s="37" t="str">
        <v>M/S MAA VAISHNO DEVI STEELS</v>
      </c>
      <c r="F1104" s="37" t="str">
        <v>UTTAR PRADESH</v>
      </c>
      <c r="G1104" s="37" t="str">
        <v>KANPUR NAGAR</v>
      </c>
      <c r="H1104" s="37">
        <v>0</v>
      </c>
      <c r="I1104" s="37" t="str">
        <v>SHREE LAKSHMAN ROLLING MILL (INDIA) LLP</v>
      </c>
      <c r="J1104" s="37" t="str">
        <v>Ashutosh Shukla</v>
      </c>
      <c r="K1104" s="37">
        <v>0</v>
      </c>
      <c r="L1104" s="37" t="str">
        <v>C12815</v>
      </c>
      <c r="M1104" s="37" t="str">
        <v>North</v>
      </c>
      <c r="N1104" s="2">
        <v>208012</v>
      </c>
      <c r="O1104" s="2" t="str">
        <v>09AGBPA3119R1ZB</v>
      </c>
      <c r="P1104" s="2">
        <v>9935040068</v>
      </c>
      <c r="Q1104" s="2" t="str">
        <v>Apr'25</v>
      </c>
      <c r="R1104" s="2">
        <v>2026</v>
      </c>
      <c r="S1104" s="1">
        <v>0</v>
      </c>
      <c r="T1104" s="2">
        <v>60</v>
      </c>
      <c r="U1104" s="1">
        <v>3.8222222222222227E-2</v>
      </c>
      <c r="V1104" s="1" t="str">
        <v>Challenger</v>
      </c>
      <c r="W1104" s="10">
        <v>0</v>
      </c>
      <c r="X1104" s="10">
        <v>0</v>
      </c>
      <c r="Y1104" s="10">
        <v>0</v>
      </c>
      <c r="Z1104" s="10">
        <v>0</v>
      </c>
      <c r="AA1104" s="10">
        <v>0</v>
      </c>
      <c r="AB1104" s="10">
        <v>0</v>
      </c>
      <c r="AC1104" s="10">
        <v>0</v>
      </c>
      <c r="AD1104" s="10">
        <v>0</v>
      </c>
      <c r="AE1104" s="10">
        <v>0</v>
      </c>
      <c r="AF1104" s="10">
        <v>0</v>
      </c>
      <c r="AG1104" s="10">
        <v>0</v>
      </c>
      <c r="AH1104" s="10">
        <v>0</v>
      </c>
      <c r="AI1104" s="10">
        <v>0</v>
      </c>
      <c r="AJ1104" s="10">
        <v>0</v>
      </c>
      <c r="AK1104" s="10">
        <v>0</v>
      </c>
      <c r="AL1104" s="10">
        <v>2.7749999999999999</v>
      </c>
      <c r="AM1104" s="10">
        <v>2.36</v>
      </c>
      <c r="AN1104" s="10">
        <v>0</v>
      </c>
      <c r="AO1104" s="10">
        <v>0</v>
      </c>
      <c r="AP1104" s="10">
        <v>0</v>
      </c>
      <c r="AQ1104" s="10">
        <v>0</v>
      </c>
      <c r="AR1104" s="10">
        <v>0</v>
      </c>
      <c r="AS1104" s="16">
        <v>0</v>
      </c>
      <c r="AT1104" s="16">
        <v>0</v>
      </c>
      <c r="AU1104" s="16">
        <v>0</v>
      </c>
      <c r="AV1104" s="16">
        <v>6.88</v>
      </c>
      <c r="AW1104" s="16" t="str">
        <v/>
      </c>
      <c r="AX1104" s="10">
        <f t="shared" si="121"/>
        <v>12.015000000000001</v>
      </c>
      <c r="AY1104" s="10">
        <f>SUM(Z1104:AK1104)</f>
        <v>0</v>
      </c>
      <c r="AZ1104" s="2" t="s">
        <v>119</v>
      </c>
      <c r="BA1104" s="10">
        <f t="shared" si="122"/>
        <v>0.85583333333333333</v>
      </c>
      <c r="BB1104" s="36" t="s">
        <v>118</v>
      </c>
      <c r="BC1104" s="39" t="str">
        <f t="shared" si="123"/>
        <v/>
      </c>
      <c r="BD1104" s="16">
        <f>SUM(AR1104:AW1104)</f>
        <v>6.88</v>
      </c>
      <c r="BE1104" s="10">
        <f>SUM(AL1104:AQ1104)</f>
        <v>5.1349999999999998</v>
      </c>
      <c r="BF1104" s="12">
        <f t="shared" si="124"/>
        <v>0.57261756138160624</v>
      </c>
      <c r="BG1104" s="12">
        <f t="shared" si="125"/>
        <v>0.42738243861839365</v>
      </c>
      <c r="BH1104" s="9">
        <f t="shared" si="126"/>
        <v>12.015000000000001</v>
      </c>
      <c r="BI1104" s="39" t="str">
        <f t="shared" si="127"/>
        <v/>
      </c>
      <c r="BK1104" s="75"/>
    </row>
    <row r="1105" spans="1:63">
      <c r="A1105" s="2">
        <v>1102</v>
      </c>
      <c r="B1105" s="2">
        <v>2025</v>
      </c>
      <c r="C1105" s="1">
        <v>0</v>
      </c>
      <c r="D1105" s="37" t="str">
        <v>0015g00001YQ3psAAD</v>
      </c>
      <c r="E1105" s="37" t="str">
        <v>RAM BALI AND SONS</v>
      </c>
      <c r="F1105" s="37" t="str">
        <v>UTTAR PRADESH</v>
      </c>
      <c r="G1105" s="37" t="str">
        <v>KANPUR NAGAR</v>
      </c>
      <c r="H1105" s="37">
        <v>0</v>
      </c>
      <c r="I1105" s="37" t="str">
        <v>SHREE LAKSHMAN ROLLING MILL (INDIA) LLP</v>
      </c>
      <c r="J1105" s="37" t="str">
        <v>Ashutosh Shukla</v>
      </c>
      <c r="K1105" s="37">
        <v>0</v>
      </c>
      <c r="L1105" s="37" t="str">
        <v>C12815</v>
      </c>
      <c r="M1105" s="37" t="str">
        <v>North</v>
      </c>
      <c r="N1105" s="2">
        <v>208003</v>
      </c>
      <c r="O1105" s="2" t="str">
        <v>09AAAFR9389R1Z0</v>
      </c>
      <c r="P1105" s="2">
        <v>9415129878</v>
      </c>
      <c r="Q1105" s="2" t="str">
        <v>Apr'25</v>
      </c>
      <c r="R1105" s="2">
        <v>2026</v>
      </c>
      <c r="S1105" s="1">
        <v>0</v>
      </c>
      <c r="T1105" s="2">
        <v>50</v>
      </c>
      <c r="U1105" s="1">
        <v>0</v>
      </c>
      <c r="V1105" s="1" t="str">
        <v>Minor</v>
      </c>
      <c r="W1105" s="10">
        <v>0</v>
      </c>
      <c r="X1105" s="10">
        <v>0</v>
      </c>
      <c r="Y1105" s="10">
        <v>0</v>
      </c>
      <c r="Z1105" s="10">
        <v>0</v>
      </c>
      <c r="AA1105" s="10">
        <v>0</v>
      </c>
      <c r="AB1105" s="10">
        <v>0</v>
      </c>
      <c r="AC1105" s="10">
        <v>0</v>
      </c>
      <c r="AD1105" s="10">
        <v>0</v>
      </c>
      <c r="AE1105" s="10">
        <v>0</v>
      </c>
      <c r="AF1105" s="10">
        <v>0</v>
      </c>
      <c r="AG1105" s="10">
        <v>0</v>
      </c>
      <c r="AH1105" s="10">
        <v>0</v>
      </c>
      <c r="AI1105" s="10">
        <v>0</v>
      </c>
      <c r="AJ1105" s="10">
        <v>0</v>
      </c>
      <c r="AK1105" s="10">
        <v>0</v>
      </c>
      <c r="AL1105" s="10">
        <v>20.074999999999999</v>
      </c>
      <c r="AM1105" s="10">
        <v>0</v>
      </c>
      <c r="AN1105" s="10">
        <v>0</v>
      </c>
      <c r="AO1105" s="10">
        <v>0</v>
      </c>
      <c r="AP1105" s="10">
        <v>0</v>
      </c>
      <c r="AQ1105" s="10">
        <v>39.46</v>
      </c>
      <c r="AR1105" s="10">
        <v>0</v>
      </c>
      <c r="AS1105" s="16">
        <v>9.1</v>
      </c>
      <c r="AT1105" s="16">
        <v>0</v>
      </c>
      <c r="AU1105" s="16">
        <v>0</v>
      </c>
      <c r="AV1105" s="16">
        <v>0</v>
      </c>
      <c r="AW1105" s="16" t="str">
        <v/>
      </c>
      <c r="AX1105" s="10">
        <f t="shared" si="121"/>
        <v>68.634999999999991</v>
      </c>
      <c r="AY1105" s="10">
        <f>SUM(Z1105:AK1105)</f>
        <v>0</v>
      </c>
      <c r="AZ1105" s="2" t="s">
        <v>119</v>
      </c>
      <c r="BA1105" s="10">
        <f t="shared" si="122"/>
        <v>9.9224999999999994</v>
      </c>
      <c r="BB1105" s="36" t="s">
        <v>118</v>
      </c>
      <c r="BC1105" s="39" t="str">
        <f t="shared" si="123"/>
        <v/>
      </c>
      <c r="BD1105" s="16">
        <f>SUM(AR1105:AW1105)</f>
        <v>9.1</v>
      </c>
      <c r="BE1105" s="10">
        <f>SUM(AL1105:AQ1105)</f>
        <v>59.534999999999997</v>
      </c>
      <c r="BF1105" s="12">
        <f t="shared" si="124"/>
        <v>0.13258541560428355</v>
      </c>
      <c r="BG1105" s="12">
        <f t="shared" si="125"/>
        <v>0.8674145843957165</v>
      </c>
      <c r="BH1105" s="9">
        <f t="shared" si="126"/>
        <v>68.634999999999991</v>
      </c>
      <c r="BI1105" s="39" t="str">
        <f t="shared" si="127"/>
        <v/>
      </c>
      <c r="BK1105" s="75"/>
    </row>
    <row r="1106" spans="1:63">
      <c r="A1106" s="2">
        <v>1103</v>
      </c>
      <c r="B1106" s="2">
        <v>2025</v>
      </c>
      <c r="C1106" s="1">
        <v>0</v>
      </c>
      <c r="D1106" s="37" t="str">
        <v>001J100000Vn2GAIAZ</v>
      </c>
      <c r="E1106" s="37" t="str">
        <v>M/S OM SHAKTI ENTERPRISES</v>
      </c>
      <c r="F1106" s="37" t="str">
        <v>UTTAR PRADESH</v>
      </c>
      <c r="G1106" s="37" t="str">
        <v>LUCKNOW</v>
      </c>
      <c r="H1106" s="37">
        <v>0</v>
      </c>
      <c r="I1106" s="37" t="str">
        <v>SHREE LAKSHMAN ROLLING MILL (INDIA) LLP</v>
      </c>
      <c r="J1106" s="37" t="str">
        <v>Deepanshu</v>
      </c>
      <c r="K1106" s="37">
        <v>0</v>
      </c>
      <c r="L1106" s="37" t="str">
        <v>C12815</v>
      </c>
      <c r="M1106" s="37" t="str">
        <v>North</v>
      </c>
      <c r="N1106" s="2">
        <v>226021</v>
      </c>
      <c r="O1106" s="2" t="str">
        <v>09AMPPG6071J1ZL</v>
      </c>
      <c r="P1106" s="2">
        <v>7388000012</v>
      </c>
      <c r="Q1106" s="2" t="str">
        <v>Apr'25</v>
      </c>
      <c r="R1106" s="2">
        <v>2026</v>
      </c>
      <c r="S1106" s="1">
        <v>0</v>
      </c>
      <c r="T1106" s="2">
        <v>100</v>
      </c>
      <c r="U1106" s="1">
        <v>0.40343333333333331</v>
      </c>
      <c r="V1106" s="1" t="str">
        <v>Star</v>
      </c>
      <c r="W1106" s="10">
        <v>0</v>
      </c>
      <c r="X1106" s="10">
        <v>0</v>
      </c>
      <c r="Y1106" s="10">
        <v>0</v>
      </c>
      <c r="Z1106" s="10">
        <v>0</v>
      </c>
      <c r="AA1106" s="10">
        <v>0</v>
      </c>
      <c r="AB1106" s="10">
        <v>0</v>
      </c>
      <c r="AC1106" s="10">
        <v>0</v>
      </c>
      <c r="AD1106" s="10">
        <v>0</v>
      </c>
      <c r="AE1106" s="10">
        <v>0</v>
      </c>
      <c r="AF1106" s="10">
        <v>0</v>
      </c>
      <c r="AG1106" s="10">
        <v>0</v>
      </c>
      <c r="AH1106" s="10">
        <v>0</v>
      </c>
      <c r="AI1106" s="10">
        <v>0</v>
      </c>
      <c r="AJ1106" s="10">
        <v>0</v>
      </c>
      <c r="AK1106" s="10">
        <v>0</v>
      </c>
      <c r="AL1106" s="10">
        <v>49.365000000000002</v>
      </c>
      <c r="AM1106" s="10">
        <v>78.06</v>
      </c>
      <c r="AN1106" s="10">
        <v>29.29</v>
      </c>
      <c r="AO1106" s="10">
        <v>0</v>
      </c>
      <c r="AP1106" s="10">
        <v>24</v>
      </c>
      <c r="AQ1106" s="10">
        <v>13</v>
      </c>
      <c r="AR1106" s="10">
        <v>0</v>
      </c>
      <c r="AS1106" s="16">
        <v>0</v>
      </c>
      <c r="AT1106" s="16">
        <v>121.03</v>
      </c>
      <c r="AU1106" s="16">
        <v>0</v>
      </c>
      <c r="AV1106" s="16">
        <v>0</v>
      </c>
      <c r="AW1106" s="16" t="str">
        <v/>
      </c>
      <c r="AX1106" s="10">
        <f t="shared" si="121"/>
        <v>314.745</v>
      </c>
      <c r="AY1106" s="10">
        <f>SUM(Z1106:AK1106)</f>
        <v>0</v>
      </c>
      <c r="AZ1106" s="2" t="s">
        <v>119</v>
      </c>
      <c r="BA1106" s="10">
        <f t="shared" si="122"/>
        <v>32.285833333333336</v>
      </c>
      <c r="BB1106" s="36" t="s">
        <v>118</v>
      </c>
      <c r="BC1106" s="39" t="str">
        <f t="shared" si="123"/>
        <v>B</v>
      </c>
      <c r="BD1106" s="16">
        <f>SUM(AR1106:AW1106)</f>
        <v>121.03</v>
      </c>
      <c r="BE1106" s="10">
        <f>SUM(AL1106:AQ1106)</f>
        <v>193.715</v>
      </c>
      <c r="BF1106" s="12">
        <f t="shared" si="124"/>
        <v>0.38453351125514307</v>
      </c>
      <c r="BG1106" s="12">
        <f t="shared" si="125"/>
        <v>0.61546648874485699</v>
      </c>
      <c r="BH1106" s="9">
        <f t="shared" si="126"/>
        <v>314.745</v>
      </c>
      <c r="BI1106" s="39" t="str">
        <f t="shared" si="127"/>
        <v>B</v>
      </c>
      <c r="BJ1106" s="1" t="str">
        <f>_xlfn.XLOOKUP(D1106,'Holi gift'!A:A,'Holi gift'!A:A,"",0,1)</f>
        <v>001J100000Vn2GAIAZ</v>
      </c>
      <c r="BK1106" s="75"/>
    </row>
    <row r="1107" spans="1:63">
      <c r="A1107" s="2">
        <v>1104</v>
      </c>
      <c r="B1107" s="2">
        <v>2025</v>
      </c>
      <c r="C1107" s="1">
        <v>0</v>
      </c>
      <c r="D1107" s="37" t="str">
        <v>001J100000RU5WTIA1</v>
      </c>
      <c r="E1107" s="37" t="str">
        <v>SHREE SHYAM AGENCY</v>
      </c>
      <c r="F1107" s="37" t="str">
        <v>ODISHA</v>
      </c>
      <c r="G1107" s="37" t="str">
        <v>GANJAM</v>
      </c>
      <c r="H1107" s="37">
        <v>0</v>
      </c>
      <c r="I1107" s="37" t="str">
        <v>GOLDWIN ISPAT PRIVATE LIMITED</v>
      </c>
      <c r="J1107" s="37" t="str">
        <v>Swapnil Dahayat</v>
      </c>
      <c r="K1107" s="37">
        <v>0</v>
      </c>
      <c r="L1107" s="37" t="str">
        <v>001J1000009FjqalAC</v>
      </c>
      <c r="M1107" s="37" t="str">
        <v>Central</v>
      </c>
      <c r="N1107" s="2">
        <v>760003</v>
      </c>
      <c r="O1107" s="2" t="str">
        <v>21ANBPA9386P1ZP</v>
      </c>
      <c r="P1107" s="2">
        <v>9437069896</v>
      </c>
      <c r="Q1107" s="2" t="str">
        <v>Apr'25</v>
      </c>
      <c r="R1107" s="2">
        <v>2026</v>
      </c>
      <c r="S1107" s="1">
        <v>0</v>
      </c>
      <c r="T1107" s="2">
        <v>300</v>
      </c>
      <c r="U1107" s="1">
        <v>0</v>
      </c>
      <c r="V1107" s="1" t="str">
        <v>Alien</v>
      </c>
      <c r="W1107" s="10">
        <v>0</v>
      </c>
      <c r="X1107" s="10">
        <v>0</v>
      </c>
      <c r="Y1107" s="10">
        <v>0</v>
      </c>
      <c r="Z1107" s="10">
        <v>0</v>
      </c>
      <c r="AA1107" s="10">
        <v>0</v>
      </c>
      <c r="AB1107" s="10">
        <v>0</v>
      </c>
      <c r="AC1107" s="10">
        <v>0</v>
      </c>
      <c r="AD1107" s="10">
        <v>0</v>
      </c>
      <c r="AE1107" s="10">
        <v>0</v>
      </c>
      <c r="AF1107" s="10">
        <v>0</v>
      </c>
      <c r="AG1107" s="10">
        <v>0</v>
      </c>
      <c r="AH1107" s="10">
        <v>0</v>
      </c>
      <c r="AI1107" s="10">
        <v>0</v>
      </c>
      <c r="AJ1107" s="10">
        <v>0</v>
      </c>
      <c r="AK1107" s="10">
        <v>0</v>
      </c>
      <c r="AL1107" s="10">
        <v>25</v>
      </c>
      <c r="AM1107" s="10">
        <v>0</v>
      </c>
      <c r="AN1107" s="10">
        <v>0</v>
      </c>
      <c r="AO1107" s="10">
        <v>0</v>
      </c>
      <c r="AP1107" s="10">
        <v>0</v>
      </c>
      <c r="AQ1107" s="10">
        <v>0</v>
      </c>
      <c r="AR1107" s="10">
        <v>0</v>
      </c>
      <c r="AS1107" s="16">
        <v>0</v>
      </c>
      <c r="AT1107" s="16">
        <v>0</v>
      </c>
      <c r="AU1107" s="16">
        <v>0</v>
      </c>
      <c r="AV1107" s="16">
        <v>0</v>
      </c>
      <c r="AW1107" s="16" t="str">
        <v/>
      </c>
      <c r="AX1107" s="10">
        <f t="shared" si="121"/>
        <v>25</v>
      </c>
      <c r="AY1107" s="10">
        <f>SUM(Z1107:AK1107)</f>
        <v>0</v>
      </c>
      <c r="AZ1107" s="2" t="s">
        <v>119</v>
      </c>
      <c r="BA1107" s="10">
        <f t="shared" si="122"/>
        <v>4.166666666666667</v>
      </c>
      <c r="BB1107" s="36" t="s">
        <v>118</v>
      </c>
      <c r="BC1107" s="39" t="str">
        <f t="shared" si="123"/>
        <v/>
      </c>
      <c r="BD1107" s="16">
        <f>SUM(AR1107:AW1107)</f>
        <v>0</v>
      </c>
      <c r="BE1107" s="10">
        <f>SUM(AL1107:AQ1107)</f>
        <v>25</v>
      </c>
      <c r="BF1107" s="12">
        <f t="shared" si="124"/>
        <v>0</v>
      </c>
      <c r="BG1107" s="12">
        <f t="shared" si="125"/>
        <v>1</v>
      </c>
      <c r="BH1107" s="9">
        <f t="shared" si="126"/>
        <v>25</v>
      </c>
      <c r="BI1107" s="39" t="str">
        <f t="shared" si="127"/>
        <v/>
      </c>
      <c r="BK1107" s="75"/>
    </row>
    <row r="1108" spans="1:63">
      <c r="A1108" s="2">
        <v>1105</v>
      </c>
      <c r="B1108" s="2">
        <v>2025</v>
      </c>
      <c r="C1108" s="1">
        <v>0</v>
      </c>
      <c r="D1108" s="37" t="str">
        <v>0015g00001UBHaZAAX</v>
      </c>
      <c r="E1108" s="37" t="str">
        <v>RAO BUILDERS</v>
      </c>
      <c r="F1108" s="37" t="str">
        <v>HARYANA</v>
      </c>
      <c r="G1108" s="37" t="str">
        <v>GURUGRAM</v>
      </c>
      <c r="H1108" s="37" t="str">
        <v>Gurugram</v>
      </c>
      <c r="I1108" s="37" t="str">
        <v>NIKUNJ UDYOG</v>
      </c>
      <c r="J1108" s="37" t="str">
        <v>Shiv Shankar Sharma</v>
      </c>
      <c r="K1108" s="37">
        <v>0</v>
      </c>
      <c r="L1108" s="37" t="str">
        <v>C12828</v>
      </c>
      <c r="M1108" s="37" t="str">
        <v>North</v>
      </c>
      <c r="N1108" s="2">
        <v>122001</v>
      </c>
      <c r="O1108" s="2" t="str">
        <v>06AFCPL1751L1ZH</v>
      </c>
      <c r="P1108" s="2">
        <v>9911897526</v>
      </c>
      <c r="Q1108" s="2" t="str">
        <v>Apr'25</v>
      </c>
      <c r="R1108" s="2">
        <v>2026</v>
      </c>
      <c r="S1108" s="1">
        <v>0</v>
      </c>
      <c r="T1108" s="2">
        <v>120</v>
      </c>
      <c r="U1108" s="1">
        <v>0</v>
      </c>
      <c r="V1108" s="1" t="str">
        <v>Challenger</v>
      </c>
      <c r="W1108" s="10">
        <v>0</v>
      </c>
      <c r="X1108" s="10">
        <v>0</v>
      </c>
      <c r="Y1108" s="10">
        <v>0</v>
      </c>
      <c r="Z1108" s="10">
        <v>0</v>
      </c>
      <c r="AA1108" s="10">
        <v>0</v>
      </c>
      <c r="AB1108" s="10">
        <v>0</v>
      </c>
      <c r="AC1108" s="10">
        <v>0</v>
      </c>
      <c r="AD1108" s="10">
        <v>0</v>
      </c>
      <c r="AE1108" s="10">
        <v>0</v>
      </c>
      <c r="AF1108" s="10">
        <v>0</v>
      </c>
      <c r="AG1108" s="10">
        <v>0</v>
      </c>
      <c r="AH1108" s="10">
        <v>0</v>
      </c>
      <c r="AI1108" s="10">
        <v>0</v>
      </c>
      <c r="AJ1108" s="10">
        <v>0</v>
      </c>
      <c r="AK1108" s="10">
        <v>0</v>
      </c>
      <c r="AL1108" s="10">
        <v>22</v>
      </c>
      <c r="AM1108" s="10">
        <v>0</v>
      </c>
      <c r="AN1108" s="10">
        <v>0</v>
      </c>
      <c r="AO1108" s="10">
        <v>0</v>
      </c>
      <c r="AP1108" s="10">
        <v>0</v>
      </c>
      <c r="AQ1108" s="10">
        <v>0</v>
      </c>
      <c r="AR1108" s="10">
        <v>0</v>
      </c>
      <c r="AS1108" s="16">
        <v>0</v>
      </c>
      <c r="AT1108" s="16">
        <v>0</v>
      </c>
      <c r="AU1108" s="16">
        <v>0</v>
      </c>
      <c r="AV1108" s="16">
        <v>0</v>
      </c>
      <c r="AW1108" s="16" t="str">
        <v/>
      </c>
      <c r="AX1108" s="10">
        <f t="shared" si="121"/>
        <v>22</v>
      </c>
      <c r="AY1108" s="10">
        <f>SUM(Z1108:AK1108)</f>
        <v>0</v>
      </c>
      <c r="AZ1108" s="2" t="s">
        <v>119</v>
      </c>
      <c r="BA1108" s="10">
        <f t="shared" si="122"/>
        <v>3.6666666666666665</v>
      </c>
      <c r="BB1108" s="36" t="s">
        <v>118</v>
      </c>
      <c r="BC1108" s="39" t="str">
        <f t="shared" si="123"/>
        <v/>
      </c>
      <c r="BD1108" s="16">
        <f>SUM(AR1108:AW1108)</f>
        <v>0</v>
      </c>
      <c r="BE1108" s="10">
        <f>SUM(AL1108:AQ1108)</f>
        <v>22</v>
      </c>
      <c r="BF1108" s="12">
        <f t="shared" si="124"/>
        <v>0</v>
      </c>
      <c r="BG1108" s="12">
        <f t="shared" si="125"/>
        <v>1</v>
      </c>
      <c r="BH1108" s="9">
        <f t="shared" si="126"/>
        <v>22</v>
      </c>
      <c r="BI1108" s="39" t="str">
        <f t="shared" si="127"/>
        <v/>
      </c>
      <c r="BK1108" s="75"/>
    </row>
    <row r="1109" spans="1:63">
      <c r="A1109" s="2">
        <v>1106</v>
      </c>
      <c r="B1109" s="2">
        <v>2025</v>
      </c>
      <c r="C1109" s="1">
        <v>0</v>
      </c>
      <c r="D1109" s="37" t="str">
        <v>001J100000VlU2wIAF</v>
      </c>
      <c r="E1109" s="37" t="str">
        <v>M/S JWALAJI ENTERPRISES</v>
      </c>
      <c r="F1109" s="37" t="str">
        <v>UTTAR PRADESH</v>
      </c>
      <c r="G1109" s="37" t="str">
        <v>GAUTAM BUDDHA NAGAR</v>
      </c>
      <c r="H1109" s="37" t="str">
        <v>Gurugram</v>
      </c>
      <c r="I1109" s="37" t="str">
        <v>NIKUNJ UDYOG</v>
      </c>
      <c r="J1109" s="37" t="str">
        <v>Shiv Shankar Sharma</v>
      </c>
      <c r="K1109" s="37">
        <v>0</v>
      </c>
      <c r="L1109" s="37" t="str">
        <v>C12828</v>
      </c>
      <c r="M1109" s="37" t="str">
        <v>North</v>
      </c>
      <c r="N1109" s="2">
        <v>201009</v>
      </c>
      <c r="O1109" s="2" t="str">
        <v>09AHKPG7526L1ZV</v>
      </c>
      <c r="P1109" s="2">
        <v>9811194255</v>
      </c>
      <c r="Q1109" s="2" t="str">
        <v>Apr'25</v>
      </c>
      <c r="R1109" s="2">
        <v>2026</v>
      </c>
      <c r="S1109" s="1">
        <v>0</v>
      </c>
      <c r="T1109" s="2">
        <v>250</v>
      </c>
      <c r="U1109" s="1">
        <v>0</v>
      </c>
      <c r="V1109" s="1" t="str">
        <v>Alien</v>
      </c>
      <c r="W1109" s="10">
        <v>0</v>
      </c>
      <c r="X1109" s="10">
        <v>0</v>
      </c>
      <c r="Y1109" s="10">
        <v>0</v>
      </c>
      <c r="Z1109" s="10">
        <v>0</v>
      </c>
      <c r="AA1109" s="10">
        <v>0</v>
      </c>
      <c r="AB1109" s="10">
        <v>0</v>
      </c>
      <c r="AC1109" s="10">
        <v>0</v>
      </c>
      <c r="AD1109" s="10">
        <v>0</v>
      </c>
      <c r="AE1109" s="10">
        <v>0</v>
      </c>
      <c r="AF1109" s="10">
        <v>0</v>
      </c>
      <c r="AG1109" s="10">
        <v>0</v>
      </c>
      <c r="AH1109" s="10">
        <v>0</v>
      </c>
      <c r="AI1109" s="10">
        <v>0</v>
      </c>
      <c r="AJ1109" s="10">
        <v>0</v>
      </c>
      <c r="AK1109" s="10">
        <v>0</v>
      </c>
      <c r="AL1109" s="10">
        <v>42</v>
      </c>
      <c r="AM1109" s="10">
        <v>0</v>
      </c>
      <c r="AN1109" s="10">
        <v>0</v>
      </c>
      <c r="AO1109" s="10">
        <v>0</v>
      </c>
      <c r="AP1109" s="10">
        <v>0</v>
      </c>
      <c r="AQ1109" s="10">
        <v>0</v>
      </c>
      <c r="AR1109" s="10">
        <v>0</v>
      </c>
      <c r="AS1109" s="16">
        <v>0</v>
      </c>
      <c r="AT1109" s="16">
        <v>0</v>
      </c>
      <c r="AU1109" s="16">
        <v>0</v>
      </c>
      <c r="AV1109" s="16">
        <v>0</v>
      </c>
      <c r="AW1109" s="16" t="str">
        <v/>
      </c>
      <c r="AX1109" s="10">
        <f t="shared" si="121"/>
        <v>42</v>
      </c>
      <c r="AY1109" s="10">
        <f>SUM(Z1109:AK1109)</f>
        <v>0</v>
      </c>
      <c r="AZ1109" s="2" t="s">
        <v>119</v>
      </c>
      <c r="BA1109" s="10">
        <f t="shared" si="122"/>
        <v>7</v>
      </c>
      <c r="BB1109" s="36" t="s">
        <v>118</v>
      </c>
      <c r="BC1109" s="39" t="str">
        <f t="shared" si="123"/>
        <v/>
      </c>
      <c r="BD1109" s="16">
        <f>SUM(AR1109:AW1109)</f>
        <v>0</v>
      </c>
      <c r="BE1109" s="10">
        <f>SUM(AL1109:AQ1109)</f>
        <v>42</v>
      </c>
      <c r="BF1109" s="12">
        <f t="shared" si="124"/>
        <v>0</v>
      </c>
      <c r="BG1109" s="12">
        <f t="shared" si="125"/>
        <v>1</v>
      </c>
      <c r="BH1109" s="9">
        <f t="shared" si="126"/>
        <v>42</v>
      </c>
      <c r="BI1109" s="39" t="str">
        <f t="shared" si="127"/>
        <v/>
      </c>
      <c r="BK1109" s="75"/>
    </row>
    <row r="1110" spans="1:63">
      <c r="A1110" s="2">
        <v>1107</v>
      </c>
      <c r="B1110" s="2">
        <v>2025</v>
      </c>
      <c r="C1110" s="1">
        <v>0</v>
      </c>
      <c r="D1110" s="37" t="str">
        <v>001J100000O6HFoIAN</v>
      </c>
      <c r="E1110" s="37" t="str">
        <v>MOHIT TRADERS</v>
      </c>
      <c r="F1110" s="37" t="str">
        <v>HARYANA</v>
      </c>
      <c r="G1110" s="37" t="str">
        <v>GURUGRAM</v>
      </c>
      <c r="H1110" s="37" t="str">
        <v>Gurugram</v>
      </c>
      <c r="I1110" s="37" t="str">
        <v>NIKUNJ UDYOG</v>
      </c>
      <c r="J1110" s="37" t="str">
        <v>Shiv Shankar Sharma</v>
      </c>
      <c r="K1110" s="37">
        <v>0</v>
      </c>
      <c r="L1110" s="37" t="str">
        <v>C12828</v>
      </c>
      <c r="M1110" s="37" t="str">
        <v>North</v>
      </c>
      <c r="N1110" s="2">
        <v>122505</v>
      </c>
      <c r="O1110" s="2" t="str">
        <v>06ALDPY9289K1Z3</v>
      </c>
      <c r="P1110" s="2">
        <v>9992710465</v>
      </c>
      <c r="Q1110" s="2" t="str">
        <v>Apr'25</v>
      </c>
      <c r="R1110" s="2">
        <v>2026</v>
      </c>
      <c r="S1110" s="1">
        <v>0</v>
      </c>
      <c r="T1110" s="2">
        <v>70</v>
      </c>
      <c r="U1110" s="1">
        <v>0</v>
      </c>
      <c r="V1110" s="1" t="str">
        <v>Challenger</v>
      </c>
      <c r="W1110" s="10">
        <v>0</v>
      </c>
      <c r="X1110" s="10">
        <v>0</v>
      </c>
      <c r="Y1110" s="10">
        <v>0</v>
      </c>
      <c r="Z1110" s="10">
        <v>0</v>
      </c>
      <c r="AA1110" s="10">
        <v>0</v>
      </c>
      <c r="AB1110" s="10">
        <v>0</v>
      </c>
      <c r="AC1110" s="10">
        <v>0</v>
      </c>
      <c r="AD1110" s="10">
        <v>0</v>
      </c>
      <c r="AE1110" s="10">
        <v>0</v>
      </c>
      <c r="AF1110" s="10">
        <v>0</v>
      </c>
      <c r="AG1110" s="10">
        <v>0</v>
      </c>
      <c r="AH1110" s="10">
        <v>0</v>
      </c>
      <c r="AI1110" s="10">
        <v>0</v>
      </c>
      <c r="AJ1110" s="10">
        <v>0</v>
      </c>
      <c r="AK1110" s="10">
        <v>0</v>
      </c>
      <c r="AL1110" s="10">
        <v>12</v>
      </c>
      <c r="AM1110" s="10">
        <v>0</v>
      </c>
      <c r="AN1110" s="10">
        <v>0</v>
      </c>
      <c r="AO1110" s="10">
        <v>0</v>
      </c>
      <c r="AP1110" s="10">
        <v>0</v>
      </c>
      <c r="AQ1110" s="10">
        <v>0</v>
      </c>
      <c r="AR1110" s="10">
        <v>0</v>
      </c>
      <c r="AS1110" s="16">
        <v>0</v>
      </c>
      <c r="AT1110" s="16">
        <v>0</v>
      </c>
      <c r="AU1110" s="16">
        <v>0</v>
      </c>
      <c r="AV1110" s="16">
        <v>0</v>
      </c>
      <c r="AW1110" s="16" t="str">
        <v/>
      </c>
      <c r="AX1110" s="10">
        <f t="shared" si="121"/>
        <v>12</v>
      </c>
      <c r="AY1110" s="10">
        <f>SUM(Z1110:AK1110)</f>
        <v>0</v>
      </c>
      <c r="AZ1110" s="2" t="s">
        <v>119</v>
      </c>
      <c r="BA1110" s="10">
        <f t="shared" si="122"/>
        <v>2</v>
      </c>
      <c r="BB1110" s="36" t="s">
        <v>118</v>
      </c>
      <c r="BC1110" s="39" t="str">
        <f t="shared" si="123"/>
        <v/>
      </c>
      <c r="BD1110" s="16">
        <f>SUM(AR1110:AW1110)</f>
        <v>0</v>
      </c>
      <c r="BE1110" s="10">
        <f>SUM(AL1110:AQ1110)</f>
        <v>12</v>
      </c>
      <c r="BF1110" s="12">
        <f t="shared" si="124"/>
        <v>0</v>
      </c>
      <c r="BG1110" s="12">
        <f t="shared" si="125"/>
        <v>1</v>
      </c>
      <c r="BH1110" s="9">
        <f t="shared" si="126"/>
        <v>12</v>
      </c>
      <c r="BI1110" s="39" t="str">
        <f t="shared" si="127"/>
        <v/>
      </c>
      <c r="BK1110" s="75"/>
    </row>
    <row r="1111" spans="1:63">
      <c r="A1111" s="2">
        <v>1108</v>
      </c>
      <c r="B1111" s="2">
        <v>2025</v>
      </c>
      <c r="C1111" s="1">
        <v>0</v>
      </c>
      <c r="D1111" s="37" t="str">
        <v>001J100000VlTu9IAF</v>
      </c>
      <c r="E1111" s="37" t="str">
        <v>SATURN STEELS PRIVATE LIMITED</v>
      </c>
      <c r="F1111" s="37" t="str">
        <v>DELHI</v>
      </c>
      <c r="G1111" s="37" t="str">
        <v>NORTH WEST</v>
      </c>
      <c r="H1111" s="37" t="str">
        <v>Gurugram</v>
      </c>
      <c r="I1111" s="37" t="str">
        <v>NIKUNJ UDYOG</v>
      </c>
      <c r="J1111" s="37" t="str">
        <v>Shiv Shankar Sharma</v>
      </c>
      <c r="K1111" s="37">
        <v>0</v>
      </c>
      <c r="L1111" s="37" t="str">
        <v>C12828</v>
      </c>
      <c r="M1111" s="37" t="str">
        <v>North</v>
      </c>
      <c r="N1111" s="2">
        <v>110034</v>
      </c>
      <c r="O1111" s="2" t="str">
        <v>07AASCS7157D1ZY</v>
      </c>
      <c r="P1111" s="2">
        <v>7827761004</v>
      </c>
      <c r="Q1111" s="2" t="str">
        <v>Apr'25</v>
      </c>
      <c r="R1111" s="2">
        <v>2026</v>
      </c>
      <c r="S1111" s="1">
        <v>0</v>
      </c>
      <c r="T1111" s="2">
        <v>1000</v>
      </c>
      <c r="U1111" s="1">
        <v>0</v>
      </c>
      <c r="V1111" s="1" t="str">
        <v>Alien</v>
      </c>
      <c r="W1111" s="10">
        <v>0</v>
      </c>
      <c r="X1111" s="10">
        <v>0</v>
      </c>
      <c r="Y1111" s="10">
        <v>0</v>
      </c>
      <c r="Z1111" s="10">
        <v>0</v>
      </c>
      <c r="AA1111" s="10">
        <v>0</v>
      </c>
      <c r="AB1111" s="10">
        <v>0</v>
      </c>
      <c r="AC1111" s="10">
        <v>0</v>
      </c>
      <c r="AD1111" s="10">
        <v>0</v>
      </c>
      <c r="AE1111" s="10">
        <v>0</v>
      </c>
      <c r="AF1111" s="10">
        <v>0</v>
      </c>
      <c r="AG1111" s="10">
        <v>0</v>
      </c>
      <c r="AH1111" s="10">
        <v>0</v>
      </c>
      <c r="AI1111" s="10">
        <v>0</v>
      </c>
      <c r="AJ1111" s="10">
        <v>0</v>
      </c>
      <c r="AK1111" s="10">
        <v>0</v>
      </c>
      <c r="AL1111" s="10">
        <v>112</v>
      </c>
      <c r="AM1111" s="10">
        <v>0</v>
      </c>
      <c r="AN1111" s="10">
        <v>107</v>
      </c>
      <c r="AO1111" s="10">
        <v>114.54</v>
      </c>
      <c r="AP1111" s="10">
        <v>0</v>
      </c>
      <c r="AQ1111" s="10">
        <v>0</v>
      </c>
      <c r="AR1111" s="10">
        <v>0</v>
      </c>
      <c r="AS1111" s="16">
        <v>0</v>
      </c>
      <c r="AT1111" s="16">
        <v>0</v>
      </c>
      <c r="AU1111" s="16">
        <v>0</v>
      </c>
      <c r="AV1111" s="16">
        <v>0</v>
      </c>
      <c r="AW1111" s="16" t="str">
        <v/>
      </c>
      <c r="AX1111" s="10">
        <f t="shared" si="121"/>
        <v>333.54</v>
      </c>
      <c r="AY1111" s="10">
        <f>SUM(Z1111:AK1111)</f>
        <v>0</v>
      </c>
      <c r="AZ1111" s="2" t="s">
        <v>119</v>
      </c>
      <c r="BA1111" s="10">
        <f t="shared" si="122"/>
        <v>55.59</v>
      </c>
      <c r="BB1111" s="36" t="s">
        <v>118</v>
      </c>
      <c r="BC1111" s="39" t="str">
        <f t="shared" si="123"/>
        <v>B</v>
      </c>
      <c r="BD1111" s="16">
        <f>SUM(AR1111:AW1111)</f>
        <v>0</v>
      </c>
      <c r="BE1111" s="10">
        <f>SUM(AL1111:AQ1111)</f>
        <v>333.54</v>
      </c>
      <c r="BF1111" s="12">
        <f t="shared" si="124"/>
        <v>0</v>
      </c>
      <c r="BG1111" s="12">
        <f t="shared" si="125"/>
        <v>1</v>
      </c>
      <c r="BH1111" s="9">
        <f t="shared" si="126"/>
        <v>333.54</v>
      </c>
      <c r="BI1111" s="39" t="str">
        <f t="shared" si="127"/>
        <v>B</v>
      </c>
      <c r="BJ1111" s="1" t="str">
        <f>_xlfn.XLOOKUP(D1111,'Holi gift'!A:A,'Holi gift'!A:A,"",0,1)</f>
        <v/>
      </c>
      <c r="BK1111" s="75"/>
    </row>
    <row r="1112" spans="1:63">
      <c r="A1112" s="2">
        <v>1109</v>
      </c>
      <c r="B1112" s="2">
        <v>2025</v>
      </c>
      <c r="C1112" s="1">
        <v>0</v>
      </c>
      <c r="D1112" s="37" t="str">
        <v>0015g00001baMuhAAE</v>
      </c>
      <c r="E1112" s="37" t="str">
        <v>Aggarwal Building Material store (hodal)</v>
      </c>
      <c r="F1112" s="37" t="str">
        <v>HARYANA</v>
      </c>
      <c r="G1112" s="37" t="str">
        <v>PALWAL</v>
      </c>
      <c r="H1112" s="37" t="str">
        <v>HODAL</v>
      </c>
      <c r="I1112" s="37" t="str">
        <v>NIKUNJ UDYOG</v>
      </c>
      <c r="J1112" s="37" t="str">
        <v>Rahul Chauhan</v>
      </c>
      <c r="K1112" s="37">
        <v>0</v>
      </c>
      <c r="L1112" s="37" t="str">
        <v>C12828</v>
      </c>
      <c r="M1112" s="37" t="str">
        <v>North</v>
      </c>
      <c r="N1112" s="2">
        <v>121106</v>
      </c>
      <c r="O1112" s="2" t="str">
        <v>06ALNPK8583A1ZX</v>
      </c>
      <c r="P1112" s="2">
        <v>9813434474</v>
      </c>
      <c r="Q1112" s="2" t="str">
        <v>Apr'25</v>
      </c>
      <c r="R1112" s="2">
        <v>2026</v>
      </c>
      <c r="S1112" s="1">
        <v>0</v>
      </c>
      <c r="T1112" s="2">
        <v>50</v>
      </c>
      <c r="U1112" s="1">
        <v>6.0799999999999993E-2</v>
      </c>
      <c r="V1112" s="1" t="str">
        <v>Minor</v>
      </c>
      <c r="W1112" s="10">
        <v>0</v>
      </c>
      <c r="X1112" s="10">
        <v>0</v>
      </c>
      <c r="Y1112" s="10">
        <v>0</v>
      </c>
      <c r="Z1112" s="10">
        <v>0</v>
      </c>
      <c r="AA1112" s="10">
        <v>0</v>
      </c>
      <c r="AB1112" s="10">
        <v>0</v>
      </c>
      <c r="AC1112" s="10">
        <v>0</v>
      </c>
      <c r="AD1112" s="10">
        <v>0</v>
      </c>
      <c r="AE1112" s="10">
        <v>0</v>
      </c>
      <c r="AF1112" s="10">
        <v>0</v>
      </c>
      <c r="AG1112" s="10">
        <v>0</v>
      </c>
      <c r="AH1112" s="10">
        <v>0</v>
      </c>
      <c r="AI1112" s="10">
        <v>0</v>
      </c>
      <c r="AJ1112" s="10">
        <v>0</v>
      </c>
      <c r="AK1112" s="10">
        <v>0</v>
      </c>
      <c r="AL1112" s="10">
        <v>1.2</v>
      </c>
      <c r="AM1112" s="10">
        <v>1.2</v>
      </c>
      <c r="AN1112" s="10">
        <v>1</v>
      </c>
      <c r="AO1112" s="10">
        <v>10.02</v>
      </c>
      <c r="AP1112" s="10">
        <v>0</v>
      </c>
      <c r="AQ1112" s="10">
        <v>10.07</v>
      </c>
      <c r="AR1112" s="10">
        <v>1.3</v>
      </c>
      <c r="AS1112" s="16">
        <v>1.72</v>
      </c>
      <c r="AT1112" s="16">
        <v>6.22</v>
      </c>
      <c r="AU1112" s="16">
        <v>1</v>
      </c>
      <c r="AV1112" s="16">
        <v>1.9</v>
      </c>
      <c r="AW1112" s="16">
        <v>5</v>
      </c>
      <c r="AX1112" s="10">
        <f t="shared" si="121"/>
        <v>40.630000000000003</v>
      </c>
      <c r="AY1112" s="10">
        <f>SUM(Z1112:AK1112)</f>
        <v>0</v>
      </c>
      <c r="AZ1112" s="2" t="s">
        <v>119</v>
      </c>
      <c r="BA1112" s="10">
        <f t="shared" si="122"/>
        <v>3.9150000000000005</v>
      </c>
      <c r="BB1112" s="36" t="s">
        <v>118</v>
      </c>
      <c r="BC1112" s="39" t="str">
        <f t="shared" si="123"/>
        <v/>
      </c>
      <c r="BD1112" s="16">
        <f>SUM(AR1112:AW1112)</f>
        <v>17.14</v>
      </c>
      <c r="BE1112" s="10">
        <f>SUM(AL1112:AQ1112)</f>
        <v>23.490000000000002</v>
      </c>
      <c r="BF1112" s="12">
        <f t="shared" si="124"/>
        <v>0.42185577159734183</v>
      </c>
      <c r="BG1112" s="12">
        <f t="shared" si="125"/>
        <v>0.57814422840265811</v>
      </c>
      <c r="BH1112" s="9">
        <f t="shared" si="126"/>
        <v>40.630000000000003</v>
      </c>
      <c r="BI1112" s="39" t="str">
        <f t="shared" si="127"/>
        <v/>
      </c>
      <c r="BK1112" s="75"/>
    </row>
    <row r="1113" spans="1:63">
      <c r="A1113" s="2">
        <v>1110</v>
      </c>
      <c r="B1113" s="2">
        <v>2025</v>
      </c>
      <c r="C1113" s="1">
        <v>0</v>
      </c>
      <c r="D1113" s="37" t="str">
        <v>001J100000DrazaIAB</v>
      </c>
      <c r="E1113" s="37" t="str">
        <v>BABBU CEMENT AND HARDWARE STORE</v>
      </c>
      <c r="F1113" s="37" t="str">
        <v>JAMMU AND KASHMIR</v>
      </c>
      <c r="G1113" s="37" t="str">
        <v>REASI</v>
      </c>
      <c r="H1113" s="37">
        <v>0</v>
      </c>
      <c r="I1113" s="37" t="str">
        <v>AGGARWAL TRADERS</v>
      </c>
      <c r="J1113" s="37" t="str">
        <v>bhanu ayush</v>
      </c>
      <c r="K1113" s="37">
        <v>0</v>
      </c>
      <c r="L1113" s="37" t="str">
        <v>0015g00001gvNHH</v>
      </c>
      <c r="M1113" s="37" t="str">
        <v>North</v>
      </c>
      <c r="N1113" s="2">
        <v>182320</v>
      </c>
      <c r="O1113" s="2" t="str">
        <v>01ETXPS4039D1ZG</v>
      </c>
      <c r="P1113" s="2">
        <v>9419146313</v>
      </c>
      <c r="Q1113" s="2" t="str">
        <v>May'25</v>
      </c>
      <c r="R1113" s="2">
        <v>2026</v>
      </c>
      <c r="S1113" s="1">
        <v>0</v>
      </c>
      <c r="T1113" s="2">
        <v>20</v>
      </c>
      <c r="U1113" s="1">
        <v>0.1</v>
      </c>
      <c r="V1113" s="1" t="str">
        <v>Minor</v>
      </c>
      <c r="W1113" s="10">
        <v>0</v>
      </c>
      <c r="X1113" s="10">
        <v>0</v>
      </c>
      <c r="Y1113" s="10">
        <v>0</v>
      </c>
      <c r="Z1113" s="10">
        <v>0</v>
      </c>
      <c r="AA1113" s="10">
        <v>0</v>
      </c>
      <c r="AB1113" s="10">
        <v>0</v>
      </c>
      <c r="AC1113" s="10">
        <v>0</v>
      </c>
      <c r="AD1113" s="10">
        <v>0</v>
      </c>
      <c r="AE1113" s="10">
        <v>0</v>
      </c>
      <c r="AF1113" s="10">
        <v>0</v>
      </c>
      <c r="AG1113" s="10">
        <v>0</v>
      </c>
      <c r="AH1113" s="10">
        <v>0</v>
      </c>
      <c r="AI1113" s="10">
        <v>0</v>
      </c>
      <c r="AJ1113" s="10">
        <v>0</v>
      </c>
      <c r="AK1113" s="10">
        <v>0</v>
      </c>
      <c r="AL1113" s="10">
        <v>0</v>
      </c>
      <c r="AM1113" s="10">
        <v>10</v>
      </c>
      <c r="AN1113" s="10">
        <v>7</v>
      </c>
      <c r="AO1113" s="10">
        <v>0</v>
      </c>
      <c r="AP1113" s="10">
        <v>0</v>
      </c>
      <c r="AQ1113" s="10">
        <v>0</v>
      </c>
      <c r="AR1113" s="10">
        <v>6.01</v>
      </c>
      <c r="AS1113" s="16">
        <v>0</v>
      </c>
      <c r="AT1113" s="16">
        <v>0</v>
      </c>
      <c r="AU1113" s="16">
        <v>6</v>
      </c>
      <c r="AV1113" s="16">
        <v>0</v>
      </c>
      <c r="AW1113" s="16" t="str">
        <v/>
      </c>
      <c r="AX1113" s="10">
        <f t="shared" si="121"/>
        <v>29.009999999999998</v>
      </c>
      <c r="AY1113" s="10">
        <f>SUM(Z1113:AK1113)</f>
        <v>0</v>
      </c>
      <c r="AZ1113" s="2" t="s">
        <v>119</v>
      </c>
      <c r="BA1113" s="10">
        <f t="shared" si="122"/>
        <v>2.8333333333333335</v>
      </c>
      <c r="BB1113" s="36" t="s">
        <v>118</v>
      </c>
      <c r="BC1113" s="39" t="str">
        <f t="shared" si="123"/>
        <v/>
      </c>
      <c r="BD1113" s="16">
        <f>SUM(AR1113:AW1113)</f>
        <v>12.01</v>
      </c>
      <c r="BE1113" s="10">
        <f>SUM(AL1113:AQ1113)</f>
        <v>17</v>
      </c>
      <c r="BF1113" s="12">
        <f t="shared" si="124"/>
        <v>0.4139951740779042</v>
      </c>
      <c r="BG1113" s="12">
        <f t="shared" si="125"/>
        <v>0.58600482592209591</v>
      </c>
      <c r="BH1113" s="9">
        <f t="shared" si="126"/>
        <v>29.009999999999998</v>
      </c>
      <c r="BI1113" s="39" t="str">
        <f t="shared" si="127"/>
        <v/>
      </c>
      <c r="BK1113" s="75"/>
    </row>
    <row r="1114" spans="1:63">
      <c r="A1114" s="2">
        <v>1111</v>
      </c>
      <c r="B1114" s="2">
        <v>2025</v>
      </c>
      <c r="C1114" s="1">
        <v>0</v>
      </c>
      <c r="D1114" s="37" t="str">
        <v>001J100000VmlAuIAJ</v>
      </c>
      <c r="E1114" s="37" t="str">
        <v>SHARMA CEMENT AND HARDWARE STORE</v>
      </c>
      <c r="F1114" s="37" t="str">
        <v>JAMMU AND KASHMIR</v>
      </c>
      <c r="G1114" s="37" t="str">
        <v>REASI</v>
      </c>
      <c r="H1114" s="37">
        <v>0</v>
      </c>
      <c r="I1114" s="37" t="str">
        <v>AGGARWAL TRADERS</v>
      </c>
      <c r="J1114" s="37" t="str">
        <v>bhanu ayush</v>
      </c>
      <c r="K1114" s="37">
        <v>0</v>
      </c>
      <c r="L1114" s="37" t="str">
        <v>0015g00001gvNHH</v>
      </c>
      <c r="M1114" s="37" t="str">
        <v>North</v>
      </c>
      <c r="N1114" s="2">
        <v>182121</v>
      </c>
      <c r="O1114" s="2" t="str">
        <v>01AQOPC2245H1ZB</v>
      </c>
      <c r="P1114" s="2">
        <v>9622128720</v>
      </c>
      <c r="Q1114" s="2" t="str">
        <v>May'25</v>
      </c>
      <c r="R1114" s="2">
        <v>2026</v>
      </c>
      <c r="S1114" s="1">
        <v>0</v>
      </c>
      <c r="T1114" s="2">
        <v>5</v>
      </c>
      <c r="U1114" s="1">
        <v>0</v>
      </c>
      <c r="V1114" s="1" t="str">
        <v>Minor</v>
      </c>
      <c r="W1114" s="10">
        <v>0</v>
      </c>
      <c r="X1114" s="10">
        <v>0</v>
      </c>
      <c r="Y1114" s="10">
        <v>0</v>
      </c>
      <c r="Z1114" s="10">
        <v>0</v>
      </c>
      <c r="AA1114" s="10">
        <v>0</v>
      </c>
      <c r="AB1114" s="10">
        <v>0</v>
      </c>
      <c r="AC1114" s="10">
        <v>0</v>
      </c>
      <c r="AD1114" s="10">
        <v>0</v>
      </c>
      <c r="AE1114" s="10">
        <v>0</v>
      </c>
      <c r="AF1114" s="10">
        <v>0</v>
      </c>
      <c r="AG1114" s="10">
        <v>0</v>
      </c>
      <c r="AH1114" s="10">
        <v>0</v>
      </c>
      <c r="AI1114" s="10">
        <v>0</v>
      </c>
      <c r="AJ1114" s="10">
        <v>0</v>
      </c>
      <c r="AK1114" s="10">
        <v>0</v>
      </c>
      <c r="AL1114" s="10">
        <v>0</v>
      </c>
      <c r="AM1114" s="10">
        <v>10</v>
      </c>
      <c r="AN1114" s="10">
        <v>0</v>
      </c>
      <c r="AO1114" s="10">
        <v>0</v>
      </c>
      <c r="AP1114" s="10">
        <v>0</v>
      </c>
      <c r="AQ1114" s="10">
        <v>0</v>
      </c>
      <c r="AR1114" s="10">
        <v>0</v>
      </c>
      <c r="AS1114" s="16">
        <v>0</v>
      </c>
      <c r="AT1114" s="16">
        <v>0</v>
      </c>
      <c r="AU1114" s="16">
        <v>0</v>
      </c>
      <c r="AV1114" s="16">
        <v>0</v>
      </c>
      <c r="AW1114" s="16" t="str">
        <v/>
      </c>
      <c r="AX1114" s="10">
        <f t="shared" si="121"/>
        <v>10</v>
      </c>
      <c r="AY1114" s="10">
        <f>SUM(Z1114:AK1114)</f>
        <v>0</v>
      </c>
      <c r="AZ1114" s="2" t="s">
        <v>119</v>
      </c>
      <c r="BA1114" s="10">
        <f t="shared" si="122"/>
        <v>1.6666666666666667</v>
      </c>
      <c r="BB1114" s="36" t="s">
        <v>118</v>
      </c>
      <c r="BC1114" s="39" t="str">
        <f t="shared" si="123"/>
        <v/>
      </c>
      <c r="BD1114" s="16">
        <f>SUM(AR1114:AW1114)</f>
        <v>0</v>
      </c>
      <c r="BE1114" s="10">
        <f>SUM(AL1114:AQ1114)</f>
        <v>10</v>
      </c>
      <c r="BF1114" s="12">
        <f t="shared" si="124"/>
        <v>0</v>
      </c>
      <c r="BG1114" s="12">
        <f t="shared" si="125"/>
        <v>1</v>
      </c>
      <c r="BH1114" s="9">
        <f t="shared" si="126"/>
        <v>10</v>
      </c>
      <c r="BI1114" s="39" t="str">
        <f t="shared" si="127"/>
        <v/>
      </c>
      <c r="BK1114" s="75"/>
    </row>
    <row r="1115" spans="1:63">
      <c r="A1115" s="2">
        <v>1112</v>
      </c>
      <c r="B1115" s="2">
        <v>2025</v>
      </c>
      <c r="C1115" s="1">
        <v>0</v>
      </c>
      <c r="D1115" s="37" t="str">
        <v>001J100000Vm7LjIAJ</v>
      </c>
      <c r="E1115" s="37" t="str">
        <v>M/S SINGHAL ENTERPRISES</v>
      </c>
      <c r="F1115" s="37" t="str">
        <v>UTTAR PRADESH</v>
      </c>
      <c r="G1115" s="37" t="str">
        <v>AGRA</v>
      </c>
      <c r="H1115" s="37">
        <v>0</v>
      </c>
      <c r="I1115" s="37" t="str">
        <v>DINESH STEEL PRIVATE LIMITED</v>
      </c>
      <c r="J1115" s="37" t="str">
        <v>Pankaj Garg</v>
      </c>
      <c r="K1115" s="37">
        <v>0</v>
      </c>
      <c r="L1115" s="37" t="str">
        <v>C12820</v>
      </c>
      <c r="M1115" s="37" t="str">
        <v>North</v>
      </c>
      <c r="N1115" s="2">
        <v>282001</v>
      </c>
      <c r="O1115" s="2" t="str">
        <v>09BDQPS8247D1ZX</v>
      </c>
      <c r="P1115" s="2">
        <v>9411002531</v>
      </c>
      <c r="Q1115" s="2" t="str">
        <v>May'25</v>
      </c>
      <c r="R1115" s="2">
        <v>2026</v>
      </c>
      <c r="S1115" s="1">
        <v>0</v>
      </c>
      <c r="T1115" s="2">
        <v>150</v>
      </c>
      <c r="U1115" s="1">
        <v>0.13337777777777776</v>
      </c>
      <c r="V1115" s="1" t="str">
        <v>Star</v>
      </c>
      <c r="W1115" s="10">
        <v>0</v>
      </c>
      <c r="X1115" s="10">
        <v>0</v>
      </c>
      <c r="Y1115" s="10">
        <v>0</v>
      </c>
      <c r="Z1115" s="10">
        <v>0</v>
      </c>
      <c r="AA1115" s="10">
        <v>0</v>
      </c>
      <c r="AB1115" s="10">
        <v>0</v>
      </c>
      <c r="AC1115" s="10">
        <v>0</v>
      </c>
      <c r="AD1115" s="10">
        <v>0</v>
      </c>
      <c r="AE1115" s="10">
        <v>0</v>
      </c>
      <c r="AF1115" s="10">
        <v>0</v>
      </c>
      <c r="AG1115" s="10">
        <v>0</v>
      </c>
      <c r="AH1115" s="10">
        <v>0</v>
      </c>
      <c r="AI1115" s="10">
        <v>0</v>
      </c>
      <c r="AJ1115" s="10">
        <v>0</v>
      </c>
      <c r="AK1115" s="10">
        <v>0</v>
      </c>
      <c r="AL1115" s="10">
        <v>0</v>
      </c>
      <c r="AM1115" s="10">
        <v>30</v>
      </c>
      <c r="AN1115" s="10">
        <v>83</v>
      </c>
      <c r="AO1115" s="10">
        <v>24.04</v>
      </c>
      <c r="AP1115" s="10">
        <v>31.94</v>
      </c>
      <c r="AQ1115" s="10">
        <v>26.74</v>
      </c>
      <c r="AR1115" s="10">
        <v>57.02</v>
      </c>
      <c r="AS1115" s="16">
        <v>45.25</v>
      </c>
      <c r="AT1115" s="16">
        <v>14.97</v>
      </c>
      <c r="AU1115" s="16">
        <v>15</v>
      </c>
      <c r="AV1115" s="16">
        <v>30.05</v>
      </c>
      <c r="AW1115" s="16">
        <v>20</v>
      </c>
      <c r="AX1115" s="10">
        <f t="shared" si="121"/>
        <v>378.01000000000005</v>
      </c>
      <c r="AY1115" s="10">
        <f>SUM(Z1115:AK1115)</f>
        <v>0</v>
      </c>
      <c r="AZ1115" s="2" t="s">
        <v>119</v>
      </c>
      <c r="BA1115" s="10">
        <f t="shared" si="122"/>
        <v>32.619999999999997</v>
      </c>
      <c r="BB1115" s="36" t="s">
        <v>118</v>
      </c>
      <c r="BC1115" s="39" t="str">
        <f t="shared" si="123"/>
        <v>B</v>
      </c>
      <c r="BD1115" s="16">
        <f>SUM(AR1115:AW1115)</f>
        <v>182.29000000000002</v>
      </c>
      <c r="BE1115" s="10">
        <f>SUM(AL1115:AQ1115)</f>
        <v>195.72</v>
      </c>
      <c r="BF1115" s="12">
        <f t="shared" si="124"/>
        <v>0.48223591968466439</v>
      </c>
      <c r="BG1115" s="12">
        <f t="shared" si="125"/>
        <v>0.5177640803153355</v>
      </c>
      <c r="BH1115" s="9">
        <f t="shared" si="126"/>
        <v>378.01000000000005</v>
      </c>
      <c r="BI1115" s="39" t="str">
        <f t="shared" si="127"/>
        <v>B</v>
      </c>
      <c r="BJ1115" s="1" t="str">
        <f>_xlfn.XLOOKUP(D1115,'Holi gift'!A:A,'Holi gift'!A:A,"",0,1)</f>
        <v>001J100000Vm7LjIAJ</v>
      </c>
      <c r="BK1115" s="75"/>
    </row>
    <row r="1116" spans="1:63">
      <c r="A1116" s="2">
        <v>1113</v>
      </c>
      <c r="B1116" s="2">
        <v>2025</v>
      </c>
      <c r="C1116" s="1">
        <v>0</v>
      </c>
      <c r="D1116" s="37" t="str">
        <v>001J100000VlTsDIAV</v>
      </c>
      <c r="E1116" s="37" t="str">
        <v>KESHAV STEELS</v>
      </c>
      <c r="F1116" s="37" t="str">
        <v>UTTAR PRADESH</v>
      </c>
      <c r="G1116" s="37" t="str">
        <v>VARANASI</v>
      </c>
      <c r="H1116" s="37">
        <v>0</v>
      </c>
      <c r="I1116" s="37" t="str">
        <v>GLOBAL IRONTRADING PVT. LTD.</v>
      </c>
      <c r="J1116" s="37" t="str">
        <v>Divyansh Dhawal</v>
      </c>
      <c r="K1116" s="37">
        <v>0</v>
      </c>
      <c r="L1116" s="37" t="str">
        <v>C12819</v>
      </c>
      <c r="M1116" s="37" t="str">
        <v>North</v>
      </c>
      <c r="N1116" s="2">
        <v>221001</v>
      </c>
      <c r="O1116" s="2" t="str">
        <v>09AAQFK4385A1Z4</v>
      </c>
      <c r="P1116" s="2">
        <v>9519815333</v>
      </c>
      <c r="Q1116" s="2" t="str">
        <v>May'25</v>
      </c>
      <c r="R1116" s="2">
        <v>2026</v>
      </c>
      <c r="S1116" s="1">
        <v>0</v>
      </c>
      <c r="T1116" s="2">
        <v>750</v>
      </c>
      <c r="U1116" s="1">
        <v>0</v>
      </c>
      <c r="V1116" s="1" t="str">
        <v>Alien</v>
      </c>
      <c r="W1116" s="10">
        <v>0</v>
      </c>
      <c r="X1116" s="10">
        <v>0</v>
      </c>
      <c r="Y1116" s="10">
        <v>0</v>
      </c>
      <c r="Z1116" s="10">
        <v>0</v>
      </c>
      <c r="AA1116" s="10">
        <v>0</v>
      </c>
      <c r="AB1116" s="10">
        <v>0</v>
      </c>
      <c r="AC1116" s="10">
        <v>0</v>
      </c>
      <c r="AD1116" s="10">
        <v>0</v>
      </c>
      <c r="AE1116" s="10">
        <v>0</v>
      </c>
      <c r="AF1116" s="10">
        <v>0</v>
      </c>
      <c r="AG1116" s="10">
        <v>0</v>
      </c>
      <c r="AH1116" s="10">
        <v>0</v>
      </c>
      <c r="AI1116" s="10">
        <v>0</v>
      </c>
      <c r="AJ1116" s="10">
        <v>0</v>
      </c>
      <c r="AK1116" s="10">
        <v>0</v>
      </c>
      <c r="AL1116" s="10">
        <v>0</v>
      </c>
      <c r="AM1116" s="10">
        <v>35</v>
      </c>
      <c r="AN1116" s="10">
        <v>30</v>
      </c>
      <c r="AO1116" s="10">
        <v>0</v>
      </c>
      <c r="AP1116" s="10">
        <v>55.06</v>
      </c>
      <c r="AQ1116" s="10">
        <v>30.22</v>
      </c>
      <c r="AR1116" s="10">
        <v>29.92</v>
      </c>
      <c r="AS1116" s="16">
        <v>29.93</v>
      </c>
      <c r="AT1116" s="16">
        <v>0</v>
      </c>
      <c r="AU1116" s="16">
        <v>0</v>
      </c>
      <c r="AV1116" s="16">
        <v>0</v>
      </c>
      <c r="AW1116" s="16">
        <v>55</v>
      </c>
      <c r="AX1116" s="10">
        <f t="shared" si="121"/>
        <v>265.13</v>
      </c>
      <c r="AY1116" s="10">
        <f>SUM(Z1116:AK1116)</f>
        <v>0</v>
      </c>
      <c r="AZ1116" s="2" t="s">
        <v>119</v>
      </c>
      <c r="BA1116" s="10">
        <f t="shared" si="122"/>
        <v>25.046666666666667</v>
      </c>
      <c r="BB1116" s="36" t="s">
        <v>118</v>
      </c>
      <c r="BC1116" s="39" t="str">
        <f t="shared" si="123"/>
        <v>A</v>
      </c>
      <c r="BD1116" s="16">
        <f>SUM(AR1116:AW1116)</f>
        <v>114.85</v>
      </c>
      <c r="BE1116" s="10">
        <f>SUM(AL1116:AQ1116)</f>
        <v>150.28</v>
      </c>
      <c r="BF1116" s="12">
        <f t="shared" si="124"/>
        <v>0.43318372119337684</v>
      </c>
      <c r="BG1116" s="12">
        <f t="shared" si="125"/>
        <v>0.56681627880662322</v>
      </c>
      <c r="BH1116" s="9">
        <f t="shared" si="126"/>
        <v>265.13</v>
      </c>
      <c r="BI1116" s="39" t="str">
        <f t="shared" si="127"/>
        <v>A</v>
      </c>
      <c r="BJ1116" s="1" t="str">
        <f>_xlfn.XLOOKUP(D1116,'Holi gift'!A:A,'Holi gift'!A:A,"",0,1)</f>
        <v>001J100000VlTsDIAV</v>
      </c>
      <c r="BK1116" s="75"/>
    </row>
    <row r="1117" spans="1:63">
      <c r="A1117" s="2">
        <v>1114</v>
      </c>
      <c r="B1117" s="2">
        <v>2025</v>
      </c>
      <c r="C1117" s="1">
        <v>0</v>
      </c>
      <c r="D1117" s="37" t="str">
        <v>001J100000TuPSdIAN</v>
      </c>
      <c r="E1117" s="37" t="str">
        <v>M/S SUJATA ASSOCIATES</v>
      </c>
      <c r="F1117" s="37" t="str">
        <v>UTTAR PRADESH</v>
      </c>
      <c r="G1117" s="37" t="str">
        <v>CHANDAULI</v>
      </c>
      <c r="H1117" s="37">
        <v>0</v>
      </c>
      <c r="I1117" s="37" t="str">
        <v>GLOBAL IRONTRADING PVT. LTD.</v>
      </c>
      <c r="J1117" s="37" t="str">
        <v>Divyansh Dhawal</v>
      </c>
      <c r="K1117" s="37">
        <v>0</v>
      </c>
      <c r="L1117" s="37" t="str">
        <v>C12819</v>
      </c>
      <c r="M1117" s="37" t="str">
        <v>North</v>
      </c>
      <c r="N1117" s="2">
        <v>232101</v>
      </c>
      <c r="O1117" s="2" t="str">
        <v>09ABQPJ1192B1ZP</v>
      </c>
      <c r="P1117" s="2">
        <v>9792011112</v>
      </c>
      <c r="Q1117" s="2" t="str">
        <v>May'25</v>
      </c>
      <c r="R1117" s="2">
        <v>2026</v>
      </c>
      <c r="S1117" s="1">
        <v>0</v>
      </c>
      <c r="T1117" s="2">
        <v>100</v>
      </c>
      <c r="U1117" s="1">
        <v>0</v>
      </c>
      <c r="V1117" s="1" t="str">
        <v>Challenger</v>
      </c>
      <c r="W1117" s="10">
        <v>0</v>
      </c>
      <c r="X1117" s="10">
        <v>0</v>
      </c>
      <c r="Y1117" s="10">
        <v>0</v>
      </c>
      <c r="Z1117" s="10">
        <v>0</v>
      </c>
      <c r="AA1117" s="10">
        <v>0</v>
      </c>
      <c r="AB1117" s="10">
        <v>0</v>
      </c>
      <c r="AC1117" s="10">
        <v>0</v>
      </c>
      <c r="AD1117" s="10">
        <v>0</v>
      </c>
      <c r="AE1117" s="10">
        <v>0</v>
      </c>
      <c r="AF1117" s="10">
        <v>0</v>
      </c>
      <c r="AG1117" s="10">
        <v>0</v>
      </c>
      <c r="AH1117" s="10">
        <v>0</v>
      </c>
      <c r="AI1117" s="10">
        <v>0</v>
      </c>
      <c r="AJ1117" s="10">
        <v>0</v>
      </c>
      <c r="AK1117" s="10">
        <v>0</v>
      </c>
      <c r="AL1117" s="10">
        <v>0</v>
      </c>
      <c r="AM1117" s="10">
        <v>30</v>
      </c>
      <c r="AN1117" s="10">
        <v>0</v>
      </c>
      <c r="AO1117" s="10">
        <v>0</v>
      </c>
      <c r="AP1117" s="10">
        <v>0</v>
      </c>
      <c r="AQ1117" s="10">
        <v>0</v>
      </c>
      <c r="AR1117" s="10">
        <v>0</v>
      </c>
      <c r="AS1117" s="16">
        <v>0</v>
      </c>
      <c r="AT1117" s="16">
        <v>0</v>
      </c>
      <c r="AU1117" s="16">
        <v>0</v>
      </c>
      <c r="AV1117" s="16">
        <v>0</v>
      </c>
      <c r="AW1117" s="16" t="str">
        <v/>
      </c>
      <c r="AX1117" s="10">
        <f t="shared" si="121"/>
        <v>30</v>
      </c>
      <c r="AY1117" s="10">
        <f>SUM(Z1117:AK1117)</f>
        <v>0</v>
      </c>
      <c r="AZ1117" s="2" t="s">
        <v>119</v>
      </c>
      <c r="BA1117" s="10">
        <f t="shared" si="122"/>
        <v>5</v>
      </c>
      <c r="BB1117" s="36" t="s">
        <v>118</v>
      </c>
      <c r="BC1117" s="39" t="str">
        <f t="shared" si="123"/>
        <v/>
      </c>
      <c r="BD1117" s="16">
        <f>SUM(AR1117:AW1117)</f>
        <v>0</v>
      </c>
      <c r="BE1117" s="10">
        <f>SUM(AL1117:AQ1117)</f>
        <v>30</v>
      </c>
      <c r="BF1117" s="12">
        <f t="shared" si="124"/>
        <v>0</v>
      </c>
      <c r="BG1117" s="12">
        <f t="shared" si="125"/>
        <v>1</v>
      </c>
      <c r="BH1117" s="9">
        <f t="shared" si="126"/>
        <v>30</v>
      </c>
      <c r="BI1117" s="39" t="str">
        <f t="shared" si="127"/>
        <v/>
      </c>
      <c r="BK1117" s="75"/>
    </row>
    <row r="1118" spans="1:63">
      <c r="A1118" s="2">
        <v>1115</v>
      </c>
      <c r="B1118" s="2">
        <v>2025</v>
      </c>
      <c r="C1118" s="1">
        <v>0</v>
      </c>
      <c r="D1118" s="37" t="str">
        <v>001J100000JtGiEIAV</v>
      </c>
      <c r="E1118" s="37" t="str">
        <v>CHOUDHARY STEEL TRADING COMPANY</v>
      </c>
      <c r="F1118" s="37" t="str">
        <v>RAJASTHAN</v>
      </c>
      <c r="G1118" s="37">
        <v>0</v>
      </c>
      <c r="H1118" s="37">
        <v>0</v>
      </c>
      <c r="I1118" s="37" t="str">
        <v>J P ALLOYS</v>
      </c>
      <c r="J1118" s="37" t="e">
        <v>#VALUE!</v>
      </c>
      <c r="K1118" s="37">
        <v>0</v>
      </c>
      <c r="L1118" s="37" t="str">
        <v>C13188</v>
      </c>
      <c r="M1118" s="37" t="str">
        <v>North</v>
      </c>
      <c r="N1118" s="2" t="e">
        <v>#VALUE!</v>
      </c>
      <c r="O1118" s="2" t="e">
        <v>#VALUE!</v>
      </c>
      <c r="P1118" s="2" t="e">
        <v>#VALUE!</v>
      </c>
      <c r="Q1118" s="2" t="str">
        <v>May'25</v>
      </c>
      <c r="R1118" s="2">
        <v>2026</v>
      </c>
      <c r="S1118" s="1">
        <v>0</v>
      </c>
      <c r="T1118" s="2" t="str">
        <v/>
      </c>
      <c r="U1118" s="1">
        <v>0</v>
      </c>
      <c r="V1118" s="1" t="str">
        <v>Potential Not updated</v>
      </c>
      <c r="W1118" s="10">
        <v>0</v>
      </c>
      <c r="X1118" s="10">
        <v>0</v>
      </c>
      <c r="Y1118" s="10">
        <v>0</v>
      </c>
      <c r="Z1118" s="10">
        <v>0</v>
      </c>
      <c r="AA1118" s="10">
        <v>0</v>
      </c>
      <c r="AB1118" s="10">
        <v>0</v>
      </c>
      <c r="AC1118" s="10">
        <v>0</v>
      </c>
      <c r="AD1118" s="10">
        <v>0</v>
      </c>
      <c r="AE1118" s="10">
        <v>0</v>
      </c>
      <c r="AF1118" s="10">
        <v>0</v>
      </c>
      <c r="AG1118" s="10">
        <v>0</v>
      </c>
      <c r="AH1118" s="10">
        <v>0</v>
      </c>
      <c r="AI1118" s="10">
        <v>0</v>
      </c>
      <c r="AJ1118" s="10">
        <v>0</v>
      </c>
      <c r="AK1118" s="10">
        <v>0</v>
      </c>
      <c r="AL1118" s="10">
        <v>0</v>
      </c>
      <c r="AM1118" s="10">
        <v>10</v>
      </c>
      <c r="AN1118" s="10">
        <v>0</v>
      </c>
      <c r="AO1118" s="10">
        <v>0</v>
      </c>
      <c r="AP1118" s="10">
        <v>0</v>
      </c>
      <c r="AQ1118" s="10">
        <v>0</v>
      </c>
      <c r="AR1118" s="10">
        <v>0</v>
      </c>
      <c r="AS1118" s="16">
        <v>0</v>
      </c>
      <c r="AT1118" s="16">
        <v>0</v>
      </c>
      <c r="AU1118" s="16">
        <v>0</v>
      </c>
      <c r="AV1118" s="16">
        <v>0</v>
      </c>
      <c r="AW1118" s="16" t="str">
        <v/>
      </c>
      <c r="AX1118" s="10">
        <f t="shared" si="121"/>
        <v>10</v>
      </c>
      <c r="AY1118" s="10">
        <f>SUM(Z1118:AK1118)</f>
        <v>0</v>
      </c>
      <c r="AZ1118" s="2" t="s">
        <v>119</v>
      </c>
      <c r="BA1118" s="10">
        <f t="shared" si="122"/>
        <v>1.6666666666666667</v>
      </c>
      <c r="BB1118" s="36" t="s">
        <v>118</v>
      </c>
      <c r="BC1118" s="39" t="str">
        <f t="shared" si="123"/>
        <v/>
      </c>
      <c r="BD1118" s="16">
        <f>SUM(AR1118:AW1118)</f>
        <v>0</v>
      </c>
      <c r="BE1118" s="10">
        <f>SUM(AL1118:AQ1118)</f>
        <v>10</v>
      </c>
      <c r="BF1118" s="12">
        <f t="shared" si="124"/>
        <v>0</v>
      </c>
      <c r="BG1118" s="12">
        <f t="shared" si="125"/>
        <v>1</v>
      </c>
      <c r="BH1118" s="9">
        <f t="shared" si="126"/>
        <v>10</v>
      </c>
      <c r="BI1118" s="39" t="str">
        <f t="shared" si="127"/>
        <v/>
      </c>
      <c r="BK1118" s="75"/>
    </row>
    <row r="1119" spans="1:63">
      <c r="A1119" s="2">
        <v>1116</v>
      </c>
      <c r="B1119" s="2">
        <v>2025</v>
      </c>
      <c r="C1119" s="1">
        <v>0</v>
      </c>
      <c r="D1119" s="37" t="str">
        <v>001J100000N2BECIA3</v>
      </c>
      <c r="E1119" s="37" t="str">
        <v>NAVEEN STEELS</v>
      </c>
      <c r="F1119" s="37" t="str">
        <v>RAJASTHAN</v>
      </c>
      <c r="G1119" s="37" t="str">
        <v>KOTA</v>
      </c>
      <c r="H1119" s="37">
        <v>0</v>
      </c>
      <c r="I1119" s="37" t="str">
        <v>J P ALLOYS</v>
      </c>
      <c r="J1119" s="37" t="str">
        <v>Ravi Kumar Kulmi</v>
      </c>
      <c r="K1119" s="37">
        <v>0</v>
      </c>
      <c r="L1119" s="37" t="str">
        <v>C13188</v>
      </c>
      <c r="M1119" s="37" t="str">
        <v>North</v>
      </c>
      <c r="N1119" s="2">
        <v>324005</v>
      </c>
      <c r="O1119" s="2" t="str">
        <v>08AEYPA4643P1ZR</v>
      </c>
      <c r="P1119" s="2">
        <v>9829375888</v>
      </c>
      <c r="Q1119" s="2" t="str">
        <v>May'25</v>
      </c>
      <c r="R1119" s="2">
        <v>2026</v>
      </c>
      <c r="S1119" s="1">
        <v>0</v>
      </c>
      <c r="T1119" s="2">
        <v>400</v>
      </c>
      <c r="U1119" s="1">
        <v>1.7525000000000002E-2</v>
      </c>
      <c r="V1119" s="1" t="str">
        <v>Alien</v>
      </c>
      <c r="W1119" s="10">
        <v>0</v>
      </c>
      <c r="X1119" s="10">
        <v>0</v>
      </c>
      <c r="Y1119" s="10">
        <v>0</v>
      </c>
      <c r="Z1119" s="10">
        <v>0</v>
      </c>
      <c r="AA1119" s="10">
        <v>0</v>
      </c>
      <c r="AB1119" s="10">
        <v>0</v>
      </c>
      <c r="AC1119" s="10">
        <v>0</v>
      </c>
      <c r="AD1119" s="10">
        <v>0</v>
      </c>
      <c r="AE1119" s="10">
        <v>0</v>
      </c>
      <c r="AF1119" s="10">
        <v>0</v>
      </c>
      <c r="AG1119" s="10">
        <v>0</v>
      </c>
      <c r="AH1119" s="10">
        <v>0</v>
      </c>
      <c r="AI1119" s="10">
        <v>0</v>
      </c>
      <c r="AJ1119" s="10">
        <v>0</v>
      </c>
      <c r="AK1119" s="10">
        <v>0</v>
      </c>
      <c r="AL1119" s="10">
        <v>0</v>
      </c>
      <c r="AM1119" s="10">
        <v>10</v>
      </c>
      <c r="AN1119" s="10">
        <v>0</v>
      </c>
      <c r="AO1119" s="10">
        <v>0</v>
      </c>
      <c r="AP1119" s="10">
        <v>0</v>
      </c>
      <c r="AQ1119" s="10">
        <v>21.03</v>
      </c>
      <c r="AR1119" s="10">
        <v>0</v>
      </c>
      <c r="AS1119" s="16">
        <v>0</v>
      </c>
      <c r="AT1119" s="16">
        <v>21.03</v>
      </c>
      <c r="AU1119" s="16">
        <v>0</v>
      </c>
      <c r="AV1119" s="16">
        <v>0</v>
      </c>
      <c r="AW1119" s="16">
        <v>20</v>
      </c>
      <c r="AX1119" s="10">
        <f t="shared" si="121"/>
        <v>72.06</v>
      </c>
      <c r="AY1119" s="10">
        <f>SUM(Z1119:AK1119)</f>
        <v>0</v>
      </c>
      <c r="AZ1119" s="2" t="s">
        <v>119</v>
      </c>
      <c r="BA1119" s="10">
        <f t="shared" si="122"/>
        <v>5.1716666666666669</v>
      </c>
      <c r="BB1119" s="36" t="s">
        <v>118</v>
      </c>
      <c r="BC1119" s="39" t="str">
        <f t="shared" si="123"/>
        <v/>
      </c>
      <c r="BD1119" s="16">
        <f>SUM(AR1119:AW1119)</f>
        <v>41.03</v>
      </c>
      <c r="BE1119" s="10">
        <f>SUM(AL1119:AQ1119)</f>
        <v>31.03</v>
      </c>
      <c r="BF1119" s="12">
        <f t="shared" si="124"/>
        <v>0.56938662225922843</v>
      </c>
      <c r="BG1119" s="12">
        <f t="shared" si="125"/>
        <v>0.43061337774077157</v>
      </c>
      <c r="BH1119" s="9">
        <f t="shared" si="126"/>
        <v>72.06</v>
      </c>
      <c r="BI1119" s="39" t="str">
        <f t="shared" si="127"/>
        <v/>
      </c>
      <c r="BK1119" s="75"/>
    </row>
    <row r="1120" spans="1:63">
      <c r="A1120" s="2">
        <v>1117</v>
      </c>
      <c r="B1120" s="2">
        <v>2025</v>
      </c>
      <c r="C1120" s="1">
        <v>0</v>
      </c>
      <c r="D1120" s="37" t="str">
        <v>001J1000007no3KIAQ</v>
      </c>
      <c r="E1120" s="37" t="str">
        <v>SANWARIYA IRON STORE</v>
      </c>
      <c r="F1120" s="37" t="str">
        <v>RAJASTHAN</v>
      </c>
      <c r="G1120" s="37" t="str">
        <v>CHITTORGARH</v>
      </c>
      <c r="H1120" s="37">
        <v>0</v>
      </c>
      <c r="I1120" s="37" t="str">
        <v>J P ALLOYS</v>
      </c>
      <c r="J1120" s="37" t="str">
        <v>Pushpendra Kumar</v>
      </c>
      <c r="K1120" s="37">
        <v>0</v>
      </c>
      <c r="L1120" s="37" t="str">
        <v>C13188</v>
      </c>
      <c r="M1120" s="37" t="str">
        <v>North</v>
      </c>
      <c r="N1120" s="2">
        <v>312202</v>
      </c>
      <c r="O1120" s="2" t="str">
        <v>08BCWPS4839J1ZK</v>
      </c>
      <c r="P1120" s="2">
        <v>9829082523</v>
      </c>
      <c r="Q1120" s="2" t="str">
        <v>May'25</v>
      </c>
      <c r="R1120" s="2">
        <v>2026</v>
      </c>
      <c r="S1120" s="1">
        <v>0</v>
      </c>
      <c r="T1120" s="2">
        <v>200</v>
      </c>
      <c r="U1120" s="1">
        <v>0.29946666666666671</v>
      </c>
      <c r="V1120" s="1" t="str">
        <v>Star</v>
      </c>
      <c r="W1120" s="10">
        <v>0</v>
      </c>
      <c r="X1120" s="10">
        <v>0</v>
      </c>
      <c r="Y1120" s="10">
        <v>0</v>
      </c>
      <c r="Z1120" s="10">
        <v>0</v>
      </c>
      <c r="AA1120" s="10">
        <v>0</v>
      </c>
      <c r="AB1120" s="10">
        <v>0</v>
      </c>
      <c r="AC1120" s="10">
        <v>0</v>
      </c>
      <c r="AD1120" s="10">
        <v>0</v>
      </c>
      <c r="AE1120" s="10">
        <v>0</v>
      </c>
      <c r="AF1120" s="10">
        <v>0</v>
      </c>
      <c r="AG1120" s="10">
        <v>0</v>
      </c>
      <c r="AH1120" s="10">
        <v>0</v>
      </c>
      <c r="AI1120" s="10">
        <v>0</v>
      </c>
      <c r="AJ1120" s="10">
        <v>0</v>
      </c>
      <c r="AK1120" s="10">
        <v>0</v>
      </c>
      <c r="AL1120" s="10">
        <v>0</v>
      </c>
      <c r="AM1120" s="10">
        <v>78</v>
      </c>
      <c r="AN1120" s="10">
        <v>125</v>
      </c>
      <c r="AO1120" s="10">
        <v>83.62</v>
      </c>
      <c r="AP1120" s="10">
        <v>29.87</v>
      </c>
      <c r="AQ1120" s="10">
        <v>0</v>
      </c>
      <c r="AR1120" s="10">
        <v>0</v>
      </c>
      <c r="AS1120" s="16">
        <v>41.9</v>
      </c>
      <c r="AT1120" s="16">
        <v>83.84</v>
      </c>
      <c r="AU1120" s="16">
        <v>29</v>
      </c>
      <c r="AV1120" s="16">
        <v>66.84</v>
      </c>
      <c r="AW1120" s="16">
        <v>216</v>
      </c>
      <c r="AX1120" s="10">
        <f t="shared" si="121"/>
        <v>754.07</v>
      </c>
      <c r="AY1120" s="10">
        <f>SUM(Z1120:AK1120)</f>
        <v>0</v>
      </c>
      <c r="AZ1120" s="2" t="s">
        <v>119</v>
      </c>
      <c r="BA1120" s="10">
        <f t="shared" si="122"/>
        <v>52.748333333333335</v>
      </c>
      <c r="BB1120" s="36" t="s">
        <v>118</v>
      </c>
      <c r="BC1120" s="39" t="str">
        <f t="shared" si="123"/>
        <v>D</v>
      </c>
      <c r="BD1120" s="16">
        <f>SUM(AR1120:AW1120)</f>
        <v>437.58000000000004</v>
      </c>
      <c r="BE1120" s="10">
        <f>SUM(AL1120:AQ1120)</f>
        <v>316.49</v>
      </c>
      <c r="BF1120" s="12">
        <f t="shared" si="124"/>
        <v>0.58029095442067713</v>
      </c>
      <c r="BG1120" s="12">
        <f t="shared" si="125"/>
        <v>0.41970904557932287</v>
      </c>
      <c r="BH1120" s="9">
        <f t="shared" si="126"/>
        <v>754.07</v>
      </c>
      <c r="BI1120" s="39" t="str">
        <f t="shared" si="127"/>
        <v>D</v>
      </c>
      <c r="BJ1120" s="1" t="str">
        <f>_xlfn.XLOOKUP(D1120,'Holi gift'!A:A,'Holi gift'!A:A,"",0,1)</f>
        <v>001J1000007no3KIAQ</v>
      </c>
      <c r="BK1120" s="75"/>
    </row>
    <row r="1121" spans="1:63">
      <c r="A1121" s="2">
        <v>1118</v>
      </c>
      <c r="B1121" s="2">
        <v>2025</v>
      </c>
      <c r="C1121" s="1">
        <v>0</v>
      </c>
      <c r="D1121" s="37" t="str">
        <v>001J100000Vn78CIAR</v>
      </c>
      <c r="E1121" s="37" t="str">
        <v>SWASTIKA ENTERPRISES</v>
      </c>
      <c r="F1121" s="37" t="str">
        <v>PUNJAB</v>
      </c>
      <c r="G1121" s="37" t="str">
        <v>GURDASPUR</v>
      </c>
      <c r="H1121" s="37">
        <v>0</v>
      </c>
      <c r="I1121" s="37" t="str">
        <v>MAHAVIR STEEL CORPORATION</v>
      </c>
      <c r="J1121" s="37" t="str">
        <v>Abhishek Wadhwa</v>
      </c>
      <c r="K1121" s="37">
        <v>0</v>
      </c>
      <c r="L1121" s="37" t="str">
        <v>0015g00001ghemj</v>
      </c>
      <c r="M1121" s="37" t="str">
        <v>North</v>
      </c>
      <c r="N1121" s="2">
        <v>143505</v>
      </c>
      <c r="O1121" s="2" t="str">
        <v>03AAAPW9580B1ZQ</v>
      </c>
      <c r="P1121" s="2">
        <v>9855222278</v>
      </c>
      <c r="Q1121" s="2" t="str">
        <v>May'25</v>
      </c>
      <c r="R1121" s="2">
        <v>2026</v>
      </c>
      <c r="S1121" s="1">
        <v>0</v>
      </c>
      <c r="T1121" s="2">
        <v>40</v>
      </c>
      <c r="U1121" s="1">
        <v>0</v>
      </c>
      <c r="V1121" s="1" t="str">
        <v>Minor</v>
      </c>
      <c r="W1121" s="10">
        <v>0</v>
      </c>
      <c r="X1121" s="10">
        <v>0</v>
      </c>
      <c r="Y1121" s="10">
        <v>0</v>
      </c>
      <c r="Z1121" s="10">
        <v>0</v>
      </c>
      <c r="AA1121" s="10">
        <v>0</v>
      </c>
      <c r="AB1121" s="10">
        <v>0</v>
      </c>
      <c r="AC1121" s="10">
        <v>0</v>
      </c>
      <c r="AD1121" s="10">
        <v>0</v>
      </c>
      <c r="AE1121" s="10">
        <v>0</v>
      </c>
      <c r="AF1121" s="10">
        <v>0</v>
      </c>
      <c r="AG1121" s="10">
        <v>0</v>
      </c>
      <c r="AH1121" s="10">
        <v>0</v>
      </c>
      <c r="AI1121" s="10">
        <v>0</v>
      </c>
      <c r="AJ1121" s="10">
        <v>0</v>
      </c>
      <c r="AK1121" s="10">
        <v>0</v>
      </c>
      <c r="AL1121" s="10">
        <v>0</v>
      </c>
      <c r="AM1121" s="10">
        <v>63</v>
      </c>
      <c r="AN1121" s="10">
        <v>52</v>
      </c>
      <c r="AO1121" s="10">
        <v>0</v>
      </c>
      <c r="AP1121" s="10">
        <v>0</v>
      </c>
      <c r="AQ1121" s="10">
        <v>0</v>
      </c>
      <c r="AR1121" s="10">
        <v>0</v>
      </c>
      <c r="AS1121" s="16">
        <v>0</v>
      </c>
      <c r="AT1121" s="16">
        <v>0</v>
      </c>
      <c r="AU1121" s="16">
        <v>0</v>
      </c>
      <c r="AV1121" s="16">
        <v>0</v>
      </c>
      <c r="AW1121" s="16" t="str">
        <v/>
      </c>
      <c r="AX1121" s="10">
        <f t="shared" si="121"/>
        <v>115</v>
      </c>
      <c r="AY1121" s="10">
        <f>SUM(Z1121:AK1121)</f>
        <v>0</v>
      </c>
      <c r="AZ1121" s="2" t="s">
        <v>119</v>
      </c>
      <c r="BA1121" s="10">
        <f t="shared" si="122"/>
        <v>19.166666666666668</v>
      </c>
      <c r="BB1121" s="36" t="s">
        <v>118</v>
      </c>
      <c r="BC1121" s="39" t="str">
        <f t="shared" si="123"/>
        <v/>
      </c>
      <c r="BD1121" s="16">
        <f>SUM(AR1121:AW1121)</f>
        <v>0</v>
      </c>
      <c r="BE1121" s="10">
        <f>SUM(AL1121:AQ1121)</f>
        <v>115</v>
      </c>
      <c r="BF1121" s="12">
        <f t="shared" si="124"/>
        <v>0</v>
      </c>
      <c r="BG1121" s="12">
        <f t="shared" si="125"/>
        <v>1</v>
      </c>
      <c r="BH1121" s="9">
        <f t="shared" si="126"/>
        <v>115</v>
      </c>
      <c r="BI1121" s="39" t="str">
        <f t="shared" si="127"/>
        <v/>
      </c>
      <c r="BK1121" s="75"/>
    </row>
    <row r="1122" spans="1:63">
      <c r="A1122" s="2">
        <v>1119</v>
      </c>
      <c r="B1122" s="2">
        <v>2025</v>
      </c>
      <c r="C1122" s="1">
        <v>0</v>
      </c>
      <c r="D1122" s="37" t="str">
        <v>001J100000Vn6zjIAB</v>
      </c>
      <c r="E1122" s="37" t="str">
        <v>AGGARWAL PAINT AND HARDWARE STORE</v>
      </c>
      <c r="F1122" s="37" t="str">
        <v>PUNJAB</v>
      </c>
      <c r="G1122" s="37" t="str">
        <v>JALANDHAR</v>
      </c>
      <c r="H1122" s="37">
        <v>0</v>
      </c>
      <c r="I1122" s="37" t="str">
        <v>MAHAVIR STEEL CORPORATION</v>
      </c>
      <c r="J1122" s="37" t="str">
        <v>Abhishek Wadhwa</v>
      </c>
      <c r="K1122" s="37">
        <v>0</v>
      </c>
      <c r="L1122" s="37" t="str">
        <v>0015g00001ghemj</v>
      </c>
      <c r="M1122" s="37" t="str">
        <v>North</v>
      </c>
      <c r="N1122" s="2">
        <v>144005</v>
      </c>
      <c r="O1122" s="2" t="str">
        <v>03AAFFA1138E1Z8</v>
      </c>
      <c r="P1122" s="2">
        <v>9814860927</v>
      </c>
      <c r="Q1122" s="2" t="str">
        <v>May'25</v>
      </c>
      <c r="R1122" s="2">
        <v>2026</v>
      </c>
      <c r="S1122" s="1">
        <v>0</v>
      </c>
      <c r="T1122" s="2">
        <v>40</v>
      </c>
      <c r="U1122" s="1">
        <v>0</v>
      </c>
      <c r="V1122" s="1" t="str">
        <v>Minor</v>
      </c>
      <c r="W1122" s="10">
        <v>0</v>
      </c>
      <c r="X1122" s="10">
        <v>0</v>
      </c>
      <c r="Y1122" s="10">
        <v>0</v>
      </c>
      <c r="Z1122" s="10">
        <v>0</v>
      </c>
      <c r="AA1122" s="10">
        <v>0</v>
      </c>
      <c r="AB1122" s="10">
        <v>0</v>
      </c>
      <c r="AC1122" s="10">
        <v>0</v>
      </c>
      <c r="AD1122" s="10">
        <v>0</v>
      </c>
      <c r="AE1122" s="10">
        <v>0</v>
      </c>
      <c r="AF1122" s="10">
        <v>0</v>
      </c>
      <c r="AG1122" s="10">
        <v>0</v>
      </c>
      <c r="AH1122" s="10">
        <v>0</v>
      </c>
      <c r="AI1122" s="10">
        <v>0</v>
      </c>
      <c r="AJ1122" s="10">
        <v>0</v>
      </c>
      <c r="AK1122" s="10">
        <v>0</v>
      </c>
      <c r="AL1122" s="10">
        <v>0</v>
      </c>
      <c r="AM1122" s="10">
        <v>56</v>
      </c>
      <c r="AN1122" s="10">
        <v>28</v>
      </c>
      <c r="AO1122" s="10">
        <v>0</v>
      </c>
      <c r="AP1122" s="10">
        <v>0</v>
      </c>
      <c r="AQ1122" s="10">
        <v>0</v>
      </c>
      <c r="AR1122" s="10">
        <v>0</v>
      </c>
      <c r="AS1122" s="16">
        <v>0</v>
      </c>
      <c r="AT1122" s="16">
        <v>0</v>
      </c>
      <c r="AU1122" s="16">
        <v>0</v>
      </c>
      <c r="AV1122" s="16">
        <v>0</v>
      </c>
      <c r="AW1122" s="16" t="str">
        <v/>
      </c>
      <c r="AX1122" s="10">
        <f t="shared" si="121"/>
        <v>84</v>
      </c>
      <c r="AY1122" s="10">
        <f>SUM(Z1122:AK1122)</f>
        <v>0</v>
      </c>
      <c r="AZ1122" s="2" t="s">
        <v>119</v>
      </c>
      <c r="BA1122" s="10">
        <f t="shared" si="122"/>
        <v>14</v>
      </c>
      <c r="BB1122" s="36" t="s">
        <v>118</v>
      </c>
      <c r="BC1122" s="39" t="str">
        <f t="shared" si="123"/>
        <v/>
      </c>
      <c r="BD1122" s="16">
        <f>SUM(AR1122:AW1122)</f>
        <v>0</v>
      </c>
      <c r="BE1122" s="10">
        <f>SUM(AL1122:AQ1122)</f>
        <v>84</v>
      </c>
      <c r="BF1122" s="12">
        <f t="shared" si="124"/>
        <v>0</v>
      </c>
      <c r="BG1122" s="12">
        <f t="shared" si="125"/>
        <v>1</v>
      </c>
      <c r="BH1122" s="9">
        <f t="shared" si="126"/>
        <v>84</v>
      </c>
      <c r="BI1122" s="39" t="str">
        <f t="shared" si="127"/>
        <v/>
      </c>
      <c r="BK1122" s="75"/>
    </row>
    <row r="1123" spans="1:63">
      <c r="A1123" s="2">
        <v>1120</v>
      </c>
      <c r="B1123" s="2">
        <v>2025</v>
      </c>
      <c r="C1123" s="1">
        <v>0</v>
      </c>
      <c r="D1123" s="37" t="str">
        <v>001J100000TtfOxIAJ</v>
      </c>
      <c r="E1123" s="37" t="str">
        <v>JAI STEEL</v>
      </c>
      <c r="F1123" s="37" t="str">
        <v>DELHI</v>
      </c>
      <c r="G1123" s="37" t="str">
        <v>NORTH WEST</v>
      </c>
      <c r="H1123" s="37" t="str">
        <v>Gurugram</v>
      </c>
      <c r="I1123" s="37" t="str">
        <v>NIKUNJ UDYOG</v>
      </c>
      <c r="J1123" s="37" t="str">
        <v>Shiv Shankar Sharma</v>
      </c>
      <c r="K1123" s="37">
        <v>0</v>
      </c>
      <c r="L1123" s="37" t="str">
        <v>C12828</v>
      </c>
      <c r="M1123" s="37" t="str">
        <v>North</v>
      </c>
      <c r="N1123" s="2">
        <v>110085</v>
      </c>
      <c r="O1123" s="2" t="str">
        <v>07BMAPK6474P1ZG</v>
      </c>
      <c r="P1123" s="2">
        <v>9650120051</v>
      </c>
      <c r="Q1123" s="2" t="str">
        <v>May'25</v>
      </c>
      <c r="R1123" s="2">
        <v>2026</v>
      </c>
      <c r="S1123" s="1">
        <v>0</v>
      </c>
      <c r="T1123" s="2">
        <v>150</v>
      </c>
      <c r="U1123" s="1">
        <v>0</v>
      </c>
      <c r="V1123" s="1" t="str">
        <v>Challenger</v>
      </c>
      <c r="W1123" s="10">
        <v>0</v>
      </c>
      <c r="X1123" s="10">
        <v>0</v>
      </c>
      <c r="Y1123" s="10">
        <v>0</v>
      </c>
      <c r="Z1123" s="10">
        <v>0</v>
      </c>
      <c r="AA1123" s="10">
        <v>0</v>
      </c>
      <c r="AB1123" s="10">
        <v>0</v>
      </c>
      <c r="AC1123" s="10">
        <v>0</v>
      </c>
      <c r="AD1123" s="10">
        <v>0</v>
      </c>
      <c r="AE1123" s="10">
        <v>0</v>
      </c>
      <c r="AF1123" s="10">
        <v>0</v>
      </c>
      <c r="AG1123" s="10">
        <v>0</v>
      </c>
      <c r="AH1123" s="10">
        <v>0</v>
      </c>
      <c r="AI1123" s="10">
        <v>0</v>
      </c>
      <c r="AJ1123" s="10">
        <v>0</v>
      </c>
      <c r="AK1123" s="10">
        <v>0</v>
      </c>
      <c r="AL1123" s="10">
        <v>0</v>
      </c>
      <c r="AM1123" s="10">
        <v>27</v>
      </c>
      <c r="AN1123" s="10">
        <v>0</v>
      </c>
      <c r="AO1123" s="10">
        <v>0</v>
      </c>
      <c r="AP1123" s="10">
        <v>0</v>
      </c>
      <c r="AQ1123" s="10">
        <v>0</v>
      </c>
      <c r="AR1123" s="10">
        <v>0</v>
      </c>
      <c r="AS1123" s="16">
        <v>0</v>
      </c>
      <c r="AT1123" s="16">
        <v>0</v>
      </c>
      <c r="AU1123" s="16">
        <v>0</v>
      </c>
      <c r="AV1123" s="16">
        <v>0</v>
      </c>
      <c r="AW1123" s="16" t="str">
        <v/>
      </c>
      <c r="AX1123" s="10">
        <f t="shared" si="121"/>
        <v>27</v>
      </c>
      <c r="AY1123" s="10">
        <f>SUM(Z1123:AK1123)</f>
        <v>0</v>
      </c>
      <c r="AZ1123" s="2" t="s">
        <v>119</v>
      </c>
      <c r="BA1123" s="10">
        <f t="shared" si="122"/>
        <v>4.5</v>
      </c>
      <c r="BB1123" s="36" t="s">
        <v>118</v>
      </c>
      <c r="BC1123" s="39" t="str">
        <f t="shared" si="123"/>
        <v/>
      </c>
      <c r="BD1123" s="16">
        <f>SUM(AR1123:AW1123)</f>
        <v>0</v>
      </c>
      <c r="BE1123" s="10">
        <f>SUM(AL1123:AQ1123)</f>
        <v>27</v>
      </c>
      <c r="BF1123" s="12">
        <f t="shared" si="124"/>
        <v>0</v>
      </c>
      <c r="BG1123" s="12">
        <f t="shared" si="125"/>
        <v>1</v>
      </c>
      <c r="BH1123" s="9">
        <f t="shared" si="126"/>
        <v>27</v>
      </c>
      <c r="BI1123" s="39" t="str">
        <f t="shared" si="127"/>
        <v/>
      </c>
      <c r="BK1123" s="75"/>
    </row>
    <row r="1124" spans="1:63">
      <c r="A1124" s="2">
        <v>1121</v>
      </c>
      <c r="B1124" s="2">
        <v>2025</v>
      </c>
      <c r="C1124" s="1">
        <v>0</v>
      </c>
      <c r="D1124" s="37" t="str">
        <v>001J100000VnClCIAV</v>
      </c>
      <c r="E1124" s="37" t="str">
        <v>AMBA TRADING CO.</v>
      </c>
      <c r="F1124" s="37" t="str">
        <v>HARYANA</v>
      </c>
      <c r="G1124" s="37" t="str">
        <v>GURUGRAM</v>
      </c>
      <c r="H1124" s="37" t="str">
        <v>Gurugram</v>
      </c>
      <c r="I1124" s="37" t="str">
        <v>NIKUNJ UDYOG</v>
      </c>
      <c r="J1124" s="37" t="str">
        <v>Shiv Shankar Sharma</v>
      </c>
      <c r="K1124" s="37">
        <v>0</v>
      </c>
      <c r="L1124" s="37" t="str">
        <v>C12828</v>
      </c>
      <c r="M1124" s="37" t="str">
        <v>North</v>
      </c>
      <c r="N1124" s="2">
        <v>122001</v>
      </c>
      <c r="O1124" s="2" t="str">
        <v>06AOSPD6746G2ZN</v>
      </c>
      <c r="P1124" s="2">
        <v>8909800555</v>
      </c>
      <c r="Q1124" s="2" t="str">
        <v>May'25</v>
      </c>
      <c r="R1124" s="2">
        <v>2026</v>
      </c>
      <c r="S1124" s="1">
        <v>0</v>
      </c>
      <c r="T1124" s="2">
        <v>120</v>
      </c>
      <c r="U1124" s="1">
        <v>0</v>
      </c>
      <c r="V1124" s="1" t="str">
        <v>Challenger</v>
      </c>
      <c r="W1124" s="10">
        <v>0</v>
      </c>
      <c r="X1124" s="10">
        <v>0</v>
      </c>
      <c r="Y1124" s="10">
        <v>0</v>
      </c>
      <c r="Z1124" s="10">
        <v>0</v>
      </c>
      <c r="AA1124" s="10">
        <v>0</v>
      </c>
      <c r="AB1124" s="10">
        <v>0</v>
      </c>
      <c r="AC1124" s="10">
        <v>0</v>
      </c>
      <c r="AD1124" s="10">
        <v>0</v>
      </c>
      <c r="AE1124" s="10">
        <v>0</v>
      </c>
      <c r="AF1124" s="10">
        <v>0</v>
      </c>
      <c r="AG1124" s="10">
        <v>0</v>
      </c>
      <c r="AH1124" s="10">
        <v>0</v>
      </c>
      <c r="AI1124" s="10">
        <v>0</v>
      </c>
      <c r="AJ1124" s="10">
        <v>0</v>
      </c>
      <c r="AK1124" s="10">
        <v>0</v>
      </c>
      <c r="AL1124" s="10">
        <v>0</v>
      </c>
      <c r="AM1124" s="10">
        <v>9.1999999999999993</v>
      </c>
      <c r="AN1124" s="10">
        <v>0</v>
      </c>
      <c r="AO1124" s="10">
        <v>0</v>
      </c>
      <c r="AP1124" s="10">
        <v>0</v>
      </c>
      <c r="AQ1124" s="10">
        <v>0</v>
      </c>
      <c r="AR1124" s="10">
        <v>0</v>
      </c>
      <c r="AS1124" s="16">
        <v>0</v>
      </c>
      <c r="AT1124" s="16">
        <v>0</v>
      </c>
      <c r="AU1124" s="16">
        <v>0</v>
      </c>
      <c r="AV1124" s="16">
        <v>0</v>
      </c>
      <c r="AW1124" s="16" t="str">
        <v/>
      </c>
      <c r="AX1124" s="10">
        <f t="shared" si="121"/>
        <v>9.1999999999999993</v>
      </c>
      <c r="AY1124" s="10">
        <f>SUM(Z1124:AK1124)</f>
        <v>0</v>
      </c>
      <c r="AZ1124" s="2" t="s">
        <v>119</v>
      </c>
      <c r="BA1124" s="10">
        <f t="shared" si="122"/>
        <v>1.5333333333333332</v>
      </c>
      <c r="BB1124" s="36" t="s">
        <v>118</v>
      </c>
      <c r="BC1124" s="39" t="str">
        <f t="shared" si="123"/>
        <v/>
      </c>
      <c r="BD1124" s="16">
        <f>SUM(AR1124:AW1124)</f>
        <v>0</v>
      </c>
      <c r="BE1124" s="10">
        <f>SUM(AL1124:AQ1124)</f>
        <v>9.1999999999999993</v>
      </c>
      <c r="BF1124" s="12">
        <f t="shared" si="124"/>
        <v>0</v>
      </c>
      <c r="BG1124" s="12">
        <f t="shared" si="125"/>
        <v>1</v>
      </c>
      <c r="BH1124" s="9">
        <f t="shared" si="126"/>
        <v>9.1999999999999993</v>
      </c>
      <c r="BI1124" s="39" t="str">
        <f t="shared" si="127"/>
        <v/>
      </c>
      <c r="BK1124" s="75"/>
    </row>
    <row r="1125" spans="1:63">
      <c r="A1125" s="2">
        <v>1122</v>
      </c>
      <c r="B1125" s="2">
        <v>2025</v>
      </c>
      <c r="C1125" s="1">
        <v>0</v>
      </c>
      <c r="D1125" s="37" t="str">
        <v>0015g00001V9MdFAAV</v>
      </c>
      <c r="E1125" s="37" t="str">
        <v>JAI BABA MOHAN RAM INFRATECH</v>
      </c>
      <c r="F1125" s="37" t="str">
        <v>HARYANA</v>
      </c>
      <c r="G1125" s="37" t="str">
        <v>GURUGRAM</v>
      </c>
      <c r="H1125" s="37" t="str">
        <v>Gurugram</v>
      </c>
      <c r="I1125" s="37" t="str">
        <v>NIKUNJ UDYOG</v>
      </c>
      <c r="J1125" s="37" t="str">
        <v>Shiv Shankar Sharma</v>
      </c>
      <c r="K1125" s="37">
        <v>0</v>
      </c>
      <c r="L1125" s="37" t="str">
        <v>C12828</v>
      </c>
      <c r="M1125" s="37" t="str">
        <v>North</v>
      </c>
      <c r="N1125" s="2">
        <v>122003</v>
      </c>
      <c r="O1125" s="2" t="str">
        <v>06BEHPK2802J2ZN</v>
      </c>
      <c r="P1125" s="2">
        <v>8744991184</v>
      </c>
      <c r="Q1125" s="2" t="str">
        <v>May'25</v>
      </c>
      <c r="R1125" s="2">
        <v>2026</v>
      </c>
      <c r="S1125" s="1">
        <v>0</v>
      </c>
      <c r="T1125" s="2">
        <v>80</v>
      </c>
      <c r="U1125" s="1">
        <v>3.5833333333333335E-2</v>
      </c>
      <c r="V1125" s="1" t="str">
        <v>Challenger</v>
      </c>
      <c r="W1125" s="10">
        <v>0</v>
      </c>
      <c r="X1125" s="10">
        <v>0</v>
      </c>
      <c r="Y1125" s="10">
        <v>0</v>
      </c>
      <c r="Z1125" s="10">
        <v>0</v>
      </c>
      <c r="AA1125" s="10">
        <v>0</v>
      </c>
      <c r="AB1125" s="10">
        <v>0</v>
      </c>
      <c r="AC1125" s="10">
        <v>0</v>
      </c>
      <c r="AD1125" s="10">
        <v>0</v>
      </c>
      <c r="AE1125" s="10">
        <v>0</v>
      </c>
      <c r="AF1125" s="10">
        <v>0</v>
      </c>
      <c r="AG1125" s="10">
        <v>0</v>
      </c>
      <c r="AH1125" s="10">
        <v>0</v>
      </c>
      <c r="AI1125" s="10">
        <v>0</v>
      </c>
      <c r="AJ1125" s="10">
        <v>0</v>
      </c>
      <c r="AK1125" s="10">
        <v>0</v>
      </c>
      <c r="AL1125" s="10">
        <v>0</v>
      </c>
      <c r="AM1125" s="10">
        <v>8</v>
      </c>
      <c r="AN1125" s="10">
        <v>13</v>
      </c>
      <c r="AO1125" s="10">
        <v>0</v>
      </c>
      <c r="AP1125" s="10">
        <v>0</v>
      </c>
      <c r="AQ1125" s="10">
        <v>4.8</v>
      </c>
      <c r="AR1125" s="10">
        <v>0</v>
      </c>
      <c r="AS1125" s="16">
        <v>0</v>
      </c>
      <c r="AT1125" s="16">
        <v>0</v>
      </c>
      <c r="AU1125" s="16">
        <v>4</v>
      </c>
      <c r="AV1125" s="16">
        <v>4.5999999999999996</v>
      </c>
      <c r="AW1125" s="16" t="str">
        <v/>
      </c>
      <c r="AX1125" s="10">
        <f t="shared" si="121"/>
        <v>34.4</v>
      </c>
      <c r="AY1125" s="10">
        <f>SUM(Z1125:AK1125)</f>
        <v>0</v>
      </c>
      <c r="AZ1125" s="2" t="s">
        <v>119</v>
      </c>
      <c r="BA1125" s="10">
        <f t="shared" si="122"/>
        <v>4.3</v>
      </c>
      <c r="BB1125" s="36" t="s">
        <v>118</v>
      </c>
      <c r="BC1125" s="39" t="str">
        <f t="shared" si="123"/>
        <v/>
      </c>
      <c r="BD1125" s="16">
        <f>SUM(AR1125:AW1125)</f>
        <v>8.6</v>
      </c>
      <c r="BE1125" s="10">
        <f>SUM(AL1125:AQ1125)</f>
        <v>25.8</v>
      </c>
      <c r="BF1125" s="12">
        <f t="shared" si="124"/>
        <v>0.25</v>
      </c>
      <c r="BG1125" s="12">
        <f t="shared" si="125"/>
        <v>0.75</v>
      </c>
      <c r="BH1125" s="9">
        <f t="shared" si="126"/>
        <v>34.4</v>
      </c>
      <c r="BI1125" s="39" t="str">
        <f t="shared" si="127"/>
        <v/>
      </c>
      <c r="BK1125" s="75"/>
    </row>
    <row r="1126" spans="1:63">
      <c r="A1126" s="2">
        <v>1123</v>
      </c>
      <c r="B1126" s="2">
        <v>2025</v>
      </c>
      <c r="C1126" s="1">
        <v>0</v>
      </c>
      <c r="D1126" s="37" t="str">
        <v>001J100000TsdWxIAJ</v>
      </c>
      <c r="E1126" s="37" t="str">
        <v>S R ENTERPRISES</v>
      </c>
      <c r="F1126" s="37" t="str">
        <v>HARYANA</v>
      </c>
      <c r="G1126" s="37" t="str">
        <v>GURUGRAM</v>
      </c>
      <c r="H1126" s="37" t="str">
        <v>Gurugram</v>
      </c>
      <c r="I1126" s="37" t="str">
        <v>NIKUNJ UDYOG</v>
      </c>
      <c r="J1126" s="37" t="str">
        <v>Shiv Shankar Sharma</v>
      </c>
      <c r="K1126" s="37">
        <v>0</v>
      </c>
      <c r="L1126" s="37" t="str">
        <v>C12828</v>
      </c>
      <c r="M1126" s="37" t="str">
        <v>North</v>
      </c>
      <c r="N1126" s="2">
        <v>122015</v>
      </c>
      <c r="O1126" s="2" t="str">
        <v>06ADRFS2704D1Z6</v>
      </c>
      <c r="P1126" s="2">
        <v>9868672145</v>
      </c>
      <c r="Q1126" s="2" t="str">
        <v>May'25</v>
      </c>
      <c r="R1126" s="2">
        <v>2026</v>
      </c>
      <c r="S1126" s="1">
        <v>0</v>
      </c>
      <c r="T1126" s="2">
        <v>125</v>
      </c>
      <c r="U1126" s="1">
        <v>2.8426666666666666E-2</v>
      </c>
      <c r="V1126" s="1" t="str">
        <v>Challenger</v>
      </c>
      <c r="W1126" s="10">
        <v>0</v>
      </c>
      <c r="X1126" s="10">
        <v>0</v>
      </c>
      <c r="Y1126" s="10">
        <v>0</v>
      </c>
      <c r="Z1126" s="10">
        <v>0</v>
      </c>
      <c r="AA1126" s="10">
        <v>0</v>
      </c>
      <c r="AB1126" s="10">
        <v>0</v>
      </c>
      <c r="AC1126" s="10">
        <v>0</v>
      </c>
      <c r="AD1126" s="10">
        <v>0</v>
      </c>
      <c r="AE1126" s="10">
        <v>0</v>
      </c>
      <c r="AF1126" s="10">
        <v>0</v>
      </c>
      <c r="AG1126" s="10">
        <v>0</v>
      </c>
      <c r="AH1126" s="10">
        <v>0</v>
      </c>
      <c r="AI1126" s="10">
        <v>0</v>
      </c>
      <c r="AJ1126" s="10">
        <v>0</v>
      </c>
      <c r="AK1126" s="10">
        <v>0</v>
      </c>
      <c r="AL1126" s="10">
        <v>0</v>
      </c>
      <c r="AM1126" s="10">
        <v>14</v>
      </c>
      <c r="AN1126" s="10">
        <v>0</v>
      </c>
      <c r="AO1126" s="10">
        <v>11.25</v>
      </c>
      <c r="AP1126" s="10">
        <v>0</v>
      </c>
      <c r="AQ1126" s="10">
        <v>10.76</v>
      </c>
      <c r="AR1126" s="10">
        <v>0</v>
      </c>
      <c r="AS1126" s="16">
        <v>0</v>
      </c>
      <c r="AT1126" s="16">
        <v>10.66</v>
      </c>
      <c r="AU1126" s="16">
        <v>0</v>
      </c>
      <c r="AV1126" s="16">
        <v>0</v>
      </c>
      <c r="AW1126" s="16" t="str">
        <v/>
      </c>
      <c r="AX1126" s="10">
        <f t="shared" si="121"/>
        <v>46.67</v>
      </c>
      <c r="AY1126" s="10">
        <f>SUM(Z1126:AK1126)</f>
        <v>0</v>
      </c>
      <c r="AZ1126" s="2" t="s">
        <v>119</v>
      </c>
      <c r="BA1126" s="10">
        <f t="shared" si="122"/>
        <v>6.001666666666666</v>
      </c>
      <c r="BB1126" s="36" t="s">
        <v>118</v>
      </c>
      <c r="BC1126" s="39" t="str">
        <f t="shared" si="123"/>
        <v/>
      </c>
      <c r="BD1126" s="16">
        <f>SUM(AR1126:AW1126)</f>
        <v>10.66</v>
      </c>
      <c r="BE1126" s="10">
        <f>SUM(AL1126:AQ1126)</f>
        <v>36.01</v>
      </c>
      <c r="BF1126" s="12">
        <f t="shared" si="124"/>
        <v>0.22841225626740946</v>
      </c>
      <c r="BG1126" s="12">
        <f t="shared" si="125"/>
        <v>0.77158774373259043</v>
      </c>
      <c r="BH1126" s="9">
        <f t="shared" si="126"/>
        <v>46.67</v>
      </c>
      <c r="BI1126" s="39" t="str">
        <f t="shared" si="127"/>
        <v/>
      </c>
      <c r="BK1126" s="75"/>
    </row>
    <row r="1127" spans="1:63">
      <c r="A1127" s="2">
        <v>1124</v>
      </c>
      <c r="B1127" s="2">
        <v>2025</v>
      </c>
      <c r="C1127" s="1">
        <v>0</v>
      </c>
      <c r="D1127" s="37" t="str">
        <v>001J1000003n6D1IAI</v>
      </c>
      <c r="E1127" s="37" t="str">
        <v>BANSAL IRON STORE</v>
      </c>
      <c r="F1127" s="37" t="str">
        <v>HARYANA</v>
      </c>
      <c r="G1127" s="37" t="str">
        <v>MAHENDRAGARH</v>
      </c>
      <c r="H1127" s="37" t="str">
        <v>MAHENDRAGARH</v>
      </c>
      <c r="I1127" s="37" t="str">
        <v>NIKUNJ UDYOG</v>
      </c>
      <c r="J1127" s="37" t="str">
        <v>Shiv Shankar Sharma</v>
      </c>
      <c r="K1127" s="37">
        <v>0</v>
      </c>
      <c r="L1127" s="37" t="str">
        <v>C12828</v>
      </c>
      <c r="M1127" s="37" t="str">
        <v>North</v>
      </c>
      <c r="N1127" s="2">
        <v>123029</v>
      </c>
      <c r="O1127" s="2" t="str">
        <v>06AGVPB6740M1ZX</v>
      </c>
      <c r="P1127" s="2">
        <v>9813303040</v>
      </c>
      <c r="Q1127" s="2" t="str">
        <v>May'25</v>
      </c>
      <c r="R1127" s="2">
        <v>2026</v>
      </c>
      <c r="S1127" s="1">
        <v>0</v>
      </c>
      <c r="T1127" s="2">
        <v>80</v>
      </c>
      <c r="U1127" s="1">
        <v>0</v>
      </c>
      <c r="V1127" s="1" t="str">
        <v>Challenger</v>
      </c>
      <c r="W1127" s="10">
        <v>0</v>
      </c>
      <c r="X1127" s="10">
        <v>0</v>
      </c>
      <c r="Y1127" s="10">
        <v>0</v>
      </c>
      <c r="Z1127" s="10">
        <v>0</v>
      </c>
      <c r="AA1127" s="10">
        <v>0</v>
      </c>
      <c r="AB1127" s="10">
        <v>0</v>
      </c>
      <c r="AC1127" s="10">
        <v>0</v>
      </c>
      <c r="AD1127" s="10">
        <v>0</v>
      </c>
      <c r="AE1127" s="10">
        <v>0</v>
      </c>
      <c r="AF1127" s="10">
        <v>0</v>
      </c>
      <c r="AG1127" s="10">
        <v>0</v>
      </c>
      <c r="AH1127" s="10">
        <v>0</v>
      </c>
      <c r="AI1127" s="10">
        <v>0</v>
      </c>
      <c r="AJ1127" s="10">
        <v>0</v>
      </c>
      <c r="AK1127" s="10">
        <v>0</v>
      </c>
      <c r="AL1127" s="10">
        <v>0</v>
      </c>
      <c r="AM1127" s="10">
        <v>11</v>
      </c>
      <c r="AN1127" s="10">
        <v>12</v>
      </c>
      <c r="AO1127" s="10">
        <v>0</v>
      </c>
      <c r="AP1127" s="10">
        <v>11.99</v>
      </c>
      <c r="AQ1127" s="10">
        <v>0</v>
      </c>
      <c r="AR1127" s="10">
        <v>0</v>
      </c>
      <c r="AS1127" s="16">
        <v>11.01</v>
      </c>
      <c r="AT1127" s="16">
        <v>0</v>
      </c>
      <c r="AU1127" s="16">
        <v>0</v>
      </c>
      <c r="AV1127" s="16">
        <v>0</v>
      </c>
      <c r="AW1127" s="16" t="str">
        <v/>
      </c>
      <c r="AX1127" s="10">
        <f t="shared" si="121"/>
        <v>46</v>
      </c>
      <c r="AY1127" s="10">
        <f>SUM(Z1127:AK1127)</f>
        <v>0</v>
      </c>
      <c r="AZ1127" s="2" t="s">
        <v>119</v>
      </c>
      <c r="BA1127" s="10">
        <f t="shared" si="122"/>
        <v>5.831666666666667</v>
      </c>
      <c r="BB1127" s="36" t="s">
        <v>118</v>
      </c>
      <c r="BC1127" s="39" t="str">
        <f t="shared" si="123"/>
        <v/>
      </c>
      <c r="BD1127" s="16">
        <f>SUM(AR1127:AW1127)</f>
        <v>11.01</v>
      </c>
      <c r="BE1127" s="10">
        <f>SUM(AL1127:AQ1127)</f>
        <v>34.99</v>
      </c>
      <c r="BF1127" s="12">
        <f t="shared" si="124"/>
        <v>0.23934782608695651</v>
      </c>
      <c r="BG1127" s="12">
        <f t="shared" si="125"/>
        <v>0.76065217391304352</v>
      </c>
      <c r="BH1127" s="9">
        <f t="shared" si="126"/>
        <v>46</v>
      </c>
      <c r="BI1127" s="39" t="str">
        <f t="shared" si="127"/>
        <v/>
      </c>
      <c r="BK1127" s="75"/>
    </row>
    <row r="1128" spans="1:63">
      <c r="A1128" s="2">
        <v>1125</v>
      </c>
      <c r="B1128" s="2">
        <v>2025</v>
      </c>
      <c r="C1128" s="1">
        <v>0</v>
      </c>
      <c r="D1128" s="37" t="str">
        <v>0015g00001RKokNAAT</v>
      </c>
      <c r="E1128" s="37" t="str">
        <v>BANARSI DASS JAI BHAGWAN</v>
      </c>
      <c r="F1128" s="37" t="str">
        <v>HARYANA</v>
      </c>
      <c r="G1128" s="37" t="str">
        <v>JIND</v>
      </c>
      <c r="H1128" s="37">
        <v>0</v>
      </c>
      <c r="I1128" s="37" t="str">
        <v>PAL CEMENT AND STEEL PVT. LTD.</v>
      </c>
      <c r="J1128" s="37" t="str">
        <v>Dinesh Kumar</v>
      </c>
      <c r="K1128" s="37">
        <v>0</v>
      </c>
      <c r="L1128" s="37" t="str">
        <v>C12827</v>
      </c>
      <c r="M1128" s="37" t="str">
        <v>North</v>
      </c>
      <c r="N1128" s="2">
        <v>126102</v>
      </c>
      <c r="O1128" s="2" t="str">
        <v>06ABRPP2000M1ZK</v>
      </c>
      <c r="P1128" s="2">
        <v>9416558719</v>
      </c>
      <c r="Q1128" s="2" t="str">
        <v>May'25</v>
      </c>
      <c r="R1128" s="2">
        <v>2026</v>
      </c>
      <c r="S1128" s="1">
        <v>0</v>
      </c>
      <c r="T1128" s="2">
        <v>100</v>
      </c>
      <c r="U1128" s="1">
        <v>0.34333333333333338</v>
      </c>
      <c r="V1128" s="1" t="str">
        <v>Star</v>
      </c>
      <c r="W1128" s="10">
        <v>0</v>
      </c>
      <c r="X1128" s="10">
        <v>0</v>
      </c>
      <c r="Y1128" s="10">
        <v>0</v>
      </c>
      <c r="Z1128" s="10">
        <v>0</v>
      </c>
      <c r="AA1128" s="10">
        <v>0</v>
      </c>
      <c r="AB1128" s="10">
        <v>0</v>
      </c>
      <c r="AC1128" s="10">
        <v>0</v>
      </c>
      <c r="AD1128" s="10">
        <v>0</v>
      </c>
      <c r="AE1128" s="10">
        <v>0</v>
      </c>
      <c r="AF1128" s="10">
        <v>0</v>
      </c>
      <c r="AG1128" s="10">
        <v>0</v>
      </c>
      <c r="AH1128" s="10">
        <v>0</v>
      </c>
      <c r="AI1128" s="10">
        <v>0</v>
      </c>
      <c r="AJ1128" s="10">
        <v>0</v>
      </c>
      <c r="AK1128" s="10">
        <v>0</v>
      </c>
      <c r="AL1128" s="10">
        <v>0</v>
      </c>
      <c r="AM1128" s="10">
        <v>54</v>
      </c>
      <c r="AN1128" s="10">
        <v>25</v>
      </c>
      <c r="AO1128" s="10">
        <v>0</v>
      </c>
      <c r="AP1128" s="10">
        <v>28.42</v>
      </c>
      <c r="AQ1128" s="10">
        <v>15.04</v>
      </c>
      <c r="AR1128" s="10">
        <v>0</v>
      </c>
      <c r="AS1128" s="16">
        <v>30.1</v>
      </c>
      <c r="AT1128" s="16">
        <v>20</v>
      </c>
      <c r="AU1128" s="16">
        <v>83</v>
      </c>
      <c r="AV1128" s="16">
        <v>0</v>
      </c>
      <c r="AW1128" s="16">
        <v>46</v>
      </c>
      <c r="AX1128" s="10">
        <f t="shared" si="121"/>
        <v>301.56</v>
      </c>
      <c r="AY1128" s="10">
        <f>SUM(Z1128:AK1128)</f>
        <v>0</v>
      </c>
      <c r="AZ1128" s="2" t="s">
        <v>119</v>
      </c>
      <c r="BA1128" s="10">
        <f t="shared" si="122"/>
        <v>20.41</v>
      </c>
      <c r="BB1128" s="36" t="s">
        <v>118</v>
      </c>
      <c r="BC1128" s="39" t="str">
        <f t="shared" si="123"/>
        <v>B</v>
      </c>
      <c r="BD1128" s="16">
        <f>SUM(AR1128:AW1128)</f>
        <v>179.1</v>
      </c>
      <c r="BE1128" s="10">
        <f>SUM(AL1128:AQ1128)</f>
        <v>122.46000000000001</v>
      </c>
      <c r="BF1128" s="12">
        <f t="shared" si="124"/>
        <v>0.59391165937126933</v>
      </c>
      <c r="BG1128" s="12">
        <f t="shared" si="125"/>
        <v>0.40608834062873062</v>
      </c>
      <c r="BH1128" s="9">
        <f t="shared" si="126"/>
        <v>301.56</v>
      </c>
      <c r="BI1128" s="39" t="str">
        <f t="shared" si="127"/>
        <v>B</v>
      </c>
      <c r="BK1128" s="75"/>
    </row>
    <row r="1129" spans="1:63">
      <c r="A1129" s="2">
        <v>1126</v>
      </c>
      <c r="B1129" s="2">
        <v>2025</v>
      </c>
      <c r="C1129" s="1">
        <v>0</v>
      </c>
      <c r="D1129" s="37" t="str">
        <v>001J100000RyGCMIA3</v>
      </c>
      <c r="E1129" s="37" t="str">
        <v>CHOUDHARY CEMENT STORE</v>
      </c>
      <c r="F1129" s="37" t="str">
        <v>HARYANA</v>
      </c>
      <c r="G1129" s="37" t="str">
        <v>BHIWANI</v>
      </c>
      <c r="H1129" s="37">
        <v>0</v>
      </c>
      <c r="I1129" s="37" t="str">
        <v>PAL CEMENT AND STEEL PVT. LTD.</v>
      </c>
      <c r="J1129" s="37" t="str">
        <v>Dinesh Kumar</v>
      </c>
      <c r="K1129" s="37">
        <v>0</v>
      </c>
      <c r="L1129" s="37" t="str">
        <v>C12827</v>
      </c>
      <c r="M1129" s="37" t="str">
        <v>North</v>
      </c>
      <c r="N1129" s="2">
        <v>127021</v>
      </c>
      <c r="O1129" s="2" t="str">
        <v>06AGSPC0171E1ZR</v>
      </c>
      <c r="P1129" s="2">
        <v>9991166316</v>
      </c>
      <c r="Q1129" s="2" t="str">
        <v>May'25</v>
      </c>
      <c r="R1129" s="2">
        <v>2026</v>
      </c>
      <c r="S1129" s="1">
        <v>0</v>
      </c>
      <c r="T1129" s="2">
        <v>70</v>
      </c>
      <c r="U1129" s="1">
        <v>0.67433333333333345</v>
      </c>
      <c r="V1129" s="1" t="str">
        <v>Star</v>
      </c>
      <c r="W1129" s="10">
        <v>0</v>
      </c>
      <c r="X1129" s="10">
        <v>0</v>
      </c>
      <c r="Y1129" s="10">
        <v>0</v>
      </c>
      <c r="Z1129" s="10">
        <v>0</v>
      </c>
      <c r="AA1129" s="10">
        <v>0</v>
      </c>
      <c r="AB1129" s="10">
        <v>0</v>
      </c>
      <c r="AC1129" s="10">
        <v>0</v>
      </c>
      <c r="AD1129" s="10">
        <v>0</v>
      </c>
      <c r="AE1129" s="10">
        <v>0</v>
      </c>
      <c r="AF1129" s="10">
        <v>0</v>
      </c>
      <c r="AG1129" s="10">
        <v>0</v>
      </c>
      <c r="AH1129" s="10">
        <v>0</v>
      </c>
      <c r="AI1129" s="10">
        <v>0</v>
      </c>
      <c r="AJ1129" s="10">
        <v>0</v>
      </c>
      <c r="AK1129" s="10">
        <v>0</v>
      </c>
      <c r="AL1129" s="10">
        <v>0</v>
      </c>
      <c r="AM1129" s="10">
        <v>53</v>
      </c>
      <c r="AN1129" s="10">
        <v>33.53</v>
      </c>
      <c r="AO1129" s="10">
        <v>0</v>
      </c>
      <c r="AP1129" s="10">
        <v>11.97</v>
      </c>
      <c r="AQ1129" s="10">
        <v>1</v>
      </c>
      <c r="AR1129" s="10">
        <v>0</v>
      </c>
      <c r="AS1129" s="16">
        <v>12.01</v>
      </c>
      <c r="AT1129" s="16">
        <v>59.61</v>
      </c>
      <c r="AU1129" s="16">
        <v>82</v>
      </c>
      <c r="AV1129" s="16">
        <v>0</v>
      </c>
      <c r="AW1129" s="16">
        <v>50</v>
      </c>
      <c r="AX1129" s="10">
        <f t="shared" si="121"/>
        <v>303.12</v>
      </c>
      <c r="AY1129" s="10">
        <f>SUM(Z1129:AK1129)</f>
        <v>0</v>
      </c>
      <c r="AZ1129" s="2" t="s">
        <v>119</v>
      </c>
      <c r="BA1129" s="10">
        <f t="shared" si="122"/>
        <v>16.583333333333332</v>
      </c>
      <c r="BB1129" s="36" t="s">
        <v>118</v>
      </c>
      <c r="BC1129" s="39" t="str">
        <f t="shared" si="123"/>
        <v>B</v>
      </c>
      <c r="BD1129" s="16">
        <f>SUM(AR1129:AW1129)</f>
        <v>203.62</v>
      </c>
      <c r="BE1129" s="10">
        <f>SUM(AL1129:AQ1129)</f>
        <v>99.5</v>
      </c>
      <c r="BF1129" s="12">
        <f t="shared" si="124"/>
        <v>0.67174716283979941</v>
      </c>
      <c r="BG1129" s="12">
        <f t="shared" si="125"/>
        <v>0.32825283716020059</v>
      </c>
      <c r="BH1129" s="9">
        <f t="shared" si="126"/>
        <v>303.12</v>
      </c>
      <c r="BI1129" s="39" t="str">
        <f t="shared" si="127"/>
        <v>B</v>
      </c>
      <c r="BK1129" s="75"/>
    </row>
    <row r="1130" spans="1:63">
      <c r="A1130" s="2">
        <v>1127</v>
      </c>
      <c r="B1130" s="2">
        <v>2025</v>
      </c>
      <c r="C1130" s="1">
        <v>0</v>
      </c>
      <c r="D1130" s="37" t="str">
        <v>001J100000TtFXnIAN</v>
      </c>
      <c r="E1130" s="37" t="str">
        <v>R. S. BUILDING MATERIAL</v>
      </c>
      <c r="F1130" s="37" t="str">
        <v>HARYANA</v>
      </c>
      <c r="G1130" s="37" t="str">
        <v>SIRSA</v>
      </c>
      <c r="H1130" s="37">
        <v>0</v>
      </c>
      <c r="I1130" s="37" t="str">
        <v>PAL CEMENT AND STEEL PVT. LTD.</v>
      </c>
      <c r="J1130" s="37" t="str">
        <v>Varun Arora</v>
      </c>
      <c r="K1130" s="37">
        <v>0</v>
      </c>
      <c r="L1130" s="37" t="str">
        <v>C12827</v>
      </c>
      <c r="M1130" s="37" t="str">
        <v>North</v>
      </c>
      <c r="N1130" s="2">
        <v>125055</v>
      </c>
      <c r="O1130" s="2" t="str">
        <v>06AQPPS9490P1ZI</v>
      </c>
      <c r="P1130" s="2">
        <v>9254422122</v>
      </c>
      <c r="Q1130" s="2" t="str">
        <v>May'25</v>
      </c>
      <c r="R1130" s="2">
        <v>2026</v>
      </c>
      <c r="S1130" s="1">
        <v>0</v>
      </c>
      <c r="T1130" s="2">
        <v>10</v>
      </c>
      <c r="U1130" s="1">
        <v>2.8069999999999995</v>
      </c>
      <c r="V1130" s="1" t="str">
        <v>Friendly</v>
      </c>
      <c r="W1130" s="10">
        <v>0</v>
      </c>
      <c r="X1130" s="10">
        <v>0</v>
      </c>
      <c r="Y1130" s="10">
        <v>0</v>
      </c>
      <c r="Z1130" s="10">
        <v>0</v>
      </c>
      <c r="AA1130" s="10">
        <v>0</v>
      </c>
      <c r="AB1130" s="10">
        <v>0</v>
      </c>
      <c r="AC1130" s="10">
        <v>0</v>
      </c>
      <c r="AD1130" s="10">
        <v>0</v>
      </c>
      <c r="AE1130" s="10">
        <v>0</v>
      </c>
      <c r="AF1130" s="10">
        <v>0</v>
      </c>
      <c r="AG1130" s="10">
        <v>0</v>
      </c>
      <c r="AH1130" s="10">
        <v>0</v>
      </c>
      <c r="AI1130" s="10">
        <v>0</v>
      </c>
      <c r="AJ1130" s="10">
        <v>0</v>
      </c>
      <c r="AK1130" s="10">
        <v>0</v>
      </c>
      <c r="AL1130" s="10">
        <v>0</v>
      </c>
      <c r="AM1130" s="10">
        <v>55</v>
      </c>
      <c r="AN1130" s="10">
        <v>13.19</v>
      </c>
      <c r="AO1130" s="10">
        <v>44.68</v>
      </c>
      <c r="AP1130" s="10">
        <v>28.02</v>
      </c>
      <c r="AQ1130" s="10">
        <v>3</v>
      </c>
      <c r="AR1130" s="10">
        <v>12.01</v>
      </c>
      <c r="AS1130" s="16">
        <v>24.95</v>
      </c>
      <c r="AT1130" s="16">
        <v>84.21</v>
      </c>
      <c r="AU1130" s="16">
        <v>0</v>
      </c>
      <c r="AV1130" s="16">
        <v>0</v>
      </c>
      <c r="AW1130" s="16">
        <v>42</v>
      </c>
      <c r="AX1130" s="10">
        <f t="shared" si="121"/>
        <v>307.06</v>
      </c>
      <c r="AY1130" s="10">
        <f>SUM(Z1130:AK1130)</f>
        <v>0</v>
      </c>
      <c r="AZ1130" s="2" t="s">
        <v>119</v>
      </c>
      <c r="BA1130" s="10">
        <f t="shared" si="122"/>
        <v>23.981666666666669</v>
      </c>
      <c r="BB1130" s="36" t="s">
        <v>118</v>
      </c>
      <c r="BC1130" s="39" t="str">
        <f t="shared" si="123"/>
        <v>B</v>
      </c>
      <c r="BD1130" s="16">
        <f>SUM(AR1130:AW1130)</f>
        <v>163.16999999999999</v>
      </c>
      <c r="BE1130" s="10">
        <f>SUM(AL1130:AQ1130)</f>
        <v>143.89000000000001</v>
      </c>
      <c r="BF1130" s="12">
        <f t="shared" si="124"/>
        <v>0.53139451572982477</v>
      </c>
      <c r="BG1130" s="12">
        <f t="shared" si="125"/>
        <v>0.46860548427017523</v>
      </c>
      <c r="BH1130" s="9">
        <f t="shared" si="126"/>
        <v>307.06</v>
      </c>
      <c r="BI1130" s="39" t="str">
        <f t="shared" si="127"/>
        <v>B</v>
      </c>
      <c r="BJ1130" s="1" t="str">
        <f>_xlfn.XLOOKUP(D1130,'Holi gift'!A:A,'Holi gift'!A:A,"",0,1)</f>
        <v>001J100000TtFXnIAN</v>
      </c>
      <c r="BK1130" s="75"/>
    </row>
    <row r="1131" spans="1:63">
      <c r="A1131" s="2">
        <v>1128</v>
      </c>
      <c r="B1131" s="2">
        <v>2025</v>
      </c>
      <c r="C1131" s="1">
        <v>0</v>
      </c>
      <c r="D1131" s="37" t="str">
        <v>001J100000VnQeMIAV</v>
      </c>
      <c r="E1131" s="37" t="str">
        <v>NEW GIAN CHAND &amp; SONS</v>
      </c>
      <c r="F1131" s="37" t="str">
        <v>PUNJAB</v>
      </c>
      <c r="G1131" s="37" t="str">
        <v>MALERKOTLA</v>
      </c>
      <c r="H1131" s="37">
        <v>0</v>
      </c>
      <c r="I1131" s="37" t="str">
        <v>PAL CEMENT AND STEEL PVT. LTD.</v>
      </c>
      <c r="J1131" s="37" t="str">
        <v>Abhishek Wadhwa</v>
      </c>
      <c r="K1131" s="37">
        <v>0</v>
      </c>
      <c r="L1131" s="37" t="str">
        <v>C12827</v>
      </c>
      <c r="M1131" s="37" t="str">
        <v>North</v>
      </c>
      <c r="N1131" s="2">
        <v>148021</v>
      </c>
      <c r="O1131" s="2" t="str">
        <v>03BOTPT3806F1ZR</v>
      </c>
      <c r="P1131" s="2" t="str">
        <v>91-8437961446</v>
      </c>
      <c r="Q1131" s="2" t="str">
        <v>May'25</v>
      </c>
      <c r="R1131" s="2">
        <v>2026</v>
      </c>
      <c r="S1131" s="1">
        <v>0</v>
      </c>
      <c r="T1131" s="2">
        <v>50</v>
      </c>
      <c r="U1131" s="1">
        <v>0</v>
      </c>
      <c r="V1131" s="1" t="str">
        <v>Minor</v>
      </c>
      <c r="W1131" s="10">
        <v>0</v>
      </c>
      <c r="X1131" s="10">
        <v>0</v>
      </c>
      <c r="Y1131" s="10">
        <v>0</v>
      </c>
      <c r="Z1131" s="10">
        <v>0</v>
      </c>
      <c r="AA1131" s="10">
        <v>0</v>
      </c>
      <c r="AB1131" s="10">
        <v>0</v>
      </c>
      <c r="AC1131" s="10">
        <v>0</v>
      </c>
      <c r="AD1131" s="10">
        <v>0</v>
      </c>
      <c r="AE1131" s="10">
        <v>0</v>
      </c>
      <c r="AF1131" s="10">
        <v>0</v>
      </c>
      <c r="AG1131" s="10">
        <v>0</v>
      </c>
      <c r="AH1131" s="10">
        <v>0</v>
      </c>
      <c r="AI1131" s="10">
        <v>0</v>
      </c>
      <c r="AJ1131" s="10">
        <v>0</v>
      </c>
      <c r="AK1131" s="10">
        <v>0</v>
      </c>
      <c r="AL1131" s="10">
        <v>0</v>
      </c>
      <c r="AM1131" s="10">
        <v>11.25</v>
      </c>
      <c r="AN1131" s="10">
        <v>0</v>
      </c>
      <c r="AO1131" s="10">
        <v>0</v>
      </c>
      <c r="AP1131" s="10">
        <v>11</v>
      </c>
      <c r="AQ1131" s="10">
        <v>0</v>
      </c>
      <c r="AR1131" s="10">
        <v>0</v>
      </c>
      <c r="AS1131" s="16">
        <v>0</v>
      </c>
      <c r="AT1131" s="16">
        <v>0</v>
      </c>
      <c r="AU1131" s="16">
        <v>0</v>
      </c>
      <c r="AV1131" s="16">
        <v>0</v>
      </c>
      <c r="AW1131" s="16" t="str">
        <v/>
      </c>
      <c r="AX1131" s="10">
        <f t="shared" si="121"/>
        <v>22.25</v>
      </c>
      <c r="AY1131" s="10">
        <f>SUM(Z1131:AK1131)</f>
        <v>0</v>
      </c>
      <c r="AZ1131" s="2" t="s">
        <v>119</v>
      </c>
      <c r="BA1131" s="10">
        <f t="shared" si="122"/>
        <v>3.7083333333333335</v>
      </c>
      <c r="BB1131" s="36" t="s">
        <v>118</v>
      </c>
      <c r="BC1131" s="39" t="str">
        <f t="shared" si="123"/>
        <v/>
      </c>
      <c r="BD1131" s="16">
        <f>SUM(AR1131:AW1131)</f>
        <v>0</v>
      </c>
      <c r="BE1131" s="10">
        <f>SUM(AL1131:AQ1131)</f>
        <v>22.25</v>
      </c>
      <c r="BF1131" s="12">
        <f t="shared" si="124"/>
        <v>0</v>
      </c>
      <c r="BG1131" s="12">
        <f t="shared" si="125"/>
        <v>1</v>
      </c>
      <c r="BH1131" s="9">
        <f t="shared" si="126"/>
        <v>22.25</v>
      </c>
      <c r="BI1131" s="39" t="str">
        <f t="shared" si="127"/>
        <v/>
      </c>
      <c r="BK1131" s="75"/>
    </row>
    <row r="1132" spans="1:63">
      <c r="A1132" s="2">
        <v>1129</v>
      </c>
      <c r="B1132" s="2">
        <v>2025</v>
      </c>
      <c r="C1132" s="1">
        <v>0</v>
      </c>
      <c r="D1132" s="37" t="str">
        <v>001J1000003mRHMIA2</v>
      </c>
      <c r="E1132" s="37" t="str">
        <v>JUNEJA  ISPAT</v>
      </c>
      <c r="F1132" s="37" t="str">
        <v>PUNJAB</v>
      </c>
      <c r="G1132" s="37" t="str">
        <v>LUDHIANA</v>
      </c>
      <c r="H1132" s="37">
        <v>0</v>
      </c>
      <c r="I1132" s="37" t="str">
        <v>PAL CEMENT AND STEEL PVT. LTD.</v>
      </c>
      <c r="J1132" s="37" t="str">
        <v>Abhishek Wadhwa</v>
      </c>
      <c r="K1132" s="37">
        <v>0</v>
      </c>
      <c r="L1132" s="37" t="str">
        <v>C12827</v>
      </c>
      <c r="M1132" s="37" t="str">
        <v>North</v>
      </c>
      <c r="N1132" s="2">
        <v>141003</v>
      </c>
      <c r="O1132" s="2" t="str">
        <v>03BTZPS9372Q1Z8</v>
      </c>
      <c r="P1132" s="2">
        <v>9501856222</v>
      </c>
      <c r="Q1132" s="2" t="str">
        <v>May'25</v>
      </c>
      <c r="R1132" s="2">
        <v>2026</v>
      </c>
      <c r="S1132" s="1">
        <v>0</v>
      </c>
      <c r="T1132" s="2">
        <v>100</v>
      </c>
      <c r="U1132" s="1">
        <v>0.10003333333333332</v>
      </c>
      <c r="V1132" s="1" t="str">
        <v>Star</v>
      </c>
      <c r="W1132" s="10">
        <v>0</v>
      </c>
      <c r="X1132" s="10">
        <v>0</v>
      </c>
      <c r="Y1132" s="10">
        <v>0</v>
      </c>
      <c r="Z1132" s="10">
        <v>0</v>
      </c>
      <c r="AA1132" s="10">
        <v>0</v>
      </c>
      <c r="AB1132" s="10">
        <v>0</v>
      </c>
      <c r="AC1132" s="10">
        <v>0</v>
      </c>
      <c r="AD1132" s="10">
        <v>0</v>
      </c>
      <c r="AE1132" s="10">
        <v>0</v>
      </c>
      <c r="AF1132" s="10">
        <v>0</v>
      </c>
      <c r="AG1132" s="10">
        <v>0</v>
      </c>
      <c r="AH1132" s="10">
        <v>0</v>
      </c>
      <c r="AI1132" s="10">
        <v>0</v>
      </c>
      <c r="AJ1132" s="10">
        <v>0</v>
      </c>
      <c r="AK1132" s="10">
        <v>0</v>
      </c>
      <c r="AL1132" s="10">
        <v>0</v>
      </c>
      <c r="AM1132" s="10">
        <v>15</v>
      </c>
      <c r="AN1132" s="10">
        <v>15</v>
      </c>
      <c r="AO1132" s="10">
        <v>14.98</v>
      </c>
      <c r="AP1132" s="10">
        <v>0</v>
      </c>
      <c r="AQ1132" s="10">
        <v>0</v>
      </c>
      <c r="AR1132" s="10">
        <v>0</v>
      </c>
      <c r="AS1132" s="16">
        <v>18.059999999999999</v>
      </c>
      <c r="AT1132" s="16">
        <v>15.07</v>
      </c>
      <c r="AU1132" s="16">
        <v>0</v>
      </c>
      <c r="AV1132" s="16">
        <v>14.94</v>
      </c>
      <c r="AW1132" s="16" t="str">
        <v/>
      </c>
      <c r="AX1132" s="10">
        <f t="shared" si="121"/>
        <v>93.050000000000011</v>
      </c>
      <c r="AY1132" s="10">
        <f>SUM(Z1132:AK1132)</f>
        <v>0</v>
      </c>
      <c r="AZ1132" s="2" t="s">
        <v>119</v>
      </c>
      <c r="BA1132" s="10">
        <f t="shared" si="122"/>
        <v>7.496666666666667</v>
      </c>
      <c r="BB1132" s="36" t="s">
        <v>118</v>
      </c>
      <c r="BC1132" s="39" t="str">
        <f t="shared" si="123"/>
        <v/>
      </c>
      <c r="BD1132" s="16">
        <f>SUM(AR1132:AW1132)</f>
        <v>48.069999999999993</v>
      </c>
      <c r="BE1132" s="10">
        <f>SUM(AL1132:AQ1132)</f>
        <v>44.980000000000004</v>
      </c>
      <c r="BF1132" s="12">
        <f t="shared" si="124"/>
        <v>0.51660397635679733</v>
      </c>
      <c r="BG1132" s="12">
        <f t="shared" si="125"/>
        <v>0.48339602364320255</v>
      </c>
      <c r="BH1132" s="9">
        <f t="shared" si="126"/>
        <v>93.050000000000011</v>
      </c>
      <c r="BI1132" s="39" t="str">
        <f t="shared" si="127"/>
        <v/>
      </c>
      <c r="BK1132" s="75"/>
    </row>
    <row r="1133" spans="1:63">
      <c r="A1133" s="2">
        <v>1130</v>
      </c>
      <c r="B1133" s="2">
        <v>2025</v>
      </c>
      <c r="C1133" s="1">
        <v>0</v>
      </c>
      <c r="D1133" s="37" t="str">
        <v>001J100000Vm4JaIAJ</v>
      </c>
      <c r="E1133" s="37" t="str">
        <v>SHIV SHAKTI TRADERS</v>
      </c>
      <c r="F1133" s="37" t="str">
        <v>HARYANA</v>
      </c>
      <c r="G1133" s="37" t="str">
        <v>AMBALA</v>
      </c>
      <c r="H1133" s="37">
        <v>0</v>
      </c>
      <c r="I1133" s="37" t="str">
        <v>RAMDOOT UDHYOG PRIVATE LIMITED</v>
      </c>
      <c r="J1133" s="37" t="str">
        <v>Deepak Dhiman</v>
      </c>
      <c r="K1133" s="37">
        <v>0</v>
      </c>
      <c r="L1133" s="37" t="str">
        <v>C13168</v>
      </c>
      <c r="M1133" s="37" t="str">
        <v>North</v>
      </c>
      <c r="N1133" s="2">
        <v>133201</v>
      </c>
      <c r="O1133" s="2" t="str">
        <v>06AXXPS8139A1ZZ</v>
      </c>
      <c r="P1133" s="2">
        <v>9416275600</v>
      </c>
      <c r="Q1133" s="2" t="str">
        <v>May'25</v>
      </c>
      <c r="R1133" s="2">
        <v>2026</v>
      </c>
      <c r="S1133" s="1">
        <v>0</v>
      </c>
      <c r="T1133" s="2">
        <v>50</v>
      </c>
      <c r="U1133" s="1">
        <v>0.12633333333333333</v>
      </c>
      <c r="V1133" s="1" t="str">
        <v>Friendly</v>
      </c>
      <c r="W1133" s="10">
        <v>0</v>
      </c>
      <c r="X1133" s="10">
        <v>0</v>
      </c>
      <c r="Y1133" s="10">
        <v>0</v>
      </c>
      <c r="Z1133" s="10">
        <v>0</v>
      </c>
      <c r="AA1133" s="10">
        <v>0</v>
      </c>
      <c r="AB1133" s="10">
        <v>0</v>
      </c>
      <c r="AC1133" s="10">
        <v>0</v>
      </c>
      <c r="AD1133" s="10">
        <v>0</v>
      </c>
      <c r="AE1133" s="10">
        <v>0</v>
      </c>
      <c r="AF1133" s="10">
        <v>0</v>
      </c>
      <c r="AG1133" s="10">
        <v>0</v>
      </c>
      <c r="AH1133" s="10">
        <v>0</v>
      </c>
      <c r="AI1133" s="10">
        <v>0</v>
      </c>
      <c r="AJ1133" s="10">
        <v>0</v>
      </c>
      <c r="AK1133" s="10">
        <v>0</v>
      </c>
      <c r="AL1133" s="10">
        <v>0</v>
      </c>
      <c r="AM1133" s="10">
        <v>24</v>
      </c>
      <c r="AN1133" s="10">
        <v>0</v>
      </c>
      <c r="AO1133" s="10">
        <v>0</v>
      </c>
      <c r="AP1133" s="10">
        <v>0</v>
      </c>
      <c r="AQ1133" s="10">
        <v>0</v>
      </c>
      <c r="AR1133" s="10">
        <v>0</v>
      </c>
      <c r="AS1133" s="16">
        <v>0</v>
      </c>
      <c r="AT1133" s="16">
        <v>0</v>
      </c>
      <c r="AU1133" s="16">
        <v>7</v>
      </c>
      <c r="AV1133" s="16">
        <v>11.95</v>
      </c>
      <c r="AW1133" s="16">
        <v>273</v>
      </c>
      <c r="AX1133" s="10">
        <f t="shared" si="121"/>
        <v>315.95</v>
      </c>
      <c r="AY1133" s="10">
        <f>SUM(Z1133:AK1133)</f>
        <v>0</v>
      </c>
      <c r="AZ1133" s="2" t="s">
        <v>119</v>
      </c>
      <c r="BA1133" s="10">
        <f t="shared" si="122"/>
        <v>4</v>
      </c>
      <c r="BB1133" s="36" t="s">
        <v>118</v>
      </c>
      <c r="BC1133" s="39" t="str">
        <f t="shared" si="123"/>
        <v>B</v>
      </c>
      <c r="BD1133" s="16">
        <f>SUM(AR1133:AW1133)</f>
        <v>291.95</v>
      </c>
      <c r="BE1133" s="10">
        <f>SUM(AL1133:AQ1133)</f>
        <v>24</v>
      </c>
      <c r="BF1133" s="12">
        <f t="shared" si="124"/>
        <v>0.92403861370470008</v>
      </c>
      <c r="BG1133" s="12">
        <f t="shared" si="125"/>
        <v>7.5961386295299888E-2</v>
      </c>
      <c r="BH1133" s="9">
        <f t="shared" si="126"/>
        <v>315.95</v>
      </c>
      <c r="BI1133" s="39" t="str">
        <f t="shared" si="127"/>
        <v>B</v>
      </c>
      <c r="BK1133" s="75"/>
    </row>
    <row r="1134" spans="1:63">
      <c r="A1134" s="2">
        <v>1131</v>
      </c>
      <c r="B1134" s="2">
        <v>2025</v>
      </c>
      <c r="C1134" s="1">
        <v>0</v>
      </c>
      <c r="D1134" s="37" t="str">
        <v>0015g00001VCBRvAAP</v>
      </c>
      <c r="E1134" s="37" t="str">
        <v>SHIVA TRADING</v>
      </c>
      <c r="F1134" s="37" t="str">
        <v>HARYANA</v>
      </c>
      <c r="G1134" s="37" t="str">
        <v>AMBALA</v>
      </c>
      <c r="H1134" s="37">
        <v>0</v>
      </c>
      <c r="I1134" s="37" t="str">
        <v>RAMDOOT UDHYOG PRIVATE LIMITED</v>
      </c>
      <c r="J1134" s="37" t="str">
        <v>Deepak Dhiman</v>
      </c>
      <c r="K1134" s="37">
        <v>0</v>
      </c>
      <c r="L1134" s="37" t="str">
        <v>C13168</v>
      </c>
      <c r="M1134" s="37" t="str">
        <v>North</v>
      </c>
      <c r="N1134" s="2">
        <v>134007</v>
      </c>
      <c r="O1134" s="2" t="str">
        <v>06BYEPK8830M1Z0</v>
      </c>
      <c r="P1134" s="2">
        <v>9813101083</v>
      </c>
      <c r="Q1134" s="2" t="str">
        <v>May'25</v>
      </c>
      <c r="R1134" s="2">
        <v>2026</v>
      </c>
      <c r="S1134" s="1">
        <v>0</v>
      </c>
      <c r="T1134" s="2">
        <v>50</v>
      </c>
      <c r="U1134" s="1">
        <v>1.7619333333333336</v>
      </c>
      <c r="V1134" s="1" t="str">
        <v>Friendly</v>
      </c>
      <c r="W1134" s="10">
        <v>0</v>
      </c>
      <c r="X1134" s="10">
        <v>0</v>
      </c>
      <c r="Y1134" s="10">
        <v>0</v>
      </c>
      <c r="Z1134" s="10">
        <v>0</v>
      </c>
      <c r="AA1134" s="10">
        <v>0</v>
      </c>
      <c r="AB1134" s="10">
        <v>0</v>
      </c>
      <c r="AC1134" s="10">
        <v>0</v>
      </c>
      <c r="AD1134" s="10">
        <v>0</v>
      </c>
      <c r="AE1134" s="10">
        <v>0</v>
      </c>
      <c r="AF1134" s="10">
        <v>0</v>
      </c>
      <c r="AG1134" s="10">
        <v>0</v>
      </c>
      <c r="AH1134" s="10">
        <v>0</v>
      </c>
      <c r="AI1134" s="10">
        <v>0</v>
      </c>
      <c r="AJ1134" s="10">
        <v>0</v>
      </c>
      <c r="AK1134" s="10">
        <v>0</v>
      </c>
      <c r="AL1134" s="10">
        <v>0</v>
      </c>
      <c r="AM1134" s="10">
        <v>36.31</v>
      </c>
      <c r="AN1134" s="10">
        <v>22</v>
      </c>
      <c r="AO1134" s="10">
        <v>11.95</v>
      </c>
      <c r="AP1134" s="10">
        <v>14.51</v>
      </c>
      <c r="AQ1134" s="10">
        <v>53.26</v>
      </c>
      <c r="AR1134" s="10">
        <v>27.51</v>
      </c>
      <c r="AS1134" s="16">
        <v>47.17</v>
      </c>
      <c r="AT1134" s="16">
        <v>0</v>
      </c>
      <c r="AU1134" s="16">
        <v>180</v>
      </c>
      <c r="AV1134" s="16">
        <v>84.29</v>
      </c>
      <c r="AW1134" s="16">
        <v>28</v>
      </c>
      <c r="AX1134" s="10">
        <f t="shared" si="121"/>
        <v>505</v>
      </c>
      <c r="AY1134" s="10">
        <f>SUM(Z1134:AK1134)</f>
        <v>0</v>
      </c>
      <c r="AZ1134" s="2" t="s">
        <v>119</v>
      </c>
      <c r="BA1134" s="10">
        <f t="shared" si="122"/>
        <v>23.004999999999999</v>
      </c>
      <c r="BB1134" s="36" t="s">
        <v>118</v>
      </c>
      <c r="BC1134" s="39" t="str">
        <f t="shared" si="123"/>
        <v>C</v>
      </c>
      <c r="BD1134" s="16">
        <f>SUM(AR1134:AW1134)</f>
        <v>366.97</v>
      </c>
      <c r="BE1134" s="10">
        <f>SUM(AL1134:AQ1134)</f>
        <v>138.03</v>
      </c>
      <c r="BF1134" s="12">
        <f t="shared" si="124"/>
        <v>0.72667326732673276</v>
      </c>
      <c r="BG1134" s="12">
        <f t="shared" si="125"/>
        <v>0.27332673267326735</v>
      </c>
      <c r="BH1134" s="9">
        <f t="shared" si="126"/>
        <v>505</v>
      </c>
      <c r="BI1134" s="39" t="str">
        <f t="shared" si="127"/>
        <v>C</v>
      </c>
      <c r="BJ1134" s="1" t="str">
        <f>_xlfn.XLOOKUP(D1134,'Holi gift'!A:A,'Holi gift'!A:A,"",0,1)</f>
        <v>0015g00001VCBRvAAP</v>
      </c>
      <c r="BK1134" s="75"/>
    </row>
    <row r="1135" spans="1:63">
      <c r="A1135" s="2">
        <v>1132</v>
      </c>
      <c r="B1135" s="2">
        <v>2025</v>
      </c>
      <c r="C1135" s="1">
        <v>0</v>
      </c>
      <c r="D1135" s="37" t="str">
        <v>001J100000VmBlWIAV</v>
      </c>
      <c r="E1135" s="37" t="str">
        <v>AK G MARKETING CO.</v>
      </c>
      <c r="F1135" s="37" t="str">
        <v>HARYANA</v>
      </c>
      <c r="G1135" s="37" t="str">
        <v>AMBALA</v>
      </c>
      <c r="H1135" s="37">
        <v>0</v>
      </c>
      <c r="I1135" s="37" t="str">
        <v>RAMDOOT UDHYOG PRIVATE LIMITED</v>
      </c>
      <c r="J1135" s="37" t="str">
        <v>Deepak Dhiman</v>
      </c>
      <c r="K1135" s="37">
        <v>0</v>
      </c>
      <c r="L1135" s="37" t="str">
        <v>C13168</v>
      </c>
      <c r="M1135" s="37" t="str">
        <v>North</v>
      </c>
      <c r="N1135" s="2">
        <v>133006</v>
      </c>
      <c r="O1135" s="2" t="str">
        <v>06ALLPG9349J1ZM</v>
      </c>
      <c r="P1135" s="2">
        <v>9996987124</v>
      </c>
      <c r="Q1135" s="2" t="str">
        <v>May'25</v>
      </c>
      <c r="R1135" s="2">
        <v>2026</v>
      </c>
      <c r="S1135" s="1">
        <v>0</v>
      </c>
      <c r="T1135" s="2">
        <v>50</v>
      </c>
      <c r="U1135" s="1">
        <v>0</v>
      </c>
      <c r="V1135" s="1" t="str">
        <v>Minor</v>
      </c>
      <c r="W1135" s="10">
        <v>0</v>
      </c>
      <c r="X1135" s="10">
        <v>0</v>
      </c>
      <c r="Y1135" s="10">
        <v>0</v>
      </c>
      <c r="Z1135" s="10">
        <v>0</v>
      </c>
      <c r="AA1135" s="10">
        <v>0</v>
      </c>
      <c r="AB1135" s="10">
        <v>0</v>
      </c>
      <c r="AC1135" s="10">
        <v>0</v>
      </c>
      <c r="AD1135" s="10">
        <v>0</v>
      </c>
      <c r="AE1135" s="10">
        <v>0</v>
      </c>
      <c r="AF1135" s="10">
        <v>0</v>
      </c>
      <c r="AG1135" s="10">
        <v>0</v>
      </c>
      <c r="AH1135" s="10">
        <v>0</v>
      </c>
      <c r="AI1135" s="10">
        <v>0</v>
      </c>
      <c r="AJ1135" s="10">
        <v>0</v>
      </c>
      <c r="AK1135" s="10">
        <v>0</v>
      </c>
      <c r="AL1135" s="10">
        <v>0</v>
      </c>
      <c r="AM1135" s="10">
        <v>12.03</v>
      </c>
      <c r="AN1135" s="10">
        <v>0</v>
      </c>
      <c r="AO1135" s="10">
        <v>0</v>
      </c>
      <c r="AP1135" s="10">
        <v>0</v>
      </c>
      <c r="AQ1135" s="10">
        <v>0</v>
      </c>
      <c r="AR1135" s="10">
        <v>0</v>
      </c>
      <c r="AS1135" s="16">
        <v>0</v>
      </c>
      <c r="AT1135" s="16">
        <v>0</v>
      </c>
      <c r="AU1135" s="16">
        <v>0</v>
      </c>
      <c r="AV1135" s="16">
        <v>0</v>
      </c>
      <c r="AW1135" s="16" t="str">
        <v/>
      </c>
      <c r="AX1135" s="10">
        <f t="shared" si="121"/>
        <v>12.03</v>
      </c>
      <c r="AY1135" s="10">
        <f>SUM(Z1135:AK1135)</f>
        <v>0</v>
      </c>
      <c r="AZ1135" s="2" t="s">
        <v>119</v>
      </c>
      <c r="BA1135" s="10">
        <f t="shared" si="122"/>
        <v>2.0049999999999999</v>
      </c>
      <c r="BB1135" s="36" t="s">
        <v>118</v>
      </c>
      <c r="BC1135" s="39" t="str">
        <f t="shared" si="123"/>
        <v/>
      </c>
      <c r="BD1135" s="16">
        <f>SUM(AR1135:AW1135)</f>
        <v>0</v>
      </c>
      <c r="BE1135" s="10">
        <f>SUM(AL1135:AQ1135)</f>
        <v>12.03</v>
      </c>
      <c r="BF1135" s="12">
        <f t="shared" si="124"/>
        <v>0</v>
      </c>
      <c r="BG1135" s="12">
        <f t="shared" si="125"/>
        <v>1</v>
      </c>
      <c r="BH1135" s="9">
        <f t="shared" si="126"/>
        <v>12.03</v>
      </c>
      <c r="BI1135" s="39" t="str">
        <f t="shared" si="127"/>
        <v/>
      </c>
      <c r="BK1135" s="75"/>
    </row>
    <row r="1136" spans="1:63">
      <c r="A1136" s="2">
        <v>1133</v>
      </c>
      <c r="B1136" s="2">
        <v>2025</v>
      </c>
      <c r="C1136" s="1">
        <v>0</v>
      </c>
      <c r="D1136" s="37" t="str">
        <v>0015g00001cbFaYAAU</v>
      </c>
      <c r="E1136" s="37" t="str">
        <v>AGGARWAL TRADERS</v>
      </c>
      <c r="F1136" s="37" t="str">
        <v>PUNJAB</v>
      </c>
      <c r="G1136" s="37" t="str">
        <v>BATHINDA</v>
      </c>
      <c r="H1136" s="37">
        <v>0</v>
      </c>
      <c r="I1136" s="37" t="str">
        <v>Tanvi Sales</v>
      </c>
      <c r="J1136" s="37" t="str">
        <v>Sonu Kumar</v>
      </c>
      <c r="K1136" s="37">
        <v>0</v>
      </c>
      <c r="L1136" s="37" t="str">
        <v>001J100000Vo0ZgIAJ</v>
      </c>
      <c r="M1136" s="37" t="str">
        <v>North</v>
      </c>
      <c r="N1136" s="2">
        <v>151103</v>
      </c>
      <c r="O1136" s="2">
        <v>0</v>
      </c>
      <c r="P1136" s="2">
        <v>0</v>
      </c>
      <c r="Q1136" s="2" t="str">
        <v>May'25</v>
      </c>
      <c r="R1136" s="2">
        <v>2026</v>
      </c>
      <c r="S1136" s="1">
        <v>0</v>
      </c>
      <c r="T1136" s="2">
        <v>100</v>
      </c>
      <c r="U1136" s="1">
        <v>0.17453333333333332</v>
      </c>
      <c r="V1136" s="1" t="str">
        <v>Star</v>
      </c>
      <c r="W1136" s="10">
        <v>0</v>
      </c>
      <c r="X1136" s="10">
        <v>0</v>
      </c>
      <c r="Y1136" s="10">
        <v>0</v>
      </c>
      <c r="Z1136" s="10">
        <v>0</v>
      </c>
      <c r="AA1136" s="10">
        <v>0</v>
      </c>
      <c r="AB1136" s="10">
        <v>0</v>
      </c>
      <c r="AC1136" s="10">
        <v>0</v>
      </c>
      <c r="AD1136" s="10">
        <v>0</v>
      </c>
      <c r="AE1136" s="10">
        <v>0</v>
      </c>
      <c r="AF1136" s="10">
        <v>0</v>
      </c>
      <c r="AG1136" s="10">
        <v>0</v>
      </c>
      <c r="AH1136" s="10">
        <v>0</v>
      </c>
      <c r="AI1136" s="10">
        <v>0</v>
      </c>
      <c r="AJ1136" s="10">
        <v>0</v>
      </c>
      <c r="AK1136" s="10">
        <v>0</v>
      </c>
      <c r="AL1136" s="10">
        <v>0</v>
      </c>
      <c r="AM1136" s="10">
        <v>27</v>
      </c>
      <c r="AN1136" s="10">
        <v>0</v>
      </c>
      <c r="AO1136" s="10">
        <v>11.85</v>
      </c>
      <c r="AP1136" s="10">
        <v>0</v>
      </c>
      <c r="AQ1136" s="10">
        <v>0</v>
      </c>
      <c r="AR1136" s="10">
        <v>27.95</v>
      </c>
      <c r="AS1136" s="16">
        <v>26.84</v>
      </c>
      <c r="AT1136" s="16">
        <v>24.28</v>
      </c>
      <c r="AU1136" s="16">
        <v>16</v>
      </c>
      <c r="AV1136" s="16">
        <v>12.08</v>
      </c>
      <c r="AW1136" s="16">
        <v>15</v>
      </c>
      <c r="AX1136" s="10">
        <f t="shared" si="121"/>
        <v>161.00000000000003</v>
      </c>
      <c r="AY1136" s="10">
        <f>SUM(Z1136:AK1136)</f>
        <v>0</v>
      </c>
      <c r="AZ1136" s="2" t="s">
        <v>119</v>
      </c>
      <c r="BA1136" s="10">
        <f t="shared" si="122"/>
        <v>6.4750000000000005</v>
      </c>
      <c r="BB1136" s="36" t="s">
        <v>118</v>
      </c>
      <c r="BC1136" s="39" t="str">
        <f t="shared" si="123"/>
        <v/>
      </c>
      <c r="BD1136" s="16">
        <f>SUM(AR1136:AW1136)</f>
        <v>122.14999999999999</v>
      </c>
      <c r="BE1136" s="10">
        <f>SUM(AL1136:AQ1136)</f>
        <v>38.85</v>
      </c>
      <c r="BF1136" s="12">
        <f t="shared" si="124"/>
        <v>0.75869565217391288</v>
      </c>
      <c r="BG1136" s="12">
        <f t="shared" si="125"/>
        <v>0.24130434782608692</v>
      </c>
      <c r="BH1136" s="9">
        <f t="shared" si="126"/>
        <v>161.00000000000003</v>
      </c>
      <c r="BI1136" s="39" t="str">
        <f t="shared" si="127"/>
        <v/>
      </c>
      <c r="BK1136" s="75"/>
    </row>
    <row r="1137" spans="1:63">
      <c r="A1137" s="2">
        <v>1134</v>
      </c>
      <c r="B1137" s="2">
        <v>2025</v>
      </c>
      <c r="C1137" s="1">
        <v>0</v>
      </c>
      <c r="D1137" s="37" t="str">
        <v>001J100000VnKKxIAN</v>
      </c>
      <c r="E1137" s="37" t="str">
        <v>DAYA RAM PAYRE LAL</v>
      </c>
      <c r="F1137" s="37" t="str">
        <v>PUNJAB</v>
      </c>
      <c r="G1137" s="37" t="str">
        <v>FAZILKA</v>
      </c>
      <c r="H1137" s="37">
        <v>0</v>
      </c>
      <c r="I1137" s="37" t="str">
        <v>Tanvi Sales</v>
      </c>
      <c r="J1137" s="37" t="str">
        <v>Sonu Kumar</v>
      </c>
      <c r="K1137" s="37">
        <v>0</v>
      </c>
      <c r="L1137" s="37" t="str">
        <v>001J100000Vo0ZgIAJ</v>
      </c>
      <c r="M1137" s="37" t="str">
        <v>North</v>
      </c>
      <c r="N1137" s="2">
        <v>152116</v>
      </c>
      <c r="O1137" s="2" t="str">
        <v>03ALJPK5175E2Z8</v>
      </c>
      <c r="P1137" s="2">
        <v>9872871104</v>
      </c>
      <c r="Q1137" s="2" t="str">
        <v>May'25</v>
      </c>
      <c r="R1137" s="2">
        <v>2026</v>
      </c>
      <c r="S1137" s="1">
        <v>0</v>
      </c>
      <c r="T1137" s="2">
        <v>100</v>
      </c>
      <c r="U1137" s="1">
        <v>2.1766666666666667E-2</v>
      </c>
      <c r="V1137" s="1" t="str">
        <v>Challenger</v>
      </c>
      <c r="W1137" s="10">
        <v>0</v>
      </c>
      <c r="X1137" s="10">
        <v>0</v>
      </c>
      <c r="Y1137" s="10">
        <v>0</v>
      </c>
      <c r="Z1137" s="10">
        <v>0</v>
      </c>
      <c r="AA1137" s="10">
        <v>0</v>
      </c>
      <c r="AB1137" s="10">
        <v>0</v>
      </c>
      <c r="AC1137" s="10">
        <v>0</v>
      </c>
      <c r="AD1137" s="10">
        <v>0</v>
      </c>
      <c r="AE1137" s="10">
        <v>0</v>
      </c>
      <c r="AF1137" s="10">
        <v>0</v>
      </c>
      <c r="AG1137" s="10">
        <v>0</v>
      </c>
      <c r="AH1137" s="10">
        <v>0</v>
      </c>
      <c r="AI1137" s="10">
        <v>0</v>
      </c>
      <c r="AJ1137" s="10">
        <v>0</v>
      </c>
      <c r="AK1137" s="10">
        <v>0</v>
      </c>
      <c r="AL1137" s="10">
        <v>0</v>
      </c>
      <c r="AM1137" s="10">
        <v>12</v>
      </c>
      <c r="AN1137" s="10">
        <v>0</v>
      </c>
      <c r="AO1137" s="10">
        <v>12.67</v>
      </c>
      <c r="AP1137" s="10">
        <v>0</v>
      </c>
      <c r="AQ1137" s="10">
        <v>11</v>
      </c>
      <c r="AR1137" s="10">
        <v>11.99</v>
      </c>
      <c r="AS1137" s="16">
        <v>0</v>
      </c>
      <c r="AT1137" s="16">
        <v>6.53</v>
      </c>
      <c r="AU1137" s="16">
        <v>0</v>
      </c>
      <c r="AV1137" s="16">
        <v>0</v>
      </c>
      <c r="AW1137" s="16" t="str">
        <v/>
      </c>
      <c r="AX1137" s="10">
        <f t="shared" si="121"/>
        <v>54.190000000000005</v>
      </c>
      <c r="AY1137" s="10">
        <f>SUM(Z1137:AK1137)</f>
        <v>0</v>
      </c>
      <c r="AZ1137" s="2" t="s">
        <v>119</v>
      </c>
      <c r="BA1137" s="10">
        <f t="shared" si="122"/>
        <v>5.9450000000000003</v>
      </c>
      <c r="BB1137" s="36" t="s">
        <v>118</v>
      </c>
      <c r="BC1137" s="39" t="str">
        <f t="shared" si="123"/>
        <v/>
      </c>
      <c r="BD1137" s="16">
        <f>SUM(AR1137:AW1137)</f>
        <v>18.52</v>
      </c>
      <c r="BE1137" s="10">
        <f>SUM(AL1137:AQ1137)</f>
        <v>35.67</v>
      </c>
      <c r="BF1137" s="12">
        <f t="shared" si="124"/>
        <v>0.34176047241188406</v>
      </c>
      <c r="BG1137" s="12">
        <f t="shared" si="125"/>
        <v>0.65823952758811588</v>
      </c>
      <c r="BH1137" s="9">
        <f t="shared" si="126"/>
        <v>54.190000000000005</v>
      </c>
      <c r="BI1137" s="39" t="str">
        <f t="shared" si="127"/>
        <v/>
      </c>
      <c r="BK1137" s="75"/>
    </row>
    <row r="1138" spans="1:63">
      <c r="A1138" s="2">
        <v>1135</v>
      </c>
      <c r="B1138" s="2">
        <v>2025</v>
      </c>
      <c r="C1138" s="1">
        <v>0</v>
      </c>
      <c r="D1138" s="37" t="str">
        <v>001J100000Vmp10IAB</v>
      </c>
      <c r="E1138" s="37" t="str">
        <v>JAWAHAR LAL SURINDER PAL</v>
      </c>
      <c r="F1138" s="37" t="str">
        <v>PUNJAB</v>
      </c>
      <c r="G1138" s="37" t="str">
        <v>BATHINDA</v>
      </c>
      <c r="H1138" s="37">
        <v>0</v>
      </c>
      <c r="I1138" s="37" t="str">
        <v>RAMDOOT UDHYOG PRIVATE LIMITED</v>
      </c>
      <c r="J1138" s="37" t="str">
        <v>Sonu Kumar</v>
      </c>
      <c r="K1138" s="37">
        <v>0</v>
      </c>
      <c r="L1138" s="37" t="str">
        <v>C13168</v>
      </c>
      <c r="M1138" s="37" t="str">
        <v>North</v>
      </c>
      <c r="N1138" s="2">
        <v>151301</v>
      </c>
      <c r="O1138" s="2" t="str">
        <v>03ACEPK0430E1ZH</v>
      </c>
      <c r="P1138" s="2">
        <v>9107106464</v>
      </c>
      <c r="Q1138" s="2" t="str">
        <v>May'25</v>
      </c>
      <c r="R1138" s="2">
        <v>2026</v>
      </c>
      <c r="S1138" s="1">
        <v>0</v>
      </c>
      <c r="T1138" s="2">
        <v>50</v>
      </c>
      <c r="U1138" s="1">
        <v>0</v>
      </c>
      <c r="V1138" s="1" t="str">
        <v>Minor</v>
      </c>
      <c r="W1138" s="10">
        <v>0</v>
      </c>
      <c r="X1138" s="10">
        <v>0</v>
      </c>
      <c r="Y1138" s="10">
        <v>0</v>
      </c>
      <c r="Z1138" s="10">
        <v>0</v>
      </c>
      <c r="AA1138" s="10">
        <v>0</v>
      </c>
      <c r="AB1138" s="10">
        <v>0</v>
      </c>
      <c r="AC1138" s="10">
        <v>0</v>
      </c>
      <c r="AD1138" s="10">
        <v>0</v>
      </c>
      <c r="AE1138" s="10">
        <v>0</v>
      </c>
      <c r="AF1138" s="10">
        <v>0</v>
      </c>
      <c r="AG1138" s="10">
        <v>0</v>
      </c>
      <c r="AH1138" s="10">
        <v>0</v>
      </c>
      <c r="AI1138" s="10">
        <v>0</v>
      </c>
      <c r="AJ1138" s="10">
        <v>0</v>
      </c>
      <c r="AK1138" s="10">
        <v>0</v>
      </c>
      <c r="AL1138" s="10">
        <v>0</v>
      </c>
      <c r="AM1138" s="10">
        <v>15</v>
      </c>
      <c r="AN1138" s="10">
        <v>0</v>
      </c>
      <c r="AO1138" s="10">
        <v>0</v>
      </c>
      <c r="AP1138" s="10">
        <v>0</v>
      </c>
      <c r="AQ1138" s="10">
        <v>0</v>
      </c>
      <c r="AR1138" s="10">
        <v>0</v>
      </c>
      <c r="AS1138" s="16">
        <v>0</v>
      </c>
      <c r="AT1138" s="16">
        <v>0</v>
      </c>
      <c r="AU1138" s="16">
        <v>0</v>
      </c>
      <c r="AV1138" s="16">
        <v>0</v>
      </c>
      <c r="AW1138" s="16" t="str">
        <v/>
      </c>
      <c r="AX1138" s="10">
        <f t="shared" si="121"/>
        <v>15</v>
      </c>
      <c r="AY1138" s="10">
        <f>SUM(Z1138:AK1138)</f>
        <v>0</v>
      </c>
      <c r="AZ1138" s="2" t="s">
        <v>119</v>
      </c>
      <c r="BA1138" s="10">
        <f t="shared" si="122"/>
        <v>2.5</v>
      </c>
      <c r="BB1138" s="36" t="s">
        <v>118</v>
      </c>
      <c r="BC1138" s="39" t="str">
        <f t="shared" si="123"/>
        <v/>
      </c>
      <c r="BD1138" s="16">
        <f>SUM(AR1138:AW1138)</f>
        <v>0</v>
      </c>
      <c r="BE1138" s="10">
        <f>SUM(AL1138:AQ1138)</f>
        <v>15</v>
      </c>
      <c r="BF1138" s="12">
        <f t="shared" si="124"/>
        <v>0</v>
      </c>
      <c r="BG1138" s="12">
        <f t="shared" si="125"/>
        <v>1</v>
      </c>
      <c r="BH1138" s="9">
        <f t="shared" si="126"/>
        <v>15</v>
      </c>
      <c r="BI1138" s="39" t="str">
        <f t="shared" si="127"/>
        <v/>
      </c>
      <c r="BK1138" s="75"/>
    </row>
    <row r="1139" spans="1:63">
      <c r="A1139" s="2">
        <v>1136</v>
      </c>
      <c r="B1139" s="2">
        <v>2025</v>
      </c>
      <c r="C1139" s="1">
        <v>0</v>
      </c>
      <c r="D1139" s="37" t="str">
        <v>0015g00001V9SNmAAN</v>
      </c>
      <c r="E1139" s="37" t="str">
        <v>M/S TANEJA IRON SYNDICATE</v>
      </c>
      <c r="F1139" s="37" t="str">
        <v>UTTAR PRADESH</v>
      </c>
      <c r="G1139" s="37" t="str">
        <v>GAUTAM BUDDHA NAGAR</v>
      </c>
      <c r="H1139" s="37">
        <v>0</v>
      </c>
      <c r="I1139" s="37" t="str">
        <v>SHASHI STEELS CORPORATION</v>
      </c>
      <c r="J1139" s="37" t="str">
        <v>Abhijeet Biswas</v>
      </c>
      <c r="K1139" s="37">
        <v>0</v>
      </c>
      <c r="L1139" s="37" t="str">
        <v>C12816</v>
      </c>
      <c r="M1139" s="37" t="str">
        <v>North</v>
      </c>
      <c r="N1139" s="2">
        <v>201301</v>
      </c>
      <c r="O1139" s="2" t="str">
        <v>09AAZPT4933C1Z3</v>
      </c>
      <c r="P1139" s="2">
        <v>9711593657</v>
      </c>
      <c r="Q1139" s="2" t="str">
        <v>May'25</v>
      </c>
      <c r="R1139" s="2">
        <v>2026</v>
      </c>
      <c r="S1139" s="1">
        <v>0</v>
      </c>
      <c r="T1139" s="2">
        <v>150</v>
      </c>
      <c r="U1139" s="1">
        <v>4.2222222222222223E-2</v>
      </c>
      <c r="V1139" s="1" t="str">
        <v>Challenger</v>
      </c>
      <c r="W1139" s="10">
        <v>0</v>
      </c>
      <c r="X1139" s="10">
        <v>0</v>
      </c>
      <c r="Y1139" s="10">
        <v>0</v>
      </c>
      <c r="Z1139" s="10">
        <v>0</v>
      </c>
      <c r="AA1139" s="10">
        <v>0</v>
      </c>
      <c r="AB1139" s="10">
        <v>0</v>
      </c>
      <c r="AC1139" s="10">
        <v>0</v>
      </c>
      <c r="AD1139" s="10">
        <v>0</v>
      </c>
      <c r="AE1139" s="10">
        <v>0</v>
      </c>
      <c r="AF1139" s="10">
        <v>0</v>
      </c>
      <c r="AG1139" s="10">
        <v>0</v>
      </c>
      <c r="AH1139" s="10">
        <v>0</v>
      </c>
      <c r="AI1139" s="10">
        <v>0</v>
      </c>
      <c r="AJ1139" s="10">
        <v>0</v>
      </c>
      <c r="AK1139" s="10">
        <v>0</v>
      </c>
      <c r="AL1139" s="10">
        <v>0</v>
      </c>
      <c r="AM1139" s="10">
        <v>59</v>
      </c>
      <c r="AN1139" s="10">
        <v>59.12</v>
      </c>
      <c r="AO1139" s="10">
        <v>11.96</v>
      </c>
      <c r="AP1139" s="10">
        <v>0</v>
      </c>
      <c r="AQ1139" s="10">
        <v>2</v>
      </c>
      <c r="AR1139" s="10">
        <v>11.5</v>
      </c>
      <c r="AS1139" s="16">
        <v>42.2</v>
      </c>
      <c r="AT1139" s="16">
        <v>0</v>
      </c>
      <c r="AU1139" s="16">
        <v>19</v>
      </c>
      <c r="AV1139" s="16">
        <v>0</v>
      </c>
      <c r="AW1139" s="16" t="str">
        <v/>
      </c>
      <c r="AX1139" s="10">
        <f t="shared" si="121"/>
        <v>204.78000000000003</v>
      </c>
      <c r="AY1139" s="10">
        <f>SUM(Z1139:AK1139)</f>
        <v>0</v>
      </c>
      <c r="AZ1139" s="2" t="s">
        <v>119</v>
      </c>
      <c r="BA1139" s="10">
        <f t="shared" si="122"/>
        <v>22.013333333333335</v>
      </c>
      <c r="BB1139" s="36" t="s">
        <v>118</v>
      </c>
      <c r="BC1139" s="39" t="str">
        <f t="shared" si="123"/>
        <v>A</v>
      </c>
      <c r="BD1139" s="16">
        <f>SUM(AR1139:AW1139)</f>
        <v>72.7</v>
      </c>
      <c r="BE1139" s="10">
        <f>SUM(AL1139:AQ1139)</f>
        <v>132.08000000000001</v>
      </c>
      <c r="BF1139" s="12">
        <f t="shared" si="124"/>
        <v>0.35501513819708952</v>
      </c>
      <c r="BG1139" s="12">
        <f t="shared" si="125"/>
        <v>0.64498486180291037</v>
      </c>
      <c r="BH1139" s="9">
        <f t="shared" si="126"/>
        <v>204.78000000000003</v>
      </c>
      <c r="BI1139" s="39" t="str">
        <f t="shared" si="127"/>
        <v>A</v>
      </c>
      <c r="BK1139" s="75"/>
    </row>
    <row r="1140" spans="1:63">
      <c r="A1140" s="2">
        <v>1137</v>
      </c>
      <c r="B1140" s="2">
        <v>2025</v>
      </c>
      <c r="C1140" s="1">
        <v>0</v>
      </c>
      <c r="D1140" s="37" t="str">
        <v>0015g00001YPwsuAAD</v>
      </c>
      <c r="E1140" s="37" t="str">
        <v>M/S RAVI TRADERS</v>
      </c>
      <c r="F1140" s="37" t="str">
        <v>UTTAR PRADESH</v>
      </c>
      <c r="G1140" s="37" t="str">
        <v>GAUTAM BUDDHA NAGAR</v>
      </c>
      <c r="H1140" s="37">
        <v>0</v>
      </c>
      <c r="I1140" s="37" t="str">
        <v>SHASHI STEELS CORPORATION</v>
      </c>
      <c r="J1140" s="37" t="str">
        <v>Abhijeet Biswas</v>
      </c>
      <c r="K1140" s="37">
        <v>0</v>
      </c>
      <c r="L1140" s="37" t="str">
        <v>C12816</v>
      </c>
      <c r="M1140" s="37" t="str">
        <v>North</v>
      </c>
      <c r="N1140" s="2">
        <v>201306</v>
      </c>
      <c r="O1140" s="2" t="str">
        <v>09AQOPP7480P1ZM</v>
      </c>
      <c r="P1140" s="2">
        <v>9811984518</v>
      </c>
      <c r="Q1140" s="2" t="str">
        <v>May'25</v>
      </c>
      <c r="R1140" s="2">
        <v>2026</v>
      </c>
      <c r="S1140" s="1">
        <v>0</v>
      </c>
      <c r="T1140" s="2">
        <v>100</v>
      </c>
      <c r="U1140" s="1">
        <v>0</v>
      </c>
      <c r="V1140" s="1" t="str">
        <v>Challenger</v>
      </c>
      <c r="W1140" s="10">
        <v>0</v>
      </c>
      <c r="X1140" s="10">
        <v>0</v>
      </c>
      <c r="Y1140" s="10">
        <v>0</v>
      </c>
      <c r="Z1140" s="10">
        <v>0</v>
      </c>
      <c r="AA1140" s="10">
        <v>0</v>
      </c>
      <c r="AB1140" s="10">
        <v>0</v>
      </c>
      <c r="AC1140" s="10">
        <v>0</v>
      </c>
      <c r="AD1140" s="10">
        <v>0</v>
      </c>
      <c r="AE1140" s="10">
        <v>0</v>
      </c>
      <c r="AF1140" s="10">
        <v>0</v>
      </c>
      <c r="AG1140" s="10">
        <v>0</v>
      </c>
      <c r="AH1140" s="10">
        <v>0</v>
      </c>
      <c r="AI1140" s="10">
        <v>0</v>
      </c>
      <c r="AJ1140" s="10">
        <v>0</v>
      </c>
      <c r="AK1140" s="10">
        <v>0</v>
      </c>
      <c r="AL1140" s="10">
        <v>0</v>
      </c>
      <c r="AM1140" s="10">
        <v>8</v>
      </c>
      <c r="AN1140" s="10">
        <v>0</v>
      </c>
      <c r="AO1140" s="10">
        <v>54.53</v>
      </c>
      <c r="AP1140" s="10">
        <v>1.89</v>
      </c>
      <c r="AQ1140" s="10">
        <v>0</v>
      </c>
      <c r="AR1140" s="10">
        <v>0</v>
      </c>
      <c r="AS1140" s="16">
        <v>0</v>
      </c>
      <c r="AT1140" s="16">
        <v>0</v>
      </c>
      <c r="AU1140" s="16">
        <v>0</v>
      </c>
      <c r="AV1140" s="16">
        <v>0</v>
      </c>
      <c r="AW1140" s="16" t="str">
        <v/>
      </c>
      <c r="AX1140" s="10">
        <f t="shared" si="121"/>
        <v>64.42</v>
      </c>
      <c r="AY1140" s="10">
        <f>SUM(Z1140:AK1140)</f>
        <v>0</v>
      </c>
      <c r="AZ1140" s="2" t="s">
        <v>119</v>
      </c>
      <c r="BA1140" s="10">
        <f t="shared" si="122"/>
        <v>10.736666666666666</v>
      </c>
      <c r="BB1140" s="36" t="s">
        <v>118</v>
      </c>
      <c r="BC1140" s="39" t="str">
        <f t="shared" si="123"/>
        <v/>
      </c>
      <c r="BD1140" s="16">
        <f>SUM(AR1140:AW1140)</f>
        <v>0</v>
      </c>
      <c r="BE1140" s="10">
        <f>SUM(AL1140:AQ1140)</f>
        <v>64.42</v>
      </c>
      <c r="BF1140" s="12">
        <f t="shared" si="124"/>
        <v>0</v>
      </c>
      <c r="BG1140" s="12">
        <f t="shared" si="125"/>
        <v>1</v>
      </c>
      <c r="BH1140" s="9">
        <f t="shared" si="126"/>
        <v>64.42</v>
      </c>
      <c r="BI1140" s="39" t="str">
        <f t="shared" si="127"/>
        <v/>
      </c>
      <c r="BK1140" s="75"/>
    </row>
    <row r="1141" spans="1:63">
      <c r="A1141" s="2">
        <v>1138</v>
      </c>
      <c r="B1141" s="2">
        <v>2025</v>
      </c>
      <c r="C1141" s="1">
        <v>0</v>
      </c>
      <c r="D1141" s="37" t="str">
        <v>001J100000VldPaIAJ</v>
      </c>
      <c r="E1141" s="37" t="str">
        <v>M/S AGRAWAL IRON STORE</v>
      </c>
      <c r="F1141" s="37" t="str">
        <v>UTTARAKHAND</v>
      </c>
      <c r="G1141" s="37" t="str">
        <v>UDAM SINGH NAGAR</v>
      </c>
      <c r="H1141" s="37">
        <v>0</v>
      </c>
      <c r="I1141" s="37" t="str">
        <v>SHIVA SALES INDIA CORPORATION</v>
      </c>
      <c r="J1141" s="37" t="str">
        <v>Manoj Yadav</v>
      </c>
      <c r="K1141" s="37">
        <v>0</v>
      </c>
      <c r="L1141" s="37" t="str">
        <v>C12821</v>
      </c>
      <c r="M1141" s="37" t="str">
        <v>North</v>
      </c>
      <c r="N1141" s="2">
        <v>262405</v>
      </c>
      <c r="O1141" s="2" t="str">
        <v>05AFIPG5213J1ZP</v>
      </c>
      <c r="P1141" s="2">
        <v>7500555692</v>
      </c>
      <c r="Q1141" s="2" t="str">
        <v>May'25</v>
      </c>
      <c r="R1141" s="2">
        <v>2026</v>
      </c>
      <c r="S1141" s="1">
        <v>0</v>
      </c>
      <c r="T1141" s="2">
        <v>60</v>
      </c>
      <c r="U1141" s="1">
        <v>0.23088888888888889</v>
      </c>
      <c r="V1141" s="1" t="str">
        <v>Star</v>
      </c>
      <c r="W1141" s="10">
        <v>0</v>
      </c>
      <c r="X1141" s="10">
        <v>0</v>
      </c>
      <c r="Y1141" s="10">
        <v>0</v>
      </c>
      <c r="Z1141" s="10">
        <v>0</v>
      </c>
      <c r="AA1141" s="10">
        <v>0</v>
      </c>
      <c r="AB1141" s="10">
        <v>0</v>
      </c>
      <c r="AC1141" s="10">
        <v>0</v>
      </c>
      <c r="AD1141" s="10">
        <v>0</v>
      </c>
      <c r="AE1141" s="10">
        <v>0</v>
      </c>
      <c r="AF1141" s="10">
        <v>0</v>
      </c>
      <c r="AG1141" s="10">
        <v>0</v>
      </c>
      <c r="AH1141" s="10">
        <v>0</v>
      </c>
      <c r="AI1141" s="10">
        <v>0</v>
      </c>
      <c r="AJ1141" s="10">
        <v>0</v>
      </c>
      <c r="AK1141" s="10">
        <v>0</v>
      </c>
      <c r="AL1141" s="10">
        <v>0</v>
      </c>
      <c r="AM1141" s="10">
        <v>186</v>
      </c>
      <c r="AN1141" s="10">
        <v>0</v>
      </c>
      <c r="AO1141" s="10">
        <v>29.52</v>
      </c>
      <c r="AP1141" s="10">
        <v>15</v>
      </c>
      <c r="AQ1141" s="10">
        <v>41.58</v>
      </c>
      <c r="AR1141" s="10">
        <v>0</v>
      </c>
      <c r="AS1141" s="16">
        <v>0</v>
      </c>
      <c r="AT1141" s="16">
        <v>15.03</v>
      </c>
      <c r="AU1141" s="16">
        <v>0</v>
      </c>
      <c r="AV1141" s="16">
        <v>26.53</v>
      </c>
      <c r="AW1141" s="16">
        <v>30</v>
      </c>
      <c r="AX1141" s="10">
        <f t="shared" si="121"/>
        <v>343.65999999999997</v>
      </c>
      <c r="AY1141" s="10">
        <f>SUM(Z1141:AK1141)</f>
        <v>0</v>
      </c>
      <c r="AZ1141" s="2" t="s">
        <v>119</v>
      </c>
      <c r="BA1141" s="10">
        <f t="shared" si="122"/>
        <v>45.35</v>
      </c>
      <c r="BB1141" s="36" t="s">
        <v>118</v>
      </c>
      <c r="BC1141" s="39" t="str">
        <f t="shared" si="123"/>
        <v>B</v>
      </c>
      <c r="BD1141" s="16">
        <f>SUM(AR1141:AW1141)</f>
        <v>71.56</v>
      </c>
      <c r="BE1141" s="10">
        <f>SUM(AL1141:AQ1141)</f>
        <v>272.10000000000002</v>
      </c>
      <c r="BF1141" s="12">
        <f t="shared" si="124"/>
        <v>0.2082290636093814</v>
      </c>
      <c r="BG1141" s="12">
        <f t="shared" si="125"/>
        <v>0.7917709363906188</v>
      </c>
      <c r="BH1141" s="9">
        <f t="shared" si="126"/>
        <v>343.65999999999997</v>
      </c>
      <c r="BI1141" s="39" t="str">
        <f t="shared" si="127"/>
        <v>B</v>
      </c>
      <c r="BJ1141" s="1" t="str">
        <f>_xlfn.XLOOKUP(D1141,'Holi gift'!A:A,'Holi gift'!A:A,"",0,1)</f>
        <v>001J100000VldPaIAJ</v>
      </c>
      <c r="BK1141" s="75"/>
    </row>
    <row r="1142" spans="1:63">
      <c r="A1142" s="2">
        <v>1139</v>
      </c>
      <c r="B1142" s="2">
        <v>2025</v>
      </c>
      <c r="C1142" s="1">
        <v>0</v>
      </c>
      <c r="D1142" s="37" t="str">
        <v>0015g00001XaofuAAB</v>
      </c>
      <c r="E1142" s="37" t="str">
        <v>M/S PYARE LAL AND COMPANY</v>
      </c>
      <c r="F1142" s="37" t="str">
        <v>UTTARAKHAND</v>
      </c>
      <c r="G1142" s="37" t="str">
        <v>NAINITAL</v>
      </c>
      <c r="H1142" s="37">
        <v>0</v>
      </c>
      <c r="I1142" s="37" t="str">
        <v>SHIVA SALES INDIA CORPORATION</v>
      </c>
      <c r="J1142" s="37" t="str">
        <v>Manoj Yadav</v>
      </c>
      <c r="K1142" s="37">
        <v>0</v>
      </c>
      <c r="L1142" s="37" t="str">
        <v>C12821</v>
      </c>
      <c r="M1142" s="37" t="str">
        <v>North</v>
      </c>
      <c r="N1142" s="2">
        <v>263139</v>
      </c>
      <c r="O1142" s="2">
        <v>0</v>
      </c>
      <c r="P1142" s="2">
        <v>0</v>
      </c>
      <c r="Q1142" s="2" t="str">
        <v>May'25</v>
      </c>
      <c r="R1142" s="2">
        <v>2026</v>
      </c>
      <c r="S1142" s="1">
        <v>0</v>
      </c>
      <c r="T1142" s="2">
        <v>100</v>
      </c>
      <c r="U1142" s="1">
        <v>0.52569999999999995</v>
      </c>
      <c r="V1142" s="1" t="str">
        <v>Star</v>
      </c>
      <c r="W1142" s="10">
        <v>0</v>
      </c>
      <c r="X1142" s="10">
        <v>0</v>
      </c>
      <c r="Y1142" s="10">
        <v>0</v>
      </c>
      <c r="Z1142" s="10">
        <v>0</v>
      </c>
      <c r="AA1142" s="10">
        <v>0</v>
      </c>
      <c r="AB1142" s="10">
        <v>0</v>
      </c>
      <c r="AC1142" s="10">
        <v>0</v>
      </c>
      <c r="AD1142" s="10">
        <v>0</v>
      </c>
      <c r="AE1142" s="10">
        <v>0</v>
      </c>
      <c r="AF1142" s="10">
        <v>0</v>
      </c>
      <c r="AG1142" s="10">
        <v>0</v>
      </c>
      <c r="AH1142" s="10">
        <v>0</v>
      </c>
      <c r="AI1142" s="10">
        <v>0</v>
      </c>
      <c r="AJ1142" s="10">
        <v>0</v>
      </c>
      <c r="AK1142" s="10">
        <v>0</v>
      </c>
      <c r="AL1142" s="10">
        <v>0</v>
      </c>
      <c r="AM1142" s="10">
        <v>15</v>
      </c>
      <c r="AN1142" s="10">
        <v>15</v>
      </c>
      <c r="AO1142" s="10">
        <v>0</v>
      </c>
      <c r="AP1142" s="10">
        <v>15.07</v>
      </c>
      <c r="AQ1142" s="10">
        <v>15.08</v>
      </c>
      <c r="AR1142" s="10">
        <v>12</v>
      </c>
      <c r="AS1142" s="16">
        <v>0</v>
      </c>
      <c r="AT1142" s="16">
        <v>6.5</v>
      </c>
      <c r="AU1142" s="16">
        <v>50</v>
      </c>
      <c r="AV1142" s="16">
        <v>101.21</v>
      </c>
      <c r="AW1142" s="16">
        <v>15</v>
      </c>
      <c r="AX1142" s="10">
        <f t="shared" si="121"/>
        <v>244.86</v>
      </c>
      <c r="AY1142" s="10">
        <f>SUM(Z1142:AK1142)</f>
        <v>0</v>
      </c>
      <c r="AZ1142" s="2" t="s">
        <v>119</v>
      </c>
      <c r="BA1142" s="10">
        <f t="shared" si="122"/>
        <v>10.025</v>
      </c>
      <c r="BB1142" s="36" t="s">
        <v>118</v>
      </c>
      <c r="BC1142" s="39" t="str">
        <f t="shared" si="123"/>
        <v>A</v>
      </c>
      <c r="BD1142" s="16">
        <f>SUM(AR1142:AW1142)</f>
        <v>184.70999999999998</v>
      </c>
      <c r="BE1142" s="10">
        <f>SUM(AL1142:AQ1142)</f>
        <v>60.15</v>
      </c>
      <c r="BF1142" s="12">
        <f t="shared" si="124"/>
        <v>0.7543494241607448</v>
      </c>
      <c r="BG1142" s="12">
        <f t="shared" si="125"/>
        <v>0.24565057583925506</v>
      </c>
      <c r="BH1142" s="9">
        <f t="shared" si="126"/>
        <v>244.86</v>
      </c>
      <c r="BI1142" s="39" t="str">
        <f t="shared" si="127"/>
        <v>A</v>
      </c>
      <c r="BK1142" s="75"/>
    </row>
    <row r="1143" spans="1:63">
      <c r="A1143" s="2">
        <v>1140</v>
      </c>
      <c r="B1143" s="2">
        <v>2025</v>
      </c>
      <c r="C1143" s="1">
        <v>0</v>
      </c>
      <c r="D1143" s="37" t="str">
        <v>001J1000009GVhuIAG</v>
      </c>
      <c r="E1143" s="37" t="str">
        <v>M/S GARG STEEL CENTER</v>
      </c>
      <c r="F1143" s="37" t="str">
        <v>UTTARAKHAND</v>
      </c>
      <c r="G1143" s="37" t="str">
        <v>UDAM SINGH NAGAR</v>
      </c>
      <c r="H1143" s="37">
        <v>0</v>
      </c>
      <c r="I1143" s="37" t="str">
        <v>SHIVA SALES INDIA CORPORATION</v>
      </c>
      <c r="J1143" s="37" t="str">
        <v>Manoj Yadav</v>
      </c>
      <c r="K1143" s="37">
        <v>0</v>
      </c>
      <c r="L1143" s="37" t="str">
        <v>C12821</v>
      </c>
      <c r="M1143" s="37" t="str">
        <v>North</v>
      </c>
      <c r="N1143" s="2">
        <v>263148</v>
      </c>
      <c r="O1143" s="2" t="str">
        <v>05AESPA1355A1Z3</v>
      </c>
      <c r="P1143" s="2">
        <v>9756202162</v>
      </c>
      <c r="Q1143" s="2" t="str">
        <v>May'25</v>
      </c>
      <c r="R1143" s="2">
        <v>2026</v>
      </c>
      <c r="S1143" s="1">
        <v>0</v>
      </c>
      <c r="T1143" s="2">
        <v>150</v>
      </c>
      <c r="U1143" s="1">
        <v>0.24011111111111111</v>
      </c>
      <c r="V1143" s="1" t="str">
        <v>Star</v>
      </c>
      <c r="W1143" s="10">
        <v>0</v>
      </c>
      <c r="X1143" s="10">
        <v>0</v>
      </c>
      <c r="Y1143" s="10">
        <v>0</v>
      </c>
      <c r="Z1143" s="10">
        <v>0</v>
      </c>
      <c r="AA1143" s="10">
        <v>0</v>
      </c>
      <c r="AB1143" s="10">
        <v>0</v>
      </c>
      <c r="AC1143" s="10">
        <v>0</v>
      </c>
      <c r="AD1143" s="10">
        <v>0</v>
      </c>
      <c r="AE1143" s="10">
        <v>0</v>
      </c>
      <c r="AF1143" s="10">
        <v>0</v>
      </c>
      <c r="AG1143" s="10">
        <v>0</v>
      </c>
      <c r="AH1143" s="10">
        <v>0</v>
      </c>
      <c r="AI1143" s="10">
        <v>0</v>
      </c>
      <c r="AJ1143" s="10">
        <v>0</v>
      </c>
      <c r="AK1143" s="10">
        <v>0</v>
      </c>
      <c r="AL1143" s="10">
        <v>0</v>
      </c>
      <c r="AM1143" s="10">
        <v>6</v>
      </c>
      <c r="AN1143" s="10">
        <v>7</v>
      </c>
      <c r="AO1143" s="10">
        <v>2</v>
      </c>
      <c r="AP1143" s="10">
        <v>0</v>
      </c>
      <c r="AQ1143" s="10">
        <v>0</v>
      </c>
      <c r="AR1143" s="10">
        <v>0</v>
      </c>
      <c r="AS1143" s="16">
        <v>0</v>
      </c>
      <c r="AT1143" s="16">
        <v>20.05</v>
      </c>
      <c r="AU1143" s="16">
        <v>54</v>
      </c>
      <c r="AV1143" s="16">
        <v>34</v>
      </c>
      <c r="AW1143" s="16">
        <v>24</v>
      </c>
      <c r="AX1143" s="10">
        <f t="shared" si="121"/>
        <v>147.05000000000001</v>
      </c>
      <c r="AY1143" s="10">
        <f>SUM(Z1143:AK1143)</f>
        <v>0</v>
      </c>
      <c r="AZ1143" s="2" t="s">
        <v>119</v>
      </c>
      <c r="BA1143" s="10">
        <f t="shared" si="122"/>
        <v>2.5</v>
      </c>
      <c r="BB1143" s="36" t="s">
        <v>118</v>
      </c>
      <c r="BC1143" s="39" t="str">
        <f t="shared" si="123"/>
        <v/>
      </c>
      <c r="BD1143" s="16">
        <f>SUM(AR1143:AW1143)</f>
        <v>132.05000000000001</v>
      </c>
      <c r="BE1143" s="10">
        <f>SUM(AL1143:AQ1143)</f>
        <v>15</v>
      </c>
      <c r="BF1143" s="12">
        <f t="shared" si="124"/>
        <v>0.89799387963277799</v>
      </c>
      <c r="BG1143" s="12">
        <f t="shared" si="125"/>
        <v>0.10200612036722202</v>
      </c>
      <c r="BH1143" s="9">
        <f t="shared" si="126"/>
        <v>147.05000000000001</v>
      </c>
      <c r="BI1143" s="39" t="str">
        <f t="shared" si="127"/>
        <v/>
      </c>
      <c r="BK1143" s="75"/>
    </row>
    <row r="1144" spans="1:63">
      <c r="A1144" s="2">
        <v>1141</v>
      </c>
      <c r="B1144" s="2">
        <v>2025</v>
      </c>
      <c r="C1144" s="1">
        <v>0</v>
      </c>
      <c r="D1144" s="37" t="str">
        <v>001J100000VnUHOIA3</v>
      </c>
      <c r="E1144" s="37" t="str">
        <v>M/S ARYAN TRADERS</v>
      </c>
      <c r="F1144" s="37" t="str">
        <v>UTTARAKHAND</v>
      </c>
      <c r="G1144" s="37" t="str">
        <v>DEHRADUN</v>
      </c>
      <c r="H1144" s="37">
        <v>0</v>
      </c>
      <c r="I1144" s="37" t="str">
        <v>SHIVA SALES INDIA CORPORATION</v>
      </c>
      <c r="J1144" s="37" t="str">
        <v>Ravi Kumar</v>
      </c>
      <c r="K1144" s="37">
        <v>0</v>
      </c>
      <c r="L1144" s="37" t="str">
        <v>C12821</v>
      </c>
      <c r="M1144" s="37" t="str">
        <v>North</v>
      </c>
      <c r="N1144" s="2">
        <v>248001</v>
      </c>
      <c r="O1144" s="2" t="str">
        <v>05AWKPS2619H1ZD</v>
      </c>
      <c r="P1144" s="2">
        <v>9412059922</v>
      </c>
      <c r="Q1144" s="2" t="str">
        <v>May'25</v>
      </c>
      <c r="R1144" s="2">
        <v>2026</v>
      </c>
      <c r="S1144" s="1">
        <v>0</v>
      </c>
      <c r="T1144" s="2">
        <v>50</v>
      </c>
      <c r="U1144" s="1">
        <v>0.14000000000000001</v>
      </c>
      <c r="V1144" s="1" t="str">
        <v>Friendly</v>
      </c>
      <c r="W1144" s="10">
        <v>0</v>
      </c>
      <c r="X1144" s="10">
        <v>0</v>
      </c>
      <c r="Y1144" s="10">
        <v>0</v>
      </c>
      <c r="Z1144" s="10">
        <v>0</v>
      </c>
      <c r="AA1144" s="10">
        <v>0</v>
      </c>
      <c r="AB1144" s="10">
        <v>0</v>
      </c>
      <c r="AC1144" s="10">
        <v>0</v>
      </c>
      <c r="AD1144" s="10">
        <v>0</v>
      </c>
      <c r="AE1144" s="10">
        <v>0</v>
      </c>
      <c r="AF1144" s="10">
        <v>0</v>
      </c>
      <c r="AG1144" s="10">
        <v>0</v>
      </c>
      <c r="AH1144" s="10">
        <v>0</v>
      </c>
      <c r="AI1144" s="10">
        <v>0</v>
      </c>
      <c r="AJ1144" s="10">
        <v>0</v>
      </c>
      <c r="AK1144" s="10">
        <v>0</v>
      </c>
      <c r="AL1144" s="10">
        <v>0</v>
      </c>
      <c r="AM1144" s="10">
        <v>14</v>
      </c>
      <c r="AN1144" s="10">
        <v>0</v>
      </c>
      <c r="AO1144" s="10">
        <v>0</v>
      </c>
      <c r="AP1144" s="10">
        <v>0</v>
      </c>
      <c r="AQ1144" s="10">
        <v>4</v>
      </c>
      <c r="AR1144" s="10">
        <v>0</v>
      </c>
      <c r="AS1144" s="16">
        <v>0</v>
      </c>
      <c r="AT1144" s="16">
        <v>10</v>
      </c>
      <c r="AU1144" s="16">
        <v>11</v>
      </c>
      <c r="AV1144" s="16">
        <v>0</v>
      </c>
      <c r="AW1144" s="16" t="str">
        <v/>
      </c>
      <c r="AX1144" s="10">
        <f t="shared" si="121"/>
        <v>39</v>
      </c>
      <c r="AY1144" s="10">
        <f>SUM(Z1144:AK1144)</f>
        <v>0</v>
      </c>
      <c r="AZ1144" s="2" t="s">
        <v>119</v>
      </c>
      <c r="BA1144" s="10">
        <f t="shared" si="122"/>
        <v>3</v>
      </c>
      <c r="BB1144" s="36" t="s">
        <v>118</v>
      </c>
      <c r="BC1144" s="39" t="str">
        <f t="shared" si="123"/>
        <v/>
      </c>
      <c r="BD1144" s="16">
        <f>SUM(AR1144:AW1144)</f>
        <v>21</v>
      </c>
      <c r="BE1144" s="10">
        <f>SUM(AL1144:AQ1144)</f>
        <v>18</v>
      </c>
      <c r="BF1144" s="12">
        <f t="shared" si="124"/>
        <v>0.53846153846153844</v>
      </c>
      <c r="BG1144" s="12">
        <f t="shared" si="125"/>
        <v>0.46153846153846156</v>
      </c>
      <c r="BH1144" s="9">
        <f t="shared" si="126"/>
        <v>39</v>
      </c>
      <c r="BI1144" s="39" t="str">
        <f t="shared" si="127"/>
        <v/>
      </c>
      <c r="BK1144" s="75"/>
    </row>
    <row r="1145" spans="1:63">
      <c r="A1145" s="2">
        <v>1142</v>
      </c>
      <c r="B1145" s="2">
        <v>2025</v>
      </c>
      <c r="C1145" s="1">
        <v>0</v>
      </c>
      <c r="D1145" s="37" t="str">
        <v>0015g00001dJmpjAAC</v>
      </c>
      <c r="E1145" s="37" t="str">
        <v>M/S B.K. CEMENT SUPPLIER</v>
      </c>
      <c r="F1145" s="37" t="str">
        <v>UTTARAKHAND</v>
      </c>
      <c r="G1145" s="37" t="str">
        <v>DEHRADUN</v>
      </c>
      <c r="H1145" s="37">
        <v>0</v>
      </c>
      <c r="I1145" s="37" t="str">
        <v>SHIVA SALES INDIA CORPORATION</v>
      </c>
      <c r="J1145" s="37" t="str">
        <v>Ravi Kumar</v>
      </c>
      <c r="K1145" s="37">
        <v>0</v>
      </c>
      <c r="L1145" s="37" t="str">
        <v>C12821</v>
      </c>
      <c r="M1145" s="37" t="str">
        <v>North</v>
      </c>
      <c r="N1145" s="2">
        <v>249201</v>
      </c>
      <c r="O1145" s="2" t="str">
        <v>05ACRPG3168L1Z8</v>
      </c>
      <c r="P1145" s="2">
        <v>9837059762</v>
      </c>
      <c r="Q1145" s="2" t="str">
        <v>May'25</v>
      </c>
      <c r="R1145" s="2">
        <v>2026</v>
      </c>
      <c r="S1145" s="1">
        <v>0</v>
      </c>
      <c r="T1145" s="2">
        <v>200</v>
      </c>
      <c r="U1145" s="1">
        <v>4.8333333333333332E-2</v>
      </c>
      <c r="V1145" s="1" t="str">
        <v>Challenger</v>
      </c>
      <c r="W1145" s="10">
        <v>0</v>
      </c>
      <c r="X1145" s="10">
        <v>0</v>
      </c>
      <c r="Y1145" s="10">
        <v>0</v>
      </c>
      <c r="Z1145" s="10">
        <v>0</v>
      </c>
      <c r="AA1145" s="10">
        <v>0</v>
      </c>
      <c r="AB1145" s="10">
        <v>0</v>
      </c>
      <c r="AC1145" s="10">
        <v>0</v>
      </c>
      <c r="AD1145" s="10">
        <v>0</v>
      </c>
      <c r="AE1145" s="10">
        <v>0</v>
      </c>
      <c r="AF1145" s="10">
        <v>0</v>
      </c>
      <c r="AG1145" s="10">
        <v>0</v>
      </c>
      <c r="AH1145" s="10">
        <v>0</v>
      </c>
      <c r="AI1145" s="10">
        <v>0</v>
      </c>
      <c r="AJ1145" s="10">
        <v>0</v>
      </c>
      <c r="AK1145" s="10">
        <v>0</v>
      </c>
      <c r="AL1145" s="10">
        <v>0</v>
      </c>
      <c r="AM1145" s="10">
        <v>6</v>
      </c>
      <c r="AN1145" s="10">
        <v>17</v>
      </c>
      <c r="AO1145" s="10">
        <v>0</v>
      </c>
      <c r="AP1145" s="10">
        <v>14</v>
      </c>
      <c r="AQ1145" s="10">
        <v>21</v>
      </c>
      <c r="AR1145" s="10">
        <v>0</v>
      </c>
      <c r="AS1145" s="16">
        <v>15</v>
      </c>
      <c r="AT1145" s="16">
        <v>10</v>
      </c>
      <c r="AU1145" s="16">
        <v>19</v>
      </c>
      <c r="AV1145" s="16">
        <v>0</v>
      </c>
      <c r="AW1145" s="16" t="str">
        <v/>
      </c>
      <c r="AX1145" s="10">
        <f t="shared" si="121"/>
        <v>102</v>
      </c>
      <c r="AY1145" s="10">
        <f>SUM(Z1145:AK1145)</f>
        <v>0</v>
      </c>
      <c r="AZ1145" s="2" t="s">
        <v>119</v>
      </c>
      <c r="BA1145" s="10">
        <f t="shared" si="122"/>
        <v>9.6666666666666661</v>
      </c>
      <c r="BB1145" s="36" t="s">
        <v>118</v>
      </c>
      <c r="BC1145" s="39" t="str">
        <f t="shared" si="123"/>
        <v/>
      </c>
      <c r="BD1145" s="16">
        <f>SUM(AR1145:AW1145)</f>
        <v>44</v>
      </c>
      <c r="BE1145" s="10">
        <f>SUM(AL1145:AQ1145)</f>
        <v>58</v>
      </c>
      <c r="BF1145" s="12">
        <f t="shared" si="124"/>
        <v>0.43137254901960786</v>
      </c>
      <c r="BG1145" s="12">
        <f t="shared" si="125"/>
        <v>0.56862745098039214</v>
      </c>
      <c r="BH1145" s="9">
        <f t="shared" si="126"/>
        <v>102</v>
      </c>
      <c r="BI1145" s="39" t="str">
        <f t="shared" si="127"/>
        <v/>
      </c>
      <c r="BK1145" s="75"/>
    </row>
    <row r="1146" spans="1:63">
      <c r="A1146" s="2">
        <v>1143</v>
      </c>
      <c r="B1146" s="2">
        <v>2025</v>
      </c>
      <c r="C1146" s="1">
        <v>0</v>
      </c>
      <c r="D1146" s="37" t="str">
        <v>001J100000VlSMSIA3</v>
      </c>
      <c r="E1146" s="37" t="str">
        <v>MANTRA ISPAT</v>
      </c>
      <c r="F1146" s="37" t="str">
        <v>CHHATTISGARH</v>
      </c>
      <c r="G1146" s="37" t="str">
        <v>RAIPUR</v>
      </c>
      <c r="H1146" s="37">
        <v>0</v>
      </c>
      <c r="I1146" s="37" t="str">
        <v>Global Steel</v>
      </c>
      <c r="J1146" s="37" t="str">
        <v>Swapnil Dahayat</v>
      </c>
      <c r="K1146" s="37">
        <v>0</v>
      </c>
      <c r="L1146" s="37" t="str">
        <v>C13471</v>
      </c>
      <c r="M1146" s="37" t="str">
        <v>Central</v>
      </c>
      <c r="N1146" s="2">
        <v>492001</v>
      </c>
      <c r="O1146" s="2" t="str">
        <v>22AALPL8808N2Z7</v>
      </c>
      <c r="P1146" s="2">
        <v>9752271151</v>
      </c>
      <c r="Q1146" s="2" t="str">
        <v>May'25</v>
      </c>
      <c r="R1146" s="2">
        <v>2026</v>
      </c>
      <c r="S1146" s="1">
        <v>0</v>
      </c>
      <c r="T1146" s="2">
        <v>300</v>
      </c>
      <c r="U1146" s="1">
        <v>0</v>
      </c>
      <c r="V1146" s="1" t="str">
        <v>Alien</v>
      </c>
      <c r="W1146" s="10">
        <v>0</v>
      </c>
      <c r="X1146" s="10">
        <v>0</v>
      </c>
      <c r="Y1146" s="10">
        <v>0</v>
      </c>
      <c r="Z1146" s="10">
        <v>0</v>
      </c>
      <c r="AA1146" s="10">
        <v>0</v>
      </c>
      <c r="AB1146" s="10">
        <v>0</v>
      </c>
      <c r="AC1146" s="10">
        <v>0</v>
      </c>
      <c r="AD1146" s="10">
        <v>0</v>
      </c>
      <c r="AE1146" s="10">
        <v>0</v>
      </c>
      <c r="AF1146" s="10">
        <v>0</v>
      </c>
      <c r="AG1146" s="10">
        <v>0</v>
      </c>
      <c r="AH1146" s="10">
        <v>0</v>
      </c>
      <c r="AI1146" s="10">
        <v>0</v>
      </c>
      <c r="AJ1146" s="10">
        <v>0</v>
      </c>
      <c r="AK1146" s="10">
        <v>0</v>
      </c>
      <c r="AL1146" s="10">
        <v>0</v>
      </c>
      <c r="AM1146" s="10">
        <v>71</v>
      </c>
      <c r="AN1146" s="10">
        <v>0</v>
      </c>
      <c r="AO1146" s="10">
        <v>0</v>
      </c>
      <c r="AP1146" s="10">
        <v>0</v>
      </c>
      <c r="AQ1146" s="10">
        <v>0</v>
      </c>
      <c r="AR1146" s="10">
        <v>0</v>
      </c>
      <c r="AS1146" s="16">
        <v>0</v>
      </c>
      <c r="AT1146" s="16">
        <v>0</v>
      </c>
      <c r="AU1146" s="16">
        <v>0</v>
      </c>
      <c r="AV1146" s="16">
        <v>0</v>
      </c>
      <c r="AW1146" s="16" t="str">
        <v/>
      </c>
      <c r="AX1146" s="10">
        <f t="shared" si="121"/>
        <v>71</v>
      </c>
      <c r="AY1146" s="10">
        <f>SUM(Z1146:AK1146)</f>
        <v>0</v>
      </c>
      <c r="AZ1146" s="2" t="s">
        <v>119</v>
      </c>
      <c r="BA1146" s="10">
        <f t="shared" si="122"/>
        <v>11.833333333333334</v>
      </c>
      <c r="BB1146" s="36" t="s">
        <v>118</v>
      </c>
      <c r="BC1146" s="39" t="str">
        <f t="shared" si="123"/>
        <v/>
      </c>
      <c r="BD1146" s="16">
        <f>SUM(AR1146:AW1146)</f>
        <v>0</v>
      </c>
      <c r="BE1146" s="10">
        <f>SUM(AL1146:AQ1146)</f>
        <v>71</v>
      </c>
      <c r="BF1146" s="12">
        <f t="shared" si="124"/>
        <v>0</v>
      </c>
      <c r="BG1146" s="12">
        <f t="shared" si="125"/>
        <v>1</v>
      </c>
      <c r="BH1146" s="9">
        <f t="shared" si="126"/>
        <v>71</v>
      </c>
      <c r="BI1146" s="39" t="str">
        <f t="shared" si="127"/>
        <v/>
      </c>
      <c r="BK1146" s="75"/>
    </row>
    <row r="1147" spans="1:63">
      <c r="A1147" s="2">
        <v>1144</v>
      </c>
      <c r="B1147" s="2">
        <v>2025</v>
      </c>
      <c r="C1147" s="1">
        <v>0</v>
      </c>
      <c r="D1147" s="37" t="str">
        <v>0015g00001XK3RqAAL</v>
      </c>
      <c r="E1147" s="37" t="str">
        <v>LAXMI ISPAT COMPANY</v>
      </c>
      <c r="F1147" s="37" t="str">
        <v>MADHYA PRADESH</v>
      </c>
      <c r="G1147" s="37" t="str">
        <v>JABALPUR</v>
      </c>
      <c r="H1147" s="37">
        <v>0</v>
      </c>
      <c r="I1147" s="37" t="str">
        <v>Global Steel</v>
      </c>
      <c r="J1147" s="37" t="str">
        <v>Swapnil Dahayat</v>
      </c>
      <c r="K1147" s="37">
        <v>0</v>
      </c>
      <c r="L1147" s="37" t="str">
        <v>C13471</v>
      </c>
      <c r="M1147" s="37" t="str">
        <v>Central</v>
      </c>
      <c r="N1147" s="2">
        <v>482001</v>
      </c>
      <c r="O1147" s="2" t="str">
        <v>23AGYPA5545J1Z4</v>
      </c>
      <c r="P1147" s="2">
        <v>9300934990</v>
      </c>
      <c r="Q1147" s="2" t="str">
        <v>May'25</v>
      </c>
      <c r="R1147" s="2">
        <v>2026</v>
      </c>
      <c r="S1147" s="1">
        <v>0</v>
      </c>
      <c r="T1147" s="2">
        <v>100</v>
      </c>
      <c r="U1147" s="1">
        <v>7.4666666666666666E-3</v>
      </c>
      <c r="V1147" s="1" t="str">
        <v>Challenger</v>
      </c>
      <c r="W1147" s="10">
        <v>0</v>
      </c>
      <c r="X1147" s="10">
        <v>0</v>
      </c>
      <c r="Y1147" s="10">
        <v>0</v>
      </c>
      <c r="Z1147" s="10">
        <v>0</v>
      </c>
      <c r="AA1147" s="10">
        <v>0</v>
      </c>
      <c r="AB1147" s="10">
        <v>0</v>
      </c>
      <c r="AC1147" s="10">
        <v>0</v>
      </c>
      <c r="AD1147" s="10">
        <v>0</v>
      </c>
      <c r="AE1147" s="10">
        <v>0</v>
      </c>
      <c r="AF1147" s="10">
        <v>0</v>
      </c>
      <c r="AG1147" s="10">
        <v>0</v>
      </c>
      <c r="AH1147" s="10">
        <v>0</v>
      </c>
      <c r="AI1147" s="10">
        <v>0</v>
      </c>
      <c r="AJ1147" s="10">
        <v>0</v>
      </c>
      <c r="AK1147" s="10">
        <v>0</v>
      </c>
      <c r="AL1147" s="10">
        <v>0</v>
      </c>
      <c r="AM1147" s="10">
        <v>2</v>
      </c>
      <c r="AN1147" s="10">
        <v>0</v>
      </c>
      <c r="AO1147" s="10">
        <v>0</v>
      </c>
      <c r="AP1147" s="10">
        <v>0</v>
      </c>
      <c r="AQ1147" s="10">
        <v>0</v>
      </c>
      <c r="AR1147" s="10">
        <v>0</v>
      </c>
      <c r="AS1147" s="16">
        <v>0</v>
      </c>
      <c r="AT1147" s="16">
        <v>1.54</v>
      </c>
      <c r="AU1147" s="16">
        <v>0</v>
      </c>
      <c r="AV1147" s="16">
        <v>0.7</v>
      </c>
      <c r="AW1147" s="16">
        <v>34</v>
      </c>
      <c r="AX1147" s="10">
        <f t="shared" si="121"/>
        <v>38.24</v>
      </c>
      <c r="AY1147" s="10">
        <f>SUM(Z1147:AK1147)</f>
        <v>0</v>
      </c>
      <c r="AZ1147" s="2" t="s">
        <v>119</v>
      </c>
      <c r="BA1147" s="10">
        <f t="shared" si="122"/>
        <v>0.33333333333333331</v>
      </c>
      <c r="BB1147" s="36" t="s">
        <v>118</v>
      </c>
      <c r="BC1147" s="39" t="str">
        <f t="shared" si="123"/>
        <v/>
      </c>
      <c r="BD1147" s="16">
        <f>SUM(AR1147:AW1147)</f>
        <v>36.24</v>
      </c>
      <c r="BE1147" s="10">
        <f>SUM(AL1147:AQ1147)</f>
        <v>2</v>
      </c>
      <c r="BF1147" s="12">
        <f t="shared" si="124"/>
        <v>0.94769874476987448</v>
      </c>
      <c r="BG1147" s="12">
        <f t="shared" si="125"/>
        <v>5.2301255230125521E-2</v>
      </c>
      <c r="BH1147" s="9">
        <f t="shared" si="126"/>
        <v>38.24</v>
      </c>
      <c r="BI1147" s="39" t="str">
        <f t="shared" si="127"/>
        <v/>
      </c>
      <c r="BK1147" s="75"/>
    </row>
    <row r="1148" spans="1:63">
      <c r="A1148" s="2">
        <v>1145</v>
      </c>
      <c r="B1148" s="2">
        <v>2025</v>
      </c>
      <c r="C1148" s="1">
        <v>0</v>
      </c>
      <c r="D1148" s="37" t="str">
        <v>001J100000VnSWmIAN</v>
      </c>
      <c r="E1148" s="37" t="str">
        <v>MADHURI ENTERPRISES</v>
      </c>
      <c r="F1148" s="37" t="str">
        <v>MADHYA PRADESH</v>
      </c>
      <c r="G1148" s="37" t="str">
        <v>DINDORI</v>
      </c>
      <c r="H1148" s="37">
        <v>0</v>
      </c>
      <c r="I1148" s="37" t="str">
        <v>Global Steel</v>
      </c>
      <c r="J1148" s="37" t="str">
        <v>Swapnil Dahayat</v>
      </c>
      <c r="K1148" s="37">
        <v>0</v>
      </c>
      <c r="L1148" s="37" t="str">
        <v>C13471</v>
      </c>
      <c r="M1148" s="37" t="str">
        <v>Central</v>
      </c>
      <c r="N1148" s="2">
        <v>481879</v>
      </c>
      <c r="O1148" s="2" t="str">
        <v>23CHNPJ1890B1ZJ</v>
      </c>
      <c r="P1148" s="2">
        <v>8349949033</v>
      </c>
      <c r="Q1148" s="2" t="str">
        <v>May'25</v>
      </c>
      <c r="R1148" s="2">
        <v>2026</v>
      </c>
      <c r="S1148" s="1">
        <v>0</v>
      </c>
      <c r="T1148" s="2">
        <v>75</v>
      </c>
      <c r="U1148" s="1">
        <v>0</v>
      </c>
      <c r="V1148" s="1" t="str">
        <v>Challenger</v>
      </c>
      <c r="W1148" s="10">
        <v>0</v>
      </c>
      <c r="X1148" s="10">
        <v>0</v>
      </c>
      <c r="Y1148" s="10">
        <v>0</v>
      </c>
      <c r="Z1148" s="10">
        <v>0</v>
      </c>
      <c r="AA1148" s="10">
        <v>0</v>
      </c>
      <c r="AB1148" s="10">
        <v>0</v>
      </c>
      <c r="AC1148" s="10">
        <v>0</v>
      </c>
      <c r="AD1148" s="10">
        <v>0</v>
      </c>
      <c r="AE1148" s="10">
        <v>0</v>
      </c>
      <c r="AF1148" s="10">
        <v>0</v>
      </c>
      <c r="AG1148" s="10">
        <v>0</v>
      </c>
      <c r="AH1148" s="10">
        <v>0</v>
      </c>
      <c r="AI1148" s="10">
        <v>0</v>
      </c>
      <c r="AJ1148" s="10">
        <v>0</v>
      </c>
      <c r="AK1148" s="10">
        <v>0</v>
      </c>
      <c r="AL1148" s="10">
        <v>0</v>
      </c>
      <c r="AM1148" s="10">
        <v>5</v>
      </c>
      <c r="AN1148" s="10">
        <v>0</v>
      </c>
      <c r="AO1148" s="10">
        <v>0</v>
      </c>
      <c r="AP1148" s="10">
        <v>0</v>
      </c>
      <c r="AQ1148" s="10">
        <v>0</v>
      </c>
      <c r="AR1148" s="10">
        <v>0</v>
      </c>
      <c r="AS1148" s="16">
        <v>0</v>
      </c>
      <c r="AT1148" s="16">
        <v>0</v>
      </c>
      <c r="AU1148" s="16">
        <v>0</v>
      </c>
      <c r="AV1148" s="16">
        <v>0</v>
      </c>
      <c r="AW1148" s="16" t="str">
        <v/>
      </c>
      <c r="AX1148" s="10">
        <f t="shared" si="121"/>
        <v>5</v>
      </c>
      <c r="AY1148" s="10">
        <f>SUM(Z1148:AK1148)</f>
        <v>0</v>
      </c>
      <c r="AZ1148" s="2" t="s">
        <v>119</v>
      </c>
      <c r="BA1148" s="10">
        <f t="shared" si="122"/>
        <v>0.83333333333333337</v>
      </c>
      <c r="BB1148" s="36" t="s">
        <v>118</v>
      </c>
      <c r="BC1148" s="39" t="str">
        <f t="shared" si="123"/>
        <v/>
      </c>
      <c r="BD1148" s="16">
        <f>SUM(AR1148:AW1148)</f>
        <v>0</v>
      </c>
      <c r="BE1148" s="10">
        <f>SUM(AL1148:AQ1148)</f>
        <v>5</v>
      </c>
      <c r="BF1148" s="12">
        <f t="shared" si="124"/>
        <v>0</v>
      </c>
      <c r="BG1148" s="12">
        <f t="shared" si="125"/>
        <v>1</v>
      </c>
      <c r="BH1148" s="9">
        <f t="shared" si="126"/>
        <v>5</v>
      </c>
      <c r="BI1148" s="39" t="str">
        <f t="shared" si="127"/>
        <v/>
      </c>
      <c r="BK1148" s="75"/>
    </row>
    <row r="1149" spans="1:63">
      <c r="A1149" s="2">
        <v>1146</v>
      </c>
      <c r="B1149" s="2">
        <v>2025</v>
      </c>
      <c r="C1149" s="1">
        <v>0</v>
      </c>
      <c r="D1149" s="37" t="str">
        <v>0015g000015zvW3AAI</v>
      </c>
      <c r="E1149" s="37" t="str">
        <v>SANJAY STEEL TRADERS</v>
      </c>
      <c r="F1149" s="37" t="str">
        <v>MADHYA PRADESH</v>
      </c>
      <c r="G1149" s="37" t="str">
        <v>REWA</v>
      </c>
      <c r="H1149" s="37">
        <v>0</v>
      </c>
      <c r="I1149" s="37" t="str">
        <v>Global Steel</v>
      </c>
      <c r="J1149" s="37" t="str">
        <v>Dharmendra Kumar Yadav</v>
      </c>
      <c r="K1149" s="37">
        <v>0</v>
      </c>
      <c r="L1149" s="37" t="str">
        <v>C13471</v>
      </c>
      <c r="M1149" s="37" t="str">
        <v>Central</v>
      </c>
      <c r="N1149" s="2">
        <v>486001</v>
      </c>
      <c r="O1149" s="2" t="str">
        <v>23AIMPG9567G1ZY</v>
      </c>
      <c r="P1149" s="2">
        <v>9754186065</v>
      </c>
      <c r="Q1149" s="2" t="str">
        <v>May'25</v>
      </c>
      <c r="R1149" s="2">
        <v>2026</v>
      </c>
      <c r="S1149" s="1">
        <v>0</v>
      </c>
      <c r="T1149" s="2">
        <v>200</v>
      </c>
      <c r="U1149" s="1">
        <v>0.12291666666666666</v>
      </c>
      <c r="V1149" s="1" t="str">
        <v>Star</v>
      </c>
      <c r="W1149" s="10">
        <v>0</v>
      </c>
      <c r="X1149" s="10">
        <v>0</v>
      </c>
      <c r="Y1149" s="10">
        <v>0</v>
      </c>
      <c r="Z1149" s="10">
        <v>0</v>
      </c>
      <c r="AA1149" s="10">
        <v>0</v>
      </c>
      <c r="AB1149" s="10">
        <v>0</v>
      </c>
      <c r="AC1149" s="10">
        <v>0</v>
      </c>
      <c r="AD1149" s="10">
        <v>0</v>
      </c>
      <c r="AE1149" s="10">
        <v>0</v>
      </c>
      <c r="AF1149" s="10">
        <v>0</v>
      </c>
      <c r="AG1149" s="10">
        <v>0</v>
      </c>
      <c r="AH1149" s="10">
        <v>0</v>
      </c>
      <c r="AI1149" s="10">
        <v>0</v>
      </c>
      <c r="AJ1149" s="10">
        <v>0</v>
      </c>
      <c r="AK1149" s="10">
        <v>0</v>
      </c>
      <c r="AL1149" s="10">
        <v>0</v>
      </c>
      <c r="AM1149" s="10">
        <v>30</v>
      </c>
      <c r="AN1149" s="10">
        <v>0</v>
      </c>
      <c r="AO1149" s="10">
        <v>0</v>
      </c>
      <c r="AP1149" s="10">
        <v>14.57</v>
      </c>
      <c r="AQ1149" s="10">
        <v>10.97</v>
      </c>
      <c r="AR1149" s="10">
        <v>41.85</v>
      </c>
      <c r="AS1149" s="16">
        <v>9.9700000000000006</v>
      </c>
      <c r="AT1149" s="16">
        <v>0</v>
      </c>
      <c r="AU1149" s="16">
        <v>25</v>
      </c>
      <c r="AV1149" s="16">
        <v>48.75</v>
      </c>
      <c r="AW1149" s="16">
        <v>20</v>
      </c>
      <c r="AX1149" s="10">
        <f t="shared" si="121"/>
        <v>201.11</v>
      </c>
      <c r="AY1149" s="10">
        <f>SUM(Z1149:AK1149)</f>
        <v>0</v>
      </c>
      <c r="AZ1149" s="2" t="s">
        <v>119</v>
      </c>
      <c r="BA1149" s="10">
        <f t="shared" si="122"/>
        <v>9.2566666666666659</v>
      </c>
      <c r="BB1149" s="36" t="s">
        <v>118</v>
      </c>
      <c r="BC1149" s="39" t="str">
        <f t="shared" si="123"/>
        <v>A</v>
      </c>
      <c r="BD1149" s="16">
        <f>SUM(AR1149:AW1149)</f>
        <v>145.57</v>
      </c>
      <c r="BE1149" s="10">
        <f>SUM(AL1149:AQ1149)</f>
        <v>55.54</v>
      </c>
      <c r="BF1149" s="12">
        <f t="shared" si="124"/>
        <v>0.72383272835761514</v>
      </c>
      <c r="BG1149" s="12">
        <f t="shared" si="125"/>
        <v>0.27616727164238475</v>
      </c>
      <c r="BH1149" s="9">
        <f t="shared" si="126"/>
        <v>201.11</v>
      </c>
      <c r="BI1149" s="39" t="str">
        <f t="shared" si="127"/>
        <v>A</v>
      </c>
      <c r="BK1149" s="75"/>
    </row>
    <row r="1150" spans="1:63">
      <c r="A1150" s="2">
        <v>1147</v>
      </c>
      <c r="B1150" s="2">
        <v>2025</v>
      </c>
      <c r="C1150" s="1">
        <v>0</v>
      </c>
      <c r="D1150" s="37" t="str">
        <v>001J100000RyUZSIA3</v>
      </c>
      <c r="E1150" s="37" t="str">
        <v>RAJ STEELS</v>
      </c>
      <c r="F1150" s="37" t="str">
        <v>MADHYA PRADESH</v>
      </c>
      <c r="G1150" s="37" t="str">
        <v>SINGRAULI</v>
      </c>
      <c r="H1150" s="37">
        <v>0</v>
      </c>
      <c r="I1150" s="37" t="str">
        <v>Global Steel</v>
      </c>
      <c r="J1150" s="37" t="str">
        <v>Dharmendra Kumar Yadav</v>
      </c>
      <c r="K1150" s="37">
        <v>0</v>
      </c>
      <c r="L1150" s="37" t="str">
        <v>C13471</v>
      </c>
      <c r="M1150" s="37" t="str">
        <v>Central</v>
      </c>
      <c r="N1150" s="2">
        <v>486886</v>
      </c>
      <c r="O1150" s="2" t="str">
        <v>23AKBPG7011N1ZF</v>
      </c>
      <c r="P1150" s="2">
        <v>9926493471</v>
      </c>
      <c r="Q1150" s="2" t="str">
        <v>May'25</v>
      </c>
      <c r="R1150" s="2">
        <v>2026</v>
      </c>
      <c r="S1150" s="1">
        <v>0</v>
      </c>
      <c r="T1150" s="2">
        <v>220</v>
      </c>
      <c r="U1150" s="1">
        <v>0</v>
      </c>
      <c r="V1150" s="1" t="str">
        <v>Alien</v>
      </c>
      <c r="W1150" s="10">
        <v>0</v>
      </c>
      <c r="X1150" s="10">
        <v>0</v>
      </c>
      <c r="Y1150" s="10">
        <v>0</v>
      </c>
      <c r="Z1150" s="10">
        <v>0</v>
      </c>
      <c r="AA1150" s="10">
        <v>0</v>
      </c>
      <c r="AB1150" s="10">
        <v>0</v>
      </c>
      <c r="AC1150" s="10">
        <v>0</v>
      </c>
      <c r="AD1150" s="10">
        <v>0</v>
      </c>
      <c r="AE1150" s="10">
        <v>0</v>
      </c>
      <c r="AF1150" s="10">
        <v>0</v>
      </c>
      <c r="AG1150" s="10">
        <v>0</v>
      </c>
      <c r="AH1150" s="10">
        <v>0</v>
      </c>
      <c r="AI1150" s="10">
        <v>0</v>
      </c>
      <c r="AJ1150" s="10">
        <v>0</v>
      </c>
      <c r="AK1150" s="10">
        <v>0</v>
      </c>
      <c r="AL1150" s="10">
        <v>0</v>
      </c>
      <c r="AM1150" s="10">
        <v>26</v>
      </c>
      <c r="AN1150" s="10">
        <v>0</v>
      </c>
      <c r="AO1150" s="10">
        <v>0</v>
      </c>
      <c r="AP1150" s="10">
        <v>0</v>
      </c>
      <c r="AQ1150" s="10">
        <v>0</v>
      </c>
      <c r="AR1150" s="10">
        <v>0</v>
      </c>
      <c r="AS1150" s="16">
        <v>0</v>
      </c>
      <c r="AT1150" s="16">
        <v>0</v>
      </c>
      <c r="AU1150" s="16">
        <v>0</v>
      </c>
      <c r="AV1150" s="16">
        <v>0</v>
      </c>
      <c r="AW1150" s="16" t="str">
        <v/>
      </c>
      <c r="AX1150" s="10">
        <f t="shared" si="121"/>
        <v>26</v>
      </c>
      <c r="AY1150" s="10">
        <f>SUM(Z1150:AK1150)</f>
        <v>0</v>
      </c>
      <c r="AZ1150" s="2" t="s">
        <v>119</v>
      </c>
      <c r="BA1150" s="10">
        <f t="shared" si="122"/>
        <v>4.333333333333333</v>
      </c>
      <c r="BB1150" s="36" t="s">
        <v>118</v>
      </c>
      <c r="BC1150" s="39" t="str">
        <f t="shared" si="123"/>
        <v/>
      </c>
      <c r="BD1150" s="16">
        <f>SUM(AR1150:AW1150)</f>
        <v>0</v>
      </c>
      <c r="BE1150" s="10">
        <f>SUM(AL1150:AQ1150)</f>
        <v>26</v>
      </c>
      <c r="BF1150" s="12">
        <f t="shared" si="124"/>
        <v>0</v>
      </c>
      <c r="BG1150" s="12">
        <f t="shared" si="125"/>
        <v>1</v>
      </c>
      <c r="BH1150" s="9">
        <f t="shared" si="126"/>
        <v>26</v>
      </c>
      <c r="BI1150" s="39" t="str">
        <f t="shared" si="127"/>
        <v/>
      </c>
      <c r="BK1150" s="75"/>
    </row>
    <row r="1151" spans="1:63">
      <c r="A1151" s="2">
        <v>1148</v>
      </c>
      <c r="B1151" s="2">
        <v>2025</v>
      </c>
      <c r="C1151" s="1">
        <v>0</v>
      </c>
      <c r="D1151" s="37" t="str">
        <v>001J100000VlUa5IAF</v>
      </c>
      <c r="E1151" s="37" t="str">
        <v>MAHESHWARI STEELS</v>
      </c>
      <c r="F1151" s="37" t="str">
        <v>CHHATTISGARH</v>
      </c>
      <c r="G1151" s="37" t="str">
        <v>RAIPUR</v>
      </c>
      <c r="H1151" s="37">
        <v>0</v>
      </c>
      <c r="I1151" s="37" t="str">
        <v>Global Steel</v>
      </c>
      <c r="J1151" s="37" t="str">
        <v>Swapnil Dahayat</v>
      </c>
      <c r="K1151" s="37">
        <v>0</v>
      </c>
      <c r="L1151" s="37" t="str">
        <v>C13471</v>
      </c>
      <c r="M1151" s="37" t="str">
        <v>Central</v>
      </c>
      <c r="N1151" s="2">
        <v>492009</v>
      </c>
      <c r="O1151" s="2" t="str">
        <v>22BMZPS7375C1ZG</v>
      </c>
      <c r="P1151" s="2">
        <v>9302492146</v>
      </c>
      <c r="Q1151" s="2" t="str">
        <v>May'25</v>
      </c>
      <c r="R1151" s="2">
        <v>2026</v>
      </c>
      <c r="S1151" s="1">
        <v>0</v>
      </c>
      <c r="T1151" s="2">
        <v>100</v>
      </c>
      <c r="U1151" s="1">
        <v>0</v>
      </c>
      <c r="V1151" s="1" t="str">
        <v>Challenger</v>
      </c>
      <c r="W1151" s="10">
        <v>0</v>
      </c>
      <c r="X1151" s="10">
        <v>0</v>
      </c>
      <c r="Y1151" s="10">
        <v>0</v>
      </c>
      <c r="Z1151" s="10">
        <v>0</v>
      </c>
      <c r="AA1151" s="10">
        <v>0</v>
      </c>
      <c r="AB1151" s="10">
        <v>0</v>
      </c>
      <c r="AC1151" s="10">
        <v>0</v>
      </c>
      <c r="AD1151" s="10">
        <v>0</v>
      </c>
      <c r="AE1151" s="10">
        <v>0</v>
      </c>
      <c r="AF1151" s="10">
        <v>0</v>
      </c>
      <c r="AG1151" s="10">
        <v>0</v>
      </c>
      <c r="AH1151" s="10">
        <v>0</v>
      </c>
      <c r="AI1151" s="10">
        <v>0</v>
      </c>
      <c r="AJ1151" s="10">
        <v>0</v>
      </c>
      <c r="AK1151" s="10">
        <v>0</v>
      </c>
      <c r="AL1151" s="10">
        <v>0</v>
      </c>
      <c r="AM1151" s="10">
        <v>20</v>
      </c>
      <c r="AN1151" s="10">
        <v>0</v>
      </c>
      <c r="AO1151" s="10">
        <v>0</v>
      </c>
      <c r="AP1151" s="10">
        <v>0</v>
      </c>
      <c r="AQ1151" s="10">
        <v>0</v>
      </c>
      <c r="AR1151" s="10">
        <v>0</v>
      </c>
      <c r="AS1151" s="16">
        <v>0</v>
      </c>
      <c r="AT1151" s="16">
        <v>0</v>
      </c>
      <c r="AU1151" s="16">
        <v>0</v>
      </c>
      <c r="AV1151" s="16">
        <v>0</v>
      </c>
      <c r="AW1151" s="16" t="str">
        <v/>
      </c>
      <c r="AX1151" s="10">
        <f t="shared" si="121"/>
        <v>20</v>
      </c>
      <c r="AY1151" s="10">
        <f>SUM(Z1151:AK1151)</f>
        <v>0</v>
      </c>
      <c r="AZ1151" s="2" t="s">
        <v>119</v>
      </c>
      <c r="BA1151" s="10">
        <f t="shared" si="122"/>
        <v>3.3333333333333335</v>
      </c>
      <c r="BB1151" s="36" t="s">
        <v>118</v>
      </c>
      <c r="BC1151" s="39" t="str">
        <f t="shared" si="123"/>
        <v/>
      </c>
      <c r="BD1151" s="16">
        <f>SUM(AR1151:AW1151)</f>
        <v>0</v>
      </c>
      <c r="BE1151" s="10">
        <f>SUM(AL1151:AQ1151)</f>
        <v>20</v>
      </c>
      <c r="BF1151" s="12">
        <f t="shared" si="124"/>
        <v>0</v>
      </c>
      <c r="BG1151" s="12">
        <f t="shared" si="125"/>
        <v>1</v>
      </c>
      <c r="BH1151" s="9">
        <f t="shared" si="126"/>
        <v>20</v>
      </c>
      <c r="BI1151" s="39" t="str">
        <f t="shared" si="127"/>
        <v/>
      </c>
      <c r="BK1151" s="75"/>
    </row>
    <row r="1152" spans="1:63">
      <c r="A1152" s="2">
        <v>1149</v>
      </c>
      <c r="B1152" s="2">
        <v>2025</v>
      </c>
      <c r="C1152" s="1">
        <v>0</v>
      </c>
      <c r="D1152" s="37" t="str">
        <v>001J100000S0WPJIA3</v>
      </c>
      <c r="E1152" s="37" t="str">
        <v>HOMELY HEAVEN</v>
      </c>
      <c r="F1152" s="37" t="str">
        <v>MADHYA PRADESH</v>
      </c>
      <c r="G1152" s="37" t="str">
        <v>BHOPAL</v>
      </c>
      <c r="H1152" s="37">
        <v>0</v>
      </c>
      <c r="I1152" s="37" t="str">
        <v>Global Steel</v>
      </c>
      <c r="J1152" s="37" t="str">
        <v>Rubean Luther</v>
      </c>
      <c r="K1152" s="37">
        <v>0</v>
      </c>
      <c r="L1152" s="37" t="str">
        <v>C13471</v>
      </c>
      <c r="M1152" s="37" t="str">
        <v>Central</v>
      </c>
      <c r="N1152" s="2">
        <v>462030</v>
      </c>
      <c r="O1152" s="2" t="str">
        <v>23CDJPM4497D2ZE</v>
      </c>
      <c r="P1152" s="2">
        <v>9039577533</v>
      </c>
      <c r="Q1152" s="2" t="str">
        <v>May'25</v>
      </c>
      <c r="R1152" s="2">
        <v>2026</v>
      </c>
      <c r="S1152" s="1">
        <v>0</v>
      </c>
      <c r="T1152" s="2">
        <v>70</v>
      </c>
      <c r="U1152" s="1">
        <v>0</v>
      </c>
      <c r="V1152" s="1" t="str">
        <v>Challenger</v>
      </c>
      <c r="W1152" s="10">
        <v>0</v>
      </c>
      <c r="X1152" s="10">
        <v>0</v>
      </c>
      <c r="Y1152" s="10">
        <v>0</v>
      </c>
      <c r="Z1152" s="10">
        <v>0</v>
      </c>
      <c r="AA1152" s="10">
        <v>0</v>
      </c>
      <c r="AB1152" s="10">
        <v>0</v>
      </c>
      <c r="AC1152" s="10">
        <v>0</v>
      </c>
      <c r="AD1152" s="10">
        <v>0</v>
      </c>
      <c r="AE1152" s="10">
        <v>0</v>
      </c>
      <c r="AF1152" s="10">
        <v>0</v>
      </c>
      <c r="AG1152" s="10">
        <v>0</v>
      </c>
      <c r="AH1152" s="10">
        <v>0</v>
      </c>
      <c r="AI1152" s="10">
        <v>0</v>
      </c>
      <c r="AJ1152" s="10">
        <v>0</v>
      </c>
      <c r="AK1152" s="10">
        <v>0</v>
      </c>
      <c r="AL1152" s="10">
        <v>0</v>
      </c>
      <c r="AM1152" s="10">
        <v>6</v>
      </c>
      <c r="AN1152" s="10">
        <v>0</v>
      </c>
      <c r="AO1152" s="10">
        <v>0</v>
      </c>
      <c r="AP1152" s="10">
        <v>0</v>
      </c>
      <c r="AQ1152" s="10">
        <v>0</v>
      </c>
      <c r="AR1152" s="10">
        <v>0</v>
      </c>
      <c r="AS1152" s="16">
        <v>0</v>
      </c>
      <c r="AT1152" s="16">
        <v>0</v>
      </c>
      <c r="AU1152" s="16">
        <v>0</v>
      </c>
      <c r="AV1152" s="16">
        <v>0</v>
      </c>
      <c r="AW1152" s="16" t="str">
        <v/>
      </c>
      <c r="AX1152" s="10">
        <f t="shared" si="121"/>
        <v>6</v>
      </c>
      <c r="AY1152" s="10">
        <f>SUM(Z1152:AK1152)</f>
        <v>0</v>
      </c>
      <c r="AZ1152" s="2" t="s">
        <v>119</v>
      </c>
      <c r="BA1152" s="10">
        <f t="shared" si="122"/>
        <v>1</v>
      </c>
      <c r="BB1152" s="36" t="s">
        <v>118</v>
      </c>
      <c r="BC1152" s="39" t="str">
        <f t="shared" si="123"/>
        <v/>
      </c>
      <c r="BD1152" s="16">
        <f>SUM(AR1152:AW1152)</f>
        <v>0</v>
      </c>
      <c r="BE1152" s="10">
        <f>SUM(AL1152:AQ1152)</f>
        <v>6</v>
      </c>
      <c r="BF1152" s="12">
        <f t="shared" si="124"/>
        <v>0</v>
      </c>
      <c r="BG1152" s="12">
        <f t="shared" si="125"/>
        <v>1</v>
      </c>
      <c r="BH1152" s="9">
        <f t="shared" si="126"/>
        <v>6</v>
      </c>
      <c r="BI1152" s="39" t="str">
        <f t="shared" si="127"/>
        <v/>
      </c>
      <c r="BK1152" s="75"/>
    </row>
    <row r="1153" spans="1:63">
      <c r="A1153" s="2">
        <v>1150</v>
      </c>
      <c r="B1153" s="2">
        <v>2025</v>
      </c>
      <c r="C1153" s="1">
        <v>0</v>
      </c>
      <c r="D1153" s="37" t="str">
        <v>001J100000Ry3meIAB</v>
      </c>
      <c r="E1153" s="37" t="str">
        <v>SHRIJI  MARKETING</v>
      </c>
      <c r="F1153" s="37" t="str">
        <v>MADHYA PRADESH</v>
      </c>
      <c r="G1153" s="37" t="str">
        <v>KHARGONE</v>
      </c>
      <c r="H1153" s="37">
        <v>0</v>
      </c>
      <c r="I1153" s="37" t="str">
        <v>R. K. ENTERPRISES</v>
      </c>
      <c r="J1153" s="37" t="str">
        <v>Yogeshwar Richhariya</v>
      </c>
      <c r="K1153" s="37">
        <v>0</v>
      </c>
      <c r="L1153" s="37" t="str">
        <v>001J1000005ZfroIAC</v>
      </c>
      <c r="M1153" s="37" t="str">
        <v>Central</v>
      </c>
      <c r="N1153" s="2">
        <v>451111</v>
      </c>
      <c r="O1153" s="2" t="str">
        <v>23ACVPM4750G1ZD</v>
      </c>
      <c r="P1153" s="2">
        <v>9039497011</v>
      </c>
      <c r="Q1153" s="2" t="str">
        <v>May'25</v>
      </c>
      <c r="R1153" s="2">
        <v>2026</v>
      </c>
      <c r="S1153" s="1">
        <v>0</v>
      </c>
      <c r="T1153" s="2">
        <v>100</v>
      </c>
      <c r="U1153" s="1">
        <v>0</v>
      </c>
      <c r="V1153" s="1" t="str">
        <v>Challenger</v>
      </c>
      <c r="W1153" s="10">
        <v>0</v>
      </c>
      <c r="X1153" s="10">
        <v>0</v>
      </c>
      <c r="Y1153" s="10">
        <v>0</v>
      </c>
      <c r="Z1153" s="10">
        <v>0</v>
      </c>
      <c r="AA1153" s="10">
        <v>0</v>
      </c>
      <c r="AB1153" s="10">
        <v>0</v>
      </c>
      <c r="AC1153" s="10">
        <v>0</v>
      </c>
      <c r="AD1153" s="10">
        <v>0</v>
      </c>
      <c r="AE1153" s="10">
        <v>0</v>
      </c>
      <c r="AF1153" s="10">
        <v>0</v>
      </c>
      <c r="AG1153" s="10">
        <v>0</v>
      </c>
      <c r="AH1153" s="10">
        <v>0</v>
      </c>
      <c r="AI1153" s="10">
        <v>0</v>
      </c>
      <c r="AJ1153" s="10">
        <v>0</v>
      </c>
      <c r="AK1153" s="10">
        <v>0</v>
      </c>
      <c r="AL1153" s="10">
        <v>0</v>
      </c>
      <c r="AM1153" s="10">
        <v>12</v>
      </c>
      <c r="AN1153" s="10">
        <v>0</v>
      </c>
      <c r="AO1153" s="10">
        <v>0</v>
      </c>
      <c r="AP1153" s="10">
        <v>0</v>
      </c>
      <c r="AQ1153" s="10">
        <v>0</v>
      </c>
      <c r="AR1153" s="10">
        <v>0</v>
      </c>
      <c r="AS1153" s="16">
        <v>0</v>
      </c>
      <c r="AT1153" s="16">
        <v>0</v>
      </c>
      <c r="AU1153" s="16">
        <v>0</v>
      </c>
      <c r="AV1153" s="16">
        <v>0</v>
      </c>
      <c r="AW1153" s="16" t="str">
        <v/>
      </c>
      <c r="AX1153" s="10">
        <f t="shared" si="121"/>
        <v>12</v>
      </c>
      <c r="AY1153" s="10">
        <f>SUM(Z1153:AK1153)</f>
        <v>0</v>
      </c>
      <c r="AZ1153" s="2" t="s">
        <v>119</v>
      </c>
      <c r="BA1153" s="10">
        <f t="shared" si="122"/>
        <v>2</v>
      </c>
      <c r="BB1153" s="36" t="s">
        <v>118</v>
      </c>
      <c r="BC1153" s="39" t="str">
        <f t="shared" si="123"/>
        <v/>
      </c>
      <c r="BD1153" s="16">
        <f>SUM(AR1153:AW1153)</f>
        <v>0</v>
      </c>
      <c r="BE1153" s="10">
        <f>SUM(AL1153:AQ1153)</f>
        <v>12</v>
      </c>
      <c r="BF1153" s="12">
        <f t="shared" si="124"/>
        <v>0</v>
      </c>
      <c r="BG1153" s="12">
        <f t="shared" si="125"/>
        <v>1</v>
      </c>
      <c r="BH1153" s="9">
        <f t="shared" si="126"/>
        <v>12</v>
      </c>
      <c r="BI1153" s="39" t="str">
        <f t="shared" si="127"/>
        <v/>
      </c>
      <c r="BK1153" s="75"/>
    </row>
    <row r="1154" spans="1:63">
      <c r="A1154" s="2">
        <v>1151</v>
      </c>
      <c r="B1154" s="2">
        <v>2025</v>
      </c>
      <c r="C1154" s="1">
        <v>0</v>
      </c>
      <c r="D1154" s="37" t="str">
        <v>001J100000Jrpe7IAB</v>
      </c>
      <c r="E1154" s="37" t="str">
        <v>SHREE SHANTINATH STEEL</v>
      </c>
      <c r="F1154" s="37" t="str">
        <v>MADHYA PRADESH</v>
      </c>
      <c r="G1154" s="37" t="str">
        <v>INDORE</v>
      </c>
      <c r="H1154" s="37">
        <v>0</v>
      </c>
      <c r="I1154" s="37" t="str">
        <v>R. K. ENTERPRISES</v>
      </c>
      <c r="J1154" s="37" t="str">
        <v>Yogeshwar Richhariya</v>
      </c>
      <c r="K1154" s="37">
        <v>0</v>
      </c>
      <c r="L1154" s="37" t="str">
        <v>001J1000005ZfroIAC</v>
      </c>
      <c r="M1154" s="37" t="str">
        <v>Central</v>
      </c>
      <c r="N1154" s="2">
        <v>452001</v>
      </c>
      <c r="O1154" s="2" t="str">
        <v>23AMLPC0087A1ZQ</v>
      </c>
      <c r="P1154" s="2">
        <v>9425081632</v>
      </c>
      <c r="Q1154" s="2" t="str">
        <v>May'25</v>
      </c>
      <c r="R1154" s="2">
        <v>2026</v>
      </c>
      <c r="S1154" s="1">
        <v>0</v>
      </c>
      <c r="T1154" s="2" t="str">
        <v/>
      </c>
      <c r="U1154" s="1">
        <v>0</v>
      </c>
      <c r="V1154" s="1" t="str">
        <v>Potential Not updated</v>
      </c>
      <c r="W1154" s="10">
        <v>0</v>
      </c>
      <c r="X1154" s="10">
        <v>0</v>
      </c>
      <c r="Y1154" s="10">
        <v>0</v>
      </c>
      <c r="Z1154" s="10">
        <v>0</v>
      </c>
      <c r="AA1154" s="10">
        <v>0</v>
      </c>
      <c r="AB1154" s="10">
        <v>0</v>
      </c>
      <c r="AC1154" s="10">
        <v>0</v>
      </c>
      <c r="AD1154" s="10">
        <v>0</v>
      </c>
      <c r="AE1154" s="10">
        <v>0</v>
      </c>
      <c r="AF1154" s="10">
        <v>0</v>
      </c>
      <c r="AG1154" s="10">
        <v>0</v>
      </c>
      <c r="AH1154" s="10">
        <v>0</v>
      </c>
      <c r="AI1154" s="10">
        <v>0</v>
      </c>
      <c r="AJ1154" s="10">
        <v>0</v>
      </c>
      <c r="AK1154" s="10">
        <v>0</v>
      </c>
      <c r="AL1154" s="10">
        <v>0</v>
      </c>
      <c r="AM1154" s="10">
        <v>3</v>
      </c>
      <c r="AN1154" s="10">
        <v>0</v>
      </c>
      <c r="AO1154" s="10">
        <v>0</v>
      </c>
      <c r="AP1154" s="10">
        <v>0</v>
      </c>
      <c r="AQ1154" s="10">
        <v>0</v>
      </c>
      <c r="AR1154" s="10">
        <v>0</v>
      </c>
      <c r="AS1154" s="16">
        <v>0</v>
      </c>
      <c r="AT1154" s="16">
        <v>204.18</v>
      </c>
      <c r="AU1154" s="16">
        <v>2</v>
      </c>
      <c r="AV1154" s="16">
        <v>1.5</v>
      </c>
      <c r="AW1154" s="16">
        <v>94</v>
      </c>
      <c r="AX1154" s="10">
        <f t="shared" si="121"/>
        <v>304.68</v>
      </c>
      <c r="AY1154" s="10">
        <f>SUM(Z1154:AK1154)</f>
        <v>0</v>
      </c>
      <c r="AZ1154" s="2" t="s">
        <v>119</v>
      </c>
      <c r="BA1154" s="10">
        <f t="shared" si="122"/>
        <v>0.5</v>
      </c>
      <c r="BB1154" s="36" t="s">
        <v>118</v>
      </c>
      <c r="BC1154" s="39" t="str">
        <f t="shared" si="123"/>
        <v>B</v>
      </c>
      <c r="BD1154" s="16">
        <f>SUM(AR1154:AW1154)</f>
        <v>301.68</v>
      </c>
      <c r="BE1154" s="10">
        <f>SUM(AL1154:AQ1154)</f>
        <v>3</v>
      </c>
      <c r="BF1154" s="12">
        <f t="shared" si="124"/>
        <v>0.99015360378101613</v>
      </c>
      <c r="BG1154" s="12">
        <f t="shared" si="125"/>
        <v>9.8463962189838522E-3</v>
      </c>
      <c r="BH1154" s="9">
        <f t="shared" si="126"/>
        <v>304.68</v>
      </c>
      <c r="BI1154" s="39" t="str">
        <f t="shared" si="127"/>
        <v>B</v>
      </c>
      <c r="BJ1154" s="1" t="str">
        <f>_xlfn.XLOOKUP(D1154,'Holi gift'!A:A,'Holi gift'!A:A,"",0,1)</f>
        <v/>
      </c>
      <c r="BK1154" s="75"/>
    </row>
    <row r="1155" spans="1:63">
      <c r="A1155" s="2">
        <v>1152</v>
      </c>
      <c r="B1155" s="2">
        <v>2025</v>
      </c>
      <c r="C1155" s="1">
        <v>0</v>
      </c>
      <c r="D1155" s="37" t="str">
        <v>001J100000Rz6wYIAR</v>
      </c>
      <c r="E1155" s="37" t="str">
        <v>SHARDA ENTERPRISES</v>
      </c>
      <c r="F1155" s="37" t="str">
        <v>MADHYA PRADESH</v>
      </c>
      <c r="G1155" s="37" t="str">
        <v>INDORE</v>
      </c>
      <c r="H1155" s="37">
        <v>0</v>
      </c>
      <c r="I1155" s="37" t="str">
        <v>R. K. ENTERPRISES</v>
      </c>
      <c r="J1155" s="37" t="str">
        <v>Yogeshwar Richhariya</v>
      </c>
      <c r="K1155" s="37">
        <v>0</v>
      </c>
      <c r="L1155" s="37" t="str">
        <v>001J1000005ZfroIAC</v>
      </c>
      <c r="M1155" s="37" t="str">
        <v>Central</v>
      </c>
      <c r="N1155" s="2">
        <v>452020</v>
      </c>
      <c r="O1155" s="2" t="str">
        <v>23AALFS8511P1ZO</v>
      </c>
      <c r="P1155" s="2">
        <v>9827024101</v>
      </c>
      <c r="Q1155" s="2" t="str">
        <v>May'25</v>
      </c>
      <c r="R1155" s="2">
        <v>2026</v>
      </c>
      <c r="S1155" s="1">
        <v>0</v>
      </c>
      <c r="T1155" s="2">
        <v>200</v>
      </c>
      <c r="U1155" s="1">
        <v>3.3333333333333331E-3</v>
      </c>
      <c r="V1155" s="1" t="str">
        <v>Challenger</v>
      </c>
      <c r="W1155" s="10">
        <v>0</v>
      </c>
      <c r="X1155" s="10">
        <v>0</v>
      </c>
      <c r="Y1155" s="10">
        <v>0</v>
      </c>
      <c r="Z1155" s="10">
        <v>0</v>
      </c>
      <c r="AA1155" s="10">
        <v>0</v>
      </c>
      <c r="AB1155" s="10">
        <v>0</v>
      </c>
      <c r="AC1155" s="10">
        <v>0</v>
      </c>
      <c r="AD1155" s="10">
        <v>0</v>
      </c>
      <c r="AE1155" s="10">
        <v>0</v>
      </c>
      <c r="AF1155" s="10">
        <v>0</v>
      </c>
      <c r="AG1155" s="10">
        <v>0</v>
      </c>
      <c r="AH1155" s="10">
        <v>0</v>
      </c>
      <c r="AI1155" s="10">
        <v>0</v>
      </c>
      <c r="AJ1155" s="10">
        <v>0</v>
      </c>
      <c r="AK1155" s="10">
        <v>0</v>
      </c>
      <c r="AL1155" s="10">
        <v>0</v>
      </c>
      <c r="AM1155" s="10">
        <v>5</v>
      </c>
      <c r="AN1155" s="10">
        <v>0</v>
      </c>
      <c r="AO1155" s="10">
        <v>0</v>
      </c>
      <c r="AP1155" s="10">
        <v>0</v>
      </c>
      <c r="AQ1155" s="10">
        <v>1</v>
      </c>
      <c r="AR1155" s="10">
        <v>3</v>
      </c>
      <c r="AS1155" s="16">
        <v>0</v>
      </c>
      <c r="AT1155" s="16">
        <v>0</v>
      </c>
      <c r="AU1155" s="16">
        <v>1</v>
      </c>
      <c r="AV1155" s="16">
        <v>1</v>
      </c>
      <c r="AW1155" s="16" t="str">
        <v/>
      </c>
      <c r="AX1155" s="10">
        <f t="shared" si="121"/>
        <v>11</v>
      </c>
      <c r="AY1155" s="10">
        <f>SUM(Z1155:AK1155)</f>
        <v>0</v>
      </c>
      <c r="AZ1155" s="2" t="s">
        <v>119</v>
      </c>
      <c r="BA1155" s="10">
        <f t="shared" si="122"/>
        <v>1</v>
      </c>
      <c r="BB1155" s="36" t="s">
        <v>118</v>
      </c>
      <c r="BC1155" s="39" t="str">
        <f t="shared" si="123"/>
        <v/>
      </c>
      <c r="BD1155" s="16">
        <f>SUM(AR1155:AW1155)</f>
        <v>5</v>
      </c>
      <c r="BE1155" s="10">
        <f>SUM(AL1155:AQ1155)</f>
        <v>6</v>
      </c>
      <c r="BF1155" s="12">
        <f t="shared" si="124"/>
        <v>0.45454545454545453</v>
      </c>
      <c r="BG1155" s="12">
        <f t="shared" si="125"/>
        <v>0.54545454545454541</v>
      </c>
      <c r="BH1155" s="9">
        <f t="shared" si="126"/>
        <v>11</v>
      </c>
      <c r="BI1155" s="39" t="str">
        <f t="shared" si="127"/>
        <v/>
      </c>
      <c r="BK1155" s="75"/>
    </row>
    <row r="1156" spans="1:63">
      <c r="A1156" s="2">
        <v>1153</v>
      </c>
      <c r="B1156" s="2">
        <v>2025</v>
      </c>
      <c r="C1156" s="1">
        <v>0</v>
      </c>
      <c r="D1156" s="37" t="str">
        <v>0015g00001cdkUDAAY</v>
      </c>
      <c r="E1156" s="37" t="str">
        <v>Kavita Trading Co.</v>
      </c>
      <c r="F1156" s="37" t="str">
        <v>ODISHA</v>
      </c>
      <c r="G1156" s="37" t="str">
        <v>SUNDARGARH</v>
      </c>
      <c r="H1156" s="37">
        <v>0</v>
      </c>
      <c r="I1156" s="37" t="str">
        <v>SACHDEVA ISPAT PVT LTD</v>
      </c>
      <c r="J1156" s="37" t="str">
        <v>Papun Padhan</v>
      </c>
      <c r="K1156" s="37">
        <v>0</v>
      </c>
      <c r="L1156" s="37" t="str">
        <v>C12823</v>
      </c>
      <c r="M1156" s="37" t="str">
        <v>Central</v>
      </c>
      <c r="N1156" s="2">
        <v>769004</v>
      </c>
      <c r="O1156" s="2" t="str">
        <v>21ADZPT0970G1Z6</v>
      </c>
      <c r="P1156" s="2">
        <v>9861553290</v>
      </c>
      <c r="Q1156" s="2" t="str">
        <v>May'25</v>
      </c>
      <c r="R1156" s="2">
        <v>2026</v>
      </c>
      <c r="S1156" s="1">
        <v>0</v>
      </c>
      <c r="T1156" s="2">
        <v>50</v>
      </c>
      <c r="U1156" s="1">
        <v>3.3333333333333333E-2</v>
      </c>
      <c r="V1156" s="1" t="str">
        <v>Minor</v>
      </c>
      <c r="W1156" s="10">
        <v>0</v>
      </c>
      <c r="X1156" s="10">
        <v>0</v>
      </c>
      <c r="Y1156" s="10">
        <v>0</v>
      </c>
      <c r="Z1156" s="10">
        <v>0</v>
      </c>
      <c r="AA1156" s="10">
        <v>0</v>
      </c>
      <c r="AB1156" s="10">
        <v>0</v>
      </c>
      <c r="AC1156" s="10">
        <v>0</v>
      </c>
      <c r="AD1156" s="10">
        <v>0</v>
      </c>
      <c r="AE1156" s="10">
        <v>0</v>
      </c>
      <c r="AF1156" s="10">
        <v>0</v>
      </c>
      <c r="AG1156" s="10">
        <v>0</v>
      </c>
      <c r="AH1156" s="10">
        <v>0</v>
      </c>
      <c r="AI1156" s="10">
        <v>0</v>
      </c>
      <c r="AJ1156" s="10">
        <v>0</v>
      </c>
      <c r="AK1156" s="10">
        <v>0</v>
      </c>
      <c r="AL1156" s="10">
        <v>0</v>
      </c>
      <c r="AM1156" s="10">
        <v>0.5</v>
      </c>
      <c r="AN1156" s="10">
        <v>0.8</v>
      </c>
      <c r="AO1156" s="10">
        <v>0.5</v>
      </c>
      <c r="AP1156" s="10">
        <v>0</v>
      </c>
      <c r="AQ1156" s="10">
        <v>0</v>
      </c>
      <c r="AR1156" s="10">
        <v>0</v>
      </c>
      <c r="AS1156" s="16">
        <v>1.5</v>
      </c>
      <c r="AT1156" s="16">
        <v>3</v>
      </c>
      <c r="AU1156" s="16">
        <v>1</v>
      </c>
      <c r="AV1156" s="16">
        <v>1</v>
      </c>
      <c r="AW1156" s="16">
        <v>1</v>
      </c>
      <c r="AX1156" s="10">
        <f t="shared" si="121"/>
        <v>9.3000000000000007</v>
      </c>
      <c r="AY1156" s="10">
        <f>SUM(Z1156:AK1156)</f>
        <v>0</v>
      </c>
      <c r="AZ1156" s="2" t="s">
        <v>119</v>
      </c>
      <c r="BA1156" s="10">
        <f t="shared" si="122"/>
        <v>0.3</v>
      </c>
      <c r="BB1156" s="36" t="s">
        <v>118</v>
      </c>
      <c r="BC1156" s="39" t="str">
        <f t="shared" si="123"/>
        <v/>
      </c>
      <c r="BD1156" s="16">
        <f>SUM(AR1156:AW1156)</f>
        <v>7.5</v>
      </c>
      <c r="BE1156" s="10">
        <f>SUM(AL1156:AQ1156)</f>
        <v>1.8</v>
      </c>
      <c r="BF1156" s="12">
        <f t="shared" si="124"/>
        <v>0.80645161290322576</v>
      </c>
      <c r="BG1156" s="12">
        <f t="shared" si="125"/>
        <v>0.19354838709677419</v>
      </c>
      <c r="BH1156" s="9">
        <f t="shared" si="126"/>
        <v>9.3000000000000007</v>
      </c>
      <c r="BI1156" s="39" t="str">
        <f t="shared" si="127"/>
        <v/>
      </c>
      <c r="BK1156" s="75"/>
    </row>
    <row r="1157" spans="1:63">
      <c r="A1157" s="2">
        <v>1154</v>
      </c>
      <c r="B1157" s="2">
        <v>2025</v>
      </c>
      <c r="C1157" s="1">
        <v>0</v>
      </c>
      <c r="D1157" s="37" t="str">
        <v>001J100000VnRRPIA3</v>
      </c>
      <c r="E1157" s="37" t="str">
        <v>ANANT STEEL</v>
      </c>
      <c r="F1157" s="37" t="str">
        <v>ODISHA</v>
      </c>
      <c r="G1157" s="37" t="str">
        <v>BALANGIR</v>
      </c>
      <c r="H1157" s="37">
        <v>0</v>
      </c>
      <c r="I1157" s="37" t="str">
        <v>SACHDEVA ISPAT PVT LTD</v>
      </c>
      <c r="J1157" s="37" t="str">
        <v>Amit Behera</v>
      </c>
      <c r="K1157" s="37">
        <v>0</v>
      </c>
      <c r="L1157" s="37" t="str">
        <v>C12823</v>
      </c>
      <c r="M1157" s="37" t="str">
        <v>Central</v>
      </c>
      <c r="N1157" s="2">
        <v>767001</v>
      </c>
      <c r="O1157" s="2" t="str">
        <v>21ABWFA5671N1ZU</v>
      </c>
      <c r="P1157" s="2">
        <v>7873747725</v>
      </c>
      <c r="Q1157" s="2" t="str">
        <v>May'25</v>
      </c>
      <c r="R1157" s="2">
        <v>2026</v>
      </c>
      <c r="S1157" s="1">
        <v>0</v>
      </c>
      <c r="T1157" s="2">
        <v>100</v>
      </c>
      <c r="U1157" s="1">
        <v>0</v>
      </c>
      <c r="V1157" s="1" t="str">
        <v>Challenger</v>
      </c>
      <c r="W1157" s="10">
        <v>0</v>
      </c>
      <c r="X1157" s="10">
        <v>0</v>
      </c>
      <c r="Y1157" s="10">
        <v>0</v>
      </c>
      <c r="Z1157" s="10">
        <v>0</v>
      </c>
      <c r="AA1157" s="10">
        <v>0</v>
      </c>
      <c r="AB1157" s="10">
        <v>0</v>
      </c>
      <c r="AC1157" s="10">
        <v>0</v>
      </c>
      <c r="AD1157" s="10">
        <v>0</v>
      </c>
      <c r="AE1157" s="10">
        <v>0</v>
      </c>
      <c r="AF1157" s="10">
        <v>0</v>
      </c>
      <c r="AG1157" s="10">
        <v>0</v>
      </c>
      <c r="AH1157" s="10">
        <v>0</v>
      </c>
      <c r="AI1157" s="10">
        <v>0</v>
      </c>
      <c r="AJ1157" s="10">
        <v>0</v>
      </c>
      <c r="AK1157" s="10">
        <v>0</v>
      </c>
      <c r="AL1157" s="10">
        <v>0</v>
      </c>
      <c r="AM1157" s="10">
        <v>32</v>
      </c>
      <c r="AN1157" s="10">
        <v>0</v>
      </c>
      <c r="AO1157" s="10">
        <v>0</v>
      </c>
      <c r="AP1157" s="10">
        <v>0</v>
      </c>
      <c r="AQ1157" s="10">
        <v>0</v>
      </c>
      <c r="AR1157" s="10">
        <v>0</v>
      </c>
      <c r="AS1157" s="16">
        <v>0</v>
      </c>
      <c r="AT1157" s="16">
        <v>0</v>
      </c>
      <c r="AU1157" s="16">
        <v>0</v>
      </c>
      <c r="AV1157" s="16">
        <v>0</v>
      </c>
      <c r="AW1157" s="16" t="str">
        <v/>
      </c>
      <c r="AX1157" s="10">
        <f t="shared" ref="AX1157:AX1220" si="128">SUM(AL1157:AW1157)</f>
        <v>32</v>
      </c>
      <c r="AY1157" s="10">
        <f>SUM(Z1157:AK1157)</f>
        <v>0</v>
      </c>
      <c r="AZ1157" s="2" t="s">
        <v>119</v>
      </c>
      <c r="BA1157" s="10">
        <f t="shared" ref="BA1157:BA1220" si="129">AVERAGE(AL1157:AQ1157)</f>
        <v>5.333333333333333</v>
      </c>
      <c r="BB1157" s="36" t="s">
        <v>118</v>
      </c>
      <c r="BC1157" s="39" t="str">
        <f t="shared" ref="BC1157:BC1220" si="130">IF(AZ1157="Yes","",IF(AX1157&gt;1250,"E",IF(AX1157&gt;750,"D",
IF(AX1157&gt;=500,"C",
IF(AX1157&gt;=300,"B",
IF(AX1157&gt;=200,"A",
""))))))</f>
        <v/>
      </c>
      <c r="BD1157" s="16">
        <f>SUM(AR1157:AW1157)</f>
        <v>0</v>
      </c>
      <c r="BE1157" s="10">
        <f>SUM(AL1157:AQ1157)</f>
        <v>32</v>
      </c>
      <c r="BF1157" s="12">
        <f t="shared" ref="BF1157:BF1220" si="131">IFERROR(BD1157/$AX1157,"")</f>
        <v>0</v>
      </c>
      <c r="BG1157" s="12">
        <f t="shared" ref="BG1157:BG1220" si="132">IFERROR(BE1157/$AX1157,"")</f>
        <v>1</v>
      </c>
      <c r="BH1157" s="9">
        <f t="shared" ref="BH1157:BH1220" si="133">SUM(AL1157:AW1157)</f>
        <v>32</v>
      </c>
      <c r="BI1157" s="39" t="str">
        <f t="shared" ref="BI1157:BI1220" si="134">IF(AZ1157="Yes","",IF(BH1157&gt;=1250,"E",IF(BH1157&gt;=750,"D",
IF(BH1157&gt;=500,"C",
IF(BH1157&gt;=300,"B",
IF(BH1157&gt;=200,"A",
""))))))</f>
        <v/>
      </c>
      <c r="BK1157" s="75"/>
    </row>
    <row r="1158" spans="1:63">
      <c r="A1158" s="2">
        <v>1155</v>
      </c>
      <c r="B1158" s="2">
        <v>2025</v>
      </c>
      <c r="C1158" s="1">
        <v>0</v>
      </c>
      <c r="D1158" s="37" t="str">
        <v>001J100000VlGaLIAV</v>
      </c>
      <c r="E1158" s="37" t="str">
        <v>BHAGWATI TRADELINK</v>
      </c>
      <c r="F1158" s="37" t="str">
        <v>MAHARASHTRA</v>
      </c>
      <c r="G1158" s="37" t="str">
        <v>WARDHA</v>
      </c>
      <c r="H1158" s="37">
        <v>0</v>
      </c>
      <c r="I1158" s="37" t="str">
        <v>SSTL (INDIA) PRIVATE LIMITED</v>
      </c>
      <c r="J1158" s="37" t="str">
        <v>Saurav Nath</v>
      </c>
      <c r="K1158" s="37">
        <v>0</v>
      </c>
      <c r="L1158" s="37" t="str">
        <v>C13295</v>
      </c>
      <c r="M1158" s="37" t="str">
        <v>Central</v>
      </c>
      <c r="N1158" s="2">
        <v>442001</v>
      </c>
      <c r="O1158" s="2" t="str">
        <v>27AAPPG6756J1Z4</v>
      </c>
      <c r="P1158" s="2">
        <v>8408889100</v>
      </c>
      <c r="Q1158" s="2" t="str">
        <v>May'25</v>
      </c>
      <c r="R1158" s="2">
        <v>2026</v>
      </c>
      <c r="S1158" s="1">
        <v>0</v>
      </c>
      <c r="T1158" s="2">
        <v>200</v>
      </c>
      <c r="U1158" s="1">
        <v>0</v>
      </c>
      <c r="V1158" s="1" t="str">
        <v>Challenger</v>
      </c>
      <c r="W1158" s="10">
        <v>0</v>
      </c>
      <c r="X1158" s="10">
        <v>0</v>
      </c>
      <c r="Y1158" s="10">
        <v>0</v>
      </c>
      <c r="Z1158" s="10">
        <v>0</v>
      </c>
      <c r="AA1158" s="10">
        <v>0</v>
      </c>
      <c r="AB1158" s="10">
        <v>0</v>
      </c>
      <c r="AC1158" s="10">
        <v>0</v>
      </c>
      <c r="AD1158" s="10">
        <v>0</v>
      </c>
      <c r="AE1158" s="10">
        <v>0</v>
      </c>
      <c r="AF1158" s="10">
        <v>0</v>
      </c>
      <c r="AG1158" s="10">
        <v>0</v>
      </c>
      <c r="AH1158" s="10">
        <v>0</v>
      </c>
      <c r="AI1158" s="10">
        <v>0</v>
      </c>
      <c r="AJ1158" s="10">
        <v>0</v>
      </c>
      <c r="AK1158" s="10">
        <v>0</v>
      </c>
      <c r="AL1158" s="10">
        <v>0</v>
      </c>
      <c r="AM1158" s="10">
        <v>27</v>
      </c>
      <c r="AN1158" s="10">
        <v>0</v>
      </c>
      <c r="AO1158" s="10">
        <v>0</v>
      </c>
      <c r="AP1158" s="10">
        <v>0</v>
      </c>
      <c r="AQ1158" s="10">
        <v>0</v>
      </c>
      <c r="AR1158" s="10">
        <v>0</v>
      </c>
      <c r="AS1158" s="16">
        <v>0</v>
      </c>
      <c r="AT1158" s="16">
        <v>0</v>
      </c>
      <c r="AU1158" s="16">
        <v>0</v>
      </c>
      <c r="AV1158" s="16">
        <v>0</v>
      </c>
      <c r="AW1158" s="16" t="str">
        <v/>
      </c>
      <c r="AX1158" s="10">
        <f t="shared" si="128"/>
        <v>27</v>
      </c>
      <c r="AY1158" s="10">
        <f>SUM(Z1158:AK1158)</f>
        <v>0</v>
      </c>
      <c r="AZ1158" s="2" t="s">
        <v>119</v>
      </c>
      <c r="BA1158" s="10">
        <f t="shared" si="129"/>
        <v>4.5</v>
      </c>
      <c r="BB1158" s="36" t="s">
        <v>118</v>
      </c>
      <c r="BC1158" s="39" t="str">
        <f t="shared" si="130"/>
        <v/>
      </c>
      <c r="BD1158" s="16">
        <f>SUM(AR1158:AW1158)</f>
        <v>0</v>
      </c>
      <c r="BE1158" s="10">
        <f>SUM(AL1158:AQ1158)</f>
        <v>27</v>
      </c>
      <c r="BF1158" s="12">
        <f t="shared" si="131"/>
        <v>0</v>
      </c>
      <c r="BG1158" s="12">
        <f t="shared" si="132"/>
        <v>1</v>
      </c>
      <c r="BH1158" s="9">
        <f t="shared" si="133"/>
        <v>27</v>
      </c>
      <c r="BI1158" s="39" t="str">
        <f t="shared" si="134"/>
        <v/>
      </c>
      <c r="BK1158" s="75"/>
    </row>
    <row r="1159" spans="1:63">
      <c r="A1159" s="2">
        <v>1156</v>
      </c>
      <c r="B1159" s="2">
        <v>2025</v>
      </c>
      <c r="C1159" s="1">
        <v>0</v>
      </c>
      <c r="D1159" s="37" t="str">
        <v>001J100000VnUYOIA3</v>
      </c>
      <c r="E1159" s="37" t="str">
        <v>PROFICIENT INDIA &amp; CO.</v>
      </c>
      <c r="F1159" s="37" t="str">
        <v>UTTAR PRADESH</v>
      </c>
      <c r="G1159" s="37" t="str">
        <v>GHAZIABAD</v>
      </c>
      <c r="H1159" s="37">
        <v>0</v>
      </c>
      <c r="I1159" s="37" t="str">
        <v>OPTRIX INFRA LLP</v>
      </c>
      <c r="J1159" s="37" t="str">
        <v>Aashish Goyal</v>
      </c>
      <c r="K1159" s="37">
        <v>0</v>
      </c>
      <c r="L1159" s="37" t="str">
        <v>001J100000PJG7oIAH</v>
      </c>
      <c r="M1159" s="37" t="str">
        <v>North</v>
      </c>
      <c r="N1159" s="2">
        <v>201013</v>
      </c>
      <c r="O1159" s="2" t="str">
        <v>09BATPK5732P2ZQ</v>
      </c>
      <c r="P1159" s="2">
        <v>8447121428</v>
      </c>
      <c r="Q1159" s="2" t="str">
        <v>May'25</v>
      </c>
      <c r="R1159" s="2">
        <v>2026</v>
      </c>
      <c r="S1159" s="1">
        <v>0</v>
      </c>
      <c r="T1159" s="2">
        <v>200</v>
      </c>
      <c r="U1159" s="1">
        <v>0.17645</v>
      </c>
      <c r="V1159" s="1" t="str">
        <v>Star</v>
      </c>
      <c r="W1159" s="10">
        <v>0</v>
      </c>
      <c r="X1159" s="10">
        <v>0</v>
      </c>
      <c r="Y1159" s="10">
        <v>0</v>
      </c>
      <c r="Z1159" s="10">
        <v>0</v>
      </c>
      <c r="AA1159" s="10">
        <v>0</v>
      </c>
      <c r="AB1159" s="10">
        <v>0</v>
      </c>
      <c r="AC1159" s="10">
        <v>0</v>
      </c>
      <c r="AD1159" s="10">
        <v>0</v>
      </c>
      <c r="AE1159" s="10">
        <v>0</v>
      </c>
      <c r="AF1159" s="10">
        <v>0</v>
      </c>
      <c r="AG1159" s="10">
        <v>0</v>
      </c>
      <c r="AH1159" s="10">
        <v>0</v>
      </c>
      <c r="AI1159" s="10">
        <v>0</v>
      </c>
      <c r="AJ1159" s="10">
        <v>0</v>
      </c>
      <c r="AK1159" s="10">
        <v>0</v>
      </c>
      <c r="AL1159" s="10">
        <v>0</v>
      </c>
      <c r="AM1159" s="10">
        <v>10</v>
      </c>
      <c r="AN1159" s="10">
        <v>86.004999999999995</v>
      </c>
      <c r="AO1159" s="10">
        <v>58.43</v>
      </c>
      <c r="AP1159" s="10">
        <v>26</v>
      </c>
      <c r="AQ1159" s="10">
        <v>40.01</v>
      </c>
      <c r="AR1159" s="10">
        <v>0</v>
      </c>
      <c r="AS1159" s="16">
        <v>0</v>
      </c>
      <c r="AT1159" s="16">
        <v>24.92</v>
      </c>
      <c r="AU1159" s="16">
        <v>24</v>
      </c>
      <c r="AV1159" s="16">
        <v>56.95</v>
      </c>
      <c r="AW1159" s="16">
        <v>12</v>
      </c>
      <c r="AX1159" s="10">
        <f t="shared" si="128"/>
        <v>338.315</v>
      </c>
      <c r="AY1159" s="10">
        <f>SUM(Z1159:AK1159)</f>
        <v>0</v>
      </c>
      <c r="AZ1159" s="2" t="s">
        <v>119</v>
      </c>
      <c r="BA1159" s="10">
        <f t="shared" si="129"/>
        <v>36.740833333333335</v>
      </c>
      <c r="BB1159" s="36" t="s">
        <v>118</v>
      </c>
      <c r="BC1159" s="39" t="str">
        <f t="shared" si="130"/>
        <v>B</v>
      </c>
      <c r="BD1159" s="16">
        <f>SUM(AR1159:AW1159)</f>
        <v>117.87</v>
      </c>
      <c r="BE1159" s="10">
        <f>SUM(AL1159:AQ1159)</f>
        <v>220.44499999999999</v>
      </c>
      <c r="BF1159" s="12">
        <f t="shared" si="131"/>
        <v>0.34840311543975289</v>
      </c>
      <c r="BG1159" s="12">
        <f t="shared" si="132"/>
        <v>0.65159688456024711</v>
      </c>
      <c r="BH1159" s="9">
        <f t="shared" si="133"/>
        <v>338.315</v>
      </c>
      <c r="BI1159" s="39" t="str">
        <f t="shared" si="134"/>
        <v>B</v>
      </c>
      <c r="BJ1159" s="1" t="str">
        <f>_xlfn.XLOOKUP(D1159,'Holi gift'!A:A,'Holi gift'!A:A,"",0,1)</f>
        <v>001J100000VnUYOIA3</v>
      </c>
      <c r="BK1159" s="75"/>
    </row>
    <row r="1160" spans="1:63">
      <c r="A1160" s="2">
        <v>1157</v>
      </c>
      <c r="B1160" s="2">
        <v>2025</v>
      </c>
      <c r="C1160" s="1">
        <v>0</v>
      </c>
      <c r="D1160" s="37" t="str">
        <v>001J100000VnWfaIAF</v>
      </c>
      <c r="E1160" s="37" t="str">
        <v>PANCHMUKHI STEELS CORP.</v>
      </c>
      <c r="F1160" s="37" t="str">
        <v>UTTAR PRADESH</v>
      </c>
      <c r="G1160" s="37" t="str">
        <v>GHAZIABAD</v>
      </c>
      <c r="H1160" s="37">
        <v>0</v>
      </c>
      <c r="I1160" s="37" t="str">
        <v>OPTRIX INFRA LLP</v>
      </c>
      <c r="J1160" s="37" t="str">
        <v>Aashish Goyal</v>
      </c>
      <c r="K1160" s="37">
        <v>0</v>
      </c>
      <c r="L1160" s="37" t="str">
        <v>001J100000PJG7oIAH</v>
      </c>
      <c r="M1160" s="37" t="str">
        <v>North</v>
      </c>
      <c r="N1160" s="2">
        <v>201001</v>
      </c>
      <c r="O1160" s="2" t="str">
        <v>09PNPPS9779K1Z5</v>
      </c>
      <c r="P1160" s="2">
        <v>9999510395</v>
      </c>
      <c r="Q1160" s="2" t="str">
        <v>May'25</v>
      </c>
      <c r="R1160" s="2">
        <v>2026</v>
      </c>
      <c r="S1160" s="1">
        <v>0</v>
      </c>
      <c r="T1160" s="2">
        <v>100</v>
      </c>
      <c r="U1160" s="1">
        <v>0</v>
      </c>
      <c r="V1160" s="1" t="str">
        <v>Challenger</v>
      </c>
      <c r="W1160" s="10">
        <v>0</v>
      </c>
      <c r="X1160" s="10">
        <v>0</v>
      </c>
      <c r="Y1160" s="10">
        <v>0</v>
      </c>
      <c r="Z1160" s="10">
        <v>0</v>
      </c>
      <c r="AA1160" s="10">
        <v>0</v>
      </c>
      <c r="AB1160" s="10">
        <v>0</v>
      </c>
      <c r="AC1160" s="10">
        <v>0</v>
      </c>
      <c r="AD1160" s="10">
        <v>0</v>
      </c>
      <c r="AE1160" s="10">
        <v>0</v>
      </c>
      <c r="AF1160" s="10">
        <v>0</v>
      </c>
      <c r="AG1160" s="10">
        <v>0</v>
      </c>
      <c r="AH1160" s="10">
        <v>0</v>
      </c>
      <c r="AI1160" s="10">
        <v>0</v>
      </c>
      <c r="AJ1160" s="10">
        <v>0</v>
      </c>
      <c r="AK1160" s="10">
        <v>0</v>
      </c>
      <c r="AL1160" s="10">
        <v>0</v>
      </c>
      <c r="AM1160" s="10">
        <v>4</v>
      </c>
      <c r="AN1160" s="10">
        <v>13.88</v>
      </c>
      <c r="AO1160" s="10">
        <v>0</v>
      </c>
      <c r="AP1160" s="10">
        <v>0</v>
      </c>
      <c r="AQ1160" s="10">
        <v>1</v>
      </c>
      <c r="AR1160" s="10">
        <v>0</v>
      </c>
      <c r="AS1160" s="16">
        <v>0</v>
      </c>
      <c r="AT1160" s="16">
        <v>0</v>
      </c>
      <c r="AU1160" s="16">
        <v>0</v>
      </c>
      <c r="AV1160" s="16">
        <v>0</v>
      </c>
      <c r="AW1160" s="16" t="str">
        <v/>
      </c>
      <c r="AX1160" s="10">
        <f t="shared" si="128"/>
        <v>18.880000000000003</v>
      </c>
      <c r="AY1160" s="10">
        <f>SUM(Z1160:AK1160)</f>
        <v>0</v>
      </c>
      <c r="AZ1160" s="2" t="s">
        <v>119</v>
      </c>
      <c r="BA1160" s="10">
        <f t="shared" si="129"/>
        <v>3.1466666666666669</v>
      </c>
      <c r="BB1160" s="36" t="s">
        <v>118</v>
      </c>
      <c r="BC1160" s="39" t="str">
        <f t="shared" si="130"/>
        <v/>
      </c>
      <c r="BD1160" s="16">
        <f>SUM(AR1160:AW1160)</f>
        <v>0</v>
      </c>
      <c r="BE1160" s="10">
        <f>SUM(AL1160:AQ1160)</f>
        <v>18.880000000000003</v>
      </c>
      <c r="BF1160" s="12">
        <f t="shared" si="131"/>
        <v>0</v>
      </c>
      <c r="BG1160" s="12">
        <f t="shared" si="132"/>
        <v>1</v>
      </c>
      <c r="BH1160" s="9">
        <f t="shared" si="133"/>
        <v>18.880000000000003</v>
      </c>
      <c r="BI1160" s="39" t="str">
        <f t="shared" si="134"/>
        <v/>
      </c>
      <c r="BK1160" s="75"/>
    </row>
    <row r="1161" spans="1:63">
      <c r="A1161" s="2">
        <v>1158</v>
      </c>
      <c r="B1161" s="2">
        <v>2025</v>
      </c>
      <c r="C1161" s="1">
        <v>0</v>
      </c>
      <c r="D1161" s="37" t="str">
        <v>0015g00001UBHgpAAH</v>
      </c>
      <c r="E1161" s="37" t="str">
        <v>KAILASH ASSOCIATES</v>
      </c>
      <c r="F1161" s="37" t="str">
        <v>UTTAR PRADESH</v>
      </c>
      <c r="G1161" s="37" t="str">
        <v>GHAZIABAD</v>
      </c>
      <c r="H1161" s="37">
        <v>0</v>
      </c>
      <c r="I1161" s="37" t="str">
        <v>OPTRIX INFRA LLP</v>
      </c>
      <c r="J1161" s="37" t="str">
        <v>Aashish Goyal</v>
      </c>
      <c r="K1161" s="37">
        <v>0</v>
      </c>
      <c r="L1161" s="37" t="str">
        <v>001J100000PJG7oIAH</v>
      </c>
      <c r="M1161" s="37" t="str">
        <v>North</v>
      </c>
      <c r="N1161" s="2">
        <v>201001</v>
      </c>
      <c r="O1161" s="2" t="str">
        <v>09AAXFK1757B1Z1</v>
      </c>
      <c r="P1161" s="2">
        <v>9811131566</v>
      </c>
      <c r="Q1161" s="2" t="str">
        <v>May'25</v>
      </c>
      <c r="R1161" s="2">
        <v>2026</v>
      </c>
      <c r="S1161" s="1">
        <v>0</v>
      </c>
      <c r="T1161" s="2">
        <v>500</v>
      </c>
      <c r="U1161" s="1">
        <v>0</v>
      </c>
      <c r="V1161" s="1" t="str">
        <v>Alien</v>
      </c>
      <c r="W1161" s="10">
        <v>0</v>
      </c>
      <c r="X1161" s="10">
        <v>0</v>
      </c>
      <c r="Y1161" s="10">
        <v>0</v>
      </c>
      <c r="Z1161" s="10">
        <v>0</v>
      </c>
      <c r="AA1161" s="10">
        <v>0</v>
      </c>
      <c r="AB1161" s="10">
        <v>0</v>
      </c>
      <c r="AC1161" s="10">
        <v>0</v>
      </c>
      <c r="AD1161" s="10">
        <v>0</v>
      </c>
      <c r="AE1161" s="10">
        <v>0</v>
      </c>
      <c r="AF1161" s="10">
        <v>0</v>
      </c>
      <c r="AG1161" s="10">
        <v>0</v>
      </c>
      <c r="AH1161" s="10">
        <v>0</v>
      </c>
      <c r="AI1161" s="10">
        <v>0</v>
      </c>
      <c r="AJ1161" s="10">
        <v>0</v>
      </c>
      <c r="AK1161" s="10">
        <v>0</v>
      </c>
      <c r="AL1161" s="10">
        <v>0</v>
      </c>
      <c r="AM1161" s="10">
        <v>5</v>
      </c>
      <c r="AN1161" s="10">
        <v>0</v>
      </c>
      <c r="AO1161" s="10">
        <v>0</v>
      </c>
      <c r="AP1161" s="10">
        <v>0</v>
      </c>
      <c r="AQ1161" s="10">
        <v>0</v>
      </c>
      <c r="AR1161" s="10">
        <v>0</v>
      </c>
      <c r="AS1161" s="16">
        <v>0</v>
      </c>
      <c r="AT1161" s="16">
        <v>0</v>
      </c>
      <c r="AU1161" s="16">
        <v>0</v>
      </c>
      <c r="AV1161" s="16">
        <v>0</v>
      </c>
      <c r="AW1161" s="16" t="str">
        <v/>
      </c>
      <c r="AX1161" s="10">
        <f t="shared" si="128"/>
        <v>5</v>
      </c>
      <c r="AY1161" s="10">
        <f>SUM(Z1161:AK1161)</f>
        <v>0</v>
      </c>
      <c r="AZ1161" s="2" t="s">
        <v>119</v>
      </c>
      <c r="BA1161" s="10">
        <f t="shared" si="129"/>
        <v>0.83333333333333337</v>
      </c>
      <c r="BB1161" s="36" t="s">
        <v>118</v>
      </c>
      <c r="BC1161" s="39" t="str">
        <f t="shared" si="130"/>
        <v/>
      </c>
      <c r="BD1161" s="16">
        <f>SUM(AR1161:AW1161)</f>
        <v>0</v>
      </c>
      <c r="BE1161" s="10">
        <f>SUM(AL1161:AQ1161)</f>
        <v>5</v>
      </c>
      <c r="BF1161" s="12">
        <f t="shared" si="131"/>
        <v>0</v>
      </c>
      <c r="BG1161" s="12">
        <f t="shared" si="132"/>
        <v>1</v>
      </c>
      <c r="BH1161" s="9">
        <f t="shared" si="133"/>
        <v>5</v>
      </c>
      <c r="BI1161" s="39" t="str">
        <f t="shared" si="134"/>
        <v/>
      </c>
      <c r="BK1161" s="75"/>
    </row>
    <row r="1162" spans="1:63">
      <c r="A1162" s="2">
        <v>1159</v>
      </c>
      <c r="B1162" s="2">
        <v>2025</v>
      </c>
      <c r="C1162" s="1">
        <v>0</v>
      </c>
      <c r="D1162" s="37" t="str">
        <v>001J100000I2ZrmIAF</v>
      </c>
      <c r="E1162" s="37" t="str">
        <v>M/S SHREE SHYAM TRADERS</v>
      </c>
      <c r="F1162" s="37" t="str">
        <v>JHARKHAND</v>
      </c>
      <c r="G1162" s="37" t="str">
        <v>RANCHI</v>
      </c>
      <c r="H1162" s="37">
        <v>0</v>
      </c>
      <c r="I1162" s="37" t="str">
        <v>M/s REAL DREAMS ENTERPRISES</v>
      </c>
      <c r="J1162" s="37" t="str">
        <v>Susmit Kumar</v>
      </c>
      <c r="K1162" s="37">
        <v>0</v>
      </c>
      <c r="L1162" s="37" t="str">
        <v>001J100000PHe79IAD</v>
      </c>
      <c r="M1162" s="37" t="str">
        <v>East</v>
      </c>
      <c r="N1162" s="2">
        <v>834009</v>
      </c>
      <c r="O1162" s="2" t="str">
        <v>20AJGPG1301B1ZI</v>
      </c>
      <c r="P1162" s="2">
        <v>9771439568</v>
      </c>
      <c r="Q1162" s="2" t="str">
        <v>May'25</v>
      </c>
      <c r="R1162" s="2">
        <v>2026</v>
      </c>
      <c r="S1162" s="1">
        <v>0</v>
      </c>
      <c r="T1162" s="2">
        <v>50</v>
      </c>
      <c r="U1162" s="1">
        <v>0</v>
      </c>
      <c r="V1162" s="1" t="str">
        <v>Minor</v>
      </c>
      <c r="W1162" s="10">
        <v>0</v>
      </c>
      <c r="X1162" s="10">
        <v>0</v>
      </c>
      <c r="Y1162" s="10">
        <v>0</v>
      </c>
      <c r="Z1162" s="10">
        <v>0</v>
      </c>
      <c r="AA1162" s="10">
        <v>0</v>
      </c>
      <c r="AB1162" s="10">
        <v>0</v>
      </c>
      <c r="AC1162" s="10">
        <v>0</v>
      </c>
      <c r="AD1162" s="10">
        <v>0</v>
      </c>
      <c r="AE1162" s="10">
        <v>0</v>
      </c>
      <c r="AF1162" s="10">
        <v>0</v>
      </c>
      <c r="AG1162" s="10">
        <v>0</v>
      </c>
      <c r="AH1162" s="10">
        <v>0</v>
      </c>
      <c r="AI1162" s="10">
        <v>0</v>
      </c>
      <c r="AJ1162" s="10">
        <v>0</v>
      </c>
      <c r="AK1162" s="10">
        <v>0</v>
      </c>
      <c r="AL1162" s="10">
        <v>0</v>
      </c>
      <c r="AM1162" s="10">
        <v>40.1</v>
      </c>
      <c r="AN1162" s="10">
        <v>15</v>
      </c>
      <c r="AO1162" s="10">
        <v>0</v>
      </c>
      <c r="AP1162" s="10">
        <v>0</v>
      </c>
      <c r="AQ1162" s="10">
        <v>0</v>
      </c>
      <c r="AR1162" s="10">
        <v>0</v>
      </c>
      <c r="AS1162" s="16">
        <v>0</v>
      </c>
      <c r="AT1162" s="16">
        <v>0</v>
      </c>
      <c r="AU1162" s="16">
        <v>0</v>
      </c>
      <c r="AV1162" s="16">
        <v>0</v>
      </c>
      <c r="AW1162" s="16">
        <v>3</v>
      </c>
      <c r="AX1162" s="10">
        <f t="shared" si="128"/>
        <v>58.1</v>
      </c>
      <c r="AY1162" s="10">
        <f>SUM(Z1162:AK1162)</f>
        <v>0</v>
      </c>
      <c r="AZ1162" s="2" t="s">
        <v>119</v>
      </c>
      <c r="BA1162" s="10">
        <f t="shared" si="129"/>
        <v>9.1833333333333336</v>
      </c>
      <c r="BB1162" s="36" t="s">
        <v>118</v>
      </c>
      <c r="BC1162" s="39" t="str">
        <f t="shared" si="130"/>
        <v/>
      </c>
      <c r="BD1162" s="16">
        <f>SUM(AR1162:AW1162)</f>
        <v>3</v>
      </c>
      <c r="BE1162" s="10">
        <f>SUM(AL1162:AQ1162)</f>
        <v>55.1</v>
      </c>
      <c r="BF1162" s="12">
        <f t="shared" si="131"/>
        <v>5.163511187607573E-2</v>
      </c>
      <c r="BG1162" s="12">
        <f t="shared" si="132"/>
        <v>0.94836488812392428</v>
      </c>
      <c r="BH1162" s="9">
        <f t="shared" si="133"/>
        <v>58.1</v>
      </c>
      <c r="BI1162" s="39" t="str">
        <f t="shared" si="134"/>
        <v/>
      </c>
      <c r="BK1162" s="75"/>
    </row>
    <row r="1163" spans="1:63">
      <c r="A1163" s="2">
        <v>1160</v>
      </c>
      <c r="B1163" s="2">
        <v>2025</v>
      </c>
      <c r="C1163" s="1">
        <v>0</v>
      </c>
      <c r="D1163" s="37" t="str">
        <v>001J100000LnGKvIAN</v>
      </c>
      <c r="E1163" s="37" t="str">
        <v>M/S M. S. STEEL</v>
      </c>
      <c r="F1163" s="37" t="str">
        <v>JHARKHAND</v>
      </c>
      <c r="G1163" s="37" t="str">
        <v>RANCHI</v>
      </c>
      <c r="H1163" s="37">
        <v>0</v>
      </c>
      <c r="I1163" s="37" t="str">
        <v>M/s REAL DREAMS ENTERPRISES</v>
      </c>
      <c r="J1163" s="37" t="str">
        <v>Susmit Kumar</v>
      </c>
      <c r="K1163" s="37">
        <v>0</v>
      </c>
      <c r="L1163" s="37" t="str">
        <v>001J100000PHe79IAD</v>
      </c>
      <c r="M1163" s="37" t="str">
        <v>East</v>
      </c>
      <c r="N1163" s="2">
        <v>834004</v>
      </c>
      <c r="O1163" s="2" t="str">
        <v>20ADHPK3905G1Z2</v>
      </c>
      <c r="P1163" s="2">
        <v>7903915959</v>
      </c>
      <c r="Q1163" s="2" t="str">
        <v>May'25</v>
      </c>
      <c r="R1163" s="2">
        <v>2026</v>
      </c>
      <c r="S1163" s="1">
        <v>0</v>
      </c>
      <c r="T1163" s="2">
        <v>300</v>
      </c>
      <c r="U1163" s="1">
        <v>0</v>
      </c>
      <c r="V1163" s="1" t="str">
        <v>Alien</v>
      </c>
      <c r="W1163" s="10">
        <v>0</v>
      </c>
      <c r="X1163" s="10">
        <v>0</v>
      </c>
      <c r="Y1163" s="10">
        <v>0</v>
      </c>
      <c r="Z1163" s="10">
        <v>0</v>
      </c>
      <c r="AA1163" s="10">
        <v>0</v>
      </c>
      <c r="AB1163" s="10">
        <v>0</v>
      </c>
      <c r="AC1163" s="10">
        <v>0</v>
      </c>
      <c r="AD1163" s="10">
        <v>0</v>
      </c>
      <c r="AE1163" s="10">
        <v>0</v>
      </c>
      <c r="AF1163" s="10">
        <v>0</v>
      </c>
      <c r="AG1163" s="10">
        <v>0</v>
      </c>
      <c r="AH1163" s="10">
        <v>0</v>
      </c>
      <c r="AI1163" s="10">
        <v>0</v>
      </c>
      <c r="AJ1163" s="10">
        <v>0</v>
      </c>
      <c r="AK1163" s="10">
        <v>0</v>
      </c>
      <c r="AL1163" s="10">
        <v>0</v>
      </c>
      <c r="AM1163" s="10">
        <v>12.89</v>
      </c>
      <c r="AN1163" s="10">
        <v>0</v>
      </c>
      <c r="AO1163" s="10">
        <v>0</v>
      </c>
      <c r="AP1163" s="10">
        <v>14.78</v>
      </c>
      <c r="AQ1163" s="10">
        <v>0</v>
      </c>
      <c r="AR1163" s="10">
        <v>0</v>
      </c>
      <c r="AS1163" s="16">
        <v>0</v>
      </c>
      <c r="AT1163" s="16">
        <v>0</v>
      </c>
      <c r="AU1163" s="16">
        <v>0</v>
      </c>
      <c r="AV1163" s="16">
        <v>0</v>
      </c>
      <c r="AW1163" s="16">
        <v>15</v>
      </c>
      <c r="AX1163" s="10">
        <f t="shared" si="128"/>
        <v>42.67</v>
      </c>
      <c r="AY1163" s="10">
        <f>SUM(Z1163:AK1163)</f>
        <v>0</v>
      </c>
      <c r="AZ1163" s="2" t="s">
        <v>119</v>
      </c>
      <c r="BA1163" s="10">
        <f t="shared" si="129"/>
        <v>4.6116666666666672</v>
      </c>
      <c r="BB1163" s="36" t="s">
        <v>118</v>
      </c>
      <c r="BC1163" s="39" t="str">
        <f t="shared" si="130"/>
        <v/>
      </c>
      <c r="BD1163" s="16">
        <f>SUM(AR1163:AW1163)</f>
        <v>15</v>
      </c>
      <c r="BE1163" s="10">
        <f>SUM(AL1163:AQ1163)</f>
        <v>27.67</v>
      </c>
      <c r="BF1163" s="12">
        <f t="shared" si="131"/>
        <v>0.3515350363252871</v>
      </c>
      <c r="BG1163" s="12">
        <f t="shared" si="132"/>
        <v>0.64846496367471296</v>
      </c>
      <c r="BH1163" s="9">
        <f t="shared" si="133"/>
        <v>42.67</v>
      </c>
      <c r="BI1163" s="39" t="str">
        <f t="shared" si="134"/>
        <v/>
      </c>
      <c r="BK1163" s="75"/>
    </row>
    <row r="1164" spans="1:63">
      <c r="A1164" s="2">
        <v>1161</v>
      </c>
      <c r="B1164" s="2">
        <v>2025</v>
      </c>
      <c r="C1164" s="1">
        <v>0</v>
      </c>
      <c r="D1164" s="37" t="str">
        <v>001J100000Vm6rJIAR</v>
      </c>
      <c r="E1164" s="37" t="str">
        <v>BESIM INDUSTRIES PRIVATE LIMITED</v>
      </c>
      <c r="F1164" s="37" t="str">
        <v>BIHAR</v>
      </c>
      <c r="G1164" s="37" t="str">
        <v>ROHTAS</v>
      </c>
      <c r="H1164" s="37">
        <v>0</v>
      </c>
      <c r="I1164" s="37" t="str">
        <v>MEWARAM MADHUSUDAN PRASAD &amp; SONS</v>
      </c>
      <c r="J1164" s="37" t="str">
        <v>Praveen Kumar</v>
      </c>
      <c r="K1164" s="37">
        <v>0</v>
      </c>
      <c r="L1164" s="37" t="str">
        <v>001J100000S01ukIAB</v>
      </c>
      <c r="M1164" s="37" t="str">
        <v>East</v>
      </c>
      <c r="N1164" s="2">
        <v>821115</v>
      </c>
      <c r="O1164" s="2" t="str">
        <v>10AALCB1797M1ZE</v>
      </c>
      <c r="P1164" s="2">
        <v>8516821888</v>
      </c>
      <c r="Q1164" s="2" t="str">
        <v>May'25</v>
      </c>
      <c r="R1164" s="2">
        <v>2026</v>
      </c>
      <c r="S1164" s="1">
        <v>0</v>
      </c>
      <c r="T1164" s="2">
        <v>100</v>
      </c>
      <c r="U1164" s="1">
        <v>0.08</v>
      </c>
      <c r="V1164" s="1" t="str">
        <v>Challenger</v>
      </c>
      <c r="W1164" s="10">
        <v>0</v>
      </c>
      <c r="X1164" s="10">
        <v>0</v>
      </c>
      <c r="Y1164" s="10">
        <v>0</v>
      </c>
      <c r="Z1164" s="10">
        <v>0</v>
      </c>
      <c r="AA1164" s="10">
        <v>0</v>
      </c>
      <c r="AB1164" s="10">
        <v>0</v>
      </c>
      <c r="AC1164" s="10">
        <v>0</v>
      </c>
      <c r="AD1164" s="10">
        <v>0</v>
      </c>
      <c r="AE1164" s="10">
        <v>0</v>
      </c>
      <c r="AF1164" s="10">
        <v>0</v>
      </c>
      <c r="AG1164" s="10">
        <v>0</v>
      </c>
      <c r="AH1164" s="10">
        <v>0</v>
      </c>
      <c r="AI1164" s="10">
        <v>0</v>
      </c>
      <c r="AJ1164" s="10">
        <v>0</v>
      </c>
      <c r="AK1164" s="10">
        <v>0</v>
      </c>
      <c r="AL1164" s="10">
        <v>0</v>
      </c>
      <c r="AM1164" s="10">
        <v>12</v>
      </c>
      <c r="AN1164" s="10">
        <v>12</v>
      </c>
      <c r="AO1164" s="10">
        <v>0</v>
      </c>
      <c r="AP1164" s="10">
        <v>10</v>
      </c>
      <c r="AQ1164" s="10">
        <v>0</v>
      </c>
      <c r="AR1164" s="10">
        <v>5</v>
      </c>
      <c r="AS1164" s="16">
        <v>0</v>
      </c>
      <c r="AT1164" s="16">
        <v>0</v>
      </c>
      <c r="AU1164" s="16">
        <v>0</v>
      </c>
      <c r="AV1164" s="16">
        <v>24</v>
      </c>
      <c r="AW1164" s="16">
        <v>12</v>
      </c>
      <c r="AX1164" s="10">
        <f t="shared" si="128"/>
        <v>75</v>
      </c>
      <c r="AY1164" s="10">
        <f>SUM(Z1164:AK1164)</f>
        <v>0</v>
      </c>
      <c r="AZ1164" s="2" t="s">
        <v>119</v>
      </c>
      <c r="BA1164" s="10">
        <f t="shared" si="129"/>
        <v>5.666666666666667</v>
      </c>
      <c r="BB1164" s="36" t="s">
        <v>118</v>
      </c>
      <c r="BC1164" s="39" t="str">
        <f t="shared" si="130"/>
        <v/>
      </c>
      <c r="BD1164" s="16">
        <f>SUM(AR1164:AW1164)</f>
        <v>41</v>
      </c>
      <c r="BE1164" s="10">
        <f>SUM(AL1164:AQ1164)</f>
        <v>34</v>
      </c>
      <c r="BF1164" s="12">
        <f t="shared" si="131"/>
        <v>0.54666666666666663</v>
      </c>
      <c r="BG1164" s="12">
        <f t="shared" si="132"/>
        <v>0.45333333333333331</v>
      </c>
      <c r="BH1164" s="9">
        <f t="shared" si="133"/>
        <v>75</v>
      </c>
      <c r="BI1164" s="39" t="str">
        <f t="shared" si="134"/>
        <v/>
      </c>
      <c r="BK1164" s="75"/>
    </row>
    <row r="1165" spans="1:63">
      <c r="A1165" s="2">
        <v>1162</v>
      </c>
      <c r="B1165" s="2">
        <v>2025</v>
      </c>
      <c r="C1165" s="1">
        <v>0</v>
      </c>
      <c r="D1165" s="37" t="str">
        <v>001J100000VnTw8IAF</v>
      </c>
      <c r="E1165" s="37" t="str">
        <v>RAMESH STEEL HOUSE</v>
      </c>
      <c r="F1165" s="37" t="str">
        <v>BIHAR</v>
      </c>
      <c r="G1165" s="37" t="str">
        <v>GAYA</v>
      </c>
      <c r="H1165" s="37">
        <v>0</v>
      </c>
      <c r="I1165" s="37" t="str">
        <v>MEWARAM MADHUSUDAN PRASAD &amp; SONS</v>
      </c>
      <c r="J1165" s="37" t="str">
        <v>Praveen Kumar</v>
      </c>
      <c r="K1165" s="37">
        <v>0</v>
      </c>
      <c r="L1165" s="37" t="str">
        <v>001J100000S01ukIAB</v>
      </c>
      <c r="M1165" s="37" t="str">
        <v>East</v>
      </c>
      <c r="N1165" s="2">
        <v>823001</v>
      </c>
      <c r="O1165" s="2" t="str">
        <v>10AAPFR5564H1Z2</v>
      </c>
      <c r="P1165" s="2">
        <v>9431256579</v>
      </c>
      <c r="Q1165" s="2" t="str">
        <v>May'25</v>
      </c>
      <c r="R1165" s="2">
        <v>2026</v>
      </c>
      <c r="S1165" s="1">
        <v>0</v>
      </c>
      <c r="T1165" s="2">
        <v>150</v>
      </c>
      <c r="U1165" s="1">
        <v>7.3333333333333334E-2</v>
      </c>
      <c r="V1165" s="1" t="str">
        <v>Challenger</v>
      </c>
      <c r="W1165" s="10">
        <v>0</v>
      </c>
      <c r="X1165" s="10">
        <v>0</v>
      </c>
      <c r="Y1165" s="10">
        <v>0</v>
      </c>
      <c r="Z1165" s="10">
        <v>0</v>
      </c>
      <c r="AA1165" s="10">
        <v>0</v>
      </c>
      <c r="AB1165" s="10">
        <v>0</v>
      </c>
      <c r="AC1165" s="10">
        <v>0</v>
      </c>
      <c r="AD1165" s="10">
        <v>0</v>
      </c>
      <c r="AE1165" s="10">
        <v>0</v>
      </c>
      <c r="AF1165" s="10">
        <v>0</v>
      </c>
      <c r="AG1165" s="10">
        <v>0</v>
      </c>
      <c r="AH1165" s="10">
        <v>0</v>
      </c>
      <c r="AI1165" s="10">
        <v>0</v>
      </c>
      <c r="AJ1165" s="10">
        <v>0</v>
      </c>
      <c r="AK1165" s="10">
        <v>0</v>
      </c>
      <c r="AL1165" s="10">
        <v>0</v>
      </c>
      <c r="AM1165" s="10">
        <v>32</v>
      </c>
      <c r="AN1165" s="10">
        <v>33</v>
      </c>
      <c r="AO1165" s="10">
        <v>33</v>
      </c>
      <c r="AP1165" s="10">
        <v>0</v>
      </c>
      <c r="AQ1165" s="10">
        <v>0</v>
      </c>
      <c r="AR1165" s="10">
        <v>10</v>
      </c>
      <c r="AS1165" s="16">
        <v>0</v>
      </c>
      <c r="AT1165" s="16">
        <v>33</v>
      </c>
      <c r="AU1165" s="16">
        <v>0</v>
      </c>
      <c r="AV1165" s="16">
        <v>0</v>
      </c>
      <c r="AW1165" s="16" t="str">
        <v/>
      </c>
      <c r="AX1165" s="10">
        <f t="shared" si="128"/>
        <v>141</v>
      </c>
      <c r="AY1165" s="10">
        <f>SUM(Z1165:AK1165)</f>
        <v>0</v>
      </c>
      <c r="AZ1165" s="2" t="s">
        <v>119</v>
      </c>
      <c r="BA1165" s="10">
        <f t="shared" si="129"/>
        <v>16.333333333333332</v>
      </c>
      <c r="BB1165" s="36" t="s">
        <v>118</v>
      </c>
      <c r="BC1165" s="39" t="str">
        <f t="shared" si="130"/>
        <v/>
      </c>
      <c r="BD1165" s="16">
        <f>SUM(AR1165:AW1165)</f>
        <v>43</v>
      </c>
      <c r="BE1165" s="10">
        <f>SUM(AL1165:AQ1165)</f>
        <v>98</v>
      </c>
      <c r="BF1165" s="12">
        <f t="shared" si="131"/>
        <v>0.30496453900709219</v>
      </c>
      <c r="BG1165" s="12">
        <f t="shared" si="132"/>
        <v>0.69503546099290781</v>
      </c>
      <c r="BH1165" s="9">
        <f t="shared" si="133"/>
        <v>141</v>
      </c>
      <c r="BI1165" s="39" t="str">
        <f t="shared" si="134"/>
        <v/>
      </c>
      <c r="BK1165" s="75"/>
    </row>
    <row r="1166" spans="1:63">
      <c r="A1166" s="2">
        <v>1163</v>
      </c>
      <c r="B1166" s="2">
        <v>2025</v>
      </c>
      <c r="C1166" s="1">
        <v>0</v>
      </c>
      <c r="D1166" s="37" t="str">
        <v>001J100000VlcQwIAJ</v>
      </c>
      <c r="E1166" s="37" t="str">
        <v>JAGDAMBA INDUSTRIES</v>
      </c>
      <c r="F1166" s="37" t="str">
        <v>BIHAR</v>
      </c>
      <c r="G1166" s="37" t="str">
        <v>PATNA</v>
      </c>
      <c r="H1166" s="37">
        <v>0</v>
      </c>
      <c r="I1166" s="37" t="str">
        <v>MEWARAM MADHUSUDAN PRASAD &amp; SONS</v>
      </c>
      <c r="J1166" s="37" t="str">
        <v>Praveen Kumar</v>
      </c>
      <c r="K1166" s="37">
        <v>0</v>
      </c>
      <c r="L1166" s="37" t="str">
        <v>001J100000S01ukIAB</v>
      </c>
      <c r="M1166" s="37" t="str">
        <v>East</v>
      </c>
      <c r="N1166" s="2">
        <v>803302</v>
      </c>
      <c r="O1166" s="2" t="str">
        <v>10AZPPK7363L1ZZ</v>
      </c>
      <c r="P1166" s="2">
        <v>7903341513</v>
      </c>
      <c r="Q1166" s="2" t="str">
        <v>May'25</v>
      </c>
      <c r="R1166" s="2">
        <v>2026</v>
      </c>
      <c r="S1166" s="1">
        <v>0</v>
      </c>
      <c r="T1166" s="2">
        <v>300</v>
      </c>
      <c r="U1166" s="1">
        <v>0</v>
      </c>
      <c r="V1166" s="1" t="str">
        <v>Alien</v>
      </c>
      <c r="W1166" s="10">
        <v>0</v>
      </c>
      <c r="X1166" s="10">
        <v>0</v>
      </c>
      <c r="Y1166" s="10">
        <v>0</v>
      </c>
      <c r="Z1166" s="10">
        <v>0</v>
      </c>
      <c r="AA1166" s="10">
        <v>0</v>
      </c>
      <c r="AB1166" s="10">
        <v>0</v>
      </c>
      <c r="AC1166" s="10">
        <v>0</v>
      </c>
      <c r="AD1166" s="10">
        <v>0</v>
      </c>
      <c r="AE1166" s="10">
        <v>0</v>
      </c>
      <c r="AF1166" s="10">
        <v>0</v>
      </c>
      <c r="AG1166" s="10">
        <v>0</v>
      </c>
      <c r="AH1166" s="10">
        <v>0</v>
      </c>
      <c r="AI1166" s="10">
        <v>0</v>
      </c>
      <c r="AJ1166" s="10">
        <v>0</v>
      </c>
      <c r="AK1166" s="10">
        <v>0</v>
      </c>
      <c r="AL1166" s="10">
        <v>0</v>
      </c>
      <c r="AM1166" s="10">
        <v>24</v>
      </c>
      <c r="AN1166" s="10">
        <v>0</v>
      </c>
      <c r="AO1166" s="10">
        <v>12</v>
      </c>
      <c r="AP1166" s="10">
        <v>10</v>
      </c>
      <c r="AQ1166" s="10">
        <v>0</v>
      </c>
      <c r="AR1166" s="10">
        <v>6</v>
      </c>
      <c r="AS1166" s="16">
        <v>0</v>
      </c>
      <c r="AT1166" s="16">
        <v>0</v>
      </c>
      <c r="AU1166" s="16">
        <v>0</v>
      </c>
      <c r="AV1166" s="16">
        <v>0</v>
      </c>
      <c r="AW1166" s="16" t="str">
        <v/>
      </c>
      <c r="AX1166" s="10">
        <f t="shared" si="128"/>
        <v>52</v>
      </c>
      <c r="AY1166" s="10">
        <f>SUM(Z1166:AK1166)</f>
        <v>0</v>
      </c>
      <c r="AZ1166" s="2" t="s">
        <v>119</v>
      </c>
      <c r="BA1166" s="10">
        <f t="shared" si="129"/>
        <v>7.666666666666667</v>
      </c>
      <c r="BB1166" s="36" t="s">
        <v>118</v>
      </c>
      <c r="BC1166" s="39" t="str">
        <f t="shared" si="130"/>
        <v/>
      </c>
      <c r="BD1166" s="16">
        <f>SUM(AR1166:AW1166)</f>
        <v>6</v>
      </c>
      <c r="BE1166" s="10">
        <f>SUM(AL1166:AQ1166)</f>
        <v>46</v>
      </c>
      <c r="BF1166" s="12">
        <f t="shared" si="131"/>
        <v>0.11538461538461539</v>
      </c>
      <c r="BG1166" s="12">
        <f t="shared" si="132"/>
        <v>0.88461538461538458</v>
      </c>
      <c r="BH1166" s="9">
        <f t="shared" si="133"/>
        <v>52</v>
      </c>
      <c r="BI1166" s="39" t="str">
        <f t="shared" si="134"/>
        <v/>
      </c>
      <c r="BK1166" s="75"/>
    </row>
    <row r="1167" spans="1:63">
      <c r="A1167" s="2">
        <v>1164</v>
      </c>
      <c r="B1167" s="2">
        <v>2025</v>
      </c>
      <c r="C1167" s="1">
        <v>0</v>
      </c>
      <c r="D1167" s="37" t="str">
        <v>001J100000VlczXIAR</v>
      </c>
      <c r="E1167" s="37" t="str">
        <v>ANKITA TREDERS</v>
      </c>
      <c r="F1167" s="37" t="str">
        <v>BIHAR</v>
      </c>
      <c r="G1167" s="37" t="str">
        <v>PATNA</v>
      </c>
      <c r="H1167" s="37">
        <v>0</v>
      </c>
      <c r="I1167" s="37" t="str">
        <v>MEWARAM MADHUSUDAN PRASAD &amp; SONS</v>
      </c>
      <c r="J1167" s="37" t="str">
        <v>Praveen Kumar</v>
      </c>
      <c r="K1167" s="37">
        <v>0</v>
      </c>
      <c r="L1167" s="37" t="str">
        <v>001J100000S01ukIAB</v>
      </c>
      <c r="M1167" s="37" t="str">
        <v>East</v>
      </c>
      <c r="N1167" s="2">
        <v>803301</v>
      </c>
      <c r="O1167" s="2" t="str">
        <v>10EJCPD8556F1ZJ</v>
      </c>
      <c r="P1167" s="2">
        <v>9835993907</v>
      </c>
      <c r="Q1167" s="2" t="str">
        <v>May'25</v>
      </c>
      <c r="R1167" s="2">
        <v>2026</v>
      </c>
      <c r="S1167" s="1">
        <v>0</v>
      </c>
      <c r="T1167" s="2">
        <v>500</v>
      </c>
      <c r="U1167" s="1">
        <v>0</v>
      </c>
      <c r="V1167" s="1" t="str">
        <v>Alien</v>
      </c>
      <c r="W1167" s="10">
        <v>0</v>
      </c>
      <c r="X1167" s="10">
        <v>0</v>
      </c>
      <c r="Y1167" s="10">
        <v>0</v>
      </c>
      <c r="Z1167" s="10">
        <v>0</v>
      </c>
      <c r="AA1167" s="10">
        <v>0</v>
      </c>
      <c r="AB1167" s="10">
        <v>0</v>
      </c>
      <c r="AC1167" s="10">
        <v>0</v>
      </c>
      <c r="AD1167" s="10">
        <v>0</v>
      </c>
      <c r="AE1167" s="10">
        <v>0</v>
      </c>
      <c r="AF1167" s="10">
        <v>0</v>
      </c>
      <c r="AG1167" s="10">
        <v>0</v>
      </c>
      <c r="AH1167" s="10">
        <v>0</v>
      </c>
      <c r="AI1167" s="10">
        <v>0</v>
      </c>
      <c r="AJ1167" s="10">
        <v>0</v>
      </c>
      <c r="AK1167" s="10">
        <v>0</v>
      </c>
      <c r="AL1167" s="10">
        <v>0</v>
      </c>
      <c r="AM1167" s="10">
        <v>5</v>
      </c>
      <c r="AN1167" s="10">
        <v>0</v>
      </c>
      <c r="AO1167" s="10">
        <v>0</v>
      </c>
      <c r="AP1167" s="10">
        <v>0</v>
      </c>
      <c r="AQ1167" s="10">
        <v>0</v>
      </c>
      <c r="AR1167" s="10">
        <v>0</v>
      </c>
      <c r="AS1167" s="16">
        <v>0</v>
      </c>
      <c r="AT1167" s="16">
        <v>0</v>
      </c>
      <c r="AU1167" s="16">
        <v>0</v>
      </c>
      <c r="AV1167" s="16">
        <v>0</v>
      </c>
      <c r="AW1167" s="16" t="str">
        <v/>
      </c>
      <c r="AX1167" s="10">
        <f t="shared" si="128"/>
        <v>5</v>
      </c>
      <c r="AY1167" s="10">
        <f>SUM(Z1167:AK1167)</f>
        <v>0</v>
      </c>
      <c r="AZ1167" s="2" t="s">
        <v>119</v>
      </c>
      <c r="BA1167" s="10">
        <f t="shared" si="129"/>
        <v>0.83333333333333337</v>
      </c>
      <c r="BB1167" s="36" t="s">
        <v>118</v>
      </c>
      <c r="BC1167" s="39" t="str">
        <f t="shared" si="130"/>
        <v/>
      </c>
      <c r="BD1167" s="16">
        <f>SUM(AR1167:AW1167)</f>
        <v>0</v>
      </c>
      <c r="BE1167" s="10">
        <f>SUM(AL1167:AQ1167)</f>
        <v>5</v>
      </c>
      <c r="BF1167" s="12">
        <f t="shared" si="131"/>
        <v>0</v>
      </c>
      <c r="BG1167" s="12">
        <f t="shared" si="132"/>
        <v>1</v>
      </c>
      <c r="BH1167" s="9">
        <f t="shared" si="133"/>
        <v>5</v>
      </c>
      <c r="BI1167" s="39" t="str">
        <f t="shared" si="134"/>
        <v/>
      </c>
      <c r="BK1167" s="75"/>
    </row>
    <row r="1168" spans="1:63">
      <c r="A1168" s="2">
        <v>1165</v>
      </c>
      <c r="B1168" s="2">
        <v>2025</v>
      </c>
      <c r="C1168" s="1">
        <v>0</v>
      </c>
      <c r="D1168" s="37" t="str">
        <v>0015g0001bc0ngAAE</v>
      </c>
      <c r="E1168" s="37" t="str">
        <v>AKSHARA TRADERS</v>
      </c>
      <c r="F1168" s="37" t="str">
        <v>BIHAR</v>
      </c>
      <c r="G1168" s="37" t="str">
        <v>NALANDA</v>
      </c>
      <c r="H1168" s="37">
        <v>0</v>
      </c>
      <c r="I1168" s="37" t="str">
        <v>MEWARAM MADHUSUDAN PRASAD &amp; SONS</v>
      </c>
      <c r="J1168" s="37" t="e">
        <v>#VALUE!</v>
      </c>
      <c r="K1168" s="37">
        <v>0</v>
      </c>
      <c r="L1168" s="37" t="str">
        <v>001J100000S01ukIAB</v>
      </c>
      <c r="M1168" s="37" t="str">
        <v>East</v>
      </c>
      <c r="N1168" s="2" t="e">
        <v>#VALUE!</v>
      </c>
      <c r="O1168" s="2" t="e">
        <v>#VALUE!</v>
      </c>
      <c r="P1168" s="2" t="e">
        <v>#VALUE!</v>
      </c>
      <c r="Q1168" s="2" t="str">
        <v>May'25</v>
      </c>
      <c r="R1168" s="2">
        <v>2026</v>
      </c>
      <c r="S1168" s="1">
        <v>0</v>
      </c>
      <c r="T1168" s="2">
        <v>100</v>
      </c>
      <c r="U1168" s="1">
        <v>0</v>
      </c>
      <c r="V1168" s="1" t="str">
        <v>Challenger</v>
      </c>
      <c r="W1168" s="10">
        <v>0</v>
      </c>
      <c r="X1168" s="10">
        <v>0</v>
      </c>
      <c r="Y1168" s="10">
        <v>0</v>
      </c>
      <c r="Z1168" s="10">
        <v>0</v>
      </c>
      <c r="AA1168" s="10">
        <v>0</v>
      </c>
      <c r="AB1168" s="10">
        <v>0</v>
      </c>
      <c r="AC1168" s="10">
        <v>0</v>
      </c>
      <c r="AD1168" s="10">
        <v>0</v>
      </c>
      <c r="AE1168" s="10">
        <v>0</v>
      </c>
      <c r="AF1168" s="10">
        <v>0</v>
      </c>
      <c r="AG1168" s="10">
        <v>0</v>
      </c>
      <c r="AH1168" s="10">
        <v>0</v>
      </c>
      <c r="AI1168" s="10">
        <v>0</v>
      </c>
      <c r="AJ1168" s="10">
        <v>0</v>
      </c>
      <c r="AK1168" s="10">
        <v>0</v>
      </c>
      <c r="AL1168" s="10">
        <v>0</v>
      </c>
      <c r="AM1168" s="10">
        <v>12</v>
      </c>
      <c r="AN1168" s="10">
        <v>0</v>
      </c>
      <c r="AO1168" s="10">
        <v>0</v>
      </c>
      <c r="AP1168" s="10">
        <v>0</v>
      </c>
      <c r="AQ1168" s="10">
        <v>0</v>
      </c>
      <c r="AR1168" s="10">
        <v>0</v>
      </c>
      <c r="AS1168" s="16">
        <v>0</v>
      </c>
      <c r="AT1168" s="16">
        <v>0</v>
      </c>
      <c r="AU1168" s="16">
        <v>0</v>
      </c>
      <c r="AV1168" s="16">
        <v>0</v>
      </c>
      <c r="AW1168" s="16" t="str">
        <v/>
      </c>
      <c r="AX1168" s="10">
        <f t="shared" si="128"/>
        <v>12</v>
      </c>
      <c r="AY1168" s="10">
        <f>SUM(Z1168:AK1168)</f>
        <v>0</v>
      </c>
      <c r="AZ1168" s="2" t="s">
        <v>119</v>
      </c>
      <c r="BA1168" s="10">
        <f t="shared" si="129"/>
        <v>2</v>
      </c>
      <c r="BB1168" s="36" t="s">
        <v>118</v>
      </c>
      <c r="BC1168" s="39" t="str">
        <f t="shared" si="130"/>
        <v/>
      </c>
      <c r="BD1168" s="16">
        <f>SUM(AR1168:AW1168)</f>
        <v>0</v>
      </c>
      <c r="BE1168" s="10">
        <f>SUM(AL1168:AQ1168)</f>
        <v>12</v>
      </c>
      <c r="BF1168" s="12">
        <f t="shared" si="131"/>
        <v>0</v>
      </c>
      <c r="BG1168" s="12">
        <f t="shared" si="132"/>
        <v>1</v>
      </c>
      <c r="BH1168" s="9">
        <f t="shared" si="133"/>
        <v>12</v>
      </c>
      <c r="BI1168" s="39" t="str">
        <f t="shared" si="134"/>
        <v/>
      </c>
      <c r="BK1168" s="75"/>
    </row>
    <row r="1169" spans="1:63">
      <c r="A1169" s="2">
        <v>1166</v>
      </c>
      <c r="B1169" s="2">
        <v>2025</v>
      </c>
      <c r="C1169" s="1">
        <v>0</v>
      </c>
      <c r="D1169" s="37" t="str">
        <v>001J100000VnWACIA3</v>
      </c>
      <c r="E1169" s="37" t="str">
        <v>GHOSH ENTERPRISE, GHOSH TRAVELS</v>
      </c>
      <c r="F1169" s="37" t="str">
        <v>WEST BENGAL</v>
      </c>
      <c r="G1169" s="37" t="str">
        <v>24 PARAGANAS SOUTH</v>
      </c>
      <c r="H1169" s="37">
        <v>0</v>
      </c>
      <c r="I1169" s="37" t="str">
        <v>KEDIA PIPES PRIVATE LMITED</v>
      </c>
      <c r="J1169" s="37" t="str">
        <v>Ragon Poddar</v>
      </c>
      <c r="K1169" s="37">
        <v>0</v>
      </c>
      <c r="L1169" s="37" t="str">
        <v>001J100000S140JIAR</v>
      </c>
      <c r="M1169" s="37" t="str">
        <v>East</v>
      </c>
      <c r="N1169" s="2">
        <v>743338</v>
      </c>
      <c r="O1169" s="2" t="str">
        <v>19AHFPG8699F1ZS</v>
      </c>
      <c r="P1169" s="2">
        <v>9134790460</v>
      </c>
      <c r="Q1169" s="2" t="str">
        <v>May'25</v>
      </c>
      <c r="R1169" s="2">
        <v>2026</v>
      </c>
      <c r="S1169" s="1">
        <v>0</v>
      </c>
      <c r="T1169" s="2">
        <v>300</v>
      </c>
      <c r="U1169" s="1">
        <v>0</v>
      </c>
      <c r="V1169" s="1" t="str">
        <v>Alien</v>
      </c>
      <c r="W1169" s="10">
        <v>0</v>
      </c>
      <c r="X1169" s="10">
        <v>0</v>
      </c>
      <c r="Y1169" s="10">
        <v>0</v>
      </c>
      <c r="Z1169" s="10">
        <v>0</v>
      </c>
      <c r="AA1169" s="10">
        <v>0</v>
      </c>
      <c r="AB1169" s="10">
        <v>0</v>
      </c>
      <c r="AC1169" s="10">
        <v>0</v>
      </c>
      <c r="AD1169" s="10">
        <v>0</v>
      </c>
      <c r="AE1169" s="10">
        <v>0</v>
      </c>
      <c r="AF1169" s="10">
        <v>0</v>
      </c>
      <c r="AG1169" s="10">
        <v>0</v>
      </c>
      <c r="AH1169" s="10">
        <v>0</v>
      </c>
      <c r="AI1169" s="10">
        <v>0</v>
      </c>
      <c r="AJ1169" s="10">
        <v>0</v>
      </c>
      <c r="AK1169" s="10">
        <v>0</v>
      </c>
      <c r="AL1169" s="10">
        <v>0</v>
      </c>
      <c r="AM1169" s="10">
        <v>9</v>
      </c>
      <c r="AN1169" s="10">
        <v>0</v>
      </c>
      <c r="AO1169" s="10">
        <v>0</v>
      </c>
      <c r="AP1169" s="10">
        <v>0</v>
      </c>
      <c r="AQ1169" s="10">
        <v>0</v>
      </c>
      <c r="AR1169" s="10">
        <v>0</v>
      </c>
      <c r="AS1169" s="16">
        <v>0</v>
      </c>
      <c r="AT1169" s="16">
        <v>0</v>
      </c>
      <c r="AU1169" s="16">
        <v>0</v>
      </c>
      <c r="AV1169" s="16">
        <v>0</v>
      </c>
      <c r="AW1169" s="16" t="str">
        <v/>
      </c>
      <c r="AX1169" s="10">
        <f t="shared" si="128"/>
        <v>9</v>
      </c>
      <c r="AY1169" s="10">
        <f>SUM(Z1169:AK1169)</f>
        <v>0</v>
      </c>
      <c r="AZ1169" s="2" t="s">
        <v>119</v>
      </c>
      <c r="BA1169" s="10">
        <f t="shared" si="129"/>
        <v>1.5</v>
      </c>
      <c r="BB1169" s="36" t="s">
        <v>118</v>
      </c>
      <c r="BC1169" s="39" t="str">
        <f t="shared" si="130"/>
        <v/>
      </c>
      <c r="BD1169" s="16">
        <f>SUM(AR1169:AW1169)</f>
        <v>0</v>
      </c>
      <c r="BE1169" s="10">
        <f>SUM(AL1169:AQ1169)</f>
        <v>9</v>
      </c>
      <c r="BF1169" s="12">
        <f t="shared" si="131"/>
        <v>0</v>
      </c>
      <c r="BG1169" s="12">
        <f t="shared" si="132"/>
        <v>1</v>
      </c>
      <c r="BH1169" s="9">
        <f t="shared" si="133"/>
        <v>9</v>
      </c>
      <c r="BI1169" s="39" t="str">
        <f t="shared" si="134"/>
        <v/>
      </c>
      <c r="BK1169" s="75"/>
    </row>
    <row r="1170" spans="1:63">
      <c r="A1170" s="2">
        <v>1167</v>
      </c>
      <c r="B1170" s="2">
        <v>2025</v>
      </c>
      <c r="C1170" s="1">
        <v>0</v>
      </c>
      <c r="D1170" s="37">
        <v>0</v>
      </c>
      <c r="E1170" s="37" t="str">
        <v>S &amp; T Hardwares &amp; Buliders</v>
      </c>
      <c r="F1170" s="37" t="str">
        <v>WEST BENGAL</v>
      </c>
      <c r="G1170" s="37" t="str">
        <v>HOOGHLY</v>
      </c>
      <c r="H1170" s="37">
        <v>0</v>
      </c>
      <c r="I1170" s="37" t="str">
        <v>NERIUM MULTICOM LLP</v>
      </c>
      <c r="J1170" s="37">
        <v>0</v>
      </c>
      <c r="K1170" s="37">
        <v>0</v>
      </c>
      <c r="L1170" s="37" t="str">
        <v>001J100000RytAcIAJ</v>
      </c>
      <c r="M1170" s="37" t="str">
        <v>East</v>
      </c>
      <c r="N1170" s="2" t="e">
        <v>#VALUE!</v>
      </c>
      <c r="O1170" s="2" t="e">
        <v>#VALUE!</v>
      </c>
      <c r="P1170" s="2" t="e">
        <v>#VALUE!</v>
      </c>
      <c r="Q1170" s="2" t="str">
        <v>May'25</v>
      </c>
      <c r="R1170" s="2">
        <v>2026</v>
      </c>
      <c r="S1170" s="1">
        <v>0</v>
      </c>
      <c r="T1170" s="2">
        <v>100</v>
      </c>
      <c r="U1170" s="1">
        <v>0</v>
      </c>
      <c r="V1170" s="1" t="str">
        <v>Challenger</v>
      </c>
      <c r="W1170" s="10">
        <v>0</v>
      </c>
      <c r="X1170" s="10">
        <v>0</v>
      </c>
      <c r="Y1170" s="10">
        <v>0</v>
      </c>
      <c r="Z1170" s="10">
        <v>0</v>
      </c>
      <c r="AA1170" s="10">
        <v>0</v>
      </c>
      <c r="AB1170" s="10">
        <v>0</v>
      </c>
      <c r="AC1170" s="10">
        <v>0</v>
      </c>
      <c r="AD1170" s="10">
        <v>0</v>
      </c>
      <c r="AE1170" s="10">
        <v>0</v>
      </c>
      <c r="AF1170" s="10">
        <v>0</v>
      </c>
      <c r="AG1170" s="10">
        <v>0</v>
      </c>
      <c r="AH1170" s="10">
        <v>0</v>
      </c>
      <c r="AI1170" s="10">
        <v>0</v>
      </c>
      <c r="AJ1170" s="10">
        <v>0</v>
      </c>
      <c r="AK1170" s="10">
        <v>0</v>
      </c>
      <c r="AL1170" s="10">
        <v>0</v>
      </c>
      <c r="AM1170" s="10">
        <v>7</v>
      </c>
      <c r="AN1170" s="10">
        <v>0</v>
      </c>
      <c r="AO1170" s="10">
        <v>0</v>
      </c>
      <c r="AP1170" s="10">
        <v>0</v>
      </c>
      <c r="AQ1170" s="10">
        <v>0</v>
      </c>
      <c r="AR1170" s="10">
        <v>0</v>
      </c>
      <c r="AS1170" s="16">
        <v>0</v>
      </c>
      <c r="AT1170" s="16">
        <v>0</v>
      </c>
      <c r="AU1170" s="16">
        <v>0</v>
      </c>
      <c r="AV1170" s="16">
        <v>0</v>
      </c>
      <c r="AW1170" s="16" t="str">
        <v/>
      </c>
      <c r="AX1170" s="10">
        <f t="shared" si="128"/>
        <v>7</v>
      </c>
      <c r="AY1170" s="10">
        <f>SUM(Z1170:AK1170)</f>
        <v>0</v>
      </c>
      <c r="AZ1170" s="2" t="s">
        <v>119</v>
      </c>
      <c r="BA1170" s="10">
        <f t="shared" si="129"/>
        <v>1.1666666666666667</v>
      </c>
      <c r="BB1170" s="36" t="s">
        <v>118</v>
      </c>
      <c r="BC1170" s="39" t="str">
        <f t="shared" si="130"/>
        <v/>
      </c>
      <c r="BD1170" s="16">
        <f>SUM(AR1170:AW1170)</f>
        <v>0</v>
      </c>
      <c r="BE1170" s="10">
        <f>SUM(AL1170:AQ1170)</f>
        <v>7</v>
      </c>
      <c r="BF1170" s="12">
        <f t="shared" si="131"/>
        <v>0</v>
      </c>
      <c r="BG1170" s="12">
        <f t="shared" si="132"/>
        <v>1</v>
      </c>
      <c r="BH1170" s="9">
        <f t="shared" si="133"/>
        <v>7</v>
      </c>
      <c r="BI1170" s="39" t="str">
        <f t="shared" si="134"/>
        <v/>
      </c>
      <c r="BK1170" s="75"/>
    </row>
    <row r="1171" spans="1:63">
      <c r="A1171" s="2">
        <v>1168</v>
      </c>
      <c r="B1171" s="2">
        <v>2025</v>
      </c>
      <c r="C1171" s="1">
        <v>0</v>
      </c>
      <c r="D1171" s="37" t="str">
        <v>001J100000VnU1MIAV</v>
      </c>
      <c r="E1171" s="37" t="str">
        <v>UMMATI KAJI</v>
      </c>
      <c r="F1171" s="37" t="str">
        <v>WEST BENGAL</v>
      </c>
      <c r="G1171" s="37" t="str">
        <v>MEDINIPUR WEST</v>
      </c>
      <c r="H1171" s="37">
        <v>0</v>
      </c>
      <c r="I1171" s="37" t="str">
        <v>NERIUM MULTICOM LLP</v>
      </c>
      <c r="J1171" s="37" t="str">
        <v>Ragon Poddar</v>
      </c>
      <c r="K1171" s="37">
        <v>0</v>
      </c>
      <c r="L1171" s="37" t="str">
        <v>001J100000RytAcIAJ</v>
      </c>
      <c r="M1171" s="37" t="str">
        <v>East</v>
      </c>
      <c r="N1171" s="2">
        <v>721232</v>
      </c>
      <c r="O1171" s="2" t="str">
        <v>19ALQPK2004B1ZH</v>
      </c>
      <c r="P1171" s="2">
        <v>9732728759</v>
      </c>
      <c r="Q1171" s="2" t="str">
        <v>May'25</v>
      </c>
      <c r="R1171" s="2">
        <v>2026</v>
      </c>
      <c r="S1171" s="1">
        <v>0</v>
      </c>
      <c r="T1171" s="2">
        <v>200</v>
      </c>
      <c r="U1171" s="1">
        <v>0</v>
      </c>
      <c r="V1171" s="1" t="str">
        <v>Challenger</v>
      </c>
      <c r="W1171" s="10">
        <v>0</v>
      </c>
      <c r="X1171" s="10">
        <v>0</v>
      </c>
      <c r="Y1171" s="10">
        <v>0</v>
      </c>
      <c r="Z1171" s="10">
        <v>0</v>
      </c>
      <c r="AA1171" s="10">
        <v>0</v>
      </c>
      <c r="AB1171" s="10">
        <v>0</v>
      </c>
      <c r="AC1171" s="10">
        <v>0</v>
      </c>
      <c r="AD1171" s="10">
        <v>0</v>
      </c>
      <c r="AE1171" s="10">
        <v>0</v>
      </c>
      <c r="AF1171" s="10">
        <v>0</v>
      </c>
      <c r="AG1171" s="10">
        <v>0</v>
      </c>
      <c r="AH1171" s="10">
        <v>0</v>
      </c>
      <c r="AI1171" s="10">
        <v>0</v>
      </c>
      <c r="AJ1171" s="10">
        <v>0</v>
      </c>
      <c r="AK1171" s="10">
        <v>0</v>
      </c>
      <c r="AL1171" s="10">
        <v>0</v>
      </c>
      <c r="AM1171" s="10">
        <v>5</v>
      </c>
      <c r="AN1171" s="10">
        <v>0</v>
      </c>
      <c r="AO1171" s="10">
        <v>0</v>
      </c>
      <c r="AP1171" s="10">
        <v>0</v>
      </c>
      <c r="AQ1171" s="10">
        <v>0</v>
      </c>
      <c r="AR1171" s="10">
        <v>0</v>
      </c>
      <c r="AS1171" s="16">
        <v>0</v>
      </c>
      <c r="AT1171" s="16">
        <v>0</v>
      </c>
      <c r="AU1171" s="16">
        <v>0</v>
      </c>
      <c r="AV1171" s="16">
        <v>0</v>
      </c>
      <c r="AW1171" s="16" t="str">
        <v/>
      </c>
      <c r="AX1171" s="10">
        <f t="shared" si="128"/>
        <v>5</v>
      </c>
      <c r="AY1171" s="10">
        <f>SUM(Z1171:AK1171)</f>
        <v>0</v>
      </c>
      <c r="AZ1171" s="2" t="s">
        <v>119</v>
      </c>
      <c r="BA1171" s="10">
        <f t="shared" si="129"/>
        <v>0.83333333333333337</v>
      </c>
      <c r="BB1171" s="36" t="s">
        <v>118</v>
      </c>
      <c r="BC1171" s="39" t="str">
        <f t="shared" si="130"/>
        <v/>
      </c>
      <c r="BD1171" s="16">
        <f>SUM(AR1171:AW1171)</f>
        <v>0</v>
      </c>
      <c r="BE1171" s="10">
        <f>SUM(AL1171:AQ1171)</f>
        <v>5</v>
      </c>
      <c r="BF1171" s="12">
        <f t="shared" si="131"/>
        <v>0</v>
      </c>
      <c r="BG1171" s="12">
        <f t="shared" si="132"/>
        <v>1</v>
      </c>
      <c r="BH1171" s="9">
        <f t="shared" si="133"/>
        <v>5</v>
      </c>
      <c r="BI1171" s="39" t="str">
        <f t="shared" si="134"/>
        <v/>
      </c>
      <c r="BK1171" s="75"/>
    </row>
    <row r="1172" spans="1:63">
      <c r="A1172" s="2">
        <v>1169</v>
      </c>
      <c r="B1172" s="2">
        <v>2025</v>
      </c>
      <c r="C1172" s="1">
        <v>0</v>
      </c>
      <c r="D1172" s="37" t="str">
        <v>001J100000VnSH2IAN</v>
      </c>
      <c r="E1172" s="37" t="str">
        <v>MAHARSHI RAMKRISHNA TRADERS</v>
      </c>
      <c r="F1172" s="37" t="str">
        <v>WEST BENGAL</v>
      </c>
      <c r="G1172" s="37" t="str">
        <v>MEDINIPUR WEST</v>
      </c>
      <c r="H1172" s="37">
        <v>0</v>
      </c>
      <c r="I1172" s="37" t="str">
        <v>NERIUM MULTICOM LLP</v>
      </c>
      <c r="J1172" s="37" t="str">
        <v>Ragon Poddar</v>
      </c>
      <c r="K1172" s="37">
        <v>0</v>
      </c>
      <c r="L1172" s="37" t="str">
        <v>001J100000RytAcIAJ</v>
      </c>
      <c r="M1172" s="37" t="str">
        <v>East</v>
      </c>
      <c r="N1172" s="2">
        <v>721212</v>
      </c>
      <c r="O1172" s="2" t="str">
        <v>19DDUPS2365N1ZE</v>
      </c>
      <c r="P1172" s="2">
        <v>9733118586</v>
      </c>
      <c r="Q1172" s="2" t="str">
        <v>May'25</v>
      </c>
      <c r="R1172" s="2">
        <v>2026</v>
      </c>
      <c r="S1172" s="1">
        <v>0</v>
      </c>
      <c r="T1172" s="2">
        <v>150</v>
      </c>
      <c r="U1172" s="1">
        <v>0</v>
      </c>
      <c r="V1172" s="1" t="str">
        <v>Challenger</v>
      </c>
      <c r="W1172" s="10">
        <v>0</v>
      </c>
      <c r="X1172" s="10">
        <v>0</v>
      </c>
      <c r="Y1172" s="10">
        <v>0</v>
      </c>
      <c r="Z1172" s="10">
        <v>0</v>
      </c>
      <c r="AA1172" s="10">
        <v>0</v>
      </c>
      <c r="AB1172" s="10">
        <v>0</v>
      </c>
      <c r="AC1172" s="10">
        <v>0</v>
      </c>
      <c r="AD1172" s="10">
        <v>0</v>
      </c>
      <c r="AE1172" s="10">
        <v>0</v>
      </c>
      <c r="AF1172" s="10">
        <v>0</v>
      </c>
      <c r="AG1172" s="10">
        <v>0</v>
      </c>
      <c r="AH1172" s="10">
        <v>0</v>
      </c>
      <c r="AI1172" s="10">
        <v>0</v>
      </c>
      <c r="AJ1172" s="10">
        <v>0</v>
      </c>
      <c r="AK1172" s="10">
        <v>0</v>
      </c>
      <c r="AL1172" s="10">
        <v>0</v>
      </c>
      <c r="AM1172" s="10">
        <v>6</v>
      </c>
      <c r="AN1172" s="10">
        <v>0</v>
      </c>
      <c r="AO1172" s="10">
        <v>0</v>
      </c>
      <c r="AP1172" s="10">
        <v>0</v>
      </c>
      <c r="AQ1172" s="10">
        <v>0</v>
      </c>
      <c r="AR1172" s="10">
        <v>0</v>
      </c>
      <c r="AS1172" s="16">
        <v>0</v>
      </c>
      <c r="AT1172" s="16">
        <v>0</v>
      </c>
      <c r="AU1172" s="16">
        <v>0</v>
      </c>
      <c r="AV1172" s="16">
        <v>0</v>
      </c>
      <c r="AW1172" s="16" t="str">
        <v/>
      </c>
      <c r="AX1172" s="10">
        <f t="shared" si="128"/>
        <v>6</v>
      </c>
      <c r="AY1172" s="10">
        <f>SUM(Z1172:AK1172)</f>
        <v>0</v>
      </c>
      <c r="AZ1172" s="2" t="s">
        <v>119</v>
      </c>
      <c r="BA1172" s="10">
        <f t="shared" si="129"/>
        <v>1</v>
      </c>
      <c r="BB1172" s="36" t="s">
        <v>118</v>
      </c>
      <c r="BC1172" s="39" t="str">
        <f t="shared" si="130"/>
        <v/>
      </c>
      <c r="BD1172" s="16">
        <f>SUM(AR1172:AW1172)</f>
        <v>0</v>
      </c>
      <c r="BE1172" s="10">
        <f>SUM(AL1172:AQ1172)</f>
        <v>6</v>
      </c>
      <c r="BF1172" s="12">
        <f t="shared" si="131"/>
        <v>0</v>
      </c>
      <c r="BG1172" s="12">
        <f t="shared" si="132"/>
        <v>1</v>
      </c>
      <c r="BH1172" s="9">
        <f t="shared" si="133"/>
        <v>6</v>
      </c>
      <c r="BI1172" s="39" t="str">
        <f t="shared" si="134"/>
        <v/>
      </c>
      <c r="BK1172" s="75"/>
    </row>
    <row r="1173" spans="1:63">
      <c r="A1173" s="2">
        <v>1170</v>
      </c>
      <c r="B1173" s="2">
        <v>2025</v>
      </c>
      <c r="C1173" s="1">
        <v>0</v>
      </c>
      <c r="D1173" s="37" t="str">
        <v>001J100000VnU1RIAV</v>
      </c>
      <c r="E1173" s="37" t="str">
        <v>SOBUJ SATHI</v>
      </c>
      <c r="F1173" s="37" t="str">
        <v>WEST BENGAL</v>
      </c>
      <c r="G1173" s="37" t="str">
        <v>MEDINIPUR WEST</v>
      </c>
      <c r="H1173" s="37">
        <v>0</v>
      </c>
      <c r="I1173" s="37" t="str">
        <v>NERIUM MULTICOM LLP</v>
      </c>
      <c r="J1173" s="37" t="str">
        <v>Ragon Poddar</v>
      </c>
      <c r="K1173" s="37">
        <v>0</v>
      </c>
      <c r="L1173" s="37" t="str">
        <v>001J100000RytAcIAJ</v>
      </c>
      <c r="M1173" s="37" t="str">
        <v>East</v>
      </c>
      <c r="N1173" s="2">
        <v>721443</v>
      </c>
      <c r="O1173" s="2" t="str">
        <v>19BSEPP0375E1ZP</v>
      </c>
      <c r="P1173" s="2">
        <v>9609071153</v>
      </c>
      <c r="Q1173" s="2" t="str">
        <v>May'25</v>
      </c>
      <c r="R1173" s="2">
        <v>2026</v>
      </c>
      <c r="S1173" s="1">
        <v>0</v>
      </c>
      <c r="T1173" s="2">
        <v>100</v>
      </c>
      <c r="U1173" s="1">
        <v>0</v>
      </c>
      <c r="V1173" s="1" t="str">
        <v>Challenger</v>
      </c>
      <c r="W1173" s="10">
        <v>0</v>
      </c>
      <c r="X1173" s="10">
        <v>0</v>
      </c>
      <c r="Y1173" s="10">
        <v>0</v>
      </c>
      <c r="Z1173" s="10">
        <v>0</v>
      </c>
      <c r="AA1173" s="10">
        <v>0</v>
      </c>
      <c r="AB1173" s="10">
        <v>0</v>
      </c>
      <c r="AC1173" s="10">
        <v>0</v>
      </c>
      <c r="AD1173" s="10">
        <v>0</v>
      </c>
      <c r="AE1173" s="10">
        <v>0</v>
      </c>
      <c r="AF1173" s="10">
        <v>0</v>
      </c>
      <c r="AG1173" s="10">
        <v>0</v>
      </c>
      <c r="AH1173" s="10">
        <v>0</v>
      </c>
      <c r="AI1173" s="10">
        <v>0</v>
      </c>
      <c r="AJ1173" s="10">
        <v>0</v>
      </c>
      <c r="AK1173" s="10">
        <v>0</v>
      </c>
      <c r="AL1173" s="10">
        <v>0</v>
      </c>
      <c r="AM1173" s="10">
        <v>12</v>
      </c>
      <c r="AN1173" s="10">
        <v>0</v>
      </c>
      <c r="AO1173" s="10">
        <v>0</v>
      </c>
      <c r="AP1173" s="10">
        <v>0</v>
      </c>
      <c r="AQ1173" s="10">
        <v>0</v>
      </c>
      <c r="AR1173" s="10">
        <v>0</v>
      </c>
      <c r="AS1173" s="16">
        <v>0</v>
      </c>
      <c r="AT1173" s="16">
        <v>0</v>
      </c>
      <c r="AU1173" s="16">
        <v>0</v>
      </c>
      <c r="AV1173" s="16">
        <v>0</v>
      </c>
      <c r="AW1173" s="16" t="str">
        <v/>
      </c>
      <c r="AX1173" s="10">
        <f t="shared" si="128"/>
        <v>12</v>
      </c>
      <c r="AY1173" s="10">
        <f>SUM(Z1173:AK1173)</f>
        <v>0</v>
      </c>
      <c r="AZ1173" s="2" t="s">
        <v>119</v>
      </c>
      <c r="BA1173" s="10">
        <f t="shared" si="129"/>
        <v>2</v>
      </c>
      <c r="BB1173" s="36" t="s">
        <v>118</v>
      </c>
      <c r="BC1173" s="39" t="str">
        <f t="shared" si="130"/>
        <v/>
      </c>
      <c r="BD1173" s="16">
        <f>SUM(AR1173:AW1173)</f>
        <v>0</v>
      </c>
      <c r="BE1173" s="10">
        <f>SUM(AL1173:AQ1173)</f>
        <v>12</v>
      </c>
      <c r="BF1173" s="12">
        <f t="shared" si="131"/>
        <v>0</v>
      </c>
      <c r="BG1173" s="12">
        <f t="shared" si="132"/>
        <v>1</v>
      </c>
      <c r="BH1173" s="9">
        <f t="shared" si="133"/>
        <v>12</v>
      </c>
      <c r="BI1173" s="39" t="str">
        <f t="shared" si="134"/>
        <v/>
      </c>
      <c r="BK1173" s="75"/>
    </row>
    <row r="1174" spans="1:63">
      <c r="A1174" s="2">
        <v>1171</v>
      </c>
      <c r="B1174" s="2">
        <v>2025</v>
      </c>
      <c r="C1174" s="1">
        <v>0</v>
      </c>
      <c r="D1174" s="37" t="str">
        <v>001J100000VnS3KIAV</v>
      </c>
      <c r="E1174" s="37" t="str">
        <v>BISWAKARMA HARDWARE</v>
      </c>
      <c r="F1174" s="37" t="str">
        <v>WEST BENGAL</v>
      </c>
      <c r="G1174" s="37" t="str">
        <v>MEDINIPUR WEST</v>
      </c>
      <c r="H1174" s="37">
        <v>0</v>
      </c>
      <c r="I1174" s="37" t="str">
        <v>NERIUM MULTICOM LLP</v>
      </c>
      <c r="J1174" s="37" t="str">
        <v>Ragon Poddar</v>
      </c>
      <c r="K1174" s="37">
        <v>0</v>
      </c>
      <c r="L1174" s="37" t="str">
        <v>001J100000RytAcIAJ</v>
      </c>
      <c r="M1174" s="37" t="str">
        <v>East</v>
      </c>
      <c r="N1174" s="2">
        <v>721437</v>
      </c>
      <c r="O1174" s="2" t="str">
        <v>19AIZPR3151J1ZG</v>
      </c>
      <c r="P1174" s="2">
        <v>7001995438</v>
      </c>
      <c r="Q1174" s="2" t="str">
        <v>May'25</v>
      </c>
      <c r="R1174" s="2">
        <v>2026</v>
      </c>
      <c r="S1174" s="1">
        <v>0</v>
      </c>
      <c r="T1174" s="2">
        <v>200</v>
      </c>
      <c r="U1174" s="1">
        <v>0</v>
      </c>
      <c r="V1174" s="1" t="str">
        <v>Challenger</v>
      </c>
      <c r="W1174" s="10">
        <v>0</v>
      </c>
      <c r="X1174" s="10">
        <v>0</v>
      </c>
      <c r="Y1174" s="10">
        <v>0</v>
      </c>
      <c r="Z1174" s="10">
        <v>0</v>
      </c>
      <c r="AA1174" s="10">
        <v>0</v>
      </c>
      <c r="AB1174" s="10">
        <v>0</v>
      </c>
      <c r="AC1174" s="10">
        <v>0</v>
      </c>
      <c r="AD1174" s="10">
        <v>0</v>
      </c>
      <c r="AE1174" s="10">
        <v>0</v>
      </c>
      <c r="AF1174" s="10">
        <v>0</v>
      </c>
      <c r="AG1174" s="10">
        <v>0</v>
      </c>
      <c r="AH1174" s="10">
        <v>0</v>
      </c>
      <c r="AI1174" s="10">
        <v>0</v>
      </c>
      <c r="AJ1174" s="10">
        <v>0</v>
      </c>
      <c r="AK1174" s="10">
        <v>0</v>
      </c>
      <c r="AL1174" s="10">
        <v>0</v>
      </c>
      <c r="AM1174" s="10">
        <v>37</v>
      </c>
      <c r="AN1174" s="10">
        <v>0</v>
      </c>
      <c r="AO1174" s="10">
        <v>0</v>
      </c>
      <c r="AP1174" s="10">
        <v>0</v>
      </c>
      <c r="AQ1174" s="10">
        <v>0</v>
      </c>
      <c r="AR1174" s="10">
        <v>0</v>
      </c>
      <c r="AS1174" s="16">
        <v>0</v>
      </c>
      <c r="AT1174" s="16">
        <v>0</v>
      </c>
      <c r="AU1174" s="16">
        <v>0</v>
      </c>
      <c r="AV1174" s="16">
        <v>0</v>
      </c>
      <c r="AW1174" s="16" t="str">
        <v/>
      </c>
      <c r="AX1174" s="10">
        <f t="shared" si="128"/>
        <v>37</v>
      </c>
      <c r="AY1174" s="10">
        <f>SUM(Z1174:AK1174)</f>
        <v>0</v>
      </c>
      <c r="AZ1174" s="2" t="s">
        <v>119</v>
      </c>
      <c r="BA1174" s="10">
        <f t="shared" si="129"/>
        <v>6.166666666666667</v>
      </c>
      <c r="BB1174" s="36" t="s">
        <v>118</v>
      </c>
      <c r="BC1174" s="39" t="str">
        <f t="shared" si="130"/>
        <v/>
      </c>
      <c r="BD1174" s="16">
        <f>SUM(AR1174:AW1174)</f>
        <v>0</v>
      </c>
      <c r="BE1174" s="10">
        <f>SUM(AL1174:AQ1174)</f>
        <v>37</v>
      </c>
      <c r="BF1174" s="12">
        <f t="shared" si="131"/>
        <v>0</v>
      </c>
      <c r="BG1174" s="12">
        <f t="shared" si="132"/>
        <v>1</v>
      </c>
      <c r="BH1174" s="9">
        <f t="shared" si="133"/>
        <v>37</v>
      </c>
      <c r="BI1174" s="39" t="str">
        <f t="shared" si="134"/>
        <v/>
      </c>
      <c r="BK1174" s="75"/>
    </row>
    <row r="1175" spans="1:63">
      <c r="A1175" s="2">
        <v>1172</v>
      </c>
      <c r="B1175" s="2">
        <v>2025</v>
      </c>
      <c r="C1175" s="1">
        <v>0</v>
      </c>
      <c r="D1175" s="37" t="str">
        <v>001J100000VlyrNIAR</v>
      </c>
      <c r="E1175" s="37" t="str">
        <v>ALI BULDERS &amp; CONSTRUCTION</v>
      </c>
      <c r="F1175" s="37" t="str">
        <v>WEST BENGAL</v>
      </c>
      <c r="G1175" s="37" t="str">
        <v>HOWRAH</v>
      </c>
      <c r="H1175" s="37">
        <v>0</v>
      </c>
      <c r="I1175" s="37" t="str">
        <v>NERIUM MULTICOM LLP</v>
      </c>
      <c r="J1175" s="37" t="str">
        <v>Ragon Poddar</v>
      </c>
      <c r="K1175" s="37">
        <v>0</v>
      </c>
      <c r="L1175" s="37" t="str">
        <v>001J100000RytAcIAJ</v>
      </c>
      <c r="M1175" s="37" t="str">
        <v>East</v>
      </c>
      <c r="N1175" s="2">
        <v>711408</v>
      </c>
      <c r="O1175" s="2" t="str">
        <v>19BYBPA7209R1Z1</v>
      </c>
      <c r="P1175" s="2">
        <v>7477516939</v>
      </c>
      <c r="Q1175" s="2" t="str">
        <v>May'25</v>
      </c>
      <c r="R1175" s="2">
        <v>2026</v>
      </c>
      <c r="S1175" s="1">
        <v>0</v>
      </c>
      <c r="T1175" s="2">
        <v>400</v>
      </c>
      <c r="U1175" s="1">
        <v>0</v>
      </c>
      <c r="V1175" s="1" t="str">
        <v>Alien</v>
      </c>
      <c r="W1175" s="10">
        <v>0</v>
      </c>
      <c r="X1175" s="10">
        <v>0</v>
      </c>
      <c r="Y1175" s="10">
        <v>0</v>
      </c>
      <c r="Z1175" s="10">
        <v>0</v>
      </c>
      <c r="AA1175" s="10">
        <v>0</v>
      </c>
      <c r="AB1175" s="10">
        <v>0</v>
      </c>
      <c r="AC1175" s="10">
        <v>0</v>
      </c>
      <c r="AD1175" s="10">
        <v>0</v>
      </c>
      <c r="AE1175" s="10">
        <v>0</v>
      </c>
      <c r="AF1175" s="10">
        <v>0</v>
      </c>
      <c r="AG1175" s="10">
        <v>0</v>
      </c>
      <c r="AH1175" s="10">
        <v>0</v>
      </c>
      <c r="AI1175" s="10">
        <v>0</v>
      </c>
      <c r="AJ1175" s="10">
        <v>0</v>
      </c>
      <c r="AK1175" s="10">
        <v>0</v>
      </c>
      <c r="AL1175" s="10">
        <v>0</v>
      </c>
      <c r="AM1175" s="10">
        <v>12</v>
      </c>
      <c r="AN1175" s="10">
        <v>0</v>
      </c>
      <c r="AO1175" s="10">
        <v>0</v>
      </c>
      <c r="AP1175" s="10">
        <v>0</v>
      </c>
      <c r="AQ1175" s="10">
        <v>0</v>
      </c>
      <c r="AR1175" s="10">
        <v>0</v>
      </c>
      <c r="AS1175" s="16">
        <v>0</v>
      </c>
      <c r="AT1175" s="16">
        <v>0</v>
      </c>
      <c r="AU1175" s="16">
        <v>0</v>
      </c>
      <c r="AV1175" s="16">
        <v>0</v>
      </c>
      <c r="AW1175" s="16" t="str">
        <v/>
      </c>
      <c r="AX1175" s="10">
        <f t="shared" si="128"/>
        <v>12</v>
      </c>
      <c r="AY1175" s="10">
        <f>SUM(Z1175:AK1175)</f>
        <v>0</v>
      </c>
      <c r="AZ1175" s="2" t="s">
        <v>119</v>
      </c>
      <c r="BA1175" s="10">
        <f t="shared" si="129"/>
        <v>2</v>
      </c>
      <c r="BB1175" s="36" t="s">
        <v>118</v>
      </c>
      <c r="BC1175" s="39" t="str">
        <f t="shared" si="130"/>
        <v/>
      </c>
      <c r="BD1175" s="16">
        <f>SUM(AR1175:AW1175)</f>
        <v>0</v>
      </c>
      <c r="BE1175" s="10">
        <f>SUM(AL1175:AQ1175)</f>
        <v>12</v>
      </c>
      <c r="BF1175" s="12">
        <f t="shared" si="131"/>
        <v>0</v>
      </c>
      <c r="BG1175" s="12">
        <f t="shared" si="132"/>
        <v>1</v>
      </c>
      <c r="BH1175" s="9">
        <f t="shared" si="133"/>
        <v>12</v>
      </c>
      <c r="BI1175" s="39" t="str">
        <f t="shared" si="134"/>
        <v/>
      </c>
      <c r="BK1175" s="75"/>
    </row>
    <row r="1176" spans="1:63">
      <c r="A1176" s="2">
        <v>1173</v>
      </c>
      <c r="B1176" s="2">
        <v>2025</v>
      </c>
      <c r="C1176" s="1">
        <v>0</v>
      </c>
      <c r="D1176" s="37" t="str">
        <v>001J100000VnU1WIAV</v>
      </c>
      <c r="E1176" s="37" t="str">
        <v>M/S MAA DURGA ENTERPRISE</v>
      </c>
      <c r="F1176" s="37" t="str">
        <v>WEST BENGAL</v>
      </c>
      <c r="G1176" s="37" t="str">
        <v>MEDINIPUR WEST</v>
      </c>
      <c r="H1176" s="37">
        <v>0</v>
      </c>
      <c r="I1176" s="37" t="str">
        <v>NERIUM MULTICOM LLP</v>
      </c>
      <c r="J1176" s="37" t="str">
        <v>Ragon Poddar</v>
      </c>
      <c r="K1176" s="37">
        <v>0</v>
      </c>
      <c r="L1176" s="37" t="str">
        <v>001J100000RytAcIAJ</v>
      </c>
      <c r="M1176" s="37" t="str">
        <v>East</v>
      </c>
      <c r="N1176" s="2">
        <v>721457</v>
      </c>
      <c r="O1176" s="2" t="str">
        <v>19BIVPM5465R1ZV</v>
      </c>
      <c r="P1176" s="2">
        <v>9681114071</v>
      </c>
      <c r="Q1176" s="2" t="str">
        <v>May'25</v>
      </c>
      <c r="R1176" s="2">
        <v>2026</v>
      </c>
      <c r="S1176" s="1">
        <v>0</v>
      </c>
      <c r="T1176" s="2">
        <v>120</v>
      </c>
      <c r="U1176" s="1">
        <v>0</v>
      </c>
      <c r="V1176" s="1" t="str">
        <v>Challenger</v>
      </c>
      <c r="W1176" s="10">
        <v>0</v>
      </c>
      <c r="X1176" s="10">
        <v>0</v>
      </c>
      <c r="Y1176" s="10">
        <v>0</v>
      </c>
      <c r="Z1176" s="10">
        <v>0</v>
      </c>
      <c r="AA1176" s="10">
        <v>0</v>
      </c>
      <c r="AB1176" s="10">
        <v>0</v>
      </c>
      <c r="AC1176" s="10">
        <v>0</v>
      </c>
      <c r="AD1176" s="10">
        <v>0</v>
      </c>
      <c r="AE1176" s="10">
        <v>0</v>
      </c>
      <c r="AF1176" s="10">
        <v>0</v>
      </c>
      <c r="AG1176" s="10">
        <v>0</v>
      </c>
      <c r="AH1176" s="10">
        <v>0</v>
      </c>
      <c r="AI1176" s="10">
        <v>0</v>
      </c>
      <c r="AJ1176" s="10">
        <v>0</v>
      </c>
      <c r="AK1176" s="10">
        <v>0</v>
      </c>
      <c r="AL1176" s="10">
        <v>0</v>
      </c>
      <c r="AM1176" s="10">
        <v>5</v>
      </c>
      <c r="AN1176" s="10">
        <v>0</v>
      </c>
      <c r="AO1176" s="10">
        <v>0</v>
      </c>
      <c r="AP1176" s="10">
        <v>0</v>
      </c>
      <c r="AQ1176" s="10">
        <v>0</v>
      </c>
      <c r="AR1176" s="10">
        <v>0</v>
      </c>
      <c r="AS1176" s="16">
        <v>0</v>
      </c>
      <c r="AT1176" s="16">
        <v>0</v>
      </c>
      <c r="AU1176" s="16">
        <v>0</v>
      </c>
      <c r="AV1176" s="16">
        <v>0</v>
      </c>
      <c r="AW1176" s="16" t="str">
        <v/>
      </c>
      <c r="AX1176" s="10">
        <f t="shared" si="128"/>
        <v>5</v>
      </c>
      <c r="AY1176" s="10">
        <f>SUM(Z1176:AK1176)</f>
        <v>0</v>
      </c>
      <c r="AZ1176" s="2" t="s">
        <v>119</v>
      </c>
      <c r="BA1176" s="10">
        <f t="shared" si="129"/>
        <v>0.83333333333333337</v>
      </c>
      <c r="BB1176" s="36" t="s">
        <v>118</v>
      </c>
      <c r="BC1176" s="39" t="str">
        <f t="shared" si="130"/>
        <v/>
      </c>
      <c r="BD1176" s="16">
        <f>SUM(AR1176:AW1176)</f>
        <v>0</v>
      </c>
      <c r="BE1176" s="10">
        <f>SUM(AL1176:AQ1176)</f>
        <v>5</v>
      </c>
      <c r="BF1176" s="12">
        <f t="shared" si="131"/>
        <v>0</v>
      </c>
      <c r="BG1176" s="12">
        <f t="shared" si="132"/>
        <v>1</v>
      </c>
      <c r="BH1176" s="9">
        <f t="shared" si="133"/>
        <v>5</v>
      </c>
      <c r="BI1176" s="39" t="str">
        <f t="shared" si="134"/>
        <v/>
      </c>
      <c r="BK1176" s="75"/>
    </row>
    <row r="1177" spans="1:63">
      <c r="A1177" s="2">
        <v>1174</v>
      </c>
      <c r="B1177" s="2">
        <v>2025</v>
      </c>
      <c r="C1177" s="1">
        <v>0</v>
      </c>
      <c r="D1177" s="37" t="str">
        <v>001J100000VnU1bIAF</v>
      </c>
      <c r="E1177" s="37" t="str">
        <v>MAA MANASA CONCRETE</v>
      </c>
      <c r="F1177" s="37" t="str">
        <v>WEST BENGAL</v>
      </c>
      <c r="G1177" s="37" t="str">
        <v>MEDINIPUR WEST</v>
      </c>
      <c r="H1177" s="37">
        <v>0</v>
      </c>
      <c r="I1177" s="37" t="str">
        <v>NERIUM MULTICOM LLP</v>
      </c>
      <c r="J1177" s="37" t="str">
        <v>Ragon Poddar</v>
      </c>
      <c r="K1177" s="37">
        <v>0</v>
      </c>
      <c r="L1177" s="37" t="str">
        <v>001J100000RytAcIAJ</v>
      </c>
      <c r="M1177" s="37" t="str">
        <v>East</v>
      </c>
      <c r="N1177" s="2">
        <v>721426</v>
      </c>
      <c r="O1177" s="2" t="str">
        <v>19BERPD0209N1Z9</v>
      </c>
      <c r="P1177" s="2">
        <v>9609929218</v>
      </c>
      <c r="Q1177" s="2" t="str">
        <v>May'25</v>
      </c>
      <c r="R1177" s="2">
        <v>2026</v>
      </c>
      <c r="S1177" s="1">
        <v>0</v>
      </c>
      <c r="T1177" s="2">
        <v>1000</v>
      </c>
      <c r="U1177" s="1">
        <v>7.9933333333333332E-3</v>
      </c>
      <c r="V1177" s="1" t="str">
        <v>Alien</v>
      </c>
      <c r="W1177" s="10">
        <v>0</v>
      </c>
      <c r="X1177" s="10">
        <v>0</v>
      </c>
      <c r="Y1177" s="10">
        <v>0</v>
      </c>
      <c r="Z1177" s="10">
        <v>0</v>
      </c>
      <c r="AA1177" s="10">
        <v>0</v>
      </c>
      <c r="AB1177" s="10">
        <v>0</v>
      </c>
      <c r="AC1177" s="10">
        <v>0</v>
      </c>
      <c r="AD1177" s="10">
        <v>0</v>
      </c>
      <c r="AE1177" s="10">
        <v>0</v>
      </c>
      <c r="AF1177" s="10">
        <v>0</v>
      </c>
      <c r="AG1177" s="10">
        <v>0</v>
      </c>
      <c r="AH1177" s="10">
        <v>0</v>
      </c>
      <c r="AI1177" s="10">
        <v>0</v>
      </c>
      <c r="AJ1177" s="10">
        <v>0</v>
      </c>
      <c r="AK1177" s="10">
        <v>0</v>
      </c>
      <c r="AL1177" s="10">
        <v>0</v>
      </c>
      <c r="AM1177" s="10">
        <v>8</v>
      </c>
      <c r="AN1177" s="10">
        <v>12</v>
      </c>
      <c r="AO1177" s="10">
        <v>0</v>
      </c>
      <c r="AP1177" s="10">
        <v>0</v>
      </c>
      <c r="AQ1177" s="10">
        <v>11.96</v>
      </c>
      <c r="AR1177" s="10">
        <v>0</v>
      </c>
      <c r="AS1177" s="16">
        <v>0</v>
      </c>
      <c r="AT1177" s="16">
        <v>0</v>
      </c>
      <c r="AU1177" s="16">
        <v>12</v>
      </c>
      <c r="AV1177" s="16">
        <v>11.98</v>
      </c>
      <c r="AW1177" s="16">
        <v>12</v>
      </c>
      <c r="AX1177" s="10">
        <f t="shared" si="128"/>
        <v>67.94</v>
      </c>
      <c r="AY1177" s="10">
        <f>SUM(Z1177:AK1177)</f>
        <v>0</v>
      </c>
      <c r="AZ1177" s="2" t="s">
        <v>119</v>
      </c>
      <c r="BA1177" s="10">
        <f t="shared" si="129"/>
        <v>5.3266666666666671</v>
      </c>
      <c r="BB1177" s="36" t="s">
        <v>118</v>
      </c>
      <c r="BC1177" s="39" t="str">
        <f t="shared" si="130"/>
        <v/>
      </c>
      <c r="BD1177" s="16">
        <f>SUM(AR1177:AW1177)</f>
        <v>35.980000000000004</v>
      </c>
      <c r="BE1177" s="10">
        <f>SUM(AL1177:AQ1177)</f>
        <v>31.96</v>
      </c>
      <c r="BF1177" s="12">
        <f t="shared" si="131"/>
        <v>0.52958492787753908</v>
      </c>
      <c r="BG1177" s="12">
        <f t="shared" si="132"/>
        <v>0.47041507212246103</v>
      </c>
      <c r="BH1177" s="9">
        <f t="shared" si="133"/>
        <v>67.94</v>
      </c>
      <c r="BI1177" s="39" t="str">
        <f t="shared" si="134"/>
        <v/>
      </c>
      <c r="BK1177" s="75"/>
    </row>
    <row r="1178" spans="1:63">
      <c r="A1178" s="2">
        <v>1175</v>
      </c>
      <c r="B1178" s="2">
        <v>2025</v>
      </c>
      <c r="C1178" s="1">
        <v>0</v>
      </c>
      <c r="D1178" s="37">
        <v>0</v>
      </c>
      <c r="E1178" s="37" t="str">
        <v>Unique Infrasolutions</v>
      </c>
      <c r="F1178" s="37" t="str">
        <v>WEST BENGAL</v>
      </c>
      <c r="G1178" s="37" t="str">
        <v>24 PARAGANAS NORTH</v>
      </c>
      <c r="H1178" s="37">
        <v>0</v>
      </c>
      <c r="I1178" s="37" t="str">
        <v>NERIUM MULTICOM LLP</v>
      </c>
      <c r="J1178" s="37" t="e">
        <v>#VALUE!</v>
      </c>
      <c r="K1178" s="37">
        <v>0</v>
      </c>
      <c r="L1178" s="37" t="str">
        <v>001J100000RytAcIAJ</v>
      </c>
      <c r="M1178" s="37" t="str">
        <v>East</v>
      </c>
      <c r="N1178" s="2" t="e">
        <v>#VALUE!</v>
      </c>
      <c r="O1178" s="2" t="e">
        <v>#VALUE!</v>
      </c>
      <c r="P1178" s="2" t="e">
        <v>#VALUE!</v>
      </c>
      <c r="Q1178" s="2" t="str">
        <v>May'25</v>
      </c>
      <c r="R1178" s="2">
        <v>2026</v>
      </c>
      <c r="S1178" s="1">
        <v>0</v>
      </c>
      <c r="T1178" s="2">
        <v>400</v>
      </c>
      <c r="U1178" s="1">
        <v>0</v>
      </c>
      <c r="V1178" s="1" t="str">
        <v>Alien</v>
      </c>
      <c r="W1178" s="10">
        <v>0</v>
      </c>
      <c r="X1178" s="10">
        <v>0</v>
      </c>
      <c r="Y1178" s="10">
        <v>0</v>
      </c>
      <c r="Z1178" s="10">
        <v>0</v>
      </c>
      <c r="AA1178" s="10">
        <v>0</v>
      </c>
      <c r="AB1178" s="10">
        <v>0</v>
      </c>
      <c r="AC1178" s="10">
        <v>0</v>
      </c>
      <c r="AD1178" s="10">
        <v>0</v>
      </c>
      <c r="AE1178" s="10">
        <v>0</v>
      </c>
      <c r="AF1178" s="10">
        <v>0</v>
      </c>
      <c r="AG1178" s="10">
        <v>0</v>
      </c>
      <c r="AH1178" s="10">
        <v>0</v>
      </c>
      <c r="AI1178" s="10">
        <v>0</v>
      </c>
      <c r="AJ1178" s="10">
        <v>0</v>
      </c>
      <c r="AK1178" s="10">
        <v>0</v>
      </c>
      <c r="AL1178" s="10">
        <v>0</v>
      </c>
      <c r="AM1178" s="10">
        <v>50.05</v>
      </c>
      <c r="AN1178" s="10">
        <v>0</v>
      </c>
      <c r="AO1178" s="10">
        <v>0</v>
      </c>
      <c r="AP1178" s="10">
        <v>0</v>
      </c>
      <c r="AQ1178" s="10">
        <v>0</v>
      </c>
      <c r="AR1178" s="10">
        <v>0</v>
      </c>
      <c r="AS1178" s="16">
        <v>0</v>
      </c>
      <c r="AT1178" s="16">
        <v>0</v>
      </c>
      <c r="AU1178" s="16">
        <v>0</v>
      </c>
      <c r="AV1178" s="16">
        <v>0</v>
      </c>
      <c r="AW1178" s="16" t="str">
        <v/>
      </c>
      <c r="AX1178" s="10">
        <f t="shared" si="128"/>
        <v>50.05</v>
      </c>
      <c r="AY1178" s="10">
        <f>SUM(Z1178:AK1178)</f>
        <v>0</v>
      </c>
      <c r="AZ1178" s="2" t="s">
        <v>119</v>
      </c>
      <c r="BA1178" s="10">
        <f t="shared" si="129"/>
        <v>8.3416666666666668</v>
      </c>
      <c r="BB1178" s="36" t="s">
        <v>118</v>
      </c>
      <c r="BC1178" s="39" t="str">
        <f t="shared" si="130"/>
        <v/>
      </c>
      <c r="BD1178" s="16">
        <f>SUM(AR1178:AW1178)</f>
        <v>0</v>
      </c>
      <c r="BE1178" s="10">
        <f>SUM(AL1178:AQ1178)</f>
        <v>50.05</v>
      </c>
      <c r="BF1178" s="12">
        <f t="shared" si="131"/>
        <v>0</v>
      </c>
      <c r="BG1178" s="12">
        <f t="shared" si="132"/>
        <v>1</v>
      </c>
      <c r="BH1178" s="9">
        <f t="shared" si="133"/>
        <v>50.05</v>
      </c>
      <c r="BI1178" s="39" t="str">
        <f t="shared" si="134"/>
        <v/>
      </c>
      <c r="BK1178" s="75"/>
    </row>
    <row r="1179" spans="1:63">
      <c r="A1179" s="2">
        <v>1176</v>
      </c>
      <c r="B1179" s="2">
        <v>2025</v>
      </c>
      <c r="C1179" s="1">
        <v>0</v>
      </c>
      <c r="D1179" s="37">
        <v>0</v>
      </c>
      <c r="E1179" s="37" t="str">
        <v>Shree Hari Traders</v>
      </c>
      <c r="F1179" s="37" t="str">
        <v>UTTAR PRADESH</v>
      </c>
      <c r="G1179" s="37" t="str">
        <v>GONDA</v>
      </c>
      <c r="H1179" s="37">
        <v>0</v>
      </c>
      <c r="I1179" s="37" t="str">
        <v>SHREE LAKSHMAN ROLLING MILL (INDIA) LLP</v>
      </c>
      <c r="J1179" s="37">
        <v>0</v>
      </c>
      <c r="K1179" s="37">
        <v>0</v>
      </c>
      <c r="L1179" s="37" t="str">
        <v>C12815</v>
      </c>
      <c r="M1179" s="37" t="str">
        <v>North</v>
      </c>
      <c r="N1179" s="2" t="e">
        <v>#VALUE!</v>
      </c>
      <c r="O1179" s="2" t="e">
        <v>#VALUE!</v>
      </c>
      <c r="P1179" s="2" t="e">
        <v>#VALUE!</v>
      </c>
      <c r="Q1179" s="2" t="str">
        <v>May'25</v>
      </c>
      <c r="R1179" s="2">
        <v>2026</v>
      </c>
      <c r="S1179" s="1">
        <v>0</v>
      </c>
      <c r="T1179" s="2" t="str">
        <v/>
      </c>
      <c r="U1179" s="1">
        <v>0</v>
      </c>
      <c r="V1179" s="1" t="str">
        <v>Potential Not updated</v>
      </c>
      <c r="W1179" s="10">
        <v>0</v>
      </c>
      <c r="X1179" s="10">
        <v>0</v>
      </c>
      <c r="Y1179" s="10">
        <v>0</v>
      </c>
      <c r="Z1179" s="10">
        <v>0</v>
      </c>
      <c r="AA1179" s="10">
        <v>0</v>
      </c>
      <c r="AB1179" s="10">
        <v>0</v>
      </c>
      <c r="AC1179" s="10">
        <v>0</v>
      </c>
      <c r="AD1179" s="10">
        <v>0</v>
      </c>
      <c r="AE1179" s="10">
        <v>0</v>
      </c>
      <c r="AF1179" s="10">
        <v>0</v>
      </c>
      <c r="AG1179" s="10">
        <v>0</v>
      </c>
      <c r="AH1179" s="10">
        <v>0</v>
      </c>
      <c r="AI1179" s="10">
        <v>0</v>
      </c>
      <c r="AJ1179" s="10">
        <v>0</v>
      </c>
      <c r="AK1179" s="10">
        <v>0</v>
      </c>
      <c r="AL1179" s="10">
        <v>0</v>
      </c>
      <c r="AM1179" s="10">
        <v>103.73</v>
      </c>
      <c r="AN1179" s="10">
        <v>0</v>
      </c>
      <c r="AO1179" s="10">
        <v>0</v>
      </c>
      <c r="AP1179" s="10">
        <v>0</v>
      </c>
      <c r="AQ1179" s="10">
        <v>0</v>
      </c>
      <c r="AR1179" s="10">
        <v>0</v>
      </c>
      <c r="AS1179" s="16">
        <v>0</v>
      </c>
      <c r="AT1179" s="16">
        <v>0</v>
      </c>
      <c r="AU1179" s="16">
        <v>0</v>
      </c>
      <c r="AV1179" s="16">
        <v>0</v>
      </c>
      <c r="AW1179" s="16" t="str">
        <v/>
      </c>
      <c r="AX1179" s="10">
        <f t="shared" si="128"/>
        <v>103.73</v>
      </c>
      <c r="AY1179" s="10">
        <f>SUM(Z1179:AK1179)</f>
        <v>0</v>
      </c>
      <c r="AZ1179" s="2" t="s">
        <v>119</v>
      </c>
      <c r="BA1179" s="10">
        <f t="shared" si="129"/>
        <v>17.288333333333334</v>
      </c>
      <c r="BB1179" s="36" t="s">
        <v>118</v>
      </c>
      <c r="BC1179" s="39" t="str">
        <f t="shared" si="130"/>
        <v/>
      </c>
      <c r="BD1179" s="16">
        <f>SUM(AR1179:AW1179)</f>
        <v>0</v>
      </c>
      <c r="BE1179" s="10">
        <f>SUM(AL1179:AQ1179)</f>
        <v>103.73</v>
      </c>
      <c r="BF1179" s="12">
        <f t="shared" si="131"/>
        <v>0</v>
      </c>
      <c r="BG1179" s="12">
        <f t="shared" si="132"/>
        <v>1</v>
      </c>
      <c r="BH1179" s="9">
        <f t="shared" si="133"/>
        <v>103.73</v>
      </c>
      <c r="BI1179" s="39" t="str">
        <f t="shared" si="134"/>
        <v/>
      </c>
      <c r="BK1179" s="75"/>
    </row>
    <row r="1180" spans="1:63">
      <c r="A1180" s="2">
        <v>1177</v>
      </c>
      <c r="B1180" s="2">
        <v>2025</v>
      </c>
      <c r="C1180" s="1">
        <v>0</v>
      </c>
      <c r="D1180" s="37" t="str">
        <v>001J100000VnRcoIAF</v>
      </c>
      <c r="E1180" s="37" t="str">
        <v>M/S MAHALAXMI STEEL</v>
      </c>
      <c r="F1180" s="37" t="str">
        <v>UTTAR PRADESH</v>
      </c>
      <c r="G1180" s="37" t="str">
        <v>JHANSI</v>
      </c>
      <c r="H1180" s="37">
        <v>0</v>
      </c>
      <c r="I1180" s="37" t="str">
        <v>SHREE LAKSHMAN ROLLING MILL (INDIA) LLP</v>
      </c>
      <c r="J1180" s="37" t="str">
        <v>Ashutosh Shukla</v>
      </c>
      <c r="K1180" s="37">
        <v>0</v>
      </c>
      <c r="L1180" s="37" t="str">
        <v>C12815</v>
      </c>
      <c r="M1180" s="37" t="str">
        <v>North</v>
      </c>
      <c r="N1180" s="2">
        <v>284002</v>
      </c>
      <c r="O1180" s="2" t="str">
        <v>09AAYPA0985A1ZN</v>
      </c>
      <c r="P1180" s="2">
        <v>9450038840</v>
      </c>
      <c r="Q1180" s="2" t="str">
        <v>May'25</v>
      </c>
      <c r="R1180" s="2">
        <v>2026</v>
      </c>
      <c r="S1180" s="1">
        <v>0</v>
      </c>
      <c r="T1180" s="2">
        <v>50</v>
      </c>
      <c r="U1180" s="1">
        <v>0</v>
      </c>
      <c r="V1180" s="1" t="str">
        <v>Minor</v>
      </c>
      <c r="W1180" s="10">
        <v>0</v>
      </c>
      <c r="X1180" s="10">
        <v>0</v>
      </c>
      <c r="Y1180" s="10">
        <v>0</v>
      </c>
      <c r="Z1180" s="10">
        <v>0</v>
      </c>
      <c r="AA1180" s="10">
        <v>0</v>
      </c>
      <c r="AB1180" s="10">
        <v>0</v>
      </c>
      <c r="AC1180" s="10">
        <v>0</v>
      </c>
      <c r="AD1180" s="10">
        <v>0</v>
      </c>
      <c r="AE1180" s="10">
        <v>0</v>
      </c>
      <c r="AF1180" s="10">
        <v>0</v>
      </c>
      <c r="AG1180" s="10">
        <v>0</v>
      </c>
      <c r="AH1180" s="10">
        <v>0</v>
      </c>
      <c r="AI1180" s="10">
        <v>0</v>
      </c>
      <c r="AJ1180" s="10">
        <v>0</v>
      </c>
      <c r="AK1180" s="10">
        <v>0</v>
      </c>
      <c r="AL1180" s="10">
        <v>0</v>
      </c>
      <c r="AM1180" s="10">
        <v>24.94</v>
      </c>
      <c r="AN1180" s="10">
        <v>0</v>
      </c>
      <c r="AO1180" s="10">
        <v>0</v>
      </c>
      <c r="AP1180" s="10">
        <v>0</v>
      </c>
      <c r="AQ1180" s="10">
        <v>0</v>
      </c>
      <c r="AR1180" s="10">
        <v>0</v>
      </c>
      <c r="AS1180" s="16">
        <v>0</v>
      </c>
      <c r="AT1180" s="16">
        <v>0</v>
      </c>
      <c r="AU1180" s="16">
        <v>0</v>
      </c>
      <c r="AV1180" s="16">
        <v>0</v>
      </c>
      <c r="AW1180" s="16" t="str">
        <v/>
      </c>
      <c r="AX1180" s="10">
        <f t="shared" si="128"/>
        <v>24.94</v>
      </c>
      <c r="AY1180" s="10">
        <f>SUM(Z1180:AK1180)</f>
        <v>0</v>
      </c>
      <c r="AZ1180" s="2" t="s">
        <v>119</v>
      </c>
      <c r="BA1180" s="10">
        <f t="shared" si="129"/>
        <v>4.1566666666666672</v>
      </c>
      <c r="BB1180" s="36" t="s">
        <v>118</v>
      </c>
      <c r="BC1180" s="39" t="str">
        <f t="shared" si="130"/>
        <v/>
      </c>
      <c r="BD1180" s="16">
        <f>SUM(AR1180:AW1180)</f>
        <v>0</v>
      </c>
      <c r="BE1180" s="10">
        <f>SUM(AL1180:AQ1180)</f>
        <v>24.94</v>
      </c>
      <c r="BF1180" s="12">
        <f t="shared" si="131"/>
        <v>0</v>
      </c>
      <c r="BG1180" s="12">
        <f t="shared" si="132"/>
        <v>1</v>
      </c>
      <c r="BH1180" s="9">
        <f t="shared" si="133"/>
        <v>24.94</v>
      </c>
      <c r="BI1180" s="39" t="str">
        <f t="shared" si="134"/>
        <v/>
      </c>
      <c r="BK1180" s="75"/>
    </row>
    <row r="1181" spans="1:63">
      <c r="A1181" s="2">
        <v>1178</v>
      </c>
      <c r="B1181" s="2">
        <v>2025</v>
      </c>
      <c r="C1181" s="1">
        <v>0</v>
      </c>
      <c r="D1181" s="37" t="str">
        <v>001J100000VnWpkIAF</v>
      </c>
      <c r="E1181" s="37" t="str">
        <v>YASH TRADERS</v>
      </c>
      <c r="F1181" s="37" t="str">
        <v>UTTAR PRADESH</v>
      </c>
      <c r="G1181" s="37" t="str">
        <v>LUCKNOW</v>
      </c>
      <c r="H1181" s="37">
        <v>0</v>
      </c>
      <c r="I1181" s="37" t="str">
        <v>SHREE LAKSHMAN ROLLING MILL (INDIA) LLP</v>
      </c>
      <c r="J1181" s="37" t="str">
        <v>Deepanshu</v>
      </c>
      <c r="K1181" s="37">
        <v>0</v>
      </c>
      <c r="L1181" s="37" t="str">
        <v>C12815</v>
      </c>
      <c r="M1181" s="37" t="str">
        <v>North</v>
      </c>
      <c r="N1181" s="2">
        <v>226028</v>
      </c>
      <c r="O1181" s="2" t="str">
        <v>09AALHB4380F2Z8</v>
      </c>
      <c r="P1181" s="2">
        <v>9450526279</v>
      </c>
      <c r="Q1181" s="2" t="str">
        <v>May'25</v>
      </c>
      <c r="R1181" s="2">
        <v>2026</v>
      </c>
      <c r="S1181" s="1">
        <v>0</v>
      </c>
      <c r="T1181" s="2">
        <v>80</v>
      </c>
      <c r="U1181" s="1">
        <v>0</v>
      </c>
      <c r="V1181" s="1" t="str">
        <v>Challenger</v>
      </c>
      <c r="W1181" s="10">
        <v>0</v>
      </c>
      <c r="X1181" s="10">
        <v>0</v>
      </c>
      <c r="Y1181" s="10">
        <v>0</v>
      </c>
      <c r="Z1181" s="10">
        <v>0</v>
      </c>
      <c r="AA1181" s="10">
        <v>0</v>
      </c>
      <c r="AB1181" s="10">
        <v>0</v>
      </c>
      <c r="AC1181" s="10">
        <v>0</v>
      </c>
      <c r="AD1181" s="10">
        <v>0</v>
      </c>
      <c r="AE1181" s="10">
        <v>0</v>
      </c>
      <c r="AF1181" s="10">
        <v>0</v>
      </c>
      <c r="AG1181" s="10">
        <v>0</v>
      </c>
      <c r="AH1181" s="10">
        <v>0</v>
      </c>
      <c r="AI1181" s="10">
        <v>0</v>
      </c>
      <c r="AJ1181" s="10">
        <v>0</v>
      </c>
      <c r="AK1181" s="10">
        <v>0</v>
      </c>
      <c r="AL1181" s="10">
        <v>0</v>
      </c>
      <c r="AM1181" s="10">
        <v>9.77</v>
      </c>
      <c r="AN1181" s="10">
        <v>0</v>
      </c>
      <c r="AO1181" s="10">
        <v>0</v>
      </c>
      <c r="AP1181" s="10">
        <v>0</v>
      </c>
      <c r="AQ1181" s="10">
        <v>0</v>
      </c>
      <c r="AR1181" s="10">
        <v>0</v>
      </c>
      <c r="AS1181" s="16">
        <v>0</v>
      </c>
      <c r="AT1181" s="16">
        <v>0</v>
      </c>
      <c r="AU1181" s="16">
        <v>0</v>
      </c>
      <c r="AV1181" s="16">
        <v>0</v>
      </c>
      <c r="AW1181" s="16" t="str">
        <v/>
      </c>
      <c r="AX1181" s="10">
        <f t="shared" si="128"/>
        <v>9.77</v>
      </c>
      <c r="AY1181" s="10">
        <f>SUM(Z1181:AK1181)</f>
        <v>0</v>
      </c>
      <c r="AZ1181" s="2" t="s">
        <v>119</v>
      </c>
      <c r="BA1181" s="10">
        <f t="shared" si="129"/>
        <v>1.6283333333333332</v>
      </c>
      <c r="BB1181" s="36" t="s">
        <v>118</v>
      </c>
      <c r="BC1181" s="39" t="str">
        <f t="shared" si="130"/>
        <v/>
      </c>
      <c r="BD1181" s="16">
        <f>SUM(AR1181:AW1181)</f>
        <v>0</v>
      </c>
      <c r="BE1181" s="10">
        <f>SUM(AL1181:AQ1181)</f>
        <v>9.77</v>
      </c>
      <c r="BF1181" s="12">
        <f t="shared" si="131"/>
        <v>0</v>
      </c>
      <c r="BG1181" s="12">
        <f t="shared" si="132"/>
        <v>1</v>
      </c>
      <c r="BH1181" s="9">
        <f t="shared" si="133"/>
        <v>9.77</v>
      </c>
      <c r="BI1181" s="39" t="str">
        <f t="shared" si="134"/>
        <v/>
      </c>
      <c r="BK1181" s="75"/>
    </row>
    <row r="1182" spans="1:63">
      <c r="A1182" s="2">
        <v>1179</v>
      </c>
      <c r="B1182" s="2">
        <v>2025</v>
      </c>
      <c r="C1182" s="1">
        <v>0</v>
      </c>
      <c r="D1182" s="37" t="str">
        <v>001J100000VnWmgIAF</v>
      </c>
      <c r="E1182" s="37" t="str">
        <v>KRISHNA BUILDING SOLUTION</v>
      </c>
      <c r="F1182" s="37" t="str">
        <v>UTTAR PRADESH</v>
      </c>
      <c r="G1182" s="37" t="str">
        <v>AYODHYA</v>
      </c>
      <c r="H1182" s="37">
        <v>0</v>
      </c>
      <c r="I1182" s="37" t="str">
        <v>SHREE LAKSHMAN ROLLING MILL (INDIA) LLP</v>
      </c>
      <c r="J1182" s="37" t="str">
        <v>Deepanshu</v>
      </c>
      <c r="K1182" s="37">
        <v>0</v>
      </c>
      <c r="L1182" s="37" t="str">
        <v>C12815</v>
      </c>
      <c r="M1182" s="37" t="str">
        <v>North</v>
      </c>
      <c r="N1182" s="2">
        <v>224001</v>
      </c>
      <c r="O1182" s="2" t="str">
        <v>09ANSPY3124C1ZP</v>
      </c>
      <c r="P1182" s="2">
        <v>9455158708</v>
      </c>
      <c r="Q1182" s="2" t="str">
        <v>May'25</v>
      </c>
      <c r="R1182" s="2">
        <v>2026</v>
      </c>
      <c r="S1182" s="1">
        <v>0</v>
      </c>
      <c r="T1182" s="2">
        <v>60</v>
      </c>
      <c r="U1182" s="1">
        <v>0</v>
      </c>
      <c r="V1182" s="1" t="str">
        <v>Challenger</v>
      </c>
      <c r="W1182" s="10">
        <v>0</v>
      </c>
      <c r="X1182" s="10">
        <v>0</v>
      </c>
      <c r="Y1182" s="10">
        <v>0</v>
      </c>
      <c r="Z1182" s="10">
        <v>0</v>
      </c>
      <c r="AA1182" s="10">
        <v>0</v>
      </c>
      <c r="AB1182" s="10">
        <v>0</v>
      </c>
      <c r="AC1182" s="10">
        <v>0</v>
      </c>
      <c r="AD1182" s="10">
        <v>0</v>
      </c>
      <c r="AE1182" s="10">
        <v>0</v>
      </c>
      <c r="AF1182" s="10">
        <v>0</v>
      </c>
      <c r="AG1182" s="10">
        <v>0</v>
      </c>
      <c r="AH1182" s="10">
        <v>0</v>
      </c>
      <c r="AI1182" s="10">
        <v>0</v>
      </c>
      <c r="AJ1182" s="10">
        <v>0</v>
      </c>
      <c r="AK1182" s="10">
        <v>0</v>
      </c>
      <c r="AL1182" s="10">
        <v>0</v>
      </c>
      <c r="AM1182" s="10">
        <v>16.875</v>
      </c>
      <c r="AN1182" s="10">
        <v>0</v>
      </c>
      <c r="AO1182" s="10">
        <v>0</v>
      </c>
      <c r="AP1182" s="10">
        <v>0</v>
      </c>
      <c r="AQ1182" s="10">
        <v>0</v>
      </c>
      <c r="AR1182" s="10">
        <v>0</v>
      </c>
      <c r="AS1182" s="16">
        <v>0</v>
      </c>
      <c r="AT1182" s="16">
        <v>0</v>
      </c>
      <c r="AU1182" s="16">
        <v>0</v>
      </c>
      <c r="AV1182" s="16">
        <v>0</v>
      </c>
      <c r="AW1182" s="16" t="str">
        <v/>
      </c>
      <c r="AX1182" s="10">
        <f t="shared" si="128"/>
        <v>16.875</v>
      </c>
      <c r="AY1182" s="10">
        <f>SUM(Z1182:AK1182)</f>
        <v>0</v>
      </c>
      <c r="AZ1182" s="2" t="s">
        <v>119</v>
      </c>
      <c r="BA1182" s="10">
        <f t="shared" si="129"/>
        <v>2.8125</v>
      </c>
      <c r="BB1182" s="36" t="s">
        <v>118</v>
      </c>
      <c r="BC1182" s="39" t="str">
        <f t="shared" si="130"/>
        <v/>
      </c>
      <c r="BD1182" s="16">
        <f>SUM(AR1182:AW1182)</f>
        <v>0</v>
      </c>
      <c r="BE1182" s="10">
        <f>SUM(AL1182:AQ1182)</f>
        <v>16.875</v>
      </c>
      <c r="BF1182" s="12">
        <f t="shared" si="131"/>
        <v>0</v>
      </c>
      <c r="BG1182" s="12">
        <f t="shared" si="132"/>
        <v>1</v>
      </c>
      <c r="BH1182" s="9">
        <f t="shared" si="133"/>
        <v>16.875</v>
      </c>
      <c r="BI1182" s="39" t="str">
        <f t="shared" si="134"/>
        <v/>
      </c>
      <c r="BK1182" s="75"/>
    </row>
    <row r="1183" spans="1:63">
      <c r="A1183" s="2">
        <v>1180</v>
      </c>
      <c r="B1183" s="2">
        <v>2025</v>
      </c>
      <c r="C1183" s="1">
        <v>0</v>
      </c>
      <c r="D1183" s="37" t="str">
        <v>0015g00001dJpALAA0</v>
      </c>
      <c r="E1183" s="37" t="str">
        <v>M/S RAHUL STEELS</v>
      </c>
      <c r="F1183" s="37" t="str">
        <v>UTTAR PRADESH</v>
      </c>
      <c r="G1183" s="37" t="str">
        <v>JHANSI</v>
      </c>
      <c r="H1183" s="37">
        <v>0</v>
      </c>
      <c r="I1183" s="37" t="str">
        <v>SHREE LAKSHMAN ROLLING MILL (INDIA) LLP</v>
      </c>
      <c r="J1183" s="37" t="str">
        <v>Ashutosh Shukla</v>
      </c>
      <c r="K1183" s="37">
        <v>0</v>
      </c>
      <c r="L1183" s="37" t="str">
        <v>C12815</v>
      </c>
      <c r="M1183" s="37" t="str">
        <v>North</v>
      </c>
      <c r="N1183" s="2">
        <v>284001</v>
      </c>
      <c r="O1183" s="2" t="str">
        <v>09ABAPA7461Q1ZB</v>
      </c>
      <c r="P1183" s="2">
        <v>9927852804</v>
      </c>
      <c r="Q1183" s="2" t="str">
        <v>May'25</v>
      </c>
      <c r="R1183" s="2">
        <v>2026</v>
      </c>
      <c r="S1183" s="1">
        <v>0</v>
      </c>
      <c r="T1183" s="2">
        <v>120</v>
      </c>
      <c r="U1183" s="1">
        <v>0</v>
      </c>
      <c r="V1183" s="1" t="str">
        <v>Challenger</v>
      </c>
      <c r="W1183" s="10">
        <v>0</v>
      </c>
      <c r="X1183" s="10">
        <v>0</v>
      </c>
      <c r="Y1183" s="10">
        <v>0</v>
      </c>
      <c r="Z1183" s="10">
        <v>0</v>
      </c>
      <c r="AA1183" s="10">
        <v>0</v>
      </c>
      <c r="AB1183" s="10">
        <v>0</v>
      </c>
      <c r="AC1183" s="10">
        <v>0</v>
      </c>
      <c r="AD1183" s="10">
        <v>0</v>
      </c>
      <c r="AE1183" s="10">
        <v>0</v>
      </c>
      <c r="AF1183" s="10">
        <v>0</v>
      </c>
      <c r="AG1183" s="10">
        <v>0</v>
      </c>
      <c r="AH1183" s="10">
        <v>0</v>
      </c>
      <c r="AI1183" s="10">
        <v>0</v>
      </c>
      <c r="AJ1183" s="10">
        <v>0</v>
      </c>
      <c r="AK1183" s="10">
        <v>0</v>
      </c>
      <c r="AL1183" s="10">
        <v>0</v>
      </c>
      <c r="AM1183" s="10">
        <v>9.39</v>
      </c>
      <c r="AN1183" s="10">
        <v>41.61</v>
      </c>
      <c r="AO1183" s="10">
        <v>0</v>
      </c>
      <c r="AP1183" s="10">
        <v>0</v>
      </c>
      <c r="AQ1183" s="10">
        <v>0</v>
      </c>
      <c r="AR1183" s="10">
        <v>0</v>
      </c>
      <c r="AS1183" s="16">
        <v>0</v>
      </c>
      <c r="AT1183" s="16">
        <v>0</v>
      </c>
      <c r="AU1183" s="16">
        <v>0</v>
      </c>
      <c r="AV1183" s="16">
        <v>0</v>
      </c>
      <c r="AW1183" s="16" t="str">
        <v/>
      </c>
      <c r="AX1183" s="10">
        <f t="shared" si="128"/>
        <v>51</v>
      </c>
      <c r="AY1183" s="10">
        <f>SUM(Z1183:AK1183)</f>
        <v>0</v>
      </c>
      <c r="AZ1183" s="2" t="s">
        <v>119</v>
      </c>
      <c r="BA1183" s="10">
        <f t="shared" si="129"/>
        <v>8.5</v>
      </c>
      <c r="BB1183" s="36" t="s">
        <v>118</v>
      </c>
      <c r="BC1183" s="39" t="str">
        <f t="shared" si="130"/>
        <v/>
      </c>
      <c r="BD1183" s="16">
        <f>SUM(AR1183:AW1183)</f>
        <v>0</v>
      </c>
      <c r="BE1183" s="10">
        <f>SUM(AL1183:AQ1183)</f>
        <v>51</v>
      </c>
      <c r="BF1183" s="12">
        <f t="shared" si="131"/>
        <v>0</v>
      </c>
      <c r="BG1183" s="12">
        <f t="shared" si="132"/>
        <v>1</v>
      </c>
      <c r="BH1183" s="9">
        <f t="shared" si="133"/>
        <v>51</v>
      </c>
      <c r="BI1183" s="39" t="str">
        <f t="shared" si="134"/>
        <v/>
      </c>
      <c r="BK1183" s="75"/>
    </row>
    <row r="1184" spans="1:63">
      <c r="A1184" s="2">
        <v>1181</v>
      </c>
      <c r="B1184" s="2">
        <v>2025</v>
      </c>
      <c r="C1184" s="1">
        <v>0</v>
      </c>
      <c r="D1184" s="37" t="str">
        <v>0015g00001dHZmfAAG</v>
      </c>
      <c r="E1184" s="37" t="str">
        <v>Bholenath traders</v>
      </c>
      <c r="F1184" s="37" t="str">
        <v>UTTAR PRADESH</v>
      </c>
      <c r="G1184" s="37" t="str">
        <v>MORADABAD</v>
      </c>
      <c r="H1184" s="37">
        <v>0</v>
      </c>
      <c r="I1184" s="37" t="str">
        <v>OPTRIX INFRA LLP</v>
      </c>
      <c r="J1184" s="37" t="str">
        <v>SHIV KUMAR</v>
      </c>
      <c r="K1184" s="37">
        <v>0</v>
      </c>
      <c r="L1184" s="37" t="str">
        <v>001J100000PJG7oIAH</v>
      </c>
      <c r="M1184" s="37" t="str">
        <v>North</v>
      </c>
      <c r="N1184" s="2">
        <v>244001</v>
      </c>
      <c r="O1184" s="2" t="str">
        <v>09AMBPP3793N1ZR</v>
      </c>
      <c r="P1184" s="2">
        <v>9410281119</v>
      </c>
      <c r="Q1184" s="2" t="str">
        <v>May'25</v>
      </c>
      <c r="R1184" s="2">
        <v>2026</v>
      </c>
      <c r="S1184" s="1">
        <v>0</v>
      </c>
      <c r="T1184" s="2">
        <v>700</v>
      </c>
      <c r="U1184" s="1">
        <v>3.5333333333333332E-3</v>
      </c>
      <c r="V1184" s="1" t="str">
        <v>Alien</v>
      </c>
      <c r="W1184" s="10">
        <v>0</v>
      </c>
      <c r="X1184" s="10">
        <v>0</v>
      </c>
      <c r="Y1184" s="10">
        <v>0</v>
      </c>
      <c r="Z1184" s="10">
        <v>0</v>
      </c>
      <c r="AA1184" s="10">
        <v>0</v>
      </c>
      <c r="AB1184" s="10">
        <v>0</v>
      </c>
      <c r="AC1184" s="10">
        <v>0</v>
      </c>
      <c r="AD1184" s="10">
        <v>0</v>
      </c>
      <c r="AE1184" s="10">
        <v>0</v>
      </c>
      <c r="AF1184" s="10">
        <v>0</v>
      </c>
      <c r="AG1184" s="10">
        <v>0</v>
      </c>
      <c r="AH1184" s="10">
        <v>0</v>
      </c>
      <c r="AI1184" s="10">
        <v>0</v>
      </c>
      <c r="AJ1184" s="10">
        <v>0</v>
      </c>
      <c r="AK1184" s="10">
        <v>0</v>
      </c>
      <c r="AL1184" s="10">
        <v>0</v>
      </c>
      <c r="AM1184" s="10">
        <v>5</v>
      </c>
      <c r="AN1184" s="10">
        <v>0</v>
      </c>
      <c r="AO1184" s="10">
        <v>12</v>
      </c>
      <c r="AP1184" s="10">
        <v>0</v>
      </c>
      <c r="AQ1184" s="10">
        <v>0</v>
      </c>
      <c r="AR1184" s="10">
        <v>0</v>
      </c>
      <c r="AS1184" s="16">
        <v>38.4</v>
      </c>
      <c r="AT1184" s="16">
        <v>2.42</v>
      </c>
      <c r="AU1184" s="16">
        <v>5</v>
      </c>
      <c r="AV1184" s="16">
        <v>0</v>
      </c>
      <c r="AW1184" s="16">
        <v>3</v>
      </c>
      <c r="AX1184" s="10">
        <f t="shared" si="128"/>
        <v>65.819999999999993</v>
      </c>
      <c r="AY1184" s="10">
        <f>SUM(Z1184:AK1184)</f>
        <v>0</v>
      </c>
      <c r="AZ1184" s="2" t="s">
        <v>119</v>
      </c>
      <c r="BA1184" s="10">
        <f t="shared" si="129"/>
        <v>2.8333333333333335</v>
      </c>
      <c r="BB1184" s="36" t="s">
        <v>118</v>
      </c>
      <c r="BC1184" s="39" t="str">
        <f t="shared" si="130"/>
        <v/>
      </c>
      <c r="BD1184" s="16">
        <f>SUM(AR1184:AW1184)</f>
        <v>48.82</v>
      </c>
      <c r="BE1184" s="10">
        <f>SUM(AL1184:AQ1184)</f>
        <v>17</v>
      </c>
      <c r="BF1184" s="12">
        <f t="shared" si="131"/>
        <v>0.7417198419933152</v>
      </c>
      <c r="BG1184" s="12">
        <f t="shared" si="132"/>
        <v>0.25828015800668491</v>
      </c>
      <c r="BH1184" s="9">
        <f t="shared" si="133"/>
        <v>65.819999999999993</v>
      </c>
      <c r="BI1184" s="39" t="str">
        <f t="shared" si="134"/>
        <v/>
      </c>
      <c r="BK1184" s="75"/>
    </row>
    <row r="1185" spans="1:63">
      <c r="A1185" s="2">
        <v>1182</v>
      </c>
      <c r="B1185" s="2">
        <v>2025</v>
      </c>
      <c r="C1185" s="1">
        <v>0</v>
      </c>
      <c r="D1185" s="37" t="str">
        <v>001J1000003n78fIAA</v>
      </c>
      <c r="E1185" s="37" t="str">
        <v>MITTAL BUILDERS</v>
      </c>
      <c r="F1185" s="37" t="str">
        <v>UTTAR PRADESH</v>
      </c>
      <c r="G1185" s="37" t="str">
        <v>SAHARANPUR</v>
      </c>
      <c r="H1185" s="37">
        <v>0</v>
      </c>
      <c r="I1185" s="37" t="str">
        <v>OPTRIX INFRA LLP</v>
      </c>
      <c r="J1185" s="37" t="str">
        <v>SHIV KUMAR</v>
      </c>
      <c r="K1185" s="37">
        <v>0</v>
      </c>
      <c r="L1185" s="37" t="str">
        <v>001J100000PJG7oIAH</v>
      </c>
      <c r="M1185" s="37" t="str">
        <v>North</v>
      </c>
      <c r="N1185" s="2">
        <v>247451</v>
      </c>
      <c r="O1185" s="2" t="str">
        <v>09ALXPK8691B1ZE</v>
      </c>
      <c r="P1185" s="2">
        <v>7500469999</v>
      </c>
      <c r="Q1185" s="2" t="str">
        <v>May'25</v>
      </c>
      <c r="R1185" s="2">
        <v>2026</v>
      </c>
      <c r="S1185" s="1">
        <v>0</v>
      </c>
      <c r="T1185" s="2">
        <v>100</v>
      </c>
      <c r="U1185" s="1">
        <v>0</v>
      </c>
      <c r="V1185" s="1" t="str">
        <v>Challenger</v>
      </c>
      <c r="W1185" s="10">
        <v>0</v>
      </c>
      <c r="X1185" s="10">
        <v>0</v>
      </c>
      <c r="Y1185" s="10">
        <v>0</v>
      </c>
      <c r="Z1185" s="10">
        <v>0</v>
      </c>
      <c r="AA1185" s="10">
        <v>0</v>
      </c>
      <c r="AB1185" s="10">
        <v>0</v>
      </c>
      <c r="AC1185" s="10">
        <v>0</v>
      </c>
      <c r="AD1185" s="10">
        <v>0</v>
      </c>
      <c r="AE1185" s="10">
        <v>0</v>
      </c>
      <c r="AF1185" s="10">
        <v>0</v>
      </c>
      <c r="AG1185" s="10">
        <v>0</v>
      </c>
      <c r="AH1185" s="10">
        <v>0</v>
      </c>
      <c r="AI1185" s="10">
        <v>0</v>
      </c>
      <c r="AJ1185" s="10">
        <v>0</v>
      </c>
      <c r="AK1185" s="10">
        <v>0</v>
      </c>
      <c r="AL1185" s="10">
        <v>0</v>
      </c>
      <c r="AM1185" s="10">
        <v>19</v>
      </c>
      <c r="AN1185" s="10">
        <v>0</v>
      </c>
      <c r="AO1185" s="10">
        <v>0</v>
      </c>
      <c r="AP1185" s="10">
        <v>0</v>
      </c>
      <c r="AQ1185" s="10">
        <v>0</v>
      </c>
      <c r="AR1185" s="10">
        <v>0</v>
      </c>
      <c r="AS1185" s="16">
        <v>0</v>
      </c>
      <c r="AT1185" s="16">
        <v>0</v>
      </c>
      <c r="AU1185" s="16">
        <v>0</v>
      </c>
      <c r="AV1185" s="16">
        <v>0</v>
      </c>
      <c r="AW1185" s="16" t="str">
        <v/>
      </c>
      <c r="AX1185" s="10">
        <f t="shared" si="128"/>
        <v>19</v>
      </c>
      <c r="AY1185" s="10">
        <f>SUM(Z1185:AK1185)</f>
        <v>0</v>
      </c>
      <c r="AZ1185" s="2" t="s">
        <v>119</v>
      </c>
      <c r="BA1185" s="10">
        <f t="shared" si="129"/>
        <v>3.1666666666666665</v>
      </c>
      <c r="BB1185" s="36" t="s">
        <v>118</v>
      </c>
      <c r="BC1185" s="39" t="str">
        <f t="shared" si="130"/>
        <v/>
      </c>
      <c r="BD1185" s="16">
        <f>SUM(AR1185:AW1185)</f>
        <v>0</v>
      </c>
      <c r="BE1185" s="10">
        <f>SUM(AL1185:AQ1185)</f>
        <v>19</v>
      </c>
      <c r="BF1185" s="12">
        <f t="shared" si="131"/>
        <v>0</v>
      </c>
      <c r="BG1185" s="12">
        <f t="shared" si="132"/>
        <v>1</v>
      </c>
      <c r="BH1185" s="9">
        <f t="shared" si="133"/>
        <v>19</v>
      </c>
      <c r="BI1185" s="39" t="str">
        <f t="shared" si="134"/>
        <v/>
      </c>
      <c r="BK1185" s="75"/>
    </row>
    <row r="1186" spans="1:63">
      <c r="A1186" s="2">
        <v>1183</v>
      </c>
      <c r="B1186" s="2">
        <v>2025</v>
      </c>
      <c r="C1186" s="1">
        <v>0</v>
      </c>
      <c r="D1186" s="37" t="str">
        <v>0015g00001efxcmAAA</v>
      </c>
      <c r="E1186" s="37" t="str">
        <v>GABA TRADING COMPANY</v>
      </c>
      <c r="F1186" s="37" t="str">
        <v>UTTAR PRADESH</v>
      </c>
      <c r="G1186" s="37" t="str">
        <v>SAHARANPUR</v>
      </c>
      <c r="H1186" s="37">
        <v>0</v>
      </c>
      <c r="I1186" s="37" t="str">
        <v>OPTRIX INFRA LLP</v>
      </c>
      <c r="J1186" s="37" t="str">
        <v>SHIV KUMAR</v>
      </c>
      <c r="K1186" s="37">
        <v>0</v>
      </c>
      <c r="L1186" s="37" t="str">
        <v>001J100000PJG7oIAH</v>
      </c>
      <c r="M1186" s="37" t="str">
        <v>North</v>
      </c>
      <c r="N1186" s="2">
        <v>247001</v>
      </c>
      <c r="O1186" s="2" t="str">
        <v>09CZKPG7895J1ZG</v>
      </c>
      <c r="P1186" s="2">
        <v>8279982168</v>
      </c>
      <c r="Q1186" s="2" t="str">
        <v>May'25</v>
      </c>
      <c r="R1186" s="2">
        <v>2026</v>
      </c>
      <c r="S1186" s="1">
        <v>0</v>
      </c>
      <c r="T1186" s="2">
        <v>100</v>
      </c>
      <c r="U1186" s="1">
        <v>1.9833333333333335E-2</v>
      </c>
      <c r="V1186" s="1" t="str">
        <v>Challenger</v>
      </c>
      <c r="W1186" s="10">
        <v>0</v>
      </c>
      <c r="X1186" s="10">
        <v>0</v>
      </c>
      <c r="Y1186" s="10">
        <v>0</v>
      </c>
      <c r="Z1186" s="10">
        <v>0</v>
      </c>
      <c r="AA1186" s="10">
        <v>0</v>
      </c>
      <c r="AB1186" s="10">
        <v>0</v>
      </c>
      <c r="AC1186" s="10">
        <v>0</v>
      </c>
      <c r="AD1186" s="10">
        <v>0</v>
      </c>
      <c r="AE1186" s="10">
        <v>0</v>
      </c>
      <c r="AF1186" s="10">
        <v>0</v>
      </c>
      <c r="AG1186" s="10">
        <v>0</v>
      </c>
      <c r="AH1186" s="10">
        <v>0</v>
      </c>
      <c r="AI1186" s="10">
        <v>0</v>
      </c>
      <c r="AJ1186" s="10">
        <v>0</v>
      </c>
      <c r="AK1186" s="10">
        <v>0</v>
      </c>
      <c r="AL1186" s="10">
        <v>0</v>
      </c>
      <c r="AM1186" s="10">
        <v>15</v>
      </c>
      <c r="AN1186" s="10">
        <v>0</v>
      </c>
      <c r="AO1186" s="10">
        <v>38.770000000000003</v>
      </c>
      <c r="AP1186" s="10">
        <v>0</v>
      </c>
      <c r="AQ1186" s="10">
        <v>11.97</v>
      </c>
      <c r="AR1186" s="10">
        <v>11.95</v>
      </c>
      <c r="AS1186" s="16">
        <v>13</v>
      </c>
      <c r="AT1186" s="16">
        <v>5.95</v>
      </c>
      <c r="AU1186" s="16">
        <v>0</v>
      </c>
      <c r="AV1186" s="16">
        <v>0</v>
      </c>
      <c r="AW1186" s="16">
        <v>2</v>
      </c>
      <c r="AX1186" s="10">
        <f t="shared" si="128"/>
        <v>98.640000000000015</v>
      </c>
      <c r="AY1186" s="10">
        <f>SUM(Z1186:AK1186)</f>
        <v>0</v>
      </c>
      <c r="AZ1186" s="2" t="s">
        <v>119</v>
      </c>
      <c r="BA1186" s="10">
        <f t="shared" si="129"/>
        <v>10.956666666666669</v>
      </c>
      <c r="BB1186" s="36" t="s">
        <v>118</v>
      </c>
      <c r="BC1186" s="39" t="str">
        <f t="shared" si="130"/>
        <v/>
      </c>
      <c r="BD1186" s="16">
        <f>SUM(AR1186:AW1186)</f>
        <v>32.9</v>
      </c>
      <c r="BE1186" s="10">
        <f>SUM(AL1186:AQ1186)</f>
        <v>65.740000000000009</v>
      </c>
      <c r="BF1186" s="12">
        <f t="shared" si="131"/>
        <v>0.33353609083536084</v>
      </c>
      <c r="BG1186" s="12">
        <f t="shared" si="132"/>
        <v>0.66646390916463905</v>
      </c>
      <c r="BH1186" s="9">
        <f t="shared" si="133"/>
        <v>98.640000000000015</v>
      </c>
      <c r="BI1186" s="39" t="str">
        <f t="shared" si="134"/>
        <v/>
      </c>
      <c r="BK1186" s="75"/>
    </row>
    <row r="1187" spans="1:63">
      <c r="A1187" s="2">
        <v>1184</v>
      </c>
      <c r="B1187" s="2">
        <v>2025</v>
      </c>
      <c r="C1187" s="1">
        <v>0</v>
      </c>
      <c r="D1187" s="37" t="str">
        <v>001J100000VlDGZIA3</v>
      </c>
      <c r="E1187" s="37" t="str">
        <v>M/S SINGHAL STEELS (A UNIT OF SINGHAL LOHA TRADING PVT. LTD.)</v>
      </c>
      <c r="F1187" s="37" t="str">
        <v>UTTAR PRADESH</v>
      </c>
      <c r="G1187" s="37" t="str">
        <v>MUZAFFARNAGAR</v>
      </c>
      <c r="H1187" s="37">
        <v>0</v>
      </c>
      <c r="I1187" s="37" t="str">
        <v>OPTRIX INFRA LLP</v>
      </c>
      <c r="J1187" s="37" t="str">
        <v>SHIV KUMAR</v>
      </c>
      <c r="K1187" s="37">
        <v>0</v>
      </c>
      <c r="L1187" s="37" t="str">
        <v>001J100000PJG7oIAH</v>
      </c>
      <c r="M1187" s="37" t="str">
        <v>North</v>
      </c>
      <c r="N1187" s="2">
        <v>251003</v>
      </c>
      <c r="O1187" s="2" t="str">
        <v>09AANCS1729A1ZF</v>
      </c>
      <c r="P1187" s="2">
        <v>9660422522</v>
      </c>
      <c r="Q1187" s="2" t="str">
        <v>May'25</v>
      </c>
      <c r="R1187" s="2">
        <v>2026</v>
      </c>
      <c r="S1187" s="1">
        <v>0</v>
      </c>
      <c r="T1187" s="2">
        <v>120</v>
      </c>
      <c r="U1187" s="1">
        <v>2.222222222222222E-2</v>
      </c>
      <c r="V1187" s="1" t="str">
        <v>Challenger</v>
      </c>
      <c r="W1187" s="10">
        <v>0</v>
      </c>
      <c r="X1187" s="10">
        <v>0</v>
      </c>
      <c r="Y1187" s="10">
        <v>0</v>
      </c>
      <c r="Z1187" s="10">
        <v>0</v>
      </c>
      <c r="AA1187" s="10">
        <v>0</v>
      </c>
      <c r="AB1187" s="10">
        <v>0</v>
      </c>
      <c r="AC1187" s="10">
        <v>0</v>
      </c>
      <c r="AD1187" s="10">
        <v>0</v>
      </c>
      <c r="AE1187" s="10">
        <v>0</v>
      </c>
      <c r="AF1187" s="10">
        <v>0</v>
      </c>
      <c r="AG1187" s="10">
        <v>0</v>
      </c>
      <c r="AH1187" s="10">
        <v>0</v>
      </c>
      <c r="AI1187" s="10">
        <v>0</v>
      </c>
      <c r="AJ1187" s="10">
        <v>0</v>
      </c>
      <c r="AK1187" s="10">
        <v>0</v>
      </c>
      <c r="AL1187" s="10">
        <v>0</v>
      </c>
      <c r="AM1187" s="10">
        <v>6</v>
      </c>
      <c r="AN1187" s="10">
        <v>0</v>
      </c>
      <c r="AO1187" s="10">
        <v>0</v>
      </c>
      <c r="AP1187" s="10">
        <v>0</v>
      </c>
      <c r="AQ1187" s="10">
        <v>0</v>
      </c>
      <c r="AR1187" s="10">
        <v>0</v>
      </c>
      <c r="AS1187" s="16">
        <v>9</v>
      </c>
      <c r="AT1187" s="16">
        <v>0</v>
      </c>
      <c r="AU1187" s="16">
        <v>8</v>
      </c>
      <c r="AV1187" s="16">
        <v>0</v>
      </c>
      <c r="AW1187" s="16" t="str">
        <v/>
      </c>
      <c r="AX1187" s="10">
        <f t="shared" si="128"/>
        <v>23</v>
      </c>
      <c r="AY1187" s="10">
        <f>SUM(Z1187:AK1187)</f>
        <v>0</v>
      </c>
      <c r="AZ1187" s="2" t="s">
        <v>119</v>
      </c>
      <c r="BA1187" s="10">
        <f t="shared" si="129"/>
        <v>1</v>
      </c>
      <c r="BB1187" s="36" t="s">
        <v>118</v>
      </c>
      <c r="BC1187" s="39" t="str">
        <f t="shared" si="130"/>
        <v/>
      </c>
      <c r="BD1187" s="16">
        <f>SUM(AR1187:AW1187)</f>
        <v>17</v>
      </c>
      <c r="BE1187" s="10">
        <f>SUM(AL1187:AQ1187)</f>
        <v>6</v>
      </c>
      <c r="BF1187" s="12">
        <f t="shared" si="131"/>
        <v>0.73913043478260865</v>
      </c>
      <c r="BG1187" s="12">
        <f t="shared" si="132"/>
        <v>0.2608695652173913</v>
      </c>
      <c r="BH1187" s="9">
        <f t="shared" si="133"/>
        <v>23</v>
      </c>
      <c r="BI1187" s="39" t="str">
        <f t="shared" si="134"/>
        <v/>
      </c>
      <c r="BK1187" s="75"/>
    </row>
    <row r="1188" spans="1:63">
      <c r="A1188" s="2">
        <v>1185</v>
      </c>
      <c r="B1188" s="2">
        <v>2025</v>
      </c>
      <c r="C1188" s="1">
        <v>0</v>
      </c>
      <c r="D1188" s="37" t="str">
        <v>0015g00001LlmirAAB</v>
      </c>
      <c r="E1188" s="37" t="str">
        <v>MAJUMDAR TRADERS</v>
      </c>
      <c r="F1188" s="37" t="str">
        <v>WEST BENGAL</v>
      </c>
      <c r="G1188" s="37" t="str">
        <v>HOOGHLY</v>
      </c>
      <c r="H1188" s="37">
        <v>0</v>
      </c>
      <c r="I1188" s="37" t="str">
        <v>OPTRIX INFRA LLP</v>
      </c>
      <c r="J1188" s="37" t="e">
        <v>#VALUE!</v>
      </c>
      <c r="K1188" s="37">
        <v>0</v>
      </c>
      <c r="L1188" s="37" t="str">
        <v>001J100000PJG7oIAH</v>
      </c>
      <c r="M1188" s="37" t="str">
        <v>North</v>
      </c>
      <c r="N1188" s="2" t="e">
        <v>#VALUE!</v>
      </c>
      <c r="O1188" s="2" t="e">
        <v>#VALUE!</v>
      </c>
      <c r="P1188" s="2" t="e">
        <v>#VALUE!</v>
      </c>
      <c r="Q1188" s="2" t="str">
        <v>May'25</v>
      </c>
      <c r="R1188" s="2">
        <v>2026</v>
      </c>
      <c r="S1188" s="1">
        <v>0</v>
      </c>
      <c r="T1188" s="2" t="str">
        <v/>
      </c>
      <c r="U1188" s="1">
        <v>0</v>
      </c>
      <c r="V1188" s="1" t="str">
        <v>Potential Not updated</v>
      </c>
      <c r="W1188" s="10">
        <v>0</v>
      </c>
      <c r="X1188" s="10">
        <v>0</v>
      </c>
      <c r="Y1188" s="10">
        <v>0</v>
      </c>
      <c r="Z1188" s="10">
        <v>0</v>
      </c>
      <c r="AA1188" s="10">
        <v>0</v>
      </c>
      <c r="AB1188" s="10">
        <v>0</v>
      </c>
      <c r="AC1188" s="10">
        <v>0</v>
      </c>
      <c r="AD1188" s="10">
        <v>0</v>
      </c>
      <c r="AE1188" s="10">
        <v>0</v>
      </c>
      <c r="AF1188" s="10">
        <v>0</v>
      </c>
      <c r="AG1188" s="10">
        <v>0</v>
      </c>
      <c r="AH1188" s="10">
        <v>0</v>
      </c>
      <c r="AI1188" s="10">
        <v>0</v>
      </c>
      <c r="AJ1188" s="10">
        <v>0</v>
      </c>
      <c r="AK1188" s="10">
        <v>0</v>
      </c>
      <c r="AL1188" s="10">
        <v>0</v>
      </c>
      <c r="AM1188" s="10">
        <v>4</v>
      </c>
      <c r="AN1188" s="10">
        <v>0</v>
      </c>
      <c r="AO1188" s="10">
        <v>0</v>
      </c>
      <c r="AP1188" s="10">
        <v>0</v>
      </c>
      <c r="AQ1188" s="10">
        <v>0</v>
      </c>
      <c r="AR1188" s="10">
        <v>0</v>
      </c>
      <c r="AS1188" s="16">
        <v>0</v>
      </c>
      <c r="AT1188" s="16">
        <v>0</v>
      </c>
      <c r="AU1188" s="16">
        <v>0</v>
      </c>
      <c r="AV1188" s="16">
        <v>0</v>
      </c>
      <c r="AW1188" s="16" t="str">
        <v/>
      </c>
      <c r="AX1188" s="10">
        <f t="shared" si="128"/>
        <v>4</v>
      </c>
      <c r="AY1188" s="10">
        <f>SUM(Z1188:AK1188)</f>
        <v>0</v>
      </c>
      <c r="AZ1188" s="2" t="s">
        <v>119</v>
      </c>
      <c r="BA1188" s="10">
        <f t="shared" si="129"/>
        <v>0.66666666666666663</v>
      </c>
      <c r="BB1188" s="36" t="s">
        <v>118</v>
      </c>
      <c r="BC1188" s="39" t="str">
        <f t="shared" si="130"/>
        <v/>
      </c>
      <c r="BD1188" s="16">
        <f>SUM(AR1188:AW1188)</f>
        <v>0</v>
      </c>
      <c r="BE1188" s="10">
        <f>SUM(AL1188:AQ1188)</f>
        <v>4</v>
      </c>
      <c r="BF1188" s="12">
        <f t="shared" si="131"/>
        <v>0</v>
      </c>
      <c r="BG1188" s="12">
        <f t="shared" si="132"/>
        <v>1</v>
      </c>
      <c r="BH1188" s="9">
        <f t="shared" si="133"/>
        <v>4</v>
      </c>
      <c r="BI1188" s="39" t="str">
        <f t="shared" si="134"/>
        <v/>
      </c>
      <c r="BK1188" s="75"/>
    </row>
    <row r="1189" spans="1:63">
      <c r="A1189" s="2">
        <v>1186</v>
      </c>
      <c r="B1189" s="2">
        <v>2025</v>
      </c>
      <c r="C1189" s="1">
        <v>0</v>
      </c>
      <c r="D1189" s="37" t="str">
        <v>001J100000S0cYnIAJ</v>
      </c>
      <c r="E1189" s="37" t="str">
        <v>SHUKLAJI TRADERS</v>
      </c>
      <c r="F1189" s="37" t="str">
        <v>UTTAR PRADESH</v>
      </c>
      <c r="G1189" s="37" t="str">
        <v>AZAMGARH</v>
      </c>
      <c r="H1189" s="37">
        <v>0</v>
      </c>
      <c r="I1189" s="37" t="str">
        <v>GOBINDGARH IRON LLP</v>
      </c>
      <c r="J1189" s="37" t="str">
        <v>Mohd Ansari</v>
      </c>
      <c r="K1189" s="37">
        <v>0</v>
      </c>
      <c r="L1189" s="37" t="str">
        <v>C12817</v>
      </c>
      <c r="M1189" s="37" t="str">
        <v>North</v>
      </c>
      <c r="N1189" s="2">
        <v>276001</v>
      </c>
      <c r="O1189" s="2" t="str">
        <v>09JVDPS3226P1ZR</v>
      </c>
      <c r="P1189" s="2">
        <v>7007483433</v>
      </c>
      <c r="Q1189" s="2" t="str">
        <v>May'25</v>
      </c>
      <c r="R1189" s="2">
        <v>2026</v>
      </c>
      <c r="S1189" s="1">
        <v>0</v>
      </c>
      <c r="T1189" s="2">
        <v>40</v>
      </c>
      <c r="U1189" s="1">
        <v>8.3333333333333343E-2</v>
      </c>
      <c r="V1189" s="1" t="str">
        <v>Minor</v>
      </c>
      <c r="W1189" s="10">
        <v>0</v>
      </c>
      <c r="X1189" s="10">
        <v>0</v>
      </c>
      <c r="Y1189" s="10">
        <v>0</v>
      </c>
      <c r="Z1189" s="10">
        <v>0</v>
      </c>
      <c r="AA1189" s="10">
        <v>0</v>
      </c>
      <c r="AB1189" s="10">
        <v>0</v>
      </c>
      <c r="AC1189" s="10">
        <v>0</v>
      </c>
      <c r="AD1189" s="10">
        <v>0</v>
      </c>
      <c r="AE1189" s="10">
        <v>0</v>
      </c>
      <c r="AF1189" s="10">
        <v>0</v>
      </c>
      <c r="AG1189" s="10">
        <v>0</v>
      </c>
      <c r="AH1189" s="10">
        <v>0</v>
      </c>
      <c r="AI1189" s="10">
        <v>0</v>
      </c>
      <c r="AJ1189" s="10">
        <v>0</v>
      </c>
      <c r="AK1189" s="10">
        <v>0</v>
      </c>
      <c r="AL1189" s="10">
        <v>0</v>
      </c>
      <c r="AM1189" s="10">
        <v>10</v>
      </c>
      <c r="AN1189" s="10">
        <v>0</v>
      </c>
      <c r="AO1189" s="10">
        <v>5</v>
      </c>
      <c r="AP1189" s="10">
        <v>6</v>
      </c>
      <c r="AQ1189" s="10">
        <v>0</v>
      </c>
      <c r="AR1189" s="10">
        <v>5</v>
      </c>
      <c r="AS1189" s="16">
        <v>5</v>
      </c>
      <c r="AT1189" s="16">
        <v>0</v>
      </c>
      <c r="AU1189" s="16">
        <v>10</v>
      </c>
      <c r="AV1189" s="16">
        <v>0</v>
      </c>
      <c r="AW1189" s="16">
        <v>5</v>
      </c>
      <c r="AX1189" s="10">
        <f t="shared" si="128"/>
        <v>46</v>
      </c>
      <c r="AY1189" s="10">
        <f>SUM(Z1189:AK1189)</f>
        <v>0</v>
      </c>
      <c r="AZ1189" s="2" t="s">
        <v>119</v>
      </c>
      <c r="BA1189" s="10">
        <f t="shared" si="129"/>
        <v>3.5</v>
      </c>
      <c r="BB1189" s="36" t="s">
        <v>118</v>
      </c>
      <c r="BC1189" s="39" t="str">
        <f t="shared" si="130"/>
        <v/>
      </c>
      <c r="BD1189" s="16">
        <f>SUM(AR1189:AW1189)</f>
        <v>25</v>
      </c>
      <c r="BE1189" s="10">
        <f>SUM(AL1189:AQ1189)</f>
        <v>21</v>
      </c>
      <c r="BF1189" s="12">
        <f t="shared" si="131"/>
        <v>0.54347826086956519</v>
      </c>
      <c r="BG1189" s="12">
        <f t="shared" si="132"/>
        <v>0.45652173913043476</v>
      </c>
      <c r="BH1189" s="9">
        <f t="shared" si="133"/>
        <v>46</v>
      </c>
      <c r="BI1189" s="39" t="str">
        <f t="shared" si="134"/>
        <v/>
      </c>
      <c r="BK1189" s="75"/>
    </row>
    <row r="1190" spans="1:63">
      <c r="A1190" s="2">
        <v>1187</v>
      </c>
      <c r="B1190" s="2">
        <v>2025</v>
      </c>
      <c r="C1190" s="1">
        <v>0</v>
      </c>
      <c r="D1190" s="37" t="str">
        <v>001J100000VnWVEIA3</v>
      </c>
      <c r="E1190" s="37" t="str">
        <v>M/S SHREE SAI TRADERS</v>
      </c>
      <c r="F1190" s="37" t="str">
        <v>UTTAR PRADESH</v>
      </c>
      <c r="G1190" s="37" t="str">
        <v>DEORIA</v>
      </c>
      <c r="H1190" s="37">
        <v>0</v>
      </c>
      <c r="I1190" s="37" t="str">
        <v>GOBINDGARH IRON LLP</v>
      </c>
      <c r="J1190" s="37" t="str">
        <v>Mohd Ansari</v>
      </c>
      <c r="K1190" s="37">
        <v>0</v>
      </c>
      <c r="L1190" s="37" t="str">
        <v>C12817</v>
      </c>
      <c r="M1190" s="37" t="str">
        <v>North</v>
      </c>
      <c r="N1190" s="2">
        <v>274001</v>
      </c>
      <c r="O1190" s="2" t="str">
        <v>09CCXPS6922C1ZZ</v>
      </c>
      <c r="P1190" s="2">
        <v>9648177771</v>
      </c>
      <c r="Q1190" s="2" t="str">
        <v>May'25</v>
      </c>
      <c r="R1190" s="2">
        <v>2026</v>
      </c>
      <c r="S1190" s="1">
        <v>0</v>
      </c>
      <c r="T1190" s="2">
        <v>20</v>
      </c>
      <c r="U1190" s="1">
        <v>0.05</v>
      </c>
      <c r="V1190" s="1" t="str">
        <v>Minor</v>
      </c>
      <c r="W1190" s="10">
        <v>0</v>
      </c>
      <c r="X1190" s="10">
        <v>0</v>
      </c>
      <c r="Y1190" s="10">
        <v>0</v>
      </c>
      <c r="Z1190" s="10">
        <v>0</v>
      </c>
      <c r="AA1190" s="10">
        <v>0</v>
      </c>
      <c r="AB1190" s="10">
        <v>0</v>
      </c>
      <c r="AC1190" s="10">
        <v>0</v>
      </c>
      <c r="AD1190" s="10">
        <v>0</v>
      </c>
      <c r="AE1190" s="10">
        <v>0</v>
      </c>
      <c r="AF1190" s="10">
        <v>0</v>
      </c>
      <c r="AG1190" s="10">
        <v>0</v>
      </c>
      <c r="AH1190" s="10">
        <v>0</v>
      </c>
      <c r="AI1190" s="10">
        <v>0</v>
      </c>
      <c r="AJ1190" s="10">
        <v>0</v>
      </c>
      <c r="AK1190" s="10">
        <v>0</v>
      </c>
      <c r="AL1190" s="10">
        <v>0</v>
      </c>
      <c r="AM1190" s="10">
        <v>7</v>
      </c>
      <c r="AN1190" s="10">
        <v>10</v>
      </c>
      <c r="AO1190" s="10">
        <v>1.5</v>
      </c>
      <c r="AP1190" s="10">
        <v>8</v>
      </c>
      <c r="AQ1190" s="10">
        <v>4</v>
      </c>
      <c r="AR1190" s="10">
        <v>0</v>
      </c>
      <c r="AS1190" s="16">
        <v>5</v>
      </c>
      <c r="AT1190" s="16">
        <v>0</v>
      </c>
      <c r="AU1190" s="16">
        <v>3</v>
      </c>
      <c r="AV1190" s="16">
        <v>0</v>
      </c>
      <c r="AW1190" s="16" t="str">
        <v/>
      </c>
      <c r="AX1190" s="10">
        <f t="shared" si="128"/>
        <v>38.5</v>
      </c>
      <c r="AY1190" s="10">
        <f>SUM(Z1190:AK1190)</f>
        <v>0</v>
      </c>
      <c r="AZ1190" s="2" t="s">
        <v>119</v>
      </c>
      <c r="BA1190" s="10">
        <f t="shared" si="129"/>
        <v>5.083333333333333</v>
      </c>
      <c r="BB1190" s="36" t="s">
        <v>118</v>
      </c>
      <c r="BC1190" s="39" t="str">
        <f t="shared" si="130"/>
        <v/>
      </c>
      <c r="BD1190" s="16">
        <f>SUM(AR1190:AW1190)</f>
        <v>8</v>
      </c>
      <c r="BE1190" s="10">
        <f>SUM(AL1190:AQ1190)</f>
        <v>30.5</v>
      </c>
      <c r="BF1190" s="12">
        <f t="shared" si="131"/>
        <v>0.20779220779220781</v>
      </c>
      <c r="BG1190" s="12">
        <f t="shared" si="132"/>
        <v>0.79220779220779225</v>
      </c>
      <c r="BH1190" s="9">
        <f t="shared" si="133"/>
        <v>38.5</v>
      </c>
      <c r="BI1190" s="39" t="str">
        <f t="shared" si="134"/>
        <v/>
      </c>
      <c r="BK1190" s="75"/>
    </row>
    <row r="1191" spans="1:63">
      <c r="A1191" s="2">
        <v>1188</v>
      </c>
      <c r="B1191" s="2">
        <v>2025</v>
      </c>
      <c r="C1191" s="1">
        <v>0</v>
      </c>
      <c r="D1191" s="37" t="str">
        <v>001J100000TsQzaIAF</v>
      </c>
      <c r="E1191" s="37" t="str">
        <v>HARSHPRIYA CONSTRUCTION PRIVATE LIMITED</v>
      </c>
      <c r="F1191" s="37" t="str">
        <v>ODISHA</v>
      </c>
      <c r="G1191" s="37" t="str">
        <v>KHORDHA</v>
      </c>
      <c r="H1191" s="37">
        <v>0</v>
      </c>
      <c r="I1191" s="37" t="str">
        <v>Niyati Udyog Private Limited</v>
      </c>
      <c r="J1191" s="37" t="str">
        <v>Bidyut Ranjan Mishra</v>
      </c>
      <c r="K1191" s="37">
        <v>0</v>
      </c>
      <c r="L1191" s="37" t="str">
        <v>C13293</v>
      </c>
      <c r="M1191" s="37" t="str">
        <v>Central</v>
      </c>
      <c r="N1191" s="2">
        <v>751007</v>
      </c>
      <c r="O1191" s="2" t="str">
        <v>21AAACH9644Q2Z5</v>
      </c>
      <c r="P1191" s="2">
        <v>7021643542</v>
      </c>
      <c r="Q1191" s="2" t="str">
        <v>May'25</v>
      </c>
      <c r="R1191" s="2">
        <v>2026</v>
      </c>
      <c r="S1191" s="1">
        <v>0</v>
      </c>
      <c r="T1191" s="2" t="str">
        <v/>
      </c>
      <c r="U1191" s="1">
        <v>0</v>
      </c>
      <c r="V1191" s="1" t="str">
        <v>Potential Not updated</v>
      </c>
      <c r="W1191" s="10">
        <v>0</v>
      </c>
      <c r="X1191" s="10">
        <v>0</v>
      </c>
      <c r="Y1191" s="10">
        <v>0</v>
      </c>
      <c r="Z1191" s="10">
        <v>0</v>
      </c>
      <c r="AA1191" s="10">
        <v>0</v>
      </c>
      <c r="AB1191" s="10">
        <v>0</v>
      </c>
      <c r="AC1191" s="10">
        <v>0</v>
      </c>
      <c r="AD1191" s="10">
        <v>0</v>
      </c>
      <c r="AE1191" s="10">
        <v>0</v>
      </c>
      <c r="AF1191" s="10">
        <v>0</v>
      </c>
      <c r="AG1191" s="10">
        <v>0</v>
      </c>
      <c r="AH1191" s="10">
        <v>0</v>
      </c>
      <c r="AI1191" s="10">
        <v>0</v>
      </c>
      <c r="AJ1191" s="10">
        <v>0</v>
      </c>
      <c r="AK1191" s="10">
        <v>0</v>
      </c>
      <c r="AL1191" s="10">
        <v>0</v>
      </c>
      <c r="AM1191" s="10">
        <v>67</v>
      </c>
      <c r="AN1191" s="10">
        <v>25</v>
      </c>
      <c r="AO1191" s="10">
        <v>0</v>
      </c>
      <c r="AP1191" s="10">
        <v>0</v>
      </c>
      <c r="AQ1191" s="10">
        <v>3.07</v>
      </c>
      <c r="AR1191" s="10">
        <v>2.09</v>
      </c>
      <c r="AS1191" s="16">
        <v>0</v>
      </c>
      <c r="AT1191" s="16">
        <v>0</v>
      </c>
      <c r="AU1191" s="16">
        <v>0</v>
      </c>
      <c r="AV1191" s="16">
        <v>0</v>
      </c>
      <c r="AW1191" s="16" t="str">
        <v/>
      </c>
      <c r="AX1191" s="10">
        <f t="shared" si="128"/>
        <v>97.16</v>
      </c>
      <c r="AY1191" s="10">
        <f>SUM(Z1191:AK1191)</f>
        <v>0</v>
      </c>
      <c r="AZ1191" s="2" t="s">
        <v>119</v>
      </c>
      <c r="BA1191" s="10">
        <f t="shared" si="129"/>
        <v>15.844999999999999</v>
      </c>
      <c r="BB1191" s="36" t="s">
        <v>118</v>
      </c>
      <c r="BC1191" s="39" t="str">
        <f t="shared" si="130"/>
        <v/>
      </c>
      <c r="BD1191" s="16">
        <f>SUM(AR1191:AW1191)</f>
        <v>2.09</v>
      </c>
      <c r="BE1191" s="10">
        <f>SUM(AL1191:AQ1191)</f>
        <v>95.07</v>
      </c>
      <c r="BF1191" s="12">
        <f t="shared" si="131"/>
        <v>2.1510909839440099E-2</v>
      </c>
      <c r="BG1191" s="12">
        <f t="shared" si="132"/>
        <v>0.97848909016055985</v>
      </c>
      <c r="BH1191" s="9">
        <f t="shared" si="133"/>
        <v>97.16</v>
      </c>
      <c r="BI1191" s="39" t="str">
        <f t="shared" si="134"/>
        <v/>
      </c>
      <c r="BK1191" s="75"/>
    </row>
    <row r="1192" spans="1:63">
      <c r="A1192" s="2">
        <v>1189</v>
      </c>
      <c r="B1192" s="2">
        <v>2025</v>
      </c>
      <c r="C1192" s="1">
        <v>0</v>
      </c>
      <c r="D1192" s="37" t="str">
        <v>001J100000Ryp3pIAB</v>
      </c>
      <c r="E1192" s="37" t="str">
        <v>MAA TRADERS</v>
      </c>
      <c r="F1192" s="37" t="str">
        <v>ODISHA</v>
      </c>
      <c r="G1192" s="37" t="str">
        <v>MAYURBHANJ</v>
      </c>
      <c r="H1192" s="37">
        <v>0</v>
      </c>
      <c r="I1192" s="37" t="str">
        <v>Niyati Udyog Private Limited</v>
      </c>
      <c r="J1192" s="37" t="str">
        <v>Sourav Kumar Rana</v>
      </c>
      <c r="K1192" s="37">
        <v>0</v>
      </c>
      <c r="L1192" s="37" t="str">
        <v>C13293</v>
      </c>
      <c r="M1192" s="37" t="str">
        <v>Central</v>
      </c>
      <c r="N1192" s="2">
        <v>757046</v>
      </c>
      <c r="O1192" s="2" t="str">
        <v>21DYDPM8120F1ZT</v>
      </c>
      <c r="P1192" s="2">
        <v>7978776809</v>
      </c>
      <c r="Q1192" s="2" t="str">
        <v>May'25</v>
      </c>
      <c r="R1192" s="2">
        <v>2026</v>
      </c>
      <c r="S1192" s="1">
        <v>0</v>
      </c>
      <c r="T1192" s="2">
        <v>100</v>
      </c>
      <c r="U1192" s="1">
        <v>0</v>
      </c>
      <c r="V1192" s="1" t="str">
        <v>Challenger</v>
      </c>
      <c r="W1192" s="10">
        <v>0</v>
      </c>
      <c r="X1192" s="10">
        <v>0</v>
      </c>
      <c r="Y1192" s="10">
        <v>0</v>
      </c>
      <c r="Z1192" s="10">
        <v>0</v>
      </c>
      <c r="AA1192" s="10">
        <v>0</v>
      </c>
      <c r="AB1192" s="10">
        <v>0</v>
      </c>
      <c r="AC1192" s="10">
        <v>0</v>
      </c>
      <c r="AD1192" s="10">
        <v>0</v>
      </c>
      <c r="AE1192" s="10">
        <v>0</v>
      </c>
      <c r="AF1192" s="10">
        <v>0</v>
      </c>
      <c r="AG1192" s="10">
        <v>0</v>
      </c>
      <c r="AH1192" s="10">
        <v>0</v>
      </c>
      <c r="AI1192" s="10">
        <v>0</v>
      </c>
      <c r="AJ1192" s="10">
        <v>0</v>
      </c>
      <c r="AK1192" s="10">
        <v>0</v>
      </c>
      <c r="AL1192" s="10">
        <v>0</v>
      </c>
      <c r="AM1192" s="10">
        <v>12</v>
      </c>
      <c r="AN1192" s="10">
        <v>0</v>
      </c>
      <c r="AO1192" s="10">
        <v>0</v>
      </c>
      <c r="AP1192" s="10">
        <v>0</v>
      </c>
      <c r="AQ1192" s="10">
        <v>0</v>
      </c>
      <c r="AR1192" s="10">
        <v>0</v>
      </c>
      <c r="AS1192" s="16">
        <v>0</v>
      </c>
      <c r="AT1192" s="16">
        <v>0</v>
      </c>
      <c r="AU1192" s="16">
        <v>0</v>
      </c>
      <c r="AV1192" s="16">
        <v>0</v>
      </c>
      <c r="AW1192" s="16" t="str">
        <v/>
      </c>
      <c r="AX1192" s="10">
        <f t="shared" si="128"/>
        <v>12</v>
      </c>
      <c r="AY1192" s="10">
        <f>SUM(Z1192:AK1192)</f>
        <v>0</v>
      </c>
      <c r="AZ1192" s="2" t="s">
        <v>119</v>
      </c>
      <c r="BA1192" s="10">
        <f t="shared" si="129"/>
        <v>2</v>
      </c>
      <c r="BB1192" s="36" t="s">
        <v>118</v>
      </c>
      <c r="BC1192" s="39" t="str">
        <f t="shared" si="130"/>
        <v/>
      </c>
      <c r="BD1192" s="16">
        <f>SUM(AR1192:AW1192)</f>
        <v>0</v>
      </c>
      <c r="BE1192" s="10">
        <f>SUM(AL1192:AQ1192)</f>
        <v>12</v>
      </c>
      <c r="BF1192" s="12">
        <f t="shared" si="131"/>
        <v>0</v>
      </c>
      <c r="BG1192" s="12">
        <f t="shared" si="132"/>
        <v>1</v>
      </c>
      <c r="BH1192" s="9">
        <f t="shared" si="133"/>
        <v>12</v>
      </c>
      <c r="BI1192" s="39" t="str">
        <f t="shared" si="134"/>
        <v/>
      </c>
      <c r="BK1192" s="75"/>
    </row>
    <row r="1193" spans="1:63">
      <c r="A1193" s="2">
        <v>1190</v>
      </c>
      <c r="B1193" s="2">
        <v>2025</v>
      </c>
      <c r="C1193" s="1">
        <v>0</v>
      </c>
      <c r="D1193" s="37" t="str">
        <v>001J100000TuPHBIA3</v>
      </c>
      <c r="E1193" s="37" t="str">
        <v>VIRASAT STEEL LLP</v>
      </c>
      <c r="F1193" s="37" t="str">
        <v>DELHI</v>
      </c>
      <c r="G1193" s="37" t="str">
        <v>WEST</v>
      </c>
      <c r="H1193" s="37">
        <v>0</v>
      </c>
      <c r="I1193" s="37" t="str">
        <v>MAHENDRA STEELS</v>
      </c>
      <c r="J1193" s="37" t="str">
        <v>Aman kumar</v>
      </c>
      <c r="K1193" s="37">
        <v>0</v>
      </c>
      <c r="L1193" s="37" t="str">
        <v>C12832</v>
      </c>
      <c r="M1193" s="37" t="str">
        <v>North</v>
      </c>
      <c r="N1193" s="2">
        <v>110026</v>
      </c>
      <c r="O1193" s="2" t="str">
        <v>07AAWFV4757D1ZL</v>
      </c>
      <c r="P1193" s="2">
        <v>9811085540</v>
      </c>
      <c r="Q1193" s="2" t="str">
        <v>May'25</v>
      </c>
      <c r="R1193" s="2">
        <v>2026</v>
      </c>
      <c r="S1193" s="1">
        <v>0</v>
      </c>
      <c r="T1193" s="2">
        <v>1000</v>
      </c>
      <c r="U1193" s="1">
        <v>0</v>
      </c>
      <c r="V1193" s="1" t="str">
        <v>Alien</v>
      </c>
      <c r="W1193" s="10">
        <v>0</v>
      </c>
      <c r="X1193" s="10">
        <v>0</v>
      </c>
      <c r="Y1193" s="10">
        <v>0</v>
      </c>
      <c r="Z1193" s="10">
        <v>0</v>
      </c>
      <c r="AA1193" s="10">
        <v>0</v>
      </c>
      <c r="AB1193" s="10">
        <v>0</v>
      </c>
      <c r="AC1193" s="10">
        <v>0</v>
      </c>
      <c r="AD1193" s="10">
        <v>0</v>
      </c>
      <c r="AE1193" s="10">
        <v>0</v>
      </c>
      <c r="AF1193" s="10">
        <v>0</v>
      </c>
      <c r="AG1193" s="10">
        <v>0</v>
      </c>
      <c r="AH1193" s="10">
        <v>0</v>
      </c>
      <c r="AI1193" s="10">
        <v>0</v>
      </c>
      <c r="AJ1193" s="10">
        <v>0</v>
      </c>
      <c r="AK1193" s="10">
        <v>0</v>
      </c>
      <c r="AL1193" s="10">
        <v>0</v>
      </c>
      <c r="AM1193" s="10">
        <v>5.5</v>
      </c>
      <c r="AN1193" s="10">
        <v>0</v>
      </c>
      <c r="AO1193" s="10">
        <v>0</v>
      </c>
      <c r="AP1193" s="10">
        <v>0</v>
      </c>
      <c r="AQ1193" s="10">
        <v>0</v>
      </c>
      <c r="AR1193" s="10">
        <v>0</v>
      </c>
      <c r="AS1193" s="16">
        <v>0</v>
      </c>
      <c r="AT1193" s="16">
        <v>0</v>
      </c>
      <c r="AU1193" s="16">
        <v>0</v>
      </c>
      <c r="AV1193" s="16">
        <v>0</v>
      </c>
      <c r="AW1193" s="16" t="str">
        <v/>
      </c>
      <c r="AX1193" s="10">
        <f t="shared" si="128"/>
        <v>5.5</v>
      </c>
      <c r="AY1193" s="10">
        <f>SUM(Z1193:AK1193)</f>
        <v>0</v>
      </c>
      <c r="AZ1193" s="2" t="s">
        <v>119</v>
      </c>
      <c r="BA1193" s="10">
        <f t="shared" si="129"/>
        <v>0.91666666666666663</v>
      </c>
      <c r="BB1193" s="36" t="s">
        <v>118</v>
      </c>
      <c r="BC1193" s="39" t="str">
        <f t="shared" si="130"/>
        <v/>
      </c>
      <c r="BD1193" s="16">
        <f>SUM(AR1193:AW1193)</f>
        <v>0</v>
      </c>
      <c r="BE1193" s="10">
        <f>SUM(AL1193:AQ1193)</f>
        <v>5.5</v>
      </c>
      <c r="BF1193" s="12">
        <f t="shared" si="131"/>
        <v>0</v>
      </c>
      <c r="BG1193" s="12">
        <f t="shared" si="132"/>
        <v>1</v>
      </c>
      <c r="BH1193" s="9">
        <f t="shared" si="133"/>
        <v>5.5</v>
      </c>
      <c r="BI1193" s="39" t="str">
        <f t="shared" si="134"/>
        <v/>
      </c>
      <c r="BK1193" s="75"/>
    </row>
    <row r="1194" spans="1:63">
      <c r="A1194" s="2">
        <v>1191</v>
      </c>
      <c r="B1194" s="2">
        <v>2025</v>
      </c>
      <c r="C1194" s="1">
        <v>0</v>
      </c>
      <c r="D1194" s="37" t="str">
        <v>001J100000VmcOmIAJ</v>
      </c>
      <c r="E1194" s="37" t="str">
        <v>KS TRADERS</v>
      </c>
      <c r="F1194" s="37" t="str">
        <v>DELHI</v>
      </c>
      <c r="G1194" s="37" t="str">
        <v>SOUTH WEST</v>
      </c>
      <c r="H1194" s="37">
        <v>0</v>
      </c>
      <c r="I1194" s="37" t="str">
        <v>MAHENDRA STEELS</v>
      </c>
      <c r="J1194" s="37" t="str">
        <v>Aman kumar</v>
      </c>
      <c r="K1194" s="37">
        <v>0</v>
      </c>
      <c r="L1194" s="37" t="str">
        <v>C12832</v>
      </c>
      <c r="M1194" s="37" t="str">
        <v>North</v>
      </c>
      <c r="N1194" s="2">
        <v>110043</v>
      </c>
      <c r="O1194" s="2" t="str">
        <v>07DORPS9954D1Z3</v>
      </c>
      <c r="P1194" s="2">
        <v>8750038110</v>
      </c>
      <c r="Q1194" s="2" t="str">
        <v>May'25</v>
      </c>
      <c r="R1194" s="2">
        <v>2026</v>
      </c>
      <c r="S1194" s="1">
        <v>0</v>
      </c>
      <c r="T1194" s="2">
        <v>80</v>
      </c>
      <c r="U1194" s="1">
        <v>0</v>
      </c>
      <c r="V1194" s="1" t="str">
        <v>Challenger</v>
      </c>
      <c r="W1194" s="10">
        <v>0</v>
      </c>
      <c r="X1194" s="10">
        <v>0</v>
      </c>
      <c r="Y1194" s="10">
        <v>0</v>
      </c>
      <c r="Z1194" s="10">
        <v>0</v>
      </c>
      <c r="AA1194" s="10">
        <v>0</v>
      </c>
      <c r="AB1194" s="10">
        <v>0</v>
      </c>
      <c r="AC1194" s="10">
        <v>0</v>
      </c>
      <c r="AD1194" s="10">
        <v>0</v>
      </c>
      <c r="AE1194" s="10">
        <v>0</v>
      </c>
      <c r="AF1194" s="10">
        <v>0</v>
      </c>
      <c r="AG1194" s="10">
        <v>0</v>
      </c>
      <c r="AH1194" s="10">
        <v>0</v>
      </c>
      <c r="AI1194" s="10">
        <v>0</v>
      </c>
      <c r="AJ1194" s="10">
        <v>0</v>
      </c>
      <c r="AK1194" s="10">
        <v>0</v>
      </c>
      <c r="AL1194" s="10">
        <v>0</v>
      </c>
      <c r="AM1194" s="10">
        <v>4.5</v>
      </c>
      <c r="AN1194" s="10">
        <v>0</v>
      </c>
      <c r="AO1194" s="10">
        <v>0</v>
      </c>
      <c r="AP1194" s="10">
        <v>0</v>
      </c>
      <c r="AQ1194" s="10">
        <v>0</v>
      </c>
      <c r="AR1194" s="10">
        <v>0</v>
      </c>
      <c r="AS1194" s="16">
        <v>0</v>
      </c>
      <c r="AT1194" s="16">
        <v>0</v>
      </c>
      <c r="AU1194" s="16">
        <v>0</v>
      </c>
      <c r="AV1194" s="16">
        <v>0</v>
      </c>
      <c r="AW1194" s="16">
        <v>2</v>
      </c>
      <c r="AX1194" s="10">
        <f t="shared" si="128"/>
        <v>6.5</v>
      </c>
      <c r="AY1194" s="10">
        <f>SUM(Z1194:AK1194)</f>
        <v>0</v>
      </c>
      <c r="AZ1194" s="2" t="s">
        <v>119</v>
      </c>
      <c r="BA1194" s="10">
        <f t="shared" si="129"/>
        <v>0.75</v>
      </c>
      <c r="BB1194" s="36" t="s">
        <v>118</v>
      </c>
      <c r="BC1194" s="39" t="str">
        <f t="shared" si="130"/>
        <v/>
      </c>
      <c r="BD1194" s="16">
        <f>SUM(AR1194:AW1194)</f>
        <v>2</v>
      </c>
      <c r="BE1194" s="10">
        <f>SUM(AL1194:AQ1194)</f>
        <v>4.5</v>
      </c>
      <c r="BF1194" s="12">
        <f t="shared" si="131"/>
        <v>0.30769230769230771</v>
      </c>
      <c r="BG1194" s="12">
        <f t="shared" si="132"/>
        <v>0.69230769230769229</v>
      </c>
      <c r="BH1194" s="9">
        <f t="shared" si="133"/>
        <v>6.5</v>
      </c>
      <c r="BI1194" s="39" t="str">
        <f t="shared" si="134"/>
        <v/>
      </c>
      <c r="BK1194" s="75"/>
    </row>
    <row r="1195" spans="1:63">
      <c r="A1195" s="2">
        <v>1192</v>
      </c>
      <c r="B1195" s="2">
        <v>2025</v>
      </c>
      <c r="C1195" s="1">
        <v>0</v>
      </c>
      <c r="D1195" s="37" t="str">
        <v>001J100000Vn1lNIAR</v>
      </c>
      <c r="E1195" s="37" t="str">
        <v>THE STEEL X</v>
      </c>
      <c r="F1195" s="37" t="str">
        <v>DELHI</v>
      </c>
      <c r="G1195" s="37" t="str">
        <v>NORTH EAST</v>
      </c>
      <c r="H1195" s="37">
        <v>0</v>
      </c>
      <c r="I1195" s="37" t="str">
        <v>MAHENDRA STEELS</v>
      </c>
      <c r="J1195" s="37" t="str">
        <v>Aashish Goyal</v>
      </c>
      <c r="K1195" s="37">
        <v>0</v>
      </c>
      <c r="L1195" s="37" t="str">
        <v>C12832</v>
      </c>
      <c r="M1195" s="37" t="str">
        <v>North</v>
      </c>
      <c r="N1195" s="2">
        <v>110094</v>
      </c>
      <c r="O1195" s="2" t="str">
        <v>07CFPPK7014A1ZO</v>
      </c>
      <c r="P1195" s="2">
        <v>9971495088</v>
      </c>
      <c r="Q1195" s="2" t="str">
        <v>May'25</v>
      </c>
      <c r="R1195" s="2">
        <v>2026</v>
      </c>
      <c r="S1195" s="1">
        <v>0</v>
      </c>
      <c r="T1195" s="2">
        <v>80</v>
      </c>
      <c r="U1195" s="1">
        <v>0</v>
      </c>
      <c r="V1195" s="1" t="str">
        <v>Challenger</v>
      </c>
      <c r="W1195" s="10">
        <v>0</v>
      </c>
      <c r="X1195" s="10">
        <v>0</v>
      </c>
      <c r="Y1195" s="10">
        <v>0</v>
      </c>
      <c r="Z1195" s="10">
        <v>0</v>
      </c>
      <c r="AA1195" s="10">
        <v>0</v>
      </c>
      <c r="AB1195" s="10">
        <v>0</v>
      </c>
      <c r="AC1195" s="10">
        <v>0</v>
      </c>
      <c r="AD1195" s="10">
        <v>0</v>
      </c>
      <c r="AE1195" s="10">
        <v>0</v>
      </c>
      <c r="AF1195" s="10">
        <v>0</v>
      </c>
      <c r="AG1195" s="10">
        <v>0</v>
      </c>
      <c r="AH1195" s="10">
        <v>0</v>
      </c>
      <c r="AI1195" s="10">
        <v>0</v>
      </c>
      <c r="AJ1195" s="10">
        <v>0</v>
      </c>
      <c r="AK1195" s="10">
        <v>0</v>
      </c>
      <c r="AL1195" s="10">
        <v>0</v>
      </c>
      <c r="AM1195" s="10">
        <v>3.9</v>
      </c>
      <c r="AN1195" s="10">
        <v>0</v>
      </c>
      <c r="AO1195" s="10">
        <v>0</v>
      </c>
      <c r="AP1195" s="10">
        <v>0</v>
      </c>
      <c r="AQ1195" s="10">
        <v>0</v>
      </c>
      <c r="AR1195" s="10">
        <v>0</v>
      </c>
      <c r="AS1195" s="16">
        <v>0</v>
      </c>
      <c r="AT1195" s="16">
        <v>0</v>
      </c>
      <c r="AU1195" s="16">
        <v>0</v>
      </c>
      <c r="AV1195" s="16">
        <v>0</v>
      </c>
      <c r="AW1195" s="16" t="str">
        <v/>
      </c>
      <c r="AX1195" s="10">
        <f t="shared" si="128"/>
        <v>3.9</v>
      </c>
      <c r="AY1195" s="10">
        <f>SUM(Z1195:AK1195)</f>
        <v>0</v>
      </c>
      <c r="AZ1195" s="2" t="s">
        <v>119</v>
      </c>
      <c r="BA1195" s="10">
        <f t="shared" si="129"/>
        <v>0.65</v>
      </c>
      <c r="BB1195" s="36" t="s">
        <v>118</v>
      </c>
      <c r="BC1195" s="39" t="str">
        <f t="shared" si="130"/>
        <v/>
      </c>
      <c r="BD1195" s="16">
        <f>SUM(AR1195:AW1195)</f>
        <v>0</v>
      </c>
      <c r="BE1195" s="10">
        <f>SUM(AL1195:AQ1195)</f>
        <v>3.9</v>
      </c>
      <c r="BF1195" s="12">
        <f t="shared" si="131"/>
        <v>0</v>
      </c>
      <c r="BG1195" s="12">
        <f t="shared" si="132"/>
        <v>1</v>
      </c>
      <c r="BH1195" s="9">
        <f t="shared" si="133"/>
        <v>3.9</v>
      </c>
      <c r="BI1195" s="39" t="str">
        <f t="shared" si="134"/>
        <v/>
      </c>
      <c r="BK1195" s="75"/>
    </row>
    <row r="1196" spans="1:63">
      <c r="A1196" s="2">
        <v>1193</v>
      </c>
      <c r="B1196" s="2">
        <v>2025</v>
      </c>
      <c r="C1196" s="1">
        <v>0</v>
      </c>
      <c r="D1196" s="37" t="str">
        <v>001J100000VmC7NIAV</v>
      </c>
      <c r="E1196" s="37" t="str">
        <v>M/S VIJAY HARDWARE STORE</v>
      </c>
      <c r="F1196" s="37" t="str">
        <v>UTTAR PRADESH</v>
      </c>
      <c r="G1196" s="37" t="str">
        <v>ETAH</v>
      </c>
      <c r="H1196" s="37" t="str">
        <v>Etah</v>
      </c>
      <c r="I1196" s="37" t="str">
        <v>DINESH STEEL PRIVATE LIMITED</v>
      </c>
      <c r="J1196" s="37" t="str">
        <v>Pawan Kumar</v>
      </c>
      <c r="K1196" s="37">
        <v>0</v>
      </c>
      <c r="L1196" s="37" t="str">
        <v>C12820</v>
      </c>
      <c r="M1196" s="37" t="str">
        <v>North</v>
      </c>
      <c r="N1196" s="2">
        <v>207001</v>
      </c>
      <c r="O1196" s="2" t="str">
        <v>09AAKPJ5626P1Z1</v>
      </c>
      <c r="P1196" s="2">
        <v>9761393495</v>
      </c>
      <c r="Q1196" s="2" t="str">
        <v>Jun'25</v>
      </c>
      <c r="R1196" s="2">
        <v>2026</v>
      </c>
      <c r="S1196" s="1">
        <v>0</v>
      </c>
      <c r="T1196" s="2">
        <v>80</v>
      </c>
      <c r="U1196" s="1">
        <v>0</v>
      </c>
      <c r="V1196" s="1" t="str">
        <v>Challenger</v>
      </c>
      <c r="W1196" s="10">
        <v>0</v>
      </c>
      <c r="X1196" s="10">
        <v>0</v>
      </c>
      <c r="Y1196" s="10">
        <v>0</v>
      </c>
      <c r="Z1196" s="10">
        <v>0</v>
      </c>
      <c r="AA1196" s="10">
        <v>0</v>
      </c>
      <c r="AB1196" s="10">
        <v>0</v>
      </c>
      <c r="AC1196" s="10">
        <v>0</v>
      </c>
      <c r="AD1196" s="10">
        <v>0</v>
      </c>
      <c r="AE1196" s="10">
        <v>0</v>
      </c>
      <c r="AF1196" s="10">
        <v>0</v>
      </c>
      <c r="AG1196" s="10">
        <v>0</v>
      </c>
      <c r="AH1196" s="10">
        <v>0</v>
      </c>
      <c r="AI1196" s="10">
        <v>0</v>
      </c>
      <c r="AJ1196" s="10">
        <v>0</v>
      </c>
      <c r="AK1196" s="10">
        <v>0</v>
      </c>
      <c r="AL1196" s="10">
        <v>0</v>
      </c>
      <c r="AM1196" s="10">
        <v>0</v>
      </c>
      <c r="AN1196" s="10">
        <v>12</v>
      </c>
      <c r="AO1196" s="10">
        <v>0</v>
      </c>
      <c r="AP1196" s="10">
        <v>0</v>
      </c>
      <c r="AQ1196" s="10">
        <v>0</v>
      </c>
      <c r="AR1196" s="10">
        <v>0</v>
      </c>
      <c r="AS1196" s="16">
        <v>0</v>
      </c>
      <c r="AT1196" s="16">
        <v>0</v>
      </c>
      <c r="AU1196" s="16">
        <v>0</v>
      </c>
      <c r="AV1196" s="16">
        <v>0</v>
      </c>
      <c r="AW1196" s="16" t="str">
        <v/>
      </c>
      <c r="AX1196" s="10">
        <f t="shared" si="128"/>
        <v>12</v>
      </c>
      <c r="AY1196" s="10">
        <f>SUM(Z1196:AK1196)</f>
        <v>0</v>
      </c>
      <c r="AZ1196" s="2" t="s">
        <v>119</v>
      </c>
      <c r="BA1196" s="10">
        <f t="shared" si="129"/>
        <v>2</v>
      </c>
      <c r="BB1196" s="36" t="s">
        <v>118</v>
      </c>
      <c r="BC1196" s="39" t="str">
        <f t="shared" si="130"/>
        <v/>
      </c>
      <c r="BD1196" s="16">
        <f>SUM(AR1196:AW1196)</f>
        <v>0</v>
      </c>
      <c r="BE1196" s="10">
        <f>SUM(AL1196:AQ1196)</f>
        <v>12</v>
      </c>
      <c r="BF1196" s="12">
        <f t="shared" si="131"/>
        <v>0</v>
      </c>
      <c r="BG1196" s="12">
        <f t="shared" si="132"/>
        <v>1</v>
      </c>
      <c r="BH1196" s="9">
        <f t="shared" si="133"/>
        <v>12</v>
      </c>
      <c r="BI1196" s="39" t="str">
        <f t="shared" si="134"/>
        <v/>
      </c>
      <c r="BK1196" s="75"/>
    </row>
    <row r="1197" spans="1:63">
      <c r="A1197" s="2">
        <v>1194</v>
      </c>
      <c r="B1197" s="2">
        <v>2025</v>
      </c>
      <c r="C1197" s="1">
        <v>0</v>
      </c>
      <c r="D1197" s="37" t="str">
        <v>001J100000RzNuoIAF</v>
      </c>
      <c r="E1197" s="37" t="str">
        <v>VARDHMAN STEEL CORPORATION</v>
      </c>
      <c r="F1197" s="37" t="str">
        <v>RAJASTHAN</v>
      </c>
      <c r="G1197" s="37" t="str">
        <v>UDAIPUR</v>
      </c>
      <c r="H1197" s="37" t="str">
        <v>Girwa</v>
      </c>
      <c r="I1197" s="37" t="str">
        <v>J P ALLOYS</v>
      </c>
      <c r="J1197" s="37" t="str">
        <v>Pushpendra Kumar</v>
      </c>
      <c r="K1197" s="37">
        <v>0</v>
      </c>
      <c r="L1197" s="37" t="str">
        <v>C13188</v>
      </c>
      <c r="M1197" s="37" t="str">
        <v>North</v>
      </c>
      <c r="N1197" s="2">
        <v>313001</v>
      </c>
      <c r="O1197" s="2" t="str">
        <v>08AARFV6747N1Z1</v>
      </c>
      <c r="P1197" s="2">
        <v>7737959392</v>
      </c>
      <c r="Q1197" s="2" t="str">
        <v>Jun'25</v>
      </c>
      <c r="R1197" s="2">
        <v>2026</v>
      </c>
      <c r="S1197" s="1">
        <v>0</v>
      </c>
      <c r="T1197" s="2">
        <v>650</v>
      </c>
      <c r="U1197" s="1">
        <v>2.1630769230769231E-2</v>
      </c>
      <c r="V1197" s="1" t="str">
        <v>Alien</v>
      </c>
      <c r="W1197" s="10">
        <v>0</v>
      </c>
      <c r="X1197" s="10">
        <v>0</v>
      </c>
      <c r="Y1197" s="10">
        <v>0</v>
      </c>
      <c r="Z1197" s="10">
        <v>0</v>
      </c>
      <c r="AA1197" s="10">
        <v>0</v>
      </c>
      <c r="AB1197" s="10">
        <v>0</v>
      </c>
      <c r="AC1197" s="10">
        <v>0</v>
      </c>
      <c r="AD1197" s="10">
        <v>0</v>
      </c>
      <c r="AE1197" s="10">
        <v>0</v>
      </c>
      <c r="AF1197" s="10">
        <v>0</v>
      </c>
      <c r="AG1197" s="10">
        <v>0</v>
      </c>
      <c r="AH1197" s="10">
        <v>0</v>
      </c>
      <c r="AI1197" s="10">
        <v>0</v>
      </c>
      <c r="AJ1197" s="10">
        <v>0</v>
      </c>
      <c r="AK1197" s="10">
        <v>0</v>
      </c>
      <c r="AL1197" s="10">
        <v>0</v>
      </c>
      <c r="AM1197" s="10">
        <v>0</v>
      </c>
      <c r="AN1197" s="10">
        <v>30</v>
      </c>
      <c r="AO1197" s="10">
        <v>0</v>
      </c>
      <c r="AP1197" s="10">
        <v>0</v>
      </c>
      <c r="AQ1197" s="10">
        <v>0</v>
      </c>
      <c r="AR1197" s="10">
        <v>0</v>
      </c>
      <c r="AS1197" s="16">
        <v>0</v>
      </c>
      <c r="AT1197" s="16">
        <v>42.18</v>
      </c>
      <c r="AU1197" s="16">
        <v>0</v>
      </c>
      <c r="AV1197" s="16">
        <v>0</v>
      </c>
      <c r="AW1197" s="16" t="str">
        <v/>
      </c>
      <c r="AX1197" s="10">
        <f t="shared" si="128"/>
        <v>72.180000000000007</v>
      </c>
      <c r="AY1197" s="10">
        <f>SUM(Z1197:AK1197)</f>
        <v>0</v>
      </c>
      <c r="AZ1197" s="2" t="s">
        <v>119</v>
      </c>
      <c r="BA1197" s="10">
        <f t="shared" si="129"/>
        <v>5</v>
      </c>
      <c r="BB1197" s="36" t="s">
        <v>118</v>
      </c>
      <c r="BC1197" s="39" t="str">
        <f t="shared" si="130"/>
        <v/>
      </c>
      <c r="BD1197" s="16">
        <f>SUM(AR1197:AW1197)</f>
        <v>42.18</v>
      </c>
      <c r="BE1197" s="10">
        <f>SUM(AL1197:AQ1197)</f>
        <v>30</v>
      </c>
      <c r="BF1197" s="12">
        <f t="shared" si="131"/>
        <v>0.58437240232751453</v>
      </c>
      <c r="BG1197" s="12">
        <f t="shared" si="132"/>
        <v>0.41562759767248542</v>
      </c>
      <c r="BH1197" s="9">
        <f t="shared" si="133"/>
        <v>72.180000000000007</v>
      </c>
      <c r="BI1197" s="39" t="str">
        <f t="shared" si="134"/>
        <v/>
      </c>
      <c r="BK1197" s="75"/>
    </row>
    <row r="1198" spans="1:63">
      <c r="A1198" s="2">
        <v>1195</v>
      </c>
      <c r="B1198" s="2">
        <v>2025</v>
      </c>
      <c r="C1198" s="1">
        <v>0</v>
      </c>
      <c r="D1198" s="37" t="str">
        <v>0015g00001cbH7AAAU</v>
      </c>
      <c r="E1198" s="37" t="str">
        <v>M/S ANIL BUILDING STORE</v>
      </c>
      <c r="F1198" s="37" t="str">
        <v>UTTAR PRADESH</v>
      </c>
      <c r="G1198" s="37" t="str">
        <v>PILIBHIT</v>
      </c>
      <c r="H1198" s="37" t="str">
        <v>Bareilly</v>
      </c>
      <c r="I1198" s="37" t="str">
        <v>Khandelwal Associates</v>
      </c>
      <c r="J1198" s="37" t="str">
        <v>SHIV KUMAR</v>
      </c>
      <c r="K1198" s="37">
        <v>0</v>
      </c>
      <c r="L1198" s="37" t="str">
        <v>C12818</v>
      </c>
      <c r="M1198" s="37" t="str">
        <v>North</v>
      </c>
      <c r="N1198" s="2">
        <v>262201</v>
      </c>
      <c r="O1198" s="2" t="str">
        <v>09AGFPA0372G1ZT</v>
      </c>
      <c r="P1198" s="2">
        <v>9871903895</v>
      </c>
      <c r="Q1198" s="2" t="str">
        <v>Jun'25</v>
      </c>
      <c r="R1198" s="2">
        <v>2026</v>
      </c>
      <c r="S1198" s="1">
        <v>0</v>
      </c>
      <c r="T1198" s="2">
        <v>80</v>
      </c>
      <c r="U1198" s="1">
        <v>2.5000000000000001E-2</v>
      </c>
      <c r="V1198" s="1" t="str">
        <v>Challenger</v>
      </c>
      <c r="W1198" s="10">
        <v>0</v>
      </c>
      <c r="X1198" s="10">
        <v>0</v>
      </c>
      <c r="Y1198" s="10">
        <v>0</v>
      </c>
      <c r="Z1198" s="10">
        <v>0</v>
      </c>
      <c r="AA1198" s="10">
        <v>0</v>
      </c>
      <c r="AB1198" s="10">
        <v>0</v>
      </c>
      <c r="AC1198" s="10">
        <v>0</v>
      </c>
      <c r="AD1198" s="10">
        <v>0</v>
      </c>
      <c r="AE1198" s="10">
        <v>0</v>
      </c>
      <c r="AF1198" s="10">
        <v>0</v>
      </c>
      <c r="AG1198" s="10">
        <v>0</v>
      </c>
      <c r="AH1198" s="10">
        <v>0</v>
      </c>
      <c r="AI1198" s="10">
        <v>0</v>
      </c>
      <c r="AJ1198" s="10">
        <v>0</v>
      </c>
      <c r="AK1198" s="10">
        <v>0</v>
      </c>
      <c r="AL1198" s="10">
        <v>0</v>
      </c>
      <c r="AM1198" s="10">
        <v>0</v>
      </c>
      <c r="AN1198" s="10">
        <v>10</v>
      </c>
      <c r="AO1198" s="10">
        <v>0</v>
      </c>
      <c r="AP1198" s="10">
        <v>0</v>
      </c>
      <c r="AQ1198" s="10">
        <v>0</v>
      </c>
      <c r="AR1198" s="10">
        <v>0</v>
      </c>
      <c r="AS1198" s="16">
        <v>5</v>
      </c>
      <c r="AT1198" s="16">
        <v>1</v>
      </c>
      <c r="AU1198" s="16">
        <v>5</v>
      </c>
      <c r="AV1198" s="16">
        <v>0</v>
      </c>
      <c r="AW1198" s="16">
        <v>5</v>
      </c>
      <c r="AX1198" s="10">
        <f t="shared" si="128"/>
        <v>26</v>
      </c>
      <c r="AY1198" s="10">
        <f>SUM(Z1198:AK1198)</f>
        <v>0</v>
      </c>
      <c r="AZ1198" s="2" t="s">
        <v>119</v>
      </c>
      <c r="BA1198" s="10">
        <f t="shared" si="129"/>
        <v>1.6666666666666667</v>
      </c>
      <c r="BB1198" s="36" t="s">
        <v>118</v>
      </c>
      <c r="BC1198" s="39" t="str">
        <f t="shared" si="130"/>
        <v/>
      </c>
      <c r="BD1198" s="16">
        <f>SUM(AR1198:AW1198)</f>
        <v>16</v>
      </c>
      <c r="BE1198" s="10">
        <f>SUM(AL1198:AQ1198)</f>
        <v>10</v>
      </c>
      <c r="BF1198" s="12">
        <f t="shared" si="131"/>
        <v>0.61538461538461542</v>
      </c>
      <c r="BG1198" s="12">
        <f t="shared" si="132"/>
        <v>0.38461538461538464</v>
      </c>
      <c r="BH1198" s="9">
        <f t="shared" si="133"/>
        <v>26</v>
      </c>
      <c r="BI1198" s="39" t="str">
        <f t="shared" si="134"/>
        <v/>
      </c>
      <c r="BK1198" s="75"/>
    </row>
    <row r="1199" spans="1:63">
      <c r="A1199" s="2">
        <v>1196</v>
      </c>
      <c r="B1199" s="2">
        <v>2025</v>
      </c>
      <c r="C1199" s="1">
        <v>0</v>
      </c>
      <c r="D1199" s="37" t="str">
        <v>001J100000BafauIAB</v>
      </c>
      <c r="E1199" s="37" t="str">
        <v>GUPTA SALES CORPORATION</v>
      </c>
      <c r="F1199" s="37" t="str">
        <v>DELHI</v>
      </c>
      <c r="G1199" s="37" t="str">
        <v>SOUTH</v>
      </c>
      <c r="H1199" s="37">
        <v>0</v>
      </c>
      <c r="I1199" s="37" t="str">
        <v>MAHENDRA STEELS</v>
      </c>
      <c r="J1199" s="37" t="str">
        <v>Aman kumar</v>
      </c>
      <c r="K1199" s="37">
        <v>0</v>
      </c>
      <c r="L1199" s="37" t="str">
        <v>C12832</v>
      </c>
      <c r="M1199" s="37" t="str">
        <v>North</v>
      </c>
      <c r="N1199" s="2">
        <v>110014</v>
      </c>
      <c r="O1199" s="2" t="str">
        <v>07AAPPG2627J1ZK</v>
      </c>
      <c r="P1199" s="2">
        <v>9818242546</v>
      </c>
      <c r="Q1199" s="2" t="str">
        <v>Jun'25</v>
      </c>
      <c r="R1199" s="2">
        <v>2026</v>
      </c>
      <c r="S1199" s="1">
        <v>0</v>
      </c>
      <c r="T1199" s="2">
        <v>300</v>
      </c>
      <c r="U1199" s="1">
        <v>0</v>
      </c>
      <c r="V1199" s="1" t="str">
        <v>Alien</v>
      </c>
      <c r="W1199" s="10">
        <v>0</v>
      </c>
      <c r="X1199" s="10">
        <v>0</v>
      </c>
      <c r="Y1199" s="10">
        <v>0</v>
      </c>
      <c r="Z1199" s="10">
        <v>0</v>
      </c>
      <c r="AA1199" s="10">
        <v>0</v>
      </c>
      <c r="AB1199" s="10">
        <v>0</v>
      </c>
      <c r="AC1199" s="10">
        <v>0</v>
      </c>
      <c r="AD1199" s="10">
        <v>0</v>
      </c>
      <c r="AE1199" s="10">
        <v>0</v>
      </c>
      <c r="AF1199" s="10">
        <v>0</v>
      </c>
      <c r="AG1199" s="10">
        <v>0</v>
      </c>
      <c r="AH1199" s="10">
        <v>0</v>
      </c>
      <c r="AI1199" s="10">
        <v>0</v>
      </c>
      <c r="AJ1199" s="10">
        <v>0</v>
      </c>
      <c r="AK1199" s="10">
        <v>0</v>
      </c>
      <c r="AL1199" s="10">
        <v>0</v>
      </c>
      <c r="AM1199" s="10">
        <v>0</v>
      </c>
      <c r="AN1199" s="10">
        <v>3.92</v>
      </c>
      <c r="AO1199" s="10">
        <v>0</v>
      </c>
      <c r="AP1199" s="10">
        <v>0</v>
      </c>
      <c r="AQ1199" s="10">
        <v>0</v>
      </c>
      <c r="AR1199" s="10">
        <v>0</v>
      </c>
      <c r="AS1199" s="16">
        <v>0</v>
      </c>
      <c r="AT1199" s="16">
        <v>0</v>
      </c>
      <c r="AU1199" s="16">
        <v>0</v>
      </c>
      <c r="AV1199" s="16">
        <v>0</v>
      </c>
      <c r="AW1199" s="16" t="str">
        <v/>
      </c>
      <c r="AX1199" s="10">
        <f t="shared" si="128"/>
        <v>3.92</v>
      </c>
      <c r="AY1199" s="10">
        <f>SUM(Z1199:AK1199)</f>
        <v>0</v>
      </c>
      <c r="AZ1199" s="2" t="s">
        <v>119</v>
      </c>
      <c r="BA1199" s="10">
        <f t="shared" si="129"/>
        <v>0.65333333333333332</v>
      </c>
      <c r="BB1199" s="36" t="s">
        <v>118</v>
      </c>
      <c r="BC1199" s="39" t="str">
        <f t="shared" si="130"/>
        <v/>
      </c>
      <c r="BD1199" s="16">
        <f>SUM(AR1199:AW1199)</f>
        <v>0</v>
      </c>
      <c r="BE1199" s="10">
        <f>SUM(AL1199:AQ1199)</f>
        <v>3.92</v>
      </c>
      <c r="BF1199" s="12">
        <f t="shared" si="131"/>
        <v>0</v>
      </c>
      <c r="BG1199" s="12">
        <f t="shared" si="132"/>
        <v>1</v>
      </c>
      <c r="BH1199" s="9">
        <f t="shared" si="133"/>
        <v>3.92</v>
      </c>
      <c r="BI1199" s="39" t="str">
        <f t="shared" si="134"/>
        <v/>
      </c>
      <c r="BK1199" s="75"/>
    </row>
    <row r="1200" spans="1:63">
      <c r="A1200" s="2">
        <v>1197</v>
      </c>
      <c r="B1200" s="2">
        <v>2025</v>
      </c>
      <c r="C1200" s="1">
        <v>0</v>
      </c>
      <c r="D1200" s="37" t="str">
        <v>001J100000Vn6xxIAB</v>
      </c>
      <c r="E1200" s="37" t="str">
        <v>KHANDELWAL  STEELS</v>
      </c>
      <c r="F1200" s="37" t="str">
        <v>DELHI</v>
      </c>
      <c r="G1200" s="37" t="str">
        <v>SOUTH</v>
      </c>
      <c r="H1200" s="37">
        <v>0</v>
      </c>
      <c r="I1200" s="37" t="str">
        <v>MAHENDRA STEELS</v>
      </c>
      <c r="J1200" s="37" t="str">
        <v>Aman kumar</v>
      </c>
      <c r="K1200" s="37">
        <v>0</v>
      </c>
      <c r="L1200" s="37" t="str">
        <v>C12832</v>
      </c>
      <c r="M1200" s="37" t="str">
        <v>North</v>
      </c>
      <c r="N1200" s="2">
        <v>110030</v>
      </c>
      <c r="O1200" s="2" t="str">
        <v>07ABDFK0080E1ZR</v>
      </c>
      <c r="P1200" s="2">
        <v>9711127499</v>
      </c>
      <c r="Q1200" s="2" t="str">
        <v>Jun'25</v>
      </c>
      <c r="R1200" s="2">
        <v>2026</v>
      </c>
      <c r="S1200" s="1">
        <v>0</v>
      </c>
      <c r="T1200" s="2">
        <v>300</v>
      </c>
      <c r="U1200" s="1">
        <v>9.056666666666667E-2</v>
      </c>
      <c r="V1200" s="1" t="str">
        <v>Alien</v>
      </c>
      <c r="W1200" s="10">
        <v>0</v>
      </c>
      <c r="X1200" s="10">
        <v>0</v>
      </c>
      <c r="Y1200" s="10">
        <v>0</v>
      </c>
      <c r="Z1200" s="10">
        <v>0</v>
      </c>
      <c r="AA1200" s="10">
        <v>0</v>
      </c>
      <c r="AB1200" s="10">
        <v>0</v>
      </c>
      <c r="AC1200" s="10">
        <v>0</v>
      </c>
      <c r="AD1200" s="10">
        <v>0</v>
      </c>
      <c r="AE1200" s="10">
        <v>0</v>
      </c>
      <c r="AF1200" s="10">
        <v>0</v>
      </c>
      <c r="AG1200" s="10">
        <v>0</v>
      </c>
      <c r="AH1200" s="10">
        <v>0</v>
      </c>
      <c r="AI1200" s="10">
        <v>0</v>
      </c>
      <c r="AJ1200" s="10">
        <v>0</v>
      </c>
      <c r="AK1200" s="10">
        <v>0</v>
      </c>
      <c r="AL1200" s="10">
        <v>0</v>
      </c>
      <c r="AM1200" s="10">
        <v>0</v>
      </c>
      <c r="AN1200" s="10">
        <v>50.23</v>
      </c>
      <c r="AO1200" s="10">
        <v>132.03</v>
      </c>
      <c r="AP1200" s="10">
        <v>77.650000000000006</v>
      </c>
      <c r="AQ1200" s="10">
        <v>118.72</v>
      </c>
      <c r="AR1200" s="10">
        <v>24</v>
      </c>
      <c r="AS1200" s="16">
        <v>35.65</v>
      </c>
      <c r="AT1200" s="16">
        <v>22.01</v>
      </c>
      <c r="AU1200" s="16">
        <v>53</v>
      </c>
      <c r="AV1200" s="16">
        <v>6.5</v>
      </c>
      <c r="AW1200" s="16">
        <v>51</v>
      </c>
      <c r="AX1200" s="10">
        <f t="shared" si="128"/>
        <v>570.79</v>
      </c>
      <c r="AY1200" s="10">
        <f>SUM(Z1200:AK1200)</f>
        <v>0</v>
      </c>
      <c r="AZ1200" s="2" t="s">
        <v>119</v>
      </c>
      <c r="BA1200" s="10">
        <f t="shared" si="129"/>
        <v>63.104999999999997</v>
      </c>
      <c r="BB1200" s="36" t="s">
        <v>118</v>
      </c>
      <c r="BC1200" s="39" t="str">
        <f t="shared" si="130"/>
        <v>C</v>
      </c>
      <c r="BD1200" s="16">
        <f>SUM(AR1200:AW1200)</f>
        <v>192.16</v>
      </c>
      <c r="BE1200" s="10">
        <f>SUM(AL1200:AQ1200)</f>
        <v>378.63</v>
      </c>
      <c r="BF1200" s="12">
        <f t="shared" si="131"/>
        <v>0.3366562133183833</v>
      </c>
      <c r="BG1200" s="12">
        <f t="shared" si="132"/>
        <v>0.66334378668161675</v>
      </c>
      <c r="BH1200" s="9">
        <f t="shared" si="133"/>
        <v>570.79</v>
      </c>
      <c r="BI1200" s="39" t="str">
        <f t="shared" si="134"/>
        <v>C</v>
      </c>
      <c r="BJ1200" s="1" t="str">
        <f>_xlfn.XLOOKUP(D1200,'Holi gift'!A:A,'Holi gift'!A:A,"",0,1)</f>
        <v>001J100000Vn6xxIAB</v>
      </c>
      <c r="BK1200" s="75"/>
    </row>
    <row r="1201" spans="1:63">
      <c r="A1201" s="2">
        <v>1198</v>
      </c>
      <c r="B1201" s="2">
        <v>2025</v>
      </c>
      <c r="C1201" s="1">
        <v>0</v>
      </c>
      <c r="D1201" s="37" t="str">
        <v>001J100000VngxMIAR</v>
      </c>
      <c r="E1201" s="37" t="str">
        <v>SHREE BALAJI STEEL AND CEMENT</v>
      </c>
      <c r="F1201" s="37" t="str">
        <v>DELHI</v>
      </c>
      <c r="G1201" s="37" t="str">
        <v>SOUTH</v>
      </c>
      <c r="H1201" s="37">
        <v>0</v>
      </c>
      <c r="I1201" s="37" t="str">
        <v>MAHENDRA STEELS</v>
      </c>
      <c r="J1201" s="37" t="str">
        <v>Aman kumar</v>
      </c>
      <c r="K1201" s="37">
        <v>0</v>
      </c>
      <c r="L1201" s="37" t="str">
        <v>C12832</v>
      </c>
      <c r="M1201" s="37" t="str">
        <v>North</v>
      </c>
      <c r="N1201" s="2">
        <v>110074</v>
      </c>
      <c r="O1201" s="2" t="str">
        <v>07DVCPK7985L1ZS</v>
      </c>
      <c r="P1201" s="2">
        <v>9212223043</v>
      </c>
      <c r="Q1201" s="2" t="str">
        <v>Jun'25</v>
      </c>
      <c r="R1201" s="2">
        <v>2026</v>
      </c>
      <c r="S1201" s="1">
        <v>0</v>
      </c>
      <c r="T1201" s="2">
        <v>100</v>
      </c>
      <c r="U1201" s="1">
        <v>0</v>
      </c>
      <c r="V1201" s="1" t="str">
        <v>Challenger</v>
      </c>
      <c r="W1201" s="10">
        <v>0</v>
      </c>
      <c r="X1201" s="10">
        <v>0</v>
      </c>
      <c r="Y1201" s="10">
        <v>0</v>
      </c>
      <c r="Z1201" s="10">
        <v>0</v>
      </c>
      <c r="AA1201" s="10">
        <v>0</v>
      </c>
      <c r="AB1201" s="10">
        <v>0</v>
      </c>
      <c r="AC1201" s="10">
        <v>0</v>
      </c>
      <c r="AD1201" s="10">
        <v>0</v>
      </c>
      <c r="AE1201" s="10">
        <v>0</v>
      </c>
      <c r="AF1201" s="10">
        <v>0</v>
      </c>
      <c r="AG1201" s="10">
        <v>0</v>
      </c>
      <c r="AH1201" s="10">
        <v>0</v>
      </c>
      <c r="AI1201" s="10">
        <v>0</v>
      </c>
      <c r="AJ1201" s="10">
        <v>0</v>
      </c>
      <c r="AK1201" s="10">
        <v>0</v>
      </c>
      <c r="AL1201" s="10">
        <v>0</v>
      </c>
      <c r="AM1201" s="10">
        <v>0</v>
      </c>
      <c r="AN1201" s="10">
        <v>10.4</v>
      </c>
      <c r="AO1201" s="10">
        <v>50.61</v>
      </c>
      <c r="AP1201" s="10">
        <v>9.18</v>
      </c>
      <c r="AQ1201" s="10">
        <v>0</v>
      </c>
      <c r="AR1201" s="10">
        <v>4</v>
      </c>
      <c r="AS1201" s="16">
        <v>0</v>
      </c>
      <c r="AT1201" s="16">
        <v>0</v>
      </c>
      <c r="AU1201" s="16">
        <v>0</v>
      </c>
      <c r="AV1201" s="16">
        <v>0</v>
      </c>
      <c r="AW1201" s="16" t="str">
        <v/>
      </c>
      <c r="AX1201" s="10">
        <f t="shared" si="128"/>
        <v>74.19</v>
      </c>
      <c r="AY1201" s="10">
        <f>SUM(Z1201:AK1201)</f>
        <v>0</v>
      </c>
      <c r="AZ1201" s="2" t="s">
        <v>119</v>
      </c>
      <c r="BA1201" s="10">
        <f t="shared" si="129"/>
        <v>11.698333333333332</v>
      </c>
      <c r="BB1201" s="36" t="s">
        <v>118</v>
      </c>
      <c r="BC1201" s="39" t="str">
        <f t="shared" si="130"/>
        <v/>
      </c>
      <c r="BD1201" s="16">
        <f>SUM(AR1201:AW1201)</f>
        <v>4</v>
      </c>
      <c r="BE1201" s="10">
        <f>SUM(AL1201:AQ1201)</f>
        <v>70.19</v>
      </c>
      <c r="BF1201" s="12">
        <f t="shared" si="131"/>
        <v>5.391562205148942E-2</v>
      </c>
      <c r="BG1201" s="12">
        <f t="shared" si="132"/>
        <v>0.94608437794851052</v>
      </c>
      <c r="BH1201" s="9">
        <f t="shared" si="133"/>
        <v>74.19</v>
      </c>
      <c r="BI1201" s="39" t="str">
        <f t="shared" si="134"/>
        <v/>
      </c>
      <c r="BK1201" s="75"/>
    </row>
    <row r="1202" spans="1:63">
      <c r="A1202" s="2">
        <v>1199</v>
      </c>
      <c r="B1202" s="2">
        <v>2025</v>
      </c>
      <c r="C1202" s="1">
        <v>0</v>
      </c>
      <c r="D1202" s="37" t="str">
        <v>0015g00001dIBhxAAG</v>
      </c>
      <c r="E1202" s="37" t="str">
        <v>SHREE SHYAM STEEL</v>
      </c>
      <c r="F1202" s="37" t="str">
        <v>DELHI</v>
      </c>
      <c r="G1202" s="37" t="str">
        <v>SOUTH</v>
      </c>
      <c r="H1202" s="37">
        <v>0</v>
      </c>
      <c r="I1202" s="37" t="str">
        <v>MAHENDRA STEELS</v>
      </c>
      <c r="J1202" s="37" t="str">
        <v>Aman kumar</v>
      </c>
      <c r="K1202" s="37">
        <v>0</v>
      </c>
      <c r="L1202" s="37" t="str">
        <v>C12832</v>
      </c>
      <c r="M1202" s="37" t="str">
        <v>North</v>
      </c>
      <c r="N1202" s="2">
        <v>110047</v>
      </c>
      <c r="O1202" s="2" t="str">
        <v>07ANTPA7861M1ZB</v>
      </c>
      <c r="P1202" s="2">
        <v>8010117407</v>
      </c>
      <c r="Q1202" s="2" t="str">
        <v>Jun'25</v>
      </c>
      <c r="R1202" s="2">
        <v>2026</v>
      </c>
      <c r="S1202" s="1">
        <v>0</v>
      </c>
      <c r="T1202" s="2">
        <v>100</v>
      </c>
      <c r="U1202" s="1">
        <v>0</v>
      </c>
      <c r="V1202" s="1" t="str">
        <v>Challenger</v>
      </c>
      <c r="W1202" s="10">
        <v>0</v>
      </c>
      <c r="X1202" s="10">
        <v>0</v>
      </c>
      <c r="Y1202" s="10">
        <v>0</v>
      </c>
      <c r="Z1202" s="10">
        <v>0</v>
      </c>
      <c r="AA1202" s="10">
        <v>0</v>
      </c>
      <c r="AB1202" s="10">
        <v>0</v>
      </c>
      <c r="AC1202" s="10">
        <v>0</v>
      </c>
      <c r="AD1202" s="10">
        <v>0</v>
      </c>
      <c r="AE1202" s="10">
        <v>0</v>
      </c>
      <c r="AF1202" s="10">
        <v>0</v>
      </c>
      <c r="AG1202" s="10">
        <v>0</v>
      </c>
      <c r="AH1202" s="10">
        <v>0</v>
      </c>
      <c r="AI1202" s="10">
        <v>0</v>
      </c>
      <c r="AJ1202" s="10">
        <v>0</v>
      </c>
      <c r="AK1202" s="10">
        <v>0</v>
      </c>
      <c r="AL1202" s="10">
        <v>0</v>
      </c>
      <c r="AM1202" s="10">
        <v>0</v>
      </c>
      <c r="AN1202" s="10">
        <v>10.5</v>
      </c>
      <c r="AO1202" s="10">
        <v>0</v>
      </c>
      <c r="AP1202" s="10">
        <v>0</v>
      </c>
      <c r="AQ1202" s="10">
        <v>0</v>
      </c>
      <c r="AR1202" s="10">
        <v>2</v>
      </c>
      <c r="AS1202" s="16">
        <v>0</v>
      </c>
      <c r="AT1202" s="16">
        <v>0</v>
      </c>
      <c r="AU1202" s="16">
        <v>0</v>
      </c>
      <c r="AV1202" s="16">
        <v>0</v>
      </c>
      <c r="AW1202" s="16" t="str">
        <v/>
      </c>
      <c r="AX1202" s="10">
        <f t="shared" si="128"/>
        <v>12.5</v>
      </c>
      <c r="AY1202" s="10">
        <f>SUM(Z1202:AK1202)</f>
        <v>0</v>
      </c>
      <c r="AZ1202" s="2" t="s">
        <v>119</v>
      </c>
      <c r="BA1202" s="10">
        <f t="shared" si="129"/>
        <v>1.75</v>
      </c>
      <c r="BB1202" s="36" t="s">
        <v>118</v>
      </c>
      <c r="BC1202" s="39" t="str">
        <f t="shared" si="130"/>
        <v/>
      </c>
      <c r="BD1202" s="16">
        <f>SUM(AR1202:AW1202)</f>
        <v>2</v>
      </c>
      <c r="BE1202" s="10">
        <f>SUM(AL1202:AQ1202)</f>
        <v>10.5</v>
      </c>
      <c r="BF1202" s="12">
        <f t="shared" si="131"/>
        <v>0.16</v>
      </c>
      <c r="BG1202" s="12">
        <f t="shared" si="132"/>
        <v>0.84</v>
      </c>
      <c r="BH1202" s="9">
        <f t="shared" si="133"/>
        <v>12.5</v>
      </c>
      <c r="BI1202" s="39" t="str">
        <f t="shared" si="134"/>
        <v/>
      </c>
      <c r="BK1202" s="75"/>
    </row>
    <row r="1203" spans="1:63">
      <c r="A1203" s="2">
        <v>1200</v>
      </c>
      <c r="B1203" s="2">
        <v>2025</v>
      </c>
      <c r="C1203" s="1">
        <v>0</v>
      </c>
      <c r="D1203" s="37" t="str">
        <v>001J100000VngwnIAB</v>
      </c>
      <c r="E1203" s="37" t="str">
        <v>DADA HARIDASS CONSTRUCTION COMPANY</v>
      </c>
      <c r="F1203" s="37" t="str">
        <v>DELHI</v>
      </c>
      <c r="G1203" s="37" t="str">
        <v>SOUTH WEST</v>
      </c>
      <c r="H1203" s="37">
        <v>0</v>
      </c>
      <c r="I1203" s="37" t="str">
        <v>MAHENDRA STEELS</v>
      </c>
      <c r="J1203" s="37" t="str">
        <v>Aman kumar</v>
      </c>
      <c r="K1203" s="37">
        <v>0</v>
      </c>
      <c r="L1203" s="37" t="str">
        <v>C12832</v>
      </c>
      <c r="M1203" s="37" t="str">
        <v>North</v>
      </c>
      <c r="N1203" s="2">
        <v>110072</v>
      </c>
      <c r="O1203" s="2" t="str">
        <v>07AKJPD1694C1ZE</v>
      </c>
      <c r="P1203" s="2">
        <v>9212611000</v>
      </c>
      <c r="Q1203" s="2" t="str">
        <v>Jun'25</v>
      </c>
      <c r="R1203" s="2">
        <v>2026</v>
      </c>
      <c r="S1203" s="1">
        <v>0</v>
      </c>
      <c r="T1203" s="2">
        <v>20</v>
      </c>
      <c r="U1203" s="1">
        <v>0.25833333333333336</v>
      </c>
      <c r="V1203" s="1" t="str">
        <v>Friendly</v>
      </c>
      <c r="W1203" s="10">
        <v>0</v>
      </c>
      <c r="X1203" s="10">
        <v>0</v>
      </c>
      <c r="Y1203" s="10">
        <v>0</v>
      </c>
      <c r="Z1203" s="10">
        <v>0</v>
      </c>
      <c r="AA1203" s="10">
        <v>0</v>
      </c>
      <c r="AB1203" s="10">
        <v>0</v>
      </c>
      <c r="AC1203" s="10">
        <v>0</v>
      </c>
      <c r="AD1203" s="10">
        <v>0</v>
      </c>
      <c r="AE1203" s="10">
        <v>0</v>
      </c>
      <c r="AF1203" s="10">
        <v>0</v>
      </c>
      <c r="AG1203" s="10">
        <v>0</v>
      </c>
      <c r="AH1203" s="10">
        <v>0</v>
      </c>
      <c r="AI1203" s="10">
        <v>0</v>
      </c>
      <c r="AJ1203" s="10">
        <v>0</v>
      </c>
      <c r="AK1203" s="10">
        <v>0</v>
      </c>
      <c r="AL1203" s="10">
        <v>0</v>
      </c>
      <c r="AM1203" s="10">
        <v>0</v>
      </c>
      <c r="AN1203" s="10">
        <v>12.2</v>
      </c>
      <c r="AO1203" s="10">
        <v>0</v>
      </c>
      <c r="AP1203" s="10">
        <v>5.0999999999999996</v>
      </c>
      <c r="AQ1203" s="10">
        <v>2</v>
      </c>
      <c r="AR1203" s="10">
        <v>3</v>
      </c>
      <c r="AS1203" s="16">
        <v>5</v>
      </c>
      <c r="AT1203" s="16">
        <v>6</v>
      </c>
      <c r="AU1203" s="16">
        <v>6</v>
      </c>
      <c r="AV1203" s="16">
        <v>3.5</v>
      </c>
      <c r="AW1203" s="16">
        <v>2</v>
      </c>
      <c r="AX1203" s="10">
        <f t="shared" si="128"/>
        <v>44.8</v>
      </c>
      <c r="AY1203" s="10">
        <f>SUM(Z1203:AK1203)</f>
        <v>0</v>
      </c>
      <c r="AZ1203" s="2" t="s">
        <v>119</v>
      </c>
      <c r="BA1203" s="10">
        <f t="shared" si="129"/>
        <v>3.2166666666666663</v>
      </c>
      <c r="BB1203" s="36" t="s">
        <v>118</v>
      </c>
      <c r="BC1203" s="39" t="str">
        <f t="shared" si="130"/>
        <v/>
      </c>
      <c r="BD1203" s="16">
        <f>SUM(AR1203:AW1203)</f>
        <v>25.5</v>
      </c>
      <c r="BE1203" s="10">
        <f>SUM(AL1203:AQ1203)</f>
        <v>19.299999999999997</v>
      </c>
      <c r="BF1203" s="12">
        <f t="shared" si="131"/>
        <v>0.5691964285714286</v>
      </c>
      <c r="BG1203" s="12">
        <f t="shared" si="132"/>
        <v>0.4308035714285714</v>
      </c>
      <c r="BH1203" s="9">
        <f t="shared" si="133"/>
        <v>44.8</v>
      </c>
      <c r="BI1203" s="39" t="str">
        <f t="shared" si="134"/>
        <v/>
      </c>
      <c r="BK1203" s="75"/>
    </row>
    <row r="1204" spans="1:63">
      <c r="A1204" s="2">
        <v>1201</v>
      </c>
      <c r="B1204" s="2">
        <v>2025</v>
      </c>
      <c r="C1204" s="1">
        <v>0</v>
      </c>
      <c r="D1204" s="37" t="str">
        <v>001J100000Vnk3hIAB</v>
      </c>
      <c r="E1204" s="37" t="str">
        <v>SANJAY CEMENT TRADERS</v>
      </c>
      <c r="F1204" s="37" t="str">
        <v>DELHI</v>
      </c>
      <c r="G1204" s="37" t="str">
        <v>SOUTH</v>
      </c>
      <c r="H1204" s="37">
        <v>0</v>
      </c>
      <c r="I1204" s="37" t="str">
        <v>MAHENDRA STEELS</v>
      </c>
      <c r="J1204" s="37" t="str">
        <v>Aman kumar</v>
      </c>
      <c r="K1204" s="37">
        <v>0</v>
      </c>
      <c r="L1204" s="37" t="str">
        <v>C12832</v>
      </c>
      <c r="M1204" s="37" t="str">
        <v>North</v>
      </c>
      <c r="N1204" s="2">
        <v>110044</v>
      </c>
      <c r="O1204" s="2" t="str">
        <v>07AAKPK2281R1Z3</v>
      </c>
      <c r="P1204" s="2">
        <v>9810591122</v>
      </c>
      <c r="Q1204" s="2" t="str">
        <v>Jun'25</v>
      </c>
      <c r="R1204" s="2">
        <v>2026</v>
      </c>
      <c r="S1204" s="1">
        <v>0</v>
      </c>
      <c r="T1204" s="2">
        <v>100</v>
      </c>
      <c r="U1204" s="1">
        <v>0</v>
      </c>
      <c r="V1204" s="1" t="str">
        <v>Challenger</v>
      </c>
      <c r="W1204" s="10">
        <v>0</v>
      </c>
      <c r="X1204" s="10">
        <v>0</v>
      </c>
      <c r="Y1204" s="10">
        <v>0</v>
      </c>
      <c r="Z1204" s="10">
        <v>0</v>
      </c>
      <c r="AA1204" s="10">
        <v>0</v>
      </c>
      <c r="AB1204" s="10">
        <v>0</v>
      </c>
      <c r="AC1204" s="10">
        <v>0</v>
      </c>
      <c r="AD1204" s="10">
        <v>0</v>
      </c>
      <c r="AE1204" s="10">
        <v>0</v>
      </c>
      <c r="AF1204" s="10">
        <v>0</v>
      </c>
      <c r="AG1204" s="10">
        <v>0</v>
      </c>
      <c r="AH1204" s="10">
        <v>0</v>
      </c>
      <c r="AI1204" s="10">
        <v>0</v>
      </c>
      <c r="AJ1204" s="10">
        <v>0</v>
      </c>
      <c r="AK1204" s="10">
        <v>0</v>
      </c>
      <c r="AL1204" s="10">
        <v>0</v>
      </c>
      <c r="AM1204" s="10">
        <v>0</v>
      </c>
      <c r="AN1204" s="10">
        <v>4.57</v>
      </c>
      <c r="AO1204" s="10">
        <v>0</v>
      </c>
      <c r="AP1204" s="10">
        <v>0</v>
      </c>
      <c r="AQ1204" s="10">
        <v>0</v>
      </c>
      <c r="AR1204" s="10">
        <v>0</v>
      </c>
      <c r="AS1204" s="16">
        <v>0</v>
      </c>
      <c r="AT1204" s="16">
        <v>0</v>
      </c>
      <c r="AU1204" s="16">
        <v>0</v>
      </c>
      <c r="AV1204" s="16">
        <v>0</v>
      </c>
      <c r="AW1204" s="16">
        <v>3</v>
      </c>
      <c r="AX1204" s="10">
        <f t="shared" si="128"/>
        <v>7.57</v>
      </c>
      <c r="AY1204" s="10">
        <f>SUM(Z1204:AK1204)</f>
        <v>0</v>
      </c>
      <c r="AZ1204" s="2" t="s">
        <v>119</v>
      </c>
      <c r="BA1204" s="10">
        <f t="shared" si="129"/>
        <v>0.76166666666666671</v>
      </c>
      <c r="BB1204" s="36" t="s">
        <v>118</v>
      </c>
      <c r="BC1204" s="39" t="str">
        <f t="shared" si="130"/>
        <v/>
      </c>
      <c r="BD1204" s="16">
        <f>SUM(AR1204:AW1204)</f>
        <v>3</v>
      </c>
      <c r="BE1204" s="10">
        <f>SUM(AL1204:AQ1204)</f>
        <v>4.57</v>
      </c>
      <c r="BF1204" s="12">
        <f t="shared" si="131"/>
        <v>0.39630118890356669</v>
      </c>
      <c r="BG1204" s="12">
        <f t="shared" si="132"/>
        <v>0.60369881109643331</v>
      </c>
      <c r="BH1204" s="9">
        <f t="shared" si="133"/>
        <v>7.57</v>
      </c>
      <c r="BI1204" s="39" t="str">
        <f t="shared" si="134"/>
        <v/>
      </c>
      <c r="BK1204" s="75"/>
    </row>
    <row r="1205" spans="1:63">
      <c r="A1205" s="2">
        <v>1202</v>
      </c>
      <c r="B1205" s="2">
        <v>2025</v>
      </c>
      <c r="C1205" s="1">
        <v>0</v>
      </c>
      <c r="D1205" s="37" t="str">
        <v>001J100000VnFv5IAF</v>
      </c>
      <c r="E1205" s="37" t="str">
        <v>TUTEJA STEEL CORPORATION</v>
      </c>
      <c r="F1205" s="37" t="str">
        <v>HARYANA</v>
      </c>
      <c r="G1205" s="37" t="str">
        <v>GURUGRAM</v>
      </c>
      <c r="H1205" s="37" t="str">
        <v>Gurugram</v>
      </c>
      <c r="I1205" s="37" t="str">
        <v>NIKUNJ UDYOG</v>
      </c>
      <c r="J1205" s="37" t="str">
        <v>Shiv Shankar Sharma</v>
      </c>
      <c r="K1205" s="37">
        <v>0</v>
      </c>
      <c r="L1205" s="37" t="str">
        <v>C12828</v>
      </c>
      <c r="M1205" s="37" t="str">
        <v>North</v>
      </c>
      <c r="N1205" s="2">
        <v>122001</v>
      </c>
      <c r="O1205" s="2" t="str">
        <v>06CJMPT0650A1ZF</v>
      </c>
      <c r="P1205" s="2">
        <v>9555690735</v>
      </c>
      <c r="Q1205" s="2" t="str">
        <v>Jun'25</v>
      </c>
      <c r="R1205" s="2">
        <v>2026</v>
      </c>
      <c r="S1205" s="1">
        <v>0</v>
      </c>
      <c r="T1205" s="2">
        <v>125</v>
      </c>
      <c r="U1205" s="1">
        <v>2.6666666666666668E-2</v>
      </c>
      <c r="V1205" s="1" t="str">
        <v>Challenger</v>
      </c>
      <c r="W1205" s="10">
        <v>0</v>
      </c>
      <c r="X1205" s="10">
        <v>0</v>
      </c>
      <c r="Y1205" s="10">
        <v>0</v>
      </c>
      <c r="Z1205" s="10">
        <v>0</v>
      </c>
      <c r="AA1205" s="10">
        <v>0</v>
      </c>
      <c r="AB1205" s="10">
        <v>0</v>
      </c>
      <c r="AC1205" s="10">
        <v>0</v>
      </c>
      <c r="AD1205" s="10">
        <v>0</v>
      </c>
      <c r="AE1205" s="10">
        <v>0</v>
      </c>
      <c r="AF1205" s="10">
        <v>0</v>
      </c>
      <c r="AG1205" s="10">
        <v>0</v>
      </c>
      <c r="AH1205" s="10">
        <v>0</v>
      </c>
      <c r="AI1205" s="10">
        <v>0</v>
      </c>
      <c r="AJ1205" s="10">
        <v>0</v>
      </c>
      <c r="AK1205" s="10">
        <v>0</v>
      </c>
      <c r="AL1205" s="10">
        <v>0</v>
      </c>
      <c r="AM1205" s="10">
        <v>0</v>
      </c>
      <c r="AN1205" s="10">
        <v>35</v>
      </c>
      <c r="AO1205" s="10">
        <v>0</v>
      </c>
      <c r="AP1205" s="10">
        <v>0</v>
      </c>
      <c r="AQ1205" s="10">
        <v>0</v>
      </c>
      <c r="AR1205" s="10">
        <v>0</v>
      </c>
      <c r="AS1205" s="16">
        <v>0</v>
      </c>
      <c r="AT1205" s="16">
        <v>0</v>
      </c>
      <c r="AU1205" s="16">
        <v>10</v>
      </c>
      <c r="AV1205" s="16">
        <v>0</v>
      </c>
      <c r="AW1205" s="16" t="str">
        <v/>
      </c>
      <c r="AX1205" s="10">
        <f t="shared" si="128"/>
        <v>45</v>
      </c>
      <c r="AY1205" s="10">
        <f>SUM(Z1205:AK1205)</f>
        <v>0</v>
      </c>
      <c r="AZ1205" s="2" t="s">
        <v>119</v>
      </c>
      <c r="BA1205" s="10">
        <f t="shared" si="129"/>
        <v>5.833333333333333</v>
      </c>
      <c r="BB1205" s="36" t="s">
        <v>118</v>
      </c>
      <c r="BC1205" s="39" t="str">
        <f t="shared" si="130"/>
        <v/>
      </c>
      <c r="BD1205" s="16">
        <f>SUM(AR1205:AW1205)</f>
        <v>10</v>
      </c>
      <c r="BE1205" s="10">
        <f>SUM(AL1205:AQ1205)</f>
        <v>35</v>
      </c>
      <c r="BF1205" s="12">
        <f t="shared" si="131"/>
        <v>0.22222222222222221</v>
      </c>
      <c r="BG1205" s="12">
        <f t="shared" si="132"/>
        <v>0.77777777777777779</v>
      </c>
      <c r="BH1205" s="9">
        <f t="shared" si="133"/>
        <v>45</v>
      </c>
      <c r="BI1205" s="39" t="str">
        <f t="shared" si="134"/>
        <v/>
      </c>
      <c r="BK1205" s="75"/>
    </row>
    <row r="1206" spans="1:63">
      <c r="A1206" s="2">
        <v>1203</v>
      </c>
      <c r="B1206" s="2">
        <v>2025</v>
      </c>
      <c r="C1206" s="1">
        <v>0</v>
      </c>
      <c r="D1206" s="37" t="str">
        <v>0015g00001X5o8fAAB</v>
      </c>
      <c r="E1206" s="37" t="str">
        <v>J.D. ENTERPRISES</v>
      </c>
      <c r="F1206" s="37" t="str">
        <v>HARYANA</v>
      </c>
      <c r="G1206" s="37" t="str">
        <v>GURUGRAM</v>
      </c>
      <c r="H1206" s="37" t="str">
        <v>Gurugram</v>
      </c>
      <c r="I1206" s="37" t="str">
        <v>NIKUNJ UDYOG</v>
      </c>
      <c r="J1206" s="37" t="str">
        <v>Shiv Shankar Sharma</v>
      </c>
      <c r="K1206" s="37">
        <v>0</v>
      </c>
      <c r="L1206" s="37" t="str">
        <v>C12828</v>
      </c>
      <c r="M1206" s="37" t="str">
        <v>North</v>
      </c>
      <c r="N1206" s="2">
        <v>122102</v>
      </c>
      <c r="O1206" s="2" t="str">
        <v>06CMRPD1103J1ZB</v>
      </c>
      <c r="P1206" s="2">
        <v>9728800017</v>
      </c>
      <c r="Q1206" s="2" t="str">
        <v>Jun'25</v>
      </c>
      <c r="R1206" s="2">
        <v>2026</v>
      </c>
      <c r="S1206" s="1">
        <v>0</v>
      </c>
      <c r="T1206" s="2">
        <v>60</v>
      </c>
      <c r="U1206" s="1">
        <v>0</v>
      </c>
      <c r="V1206" s="1" t="str">
        <v>Challenger</v>
      </c>
      <c r="W1206" s="10">
        <v>0</v>
      </c>
      <c r="X1206" s="10">
        <v>0</v>
      </c>
      <c r="Y1206" s="10">
        <v>0</v>
      </c>
      <c r="Z1206" s="10">
        <v>0</v>
      </c>
      <c r="AA1206" s="10">
        <v>0</v>
      </c>
      <c r="AB1206" s="10">
        <v>0</v>
      </c>
      <c r="AC1206" s="10">
        <v>0</v>
      </c>
      <c r="AD1206" s="10">
        <v>0</v>
      </c>
      <c r="AE1206" s="10">
        <v>0</v>
      </c>
      <c r="AF1206" s="10">
        <v>0</v>
      </c>
      <c r="AG1206" s="10">
        <v>0</v>
      </c>
      <c r="AH1206" s="10">
        <v>0</v>
      </c>
      <c r="AI1206" s="10">
        <v>0</v>
      </c>
      <c r="AJ1206" s="10">
        <v>0</v>
      </c>
      <c r="AK1206" s="10">
        <v>0</v>
      </c>
      <c r="AL1206" s="10">
        <v>0</v>
      </c>
      <c r="AM1206" s="10">
        <v>0</v>
      </c>
      <c r="AN1206" s="10">
        <v>6</v>
      </c>
      <c r="AO1206" s="10">
        <v>0</v>
      </c>
      <c r="AP1206" s="10">
        <v>0</v>
      </c>
      <c r="AQ1206" s="10">
        <v>0</v>
      </c>
      <c r="AR1206" s="10">
        <v>0</v>
      </c>
      <c r="AS1206" s="16">
        <v>0</v>
      </c>
      <c r="AT1206" s="16">
        <v>0</v>
      </c>
      <c r="AU1206" s="16">
        <v>0</v>
      </c>
      <c r="AV1206" s="16">
        <v>0</v>
      </c>
      <c r="AW1206" s="16" t="str">
        <v/>
      </c>
      <c r="AX1206" s="10">
        <f t="shared" si="128"/>
        <v>6</v>
      </c>
      <c r="AY1206" s="10">
        <f>SUM(Z1206:AK1206)</f>
        <v>0</v>
      </c>
      <c r="AZ1206" s="2" t="s">
        <v>119</v>
      </c>
      <c r="BA1206" s="10">
        <f t="shared" si="129"/>
        <v>1</v>
      </c>
      <c r="BB1206" s="36" t="s">
        <v>118</v>
      </c>
      <c r="BC1206" s="39" t="str">
        <f t="shared" si="130"/>
        <v/>
      </c>
      <c r="BD1206" s="16">
        <f>SUM(AR1206:AW1206)</f>
        <v>0</v>
      </c>
      <c r="BE1206" s="10">
        <f>SUM(AL1206:AQ1206)</f>
        <v>6</v>
      </c>
      <c r="BF1206" s="12">
        <f t="shared" si="131"/>
        <v>0</v>
      </c>
      <c r="BG1206" s="12">
        <f t="shared" si="132"/>
        <v>1</v>
      </c>
      <c r="BH1206" s="9">
        <f t="shared" si="133"/>
        <v>6</v>
      </c>
      <c r="BI1206" s="39" t="str">
        <f t="shared" si="134"/>
        <v/>
      </c>
      <c r="BK1206" s="75"/>
    </row>
    <row r="1207" spans="1:63">
      <c r="A1207" s="2">
        <v>1204</v>
      </c>
      <c r="B1207" s="2">
        <v>2025</v>
      </c>
      <c r="C1207" s="1">
        <v>0</v>
      </c>
      <c r="D1207" s="37" t="str">
        <v>0015g00001W49BmAAJ</v>
      </c>
      <c r="E1207" s="37" t="str">
        <v>GOYAL IRON AND STEELS</v>
      </c>
      <c r="F1207" s="37" t="str">
        <v>HARYANA</v>
      </c>
      <c r="G1207" s="37" t="str">
        <v>GURUGRAM</v>
      </c>
      <c r="H1207" s="37" t="str">
        <v>Gurugram</v>
      </c>
      <c r="I1207" s="37" t="str">
        <v>NIKUNJ UDYOG</v>
      </c>
      <c r="J1207" s="37" t="str">
        <v>Shiv Shankar Sharma</v>
      </c>
      <c r="K1207" s="37">
        <v>0</v>
      </c>
      <c r="L1207" s="37" t="str">
        <v>C12828</v>
      </c>
      <c r="M1207" s="37" t="str">
        <v>North</v>
      </c>
      <c r="N1207" s="2">
        <v>122001</v>
      </c>
      <c r="O1207" s="2" t="str">
        <v>06CLNPG9053R1Z9</v>
      </c>
      <c r="P1207" s="2">
        <v>7665481609</v>
      </c>
      <c r="Q1207" s="2" t="str">
        <v>Jun'25</v>
      </c>
      <c r="R1207" s="2">
        <v>2026</v>
      </c>
      <c r="S1207" s="1">
        <v>0</v>
      </c>
      <c r="T1207" s="2">
        <v>60</v>
      </c>
      <c r="U1207" s="1">
        <v>0</v>
      </c>
      <c r="V1207" s="1" t="str">
        <v>Challenger</v>
      </c>
      <c r="W1207" s="10">
        <v>0</v>
      </c>
      <c r="X1207" s="10">
        <v>0</v>
      </c>
      <c r="Y1207" s="10">
        <v>0</v>
      </c>
      <c r="Z1207" s="10">
        <v>0</v>
      </c>
      <c r="AA1207" s="10">
        <v>0</v>
      </c>
      <c r="AB1207" s="10">
        <v>0</v>
      </c>
      <c r="AC1207" s="10">
        <v>0</v>
      </c>
      <c r="AD1207" s="10">
        <v>0</v>
      </c>
      <c r="AE1207" s="10">
        <v>0</v>
      </c>
      <c r="AF1207" s="10">
        <v>0</v>
      </c>
      <c r="AG1207" s="10">
        <v>0</v>
      </c>
      <c r="AH1207" s="10">
        <v>0</v>
      </c>
      <c r="AI1207" s="10">
        <v>0</v>
      </c>
      <c r="AJ1207" s="10">
        <v>0</v>
      </c>
      <c r="AK1207" s="10">
        <v>0</v>
      </c>
      <c r="AL1207" s="10">
        <v>0</v>
      </c>
      <c r="AM1207" s="10">
        <v>0</v>
      </c>
      <c r="AN1207" s="10">
        <v>9</v>
      </c>
      <c r="AO1207" s="10">
        <v>0</v>
      </c>
      <c r="AP1207" s="10">
        <v>0</v>
      </c>
      <c r="AQ1207" s="10">
        <v>0</v>
      </c>
      <c r="AR1207" s="10">
        <v>0</v>
      </c>
      <c r="AS1207" s="16">
        <v>0</v>
      </c>
      <c r="AT1207" s="16">
        <v>0</v>
      </c>
      <c r="AU1207" s="16">
        <v>0</v>
      </c>
      <c r="AV1207" s="16">
        <v>0</v>
      </c>
      <c r="AW1207" s="16" t="str">
        <v/>
      </c>
      <c r="AX1207" s="10">
        <f t="shared" si="128"/>
        <v>9</v>
      </c>
      <c r="AY1207" s="10">
        <f>SUM(Z1207:AK1207)</f>
        <v>0</v>
      </c>
      <c r="AZ1207" s="2" t="s">
        <v>119</v>
      </c>
      <c r="BA1207" s="10">
        <f t="shared" si="129"/>
        <v>1.5</v>
      </c>
      <c r="BB1207" s="36" t="s">
        <v>118</v>
      </c>
      <c r="BC1207" s="39" t="str">
        <f t="shared" si="130"/>
        <v/>
      </c>
      <c r="BD1207" s="16">
        <f>SUM(AR1207:AW1207)</f>
        <v>0</v>
      </c>
      <c r="BE1207" s="10">
        <f>SUM(AL1207:AQ1207)</f>
        <v>9</v>
      </c>
      <c r="BF1207" s="12">
        <f t="shared" si="131"/>
        <v>0</v>
      </c>
      <c r="BG1207" s="12">
        <f t="shared" si="132"/>
        <v>1</v>
      </c>
      <c r="BH1207" s="9">
        <f t="shared" si="133"/>
        <v>9</v>
      </c>
      <c r="BI1207" s="39" t="str">
        <f t="shared" si="134"/>
        <v/>
      </c>
      <c r="BK1207" s="75"/>
    </row>
    <row r="1208" spans="1:63">
      <c r="A1208" s="2">
        <v>1205</v>
      </c>
      <c r="B1208" s="2">
        <v>2025</v>
      </c>
      <c r="C1208" s="1">
        <v>0</v>
      </c>
      <c r="D1208" s="37" t="str">
        <v>0015g00001bZGJVAA4</v>
      </c>
      <c r="E1208" s="37" t="str">
        <v>Raghav Traders</v>
      </c>
      <c r="F1208" s="37" t="str">
        <v>UTTAR PRADESH</v>
      </c>
      <c r="G1208" s="37" t="str">
        <v>GHAZIABAD</v>
      </c>
      <c r="H1208" s="37" t="str">
        <v>Ghaziabad</v>
      </c>
      <c r="I1208" s="37" t="str">
        <v>OPTRIX INFRA LLP</v>
      </c>
      <c r="J1208" s="37" t="str">
        <v>Aashish Goyal</v>
      </c>
      <c r="K1208" s="37">
        <v>0</v>
      </c>
      <c r="L1208" s="37" t="str">
        <v>001J100000PJG7oIAH</v>
      </c>
      <c r="M1208" s="37" t="str">
        <v>North</v>
      </c>
      <c r="N1208" s="2">
        <v>201010</v>
      </c>
      <c r="O1208" s="2" t="str">
        <v>09UHGFT5644TZP</v>
      </c>
      <c r="P1208" s="2">
        <v>9368938791</v>
      </c>
      <c r="Q1208" s="2" t="str">
        <v>Jun'25</v>
      </c>
      <c r="R1208" s="2">
        <v>2026</v>
      </c>
      <c r="S1208" s="1">
        <v>0</v>
      </c>
      <c r="T1208" s="2">
        <v>180</v>
      </c>
      <c r="U1208" s="1">
        <v>0</v>
      </c>
      <c r="V1208" s="1" t="str">
        <v>Challenger</v>
      </c>
      <c r="W1208" s="10">
        <v>0</v>
      </c>
      <c r="X1208" s="10">
        <v>0</v>
      </c>
      <c r="Y1208" s="10">
        <v>0</v>
      </c>
      <c r="Z1208" s="10">
        <v>0</v>
      </c>
      <c r="AA1208" s="10">
        <v>0</v>
      </c>
      <c r="AB1208" s="10">
        <v>0</v>
      </c>
      <c r="AC1208" s="10">
        <v>0</v>
      </c>
      <c r="AD1208" s="10">
        <v>0</v>
      </c>
      <c r="AE1208" s="10">
        <v>0</v>
      </c>
      <c r="AF1208" s="10">
        <v>0</v>
      </c>
      <c r="AG1208" s="10">
        <v>0</v>
      </c>
      <c r="AH1208" s="10">
        <v>0</v>
      </c>
      <c r="AI1208" s="10">
        <v>0</v>
      </c>
      <c r="AJ1208" s="10">
        <v>0</v>
      </c>
      <c r="AK1208" s="10">
        <v>0</v>
      </c>
      <c r="AL1208" s="10">
        <v>0</v>
      </c>
      <c r="AM1208" s="10">
        <v>0</v>
      </c>
      <c r="AN1208" s="10">
        <v>2</v>
      </c>
      <c r="AO1208" s="10">
        <v>3</v>
      </c>
      <c r="AP1208" s="10">
        <v>0</v>
      </c>
      <c r="AQ1208" s="10">
        <v>0</v>
      </c>
      <c r="AR1208" s="10">
        <v>0</v>
      </c>
      <c r="AS1208" s="16">
        <v>0</v>
      </c>
      <c r="AT1208" s="16">
        <v>0</v>
      </c>
      <c r="AU1208" s="16">
        <v>0</v>
      </c>
      <c r="AV1208" s="16">
        <v>0</v>
      </c>
      <c r="AW1208" s="16" t="str">
        <v/>
      </c>
      <c r="AX1208" s="10">
        <f t="shared" si="128"/>
        <v>5</v>
      </c>
      <c r="AY1208" s="10">
        <f>SUM(Z1208:AK1208)</f>
        <v>0</v>
      </c>
      <c r="AZ1208" s="2" t="s">
        <v>119</v>
      </c>
      <c r="BA1208" s="10">
        <f t="shared" si="129"/>
        <v>0.83333333333333337</v>
      </c>
      <c r="BB1208" s="36" t="s">
        <v>118</v>
      </c>
      <c r="BC1208" s="39" t="str">
        <f t="shared" si="130"/>
        <v/>
      </c>
      <c r="BD1208" s="16">
        <f>SUM(AR1208:AW1208)</f>
        <v>0</v>
      </c>
      <c r="BE1208" s="10">
        <f>SUM(AL1208:AQ1208)</f>
        <v>5</v>
      </c>
      <c r="BF1208" s="12">
        <f t="shared" si="131"/>
        <v>0</v>
      </c>
      <c r="BG1208" s="12">
        <f t="shared" si="132"/>
        <v>1</v>
      </c>
      <c r="BH1208" s="9">
        <f t="shared" si="133"/>
        <v>5</v>
      </c>
      <c r="BI1208" s="39" t="str">
        <f t="shared" si="134"/>
        <v/>
      </c>
      <c r="BK1208" s="75"/>
    </row>
    <row r="1209" spans="1:63">
      <c r="A1209" s="2">
        <v>1206</v>
      </c>
      <c r="B1209" s="2">
        <v>2025</v>
      </c>
      <c r="C1209" s="1">
        <v>0</v>
      </c>
      <c r="D1209" s="37" t="str">
        <v>001J100000RyRD2IAN</v>
      </c>
      <c r="E1209" s="37" t="str">
        <v>AKSHARA CEMENT AND IRON STORE</v>
      </c>
      <c r="F1209" s="37" t="str">
        <v>UTTAR PRADESH</v>
      </c>
      <c r="G1209" s="37" t="str">
        <v>BAGHPAT</v>
      </c>
      <c r="H1209" s="37" t="str">
        <v>baghpat</v>
      </c>
      <c r="I1209" s="37" t="str">
        <v>OPTRIX INFRA LLP</v>
      </c>
      <c r="J1209" s="37" t="str">
        <v>Aashish Goyal</v>
      </c>
      <c r="K1209" s="37">
        <v>0</v>
      </c>
      <c r="L1209" s="37" t="str">
        <v>001J100000PJG7oIAH</v>
      </c>
      <c r="M1209" s="37" t="str">
        <v>North</v>
      </c>
      <c r="N1209" s="2">
        <v>250621</v>
      </c>
      <c r="O1209" s="2" t="str">
        <v>09BVWPK1560P1ZN</v>
      </c>
      <c r="P1209" s="2">
        <v>9045000886</v>
      </c>
      <c r="Q1209" s="2" t="str">
        <v>Jun'25</v>
      </c>
      <c r="R1209" s="2">
        <v>2026</v>
      </c>
      <c r="S1209" s="1">
        <v>0</v>
      </c>
      <c r="T1209" s="2">
        <v>100</v>
      </c>
      <c r="U1209" s="1">
        <v>0</v>
      </c>
      <c r="V1209" s="1" t="str">
        <v>Challenger</v>
      </c>
      <c r="W1209" s="10">
        <v>0</v>
      </c>
      <c r="X1209" s="10">
        <v>0</v>
      </c>
      <c r="Y1209" s="10">
        <v>0</v>
      </c>
      <c r="Z1209" s="10">
        <v>0</v>
      </c>
      <c r="AA1209" s="10">
        <v>0</v>
      </c>
      <c r="AB1209" s="10">
        <v>0</v>
      </c>
      <c r="AC1209" s="10">
        <v>0</v>
      </c>
      <c r="AD1209" s="10">
        <v>0</v>
      </c>
      <c r="AE1209" s="10">
        <v>0</v>
      </c>
      <c r="AF1209" s="10">
        <v>0</v>
      </c>
      <c r="AG1209" s="10">
        <v>0</v>
      </c>
      <c r="AH1209" s="10">
        <v>0</v>
      </c>
      <c r="AI1209" s="10">
        <v>0</v>
      </c>
      <c r="AJ1209" s="10">
        <v>0</v>
      </c>
      <c r="AK1209" s="10">
        <v>0</v>
      </c>
      <c r="AL1209" s="10">
        <v>0</v>
      </c>
      <c r="AM1209" s="10">
        <v>0</v>
      </c>
      <c r="AN1209" s="10">
        <v>3</v>
      </c>
      <c r="AO1209" s="10">
        <v>3</v>
      </c>
      <c r="AP1209" s="10">
        <v>2</v>
      </c>
      <c r="AQ1209" s="10">
        <v>3</v>
      </c>
      <c r="AR1209" s="10">
        <v>0</v>
      </c>
      <c r="AS1209" s="16">
        <v>0</v>
      </c>
      <c r="AT1209" s="16">
        <v>0</v>
      </c>
      <c r="AU1209" s="16">
        <v>0</v>
      </c>
      <c r="AV1209" s="16">
        <v>0</v>
      </c>
      <c r="AW1209" s="16" t="str">
        <v/>
      </c>
      <c r="AX1209" s="10">
        <f t="shared" si="128"/>
        <v>11</v>
      </c>
      <c r="AY1209" s="10">
        <f>SUM(Z1209:AK1209)</f>
        <v>0</v>
      </c>
      <c r="AZ1209" s="2" t="s">
        <v>119</v>
      </c>
      <c r="BA1209" s="10">
        <f t="shared" si="129"/>
        <v>1.8333333333333333</v>
      </c>
      <c r="BB1209" s="36" t="s">
        <v>118</v>
      </c>
      <c r="BC1209" s="39" t="str">
        <f t="shared" si="130"/>
        <v/>
      </c>
      <c r="BD1209" s="16">
        <f>SUM(AR1209:AW1209)</f>
        <v>0</v>
      </c>
      <c r="BE1209" s="10">
        <f>SUM(AL1209:AQ1209)</f>
        <v>11</v>
      </c>
      <c r="BF1209" s="12">
        <f t="shared" si="131"/>
        <v>0</v>
      </c>
      <c r="BG1209" s="12">
        <f t="shared" si="132"/>
        <v>1</v>
      </c>
      <c r="BH1209" s="9">
        <f t="shared" si="133"/>
        <v>11</v>
      </c>
      <c r="BI1209" s="39" t="str">
        <f t="shared" si="134"/>
        <v/>
      </c>
      <c r="BK1209" s="75"/>
    </row>
    <row r="1210" spans="1:63">
      <c r="A1210" s="2">
        <v>1207</v>
      </c>
      <c r="B1210" s="2">
        <v>2025</v>
      </c>
      <c r="C1210" s="1">
        <v>0</v>
      </c>
      <c r="D1210" s="37" t="str">
        <v>001J100000RyR7oIAF</v>
      </c>
      <c r="E1210" s="37" t="str">
        <v>VIPUL &amp; CHIRAG STEELS</v>
      </c>
      <c r="F1210" s="37" t="str">
        <v>UTTAR PRADESH</v>
      </c>
      <c r="G1210" s="37" t="str">
        <v>BAGHPAT</v>
      </c>
      <c r="H1210" s="37" t="str">
        <v>baghpat</v>
      </c>
      <c r="I1210" s="37" t="str">
        <v>OPTRIX INFRA LLP</v>
      </c>
      <c r="J1210" s="37" t="str">
        <v>Aashish Goyal</v>
      </c>
      <c r="K1210" s="37">
        <v>0</v>
      </c>
      <c r="L1210" s="37" t="str">
        <v>001J100000PJG7oIAH</v>
      </c>
      <c r="M1210" s="37" t="str">
        <v>North</v>
      </c>
      <c r="N1210" s="2">
        <v>250101</v>
      </c>
      <c r="O1210" s="2" t="str">
        <v>09AANFV9982F1Z9</v>
      </c>
      <c r="P1210" s="2">
        <v>9557560098</v>
      </c>
      <c r="Q1210" s="2" t="str">
        <v>Jun'25</v>
      </c>
      <c r="R1210" s="2">
        <v>2026</v>
      </c>
      <c r="S1210" s="1">
        <v>0</v>
      </c>
      <c r="T1210" s="2">
        <v>150</v>
      </c>
      <c r="U1210" s="1">
        <v>0</v>
      </c>
      <c r="V1210" s="1" t="str">
        <v>Challenger</v>
      </c>
      <c r="W1210" s="10">
        <v>0</v>
      </c>
      <c r="X1210" s="10">
        <v>0</v>
      </c>
      <c r="Y1210" s="10">
        <v>0</v>
      </c>
      <c r="Z1210" s="10">
        <v>0</v>
      </c>
      <c r="AA1210" s="10">
        <v>0</v>
      </c>
      <c r="AB1210" s="10">
        <v>0</v>
      </c>
      <c r="AC1210" s="10">
        <v>0</v>
      </c>
      <c r="AD1210" s="10">
        <v>0</v>
      </c>
      <c r="AE1210" s="10">
        <v>0</v>
      </c>
      <c r="AF1210" s="10">
        <v>0</v>
      </c>
      <c r="AG1210" s="10">
        <v>0</v>
      </c>
      <c r="AH1210" s="10">
        <v>0</v>
      </c>
      <c r="AI1210" s="10">
        <v>0</v>
      </c>
      <c r="AJ1210" s="10">
        <v>0</v>
      </c>
      <c r="AK1210" s="10">
        <v>0</v>
      </c>
      <c r="AL1210" s="10">
        <v>0</v>
      </c>
      <c r="AM1210" s="10">
        <v>0</v>
      </c>
      <c r="AN1210" s="10">
        <v>2</v>
      </c>
      <c r="AO1210" s="10">
        <v>4</v>
      </c>
      <c r="AP1210" s="10">
        <v>3</v>
      </c>
      <c r="AQ1210" s="10">
        <v>3</v>
      </c>
      <c r="AR1210" s="10">
        <v>0</v>
      </c>
      <c r="AS1210" s="16">
        <v>0</v>
      </c>
      <c r="AT1210" s="16">
        <v>0</v>
      </c>
      <c r="AU1210" s="16">
        <v>0</v>
      </c>
      <c r="AV1210" s="16">
        <v>0</v>
      </c>
      <c r="AW1210" s="16" t="str">
        <v/>
      </c>
      <c r="AX1210" s="10">
        <f t="shared" si="128"/>
        <v>12</v>
      </c>
      <c r="AY1210" s="10">
        <f>SUM(Z1210:AK1210)</f>
        <v>0</v>
      </c>
      <c r="AZ1210" s="2" t="s">
        <v>119</v>
      </c>
      <c r="BA1210" s="10">
        <f t="shared" si="129"/>
        <v>2</v>
      </c>
      <c r="BB1210" s="36" t="s">
        <v>118</v>
      </c>
      <c r="BC1210" s="39" t="str">
        <f t="shared" si="130"/>
        <v/>
      </c>
      <c r="BD1210" s="16">
        <f>SUM(AR1210:AW1210)</f>
        <v>0</v>
      </c>
      <c r="BE1210" s="10">
        <f>SUM(AL1210:AQ1210)</f>
        <v>12</v>
      </c>
      <c r="BF1210" s="12">
        <f t="shared" si="131"/>
        <v>0</v>
      </c>
      <c r="BG1210" s="12">
        <f t="shared" si="132"/>
        <v>1</v>
      </c>
      <c r="BH1210" s="9">
        <f t="shared" si="133"/>
        <v>12</v>
      </c>
      <c r="BI1210" s="39" t="str">
        <f t="shared" si="134"/>
        <v/>
      </c>
      <c r="BK1210" s="75"/>
    </row>
    <row r="1211" spans="1:63">
      <c r="A1211" s="2">
        <v>1208</v>
      </c>
      <c r="B1211" s="2">
        <v>2025</v>
      </c>
      <c r="C1211" s="1">
        <v>0</v>
      </c>
      <c r="D1211" s="37" t="str">
        <v>001J1000002j05jIAA</v>
      </c>
      <c r="E1211" s="37" t="str">
        <v>Lead - 9412054577</v>
      </c>
      <c r="F1211" s="37" t="str">
        <v>UTTARAKHAND</v>
      </c>
      <c r="G1211" s="37" t="str">
        <v>DEHRADUN</v>
      </c>
      <c r="H1211" s="37" t="str">
        <v>Dehradun</v>
      </c>
      <c r="I1211" s="37" t="str">
        <v>SHIVA SALES INDIA CORPORATION</v>
      </c>
      <c r="J1211" s="37" t="str">
        <v>Rajive Gupta</v>
      </c>
      <c r="K1211" s="37">
        <v>0</v>
      </c>
      <c r="L1211" s="37" t="str">
        <v>C12821</v>
      </c>
      <c r="M1211" s="37" t="str">
        <v>North</v>
      </c>
      <c r="N1211" s="2">
        <v>248001</v>
      </c>
      <c r="O1211" s="2">
        <v>0</v>
      </c>
      <c r="P1211" s="2">
        <v>0</v>
      </c>
      <c r="Q1211" s="2" t="str">
        <v>Jun'25</v>
      </c>
      <c r="R1211" s="2">
        <v>2026</v>
      </c>
      <c r="S1211" s="1">
        <v>0</v>
      </c>
      <c r="T1211" s="2">
        <v>150</v>
      </c>
      <c r="U1211" s="1">
        <v>0.16024444444444444</v>
      </c>
      <c r="V1211" s="1" t="str">
        <v>Star</v>
      </c>
      <c r="W1211" s="10">
        <v>0</v>
      </c>
      <c r="X1211" s="10">
        <v>0</v>
      </c>
      <c r="Y1211" s="10">
        <v>0</v>
      </c>
      <c r="Z1211" s="10">
        <v>0</v>
      </c>
      <c r="AA1211" s="10">
        <v>0</v>
      </c>
      <c r="AB1211" s="10">
        <v>0</v>
      </c>
      <c r="AC1211" s="10">
        <v>0</v>
      </c>
      <c r="AD1211" s="10">
        <v>0</v>
      </c>
      <c r="AE1211" s="10">
        <v>0</v>
      </c>
      <c r="AF1211" s="10">
        <v>0</v>
      </c>
      <c r="AG1211" s="10">
        <v>0</v>
      </c>
      <c r="AH1211" s="10">
        <v>0</v>
      </c>
      <c r="AI1211" s="10">
        <v>0</v>
      </c>
      <c r="AJ1211" s="10">
        <v>0</v>
      </c>
      <c r="AK1211" s="10">
        <v>0</v>
      </c>
      <c r="AL1211" s="10">
        <v>0</v>
      </c>
      <c r="AM1211" s="10">
        <v>0</v>
      </c>
      <c r="AN1211" s="10">
        <v>30</v>
      </c>
      <c r="AO1211" s="10">
        <v>45.01</v>
      </c>
      <c r="AP1211" s="10">
        <v>30</v>
      </c>
      <c r="AQ1211" s="10">
        <v>0</v>
      </c>
      <c r="AR1211" s="10">
        <v>20</v>
      </c>
      <c r="AS1211" s="16">
        <v>20</v>
      </c>
      <c r="AT1211" s="16">
        <v>34.11</v>
      </c>
      <c r="AU1211" s="16">
        <v>38</v>
      </c>
      <c r="AV1211" s="16">
        <v>0</v>
      </c>
      <c r="AW1211" s="16" t="str">
        <v/>
      </c>
      <c r="AX1211" s="10">
        <f t="shared" si="128"/>
        <v>217.12</v>
      </c>
      <c r="AY1211" s="10">
        <f>SUM(Z1211:AK1211)</f>
        <v>0</v>
      </c>
      <c r="AZ1211" s="2" t="s">
        <v>119</v>
      </c>
      <c r="BA1211" s="10">
        <f t="shared" si="129"/>
        <v>17.501666666666665</v>
      </c>
      <c r="BB1211" s="36" t="s">
        <v>118</v>
      </c>
      <c r="BC1211" s="39" t="str">
        <f t="shared" si="130"/>
        <v>A</v>
      </c>
      <c r="BD1211" s="16">
        <f>SUM(AR1211:AW1211)</f>
        <v>112.11</v>
      </c>
      <c r="BE1211" s="10">
        <f>SUM(AL1211:AQ1211)</f>
        <v>105.00999999999999</v>
      </c>
      <c r="BF1211" s="12">
        <f t="shared" si="131"/>
        <v>0.51635040530582166</v>
      </c>
      <c r="BG1211" s="12">
        <f t="shared" si="132"/>
        <v>0.48364959469417829</v>
      </c>
      <c r="BH1211" s="9">
        <f t="shared" si="133"/>
        <v>217.12</v>
      </c>
      <c r="BI1211" s="39" t="str">
        <f t="shared" si="134"/>
        <v>A</v>
      </c>
      <c r="BK1211" s="75"/>
    </row>
    <row r="1212" spans="1:63">
      <c r="A1212" s="2">
        <v>1209</v>
      </c>
      <c r="B1212" s="2">
        <v>2025</v>
      </c>
      <c r="C1212" s="1">
        <v>0</v>
      </c>
      <c r="D1212" s="37" t="str">
        <v>0015g00001EJPAaAAP</v>
      </c>
      <c r="E1212" s="37" t="str">
        <v>M/S CHAWLA  ISPAT PRIVATE  LIMITED</v>
      </c>
      <c r="F1212" s="37" t="str">
        <v>UTTARAKHAND</v>
      </c>
      <c r="G1212" s="37" t="str">
        <v>UDAM SINGH NAGAR</v>
      </c>
      <c r="H1212" s="37">
        <v>0</v>
      </c>
      <c r="I1212" s="37" t="str">
        <v>SHIVA SALES INDIA CORPORATION</v>
      </c>
      <c r="J1212" s="37" t="str">
        <v>Manoj Yadav</v>
      </c>
      <c r="K1212" s="37">
        <v>0</v>
      </c>
      <c r="L1212" s="37" t="str">
        <v>C12821</v>
      </c>
      <c r="M1212" s="37" t="str">
        <v>North</v>
      </c>
      <c r="N1212" s="2">
        <v>263153</v>
      </c>
      <c r="O1212" s="2" t="str">
        <v>05AADCC0727A1ZH</v>
      </c>
      <c r="P1212" s="2">
        <v>9897029025</v>
      </c>
      <c r="Q1212" s="2" t="str">
        <v>Jun'25</v>
      </c>
      <c r="R1212" s="2">
        <v>2026</v>
      </c>
      <c r="S1212" s="1">
        <v>0</v>
      </c>
      <c r="T1212" s="2" t="str">
        <v/>
      </c>
      <c r="U1212" s="1">
        <v>0</v>
      </c>
      <c r="V1212" s="1" t="str">
        <v>Potential Not updated</v>
      </c>
      <c r="W1212" s="10">
        <v>0</v>
      </c>
      <c r="X1212" s="10">
        <v>0</v>
      </c>
      <c r="Y1212" s="10">
        <v>0</v>
      </c>
      <c r="Z1212" s="10">
        <v>0</v>
      </c>
      <c r="AA1212" s="10">
        <v>0</v>
      </c>
      <c r="AB1212" s="10">
        <v>0</v>
      </c>
      <c r="AC1212" s="10">
        <v>0</v>
      </c>
      <c r="AD1212" s="10">
        <v>0</v>
      </c>
      <c r="AE1212" s="10">
        <v>0</v>
      </c>
      <c r="AF1212" s="10">
        <v>0</v>
      </c>
      <c r="AG1212" s="10">
        <v>0</v>
      </c>
      <c r="AH1212" s="10">
        <v>0</v>
      </c>
      <c r="AI1212" s="10">
        <v>0</v>
      </c>
      <c r="AJ1212" s="10">
        <v>0</v>
      </c>
      <c r="AK1212" s="10">
        <v>0</v>
      </c>
      <c r="AL1212" s="10">
        <v>0</v>
      </c>
      <c r="AM1212" s="10">
        <v>0</v>
      </c>
      <c r="AN1212" s="10">
        <v>36</v>
      </c>
      <c r="AO1212" s="10">
        <v>15</v>
      </c>
      <c r="AP1212" s="10">
        <v>0</v>
      </c>
      <c r="AQ1212" s="10">
        <v>0</v>
      </c>
      <c r="AR1212" s="10">
        <v>0</v>
      </c>
      <c r="AS1212" s="16">
        <v>0</v>
      </c>
      <c r="AT1212" s="16">
        <v>0</v>
      </c>
      <c r="AU1212" s="16">
        <v>0</v>
      </c>
      <c r="AV1212" s="16">
        <v>0</v>
      </c>
      <c r="AW1212" s="16" t="str">
        <v/>
      </c>
      <c r="AX1212" s="10">
        <f t="shared" si="128"/>
        <v>51</v>
      </c>
      <c r="AY1212" s="10">
        <f>SUM(Z1212:AK1212)</f>
        <v>0</v>
      </c>
      <c r="AZ1212" s="2" t="s">
        <v>119</v>
      </c>
      <c r="BA1212" s="10">
        <f t="shared" si="129"/>
        <v>8.5</v>
      </c>
      <c r="BB1212" s="36" t="s">
        <v>118</v>
      </c>
      <c r="BC1212" s="39" t="str">
        <f t="shared" si="130"/>
        <v/>
      </c>
      <c r="BD1212" s="16">
        <f>SUM(AR1212:AW1212)</f>
        <v>0</v>
      </c>
      <c r="BE1212" s="10">
        <f>SUM(AL1212:AQ1212)</f>
        <v>51</v>
      </c>
      <c r="BF1212" s="12">
        <f t="shared" si="131"/>
        <v>0</v>
      </c>
      <c r="BG1212" s="12">
        <f t="shared" si="132"/>
        <v>1</v>
      </c>
      <c r="BH1212" s="9">
        <f t="shared" si="133"/>
        <v>51</v>
      </c>
      <c r="BI1212" s="39" t="str">
        <f t="shared" si="134"/>
        <v/>
      </c>
      <c r="BK1212" s="75"/>
    </row>
    <row r="1213" spans="1:63">
      <c r="A1213" s="2">
        <v>1210</v>
      </c>
      <c r="B1213" s="2">
        <v>2025</v>
      </c>
      <c r="C1213" s="1">
        <v>0</v>
      </c>
      <c r="D1213" s="37" t="str">
        <v>001J100000VnSoPIAV</v>
      </c>
      <c r="E1213" s="37" t="str">
        <v>M/S MAA PADMAWATI STEEL AND CEMENT</v>
      </c>
      <c r="F1213" s="37" t="str">
        <v>UTTARAKHAND</v>
      </c>
      <c r="G1213" s="37" t="str">
        <v>UDAM SINGH NAGAR</v>
      </c>
      <c r="H1213" s="37">
        <v>0</v>
      </c>
      <c r="I1213" s="37" t="str">
        <v>SHIVA SALES INDIA CORPORATION</v>
      </c>
      <c r="J1213" s="37" t="str">
        <v>Ravi Kumar</v>
      </c>
      <c r="K1213" s="37">
        <v>0</v>
      </c>
      <c r="L1213" s="37" t="str">
        <v>C12821</v>
      </c>
      <c r="M1213" s="37" t="str">
        <v>North</v>
      </c>
      <c r="N1213" s="2">
        <v>263153</v>
      </c>
      <c r="O1213" s="2" t="str">
        <v>05AAVFM0568N1ZL</v>
      </c>
      <c r="P1213" s="2">
        <v>9837014366</v>
      </c>
      <c r="Q1213" s="2" t="str">
        <v>Jun'25</v>
      </c>
      <c r="R1213" s="2">
        <v>2026</v>
      </c>
      <c r="S1213" s="1">
        <v>0</v>
      </c>
      <c r="T1213" s="2">
        <v>30</v>
      </c>
      <c r="U1213" s="1">
        <v>0</v>
      </c>
      <c r="V1213" s="1" t="str">
        <v>Minor</v>
      </c>
      <c r="W1213" s="10">
        <v>0</v>
      </c>
      <c r="X1213" s="10">
        <v>0</v>
      </c>
      <c r="Y1213" s="10">
        <v>0</v>
      </c>
      <c r="Z1213" s="10">
        <v>0</v>
      </c>
      <c r="AA1213" s="10">
        <v>0</v>
      </c>
      <c r="AB1213" s="10">
        <v>0</v>
      </c>
      <c r="AC1213" s="10">
        <v>0</v>
      </c>
      <c r="AD1213" s="10">
        <v>0</v>
      </c>
      <c r="AE1213" s="10">
        <v>0</v>
      </c>
      <c r="AF1213" s="10">
        <v>0</v>
      </c>
      <c r="AG1213" s="10">
        <v>0</v>
      </c>
      <c r="AH1213" s="10">
        <v>0</v>
      </c>
      <c r="AI1213" s="10">
        <v>0</v>
      </c>
      <c r="AJ1213" s="10">
        <v>0</v>
      </c>
      <c r="AK1213" s="10">
        <v>0</v>
      </c>
      <c r="AL1213" s="10">
        <v>0</v>
      </c>
      <c r="AM1213" s="10">
        <v>0</v>
      </c>
      <c r="AN1213" s="10">
        <v>25</v>
      </c>
      <c r="AO1213" s="10">
        <v>0</v>
      </c>
      <c r="AP1213" s="10">
        <v>0</v>
      </c>
      <c r="AQ1213" s="10">
        <v>0</v>
      </c>
      <c r="AR1213" s="10">
        <v>0</v>
      </c>
      <c r="AS1213" s="16">
        <v>0</v>
      </c>
      <c r="AT1213" s="16">
        <v>0</v>
      </c>
      <c r="AU1213" s="16">
        <v>0</v>
      </c>
      <c r="AV1213" s="16">
        <v>0</v>
      </c>
      <c r="AW1213" s="16" t="str">
        <v/>
      </c>
      <c r="AX1213" s="10">
        <f t="shared" si="128"/>
        <v>25</v>
      </c>
      <c r="AY1213" s="10">
        <f>SUM(Z1213:AK1213)</f>
        <v>0</v>
      </c>
      <c r="AZ1213" s="2" t="s">
        <v>119</v>
      </c>
      <c r="BA1213" s="10">
        <f t="shared" si="129"/>
        <v>4.166666666666667</v>
      </c>
      <c r="BB1213" s="36" t="s">
        <v>118</v>
      </c>
      <c r="BC1213" s="39" t="str">
        <f t="shared" si="130"/>
        <v/>
      </c>
      <c r="BD1213" s="16">
        <f>SUM(AR1213:AW1213)</f>
        <v>0</v>
      </c>
      <c r="BE1213" s="10">
        <f>SUM(AL1213:AQ1213)</f>
        <v>25</v>
      </c>
      <c r="BF1213" s="12">
        <f t="shared" si="131"/>
        <v>0</v>
      </c>
      <c r="BG1213" s="12">
        <f t="shared" si="132"/>
        <v>1</v>
      </c>
      <c r="BH1213" s="9">
        <f t="shared" si="133"/>
        <v>25</v>
      </c>
      <c r="BI1213" s="39" t="str">
        <f t="shared" si="134"/>
        <v/>
      </c>
      <c r="BK1213" s="75"/>
    </row>
    <row r="1214" spans="1:63">
      <c r="A1214" s="2">
        <v>1211</v>
      </c>
      <c r="B1214" s="2">
        <v>2025</v>
      </c>
      <c r="C1214" s="1">
        <v>0</v>
      </c>
      <c r="D1214" s="37" t="str">
        <v>0015g00001UBHmGAAX</v>
      </c>
      <c r="E1214" s="37" t="str">
        <v>GULATI TRADERS</v>
      </c>
      <c r="F1214" s="37" t="str">
        <v>UTTARAKHAND</v>
      </c>
      <c r="G1214" s="37" t="str">
        <v>HARIDWAR</v>
      </c>
      <c r="H1214" s="37">
        <v>0</v>
      </c>
      <c r="I1214" s="37" t="str">
        <v>SHIVA SALES INDIA CORPORATION</v>
      </c>
      <c r="J1214" s="37" t="str">
        <v>Ravi Kumar</v>
      </c>
      <c r="K1214" s="37">
        <v>0</v>
      </c>
      <c r="L1214" s="37" t="str">
        <v>C12821</v>
      </c>
      <c r="M1214" s="37" t="str">
        <v>North</v>
      </c>
      <c r="N1214" s="2">
        <v>247667</v>
      </c>
      <c r="O1214" s="2">
        <v>0</v>
      </c>
      <c r="P1214" s="2">
        <v>9045411190</v>
      </c>
      <c r="Q1214" s="2" t="str">
        <v>Jun'25</v>
      </c>
      <c r="R1214" s="2">
        <v>2026</v>
      </c>
      <c r="S1214" s="1">
        <v>0</v>
      </c>
      <c r="T1214" s="2" t="str">
        <v/>
      </c>
      <c r="U1214" s="1">
        <v>0</v>
      </c>
      <c r="V1214" s="1" t="str">
        <v>Potential Not updated</v>
      </c>
      <c r="W1214" s="10">
        <v>0</v>
      </c>
      <c r="X1214" s="10">
        <v>0</v>
      </c>
      <c r="Y1214" s="10">
        <v>0</v>
      </c>
      <c r="Z1214" s="10">
        <v>0</v>
      </c>
      <c r="AA1214" s="10">
        <v>0</v>
      </c>
      <c r="AB1214" s="10">
        <v>0</v>
      </c>
      <c r="AC1214" s="10">
        <v>0</v>
      </c>
      <c r="AD1214" s="10">
        <v>0</v>
      </c>
      <c r="AE1214" s="10">
        <v>0</v>
      </c>
      <c r="AF1214" s="10">
        <v>0</v>
      </c>
      <c r="AG1214" s="10">
        <v>0</v>
      </c>
      <c r="AH1214" s="10">
        <v>0</v>
      </c>
      <c r="AI1214" s="10">
        <v>0</v>
      </c>
      <c r="AJ1214" s="10">
        <v>0</v>
      </c>
      <c r="AK1214" s="10">
        <v>0</v>
      </c>
      <c r="AL1214" s="10">
        <v>0</v>
      </c>
      <c r="AM1214" s="10">
        <v>0</v>
      </c>
      <c r="AN1214" s="10">
        <v>2</v>
      </c>
      <c r="AO1214" s="10">
        <v>0</v>
      </c>
      <c r="AP1214" s="10">
        <v>0</v>
      </c>
      <c r="AQ1214" s="10">
        <v>0</v>
      </c>
      <c r="AR1214" s="10">
        <v>0</v>
      </c>
      <c r="AS1214" s="16">
        <v>0</v>
      </c>
      <c r="AT1214" s="16">
        <v>0</v>
      </c>
      <c r="AU1214" s="16">
        <v>0</v>
      </c>
      <c r="AV1214" s="16">
        <v>0</v>
      </c>
      <c r="AW1214" s="16" t="str">
        <v/>
      </c>
      <c r="AX1214" s="10">
        <f t="shared" si="128"/>
        <v>2</v>
      </c>
      <c r="AY1214" s="10">
        <f>SUM(Z1214:AK1214)</f>
        <v>0</v>
      </c>
      <c r="AZ1214" s="2" t="s">
        <v>119</v>
      </c>
      <c r="BA1214" s="10">
        <f t="shared" si="129"/>
        <v>0.33333333333333331</v>
      </c>
      <c r="BB1214" s="36" t="s">
        <v>118</v>
      </c>
      <c r="BC1214" s="39" t="str">
        <f t="shared" si="130"/>
        <v/>
      </c>
      <c r="BD1214" s="16">
        <f>SUM(AR1214:AW1214)</f>
        <v>0</v>
      </c>
      <c r="BE1214" s="10">
        <f>SUM(AL1214:AQ1214)</f>
        <v>2</v>
      </c>
      <c r="BF1214" s="12">
        <f t="shared" si="131"/>
        <v>0</v>
      </c>
      <c r="BG1214" s="12">
        <f t="shared" si="132"/>
        <v>1</v>
      </c>
      <c r="BH1214" s="9">
        <f t="shared" si="133"/>
        <v>2</v>
      </c>
      <c r="BI1214" s="39" t="str">
        <f t="shared" si="134"/>
        <v/>
      </c>
      <c r="BK1214" s="75"/>
    </row>
    <row r="1215" spans="1:63">
      <c r="A1215" s="2">
        <v>1212</v>
      </c>
      <c r="B1215" s="2">
        <v>2025</v>
      </c>
      <c r="C1215" s="1">
        <v>0</v>
      </c>
      <c r="D1215" s="37" t="str">
        <v>001J100000RUC4OIAX</v>
      </c>
      <c r="E1215" s="37" t="str">
        <v>IRON EDGE INFRA</v>
      </c>
      <c r="F1215" s="37" t="str">
        <v>UTTAR PRADESH</v>
      </c>
      <c r="G1215" s="37" t="str">
        <v>GAUTAM BUDDHA NAGAR</v>
      </c>
      <c r="H1215" s="37" t="str">
        <v>Surajpur</v>
      </c>
      <c r="I1215" s="37" t="str">
        <v>SHASHI STEELS CORPORATION</v>
      </c>
      <c r="J1215" s="37" t="str">
        <v>Abhijeet Biswas</v>
      </c>
      <c r="K1215" s="37">
        <v>0</v>
      </c>
      <c r="L1215" s="37" t="str">
        <v>C12816</v>
      </c>
      <c r="M1215" s="37" t="str">
        <v>North</v>
      </c>
      <c r="N1215" s="2">
        <v>201311</v>
      </c>
      <c r="O1215" s="2" t="str">
        <v>09FNJPB5431H1Z0</v>
      </c>
      <c r="P1215" s="2">
        <v>9873729093</v>
      </c>
      <c r="Q1215" s="2" t="str">
        <v>Jun'25</v>
      </c>
      <c r="R1215" s="2">
        <v>2026</v>
      </c>
      <c r="S1215" s="1">
        <v>0</v>
      </c>
      <c r="T1215" s="2">
        <v>70</v>
      </c>
      <c r="U1215" s="1">
        <v>0</v>
      </c>
      <c r="V1215" s="1" t="str">
        <v>Challenger</v>
      </c>
      <c r="W1215" s="10">
        <v>0</v>
      </c>
      <c r="X1215" s="10">
        <v>0</v>
      </c>
      <c r="Y1215" s="10">
        <v>0</v>
      </c>
      <c r="Z1215" s="10">
        <v>0</v>
      </c>
      <c r="AA1215" s="10">
        <v>0</v>
      </c>
      <c r="AB1215" s="10">
        <v>0</v>
      </c>
      <c r="AC1215" s="10">
        <v>0</v>
      </c>
      <c r="AD1215" s="10">
        <v>0</v>
      </c>
      <c r="AE1215" s="10">
        <v>0</v>
      </c>
      <c r="AF1215" s="10">
        <v>0</v>
      </c>
      <c r="AG1215" s="10">
        <v>0</v>
      </c>
      <c r="AH1215" s="10">
        <v>0</v>
      </c>
      <c r="AI1215" s="10">
        <v>0</v>
      </c>
      <c r="AJ1215" s="10">
        <v>0</v>
      </c>
      <c r="AK1215" s="10">
        <v>0</v>
      </c>
      <c r="AL1215" s="10">
        <v>0</v>
      </c>
      <c r="AM1215" s="10">
        <v>0</v>
      </c>
      <c r="AN1215" s="10">
        <v>1.9950000000000001</v>
      </c>
      <c r="AO1215" s="10">
        <v>0</v>
      </c>
      <c r="AP1215" s="10">
        <v>0</v>
      </c>
      <c r="AQ1215" s="10">
        <v>0</v>
      </c>
      <c r="AR1215" s="10">
        <v>0</v>
      </c>
      <c r="AS1215" s="16">
        <v>0</v>
      </c>
      <c r="AT1215" s="16">
        <v>0</v>
      </c>
      <c r="AU1215" s="16">
        <v>0</v>
      </c>
      <c r="AV1215" s="16">
        <v>0</v>
      </c>
      <c r="AW1215" s="16" t="str">
        <v/>
      </c>
      <c r="AX1215" s="10">
        <f t="shared" si="128"/>
        <v>1.9950000000000001</v>
      </c>
      <c r="AY1215" s="10">
        <f>SUM(Z1215:AK1215)</f>
        <v>0</v>
      </c>
      <c r="AZ1215" s="2" t="s">
        <v>119</v>
      </c>
      <c r="BA1215" s="10">
        <f t="shared" si="129"/>
        <v>0.33250000000000002</v>
      </c>
      <c r="BB1215" s="36" t="s">
        <v>118</v>
      </c>
      <c r="BC1215" s="39" t="str">
        <f t="shared" si="130"/>
        <v/>
      </c>
      <c r="BD1215" s="16">
        <f>SUM(AR1215:AW1215)</f>
        <v>0</v>
      </c>
      <c r="BE1215" s="10">
        <f>SUM(AL1215:AQ1215)</f>
        <v>1.9950000000000001</v>
      </c>
      <c r="BF1215" s="12">
        <f t="shared" si="131"/>
        <v>0</v>
      </c>
      <c r="BG1215" s="12">
        <f t="shared" si="132"/>
        <v>1</v>
      </c>
      <c r="BH1215" s="9">
        <f t="shared" si="133"/>
        <v>1.9950000000000001</v>
      </c>
      <c r="BI1215" s="39" t="str">
        <f t="shared" si="134"/>
        <v/>
      </c>
      <c r="BK1215" s="75"/>
    </row>
    <row r="1216" spans="1:63">
      <c r="A1216" s="2">
        <v>1213</v>
      </c>
      <c r="B1216" s="2">
        <v>2025</v>
      </c>
      <c r="C1216" s="1">
        <v>0</v>
      </c>
      <c r="D1216" s="37" t="str">
        <v>0015g00001cdPXyAAM</v>
      </c>
      <c r="E1216" s="37" t="str">
        <v>GARG SALES CORPORATION</v>
      </c>
      <c r="F1216" s="37" t="str">
        <v>UTTAR PRADESH</v>
      </c>
      <c r="G1216" s="37" t="str">
        <v>HAPUR</v>
      </c>
      <c r="H1216" s="37" t="str">
        <v>Hapur</v>
      </c>
      <c r="I1216" s="37" t="str">
        <v>SHASHI STEELS CORPORATION</v>
      </c>
      <c r="J1216" s="37" t="str">
        <v>Abhijeet Biswas</v>
      </c>
      <c r="K1216" s="37">
        <v>0</v>
      </c>
      <c r="L1216" s="37" t="str">
        <v>C12816</v>
      </c>
      <c r="M1216" s="37" t="str">
        <v>North</v>
      </c>
      <c r="N1216" s="2">
        <v>245304</v>
      </c>
      <c r="O1216" s="2" t="str">
        <v>09AGDPR6437K1ZV</v>
      </c>
      <c r="P1216" s="2">
        <v>9675757560</v>
      </c>
      <c r="Q1216" s="2" t="str">
        <v>Jun'25</v>
      </c>
      <c r="R1216" s="2">
        <v>2026</v>
      </c>
      <c r="S1216" s="1">
        <v>0</v>
      </c>
      <c r="T1216" s="2">
        <v>100</v>
      </c>
      <c r="U1216" s="1">
        <v>0.01</v>
      </c>
      <c r="V1216" s="1" t="str">
        <v>Challenger</v>
      </c>
      <c r="W1216" s="10">
        <v>0</v>
      </c>
      <c r="X1216" s="10">
        <v>0</v>
      </c>
      <c r="Y1216" s="10">
        <v>0</v>
      </c>
      <c r="Z1216" s="10">
        <v>0</v>
      </c>
      <c r="AA1216" s="10">
        <v>0</v>
      </c>
      <c r="AB1216" s="10">
        <v>0</v>
      </c>
      <c r="AC1216" s="10">
        <v>0</v>
      </c>
      <c r="AD1216" s="10">
        <v>0</v>
      </c>
      <c r="AE1216" s="10">
        <v>0</v>
      </c>
      <c r="AF1216" s="10">
        <v>0</v>
      </c>
      <c r="AG1216" s="10">
        <v>0</v>
      </c>
      <c r="AH1216" s="10">
        <v>0</v>
      </c>
      <c r="AI1216" s="10">
        <v>0</v>
      </c>
      <c r="AJ1216" s="10">
        <v>0</v>
      </c>
      <c r="AK1216" s="10">
        <v>0</v>
      </c>
      <c r="AL1216" s="10">
        <v>0</v>
      </c>
      <c r="AM1216" s="10">
        <v>0</v>
      </c>
      <c r="AN1216" s="10">
        <v>5.9649999999999999</v>
      </c>
      <c r="AO1216" s="10">
        <v>0</v>
      </c>
      <c r="AP1216" s="10">
        <v>0</v>
      </c>
      <c r="AQ1216" s="10">
        <v>0</v>
      </c>
      <c r="AR1216" s="10">
        <v>0</v>
      </c>
      <c r="AS1216" s="16">
        <v>7.3</v>
      </c>
      <c r="AT1216" s="16">
        <v>3</v>
      </c>
      <c r="AU1216" s="16">
        <v>0</v>
      </c>
      <c r="AV1216" s="16">
        <v>0</v>
      </c>
      <c r="AW1216" s="16" t="str">
        <v/>
      </c>
      <c r="AX1216" s="10">
        <f t="shared" si="128"/>
        <v>16.265000000000001</v>
      </c>
      <c r="AY1216" s="10">
        <f>SUM(Z1216:AK1216)</f>
        <v>0</v>
      </c>
      <c r="AZ1216" s="2" t="s">
        <v>119</v>
      </c>
      <c r="BA1216" s="10">
        <f t="shared" si="129"/>
        <v>0.99416666666666664</v>
      </c>
      <c r="BB1216" s="36" t="s">
        <v>118</v>
      </c>
      <c r="BC1216" s="39" t="str">
        <f t="shared" si="130"/>
        <v/>
      </c>
      <c r="BD1216" s="16">
        <f>SUM(AR1216:AW1216)</f>
        <v>10.3</v>
      </c>
      <c r="BE1216" s="10">
        <f>SUM(AL1216:AQ1216)</f>
        <v>5.9649999999999999</v>
      </c>
      <c r="BF1216" s="12">
        <f t="shared" si="131"/>
        <v>0.63326160467260995</v>
      </c>
      <c r="BG1216" s="12">
        <f t="shared" si="132"/>
        <v>0.36673839532739005</v>
      </c>
      <c r="BH1216" s="9">
        <f t="shared" si="133"/>
        <v>16.265000000000001</v>
      </c>
      <c r="BI1216" s="39" t="str">
        <f t="shared" si="134"/>
        <v/>
      </c>
      <c r="BK1216" s="75"/>
    </row>
    <row r="1217" spans="1:63">
      <c r="A1217" s="2">
        <v>1214</v>
      </c>
      <c r="B1217" s="2">
        <v>2025</v>
      </c>
      <c r="C1217" s="1">
        <v>0</v>
      </c>
      <c r="D1217" s="37" t="str">
        <v>0015g00001ghgGNAAY</v>
      </c>
      <c r="E1217" s="37" t="str">
        <v>Shaad Cement Store</v>
      </c>
      <c r="F1217" s="37" t="str">
        <v>UTTAR PRADESH</v>
      </c>
      <c r="G1217" s="37" t="str">
        <v>HAPUR</v>
      </c>
      <c r="H1217" s="37" t="str">
        <v>Hapur</v>
      </c>
      <c r="I1217" s="37" t="str">
        <v>SHASHI STEELS CORPORATION</v>
      </c>
      <c r="J1217" s="37" t="str">
        <v>Abhijeet Biswas</v>
      </c>
      <c r="K1217" s="37">
        <v>0</v>
      </c>
      <c r="L1217" s="37" t="str">
        <v>C12816</v>
      </c>
      <c r="M1217" s="37" t="str">
        <v>North</v>
      </c>
      <c r="N1217" s="2">
        <v>245101</v>
      </c>
      <c r="O1217" s="2" t="str">
        <v>09BYJPA1759C1ZM</v>
      </c>
      <c r="P1217" s="2">
        <v>9310102653</v>
      </c>
      <c r="Q1217" s="2" t="str">
        <v>Jun'25</v>
      </c>
      <c r="R1217" s="2">
        <v>2026</v>
      </c>
      <c r="S1217" s="1">
        <v>0</v>
      </c>
      <c r="T1217" s="2">
        <v>150</v>
      </c>
      <c r="U1217" s="1">
        <v>1.1111111111111112E-2</v>
      </c>
      <c r="V1217" s="1" t="str">
        <v>Challenger</v>
      </c>
      <c r="W1217" s="10">
        <v>0</v>
      </c>
      <c r="X1217" s="10">
        <v>0</v>
      </c>
      <c r="Y1217" s="10">
        <v>0</v>
      </c>
      <c r="Z1217" s="10">
        <v>0</v>
      </c>
      <c r="AA1217" s="10">
        <v>0</v>
      </c>
      <c r="AB1217" s="10">
        <v>0</v>
      </c>
      <c r="AC1217" s="10">
        <v>0</v>
      </c>
      <c r="AD1217" s="10">
        <v>0</v>
      </c>
      <c r="AE1217" s="10">
        <v>0</v>
      </c>
      <c r="AF1217" s="10">
        <v>0</v>
      </c>
      <c r="AG1217" s="10">
        <v>0</v>
      </c>
      <c r="AH1217" s="10">
        <v>0</v>
      </c>
      <c r="AI1217" s="10">
        <v>0</v>
      </c>
      <c r="AJ1217" s="10">
        <v>0</v>
      </c>
      <c r="AK1217" s="10">
        <v>0</v>
      </c>
      <c r="AL1217" s="10">
        <v>0</v>
      </c>
      <c r="AM1217" s="10">
        <v>0</v>
      </c>
      <c r="AN1217" s="10">
        <v>6.1050000000000004</v>
      </c>
      <c r="AO1217" s="10">
        <v>0</v>
      </c>
      <c r="AP1217" s="10">
        <v>0</v>
      </c>
      <c r="AQ1217" s="10">
        <v>0</v>
      </c>
      <c r="AR1217" s="10">
        <v>0</v>
      </c>
      <c r="AS1217" s="16">
        <v>5.2</v>
      </c>
      <c r="AT1217" s="16">
        <v>0</v>
      </c>
      <c r="AU1217" s="16">
        <v>5</v>
      </c>
      <c r="AV1217" s="16">
        <v>0</v>
      </c>
      <c r="AW1217" s="16" t="str">
        <v/>
      </c>
      <c r="AX1217" s="10">
        <f t="shared" si="128"/>
        <v>16.305</v>
      </c>
      <c r="AY1217" s="10">
        <f>SUM(Z1217:AK1217)</f>
        <v>0</v>
      </c>
      <c r="AZ1217" s="2" t="s">
        <v>119</v>
      </c>
      <c r="BA1217" s="10">
        <f t="shared" si="129"/>
        <v>1.0175000000000001</v>
      </c>
      <c r="BB1217" s="36" t="s">
        <v>118</v>
      </c>
      <c r="BC1217" s="39" t="str">
        <f t="shared" si="130"/>
        <v/>
      </c>
      <c r="BD1217" s="16">
        <f>SUM(AR1217:AW1217)</f>
        <v>10.199999999999999</v>
      </c>
      <c r="BE1217" s="10">
        <f>SUM(AL1217:AQ1217)</f>
        <v>6.1050000000000004</v>
      </c>
      <c r="BF1217" s="12">
        <f t="shared" si="131"/>
        <v>0.62557497700091991</v>
      </c>
      <c r="BG1217" s="12">
        <f t="shared" si="132"/>
        <v>0.37442502299908009</v>
      </c>
      <c r="BH1217" s="9">
        <f t="shared" si="133"/>
        <v>16.305</v>
      </c>
      <c r="BI1217" s="39" t="str">
        <f t="shared" si="134"/>
        <v/>
      </c>
      <c r="BK1217" s="75"/>
    </row>
    <row r="1218" spans="1:63">
      <c r="A1218" s="2">
        <v>1215</v>
      </c>
      <c r="B1218" s="2">
        <v>2025</v>
      </c>
      <c r="C1218" s="1">
        <v>0</v>
      </c>
      <c r="D1218" s="37" t="str">
        <v>001J100000VnWk6IAF</v>
      </c>
      <c r="E1218" s="37" t="str">
        <v>DIDWANIA STEELS LLP</v>
      </c>
      <c r="F1218" s="37" t="str">
        <v>BIHAR</v>
      </c>
      <c r="G1218" s="37" t="str">
        <v>BHAGALPUR</v>
      </c>
      <c r="H1218" s="37" t="str">
        <v>Nathnagar</v>
      </c>
      <c r="I1218" s="37" t="str">
        <v>KHARAKIA METALS PRIVATE LIMITED</v>
      </c>
      <c r="J1218" s="37" t="str">
        <v>Praveen Kumar</v>
      </c>
      <c r="K1218" s="37">
        <v>0</v>
      </c>
      <c r="L1218" s="37" t="str">
        <v>001J100000VnUoRIAV</v>
      </c>
      <c r="M1218" s="37" t="str">
        <v>East</v>
      </c>
      <c r="N1218" s="2">
        <v>812002</v>
      </c>
      <c r="O1218" s="2" t="str">
        <v>10AAWFD3667L1Z0</v>
      </c>
      <c r="P1218" s="2">
        <v>919771496741</v>
      </c>
      <c r="Q1218" s="2" t="str">
        <v>Jun'25</v>
      </c>
      <c r="R1218" s="2">
        <v>2026</v>
      </c>
      <c r="S1218" s="1">
        <v>0</v>
      </c>
      <c r="T1218" s="2">
        <v>200</v>
      </c>
      <c r="U1218" s="1">
        <v>7.4999999999999997E-2</v>
      </c>
      <c r="V1218" s="1" t="str">
        <v>Challenger</v>
      </c>
      <c r="W1218" s="10">
        <v>0</v>
      </c>
      <c r="X1218" s="10">
        <v>0</v>
      </c>
      <c r="Y1218" s="10">
        <v>0</v>
      </c>
      <c r="Z1218" s="10">
        <v>0</v>
      </c>
      <c r="AA1218" s="10">
        <v>0</v>
      </c>
      <c r="AB1218" s="10">
        <v>0</v>
      </c>
      <c r="AC1218" s="10">
        <v>0</v>
      </c>
      <c r="AD1218" s="10">
        <v>0</v>
      </c>
      <c r="AE1218" s="10">
        <v>0</v>
      </c>
      <c r="AF1218" s="10">
        <v>0</v>
      </c>
      <c r="AG1218" s="10">
        <v>0</v>
      </c>
      <c r="AH1218" s="10">
        <v>0</v>
      </c>
      <c r="AI1218" s="10">
        <v>0</v>
      </c>
      <c r="AJ1218" s="10">
        <v>0</v>
      </c>
      <c r="AK1218" s="10">
        <v>0</v>
      </c>
      <c r="AL1218" s="10">
        <v>0</v>
      </c>
      <c r="AM1218" s="10">
        <v>0</v>
      </c>
      <c r="AN1218" s="10">
        <v>25</v>
      </c>
      <c r="AO1218" s="10">
        <v>0</v>
      </c>
      <c r="AP1218" s="10">
        <v>25</v>
      </c>
      <c r="AQ1218" s="10">
        <v>50</v>
      </c>
      <c r="AR1218" s="10">
        <v>12</v>
      </c>
      <c r="AS1218" s="16">
        <v>15</v>
      </c>
      <c r="AT1218" s="16">
        <v>10</v>
      </c>
      <c r="AU1218" s="16">
        <v>20</v>
      </c>
      <c r="AV1218" s="16">
        <v>15</v>
      </c>
      <c r="AW1218" s="16">
        <v>32</v>
      </c>
      <c r="AX1218" s="10">
        <f t="shared" si="128"/>
        <v>204</v>
      </c>
      <c r="AY1218" s="10">
        <f>SUM(Z1218:AK1218)</f>
        <v>0</v>
      </c>
      <c r="AZ1218" s="2" t="s">
        <v>119</v>
      </c>
      <c r="BA1218" s="10">
        <f t="shared" si="129"/>
        <v>16.666666666666668</v>
      </c>
      <c r="BB1218" s="36" t="s">
        <v>118</v>
      </c>
      <c r="BC1218" s="39" t="str">
        <f t="shared" si="130"/>
        <v>A</v>
      </c>
      <c r="BD1218" s="16">
        <f>SUM(AR1218:AW1218)</f>
        <v>104</v>
      </c>
      <c r="BE1218" s="10">
        <f>SUM(AL1218:AQ1218)</f>
        <v>100</v>
      </c>
      <c r="BF1218" s="12">
        <f t="shared" si="131"/>
        <v>0.50980392156862742</v>
      </c>
      <c r="BG1218" s="12">
        <f t="shared" si="132"/>
        <v>0.49019607843137253</v>
      </c>
      <c r="BH1218" s="9">
        <f t="shared" si="133"/>
        <v>204</v>
      </c>
      <c r="BI1218" s="39" t="str">
        <f t="shared" si="134"/>
        <v>A</v>
      </c>
      <c r="BK1218" s="75"/>
    </row>
    <row r="1219" spans="1:63">
      <c r="A1219" s="2">
        <v>1216</v>
      </c>
      <c r="B1219" s="2">
        <v>2025</v>
      </c>
      <c r="C1219" s="1">
        <v>0</v>
      </c>
      <c r="D1219" s="37" t="str">
        <v>001J100000VnfQkIAJ</v>
      </c>
      <c r="E1219" s="37" t="str">
        <v>SHREE GANESH</v>
      </c>
      <c r="F1219" s="37" t="str">
        <v>BIHAR</v>
      </c>
      <c r="G1219" s="37" t="str">
        <v>PATNA</v>
      </c>
      <c r="H1219" s="37" t="str">
        <v>Patna Sadar</v>
      </c>
      <c r="I1219" s="37" t="str">
        <v>MEWARAM MADHUSUDAN PRASAD &amp; SONS</v>
      </c>
      <c r="J1219" s="37" t="str">
        <v>Praveen Kumar</v>
      </c>
      <c r="K1219" s="37">
        <v>0</v>
      </c>
      <c r="L1219" s="37" t="str">
        <v>001J100000S01ukIAB</v>
      </c>
      <c r="M1219" s="37" t="str">
        <v>East</v>
      </c>
      <c r="N1219" s="2">
        <v>800020</v>
      </c>
      <c r="O1219" s="2" t="str">
        <v>10ANXPK5202E1ZC</v>
      </c>
      <c r="P1219" s="2">
        <v>919431426724</v>
      </c>
      <c r="Q1219" s="2" t="str">
        <v>Jun'25</v>
      </c>
      <c r="R1219" s="2">
        <v>2026</v>
      </c>
      <c r="S1219" s="1">
        <v>0</v>
      </c>
      <c r="T1219" s="2">
        <v>300</v>
      </c>
      <c r="U1219" s="1">
        <v>0</v>
      </c>
      <c r="V1219" s="1" t="str">
        <v>Alien</v>
      </c>
      <c r="W1219" s="10">
        <v>0</v>
      </c>
      <c r="X1219" s="10">
        <v>0</v>
      </c>
      <c r="Y1219" s="10">
        <v>0</v>
      </c>
      <c r="Z1219" s="10">
        <v>0</v>
      </c>
      <c r="AA1219" s="10">
        <v>0</v>
      </c>
      <c r="AB1219" s="10">
        <v>0</v>
      </c>
      <c r="AC1219" s="10">
        <v>0</v>
      </c>
      <c r="AD1219" s="10">
        <v>0</v>
      </c>
      <c r="AE1219" s="10">
        <v>0</v>
      </c>
      <c r="AF1219" s="10">
        <v>0</v>
      </c>
      <c r="AG1219" s="10">
        <v>0</v>
      </c>
      <c r="AH1219" s="10">
        <v>0</v>
      </c>
      <c r="AI1219" s="10">
        <v>0</v>
      </c>
      <c r="AJ1219" s="10">
        <v>0</v>
      </c>
      <c r="AK1219" s="10">
        <v>0</v>
      </c>
      <c r="AL1219" s="10">
        <v>0</v>
      </c>
      <c r="AM1219" s="10">
        <v>0</v>
      </c>
      <c r="AN1219" s="10">
        <v>30</v>
      </c>
      <c r="AO1219" s="10">
        <v>0</v>
      </c>
      <c r="AP1219" s="10">
        <v>0</v>
      </c>
      <c r="AQ1219" s="10">
        <v>0</v>
      </c>
      <c r="AR1219" s="10">
        <v>0</v>
      </c>
      <c r="AS1219" s="16">
        <v>0</v>
      </c>
      <c r="AT1219" s="16">
        <v>0</v>
      </c>
      <c r="AU1219" s="16">
        <v>0</v>
      </c>
      <c r="AV1219" s="16">
        <v>0</v>
      </c>
      <c r="AW1219" s="16" t="str">
        <v/>
      </c>
      <c r="AX1219" s="10">
        <f t="shared" si="128"/>
        <v>30</v>
      </c>
      <c r="AY1219" s="10">
        <f>SUM(Z1219:AK1219)</f>
        <v>0</v>
      </c>
      <c r="AZ1219" s="2" t="s">
        <v>119</v>
      </c>
      <c r="BA1219" s="10">
        <f t="shared" si="129"/>
        <v>5</v>
      </c>
      <c r="BB1219" s="36" t="s">
        <v>118</v>
      </c>
      <c r="BC1219" s="39" t="str">
        <f t="shared" si="130"/>
        <v/>
      </c>
      <c r="BD1219" s="16">
        <f>SUM(AR1219:AW1219)</f>
        <v>0</v>
      </c>
      <c r="BE1219" s="10">
        <f>SUM(AL1219:AQ1219)</f>
        <v>30</v>
      </c>
      <c r="BF1219" s="12">
        <f t="shared" si="131"/>
        <v>0</v>
      </c>
      <c r="BG1219" s="12">
        <f t="shared" si="132"/>
        <v>1</v>
      </c>
      <c r="BH1219" s="9">
        <f t="shared" si="133"/>
        <v>30</v>
      </c>
      <c r="BI1219" s="39" t="str">
        <f t="shared" si="134"/>
        <v/>
      </c>
      <c r="BK1219" s="75"/>
    </row>
    <row r="1220" spans="1:63">
      <c r="A1220" s="2">
        <v>1217</v>
      </c>
      <c r="B1220" s="2">
        <v>2025</v>
      </c>
      <c r="C1220" s="1">
        <v>0</v>
      </c>
      <c r="D1220" s="37" t="str">
        <v>01J100000VmB5YIAV</v>
      </c>
      <c r="E1220" s="37" t="str">
        <v>RAJU CEMENT STORE</v>
      </c>
      <c r="F1220" s="37" t="str">
        <v>BIHAR</v>
      </c>
      <c r="G1220" s="37" t="str">
        <v>AURANGABAD</v>
      </c>
      <c r="H1220" s="37">
        <v>0</v>
      </c>
      <c r="I1220" s="37" t="str">
        <v>MEWARAM MADHUSUDAN PRASAD &amp; SONS</v>
      </c>
      <c r="J1220" s="37" t="e">
        <v>#VALUE!</v>
      </c>
      <c r="K1220" s="37">
        <v>0</v>
      </c>
      <c r="L1220" s="37" t="str">
        <v>001J100000S01ukIAB</v>
      </c>
      <c r="M1220" s="37" t="str">
        <v>East</v>
      </c>
      <c r="N1220" s="2" t="e">
        <v>#VALUE!</v>
      </c>
      <c r="O1220" s="2" t="e">
        <v>#VALUE!</v>
      </c>
      <c r="P1220" s="2" t="e">
        <v>#VALUE!</v>
      </c>
      <c r="Q1220" s="2" t="str">
        <v>Jun'25</v>
      </c>
      <c r="R1220" s="2">
        <v>2026</v>
      </c>
      <c r="S1220" s="1">
        <v>0</v>
      </c>
      <c r="T1220" s="2">
        <v>400</v>
      </c>
      <c r="U1220" s="1">
        <v>0</v>
      </c>
      <c r="V1220" s="1" t="str">
        <v>Alien</v>
      </c>
      <c r="W1220" s="10">
        <v>0</v>
      </c>
      <c r="X1220" s="10">
        <v>0</v>
      </c>
      <c r="Y1220" s="10">
        <v>0</v>
      </c>
      <c r="Z1220" s="10">
        <v>0</v>
      </c>
      <c r="AA1220" s="10">
        <v>0</v>
      </c>
      <c r="AB1220" s="10">
        <v>0</v>
      </c>
      <c r="AC1220" s="10">
        <v>0</v>
      </c>
      <c r="AD1220" s="10">
        <v>0</v>
      </c>
      <c r="AE1220" s="10">
        <v>0</v>
      </c>
      <c r="AF1220" s="10">
        <v>0</v>
      </c>
      <c r="AG1220" s="10">
        <v>0</v>
      </c>
      <c r="AH1220" s="10">
        <v>0</v>
      </c>
      <c r="AI1220" s="10">
        <v>0</v>
      </c>
      <c r="AJ1220" s="10">
        <v>0</v>
      </c>
      <c r="AK1220" s="10">
        <v>0</v>
      </c>
      <c r="AL1220" s="10">
        <v>0</v>
      </c>
      <c r="AM1220" s="10">
        <v>0</v>
      </c>
      <c r="AN1220" s="10">
        <v>7</v>
      </c>
      <c r="AO1220" s="10">
        <v>0</v>
      </c>
      <c r="AP1220" s="10">
        <v>0</v>
      </c>
      <c r="AQ1220" s="10">
        <v>0</v>
      </c>
      <c r="AR1220" s="10">
        <v>0</v>
      </c>
      <c r="AS1220" s="16">
        <v>0</v>
      </c>
      <c r="AT1220" s="16">
        <v>0</v>
      </c>
      <c r="AU1220" s="16">
        <v>0</v>
      </c>
      <c r="AV1220" s="16">
        <v>0</v>
      </c>
      <c r="AW1220" s="16" t="str">
        <v/>
      </c>
      <c r="AX1220" s="10">
        <f t="shared" si="128"/>
        <v>7</v>
      </c>
      <c r="AY1220" s="10">
        <f>SUM(Z1220:AK1220)</f>
        <v>0</v>
      </c>
      <c r="AZ1220" s="2" t="s">
        <v>119</v>
      </c>
      <c r="BA1220" s="10">
        <f t="shared" si="129"/>
        <v>1.1666666666666667</v>
      </c>
      <c r="BB1220" s="36" t="s">
        <v>118</v>
      </c>
      <c r="BC1220" s="39" t="str">
        <f t="shared" si="130"/>
        <v/>
      </c>
      <c r="BD1220" s="16">
        <f>SUM(AR1220:AW1220)</f>
        <v>0</v>
      </c>
      <c r="BE1220" s="10">
        <f>SUM(AL1220:AQ1220)</f>
        <v>7</v>
      </c>
      <c r="BF1220" s="12">
        <f t="shared" si="131"/>
        <v>0</v>
      </c>
      <c r="BG1220" s="12">
        <f t="shared" si="132"/>
        <v>1</v>
      </c>
      <c r="BH1220" s="9">
        <f t="shared" si="133"/>
        <v>7</v>
      </c>
      <c r="BI1220" s="39" t="str">
        <f t="shared" si="134"/>
        <v/>
      </c>
      <c r="BK1220" s="75"/>
    </row>
    <row r="1221" spans="1:63">
      <c r="A1221" s="2">
        <v>1218</v>
      </c>
      <c r="B1221" s="2">
        <v>2025</v>
      </c>
      <c r="C1221" s="1">
        <v>0</v>
      </c>
      <c r="D1221" s="37" t="str">
        <v>001J100000Vm2mfIAB</v>
      </c>
      <c r="E1221" s="37" t="str">
        <v>JAI KRISHAN IRON &amp; STEEL</v>
      </c>
      <c r="F1221" s="37" t="str">
        <v>WEST BENGAL</v>
      </c>
      <c r="G1221" s="37" t="str">
        <v>24 PARAGANAS SOUTH</v>
      </c>
      <c r="H1221" s="37">
        <v>0</v>
      </c>
      <c r="I1221" s="37" t="str">
        <v>KEDIA PIPES PRIVATE LMITED</v>
      </c>
      <c r="J1221" s="37" t="str">
        <v>Ragon Poddar</v>
      </c>
      <c r="K1221" s="37">
        <v>0</v>
      </c>
      <c r="L1221" s="37" t="str">
        <v>001J100000S140JIAR</v>
      </c>
      <c r="M1221" s="37" t="str">
        <v>East</v>
      </c>
      <c r="N1221" s="2">
        <v>700104</v>
      </c>
      <c r="O1221" s="2" t="str">
        <v>19BUIPD0248J1ZM</v>
      </c>
      <c r="P1221" s="2">
        <v>9874340841</v>
      </c>
      <c r="Q1221" s="2" t="str">
        <v>Jun'25</v>
      </c>
      <c r="R1221" s="2">
        <v>2026</v>
      </c>
      <c r="S1221" s="1">
        <v>0</v>
      </c>
      <c r="T1221" s="2">
        <v>400</v>
      </c>
      <c r="U1221" s="1">
        <v>1.2591666666666666E-2</v>
      </c>
      <c r="V1221" s="1" t="str">
        <v>Alien</v>
      </c>
      <c r="W1221" s="10">
        <v>0</v>
      </c>
      <c r="X1221" s="10">
        <v>0</v>
      </c>
      <c r="Y1221" s="10">
        <v>0</v>
      </c>
      <c r="Z1221" s="10">
        <v>0</v>
      </c>
      <c r="AA1221" s="10">
        <v>0</v>
      </c>
      <c r="AB1221" s="10">
        <v>0</v>
      </c>
      <c r="AC1221" s="10">
        <v>0</v>
      </c>
      <c r="AD1221" s="10">
        <v>0</v>
      </c>
      <c r="AE1221" s="10">
        <v>0</v>
      </c>
      <c r="AF1221" s="10">
        <v>0</v>
      </c>
      <c r="AG1221" s="10">
        <v>0</v>
      </c>
      <c r="AH1221" s="10">
        <v>0</v>
      </c>
      <c r="AI1221" s="10">
        <v>0</v>
      </c>
      <c r="AJ1221" s="10">
        <v>0</v>
      </c>
      <c r="AK1221" s="10">
        <v>0</v>
      </c>
      <c r="AL1221" s="10">
        <v>0</v>
      </c>
      <c r="AM1221" s="10">
        <v>0</v>
      </c>
      <c r="AN1221" s="10">
        <v>13</v>
      </c>
      <c r="AO1221" s="10">
        <v>0</v>
      </c>
      <c r="AP1221" s="10">
        <v>12.3</v>
      </c>
      <c r="AQ1221" s="10">
        <v>0</v>
      </c>
      <c r="AR1221" s="10">
        <v>0</v>
      </c>
      <c r="AS1221" s="16">
        <v>0</v>
      </c>
      <c r="AT1221" s="16">
        <v>15.11</v>
      </c>
      <c r="AU1221" s="16">
        <v>0</v>
      </c>
      <c r="AV1221" s="16">
        <v>0</v>
      </c>
      <c r="AW1221" s="16">
        <v>8</v>
      </c>
      <c r="AX1221" s="10">
        <f t="shared" ref="AX1221:AX1284" si="135">SUM(AL1221:AW1221)</f>
        <v>48.41</v>
      </c>
      <c r="AY1221" s="10">
        <f>SUM(Z1221:AK1221)</f>
        <v>0</v>
      </c>
      <c r="AZ1221" s="2" t="s">
        <v>119</v>
      </c>
      <c r="BA1221" s="10">
        <f t="shared" ref="BA1221:BA1284" si="136">AVERAGE(AL1221:AQ1221)</f>
        <v>4.2166666666666668</v>
      </c>
      <c r="BB1221" s="36" t="s">
        <v>118</v>
      </c>
      <c r="BC1221" s="39" t="str">
        <f t="shared" ref="BC1221:BC1284" si="137">IF(AZ1221="Yes","",IF(AX1221&gt;1250,"E",IF(AX1221&gt;750,"D",
IF(AX1221&gt;=500,"C",
IF(AX1221&gt;=300,"B",
IF(AX1221&gt;=200,"A",
""))))))</f>
        <v/>
      </c>
      <c r="BD1221" s="16">
        <f>SUM(AR1221:AW1221)</f>
        <v>23.11</v>
      </c>
      <c r="BE1221" s="10">
        <f>SUM(AL1221:AQ1221)</f>
        <v>25.3</v>
      </c>
      <c r="BF1221" s="12">
        <f t="shared" ref="BF1221:BF1284" si="138">IFERROR(BD1221/$AX1221,"")</f>
        <v>0.47738070646560632</v>
      </c>
      <c r="BG1221" s="12">
        <f t="shared" ref="BG1221:BG1284" si="139">IFERROR(BE1221/$AX1221,"")</f>
        <v>0.52261929353439374</v>
      </c>
      <c r="BH1221" s="9">
        <f t="shared" ref="BH1221:BH1284" si="140">SUM(AL1221:AW1221)</f>
        <v>48.41</v>
      </c>
      <c r="BI1221" s="39" t="str">
        <f t="shared" ref="BI1221:BI1284" si="141">IF(AZ1221="Yes","",IF(BH1221&gt;=1250,"E",IF(BH1221&gt;=750,"D",
IF(BH1221&gt;=500,"C",
IF(BH1221&gt;=300,"B",
IF(BH1221&gt;=200,"A",
""))))))</f>
        <v/>
      </c>
      <c r="BK1221" s="75"/>
    </row>
    <row r="1222" spans="1:63">
      <c r="A1222" s="2">
        <v>1219</v>
      </c>
      <c r="B1222" s="2">
        <v>2025</v>
      </c>
      <c r="C1222" s="1">
        <v>0</v>
      </c>
      <c r="D1222" s="37" t="str">
        <v>001J100000VnbSWIAZ</v>
      </c>
      <c r="E1222" s="37" t="str">
        <v>M/S MAA SANDHYA ENTERPRISE</v>
      </c>
      <c r="F1222" s="37" t="str">
        <v>WEST BENGAL</v>
      </c>
      <c r="G1222" s="37" t="str">
        <v>MEDINIPUR WEST</v>
      </c>
      <c r="H1222" s="37">
        <v>0</v>
      </c>
      <c r="I1222" s="37" t="str">
        <v>NERIUM MULTICOM LLP</v>
      </c>
      <c r="J1222" s="37" t="str">
        <v>Ragon Poddar</v>
      </c>
      <c r="K1222" s="37">
        <v>0</v>
      </c>
      <c r="L1222" s="37" t="str">
        <v>001J100000RytAcIAJ</v>
      </c>
      <c r="M1222" s="37" t="str">
        <v>East</v>
      </c>
      <c r="N1222" s="2">
        <v>721124</v>
      </c>
      <c r="O1222" s="2" t="str">
        <v>19ICRPS5669Q1ZV</v>
      </c>
      <c r="P1222" s="2">
        <v>7872054512</v>
      </c>
      <c r="Q1222" s="2" t="str">
        <v>Jun'25</v>
      </c>
      <c r="R1222" s="2">
        <v>2026</v>
      </c>
      <c r="S1222" s="1">
        <v>0</v>
      </c>
      <c r="T1222" s="2">
        <v>700</v>
      </c>
      <c r="U1222" s="1">
        <v>0</v>
      </c>
      <c r="V1222" s="1" t="str">
        <v>Alien</v>
      </c>
      <c r="W1222" s="10">
        <v>0</v>
      </c>
      <c r="X1222" s="10">
        <v>0</v>
      </c>
      <c r="Y1222" s="10">
        <v>0</v>
      </c>
      <c r="Z1222" s="10">
        <v>0</v>
      </c>
      <c r="AA1222" s="10">
        <v>0</v>
      </c>
      <c r="AB1222" s="10">
        <v>0</v>
      </c>
      <c r="AC1222" s="10">
        <v>0</v>
      </c>
      <c r="AD1222" s="10">
        <v>0</v>
      </c>
      <c r="AE1222" s="10">
        <v>0</v>
      </c>
      <c r="AF1222" s="10">
        <v>0</v>
      </c>
      <c r="AG1222" s="10">
        <v>0</v>
      </c>
      <c r="AH1222" s="10">
        <v>0</v>
      </c>
      <c r="AI1222" s="10">
        <v>0</v>
      </c>
      <c r="AJ1222" s="10">
        <v>0</v>
      </c>
      <c r="AK1222" s="10">
        <v>0</v>
      </c>
      <c r="AL1222" s="10">
        <v>0</v>
      </c>
      <c r="AM1222" s="10">
        <v>0</v>
      </c>
      <c r="AN1222" s="10">
        <v>12</v>
      </c>
      <c r="AO1222" s="10">
        <v>0</v>
      </c>
      <c r="AP1222" s="10">
        <v>0</v>
      </c>
      <c r="AQ1222" s="10">
        <v>0</v>
      </c>
      <c r="AR1222" s="10">
        <v>0</v>
      </c>
      <c r="AS1222" s="16">
        <v>0</v>
      </c>
      <c r="AT1222" s="16">
        <v>0</v>
      </c>
      <c r="AU1222" s="16">
        <v>0</v>
      </c>
      <c r="AV1222" s="16">
        <v>0</v>
      </c>
      <c r="AW1222" s="16" t="str">
        <v/>
      </c>
      <c r="AX1222" s="10">
        <f t="shared" si="135"/>
        <v>12</v>
      </c>
      <c r="AY1222" s="10">
        <f>SUM(Z1222:AK1222)</f>
        <v>0</v>
      </c>
      <c r="AZ1222" s="2" t="s">
        <v>119</v>
      </c>
      <c r="BA1222" s="10">
        <f t="shared" si="136"/>
        <v>2</v>
      </c>
      <c r="BB1222" s="36" t="s">
        <v>118</v>
      </c>
      <c r="BC1222" s="39" t="str">
        <f t="shared" si="137"/>
        <v/>
      </c>
      <c r="BD1222" s="16">
        <f>SUM(AR1222:AW1222)</f>
        <v>0</v>
      </c>
      <c r="BE1222" s="10">
        <f>SUM(AL1222:AQ1222)</f>
        <v>12</v>
      </c>
      <c r="BF1222" s="12">
        <f t="shared" si="138"/>
        <v>0</v>
      </c>
      <c r="BG1222" s="12">
        <f t="shared" si="139"/>
        <v>1</v>
      </c>
      <c r="BH1222" s="9">
        <f t="shared" si="140"/>
        <v>12</v>
      </c>
      <c r="BI1222" s="39" t="str">
        <f t="shared" si="141"/>
        <v/>
      </c>
      <c r="BK1222" s="75"/>
    </row>
    <row r="1223" spans="1:63">
      <c r="A1223" s="2">
        <v>1220</v>
      </c>
      <c r="B1223" s="2">
        <v>2025</v>
      </c>
      <c r="C1223" s="1">
        <v>0</v>
      </c>
      <c r="D1223" s="37" t="str">
        <v>001J100000Vo1CmIAJ</v>
      </c>
      <c r="E1223" s="37" t="str">
        <v>MAA BRAMBHANI ENTERPRISE</v>
      </c>
      <c r="F1223" s="37" t="str">
        <v>WEST BENGAL</v>
      </c>
      <c r="G1223" s="37" t="str">
        <v>MEDINIPUR WEST</v>
      </c>
      <c r="H1223" s="37">
        <v>0</v>
      </c>
      <c r="I1223" s="37" t="str">
        <v>NERIUM MULTICOM LLP</v>
      </c>
      <c r="J1223" s="37" t="str">
        <v>Ragon Poddar</v>
      </c>
      <c r="K1223" s="37">
        <v>0</v>
      </c>
      <c r="L1223" s="37" t="str">
        <v>001J100000RytAcIAJ</v>
      </c>
      <c r="M1223" s="37" t="str">
        <v>East</v>
      </c>
      <c r="N1223" s="2">
        <v>721437</v>
      </c>
      <c r="O1223" s="2" t="str">
        <v>19BLXPM5892B2ZC</v>
      </c>
      <c r="P1223" s="2">
        <v>9800419098</v>
      </c>
      <c r="Q1223" s="2" t="str">
        <v>Jun'25</v>
      </c>
      <c r="R1223" s="2">
        <v>2026</v>
      </c>
      <c r="S1223" s="1">
        <v>0</v>
      </c>
      <c r="T1223" s="2">
        <v>150</v>
      </c>
      <c r="U1223" s="1">
        <v>0</v>
      </c>
      <c r="V1223" s="1" t="str">
        <v>Challenger</v>
      </c>
      <c r="W1223" s="10">
        <v>0</v>
      </c>
      <c r="X1223" s="10">
        <v>0</v>
      </c>
      <c r="Y1223" s="10">
        <v>0</v>
      </c>
      <c r="Z1223" s="10">
        <v>0</v>
      </c>
      <c r="AA1223" s="10">
        <v>0</v>
      </c>
      <c r="AB1223" s="10">
        <v>0</v>
      </c>
      <c r="AC1223" s="10">
        <v>0</v>
      </c>
      <c r="AD1223" s="10">
        <v>0</v>
      </c>
      <c r="AE1223" s="10">
        <v>0</v>
      </c>
      <c r="AF1223" s="10">
        <v>0</v>
      </c>
      <c r="AG1223" s="10">
        <v>0</v>
      </c>
      <c r="AH1223" s="10">
        <v>0</v>
      </c>
      <c r="AI1223" s="10">
        <v>0</v>
      </c>
      <c r="AJ1223" s="10">
        <v>0</v>
      </c>
      <c r="AK1223" s="10">
        <v>0</v>
      </c>
      <c r="AL1223" s="10">
        <v>0</v>
      </c>
      <c r="AM1223" s="10">
        <v>0</v>
      </c>
      <c r="AN1223" s="10">
        <v>13</v>
      </c>
      <c r="AO1223" s="10">
        <v>0</v>
      </c>
      <c r="AP1223" s="10">
        <v>0</v>
      </c>
      <c r="AQ1223" s="10">
        <v>0</v>
      </c>
      <c r="AR1223" s="10">
        <v>0</v>
      </c>
      <c r="AS1223" s="16">
        <v>0</v>
      </c>
      <c r="AT1223" s="16">
        <v>0</v>
      </c>
      <c r="AU1223" s="16">
        <v>0</v>
      </c>
      <c r="AV1223" s="16">
        <v>0</v>
      </c>
      <c r="AW1223" s="16" t="str">
        <v/>
      </c>
      <c r="AX1223" s="10">
        <f t="shared" si="135"/>
        <v>13</v>
      </c>
      <c r="AY1223" s="10">
        <f>SUM(Z1223:AK1223)</f>
        <v>0</v>
      </c>
      <c r="AZ1223" s="2" t="s">
        <v>119</v>
      </c>
      <c r="BA1223" s="10">
        <f t="shared" si="136"/>
        <v>2.1666666666666665</v>
      </c>
      <c r="BB1223" s="36" t="s">
        <v>118</v>
      </c>
      <c r="BC1223" s="39" t="str">
        <f t="shared" si="137"/>
        <v/>
      </c>
      <c r="BD1223" s="16">
        <f>SUM(AR1223:AW1223)</f>
        <v>0</v>
      </c>
      <c r="BE1223" s="10">
        <f>SUM(AL1223:AQ1223)</f>
        <v>13</v>
      </c>
      <c r="BF1223" s="12">
        <f t="shared" si="138"/>
        <v>0</v>
      </c>
      <c r="BG1223" s="12">
        <f t="shared" si="139"/>
        <v>1</v>
      </c>
      <c r="BH1223" s="9">
        <f t="shared" si="140"/>
        <v>13</v>
      </c>
      <c r="BI1223" s="39" t="str">
        <f t="shared" si="141"/>
        <v/>
      </c>
      <c r="BK1223" s="75"/>
    </row>
    <row r="1224" spans="1:63">
      <c r="A1224" s="2">
        <v>1221</v>
      </c>
      <c r="B1224" s="2">
        <v>2025</v>
      </c>
      <c r="C1224" s="1">
        <v>0</v>
      </c>
      <c r="D1224" s="37" t="str">
        <v>001J100000VnU1lIAF</v>
      </c>
      <c r="E1224" s="37" t="str">
        <v>RAJ BUILDERS</v>
      </c>
      <c r="F1224" s="37" t="str">
        <v>WEST BENGAL</v>
      </c>
      <c r="G1224" s="37" t="str">
        <v>24 PARAGANAS NORTH</v>
      </c>
      <c r="H1224" s="37">
        <v>0</v>
      </c>
      <c r="I1224" s="37" t="str">
        <v>NERIUM MULTICOM LLP</v>
      </c>
      <c r="J1224" s="37" t="str">
        <v>Ragon Poddar</v>
      </c>
      <c r="K1224" s="37">
        <v>0</v>
      </c>
      <c r="L1224" s="37" t="str">
        <v>001J100000RytAcIAJ</v>
      </c>
      <c r="M1224" s="37" t="str">
        <v>East</v>
      </c>
      <c r="N1224" s="2">
        <v>743133</v>
      </c>
      <c r="O1224" s="2" t="str">
        <v>19AFPPP9788Q1ZQ</v>
      </c>
      <c r="P1224" s="2">
        <v>9433047083</v>
      </c>
      <c r="Q1224" s="2" t="str">
        <v>Jun'25</v>
      </c>
      <c r="R1224" s="2">
        <v>2026</v>
      </c>
      <c r="S1224" s="1">
        <v>0</v>
      </c>
      <c r="T1224" s="2">
        <v>90</v>
      </c>
      <c r="U1224" s="1">
        <v>0</v>
      </c>
      <c r="V1224" s="1" t="str">
        <v>Challenger</v>
      </c>
      <c r="W1224" s="10">
        <v>0</v>
      </c>
      <c r="X1224" s="10">
        <v>0</v>
      </c>
      <c r="Y1224" s="10">
        <v>0</v>
      </c>
      <c r="Z1224" s="10">
        <v>0</v>
      </c>
      <c r="AA1224" s="10">
        <v>0</v>
      </c>
      <c r="AB1224" s="10">
        <v>0</v>
      </c>
      <c r="AC1224" s="10">
        <v>0</v>
      </c>
      <c r="AD1224" s="10">
        <v>0</v>
      </c>
      <c r="AE1224" s="10">
        <v>0</v>
      </c>
      <c r="AF1224" s="10">
        <v>0</v>
      </c>
      <c r="AG1224" s="10">
        <v>0</v>
      </c>
      <c r="AH1224" s="10">
        <v>0</v>
      </c>
      <c r="AI1224" s="10">
        <v>0</v>
      </c>
      <c r="AJ1224" s="10">
        <v>0</v>
      </c>
      <c r="AK1224" s="10">
        <v>0</v>
      </c>
      <c r="AL1224" s="10">
        <v>0</v>
      </c>
      <c r="AM1224" s="10">
        <v>0</v>
      </c>
      <c r="AN1224" s="10">
        <v>12</v>
      </c>
      <c r="AO1224" s="10">
        <v>0</v>
      </c>
      <c r="AP1224" s="10">
        <v>0</v>
      </c>
      <c r="AQ1224" s="10">
        <v>0</v>
      </c>
      <c r="AR1224" s="10">
        <v>0</v>
      </c>
      <c r="AS1224" s="16">
        <v>0</v>
      </c>
      <c r="AT1224" s="16">
        <v>0</v>
      </c>
      <c r="AU1224" s="16">
        <v>0</v>
      </c>
      <c r="AV1224" s="16">
        <v>0</v>
      </c>
      <c r="AW1224" s="16" t="str">
        <v/>
      </c>
      <c r="AX1224" s="10">
        <f t="shared" si="135"/>
        <v>12</v>
      </c>
      <c r="AY1224" s="10">
        <f>SUM(Z1224:AK1224)</f>
        <v>0</v>
      </c>
      <c r="AZ1224" s="2" t="s">
        <v>119</v>
      </c>
      <c r="BA1224" s="10">
        <f t="shared" si="136"/>
        <v>2</v>
      </c>
      <c r="BB1224" s="36" t="s">
        <v>118</v>
      </c>
      <c r="BC1224" s="39" t="str">
        <f t="shared" si="137"/>
        <v/>
      </c>
      <c r="BD1224" s="16">
        <f>SUM(AR1224:AW1224)</f>
        <v>0</v>
      </c>
      <c r="BE1224" s="10">
        <f>SUM(AL1224:AQ1224)</f>
        <v>12</v>
      </c>
      <c r="BF1224" s="12">
        <f t="shared" si="138"/>
        <v>0</v>
      </c>
      <c r="BG1224" s="12">
        <f t="shared" si="139"/>
        <v>1</v>
      </c>
      <c r="BH1224" s="9">
        <f t="shared" si="140"/>
        <v>12</v>
      </c>
      <c r="BI1224" s="39" t="str">
        <f t="shared" si="141"/>
        <v/>
      </c>
      <c r="BK1224" s="75"/>
    </row>
    <row r="1225" spans="1:63">
      <c r="A1225" s="2">
        <v>1222</v>
      </c>
      <c r="B1225" s="2">
        <v>2025</v>
      </c>
      <c r="C1225" s="1">
        <v>0</v>
      </c>
      <c r="D1225" s="37" t="str">
        <v>0015g00001RRKP0AAP</v>
      </c>
      <c r="E1225" s="37" t="str">
        <v>M/S MAHAVEER STEEL HOME</v>
      </c>
      <c r="F1225" s="37" t="str">
        <v>MADHYA PRADESH</v>
      </c>
      <c r="G1225" s="37" t="str">
        <v>SAGAR</v>
      </c>
      <c r="H1225" s="37" t="str">
        <v>Bina</v>
      </c>
      <c r="I1225" s="37" t="str">
        <v>Global Steel</v>
      </c>
      <c r="J1225" s="37" t="str">
        <v>Dharmendra Kumar Yadav</v>
      </c>
      <c r="K1225" s="37">
        <v>0</v>
      </c>
      <c r="L1225" s="37" t="str">
        <v>C13471</v>
      </c>
      <c r="M1225" s="37" t="str">
        <v>Central</v>
      </c>
      <c r="N1225" s="2">
        <v>470113</v>
      </c>
      <c r="O1225" s="2" t="str">
        <v>23AFFPJ2937R1Z2</v>
      </c>
      <c r="P1225" s="2">
        <v>8871996988</v>
      </c>
      <c r="Q1225" s="2" t="str">
        <v>Jun'25</v>
      </c>
      <c r="R1225" s="2">
        <v>2026</v>
      </c>
      <c r="S1225" s="1">
        <v>0</v>
      </c>
      <c r="T1225" s="2">
        <v>300</v>
      </c>
      <c r="U1225" s="1">
        <v>4.5144444444444452E-2</v>
      </c>
      <c r="V1225" s="1" t="str">
        <v>Alien</v>
      </c>
      <c r="W1225" s="10">
        <v>0</v>
      </c>
      <c r="X1225" s="10">
        <v>0</v>
      </c>
      <c r="Y1225" s="10">
        <v>0</v>
      </c>
      <c r="Z1225" s="10">
        <v>0</v>
      </c>
      <c r="AA1225" s="10">
        <v>0</v>
      </c>
      <c r="AB1225" s="10">
        <v>0</v>
      </c>
      <c r="AC1225" s="10">
        <v>0</v>
      </c>
      <c r="AD1225" s="10">
        <v>0</v>
      </c>
      <c r="AE1225" s="10">
        <v>0</v>
      </c>
      <c r="AF1225" s="10">
        <v>0</v>
      </c>
      <c r="AG1225" s="10">
        <v>0</v>
      </c>
      <c r="AH1225" s="10">
        <v>0</v>
      </c>
      <c r="AI1225" s="10">
        <v>0</v>
      </c>
      <c r="AJ1225" s="10">
        <v>0</v>
      </c>
      <c r="AK1225" s="10">
        <v>0</v>
      </c>
      <c r="AL1225" s="10">
        <v>0</v>
      </c>
      <c r="AM1225" s="10">
        <v>0</v>
      </c>
      <c r="AN1225" s="10">
        <v>30</v>
      </c>
      <c r="AO1225" s="10">
        <v>0</v>
      </c>
      <c r="AP1225" s="10">
        <v>30.18</v>
      </c>
      <c r="AQ1225" s="10">
        <v>0</v>
      </c>
      <c r="AR1225" s="10">
        <v>0</v>
      </c>
      <c r="AS1225" s="16">
        <v>0</v>
      </c>
      <c r="AT1225" s="16">
        <v>40.630000000000003</v>
      </c>
      <c r="AU1225" s="16">
        <v>0</v>
      </c>
      <c r="AV1225" s="16">
        <v>0</v>
      </c>
      <c r="AW1225" s="16" t="str">
        <v/>
      </c>
      <c r="AX1225" s="10">
        <f t="shared" si="135"/>
        <v>100.81</v>
      </c>
      <c r="AY1225" s="10">
        <f>SUM(Z1225:AK1225)</f>
        <v>0</v>
      </c>
      <c r="AZ1225" s="2" t="s">
        <v>119</v>
      </c>
      <c r="BA1225" s="10">
        <f t="shared" si="136"/>
        <v>10.029999999999999</v>
      </c>
      <c r="BB1225" s="36" t="s">
        <v>118</v>
      </c>
      <c r="BC1225" s="39" t="str">
        <f t="shared" si="137"/>
        <v/>
      </c>
      <c r="BD1225" s="16">
        <f>SUM(AR1225:AW1225)</f>
        <v>40.630000000000003</v>
      </c>
      <c r="BE1225" s="10">
        <f>SUM(AL1225:AQ1225)</f>
        <v>60.18</v>
      </c>
      <c r="BF1225" s="12">
        <f t="shared" si="138"/>
        <v>0.40303541315345703</v>
      </c>
      <c r="BG1225" s="12">
        <f t="shared" si="139"/>
        <v>0.59696458684654297</v>
      </c>
      <c r="BH1225" s="9">
        <f t="shared" si="140"/>
        <v>100.81</v>
      </c>
      <c r="BI1225" s="39" t="str">
        <f t="shared" si="141"/>
        <v/>
      </c>
      <c r="BK1225" s="75"/>
    </row>
    <row r="1226" spans="1:63">
      <c r="A1226" s="2">
        <v>1223</v>
      </c>
      <c r="B1226" s="2">
        <v>2025</v>
      </c>
      <c r="C1226" s="1">
        <v>0</v>
      </c>
      <c r="D1226" s="37" t="str">
        <v>001J100000VnWbMIAV</v>
      </c>
      <c r="E1226" s="37" t="str">
        <v>KOSHAMBI ISPAT PRIVATE LIMITED</v>
      </c>
      <c r="F1226" s="37" t="str">
        <v>CHHATTISGARH</v>
      </c>
      <c r="G1226" s="37" t="str">
        <v>RAIPUR</v>
      </c>
      <c r="H1226" s="37" t="str">
        <v>Raipur</v>
      </c>
      <c r="I1226" s="37" t="str">
        <v>Global Steel</v>
      </c>
      <c r="J1226" s="37" t="str">
        <v>Swapnil Dahayat</v>
      </c>
      <c r="K1226" s="37">
        <v>0</v>
      </c>
      <c r="L1226" s="37" t="str">
        <v>C13471</v>
      </c>
      <c r="M1226" s="37" t="str">
        <v>Central</v>
      </c>
      <c r="N1226" s="2">
        <v>492001</v>
      </c>
      <c r="O1226" s="2" t="str">
        <v>22AAKCK7141H1ZM</v>
      </c>
      <c r="P1226" s="2">
        <v>9827160929</v>
      </c>
      <c r="Q1226" s="2" t="str">
        <v>Jun'25</v>
      </c>
      <c r="R1226" s="2">
        <v>2026</v>
      </c>
      <c r="S1226" s="1">
        <v>0</v>
      </c>
      <c r="T1226" s="2">
        <v>200</v>
      </c>
      <c r="U1226" s="1">
        <v>0</v>
      </c>
      <c r="V1226" s="1" t="str">
        <v>Challenger</v>
      </c>
      <c r="W1226" s="10">
        <v>0</v>
      </c>
      <c r="X1226" s="10">
        <v>0</v>
      </c>
      <c r="Y1226" s="10">
        <v>0</v>
      </c>
      <c r="Z1226" s="10">
        <v>0</v>
      </c>
      <c r="AA1226" s="10">
        <v>0</v>
      </c>
      <c r="AB1226" s="10">
        <v>0</v>
      </c>
      <c r="AC1226" s="10">
        <v>0</v>
      </c>
      <c r="AD1226" s="10">
        <v>0</v>
      </c>
      <c r="AE1226" s="10">
        <v>0</v>
      </c>
      <c r="AF1226" s="10">
        <v>0</v>
      </c>
      <c r="AG1226" s="10">
        <v>0</v>
      </c>
      <c r="AH1226" s="10">
        <v>0</v>
      </c>
      <c r="AI1226" s="10">
        <v>0</v>
      </c>
      <c r="AJ1226" s="10">
        <v>0</v>
      </c>
      <c r="AK1226" s="10">
        <v>0</v>
      </c>
      <c r="AL1226" s="10">
        <v>0</v>
      </c>
      <c r="AM1226" s="10">
        <v>0</v>
      </c>
      <c r="AN1226" s="10">
        <v>41</v>
      </c>
      <c r="AO1226" s="10">
        <v>0</v>
      </c>
      <c r="AP1226" s="10">
        <v>0</v>
      </c>
      <c r="AQ1226" s="10">
        <v>0</v>
      </c>
      <c r="AR1226" s="10">
        <v>0</v>
      </c>
      <c r="AS1226" s="16">
        <v>0</v>
      </c>
      <c r="AT1226" s="16">
        <v>0</v>
      </c>
      <c r="AU1226" s="16">
        <v>0</v>
      </c>
      <c r="AV1226" s="16">
        <v>0</v>
      </c>
      <c r="AW1226" s="16" t="str">
        <v/>
      </c>
      <c r="AX1226" s="10">
        <f t="shared" si="135"/>
        <v>41</v>
      </c>
      <c r="AY1226" s="10">
        <f>SUM(Z1226:AK1226)</f>
        <v>0</v>
      </c>
      <c r="AZ1226" s="2" t="s">
        <v>119</v>
      </c>
      <c r="BA1226" s="10">
        <f t="shared" si="136"/>
        <v>6.833333333333333</v>
      </c>
      <c r="BB1226" s="36" t="s">
        <v>118</v>
      </c>
      <c r="BC1226" s="39" t="str">
        <f t="shared" si="137"/>
        <v/>
      </c>
      <c r="BD1226" s="16">
        <f>SUM(AR1226:AW1226)</f>
        <v>0</v>
      </c>
      <c r="BE1226" s="10">
        <f>SUM(AL1226:AQ1226)</f>
        <v>41</v>
      </c>
      <c r="BF1226" s="12">
        <f t="shared" si="138"/>
        <v>0</v>
      </c>
      <c r="BG1226" s="12">
        <f t="shared" si="139"/>
        <v>1</v>
      </c>
      <c r="BH1226" s="9">
        <f t="shared" si="140"/>
        <v>41</v>
      </c>
      <c r="BI1226" s="39" t="str">
        <f t="shared" si="141"/>
        <v/>
      </c>
      <c r="BK1226" s="75"/>
    </row>
    <row r="1227" spans="1:63">
      <c r="A1227" s="2">
        <v>1224</v>
      </c>
      <c r="B1227" s="2">
        <v>2025</v>
      </c>
      <c r="C1227" s="1">
        <v>0</v>
      </c>
      <c r="D1227" s="37" t="str">
        <v>0015g00001ca0sqAAA</v>
      </c>
      <c r="E1227" s="37" t="str">
        <v>Parasram Steel</v>
      </c>
      <c r="F1227" s="37" t="str">
        <v>MADHYA PRADESH</v>
      </c>
      <c r="G1227" s="37" t="str">
        <v>JABALPUR</v>
      </c>
      <c r="H1227" s="37" t="str">
        <v>Jabalpur</v>
      </c>
      <c r="I1227" s="37" t="str">
        <v>Global Steel</v>
      </c>
      <c r="J1227" s="37" t="str">
        <v>Swapnil Dahayat</v>
      </c>
      <c r="K1227" s="37">
        <v>0</v>
      </c>
      <c r="L1227" s="37" t="str">
        <v>C13471</v>
      </c>
      <c r="M1227" s="37" t="str">
        <v>Central</v>
      </c>
      <c r="N1227" s="2">
        <v>482001</v>
      </c>
      <c r="O1227" s="2" t="str">
        <v>23ADJPA7628A1ZC</v>
      </c>
      <c r="P1227" s="2">
        <v>9893052554</v>
      </c>
      <c r="Q1227" s="2" t="str">
        <v>Jun'25</v>
      </c>
      <c r="R1227" s="2">
        <v>2026</v>
      </c>
      <c r="S1227" s="1">
        <v>0</v>
      </c>
      <c r="T1227" s="2">
        <v>250</v>
      </c>
      <c r="U1227" s="1">
        <v>8.1199999999999987E-3</v>
      </c>
      <c r="V1227" s="1" t="str">
        <v>Alien</v>
      </c>
      <c r="W1227" s="10">
        <v>0</v>
      </c>
      <c r="X1227" s="10">
        <v>0</v>
      </c>
      <c r="Y1227" s="10">
        <v>0</v>
      </c>
      <c r="Z1227" s="10">
        <v>0</v>
      </c>
      <c r="AA1227" s="10">
        <v>0</v>
      </c>
      <c r="AB1227" s="10">
        <v>0</v>
      </c>
      <c r="AC1227" s="10">
        <v>0</v>
      </c>
      <c r="AD1227" s="10">
        <v>0</v>
      </c>
      <c r="AE1227" s="10">
        <v>0</v>
      </c>
      <c r="AF1227" s="10">
        <v>0</v>
      </c>
      <c r="AG1227" s="10">
        <v>0</v>
      </c>
      <c r="AH1227" s="10">
        <v>0</v>
      </c>
      <c r="AI1227" s="10">
        <v>0</v>
      </c>
      <c r="AJ1227" s="10">
        <v>0</v>
      </c>
      <c r="AK1227" s="10">
        <v>0</v>
      </c>
      <c r="AL1227" s="10">
        <v>0</v>
      </c>
      <c r="AM1227" s="10">
        <v>0</v>
      </c>
      <c r="AN1227" s="10">
        <v>2</v>
      </c>
      <c r="AO1227" s="10">
        <v>0</v>
      </c>
      <c r="AP1227" s="10">
        <v>0</v>
      </c>
      <c r="AQ1227" s="10">
        <v>0</v>
      </c>
      <c r="AR1227" s="10">
        <v>0</v>
      </c>
      <c r="AS1227" s="16">
        <v>0</v>
      </c>
      <c r="AT1227" s="16">
        <v>0</v>
      </c>
      <c r="AU1227" s="16">
        <v>0</v>
      </c>
      <c r="AV1227" s="16">
        <v>6.09</v>
      </c>
      <c r="AW1227" s="16">
        <v>3</v>
      </c>
      <c r="AX1227" s="10">
        <f t="shared" si="135"/>
        <v>11.09</v>
      </c>
      <c r="AY1227" s="10">
        <f>SUM(Z1227:AK1227)</f>
        <v>0</v>
      </c>
      <c r="AZ1227" s="2" t="s">
        <v>119</v>
      </c>
      <c r="BA1227" s="10">
        <f t="shared" si="136"/>
        <v>0.33333333333333331</v>
      </c>
      <c r="BB1227" s="36" t="s">
        <v>118</v>
      </c>
      <c r="BC1227" s="39" t="str">
        <f t="shared" si="137"/>
        <v/>
      </c>
      <c r="BD1227" s="16">
        <f>SUM(AR1227:AW1227)</f>
        <v>9.09</v>
      </c>
      <c r="BE1227" s="10">
        <f>SUM(AL1227:AQ1227)</f>
        <v>2</v>
      </c>
      <c r="BF1227" s="12">
        <f t="shared" si="138"/>
        <v>0.81965734896302977</v>
      </c>
      <c r="BG1227" s="12">
        <f t="shared" si="139"/>
        <v>0.18034265103697025</v>
      </c>
      <c r="BH1227" s="9">
        <f t="shared" si="140"/>
        <v>11.09</v>
      </c>
      <c r="BI1227" s="39" t="str">
        <f t="shared" si="141"/>
        <v/>
      </c>
      <c r="BK1227" s="75"/>
    </row>
    <row r="1228" spans="1:63">
      <c r="A1228" s="2">
        <v>1225</v>
      </c>
      <c r="B1228" s="2">
        <v>2025</v>
      </c>
      <c r="C1228" s="1">
        <v>0</v>
      </c>
      <c r="D1228" s="37" t="str">
        <v>001J100000S0WQbIAN</v>
      </c>
      <c r="E1228" s="37" t="str">
        <v>M/S KRISHNA TRADERS</v>
      </c>
      <c r="F1228" s="37" t="str">
        <v>MADHYA PRADESH</v>
      </c>
      <c r="G1228" s="37" t="str">
        <v>BHOPAL</v>
      </c>
      <c r="H1228" s="37" t="str">
        <v>BHOPAL</v>
      </c>
      <c r="I1228" s="37" t="str">
        <v>Global Steel</v>
      </c>
      <c r="J1228" s="37" t="str">
        <v>Rubean Luther</v>
      </c>
      <c r="K1228" s="37">
        <v>0</v>
      </c>
      <c r="L1228" s="37" t="str">
        <v>C13471</v>
      </c>
      <c r="M1228" s="37" t="str">
        <v>Central</v>
      </c>
      <c r="N1228" s="2">
        <v>462003</v>
      </c>
      <c r="O1228" s="2" t="str">
        <v>23AEOPG9079D1ZC</v>
      </c>
      <c r="P1228" s="2">
        <v>8959304112</v>
      </c>
      <c r="Q1228" s="2" t="str">
        <v>Jun'25</v>
      </c>
      <c r="R1228" s="2">
        <v>2026</v>
      </c>
      <c r="S1228" s="1">
        <v>0</v>
      </c>
      <c r="T1228" s="2">
        <v>100</v>
      </c>
      <c r="U1228" s="1">
        <v>0</v>
      </c>
      <c r="V1228" s="1" t="str">
        <v>Challenger</v>
      </c>
      <c r="W1228" s="10">
        <v>0</v>
      </c>
      <c r="X1228" s="10">
        <v>0</v>
      </c>
      <c r="Y1228" s="10">
        <v>0</v>
      </c>
      <c r="Z1228" s="10">
        <v>0</v>
      </c>
      <c r="AA1228" s="10">
        <v>0</v>
      </c>
      <c r="AB1228" s="10">
        <v>0</v>
      </c>
      <c r="AC1228" s="10">
        <v>0</v>
      </c>
      <c r="AD1228" s="10">
        <v>0</v>
      </c>
      <c r="AE1228" s="10">
        <v>0</v>
      </c>
      <c r="AF1228" s="10">
        <v>0</v>
      </c>
      <c r="AG1228" s="10">
        <v>0</v>
      </c>
      <c r="AH1228" s="10">
        <v>0</v>
      </c>
      <c r="AI1228" s="10">
        <v>0</v>
      </c>
      <c r="AJ1228" s="10">
        <v>0</v>
      </c>
      <c r="AK1228" s="10">
        <v>0</v>
      </c>
      <c r="AL1228" s="10">
        <v>0</v>
      </c>
      <c r="AM1228" s="10">
        <v>0</v>
      </c>
      <c r="AN1228" s="10">
        <v>2</v>
      </c>
      <c r="AO1228" s="10">
        <v>0</v>
      </c>
      <c r="AP1228" s="10">
        <v>0</v>
      </c>
      <c r="AQ1228" s="10">
        <v>0</v>
      </c>
      <c r="AR1228" s="10">
        <v>0</v>
      </c>
      <c r="AS1228" s="16">
        <v>0</v>
      </c>
      <c r="AT1228" s="16">
        <v>0</v>
      </c>
      <c r="AU1228" s="16">
        <v>0</v>
      </c>
      <c r="AV1228" s="16">
        <v>0</v>
      </c>
      <c r="AW1228" s="16" t="str">
        <v/>
      </c>
      <c r="AX1228" s="10">
        <f t="shared" si="135"/>
        <v>2</v>
      </c>
      <c r="AY1228" s="10">
        <f>SUM(Z1228:AK1228)</f>
        <v>0</v>
      </c>
      <c r="AZ1228" s="2" t="s">
        <v>119</v>
      </c>
      <c r="BA1228" s="10">
        <f t="shared" si="136"/>
        <v>0.33333333333333331</v>
      </c>
      <c r="BB1228" s="36" t="s">
        <v>118</v>
      </c>
      <c r="BC1228" s="39" t="str">
        <f t="shared" si="137"/>
        <v/>
      </c>
      <c r="BD1228" s="16">
        <f>SUM(AR1228:AW1228)</f>
        <v>0</v>
      </c>
      <c r="BE1228" s="10">
        <f>SUM(AL1228:AQ1228)</f>
        <v>2</v>
      </c>
      <c r="BF1228" s="12">
        <f t="shared" si="138"/>
        <v>0</v>
      </c>
      <c r="BG1228" s="12">
        <f t="shared" si="139"/>
        <v>1</v>
      </c>
      <c r="BH1228" s="9">
        <f t="shared" si="140"/>
        <v>2</v>
      </c>
      <c r="BI1228" s="39" t="str">
        <f t="shared" si="141"/>
        <v/>
      </c>
      <c r="BK1228" s="75"/>
    </row>
    <row r="1229" spans="1:63">
      <c r="A1229" s="2">
        <v>1226</v>
      </c>
      <c r="B1229" s="2">
        <v>2025</v>
      </c>
      <c r="C1229" s="1">
        <v>0</v>
      </c>
      <c r="D1229" s="37" t="str">
        <v>001J100000VnaEkIAJ</v>
      </c>
      <c r="E1229" s="37" t="str">
        <v>SAND WORTH INFRA</v>
      </c>
      <c r="F1229" s="37" t="str">
        <v>ODISHA</v>
      </c>
      <c r="G1229" s="37" t="str">
        <v>CUTTACK</v>
      </c>
      <c r="H1229" s="37" t="str">
        <v>Cuttack Sadar</v>
      </c>
      <c r="I1229" s="37" t="str">
        <v>GOLDWIN ISPAT PRIVATE LIMITED</v>
      </c>
      <c r="J1229" s="37" t="str">
        <v>Bidyut Ranjan Mishra</v>
      </c>
      <c r="K1229" s="37">
        <v>0</v>
      </c>
      <c r="L1229" s="37" t="str">
        <v>001J1000009FjqalAC</v>
      </c>
      <c r="M1229" s="37" t="str">
        <v>Central</v>
      </c>
      <c r="N1229" s="2">
        <v>753015</v>
      </c>
      <c r="O1229" s="2" t="str">
        <v>21HBFPP8119C2ZT</v>
      </c>
      <c r="P1229" s="2">
        <v>8249219641</v>
      </c>
      <c r="Q1229" s="2" t="str">
        <v>Jun'25</v>
      </c>
      <c r="R1229" s="2">
        <v>2026</v>
      </c>
      <c r="S1229" s="1">
        <v>0</v>
      </c>
      <c r="T1229" s="2">
        <v>200</v>
      </c>
      <c r="U1229" s="1">
        <v>0</v>
      </c>
      <c r="V1229" s="1" t="str">
        <v>Challenger</v>
      </c>
      <c r="W1229" s="10">
        <v>0</v>
      </c>
      <c r="X1229" s="10">
        <v>0</v>
      </c>
      <c r="Y1229" s="10">
        <v>0</v>
      </c>
      <c r="Z1229" s="10">
        <v>0</v>
      </c>
      <c r="AA1229" s="10">
        <v>0</v>
      </c>
      <c r="AB1229" s="10">
        <v>0</v>
      </c>
      <c r="AC1229" s="10">
        <v>0</v>
      </c>
      <c r="AD1229" s="10">
        <v>0</v>
      </c>
      <c r="AE1229" s="10">
        <v>0</v>
      </c>
      <c r="AF1229" s="10">
        <v>0</v>
      </c>
      <c r="AG1229" s="10">
        <v>0</v>
      </c>
      <c r="AH1229" s="10">
        <v>0</v>
      </c>
      <c r="AI1229" s="10">
        <v>0</v>
      </c>
      <c r="AJ1229" s="10">
        <v>0</v>
      </c>
      <c r="AK1229" s="10">
        <v>0</v>
      </c>
      <c r="AL1229" s="10">
        <v>0</v>
      </c>
      <c r="AM1229" s="10">
        <v>0</v>
      </c>
      <c r="AN1229" s="10">
        <v>276</v>
      </c>
      <c r="AO1229" s="10">
        <v>71.260000000000005</v>
      </c>
      <c r="AP1229" s="10">
        <v>0</v>
      </c>
      <c r="AQ1229" s="10">
        <v>0</v>
      </c>
      <c r="AR1229" s="10">
        <v>0</v>
      </c>
      <c r="AS1229" s="16">
        <v>0</v>
      </c>
      <c r="AT1229" s="16">
        <v>0</v>
      </c>
      <c r="AU1229" s="16">
        <v>0</v>
      </c>
      <c r="AV1229" s="16">
        <v>0</v>
      </c>
      <c r="AW1229" s="16">
        <v>83</v>
      </c>
      <c r="AX1229" s="10">
        <f t="shared" si="135"/>
        <v>430.26</v>
      </c>
      <c r="AY1229" s="10">
        <f>SUM(Z1229:AK1229)</f>
        <v>0</v>
      </c>
      <c r="AZ1229" s="2" t="s">
        <v>119</v>
      </c>
      <c r="BA1229" s="10">
        <f t="shared" si="136"/>
        <v>57.876666666666665</v>
      </c>
      <c r="BB1229" s="36" t="s">
        <v>118</v>
      </c>
      <c r="BC1229" s="39" t="str">
        <f t="shared" si="137"/>
        <v>B</v>
      </c>
      <c r="BD1229" s="16">
        <f>SUM(AR1229:AW1229)</f>
        <v>83</v>
      </c>
      <c r="BE1229" s="10">
        <f>SUM(AL1229:AQ1229)</f>
        <v>347.26</v>
      </c>
      <c r="BF1229" s="12">
        <f t="shared" si="138"/>
        <v>0.19290661460512248</v>
      </c>
      <c r="BG1229" s="12">
        <f t="shared" si="139"/>
        <v>0.80709338539487752</v>
      </c>
      <c r="BH1229" s="9">
        <f t="shared" si="140"/>
        <v>430.26</v>
      </c>
      <c r="BI1229" s="39" t="str">
        <f t="shared" si="141"/>
        <v>B</v>
      </c>
      <c r="BJ1229" s="1" t="str">
        <f>_xlfn.XLOOKUP(D1229,'Holi gift'!A:A,'Holi gift'!A:A,"",0,1)</f>
        <v/>
      </c>
      <c r="BK1229" s="75"/>
    </row>
    <row r="1230" spans="1:63">
      <c r="A1230" s="2">
        <v>1227</v>
      </c>
      <c r="B1230" s="2">
        <v>2025</v>
      </c>
      <c r="C1230" s="1">
        <v>0</v>
      </c>
      <c r="D1230" s="37" t="str">
        <v>0015g00001c3lsUAAQ</v>
      </c>
      <c r="E1230" s="37" t="str">
        <v>Avinash Steel</v>
      </c>
      <c r="F1230" s="37" t="str">
        <v>ODISHA</v>
      </c>
      <c r="G1230" s="37" t="str">
        <v>SUNDARGARH</v>
      </c>
      <c r="H1230" s="37" t="str">
        <v>ROURKELA</v>
      </c>
      <c r="I1230" s="37" t="str">
        <v>SACHDEVA ISPAT PVT LTD</v>
      </c>
      <c r="J1230" s="37" t="str">
        <v>Papun Padhan</v>
      </c>
      <c r="K1230" s="37">
        <v>0</v>
      </c>
      <c r="L1230" s="37" t="str">
        <v>C12823</v>
      </c>
      <c r="M1230" s="37" t="str">
        <v>Central</v>
      </c>
      <c r="N1230" s="2">
        <v>769014</v>
      </c>
      <c r="O1230" s="2" t="str">
        <v>21ADGPS1820D1Z5</v>
      </c>
      <c r="P1230" s="2">
        <v>9937108456</v>
      </c>
      <c r="Q1230" s="2" t="str">
        <v>Jun'25</v>
      </c>
      <c r="R1230" s="2">
        <v>2026</v>
      </c>
      <c r="S1230" s="1">
        <v>0</v>
      </c>
      <c r="T1230" s="2" t="str">
        <v/>
      </c>
      <c r="U1230" s="1">
        <v>0</v>
      </c>
      <c r="V1230" s="1" t="str">
        <v>Potential Not updated</v>
      </c>
      <c r="W1230" s="10">
        <v>0</v>
      </c>
      <c r="X1230" s="10">
        <v>0</v>
      </c>
      <c r="Y1230" s="10">
        <v>0</v>
      </c>
      <c r="Z1230" s="10">
        <v>0</v>
      </c>
      <c r="AA1230" s="10">
        <v>0</v>
      </c>
      <c r="AB1230" s="10">
        <v>0</v>
      </c>
      <c r="AC1230" s="10">
        <v>0</v>
      </c>
      <c r="AD1230" s="10">
        <v>0</v>
      </c>
      <c r="AE1230" s="10">
        <v>0</v>
      </c>
      <c r="AF1230" s="10">
        <v>0</v>
      </c>
      <c r="AG1230" s="10">
        <v>0</v>
      </c>
      <c r="AH1230" s="10">
        <v>0</v>
      </c>
      <c r="AI1230" s="10">
        <v>0</v>
      </c>
      <c r="AJ1230" s="10">
        <v>0</v>
      </c>
      <c r="AK1230" s="10">
        <v>0</v>
      </c>
      <c r="AL1230" s="10">
        <v>0</v>
      </c>
      <c r="AM1230" s="10">
        <v>0</v>
      </c>
      <c r="AN1230" s="10">
        <v>20</v>
      </c>
      <c r="AO1230" s="10">
        <v>0</v>
      </c>
      <c r="AP1230" s="10">
        <v>16</v>
      </c>
      <c r="AQ1230" s="10">
        <v>0</v>
      </c>
      <c r="AR1230" s="10">
        <v>0</v>
      </c>
      <c r="AS1230" s="16">
        <v>1.5</v>
      </c>
      <c r="AT1230" s="16">
        <v>0</v>
      </c>
      <c r="AU1230" s="16">
        <v>2</v>
      </c>
      <c r="AV1230" s="16">
        <v>0</v>
      </c>
      <c r="AW1230" s="16">
        <v>3</v>
      </c>
      <c r="AX1230" s="10">
        <f t="shared" si="135"/>
        <v>42.5</v>
      </c>
      <c r="AY1230" s="10">
        <f>SUM(Z1230:AK1230)</f>
        <v>0</v>
      </c>
      <c r="AZ1230" s="2" t="s">
        <v>119</v>
      </c>
      <c r="BA1230" s="10">
        <f t="shared" si="136"/>
        <v>6</v>
      </c>
      <c r="BB1230" s="36" t="s">
        <v>118</v>
      </c>
      <c r="BC1230" s="39" t="str">
        <f t="shared" si="137"/>
        <v/>
      </c>
      <c r="BD1230" s="16">
        <f>SUM(AR1230:AW1230)</f>
        <v>6.5</v>
      </c>
      <c r="BE1230" s="10">
        <f>SUM(AL1230:AQ1230)</f>
        <v>36</v>
      </c>
      <c r="BF1230" s="12">
        <f t="shared" si="138"/>
        <v>0.15294117647058825</v>
      </c>
      <c r="BG1230" s="12">
        <f t="shared" si="139"/>
        <v>0.84705882352941175</v>
      </c>
      <c r="BH1230" s="9">
        <f t="shared" si="140"/>
        <v>42.5</v>
      </c>
      <c r="BI1230" s="39" t="str">
        <f t="shared" si="141"/>
        <v/>
      </c>
      <c r="BK1230" s="75"/>
    </row>
    <row r="1231" spans="1:63">
      <c r="A1231" s="2">
        <v>1228</v>
      </c>
      <c r="B1231" s="2">
        <v>2025</v>
      </c>
      <c r="C1231" s="1">
        <v>0</v>
      </c>
      <c r="D1231" s="37" t="str">
        <v>0015g00001YRBtIAAX</v>
      </c>
      <c r="E1231" s="37" t="str">
        <v>GEETA STEEL CORPORATION</v>
      </c>
      <c r="F1231" s="37" t="str">
        <v>MAHARASHTRA</v>
      </c>
      <c r="G1231" s="37" t="str">
        <v>BHANDARA</v>
      </c>
      <c r="H1231" s="37" t="str">
        <v>Bhandara</v>
      </c>
      <c r="I1231" s="37" t="str">
        <v>SSTL (INDIA) PRIVATE LIMITED</v>
      </c>
      <c r="J1231" s="37" t="str">
        <v>Ekeshwar Sahu</v>
      </c>
      <c r="K1231" s="37">
        <v>0</v>
      </c>
      <c r="L1231" s="37" t="str">
        <v>C13295</v>
      </c>
      <c r="M1231" s="37" t="str">
        <v>Central</v>
      </c>
      <c r="N1231" s="2">
        <v>441904</v>
      </c>
      <c r="O1231" s="2" t="str">
        <v>27AAZFG3688F1ZN</v>
      </c>
      <c r="P1231" s="2">
        <v>9970439928</v>
      </c>
      <c r="Q1231" s="2" t="str">
        <v>Jun'25</v>
      </c>
      <c r="R1231" s="2">
        <v>2026</v>
      </c>
      <c r="S1231" s="1">
        <v>0</v>
      </c>
      <c r="T1231" s="2">
        <v>100</v>
      </c>
      <c r="U1231" s="1">
        <v>0</v>
      </c>
      <c r="V1231" s="1" t="str">
        <v>Challenger</v>
      </c>
      <c r="W1231" s="10">
        <v>0</v>
      </c>
      <c r="X1231" s="10">
        <v>0</v>
      </c>
      <c r="Y1231" s="10">
        <v>0</v>
      </c>
      <c r="Z1231" s="10">
        <v>0</v>
      </c>
      <c r="AA1231" s="10">
        <v>0</v>
      </c>
      <c r="AB1231" s="10">
        <v>0</v>
      </c>
      <c r="AC1231" s="10">
        <v>0</v>
      </c>
      <c r="AD1231" s="10">
        <v>0</v>
      </c>
      <c r="AE1231" s="10">
        <v>0</v>
      </c>
      <c r="AF1231" s="10">
        <v>0</v>
      </c>
      <c r="AG1231" s="10">
        <v>0</v>
      </c>
      <c r="AH1231" s="10">
        <v>0</v>
      </c>
      <c r="AI1231" s="10">
        <v>0</v>
      </c>
      <c r="AJ1231" s="10">
        <v>0</v>
      </c>
      <c r="AK1231" s="10">
        <v>0</v>
      </c>
      <c r="AL1231" s="10">
        <v>0</v>
      </c>
      <c r="AM1231" s="10">
        <v>0</v>
      </c>
      <c r="AN1231" s="10">
        <v>12</v>
      </c>
      <c r="AO1231" s="10">
        <v>0</v>
      </c>
      <c r="AP1231" s="10">
        <v>0</v>
      </c>
      <c r="AQ1231" s="10">
        <v>0</v>
      </c>
      <c r="AR1231" s="10">
        <v>0</v>
      </c>
      <c r="AS1231" s="16">
        <v>0</v>
      </c>
      <c r="AT1231" s="16">
        <v>0</v>
      </c>
      <c r="AU1231" s="16">
        <v>0</v>
      </c>
      <c r="AV1231" s="16">
        <v>0</v>
      </c>
      <c r="AW1231" s="16" t="str">
        <v/>
      </c>
      <c r="AX1231" s="10">
        <f t="shared" si="135"/>
        <v>12</v>
      </c>
      <c r="AY1231" s="10">
        <f>SUM(Z1231:AK1231)</f>
        <v>0</v>
      </c>
      <c r="AZ1231" s="2" t="s">
        <v>119</v>
      </c>
      <c r="BA1231" s="10">
        <f t="shared" si="136"/>
        <v>2</v>
      </c>
      <c r="BB1231" s="36" t="s">
        <v>118</v>
      </c>
      <c r="BC1231" s="39" t="str">
        <f t="shared" si="137"/>
        <v/>
      </c>
      <c r="BD1231" s="16">
        <f>SUM(AR1231:AW1231)</f>
        <v>0</v>
      </c>
      <c r="BE1231" s="10">
        <f>SUM(AL1231:AQ1231)</f>
        <v>12</v>
      </c>
      <c r="BF1231" s="12">
        <f t="shared" si="138"/>
        <v>0</v>
      </c>
      <c r="BG1231" s="12">
        <f t="shared" si="139"/>
        <v>1</v>
      </c>
      <c r="BH1231" s="9">
        <f t="shared" si="140"/>
        <v>12</v>
      </c>
      <c r="BI1231" s="39" t="str">
        <f t="shared" si="141"/>
        <v/>
      </c>
      <c r="BK1231" s="75"/>
    </row>
    <row r="1232" spans="1:63">
      <c r="A1232" s="2">
        <v>1229</v>
      </c>
      <c r="B1232" s="2">
        <v>2025</v>
      </c>
      <c r="C1232" s="1">
        <v>0</v>
      </c>
      <c r="D1232" s="37" t="str">
        <v>001J100000Vo1BeIAJ</v>
      </c>
      <c r="E1232" s="37" t="str">
        <v>SRI KRISHNA SUPPLIERS</v>
      </c>
      <c r="F1232" s="37" t="str">
        <v>WEST BENGAL</v>
      </c>
      <c r="G1232" s="37" t="str">
        <v>HOOGHLY</v>
      </c>
      <c r="H1232" s="37">
        <v>0</v>
      </c>
      <c r="I1232" s="37" t="str">
        <v>NERIUM MULTICOM LLP</v>
      </c>
      <c r="J1232" s="37" t="str">
        <v>Ragon Poddar</v>
      </c>
      <c r="K1232" s="37">
        <v>0</v>
      </c>
      <c r="L1232" s="37" t="str">
        <v>001J100000RytAcIAJ</v>
      </c>
      <c r="M1232" s="37" t="str">
        <v>East</v>
      </c>
      <c r="N1232" s="2">
        <v>712601</v>
      </c>
      <c r="O1232" s="2" t="str">
        <v>19EWHPM9849A1Z1</v>
      </c>
      <c r="P1232" s="2">
        <v>9641361671</v>
      </c>
      <c r="Q1232" s="2" t="str">
        <v>Jun'25</v>
      </c>
      <c r="R1232" s="2">
        <v>2026</v>
      </c>
      <c r="S1232" s="1">
        <v>0</v>
      </c>
      <c r="T1232" s="2">
        <v>550</v>
      </c>
      <c r="U1232" s="1">
        <v>0</v>
      </c>
      <c r="V1232" s="1" t="str">
        <v>Alien</v>
      </c>
      <c r="W1232" s="10">
        <v>0</v>
      </c>
      <c r="X1232" s="10">
        <v>0</v>
      </c>
      <c r="Y1232" s="10">
        <v>0</v>
      </c>
      <c r="Z1232" s="10">
        <v>0</v>
      </c>
      <c r="AA1232" s="10">
        <v>0</v>
      </c>
      <c r="AB1232" s="10">
        <v>0</v>
      </c>
      <c r="AC1232" s="10">
        <v>0</v>
      </c>
      <c r="AD1232" s="10">
        <v>0</v>
      </c>
      <c r="AE1232" s="10">
        <v>0</v>
      </c>
      <c r="AF1232" s="10">
        <v>0</v>
      </c>
      <c r="AG1232" s="10">
        <v>0</v>
      </c>
      <c r="AH1232" s="10">
        <v>0</v>
      </c>
      <c r="AI1232" s="10">
        <v>0</v>
      </c>
      <c r="AJ1232" s="10">
        <v>0</v>
      </c>
      <c r="AK1232" s="10">
        <v>0</v>
      </c>
      <c r="AL1232" s="10">
        <v>0</v>
      </c>
      <c r="AM1232" s="10">
        <v>0</v>
      </c>
      <c r="AN1232" s="10">
        <v>12</v>
      </c>
      <c r="AO1232" s="10">
        <v>0</v>
      </c>
      <c r="AP1232" s="10">
        <v>0</v>
      </c>
      <c r="AQ1232" s="10">
        <v>0</v>
      </c>
      <c r="AR1232" s="10">
        <v>0</v>
      </c>
      <c r="AS1232" s="16">
        <v>0</v>
      </c>
      <c r="AT1232" s="16">
        <v>0</v>
      </c>
      <c r="AU1232" s="16">
        <v>0</v>
      </c>
      <c r="AV1232" s="16">
        <v>0</v>
      </c>
      <c r="AW1232" s="16" t="str">
        <v/>
      </c>
      <c r="AX1232" s="10">
        <f t="shared" si="135"/>
        <v>12</v>
      </c>
      <c r="AY1232" s="10">
        <f>SUM(Z1232:AK1232)</f>
        <v>0</v>
      </c>
      <c r="AZ1232" s="2" t="s">
        <v>119</v>
      </c>
      <c r="BA1232" s="10">
        <f t="shared" si="136"/>
        <v>2</v>
      </c>
      <c r="BB1232" s="36" t="s">
        <v>118</v>
      </c>
      <c r="BC1232" s="39" t="str">
        <f t="shared" si="137"/>
        <v/>
      </c>
      <c r="BD1232" s="16">
        <f>SUM(AR1232:AW1232)</f>
        <v>0</v>
      </c>
      <c r="BE1232" s="10">
        <f>SUM(AL1232:AQ1232)</f>
        <v>12</v>
      </c>
      <c r="BF1232" s="12">
        <f t="shared" si="138"/>
        <v>0</v>
      </c>
      <c r="BG1232" s="12">
        <f t="shared" si="139"/>
        <v>1</v>
      </c>
      <c r="BH1232" s="9">
        <f t="shared" si="140"/>
        <v>12</v>
      </c>
      <c r="BI1232" s="39" t="str">
        <f t="shared" si="141"/>
        <v/>
      </c>
      <c r="BK1232" s="75"/>
    </row>
    <row r="1233" spans="1:63">
      <c r="A1233" s="2">
        <v>1230</v>
      </c>
      <c r="B1233" s="2">
        <v>2025</v>
      </c>
      <c r="C1233" s="1">
        <v>0</v>
      </c>
      <c r="D1233" s="37" t="str">
        <v>0015g00001XKSO0AAP</v>
      </c>
      <c r="E1233" s="37" t="str">
        <v>RAMESH STEEL AND SONS</v>
      </c>
      <c r="F1233" s="37" t="str">
        <v>MADHYA PRADESH</v>
      </c>
      <c r="G1233" s="37" t="str">
        <v>INDORE</v>
      </c>
      <c r="H1233" s="37" t="str">
        <v>Indore</v>
      </c>
      <c r="I1233" s="37" t="str">
        <v>R. K. ENTERPRISES</v>
      </c>
      <c r="J1233" s="37" t="str">
        <v>Yogeshwar Richhariya</v>
      </c>
      <c r="K1233" s="37">
        <v>0</v>
      </c>
      <c r="L1233" s="37" t="str">
        <v>001J1000005ZfroIAC</v>
      </c>
      <c r="M1233" s="37" t="str">
        <v>Central</v>
      </c>
      <c r="N1233" s="2">
        <v>452010</v>
      </c>
      <c r="O1233" s="2" t="str">
        <v>23GNAPS8791D1ZO</v>
      </c>
      <c r="P1233" s="2">
        <v>9826033234</v>
      </c>
      <c r="Q1233" s="2" t="str">
        <v>Jun'25</v>
      </c>
      <c r="R1233" s="2">
        <v>2026</v>
      </c>
      <c r="S1233" s="1">
        <v>0</v>
      </c>
      <c r="T1233" s="2">
        <v>100</v>
      </c>
      <c r="U1233" s="1">
        <v>3.3000000000000002E-2</v>
      </c>
      <c r="V1233" s="1" t="str">
        <v>Challenger</v>
      </c>
      <c r="W1233" s="10">
        <v>0</v>
      </c>
      <c r="X1233" s="10">
        <v>0</v>
      </c>
      <c r="Y1233" s="10">
        <v>0</v>
      </c>
      <c r="Z1233" s="10">
        <v>0</v>
      </c>
      <c r="AA1233" s="10">
        <v>0</v>
      </c>
      <c r="AB1233" s="10">
        <v>0</v>
      </c>
      <c r="AC1233" s="10">
        <v>0</v>
      </c>
      <c r="AD1233" s="10">
        <v>0</v>
      </c>
      <c r="AE1233" s="10">
        <v>0</v>
      </c>
      <c r="AF1233" s="10">
        <v>0</v>
      </c>
      <c r="AG1233" s="10">
        <v>0</v>
      </c>
      <c r="AH1233" s="10">
        <v>0</v>
      </c>
      <c r="AI1233" s="10">
        <v>0</v>
      </c>
      <c r="AJ1233" s="10">
        <v>0</v>
      </c>
      <c r="AK1233" s="10">
        <v>0</v>
      </c>
      <c r="AL1233" s="10">
        <v>0</v>
      </c>
      <c r="AM1233" s="10">
        <v>0</v>
      </c>
      <c r="AN1233" s="10">
        <v>2</v>
      </c>
      <c r="AO1233" s="10">
        <v>0</v>
      </c>
      <c r="AP1233" s="10">
        <v>2</v>
      </c>
      <c r="AQ1233" s="10">
        <v>10</v>
      </c>
      <c r="AR1233" s="10">
        <v>3</v>
      </c>
      <c r="AS1233" s="16">
        <v>3.5</v>
      </c>
      <c r="AT1233" s="16">
        <v>4.5</v>
      </c>
      <c r="AU1233" s="16">
        <v>3</v>
      </c>
      <c r="AV1233" s="16">
        <v>2.4</v>
      </c>
      <c r="AW1233" s="16" t="str">
        <v/>
      </c>
      <c r="AX1233" s="10">
        <f t="shared" si="135"/>
        <v>30.4</v>
      </c>
      <c r="AY1233" s="10">
        <f>SUM(Z1233:AK1233)</f>
        <v>0</v>
      </c>
      <c r="AZ1233" s="2" t="s">
        <v>119</v>
      </c>
      <c r="BA1233" s="10">
        <f t="shared" si="136"/>
        <v>2.3333333333333335</v>
      </c>
      <c r="BB1233" s="36" t="s">
        <v>118</v>
      </c>
      <c r="BC1233" s="39" t="str">
        <f t="shared" si="137"/>
        <v/>
      </c>
      <c r="BD1233" s="16">
        <f>SUM(AR1233:AW1233)</f>
        <v>16.399999999999999</v>
      </c>
      <c r="BE1233" s="10">
        <f>SUM(AL1233:AQ1233)</f>
        <v>14</v>
      </c>
      <c r="BF1233" s="12">
        <f t="shared" si="138"/>
        <v>0.53947368421052633</v>
      </c>
      <c r="BG1233" s="12">
        <f t="shared" si="139"/>
        <v>0.46052631578947373</v>
      </c>
      <c r="BH1233" s="9">
        <f t="shared" si="140"/>
        <v>30.4</v>
      </c>
      <c r="BI1233" s="39" t="str">
        <f t="shared" si="141"/>
        <v/>
      </c>
      <c r="BK1233" s="75"/>
    </row>
    <row r="1234" spans="1:63">
      <c r="A1234" s="2">
        <v>1231</v>
      </c>
      <c r="B1234" s="2">
        <v>2025</v>
      </c>
      <c r="C1234" s="1">
        <v>0</v>
      </c>
      <c r="D1234" s="37" t="str">
        <v>001J100000VnWD1IAN</v>
      </c>
      <c r="E1234" s="37" t="str">
        <v>M/S ARMAN ALI BUILDING MATERIAL</v>
      </c>
      <c r="F1234" s="37" t="str">
        <v>UTTAR PRADESH</v>
      </c>
      <c r="G1234" s="37" t="str">
        <v>MAHARAJGANJ</v>
      </c>
      <c r="H1234" s="37">
        <v>0</v>
      </c>
      <c r="I1234" s="37" t="str">
        <v>GOBINDGARH IRON LLP</v>
      </c>
      <c r="J1234" s="37" t="str">
        <v>Mohd Ansari</v>
      </c>
      <c r="K1234" s="37">
        <v>0</v>
      </c>
      <c r="L1234" s="37" t="str">
        <v>C12817</v>
      </c>
      <c r="M1234" s="37" t="str">
        <v>North</v>
      </c>
      <c r="N1234" s="2">
        <v>273303</v>
      </c>
      <c r="O1234" s="2" t="str">
        <v>09BJHPN5552R1ZB</v>
      </c>
      <c r="P1234" s="2">
        <v>8881711106</v>
      </c>
      <c r="Q1234" s="2" t="str">
        <v>Jun'25</v>
      </c>
      <c r="R1234" s="2">
        <v>2026</v>
      </c>
      <c r="S1234" s="1">
        <v>0</v>
      </c>
      <c r="T1234" s="2">
        <v>10</v>
      </c>
      <c r="U1234" s="1">
        <v>0</v>
      </c>
      <c r="V1234" s="1" t="str">
        <v>Minor</v>
      </c>
      <c r="W1234" s="10">
        <v>0</v>
      </c>
      <c r="X1234" s="10">
        <v>0</v>
      </c>
      <c r="Y1234" s="10">
        <v>0</v>
      </c>
      <c r="Z1234" s="10">
        <v>0</v>
      </c>
      <c r="AA1234" s="10">
        <v>0</v>
      </c>
      <c r="AB1234" s="10">
        <v>0</v>
      </c>
      <c r="AC1234" s="10">
        <v>0</v>
      </c>
      <c r="AD1234" s="10">
        <v>0</v>
      </c>
      <c r="AE1234" s="10">
        <v>0</v>
      </c>
      <c r="AF1234" s="10">
        <v>0</v>
      </c>
      <c r="AG1234" s="10">
        <v>0</v>
      </c>
      <c r="AH1234" s="10">
        <v>0</v>
      </c>
      <c r="AI1234" s="10">
        <v>0</v>
      </c>
      <c r="AJ1234" s="10">
        <v>0</v>
      </c>
      <c r="AK1234" s="10">
        <v>0</v>
      </c>
      <c r="AL1234" s="10">
        <v>0</v>
      </c>
      <c r="AM1234" s="10">
        <v>0</v>
      </c>
      <c r="AN1234" s="10">
        <v>5</v>
      </c>
      <c r="AO1234" s="10">
        <v>0</v>
      </c>
      <c r="AP1234" s="10">
        <v>0</v>
      </c>
      <c r="AQ1234" s="10">
        <v>0</v>
      </c>
      <c r="AR1234" s="10">
        <v>0</v>
      </c>
      <c r="AS1234" s="16">
        <v>0</v>
      </c>
      <c r="AT1234" s="16">
        <v>0</v>
      </c>
      <c r="AU1234" s="16">
        <v>0</v>
      </c>
      <c r="AV1234" s="16">
        <v>0</v>
      </c>
      <c r="AW1234" s="16" t="str">
        <v/>
      </c>
      <c r="AX1234" s="10">
        <f t="shared" si="135"/>
        <v>5</v>
      </c>
      <c r="AY1234" s="10">
        <f>SUM(Z1234:AK1234)</f>
        <v>0</v>
      </c>
      <c r="AZ1234" s="2" t="s">
        <v>119</v>
      </c>
      <c r="BA1234" s="10">
        <f t="shared" si="136"/>
        <v>0.83333333333333337</v>
      </c>
      <c r="BB1234" s="36" t="s">
        <v>118</v>
      </c>
      <c r="BC1234" s="39" t="str">
        <f t="shared" si="137"/>
        <v/>
      </c>
      <c r="BD1234" s="16">
        <f>SUM(AR1234:AW1234)</f>
        <v>0</v>
      </c>
      <c r="BE1234" s="10">
        <f>SUM(AL1234:AQ1234)</f>
        <v>5</v>
      </c>
      <c r="BF1234" s="12">
        <f t="shared" si="138"/>
        <v>0</v>
      </c>
      <c r="BG1234" s="12">
        <f t="shared" si="139"/>
        <v>1</v>
      </c>
      <c r="BH1234" s="9">
        <f t="shared" si="140"/>
        <v>5</v>
      </c>
      <c r="BI1234" s="39" t="str">
        <f t="shared" si="141"/>
        <v/>
      </c>
      <c r="BK1234" s="75"/>
    </row>
    <row r="1235" spans="1:63">
      <c r="A1235" s="2">
        <v>1232</v>
      </c>
      <c r="B1235" s="2">
        <v>2025</v>
      </c>
      <c r="C1235" s="1">
        <v>0</v>
      </c>
      <c r="D1235" s="37" t="str">
        <v>001J100000VnVsnIAF</v>
      </c>
      <c r="E1235" s="37" t="str">
        <v>R.C. HARDWARE STORE</v>
      </c>
      <c r="F1235" s="37" t="str">
        <v>HIMACHAL PRADESH</v>
      </c>
      <c r="G1235" s="37" t="str">
        <v>CHAMBA</v>
      </c>
      <c r="H1235" s="37">
        <v>0</v>
      </c>
      <c r="I1235" s="37" t="str">
        <v>MAHAVIR STEEL CORPORATION</v>
      </c>
      <c r="J1235" s="37" t="str">
        <v>Rahul Gautam</v>
      </c>
      <c r="K1235" s="37">
        <v>0</v>
      </c>
      <c r="L1235" s="37" t="str">
        <v>0015g00001ghemj</v>
      </c>
      <c r="M1235" s="37" t="str">
        <v>North</v>
      </c>
      <c r="N1235" s="2">
        <v>176314</v>
      </c>
      <c r="O1235" s="2" t="str">
        <v>02EBDPK9716H1ZP</v>
      </c>
      <c r="P1235" s="2">
        <v>9805526750</v>
      </c>
      <c r="Q1235" s="2" t="str">
        <v>Jun'25</v>
      </c>
      <c r="R1235" s="2">
        <v>2026</v>
      </c>
      <c r="S1235" s="1">
        <v>0</v>
      </c>
      <c r="T1235" s="2">
        <v>40</v>
      </c>
      <c r="U1235" s="1">
        <v>0</v>
      </c>
      <c r="V1235" s="1" t="str">
        <v>Minor</v>
      </c>
      <c r="W1235" s="10">
        <v>0</v>
      </c>
      <c r="X1235" s="10">
        <v>0</v>
      </c>
      <c r="Y1235" s="10">
        <v>0</v>
      </c>
      <c r="Z1235" s="10">
        <v>0</v>
      </c>
      <c r="AA1235" s="10">
        <v>0</v>
      </c>
      <c r="AB1235" s="10">
        <v>0</v>
      </c>
      <c r="AC1235" s="10">
        <v>0</v>
      </c>
      <c r="AD1235" s="10">
        <v>0</v>
      </c>
      <c r="AE1235" s="10">
        <v>0</v>
      </c>
      <c r="AF1235" s="10">
        <v>0</v>
      </c>
      <c r="AG1235" s="10">
        <v>0</v>
      </c>
      <c r="AH1235" s="10">
        <v>0</v>
      </c>
      <c r="AI1235" s="10">
        <v>0</v>
      </c>
      <c r="AJ1235" s="10">
        <v>0</v>
      </c>
      <c r="AK1235" s="10">
        <v>0</v>
      </c>
      <c r="AL1235" s="10">
        <v>0</v>
      </c>
      <c r="AM1235" s="10">
        <v>0</v>
      </c>
      <c r="AN1235" s="10">
        <v>15</v>
      </c>
      <c r="AO1235" s="10">
        <v>0</v>
      </c>
      <c r="AP1235" s="10">
        <v>0</v>
      </c>
      <c r="AQ1235" s="10">
        <v>0</v>
      </c>
      <c r="AR1235" s="10">
        <v>0</v>
      </c>
      <c r="AS1235" s="16">
        <v>0</v>
      </c>
      <c r="AT1235" s="16">
        <v>0</v>
      </c>
      <c r="AU1235" s="16">
        <v>0</v>
      </c>
      <c r="AV1235" s="16">
        <v>0</v>
      </c>
      <c r="AW1235" s="16" t="str">
        <v/>
      </c>
      <c r="AX1235" s="10">
        <f t="shared" si="135"/>
        <v>15</v>
      </c>
      <c r="AY1235" s="10">
        <f>SUM(Z1235:AK1235)</f>
        <v>0</v>
      </c>
      <c r="AZ1235" s="2" t="s">
        <v>119</v>
      </c>
      <c r="BA1235" s="10">
        <f t="shared" si="136"/>
        <v>2.5</v>
      </c>
      <c r="BB1235" s="36" t="s">
        <v>118</v>
      </c>
      <c r="BC1235" s="39" t="str">
        <f t="shared" si="137"/>
        <v/>
      </c>
      <c r="BD1235" s="16">
        <f>SUM(AR1235:AW1235)</f>
        <v>0</v>
      </c>
      <c r="BE1235" s="10">
        <f>SUM(AL1235:AQ1235)</f>
        <v>15</v>
      </c>
      <c r="BF1235" s="12">
        <f t="shared" si="138"/>
        <v>0</v>
      </c>
      <c r="BG1235" s="12">
        <f t="shared" si="139"/>
        <v>1</v>
      </c>
      <c r="BH1235" s="9">
        <f t="shared" si="140"/>
        <v>15</v>
      </c>
      <c r="BI1235" s="39" t="str">
        <f t="shared" si="141"/>
        <v/>
      </c>
      <c r="BK1235" s="75"/>
    </row>
    <row r="1236" spans="1:63">
      <c r="A1236" s="2">
        <v>1233</v>
      </c>
      <c r="B1236" s="2">
        <v>2025</v>
      </c>
      <c r="C1236" s="1">
        <v>0</v>
      </c>
      <c r="D1236" s="37" t="str">
        <v>001J1000002jtSAIAY</v>
      </c>
      <c r="E1236" s="37" t="str">
        <v>JAIN IRON STORE</v>
      </c>
      <c r="F1236" s="37" t="str">
        <v>PUNJAB</v>
      </c>
      <c r="G1236" s="37" t="str">
        <v>HOSHIARPUR</v>
      </c>
      <c r="H1236" s="37" t="str">
        <v>Hoshiarpur</v>
      </c>
      <c r="I1236" s="37" t="str">
        <v>MAHAVIR STEEL CORPORATION</v>
      </c>
      <c r="J1236" s="37" t="str">
        <v>Abhishek Wadhwa</v>
      </c>
      <c r="K1236" s="37">
        <v>0</v>
      </c>
      <c r="L1236" s="37" t="str">
        <v>0015g00001ghemj</v>
      </c>
      <c r="M1236" s="37" t="str">
        <v>North</v>
      </c>
      <c r="N1236" s="2">
        <v>144211</v>
      </c>
      <c r="O1236" s="2" t="str">
        <v>03AAMPJ6192N1Z8</v>
      </c>
      <c r="P1236" s="2">
        <v>8360759956</v>
      </c>
      <c r="Q1236" s="2" t="str">
        <v>Jun'25</v>
      </c>
      <c r="R1236" s="2">
        <v>2026</v>
      </c>
      <c r="S1236" s="1">
        <v>0</v>
      </c>
      <c r="T1236" s="2">
        <v>200</v>
      </c>
      <c r="U1236" s="1">
        <v>0</v>
      </c>
      <c r="V1236" s="1" t="str">
        <v>Challenger</v>
      </c>
      <c r="W1236" s="10">
        <v>0</v>
      </c>
      <c r="X1236" s="10">
        <v>0</v>
      </c>
      <c r="Y1236" s="10">
        <v>0</v>
      </c>
      <c r="Z1236" s="10">
        <v>0</v>
      </c>
      <c r="AA1236" s="10">
        <v>0</v>
      </c>
      <c r="AB1236" s="10">
        <v>0</v>
      </c>
      <c r="AC1236" s="10">
        <v>0</v>
      </c>
      <c r="AD1236" s="10">
        <v>0</v>
      </c>
      <c r="AE1236" s="10">
        <v>0</v>
      </c>
      <c r="AF1236" s="10">
        <v>0</v>
      </c>
      <c r="AG1236" s="10">
        <v>0</v>
      </c>
      <c r="AH1236" s="10">
        <v>0</v>
      </c>
      <c r="AI1236" s="10">
        <v>0</v>
      </c>
      <c r="AJ1236" s="10">
        <v>0</v>
      </c>
      <c r="AK1236" s="10">
        <v>0</v>
      </c>
      <c r="AL1236" s="10">
        <v>0</v>
      </c>
      <c r="AM1236" s="10">
        <v>0</v>
      </c>
      <c r="AN1236" s="10">
        <v>5.6</v>
      </c>
      <c r="AO1236" s="10">
        <v>0</v>
      </c>
      <c r="AP1236" s="10">
        <v>0</v>
      </c>
      <c r="AQ1236" s="10">
        <v>0</v>
      </c>
      <c r="AR1236" s="10">
        <v>0</v>
      </c>
      <c r="AS1236" s="16">
        <v>0</v>
      </c>
      <c r="AT1236" s="16">
        <v>0</v>
      </c>
      <c r="AU1236" s="16">
        <v>0</v>
      </c>
      <c r="AV1236" s="16">
        <v>0</v>
      </c>
      <c r="AW1236" s="16" t="str">
        <v/>
      </c>
      <c r="AX1236" s="10">
        <f t="shared" si="135"/>
        <v>5.6</v>
      </c>
      <c r="AY1236" s="10">
        <f>SUM(Z1236:AK1236)</f>
        <v>0</v>
      </c>
      <c r="AZ1236" s="2" t="s">
        <v>119</v>
      </c>
      <c r="BA1236" s="10">
        <f t="shared" si="136"/>
        <v>0.93333333333333324</v>
      </c>
      <c r="BB1236" s="36" t="s">
        <v>118</v>
      </c>
      <c r="BC1236" s="39" t="str">
        <f t="shared" si="137"/>
        <v/>
      </c>
      <c r="BD1236" s="16">
        <f>SUM(AR1236:AW1236)</f>
        <v>0</v>
      </c>
      <c r="BE1236" s="10">
        <f>SUM(AL1236:AQ1236)</f>
        <v>5.6</v>
      </c>
      <c r="BF1236" s="12">
        <f t="shared" si="138"/>
        <v>0</v>
      </c>
      <c r="BG1236" s="12">
        <f t="shared" si="139"/>
        <v>1</v>
      </c>
      <c r="BH1236" s="9">
        <f t="shared" si="140"/>
        <v>5.6</v>
      </c>
      <c r="BI1236" s="39" t="str">
        <f t="shared" si="141"/>
        <v/>
      </c>
      <c r="BK1236" s="75"/>
    </row>
    <row r="1237" spans="1:63">
      <c r="A1237" s="2">
        <v>1234</v>
      </c>
      <c r="B1237" s="2">
        <v>2025</v>
      </c>
      <c r="C1237" s="1">
        <v>0</v>
      </c>
      <c r="D1237" s="37" t="str">
        <v>001J100000S1T52IAF</v>
      </c>
      <c r="E1237" s="37" t="str">
        <v>REVTI RAMAN TRADERS</v>
      </c>
      <c r="F1237" s="37" t="str">
        <v>PUNJAB</v>
      </c>
      <c r="G1237" s="37" t="str">
        <v>GURDASPUR</v>
      </c>
      <c r="H1237" s="37" t="str">
        <v>Gurdaspur</v>
      </c>
      <c r="I1237" s="37" t="str">
        <v>MAHAVIR STEEL CORPORATION</v>
      </c>
      <c r="J1237" s="37" t="str">
        <v>Abhishek Wadhwa</v>
      </c>
      <c r="K1237" s="37">
        <v>0</v>
      </c>
      <c r="L1237" s="37" t="str">
        <v>0015g00001ghemj</v>
      </c>
      <c r="M1237" s="37" t="str">
        <v>North</v>
      </c>
      <c r="N1237" s="2">
        <v>143521</v>
      </c>
      <c r="O1237" s="2" t="str">
        <v>03AEEPS5935C1ZP</v>
      </c>
      <c r="P1237" s="2">
        <v>8427058085</v>
      </c>
      <c r="Q1237" s="2" t="str">
        <v>Jun'25</v>
      </c>
      <c r="R1237" s="2">
        <v>2026</v>
      </c>
      <c r="S1237" s="1">
        <v>0</v>
      </c>
      <c r="T1237" s="2">
        <v>25</v>
      </c>
      <c r="U1237" s="1">
        <v>0</v>
      </c>
      <c r="V1237" s="1" t="str">
        <v>Minor</v>
      </c>
      <c r="W1237" s="10">
        <v>0</v>
      </c>
      <c r="X1237" s="10">
        <v>0</v>
      </c>
      <c r="Y1237" s="10">
        <v>0</v>
      </c>
      <c r="Z1237" s="10">
        <v>0</v>
      </c>
      <c r="AA1237" s="10">
        <v>0</v>
      </c>
      <c r="AB1237" s="10">
        <v>0</v>
      </c>
      <c r="AC1237" s="10">
        <v>0</v>
      </c>
      <c r="AD1237" s="10">
        <v>0</v>
      </c>
      <c r="AE1237" s="10">
        <v>0</v>
      </c>
      <c r="AF1237" s="10">
        <v>0</v>
      </c>
      <c r="AG1237" s="10">
        <v>0</v>
      </c>
      <c r="AH1237" s="10">
        <v>0</v>
      </c>
      <c r="AI1237" s="10">
        <v>0</v>
      </c>
      <c r="AJ1237" s="10">
        <v>0</v>
      </c>
      <c r="AK1237" s="10">
        <v>0</v>
      </c>
      <c r="AL1237" s="10">
        <v>0</v>
      </c>
      <c r="AM1237" s="10">
        <v>0</v>
      </c>
      <c r="AN1237" s="10">
        <v>7.2</v>
      </c>
      <c r="AO1237" s="10">
        <v>0</v>
      </c>
      <c r="AP1237" s="10">
        <v>0</v>
      </c>
      <c r="AQ1237" s="10">
        <v>0</v>
      </c>
      <c r="AR1237" s="10">
        <v>0</v>
      </c>
      <c r="AS1237" s="16">
        <v>0</v>
      </c>
      <c r="AT1237" s="16">
        <v>0</v>
      </c>
      <c r="AU1237" s="16">
        <v>0</v>
      </c>
      <c r="AV1237" s="16">
        <v>0</v>
      </c>
      <c r="AW1237" s="16" t="str">
        <v/>
      </c>
      <c r="AX1237" s="10">
        <f t="shared" si="135"/>
        <v>7.2</v>
      </c>
      <c r="AY1237" s="10">
        <f>SUM(Z1237:AK1237)</f>
        <v>0</v>
      </c>
      <c r="AZ1237" s="2" t="s">
        <v>119</v>
      </c>
      <c r="BA1237" s="10">
        <f t="shared" si="136"/>
        <v>1.2</v>
      </c>
      <c r="BB1237" s="36" t="s">
        <v>118</v>
      </c>
      <c r="BC1237" s="39" t="str">
        <f t="shared" si="137"/>
        <v/>
      </c>
      <c r="BD1237" s="16">
        <f>SUM(AR1237:AW1237)</f>
        <v>0</v>
      </c>
      <c r="BE1237" s="10">
        <f>SUM(AL1237:AQ1237)</f>
        <v>7.2</v>
      </c>
      <c r="BF1237" s="12">
        <f t="shared" si="138"/>
        <v>0</v>
      </c>
      <c r="BG1237" s="12">
        <f t="shared" si="139"/>
        <v>1</v>
      </c>
      <c r="BH1237" s="9">
        <f t="shared" si="140"/>
        <v>7.2</v>
      </c>
      <c r="BI1237" s="39" t="str">
        <f t="shared" si="141"/>
        <v/>
      </c>
      <c r="BK1237" s="75"/>
    </row>
    <row r="1238" spans="1:63">
      <c r="A1238" s="2">
        <v>1235</v>
      </c>
      <c r="B1238" s="2">
        <v>2025</v>
      </c>
      <c r="C1238" s="1">
        <v>0</v>
      </c>
      <c r="D1238" s="37" t="str">
        <v>0015g00001fvblxAAA</v>
      </c>
      <c r="E1238" s="37" t="str">
        <v>M/S SHREE OM STEELS</v>
      </c>
      <c r="F1238" s="37" t="str">
        <v>UTTAR PRADESH</v>
      </c>
      <c r="G1238" s="37" t="str">
        <v>KANNAUJ</v>
      </c>
      <c r="H1238" s="37" t="str">
        <v>Kannauj</v>
      </c>
      <c r="I1238" s="37" t="str">
        <v>SHREE LAKSHMAN ROLLING MILL (INDIA) LLP</v>
      </c>
      <c r="J1238" s="37" t="str">
        <v>Ashutosh Shukla</v>
      </c>
      <c r="K1238" s="37">
        <v>0</v>
      </c>
      <c r="L1238" s="37" t="str">
        <v>C12815</v>
      </c>
      <c r="M1238" s="37" t="str">
        <v>North</v>
      </c>
      <c r="N1238" s="2">
        <v>209725</v>
      </c>
      <c r="O1238" s="2" t="str">
        <v>09AWBPG3808M1ZE</v>
      </c>
      <c r="P1238" s="2">
        <v>9839940998</v>
      </c>
      <c r="Q1238" s="2" t="str">
        <v>Jun'25</v>
      </c>
      <c r="R1238" s="2">
        <v>2026</v>
      </c>
      <c r="S1238" s="1">
        <v>0</v>
      </c>
      <c r="T1238" s="2">
        <v>90</v>
      </c>
      <c r="U1238" s="1">
        <v>1.1111111111111112E-2</v>
      </c>
      <c r="V1238" s="1" t="str">
        <v>Challenger</v>
      </c>
      <c r="W1238" s="10">
        <v>0</v>
      </c>
      <c r="X1238" s="10">
        <v>0</v>
      </c>
      <c r="Y1238" s="10">
        <v>0</v>
      </c>
      <c r="Z1238" s="10">
        <v>0</v>
      </c>
      <c r="AA1238" s="10">
        <v>0</v>
      </c>
      <c r="AB1238" s="10">
        <v>0</v>
      </c>
      <c r="AC1238" s="10">
        <v>0</v>
      </c>
      <c r="AD1238" s="10">
        <v>0</v>
      </c>
      <c r="AE1238" s="10">
        <v>0</v>
      </c>
      <c r="AF1238" s="10">
        <v>0</v>
      </c>
      <c r="AG1238" s="10">
        <v>0</v>
      </c>
      <c r="AH1238" s="10">
        <v>0</v>
      </c>
      <c r="AI1238" s="10">
        <v>0</v>
      </c>
      <c r="AJ1238" s="10">
        <v>0</v>
      </c>
      <c r="AK1238" s="10">
        <v>0</v>
      </c>
      <c r="AL1238" s="10">
        <v>0</v>
      </c>
      <c r="AM1238" s="10">
        <v>0</v>
      </c>
      <c r="AN1238" s="10">
        <v>10.18</v>
      </c>
      <c r="AO1238" s="10">
        <v>0</v>
      </c>
      <c r="AP1238" s="10">
        <v>0</v>
      </c>
      <c r="AQ1238" s="10">
        <v>0</v>
      </c>
      <c r="AR1238" s="10">
        <v>0</v>
      </c>
      <c r="AS1238" s="16">
        <v>5</v>
      </c>
      <c r="AT1238" s="16">
        <v>3</v>
      </c>
      <c r="AU1238" s="16">
        <v>0</v>
      </c>
      <c r="AV1238" s="16">
        <v>0</v>
      </c>
      <c r="AW1238" s="16">
        <v>1</v>
      </c>
      <c r="AX1238" s="10">
        <f t="shared" si="135"/>
        <v>19.18</v>
      </c>
      <c r="AY1238" s="10">
        <f>SUM(Z1238:AK1238)</f>
        <v>0</v>
      </c>
      <c r="AZ1238" s="2" t="s">
        <v>119</v>
      </c>
      <c r="BA1238" s="10">
        <f t="shared" si="136"/>
        <v>1.6966666666666665</v>
      </c>
      <c r="BB1238" s="36" t="s">
        <v>118</v>
      </c>
      <c r="BC1238" s="39" t="str">
        <f t="shared" si="137"/>
        <v/>
      </c>
      <c r="BD1238" s="16">
        <f>SUM(AR1238:AW1238)</f>
        <v>9</v>
      </c>
      <c r="BE1238" s="10">
        <f>SUM(AL1238:AQ1238)</f>
        <v>10.18</v>
      </c>
      <c r="BF1238" s="12">
        <f t="shared" si="138"/>
        <v>0.4692387904066736</v>
      </c>
      <c r="BG1238" s="12">
        <f t="shared" si="139"/>
        <v>0.5307612095933264</v>
      </c>
      <c r="BH1238" s="9">
        <f t="shared" si="140"/>
        <v>19.18</v>
      </c>
      <c r="BI1238" s="39" t="str">
        <f t="shared" si="141"/>
        <v/>
      </c>
      <c r="BK1238" s="75"/>
    </row>
    <row r="1239" spans="1:63">
      <c r="A1239" s="2">
        <v>1236</v>
      </c>
      <c r="B1239" s="2">
        <v>2025</v>
      </c>
      <c r="C1239" s="1">
        <v>0</v>
      </c>
      <c r="D1239" s="37" t="str">
        <v>001J100000Vo5AfIAJ</v>
      </c>
      <c r="E1239" s="37" t="str">
        <v>AMAY ENTERPRISES</v>
      </c>
      <c r="F1239" s="37" t="str">
        <v>UTTAR PRADESH</v>
      </c>
      <c r="G1239" s="37" t="str">
        <v>HARDOI</v>
      </c>
      <c r="H1239" s="37">
        <v>0</v>
      </c>
      <c r="I1239" s="37" t="str">
        <v>SHREE LAKSHMAN ROLLING MILL (INDIA) LLP</v>
      </c>
      <c r="J1239" s="37" t="str">
        <v>Deepanshu</v>
      </c>
      <c r="K1239" s="37">
        <v>0</v>
      </c>
      <c r="L1239" s="37" t="str">
        <v>C12815</v>
      </c>
      <c r="M1239" s="37" t="str">
        <v>North</v>
      </c>
      <c r="N1239" s="2">
        <v>241001</v>
      </c>
      <c r="O1239" s="2" t="str">
        <v>09BAWPS2813L2ZV</v>
      </c>
      <c r="P1239" s="2">
        <v>8318150829</v>
      </c>
      <c r="Q1239" s="2" t="str">
        <v>Jun'25</v>
      </c>
      <c r="R1239" s="2">
        <v>2026</v>
      </c>
      <c r="S1239" s="1">
        <v>0</v>
      </c>
      <c r="T1239" s="2">
        <v>80</v>
      </c>
      <c r="U1239" s="1">
        <v>1.2500000000000001E-2</v>
      </c>
      <c r="V1239" s="1" t="str">
        <v>Challenger</v>
      </c>
      <c r="W1239" s="10">
        <v>0</v>
      </c>
      <c r="X1239" s="10">
        <v>0</v>
      </c>
      <c r="Y1239" s="10">
        <v>0</v>
      </c>
      <c r="Z1239" s="10">
        <v>0</v>
      </c>
      <c r="AA1239" s="10">
        <v>0</v>
      </c>
      <c r="AB1239" s="10">
        <v>0</v>
      </c>
      <c r="AC1239" s="10">
        <v>0</v>
      </c>
      <c r="AD1239" s="10">
        <v>0</v>
      </c>
      <c r="AE1239" s="10">
        <v>0</v>
      </c>
      <c r="AF1239" s="10">
        <v>0</v>
      </c>
      <c r="AG1239" s="10">
        <v>0</v>
      </c>
      <c r="AH1239" s="10">
        <v>0</v>
      </c>
      <c r="AI1239" s="10">
        <v>0</v>
      </c>
      <c r="AJ1239" s="10">
        <v>0</v>
      </c>
      <c r="AK1239" s="10">
        <v>0</v>
      </c>
      <c r="AL1239" s="10">
        <v>0</v>
      </c>
      <c r="AM1239" s="10">
        <v>0</v>
      </c>
      <c r="AN1239" s="10">
        <v>8.93</v>
      </c>
      <c r="AO1239" s="10">
        <v>0</v>
      </c>
      <c r="AP1239" s="10">
        <v>0</v>
      </c>
      <c r="AQ1239" s="10">
        <v>10.18</v>
      </c>
      <c r="AR1239" s="10">
        <v>0</v>
      </c>
      <c r="AS1239" s="16">
        <v>9.92</v>
      </c>
      <c r="AT1239" s="16">
        <v>0</v>
      </c>
      <c r="AU1239" s="16">
        <v>3</v>
      </c>
      <c r="AV1239" s="16">
        <v>0</v>
      </c>
      <c r="AW1239" s="16" t="str">
        <v/>
      </c>
      <c r="AX1239" s="10">
        <f t="shared" si="135"/>
        <v>32.03</v>
      </c>
      <c r="AY1239" s="10">
        <f>SUM(Z1239:AK1239)</f>
        <v>0</v>
      </c>
      <c r="AZ1239" s="2" t="s">
        <v>119</v>
      </c>
      <c r="BA1239" s="10">
        <f t="shared" si="136"/>
        <v>3.1850000000000001</v>
      </c>
      <c r="BB1239" s="36" t="s">
        <v>118</v>
      </c>
      <c r="BC1239" s="39" t="str">
        <f t="shared" si="137"/>
        <v/>
      </c>
      <c r="BD1239" s="16">
        <f>SUM(AR1239:AW1239)</f>
        <v>12.92</v>
      </c>
      <c r="BE1239" s="10">
        <f>SUM(AL1239:AQ1239)</f>
        <v>19.11</v>
      </c>
      <c r="BF1239" s="12">
        <f t="shared" si="138"/>
        <v>0.40337183890103029</v>
      </c>
      <c r="BG1239" s="12">
        <f t="shared" si="139"/>
        <v>0.59662816109896966</v>
      </c>
      <c r="BH1239" s="9">
        <f t="shared" si="140"/>
        <v>32.03</v>
      </c>
      <c r="BI1239" s="39" t="str">
        <f t="shared" si="141"/>
        <v/>
      </c>
      <c r="BK1239" s="75"/>
    </row>
    <row r="1240" spans="1:63">
      <c r="A1240" s="2">
        <v>1237</v>
      </c>
      <c r="B1240" s="2">
        <v>2025</v>
      </c>
      <c r="C1240" s="1">
        <v>0</v>
      </c>
      <c r="D1240" s="37" t="str">
        <v>0015g00001dWeTkAAK</v>
      </c>
      <c r="E1240" s="37" t="str">
        <v>M/S SANGAM STEEL</v>
      </c>
      <c r="F1240" s="37" t="str">
        <v>UTTAR PRADESH</v>
      </c>
      <c r="G1240" s="37" t="str">
        <v>LALITPUR</v>
      </c>
      <c r="H1240" s="37">
        <v>0</v>
      </c>
      <c r="I1240" s="37" t="str">
        <v>SHREE LAKSHMAN ROLLING MILL (INDIA) LLP</v>
      </c>
      <c r="J1240" s="37" t="str">
        <v>Ashutosh Shukla</v>
      </c>
      <c r="K1240" s="37">
        <v>0</v>
      </c>
      <c r="L1240" s="37" t="str">
        <v>C12815</v>
      </c>
      <c r="M1240" s="37" t="str">
        <v>North</v>
      </c>
      <c r="N1240" s="2">
        <v>284403</v>
      </c>
      <c r="O1240" s="2" t="str">
        <v>09AHYPS9300G1ZO</v>
      </c>
      <c r="P1240" s="2">
        <v>7007817164</v>
      </c>
      <c r="Q1240" s="2" t="str">
        <v>Jun'25</v>
      </c>
      <c r="R1240" s="2">
        <v>2026</v>
      </c>
      <c r="S1240" s="1">
        <v>0</v>
      </c>
      <c r="T1240" s="2">
        <v>300</v>
      </c>
      <c r="U1240" s="1">
        <v>1.7122222222222223E-2</v>
      </c>
      <c r="V1240" s="1" t="str">
        <v>Alien</v>
      </c>
      <c r="W1240" s="10">
        <v>0</v>
      </c>
      <c r="X1240" s="10">
        <v>0</v>
      </c>
      <c r="Y1240" s="10">
        <v>0</v>
      </c>
      <c r="Z1240" s="10">
        <v>0</v>
      </c>
      <c r="AA1240" s="10">
        <v>0</v>
      </c>
      <c r="AB1240" s="10">
        <v>0</v>
      </c>
      <c r="AC1240" s="10">
        <v>0</v>
      </c>
      <c r="AD1240" s="10">
        <v>0</v>
      </c>
      <c r="AE1240" s="10">
        <v>0</v>
      </c>
      <c r="AF1240" s="10">
        <v>0</v>
      </c>
      <c r="AG1240" s="10">
        <v>0</v>
      </c>
      <c r="AH1240" s="10">
        <v>0</v>
      </c>
      <c r="AI1240" s="10">
        <v>0</v>
      </c>
      <c r="AJ1240" s="10">
        <v>0</v>
      </c>
      <c r="AK1240" s="10">
        <v>0</v>
      </c>
      <c r="AL1240" s="10">
        <v>0</v>
      </c>
      <c r="AM1240" s="10">
        <v>0</v>
      </c>
      <c r="AN1240" s="10">
        <v>30</v>
      </c>
      <c r="AO1240" s="10">
        <v>19.91</v>
      </c>
      <c r="AP1240" s="10">
        <v>0</v>
      </c>
      <c r="AQ1240" s="10">
        <v>49.64</v>
      </c>
      <c r="AR1240" s="10">
        <v>0</v>
      </c>
      <c r="AS1240" s="16">
        <v>20.81</v>
      </c>
      <c r="AT1240" s="16">
        <v>15.41</v>
      </c>
      <c r="AU1240" s="16">
        <v>0</v>
      </c>
      <c r="AV1240" s="16">
        <v>0</v>
      </c>
      <c r="AW1240" s="16" t="str">
        <v/>
      </c>
      <c r="AX1240" s="10">
        <f t="shared" si="135"/>
        <v>135.77000000000001</v>
      </c>
      <c r="AY1240" s="10">
        <f>SUM(Z1240:AK1240)</f>
        <v>0</v>
      </c>
      <c r="AZ1240" s="2" t="s">
        <v>119</v>
      </c>
      <c r="BA1240" s="10">
        <f t="shared" si="136"/>
        <v>16.591666666666665</v>
      </c>
      <c r="BB1240" s="36" t="s">
        <v>118</v>
      </c>
      <c r="BC1240" s="39" t="str">
        <f t="shared" si="137"/>
        <v/>
      </c>
      <c r="BD1240" s="16">
        <f>SUM(AR1240:AW1240)</f>
        <v>36.22</v>
      </c>
      <c r="BE1240" s="10">
        <f>SUM(AL1240:AQ1240)</f>
        <v>99.55</v>
      </c>
      <c r="BF1240" s="12">
        <f t="shared" si="138"/>
        <v>0.26677469249466007</v>
      </c>
      <c r="BG1240" s="12">
        <f t="shared" si="139"/>
        <v>0.73322530750533987</v>
      </c>
      <c r="BH1240" s="9">
        <f t="shared" si="140"/>
        <v>135.77000000000001</v>
      </c>
      <c r="BI1240" s="39" t="str">
        <f t="shared" si="141"/>
        <v/>
      </c>
      <c r="BK1240" s="75"/>
    </row>
    <row r="1241" spans="1:63">
      <c r="A1241" s="2">
        <v>1238</v>
      </c>
      <c r="B1241" s="2">
        <v>2025</v>
      </c>
      <c r="C1241" s="1">
        <v>0</v>
      </c>
      <c r="D1241" s="37" t="str">
        <v>0015g00001W2OapAAF</v>
      </c>
      <c r="E1241" s="37" t="str">
        <v>VIJAY TRADING COMPANY</v>
      </c>
      <c r="F1241" s="37" t="str">
        <v>UTTAR PRADESH</v>
      </c>
      <c r="G1241" s="37" t="str">
        <v>KANPUR NAGAR</v>
      </c>
      <c r="H1241" s="37" t="str">
        <v>Fazalganj</v>
      </c>
      <c r="I1241" s="37" t="str">
        <v>SHREE LAKSHMAN ROLLING MILL (INDIA) LLP</v>
      </c>
      <c r="J1241" s="37" t="str">
        <v>Ashutosh Shukla</v>
      </c>
      <c r="K1241" s="37">
        <v>0</v>
      </c>
      <c r="L1241" s="37" t="str">
        <v>C12815</v>
      </c>
      <c r="M1241" s="37" t="str">
        <v>North</v>
      </c>
      <c r="N1241" s="2">
        <v>208012</v>
      </c>
      <c r="O1241" s="2" t="str">
        <v>09ADKPK9662M1ZO</v>
      </c>
      <c r="P1241" s="2">
        <v>9695994454</v>
      </c>
      <c r="Q1241" s="2" t="str">
        <v>Jun'25</v>
      </c>
      <c r="R1241" s="2">
        <v>2026</v>
      </c>
      <c r="S1241" s="1">
        <v>0</v>
      </c>
      <c r="T1241" s="2">
        <v>200</v>
      </c>
      <c r="U1241" s="1">
        <v>2.2499999999999999E-2</v>
      </c>
      <c r="V1241" s="1" t="str">
        <v>Challenger</v>
      </c>
      <c r="W1241" s="10">
        <v>0</v>
      </c>
      <c r="X1241" s="10">
        <v>0</v>
      </c>
      <c r="Y1241" s="10">
        <v>0</v>
      </c>
      <c r="Z1241" s="10">
        <v>0</v>
      </c>
      <c r="AA1241" s="10">
        <v>0</v>
      </c>
      <c r="AB1241" s="10">
        <v>0</v>
      </c>
      <c r="AC1241" s="10">
        <v>0</v>
      </c>
      <c r="AD1241" s="10">
        <v>0</v>
      </c>
      <c r="AE1241" s="10">
        <v>0</v>
      </c>
      <c r="AF1241" s="10">
        <v>0</v>
      </c>
      <c r="AG1241" s="10">
        <v>0</v>
      </c>
      <c r="AH1241" s="10">
        <v>0</v>
      </c>
      <c r="AI1241" s="10">
        <v>0</v>
      </c>
      <c r="AJ1241" s="10">
        <v>0</v>
      </c>
      <c r="AK1241" s="10">
        <v>0</v>
      </c>
      <c r="AL1241" s="10">
        <v>0</v>
      </c>
      <c r="AM1241" s="10">
        <v>0</v>
      </c>
      <c r="AN1241" s="10">
        <v>9.65</v>
      </c>
      <c r="AO1241" s="10">
        <v>0</v>
      </c>
      <c r="AP1241" s="10">
        <v>9.94</v>
      </c>
      <c r="AQ1241" s="10">
        <v>8.06</v>
      </c>
      <c r="AR1241" s="10">
        <v>0</v>
      </c>
      <c r="AS1241" s="16">
        <v>0</v>
      </c>
      <c r="AT1241" s="16">
        <v>2.5</v>
      </c>
      <c r="AU1241" s="16">
        <v>11</v>
      </c>
      <c r="AV1241" s="16">
        <v>0</v>
      </c>
      <c r="AW1241" s="16">
        <v>1</v>
      </c>
      <c r="AX1241" s="10">
        <f t="shared" si="135"/>
        <v>42.15</v>
      </c>
      <c r="AY1241" s="10">
        <f>SUM(Z1241:AK1241)</f>
        <v>0</v>
      </c>
      <c r="AZ1241" s="2" t="s">
        <v>119</v>
      </c>
      <c r="BA1241" s="10">
        <f t="shared" si="136"/>
        <v>4.6083333333333334</v>
      </c>
      <c r="BB1241" s="36" t="s">
        <v>118</v>
      </c>
      <c r="BC1241" s="39" t="str">
        <f t="shared" si="137"/>
        <v/>
      </c>
      <c r="BD1241" s="16">
        <f>SUM(AR1241:AW1241)</f>
        <v>14.5</v>
      </c>
      <c r="BE1241" s="10">
        <f>SUM(AL1241:AQ1241)</f>
        <v>27.65</v>
      </c>
      <c r="BF1241" s="12">
        <f t="shared" si="138"/>
        <v>0.34400948991696323</v>
      </c>
      <c r="BG1241" s="12">
        <f t="shared" si="139"/>
        <v>0.65599051008303677</v>
      </c>
      <c r="BH1241" s="9">
        <f t="shared" si="140"/>
        <v>42.15</v>
      </c>
      <c r="BI1241" s="39" t="str">
        <f t="shared" si="141"/>
        <v/>
      </c>
      <c r="BK1241" s="75"/>
    </row>
    <row r="1242" spans="1:63">
      <c r="A1242" s="2">
        <v>1239</v>
      </c>
      <c r="B1242" s="2">
        <v>2025</v>
      </c>
      <c r="C1242" s="1">
        <v>0</v>
      </c>
      <c r="D1242" s="37" t="str">
        <v>0015g00001fVhbPAAS</v>
      </c>
      <c r="E1242" s="37" t="str">
        <v>SHREE KHANDELWAL STEEL TRADERS</v>
      </c>
      <c r="F1242" s="37" t="str">
        <v>UTTAR PRADESH</v>
      </c>
      <c r="G1242" s="37" t="str">
        <v>KANPUR NAGAR</v>
      </c>
      <c r="H1242" s="37" t="str">
        <v>Cod</v>
      </c>
      <c r="I1242" s="37" t="str">
        <v>SHREE LAKSHMAN ROLLING MILL (INDIA) LLP</v>
      </c>
      <c r="J1242" s="37" t="str">
        <v>Ashutosh Shukla</v>
      </c>
      <c r="K1242" s="37">
        <v>0</v>
      </c>
      <c r="L1242" s="37" t="str">
        <v>C12815</v>
      </c>
      <c r="M1242" s="37" t="str">
        <v>North</v>
      </c>
      <c r="N1242" s="2">
        <v>208013</v>
      </c>
      <c r="O1242" s="2" t="str">
        <v>09AEOFS6823B1ZT</v>
      </c>
      <c r="P1242" s="2">
        <v>9140784151</v>
      </c>
      <c r="Q1242" s="2" t="str">
        <v>Jun'25</v>
      </c>
      <c r="R1242" s="2">
        <v>2026</v>
      </c>
      <c r="S1242" s="1">
        <v>0</v>
      </c>
      <c r="T1242" s="2">
        <v>100</v>
      </c>
      <c r="U1242" s="1">
        <v>0</v>
      </c>
      <c r="V1242" s="1" t="str">
        <v>Challenger</v>
      </c>
      <c r="W1242" s="10">
        <v>0</v>
      </c>
      <c r="X1242" s="10">
        <v>0</v>
      </c>
      <c r="Y1242" s="10">
        <v>0</v>
      </c>
      <c r="Z1242" s="10">
        <v>0</v>
      </c>
      <c r="AA1242" s="10">
        <v>0</v>
      </c>
      <c r="AB1242" s="10">
        <v>0</v>
      </c>
      <c r="AC1242" s="10">
        <v>0</v>
      </c>
      <c r="AD1242" s="10">
        <v>0</v>
      </c>
      <c r="AE1242" s="10">
        <v>0</v>
      </c>
      <c r="AF1242" s="10">
        <v>0</v>
      </c>
      <c r="AG1242" s="10">
        <v>0</v>
      </c>
      <c r="AH1242" s="10">
        <v>0</v>
      </c>
      <c r="AI1242" s="10">
        <v>0</v>
      </c>
      <c r="AJ1242" s="10">
        <v>0</v>
      </c>
      <c r="AK1242" s="10">
        <v>0</v>
      </c>
      <c r="AL1242" s="10">
        <v>0</v>
      </c>
      <c r="AM1242" s="10">
        <v>0</v>
      </c>
      <c r="AN1242" s="10">
        <v>7</v>
      </c>
      <c r="AO1242" s="10">
        <v>0</v>
      </c>
      <c r="AP1242" s="10">
        <v>0</v>
      </c>
      <c r="AQ1242" s="10">
        <v>0</v>
      </c>
      <c r="AR1242" s="10">
        <v>0</v>
      </c>
      <c r="AS1242" s="16">
        <v>0</v>
      </c>
      <c r="AT1242" s="16">
        <v>0</v>
      </c>
      <c r="AU1242" s="16">
        <v>0</v>
      </c>
      <c r="AV1242" s="16">
        <v>0</v>
      </c>
      <c r="AW1242" s="16" t="str">
        <v/>
      </c>
      <c r="AX1242" s="10">
        <f t="shared" si="135"/>
        <v>7</v>
      </c>
      <c r="AY1242" s="10">
        <f>SUM(Z1242:AK1242)</f>
        <v>0</v>
      </c>
      <c r="AZ1242" s="2" t="s">
        <v>119</v>
      </c>
      <c r="BA1242" s="10">
        <f t="shared" si="136"/>
        <v>1.1666666666666667</v>
      </c>
      <c r="BB1242" s="36" t="s">
        <v>118</v>
      </c>
      <c r="BC1242" s="39" t="str">
        <f t="shared" si="137"/>
        <v/>
      </c>
      <c r="BD1242" s="16">
        <f>SUM(AR1242:AW1242)</f>
        <v>0</v>
      </c>
      <c r="BE1242" s="10">
        <f>SUM(AL1242:AQ1242)</f>
        <v>7</v>
      </c>
      <c r="BF1242" s="12">
        <f t="shared" si="138"/>
        <v>0</v>
      </c>
      <c r="BG1242" s="12">
        <f t="shared" si="139"/>
        <v>1</v>
      </c>
      <c r="BH1242" s="9">
        <f t="shared" si="140"/>
        <v>7</v>
      </c>
      <c r="BI1242" s="39" t="str">
        <f t="shared" si="141"/>
        <v/>
      </c>
      <c r="BK1242" s="75"/>
    </row>
    <row r="1243" spans="1:63">
      <c r="A1243" s="2">
        <v>1240</v>
      </c>
      <c r="B1243" s="2">
        <v>2025</v>
      </c>
      <c r="C1243" s="1">
        <v>0</v>
      </c>
      <c r="D1243" s="37" t="str">
        <v>0015g00001eh04jAAA</v>
      </c>
      <c r="E1243" s="37" t="str">
        <v>Bhat trading</v>
      </c>
      <c r="F1243" s="37" t="str">
        <v>JAMMU AND KASHMIR</v>
      </c>
      <c r="G1243" s="37" t="str">
        <v>Budgam</v>
      </c>
      <c r="H1243" s="37" t="str">
        <v>Aripanthan</v>
      </c>
      <c r="I1243" s="37" t="str">
        <v>REHBER IRON STORE</v>
      </c>
      <c r="J1243" s="37" t="str">
        <v>Raja Moin Ahmed</v>
      </c>
      <c r="K1243" s="37">
        <v>0</v>
      </c>
      <c r="L1243" s="37" t="str">
        <v>0015g00001gvM8p</v>
      </c>
      <c r="M1243" s="37" t="str">
        <v>North</v>
      </c>
      <c r="N1243" s="2">
        <v>193401</v>
      </c>
      <c r="O1243" s="2">
        <v>123456789101</v>
      </c>
      <c r="P1243" s="2">
        <v>7006319013</v>
      </c>
      <c r="Q1243" s="2" t="str">
        <v>Jun'25</v>
      </c>
      <c r="R1243" s="2">
        <v>2026</v>
      </c>
      <c r="S1243" s="1">
        <v>0</v>
      </c>
      <c r="T1243" s="2">
        <v>200</v>
      </c>
      <c r="U1243" s="1">
        <v>0</v>
      </c>
      <c r="V1243" s="1" t="str">
        <v>Challenger</v>
      </c>
      <c r="W1243" s="10">
        <v>0</v>
      </c>
      <c r="X1243" s="10">
        <v>0</v>
      </c>
      <c r="Y1243" s="10">
        <v>0</v>
      </c>
      <c r="Z1243" s="10">
        <v>0</v>
      </c>
      <c r="AA1243" s="10">
        <v>0</v>
      </c>
      <c r="AB1243" s="10">
        <v>0</v>
      </c>
      <c r="AC1243" s="10">
        <v>0</v>
      </c>
      <c r="AD1243" s="10">
        <v>0</v>
      </c>
      <c r="AE1243" s="10">
        <v>0</v>
      </c>
      <c r="AF1243" s="10">
        <v>0</v>
      </c>
      <c r="AG1243" s="10">
        <v>0</v>
      </c>
      <c r="AH1243" s="10">
        <v>0</v>
      </c>
      <c r="AI1243" s="10">
        <v>0</v>
      </c>
      <c r="AJ1243" s="10">
        <v>0</v>
      </c>
      <c r="AK1243" s="10">
        <v>0</v>
      </c>
      <c r="AL1243" s="10">
        <v>0</v>
      </c>
      <c r="AM1243" s="10">
        <v>0</v>
      </c>
      <c r="AN1243" s="10">
        <v>38</v>
      </c>
      <c r="AO1243" s="10">
        <v>0</v>
      </c>
      <c r="AP1243" s="10">
        <v>0</v>
      </c>
      <c r="AQ1243" s="10">
        <v>0</v>
      </c>
      <c r="AR1243" s="10">
        <v>0</v>
      </c>
      <c r="AS1243" s="16">
        <v>0</v>
      </c>
      <c r="AT1243" s="16">
        <v>0</v>
      </c>
      <c r="AU1243" s="16">
        <v>0</v>
      </c>
      <c r="AV1243" s="16">
        <v>0</v>
      </c>
      <c r="AW1243" s="16" t="str">
        <v/>
      </c>
      <c r="AX1243" s="10">
        <f t="shared" si="135"/>
        <v>38</v>
      </c>
      <c r="AY1243" s="10">
        <f>SUM(Z1243:AK1243)</f>
        <v>0</v>
      </c>
      <c r="AZ1243" s="2" t="s">
        <v>119</v>
      </c>
      <c r="BA1243" s="10">
        <f t="shared" si="136"/>
        <v>6.333333333333333</v>
      </c>
      <c r="BB1243" s="36" t="s">
        <v>118</v>
      </c>
      <c r="BC1243" s="39" t="str">
        <f t="shared" si="137"/>
        <v/>
      </c>
      <c r="BD1243" s="16">
        <f>SUM(AR1243:AW1243)</f>
        <v>0</v>
      </c>
      <c r="BE1243" s="10">
        <f>SUM(AL1243:AQ1243)</f>
        <v>38</v>
      </c>
      <c r="BF1243" s="12">
        <f t="shared" si="138"/>
        <v>0</v>
      </c>
      <c r="BG1243" s="12">
        <f t="shared" si="139"/>
        <v>1</v>
      </c>
      <c r="BH1243" s="9">
        <f t="shared" si="140"/>
        <v>38</v>
      </c>
      <c r="BI1243" s="39" t="str">
        <f t="shared" si="141"/>
        <v/>
      </c>
      <c r="BK1243" s="75"/>
    </row>
    <row r="1244" spans="1:63">
      <c r="A1244" s="2">
        <v>1241</v>
      </c>
      <c r="B1244" s="2">
        <v>2025</v>
      </c>
      <c r="C1244" s="1">
        <v>0</v>
      </c>
      <c r="D1244" s="37" t="str">
        <v>001J100000Vnf1PIAR</v>
      </c>
      <c r="E1244" s="37" t="str">
        <v>ANANT RAM MADAN LAL</v>
      </c>
      <c r="F1244" s="37" t="str">
        <v>HARYANA</v>
      </c>
      <c r="G1244" s="37" t="str">
        <v>KURUKSHETRA</v>
      </c>
      <c r="H1244" s="37">
        <v>0</v>
      </c>
      <c r="I1244" s="37" t="str">
        <v>RAMDOOT UDHYOG PRIVATE LIMITED</v>
      </c>
      <c r="J1244" s="37" t="str">
        <v>Naseem Makkar</v>
      </c>
      <c r="K1244" s="37">
        <v>0</v>
      </c>
      <c r="L1244" s="37" t="str">
        <v>C13168</v>
      </c>
      <c r="M1244" s="37" t="str">
        <v>North</v>
      </c>
      <c r="N1244" s="2">
        <v>136118</v>
      </c>
      <c r="O1244" s="2" t="str">
        <v>06ANSPB4682Q1Z8</v>
      </c>
      <c r="P1244" s="2">
        <v>8295726838</v>
      </c>
      <c r="Q1244" s="2" t="str">
        <v>Jun'25</v>
      </c>
      <c r="R1244" s="2">
        <v>2026</v>
      </c>
      <c r="S1244" s="1">
        <v>0</v>
      </c>
      <c r="T1244" s="2">
        <v>80</v>
      </c>
      <c r="U1244" s="1">
        <v>0</v>
      </c>
      <c r="V1244" s="1" t="str">
        <v>Challenger</v>
      </c>
      <c r="W1244" s="10">
        <v>0</v>
      </c>
      <c r="X1244" s="10">
        <v>0</v>
      </c>
      <c r="Y1244" s="10">
        <v>0</v>
      </c>
      <c r="Z1244" s="10">
        <v>0</v>
      </c>
      <c r="AA1244" s="10">
        <v>0</v>
      </c>
      <c r="AB1244" s="10">
        <v>0</v>
      </c>
      <c r="AC1244" s="10">
        <v>0</v>
      </c>
      <c r="AD1244" s="10">
        <v>0</v>
      </c>
      <c r="AE1244" s="10">
        <v>0</v>
      </c>
      <c r="AF1244" s="10">
        <v>0</v>
      </c>
      <c r="AG1244" s="10">
        <v>0</v>
      </c>
      <c r="AH1244" s="10">
        <v>0</v>
      </c>
      <c r="AI1244" s="10">
        <v>0</v>
      </c>
      <c r="AJ1244" s="10">
        <v>0</v>
      </c>
      <c r="AK1244" s="10">
        <v>0</v>
      </c>
      <c r="AL1244" s="10">
        <v>0</v>
      </c>
      <c r="AM1244" s="10">
        <v>0</v>
      </c>
      <c r="AN1244" s="10">
        <v>12</v>
      </c>
      <c r="AO1244" s="10">
        <v>0</v>
      </c>
      <c r="AP1244" s="10">
        <v>0</v>
      </c>
      <c r="AQ1244" s="10">
        <v>0</v>
      </c>
      <c r="AR1244" s="10">
        <v>0</v>
      </c>
      <c r="AS1244" s="16">
        <v>0</v>
      </c>
      <c r="AT1244" s="16">
        <v>0</v>
      </c>
      <c r="AU1244" s="16">
        <v>0</v>
      </c>
      <c r="AV1244" s="16">
        <v>0</v>
      </c>
      <c r="AW1244" s="16" t="str">
        <v/>
      </c>
      <c r="AX1244" s="10">
        <f t="shared" si="135"/>
        <v>12</v>
      </c>
      <c r="AY1244" s="10">
        <f>SUM(Z1244:AK1244)</f>
        <v>0</v>
      </c>
      <c r="AZ1244" s="2" t="s">
        <v>119</v>
      </c>
      <c r="BA1244" s="10">
        <f t="shared" si="136"/>
        <v>2</v>
      </c>
      <c r="BB1244" s="36" t="s">
        <v>118</v>
      </c>
      <c r="BC1244" s="39" t="str">
        <f t="shared" si="137"/>
        <v/>
      </c>
      <c r="BD1244" s="16">
        <f>SUM(AR1244:AW1244)</f>
        <v>0</v>
      </c>
      <c r="BE1244" s="10">
        <f>SUM(AL1244:AQ1244)</f>
        <v>12</v>
      </c>
      <c r="BF1244" s="12">
        <f t="shared" si="138"/>
        <v>0</v>
      </c>
      <c r="BG1244" s="12">
        <f t="shared" si="139"/>
        <v>1</v>
      </c>
      <c r="BH1244" s="9">
        <f t="shared" si="140"/>
        <v>12</v>
      </c>
      <c r="BI1244" s="39" t="str">
        <f t="shared" si="141"/>
        <v/>
      </c>
      <c r="BK1244" s="75"/>
    </row>
    <row r="1245" spans="1:63">
      <c r="A1245" s="2">
        <v>1242</v>
      </c>
      <c r="B1245" s="2">
        <v>2025</v>
      </c>
      <c r="C1245" s="1">
        <v>0</v>
      </c>
      <c r="D1245" s="37" t="str">
        <v>001J1000005ZZtRIAW</v>
      </c>
      <c r="E1245" s="37" t="str">
        <v>ARJUN MAL DAULAT RAM</v>
      </c>
      <c r="F1245" s="37" t="str">
        <v>HARYANA</v>
      </c>
      <c r="G1245" s="37" t="str">
        <v>PANCHKULA</v>
      </c>
      <c r="H1245" s="37" t="str">
        <v>Kalka</v>
      </c>
      <c r="I1245" s="37" t="str">
        <v>RAMDOOT UDHYOG PRIVATE LIMITED</v>
      </c>
      <c r="J1245" s="37" t="str">
        <v>Sushant Abrol</v>
      </c>
      <c r="K1245" s="37">
        <v>0</v>
      </c>
      <c r="L1245" s="37" t="str">
        <v>C13168</v>
      </c>
      <c r="M1245" s="37" t="str">
        <v>North</v>
      </c>
      <c r="N1245" s="2">
        <v>133302</v>
      </c>
      <c r="O1245" s="2" t="str">
        <v>06AYNPK0136G1ZM</v>
      </c>
      <c r="P1245" s="2">
        <v>7015842761</v>
      </c>
      <c r="Q1245" s="2" t="str">
        <v>Jun'25</v>
      </c>
      <c r="R1245" s="2">
        <v>2026</v>
      </c>
      <c r="S1245" s="1">
        <v>0</v>
      </c>
      <c r="T1245" s="2">
        <v>1</v>
      </c>
      <c r="U1245" s="1">
        <v>4</v>
      </c>
      <c r="V1245" s="1" t="str">
        <v>Friendly</v>
      </c>
      <c r="W1245" s="10">
        <v>0</v>
      </c>
      <c r="X1245" s="10">
        <v>0</v>
      </c>
      <c r="Y1245" s="10">
        <v>0</v>
      </c>
      <c r="Z1245" s="10">
        <v>0</v>
      </c>
      <c r="AA1245" s="10">
        <v>0</v>
      </c>
      <c r="AB1245" s="10">
        <v>0</v>
      </c>
      <c r="AC1245" s="10">
        <v>0</v>
      </c>
      <c r="AD1245" s="10">
        <v>0</v>
      </c>
      <c r="AE1245" s="10">
        <v>0</v>
      </c>
      <c r="AF1245" s="10">
        <v>0</v>
      </c>
      <c r="AG1245" s="10">
        <v>0</v>
      </c>
      <c r="AH1245" s="10">
        <v>0</v>
      </c>
      <c r="AI1245" s="10">
        <v>0</v>
      </c>
      <c r="AJ1245" s="10">
        <v>0</v>
      </c>
      <c r="AK1245" s="10">
        <v>0</v>
      </c>
      <c r="AL1245" s="10">
        <v>0</v>
      </c>
      <c r="AM1245" s="10">
        <v>0</v>
      </c>
      <c r="AN1245" s="10">
        <v>33</v>
      </c>
      <c r="AO1245" s="10">
        <v>0</v>
      </c>
      <c r="AP1245" s="10">
        <v>0</v>
      </c>
      <c r="AQ1245" s="10">
        <v>0</v>
      </c>
      <c r="AR1245" s="10">
        <v>0</v>
      </c>
      <c r="AS1245" s="16">
        <v>0</v>
      </c>
      <c r="AT1245" s="16">
        <v>0</v>
      </c>
      <c r="AU1245" s="16">
        <v>12</v>
      </c>
      <c r="AV1245" s="16">
        <v>0</v>
      </c>
      <c r="AW1245" s="16" t="str">
        <v/>
      </c>
      <c r="AX1245" s="10">
        <f t="shared" si="135"/>
        <v>45</v>
      </c>
      <c r="AY1245" s="10">
        <f>SUM(Z1245:AK1245)</f>
        <v>0</v>
      </c>
      <c r="AZ1245" s="2" t="s">
        <v>119</v>
      </c>
      <c r="BA1245" s="10">
        <f t="shared" si="136"/>
        <v>5.5</v>
      </c>
      <c r="BB1245" s="36" t="s">
        <v>118</v>
      </c>
      <c r="BC1245" s="39" t="str">
        <f t="shared" si="137"/>
        <v/>
      </c>
      <c r="BD1245" s="16">
        <f>SUM(AR1245:AW1245)</f>
        <v>12</v>
      </c>
      <c r="BE1245" s="10">
        <f>SUM(AL1245:AQ1245)</f>
        <v>33</v>
      </c>
      <c r="BF1245" s="12">
        <f t="shared" si="138"/>
        <v>0.26666666666666666</v>
      </c>
      <c r="BG1245" s="12">
        <f t="shared" si="139"/>
        <v>0.73333333333333328</v>
      </c>
      <c r="BH1245" s="9">
        <f t="shared" si="140"/>
        <v>45</v>
      </c>
      <c r="BI1245" s="39" t="str">
        <f t="shared" si="141"/>
        <v/>
      </c>
      <c r="BK1245" s="75"/>
    </row>
    <row r="1246" spans="1:63">
      <c r="A1246" s="2">
        <v>1243</v>
      </c>
      <c r="B1246" s="2">
        <v>2025</v>
      </c>
      <c r="C1246" s="1">
        <v>0</v>
      </c>
      <c r="D1246" s="37" t="str">
        <v>001J1000007pXdgIAE</v>
      </c>
      <c r="E1246" s="37" t="str">
        <v>NARENDAR STONE &amp; MATERIAL SUPPLIERS</v>
      </c>
      <c r="F1246" s="37" t="str">
        <v>RAJASTHAN</v>
      </c>
      <c r="G1246" s="37" t="str">
        <v>UDAIPUR</v>
      </c>
      <c r="H1246" s="37" t="str">
        <v>Girwa</v>
      </c>
      <c r="I1246" s="37" t="str">
        <v>J P ALLOYS</v>
      </c>
      <c r="J1246" s="37" t="str">
        <v>Amit Kumar Sharma</v>
      </c>
      <c r="K1246" s="37">
        <v>0</v>
      </c>
      <c r="L1246" s="37" t="str">
        <v>C13188</v>
      </c>
      <c r="M1246" s="37" t="str">
        <v>North</v>
      </c>
      <c r="N1246" s="2">
        <v>313001</v>
      </c>
      <c r="O1246" s="2" t="str">
        <v>08ABPPR2311H1ZL</v>
      </c>
      <c r="P1246" s="2">
        <v>9461879862</v>
      </c>
      <c r="Q1246" s="2" t="str">
        <v>Jul'25</v>
      </c>
      <c r="R1246" s="2">
        <v>2026</v>
      </c>
      <c r="S1246" s="1">
        <v>0</v>
      </c>
      <c r="T1246" s="2">
        <v>150</v>
      </c>
      <c r="U1246" s="1">
        <v>0</v>
      </c>
      <c r="V1246" s="1" t="str">
        <v>Challenger</v>
      </c>
      <c r="W1246" s="10">
        <v>0</v>
      </c>
      <c r="X1246" s="10">
        <v>0</v>
      </c>
      <c r="Y1246" s="10">
        <v>0</v>
      </c>
      <c r="Z1246" s="10">
        <v>0</v>
      </c>
      <c r="AA1246" s="10">
        <v>0</v>
      </c>
      <c r="AB1246" s="10">
        <v>0</v>
      </c>
      <c r="AC1246" s="10">
        <v>0</v>
      </c>
      <c r="AD1246" s="10">
        <v>0</v>
      </c>
      <c r="AE1246" s="10">
        <v>0</v>
      </c>
      <c r="AF1246" s="10">
        <v>0</v>
      </c>
      <c r="AG1246" s="10">
        <v>0</v>
      </c>
      <c r="AH1246" s="10">
        <v>0</v>
      </c>
      <c r="AI1246" s="10">
        <v>0</v>
      </c>
      <c r="AJ1246" s="10">
        <v>0</v>
      </c>
      <c r="AK1246" s="10">
        <v>0</v>
      </c>
      <c r="AL1246" s="10">
        <v>0</v>
      </c>
      <c r="AM1246" s="10">
        <v>0</v>
      </c>
      <c r="AN1246" s="10">
        <v>0</v>
      </c>
      <c r="AO1246" s="10">
        <v>24.99</v>
      </c>
      <c r="AP1246" s="10">
        <v>0</v>
      </c>
      <c r="AQ1246" s="10">
        <v>0</v>
      </c>
      <c r="AR1246" s="10">
        <v>0</v>
      </c>
      <c r="AS1246" s="16">
        <v>0</v>
      </c>
      <c r="AT1246" s="16">
        <v>0</v>
      </c>
      <c r="AU1246" s="16">
        <v>0</v>
      </c>
      <c r="AV1246" s="16">
        <v>0</v>
      </c>
      <c r="AW1246" s="16" t="str">
        <v/>
      </c>
      <c r="AX1246" s="10">
        <f t="shared" si="135"/>
        <v>24.99</v>
      </c>
      <c r="AY1246" s="10">
        <f>SUM(Z1246:AK1246)</f>
        <v>0</v>
      </c>
      <c r="AZ1246" s="2" t="s">
        <v>119</v>
      </c>
      <c r="BA1246" s="10">
        <f t="shared" si="136"/>
        <v>4.165</v>
      </c>
      <c r="BB1246" s="36" t="s">
        <v>118</v>
      </c>
      <c r="BC1246" s="39" t="str">
        <f t="shared" si="137"/>
        <v/>
      </c>
      <c r="BD1246" s="16">
        <f>SUM(AR1246:AW1246)</f>
        <v>0</v>
      </c>
      <c r="BE1246" s="10">
        <f>SUM(AL1246:AQ1246)</f>
        <v>24.99</v>
      </c>
      <c r="BF1246" s="12">
        <f t="shared" si="138"/>
        <v>0</v>
      </c>
      <c r="BG1246" s="12">
        <f t="shared" si="139"/>
        <v>1</v>
      </c>
      <c r="BH1246" s="9">
        <f t="shared" si="140"/>
        <v>24.99</v>
      </c>
      <c r="BI1246" s="39" t="str">
        <f t="shared" si="141"/>
        <v/>
      </c>
      <c r="BK1246" s="75"/>
    </row>
    <row r="1247" spans="1:63">
      <c r="A1247" s="2">
        <v>1244</v>
      </c>
      <c r="B1247" s="2">
        <v>2025</v>
      </c>
      <c r="C1247" s="1">
        <v>0</v>
      </c>
      <c r="D1247" s="37" t="str">
        <v>001J100000Vm7ncIAB</v>
      </c>
      <c r="E1247" s="37" t="str">
        <v>BABJI STEEL TRADERS</v>
      </c>
      <c r="F1247" s="37" t="str">
        <v>RAJASTHAN</v>
      </c>
      <c r="G1247" s="37" t="str">
        <v>BHILWARA</v>
      </c>
      <c r="H1247" s="37">
        <v>0</v>
      </c>
      <c r="I1247" s="37" t="str">
        <v>J P ALLOYS</v>
      </c>
      <c r="J1247" s="37" t="str">
        <v>Pushpendra Kumar</v>
      </c>
      <c r="K1247" s="37">
        <v>0</v>
      </c>
      <c r="L1247" s="37" t="str">
        <v>C13188</v>
      </c>
      <c r="M1247" s="37" t="str">
        <v>North</v>
      </c>
      <c r="N1247" s="2">
        <v>311001</v>
      </c>
      <c r="O1247" s="2" t="str">
        <v>08ABEPB2329N1ZP</v>
      </c>
      <c r="P1247" s="2">
        <v>9772786110</v>
      </c>
      <c r="Q1247" s="2" t="str">
        <v>Jul'25</v>
      </c>
      <c r="R1247" s="2">
        <v>2026</v>
      </c>
      <c r="S1247" s="1">
        <v>0</v>
      </c>
      <c r="T1247" s="2">
        <v>70</v>
      </c>
      <c r="U1247" s="1">
        <v>0</v>
      </c>
      <c r="V1247" s="1" t="str">
        <v>Challenger</v>
      </c>
      <c r="W1247" s="10">
        <v>0</v>
      </c>
      <c r="X1247" s="10">
        <v>0</v>
      </c>
      <c r="Y1247" s="10">
        <v>0</v>
      </c>
      <c r="Z1247" s="10">
        <v>0</v>
      </c>
      <c r="AA1247" s="10">
        <v>0</v>
      </c>
      <c r="AB1247" s="10">
        <v>0</v>
      </c>
      <c r="AC1247" s="10">
        <v>0</v>
      </c>
      <c r="AD1247" s="10">
        <v>0</v>
      </c>
      <c r="AE1247" s="10">
        <v>0</v>
      </c>
      <c r="AF1247" s="10">
        <v>0</v>
      </c>
      <c r="AG1247" s="10">
        <v>0</v>
      </c>
      <c r="AH1247" s="10">
        <v>0</v>
      </c>
      <c r="AI1247" s="10">
        <v>0</v>
      </c>
      <c r="AJ1247" s="10">
        <v>0</v>
      </c>
      <c r="AK1247" s="10">
        <v>0</v>
      </c>
      <c r="AL1247" s="10">
        <v>0</v>
      </c>
      <c r="AM1247" s="10">
        <v>0</v>
      </c>
      <c r="AN1247" s="10">
        <v>0</v>
      </c>
      <c r="AO1247" s="10">
        <v>22.02</v>
      </c>
      <c r="AP1247" s="10">
        <v>0</v>
      </c>
      <c r="AQ1247" s="10">
        <v>0</v>
      </c>
      <c r="AR1247" s="10">
        <v>0</v>
      </c>
      <c r="AS1247" s="16">
        <v>0</v>
      </c>
      <c r="AT1247" s="16">
        <v>0</v>
      </c>
      <c r="AU1247" s="16">
        <v>0</v>
      </c>
      <c r="AV1247" s="16">
        <v>0</v>
      </c>
      <c r="AW1247" s="16" t="str">
        <v/>
      </c>
      <c r="AX1247" s="10">
        <f t="shared" si="135"/>
        <v>22.02</v>
      </c>
      <c r="AY1247" s="10">
        <f>SUM(Z1247:AK1247)</f>
        <v>0</v>
      </c>
      <c r="AZ1247" s="2" t="s">
        <v>119</v>
      </c>
      <c r="BA1247" s="10">
        <f t="shared" si="136"/>
        <v>3.67</v>
      </c>
      <c r="BB1247" s="36" t="s">
        <v>118</v>
      </c>
      <c r="BC1247" s="39" t="str">
        <f t="shared" si="137"/>
        <v/>
      </c>
      <c r="BD1247" s="16">
        <f>SUM(AR1247:AW1247)</f>
        <v>0</v>
      </c>
      <c r="BE1247" s="10">
        <f>SUM(AL1247:AQ1247)</f>
        <v>22.02</v>
      </c>
      <c r="BF1247" s="12">
        <f t="shared" si="138"/>
        <v>0</v>
      </c>
      <c r="BG1247" s="12">
        <f t="shared" si="139"/>
        <v>1</v>
      </c>
      <c r="BH1247" s="9">
        <f t="shared" si="140"/>
        <v>22.02</v>
      </c>
      <c r="BI1247" s="39" t="str">
        <f t="shared" si="141"/>
        <v/>
      </c>
      <c r="BK1247" s="75"/>
    </row>
    <row r="1248" spans="1:63">
      <c r="A1248" s="2">
        <v>1245</v>
      </c>
      <c r="B1248" s="2">
        <v>2025</v>
      </c>
      <c r="C1248" s="1">
        <v>0</v>
      </c>
      <c r="D1248" s="37" t="str">
        <v>001J100000VlZTtIAN</v>
      </c>
      <c r="E1248" s="37" t="str">
        <v>KHANDELWAL STEELS</v>
      </c>
      <c r="F1248" s="37" t="str">
        <v>HARYANA</v>
      </c>
      <c r="G1248" s="37" t="str">
        <v>GURUGRAM</v>
      </c>
      <c r="H1248" s="37">
        <v>0</v>
      </c>
      <c r="I1248" s="37" t="str">
        <v>NIKUNJ UDYOG</v>
      </c>
      <c r="J1248" s="37" t="str">
        <v>Shiv Shankar Sharma</v>
      </c>
      <c r="K1248" s="37">
        <v>0</v>
      </c>
      <c r="L1248" s="37" t="str">
        <v>C12828</v>
      </c>
      <c r="M1248" s="37" t="str">
        <v>North</v>
      </c>
      <c r="N1248" s="2">
        <v>122002</v>
      </c>
      <c r="O1248" s="2" t="str">
        <v>06ABDFK0080E1ZT</v>
      </c>
      <c r="P1248" s="2">
        <v>9810007778</v>
      </c>
      <c r="Q1248" s="2" t="str">
        <v>Feb'24</v>
      </c>
      <c r="R1248" s="2">
        <v>2026</v>
      </c>
      <c r="S1248" s="1">
        <v>0</v>
      </c>
      <c r="T1248" s="2">
        <v>1000</v>
      </c>
      <c r="U1248" s="1">
        <v>5.6593333333333336E-2</v>
      </c>
      <c r="V1248" s="1" t="str">
        <v>Alien</v>
      </c>
      <c r="W1248" s="10">
        <v>0</v>
      </c>
      <c r="X1248" s="10">
        <v>0</v>
      </c>
      <c r="Y1248" s="10">
        <v>0</v>
      </c>
      <c r="Z1248" s="10">
        <v>0</v>
      </c>
      <c r="AA1248" s="10">
        <v>0</v>
      </c>
      <c r="AB1248" s="10">
        <v>0</v>
      </c>
      <c r="AC1248" s="10">
        <v>0</v>
      </c>
      <c r="AD1248" s="10">
        <v>0</v>
      </c>
      <c r="AE1248" s="10">
        <v>0</v>
      </c>
      <c r="AF1248" s="10">
        <v>0</v>
      </c>
      <c r="AG1248" s="10">
        <v>0</v>
      </c>
      <c r="AH1248" s="10">
        <v>0</v>
      </c>
      <c r="AI1248" s="10">
        <v>0</v>
      </c>
      <c r="AJ1248" s="10">
        <v>0</v>
      </c>
      <c r="AK1248" s="10">
        <v>0</v>
      </c>
      <c r="AL1248" s="10">
        <v>0</v>
      </c>
      <c r="AM1248" s="10">
        <v>0</v>
      </c>
      <c r="AN1248" s="10">
        <v>0</v>
      </c>
      <c r="AO1248" s="10">
        <v>153.12</v>
      </c>
      <c r="AP1248" s="10">
        <v>52.69</v>
      </c>
      <c r="AQ1248" s="10">
        <v>156.69999999999999</v>
      </c>
      <c r="AR1248" s="10">
        <v>103.43</v>
      </c>
      <c r="AS1248" s="16">
        <v>91.62</v>
      </c>
      <c r="AT1248" s="16">
        <v>26.41</v>
      </c>
      <c r="AU1248" s="16">
        <v>75</v>
      </c>
      <c r="AV1248" s="16">
        <v>68.37</v>
      </c>
      <c r="AW1248" s="16">
        <v>274</v>
      </c>
      <c r="AX1248" s="10">
        <f t="shared" si="135"/>
        <v>1001.3399999999999</v>
      </c>
      <c r="AY1248" s="10">
        <f>SUM(Z1248:AK1248)</f>
        <v>0</v>
      </c>
      <c r="AZ1248" s="2" t="s">
        <v>119</v>
      </c>
      <c r="BA1248" s="10">
        <f t="shared" si="136"/>
        <v>60.418333333333329</v>
      </c>
      <c r="BB1248" s="36" t="s">
        <v>118</v>
      </c>
      <c r="BC1248" s="39" t="str">
        <f t="shared" si="137"/>
        <v>D</v>
      </c>
      <c r="BD1248" s="16">
        <f>SUM(AR1248:AW1248)</f>
        <v>638.83000000000004</v>
      </c>
      <c r="BE1248" s="10">
        <f>SUM(AL1248:AQ1248)</f>
        <v>362.51</v>
      </c>
      <c r="BF1248" s="12">
        <f t="shared" si="138"/>
        <v>0.63797511334811363</v>
      </c>
      <c r="BG1248" s="12">
        <f t="shared" si="139"/>
        <v>0.36202488665188648</v>
      </c>
      <c r="BH1248" s="9">
        <f t="shared" si="140"/>
        <v>1001.3399999999999</v>
      </c>
      <c r="BI1248" s="39" t="str">
        <f t="shared" si="141"/>
        <v>D</v>
      </c>
      <c r="BJ1248" s="1" t="str">
        <f>_xlfn.XLOOKUP(D1248,'Holi gift'!A:A,'Holi gift'!A:A,"",0,1)</f>
        <v>001J100000VlZTtIAN</v>
      </c>
      <c r="BK1248" s="75"/>
    </row>
    <row r="1249" spans="1:63">
      <c r="A1249" s="2">
        <v>1246</v>
      </c>
      <c r="B1249" s="2">
        <v>2025</v>
      </c>
      <c r="C1249" s="1">
        <v>0</v>
      </c>
      <c r="D1249" s="37" t="str">
        <v>001J100000VnrOiIAJ</v>
      </c>
      <c r="E1249" s="37" t="str">
        <v>PACIFIC MINERALS PVT.LTD.</v>
      </c>
      <c r="F1249" s="37" t="str">
        <v>MADHYA PRADESH</v>
      </c>
      <c r="G1249" s="37" t="str">
        <v>BALAGHAT</v>
      </c>
      <c r="H1249" s="37">
        <v>0</v>
      </c>
      <c r="I1249" s="37" t="str">
        <v>Global Steel</v>
      </c>
      <c r="J1249" s="37" t="str">
        <v>Saurav Nath</v>
      </c>
      <c r="K1249" s="37">
        <v>0</v>
      </c>
      <c r="L1249" s="37" t="str">
        <v>C13471</v>
      </c>
      <c r="M1249" s="37" t="str">
        <v>Central</v>
      </c>
      <c r="N1249" s="2">
        <v>481001</v>
      </c>
      <c r="O1249" s="2" t="str">
        <v>23AAECP2860J1ZG</v>
      </c>
      <c r="P1249" s="2">
        <v>9754551414</v>
      </c>
      <c r="Q1249" s="2" t="str">
        <v>Jul'25</v>
      </c>
      <c r="R1249" s="2">
        <v>2026</v>
      </c>
      <c r="S1249" s="1">
        <v>0</v>
      </c>
      <c r="T1249" s="2" t="str">
        <v/>
      </c>
      <c r="U1249" s="1">
        <v>0</v>
      </c>
      <c r="V1249" s="1" t="str">
        <v>Potential Not updated</v>
      </c>
      <c r="W1249" s="10">
        <v>0</v>
      </c>
      <c r="X1249" s="10">
        <v>0</v>
      </c>
      <c r="Y1249" s="10">
        <v>0</v>
      </c>
      <c r="Z1249" s="10">
        <v>0</v>
      </c>
      <c r="AA1249" s="10">
        <v>0</v>
      </c>
      <c r="AB1249" s="10">
        <v>0</v>
      </c>
      <c r="AC1249" s="10">
        <v>0</v>
      </c>
      <c r="AD1249" s="10">
        <v>0</v>
      </c>
      <c r="AE1249" s="10">
        <v>0</v>
      </c>
      <c r="AF1249" s="10">
        <v>0</v>
      </c>
      <c r="AG1249" s="10">
        <v>0</v>
      </c>
      <c r="AH1249" s="10">
        <v>0</v>
      </c>
      <c r="AI1249" s="10">
        <v>0</v>
      </c>
      <c r="AJ1249" s="10">
        <v>0</v>
      </c>
      <c r="AK1249" s="10">
        <v>0</v>
      </c>
      <c r="AL1249" s="10">
        <v>0</v>
      </c>
      <c r="AM1249" s="10">
        <v>0</v>
      </c>
      <c r="AN1249" s="10">
        <v>0</v>
      </c>
      <c r="AO1249" s="10">
        <v>10.29</v>
      </c>
      <c r="AP1249" s="10">
        <v>0</v>
      </c>
      <c r="AQ1249" s="10">
        <v>0</v>
      </c>
      <c r="AR1249" s="10">
        <v>0</v>
      </c>
      <c r="AS1249" s="16">
        <v>0</v>
      </c>
      <c r="AT1249" s="16">
        <v>0</v>
      </c>
      <c r="AU1249" s="16">
        <v>0</v>
      </c>
      <c r="AV1249" s="16">
        <v>0</v>
      </c>
      <c r="AW1249" s="16" t="str">
        <v/>
      </c>
      <c r="AX1249" s="10">
        <f t="shared" si="135"/>
        <v>10.29</v>
      </c>
      <c r="AY1249" s="10">
        <f>SUM(Z1249:AK1249)</f>
        <v>0</v>
      </c>
      <c r="AZ1249" s="2" t="s">
        <v>119</v>
      </c>
      <c r="BA1249" s="10">
        <f t="shared" si="136"/>
        <v>1.7149999999999999</v>
      </c>
      <c r="BB1249" s="36" t="s">
        <v>118</v>
      </c>
      <c r="BC1249" s="39" t="str">
        <f t="shared" si="137"/>
        <v/>
      </c>
      <c r="BD1249" s="16">
        <f>SUM(AR1249:AW1249)</f>
        <v>0</v>
      </c>
      <c r="BE1249" s="10">
        <f>SUM(AL1249:AQ1249)</f>
        <v>10.29</v>
      </c>
      <c r="BF1249" s="12">
        <f t="shared" si="138"/>
        <v>0</v>
      </c>
      <c r="BG1249" s="12">
        <f t="shared" si="139"/>
        <v>1</v>
      </c>
      <c r="BH1249" s="9">
        <f t="shared" si="140"/>
        <v>10.29</v>
      </c>
      <c r="BI1249" s="39" t="str">
        <f t="shared" si="141"/>
        <v/>
      </c>
      <c r="BK1249" s="75"/>
    </row>
    <row r="1250" spans="1:63">
      <c r="A1250" s="2">
        <v>1247</v>
      </c>
      <c r="B1250" s="2">
        <v>2025</v>
      </c>
      <c r="C1250" s="1">
        <v>0</v>
      </c>
      <c r="D1250" s="37" t="str">
        <v>0015g00001fUMFjAAO</v>
      </c>
      <c r="E1250" s="37" t="str">
        <v>M/S UTTAM STEEL TRADERS</v>
      </c>
      <c r="F1250" s="37" t="str">
        <v>PUNJAB</v>
      </c>
      <c r="G1250" s="37" t="str">
        <v>SRI MUKTSAR SAHIB</v>
      </c>
      <c r="H1250" s="37" t="str">
        <v>Malout</v>
      </c>
      <c r="I1250" s="37" t="str">
        <v>Tanvi Sales</v>
      </c>
      <c r="J1250" s="37" t="str">
        <v>Sonu Kumar</v>
      </c>
      <c r="K1250" s="37">
        <v>0</v>
      </c>
      <c r="L1250" s="37" t="str">
        <v>001J100000Vo0ZgIAJ</v>
      </c>
      <c r="M1250" s="37" t="str">
        <v>North</v>
      </c>
      <c r="N1250" s="2">
        <v>152107</v>
      </c>
      <c r="O1250" s="2" t="str">
        <v>03ABGPN1764M2ZH</v>
      </c>
      <c r="P1250" s="2">
        <v>9463049500</v>
      </c>
      <c r="Q1250" s="2" t="str">
        <v>Jul'25</v>
      </c>
      <c r="R1250" s="2">
        <v>2026</v>
      </c>
      <c r="S1250" s="1">
        <v>0</v>
      </c>
      <c r="T1250" s="2">
        <v>40</v>
      </c>
      <c r="U1250" s="1">
        <v>0.19908333333333333</v>
      </c>
      <c r="V1250" s="1" t="str">
        <v>Friendly</v>
      </c>
      <c r="W1250" s="10">
        <v>0</v>
      </c>
      <c r="X1250" s="10">
        <v>0</v>
      </c>
      <c r="Y1250" s="10">
        <v>0</v>
      </c>
      <c r="Z1250" s="10">
        <v>0</v>
      </c>
      <c r="AA1250" s="10">
        <v>0</v>
      </c>
      <c r="AB1250" s="10">
        <v>0</v>
      </c>
      <c r="AC1250" s="10">
        <v>0</v>
      </c>
      <c r="AD1250" s="10">
        <v>0</v>
      </c>
      <c r="AE1250" s="10">
        <v>0</v>
      </c>
      <c r="AF1250" s="10">
        <v>0</v>
      </c>
      <c r="AG1250" s="10">
        <v>0</v>
      </c>
      <c r="AH1250" s="10">
        <v>0</v>
      </c>
      <c r="AI1250" s="10">
        <v>0</v>
      </c>
      <c r="AJ1250" s="10">
        <v>0</v>
      </c>
      <c r="AK1250" s="10">
        <v>0</v>
      </c>
      <c r="AL1250" s="10">
        <v>0</v>
      </c>
      <c r="AM1250" s="10">
        <v>0</v>
      </c>
      <c r="AN1250" s="10">
        <v>0</v>
      </c>
      <c r="AO1250" s="10">
        <v>12</v>
      </c>
      <c r="AP1250" s="10">
        <v>0</v>
      </c>
      <c r="AQ1250" s="10">
        <v>0</v>
      </c>
      <c r="AR1250" s="10">
        <v>0</v>
      </c>
      <c r="AS1250" s="16">
        <v>0</v>
      </c>
      <c r="AT1250" s="16">
        <v>23.89</v>
      </c>
      <c r="AU1250" s="16">
        <v>0</v>
      </c>
      <c r="AV1250" s="16">
        <v>0</v>
      </c>
      <c r="AW1250" s="16" t="str">
        <v/>
      </c>
      <c r="AX1250" s="10">
        <f t="shared" si="135"/>
        <v>35.89</v>
      </c>
      <c r="AY1250" s="10">
        <f>SUM(Z1250:AK1250)</f>
        <v>0</v>
      </c>
      <c r="AZ1250" s="2" t="s">
        <v>119</v>
      </c>
      <c r="BA1250" s="10">
        <f t="shared" si="136"/>
        <v>2</v>
      </c>
      <c r="BB1250" s="36" t="s">
        <v>118</v>
      </c>
      <c r="BC1250" s="39" t="str">
        <f t="shared" si="137"/>
        <v/>
      </c>
      <c r="BD1250" s="16">
        <f>SUM(AR1250:AW1250)</f>
        <v>23.89</v>
      </c>
      <c r="BE1250" s="10">
        <f>SUM(AL1250:AQ1250)</f>
        <v>12</v>
      </c>
      <c r="BF1250" s="12">
        <f t="shared" si="138"/>
        <v>0.66564502646976875</v>
      </c>
      <c r="BG1250" s="12">
        <f t="shared" si="139"/>
        <v>0.33435497353023125</v>
      </c>
      <c r="BH1250" s="9">
        <f t="shared" si="140"/>
        <v>35.89</v>
      </c>
      <c r="BI1250" s="39" t="str">
        <f t="shared" si="141"/>
        <v/>
      </c>
      <c r="BK1250" s="75"/>
    </row>
    <row r="1251" spans="1:63">
      <c r="A1251" s="2">
        <v>1248</v>
      </c>
      <c r="B1251" s="2">
        <v>2025</v>
      </c>
      <c r="C1251" s="1">
        <v>0</v>
      </c>
      <c r="D1251" s="37" t="str">
        <v>0015g00001c48EoAAI</v>
      </c>
      <c r="E1251" s="37" t="str">
        <v>BEE Jay steel</v>
      </c>
      <c r="F1251" s="37" t="str">
        <v>JAMMU AND KASHMIR</v>
      </c>
      <c r="G1251" s="37" t="str">
        <v>JAMMU</v>
      </c>
      <c r="H1251" s="37" t="str">
        <v>Jammu</v>
      </c>
      <c r="I1251" s="37" t="str">
        <v>AGGARWAL TRADERS</v>
      </c>
      <c r="J1251" s="37" t="str">
        <v>bhanu ayush</v>
      </c>
      <c r="K1251" s="37">
        <v>0</v>
      </c>
      <c r="L1251" s="37" t="str">
        <v>0015g00001gvNHH</v>
      </c>
      <c r="M1251" s="37" t="str">
        <v>North</v>
      </c>
      <c r="N1251" s="2">
        <v>180010</v>
      </c>
      <c r="O1251" s="2" t="str">
        <v>01ACHPK5279N1ZA</v>
      </c>
      <c r="P1251" s="2">
        <v>9419134222</v>
      </c>
      <c r="Q1251" s="2" t="str">
        <v>Jul'25</v>
      </c>
      <c r="R1251" s="2">
        <v>2026</v>
      </c>
      <c r="S1251" s="1">
        <v>0</v>
      </c>
      <c r="T1251" s="2">
        <v>35</v>
      </c>
      <c r="U1251" s="1">
        <v>1.3523809523809523E-2</v>
      </c>
      <c r="V1251" s="1" t="str">
        <v>Minor</v>
      </c>
      <c r="W1251" s="10">
        <v>0</v>
      </c>
      <c r="X1251" s="10">
        <v>0</v>
      </c>
      <c r="Y1251" s="10">
        <v>0</v>
      </c>
      <c r="Z1251" s="10">
        <v>0</v>
      </c>
      <c r="AA1251" s="10">
        <v>0</v>
      </c>
      <c r="AB1251" s="10">
        <v>0</v>
      </c>
      <c r="AC1251" s="10">
        <v>0</v>
      </c>
      <c r="AD1251" s="10">
        <v>0</v>
      </c>
      <c r="AE1251" s="10">
        <v>0</v>
      </c>
      <c r="AF1251" s="10">
        <v>0</v>
      </c>
      <c r="AG1251" s="10">
        <v>0</v>
      </c>
      <c r="AH1251" s="10">
        <v>0</v>
      </c>
      <c r="AI1251" s="10">
        <v>0</v>
      </c>
      <c r="AJ1251" s="10">
        <v>0</v>
      </c>
      <c r="AK1251" s="10">
        <v>0</v>
      </c>
      <c r="AL1251" s="10">
        <v>0</v>
      </c>
      <c r="AM1251" s="10">
        <v>0</v>
      </c>
      <c r="AN1251" s="10">
        <v>0</v>
      </c>
      <c r="AO1251" s="10">
        <v>1.6</v>
      </c>
      <c r="AP1251" s="10">
        <v>3.1</v>
      </c>
      <c r="AQ1251" s="10">
        <v>1.94</v>
      </c>
      <c r="AR1251" s="10">
        <v>0</v>
      </c>
      <c r="AS1251" s="16">
        <v>0</v>
      </c>
      <c r="AT1251" s="16">
        <v>0</v>
      </c>
      <c r="AU1251" s="16">
        <v>0</v>
      </c>
      <c r="AV1251" s="16">
        <v>1.42</v>
      </c>
      <c r="AW1251" s="16" t="str">
        <v/>
      </c>
      <c r="AX1251" s="10">
        <f t="shared" si="135"/>
        <v>8.06</v>
      </c>
      <c r="AY1251" s="10">
        <f>SUM(Z1251:AK1251)</f>
        <v>0</v>
      </c>
      <c r="AZ1251" s="2" t="s">
        <v>119</v>
      </c>
      <c r="BA1251" s="10">
        <f t="shared" si="136"/>
        <v>1.1066666666666667</v>
      </c>
      <c r="BB1251" s="36" t="s">
        <v>118</v>
      </c>
      <c r="BC1251" s="39" t="str">
        <f t="shared" si="137"/>
        <v/>
      </c>
      <c r="BD1251" s="16">
        <f>SUM(AR1251:AW1251)</f>
        <v>1.42</v>
      </c>
      <c r="BE1251" s="10">
        <f>SUM(AL1251:AQ1251)</f>
        <v>6.6400000000000006</v>
      </c>
      <c r="BF1251" s="12">
        <f t="shared" si="138"/>
        <v>0.17617866004962776</v>
      </c>
      <c r="BG1251" s="12">
        <f t="shared" si="139"/>
        <v>0.82382133995037221</v>
      </c>
      <c r="BH1251" s="9">
        <f t="shared" si="140"/>
        <v>8.06</v>
      </c>
      <c r="BI1251" s="39" t="str">
        <f t="shared" si="141"/>
        <v/>
      </c>
      <c r="BK1251" s="75"/>
    </row>
    <row r="1252" spans="1:63">
      <c r="A1252" s="2">
        <v>1249</v>
      </c>
      <c r="B1252" s="2">
        <v>2025</v>
      </c>
      <c r="C1252" s="1">
        <v>0</v>
      </c>
      <c r="D1252" s="37" t="str">
        <v>0015g00001cdWK8AAM</v>
      </c>
      <c r="E1252" s="37" t="str">
        <v>U.J ENTERPRISES</v>
      </c>
      <c r="F1252" s="37" t="str">
        <v>JAMMU AND KASHMIR</v>
      </c>
      <c r="G1252" s="37" t="str">
        <v>REASI</v>
      </c>
      <c r="H1252" s="37" t="str">
        <v>Udhampur</v>
      </c>
      <c r="I1252" s="37" t="str">
        <v>AGGARWAL TRADERS</v>
      </c>
      <c r="J1252" s="37" t="str">
        <v>bhanu ayush</v>
      </c>
      <c r="K1252" s="37">
        <v>0</v>
      </c>
      <c r="L1252" s="37" t="str">
        <v>0015g00001gvNHH</v>
      </c>
      <c r="M1252" s="37" t="str">
        <v>North</v>
      </c>
      <c r="N1252" s="2">
        <v>182121</v>
      </c>
      <c r="O1252" s="2" t="str">
        <v>01AQUPJ4412H1Z1</v>
      </c>
      <c r="P1252" s="2">
        <v>8800284568</v>
      </c>
      <c r="Q1252" s="2" t="str">
        <v>Jul'25</v>
      </c>
      <c r="R1252" s="2">
        <v>2026</v>
      </c>
      <c r="S1252" s="1">
        <v>0</v>
      </c>
      <c r="T1252" s="2">
        <v>60</v>
      </c>
      <c r="U1252" s="1">
        <v>4.4277777777777777E-2</v>
      </c>
      <c r="V1252" s="1" t="str">
        <v>Challenger</v>
      </c>
      <c r="W1252" s="10">
        <v>0</v>
      </c>
      <c r="X1252" s="10">
        <v>0</v>
      </c>
      <c r="Y1252" s="10">
        <v>0</v>
      </c>
      <c r="Z1252" s="10">
        <v>0</v>
      </c>
      <c r="AA1252" s="10">
        <v>0</v>
      </c>
      <c r="AB1252" s="10">
        <v>0</v>
      </c>
      <c r="AC1252" s="10">
        <v>0</v>
      </c>
      <c r="AD1252" s="10">
        <v>0</v>
      </c>
      <c r="AE1252" s="10">
        <v>0</v>
      </c>
      <c r="AF1252" s="10">
        <v>0</v>
      </c>
      <c r="AG1252" s="10">
        <v>0</v>
      </c>
      <c r="AH1252" s="10">
        <v>0</v>
      </c>
      <c r="AI1252" s="10">
        <v>0</v>
      </c>
      <c r="AJ1252" s="10">
        <v>0</v>
      </c>
      <c r="AK1252" s="10">
        <v>0</v>
      </c>
      <c r="AL1252" s="10">
        <v>0</v>
      </c>
      <c r="AM1252" s="10">
        <v>0</v>
      </c>
      <c r="AN1252" s="10">
        <v>0</v>
      </c>
      <c r="AO1252" s="10">
        <v>10</v>
      </c>
      <c r="AP1252" s="10">
        <v>3.03</v>
      </c>
      <c r="AQ1252" s="10">
        <v>7.1</v>
      </c>
      <c r="AR1252" s="10">
        <v>7.54</v>
      </c>
      <c r="AS1252" s="16">
        <v>3.07</v>
      </c>
      <c r="AT1252" s="16">
        <v>2.97</v>
      </c>
      <c r="AU1252" s="16">
        <v>5</v>
      </c>
      <c r="AV1252" s="16">
        <v>0</v>
      </c>
      <c r="AW1252" s="16" t="str">
        <v/>
      </c>
      <c r="AX1252" s="10">
        <f t="shared" si="135"/>
        <v>38.71</v>
      </c>
      <c r="AY1252" s="10">
        <f>SUM(Z1252:AK1252)</f>
        <v>0</v>
      </c>
      <c r="AZ1252" s="2" t="s">
        <v>119</v>
      </c>
      <c r="BA1252" s="10">
        <f t="shared" si="136"/>
        <v>3.355</v>
      </c>
      <c r="BB1252" s="36" t="s">
        <v>118</v>
      </c>
      <c r="BC1252" s="39" t="str">
        <f t="shared" si="137"/>
        <v/>
      </c>
      <c r="BD1252" s="16">
        <f>SUM(AR1252:AW1252)</f>
        <v>18.579999999999998</v>
      </c>
      <c r="BE1252" s="10">
        <f>SUM(AL1252:AQ1252)</f>
        <v>20.13</v>
      </c>
      <c r="BF1252" s="12">
        <f t="shared" si="138"/>
        <v>0.47997933350555405</v>
      </c>
      <c r="BG1252" s="12">
        <f t="shared" si="139"/>
        <v>0.52002066649444589</v>
      </c>
      <c r="BH1252" s="9">
        <f t="shared" si="140"/>
        <v>38.71</v>
      </c>
      <c r="BI1252" s="39" t="str">
        <f t="shared" si="141"/>
        <v/>
      </c>
      <c r="BK1252" s="75"/>
    </row>
    <row r="1253" spans="1:63">
      <c r="A1253" s="2">
        <v>1250</v>
      </c>
      <c r="B1253" s="2">
        <v>2025</v>
      </c>
      <c r="C1253" s="1">
        <v>0</v>
      </c>
      <c r="D1253" s="37" t="str">
        <v>001J100000Vo73mIAB</v>
      </c>
      <c r="E1253" s="37" t="str">
        <v>MOHINDER MITTAL IRONS STEEL MERCHANTS</v>
      </c>
      <c r="F1253" s="37" t="str">
        <v>PUNJAB</v>
      </c>
      <c r="G1253" s="37" t="str">
        <v>PATIALA</v>
      </c>
      <c r="H1253" s="37">
        <v>0</v>
      </c>
      <c r="I1253" s="37" t="str">
        <v>RAMDOOT UDHYOG PRIVATE LIMITED</v>
      </c>
      <c r="J1253" s="37" t="str">
        <v>Abhishek Wadhwa</v>
      </c>
      <c r="K1253" s="37">
        <v>0</v>
      </c>
      <c r="L1253" s="37" t="str">
        <v>C13168</v>
      </c>
      <c r="M1253" s="37" t="str">
        <v>North</v>
      </c>
      <c r="N1253" s="2">
        <v>147101</v>
      </c>
      <c r="O1253" s="2" t="str">
        <v>03EPGPM9843N1Z8</v>
      </c>
      <c r="P1253" s="2">
        <v>9877206147</v>
      </c>
      <c r="Q1253" s="2" t="str">
        <v>Jul'25</v>
      </c>
      <c r="R1253" s="2">
        <v>2026</v>
      </c>
      <c r="S1253" s="1">
        <v>0</v>
      </c>
      <c r="T1253" s="2" t="str">
        <v/>
      </c>
      <c r="U1253" s="1">
        <v>0</v>
      </c>
      <c r="V1253" s="1" t="str">
        <v>Potential Not updated</v>
      </c>
      <c r="W1253" s="10">
        <v>0</v>
      </c>
      <c r="X1253" s="10">
        <v>0</v>
      </c>
      <c r="Y1253" s="10">
        <v>0</v>
      </c>
      <c r="Z1253" s="10">
        <v>0</v>
      </c>
      <c r="AA1253" s="10">
        <v>0</v>
      </c>
      <c r="AB1253" s="10">
        <v>0</v>
      </c>
      <c r="AC1253" s="10">
        <v>0</v>
      </c>
      <c r="AD1253" s="10">
        <v>0</v>
      </c>
      <c r="AE1253" s="10">
        <v>0</v>
      </c>
      <c r="AF1253" s="10">
        <v>0</v>
      </c>
      <c r="AG1253" s="10">
        <v>0</v>
      </c>
      <c r="AH1253" s="10">
        <v>0</v>
      </c>
      <c r="AI1253" s="10">
        <v>0</v>
      </c>
      <c r="AJ1253" s="10">
        <v>0</v>
      </c>
      <c r="AK1253" s="10">
        <v>0</v>
      </c>
      <c r="AL1253" s="10">
        <v>0</v>
      </c>
      <c r="AM1253" s="10">
        <v>0</v>
      </c>
      <c r="AN1253" s="10">
        <v>0</v>
      </c>
      <c r="AO1253" s="10">
        <v>23.51</v>
      </c>
      <c r="AP1253" s="10">
        <v>0</v>
      </c>
      <c r="AQ1253" s="10">
        <v>0</v>
      </c>
      <c r="AR1253" s="10">
        <v>0</v>
      </c>
      <c r="AS1253" s="16">
        <v>0</v>
      </c>
      <c r="AT1253" s="16">
        <v>0</v>
      </c>
      <c r="AU1253" s="16">
        <v>0</v>
      </c>
      <c r="AV1253" s="16">
        <v>0</v>
      </c>
      <c r="AW1253" s="16" t="str">
        <v/>
      </c>
      <c r="AX1253" s="10">
        <f t="shared" si="135"/>
        <v>23.51</v>
      </c>
      <c r="AY1253" s="10">
        <f>SUM(Z1253:AK1253)</f>
        <v>0</v>
      </c>
      <c r="AZ1253" s="2" t="s">
        <v>119</v>
      </c>
      <c r="BA1253" s="10">
        <f t="shared" si="136"/>
        <v>3.9183333333333334</v>
      </c>
      <c r="BB1253" s="36" t="s">
        <v>118</v>
      </c>
      <c r="BC1253" s="39" t="str">
        <f t="shared" si="137"/>
        <v/>
      </c>
      <c r="BD1253" s="16">
        <f>SUM(AR1253:AW1253)</f>
        <v>0</v>
      </c>
      <c r="BE1253" s="10">
        <f>SUM(AL1253:AQ1253)</f>
        <v>23.51</v>
      </c>
      <c r="BF1253" s="12">
        <f t="shared" si="138"/>
        <v>0</v>
      </c>
      <c r="BG1253" s="12">
        <f t="shared" si="139"/>
        <v>1</v>
      </c>
      <c r="BH1253" s="9">
        <f t="shared" si="140"/>
        <v>23.51</v>
      </c>
      <c r="BI1253" s="39" t="str">
        <f t="shared" si="141"/>
        <v/>
      </c>
      <c r="BK1253" s="75"/>
    </row>
    <row r="1254" spans="1:63">
      <c r="A1254" s="2">
        <v>1251</v>
      </c>
      <c r="B1254" s="2">
        <v>2025</v>
      </c>
      <c r="C1254" s="1">
        <v>0</v>
      </c>
      <c r="D1254" s="37" t="str">
        <v>001J100000Vnm0iIAB</v>
      </c>
      <c r="E1254" s="37" t="str">
        <v>M/S JAISWAL STEEL CORPORATION</v>
      </c>
      <c r="F1254" s="37" t="str">
        <v>UTTAR PRADESH</v>
      </c>
      <c r="G1254" s="37" t="str">
        <v>GORAKHPUR</v>
      </c>
      <c r="H1254" s="37">
        <v>0</v>
      </c>
      <c r="I1254" s="37" t="str">
        <v>GOBINDGARH IRON LLP</v>
      </c>
      <c r="J1254" s="37" t="str">
        <v>Mohd Ansari</v>
      </c>
      <c r="K1254" s="37">
        <v>0</v>
      </c>
      <c r="L1254" s="37" t="str">
        <v>C12817</v>
      </c>
      <c r="M1254" s="37" t="str">
        <v>North</v>
      </c>
      <c r="N1254" s="2">
        <v>273017</v>
      </c>
      <c r="O1254" s="2" t="str">
        <v>09AICPJ5899C1Z0</v>
      </c>
      <c r="P1254" s="2">
        <v>9129205444</v>
      </c>
      <c r="Q1254" s="2" t="str">
        <v>Jul'25</v>
      </c>
      <c r="R1254" s="2">
        <v>2026</v>
      </c>
      <c r="S1254" s="1">
        <v>0</v>
      </c>
      <c r="T1254" s="2">
        <v>100</v>
      </c>
      <c r="U1254" s="1">
        <v>0.11313333333333332</v>
      </c>
      <c r="V1254" s="1" t="str">
        <v>Star</v>
      </c>
      <c r="W1254" s="10">
        <v>0</v>
      </c>
      <c r="X1254" s="10">
        <v>0</v>
      </c>
      <c r="Y1254" s="10">
        <v>0</v>
      </c>
      <c r="Z1254" s="10">
        <v>0</v>
      </c>
      <c r="AA1254" s="10">
        <v>0</v>
      </c>
      <c r="AB1254" s="10">
        <v>0</v>
      </c>
      <c r="AC1254" s="10">
        <v>0</v>
      </c>
      <c r="AD1254" s="10">
        <v>0</v>
      </c>
      <c r="AE1254" s="10">
        <v>0</v>
      </c>
      <c r="AF1254" s="10">
        <v>0</v>
      </c>
      <c r="AG1254" s="10">
        <v>0</v>
      </c>
      <c r="AH1254" s="10">
        <v>0</v>
      </c>
      <c r="AI1254" s="10">
        <v>0</v>
      </c>
      <c r="AJ1254" s="10">
        <v>0</v>
      </c>
      <c r="AK1254" s="10">
        <v>0</v>
      </c>
      <c r="AL1254" s="10">
        <v>0</v>
      </c>
      <c r="AM1254" s="10">
        <v>0</v>
      </c>
      <c r="AN1254" s="10">
        <v>0</v>
      </c>
      <c r="AO1254" s="10">
        <v>29.93</v>
      </c>
      <c r="AP1254" s="10">
        <v>0</v>
      </c>
      <c r="AQ1254" s="10">
        <v>30.96</v>
      </c>
      <c r="AR1254" s="10">
        <v>5</v>
      </c>
      <c r="AS1254" s="16">
        <v>11</v>
      </c>
      <c r="AT1254" s="16">
        <v>0</v>
      </c>
      <c r="AU1254" s="16">
        <v>4</v>
      </c>
      <c r="AV1254" s="16">
        <v>29.94</v>
      </c>
      <c r="AW1254" s="16">
        <v>30</v>
      </c>
      <c r="AX1254" s="10">
        <f t="shared" si="135"/>
        <v>140.82999999999998</v>
      </c>
      <c r="AY1254" s="10">
        <f>SUM(Z1254:AK1254)</f>
        <v>0</v>
      </c>
      <c r="AZ1254" s="2" t="s">
        <v>119</v>
      </c>
      <c r="BA1254" s="10">
        <f t="shared" si="136"/>
        <v>10.148333333333333</v>
      </c>
      <c r="BB1254" s="36" t="s">
        <v>118</v>
      </c>
      <c r="BC1254" s="39" t="str">
        <f t="shared" si="137"/>
        <v/>
      </c>
      <c r="BD1254" s="16">
        <f>SUM(AR1254:AW1254)</f>
        <v>79.94</v>
      </c>
      <c r="BE1254" s="10">
        <f>SUM(AL1254:AQ1254)</f>
        <v>60.89</v>
      </c>
      <c r="BF1254" s="12">
        <f t="shared" si="138"/>
        <v>0.56763473691685018</v>
      </c>
      <c r="BG1254" s="12">
        <f t="shared" si="139"/>
        <v>0.43236526308314993</v>
      </c>
      <c r="BH1254" s="9">
        <f t="shared" si="140"/>
        <v>140.82999999999998</v>
      </c>
      <c r="BI1254" s="39" t="str">
        <f t="shared" si="141"/>
        <v/>
      </c>
      <c r="BK1254" s="75"/>
    </row>
    <row r="1255" spans="1:63">
      <c r="A1255" s="2">
        <v>1252</v>
      </c>
      <c r="B1255" s="2">
        <v>2025</v>
      </c>
      <c r="C1255" s="1">
        <v>0</v>
      </c>
      <c r="D1255" s="37" t="str">
        <v>0015g00001YPPc1AAH</v>
      </c>
      <c r="E1255" s="37" t="str">
        <v>Deo prakash Bhagwat parshad</v>
      </c>
      <c r="F1255" s="37" t="str">
        <v>HARYANA</v>
      </c>
      <c r="G1255" s="37" t="str">
        <v>NUH</v>
      </c>
      <c r="H1255" s="37" t="str">
        <v>Nuh</v>
      </c>
      <c r="I1255" s="37" t="str">
        <v>NIKUNJ UDYOG</v>
      </c>
      <c r="J1255" s="37" t="str">
        <v>Rahul Chauhan</v>
      </c>
      <c r="K1255" s="37">
        <v>0</v>
      </c>
      <c r="L1255" s="37" t="str">
        <v>C12828</v>
      </c>
      <c r="M1255" s="37" t="str">
        <v>North</v>
      </c>
      <c r="N1255" s="2">
        <v>122107</v>
      </c>
      <c r="O1255" s="2" t="str">
        <v>06ACUPG6738A1ZZ</v>
      </c>
      <c r="P1255" s="2">
        <v>9416150647</v>
      </c>
      <c r="Q1255" s="2" t="str">
        <v>Jul'25</v>
      </c>
      <c r="R1255" s="2">
        <v>2026</v>
      </c>
      <c r="S1255" s="1">
        <v>0</v>
      </c>
      <c r="T1255" s="2">
        <v>60</v>
      </c>
      <c r="U1255" s="1">
        <v>0</v>
      </c>
      <c r="V1255" s="1" t="str">
        <v>Challenger</v>
      </c>
      <c r="W1255" s="10">
        <v>0</v>
      </c>
      <c r="X1255" s="10">
        <v>0</v>
      </c>
      <c r="Y1255" s="10">
        <v>0</v>
      </c>
      <c r="Z1255" s="10">
        <v>0</v>
      </c>
      <c r="AA1255" s="10">
        <v>0</v>
      </c>
      <c r="AB1255" s="10">
        <v>0</v>
      </c>
      <c r="AC1255" s="10">
        <v>0</v>
      </c>
      <c r="AD1255" s="10">
        <v>0</v>
      </c>
      <c r="AE1255" s="10">
        <v>0</v>
      </c>
      <c r="AF1255" s="10">
        <v>0</v>
      </c>
      <c r="AG1255" s="10">
        <v>0</v>
      </c>
      <c r="AH1255" s="10">
        <v>0</v>
      </c>
      <c r="AI1255" s="10">
        <v>0</v>
      </c>
      <c r="AJ1255" s="10">
        <v>0</v>
      </c>
      <c r="AK1255" s="10">
        <v>0</v>
      </c>
      <c r="AL1255" s="10">
        <v>0</v>
      </c>
      <c r="AM1255" s="10">
        <v>0</v>
      </c>
      <c r="AN1255" s="10">
        <v>0</v>
      </c>
      <c r="AO1255" s="10">
        <v>11.5</v>
      </c>
      <c r="AP1255" s="10">
        <v>0</v>
      </c>
      <c r="AQ1255" s="10">
        <v>2.1</v>
      </c>
      <c r="AR1255" s="10">
        <v>3.27</v>
      </c>
      <c r="AS1255" s="16">
        <v>1.33</v>
      </c>
      <c r="AT1255" s="16">
        <v>0</v>
      </c>
      <c r="AU1255" s="16">
        <v>0</v>
      </c>
      <c r="AV1255" s="16">
        <v>0</v>
      </c>
      <c r="AW1255" s="16" t="str">
        <v/>
      </c>
      <c r="AX1255" s="10">
        <f t="shared" si="135"/>
        <v>18.200000000000003</v>
      </c>
      <c r="AY1255" s="10">
        <f>SUM(Z1255:AK1255)</f>
        <v>0</v>
      </c>
      <c r="AZ1255" s="2" t="s">
        <v>119</v>
      </c>
      <c r="BA1255" s="10">
        <f t="shared" si="136"/>
        <v>2.2666666666666666</v>
      </c>
      <c r="BB1255" s="36" t="s">
        <v>118</v>
      </c>
      <c r="BC1255" s="39" t="str">
        <f t="shared" si="137"/>
        <v/>
      </c>
      <c r="BD1255" s="16">
        <f>SUM(AR1255:AW1255)</f>
        <v>4.5999999999999996</v>
      </c>
      <c r="BE1255" s="10">
        <f>SUM(AL1255:AQ1255)</f>
        <v>13.6</v>
      </c>
      <c r="BF1255" s="12">
        <f t="shared" si="138"/>
        <v>0.25274725274725268</v>
      </c>
      <c r="BG1255" s="12">
        <f t="shared" si="139"/>
        <v>0.74725274725274715</v>
      </c>
      <c r="BH1255" s="9">
        <f t="shared" si="140"/>
        <v>18.200000000000003</v>
      </c>
      <c r="BI1255" s="39" t="str">
        <f t="shared" si="141"/>
        <v/>
      </c>
      <c r="BK1255" s="75"/>
    </row>
    <row r="1256" spans="1:63">
      <c r="A1256" s="2">
        <v>1253</v>
      </c>
      <c r="B1256" s="2">
        <v>2025</v>
      </c>
      <c r="C1256" s="1">
        <v>0</v>
      </c>
      <c r="D1256" s="37" t="str">
        <v>001J100000Vo796IAB</v>
      </c>
      <c r="E1256" s="37" t="str">
        <v>SINGHAL ENTERPRISES</v>
      </c>
      <c r="F1256" s="37" t="str">
        <v>UTTAR PRADESH</v>
      </c>
      <c r="G1256" s="37" t="str">
        <v>GAUTAM BUDDHA NAGAR</v>
      </c>
      <c r="H1256" s="37">
        <v>0</v>
      </c>
      <c r="I1256" s="37" t="str">
        <v>SHASHI STEELS CORPORATION</v>
      </c>
      <c r="J1256" s="37" t="str">
        <v>Abhijeet Biswas</v>
      </c>
      <c r="K1256" s="37">
        <v>0</v>
      </c>
      <c r="L1256" s="37" t="str">
        <v>C12816</v>
      </c>
      <c r="M1256" s="37" t="str">
        <v>North</v>
      </c>
      <c r="N1256" s="2">
        <v>201301</v>
      </c>
      <c r="O1256" s="2" t="str">
        <v>09AHVPG3356R1ZC</v>
      </c>
      <c r="P1256" s="2">
        <v>8826200050</v>
      </c>
      <c r="Q1256" s="2" t="str">
        <v>Jul'25</v>
      </c>
      <c r="R1256" s="2">
        <v>2026</v>
      </c>
      <c r="S1256" s="1">
        <v>0</v>
      </c>
      <c r="T1256" s="2">
        <v>200</v>
      </c>
      <c r="U1256" s="1">
        <v>0</v>
      </c>
      <c r="V1256" s="1" t="str">
        <v>Challenger</v>
      </c>
      <c r="W1256" s="10">
        <v>0</v>
      </c>
      <c r="X1256" s="10">
        <v>0</v>
      </c>
      <c r="Y1256" s="10">
        <v>0</v>
      </c>
      <c r="Z1256" s="10">
        <v>0</v>
      </c>
      <c r="AA1256" s="10">
        <v>0</v>
      </c>
      <c r="AB1256" s="10">
        <v>0</v>
      </c>
      <c r="AC1256" s="10">
        <v>0</v>
      </c>
      <c r="AD1256" s="10">
        <v>0</v>
      </c>
      <c r="AE1256" s="10">
        <v>0</v>
      </c>
      <c r="AF1256" s="10">
        <v>0</v>
      </c>
      <c r="AG1256" s="10">
        <v>0</v>
      </c>
      <c r="AH1256" s="10">
        <v>0</v>
      </c>
      <c r="AI1256" s="10">
        <v>0</v>
      </c>
      <c r="AJ1256" s="10">
        <v>0</v>
      </c>
      <c r="AK1256" s="10">
        <v>0</v>
      </c>
      <c r="AL1256" s="10">
        <v>0</v>
      </c>
      <c r="AM1256" s="10">
        <v>0</v>
      </c>
      <c r="AN1256" s="10">
        <v>0</v>
      </c>
      <c r="AO1256" s="10">
        <v>11.67</v>
      </c>
      <c r="AP1256" s="10">
        <v>0</v>
      </c>
      <c r="AQ1256" s="10">
        <v>1</v>
      </c>
      <c r="AR1256" s="10">
        <v>0</v>
      </c>
      <c r="AS1256" s="16">
        <v>0</v>
      </c>
      <c r="AT1256" s="16">
        <v>0</v>
      </c>
      <c r="AU1256" s="16">
        <v>0</v>
      </c>
      <c r="AV1256" s="16">
        <v>0</v>
      </c>
      <c r="AW1256" s="16" t="str">
        <v/>
      </c>
      <c r="AX1256" s="10">
        <f t="shared" si="135"/>
        <v>12.67</v>
      </c>
      <c r="AY1256" s="10">
        <f>SUM(Z1256:AK1256)</f>
        <v>0</v>
      </c>
      <c r="AZ1256" s="2" t="s">
        <v>119</v>
      </c>
      <c r="BA1256" s="10">
        <f t="shared" si="136"/>
        <v>2.1116666666666668</v>
      </c>
      <c r="BB1256" s="36" t="s">
        <v>118</v>
      </c>
      <c r="BC1256" s="39" t="str">
        <f t="shared" si="137"/>
        <v/>
      </c>
      <c r="BD1256" s="16">
        <f>SUM(AR1256:AW1256)</f>
        <v>0</v>
      </c>
      <c r="BE1256" s="10">
        <f>SUM(AL1256:AQ1256)</f>
        <v>12.67</v>
      </c>
      <c r="BF1256" s="12">
        <f t="shared" si="138"/>
        <v>0</v>
      </c>
      <c r="BG1256" s="12">
        <f t="shared" si="139"/>
        <v>1</v>
      </c>
      <c r="BH1256" s="9">
        <f t="shared" si="140"/>
        <v>12.67</v>
      </c>
      <c r="BI1256" s="39" t="str">
        <f t="shared" si="141"/>
        <v/>
      </c>
      <c r="BK1256" s="75"/>
    </row>
    <row r="1257" spans="1:63">
      <c r="A1257" s="2">
        <v>1254</v>
      </c>
      <c r="B1257" s="2">
        <v>2025</v>
      </c>
      <c r="C1257" s="1">
        <v>0</v>
      </c>
      <c r="D1257" s="37" t="str">
        <v>0015g00001YONSmAAP</v>
      </c>
      <c r="E1257" s="37" t="str">
        <v>M/S A G STEELS</v>
      </c>
      <c r="F1257" s="37" t="str">
        <v>UTTARAKHAND</v>
      </c>
      <c r="G1257" s="37" t="str">
        <v>DEHRADUN</v>
      </c>
      <c r="H1257" s="37" t="str">
        <v>Rishikesh</v>
      </c>
      <c r="I1257" s="37" t="str">
        <v>SHIVA SALES INDIA CORPORATION</v>
      </c>
      <c r="J1257" s="37" t="str">
        <v>Ravi Kumar</v>
      </c>
      <c r="K1257" s="37">
        <v>0</v>
      </c>
      <c r="L1257" s="37" t="str">
        <v>C12821</v>
      </c>
      <c r="M1257" s="37" t="str">
        <v>North</v>
      </c>
      <c r="N1257" s="2">
        <v>249201</v>
      </c>
      <c r="O1257" s="2" t="str">
        <v>05BANPP5168C1ZL</v>
      </c>
      <c r="P1257" s="2">
        <v>9412031000</v>
      </c>
      <c r="Q1257" s="2" t="str">
        <v>Jul'25</v>
      </c>
      <c r="R1257" s="2">
        <v>2026</v>
      </c>
      <c r="S1257" s="1">
        <v>0</v>
      </c>
      <c r="T1257" s="2">
        <v>75</v>
      </c>
      <c r="U1257" s="1">
        <v>8.8888888888888889E-3</v>
      </c>
      <c r="V1257" s="1" t="str">
        <v>Challenger</v>
      </c>
      <c r="W1257" s="10">
        <v>0</v>
      </c>
      <c r="X1257" s="10">
        <v>0</v>
      </c>
      <c r="Y1257" s="10">
        <v>0</v>
      </c>
      <c r="Z1257" s="10">
        <v>0</v>
      </c>
      <c r="AA1257" s="10">
        <v>0</v>
      </c>
      <c r="AB1257" s="10">
        <v>0</v>
      </c>
      <c r="AC1257" s="10">
        <v>0</v>
      </c>
      <c r="AD1257" s="10">
        <v>0</v>
      </c>
      <c r="AE1257" s="10">
        <v>0</v>
      </c>
      <c r="AF1257" s="10">
        <v>0</v>
      </c>
      <c r="AG1257" s="10">
        <v>0</v>
      </c>
      <c r="AH1257" s="10">
        <v>0</v>
      </c>
      <c r="AI1257" s="10">
        <v>0</v>
      </c>
      <c r="AJ1257" s="10">
        <v>0</v>
      </c>
      <c r="AK1257" s="10">
        <v>0</v>
      </c>
      <c r="AL1257" s="10">
        <v>0</v>
      </c>
      <c r="AM1257" s="10">
        <v>0</v>
      </c>
      <c r="AN1257" s="10">
        <v>0</v>
      </c>
      <c r="AO1257" s="10">
        <v>12.5</v>
      </c>
      <c r="AP1257" s="10">
        <v>4.5</v>
      </c>
      <c r="AQ1257" s="10">
        <v>0</v>
      </c>
      <c r="AR1257" s="10">
        <v>0</v>
      </c>
      <c r="AS1257" s="16">
        <v>0</v>
      </c>
      <c r="AT1257" s="16">
        <v>0</v>
      </c>
      <c r="AU1257" s="16">
        <v>2</v>
      </c>
      <c r="AV1257" s="16">
        <v>0</v>
      </c>
      <c r="AW1257" s="16" t="str">
        <v/>
      </c>
      <c r="AX1257" s="10">
        <f t="shared" si="135"/>
        <v>19</v>
      </c>
      <c r="AY1257" s="10">
        <f>SUM(Z1257:AK1257)</f>
        <v>0</v>
      </c>
      <c r="AZ1257" s="2" t="s">
        <v>119</v>
      </c>
      <c r="BA1257" s="10">
        <f t="shared" si="136"/>
        <v>2.8333333333333335</v>
      </c>
      <c r="BB1257" s="36" t="s">
        <v>118</v>
      </c>
      <c r="BC1257" s="39" t="str">
        <f t="shared" si="137"/>
        <v/>
      </c>
      <c r="BD1257" s="16">
        <f>SUM(AR1257:AW1257)</f>
        <v>2</v>
      </c>
      <c r="BE1257" s="10">
        <f>SUM(AL1257:AQ1257)</f>
        <v>17</v>
      </c>
      <c r="BF1257" s="12">
        <f t="shared" si="138"/>
        <v>0.10526315789473684</v>
      </c>
      <c r="BG1257" s="12">
        <f t="shared" si="139"/>
        <v>0.89473684210526316</v>
      </c>
      <c r="BH1257" s="9">
        <f t="shared" si="140"/>
        <v>19</v>
      </c>
      <c r="BI1257" s="39" t="str">
        <f t="shared" si="141"/>
        <v/>
      </c>
      <c r="BK1257" s="75"/>
    </row>
    <row r="1258" spans="1:63">
      <c r="A1258" s="2">
        <v>1255</v>
      </c>
      <c r="B1258" s="2">
        <v>2025</v>
      </c>
      <c r="C1258" s="1">
        <v>0</v>
      </c>
      <c r="D1258" s="37" t="str">
        <v>001J100000PJLQmIAP</v>
      </c>
      <c r="E1258" s="37" t="str">
        <v>M/S RAJAN BUILDERS</v>
      </c>
      <c r="F1258" s="37" t="str">
        <v>PUNJAB</v>
      </c>
      <c r="G1258" s="37" t="str">
        <v>SRI MUKTSAR SAHIB</v>
      </c>
      <c r="H1258" s="37" t="str">
        <v>Malout</v>
      </c>
      <c r="I1258" s="37" t="str">
        <v>Tanvi Sales</v>
      </c>
      <c r="J1258" s="37" t="str">
        <v>Sonu Kumar</v>
      </c>
      <c r="K1258" s="37">
        <v>0</v>
      </c>
      <c r="L1258" s="37" t="str">
        <v>001J100000Vo0ZgIAJ</v>
      </c>
      <c r="M1258" s="37" t="str">
        <v>North</v>
      </c>
      <c r="N1258" s="2">
        <v>151211</v>
      </c>
      <c r="O1258" s="2" t="str">
        <v>03GHCPB0395G1ZS</v>
      </c>
      <c r="P1258" s="2">
        <v>9729208590</v>
      </c>
      <c r="Q1258" s="2" t="str">
        <v>Jul'25</v>
      </c>
      <c r="R1258" s="2">
        <v>2026</v>
      </c>
      <c r="S1258" s="1">
        <v>0</v>
      </c>
      <c r="T1258" s="2">
        <v>40</v>
      </c>
      <c r="U1258" s="1">
        <v>0</v>
      </c>
      <c r="V1258" s="1" t="str">
        <v>Minor</v>
      </c>
      <c r="W1258" s="10">
        <v>0</v>
      </c>
      <c r="X1258" s="10">
        <v>0</v>
      </c>
      <c r="Y1258" s="10">
        <v>0</v>
      </c>
      <c r="Z1258" s="10">
        <v>0</v>
      </c>
      <c r="AA1258" s="10">
        <v>0</v>
      </c>
      <c r="AB1258" s="10">
        <v>0</v>
      </c>
      <c r="AC1258" s="10">
        <v>0</v>
      </c>
      <c r="AD1258" s="10">
        <v>0</v>
      </c>
      <c r="AE1258" s="10">
        <v>0</v>
      </c>
      <c r="AF1258" s="10">
        <v>0</v>
      </c>
      <c r="AG1258" s="10">
        <v>0</v>
      </c>
      <c r="AH1258" s="10">
        <v>0</v>
      </c>
      <c r="AI1258" s="10">
        <v>0</v>
      </c>
      <c r="AJ1258" s="10">
        <v>0</v>
      </c>
      <c r="AK1258" s="10">
        <v>0</v>
      </c>
      <c r="AL1258" s="10">
        <v>0</v>
      </c>
      <c r="AM1258" s="10">
        <v>0</v>
      </c>
      <c r="AN1258" s="10">
        <v>0</v>
      </c>
      <c r="AO1258" s="10">
        <v>12.01</v>
      </c>
      <c r="AP1258" s="10">
        <v>0</v>
      </c>
      <c r="AQ1258" s="10">
        <v>0</v>
      </c>
      <c r="AR1258" s="10">
        <v>0</v>
      </c>
      <c r="AS1258" s="16">
        <v>0</v>
      </c>
      <c r="AT1258" s="16">
        <v>0</v>
      </c>
      <c r="AU1258" s="16">
        <v>0</v>
      </c>
      <c r="AV1258" s="16">
        <v>0</v>
      </c>
      <c r="AW1258" s="16" t="str">
        <v/>
      </c>
      <c r="AX1258" s="10">
        <f t="shared" si="135"/>
        <v>12.01</v>
      </c>
      <c r="AY1258" s="10">
        <f>SUM(Z1258:AK1258)</f>
        <v>0</v>
      </c>
      <c r="AZ1258" s="2" t="s">
        <v>119</v>
      </c>
      <c r="BA1258" s="10">
        <f t="shared" si="136"/>
        <v>2.0016666666666665</v>
      </c>
      <c r="BB1258" s="36" t="s">
        <v>118</v>
      </c>
      <c r="BC1258" s="39" t="str">
        <f t="shared" si="137"/>
        <v/>
      </c>
      <c r="BD1258" s="16">
        <f>SUM(AR1258:AW1258)</f>
        <v>0</v>
      </c>
      <c r="BE1258" s="10">
        <f>SUM(AL1258:AQ1258)</f>
        <v>12.01</v>
      </c>
      <c r="BF1258" s="12">
        <f t="shared" si="138"/>
        <v>0</v>
      </c>
      <c r="BG1258" s="12">
        <f t="shared" si="139"/>
        <v>1</v>
      </c>
      <c r="BH1258" s="9">
        <f t="shared" si="140"/>
        <v>12.01</v>
      </c>
      <c r="BI1258" s="39" t="str">
        <f t="shared" si="141"/>
        <v/>
      </c>
      <c r="BK1258" s="75"/>
    </row>
    <row r="1259" spans="1:63">
      <c r="A1259" s="2">
        <v>1256</v>
      </c>
      <c r="B1259" s="2">
        <v>2025</v>
      </c>
      <c r="C1259" s="1">
        <v>0</v>
      </c>
      <c r="D1259" s="37" t="str">
        <v>001J1000002jP4uIAE</v>
      </c>
      <c r="E1259" s="37" t="str">
        <v>M/S SINGHAL ENTERPRISES</v>
      </c>
      <c r="F1259" s="37" t="str">
        <v>UTTAR PRADESH</v>
      </c>
      <c r="G1259" s="37" t="str">
        <v>GHAZIPUR</v>
      </c>
      <c r="H1259" s="37" t="str">
        <v>Ghazipur</v>
      </c>
      <c r="I1259" s="37" t="str">
        <v>GLOBAL IRONTRADING PVT. LTD.</v>
      </c>
      <c r="J1259" s="37" t="str">
        <v>Divyansh Dhawal</v>
      </c>
      <c r="K1259" s="37">
        <v>0</v>
      </c>
      <c r="L1259" s="37" t="str">
        <v>C12819</v>
      </c>
      <c r="M1259" s="37" t="str">
        <v>North</v>
      </c>
      <c r="N1259" s="2">
        <v>233001</v>
      </c>
      <c r="O1259" s="2" t="str">
        <v>09Amgpa7779L1zf</v>
      </c>
      <c r="P1259" s="2">
        <v>9369695015</v>
      </c>
      <c r="Q1259" s="2" t="str">
        <v>Jul'25</v>
      </c>
      <c r="R1259" s="2">
        <v>2026</v>
      </c>
      <c r="S1259" s="1">
        <v>0</v>
      </c>
      <c r="T1259" s="2">
        <v>100</v>
      </c>
      <c r="U1259" s="1">
        <v>0</v>
      </c>
      <c r="V1259" s="1" t="str">
        <v>Challenger</v>
      </c>
      <c r="W1259" s="10">
        <v>0</v>
      </c>
      <c r="X1259" s="10">
        <v>0</v>
      </c>
      <c r="Y1259" s="10">
        <v>0</v>
      </c>
      <c r="Z1259" s="10">
        <v>0</v>
      </c>
      <c r="AA1259" s="10">
        <v>0</v>
      </c>
      <c r="AB1259" s="10">
        <v>0</v>
      </c>
      <c r="AC1259" s="10">
        <v>0</v>
      </c>
      <c r="AD1259" s="10">
        <v>0</v>
      </c>
      <c r="AE1259" s="10">
        <v>0</v>
      </c>
      <c r="AF1259" s="10">
        <v>0</v>
      </c>
      <c r="AG1259" s="10">
        <v>0</v>
      </c>
      <c r="AH1259" s="10">
        <v>0</v>
      </c>
      <c r="AI1259" s="10">
        <v>0</v>
      </c>
      <c r="AJ1259" s="10">
        <v>0</v>
      </c>
      <c r="AK1259" s="10">
        <v>0</v>
      </c>
      <c r="AL1259" s="10">
        <v>0</v>
      </c>
      <c r="AM1259" s="10">
        <v>0</v>
      </c>
      <c r="AN1259" s="10">
        <v>0</v>
      </c>
      <c r="AO1259" s="10">
        <v>34.96</v>
      </c>
      <c r="AP1259" s="10">
        <v>0</v>
      </c>
      <c r="AQ1259" s="10">
        <v>0</v>
      </c>
      <c r="AR1259" s="10">
        <v>0</v>
      </c>
      <c r="AS1259" s="16">
        <v>0</v>
      </c>
      <c r="AT1259" s="16">
        <v>0</v>
      </c>
      <c r="AU1259" s="16">
        <v>0</v>
      </c>
      <c r="AV1259" s="16">
        <v>0</v>
      </c>
      <c r="AW1259" s="16" t="str">
        <v/>
      </c>
      <c r="AX1259" s="10">
        <f t="shared" si="135"/>
        <v>34.96</v>
      </c>
      <c r="AY1259" s="10">
        <f>SUM(Z1259:AK1259)</f>
        <v>0</v>
      </c>
      <c r="AZ1259" s="2" t="s">
        <v>119</v>
      </c>
      <c r="BA1259" s="10">
        <f t="shared" si="136"/>
        <v>5.8266666666666671</v>
      </c>
      <c r="BB1259" s="36" t="s">
        <v>118</v>
      </c>
      <c r="BC1259" s="39" t="str">
        <f t="shared" si="137"/>
        <v/>
      </c>
      <c r="BD1259" s="16">
        <f>SUM(AR1259:AW1259)</f>
        <v>0</v>
      </c>
      <c r="BE1259" s="10">
        <f>SUM(AL1259:AQ1259)</f>
        <v>34.96</v>
      </c>
      <c r="BF1259" s="12">
        <f t="shared" si="138"/>
        <v>0</v>
      </c>
      <c r="BG1259" s="12">
        <f t="shared" si="139"/>
        <v>1</v>
      </c>
      <c r="BH1259" s="9">
        <f t="shared" si="140"/>
        <v>34.96</v>
      </c>
      <c r="BI1259" s="39" t="str">
        <f t="shared" si="141"/>
        <v/>
      </c>
      <c r="BK1259" s="75"/>
    </row>
    <row r="1260" spans="1:63">
      <c r="A1260" s="2">
        <v>1257</v>
      </c>
      <c r="B1260" s="2">
        <v>2025</v>
      </c>
      <c r="C1260" s="1">
        <v>0</v>
      </c>
      <c r="D1260" s="37" t="str">
        <v>0015g00001V9TgXAAV</v>
      </c>
      <c r="E1260" s="37" t="str">
        <v>SARASWATI TRADING COMPANY</v>
      </c>
      <c r="F1260" s="37" t="str">
        <v>HARYANA</v>
      </c>
      <c r="G1260" s="37" t="str">
        <v>BHIWANI</v>
      </c>
      <c r="H1260" s="37" t="str">
        <v>Bhiwani</v>
      </c>
      <c r="I1260" s="37" t="str">
        <v>PAL CEMENT AND STEEL PVT. LTD.</v>
      </c>
      <c r="J1260" s="37" t="str">
        <v>Dinesh Kumar</v>
      </c>
      <c r="K1260" s="37">
        <v>0</v>
      </c>
      <c r="L1260" s="37" t="str">
        <v>C12827</v>
      </c>
      <c r="M1260" s="37" t="str">
        <v>North</v>
      </c>
      <c r="N1260" s="2">
        <v>127040</v>
      </c>
      <c r="O1260" s="2" t="str">
        <v>06AEGPK1643H1ZQ</v>
      </c>
      <c r="P1260" s="2">
        <v>9416732794</v>
      </c>
      <c r="Q1260" s="2" t="str">
        <v>Jul'25</v>
      </c>
      <c r="R1260" s="2">
        <v>2026</v>
      </c>
      <c r="S1260" s="1">
        <v>0</v>
      </c>
      <c r="T1260" s="2">
        <v>100</v>
      </c>
      <c r="U1260" s="1">
        <v>0</v>
      </c>
      <c r="V1260" s="1" t="str">
        <v>Challenger</v>
      </c>
      <c r="W1260" s="10">
        <v>0</v>
      </c>
      <c r="X1260" s="10">
        <v>0</v>
      </c>
      <c r="Y1260" s="10">
        <v>0</v>
      </c>
      <c r="Z1260" s="10">
        <v>0</v>
      </c>
      <c r="AA1260" s="10">
        <v>0</v>
      </c>
      <c r="AB1260" s="10">
        <v>0</v>
      </c>
      <c r="AC1260" s="10">
        <v>0</v>
      </c>
      <c r="AD1260" s="10">
        <v>0</v>
      </c>
      <c r="AE1260" s="10">
        <v>0</v>
      </c>
      <c r="AF1260" s="10">
        <v>0</v>
      </c>
      <c r="AG1260" s="10">
        <v>0</v>
      </c>
      <c r="AH1260" s="10">
        <v>0</v>
      </c>
      <c r="AI1260" s="10">
        <v>0</v>
      </c>
      <c r="AJ1260" s="10">
        <v>0</v>
      </c>
      <c r="AK1260" s="10">
        <v>0</v>
      </c>
      <c r="AL1260" s="10">
        <v>0</v>
      </c>
      <c r="AM1260" s="10">
        <v>0</v>
      </c>
      <c r="AN1260" s="10">
        <v>0</v>
      </c>
      <c r="AO1260" s="10">
        <v>12.04</v>
      </c>
      <c r="AP1260" s="10">
        <v>1</v>
      </c>
      <c r="AQ1260" s="10">
        <v>1</v>
      </c>
      <c r="AR1260" s="10">
        <v>0</v>
      </c>
      <c r="AS1260" s="16">
        <v>0</v>
      </c>
      <c r="AT1260" s="16">
        <v>0</v>
      </c>
      <c r="AU1260" s="16">
        <v>0</v>
      </c>
      <c r="AV1260" s="16">
        <v>0</v>
      </c>
      <c r="AW1260" s="16" t="str">
        <v/>
      </c>
      <c r="AX1260" s="10">
        <f t="shared" si="135"/>
        <v>14.04</v>
      </c>
      <c r="AY1260" s="10">
        <f>SUM(Z1260:AK1260)</f>
        <v>0</v>
      </c>
      <c r="AZ1260" s="2" t="s">
        <v>119</v>
      </c>
      <c r="BA1260" s="10">
        <f t="shared" si="136"/>
        <v>2.34</v>
      </c>
      <c r="BB1260" s="36" t="s">
        <v>118</v>
      </c>
      <c r="BC1260" s="39" t="str">
        <f t="shared" si="137"/>
        <v/>
      </c>
      <c r="BD1260" s="16">
        <f>SUM(AR1260:AW1260)</f>
        <v>0</v>
      </c>
      <c r="BE1260" s="10">
        <f>SUM(AL1260:AQ1260)</f>
        <v>14.04</v>
      </c>
      <c r="BF1260" s="12">
        <f t="shared" si="138"/>
        <v>0</v>
      </c>
      <c r="BG1260" s="12">
        <f t="shared" si="139"/>
        <v>1</v>
      </c>
      <c r="BH1260" s="9">
        <f t="shared" si="140"/>
        <v>14.04</v>
      </c>
      <c r="BI1260" s="39" t="str">
        <f t="shared" si="141"/>
        <v/>
      </c>
      <c r="BK1260" s="75"/>
    </row>
    <row r="1261" spans="1:63">
      <c r="A1261" s="2">
        <v>1258</v>
      </c>
      <c r="B1261" s="2">
        <v>2025</v>
      </c>
      <c r="C1261" s="1">
        <v>0</v>
      </c>
      <c r="D1261" s="37" t="str">
        <v>0015g00001V9ThqAAF</v>
      </c>
      <c r="E1261" s="37" t="str">
        <v>NAVEEN TRADING COMPANY</v>
      </c>
      <c r="F1261" s="37" t="str">
        <v>HARYANA</v>
      </c>
      <c r="G1261" s="37" t="str">
        <v>ROHTAK</v>
      </c>
      <c r="H1261" s="37" t="str">
        <v>Rohak</v>
      </c>
      <c r="I1261" s="37" t="str">
        <v>JAI DURGA STEELS</v>
      </c>
      <c r="J1261" s="37" t="str">
        <v>Sunny Bhutani</v>
      </c>
      <c r="K1261" s="37">
        <v>0</v>
      </c>
      <c r="L1261" s="37" t="str">
        <v>C12830</v>
      </c>
      <c r="M1261" s="37" t="str">
        <v>North</v>
      </c>
      <c r="N1261" s="2">
        <v>124001</v>
      </c>
      <c r="O1261" s="2" t="str">
        <v>06AGJPK2950N1Z2</v>
      </c>
      <c r="P1261" s="2">
        <v>9215612369</v>
      </c>
      <c r="Q1261" s="2" t="str">
        <v>Jul'25</v>
      </c>
      <c r="R1261" s="2">
        <v>2026</v>
      </c>
      <c r="S1261" s="1">
        <v>0</v>
      </c>
      <c r="T1261" s="2">
        <v>120</v>
      </c>
      <c r="U1261" s="1">
        <v>0.99975000000000014</v>
      </c>
      <c r="V1261" s="1" t="str">
        <v>Star</v>
      </c>
      <c r="W1261" s="10">
        <v>0</v>
      </c>
      <c r="X1261" s="10">
        <v>0</v>
      </c>
      <c r="Y1261" s="10">
        <v>0</v>
      </c>
      <c r="Z1261" s="10">
        <v>0</v>
      </c>
      <c r="AA1261" s="10">
        <v>0</v>
      </c>
      <c r="AB1261" s="10">
        <v>0</v>
      </c>
      <c r="AC1261" s="10">
        <v>0</v>
      </c>
      <c r="AD1261" s="10">
        <v>0</v>
      </c>
      <c r="AE1261" s="10">
        <v>0</v>
      </c>
      <c r="AF1261" s="10">
        <v>0</v>
      </c>
      <c r="AG1261" s="10">
        <v>0</v>
      </c>
      <c r="AH1261" s="10">
        <v>0</v>
      </c>
      <c r="AI1261" s="10">
        <v>0</v>
      </c>
      <c r="AJ1261" s="10">
        <v>0</v>
      </c>
      <c r="AK1261" s="10">
        <v>0</v>
      </c>
      <c r="AL1261" s="10">
        <v>0</v>
      </c>
      <c r="AM1261" s="10">
        <v>0</v>
      </c>
      <c r="AN1261" s="10">
        <v>0</v>
      </c>
      <c r="AO1261" s="10">
        <v>107.29</v>
      </c>
      <c r="AP1261" s="10">
        <v>62.85</v>
      </c>
      <c r="AQ1261" s="10">
        <v>50.2</v>
      </c>
      <c r="AR1261" s="10">
        <v>0</v>
      </c>
      <c r="AS1261" s="16">
        <v>101.94</v>
      </c>
      <c r="AT1261" s="16">
        <v>0</v>
      </c>
      <c r="AU1261" s="16">
        <v>0</v>
      </c>
      <c r="AV1261" s="16">
        <v>359.91</v>
      </c>
      <c r="AW1261" s="16">
        <v>36</v>
      </c>
      <c r="AX1261" s="10">
        <f t="shared" si="135"/>
        <v>718.19</v>
      </c>
      <c r="AY1261" s="10">
        <f>SUM(Z1261:AK1261)</f>
        <v>0</v>
      </c>
      <c r="AZ1261" s="2" t="s">
        <v>119</v>
      </c>
      <c r="BA1261" s="10">
        <f t="shared" si="136"/>
        <v>36.723333333333336</v>
      </c>
      <c r="BB1261" s="36" t="s">
        <v>118</v>
      </c>
      <c r="BC1261" s="39" t="str">
        <f t="shared" si="137"/>
        <v>C</v>
      </c>
      <c r="BD1261" s="16">
        <f>SUM(AR1261:AW1261)</f>
        <v>497.85</v>
      </c>
      <c r="BE1261" s="10">
        <f>SUM(AL1261:AQ1261)</f>
        <v>220.34000000000003</v>
      </c>
      <c r="BF1261" s="12">
        <f t="shared" si="138"/>
        <v>0.69320096353332683</v>
      </c>
      <c r="BG1261" s="12">
        <f t="shared" si="139"/>
        <v>0.30679903646667317</v>
      </c>
      <c r="BH1261" s="9">
        <f t="shared" si="140"/>
        <v>718.19</v>
      </c>
      <c r="BI1261" s="39" t="str">
        <f t="shared" si="141"/>
        <v>C</v>
      </c>
      <c r="BJ1261" s="1" t="str">
        <f>_xlfn.XLOOKUP(D1261,'Holi gift'!A:A,'Holi gift'!A:A,"",0,1)</f>
        <v/>
      </c>
      <c r="BK1261" s="75"/>
    </row>
    <row r="1262" spans="1:63">
      <c r="A1262" s="2">
        <v>1259</v>
      </c>
      <c r="B1262" s="2">
        <v>2025</v>
      </c>
      <c r="C1262" s="1">
        <v>0</v>
      </c>
      <c r="D1262" s="37" t="str">
        <v>001J100000Vo9xeIAB</v>
      </c>
      <c r="E1262" s="37" t="str">
        <v>S.S. BALAJI ENTERPRISES</v>
      </c>
      <c r="F1262" s="37" t="str">
        <v>HARYANA</v>
      </c>
      <c r="G1262" s="37" t="str">
        <v>YAMUNANAGAR</v>
      </c>
      <c r="H1262" s="37">
        <v>0</v>
      </c>
      <c r="I1262" s="37" t="str">
        <v>RAMDOOT UDHYOG PRIVATE LIMITED</v>
      </c>
      <c r="J1262" s="37" t="str">
        <v>Naseem Makkar</v>
      </c>
      <c r="K1262" s="37">
        <v>0</v>
      </c>
      <c r="L1262" s="37" t="str">
        <v>C13168</v>
      </c>
      <c r="M1262" s="37" t="str">
        <v>North</v>
      </c>
      <c r="N1262" s="2">
        <v>135001</v>
      </c>
      <c r="O1262" s="2" t="str">
        <v>06AHAPB8399L1ZZ</v>
      </c>
      <c r="P1262" s="2">
        <v>8222078220</v>
      </c>
      <c r="Q1262" s="2" t="str">
        <v>Jul'25</v>
      </c>
      <c r="R1262" s="2">
        <v>2026</v>
      </c>
      <c r="S1262" s="1">
        <v>0</v>
      </c>
      <c r="T1262" s="2">
        <v>100</v>
      </c>
      <c r="U1262" s="1">
        <v>0</v>
      </c>
      <c r="V1262" s="1" t="str">
        <v>Challenger</v>
      </c>
      <c r="W1262" s="10">
        <v>0</v>
      </c>
      <c r="X1262" s="10">
        <v>0</v>
      </c>
      <c r="Y1262" s="10">
        <v>0</v>
      </c>
      <c r="Z1262" s="10">
        <v>0</v>
      </c>
      <c r="AA1262" s="10">
        <v>0</v>
      </c>
      <c r="AB1262" s="10">
        <v>0</v>
      </c>
      <c r="AC1262" s="10">
        <v>0</v>
      </c>
      <c r="AD1262" s="10">
        <v>0</v>
      </c>
      <c r="AE1262" s="10">
        <v>0</v>
      </c>
      <c r="AF1262" s="10">
        <v>0</v>
      </c>
      <c r="AG1262" s="10">
        <v>0</v>
      </c>
      <c r="AH1262" s="10">
        <v>0</v>
      </c>
      <c r="AI1262" s="10">
        <v>0</v>
      </c>
      <c r="AJ1262" s="10">
        <v>0</v>
      </c>
      <c r="AK1262" s="10">
        <v>0</v>
      </c>
      <c r="AL1262" s="10">
        <v>0</v>
      </c>
      <c r="AM1262" s="10">
        <v>0</v>
      </c>
      <c r="AN1262" s="10">
        <v>0</v>
      </c>
      <c r="AO1262" s="10">
        <v>8.0399999999999991</v>
      </c>
      <c r="AP1262" s="10">
        <v>0</v>
      </c>
      <c r="AQ1262" s="10">
        <v>0</v>
      </c>
      <c r="AR1262" s="10">
        <v>0</v>
      </c>
      <c r="AS1262" s="16">
        <v>0</v>
      </c>
      <c r="AT1262" s="16">
        <v>0</v>
      </c>
      <c r="AU1262" s="16">
        <v>0</v>
      </c>
      <c r="AV1262" s="16">
        <v>0</v>
      </c>
      <c r="AW1262" s="16" t="str">
        <v/>
      </c>
      <c r="AX1262" s="10">
        <f t="shared" si="135"/>
        <v>8.0399999999999991</v>
      </c>
      <c r="AY1262" s="10">
        <f>SUM(Z1262:AK1262)</f>
        <v>0</v>
      </c>
      <c r="AZ1262" s="2" t="s">
        <v>119</v>
      </c>
      <c r="BA1262" s="10">
        <f t="shared" si="136"/>
        <v>1.3399999999999999</v>
      </c>
      <c r="BB1262" s="36" t="s">
        <v>118</v>
      </c>
      <c r="BC1262" s="39" t="str">
        <f t="shared" si="137"/>
        <v/>
      </c>
      <c r="BD1262" s="16">
        <f>SUM(AR1262:AW1262)</f>
        <v>0</v>
      </c>
      <c r="BE1262" s="10">
        <f>SUM(AL1262:AQ1262)</f>
        <v>8.0399999999999991</v>
      </c>
      <c r="BF1262" s="12">
        <f t="shared" si="138"/>
        <v>0</v>
      </c>
      <c r="BG1262" s="12">
        <f t="shared" si="139"/>
        <v>1</v>
      </c>
      <c r="BH1262" s="9">
        <f t="shared" si="140"/>
        <v>8.0399999999999991</v>
      </c>
      <c r="BI1262" s="39" t="str">
        <f t="shared" si="141"/>
        <v/>
      </c>
      <c r="BK1262" s="75"/>
    </row>
    <row r="1263" spans="1:63">
      <c r="A1263" s="2">
        <v>1260</v>
      </c>
      <c r="B1263" s="2">
        <v>2025</v>
      </c>
      <c r="C1263" s="1">
        <v>0</v>
      </c>
      <c r="D1263" s="37" t="str">
        <v>001J1000002kQfDIAU</v>
      </c>
      <c r="E1263" s="37" t="str">
        <v>JAISHREE ENTERPRISES</v>
      </c>
      <c r="F1263" s="37" t="str">
        <v>CHHATTISGARH</v>
      </c>
      <c r="G1263" s="37" t="str">
        <v>KONDAGAON</v>
      </c>
      <c r="H1263" s="37" t="str">
        <v>KESHKAL</v>
      </c>
      <c r="I1263" s="37" t="str">
        <v>SSTL (INDIA) PRIVATE LIMITED</v>
      </c>
      <c r="J1263" s="37" t="str">
        <v>Saurav Nath</v>
      </c>
      <c r="K1263" s="37">
        <v>0</v>
      </c>
      <c r="L1263" s="37" t="str">
        <v>C13295</v>
      </c>
      <c r="M1263" s="37" t="str">
        <v>Central</v>
      </c>
      <c r="N1263" s="2">
        <v>494331</v>
      </c>
      <c r="O1263" s="2" t="str">
        <v>22ANFPP9776N1Z6</v>
      </c>
      <c r="P1263" s="2">
        <v>9893168511</v>
      </c>
      <c r="Q1263" s="2" t="str">
        <v>Jul'25</v>
      </c>
      <c r="R1263" s="2">
        <v>2026</v>
      </c>
      <c r="S1263" s="1">
        <v>0</v>
      </c>
      <c r="T1263" s="2">
        <v>70</v>
      </c>
      <c r="U1263" s="1">
        <v>0</v>
      </c>
      <c r="V1263" s="1" t="str">
        <v>Challenger</v>
      </c>
      <c r="W1263" s="10">
        <v>0</v>
      </c>
      <c r="X1263" s="10">
        <v>0</v>
      </c>
      <c r="Y1263" s="10">
        <v>0</v>
      </c>
      <c r="Z1263" s="10">
        <v>0</v>
      </c>
      <c r="AA1263" s="10">
        <v>0</v>
      </c>
      <c r="AB1263" s="10">
        <v>0</v>
      </c>
      <c r="AC1263" s="10">
        <v>0</v>
      </c>
      <c r="AD1263" s="10">
        <v>0</v>
      </c>
      <c r="AE1263" s="10">
        <v>0</v>
      </c>
      <c r="AF1263" s="10">
        <v>0</v>
      </c>
      <c r="AG1263" s="10">
        <v>0</v>
      </c>
      <c r="AH1263" s="10">
        <v>0</v>
      </c>
      <c r="AI1263" s="10">
        <v>0</v>
      </c>
      <c r="AJ1263" s="10">
        <v>0</v>
      </c>
      <c r="AK1263" s="10">
        <v>0</v>
      </c>
      <c r="AL1263" s="10">
        <v>0</v>
      </c>
      <c r="AM1263" s="10">
        <v>0</v>
      </c>
      <c r="AN1263" s="10">
        <v>0</v>
      </c>
      <c r="AO1263" s="10">
        <v>31.04</v>
      </c>
      <c r="AP1263" s="10">
        <v>0</v>
      </c>
      <c r="AQ1263" s="10">
        <v>0</v>
      </c>
      <c r="AR1263" s="10">
        <v>0</v>
      </c>
      <c r="AS1263" s="16">
        <v>0</v>
      </c>
      <c r="AT1263" s="16">
        <v>0</v>
      </c>
      <c r="AU1263" s="16">
        <v>0</v>
      </c>
      <c r="AV1263" s="16">
        <v>0</v>
      </c>
      <c r="AW1263" s="16" t="str">
        <v/>
      </c>
      <c r="AX1263" s="10">
        <f t="shared" si="135"/>
        <v>31.04</v>
      </c>
      <c r="AY1263" s="10">
        <f>SUM(Z1263:AK1263)</f>
        <v>0</v>
      </c>
      <c r="AZ1263" s="2" t="s">
        <v>119</v>
      </c>
      <c r="BA1263" s="10">
        <f t="shared" si="136"/>
        <v>5.1733333333333329</v>
      </c>
      <c r="BB1263" s="36" t="s">
        <v>118</v>
      </c>
      <c r="BC1263" s="39" t="str">
        <f t="shared" si="137"/>
        <v/>
      </c>
      <c r="BD1263" s="16">
        <f>SUM(AR1263:AW1263)</f>
        <v>0</v>
      </c>
      <c r="BE1263" s="10">
        <f>SUM(AL1263:AQ1263)</f>
        <v>31.04</v>
      </c>
      <c r="BF1263" s="12">
        <f t="shared" si="138"/>
        <v>0</v>
      </c>
      <c r="BG1263" s="12">
        <f t="shared" si="139"/>
        <v>1</v>
      </c>
      <c r="BH1263" s="9">
        <f t="shared" si="140"/>
        <v>31.04</v>
      </c>
      <c r="BI1263" s="39" t="str">
        <f t="shared" si="141"/>
        <v/>
      </c>
      <c r="BK1263" s="75"/>
    </row>
    <row r="1264" spans="1:63">
      <c r="A1264" s="2">
        <v>1261</v>
      </c>
      <c r="B1264" s="2">
        <v>2025</v>
      </c>
      <c r="C1264" s="1">
        <v>0</v>
      </c>
      <c r="D1264" s="37" t="str">
        <v>001J1000003mTeuIAE</v>
      </c>
      <c r="E1264" s="37" t="str">
        <v>GURU NANAK IRON &amp; HARD WARE STORE</v>
      </c>
      <c r="F1264" s="37" t="str">
        <v>PUNJAB</v>
      </c>
      <c r="G1264" s="37" t="str">
        <v>LUDHIANA</v>
      </c>
      <c r="H1264" s="37" t="str">
        <v>Ludhiana</v>
      </c>
      <c r="I1264" s="37" t="str">
        <v>PAL CEMENT AND STEEL PVT. LTD.</v>
      </c>
      <c r="J1264" s="37" t="str">
        <v>Abhishek Wadhwa</v>
      </c>
      <c r="K1264" s="37">
        <v>0</v>
      </c>
      <c r="L1264" s="37" t="str">
        <v>C12827</v>
      </c>
      <c r="M1264" s="37" t="str">
        <v>North</v>
      </c>
      <c r="N1264" s="2">
        <v>141003</v>
      </c>
      <c r="O1264" s="2" t="str">
        <v>03AAYPA9953G1ZD</v>
      </c>
      <c r="P1264" s="2">
        <v>9501032157</v>
      </c>
      <c r="Q1264" s="2" t="str">
        <v>Jul'25</v>
      </c>
      <c r="R1264" s="2">
        <v>2026</v>
      </c>
      <c r="S1264" s="1">
        <v>0</v>
      </c>
      <c r="T1264" s="2">
        <v>200</v>
      </c>
      <c r="U1264" s="1">
        <v>0.81441666666666668</v>
      </c>
      <c r="V1264" s="1" t="str">
        <v>Star</v>
      </c>
      <c r="W1264" s="10">
        <v>0</v>
      </c>
      <c r="X1264" s="10">
        <v>0</v>
      </c>
      <c r="Y1264" s="10">
        <v>0</v>
      </c>
      <c r="Z1264" s="10">
        <v>0</v>
      </c>
      <c r="AA1264" s="10">
        <v>0</v>
      </c>
      <c r="AB1264" s="10">
        <v>0</v>
      </c>
      <c r="AC1264" s="10">
        <v>0</v>
      </c>
      <c r="AD1264" s="10">
        <v>0</v>
      </c>
      <c r="AE1264" s="10">
        <v>0</v>
      </c>
      <c r="AF1264" s="10">
        <v>0</v>
      </c>
      <c r="AG1264" s="10">
        <v>0</v>
      </c>
      <c r="AH1264" s="10">
        <v>0</v>
      </c>
      <c r="AI1264" s="10">
        <v>0</v>
      </c>
      <c r="AJ1264" s="10">
        <v>0</v>
      </c>
      <c r="AK1264" s="10">
        <v>0</v>
      </c>
      <c r="AL1264" s="10">
        <v>0</v>
      </c>
      <c r="AM1264" s="10">
        <v>0</v>
      </c>
      <c r="AN1264" s="10">
        <v>0</v>
      </c>
      <c r="AO1264" s="10">
        <v>34.82</v>
      </c>
      <c r="AP1264" s="10">
        <v>0</v>
      </c>
      <c r="AQ1264" s="10">
        <v>10.93</v>
      </c>
      <c r="AR1264" s="10">
        <v>125.59</v>
      </c>
      <c r="AS1264" s="16">
        <v>244.47</v>
      </c>
      <c r="AT1264" s="16">
        <v>263.86</v>
      </c>
      <c r="AU1264" s="16">
        <v>67</v>
      </c>
      <c r="AV1264" s="16">
        <v>157.79</v>
      </c>
      <c r="AW1264" s="16">
        <v>348</v>
      </c>
      <c r="AX1264" s="10">
        <f t="shared" si="135"/>
        <v>1252.46</v>
      </c>
      <c r="AY1264" s="10">
        <f>SUM(Z1264:AK1264)</f>
        <v>0</v>
      </c>
      <c r="AZ1264" s="2" t="s">
        <v>119</v>
      </c>
      <c r="BA1264" s="10">
        <f t="shared" si="136"/>
        <v>7.625</v>
      </c>
      <c r="BB1264" s="36" t="s">
        <v>118</v>
      </c>
      <c r="BC1264" s="39" t="str">
        <f t="shared" si="137"/>
        <v>E</v>
      </c>
      <c r="BD1264" s="16">
        <f>SUM(AR1264:AW1264)</f>
        <v>1206.71</v>
      </c>
      <c r="BE1264" s="10">
        <f>SUM(AL1264:AQ1264)</f>
        <v>45.75</v>
      </c>
      <c r="BF1264" s="12">
        <f t="shared" si="138"/>
        <v>0.96347188732574296</v>
      </c>
      <c r="BG1264" s="12">
        <f t="shared" si="139"/>
        <v>3.6528112674257061E-2</v>
      </c>
      <c r="BH1264" s="9">
        <f t="shared" si="140"/>
        <v>1252.46</v>
      </c>
      <c r="BI1264" s="39" t="str">
        <f t="shared" si="141"/>
        <v>E</v>
      </c>
      <c r="BJ1264" s="1" t="str">
        <f>_xlfn.XLOOKUP(D1264,'Holi gift'!A:A,'Holi gift'!A:A,"",0,1)</f>
        <v>001J1000003mTeuIAE</v>
      </c>
      <c r="BK1264" s="75"/>
    </row>
    <row r="1265" spans="1:63">
      <c r="A1265" s="2">
        <v>1262</v>
      </c>
      <c r="B1265" s="2">
        <v>2025</v>
      </c>
      <c r="C1265" s="1">
        <v>0</v>
      </c>
      <c r="D1265" s="37" t="str">
        <v>001J100000JruCNIAZ</v>
      </c>
      <c r="E1265" s="37" t="str">
        <v>LALIT IRON STORE</v>
      </c>
      <c r="F1265" s="37" t="str">
        <v>HARYANA</v>
      </c>
      <c r="G1265" s="37" t="str">
        <v>ROHTAK</v>
      </c>
      <c r="H1265" s="37">
        <v>0</v>
      </c>
      <c r="I1265" s="37" t="str">
        <v>JAI DURGA STEELS</v>
      </c>
      <c r="J1265" s="37" t="str">
        <v>Sunny Bhutani</v>
      </c>
      <c r="K1265" s="37">
        <v>0</v>
      </c>
      <c r="L1265" s="37" t="str">
        <v>C12830</v>
      </c>
      <c r="M1265" s="37" t="str">
        <v>North</v>
      </c>
      <c r="N1265" s="2">
        <v>124001</v>
      </c>
      <c r="O1265" s="2" t="str">
        <v>06AQVPL2033M1ZG</v>
      </c>
      <c r="P1265" s="2">
        <v>8930001917</v>
      </c>
      <c r="Q1265" s="2" t="str">
        <v>Jul'25</v>
      </c>
      <c r="R1265" s="2">
        <v>2026</v>
      </c>
      <c r="S1265" s="1">
        <v>0</v>
      </c>
      <c r="T1265" s="2">
        <v>80</v>
      </c>
      <c r="U1265" s="1">
        <v>0</v>
      </c>
      <c r="V1265" s="1" t="str">
        <v>Challenger</v>
      </c>
      <c r="W1265" s="10">
        <v>0</v>
      </c>
      <c r="X1265" s="10">
        <v>0</v>
      </c>
      <c r="Y1265" s="10">
        <v>0</v>
      </c>
      <c r="Z1265" s="10">
        <v>0</v>
      </c>
      <c r="AA1265" s="10">
        <v>0</v>
      </c>
      <c r="AB1265" s="10">
        <v>0</v>
      </c>
      <c r="AC1265" s="10">
        <v>0</v>
      </c>
      <c r="AD1265" s="10">
        <v>0</v>
      </c>
      <c r="AE1265" s="10">
        <v>0</v>
      </c>
      <c r="AF1265" s="10">
        <v>0</v>
      </c>
      <c r="AG1265" s="10">
        <v>0</v>
      </c>
      <c r="AH1265" s="10">
        <v>0</v>
      </c>
      <c r="AI1265" s="10">
        <v>0</v>
      </c>
      <c r="AJ1265" s="10">
        <v>0</v>
      </c>
      <c r="AK1265" s="10">
        <v>0</v>
      </c>
      <c r="AL1265" s="10">
        <v>0</v>
      </c>
      <c r="AM1265" s="10">
        <v>0</v>
      </c>
      <c r="AN1265" s="10">
        <v>0</v>
      </c>
      <c r="AO1265" s="10">
        <v>71.72</v>
      </c>
      <c r="AP1265" s="10">
        <v>51.33</v>
      </c>
      <c r="AQ1265" s="10">
        <v>0</v>
      </c>
      <c r="AR1265" s="10">
        <v>0</v>
      </c>
      <c r="AS1265" s="16">
        <v>0</v>
      </c>
      <c r="AT1265" s="16">
        <v>0</v>
      </c>
      <c r="AU1265" s="16">
        <v>0</v>
      </c>
      <c r="AV1265" s="16">
        <v>0</v>
      </c>
      <c r="AW1265" s="16">
        <v>189</v>
      </c>
      <c r="AX1265" s="10">
        <f t="shared" si="135"/>
        <v>312.05</v>
      </c>
      <c r="AY1265" s="10">
        <f>SUM(Z1265:AK1265)</f>
        <v>0</v>
      </c>
      <c r="AZ1265" s="2" t="s">
        <v>119</v>
      </c>
      <c r="BA1265" s="10">
        <f t="shared" si="136"/>
        <v>20.508333333333333</v>
      </c>
      <c r="BB1265" s="36" t="s">
        <v>118</v>
      </c>
      <c r="BC1265" s="39" t="str">
        <f t="shared" si="137"/>
        <v>B</v>
      </c>
      <c r="BD1265" s="16">
        <f>SUM(AR1265:AW1265)</f>
        <v>189</v>
      </c>
      <c r="BE1265" s="10">
        <f>SUM(AL1265:AQ1265)</f>
        <v>123.05</v>
      </c>
      <c r="BF1265" s="12">
        <f t="shared" si="138"/>
        <v>0.60567216792180734</v>
      </c>
      <c r="BG1265" s="12">
        <f t="shared" si="139"/>
        <v>0.39432783207819255</v>
      </c>
      <c r="BH1265" s="9">
        <f t="shared" si="140"/>
        <v>312.05</v>
      </c>
      <c r="BI1265" s="39" t="str">
        <f t="shared" si="141"/>
        <v>B</v>
      </c>
      <c r="BK1265" s="75"/>
    </row>
    <row r="1266" spans="1:63">
      <c r="A1266" s="2">
        <v>1263</v>
      </c>
      <c r="B1266" s="2">
        <v>2025</v>
      </c>
      <c r="C1266" s="1">
        <v>0</v>
      </c>
      <c r="D1266" s="37" t="str">
        <v>001fw000001P9AnAAK</v>
      </c>
      <c r="E1266" s="37" t="str">
        <v>M/S ROYAL INTERNATIONAL</v>
      </c>
      <c r="F1266" s="37" t="str">
        <v>HARYANA</v>
      </c>
      <c r="G1266" s="37" t="str">
        <v>AMBALA</v>
      </c>
      <c r="H1266" s="37">
        <v>0</v>
      </c>
      <c r="I1266" s="37" t="str">
        <v>RAMDOOT UDHYOG PRIVATE LIMITED</v>
      </c>
      <c r="J1266" s="37" t="str">
        <v>Deepak Dhiman</v>
      </c>
      <c r="K1266" s="37">
        <v>0</v>
      </c>
      <c r="L1266" s="37" t="str">
        <v>C13168</v>
      </c>
      <c r="M1266" s="37" t="str">
        <v>North</v>
      </c>
      <c r="N1266" s="2">
        <v>133001</v>
      </c>
      <c r="O1266" s="2" t="str">
        <v>06AXHPB5880B1ZS</v>
      </c>
      <c r="P1266" s="2">
        <v>8283821244</v>
      </c>
      <c r="Q1266" s="2" t="str">
        <v>Jul'25</v>
      </c>
      <c r="R1266" s="2">
        <v>2026</v>
      </c>
      <c r="S1266" s="1">
        <v>0</v>
      </c>
      <c r="T1266" s="2">
        <v>100</v>
      </c>
      <c r="U1266" s="1">
        <v>0</v>
      </c>
      <c r="V1266" s="1" t="str">
        <v>Challenger</v>
      </c>
      <c r="W1266" s="10">
        <v>0</v>
      </c>
      <c r="X1266" s="10">
        <v>0</v>
      </c>
      <c r="Y1266" s="10">
        <v>0</v>
      </c>
      <c r="Z1266" s="10">
        <v>0</v>
      </c>
      <c r="AA1266" s="10">
        <v>0</v>
      </c>
      <c r="AB1266" s="10">
        <v>0</v>
      </c>
      <c r="AC1266" s="10">
        <v>0</v>
      </c>
      <c r="AD1266" s="10">
        <v>0</v>
      </c>
      <c r="AE1266" s="10">
        <v>0</v>
      </c>
      <c r="AF1266" s="10">
        <v>0</v>
      </c>
      <c r="AG1266" s="10">
        <v>0</v>
      </c>
      <c r="AH1266" s="10">
        <v>0</v>
      </c>
      <c r="AI1266" s="10">
        <v>0</v>
      </c>
      <c r="AJ1266" s="10">
        <v>0</v>
      </c>
      <c r="AK1266" s="10">
        <v>0</v>
      </c>
      <c r="AL1266" s="10">
        <v>0</v>
      </c>
      <c r="AM1266" s="10">
        <v>0</v>
      </c>
      <c r="AN1266" s="10">
        <v>0</v>
      </c>
      <c r="AO1266" s="10">
        <v>68.56</v>
      </c>
      <c r="AP1266" s="10">
        <v>0</v>
      </c>
      <c r="AQ1266" s="10">
        <v>0</v>
      </c>
      <c r="AR1266" s="10">
        <v>0</v>
      </c>
      <c r="AS1266" s="16">
        <v>0</v>
      </c>
      <c r="AT1266" s="16">
        <v>0</v>
      </c>
      <c r="AU1266" s="16">
        <v>0</v>
      </c>
      <c r="AV1266" s="16">
        <v>0</v>
      </c>
      <c r="AW1266" s="16" t="str">
        <v/>
      </c>
      <c r="AX1266" s="10">
        <f t="shared" si="135"/>
        <v>68.56</v>
      </c>
      <c r="AY1266" s="10">
        <f>SUM(Z1266:AK1266)</f>
        <v>0</v>
      </c>
      <c r="AZ1266" s="2" t="s">
        <v>119</v>
      </c>
      <c r="BA1266" s="10">
        <f t="shared" si="136"/>
        <v>11.426666666666668</v>
      </c>
      <c r="BB1266" s="36" t="s">
        <v>118</v>
      </c>
      <c r="BC1266" s="39" t="str">
        <f t="shared" si="137"/>
        <v/>
      </c>
      <c r="BD1266" s="16">
        <f>SUM(AR1266:AW1266)</f>
        <v>0</v>
      </c>
      <c r="BE1266" s="10">
        <f>SUM(AL1266:AQ1266)</f>
        <v>68.56</v>
      </c>
      <c r="BF1266" s="12">
        <f t="shared" si="138"/>
        <v>0</v>
      </c>
      <c r="BG1266" s="12">
        <f t="shared" si="139"/>
        <v>1</v>
      </c>
      <c r="BH1266" s="9">
        <f t="shared" si="140"/>
        <v>68.56</v>
      </c>
      <c r="BI1266" s="39" t="str">
        <f t="shared" si="141"/>
        <v/>
      </c>
      <c r="BK1266" s="75"/>
    </row>
    <row r="1267" spans="1:63">
      <c r="A1267" s="2">
        <v>1264</v>
      </c>
      <c r="B1267" s="2">
        <v>2025</v>
      </c>
      <c r="C1267" s="1">
        <v>0</v>
      </c>
      <c r="D1267" s="37" t="str">
        <v>001J100000VncwQIAR</v>
      </c>
      <c r="E1267" s="37" t="str">
        <v>JYOTI TRADERS</v>
      </c>
      <c r="F1267" s="37" t="str">
        <v>BIHAR</v>
      </c>
      <c r="G1267" s="37" t="str">
        <v>NALANDA</v>
      </c>
      <c r="H1267" s="37">
        <v>0</v>
      </c>
      <c r="I1267" s="37" t="str">
        <v>MEWARAM MADHUSUDAN PRASAD &amp; SONS</v>
      </c>
      <c r="J1267" s="37" t="str">
        <v>Praveen Kumar</v>
      </c>
      <c r="K1267" s="37">
        <v>0</v>
      </c>
      <c r="L1267" s="37" t="str">
        <v>001J100000S01ukIAB</v>
      </c>
      <c r="M1267" s="37" t="str">
        <v>East</v>
      </c>
      <c r="N1267" s="2">
        <v>803116</v>
      </c>
      <c r="O1267" s="2" t="str">
        <v>10ADXPP4864D1ZC</v>
      </c>
      <c r="P1267" s="2">
        <v>9334771003</v>
      </c>
      <c r="Q1267" s="2" t="str">
        <v>Jul'25</v>
      </c>
      <c r="R1267" s="2">
        <v>2026</v>
      </c>
      <c r="S1267" s="1">
        <v>0</v>
      </c>
      <c r="T1267" s="2">
        <v>500</v>
      </c>
      <c r="U1267" s="1">
        <v>0</v>
      </c>
      <c r="V1267" s="1" t="str">
        <v>Alien</v>
      </c>
      <c r="W1267" s="10">
        <v>0</v>
      </c>
      <c r="X1267" s="10">
        <v>0</v>
      </c>
      <c r="Y1267" s="10">
        <v>0</v>
      </c>
      <c r="Z1267" s="10">
        <v>0</v>
      </c>
      <c r="AA1267" s="10">
        <v>0</v>
      </c>
      <c r="AB1267" s="10">
        <v>0</v>
      </c>
      <c r="AC1267" s="10">
        <v>0</v>
      </c>
      <c r="AD1267" s="10">
        <v>0</v>
      </c>
      <c r="AE1267" s="10">
        <v>0</v>
      </c>
      <c r="AF1267" s="10">
        <v>0</v>
      </c>
      <c r="AG1267" s="10">
        <v>0</v>
      </c>
      <c r="AH1267" s="10">
        <v>0</v>
      </c>
      <c r="AI1267" s="10">
        <v>0</v>
      </c>
      <c r="AJ1267" s="10">
        <v>0</v>
      </c>
      <c r="AK1267" s="10">
        <v>0</v>
      </c>
      <c r="AL1267" s="10">
        <v>0</v>
      </c>
      <c r="AM1267" s="10">
        <v>0</v>
      </c>
      <c r="AN1267" s="10">
        <v>0</v>
      </c>
      <c r="AO1267" s="10">
        <v>11</v>
      </c>
      <c r="AP1267" s="10">
        <v>12</v>
      </c>
      <c r="AQ1267" s="10">
        <v>0</v>
      </c>
      <c r="AR1267" s="10">
        <v>0</v>
      </c>
      <c r="AS1267" s="16">
        <v>6</v>
      </c>
      <c r="AT1267" s="16">
        <v>0</v>
      </c>
      <c r="AU1267" s="16">
        <v>0</v>
      </c>
      <c r="AV1267" s="16">
        <v>0</v>
      </c>
      <c r="AW1267" s="16" t="str">
        <v/>
      </c>
      <c r="AX1267" s="10">
        <f t="shared" si="135"/>
        <v>29</v>
      </c>
      <c r="AY1267" s="10">
        <f>SUM(Z1267:AK1267)</f>
        <v>0</v>
      </c>
      <c r="AZ1267" s="2" t="s">
        <v>119</v>
      </c>
      <c r="BA1267" s="10">
        <f t="shared" si="136"/>
        <v>3.8333333333333335</v>
      </c>
      <c r="BB1267" s="36" t="s">
        <v>118</v>
      </c>
      <c r="BC1267" s="39" t="str">
        <f t="shared" si="137"/>
        <v/>
      </c>
      <c r="BD1267" s="16">
        <f>SUM(AR1267:AW1267)</f>
        <v>6</v>
      </c>
      <c r="BE1267" s="10">
        <f>SUM(AL1267:AQ1267)</f>
        <v>23</v>
      </c>
      <c r="BF1267" s="12">
        <f t="shared" si="138"/>
        <v>0.20689655172413793</v>
      </c>
      <c r="BG1267" s="12">
        <f t="shared" si="139"/>
        <v>0.7931034482758621</v>
      </c>
      <c r="BH1267" s="9">
        <f t="shared" si="140"/>
        <v>29</v>
      </c>
      <c r="BI1267" s="39" t="str">
        <f t="shared" si="141"/>
        <v/>
      </c>
      <c r="BK1267" s="75"/>
    </row>
    <row r="1268" spans="1:63">
      <c r="A1268" s="2">
        <v>1265</v>
      </c>
      <c r="B1268" s="2">
        <v>2025</v>
      </c>
      <c r="C1268" s="1">
        <v>0</v>
      </c>
      <c r="D1268" s="37" t="str">
        <v>0015g00001EznEyAAJ</v>
      </c>
      <c r="E1268" s="37" t="str">
        <v>SHRI AMBAJI TRADERS</v>
      </c>
      <c r="F1268" s="37" t="str">
        <v>HARYANA</v>
      </c>
      <c r="G1268" s="37" t="str">
        <v>BHIWANI</v>
      </c>
      <c r="H1268" s="37" t="str">
        <v>Bhiwani</v>
      </c>
      <c r="I1268" s="37" t="str">
        <v>PAL CEMENT AND STEEL PVT. LTD.</v>
      </c>
      <c r="J1268" s="37" t="str">
        <v>Dinesh Kumar</v>
      </c>
      <c r="K1268" s="37">
        <v>0</v>
      </c>
      <c r="L1268" s="37" t="str">
        <v>C12827</v>
      </c>
      <c r="M1268" s="37" t="str">
        <v>North</v>
      </c>
      <c r="N1268" s="2">
        <v>127021</v>
      </c>
      <c r="O1268" s="2" t="str">
        <v>06AEFPG6385K1Z7</v>
      </c>
      <c r="P1268" s="2">
        <v>9212127804</v>
      </c>
      <c r="Q1268" s="2" t="str">
        <v>Jul'25</v>
      </c>
      <c r="R1268" s="2">
        <v>2026</v>
      </c>
      <c r="S1268" s="1">
        <v>0</v>
      </c>
      <c r="T1268" s="2" t="str">
        <v/>
      </c>
      <c r="U1268" s="1">
        <v>0</v>
      </c>
      <c r="V1268" s="1" t="str">
        <v>Potential Not updated</v>
      </c>
      <c r="W1268" s="10">
        <v>0</v>
      </c>
      <c r="X1268" s="10">
        <v>0</v>
      </c>
      <c r="Y1268" s="10">
        <v>0</v>
      </c>
      <c r="Z1268" s="10">
        <v>0</v>
      </c>
      <c r="AA1268" s="10">
        <v>0</v>
      </c>
      <c r="AB1268" s="10">
        <v>0</v>
      </c>
      <c r="AC1268" s="10">
        <v>0</v>
      </c>
      <c r="AD1268" s="10">
        <v>0</v>
      </c>
      <c r="AE1268" s="10">
        <v>0</v>
      </c>
      <c r="AF1268" s="10">
        <v>0</v>
      </c>
      <c r="AG1268" s="10">
        <v>0</v>
      </c>
      <c r="AH1268" s="10">
        <v>0</v>
      </c>
      <c r="AI1268" s="10">
        <v>0</v>
      </c>
      <c r="AJ1268" s="10">
        <v>0</v>
      </c>
      <c r="AK1268" s="10">
        <v>0</v>
      </c>
      <c r="AL1268" s="10">
        <v>0</v>
      </c>
      <c r="AM1268" s="10">
        <v>0</v>
      </c>
      <c r="AN1268" s="10">
        <v>0</v>
      </c>
      <c r="AO1268" s="10">
        <v>12.06</v>
      </c>
      <c r="AP1268" s="10">
        <v>1</v>
      </c>
      <c r="AQ1268" s="10">
        <v>1</v>
      </c>
      <c r="AR1268" s="10">
        <v>0</v>
      </c>
      <c r="AS1268" s="16">
        <v>0</v>
      </c>
      <c r="AT1268" s="16">
        <v>0</v>
      </c>
      <c r="AU1268" s="16">
        <v>0</v>
      </c>
      <c r="AV1268" s="16">
        <v>0</v>
      </c>
      <c r="AW1268" s="16" t="str">
        <v/>
      </c>
      <c r="AX1268" s="10">
        <f t="shared" si="135"/>
        <v>14.06</v>
      </c>
      <c r="AY1268" s="10">
        <f>SUM(Z1268:AK1268)</f>
        <v>0</v>
      </c>
      <c r="AZ1268" s="2" t="s">
        <v>119</v>
      </c>
      <c r="BA1268" s="10">
        <f t="shared" si="136"/>
        <v>2.3433333333333333</v>
      </c>
      <c r="BB1268" s="36" t="s">
        <v>118</v>
      </c>
      <c r="BC1268" s="39" t="str">
        <f t="shared" si="137"/>
        <v/>
      </c>
      <c r="BD1268" s="16">
        <f>SUM(AR1268:AW1268)</f>
        <v>0</v>
      </c>
      <c r="BE1268" s="10">
        <f>SUM(AL1268:AQ1268)</f>
        <v>14.06</v>
      </c>
      <c r="BF1268" s="12">
        <f t="shared" si="138"/>
        <v>0</v>
      </c>
      <c r="BG1268" s="12">
        <f t="shared" si="139"/>
        <v>1</v>
      </c>
      <c r="BH1268" s="9">
        <f t="shared" si="140"/>
        <v>14.06</v>
      </c>
      <c r="BI1268" s="39" t="str">
        <f t="shared" si="141"/>
        <v/>
      </c>
      <c r="BK1268" s="75"/>
    </row>
    <row r="1269" spans="1:63">
      <c r="A1269" s="2">
        <v>1266</v>
      </c>
      <c r="B1269" s="2">
        <v>2025</v>
      </c>
      <c r="C1269" s="1">
        <v>0</v>
      </c>
      <c r="D1269" s="37" t="str">
        <v>001J100000S1FfkIAF</v>
      </c>
      <c r="E1269" s="37" t="str">
        <v>OM TRADERS</v>
      </c>
      <c r="F1269" s="37" t="str">
        <v>JHARKHAND</v>
      </c>
      <c r="G1269" s="37" t="str">
        <v>RANCHI</v>
      </c>
      <c r="H1269" s="37" t="str">
        <v>Namkum</v>
      </c>
      <c r="I1269" s="37" t="str">
        <v>M/s REAL DREAMS ENTERPRISES</v>
      </c>
      <c r="J1269" s="37" t="str">
        <v>Susmit Kumar</v>
      </c>
      <c r="K1269" s="37">
        <v>0</v>
      </c>
      <c r="L1269" s="37" t="str">
        <v>001J100000PHe79IAD</v>
      </c>
      <c r="M1269" s="37" t="str">
        <v>East</v>
      </c>
      <c r="N1269" s="2">
        <v>834010</v>
      </c>
      <c r="O1269" s="2" t="str">
        <v>20BMJPS4687P1Z8</v>
      </c>
      <c r="P1269" s="2">
        <v>9308090503</v>
      </c>
      <c r="Q1269" s="2" t="str">
        <v>Jul'25</v>
      </c>
      <c r="R1269" s="2">
        <v>2026</v>
      </c>
      <c r="S1269" s="1">
        <v>0</v>
      </c>
      <c r="T1269" s="2">
        <v>800</v>
      </c>
      <c r="U1269" s="1">
        <v>0</v>
      </c>
      <c r="V1269" s="1" t="str">
        <v>Alien</v>
      </c>
      <c r="W1269" s="10">
        <v>0</v>
      </c>
      <c r="X1269" s="10">
        <v>0</v>
      </c>
      <c r="Y1269" s="10">
        <v>0</v>
      </c>
      <c r="Z1269" s="10">
        <v>0</v>
      </c>
      <c r="AA1269" s="10">
        <v>0</v>
      </c>
      <c r="AB1269" s="10">
        <v>0</v>
      </c>
      <c r="AC1269" s="10">
        <v>0</v>
      </c>
      <c r="AD1269" s="10">
        <v>0</v>
      </c>
      <c r="AE1269" s="10">
        <v>0</v>
      </c>
      <c r="AF1269" s="10">
        <v>0</v>
      </c>
      <c r="AG1269" s="10">
        <v>0</v>
      </c>
      <c r="AH1269" s="10">
        <v>0</v>
      </c>
      <c r="AI1269" s="10">
        <v>0</v>
      </c>
      <c r="AJ1269" s="10">
        <v>0</v>
      </c>
      <c r="AK1269" s="10">
        <v>0</v>
      </c>
      <c r="AL1269" s="10">
        <v>0</v>
      </c>
      <c r="AM1269" s="10">
        <v>0</v>
      </c>
      <c r="AN1269" s="10">
        <v>0</v>
      </c>
      <c r="AO1269" s="10">
        <v>24.79</v>
      </c>
      <c r="AP1269" s="10">
        <v>0</v>
      </c>
      <c r="AQ1269" s="10">
        <v>0</v>
      </c>
      <c r="AR1269" s="10">
        <v>0</v>
      </c>
      <c r="AS1269" s="16">
        <v>0</v>
      </c>
      <c r="AT1269" s="16">
        <v>0</v>
      </c>
      <c r="AU1269" s="16">
        <v>0</v>
      </c>
      <c r="AV1269" s="16">
        <v>0</v>
      </c>
      <c r="AW1269" s="16" t="str">
        <v/>
      </c>
      <c r="AX1269" s="10">
        <f t="shared" si="135"/>
        <v>24.79</v>
      </c>
      <c r="AY1269" s="10">
        <f>SUM(Z1269:AK1269)</f>
        <v>0</v>
      </c>
      <c r="AZ1269" s="2" t="s">
        <v>119</v>
      </c>
      <c r="BA1269" s="10">
        <f t="shared" si="136"/>
        <v>4.1316666666666668</v>
      </c>
      <c r="BB1269" s="36" t="s">
        <v>118</v>
      </c>
      <c r="BC1269" s="39" t="str">
        <f t="shared" si="137"/>
        <v/>
      </c>
      <c r="BD1269" s="16">
        <f>SUM(AR1269:AW1269)</f>
        <v>0</v>
      </c>
      <c r="BE1269" s="10">
        <f>SUM(AL1269:AQ1269)</f>
        <v>24.79</v>
      </c>
      <c r="BF1269" s="12">
        <f t="shared" si="138"/>
        <v>0</v>
      </c>
      <c r="BG1269" s="12">
        <f t="shared" si="139"/>
        <v>1</v>
      </c>
      <c r="BH1269" s="9">
        <f t="shared" si="140"/>
        <v>24.79</v>
      </c>
      <c r="BI1269" s="39" t="str">
        <f t="shared" si="141"/>
        <v/>
      </c>
      <c r="BK1269" s="75"/>
    </row>
    <row r="1270" spans="1:63">
      <c r="A1270" s="2">
        <v>1267</v>
      </c>
      <c r="B1270" s="2">
        <v>2025</v>
      </c>
      <c r="C1270" s="1">
        <v>0</v>
      </c>
      <c r="D1270" s="37" t="str">
        <v>001fw000001SpbiAAC</v>
      </c>
      <c r="E1270" s="37" t="str">
        <v>M/S HANS RAJ MOHAN LAL</v>
      </c>
      <c r="F1270" s="37" t="str">
        <v>PUNJAB</v>
      </c>
      <c r="G1270" s="37" t="str">
        <v>SANGRUR</v>
      </c>
      <c r="H1270" s="37">
        <v>0</v>
      </c>
      <c r="I1270" s="37" t="str">
        <v>RAMDOOT UDHYOG PRIVATE LIMITED</v>
      </c>
      <c r="J1270" s="37" t="str">
        <v>Abhishek Wadhwa</v>
      </c>
      <c r="K1270" s="37">
        <v>0</v>
      </c>
      <c r="L1270" s="37" t="str">
        <v>C13168</v>
      </c>
      <c r="M1270" s="37" t="str">
        <v>North</v>
      </c>
      <c r="N1270" s="2">
        <v>148028</v>
      </c>
      <c r="O1270" s="2" t="str">
        <v>03AAEFH7679G1Z8</v>
      </c>
      <c r="P1270" s="2">
        <v>9872461132</v>
      </c>
      <c r="Q1270" s="2" t="str">
        <v>Jul'25</v>
      </c>
      <c r="R1270" s="2">
        <v>2026</v>
      </c>
      <c r="S1270" s="1">
        <v>0</v>
      </c>
      <c r="T1270" s="2">
        <v>60</v>
      </c>
      <c r="U1270" s="1">
        <v>0.1</v>
      </c>
      <c r="V1270" s="1" t="str">
        <v>Star</v>
      </c>
      <c r="W1270" s="10">
        <v>0</v>
      </c>
      <c r="X1270" s="10">
        <v>0</v>
      </c>
      <c r="Y1270" s="10">
        <v>0</v>
      </c>
      <c r="Z1270" s="10">
        <v>0</v>
      </c>
      <c r="AA1270" s="10">
        <v>0</v>
      </c>
      <c r="AB1270" s="10">
        <v>0</v>
      </c>
      <c r="AC1270" s="10">
        <v>0</v>
      </c>
      <c r="AD1270" s="10">
        <v>0</v>
      </c>
      <c r="AE1270" s="10">
        <v>0</v>
      </c>
      <c r="AF1270" s="10">
        <v>0</v>
      </c>
      <c r="AG1270" s="10">
        <v>0</v>
      </c>
      <c r="AH1270" s="10">
        <v>0</v>
      </c>
      <c r="AI1270" s="10">
        <v>0</v>
      </c>
      <c r="AJ1270" s="10">
        <v>0</v>
      </c>
      <c r="AK1270" s="10">
        <v>0</v>
      </c>
      <c r="AL1270" s="10">
        <v>0</v>
      </c>
      <c r="AM1270" s="10">
        <v>0</v>
      </c>
      <c r="AN1270" s="10">
        <v>0</v>
      </c>
      <c r="AO1270" s="10">
        <v>12.01</v>
      </c>
      <c r="AP1270" s="10">
        <v>0</v>
      </c>
      <c r="AQ1270" s="10">
        <v>12.15</v>
      </c>
      <c r="AR1270" s="10">
        <v>0</v>
      </c>
      <c r="AS1270" s="16">
        <v>11.92</v>
      </c>
      <c r="AT1270" s="16">
        <v>0</v>
      </c>
      <c r="AU1270" s="16">
        <v>18</v>
      </c>
      <c r="AV1270" s="16">
        <v>0</v>
      </c>
      <c r="AW1270" s="16" t="str">
        <v/>
      </c>
      <c r="AX1270" s="10">
        <f t="shared" si="135"/>
        <v>54.08</v>
      </c>
      <c r="AY1270" s="10">
        <f>SUM(Z1270:AK1270)</f>
        <v>0</v>
      </c>
      <c r="AZ1270" s="2" t="s">
        <v>119</v>
      </c>
      <c r="BA1270" s="10">
        <f t="shared" si="136"/>
        <v>4.0266666666666664</v>
      </c>
      <c r="BB1270" s="36" t="s">
        <v>118</v>
      </c>
      <c r="BC1270" s="39" t="str">
        <f t="shared" si="137"/>
        <v/>
      </c>
      <c r="BD1270" s="16">
        <f>SUM(AR1270:AW1270)</f>
        <v>29.92</v>
      </c>
      <c r="BE1270" s="10">
        <f>SUM(AL1270:AQ1270)</f>
        <v>24.16</v>
      </c>
      <c r="BF1270" s="12">
        <f t="shared" si="138"/>
        <v>0.55325443786982254</v>
      </c>
      <c r="BG1270" s="12">
        <f t="shared" si="139"/>
        <v>0.44674556213017752</v>
      </c>
      <c r="BH1270" s="9">
        <f t="shared" si="140"/>
        <v>54.08</v>
      </c>
      <c r="BI1270" s="39" t="str">
        <f t="shared" si="141"/>
        <v/>
      </c>
      <c r="BK1270" s="75"/>
    </row>
    <row r="1271" spans="1:63">
      <c r="A1271" s="2">
        <v>1268</v>
      </c>
      <c r="B1271" s="2">
        <v>2025</v>
      </c>
      <c r="C1271" s="1">
        <v>0</v>
      </c>
      <c r="D1271" s="37" t="str">
        <v>001J100000VnnYIIAZ</v>
      </c>
      <c r="E1271" s="37" t="str">
        <v>KHATU SHYAM ENTERPRISES</v>
      </c>
      <c r="F1271" s="37" t="str">
        <v>HARYANA</v>
      </c>
      <c r="G1271" s="37" t="str">
        <v>FATEHABAD</v>
      </c>
      <c r="H1271" s="37">
        <v>0</v>
      </c>
      <c r="I1271" s="37" t="str">
        <v>PAL CEMENT AND STEEL PVT. LTD.</v>
      </c>
      <c r="J1271" s="37" t="str">
        <v>Varun Arora</v>
      </c>
      <c r="K1271" s="37">
        <v>0</v>
      </c>
      <c r="L1271" s="37" t="str">
        <v>C12827</v>
      </c>
      <c r="M1271" s="37" t="str">
        <v>North</v>
      </c>
      <c r="N1271" s="2">
        <v>125053</v>
      </c>
      <c r="O1271" s="2" t="str">
        <v>06AEVPR7655B1Z0</v>
      </c>
      <c r="P1271" s="2">
        <v>9812062315</v>
      </c>
      <c r="Q1271" s="2" t="str">
        <v>Jul'25</v>
      </c>
      <c r="R1271" s="2">
        <v>2026</v>
      </c>
      <c r="S1271" s="1">
        <v>0</v>
      </c>
      <c r="T1271" s="2">
        <v>10</v>
      </c>
      <c r="U1271" s="1">
        <v>4.8229999999999995</v>
      </c>
      <c r="V1271" s="1" t="str">
        <v>Friendly</v>
      </c>
      <c r="W1271" s="10">
        <v>0</v>
      </c>
      <c r="X1271" s="10">
        <v>0</v>
      </c>
      <c r="Y1271" s="10">
        <v>0</v>
      </c>
      <c r="Z1271" s="10">
        <v>0</v>
      </c>
      <c r="AA1271" s="10">
        <v>0</v>
      </c>
      <c r="AB1271" s="10">
        <v>0</v>
      </c>
      <c r="AC1271" s="10">
        <v>0</v>
      </c>
      <c r="AD1271" s="10">
        <v>0</v>
      </c>
      <c r="AE1271" s="10">
        <v>0</v>
      </c>
      <c r="AF1271" s="10">
        <v>0</v>
      </c>
      <c r="AG1271" s="10">
        <v>0</v>
      </c>
      <c r="AH1271" s="10">
        <v>0</v>
      </c>
      <c r="AI1271" s="10">
        <v>0</v>
      </c>
      <c r="AJ1271" s="10">
        <v>0</v>
      </c>
      <c r="AK1271" s="10">
        <v>0</v>
      </c>
      <c r="AL1271" s="10">
        <v>0</v>
      </c>
      <c r="AM1271" s="10">
        <v>0</v>
      </c>
      <c r="AN1271" s="10">
        <v>0</v>
      </c>
      <c r="AO1271" s="10">
        <v>23.95</v>
      </c>
      <c r="AP1271" s="10">
        <v>1</v>
      </c>
      <c r="AQ1271" s="10">
        <v>12.09</v>
      </c>
      <c r="AR1271" s="10">
        <v>12.03</v>
      </c>
      <c r="AS1271" s="16">
        <v>12.02</v>
      </c>
      <c r="AT1271" s="16">
        <v>0</v>
      </c>
      <c r="AU1271" s="16">
        <v>12</v>
      </c>
      <c r="AV1271" s="16">
        <v>132.69</v>
      </c>
      <c r="AW1271" s="16" t="str">
        <v/>
      </c>
      <c r="AX1271" s="10">
        <f t="shared" si="135"/>
        <v>205.78</v>
      </c>
      <c r="AY1271" s="10">
        <f>SUM(Z1271:AK1271)</f>
        <v>0</v>
      </c>
      <c r="AZ1271" s="2" t="s">
        <v>119</v>
      </c>
      <c r="BA1271" s="10">
        <f t="shared" si="136"/>
        <v>6.1733333333333329</v>
      </c>
      <c r="BB1271" s="36" t="s">
        <v>118</v>
      </c>
      <c r="BC1271" s="39" t="str">
        <f t="shared" si="137"/>
        <v>A</v>
      </c>
      <c r="BD1271" s="16">
        <f>SUM(AR1271:AW1271)</f>
        <v>168.74</v>
      </c>
      <c r="BE1271" s="10">
        <f>SUM(AL1271:AQ1271)</f>
        <v>37.04</v>
      </c>
      <c r="BF1271" s="12">
        <f t="shared" si="138"/>
        <v>0.82000194382350089</v>
      </c>
      <c r="BG1271" s="12">
        <f t="shared" si="139"/>
        <v>0.17999805617649917</v>
      </c>
      <c r="BH1271" s="9">
        <f t="shared" si="140"/>
        <v>205.78</v>
      </c>
      <c r="BI1271" s="39" t="str">
        <f t="shared" si="141"/>
        <v>A</v>
      </c>
      <c r="BK1271" s="75"/>
    </row>
    <row r="1272" spans="1:63">
      <c r="A1272" s="2">
        <v>1269</v>
      </c>
      <c r="B1272" s="2">
        <v>2025</v>
      </c>
      <c r="C1272" s="1">
        <v>0</v>
      </c>
      <c r="D1272" s="37" t="str">
        <v>0015g00001efvvnAAA</v>
      </c>
      <c r="E1272" s="37" t="str">
        <v>KUNAL TECHSPIN (P) LTD</v>
      </c>
      <c r="F1272" s="37" t="str">
        <v>PUNJAB</v>
      </c>
      <c r="G1272" s="37" t="str">
        <v>S.A.S Nagar</v>
      </c>
      <c r="H1272" s="37" t="str">
        <v>Derabassi</v>
      </c>
      <c r="I1272" s="37" t="str">
        <v>PAL CEMENT AND STEEL PVT. LTD.</v>
      </c>
      <c r="J1272" s="37" t="str">
        <v>Abhishek Wadhwa</v>
      </c>
      <c r="K1272" s="37">
        <v>0</v>
      </c>
      <c r="L1272" s="37" t="str">
        <v>C12827</v>
      </c>
      <c r="M1272" s="37" t="str">
        <v>North</v>
      </c>
      <c r="N1272" s="2">
        <v>140507</v>
      </c>
      <c r="O1272" s="2" t="str">
        <v>03AAFCK2037H1ZY</v>
      </c>
      <c r="P1272" s="2">
        <v>9988479600</v>
      </c>
      <c r="Q1272" s="2" t="str">
        <v>Jul'25</v>
      </c>
      <c r="R1272" s="2">
        <v>2026</v>
      </c>
      <c r="S1272" s="1">
        <v>0</v>
      </c>
      <c r="T1272" s="2">
        <v>20</v>
      </c>
      <c r="U1272" s="1">
        <v>0</v>
      </c>
      <c r="V1272" s="1" t="str">
        <v>Minor</v>
      </c>
      <c r="W1272" s="10">
        <v>0</v>
      </c>
      <c r="X1272" s="10">
        <v>0</v>
      </c>
      <c r="Y1272" s="10">
        <v>0</v>
      </c>
      <c r="Z1272" s="10">
        <v>0</v>
      </c>
      <c r="AA1272" s="10">
        <v>0</v>
      </c>
      <c r="AB1272" s="10">
        <v>0</v>
      </c>
      <c r="AC1272" s="10">
        <v>0</v>
      </c>
      <c r="AD1272" s="10">
        <v>0</v>
      </c>
      <c r="AE1272" s="10">
        <v>0</v>
      </c>
      <c r="AF1272" s="10">
        <v>0</v>
      </c>
      <c r="AG1272" s="10">
        <v>0</v>
      </c>
      <c r="AH1272" s="10">
        <v>0</v>
      </c>
      <c r="AI1272" s="10">
        <v>0</v>
      </c>
      <c r="AJ1272" s="10">
        <v>0</v>
      </c>
      <c r="AK1272" s="10">
        <v>0</v>
      </c>
      <c r="AL1272" s="10">
        <v>0</v>
      </c>
      <c r="AM1272" s="10">
        <v>0</v>
      </c>
      <c r="AN1272" s="10">
        <v>0</v>
      </c>
      <c r="AO1272" s="10">
        <v>10</v>
      </c>
      <c r="AP1272" s="10">
        <v>0</v>
      </c>
      <c r="AQ1272" s="10">
        <v>10</v>
      </c>
      <c r="AR1272" s="10">
        <v>0</v>
      </c>
      <c r="AS1272" s="16">
        <v>0</v>
      </c>
      <c r="AT1272" s="16">
        <v>0</v>
      </c>
      <c r="AU1272" s="16">
        <v>0</v>
      </c>
      <c r="AV1272" s="16">
        <v>0</v>
      </c>
      <c r="AW1272" s="16" t="str">
        <v/>
      </c>
      <c r="AX1272" s="10">
        <f t="shared" si="135"/>
        <v>20</v>
      </c>
      <c r="AY1272" s="10">
        <f>SUM(Z1272:AK1272)</f>
        <v>0</v>
      </c>
      <c r="AZ1272" s="2" t="s">
        <v>119</v>
      </c>
      <c r="BA1272" s="10">
        <f t="shared" si="136"/>
        <v>3.3333333333333335</v>
      </c>
      <c r="BB1272" s="36" t="s">
        <v>118</v>
      </c>
      <c r="BC1272" s="39" t="str">
        <f t="shared" si="137"/>
        <v/>
      </c>
      <c r="BD1272" s="16">
        <f>SUM(AR1272:AW1272)</f>
        <v>0</v>
      </c>
      <c r="BE1272" s="10">
        <f>SUM(AL1272:AQ1272)</f>
        <v>20</v>
      </c>
      <c r="BF1272" s="12">
        <f t="shared" si="138"/>
        <v>0</v>
      </c>
      <c r="BG1272" s="12">
        <f t="shared" si="139"/>
        <v>1</v>
      </c>
      <c r="BH1272" s="9">
        <f t="shared" si="140"/>
        <v>20</v>
      </c>
      <c r="BI1272" s="39" t="str">
        <f t="shared" si="141"/>
        <v/>
      </c>
      <c r="BK1272" s="75"/>
    </row>
    <row r="1273" spans="1:63">
      <c r="A1273" s="2">
        <v>1270</v>
      </c>
      <c r="B1273" s="2">
        <v>2025</v>
      </c>
      <c r="C1273" s="1">
        <v>0</v>
      </c>
      <c r="D1273" s="37" t="str">
        <v>001J100000VnnPGIAZ</v>
      </c>
      <c r="E1273" s="37" t="str">
        <v>YUG TRADERS</v>
      </c>
      <c r="F1273" s="37" t="str">
        <v>MADHYA PRADESH</v>
      </c>
      <c r="G1273" s="37" t="str">
        <v>NARSINGHPUR</v>
      </c>
      <c r="H1273" s="37">
        <v>0</v>
      </c>
      <c r="I1273" s="37" t="str">
        <v>Global Steel</v>
      </c>
      <c r="J1273" s="37" t="str">
        <v>Swapnil Dahayat</v>
      </c>
      <c r="K1273" s="37">
        <v>0</v>
      </c>
      <c r="L1273" s="37" t="str">
        <v>C13471</v>
      </c>
      <c r="M1273" s="37" t="str">
        <v>Central</v>
      </c>
      <c r="N1273" s="2">
        <v>487001</v>
      </c>
      <c r="O1273" s="2" t="str">
        <v>23BBQPS8618L1ZV</v>
      </c>
      <c r="P1273" s="2">
        <v>9826940714</v>
      </c>
      <c r="Q1273" s="2" t="str">
        <v>Jul'25</v>
      </c>
      <c r="R1273" s="2">
        <v>2026</v>
      </c>
      <c r="S1273" s="1">
        <v>0</v>
      </c>
      <c r="T1273" s="2">
        <v>70</v>
      </c>
      <c r="U1273" s="1">
        <v>0</v>
      </c>
      <c r="V1273" s="1" t="str">
        <v>Challenger</v>
      </c>
      <c r="W1273" s="10">
        <v>0</v>
      </c>
      <c r="X1273" s="10">
        <v>0</v>
      </c>
      <c r="Y1273" s="10">
        <v>0</v>
      </c>
      <c r="Z1273" s="10">
        <v>0</v>
      </c>
      <c r="AA1273" s="10">
        <v>0</v>
      </c>
      <c r="AB1273" s="10">
        <v>0</v>
      </c>
      <c r="AC1273" s="10">
        <v>0</v>
      </c>
      <c r="AD1273" s="10">
        <v>0</v>
      </c>
      <c r="AE1273" s="10">
        <v>0</v>
      </c>
      <c r="AF1273" s="10">
        <v>0</v>
      </c>
      <c r="AG1273" s="10">
        <v>0</v>
      </c>
      <c r="AH1273" s="10">
        <v>0</v>
      </c>
      <c r="AI1273" s="10">
        <v>0</v>
      </c>
      <c r="AJ1273" s="10">
        <v>0</v>
      </c>
      <c r="AK1273" s="10">
        <v>0</v>
      </c>
      <c r="AL1273" s="10">
        <v>0</v>
      </c>
      <c r="AM1273" s="10">
        <v>0</v>
      </c>
      <c r="AN1273" s="10">
        <v>0</v>
      </c>
      <c r="AO1273" s="10">
        <v>8</v>
      </c>
      <c r="AP1273" s="10">
        <v>0</v>
      </c>
      <c r="AQ1273" s="10">
        <v>0</v>
      </c>
      <c r="AR1273" s="10">
        <v>0</v>
      </c>
      <c r="AS1273" s="16">
        <v>0</v>
      </c>
      <c r="AT1273" s="16">
        <v>0</v>
      </c>
      <c r="AU1273" s="16">
        <v>0</v>
      </c>
      <c r="AV1273" s="16">
        <v>0</v>
      </c>
      <c r="AW1273" s="16" t="str">
        <v/>
      </c>
      <c r="AX1273" s="10">
        <f t="shared" si="135"/>
        <v>8</v>
      </c>
      <c r="AY1273" s="10">
        <f>SUM(Z1273:AK1273)</f>
        <v>0</v>
      </c>
      <c r="AZ1273" s="2" t="s">
        <v>119</v>
      </c>
      <c r="BA1273" s="10">
        <f t="shared" si="136"/>
        <v>1.3333333333333333</v>
      </c>
      <c r="BB1273" s="36" t="s">
        <v>118</v>
      </c>
      <c r="BC1273" s="39" t="str">
        <f t="shared" si="137"/>
        <v/>
      </c>
      <c r="BD1273" s="16">
        <f>SUM(AR1273:AW1273)</f>
        <v>0</v>
      </c>
      <c r="BE1273" s="10">
        <f>SUM(AL1273:AQ1273)</f>
        <v>8</v>
      </c>
      <c r="BF1273" s="12">
        <f t="shared" si="138"/>
        <v>0</v>
      </c>
      <c r="BG1273" s="12">
        <f t="shared" si="139"/>
        <v>1</v>
      </c>
      <c r="BH1273" s="9">
        <f t="shared" si="140"/>
        <v>8</v>
      </c>
      <c r="BI1273" s="39" t="str">
        <f t="shared" si="141"/>
        <v/>
      </c>
      <c r="BK1273" s="75"/>
    </row>
    <row r="1274" spans="1:63">
      <c r="A1274" s="2">
        <v>1271</v>
      </c>
      <c r="B1274" s="2">
        <v>2025</v>
      </c>
      <c r="C1274" s="1">
        <v>0</v>
      </c>
      <c r="D1274" s="37" t="str">
        <v>001J1000006KaS5IAK</v>
      </c>
      <c r="E1274" s="37" t="str">
        <v>JAGDAMBA STEEL AND CEMENT STORE</v>
      </c>
      <c r="F1274" s="37" t="str">
        <v>DELHI</v>
      </c>
      <c r="G1274" s="37" t="str">
        <v>SOUTH WEST</v>
      </c>
      <c r="H1274" s="37" t="str">
        <v>New Delhi</v>
      </c>
      <c r="I1274" s="37" t="str">
        <v>MAHENDRA STEELS</v>
      </c>
      <c r="J1274" s="37" t="str">
        <v>Aman kumar</v>
      </c>
      <c r="K1274" s="37">
        <v>0</v>
      </c>
      <c r="L1274" s="37" t="str">
        <v>C12832</v>
      </c>
      <c r="M1274" s="37" t="str">
        <v>North</v>
      </c>
      <c r="N1274" s="2">
        <v>110043</v>
      </c>
      <c r="O1274" s="2" t="str">
        <v>07AWEPA1070A1ZG</v>
      </c>
      <c r="P1274" s="2">
        <v>9868742823</v>
      </c>
      <c r="Q1274" s="2" t="str">
        <v>Jul'25</v>
      </c>
      <c r="R1274" s="2">
        <v>2026</v>
      </c>
      <c r="S1274" s="1">
        <v>0</v>
      </c>
      <c r="T1274" s="2">
        <v>100</v>
      </c>
      <c r="U1274" s="1">
        <v>3.3333333333333333E-2</v>
      </c>
      <c r="V1274" s="1" t="str">
        <v>Challenger</v>
      </c>
      <c r="W1274" s="10">
        <v>0</v>
      </c>
      <c r="X1274" s="10">
        <v>0</v>
      </c>
      <c r="Y1274" s="10">
        <v>0</v>
      </c>
      <c r="Z1274" s="10">
        <v>0</v>
      </c>
      <c r="AA1274" s="10">
        <v>0</v>
      </c>
      <c r="AB1274" s="10">
        <v>0</v>
      </c>
      <c r="AC1274" s="10">
        <v>0</v>
      </c>
      <c r="AD1274" s="10">
        <v>0</v>
      </c>
      <c r="AE1274" s="10">
        <v>0</v>
      </c>
      <c r="AF1274" s="10">
        <v>0</v>
      </c>
      <c r="AG1274" s="10">
        <v>0</v>
      </c>
      <c r="AH1274" s="10">
        <v>0</v>
      </c>
      <c r="AI1274" s="10">
        <v>0</v>
      </c>
      <c r="AJ1274" s="10">
        <v>0</v>
      </c>
      <c r="AK1274" s="10">
        <v>0</v>
      </c>
      <c r="AL1274" s="10">
        <v>0</v>
      </c>
      <c r="AM1274" s="10">
        <v>0</v>
      </c>
      <c r="AN1274" s="10">
        <v>0</v>
      </c>
      <c r="AO1274" s="10">
        <v>15.7</v>
      </c>
      <c r="AP1274" s="10">
        <v>5.4</v>
      </c>
      <c r="AQ1274" s="10">
        <v>10.6</v>
      </c>
      <c r="AR1274" s="10">
        <v>3</v>
      </c>
      <c r="AS1274" s="16">
        <v>3</v>
      </c>
      <c r="AT1274" s="16">
        <v>3</v>
      </c>
      <c r="AU1274" s="16">
        <v>3</v>
      </c>
      <c r="AV1274" s="16">
        <v>4</v>
      </c>
      <c r="AW1274" s="16">
        <v>2</v>
      </c>
      <c r="AX1274" s="10">
        <f t="shared" si="135"/>
        <v>49.7</v>
      </c>
      <c r="AY1274" s="10">
        <f>SUM(Z1274:AK1274)</f>
        <v>0</v>
      </c>
      <c r="AZ1274" s="2" t="s">
        <v>119</v>
      </c>
      <c r="BA1274" s="10">
        <f t="shared" si="136"/>
        <v>5.2833333333333341</v>
      </c>
      <c r="BB1274" s="36" t="s">
        <v>118</v>
      </c>
      <c r="BC1274" s="39" t="str">
        <f t="shared" si="137"/>
        <v/>
      </c>
      <c r="BD1274" s="16">
        <f>SUM(AR1274:AW1274)</f>
        <v>18</v>
      </c>
      <c r="BE1274" s="10">
        <f>SUM(AL1274:AQ1274)</f>
        <v>31.700000000000003</v>
      </c>
      <c r="BF1274" s="12">
        <f t="shared" si="138"/>
        <v>0.36217303822937624</v>
      </c>
      <c r="BG1274" s="12">
        <f t="shared" si="139"/>
        <v>0.63782696177062381</v>
      </c>
      <c r="BH1274" s="9">
        <f t="shared" si="140"/>
        <v>49.7</v>
      </c>
      <c r="BI1274" s="39" t="str">
        <f t="shared" si="141"/>
        <v/>
      </c>
      <c r="BK1274" s="75"/>
    </row>
    <row r="1275" spans="1:63">
      <c r="A1275" s="2">
        <v>1272</v>
      </c>
      <c r="B1275" s="2">
        <v>2025</v>
      </c>
      <c r="C1275" s="1">
        <v>0</v>
      </c>
      <c r="D1275" s="37" t="str">
        <v>001fw000001TR4LAAW</v>
      </c>
      <c r="E1275" s="37" t="str">
        <v>GURU NANAK STEEL</v>
      </c>
      <c r="F1275" s="37" t="str">
        <v>HARYANA</v>
      </c>
      <c r="G1275" s="37" t="str">
        <v>PALWAL</v>
      </c>
      <c r="H1275" s="37">
        <v>0</v>
      </c>
      <c r="I1275" s="37" t="str">
        <v>NIKUNJ UDYOG</v>
      </c>
      <c r="J1275" s="37" t="str">
        <v>Rahul Chauhan</v>
      </c>
      <c r="K1275" s="37">
        <v>0</v>
      </c>
      <c r="L1275" s="37" t="str">
        <v>C12828</v>
      </c>
      <c r="M1275" s="37" t="str">
        <v>North</v>
      </c>
      <c r="N1275" s="2">
        <v>121004</v>
      </c>
      <c r="O1275" s="2" t="str">
        <v>06AXQPK0657G1ZB</v>
      </c>
      <c r="P1275" s="2">
        <v>9810410529</v>
      </c>
      <c r="Q1275" s="2" t="str">
        <v>Jul'25</v>
      </c>
      <c r="R1275" s="2">
        <v>2026</v>
      </c>
      <c r="S1275" s="1">
        <v>0</v>
      </c>
      <c r="T1275" s="2">
        <v>150</v>
      </c>
      <c r="U1275" s="1">
        <v>0</v>
      </c>
      <c r="V1275" s="1" t="str">
        <v>Challenger</v>
      </c>
      <c r="W1275" s="10">
        <v>0</v>
      </c>
      <c r="X1275" s="10">
        <v>0</v>
      </c>
      <c r="Y1275" s="10">
        <v>0</v>
      </c>
      <c r="Z1275" s="10">
        <v>0</v>
      </c>
      <c r="AA1275" s="10">
        <v>0</v>
      </c>
      <c r="AB1275" s="10">
        <v>0</v>
      </c>
      <c r="AC1275" s="10">
        <v>0</v>
      </c>
      <c r="AD1275" s="10">
        <v>0</v>
      </c>
      <c r="AE1275" s="10">
        <v>0</v>
      </c>
      <c r="AF1275" s="10">
        <v>0</v>
      </c>
      <c r="AG1275" s="10">
        <v>0</v>
      </c>
      <c r="AH1275" s="10">
        <v>0</v>
      </c>
      <c r="AI1275" s="10">
        <v>0</v>
      </c>
      <c r="AJ1275" s="10">
        <v>0</v>
      </c>
      <c r="AK1275" s="10">
        <v>0</v>
      </c>
      <c r="AL1275" s="10">
        <v>0</v>
      </c>
      <c r="AM1275" s="10">
        <v>0</v>
      </c>
      <c r="AN1275" s="10">
        <v>0</v>
      </c>
      <c r="AO1275" s="10">
        <v>15.38</v>
      </c>
      <c r="AP1275" s="10">
        <v>0</v>
      </c>
      <c r="AQ1275" s="10">
        <v>2.7</v>
      </c>
      <c r="AR1275" s="10">
        <v>0</v>
      </c>
      <c r="AS1275" s="16">
        <v>0</v>
      </c>
      <c r="AT1275" s="16">
        <v>0</v>
      </c>
      <c r="AU1275" s="16">
        <v>0</v>
      </c>
      <c r="AV1275" s="16">
        <v>0</v>
      </c>
      <c r="AW1275" s="16" t="str">
        <v/>
      </c>
      <c r="AX1275" s="10">
        <f t="shared" si="135"/>
        <v>18.080000000000002</v>
      </c>
      <c r="AY1275" s="10">
        <f>SUM(Z1275:AK1275)</f>
        <v>0</v>
      </c>
      <c r="AZ1275" s="2" t="s">
        <v>119</v>
      </c>
      <c r="BA1275" s="10">
        <f t="shared" si="136"/>
        <v>3.0133333333333336</v>
      </c>
      <c r="BB1275" s="36" t="s">
        <v>118</v>
      </c>
      <c r="BC1275" s="39" t="str">
        <f t="shared" si="137"/>
        <v/>
      </c>
      <c r="BD1275" s="16">
        <f>SUM(AR1275:AW1275)</f>
        <v>0</v>
      </c>
      <c r="BE1275" s="10">
        <f>SUM(AL1275:AQ1275)</f>
        <v>18.080000000000002</v>
      </c>
      <c r="BF1275" s="12">
        <f t="shared" si="138"/>
        <v>0</v>
      </c>
      <c r="BG1275" s="12">
        <f t="shared" si="139"/>
        <v>1</v>
      </c>
      <c r="BH1275" s="9">
        <f t="shared" si="140"/>
        <v>18.080000000000002</v>
      </c>
      <c r="BI1275" s="39" t="str">
        <f t="shared" si="141"/>
        <v/>
      </c>
      <c r="BK1275" s="75"/>
    </row>
    <row r="1276" spans="1:63">
      <c r="A1276" s="2">
        <v>1273</v>
      </c>
      <c r="B1276" s="2">
        <v>2025</v>
      </c>
      <c r="C1276" s="1">
        <v>0</v>
      </c>
      <c r="D1276" s="37" t="str">
        <v>001J100000VlGMhIAN</v>
      </c>
      <c r="E1276" s="37" t="str">
        <v>PRATHAM STEELS</v>
      </c>
      <c r="F1276" s="37" t="str">
        <v>UTTAR PRADESH</v>
      </c>
      <c r="G1276" s="37" t="str">
        <v>GAUTAM BUDDHA NAGAR</v>
      </c>
      <c r="H1276" s="37" t="str">
        <v>Ghaziabad</v>
      </c>
      <c r="I1276" s="37" t="str">
        <v>OPTRIX INFRA LLP</v>
      </c>
      <c r="J1276" s="37" t="str">
        <v>Aashish Goyal</v>
      </c>
      <c r="K1276" s="37">
        <v>0</v>
      </c>
      <c r="L1276" s="37" t="str">
        <v>001J100000PJG7oIAH</v>
      </c>
      <c r="M1276" s="37" t="str">
        <v>North</v>
      </c>
      <c r="N1276" s="2">
        <v>201009</v>
      </c>
      <c r="O1276" s="2" t="str">
        <v>09ADDPG8827D1ZL</v>
      </c>
      <c r="P1276" s="2">
        <v>9999995263</v>
      </c>
      <c r="Q1276" s="2" t="str">
        <v>Jul'25</v>
      </c>
      <c r="R1276" s="2">
        <v>2026</v>
      </c>
      <c r="S1276" s="1">
        <v>0</v>
      </c>
      <c r="T1276" s="2">
        <v>800</v>
      </c>
      <c r="U1276" s="1">
        <v>6.6958333333333328E-2</v>
      </c>
      <c r="V1276" s="1" t="str">
        <v>Alien</v>
      </c>
      <c r="W1276" s="10">
        <v>0</v>
      </c>
      <c r="X1276" s="10">
        <v>0</v>
      </c>
      <c r="Y1276" s="10">
        <v>0</v>
      </c>
      <c r="Z1276" s="10">
        <v>0</v>
      </c>
      <c r="AA1276" s="10">
        <v>0</v>
      </c>
      <c r="AB1276" s="10">
        <v>0</v>
      </c>
      <c r="AC1276" s="10">
        <v>0</v>
      </c>
      <c r="AD1276" s="10">
        <v>0</v>
      </c>
      <c r="AE1276" s="10">
        <v>0</v>
      </c>
      <c r="AF1276" s="10">
        <v>0</v>
      </c>
      <c r="AG1276" s="10">
        <v>0</v>
      </c>
      <c r="AH1276" s="10">
        <v>0</v>
      </c>
      <c r="AI1276" s="10">
        <v>0</v>
      </c>
      <c r="AJ1276" s="10">
        <v>0</v>
      </c>
      <c r="AK1276" s="10">
        <v>0</v>
      </c>
      <c r="AL1276" s="10">
        <v>0</v>
      </c>
      <c r="AM1276" s="10">
        <v>0</v>
      </c>
      <c r="AN1276" s="10">
        <v>0</v>
      </c>
      <c r="AO1276" s="10">
        <v>263.27</v>
      </c>
      <c r="AP1276" s="10">
        <v>35.799999999999997</v>
      </c>
      <c r="AQ1276" s="10">
        <v>72.06</v>
      </c>
      <c r="AR1276" s="10">
        <v>85.57</v>
      </c>
      <c r="AS1276" s="16">
        <v>110.36</v>
      </c>
      <c r="AT1276" s="16">
        <v>32.700000000000003</v>
      </c>
      <c r="AU1276" s="16">
        <v>93</v>
      </c>
      <c r="AV1276" s="16">
        <v>35</v>
      </c>
      <c r="AW1276" s="16">
        <v>42</v>
      </c>
      <c r="AX1276" s="10">
        <f t="shared" si="135"/>
        <v>769.76</v>
      </c>
      <c r="AY1276" s="10">
        <f>SUM(Z1276:AK1276)</f>
        <v>0</v>
      </c>
      <c r="AZ1276" s="2" t="s">
        <v>119</v>
      </c>
      <c r="BA1276" s="10">
        <f t="shared" si="136"/>
        <v>61.854999999999997</v>
      </c>
      <c r="BB1276" s="36" t="s">
        <v>118</v>
      </c>
      <c r="BC1276" s="39" t="str">
        <f t="shared" si="137"/>
        <v>D</v>
      </c>
      <c r="BD1276" s="16">
        <f>SUM(AR1276:AW1276)</f>
        <v>398.63</v>
      </c>
      <c r="BE1276" s="10">
        <f>SUM(AL1276:AQ1276)</f>
        <v>371.13</v>
      </c>
      <c r="BF1276" s="12">
        <f t="shared" si="138"/>
        <v>0.51786271045520682</v>
      </c>
      <c r="BG1276" s="12">
        <f t="shared" si="139"/>
        <v>0.48213728954479318</v>
      </c>
      <c r="BH1276" s="9">
        <f t="shared" si="140"/>
        <v>769.76</v>
      </c>
      <c r="BI1276" s="39" t="str">
        <f t="shared" si="141"/>
        <v>D</v>
      </c>
      <c r="BJ1276" s="1" t="str">
        <f>_xlfn.XLOOKUP(D1276,'Holi gift'!A:A,'Holi gift'!A:A,"",0,1)</f>
        <v>001J100000VlGMhIAN</v>
      </c>
      <c r="BK1276" s="75"/>
    </row>
    <row r="1277" spans="1:63">
      <c r="A1277" s="2">
        <v>1274</v>
      </c>
      <c r="B1277" s="2">
        <v>2025</v>
      </c>
      <c r="C1277" s="1">
        <v>0</v>
      </c>
      <c r="D1277" s="37" t="str">
        <v>001fw000001QzQhAAK</v>
      </c>
      <c r="E1277" s="37" t="str">
        <v>KRISHNA INDUSTRIES</v>
      </c>
      <c r="F1277" s="37" t="str">
        <v>UTTAR PRADESH</v>
      </c>
      <c r="G1277" s="37" t="str">
        <v>GHAZIABAD</v>
      </c>
      <c r="H1277" s="37">
        <v>0</v>
      </c>
      <c r="I1277" s="37" t="str">
        <v>OPTRIX INFRA LLP</v>
      </c>
      <c r="J1277" s="37" t="str">
        <v>Aashish Goyal</v>
      </c>
      <c r="K1277" s="37">
        <v>0</v>
      </c>
      <c r="L1277" s="37" t="str">
        <v>001J100000PJG7oIAH</v>
      </c>
      <c r="M1277" s="37" t="str">
        <v>North</v>
      </c>
      <c r="N1277" s="2">
        <v>201002</v>
      </c>
      <c r="O1277" s="2" t="str">
        <v>09AKFPJ4314F2ZE</v>
      </c>
      <c r="P1277" s="2">
        <v>9667896330</v>
      </c>
      <c r="Q1277" s="2" t="str">
        <v>Jul'25</v>
      </c>
      <c r="R1277" s="2">
        <v>2026</v>
      </c>
      <c r="S1277" s="1">
        <v>0</v>
      </c>
      <c r="T1277" s="2">
        <v>500</v>
      </c>
      <c r="U1277" s="1">
        <v>0.12644666666666668</v>
      </c>
      <c r="V1277" s="1" t="str">
        <v>Super Star</v>
      </c>
      <c r="W1277" s="10">
        <v>0</v>
      </c>
      <c r="X1277" s="10">
        <v>0</v>
      </c>
      <c r="Y1277" s="10">
        <v>0</v>
      </c>
      <c r="Z1277" s="10">
        <v>0</v>
      </c>
      <c r="AA1277" s="10">
        <v>0</v>
      </c>
      <c r="AB1277" s="10">
        <v>0</v>
      </c>
      <c r="AC1277" s="10">
        <v>0</v>
      </c>
      <c r="AD1277" s="10">
        <v>0</v>
      </c>
      <c r="AE1277" s="10">
        <v>0</v>
      </c>
      <c r="AF1277" s="10">
        <v>0</v>
      </c>
      <c r="AG1277" s="10">
        <v>0</v>
      </c>
      <c r="AH1277" s="10">
        <v>0</v>
      </c>
      <c r="AI1277" s="10">
        <v>0</v>
      </c>
      <c r="AJ1277" s="10">
        <v>0</v>
      </c>
      <c r="AK1277" s="10">
        <v>0</v>
      </c>
      <c r="AL1277" s="10">
        <v>0</v>
      </c>
      <c r="AM1277" s="10">
        <v>0</v>
      </c>
      <c r="AN1277" s="10">
        <v>0</v>
      </c>
      <c r="AO1277" s="10">
        <v>276.08</v>
      </c>
      <c r="AP1277" s="10">
        <v>27</v>
      </c>
      <c r="AQ1277" s="10">
        <v>53.31</v>
      </c>
      <c r="AR1277" s="10">
        <v>32.65</v>
      </c>
      <c r="AS1277" s="16">
        <v>82.62</v>
      </c>
      <c r="AT1277" s="16">
        <v>10.49</v>
      </c>
      <c r="AU1277" s="16">
        <v>76</v>
      </c>
      <c r="AV1277" s="16">
        <v>103.18</v>
      </c>
      <c r="AW1277" s="16">
        <v>360</v>
      </c>
      <c r="AX1277" s="10">
        <f t="shared" si="135"/>
        <v>1021.3299999999999</v>
      </c>
      <c r="AY1277" s="10">
        <f>SUM(Z1277:AK1277)</f>
        <v>0</v>
      </c>
      <c r="AZ1277" s="2" t="s">
        <v>119</v>
      </c>
      <c r="BA1277" s="10">
        <f t="shared" si="136"/>
        <v>59.398333333333333</v>
      </c>
      <c r="BB1277" s="36" t="s">
        <v>118</v>
      </c>
      <c r="BC1277" s="39" t="str">
        <f t="shared" si="137"/>
        <v>D</v>
      </c>
      <c r="BD1277" s="16">
        <f>SUM(AR1277:AW1277)</f>
        <v>664.94</v>
      </c>
      <c r="BE1277" s="10">
        <f>SUM(AL1277:AQ1277)</f>
        <v>356.39</v>
      </c>
      <c r="BF1277" s="12">
        <f t="shared" si="138"/>
        <v>0.6510530386848522</v>
      </c>
      <c r="BG1277" s="12">
        <f t="shared" si="139"/>
        <v>0.34894696131514791</v>
      </c>
      <c r="BH1277" s="9">
        <f t="shared" si="140"/>
        <v>1021.3299999999999</v>
      </c>
      <c r="BI1277" s="39" t="str">
        <f t="shared" si="141"/>
        <v>D</v>
      </c>
      <c r="BJ1277" s="1" t="str">
        <f>_xlfn.XLOOKUP(D1277,'Holi gift'!A:A,'Holi gift'!A:A,"",0,1)</f>
        <v>001fw000001QzQhAAK</v>
      </c>
      <c r="BK1277" s="75"/>
    </row>
    <row r="1278" spans="1:63">
      <c r="A1278" s="2">
        <v>1275</v>
      </c>
      <c r="B1278" s="2">
        <v>2025</v>
      </c>
      <c r="C1278" s="1">
        <v>0</v>
      </c>
      <c r="D1278" s="37" t="str">
        <v>001J100000Vo9dAIAR</v>
      </c>
      <c r="E1278" s="37" t="str">
        <v>KHANDELWAL METAL INDUSTRIES INDIA PVT. LTD.</v>
      </c>
      <c r="F1278" s="37" t="str">
        <v>UTTAR PRADESH</v>
      </c>
      <c r="G1278" s="37" t="str">
        <v>BAREILLY</v>
      </c>
      <c r="H1278" s="37">
        <v>0</v>
      </c>
      <c r="I1278" s="37" t="str">
        <v>Khandelwal Associates</v>
      </c>
      <c r="J1278" s="37" t="str">
        <v>SHIV KUMAR</v>
      </c>
      <c r="K1278" s="37">
        <v>0</v>
      </c>
      <c r="L1278" s="37" t="str">
        <v>C12818</v>
      </c>
      <c r="M1278" s="37" t="str">
        <v>North</v>
      </c>
      <c r="N1278" s="2">
        <v>243503</v>
      </c>
      <c r="O1278" s="2" t="str">
        <v>09AAICK7577K1ZP</v>
      </c>
      <c r="P1278" s="2">
        <v>9927078383</v>
      </c>
      <c r="Q1278" s="2" t="str">
        <v>Jul'25</v>
      </c>
      <c r="R1278" s="2">
        <v>2026</v>
      </c>
      <c r="S1278" s="1">
        <v>0</v>
      </c>
      <c r="T1278" s="2">
        <v>100</v>
      </c>
      <c r="U1278" s="1">
        <v>1.6060666666666668</v>
      </c>
      <c r="V1278" s="1" t="str">
        <v>Star</v>
      </c>
      <c r="W1278" s="10">
        <v>0</v>
      </c>
      <c r="X1278" s="10">
        <v>0</v>
      </c>
      <c r="Y1278" s="10">
        <v>0</v>
      </c>
      <c r="Z1278" s="10">
        <v>0</v>
      </c>
      <c r="AA1278" s="10">
        <v>0</v>
      </c>
      <c r="AB1278" s="10">
        <v>0</v>
      </c>
      <c r="AC1278" s="10">
        <v>0</v>
      </c>
      <c r="AD1278" s="10">
        <v>0</v>
      </c>
      <c r="AE1278" s="10">
        <v>0</v>
      </c>
      <c r="AF1278" s="10">
        <v>0</v>
      </c>
      <c r="AG1278" s="10">
        <v>0</v>
      </c>
      <c r="AH1278" s="10">
        <v>0</v>
      </c>
      <c r="AI1278" s="10">
        <v>0</v>
      </c>
      <c r="AJ1278" s="10">
        <v>0</v>
      </c>
      <c r="AK1278" s="10">
        <v>0</v>
      </c>
      <c r="AL1278" s="10">
        <v>0</v>
      </c>
      <c r="AM1278" s="10">
        <v>0</v>
      </c>
      <c r="AN1278" s="10">
        <v>0</v>
      </c>
      <c r="AO1278" s="10">
        <v>164.98</v>
      </c>
      <c r="AP1278" s="10">
        <v>120.74</v>
      </c>
      <c r="AQ1278" s="10">
        <v>57.42</v>
      </c>
      <c r="AR1278" s="10">
        <v>51.07</v>
      </c>
      <c r="AS1278" s="16">
        <v>250.73</v>
      </c>
      <c r="AT1278" s="16">
        <v>192.74</v>
      </c>
      <c r="AU1278" s="16">
        <v>136</v>
      </c>
      <c r="AV1278" s="16">
        <v>153.08000000000001</v>
      </c>
      <c r="AW1278" s="16">
        <v>179</v>
      </c>
      <c r="AX1278" s="10">
        <f t="shared" si="135"/>
        <v>1305.76</v>
      </c>
      <c r="AY1278" s="10">
        <f>SUM(Z1278:AK1278)</f>
        <v>0</v>
      </c>
      <c r="AZ1278" s="2" t="s">
        <v>119</v>
      </c>
      <c r="BA1278" s="10">
        <f t="shared" si="136"/>
        <v>57.19</v>
      </c>
      <c r="BB1278" s="36" t="s">
        <v>118</v>
      </c>
      <c r="BC1278" s="39" t="str">
        <f t="shared" si="137"/>
        <v>E</v>
      </c>
      <c r="BD1278" s="16">
        <f>SUM(AR1278:AW1278)</f>
        <v>962.62</v>
      </c>
      <c r="BE1278" s="10">
        <f>SUM(AL1278:AQ1278)</f>
        <v>343.14</v>
      </c>
      <c r="BF1278" s="12">
        <f t="shared" si="138"/>
        <v>0.73721051341747335</v>
      </c>
      <c r="BG1278" s="12">
        <f t="shared" si="139"/>
        <v>0.26278948658252665</v>
      </c>
      <c r="BH1278" s="9">
        <f t="shared" si="140"/>
        <v>1305.76</v>
      </c>
      <c r="BI1278" s="39" t="str">
        <f t="shared" si="141"/>
        <v>E</v>
      </c>
      <c r="BJ1278" s="1" t="str">
        <f>_xlfn.XLOOKUP(D1278,'Holi gift'!A:A,'Holi gift'!A:A,"",0,1)</f>
        <v>001J100000Vo9dAIAR</v>
      </c>
      <c r="BK1278" s="75"/>
    </row>
    <row r="1279" spans="1:63">
      <c r="A1279" s="2">
        <v>1276</v>
      </c>
      <c r="B1279" s="2">
        <v>2025</v>
      </c>
      <c r="C1279" s="1">
        <v>0</v>
      </c>
      <c r="D1279" s="37" t="str">
        <v>0015g00001V9MHAAA3</v>
      </c>
      <c r="E1279" s="37" t="str">
        <v>MODERN  TIMBER AND STONE CO.</v>
      </c>
      <c r="F1279" s="37" t="str">
        <v>HARYANA</v>
      </c>
      <c r="G1279" s="37" t="str">
        <v>GURUGRAM</v>
      </c>
      <c r="H1279" s="37" t="str">
        <v>Sohna</v>
      </c>
      <c r="I1279" s="37" t="str">
        <v>NIKUNJ UDYOG</v>
      </c>
      <c r="J1279" s="37" t="str">
        <v>Shiv Shankar Sharma</v>
      </c>
      <c r="K1279" s="37">
        <v>0</v>
      </c>
      <c r="L1279" s="37" t="str">
        <v>C12828</v>
      </c>
      <c r="M1279" s="37" t="str">
        <v>North</v>
      </c>
      <c r="N1279" s="2">
        <v>122103</v>
      </c>
      <c r="O1279" s="2" t="str">
        <v>06AAVPK1317K1ZH</v>
      </c>
      <c r="P1279" s="2">
        <v>9999009498</v>
      </c>
      <c r="Q1279" s="2" t="str">
        <v>Jul'25</v>
      </c>
      <c r="R1279" s="2">
        <v>2026</v>
      </c>
      <c r="S1279" s="1">
        <v>0</v>
      </c>
      <c r="T1279" s="2">
        <v>100</v>
      </c>
      <c r="U1279" s="1">
        <v>0</v>
      </c>
      <c r="V1279" s="1" t="str">
        <v>Challenger</v>
      </c>
      <c r="W1279" s="10">
        <v>0</v>
      </c>
      <c r="X1279" s="10">
        <v>0</v>
      </c>
      <c r="Y1279" s="10">
        <v>0</v>
      </c>
      <c r="Z1279" s="10">
        <v>0</v>
      </c>
      <c r="AA1279" s="10">
        <v>0</v>
      </c>
      <c r="AB1279" s="10">
        <v>0</v>
      </c>
      <c r="AC1279" s="10">
        <v>0</v>
      </c>
      <c r="AD1279" s="10">
        <v>0</v>
      </c>
      <c r="AE1279" s="10">
        <v>0</v>
      </c>
      <c r="AF1279" s="10">
        <v>0</v>
      </c>
      <c r="AG1279" s="10">
        <v>0</v>
      </c>
      <c r="AH1279" s="10">
        <v>0</v>
      </c>
      <c r="AI1279" s="10">
        <v>0</v>
      </c>
      <c r="AJ1279" s="10">
        <v>0</v>
      </c>
      <c r="AK1279" s="10">
        <v>0</v>
      </c>
      <c r="AL1279" s="10">
        <v>0</v>
      </c>
      <c r="AM1279" s="10">
        <v>0</v>
      </c>
      <c r="AN1279" s="10">
        <v>0</v>
      </c>
      <c r="AO1279" s="10">
        <v>3.5</v>
      </c>
      <c r="AP1279" s="10">
        <v>0</v>
      </c>
      <c r="AQ1279" s="10">
        <v>1.7</v>
      </c>
      <c r="AR1279" s="10">
        <v>2.39</v>
      </c>
      <c r="AS1279" s="16">
        <v>2.41</v>
      </c>
      <c r="AT1279" s="16">
        <v>0</v>
      </c>
      <c r="AU1279" s="16">
        <v>0</v>
      </c>
      <c r="AV1279" s="16">
        <v>0</v>
      </c>
      <c r="AW1279" s="16" t="str">
        <v/>
      </c>
      <c r="AX1279" s="10">
        <f t="shared" si="135"/>
        <v>10</v>
      </c>
      <c r="AY1279" s="10">
        <f>SUM(Z1279:AK1279)</f>
        <v>0</v>
      </c>
      <c r="AZ1279" s="2" t="s">
        <v>119</v>
      </c>
      <c r="BA1279" s="10">
        <f t="shared" si="136"/>
        <v>0.8666666666666667</v>
      </c>
      <c r="BB1279" s="36" t="s">
        <v>118</v>
      </c>
      <c r="BC1279" s="39" t="str">
        <f t="shared" si="137"/>
        <v/>
      </c>
      <c r="BD1279" s="16">
        <f>SUM(AR1279:AW1279)</f>
        <v>4.8000000000000007</v>
      </c>
      <c r="BE1279" s="10">
        <f>SUM(AL1279:AQ1279)</f>
        <v>5.2</v>
      </c>
      <c r="BF1279" s="12">
        <f t="shared" si="138"/>
        <v>0.48000000000000009</v>
      </c>
      <c r="BG1279" s="12">
        <f t="shared" si="139"/>
        <v>0.52</v>
      </c>
      <c r="BH1279" s="9">
        <f t="shared" si="140"/>
        <v>10</v>
      </c>
      <c r="BI1279" s="39" t="str">
        <f t="shared" si="141"/>
        <v/>
      </c>
      <c r="BK1279" s="75"/>
    </row>
    <row r="1280" spans="1:63">
      <c r="A1280" s="2">
        <v>1277</v>
      </c>
      <c r="B1280" s="2">
        <v>2025</v>
      </c>
      <c r="C1280" s="1">
        <v>0</v>
      </c>
      <c r="D1280" s="37" t="str">
        <v>001J100000G73ocIAB</v>
      </c>
      <c r="E1280" s="37" t="str">
        <v>SAGAR SALES CORPORATION</v>
      </c>
      <c r="F1280" s="37" t="str">
        <v>RAJASTHAN</v>
      </c>
      <c r="G1280" s="37" t="str">
        <v>BIKANER</v>
      </c>
      <c r="H1280" s="37" t="str">
        <v>Bikaner</v>
      </c>
      <c r="I1280" s="37" t="str">
        <v>Swastik Tradevision Pvt. Ltd.</v>
      </c>
      <c r="J1280" s="37" t="str">
        <v>Amit Kumar Sharma</v>
      </c>
      <c r="K1280" s="37">
        <v>0</v>
      </c>
      <c r="L1280" s="37" t="str">
        <v>C12822</v>
      </c>
      <c r="M1280" s="37" t="str">
        <v>North</v>
      </c>
      <c r="N1280" s="2">
        <v>334022</v>
      </c>
      <c r="O1280" s="2" t="str">
        <v>08ADGFS2717M2ZO</v>
      </c>
      <c r="P1280" s="2">
        <v>7014670169</v>
      </c>
      <c r="Q1280" s="2" t="str">
        <v>Jul'25</v>
      </c>
      <c r="R1280" s="2">
        <v>2026</v>
      </c>
      <c r="S1280" s="1">
        <v>0</v>
      </c>
      <c r="T1280" s="2">
        <v>80</v>
      </c>
      <c r="U1280" s="1">
        <v>0</v>
      </c>
      <c r="V1280" s="1" t="str">
        <v>Challenger</v>
      </c>
      <c r="W1280" s="10">
        <v>0</v>
      </c>
      <c r="X1280" s="10">
        <v>0</v>
      </c>
      <c r="Y1280" s="10">
        <v>0</v>
      </c>
      <c r="Z1280" s="10">
        <v>0</v>
      </c>
      <c r="AA1280" s="10">
        <v>0</v>
      </c>
      <c r="AB1280" s="10">
        <v>0</v>
      </c>
      <c r="AC1280" s="10">
        <v>0</v>
      </c>
      <c r="AD1280" s="10">
        <v>0</v>
      </c>
      <c r="AE1280" s="10">
        <v>0</v>
      </c>
      <c r="AF1280" s="10">
        <v>0</v>
      </c>
      <c r="AG1280" s="10">
        <v>0</v>
      </c>
      <c r="AH1280" s="10">
        <v>0</v>
      </c>
      <c r="AI1280" s="10">
        <v>0</v>
      </c>
      <c r="AJ1280" s="10">
        <v>0</v>
      </c>
      <c r="AK1280" s="10">
        <v>0</v>
      </c>
      <c r="AL1280" s="10">
        <v>0</v>
      </c>
      <c r="AM1280" s="10">
        <v>0</v>
      </c>
      <c r="AN1280" s="10">
        <v>0</v>
      </c>
      <c r="AO1280" s="10">
        <v>10</v>
      </c>
      <c r="AP1280" s="10">
        <v>0</v>
      </c>
      <c r="AQ1280" s="10">
        <v>0</v>
      </c>
      <c r="AR1280" s="10">
        <v>0</v>
      </c>
      <c r="AS1280" s="16">
        <v>0</v>
      </c>
      <c r="AT1280" s="16">
        <v>0</v>
      </c>
      <c r="AU1280" s="16">
        <v>0</v>
      </c>
      <c r="AV1280" s="16">
        <v>0</v>
      </c>
      <c r="AW1280" s="16" t="str">
        <v/>
      </c>
      <c r="AX1280" s="10">
        <f t="shared" si="135"/>
        <v>10</v>
      </c>
      <c r="AY1280" s="10">
        <f>SUM(Z1280:AK1280)</f>
        <v>0</v>
      </c>
      <c r="AZ1280" s="2" t="s">
        <v>119</v>
      </c>
      <c r="BA1280" s="10">
        <f t="shared" si="136"/>
        <v>1.6666666666666667</v>
      </c>
      <c r="BB1280" s="36" t="s">
        <v>118</v>
      </c>
      <c r="BC1280" s="39" t="str">
        <f t="shared" si="137"/>
        <v/>
      </c>
      <c r="BD1280" s="16">
        <f>SUM(AR1280:AW1280)</f>
        <v>0</v>
      </c>
      <c r="BE1280" s="10">
        <f>SUM(AL1280:AQ1280)</f>
        <v>10</v>
      </c>
      <c r="BF1280" s="12">
        <f t="shared" si="138"/>
        <v>0</v>
      </c>
      <c r="BG1280" s="12">
        <f t="shared" si="139"/>
        <v>1</v>
      </c>
      <c r="BH1280" s="9">
        <f t="shared" si="140"/>
        <v>10</v>
      </c>
      <c r="BI1280" s="39" t="str">
        <f t="shared" si="141"/>
        <v/>
      </c>
      <c r="BK1280" s="75"/>
    </row>
    <row r="1281" spans="1:63">
      <c r="A1281" s="2">
        <v>1278</v>
      </c>
      <c r="B1281" s="2">
        <v>2025</v>
      </c>
      <c r="C1281" s="1">
        <v>0</v>
      </c>
      <c r="D1281" s="37" t="str">
        <v>001fw000001ceDgAAI</v>
      </c>
      <c r="E1281" s="37" t="str">
        <v>DUTT TRADING CO.</v>
      </c>
      <c r="F1281" s="37" t="str">
        <v>PUNJAB</v>
      </c>
      <c r="G1281" s="37" t="str">
        <v>SANGRUR</v>
      </c>
      <c r="H1281" s="37">
        <v>0</v>
      </c>
      <c r="I1281" s="37" t="str">
        <v>RAMDOOT UDHYOG PRIVATE LIMITED</v>
      </c>
      <c r="J1281" s="37" t="str">
        <v>Abhishek Wadhwa</v>
      </c>
      <c r="K1281" s="37">
        <v>0</v>
      </c>
      <c r="L1281" s="37" t="str">
        <v>C13168</v>
      </c>
      <c r="M1281" s="37" t="str">
        <v>North</v>
      </c>
      <c r="N1281" s="2">
        <v>148031</v>
      </c>
      <c r="O1281" s="2" t="str">
        <v>03ABXPD6998E1Z6</v>
      </c>
      <c r="P1281" s="2">
        <v>9417086667</v>
      </c>
      <c r="Q1281" s="2" t="str">
        <v>Jul'25</v>
      </c>
      <c r="R1281" s="2">
        <v>2026</v>
      </c>
      <c r="S1281" s="1">
        <v>0</v>
      </c>
      <c r="T1281" s="2">
        <v>35</v>
      </c>
      <c r="U1281" s="1">
        <v>0</v>
      </c>
      <c r="V1281" s="1" t="str">
        <v>Minor</v>
      </c>
      <c r="W1281" s="10">
        <v>0</v>
      </c>
      <c r="X1281" s="10">
        <v>0</v>
      </c>
      <c r="Y1281" s="10">
        <v>0</v>
      </c>
      <c r="Z1281" s="10">
        <v>0</v>
      </c>
      <c r="AA1281" s="10">
        <v>0</v>
      </c>
      <c r="AB1281" s="10">
        <v>0</v>
      </c>
      <c r="AC1281" s="10">
        <v>0</v>
      </c>
      <c r="AD1281" s="10">
        <v>0</v>
      </c>
      <c r="AE1281" s="10">
        <v>0</v>
      </c>
      <c r="AF1281" s="10">
        <v>0</v>
      </c>
      <c r="AG1281" s="10">
        <v>0</v>
      </c>
      <c r="AH1281" s="10">
        <v>0</v>
      </c>
      <c r="AI1281" s="10">
        <v>0</v>
      </c>
      <c r="AJ1281" s="10">
        <v>0</v>
      </c>
      <c r="AK1281" s="10">
        <v>0</v>
      </c>
      <c r="AL1281" s="10">
        <v>0</v>
      </c>
      <c r="AM1281" s="10">
        <v>0</v>
      </c>
      <c r="AN1281" s="10">
        <v>0</v>
      </c>
      <c r="AO1281" s="10">
        <v>12.04</v>
      </c>
      <c r="AP1281" s="10">
        <v>0</v>
      </c>
      <c r="AQ1281" s="10">
        <v>12.07</v>
      </c>
      <c r="AR1281" s="10">
        <v>0</v>
      </c>
      <c r="AS1281" s="16">
        <v>0</v>
      </c>
      <c r="AT1281" s="16">
        <v>0</v>
      </c>
      <c r="AU1281" s="16">
        <v>0</v>
      </c>
      <c r="AV1281" s="16">
        <v>0</v>
      </c>
      <c r="AW1281" s="16" t="str">
        <v/>
      </c>
      <c r="AX1281" s="10">
        <f t="shared" si="135"/>
        <v>24.11</v>
      </c>
      <c r="AY1281" s="10">
        <f>SUM(Z1281:AK1281)</f>
        <v>0</v>
      </c>
      <c r="AZ1281" s="2" t="s">
        <v>119</v>
      </c>
      <c r="BA1281" s="10">
        <f t="shared" si="136"/>
        <v>4.0183333333333335</v>
      </c>
      <c r="BB1281" s="36" t="s">
        <v>118</v>
      </c>
      <c r="BC1281" s="39" t="str">
        <f t="shared" si="137"/>
        <v/>
      </c>
      <c r="BD1281" s="16">
        <f>SUM(AR1281:AW1281)</f>
        <v>0</v>
      </c>
      <c r="BE1281" s="10">
        <f>SUM(AL1281:AQ1281)</f>
        <v>24.11</v>
      </c>
      <c r="BF1281" s="12">
        <f t="shared" si="138"/>
        <v>0</v>
      </c>
      <c r="BG1281" s="12">
        <f t="shared" si="139"/>
        <v>1</v>
      </c>
      <c r="BH1281" s="9">
        <f t="shared" si="140"/>
        <v>24.11</v>
      </c>
      <c r="BI1281" s="39" t="str">
        <f t="shared" si="141"/>
        <v/>
      </c>
      <c r="BK1281" s="75"/>
    </row>
    <row r="1282" spans="1:63">
      <c r="A1282" s="2">
        <v>1279</v>
      </c>
      <c r="B1282" s="2">
        <v>2025</v>
      </c>
      <c r="C1282" s="1">
        <v>0</v>
      </c>
      <c r="D1282" s="37" t="str">
        <v>0015g00001guX6RAAU</v>
      </c>
      <c r="E1282" s="37" t="str">
        <v>SHRI HARI TRADING COMPANY</v>
      </c>
      <c r="F1282" s="37" t="str">
        <v>RAJASTHAN</v>
      </c>
      <c r="G1282" s="37" t="str">
        <v>BIKANER</v>
      </c>
      <c r="H1282" s="37" t="str">
        <v>Bikaner</v>
      </c>
      <c r="I1282" s="37" t="str">
        <v>Swastik Tradevision Pvt. Ltd.</v>
      </c>
      <c r="J1282" s="37" t="str">
        <v>Ravi Kumar Kulmi</v>
      </c>
      <c r="K1282" s="37">
        <v>0</v>
      </c>
      <c r="L1282" s="37" t="str">
        <v>C12822</v>
      </c>
      <c r="M1282" s="37" t="str">
        <v>North</v>
      </c>
      <c r="N1282" s="2">
        <v>334001</v>
      </c>
      <c r="O1282" s="2" t="str">
        <v>08ABOPG2760Q1Z1</v>
      </c>
      <c r="P1282" s="2">
        <v>9116537507</v>
      </c>
      <c r="Q1282" s="2" t="str">
        <v>Jul'25</v>
      </c>
      <c r="R1282" s="2">
        <v>2026</v>
      </c>
      <c r="S1282" s="1">
        <v>0</v>
      </c>
      <c r="T1282" s="2">
        <v>100</v>
      </c>
      <c r="U1282" s="1">
        <v>0.27313333333333334</v>
      </c>
      <c r="V1282" s="1" t="str">
        <v>Star</v>
      </c>
      <c r="W1282" s="10">
        <v>0</v>
      </c>
      <c r="X1282" s="10">
        <v>0</v>
      </c>
      <c r="Y1282" s="10">
        <v>0</v>
      </c>
      <c r="Z1282" s="10">
        <v>0</v>
      </c>
      <c r="AA1282" s="10">
        <v>0</v>
      </c>
      <c r="AB1282" s="10">
        <v>0</v>
      </c>
      <c r="AC1282" s="10">
        <v>0</v>
      </c>
      <c r="AD1282" s="10">
        <v>0</v>
      </c>
      <c r="AE1282" s="10">
        <v>0</v>
      </c>
      <c r="AF1282" s="10">
        <v>0</v>
      </c>
      <c r="AG1282" s="10">
        <v>0</v>
      </c>
      <c r="AH1282" s="10">
        <v>0</v>
      </c>
      <c r="AI1282" s="10">
        <v>0</v>
      </c>
      <c r="AJ1282" s="10">
        <v>0</v>
      </c>
      <c r="AK1282" s="10">
        <v>0</v>
      </c>
      <c r="AL1282" s="10">
        <v>0</v>
      </c>
      <c r="AM1282" s="10">
        <v>0</v>
      </c>
      <c r="AN1282" s="10">
        <v>0</v>
      </c>
      <c r="AO1282" s="10">
        <v>17.98</v>
      </c>
      <c r="AP1282" s="10">
        <v>0</v>
      </c>
      <c r="AQ1282" s="10">
        <v>0</v>
      </c>
      <c r="AR1282" s="10">
        <v>0</v>
      </c>
      <c r="AS1282" s="16">
        <v>0</v>
      </c>
      <c r="AT1282" s="16">
        <v>39.869999999999997</v>
      </c>
      <c r="AU1282" s="16">
        <v>20</v>
      </c>
      <c r="AV1282" s="16">
        <v>22.07</v>
      </c>
      <c r="AW1282" s="16">
        <v>20</v>
      </c>
      <c r="AX1282" s="10">
        <f t="shared" si="135"/>
        <v>119.91999999999999</v>
      </c>
      <c r="AY1282" s="10">
        <f>SUM(Z1282:AK1282)</f>
        <v>0</v>
      </c>
      <c r="AZ1282" s="2" t="s">
        <v>119</v>
      </c>
      <c r="BA1282" s="10">
        <f t="shared" si="136"/>
        <v>2.9966666666666666</v>
      </c>
      <c r="BB1282" s="36" t="s">
        <v>118</v>
      </c>
      <c r="BC1282" s="39" t="str">
        <f t="shared" si="137"/>
        <v/>
      </c>
      <c r="BD1282" s="16">
        <f>SUM(AR1282:AW1282)</f>
        <v>101.94</v>
      </c>
      <c r="BE1282" s="10">
        <f>SUM(AL1282:AQ1282)</f>
        <v>17.98</v>
      </c>
      <c r="BF1282" s="12">
        <f t="shared" si="138"/>
        <v>0.8500667111407606</v>
      </c>
      <c r="BG1282" s="12">
        <f t="shared" si="139"/>
        <v>0.14993328885923951</v>
      </c>
      <c r="BH1282" s="9">
        <f t="shared" si="140"/>
        <v>119.91999999999999</v>
      </c>
      <c r="BI1282" s="39" t="str">
        <f t="shared" si="141"/>
        <v/>
      </c>
      <c r="BK1282" s="75"/>
    </row>
    <row r="1283" spans="1:63">
      <c r="A1283" s="2">
        <v>1280</v>
      </c>
      <c r="B1283" s="2">
        <v>2025</v>
      </c>
      <c r="C1283" s="1">
        <v>0</v>
      </c>
      <c r="D1283" s="37" t="str">
        <v>0015g00001YOHobAAH</v>
      </c>
      <c r="E1283" s="37" t="str">
        <v>JAGANNATH STEEL AND BUILDING MATERIALS</v>
      </c>
      <c r="F1283" s="37" t="str">
        <v>RAJASTHAN</v>
      </c>
      <c r="G1283" s="37" t="str">
        <v>JAIPUR</v>
      </c>
      <c r="H1283" s="37" t="str">
        <v>Jaipur</v>
      </c>
      <c r="I1283" s="37" t="str">
        <v>Swastik Tradevision Pvt. Ltd.</v>
      </c>
      <c r="J1283" s="37" t="str">
        <v>Amit Kumar Sharma</v>
      </c>
      <c r="K1283" s="37">
        <v>0</v>
      </c>
      <c r="L1283" s="37" t="str">
        <v>C12822</v>
      </c>
      <c r="M1283" s="37" t="str">
        <v>North</v>
      </c>
      <c r="N1283" s="2">
        <v>303328</v>
      </c>
      <c r="O1283" s="2" t="str">
        <v>08AHCPK7225L1Z5</v>
      </c>
      <c r="P1283" s="2">
        <v>8432625283</v>
      </c>
      <c r="Q1283" s="2" t="str">
        <v>Jul'25</v>
      </c>
      <c r="R1283" s="2">
        <v>2026</v>
      </c>
      <c r="S1283" s="1">
        <v>0</v>
      </c>
      <c r="T1283" s="2">
        <v>80</v>
      </c>
      <c r="U1283" s="1">
        <v>0</v>
      </c>
      <c r="V1283" s="1" t="str">
        <v>Challenger</v>
      </c>
      <c r="W1283" s="10">
        <v>0</v>
      </c>
      <c r="X1283" s="10">
        <v>0</v>
      </c>
      <c r="Y1283" s="10">
        <v>0</v>
      </c>
      <c r="Z1283" s="10">
        <v>0</v>
      </c>
      <c r="AA1283" s="10">
        <v>0</v>
      </c>
      <c r="AB1283" s="10">
        <v>0</v>
      </c>
      <c r="AC1283" s="10">
        <v>0</v>
      </c>
      <c r="AD1283" s="10">
        <v>0</v>
      </c>
      <c r="AE1283" s="10">
        <v>0</v>
      </c>
      <c r="AF1283" s="10">
        <v>0</v>
      </c>
      <c r="AG1283" s="10">
        <v>0</v>
      </c>
      <c r="AH1283" s="10">
        <v>0</v>
      </c>
      <c r="AI1283" s="10">
        <v>0</v>
      </c>
      <c r="AJ1283" s="10">
        <v>0</v>
      </c>
      <c r="AK1283" s="10">
        <v>0</v>
      </c>
      <c r="AL1283" s="10">
        <v>0</v>
      </c>
      <c r="AM1283" s="10">
        <v>0</v>
      </c>
      <c r="AN1283" s="10">
        <v>0</v>
      </c>
      <c r="AO1283" s="10">
        <v>10.49</v>
      </c>
      <c r="AP1283" s="10">
        <v>0</v>
      </c>
      <c r="AQ1283" s="10">
        <v>0</v>
      </c>
      <c r="AR1283" s="10">
        <v>0</v>
      </c>
      <c r="AS1283" s="16">
        <v>0</v>
      </c>
      <c r="AT1283" s="16">
        <v>0</v>
      </c>
      <c r="AU1283" s="16">
        <v>0</v>
      </c>
      <c r="AV1283" s="16">
        <v>0</v>
      </c>
      <c r="AW1283" s="16" t="str">
        <v/>
      </c>
      <c r="AX1283" s="10">
        <f t="shared" si="135"/>
        <v>10.49</v>
      </c>
      <c r="AY1283" s="10">
        <f>SUM(Z1283:AK1283)</f>
        <v>0</v>
      </c>
      <c r="AZ1283" s="2" t="s">
        <v>119</v>
      </c>
      <c r="BA1283" s="10">
        <f t="shared" si="136"/>
        <v>1.7483333333333333</v>
      </c>
      <c r="BB1283" s="36" t="s">
        <v>118</v>
      </c>
      <c r="BC1283" s="39" t="str">
        <f t="shared" si="137"/>
        <v/>
      </c>
      <c r="BD1283" s="16">
        <f>SUM(AR1283:AW1283)</f>
        <v>0</v>
      </c>
      <c r="BE1283" s="10">
        <f>SUM(AL1283:AQ1283)</f>
        <v>10.49</v>
      </c>
      <c r="BF1283" s="12">
        <f t="shared" si="138"/>
        <v>0</v>
      </c>
      <c r="BG1283" s="12">
        <f t="shared" si="139"/>
        <v>1</v>
      </c>
      <c r="BH1283" s="9">
        <f t="shared" si="140"/>
        <v>10.49</v>
      </c>
      <c r="BI1283" s="39" t="str">
        <f t="shared" si="141"/>
        <v/>
      </c>
      <c r="BK1283" s="75"/>
    </row>
    <row r="1284" spans="1:63">
      <c r="A1284" s="2">
        <v>1281</v>
      </c>
      <c r="B1284" s="2">
        <v>2025</v>
      </c>
      <c r="C1284" s="1">
        <v>0</v>
      </c>
      <c r="D1284" s="37" t="str">
        <v>001fw000001PoFfAAK</v>
      </c>
      <c r="E1284" s="37" t="str">
        <v>MAHAVEER STEEL</v>
      </c>
      <c r="F1284" s="37" t="str">
        <v>RAJASTHAN</v>
      </c>
      <c r="G1284" s="37" t="str">
        <v>JAIPUR</v>
      </c>
      <c r="H1284" s="37">
        <v>0</v>
      </c>
      <c r="I1284" s="37" t="str">
        <v>Swastik Tradevision Pvt. Ltd.</v>
      </c>
      <c r="J1284" s="37" t="str">
        <v>Amit Kumar Sharma</v>
      </c>
      <c r="K1284" s="37">
        <v>0</v>
      </c>
      <c r="L1284" s="37" t="str">
        <v>C12822</v>
      </c>
      <c r="M1284" s="37" t="str">
        <v>North</v>
      </c>
      <c r="N1284" s="2">
        <v>303328</v>
      </c>
      <c r="O1284" s="2" t="str">
        <v>08CEDPK2252P1Z7</v>
      </c>
      <c r="P1284" s="2">
        <v>9672999825</v>
      </c>
      <c r="Q1284" s="2" t="str">
        <v>Jul'25</v>
      </c>
      <c r="R1284" s="2">
        <v>2026</v>
      </c>
      <c r="S1284" s="1">
        <v>0</v>
      </c>
      <c r="T1284" s="2" t="str">
        <v/>
      </c>
      <c r="U1284" s="1">
        <v>0</v>
      </c>
      <c r="V1284" s="1" t="str">
        <v>Potential Not updated</v>
      </c>
      <c r="W1284" s="10">
        <v>0</v>
      </c>
      <c r="X1284" s="10">
        <v>0</v>
      </c>
      <c r="Y1284" s="10">
        <v>0</v>
      </c>
      <c r="Z1284" s="10">
        <v>0</v>
      </c>
      <c r="AA1284" s="10">
        <v>0</v>
      </c>
      <c r="AB1284" s="10">
        <v>0</v>
      </c>
      <c r="AC1284" s="10">
        <v>0</v>
      </c>
      <c r="AD1284" s="10">
        <v>0</v>
      </c>
      <c r="AE1284" s="10">
        <v>0</v>
      </c>
      <c r="AF1284" s="10">
        <v>0</v>
      </c>
      <c r="AG1284" s="10">
        <v>0</v>
      </c>
      <c r="AH1284" s="10">
        <v>0</v>
      </c>
      <c r="AI1284" s="10">
        <v>0</v>
      </c>
      <c r="AJ1284" s="10">
        <v>0</v>
      </c>
      <c r="AK1284" s="10">
        <v>0</v>
      </c>
      <c r="AL1284" s="10">
        <v>0</v>
      </c>
      <c r="AM1284" s="10">
        <v>0</v>
      </c>
      <c r="AN1284" s="10">
        <v>0</v>
      </c>
      <c r="AO1284" s="10">
        <v>10.82</v>
      </c>
      <c r="AP1284" s="10">
        <v>0</v>
      </c>
      <c r="AQ1284" s="10">
        <v>0</v>
      </c>
      <c r="AR1284" s="10">
        <v>0</v>
      </c>
      <c r="AS1284" s="16">
        <v>0</v>
      </c>
      <c r="AT1284" s="16">
        <v>0</v>
      </c>
      <c r="AU1284" s="16">
        <v>0</v>
      </c>
      <c r="AV1284" s="16">
        <v>0</v>
      </c>
      <c r="AW1284" s="16" t="str">
        <v/>
      </c>
      <c r="AX1284" s="10">
        <f t="shared" si="135"/>
        <v>10.82</v>
      </c>
      <c r="AY1284" s="10">
        <f>SUM(Z1284:AK1284)</f>
        <v>0</v>
      </c>
      <c r="AZ1284" s="2" t="s">
        <v>119</v>
      </c>
      <c r="BA1284" s="10">
        <f t="shared" si="136"/>
        <v>1.8033333333333335</v>
      </c>
      <c r="BB1284" s="36" t="s">
        <v>118</v>
      </c>
      <c r="BC1284" s="39" t="str">
        <f t="shared" si="137"/>
        <v/>
      </c>
      <c r="BD1284" s="16">
        <f>SUM(AR1284:AW1284)</f>
        <v>0</v>
      </c>
      <c r="BE1284" s="10">
        <f>SUM(AL1284:AQ1284)</f>
        <v>10.82</v>
      </c>
      <c r="BF1284" s="12">
        <f t="shared" si="138"/>
        <v>0</v>
      </c>
      <c r="BG1284" s="12">
        <f t="shared" si="139"/>
        <v>1</v>
      </c>
      <c r="BH1284" s="9">
        <f t="shared" si="140"/>
        <v>10.82</v>
      </c>
      <c r="BI1284" s="39" t="str">
        <f t="shared" si="141"/>
        <v/>
      </c>
      <c r="BK1284" s="75"/>
    </row>
    <row r="1285" spans="1:63">
      <c r="A1285" s="2">
        <v>1282</v>
      </c>
      <c r="B1285" s="2">
        <v>2025</v>
      </c>
      <c r="C1285" s="1">
        <v>0</v>
      </c>
      <c r="D1285" s="37" t="str">
        <v>001fw0000023yXyAAI</v>
      </c>
      <c r="E1285" s="37" t="str">
        <v>M/S MAA VAISHNO TRADERS</v>
      </c>
      <c r="F1285" s="37" t="str">
        <v>UTTAR PRADESH</v>
      </c>
      <c r="G1285" s="37" t="str">
        <v>DEORIA</v>
      </c>
      <c r="H1285" s="37">
        <v>0</v>
      </c>
      <c r="I1285" s="37" t="str">
        <v>GOBINDGARH IRON LLP</v>
      </c>
      <c r="J1285" s="37" t="str">
        <v>Mohd Ansari</v>
      </c>
      <c r="K1285" s="37">
        <v>0</v>
      </c>
      <c r="L1285" s="37" t="str">
        <v>C12817</v>
      </c>
      <c r="M1285" s="37" t="str">
        <v>North</v>
      </c>
      <c r="N1285" s="2">
        <v>274702</v>
      </c>
      <c r="O1285" s="2" t="str">
        <v>09AGDPY7250P1ZH</v>
      </c>
      <c r="P1285" s="2">
        <v>8787256464</v>
      </c>
      <c r="Q1285" s="2" t="str">
        <v>Jul'25</v>
      </c>
      <c r="R1285" s="2">
        <v>2026</v>
      </c>
      <c r="S1285" s="1">
        <v>0</v>
      </c>
      <c r="T1285" s="2">
        <v>10</v>
      </c>
      <c r="U1285" s="1">
        <v>0</v>
      </c>
      <c r="V1285" s="1" t="str">
        <v>Minor</v>
      </c>
      <c r="W1285" s="10">
        <v>0</v>
      </c>
      <c r="X1285" s="10">
        <v>0</v>
      </c>
      <c r="Y1285" s="10">
        <v>0</v>
      </c>
      <c r="Z1285" s="10">
        <v>0</v>
      </c>
      <c r="AA1285" s="10">
        <v>0</v>
      </c>
      <c r="AB1285" s="10">
        <v>0</v>
      </c>
      <c r="AC1285" s="10">
        <v>0</v>
      </c>
      <c r="AD1285" s="10">
        <v>0</v>
      </c>
      <c r="AE1285" s="10">
        <v>0</v>
      </c>
      <c r="AF1285" s="10">
        <v>0</v>
      </c>
      <c r="AG1285" s="10">
        <v>0</v>
      </c>
      <c r="AH1285" s="10">
        <v>0</v>
      </c>
      <c r="AI1285" s="10">
        <v>0</v>
      </c>
      <c r="AJ1285" s="10">
        <v>0</v>
      </c>
      <c r="AK1285" s="10">
        <v>0</v>
      </c>
      <c r="AL1285" s="10">
        <v>0</v>
      </c>
      <c r="AM1285" s="10">
        <v>0</v>
      </c>
      <c r="AN1285" s="10">
        <v>0</v>
      </c>
      <c r="AO1285" s="10">
        <v>4.5</v>
      </c>
      <c r="AP1285" s="10">
        <v>0</v>
      </c>
      <c r="AQ1285" s="10">
        <v>0</v>
      </c>
      <c r="AR1285" s="10">
        <v>0</v>
      </c>
      <c r="AS1285" s="16">
        <v>0</v>
      </c>
      <c r="AT1285" s="16">
        <v>0</v>
      </c>
      <c r="AU1285" s="16">
        <v>0</v>
      </c>
      <c r="AV1285" s="16">
        <v>0</v>
      </c>
      <c r="AW1285" s="16" t="str">
        <v/>
      </c>
      <c r="AX1285" s="10">
        <f t="shared" ref="AX1285:AX1348" si="142">SUM(AL1285:AW1285)</f>
        <v>4.5</v>
      </c>
      <c r="AY1285" s="10">
        <f>SUM(Z1285:AK1285)</f>
        <v>0</v>
      </c>
      <c r="AZ1285" s="2" t="s">
        <v>119</v>
      </c>
      <c r="BA1285" s="10">
        <f t="shared" ref="BA1285:BA1348" si="143">AVERAGE(AL1285:AQ1285)</f>
        <v>0.75</v>
      </c>
      <c r="BB1285" s="36" t="s">
        <v>118</v>
      </c>
      <c r="BC1285" s="39" t="str">
        <f t="shared" ref="BC1285:BC1348" si="144">IF(AZ1285="Yes","",IF(AX1285&gt;1250,"E",IF(AX1285&gt;750,"D",
IF(AX1285&gt;=500,"C",
IF(AX1285&gt;=300,"B",
IF(AX1285&gt;=200,"A",
""))))))</f>
        <v/>
      </c>
      <c r="BD1285" s="16">
        <f>SUM(AR1285:AW1285)</f>
        <v>0</v>
      </c>
      <c r="BE1285" s="10">
        <f>SUM(AL1285:AQ1285)</f>
        <v>4.5</v>
      </c>
      <c r="BF1285" s="12">
        <f t="shared" ref="BF1285:BF1348" si="145">IFERROR(BD1285/$AX1285,"")</f>
        <v>0</v>
      </c>
      <c r="BG1285" s="12">
        <f t="shared" ref="BG1285:BG1348" si="146">IFERROR(BE1285/$AX1285,"")</f>
        <v>1</v>
      </c>
      <c r="BH1285" s="9">
        <f t="shared" ref="BH1285:BH1348" si="147">SUM(AL1285:AW1285)</f>
        <v>4.5</v>
      </c>
      <c r="BI1285" s="39" t="str">
        <f t="shared" ref="BI1285:BI1348" si="148">IF(AZ1285="Yes","",IF(BH1285&gt;=1250,"E",IF(BH1285&gt;=750,"D",
IF(BH1285&gt;=500,"C",
IF(BH1285&gt;=300,"B",
IF(BH1285&gt;=200,"A",
""))))))</f>
        <v/>
      </c>
      <c r="BK1285" s="75"/>
    </row>
    <row r="1286" spans="1:63">
      <c r="A1286" s="2">
        <v>1283</v>
      </c>
      <c r="B1286" s="2">
        <v>2025</v>
      </c>
      <c r="C1286" s="1">
        <v>0</v>
      </c>
      <c r="D1286" s="37" t="str">
        <v>001fw0000023v0cAAA</v>
      </c>
      <c r="E1286" s="37" t="str">
        <v>SHRI SHYAM STEEL COMPANY</v>
      </c>
      <c r="F1286" s="37" t="str">
        <v>UTTAR PRADESH</v>
      </c>
      <c r="G1286" s="37" t="str">
        <v>SIDDHARTH NAGAR</v>
      </c>
      <c r="H1286" s="37">
        <v>0</v>
      </c>
      <c r="I1286" s="37" t="str">
        <v>GOBINDGARH IRON LLP</v>
      </c>
      <c r="J1286" s="37" t="str">
        <v>Mohd Ansari</v>
      </c>
      <c r="K1286" s="37">
        <v>0</v>
      </c>
      <c r="L1286" s="37" t="str">
        <v>C12817</v>
      </c>
      <c r="M1286" s="37" t="str">
        <v>North</v>
      </c>
      <c r="N1286" s="2">
        <v>272207</v>
      </c>
      <c r="O1286" s="2" t="str">
        <v>09CZIPA3567R1ZN</v>
      </c>
      <c r="P1286" s="2">
        <v>7408419999</v>
      </c>
      <c r="Q1286" s="2" t="str">
        <v>Jul'25</v>
      </c>
      <c r="R1286" s="2">
        <v>2026</v>
      </c>
      <c r="S1286" s="1">
        <v>0</v>
      </c>
      <c r="T1286" s="2">
        <v>10</v>
      </c>
      <c r="U1286" s="1">
        <v>0.96666666666666656</v>
      </c>
      <c r="V1286" s="1" t="str">
        <v>Friendly</v>
      </c>
      <c r="W1286" s="10">
        <v>0</v>
      </c>
      <c r="X1286" s="10">
        <v>0</v>
      </c>
      <c r="Y1286" s="10">
        <v>0</v>
      </c>
      <c r="Z1286" s="10">
        <v>0</v>
      </c>
      <c r="AA1286" s="10">
        <v>0</v>
      </c>
      <c r="AB1286" s="10">
        <v>0</v>
      </c>
      <c r="AC1286" s="10">
        <v>0</v>
      </c>
      <c r="AD1286" s="10">
        <v>0</v>
      </c>
      <c r="AE1286" s="10">
        <v>0</v>
      </c>
      <c r="AF1286" s="10">
        <v>0</v>
      </c>
      <c r="AG1286" s="10">
        <v>0</v>
      </c>
      <c r="AH1286" s="10">
        <v>0</v>
      </c>
      <c r="AI1286" s="10">
        <v>0</v>
      </c>
      <c r="AJ1286" s="10">
        <v>0</v>
      </c>
      <c r="AK1286" s="10">
        <v>0</v>
      </c>
      <c r="AL1286" s="10">
        <v>0</v>
      </c>
      <c r="AM1286" s="10">
        <v>0</v>
      </c>
      <c r="AN1286" s="10">
        <v>0</v>
      </c>
      <c r="AO1286" s="10">
        <v>5</v>
      </c>
      <c r="AP1286" s="10">
        <v>11</v>
      </c>
      <c r="AQ1286" s="10">
        <v>10</v>
      </c>
      <c r="AR1286" s="10">
        <v>11</v>
      </c>
      <c r="AS1286" s="16">
        <v>12</v>
      </c>
      <c r="AT1286" s="16">
        <v>0</v>
      </c>
      <c r="AU1286" s="16">
        <v>29</v>
      </c>
      <c r="AV1286" s="16">
        <v>0</v>
      </c>
      <c r="AW1286" s="16">
        <v>59</v>
      </c>
      <c r="AX1286" s="10">
        <f t="shared" si="142"/>
        <v>137</v>
      </c>
      <c r="AY1286" s="10">
        <f>SUM(Z1286:AK1286)</f>
        <v>0</v>
      </c>
      <c r="AZ1286" s="2" t="s">
        <v>119</v>
      </c>
      <c r="BA1286" s="10">
        <f t="shared" si="143"/>
        <v>4.333333333333333</v>
      </c>
      <c r="BB1286" s="36" t="s">
        <v>118</v>
      </c>
      <c r="BC1286" s="39" t="str">
        <f t="shared" si="144"/>
        <v/>
      </c>
      <c r="BD1286" s="16">
        <f>SUM(AR1286:AW1286)</f>
        <v>111</v>
      </c>
      <c r="BE1286" s="10">
        <f>SUM(AL1286:AQ1286)</f>
        <v>26</v>
      </c>
      <c r="BF1286" s="12">
        <f t="shared" si="145"/>
        <v>0.81021897810218979</v>
      </c>
      <c r="BG1286" s="12">
        <f t="shared" si="146"/>
        <v>0.18978102189781021</v>
      </c>
      <c r="BH1286" s="9">
        <f t="shared" si="147"/>
        <v>137</v>
      </c>
      <c r="BI1286" s="39" t="str">
        <f t="shared" si="148"/>
        <v/>
      </c>
      <c r="BK1286" s="75"/>
    </row>
    <row r="1287" spans="1:63">
      <c r="A1287" s="2">
        <v>1284</v>
      </c>
      <c r="B1287" s="2">
        <v>2025</v>
      </c>
      <c r="C1287" s="1">
        <v>0</v>
      </c>
      <c r="D1287" s="37" t="str">
        <v>0015g00001dIDhzAAG</v>
      </c>
      <c r="E1287" s="37" t="str">
        <v>Sharma cement store</v>
      </c>
      <c r="F1287" s="37" t="str">
        <v>JAMMU AND KASHMIR</v>
      </c>
      <c r="G1287" s="37" t="str">
        <v>SAMBA</v>
      </c>
      <c r="H1287" s="37" t="str">
        <v>Samba</v>
      </c>
      <c r="I1287" s="37" t="str">
        <v>AGGARWAL TRADERS</v>
      </c>
      <c r="J1287" s="37" t="str">
        <v>bhanu ayush</v>
      </c>
      <c r="K1287" s="37">
        <v>0</v>
      </c>
      <c r="L1287" s="37" t="str">
        <v>0015g00001gvNHH</v>
      </c>
      <c r="M1287" s="37" t="str">
        <v>North</v>
      </c>
      <c r="N1287" s="2">
        <v>184120</v>
      </c>
      <c r="O1287" s="2" t="str">
        <v>01HIAPS8070P1ZQ</v>
      </c>
      <c r="P1287" s="2">
        <v>9796044009</v>
      </c>
      <c r="Q1287" s="2" t="str">
        <v>Jul'25</v>
      </c>
      <c r="R1287" s="2">
        <v>2026</v>
      </c>
      <c r="S1287" s="1">
        <v>0</v>
      </c>
      <c r="T1287" s="2">
        <v>60</v>
      </c>
      <c r="U1287" s="1">
        <v>0.65149999999999997</v>
      </c>
      <c r="V1287" s="1" t="str">
        <v>Star</v>
      </c>
      <c r="W1287" s="10">
        <v>0</v>
      </c>
      <c r="X1287" s="10">
        <v>0</v>
      </c>
      <c r="Y1287" s="10">
        <v>0</v>
      </c>
      <c r="Z1287" s="10">
        <v>0</v>
      </c>
      <c r="AA1287" s="10">
        <v>0</v>
      </c>
      <c r="AB1287" s="10">
        <v>0</v>
      </c>
      <c r="AC1287" s="10">
        <v>0</v>
      </c>
      <c r="AD1287" s="10">
        <v>0</v>
      </c>
      <c r="AE1287" s="10">
        <v>0</v>
      </c>
      <c r="AF1287" s="10">
        <v>0</v>
      </c>
      <c r="AG1287" s="10">
        <v>0</v>
      </c>
      <c r="AH1287" s="10">
        <v>0</v>
      </c>
      <c r="AI1287" s="10">
        <v>0</v>
      </c>
      <c r="AJ1287" s="10">
        <v>0</v>
      </c>
      <c r="AK1287" s="10">
        <v>0</v>
      </c>
      <c r="AL1287" s="10">
        <v>0</v>
      </c>
      <c r="AM1287" s="10">
        <v>0</v>
      </c>
      <c r="AN1287" s="10">
        <v>0</v>
      </c>
      <c r="AO1287" s="10">
        <v>6</v>
      </c>
      <c r="AP1287" s="10">
        <v>23.38</v>
      </c>
      <c r="AQ1287" s="10">
        <v>16.600000000000001</v>
      </c>
      <c r="AR1287" s="10">
        <v>15.69</v>
      </c>
      <c r="AS1287" s="16">
        <v>36.36</v>
      </c>
      <c r="AT1287" s="16">
        <v>68.11</v>
      </c>
      <c r="AU1287" s="16">
        <v>26</v>
      </c>
      <c r="AV1287" s="16">
        <v>23.16</v>
      </c>
      <c r="AW1287" s="16">
        <v>26</v>
      </c>
      <c r="AX1287" s="10">
        <f t="shared" si="142"/>
        <v>241.29999999999998</v>
      </c>
      <c r="AY1287" s="10">
        <f>SUM(Z1287:AK1287)</f>
        <v>0</v>
      </c>
      <c r="AZ1287" s="2" t="s">
        <v>119</v>
      </c>
      <c r="BA1287" s="10">
        <f t="shared" si="143"/>
        <v>7.663333333333334</v>
      </c>
      <c r="BB1287" s="36" t="s">
        <v>118</v>
      </c>
      <c r="BC1287" s="39" t="str">
        <f t="shared" si="144"/>
        <v>A</v>
      </c>
      <c r="BD1287" s="16">
        <f>SUM(AR1287:AW1287)</f>
        <v>195.32</v>
      </c>
      <c r="BE1287" s="10">
        <f>SUM(AL1287:AQ1287)</f>
        <v>45.980000000000004</v>
      </c>
      <c r="BF1287" s="12">
        <f t="shared" si="145"/>
        <v>0.80944881889763787</v>
      </c>
      <c r="BG1287" s="12">
        <f t="shared" si="146"/>
        <v>0.19055118110236224</v>
      </c>
      <c r="BH1287" s="9">
        <f t="shared" si="147"/>
        <v>241.29999999999998</v>
      </c>
      <c r="BI1287" s="39" t="str">
        <f t="shared" si="148"/>
        <v>A</v>
      </c>
      <c r="BK1287" s="75"/>
    </row>
    <row r="1288" spans="1:63">
      <c r="A1288" s="2">
        <v>1285</v>
      </c>
      <c r="B1288" s="2">
        <v>2025</v>
      </c>
      <c r="C1288" s="1">
        <v>0</v>
      </c>
      <c r="D1288" s="37" t="str">
        <v>0015g00001YQ2PaAAL</v>
      </c>
      <c r="E1288" s="37" t="str">
        <v>OM PARKASH LAJPAT RAI (OMI LOHIA)</v>
      </c>
      <c r="F1288" s="37" t="str">
        <v>HARYANA</v>
      </c>
      <c r="G1288" s="37" t="str">
        <v>JIND</v>
      </c>
      <c r="H1288" s="37" t="str">
        <v>Safidon</v>
      </c>
      <c r="I1288" s="37" t="str">
        <v>PAL CEMENT AND STEEL PVT. LTD.</v>
      </c>
      <c r="J1288" s="37" t="str">
        <v>Dinesh Kumar</v>
      </c>
      <c r="K1288" s="37">
        <v>0</v>
      </c>
      <c r="L1288" s="37" t="str">
        <v>C12827</v>
      </c>
      <c r="M1288" s="37" t="str">
        <v>North</v>
      </c>
      <c r="N1288" s="2">
        <v>126113</v>
      </c>
      <c r="O1288" s="2" t="str">
        <v>06ADOPR2450C1ZO</v>
      </c>
      <c r="P1288" s="2">
        <v>7015927107</v>
      </c>
      <c r="Q1288" s="2" t="str">
        <v>Jul'25</v>
      </c>
      <c r="R1288" s="2">
        <v>2026</v>
      </c>
      <c r="S1288" s="1">
        <v>0</v>
      </c>
      <c r="T1288" s="2">
        <v>50</v>
      </c>
      <c r="U1288" s="1">
        <v>2.0747333333333331</v>
      </c>
      <c r="V1288" s="1" t="str">
        <v>Friendly</v>
      </c>
      <c r="W1288" s="10">
        <v>0</v>
      </c>
      <c r="X1288" s="10">
        <v>0</v>
      </c>
      <c r="Y1288" s="10">
        <v>0</v>
      </c>
      <c r="Z1288" s="10">
        <v>0</v>
      </c>
      <c r="AA1288" s="10">
        <v>0</v>
      </c>
      <c r="AB1288" s="10">
        <v>0</v>
      </c>
      <c r="AC1288" s="10">
        <v>0</v>
      </c>
      <c r="AD1288" s="10">
        <v>0</v>
      </c>
      <c r="AE1288" s="10">
        <v>0</v>
      </c>
      <c r="AF1288" s="10">
        <v>0</v>
      </c>
      <c r="AG1288" s="10">
        <v>0</v>
      </c>
      <c r="AH1288" s="10">
        <v>0</v>
      </c>
      <c r="AI1288" s="10">
        <v>0</v>
      </c>
      <c r="AJ1288" s="10">
        <v>0</v>
      </c>
      <c r="AK1288" s="10">
        <v>0</v>
      </c>
      <c r="AL1288" s="10">
        <v>0</v>
      </c>
      <c r="AM1288" s="10">
        <v>0</v>
      </c>
      <c r="AN1288" s="10">
        <v>0</v>
      </c>
      <c r="AO1288" s="10">
        <v>11.98</v>
      </c>
      <c r="AP1288" s="10">
        <v>1</v>
      </c>
      <c r="AQ1288" s="10">
        <v>11.93</v>
      </c>
      <c r="AR1288" s="10">
        <v>27.92</v>
      </c>
      <c r="AS1288" s="16">
        <v>20.98</v>
      </c>
      <c r="AT1288" s="16">
        <v>90.91</v>
      </c>
      <c r="AU1288" s="16">
        <v>178</v>
      </c>
      <c r="AV1288" s="16">
        <v>42.3</v>
      </c>
      <c r="AW1288" s="16">
        <v>368</v>
      </c>
      <c r="AX1288" s="10">
        <f t="shared" si="142"/>
        <v>753.02</v>
      </c>
      <c r="AY1288" s="10">
        <f>SUM(Z1288:AK1288)</f>
        <v>0</v>
      </c>
      <c r="AZ1288" s="2" t="s">
        <v>119</v>
      </c>
      <c r="BA1288" s="10">
        <f t="shared" si="143"/>
        <v>4.1516666666666664</v>
      </c>
      <c r="BB1288" s="36" t="s">
        <v>118</v>
      </c>
      <c r="BC1288" s="39" t="str">
        <f t="shared" si="144"/>
        <v>D</v>
      </c>
      <c r="BD1288" s="16">
        <f>SUM(AR1288:AW1288)</f>
        <v>728.11</v>
      </c>
      <c r="BE1288" s="10">
        <f>SUM(AL1288:AQ1288)</f>
        <v>24.91</v>
      </c>
      <c r="BF1288" s="12">
        <f t="shared" si="145"/>
        <v>0.9669198693261799</v>
      </c>
      <c r="BG1288" s="12">
        <f t="shared" si="146"/>
        <v>3.3080130673820082E-2</v>
      </c>
      <c r="BH1288" s="9">
        <f t="shared" si="147"/>
        <v>753.02</v>
      </c>
      <c r="BI1288" s="39" t="str">
        <f t="shared" si="148"/>
        <v>D</v>
      </c>
      <c r="BK1288" s="75"/>
    </row>
    <row r="1289" spans="1:63">
      <c r="A1289" s="2">
        <v>1286</v>
      </c>
      <c r="B1289" s="2">
        <v>2025</v>
      </c>
      <c r="C1289" s="1">
        <v>0</v>
      </c>
      <c r="D1289" s="37" t="str">
        <v>001J1000005ZStpIAG</v>
      </c>
      <c r="E1289" s="37" t="str">
        <v>M/s Gautam Steel</v>
      </c>
      <c r="F1289" s="37" t="str">
        <v>UTTAR PRADESH</v>
      </c>
      <c r="G1289" s="37" t="str">
        <v>BULANDSHAHR</v>
      </c>
      <c r="H1289" s="37" t="str">
        <v>Bulandshahr</v>
      </c>
      <c r="I1289" s="37" t="str">
        <v>SHASHI STEELS CORPORATION</v>
      </c>
      <c r="J1289" s="37" t="str">
        <v>Abhijeet Biswas</v>
      </c>
      <c r="K1289" s="37">
        <v>0</v>
      </c>
      <c r="L1289" s="37" t="str">
        <v>C12816</v>
      </c>
      <c r="M1289" s="37" t="str">
        <v>North</v>
      </c>
      <c r="N1289" s="2">
        <v>203131</v>
      </c>
      <c r="O1289" s="2" t="str">
        <v>09DSJPK9826G1Z7</v>
      </c>
      <c r="P1289" s="2">
        <v>9597819867</v>
      </c>
      <c r="Q1289" s="2" t="str">
        <v>Jul'25</v>
      </c>
      <c r="R1289" s="2">
        <v>2026</v>
      </c>
      <c r="S1289" s="1">
        <v>0</v>
      </c>
      <c r="T1289" s="2">
        <v>100</v>
      </c>
      <c r="U1289" s="1">
        <v>0</v>
      </c>
      <c r="V1289" s="1" t="str">
        <v>Challenger</v>
      </c>
      <c r="W1289" s="10">
        <v>0</v>
      </c>
      <c r="X1289" s="10">
        <v>0</v>
      </c>
      <c r="Y1289" s="10">
        <v>0</v>
      </c>
      <c r="Z1289" s="10">
        <v>0</v>
      </c>
      <c r="AA1289" s="10">
        <v>0</v>
      </c>
      <c r="AB1289" s="10">
        <v>0</v>
      </c>
      <c r="AC1289" s="10">
        <v>0</v>
      </c>
      <c r="AD1289" s="10">
        <v>0</v>
      </c>
      <c r="AE1289" s="10">
        <v>0</v>
      </c>
      <c r="AF1289" s="10">
        <v>0</v>
      </c>
      <c r="AG1289" s="10">
        <v>0</v>
      </c>
      <c r="AH1289" s="10">
        <v>0</v>
      </c>
      <c r="AI1289" s="10">
        <v>0</v>
      </c>
      <c r="AJ1289" s="10">
        <v>0</v>
      </c>
      <c r="AK1289" s="10">
        <v>0</v>
      </c>
      <c r="AL1289" s="10">
        <v>0</v>
      </c>
      <c r="AM1289" s="10">
        <v>0</v>
      </c>
      <c r="AN1289" s="10">
        <v>0</v>
      </c>
      <c r="AO1289" s="10">
        <v>2.44</v>
      </c>
      <c r="AP1289" s="10">
        <v>0</v>
      </c>
      <c r="AQ1289" s="10">
        <v>0</v>
      </c>
      <c r="AR1289" s="10">
        <v>0</v>
      </c>
      <c r="AS1289" s="16">
        <v>0</v>
      </c>
      <c r="AT1289" s="16">
        <v>0</v>
      </c>
      <c r="AU1289" s="16">
        <v>0</v>
      </c>
      <c r="AV1289" s="16">
        <v>0</v>
      </c>
      <c r="AW1289" s="16" t="str">
        <v/>
      </c>
      <c r="AX1289" s="10">
        <f t="shared" si="142"/>
        <v>2.44</v>
      </c>
      <c r="AY1289" s="10">
        <f>SUM(Z1289:AK1289)</f>
        <v>0</v>
      </c>
      <c r="AZ1289" s="2" t="s">
        <v>119</v>
      </c>
      <c r="BA1289" s="10">
        <f t="shared" si="143"/>
        <v>0.40666666666666668</v>
      </c>
      <c r="BB1289" s="36" t="s">
        <v>118</v>
      </c>
      <c r="BC1289" s="39" t="str">
        <f t="shared" si="144"/>
        <v/>
      </c>
      <c r="BD1289" s="16">
        <f>SUM(AR1289:AW1289)</f>
        <v>0</v>
      </c>
      <c r="BE1289" s="10">
        <f>SUM(AL1289:AQ1289)</f>
        <v>2.44</v>
      </c>
      <c r="BF1289" s="12">
        <f t="shared" si="145"/>
        <v>0</v>
      </c>
      <c r="BG1289" s="12">
        <f t="shared" si="146"/>
        <v>1</v>
      </c>
      <c r="BH1289" s="9">
        <f t="shared" si="147"/>
        <v>2.44</v>
      </c>
      <c r="BI1289" s="39" t="str">
        <f t="shared" si="148"/>
        <v/>
      </c>
      <c r="BK1289" s="75"/>
    </row>
    <row r="1290" spans="1:63">
      <c r="A1290" s="2">
        <v>1287</v>
      </c>
      <c r="B1290" s="2">
        <v>2025</v>
      </c>
      <c r="C1290" s="1">
        <v>0</v>
      </c>
      <c r="D1290" s="37" t="str">
        <v>0015g00001dYn4UAAS</v>
      </c>
      <c r="E1290" s="37" t="str">
        <v>J.M.G Trading Co</v>
      </c>
      <c r="F1290" s="37" t="str">
        <v>UTTAR PRADESH</v>
      </c>
      <c r="G1290" s="37" t="str">
        <v>GAUTAM BUDDHA NAGAR</v>
      </c>
      <c r="H1290" s="37" t="str">
        <v>Noida</v>
      </c>
      <c r="I1290" s="37" t="str">
        <v>SHASHI STEELS CORPORATION</v>
      </c>
      <c r="J1290" s="37" t="str">
        <v>Abhijeet Biswas</v>
      </c>
      <c r="K1290" s="37">
        <v>0</v>
      </c>
      <c r="L1290" s="37" t="str">
        <v>C12816</v>
      </c>
      <c r="M1290" s="37" t="str">
        <v>North</v>
      </c>
      <c r="N1290" s="2">
        <v>201301</v>
      </c>
      <c r="O1290" s="2" t="str">
        <v>09KJGHG9877K1ZN</v>
      </c>
      <c r="P1290" s="2">
        <v>9810579305</v>
      </c>
      <c r="Q1290" s="2" t="str">
        <v>Jul'25</v>
      </c>
      <c r="R1290" s="2">
        <v>2026</v>
      </c>
      <c r="S1290" s="1">
        <v>0</v>
      </c>
      <c r="T1290" s="2">
        <v>70</v>
      </c>
      <c r="U1290" s="1">
        <v>0</v>
      </c>
      <c r="V1290" s="1" t="str">
        <v>Challenger</v>
      </c>
      <c r="W1290" s="10">
        <v>0</v>
      </c>
      <c r="X1290" s="10">
        <v>0</v>
      </c>
      <c r="Y1290" s="10">
        <v>0</v>
      </c>
      <c r="Z1290" s="10">
        <v>0</v>
      </c>
      <c r="AA1290" s="10">
        <v>0</v>
      </c>
      <c r="AB1290" s="10">
        <v>0</v>
      </c>
      <c r="AC1290" s="10">
        <v>0</v>
      </c>
      <c r="AD1290" s="10">
        <v>0</v>
      </c>
      <c r="AE1290" s="10">
        <v>0</v>
      </c>
      <c r="AF1290" s="10">
        <v>0</v>
      </c>
      <c r="AG1290" s="10">
        <v>0</v>
      </c>
      <c r="AH1290" s="10">
        <v>0</v>
      </c>
      <c r="AI1290" s="10">
        <v>0</v>
      </c>
      <c r="AJ1290" s="10">
        <v>0</v>
      </c>
      <c r="AK1290" s="10">
        <v>0</v>
      </c>
      <c r="AL1290" s="10">
        <v>0</v>
      </c>
      <c r="AM1290" s="10">
        <v>0</v>
      </c>
      <c r="AN1290" s="10">
        <v>0</v>
      </c>
      <c r="AO1290" s="10">
        <v>1.98</v>
      </c>
      <c r="AP1290" s="10">
        <v>0</v>
      </c>
      <c r="AQ1290" s="10">
        <v>0</v>
      </c>
      <c r="AR1290" s="10">
        <v>0</v>
      </c>
      <c r="AS1290" s="16">
        <v>0</v>
      </c>
      <c r="AT1290" s="16">
        <v>0</v>
      </c>
      <c r="AU1290" s="16">
        <v>0</v>
      </c>
      <c r="AV1290" s="16">
        <v>0</v>
      </c>
      <c r="AW1290" s="16" t="str">
        <v/>
      </c>
      <c r="AX1290" s="10">
        <f t="shared" si="142"/>
        <v>1.98</v>
      </c>
      <c r="AY1290" s="10">
        <f>SUM(Z1290:AK1290)</f>
        <v>0</v>
      </c>
      <c r="AZ1290" s="2" t="s">
        <v>119</v>
      </c>
      <c r="BA1290" s="10">
        <f t="shared" si="143"/>
        <v>0.33</v>
      </c>
      <c r="BB1290" s="36" t="s">
        <v>118</v>
      </c>
      <c r="BC1290" s="39" t="str">
        <f t="shared" si="144"/>
        <v/>
      </c>
      <c r="BD1290" s="16">
        <f>SUM(AR1290:AW1290)</f>
        <v>0</v>
      </c>
      <c r="BE1290" s="10">
        <f>SUM(AL1290:AQ1290)</f>
        <v>1.98</v>
      </c>
      <c r="BF1290" s="12">
        <f t="shared" si="145"/>
        <v>0</v>
      </c>
      <c r="BG1290" s="12">
        <f t="shared" si="146"/>
        <v>1</v>
      </c>
      <c r="BH1290" s="9">
        <f t="shared" si="147"/>
        <v>1.98</v>
      </c>
      <c r="BI1290" s="39" t="str">
        <f t="shared" si="148"/>
        <v/>
      </c>
      <c r="BK1290" s="75"/>
    </row>
    <row r="1291" spans="1:63">
      <c r="A1291" s="2">
        <v>1288</v>
      </c>
      <c r="B1291" s="2">
        <v>2025</v>
      </c>
      <c r="C1291" s="1">
        <v>0</v>
      </c>
      <c r="D1291" s="37" t="str">
        <v>0015g00001f6fOPAAY</v>
      </c>
      <c r="E1291" s="37" t="str">
        <v>PRINCE IRON STORE</v>
      </c>
      <c r="F1291" s="37" t="str">
        <v>PUNJAB</v>
      </c>
      <c r="G1291" s="37" t="str">
        <v>MANSA</v>
      </c>
      <c r="H1291" s="37" t="str">
        <v>Sardulgarh</v>
      </c>
      <c r="I1291" s="37" t="str">
        <v>RAMDOOT UDHYOG PRIVATE LIMITED</v>
      </c>
      <c r="J1291" s="37" t="str">
        <v>Sonu Kumar</v>
      </c>
      <c r="K1291" s="37">
        <v>0</v>
      </c>
      <c r="L1291" s="37" t="str">
        <v>C13168</v>
      </c>
      <c r="M1291" s="37" t="str">
        <v>North</v>
      </c>
      <c r="N1291" s="2">
        <v>151507</v>
      </c>
      <c r="O1291" s="2" t="str">
        <v>03ADYPJ9326M1ZU</v>
      </c>
      <c r="P1291" s="2">
        <v>9815906166</v>
      </c>
      <c r="Q1291" s="2" t="str">
        <v>Jul'25</v>
      </c>
      <c r="R1291" s="2">
        <v>2026</v>
      </c>
      <c r="S1291" s="1">
        <v>0</v>
      </c>
      <c r="T1291" s="2">
        <v>60</v>
      </c>
      <c r="U1291" s="1">
        <v>6.6666666666666666E-2</v>
      </c>
      <c r="V1291" s="1" t="str">
        <v>Challenger</v>
      </c>
      <c r="W1291" s="10">
        <v>0</v>
      </c>
      <c r="X1291" s="10">
        <v>0</v>
      </c>
      <c r="Y1291" s="10">
        <v>0</v>
      </c>
      <c r="Z1291" s="10">
        <v>0</v>
      </c>
      <c r="AA1291" s="10">
        <v>0</v>
      </c>
      <c r="AB1291" s="10">
        <v>0</v>
      </c>
      <c r="AC1291" s="10">
        <v>0</v>
      </c>
      <c r="AD1291" s="10">
        <v>0</v>
      </c>
      <c r="AE1291" s="10">
        <v>0</v>
      </c>
      <c r="AF1291" s="10">
        <v>0</v>
      </c>
      <c r="AG1291" s="10">
        <v>0</v>
      </c>
      <c r="AH1291" s="10">
        <v>0</v>
      </c>
      <c r="AI1291" s="10">
        <v>0</v>
      </c>
      <c r="AJ1291" s="10">
        <v>0</v>
      </c>
      <c r="AK1291" s="10">
        <v>0</v>
      </c>
      <c r="AL1291" s="10">
        <v>0</v>
      </c>
      <c r="AM1291" s="10">
        <v>0</v>
      </c>
      <c r="AN1291" s="10">
        <v>0</v>
      </c>
      <c r="AO1291" s="10">
        <v>16.14</v>
      </c>
      <c r="AP1291" s="10">
        <v>13.44</v>
      </c>
      <c r="AQ1291" s="10">
        <v>0</v>
      </c>
      <c r="AR1291" s="10">
        <v>0</v>
      </c>
      <c r="AS1291" s="16">
        <v>11.82</v>
      </c>
      <c r="AT1291" s="16">
        <v>12</v>
      </c>
      <c r="AU1291" s="16">
        <v>0</v>
      </c>
      <c r="AV1291" s="16">
        <v>0</v>
      </c>
      <c r="AW1291" s="16" t="str">
        <v/>
      </c>
      <c r="AX1291" s="10">
        <f t="shared" si="142"/>
        <v>53.4</v>
      </c>
      <c r="AY1291" s="10">
        <f>SUM(Z1291:AK1291)</f>
        <v>0</v>
      </c>
      <c r="AZ1291" s="2" t="s">
        <v>119</v>
      </c>
      <c r="BA1291" s="10">
        <f t="shared" si="143"/>
        <v>4.93</v>
      </c>
      <c r="BB1291" s="36" t="s">
        <v>118</v>
      </c>
      <c r="BC1291" s="39" t="str">
        <f t="shared" si="144"/>
        <v/>
      </c>
      <c r="BD1291" s="16">
        <f>SUM(AR1291:AW1291)</f>
        <v>23.82</v>
      </c>
      <c r="BE1291" s="10">
        <f>SUM(AL1291:AQ1291)</f>
        <v>29.58</v>
      </c>
      <c r="BF1291" s="12">
        <f t="shared" si="145"/>
        <v>0.44606741573033709</v>
      </c>
      <c r="BG1291" s="12">
        <f t="shared" si="146"/>
        <v>0.55393258426966285</v>
      </c>
      <c r="BH1291" s="9">
        <f t="shared" si="147"/>
        <v>53.4</v>
      </c>
      <c r="BI1291" s="39" t="str">
        <f t="shared" si="148"/>
        <v/>
      </c>
      <c r="BK1291" s="75"/>
    </row>
    <row r="1292" spans="1:63">
      <c r="A1292" s="2">
        <v>1289</v>
      </c>
      <c r="B1292" s="2">
        <v>2025</v>
      </c>
      <c r="C1292" s="1">
        <v>0</v>
      </c>
      <c r="D1292" s="37" t="str">
        <v>001J100000VoA12IAF</v>
      </c>
      <c r="E1292" s="37" t="str">
        <v>BISWA STEELS</v>
      </c>
      <c r="F1292" s="37" t="str">
        <v>ODISHA</v>
      </c>
      <c r="G1292" s="37" t="str">
        <v>KALAHANDI</v>
      </c>
      <c r="H1292" s="37">
        <v>0</v>
      </c>
      <c r="I1292" s="37" t="str">
        <v>SACHDEVA ISPAT PVT LTD</v>
      </c>
      <c r="J1292" s="37" t="str">
        <v>Amit Behera</v>
      </c>
      <c r="K1292" s="37">
        <v>0</v>
      </c>
      <c r="L1292" s="37" t="str">
        <v>C12823</v>
      </c>
      <c r="M1292" s="37" t="str">
        <v>Central</v>
      </c>
      <c r="N1292" s="2">
        <v>766001</v>
      </c>
      <c r="O1292" s="2">
        <v>0</v>
      </c>
      <c r="P1292" s="2">
        <v>0</v>
      </c>
      <c r="Q1292" s="2" t="str">
        <v>Jul'25</v>
      </c>
      <c r="R1292" s="2">
        <v>2026</v>
      </c>
      <c r="S1292" s="1">
        <v>0</v>
      </c>
      <c r="T1292" s="2">
        <v>80</v>
      </c>
      <c r="U1292" s="1">
        <v>1.2500000000000001E-2</v>
      </c>
      <c r="V1292" s="1" t="str">
        <v>Challenger</v>
      </c>
      <c r="W1292" s="10">
        <v>0</v>
      </c>
      <c r="X1292" s="10">
        <v>0</v>
      </c>
      <c r="Y1292" s="10">
        <v>0</v>
      </c>
      <c r="Z1292" s="10">
        <v>0</v>
      </c>
      <c r="AA1292" s="10">
        <v>0</v>
      </c>
      <c r="AB1292" s="10">
        <v>0</v>
      </c>
      <c r="AC1292" s="10">
        <v>0</v>
      </c>
      <c r="AD1292" s="10">
        <v>0</v>
      </c>
      <c r="AE1292" s="10">
        <v>0</v>
      </c>
      <c r="AF1292" s="10">
        <v>0</v>
      </c>
      <c r="AG1292" s="10">
        <v>0</v>
      </c>
      <c r="AH1292" s="10">
        <v>0</v>
      </c>
      <c r="AI1292" s="10">
        <v>0</v>
      </c>
      <c r="AJ1292" s="10">
        <v>0</v>
      </c>
      <c r="AK1292" s="10">
        <v>0</v>
      </c>
      <c r="AL1292" s="10">
        <v>0</v>
      </c>
      <c r="AM1292" s="10">
        <v>0</v>
      </c>
      <c r="AN1292" s="10">
        <v>0</v>
      </c>
      <c r="AO1292" s="10">
        <v>25.86</v>
      </c>
      <c r="AP1292" s="10">
        <v>0</v>
      </c>
      <c r="AQ1292" s="10">
        <v>0</v>
      </c>
      <c r="AR1292" s="10">
        <v>0</v>
      </c>
      <c r="AS1292" s="16">
        <v>12.11</v>
      </c>
      <c r="AT1292" s="16">
        <v>0</v>
      </c>
      <c r="AU1292" s="16">
        <v>0</v>
      </c>
      <c r="AV1292" s="16">
        <v>3</v>
      </c>
      <c r="AW1292" s="16" t="str">
        <v/>
      </c>
      <c r="AX1292" s="10">
        <f t="shared" si="142"/>
        <v>40.97</v>
      </c>
      <c r="AY1292" s="10">
        <f>SUM(Z1292:AK1292)</f>
        <v>0</v>
      </c>
      <c r="AZ1292" s="2" t="s">
        <v>119</v>
      </c>
      <c r="BA1292" s="10">
        <f t="shared" si="143"/>
        <v>4.3099999999999996</v>
      </c>
      <c r="BB1292" s="36" t="s">
        <v>118</v>
      </c>
      <c r="BC1292" s="39" t="str">
        <f t="shared" si="144"/>
        <v/>
      </c>
      <c r="BD1292" s="16">
        <f>SUM(AR1292:AW1292)</f>
        <v>15.11</v>
      </c>
      <c r="BE1292" s="10">
        <f>SUM(AL1292:AQ1292)</f>
        <v>25.86</v>
      </c>
      <c r="BF1292" s="12">
        <f t="shared" si="145"/>
        <v>0.36880644373932148</v>
      </c>
      <c r="BG1292" s="12">
        <f t="shared" si="146"/>
        <v>0.63119355626067852</v>
      </c>
      <c r="BH1292" s="9">
        <f t="shared" si="147"/>
        <v>40.97</v>
      </c>
      <c r="BI1292" s="39" t="str">
        <f t="shared" si="148"/>
        <v/>
      </c>
      <c r="BK1292" s="75"/>
    </row>
    <row r="1293" spans="1:63">
      <c r="A1293" s="2">
        <v>1290</v>
      </c>
      <c r="B1293" s="2">
        <v>2025</v>
      </c>
      <c r="C1293" s="1">
        <v>0</v>
      </c>
      <c r="D1293" s="37" t="str">
        <v>0015g00001dHaakAAC</v>
      </c>
      <c r="E1293" s="37" t="str">
        <v>GOYAL STEELS</v>
      </c>
      <c r="F1293" s="37" t="str">
        <v>PUNJAB</v>
      </c>
      <c r="G1293" s="37" t="str">
        <v>BATHINDA</v>
      </c>
      <c r="H1293" s="37" t="str">
        <v>Maur</v>
      </c>
      <c r="I1293" s="37" t="str">
        <v>Tanvi Sales</v>
      </c>
      <c r="J1293" s="37" t="str">
        <v>Sonu Kumar</v>
      </c>
      <c r="K1293" s="37">
        <v>0</v>
      </c>
      <c r="L1293" s="37" t="str">
        <v>001J100000Vo0ZgIAJ</v>
      </c>
      <c r="M1293" s="37" t="str">
        <v>North</v>
      </c>
      <c r="N1293" s="2">
        <v>151509</v>
      </c>
      <c r="O1293" s="2">
        <v>0</v>
      </c>
      <c r="P1293" s="2">
        <v>0</v>
      </c>
      <c r="Q1293" s="2" t="str">
        <v>Jul'25</v>
      </c>
      <c r="R1293" s="2">
        <v>2026</v>
      </c>
      <c r="S1293" s="1">
        <v>0</v>
      </c>
      <c r="T1293" s="2">
        <v>50</v>
      </c>
      <c r="U1293" s="1">
        <v>0</v>
      </c>
      <c r="V1293" s="1" t="str">
        <v>Minor</v>
      </c>
      <c r="W1293" s="10">
        <v>0</v>
      </c>
      <c r="X1293" s="10">
        <v>0</v>
      </c>
      <c r="Y1293" s="10">
        <v>0</v>
      </c>
      <c r="Z1293" s="10">
        <v>0</v>
      </c>
      <c r="AA1293" s="10">
        <v>0</v>
      </c>
      <c r="AB1293" s="10">
        <v>0</v>
      </c>
      <c r="AC1293" s="10">
        <v>0</v>
      </c>
      <c r="AD1293" s="10">
        <v>0</v>
      </c>
      <c r="AE1293" s="10">
        <v>0</v>
      </c>
      <c r="AF1293" s="10">
        <v>0</v>
      </c>
      <c r="AG1293" s="10">
        <v>0</v>
      </c>
      <c r="AH1293" s="10">
        <v>0</v>
      </c>
      <c r="AI1293" s="10">
        <v>0</v>
      </c>
      <c r="AJ1293" s="10">
        <v>0</v>
      </c>
      <c r="AK1293" s="10">
        <v>0</v>
      </c>
      <c r="AL1293" s="10">
        <v>0</v>
      </c>
      <c r="AM1293" s="10">
        <v>0</v>
      </c>
      <c r="AN1293" s="10">
        <v>0</v>
      </c>
      <c r="AO1293" s="10">
        <v>14.98</v>
      </c>
      <c r="AP1293" s="10">
        <v>0</v>
      </c>
      <c r="AQ1293" s="10">
        <v>0</v>
      </c>
      <c r="AR1293" s="10">
        <v>0</v>
      </c>
      <c r="AS1293" s="16">
        <v>0</v>
      </c>
      <c r="AT1293" s="16">
        <v>0</v>
      </c>
      <c r="AU1293" s="16">
        <v>0</v>
      </c>
      <c r="AV1293" s="16">
        <v>0</v>
      </c>
      <c r="AW1293" s="16" t="str">
        <v/>
      </c>
      <c r="AX1293" s="10">
        <f t="shared" si="142"/>
        <v>14.98</v>
      </c>
      <c r="AY1293" s="10">
        <f>SUM(Z1293:AK1293)</f>
        <v>0</v>
      </c>
      <c r="AZ1293" s="2" t="s">
        <v>119</v>
      </c>
      <c r="BA1293" s="10">
        <f t="shared" si="143"/>
        <v>2.4966666666666666</v>
      </c>
      <c r="BB1293" s="36" t="s">
        <v>118</v>
      </c>
      <c r="BC1293" s="39" t="str">
        <f t="shared" si="144"/>
        <v/>
      </c>
      <c r="BD1293" s="16">
        <f>SUM(AR1293:AW1293)</f>
        <v>0</v>
      </c>
      <c r="BE1293" s="10">
        <f>SUM(AL1293:AQ1293)</f>
        <v>14.98</v>
      </c>
      <c r="BF1293" s="12">
        <f t="shared" si="145"/>
        <v>0</v>
      </c>
      <c r="BG1293" s="12">
        <f t="shared" si="146"/>
        <v>1</v>
      </c>
      <c r="BH1293" s="9">
        <f t="shared" si="147"/>
        <v>14.98</v>
      </c>
      <c r="BI1293" s="39" t="str">
        <f t="shared" si="148"/>
        <v/>
      </c>
      <c r="BK1293" s="75"/>
    </row>
    <row r="1294" spans="1:63">
      <c r="A1294" s="2">
        <v>1291</v>
      </c>
      <c r="B1294" s="2">
        <v>2025</v>
      </c>
      <c r="C1294" s="1">
        <v>0</v>
      </c>
      <c r="D1294" s="37" t="str">
        <v>001J100000VnbMeIAJ</v>
      </c>
      <c r="E1294" s="37" t="str">
        <v>M/S J.K.HARDWARE</v>
      </c>
      <c r="F1294" s="37" t="str">
        <v>WEST BENGAL</v>
      </c>
      <c r="G1294" s="37" t="str">
        <v>MURSHIDABAD</v>
      </c>
      <c r="H1294" s="37">
        <v>0</v>
      </c>
      <c r="I1294" s="37" t="str">
        <v>CHANDRA TRADERS</v>
      </c>
      <c r="J1294" s="37" t="str">
        <v>Shirshendu saha</v>
      </c>
      <c r="K1294" s="37">
        <v>0</v>
      </c>
      <c r="L1294" s="37" t="str">
        <v>001J100000RyPTBIA3</v>
      </c>
      <c r="M1294" s="37" t="str">
        <v>East</v>
      </c>
      <c r="N1294" s="2">
        <v>742149</v>
      </c>
      <c r="O1294" s="2" t="str">
        <v>19EKIPK5494N1Z6</v>
      </c>
      <c r="P1294" s="2">
        <v>9832232305</v>
      </c>
      <c r="Q1294" s="2" t="str">
        <v>Jul'25</v>
      </c>
      <c r="R1294" s="2">
        <v>2026</v>
      </c>
      <c r="S1294" s="1">
        <v>0</v>
      </c>
      <c r="T1294" s="2">
        <v>500</v>
      </c>
      <c r="U1294" s="1">
        <v>0</v>
      </c>
      <c r="V1294" s="1" t="str">
        <v>Alien</v>
      </c>
      <c r="W1294" s="10">
        <v>0</v>
      </c>
      <c r="X1294" s="10">
        <v>0</v>
      </c>
      <c r="Y1294" s="10">
        <v>0</v>
      </c>
      <c r="Z1294" s="10">
        <v>0</v>
      </c>
      <c r="AA1294" s="10">
        <v>0</v>
      </c>
      <c r="AB1294" s="10">
        <v>0</v>
      </c>
      <c r="AC1294" s="10">
        <v>0</v>
      </c>
      <c r="AD1294" s="10">
        <v>0</v>
      </c>
      <c r="AE1294" s="10">
        <v>0</v>
      </c>
      <c r="AF1294" s="10">
        <v>0</v>
      </c>
      <c r="AG1294" s="10">
        <v>0</v>
      </c>
      <c r="AH1294" s="10">
        <v>0</v>
      </c>
      <c r="AI1294" s="10">
        <v>0</v>
      </c>
      <c r="AJ1294" s="10">
        <v>0</v>
      </c>
      <c r="AK1294" s="10">
        <v>0</v>
      </c>
      <c r="AL1294" s="10">
        <v>0</v>
      </c>
      <c r="AM1294" s="10">
        <v>0</v>
      </c>
      <c r="AN1294" s="10">
        <v>0</v>
      </c>
      <c r="AO1294" s="10">
        <v>4</v>
      </c>
      <c r="AP1294" s="10">
        <v>5</v>
      </c>
      <c r="AQ1294" s="10">
        <v>3</v>
      </c>
      <c r="AR1294" s="10">
        <v>1.5</v>
      </c>
      <c r="AS1294" s="16">
        <v>10</v>
      </c>
      <c r="AT1294" s="16">
        <v>0</v>
      </c>
      <c r="AU1294" s="16">
        <v>0</v>
      </c>
      <c r="AV1294" s="16">
        <v>0</v>
      </c>
      <c r="AW1294" s="16" t="str">
        <v/>
      </c>
      <c r="AX1294" s="10">
        <f t="shared" si="142"/>
        <v>23.5</v>
      </c>
      <c r="AY1294" s="10">
        <f>SUM(Z1294:AK1294)</f>
        <v>0</v>
      </c>
      <c r="AZ1294" s="2" t="s">
        <v>119</v>
      </c>
      <c r="BA1294" s="10">
        <f t="shared" si="143"/>
        <v>2</v>
      </c>
      <c r="BB1294" s="36" t="s">
        <v>118</v>
      </c>
      <c r="BC1294" s="39" t="str">
        <f t="shared" si="144"/>
        <v/>
      </c>
      <c r="BD1294" s="16">
        <f>SUM(AR1294:AW1294)</f>
        <v>11.5</v>
      </c>
      <c r="BE1294" s="10">
        <f>SUM(AL1294:AQ1294)</f>
        <v>12</v>
      </c>
      <c r="BF1294" s="12">
        <f t="shared" si="145"/>
        <v>0.48936170212765956</v>
      </c>
      <c r="BG1294" s="12">
        <f t="shared" si="146"/>
        <v>0.51063829787234039</v>
      </c>
      <c r="BH1294" s="9">
        <f t="shared" si="147"/>
        <v>23.5</v>
      </c>
      <c r="BI1294" s="39" t="str">
        <f t="shared" si="148"/>
        <v/>
      </c>
      <c r="BK1294" s="75"/>
    </row>
    <row r="1295" spans="1:63">
      <c r="A1295" s="2">
        <v>1292</v>
      </c>
      <c r="B1295" s="2">
        <v>2025</v>
      </c>
      <c r="C1295" s="1">
        <v>0</v>
      </c>
      <c r="D1295" s="37" t="str">
        <v>001J100000VnfaCIAR</v>
      </c>
      <c r="E1295" s="37" t="str">
        <v>M/S DEBENDRA KUMAR JAIN</v>
      </c>
      <c r="F1295" s="37" t="str">
        <v>WEST BENGAL</v>
      </c>
      <c r="G1295" s="37" t="str">
        <v>MURSHIDABAD</v>
      </c>
      <c r="H1295" s="37">
        <v>0</v>
      </c>
      <c r="I1295" s="37" t="str">
        <v>CHANDRA TRADERS</v>
      </c>
      <c r="J1295" s="37" t="str">
        <v>Shirshendu saha</v>
      </c>
      <c r="K1295" s="37">
        <v>0</v>
      </c>
      <c r="L1295" s="37" t="str">
        <v>001J100000RyPTBIA3</v>
      </c>
      <c r="M1295" s="37" t="str">
        <v>East</v>
      </c>
      <c r="N1295" s="2">
        <v>742103</v>
      </c>
      <c r="O1295" s="2" t="str">
        <v>19AAFFD9356B1ZE</v>
      </c>
      <c r="P1295" s="2">
        <v>9434069399</v>
      </c>
      <c r="Q1295" s="2" t="str">
        <v>Jul'25</v>
      </c>
      <c r="R1295" s="2">
        <v>2026</v>
      </c>
      <c r="S1295" s="1">
        <v>0</v>
      </c>
      <c r="T1295" s="2">
        <v>900</v>
      </c>
      <c r="U1295" s="1">
        <v>0</v>
      </c>
      <c r="V1295" s="1" t="str">
        <v>Alien</v>
      </c>
      <c r="W1295" s="10">
        <v>0</v>
      </c>
      <c r="X1295" s="10">
        <v>0</v>
      </c>
      <c r="Y1295" s="10">
        <v>0</v>
      </c>
      <c r="Z1295" s="10">
        <v>0</v>
      </c>
      <c r="AA1295" s="10">
        <v>0</v>
      </c>
      <c r="AB1295" s="10">
        <v>0</v>
      </c>
      <c r="AC1295" s="10">
        <v>0</v>
      </c>
      <c r="AD1295" s="10">
        <v>0</v>
      </c>
      <c r="AE1295" s="10">
        <v>0</v>
      </c>
      <c r="AF1295" s="10">
        <v>0</v>
      </c>
      <c r="AG1295" s="10">
        <v>0</v>
      </c>
      <c r="AH1295" s="10">
        <v>0</v>
      </c>
      <c r="AI1295" s="10">
        <v>0</v>
      </c>
      <c r="AJ1295" s="10">
        <v>0</v>
      </c>
      <c r="AK1295" s="10">
        <v>0</v>
      </c>
      <c r="AL1295" s="10">
        <v>0</v>
      </c>
      <c r="AM1295" s="10">
        <v>0</v>
      </c>
      <c r="AN1295" s="10">
        <v>0</v>
      </c>
      <c r="AO1295" s="10">
        <v>4</v>
      </c>
      <c r="AP1295" s="10">
        <v>0</v>
      </c>
      <c r="AQ1295" s="10">
        <v>0</v>
      </c>
      <c r="AR1295" s="10">
        <v>0</v>
      </c>
      <c r="AS1295" s="16">
        <v>0</v>
      </c>
      <c r="AT1295" s="16">
        <v>0</v>
      </c>
      <c r="AU1295" s="16">
        <v>0</v>
      </c>
      <c r="AV1295" s="16">
        <v>0</v>
      </c>
      <c r="AW1295" s="16" t="str">
        <v/>
      </c>
      <c r="AX1295" s="10">
        <f t="shared" si="142"/>
        <v>4</v>
      </c>
      <c r="AY1295" s="10">
        <f>SUM(Z1295:AK1295)</f>
        <v>0</v>
      </c>
      <c r="AZ1295" s="2" t="s">
        <v>119</v>
      </c>
      <c r="BA1295" s="10">
        <f t="shared" si="143"/>
        <v>0.66666666666666663</v>
      </c>
      <c r="BB1295" s="36" t="s">
        <v>118</v>
      </c>
      <c r="BC1295" s="39" t="str">
        <f t="shared" si="144"/>
        <v/>
      </c>
      <c r="BD1295" s="16">
        <f>SUM(AR1295:AW1295)</f>
        <v>0</v>
      </c>
      <c r="BE1295" s="10">
        <f>SUM(AL1295:AQ1295)</f>
        <v>4</v>
      </c>
      <c r="BF1295" s="12">
        <f t="shared" si="145"/>
        <v>0</v>
      </c>
      <c r="BG1295" s="12">
        <f t="shared" si="146"/>
        <v>1</v>
      </c>
      <c r="BH1295" s="9">
        <f t="shared" si="147"/>
        <v>4</v>
      </c>
      <c r="BI1295" s="39" t="str">
        <f t="shared" si="148"/>
        <v/>
      </c>
      <c r="BK1295" s="75"/>
    </row>
    <row r="1296" spans="1:63">
      <c r="A1296" s="2">
        <v>1293</v>
      </c>
      <c r="B1296" s="2">
        <v>2025</v>
      </c>
      <c r="C1296" s="1">
        <v>0</v>
      </c>
      <c r="D1296" s="37" t="str">
        <v>001J100000VnW5zIAF</v>
      </c>
      <c r="E1296" s="37" t="str">
        <v>R N HARDWARE</v>
      </c>
      <c r="F1296" s="37" t="str">
        <v>WEST BENGAL</v>
      </c>
      <c r="G1296" s="37" t="str">
        <v>MURSHIDABAD</v>
      </c>
      <c r="H1296" s="37">
        <v>0</v>
      </c>
      <c r="I1296" s="37" t="str">
        <v>CHANDRA TRADERS</v>
      </c>
      <c r="J1296" s="37" t="str">
        <v>Shirshendu saha</v>
      </c>
      <c r="K1296" s="37">
        <v>0</v>
      </c>
      <c r="L1296" s="37" t="str">
        <v>001J100000RyPTBIA3</v>
      </c>
      <c r="M1296" s="37" t="str">
        <v>East</v>
      </c>
      <c r="N1296" s="2">
        <v>742136</v>
      </c>
      <c r="O1296" s="2" t="str">
        <v>19ABIPI5163R1ZX</v>
      </c>
      <c r="P1296" s="2">
        <v>9733813851</v>
      </c>
      <c r="Q1296" s="2" t="str">
        <v>Jul'25</v>
      </c>
      <c r="R1296" s="2">
        <v>2026</v>
      </c>
      <c r="S1296" s="1">
        <v>0</v>
      </c>
      <c r="T1296" s="2">
        <v>250</v>
      </c>
      <c r="U1296" s="1">
        <v>0</v>
      </c>
      <c r="V1296" s="1" t="str">
        <v>Alien</v>
      </c>
      <c r="W1296" s="10">
        <v>0</v>
      </c>
      <c r="X1296" s="10">
        <v>0</v>
      </c>
      <c r="Y1296" s="10">
        <v>0</v>
      </c>
      <c r="Z1296" s="10">
        <v>0</v>
      </c>
      <c r="AA1296" s="10">
        <v>0</v>
      </c>
      <c r="AB1296" s="10">
        <v>0</v>
      </c>
      <c r="AC1296" s="10">
        <v>0</v>
      </c>
      <c r="AD1296" s="10">
        <v>0</v>
      </c>
      <c r="AE1296" s="10">
        <v>0</v>
      </c>
      <c r="AF1296" s="10">
        <v>0</v>
      </c>
      <c r="AG1296" s="10">
        <v>0</v>
      </c>
      <c r="AH1296" s="10">
        <v>0</v>
      </c>
      <c r="AI1296" s="10">
        <v>0</v>
      </c>
      <c r="AJ1296" s="10">
        <v>0</v>
      </c>
      <c r="AK1296" s="10">
        <v>0</v>
      </c>
      <c r="AL1296" s="10">
        <v>0</v>
      </c>
      <c r="AM1296" s="10">
        <v>0</v>
      </c>
      <c r="AN1296" s="10">
        <v>0</v>
      </c>
      <c r="AO1296" s="10">
        <v>4</v>
      </c>
      <c r="AP1296" s="10">
        <v>0</v>
      </c>
      <c r="AQ1296" s="10">
        <v>0</v>
      </c>
      <c r="AR1296" s="10">
        <v>0</v>
      </c>
      <c r="AS1296" s="16">
        <v>0</v>
      </c>
      <c r="AT1296" s="16">
        <v>0</v>
      </c>
      <c r="AU1296" s="16">
        <v>0</v>
      </c>
      <c r="AV1296" s="16">
        <v>0</v>
      </c>
      <c r="AW1296" s="16" t="str">
        <v/>
      </c>
      <c r="AX1296" s="10">
        <f t="shared" si="142"/>
        <v>4</v>
      </c>
      <c r="AY1296" s="10">
        <f>SUM(Z1296:AK1296)</f>
        <v>0</v>
      </c>
      <c r="AZ1296" s="2" t="s">
        <v>119</v>
      </c>
      <c r="BA1296" s="10">
        <f t="shared" si="143"/>
        <v>0.66666666666666663</v>
      </c>
      <c r="BB1296" s="36" t="s">
        <v>118</v>
      </c>
      <c r="BC1296" s="39" t="str">
        <f t="shared" si="144"/>
        <v/>
      </c>
      <c r="BD1296" s="16">
        <f>SUM(AR1296:AW1296)</f>
        <v>0</v>
      </c>
      <c r="BE1296" s="10">
        <f>SUM(AL1296:AQ1296)</f>
        <v>4</v>
      </c>
      <c r="BF1296" s="12">
        <f t="shared" si="145"/>
        <v>0</v>
      </c>
      <c r="BG1296" s="12">
        <f t="shared" si="146"/>
        <v>1</v>
      </c>
      <c r="BH1296" s="9">
        <f t="shared" si="147"/>
        <v>4</v>
      </c>
      <c r="BI1296" s="39" t="str">
        <f t="shared" si="148"/>
        <v/>
      </c>
      <c r="BK1296" s="75"/>
    </row>
    <row r="1297" spans="1:63">
      <c r="A1297" s="2">
        <v>1294</v>
      </c>
      <c r="B1297" s="2">
        <v>2025</v>
      </c>
      <c r="C1297" s="1">
        <v>0</v>
      </c>
      <c r="D1297" s="37" t="str">
        <v>001fw000002G9fhAAC</v>
      </c>
      <c r="E1297" s="37" t="str">
        <v>ITIKA HARDWARE</v>
      </c>
      <c r="F1297" s="37" t="str">
        <v>WEST BENGAL</v>
      </c>
      <c r="G1297" s="37" t="str">
        <v>MURSHIDABAD</v>
      </c>
      <c r="H1297" s="37">
        <v>0</v>
      </c>
      <c r="I1297" s="37" t="str">
        <v>CHANDRA TRADERS</v>
      </c>
      <c r="J1297" s="37" t="str">
        <v>Shirshendu saha</v>
      </c>
      <c r="K1297" s="37">
        <v>0</v>
      </c>
      <c r="L1297" s="37" t="str">
        <v>001J100000RyPTBIA3</v>
      </c>
      <c r="M1297" s="37" t="str">
        <v>East</v>
      </c>
      <c r="N1297" s="2">
        <v>742304</v>
      </c>
      <c r="O1297" s="2" t="str">
        <v>19EHNPS7893R1ZL</v>
      </c>
      <c r="P1297" s="2">
        <v>8926494851</v>
      </c>
      <c r="Q1297" s="2" t="str">
        <v>Jul'25</v>
      </c>
      <c r="R1297" s="2">
        <v>2026</v>
      </c>
      <c r="S1297" s="1">
        <v>0</v>
      </c>
      <c r="T1297" s="2">
        <v>50</v>
      </c>
      <c r="U1297" s="1">
        <v>3.3333333333333333E-2</v>
      </c>
      <c r="V1297" s="1" t="str">
        <v>Minor</v>
      </c>
      <c r="W1297" s="10">
        <v>0</v>
      </c>
      <c r="X1297" s="10">
        <v>0</v>
      </c>
      <c r="Y1297" s="10">
        <v>0</v>
      </c>
      <c r="Z1297" s="10">
        <v>0</v>
      </c>
      <c r="AA1297" s="10">
        <v>0</v>
      </c>
      <c r="AB1297" s="10">
        <v>0</v>
      </c>
      <c r="AC1297" s="10">
        <v>0</v>
      </c>
      <c r="AD1297" s="10">
        <v>0</v>
      </c>
      <c r="AE1297" s="10">
        <v>0</v>
      </c>
      <c r="AF1297" s="10">
        <v>0</v>
      </c>
      <c r="AG1297" s="10">
        <v>0</v>
      </c>
      <c r="AH1297" s="10">
        <v>0</v>
      </c>
      <c r="AI1297" s="10">
        <v>0</v>
      </c>
      <c r="AJ1297" s="10">
        <v>0</v>
      </c>
      <c r="AK1297" s="10">
        <v>0</v>
      </c>
      <c r="AL1297" s="10">
        <v>0</v>
      </c>
      <c r="AM1297" s="10">
        <v>0</v>
      </c>
      <c r="AN1297" s="10">
        <v>0</v>
      </c>
      <c r="AO1297" s="10">
        <v>4</v>
      </c>
      <c r="AP1297" s="10">
        <v>0</v>
      </c>
      <c r="AQ1297" s="10">
        <v>0</v>
      </c>
      <c r="AR1297" s="10">
        <v>0</v>
      </c>
      <c r="AS1297" s="16">
        <v>10</v>
      </c>
      <c r="AT1297" s="16">
        <v>0</v>
      </c>
      <c r="AU1297" s="16">
        <v>0</v>
      </c>
      <c r="AV1297" s="16">
        <v>5</v>
      </c>
      <c r="AW1297" s="16" t="str">
        <v/>
      </c>
      <c r="AX1297" s="10">
        <f t="shared" si="142"/>
        <v>19</v>
      </c>
      <c r="AY1297" s="10">
        <f>SUM(Z1297:AK1297)</f>
        <v>0</v>
      </c>
      <c r="AZ1297" s="2" t="s">
        <v>119</v>
      </c>
      <c r="BA1297" s="10">
        <f t="shared" si="143"/>
        <v>0.66666666666666663</v>
      </c>
      <c r="BB1297" s="36" t="s">
        <v>118</v>
      </c>
      <c r="BC1297" s="39" t="str">
        <f t="shared" si="144"/>
        <v/>
      </c>
      <c r="BD1297" s="16">
        <f>SUM(AR1297:AW1297)</f>
        <v>15</v>
      </c>
      <c r="BE1297" s="10">
        <f>SUM(AL1297:AQ1297)</f>
        <v>4</v>
      </c>
      <c r="BF1297" s="12">
        <f t="shared" si="145"/>
        <v>0.78947368421052633</v>
      </c>
      <c r="BG1297" s="12">
        <f t="shared" si="146"/>
        <v>0.21052631578947367</v>
      </c>
      <c r="BH1297" s="9">
        <f t="shared" si="147"/>
        <v>19</v>
      </c>
      <c r="BI1297" s="39" t="str">
        <f t="shared" si="148"/>
        <v/>
      </c>
      <c r="BK1297" s="75"/>
    </row>
    <row r="1298" spans="1:63">
      <c r="A1298" s="2">
        <v>1295</v>
      </c>
      <c r="B1298" s="2">
        <v>2025</v>
      </c>
      <c r="C1298" s="1">
        <v>0</v>
      </c>
      <c r="D1298" s="37" t="str">
        <v>001J100000VnSUgIAN</v>
      </c>
      <c r="E1298" s="37" t="str">
        <v>R S BUILDING MATERIAL</v>
      </c>
      <c r="F1298" s="37" t="str">
        <v>UTTAR PRADESH</v>
      </c>
      <c r="G1298" s="37" t="str">
        <v>AGRA</v>
      </c>
      <c r="H1298" s="37">
        <v>0</v>
      </c>
      <c r="I1298" s="37" t="str">
        <v>DINESH STEEL PRIVATE LIMITED</v>
      </c>
      <c r="J1298" s="37" t="str">
        <v>Pankaj Garg</v>
      </c>
      <c r="K1298" s="37">
        <v>0</v>
      </c>
      <c r="L1298" s="37" t="str">
        <v>C12820</v>
      </c>
      <c r="M1298" s="37" t="str">
        <v>North</v>
      </c>
      <c r="N1298" s="2">
        <v>283102</v>
      </c>
      <c r="O1298" s="2" t="str">
        <v>09BECPT2784K1ZV</v>
      </c>
      <c r="P1298" s="2">
        <v>8077142593</v>
      </c>
      <c r="Q1298" s="2" t="str">
        <v>Jul'25</v>
      </c>
      <c r="R1298" s="2">
        <v>2026</v>
      </c>
      <c r="S1298" s="1">
        <v>0</v>
      </c>
      <c r="T1298" s="2">
        <v>20</v>
      </c>
      <c r="U1298" s="1">
        <v>0.18333333333333332</v>
      </c>
      <c r="V1298" s="1" t="str">
        <v>Friendly</v>
      </c>
      <c r="W1298" s="10">
        <v>0</v>
      </c>
      <c r="X1298" s="10">
        <v>0</v>
      </c>
      <c r="Y1298" s="10">
        <v>0</v>
      </c>
      <c r="Z1298" s="10">
        <v>0</v>
      </c>
      <c r="AA1298" s="10">
        <v>0</v>
      </c>
      <c r="AB1298" s="10">
        <v>0</v>
      </c>
      <c r="AC1298" s="10">
        <v>0</v>
      </c>
      <c r="AD1298" s="10">
        <v>0</v>
      </c>
      <c r="AE1298" s="10">
        <v>0</v>
      </c>
      <c r="AF1298" s="10">
        <v>0</v>
      </c>
      <c r="AG1298" s="10">
        <v>0</v>
      </c>
      <c r="AH1298" s="10">
        <v>0</v>
      </c>
      <c r="AI1298" s="10">
        <v>0</v>
      </c>
      <c r="AJ1298" s="10">
        <v>0</v>
      </c>
      <c r="AK1298" s="10">
        <v>0</v>
      </c>
      <c r="AL1298" s="10">
        <v>0</v>
      </c>
      <c r="AM1298" s="10">
        <v>0</v>
      </c>
      <c r="AN1298" s="10">
        <v>0</v>
      </c>
      <c r="AO1298" s="10">
        <v>2</v>
      </c>
      <c r="AP1298" s="10">
        <v>4</v>
      </c>
      <c r="AQ1298" s="10">
        <v>2</v>
      </c>
      <c r="AR1298" s="10">
        <v>0</v>
      </c>
      <c r="AS1298" s="16">
        <v>0</v>
      </c>
      <c r="AT1298" s="16">
        <v>3</v>
      </c>
      <c r="AU1298" s="16">
        <v>5</v>
      </c>
      <c r="AV1298" s="16">
        <v>3</v>
      </c>
      <c r="AW1298" s="16" t="str">
        <v/>
      </c>
      <c r="AX1298" s="10">
        <f t="shared" si="142"/>
        <v>19</v>
      </c>
      <c r="AY1298" s="10">
        <f>SUM(Z1298:AK1298)</f>
        <v>0</v>
      </c>
      <c r="AZ1298" s="2" t="s">
        <v>119</v>
      </c>
      <c r="BA1298" s="10">
        <f t="shared" si="143"/>
        <v>1.3333333333333333</v>
      </c>
      <c r="BB1298" s="36" t="s">
        <v>118</v>
      </c>
      <c r="BC1298" s="39" t="str">
        <f t="shared" si="144"/>
        <v/>
      </c>
      <c r="BD1298" s="16">
        <f>SUM(AR1298:AW1298)</f>
        <v>11</v>
      </c>
      <c r="BE1298" s="10">
        <f>SUM(AL1298:AQ1298)</f>
        <v>8</v>
      </c>
      <c r="BF1298" s="12">
        <f t="shared" si="145"/>
        <v>0.57894736842105265</v>
      </c>
      <c r="BG1298" s="12">
        <f t="shared" si="146"/>
        <v>0.42105263157894735</v>
      </c>
      <c r="BH1298" s="9">
        <f t="shared" si="147"/>
        <v>19</v>
      </c>
      <c r="BI1298" s="39" t="str">
        <f t="shared" si="148"/>
        <v/>
      </c>
      <c r="BK1298" s="75"/>
    </row>
    <row r="1299" spans="1:63">
      <c r="A1299" s="2">
        <v>1296</v>
      </c>
      <c r="B1299" s="2">
        <v>2025</v>
      </c>
      <c r="C1299" s="1">
        <v>0</v>
      </c>
      <c r="D1299" s="37" t="str">
        <v>001J100000JrLEuIAN</v>
      </c>
      <c r="E1299" s="37" t="str">
        <v>Luxmi iron store dhuri</v>
      </c>
      <c r="F1299" s="37" t="str">
        <v>PUNJAB</v>
      </c>
      <c r="G1299" s="37" t="str">
        <v>SANGRUR</v>
      </c>
      <c r="H1299" s="37">
        <v>0</v>
      </c>
      <c r="I1299" s="37" t="str">
        <v>RAMDOOT UDHYOG PRIVATE LIMITED</v>
      </c>
      <c r="J1299" s="37" t="str">
        <v>Abhishek Wadhwa</v>
      </c>
      <c r="K1299" s="37">
        <v>0</v>
      </c>
      <c r="L1299" s="37" t="str">
        <v>C13168</v>
      </c>
      <c r="M1299" s="37" t="str">
        <v>North</v>
      </c>
      <c r="N1299" s="2">
        <v>148024</v>
      </c>
      <c r="O1299" s="2" t="str">
        <v>03AAAFL4112A1ZE</v>
      </c>
      <c r="P1299" s="2">
        <v>9814250596</v>
      </c>
      <c r="Q1299" s="2" t="str">
        <v>Jul'25</v>
      </c>
      <c r="R1299" s="2">
        <v>2026</v>
      </c>
      <c r="S1299" s="1">
        <v>0</v>
      </c>
      <c r="T1299" s="2">
        <v>100</v>
      </c>
      <c r="U1299" s="1">
        <v>0</v>
      </c>
      <c r="V1299" s="1" t="str">
        <v>Challenger</v>
      </c>
      <c r="W1299" s="10">
        <v>0</v>
      </c>
      <c r="X1299" s="10">
        <v>0</v>
      </c>
      <c r="Y1299" s="10">
        <v>0</v>
      </c>
      <c r="Z1299" s="10">
        <v>0</v>
      </c>
      <c r="AA1299" s="10">
        <v>0</v>
      </c>
      <c r="AB1299" s="10">
        <v>0</v>
      </c>
      <c r="AC1299" s="10">
        <v>0</v>
      </c>
      <c r="AD1299" s="10">
        <v>0</v>
      </c>
      <c r="AE1299" s="10">
        <v>0</v>
      </c>
      <c r="AF1299" s="10">
        <v>0</v>
      </c>
      <c r="AG1299" s="10">
        <v>0</v>
      </c>
      <c r="AH1299" s="10">
        <v>0</v>
      </c>
      <c r="AI1299" s="10">
        <v>0</v>
      </c>
      <c r="AJ1299" s="10">
        <v>0</v>
      </c>
      <c r="AK1299" s="10">
        <v>0</v>
      </c>
      <c r="AL1299" s="10">
        <v>0</v>
      </c>
      <c r="AM1299" s="10">
        <v>0</v>
      </c>
      <c r="AN1299" s="10">
        <v>0</v>
      </c>
      <c r="AO1299" s="10">
        <v>12.33</v>
      </c>
      <c r="AP1299" s="10">
        <v>0</v>
      </c>
      <c r="AQ1299" s="10">
        <v>0</v>
      </c>
      <c r="AR1299" s="10">
        <v>0</v>
      </c>
      <c r="AS1299" s="16">
        <v>12.17</v>
      </c>
      <c r="AT1299" s="16">
        <v>0</v>
      </c>
      <c r="AU1299" s="16">
        <v>0</v>
      </c>
      <c r="AV1299" s="16">
        <v>0</v>
      </c>
      <c r="AW1299" s="16" t="str">
        <v/>
      </c>
      <c r="AX1299" s="10">
        <f t="shared" si="142"/>
        <v>24.5</v>
      </c>
      <c r="AY1299" s="10">
        <f>SUM(Z1299:AK1299)</f>
        <v>0</v>
      </c>
      <c r="AZ1299" s="2" t="s">
        <v>119</v>
      </c>
      <c r="BA1299" s="10">
        <f t="shared" si="143"/>
        <v>2.0550000000000002</v>
      </c>
      <c r="BB1299" s="36" t="s">
        <v>118</v>
      </c>
      <c r="BC1299" s="39" t="str">
        <f t="shared" si="144"/>
        <v/>
      </c>
      <c r="BD1299" s="16">
        <f>SUM(AR1299:AW1299)</f>
        <v>12.17</v>
      </c>
      <c r="BE1299" s="10">
        <f>SUM(AL1299:AQ1299)</f>
        <v>12.33</v>
      </c>
      <c r="BF1299" s="12">
        <f t="shared" si="145"/>
        <v>0.49673469387755104</v>
      </c>
      <c r="BG1299" s="12">
        <f t="shared" si="146"/>
        <v>0.50326530612244902</v>
      </c>
      <c r="BH1299" s="9">
        <f t="shared" si="147"/>
        <v>24.5</v>
      </c>
      <c r="BI1299" s="39" t="str">
        <f t="shared" si="148"/>
        <v/>
      </c>
      <c r="BK1299" s="75"/>
    </row>
    <row r="1300" spans="1:63">
      <c r="A1300" s="2">
        <v>1297</v>
      </c>
      <c r="B1300" s="2">
        <v>2025</v>
      </c>
      <c r="C1300" s="1">
        <v>0</v>
      </c>
      <c r="D1300" s="37" t="str">
        <v>001J100000VnC8SIAV</v>
      </c>
      <c r="E1300" s="37" t="str">
        <v>VARDHMAN TRADERS</v>
      </c>
      <c r="F1300" s="37" t="str">
        <v>GUJARAT</v>
      </c>
      <c r="G1300" s="37" t="str">
        <v>KACHCHH</v>
      </c>
      <c r="H1300" s="37">
        <v>0</v>
      </c>
      <c r="I1300" s="37" t="str">
        <v>ARS INFRA</v>
      </c>
      <c r="J1300" s="37" t="str">
        <v>Anuj Sharma</v>
      </c>
      <c r="K1300" s="37">
        <v>0</v>
      </c>
      <c r="L1300" s="37" t="str">
        <v>001J100000VnQ4LIAV</v>
      </c>
      <c r="M1300" s="37" t="str">
        <v>West</v>
      </c>
      <c r="N1300" s="2">
        <v>370110</v>
      </c>
      <c r="O1300" s="2" t="str">
        <v>24AOUPS9830G1ZA</v>
      </c>
      <c r="P1300" s="2">
        <v>9898206455</v>
      </c>
      <c r="Q1300" s="2" t="str">
        <v>Jul'25</v>
      </c>
      <c r="R1300" s="2">
        <v>2026</v>
      </c>
      <c r="S1300" s="1">
        <v>0</v>
      </c>
      <c r="T1300" s="2">
        <v>100</v>
      </c>
      <c r="U1300" s="1">
        <v>0</v>
      </c>
      <c r="V1300" s="1" t="str">
        <v>Challenger</v>
      </c>
      <c r="W1300" s="10">
        <v>0</v>
      </c>
      <c r="X1300" s="10">
        <v>0</v>
      </c>
      <c r="Y1300" s="10">
        <v>0</v>
      </c>
      <c r="Z1300" s="10">
        <v>0</v>
      </c>
      <c r="AA1300" s="10">
        <v>0</v>
      </c>
      <c r="AB1300" s="10">
        <v>0</v>
      </c>
      <c r="AC1300" s="10">
        <v>0</v>
      </c>
      <c r="AD1300" s="10">
        <v>0</v>
      </c>
      <c r="AE1300" s="10">
        <v>0</v>
      </c>
      <c r="AF1300" s="10">
        <v>0</v>
      </c>
      <c r="AG1300" s="10">
        <v>0</v>
      </c>
      <c r="AH1300" s="10">
        <v>0</v>
      </c>
      <c r="AI1300" s="10">
        <v>0</v>
      </c>
      <c r="AJ1300" s="10">
        <v>0</v>
      </c>
      <c r="AK1300" s="10">
        <v>0</v>
      </c>
      <c r="AL1300" s="10">
        <v>0</v>
      </c>
      <c r="AM1300" s="10">
        <v>0</v>
      </c>
      <c r="AN1300" s="10">
        <v>0</v>
      </c>
      <c r="AO1300" s="10">
        <v>38.96</v>
      </c>
      <c r="AP1300" s="10">
        <v>0</v>
      </c>
      <c r="AQ1300" s="10">
        <v>0</v>
      </c>
      <c r="AR1300" s="10">
        <v>0</v>
      </c>
      <c r="AS1300" s="16">
        <v>0</v>
      </c>
      <c r="AT1300" s="16">
        <v>0</v>
      </c>
      <c r="AU1300" s="16">
        <v>0</v>
      </c>
      <c r="AV1300" s="16">
        <v>0</v>
      </c>
      <c r="AW1300" s="16" t="str">
        <v/>
      </c>
      <c r="AX1300" s="10">
        <f t="shared" si="142"/>
        <v>38.96</v>
      </c>
      <c r="AY1300" s="10">
        <f>SUM(Z1300:AK1300)</f>
        <v>0</v>
      </c>
      <c r="AZ1300" s="2" t="s">
        <v>119</v>
      </c>
      <c r="BA1300" s="10">
        <f t="shared" si="143"/>
        <v>6.4933333333333332</v>
      </c>
      <c r="BB1300" s="36" t="s">
        <v>118</v>
      </c>
      <c r="BC1300" s="39" t="str">
        <f t="shared" si="144"/>
        <v/>
      </c>
      <c r="BD1300" s="16">
        <f>SUM(AR1300:AW1300)</f>
        <v>0</v>
      </c>
      <c r="BE1300" s="10">
        <f>SUM(AL1300:AQ1300)</f>
        <v>38.96</v>
      </c>
      <c r="BF1300" s="12">
        <f t="shared" si="145"/>
        <v>0</v>
      </c>
      <c r="BG1300" s="12">
        <f t="shared" si="146"/>
        <v>1</v>
      </c>
      <c r="BH1300" s="9">
        <f t="shared" si="147"/>
        <v>38.96</v>
      </c>
      <c r="BI1300" s="39" t="str">
        <f t="shared" si="148"/>
        <v/>
      </c>
      <c r="BK1300" s="75"/>
    </row>
    <row r="1301" spans="1:63">
      <c r="A1301" s="2">
        <v>1298</v>
      </c>
      <c r="B1301" s="2">
        <v>2025</v>
      </c>
      <c r="C1301" s="1">
        <v>0</v>
      </c>
      <c r="D1301" s="37" t="str">
        <v>001fw000002K1qFAAS</v>
      </c>
      <c r="E1301" s="37" t="str">
        <v>KAUSHAL ENTERPRISES</v>
      </c>
      <c r="F1301" s="37" t="str">
        <v>PUNJAB</v>
      </c>
      <c r="G1301" s="37" t="str">
        <v>PATHANKOT</v>
      </c>
      <c r="H1301" s="37">
        <v>0</v>
      </c>
      <c r="I1301" s="37" t="str">
        <v>MAHAVIR STEEL CORPORATION</v>
      </c>
      <c r="J1301" s="37" t="str">
        <v>Abhishek Wadhwa</v>
      </c>
      <c r="K1301" s="37">
        <v>0</v>
      </c>
      <c r="L1301" s="37" t="str">
        <v>0015g00001ghemj</v>
      </c>
      <c r="M1301" s="37" t="str">
        <v>North</v>
      </c>
      <c r="N1301" s="2">
        <v>145025</v>
      </c>
      <c r="O1301" s="2" t="str">
        <v>03ABBPK9964H1ZJ</v>
      </c>
      <c r="P1301" s="2">
        <v>6284625020</v>
      </c>
      <c r="Q1301" s="2" t="str">
        <v>Jul'25</v>
      </c>
      <c r="R1301" s="2">
        <v>2026</v>
      </c>
      <c r="S1301" s="1">
        <v>0</v>
      </c>
      <c r="T1301" s="2">
        <v>40</v>
      </c>
      <c r="U1301" s="1">
        <v>0</v>
      </c>
      <c r="V1301" s="1" t="str">
        <v>Minor</v>
      </c>
      <c r="W1301" s="10">
        <v>0</v>
      </c>
      <c r="X1301" s="10">
        <v>0</v>
      </c>
      <c r="Y1301" s="10">
        <v>0</v>
      </c>
      <c r="Z1301" s="10">
        <v>0</v>
      </c>
      <c r="AA1301" s="10">
        <v>0</v>
      </c>
      <c r="AB1301" s="10">
        <v>0</v>
      </c>
      <c r="AC1301" s="10">
        <v>0</v>
      </c>
      <c r="AD1301" s="10">
        <v>0</v>
      </c>
      <c r="AE1301" s="10">
        <v>0</v>
      </c>
      <c r="AF1301" s="10">
        <v>0</v>
      </c>
      <c r="AG1301" s="10">
        <v>0</v>
      </c>
      <c r="AH1301" s="10">
        <v>0</v>
      </c>
      <c r="AI1301" s="10">
        <v>0</v>
      </c>
      <c r="AJ1301" s="10">
        <v>0</v>
      </c>
      <c r="AK1301" s="10">
        <v>0</v>
      </c>
      <c r="AL1301" s="10">
        <v>0</v>
      </c>
      <c r="AM1301" s="10">
        <v>0</v>
      </c>
      <c r="AN1301" s="10">
        <v>0</v>
      </c>
      <c r="AO1301" s="10">
        <v>8</v>
      </c>
      <c r="AP1301" s="10">
        <v>0</v>
      </c>
      <c r="AQ1301" s="10">
        <v>0</v>
      </c>
      <c r="AR1301" s="10">
        <v>0</v>
      </c>
      <c r="AS1301" s="16">
        <v>0</v>
      </c>
      <c r="AT1301" s="16">
        <v>0</v>
      </c>
      <c r="AU1301" s="16">
        <v>0</v>
      </c>
      <c r="AV1301" s="16">
        <v>0</v>
      </c>
      <c r="AW1301" s="16" t="str">
        <v/>
      </c>
      <c r="AX1301" s="10">
        <f t="shared" si="142"/>
        <v>8</v>
      </c>
      <c r="AY1301" s="10">
        <f>SUM(Z1301:AK1301)</f>
        <v>0</v>
      </c>
      <c r="AZ1301" s="2" t="s">
        <v>119</v>
      </c>
      <c r="BA1301" s="10">
        <f t="shared" si="143"/>
        <v>1.3333333333333333</v>
      </c>
      <c r="BB1301" s="36" t="s">
        <v>118</v>
      </c>
      <c r="BC1301" s="39" t="str">
        <f t="shared" si="144"/>
        <v/>
      </c>
      <c r="BD1301" s="16">
        <f>SUM(AR1301:AW1301)</f>
        <v>0</v>
      </c>
      <c r="BE1301" s="10">
        <f>SUM(AL1301:AQ1301)</f>
        <v>8</v>
      </c>
      <c r="BF1301" s="12">
        <f t="shared" si="145"/>
        <v>0</v>
      </c>
      <c r="BG1301" s="12">
        <f t="shared" si="146"/>
        <v>1</v>
      </c>
      <c r="BH1301" s="9">
        <f t="shared" si="147"/>
        <v>8</v>
      </c>
      <c r="BI1301" s="39" t="str">
        <f t="shared" si="148"/>
        <v/>
      </c>
      <c r="BK1301" s="75"/>
    </row>
    <row r="1302" spans="1:63">
      <c r="A1302" s="2">
        <v>1299</v>
      </c>
      <c r="B1302" s="2">
        <v>2025</v>
      </c>
      <c r="C1302" s="1">
        <v>0</v>
      </c>
      <c r="D1302" s="37" t="str">
        <v>0015g00001FhMmfAAF</v>
      </c>
      <c r="E1302" s="37" t="str">
        <v>SURYA STEELS</v>
      </c>
      <c r="F1302" s="37" t="str">
        <v>UTTAR PRADESH</v>
      </c>
      <c r="G1302" s="37" t="str">
        <v>GAUTAM BUDDHA NAGAR</v>
      </c>
      <c r="H1302" s="37" t="str">
        <v>Ghaziabad</v>
      </c>
      <c r="I1302" s="37" t="str">
        <v>OPTRIX INFRA LLP</v>
      </c>
      <c r="J1302" s="37" t="str">
        <v>Aashish Goyal</v>
      </c>
      <c r="K1302" s="37">
        <v>0</v>
      </c>
      <c r="L1302" s="37" t="str">
        <v>001J100000PJG7oIAH</v>
      </c>
      <c r="M1302" s="37" t="str">
        <v>North</v>
      </c>
      <c r="N1302" s="2">
        <v>201009</v>
      </c>
      <c r="O1302" s="2" t="str">
        <v>09ACTFS9269G1Z4</v>
      </c>
      <c r="P1302" s="2">
        <v>9999995264</v>
      </c>
      <c r="Q1302" s="2" t="str">
        <v>Jul'25</v>
      </c>
      <c r="R1302" s="2">
        <v>2026</v>
      </c>
      <c r="S1302" s="1">
        <v>0</v>
      </c>
      <c r="T1302" s="2" t="str">
        <v/>
      </c>
      <c r="U1302" s="1">
        <v>0</v>
      </c>
      <c r="V1302" s="1" t="str">
        <v>Potential Not updated</v>
      </c>
      <c r="W1302" s="10">
        <v>0</v>
      </c>
      <c r="X1302" s="10">
        <v>0</v>
      </c>
      <c r="Y1302" s="10">
        <v>0</v>
      </c>
      <c r="Z1302" s="10">
        <v>0</v>
      </c>
      <c r="AA1302" s="10">
        <v>0</v>
      </c>
      <c r="AB1302" s="10">
        <v>0</v>
      </c>
      <c r="AC1302" s="10">
        <v>0</v>
      </c>
      <c r="AD1302" s="10">
        <v>0</v>
      </c>
      <c r="AE1302" s="10">
        <v>0</v>
      </c>
      <c r="AF1302" s="10">
        <v>0</v>
      </c>
      <c r="AG1302" s="10">
        <v>0</v>
      </c>
      <c r="AH1302" s="10">
        <v>0</v>
      </c>
      <c r="AI1302" s="10">
        <v>0</v>
      </c>
      <c r="AJ1302" s="10">
        <v>0</v>
      </c>
      <c r="AK1302" s="10">
        <v>0</v>
      </c>
      <c r="AL1302" s="10">
        <v>0</v>
      </c>
      <c r="AM1302" s="10">
        <v>0</v>
      </c>
      <c r="AN1302" s="10">
        <v>0</v>
      </c>
      <c r="AO1302" s="10">
        <v>27.77</v>
      </c>
      <c r="AP1302" s="10">
        <v>12</v>
      </c>
      <c r="AQ1302" s="10">
        <v>0</v>
      </c>
      <c r="AR1302" s="10">
        <v>35</v>
      </c>
      <c r="AS1302" s="16">
        <v>91.19</v>
      </c>
      <c r="AT1302" s="16">
        <v>125.7</v>
      </c>
      <c r="AU1302" s="16">
        <v>205</v>
      </c>
      <c r="AV1302" s="16">
        <v>478.65</v>
      </c>
      <c r="AW1302" s="16">
        <v>118</v>
      </c>
      <c r="AX1302" s="10">
        <f t="shared" si="142"/>
        <v>1093.31</v>
      </c>
      <c r="AY1302" s="10">
        <f>SUM(Z1302:AK1302)</f>
        <v>0</v>
      </c>
      <c r="AZ1302" s="2" t="s">
        <v>119</v>
      </c>
      <c r="BA1302" s="10">
        <f t="shared" si="143"/>
        <v>6.628333333333333</v>
      </c>
      <c r="BB1302" s="36" t="s">
        <v>118</v>
      </c>
      <c r="BC1302" s="39" t="str">
        <f t="shared" si="144"/>
        <v>D</v>
      </c>
      <c r="BD1302" s="16">
        <f>SUM(AR1302:AW1302)</f>
        <v>1053.54</v>
      </c>
      <c r="BE1302" s="10">
        <f>SUM(AL1302:AQ1302)</f>
        <v>39.769999999999996</v>
      </c>
      <c r="BF1302" s="12">
        <f t="shared" si="145"/>
        <v>0.96362422368770062</v>
      </c>
      <c r="BG1302" s="12">
        <f t="shared" si="146"/>
        <v>3.6375776312299345E-2</v>
      </c>
      <c r="BH1302" s="9">
        <f t="shared" si="147"/>
        <v>1093.31</v>
      </c>
      <c r="BI1302" s="39" t="str">
        <f t="shared" si="148"/>
        <v>D</v>
      </c>
      <c r="BJ1302" s="1" t="str">
        <f>_xlfn.XLOOKUP(D1302,'Holi gift'!A:A,'Holi gift'!A:A,"",0,1)</f>
        <v>0015g00001FhMmfAAF</v>
      </c>
      <c r="BK1302" s="75"/>
    </row>
    <row r="1303" spans="1:63">
      <c r="A1303" s="2">
        <v>1300</v>
      </c>
      <c r="B1303" s="2">
        <v>2025</v>
      </c>
      <c r="C1303" s="1">
        <v>0</v>
      </c>
      <c r="D1303" s="37" t="str">
        <v>0015g00001dHuCpAAK</v>
      </c>
      <c r="E1303" s="37" t="str">
        <v>Nishant Traders</v>
      </c>
      <c r="F1303" s="37" t="str">
        <v>DELHI</v>
      </c>
      <c r="G1303" s="37" t="str">
        <v>EAST</v>
      </c>
      <c r="H1303" s="37" t="str">
        <v>Mayur Vihar</v>
      </c>
      <c r="I1303" s="37" t="str">
        <v>MAHENDRA STEELS</v>
      </c>
      <c r="J1303" s="37" t="str">
        <v>Aashish Goyal</v>
      </c>
      <c r="K1303" s="37">
        <v>0</v>
      </c>
      <c r="L1303" s="37" t="str">
        <v>C12832</v>
      </c>
      <c r="M1303" s="37" t="str">
        <v>North</v>
      </c>
      <c r="N1303" s="2">
        <v>110091</v>
      </c>
      <c r="O1303" s="2" t="str">
        <v>07AHVPG3336K1ZG</v>
      </c>
      <c r="P1303" s="2">
        <v>9810706680</v>
      </c>
      <c r="Q1303" s="2" t="str">
        <v>Jul'25</v>
      </c>
      <c r="R1303" s="2">
        <v>2026</v>
      </c>
      <c r="S1303" s="1">
        <v>0</v>
      </c>
      <c r="T1303" s="2">
        <v>200</v>
      </c>
      <c r="U1303" s="1">
        <v>3.3333333333333331E-3</v>
      </c>
      <c r="V1303" s="1" t="str">
        <v>Challenger</v>
      </c>
      <c r="W1303" s="10">
        <v>0</v>
      </c>
      <c r="X1303" s="10">
        <v>0</v>
      </c>
      <c r="Y1303" s="10">
        <v>0</v>
      </c>
      <c r="Z1303" s="10">
        <v>0</v>
      </c>
      <c r="AA1303" s="10">
        <v>0</v>
      </c>
      <c r="AB1303" s="10">
        <v>0</v>
      </c>
      <c r="AC1303" s="10">
        <v>0</v>
      </c>
      <c r="AD1303" s="10">
        <v>0</v>
      </c>
      <c r="AE1303" s="10">
        <v>0</v>
      </c>
      <c r="AF1303" s="10">
        <v>0</v>
      </c>
      <c r="AG1303" s="10">
        <v>0</v>
      </c>
      <c r="AH1303" s="10">
        <v>0</v>
      </c>
      <c r="AI1303" s="10">
        <v>0</v>
      </c>
      <c r="AJ1303" s="10">
        <v>0</v>
      </c>
      <c r="AK1303" s="10">
        <v>0</v>
      </c>
      <c r="AL1303" s="10">
        <v>0</v>
      </c>
      <c r="AM1303" s="10">
        <v>0</v>
      </c>
      <c r="AN1303" s="10">
        <v>0</v>
      </c>
      <c r="AO1303" s="10">
        <v>6</v>
      </c>
      <c r="AP1303" s="10">
        <v>0</v>
      </c>
      <c r="AQ1303" s="10">
        <v>6</v>
      </c>
      <c r="AR1303" s="10">
        <v>3</v>
      </c>
      <c r="AS1303" s="16">
        <v>1</v>
      </c>
      <c r="AT1303" s="16">
        <v>2</v>
      </c>
      <c r="AU1303" s="16">
        <v>0</v>
      </c>
      <c r="AV1303" s="16">
        <v>0</v>
      </c>
      <c r="AW1303" s="16" t="str">
        <v/>
      </c>
      <c r="AX1303" s="10">
        <f t="shared" si="142"/>
        <v>18</v>
      </c>
      <c r="AY1303" s="10">
        <f>SUM(Z1303:AK1303)</f>
        <v>0</v>
      </c>
      <c r="AZ1303" s="2" t="s">
        <v>119</v>
      </c>
      <c r="BA1303" s="10">
        <f t="shared" si="143"/>
        <v>2</v>
      </c>
      <c r="BB1303" s="36" t="s">
        <v>118</v>
      </c>
      <c r="BC1303" s="39" t="str">
        <f t="shared" si="144"/>
        <v/>
      </c>
      <c r="BD1303" s="16">
        <f>SUM(AR1303:AW1303)</f>
        <v>6</v>
      </c>
      <c r="BE1303" s="10">
        <f>SUM(AL1303:AQ1303)</f>
        <v>12</v>
      </c>
      <c r="BF1303" s="12">
        <f t="shared" si="145"/>
        <v>0.33333333333333331</v>
      </c>
      <c r="BG1303" s="12">
        <f t="shared" si="146"/>
        <v>0.66666666666666663</v>
      </c>
      <c r="BH1303" s="9">
        <f t="shared" si="147"/>
        <v>18</v>
      </c>
      <c r="BI1303" s="39" t="str">
        <f t="shared" si="148"/>
        <v/>
      </c>
      <c r="BK1303" s="75"/>
    </row>
    <row r="1304" spans="1:63">
      <c r="A1304" s="2">
        <v>1301</v>
      </c>
      <c r="B1304" s="2">
        <v>2025</v>
      </c>
      <c r="C1304" s="1">
        <v>0</v>
      </c>
      <c r="D1304" s="37" t="str">
        <v>0015g00001dZA5UAAW</v>
      </c>
      <c r="E1304" s="37" t="str">
        <v>Ramdhan OLD</v>
      </c>
      <c r="F1304" s="37" t="str">
        <v>DELHI</v>
      </c>
      <c r="G1304" s="37" t="str">
        <v>SHAHDARA</v>
      </c>
      <c r="H1304" s="37">
        <v>0</v>
      </c>
      <c r="I1304" s="37" t="str">
        <v>MAHENDRA STEELS</v>
      </c>
      <c r="J1304" s="37" t="str">
        <v>Aashish Goyal</v>
      </c>
      <c r="K1304" s="37">
        <v>0</v>
      </c>
      <c r="L1304" s="37" t="str">
        <v>C12832</v>
      </c>
      <c r="M1304" s="37" t="str">
        <v>North</v>
      </c>
      <c r="N1304" s="2">
        <v>110032</v>
      </c>
      <c r="O1304" s="2">
        <v>0</v>
      </c>
      <c r="P1304" s="2">
        <v>9810533108</v>
      </c>
      <c r="Q1304" s="2" t="str">
        <v>Jul'25</v>
      </c>
      <c r="R1304" s="2">
        <v>2026</v>
      </c>
      <c r="S1304" s="1">
        <v>0</v>
      </c>
      <c r="T1304" s="2" t="str">
        <v/>
      </c>
      <c r="U1304" s="1">
        <v>0</v>
      </c>
      <c r="V1304" s="1" t="str">
        <v>Potential Not updated</v>
      </c>
      <c r="W1304" s="10">
        <v>0</v>
      </c>
      <c r="X1304" s="10">
        <v>0</v>
      </c>
      <c r="Y1304" s="10">
        <v>0</v>
      </c>
      <c r="Z1304" s="10">
        <v>0</v>
      </c>
      <c r="AA1304" s="10">
        <v>0</v>
      </c>
      <c r="AB1304" s="10">
        <v>0</v>
      </c>
      <c r="AC1304" s="10">
        <v>0</v>
      </c>
      <c r="AD1304" s="10">
        <v>0</v>
      </c>
      <c r="AE1304" s="10">
        <v>0</v>
      </c>
      <c r="AF1304" s="10">
        <v>0</v>
      </c>
      <c r="AG1304" s="10">
        <v>0</v>
      </c>
      <c r="AH1304" s="10">
        <v>0</v>
      </c>
      <c r="AI1304" s="10">
        <v>0</v>
      </c>
      <c r="AJ1304" s="10">
        <v>0</v>
      </c>
      <c r="AK1304" s="10">
        <v>0</v>
      </c>
      <c r="AL1304" s="10">
        <v>0</v>
      </c>
      <c r="AM1304" s="10">
        <v>0</v>
      </c>
      <c r="AN1304" s="10">
        <v>0</v>
      </c>
      <c r="AO1304" s="10">
        <v>20</v>
      </c>
      <c r="AP1304" s="10">
        <v>0</v>
      </c>
      <c r="AQ1304" s="10">
        <v>2</v>
      </c>
      <c r="AR1304" s="10">
        <v>0</v>
      </c>
      <c r="AS1304" s="16">
        <v>0</v>
      </c>
      <c r="AT1304" s="16">
        <v>2</v>
      </c>
      <c r="AU1304" s="16">
        <v>0</v>
      </c>
      <c r="AV1304" s="16">
        <v>0</v>
      </c>
      <c r="AW1304" s="16" t="str">
        <v/>
      </c>
      <c r="AX1304" s="10">
        <f t="shared" si="142"/>
        <v>24</v>
      </c>
      <c r="AY1304" s="10">
        <f>SUM(Z1304:AK1304)</f>
        <v>0</v>
      </c>
      <c r="AZ1304" s="2" t="s">
        <v>119</v>
      </c>
      <c r="BA1304" s="10">
        <f t="shared" si="143"/>
        <v>3.6666666666666665</v>
      </c>
      <c r="BB1304" s="36" t="s">
        <v>118</v>
      </c>
      <c r="BC1304" s="39" t="str">
        <f t="shared" si="144"/>
        <v/>
      </c>
      <c r="BD1304" s="16">
        <f>SUM(AR1304:AW1304)</f>
        <v>2</v>
      </c>
      <c r="BE1304" s="10">
        <f>SUM(AL1304:AQ1304)</f>
        <v>22</v>
      </c>
      <c r="BF1304" s="12">
        <f t="shared" si="145"/>
        <v>8.3333333333333329E-2</v>
      </c>
      <c r="BG1304" s="12">
        <f t="shared" si="146"/>
        <v>0.91666666666666663</v>
      </c>
      <c r="BH1304" s="9">
        <f t="shared" si="147"/>
        <v>24</v>
      </c>
      <c r="BI1304" s="39" t="str">
        <f t="shared" si="148"/>
        <v/>
      </c>
      <c r="BK1304" s="75"/>
    </row>
    <row r="1305" spans="1:63">
      <c r="A1305" s="2">
        <v>1302</v>
      </c>
      <c r="B1305" s="2">
        <v>2025</v>
      </c>
      <c r="C1305" s="1">
        <v>0</v>
      </c>
      <c r="D1305" s="37" t="str">
        <v>001J100000TrV0HIAV</v>
      </c>
      <c r="E1305" s="37" t="str">
        <v>S.K.TRADERS</v>
      </c>
      <c r="F1305" s="37" t="str">
        <v>MADHYA PRADESH</v>
      </c>
      <c r="G1305" s="37" t="str">
        <v>BHOPAL</v>
      </c>
      <c r="H1305" s="37" t="str">
        <v>Bhopal</v>
      </c>
      <c r="I1305" s="37" t="str">
        <v>Global Steel</v>
      </c>
      <c r="J1305" s="37" t="str">
        <v>Rubean Luther</v>
      </c>
      <c r="K1305" s="37">
        <v>0</v>
      </c>
      <c r="L1305" s="37" t="str">
        <v>C13471</v>
      </c>
      <c r="M1305" s="37" t="str">
        <v>Central</v>
      </c>
      <c r="N1305" s="2">
        <v>462022</v>
      </c>
      <c r="O1305" s="2" t="str">
        <v>23ECSPK0264A1ZX</v>
      </c>
      <c r="P1305" s="2">
        <v>9111325066</v>
      </c>
      <c r="Q1305" s="2" t="str">
        <v>Jul'25</v>
      </c>
      <c r="R1305" s="2">
        <v>2026</v>
      </c>
      <c r="S1305" s="1">
        <v>0</v>
      </c>
      <c r="T1305" s="2">
        <v>100</v>
      </c>
      <c r="U1305" s="1">
        <v>3.9333333333333338E-2</v>
      </c>
      <c r="V1305" s="1" t="str">
        <v>Challenger</v>
      </c>
      <c r="W1305" s="10">
        <v>0</v>
      </c>
      <c r="X1305" s="10">
        <v>0</v>
      </c>
      <c r="Y1305" s="10">
        <v>0</v>
      </c>
      <c r="Z1305" s="10">
        <v>0</v>
      </c>
      <c r="AA1305" s="10">
        <v>0</v>
      </c>
      <c r="AB1305" s="10">
        <v>0</v>
      </c>
      <c r="AC1305" s="10">
        <v>0</v>
      </c>
      <c r="AD1305" s="10">
        <v>0</v>
      </c>
      <c r="AE1305" s="10">
        <v>0</v>
      </c>
      <c r="AF1305" s="10">
        <v>0</v>
      </c>
      <c r="AG1305" s="10">
        <v>0</v>
      </c>
      <c r="AH1305" s="10">
        <v>0</v>
      </c>
      <c r="AI1305" s="10">
        <v>0</v>
      </c>
      <c r="AJ1305" s="10">
        <v>0</v>
      </c>
      <c r="AK1305" s="10">
        <v>0</v>
      </c>
      <c r="AL1305" s="10">
        <v>0</v>
      </c>
      <c r="AM1305" s="10">
        <v>0</v>
      </c>
      <c r="AN1305" s="10">
        <v>0</v>
      </c>
      <c r="AO1305" s="10">
        <v>3.5</v>
      </c>
      <c r="AP1305" s="10">
        <v>0</v>
      </c>
      <c r="AQ1305" s="10">
        <v>0</v>
      </c>
      <c r="AR1305" s="10">
        <v>0</v>
      </c>
      <c r="AS1305" s="16">
        <v>6</v>
      </c>
      <c r="AT1305" s="16">
        <v>10</v>
      </c>
      <c r="AU1305" s="16">
        <v>0</v>
      </c>
      <c r="AV1305" s="16">
        <v>1.8</v>
      </c>
      <c r="AW1305" s="16" t="str">
        <v/>
      </c>
      <c r="AX1305" s="10">
        <f t="shared" si="142"/>
        <v>21.3</v>
      </c>
      <c r="AY1305" s="10">
        <f>SUM(Z1305:AK1305)</f>
        <v>0</v>
      </c>
      <c r="AZ1305" s="2" t="s">
        <v>119</v>
      </c>
      <c r="BA1305" s="10">
        <f t="shared" si="143"/>
        <v>0.58333333333333337</v>
      </c>
      <c r="BB1305" s="36" t="s">
        <v>118</v>
      </c>
      <c r="BC1305" s="39" t="str">
        <f t="shared" si="144"/>
        <v/>
      </c>
      <c r="BD1305" s="16">
        <f>SUM(AR1305:AW1305)</f>
        <v>17.8</v>
      </c>
      <c r="BE1305" s="10">
        <f>SUM(AL1305:AQ1305)</f>
        <v>3.5</v>
      </c>
      <c r="BF1305" s="12">
        <f t="shared" si="145"/>
        <v>0.83568075117370888</v>
      </c>
      <c r="BG1305" s="12">
        <f t="shared" si="146"/>
        <v>0.16431924882629106</v>
      </c>
      <c r="BH1305" s="9">
        <f t="shared" si="147"/>
        <v>21.3</v>
      </c>
      <c r="BI1305" s="39" t="str">
        <f t="shared" si="148"/>
        <v/>
      </c>
      <c r="BK1305" s="75"/>
    </row>
    <row r="1306" spans="1:63">
      <c r="A1306" s="2">
        <v>1303</v>
      </c>
      <c r="B1306" s="2">
        <v>2025</v>
      </c>
      <c r="C1306" s="1">
        <v>0</v>
      </c>
      <c r="D1306" s="37" t="str">
        <v>001J100000Vo8OwIAJ</v>
      </c>
      <c r="E1306" s="37" t="str">
        <v>VANSHIKA STEEL</v>
      </c>
      <c r="F1306" s="37" t="str">
        <v>BIHAR</v>
      </c>
      <c r="G1306" s="37" t="str">
        <v>SIWAN</v>
      </c>
      <c r="H1306" s="37">
        <v>0</v>
      </c>
      <c r="I1306" s="37" t="str">
        <v>SUBH NEXTGEN PRIVATE LIMITED</v>
      </c>
      <c r="J1306" s="37" t="str">
        <v>Punit Kumar</v>
      </c>
      <c r="K1306" s="37">
        <v>0</v>
      </c>
      <c r="L1306" s="37" t="str">
        <v>001J100000VmM42IAF</v>
      </c>
      <c r="M1306" s="37" t="str">
        <v>East</v>
      </c>
      <c r="N1306" s="2">
        <v>841239</v>
      </c>
      <c r="O1306" s="2" t="str">
        <v>10BFJPG2182N1ZI</v>
      </c>
      <c r="P1306" s="2">
        <v>8210493393</v>
      </c>
      <c r="Q1306" s="2" t="str">
        <v>Jul'25</v>
      </c>
      <c r="R1306" s="2">
        <v>2026</v>
      </c>
      <c r="S1306" s="1">
        <v>0</v>
      </c>
      <c r="T1306" s="2" t="str">
        <v/>
      </c>
      <c r="U1306" s="1">
        <v>0</v>
      </c>
      <c r="V1306" s="1" t="str">
        <v>Potential Not updated</v>
      </c>
      <c r="W1306" s="10">
        <v>0</v>
      </c>
      <c r="X1306" s="10">
        <v>0</v>
      </c>
      <c r="Y1306" s="10">
        <v>0</v>
      </c>
      <c r="Z1306" s="10">
        <v>0</v>
      </c>
      <c r="AA1306" s="10">
        <v>0</v>
      </c>
      <c r="AB1306" s="10">
        <v>0</v>
      </c>
      <c r="AC1306" s="10">
        <v>0</v>
      </c>
      <c r="AD1306" s="10">
        <v>0</v>
      </c>
      <c r="AE1306" s="10">
        <v>0</v>
      </c>
      <c r="AF1306" s="10">
        <v>0</v>
      </c>
      <c r="AG1306" s="10">
        <v>0</v>
      </c>
      <c r="AH1306" s="10">
        <v>0</v>
      </c>
      <c r="AI1306" s="10">
        <v>0</v>
      </c>
      <c r="AJ1306" s="10">
        <v>0</v>
      </c>
      <c r="AK1306" s="10">
        <v>0</v>
      </c>
      <c r="AL1306" s="10">
        <v>0</v>
      </c>
      <c r="AM1306" s="10">
        <v>0</v>
      </c>
      <c r="AN1306" s="10">
        <v>0</v>
      </c>
      <c r="AO1306" s="10">
        <v>12.1</v>
      </c>
      <c r="AP1306" s="10">
        <v>0</v>
      </c>
      <c r="AQ1306" s="10">
        <v>0</v>
      </c>
      <c r="AR1306" s="10">
        <v>0</v>
      </c>
      <c r="AS1306" s="16">
        <v>21</v>
      </c>
      <c r="AT1306" s="16">
        <v>18</v>
      </c>
      <c r="AU1306" s="16">
        <v>15</v>
      </c>
      <c r="AV1306" s="16">
        <v>0</v>
      </c>
      <c r="AW1306" s="16">
        <v>3</v>
      </c>
      <c r="AX1306" s="10">
        <f t="shared" si="142"/>
        <v>69.099999999999994</v>
      </c>
      <c r="AY1306" s="10">
        <f>SUM(Z1306:AK1306)</f>
        <v>0</v>
      </c>
      <c r="AZ1306" s="2" t="s">
        <v>119</v>
      </c>
      <c r="BA1306" s="10">
        <f t="shared" si="143"/>
        <v>2.0166666666666666</v>
      </c>
      <c r="BB1306" s="36" t="s">
        <v>118</v>
      </c>
      <c r="BC1306" s="39" t="str">
        <f t="shared" si="144"/>
        <v/>
      </c>
      <c r="BD1306" s="16">
        <f>SUM(AR1306:AW1306)</f>
        <v>57</v>
      </c>
      <c r="BE1306" s="10">
        <f>SUM(AL1306:AQ1306)</f>
        <v>12.1</v>
      </c>
      <c r="BF1306" s="12">
        <f t="shared" si="145"/>
        <v>0.824891461649783</v>
      </c>
      <c r="BG1306" s="12">
        <f t="shared" si="146"/>
        <v>0.17510853835021709</v>
      </c>
      <c r="BH1306" s="9">
        <f t="shared" si="147"/>
        <v>69.099999999999994</v>
      </c>
      <c r="BI1306" s="39" t="str">
        <f t="shared" si="148"/>
        <v/>
      </c>
      <c r="BK1306" s="75"/>
    </row>
    <row r="1307" spans="1:63">
      <c r="A1307" s="2">
        <v>1304</v>
      </c>
      <c r="B1307" s="2">
        <v>2025</v>
      </c>
      <c r="C1307" s="1">
        <v>0</v>
      </c>
      <c r="D1307" s="37" t="str">
        <v>0015g00001eAXqQAAW</v>
      </c>
      <c r="E1307" s="37" t="str">
        <v>M/S TARA CHAND STEELS</v>
      </c>
      <c r="F1307" s="37" t="str">
        <v>UTTAR PRADESH</v>
      </c>
      <c r="G1307" s="37" t="str">
        <v>LUCKNOW</v>
      </c>
      <c r="H1307" s="37" t="str">
        <v>Bakshi Ka Talab</v>
      </c>
      <c r="I1307" s="37" t="str">
        <v>SHREE LAKSHMAN ROLLING MILL (INDIA) LLP</v>
      </c>
      <c r="J1307" s="37" t="str">
        <v>Deepanshu</v>
      </c>
      <c r="K1307" s="37">
        <v>0</v>
      </c>
      <c r="L1307" s="37" t="str">
        <v>C12815</v>
      </c>
      <c r="M1307" s="37" t="str">
        <v>North</v>
      </c>
      <c r="N1307" s="2">
        <v>226020</v>
      </c>
      <c r="O1307" s="2" t="str">
        <v>09ACMPA1728M1ZF</v>
      </c>
      <c r="P1307" s="2">
        <v>9450001949</v>
      </c>
      <c r="Q1307" s="2" t="str">
        <v>Jul'25</v>
      </c>
      <c r="R1307" s="2">
        <v>2026</v>
      </c>
      <c r="S1307" s="1">
        <v>0</v>
      </c>
      <c r="T1307" s="2">
        <v>400</v>
      </c>
      <c r="U1307" s="1">
        <v>4.2500000000000003E-2</v>
      </c>
      <c r="V1307" s="1" t="str">
        <v>Alien</v>
      </c>
      <c r="W1307" s="10">
        <v>0</v>
      </c>
      <c r="X1307" s="10">
        <v>0</v>
      </c>
      <c r="Y1307" s="10">
        <v>0</v>
      </c>
      <c r="Z1307" s="10">
        <v>0</v>
      </c>
      <c r="AA1307" s="10">
        <v>0</v>
      </c>
      <c r="AB1307" s="10">
        <v>0</v>
      </c>
      <c r="AC1307" s="10">
        <v>0</v>
      </c>
      <c r="AD1307" s="10">
        <v>0</v>
      </c>
      <c r="AE1307" s="10">
        <v>0</v>
      </c>
      <c r="AF1307" s="10">
        <v>0</v>
      </c>
      <c r="AG1307" s="10">
        <v>0</v>
      </c>
      <c r="AH1307" s="10">
        <v>0</v>
      </c>
      <c r="AI1307" s="10">
        <v>0</v>
      </c>
      <c r="AJ1307" s="10">
        <v>0</v>
      </c>
      <c r="AK1307" s="10">
        <v>0</v>
      </c>
      <c r="AL1307" s="10">
        <v>0</v>
      </c>
      <c r="AM1307" s="10">
        <v>0</v>
      </c>
      <c r="AN1307" s="10">
        <v>0</v>
      </c>
      <c r="AO1307" s="10">
        <v>12.05</v>
      </c>
      <c r="AP1307" s="10">
        <v>0</v>
      </c>
      <c r="AQ1307" s="10">
        <v>0</v>
      </c>
      <c r="AR1307" s="10">
        <v>7.86</v>
      </c>
      <c r="AS1307" s="16">
        <v>0</v>
      </c>
      <c r="AT1307" s="16">
        <v>19</v>
      </c>
      <c r="AU1307" s="16">
        <v>32</v>
      </c>
      <c r="AV1307" s="16">
        <v>0</v>
      </c>
      <c r="AW1307" s="16">
        <v>1</v>
      </c>
      <c r="AX1307" s="10">
        <f t="shared" si="142"/>
        <v>71.91</v>
      </c>
      <c r="AY1307" s="10">
        <f>SUM(Z1307:AK1307)</f>
        <v>0</v>
      </c>
      <c r="AZ1307" s="2" t="s">
        <v>119</v>
      </c>
      <c r="BA1307" s="10">
        <f t="shared" si="143"/>
        <v>2.0083333333333333</v>
      </c>
      <c r="BB1307" s="36" t="s">
        <v>118</v>
      </c>
      <c r="BC1307" s="39" t="str">
        <f t="shared" si="144"/>
        <v/>
      </c>
      <c r="BD1307" s="16">
        <f>SUM(AR1307:AW1307)</f>
        <v>59.86</v>
      </c>
      <c r="BE1307" s="10">
        <f>SUM(AL1307:AQ1307)</f>
        <v>12.05</v>
      </c>
      <c r="BF1307" s="12">
        <f t="shared" si="145"/>
        <v>0.83242942567097766</v>
      </c>
      <c r="BG1307" s="12">
        <f t="shared" si="146"/>
        <v>0.16757057432902242</v>
      </c>
      <c r="BH1307" s="9">
        <f t="shared" si="147"/>
        <v>71.91</v>
      </c>
      <c r="BI1307" s="39" t="str">
        <f t="shared" si="148"/>
        <v/>
      </c>
      <c r="BK1307" s="75"/>
    </row>
    <row r="1308" spans="1:63">
      <c r="A1308" s="2">
        <v>1305</v>
      </c>
      <c r="B1308" s="2">
        <v>2025</v>
      </c>
      <c r="C1308" s="1">
        <v>0</v>
      </c>
      <c r="D1308" s="37" t="str">
        <v>001J100000VnrO2IAJ</v>
      </c>
      <c r="E1308" s="37" t="str">
        <v>M/S. SOURAV ENTERPRISE</v>
      </c>
      <c r="F1308" s="37" t="str">
        <v>WEST BENGAL</v>
      </c>
      <c r="G1308" s="37" t="str">
        <v>NADIA</v>
      </c>
      <c r="H1308" s="37">
        <v>0</v>
      </c>
      <c r="I1308" s="37" t="str">
        <v>NERIUM MULTICOM LLP</v>
      </c>
      <c r="J1308" s="37" t="str">
        <v>Ragon Poddar</v>
      </c>
      <c r="K1308" s="37">
        <v>0</v>
      </c>
      <c r="L1308" s="37" t="str">
        <v>001J100000RytAcIAJ</v>
      </c>
      <c r="M1308" s="37" t="str">
        <v>East</v>
      </c>
      <c r="N1308" s="2">
        <v>741402</v>
      </c>
      <c r="O1308" s="2" t="str">
        <v>19CKXPB6248N1Z8</v>
      </c>
      <c r="P1308" s="2">
        <v>8617076951</v>
      </c>
      <c r="Q1308" s="2" t="str">
        <v>Jul'25</v>
      </c>
      <c r="R1308" s="2">
        <v>2026</v>
      </c>
      <c r="S1308" s="1">
        <v>0</v>
      </c>
      <c r="T1308" s="2" t="str">
        <v/>
      </c>
      <c r="U1308" s="1">
        <v>0</v>
      </c>
      <c r="V1308" s="1" t="str">
        <v>Potential Not updated</v>
      </c>
      <c r="W1308" s="10">
        <v>0</v>
      </c>
      <c r="X1308" s="10">
        <v>0</v>
      </c>
      <c r="Y1308" s="10">
        <v>0</v>
      </c>
      <c r="Z1308" s="10">
        <v>0</v>
      </c>
      <c r="AA1308" s="10">
        <v>0</v>
      </c>
      <c r="AB1308" s="10">
        <v>0</v>
      </c>
      <c r="AC1308" s="10">
        <v>0</v>
      </c>
      <c r="AD1308" s="10">
        <v>0</v>
      </c>
      <c r="AE1308" s="10">
        <v>0</v>
      </c>
      <c r="AF1308" s="10">
        <v>0</v>
      </c>
      <c r="AG1308" s="10">
        <v>0</v>
      </c>
      <c r="AH1308" s="10">
        <v>0</v>
      </c>
      <c r="AI1308" s="10">
        <v>0</v>
      </c>
      <c r="AJ1308" s="10">
        <v>0</v>
      </c>
      <c r="AK1308" s="10">
        <v>0</v>
      </c>
      <c r="AL1308" s="10">
        <v>0</v>
      </c>
      <c r="AM1308" s="10">
        <v>0</v>
      </c>
      <c r="AN1308" s="10">
        <v>0</v>
      </c>
      <c r="AO1308" s="10">
        <v>24.82</v>
      </c>
      <c r="AP1308" s="10">
        <v>0</v>
      </c>
      <c r="AQ1308" s="10">
        <v>18.98</v>
      </c>
      <c r="AR1308" s="10">
        <v>0</v>
      </c>
      <c r="AS1308" s="16">
        <v>0</v>
      </c>
      <c r="AT1308" s="16">
        <v>0</v>
      </c>
      <c r="AU1308" s="16">
        <v>0</v>
      </c>
      <c r="AV1308" s="16">
        <v>0</v>
      </c>
      <c r="AW1308" s="16" t="str">
        <v/>
      </c>
      <c r="AX1308" s="10">
        <f t="shared" si="142"/>
        <v>43.8</v>
      </c>
      <c r="AY1308" s="10">
        <f>SUM(Z1308:AK1308)</f>
        <v>0</v>
      </c>
      <c r="AZ1308" s="2" t="s">
        <v>119</v>
      </c>
      <c r="BA1308" s="10">
        <f t="shared" si="143"/>
        <v>7.3</v>
      </c>
      <c r="BB1308" s="36" t="s">
        <v>118</v>
      </c>
      <c r="BC1308" s="39" t="str">
        <f t="shared" si="144"/>
        <v/>
      </c>
      <c r="BD1308" s="16">
        <f>SUM(AR1308:AW1308)</f>
        <v>0</v>
      </c>
      <c r="BE1308" s="10">
        <f>SUM(AL1308:AQ1308)</f>
        <v>43.8</v>
      </c>
      <c r="BF1308" s="12">
        <f t="shared" si="145"/>
        <v>0</v>
      </c>
      <c r="BG1308" s="12">
        <f t="shared" si="146"/>
        <v>1</v>
      </c>
      <c r="BH1308" s="9">
        <f t="shared" si="147"/>
        <v>43.8</v>
      </c>
      <c r="BI1308" s="39" t="str">
        <f t="shared" si="148"/>
        <v/>
      </c>
      <c r="BK1308" s="75"/>
    </row>
    <row r="1309" spans="1:63">
      <c r="A1309" s="2">
        <v>1306</v>
      </c>
      <c r="B1309" s="2">
        <v>2025</v>
      </c>
      <c r="C1309" s="1">
        <v>0</v>
      </c>
      <c r="D1309" s="37" t="str">
        <v>0015g00001YOP0CAAX</v>
      </c>
      <c r="E1309" s="37" t="str">
        <v>M/S  ARTH STEEL</v>
      </c>
      <c r="F1309" s="37" t="str">
        <v>UTTAR PRADESH</v>
      </c>
      <c r="G1309" s="37" t="str">
        <v>LUCKNOW</v>
      </c>
      <c r="H1309" s="37" t="str">
        <v>Bakshi Ka Talab</v>
      </c>
      <c r="I1309" s="37" t="str">
        <v>SHREE LAKSHMAN ROLLING MILL (INDIA) LLP</v>
      </c>
      <c r="J1309" s="37" t="str">
        <v>Deepanshu</v>
      </c>
      <c r="K1309" s="37">
        <v>0</v>
      </c>
      <c r="L1309" s="37" t="str">
        <v>C12815</v>
      </c>
      <c r="M1309" s="37" t="str">
        <v>North</v>
      </c>
      <c r="N1309" s="2">
        <v>226026</v>
      </c>
      <c r="O1309" s="2" t="str">
        <v>09AIDPG6725H1Z9</v>
      </c>
      <c r="P1309" s="2">
        <v>9415137494</v>
      </c>
      <c r="Q1309" s="2" t="str">
        <v>Jul'25</v>
      </c>
      <c r="R1309" s="2">
        <v>2026</v>
      </c>
      <c r="S1309" s="1">
        <v>0</v>
      </c>
      <c r="T1309" s="2">
        <v>150</v>
      </c>
      <c r="U1309" s="1">
        <v>0</v>
      </c>
      <c r="V1309" s="1" t="str">
        <v>Challenger</v>
      </c>
      <c r="W1309" s="10">
        <v>0</v>
      </c>
      <c r="X1309" s="10">
        <v>0</v>
      </c>
      <c r="Y1309" s="10">
        <v>0</v>
      </c>
      <c r="Z1309" s="10">
        <v>0</v>
      </c>
      <c r="AA1309" s="10">
        <v>0</v>
      </c>
      <c r="AB1309" s="10">
        <v>0</v>
      </c>
      <c r="AC1309" s="10">
        <v>0</v>
      </c>
      <c r="AD1309" s="10">
        <v>0</v>
      </c>
      <c r="AE1309" s="10">
        <v>0</v>
      </c>
      <c r="AF1309" s="10">
        <v>0</v>
      </c>
      <c r="AG1309" s="10">
        <v>0</v>
      </c>
      <c r="AH1309" s="10">
        <v>0</v>
      </c>
      <c r="AI1309" s="10">
        <v>0</v>
      </c>
      <c r="AJ1309" s="10">
        <v>0</v>
      </c>
      <c r="AK1309" s="10">
        <v>0</v>
      </c>
      <c r="AL1309" s="10">
        <v>0</v>
      </c>
      <c r="AM1309" s="10">
        <v>0</v>
      </c>
      <c r="AN1309" s="10">
        <v>0</v>
      </c>
      <c r="AO1309" s="10">
        <v>12.06</v>
      </c>
      <c r="AP1309" s="10">
        <v>8.23</v>
      </c>
      <c r="AQ1309" s="10">
        <v>0</v>
      </c>
      <c r="AR1309" s="10">
        <v>0</v>
      </c>
      <c r="AS1309" s="16">
        <v>0</v>
      </c>
      <c r="AT1309" s="16">
        <v>0</v>
      </c>
      <c r="AU1309" s="16">
        <v>0</v>
      </c>
      <c r="AV1309" s="16">
        <v>0</v>
      </c>
      <c r="AW1309" s="16">
        <v>1</v>
      </c>
      <c r="AX1309" s="10">
        <f t="shared" si="142"/>
        <v>21.29</v>
      </c>
      <c r="AY1309" s="10">
        <f>SUM(Z1309:AK1309)</f>
        <v>0</v>
      </c>
      <c r="AZ1309" s="2" t="s">
        <v>119</v>
      </c>
      <c r="BA1309" s="10">
        <f t="shared" si="143"/>
        <v>3.3816666666666664</v>
      </c>
      <c r="BB1309" s="36" t="s">
        <v>118</v>
      </c>
      <c r="BC1309" s="39" t="str">
        <f t="shared" si="144"/>
        <v/>
      </c>
      <c r="BD1309" s="16">
        <f>SUM(AR1309:AW1309)</f>
        <v>1</v>
      </c>
      <c r="BE1309" s="10">
        <f>SUM(AL1309:AQ1309)</f>
        <v>20.29</v>
      </c>
      <c r="BF1309" s="12">
        <f t="shared" si="145"/>
        <v>4.6970408642555195E-2</v>
      </c>
      <c r="BG1309" s="12">
        <f t="shared" si="146"/>
        <v>0.95302959135744481</v>
      </c>
      <c r="BH1309" s="9">
        <f t="shared" si="147"/>
        <v>21.29</v>
      </c>
      <c r="BI1309" s="39" t="str">
        <f t="shared" si="148"/>
        <v/>
      </c>
      <c r="BK1309" s="75"/>
    </row>
    <row r="1310" spans="1:63">
      <c r="A1310" s="2">
        <v>1307</v>
      </c>
      <c r="B1310" s="2">
        <v>2025</v>
      </c>
      <c r="C1310" s="1">
        <v>0</v>
      </c>
      <c r="D1310" s="37" t="str">
        <v>001fw000002aUV3AAM</v>
      </c>
      <c r="E1310" s="37" t="str">
        <v>SRIKHETRA ENTERPRISERS</v>
      </c>
      <c r="F1310" s="37" t="str">
        <v>ODISHA</v>
      </c>
      <c r="G1310" s="37" t="str">
        <v>KHORDHA</v>
      </c>
      <c r="H1310" s="37">
        <v>0</v>
      </c>
      <c r="I1310" s="37" t="str">
        <v>Niyati Udyog Private Limited</v>
      </c>
      <c r="J1310" s="37" t="str">
        <v>Bidyut Ranjan Mishra</v>
      </c>
      <c r="K1310" s="37">
        <v>0</v>
      </c>
      <c r="L1310" s="37" t="str">
        <v>C13293</v>
      </c>
      <c r="M1310" s="37" t="str">
        <v>Central</v>
      </c>
      <c r="N1310" s="2">
        <v>751002</v>
      </c>
      <c r="O1310" s="2" t="str">
        <v>21CIVPS9040R1Z8</v>
      </c>
      <c r="P1310" s="2">
        <v>7002113004</v>
      </c>
      <c r="Q1310" s="2" t="str">
        <v>Jul'25</v>
      </c>
      <c r="R1310" s="2">
        <v>2026</v>
      </c>
      <c r="S1310" s="1">
        <v>0</v>
      </c>
      <c r="T1310" s="2">
        <v>80</v>
      </c>
      <c r="U1310" s="1">
        <v>5.8833333333333328E-2</v>
      </c>
      <c r="V1310" s="1" t="str">
        <v>Challenger</v>
      </c>
      <c r="W1310" s="10">
        <v>0</v>
      </c>
      <c r="X1310" s="10">
        <v>0</v>
      </c>
      <c r="Y1310" s="10">
        <v>0</v>
      </c>
      <c r="Z1310" s="10">
        <v>0</v>
      </c>
      <c r="AA1310" s="10">
        <v>0</v>
      </c>
      <c r="AB1310" s="10">
        <v>0</v>
      </c>
      <c r="AC1310" s="10">
        <v>0</v>
      </c>
      <c r="AD1310" s="10">
        <v>0</v>
      </c>
      <c r="AE1310" s="10">
        <v>0</v>
      </c>
      <c r="AF1310" s="10">
        <v>0</v>
      </c>
      <c r="AG1310" s="10">
        <v>0</v>
      </c>
      <c r="AH1310" s="10">
        <v>0</v>
      </c>
      <c r="AI1310" s="10">
        <v>0</v>
      </c>
      <c r="AJ1310" s="10">
        <v>0</v>
      </c>
      <c r="AK1310" s="10">
        <v>0</v>
      </c>
      <c r="AL1310" s="10">
        <v>0</v>
      </c>
      <c r="AM1310" s="10">
        <v>0</v>
      </c>
      <c r="AN1310" s="10">
        <v>0</v>
      </c>
      <c r="AO1310" s="10">
        <v>3.2</v>
      </c>
      <c r="AP1310" s="10">
        <v>3.69</v>
      </c>
      <c r="AQ1310" s="10">
        <v>2.2000000000000002</v>
      </c>
      <c r="AR1310" s="10">
        <v>2.0099999999999998</v>
      </c>
      <c r="AS1310" s="16">
        <v>3.51</v>
      </c>
      <c r="AT1310" s="16">
        <v>6.61</v>
      </c>
      <c r="AU1310" s="16">
        <v>4</v>
      </c>
      <c r="AV1310" s="16">
        <v>3.51</v>
      </c>
      <c r="AW1310" s="16">
        <v>3</v>
      </c>
      <c r="AX1310" s="10">
        <f t="shared" si="142"/>
        <v>31.729999999999997</v>
      </c>
      <c r="AY1310" s="10">
        <f>SUM(Z1310:AK1310)</f>
        <v>0</v>
      </c>
      <c r="AZ1310" s="2" t="s">
        <v>119</v>
      </c>
      <c r="BA1310" s="10">
        <f t="shared" si="143"/>
        <v>1.5149999999999999</v>
      </c>
      <c r="BB1310" s="36" t="s">
        <v>118</v>
      </c>
      <c r="BC1310" s="39" t="str">
        <f t="shared" si="144"/>
        <v/>
      </c>
      <c r="BD1310" s="16">
        <f>SUM(AR1310:AW1310)</f>
        <v>22.64</v>
      </c>
      <c r="BE1310" s="10">
        <f>SUM(AL1310:AQ1310)</f>
        <v>9.09</v>
      </c>
      <c r="BF1310" s="12">
        <f t="shared" si="145"/>
        <v>0.71352032776552166</v>
      </c>
      <c r="BG1310" s="12">
        <f t="shared" si="146"/>
        <v>0.28647967223447846</v>
      </c>
      <c r="BH1310" s="9">
        <f t="shared" si="147"/>
        <v>31.729999999999997</v>
      </c>
      <c r="BI1310" s="39" t="str">
        <f t="shared" si="148"/>
        <v/>
      </c>
      <c r="BK1310" s="75"/>
    </row>
    <row r="1311" spans="1:63">
      <c r="A1311" s="2">
        <v>1308</v>
      </c>
      <c r="B1311" s="2">
        <v>2025</v>
      </c>
      <c r="C1311" s="1">
        <v>0</v>
      </c>
      <c r="D1311" s="37" t="str">
        <v>0015g00001c4QhrAAE</v>
      </c>
      <c r="E1311" s="37" t="str">
        <v>RAJ STEELS</v>
      </c>
      <c r="F1311" s="37" t="str">
        <v>RAJASTHAN</v>
      </c>
      <c r="G1311" s="37" t="str">
        <v>NAGAUR</v>
      </c>
      <c r="H1311" s="37" t="str">
        <v>Nagaur</v>
      </c>
      <c r="I1311" s="37" t="str">
        <v>Swastik Tradevision Pvt. Ltd.</v>
      </c>
      <c r="J1311" s="37" t="str">
        <v>Ravi Kumar Kulmi</v>
      </c>
      <c r="K1311" s="37">
        <v>0</v>
      </c>
      <c r="L1311" s="37" t="str">
        <v>C12822</v>
      </c>
      <c r="M1311" s="37" t="str">
        <v>North</v>
      </c>
      <c r="N1311" s="2">
        <v>341001</v>
      </c>
      <c r="O1311" s="2" t="str">
        <v>08AACPL9499G1Z5</v>
      </c>
      <c r="P1311" s="2">
        <v>9414350500</v>
      </c>
      <c r="Q1311" s="2" t="str">
        <v>Feb'24</v>
      </c>
      <c r="R1311" s="2">
        <v>2025</v>
      </c>
      <c r="S1311" s="1">
        <v>0</v>
      </c>
      <c r="T1311" s="2">
        <v>300</v>
      </c>
      <c r="U1311" s="1">
        <v>0.11779999999999999</v>
      </c>
      <c r="V1311" s="1" t="str">
        <v>Super Star</v>
      </c>
      <c r="W1311" s="10">
        <v>0</v>
      </c>
      <c r="X1311" s="10">
        <v>0</v>
      </c>
      <c r="Y1311" s="10">
        <v>0</v>
      </c>
      <c r="Z1311" s="10">
        <v>0</v>
      </c>
      <c r="AA1311" s="10">
        <v>0</v>
      </c>
      <c r="AB1311" s="10">
        <v>0</v>
      </c>
      <c r="AC1311" s="10">
        <v>0</v>
      </c>
      <c r="AD1311" s="10">
        <v>0</v>
      </c>
      <c r="AE1311" s="10">
        <v>0</v>
      </c>
      <c r="AF1311" s="10">
        <v>0</v>
      </c>
      <c r="AG1311" s="10">
        <v>0</v>
      </c>
      <c r="AH1311" s="10">
        <v>0</v>
      </c>
      <c r="AI1311" s="10">
        <v>0</v>
      </c>
      <c r="AJ1311" s="10">
        <v>0</v>
      </c>
      <c r="AK1311" s="10">
        <v>0</v>
      </c>
      <c r="AL1311" s="10">
        <v>20</v>
      </c>
      <c r="AM1311" s="10">
        <v>20</v>
      </c>
      <c r="AN1311" s="10">
        <v>40</v>
      </c>
      <c r="AO1311" s="10">
        <v>40.04</v>
      </c>
      <c r="AP1311" s="10">
        <v>59.92</v>
      </c>
      <c r="AQ1311" s="10">
        <v>19.95</v>
      </c>
      <c r="AR1311" s="10">
        <v>20.07</v>
      </c>
      <c r="AS1311" s="16">
        <v>19.97</v>
      </c>
      <c r="AT1311" s="16">
        <v>40.04</v>
      </c>
      <c r="AU1311" s="16">
        <v>46</v>
      </c>
      <c r="AV1311" s="16">
        <v>19.98</v>
      </c>
      <c r="AW1311" s="16">
        <v>20</v>
      </c>
      <c r="AX1311" s="10">
        <f t="shared" si="142"/>
        <v>365.96999999999997</v>
      </c>
      <c r="AY1311" s="10">
        <f>SUM(Z1311:AK1311)</f>
        <v>0</v>
      </c>
      <c r="AZ1311" s="2" t="s">
        <v>119</v>
      </c>
      <c r="BA1311" s="10">
        <f t="shared" si="143"/>
        <v>33.318333333333328</v>
      </c>
      <c r="BB1311" s="36" t="s">
        <v>118</v>
      </c>
      <c r="BC1311" s="39" t="str">
        <f t="shared" si="144"/>
        <v>B</v>
      </c>
      <c r="BD1311" s="16">
        <f>SUM(AR1311:AW1311)</f>
        <v>166.06</v>
      </c>
      <c r="BE1311" s="10">
        <f>SUM(AL1311:AQ1311)</f>
        <v>199.90999999999997</v>
      </c>
      <c r="BF1311" s="12">
        <f t="shared" si="145"/>
        <v>0.45375303986665577</v>
      </c>
      <c r="BG1311" s="12">
        <f t="shared" si="146"/>
        <v>0.54624696013334417</v>
      </c>
      <c r="BH1311" s="9">
        <f t="shared" si="147"/>
        <v>365.96999999999997</v>
      </c>
      <c r="BI1311" s="39" t="str">
        <f t="shared" si="148"/>
        <v>B</v>
      </c>
      <c r="BJ1311" s="1" t="str">
        <f>_xlfn.XLOOKUP(D1311,'Holi gift'!A:A,'Holi gift'!A:A,"",0,1)</f>
        <v>0015g00001c4QhrAAE</v>
      </c>
      <c r="BK1311" s="75"/>
    </row>
    <row r="1312" spans="1:63">
      <c r="A1312" s="2">
        <v>1309</v>
      </c>
      <c r="B1312" s="2">
        <v>2025</v>
      </c>
      <c r="C1312" s="1">
        <v>0</v>
      </c>
      <c r="D1312" s="37" t="str">
        <v>0015g00001UBHhrAAH</v>
      </c>
      <c r="E1312" s="37" t="str">
        <v>GOYAL TRADERS</v>
      </c>
      <c r="F1312" s="37" t="str">
        <v>RAJASTHAN</v>
      </c>
      <c r="G1312" s="37" t="str">
        <v>KARAULI</v>
      </c>
      <c r="H1312" s="37" t="str">
        <v>Hindaun</v>
      </c>
      <c r="I1312" s="37" t="str">
        <v>Swastik Tradevision Pvt. Ltd.</v>
      </c>
      <c r="J1312" s="37" t="str">
        <v>Ravi Kumar Kulmi</v>
      </c>
      <c r="K1312" s="37">
        <v>0</v>
      </c>
      <c r="L1312" s="37" t="str">
        <v>C12822</v>
      </c>
      <c r="M1312" s="37" t="str">
        <v>North</v>
      </c>
      <c r="N1312" s="2">
        <v>322230</v>
      </c>
      <c r="O1312" s="2" t="str">
        <v>08ABIPG6779M1ZW</v>
      </c>
      <c r="P1312" s="2">
        <v>9828047815</v>
      </c>
      <c r="Q1312" s="2" t="str">
        <v>Jul'25</v>
      </c>
      <c r="R1312" s="2">
        <v>2026</v>
      </c>
      <c r="S1312" s="1">
        <v>0</v>
      </c>
      <c r="T1312" s="2">
        <v>100</v>
      </c>
      <c r="U1312" s="1">
        <v>0.1993</v>
      </c>
      <c r="V1312" s="1" t="str">
        <v>Star</v>
      </c>
      <c r="W1312" s="10">
        <v>0</v>
      </c>
      <c r="X1312" s="10">
        <v>0</v>
      </c>
      <c r="Y1312" s="10">
        <v>0</v>
      </c>
      <c r="Z1312" s="10">
        <v>0</v>
      </c>
      <c r="AA1312" s="10">
        <v>0</v>
      </c>
      <c r="AB1312" s="10">
        <v>0</v>
      </c>
      <c r="AC1312" s="10">
        <v>0</v>
      </c>
      <c r="AD1312" s="10">
        <v>0</v>
      </c>
      <c r="AE1312" s="10">
        <v>0</v>
      </c>
      <c r="AF1312" s="10">
        <v>0</v>
      </c>
      <c r="AG1312" s="10">
        <v>0</v>
      </c>
      <c r="AH1312" s="10">
        <v>0</v>
      </c>
      <c r="AI1312" s="10">
        <v>0</v>
      </c>
      <c r="AJ1312" s="10">
        <v>0</v>
      </c>
      <c r="AK1312" s="10">
        <v>0</v>
      </c>
      <c r="AL1312" s="10">
        <v>0</v>
      </c>
      <c r="AM1312" s="10">
        <v>0</v>
      </c>
      <c r="AN1312" s="10">
        <v>0</v>
      </c>
      <c r="AO1312" s="10">
        <v>28</v>
      </c>
      <c r="AP1312" s="10">
        <v>0</v>
      </c>
      <c r="AQ1312" s="10">
        <v>20.059999999999999</v>
      </c>
      <c r="AR1312" s="10">
        <v>17.989999999999998</v>
      </c>
      <c r="AS1312" s="16">
        <v>17.96</v>
      </c>
      <c r="AT1312" s="16">
        <v>41.79</v>
      </c>
      <c r="AU1312" s="16">
        <v>18</v>
      </c>
      <c r="AV1312" s="16">
        <v>0</v>
      </c>
      <c r="AW1312" s="16" t="str">
        <v/>
      </c>
      <c r="AX1312" s="10">
        <f t="shared" si="142"/>
        <v>143.79999999999998</v>
      </c>
      <c r="AY1312" s="10">
        <f>SUM(Z1312:AK1312)</f>
        <v>0</v>
      </c>
      <c r="AZ1312" s="2" t="s">
        <v>119</v>
      </c>
      <c r="BA1312" s="10">
        <f t="shared" si="143"/>
        <v>8.01</v>
      </c>
      <c r="BB1312" s="36" t="s">
        <v>118</v>
      </c>
      <c r="BC1312" s="39" t="str">
        <f t="shared" si="144"/>
        <v/>
      </c>
      <c r="BD1312" s="16">
        <f>SUM(AR1312:AW1312)</f>
        <v>95.740000000000009</v>
      </c>
      <c r="BE1312" s="10">
        <f>SUM(AL1312:AQ1312)</f>
        <v>48.06</v>
      </c>
      <c r="BF1312" s="12">
        <f t="shared" si="145"/>
        <v>0.66578581363004186</v>
      </c>
      <c r="BG1312" s="12">
        <f t="shared" si="146"/>
        <v>0.33421418636995831</v>
      </c>
      <c r="BH1312" s="9">
        <f t="shared" si="147"/>
        <v>143.79999999999998</v>
      </c>
      <c r="BI1312" s="39" t="str">
        <f t="shared" si="148"/>
        <v/>
      </c>
      <c r="BK1312" s="75"/>
    </row>
    <row r="1313" spans="1:63">
      <c r="A1313" s="2">
        <v>1310</v>
      </c>
      <c r="B1313" s="2">
        <v>2025</v>
      </c>
      <c r="C1313" s="1">
        <v>0</v>
      </c>
      <c r="D1313" s="37" t="str">
        <v>001J100000Vnfk2IAB</v>
      </c>
      <c r="E1313" s="37" t="str">
        <v>MAA DURGA CONSTRUCTION</v>
      </c>
      <c r="F1313" s="37" t="str">
        <v>Uttar Pradesh</v>
      </c>
      <c r="G1313" s="37" t="str">
        <v>Lucknow</v>
      </c>
      <c r="H1313" s="37">
        <v>0</v>
      </c>
      <c r="I1313" s="37" t="str">
        <v>SHREE LAKSHMAN ROLLING MILL (INDIA) LLP</v>
      </c>
      <c r="J1313" s="37" t="str">
        <v>Deepanshu</v>
      </c>
      <c r="K1313" s="37">
        <v>0</v>
      </c>
      <c r="L1313" s="37" t="str">
        <v>C12815</v>
      </c>
      <c r="M1313" s="37" t="str">
        <v>North</v>
      </c>
      <c r="N1313" s="2">
        <v>227105</v>
      </c>
      <c r="O1313" s="2" t="str">
        <v>09CWIPM4793G1ZY</v>
      </c>
      <c r="P1313" s="2">
        <v>8127098888</v>
      </c>
      <c r="Q1313" s="2" t="str">
        <v>Jul'25</v>
      </c>
      <c r="R1313" s="2">
        <v>2026</v>
      </c>
      <c r="S1313" s="1">
        <v>0</v>
      </c>
      <c r="T1313" s="2">
        <v>40</v>
      </c>
      <c r="U1313" s="1">
        <v>1.6666666666666666E-2</v>
      </c>
      <c r="V1313" s="1" t="str">
        <v>Minor</v>
      </c>
      <c r="W1313" s="10">
        <v>0</v>
      </c>
      <c r="X1313" s="10">
        <v>0</v>
      </c>
      <c r="Y1313" s="10">
        <v>0</v>
      </c>
      <c r="Z1313" s="10">
        <v>0</v>
      </c>
      <c r="AA1313" s="10">
        <v>0</v>
      </c>
      <c r="AB1313" s="10">
        <v>0</v>
      </c>
      <c r="AC1313" s="10">
        <v>0</v>
      </c>
      <c r="AD1313" s="10">
        <v>0</v>
      </c>
      <c r="AE1313" s="10">
        <v>0</v>
      </c>
      <c r="AF1313" s="10">
        <v>0</v>
      </c>
      <c r="AG1313" s="10">
        <v>0</v>
      </c>
      <c r="AH1313" s="10">
        <v>0</v>
      </c>
      <c r="AI1313" s="10">
        <v>0</v>
      </c>
      <c r="AJ1313" s="10">
        <v>0</v>
      </c>
      <c r="AK1313" s="10">
        <v>0</v>
      </c>
      <c r="AL1313" s="10">
        <v>0</v>
      </c>
      <c r="AM1313" s="10">
        <v>0</v>
      </c>
      <c r="AN1313" s="10">
        <v>0</v>
      </c>
      <c r="AO1313" s="10">
        <v>9.34</v>
      </c>
      <c r="AP1313" s="10">
        <v>9.4499999999999993</v>
      </c>
      <c r="AQ1313" s="10">
        <v>13.36</v>
      </c>
      <c r="AR1313" s="10">
        <v>20</v>
      </c>
      <c r="AS1313" s="16">
        <v>10.210000000000001</v>
      </c>
      <c r="AT1313" s="16">
        <v>0</v>
      </c>
      <c r="AU1313" s="16">
        <v>2</v>
      </c>
      <c r="AV1313" s="16">
        <v>0</v>
      </c>
      <c r="AW1313" s="16" t="str">
        <v/>
      </c>
      <c r="AX1313" s="10">
        <f t="shared" si="142"/>
        <v>64.36</v>
      </c>
      <c r="AY1313" s="10">
        <f>SUM(Z1313:AK1313)</f>
        <v>0</v>
      </c>
      <c r="AZ1313" s="2" t="s">
        <v>119</v>
      </c>
      <c r="BA1313" s="10">
        <f t="shared" si="143"/>
        <v>5.3583333333333334</v>
      </c>
      <c r="BB1313" s="36" t="s">
        <v>118</v>
      </c>
      <c r="BC1313" s="39" t="str">
        <f t="shared" si="144"/>
        <v/>
      </c>
      <c r="BD1313" s="16">
        <f>SUM(AR1313:AW1313)</f>
        <v>32.21</v>
      </c>
      <c r="BE1313" s="10">
        <f>SUM(AL1313:AQ1313)</f>
        <v>32.15</v>
      </c>
      <c r="BF1313" s="12">
        <f t="shared" si="145"/>
        <v>0.50046612802983226</v>
      </c>
      <c r="BG1313" s="12">
        <f t="shared" si="146"/>
        <v>0.4995338719701678</v>
      </c>
      <c r="BH1313" s="9">
        <f t="shared" si="147"/>
        <v>64.36</v>
      </c>
      <c r="BI1313" s="39" t="str">
        <f t="shared" si="148"/>
        <v/>
      </c>
      <c r="BK1313" s="75"/>
    </row>
    <row r="1314" spans="1:63">
      <c r="A1314" s="2">
        <v>1311</v>
      </c>
      <c r="B1314" s="2">
        <v>2025</v>
      </c>
      <c r="C1314" s="1">
        <v>0</v>
      </c>
      <c r="D1314" s="37" t="str">
        <v>0015g00001X38pQAAR</v>
      </c>
      <c r="E1314" s="37" t="str">
        <v>Shree Laxmi Enterprises</v>
      </c>
      <c r="F1314" s="37" t="str">
        <v>MADHYA PRADESH</v>
      </c>
      <c r="G1314" s="37" t="str">
        <v>BHOPAL</v>
      </c>
      <c r="H1314" s="37" t="str">
        <v>Huzur</v>
      </c>
      <c r="I1314" s="37" t="str">
        <v>Global Steel</v>
      </c>
      <c r="J1314" s="37" t="str">
        <v>Rubean Luther</v>
      </c>
      <c r="K1314" s="37">
        <v>0</v>
      </c>
      <c r="L1314" s="37" t="str">
        <v>C13471</v>
      </c>
      <c r="M1314" s="37" t="str">
        <v>Central</v>
      </c>
      <c r="N1314" s="2">
        <v>462030</v>
      </c>
      <c r="O1314" s="2" t="str">
        <v>23AEPFS6854L1ZM</v>
      </c>
      <c r="P1314" s="2">
        <v>9300800475</v>
      </c>
      <c r="Q1314" s="2" t="str">
        <v>Jul'25</v>
      </c>
      <c r="R1314" s="2">
        <v>2026</v>
      </c>
      <c r="S1314" s="1">
        <v>0</v>
      </c>
      <c r="T1314" s="2">
        <v>150</v>
      </c>
      <c r="U1314" s="1">
        <v>6.6666666666666671E-3</v>
      </c>
      <c r="V1314" s="1" t="str">
        <v>Challenger</v>
      </c>
      <c r="W1314" s="10">
        <v>0</v>
      </c>
      <c r="X1314" s="10">
        <v>0</v>
      </c>
      <c r="Y1314" s="10">
        <v>0</v>
      </c>
      <c r="Z1314" s="10">
        <v>0</v>
      </c>
      <c r="AA1314" s="10">
        <v>0</v>
      </c>
      <c r="AB1314" s="10">
        <v>0</v>
      </c>
      <c r="AC1314" s="10">
        <v>0</v>
      </c>
      <c r="AD1314" s="10">
        <v>0</v>
      </c>
      <c r="AE1314" s="10">
        <v>0</v>
      </c>
      <c r="AF1314" s="10">
        <v>0</v>
      </c>
      <c r="AG1314" s="10">
        <v>0</v>
      </c>
      <c r="AH1314" s="10">
        <v>0</v>
      </c>
      <c r="AI1314" s="10">
        <v>0</v>
      </c>
      <c r="AJ1314" s="10">
        <v>0</v>
      </c>
      <c r="AK1314" s="10">
        <v>0</v>
      </c>
      <c r="AL1314" s="10">
        <v>0</v>
      </c>
      <c r="AM1314" s="10">
        <v>0</v>
      </c>
      <c r="AN1314" s="10">
        <v>0</v>
      </c>
      <c r="AO1314" s="10">
        <v>2</v>
      </c>
      <c r="AP1314" s="10">
        <v>0</v>
      </c>
      <c r="AQ1314" s="10">
        <v>0</v>
      </c>
      <c r="AR1314" s="10">
        <v>0</v>
      </c>
      <c r="AS1314" s="16">
        <v>0</v>
      </c>
      <c r="AT1314" s="16">
        <v>0</v>
      </c>
      <c r="AU1314" s="16">
        <v>3</v>
      </c>
      <c r="AV1314" s="16">
        <v>0</v>
      </c>
      <c r="AW1314" s="16" t="str">
        <v/>
      </c>
      <c r="AX1314" s="10">
        <f t="shared" si="142"/>
        <v>5</v>
      </c>
      <c r="AY1314" s="10">
        <f>SUM(Z1314:AK1314)</f>
        <v>0</v>
      </c>
      <c r="AZ1314" s="2" t="s">
        <v>119</v>
      </c>
      <c r="BA1314" s="10">
        <f t="shared" si="143"/>
        <v>0.33333333333333331</v>
      </c>
      <c r="BB1314" s="36" t="s">
        <v>118</v>
      </c>
      <c r="BC1314" s="39" t="str">
        <f t="shared" si="144"/>
        <v/>
      </c>
      <c r="BD1314" s="16">
        <f>SUM(AR1314:AW1314)</f>
        <v>3</v>
      </c>
      <c r="BE1314" s="10">
        <f>SUM(AL1314:AQ1314)</f>
        <v>2</v>
      </c>
      <c r="BF1314" s="12">
        <f t="shared" si="145"/>
        <v>0.6</v>
      </c>
      <c r="BG1314" s="12">
        <f t="shared" si="146"/>
        <v>0.4</v>
      </c>
      <c r="BH1314" s="9">
        <f t="shared" si="147"/>
        <v>5</v>
      </c>
      <c r="BI1314" s="39" t="str">
        <f t="shared" si="148"/>
        <v/>
      </c>
      <c r="BK1314" s="75"/>
    </row>
    <row r="1315" spans="1:63">
      <c r="A1315" s="2">
        <v>1312</v>
      </c>
      <c r="B1315" s="2">
        <v>2025</v>
      </c>
      <c r="C1315" s="1">
        <v>0</v>
      </c>
      <c r="D1315" s="37" t="str">
        <v>001J1000003nJbgIAE</v>
      </c>
      <c r="E1315" s="37" t="str">
        <v>Mahabir Traders</v>
      </c>
      <c r="F1315" s="37" t="str">
        <v>ODISHA</v>
      </c>
      <c r="G1315" s="37" t="str">
        <v>RAYAGADA</v>
      </c>
      <c r="H1315" s="37" t="str">
        <v>Rayagada</v>
      </c>
      <c r="I1315" s="37" t="str">
        <v>GOLDWIN ISPAT PRIVATE LIMITED</v>
      </c>
      <c r="J1315" s="37" t="str">
        <v>Amit Behera</v>
      </c>
      <c r="K1315" s="37">
        <v>0</v>
      </c>
      <c r="L1315" s="37" t="str">
        <v>001J1000009FjqalAC</v>
      </c>
      <c r="M1315" s="37" t="str">
        <v>Central</v>
      </c>
      <c r="N1315" s="2">
        <v>765017</v>
      </c>
      <c r="O1315" s="2" t="str">
        <v>21AGNPA8904G1ZP</v>
      </c>
      <c r="P1315" s="2">
        <v>9437181549</v>
      </c>
      <c r="Q1315" s="2" t="str">
        <v>Aug'25</v>
      </c>
      <c r="R1315" s="2">
        <v>2026</v>
      </c>
      <c r="S1315" s="1">
        <v>0</v>
      </c>
      <c r="T1315" s="2">
        <v>50</v>
      </c>
      <c r="U1315" s="1">
        <v>0</v>
      </c>
      <c r="V1315" s="1" t="str">
        <v>Minor</v>
      </c>
      <c r="W1315" s="10">
        <v>0</v>
      </c>
      <c r="X1315" s="10">
        <v>0</v>
      </c>
      <c r="Y1315" s="10">
        <v>0</v>
      </c>
      <c r="Z1315" s="10">
        <v>0</v>
      </c>
      <c r="AA1315" s="10">
        <v>0</v>
      </c>
      <c r="AB1315" s="10">
        <v>0</v>
      </c>
      <c r="AC1315" s="10">
        <v>0</v>
      </c>
      <c r="AD1315" s="10">
        <v>0</v>
      </c>
      <c r="AE1315" s="10">
        <v>0</v>
      </c>
      <c r="AF1315" s="10">
        <v>0</v>
      </c>
      <c r="AG1315" s="10">
        <v>0</v>
      </c>
      <c r="AH1315" s="10">
        <v>0</v>
      </c>
      <c r="AI1315" s="10">
        <v>0</v>
      </c>
      <c r="AJ1315" s="10">
        <v>0</v>
      </c>
      <c r="AK1315" s="10">
        <v>0</v>
      </c>
      <c r="AL1315" s="10">
        <v>0</v>
      </c>
      <c r="AM1315" s="10">
        <v>0</v>
      </c>
      <c r="AN1315" s="10">
        <v>0</v>
      </c>
      <c r="AO1315" s="10">
        <v>0</v>
      </c>
      <c r="AP1315" s="10">
        <v>24.77</v>
      </c>
      <c r="AQ1315" s="10">
        <v>0</v>
      </c>
      <c r="AR1315" s="10">
        <v>0</v>
      </c>
      <c r="AS1315" s="16">
        <v>0</v>
      </c>
      <c r="AT1315" s="16">
        <v>0</v>
      </c>
      <c r="AU1315" s="16">
        <v>0</v>
      </c>
      <c r="AV1315" s="16">
        <v>0</v>
      </c>
      <c r="AW1315" s="16" t="str">
        <v/>
      </c>
      <c r="AX1315" s="10">
        <f t="shared" si="142"/>
        <v>24.77</v>
      </c>
      <c r="AY1315" s="10">
        <f>SUM(Z1315:AK1315)</f>
        <v>0</v>
      </c>
      <c r="AZ1315" s="2" t="s">
        <v>119</v>
      </c>
      <c r="BA1315" s="10">
        <f t="shared" si="143"/>
        <v>4.128333333333333</v>
      </c>
      <c r="BB1315" s="36" t="s">
        <v>118</v>
      </c>
      <c r="BC1315" s="39" t="str">
        <f t="shared" si="144"/>
        <v/>
      </c>
      <c r="BD1315" s="16">
        <f>SUM(AR1315:AW1315)</f>
        <v>0</v>
      </c>
      <c r="BE1315" s="10">
        <f>SUM(AL1315:AQ1315)</f>
        <v>24.77</v>
      </c>
      <c r="BF1315" s="12">
        <f t="shared" si="145"/>
        <v>0</v>
      </c>
      <c r="BG1315" s="12">
        <f t="shared" si="146"/>
        <v>1</v>
      </c>
      <c r="BH1315" s="9">
        <f t="shared" si="147"/>
        <v>24.77</v>
      </c>
      <c r="BI1315" s="39" t="str">
        <f t="shared" si="148"/>
        <v/>
      </c>
      <c r="BK1315" s="75"/>
    </row>
    <row r="1316" spans="1:63">
      <c r="A1316" s="2">
        <v>1313</v>
      </c>
      <c r="B1316" s="2">
        <v>2025</v>
      </c>
      <c r="C1316" s="1">
        <v>0</v>
      </c>
      <c r="D1316" s="37" t="str">
        <v>001fw000002gtdHAAQ</v>
      </c>
      <c r="E1316" s="37" t="str">
        <v>UDIT ENTERPRISES</v>
      </c>
      <c r="F1316" s="37" t="str">
        <v>HARYANA</v>
      </c>
      <c r="G1316" s="37" t="str">
        <v>KARNAL</v>
      </c>
      <c r="H1316" s="37">
        <v>0</v>
      </c>
      <c r="I1316" s="37" t="str">
        <v>RAMDOOT UDHYOG PRIVATE LIMITED</v>
      </c>
      <c r="J1316" s="37" t="str">
        <v>Naseem Makkar</v>
      </c>
      <c r="K1316" s="37">
        <v>0</v>
      </c>
      <c r="L1316" s="37" t="str">
        <v>C13168</v>
      </c>
      <c r="M1316" s="37" t="str">
        <v>North</v>
      </c>
      <c r="N1316" s="2">
        <v>132037</v>
      </c>
      <c r="O1316" s="2" t="str">
        <v>06BDTPV4932P1ZG</v>
      </c>
      <c r="P1316" s="2">
        <v>9671204030</v>
      </c>
      <c r="Q1316" s="2" t="str">
        <v>Aug'25</v>
      </c>
      <c r="R1316" s="2">
        <v>2026</v>
      </c>
      <c r="S1316" s="1">
        <v>0</v>
      </c>
      <c r="T1316" s="2">
        <v>30</v>
      </c>
      <c r="U1316" s="1">
        <v>0</v>
      </c>
      <c r="V1316" s="1" t="str">
        <v>Minor</v>
      </c>
      <c r="W1316" s="10">
        <v>0</v>
      </c>
      <c r="X1316" s="10">
        <v>0</v>
      </c>
      <c r="Y1316" s="10">
        <v>0</v>
      </c>
      <c r="Z1316" s="10">
        <v>0</v>
      </c>
      <c r="AA1316" s="10">
        <v>0</v>
      </c>
      <c r="AB1316" s="10">
        <v>0</v>
      </c>
      <c r="AC1316" s="10">
        <v>0</v>
      </c>
      <c r="AD1316" s="10">
        <v>0</v>
      </c>
      <c r="AE1316" s="10">
        <v>0</v>
      </c>
      <c r="AF1316" s="10">
        <v>0</v>
      </c>
      <c r="AG1316" s="10">
        <v>0</v>
      </c>
      <c r="AH1316" s="10">
        <v>0</v>
      </c>
      <c r="AI1316" s="10">
        <v>0</v>
      </c>
      <c r="AJ1316" s="10">
        <v>0</v>
      </c>
      <c r="AK1316" s="10">
        <v>0</v>
      </c>
      <c r="AL1316" s="10">
        <v>0</v>
      </c>
      <c r="AM1316" s="10">
        <v>0</v>
      </c>
      <c r="AN1316" s="10">
        <v>0</v>
      </c>
      <c r="AO1316" s="10">
        <v>0</v>
      </c>
      <c r="AP1316" s="10">
        <v>12.53</v>
      </c>
      <c r="AQ1316" s="10">
        <v>0</v>
      </c>
      <c r="AR1316" s="10">
        <v>0</v>
      </c>
      <c r="AS1316" s="16">
        <v>0</v>
      </c>
      <c r="AT1316" s="16">
        <v>0</v>
      </c>
      <c r="AU1316" s="16">
        <v>0</v>
      </c>
      <c r="AV1316" s="16">
        <v>0</v>
      </c>
      <c r="AW1316" s="16" t="str">
        <v/>
      </c>
      <c r="AX1316" s="10">
        <f t="shared" si="142"/>
        <v>12.53</v>
      </c>
      <c r="AY1316" s="10">
        <f>SUM(Z1316:AK1316)</f>
        <v>0</v>
      </c>
      <c r="AZ1316" s="2" t="s">
        <v>119</v>
      </c>
      <c r="BA1316" s="10">
        <f t="shared" si="143"/>
        <v>2.0883333333333334</v>
      </c>
      <c r="BB1316" s="36" t="s">
        <v>118</v>
      </c>
      <c r="BC1316" s="39" t="str">
        <f t="shared" si="144"/>
        <v/>
      </c>
      <c r="BD1316" s="16">
        <f>SUM(AR1316:AW1316)</f>
        <v>0</v>
      </c>
      <c r="BE1316" s="10">
        <f>SUM(AL1316:AQ1316)</f>
        <v>12.53</v>
      </c>
      <c r="BF1316" s="12">
        <f t="shared" si="145"/>
        <v>0</v>
      </c>
      <c r="BG1316" s="12">
        <f t="shared" si="146"/>
        <v>1</v>
      </c>
      <c r="BH1316" s="9">
        <f t="shared" si="147"/>
        <v>12.53</v>
      </c>
      <c r="BI1316" s="39" t="str">
        <f t="shared" si="148"/>
        <v/>
      </c>
      <c r="BK1316" s="75"/>
    </row>
    <row r="1317" spans="1:63">
      <c r="A1317" s="2">
        <v>1314</v>
      </c>
      <c r="B1317" s="2">
        <v>2025</v>
      </c>
      <c r="C1317" s="1">
        <v>0</v>
      </c>
      <c r="D1317" s="37" t="str">
        <v>001fw000002iFDVAA2</v>
      </c>
      <c r="E1317" s="37" t="str">
        <v>PARAS TRADING COMPANY</v>
      </c>
      <c r="F1317" s="37" t="str">
        <v>GUJARAT</v>
      </c>
      <c r="G1317" s="37" t="str">
        <v>KACHCHH</v>
      </c>
      <c r="H1317" s="37">
        <v>0</v>
      </c>
      <c r="I1317" s="37" t="str">
        <v>ARS INFRA</v>
      </c>
      <c r="J1317" s="37" t="str">
        <v>Anuj Sharma</v>
      </c>
      <c r="K1317" s="37">
        <v>0</v>
      </c>
      <c r="L1317" s="37" t="str">
        <v>001J100000VnQ4LIAV</v>
      </c>
      <c r="M1317" s="37" t="str">
        <v>West</v>
      </c>
      <c r="N1317" s="2">
        <v>370140</v>
      </c>
      <c r="O1317" s="2" t="str">
        <v>24ABBPV5160C1ZY</v>
      </c>
      <c r="P1317" s="2">
        <v>9825475078</v>
      </c>
      <c r="Q1317" s="2" t="str">
        <v>Aug'25</v>
      </c>
      <c r="R1317" s="2">
        <v>2026</v>
      </c>
      <c r="S1317" s="1">
        <v>0</v>
      </c>
      <c r="T1317" s="2">
        <v>100</v>
      </c>
      <c r="U1317" s="1">
        <v>0</v>
      </c>
      <c r="V1317" s="1" t="str">
        <v>Challenger</v>
      </c>
      <c r="W1317" s="10">
        <v>0</v>
      </c>
      <c r="X1317" s="10">
        <v>0</v>
      </c>
      <c r="Y1317" s="10">
        <v>0</v>
      </c>
      <c r="Z1317" s="10">
        <v>0</v>
      </c>
      <c r="AA1317" s="10">
        <v>0</v>
      </c>
      <c r="AB1317" s="10">
        <v>0</v>
      </c>
      <c r="AC1317" s="10">
        <v>0</v>
      </c>
      <c r="AD1317" s="10">
        <v>0</v>
      </c>
      <c r="AE1317" s="10">
        <v>0</v>
      </c>
      <c r="AF1317" s="10">
        <v>0</v>
      </c>
      <c r="AG1317" s="10">
        <v>0</v>
      </c>
      <c r="AH1317" s="10">
        <v>0</v>
      </c>
      <c r="AI1317" s="10">
        <v>0</v>
      </c>
      <c r="AJ1317" s="10">
        <v>0</v>
      </c>
      <c r="AK1317" s="10">
        <v>0</v>
      </c>
      <c r="AL1317" s="10">
        <v>0</v>
      </c>
      <c r="AM1317" s="10">
        <v>0</v>
      </c>
      <c r="AN1317" s="10">
        <v>0</v>
      </c>
      <c r="AO1317" s="10">
        <v>0</v>
      </c>
      <c r="AP1317" s="10">
        <v>6.8</v>
      </c>
      <c r="AQ1317" s="10">
        <v>0</v>
      </c>
      <c r="AR1317" s="10">
        <v>0</v>
      </c>
      <c r="AS1317" s="16">
        <v>0</v>
      </c>
      <c r="AT1317" s="16">
        <v>0</v>
      </c>
      <c r="AU1317" s="16">
        <v>0</v>
      </c>
      <c r="AV1317" s="16">
        <v>0</v>
      </c>
      <c r="AW1317" s="16" t="str">
        <v/>
      </c>
      <c r="AX1317" s="10">
        <f t="shared" si="142"/>
        <v>6.8</v>
      </c>
      <c r="AY1317" s="10">
        <f>SUM(Z1317:AK1317)</f>
        <v>0</v>
      </c>
      <c r="AZ1317" s="2" t="s">
        <v>119</v>
      </c>
      <c r="BA1317" s="10">
        <f t="shared" si="143"/>
        <v>1.1333333333333333</v>
      </c>
      <c r="BB1317" s="36" t="s">
        <v>118</v>
      </c>
      <c r="BC1317" s="39" t="str">
        <f t="shared" si="144"/>
        <v/>
      </c>
      <c r="BD1317" s="16">
        <f>SUM(AR1317:AW1317)</f>
        <v>0</v>
      </c>
      <c r="BE1317" s="10">
        <f>SUM(AL1317:AQ1317)</f>
        <v>6.8</v>
      </c>
      <c r="BF1317" s="12">
        <f t="shared" si="145"/>
        <v>0</v>
      </c>
      <c r="BG1317" s="12">
        <f t="shared" si="146"/>
        <v>1</v>
      </c>
      <c r="BH1317" s="9">
        <f t="shared" si="147"/>
        <v>6.8</v>
      </c>
      <c r="BI1317" s="39" t="str">
        <f t="shared" si="148"/>
        <v/>
      </c>
      <c r="BK1317" s="75"/>
    </row>
    <row r="1318" spans="1:63">
      <c r="A1318" s="2">
        <v>1315</v>
      </c>
      <c r="B1318" s="2">
        <v>2025</v>
      </c>
      <c r="C1318" s="1">
        <v>0</v>
      </c>
      <c r="D1318" s="37" t="str">
        <v>001J100000Vo9EYIAZ</v>
      </c>
      <c r="E1318" s="37" t="str">
        <v>MAHATO SUPPLIERS</v>
      </c>
      <c r="F1318" s="37" t="str">
        <v>WEST BENGAL</v>
      </c>
      <c r="G1318" s="37" t="str">
        <v>DINAJPUR UTTAR</v>
      </c>
      <c r="H1318" s="37">
        <v>0</v>
      </c>
      <c r="I1318" s="37" t="str">
        <v>MAHESHWARI TRADERS</v>
      </c>
      <c r="J1318" s="37" t="str">
        <v>Partha Mondal</v>
      </c>
      <c r="K1318" s="37">
        <v>0</v>
      </c>
      <c r="L1318" s="37" t="str">
        <v>001J100000Vo7AiIAJ</v>
      </c>
      <c r="M1318" s="37" t="str">
        <v>East</v>
      </c>
      <c r="N1318" s="2">
        <v>733215</v>
      </c>
      <c r="O1318" s="2" t="str">
        <v>19BSXPM6628J1ZQ</v>
      </c>
      <c r="P1318" s="2">
        <v>9635362912</v>
      </c>
      <c r="Q1318" s="2" t="str">
        <v>Aug'25</v>
      </c>
      <c r="R1318" s="2">
        <v>2026</v>
      </c>
      <c r="S1318" s="1">
        <v>0</v>
      </c>
      <c r="T1318" s="2">
        <v>350</v>
      </c>
      <c r="U1318" s="1">
        <v>1.0476190476190476E-2</v>
      </c>
      <c r="V1318" s="1" t="str">
        <v>Alien</v>
      </c>
      <c r="W1318" s="10">
        <v>0</v>
      </c>
      <c r="X1318" s="10">
        <v>0</v>
      </c>
      <c r="Y1318" s="10">
        <v>0</v>
      </c>
      <c r="Z1318" s="10">
        <v>0</v>
      </c>
      <c r="AA1318" s="10">
        <v>0</v>
      </c>
      <c r="AB1318" s="10">
        <v>0</v>
      </c>
      <c r="AC1318" s="10">
        <v>0</v>
      </c>
      <c r="AD1318" s="10">
        <v>0</v>
      </c>
      <c r="AE1318" s="10">
        <v>0</v>
      </c>
      <c r="AF1318" s="10">
        <v>0</v>
      </c>
      <c r="AG1318" s="10">
        <v>0</v>
      </c>
      <c r="AH1318" s="10">
        <v>0</v>
      </c>
      <c r="AI1318" s="10">
        <v>0</v>
      </c>
      <c r="AJ1318" s="10">
        <v>0</v>
      </c>
      <c r="AK1318" s="10">
        <v>0</v>
      </c>
      <c r="AL1318" s="10">
        <v>0</v>
      </c>
      <c r="AM1318" s="10">
        <v>0</v>
      </c>
      <c r="AN1318" s="10">
        <v>0</v>
      </c>
      <c r="AO1318" s="10">
        <v>0</v>
      </c>
      <c r="AP1318" s="10">
        <v>9.82</v>
      </c>
      <c r="AQ1318" s="10">
        <v>10.08</v>
      </c>
      <c r="AR1318" s="10">
        <v>10.4</v>
      </c>
      <c r="AS1318" s="16">
        <v>0</v>
      </c>
      <c r="AT1318" s="16">
        <v>11</v>
      </c>
      <c r="AU1318" s="16">
        <v>0</v>
      </c>
      <c r="AV1318" s="16">
        <v>0</v>
      </c>
      <c r="AW1318" s="16" t="str">
        <v/>
      </c>
      <c r="AX1318" s="10">
        <f t="shared" si="142"/>
        <v>41.3</v>
      </c>
      <c r="AY1318" s="10">
        <f>SUM(Z1318:AK1318)</f>
        <v>0</v>
      </c>
      <c r="AZ1318" s="2" t="s">
        <v>119</v>
      </c>
      <c r="BA1318" s="10">
        <f t="shared" si="143"/>
        <v>3.3166666666666664</v>
      </c>
      <c r="BB1318" s="36" t="s">
        <v>118</v>
      </c>
      <c r="BC1318" s="39" t="str">
        <f t="shared" si="144"/>
        <v/>
      </c>
      <c r="BD1318" s="16">
        <f>SUM(AR1318:AW1318)</f>
        <v>21.4</v>
      </c>
      <c r="BE1318" s="10">
        <f>SUM(AL1318:AQ1318)</f>
        <v>19.899999999999999</v>
      </c>
      <c r="BF1318" s="12">
        <f t="shared" si="145"/>
        <v>0.51815980629539948</v>
      </c>
      <c r="BG1318" s="12">
        <f t="shared" si="146"/>
        <v>0.48184019370460046</v>
      </c>
      <c r="BH1318" s="9">
        <f t="shared" si="147"/>
        <v>41.3</v>
      </c>
      <c r="BI1318" s="39" t="str">
        <f t="shared" si="148"/>
        <v/>
      </c>
      <c r="BK1318" s="75"/>
    </row>
    <row r="1319" spans="1:63">
      <c r="A1319" s="2">
        <v>1316</v>
      </c>
      <c r="B1319" s="2">
        <v>2025</v>
      </c>
      <c r="C1319" s="1">
        <v>0</v>
      </c>
      <c r="D1319" s="37" t="str">
        <v>001fw0000032X6KAAU</v>
      </c>
      <c r="E1319" s="37" t="str">
        <v>R.G. TRADING CO.</v>
      </c>
      <c r="F1319" s="37" t="str">
        <v>HARYANA</v>
      </c>
      <c r="G1319" s="37" t="str">
        <v>PANIPAT</v>
      </c>
      <c r="H1319" s="37">
        <v>0</v>
      </c>
      <c r="I1319" s="37" t="str">
        <v>JAI DURGA STEELS</v>
      </c>
      <c r="J1319" s="37" t="str">
        <v>Sunny Bhutani</v>
      </c>
      <c r="K1319" s="37">
        <v>0</v>
      </c>
      <c r="L1319" s="37" t="str">
        <v>C12830</v>
      </c>
      <c r="M1319" s="37" t="str">
        <v>North</v>
      </c>
      <c r="N1319" s="2">
        <v>132101</v>
      </c>
      <c r="O1319" s="2" t="str">
        <v>06ABNPJ6385P1ZS</v>
      </c>
      <c r="P1319" s="2">
        <v>9253392900</v>
      </c>
      <c r="Q1319" s="2" t="str">
        <v>Aug'25</v>
      </c>
      <c r="R1319" s="2">
        <v>2026</v>
      </c>
      <c r="S1319" s="1">
        <v>0</v>
      </c>
      <c r="T1319" s="2">
        <v>30</v>
      </c>
      <c r="U1319" s="1">
        <v>0</v>
      </c>
      <c r="V1319" s="1" t="str">
        <v>Minor</v>
      </c>
      <c r="W1319" s="10">
        <v>0</v>
      </c>
      <c r="X1319" s="10">
        <v>0</v>
      </c>
      <c r="Y1319" s="10">
        <v>0</v>
      </c>
      <c r="Z1319" s="10">
        <v>0</v>
      </c>
      <c r="AA1319" s="10">
        <v>0</v>
      </c>
      <c r="AB1319" s="10">
        <v>0</v>
      </c>
      <c r="AC1319" s="10">
        <v>0</v>
      </c>
      <c r="AD1319" s="10">
        <v>0</v>
      </c>
      <c r="AE1319" s="10">
        <v>0</v>
      </c>
      <c r="AF1319" s="10">
        <v>0</v>
      </c>
      <c r="AG1319" s="10">
        <v>0</v>
      </c>
      <c r="AH1319" s="10">
        <v>0</v>
      </c>
      <c r="AI1319" s="10">
        <v>0</v>
      </c>
      <c r="AJ1319" s="10">
        <v>0</v>
      </c>
      <c r="AK1319" s="10">
        <v>0</v>
      </c>
      <c r="AL1319" s="10">
        <v>0</v>
      </c>
      <c r="AM1319" s="10">
        <v>0</v>
      </c>
      <c r="AN1319" s="10">
        <v>0</v>
      </c>
      <c r="AO1319" s="10">
        <v>0</v>
      </c>
      <c r="AP1319" s="10">
        <v>12.01</v>
      </c>
      <c r="AQ1319" s="10">
        <v>0</v>
      </c>
      <c r="AR1319" s="10">
        <v>0</v>
      </c>
      <c r="AS1319" s="16">
        <v>0</v>
      </c>
      <c r="AT1319" s="16">
        <v>0</v>
      </c>
      <c r="AU1319" s="16">
        <v>0</v>
      </c>
      <c r="AV1319" s="16">
        <v>0</v>
      </c>
      <c r="AW1319" s="16" t="str">
        <v/>
      </c>
      <c r="AX1319" s="10">
        <f t="shared" si="142"/>
        <v>12.01</v>
      </c>
      <c r="AY1319" s="10">
        <f>SUM(Z1319:AK1319)</f>
        <v>0</v>
      </c>
      <c r="AZ1319" s="2" t="s">
        <v>119</v>
      </c>
      <c r="BA1319" s="10">
        <f t="shared" si="143"/>
        <v>2.0016666666666665</v>
      </c>
      <c r="BB1319" s="36" t="s">
        <v>118</v>
      </c>
      <c r="BC1319" s="39" t="str">
        <f t="shared" si="144"/>
        <v/>
      </c>
      <c r="BD1319" s="16">
        <f>SUM(AR1319:AW1319)</f>
        <v>0</v>
      </c>
      <c r="BE1319" s="10">
        <f>SUM(AL1319:AQ1319)</f>
        <v>12.01</v>
      </c>
      <c r="BF1319" s="12">
        <f t="shared" si="145"/>
        <v>0</v>
      </c>
      <c r="BG1319" s="12">
        <f t="shared" si="146"/>
        <v>1</v>
      </c>
      <c r="BH1319" s="9">
        <f t="shared" si="147"/>
        <v>12.01</v>
      </c>
      <c r="BI1319" s="39" t="str">
        <f t="shared" si="148"/>
        <v/>
      </c>
      <c r="BK1319" s="75"/>
    </row>
    <row r="1320" spans="1:63">
      <c r="A1320" s="2">
        <v>1317</v>
      </c>
      <c r="B1320" s="2">
        <v>2025</v>
      </c>
      <c r="C1320" s="1">
        <v>0</v>
      </c>
      <c r="D1320" s="37" t="str">
        <v>001J100000TsHSzIAN</v>
      </c>
      <c r="E1320" s="37" t="str">
        <v>MAA VAISHNAVI ENTERPRISES</v>
      </c>
      <c r="F1320" s="37" t="str">
        <v>BIHAR</v>
      </c>
      <c r="G1320" s="37" t="str">
        <v>PATNA</v>
      </c>
      <c r="H1320" s="37" t="str">
        <v>Patna Sadar</v>
      </c>
      <c r="I1320" s="37" t="str">
        <v>MEWARAM MADHUSUDAN PRASAD &amp; SONS</v>
      </c>
      <c r="J1320" s="37" t="str">
        <v>Praveen Kumar</v>
      </c>
      <c r="K1320" s="37">
        <v>0</v>
      </c>
      <c r="L1320" s="37" t="str">
        <v>001J100000S01ukIAB</v>
      </c>
      <c r="M1320" s="37" t="str">
        <v>East</v>
      </c>
      <c r="N1320" s="2">
        <v>804453</v>
      </c>
      <c r="O1320" s="2" t="str">
        <v>10BXAPK9801R1ZA</v>
      </c>
      <c r="P1320" s="2">
        <v>6287788199</v>
      </c>
      <c r="Q1320" s="2" t="str">
        <v>Aug'25</v>
      </c>
      <c r="R1320" s="2">
        <v>2026</v>
      </c>
      <c r="S1320" s="1">
        <v>0</v>
      </c>
      <c r="T1320" s="2">
        <v>200</v>
      </c>
      <c r="U1320" s="1">
        <v>0</v>
      </c>
      <c r="V1320" s="1" t="str">
        <v>Challenger</v>
      </c>
      <c r="W1320" s="10">
        <v>0</v>
      </c>
      <c r="X1320" s="10">
        <v>0</v>
      </c>
      <c r="Y1320" s="10">
        <v>0</v>
      </c>
      <c r="Z1320" s="10">
        <v>0</v>
      </c>
      <c r="AA1320" s="10">
        <v>0</v>
      </c>
      <c r="AB1320" s="10">
        <v>0</v>
      </c>
      <c r="AC1320" s="10">
        <v>0</v>
      </c>
      <c r="AD1320" s="10">
        <v>0</v>
      </c>
      <c r="AE1320" s="10">
        <v>0</v>
      </c>
      <c r="AF1320" s="10">
        <v>0</v>
      </c>
      <c r="AG1320" s="10">
        <v>0</v>
      </c>
      <c r="AH1320" s="10">
        <v>0</v>
      </c>
      <c r="AI1320" s="10">
        <v>0</v>
      </c>
      <c r="AJ1320" s="10">
        <v>0</v>
      </c>
      <c r="AK1320" s="10">
        <v>0</v>
      </c>
      <c r="AL1320" s="10">
        <v>0</v>
      </c>
      <c r="AM1320" s="10">
        <v>0</v>
      </c>
      <c r="AN1320" s="10">
        <v>0</v>
      </c>
      <c r="AO1320" s="10">
        <v>0</v>
      </c>
      <c r="AP1320" s="10">
        <v>3</v>
      </c>
      <c r="AQ1320" s="10">
        <v>0</v>
      </c>
      <c r="AR1320" s="10">
        <v>0</v>
      </c>
      <c r="AS1320" s="16">
        <v>0</v>
      </c>
      <c r="AT1320" s="16">
        <v>0</v>
      </c>
      <c r="AU1320" s="16">
        <v>0</v>
      </c>
      <c r="AV1320" s="16">
        <v>0</v>
      </c>
      <c r="AW1320" s="16" t="str">
        <v/>
      </c>
      <c r="AX1320" s="10">
        <f t="shared" si="142"/>
        <v>3</v>
      </c>
      <c r="AY1320" s="10">
        <f>SUM(Z1320:AK1320)</f>
        <v>0</v>
      </c>
      <c r="AZ1320" s="2" t="s">
        <v>119</v>
      </c>
      <c r="BA1320" s="10">
        <f t="shared" si="143"/>
        <v>0.5</v>
      </c>
      <c r="BB1320" s="36" t="s">
        <v>118</v>
      </c>
      <c r="BC1320" s="39" t="str">
        <f t="shared" si="144"/>
        <v/>
      </c>
      <c r="BD1320" s="16">
        <f>SUM(AR1320:AW1320)</f>
        <v>0</v>
      </c>
      <c r="BE1320" s="10">
        <f>SUM(AL1320:AQ1320)</f>
        <v>3</v>
      </c>
      <c r="BF1320" s="12">
        <f t="shared" si="145"/>
        <v>0</v>
      </c>
      <c r="BG1320" s="12">
        <f t="shared" si="146"/>
        <v>1</v>
      </c>
      <c r="BH1320" s="9">
        <f t="shared" si="147"/>
        <v>3</v>
      </c>
      <c r="BI1320" s="39" t="str">
        <f t="shared" si="148"/>
        <v/>
      </c>
      <c r="BK1320" s="75"/>
    </row>
    <row r="1321" spans="1:63">
      <c r="A1321" s="2">
        <v>1318</v>
      </c>
      <c r="B1321" s="2">
        <v>2025</v>
      </c>
      <c r="C1321" s="1">
        <v>0</v>
      </c>
      <c r="D1321" s="37" t="str">
        <v>001J100000VlcQxIAJ</v>
      </c>
      <c r="E1321" s="37" t="str">
        <v>MAA VAISHNAVI TRADERS</v>
      </c>
      <c r="F1321" s="37">
        <v>0</v>
      </c>
      <c r="G1321" s="37">
        <v>0</v>
      </c>
      <c r="H1321" s="37">
        <v>0</v>
      </c>
      <c r="I1321" s="37" t="str">
        <v>MEWARAM MADHUSUDAN PRASAD &amp; SONS</v>
      </c>
      <c r="J1321" s="37" t="str">
        <v>Praveen Kumar</v>
      </c>
      <c r="K1321" s="37">
        <v>0</v>
      </c>
      <c r="L1321" s="37" t="str">
        <v>001J100000S01ukIAB</v>
      </c>
      <c r="M1321" s="37" t="str">
        <v>East</v>
      </c>
      <c r="N1321" s="2">
        <v>803220</v>
      </c>
      <c r="O1321" s="2" t="str">
        <v>10BZZPS0577B1Z7</v>
      </c>
      <c r="P1321" s="2">
        <v>9472598519</v>
      </c>
      <c r="Q1321" s="2" t="str">
        <v>Aug'25</v>
      </c>
      <c r="R1321" s="2">
        <v>2026</v>
      </c>
      <c r="S1321" s="1">
        <v>0</v>
      </c>
      <c r="T1321" s="2">
        <v>350</v>
      </c>
      <c r="U1321" s="1">
        <v>0</v>
      </c>
      <c r="V1321" s="1" t="str">
        <v>Alien</v>
      </c>
      <c r="W1321" s="10">
        <v>0</v>
      </c>
      <c r="X1321" s="10">
        <v>0</v>
      </c>
      <c r="Y1321" s="10">
        <v>0</v>
      </c>
      <c r="Z1321" s="10">
        <v>0</v>
      </c>
      <c r="AA1321" s="10">
        <v>0</v>
      </c>
      <c r="AB1321" s="10">
        <v>0</v>
      </c>
      <c r="AC1321" s="10">
        <v>0</v>
      </c>
      <c r="AD1321" s="10">
        <v>0</v>
      </c>
      <c r="AE1321" s="10">
        <v>0</v>
      </c>
      <c r="AF1321" s="10">
        <v>0</v>
      </c>
      <c r="AG1321" s="10">
        <v>0</v>
      </c>
      <c r="AH1321" s="10">
        <v>0</v>
      </c>
      <c r="AI1321" s="10">
        <v>0</v>
      </c>
      <c r="AJ1321" s="10">
        <v>0</v>
      </c>
      <c r="AK1321" s="10">
        <v>0</v>
      </c>
      <c r="AL1321" s="10">
        <v>0</v>
      </c>
      <c r="AM1321" s="10">
        <v>0</v>
      </c>
      <c r="AN1321" s="10">
        <v>0</v>
      </c>
      <c r="AO1321" s="10">
        <v>0</v>
      </c>
      <c r="AP1321" s="10">
        <v>4</v>
      </c>
      <c r="AQ1321" s="10">
        <v>6</v>
      </c>
      <c r="AR1321" s="10">
        <v>0</v>
      </c>
      <c r="AS1321" s="16">
        <v>0</v>
      </c>
      <c r="AT1321" s="16">
        <v>0</v>
      </c>
      <c r="AU1321" s="16">
        <v>0</v>
      </c>
      <c r="AV1321" s="16">
        <v>0</v>
      </c>
      <c r="AW1321" s="16">
        <v>50</v>
      </c>
      <c r="AX1321" s="10">
        <f t="shared" si="142"/>
        <v>60</v>
      </c>
      <c r="AY1321" s="10">
        <f>SUM(Z1321:AK1321)</f>
        <v>0</v>
      </c>
      <c r="AZ1321" s="2" t="s">
        <v>119</v>
      </c>
      <c r="BA1321" s="10">
        <f t="shared" si="143"/>
        <v>1.6666666666666667</v>
      </c>
      <c r="BB1321" s="36" t="s">
        <v>118</v>
      </c>
      <c r="BC1321" s="39" t="str">
        <f t="shared" si="144"/>
        <v/>
      </c>
      <c r="BD1321" s="16">
        <f>SUM(AR1321:AW1321)</f>
        <v>50</v>
      </c>
      <c r="BE1321" s="10">
        <f>SUM(AL1321:AQ1321)</f>
        <v>10</v>
      </c>
      <c r="BF1321" s="12">
        <f t="shared" si="145"/>
        <v>0.83333333333333337</v>
      </c>
      <c r="BG1321" s="12">
        <f t="shared" si="146"/>
        <v>0.16666666666666666</v>
      </c>
      <c r="BH1321" s="9">
        <f t="shared" si="147"/>
        <v>60</v>
      </c>
      <c r="BI1321" s="39" t="str">
        <f t="shared" si="148"/>
        <v/>
      </c>
      <c r="BK1321" s="75"/>
    </row>
    <row r="1322" spans="1:63">
      <c r="A1322" s="2">
        <v>1319</v>
      </c>
      <c r="B1322" s="2">
        <v>2025</v>
      </c>
      <c r="C1322" s="1">
        <v>0</v>
      </c>
      <c r="D1322" s="37" t="str">
        <v>001fw000003UEWuAAO</v>
      </c>
      <c r="E1322" s="37" t="str">
        <v>SHRI MADAN LAL ASSOCIATES LLP</v>
      </c>
      <c r="F1322" s="37" t="str">
        <v>HARYANA</v>
      </c>
      <c r="G1322" s="37" t="str">
        <v>KARNAL</v>
      </c>
      <c r="H1322" s="37">
        <v>0</v>
      </c>
      <c r="I1322" s="37" t="str">
        <v>RAMDOOT UDHYOG PRIVATE LIMITED</v>
      </c>
      <c r="J1322" s="37" t="str">
        <v>Naseem Makkar</v>
      </c>
      <c r="K1322" s="37">
        <v>0</v>
      </c>
      <c r="L1322" s="37" t="str">
        <v>C13168</v>
      </c>
      <c r="M1322" s="37" t="str">
        <v>North</v>
      </c>
      <c r="N1322" s="2">
        <v>132001</v>
      </c>
      <c r="O1322" s="2" t="str">
        <v>06AFLFS5647D1ZS</v>
      </c>
      <c r="P1322" s="2">
        <v>9729182608</v>
      </c>
      <c r="Q1322" s="2" t="str">
        <v>Aug'25</v>
      </c>
      <c r="R1322" s="2">
        <v>2026</v>
      </c>
      <c r="S1322" s="1">
        <v>0</v>
      </c>
      <c r="T1322" s="2">
        <v>100</v>
      </c>
      <c r="U1322" s="1">
        <v>0.10943333333333333</v>
      </c>
      <c r="V1322" s="1" t="str">
        <v>Star</v>
      </c>
      <c r="W1322" s="10">
        <v>0</v>
      </c>
      <c r="X1322" s="10">
        <v>0</v>
      </c>
      <c r="Y1322" s="10">
        <v>0</v>
      </c>
      <c r="Z1322" s="10">
        <v>0</v>
      </c>
      <c r="AA1322" s="10">
        <v>0</v>
      </c>
      <c r="AB1322" s="10">
        <v>0</v>
      </c>
      <c r="AC1322" s="10">
        <v>0</v>
      </c>
      <c r="AD1322" s="10">
        <v>0</v>
      </c>
      <c r="AE1322" s="10">
        <v>0</v>
      </c>
      <c r="AF1322" s="10">
        <v>0</v>
      </c>
      <c r="AG1322" s="10">
        <v>0</v>
      </c>
      <c r="AH1322" s="10">
        <v>0</v>
      </c>
      <c r="AI1322" s="10">
        <v>0</v>
      </c>
      <c r="AJ1322" s="10">
        <v>0</v>
      </c>
      <c r="AK1322" s="10">
        <v>0</v>
      </c>
      <c r="AL1322" s="10">
        <v>0</v>
      </c>
      <c r="AM1322" s="10">
        <v>0</v>
      </c>
      <c r="AN1322" s="10">
        <v>0</v>
      </c>
      <c r="AO1322" s="10">
        <v>0</v>
      </c>
      <c r="AP1322" s="10">
        <v>29.98</v>
      </c>
      <c r="AQ1322" s="10">
        <v>50.42</v>
      </c>
      <c r="AR1322" s="10">
        <v>41.6</v>
      </c>
      <c r="AS1322" s="16">
        <v>0</v>
      </c>
      <c r="AT1322" s="16">
        <v>32.83</v>
      </c>
      <c r="AU1322" s="16">
        <v>0</v>
      </c>
      <c r="AV1322" s="16">
        <v>0</v>
      </c>
      <c r="AW1322" s="16" t="str">
        <v/>
      </c>
      <c r="AX1322" s="10">
        <f t="shared" si="142"/>
        <v>154.82999999999998</v>
      </c>
      <c r="AY1322" s="10">
        <f>SUM(Z1322:AK1322)</f>
        <v>0</v>
      </c>
      <c r="AZ1322" s="2" t="s">
        <v>119</v>
      </c>
      <c r="BA1322" s="10">
        <f t="shared" si="143"/>
        <v>13.4</v>
      </c>
      <c r="BB1322" s="36" t="s">
        <v>118</v>
      </c>
      <c r="BC1322" s="39" t="str">
        <f t="shared" si="144"/>
        <v/>
      </c>
      <c r="BD1322" s="16">
        <f>SUM(AR1322:AW1322)</f>
        <v>74.430000000000007</v>
      </c>
      <c r="BE1322" s="10">
        <f>SUM(AL1322:AQ1322)</f>
        <v>80.400000000000006</v>
      </c>
      <c r="BF1322" s="12">
        <f t="shared" si="145"/>
        <v>0.4807207905444682</v>
      </c>
      <c r="BG1322" s="12">
        <f t="shared" si="146"/>
        <v>0.51927920945553196</v>
      </c>
      <c r="BH1322" s="9">
        <f t="shared" si="147"/>
        <v>154.82999999999998</v>
      </c>
      <c r="BI1322" s="39" t="str">
        <f t="shared" si="148"/>
        <v/>
      </c>
      <c r="BK1322" s="75"/>
    </row>
    <row r="1323" spans="1:63">
      <c r="A1323" s="2">
        <v>1320</v>
      </c>
      <c r="B1323" s="2">
        <v>2025</v>
      </c>
      <c r="C1323" s="1">
        <v>0</v>
      </c>
      <c r="D1323" s="37" t="str">
        <v>001J100000Vo9HcIAJ</v>
      </c>
      <c r="E1323" s="37" t="str">
        <v>BANERJEE CEMENT CENTRE</v>
      </c>
      <c r="F1323" s="37" t="str">
        <v>WEST BENGAL</v>
      </c>
      <c r="G1323" s="37" t="str">
        <v>DINAJPUR UTTAR</v>
      </c>
      <c r="H1323" s="37">
        <v>0</v>
      </c>
      <c r="I1323" s="37" t="str">
        <v>MAHESHWARI TRADERS</v>
      </c>
      <c r="J1323" s="37" t="str">
        <v>Partha Mondal</v>
      </c>
      <c r="K1323" s="37">
        <v>0</v>
      </c>
      <c r="L1323" s="37" t="str">
        <v>001J100000Vo7AiIAJ</v>
      </c>
      <c r="M1323" s="37" t="str">
        <v>East</v>
      </c>
      <c r="N1323" s="2">
        <v>733123</v>
      </c>
      <c r="O1323" s="2" t="str">
        <v>19AEJPB0630G1ZY</v>
      </c>
      <c r="P1323" s="2">
        <v>9733269335</v>
      </c>
      <c r="Q1323" s="2" t="str">
        <v>Aug'25</v>
      </c>
      <c r="R1323" s="2">
        <v>2026</v>
      </c>
      <c r="S1323" s="1">
        <v>0</v>
      </c>
      <c r="T1323" s="2">
        <v>140</v>
      </c>
      <c r="U1323" s="1">
        <v>0</v>
      </c>
      <c r="V1323" s="1" t="str">
        <v>Challenger</v>
      </c>
      <c r="W1323" s="10">
        <v>0</v>
      </c>
      <c r="X1323" s="10">
        <v>0</v>
      </c>
      <c r="Y1323" s="10">
        <v>0</v>
      </c>
      <c r="Z1323" s="10">
        <v>0</v>
      </c>
      <c r="AA1323" s="10">
        <v>0</v>
      </c>
      <c r="AB1323" s="10">
        <v>0</v>
      </c>
      <c r="AC1323" s="10">
        <v>0</v>
      </c>
      <c r="AD1323" s="10">
        <v>0</v>
      </c>
      <c r="AE1323" s="10">
        <v>0</v>
      </c>
      <c r="AF1323" s="10">
        <v>0</v>
      </c>
      <c r="AG1323" s="10">
        <v>0</v>
      </c>
      <c r="AH1323" s="10">
        <v>0</v>
      </c>
      <c r="AI1323" s="10">
        <v>0</v>
      </c>
      <c r="AJ1323" s="10">
        <v>0</v>
      </c>
      <c r="AK1323" s="10">
        <v>0</v>
      </c>
      <c r="AL1323" s="10">
        <v>0</v>
      </c>
      <c r="AM1323" s="10">
        <v>0</v>
      </c>
      <c r="AN1323" s="10">
        <v>0</v>
      </c>
      <c r="AO1323" s="10">
        <v>0</v>
      </c>
      <c r="AP1323" s="10">
        <v>18.09</v>
      </c>
      <c r="AQ1323" s="10">
        <v>0</v>
      </c>
      <c r="AR1323" s="10">
        <v>4.07</v>
      </c>
      <c r="AS1323" s="16">
        <v>0</v>
      </c>
      <c r="AT1323" s="16">
        <v>0</v>
      </c>
      <c r="AU1323" s="16">
        <v>0</v>
      </c>
      <c r="AV1323" s="16">
        <v>0</v>
      </c>
      <c r="AW1323" s="16" t="str">
        <v/>
      </c>
      <c r="AX1323" s="10">
        <f t="shared" si="142"/>
        <v>22.16</v>
      </c>
      <c r="AY1323" s="10">
        <f>SUM(Z1323:AK1323)</f>
        <v>0</v>
      </c>
      <c r="AZ1323" s="2" t="s">
        <v>119</v>
      </c>
      <c r="BA1323" s="10">
        <f t="shared" si="143"/>
        <v>3.0150000000000001</v>
      </c>
      <c r="BB1323" s="36" t="s">
        <v>118</v>
      </c>
      <c r="BC1323" s="39" t="str">
        <f t="shared" si="144"/>
        <v/>
      </c>
      <c r="BD1323" s="16">
        <f>SUM(AR1323:AW1323)</f>
        <v>4.07</v>
      </c>
      <c r="BE1323" s="10">
        <f>SUM(AL1323:AQ1323)</f>
        <v>18.09</v>
      </c>
      <c r="BF1323" s="12">
        <f t="shared" si="145"/>
        <v>0.18366425992779783</v>
      </c>
      <c r="BG1323" s="12">
        <f t="shared" si="146"/>
        <v>0.81633574007220211</v>
      </c>
      <c r="BH1323" s="9">
        <f t="shared" si="147"/>
        <v>22.16</v>
      </c>
      <c r="BI1323" s="39" t="str">
        <f t="shared" si="148"/>
        <v/>
      </c>
      <c r="BK1323" s="75"/>
    </row>
    <row r="1324" spans="1:63">
      <c r="A1324" s="2">
        <v>1321</v>
      </c>
      <c r="B1324" s="2">
        <v>2025</v>
      </c>
      <c r="C1324" s="1">
        <v>0</v>
      </c>
      <c r="D1324" s="37" t="str">
        <v>001J100000Vncu0IAB</v>
      </c>
      <c r="E1324" s="37" t="str">
        <v>M/S BENGAL ENTERPRISE</v>
      </c>
      <c r="F1324" s="37" t="str">
        <v>WEST BENGAL</v>
      </c>
      <c r="G1324" s="37" t="str">
        <v>MALDAH</v>
      </c>
      <c r="H1324" s="37">
        <v>0</v>
      </c>
      <c r="I1324" s="37" t="str">
        <v>MAHESHWARI TRADERS</v>
      </c>
      <c r="J1324" s="37" t="str">
        <v>Partha Mondal</v>
      </c>
      <c r="K1324" s="37">
        <v>0</v>
      </c>
      <c r="L1324" s="37" t="str">
        <v>001J100000Vo7AiIAJ</v>
      </c>
      <c r="M1324" s="37" t="str">
        <v>East</v>
      </c>
      <c r="N1324" s="2">
        <v>732103</v>
      </c>
      <c r="O1324" s="2" t="str">
        <v>19BMKPS6041Q1Z4</v>
      </c>
      <c r="P1324" s="2">
        <v>9614707652</v>
      </c>
      <c r="Q1324" s="2" t="str">
        <v>Aug'25</v>
      </c>
      <c r="R1324" s="2">
        <v>2026</v>
      </c>
      <c r="S1324" s="1">
        <v>0</v>
      </c>
      <c r="T1324" s="2">
        <v>120</v>
      </c>
      <c r="U1324" s="1">
        <v>8.3333333333333332E-3</v>
      </c>
      <c r="V1324" s="1" t="str">
        <v>Challenger</v>
      </c>
      <c r="W1324" s="10">
        <v>0</v>
      </c>
      <c r="X1324" s="10">
        <v>0</v>
      </c>
      <c r="Y1324" s="10">
        <v>0</v>
      </c>
      <c r="Z1324" s="10">
        <v>0</v>
      </c>
      <c r="AA1324" s="10">
        <v>0</v>
      </c>
      <c r="AB1324" s="10">
        <v>0</v>
      </c>
      <c r="AC1324" s="10">
        <v>0</v>
      </c>
      <c r="AD1324" s="10">
        <v>0</v>
      </c>
      <c r="AE1324" s="10">
        <v>0</v>
      </c>
      <c r="AF1324" s="10">
        <v>0</v>
      </c>
      <c r="AG1324" s="10">
        <v>0</v>
      </c>
      <c r="AH1324" s="10">
        <v>0</v>
      </c>
      <c r="AI1324" s="10">
        <v>0</v>
      </c>
      <c r="AJ1324" s="10">
        <v>0</v>
      </c>
      <c r="AK1324" s="10">
        <v>0</v>
      </c>
      <c r="AL1324" s="10">
        <v>0</v>
      </c>
      <c r="AM1324" s="10">
        <v>0</v>
      </c>
      <c r="AN1324" s="10">
        <v>0</v>
      </c>
      <c r="AO1324" s="10">
        <v>0</v>
      </c>
      <c r="AP1324" s="10">
        <v>16.27</v>
      </c>
      <c r="AQ1324" s="10">
        <v>0</v>
      </c>
      <c r="AR1324" s="10">
        <v>0</v>
      </c>
      <c r="AS1324" s="16">
        <v>10.17</v>
      </c>
      <c r="AT1324" s="16">
        <v>3</v>
      </c>
      <c r="AU1324" s="16">
        <v>0</v>
      </c>
      <c r="AV1324" s="16">
        <v>0</v>
      </c>
      <c r="AW1324" s="16" t="str">
        <v/>
      </c>
      <c r="AX1324" s="10">
        <f t="shared" si="142"/>
        <v>29.439999999999998</v>
      </c>
      <c r="AY1324" s="10">
        <f>SUM(Z1324:AK1324)</f>
        <v>0</v>
      </c>
      <c r="AZ1324" s="2" t="s">
        <v>119</v>
      </c>
      <c r="BA1324" s="10">
        <f t="shared" si="143"/>
        <v>2.7116666666666664</v>
      </c>
      <c r="BB1324" s="36" t="s">
        <v>118</v>
      </c>
      <c r="BC1324" s="39" t="str">
        <f t="shared" si="144"/>
        <v/>
      </c>
      <c r="BD1324" s="16">
        <f>SUM(AR1324:AW1324)</f>
        <v>13.17</v>
      </c>
      <c r="BE1324" s="10">
        <f>SUM(AL1324:AQ1324)</f>
        <v>16.27</v>
      </c>
      <c r="BF1324" s="12">
        <f t="shared" si="145"/>
        <v>0.44735054347826092</v>
      </c>
      <c r="BG1324" s="12">
        <f t="shared" si="146"/>
        <v>0.55264945652173914</v>
      </c>
      <c r="BH1324" s="9">
        <f t="shared" si="147"/>
        <v>29.439999999999998</v>
      </c>
      <c r="BI1324" s="39" t="str">
        <f t="shared" si="148"/>
        <v/>
      </c>
      <c r="BK1324" s="75"/>
    </row>
    <row r="1325" spans="1:63">
      <c r="A1325" s="2">
        <v>1322</v>
      </c>
      <c r="B1325" s="2">
        <v>2025</v>
      </c>
      <c r="C1325" s="1">
        <v>0</v>
      </c>
      <c r="D1325" s="37" t="str">
        <v>001J100000VnTshIAF</v>
      </c>
      <c r="E1325" s="37" t="str">
        <v>M/S BANSAL STEELS</v>
      </c>
      <c r="F1325" s="37" t="str">
        <v>UTTAR PRADESH</v>
      </c>
      <c r="G1325" s="37" t="str">
        <v>MATHURA</v>
      </c>
      <c r="H1325" s="37">
        <v>0</v>
      </c>
      <c r="I1325" s="37" t="str">
        <v>DINESH STEEL PRIVATE LIMITED</v>
      </c>
      <c r="J1325" s="37" t="str">
        <v>Pankaj Garg</v>
      </c>
      <c r="K1325" s="37">
        <v>0</v>
      </c>
      <c r="L1325" s="37" t="str">
        <v>C12820</v>
      </c>
      <c r="M1325" s="37" t="str">
        <v>North</v>
      </c>
      <c r="N1325" s="2">
        <v>281121</v>
      </c>
      <c r="O1325" s="2" t="str">
        <v>09AAVPA2967M3ZX</v>
      </c>
      <c r="P1325" s="2">
        <v>8859669728</v>
      </c>
      <c r="Q1325" s="2" t="str">
        <v>Aug'25</v>
      </c>
      <c r="R1325" s="2">
        <v>2026</v>
      </c>
      <c r="S1325" s="1">
        <v>0</v>
      </c>
      <c r="T1325" s="2">
        <v>50</v>
      </c>
      <c r="U1325" s="1">
        <v>0.13333333333333333</v>
      </c>
      <c r="V1325" s="1" t="str">
        <v>Friendly</v>
      </c>
      <c r="W1325" s="10">
        <v>0</v>
      </c>
      <c r="X1325" s="10">
        <v>0</v>
      </c>
      <c r="Y1325" s="10">
        <v>0</v>
      </c>
      <c r="Z1325" s="10">
        <v>0</v>
      </c>
      <c r="AA1325" s="10">
        <v>0</v>
      </c>
      <c r="AB1325" s="10">
        <v>0</v>
      </c>
      <c r="AC1325" s="10">
        <v>0</v>
      </c>
      <c r="AD1325" s="10">
        <v>0</v>
      </c>
      <c r="AE1325" s="10">
        <v>0</v>
      </c>
      <c r="AF1325" s="10">
        <v>0</v>
      </c>
      <c r="AG1325" s="10">
        <v>0</v>
      </c>
      <c r="AH1325" s="10">
        <v>0</v>
      </c>
      <c r="AI1325" s="10">
        <v>0</v>
      </c>
      <c r="AJ1325" s="10">
        <v>0</v>
      </c>
      <c r="AK1325" s="10">
        <v>0</v>
      </c>
      <c r="AL1325" s="10">
        <v>0</v>
      </c>
      <c r="AM1325" s="10">
        <v>0</v>
      </c>
      <c r="AN1325" s="10">
        <v>0</v>
      </c>
      <c r="AO1325" s="10">
        <v>0</v>
      </c>
      <c r="AP1325" s="10">
        <v>15.08</v>
      </c>
      <c r="AQ1325" s="10">
        <v>0</v>
      </c>
      <c r="AR1325" s="10">
        <v>5</v>
      </c>
      <c r="AS1325" s="16">
        <v>5</v>
      </c>
      <c r="AT1325" s="16">
        <v>2</v>
      </c>
      <c r="AU1325" s="16">
        <v>18</v>
      </c>
      <c r="AV1325" s="16">
        <v>0</v>
      </c>
      <c r="AW1325" s="16">
        <v>16</v>
      </c>
      <c r="AX1325" s="10">
        <f t="shared" si="142"/>
        <v>61.08</v>
      </c>
      <c r="AY1325" s="10">
        <f>SUM(Z1325:AK1325)</f>
        <v>0</v>
      </c>
      <c r="AZ1325" s="2" t="s">
        <v>119</v>
      </c>
      <c r="BA1325" s="10">
        <f t="shared" si="143"/>
        <v>2.5133333333333332</v>
      </c>
      <c r="BB1325" s="36" t="s">
        <v>118</v>
      </c>
      <c r="BC1325" s="39" t="str">
        <f t="shared" si="144"/>
        <v/>
      </c>
      <c r="BD1325" s="16">
        <f>SUM(AR1325:AW1325)</f>
        <v>46</v>
      </c>
      <c r="BE1325" s="10">
        <f>SUM(AL1325:AQ1325)</f>
        <v>15.08</v>
      </c>
      <c r="BF1325" s="12">
        <f t="shared" si="145"/>
        <v>0.75311067452521285</v>
      </c>
      <c r="BG1325" s="12">
        <f t="shared" si="146"/>
        <v>0.24688932547478717</v>
      </c>
      <c r="BH1325" s="9">
        <f t="shared" si="147"/>
        <v>61.08</v>
      </c>
      <c r="BI1325" s="39" t="str">
        <f t="shared" si="148"/>
        <v/>
      </c>
      <c r="BK1325" s="75"/>
    </row>
    <row r="1326" spans="1:63">
      <c r="A1326" s="2">
        <v>1323</v>
      </c>
      <c r="B1326" s="2">
        <v>2025</v>
      </c>
      <c r="C1326" s="1">
        <v>0</v>
      </c>
      <c r="D1326" s="37" t="str">
        <v>0015g00001ghcquAAA</v>
      </c>
      <c r="E1326" s="37" t="str">
        <v>GARG IRON &amp; HARDWARE STORE</v>
      </c>
      <c r="F1326" s="37" t="str">
        <v>PUNJAB</v>
      </c>
      <c r="G1326" s="37" t="str">
        <v>BATHINDA</v>
      </c>
      <c r="H1326" s="37" t="str">
        <v>Talwandi Sabo</v>
      </c>
      <c r="I1326" s="37" t="str">
        <v>Tanvi Sales</v>
      </c>
      <c r="J1326" s="37" t="str">
        <v>Sonu Kumar</v>
      </c>
      <c r="K1326" s="37">
        <v>0</v>
      </c>
      <c r="L1326" s="37" t="str">
        <v>001J100000Vo0ZgIAJ</v>
      </c>
      <c r="M1326" s="37" t="str">
        <v>North</v>
      </c>
      <c r="N1326" s="2">
        <v>151302</v>
      </c>
      <c r="O1326" s="2" t="str">
        <v>03ADOPK0961F1ZR</v>
      </c>
      <c r="P1326" s="2">
        <v>8015700002</v>
      </c>
      <c r="Q1326" s="2" t="str">
        <v>Aug'25</v>
      </c>
      <c r="R1326" s="2">
        <v>2026</v>
      </c>
      <c r="S1326" s="1">
        <v>0</v>
      </c>
      <c r="T1326" s="2">
        <v>50</v>
      </c>
      <c r="U1326" s="1">
        <v>0</v>
      </c>
      <c r="V1326" s="1" t="str">
        <v>Minor</v>
      </c>
      <c r="W1326" s="10">
        <v>0</v>
      </c>
      <c r="X1326" s="10">
        <v>0</v>
      </c>
      <c r="Y1326" s="10">
        <v>0</v>
      </c>
      <c r="Z1326" s="10">
        <v>0</v>
      </c>
      <c r="AA1326" s="10">
        <v>0</v>
      </c>
      <c r="AB1326" s="10">
        <v>0</v>
      </c>
      <c r="AC1326" s="10">
        <v>0</v>
      </c>
      <c r="AD1326" s="10">
        <v>0</v>
      </c>
      <c r="AE1326" s="10">
        <v>0</v>
      </c>
      <c r="AF1326" s="10">
        <v>0</v>
      </c>
      <c r="AG1326" s="10">
        <v>0</v>
      </c>
      <c r="AH1326" s="10">
        <v>0</v>
      </c>
      <c r="AI1326" s="10">
        <v>0</v>
      </c>
      <c r="AJ1326" s="10">
        <v>0</v>
      </c>
      <c r="AK1326" s="10">
        <v>0</v>
      </c>
      <c r="AL1326" s="10">
        <v>0</v>
      </c>
      <c r="AM1326" s="10">
        <v>0</v>
      </c>
      <c r="AN1326" s="10">
        <v>0</v>
      </c>
      <c r="AO1326" s="10">
        <v>0</v>
      </c>
      <c r="AP1326" s="10">
        <v>9.9499999999999993</v>
      </c>
      <c r="AQ1326" s="10">
        <v>0</v>
      </c>
      <c r="AR1326" s="10">
        <v>0</v>
      </c>
      <c r="AS1326" s="16">
        <v>0</v>
      </c>
      <c r="AT1326" s="16">
        <v>0</v>
      </c>
      <c r="AU1326" s="16">
        <v>0</v>
      </c>
      <c r="AV1326" s="16">
        <v>0</v>
      </c>
      <c r="AW1326" s="16" t="str">
        <v/>
      </c>
      <c r="AX1326" s="10">
        <f t="shared" si="142"/>
        <v>9.9499999999999993</v>
      </c>
      <c r="AY1326" s="10">
        <f>SUM(Z1326:AK1326)</f>
        <v>0</v>
      </c>
      <c r="AZ1326" s="2" t="s">
        <v>119</v>
      </c>
      <c r="BA1326" s="10">
        <f t="shared" si="143"/>
        <v>1.6583333333333332</v>
      </c>
      <c r="BB1326" s="36" t="s">
        <v>118</v>
      </c>
      <c r="BC1326" s="39" t="str">
        <f t="shared" si="144"/>
        <v/>
      </c>
      <c r="BD1326" s="16">
        <f>SUM(AR1326:AW1326)</f>
        <v>0</v>
      </c>
      <c r="BE1326" s="10">
        <f>SUM(AL1326:AQ1326)</f>
        <v>9.9499999999999993</v>
      </c>
      <c r="BF1326" s="12">
        <f t="shared" si="145"/>
        <v>0</v>
      </c>
      <c r="BG1326" s="12">
        <f t="shared" si="146"/>
        <v>1</v>
      </c>
      <c r="BH1326" s="9">
        <f t="shared" si="147"/>
        <v>9.9499999999999993</v>
      </c>
      <c r="BI1326" s="39" t="str">
        <f t="shared" si="148"/>
        <v/>
      </c>
      <c r="BK1326" s="75"/>
    </row>
    <row r="1327" spans="1:63">
      <c r="A1327" s="2">
        <v>1324</v>
      </c>
      <c r="B1327" s="2">
        <v>2025</v>
      </c>
      <c r="C1327" s="1">
        <v>0</v>
      </c>
      <c r="D1327" s="37" t="str">
        <v>001J1000009H3xZIAS</v>
      </c>
      <c r="E1327" s="37" t="str">
        <v>KGN ENTERPRISES</v>
      </c>
      <c r="F1327" s="37" t="str">
        <v>MADHYA PRADESH</v>
      </c>
      <c r="G1327" s="37" t="str">
        <v>CHHINDWARA</v>
      </c>
      <c r="H1327" s="37">
        <v>0</v>
      </c>
      <c r="I1327" s="37" t="str">
        <v>Global Steel</v>
      </c>
      <c r="J1327" s="37" t="str">
        <v>Manish Tiwari</v>
      </c>
      <c r="K1327" s="37">
        <v>0</v>
      </c>
      <c r="L1327" s="37" t="str">
        <v>C13471</v>
      </c>
      <c r="M1327" s="37" t="str">
        <v>Central</v>
      </c>
      <c r="N1327" s="2">
        <v>480001</v>
      </c>
      <c r="O1327" s="2" t="str">
        <v>23COYPK1734B2Z0</v>
      </c>
      <c r="P1327" s="2">
        <v>7974185182</v>
      </c>
      <c r="Q1327" s="2" t="str">
        <v>Aug'25</v>
      </c>
      <c r="R1327" s="2">
        <v>2026</v>
      </c>
      <c r="S1327" s="1">
        <v>0</v>
      </c>
      <c r="T1327" s="2" t="str">
        <v/>
      </c>
      <c r="U1327" s="1">
        <v>0</v>
      </c>
      <c r="V1327" s="1" t="str">
        <v>Potential Not updated</v>
      </c>
      <c r="W1327" s="10">
        <v>0</v>
      </c>
      <c r="X1327" s="10">
        <v>0</v>
      </c>
      <c r="Y1327" s="10">
        <v>0</v>
      </c>
      <c r="Z1327" s="10">
        <v>0</v>
      </c>
      <c r="AA1327" s="10">
        <v>0</v>
      </c>
      <c r="AB1327" s="10">
        <v>0</v>
      </c>
      <c r="AC1327" s="10">
        <v>0</v>
      </c>
      <c r="AD1327" s="10">
        <v>0</v>
      </c>
      <c r="AE1327" s="10">
        <v>0</v>
      </c>
      <c r="AF1327" s="10">
        <v>0</v>
      </c>
      <c r="AG1327" s="10">
        <v>0</v>
      </c>
      <c r="AH1327" s="10">
        <v>0</v>
      </c>
      <c r="AI1327" s="10">
        <v>0</v>
      </c>
      <c r="AJ1327" s="10">
        <v>0</v>
      </c>
      <c r="AK1327" s="10">
        <v>0</v>
      </c>
      <c r="AL1327" s="10">
        <v>0</v>
      </c>
      <c r="AM1327" s="10">
        <v>0</v>
      </c>
      <c r="AN1327" s="10">
        <v>0</v>
      </c>
      <c r="AO1327" s="10">
        <v>0</v>
      </c>
      <c r="AP1327" s="10">
        <v>41.22</v>
      </c>
      <c r="AQ1327" s="10">
        <v>0</v>
      </c>
      <c r="AR1327" s="10">
        <v>0</v>
      </c>
      <c r="AS1327" s="16">
        <v>0</v>
      </c>
      <c r="AT1327" s="16">
        <v>0</v>
      </c>
      <c r="AU1327" s="16">
        <v>0</v>
      </c>
      <c r="AV1327" s="16">
        <v>0</v>
      </c>
      <c r="AW1327" s="16" t="str">
        <v/>
      </c>
      <c r="AX1327" s="10">
        <f t="shared" si="142"/>
        <v>41.22</v>
      </c>
      <c r="AY1327" s="10">
        <f>SUM(Z1327:AK1327)</f>
        <v>0</v>
      </c>
      <c r="AZ1327" s="2" t="s">
        <v>119</v>
      </c>
      <c r="BA1327" s="10">
        <f t="shared" si="143"/>
        <v>6.87</v>
      </c>
      <c r="BB1327" s="36" t="s">
        <v>118</v>
      </c>
      <c r="BC1327" s="39" t="str">
        <f t="shared" si="144"/>
        <v/>
      </c>
      <c r="BD1327" s="16">
        <f>SUM(AR1327:AW1327)</f>
        <v>0</v>
      </c>
      <c r="BE1327" s="10">
        <f>SUM(AL1327:AQ1327)</f>
        <v>41.22</v>
      </c>
      <c r="BF1327" s="12">
        <f t="shared" si="145"/>
        <v>0</v>
      </c>
      <c r="BG1327" s="12">
        <f t="shared" si="146"/>
        <v>1</v>
      </c>
      <c r="BH1327" s="9">
        <f t="shared" si="147"/>
        <v>41.22</v>
      </c>
      <c r="BI1327" s="39" t="str">
        <f t="shared" si="148"/>
        <v/>
      </c>
      <c r="BK1327" s="75"/>
    </row>
    <row r="1328" spans="1:63">
      <c r="A1328" s="2">
        <v>1325</v>
      </c>
      <c r="B1328" s="2">
        <v>2025</v>
      </c>
      <c r="C1328" s="1">
        <v>0</v>
      </c>
      <c r="D1328" s="37" t="str">
        <v>001fw000003K5OPAA0</v>
      </c>
      <c r="E1328" s="37" t="str">
        <v>SHREE TRADERS</v>
      </c>
      <c r="F1328" s="37" t="str">
        <v>JHARKHAND</v>
      </c>
      <c r="G1328" s="37" t="str">
        <v>RANCHI</v>
      </c>
      <c r="H1328" s="37">
        <v>0</v>
      </c>
      <c r="I1328" s="37" t="str">
        <v>M/s REAL DREAMS ENTERPRISES</v>
      </c>
      <c r="J1328" s="37" t="str">
        <v>Susmit Kumar</v>
      </c>
      <c r="K1328" s="37">
        <v>0</v>
      </c>
      <c r="L1328" s="37" t="str">
        <v>001J100000PHe79IAD</v>
      </c>
      <c r="M1328" s="37" t="str">
        <v>East</v>
      </c>
      <c r="N1328" s="2">
        <v>834008</v>
      </c>
      <c r="O1328" s="2" t="str">
        <v>20FPHPK7498H1ZI</v>
      </c>
      <c r="P1328" s="2">
        <v>7717731077</v>
      </c>
      <c r="Q1328" s="2" t="str">
        <v>Aug'25</v>
      </c>
      <c r="R1328" s="2">
        <v>2026</v>
      </c>
      <c r="S1328" s="1">
        <v>0</v>
      </c>
      <c r="T1328" s="2">
        <v>320</v>
      </c>
      <c r="U1328" s="1">
        <v>4.8041666666666663E-2</v>
      </c>
      <c r="V1328" s="1" t="str">
        <v>Alien</v>
      </c>
      <c r="W1328" s="10">
        <v>0</v>
      </c>
      <c r="X1328" s="10">
        <v>0</v>
      </c>
      <c r="Y1328" s="10">
        <v>0</v>
      </c>
      <c r="Z1328" s="10">
        <v>0</v>
      </c>
      <c r="AA1328" s="10">
        <v>0</v>
      </c>
      <c r="AB1328" s="10">
        <v>0</v>
      </c>
      <c r="AC1328" s="10">
        <v>0</v>
      </c>
      <c r="AD1328" s="10">
        <v>0</v>
      </c>
      <c r="AE1328" s="10">
        <v>0</v>
      </c>
      <c r="AF1328" s="10">
        <v>0</v>
      </c>
      <c r="AG1328" s="10">
        <v>0</v>
      </c>
      <c r="AH1328" s="10">
        <v>0</v>
      </c>
      <c r="AI1328" s="10">
        <v>0</v>
      </c>
      <c r="AJ1328" s="10">
        <v>0</v>
      </c>
      <c r="AK1328" s="10">
        <v>0</v>
      </c>
      <c r="AL1328" s="10">
        <v>0</v>
      </c>
      <c r="AM1328" s="10">
        <v>0</v>
      </c>
      <c r="AN1328" s="10">
        <v>0</v>
      </c>
      <c r="AO1328" s="10">
        <v>0</v>
      </c>
      <c r="AP1328" s="10">
        <v>30.1</v>
      </c>
      <c r="AQ1328" s="10">
        <v>0</v>
      </c>
      <c r="AR1328" s="10">
        <v>0</v>
      </c>
      <c r="AS1328" s="16">
        <v>0</v>
      </c>
      <c r="AT1328" s="16">
        <v>14.12</v>
      </c>
      <c r="AU1328" s="16">
        <v>32</v>
      </c>
      <c r="AV1328" s="16">
        <v>0</v>
      </c>
      <c r="AW1328" s="16" t="str">
        <v/>
      </c>
      <c r="AX1328" s="10">
        <f t="shared" si="142"/>
        <v>76.22</v>
      </c>
      <c r="AY1328" s="10">
        <f>SUM(Z1328:AK1328)</f>
        <v>0</v>
      </c>
      <c r="AZ1328" s="2" t="s">
        <v>119</v>
      </c>
      <c r="BA1328" s="10">
        <f t="shared" si="143"/>
        <v>5.0166666666666666</v>
      </c>
      <c r="BB1328" s="36" t="s">
        <v>118</v>
      </c>
      <c r="BC1328" s="39" t="str">
        <f t="shared" si="144"/>
        <v/>
      </c>
      <c r="BD1328" s="16">
        <f>SUM(AR1328:AW1328)</f>
        <v>46.12</v>
      </c>
      <c r="BE1328" s="10">
        <f>SUM(AL1328:AQ1328)</f>
        <v>30.1</v>
      </c>
      <c r="BF1328" s="12">
        <f t="shared" si="145"/>
        <v>0.60509052742062452</v>
      </c>
      <c r="BG1328" s="12">
        <f t="shared" si="146"/>
        <v>0.39490947257937553</v>
      </c>
      <c r="BH1328" s="9">
        <f t="shared" si="147"/>
        <v>76.22</v>
      </c>
      <c r="BI1328" s="39" t="str">
        <f t="shared" si="148"/>
        <v/>
      </c>
      <c r="BK1328" s="75"/>
    </row>
    <row r="1329" spans="1:63">
      <c r="A1329" s="2">
        <v>1326</v>
      </c>
      <c r="B1329" s="2">
        <v>2025</v>
      </c>
      <c r="C1329" s="1">
        <v>0</v>
      </c>
      <c r="D1329" s="37" t="str">
        <v>001fw000003tlKzAAI</v>
      </c>
      <c r="E1329" s="37" t="str">
        <v>GLOBAL SALES</v>
      </c>
      <c r="F1329" s="37" t="str">
        <v>PUNJAB</v>
      </c>
      <c r="G1329" s="37" t="str">
        <v>BATHINDA</v>
      </c>
      <c r="H1329" s="37">
        <v>0</v>
      </c>
      <c r="I1329" s="37" t="str">
        <v>Tanvi Sales</v>
      </c>
      <c r="J1329" s="37" t="str">
        <v>Sonu Kumar</v>
      </c>
      <c r="K1329" s="37">
        <v>0</v>
      </c>
      <c r="L1329" s="37" t="str">
        <v>001J100000Vo0ZgIAJ</v>
      </c>
      <c r="M1329" s="37" t="str">
        <v>North</v>
      </c>
      <c r="N1329" s="2">
        <v>151001</v>
      </c>
      <c r="O1329" s="2" t="str">
        <v>03AAJFI6116N1Z9</v>
      </c>
      <c r="P1329" s="2">
        <v>9915403214</v>
      </c>
      <c r="Q1329" s="2" t="str">
        <v>Aug'25</v>
      </c>
      <c r="R1329" s="2">
        <v>2026</v>
      </c>
      <c r="S1329" s="1">
        <v>0</v>
      </c>
      <c r="T1329" s="2">
        <v>40</v>
      </c>
      <c r="U1329" s="1">
        <v>0</v>
      </c>
      <c r="V1329" s="1" t="str">
        <v>Minor</v>
      </c>
      <c r="W1329" s="10">
        <v>0</v>
      </c>
      <c r="X1329" s="10">
        <v>0</v>
      </c>
      <c r="Y1329" s="10">
        <v>0</v>
      </c>
      <c r="Z1329" s="10">
        <v>0</v>
      </c>
      <c r="AA1329" s="10">
        <v>0</v>
      </c>
      <c r="AB1329" s="10">
        <v>0</v>
      </c>
      <c r="AC1329" s="10">
        <v>0</v>
      </c>
      <c r="AD1329" s="10">
        <v>0</v>
      </c>
      <c r="AE1329" s="10">
        <v>0</v>
      </c>
      <c r="AF1329" s="10">
        <v>0</v>
      </c>
      <c r="AG1329" s="10">
        <v>0</v>
      </c>
      <c r="AH1329" s="10">
        <v>0</v>
      </c>
      <c r="AI1329" s="10">
        <v>0</v>
      </c>
      <c r="AJ1329" s="10">
        <v>0</v>
      </c>
      <c r="AK1329" s="10">
        <v>0</v>
      </c>
      <c r="AL1329" s="10">
        <v>0</v>
      </c>
      <c r="AM1329" s="10">
        <v>0</v>
      </c>
      <c r="AN1329" s="10">
        <v>0</v>
      </c>
      <c r="AO1329" s="10">
        <v>0</v>
      </c>
      <c r="AP1329" s="10">
        <v>19.04</v>
      </c>
      <c r="AQ1329" s="10">
        <v>0</v>
      </c>
      <c r="AR1329" s="10">
        <v>0</v>
      </c>
      <c r="AS1329" s="16">
        <v>0</v>
      </c>
      <c r="AT1329" s="16">
        <v>0</v>
      </c>
      <c r="AU1329" s="16">
        <v>0</v>
      </c>
      <c r="AV1329" s="16">
        <v>0</v>
      </c>
      <c r="AW1329" s="16" t="str">
        <v/>
      </c>
      <c r="AX1329" s="10">
        <f t="shared" si="142"/>
        <v>19.04</v>
      </c>
      <c r="AY1329" s="10">
        <f>SUM(Z1329:AK1329)</f>
        <v>0</v>
      </c>
      <c r="AZ1329" s="2" t="s">
        <v>119</v>
      </c>
      <c r="BA1329" s="10">
        <f t="shared" si="143"/>
        <v>3.1733333333333333</v>
      </c>
      <c r="BB1329" s="36" t="s">
        <v>118</v>
      </c>
      <c r="BC1329" s="39" t="str">
        <f t="shared" si="144"/>
        <v/>
      </c>
      <c r="BD1329" s="16">
        <f>SUM(AR1329:AW1329)</f>
        <v>0</v>
      </c>
      <c r="BE1329" s="10">
        <f>SUM(AL1329:AQ1329)</f>
        <v>19.04</v>
      </c>
      <c r="BF1329" s="12">
        <f t="shared" si="145"/>
        <v>0</v>
      </c>
      <c r="BG1329" s="12">
        <f t="shared" si="146"/>
        <v>1</v>
      </c>
      <c r="BH1329" s="9">
        <f t="shared" si="147"/>
        <v>19.04</v>
      </c>
      <c r="BI1329" s="39" t="str">
        <f t="shared" si="148"/>
        <v/>
      </c>
      <c r="BK1329" s="75"/>
    </row>
    <row r="1330" spans="1:63">
      <c r="A1330" s="2">
        <v>1327</v>
      </c>
      <c r="B1330" s="2">
        <v>2025</v>
      </c>
      <c r="C1330" s="1">
        <v>0</v>
      </c>
      <c r="D1330" s="37" t="str">
        <v>001J1000003m7pJIAQ</v>
      </c>
      <c r="E1330" s="37" t="str">
        <v>M/S GANESH TRADING COMPANY</v>
      </c>
      <c r="F1330" s="37" t="str">
        <v>UTTARAKHAND</v>
      </c>
      <c r="G1330" s="37" t="str">
        <v>NAINITAL</v>
      </c>
      <c r="H1330" s="37" t="str">
        <v>Haldwani</v>
      </c>
      <c r="I1330" s="37" t="str">
        <v>SHIVA SALES INDIA CORPORATION</v>
      </c>
      <c r="J1330" s="37" t="str">
        <v>Manoj Yadav</v>
      </c>
      <c r="K1330" s="37">
        <v>0</v>
      </c>
      <c r="L1330" s="37" t="str">
        <v>C12821</v>
      </c>
      <c r="M1330" s="37" t="str">
        <v>North</v>
      </c>
      <c r="N1330" s="2">
        <v>263139</v>
      </c>
      <c r="O1330" s="2" t="str">
        <v>05AADFG6519R1ZY</v>
      </c>
      <c r="P1330" s="2">
        <v>9412086950</v>
      </c>
      <c r="Q1330" s="2" t="str">
        <v>Aug'25</v>
      </c>
      <c r="R1330" s="2">
        <v>2026</v>
      </c>
      <c r="S1330" s="1">
        <v>0</v>
      </c>
      <c r="T1330" s="2">
        <v>200</v>
      </c>
      <c r="U1330" s="1">
        <v>0</v>
      </c>
      <c r="V1330" s="1" t="str">
        <v>Challenger</v>
      </c>
      <c r="W1330" s="10">
        <v>0</v>
      </c>
      <c r="X1330" s="10">
        <v>0</v>
      </c>
      <c r="Y1330" s="10">
        <v>0</v>
      </c>
      <c r="Z1330" s="10">
        <v>0</v>
      </c>
      <c r="AA1330" s="10">
        <v>0</v>
      </c>
      <c r="AB1330" s="10">
        <v>0</v>
      </c>
      <c r="AC1330" s="10">
        <v>0</v>
      </c>
      <c r="AD1330" s="10">
        <v>0</v>
      </c>
      <c r="AE1330" s="10">
        <v>0</v>
      </c>
      <c r="AF1330" s="10">
        <v>0</v>
      </c>
      <c r="AG1330" s="10">
        <v>0</v>
      </c>
      <c r="AH1330" s="10">
        <v>0</v>
      </c>
      <c r="AI1330" s="10">
        <v>0</v>
      </c>
      <c r="AJ1330" s="10">
        <v>0</v>
      </c>
      <c r="AK1330" s="10">
        <v>0</v>
      </c>
      <c r="AL1330" s="10">
        <v>0</v>
      </c>
      <c r="AM1330" s="10">
        <v>0</v>
      </c>
      <c r="AN1330" s="10">
        <v>0</v>
      </c>
      <c r="AO1330" s="10">
        <v>0</v>
      </c>
      <c r="AP1330" s="10">
        <v>20.02</v>
      </c>
      <c r="AQ1330" s="10">
        <v>0</v>
      </c>
      <c r="AR1330" s="10">
        <v>0</v>
      </c>
      <c r="AS1330" s="16">
        <v>0</v>
      </c>
      <c r="AT1330" s="16">
        <v>0</v>
      </c>
      <c r="AU1330" s="16">
        <v>0</v>
      </c>
      <c r="AV1330" s="16">
        <v>0</v>
      </c>
      <c r="AW1330" s="16" t="str">
        <v/>
      </c>
      <c r="AX1330" s="10">
        <f t="shared" si="142"/>
        <v>20.02</v>
      </c>
      <c r="AY1330" s="10">
        <f>SUM(Z1330:AK1330)</f>
        <v>0</v>
      </c>
      <c r="AZ1330" s="2" t="s">
        <v>119</v>
      </c>
      <c r="BA1330" s="10">
        <f t="shared" si="143"/>
        <v>3.3366666666666664</v>
      </c>
      <c r="BB1330" s="36" t="s">
        <v>118</v>
      </c>
      <c r="BC1330" s="39" t="str">
        <f t="shared" si="144"/>
        <v/>
      </c>
      <c r="BD1330" s="16">
        <f>SUM(AR1330:AW1330)</f>
        <v>0</v>
      </c>
      <c r="BE1330" s="10">
        <f>SUM(AL1330:AQ1330)</f>
        <v>20.02</v>
      </c>
      <c r="BF1330" s="12">
        <f t="shared" si="145"/>
        <v>0</v>
      </c>
      <c r="BG1330" s="12">
        <f t="shared" si="146"/>
        <v>1</v>
      </c>
      <c r="BH1330" s="9">
        <f t="shared" si="147"/>
        <v>20.02</v>
      </c>
      <c r="BI1330" s="39" t="str">
        <f t="shared" si="148"/>
        <v/>
      </c>
      <c r="BK1330" s="75"/>
    </row>
    <row r="1331" spans="1:63">
      <c r="A1331" s="2">
        <v>1328</v>
      </c>
      <c r="B1331" s="2">
        <v>2025</v>
      </c>
      <c r="C1331" s="1">
        <v>0</v>
      </c>
      <c r="D1331" s="37" t="str">
        <v>0015g00001c3qlkAAA</v>
      </c>
      <c r="E1331" s="37" t="str">
        <v>PARAS IRON STORE</v>
      </c>
      <c r="F1331" s="37" t="str">
        <v>HARYANA</v>
      </c>
      <c r="G1331" s="37" t="str">
        <v>AMBALA</v>
      </c>
      <c r="H1331" s="37" t="str">
        <v>Ambala</v>
      </c>
      <c r="I1331" s="37" t="str">
        <v>RAMDOOT UDHYOG PRIVATE LIMITED</v>
      </c>
      <c r="J1331" s="37" t="str">
        <v>Deepak Dhiman</v>
      </c>
      <c r="K1331" s="37">
        <v>0</v>
      </c>
      <c r="L1331" s="37" t="str">
        <v>C13168</v>
      </c>
      <c r="M1331" s="37" t="str">
        <v>North</v>
      </c>
      <c r="N1331" s="2">
        <v>134003</v>
      </c>
      <c r="O1331" s="2" t="str">
        <v>06AIKPC9756D1Z7</v>
      </c>
      <c r="P1331" s="2">
        <v>9466506039</v>
      </c>
      <c r="Q1331" s="2" t="str">
        <v>Aug'25</v>
      </c>
      <c r="R1331" s="2">
        <v>2026</v>
      </c>
      <c r="S1331" s="1">
        <v>0</v>
      </c>
      <c r="T1331" s="2">
        <v>70</v>
      </c>
      <c r="U1331" s="1">
        <v>0</v>
      </c>
      <c r="V1331" s="1" t="str">
        <v>Challenger</v>
      </c>
      <c r="W1331" s="10">
        <v>0</v>
      </c>
      <c r="X1331" s="10">
        <v>0</v>
      </c>
      <c r="Y1331" s="10">
        <v>0</v>
      </c>
      <c r="Z1331" s="10">
        <v>0</v>
      </c>
      <c r="AA1331" s="10">
        <v>0</v>
      </c>
      <c r="AB1331" s="10">
        <v>0</v>
      </c>
      <c r="AC1331" s="10">
        <v>0</v>
      </c>
      <c r="AD1331" s="10">
        <v>0</v>
      </c>
      <c r="AE1331" s="10">
        <v>0</v>
      </c>
      <c r="AF1331" s="10">
        <v>0</v>
      </c>
      <c r="AG1331" s="10">
        <v>0</v>
      </c>
      <c r="AH1331" s="10">
        <v>0</v>
      </c>
      <c r="AI1331" s="10">
        <v>0</v>
      </c>
      <c r="AJ1331" s="10">
        <v>0</v>
      </c>
      <c r="AK1331" s="10">
        <v>0</v>
      </c>
      <c r="AL1331" s="10">
        <v>0</v>
      </c>
      <c r="AM1331" s="10">
        <v>0</v>
      </c>
      <c r="AN1331" s="10">
        <v>0</v>
      </c>
      <c r="AO1331" s="10">
        <v>0</v>
      </c>
      <c r="AP1331" s="10">
        <v>12.04</v>
      </c>
      <c r="AQ1331" s="10">
        <v>5.09</v>
      </c>
      <c r="AR1331" s="10">
        <v>0</v>
      </c>
      <c r="AS1331" s="16">
        <v>0</v>
      </c>
      <c r="AT1331" s="16">
        <v>0</v>
      </c>
      <c r="AU1331" s="16">
        <v>0</v>
      </c>
      <c r="AV1331" s="16">
        <v>0</v>
      </c>
      <c r="AW1331" s="16" t="str">
        <v/>
      </c>
      <c r="AX1331" s="10">
        <f t="shared" si="142"/>
        <v>17.13</v>
      </c>
      <c r="AY1331" s="10">
        <f>SUM(Z1331:AK1331)</f>
        <v>0</v>
      </c>
      <c r="AZ1331" s="2" t="s">
        <v>119</v>
      </c>
      <c r="BA1331" s="10">
        <f t="shared" si="143"/>
        <v>2.855</v>
      </c>
      <c r="BB1331" s="36" t="s">
        <v>118</v>
      </c>
      <c r="BC1331" s="39" t="str">
        <f t="shared" si="144"/>
        <v/>
      </c>
      <c r="BD1331" s="16">
        <f>SUM(AR1331:AW1331)</f>
        <v>0</v>
      </c>
      <c r="BE1331" s="10">
        <f>SUM(AL1331:AQ1331)</f>
        <v>17.13</v>
      </c>
      <c r="BF1331" s="12">
        <f t="shared" si="145"/>
        <v>0</v>
      </c>
      <c r="BG1331" s="12">
        <f t="shared" si="146"/>
        <v>1</v>
      </c>
      <c r="BH1331" s="9">
        <f t="shared" si="147"/>
        <v>17.13</v>
      </c>
      <c r="BI1331" s="39" t="str">
        <f t="shared" si="148"/>
        <v/>
      </c>
      <c r="BK1331" s="75"/>
    </row>
    <row r="1332" spans="1:63">
      <c r="A1332" s="2">
        <v>1329</v>
      </c>
      <c r="B1332" s="2">
        <v>2025</v>
      </c>
      <c r="C1332" s="1">
        <v>0</v>
      </c>
      <c r="D1332" s="37" t="str">
        <v>001fw000003sW2rAAE</v>
      </c>
      <c r="E1332" s="37" t="str">
        <v>M/S RAJESH FORWARDING COMPANY</v>
      </c>
      <c r="F1332" s="37" t="str">
        <v>ODISHA</v>
      </c>
      <c r="G1332" s="37" t="str">
        <v>KORAPUT</v>
      </c>
      <c r="H1332" s="37">
        <v>0</v>
      </c>
      <c r="I1332" s="37" t="str">
        <v>SACHDEVA ISPAT PVT LTD</v>
      </c>
      <c r="J1332" s="37" t="str">
        <v>Amit Behera</v>
      </c>
      <c r="K1332" s="37">
        <v>0</v>
      </c>
      <c r="L1332" s="37" t="str">
        <v>C12823</v>
      </c>
      <c r="M1332" s="37" t="str">
        <v>Central</v>
      </c>
      <c r="N1332" s="2">
        <v>764001</v>
      </c>
      <c r="O1332" s="2" t="str">
        <v>21ADCPJ2905J1Z1</v>
      </c>
      <c r="P1332" s="2">
        <v>9437031134</v>
      </c>
      <c r="Q1332" s="2" t="str">
        <v>Aug'25</v>
      </c>
      <c r="R1332" s="2">
        <v>2026</v>
      </c>
      <c r="S1332" s="1">
        <v>0</v>
      </c>
      <c r="T1332" s="2" t="str">
        <v/>
      </c>
      <c r="U1332" s="1">
        <v>0</v>
      </c>
      <c r="V1332" s="1" t="str">
        <v>Potential Not updated</v>
      </c>
      <c r="W1332" s="10">
        <v>0</v>
      </c>
      <c r="X1332" s="10">
        <v>0</v>
      </c>
      <c r="Y1332" s="10">
        <v>0</v>
      </c>
      <c r="Z1332" s="10">
        <v>0</v>
      </c>
      <c r="AA1332" s="10">
        <v>0</v>
      </c>
      <c r="AB1332" s="10">
        <v>0</v>
      </c>
      <c r="AC1332" s="10">
        <v>0</v>
      </c>
      <c r="AD1332" s="10">
        <v>0</v>
      </c>
      <c r="AE1332" s="10">
        <v>0</v>
      </c>
      <c r="AF1332" s="10">
        <v>0</v>
      </c>
      <c r="AG1332" s="10">
        <v>0</v>
      </c>
      <c r="AH1332" s="10">
        <v>0</v>
      </c>
      <c r="AI1332" s="10">
        <v>0</v>
      </c>
      <c r="AJ1332" s="10">
        <v>0</v>
      </c>
      <c r="AK1332" s="10">
        <v>0</v>
      </c>
      <c r="AL1332" s="10">
        <v>0</v>
      </c>
      <c r="AM1332" s="10">
        <v>0</v>
      </c>
      <c r="AN1332" s="10">
        <v>0</v>
      </c>
      <c r="AO1332" s="10">
        <v>0</v>
      </c>
      <c r="AP1332" s="10">
        <v>30.12</v>
      </c>
      <c r="AQ1332" s="10">
        <v>0</v>
      </c>
      <c r="AR1332" s="10">
        <v>0</v>
      </c>
      <c r="AS1332" s="16">
        <v>0</v>
      </c>
      <c r="AT1332" s="16">
        <v>0</v>
      </c>
      <c r="AU1332" s="16">
        <v>0</v>
      </c>
      <c r="AV1332" s="16">
        <v>0</v>
      </c>
      <c r="AW1332" s="16" t="str">
        <v/>
      </c>
      <c r="AX1332" s="10">
        <f t="shared" si="142"/>
        <v>30.12</v>
      </c>
      <c r="AY1332" s="10">
        <f>SUM(Z1332:AK1332)</f>
        <v>0</v>
      </c>
      <c r="AZ1332" s="2" t="s">
        <v>119</v>
      </c>
      <c r="BA1332" s="10">
        <f t="shared" si="143"/>
        <v>5.0200000000000005</v>
      </c>
      <c r="BB1332" s="36" t="s">
        <v>118</v>
      </c>
      <c r="BC1332" s="39" t="str">
        <f t="shared" si="144"/>
        <v/>
      </c>
      <c r="BD1332" s="16">
        <f>SUM(AR1332:AW1332)</f>
        <v>0</v>
      </c>
      <c r="BE1332" s="10">
        <f>SUM(AL1332:AQ1332)</f>
        <v>30.12</v>
      </c>
      <c r="BF1332" s="12">
        <f t="shared" si="145"/>
        <v>0</v>
      </c>
      <c r="BG1332" s="12">
        <f t="shared" si="146"/>
        <v>1</v>
      </c>
      <c r="BH1332" s="9">
        <f t="shared" si="147"/>
        <v>30.12</v>
      </c>
      <c r="BI1332" s="39" t="str">
        <f t="shared" si="148"/>
        <v/>
      </c>
      <c r="BK1332" s="75"/>
    </row>
    <row r="1333" spans="1:63">
      <c r="A1333" s="2">
        <v>1330</v>
      </c>
      <c r="B1333" s="2">
        <v>2025</v>
      </c>
      <c r="C1333" s="1">
        <v>0</v>
      </c>
      <c r="D1333" s="37" t="str">
        <v>001J100000Tsn7YIAR</v>
      </c>
      <c r="E1333" s="37" t="str">
        <v>M/S JAIN STEELS</v>
      </c>
      <c r="F1333" s="37" t="str">
        <v>JHARKHAND</v>
      </c>
      <c r="G1333" s="37" t="str">
        <v>RANCHI</v>
      </c>
      <c r="H1333" s="37" t="str">
        <v>Ratu</v>
      </c>
      <c r="I1333" s="37" t="str">
        <v>M/s REAL DREAMS ENTERPRISES</v>
      </c>
      <c r="J1333" s="37" t="str">
        <v>Susmit Kumar</v>
      </c>
      <c r="K1333" s="37">
        <v>0</v>
      </c>
      <c r="L1333" s="37" t="str">
        <v>001J100000PHe79IAD</v>
      </c>
      <c r="M1333" s="37" t="str">
        <v>East</v>
      </c>
      <c r="N1333" s="2">
        <v>835303</v>
      </c>
      <c r="O1333" s="2" t="str">
        <v>20ABRPJ0209L1ZV</v>
      </c>
      <c r="P1333" s="2">
        <v>9835121606</v>
      </c>
      <c r="Q1333" s="2" t="str">
        <v>Aug'25</v>
      </c>
      <c r="R1333" s="2">
        <v>2026</v>
      </c>
      <c r="S1333" s="1">
        <v>0</v>
      </c>
      <c r="T1333" s="2">
        <v>300</v>
      </c>
      <c r="U1333" s="1">
        <v>0</v>
      </c>
      <c r="V1333" s="1" t="str">
        <v>Alien</v>
      </c>
      <c r="W1333" s="10">
        <v>0</v>
      </c>
      <c r="X1333" s="10">
        <v>0</v>
      </c>
      <c r="Y1333" s="10">
        <v>0</v>
      </c>
      <c r="Z1333" s="10">
        <v>0</v>
      </c>
      <c r="AA1333" s="10">
        <v>0</v>
      </c>
      <c r="AB1333" s="10">
        <v>0</v>
      </c>
      <c r="AC1333" s="10">
        <v>0</v>
      </c>
      <c r="AD1333" s="10">
        <v>0</v>
      </c>
      <c r="AE1333" s="10">
        <v>0</v>
      </c>
      <c r="AF1333" s="10">
        <v>0</v>
      </c>
      <c r="AG1333" s="10">
        <v>0</v>
      </c>
      <c r="AH1333" s="10">
        <v>0</v>
      </c>
      <c r="AI1333" s="10">
        <v>0</v>
      </c>
      <c r="AJ1333" s="10">
        <v>0</v>
      </c>
      <c r="AK1333" s="10">
        <v>0</v>
      </c>
      <c r="AL1333" s="10">
        <v>0</v>
      </c>
      <c r="AM1333" s="10">
        <v>0</v>
      </c>
      <c r="AN1333" s="10">
        <v>0</v>
      </c>
      <c r="AO1333" s="10">
        <v>0</v>
      </c>
      <c r="AP1333" s="10">
        <v>5.15</v>
      </c>
      <c r="AQ1333" s="10">
        <v>0</v>
      </c>
      <c r="AR1333" s="10">
        <v>0</v>
      </c>
      <c r="AS1333" s="16">
        <v>0</v>
      </c>
      <c r="AT1333" s="16">
        <v>0</v>
      </c>
      <c r="AU1333" s="16">
        <v>0</v>
      </c>
      <c r="AV1333" s="16">
        <v>0</v>
      </c>
      <c r="AW1333" s="16">
        <v>5</v>
      </c>
      <c r="AX1333" s="10">
        <f t="shared" si="142"/>
        <v>10.15</v>
      </c>
      <c r="AY1333" s="10">
        <f>SUM(Z1333:AK1333)</f>
        <v>0</v>
      </c>
      <c r="AZ1333" s="2" t="s">
        <v>119</v>
      </c>
      <c r="BA1333" s="10">
        <f t="shared" si="143"/>
        <v>0.85833333333333339</v>
      </c>
      <c r="BB1333" s="36" t="s">
        <v>118</v>
      </c>
      <c r="BC1333" s="39" t="str">
        <f t="shared" si="144"/>
        <v/>
      </c>
      <c r="BD1333" s="16">
        <f>SUM(AR1333:AW1333)</f>
        <v>5</v>
      </c>
      <c r="BE1333" s="10">
        <f>SUM(AL1333:AQ1333)</f>
        <v>5.15</v>
      </c>
      <c r="BF1333" s="12">
        <f t="shared" si="145"/>
        <v>0.49261083743842365</v>
      </c>
      <c r="BG1333" s="12">
        <f t="shared" si="146"/>
        <v>0.5073891625615764</v>
      </c>
      <c r="BH1333" s="9">
        <f t="shared" si="147"/>
        <v>10.15</v>
      </c>
      <c r="BI1333" s="39" t="str">
        <f t="shared" si="148"/>
        <v/>
      </c>
      <c r="BK1333" s="75"/>
    </row>
    <row r="1334" spans="1:63">
      <c r="A1334" s="2">
        <v>1331</v>
      </c>
      <c r="B1334" s="2">
        <v>2025</v>
      </c>
      <c r="C1334" s="1">
        <v>0</v>
      </c>
      <c r="D1334" s="37" t="str">
        <v>001fw000004718PAAQ</v>
      </c>
      <c r="E1334" s="37" t="str">
        <v>GOENKA STEEL AND CEMENT SUPPLIER</v>
      </c>
      <c r="F1334" s="37" t="str">
        <v>WEST BENGAL</v>
      </c>
      <c r="G1334" s="37" t="str">
        <v>BANKURA</v>
      </c>
      <c r="H1334" s="37">
        <v>0</v>
      </c>
      <c r="I1334" s="37" t="str">
        <v>JAI MATA DI STEELS</v>
      </c>
      <c r="J1334" s="37" t="str">
        <v>Sambit Majumdar</v>
      </c>
      <c r="K1334" s="37">
        <v>0</v>
      </c>
      <c r="L1334" s="37" t="str">
        <v>001J100000RydNHIA2</v>
      </c>
      <c r="M1334" s="37" t="str">
        <v>East</v>
      </c>
      <c r="N1334" s="2">
        <v>722101</v>
      </c>
      <c r="O1334" s="2" t="str">
        <v>19AMAPN7007Q1ZK</v>
      </c>
      <c r="P1334" s="2">
        <v>9382657741</v>
      </c>
      <c r="Q1334" s="2" t="str">
        <v>Aug'25</v>
      </c>
      <c r="R1334" s="2">
        <v>2026</v>
      </c>
      <c r="S1334" s="1">
        <v>0</v>
      </c>
      <c r="T1334" s="2">
        <v>300</v>
      </c>
      <c r="U1334" s="1">
        <v>0</v>
      </c>
      <c r="V1334" s="1" t="str">
        <v>Alien</v>
      </c>
      <c r="W1334" s="10">
        <v>0</v>
      </c>
      <c r="X1334" s="10">
        <v>0</v>
      </c>
      <c r="Y1334" s="10">
        <v>0</v>
      </c>
      <c r="Z1334" s="10">
        <v>0</v>
      </c>
      <c r="AA1334" s="10">
        <v>0</v>
      </c>
      <c r="AB1334" s="10">
        <v>0</v>
      </c>
      <c r="AC1334" s="10">
        <v>0</v>
      </c>
      <c r="AD1334" s="10">
        <v>0</v>
      </c>
      <c r="AE1334" s="10">
        <v>0</v>
      </c>
      <c r="AF1334" s="10">
        <v>0</v>
      </c>
      <c r="AG1334" s="10">
        <v>0</v>
      </c>
      <c r="AH1334" s="10">
        <v>0</v>
      </c>
      <c r="AI1334" s="10">
        <v>0</v>
      </c>
      <c r="AJ1334" s="10">
        <v>0</v>
      </c>
      <c r="AK1334" s="10">
        <v>0</v>
      </c>
      <c r="AL1334" s="10">
        <v>0</v>
      </c>
      <c r="AM1334" s="10">
        <v>0</v>
      </c>
      <c r="AN1334" s="10">
        <v>0</v>
      </c>
      <c r="AO1334" s="10">
        <v>0</v>
      </c>
      <c r="AP1334" s="10">
        <v>12.98</v>
      </c>
      <c r="AQ1334" s="10">
        <v>0</v>
      </c>
      <c r="AR1334" s="10">
        <v>0</v>
      </c>
      <c r="AS1334" s="16">
        <v>29.71</v>
      </c>
      <c r="AT1334" s="16">
        <v>0</v>
      </c>
      <c r="AU1334" s="16">
        <v>0</v>
      </c>
      <c r="AV1334" s="16">
        <v>0</v>
      </c>
      <c r="AW1334" s="16" t="str">
        <v/>
      </c>
      <c r="AX1334" s="10">
        <f t="shared" si="142"/>
        <v>42.69</v>
      </c>
      <c r="AY1334" s="10">
        <f>SUM(Z1334:AK1334)</f>
        <v>0</v>
      </c>
      <c r="AZ1334" s="2" t="s">
        <v>119</v>
      </c>
      <c r="BA1334" s="10">
        <f t="shared" si="143"/>
        <v>2.1633333333333336</v>
      </c>
      <c r="BB1334" s="36" t="s">
        <v>118</v>
      </c>
      <c r="BC1334" s="39" t="str">
        <f t="shared" si="144"/>
        <v/>
      </c>
      <c r="BD1334" s="16">
        <f>SUM(AR1334:AW1334)</f>
        <v>29.71</v>
      </c>
      <c r="BE1334" s="10">
        <f>SUM(AL1334:AQ1334)</f>
        <v>12.98</v>
      </c>
      <c r="BF1334" s="12">
        <f t="shared" si="145"/>
        <v>0.6959475286952449</v>
      </c>
      <c r="BG1334" s="12">
        <f t="shared" si="146"/>
        <v>0.30405247130475521</v>
      </c>
      <c r="BH1334" s="9">
        <f t="shared" si="147"/>
        <v>42.69</v>
      </c>
      <c r="BI1334" s="39" t="str">
        <f t="shared" si="148"/>
        <v/>
      </c>
      <c r="BK1334" s="75"/>
    </row>
    <row r="1335" spans="1:63">
      <c r="A1335" s="2">
        <v>1332</v>
      </c>
      <c r="B1335" s="2">
        <v>2025</v>
      </c>
      <c r="C1335" s="1">
        <v>0</v>
      </c>
      <c r="D1335" s="37" t="str">
        <v>001J100000TsJTNIA3</v>
      </c>
      <c r="E1335" s="37" t="str">
        <v>M/S SAMIKSHA AND SIDDHI ENTERPRISES</v>
      </c>
      <c r="F1335" s="37" t="str">
        <v>UTTAR PRADESH</v>
      </c>
      <c r="G1335" s="37" t="str">
        <v>MAHARAJGANJ</v>
      </c>
      <c r="H1335" s="37">
        <v>0</v>
      </c>
      <c r="I1335" s="37" t="str">
        <v>GOBINDGARH IRON LLP</v>
      </c>
      <c r="J1335" s="37" t="str">
        <v>Mohd Ansari</v>
      </c>
      <c r="K1335" s="37">
        <v>0</v>
      </c>
      <c r="L1335" s="37" t="str">
        <v>C12817</v>
      </c>
      <c r="M1335" s="37" t="str">
        <v>North</v>
      </c>
      <c r="N1335" s="2">
        <v>273301</v>
      </c>
      <c r="O1335" s="2" t="str">
        <v>09BCPPP5805G1Z7</v>
      </c>
      <c r="P1335" s="2">
        <v>9451213660</v>
      </c>
      <c r="Q1335" s="2" t="str">
        <v>Aug'25</v>
      </c>
      <c r="R1335" s="2">
        <v>2026</v>
      </c>
      <c r="S1335" s="1">
        <v>0</v>
      </c>
      <c r="T1335" s="2">
        <v>20</v>
      </c>
      <c r="U1335" s="1">
        <v>0.23333333333333334</v>
      </c>
      <c r="V1335" s="1" t="str">
        <v>Friendly</v>
      </c>
      <c r="W1335" s="10">
        <v>0</v>
      </c>
      <c r="X1335" s="10">
        <v>0</v>
      </c>
      <c r="Y1335" s="10">
        <v>0</v>
      </c>
      <c r="Z1335" s="10">
        <v>0</v>
      </c>
      <c r="AA1335" s="10">
        <v>0</v>
      </c>
      <c r="AB1335" s="10">
        <v>0</v>
      </c>
      <c r="AC1335" s="10">
        <v>0</v>
      </c>
      <c r="AD1335" s="10">
        <v>0</v>
      </c>
      <c r="AE1335" s="10">
        <v>0</v>
      </c>
      <c r="AF1335" s="10">
        <v>0</v>
      </c>
      <c r="AG1335" s="10">
        <v>0</v>
      </c>
      <c r="AH1335" s="10">
        <v>0</v>
      </c>
      <c r="AI1335" s="10">
        <v>0</v>
      </c>
      <c r="AJ1335" s="10">
        <v>0</v>
      </c>
      <c r="AK1335" s="10">
        <v>0</v>
      </c>
      <c r="AL1335" s="10">
        <v>0</v>
      </c>
      <c r="AM1335" s="10">
        <v>0</v>
      </c>
      <c r="AN1335" s="10">
        <v>0</v>
      </c>
      <c r="AO1335" s="10">
        <v>0</v>
      </c>
      <c r="AP1335" s="10">
        <v>20.23</v>
      </c>
      <c r="AQ1335" s="10">
        <v>0</v>
      </c>
      <c r="AR1335" s="10">
        <v>2</v>
      </c>
      <c r="AS1335" s="16">
        <v>2</v>
      </c>
      <c r="AT1335" s="16">
        <v>0</v>
      </c>
      <c r="AU1335" s="16">
        <v>14</v>
      </c>
      <c r="AV1335" s="16">
        <v>0</v>
      </c>
      <c r="AW1335" s="16">
        <v>14</v>
      </c>
      <c r="AX1335" s="10">
        <f t="shared" si="142"/>
        <v>52.230000000000004</v>
      </c>
      <c r="AY1335" s="10">
        <f>SUM(Z1335:AK1335)</f>
        <v>0</v>
      </c>
      <c r="AZ1335" s="2" t="s">
        <v>119</v>
      </c>
      <c r="BA1335" s="10">
        <f t="shared" si="143"/>
        <v>3.3716666666666666</v>
      </c>
      <c r="BB1335" s="36" t="s">
        <v>118</v>
      </c>
      <c r="BC1335" s="39" t="str">
        <f t="shared" si="144"/>
        <v/>
      </c>
      <c r="BD1335" s="16">
        <f>SUM(AR1335:AW1335)</f>
        <v>32</v>
      </c>
      <c r="BE1335" s="10">
        <f>SUM(AL1335:AQ1335)</f>
        <v>20.23</v>
      </c>
      <c r="BF1335" s="12">
        <f t="shared" si="145"/>
        <v>0.61267470802220936</v>
      </c>
      <c r="BG1335" s="12">
        <f t="shared" si="146"/>
        <v>0.38732529197779053</v>
      </c>
      <c r="BH1335" s="9">
        <f t="shared" si="147"/>
        <v>52.230000000000004</v>
      </c>
      <c r="BI1335" s="39" t="str">
        <f t="shared" si="148"/>
        <v/>
      </c>
      <c r="BK1335" s="75"/>
    </row>
    <row r="1336" spans="1:63">
      <c r="A1336" s="2">
        <v>1333</v>
      </c>
      <c r="B1336" s="2">
        <v>2025</v>
      </c>
      <c r="C1336" s="1">
        <v>0</v>
      </c>
      <c r="D1336" s="37" t="str">
        <v>001fw000004MYgfAAG</v>
      </c>
      <c r="E1336" s="37" t="str">
        <v>SHARVIL ENTERPRISES</v>
      </c>
      <c r="F1336" s="37" t="str">
        <v>HARYANA</v>
      </c>
      <c r="G1336" s="37" t="str">
        <v>KURUKSHETRA</v>
      </c>
      <c r="H1336" s="37">
        <v>0</v>
      </c>
      <c r="I1336" s="37" t="str">
        <v>RAMDOOT UDHYOG PRIVATE LIMITED</v>
      </c>
      <c r="J1336" s="37" t="str">
        <v>Naseem Makkar</v>
      </c>
      <c r="K1336" s="37">
        <v>0</v>
      </c>
      <c r="L1336" s="37" t="str">
        <v>C13168</v>
      </c>
      <c r="M1336" s="37" t="str">
        <v>North</v>
      </c>
      <c r="N1336" s="2">
        <v>136128</v>
      </c>
      <c r="O1336" s="2" t="str">
        <v>06BULPG4423M1ZG</v>
      </c>
      <c r="P1336" s="2">
        <v>8607248445</v>
      </c>
      <c r="Q1336" s="2" t="str">
        <v>Aug'25</v>
      </c>
      <c r="R1336" s="2">
        <v>2026</v>
      </c>
      <c r="S1336" s="1">
        <v>0</v>
      </c>
      <c r="T1336" s="2">
        <v>40</v>
      </c>
      <c r="U1336" s="1">
        <v>0</v>
      </c>
      <c r="V1336" s="1" t="str">
        <v>Minor</v>
      </c>
      <c r="W1336" s="10">
        <v>0</v>
      </c>
      <c r="X1336" s="10">
        <v>0</v>
      </c>
      <c r="Y1336" s="10">
        <v>0</v>
      </c>
      <c r="Z1336" s="10">
        <v>0</v>
      </c>
      <c r="AA1336" s="10">
        <v>0</v>
      </c>
      <c r="AB1336" s="10">
        <v>0</v>
      </c>
      <c r="AC1336" s="10">
        <v>0</v>
      </c>
      <c r="AD1336" s="10">
        <v>0</v>
      </c>
      <c r="AE1336" s="10">
        <v>0</v>
      </c>
      <c r="AF1336" s="10">
        <v>0</v>
      </c>
      <c r="AG1336" s="10">
        <v>0</v>
      </c>
      <c r="AH1336" s="10">
        <v>0</v>
      </c>
      <c r="AI1336" s="10">
        <v>0</v>
      </c>
      <c r="AJ1336" s="10">
        <v>0</v>
      </c>
      <c r="AK1336" s="10">
        <v>0</v>
      </c>
      <c r="AL1336" s="10">
        <v>0</v>
      </c>
      <c r="AM1336" s="10">
        <v>0</v>
      </c>
      <c r="AN1336" s="10">
        <v>0</v>
      </c>
      <c r="AO1336" s="10">
        <v>0</v>
      </c>
      <c r="AP1336" s="10">
        <v>12.48</v>
      </c>
      <c r="AQ1336" s="10">
        <v>0</v>
      </c>
      <c r="AR1336" s="10">
        <v>0</v>
      </c>
      <c r="AS1336" s="16">
        <v>0</v>
      </c>
      <c r="AT1336" s="16">
        <v>0</v>
      </c>
      <c r="AU1336" s="16">
        <v>0</v>
      </c>
      <c r="AV1336" s="16">
        <v>0</v>
      </c>
      <c r="AW1336" s="16" t="str">
        <v/>
      </c>
      <c r="AX1336" s="10">
        <f t="shared" si="142"/>
        <v>12.48</v>
      </c>
      <c r="AY1336" s="10">
        <f>SUM(Z1336:AK1336)</f>
        <v>0</v>
      </c>
      <c r="AZ1336" s="2" t="s">
        <v>119</v>
      </c>
      <c r="BA1336" s="10">
        <f t="shared" si="143"/>
        <v>2.08</v>
      </c>
      <c r="BB1336" s="36" t="s">
        <v>118</v>
      </c>
      <c r="BC1336" s="39" t="str">
        <f t="shared" si="144"/>
        <v/>
      </c>
      <c r="BD1336" s="16">
        <f>SUM(AR1336:AW1336)</f>
        <v>0</v>
      </c>
      <c r="BE1336" s="10">
        <f>SUM(AL1336:AQ1336)</f>
        <v>12.48</v>
      </c>
      <c r="BF1336" s="12">
        <f t="shared" si="145"/>
        <v>0</v>
      </c>
      <c r="BG1336" s="12">
        <f t="shared" si="146"/>
        <v>1</v>
      </c>
      <c r="BH1336" s="9">
        <f t="shared" si="147"/>
        <v>12.48</v>
      </c>
      <c r="BI1336" s="39" t="str">
        <f t="shared" si="148"/>
        <v/>
      </c>
      <c r="BK1336" s="75"/>
    </row>
    <row r="1337" spans="1:63">
      <c r="A1337" s="2">
        <v>1334</v>
      </c>
      <c r="B1337" s="2">
        <v>2025</v>
      </c>
      <c r="C1337" s="1">
        <v>0</v>
      </c>
      <c r="D1337" s="37" t="str">
        <v>001J100000JsPbfIAF</v>
      </c>
      <c r="E1337" s="37" t="str">
        <v>Ratnaraj Traders Gandhinagar Indore</v>
      </c>
      <c r="F1337" s="37" t="str">
        <v>MADHYA PRADESH</v>
      </c>
      <c r="G1337" s="37" t="str">
        <v>INDORE</v>
      </c>
      <c r="H1337" s="37" t="str">
        <v>Indore</v>
      </c>
      <c r="I1337" s="37" t="str">
        <v>R. K. ENTERPRISES</v>
      </c>
      <c r="J1337" s="37" t="str">
        <v>Yogeshwar Richhariya</v>
      </c>
      <c r="K1337" s="37">
        <v>0</v>
      </c>
      <c r="L1337" s="37" t="str">
        <v>001J1000005ZfroIAC</v>
      </c>
      <c r="M1337" s="37" t="str">
        <v>Central</v>
      </c>
      <c r="N1337" s="2">
        <v>453112</v>
      </c>
      <c r="O1337" s="2" t="str">
        <v>23DCJPK0955A1Z1</v>
      </c>
      <c r="P1337" s="2">
        <v>8989834203</v>
      </c>
      <c r="Q1337" s="2" t="str">
        <v>Aug'25</v>
      </c>
      <c r="R1337" s="2">
        <v>2026</v>
      </c>
      <c r="S1337" s="1">
        <v>0</v>
      </c>
      <c r="T1337" s="2">
        <v>100</v>
      </c>
      <c r="U1337" s="1">
        <v>0.10333333333333333</v>
      </c>
      <c r="V1337" s="1" t="str">
        <v>Star</v>
      </c>
      <c r="W1337" s="10">
        <v>0</v>
      </c>
      <c r="X1337" s="10">
        <v>0</v>
      </c>
      <c r="Y1337" s="10">
        <v>0</v>
      </c>
      <c r="Z1337" s="10">
        <v>0</v>
      </c>
      <c r="AA1337" s="10">
        <v>0</v>
      </c>
      <c r="AB1337" s="10">
        <v>0</v>
      </c>
      <c r="AC1337" s="10">
        <v>0</v>
      </c>
      <c r="AD1337" s="10">
        <v>0</v>
      </c>
      <c r="AE1337" s="10">
        <v>0</v>
      </c>
      <c r="AF1337" s="10">
        <v>0</v>
      </c>
      <c r="AG1337" s="10">
        <v>0</v>
      </c>
      <c r="AH1337" s="10">
        <v>0</v>
      </c>
      <c r="AI1337" s="10">
        <v>0</v>
      </c>
      <c r="AJ1337" s="10">
        <v>0</v>
      </c>
      <c r="AK1337" s="10">
        <v>0</v>
      </c>
      <c r="AL1337" s="10">
        <v>0</v>
      </c>
      <c r="AM1337" s="10">
        <v>0</v>
      </c>
      <c r="AN1337" s="10">
        <v>0</v>
      </c>
      <c r="AO1337" s="10">
        <v>0</v>
      </c>
      <c r="AP1337" s="10">
        <v>11.96</v>
      </c>
      <c r="AQ1337" s="10">
        <v>10</v>
      </c>
      <c r="AR1337" s="10">
        <v>2</v>
      </c>
      <c r="AS1337" s="16">
        <v>0</v>
      </c>
      <c r="AT1337" s="16">
        <v>0</v>
      </c>
      <c r="AU1337" s="16">
        <v>31</v>
      </c>
      <c r="AV1337" s="16">
        <v>0</v>
      </c>
      <c r="AW1337" s="16">
        <v>4</v>
      </c>
      <c r="AX1337" s="10">
        <f t="shared" si="142"/>
        <v>58.96</v>
      </c>
      <c r="AY1337" s="10">
        <f>SUM(Z1337:AK1337)</f>
        <v>0</v>
      </c>
      <c r="AZ1337" s="2" t="s">
        <v>119</v>
      </c>
      <c r="BA1337" s="10">
        <f t="shared" si="143"/>
        <v>3.66</v>
      </c>
      <c r="BB1337" s="36" t="s">
        <v>118</v>
      </c>
      <c r="BC1337" s="39" t="str">
        <f t="shared" si="144"/>
        <v/>
      </c>
      <c r="BD1337" s="16">
        <f>SUM(AR1337:AW1337)</f>
        <v>37</v>
      </c>
      <c r="BE1337" s="10">
        <f>SUM(AL1337:AQ1337)</f>
        <v>21.96</v>
      </c>
      <c r="BF1337" s="12">
        <f t="shared" si="145"/>
        <v>0.6275440976933514</v>
      </c>
      <c r="BG1337" s="12">
        <f t="shared" si="146"/>
        <v>0.3724559023066486</v>
      </c>
      <c r="BH1337" s="9">
        <f t="shared" si="147"/>
        <v>58.96</v>
      </c>
      <c r="BI1337" s="39" t="str">
        <f t="shared" si="148"/>
        <v/>
      </c>
      <c r="BK1337" s="75"/>
    </row>
    <row r="1338" spans="1:63">
      <c r="A1338" s="2">
        <v>1335</v>
      </c>
      <c r="B1338" s="2">
        <v>2025</v>
      </c>
      <c r="C1338" s="1">
        <v>0</v>
      </c>
      <c r="D1338" s="37" t="str">
        <v>001J100000S15o9IAB</v>
      </c>
      <c r="E1338" s="37" t="str">
        <v>DUTTA TRADERS</v>
      </c>
      <c r="F1338" s="37" t="str">
        <v>WEST BENGAL</v>
      </c>
      <c r="G1338" s="37" t="str">
        <v>MURSHIDABAD</v>
      </c>
      <c r="H1338" s="37" t="str">
        <v>Bharatpur</v>
      </c>
      <c r="I1338" s="37" t="str">
        <v>CHANDRA TRADERS</v>
      </c>
      <c r="J1338" s="37" t="str">
        <v>Shirshendu saha</v>
      </c>
      <c r="K1338" s="37">
        <v>0</v>
      </c>
      <c r="L1338" s="37" t="str">
        <v>001J100000RyPTBIA3</v>
      </c>
      <c r="M1338" s="37" t="str">
        <v>East</v>
      </c>
      <c r="N1338" s="2">
        <v>742301</v>
      </c>
      <c r="O1338" s="2" t="str">
        <v>19BCZPD9010M1ZY</v>
      </c>
      <c r="P1338" s="2">
        <v>9735242537</v>
      </c>
      <c r="Q1338" s="2" t="str">
        <v>Aug'25</v>
      </c>
      <c r="R1338" s="2">
        <v>2026</v>
      </c>
      <c r="S1338" s="1">
        <v>0</v>
      </c>
      <c r="T1338" s="2">
        <v>300</v>
      </c>
      <c r="U1338" s="1">
        <v>0</v>
      </c>
      <c r="V1338" s="1" t="str">
        <v>Alien</v>
      </c>
      <c r="W1338" s="10">
        <v>0</v>
      </c>
      <c r="X1338" s="10">
        <v>0</v>
      </c>
      <c r="Y1338" s="10">
        <v>0</v>
      </c>
      <c r="Z1338" s="10">
        <v>0</v>
      </c>
      <c r="AA1338" s="10">
        <v>0</v>
      </c>
      <c r="AB1338" s="10">
        <v>0</v>
      </c>
      <c r="AC1338" s="10">
        <v>0</v>
      </c>
      <c r="AD1338" s="10">
        <v>0</v>
      </c>
      <c r="AE1338" s="10">
        <v>0</v>
      </c>
      <c r="AF1338" s="10">
        <v>0</v>
      </c>
      <c r="AG1338" s="10">
        <v>0</v>
      </c>
      <c r="AH1338" s="10">
        <v>0</v>
      </c>
      <c r="AI1338" s="10">
        <v>0</v>
      </c>
      <c r="AJ1338" s="10">
        <v>0</v>
      </c>
      <c r="AK1338" s="10">
        <v>0</v>
      </c>
      <c r="AL1338" s="10">
        <v>0</v>
      </c>
      <c r="AM1338" s="10">
        <v>0</v>
      </c>
      <c r="AN1338" s="10">
        <v>0</v>
      </c>
      <c r="AO1338" s="10">
        <v>0</v>
      </c>
      <c r="AP1338" s="10">
        <v>5</v>
      </c>
      <c r="AQ1338" s="10">
        <v>5</v>
      </c>
      <c r="AR1338" s="10">
        <v>0</v>
      </c>
      <c r="AS1338" s="16">
        <v>2</v>
      </c>
      <c r="AT1338" s="16">
        <v>0</v>
      </c>
      <c r="AU1338" s="16">
        <v>0</v>
      </c>
      <c r="AV1338" s="16">
        <v>0</v>
      </c>
      <c r="AW1338" s="16" t="str">
        <v/>
      </c>
      <c r="AX1338" s="10">
        <f t="shared" si="142"/>
        <v>12</v>
      </c>
      <c r="AY1338" s="10">
        <f>SUM(Z1338:AK1338)</f>
        <v>0</v>
      </c>
      <c r="AZ1338" s="2" t="s">
        <v>119</v>
      </c>
      <c r="BA1338" s="10">
        <f t="shared" si="143"/>
        <v>1.6666666666666667</v>
      </c>
      <c r="BB1338" s="36" t="s">
        <v>118</v>
      </c>
      <c r="BC1338" s="39" t="str">
        <f t="shared" si="144"/>
        <v/>
      </c>
      <c r="BD1338" s="16">
        <f>SUM(AR1338:AW1338)</f>
        <v>2</v>
      </c>
      <c r="BE1338" s="10">
        <f>SUM(AL1338:AQ1338)</f>
        <v>10</v>
      </c>
      <c r="BF1338" s="12">
        <f t="shared" si="145"/>
        <v>0.16666666666666666</v>
      </c>
      <c r="BG1338" s="12">
        <f t="shared" si="146"/>
        <v>0.83333333333333337</v>
      </c>
      <c r="BH1338" s="9">
        <f t="shared" si="147"/>
        <v>12</v>
      </c>
      <c r="BI1338" s="39" t="str">
        <f t="shared" si="148"/>
        <v/>
      </c>
      <c r="BK1338" s="75"/>
    </row>
    <row r="1339" spans="1:63">
      <c r="A1339" s="2">
        <v>1336</v>
      </c>
      <c r="B1339" s="2">
        <v>2025</v>
      </c>
      <c r="C1339" s="1">
        <v>0</v>
      </c>
      <c r="D1339" s="37" t="str">
        <v>001fw000004Ok2hAAC</v>
      </c>
      <c r="E1339" s="37" t="str">
        <v>TARA MAA HARDWARE</v>
      </c>
      <c r="F1339" s="37" t="str">
        <v>WEST BENGAL</v>
      </c>
      <c r="G1339" s="37" t="str">
        <v>MURSHIDABAD</v>
      </c>
      <c r="H1339" s="37">
        <v>0</v>
      </c>
      <c r="I1339" s="37" t="str">
        <v>CHANDRA TRADERS</v>
      </c>
      <c r="J1339" s="37" t="str">
        <v>Shirshendu saha</v>
      </c>
      <c r="K1339" s="37">
        <v>0</v>
      </c>
      <c r="L1339" s="37" t="str">
        <v>001J100000RyPTBIA3</v>
      </c>
      <c r="M1339" s="37" t="str">
        <v>East</v>
      </c>
      <c r="N1339" s="2">
        <v>742401</v>
      </c>
      <c r="O1339" s="2" t="str">
        <v>19BCIPD3736R1Z0</v>
      </c>
      <c r="P1339" s="2">
        <v>7679750395</v>
      </c>
      <c r="Q1339" s="2" t="str">
        <v>Aug'25</v>
      </c>
      <c r="R1339" s="2">
        <v>2026</v>
      </c>
      <c r="S1339" s="1">
        <v>0</v>
      </c>
      <c r="T1339" s="2">
        <v>125</v>
      </c>
      <c r="U1339" s="1">
        <v>0</v>
      </c>
      <c r="V1339" s="1" t="str">
        <v>Challenger</v>
      </c>
      <c r="W1339" s="10">
        <v>0</v>
      </c>
      <c r="X1339" s="10">
        <v>0</v>
      </c>
      <c r="Y1339" s="10">
        <v>0</v>
      </c>
      <c r="Z1339" s="10">
        <v>0</v>
      </c>
      <c r="AA1339" s="10">
        <v>0</v>
      </c>
      <c r="AB1339" s="10">
        <v>0</v>
      </c>
      <c r="AC1339" s="10">
        <v>0</v>
      </c>
      <c r="AD1339" s="10">
        <v>0</v>
      </c>
      <c r="AE1339" s="10">
        <v>0</v>
      </c>
      <c r="AF1339" s="10">
        <v>0</v>
      </c>
      <c r="AG1339" s="10">
        <v>0</v>
      </c>
      <c r="AH1339" s="10">
        <v>0</v>
      </c>
      <c r="AI1339" s="10">
        <v>0</v>
      </c>
      <c r="AJ1339" s="10">
        <v>0</v>
      </c>
      <c r="AK1339" s="10">
        <v>0</v>
      </c>
      <c r="AL1339" s="10">
        <v>0</v>
      </c>
      <c r="AM1339" s="10">
        <v>0</v>
      </c>
      <c r="AN1339" s="10">
        <v>0</v>
      </c>
      <c r="AO1339" s="10">
        <v>0</v>
      </c>
      <c r="AP1339" s="10">
        <v>5</v>
      </c>
      <c r="AQ1339" s="10">
        <v>0</v>
      </c>
      <c r="AR1339" s="10">
        <v>0</v>
      </c>
      <c r="AS1339" s="16">
        <v>0</v>
      </c>
      <c r="AT1339" s="16">
        <v>0</v>
      </c>
      <c r="AU1339" s="16">
        <v>0</v>
      </c>
      <c r="AV1339" s="16">
        <v>0</v>
      </c>
      <c r="AW1339" s="16" t="str">
        <v/>
      </c>
      <c r="AX1339" s="10">
        <f t="shared" si="142"/>
        <v>5</v>
      </c>
      <c r="AY1339" s="10">
        <f>SUM(Z1339:AK1339)</f>
        <v>0</v>
      </c>
      <c r="AZ1339" s="2" t="s">
        <v>119</v>
      </c>
      <c r="BA1339" s="10">
        <f t="shared" si="143"/>
        <v>0.83333333333333337</v>
      </c>
      <c r="BB1339" s="36" t="s">
        <v>118</v>
      </c>
      <c r="BC1339" s="39" t="str">
        <f t="shared" si="144"/>
        <v/>
      </c>
      <c r="BD1339" s="16">
        <f>SUM(AR1339:AW1339)</f>
        <v>0</v>
      </c>
      <c r="BE1339" s="10">
        <f>SUM(AL1339:AQ1339)</f>
        <v>5</v>
      </c>
      <c r="BF1339" s="12">
        <f t="shared" si="145"/>
        <v>0</v>
      </c>
      <c r="BG1339" s="12">
        <f t="shared" si="146"/>
        <v>1</v>
      </c>
      <c r="BH1339" s="9">
        <f t="shared" si="147"/>
        <v>5</v>
      </c>
      <c r="BI1339" s="39" t="str">
        <f t="shared" si="148"/>
        <v/>
      </c>
      <c r="BK1339" s="75"/>
    </row>
    <row r="1340" spans="1:63">
      <c r="A1340" s="2">
        <v>1337</v>
      </c>
      <c r="B1340" s="2">
        <v>2025</v>
      </c>
      <c r="C1340" s="1">
        <v>0</v>
      </c>
      <c r="D1340" s="37" t="str">
        <v>001J100000VnrNEIAZ</v>
      </c>
      <c r="E1340" s="37" t="str">
        <v>MUKTI MOHAN MONDAL</v>
      </c>
      <c r="F1340" s="37" t="str">
        <v>WEST BENGAL</v>
      </c>
      <c r="G1340" s="37" t="str">
        <v>MURSHIDABAD</v>
      </c>
      <c r="H1340" s="37">
        <v>0</v>
      </c>
      <c r="I1340" s="37" t="str">
        <v>CHANDRA TRADERS</v>
      </c>
      <c r="J1340" s="37" t="str">
        <v>Shirshendu saha</v>
      </c>
      <c r="K1340" s="37">
        <v>0</v>
      </c>
      <c r="L1340" s="37" t="str">
        <v>001J100000RyPTBIA3</v>
      </c>
      <c r="M1340" s="37" t="str">
        <v>East</v>
      </c>
      <c r="N1340" s="2">
        <v>742405</v>
      </c>
      <c r="O1340" s="2" t="str">
        <v>19ADQPM9066R1Z7</v>
      </c>
      <c r="P1340" s="2">
        <v>6297151535</v>
      </c>
      <c r="Q1340" s="2" t="str">
        <v>Aug'25</v>
      </c>
      <c r="R1340" s="2">
        <v>2026</v>
      </c>
      <c r="S1340" s="1">
        <v>0</v>
      </c>
      <c r="T1340" s="2">
        <v>35</v>
      </c>
      <c r="U1340" s="1">
        <v>0</v>
      </c>
      <c r="V1340" s="1" t="str">
        <v>Minor</v>
      </c>
      <c r="W1340" s="10">
        <v>0</v>
      </c>
      <c r="X1340" s="10">
        <v>0</v>
      </c>
      <c r="Y1340" s="10">
        <v>0</v>
      </c>
      <c r="Z1340" s="10">
        <v>0</v>
      </c>
      <c r="AA1340" s="10">
        <v>0</v>
      </c>
      <c r="AB1340" s="10">
        <v>0</v>
      </c>
      <c r="AC1340" s="10">
        <v>0</v>
      </c>
      <c r="AD1340" s="10">
        <v>0</v>
      </c>
      <c r="AE1340" s="10">
        <v>0</v>
      </c>
      <c r="AF1340" s="10">
        <v>0</v>
      </c>
      <c r="AG1340" s="10">
        <v>0</v>
      </c>
      <c r="AH1340" s="10">
        <v>0</v>
      </c>
      <c r="AI1340" s="10">
        <v>0</v>
      </c>
      <c r="AJ1340" s="10">
        <v>0</v>
      </c>
      <c r="AK1340" s="10">
        <v>0</v>
      </c>
      <c r="AL1340" s="10">
        <v>0</v>
      </c>
      <c r="AM1340" s="10">
        <v>0</v>
      </c>
      <c r="AN1340" s="10">
        <v>0</v>
      </c>
      <c r="AO1340" s="10">
        <v>0</v>
      </c>
      <c r="AP1340" s="10">
        <v>1</v>
      </c>
      <c r="AQ1340" s="10">
        <v>0</v>
      </c>
      <c r="AR1340" s="10">
        <v>0</v>
      </c>
      <c r="AS1340" s="16">
        <v>0</v>
      </c>
      <c r="AT1340" s="16">
        <v>0</v>
      </c>
      <c r="AU1340" s="16">
        <v>0</v>
      </c>
      <c r="AV1340" s="16">
        <v>0</v>
      </c>
      <c r="AW1340" s="16" t="str">
        <v/>
      </c>
      <c r="AX1340" s="10">
        <f t="shared" si="142"/>
        <v>1</v>
      </c>
      <c r="AY1340" s="10">
        <f>SUM(Z1340:AK1340)</f>
        <v>0</v>
      </c>
      <c r="AZ1340" s="2" t="s">
        <v>119</v>
      </c>
      <c r="BA1340" s="10">
        <f t="shared" si="143"/>
        <v>0.16666666666666666</v>
      </c>
      <c r="BB1340" s="36" t="s">
        <v>118</v>
      </c>
      <c r="BC1340" s="39" t="str">
        <f t="shared" si="144"/>
        <v/>
      </c>
      <c r="BD1340" s="16">
        <f>SUM(AR1340:AW1340)</f>
        <v>0</v>
      </c>
      <c r="BE1340" s="10">
        <f>SUM(AL1340:AQ1340)</f>
        <v>1</v>
      </c>
      <c r="BF1340" s="12">
        <f t="shared" si="145"/>
        <v>0</v>
      </c>
      <c r="BG1340" s="12">
        <f t="shared" si="146"/>
        <v>1</v>
      </c>
      <c r="BH1340" s="9">
        <f t="shared" si="147"/>
        <v>1</v>
      </c>
      <c r="BI1340" s="39" t="str">
        <f t="shared" si="148"/>
        <v/>
      </c>
      <c r="BK1340" s="75"/>
    </row>
    <row r="1341" spans="1:63">
      <c r="A1341" s="2">
        <v>1338</v>
      </c>
      <c r="B1341" s="2">
        <v>2025</v>
      </c>
      <c r="C1341" s="1">
        <v>0</v>
      </c>
      <c r="D1341" s="37" t="str">
        <v>001J1000005aX0RIAU</v>
      </c>
      <c r="E1341" s="37" t="str">
        <v>DARSHAN ENTERPRISES</v>
      </c>
      <c r="F1341" s="37" t="str">
        <v>RAJASTHAN</v>
      </c>
      <c r="G1341" s="37" t="str">
        <v>RAJSAMAND</v>
      </c>
      <c r="H1341" s="37" t="str">
        <v>Nathdwara</v>
      </c>
      <c r="I1341" s="37" t="str">
        <v>J P ALLOYS</v>
      </c>
      <c r="J1341" s="37" t="str">
        <v>Pushpendra Kumar</v>
      </c>
      <c r="K1341" s="37">
        <v>0</v>
      </c>
      <c r="L1341" s="37" t="str">
        <v>C13188</v>
      </c>
      <c r="M1341" s="37" t="str">
        <v>North</v>
      </c>
      <c r="N1341" s="2">
        <v>313301</v>
      </c>
      <c r="O1341" s="2" t="str">
        <v>08DWQPP0355C1ZE</v>
      </c>
      <c r="P1341" s="2">
        <v>8003447518</v>
      </c>
      <c r="Q1341" s="2" t="str">
        <v>Aug'25</v>
      </c>
      <c r="R1341" s="2">
        <v>2026</v>
      </c>
      <c r="S1341" s="1">
        <v>0</v>
      </c>
      <c r="T1341" s="2">
        <v>80</v>
      </c>
      <c r="U1341" s="1">
        <v>0</v>
      </c>
      <c r="V1341" s="1" t="str">
        <v>Challenger</v>
      </c>
      <c r="W1341" s="10">
        <v>0</v>
      </c>
      <c r="X1341" s="10">
        <v>0</v>
      </c>
      <c r="Y1341" s="10">
        <v>0</v>
      </c>
      <c r="Z1341" s="10">
        <v>0</v>
      </c>
      <c r="AA1341" s="10">
        <v>0</v>
      </c>
      <c r="AB1341" s="10">
        <v>0</v>
      </c>
      <c r="AC1341" s="10">
        <v>0</v>
      </c>
      <c r="AD1341" s="10">
        <v>0</v>
      </c>
      <c r="AE1341" s="10">
        <v>0</v>
      </c>
      <c r="AF1341" s="10">
        <v>0</v>
      </c>
      <c r="AG1341" s="10">
        <v>0</v>
      </c>
      <c r="AH1341" s="10">
        <v>0</v>
      </c>
      <c r="AI1341" s="10">
        <v>0</v>
      </c>
      <c r="AJ1341" s="10">
        <v>0</v>
      </c>
      <c r="AK1341" s="10">
        <v>0</v>
      </c>
      <c r="AL1341" s="10">
        <v>0</v>
      </c>
      <c r="AM1341" s="10">
        <v>0</v>
      </c>
      <c r="AN1341" s="10">
        <v>0</v>
      </c>
      <c r="AO1341" s="10">
        <v>0</v>
      </c>
      <c r="AP1341" s="10">
        <v>26.8</v>
      </c>
      <c r="AQ1341" s="10">
        <v>0</v>
      </c>
      <c r="AR1341" s="10">
        <v>0</v>
      </c>
      <c r="AS1341" s="16">
        <v>0</v>
      </c>
      <c r="AT1341" s="16">
        <v>0</v>
      </c>
      <c r="AU1341" s="16">
        <v>0</v>
      </c>
      <c r="AV1341" s="16">
        <v>0</v>
      </c>
      <c r="AW1341" s="16" t="str">
        <v/>
      </c>
      <c r="AX1341" s="10">
        <f t="shared" si="142"/>
        <v>26.8</v>
      </c>
      <c r="AY1341" s="10">
        <f>SUM(Z1341:AK1341)</f>
        <v>0</v>
      </c>
      <c r="AZ1341" s="2" t="s">
        <v>119</v>
      </c>
      <c r="BA1341" s="10">
        <f t="shared" si="143"/>
        <v>4.4666666666666668</v>
      </c>
      <c r="BB1341" s="36" t="s">
        <v>118</v>
      </c>
      <c r="BC1341" s="39" t="str">
        <f t="shared" si="144"/>
        <v/>
      </c>
      <c r="BD1341" s="16">
        <f>SUM(AR1341:AW1341)</f>
        <v>0</v>
      </c>
      <c r="BE1341" s="10">
        <f>SUM(AL1341:AQ1341)</f>
        <v>26.8</v>
      </c>
      <c r="BF1341" s="12">
        <f t="shared" si="145"/>
        <v>0</v>
      </c>
      <c r="BG1341" s="12">
        <f t="shared" si="146"/>
        <v>1</v>
      </c>
      <c r="BH1341" s="9">
        <f t="shared" si="147"/>
        <v>26.8</v>
      </c>
      <c r="BI1341" s="39" t="str">
        <f t="shared" si="148"/>
        <v/>
      </c>
      <c r="BK1341" s="75"/>
    </row>
    <row r="1342" spans="1:63">
      <c r="A1342" s="2">
        <v>1339</v>
      </c>
      <c r="B1342" s="2">
        <v>2025</v>
      </c>
      <c r="C1342" s="1">
        <v>0</v>
      </c>
      <c r="D1342" s="37" t="str">
        <v>001fw00000442SSAAY</v>
      </c>
      <c r="E1342" s="37" t="str">
        <v>GANESHAAY METALS</v>
      </c>
      <c r="F1342" s="37" t="str">
        <v>RAJASTHAN</v>
      </c>
      <c r="G1342" s="37" t="str">
        <v>RAJSAMAND</v>
      </c>
      <c r="H1342" s="37">
        <v>0</v>
      </c>
      <c r="I1342" s="37" t="str">
        <v>J P ALLOYS</v>
      </c>
      <c r="J1342" s="37" t="str">
        <v>Pushpendra Kumar</v>
      </c>
      <c r="K1342" s="37">
        <v>0</v>
      </c>
      <c r="L1342" s="37" t="str">
        <v>C13188</v>
      </c>
      <c r="M1342" s="37" t="str">
        <v>North</v>
      </c>
      <c r="N1342" s="2">
        <v>313342</v>
      </c>
      <c r="O1342" s="2" t="str">
        <v>08GBNPD7863Q1ZL</v>
      </c>
      <c r="P1342" s="2">
        <v>7014253921</v>
      </c>
      <c r="Q1342" s="2" t="str">
        <v>Aug'25</v>
      </c>
      <c r="R1342" s="2">
        <v>2026</v>
      </c>
      <c r="S1342" s="1">
        <v>0</v>
      </c>
      <c r="T1342" s="2">
        <v>60</v>
      </c>
      <c r="U1342" s="1">
        <v>0.45755555555555555</v>
      </c>
      <c r="V1342" s="1" t="str">
        <v>Star</v>
      </c>
      <c r="W1342" s="10">
        <v>0</v>
      </c>
      <c r="X1342" s="10">
        <v>0</v>
      </c>
      <c r="Y1342" s="10">
        <v>0</v>
      </c>
      <c r="Z1342" s="10">
        <v>0</v>
      </c>
      <c r="AA1342" s="10">
        <v>0</v>
      </c>
      <c r="AB1342" s="10">
        <v>0</v>
      </c>
      <c r="AC1342" s="10">
        <v>0</v>
      </c>
      <c r="AD1342" s="10">
        <v>0</v>
      </c>
      <c r="AE1342" s="10">
        <v>0</v>
      </c>
      <c r="AF1342" s="10">
        <v>0</v>
      </c>
      <c r="AG1342" s="10">
        <v>0</v>
      </c>
      <c r="AH1342" s="10">
        <v>0</v>
      </c>
      <c r="AI1342" s="10">
        <v>0</v>
      </c>
      <c r="AJ1342" s="10">
        <v>0</v>
      </c>
      <c r="AK1342" s="10">
        <v>0</v>
      </c>
      <c r="AL1342" s="10">
        <v>0</v>
      </c>
      <c r="AM1342" s="10">
        <v>0</v>
      </c>
      <c r="AN1342" s="10">
        <v>0</v>
      </c>
      <c r="AO1342" s="10">
        <v>0</v>
      </c>
      <c r="AP1342" s="10">
        <v>21.04</v>
      </c>
      <c r="AQ1342" s="10">
        <v>0</v>
      </c>
      <c r="AR1342" s="10">
        <v>0</v>
      </c>
      <c r="AS1342" s="16">
        <v>0</v>
      </c>
      <c r="AT1342" s="16">
        <v>41.29</v>
      </c>
      <c r="AU1342" s="16">
        <v>20</v>
      </c>
      <c r="AV1342" s="16">
        <v>21.07</v>
      </c>
      <c r="AW1342" s="16" t="str">
        <v/>
      </c>
      <c r="AX1342" s="10">
        <f t="shared" si="142"/>
        <v>103.4</v>
      </c>
      <c r="AY1342" s="10">
        <f>SUM(Z1342:AK1342)</f>
        <v>0</v>
      </c>
      <c r="AZ1342" s="2" t="s">
        <v>119</v>
      </c>
      <c r="BA1342" s="10">
        <f t="shared" si="143"/>
        <v>3.5066666666666664</v>
      </c>
      <c r="BB1342" s="36" t="s">
        <v>118</v>
      </c>
      <c r="BC1342" s="39" t="str">
        <f t="shared" si="144"/>
        <v/>
      </c>
      <c r="BD1342" s="16">
        <f>SUM(AR1342:AW1342)</f>
        <v>82.36</v>
      </c>
      <c r="BE1342" s="10">
        <f>SUM(AL1342:AQ1342)</f>
        <v>21.04</v>
      </c>
      <c r="BF1342" s="12">
        <f t="shared" si="145"/>
        <v>0.79651837524177949</v>
      </c>
      <c r="BG1342" s="12">
        <f t="shared" si="146"/>
        <v>0.20348162475822049</v>
      </c>
      <c r="BH1342" s="9">
        <f t="shared" si="147"/>
        <v>103.4</v>
      </c>
      <c r="BI1342" s="39" t="str">
        <f t="shared" si="148"/>
        <v/>
      </c>
      <c r="BK1342" s="75"/>
    </row>
    <row r="1343" spans="1:63">
      <c r="A1343" s="2">
        <v>1340</v>
      </c>
      <c r="B1343" s="2">
        <v>2025</v>
      </c>
      <c r="C1343" s="1">
        <v>0</v>
      </c>
      <c r="D1343" s="37" t="str">
        <v>0015g00001ZSqyHAAT</v>
      </c>
      <c r="E1343" s="37" t="str">
        <v>M/S MADAAN STEELS</v>
      </c>
      <c r="F1343" s="37" t="str">
        <v>UTTARAKHAND</v>
      </c>
      <c r="G1343" s="37" t="str">
        <v>UDAM SINGH NAGAR</v>
      </c>
      <c r="H1343" s="37" t="str">
        <v>Kichha</v>
      </c>
      <c r="I1343" s="37" t="str">
        <v>SHIVA SALES INDIA CORPORATION</v>
      </c>
      <c r="J1343" s="37" t="str">
        <v>Manoj Yadav</v>
      </c>
      <c r="K1343" s="37">
        <v>0</v>
      </c>
      <c r="L1343" s="37" t="str">
        <v>C12821</v>
      </c>
      <c r="M1343" s="37" t="str">
        <v>North</v>
      </c>
      <c r="N1343" s="2">
        <v>263148</v>
      </c>
      <c r="O1343" s="2" t="str">
        <v>05AARFM1304Q1ZZ</v>
      </c>
      <c r="P1343" s="2">
        <v>9837066601</v>
      </c>
      <c r="Q1343" s="2" t="str">
        <v>Aug'25</v>
      </c>
      <c r="R1343" s="2">
        <v>2026</v>
      </c>
      <c r="S1343" s="1">
        <v>0</v>
      </c>
      <c r="T1343" s="2">
        <v>60</v>
      </c>
      <c r="U1343" s="1">
        <v>0</v>
      </c>
      <c r="V1343" s="1" t="str">
        <v>Challenger</v>
      </c>
      <c r="W1343" s="10">
        <v>0</v>
      </c>
      <c r="X1343" s="10">
        <v>0</v>
      </c>
      <c r="Y1343" s="10">
        <v>0</v>
      </c>
      <c r="Z1343" s="10">
        <v>0</v>
      </c>
      <c r="AA1343" s="10">
        <v>0</v>
      </c>
      <c r="AB1343" s="10">
        <v>0</v>
      </c>
      <c r="AC1343" s="10">
        <v>0</v>
      </c>
      <c r="AD1343" s="10">
        <v>0</v>
      </c>
      <c r="AE1343" s="10">
        <v>0</v>
      </c>
      <c r="AF1343" s="10">
        <v>0</v>
      </c>
      <c r="AG1343" s="10">
        <v>0</v>
      </c>
      <c r="AH1343" s="10">
        <v>0</v>
      </c>
      <c r="AI1343" s="10">
        <v>0</v>
      </c>
      <c r="AJ1343" s="10">
        <v>0</v>
      </c>
      <c r="AK1343" s="10">
        <v>0</v>
      </c>
      <c r="AL1343" s="10">
        <v>0</v>
      </c>
      <c r="AM1343" s="10">
        <v>0</v>
      </c>
      <c r="AN1343" s="10">
        <v>0</v>
      </c>
      <c r="AO1343" s="10">
        <v>0</v>
      </c>
      <c r="AP1343" s="10">
        <v>10</v>
      </c>
      <c r="AQ1343" s="10">
        <v>0</v>
      </c>
      <c r="AR1343" s="10">
        <v>0</v>
      </c>
      <c r="AS1343" s="16">
        <v>0</v>
      </c>
      <c r="AT1343" s="16">
        <v>0</v>
      </c>
      <c r="AU1343" s="16">
        <v>0</v>
      </c>
      <c r="AV1343" s="16">
        <v>0</v>
      </c>
      <c r="AW1343" s="16" t="str">
        <v/>
      </c>
      <c r="AX1343" s="10">
        <f t="shared" si="142"/>
        <v>10</v>
      </c>
      <c r="AY1343" s="10">
        <f>SUM(Z1343:AK1343)</f>
        <v>0</v>
      </c>
      <c r="AZ1343" s="2" t="s">
        <v>119</v>
      </c>
      <c r="BA1343" s="10">
        <f t="shared" si="143"/>
        <v>1.6666666666666667</v>
      </c>
      <c r="BB1343" s="36" t="s">
        <v>118</v>
      </c>
      <c r="BC1343" s="39" t="str">
        <f t="shared" si="144"/>
        <v/>
      </c>
      <c r="BD1343" s="16">
        <f>SUM(AR1343:AW1343)</f>
        <v>0</v>
      </c>
      <c r="BE1343" s="10">
        <f>SUM(AL1343:AQ1343)</f>
        <v>10</v>
      </c>
      <c r="BF1343" s="12">
        <f t="shared" si="145"/>
        <v>0</v>
      </c>
      <c r="BG1343" s="12">
        <f t="shared" si="146"/>
        <v>1</v>
      </c>
      <c r="BH1343" s="9">
        <f t="shared" si="147"/>
        <v>10</v>
      </c>
      <c r="BI1343" s="39" t="str">
        <f t="shared" si="148"/>
        <v/>
      </c>
      <c r="BK1343" s="75"/>
    </row>
    <row r="1344" spans="1:63">
      <c r="A1344" s="2">
        <v>1341</v>
      </c>
      <c r="B1344" s="2">
        <v>2025</v>
      </c>
      <c r="C1344" s="1">
        <v>0</v>
      </c>
      <c r="D1344" s="37" t="str">
        <v>0015g00001dHXoaAAG</v>
      </c>
      <c r="E1344" s="37" t="str">
        <v>M/S PURAN CHAND &amp; COMPANY</v>
      </c>
      <c r="F1344" s="37" t="str">
        <v>UTTARAKHAND</v>
      </c>
      <c r="G1344" s="37" t="str">
        <v>DEHRADUN</v>
      </c>
      <c r="H1344" s="37" t="str">
        <v>Dehradun</v>
      </c>
      <c r="I1344" s="37" t="str">
        <v>SHIVA SALES INDIA CORPORATION</v>
      </c>
      <c r="J1344" s="37" t="str">
        <v>Ravi Kumar</v>
      </c>
      <c r="K1344" s="37">
        <v>0</v>
      </c>
      <c r="L1344" s="37" t="str">
        <v>C12821</v>
      </c>
      <c r="M1344" s="37" t="str">
        <v>North</v>
      </c>
      <c r="N1344" s="2">
        <v>248001</v>
      </c>
      <c r="O1344" s="2" t="str">
        <v>05AAFFP3593G1Z6</v>
      </c>
      <c r="P1344" s="2">
        <v>9650546253</v>
      </c>
      <c r="Q1344" s="2" t="str">
        <v>Aug'25</v>
      </c>
      <c r="R1344" s="2">
        <v>2026</v>
      </c>
      <c r="S1344" s="1">
        <v>0</v>
      </c>
      <c r="T1344" s="2">
        <v>45</v>
      </c>
      <c r="U1344" s="1">
        <v>0</v>
      </c>
      <c r="V1344" s="1" t="str">
        <v>Minor</v>
      </c>
      <c r="W1344" s="10">
        <v>0</v>
      </c>
      <c r="X1344" s="10">
        <v>0</v>
      </c>
      <c r="Y1344" s="10">
        <v>0</v>
      </c>
      <c r="Z1344" s="10">
        <v>0</v>
      </c>
      <c r="AA1344" s="10">
        <v>0</v>
      </c>
      <c r="AB1344" s="10">
        <v>0</v>
      </c>
      <c r="AC1344" s="10">
        <v>0</v>
      </c>
      <c r="AD1344" s="10">
        <v>0</v>
      </c>
      <c r="AE1344" s="10">
        <v>0</v>
      </c>
      <c r="AF1344" s="10">
        <v>0</v>
      </c>
      <c r="AG1344" s="10">
        <v>0</v>
      </c>
      <c r="AH1344" s="10">
        <v>0</v>
      </c>
      <c r="AI1344" s="10">
        <v>0</v>
      </c>
      <c r="AJ1344" s="10">
        <v>0</v>
      </c>
      <c r="AK1344" s="10">
        <v>0</v>
      </c>
      <c r="AL1344" s="10">
        <v>0</v>
      </c>
      <c r="AM1344" s="10">
        <v>0</v>
      </c>
      <c r="AN1344" s="10">
        <v>0</v>
      </c>
      <c r="AO1344" s="10">
        <v>0</v>
      </c>
      <c r="AP1344" s="10">
        <v>4.5</v>
      </c>
      <c r="AQ1344" s="10">
        <v>0</v>
      </c>
      <c r="AR1344" s="10">
        <v>0</v>
      </c>
      <c r="AS1344" s="16">
        <v>0</v>
      </c>
      <c r="AT1344" s="16">
        <v>0</v>
      </c>
      <c r="AU1344" s="16">
        <v>0</v>
      </c>
      <c r="AV1344" s="16">
        <v>0</v>
      </c>
      <c r="AW1344" s="16" t="str">
        <v/>
      </c>
      <c r="AX1344" s="10">
        <f t="shared" si="142"/>
        <v>4.5</v>
      </c>
      <c r="AY1344" s="10">
        <f>SUM(Z1344:AK1344)</f>
        <v>0</v>
      </c>
      <c r="AZ1344" s="2" t="s">
        <v>119</v>
      </c>
      <c r="BA1344" s="10">
        <f t="shared" si="143"/>
        <v>0.75</v>
      </c>
      <c r="BB1344" s="36" t="s">
        <v>118</v>
      </c>
      <c r="BC1344" s="39" t="str">
        <f t="shared" si="144"/>
        <v/>
      </c>
      <c r="BD1344" s="16">
        <f>SUM(AR1344:AW1344)</f>
        <v>0</v>
      </c>
      <c r="BE1344" s="10">
        <f>SUM(AL1344:AQ1344)</f>
        <v>4.5</v>
      </c>
      <c r="BF1344" s="12">
        <f t="shared" si="145"/>
        <v>0</v>
      </c>
      <c r="BG1344" s="12">
        <f t="shared" si="146"/>
        <v>1</v>
      </c>
      <c r="BH1344" s="9">
        <f t="shared" si="147"/>
        <v>4.5</v>
      </c>
      <c r="BI1344" s="39" t="str">
        <f t="shared" si="148"/>
        <v/>
      </c>
      <c r="BK1344" s="75"/>
    </row>
    <row r="1345" spans="1:63">
      <c r="A1345" s="2">
        <v>1342</v>
      </c>
      <c r="B1345" s="2">
        <v>2025</v>
      </c>
      <c r="C1345" s="1">
        <v>0</v>
      </c>
      <c r="D1345" s="37" t="str">
        <v>001J1000002jj4CIAQ</v>
      </c>
      <c r="E1345" s="37" t="str">
        <v>JAIN STEEL HOUSE</v>
      </c>
      <c r="F1345" s="37" t="str">
        <v>UTTAR PRADESH</v>
      </c>
      <c r="G1345" s="37" t="str">
        <v>AMROHA</v>
      </c>
      <c r="H1345" s="37" t="str">
        <v>Gajraula</v>
      </c>
      <c r="I1345" s="37" t="str">
        <v>OPTRIX INFRA LLP</v>
      </c>
      <c r="J1345" s="37" t="str">
        <v>SHIV KUMAR</v>
      </c>
      <c r="K1345" s="37">
        <v>0</v>
      </c>
      <c r="L1345" s="37" t="str">
        <v>001J100000PJG7oIAH</v>
      </c>
      <c r="M1345" s="37" t="str">
        <v>North</v>
      </c>
      <c r="N1345" s="2">
        <v>244235</v>
      </c>
      <c r="O1345" s="2" t="str">
        <v>09AGTPJ4440Q2ZJ</v>
      </c>
      <c r="P1345" s="2">
        <v>8218963200</v>
      </c>
      <c r="Q1345" s="2" t="str">
        <v>Aug'25</v>
      </c>
      <c r="R1345" s="2">
        <v>2026</v>
      </c>
      <c r="S1345" s="1">
        <v>0</v>
      </c>
      <c r="T1345" s="2">
        <v>100</v>
      </c>
      <c r="U1345" s="1">
        <v>5.0166666666666665E-2</v>
      </c>
      <c r="V1345" s="1" t="str">
        <v>Challenger</v>
      </c>
      <c r="W1345" s="10">
        <v>0</v>
      </c>
      <c r="X1345" s="10">
        <v>0</v>
      </c>
      <c r="Y1345" s="10">
        <v>0</v>
      </c>
      <c r="Z1345" s="10">
        <v>0</v>
      </c>
      <c r="AA1345" s="10">
        <v>0</v>
      </c>
      <c r="AB1345" s="10">
        <v>0</v>
      </c>
      <c r="AC1345" s="10">
        <v>0</v>
      </c>
      <c r="AD1345" s="10">
        <v>0</v>
      </c>
      <c r="AE1345" s="10">
        <v>0</v>
      </c>
      <c r="AF1345" s="10">
        <v>0</v>
      </c>
      <c r="AG1345" s="10">
        <v>0</v>
      </c>
      <c r="AH1345" s="10">
        <v>0</v>
      </c>
      <c r="AI1345" s="10">
        <v>0</v>
      </c>
      <c r="AJ1345" s="10">
        <v>0</v>
      </c>
      <c r="AK1345" s="10">
        <v>0</v>
      </c>
      <c r="AL1345" s="10">
        <v>0</v>
      </c>
      <c r="AM1345" s="10">
        <v>0</v>
      </c>
      <c r="AN1345" s="10">
        <v>0</v>
      </c>
      <c r="AO1345" s="10">
        <v>0</v>
      </c>
      <c r="AP1345" s="10">
        <v>15</v>
      </c>
      <c r="AQ1345" s="10">
        <v>0</v>
      </c>
      <c r="AR1345" s="10">
        <v>0</v>
      </c>
      <c r="AS1345" s="16">
        <v>10</v>
      </c>
      <c r="AT1345" s="16">
        <v>10.050000000000001</v>
      </c>
      <c r="AU1345" s="16">
        <v>5</v>
      </c>
      <c r="AV1345" s="16">
        <v>0</v>
      </c>
      <c r="AW1345" s="16">
        <v>2</v>
      </c>
      <c r="AX1345" s="10">
        <f t="shared" si="142"/>
        <v>42.05</v>
      </c>
      <c r="AY1345" s="10">
        <f>SUM(Z1345:AK1345)</f>
        <v>0</v>
      </c>
      <c r="AZ1345" s="2" t="s">
        <v>119</v>
      </c>
      <c r="BA1345" s="10">
        <f t="shared" si="143"/>
        <v>2.5</v>
      </c>
      <c r="BB1345" s="36" t="s">
        <v>118</v>
      </c>
      <c r="BC1345" s="39" t="str">
        <f t="shared" si="144"/>
        <v/>
      </c>
      <c r="BD1345" s="16">
        <f>SUM(AR1345:AW1345)</f>
        <v>27.05</v>
      </c>
      <c r="BE1345" s="10">
        <f>SUM(AL1345:AQ1345)</f>
        <v>15</v>
      </c>
      <c r="BF1345" s="12">
        <f t="shared" si="145"/>
        <v>0.643281807372176</v>
      </c>
      <c r="BG1345" s="12">
        <f t="shared" si="146"/>
        <v>0.35671819262782406</v>
      </c>
      <c r="BH1345" s="9">
        <f t="shared" si="147"/>
        <v>42.05</v>
      </c>
      <c r="BI1345" s="39" t="str">
        <f t="shared" si="148"/>
        <v/>
      </c>
      <c r="BK1345" s="75"/>
    </row>
    <row r="1346" spans="1:63">
      <c r="A1346" s="2">
        <v>1343</v>
      </c>
      <c r="B1346" s="2">
        <v>2025</v>
      </c>
      <c r="C1346" s="1">
        <v>0</v>
      </c>
      <c r="D1346" s="37" t="str">
        <v>001J1000003nFMpIAM</v>
      </c>
      <c r="E1346" s="37" t="str">
        <v>AMAIRA STEELS</v>
      </c>
      <c r="F1346" s="37" t="str">
        <v>ODISHA</v>
      </c>
      <c r="G1346" s="37" t="str">
        <v>SAMBALPUR</v>
      </c>
      <c r="H1346" s="37" t="str">
        <v>Sadar</v>
      </c>
      <c r="I1346" s="37" t="str">
        <v>SACHDEVA ISPAT PVT LTD</v>
      </c>
      <c r="J1346" s="37" t="str">
        <v>Papun Padhan</v>
      </c>
      <c r="K1346" s="37">
        <v>0</v>
      </c>
      <c r="L1346" s="37" t="str">
        <v>C12823</v>
      </c>
      <c r="M1346" s="37" t="str">
        <v>Central</v>
      </c>
      <c r="N1346" s="2">
        <v>768004</v>
      </c>
      <c r="O1346" s="2" t="str">
        <v>21ABWFA5486D1ZA</v>
      </c>
      <c r="P1346" s="2" t="str">
        <v>82499 56892</v>
      </c>
      <c r="Q1346" s="2" t="str">
        <v>Aug'25</v>
      </c>
      <c r="R1346" s="2">
        <v>2026</v>
      </c>
      <c r="S1346" s="1">
        <v>0</v>
      </c>
      <c r="T1346" s="2">
        <v>100</v>
      </c>
      <c r="U1346" s="1">
        <v>0</v>
      </c>
      <c r="V1346" s="1" t="str">
        <v>Challenger</v>
      </c>
      <c r="W1346" s="10">
        <v>0</v>
      </c>
      <c r="X1346" s="10">
        <v>0</v>
      </c>
      <c r="Y1346" s="10">
        <v>0</v>
      </c>
      <c r="Z1346" s="10">
        <v>0</v>
      </c>
      <c r="AA1346" s="10">
        <v>0</v>
      </c>
      <c r="AB1346" s="10">
        <v>0</v>
      </c>
      <c r="AC1346" s="10">
        <v>0</v>
      </c>
      <c r="AD1346" s="10">
        <v>0</v>
      </c>
      <c r="AE1346" s="10">
        <v>0</v>
      </c>
      <c r="AF1346" s="10">
        <v>0</v>
      </c>
      <c r="AG1346" s="10">
        <v>0</v>
      </c>
      <c r="AH1346" s="10">
        <v>0</v>
      </c>
      <c r="AI1346" s="10">
        <v>0</v>
      </c>
      <c r="AJ1346" s="10">
        <v>0</v>
      </c>
      <c r="AK1346" s="10">
        <v>0</v>
      </c>
      <c r="AL1346" s="10">
        <v>0</v>
      </c>
      <c r="AM1346" s="10">
        <v>0</v>
      </c>
      <c r="AN1346" s="10">
        <v>0</v>
      </c>
      <c r="AO1346" s="10">
        <v>0</v>
      </c>
      <c r="AP1346" s="10">
        <v>24.88</v>
      </c>
      <c r="AQ1346" s="10">
        <v>0</v>
      </c>
      <c r="AR1346" s="10">
        <v>0</v>
      </c>
      <c r="AS1346" s="16">
        <v>0</v>
      </c>
      <c r="AT1346" s="16">
        <v>0</v>
      </c>
      <c r="AU1346" s="16">
        <v>0</v>
      </c>
      <c r="AV1346" s="16">
        <v>0</v>
      </c>
      <c r="AW1346" s="16" t="str">
        <v/>
      </c>
      <c r="AX1346" s="10">
        <f t="shared" si="142"/>
        <v>24.88</v>
      </c>
      <c r="AY1346" s="10">
        <f>SUM(Z1346:AK1346)</f>
        <v>0</v>
      </c>
      <c r="AZ1346" s="2" t="s">
        <v>119</v>
      </c>
      <c r="BA1346" s="10">
        <f t="shared" si="143"/>
        <v>4.1466666666666665</v>
      </c>
      <c r="BB1346" s="36" t="s">
        <v>118</v>
      </c>
      <c r="BC1346" s="39" t="str">
        <f t="shared" si="144"/>
        <v/>
      </c>
      <c r="BD1346" s="16">
        <f>SUM(AR1346:AW1346)</f>
        <v>0</v>
      </c>
      <c r="BE1346" s="10">
        <f>SUM(AL1346:AQ1346)</f>
        <v>24.88</v>
      </c>
      <c r="BF1346" s="12">
        <f t="shared" si="145"/>
        <v>0</v>
      </c>
      <c r="BG1346" s="12">
        <f t="shared" si="146"/>
        <v>1</v>
      </c>
      <c r="BH1346" s="9">
        <f t="shared" si="147"/>
        <v>24.88</v>
      </c>
      <c r="BI1346" s="39" t="str">
        <f t="shared" si="148"/>
        <v/>
      </c>
      <c r="BK1346" s="75"/>
    </row>
    <row r="1347" spans="1:63">
      <c r="A1347" s="2">
        <v>1344</v>
      </c>
      <c r="B1347" s="2">
        <v>2025</v>
      </c>
      <c r="C1347" s="1">
        <v>0</v>
      </c>
      <c r="D1347" s="37" t="str">
        <v>001fw000004vJdBAAU</v>
      </c>
      <c r="E1347" s="37" t="str">
        <v>RELIABLE UDYOG PRIVATE LIMITED</v>
      </c>
      <c r="F1347" s="37" t="str">
        <v>ODISHA</v>
      </c>
      <c r="G1347" s="37" t="str">
        <v>SUNDARGARH</v>
      </c>
      <c r="H1347" s="37">
        <v>0</v>
      </c>
      <c r="I1347" s="37" t="str">
        <v>SACHDEVA ISPAT PVT LTD</v>
      </c>
      <c r="J1347" s="37" t="str">
        <v>Papun Padhan</v>
      </c>
      <c r="K1347" s="37">
        <v>0</v>
      </c>
      <c r="L1347" s="37" t="str">
        <v>C12823</v>
      </c>
      <c r="M1347" s="37" t="str">
        <v>Central</v>
      </c>
      <c r="N1347" s="2">
        <v>769004</v>
      </c>
      <c r="O1347" s="2" t="str">
        <v>21AAECR2933C1ZZ</v>
      </c>
      <c r="P1347" s="2">
        <v>9437042888</v>
      </c>
      <c r="Q1347" s="2" t="str">
        <v>Aug'25</v>
      </c>
      <c r="R1347" s="2">
        <v>2026</v>
      </c>
      <c r="S1347" s="1">
        <v>0</v>
      </c>
      <c r="T1347" s="2">
        <v>50</v>
      </c>
      <c r="U1347" s="1">
        <v>0</v>
      </c>
      <c r="V1347" s="1" t="str">
        <v>Minor</v>
      </c>
      <c r="W1347" s="10">
        <v>0</v>
      </c>
      <c r="X1347" s="10">
        <v>0</v>
      </c>
      <c r="Y1347" s="10">
        <v>0</v>
      </c>
      <c r="Z1347" s="10">
        <v>0</v>
      </c>
      <c r="AA1347" s="10">
        <v>0</v>
      </c>
      <c r="AB1347" s="10">
        <v>0</v>
      </c>
      <c r="AC1347" s="10">
        <v>0</v>
      </c>
      <c r="AD1347" s="10">
        <v>0</v>
      </c>
      <c r="AE1347" s="10">
        <v>0</v>
      </c>
      <c r="AF1347" s="10">
        <v>0</v>
      </c>
      <c r="AG1347" s="10">
        <v>0</v>
      </c>
      <c r="AH1347" s="10">
        <v>0</v>
      </c>
      <c r="AI1347" s="10">
        <v>0</v>
      </c>
      <c r="AJ1347" s="10">
        <v>0</v>
      </c>
      <c r="AK1347" s="10">
        <v>0</v>
      </c>
      <c r="AL1347" s="10">
        <v>0</v>
      </c>
      <c r="AM1347" s="10">
        <v>0</v>
      </c>
      <c r="AN1347" s="10">
        <v>0</v>
      </c>
      <c r="AO1347" s="10">
        <v>0</v>
      </c>
      <c r="AP1347" s="10">
        <v>1.4</v>
      </c>
      <c r="AQ1347" s="10">
        <v>0</v>
      </c>
      <c r="AR1347" s="10">
        <v>0</v>
      </c>
      <c r="AS1347" s="16">
        <v>0</v>
      </c>
      <c r="AT1347" s="16">
        <v>0</v>
      </c>
      <c r="AU1347" s="16">
        <v>0</v>
      </c>
      <c r="AV1347" s="16">
        <v>0</v>
      </c>
      <c r="AW1347" s="16" t="str">
        <v/>
      </c>
      <c r="AX1347" s="10">
        <f t="shared" si="142"/>
        <v>1.4</v>
      </c>
      <c r="AY1347" s="10">
        <f>SUM(Z1347:AK1347)</f>
        <v>0</v>
      </c>
      <c r="AZ1347" s="2" t="s">
        <v>119</v>
      </c>
      <c r="BA1347" s="10">
        <f t="shared" si="143"/>
        <v>0.23333333333333331</v>
      </c>
      <c r="BB1347" s="36" t="s">
        <v>118</v>
      </c>
      <c r="BC1347" s="39" t="str">
        <f t="shared" si="144"/>
        <v/>
      </c>
      <c r="BD1347" s="16">
        <f>SUM(AR1347:AW1347)</f>
        <v>0</v>
      </c>
      <c r="BE1347" s="10">
        <f>SUM(AL1347:AQ1347)</f>
        <v>1.4</v>
      </c>
      <c r="BF1347" s="12">
        <f t="shared" si="145"/>
        <v>0</v>
      </c>
      <c r="BG1347" s="12">
        <f t="shared" si="146"/>
        <v>1</v>
      </c>
      <c r="BH1347" s="9">
        <f t="shared" si="147"/>
        <v>1.4</v>
      </c>
      <c r="BI1347" s="39" t="str">
        <f t="shared" si="148"/>
        <v/>
      </c>
      <c r="BK1347" s="75"/>
    </row>
    <row r="1348" spans="1:63">
      <c r="A1348" s="2">
        <v>1345</v>
      </c>
      <c r="B1348" s="2">
        <v>2025</v>
      </c>
      <c r="C1348" s="1">
        <v>0</v>
      </c>
      <c r="D1348" s="37" t="str">
        <v>0015g00001XcBNEAA3</v>
      </c>
      <c r="E1348" s="37" t="str">
        <v>OM TRADERS</v>
      </c>
      <c r="F1348" s="37" t="str">
        <v>HARYANA</v>
      </c>
      <c r="G1348" s="37" t="str">
        <v>GURUGRAM</v>
      </c>
      <c r="H1348" s="37" t="str">
        <v>Gurugram</v>
      </c>
      <c r="I1348" s="37" t="str">
        <v>NIKUNJ UDYOG</v>
      </c>
      <c r="J1348" s="37" t="str">
        <v>Shiv Shankar Sharma</v>
      </c>
      <c r="K1348" s="37">
        <v>0</v>
      </c>
      <c r="L1348" s="37" t="str">
        <v>C12828</v>
      </c>
      <c r="M1348" s="37" t="str">
        <v>North</v>
      </c>
      <c r="N1348" s="2">
        <v>122001</v>
      </c>
      <c r="O1348" s="2" t="str">
        <v>06AZUPB2809H2ZB</v>
      </c>
      <c r="P1348" s="2">
        <v>9718845151</v>
      </c>
      <c r="Q1348" s="2" t="str">
        <v>Aug'25</v>
      </c>
      <c r="R1348" s="2">
        <v>2026</v>
      </c>
      <c r="S1348" s="1">
        <v>0</v>
      </c>
      <c r="T1348" s="2">
        <v>100</v>
      </c>
      <c r="U1348" s="1">
        <v>0.17433333333333334</v>
      </c>
      <c r="V1348" s="1" t="str">
        <v>Star</v>
      </c>
      <c r="W1348" s="10">
        <v>0</v>
      </c>
      <c r="X1348" s="10">
        <v>0</v>
      </c>
      <c r="Y1348" s="10">
        <v>0</v>
      </c>
      <c r="Z1348" s="10">
        <v>0</v>
      </c>
      <c r="AA1348" s="10">
        <v>0</v>
      </c>
      <c r="AB1348" s="10">
        <v>0</v>
      </c>
      <c r="AC1348" s="10">
        <v>0</v>
      </c>
      <c r="AD1348" s="10">
        <v>0</v>
      </c>
      <c r="AE1348" s="10">
        <v>0</v>
      </c>
      <c r="AF1348" s="10">
        <v>0</v>
      </c>
      <c r="AG1348" s="10">
        <v>0</v>
      </c>
      <c r="AH1348" s="10">
        <v>0</v>
      </c>
      <c r="AI1348" s="10">
        <v>0</v>
      </c>
      <c r="AJ1348" s="10">
        <v>0</v>
      </c>
      <c r="AK1348" s="10">
        <v>0</v>
      </c>
      <c r="AL1348" s="10">
        <v>0</v>
      </c>
      <c r="AM1348" s="10">
        <v>0</v>
      </c>
      <c r="AN1348" s="10">
        <v>0</v>
      </c>
      <c r="AO1348" s="10">
        <v>0</v>
      </c>
      <c r="AP1348" s="10">
        <v>11</v>
      </c>
      <c r="AQ1348" s="10">
        <v>19.3</v>
      </c>
      <c r="AR1348" s="10">
        <v>4.8</v>
      </c>
      <c r="AS1348" s="16">
        <v>16.399999999999999</v>
      </c>
      <c r="AT1348" s="16">
        <v>28.5</v>
      </c>
      <c r="AU1348" s="16">
        <v>0</v>
      </c>
      <c r="AV1348" s="16">
        <v>23.8</v>
      </c>
      <c r="AW1348" s="16">
        <v>12</v>
      </c>
      <c r="AX1348" s="10">
        <f t="shared" si="142"/>
        <v>115.8</v>
      </c>
      <c r="AY1348" s="10">
        <f>SUM(Z1348:AK1348)</f>
        <v>0</v>
      </c>
      <c r="AZ1348" s="2" t="s">
        <v>119</v>
      </c>
      <c r="BA1348" s="10">
        <f t="shared" si="143"/>
        <v>5.05</v>
      </c>
      <c r="BB1348" s="36" t="s">
        <v>118</v>
      </c>
      <c r="BC1348" s="39" t="str">
        <f t="shared" si="144"/>
        <v/>
      </c>
      <c r="BD1348" s="16">
        <f>SUM(AR1348:AW1348)</f>
        <v>85.5</v>
      </c>
      <c r="BE1348" s="10">
        <f>SUM(AL1348:AQ1348)</f>
        <v>30.3</v>
      </c>
      <c r="BF1348" s="12">
        <f t="shared" si="145"/>
        <v>0.73834196891191717</v>
      </c>
      <c r="BG1348" s="12">
        <f t="shared" si="146"/>
        <v>0.26165803108808289</v>
      </c>
      <c r="BH1348" s="9">
        <f t="shared" si="147"/>
        <v>115.8</v>
      </c>
      <c r="BI1348" s="39" t="str">
        <f t="shared" si="148"/>
        <v/>
      </c>
      <c r="BK1348" s="75"/>
    </row>
    <row r="1349" spans="1:63">
      <c r="A1349" s="2">
        <v>1346</v>
      </c>
      <c r="B1349" s="2">
        <v>2025</v>
      </c>
      <c r="C1349" s="1">
        <v>0</v>
      </c>
      <c r="D1349" s="37" t="str">
        <v>0015g00001XK9jgAAD</v>
      </c>
      <c r="E1349" s="37" t="str">
        <v>Gautam steels</v>
      </c>
      <c r="F1349" s="37" t="str">
        <v>HARYANA</v>
      </c>
      <c r="G1349" s="37" t="str">
        <v>GURUGRAM</v>
      </c>
      <c r="H1349" s="37" t="str">
        <v>Sector -45</v>
      </c>
      <c r="I1349" s="37" t="str">
        <v>NIKUNJ UDYOG</v>
      </c>
      <c r="J1349" s="37" t="str">
        <v>Shiv Shankar Sharma</v>
      </c>
      <c r="K1349" s="37">
        <v>0</v>
      </c>
      <c r="L1349" s="37" t="str">
        <v>C12828</v>
      </c>
      <c r="M1349" s="37" t="str">
        <v>North</v>
      </c>
      <c r="N1349" s="2">
        <v>122003</v>
      </c>
      <c r="O1349" s="2">
        <v>0</v>
      </c>
      <c r="P1349" s="2">
        <v>9034911226</v>
      </c>
      <c r="Q1349" s="2" t="str">
        <v>Aug'25</v>
      </c>
      <c r="R1349" s="2">
        <v>2026</v>
      </c>
      <c r="S1349" s="1">
        <v>0</v>
      </c>
      <c r="T1349" s="2">
        <v>60</v>
      </c>
      <c r="U1349" s="1">
        <v>0</v>
      </c>
      <c r="V1349" s="1" t="str">
        <v>Challenger</v>
      </c>
      <c r="W1349" s="10">
        <v>0</v>
      </c>
      <c r="X1349" s="10">
        <v>0</v>
      </c>
      <c r="Y1349" s="10">
        <v>0</v>
      </c>
      <c r="Z1349" s="10">
        <v>0</v>
      </c>
      <c r="AA1349" s="10">
        <v>0</v>
      </c>
      <c r="AB1349" s="10">
        <v>0</v>
      </c>
      <c r="AC1349" s="10">
        <v>0</v>
      </c>
      <c r="AD1349" s="10">
        <v>0</v>
      </c>
      <c r="AE1349" s="10">
        <v>0</v>
      </c>
      <c r="AF1349" s="10">
        <v>0</v>
      </c>
      <c r="AG1349" s="10">
        <v>0</v>
      </c>
      <c r="AH1349" s="10">
        <v>0</v>
      </c>
      <c r="AI1349" s="10">
        <v>0</v>
      </c>
      <c r="AJ1349" s="10">
        <v>0</v>
      </c>
      <c r="AK1349" s="10">
        <v>0</v>
      </c>
      <c r="AL1349" s="10">
        <v>0</v>
      </c>
      <c r="AM1349" s="10">
        <v>0</v>
      </c>
      <c r="AN1349" s="10">
        <v>0</v>
      </c>
      <c r="AO1349" s="10">
        <v>0</v>
      </c>
      <c r="AP1349" s="10">
        <v>5.57</v>
      </c>
      <c r="AQ1349" s="10">
        <v>0</v>
      </c>
      <c r="AR1349" s="10">
        <v>0</v>
      </c>
      <c r="AS1349" s="16">
        <v>0</v>
      </c>
      <c r="AT1349" s="16">
        <v>0</v>
      </c>
      <c r="AU1349" s="16">
        <v>0</v>
      </c>
      <c r="AV1349" s="16">
        <v>0</v>
      </c>
      <c r="AW1349" s="16" t="str">
        <v/>
      </c>
      <c r="AX1349" s="10">
        <f t="shared" ref="AX1349:AX1412" si="149">SUM(AL1349:AW1349)</f>
        <v>5.57</v>
      </c>
      <c r="AY1349" s="10">
        <f>SUM(Z1349:AK1349)</f>
        <v>0</v>
      </c>
      <c r="AZ1349" s="2" t="s">
        <v>119</v>
      </c>
      <c r="BA1349" s="10">
        <f t="shared" ref="BA1349:BA1412" si="150">AVERAGE(AL1349:AQ1349)</f>
        <v>0.92833333333333334</v>
      </c>
      <c r="BB1349" s="36" t="s">
        <v>118</v>
      </c>
      <c r="BC1349" s="39" t="str">
        <f t="shared" ref="BC1349:BC1412" si="151">IF(AZ1349="Yes","",IF(AX1349&gt;1250,"E",IF(AX1349&gt;750,"D",
IF(AX1349&gt;=500,"C",
IF(AX1349&gt;=300,"B",
IF(AX1349&gt;=200,"A",
""))))))</f>
        <v/>
      </c>
      <c r="BD1349" s="16">
        <f>SUM(AR1349:AW1349)</f>
        <v>0</v>
      </c>
      <c r="BE1349" s="10">
        <f>SUM(AL1349:AQ1349)</f>
        <v>5.57</v>
      </c>
      <c r="BF1349" s="12">
        <f t="shared" ref="BF1349:BF1412" si="152">IFERROR(BD1349/$AX1349,"")</f>
        <v>0</v>
      </c>
      <c r="BG1349" s="12">
        <f t="shared" ref="BG1349:BG1412" si="153">IFERROR(BE1349/$AX1349,"")</f>
        <v>1</v>
      </c>
      <c r="BH1349" s="9">
        <f t="shared" ref="BH1349:BH1412" si="154">SUM(AL1349:AW1349)</f>
        <v>5.57</v>
      </c>
      <c r="BI1349" s="39" t="str">
        <f t="shared" ref="BI1349:BI1412" si="155">IF(AZ1349="Yes","",IF(BH1349&gt;=1250,"E",IF(BH1349&gt;=750,"D",
IF(BH1349&gt;=500,"C",
IF(BH1349&gt;=300,"B",
IF(BH1349&gt;=200,"A",
""))))))</f>
        <v/>
      </c>
      <c r="BK1349" s="75"/>
    </row>
    <row r="1350" spans="1:63">
      <c r="A1350" s="2">
        <v>1347</v>
      </c>
      <c r="B1350" s="2">
        <v>2025</v>
      </c>
      <c r="C1350" s="1">
        <v>0</v>
      </c>
      <c r="D1350" s="37" t="str">
        <v>001J100000VnnWgIAJ</v>
      </c>
      <c r="E1350" s="37" t="str">
        <v>M/S BAJRANG STEELS</v>
      </c>
      <c r="F1350" s="37" t="str">
        <v>UTTAR PRADESH</v>
      </c>
      <c r="G1350" s="37" t="str">
        <v>AGRA</v>
      </c>
      <c r="H1350" s="37">
        <v>0</v>
      </c>
      <c r="I1350" s="37" t="str">
        <v>DINESH STEEL PRIVATE LIMITED</v>
      </c>
      <c r="J1350" s="37" t="str">
        <v>Pankaj Garg</v>
      </c>
      <c r="K1350" s="37">
        <v>0</v>
      </c>
      <c r="L1350" s="37" t="str">
        <v>C12820</v>
      </c>
      <c r="M1350" s="37" t="str">
        <v>North</v>
      </c>
      <c r="N1350" s="2">
        <v>282004</v>
      </c>
      <c r="O1350" s="2" t="str">
        <v>09AAPFB6070Q1ZN</v>
      </c>
      <c r="P1350" s="2">
        <v>8958299850</v>
      </c>
      <c r="Q1350" s="2" t="str">
        <v>Aug'25</v>
      </c>
      <c r="R1350" s="2">
        <v>2026</v>
      </c>
      <c r="S1350" s="1">
        <v>0</v>
      </c>
      <c r="T1350" s="2">
        <v>50</v>
      </c>
      <c r="U1350" s="1">
        <v>0.08</v>
      </c>
      <c r="V1350" s="1" t="str">
        <v>Minor</v>
      </c>
      <c r="W1350" s="10">
        <v>0</v>
      </c>
      <c r="X1350" s="10">
        <v>0</v>
      </c>
      <c r="Y1350" s="10">
        <v>0</v>
      </c>
      <c r="Z1350" s="10">
        <v>0</v>
      </c>
      <c r="AA1350" s="10">
        <v>0</v>
      </c>
      <c r="AB1350" s="10">
        <v>0</v>
      </c>
      <c r="AC1350" s="10">
        <v>0</v>
      </c>
      <c r="AD1350" s="10">
        <v>0</v>
      </c>
      <c r="AE1350" s="10">
        <v>0</v>
      </c>
      <c r="AF1350" s="10">
        <v>0</v>
      </c>
      <c r="AG1350" s="10">
        <v>0</v>
      </c>
      <c r="AH1350" s="10">
        <v>0</v>
      </c>
      <c r="AI1350" s="10">
        <v>0</v>
      </c>
      <c r="AJ1350" s="10">
        <v>0</v>
      </c>
      <c r="AK1350" s="10">
        <v>0</v>
      </c>
      <c r="AL1350" s="10">
        <v>0</v>
      </c>
      <c r="AM1350" s="10">
        <v>0</v>
      </c>
      <c r="AN1350" s="10">
        <v>0</v>
      </c>
      <c r="AO1350" s="10">
        <v>0</v>
      </c>
      <c r="AP1350" s="10">
        <v>2</v>
      </c>
      <c r="AQ1350" s="10">
        <v>0</v>
      </c>
      <c r="AR1350" s="10">
        <v>0</v>
      </c>
      <c r="AS1350" s="16">
        <v>4</v>
      </c>
      <c r="AT1350" s="16">
        <v>4</v>
      </c>
      <c r="AU1350" s="16">
        <v>4</v>
      </c>
      <c r="AV1350" s="16">
        <v>4</v>
      </c>
      <c r="AW1350" s="16" t="str">
        <v/>
      </c>
      <c r="AX1350" s="10">
        <f t="shared" si="149"/>
        <v>18</v>
      </c>
      <c r="AY1350" s="10">
        <f>SUM(Z1350:AK1350)</f>
        <v>0</v>
      </c>
      <c r="AZ1350" s="2" t="s">
        <v>119</v>
      </c>
      <c r="BA1350" s="10">
        <f t="shared" si="150"/>
        <v>0.33333333333333331</v>
      </c>
      <c r="BB1350" s="36" t="s">
        <v>118</v>
      </c>
      <c r="BC1350" s="39" t="str">
        <f t="shared" si="151"/>
        <v/>
      </c>
      <c r="BD1350" s="16">
        <f>SUM(AR1350:AW1350)</f>
        <v>16</v>
      </c>
      <c r="BE1350" s="10">
        <f>SUM(AL1350:AQ1350)</f>
        <v>2</v>
      </c>
      <c r="BF1350" s="12">
        <f t="shared" si="152"/>
        <v>0.88888888888888884</v>
      </c>
      <c r="BG1350" s="12">
        <f t="shared" si="153"/>
        <v>0.1111111111111111</v>
      </c>
      <c r="BH1350" s="9">
        <f t="shared" si="154"/>
        <v>18</v>
      </c>
      <c r="BI1350" s="39" t="str">
        <f t="shared" si="155"/>
        <v/>
      </c>
      <c r="BK1350" s="75"/>
    </row>
    <row r="1351" spans="1:63">
      <c r="A1351" s="2">
        <v>1348</v>
      </c>
      <c r="B1351" s="2">
        <v>2025</v>
      </c>
      <c r="C1351" s="1">
        <v>0</v>
      </c>
      <c r="D1351" s="37" t="str">
        <v>001J100000Vl8ygIAB</v>
      </c>
      <c r="E1351" s="37" t="str">
        <v>NIRMALA HARDWARE</v>
      </c>
      <c r="F1351" s="37" t="str">
        <v>WEST BENGAL</v>
      </c>
      <c r="G1351" s="37" t="str">
        <v>24 PARAGANAS SOUTH</v>
      </c>
      <c r="H1351" s="37">
        <v>0</v>
      </c>
      <c r="I1351" s="37" t="str">
        <v>KEDIA PIPES PRIVATE LMITED</v>
      </c>
      <c r="J1351" s="37" t="str">
        <v>Ragon Poddar</v>
      </c>
      <c r="K1351" s="37">
        <v>0</v>
      </c>
      <c r="L1351" s="37" t="str">
        <v>001J100000S140JIAR</v>
      </c>
      <c r="M1351" s="37" t="str">
        <v>East</v>
      </c>
      <c r="N1351" s="2">
        <v>743347</v>
      </c>
      <c r="O1351" s="2" t="str">
        <v>19AEKPB0933M1ZE</v>
      </c>
      <c r="P1351" s="2">
        <v>9474860870</v>
      </c>
      <c r="Q1351" s="2" t="str">
        <v>Aug'25</v>
      </c>
      <c r="R1351" s="2">
        <v>2026</v>
      </c>
      <c r="S1351" s="1">
        <v>0</v>
      </c>
      <c r="T1351" s="2">
        <v>30</v>
      </c>
      <c r="U1351" s="1">
        <v>0.9124444444444445</v>
      </c>
      <c r="V1351" s="1" t="str">
        <v>Friendly</v>
      </c>
      <c r="W1351" s="10">
        <v>0</v>
      </c>
      <c r="X1351" s="10">
        <v>0</v>
      </c>
      <c r="Y1351" s="10">
        <v>0</v>
      </c>
      <c r="Z1351" s="10">
        <v>0</v>
      </c>
      <c r="AA1351" s="10">
        <v>0</v>
      </c>
      <c r="AB1351" s="10">
        <v>0</v>
      </c>
      <c r="AC1351" s="10">
        <v>0</v>
      </c>
      <c r="AD1351" s="10">
        <v>0</v>
      </c>
      <c r="AE1351" s="10">
        <v>0</v>
      </c>
      <c r="AF1351" s="10">
        <v>0</v>
      </c>
      <c r="AG1351" s="10">
        <v>0</v>
      </c>
      <c r="AH1351" s="10">
        <v>0</v>
      </c>
      <c r="AI1351" s="10">
        <v>0</v>
      </c>
      <c r="AJ1351" s="10">
        <v>0</v>
      </c>
      <c r="AK1351" s="10">
        <v>0</v>
      </c>
      <c r="AL1351" s="10">
        <v>0</v>
      </c>
      <c r="AM1351" s="10">
        <v>0</v>
      </c>
      <c r="AN1351" s="10">
        <v>0</v>
      </c>
      <c r="AO1351" s="10">
        <v>0</v>
      </c>
      <c r="AP1351" s="10">
        <v>10.61</v>
      </c>
      <c r="AQ1351" s="10">
        <v>0</v>
      </c>
      <c r="AR1351" s="10">
        <v>9.11</v>
      </c>
      <c r="AS1351" s="16">
        <v>23.07</v>
      </c>
      <c r="AT1351" s="16">
        <v>23.82</v>
      </c>
      <c r="AU1351" s="16">
        <v>34</v>
      </c>
      <c r="AV1351" s="16">
        <v>24.3</v>
      </c>
      <c r="AW1351" s="16" t="str">
        <v/>
      </c>
      <c r="AX1351" s="10">
        <f t="shared" si="149"/>
        <v>124.91</v>
      </c>
      <c r="AY1351" s="10">
        <f>SUM(Z1351:AK1351)</f>
        <v>0</v>
      </c>
      <c r="AZ1351" s="2" t="s">
        <v>119</v>
      </c>
      <c r="BA1351" s="10">
        <f t="shared" si="150"/>
        <v>1.7683333333333333</v>
      </c>
      <c r="BB1351" s="36" t="s">
        <v>118</v>
      </c>
      <c r="BC1351" s="39" t="str">
        <f t="shared" si="151"/>
        <v/>
      </c>
      <c r="BD1351" s="16">
        <f>SUM(AR1351:AW1351)</f>
        <v>114.3</v>
      </c>
      <c r="BE1351" s="10">
        <f>SUM(AL1351:AQ1351)</f>
        <v>10.61</v>
      </c>
      <c r="BF1351" s="12">
        <f t="shared" si="152"/>
        <v>0.91505884236650392</v>
      </c>
      <c r="BG1351" s="12">
        <f t="shared" si="153"/>
        <v>8.494115763349612E-2</v>
      </c>
      <c r="BH1351" s="9">
        <f t="shared" si="154"/>
        <v>124.91</v>
      </c>
      <c r="BI1351" s="39" t="str">
        <f t="shared" si="155"/>
        <v/>
      </c>
      <c r="BK1351" s="75"/>
    </row>
    <row r="1352" spans="1:63">
      <c r="A1352" s="2">
        <v>1349</v>
      </c>
      <c r="B1352" s="2">
        <v>2025</v>
      </c>
      <c r="C1352" s="1">
        <v>0</v>
      </c>
      <c r="D1352" s="37" t="str">
        <v>001J100000Vngp3IAB</v>
      </c>
      <c r="E1352" s="37" t="str">
        <v>M/S DINANATH CEMENT AND STEEL</v>
      </c>
      <c r="F1352" s="37" t="str">
        <v>JHARKHAND</v>
      </c>
      <c r="G1352" s="37" t="str">
        <v>RANCHI</v>
      </c>
      <c r="H1352" s="37" t="str">
        <v>Ratu</v>
      </c>
      <c r="I1352" s="37" t="str">
        <v>M/s REAL DREAMS ENTERPRISES</v>
      </c>
      <c r="J1352" s="37" t="str">
        <v>Susmit Kumar</v>
      </c>
      <c r="K1352" s="37">
        <v>0</v>
      </c>
      <c r="L1352" s="37" t="str">
        <v>001J100000PHe79IAD</v>
      </c>
      <c r="M1352" s="37" t="str">
        <v>East</v>
      </c>
      <c r="N1352" s="2">
        <v>835202</v>
      </c>
      <c r="O1352" s="2" t="str">
        <v>20AMRPM1314Q1ZV</v>
      </c>
      <c r="P1352" s="2">
        <v>8051186531</v>
      </c>
      <c r="Q1352" s="2" t="str">
        <v>Aug'25</v>
      </c>
      <c r="R1352" s="2">
        <v>2026</v>
      </c>
      <c r="S1352" s="1">
        <v>0</v>
      </c>
      <c r="T1352" s="2">
        <v>100</v>
      </c>
      <c r="U1352" s="1">
        <v>0</v>
      </c>
      <c r="V1352" s="1" t="str">
        <v>Challenger</v>
      </c>
      <c r="W1352" s="10">
        <v>0</v>
      </c>
      <c r="X1352" s="10">
        <v>0</v>
      </c>
      <c r="Y1352" s="10">
        <v>0</v>
      </c>
      <c r="Z1352" s="10">
        <v>0</v>
      </c>
      <c r="AA1352" s="10">
        <v>0</v>
      </c>
      <c r="AB1352" s="10">
        <v>0</v>
      </c>
      <c r="AC1352" s="10">
        <v>0</v>
      </c>
      <c r="AD1352" s="10">
        <v>0</v>
      </c>
      <c r="AE1352" s="10">
        <v>0</v>
      </c>
      <c r="AF1352" s="10">
        <v>0</v>
      </c>
      <c r="AG1352" s="10">
        <v>0</v>
      </c>
      <c r="AH1352" s="10">
        <v>0</v>
      </c>
      <c r="AI1352" s="10">
        <v>0</v>
      </c>
      <c r="AJ1352" s="10">
        <v>0</v>
      </c>
      <c r="AK1352" s="10">
        <v>0</v>
      </c>
      <c r="AL1352" s="10">
        <v>0</v>
      </c>
      <c r="AM1352" s="10">
        <v>0</v>
      </c>
      <c r="AN1352" s="10">
        <v>0</v>
      </c>
      <c r="AO1352" s="10">
        <v>0</v>
      </c>
      <c r="AP1352" s="10">
        <v>10.14</v>
      </c>
      <c r="AQ1352" s="10">
        <v>0</v>
      </c>
      <c r="AR1352" s="10">
        <v>0</v>
      </c>
      <c r="AS1352" s="16">
        <v>0</v>
      </c>
      <c r="AT1352" s="16">
        <v>0</v>
      </c>
      <c r="AU1352" s="16">
        <v>0</v>
      </c>
      <c r="AV1352" s="16">
        <v>0</v>
      </c>
      <c r="AW1352" s="16" t="str">
        <v/>
      </c>
      <c r="AX1352" s="10">
        <f t="shared" si="149"/>
        <v>10.14</v>
      </c>
      <c r="AY1352" s="10">
        <f>SUM(Z1352:AK1352)</f>
        <v>0</v>
      </c>
      <c r="AZ1352" s="2" t="s">
        <v>119</v>
      </c>
      <c r="BA1352" s="10">
        <f t="shared" si="150"/>
        <v>1.6900000000000002</v>
      </c>
      <c r="BB1352" s="36" t="s">
        <v>118</v>
      </c>
      <c r="BC1352" s="39" t="str">
        <f t="shared" si="151"/>
        <v/>
      </c>
      <c r="BD1352" s="16">
        <f>SUM(AR1352:AW1352)</f>
        <v>0</v>
      </c>
      <c r="BE1352" s="10">
        <f>SUM(AL1352:AQ1352)</f>
        <v>10.14</v>
      </c>
      <c r="BF1352" s="12">
        <f t="shared" si="152"/>
        <v>0</v>
      </c>
      <c r="BG1352" s="12">
        <f t="shared" si="153"/>
        <v>1</v>
      </c>
      <c r="BH1352" s="9">
        <f t="shared" si="154"/>
        <v>10.14</v>
      </c>
      <c r="BI1352" s="39" t="str">
        <f t="shared" si="155"/>
        <v/>
      </c>
      <c r="BK1352" s="75"/>
    </row>
    <row r="1353" spans="1:63">
      <c r="A1353" s="2">
        <v>1350</v>
      </c>
      <c r="B1353" s="2">
        <v>2025</v>
      </c>
      <c r="C1353" s="1">
        <v>0</v>
      </c>
      <c r="D1353" s="37" t="str">
        <v>0015g00001dIETaAAO</v>
      </c>
      <c r="E1353" s="37" t="str">
        <v>M/S SHIVA STEELS</v>
      </c>
      <c r="F1353" s="37" t="str">
        <v>Uttar Pradesh</v>
      </c>
      <c r="G1353" s="37" t="str">
        <v>Lucknow</v>
      </c>
      <c r="H1353" s="37" t="str">
        <v>Bakshi Ka Talab</v>
      </c>
      <c r="I1353" s="37" t="str">
        <v>SHREE LAKSHMAN ROLLING MILL (INDIA) LLP</v>
      </c>
      <c r="J1353" s="37" t="str">
        <v>Deepanshu</v>
      </c>
      <c r="K1353" s="37">
        <v>0</v>
      </c>
      <c r="L1353" s="37" t="str">
        <v>C12815</v>
      </c>
      <c r="M1353" s="37" t="str">
        <v>North</v>
      </c>
      <c r="N1353" s="2">
        <v>227105</v>
      </c>
      <c r="O1353" s="2" t="str">
        <v>09ADNPA7308K1ZC</v>
      </c>
      <c r="P1353" s="2">
        <v>9935481854</v>
      </c>
      <c r="Q1353" s="2" t="str">
        <v>Aug'25</v>
      </c>
      <c r="R1353" s="2">
        <v>2026</v>
      </c>
      <c r="S1353" s="1">
        <v>0</v>
      </c>
      <c r="T1353" s="2">
        <v>50</v>
      </c>
      <c r="U1353" s="1">
        <v>0.44773333333333332</v>
      </c>
      <c r="V1353" s="1" t="str">
        <v>Friendly</v>
      </c>
      <c r="W1353" s="10">
        <v>0</v>
      </c>
      <c r="X1353" s="10">
        <v>0</v>
      </c>
      <c r="Y1353" s="10">
        <v>0</v>
      </c>
      <c r="Z1353" s="10">
        <v>0</v>
      </c>
      <c r="AA1353" s="10">
        <v>0</v>
      </c>
      <c r="AB1353" s="10">
        <v>0</v>
      </c>
      <c r="AC1353" s="10">
        <v>0</v>
      </c>
      <c r="AD1353" s="10">
        <v>0</v>
      </c>
      <c r="AE1353" s="10">
        <v>0</v>
      </c>
      <c r="AF1353" s="10">
        <v>0</v>
      </c>
      <c r="AG1353" s="10">
        <v>0</v>
      </c>
      <c r="AH1353" s="10">
        <v>0</v>
      </c>
      <c r="AI1353" s="10">
        <v>0</v>
      </c>
      <c r="AJ1353" s="10">
        <v>0</v>
      </c>
      <c r="AK1353" s="10">
        <v>0</v>
      </c>
      <c r="AL1353" s="10">
        <v>0</v>
      </c>
      <c r="AM1353" s="10">
        <v>0</v>
      </c>
      <c r="AN1353" s="10">
        <v>0</v>
      </c>
      <c r="AO1353" s="10">
        <v>0</v>
      </c>
      <c r="AP1353" s="10">
        <v>6.5</v>
      </c>
      <c r="AQ1353" s="10">
        <v>9.1300000000000008</v>
      </c>
      <c r="AR1353" s="10">
        <v>0</v>
      </c>
      <c r="AS1353" s="16">
        <v>10</v>
      </c>
      <c r="AT1353" s="16">
        <v>42.97</v>
      </c>
      <c r="AU1353" s="16">
        <v>12</v>
      </c>
      <c r="AV1353" s="16">
        <v>12.19</v>
      </c>
      <c r="AW1353" s="16" t="str">
        <v/>
      </c>
      <c r="AX1353" s="10">
        <f t="shared" si="149"/>
        <v>92.789999999999992</v>
      </c>
      <c r="AY1353" s="10">
        <f>SUM(Z1353:AK1353)</f>
        <v>0</v>
      </c>
      <c r="AZ1353" s="2" t="s">
        <v>119</v>
      </c>
      <c r="BA1353" s="10">
        <f t="shared" si="150"/>
        <v>2.605</v>
      </c>
      <c r="BB1353" s="36" t="s">
        <v>118</v>
      </c>
      <c r="BC1353" s="39" t="str">
        <f t="shared" si="151"/>
        <v/>
      </c>
      <c r="BD1353" s="16">
        <f>SUM(AR1353:AW1353)</f>
        <v>77.16</v>
      </c>
      <c r="BE1353" s="10">
        <f>SUM(AL1353:AQ1353)</f>
        <v>15.63</v>
      </c>
      <c r="BF1353" s="12">
        <f t="shared" si="152"/>
        <v>0.8315551244746201</v>
      </c>
      <c r="BG1353" s="12">
        <f t="shared" si="153"/>
        <v>0.1684448755253799</v>
      </c>
      <c r="BH1353" s="9">
        <f t="shared" si="154"/>
        <v>92.789999999999992</v>
      </c>
      <c r="BI1353" s="39" t="str">
        <f t="shared" si="155"/>
        <v/>
      </c>
      <c r="BK1353" s="75"/>
    </row>
    <row r="1354" spans="1:63">
      <c r="A1354" s="2">
        <v>1351</v>
      </c>
      <c r="B1354" s="2">
        <v>2025</v>
      </c>
      <c r="C1354" s="1">
        <v>0</v>
      </c>
      <c r="D1354" s="37" t="str">
        <v>0015g00001VAV1yAAH</v>
      </c>
      <c r="E1354" s="37" t="str">
        <v>Arth Steels</v>
      </c>
      <c r="F1354" s="37" t="str">
        <v>UTTAR PRADESH</v>
      </c>
      <c r="G1354" s="37" t="str">
        <v>LUCKNOW</v>
      </c>
      <c r="H1354" s="37" t="str">
        <v>Bakshi Ka Talab</v>
      </c>
      <c r="I1354" s="37" t="str">
        <v>SHREE LAKSHMAN ROLLING MILL (INDIA) LLP</v>
      </c>
      <c r="J1354" s="37" t="str">
        <v>Ashutosh Shukla</v>
      </c>
      <c r="K1354" s="37">
        <v>0</v>
      </c>
      <c r="L1354" s="37" t="str">
        <v>C12815</v>
      </c>
      <c r="M1354" s="37" t="str">
        <v>North</v>
      </c>
      <c r="N1354" s="2">
        <v>226022</v>
      </c>
      <c r="O1354" s="2">
        <v>0</v>
      </c>
      <c r="P1354" s="2">
        <v>0</v>
      </c>
      <c r="Q1354" s="2" t="str">
        <v>Aug'25</v>
      </c>
      <c r="R1354" s="2">
        <v>2026</v>
      </c>
      <c r="S1354" s="1">
        <v>0</v>
      </c>
      <c r="T1354" s="2" t="str">
        <v/>
      </c>
      <c r="U1354" s="1">
        <v>0</v>
      </c>
      <c r="V1354" s="1" t="str">
        <v>Potential Not updated</v>
      </c>
      <c r="W1354" s="10">
        <v>0</v>
      </c>
      <c r="X1354" s="10">
        <v>0</v>
      </c>
      <c r="Y1354" s="10">
        <v>0</v>
      </c>
      <c r="Z1354" s="10">
        <v>0</v>
      </c>
      <c r="AA1354" s="10">
        <v>0</v>
      </c>
      <c r="AB1354" s="10">
        <v>0</v>
      </c>
      <c r="AC1354" s="10">
        <v>0</v>
      </c>
      <c r="AD1354" s="10">
        <v>0</v>
      </c>
      <c r="AE1354" s="10">
        <v>0</v>
      </c>
      <c r="AF1354" s="10">
        <v>0</v>
      </c>
      <c r="AG1354" s="10">
        <v>0</v>
      </c>
      <c r="AH1354" s="10">
        <v>0</v>
      </c>
      <c r="AI1354" s="10">
        <v>0</v>
      </c>
      <c r="AJ1354" s="10">
        <v>0</v>
      </c>
      <c r="AK1354" s="10">
        <v>0</v>
      </c>
      <c r="AL1354" s="10">
        <v>0</v>
      </c>
      <c r="AM1354" s="10">
        <v>0</v>
      </c>
      <c r="AN1354" s="10">
        <v>0</v>
      </c>
      <c r="AO1354" s="10">
        <v>0</v>
      </c>
      <c r="AP1354" s="10">
        <v>7.08</v>
      </c>
      <c r="AQ1354" s="10">
        <v>0</v>
      </c>
      <c r="AR1354" s="10">
        <v>0</v>
      </c>
      <c r="AS1354" s="16">
        <v>0</v>
      </c>
      <c r="AT1354" s="16">
        <v>0</v>
      </c>
      <c r="AU1354" s="16">
        <v>0</v>
      </c>
      <c r="AV1354" s="16">
        <v>0</v>
      </c>
      <c r="AW1354" s="16">
        <v>1</v>
      </c>
      <c r="AX1354" s="10">
        <f t="shared" si="149"/>
        <v>8.08</v>
      </c>
      <c r="AY1354" s="10">
        <f>SUM(Z1354:AK1354)</f>
        <v>0</v>
      </c>
      <c r="AZ1354" s="2" t="s">
        <v>119</v>
      </c>
      <c r="BA1354" s="10">
        <f t="shared" si="150"/>
        <v>1.18</v>
      </c>
      <c r="BB1354" s="36" t="s">
        <v>118</v>
      </c>
      <c r="BC1354" s="39" t="str">
        <f t="shared" si="151"/>
        <v/>
      </c>
      <c r="BD1354" s="16">
        <f>SUM(AR1354:AW1354)</f>
        <v>1</v>
      </c>
      <c r="BE1354" s="10">
        <f>SUM(AL1354:AQ1354)</f>
        <v>7.08</v>
      </c>
      <c r="BF1354" s="12">
        <f t="shared" si="152"/>
        <v>0.12376237623762376</v>
      </c>
      <c r="BG1354" s="12">
        <f t="shared" si="153"/>
        <v>0.87623762376237624</v>
      </c>
      <c r="BH1354" s="9">
        <f t="shared" si="154"/>
        <v>8.08</v>
      </c>
      <c r="BI1354" s="39" t="str">
        <f t="shared" si="155"/>
        <v/>
      </c>
      <c r="BK1354" s="75"/>
    </row>
    <row r="1355" spans="1:63">
      <c r="A1355" s="2">
        <v>1352</v>
      </c>
      <c r="B1355" s="2">
        <v>2025</v>
      </c>
      <c r="C1355" s="1">
        <v>0</v>
      </c>
      <c r="D1355" s="37" t="str">
        <v>0015g00001UBHkwAAH</v>
      </c>
      <c r="E1355" s="37" t="str">
        <v>Anand Trading Co.</v>
      </c>
      <c r="F1355" s="37" t="str">
        <v>UTTAR PRADESH</v>
      </c>
      <c r="G1355" s="37" t="str">
        <v>MATHURA</v>
      </c>
      <c r="H1355" s="37" t="str">
        <v>Bhadrsa</v>
      </c>
      <c r="I1355" s="37" t="str">
        <v>DINESH STEEL PRIVATE LIMITED</v>
      </c>
      <c r="J1355" s="37" t="str">
        <v>Pankaj Garg</v>
      </c>
      <c r="K1355" s="37">
        <v>0</v>
      </c>
      <c r="L1355" s="37" t="str">
        <v>C12820</v>
      </c>
      <c r="M1355" s="37" t="str">
        <v>North</v>
      </c>
      <c r="N1355" s="2">
        <v>209402</v>
      </c>
      <c r="O1355" s="2">
        <v>0</v>
      </c>
      <c r="P1355" s="2">
        <v>8896781121</v>
      </c>
      <c r="Q1355" s="2" t="str">
        <v>Aug'25</v>
      </c>
      <c r="R1355" s="2">
        <v>2026</v>
      </c>
      <c r="S1355" s="1">
        <v>0</v>
      </c>
      <c r="T1355" s="2">
        <v>60</v>
      </c>
      <c r="U1355" s="1">
        <v>0</v>
      </c>
      <c r="V1355" s="1" t="str">
        <v>Challenger</v>
      </c>
      <c r="W1355" s="10">
        <v>0</v>
      </c>
      <c r="X1355" s="10">
        <v>0</v>
      </c>
      <c r="Y1355" s="10">
        <v>0</v>
      </c>
      <c r="Z1355" s="10">
        <v>0</v>
      </c>
      <c r="AA1355" s="10">
        <v>0</v>
      </c>
      <c r="AB1355" s="10">
        <v>0</v>
      </c>
      <c r="AC1355" s="10">
        <v>0</v>
      </c>
      <c r="AD1355" s="10">
        <v>0</v>
      </c>
      <c r="AE1355" s="10">
        <v>0</v>
      </c>
      <c r="AF1355" s="10">
        <v>0</v>
      </c>
      <c r="AG1355" s="10">
        <v>0</v>
      </c>
      <c r="AH1355" s="10">
        <v>0</v>
      </c>
      <c r="AI1355" s="10">
        <v>0</v>
      </c>
      <c r="AJ1355" s="10">
        <v>0</v>
      </c>
      <c r="AK1355" s="10">
        <v>0</v>
      </c>
      <c r="AL1355" s="10">
        <v>0</v>
      </c>
      <c r="AM1355" s="10">
        <v>0</v>
      </c>
      <c r="AN1355" s="10">
        <v>0</v>
      </c>
      <c r="AO1355" s="10">
        <v>0</v>
      </c>
      <c r="AP1355" s="10">
        <v>12.78</v>
      </c>
      <c r="AQ1355" s="10">
        <v>0</v>
      </c>
      <c r="AR1355" s="10">
        <v>0</v>
      </c>
      <c r="AS1355" s="16">
        <v>0</v>
      </c>
      <c r="AT1355" s="16">
        <v>0</v>
      </c>
      <c r="AU1355" s="16">
        <v>0</v>
      </c>
      <c r="AV1355" s="16">
        <v>0</v>
      </c>
      <c r="AW1355" s="16" t="str">
        <v/>
      </c>
      <c r="AX1355" s="10">
        <f t="shared" si="149"/>
        <v>12.78</v>
      </c>
      <c r="AY1355" s="10">
        <f>SUM(Z1355:AK1355)</f>
        <v>0</v>
      </c>
      <c r="AZ1355" s="2" t="s">
        <v>119</v>
      </c>
      <c r="BA1355" s="10">
        <f t="shared" si="150"/>
        <v>2.13</v>
      </c>
      <c r="BB1355" s="36" t="s">
        <v>118</v>
      </c>
      <c r="BC1355" s="39" t="str">
        <f t="shared" si="151"/>
        <v/>
      </c>
      <c r="BD1355" s="16">
        <f>SUM(AR1355:AW1355)</f>
        <v>0</v>
      </c>
      <c r="BE1355" s="10">
        <f>SUM(AL1355:AQ1355)</f>
        <v>12.78</v>
      </c>
      <c r="BF1355" s="12">
        <f t="shared" si="152"/>
        <v>0</v>
      </c>
      <c r="BG1355" s="12">
        <f t="shared" si="153"/>
        <v>1</v>
      </c>
      <c r="BH1355" s="9">
        <f t="shared" si="154"/>
        <v>12.78</v>
      </c>
      <c r="BI1355" s="39" t="str">
        <f t="shared" si="155"/>
        <v/>
      </c>
      <c r="BK1355" s="75"/>
    </row>
    <row r="1356" spans="1:63">
      <c r="A1356" s="2">
        <v>1353</v>
      </c>
      <c r="B1356" s="2">
        <v>2025</v>
      </c>
      <c r="C1356" s="1">
        <v>0</v>
      </c>
      <c r="D1356" s="37" t="str">
        <v>001fw0000054UMVAA2</v>
      </c>
      <c r="E1356" s="37" t="str">
        <v>MANJU TRADERS</v>
      </c>
      <c r="F1356" s="37" t="str">
        <v>BIHAR</v>
      </c>
      <c r="G1356" s="37" t="str">
        <v>SAHARSA</v>
      </c>
      <c r="H1356" s="37">
        <v>0</v>
      </c>
      <c r="I1356" s="37" t="str">
        <v>KHARAKIA METALS PRIVATE LIMITED</v>
      </c>
      <c r="J1356" s="37" t="str">
        <v>Praveen Kumar</v>
      </c>
      <c r="K1356" s="37">
        <v>0</v>
      </c>
      <c r="L1356" s="37" t="str">
        <v>001J100000VnUoRIAV</v>
      </c>
      <c r="M1356" s="37" t="str">
        <v>East</v>
      </c>
      <c r="N1356" s="2">
        <v>852221</v>
      </c>
      <c r="O1356" s="2" t="str">
        <v>10BPTPK1660M1ZO</v>
      </c>
      <c r="P1356" s="2">
        <v>9570102227</v>
      </c>
      <c r="Q1356" s="2" t="str">
        <v>Aug'25</v>
      </c>
      <c r="R1356" s="2">
        <v>2026</v>
      </c>
      <c r="S1356" s="1">
        <v>0</v>
      </c>
      <c r="T1356" s="2">
        <v>50</v>
      </c>
      <c r="U1356" s="1">
        <v>0.08</v>
      </c>
      <c r="V1356" s="1" t="str">
        <v>Minor</v>
      </c>
      <c r="W1356" s="10">
        <v>0</v>
      </c>
      <c r="X1356" s="10">
        <v>0</v>
      </c>
      <c r="Y1356" s="10">
        <v>0</v>
      </c>
      <c r="Z1356" s="10">
        <v>0</v>
      </c>
      <c r="AA1356" s="10">
        <v>0</v>
      </c>
      <c r="AB1356" s="10">
        <v>0</v>
      </c>
      <c r="AC1356" s="10">
        <v>0</v>
      </c>
      <c r="AD1356" s="10">
        <v>0</v>
      </c>
      <c r="AE1356" s="10">
        <v>0</v>
      </c>
      <c r="AF1356" s="10">
        <v>0</v>
      </c>
      <c r="AG1356" s="10">
        <v>0</v>
      </c>
      <c r="AH1356" s="10">
        <v>0</v>
      </c>
      <c r="AI1356" s="10">
        <v>0</v>
      </c>
      <c r="AJ1356" s="10">
        <v>0</v>
      </c>
      <c r="AK1356" s="10">
        <v>0</v>
      </c>
      <c r="AL1356" s="10">
        <v>0</v>
      </c>
      <c r="AM1356" s="10">
        <v>0</v>
      </c>
      <c r="AN1356" s="10">
        <v>0</v>
      </c>
      <c r="AO1356" s="10">
        <v>0</v>
      </c>
      <c r="AP1356" s="10">
        <v>12</v>
      </c>
      <c r="AQ1356" s="10">
        <v>0</v>
      </c>
      <c r="AR1356" s="10">
        <v>0</v>
      </c>
      <c r="AS1356" s="16">
        <v>0</v>
      </c>
      <c r="AT1356" s="16">
        <v>6</v>
      </c>
      <c r="AU1356" s="16">
        <v>6</v>
      </c>
      <c r="AV1356" s="16">
        <v>0</v>
      </c>
      <c r="AW1356" s="16" t="str">
        <v/>
      </c>
      <c r="AX1356" s="10">
        <f t="shared" si="149"/>
        <v>24</v>
      </c>
      <c r="AY1356" s="10">
        <f>SUM(Z1356:AK1356)</f>
        <v>0</v>
      </c>
      <c r="AZ1356" s="2" t="s">
        <v>119</v>
      </c>
      <c r="BA1356" s="10">
        <f t="shared" si="150"/>
        <v>2</v>
      </c>
      <c r="BB1356" s="36" t="s">
        <v>118</v>
      </c>
      <c r="BC1356" s="39" t="str">
        <f t="shared" si="151"/>
        <v/>
      </c>
      <c r="BD1356" s="16">
        <f>SUM(AR1356:AW1356)</f>
        <v>12</v>
      </c>
      <c r="BE1356" s="10">
        <f>SUM(AL1356:AQ1356)</f>
        <v>12</v>
      </c>
      <c r="BF1356" s="12">
        <f t="shared" si="152"/>
        <v>0.5</v>
      </c>
      <c r="BG1356" s="12">
        <f t="shared" si="153"/>
        <v>0.5</v>
      </c>
      <c r="BH1356" s="9">
        <f t="shared" si="154"/>
        <v>24</v>
      </c>
      <c r="BI1356" s="39" t="str">
        <f t="shared" si="155"/>
        <v/>
      </c>
      <c r="BK1356" s="75"/>
    </row>
    <row r="1357" spans="1:63">
      <c r="A1357" s="2">
        <v>1354</v>
      </c>
      <c r="B1357" s="2">
        <v>2025</v>
      </c>
      <c r="C1357" s="1">
        <v>0</v>
      </c>
      <c r="D1357" s="37" t="str">
        <v>001fw0000054RupAAE</v>
      </c>
      <c r="E1357" s="37" t="str">
        <v>M/S KHUSHABU ENTERPRISES</v>
      </c>
      <c r="F1357" s="37" t="str">
        <v>BIHAR</v>
      </c>
      <c r="G1357" s="37" t="str">
        <v>MUZAFFARPUR</v>
      </c>
      <c r="H1357" s="37">
        <v>0</v>
      </c>
      <c r="I1357" s="37" t="str">
        <v>KHARAKIA METALS PRIVATE LIMITED</v>
      </c>
      <c r="J1357" s="37" t="str">
        <v>Punit Kumar</v>
      </c>
      <c r="K1357" s="37">
        <v>0</v>
      </c>
      <c r="L1357" s="37" t="str">
        <v>001J100000VnUoRIAV</v>
      </c>
      <c r="M1357" s="37" t="str">
        <v>East</v>
      </c>
      <c r="N1357" s="2">
        <v>842002</v>
      </c>
      <c r="O1357" s="2" t="str">
        <v>10BDEPM2030C2ZK</v>
      </c>
      <c r="P1357" s="2">
        <v>7319991915</v>
      </c>
      <c r="Q1357" s="2" t="str">
        <v>Aug'25</v>
      </c>
      <c r="R1357" s="2">
        <v>2026</v>
      </c>
      <c r="S1357" s="1">
        <v>0</v>
      </c>
      <c r="T1357" s="2">
        <v>100</v>
      </c>
      <c r="U1357" s="1">
        <v>0.02</v>
      </c>
      <c r="V1357" s="1" t="str">
        <v>Challenger</v>
      </c>
      <c r="W1357" s="10">
        <v>0</v>
      </c>
      <c r="X1357" s="10">
        <v>0</v>
      </c>
      <c r="Y1357" s="10">
        <v>0</v>
      </c>
      <c r="Z1357" s="10">
        <v>0</v>
      </c>
      <c r="AA1357" s="10">
        <v>0</v>
      </c>
      <c r="AB1357" s="10">
        <v>0</v>
      </c>
      <c r="AC1357" s="10">
        <v>0</v>
      </c>
      <c r="AD1357" s="10">
        <v>0</v>
      </c>
      <c r="AE1357" s="10">
        <v>0</v>
      </c>
      <c r="AF1357" s="10">
        <v>0</v>
      </c>
      <c r="AG1357" s="10">
        <v>0</v>
      </c>
      <c r="AH1357" s="10">
        <v>0</v>
      </c>
      <c r="AI1357" s="10">
        <v>0</v>
      </c>
      <c r="AJ1357" s="10">
        <v>0</v>
      </c>
      <c r="AK1357" s="10">
        <v>0</v>
      </c>
      <c r="AL1357" s="10">
        <v>0</v>
      </c>
      <c r="AM1357" s="10">
        <v>0</v>
      </c>
      <c r="AN1357" s="10">
        <v>0</v>
      </c>
      <c r="AO1357" s="10">
        <v>0</v>
      </c>
      <c r="AP1357" s="10">
        <v>12</v>
      </c>
      <c r="AQ1357" s="10">
        <v>0</v>
      </c>
      <c r="AR1357" s="10">
        <v>0</v>
      </c>
      <c r="AS1357" s="16">
        <v>0</v>
      </c>
      <c r="AT1357" s="16">
        <v>0</v>
      </c>
      <c r="AU1357" s="16">
        <v>0</v>
      </c>
      <c r="AV1357" s="16">
        <v>6</v>
      </c>
      <c r="AW1357" s="16" t="str">
        <v/>
      </c>
      <c r="AX1357" s="10">
        <f t="shared" si="149"/>
        <v>18</v>
      </c>
      <c r="AY1357" s="10">
        <f>SUM(Z1357:AK1357)</f>
        <v>0</v>
      </c>
      <c r="AZ1357" s="2" t="s">
        <v>119</v>
      </c>
      <c r="BA1357" s="10">
        <f t="shared" si="150"/>
        <v>2</v>
      </c>
      <c r="BB1357" s="36" t="s">
        <v>118</v>
      </c>
      <c r="BC1357" s="39" t="str">
        <f t="shared" si="151"/>
        <v/>
      </c>
      <c r="BD1357" s="16">
        <f>SUM(AR1357:AW1357)</f>
        <v>6</v>
      </c>
      <c r="BE1357" s="10">
        <f>SUM(AL1357:AQ1357)</f>
        <v>12</v>
      </c>
      <c r="BF1357" s="12">
        <f t="shared" si="152"/>
        <v>0.33333333333333331</v>
      </c>
      <c r="BG1357" s="12">
        <f t="shared" si="153"/>
        <v>0.66666666666666663</v>
      </c>
      <c r="BH1357" s="9">
        <f t="shared" si="154"/>
        <v>18</v>
      </c>
      <c r="BI1357" s="39" t="str">
        <f t="shared" si="155"/>
        <v/>
      </c>
      <c r="BK1357" s="75"/>
    </row>
    <row r="1358" spans="1:63">
      <c r="A1358" s="2">
        <v>1355</v>
      </c>
      <c r="B1358" s="2">
        <v>2025</v>
      </c>
      <c r="C1358" s="1">
        <v>0</v>
      </c>
      <c r="D1358" s="37" t="str">
        <v>001fw0000054MbsAAE</v>
      </c>
      <c r="E1358" s="37" t="str">
        <v>JAI MAHADEV ENTERPRISES</v>
      </c>
      <c r="F1358" s="37" t="str">
        <v>BIHAR</v>
      </c>
      <c r="G1358" s="37" t="str">
        <v>DARBHANGA</v>
      </c>
      <c r="H1358" s="37">
        <v>0</v>
      </c>
      <c r="I1358" s="37" t="str">
        <v>KHARAKIA METALS PRIVATE LIMITED</v>
      </c>
      <c r="J1358" s="37" t="str">
        <v>Punit Kumar</v>
      </c>
      <c r="K1358" s="37">
        <v>0</v>
      </c>
      <c r="L1358" s="37" t="str">
        <v>001J100000VnUoRIAV</v>
      </c>
      <c r="M1358" s="37" t="str">
        <v>East</v>
      </c>
      <c r="N1358" s="2">
        <v>846003</v>
      </c>
      <c r="O1358" s="2" t="str">
        <v>10BPZPJ4105E1Z6</v>
      </c>
      <c r="P1358" s="2">
        <v>8809102102</v>
      </c>
      <c r="Q1358" s="2" t="str">
        <v>Aug'25</v>
      </c>
      <c r="R1358" s="2">
        <v>2026</v>
      </c>
      <c r="S1358" s="1">
        <v>0</v>
      </c>
      <c r="T1358" s="2">
        <v>30</v>
      </c>
      <c r="U1358" s="1">
        <v>6.6666666666666666E-2</v>
      </c>
      <c r="V1358" s="1" t="str">
        <v>Minor</v>
      </c>
      <c r="W1358" s="10">
        <v>0</v>
      </c>
      <c r="X1358" s="10">
        <v>0</v>
      </c>
      <c r="Y1358" s="10">
        <v>0</v>
      </c>
      <c r="Z1358" s="10">
        <v>0</v>
      </c>
      <c r="AA1358" s="10">
        <v>0</v>
      </c>
      <c r="AB1358" s="10">
        <v>0</v>
      </c>
      <c r="AC1358" s="10">
        <v>0</v>
      </c>
      <c r="AD1358" s="10">
        <v>0</v>
      </c>
      <c r="AE1358" s="10">
        <v>0</v>
      </c>
      <c r="AF1358" s="10">
        <v>0</v>
      </c>
      <c r="AG1358" s="10">
        <v>0</v>
      </c>
      <c r="AH1358" s="10">
        <v>0</v>
      </c>
      <c r="AI1358" s="10">
        <v>0</v>
      </c>
      <c r="AJ1358" s="10">
        <v>0</v>
      </c>
      <c r="AK1358" s="10">
        <v>0</v>
      </c>
      <c r="AL1358" s="10">
        <v>0</v>
      </c>
      <c r="AM1358" s="10">
        <v>0</v>
      </c>
      <c r="AN1358" s="10">
        <v>0</v>
      </c>
      <c r="AO1358" s="10">
        <v>0</v>
      </c>
      <c r="AP1358" s="10">
        <v>12</v>
      </c>
      <c r="AQ1358" s="10">
        <v>12</v>
      </c>
      <c r="AR1358" s="10">
        <v>0</v>
      </c>
      <c r="AS1358" s="16">
        <v>0</v>
      </c>
      <c r="AT1358" s="16">
        <v>0</v>
      </c>
      <c r="AU1358" s="16">
        <v>6</v>
      </c>
      <c r="AV1358" s="16">
        <v>0</v>
      </c>
      <c r="AW1358" s="16" t="str">
        <v/>
      </c>
      <c r="AX1358" s="10">
        <f t="shared" si="149"/>
        <v>30</v>
      </c>
      <c r="AY1358" s="10">
        <f>SUM(Z1358:AK1358)</f>
        <v>0</v>
      </c>
      <c r="AZ1358" s="2" t="s">
        <v>119</v>
      </c>
      <c r="BA1358" s="10">
        <f t="shared" si="150"/>
        <v>4</v>
      </c>
      <c r="BB1358" s="36" t="s">
        <v>118</v>
      </c>
      <c r="BC1358" s="39" t="str">
        <f t="shared" si="151"/>
        <v/>
      </c>
      <c r="BD1358" s="16">
        <f>SUM(AR1358:AW1358)</f>
        <v>6</v>
      </c>
      <c r="BE1358" s="10">
        <f>SUM(AL1358:AQ1358)</f>
        <v>24</v>
      </c>
      <c r="BF1358" s="12">
        <f t="shared" si="152"/>
        <v>0.2</v>
      </c>
      <c r="BG1358" s="12">
        <f t="shared" si="153"/>
        <v>0.8</v>
      </c>
      <c r="BH1358" s="9">
        <f t="shared" si="154"/>
        <v>30</v>
      </c>
      <c r="BI1358" s="39" t="str">
        <f t="shared" si="155"/>
        <v/>
      </c>
      <c r="BK1358" s="75"/>
    </row>
    <row r="1359" spans="1:63">
      <c r="A1359" s="2">
        <v>1356</v>
      </c>
      <c r="B1359" s="2">
        <v>2025</v>
      </c>
      <c r="C1359" s="1">
        <v>0</v>
      </c>
      <c r="D1359" s="37" t="str">
        <v>001J100000S0M0kIAF</v>
      </c>
      <c r="E1359" s="37" t="str">
        <v>PADMA DISTRIBUTORS</v>
      </c>
      <c r="F1359" s="37" t="str">
        <v>ODISHA</v>
      </c>
      <c r="G1359" s="37" t="str">
        <v>PURI</v>
      </c>
      <c r="H1359" s="37" t="str">
        <v>Nimapara</v>
      </c>
      <c r="I1359" s="37" t="str">
        <v>Niyati Udyog Private Limited</v>
      </c>
      <c r="J1359" s="37" t="str">
        <v>Bidyut Ranjan Mishra</v>
      </c>
      <c r="K1359" s="37">
        <v>0</v>
      </c>
      <c r="L1359" s="37" t="str">
        <v>C13293</v>
      </c>
      <c r="M1359" s="37" t="str">
        <v>Central</v>
      </c>
      <c r="N1359" s="2">
        <v>752106</v>
      </c>
      <c r="O1359" s="2" t="str">
        <v>21AAHFP8050A1ZS</v>
      </c>
      <c r="P1359" s="2">
        <v>9437010214</v>
      </c>
      <c r="Q1359" s="2" t="str">
        <v>Aug'25</v>
      </c>
      <c r="R1359" s="2">
        <v>2026</v>
      </c>
      <c r="S1359" s="1">
        <v>0</v>
      </c>
      <c r="T1359" s="2">
        <v>200</v>
      </c>
      <c r="U1359" s="1">
        <v>2.5899999999999999E-2</v>
      </c>
      <c r="V1359" s="1" t="str">
        <v>Challenger</v>
      </c>
      <c r="W1359" s="10">
        <v>0</v>
      </c>
      <c r="X1359" s="10">
        <v>0</v>
      </c>
      <c r="Y1359" s="10">
        <v>0</v>
      </c>
      <c r="Z1359" s="10">
        <v>0</v>
      </c>
      <c r="AA1359" s="10">
        <v>0</v>
      </c>
      <c r="AB1359" s="10">
        <v>0</v>
      </c>
      <c r="AC1359" s="10">
        <v>0</v>
      </c>
      <c r="AD1359" s="10">
        <v>0</v>
      </c>
      <c r="AE1359" s="10">
        <v>0</v>
      </c>
      <c r="AF1359" s="10">
        <v>0</v>
      </c>
      <c r="AG1359" s="10">
        <v>0</v>
      </c>
      <c r="AH1359" s="10">
        <v>0</v>
      </c>
      <c r="AI1359" s="10">
        <v>0</v>
      </c>
      <c r="AJ1359" s="10">
        <v>0</v>
      </c>
      <c r="AK1359" s="10">
        <v>0</v>
      </c>
      <c r="AL1359" s="10">
        <v>0</v>
      </c>
      <c r="AM1359" s="10">
        <v>0</v>
      </c>
      <c r="AN1359" s="10">
        <v>0</v>
      </c>
      <c r="AO1359" s="10">
        <v>0</v>
      </c>
      <c r="AP1359" s="10">
        <v>8.7100000000000009</v>
      </c>
      <c r="AQ1359" s="10">
        <v>2.09</v>
      </c>
      <c r="AR1359" s="10">
        <v>2.21</v>
      </c>
      <c r="AS1359" s="16">
        <v>6.21</v>
      </c>
      <c r="AT1359" s="16">
        <v>3.21</v>
      </c>
      <c r="AU1359" s="16">
        <v>4</v>
      </c>
      <c r="AV1359" s="16">
        <v>8.33</v>
      </c>
      <c r="AW1359" s="16">
        <v>4</v>
      </c>
      <c r="AX1359" s="10">
        <f t="shared" si="149"/>
        <v>38.760000000000005</v>
      </c>
      <c r="AY1359" s="10">
        <f>SUM(Z1359:AK1359)</f>
        <v>0</v>
      </c>
      <c r="AZ1359" s="2" t="s">
        <v>119</v>
      </c>
      <c r="BA1359" s="10">
        <f t="shared" si="150"/>
        <v>1.8</v>
      </c>
      <c r="BB1359" s="36" t="s">
        <v>118</v>
      </c>
      <c r="BC1359" s="39" t="str">
        <f t="shared" si="151"/>
        <v/>
      </c>
      <c r="BD1359" s="16">
        <f>SUM(AR1359:AW1359)</f>
        <v>27.96</v>
      </c>
      <c r="BE1359" s="10">
        <f>SUM(AL1359:AQ1359)</f>
        <v>10.8</v>
      </c>
      <c r="BF1359" s="12">
        <f t="shared" si="152"/>
        <v>0.72136222910216707</v>
      </c>
      <c r="BG1359" s="12">
        <f t="shared" si="153"/>
        <v>0.27863777089783281</v>
      </c>
      <c r="BH1359" s="9">
        <f t="shared" si="154"/>
        <v>38.760000000000005</v>
      </c>
      <c r="BI1359" s="39" t="str">
        <f t="shared" si="155"/>
        <v/>
      </c>
      <c r="BK1359" s="75"/>
    </row>
    <row r="1360" spans="1:63">
      <c r="A1360" s="2">
        <v>1357</v>
      </c>
      <c r="B1360" s="2">
        <v>2025</v>
      </c>
      <c r="C1360" s="1">
        <v>0</v>
      </c>
      <c r="D1360" s="37" t="str">
        <v>001J100000NbwVLIAZ</v>
      </c>
      <c r="E1360" s="37" t="str">
        <v>M/S. JAYA DURGA STORE</v>
      </c>
      <c r="F1360" s="37" t="str">
        <v>ODISHA</v>
      </c>
      <c r="G1360" s="37" t="str">
        <v>NAYAGARH</v>
      </c>
      <c r="H1360" s="37" t="str">
        <v>Nayagarh</v>
      </c>
      <c r="I1360" s="37" t="str">
        <v>Niyati Udyog Private Limited</v>
      </c>
      <c r="J1360" s="37" t="str">
        <v>Bidyut Ranjan Mishra</v>
      </c>
      <c r="K1360" s="37">
        <v>0</v>
      </c>
      <c r="L1360" s="37" t="str">
        <v>C13293</v>
      </c>
      <c r="M1360" s="37" t="str">
        <v>Central</v>
      </c>
      <c r="N1360" s="2">
        <v>752069</v>
      </c>
      <c r="O1360" s="2" t="str">
        <v>21AJBPP1728J1ZG</v>
      </c>
      <c r="P1360" s="2">
        <v>7381052418</v>
      </c>
      <c r="Q1360" s="2" t="str">
        <v>Aug'25</v>
      </c>
      <c r="R1360" s="2">
        <v>2026</v>
      </c>
      <c r="S1360" s="1">
        <v>0</v>
      </c>
      <c r="T1360" s="2">
        <v>80</v>
      </c>
      <c r="U1360" s="1">
        <v>0.14658333333333334</v>
      </c>
      <c r="V1360" s="1" t="str">
        <v>Star</v>
      </c>
      <c r="W1360" s="10">
        <v>0</v>
      </c>
      <c r="X1360" s="10">
        <v>0</v>
      </c>
      <c r="Y1360" s="10">
        <v>0</v>
      </c>
      <c r="Z1360" s="10">
        <v>0</v>
      </c>
      <c r="AA1360" s="10">
        <v>0</v>
      </c>
      <c r="AB1360" s="10">
        <v>0</v>
      </c>
      <c r="AC1360" s="10">
        <v>0</v>
      </c>
      <c r="AD1360" s="10">
        <v>0</v>
      </c>
      <c r="AE1360" s="10">
        <v>0</v>
      </c>
      <c r="AF1360" s="10">
        <v>0</v>
      </c>
      <c r="AG1360" s="10">
        <v>0</v>
      </c>
      <c r="AH1360" s="10">
        <v>0</v>
      </c>
      <c r="AI1360" s="10">
        <v>0</v>
      </c>
      <c r="AJ1360" s="10">
        <v>0</v>
      </c>
      <c r="AK1360" s="10">
        <v>0</v>
      </c>
      <c r="AL1360" s="10">
        <v>0</v>
      </c>
      <c r="AM1360" s="10">
        <v>0</v>
      </c>
      <c r="AN1360" s="10">
        <v>0</v>
      </c>
      <c r="AO1360" s="10">
        <v>0</v>
      </c>
      <c r="AP1360" s="10">
        <v>13.95</v>
      </c>
      <c r="AQ1360" s="10">
        <v>0</v>
      </c>
      <c r="AR1360" s="10">
        <v>0</v>
      </c>
      <c r="AS1360" s="16">
        <v>0</v>
      </c>
      <c r="AT1360" s="16">
        <v>0</v>
      </c>
      <c r="AU1360" s="16">
        <v>33</v>
      </c>
      <c r="AV1360" s="16">
        <v>2.1800000000000002</v>
      </c>
      <c r="AW1360" s="16" t="str">
        <v/>
      </c>
      <c r="AX1360" s="10">
        <f t="shared" si="149"/>
        <v>49.13</v>
      </c>
      <c r="AY1360" s="10">
        <f>SUM(Z1360:AK1360)</f>
        <v>0</v>
      </c>
      <c r="AZ1360" s="2" t="s">
        <v>119</v>
      </c>
      <c r="BA1360" s="10">
        <f t="shared" si="150"/>
        <v>2.3249999999999997</v>
      </c>
      <c r="BB1360" s="36" t="s">
        <v>118</v>
      </c>
      <c r="BC1360" s="39" t="str">
        <f t="shared" si="151"/>
        <v/>
      </c>
      <c r="BD1360" s="16">
        <f>SUM(AR1360:AW1360)</f>
        <v>35.18</v>
      </c>
      <c r="BE1360" s="10">
        <f>SUM(AL1360:AQ1360)</f>
        <v>13.95</v>
      </c>
      <c r="BF1360" s="12">
        <f t="shared" si="152"/>
        <v>0.71605943415428452</v>
      </c>
      <c r="BG1360" s="12">
        <f t="shared" si="153"/>
        <v>0.28394056584571542</v>
      </c>
      <c r="BH1360" s="9">
        <f t="shared" si="154"/>
        <v>49.13</v>
      </c>
      <c r="BI1360" s="39" t="str">
        <f t="shared" si="155"/>
        <v/>
      </c>
      <c r="BK1360" s="75"/>
    </row>
    <row r="1361" spans="1:63">
      <c r="A1361" s="2">
        <v>1358</v>
      </c>
      <c r="B1361" s="2">
        <v>2025</v>
      </c>
      <c r="C1361" s="1">
        <v>0</v>
      </c>
      <c r="D1361" s="37" t="str">
        <v>001fw000004aQ3LAAU</v>
      </c>
      <c r="E1361" s="37" t="str">
        <v>MAA HARDWARE</v>
      </c>
      <c r="F1361" s="37" t="str">
        <v>WEST BENGAL</v>
      </c>
      <c r="G1361" s="37" t="str">
        <v>PURBA BARDHAMAN</v>
      </c>
      <c r="H1361" s="37">
        <v>0</v>
      </c>
      <c r="I1361" s="37" t="str">
        <v>JAI MATA DI STEELS</v>
      </c>
      <c r="J1361" s="37" t="str">
        <v>Sambit Majumdar</v>
      </c>
      <c r="K1361" s="37">
        <v>0</v>
      </c>
      <c r="L1361" s="37" t="str">
        <v>001J100000RydNHIA2</v>
      </c>
      <c r="M1361" s="37" t="str">
        <v>East</v>
      </c>
      <c r="N1361" s="2">
        <v>713403</v>
      </c>
      <c r="O1361" s="2" t="str">
        <v>19ATJPS0151L1ZB</v>
      </c>
      <c r="P1361" s="2">
        <v>9564982735</v>
      </c>
      <c r="Q1361" s="2" t="str">
        <v>Aug'25</v>
      </c>
      <c r="R1361" s="2">
        <v>2026</v>
      </c>
      <c r="S1361" s="1">
        <v>0</v>
      </c>
      <c r="T1361" s="2">
        <v>20</v>
      </c>
      <c r="U1361" s="1">
        <v>0</v>
      </c>
      <c r="V1361" s="1" t="str">
        <v>Minor</v>
      </c>
      <c r="W1361" s="10">
        <v>0</v>
      </c>
      <c r="X1361" s="10">
        <v>0</v>
      </c>
      <c r="Y1361" s="10">
        <v>0</v>
      </c>
      <c r="Z1361" s="10">
        <v>0</v>
      </c>
      <c r="AA1361" s="10">
        <v>0</v>
      </c>
      <c r="AB1361" s="10">
        <v>0</v>
      </c>
      <c r="AC1361" s="10">
        <v>0</v>
      </c>
      <c r="AD1361" s="10">
        <v>0</v>
      </c>
      <c r="AE1361" s="10">
        <v>0</v>
      </c>
      <c r="AF1361" s="10">
        <v>0</v>
      </c>
      <c r="AG1361" s="10">
        <v>0</v>
      </c>
      <c r="AH1361" s="10">
        <v>0</v>
      </c>
      <c r="AI1361" s="10">
        <v>0</v>
      </c>
      <c r="AJ1361" s="10">
        <v>0</v>
      </c>
      <c r="AK1361" s="10">
        <v>0</v>
      </c>
      <c r="AL1361" s="10">
        <v>0</v>
      </c>
      <c r="AM1361" s="10">
        <v>0</v>
      </c>
      <c r="AN1361" s="10">
        <v>0</v>
      </c>
      <c r="AO1361" s="10">
        <v>0</v>
      </c>
      <c r="AP1361" s="10">
        <v>12.04</v>
      </c>
      <c r="AQ1361" s="10">
        <v>0</v>
      </c>
      <c r="AR1361" s="10">
        <v>0</v>
      </c>
      <c r="AS1361" s="16">
        <v>0</v>
      </c>
      <c r="AT1361" s="16">
        <v>0</v>
      </c>
      <c r="AU1361" s="16">
        <v>0</v>
      </c>
      <c r="AV1361" s="16">
        <v>0</v>
      </c>
      <c r="AW1361" s="16" t="str">
        <v/>
      </c>
      <c r="AX1361" s="10">
        <f t="shared" si="149"/>
        <v>12.04</v>
      </c>
      <c r="AY1361" s="10">
        <f>SUM(Z1361:AK1361)</f>
        <v>0</v>
      </c>
      <c r="AZ1361" s="2" t="s">
        <v>119</v>
      </c>
      <c r="BA1361" s="10">
        <f t="shared" si="150"/>
        <v>2.0066666666666664</v>
      </c>
      <c r="BB1361" s="36" t="s">
        <v>118</v>
      </c>
      <c r="BC1361" s="39" t="str">
        <f t="shared" si="151"/>
        <v/>
      </c>
      <c r="BD1361" s="16">
        <f>SUM(AR1361:AW1361)</f>
        <v>0</v>
      </c>
      <c r="BE1361" s="10">
        <f>SUM(AL1361:AQ1361)</f>
        <v>12.04</v>
      </c>
      <c r="BF1361" s="12">
        <f t="shared" si="152"/>
        <v>0</v>
      </c>
      <c r="BG1361" s="12">
        <f t="shared" si="153"/>
        <v>1</v>
      </c>
      <c r="BH1361" s="9">
        <f t="shared" si="154"/>
        <v>12.04</v>
      </c>
      <c r="BI1361" s="39" t="str">
        <f t="shared" si="155"/>
        <v/>
      </c>
      <c r="BK1361" s="75"/>
    </row>
    <row r="1362" spans="1:63">
      <c r="A1362" s="2">
        <v>1359</v>
      </c>
      <c r="B1362" s="2">
        <v>2025</v>
      </c>
      <c r="C1362" s="1">
        <v>0</v>
      </c>
      <c r="D1362" s="37" t="str">
        <v>001fw0000058mXmAAI</v>
      </c>
      <c r="E1362" s="37" t="str">
        <v>M/S DEEPAK HARDWARE STORE</v>
      </c>
      <c r="F1362" s="37" t="str">
        <v>ODISHA</v>
      </c>
      <c r="G1362" s="37" t="str">
        <v>KENDRAPARA</v>
      </c>
      <c r="H1362" s="37">
        <v>0</v>
      </c>
      <c r="I1362" s="37" t="str">
        <v>Niyati Udyog Private Limited</v>
      </c>
      <c r="J1362" s="37" t="str">
        <v>Bidyut Ranjan Mishra</v>
      </c>
      <c r="K1362" s="37">
        <v>0</v>
      </c>
      <c r="L1362" s="37" t="str">
        <v>C13293</v>
      </c>
      <c r="M1362" s="37" t="str">
        <v>Central</v>
      </c>
      <c r="N1362" s="2">
        <v>754215</v>
      </c>
      <c r="O1362" s="2" t="str">
        <v>21CBXPB2948A1ZY</v>
      </c>
      <c r="P1362" s="2">
        <v>9861190887</v>
      </c>
      <c r="Q1362" s="2" t="str">
        <v>Aug'25</v>
      </c>
      <c r="R1362" s="2">
        <v>2026</v>
      </c>
      <c r="S1362" s="1">
        <v>0</v>
      </c>
      <c r="T1362" s="2">
        <v>50</v>
      </c>
      <c r="U1362" s="1">
        <v>0</v>
      </c>
      <c r="V1362" s="1" t="str">
        <v>Minor</v>
      </c>
      <c r="W1362" s="10">
        <v>0</v>
      </c>
      <c r="X1362" s="10">
        <v>0</v>
      </c>
      <c r="Y1362" s="10">
        <v>0</v>
      </c>
      <c r="Z1362" s="10">
        <v>0</v>
      </c>
      <c r="AA1362" s="10">
        <v>0</v>
      </c>
      <c r="AB1362" s="10">
        <v>0</v>
      </c>
      <c r="AC1362" s="10">
        <v>0</v>
      </c>
      <c r="AD1362" s="10">
        <v>0</v>
      </c>
      <c r="AE1362" s="10">
        <v>0</v>
      </c>
      <c r="AF1362" s="10">
        <v>0</v>
      </c>
      <c r="AG1362" s="10">
        <v>0</v>
      </c>
      <c r="AH1362" s="10">
        <v>0</v>
      </c>
      <c r="AI1362" s="10">
        <v>0</v>
      </c>
      <c r="AJ1362" s="10">
        <v>0</v>
      </c>
      <c r="AK1362" s="10">
        <v>0</v>
      </c>
      <c r="AL1362" s="10">
        <v>0</v>
      </c>
      <c r="AM1362" s="10">
        <v>0</v>
      </c>
      <c r="AN1362" s="10">
        <v>0</v>
      </c>
      <c r="AO1362" s="10">
        <v>0</v>
      </c>
      <c r="AP1362" s="10">
        <v>3.93</v>
      </c>
      <c r="AQ1362" s="10">
        <v>1.31</v>
      </c>
      <c r="AR1362" s="10">
        <v>0</v>
      </c>
      <c r="AS1362" s="16">
        <v>1.52</v>
      </c>
      <c r="AT1362" s="16">
        <v>0</v>
      </c>
      <c r="AU1362" s="16">
        <v>0</v>
      </c>
      <c r="AV1362" s="16">
        <v>0</v>
      </c>
      <c r="AW1362" s="16" t="str">
        <v/>
      </c>
      <c r="AX1362" s="10">
        <f t="shared" si="149"/>
        <v>6.76</v>
      </c>
      <c r="AY1362" s="10">
        <f>SUM(Z1362:AK1362)</f>
        <v>0</v>
      </c>
      <c r="AZ1362" s="2" t="s">
        <v>119</v>
      </c>
      <c r="BA1362" s="10">
        <f t="shared" si="150"/>
        <v>0.87333333333333341</v>
      </c>
      <c r="BB1362" s="36" t="s">
        <v>118</v>
      </c>
      <c r="BC1362" s="39" t="str">
        <f t="shared" si="151"/>
        <v/>
      </c>
      <c r="BD1362" s="16">
        <f>SUM(AR1362:AW1362)</f>
        <v>1.52</v>
      </c>
      <c r="BE1362" s="10">
        <f>SUM(AL1362:AQ1362)</f>
        <v>5.24</v>
      </c>
      <c r="BF1362" s="12">
        <f t="shared" si="152"/>
        <v>0.22485207100591717</v>
      </c>
      <c r="BG1362" s="12">
        <f t="shared" si="153"/>
        <v>0.77514792899408291</v>
      </c>
      <c r="BH1362" s="9">
        <f t="shared" si="154"/>
        <v>6.76</v>
      </c>
      <c r="BI1362" s="39" t="str">
        <f t="shared" si="155"/>
        <v/>
      </c>
      <c r="BK1362" s="75"/>
    </row>
    <row r="1363" spans="1:63">
      <c r="A1363" s="2">
        <v>1360</v>
      </c>
      <c r="B1363" s="2">
        <v>2025</v>
      </c>
      <c r="C1363" s="1">
        <v>0</v>
      </c>
      <c r="D1363" s="37" t="str">
        <v>001fw000004wlltAAA</v>
      </c>
      <c r="E1363" s="37" t="str">
        <v>KK MARKETING</v>
      </c>
      <c r="F1363" s="37" t="str">
        <v>RAJASTHAN</v>
      </c>
      <c r="G1363" s="37" t="str">
        <v>SAWAI MADHOPUR</v>
      </c>
      <c r="H1363" s="37">
        <v>0</v>
      </c>
      <c r="I1363" s="37" t="str">
        <v>Swastik Tradevision Pvt. Ltd.</v>
      </c>
      <c r="J1363" s="37" t="str">
        <v>Ravi Kumar Kulmi</v>
      </c>
      <c r="K1363" s="37">
        <v>0</v>
      </c>
      <c r="L1363" s="37" t="str">
        <v>C12822</v>
      </c>
      <c r="M1363" s="37" t="str">
        <v>North</v>
      </c>
      <c r="N1363" s="2">
        <v>322201</v>
      </c>
      <c r="O1363" s="2" t="str">
        <v>08AECPK0654A2Z2</v>
      </c>
      <c r="P1363" s="2">
        <v>8278636520</v>
      </c>
      <c r="Q1363" s="2" t="str">
        <v>Aug'25</v>
      </c>
      <c r="R1363" s="2">
        <v>2026</v>
      </c>
      <c r="S1363" s="1">
        <v>0</v>
      </c>
      <c r="T1363" s="2">
        <v>1</v>
      </c>
      <c r="U1363" s="1">
        <v>8.3366666666666678</v>
      </c>
      <c r="V1363" s="1" t="str">
        <v>Friendly</v>
      </c>
      <c r="W1363" s="10">
        <v>0</v>
      </c>
      <c r="X1363" s="10">
        <v>0</v>
      </c>
      <c r="Y1363" s="10">
        <v>0</v>
      </c>
      <c r="Z1363" s="10">
        <v>0</v>
      </c>
      <c r="AA1363" s="10">
        <v>0</v>
      </c>
      <c r="AB1363" s="10">
        <v>0</v>
      </c>
      <c r="AC1363" s="10">
        <v>0</v>
      </c>
      <c r="AD1363" s="10">
        <v>0</v>
      </c>
      <c r="AE1363" s="10">
        <v>0</v>
      </c>
      <c r="AF1363" s="10">
        <v>0</v>
      </c>
      <c r="AG1363" s="10">
        <v>0</v>
      </c>
      <c r="AH1363" s="10">
        <v>0</v>
      </c>
      <c r="AI1363" s="10">
        <v>0</v>
      </c>
      <c r="AJ1363" s="10">
        <v>0</v>
      </c>
      <c r="AK1363" s="10">
        <v>0</v>
      </c>
      <c r="AL1363" s="10">
        <v>0</v>
      </c>
      <c r="AM1363" s="10">
        <v>0</v>
      </c>
      <c r="AN1363" s="10">
        <v>0</v>
      </c>
      <c r="AO1363" s="10">
        <v>0</v>
      </c>
      <c r="AP1363" s="10">
        <v>20.04</v>
      </c>
      <c r="AQ1363" s="10">
        <v>0</v>
      </c>
      <c r="AR1363" s="10">
        <v>19.989999999999998</v>
      </c>
      <c r="AS1363" s="16">
        <v>25.04</v>
      </c>
      <c r="AT1363" s="16">
        <v>25.01</v>
      </c>
      <c r="AU1363" s="16">
        <v>0</v>
      </c>
      <c r="AV1363" s="16">
        <v>0</v>
      </c>
      <c r="AW1363" s="16" t="str">
        <v/>
      </c>
      <c r="AX1363" s="10">
        <f t="shared" si="149"/>
        <v>90.08</v>
      </c>
      <c r="AY1363" s="10">
        <f>SUM(Z1363:AK1363)</f>
        <v>0</v>
      </c>
      <c r="AZ1363" s="2" t="s">
        <v>119</v>
      </c>
      <c r="BA1363" s="10">
        <f t="shared" si="150"/>
        <v>3.34</v>
      </c>
      <c r="BB1363" s="36" t="s">
        <v>118</v>
      </c>
      <c r="BC1363" s="39" t="str">
        <f t="shared" si="151"/>
        <v/>
      </c>
      <c r="BD1363" s="16">
        <f>SUM(AR1363:AW1363)</f>
        <v>70.040000000000006</v>
      </c>
      <c r="BE1363" s="10">
        <f>SUM(AL1363:AQ1363)</f>
        <v>20.04</v>
      </c>
      <c r="BF1363" s="12">
        <f t="shared" si="152"/>
        <v>0.77753108348135003</v>
      </c>
      <c r="BG1363" s="12">
        <f t="shared" si="153"/>
        <v>0.22246891651865008</v>
      </c>
      <c r="BH1363" s="9">
        <f t="shared" si="154"/>
        <v>90.08</v>
      </c>
      <c r="BI1363" s="39" t="str">
        <f t="shared" si="155"/>
        <v/>
      </c>
      <c r="BK1363" s="75"/>
    </row>
    <row r="1364" spans="1:63">
      <c r="A1364" s="2">
        <v>1361</v>
      </c>
      <c r="B1364" s="2">
        <v>2025</v>
      </c>
      <c r="C1364" s="1">
        <v>0</v>
      </c>
      <c r="D1364" s="37" t="str">
        <v>001fw00000599Z7AAI</v>
      </c>
      <c r="E1364" s="37" t="str">
        <v>SHIVASAMBHU CIMENT STORE</v>
      </c>
      <c r="F1364" s="37" t="str">
        <v>ODISHA</v>
      </c>
      <c r="G1364" s="37" t="str">
        <v>JAGATSINGHAPUR</v>
      </c>
      <c r="H1364" s="37">
        <v>0</v>
      </c>
      <c r="I1364" s="37" t="str">
        <v>Niyati Udyog Private Limited</v>
      </c>
      <c r="J1364" s="37" t="str">
        <v>Bidyut Ranjan Mishra</v>
      </c>
      <c r="K1364" s="37">
        <v>0</v>
      </c>
      <c r="L1364" s="37" t="str">
        <v>C13293</v>
      </c>
      <c r="M1364" s="37" t="str">
        <v>Central</v>
      </c>
      <c r="N1364" s="2">
        <v>754141</v>
      </c>
      <c r="O1364" s="2" t="str">
        <v>21CLBPM7881H1Z0</v>
      </c>
      <c r="P1364" s="2">
        <v>9437217768</v>
      </c>
      <c r="Q1364" s="2" t="str">
        <v>Aug'25</v>
      </c>
      <c r="R1364" s="2">
        <v>2026</v>
      </c>
      <c r="S1364" s="1">
        <v>0</v>
      </c>
      <c r="T1364" s="2">
        <v>60</v>
      </c>
      <c r="U1364" s="1">
        <v>0</v>
      </c>
      <c r="V1364" s="1" t="str">
        <v>Challenger</v>
      </c>
      <c r="W1364" s="10">
        <v>0</v>
      </c>
      <c r="X1364" s="10">
        <v>0</v>
      </c>
      <c r="Y1364" s="10">
        <v>0</v>
      </c>
      <c r="Z1364" s="10">
        <v>0</v>
      </c>
      <c r="AA1364" s="10">
        <v>0</v>
      </c>
      <c r="AB1364" s="10">
        <v>0</v>
      </c>
      <c r="AC1364" s="10">
        <v>0</v>
      </c>
      <c r="AD1364" s="10">
        <v>0</v>
      </c>
      <c r="AE1364" s="10">
        <v>0</v>
      </c>
      <c r="AF1364" s="10">
        <v>0</v>
      </c>
      <c r="AG1364" s="10">
        <v>0</v>
      </c>
      <c r="AH1364" s="10">
        <v>0</v>
      </c>
      <c r="AI1364" s="10">
        <v>0</v>
      </c>
      <c r="AJ1364" s="10">
        <v>0</v>
      </c>
      <c r="AK1364" s="10">
        <v>0</v>
      </c>
      <c r="AL1364" s="10">
        <v>0</v>
      </c>
      <c r="AM1364" s="10">
        <v>0</v>
      </c>
      <c r="AN1364" s="10">
        <v>0</v>
      </c>
      <c r="AO1364" s="10">
        <v>0</v>
      </c>
      <c r="AP1364" s="10">
        <v>7.53</v>
      </c>
      <c r="AQ1364" s="10">
        <v>1.05</v>
      </c>
      <c r="AR1364" s="10">
        <v>0</v>
      </c>
      <c r="AS1364" s="16">
        <v>0</v>
      </c>
      <c r="AT1364" s="16">
        <v>0</v>
      </c>
      <c r="AU1364" s="16">
        <v>0</v>
      </c>
      <c r="AV1364" s="16">
        <v>0</v>
      </c>
      <c r="AW1364" s="16" t="str">
        <v/>
      </c>
      <c r="AX1364" s="10">
        <f t="shared" si="149"/>
        <v>8.58</v>
      </c>
      <c r="AY1364" s="10">
        <f>SUM(Z1364:AK1364)</f>
        <v>0</v>
      </c>
      <c r="AZ1364" s="2" t="s">
        <v>119</v>
      </c>
      <c r="BA1364" s="10">
        <f t="shared" si="150"/>
        <v>1.43</v>
      </c>
      <c r="BB1364" s="36" t="s">
        <v>118</v>
      </c>
      <c r="BC1364" s="39" t="str">
        <f t="shared" si="151"/>
        <v/>
      </c>
      <c r="BD1364" s="16">
        <f>SUM(AR1364:AW1364)</f>
        <v>0</v>
      </c>
      <c r="BE1364" s="10">
        <f>SUM(AL1364:AQ1364)</f>
        <v>8.58</v>
      </c>
      <c r="BF1364" s="12">
        <f t="shared" si="152"/>
        <v>0</v>
      </c>
      <c r="BG1364" s="12">
        <f t="shared" si="153"/>
        <v>1</v>
      </c>
      <c r="BH1364" s="9">
        <f t="shared" si="154"/>
        <v>8.58</v>
      </c>
      <c r="BI1364" s="39" t="str">
        <f t="shared" si="155"/>
        <v/>
      </c>
      <c r="BK1364" s="75"/>
    </row>
    <row r="1365" spans="1:63">
      <c r="A1365" s="2">
        <v>1362</v>
      </c>
      <c r="B1365" s="2">
        <v>2025</v>
      </c>
      <c r="C1365" s="1">
        <v>0</v>
      </c>
      <c r="D1365" s="37" t="str">
        <v>001fw0000057mt4AAA</v>
      </c>
      <c r="E1365" s="37" t="str">
        <v>M/S SHREE KHATU SHYAM STORE</v>
      </c>
      <c r="F1365" s="37" t="str">
        <v>ODISHA</v>
      </c>
      <c r="G1365" s="37" t="str">
        <v>KHORDHA</v>
      </c>
      <c r="H1365" s="37">
        <v>0</v>
      </c>
      <c r="I1365" s="37" t="str">
        <v>Niyati Udyog Private Limited</v>
      </c>
      <c r="J1365" s="37" t="str">
        <v>Bidyut Ranjan Mishra</v>
      </c>
      <c r="K1365" s="37">
        <v>0</v>
      </c>
      <c r="L1365" s="37" t="str">
        <v>C13293</v>
      </c>
      <c r="M1365" s="37" t="str">
        <v>Central</v>
      </c>
      <c r="N1365" s="2">
        <v>752050</v>
      </c>
      <c r="O1365" s="2" t="str">
        <v>21AGAPS4669R1ZR</v>
      </c>
      <c r="P1365" s="2">
        <v>9437302113</v>
      </c>
      <c r="Q1365" s="2" t="str">
        <v>Aug'25</v>
      </c>
      <c r="R1365" s="2">
        <v>2026</v>
      </c>
      <c r="S1365" s="1">
        <v>0</v>
      </c>
      <c r="T1365" s="2">
        <v>80</v>
      </c>
      <c r="U1365" s="1">
        <v>0</v>
      </c>
      <c r="V1365" s="1" t="str">
        <v>Challenger</v>
      </c>
      <c r="W1365" s="10">
        <v>0</v>
      </c>
      <c r="X1365" s="10">
        <v>0</v>
      </c>
      <c r="Y1365" s="10">
        <v>0</v>
      </c>
      <c r="Z1365" s="10">
        <v>0</v>
      </c>
      <c r="AA1365" s="10">
        <v>0</v>
      </c>
      <c r="AB1365" s="10">
        <v>0</v>
      </c>
      <c r="AC1365" s="10">
        <v>0</v>
      </c>
      <c r="AD1365" s="10">
        <v>0</v>
      </c>
      <c r="AE1365" s="10">
        <v>0</v>
      </c>
      <c r="AF1365" s="10">
        <v>0</v>
      </c>
      <c r="AG1365" s="10">
        <v>0</v>
      </c>
      <c r="AH1365" s="10">
        <v>0</v>
      </c>
      <c r="AI1365" s="10">
        <v>0</v>
      </c>
      <c r="AJ1365" s="10">
        <v>0</v>
      </c>
      <c r="AK1365" s="10">
        <v>0</v>
      </c>
      <c r="AL1365" s="10">
        <v>0</v>
      </c>
      <c r="AM1365" s="10">
        <v>0</v>
      </c>
      <c r="AN1365" s="10">
        <v>0</v>
      </c>
      <c r="AO1365" s="10">
        <v>0</v>
      </c>
      <c r="AP1365" s="10">
        <v>3.05</v>
      </c>
      <c r="AQ1365" s="10">
        <v>0</v>
      </c>
      <c r="AR1365" s="10">
        <v>0</v>
      </c>
      <c r="AS1365" s="16">
        <v>0</v>
      </c>
      <c r="AT1365" s="16">
        <v>0</v>
      </c>
      <c r="AU1365" s="16">
        <v>0</v>
      </c>
      <c r="AV1365" s="16">
        <v>0</v>
      </c>
      <c r="AW1365" s="16" t="str">
        <v/>
      </c>
      <c r="AX1365" s="10">
        <f t="shared" si="149"/>
        <v>3.05</v>
      </c>
      <c r="AY1365" s="10">
        <f>SUM(Z1365:AK1365)</f>
        <v>0</v>
      </c>
      <c r="AZ1365" s="2" t="s">
        <v>119</v>
      </c>
      <c r="BA1365" s="10">
        <f t="shared" si="150"/>
        <v>0.5083333333333333</v>
      </c>
      <c r="BB1365" s="36" t="s">
        <v>118</v>
      </c>
      <c r="BC1365" s="39" t="str">
        <f t="shared" si="151"/>
        <v/>
      </c>
      <c r="BD1365" s="16">
        <f>SUM(AR1365:AW1365)</f>
        <v>0</v>
      </c>
      <c r="BE1365" s="10">
        <f>SUM(AL1365:AQ1365)</f>
        <v>3.05</v>
      </c>
      <c r="BF1365" s="12">
        <f t="shared" si="152"/>
        <v>0</v>
      </c>
      <c r="BG1365" s="12">
        <f t="shared" si="153"/>
        <v>1</v>
      </c>
      <c r="BH1365" s="9">
        <f t="shared" si="154"/>
        <v>3.05</v>
      </c>
      <c r="BI1365" s="39" t="str">
        <f t="shared" si="155"/>
        <v/>
      </c>
      <c r="BK1365" s="75"/>
    </row>
    <row r="1366" spans="1:63">
      <c r="A1366" s="2">
        <v>1363</v>
      </c>
      <c r="B1366" s="2">
        <v>2025</v>
      </c>
      <c r="C1366" s="1">
        <v>0</v>
      </c>
      <c r="D1366" s="37" t="str">
        <v>0015g00001Y5HOjAAN</v>
      </c>
      <c r="E1366" s="37" t="str">
        <v>Om Steel</v>
      </c>
      <c r="F1366" s="37" t="str">
        <v>UTTAR PRADESH</v>
      </c>
      <c r="G1366" s="37" t="str">
        <v>GAUTAM BUDDHA NAGAR</v>
      </c>
      <c r="H1366" s="37" t="str">
        <v>Noida</v>
      </c>
      <c r="I1366" s="37" t="str">
        <v>SHASHI STEELS CORPORATION</v>
      </c>
      <c r="J1366" s="37" t="str">
        <v>Abhijeet Biswas</v>
      </c>
      <c r="K1366" s="37">
        <v>0</v>
      </c>
      <c r="L1366" s="37" t="str">
        <v>C12816</v>
      </c>
      <c r="M1366" s="37" t="str">
        <v>North</v>
      </c>
      <c r="N1366" s="2">
        <v>201310</v>
      </c>
      <c r="O1366" s="2" t="str">
        <v>09AF1PA9103R1Z2</v>
      </c>
      <c r="P1366" s="2">
        <v>9899852315</v>
      </c>
      <c r="Q1366" s="2" t="str">
        <v>Aug'25</v>
      </c>
      <c r="R1366" s="2">
        <v>2026</v>
      </c>
      <c r="S1366" s="1">
        <v>0</v>
      </c>
      <c r="T1366" s="2">
        <v>50</v>
      </c>
      <c r="U1366" s="1">
        <v>0</v>
      </c>
      <c r="V1366" s="1" t="str">
        <v>Minor</v>
      </c>
      <c r="W1366" s="10">
        <v>0</v>
      </c>
      <c r="X1366" s="10">
        <v>0</v>
      </c>
      <c r="Y1366" s="10">
        <v>0</v>
      </c>
      <c r="Z1366" s="10">
        <v>0</v>
      </c>
      <c r="AA1366" s="10">
        <v>0</v>
      </c>
      <c r="AB1366" s="10">
        <v>0</v>
      </c>
      <c r="AC1366" s="10">
        <v>0</v>
      </c>
      <c r="AD1366" s="10">
        <v>0</v>
      </c>
      <c r="AE1366" s="10">
        <v>0</v>
      </c>
      <c r="AF1366" s="10">
        <v>0</v>
      </c>
      <c r="AG1366" s="10">
        <v>0</v>
      </c>
      <c r="AH1366" s="10">
        <v>0</v>
      </c>
      <c r="AI1366" s="10">
        <v>0</v>
      </c>
      <c r="AJ1366" s="10">
        <v>0</v>
      </c>
      <c r="AK1366" s="10">
        <v>0</v>
      </c>
      <c r="AL1366" s="10">
        <v>0</v>
      </c>
      <c r="AM1366" s="10">
        <v>0</v>
      </c>
      <c r="AN1366" s="10">
        <v>0</v>
      </c>
      <c r="AO1366" s="10">
        <v>0</v>
      </c>
      <c r="AP1366" s="10">
        <v>1.36</v>
      </c>
      <c r="AQ1366" s="10">
        <v>0</v>
      </c>
      <c r="AR1366" s="10">
        <v>0</v>
      </c>
      <c r="AS1366" s="16">
        <v>0</v>
      </c>
      <c r="AT1366" s="16">
        <v>0</v>
      </c>
      <c r="AU1366" s="16">
        <v>0</v>
      </c>
      <c r="AV1366" s="16">
        <v>0</v>
      </c>
      <c r="AW1366" s="16" t="str">
        <v/>
      </c>
      <c r="AX1366" s="10">
        <f t="shared" si="149"/>
        <v>1.36</v>
      </c>
      <c r="AY1366" s="10">
        <f>SUM(Z1366:AK1366)</f>
        <v>0</v>
      </c>
      <c r="AZ1366" s="2" t="s">
        <v>119</v>
      </c>
      <c r="BA1366" s="10">
        <f t="shared" si="150"/>
        <v>0.22666666666666668</v>
      </c>
      <c r="BB1366" s="36" t="s">
        <v>118</v>
      </c>
      <c r="BC1366" s="39" t="str">
        <f t="shared" si="151"/>
        <v/>
      </c>
      <c r="BD1366" s="16">
        <f>SUM(AR1366:AW1366)</f>
        <v>0</v>
      </c>
      <c r="BE1366" s="10">
        <f>SUM(AL1366:AQ1366)</f>
        <v>1.36</v>
      </c>
      <c r="BF1366" s="12">
        <f t="shared" si="152"/>
        <v>0</v>
      </c>
      <c r="BG1366" s="12">
        <f t="shared" si="153"/>
        <v>1</v>
      </c>
      <c r="BH1366" s="9">
        <f t="shared" si="154"/>
        <v>1.36</v>
      </c>
      <c r="BI1366" s="39" t="str">
        <f t="shared" si="155"/>
        <v/>
      </c>
      <c r="BK1366" s="75"/>
    </row>
    <row r="1367" spans="1:63">
      <c r="A1367" s="2">
        <v>1364</v>
      </c>
      <c r="B1367" s="2">
        <v>2025</v>
      </c>
      <c r="C1367" s="1">
        <v>0</v>
      </c>
      <c r="D1367" s="37" t="str">
        <v>0015g00001VB4TKAA1</v>
      </c>
      <c r="E1367" s="37" t="str">
        <v>Bharti Enterprises</v>
      </c>
      <c r="F1367" s="37" t="str">
        <v>UTTAR PRADESH</v>
      </c>
      <c r="G1367" s="37" t="str">
        <v>GAUTAM BUDDHA NAGAR</v>
      </c>
      <c r="H1367" s="37" t="str">
        <v>Noida</v>
      </c>
      <c r="I1367" s="37" t="str">
        <v>SHASHI STEELS CORPORATION</v>
      </c>
      <c r="J1367" s="37" t="str">
        <v>Abhijeet Biswas</v>
      </c>
      <c r="K1367" s="37">
        <v>0</v>
      </c>
      <c r="L1367" s="37" t="str">
        <v>C12816</v>
      </c>
      <c r="M1367" s="37" t="str">
        <v>North</v>
      </c>
      <c r="N1367" s="2">
        <v>201301</v>
      </c>
      <c r="O1367" s="2" t="str">
        <v>09ASJPG8906E1ZM</v>
      </c>
      <c r="P1367" s="2">
        <v>9650649245</v>
      </c>
      <c r="Q1367" s="2" t="str">
        <v>Aug'25</v>
      </c>
      <c r="R1367" s="2">
        <v>2026</v>
      </c>
      <c r="S1367" s="1">
        <v>0</v>
      </c>
      <c r="T1367" s="2">
        <v>100</v>
      </c>
      <c r="U1367" s="1">
        <v>0</v>
      </c>
      <c r="V1367" s="1" t="str">
        <v>Challenger</v>
      </c>
      <c r="W1367" s="10">
        <v>0</v>
      </c>
      <c r="X1367" s="10">
        <v>0</v>
      </c>
      <c r="Y1367" s="10">
        <v>0</v>
      </c>
      <c r="Z1367" s="10">
        <v>0</v>
      </c>
      <c r="AA1367" s="10">
        <v>0</v>
      </c>
      <c r="AB1367" s="10">
        <v>0</v>
      </c>
      <c r="AC1367" s="10">
        <v>0</v>
      </c>
      <c r="AD1367" s="10">
        <v>0</v>
      </c>
      <c r="AE1367" s="10">
        <v>0</v>
      </c>
      <c r="AF1367" s="10">
        <v>0</v>
      </c>
      <c r="AG1367" s="10">
        <v>0</v>
      </c>
      <c r="AH1367" s="10">
        <v>0</v>
      </c>
      <c r="AI1367" s="10">
        <v>0</v>
      </c>
      <c r="AJ1367" s="10">
        <v>0</v>
      </c>
      <c r="AK1367" s="10">
        <v>0</v>
      </c>
      <c r="AL1367" s="10">
        <v>0</v>
      </c>
      <c r="AM1367" s="10">
        <v>0</v>
      </c>
      <c r="AN1367" s="10">
        <v>0</v>
      </c>
      <c r="AO1367" s="10">
        <v>0</v>
      </c>
      <c r="AP1367" s="10">
        <v>2.5</v>
      </c>
      <c r="AQ1367" s="10">
        <v>0</v>
      </c>
      <c r="AR1367" s="10">
        <v>0</v>
      </c>
      <c r="AS1367" s="16">
        <v>0</v>
      </c>
      <c r="AT1367" s="16">
        <v>0</v>
      </c>
      <c r="AU1367" s="16">
        <v>0</v>
      </c>
      <c r="AV1367" s="16">
        <v>0</v>
      </c>
      <c r="AW1367" s="16" t="str">
        <v/>
      </c>
      <c r="AX1367" s="10">
        <f t="shared" si="149"/>
        <v>2.5</v>
      </c>
      <c r="AY1367" s="10">
        <f>SUM(Z1367:AK1367)</f>
        <v>0</v>
      </c>
      <c r="AZ1367" s="2" t="s">
        <v>119</v>
      </c>
      <c r="BA1367" s="10">
        <f t="shared" si="150"/>
        <v>0.41666666666666669</v>
      </c>
      <c r="BB1367" s="36" t="s">
        <v>118</v>
      </c>
      <c r="BC1367" s="39" t="str">
        <f t="shared" si="151"/>
        <v/>
      </c>
      <c r="BD1367" s="16">
        <f>SUM(AR1367:AW1367)</f>
        <v>0</v>
      </c>
      <c r="BE1367" s="10">
        <f>SUM(AL1367:AQ1367)</f>
        <v>2.5</v>
      </c>
      <c r="BF1367" s="12">
        <f t="shared" si="152"/>
        <v>0</v>
      </c>
      <c r="BG1367" s="12">
        <f t="shared" si="153"/>
        <v>1</v>
      </c>
      <c r="BH1367" s="9">
        <f t="shared" si="154"/>
        <v>2.5</v>
      </c>
      <c r="BI1367" s="39" t="str">
        <f t="shared" si="155"/>
        <v/>
      </c>
      <c r="BK1367" s="75"/>
    </row>
    <row r="1368" spans="1:63">
      <c r="A1368" s="2">
        <v>1365</v>
      </c>
      <c r="B1368" s="2">
        <v>2025</v>
      </c>
      <c r="C1368" s="1">
        <v>0</v>
      </c>
      <c r="D1368" s="37" t="str">
        <v>001J100000RyRCEIA3</v>
      </c>
      <c r="E1368" s="37" t="str">
        <v>AADARSH TRADERS</v>
      </c>
      <c r="F1368" s="37" t="str">
        <v>UTTAR PRADESH</v>
      </c>
      <c r="G1368" s="37" t="str">
        <v>BAGHPAT</v>
      </c>
      <c r="H1368" s="37" t="str">
        <v>Baghpat</v>
      </c>
      <c r="I1368" s="37" t="str">
        <v>OPTRIX INFRA LLP</v>
      </c>
      <c r="J1368" s="37" t="str">
        <v>Aashish Goyal</v>
      </c>
      <c r="K1368" s="37">
        <v>0</v>
      </c>
      <c r="L1368" s="37" t="str">
        <v>001J100000PJG7oIAH</v>
      </c>
      <c r="M1368" s="37" t="str">
        <v>North</v>
      </c>
      <c r="N1368" s="2">
        <v>250611</v>
      </c>
      <c r="O1368" s="2" t="str">
        <v>09AKJPT1080E1Z2</v>
      </c>
      <c r="P1368" s="2">
        <v>9837539921</v>
      </c>
      <c r="Q1368" s="2" t="str">
        <v>Aug'25</v>
      </c>
      <c r="R1368" s="2">
        <v>2026</v>
      </c>
      <c r="S1368" s="1">
        <v>0</v>
      </c>
      <c r="T1368" s="2">
        <v>100</v>
      </c>
      <c r="U1368" s="1">
        <v>0</v>
      </c>
      <c r="V1368" s="1" t="str">
        <v>Challenger</v>
      </c>
      <c r="W1368" s="10">
        <v>0</v>
      </c>
      <c r="X1368" s="10">
        <v>0</v>
      </c>
      <c r="Y1368" s="10">
        <v>0</v>
      </c>
      <c r="Z1368" s="10">
        <v>0</v>
      </c>
      <c r="AA1368" s="10">
        <v>0</v>
      </c>
      <c r="AB1368" s="10">
        <v>0</v>
      </c>
      <c r="AC1368" s="10">
        <v>0</v>
      </c>
      <c r="AD1368" s="10">
        <v>0</v>
      </c>
      <c r="AE1368" s="10">
        <v>0</v>
      </c>
      <c r="AF1368" s="10">
        <v>0</v>
      </c>
      <c r="AG1368" s="10">
        <v>0</v>
      </c>
      <c r="AH1368" s="10">
        <v>0</v>
      </c>
      <c r="AI1368" s="10">
        <v>0</v>
      </c>
      <c r="AJ1368" s="10">
        <v>0</v>
      </c>
      <c r="AK1368" s="10">
        <v>0</v>
      </c>
      <c r="AL1368" s="10">
        <v>0</v>
      </c>
      <c r="AM1368" s="10">
        <v>0</v>
      </c>
      <c r="AN1368" s="10">
        <v>0</v>
      </c>
      <c r="AO1368" s="10">
        <v>0</v>
      </c>
      <c r="AP1368" s="10">
        <v>2.5</v>
      </c>
      <c r="AQ1368" s="10">
        <v>0</v>
      </c>
      <c r="AR1368" s="10">
        <v>0</v>
      </c>
      <c r="AS1368" s="16">
        <v>0</v>
      </c>
      <c r="AT1368" s="16">
        <v>0</v>
      </c>
      <c r="AU1368" s="16">
        <v>0</v>
      </c>
      <c r="AV1368" s="16">
        <v>0</v>
      </c>
      <c r="AW1368" s="16" t="str">
        <v/>
      </c>
      <c r="AX1368" s="10">
        <f t="shared" si="149"/>
        <v>2.5</v>
      </c>
      <c r="AY1368" s="10">
        <f>SUM(Z1368:AK1368)</f>
        <v>0</v>
      </c>
      <c r="AZ1368" s="2" t="s">
        <v>119</v>
      </c>
      <c r="BA1368" s="10">
        <f t="shared" si="150"/>
        <v>0.41666666666666669</v>
      </c>
      <c r="BB1368" s="36" t="s">
        <v>118</v>
      </c>
      <c r="BC1368" s="39" t="str">
        <f t="shared" si="151"/>
        <v/>
      </c>
      <c r="BD1368" s="16">
        <f>SUM(AR1368:AW1368)</f>
        <v>0</v>
      </c>
      <c r="BE1368" s="10">
        <f>SUM(AL1368:AQ1368)</f>
        <v>2.5</v>
      </c>
      <c r="BF1368" s="12">
        <f t="shared" si="152"/>
        <v>0</v>
      </c>
      <c r="BG1368" s="12">
        <f t="shared" si="153"/>
        <v>1</v>
      </c>
      <c r="BH1368" s="9">
        <f t="shared" si="154"/>
        <v>2.5</v>
      </c>
      <c r="BI1368" s="39" t="str">
        <f t="shared" si="155"/>
        <v/>
      </c>
      <c r="BK1368" s="75"/>
    </row>
    <row r="1369" spans="1:63">
      <c r="A1369" s="2">
        <v>1366</v>
      </c>
      <c r="B1369" s="2">
        <v>2025</v>
      </c>
      <c r="C1369" s="1">
        <v>0</v>
      </c>
      <c r="D1369" s="37" t="str">
        <v>001fw000005K2sWAAS</v>
      </c>
      <c r="E1369" s="37" t="str">
        <v>M/S- GARAI PLUMBING HOUSE</v>
      </c>
      <c r="F1369" s="37" t="str">
        <v>WEST BENGAL</v>
      </c>
      <c r="G1369" s="37" t="str">
        <v>24 PARAGANAS SOUTH</v>
      </c>
      <c r="H1369" s="37">
        <v>0</v>
      </c>
      <c r="I1369" s="37" t="str">
        <v>KEDIA PIPES PRIVATE LMITED</v>
      </c>
      <c r="J1369" s="37" t="str">
        <v>Ragon Poddar</v>
      </c>
      <c r="K1369" s="37">
        <v>0</v>
      </c>
      <c r="L1369" s="37" t="str">
        <v>001J100000S140JIAR</v>
      </c>
      <c r="M1369" s="37" t="str">
        <v>East</v>
      </c>
      <c r="N1369" s="2">
        <v>743377</v>
      </c>
      <c r="O1369" s="2" t="str">
        <v>19AENPG2689G1Z2</v>
      </c>
      <c r="P1369" s="2">
        <v>8777481534</v>
      </c>
      <c r="Q1369" s="2" t="str">
        <v>Aug'25</v>
      </c>
      <c r="R1369" s="2">
        <v>2026</v>
      </c>
      <c r="S1369" s="1">
        <v>0</v>
      </c>
      <c r="T1369" s="2">
        <v>100</v>
      </c>
      <c r="U1369" s="1">
        <v>0</v>
      </c>
      <c r="V1369" s="1" t="str">
        <v>Challenger</v>
      </c>
      <c r="W1369" s="10">
        <v>0</v>
      </c>
      <c r="X1369" s="10">
        <v>0</v>
      </c>
      <c r="Y1369" s="10">
        <v>0</v>
      </c>
      <c r="Z1369" s="10">
        <v>0</v>
      </c>
      <c r="AA1369" s="10">
        <v>0</v>
      </c>
      <c r="AB1369" s="10">
        <v>0</v>
      </c>
      <c r="AC1369" s="10">
        <v>0</v>
      </c>
      <c r="AD1369" s="10">
        <v>0</v>
      </c>
      <c r="AE1369" s="10">
        <v>0</v>
      </c>
      <c r="AF1369" s="10">
        <v>0</v>
      </c>
      <c r="AG1369" s="10">
        <v>0</v>
      </c>
      <c r="AH1369" s="10">
        <v>0</v>
      </c>
      <c r="AI1369" s="10">
        <v>0</v>
      </c>
      <c r="AJ1369" s="10">
        <v>0</v>
      </c>
      <c r="AK1369" s="10">
        <v>0</v>
      </c>
      <c r="AL1369" s="10">
        <v>0</v>
      </c>
      <c r="AM1369" s="10">
        <v>0</v>
      </c>
      <c r="AN1369" s="10">
        <v>0</v>
      </c>
      <c r="AO1369" s="10">
        <v>0</v>
      </c>
      <c r="AP1369" s="10">
        <v>2.52</v>
      </c>
      <c r="AQ1369" s="10">
        <v>0</v>
      </c>
      <c r="AR1369" s="10">
        <v>0</v>
      </c>
      <c r="AS1369" s="16">
        <v>0</v>
      </c>
      <c r="AT1369" s="16">
        <v>0</v>
      </c>
      <c r="AU1369" s="16">
        <v>0</v>
      </c>
      <c r="AV1369" s="16">
        <v>0</v>
      </c>
      <c r="AW1369" s="16" t="str">
        <v/>
      </c>
      <c r="AX1369" s="10">
        <f t="shared" si="149"/>
        <v>2.52</v>
      </c>
      <c r="AY1369" s="10">
        <f>SUM(Z1369:AK1369)</f>
        <v>0</v>
      </c>
      <c r="AZ1369" s="2" t="s">
        <v>119</v>
      </c>
      <c r="BA1369" s="10">
        <f t="shared" si="150"/>
        <v>0.42</v>
      </c>
      <c r="BB1369" s="36" t="s">
        <v>118</v>
      </c>
      <c r="BC1369" s="39" t="str">
        <f t="shared" si="151"/>
        <v/>
      </c>
      <c r="BD1369" s="16">
        <f>SUM(AR1369:AW1369)</f>
        <v>0</v>
      </c>
      <c r="BE1369" s="10">
        <f>SUM(AL1369:AQ1369)</f>
        <v>2.52</v>
      </c>
      <c r="BF1369" s="12">
        <f t="shared" si="152"/>
        <v>0</v>
      </c>
      <c r="BG1369" s="12">
        <f t="shared" si="153"/>
        <v>1</v>
      </c>
      <c r="BH1369" s="9">
        <f t="shared" si="154"/>
        <v>2.52</v>
      </c>
      <c r="BI1369" s="39" t="str">
        <f t="shared" si="155"/>
        <v/>
      </c>
      <c r="BK1369" s="75"/>
    </row>
    <row r="1370" spans="1:63">
      <c r="A1370" s="2">
        <v>1367</v>
      </c>
      <c r="B1370" s="2">
        <v>2025</v>
      </c>
      <c r="C1370" s="1">
        <v>0</v>
      </c>
      <c r="D1370" s="37" t="str">
        <v>001J100000Tug5nIAB</v>
      </c>
      <c r="E1370" s="37" t="str">
        <v>M/S SAWARIYA P DEPO</v>
      </c>
      <c r="F1370" s="37" t="str">
        <v>UTTAR PRADESH</v>
      </c>
      <c r="G1370" s="37" t="str">
        <v>SONBHADRA</v>
      </c>
      <c r="H1370" s="37">
        <v>0</v>
      </c>
      <c r="I1370" s="37" t="str">
        <v>GLOBAL IRONTRADING PVT. LTD.</v>
      </c>
      <c r="J1370" s="37" t="str">
        <v>Divyansh Dhawal</v>
      </c>
      <c r="K1370" s="37">
        <v>0</v>
      </c>
      <c r="L1370" s="37" t="str">
        <v>C12819</v>
      </c>
      <c r="M1370" s="37" t="str">
        <v>North</v>
      </c>
      <c r="N1370" s="2">
        <v>231219</v>
      </c>
      <c r="O1370" s="2" t="str">
        <v>09BGDPB9358N1ZU</v>
      </c>
      <c r="P1370" s="2">
        <v>9918123485</v>
      </c>
      <c r="Q1370" s="2" t="str">
        <v>Aug'25</v>
      </c>
      <c r="R1370" s="2">
        <v>2026</v>
      </c>
      <c r="S1370" s="1">
        <v>0</v>
      </c>
      <c r="T1370" s="2">
        <v>200</v>
      </c>
      <c r="U1370" s="1">
        <v>0</v>
      </c>
      <c r="V1370" s="1" t="str">
        <v>Challenger</v>
      </c>
      <c r="W1370" s="10">
        <v>0</v>
      </c>
      <c r="X1370" s="10">
        <v>0</v>
      </c>
      <c r="Y1370" s="10">
        <v>0</v>
      </c>
      <c r="Z1370" s="10">
        <v>0</v>
      </c>
      <c r="AA1370" s="10">
        <v>0</v>
      </c>
      <c r="AB1370" s="10">
        <v>0</v>
      </c>
      <c r="AC1370" s="10">
        <v>0</v>
      </c>
      <c r="AD1370" s="10">
        <v>0</v>
      </c>
      <c r="AE1370" s="10">
        <v>0</v>
      </c>
      <c r="AF1370" s="10">
        <v>0</v>
      </c>
      <c r="AG1370" s="10">
        <v>0</v>
      </c>
      <c r="AH1370" s="10">
        <v>0</v>
      </c>
      <c r="AI1370" s="10">
        <v>0</v>
      </c>
      <c r="AJ1370" s="10">
        <v>0</v>
      </c>
      <c r="AK1370" s="10">
        <v>0</v>
      </c>
      <c r="AL1370" s="10">
        <v>0</v>
      </c>
      <c r="AM1370" s="10">
        <v>0</v>
      </c>
      <c r="AN1370" s="10">
        <v>0</v>
      </c>
      <c r="AO1370" s="10">
        <v>0</v>
      </c>
      <c r="AP1370" s="10">
        <v>25.17</v>
      </c>
      <c r="AQ1370" s="10">
        <v>0</v>
      </c>
      <c r="AR1370" s="10">
        <v>0</v>
      </c>
      <c r="AS1370" s="16">
        <v>32.9</v>
      </c>
      <c r="AT1370" s="16">
        <v>0</v>
      </c>
      <c r="AU1370" s="16">
        <v>0</v>
      </c>
      <c r="AV1370" s="16">
        <v>0</v>
      </c>
      <c r="AW1370" s="16" t="str">
        <v/>
      </c>
      <c r="AX1370" s="10">
        <f t="shared" si="149"/>
        <v>58.07</v>
      </c>
      <c r="AY1370" s="10">
        <f>SUM(Z1370:AK1370)</f>
        <v>0</v>
      </c>
      <c r="AZ1370" s="2" t="s">
        <v>119</v>
      </c>
      <c r="BA1370" s="10">
        <f t="shared" si="150"/>
        <v>4.1950000000000003</v>
      </c>
      <c r="BB1370" s="36" t="s">
        <v>118</v>
      </c>
      <c r="BC1370" s="39" t="str">
        <f t="shared" si="151"/>
        <v/>
      </c>
      <c r="BD1370" s="16">
        <f>SUM(AR1370:AW1370)</f>
        <v>32.9</v>
      </c>
      <c r="BE1370" s="10">
        <f>SUM(AL1370:AQ1370)</f>
        <v>25.17</v>
      </c>
      <c r="BF1370" s="12">
        <f t="shared" si="152"/>
        <v>0.56655760289306012</v>
      </c>
      <c r="BG1370" s="12">
        <f t="shared" si="153"/>
        <v>0.43344239710693994</v>
      </c>
      <c r="BH1370" s="9">
        <f t="shared" si="154"/>
        <v>58.07</v>
      </c>
      <c r="BI1370" s="39" t="str">
        <f t="shared" si="155"/>
        <v/>
      </c>
      <c r="BK1370" s="75"/>
    </row>
    <row r="1371" spans="1:63">
      <c r="A1371" s="2">
        <v>1368</v>
      </c>
      <c r="B1371" s="2">
        <v>2025</v>
      </c>
      <c r="C1371" s="1">
        <v>0</v>
      </c>
      <c r="D1371" s="37" t="str">
        <v>001J100000Ry2SfIAJ</v>
      </c>
      <c r="E1371" s="37" t="str">
        <v>MAHAVEER HARDWARE STORE</v>
      </c>
      <c r="F1371" s="37" t="str">
        <v>HARYANA</v>
      </c>
      <c r="G1371" s="37" t="str">
        <v>SONIPAT</v>
      </c>
      <c r="H1371" s="37">
        <v>0</v>
      </c>
      <c r="I1371" s="37" t="str">
        <v>JAI DURGA STEELS</v>
      </c>
      <c r="J1371" s="37" t="str">
        <v>Sunny Bhutani</v>
      </c>
      <c r="K1371" s="37">
        <v>0</v>
      </c>
      <c r="L1371" s="37" t="str">
        <v>C12830</v>
      </c>
      <c r="M1371" s="37" t="str">
        <v>North</v>
      </c>
      <c r="N1371" s="2">
        <v>131101</v>
      </c>
      <c r="O1371" s="2" t="str">
        <v>06BCFPR3868F1ZC</v>
      </c>
      <c r="P1371" s="2">
        <v>8295672677</v>
      </c>
      <c r="Q1371" s="2" t="str">
        <v>Aug'25</v>
      </c>
      <c r="R1371" s="2">
        <v>2026</v>
      </c>
      <c r="S1371" s="1">
        <v>0</v>
      </c>
      <c r="T1371" s="2">
        <v>110</v>
      </c>
      <c r="U1371" s="1">
        <v>0</v>
      </c>
      <c r="V1371" s="1" t="str">
        <v>Challenger</v>
      </c>
      <c r="W1371" s="10">
        <v>0</v>
      </c>
      <c r="X1371" s="10">
        <v>0</v>
      </c>
      <c r="Y1371" s="10">
        <v>0</v>
      </c>
      <c r="Z1371" s="10">
        <v>0</v>
      </c>
      <c r="AA1371" s="10">
        <v>0</v>
      </c>
      <c r="AB1371" s="10">
        <v>0</v>
      </c>
      <c r="AC1371" s="10">
        <v>0</v>
      </c>
      <c r="AD1371" s="10">
        <v>0</v>
      </c>
      <c r="AE1371" s="10">
        <v>0</v>
      </c>
      <c r="AF1371" s="10">
        <v>0</v>
      </c>
      <c r="AG1371" s="10">
        <v>0</v>
      </c>
      <c r="AH1371" s="10">
        <v>0</v>
      </c>
      <c r="AI1371" s="10">
        <v>0</v>
      </c>
      <c r="AJ1371" s="10">
        <v>0</v>
      </c>
      <c r="AK1371" s="10">
        <v>0</v>
      </c>
      <c r="AL1371" s="10">
        <v>0</v>
      </c>
      <c r="AM1371" s="10">
        <v>0</v>
      </c>
      <c r="AN1371" s="10">
        <v>0</v>
      </c>
      <c r="AO1371" s="10">
        <v>0</v>
      </c>
      <c r="AP1371" s="10">
        <v>12.03</v>
      </c>
      <c r="AQ1371" s="10">
        <v>0</v>
      </c>
      <c r="AR1371" s="10">
        <v>0</v>
      </c>
      <c r="AS1371" s="16">
        <v>0</v>
      </c>
      <c r="AT1371" s="16">
        <v>0</v>
      </c>
      <c r="AU1371" s="16">
        <v>0</v>
      </c>
      <c r="AV1371" s="16">
        <v>0</v>
      </c>
      <c r="AW1371" s="16" t="str">
        <v/>
      </c>
      <c r="AX1371" s="10">
        <f t="shared" si="149"/>
        <v>12.03</v>
      </c>
      <c r="AY1371" s="10">
        <f>SUM(Z1371:AK1371)</f>
        <v>0</v>
      </c>
      <c r="AZ1371" s="2" t="s">
        <v>119</v>
      </c>
      <c r="BA1371" s="10">
        <f t="shared" si="150"/>
        <v>2.0049999999999999</v>
      </c>
      <c r="BB1371" s="36" t="s">
        <v>118</v>
      </c>
      <c r="BC1371" s="39" t="str">
        <f t="shared" si="151"/>
        <v/>
      </c>
      <c r="BD1371" s="16">
        <f>SUM(AR1371:AW1371)</f>
        <v>0</v>
      </c>
      <c r="BE1371" s="10">
        <f>SUM(AL1371:AQ1371)</f>
        <v>12.03</v>
      </c>
      <c r="BF1371" s="12">
        <f t="shared" si="152"/>
        <v>0</v>
      </c>
      <c r="BG1371" s="12">
        <f t="shared" si="153"/>
        <v>1</v>
      </c>
      <c r="BH1371" s="9">
        <f t="shared" si="154"/>
        <v>12.03</v>
      </c>
      <c r="BI1371" s="39" t="str">
        <f t="shared" si="155"/>
        <v/>
      </c>
      <c r="BK1371" s="75"/>
    </row>
    <row r="1372" spans="1:63">
      <c r="A1372" s="2">
        <v>1369</v>
      </c>
      <c r="B1372" s="2">
        <v>2025</v>
      </c>
      <c r="C1372" s="1">
        <v>0</v>
      </c>
      <c r="D1372" s="37" t="str">
        <v>001fw000004hGwxAAE</v>
      </c>
      <c r="E1372" s="37" t="str">
        <v>SHARVI ENTERPRISES</v>
      </c>
      <c r="F1372" s="37" t="str">
        <v>MADHYA PRADESH</v>
      </c>
      <c r="G1372" s="37" t="str">
        <v>DHAR</v>
      </c>
      <c r="H1372" s="37">
        <v>0</v>
      </c>
      <c r="I1372" s="37" t="str">
        <v>R. K. ENTERPRISES</v>
      </c>
      <c r="J1372" s="37" t="str">
        <v>Yogeshwar Richhariya</v>
      </c>
      <c r="K1372" s="37">
        <v>0</v>
      </c>
      <c r="L1372" s="37" t="str">
        <v>001J1000005ZfroIAC</v>
      </c>
      <c r="M1372" s="37" t="str">
        <v>Central</v>
      </c>
      <c r="N1372" s="2">
        <v>454331</v>
      </c>
      <c r="O1372" s="2" t="str">
        <v>23AYEPA9678G1ZC</v>
      </c>
      <c r="P1372" s="2">
        <v>8982229996</v>
      </c>
      <c r="Q1372" s="2" t="str">
        <v>Aug'25</v>
      </c>
      <c r="R1372" s="2">
        <v>2026</v>
      </c>
      <c r="S1372" s="1">
        <v>0</v>
      </c>
      <c r="T1372" s="2">
        <v>100</v>
      </c>
      <c r="U1372" s="1">
        <v>3.3744666666666667</v>
      </c>
      <c r="V1372" s="1" t="str">
        <v>Star</v>
      </c>
      <c r="W1372" s="10">
        <v>0</v>
      </c>
      <c r="X1372" s="10">
        <v>0</v>
      </c>
      <c r="Y1372" s="10">
        <v>0</v>
      </c>
      <c r="Z1372" s="10">
        <v>0</v>
      </c>
      <c r="AA1372" s="10">
        <v>0</v>
      </c>
      <c r="AB1372" s="10">
        <v>0</v>
      </c>
      <c r="AC1372" s="10">
        <v>0</v>
      </c>
      <c r="AD1372" s="10">
        <v>0</v>
      </c>
      <c r="AE1372" s="10">
        <v>0</v>
      </c>
      <c r="AF1372" s="10">
        <v>0</v>
      </c>
      <c r="AG1372" s="10">
        <v>0</v>
      </c>
      <c r="AH1372" s="10">
        <v>0</v>
      </c>
      <c r="AI1372" s="10">
        <v>0</v>
      </c>
      <c r="AJ1372" s="10">
        <v>0</v>
      </c>
      <c r="AK1372" s="10">
        <v>0</v>
      </c>
      <c r="AL1372" s="10">
        <v>0</v>
      </c>
      <c r="AM1372" s="10">
        <v>0</v>
      </c>
      <c r="AN1372" s="10">
        <v>0</v>
      </c>
      <c r="AO1372" s="10">
        <v>0</v>
      </c>
      <c r="AP1372" s="10">
        <v>35</v>
      </c>
      <c r="AQ1372" s="10">
        <v>51</v>
      </c>
      <c r="AR1372" s="10">
        <v>46.77</v>
      </c>
      <c r="AS1372" s="16">
        <v>195.52</v>
      </c>
      <c r="AT1372" s="16">
        <v>535.79</v>
      </c>
      <c r="AU1372" s="16">
        <v>349</v>
      </c>
      <c r="AV1372" s="16">
        <v>127.55</v>
      </c>
      <c r="AW1372" s="16">
        <v>5</v>
      </c>
      <c r="AX1372" s="10">
        <f t="shared" si="149"/>
        <v>1345.6299999999999</v>
      </c>
      <c r="AY1372" s="10">
        <f>SUM(Z1372:AK1372)</f>
        <v>0</v>
      </c>
      <c r="AZ1372" s="2" t="s">
        <v>119</v>
      </c>
      <c r="BA1372" s="10">
        <f t="shared" si="150"/>
        <v>14.333333333333334</v>
      </c>
      <c r="BB1372" s="36" t="s">
        <v>118</v>
      </c>
      <c r="BC1372" s="39" t="str">
        <f t="shared" si="151"/>
        <v>E</v>
      </c>
      <c r="BD1372" s="16">
        <f>SUM(AR1372:AW1372)</f>
        <v>1259.6299999999999</v>
      </c>
      <c r="BE1372" s="10">
        <f>SUM(AL1372:AQ1372)</f>
        <v>86</v>
      </c>
      <c r="BF1372" s="12">
        <f t="shared" si="152"/>
        <v>0.93608941536677992</v>
      </c>
      <c r="BG1372" s="12">
        <f t="shared" si="153"/>
        <v>6.3910584633220135E-2</v>
      </c>
      <c r="BH1372" s="9">
        <f t="shared" si="154"/>
        <v>1345.6299999999999</v>
      </c>
      <c r="BI1372" s="39" t="str">
        <f t="shared" si="155"/>
        <v>E</v>
      </c>
      <c r="BJ1372" s="1" t="str">
        <f>_xlfn.XLOOKUP(D1372,'Holi gift'!A:A,'Holi gift'!A:A,"",0,1)</f>
        <v>001fw000004hGwxAAE</v>
      </c>
      <c r="BK1372" s="75"/>
    </row>
    <row r="1373" spans="1:63">
      <c r="A1373" s="2">
        <v>1370</v>
      </c>
      <c r="B1373" s="2">
        <v>2025</v>
      </c>
      <c r="C1373" s="1">
        <v>0</v>
      </c>
      <c r="D1373" s="37" t="str">
        <v>0015g00001UBHngAAH</v>
      </c>
      <c r="E1373" s="37" t="str">
        <v>Vinod Traders</v>
      </c>
      <c r="F1373" s="37" t="str">
        <v>MADHYA PRADESH</v>
      </c>
      <c r="G1373" s="37" t="str">
        <v>BHOPAL</v>
      </c>
      <c r="H1373" s="37" t="str">
        <v>Huzur</v>
      </c>
      <c r="I1373" s="37" t="str">
        <v>Global Steel</v>
      </c>
      <c r="J1373" s="37" t="str">
        <v>Rubean Luther</v>
      </c>
      <c r="K1373" s="37">
        <v>0</v>
      </c>
      <c r="L1373" s="37" t="str">
        <v>C13471</v>
      </c>
      <c r="M1373" s="37" t="str">
        <v>Central</v>
      </c>
      <c r="N1373" s="2">
        <v>462001</v>
      </c>
      <c r="O1373" s="2" t="str">
        <v>22AEOPG6276J1Z6</v>
      </c>
      <c r="P1373" s="2">
        <v>9425019805</v>
      </c>
      <c r="Q1373" s="2" t="str">
        <v>Aug'25</v>
      </c>
      <c r="R1373" s="2">
        <v>2026</v>
      </c>
      <c r="S1373" s="1">
        <v>0</v>
      </c>
      <c r="T1373" s="2">
        <v>120</v>
      </c>
      <c r="U1373" s="1">
        <v>0.10555555555555556</v>
      </c>
      <c r="V1373" s="1" t="str">
        <v>Star</v>
      </c>
      <c r="W1373" s="10">
        <v>0</v>
      </c>
      <c r="X1373" s="10">
        <v>0</v>
      </c>
      <c r="Y1373" s="10">
        <v>0</v>
      </c>
      <c r="Z1373" s="10">
        <v>0</v>
      </c>
      <c r="AA1373" s="10">
        <v>0</v>
      </c>
      <c r="AB1373" s="10">
        <v>0</v>
      </c>
      <c r="AC1373" s="10">
        <v>0</v>
      </c>
      <c r="AD1373" s="10">
        <v>0</v>
      </c>
      <c r="AE1373" s="10">
        <v>0</v>
      </c>
      <c r="AF1373" s="10">
        <v>0</v>
      </c>
      <c r="AG1373" s="10">
        <v>0</v>
      </c>
      <c r="AH1373" s="10">
        <v>0</v>
      </c>
      <c r="AI1373" s="10">
        <v>0</v>
      </c>
      <c r="AJ1373" s="10">
        <v>0</v>
      </c>
      <c r="AK1373" s="10">
        <v>0</v>
      </c>
      <c r="AL1373" s="10">
        <v>0</v>
      </c>
      <c r="AM1373" s="10">
        <v>0</v>
      </c>
      <c r="AN1373" s="10">
        <v>0</v>
      </c>
      <c r="AO1373" s="10">
        <v>0</v>
      </c>
      <c r="AP1373" s="10">
        <v>2.5</v>
      </c>
      <c r="AQ1373" s="10">
        <v>0</v>
      </c>
      <c r="AR1373" s="10">
        <v>0</v>
      </c>
      <c r="AS1373" s="16">
        <v>5</v>
      </c>
      <c r="AT1373" s="16">
        <v>14</v>
      </c>
      <c r="AU1373" s="16">
        <v>2</v>
      </c>
      <c r="AV1373" s="16">
        <v>22</v>
      </c>
      <c r="AW1373" s="16" t="str">
        <v/>
      </c>
      <c r="AX1373" s="10">
        <f t="shared" si="149"/>
        <v>45.5</v>
      </c>
      <c r="AY1373" s="10">
        <f>SUM(Z1373:AK1373)</f>
        <v>0</v>
      </c>
      <c r="AZ1373" s="2" t="s">
        <v>119</v>
      </c>
      <c r="BA1373" s="10">
        <f t="shared" si="150"/>
        <v>0.41666666666666669</v>
      </c>
      <c r="BB1373" s="36" t="s">
        <v>118</v>
      </c>
      <c r="BC1373" s="39" t="str">
        <f t="shared" si="151"/>
        <v/>
      </c>
      <c r="BD1373" s="16">
        <f>SUM(AR1373:AW1373)</f>
        <v>43</v>
      </c>
      <c r="BE1373" s="10">
        <f>SUM(AL1373:AQ1373)</f>
        <v>2.5</v>
      </c>
      <c r="BF1373" s="12">
        <f t="shared" si="152"/>
        <v>0.94505494505494503</v>
      </c>
      <c r="BG1373" s="12">
        <f t="shared" si="153"/>
        <v>5.4945054945054944E-2</v>
      </c>
      <c r="BH1373" s="9">
        <f t="shared" si="154"/>
        <v>45.5</v>
      </c>
      <c r="BI1373" s="39" t="str">
        <f t="shared" si="155"/>
        <v/>
      </c>
      <c r="BK1373" s="75"/>
    </row>
    <row r="1374" spans="1:63">
      <c r="A1374" s="2">
        <v>1371</v>
      </c>
      <c r="B1374" s="2">
        <v>2025</v>
      </c>
      <c r="C1374" s="1">
        <v>0</v>
      </c>
      <c r="D1374" s="37" t="str">
        <v>001fw000001PS0cAAG</v>
      </c>
      <c r="E1374" s="37" t="str">
        <v>SHAMIM HARDWARE</v>
      </c>
      <c r="F1374" s="37" t="str">
        <v>WEST BENGAL</v>
      </c>
      <c r="G1374" s="37" t="str">
        <v>MALDAH</v>
      </c>
      <c r="H1374" s="37">
        <v>0</v>
      </c>
      <c r="I1374" s="37" t="str">
        <v>MAHESHWARI TRADERS</v>
      </c>
      <c r="J1374" s="37" t="str">
        <v>Partha Mondal</v>
      </c>
      <c r="K1374" s="37">
        <v>0</v>
      </c>
      <c r="L1374" s="37" t="str">
        <v>001J100000Vo7AiIAJ</v>
      </c>
      <c r="M1374" s="37" t="str">
        <v>East</v>
      </c>
      <c r="N1374" s="2">
        <v>732203</v>
      </c>
      <c r="O1374" s="2" t="str">
        <v>19AAIPF7479E1ZE</v>
      </c>
      <c r="P1374" s="2">
        <v>7001216007</v>
      </c>
      <c r="Q1374" s="2" t="str">
        <v>Aug'25</v>
      </c>
      <c r="R1374" s="2">
        <v>2026</v>
      </c>
      <c r="S1374" s="1">
        <v>0</v>
      </c>
      <c r="T1374" s="2">
        <v>100</v>
      </c>
      <c r="U1374" s="1">
        <v>5.9933333333333332E-2</v>
      </c>
      <c r="V1374" s="1" t="str">
        <v>Challenger</v>
      </c>
      <c r="W1374" s="10">
        <v>0</v>
      </c>
      <c r="X1374" s="10">
        <v>0</v>
      </c>
      <c r="Y1374" s="10">
        <v>0</v>
      </c>
      <c r="Z1374" s="10">
        <v>0</v>
      </c>
      <c r="AA1374" s="10">
        <v>0</v>
      </c>
      <c r="AB1374" s="10">
        <v>0</v>
      </c>
      <c r="AC1374" s="10">
        <v>0</v>
      </c>
      <c r="AD1374" s="10">
        <v>0</v>
      </c>
      <c r="AE1374" s="10">
        <v>0</v>
      </c>
      <c r="AF1374" s="10">
        <v>0</v>
      </c>
      <c r="AG1374" s="10">
        <v>0</v>
      </c>
      <c r="AH1374" s="10">
        <v>0</v>
      </c>
      <c r="AI1374" s="10">
        <v>0</v>
      </c>
      <c r="AJ1374" s="10">
        <v>0</v>
      </c>
      <c r="AK1374" s="10">
        <v>0</v>
      </c>
      <c r="AL1374" s="10">
        <v>0</v>
      </c>
      <c r="AM1374" s="10">
        <v>0</v>
      </c>
      <c r="AN1374" s="10">
        <v>0</v>
      </c>
      <c r="AO1374" s="10">
        <v>0</v>
      </c>
      <c r="AP1374" s="10">
        <v>10.050000000000001</v>
      </c>
      <c r="AQ1374" s="10">
        <v>20.21</v>
      </c>
      <c r="AR1374" s="10">
        <v>0</v>
      </c>
      <c r="AS1374" s="16">
        <v>25.25</v>
      </c>
      <c r="AT1374" s="16">
        <v>14.98</v>
      </c>
      <c r="AU1374" s="16">
        <v>3</v>
      </c>
      <c r="AV1374" s="16">
        <v>0</v>
      </c>
      <c r="AW1374" s="16" t="str">
        <v/>
      </c>
      <c r="AX1374" s="10">
        <f t="shared" si="149"/>
        <v>73.490000000000009</v>
      </c>
      <c r="AY1374" s="10">
        <f>SUM(Z1374:AK1374)</f>
        <v>0</v>
      </c>
      <c r="AZ1374" s="2" t="s">
        <v>119</v>
      </c>
      <c r="BA1374" s="10">
        <f t="shared" si="150"/>
        <v>5.0433333333333339</v>
      </c>
      <c r="BB1374" s="36" t="s">
        <v>118</v>
      </c>
      <c r="BC1374" s="39" t="str">
        <f t="shared" si="151"/>
        <v/>
      </c>
      <c r="BD1374" s="16">
        <f>SUM(AR1374:AW1374)</f>
        <v>43.230000000000004</v>
      </c>
      <c r="BE1374" s="10">
        <f>SUM(AL1374:AQ1374)</f>
        <v>30.26</v>
      </c>
      <c r="BF1374" s="12">
        <f t="shared" si="152"/>
        <v>0.58824329840794665</v>
      </c>
      <c r="BG1374" s="12">
        <f t="shared" si="153"/>
        <v>0.4117567015920533</v>
      </c>
      <c r="BH1374" s="9">
        <f t="shared" si="154"/>
        <v>73.490000000000009</v>
      </c>
      <c r="BI1374" s="39" t="str">
        <f t="shared" si="155"/>
        <v/>
      </c>
      <c r="BK1374" s="75"/>
    </row>
    <row r="1375" spans="1:63">
      <c r="A1375" s="2">
        <v>1372</v>
      </c>
      <c r="B1375" s="2">
        <v>2025</v>
      </c>
      <c r="C1375" s="1">
        <v>0</v>
      </c>
      <c r="D1375" s="37" t="str">
        <v>001J100000VnKYQIA3</v>
      </c>
      <c r="E1375" s="37" t="str">
        <v>BALAJI CEMENT AGENCY</v>
      </c>
      <c r="F1375" s="37" t="str">
        <v>UTTAR PRADESH</v>
      </c>
      <c r="G1375" s="37" t="str">
        <v>AGRA</v>
      </c>
      <c r="H1375" s="37">
        <v>0</v>
      </c>
      <c r="I1375" s="37" t="str">
        <v>DINESH STEEL PRIVATE LIMITED</v>
      </c>
      <c r="J1375" s="37" t="str">
        <v>Pankaj Garg</v>
      </c>
      <c r="K1375" s="37">
        <v>0</v>
      </c>
      <c r="L1375" s="37" t="str">
        <v>C12820</v>
      </c>
      <c r="M1375" s="37" t="str">
        <v>North</v>
      </c>
      <c r="N1375" s="2">
        <v>283104</v>
      </c>
      <c r="O1375" s="2" t="str">
        <v>09COOPS9664A1ZA</v>
      </c>
      <c r="P1375" s="2">
        <v>9536413151</v>
      </c>
      <c r="Q1375" s="2" t="str">
        <v>Aug'25</v>
      </c>
      <c r="R1375" s="2">
        <v>2026</v>
      </c>
      <c r="S1375" s="1">
        <v>0</v>
      </c>
      <c r="T1375" s="2" t="str">
        <v/>
      </c>
      <c r="U1375" s="1">
        <v>0</v>
      </c>
      <c r="V1375" s="1" t="str">
        <v>Potential Not updated</v>
      </c>
      <c r="W1375" s="10">
        <v>0</v>
      </c>
      <c r="X1375" s="10">
        <v>0</v>
      </c>
      <c r="Y1375" s="10">
        <v>0</v>
      </c>
      <c r="Z1375" s="10">
        <v>0</v>
      </c>
      <c r="AA1375" s="10">
        <v>0</v>
      </c>
      <c r="AB1375" s="10">
        <v>0</v>
      </c>
      <c r="AC1375" s="10">
        <v>0</v>
      </c>
      <c r="AD1375" s="10">
        <v>0</v>
      </c>
      <c r="AE1375" s="10">
        <v>0</v>
      </c>
      <c r="AF1375" s="10">
        <v>0</v>
      </c>
      <c r="AG1375" s="10">
        <v>0</v>
      </c>
      <c r="AH1375" s="10">
        <v>0</v>
      </c>
      <c r="AI1375" s="10">
        <v>0</v>
      </c>
      <c r="AJ1375" s="10">
        <v>0</v>
      </c>
      <c r="AK1375" s="10">
        <v>0</v>
      </c>
      <c r="AL1375" s="10">
        <v>0</v>
      </c>
      <c r="AM1375" s="10">
        <v>0</v>
      </c>
      <c r="AN1375" s="10">
        <v>0</v>
      </c>
      <c r="AO1375" s="10">
        <v>0</v>
      </c>
      <c r="AP1375" s="10">
        <v>4</v>
      </c>
      <c r="AQ1375" s="10">
        <v>0</v>
      </c>
      <c r="AR1375" s="10">
        <v>4</v>
      </c>
      <c r="AS1375" s="16">
        <v>0</v>
      </c>
      <c r="AT1375" s="16">
        <v>6</v>
      </c>
      <c r="AU1375" s="16">
        <v>0</v>
      </c>
      <c r="AV1375" s="16">
        <v>3</v>
      </c>
      <c r="AW1375" s="16" t="str">
        <v/>
      </c>
      <c r="AX1375" s="10">
        <f t="shared" si="149"/>
        <v>17</v>
      </c>
      <c r="AY1375" s="10">
        <f>SUM(Z1375:AK1375)</f>
        <v>0</v>
      </c>
      <c r="AZ1375" s="2" t="s">
        <v>119</v>
      </c>
      <c r="BA1375" s="10">
        <f t="shared" si="150"/>
        <v>0.66666666666666663</v>
      </c>
      <c r="BB1375" s="36" t="s">
        <v>118</v>
      </c>
      <c r="BC1375" s="39" t="str">
        <f t="shared" si="151"/>
        <v/>
      </c>
      <c r="BD1375" s="16">
        <f>SUM(AR1375:AW1375)</f>
        <v>13</v>
      </c>
      <c r="BE1375" s="10">
        <f>SUM(AL1375:AQ1375)</f>
        <v>4</v>
      </c>
      <c r="BF1375" s="12">
        <f t="shared" si="152"/>
        <v>0.76470588235294112</v>
      </c>
      <c r="BG1375" s="12">
        <f t="shared" si="153"/>
        <v>0.23529411764705882</v>
      </c>
      <c r="BH1375" s="9">
        <f t="shared" si="154"/>
        <v>17</v>
      </c>
      <c r="BI1375" s="39" t="str">
        <f t="shared" si="155"/>
        <v/>
      </c>
      <c r="BK1375" s="75"/>
    </row>
    <row r="1376" spans="1:63">
      <c r="A1376" s="2">
        <v>1373</v>
      </c>
      <c r="B1376" s="2">
        <v>2025</v>
      </c>
      <c r="C1376" s="1">
        <v>0</v>
      </c>
      <c r="D1376" s="37" t="str">
        <v>001fw000004MziWAAS</v>
      </c>
      <c r="E1376" s="37" t="str">
        <v>DISHA TRADERS</v>
      </c>
      <c r="F1376" s="37" t="str">
        <v>MADHYA PRADESH</v>
      </c>
      <c r="G1376" s="37" t="str">
        <v>BHOPAL</v>
      </c>
      <c r="H1376" s="37">
        <v>0</v>
      </c>
      <c r="I1376" s="37" t="str">
        <v>Global Steel</v>
      </c>
      <c r="J1376" s="37" t="str">
        <v>Rubean Luther</v>
      </c>
      <c r="K1376" s="37">
        <v>0</v>
      </c>
      <c r="L1376" s="37" t="str">
        <v>C13471</v>
      </c>
      <c r="M1376" s="37" t="str">
        <v>Central</v>
      </c>
      <c r="N1376" s="2">
        <v>462044</v>
      </c>
      <c r="O1376" s="2" t="str">
        <v>23ANQPL9236N1ZA</v>
      </c>
      <c r="P1376" s="2">
        <v>8839014271</v>
      </c>
      <c r="Q1376" s="2" t="str">
        <v>Aug'25</v>
      </c>
      <c r="R1376" s="2">
        <v>2026</v>
      </c>
      <c r="S1376" s="1">
        <v>0</v>
      </c>
      <c r="T1376" s="2">
        <v>150</v>
      </c>
      <c r="U1376" s="1">
        <v>0.17777777777777778</v>
      </c>
      <c r="V1376" s="1" t="str">
        <v>Star</v>
      </c>
      <c r="W1376" s="10">
        <v>0</v>
      </c>
      <c r="X1376" s="10">
        <v>0</v>
      </c>
      <c r="Y1376" s="10">
        <v>0</v>
      </c>
      <c r="Z1376" s="10">
        <v>0</v>
      </c>
      <c r="AA1376" s="10">
        <v>0</v>
      </c>
      <c r="AB1376" s="10">
        <v>0</v>
      </c>
      <c r="AC1376" s="10">
        <v>0</v>
      </c>
      <c r="AD1376" s="10">
        <v>0</v>
      </c>
      <c r="AE1376" s="10">
        <v>0</v>
      </c>
      <c r="AF1376" s="10">
        <v>0</v>
      </c>
      <c r="AG1376" s="10">
        <v>0</v>
      </c>
      <c r="AH1376" s="10">
        <v>0</v>
      </c>
      <c r="AI1376" s="10">
        <v>0</v>
      </c>
      <c r="AJ1376" s="10">
        <v>0</v>
      </c>
      <c r="AK1376" s="10">
        <v>0</v>
      </c>
      <c r="AL1376" s="10">
        <v>0</v>
      </c>
      <c r="AM1376" s="10">
        <v>0</v>
      </c>
      <c r="AN1376" s="10">
        <v>0</v>
      </c>
      <c r="AO1376" s="10">
        <v>0</v>
      </c>
      <c r="AP1376" s="10">
        <v>41.81</v>
      </c>
      <c r="AQ1376" s="10">
        <v>42.25</v>
      </c>
      <c r="AR1376" s="10">
        <v>0</v>
      </c>
      <c r="AS1376" s="16">
        <v>41.98</v>
      </c>
      <c r="AT1376" s="16">
        <v>0</v>
      </c>
      <c r="AU1376" s="16">
        <v>80</v>
      </c>
      <c r="AV1376" s="16">
        <v>0</v>
      </c>
      <c r="AW1376" s="16">
        <v>33</v>
      </c>
      <c r="AX1376" s="10">
        <f t="shared" si="149"/>
        <v>239.04</v>
      </c>
      <c r="AY1376" s="10">
        <f>SUM(Z1376:AK1376)</f>
        <v>0</v>
      </c>
      <c r="AZ1376" s="2" t="s">
        <v>119</v>
      </c>
      <c r="BA1376" s="10">
        <f t="shared" si="150"/>
        <v>14.01</v>
      </c>
      <c r="BB1376" s="36" t="s">
        <v>118</v>
      </c>
      <c r="BC1376" s="39" t="str">
        <f t="shared" si="151"/>
        <v>A</v>
      </c>
      <c r="BD1376" s="16">
        <f>SUM(AR1376:AW1376)</f>
        <v>154.97999999999999</v>
      </c>
      <c r="BE1376" s="10">
        <f>SUM(AL1376:AQ1376)</f>
        <v>84.06</v>
      </c>
      <c r="BF1376" s="12">
        <f t="shared" si="152"/>
        <v>0.64834337349397586</v>
      </c>
      <c r="BG1376" s="12">
        <f t="shared" si="153"/>
        <v>0.35165662650602414</v>
      </c>
      <c r="BH1376" s="9">
        <f t="shared" si="154"/>
        <v>239.04</v>
      </c>
      <c r="BI1376" s="39" t="str">
        <f t="shared" si="155"/>
        <v>A</v>
      </c>
      <c r="BK1376" s="75"/>
    </row>
    <row r="1377" spans="1:63">
      <c r="A1377" s="2">
        <v>1374</v>
      </c>
      <c r="B1377" s="2">
        <v>2025</v>
      </c>
      <c r="C1377" s="1">
        <v>0</v>
      </c>
      <c r="D1377" s="37" t="str">
        <v>001fw000001q0xpAAA</v>
      </c>
      <c r="E1377" s="37" t="str">
        <v>MAHAVEER TRADERS</v>
      </c>
      <c r="F1377" s="37" t="str">
        <v>UTTAR PRADESH</v>
      </c>
      <c r="G1377" s="37" t="str">
        <v>GORAKHPUR</v>
      </c>
      <c r="H1377" s="37" t="str">
        <v>Bansgaon</v>
      </c>
      <c r="I1377" s="37" t="str">
        <v>GOBINDGARH IRON LLP</v>
      </c>
      <c r="J1377" s="37" t="str">
        <v>Mohd Ansari</v>
      </c>
      <c r="K1377" s="37">
        <v>0</v>
      </c>
      <c r="L1377" s="37" t="str">
        <v>C12817</v>
      </c>
      <c r="M1377" s="37" t="str">
        <v>North</v>
      </c>
      <c r="N1377" s="2">
        <v>273408</v>
      </c>
      <c r="O1377" s="2" t="str">
        <v>09BIWPJ1508B1ZB</v>
      </c>
      <c r="P1377" s="2">
        <v>9795404950</v>
      </c>
      <c r="Q1377" s="2" t="str">
        <v>Aug'25</v>
      </c>
      <c r="R1377" s="2">
        <v>2026</v>
      </c>
      <c r="S1377" s="1">
        <v>0</v>
      </c>
      <c r="T1377" s="2" t="str">
        <v/>
      </c>
      <c r="U1377" s="1">
        <v>0</v>
      </c>
      <c r="V1377" s="1" t="str">
        <v>Potential Not updated</v>
      </c>
      <c r="W1377" s="10">
        <v>0</v>
      </c>
      <c r="X1377" s="10">
        <v>0</v>
      </c>
      <c r="Y1377" s="10">
        <v>0</v>
      </c>
      <c r="Z1377" s="10">
        <v>0</v>
      </c>
      <c r="AA1377" s="10">
        <v>0</v>
      </c>
      <c r="AB1377" s="10">
        <v>0</v>
      </c>
      <c r="AC1377" s="10">
        <v>0</v>
      </c>
      <c r="AD1377" s="10">
        <v>0</v>
      </c>
      <c r="AE1377" s="10">
        <v>0</v>
      </c>
      <c r="AF1377" s="10">
        <v>0</v>
      </c>
      <c r="AG1377" s="10">
        <v>0</v>
      </c>
      <c r="AH1377" s="10">
        <v>0</v>
      </c>
      <c r="AI1377" s="10">
        <v>0</v>
      </c>
      <c r="AJ1377" s="10">
        <v>0</v>
      </c>
      <c r="AK1377" s="10">
        <v>0</v>
      </c>
      <c r="AL1377" s="10">
        <v>0</v>
      </c>
      <c r="AM1377" s="10">
        <v>0</v>
      </c>
      <c r="AN1377" s="10">
        <v>0</v>
      </c>
      <c r="AO1377" s="10">
        <v>0</v>
      </c>
      <c r="AP1377" s="10">
        <v>8</v>
      </c>
      <c r="AQ1377" s="10">
        <v>4.5</v>
      </c>
      <c r="AR1377" s="10">
        <v>0</v>
      </c>
      <c r="AS1377" s="16">
        <v>10</v>
      </c>
      <c r="AT1377" s="16">
        <v>0</v>
      </c>
      <c r="AU1377" s="16">
        <v>32</v>
      </c>
      <c r="AV1377" s="16">
        <v>0</v>
      </c>
      <c r="AW1377" s="16" t="str">
        <v/>
      </c>
      <c r="AX1377" s="10">
        <f t="shared" si="149"/>
        <v>54.5</v>
      </c>
      <c r="AY1377" s="10">
        <f>SUM(Z1377:AK1377)</f>
        <v>0</v>
      </c>
      <c r="AZ1377" s="2" t="s">
        <v>119</v>
      </c>
      <c r="BA1377" s="10">
        <f t="shared" si="150"/>
        <v>2.0833333333333335</v>
      </c>
      <c r="BB1377" s="36" t="s">
        <v>118</v>
      </c>
      <c r="BC1377" s="39" t="str">
        <f t="shared" si="151"/>
        <v/>
      </c>
      <c r="BD1377" s="16">
        <f>SUM(AR1377:AW1377)</f>
        <v>42</v>
      </c>
      <c r="BE1377" s="10">
        <f>SUM(AL1377:AQ1377)</f>
        <v>12.5</v>
      </c>
      <c r="BF1377" s="12">
        <f t="shared" si="152"/>
        <v>0.77064220183486243</v>
      </c>
      <c r="BG1377" s="12">
        <f t="shared" si="153"/>
        <v>0.22935779816513763</v>
      </c>
      <c r="BH1377" s="9">
        <f t="shared" si="154"/>
        <v>54.5</v>
      </c>
      <c r="BI1377" s="39" t="str">
        <f t="shared" si="155"/>
        <v/>
      </c>
      <c r="BK1377" s="75"/>
    </row>
    <row r="1378" spans="1:63">
      <c r="A1378" s="2">
        <v>1375</v>
      </c>
      <c r="B1378" s="2">
        <v>2025</v>
      </c>
      <c r="C1378" s="1">
        <v>0</v>
      </c>
      <c r="D1378" s="37" t="str">
        <v>001fw000004h4ZCAAY</v>
      </c>
      <c r="E1378" s="37" t="str">
        <v>JMD STEELS</v>
      </c>
      <c r="F1378" s="37" t="str">
        <v>WEST BENGAL</v>
      </c>
      <c r="G1378" s="37" t="str">
        <v>PASCHIM BARDHAMAN</v>
      </c>
      <c r="H1378" s="37">
        <v>0</v>
      </c>
      <c r="I1378" s="37" t="str">
        <v>JAI MATA DI STEELS</v>
      </c>
      <c r="J1378" s="37" t="str">
        <v>Sambit Majumdar</v>
      </c>
      <c r="K1378" s="37">
        <v>0</v>
      </c>
      <c r="L1378" s="37" t="str">
        <v>001J100000RydNHIA2</v>
      </c>
      <c r="M1378" s="37" t="str">
        <v>East</v>
      </c>
      <c r="N1378" s="2">
        <v>713216</v>
      </c>
      <c r="O1378" s="2" t="str">
        <v>19AAMFJ7309K1ZT</v>
      </c>
      <c r="P1378" s="2">
        <v>9832110233</v>
      </c>
      <c r="Q1378" s="2" t="str">
        <v>Aug'25</v>
      </c>
      <c r="R1378" s="2">
        <v>2026</v>
      </c>
      <c r="S1378" s="1">
        <v>0</v>
      </c>
      <c r="T1378" s="2">
        <v>250</v>
      </c>
      <c r="U1378" s="1">
        <v>0</v>
      </c>
      <c r="V1378" s="1" t="str">
        <v>Alien</v>
      </c>
      <c r="W1378" s="10">
        <v>0</v>
      </c>
      <c r="X1378" s="10">
        <v>0</v>
      </c>
      <c r="Y1378" s="10">
        <v>0</v>
      </c>
      <c r="Z1378" s="10">
        <v>0</v>
      </c>
      <c r="AA1378" s="10">
        <v>0</v>
      </c>
      <c r="AB1378" s="10">
        <v>0</v>
      </c>
      <c r="AC1378" s="10">
        <v>0</v>
      </c>
      <c r="AD1378" s="10">
        <v>0</v>
      </c>
      <c r="AE1378" s="10">
        <v>0</v>
      </c>
      <c r="AF1378" s="10">
        <v>0</v>
      </c>
      <c r="AG1378" s="10">
        <v>0</v>
      </c>
      <c r="AH1378" s="10">
        <v>0</v>
      </c>
      <c r="AI1378" s="10">
        <v>0</v>
      </c>
      <c r="AJ1378" s="10">
        <v>0</v>
      </c>
      <c r="AK1378" s="10">
        <v>0</v>
      </c>
      <c r="AL1378" s="10">
        <v>0</v>
      </c>
      <c r="AM1378" s="10">
        <v>0</v>
      </c>
      <c r="AN1378" s="10">
        <v>0</v>
      </c>
      <c r="AO1378" s="10">
        <v>0</v>
      </c>
      <c r="AP1378" s="10">
        <v>36.799999999999997</v>
      </c>
      <c r="AQ1378" s="10">
        <v>0</v>
      </c>
      <c r="AR1378" s="10">
        <v>0</v>
      </c>
      <c r="AS1378" s="16">
        <v>0</v>
      </c>
      <c r="AT1378" s="16">
        <v>0</v>
      </c>
      <c r="AU1378" s="16">
        <v>0</v>
      </c>
      <c r="AV1378" s="16">
        <v>0</v>
      </c>
      <c r="AW1378" s="16" t="str">
        <v/>
      </c>
      <c r="AX1378" s="10">
        <f t="shared" si="149"/>
        <v>36.799999999999997</v>
      </c>
      <c r="AY1378" s="10">
        <f>SUM(Z1378:AK1378)</f>
        <v>0</v>
      </c>
      <c r="AZ1378" s="2" t="s">
        <v>119</v>
      </c>
      <c r="BA1378" s="10">
        <f t="shared" si="150"/>
        <v>6.1333333333333329</v>
      </c>
      <c r="BB1378" s="36" t="s">
        <v>118</v>
      </c>
      <c r="BC1378" s="39" t="str">
        <f t="shared" si="151"/>
        <v/>
      </c>
      <c r="BD1378" s="16">
        <f>SUM(AR1378:AW1378)</f>
        <v>0</v>
      </c>
      <c r="BE1378" s="10">
        <f>SUM(AL1378:AQ1378)</f>
        <v>36.799999999999997</v>
      </c>
      <c r="BF1378" s="12">
        <f t="shared" si="152"/>
        <v>0</v>
      </c>
      <c r="BG1378" s="12">
        <f t="shared" si="153"/>
        <v>1</v>
      </c>
      <c r="BH1378" s="9">
        <f t="shared" si="154"/>
        <v>36.799999999999997</v>
      </c>
      <c r="BI1378" s="39" t="str">
        <f t="shared" si="155"/>
        <v/>
      </c>
      <c r="BK1378" s="75"/>
    </row>
    <row r="1379" spans="1:63">
      <c r="A1379" s="2">
        <v>1376</v>
      </c>
      <c r="B1379" s="2">
        <v>2025</v>
      </c>
      <c r="C1379" s="1">
        <v>0</v>
      </c>
      <c r="D1379" s="37" t="str">
        <v>0015g00001X2QuBAAV</v>
      </c>
      <c r="E1379" s="37" t="str">
        <v>CHOUDHARY ENTERPRISES</v>
      </c>
      <c r="F1379" s="37" t="str">
        <v>MADHYA PRADESH</v>
      </c>
      <c r="G1379" s="37" t="str">
        <v>INDORE</v>
      </c>
      <c r="H1379" s="37" t="str">
        <v>Indore</v>
      </c>
      <c r="I1379" s="37" t="str">
        <v>R. K. ENTERPRISES</v>
      </c>
      <c r="J1379" s="37" t="str">
        <v>Yogeshwar Richhariya</v>
      </c>
      <c r="K1379" s="37">
        <v>0</v>
      </c>
      <c r="L1379" s="37" t="str">
        <v>001J1000005ZfroIAC</v>
      </c>
      <c r="M1379" s="37" t="str">
        <v>Central</v>
      </c>
      <c r="N1379" s="2">
        <v>452010</v>
      </c>
      <c r="O1379" s="2" t="str">
        <v>23AJBPC5523G1ZV</v>
      </c>
      <c r="P1379" s="2">
        <v>9301290285</v>
      </c>
      <c r="Q1379" s="2" t="str">
        <v>Aug'25</v>
      </c>
      <c r="R1379" s="2">
        <v>2026</v>
      </c>
      <c r="S1379" s="1">
        <v>0</v>
      </c>
      <c r="T1379" s="2">
        <v>50</v>
      </c>
      <c r="U1379" s="1">
        <v>1.3333333333333332E-2</v>
      </c>
      <c r="V1379" s="1" t="str">
        <v>Minor</v>
      </c>
      <c r="W1379" s="10">
        <v>0</v>
      </c>
      <c r="X1379" s="10">
        <v>0</v>
      </c>
      <c r="Y1379" s="10">
        <v>0</v>
      </c>
      <c r="Z1379" s="10">
        <v>0</v>
      </c>
      <c r="AA1379" s="10">
        <v>0</v>
      </c>
      <c r="AB1379" s="10">
        <v>0</v>
      </c>
      <c r="AC1379" s="10">
        <v>0</v>
      </c>
      <c r="AD1379" s="10">
        <v>0</v>
      </c>
      <c r="AE1379" s="10">
        <v>0</v>
      </c>
      <c r="AF1379" s="10">
        <v>0</v>
      </c>
      <c r="AG1379" s="10">
        <v>0</v>
      </c>
      <c r="AH1379" s="10">
        <v>0</v>
      </c>
      <c r="AI1379" s="10">
        <v>0</v>
      </c>
      <c r="AJ1379" s="10">
        <v>0</v>
      </c>
      <c r="AK1379" s="10">
        <v>0</v>
      </c>
      <c r="AL1379" s="10">
        <v>0</v>
      </c>
      <c r="AM1379" s="10">
        <v>0</v>
      </c>
      <c r="AN1379" s="10">
        <v>0</v>
      </c>
      <c r="AO1379" s="10">
        <v>0</v>
      </c>
      <c r="AP1379" s="10">
        <v>1</v>
      </c>
      <c r="AQ1379" s="10">
        <v>0.5</v>
      </c>
      <c r="AR1379" s="10">
        <v>3</v>
      </c>
      <c r="AS1379" s="16">
        <v>0</v>
      </c>
      <c r="AT1379" s="16">
        <v>0</v>
      </c>
      <c r="AU1379" s="16">
        <v>1</v>
      </c>
      <c r="AV1379" s="16">
        <v>1</v>
      </c>
      <c r="AW1379" s="16" t="str">
        <v/>
      </c>
      <c r="AX1379" s="10">
        <f t="shared" si="149"/>
        <v>6.5</v>
      </c>
      <c r="AY1379" s="10">
        <f>SUM(Z1379:AK1379)</f>
        <v>0</v>
      </c>
      <c r="AZ1379" s="2" t="s">
        <v>119</v>
      </c>
      <c r="BA1379" s="10">
        <f t="shared" si="150"/>
        <v>0.25</v>
      </c>
      <c r="BB1379" s="36" t="s">
        <v>118</v>
      </c>
      <c r="BC1379" s="39" t="str">
        <f t="shared" si="151"/>
        <v/>
      </c>
      <c r="BD1379" s="16">
        <f>SUM(AR1379:AW1379)</f>
        <v>5</v>
      </c>
      <c r="BE1379" s="10">
        <f>SUM(AL1379:AQ1379)</f>
        <v>1.5</v>
      </c>
      <c r="BF1379" s="12">
        <f t="shared" si="152"/>
        <v>0.76923076923076927</v>
      </c>
      <c r="BG1379" s="12">
        <f t="shared" si="153"/>
        <v>0.23076923076923078</v>
      </c>
      <c r="BH1379" s="9">
        <f t="shared" si="154"/>
        <v>6.5</v>
      </c>
      <c r="BI1379" s="39" t="str">
        <f t="shared" si="155"/>
        <v/>
      </c>
      <c r="BK1379" s="75"/>
    </row>
    <row r="1380" spans="1:63">
      <c r="A1380" s="2">
        <v>1377</v>
      </c>
      <c r="B1380" s="2">
        <v>2025</v>
      </c>
      <c r="C1380" s="1">
        <v>0</v>
      </c>
      <c r="D1380" s="37" t="str">
        <v>0015g00001V9VCvAAN</v>
      </c>
      <c r="E1380" s="37" t="str">
        <v>Steel House and Hardware</v>
      </c>
      <c r="F1380" s="37" t="str">
        <v>MADHYA PRADESH</v>
      </c>
      <c r="G1380" s="37" t="str">
        <v>INDORE</v>
      </c>
      <c r="H1380" s="37" t="str">
        <v>Indore</v>
      </c>
      <c r="I1380" s="37" t="str">
        <v>R. K. ENTERPRISES</v>
      </c>
      <c r="J1380" s="37" t="str">
        <v>Yogeshwar Richhariya</v>
      </c>
      <c r="K1380" s="37">
        <v>0</v>
      </c>
      <c r="L1380" s="37" t="str">
        <v>001J1000005ZfroIAC</v>
      </c>
      <c r="M1380" s="37" t="str">
        <v>Central</v>
      </c>
      <c r="N1380" s="2">
        <v>452001</v>
      </c>
      <c r="O1380" s="2" t="str">
        <v>23AABCJ0675R1ZP</v>
      </c>
      <c r="P1380" s="2">
        <v>9893282121</v>
      </c>
      <c r="Q1380" s="2" t="str">
        <v>Aug'25</v>
      </c>
      <c r="R1380" s="2">
        <v>2026</v>
      </c>
      <c r="S1380" s="1">
        <v>0</v>
      </c>
      <c r="T1380" s="2">
        <v>100</v>
      </c>
      <c r="U1380" s="1">
        <v>0</v>
      </c>
      <c r="V1380" s="1" t="str">
        <v>Challenger</v>
      </c>
      <c r="W1380" s="10">
        <v>0</v>
      </c>
      <c r="X1380" s="10">
        <v>0</v>
      </c>
      <c r="Y1380" s="10">
        <v>0</v>
      </c>
      <c r="Z1380" s="10">
        <v>0</v>
      </c>
      <c r="AA1380" s="10">
        <v>0</v>
      </c>
      <c r="AB1380" s="10">
        <v>0</v>
      </c>
      <c r="AC1380" s="10">
        <v>0</v>
      </c>
      <c r="AD1380" s="10">
        <v>0</v>
      </c>
      <c r="AE1380" s="10">
        <v>0</v>
      </c>
      <c r="AF1380" s="10">
        <v>0</v>
      </c>
      <c r="AG1380" s="10">
        <v>0</v>
      </c>
      <c r="AH1380" s="10">
        <v>0</v>
      </c>
      <c r="AI1380" s="10">
        <v>0</v>
      </c>
      <c r="AJ1380" s="10">
        <v>0</v>
      </c>
      <c r="AK1380" s="10">
        <v>0</v>
      </c>
      <c r="AL1380" s="10">
        <v>0</v>
      </c>
      <c r="AM1380" s="10">
        <v>0</v>
      </c>
      <c r="AN1380" s="10">
        <v>0</v>
      </c>
      <c r="AO1380" s="10">
        <v>0</v>
      </c>
      <c r="AP1380" s="10">
        <v>1.5</v>
      </c>
      <c r="AQ1380" s="10">
        <v>0</v>
      </c>
      <c r="AR1380" s="10">
        <v>0</v>
      </c>
      <c r="AS1380" s="16">
        <v>0</v>
      </c>
      <c r="AT1380" s="16">
        <v>0</v>
      </c>
      <c r="AU1380" s="16">
        <v>0</v>
      </c>
      <c r="AV1380" s="16">
        <v>0</v>
      </c>
      <c r="AW1380" s="16" t="str">
        <v/>
      </c>
      <c r="AX1380" s="10">
        <f t="shared" si="149"/>
        <v>1.5</v>
      </c>
      <c r="AY1380" s="10">
        <f>SUM(Z1380:AK1380)</f>
        <v>0</v>
      </c>
      <c r="AZ1380" s="2" t="s">
        <v>119</v>
      </c>
      <c r="BA1380" s="10">
        <f t="shared" si="150"/>
        <v>0.25</v>
      </c>
      <c r="BB1380" s="36" t="s">
        <v>118</v>
      </c>
      <c r="BC1380" s="39" t="str">
        <f t="shared" si="151"/>
        <v/>
      </c>
      <c r="BD1380" s="16">
        <f>SUM(AR1380:AW1380)</f>
        <v>0</v>
      </c>
      <c r="BE1380" s="10">
        <f>SUM(AL1380:AQ1380)</f>
        <v>1.5</v>
      </c>
      <c r="BF1380" s="12">
        <f t="shared" si="152"/>
        <v>0</v>
      </c>
      <c r="BG1380" s="12">
        <f t="shared" si="153"/>
        <v>1</v>
      </c>
      <c r="BH1380" s="9">
        <f t="shared" si="154"/>
        <v>1.5</v>
      </c>
      <c r="BI1380" s="39" t="str">
        <f t="shared" si="155"/>
        <v/>
      </c>
      <c r="BK1380" s="75"/>
    </row>
    <row r="1381" spans="1:63">
      <c r="A1381" s="2">
        <v>1378</v>
      </c>
      <c r="B1381" s="2">
        <v>2025</v>
      </c>
      <c r="C1381" s="1">
        <v>0</v>
      </c>
      <c r="D1381" s="37" t="str">
        <v>001J1000002juLoIAI</v>
      </c>
      <c r="E1381" s="37" t="str">
        <v>SWARA IRON STORE</v>
      </c>
      <c r="F1381" s="37" t="str">
        <v>PUNJAB</v>
      </c>
      <c r="G1381" s="37" t="str">
        <v>GURDASPUR</v>
      </c>
      <c r="H1381" s="37" t="str">
        <v>Gurdaspur</v>
      </c>
      <c r="I1381" s="37" t="str">
        <v>MAHAVIR STEEL CORPORATION</v>
      </c>
      <c r="J1381" s="37" t="str">
        <v>Abhishek Wadhwa</v>
      </c>
      <c r="K1381" s="37">
        <v>0</v>
      </c>
      <c r="L1381" s="37" t="str">
        <v>0015g00001ghemj</v>
      </c>
      <c r="M1381" s="37" t="str">
        <v>North</v>
      </c>
      <c r="N1381" s="2">
        <v>143521</v>
      </c>
      <c r="O1381" s="2" t="str">
        <v>03AFPPM4055B1ZR</v>
      </c>
      <c r="P1381" s="2">
        <v>9814462468</v>
      </c>
      <c r="Q1381" s="2" t="str">
        <v>Aug'25</v>
      </c>
      <c r="R1381" s="2">
        <v>2026</v>
      </c>
      <c r="S1381" s="1">
        <v>0</v>
      </c>
      <c r="T1381" s="2">
        <v>200</v>
      </c>
      <c r="U1381" s="1">
        <v>0</v>
      </c>
      <c r="V1381" s="1" t="str">
        <v>Challenger</v>
      </c>
      <c r="W1381" s="10">
        <v>0</v>
      </c>
      <c r="X1381" s="10">
        <v>0</v>
      </c>
      <c r="Y1381" s="10">
        <v>0</v>
      </c>
      <c r="Z1381" s="10">
        <v>0</v>
      </c>
      <c r="AA1381" s="10">
        <v>0</v>
      </c>
      <c r="AB1381" s="10">
        <v>0</v>
      </c>
      <c r="AC1381" s="10">
        <v>0</v>
      </c>
      <c r="AD1381" s="10">
        <v>0</v>
      </c>
      <c r="AE1381" s="10">
        <v>0</v>
      </c>
      <c r="AF1381" s="10">
        <v>0</v>
      </c>
      <c r="AG1381" s="10">
        <v>0</v>
      </c>
      <c r="AH1381" s="10">
        <v>0</v>
      </c>
      <c r="AI1381" s="10">
        <v>0</v>
      </c>
      <c r="AJ1381" s="10">
        <v>0</v>
      </c>
      <c r="AK1381" s="10">
        <v>0</v>
      </c>
      <c r="AL1381" s="10">
        <v>0</v>
      </c>
      <c r="AM1381" s="10">
        <v>0</v>
      </c>
      <c r="AN1381" s="10">
        <v>0</v>
      </c>
      <c r="AO1381" s="10">
        <v>0</v>
      </c>
      <c r="AP1381" s="10">
        <v>2.1</v>
      </c>
      <c r="AQ1381" s="10">
        <v>0</v>
      </c>
      <c r="AR1381" s="10">
        <v>0</v>
      </c>
      <c r="AS1381" s="16">
        <v>0</v>
      </c>
      <c r="AT1381" s="16">
        <v>0</v>
      </c>
      <c r="AU1381" s="16">
        <v>0</v>
      </c>
      <c r="AV1381" s="16">
        <v>0</v>
      </c>
      <c r="AW1381" s="16" t="str">
        <v/>
      </c>
      <c r="AX1381" s="10">
        <f t="shared" si="149"/>
        <v>2.1</v>
      </c>
      <c r="AY1381" s="10">
        <f>SUM(Z1381:AK1381)</f>
        <v>0</v>
      </c>
      <c r="AZ1381" s="2" t="s">
        <v>119</v>
      </c>
      <c r="BA1381" s="10">
        <f t="shared" si="150"/>
        <v>0.35000000000000003</v>
      </c>
      <c r="BB1381" s="36" t="s">
        <v>118</v>
      </c>
      <c r="BC1381" s="39" t="str">
        <f t="shared" si="151"/>
        <v/>
      </c>
      <c r="BD1381" s="16">
        <f>SUM(AR1381:AW1381)</f>
        <v>0</v>
      </c>
      <c r="BE1381" s="10">
        <f>SUM(AL1381:AQ1381)</f>
        <v>2.1</v>
      </c>
      <c r="BF1381" s="12">
        <f t="shared" si="152"/>
        <v>0</v>
      </c>
      <c r="BG1381" s="12">
        <f t="shared" si="153"/>
        <v>1</v>
      </c>
      <c r="BH1381" s="9">
        <f t="shared" si="154"/>
        <v>2.1</v>
      </c>
      <c r="BI1381" s="39" t="str">
        <f t="shared" si="155"/>
        <v/>
      </c>
      <c r="BK1381" s="75"/>
    </row>
    <row r="1382" spans="1:63">
      <c r="A1382" s="2">
        <v>1379</v>
      </c>
      <c r="B1382" s="2">
        <v>2025</v>
      </c>
      <c r="C1382" s="1">
        <v>0</v>
      </c>
      <c r="D1382" s="37" t="str">
        <v>001J100000S1TRrIAN</v>
      </c>
      <c r="E1382" s="37" t="str">
        <v>JODHA  SINGH   &amp;  BROTHRES</v>
      </c>
      <c r="F1382" s="37" t="str">
        <v>PUNJAB</v>
      </c>
      <c r="G1382" s="37" t="str">
        <v>GURDASPUR</v>
      </c>
      <c r="H1382" s="37" t="str">
        <v>Batala</v>
      </c>
      <c r="I1382" s="37" t="str">
        <v>MAHAVIR STEEL CORPORATION</v>
      </c>
      <c r="J1382" s="37" t="str">
        <v>Abhishek Wadhwa</v>
      </c>
      <c r="K1382" s="37">
        <v>0</v>
      </c>
      <c r="L1382" s="37" t="str">
        <v>0015g00001ghemj</v>
      </c>
      <c r="M1382" s="37" t="str">
        <v>North</v>
      </c>
      <c r="N1382" s="2">
        <v>143505</v>
      </c>
      <c r="O1382" s="2" t="str">
        <v>03AZKPS1882P1ZN</v>
      </c>
      <c r="P1382" s="2">
        <v>9905000042</v>
      </c>
      <c r="Q1382" s="2" t="str">
        <v>Aug'25</v>
      </c>
      <c r="R1382" s="2">
        <v>2026</v>
      </c>
      <c r="S1382" s="1">
        <v>0</v>
      </c>
      <c r="T1382" s="2">
        <v>100</v>
      </c>
      <c r="U1382" s="1">
        <v>0</v>
      </c>
      <c r="V1382" s="1" t="str">
        <v>Challenger</v>
      </c>
      <c r="W1382" s="10">
        <v>0</v>
      </c>
      <c r="X1382" s="10">
        <v>0</v>
      </c>
      <c r="Y1382" s="10">
        <v>0</v>
      </c>
      <c r="Z1382" s="10">
        <v>0</v>
      </c>
      <c r="AA1382" s="10">
        <v>0</v>
      </c>
      <c r="AB1382" s="10">
        <v>0</v>
      </c>
      <c r="AC1382" s="10">
        <v>0</v>
      </c>
      <c r="AD1382" s="10">
        <v>0</v>
      </c>
      <c r="AE1382" s="10">
        <v>0</v>
      </c>
      <c r="AF1382" s="10">
        <v>0</v>
      </c>
      <c r="AG1382" s="10">
        <v>0</v>
      </c>
      <c r="AH1382" s="10">
        <v>0</v>
      </c>
      <c r="AI1382" s="10">
        <v>0</v>
      </c>
      <c r="AJ1382" s="10">
        <v>0</v>
      </c>
      <c r="AK1382" s="10">
        <v>0</v>
      </c>
      <c r="AL1382" s="10">
        <v>0</v>
      </c>
      <c r="AM1382" s="10">
        <v>0</v>
      </c>
      <c r="AN1382" s="10">
        <v>0</v>
      </c>
      <c r="AO1382" s="10">
        <v>0</v>
      </c>
      <c r="AP1382" s="10">
        <v>1.95</v>
      </c>
      <c r="AQ1382" s="10">
        <v>0</v>
      </c>
      <c r="AR1382" s="10">
        <v>0</v>
      </c>
      <c r="AS1382" s="16">
        <v>0</v>
      </c>
      <c r="AT1382" s="16">
        <v>0</v>
      </c>
      <c r="AU1382" s="16">
        <v>0</v>
      </c>
      <c r="AV1382" s="16">
        <v>0</v>
      </c>
      <c r="AW1382" s="16" t="str">
        <v/>
      </c>
      <c r="AX1382" s="10">
        <f t="shared" si="149"/>
        <v>1.95</v>
      </c>
      <c r="AY1382" s="10">
        <f>SUM(Z1382:AK1382)</f>
        <v>0</v>
      </c>
      <c r="AZ1382" s="2" t="s">
        <v>119</v>
      </c>
      <c r="BA1382" s="10">
        <f t="shared" si="150"/>
        <v>0.32500000000000001</v>
      </c>
      <c r="BB1382" s="36" t="s">
        <v>118</v>
      </c>
      <c r="BC1382" s="39" t="str">
        <f t="shared" si="151"/>
        <v/>
      </c>
      <c r="BD1382" s="16">
        <f>SUM(AR1382:AW1382)</f>
        <v>0</v>
      </c>
      <c r="BE1382" s="10">
        <f>SUM(AL1382:AQ1382)</f>
        <v>1.95</v>
      </c>
      <c r="BF1382" s="12">
        <f t="shared" si="152"/>
        <v>0</v>
      </c>
      <c r="BG1382" s="12">
        <f t="shared" si="153"/>
        <v>1</v>
      </c>
      <c r="BH1382" s="9">
        <f t="shared" si="154"/>
        <v>1.95</v>
      </c>
      <c r="BI1382" s="39" t="str">
        <f t="shared" si="155"/>
        <v/>
      </c>
      <c r="BK1382" s="75"/>
    </row>
    <row r="1383" spans="1:63">
      <c r="A1383" s="2">
        <v>1380</v>
      </c>
      <c r="B1383" s="2">
        <v>2025</v>
      </c>
      <c r="C1383" s="1">
        <v>0</v>
      </c>
      <c r="D1383" s="37" t="str">
        <v>001J1000007p4tjIAA</v>
      </c>
      <c r="E1383" s="37" t="str">
        <v>Sahil Enterprises Dunera</v>
      </c>
      <c r="F1383" s="37" t="str">
        <v>PUNJAB</v>
      </c>
      <c r="G1383" s="37" t="str">
        <v>PATHANKOT</v>
      </c>
      <c r="H1383" s="37" t="str">
        <v>Dhar Kalan</v>
      </c>
      <c r="I1383" s="37" t="str">
        <v>MAHAVIR STEEL CORPORATION</v>
      </c>
      <c r="J1383" s="37" t="str">
        <v>Abhishek Wadhwa</v>
      </c>
      <c r="K1383" s="37">
        <v>0</v>
      </c>
      <c r="L1383" s="37" t="str">
        <v>0015g00001ghemj</v>
      </c>
      <c r="M1383" s="37" t="str">
        <v>North</v>
      </c>
      <c r="N1383" s="2">
        <v>145022</v>
      </c>
      <c r="O1383" s="2">
        <v>0</v>
      </c>
      <c r="P1383" s="2">
        <v>0</v>
      </c>
      <c r="Q1383" s="2" t="str">
        <v>Aug'25</v>
      </c>
      <c r="R1383" s="2">
        <v>2026</v>
      </c>
      <c r="S1383" s="1">
        <v>0</v>
      </c>
      <c r="T1383" s="2">
        <v>40</v>
      </c>
      <c r="U1383" s="1">
        <v>0</v>
      </c>
      <c r="V1383" s="1" t="str">
        <v>Minor</v>
      </c>
      <c r="W1383" s="10">
        <v>0</v>
      </c>
      <c r="X1383" s="10">
        <v>0</v>
      </c>
      <c r="Y1383" s="10">
        <v>0</v>
      </c>
      <c r="Z1383" s="10">
        <v>0</v>
      </c>
      <c r="AA1383" s="10">
        <v>0</v>
      </c>
      <c r="AB1383" s="10">
        <v>0</v>
      </c>
      <c r="AC1383" s="10">
        <v>0</v>
      </c>
      <c r="AD1383" s="10">
        <v>0</v>
      </c>
      <c r="AE1383" s="10">
        <v>0</v>
      </c>
      <c r="AF1383" s="10">
        <v>0</v>
      </c>
      <c r="AG1383" s="10">
        <v>0</v>
      </c>
      <c r="AH1383" s="10">
        <v>0</v>
      </c>
      <c r="AI1383" s="10">
        <v>0</v>
      </c>
      <c r="AJ1383" s="10">
        <v>0</v>
      </c>
      <c r="AK1383" s="10">
        <v>0</v>
      </c>
      <c r="AL1383" s="10">
        <v>0</v>
      </c>
      <c r="AM1383" s="10">
        <v>0</v>
      </c>
      <c r="AN1383" s="10">
        <v>0</v>
      </c>
      <c r="AO1383" s="10">
        <v>0</v>
      </c>
      <c r="AP1383" s="10">
        <v>2.85</v>
      </c>
      <c r="AQ1383" s="10">
        <v>0</v>
      </c>
      <c r="AR1383" s="10">
        <v>0</v>
      </c>
      <c r="AS1383" s="16">
        <v>0</v>
      </c>
      <c r="AT1383" s="16">
        <v>0</v>
      </c>
      <c r="AU1383" s="16">
        <v>0</v>
      </c>
      <c r="AV1383" s="16">
        <v>0</v>
      </c>
      <c r="AW1383" s="16" t="str">
        <v/>
      </c>
      <c r="AX1383" s="10">
        <f t="shared" si="149"/>
        <v>2.85</v>
      </c>
      <c r="AY1383" s="10">
        <f>SUM(Z1383:AK1383)</f>
        <v>0</v>
      </c>
      <c r="AZ1383" s="2" t="s">
        <v>119</v>
      </c>
      <c r="BA1383" s="10">
        <f t="shared" si="150"/>
        <v>0.47500000000000003</v>
      </c>
      <c r="BB1383" s="36" t="s">
        <v>118</v>
      </c>
      <c r="BC1383" s="39" t="str">
        <f t="shared" si="151"/>
        <v/>
      </c>
      <c r="BD1383" s="16">
        <f>SUM(AR1383:AW1383)</f>
        <v>0</v>
      </c>
      <c r="BE1383" s="10">
        <f>SUM(AL1383:AQ1383)</f>
        <v>2.85</v>
      </c>
      <c r="BF1383" s="12">
        <f t="shared" si="152"/>
        <v>0</v>
      </c>
      <c r="BG1383" s="12">
        <f t="shared" si="153"/>
        <v>1</v>
      </c>
      <c r="BH1383" s="9">
        <f t="shared" si="154"/>
        <v>2.85</v>
      </c>
      <c r="BI1383" s="39" t="str">
        <f t="shared" si="155"/>
        <v/>
      </c>
      <c r="BK1383" s="75"/>
    </row>
    <row r="1384" spans="1:63">
      <c r="A1384" s="2">
        <v>1381</v>
      </c>
      <c r="B1384" s="2">
        <v>2025</v>
      </c>
      <c r="C1384" s="1">
        <v>0</v>
      </c>
      <c r="D1384" s="37" t="str">
        <v>0015g00001VBlFwAAL</v>
      </c>
      <c r="E1384" s="37" t="str">
        <v>CAPITAL STEEL</v>
      </c>
      <c r="F1384" s="37" t="str">
        <v>DELHI</v>
      </c>
      <c r="G1384" s="37" t="str">
        <v>South East</v>
      </c>
      <c r="H1384" s="37" t="str">
        <v>Kalkaji</v>
      </c>
      <c r="I1384" s="37" t="str">
        <v>MAHENDRA STEELS</v>
      </c>
      <c r="J1384" s="37" t="str">
        <v>Aman kumar</v>
      </c>
      <c r="K1384" s="37">
        <v>0</v>
      </c>
      <c r="L1384" s="37" t="str">
        <v>C12832</v>
      </c>
      <c r="M1384" s="37" t="str">
        <v>North</v>
      </c>
      <c r="N1384" s="2">
        <v>110019</v>
      </c>
      <c r="O1384" s="2" t="str">
        <v>07BMYPS9802B1ZJ</v>
      </c>
      <c r="P1384" s="2">
        <v>9711182225</v>
      </c>
      <c r="Q1384" s="2" t="str">
        <v>Aug'25</v>
      </c>
      <c r="R1384" s="2">
        <v>2026</v>
      </c>
      <c r="S1384" s="1">
        <v>0</v>
      </c>
      <c r="T1384" s="2">
        <v>100</v>
      </c>
      <c r="U1384" s="1">
        <v>0.05</v>
      </c>
      <c r="V1384" s="1" t="str">
        <v>Challenger</v>
      </c>
      <c r="W1384" s="10">
        <v>0</v>
      </c>
      <c r="X1384" s="10">
        <v>0</v>
      </c>
      <c r="Y1384" s="10">
        <v>0</v>
      </c>
      <c r="Z1384" s="10">
        <v>0</v>
      </c>
      <c r="AA1384" s="10">
        <v>0</v>
      </c>
      <c r="AB1384" s="10">
        <v>0</v>
      </c>
      <c r="AC1384" s="10">
        <v>0</v>
      </c>
      <c r="AD1384" s="10">
        <v>0</v>
      </c>
      <c r="AE1384" s="10">
        <v>0</v>
      </c>
      <c r="AF1384" s="10">
        <v>0</v>
      </c>
      <c r="AG1384" s="10">
        <v>0</v>
      </c>
      <c r="AH1384" s="10">
        <v>0</v>
      </c>
      <c r="AI1384" s="10">
        <v>0</v>
      </c>
      <c r="AJ1384" s="10">
        <v>0</v>
      </c>
      <c r="AK1384" s="10">
        <v>0</v>
      </c>
      <c r="AL1384" s="10">
        <v>0</v>
      </c>
      <c r="AM1384" s="10">
        <v>0</v>
      </c>
      <c r="AN1384" s="10">
        <v>0</v>
      </c>
      <c r="AO1384" s="10">
        <v>0</v>
      </c>
      <c r="AP1384" s="10">
        <v>4</v>
      </c>
      <c r="AQ1384" s="10">
        <v>6</v>
      </c>
      <c r="AR1384" s="10">
        <v>4</v>
      </c>
      <c r="AS1384" s="16">
        <v>6</v>
      </c>
      <c r="AT1384" s="16">
        <v>2</v>
      </c>
      <c r="AU1384" s="16">
        <v>8</v>
      </c>
      <c r="AV1384" s="16">
        <v>5</v>
      </c>
      <c r="AW1384" s="16">
        <v>4</v>
      </c>
      <c r="AX1384" s="10">
        <f t="shared" si="149"/>
        <v>39</v>
      </c>
      <c r="AY1384" s="10">
        <f>SUM(Z1384:AK1384)</f>
        <v>0</v>
      </c>
      <c r="AZ1384" s="2" t="s">
        <v>119</v>
      </c>
      <c r="BA1384" s="10">
        <f t="shared" si="150"/>
        <v>1.6666666666666667</v>
      </c>
      <c r="BB1384" s="36" t="s">
        <v>118</v>
      </c>
      <c r="BC1384" s="39" t="str">
        <f t="shared" si="151"/>
        <v/>
      </c>
      <c r="BD1384" s="16">
        <f>SUM(AR1384:AW1384)</f>
        <v>29</v>
      </c>
      <c r="BE1384" s="10">
        <f>SUM(AL1384:AQ1384)</f>
        <v>10</v>
      </c>
      <c r="BF1384" s="12">
        <f t="shared" si="152"/>
        <v>0.74358974358974361</v>
      </c>
      <c r="BG1384" s="12">
        <f t="shared" si="153"/>
        <v>0.25641025641025639</v>
      </c>
      <c r="BH1384" s="9">
        <f t="shared" si="154"/>
        <v>39</v>
      </c>
      <c r="BI1384" s="39" t="str">
        <f t="shared" si="155"/>
        <v/>
      </c>
      <c r="BK1384" s="75"/>
    </row>
    <row r="1385" spans="1:63">
      <c r="A1385" s="2">
        <v>1382</v>
      </c>
      <c r="B1385" s="2">
        <v>2025</v>
      </c>
      <c r="C1385" s="1">
        <v>0</v>
      </c>
      <c r="D1385" s="37" t="str">
        <v>001J100000VnWCcIAN</v>
      </c>
      <c r="E1385" s="37" t="str">
        <v>MUKHERJEE BROTHERS</v>
      </c>
      <c r="F1385" s="37" t="str">
        <v>WEST BENGAL</v>
      </c>
      <c r="G1385" s="37" t="str">
        <v>PASCHIM BARDHAMAN</v>
      </c>
      <c r="H1385" s="37">
        <v>0</v>
      </c>
      <c r="I1385" s="37" t="str">
        <v>NERIUM MULTICOM LLP</v>
      </c>
      <c r="J1385" s="37" t="str">
        <v>Sambit Majumdar</v>
      </c>
      <c r="K1385" s="37">
        <v>0</v>
      </c>
      <c r="L1385" s="37" t="str">
        <v>001J100000RytAcIAJ</v>
      </c>
      <c r="M1385" s="37" t="str">
        <v>East</v>
      </c>
      <c r="N1385" s="2">
        <v>713211</v>
      </c>
      <c r="O1385" s="2" t="str">
        <v>19ADSPM6031G1Z9</v>
      </c>
      <c r="P1385" s="2">
        <v>9593500536</v>
      </c>
      <c r="Q1385" s="2" t="str">
        <v>Sep'25</v>
      </c>
      <c r="R1385" s="2">
        <v>2026</v>
      </c>
      <c r="S1385" s="1">
        <v>0</v>
      </c>
      <c r="T1385" s="2">
        <v>150</v>
      </c>
      <c r="U1385" s="1">
        <v>2.6222222222222223E-2</v>
      </c>
      <c r="V1385" s="1" t="str">
        <v>Challenger</v>
      </c>
      <c r="W1385" s="10">
        <v>0</v>
      </c>
      <c r="X1385" s="10">
        <v>0</v>
      </c>
      <c r="Y1385" s="10">
        <v>0</v>
      </c>
      <c r="Z1385" s="10">
        <v>0</v>
      </c>
      <c r="AA1385" s="10">
        <v>0</v>
      </c>
      <c r="AB1385" s="10">
        <v>0</v>
      </c>
      <c r="AC1385" s="10">
        <v>0</v>
      </c>
      <c r="AD1385" s="10">
        <v>0</v>
      </c>
      <c r="AE1385" s="10">
        <v>0</v>
      </c>
      <c r="AF1385" s="10">
        <v>0</v>
      </c>
      <c r="AG1385" s="10">
        <v>0</v>
      </c>
      <c r="AH1385" s="10">
        <v>0</v>
      </c>
      <c r="AI1385" s="10">
        <v>0</v>
      </c>
      <c r="AJ1385" s="10">
        <v>0</v>
      </c>
      <c r="AK1385" s="10">
        <v>0</v>
      </c>
      <c r="AL1385" s="10">
        <v>0</v>
      </c>
      <c r="AM1385" s="10">
        <v>0</v>
      </c>
      <c r="AN1385" s="10">
        <v>0</v>
      </c>
      <c r="AO1385" s="10">
        <v>0</v>
      </c>
      <c r="AP1385" s="10">
        <v>0</v>
      </c>
      <c r="AQ1385" s="10">
        <v>11.88</v>
      </c>
      <c r="AR1385" s="10">
        <v>0</v>
      </c>
      <c r="AS1385" s="16">
        <v>0</v>
      </c>
      <c r="AT1385" s="16">
        <v>11.8</v>
      </c>
      <c r="AU1385" s="16">
        <v>0</v>
      </c>
      <c r="AV1385" s="16">
        <v>0</v>
      </c>
      <c r="AW1385" s="16" t="str">
        <v/>
      </c>
      <c r="AX1385" s="10">
        <f t="shared" si="149"/>
        <v>23.68</v>
      </c>
      <c r="AY1385" s="10">
        <f>SUM(Z1385:AK1385)</f>
        <v>0</v>
      </c>
      <c r="AZ1385" s="2" t="s">
        <v>119</v>
      </c>
      <c r="BA1385" s="10">
        <f t="shared" si="150"/>
        <v>1.9800000000000002</v>
      </c>
      <c r="BB1385" s="36" t="s">
        <v>118</v>
      </c>
      <c r="BC1385" s="39" t="str">
        <f t="shared" si="151"/>
        <v/>
      </c>
      <c r="BD1385" s="16">
        <f>SUM(AR1385:AW1385)</f>
        <v>11.8</v>
      </c>
      <c r="BE1385" s="10">
        <f>SUM(AL1385:AQ1385)</f>
        <v>11.88</v>
      </c>
      <c r="BF1385" s="12">
        <f t="shared" si="152"/>
        <v>0.49831081081081086</v>
      </c>
      <c r="BG1385" s="12">
        <f t="shared" si="153"/>
        <v>0.50168918918918926</v>
      </c>
      <c r="BH1385" s="9">
        <f t="shared" si="154"/>
        <v>23.68</v>
      </c>
      <c r="BI1385" s="39" t="str">
        <f t="shared" si="155"/>
        <v/>
      </c>
      <c r="BK1385" s="75"/>
    </row>
    <row r="1386" spans="1:63">
      <c r="A1386" s="2">
        <v>1383</v>
      </c>
      <c r="B1386" s="2">
        <v>2025</v>
      </c>
      <c r="C1386" s="1">
        <v>0</v>
      </c>
      <c r="D1386" s="37" t="str">
        <v>0015g00001dYcDHAA0</v>
      </c>
      <c r="E1386" s="37" t="str">
        <v>DIPESH STEEL AND BUILDING MATERIAL</v>
      </c>
      <c r="F1386" s="37" t="str">
        <v>RAJASTHAN</v>
      </c>
      <c r="G1386" s="37" t="str">
        <v>JAIPUR</v>
      </c>
      <c r="H1386" s="37" t="str">
        <v>Jaipur</v>
      </c>
      <c r="I1386" s="37" t="str">
        <v>Swastik Tradevision Pvt. Ltd.</v>
      </c>
      <c r="J1386" s="37" t="str">
        <v>Amit Kumar Sharma</v>
      </c>
      <c r="K1386" s="37">
        <v>0</v>
      </c>
      <c r="L1386" s="37" t="str">
        <v>C12822</v>
      </c>
      <c r="M1386" s="37" t="str">
        <v>North</v>
      </c>
      <c r="N1386" s="2">
        <v>302031</v>
      </c>
      <c r="O1386" s="2" t="str">
        <v>08DTMPD0231E1Z5</v>
      </c>
      <c r="P1386" s="2">
        <v>9950011173</v>
      </c>
      <c r="Q1386" s="2" t="str">
        <v>Sep'25</v>
      </c>
      <c r="R1386" s="2">
        <v>2026</v>
      </c>
      <c r="S1386" s="1">
        <v>0</v>
      </c>
      <c r="T1386" s="2">
        <v>100</v>
      </c>
      <c r="U1386" s="1">
        <v>0.19996666666666671</v>
      </c>
      <c r="V1386" s="1" t="str">
        <v>Star</v>
      </c>
      <c r="W1386" s="10">
        <v>0</v>
      </c>
      <c r="X1386" s="10">
        <v>0</v>
      </c>
      <c r="Y1386" s="10">
        <v>0</v>
      </c>
      <c r="Z1386" s="10">
        <v>0</v>
      </c>
      <c r="AA1386" s="10">
        <v>0</v>
      </c>
      <c r="AB1386" s="10">
        <v>0</v>
      </c>
      <c r="AC1386" s="10">
        <v>0</v>
      </c>
      <c r="AD1386" s="10">
        <v>0</v>
      </c>
      <c r="AE1386" s="10">
        <v>0</v>
      </c>
      <c r="AF1386" s="10">
        <v>0</v>
      </c>
      <c r="AG1386" s="10">
        <v>0</v>
      </c>
      <c r="AH1386" s="10">
        <v>0</v>
      </c>
      <c r="AI1386" s="10">
        <v>0</v>
      </c>
      <c r="AJ1386" s="10">
        <v>0</v>
      </c>
      <c r="AK1386" s="10">
        <v>0</v>
      </c>
      <c r="AL1386" s="10">
        <v>0</v>
      </c>
      <c r="AM1386" s="10">
        <v>0</v>
      </c>
      <c r="AN1386" s="10">
        <v>0</v>
      </c>
      <c r="AO1386" s="10">
        <v>0</v>
      </c>
      <c r="AP1386" s="10">
        <v>0</v>
      </c>
      <c r="AQ1386" s="10">
        <v>20</v>
      </c>
      <c r="AR1386" s="10">
        <v>0</v>
      </c>
      <c r="AS1386" s="16">
        <v>20.059999999999999</v>
      </c>
      <c r="AT1386" s="16">
        <v>19.98</v>
      </c>
      <c r="AU1386" s="16">
        <v>20</v>
      </c>
      <c r="AV1386" s="16">
        <v>20.010000000000002</v>
      </c>
      <c r="AW1386" s="16">
        <v>102</v>
      </c>
      <c r="AX1386" s="10">
        <f t="shared" si="149"/>
        <v>202.05</v>
      </c>
      <c r="AY1386" s="10">
        <f>SUM(Z1386:AK1386)</f>
        <v>0</v>
      </c>
      <c r="AZ1386" s="2" t="s">
        <v>119</v>
      </c>
      <c r="BA1386" s="10">
        <f t="shared" si="150"/>
        <v>3.3333333333333335</v>
      </c>
      <c r="BB1386" s="36" t="s">
        <v>118</v>
      </c>
      <c r="BC1386" s="39" t="str">
        <f t="shared" si="151"/>
        <v>A</v>
      </c>
      <c r="BD1386" s="16">
        <f>SUM(AR1386:AW1386)</f>
        <v>182.05</v>
      </c>
      <c r="BE1386" s="10">
        <f>SUM(AL1386:AQ1386)</f>
        <v>20</v>
      </c>
      <c r="BF1386" s="12">
        <f t="shared" si="152"/>
        <v>0.90101460034644887</v>
      </c>
      <c r="BG1386" s="12">
        <f t="shared" si="153"/>
        <v>9.898539965355109E-2</v>
      </c>
      <c r="BH1386" s="9">
        <f t="shared" si="154"/>
        <v>202.05</v>
      </c>
      <c r="BI1386" s="39" t="str">
        <f t="shared" si="155"/>
        <v>A</v>
      </c>
      <c r="BK1386" s="75"/>
    </row>
    <row r="1387" spans="1:63">
      <c r="A1387" s="2">
        <v>1384</v>
      </c>
      <c r="B1387" s="2">
        <v>2025</v>
      </c>
      <c r="C1387" s="1">
        <v>0</v>
      </c>
      <c r="D1387" s="37" t="str">
        <v>0015g00001gvGkDAAU</v>
      </c>
      <c r="E1387" s="37" t="str">
        <v>SANJAY CEMENT AGENCY</v>
      </c>
      <c r="F1387" s="37" t="str">
        <v>RAJASTHAN</v>
      </c>
      <c r="G1387" s="37" t="str">
        <v>BARMER</v>
      </c>
      <c r="H1387" s="37" t="str">
        <v>Chohtan</v>
      </c>
      <c r="I1387" s="37" t="str">
        <v>M R Associates</v>
      </c>
      <c r="J1387" s="37" t="str">
        <v>Neeraj Sharma</v>
      </c>
      <c r="K1387" s="37">
        <v>0</v>
      </c>
      <c r="L1387" s="37" t="str">
        <v>C13417</v>
      </c>
      <c r="M1387" s="37" t="str">
        <v>North</v>
      </c>
      <c r="N1387" s="2">
        <v>344702</v>
      </c>
      <c r="O1387" s="2" t="str">
        <v>08AGUPD6946L1ZM</v>
      </c>
      <c r="P1387" s="2">
        <v>9461218196</v>
      </c>
      <c r="Q1387" s="2" t="str">
        <v>Sep'25</v>
      </c>
      <c r="R1387" s="2">
        <v>2026</v>
      </c>
      <c r="S1387" s="1">
        <v>0</v>
      </c>
      <c r="T1387" s="2">
        <v>150</v>
      </c>
      <c r="U1387" s="1">
        <v>5.5555555555555559E-2</v>
      </c>
      <c r="V1387" s="1" t="str">
        <v>Challenger</v>
      </c>
      <c r="W1387" s="10">
        <v>0</v>
      </c>
      <c r="X1387" s="10">
        <v>0</v>
      </c>
      <c r="Y1387" s="10">
        <v>0</v>
      </c>
      <c r="Z1387" s="10">
        <v>0</v>
      </c>
      <c r="AA1387" s="10">
        <v>0</v>
      </c>
      <c r="AB1387" s="10">
        <v>0</v>
      </c>
      <c r="AC1387" s="10">
        <v>0</v>
      </c>
      <c r="AD1387" s="10">
        <v>0</v>
      </c>
      <c r="AE1387" s="10">
        <v>0</v>
      </c>
      <c r="AF1387" s="10">
        <v>0</v>
      </c>
      <c r="AG1387" s="10">
        <v>0</v>
      </c>
      <c r="AH1387" s="10">
        <v>0</v>
      </c>
      <c r="AI1387" s="10">
        <v>0</v>
      </c>
      <c r="AJ1387" s="10">
        <v>0</v>
      </c>
      <c r="AK1387" s="10">
        <v>0</v>
      </c>
      <c r="AL1387" s="10">
        <v>0</v>
      </c>
      <c r="AM1387" s="10">
        <v>0</v>
      </c>
      <c r="AN1387" s="10">
        <v>0</v>
      </c>
      <c r="AO1387" s="10">
        <v>0</v>
      </c>
      <c r="AP1387" s="10">
        <v>0</v>
      </c>
      <c r="AQ1387" s="10">
        <v>25.02</v>
      </c>
      <c r="AR1387" s="10">
        <v>24.99</v>
      </c>
      <c r="AS1387" s="16">
        <v>25.06</v>
      </c>
      <c r="AT1387" s="16">
        <v>0</v>
      </c>
      <c r="AU1387" s="16">
        <v>25</v>
      </c>
      <c r="AV1387" s="16">
        <v>0</v>
      </c>
      <c r="AW1387" s="16">
        <v>20</v>
      </c>
      <c r="AX1387" s="10">
        <f t="shared" si="149"/>
        <v>120.07</v>
      </c>
      <c r="AY1387" s="10">
        <f>SUM(Z1387:AK1387)</f>
        <v>0</v>
      </c>
      <c r="AZ1387" s="2" t="s">
        <v>119</v>
      </c>
      <c r="BA1387" s="10">
        <f t="shared" si="150"/>
        <v>4.17</v>
      </c>
      <c r="BB1387" s="36" t="s">
        <v>118</v>
      </c>
      <c r="BC1387" s="39" t="str">
        <f t="shared" si="151"/>
        <v/>
      </c>
      <c r="BD1387" s="16">
        <f>SUM(AR1387:AW1387)</f>
        <v>95.05</v>
      </c>
      <c r="BE1387" s="10">
        <f>SUM(AL1387:AQ1387)</f>
        <v>25.02</v>
      </c>
      <c r="BF1387" s="12">
        <f t="shared" si="152"/>
        <v>0.79162155409344548</v>
      </c>
      <c r="BG1387" s="12">
        <f t="shared" si="153"/>
        <v>0.20837844590655452</v>
      </c>
      <c r="BH1387" s="9">
        <f t="shared" si="154"/>
        <v>120.07</v>
      </c>
      <c r="BI1387" s="39" t="str">
        <f t="shared" si="155"/>
        <v/>
      </c>
      <c r="BK1387" s="75"/>
    </row>
    <row r="1388" spans="1:63">
      <c r="A1388" s="2">
        <v>1385</v>
      </c>
      <c r="B1388" s="2">
        <v>2025</v>
      </c>
      <c r="C1388" s="1">
        <v>0</v>
      </c>
      <c r="D1388" s="37" t="str">
        <v>001J100000VmtxrIAB</v>
      </c>
      <c r="E1388" s="37" t="str">
        <v>MAA TARA HARDWARE</v>
      </c>
      <c r="F1388" s="37" t="str">
        <v>JHARKHAND</v>
      </c>
      <c r="G1388" s="37" t="str">
        <v>JAMTARA</v>
      </c>
      <c r="H1388" s="37">
        <v>0</v>
      </c>
      <c r="I1388" s="37" t="str">
        <v>TIRUPATI SALES</v>
      </c>
      <c r="J1388" s="37" t="str">
        <v>Debjyoti Lahiri</v>
      </c>
      <c r="K1388" s="37">
        <v>0</v>
      </c>
      <c r="L1388" s="37" t="str">
        <v>001J100000HllhOIAT</v>
      </c>
      <c r="M1388" s="37" t="str">
        <v>East</v>
      </c>
      <c r="N1388" s="2">
        <v>815351</v>
      </c>
      <c r="O1388" s="2" t="str">
        <v>20BCDPG2580D1ZC</v>
      </c>
      <c r="P1388" s="2">
        <v>8084991063</v>
      </c>
      <c r="Q1388" s="2" t="str">
        <v>Sep'25</v>
      </c>
      <c r="R1388" s="2">
        <v>2026</v>
      </c>
      <c r="S1388" s="1">
        <v>0</v>
      </c>
      <c r="T1388" s="2">
        <v>150</v>
      </c>
      <c r="U1388" s="1">
        <v>1.1111111111111112E-2</v>
      </c>
      <c r="V1388" s="1" t="str">
        <v>Challenger</v>
      </c>
      <c r="W1388" s="10">
        <v>0</v>
      </c>
      <c r="X1388" s="10">
        <v>0</v>
      </c>
      <c r="Y1388" s="10">
        <v>0</v>
      </c>
      <c r="Z1388" s="10">
        <v>0</v>
      </c>
      <c r="AA1388" s="10">
        <v>0</v>
      </c>
      <c r="AB1388" s="10">
        <v>0</v>
      </c>
      <c r="AC1388" s="10">
        <v>0</v>
      </c>
      <c r="AD1388" s="10">
        <v>0</v>
      </c>
      <c r="AE1388" s="10">
        <v>0</v>
      </c>
      <c r="AF1388" s="10">
        <v>0</v>
      </c>
      <c r="AG1388" s="10">
        <v>0</v>
      </c>
      <c r="AH1388" s="10">
        <v>0</v>
      </c>
      <c r="AI1388" s="10">
        <v>0</v>
      </c>
      <c r="AJ1388" s="10">
        <v>0</v>
      </c>
      <c r="AK1388" s="10">
        <v>0</v>
      </c>
      <c r="AL1388" s="10">
        <v>0</v>
      </c>
      <c r="AM1388" s="10">
        <v>0</v>
      </c>
      <c r="AN1388" s="10">
        <v>0</v>
      </c>
      <c r="AO1388" s="10">
        <v>0</v>
      </c>
      <c r="AP1388" s="10">
        <v>0</v>
      </c>
      <c r="AQ1388" s="10">
        <v>5</v>
      </c>
      <c r="AR1388" s="10">
        <v>0</v>
      </c>
      <c r="AS1388" s="16">
        <v>0</v>
      </c>
      <c r="AT1388" s="16">
        <v>5</v>
      </c>
      <c r="AU1388" s="16">
        <v>0</v>
      </c>
      <c r="AV1388" s="16">
        <v>0</v>
      </c>
      <c r="AW1388" s="16" t="str">
        <v/>
      </c>
      <c r="AX1388" s="10">
        <f t="shared" si="149"/>
        <v>10</v>
      </c>
      <c r="AY1388" s="10">
        <f>SUM(Z1388:AK1388)</f>
        <v>0</v>
      </c>
      <c r="AZ1388" s="2" t="s">
        <v>119</v>
      </c>
      <c r="BA1388" s="10">
        <f t="shared" si="150"/>
        <v>0.83333333333333337</v>
      </c>
      <c r="BB1388" s="36" t="s">
        <v>118</v>
      </c>
      <c r="BC1388" s="39" t="str">
        <f t="shared" si="151"/>
        <v/>
      </c>
      <c r="BD1388" s="16">
        <f>SUM(AR1388:AW1388)</f>
        <v>5</v>
      </c>
      <c r="BE1388" s="10">
        <f>SUM(AL1388:AQ1388)</f>
        <v>5</v>
      </c>
      <c r="BF1388" s="12">
        <f t="shared" si="152"/>
        <v>0.5</v>
      </c>
      <c r="BG1388" s="12">
        <f t="shared" si="153"/>
        <v>0.5</v>
      </c>
      <c r="BH1388" s="9">
        <f t="shared" si="154"/>
        <v>10</v>
      </c>
      <c r="BI1388" s="39" t="str">
        <f t="shared" si="155"/>
        <v/>
      </c>
      <c r="BK1388" s="75"/>
    </row>
    <row r="1389" spans="1:63">
      <c r="A1389" s="2">
        <v>1386</v>
      </c>
      <c r="B1389" s="2">
        <v>2025</v>
      </c>
      <c r="C1389" s="1">
        <v>0</v>
      </c>
      <c r="D1389" s="37" t="str">
        <v>001J100000Ts1fZIAR</v>
      </c>
      <c r="E1389" s="37" t="str">
        <v>M/S MURARI &amp; BROTHERS</v>
      </c>
      <c r="F1389" s="37" t="str">
        <v>JHARKHAND</v>
      </c>
      <c r="G1389" s="37" t="str">
        <v>BOKARO</v>
      </c>
      <c r="H1389" s="37">
        <v>0</v>
      </c>
      <c r="I1389" s="37" t="str">
        <v>TIRUPATI SALES</v>
      </c>
      <c r="J1389" s="37" t="str">
        <v>Debjyoti Lahiri</v>
      </c>
      <c r="K1389" s="37">
        <v>0</v>
      </c>
      <c r="L1389" s="37" t="str">
        <v>001J100000HllhOIAT</v>
      </c>
      <c r="M1389" s="37" t="str">
        <v>East</v>
      </c>
      <c r="N1389" s="2">
        <v>829111</v>
      </c>
      <c r="O1389" s="2" t="str">
        <v>20AMAPP9664M1ZO</v>
      </c>
      <c r="P1389" s="2">
        <v>9431509819</v>
      </c>
      <c r="Q1389" s="2" t="str">
        <v>Sep'25</v>
      </c>
      <c r="R1389" s="2">
        <v>2026</v>
      </c>
      <c r="S1389" s="1">
        <v>0</v>
      </c>
      <c r="T1389" s="2">
        <v>80</v>
      </c>
      <c r="U1389" s="1">
        <v>0</v>
      </c>
      <c r="V1389" s="1" t="str">
        <v>Challenger</v>
      </c>
      <c r="W1389" s="10">
        <v>0</v>
      </c>
      <c r="X1389" s="10">
        <v>0</v>
      </c>
      <c r="Y1389" s="10">
        <v>0</v>
      </c>
      <c r="Z1389" s="10">
        <v>0</v>
      </c>
      <c r="AA1389" s="10">
        <v>0</v>
      </c>
      <c r="AB1389" s="10">
        <v>0</v>
      </c>
      <c r="AC1389" s="10">
        <v>0</v>
      </c>
      <c r="AD1389" s="10">
        <v>0</v>
      </c>
      <c r="AE1389" s="10">
        <v>0</v>
      </c>
      <c r="AF1389" s="10">
        <v>0</v>
      </c>
      <c r="AG1389" s="10">
        <v>0</v>
      </c>
      <c r="AH1389" s="10">
        <v>0</v>
      </c>
      <c r="AI1389" s="10">
        <v>0</v>
      </c>
      <c r="AJ1389" s="10">
        <v>0</v>
      </c>
      <c r="AK1389" s="10">
        <v>0</v>
      </c>
      <c r="AL1389" s="10">
        <v>0</v>
      </c>
      <c r="AM1389" s="10">
        <v>0</v>
      </c>
      <c r="AN1389" s="10">
        <v>0</v>
      </c>
      <c r="AO1389" s="10">
        <v>0</v>
      </c>
      <c r="AP1389" s="10">
        <v>0</v>
      </c>
      <c r="AQ1389" s="10">
        <v>5</v>
      </c>
      <c r="AR1389" s="10">
        <v>0</v>
      </c>
      <c r="AS1389" s="16">
        <v>0</v>
      </c>
      <c r="AT1389" s="16">
        <v>0</v>
      </c>
      <c r="AU1389" s="16">
        <v>0</v>
      </c>
      <c r="AV1389" s="16">
        <v>0</v>
      </c>
      <c r="AW1389" s="16" t="str">
        <v/>
      </c>
      <c r="AX1389" s="10">
        <f t="shared" si="149"/>
        <v>5</v>
      </c>
      <c r="AY1389" s="10">
        <f>SUM(Z1389:AK1389)</f>
        <v>0</v>
      </c>
      <c r="AZ1389" s="2" t="s">
        <v>119</v>
      </c>
      <c r="BA1389" s="10">
        <f t="shared" si="150"/>
        <v>0.83333333333333337</v>
      </c>
      <c r="BB1389" s="36" t="s">
        <v>118</v>
      </c>
      <c r="BC1389" s="39" t="str">
        <f t="shared" si="151"/>
        <v/>
      </c>
      <c r="BD1389" s="16">
        <f>SUM(AR1389:AW1389)</f>
        <v>0</v>
      </c>
      <c r="BE1389" s="10">
        <f>SUM(AL1389:AQ1389)</f>
        <v>5</v>
      </c>
      <c r="BF1389" s="12">
        <f t="shared" si="152"/>
        <v>0</v>
      </c>
      <c r="BG1389" s="12">
        <f t="shared" si="153"/>
        <v>1</v>
      </c>
      <c r="BH1389" s="9">
        <f t="shared" si="154"/>
        <v>5</v>
      </c>
      <c r="BI1389" s="39" t="str">
        <f t="shared" si="155"/>
        <v/>
      </c>
      <c r="BK1389" s="75"/>
    </row>
    <row r="1390" spans="1:63">
      <c r="A1390" s="2">
        <v>1387</v>
      </c>
      <c r="B1390" s="2">
        <v>2025</v>
      </c>
      <c r="C1390" s="1">
        <v>0</v>
      </c>
      <c r="D1390" s="37" t="str">
        <v>001fw000005GxVwAAK</v>
      </c>
      <c r="E1390" s="37" t="str">
        <v>MONDAL ENTERPRISE</v>
      </c>
      <c r="F1390" s="37" t="str">
        <v>WEST BENGAL</v>
      </c>
      <c r="G1390" s="37" t="str">
        <v>MURSHIDABAD</v>
      </c>
      <c r="H1390" s="37">
        <v>0</v>
      </c>
      <c r="I1390" s="37" t="str">
        <v>CHANDRA TRADERS</v>
      </c>
      <c r="J1390" s="37" t="str">
        <v>Shirshendu saha</v>
      </c>
      <c r="K1390" s="37">
        <v>0</v>
      </c>
      <c r="L1390" s="37" t="str">
        <v>001J100000RyPTBIA3</v>
      </c>
      <c r="M1390" s="37" t="str">
        <v>East</v>
      </c>
      <c r="N1390" s="2">
        <v>742189</v>
      </c>
      <c r="O1390" s="2" t="str">
        <v>19AQUPM7729E1Z5</v>
      </c>
      <c r="P1390" s="2">
        <v>8250077120</v>
      </c>
      <c r="Q1390" s="2" t="str">
        <v>Sep'25</v>
      </c>
      <c r="R1390" s="2">
        <v>2026</v>
      </c>
      <c r="S1390" s="1">
        <v>0</v>
      </c>
      <c r="T1390" s="2">
        <v>160</v>
      </c>
      <c r="U1390" s="1">
        <v>9.375E-2</v>
      </c>
      <c r="V1390" s="1" t="str">
        <v>Challenger</v>
      </c>
      <c r="W1390" s="10">
        <v>0</v>
      </c>
      <c r="X1390" s="10">
        <v>0</v>
      </c>
      <c r="Y1390" s="10">
        <v>0</v>
      </c>
      <c r="Z1390" s="10">
        <v>0</v>
      </c>
      <c r="AA1390" s="10">
        <v>0</v>
      </c>
      <c r="AB1390" s="10">
        <v>0</v>
      </c>
      <c r="AC1390" s="10">
        <v>0</v>
      </c>
      <c r="AD1390" s="10">
        <v>0</v>
      </c>
      <c r="AE1390" s="10">
        <v>0</v>
      </c>
      <c r="AF1390" s="10">
        <v>0</v>
      </c>
      <c r="AG1390" s="10">
        <v>0</v>
      </c>
      <c r="AH1390" s="10">
        <v>0</v>
      </c>
      <c r="AI1390" s="10">
        <v>0</v>
      </c>
      <c r="AJ1390" s="10">
        <v>0</v>
      </c>
      <c r="AK1390" s="10">
        <v>0</v>
      </c>
      <c r="AL1390" s="10">
        <v>0</v>
      </c>
      <c r="AM1390" s="10">
        <v>0</v>
      </c>
      <c r="AN1390" s="10">
        <v>0</v>
      </c>
      <c r="AO1390" s="10">
        <v>0</v>
      </c>
      <c r="AP1390" s="10">
        <v>0</v>
      </c>
      <c r="AQ1390" s="10">
        <v>26</v>
      </c>
      <c r="AR1390" s="10">
        <v>0</v>
      </c>
      <c r="AS1390" s="16">
        <v>10</v>
      </c>
      <c r="AT1390" s="16">
        <v>20</v>
      </c>
      <c r="AU1390" s="16">
        <v>20</v>
      </c>
      <c r="AV1390" s="16">
        <v>5</v>
      </c>
      <c r="AW1390" s="16">
        <v>10</v>
      </c>
      <c r="AX1390" s="10">
        <f t="shared" si="149"/>
        <v>91</v>
      </c>
      <c r="AY1390" s="10">
        <f>SUM(Z1390:AK1390)</f>
        <v>0</v>
      </c>
      <c r="AZ1390" s="2" t="s">
        <v>119</v>
      </c>
      <c r="BA1390" s="10">
        <f t="shared" si="150"/>
        <v>4.333333333333333</v>
      </c>
      <c r="BB1390" s="36" t="s">
        <v>118</v>
      </c>
      <c r="BC1390" s="39" t="str">
        <f t="shared" si="151"/>
        <v/>
      </c>
      <c r="BD1390" s="16">
        <f>SUM(AR1390:AW1390)</f>
        <v>65</v>
      </c>
      <c r="BE1390" s="10">
        <f>SUM(AL1390:AQ1390)</f>
        <v>26</v>
      </c>
      <c r="BF1390" s="12">
        <f t="shared" si="152"/>
        <v>0.7142857142857143</v>
      </c>
      <c r="BG1390" s="12">
        <f t="shared" si="153"/>
        <v>0.2857142857142857</v>
      </c>
      <c r="BH1390" s="9">
        <f t="shared" si="154"/>
        <v>91</v>
      </c>
      <c r="BI1390" s="39" t="str">
        <f t="shared" si="155"/>
        <v/>
      </c>
      <c r="BK1390" s="75"/>
    </row>
    <row r="1391" spans="1:63">
      <c r="A1391" s="2">
        <v>1388</v>
      </c>
      <c r="B1391" s="2">
        <v>2025</v>
      </c>
      <c r="C1391" s="1">
        <v>0</v>
      </c>
      <c r="D1391" s="37" t="str">
        <v>001fw0000057hi6AAA</v>
      </c>
      <c r="E1391" s="37" t="str">
        <v>SHAM LAL MAGOTRA PATOLI MAGOTRIAN</v>
      </c>
      <c r="F1391" s="37" t="str">
        <v>JAMMU AND KASHMIR</v>
      </c>
      <c r="G1391" s="37" t="str">
        <v>JAMMU</v>
      </c>
      <c r="H1391" s="37">
        <v>0</v>
      </c>
      <c r="I1391" s="37" t="str">
        <v>AGGARWAL TRADERS</v>
      </c>
      <c r="J1391" s="37" t="str">
        <v>bhanu ayush</v>
      </c>
      <c r="K1391" s="37">
        <v>0</v>
      </c>
      <c r="L1391" s="37" t="str">
        <v>0015g00001gvNHH</v>
      </c>
      <c r="M1391" s="37" t="str">
        <v>North</v>
      </c>
      <c r="N1391" s="2">
        <v>180007</v>
      </c>
      <c r="O1391" s="2" t="str">
        <v>01ARXPM3018N1ZG</v>
      </c>
      <c r="P1391" s="2">
        <v>9018664606</v>
      </c>
      <c r="Q1391" s="2" t="str">
        <v>Sep'25</v>
      </c>
      <c r="R1391" s="2">
        <v>2026</v>
      </c>
      <c r="S1391" s="1">
        <v>0</v>
      </c>
      <c r="T1391" s="2">
        <v>10</v>
      </c>
      <c r="U1391" s="1">
        <v>0.28100000000000003</v>
      </c>
      <c r="V1391" s="1" t="str">
        <v>Friendly</v>
      </c>
      <c r="W1391" s="10">
        <v>0</v>
      </c>
      <c r="X1391" s="10">
        <v>0</v>
      </c>
      <c r="Y1391" s="10">
        <v>0</v>
      </c>
      <c r="Z1391" s="10">
        <v>0</v>
      </c>
      <c r="AA1391" s="10">
        <v>0</v>
      </c>
      <c r="AB1391" s="10">
        <v>0</v>
      </c>
      <c r="AC1391" s="10">
        <v>0</v>
      </c>
      <c r="AD1391" s="10">
        <v>0</v>
      </c>
      <c r="AE1391" s="10">
        <v>0</v>
      </c>
      <c r="AF1391" s="10">
        <v>0</v>
      </c>
      <c r="AG1391" s="10">
        <v>0</v>
      </c>
      <c r="AH1391" s="10">
        <v>0</v>
      </c>
      <c r="AI1391" s="10">
        <v>0</v>
      </c>
      <c r="AJ1391" s="10">
        <v>0</v>
      </c>
      <c r="AK1391" s="10">
        <v>0</v>
      </c>
      <c r="AL1391" s="10">
        <v>0</v>
      </c>
      <c r="AM1391" s="10">
        <v>0</v>
      </c>
      <c r="AN1391" s="10">
        <v>0</v>
      </c>
      <c r="AO1391" s="10">
        <v>0</v>
      </c>
      <c r="AP1391" s="10">
        <v>0</v>
      </c>
      <c r="AQ1391" s="10">
        <v>5.33</v>
      </c>
      <c r="AR1391" s="10">
        <v>6.31</v>
      </c>
      <c r="AS1391" s="16">
        <v>2.64</v>
      </c>
      <c r="AT1391" s="16">
        <v>2.5299999999999998</v>
      </c>
      <c r="AU1391" s="16">
        <v>3</v>
      </c>
      <c r="AV1391" s="16">
        <v>2.9</v>
      </c>
      <c r="AW1391" s="16">
        <v>3</v>
      </c>
      <c r="AX1391" s="10">
        <f t="shared" si="149"/>
        <v>25.71</v>
      </c>
      <c r="AY1391" s="10">
        <f>SUM(Z1391:AK1391)</f>
        <v>0</v>
      </c>
      <c r="AZ1391" s="2" t="s">
        <v>119</v>
      </c>
      <c r="BA1391" s="10">
        <f t="shared" si="150"/>
        <v>0.88833333333333331</v>
      </c>
      <c r="BB1391" s="36" t="s">
        <v>118</v>
      </c>
      <c r="BC1391" s="39" t="str">
        <f t="shared" si="151"/>
        <v/>
      </c>
      <c r="BD1391" s="16">
        <f>SUM(AR1391:AW1391)</f>
        <v>20.38</v>
      </c>
      <c r="BE1391" s="10">
        <f>SUM(AL1391:AQ1391)</f>
        <v>5.33</v>
      </c>
      <c r="BF1391" s="12">
        <f t="shared" si="152"/>
        <v>0.79268767016725006</v>
      </c>
      <c r="BG1391" s="12">
        <f t="shared" si="153"/>
        <v>0.20731232983274989</v>
      </c>
      <c r="BH1391" s="9">
        <f t="shared" si="154"/>
        <v>25.71</v>
      </c>
      <c r="BI1391" s="39" t="str">
        <f t="shared" si="155"/>
        <v/>
      </c>
      <c r="BK1391" s="75"/>
    </row>
    <row r="1392" spans="1:63">
      <c r="A1392" s="2">
        <v>1389</v>
      </c>
      <c r="B1392" s="2">
        <v>2025</v>
      </c>
      <c r="C1392" s="1">
        <v>0</v>
      </c>
      <c r="D1392" s="37" t="str">
        <v>001J100000VnczeIAB</v>
      </c>
      <c r="E1392" s="37" t="str">
        <v>M/S KRISHNA TRADERS</v>
      </c>
      <c r="F1392" s="37" t="str">
        <v>RAJASTHAN</v>
      </c>
      <c r="G1392" s="37" t="str">
        <v>JALORE</v>
      </c>
      <c r="H1392" s="37">
        <v>0</v>
      </c>
      <c r="I1392" s="37" t="str">
        <v>M R Associates</v>
      </c>
      <c r="J1392" s="37" t="str">
        <v>Neeraj Sharma</v>
      </c>
      <c r="K1392" s="37">
        <v>0</v>
      </c>
      <c r="L1392" s="37" t="str">
        <v>C13417</v>
      </c>
      <c r="M1392" s="37" t="str">
        <v>North</v>
      </c>
      <c r="N1392" s="2">
        <v>343001</v>
      </c>
      <c r="O1392" s="2" t="str">
        <v>08CCFPC1733D1Z6</v>
      </c>
      <c r="P1392" s="2">
        <v>7028103116</v>
      </c>
      <c r="Q1392" s="2" t="str">
        <v>Sep'25</v>
      </c>
      <c r="R1392" s="2">
        <v>2026</v>
      </c>
      <c r="S1392" s="1">
        <v>0</v>
      </c>
      <c r="T1392" s="2">
        <v>120</v>
      </c>
      <c r="U1392" s="1">
        <v>0</v>
      </c>
      <c r="V1392" s="1" t="str">
        <v>Challenger</v>
      </c>
      <c r="W1392" s="10">
        <v>0</v>
      </c>
      <c r="X1392" s="10">
        <v>0</v>
      </c>
      <c r="Y1392" s="10">
        <v>0</v>
      </c>
      <c r="Z1392" s="10">
        <v>0</v>
      </c>
      <c r="AA1392" s="10">
        <v>0</v>
      </c>
      <c r="AB1392" s="10">
        <v>0</v>
      </c>
      <c r="AC1392" s="10">
        <v>0</v>
      </c>
      <c r="AD1392" s="10">
        <v>0</v>
      </c>
      <c r="AE1392" s="10">
        <v>0</v>
      </c>
      <c r="AF1392" s="10">
        <v>0</v>
      </c>
      <c r="AG1392" s="10">
        <v>0</v>
      </c>
      <c r="AH1392" s="10">
        <v>0</v>
      </c>
      <c r="AI1392" s="10">
        <v>0</v>
      </c>
      <c r="AJ1392" s="10">
        <v>0</v>
      </c>
      <c r="AK1392" s="10">
        <v>0</v>
      </c>
      <c r="AL1392" s="10">
        <v>0</v>
      </c>
      <c r="AM1392" s="10">
        <v>0</v>
      </c>
      <c r="AN1392" s="10">
        <v>0</v>
      </c>
      <c r="AO1392" s="10">
        <v>0</v>
      </c>
      <c r="AP1392" s="10">
        <v>0</v>
      </c>
      <c r="AQ1392" s="10">
        <v>11</v>
      </c>
      <c r="AR1392" s="10">
        <v>0</v>
      </c>
      <c r="AS1392" s="16">
        <v>0</v>
      </c>
      <c r="AT1392" s="16">
        <v>0</v>
      </c>
      <c r="AU1392" s="16">
        <v>0</v>
      </c>
      <c r="AV1392" s="16">
        <v>0</v>
      </c>
      <c r="AW1392" s="16" t="str">
        <v/>
      </c>
      <c r="AX1392" s="10">
        <f t="shared" si="149"/>
        <v>11</v>
      </c>
      <c r="AY1392" s="10">
        <f>SUM(Z1392:AK1392)</f>
        <v>0</v>
      </c>
      <c r="AZ1392" s="2" t="s">
        <v>119</v>
      </c>
      <c r="BA1392" s="10">
        <f t="shared" si="150"/>
        <v>1.8333333333333333</v>
      </c>
      <c r="BB1392" s="36" t="s">
        <v>118</v>
      </c>
      <c r="BC1392" s="39" t="str">
        <f t="shared" si="151"/>
        <v/>
      </c>
      <c r="BD1392" s="16">
        <f>SUM(AR1392:AW1392)</f>
        <v>0</v>
      </c>
      <c r="BE1392" s="10">
        <f>SUM(AL1392:AQ1392)</f>
        <v>11</v>
      </c>
      <c r="BF1392" s="12">
        <f t="shared" si="152"/>
        <v>0</v>
      </c>
      <c r="BG1392" s="12">
        <f t="shared" si="153"/>
        <v>1</v>
      </c>
      <c r="BH1392" s="9">
        <f t="shared" si="154"/>
        <v>11</v>
      </c>
      <c r="BI1392" s="39" t="str">
        <f t="shared" si="155"/>
        <v/>
      </c>
      <c r="BK1392" s="75"/>
    </row>
    <row r="1393" spans="1:63">
      <c r="A1393" s="2">
        <v>1390</v>
      </c>
      <c r="B1393" s="2">
        <v>2025</v>
      </c>
      <c r="C1393" s="1">
        <v>0</v>
      </c>
      <c r="D1393" s="37" t="str">
        <v>001fw000005kvRqAAI</v>
      </c>
      <c r="E1393" s="37" t="str">
        <v>NATIONAL TRADERS</v>
      </c>
      <c r="F1393" s="37" t="str">
        <v>BIHAR</v>
      </c>
      <c r="G1393" s="37" t="str">
        <v>MUZAFFARPUR</v>
      </c>
      <c r="H1393" s="37">
        <v>0</v>
      </c>
      <c r="I1393" s="37" t="str">
        <v>KHARAKIA METALS PRIVATE LIMITED</v>
      </c>
      <c r="J1393" s="37" t="str">
        <v>Punit Kumar</v>
      </c>
      <c r="K1393" s="37">
        <v>0</v>
      </c>
      <c r="L1393" s="37" t="str">
        <v>001J100000VnUoRIAV</v>
      </c>
      <c r="M1393" s="37" t="str">
        <v>East</v>
      </c>
      <c r="N1393" s="2">
        <v>842001</v>
      </c>
      <c r="O1393" s="2" t="str">
        <v>10AGEPF2237Q1ZL</v>
      </c>
      <c r="P1393" s="2">
        <v>7261883603</v>
      </c>
      <c r="Q1393" s="2" t="str">
        <v>Sep'25</v>
      </c>
      <c r="R1393" s="2">
        <v>2026</v>
      </c>
      <c r="S1393" s="1">
        <v>0</v>
      </c>
      <c r="T1393" s="2">
        <v>170</v>
      </c>
      <c r="U1393" s="1">
        <v>4.7058823529411764E-2</v>
      </c>
      <c r="V1393" s="1" t="str">
        <v>Challenger</v>
      </c>
      <c r="W1393" s="10">
        <v>0</v>
      </c>
      <c r="X1393" s="10">
        <v>0</v>
      </c>
      <c r="Y1393" s="10">
        <v>0</v>
      </c>
      <c r="Z1393" s="10">
        <v>0</v>
      </c>
      <c r="AA1393" s="10">
        <v>0</v>
      </c>
      <c r="AB1393" s="10">
        <v>0</v>
      </c>
      <c r="AC1393" s="10">
        <v>0</v>
      </c>
      <c r="AD1393" s="10">
        <v>0</v>
      </c>
      <c r="AE1393" s="10">
        <v>0</v>
      </c>
      <c r="AF1393" s="10">
        <v>0</v>
      </c>
      <c r="AG1393" s="10">
        <v>0</v>
      </c>
      <c r="AH1393" s="10">
        <v>0</v>
      </c>
      <c r="AI1393" s="10">
        <v>0</v>
      </c>
      <c r="AJ1393" s="10">
        <v>0</v>
      </c>
      <c r="AK1393" s="10">
        <v>0</v>
      </c>
      <c r="AL1393" s="10">
        <v>0</v>
      </c>
      <c r="AM1393" s="10">
        <v>0</v>
      </c>
      <c r="AN1393" s="10">
        <v>0</v>
      </c>
      <c r="AO1393" s="10">
        <v>0</v>
      </c>
      <c r="AP1393" s="10">
        <v>0</v>
      </c>
      <c r="AQ1393" s="10">
        <v>12</v>
      </c>
      <c r="AR1393" s="10">
        <v>5</v>
      </c>
      <c r="AS1393" s="16">
        <v>6</v>
      </c>
      <c r="AT1393" s="16">
        <v>12</v>
      </c>
      <c r="AU1393" s="16">
        <v>6</v>
      </c>
      <c r="AV1393" s="16">
        <v>6</v>
      </c>
      <c r="AW1393" s="16" t="str">
        <v/>
      </c>
      <c r="AX1393" s="10">
        <f t="shared" si="149"/>
        <v>47</v>
      </c>
      <c r="AY1393" s="10">
        <f>SUM(Z1393:AK1393)</f>
        <v>0</v>
      </c>
      <c r="AZ1393" s="2" t="s">
        <v>119</v>
      </c>
      <c r="BA1393" s="10">
        <f t="shared" si="150"/>
        <v>2</v>
      </c>
      <c r="BB1393" s="36" t="s">
        <v>118</v>
      </c>
      <c r="BC1393" s="39" t="str">
        <f t="shared" si="151"/>
        <v/>
      </c>
      <c r="BD1393" s="16">
        <f>SUM(AR1393:AW1393)</f>
        <v>35</v>
      </c>
      <c r="BE1393" s="10">
        <f>SUM(AL1393:AQ1393)</f>
        <v>12</v>
      </c>
      <c r="BF1393" s="12">
        <f t="shared" si="152"/>
        <v>0.74468085106382975</v>
      </c>
      <c r="BG1393" s="12">
        <f t="shared" si="153"/>
        <v>0.25531914893617019</v>
      </c>
      <c r="BH1393" s="9">
        <f t="shared" si="154"/>
        <v>47</v>
      </c>
      <c r="BI1393" s="39" t="str">
        <f t="shared" si="155"/>
        <v/>
      </c>
      <c r="BK1393" s="75"/>
    </row>
    <row r="1394" spans="1:63">
      <c r="A1394" s="2">
        <v>1391</v>
      </c>
      <c r="B1394" s="2">
        <v>2025</v>
      </c>
      <c r="C1394" s="1">
        <v>0</v>
      </c>
      <c r="D1394" s="37" t="str">
        <v>001fw000005b6k0AAA</v>
      </c>
      <c r="E1394" s="37" t="str">
        <v>OM SHIV SHAKTI TRADERS</v>
      </c>
      <c r="F1394" s="37" t="str">
        <v>BIHAR</v>
      </c>
      <c r="G1394" s="37" t="str">
        <v>GOPALGANJ</v>
      </c>
      <c r="H1394" s="37">
        <v>0</v>
      </c>
      <c r="I1394" s="37" t="str">
        <v>SUBH NEXTGEN PRIVATE LIMITED</v>
      </c>
      <c r="J1394" s="37" t="str">
        <v>Punit Kumar</v>
      </c>
      <c r="K1394" s="37">
        <v>0</v>
      </c>
      <c r="L1394" s="37" t="str">
        <v>001J100000VmM42IAF</v>
      </c>
      <c r="M1394" s="37" t="str">
        <v>East</v>
      </c>
      <c r="N1394" s="2">
        <v>841405</v>
      </c>
      <c r="O1394" s="2" t="str">
        <v>10ANYPK4782E1ZS</v>
      </c>
      <c r="P1394" s="2">
        <v>9973020200</v>
      </c>
      <c r="Q1394" s="2" t="str">
        <v>Sep'25</v>
      </c>
      <c r="R1394" s="2">
        <v>2026</v>
      </c>
      <c r="S1394" s="1">
        <v>0</v>
      </c>
      <c r="T1394" s="2">
        <v>70</v>
      </c>
      <c r="U1394" s="1">
        <v>8.5714285714285715E-2</v>
      </c>
      <c r="V1394" s="1" t="str">
        <v>Challenger</v>
      </c>
      <c r="W1394" s="10">
        <v>0</v>
      </c>
      <c r="X1394" s="10">
        <v>0</v>
      </c>
      <c r="Y1394" s="10">
        <v>0</v>
      </c>
      <c r="Z1394" s="10">
        <v>0</v>
      </c>
      <c r="AA1394" s="10">
        <v>0</v>
      </c>
      <c r="AB1394" s="10">
        <v>0</v>
      </c>
      <c r="AC1394" s="10">
        <v>0</v>
      </c>
      <c r="AD1394" s="10">
        <v>0</v>
      </c>
      <c r="AE1394" s="10">
        <v>0</v>
      </c>
      <c r="AF1394" s="10">
        <v>0</v>
      </c>
      <c r="AG1394" s="10">
        <v>0</v>
      </c>
      <c r="AH1394" s="10">
        <v>0</v>
      </c>
      <c r="AI1394" s="10">
        <v>0</v>
      </c>
      <c r="AJ1394" s="10">
        <v>0</v>
      </c>
      <c r="AK1394" s="10">
        <v>0</v>
      </c>
      <c r="AL1394" s="10">
        <v>0</v>
      </c>
      <c r="AM1394" s="10">
        <v>0</v>
      </c>
      <c r="AN1394" s="10">
        <v>0</v>
      </c>
      <c r="AO1394" s="10">
        <v>0</v>
      </c>
      <c r="AP1394" s="10">
        <v>0</v>
      </c>
      <c r="AQ1394" s="10">
        <v>25</v>
      </c>
      <c r="AR1394" s="10">
        <v>0</v>
      </c>
      <c r="AS1394" s="16">
        <v>0</v>
      </c>
      <c r="AT1394" s="16">
        <v>12</v>
      </c>
      <c r="AU1394" s="16">
        <v>6</v>
      </c>
      <c r="AV1394" s="16">
        <v>0</v>
      </c>
      <c r="AW1394" s="16">
        <v>4</v>
      </c>
      <c r="AX1394" s="10">
        <f t="shared" si="149"/>
        <v>47</v>
      </c>
      <c r="AY1394" s="10">
        <f>SUM(Z1394:AK1394)</f>
        <v>0</v>
      </c>
      <c r="AZ1394" s="2" t="s">
        <v>119</v>
      </c>
      <c r="BA1394" s="10">
        <f t="shared" si="150"/>
        <v>4.166666666666667</v>
      </c>
      <c r="BB1394" s="36" t="s">
        <v>118</v>
      </c>
      <c r="BC1394" s="39" t="str">
        <f t="shared" si="151"/>
        <v/>
      </c>
      <c r="BD1394" s="16">
        <f>SUM(AR1394:AW1394)</f>
        <v>22</v>
      </c>
      <c r="BE1394" s="10">
        <f>SUM(AL1394:AQ1394)</f>
        <v>25</v>
      </c>
      <c r="BF1394" s="12">
        <f t="shared" si="152"/>
        <v>0.46808510638297873</v>
      </c>
      <c r="BG1394" s="12">
        <f t="shared" si="153"/>
        <v>0.53191489361702127</v>
      </c>
      <c r="BH1394" s="9">
        <f t="shared" si="154"/>
        <v>47</v>
      </c>
      <c r="BI1394" s="39" t="str">
        <f t="shared" si="155"/>
        <v/>
      </c>
      <c r="BK1394" s="75"/>
    </row>
    <row r="1395" spans="1:63">
      <c r="A1395" s="2">
        <v>1392</v>
      </c>
      <c r="B1395" s="2">
        <v>2025</v>
      </c>
      <c r="C1395" s="1">
        <v>0</v>
      </c>
      <c r="D1395" s="37" t="str">
        <v>001J100000F4A0iIAF</v>
      </c>
      <c r="E1395" s="37" t="str">
        <v>BABJI STEELS</v>
      </c>
      <c r="F1395" s="37" t="str">
        <v>RAJASTHAN</v>
      </c>
      <c r="G1395" s="37" t="str">
        <v>UDAIPUR</v>
      </c>
      <c r="H1395" s="37" t="str">
        <v>Girwa</v>
      </c>
      <c r="I1395" s="37" t="str">
        <v>J P ALLOYS</v>
      </c>
      <c r="J1395" s="37" t="str">
        <v>Pushpendra Kumar</v>
      </c>
      <c r="K1395" s="37">
        <v>0</v>
      </c>
      <c r="L1395" s="37" t="str">
        <v>C13188</v>
      </c>
      <c r="M1395" s="37" t="str">
        <v>North</v>
      </c>
      <c r="N1395" s="2">
        <v>313001</v>
      </c>
      <c r="O1395" s="2" t="str">
        <v>08AHKPL7309J1ZZ</v>
      </c>
      <c r="P1395" s="2">
        <v>9001785152</v>
      </c>
      <c r="Q1395" s="2" t="str">
        <v>Sep'25</v>
      </c>
      <c r="R1395" s="2">
        <v>2026</v>
      </c>
      <c r="S1395" s="1">
        <v>0</v>
      </c>
      <c r="T1395" s="2">
        <v>100</v>
      </c>
      <c r="U1395" s="1">
        <v>0</v>
      </c>
      <c r="V1395" s="1" t="str">
        <v>Challenger</v>
      </c>
      <c r="W1395" s="10">
        <v>0</v>
      </c>
      <c r="X1395" s="10">
        <v>0</v>
      </c>
      <c r="Y1395" s="10">
        <v>0</v>
      </c>
      <c r="Z1395" s="10">
        <v>0</v>
      </c>
      <c r="AA1395" s="10">
        <v>0</v>
      </c>
      <c r="AB1395" s="10">
        <v>0</v>
      </c>
      <c r="AC1395" s="10">
        <v>0</v>
      </c>
      <c r="AD1395" s="10">
        <v>0</v>
      </c>
      <c r="AE1395" s="10">
        <v>0</v>
      </c>
      <c r="AF1395" s="10">
        <v>0</v>
      </c>
      <c r="AG1395" s="10">
        <v>0</v>
      </c>
      <c r="AH1395" s="10">
        <v>0</v>
      </c>
      <c r="AI1395" s="10">
        <v>0</v>
      </c>
      <c r="AJ1395" s="10">
        <v>0</v>
      </c>
      <c r="AK1395" s="10">
        <v>0</v>
      </c>
      <c r="AL1395" s="10">
        <v>0</v>
      </c>
      <c r="AM1395" s="10">
        <v>0</v>
      </c>
      <c r="AN1395" s="10">
        <v>0</v>
      </c>
      <c r="AO1395" s="10">
        <v>0</v>
      </c>
      <c r="AP1395" s="10">
        <v>0</v>
      </c>
      <c r="AQ1395" s="10">
        <v>20.079999999999998</v>
      </c>
      <c r="AR1395" s="10">
        <v>0</v>
      </c>
      <c r="AS1395" s="16">
        <v>20.59</v>
      </c>
      <c r="AT1395" s="16">
        <v>0</v>
      </c>
      <c r="AU1395" s="16">
        <v>0</v>
      </c>
      <c r="AV1395" s="16">
        <v>0</v>
      </c>
      <c r="AW1395" s="16" t="str">
        <v/>
      </c>
      <c r="AX1395" s="10">
        <f t="shared" si="149"/>
        <v>40.67</v>
      </c>
      <c r="AY1395" s="10">
        <f>SUM(Z1395:AK1395)</f>
        <v>0</v>
      </c>
      <c r="AZ1395" s="2" t="s">
        <v>119</v>
      </c>
      <c r="BA1395" s="10">
        <f t="shared" si="150"/>
        <v>3.3466666666666662</v>
      </c>
      <c r="BB1395" s="36" t="s">
        <v>118</v>
      </c>
      <c r="BC1395" s="39" t="str">
        <f t="shared" si="151"/>
        <v/>
      </c>
      <c r="BD1395" s="16">
        <f>SUM(AR1395:AW1395)</f>
        <v>20.59</v>
      </c>
      <c r="BE1395" s="10">
        <f>SUM(AL1395:AQ1395)</f>
        <v>20.079999999999998</v>
      </c>
      <c r="BF1395" s="12">
        <f t="shared" si="152"/>
        <v>0.5062699778706663</v>
      </c>
      <c r="BG1395" s="12">
        <f t="shared" si="153"/>
        <v>0.49373002212933359</v>
      </c>
      <c r="BH1395" s="9">
        <f t="shared" si="154"/>
        <v>40.67</v>
      </c>
      <c r="BI1395" s="39" t="str">
        <f t="shared" si="155"/>
        <v/>
      </c>
      <c r="BK1395" s="75"/>
    </row>
    <row r="1396" spans="1:63">
      <c r="A1396" s="2">
        <v>1393</v>
      </c>
      <c r="B1396" s="2">
        <v>2025</v>
      </c>
      <c r="C1396" s="1">
        <v>0</v>
      </c>
      <c r="D1396" s="37" t="str">
        <v>001fw000004VFJyAAO</v>
      </c>
      <c r="E1396" s="37" t="str">
        <v>M/S SAI TRADERS</v>
      </c>
      <c r="F1396" s="37" t="str">
        <v>BIHAR</v>
      </c>
      <c r="G1396" s="37" t="str">
        <v>GOPALGANJ</v>
      </c>
      <c r="H1396" s="37">
        <v>0</v>
      </c>
      <c r="I1396" s="37" t="str">
        <v>SUBH NEXTGEN PRIVATE LIMITED</v>
      </c>
      <c r="J1396" s="37" t="str">
        <v>Punit Kumar</v>
      </c>
      <c r="K1396" s="37">
        <v>0</v>
      </c>
      <c r="L1396" s="37" t="str">
        <v>001J100000VmM42IAF</v>
      </c>
      <c r="M1396" s="37" t="str">
        <v>East</v>
      </c>
      <c r="N1396" s="2">
        <v>841405</v>
      </c>
      <c r="O1396" s="2" t="str">
        <v>10ANGPC8921P1ZY</v>
      </c>
      <c r="P1396" s="2">
        <v>9955806720</v>
      </c>
      <c r="Q1396" s="2" t="str">
        <v>Sep'25</v>
      </c>
      <c r="R1396" s="2">
        <v>2026</v>
      </c>
      <c r="S1396" s="1">
        <v>0</v>
      </c>
      <c r="T1396" s="2">
        <v>400</v>
      </c>
      <c r="U1396" s="1">
        <v>1.3333333333333332E-2</v>
      </c>
      <c r="V1396" s="1" t="str">
        <v>Alien</v>
      </c>
      <c r="W1396" s="10">
        <v>0</v>
      </c>
      <c r="X1396" s="10">
        <v>0</v>
      </c>
      <c r="Y1396" s="10">
        <v>0</v>
      </c>
      <c r="Z1396" s="10">
        <v>0</v>
      </c>
      <c r="AA1396" s="10">
        <v>0</v>
      </c>
      <c r="AB1396" s="10">
        <v>0</v>
      </c>
      <c r="AC1396" s="10">
        <v>0</v>
      </c>
      <c r="AD1396" s="10">
        <v>0</v>
      </c>
      <c r="AE1396" s="10">
        <v>0</v>
      </c>
      <c r="AF1396" s="10">
        <v>0</v>
      </c>
      <c r="AG1396" s="10">
        <v>0</v>
      </c>
      <c r="AH1396" s="10">
        <v>0</v>
      </c>
      <c r="AI1396" s="10">
        <v>0</v>
      </c>
      <c r="AJ1396" s="10">
        <v>0</v>
      </c>
      <c r="AK1396" s="10">
        <v>0</v>
      </c>
      <c r="AL1396" s="10">
        <v>0</v>
      </c>
      <c r="AM1396" s="10">
        <v>0</v>
      </c>
      <c r="AN1396" s="10">
        <v>0</v>
      </c>
      <c r="AO1396" s="10">
        <v>0</v>
      </c>
      <c r="AP1396" s="10">
        <v>0</v>
      </c>
      <c r="AQ1396" s="10">
        <v>25.14</v>
      </c>
      <c r="AR1396" s="10">
        <v>0</v>
      </c>
      <c r="AS1396" s="16">
        <v>0</v>
      </c>
      <c r="AT1396" s="16">
        <v>10</v>
      </c>
      <c r="AU1396" s="16">
        <v>6</v>
      </c>
      <c r="AV1396" s="16">
        <v>0</v>
      </c>
      <c r="AW1396" s="16">
        <v>2</v>
      </c>
      <c r="AX1396" s="10">
        <f t="shared" si="149"/>
        <v>43.14</v>
      </c>
      <c r="AY1396" s="10">
        <f>SUM(Z1396:AK1396)</f>
        <v>0</v>
      </c>
      <c r="AZ1396" s="2" t="s">
        <v>119</v>
      </c>
      <c r="BA1396" s="10">
        <f t="shared" si="150"/>
        <v>4.1900000000000004</v>
      </c>
      <c r="BB1396" s="36" t="s">
        <v>118</v>
      </c>
      <c r="BC1396" s="39" t="str">
        <f t="shared" si="151"/>
        <v/>
      </c>
      <c r="BD1396" s="16">
        <f>SUM(AR1396:AW1396)</f>
        <v>18</v>
      </c>
      <c r="BE1396" s="10">
        <f>SUM(AL1396:AQ1396)</f>
        <v>25.14</v>
      </c>
      <c r="BF1396" s="12">
        <f t="shared" si="152"/>
        <v>0.41724617524339358</v>
      </c>
      <c r="BG1396" s="12">
        <f t="shared" si="153"/>
        <v>0.58275382475660642</v>
      </c>
      <c r="BH1396" s="9">
        <f t="shared" si="154"/>
        <v>43.14</v>
      </c>
      <c r="BI1396" s="39" t="str">
        <f t="shared" si="155"/>
        <v/>
      </c>
      <c r="BK1396" s="75"/>
    </row>
    <row r="1397" spans="1:63">
      <c r="A1397" s="2">
        <v>1394</v>
      </c>
      <c r="B1397" s="2">
        <v>2025</v>
      </c>
      <c r="C1397" s="1">
        <v>0</v>
      </c>
      <c r="D1397" s="37" t="str">
        <v>001fw000006wnmWAAQ</v>
      </c>
      <c r="E1397" s="37" t="str">
        <v>M/S  JAI HANUMAN STEELS AND BUILDCON</v>
      </c>
      <c r="F1397" s="37" t="str">
        <v>UTTAR PRADESH</v>
      </c>
      <c r="G1397" s="37" t="str">
        <v>MUZAFFARNAGAR</v>
      </c>
      <c r="H1397" s="37">
        <v>0</v>
      </c>
      <c r="I1397" s="37" t="str">
        <v>OPTRIX INFRA LLP</v>
      </c>
      <c r="J1397" s="37" t="str">
        <v>Dinesh Mohan</v>
      </c>
      <c r="K1397" s="37">
        <v>0</v>
      </c>
      <c r="L1397" s="37" t="str">
        <v>001J100000PJG7oIAH</v>
      </c>
      <c r="M1397" s="37" t="str">
        <v>North</v>
      </c>
      <c r="N1397" s="2">
        <v>251201</v>
      </c>
      <c r="O1397" s="2" t="str">
        <v>09AALFJ2148M1ZW</v>
      </c>
      <c r="P1397" s="2">
        <v>9650432475</v>
      </c>
      <c r="Q1397" s="2" t="str">
        <v>Sep'25</v>
      </c>
      <c r="R1397" s="2">
        <v>2026</v>
      </c>
      <c r="S1397" s="1">
        <v>0</v>
      </c>
      <c r="T1397" s="2">
        <v>500</v>
      </c>
      <c r="U1397" s="1">
        <v>0.25645999999999997</v>
      </c>
      <c r="V1397" s="1" t="str">
        <v>Super Star</v>
      </c>
      <c r="W1397" s="10">
        <v>0</v>
      </c>
      <c r="X1397" s="10">
        <v>0</v>
      </c>
      <c r="Y1397" s="10">
        <v>0</v>
      </c>
      <c r="Z1397" s="10">
        <v>0</v>
      </c>
      <c r="AA1397" s="10">
        <v>0</v>
      </c>
      <c r="AB1397" s="10">
        <v>0</v>
      </c>
      <c r="AC1397" s="10">
        <v>0</v>
      </c>
      <c r="AD1397" s="10">
        <v>0</v>
      </c>
      <c r="AE1397" s="10">
        <v>0</v>
      </c>
      <c r="AF1397" s="10">
        <v>0</v>
      </c>
      <c r="AG1397" s="10">
        <v>0</v>
      </c>
      <c r="AH1397" s="10">
        <v>0</v>
      </c>
      <c r="AI1397" s="10">
        <v>0</v>
      </c>
      <c r="AJ1397" s="10">
        <v>0</v>
      </c>
      <c r="AK1397" s="10">
        <v>0</v>
      </c>
      <c r="AL1397" s="10">
        <v>0</v>
      </c>
      <c r="AM1397" s="10">
        <v>0</v>
      </c>
      <c r="AN1397" s="10">
        <v>0</v>
      </c>
      <c r="AO1397" s="10">
        <v>0</v>
      </c>
      <c r="AP1397" s="10">
        <v>0</v>
      </c>
      <c r="AQ1397" s="10">
        <v>30.59</v>
      </c>
      <c r="AR1397" s="10">
        <v>0</v>
      </c>
      <c r="AS1397" s="16">
        <v>79.540000000000006</v>
      </c>
      <c r="AT1397" s="16">
        <v>48.81</v>
      </c>
      <c r="AU1397" s="16">
        <v>105</v>
      </c>
      <c r="AV1397" s="16">
        <v>230.88</v>
      </c>
      <c r="AW1397" s="16">
        <v>367</v>
      </c>
      <c r="AX1397" s="10">
        <f t="shared" si="149"/>
        <v>861.81999999999994</v>
      </c>
      <c r="AY1397" s="10">
        <f>SUM(Z1397:AK1397)</f>
        <v>0</v>
      </c>
      <c r="AZ1397" s="2" t="s">
        <v>119</v>
      </c>
      <c r="BA1397" s="10">
        <f t="shared" si="150"/>
        <v>5.0983333333333336</v>
      </c>
      <c r="BB1397" s="36" t="s">
        <v>118</v>
      </c>
      <c r="BC1397" s="39" t="str">
        <f t="shared" si="151"/>
        <v>D</v>
      </c>
      <c r="BD1397" s="16">
        <f>SUM(AR1397:AW1397)</f>
        <v>831.23</v>
      </c>
      <c r="BE1397" s="10">
        <f>SUM(AL1397:AQ1397)</f>
        <v>30.59</v>
      </c>
      <c r="BF1397" s="12">
        <f t="shared" si="152"/>
        <v>0.9645053491448331</v>
      </c>
      <c r="BG1397" s="12">
        <f t="shared" si="153"/>
        <v>3.5494650855166975E-2</v>
      </c>
      <c r="BH1397" s="9">
        <f t="shared" si="154"/>
        <v>861.81999999999994</v>
      </c>
      <c r="BI1397" s="39" t="str">
        <f t="shared" si="155"/>
        <v>D</v>
      </c>
      <c r="BK1397" s="75"/>
    </row>
    <row r="1398" spans="1:63">
      <c r="A1398" s="2">
        <v>1395</v>
      </c>
      <c r="B1398" s="2">
        <v>2025</v>
      </c>
      <c r="C1398" s="1">
        <v>0</v>
      </c>
      <c r="D1398" s="37" t="str">
        <v>001fw000005mamKAAQ</v>
      </c>
      <c r="E1398" s="37" t="str">
        <v>H.R ENTERPRISE</v>
      </c>
      <c r="F1398" s="37" t="str">
        <v>WEST BENGAL</v>
      </c>
      <c r="G1398" s="37" t="str">
        <v>MURSHIDABAD</v>
      </c>
      <c r="H1398" s="37">
        <v>0</v>
      </c>
      <c r="I1398" s="37" t="str">
        <v>CHANDRA TRADERS</v>
      </c>
      <c r="J1398" s="37" t="str">
        <v>Shirshendu saha</v>
      </c>
      <c r="K1398" s="37">
        <v>0</v>
      </c>
      <c r="L1398" s="37" t="str">
        <v>001J100000RyPTBIA3</v>
      </c>
      <c r="M1398" s="37" t="str">
        <v>East</v>
      </c>
      <c r="N1398" s="2">
        <v>742134</v>
      </c>
      <c r="O1398" s="2" t="str">
        <v>19BHDPR0986H1ZW</v>
      </c>
      <c r="P1398" s="2">
        <v>8640097900</v>
      </c>
      <c r="Q1398" s="2" t="str">
        <v>Sep'25</v>
      </c>
      <c r="R1398" s="2">
        <v>2026</v>
      </c>
      <c r="S1398" s="1">
        <v>0</v>
      </c>
      <c r="T1398" s="2">
        <v>100</v>
      </c>
      <c r="U1398" s="1">
        <v>0.1</v>
      </c>
      <c r="V1398" s="1" t="str">
        <v>Star</v>
      </c>
      <c r="W1398" s="10">
        <v>0</v>
      </c>
      <c r="X1398" s="10">
        <v>0</v>
      </c>
      <c r="Y1398" s="10">
        <v>0</v>
      </c>
      <c r="Z1398" s="10">
        <v>0</v>
      </c>
      <c r="AA1398" s="10">
        <v>0</v>
      </c>
      <c r="AB1398" s="10">
        <v>0</v>
      </c>
      <c r="AC1398" s="10">
        <v>0</v>
      </c>
      <c r="AD1398" s="10">
        <v>0</v>
      </c>
      <c r="AE1398" s="10">
        <v>0</v>
      </c>
      <c r="AF1398" s="10">
        <v>0</v>
      </c>
      <c r="AG1398" s="10">
        <v>0</v>
      </c>
      <c r="AH1398" s="10">
        <v>0</v>
      </c>
      <c r="AI1398" s="10">
        <v>0</v>
      </c>
      <c r="AJ1398" s="10">
        <v>0</v>
      </c>
      <c r="AK1398" s="10">
        <v>0</v>
      </c>
      <c r="AL1398" s="10">
        <v>0</v>
      </c>
      <c r="AM1398" s="10">
        <v>0</v>
      </c>
      <c r="AN1398" s="10">
        <v>0</v>
      </c>
      <c r="AO1398" s="10">
        <v>0</v>
      </c>
      <c r="AP1398" s="10">
        <v>0</v>
      </c>
      <c r="AQ1398" s="10">
        <v>5</v>
      </c>
      <c r="AR1398" s="10">
        <v>4.5</v>
      </c>
      <c r="AS1398" s="16">
        <v>0</v>
      </c>
      <c r="AT1398" s="16">
        <v>20</v>
      </c>
      <c r="AU1398" s="16">
        <v>10</v>
      </c>
      <c r="AV1398" s="16">
        <v>0</v>
      </c>
      <c r="AW1398" s="16" t="str">
        <v/>
      </c>
      <c r="AX1398" s="10">
        <f t="shared" si="149"/>
        <v>39.5</v>
      </c>
      <c r="AY1398" s="10">
        <f>SUM(Z1398:AK1398)</f>
        <v>0</v>
      </c>
      <c r="AZ1398" s="2" t="s">
        <v>119</v>
      </c>
      <c r="BA1398" s="10">
        <f t="shared" si="150"/>
        <v>0.83333333333333337</v>
      </c>
      <c r="BB1398" s="36" t="s">
        <v>118</v>
      </c>
      <c r="BC1398" s="39" t="str">
        <f t="shared" si="151"/>
        <v/>
      </c>
      <c r="BD1398" s="16">
        <f>SUM(AR1398:AW1398)</f>
        <v>34.5</v>
      </c>
      <c r="BE1398" s="10">
        <f>SUM(AL1398:AQ1398)</f>
        <v>5</v>
      </c>
      <c r="BF1398" s="12">
        <f t="shared" si="152"/>
        <v>0.87341772151898733</v>
      </c>
      <c r="BG1398" s="12">
        <f t="shared" si="153"/>
        <v>0.12658227848101267</v>
      </c>
      <c r="BH1398" s="9">
        <f t="shared" si="154"/>
        <v>39.5</v>
      </c>
      <c r="BI1398" s="39" t="str">
        <f t="shared" si="155"/>
        <v/>
      </c>
      <c r="BK1398" s="75"/>
    </row>
    <row r="1399" spans="1:63">
      <c r="A1399" s="2">
        <v>1396</v>
      </c>
      <c r="B1399" s="2">
        <v>2025</v>
      </c>
      <c r="C1399" s="1">
        <v>0</v>
      </c>
      <c r="D1399" s="37" t="str">
        <v>001fw000007FSWEAA4</v>
      </c>
      <c r="E1399" s="37" t="str">
        <v>JAI MAA TRADERS</v>
      </c>
      <c r="F1399" s="37" t="str">
        <v>DELHI</v>
      </c>
      <c r="G1399" s="37" t="str">
        <v>NEW DELHI</v>
      </c>
      <c r="H1399" s="37">
        <v>0</v>
      </c>
      <c r="I1399" s="37" t="str">
        <v>MAHENDRA STEELS</v>
      </c>
      <c r="J1399" s="37" t="str">
        <v>Aman kumar</v>
      </c>
      <c r="K1399" s="37">
        <v>0</v>
      </c>
      <c r="L1399" s="37" t="str">
        <v>C12832</v>
      </c>
      <c r="M1399" s="37" t="str">
        <v>North</v>
      </c>
      <c r="N1399" s="2">
        <v>110070</v>
      </c>
      <c r="O1399" s="2" t="str">
        <v>07ADQPK9539D1Z5</v>
      </c>
      <c r="P1399" s="2">
        <v>9313134132</v>
      </c>
      <c r="Q1399" s="2" t="str">
        <v>Sep'25</v>
      </c>
      <c r="R1399" s="2">
        <v>2026</v>
      </c>
      <c r="S1399" s="1">
        <v>0</v>
      </c>
      <c r="T1399" s="2">
        <v>150</v>
      </c>
      <c r="U1399" s="1">
        <v>0</v>
      </c>
      <c r="V1399" s="1" t="str">
        <v>Challenger</v>
      </c>
      <c r="W1399" s="10">
        <v>0</v>
      </c>
      <c r="X1399" s="10">
        <v>0</v>
      </c>
      <c r="Y1399" s="10">
        <v>0</v>
      </c>
      <c r="Z1399" s="10">
        <v>0</v>
      </c>
      <c r="AA1399" s="10">
        <v>0</v>
      </c>
      <c r="AB1399" s="10">
        <v>0</v>
      </c>
      <c r="AC1399" s="10">
        <v>0</v>
      </c>
      <c r="AD1399" s="10">
        <v>0</v>
      </c>
      <c r="AE1399" s="10">
        <v>0</v>
      </c>
      <c r="AF1399" s="10">
        <v>0</v>
      </c>
      <c r="AG1399" s="10">
        <v>0</v>
      </c>
      <c r="AH1399" s="10">
        <v>0</v>
      </c>
      <c r="AI1399" s="10">
        <v>0</v>
      </c>
      <c r="AJ1399" s="10">
        <v>0</v>
      </c>
      <c r="AK1399" s="10">
        <v>0</v>
      </c>
      <c r="AL1399" s="10">
        <v>0</v>
      </c>
      <c r="AM1399" s="10">
        <v>0</v>
      </c>
      <c r="AN1399" s="10">
        <v>0</v>
      </c>
      <c r="AO1399" s="10">
        <v>0</v>
      </c>
      <c r="AP1399" s="10">
        <v>0</v>
      </c>
      <c r="AQ1399" s="10">
        <v>10.95</v>
      </c>
      <c r="AR1399" s="10">
        <v>0</v>
      </c>
      <c r="AS1399" s="16">
        <v>0</v>
      </c>
      <c r="AT1399" s="16">
        <v>0</v>
      </c>
      <c r="AU1399" s="16">
        <v>0</v>
      </c>
      <c r="AV1399" s="16">
        <v>0</v>
      </c>
      <c r="AW1399" s="16" t="str">
        <v/>
      </c>
      <c r="AX1399" s="10">
        <f t="shared" si="149"/>
        <v>10.95</v>
      </c>
      <c r="AY1399" s="10">
        <f>SUM(Z1399:AK1399)</f>
        <v>0</v>
      </c>
      <c r="AZ1399" s="2" t="s">
        <v>119</v>
      </c>
      <c r="BA1399" s="10">
        <f t="shared" si="150"/>
        <v>1.825</v>
      </c>
      <c r="BB1399" s="36" t="s">
        <v>118</v>
      </c>
      <c r="BC1399" s="39" t="str">
        <f t="shared" si="151"/>
        <v/>
      </c>
      <c r="BD1399" s="16">
        <f>SUM(AR1399:AW1399)</f>
        <v>0</v>
      </c>
      <c r="BE1399" s="10">
        <f>SUM(AL1399:AQ1399)</f>
        <v>10.95</v>
      </c>
      <c r="BF1399" s="12">
        <f t="shared" si="152"/>
        <v>0</v>
      </c>
      <c r="BG1399" s="12">
        <f t="shared" si="153"/>
        <v>1</v>
      </c>
      <c r="BH1399" s="9">
        <f t="shared" si="154"/>
        <v>10.95</v>
      </c>
      <c r="BI1399" s="39" t="str">
        <f t="shared" si="155"/>
        <v/>
      </c>
      <c r="BK1399" s="75"/>
    </row>
    <row r="1400" spans="1:63">
      <c r="A1400" s="2">
        <v>1397</v>
      </c>
      <c r="B1400" s="2">
        <v>2025</v>
      </c>
      <c r="C1400" s="1">
        <v>0</v>
      </c>
      <c r="D1400" s="37" t="str">
        <v>001fw0000071eHFAAY</v>
      </c>
      <c r="E1400" s="37" t="str">
        <v>HARI KRIPA METAL</v>
      </c>
      <c r="F1400" s="37" t="str">
        <v>MADHYA PRADESH</v>
      </c>
      <c r="G1400" s="37" t="str">
        <v>INDORE</v>
      </c>
      <c r="H1400" s="37">
        <v>0</v>
      </c>
      <c r="I1400" s="37" t="str">
        <v>R. K. ENTERPRISES</v>
      </c>
      <c r="J1400" s="37" t="str">
        <v>Yogeshwar Richhariya</v>
      </c>
      <c r="K1400" s="37">
        <v>0</v>
      </c>
      <c r="L1400" s="37" t="str">
        <v>001J1000005ZfroIAC</v>
      </c>
      <c r="M1400" s="37" t="str">
        <v>Central</v>
      </c>
      <c r="N1400" s="2">
        <v>453441</v>
      </c>
      <c r="O1400" s="2" t="str">
        <v>23AKEPJ1498F1ZB</v>
      </c>
      <c r="P1400" s="2">
        <v>9926059819</v>
      </c>
      <c r="Q1400" s="2" t="str">
        <v>Sep'25</v>
      </c>
      <c r="R1400" s="2">
        <v>2026</v>
      </c>
      <c r="S1400" s="1">
        <v>0</v>
      </c>
      <c r="T1400" s="2">
        <v>100</v>
      </c>
      <c r="U1400" s="1">
        <v>6.6666666666666662E-3</v>
      </c>
      <c r="V1400" s="1" t="str">
        <v>Challenger</v>
      </c>
      <c r="W1400" s="10">
        <v>0</v>
      </c>
      <c r="X1400" s="10">
        <v>0</v>
      </c>
      <c r="Y1400" s="10">
        <v>0</v>
      </c>
      <c r="Z1400" s="10">
        <v>0</v>
      </c>
      <c r="AA1400" s="10">
        <v>0</v>
      </c>
      <c r="AB1400" s="10">
        <v>0</v>
      </c>
      <c r="AC1400" s="10">
        <v>0</v>
      </c>
      <c r="AD1400" s="10">
        <v>0</v>
      </c>
      <c r="AE1400" s="10">
        <v>0</v>
      </c>
      <c r="AF1400" s="10">
        <v>0</v>
      </c>
      <c r="AG1400" s="10">
        <v>0</v>
      </c>
      <c r="AH1400" s="10">
        <v>0</v>
      </c>
      <c r="AI1400" s="10">
        <v>0</v>
      </c>
      <c r="AJ1400" s="10">
        <v>0</v>
      </c>
      <c r="AK1400" s="10">
        <v>0</v>
      </c>
      <c r="AL1400" s="10">
        <v>0</v>
      </c>
      <c r="AM1400" s="10">
        <v>0</v>
      </c>
      <c r="AN1400" s="10">
        <v>0</v>
      </c>
      <c r="AO1400" s="10">
        <v>0</v>
      </c>
      <c r="AP1400" s="10">
        <v>0</v>
      </c>
      <c r="AQ1400" s="10">
        <v>4</v>
      </c>
      <c r="AR1400" s="10">
        <v>5</v>
      </c>
      <c r="AS1400" s="16">
        <v>0</v>
      </c>
      <c r="AT1400" s="16">
        <v>0</v>
      </c>
      <c r="AU1400" s="16">
        <v>1</v>
      </c>
      <c r="AV1400" s="16">
        <v>1</v>
      </c>
      <c r="AW1400" s="16" t="str">
        <v/>
      </c>
      <c r="AX1400" s="10">
        <f t="shared" si="149"/>
        <v>11</v>
      </c>
      <c r="AY1400" s="10">
        <f>SUM(Z1400:AK1400)</f>
        <v>0</v>
      </c>
      <c r="AZ1400" s="2" t="s">
        <v>119</v>
      </c>
      <c r="BA1400" s="10">
        <f t="shared" si="150"/>
        <v>0.66666666666666663</v>
      </c>
      <c r="BB1400" s="36" t="s">
        <v>118</v>
      </c>
      <c r="BC1400" s="39" t="str">
        <f t="shared" si="151"/>
        <v/>
      </c>
      <c r="BD1400" s="16">
        <f>SUM(AR1400:AW1400)</f>
        <v>7</v>
      </c>
      <c r="BE1400" s="10">
        <f>SUM(AL1400:AQ1400)</f>
        <v>4</v>
      </c>
      <c r="BF1400" s="12">
        <f t="shared" si="152"/>
        <v>0.63636363636363635</v>
      </c>
      <c r="BG1400" s="12">
        <f t="shared" si="153"/>
        <v>0.36363636363636365</v>
      </c>
      <c r="BH1400" s="9">
        <f t="shared" si="154"/>
        <v>11</v>
      </c>
      <c r="BI1400" s="39" t="str">
        <f t="shared" si="155"/>
        <v/>
      </c>
      <c r="BK1400" s="75"/>
    </row>
    <row r="1401" spans="1:63">
      <c r="A1401" s="2">
        <v>1398</v>
      </c>
      <c r="B1401" s="2">
        <v>2025</v>
      </c>
      <c r="C1401" s="1">
        <v>0</v>
      </c>
      <c r="D1401" s="37" t="str">
        <v>001fw000007AgV3AAK</v>
      </c>
      <c r="E1401" s="37" t="str">
        <v>M/S KALINGA CONSTRUCTION SERVICES</v>
      </c>
      <c r="F1401" s="37" t="str">
        <v>ODISHA</v>
      </c>
      <c r="G1401" s="37" t="str">
        <v>KENDRAPARA</v>
      </c>
      <c r="H1401" s="37">
        <v>0</v>
      </c>
      <c r="I1401" s="37" t="str">
        <v>Niyati Udyog Private Limited</v>
      </c>
      <c r="J1401" s="37" t="str">
        <v>Bidyut Ranjan Mishra</v>
      </c>
      <c r="K1401" s="37">
        <v>0</v>
      </c>
      <c r="L1401" s="37" t="str">
        <v>C13293</v>
      </c>
      <c r="M1401" s="37" t="str">
        <v>Central</v>
      </c>
      <c r="N1401" s="2">
        <v>754211</v>
      </c>
      <c r="O1401" s="2" t="str">
        <v>21AAWFK5786B1Z3</v>
      </c>
      <c r="P1401" s="2">
        <v>8328866547</v>
      </c>
      <c r="Q1401" s="2" t="str">
        <v>Sep'25</v>
      </c>
      <c r="R1401" s="2">
        <v>2026</v>
      </c>
      <c r="S1401" s="1">
        <v>0</v>
      </c>
      <c r="T1401" s="2">
        <v>100</v>
      </c>
      <c r="U1401" s="1">
        <v>9.0333333333333325E-3</v>
      </c>
      <c r="V1401" s="1" t="str">
        <v>Challenger</v>
      </c>
      <c r="W1401" s="10">
        <v>0</v>
      </c>
      <c r="X1401" s="10">
        <v>0</v>
      </c>
      <c r="Y1401" s="10">
        <v>0</v>
      </c>
      <c r="Z1401" s="10">
        <v>0</v>
      </c>
      <c r="AA1401" s="10">
        <v>0</v>
      </c>
      <c r="AB1401" s="10">
        <v>0</v>
      </c>
      <c r="AC1401" s="10">
        <v>0</v>
      </c>
      <c r="AD1401" s="10">
        <v>0</v>
      </c>
      <c r="AE1401" s="10">
        <v>0</v>
      </c>
      <c r="AF1401" s="10">
        <v>0</v>
      </c>
      <c r="AG1401" s="10">
        <v>0</v>
      </c>
      <c r="AH1401" s="10">
        <v>0</v>
      </c>
      <c r="AI1401" s="10">
        <v>0</v>
      </c>
      <c r="AJ1401" s="10">
        <v>0</v>
      </c>
      <c r="AK1401" s="10">
        <v>0</v>
      </c>
      <c r="AL1401" s="10">
        <v>0</v>
      </c>
      <c r="AM1401" s="10">
        <v>0</v>
      </c>
      <c r="AN1401" s="10">
        <v>0</v>
      </c>
      <c r="AO1401" s="10">
        <v>0</v>
      </c>
      <c r="AP1401" s="10">
        <v>0</v>
      </c>
      <c r="AQ1401" s="10">
        <v>29.74</v>
      </c>
      <c r="AR1401" s="10">
        <v>0</v>
      </c>
      <c r="AS1401" s="16">
        <v>0</v>
      </c>
      <c r="AT1401" s="16">
        <v>2.71</v>
      </c>
      <c r="AU1401" s="16">
        <v>0</v>
      </c>
      <c r="AV1401" s="16">
        <v>0</v>
      </c>
      <c r="AW1401" s="16" t="str">
        <v/>
      </c>
      <c r="AX1401" s="10">
        <f t="shared" si="149"/>
        <v>32.449999999999996</v>
      </c>
      <c r="AY1401" s="10">
        <f>SUM(Z1401:AK1401)</f>
        <v>0</v>
      </c>
      <c r="AZ1401" s="2" t="s">
        <v>119</v>
      </c>
      <c r="BA1401" s="10">
        <f t="shared" si="150"/>
        <v>4.9566666666666661</v>
      </c>
      <c r="BB1401" s="36" t="s">
        <v>118</v>
      </c>
      <c r="BC1401" s="39" t="str">
        <f t="shared" si="151"/>
        <v/>
      </c>
      <c r="BD1401" s="16">
        <f>SUM(AR1401:AW1401)</f>
        <v>2.71</v>
      </c>
      <c r="BE1401" s="10">
        <f>SUM(AL1401:AQ1401)</f>
        <v>29.74</v>
      </c>
      <c r="BF1401" s="12">
        <f t="shared" si="152"/>
        <v>8.3513097072419121E-2</v>
      </c>
      <c r="BG1401" s="12">
        <f t="shared" si="153"/>
        <v>0.91648690292758095</v>
      </c>
      <c r="BH1401" s="9">
        <f t="shared" si="154"/>
        <v>32.449999999999996</v>
      </c>
      <c r="BI1401" s="39" t="str">
        <f t="shared" si="155"/>
        <v/>
      </c>
      <c r="BK1401" s="75"/>
    </row>
    <row r="1402" spans="1:63">
      <c r="A1402" s="2">
        <v>1399</v>
      </c>
      <c r="B1402" s="2">
        <v>2025</v>
      </c>
      <c r="C1402" s="1">
        <v>0</v>
      </c>
      <c r="D1402" s="37" t="str">
        <v>001fw0000076MGMAA2</v>
      </c>
      <c r="E1402" s="37" t="str">
        <v>M/S VARDHMAN ISPAT UDYOG</v>
      </c>
      <c r="F1402" s="37" t="str">
        <v>UTTAR PRADESH</v>
      </c>
      <c r="G1402" s="37" t="str">
        <v>JHANSI</v>
      </c>
      <c r="H1402" s="37">
        <v>0</v>
      </c>
      <c r="I1402" s="37" t="str">
        <v>SHREE LAKSHMAN ROLLING MILL (INDIA) LLP</v>
      </c>
      <c r="J1402" s="37" t="str">
        <v>Ashutosh Shukla</v>
      </c>
      <c r="K1402" s="37">
        <v>0</v>
      </c>
      <c r="L1402" s="37" t="str">
        <v>C12815</v>
      </c>
      <c r="M1402" s="37" t="str">
        <v>North</v>
      </c>
      <c r="N1402" s="2">
        <v>284001</v>
      </c>
      <c r="O1402" s="2" t="str">
        <v>09AEKPJ4208D1ZQ</v>
      </c>
      <c r="P1402" s="2">
        <v>9415057110</v>
      </c>
      <c r="Q1402" s="2" t="str">
        <v>Sep'25</v>
      </c>
      <c r="R1402" s="2">
        <v>2026</v>
      </c>
      <c r="S1402" s="1">
        <v>0</v>
      </c>
      <c r="T1402" s="2">
        <v>100</v>
      </c>
      <c r="U1402" s="1">
        <v>0</v>
      </c>
      <c r="V1402" s="1" t="str">
        <v>Challenger</v>
      </c>
      <c r="W1402" s="10">
        <v>0</v>
      </c>
      <c r="X1402" s="10">
        <v>0</v>
      </c>
      <c r="Y1402" s="10">
        <v>0</v>
      </c>
      <c r="Z1402" s="10">
        <v>0</v>
      </c>
      <c r="AA1402" s="10">
        <v>0</v>
      </c>
      <c r="AB1402" s="10">
        <v>0</v>
      </c>
      <c r="AC1402" s="10">
        <v>0</v>
      </c>
      <c r="AD1402" s="10">
        <v>0</v>
      </c>
      <c r="AE1402" s="10">
        <v>0</v>
      </c>
      <c r="AF1402" s="10">
        <v>0</v>
      </c>
      <c r="AG1402" s="10">
        <v>0</v>
      </c>
      <c r="AH1402" s="10">
        <v>0</v>
      </c>
      <c r="AI1402" s="10">
        <v>0</v>
      </c>
      <c r="AJ1402" s="10">
        <v>0</v>
      </c>
      <c r="AK1402" s="10">
        <v>0</v>
      </c>
      <c r="AL1402" s="10">
        <v>0</v>
      </c>
      <c r="AM1402" s="10">
        <v>0</v>
      </c>
      <c r="AN1402" s="10">
        <v>0</v>
      </c>
      <c r="AO1402" s="10">
        <v>0</v>
      </c>
      <c r="AP1402" s="10">
        <v>0</v>
      </c>
      <c r="AQ1402" s="10">
        <v>24.8</v>
      </c>
      <c r="AR1402" s="10">
        <v>0</v>
      </c>
      <c r="AS1402" s="16">
        <v>0</v>
      </c>
      <c r="AT1402" s="16">
        <v>0</v>
      </c>
      <c r="AU1402" s="16">
        <v>0</v>
      </c>
      <c r="AV1402" s="16">
        <v>0</v>
      </c>
      <c r="AW1402" s="16">
        <v>1</v>
      </c>
      <c r="AX1402" s="10">
        <f t="shared" si="149"/>
        <v>25.8</v>
      </c>
      <c r="AY1402" s="10">
        <f>SUM(Z1402:AK1402)</f>
        <v>0</v>
      </c>
      <c r="AZ1402" s="2" t="s">
        <v>119</v>
      </c>
      <c r="BA1402" s="10">
        <f t="shared" si="150"/>
        <v>4.1333333333333337</v>
      </c>
      <c r="BB1402" s="36" t="s">
        <v>118</v>
      </c>
      <c r="BC1402" s="39" t="str">
        <f t="shared" si="151"/>
        <v/>
      </c>
      <c r="BD1402" s="16">
        <f>SUM(AR1402:AW1402)</f>
        <v>1</v>
      </c>
      <c r="BE1402" s="10">
        <f>SUM(AL1402:AQ1402)</f>
        <v>24.8</v>
      </c>
      <c r="BF1402" s="12">
        <f t="shared" si="152"/>
        <v>3.875968992248062E-2</v>
      </c>
      <c r="BG1402" s="12">
        <f t="shared" si="153"/>
        <v>0.96124031007751942</v>
      </c>
      <c r="BH1402" s="9">
        <f t="shared" si="154"/>
        <v>25.8</v>
      </c>
      <c r="BI1402" s="39" t="str">
        <f t="shared" si="155"/>
        <v/>
      </c>
      <c r="BK1402" s="75"/>
    </row>
    <row r="1403" spans="1:63">
      <c r="A1403" s="2">
        <v>1400</v>
      </c>
      <c r="B1403" s="2">
        <v>2025</v>
      </c>
      <c r="C1403" s="1">
        <v>0</v>
      </c>
      <c r="D1403" s="37" t="str">
        <v>0015g00001dJptUAAS</v>
      </c>
      <c r="E1403" s="37" t="str">
        <v>M/S AGARWAL STEEL</v>
      </c>
      <c r="F1403" s="37" t="str">
        <v>UTTARAKHAND</v>
      </c>
      <c r="G1403" s="37" t="str">
        <v>HARIDWAR</v>
      </c>
      <c r="H1403" s="37" t="str">
        <v>Roorkee</v>
      </c>
      <c r="I1403" s="37" t="str">
        <v>SHIVA SALES INDIA CORPORATION</v>
      </c>
      <c r="J1403" s="37" t="str">
        <v>Ravi Kumar</v>
      </c>
      <c r="K1403" s="37">
        <v>0</v>
      </c>
      <c r="L1403" s="37" t="str">
        <v>C12821</v>
      </c>
      <c r="M1403" s="37" t="str">
        <v>North</v>
      </c>
      <c r="N1403" s="2">
        <v>247667</v>
      </c>
      <c r="O1403" s="2" t="str">
        <v>05AAXFA8050B1ZJ</v>
      </c>
      <c r="P1403" s="2">
        <v>9760031153</v>
      </c>
      <c r="Q1403" s="2" t="str">
        <v>Sep'25</v>
      </c>
      <c r="R1403" s="2">
        <v>2026</v>
      </c>
      <c r="S1403" s="1">
        <v>0</v>
      </c>
      <c r="T1403" s="2">
        <v>200</v>
      </c>
      <c r="U1403" s="1">
        <v>5.5833333333333332E-2</v>
      </c>
      <c r="V1403" s="1" t="str">
        <v>Challenger</v>
      </c>
      <c r="W1403" s="10">
        <v>0</v>
      </c>
      <c r="X1403" s="10">
        <v>0</v>
      </c>
      <c r="Y1403" s="10">
        <v>0</v>
      </c>
      <c r="Z1403" s="10">
        <v>0</v>
      </c>
      <c r="AA1403" s="10">
        <v>0</v>
      </c>
      <c r="AB1403" s="10">
        <v>0</v>
      </c>
      <c r="AC1403" s="10">
        <v>0</v>
      </c>
      <c r="AD1403" s="10">
        <v>0</v>
      </c>
      <c r="AE1403" s="10">
        <v>0</v>
      </c>
      <c r="AF1403" s="10">
        <v>0</v>
      </c>
      <c r="AG1403" s="10">
        <v>0</v>
      </c>
      <c r="AH1403" s="10">
        <v>0</v>
      </c>
      <c r="AI1403" s="10">
        <v>0</v>
      </c>
      <c r="AJ1403" s="10">
        <v>0</v>
      </c>
      <c r="AK1403" s="10">
        <v>0</v>
      </c>
      <c r="AL1403" s="10">
        <v>0</v>
      </c>
      <c r="AM1403" s="10">
        <v>0</v>
      </c>
      <c r="AN1403" s="10">
        <v>0</v>
      </c>
      <c r="AO1403" s="10">
        <v>0</v>
      </c>
      <c r="AP1403" s="10">
        <v>0</v>
      </c>
      <c r="AQ1403" s="10">
        <v>12</v>
      </c>
      <c r="AR1403" s="10">
        <v>2.2999999999999998</v>
      </c>
      <c r="AS1403" s="16">
        <v>12</v>
      </c>
      <c r="AT1403" s="16">
        <v>0</v>
      </c>
      <c r="AU1403" s="16">
        <v>22</v>
      </c>
      <c r="AV1403" s="16">
        <v>11.5</v>
      </c>
      <c r="AW1403" s="16">
        <v>12</v>
      </c>
      <c r="AX1403" s="10">
        <f t="shared" si="149"/>
        <v>71.8</v>
      </c>
      <c r="AY1403" s="10">
        <f>SUM(Z1403:AK1403)</f>
        <v>0</v>
      </c>
      <c r="AZ1403" s="2" t="s">
        <v>119</v>
      </c>
      <c r="BA1403" s="10">
        <f t="shared" si="150"/>
        <v>2</v>
      </c>
      <c r="BB1403" s="36" t="s">
        <v>118</v>
      </c>
      <c r="BC1403" s="39" t="str">
        <f t="shared" si="151"/>
        <v/>
      </c>
      <c r="BD1403" s="16">
        <f>SUM(AR1403:AW1403)</f>
        <v>59.8</v>
      </c>
      <c r="BE1403" s="10">
        <f>SUM(AL1403:AQ1403)</f>
        <v>12</v>
      </c>
      <c r="BF1403" s="12">
        <f t="shared" si="152"/>
        <v>0.83286908077994426</v>
      </c>
      <c r="BG1403" s="12">
        <f t="shared" si="153"/>
        <v>0.16713091922005571</v>
      </c>
      <c r="BH1403" s="9">
        <f t="shared" si="154"/>
        <v>71.8</v>
      </c>
      <c r="BI1403" s="39" t="str">
        <f t="shared" si="155"/>
        <v/>
      </c>
      <c r="BK1403" s="75"/>
    </row>
    <row r="1404" spans="1:63">
      <c r="A1404" s="2">
        <v>1401</v>
      </c>
      <c r="B1404" s="2">
        <v>2025</v>
      </c>
      <c r="C1404" s="1">
        <v>0</v>
      </c>
      <c r="D1404" s="37" t="str">
        <v>001fw000001cc5MAAQ</v>
      </c>
      <c r="E1404" s="37" t="str">
        <v>MAA MANGALCHANDI HARDWARE</v>
      </c>
      <c r="F1404" s="37" t="str">
        <v>WEST BENGAL</v>
      </c>
      <c r="G1404" s="37" t="str">
        <v>MALDAH</v>
      </c>
      <c r="H1404" s="37">
        <v>0</v>
      </c>
      <c r="I1404" s="37" t="str">
        <v>MAHESHWARI TRADERS</v>
      </c>
      <c r="J1404" s="37" t="str">
        <v>Partha Mondal</v>
      </c>
      <c r="K1404" s="37">
        <v>0</v>
      </c>
      <c r="L1404" s="37" t="str">
        <v>001J100000Vo7AiIAJ</v>
      </c>
      <c r="M1404" s="37" t="str">
        <v>East</v>
      </c>
      <c r="N1404" s="2">
        <v>732142</v>
      </c>
      <c r="O1404" s="2" t="str">
        <v>19AKQPS1037B1Z4</v>
      </c>
      <c r="P1404" s="2">
        <v>7384215533</v>
      </c>
      <c r="Q1404" s="2" t="str">
        <v>Sep'25</v>
      </c>
      <c r="R1404" s="2">
        <v>2026</v>
      </c>
      <c r="S1404" s="1">
        <v>0</v>
      </c>
      <c r="T1404" s="2">
        <v>110</v>
      </c>
      <c r="U1404" s="1">
        <v>0</v>
      </c>
      <c r="V1404" s="1" t="str">
        <v>Challenger</v>
      </c>
      <c r="W1404" s="10">
        <v>0</v>
      </c>
      <c r="X1404" s="10">
        <v>0</v>
      </c>
      <c r="Y1404" s="10">
        <v>0</v>
      </c>
      <c r="Z1404" s="10">
        <v>0</v>
      </c>
      <c r="AA1404" s="10">
        <v>0</v>
      </c>
      <c r="AB1404" s="10">
        <v>0</v>
      </c>
      <c r="AC1404" s="10">
        <v>0</v>
      </c>
      <c r="AD1404" s="10">
        <v>0</v>
      </c>
      <c r="AE1404" s="10">
        <v>0</v>
      </c>
      <c r="AF1404" s="10">
        <v>0</v>
      </c>
      <c r="AG1404" s="10">
        <v>0</v>
      </c>
      <c r="AH1404" s="10">
        <v>0</v>
      </c>
      <c r="AI1404" s="10">
        <v>0</v>
      </c>
      <c r="AJ1404" s="10">
        <v>0</v>
      </c>
      <c r="AK1404" s="10">
        <v>0</v>
      </c>
      <c r="AL1404" s="10">
        <v>0</v>
      </c>
      <c r="AM1404" s="10">
        <v>0</v>
      </c>
      <c r="AN1404" s="10">
        <v>0</v>
      </c>
      <c r="AO1404" s="10">
        <v>0</v>
      </c>
      <c r="AP1404" s="10">
        <v>0</v>
      </c>
      <c r="AQ1404" s="10">
        <v>10.15</v>
      </c>
      <c r="AR1404" s="10">
        <v>0</v>
      </c>
      <c r="AS1404" s="16">
        <v>0</v>
      </c>
      <c r="AT1404" s="16">
        <v>0</v>
      </c>
      <c r="AU1404" s="16">
        <v>0</v>
      </c>
      <c r="AV1404" s="16">
        <v>0</v>
      </c>
      <c r="AW1404" s="16" t="str">
        <v/>
      </c>
      <c r="AX1404" s="10">
        <f t="shared" si="149"/>
        <v>10.15</v>
      </c>
      <c r="AY1404" s="10">
        <f>SUM(Z1404:AK1404)</f>
        <v>0</v>
      </c>
      <c r="AZ1404" s="2" t="s">
        <v>119</v>
      </c>
      <c r="BA1404" s="10">
        <f t="shared" si="150"/>
        <v>1.6916666666666667</v>
      </c>
      <c r="BB1404" s="36" t="s">
        <v>118</v>
      </c>
      <c r="BC1404" s="39" t="str">
        <f t="shared" si="151"/>
        <v/>
      </c>
      <c r="BD1404" s="16">
        <f>SUM(AR1404:AW1404)</f>
        <v>0</v>
      </c>
      <c r="BE1404" s="10">
        <f>SUM(AL1404:AQ1404)</f>
        <v>10.15</v>
      </c>
      <c r="BF1404" s="12">
        <f t="shared" si="152"/>
        <v>0</v>
      </c>
      <c r="BG1404" s="12">
        <f t="shared" si="153"/>
        <v>1</v>
      </c>
      <c r="BH1404" s="9">
        <f t="shared" si="154"/>
        <v>10.15</v>
      </c>
      <c r="BI1404" s="39" t="str">
        <f t="shared" si="155"/>
        <v/>
      </c>
      <c r="BK1404" s="75"/>
    </row>
    <row r="1405" spans="1:63">
      <c r="A1405" s="2">
        <v>1402</v>
      </c>
      <c r="B1405" s="2">
        <v>2025</v>
      </c>
      <c r="C1405" s="1">
        <v>0</v>
      </c>
      <c r="D1405" s="37" t="str">
        <v>0015g00001UBHjuAAH</v>
      </c>
      <c r="E1405" s="37" t="str">
        <v>Shiv building trading</v>
      </c>
      <c r="F1405" s="37" t="str">
        <v>HARYANA</v>
      </c>
      <c r="G1405" s="37" t="str">
        <v>GURUGRAM</v>
      </c>
      <c r="H1405" s="37" t="str">
        <v>Arjun Nagar</v>
      </c>
      <c r="I1405" s="37" t="str">
        <v>NIKUNJ UDYOG</v>
      </c>
      <c r="J1405" s="37" t="str">
        <v>Shiv Shankar Sharma</v>
      </c>
      <c r="K1405" s="37">
        <v>0</v>
      </c>
      <c r="L1405" s="37" t="str">
        <v>C12828</v>
      </c>
      <c r="M1405" s="37" t="str">
        <v>North</v>
      </c>
      <c r="N1405" s="2">
        <v>122001</v>
      </c>
      <c r="O1405" s="2">
        <v>0</v>
      </c>
      <c r="P1405" s="2">
        <v>8800995641</v>
      </c>
      <c r="Q1405" s="2" t="str">
        <v>Sep'25</v>
      </c>
      <c r="R1405" s="2">
        <v>2026</v>
      </c>
      <c r="S1405" s="1">
        <v>0</v>
      </c>
      <c r="T1405" s="2" t="str">
        <v/>
      </c>
      <c r="U1405" s="1">
        <v>0</v>
      </c>
      <c r="V1405" s="1" t="str">
        <v>Potential Not updated</v>
      </c>
      <c r="W1405" s="10">
        <v>0</v>
      </c>
      <c r="X1405" s="10">
        <v>0</v>
      </c>
      <c r="Y1405" s="10">
        <v>0</v>
      </c>
      <c r="Z1405" s="10">
        <v>0</v>
      </c>
      <c r="AA1405" s="10">
        <v>0</v>
      </c>
      <c r="AB1405" s="10">
        <v>0</v>
      </c>
      <c r="AC1405" s="10">
        <v>0</v>
      </c>
      <c r="AD1405" s="10">
        <v>0</v>
      </c>
      <c r="AE1405" s="10">
        <v>0</v>
      </c>
      <c r="AF1405" s="10">
        <v>0</v>
      </c>
      <c r="AG1405" s="10">
        <v>0</v>
      </c>
      <c r="AH1405" s="10">
        <v>0</v>
      </c>
      <c r="AI1405" s="10">
        <v>0</v>
      </c>
      <c r="AJ1405" s="10">
        <v>0</v>
      </c>
      <c r="AK1405" s="10">
        <v>0</v>
      </c>
      <c r="AL1405" s="10">
        <v>0</v>
      </c>
      <c r="AM1405" s="10">
        <v>0</v>
      </c>
      <c r="AN1405" s="10">
        <v>0</v>
      </c>
      <c r="AO1405" s="10">
        <v>0</v>
      </c>
      <c r="AP1405" s="10">
        <v>0</v>
      </c>
      <c r="AQ1405" s="10">
        <v>2</v>
      </c>
      <c r="AR1405" s="10">
        <v>0</v>
      </c>
      <c r="AS1405" s="16">
        <v>0</v>
      </c>
      <c r="AT1405" s="16">
        <v>0</v>
      </c>
      <c r="AU1405" s="16">
        <v>0</v>
      </c>
      <c r="AV1405" s="16">
        <v>0</v>
      </c>
      <c r="AW1405" s="16" t="str">
        <v/>
      </c>
      <c r="AX1405" s="10">
        <f t="shared" si="149"/>
        <v>2</v>
      </c>
      <c r="AY1405" s="10">
        <f>SUM(Z1405:AK1405)</f>
        <v>0</v>
      </c>
      <c r="AZ1405" s="2" t="s">
        <v>119</v>
      </c>
      <c r="BA1405" s="10">
        <f t="shared" si="150"/>
        <v>0.33333333333333331</v>
      </c>
      <c r="BB1405" s="36" t="s">
        <v>118</v>
      </c>
      <c r="BC1405" s="39" t="str">
        <f t="shared" si="151"/>
        <v/>
      </c>
      <c r="BD1405" s="16">
        <f>SUM(AR1405:AW1405)</f>
        <v>0</v>
      </c>
      <c r="BE1405" s="10">
        <f>SUM(AL1405:AQ1405)</f>
        <v>2</v>
      </c>
      <c r="BF1405" s="12">
        <f t="shared" si="152"/>
        <v>0</v>
      </c>
      <c r="BG1405" s="12">
        <f t="shared" si="153"/>
        <v>1</v>
      </c>
      <c r="BH1405" s="9">
        <f t="shared" si="154"/>
        <v>2</v>
      </c>
      <c r="BI1405" s="39" t="str">
        <f t="shared" si="155"/>
        <v/>
      </c>
      <c r="BK1405" s="75"/>
    </row>
    <row r="1406" spans="1:63">
      <c r="A1406" s="2">
        <v>1403</v>
      </c>
      <c r="B1406" s="2">
        <v>2025</v>
      </c>
      <c r="C1406" s="1">
        <v>0</v>
      </c>
      <c r="D1406" s="37" t="str">
        <v>0015g00001f6kEyAAI</v>
      </c>
      <c r="E1406" s="37" t="str">
        <v>Sanjay Kumar Bijay Kumar</v>
      </c>
      <c r="F1406" s="37" t="str">
        <v>ODISHA</v>
      </c>
      <c r="G1406" s="37" t="str">
        <v>KHORDHA</v>
      </c>
      <c r="H1406" s="37" t="str">
        <v>Bhubaneswar</v>
      </c>
      <c r="I1406" s="37" t="str">
        <v>Niyati Udyog Private Limited</v>
      </c>
      <c r="J1406" s="37" t="str">
        <v>Bidyut Ranjan Mishra</v>
      </c>
      <c r="K1406" s="37">
        <v>0</v>
      </c>
      <c r="L1406" s="37" t="str">
        <v>C13293</v>
      </c>
      <c r="M1406" s="37" t="str">
        <v>Central</v>
      </c>
      <c r="N1406" s="2">
        <v>751003</v>
      </c>
      <c r="O1406" s="2" t="str">
        <v>21AATFS3658P1ZE</v>
      </c>
      <c r="P1406" s="2">
        <v>9437055410</v>
      </c>
      <c r="Q1406" s="2" t="str">
        <v>Sep'25</v>
      </c>
      <c r="R1406" s="2">
        <v>2026</v>
      </c>
      <c r="S1406" s="1">
        <v>0</v>
      </c>
      <c r="T1406" s="2">
        <v>1000</v>
      </c>
      <c r="U1406" s="1">
        <v>6.6666666666666664E-4</v>
      </c>
      <c r="V1406" s="1" t="str">
        <v>Alien</v>
      </c>
      <c r="W1406" s="10">
        <v>0</v>
      </c>
      <c r="X1406" s="10">
        <v>0</v>
      </c>
      <c r="Y1406" s="10">
        <v>0</v>
      </c>
      <c r="Z1406" s="10">
        <v>0</v>
      </c>
      <c r="AA1406" s="10">
        <v>0</v>
      </c>
      <c r="AB1406" s="10">
        <v>0</v>
      </c>
      <c r="AC1406" s="10">
        <v>0</v>
      </c>
      <c r="AD1406" s="10">
        <v>0</v>
      </c>
      <c r="AE1406" s="10">
        <v>0</v>
      </c>
      <c r="AF1406" s="10">
        <v>0</v>
      </c>
      <c r="AG1406" s="10">
        <v>0</v>
      </c>
      <c r="AH1406" s="10">
        <v>0</v>
      </c>
      <c r="AI1406" s="10">
        <v>0</v>
      </c>
      <c r="AJ1406" s="10">
        <v>0</v>
      </c>
      <c r="AK1406" s="10">
        <v>0</v>
      </c>
      <c r="AL1406" s="10">
        <v>0</v>
      </c>
      <c r="AM1406" s="10">
        <v>0</v>
      </c>
      <c r="AN1406" s="10">
        <v>0</v>
      </c>
      <c r="AO1406" s="10">
        <v>0</v>
      </c>
      <c r="AP1406" s="10">
        <v>0</v>
      </c>
      <c r="AQ1406" s="10">
        <v>2.06</v>
      </c>
      <c r="AR1406" s="10">
        <v>0</v>
      </c>
      <c r="AS1406" s="16">
        <v>7.09</v>
      </c>
      <c r="AT1406" s="16">
        <v>0</v>
      </c>
      <c r="AU1406" s="16">
        <v>2</v>
      </c>
      <c r="AV1406" s="16">
        <v>0</v>
      </c>
      <c r="AW1406" s="16" t="str">
        <v/>
      </c>
      <c r="AX1406" s="10">
        <f t="shared" si="149"/>
        <v>11.15</v>
      </c>
      <c r="AY1406" s="10">
        <f>SUM(Z1406:AK1406)</f>
        <v>0</v>
      </c>
      <c r="AZ1406" s="2" t="s">
        <v>119</v>
      </c>
      <c r="BA1406" s="10">
        <f t="shared" si="150"/>
        <v>0.34333333333333332</v>
      </c>
      <c r="BB1406" s="36" t="s">
        <v>118</v>
      </c>
      <c r="BC1406" s="39" t="str">
        <f t="shared" si="151"/>
        <v/>
      </c>
      <c r="BD1406" s="16">
        <f>SUM(AR1406:AW1406)</f>
        <v>9.09</v>
      </c>
      <c r="BE1406" s="10">
        <f>SUM(AL1406:AQ1406)</f>
        <v>2.06</v>
      </c>
      <c r="BF1406" s="12">
        <f t="shared" si="152"/>
        <v>0.81524663677130038</v>
      </c>
      <c r="BG1406" s="12">
        <f t="shared" si="153"/>
        <v>0.18475336322869956</v>
      </c>
      <c r="BH1406" s="9">
        <f t="shared" si="154"/>
        <v>11.15</v>
      </c>
      <c r="BI1406" s="39" t="str">
        <f t="shared" si="155"/>
        <v/>
      </c>
      <c r="BK1406" s="75"/>
    </row>
    <row r="1407" spans="1:63">
      <c r="A1407" s="2">
        <v>1404</v>
      </c>
      <c r="B1407" s="2">
        <v>2025</v>
      </c>
      <c r="C1407" s="1">
        <v>0</v>
      </c>
      <c r="D1407" s="37" t="str">
        <v>001J100000VmuSaIAJ</v>
      </c>
      <c r="E1407" s="37" t="str">
        <v>SUDHA DEVI</v>
      </c>
      <c r="F1407" s="37" t="str">
        <v>JHARKHAND</v>
      </c>
      <c r="G1407" s="37" t="str">
        <v>JAMTARA</v>
      </c>
      <c r="H1407" s="37">
        <v>0</v>
      </c>
      <c r="I1407" s="37" t="str">
        <v>TIRUPATI SALES</v>
      </c>
      <c r="J1407" s="37" t="str">
        <v>Debjyoti Lahiri</v>
      </c>
      <c r="K1407" s="37">
        <v>0</v>
      </c>
      <c r="L1407" s="37" t="str">
        <v>001J100000HllhOIAT</v>
      </c>
      <c r="M1407" s="37" t="str">
        <v>East</v>
      </c>
      <c r="N1407" s="2">
        <v>814166</v>
      </c>
      <c r="O1407" s="2" t="str">
        <v>20BGCPD8115J1ZW</v>
      </c>
      <c r="P1407" s="2">
        <v>9113787128</v>
      </c>
      <c r="Q1407" s="2" t="str">
        <v>Sep'25</v>
      </c>
      <c r="R1407" s="2">
        <v>2026</v>
      </c>
      <c r="S1407" s="1">
        <v>0</v>
      </c>
      <c r="T1407" s="2">
        <v>170</v>
      </c>
      <c r="U1407" s="1">
        <v>0</v>
      </c>
      <c r="V1407" s="1" t="str">
        <v>Challenger</v>
      </c>
      <c r="W1407" s="10">
        <v>0</v>
      </c>
      <c r="X1407" s="10">
        <v>0</v>
      </c>
      <c r="Y1407" s="10">
        <v>0</v>
      </c>
      <c r="Z1407" s="10">
        <v>0</v>
      </c>
      <c r="AA1407" s="10">
        <v>0</v>
      </c>
      <c r="AB1407" s="10">
        <v>0</v>
      </c>
      <c r="AC1407" s="10">
        <v>0</v>
      </c>
      <c r="AD1407" s="10">
        <v>0</v>
      </c>
      <c r="AE1407" s="10">
        <v>0</v>
      </c>
      <c r="AF1407" s="10">
        <v>0</v>
      </c>
      <c r="AG1407" s="10">
        <v>0</v>
      </c>
      <c r="AH1407" s="10">
        <v>0</v>
      </c>
      <c r="AI1407" s="10">
        <v>0</v>
      </c>
      <c r="AJ1407" s="10">
        <v>0</v>
      </c>
      <c r="AK1407" s="10">
        <v>0</v>
      </c>
      <c r="AL1407" s="10">
        <v>0</v>
      </c>
      <c r="AM1407" s="10">
        <v>0</v>
      </c>
      <c r="AN1407" s="10">
        <v>0</v>
      </c>
      <c r="AO1407" s="10">
        <v>0</v>
      </c>
      <c r="AP1407" s="10">
        <v>0</v>
      </c>
      <c r="AQ1407" s="10">
        <v>5</v>
      </c>
      <c r="AR1407" s="10">
        <v>0</v>
      </c>
      <c r="AS1407" s="16">
        <v>0</v>
      </c>
      <c r="AT1407" s="16">
        <v>0</v>
      </c>
      <c r="AU1407" s="16">
        <v>0</v>
      </c>
      <c r="AV1407" s="16">
        <v>0</v>
      </c>
      <c r="AW1407" s="16">
        <v>5</v>
      </c>
      <c r="AX1407" s="10">
        <f t="shared" si="149"/>
        <v>10</v>
      </c>
      <c r="AY1407" s="10">
        <f>SUM(Z1407:AK1407)</f>
        <v>0</v>
      </c>
      <c r="AZ1407" s="2" t="s">
        <v>119</v>
      </c>
      <c r="BA1407" s="10">
        <f t="shared" si="150"/>
        <v>0.83333333333333337</v>
      </c>
      <c r="BB1407" s="36" t="s">
        <v>118</v>
      </c>
      <c r="BC1407" s="39" t="str">
        <f t="shared" si="151"/>
        <v/>
      </c>
      <c r="BD1407" s="16">
        <f>SUM(AR1407:AW1407)</f>
        <v>5</v>
      </c>
      <c r="BE1407" s="10">
        <f>SUM(AL1407:AQ1407)</f>
        <v>5</v>
      </c>
      <c r="BF1407" s="12">
        <f t="shared" si="152"/>
        <v>0.5</v>
      </c>
      <c r="BG1407" s="12">
        <f t="shared" si="153"/>
        <v>0.5</v>
      </c>
      <c r="BH1407" s="9">
        <f t="shared" si="154"/>
        <v>10</v>
      </c>
      <c r="BI1407" s="39" t="str">
        <f t="shared" si="155"/>
        <v/>
      </c>
      <c r="BK1407" s="75"/>
    </row>
    <row r="1408" spans="1:63">
      <c r="A1408" s="2">
        <v>1405</v>
      </c>
      <c r="B1408" s="2">
        <v>2025</v>
      </c>
      <c r="C1408" s="1">
        <v>0</v>
      </c>
      <c r="D1408" s="37" t="str">
        <v>001J1000007oecjIAA</v>
      </c>
      <c r="E1408" s="37" t="str">
        <v>DEBA LAXMI CEMENT STORE</v>
      </c>
      <c r="F1408" s="37" t="str">
        <v>ODISHA</v>
      </c>
      <c r="G1408" s="37" t="str">
        <v>KHORDHA</v>
      </c>
      <c r="H1408" s="37" t="str">
        <v>Bhubaneswar</v>
      </c>
      <c r="I1408" s="37" t="str">
        <v>Niyati Udyog Private Limited</v>
      </c>
      <c r="J1408" s="37" t="str">
        <v>Bidyut Ranjan Mishra</v>
      </c>
      <c r="K1408" s="37">
        <v>0</v>
      </c>
      <c r="L1408" s="37" t="str">
        <v>C13293</v>
      </c>
      <c r="M1408" s="37" t="str">
        <v>Central</v>
      </c>
      <c r="N1408" s="2">
        <v>752055</v>
      </c>
      <c r="O1408" s="2" t="str">
        <v>21ACFPL9443D1ZW</v>
      </c>
      <c r="P1408" s="2">
        <v>9090950808</v>
      </c>
      <c r="Q1408" s="2" t="str">
        <v>Sep'25</v>
      </c>
      <c r="R1408" s="2">
        <v>2026</v>
      </c>
      <c r="S1408" s="1">
        <v>0</v>
      </c>
      <c r="T1408" s="2">
        <v>300</v>
      </c>
      <c r="U1408" s="1">
        <v>1.2811111111111112E-2</v>
      </c>
      <c r="V1408" s="1" t="str">
        <v>Alien</v>
      </c>
      <c r="W1408" s="10">
        <v>0</v>
      </c>
      <c r="X1408" s="10">
        <v>0</v>
      </c>
      <c r="Y1408" s="10">
        <v>0</v>
      </c>
      <c r="Z1408" s="10">
        <v>0</v>
      </c>
      <c r="AA1408" s="10">
        <v>0</v>
      </c>
      <c r="AB1408" s="10">
        <v>0</v>
      </c>
      <c r="AC1408" s="10">
        <v>0</v>
      </c>
      <c r="AD1408" s="10">
        <v>0</v>
      </c>
      <c r="AE1408" s="10">
        <v>0</v>
      </c>
      <c r="AF1408" s="10">
        <v>0</v>
      </c>
      <c r="AG1408" s="10">
        <v>0</v>
      </c>
      <c r="AH1408" s="10">
        <v>0</v>
      </c>
      <c r="AI1408" s="10">
        <v>0</v>
      </c>
      <c r="AJ1408" s="10">
        <v>0</v>
      </c>
      <c r="AK1408" s="10">
        <v>0</v>
      </c>
      <c r="AL1408" s="10">
        <v>0</v>
      </c>
      <c r="AM1408" s="10">
        <v>0</v>
      </c>
      <c r="AN1408" s="10">
        <v>0</v>
      </c>
      <c r="AO1408" s="10">
        <v>0</v>
      </c>
      <c r="AP1408" s="10">
        <v>0</v>
      </c>
      <c r="AQ1408" s="10">
        <v>1.06</v>
      </c>
      <c r="AR1408" s="10">
        <v>1.97</v>
      </c>
      <c r="AS1408" s="16">
        <v>8.5399999999999991</v>
      </c>
      <c r="AT1408" s="16">
        <v>2.31</v>
      </c>
      <c r="AU1408" s="16">
        <v>3</v>
      </c>
      <c r="AV1408" s="16">
        <v>6.22</v>
      </c>
      <c r="AW1408" s="16">
        <v>2</v>
      </c>
      <c r="AX1408" s="10">
        <f t="shared" si="149"/>
        <v>25.1</v>
      </c>
      <c r="AY1408" s="10">
        <f>SUM(Z1408:AK1408)</f>
        <v>0</v>
      </c>
      <c r="AZ1408" s="2" t="s">
        <v>119</v>
      </c>
      <c r="BA1408" s="10">
        <f t="shared" si="150"/>
        <v>0.17666666666666667</v>
      </c>
      <c r="BB1408" s="36" t="s">
        <v>118</v>
      </c>
      <c r="BC1408" s="39" t="str">
        <f t="shared" si="151"/>
        <v/>
      </c>
      <c r="BD1408" s="16">
        <f>SUM(AR1408:AW1408)</f>
        <v>24.04</v>
      </c>
      <c r="BE1408" s="10">
        <f>SUM(AL1408:AQ1408)</f>
        <v>1.06</v>
      </c>
      <c r="BF1408" s="12">
        <f t="shared" si="152"/>
        <v>0.9577689243027887</v>
      </c>
      <c r="BG1408" s="12">
        <f t="shared" si="153"/>
        <v>4.2231075697211157E-2</v>
      </c>
      <c r="BH1408" s="9">
        <f t="shared" si="154"/>
        <v>25.1</v>
      </c>
      <c r="BI1408" s="39" t="str">
        <f t="shared" si="155"/>
        <v/>
      </c>
      <c r="BK1408" s="75"/>
    </row>
    <row r="1409" spans="1:63">
      <c r="A1409" s="2">
        <v>1406</v>
      </c>
      <c r="B1409" s="2">
        <v>2025</v>
      </c>
      <c r="C1409" s="1">
        <v>0</v>
      </c>
      <c r="D1409" s="37" t="str">
        <v>0015g00001bZFUoAAO</v>
      </c>
      <c r="E1409" s="37" t="str">
        <v>Surya Traders</v>
      </c>
      <c r="F1409" s="37" t="str">
        <v>UTTAR PRADESH</v>
      </c>
      <c r="G1409" s="37" t="str">
        <v>GHAZIABAD</v>
      </c>
      <c r="H1409" s="37" t="str">
        <v>Ghaziabad</v>
      </c>
      <c r="I1409" s="37" t="str">
        <v>OPTRIX Infra LLP</v>
      </c>
      <c r="J1409" s="37" t="str">
        <v>Aashish Goyal</v>
      </c>
      <c r="K1409" s="37">
        <v>0</v>
      </c>
      <c r="L1409" s="37" t="str">
        <v>001J100000PJG7oIAH</v>
      </c>
      <c r="M1409" s="37" t="str">
        <v>North</v>
      </c>
      <c r="N1409" s="2">
        <v>201204</v>
      </c>
      <c r="O1409" s="2" t="str">
        <v>09GYYPS1935K1Z8</v>
      </c>
      <c r="P1409" s="2">
        <v>9917647659</v>
      </c>
      <c r="Q1409" s="2" t="str">
        <v>Sep'25</v>
      </c>
      <c r="R1409" s="2">
        <v>2026</v>
      </c>
      <c r="S1409" s="1">
        <v>0</v>
      </c>
      <c r="T1409" s="2">
        <v>100</v>
      </c>
      <c r="U1409" s="1">
        <v>0</v>
      </c>
      <c r="V1409" s="1" t="str">
        <v>Challenger</v>
      </c>
      <c r="W1409" s="10">
        <v>0</v>
      </c>
      <c r="X1409" s="10">
        <v>0</v>
      </c>
      <c r="Y1409" s="10">
        <v>0</v>
      </c>
      <c r="Z1409" s="10">
        <v>0</v>
      </c>
      <c r="AA1409" s="10">
        <v>0</v>
      </c>
      <c r="AB1409" s="10">
        <v>0</v>
      </c>
      <c r="AC1409" s="10">
        <v>0</v>
      </c>
      <c r="AD1409" s="10">
        <v>0</v>
      </c>
      <c r="AE1409" s="10">
        <v>0</v>
      </c>
      <c r="AF1409" s="10">
        <v>0</v>
      </c>
      <c r="AG1409" s="10">
        <v>0</v>
      </c>
      <c r="AH1409" s="10">
        <v>0</v>
      </c>
      <c r="AI1409" s="10">
        <v>0</v>
      </c>
      <c r="AJ1409" s="10">
        <v>0</v>
      </c>
      <c r="AK1409" s="10">
        <v>0</v>
      </c>
      <c r="AL1409" s="10">
        <v>0</v>
      </c>
      <c r="AM1409" s="10">
        <v>0</v>
      </c>
      <c r="AN1409" s="10">
        <v>0</v>
      </c>
      <c r="AO1409" s="10">
        <v>0</v>
      </c>
      <c r="AP1409" s="10">
        <v>0</v>
      </c>
      <c r="AQ1409" s="10">
        <v>12</v>
      </c>
      <c r="AR1409" s="10">
        <v>0</v>
      </c>
      <c r="AS1409" s="16">
        <v>0</v>
      </c>
      <c r="AT1409" s="16">
        <v>0</v>
      </c>
      <c r="AU1409" s="16">
        <v>0</v>
      </c>
      <c r="AV1409" s="16">
        <v>0</v>
      </c>
      <c r="AW1409" s="16" t="str">
        <v/>
      </c>
      <c r="AX1409" s="10">
        <f t="shared" si="149"/>
        <v>12</v>
      </c>
      <c r="AY1409" s="10">
        <f>SUM(Z1409:AK1409)</f>
        <v>0</v>
      </c>
      <c r="AZ1409" s="2" t="s">
        <v>119</v>
      </c>
      <c r="BA1409" s="10">
        <f t="shared" si="150"/>
        <v>2</v>
      </c>
      <c r="BB1409" s="36" t="s">
        <v>118</v>
      </c>
      <c r="BC1409" s="39" t="str">
        <f t="shared" si="151"/>
        <v/>
      </c>
      <c r="BD1409" s="16">
        <f>SUM(AR1409:AW1409)</f>
        <v>0</v>
      </c>
      <c r="BE1409" s="10">
        <f>SUM(AL1409:AQ1409)</f>
        <v>12</v>
      </c>
      <c r="BF1409" s="12">
        <f t="shared" si="152"/>
        <v>0</v>
      </c>
      <c r="BG1409" s="12">
        <f t="shared" si="153"/>
        <v>1</v>
      </c>
      <c r="BH1409" s="9">
        <f t="shared" si="154"/>
        <v>12</v>
      </c>
      <c r="BI1409" s="39" t="str">
        <f t="shared" si="155"/>
        <v/>
      </c>
      <c r="BK1409" s="75"/>
    </row>
    <row r="1410" spans="1:63">
      <c r="A1410" s="2">
        <v>1407</v>
      </c>
      <c r="B1410" s="2">
        <v>2025</v>
      </c>
      <c r="C1410" s="1">
        <v>0</v>
      </c>
      <c r="D1410" s="37" t="str">
        <v>0015g00001bblenAAA</v>
      </c>
      <c r="E1410" s="37" t="str">
        <v>M/S KAUSHIK TRADERS</v>
      </c>
      <c r="F1410" s="37" t="str">
        <v>UTTAR PRADESH</v>
      </c>
      <c r="G1410" s="37" t="str">
        <v>GAUTAM BUDDHA NAGAR</v>
      </c>
      <c r="H1410" s="37" t="str">
        <v>Noida</v>
      </c>
      <c r="I1410" s="37" t="str">
        <v>SHASHI STEELS CORPORATION</v>
      </c>
      <c r="J1410" s="37" t="str">
        <v>Abhijeet Biswas</v>
      </c>
      <c r="K1410" s="37">
        <v>0</v>
      </c>
      <c r="L1410" s="37" t="str">
        <v>C12816</v>
      </c>
      <c r="M1410" s="37" t="str">
        <v>North</v>
      </c>
      <c r="N1410" s="2">
        <v>201301</v>
      </c>
      <c r="O1410" s="2" t="str">
        <v>09AYRPK6554G1ZU</v>
      </c>
      <c r="P1410" s="2">
        <v>9958221833</v>
      </c>
      <c r="Q1410" s="2" t="str">
        <v>Sep'25</v>
      </c>
      <c r="R1410" s="2">
        <v>2026</v>
      </c>
      <c r="S1410" s="1">
        <v>0</v>
      </c>
      <c r="T1410" s="2">
        <v>50</v>
      </c>
      <c r="U1410" s="1">
        <v>0</v>
      </c>
      <c r="V1410" s="1" t="str">
        <v>Minor</v>
      </c>
      <c r="W1410" s="10">
        <v>0</v>
      </c>
      <c r="X1410" s="10">
        <v>0</v>
      </c>
      <c r="Y1410" s="10">
        <v>0</v>
      </c>
      <c r="Z1410" s="10">
        <v>0</v>
      </c>
      <c r="AA1410" s="10">
        <v>0</v>
      </c>
      <c r="AB1410" s="10">
        <v>0</v>
      </c>
      <c r="AC1410" s="10">
        <v>0</v>
      </c>
      <c r="AD1410" s="10">
        <v>0</v>
      </c>
      <c r="AE1410" s="10">
        <v>0</v>
      </c>
      <c r="AF1410" s="10">
        <v>0</v>
      </c>
      <c r="AG1410" s="10">
        <v>0</v>
      </c>
      <c r="AH1410" s="10">
        <v>0</v>
      </c>
      <c r="AI1410" s="10">
        <v>0</v>
      </c>
      <c r="AJ1410" s="10">
        <v>0</v>
      </c>
      <c r="AK1410" s="10">
        <v>0</v>
      </c>
      <c r="AL1410" s="10">
        <v>0</v>
      </c>
      <c r="AM1410" s="10">
        <v>0</v>
      </c>
      <c r="AN1410" s="10">
        <v>0</v>
      </c>
      <c r="AO1410" s="10">
        <v>0</v>
      </c>
      <c r="AP1410" s="10">
        <v>0</v>
      </c>
      <c r="AQ1410" s="10">
        <v>2</v>
      </c>
      <c r="AR1410" s="10">
        <v>0</v>
      </c>
      <c r="AS1410" s="16">
        <v>7.5</v>
      </c>
      <c r="AT1410" s="16">
        <v>0</v>
      </c>
      <c r="AU1410" s="16">
        <v>0</v>
      </c>
      <c r="AV1410" s="16">
        <v>0</v>
      </c>
      <c r="AW1410" s="16" t="str">
        <v/>
      </c>
      <c r="AX1410" s="10">
        <f t="shared" si="149"/>
        <v>9.5</v>
      </c>
      <c r="AY1410" s="10">
        <f>SUM(Z1410:AK1410)</f>
        <v>0</v>
      </c>
      <c r="AZ1410" s="2" t="s">
        <v>119</v>
      </c>
      <c r="BA1410" s="10">
        <f t="shared" si="150"/>
        <v>0.33333333333333331</v>
      </c>
      <c r="BB1410" s="36" t="s">
        <v>118</v>
      </c>
      <c r="BC1410" s="39" t="str">
        <f t="shared" si="151"/>
        <v/>
      </c>
      <c r="BD1410" s="16">
        <f>SUM(AR1410:AW1410)</f>
        <v>7.5</v>
      </c>
      <c r="BE1410" s="10">
        <f>SUM(AL1410:AQ1410)</f>
        <v>2</v>
      </c>
      <c r="BF1410" s="12">
        <f t="shared" si="152"/>
        <v>0.78947368421052633</v>
      </c>
      <c r="BG1410" s="12">
        <f t="shared" si="153"/>
        <v>0.21052631578947367</v>
      </c>
      <c r="BH1410" s="9">
        <f t="shared" si="154"/>
        <v>9.5</v>
      </c>
      <c r="BI1410" s="39" t="str">
        <f t="shared" si="155"/>
        <v/>
      </c>
      <c r="BK1410" s="75"/>
    </row>
    <row r="1411" spans="1:63">
      <c r="A1411" s="2">
        <v>1408</v>
      </c>
      <c r="B1411" s="2">
        <v>2025</v>
      </c>
      <c r="C1411" s="1">
        <v>0</v>
      </c>
      <c r="D1411" s="37" t="str">
        <v>0015g00001c48y3AAA</v>
      </c>
      <c r="E1411" s="37" t="str">
        <v>GAURI SHANKAR ARVIND KUMAR</v>
      </c>
      <c r="F1411" s="37" t="str">
        <v>UTTAR PRADESH</v>
      </c>
      <c r="G1411" s="37" t="str">
        <v>HATHRAS</v>
      </c>
      <c r="H1411" s="37" t="str">
        <v>Bulandshahr</v>
      </c>
      <c r="I1411" s="37" t="str">
        <v>SHASHI STEELS CORPORATION</v>
      </c>
      <c r="J1411" s="37" t="str">
        <v>Abhijeet Biswas</v>
      </c>
      <c r="K1411" s="37">
        <v>0</v>
      </c>
      <c r="L1411" s="37" t="str">
        <v>C12816</v>
      </c>
      <c r="M1411" s="37" t="str">
        <v>North</v>
      </c>
      <c r="N1411" s="2">
        <v>203001</v>
      </c>
      <c r="O1411" s="2" t="str">
        <v>09AHEPA8160E1ZM</v>
      </c>
      <c r="P1411" s="2">
        <v>9927179003</v>
      </c>
      <c r="Q1411" s="2" t="str">
        <v>Sep'25</v>
      </c>
      <c r="R1411" s="2">
        <v>2026</v>
      </c>
      <c r="S1411" s="1">
        <v>0</v>
      </c>
      <c r="T1411" s="2">
        <v>300</v>
      </c>
      <c r="U1411" s="1">
        <v>5.5555555555555558E-3</v>
      </c>
      <c r="V1411" s="1" t="str">
        <v>Alien</v>
      </c>
      <c r="W1411" s="10">
        <v>0</v>
      </c>
      <c r="X1411" s="10">
        <v>0</v>
      </c>
      <c r="Y1411" s="10">
        <v>0</v>
      </c>
      <c r="Z1411" s="10">
        <v>0</v>
      </c>
      <c r="AA1411" s="10">
        <v>0</v>
      </c>
      <c r="AB1411" s="10">
        <v>0</v>
      </c>
      <c r="AC1411" s="10">
        <v>0</v>
      </c>
      <c r="AD1411" s="10">
        <v>0</v>
      </c>
      <c r="AE1411" s="10">
        <v>0</v>
      </c>
      <c r="AF1411" s="10">
        <v>0</v>
      </c>
      <c r="AG1411" s="10">
        <v>0</v>
      </c>
      <c r="AH1411" s="10">
        <v>0</v>
      </c>
      <c r="AI1411" s="10">
        <v>0</v>
      </c>
      <c r="AJ1411" s="10">
        <v>0</v>
      </c>
      <c r="AK1411" s="10">
        <v>0</v>
      </c>
      <c r="AL1411" s="10">
        <v>0</v>
      </c>
      <c r="AM1411" s="10">
        <v>0</v>
      </c>
      <c r="AN1411" s="10">
        <v>0</v>
      </c>
      <c r="AO1411" s="10">
        <v>0</v>
      </c>
      <c r="AP1411" s="10">
        <v>0</v>
      </c>
      <c r="AQ1411" s="10">
        <v>1.5</v>
      </c>
      <c r="AR1411" s="10">
        <v>0</v>
      </c>
      <c r="AS1411" s="16">
        <v>0</v>
      </c>
      <c r="AT1411" s="16">
        <v>5</v>
      </c>
      <c r="AU1411" s="16">
        <v>0</v>
      </c>
      <c r="AV1411" s="16">
        <v>0</v>
      </c>
      <c r="AW1411" s="16" t="str">
        <v/>
      </c>
      <c r="AX1411" s="10">
        <f t="shared" si="149"/>
        <v>6.5</v>
      </c>
      <c r="AY1411" s="10">
        <f>SUM(Z1411:AK1411)</f>
        <v>0</v>
      </c>
      <c r="AZ1411" s="2" t="s">
        <v>119</v>
      </c>
      <c r="BA1411" s="10">
        <f t="shared" si="150"/>
        <v>0.25</v>
      </c>
      <c r="BB1411" s="36" t="s">
        <v>118</v>
      </c>
      <c r="BC1411" s="39" t="str">
        <f t="shared" si="151"/>
        <v/>
      </c>
      <c r="BD1411" s="16">
        <f>SUM(AR1411:AW1411)</f>
        <v>5</v>
      </c>
      <c r="BE1411" s="10">
        <f>SUM(AL1411:AQ1411)</f>
        <v>1.5</v>
      </c>
      <c r="BF1411" s="12">
        <f t="shared" si="152"/>
        <v>0.76923076923076927</v>
      </c>
      <c r="BG1411" s="12">
        <f t="shared" si="153"/>
        <v>0.23076923076923078</v>
      </c>
      <c r="BH1411" s="9">
        <f t="shared" si="154"/>
        <v>6.5</v>
      </c>
      <c r="BI1411" s="39" t="str">
        <f t="shared" si="155"/>
        <v/>
      </c>
      <c r="BK1411" s="75"/>
    </row>
    <row r="1412" spans="1:63">
      <c r="A1412" s="2">
        <v>1409</v>
      </c>
      <c r="B1412" s="2">
        <v>2025</v>
      </c>
      <c r="C1412" s="1">
        <v>0</v>
      </c>
      <c r="D1412" s="37" t="str">
        <v>001fw0000058cAHAAY</v>
      </c>
      <c r="E1412" s="37" t="str">
        <v>M/S S KUMAR BUILDERS</v>
      </c>
      <c r="F1412" s="37" t="str">
        <v>UTTAR PRADESH</v>
      </c>
      <c r="G1412" s="37" t="str">
        <v>GAUTAM BUDDHA NAGAR</v>
      </c>
      <c r="H1412" s="37">
        <v>0</v>
      </c>
      <c r="I1412" s="37" t="str">
        <v>SHASHI STEELS CORPORATION</v>
      </c>
      <c r="J1412" s="37" t="str">
        <v>Abhijeet Biswas</v>
      </c>
      <c r="K1412" s="37">
        <v>0</v>
      </c>
      <c r="L1412" s="37" t="str">
        <v>C12816</v>
      </c>
      <c r="M1412" s="37" t="str">
        <v>North</v>
      </c>
      <c r="N1412" s="2">
        <v>201304</v>
      </c>
      <c r="O1412" s="2" t="str">
        <v>09AITPB5695H1ZN</v>
      </c>
      <c r="P1412" s="2">
        <v>9958866641</v>
      </c>
      <c r="Q1412" s="2" t="str">
        <v>Sep'25</v>
      </c>
      <c r="R1412" s="2">
        <v>2026</v>
      </c>
      <c r="S1412" s="1">
        <v>0</v>
      </c>
      <c r="T1412" s="2">
        <v>90</v>
      </c>
      <c r="U1412" s="1">
        <v>0</v>
      </c>
      <c r="V1412" s="1" t="str">
        <v>Challenger</v>
      </c>
      <c r="W1412" s="10">
        <v>0</v>
      </c>
      <c r="X1412" s="10">
        <v>0</v>
      </c>
      <c r="Y1412" s="10">
        <v>0</v>
      </c>
      <c r="Z1412" s="10">
        <v>0</v>
      </c>
      <c r="AA1412" s="10">
        <v>0</v>
      </c>
      <c r="AB1412" s="10">
        <v>0</v>
      </c>
      <c r="AC1412" s="10">
        <v>0</v>
      </c>
      <c r="AD1412" s="10">
        <v>0</v>
      </c>
      <c r="AE1412" s="10">
        <v>0</v>
      </c>
      <c r="AF1412" s="10">
        <v>0</v>
      </c>
      <c r="AG1412" s="10">
        <v>0</v>
      </c>
      <c r="AH1412" s="10">
        <v>0</v>
      </c>
      <c r="AI1412" s="10">
        <v>0</v>
      </c>
      <c r="AJ1412" s="10">
        <v>0</v>
      </c>
      <c r="AK1412" s="10">
        <v>0</v>
      </c>
      <c r="AL1412" s="10">
        <v>0</v>
      </c>
      <c r="AM1412" s="10">
        <v>0</v>
      </c>
      <c r="AN1412" s="10">
        <v>0</v>
      </c>
      <c r="AO1412" s="10">
        <v>0</v>
      </c>
      <c r="AP1412" s="10">
        <v>0</v>
      </c>
      <c r="AQ1412" s="10">
        <v>1.5</v>
      </c>
      <c r="AR1412" s="10">
        <v>0</v>
      </c>
      <c r="AS1412" s="16">
        <v>0</v>
      </c>
      <c r="AT1412" s="16">
        <v>0</v>
      </c>
      <c r="AU1412" s="16">
        <v>0</v>
      </c>
      <c r="AV1412" s="16">
        <v>0</v>
      </c>
      <c r="AW1412" s="16" t="str">
        <v/>
      </c>
      <c r="AX1412" s="10">
        <f t="shared" si="149"/>
        <v>1.5</v>
      </c>
      <c r="AY1412" s="10">
        <f>SUM(Z1412:AK1412)</f>
        <v>0</v>
      </c>
      <c r="AZ1412" s="2" t="s">
        <v>119</v>
      </c>
      <c r="BA1412" s="10">
        <f t="shared" si="150"/>
        <v>0.25</v>
      </c>
      <c r="BB1412" s="36" t="s">
        <v>118</v>
      </c>
      <c r="BC1412" s="39" t="str">
        <f t="shared" si="151"/>
        <v/>
      </c>
      <c r="BD1412" s="16">
        <f>SUM(AR1412:AW1412)</f>
        <v>0</v>
      </c>
      <c r="BE1412" s="10">
        <f>SUM(AL1412:AQ1412)</f>
        <v>1.5</v>
      </c>
      <c r="BF1412" s="12">
        <f t="shared" si="152"/>
        <v>0</v>
      </c>
      <c r="BG1412" s="12">
        <f t="shared" si="153"/>
        <v>1</v>
      </c>
      <c r="BH1412" s="9">
        <f t="shared" si="154"/>
        <v>1.5</v>
      </c>
      <c r="BI1412" s="39" t="str">
        <f t="shared" si="155"/>
        <v/>
      </c>
      <c r="BK1412" s="75"/>
    </row>
    <row r="1413" spans="1:63">
      <c r="A1413" s="2">
        <v>1410</v>
      </c>
      <c r="B1413" s="2">
        <v>2025</v>
      </c>
      <c r="C1413" s="1">
        <v>0</v>
      </c>
      <c r="D1413" s="37" t="str">
        <v>001J1000007oTbrIAE</v>
      </c>
      <c r="E1413" s="37" t="str">
        <v>MAA MANGALA CEMENT STORE</v>
      </c>
      <c r="F1413" s="37" t="str">
        <v>ODISHA</v>
      </c>
      <c r="G1413" s="37" t="str">
        <v>CUTTACK</v>
      </c>
      <c r="H1413" s="37" t="str">
        <v>Salepur</v>
      </c>
      <c r="I1413" s="37" t="str">
        <v>Niyati Udyog Private Limited</v>
      </c>
      <c r="J1413" s="37" t="str">
        <v>Bidyut Ranjan Mishra</v>
      </c>
      <c r="K1413" s="37">
        <v>0</v>
      </c>
      <c r="L1413" s="37" t="str">
        <v>C13293</v>
      </c>
      <c r="M1413" s="37" t="str">
        <v>Central</v>
      </c>
      <c r="N1413" s="2">
        <v>754200</v>
      </c>
      <c r="O1413" s="2" t="str">
        <v>22AIEPD6009D2ZS</v>
      </c>
      <c r="P1413" s="2">
        <v>8917342755</v>
      </c>
      <c r="Q1413" s="2" t="str">
        <v>Sep'25</v>
      </c>
      <c r="R1413" s="2">
        <v>2026</v>
      </c>
      <c r="S1413" s="1">
        <v>0</v>
      </c>
      <c r="T1413" s="2">
        <v>40</v>
      </c>
      <c r="U1413" s="1">
        <v>1.6666666666666666E-2</v>
      </c>
      <c r="V1413" s="1" t="str">
        <v>Minor</v>
      </c>
      <c r="W1413" s="10">
        <v>0</v>
      </c>
      <c r="X1413" s="10">
        <v>0</v>
      </c>
      <c r="Y1413" s="10">
        <v>0</v>
      </c>
      <c r="Z1413" s="10">
        <v>0</v>
      </c>
      <c r="AA1413" s="10">
        <v>0</v>
      </c>
      <c r="AB1413" s="10">
        <v>0</v>
      </c>
      <c r="AC1413" s="10">
        <v>0</v>
      </c>
      <c r="AD1413" s="10">
        <v>0</v>
      </c>
      <c r="AE1413" s="10">
        <v>0</v>
      </c>
      <c r="AF1413" s="10">
        <v>0</v>
      </c>
      <c r="AG1413" s="10">
        <v>0</v>
      </c>
      <c r="AH1413" s="10">
        <v>0</v>
      </c>
      <c r="AI1413" s="10">
        <v>0</v>
      </c>
      <c r="AJ1413" s="10">
        <v>0</v>
      </c>
      <c r="AK1413" s="10">
        <v>0</v>
      </c>
      <c r="AL1413" s="10">
        <v>0</v>
      </c>
      <c r="AM1413" s="10">
        <v>0</v>
      </c>
      <c r="AN1413" s="10">
        <v>0</v>
      </c>
      <c r="AO1413" s="10">
        <v>0</v>
      </c>
      <c r="AP1413" s="10">
        <v>0</v>
      </c>
      <c r="AQ1413" s="10">
        <v>1.52</v>
      </c>
      <c r="AR1413" s="10">
        <v>0</v>
      </c>
      <c r="AS1413" s="16">
        <v>3.12</v>
      </c>
      <c r="AT1413" s="16">
        <v>0</v>
      </c>
      <c r="AU1413" s="16">
        <v>2</v>
      </c>
      <c r="AV1413" s="16">
        <v>0</v>
      </c>
      <c r="AW1413" s="16" t="str">
        <v/>
      </c>
      <c r="AX1413" s="10">
        <f t="shared" ref="AX1413:AX1476" si="156">SUM(AL1413:AW1413)</f>
        <v>6.6400000000000006</v>
      </c>
      <c r="AY1413" s="10">
        <f>SUM(Z1413:AK1413)</f>
        <v>0</v>
      </c>
      <c r="AZ1413" s="2" t="s">
        <v>119</v>
      </c>
      <c r="BA1413" s="10">
        <f t="shared" ref="BA1413:BA1476" si="157">AVERAGE(AL1413:AQ1413)</f>
        <v>0.25333333333333335</v>
      </c>
      <c r="BB1413" s="36" t="s">
        <v>118</v>
      </c>
      <c r="BC1413" s="39" t="str">
        <f t="shared" ref="BC1413:BC1476" si="158">IF(AZ1413="Yes","",IF(AX1413&gt;1250,"E",IF(AX1413&gt;750,"D",
IF(AX1413&gt;=500,"C",
IF(AX1413&gt;=300,"B",
IF(AX1413&gt;=200,"A",
""))))))</f>
        <v/>
      </c>
      <c r="BD1413" s="16">
        <f>SUM(AR1413:AW1413)</f>
        <v>5.12</v>
      </c>
      <c r="BE1413" s="10">
        <f>SUM(AL1413:AQ1413)</f>
        <v>1.52</v>
      </c>
      <c r="BF1413" s="12">
        <f t="shared" ref="BF1413:BF1428" si="159">IFERROR(BD1413/$AX1413,"")</f>
        <v>0.77108433734939752</v>
      </c>
      <c r="BG1413" s="12">
        <f t="shared" ref="BG1413:BG1428" si="160">IFERROR(BE1413/$AX1413,"")</f>
        <v>0.2289156626506024</v>
      </c>
      <c r="BH1413" s="9">
        <f t="shared" ref="BH1413:BH1476" si="161">SUM(AL1413:AW1413)</f>
        <v>6.6400000000000006</v>
      </c>
      <c r="BI1413" s="39" t="str">
        <f t="shared" ref="BI1413:BI1476" si="162">IF(AZ1413="Yes","",IF(BH1413&gt;=1250,"E",IF(BH1413&gt;=750,"D",
IF(BH1413&gt;=500,"C",
IF(BH1413&gt;=300,"B",
IF(BH1413&gt;=200,"A",
""))))))</f>
        <v/>
      </c>
      <c r="BK1413" s="75"/>
    </row>
    <row r="1414" spans="1:63">
      <c r="A1414" s="2">
        <v>1411</v>
      </c>
      <c r="B1414" s="2">
        <v>2025</v>
      </c>
      <c r="C1414" s="1">
        <v>0</v>
      </c>
      <c r="D1414" s="37" t="str">
        <v>001fw000006S1grAAC</v>
      </c>
      <c r="E1414" s="37" t="str">
        <v>JAIN AND SONS</v>
      </c>
      <c r="F1414" s="37" t="str">
        <v>DELHI</v>
      </c>
      <c r="G1414" s="37" t="str">
        <v>SOUTH</v>
      </c>
      <c r="H1414" s="37">
        <v>0</v>
      </c>
      <c r="I1414" s="37" t="str">
        <v>MAHENDRA STEELS</v>
      </c>
      <c r="J1414" s="37" t="str">
        <v>Aman kumar</v>
      </c>
      <c r="K1414" s="37">
        <v>0</v>
      </c>
      <c r="L1414" s="37" t="str">
        <v>C12832</v>
      </c>
      <c r="M1414" s="37" t="str">
        <v>North</v>
      </c>
      <c r="N1414" s="2">
        <v>110044</v>
      </c>
      <c r="O1414" s="2" t="str">
        <v>07CGEPJ9186N1ZM</v>
      </c>
      <c r="P1414" s="2">
        <v>7011528695</v>
      </c>
      <c r="Q1414" s="2" t="str">
        <v>Sep'25</v>
      </c>
      <c r="R1414" s="2">
        <v>2026</v>
      </c>
      <c r="S1414" s="1">
        <v>0</v>
      </c>
      <c r="T1414" s="2" t="str">
        <v/>
      </c>
      <c r="U1414" s="1">
        <v>0</v>
      </c>
      <c r="V1414" s="1" t="str">
        <v>Potential Not updated</v>
      </c>
      <c r="W1414" s="10">
        <v>0</v>
      </c>
      <c r="X1414" s="10">
        <v>0</v>
      </c>
      <c r="Y1414" s="10">
        <v>0</v>
      </c>
      <c r="Z1414" s="10">
        <v>0</v>
      </c>
      <c r="AA1414" s="10">
        <v>0</v>
      </c>
      <c r="AB1414" s="10">
        <v>0</v>
      </c>
      <c r="AC1414" s="10">
        <v>0</v>
      </c>
      <c r="AD1414" s="10">
        <v>0</v>
      </c>
      <c r="AE1414" s="10">
        <v>0</v>
      </c>
      <c r="AF1414" s="10">
        <v>0</v>
      </c>
      <c r="AG1414" s="10">
        <v>0</v>
      </c>
      <c r="AH1414" s="10">
        <v>0</v>
      </c>
      <c r="AI1414" s="10">
        <v>0</v>
      </c>
      <c r="AJ1414" s="10">
        <v>0</v>
      </c>
      <c r="AK1414" s="10">
        <v>0</v>
      </c>
      <c r="AL1414" s="10">
        <v>0</v>
      </c>
      <c r="AM1414" s="10">
        <v>0</v>
      </c>
      <c r="AN1414" s="10">
        <v>0</v>
      </c>
      <c r="AO1414" s="10">
        <v>0</v>
      </c>
      <c r="AP1414" s="10">
        <v>0</v>
      </c>
      <c r="AQ1414" s="10">
        <v>12</v>
      </c>
      <c r="AR1414" s="10">
        <v>3.5</v>
      </c>
      <c r="AS1414" s="16">
        <v>0</v>
      </c>
      <c r="AT1414" s="16">
        <v>0</v>
      </c>
      <c r="AU1414" s="16">
        <v>0</v>
      </c>
      <c r="AV1414" s="16">
        <v>3.75</v>
      </c>
      <c r="AW1414" s="16">
        <v>3</v>
      </c>
      <c r="AX1414" s="10">
        <f t="shared" si="156"/>
        <v>22.25</v>
      </c>
      <c r="AY1414" s="10">
        <f>SUM(Z1414:AK1414)</f>
        <v>0</v>
      </c>
      <c r="AZ1414" s="2" t="s">
        <v>119</v>
      </c>
      <c r="BA1414" s="10">
        <f t="shared" si="157"/>
        <v>2</v>
      </c>
      <c r="BB1414" s="36" t="s">
        <v>118</v>
      </c>
      <c r="BC1414" s="39" t="str">
        <f t="shared" si="158"/>
        <v/>
      </c>
      <c r="BD1414" s="16">
        <f>SUM(AR1414:AW1414)</f>
        <v>10.25</v>
      </c>
      <c r="BE1414" s="10">
        <f>SUM(AL1414:AQ1414)</f>
        <v>12</v>
      </c>
      <c r="BF1414" s="12">
        <f t="shared" si="159"/>
        <v>0.4606741573033708</v>
      </c>
      <c r="BG1414" s="12">
        <f t="shared" si="160"/>
        <v>0.5393258426966292</v>
      </c>
      <c r="BH1414" s="9">
        <f t="shared" si="161"/>
        <v>22.25</v>
      </c>
      <c r="BI1414" s="39" t="str">
        <f t="shared" si="162"/>
        <v/>
      </c>
      <c r="BK1414" s="75"/>
    </row>
    <row r="1415" spans="1:63">
      <c r="A1415" s="2">
        <v>1412</v>
      </c>
      <c r="B1415" s="2">
        <v>2025</v>
      </c>
      <c r="C1415" s="1">
        <v>0</v>
      </c>
      <c r="D1415" s="37" t="str">
        <v>0015g00001UBHaSAAX</v>
      </c>
      <c r="E1415" s="37" t="str">
        <v>K.D.R. STEEL</v>
      </c>
      <c r="F1415" s="37" t="str">
        <v>HARYANA</v>
      </c>
      <c r="G1415" s="37" t="str">
        <v>GURUGRAM</v>
      </c>
      <c r="H1415" s="37" t="str">
        <v>Arjun Nagar</v>
      </c>
      <c r="I1415" s="37" t="str">
        <v>NIKUNJ UDYOG</v>
      </c>
      <c r="J1415" s="37" t="str">
        <v>Shiv Shankar Sharma</v>
      </c>
      <c r="K1415" s="37">
        <v>0</v>
      </c>
      <c r="L1415" s="37" t="str">
        <v>C12828</v>
      </c>
      <c r="M1415" s="37" t="str">
        <v>North</v>
      </c>
      <c r="N1415" s="2">
        <v>122001</v>
      </c>
      <c r="O1415" s="2" t="str">
        <v>06BGYPS8127F2ZP</v>
      </c>
      <c r="P1415" s="2">
        <v>9837872077</v>
      </c>
      <c r="Q1415" s="2" t="str">
        <v>Sep'25</v>
      </c>
      <c r="R1415" s="2">
        <v>2026</v>
      </c>
      <c r="S1415" s="1">
        <v>0</v>
      </c>
      <c r="T1415" s="2">
        <v>175</v>
      </c>
      <c r="U1415" s="1">
        <v>0</v>
      </c>
      <c r="V1415" s="1" t="str">
        <v>Challenger</v>
      </c>
      <c r="W1415" s="10">
        <v>0</v>
      </c>
      <c r="X1415" s="10">
        <v>0</v>
      </c>
      <c r="Y1415" s="10">
        <v>0</v>
      </c>
      <c r="Z1415" s="10">
        <v>0</v>
      </c>
      <c r="AA1415" s="10">
        <v>0</v>
      </c>
      <c r="AB1415" s="10">
        <v>0</v>
      </c>
      <c r="AC1415" s="10">
        <v>0</v>
      </c>
      <c r="AD1415" s="10">
        <v>0</v>
      </c>
      <c r="AE1415" s="10">
        <v>0</v>
      </c>
      <c r="AF1415" s="10">
        <v>0</v>
      </c>
      <c r="AG1415" s="10">
        <v>0</v>
      </c>
      <c r="AH1415" s="10">
        <v>0</v>
      </c>
      <c r="AI1415" s="10">
        <v>0</v>
      </c>
      <c r="AJ1415" s="10">
        <v>0</v>
      </c>
      <c r="AK1415" s="10">
        <v>0</v>
      </c>
      <c r="AL1415" s="10">
        <v>0</v>
      </c>
      <c r="AM1415" s="10">
        <v>0</v>
      </c>
      <c r="AN1415" s="10">
        <v>0</v>
      </c>
      <c r="AO1415" s="10">
        <v>0</v>
      </c>
      <c r="AP1415" s="10">
        <v>0</v>
      </c>
      <c r="AQ1415" s="10">
        <v>5.3</v>
      </c>
      <c r="AR1415" s="10">
        <v>0</v>
      </c>
      <c r="AS1415" s="16">
        <v>0</v>
      </c>
      <c r="AT1415" s="16">
        <v>0</v>
      </c>
      <c r="AU1415" s="16">
        <v>0</v>
      </c>
      <c r="AV1415" s="16">
        <v>0</v>
      </c>
      <c r="AW1415" s="16" t="str">
        <v/>
      </c>
      <c r="AX1415" s="10">
        <f t="shared" si="156"/>
        <v>5.3</v>
      </c>
      <c r="AY1415" s="10">
        <f>SUM(Z1415:AK1415)</f>
        <v>0</v>
      </c>
      <c r="AZ1415" s="2" t="s">
        <v>119</v>
      </c>
      <c r="BA1415" s="10">
        <f t="shared" si="157"/>
        <v>0.8833333333333333</v>
      </c>
      <c r="BB1415" s="36" t="s">
        <v>118</v>
      </c>
      <c r="BC1415" s="39" t="str">
        <f t="shared" si="158"/>
        <v/>
      </c>
      <c r="BD1415" s="16">
        <f>SUM(AR1415:AW1415)</f>
        <v>0</v>
      </c>
      <c r="BE1415" s="10">
        <f>SUM(AL1415:AQ1415)</f>
        <v>5.3</v>
      </c>
      <c r="BF1415" s="12">
        <f t="shared" si="159"/>
        <v>0</v>
      </c>
      <c r="BG1415" s="12">
        <f t="shared" si="160"/>
        <v>1</v>
      </c>
      <c r="BH1415" s="9">
        <f t="shared" si="161"/>
        <v>5.3</v>
      </c>
      <c r="BI1415" s="39" t="str">
        <f t="shared" si="162"/>
        <v/>
      </c>
      <c r="BK1415" s="75"/>
    </row>
    <row r="1416" spans="1:63">
      <c r="A1416" s="2">
        <v>1413</v>
      </c>
      <c r="B1416" s="2">
        <v>2025</v>
      </c>
      <c r="C1416" s="1">
        <v>0</v>
      </c>
      <c r="D1416" s="37" t="str">
        <v>0015g00001c42zHAAQ</v>
      </c>
      <c r="E1416" s="37" t="str">
        <v>SHREE MANSHA TRADING CO.</v>
      </c>
      <c r="F1416" s="37" t="str">
        <v>HARYANA</v>
      </c>
      <c r="G1416" s="37" t="str">
        <v>GURUGRAM</v>
      </c>
      <c r="H1416" s="37" t="str">
        <v>Gurugram</v>
      </c>
      <c r="I1416" s="37" t="str">
        <v>NIKUNJ UDYOG</v>
      </c>
      <c r="J1416" s="37" t="str">
        <v>Shiv Shankar Sharma</v>
      </c>
      <c r="K1416" s="37">
        <v>0</v>
      </c>
      <c r="L1416" s="37" t="str">
        <v>C12828</v>
      </c>
      <c r="M1416" s="37" t="str">
        <v>North</v>
      </c>
      <c r="N1416" s="2">
        <v>122003</v>
      </c>
      <c r="O1416" s="2" t="str">
        <v>06BARPS2025M1Z9</v>
      </c>
      <c r="P1416" s="2">
        <v>9911335952</v>
      </c>
      <c r="Q1416" s="2" t="str">
        <v>Sep'25</v>
      </c>
      <c r="R1416" s="2">
        <v>2026</v>
      </c>
      <c r="S1416" s="1">
        <v>0</v>
      </c>
      <c r="T1416" s="2">
        <v>350</v>
      </c>
      <c r="U1416" s="1">
        <v>1.1428571428571429E-2</v>
      </c>
      <c r="V1416" s="1" t="str">
        <v>Alien</v>
      </c>
      <c r="W1416" s="10">
        <v>0</v>
      </c>
      <c r="X1416" s="10">
        <v>0</v>
      </c>
      <c r="Y1416" s="10">
        <v>0</v>
      </c>
      <c r="Z1416" s="10">
        <v>0</v>
      </c>
      <c r="AA1416" s="10">
        <v>0</v>
      </c>
      <c r="AB1416" s="10">
        <v>0</v>
      </c>
      <c r="AC1416" s="10">
        <v>0</v>
      </c>
      <c r="AD1416" s="10">
        <v>0</v>
      </c>
      <c r="AE1416" s="10">
        <v>0</v>
      </c>
      <c r="AF1416" s="10">
        <v>0</v>
      </c>
      <c r="AG1416" s="10">
        <v>0</v>
      </c>
      <c r="AH1416" s="10">
        <v>0</v>
      </c>
      <c r="AI1416" s="10">
        <v>0</v>
      </c>
      <c r="AJ1416" s="10">
        <v>0</v>
      </c>
      <c r="AK1416" s="10">
        <v>0</v>
      </c>
      <c r="AL1416" s="10">
        <v>0</v>
      </c>
      <c r="AM1416" s="10">
        <v>0</v>
      </c>
      <c r="AN1416" s="10">
        <v>0</v>
      </c>
      <c r="AO1416" s="10">
        <v>0</v>
      </c>
      <c r="AP1416" s="10">
        <v>0</v>
      </c>
      <c r="AQ1416" s="10">
        <v>6.2</v>
      </c>
      <c r="AR1416" s="10">
        <v>0</v>
      </c>
      <c r="AS1416" s="16">
        <v>0</v>
      </c>
      <c r="AT1416" s="16">
        <v>0</v>
      </c>
      <c r="AU1416" s="16">
        <v>12</v>
      </c>
      <c r="AV1416" s="16">
        <v>0</v>
      </c>
      <c r="AW1416" s="16" t="str">
        <v/>
      </c>
      <c r="AX1416" s="10">
        <f t="shared" si="156"/>
        <v>18.2</v>
      </c>
      <c r="AY1416" s="10">
        <f>SUM(Z1416:AK1416)</f>
        <v>0</v>
      </c>
      <c r="AZ1416" s="2" t="s">
        <v>119</v>
      </c>
      <c r="BA1416" s="10">
        <f t="shared" si="157"/>
        <v>1.0333333333333334</v>
      </c>
      <c r="BB1416" s="36" t="s">
        <v>118</v>
      </c>
      <c r="BC1416" s="39" t="str">
        <f t="shared" si="158"/>
        <v/>
      </c>
      <c r="BD1416" s="16">
        <f>SUM(AR1416:AW1416)</f>
        <v>12</v>
      </c>
      <c r="BE1416" s="10">
        <f>SUM(AL1416:AQ1416)</f>
        <v>6.2</v>
      </c>
      <c r="BF1416" s="12">
        <f t="shared" si="159"/>
        <v>0.65934065934065933</v>
      </c>
      <c r="BG1416" s="12">
        <f t="shared" si="160"/>
        <v>0.34065934065934067</v>
      </c>
      <c r="BH1416" s="9">
        <f t="shared" si="161"/>
        <v>18.2</v>
      </c>
      <c r="BI1416" s="39" t="str">
        <f t="shared" si="162"/>
        <v/>
      </c>
      <c r="BK1416" s="75"/>
    </row>
    <row r="1417" spans="1:63">
      <c r="A1417" s="2">
        <v>1414</v>
      </c>
      <c r="B1417" s="2">
        <v>2025</v>
      </c>
      <c r="C1417" s="1">
        <v>0</v>
      </c>
      <c r="D1417" s="37" t="str">
        <v>001J100000Rz0PlIAJ</v>
      </c>
      <c r="E1417" s="37" t="str">
        <v>M/S R K CEMENT STEEL</v>
      </c>
      <c r="F1417" s="37" t="str">
        <v>UTTARAKHAND</v>
      </c>
      <c r="G1417" s="37" t="str">
        <v>DEHRADUN</v>
      </c>
      <c r="H1417" s="37" t="str">
        <v>Dehradun</v>
      </c>
      <c r="I1417" s="37" t="str">
        <v>SHIVA SALES INDIA CORPORATION</v>
      </c>
      <c r="J1417" s="37" t="str">
        <v>Ravi Kumar</v>
      </c>
      <c r="K1417" s="37">
        <v>0</v>
      </c>
      <c r="L1417" s="37" t="str">
        <v>C12821</v>
      </c>
      <c r="M1417" s="37" t="str">
        <v>North</v>
      </c>
      <c r="N1417" s="2">
        <v>248198</v>
      </c>
      <c r="O1417" s="2" t="str">
        <v>05AFMPC5999K1ZU</v>
      </c>
      <c r="P1417" s="2">
        <v>9528435615</v>
      </c>
      <c r="Q1417" s="2" t="str">
        <v>Sep'25</v>
      </c>
      <c r="R1417" s="2">
        <v>2026</v>
      </c>
      <c r="S1417" s="1">
        <v>0</v>
      </c>
      <c r="T1417" s="2">
        <v>50</v>
      </c>
      <c r="U1417" s="1">
        <v>0</v>
      </c>
      <c r="V1417" s="1" t="str">
        <v>Minor</v>
      </c>
      <c r="W1417" s="10">
        <v>0</v>
      </c>
      <c r="X1417" s="10">
        <v>0</v>
      </c>
      <c r="Y1417" s="10">
        <v>0</v>
      </c>
      <c r="Z1417" s="10">
        <v>0</v>
      </c>
      <c r="AA1417" s="10">
        <v>0</v>
      </c>
      <c r="AB1417" s="10">
        <v>0</v>
      </c>
      <c r="AC1417" s="10">
        <v>0</v>
      </c>
      <c r="AD1417" s="10">
        <v>0</v>
      </c>
      <c r="AE1417" s="10">
        <v>0</v>
      </c>
      <c r="AF1417" s="10">
        <v>0</v>
      </c>
      <c r="AG1417" s="10">
        <v>0</v>
      </c>
      <c r="AH1417" s="10">
        <v>0</v>
      </c>
      <c r="AI1417" s="10">
        <v>0</v>
      </c>
      <c r="AJ1417" s="10">
        <v>0</v>
      </c>
      <c r="AK1417" s="10">
        <v>0</v>
      </c>
      <c r="AL1417" s="10">
        <v>0</v>
      </c>
      <c r="AM1417" s="10">
        <v>0</v>
      </c>
      <c r="AN1417" s="10">
        <v>0</v>
      </c>
      <c r="AO1417" s="10">
        <v>0</v>
      </c>
      <c r="AP1417" s="10">
        <v>0</v>
      </c>
      <c r="AQ1417" s="10">
        <v>6</v>
      </c>
      <c r="AR1417" s="10">
        <v>0</v>
      </c>
      <c r="AS1417" s="16">
        <v>0</v>
      </c>
      <c r="AT1417" s="16">
        <v>0</v>
      </c>
      <c r="AU1417" s="16">
        <v>0</v>
      </c>
      <c r="AV1417" s="16">
        <v>0</v>
      </c>
      <c r="AW1417" s="16" t="str">
        <v/>
      </c>
      <c r="AX1417" s="10">
        <f t="shared" si="156"/>
        <v>6</v>
      </c>
      <c r="AY1417" s="10">
        <f>SUM(Z1417:AK1417)</f>
        <v>0</v>
      </c>
      <c r="AZ1417" s="2" t="s">
        <v>119</v>
      </c>
      <c r="BA1417" s="10">
        <f t="shared" si="157"/>
        <v>1</v>
      </c>
      <c r="BB1417" s="36" t="s">
        <v>118</v>
      </c>
      <c r="BC1417" s="39" t="str">
        <f t="shared" si="158"/>
        <v/>
      </c>
      <c r="BD1417" s="16">
        <f>SUM(AR1417:AW1417)</f>
        <v>0</v>
      </c>
      <c r="BE1417" s="10">
        <f>SUM(AL1417:AQ1417)</f>
        <v>6</v>
      </c>
      <c r="BF1417" s="12">
        <f t="shared" si="159"/>
        <v>0</v>
      </c>
      <c r="BG1417" s="12">
        <f t="shared" si="160"/>
        <v>1</v>
      </c>
      <c r="BH1417" s="9">
        <f t="shared" si="161"/>
        <v>6</v>
      </c>
      <c r="BI1417" s="39" t="str">
        <f t="shared" si="162"/>
        <v/>
      </c>
      <c r="BK1417" s="75"/>
    </row>
    <row r="1418" spans="1:63">
      <c r="A1418" s="2">
        <v>1415</v>
      </c>
      <c r="B1418" s="2">
        <v>2025</v>
      </c>
      <c r="C1418" s="1">
        <v>0</v>
      </c>
      <c r="D1418" s="37" t="str">
        <v>001J1000006UZRuIAO</v>
      </c>
      <c r="E1418" s="37" t="str">
        <v>RATHORE TRADERS</v>
      </c>
      <c r="F1418" s="37" t="str">
        <v>UTTAR PRADESH</v>
      </c>
      <c r="G1418" s="37" t="str">
        <v>BAREILLY</v>
      </c>
      <c r="H1418" s="37" t="str">
        <v>Bareilly</v>
      </c>
      <c r="I1418" s="37" t="str">
        <v>Khandelwal Associates</v>
      </c>
      <c r="J1418" s="37" t="str">
        <v>SHIV KUMAR</v>
      </c>
      <c r="K1418" s="37">
        <v>0</v>
      </c>
      <c r="L1418" s="37" t="str">
        <v>C12818</v>
      </c>
      <c r="M1418" s="37" t="str">
        <v>North</v>
      </c>
      <c r="N1418" s="2">
        <v>243001</v>
      </c>
      <c r="O1418" s="2" t="str">
        <v>09DGUPS2873G1ZJ</v>
      </c>
      <c r="P1418" s="2">
        <v>9259850809</v>
      </c>
      <c r="Q1418" s="2" t="str">
        <v>Sep'25</v>
      </c>
      <c r="R1418" s="2">
        <v>2026</v>
      </c>
      <c r="S1418" s="1">
        <v>0</v>
      </c>
      <c r="T1418" s="2">
        <v>40</v>
      </c>
      <c r="U1418" s="1">
        <v>1.6666666666666666E-2</v>
      </c>
      <c r="V1418" s="1" t="str">
        <v>Minor</v>
      </c>
      <c r="W1418" s="10">
        <v>0</v>
      </c>
      <c r="X1418" s="10">
        <v>0</v>
      </c>
      <c r="Y1418" s="10">
        <v>0</v>
      </c>
      <c r="Z1418" s="10">
        <v>0</v>
      </c>
      <c r="AA1418" s="10">
        <v>0</v>
      </c>
      <c r="AB1418" s="10">
        <v>0</v>
      </c>
      <c r="AC1418" s="10">
        <v>0</v>
      </c>
      <c r="AD1418" s="10">
        <v>0</v>
      </c>
      <c r="AE1418" s="10">
        <v>0</v>
      </c>
      <c r="AF1418" s="10">
        <v>0</v>
      </c>
      <c r="AG1418" s="10">
        <v>0</v>
      </c>
      <c r="AH1418" s="10">
        <v>0</v>
      </c>
      <c r="AI1418" s="10">
        <v>0</v>
      </c>
      <c r="AJ1418" s="10">
        <v>0</v>
      </c>
      <c r="AK1418" s="10">
        <v>0</v>
      </c>
      <c r="AL1418" s="10">
        <v>0</v>
      </c>
      <c r="AM1418" s="10">
        <v>0</v>
      </c>
      <c r="AN1418" s="10">
        <v>0</v>
      </c>
      <c r="AO1418" s="10">
        <v>0</v>
      </c>
      <c r="AP1418" s="10">
        <v>0</v>
      </c>
      <c r="AQ1418" s="10">
        <v>1</v>
      </c>
      <c r="AR1418" s="10">
        <v>0</v>
      </c>
      <c r="AS1418" s="16">
        <v>0</v>
      </c>
      <c r="AT1418" s="16">
        <v>0</v>
      </c>
      <c r="AU1418" s="16">
        <v>2</v>
      </c>
      <c r="AV1418" s="16">
        <v>0</v>
      </c>
      <c r="AW1418" s="16">
        <v>2</v>
      </c>
      <c r="AX1418" s="10">
        <f t="shared" si="156"/>
        <v>5</v>
      </c>
      <c r="AY1418" s="10">
        <f>SUM(Z1418:AK1418)</f>
        <v>0</v>
      </c>
      <c r="AZ1418" s="2" t="s">
        <v>119</v>
      </c>
      <c r="BA1418" s="10">
        <f t="shared" si="157"/>
        <v>0.16666666666666666</v>
      </c>
      <c r="BB1418" s="36" t="s">
        <v>118</v>
      </c>
      <c r="BC1418" s="39" t="str">
        <f t="shared" si="158"/>
        <v/>
      </c>
      <c r="BD1418" s="16">
        <f>SUM(AR1418:AW1418)</f>
        <v>4</v>
      </c>
      <c r="BE1418" s="10">
        <f>SUM(AL1418:AQ1418)</f>
        <v>1</v>
      </c>
      <c r="BF1418" s="12">
        <f t="shared" si="159"/>
        <v>0.8</v>
      </c>
      <c r="BG1418" s="12">
        <f t="shared" si="160"/>
        <v>0.2</v>
      </c>
      <c r="BH1418" s="9">
        <f t="shared" si="161"/>
        <v>5</v>
      </c>
      <c r="BI1418" s="39" t="str">
        <f t="shared" si="162"/>
        <v/>
      </c>
      <c r="BK1418" s="75"/>
    </row>
    <row r="1419" spans="1:63">
      <c r="A1419" s="2">
        <v>1416</v>
      </c>
      <c r="B1419" s="2">
        <v>2025</v>
      </c>
      <c r="C1419" s="1">
        <v>0</v>
      </c>
      <c r="D1419" s="37" t="str">
        <v>001fw000008MTIBAA4</v>
      </c>
      <c r="E1419" s="37" t="str">
        <v>M/S GAJANAN TRADERS</v>
      </c>
      <c r="F1419" s="37" t="str">
        <v>UTTAR PRADESH</v>
      </c>
      <c r="G1419" s="37" t="str">
        <v>KANPUR NAGAR</v>
      </c>
      <c r="H1419" s="37">
        <v>0</v>
      </c>
      <c r="I1419" s="37" t="str">
        <v>SHREE LAKSHMAN ROLLING MILL (INDIA) LLP</v>
      </c>
      <c r="J1419" s="37" t="str">
        <v>Ashutosh Shukla</v>
      </c>
      <c r="K1419" s="37">
        <v>0</v>
      </c>
      <c r="L1419" s="37" t="str">
        <v>C12815</v>
      </c>
      <c r="M1419" s="37" t="str">
        <v>North</v>
      </c>
      <c r="N1419" s="2">
        <v>208017</v>
      </c>
      <c r="O1419" s="2" t="str">
        <v>09EGEPS4728D1Z6</v>
      </c>
      <c r="P1419" s="2">
        <v>8299343327</v>
      </c>
      <c r="Q1419" s="2" t="str">
        <v>Sep'25</v>
      </c>
      <c r="R1419" s="2">
        <v>2026</v>
      </c>
      <c r="S1419" s="1">
        <v>0</v>
      </c>
      <c r="T1419" s="2">
        <v>50</v>
      </c>
      <c r="U1419" s="1">
        <v>0.08</v>
      </c>
      <c r="V1419" s="1" t="str">
        <v>Minor</v>
      </c>
      <c r="W1419" s="10">
        <v>0</v>
      </c>
      <c r="X1419" s="10">
        <v>0</v>
      </c>
      <c r="Y1419" s="10">
        <v>0</v>
      </c>
      <c r="Z1419" s="10">
        <v>0</v>
      </c>
      <c r="AA1419" s="10">
        <v>0</v>
      </c>
      <c r="AB1419" s="10">
        <v>0</v>
      </c>
      <c r="AC1419" s="10">
        <v>0</v>
      </c>
      <c r="AD1419" s="10">
        <v>0</v>
      </c>
      <c r="AE1419" s="10">
        <v>0</v>
      </c>
      <c r="AF1419" s="10">
        <v>0</v>
      </c>
      <c r="AG1419" s="10">
        <v>0</v>
      </c>
      <c r="AH1419" s="10">
        <v>0</v>
      </c>
      <c r="AI1419" s="10">
        <v>0</v>
      </c>
      <c r="AJ1419" s="10">
        <v>0</v>
      </c>
      <c r="AK1419" s="10">
        <v>0</v>
      </c>
      <c r="AL1419" s="10">
        <v>0</v>
      </c>
      <c r="AM1419" s="10">
        <v>0</v>
      </c>
      <c r="AN1419" s="10">
        <v>0</v>
      </c>
      <c r="AO1419" s="10">
        <v>0</v>
      </c>
      <c r="AP1419" s="10">
        <v>0</v>
      </c>
      <c r="AQ1419" s="10">
        <v>6.14</v>
      </c>
      <c r="AR1419" s="10">
        <v>0</v>
      </c>
      <c r="AS1419" s="16">
        <v>0</v>
      </c>
      <c r="AT1419" s="16">
        <v>0</v>
      </c>
      <c r="AU1419" s="16">
        <v>0</v>
      </c>
      <c r="AV1419" s="16">
        <v>12</v>
      </c>
      <c r="AW1419" s="16" t="str">
        <v/>
      </c>
      <c r="AX1419" s="10">
        <f t="shared" si="156"/>
        <v>18.14</v>
      </c>
      <c r="AY1419" s="10">
        <f>SUM(Z1419:AK1419)</f>
        <v>0</v>
      </c>
      <c r="AZ1419" s="2" t="s">
        <v>119</v>
      </c>
      <c r="BA1419" s="10">
        <f t="shared" si="157"/>
        <v>1.0233333333333332</v>
      </c>
      <c r="BB1419" s="36" t="s">
        <v>118</v>
      </c>
      <c r="BC1419" s="39" t="str">
        <f t="shared" si="158"/>
        <v/>
      </c>
      <c r="BD1419" s="16">
        <f>SUM(AR1419:AW1419)</f>
        <v>12</v>
      </c>
      <c r="BE1419" s="10">
        <f>SUM(AL1419:AQ1419)</f>
        <v>6.14</v>
      </c>
      <c r="BF1419" s="12">
        <f t="shared" si="159"/>
        <v>0.66152149944873206</v>
      </c>
      <c r="BG1419" s="12">
        <f t="shared" si="160"/>
        <v>0.33847850055126788</v>
      </c>
      <c r="BH1419" s="9">
        <f t="shared" si="161"/>
        <v>18.14</v>
      </c>
      <c r="BI1419" s="39" t="str">
        <f t="shared" si="162"/>
        <v/>
      </c>
      <c r="BK1419" s="75"/>
    </row>
    <row r="1420" spans="1:63">
      <c r="A1420" s="2">
        <v>1417</v>
      </c>
      <c r="B1420" s="2">
        <v>2025</v>
      </c>
      <c r="C1420" s="1">
        <v>0</v>
      </c>
      <c r="D1420" s="37" t="str">
        <v>001fw000008MP6XAAW</v>
      </c>
      <c r="E1420" s="37" t="str">
        <v>M/S ROYAL TRADERS</v>
      </c>
      <c r="F1420" s="37" t="str">
        <v>UTTAR PRADESH</v>
      </c>
      <c r="G1420" s="37" t="str">
        <v>KANNAUJ</v>
      </c>
      <c r="H1420" s="37">
        <v>0</v>
      </c>
      <c r="I1420" s="37" t="str">
        <v>SHREE LAKSHMAN ROLLING MILL (INDIA) LLP</v>
      </c>
      <c r="J1420" s="37" t="str">
        <v>Ashutosh Shukla</v>
      </c>
      <c r="K1420" s="37">
        <v>0</v>
      </c>
      <c r="L1420" s="37" t="str">
        <v>C12815</v>
      </c>
      <c r="M1420" s="37" t="str">
        <v>North</v>
      </c>
      <c r="N1420" s="2">
        <v>209722</v>
      </c>
      <c r="O1420" s="2" t="str">
        <v>09BULPJ1164Q1ZZ</v>
      </c>
      <c r="P1420" s="2">
        <v>9161131930</v>
      </c>
      <c r="Q1420" s="2" t="str">
        <v>Sep'25</v>
      </c>
      <c r="R1420" s="2">
        <v>2026</v>
      </c>
      <c r="S1420" s="1">
        <v>0</v>
      </c>
      <c r="T1420" s="2">
        <v>50</v>
      </c>
      <c r="U1420" s="1">
        <v>0</v>
      </c>
      <c r="V1420" s="1" t="str">
        <v>Minor</v>
      </c>
      <c r="W1420" s="10">
        <v>0</v>
      </c>
      <c r="X1420" s="10">
        <v>0</v>
      </c>
      <c r="Y1420" s="10">
        <v>0</v>
      </c>
      <c r="Z1420" s="10">
        <v>0</v>
      </c>
      <c r="AA1420" s="10">
        <v>0</v>
      </c>
      <c r="AB1420" s="10">
        <v>0</v>
      </c>
      <c r="AC1420" s="10">
        <v>0</v>
      </c>
      <c r="AD1420" s="10">
        <v>0</v>
      </c>
      <c r="AE1420" s="10">
        <v>0</v>
      </c>
      <c r="AF1420" s="10">
        <v>0</v>
      </c>
      <c r="AG1420" s="10">
        <v>0</v>
      </c>
      <c r="AH1420" s="10">
        <v>0</v>
      </c>
      <c r="AI1420" s="10">
        <v>0</v>
      </c>
      <c r="AJ1420" s="10">
        <v>0</v>
      </c>
      <c r="AK1420" s="10">
        <v>0</v>
      </c>
      <c r="AL1420" s="10">
        <v>0</v>
      </c>
      <c r="AM1420" s="10">
        <v>0</v>
      </c>
      <c r="AN1420" s="10">
        <v>0</v>
      </c>
      <c r="AO1420" s="10">
        <v>0</v>
      </c>
      <c r="AP1420" s="10">
        <v>0</v>
      </c>
      <c r="AQ1420" s="10">
        <v>11.26</v>
      </c>
      <c r="AR1420" s="10">
        <v>0</v>
      </c>
      <c r="AS1420" s="16">
        <v>0</v>
      </c>
      <c r="AT1420" s="16">
        <v>0</v>
      </c>
      <c r="AU1420" s="16">
        <v>0</v>
      </c>
      <c r="AV1420" s="16">
        <v>0</v>
      </c>
      <c r="AW1420" s="16" t="str">
        <v/>
      </c>
      <c r="AX1420" s="10">
        <f t="shared" si="156"/>
        <v>11.26</v>
      </c>
      <c r="AY1420" s="10">
        <f>SUM(Z1420:AK1420)</f>
        <v>0</v>
      </c>
      <c r="AZ1420" s="2" t="s">
        <v>119</v>
      </c>
      <c r="BA1420" s="10">
        <f t="shared" si="157"/>
        <v>1.8766666666666667</v>
      </c>
      <c r="BB1420" s="36" t="s">
        <v>118</v>
      </c>
      <c r="BC1420" s="39" t="str">
        <f t="shared" si="158"/>
        <v/>
      </c>
      <c r="BD1420" s="16">
        <f>SUM(AR1420:AW1420)</f>
        <v>0</v>
      </c>
      <c r="BE1420" s="10">
        <f>SUM(AL1420:AQ1420)</f>
        <v>11.26</v>
      </c>
      <c r="BF1420" s="12">
        <f t="shared" si="159"/>
        <v>0</v>
      </c>
      <c r="BG1420" s="12">
        <f t="shared" si="160"/>
        <v>1</v>
      </c>
      <c r="BH1420" s="9">
        <f t="shared" si="161"/>
        <v>11.26</v>
      </c>
      <c r="BI1420" s="39" t="str">
        <f t="shared" si="162"/>
        <v/>
      </c>
      <c r="BK1420" s="75"/>
    </row>
    <row r="1421" spans="1:63">
      <c r="A1421" s="2">
        <v>1418</v>
      </c>
      <c r="B1421" s="2">
        <v>2025</v>
      </c>
      <c r="C1421" s="1">
        <v>0</v>
      </c>
      <c r="D1421" s="37" t="str">
        <v>001fw000008O1uVAAS</v>
      </c>
      <c r="E1421" s="37" t="str">
        <v>M/S AGARWAL LIME STORE</v>
      </c>
      <c r="F1421" s="37" t="str">
        <v>UTTAR PRADESH</v>
      </c>
      <c r="G1421" s="37" t="str">
        <v>LUCKNOW</v>
      </c>
      <c r="H1421" s="37">
        <v>0</v>
      </c>
      <c r="I1421" s="37" t="str">
        <v>SHREE LAKSHMAN ROLLING MILL (INDIA) LLP</v>
      </c>
      <c r="J1421" s="37" t="str">
        <v>Deepanshu</v>
      </c>
      <c r="K1421" s="37">
        <v>0</v>
      </c>
      <c r="L1421" s="37" t="str">
        <v>C12815</v>
      </c>
      <c r="M1421" s="37" t="str">
        <v>North</v>
      </c>
      <c r="N1421" s="2">
        <v>226020</v>
      </c>
      <c r="O1421" s="2" t="str">
        <v>09AAWPA3825H1ZI</v>
      </c>
      <c r="P1421" s="2">
        <v>9415111554</v>
      </c>
      <c r="Q1421" s="2" t="str">
        <v>Sep'25</v>
      </c>
      <c r="R1421" s="2">
        <v>2026</v>
      </c>
      <c r="S1421" s="1">
        <v>0</v>
      </c>
      <c r="T1421" s="2">
        <v>60</v>
      </c>
      <c r="U1421" s="1">
        <v>0</v>
      </c>
      <c r="V1421" s="1" t="str">
        <v>Challenger</v>
      </c>
      <c r="W1421" s="10">
        <v>0</v>
      </c>
      <c r="X1421" s="10">
        <v>0</v>
      </c>
      <c r="Y1421" s="10">
        <v>0</v>
      </c>
      <c r="Z1421" s="10">
        <v>0</v>
      </c>
      <c r="AA1421" s="10">
        <v>0</v>
      </c>
      <c r="AB1421" s="10">
        <v>0</v>
      </c>
      <c r="AC1421" s="10">
        <v>0</v>
      </c>
      <c r="AD1421" s="10">
        <v>0</v>
      </c>
      <c r="AE1421" s="10">
        <v>0</v>
      </c>
      <c r="AF1421" s="10">
        <v>0</v>
      </c>
      <c r="AG1421" s="10">
        <v>0</v>
      </c>
      <c r="AH1421" s="10">
        <v>0</v>
      </c>
      <c r="AI1421" s="10">
        <v>0</v>
      </c>
      <c r="AJ1421" s="10">
        <v>0</v>
      </c>
      <c r="AK1421" s="10">
        <v>0</v>
      </c>
      <c r="AL1421" s="10">
        <v>0</v>
      </c>
      <c r="AM1421" s="10">
        <v>0</v>
      </c>
      <c r="AN1421" s="10">
        <v>0</v>
      </c>
      <c r="AO1421" s="10">
        <v>0</v>
      </c>
      <c r="AP1421" s="10">
        <v>0</v>
      </c>
      <c r="AQ1421" s="10">
        <v>7.5</v>
      </c>
      <c r="AR1421" s="10">
        <v>10</v>
      </c>
      <c r="AS1421" s="16">
        <v>0</v>
      </c>
      <c r="AT1421" s="16">
        <v>0</v>
      </c>
      <c r="AU1421" s="16">
        <v>0</v>
      </c>
      <c r="AV1421" s="16">
        <v>0</v>
      </c>
      <c r="AW1421" s="16" t="str">
        <v/>
      </c>
      <c r="AX1421" s="10">
        <f t="shared" si="156"/>
        <v>17.5</v>
      </c>
      <c r="AY1421" s="10">
        <f>SUM(Z1421:AK1421)</f>
        <v>0</v>
      </c>
      <c r="AZ1421" s="2" t="s">
        <v>119</v>
      </c>
      <c r="BA1421" s="10">
        <f t="shared" si="157"/>
        <v>1.25</v>
      </c>
      <c r="BB1421" s="36" t="s">
        <v>118</v>
      </c>
      <c r="BC1421" s="39" t="str">
        <f t="shared" si="158"/>
        <v/>
      </c>
      <c r="BD1421" s="16">
        <f>SUM(AR1421:AW1421)</f>
        <v>10</v>
      </c>
      <c r="BE1421" s="10">
        <f>SUM(AL1421:AQ1421)</f>
        <v>7.5</v>
      </c>
      <c r="BF1421" s="12">
        <f t="shared" si="159"/>
        <v>0.5714285714285714</v>
      </c>
      <c r="BG1421" s="12">
        <f t="shared" si="160"/>
        <v>0.42857142857142855</v>
      </c>
      <c r="BH1421" s="9">
        <f t="shared" si="161"/>
        <v>17.5</v>
      </c>
      <c r="BI1421" s="39" t="str">
        <f t="shared" si="162"/>
        <v/>
      </c>
      <c r="BK1421" s="75"/>
    </row>
    <row r="1422" spans="1:63">
      <c r="A1422" s="2">
        <v>1419</v>
      </c>
      <c r="B1422" s="2">
        <v>2025</v>
      </c>
      <c r="C1422" s="1">
        <v>0</v>
      </c>
      <c r="D1422" s="37" t="str">
        <v>001fw000007tbNwAAI</v>
      </c>
      <c r="E1422" s="37" t="str">
        <v>M/S DEEP SALES CORPORATION</v>
      </c>
      <c r="F1422" s="37" t="str">
        <v>UTTAR PRADESH</v>
      </c>
      <c r="G1422" s="37" t="str">
        <v>KANPUR DEHAT</v>
      </c>
      <c r="H1422" s="37">
        <v>0</v>
      </c>
      <c r="I1422" s="37" t="str">
        <v>SHREE LAKSHMAN ROLLING MILL (INDIA) LLP</v>
      </c>
      <c r="J1422" s="37" t="str">
        <v>Ashutosh Shukla</v>
      </c>
      <c r="K1422" s="37">
        <v>0</v>
      </c>
      <c r="L1422" s="37" t="str">
        <v>C12815</v>
      </c>
      <c r="M1422" s="37" t="str">
        <v>North</v>
      </c>
      <c r="N1422" s="2">
        <v>209101</v>
      </c>
      <c r="O1422" s="2" t="str">
        <v>09ACVPT9128M1ZD</v>
      </c>
      <c r="P1422" s="2">
        <v>9580655617</v>
      </c>
      <c r="Q1422" s="2" t="str">
        <v>Sep'25</v>
      </c>
      <c r="R1422" s="2">
        <v>2026</v>
      </c>
      <c r="S1422" s="1">
        <v>0</v>
      </c>
      <c r="T1422" s="2">
        <v>100</v>
      </c>
      <c r="U1422" s="1">
        <v>0</v>
      </c>
      <c r="V1422" s="1" t="str">
        <v>Challenger</v>
      </c>
      <c r="W1422" s="10">
        <v>0</v>
      </c>
      <c r="X1422" s="10">
        <v>0</v>
      </c>
      <c r="Y1422" s="10">
        <v>0</v>
      </c>
      <c r="Z1422" s="10">
        <v>0</v>
      </c>
      <c r="AA1422" s="10">
        <v>0</v>
      </c>
      <c r="AB1422" s="10">
        <v>0</v>
      </c>
      <c r="AC1422" s="10">
        <v>0</v>
      </c>
      <c r="AD1422" s="10">
        <v>0</v>
      </c>
      <c r="AE1422" s="10">
        <v>0</v>
      </c>
      <c r="AF1422" s="10">
        <v>0</v>
      </c>
      <c r="AG1422" s="10">
        <v>0</v>
      </c>
      <c r="AH1422" s="10">
        <v>0</v>
      </c>
      <c r="AI1422" s="10">
        <v>0</v>
      </c>
      <c r="AJ1422" s="10">
        <v>0</v>
      </c>
      <c r="AK1422" s="10">
        <v>0</v>
      </c>
      <c r="AL1422" s="10">
        <v>0</v>
      </c>
      <c r="AM1422" s="10">
        <v>0</v>
      </c>
      <c r="AN1422" s="10">
        <v>0</v>
      </c>
      <c r="AO1422" s="10">
        <v>0</v>
      </c>
      <c r="AP1422" s="10">
        <v>0</v>
      </c>
      <c r="AQ1422" s="10">
        <v>9.8000000000000007</v>
      </c>
      <c r="AR1422" s="10">
        <v>0</v>
      </c>
      <c r="AS1422" s="16">
        <v>0</v>
      </c>
      <c r="AT1422" s="16">
        <v>0</v>
      </c>
      <c r="AU1422" s="16">
        <v>0</v>
      </c>
      <c r="AV1422" s="16">
        <v>0</v>
      </c>
      <c r="AW1422" s="16">
        <v>1</v>
      </c>
      <c r="AX1422" s="10">
        <f t="shared" si="156"/>
        <v>10.8</v>
      </c>
      <c r="AY1422" s="10">
        <f>SUM(Z1422:AK1422)</f>
        <v>0</v>
      </c>
      <c r="AZ1422" s="2" t="s">
        <v>119</v>
      </c>
      <c r="BA1422" s="10">
        <f t="shared" si="157"/>
        <v>1.6333333333333335</v>
      </c>
      <c r="BB1422" s="36" t="s">
        <v>118</v>
      </c>
      <c r="BC1422" s="39" t="str">
        <f t="shared" si="158"/>
        <v/>
      </c>
      <c r="BD1422" s="16">
        <f>SUM(AR1422:AW1422)</f>
        <v>1</v>
      </c>
      <c r="BE1422" s="10">
        <f>SUM(AL1422:AQ1422)</f>
        <v>9.8000000000000007</v>
      </c>
      <c r="BF1422" s="12">
        <f t="shared" si="159"/>
        <v>9.2592592592592587E-2</v>
      </c>
      <c r="BG1422" s="12">
        <f t="shared" si="160"/>
        <v>0.90740740740740744</v>
      </c>
      <c r="BH1422" s="9">
        <f t="shared" si="161"/>
        <v>10.8</v>
      </c>
      <c r="BI1422" s="39" t="str">
        <f t="shared" si="162"/>
        <v/>
      </c>
      <c r="BK1422" s="75"/>
    </row>
    <row r="1423" spans="1:63">
      <c r="A1423" s="2">
        <v>1420</v>
      </c>
      <c r="B1423" s="2">
        <v>2025</v>
      </c>
      <c r="C1423" s="1">
        <v>0</v>
      </c>
      <c r="D1423" s="37" t="str">
        <v>001fw000008O9ZdAAK</v>
      </c>
      <c r="E1423" s="37" t="str">
        <v>M/S PUNJAB TRADERS &amp; FABRICATORS</v>
      </c>
      <c r="F1423" s="37" t="str">
        <v>PUNJAB</v>
      </c>
      <c r="G1423" s="37" t="str">
        <v>S.A.S Nagar</v>
      </c>
      <c r="H1423" s="37">
        <v>0</v>
      </c>
      <c r="I1423" s="37" t="str">
        <v>PAL CEMENT AND STEEL PVT. LTD.</v>
      </c>
      <c r="J1423" s="37" t="str">
        <v>Abhishek Wadhwa</v>
      </c>
      <c r="K1423" s="37">
        <v>0</v>
      </c>
      <c r="L1423" s="37" t="str">
        <v>C12827</v>
      </c>
      <c r="M1423" s="37" t="str">
        <v>North</v>
      </c>
      <c r="N1423" s="2">
        <v>160055</v>
      </c>
      <c r="O1423" s="2" t="str">
        <v>03AJYPK7250P1ZF</v>
      </c>
      <c r="P1423" s="2">
        <v>9876310106</v>
      </c>
      <c r="Q1423" s="2" t="str">
        <v>Sep'25</v>
      </c>
      <c r="R1423" s="2">
        <v>2026</v>
      </c>
      <c r="S1423" s="1">
        <v>0</v>
      </c>
      <c r="T1423" s="2">
        <v>30</v>
      </c>
      <c r="U1423" s="1">
        <v>0</v>
      </c>
      <c r="V1423" s="1" t="str">
        <v>Minor</v>
      </c>
      <c r="W1423" s="10">
        <v>0</v>
      </c>
      <c r="X1423" s="10">
        <v>0</v>
      </c>
      <c r="Y1423" s="10">
        <v>0</v>
      </c>
      <c r="Z1423" s="10">
        <v>0</v>
      </c>
      <c r="AA1423" s="10">
        <v>0</v>
      </c>
      <c r="AB1423" s="10">
        <v>0</v>
      </c>
      <c r="AC1423" s="10">
        <v>0</v>
      </c>
      <c r="AD1423" s="10">
        <v>0</v>
      </c>
      <c r="AE1423" s="10">
        <v>0</v>
      </c>
      <c r="AF1423" s="10">
        <v>0</v>
      </c>
      <c r="AG1423" s="10">
        <v>0</v>
      </c>
      <c r="AH1423" s="10">
        <v>0</v>
      </c>
      <c r="AI1423" s="10">
        <v>0</v>
      </c>
      <c r="AJ1423" s="10">
        <v>0</v>
      </c>
      <c r="AK1423" s="10">
        <v>0</v>
      </c>
      <c r="AL1423" s="10">
        <v>0</v>
      </c>
      <c r="AM1423" s="10">
        <v>0</v>
      </c>
      <c r="AN1423" s="10">
        <v>0</v>
      </c>
      <c r="AO1423" s="10">
        <v>0</v>
      </c>
      <c r="AP1423" s="10">
        <v>0</v>
      </c>
      <c r="AQ1423" s="10">
        <v>2.5</v>
      </c>
      <c r="AR1423" s="10">
        <v>0</v>
      </c>
      <c r="AS1423" s="16">
        <v>0</v>
      </c>
      <c r="AT1423" s="16">
        <v>0</v>
      </c>
      <c r="AU1423" s="16">
        <v>0</v>
      </c>
      <c r="AV1423" s="16">
        <v>0</v>
      </c>
      <c r="AW1423" s="16" t="str">
        <v/>
      </c>
      <c r="AX1423" s="10">
        <f t="shared" si="156"/>
        <v>2.5</v>
      </c>
      <c r="AY1423" s="10">
        <f>SUM(Z1423:AK1423)</f>
        <v>0</v>
      </c>
      <c r="AZ1423" s="2" t="s">
        <v>119</v>
      </c>
      <c r="BA1423" s="10">
        <f t="shared" si="157"/>
        <v>0.41666666666666669</v>
      </c>
      <c r="BB1423" s="36" t="s">
        <v>118</v>
      </c>
      <c r="BC1423" s="39" t="str">
        <f t="shared" si="158"/>
        <v/>
      </c>
      <c r="BD1423" s="16">
        <f>SUM(AR1423:AW1423)</f>
        <v>0</v>
      </c>
      <c r="BE1423" s="10">
        <f>SUM(AL1423:AQ1423)</f>
        <v>2.5</v>
      </c>
      <c r="BF1423" s="12">
        <f t="shared" si="159"/>
        <v>0</v>
      </c>
      <c r="BG1423" s="12">
        <f t="shared" si="160"/>
        <v>1</v>
      </c>
      <c r="BH1423" s="9">
        <f t="shared" si="161"/>
        <v>2.5</v>
      </c>
      <c r="BI1423" s="39" t="str">
        <f t="shared" si="162"/>
        <v/>
      </c>
      <c r="BK1423" s="75"/>
    </row>
    <row r="1424" spans="1:63">
      <c r="A1424" s="2">
        <v>1421</v>
      </c>
      <c r="B1424" s="2">
        <v>2025</v>
      </c>
      <c r="C1424" s="1">
        <v>0</v>
      </c>
      <c r="D1424" s="37" t="str">
        <v>001fw000008LeE1AAK</v>
      </c>
      <c r="E1424" s="37" t="str">
        <v>MANU ENTERPRISES</v>
      </c>
      <c r="F1424" s="37" t="str">
        <v>UTTAR PRADESH</v>
      </c>
      <c r="G1424" s="37" t="str">
        <v>LUCKNOW</v>
      </c>
      <c r="H1424" s="37">
        <v>0</v>
      </c>
      <c r="I1424" s="37" t="str">
        <v>SHREE LAKSHMAN ROLLING MILL (INDIA) LLP</v>
      </c>
      <c r="J1424" s="37" t="str">
        <v>Deepanshu</v>
      </c>
      <c r="K1424" s="37">
        <v>0</v>
      </c>
      <c r="L1424" s="37" t="str">
        <v>C12815</v>
      </c>
      <c r="M1424" s="37" t="str">
        <v>North</v>
      </c>
      <c r="N1424" s="2">
        <v>226010</v>
      </c>
      <c r="O1424" s="2" t="str">
        <v>09AUOPS6039B1ZB</v>
      </c>
      <c r="P1424" s="2">
        <v>9793853926</v>
      </c>
      <c r="Q1424" s="2" t="str">
        <v>Oct'25</v>
      </c>
      <c r="R1424" s="2">
        <v>2026</v>
      </c>
      <c r="S1424" s="1">
        <v>0</v>
      </c>
      <c r="T1424" s="2">
        <v>0</v>
      </c>
      <c r="U1424" s="1">
        <v>0</v>
      </c>
      <c r="V1424" s="1" t="str">
        <v>Minor</v>
      </c>
      <c r="W1424" s="10">
        <v>0</v>
      </c>
      <c r="X1424" s="10">
        <v>0</v>
      </c>
      <c r="Y1424" s="10">
        <v>0</v>
      </c>
      <c r="Z1424" s="10">
        <v>0</v>
      </c>
      <c r="AA1424" s="10">
        <v>0</v>
      </c>
      <c r="AB1424" s="10">
        <v>0</v>
      </c>
      <c r="AC1424" s="10">
        <v>0</v>
      </c>
      <c r="AD1424" s="10">
        <v>0</v>
      </c>
      <c r="AE1424" s="10">
        <v>0</v>
      </c>
      <c r="AF1424" s="10">
        <v>0</v>
      </c>
      <c r="AG1424" s="10">
        <v>0</v>
      </c>
      <c r="AH1424" s="10">
        <v>0</v>
      </c>
      <c r="AI1424" s="10">
        <v>0</v>
      </c>
      <c r="AJ1424" s="10">
        <v>0</v>
      </c>
      <c r="AK1424" s="10">
        <v>0</v>
      </c>
      <c r="AL1424" s="10">
        <v>0</v>
      </c>
      <c r="AM1424" s="10">
        <v>0</v>
      </c>
      <c r="AN1424" s="10">
        <v>0</v>
      </c>
      <c r="AO1424" s="10">
        <v>0</v>
      </c>
      <c r="AP1424" s="10">
        <v>0</v>
      </c>
      <c r="AQ1424" s="10">
        <v>0</v>
      </c>
      <c r="AR1424" s="10">
        <v>63.24</v>
      </c>
      <c r="AS1424" s="16">
        <v>0</v>
      </c>
      <c r="AT1424" s="16">
        <v>0</v>
      </c>
      <c r="AU1424" s="16">
        <v>33</v>
      </c>
      <c r="AV1424" s="16">
        <v>0</v>
      </c>
      <c r="AW1424" s="16" t="str">
        <v/>
      </c>
      <c r="AX1424" s="10">
        <f t="shared" si="156"/>
        <v>96.240000000000009</v>
      </c>
      <c r="AY1424" s="10">
        <f>SUM(Z1424:AK1424)</f>
        <v>0</v>
      </c>
      <c r="AZ1424" s="2" t="s">
        <v>119</v>
      </c>
      <c r="BA1424" s="10">
        <f t="shared" si="157"/>
        <v>0</v>
      </c>
      <c r="BB1424" s="36" t="s">
        <v>118</v>
      </c>
      <c r="BC1424" s="39" t="str">
        <f t="shared" si="158"/>
        <v/>
      </c>
      <c r="BD1424" s="16">
        <f>SUM(AR1424:AW1424)</f>
        <v>96.240000000000009</v>
      </c>
      <c r="BE1424" s="10">
        <f>SUM(AL1424:AQ1424)</f>
        <v>0</v>
      </c>
      <c r="BF1424" s="12">
        <f t="shared" si="159"/>
        <v>1</v>
      </c>
      <c r="BG1424" s="12">
        <f t="shared" si="160"/>
        <v>0</v>
      </c>
      <c r="BH1424" s="9">
        <f t="shared" si="161"/>
        <v>96.240000000000009</v>
      </c>
      <c r="BI1424" s="39" t="str">
        <f t="shared" si="162"/>
        <v/>
      </c>
      <c r="BK1424" s="75"/>
    </row>
    <row r="1425" spans="1:63">
      <c r="A1425" s="2">
        <v>1422</v>
      </c>
      <c r="B1425" s="2">
        <v>2025</v>
      </c>
      <c r="C1425" s="1">
        <v>0</v>
      </c>
      <c r="D1425" s="37" t="str">
        <v>001J100000BdZgxIAF</v>
      </c>
      <c r="E1425" s="37" t="str">
        <v>Mishra Enterprises</v>
      </c>
      <c r="F1425" s="37" t="str">
        <v>JHARKHAND</v>
      </c>
      <c r="G1425" s="37" t="str">
        <v>RANCHI</v>
      </c>
      <c r="H1425" s="37" t="str">
        <v>Namkum</v>
      </c>
      <c r="I1425" s="37" t="str">
        <v>M/s REAL DREAMS ENTERPRISES</v>
      </c>
      <c r="J1425" s="37" t="str">
        <v>Susmit Kumar</v>
      </c>
      <c r="K1425" s="37">
        <v>0</v>
      </c>
      <c r="L1425" s="37" t="str">
        <v>001J100000PHe79IAD</v>
      </c>
      <c r="M1425" s="37" t="str">
        <v>East</v>
      </c>
      <c r="N1425" s="2">
        <v>834010</v>
      </c>
      <c r="O1425" s="2" t="str">
        <v>20ANUPM4410B1Z1</v>
      </c>
      <c r="P1425" s="2">
        <v>7250712634</v>
      </c>
      <c r="Q1425" s="2" t="str">
        <v>Oct'25</v>
      </c>
      <c r="R1425" s="2">
        <v>2026</v>
      </c>
      <c r="S1425" s="1">
        <v>0</v>
      </c>
      <c r="T1425" s="2">
        <v>180</v>
      </c>
      <c r="U1425" s="1">
        <v>0</v>
      </c>
      <c r="V1425" s="1" t="str">
        <v>Challenger</v>
      </c>
      <c r="W1425" s="10">
        <v>0</v>
      </c>
      <c r="X1425" s="10">
        <v>0</v>
      </c>
      <c r="Y1425" s="10">
        <v>0</v>
      </c>
      <c r="Z1425" s="10">
        <v>0</v>
      </c>
      <c r="AA1425" s="10">
        <v>0</v>
      </c>
      <c r="AB1425" s="10">
        <v>0</v>
      </c>
      <c r="AC1425" s="10">
        <v>0</v>
      </c>
      <c r="AD1425" s="10">
        <v>0</v>
      </c>
      <c r="AE1425" s="10">
        <v>0</v>
      </c>
      <c r="AF1425" s="10">
        <v>0</v>
      </c>
      <c r="AG1425" s="10">
        <v>0</v>
      </c>
      <c r="AH1425" s="10">
        <v>0</v>
      </c>
      <c r="AI1425" s="10">
        <v>0</v>
      </c>
      <c r="AJ1425" s="10">
        <v>0</v>
      </c>
      <c r="AK1425" s="10">
        <v>0</v>
      </c>
      <c r="AL1425" s="10">
        <v>0</v>
      </c>
      <c r="AM1425" s="10">
        <v>0</v>
      </c>
      <c r="AN1425" s="10">
        <v>0</v>
      </c>
      <c r="AO1425" s="10">
        <v>0</v>
      </c>
      <c r="AP1425" s="10">
        <v>0</v>
      </c>
      <c r="AQ1425" s="10">
        <v>0</v>
      </c>
      <c r="AR1425" s="10">
        <v>0.78</v>
      </c>
      <c r="AS1425" s="16">
        <v>0</v>
      </c>
      <c r="AT1425" s="16">
        <v>0</v>
      </c>
      <c r="AU1425" s="16">
        <v>0</v>
      </c>
      <c r="AV1425" s="16">
        <v>0</v>
      </c>
      <c r="AW1425" s="16">
        <v>3</v>
      </c>
      <c r="AX1425" s="10">
        <f t="shared" si="156"/>
        <v>3.7800000000000002</v>
      </c>
      <c r="AY1425" s="10">
        <f>SUM(Z1425:AK1425)</f>
        <v>0</v>
      </c>
      <c r="AZ1425" s="2" t="s">
        <v>119</v>
      </c>
      <c r="BA1425" s="10">
        <f t="shared" si="157"/>
        <v>0</v>
      </c>
      <c r="BB1425" s="36" t="s">
        <v>118</v>
      </c>
      <c r="BC1425" s="39" t="str">
        <f t="shared" si="158"/>
        <v/>
      </c>
      <c r="BD1425" s="16">
        <f>SUM(AR1425:AW1425)</f>
        <v>3.7800000000000002</v>
      </c>
      <c r="BE1425" s="10">
        <f>SUM(AL1425:AQ1425)</f>
        <v>0</v>
      </c>
      <c r="BF1425" s="12">
        <f t="shared" si="159"/>
        <v>1</v>
      </c>
      <c r="BG1425" s="12">
        <f t="shared" si="160"/>
        <v>0</v>
      </c>
      <c r="BH1425" s="9">
        <f t="shared" si="161"/>
        <v>3.7800000000000002</v>
      </c>
      <c r="BI1425" s="39" t="str">
        <f t="shared" si="162"/>
        <v/>
      </c>
      <c r="BK1425" s="75"/>
    </row>
    <row r="1426" spans="1:63">
      <c r="A1426" s="2">
        <v>1423</v>
      </c>
      <c r="B1426" s="2">
        <v>2025</v>
      </c>
      <c r="C1426" s="1">
        <v>0</v>
      </c>
      <c r="D1426" s="37" t="str">
        <v>001fw000007wYJqAAM</v>
      </c>
      <c r="E1426" s="37" t="str">
        <v>OM TRADERS COMPANY</v>
      </c>
      <c r="F1426" s="37" t="str">
        <v>HARYANA</v>
      </c>
      <c r="G1426" s="37" t="str">
        <v>ROHTAK</v>
      </c>
      <c r="H1426" s="37">
        <v>0</v>
      </c>
      <c r="I1426" s="37" t="str">
        <v>JAI DURGA STEELS</v>
      </c>
      <c r="J1426" s="37" t="str">
        <v>Sunny Bhutani</v>
      </c>
      <c r="K1426" s="37">
        <v>0</v>
      </c>
      <c r="L1426" s="37" t="str">
        <v>C12830</v>
      </c>
      <c r="M1426" s="37" t="str">
        <v>North</v>
      </c>
      <c r="N1426" s="2">
        <v>124001</v>
      </c>
      <c r="O1426" s="2" t="str">
        <v>06CMHPA5632F1ZF</v>
      </c>
      <c r="P1426" s="2">
        <v>7027026063</v>
      </c>
      <c r="Q1426" s="2" t="str">
        <v>Oct'25</v>
      </c>
      <c r="R1426" s="2">
        <v>2026</v>
      </c>
      <c r="S1426" s="1">
        <v>0</v>
      </c>
      <c r="T1426" s="2">
        <v>20</v>
      </c>
      <c r="U1426" s="1">
        <v>0.20150000000000001</v>
      </c>
      <c r="V1426" s="1" t="str">
        <v>Friendly</v>
      </c>
      <c r="W1426" s="10">
        <v>0</v>
      </c>
      <c r="X1426" s="10">
        <v>0</v>
      </c>
      <c r="Y1426" s="10">
        <v>0</v>
      </c>
      <c r="Z1426" s="10">
        <v>0</v>
      </c>
      <c r="AA1426" s="10">
        <v>0</v>
      </c>
      <c r="AB1426" s="10">
        <v>0</v>
      </c>
      <c r="AC1426" s="10">
        <v>0</v>
      </c>
      <c r="AD1426" s="10">
        <v>0</v>
      </c>
      <c r="AE1426" s="10">
        <v>0</v>
      </c>
      <c r="AF1426" s="10">
        <v>0</v>
      </c>
      <c r="AG1426" s="10">
        <v>0</v>
      </c>
      <c r="AH1426" s="10">
        <v>0</v>
      </c>
      <c r="AI1426" s="10">
        <v>0</v>
      </c>
      <c r="AJ1426" s="10">
        <v>0</v>
      </c>
      <c r="AK1426" s="10">
        <v>0</v>
      </c>
      <c r="AL1426" s="10">
        <v>0</v>
      </c>
      <c r="AM1426" s="10">
        <v>0</v>
      </c>
      <c r="AN1426" s="10">
        <v>0</v>
      </c>
      <c r="AO1426" s="10">
        <v>0</v>
      </c>
      <c r="AP1426" s="10">
        <v>0</v>
      </c>
      <c r="AQ1426" s="10">
        <v>0</v>
      </c>
      <c r="AR1426" s="10">
        <v>20.059999999999999</v>
      </c>
      <c r="AS1426" s="16">
        <v>13.98</v>
      </c>
      <c r="AT1426" s="16">
        <v>0</v>
      </c>
      <c r="AU1426" s="16">
        <v>0</v>
      </c>
      <c r="AV1426" s="16">
        <v>12.09</v>
      </c>
      <c r="AW1426" s="16" t="str">
        <v/>
      </c>
      <c r="AX1426" s="10">
        <f t="shared" si="156"/>
        <v>46.129999999999995</v>
      </c>
      <c r="AY1426" s="10">
        <f>SUM(Z1426:AK1426)</f>
        <v>0</v>
      </c>
      <c r="AZ1426" s="2" t="s">
        <v>119</v>
      </c>
      <c r="BA1426" s="10">
        <f t="shared" si="157"/>
        <v>0</v>
      </c>
      <c r="BB1426" s="36" t="s">
        <v>118</v>
      </c>
      <c r="BC1426" s="39" t="str">
        <f t="shared" si="158"/>
        <v/>
      </c>
      <c r="BD1426" s="16">
        <f>SUM(AR1426:AW1426)</f>
        <v>46.129999999999995</v>
      </c>
      <c r="BE1426" s="10">
        <f>SUM(AL1426:AQ1426)</f>
        <v>0</v>
      </c>
      <c r="BF1426" s="12">
        <f t="shared" si="159"/>
        <v>1</v>
      </c>
      <c r="BG1426" s="12">
        <f t="shared" si="160"/>
        <v>0</v>
      </c>
      <c r="BH1426" s="9">
        <f t="shared" si="161"/>
        <v>46.129999999999995</v>
      </c>
      <c r="BI1426" s="39" t="str">
        <f t="shared" si="162"/>
        <v/>
      </c>
      <c r="BK1426" s="75"/>
    </row>
    <row r="1427" spans="1:63">
      <c r="A1427" s="2">
        <v>1424</v>
      </c>
      <c r="B1427" s="2">
        <v>2025</v>
      </c>
      <c r="C1427" s="1">
        <v>0</v>
      </c>
      <c r="D1427" s="37" t="str">
        <v>001fw0000029H5NAAU</v>
      </c>
      <c r="E1427" s="37" t="str">
        <v>M/S R.K MARBLE &amp; BUILDING MATERIAL</v>
      </c>
      <c r="F1427" s="37" t="str">
        <v>HARYANA</v>
      </c>
      <c r="G1427" s="37" t="str">
        <v>BHIWANI</v>
      </c>
      <c r="H1427" s="37">
        <v>0</v>
      </c>
      <c r="I1427" s="37" t="str">
        <v>PAL CEMENT AND STEEL PVT. LTD.</v>
      </c>
      <c r="J1427" s="37" t="str">
        <v>Dinesh Kumar</v>
      </c>
      <c r="K1427" s="37">
        <v>0</v>
      </c>
      <c r="L1427" s="37" t="str">
        <v>C12827</v>
      </c>
      <c r="M1427" s="37" t="str">
        <v>North</v>
      </c>
      <c r="N1427" s="2">
        <v>127028</v>
      </c>
      <c r="O1427" s="2" t="str">
        <v>06EVUPS6373D1ZW</v>
      </c>
      <c r="P1427" s="2">
        <v>9050093007</v>
      </c>
      <c r="Q1427" s="2" t="str">
        <v>Oct'25</v>
      </c>
      <c r="R1427" s="2">
        <v>2026</v>
      </c>
      <c r="S1427" s="1">
        <v>0</v>
      </c>
      <c r="T1427" s="2">
        <v>50</v>
      </c>
      <c r="U1427" s="1">
        <v>0</v>
      </c>
      <c r="V1427" s="1" t="str">
        <v>Minor</v>
      </c>
      <c r="W1427" s="1">
        <v>0</v>
      </c>
      <c r="X1427" s="1">
        <v>0</v>
      </c>
      <c r="Y1427" s="1">
        <v>0</v>
      </c>
      <c r="Z1427" s="1">
        <v>0</v>
      </c>
      <c r="AA1427" s="1">
        <v>0</v>
      </c>
      <c r="AB1427" s="1">
        <v>0</v>
      </c>
      <c r="AC1427" s="1">
        <v>0</v>
      </c>
      <c r="AD1427" s="1">
        <v>0</v>
      </c>
      <c r="AE1427" s="1">
        <v>0</v>
      </c>
      <c r="AF1427" s="1">
        <v>0</v>
      </c>
      <c r="AG1427" s="1">
        <v>0</v>
      </c>
      <c r="AH1427" s="1">
        <v>0</v>
      </c>
      <c r="AI1427" s="1">
        <v>0</v>
      </c>
      <c r="AJ1427" s="1">
        <v>0</v>
      </c>
      <c r="AK1427" s="1">
        <v>0</v>
      </c>
      <c r="AL1427" s="1">
        <v>0</v>
      </c>
      <c r="AM1427" s="1">
        <v>0</v>
      </c>
      <c r="AN1427" s="1">
        <v>0</v>
      </c>
      <c r="AO1427" s="1">
        <v>0</v>
      </c>
      <c r="AP1427" s="1">
        <v>0</v>
      </c>
      <c r="AQ1427" s="14">
        <v>0</v>
      </c>
      <c r="AR1427" s="10">
        <v>12.04</v>
      </c>
      <c r="AS1427" s="14">
        <v>0</v>
      </c>
      <c r="AT1427" s="16">
        <v>0</v>
      </c>
      <c r="AU1427" s="16">
        <v>0</v>
      </c>
      <c r="AV1427" s="16">
        <v>0</v>
      </c>
      <c r="AW1427" s="16" t="str">
        <v/>
      </c>
      <c r="AX1427" s="10">
        <f t="shared" si="156"/>
        <v>12.04</v>
      </c>
      <c r="AY1427" s="10">
        <f t="shared" ref="AY1427:AY1490" si="163">SUM(Z1427:AK1427)</f>
        <v>0</v>
      </c>
      <c r="AZ1427" s="2" t="s">
        <v>119</v>
      </c>
      <c r="BA1427" s="10">
        <f t="shared" si="157"/>
        <v>0</v>
      </c>
      <c r="BB1427" s="36" t="s">
        <v>118</v>
      </c>
      <c r="BC1427" s="39" t="str">
        <f t="shared" si="158"/>
        <v/>
      </c>
      <c r="BD1427" s="16">
        <f t="shared" ref="BD1427:BD1490" si="164">SUM(AR1427:AW1427)</f>
        <v>12.04</v>
      </c>
      <c r="BE1427" s="10">
        <f t="shared" ref="BE1427:BE1490" si="165">SUM(AL1427:AQ1427)</f>
        <v>0</v>
      </c>
      <c r="BF1427" s="12">
        <f t="shared" ref="BF1427:BF1490" si="166">IFERROR(BD1427/$AX1427,"")</f>
        <v>1</v>
      </c>
      <c r="BG1427" s="12">
        <f t="shared" ref="BG1427:BG1490" si="167">IFERROR(BE1427/$AX1427,"")</f>
        <v>0</v>
      </c>
      <c r="BH1427" s="9">
        <f t="shared" si="161"/>
        <v>12.04</v>
      </c>
      <c r="BI1427" s="39" t="str">
        <f t="shared" si="162"/>
        <v/>
      </c>
      <c r="BK1427" s="75"/>
    </row>
    <row r="1428" spans="1:63">
      <c r="A1428" s="2">
        <v>1425</v>
      </c>
      <c r="B1428" s="2">
        <v>2025</v>
      </c>
      <c r="C1428" s="1">
        <v>0</v>
      </c>
      <c r="D1428" s="37" t="str">
        <v>0015g00001V9MzlAAF</v>
      </c>
      <c r="E1428" s="37" t="str">
        <v>YADAV TRADERS</v>
      </c>
      <c r="F1428" s="37" t="str">
        <v>HARYANA</v>
      </c>
      <c r="G1428" s="37" t="str">
        <v>GURUGRAM</v>
      </c>
      <c r="H1428" s="37" t="str">
        <v>Manesar</v>
      </c>
      <c r="I1428" s="37" t="str">
        <v>NIKUNJ UDYOG</v>
      </c>
      <c r="J1428" s="37" t="str">
        <v>Shiv Shankar Sharma</v>
      </c>
      <c r="K1428" s="37">
        <v>0</v>
      </c>
      <c r="L1428" s="37" t="str">
        <v>C12828</v>
      </c>
      <c r="M1428" s="37" t="str">
        <v>North</v>
      </c>
      <c r="N1428" s="2">
        <v>122051</v>
      </c>
      <c r="O1428" s="2" t="str">
        <v>06AMIPK7718F1ZZ</v>
      </c>
      <c r="P1428" s="2">
        <v>9818147258</v>
      </c>
      <c r="Q1428" s="2" t="str">
        <v>Oct'25</v>
      </c>
      <c r="R1428" s="2">
        <v>2026</v>
      </c>
      <c r="S1428" s="1">
        <v>0</v>
      </c>
      <c r="T1428" s="2">
        <v>125</v>
      </c>
      <c r="U1428" s="1">
        <v>2.6666666666666668E-2</v>
      </c>
      <c r="V1428" s="1" t="str">
        <v>Challenger</v>
      </c>
      <c r="W1428" s="1">
        <v>0</v>
      </c>
      <c r="X1428" s="1">
        <v>0</v>
      </c>
      <c r="Y1428" s="1">
        <v>0</v>
      </c>
      <c r="Z1428" s="1">
        <v>0</v>
      </c>
      <c r="AA1428" s="1">
        <v>0</v>
      </c>
      <c r="AB1428" s="1">
        <v>0</v>
      </c>
      <c r="AC1428" s="1">
        <v>0</v>
      </c>
      <c r="AD1428" s="1">
        <v>0</v>
      </c>
      <c r="AE1428" s="1">
        <v>0</v>
      </c>
      <c r="AF1428" s="1">
        <v>0</v>
      </c>
      <c r="AG1428" s="1">
        <v>0</v>
      </c>
      <c r="AH1428" s="1">
        <v>0</v>
      </c>
      <c r="AI1428" s="1">
        <v>0</v>
      </c>
      <c r="AJ1428" s="1">
        <v>0</v>
      </c>
      <c r="AK1428" s="1">
        <v>0</v>
      </c>
      <c r="AL1428" s="1">
        <v>0</v>
      </c>
      <c r="AM1428" s="1">
        <v>0</v>
      </c>
      <c r="AN1428" s="1">
        <v>0</v>
      </c>
      <c r="AO1428" s="1">
        <v>0</v>
      </c>
      <c r="AP1428" s="1">
        <v>0</v>
      </c>
      <c r="AQ1428" s="14">
        <v>0</v>
      </c>
      <c r="AR1428" s="10">
        <v>9.98</v>
      </c>
      <c r="AS1428" s="14">
        <v>36.700000000000003</v>
      </c>
      <c r="AT1428" s="16">
        <v>0</v>
      </c>
      <c r="AU1428" s="16">
        <v>10</v>
      </c>
      <c r="AV1428" s="16">
        <v>0</v>
      </c>
      <c r="AW1428" s="16" t="str">
        <v/>
      </c>
      <c r="AX1428" s="10">
        <f t="shared" si="156"/>
        <v>56.680000000000007</v>
      </c>
      <c r="AY1428" s="10">
        <f t="shared" si="163"/>
        <v>0</v>
      </c>
      <c r="AZ1428" s="2" t="s">
        <v>119</v>
      </c>
      <c r="BA1428" s="10">
        <f t="shared" si="157"/>
        <v>0</v>
      </c>
      <c r="BB1428" s="36" t="s">
        <v>118</v>
      </c>
      <c r="BC1428" s="39" t="str">
        <f t="shared" si="158"/>
        <v/>
      </c>
      <c r="BD1428" s="16">
        <f t="shared" si="164"/>
        <v>56.680000000000007</v>
      </c>
      <c r="BE1428" s="10">
        <f t="shared" si="165"/>
        <v>0</v>
      </c>
      <c r="BF1428" s="12">
        <f t="shared" si="166"/>
        <v>1</v>
      </c>
      <c r="BG1428" s="12">
        <f t="shared" si="167"/>
        <v>0</v>
      </c>
      <c r="BH1428" s="9">
        <f t="shared" si="161"/>
        <v>56.680000000000007</v>
      </c>
      <c r="BI1428" s="39" t="str">
        <f t="shared" si="162"/>
        <v/>
      </c>
      <c r="BK1428" s="75"/>
    </row>
    <row r="1429" spans="1:63">
      <c r="A1429" s="2">
        <v>1426</v>
      </c>
      <c r="B1429" s="2">
        <v>2025</v>
      </c>
      <c r="C1429" s="1">
        <v>0</v>
      </c>
      <c r="D1429" s="37" t="str">
        <v>001J100000Tu80WIAR</v>
      </c>
      <c r="E1429" s="37" t="str">
        <v>M/S GARG IRON STORE</v>
      </c>
      <c r="F1429" s="37" t="str">
        <v>PUNJAB</v>
      </c>
      <c r="G1429" s="37" t="str">
        <v>BARNALA</v>
      </c>
      <c r="H1429" s="37" t="str">
        <v>Tapa</v>
      </c>
      <c r="I1429" s="37" t="str">
        <v>RAMDOOT UDHYOG PRIVATE LIMITED</v>
      </c>
      <c r="J1429" s="37" t="str">
        <v>Sonu Kumar</v>
      </c>
      <c r="K1429" s="37">
        <v>0</v>
      </c>
      <c r="L1429" s="37" t="str">
        <v>C13168</v>
      </c>
      <c r="M1429" s="37" t="str">
        <v>North</v>
      </c>
      <c r="N1429" s="2">
        <v>148103</v>
      </c>
      <c r="O1429" s="2" t="str">
        <v>03ABEPG3497L1ZJ</v>
      </c>
      <c r="P1429" s="2">
        <v>9815070794</v>
      </c>
      <c r="Q1429" s="2" t="str">
        <v>Oct'25</v>
      </c>
      <c r="R1429" s="2">
        <v>2026</v>
      </c>
      <c r="S1429" s="1">
        <v>0</v>
      </c>
      <c r="T1429" s="2">
        <v>40</v>
      </c>
      <c r="U1429" s="1">
        <v>0</v>
      </c>
      <c r="V1429" s="1" t="str">
        <v>Minor</v>
      </c>
      <c r="W1429" s="1">
        <v>0</v>
      </c>
      <c r="X1429" s="1">
        <v>0</v>
      </c>
      <c r="Y1429" s="1">
        <v>0</v>
      </c>
      <c r="Z1429" s="1">
        <v>0</v>
      </c>
      <c r="AA1429" s="1">
        <v>0</v>
      </c>
      <c r="AB1429" s="1">
        <v>0</v>
      </c>
      <c r="AC1429" s="1">
        <v>0</v>
      </c>
      <c r="AD1429" s="1">
        <v>0</v>
      </c>
      <c r="AE1429" s="1">
        <v>0</v>
      </c>
      <c r="AF1429" s="1">
        <v>0</v>
      </c>
      <c r="AG1429" s="1">
        <v>0</v>
      </c>
      <c r="AH1429" s="1">
        <v>0</v>
      </c>
      <c r="AI1429" s="1">
        <v>0</v>
      </c>
      <c r="AJ1429" s="1">
        <v>0</v>
      </c>
      <c r="AK1429" s="1">
        <v>0</v>
      </c>
      <c r="AL1429" s="1">
        <v>0</v>
      </c>
      <c r="AM1429" s="1">
        <v>0</v>
      </c>
      <c r="AN1429" s="1">
        <v>0</v>
      </c>
      <c r="AO1429" s="1">
        <v>0</v>
      </c>
      <c r="AP1429" s="1">
        <v>0</v>
      </c>
      <c r="AQ1429" s="14">
        <v>0</v>
      </c>
      <c r="AR1429" s="10">
        <v>13.97</v>
      </c>
      <c r="AS1429" s="14">
        <v>0</v>
      </c>
      <c r="AT1429" s="16">
        <v>0</v>
      </c>
      <c r="AU1429" s="16">
        <v>0</v>
      </c>
      <c r="AV1429" s="16">
        <v>0</v>
      </c>
      <c r="AW1429" s="16" t="str">
        <v/>
      </c>
      <c r="AX1429" s="10">
        <f t="shared" si="156"/>
        <v>13.97</v>
      </c>
      <c r="AY1429" s="10">
        <f t="shared" si="163"/>
        <v>0</v>
      </c>
      <c r="AZ1429" s="2" t="s">
        <v>119</v>
      </c>
      <c r="BA1429" s="10">
        <f t="shared" si="157"/>
        <v>0</v>
      </c>
      <c r="BB1429" s="36" t="s">
        <v>118</v>
      </c>
      <c r="BC1429" s="39" t="str">
        <f t="shared" si="158"/>
        <v/>
      </c>
      <c r="BD1429" s="16">
        <f t="shared" si="164"/>
        <v>13.97</v>
      </c>
      <c r="BE1429" s="10">
        <f t="shared" si="165"/>
        <v>0</v>
      </c>
      <c r="BF1429" s="12">
        <f t="shared" si="166"/>
        <v>1</v>
      </c>
      <c r="BG1429" s="12">
        <f t="shared" si="167"/>
        <v>0</v>
      </c>
      <c r="BH1429" s="9">
        <f t="shared" si="161"/>
        <v>13.97</v>
      </c>
      <c r="BI1429" s="39" t="str">
        <f t="shared" si="162"/>
        <v/>
      </c>
      <c r="BK1429" s="75"/>
    </row>
    <row r="1430" spans="1:63">
      <c r="A1430" s="2">
        <v>1427</v>
      </c>
      <c r="B1430" s="2">
        <v>2025</v>
      </c>
      <c r="C1430" s="1">
        <v>0</v>
      </c>
      <c r="D1430" s="37" t="str">
        <v>0015g00001ge7bTAAQ</v>
      </c>
      <c r="E1430" s="37" t="str">
        <v>SAI ENTERPRISES</v>
      </c>
      <c r="F1430" s="37" t="str">
        <v>UTTAR PRADESH</v>
      </c>
      <c r="G1430" s="37" t="str">
        <v>BAREILLY</v>
      </c>
      <c r="H1430" s="37" t="str">
        <v>Puranpur</v>
      </c>
      <c r="I1430" s="37" t="str">
        <v>Khandelwal Associates</v>
      </c>
      <c r="J1430" s="37" t="str">
        <v>SHIV KUMAR</v>
      </c>
      <c r="K1430" s="37">
        <v>0</v>
      </c>
      <c r="L1430" s="37" t="str">
        <v>C12818</v>
      </c>
      <c r="M1430" s="37" t="str">
        <v>North</v>
      </c>
      <c r="N1430" s="2">
        <v>243122</v>
      </c>
      <c r="O1430" s="2" t="str">
        <v>09AYEPP3459L1ZT</v>
      </c>
      <c r="P1430" s="2">
        <v>9719854821</v>
      </c>
      <c r="Q1430" s="2" t="str">
        <v>Oct'25</v>
      </c>
      <c r="R1430" s="2">
        <v>2026</v>
      </c>
      <c r="S1430" s="1">
        <v>0</v>
      </c>
      <c r="T1430" s="2">
        <v>100</v>
      </c>
      <c r="U1430" s="1">
        <v>2.3333333333333334E-2</v>
      </c>
      <c r="V1430" s="1" t="str">
        <v>Challenger</v>
      </c>
      <c r="W1430" s="1">
        <v>0</v>
      </c>
      <c r="X1430" s="1">
        <v>0</v>
      </c>
      <c r="Y1430" s="1">
        <v>0</v>
      </c>
      <c r="Z1430" s="1">
        <v>0</v>
      </c>
      <c r="AA1430" s="1">
        <v>0</v>
      </c>
      <c r="AB1430" s="1">
        <v>0</v>
      </c>
      <c r="AC1430" s="1">
        <v>0</v>
      </c>
      <c r="AD1430" s="1">
        <v>0</v>
      </c>
      <c r="AE1430" s="1">
        <v>0</v>
      </c>
      <c r="AF1430" s="1">
        <v>0</v>
      </c>
      <c r="AG1430" s="1">
        <v>0</v>
      </c>
      <c r="AH1430" s="1">
        <v>0</v>
      </c>
      <c r="AI1430" s="1">
        <v>0</v>
      </c>
      <c r="AJ1430" s="1">
        <v>0</v>
      </c>
      <c r="AK1430" s="1">
        <v>0</v>
      </c>
      <c r="AL1430" s="1">
        <v>0</v>
      </c>
      <c r="AM1430" s="1">
        <v>0</v>
      </c>
      <c r="AN1430" s="1">
        <v>0</v>
      </c>
      <c r="AO1430" s="1">
        <v>0</v>
      </c>
      <c r="AP1430" s="1">
        <v>0</v>
      </c>
      <c r="AQ1430" s="14">
        <v>0</v>
      </c>
      <c r="AR1430" s="10">
        <v>2</v>
      </c>
      <c r="AS1430" s="14">
        <v>5</v>
      </c>
      <c r="AT1430" s="16">
        <v>3</v>
      </c>
      <c r="AU1430" s="16">
        <v>4</v>
      </c>
      <c r="AV1430" s="16">
        <v>0</v>
      </c>
      <c r="AW1430" s="16">
        <v>5</v>
      </c>
      <c r="AX1430" s="10">
        <f t="shared" si="156"/>
        <v>19</v>
      </c>
      <c r="AY1430" s="10">
        <f t="shared" si="163"/>
        <v>0</v>
      </c>
      <c r="AZ1430" s="2" t="s">
        <v>119</v>
      </c>
      <c r="BA1430" s="10">
        <f t="shared" si="157"/>
        <v>0</v>
      </c>
      <c r="BB1430" s="36" t="s">
        <v>118</v>
      </c>
      <c r="BC1430" s="39" t="str">
        <f t="shared" si="158"/>
        <v/>
      </c>
      <c r="BD1430" s="16">
        <f t="shared" si="164"/>
        <v>19</v>
      </c>
      <c r="BE1430" s="10">
        <f t="shared" si="165"/>
        <v>0</v>
      </c>
      <c r="BF1430" s="12">
        <f t="shared" si="166"/>
        <v>1</v>
      </c>
      <c r="BG1430" s="12">
        <f t="shared" si="167"/>
        <v>0</v>
      </c>
      <c r="BH1430" s="9">
        <f t="shared" si="161"/>
        <v>19</v>
      </c>
      <c r="BI1430" s="39" t="str">
        <f t="shared" si="162"/>
        <v/>
      </c>
      <c r="BK1430" s="75"/>
    </row>
    <row r="1431" spans="1:63">
      <c r="A1431" s="2">
        <v>1428</v>
      </c>
      <c r="B1431" s="2">
        <v>2025</v>
      </c>
      <c r="C1431" s="1">
        <v>0</v>
      </c>
      <c r="D1431" s="37" t="str">
        <v>001fw000009AIQEAA4</v>
      </c>
      <c r="E1431" s="37" t="str">
        <v>M/S M.S.TRADERS</v>
      </c>
      <c r="F1431" s="37" t="str">
        <v>JAMMU AND KASHMIR</v>
      </c>
      <c r="G1431" s="37" t="str">
        <v>GANDERBAL</v>
      </c>
      <c r="H1431" s="37">
        <v>0</v>
      </c>
      <c r="I1431" s="37" t="str">
        <v>KASHMIR IRON TRADER</v>
      </c>
      <c r="J1431" s="37" t="str">
        <v>Raja Moin Ahmed</v>
      </c>
      <c r="K1431" s="37">
        <v>0</v>
      </c>
      <c r="L1431" s="37" t="str">
        <v>0015g00001eB3rZAAS</v>
      </c>
      <c r="M1431" s="37" t="str">
        <v>North</v>
      </c>
      <c r="N1431" s="2">
        <v>191202</v>
      </c>
      <c r="O1431" s="2" t="str">
        <v>01AIJPB7870L1Z7</v>
      </c>
      <c r="P1431" s="2">
        <v>7006000949</v>
      </c>
      <c r="Q1431" s="2" t="str">
        <v>Oct'25</v>
      </c>
      <c r="R1431" s="2">
        <v>2026</v>
      </c>
      <c r="S1431" s="1">
        <v>0</v>
      </c>
      <c r="T1431" s="2" t="str">
        <v/>
      </c>
      <c r="U1431" s="1">
        <v>0</v>
      </c>
      <c r="V1431" s="1" t="str">
        <v>Potential Not updated</v>
      </c>
      <c r="W1431" s="1">
        <v>0</v>
      </c>
      <c r="X1431" s="1">
        <v>0</v>
      </c>
      <c r="Y1431" s="1">
        <v>0</v>
      </c>
      <c r="Z1431" s="1">
        <v>0</v>
      </c>
      <c r="AA1431" s="1">
        <v>0</v>
      </c>
      <c r="AB1431" s="1">
        <v>0</v>
      </c>
      <c r="AC1431" s="1">
        <v>0</v>
      </c>
      <c r="AD1431" s="1">
        <v>0</v>
      </c>
      <c r="AE1431" s="1">
        <v>0</v>
      </c>
      <c r="AF1431" s="1">
        <v>0</v>
      </c>
      <c r="AG1431" s="1">
        <v>0</v>
      </c>
      <c r="AH1431" s="1">
        <v>0</v>
      </c>
      <c r="AI1431" s="1">
        <v>0</v>
      </c>
      <c r="AJ1431" s="1">
        <v>0</v>
      </c>
      <c r="AK1431" s="1">
        <v>0</v>
      </c>
      <c r="AL1431" s="1">
        <v>0</v>
      </c>
      <c r="AM1431" s="1">
        <v>0</v>
      </c>
      <c r="AN1431" s="1">
        <v>0</v>
      </c>
      <c r="AO1431" s="1">
        <v>0</v>
      </c>
      <c r="AP1431" s="1">
        <v>0</v>
      </c>
      <c r="AQ1431" s="14">
        <v>0</v>
      </c>
      <c r="AR1431" s="10">
        <v>25.08</v>
      </c>
      <c r="AS1431" s="14">
        <v>19</v>
      </c>
      <c r="AT1431" s="16">
        <v>0</v>
      </c>
      <c r="AU1431" s="16">
        <v>10</v>
      </c>
      <c r="AV1431" s="16">
        <v>0</v>
      </c>
      <c r="AW1431" s="16">
        <v>12</v>
      </c>
      <c r="AX1431" s="10">
        <f t="shared" si="156"/>
        <v>66.08</v>
      </c>
      <c r="AY1431" s="10">
        <f t="shared" si="163"/>
        <v>0</v>
      </c>
      <c r="AZ1431" s="2" t="s">
        <v>119</v>
      </c>
      <c r="BA1431" s="10">
        <f t="shared" si="157"/>
        <v>0</v>
      </c>
      <c r="BB1431" s="36" t="s">
        <v>118</v>
      </c>
      <c r="BC1431" s="39" t="str">
        <f t="shared" si="158"/>
        <v/>
      </c>
      <c r="BD1431" s="16">
        <f t="shared" si="164"/>
        <v>66.08</v>
      </c>
      <c r="BE1431" s="10">
        <f t="shared" si="165"/>
        <v>0</v>
      </c>
      <c r="BF1431" s="12">
        <f t="shared" si="166"/>
        <v>1</v>
      </c>
      <c r="BG1431" s="12">
        <f t="shared" si="167"/>
        <v>0</v>
      </c>
      <c r="BH1431" s="9">
        <f t="shared" si="161"/>
        <v>66.08</v>
      </c>
      <c r="BI1431" s="39" t="str">
        <f t="shared" si="162"/>
        <v/>
      </c>
      <c r="BK1431" s="75"/>
    </row>
    <row r="1432" spans="1:63">
      <c r="A1432" s="2">
        <v>1429</v>
      </c>
      <c r="B1432" s="2">
        <v>2025</v>
      </c>
      <c r="C1432" s="1">
        <v>0</v>
      </c>
      <c r="D1432" s="37" t="str">
        <v>0015g00001Y4EJmAAN</v>
      </c>
      <c r="E1432" s="37" t="str">
        <v>M/S CHANDRA STEELS</v>
      </c>
      <c r="F1432" s="37" t="str">
        <v>UTTAR PRADESH</v>
      </c>
      <c r="G1432" s="37" t="str">
        <v>LUCKNOW</v>
      </c>
      <c r="H1432" s="37" t="str">
        <v>Bakshi Ka Talab</v>
      </c>
      <c r="I1432" s="37" t="str">
        <v>SHREE LAKSHMAN ROLLING MILL (INDIA) LLP</v>
      </c>
      <c r="J1432" s="37" t="str">
        <v>Deepanshu</v>
      </c>
      <c r="K1432" s="37">
        <v>0</v>
      </c>
      <c r="L1432" s="37" t="str">
        <v>C12815</v>
      </c>
      <c r="M1432" s="37" t="str">
        <v>North</v>
      </c>
      <c r="N1432" s="2">
        <v>226001</v>
      </c>
      <c r="O1432" s="2" t="str">
        <v>09ACSPT3148G1Z1</v>
      </c>
      <c r="P1432" s="2">
        <v>9935349417</v>
      </c>
      <c r="Q1432" s="2" t="str">
        <v>Oct'25</v>
      </c>
      <c r="R1432" s="2">
        <v>2026</v>
      </c>
      <c r="S1432" s="1">
        <v>0</v>
      </c>
      <c r="T1432" s="2">
        <v>100</v>
      </c>
      <c r="U1432" s="1">
        <v>0</v>
      </c>
      <c r="V1432" s="1" t="str">
        <v>Challenger</v>
      </c>
      <c r="W1432" s="1">
        <v>0</v>
      </c>
      <c r="X1432" s="1">
        <v>0</v>
      </c>
      <c r="Y1432" s="1">
        <v>0</v>
      </c>
      <c r="Z1432" s="1">
        <v>0</v>
      </c>
      <c r="AA1432" s="1">
        <v>0</v>
      </c>
      <c r="AB1432" s="1">
        <v>0</v>
      </c>
      <c r="AC1432" s="1">
        <v>0</v>
      </c>
      <c r="AD1432" s="1">
        <v>0</v>
      </c>
      <c r="AE1432" s="1">
        <v>0</v>
      </c>
      <c r="AF1432" s="1">
        <v>0</v>
      </c>
      <c r="AG1432" s="1">
        <v>0</v>
      </c>
      <c r="AH1432" s="1">
        <v>0</v>
      </c>
      <c r="AI1432" s="1">
        <v>0</v>
      </c>
      <c r="AJ1432" s="1">
        <v>0</v>
      </c>
      <c r="AK1432" s="1">
        <v>0</v>
      </c>
      <c r="AL1432" s="1">
        <v>0</v>
      </c>
      <c r="AM1432" s="1">
        <v>0</v>
      </c>
      <c r="AN1432" s="1">
        <v>0</v>
      </c>
      <c r="AO1432" s="1">
        <v>0</v>
      </c>
      <c r="AP1432" s="1">
        <v>0</v>
      </c>
      <c r="AQ1432" s="14">
        <v>0</v>
      </c>
      <c r="AR1432" s="10">
        <v>4</v>
      </c>
      <c r="AS1432" s="14">
        <v>0</v>
      </c>
      <c r="AT1432" s="16">
        <v>0</v>
      </c>
      <c r="AU1432" s="16">
        <v>0</v>
      </c>
      <c r="AV1432" s="16">
        <v>0</v>
      </c>
      <c r="AW1432" s="16" t="str">
        <v/>
      </c>
      <c r="AX1432" s="10">
        <f t="shared" si="156"/>
        <v>4</v>
      </c>
      <c r="AY1432" s="10">
        <f t="shared" si="163"/>
        <v>0</v>
      </c>
      <c r="AZ1432" s="2" t="s">
        <v>119</v>
      </c>
      <c r="BA1432" s="10">
        <f t="shared" si="157"/>
        <v>0</v>
      </c>
      <c r="BB1432" s="36" t="s">
        <v>118</v>
      </c>
      <c r="BC1432" s="39" t="str">
        <f t="shared" si="158"/>
        <v/>
      </c>
      <c r="BD1432" s="16">
        <f t="shared" si="164"/>
        <v>4</v>
      </c>
      <c r="BE1432" s="10">
        <f t="shared" si="165"/>
        <v>0</v>
      </c>
      <c r="BF1432" s="12">
        <f t="shared" si="166"/>
        <v>1</v>
      </c>
      <c r="BG1432" s="12">
        <f t="shared" si="167"/>
        <v>0</v>
      </c>
      <c r="BH1432" s="9">
        <f t="shared" si="161"/>
        <v>4</v>
      </c>
      <c r="BI1432" s="39" t="str">
        <f t="shared" si="162"/>
        <v/>
      </c>
      <c r="BK1432" s="75"/>
    </row>
    <row r="1433" spans="1:63">
      <c r="A1433" s="2">
        <v>1430</v>
      </c>
      <c r="B1433" s="2">
        <v>2025</v>
      </c>
      <c r="C1433" s="1">
        <v>0</v>
      </c>
      <c r="D1433" s="37" t="str">
        <v>001fw000004bcNPAAY</v>
      </c>
      <c r="E1433" s="37" t="str">
        <v>PAUL HARDWARE NO. 1</v>
      </c>
      <c r="F1433" s="37" t="str">
        <v>WEST BENGAL</v>
      </c>
      <c r="G1433" s="37" t="str">
        <v>DARJEELING</v>
      </c>
      <c r="H1433" s="37">
        <v>0</v>
      </c>
      <c r="I1433" s="37" t="str">
        <v>SILIGURI BUILDERS STORES</v>
      </c>
      <c r="J1433" s="37" t="str">
        <v>Abu Hossain</v>
      </c>
      <c r="K1433" s="37">
        <v>0</v>
      </c>
      <c r="L1433" s="37" t="str">
        <v>001J100000VngoPIAR</v>
      </c>
      <c r="M1433" s="37" t="str">
        <v>East</v>
      </c>
      <c r="N1433" s="2">
        <v>734010</v>
      </c>
      <c r="O1433" s="2" t="str">
        <v>19BXFPP5020E1ZM</v>
      </c>
      <c r="P1433" s="2">
        <v>9593632277</v>
      </c>
      <c r="Q1433" s="2" t="str">
        <v>Oct'25</v>
      </c>
      <c r="R1433" s="2">
        <v>2026</v>
      </c>
      <c r="S1433" s="1">
        <v>0</v>
      </c>
      <c r="T1433" s="2">
        <v>200</v>
      </c>
      <c r="U1433" s="1">
        <v>9.5100000000000004E-2</v>
      </c>
      <c r="V1433" s="1" t="str">
        <v>Challenger</v>
      </c>
      <c r="W1433" s="1">
        <v>0</v>
      </c>
      <c r="X1433" s="1">
        <v>0</v>
      </c>
      <c r="Y1433" s="1">
        <v>0</v>
      </c>
      <c r="Z1433" s="1">
        <v>0</v>
      </c>
      <c r="AA1433" s="1">
        <v>0</v>
      </c>
      <c r="AB1433" s="1">
        <v>0</v>
      </c>
      <c r="AC1433" s="1">
        <v>0</v>
      </c>
      <c r="AD1433" s="1">
        <v>0</v>
      </c>
      <c r="AE1433" s="1">
        <v>0</v>
      </c>
      <c r="AF1433" s="1">
        <v>0</v>
      </c>
      <c r="AG1433" s="1">
        <v>0</v>
      </c>
      <c r="AH1433" s="1">
        <v>0</v>
      </c>
      <c r="AI1433" s="1">
        <v>0</v>
      </c>
      <c r="AJ1433" s="1">
        <v>0</v>
      </c>
      <c r="AK1433" s="1">
        <v>0</v>
      </c>
      <c r="AL1433" s="1">
        <v>0</v>
      </c>
      <c r="AM1433" s="1">
        <v>0</v>
      </c>
      <c r="AN1433" s="1">
        <v>0</v>
      </c>
      <c r="AO1433" s="1">
        <v>0</v>
      </c>
      <c r="AP1433" s="1">
        <v>0</v>
      </c>
      <c r="AQ1433" s="14">
        <v>0</v>
      </c>
      <c r="AR1433" s="10">
        <v>4.5</v>
      </c>
      <c r="AS1433" s="14">
        <v>0</v>
      </c>
      <c r="AT1433" s="16">
        <v>2.06</v>
      </c>
      <c r="AU1433" s="16">
        <v>55</v>
      </c>
      <c r="AV1433" s="16">
        <v>0</v>
      </c>
      <c r="AW1433" s="16" t="str">
        <v/>
      </c>
      <c r="AX1433" s="10">
        <f t="shared" si="156"/>
        <v>61.56</v>
      </c>
      <c r="AY1433" s="10">
        <f t="shared" si="163"/>
        <v>0</v>
      </c>
      <c r="AZ1433" s="2" t="s">
        <v>119</v>
      </c>
      <c r="BA1433" s="10">
        <f t="shared" si="157"/>
        <v>0</v>
      </c>
      <c r="BB1433" s="36" t="s">
        <v>118</v>
      </c>
      <c r="BC1433" s="39" t="str">
        <f t="shared" si="158"/>
        <v/>
      </c>
      <c r="BD1433" s="16">
        <f t="shared" si="164"/>
        <v>61.56</v>
      </c>
      <c r="BE1433" s="10">
        <f t="shared" si="165"/>
        <v>0</v>
      </c>
      <c r="BF1433" s="12">
        <f t="shared" si="166"/>
        <v>1</v>
      </c>
      <c r="BG1433" s="12">
        <f t="shared" si="167"/>
        <v>0</v>
      </c>
      <c r="BH1433" s="9">
        <f t="shared" si="161"/>
        <v>61.56</v>
      </c>
      <c r="BI1433" s="39" t="str">
        <f t="shared" si="162"/>
        <v/>
      </c>
      <c r="BK1433" s="75"/>
    </row>
    <row r="1434" spans="1:63">
      <c r="A1434" s="2">
        <v>1431</v>
      </c>
      <c r="B1434" s="2">
        <v>2025</v>
      </c>
      <c r="C1434" s="1">
        <v>0</v>
      </c>
      <c r="D1434" s="37" t="str">
        <v>001J100000Vo972IAB</v>
      </c>
      <c r="E1434" s="37" t="str">
        <v>SARKAR HARDWARE</v>
      </c>
      <c r="F1434" s="37" t="str">
        <v>WEST BENGAL</v>
      </c>
      <c r="G1434" s="37" t="str">
        <v>DINAJPUR UTTAR</v>
      </c>
      <c r="H1434" s="37">
        <v>0</v>
      </c>
      <c r="I1434" s="37" t="str">
        <v>MAHESHWARI TRADERS</v>
      </c>
      <c r="J1434" s="37" t="str">
        <v>Partha Mondal</v>
      </c>
      <c r="K1434" s="37">
        <v>0</v>
      </c>
      <c r="L1434" s="37" t="str">
        <v>001J100000Vo7AiIAJ</v>
      </c>
      <c r="M1434" s="37" t="str">
        <v>East</v>
      </c>
      <c r="N1434" s="2">
        <v>733202</v>
      </c>
      <c r="O1434" s="2" t="str">
        <v>19CICPS1464A1ZF</v>
      </c>
      <c r="P1434" s="2">
        <v>7384748224</v>
      </c>
      <c r="Q1434" s="2" t="str">
        <v>Oct'25</v>
      </c>
      <c r="R1434" s="2">
        <v>2026</v>
      </c>
      <c r="S1434" s="1">
        <v>0</v>
      </c>
      <c r="T1434" s="2">
        <v>600</v>
      </c>
      <c r="U1434" s="1">
        <v>5.5555555555555558E-3</v>
      </c>
      <c r="V1434" s="1" t="str">
        <v>Alien</v>
      </c>
      <c r="W1434" s="1">
        <v>0</v>
      </c>
      <c r="X1434" s="1">
        <v>0</v>
      </c>
      <c r="Y1434" s="1">
        <v>0</v>
      </c>
      <c r="Z1434" s="1">
        <v>0</v>
      </c>
      <c r="AA1434" s="1">
        <v>0</v>
      </c>
      <c r="AB1434" s="1">
        <v>0</v>
      </c>
      <c r="AC1434" s="1">
        <v>0</v>
      </c>
      <c r="AD1434" s="1">
        <v>0</v>
      </c>
      <c r="AE1434" s="1">
        <v>0</v>
      </c>
      <c r="AF1434" s="1">
        <v>0</v>
      </c>
      <c r="AG1434" s="1">
        <v>0</v>
      </c>
      <c r="AH1434" s="1">
        <v>0</v>
      </c>
      <c r="AI1434" s="1">
        <v>0</v>
      </c>
      <c r="AJ1434" s="1">
        <v>0</v>
      </c>
      <c r="AK1434" s="1">
        <v>0</v>
      </c>
      <c r="AL1434" s="1">
        <v>0</v>
      </c>
      <c r="AM1434" s="1">
        <v>0</v>
      </c>
      <c r="AN1434" s="1">
        <v>0</v>
      </c>
      <c r="AO1434" s="1">
        <v>0</v>
      </c>
      <c r="AP1434" s="1">
        <v>0</v>
      </c>
      <c r="AQ1434" s="14">
        <v>0</v>
      </c>
      <c r="AR1434" s="10">
        <v>20.239999999999998</v>
      </c>
      <c r="AS1434" s="14">
        <v>20.14</v>
      </c>
      <c r="AT1434" s="16">
        <v>0</v>
      </c>
      <c r="AU1434" s="16">
        <v>0</v>
      </c>
      <c r="AV1434" s="16">
        <v>10</v>
      </c>
      <c r="AW1434" s="16" t="str">
        <v/>
      </c>
      <c r="AX1434" s="10">
        <f t="shared" si="156"/>
        <v>50.379999999999995</v>
      </c>
      <c r="AY1434" s="10">
        <f t="shared" si="163"/>
        <v>0</v>
      </c>
      <c r="AZ1434" s="2" t="s">
        <v>119</v>
      </c>
      <c r="BA1434" s="10">
        <f t="shared" si="157"/>
        <v>0</v>
      </c>
      <c r="BB1434" s="36" t="s">
        <v>118</v>
      </c>
      <c r="BC1434" s="39" t="str">
        <f t="shared" si="158"/>
        <v/>
      </c>
      <c r="BD1434" s="16">
        <f t="shared" si="164"/>
        <v>50.379999999999995</v>
      </c>
      <c r="BE1434" s="10">
        <f t="shared" si="165"/>
        <v>0</v>
      </c>
      <c r="BF1434" s="12">
        <f t="shared" si="166"/>
        <v>1</v>
      </c>
      <c r="BG1434" s="12">
        <f t="shared" si="167"/>
        <v>0</v>
      </c>
      <c r="BH1434" s="9">
        <f t="shared" si="161"/>
        <v>50.379999999999995</v>
      </c>
      <c r="BI1434" s="39" t="str">
        <f t="shared" si="162"/>
        <v/>
      </c>
      <c r="BK1434" s="75"/>
    </row>
    <row r="1435" spans="1:63">
      <c r="A1435" s="2">
        <v>1432</v>
      </c>
      <c r="B1435" s="2">
        <v>2025</v>
      </c>
      <c r="C1435" s="1">
        <v>0</v>
      </c>
      <c r="D1435" s="37" t="str">
        <v>001fw000009YUg7AAG</v>
      </c>
      <c r="E1435" s="37" t="str">
        <v>G.K IRON PROMOTERS</v>
      </c>
      <c r="F1435" s="37" t="str">
        <v>PUNJAB</v>
      </c>
      <c r="G1435" s="37" t="str">
        <v>S.A.S Nagar</v>
      </c>
      <c r="H1435" s="37">
        <v>0</v>
      </c>
      <c r="I1435" s="37" t="str">
        <v>PAL CEMENT AND STEEL PVT. LTD.</v>
      </c>
      <c r="J1435" s="37" t="str">
        <v>Vikram Nain</v>
      </c>
      <c r="K1435" s="37">
        <v>0</v>
      </c>
      <c r="L1435" s="37" t="str">
        <v>C12827</v>
      </c>
      <c r="M1435" s="37" t="str">
        <v>North</v>
      </c>
      <c r="N1435" s="2">
        <v>160062</v>
      </c>
      <c r="O1435" s="2" t="str">
        <v>03DFBPK5026K1ZO</v>
      </c>
      <c r="P1435" s="2">
        <v>9812847417</v>
      </c>
      <c r="Q1435" s="2" t="str">
        <v>Oct'25</v>
      </c>
      <c r="R1435" s="2">
        <v>2026</v>
      </c>
      <c r="S1435" s="1">
        <v>0</v>
      </c>
      <c r="T1435" s="2" t="str">
        <v/>
      </c>
      <c r="U1435" s="1">
        <v>0</v>
      </c>
      <c r="V1435" s="1" t="str">
        <v>Potential Not updated</v>
      </c>
      <c r="W1435" s="1">
        <v>0</v>
      </c>
      <c r="X1435" s="1">
        <v>0</v>
      </c>
      <c r="Y1435" s="1">
        <v>0</v>
      </c>
      <c r="Z1435" s="1">
        <v>0</v>
      </c>
      <c r="AA1435" s="1">
        <v>0</v>
      </c>
      <c r="AB1435" s="1">
        <v>0</v>
      </c>
      <c r="AC1435" s="1">
        <v>0</v>
      </c>
      <c r="AD1435" s="1">
        <v>0</v>
      </c>
      <c r="AE1435" s="1">
        <v>0</v>
      </c>
      <c r="AF1435" s="1">
        <v>0</v>
      </c>
      <c r="AG1435" s="1">
        <v>0</v>
      </c>
      <c r="AH1435" s="1">
        <v>0</v>
      </c>
      <c r="AI1435" s="1">
        <v>0</v>
      </c>
      <c r="AJ1435" s="1">
        <v>0</v>
      </c>
      <c r="AK1435" s="1">
        <v>0</v>
      </c>
      <c r="AL1435" s="1">
        <v>0</v>
      </c>
      <c r="AM1435" s="1">
        <v>0</v>
      </c>
      <c r="AN1435" s="1">
        <v>0</v>
      </c>
      <c r="AO1435" s="1">
        <v>0</v>
      </c>
      <c r="AP1435" s="1">
        <v>0</v>
      </c>
      <c r="AQ1435" s="14">
        <v>0</v>
      </c>
      <c r="AR1435" s="10">
        <v>10</v>
      </c>
      <c r="AS1435" s="14">
        <v>10</v>
      </c>
      <c r="AT1435" s="16">
        <v>20</v>
      </c>
      <c r="AU1435" s="16">
        <v>0</v>
      </c>
      <c r="AV1435" s="16">
        <v>0</v>
      </c>
      <c r="AW1435" s="16" t="str">
        <v/>
      </c>
      <c r="AX1435" s="10">
        <f t="shared" si="156"/>
        <v>40</v>
      </c>
      <c r="AY1435" s="10">
        <f t="shared" si="163"/>
        <v>0</v>
      </c>
      <c r="AZ1435" s="2" t="s">
        <v>119</v>
      </c>
      <c r="BA1435" s="10">
        <f t="shared" si="157"/>
        <v>0</v>
      </c>
      <c r="BB1435" s="36" t="s">
        <v>118</v>
      </c>
      <c r="BC1435" s="39" t="str">
        <f t="shared" si="158"/>
        <v/>
      </c>
      <c r="BD1435" s="16">
        <f t="shared" si="164"/>
        <v>40</v>
      </c>
      <c r="BE1435" s="10">
        <f t="shared" si="165"/>
        <v>0</v>
      </c>
      <c r="BF1435" s="12">
        <f t="shared" si="166"/>
        <v>1</v>
      </c>
      <c r="BG1435" s="12">
        <f t="shared" si="167"/>
        <v>0</v>
      </c>
      <c r="BH1435" s="9">
        <f t="shared" si="161"/>
        <v>40</v>
      </c>
      <c r="BI1435" s="39" t="str">
        <f t="shared" si="162"/>
        <v/>
      </c>
      <c r="BK1435" s="75"/>
    </row>
    <row r="1436" spans="1:63">
      <c r="A1436" s="2">
        <v>1433</v>
      </c>
      <c r="B1436" s="2">
        <v>2025</v>
      </c>
      <c r="C1436" s="1">
        <v>0</v>
      </c>
      <c r="D1436" s="37" t="str">
        <v>001fw000009YOcNAAW</v>
      </c>
      <c r="E1436" s="37" t="str">
        <v>HARI STEEL</v>
      </c>
      <c r="F1436" s="37" t="str">
        <v>PUNJAB</v>
      </c>
      <c r="G1436" s="37" t="str">
        <v>S.A.S Nagar</v>
      </c>
      <c r="H1436" s="37">
        <v>0</v>
      </c>
      <c r="I1436" s="37" t="str">
        <v>PAL CEMENT AND STEEL PVT. LTD.</v>
      </c>
      <c r="J1436" s="37" t="str">
        <v>Vikram Nain</v>
      </c>
      <c r="K1436" s="37">
        <v>0</v>
      </c>
      <c r="L1436" s="37" t="str">
        <v>C12827</v>
      </c>
      <c r="M1436" s="37" t="str">
        <v>North</v>
      </c>
      <c r="N1436" s="2">
        <v>160055</v>
      </c>
      <c r="O1436" s="2" t="str">
        <v>03BVTPA1089C1ZV</v>
      </c>
      <c r="P1436" s="2">
        <v>9068166163</v>
      </c>
      <c r="Q1436" s="2" t="str">
        <v>Oct'25</v>
      </c>
      <c r="R1436" s="2">
        <v>2026</v>
      </c>
      <c r="S1436" s="1">
        <v>0</v>
      </c>
      <c r="T1436" s="2" t="str">
        <v/>
      </c>
      <c r="U1436" s="1">
        <v>0</v>
      </c>
      <c r="V1436" s="1" t="str">
        <v>Potential Not updated</v>
      </c>
      <c r="W1436" s="1">
        <v>0</v>
      </c>
      <c r="X1436" s="1">
        <v>0</v>
      </c>
      <c r="Y1436" s="1">
        <v>0</v>
      </c>
      <c r="Z1436" s="1">
        <v>0</v>
      </c>
      <c r="AA1436" s="1">
        <v>0</v>
      </c>
      <c r="AB1436" s="1">
        <v>0</v>
      </c>
      <c r="AC1436" s="1">
        <v>0</v>
      </c>
      <c r="AD1436" s="1">
        <v>0</v>
      </c>
      <c r="AE1436" s="1">
        <v>0</v>
      </c>
      <c r="AF1436" s="1">
        <v>0</v>
      </c>
      <c r="AG1436" s="1">
        <v>0</v>
      </c>
      <c r="AH1436" s="1">
        <v>0</v>
      </c>
      <c r="AI1436" s="1">
        <v>0</v>
      </c>
      <c r="AJ1436" s="1">
        <v>0</v>
      </c>
      <c r="AK1436" s="1">
        <v>0</v>
      </c>
      <c r="AL1436" s="1">
        <v>0</v>
      </c>
      <c r="AM1436" s="1">
        <v>0</v>
      </c>
      <c r="AN1436" s="1">
        <v>0</v>
      </c>
      <c r="AO1436" s="1">
        <v>0</v>
      </c>
      <c r="AP1436" s="1">
        <v>0</v>
      </c>
      <c r="AQ1436" s="14">
        <v>0</v>
      </c>
      <c r="AR1436" s="10">
        <v>2</v>
      </c>
      <c r="AS1436" s="14">
        <v>5</v>
      </c>
      <c r="AT1436" s="16">
        <v>5</v>
      </c>
      <c r="AU1436" s="16">
        <v>0</v>
      </c>
      <c r="AV1436" s="16">
        <v>0</v>
      </c>
      <c r="AW1436" s="16" t="str">
        <v/>
      </c>
      <c r="AX1436" s="10">
        <f t="shared" si="156"/>
        <v>12</v>
      </c>
      <c r="AY1436" s="10">
        <f t="shared" si="163"/>
        <v>0</v>
      </c>
      <c r="AZ1436" s="2" t="s">
        <v>119</v>
      </c>
      <c r="BA1436" s="10">
        <f t="shared" si="157"/>
        <v>0</v>
      </c>
      <c r="BB1436" s="36" t="s">
        <v>118</v>
      </c>
      <c r="BC1436" s="39" t="str">
        <f t="shared" si="158"/>
        <v/>
      </c>
      <c r="BD1436" s="16">
        <f t="shared" si="164"/>
        <v>12</v>
      </c>
      <c r="BE1436" s="10">
        <f t="shared" si="165"/>
        <v>0</v>
      </c>
      <c r="BF1436" s="12">
        <f t="shared" si="166"/>
        <v>1</v>
      </c>
      <c r="BG1436" s="12">
        <f t="shared" si="167"/>
        <v>0</v>
      </c>
      <c r="BH1436" s="9">
        <f t="shared" si="161"/>
        <v>12</v>
      </c>
      <c r="BI1436" s="39" t="str">
        <f t="shared" si="162"/>
        <v/>
      </c>
      <c r="BK1436" s="75"/>
    </row>
    <row r="1437" spans="1:63">
      <c r="A1437" s="2">
        <v>1434</v>
      </c>
      <c r="B1437" s="2">
        <v>2025</v>
      </c>
      <c r="C1437" s="1">
        <v>0</v>
      </c>
      <c r="D1437" s="37" t="str">
        <v>001J100000VnmFsIAJ</v>
      </c>
      <c r="E1437" s="37" t="str">
        <v>J.S.ENTERPRISE</v>
      </c>
      <c r="F1437" s="37" t="str">
        <v>WEST BENGAL</v>
      </c>
      <c r="G1437" s="37" t="str">
        <v>JALPAIGURI</v>
      </c>
      <c r="H1437" s="37">
        <v>0</v>
      </c>
      <c r="I1437" s="37" t="str">
        <v>SILIGURI BUILDERS STORES</v>
      </c>
      <c r="J1437" s="37" t="str">
        <v>Abu Hossain</v>
      </c>
      <c r="K1437" s="37">
        <v>0</v>
      </c>
      <c r="L1437" s="37" t="str">
        <v>001J100000VngoPIAR</v>
      </c>
      <c r="M1437" s="37" t="str">
        <v>East</v>
      </c>
      <c r="N1437" s="2">
        <v>734006</v>
      </c>
      <c r="O1437" s="2" t="str">
        <v>19DZYPS6435K1Z4</v>
      </c>
      <c r="P1437" s="2">
        <v>9832685844</v>
      </c>
      <c r="Q1437" s="2" t="str">
        <v>Oct'25</v>
      </c>
      <c r="R1437" s="2">
        <v>2026</v>
      </c>
      <c r="S1437" s="1">
        <v>0</v>
      </c>
      <c r="T1437" s="2">
        <v>240</v>
      </c>
      <c r="U1437" s="1">
        <v>1.388888888888889E-2</v>
      </c>
      <c r="V1437" s="1" t="str">
        <v>Alien</v>
      </c>
      <c r="W1437" s="1">
        <v>0</v>
      </c>
      <c r="X1437" s="1">
        <v>0</v>
      </c>
      <c r="Y1437" s="1">
        <v>0</v>
      </c>
      <c r="Z1437" s="1">
        <v>0</v>
      </c>
      <c r="AA1437" s="1">
        <v>0</v>
      </c>
      <c r="AB1437" s="1">
        <v>0</v>
      </c>
      <c r="AC1437" s="1">
        <v>0</v>
      </c>
      <c r="AD1437" s="1">
        <v>0</v>
      </c>
      <c r="AE1437" s="1">
        <v>0</v>
      </c>
      <c r="AF1437" s="1">
        <v>0</v>
      </c>
      <c r="AG1437" s="1">
        <v>0</v>
      </c>
      <c r="AH1437" s="1">
        <v>0</v>
      </c>
      <c r="AI1437" s="1">
        <v>0</v>
      </c>
      <c r="AJ1437" s="1">
        <v>0</v>
      </c>
      <c r="AK1437" s="1">
        <v>0</v>
      </c>
      <c r="AL1437" s="1">
        <v>0</v>
      </c>
      <c r="AM1437" s="1">
        <v>0</v>
      </c>
      <c r="AN1437" s="1">
        <v>0</v>
      </c>
      <c r="AO1437" s="1">
        <v>0</v>
      </c>
      <c r="AP1437" s="1">
        <v>0</v>
      </c>
      <c r="AQ1437" s="14">
        <v>0</v>
      </c>
      <c r="AR1437" s="10">
        <v>6</v>
      </c>
      <c r="AS1437" s="14">
        <v>6</v>
      </c>
      <c r="AT1437" s="16">
        <v>6</v>
      </c>
      <c r="AU1437" s="16">
        <v>4</v>
      </c>
      <c r="AV1437" s="16">
        <v>0</v>
      </c>
      <c r="AW1437" s="16">
        <v>3</v>
      </c>
      <c r="AX1437" s="10">
        <f t="shared" si="156"/>
        <v>25</v>
      </c>
      <c r="AY1437" s="10">
        <f t="shared" si="163"/>
        <v>0</v>
      </c>
      <c r="AZ1437" s="2" t="s">
        <v>119</v>
      </c>
      <c r="BA1437" s="10">
        <f t="shared" si="157"/>
        <v>0</v>
      </c>
      <c r="BB1437" s="36" t="s">
        <v>118</v>
      </c>
      <c r="BC1437" s="39" t="str">
        <f t="shared" si="158"/>
        <v/>
      </c>
      <c r="BD1437" s="16">
        <f t="shared" si="164"/>
        <v>25</v>
      </c>
      <c r="BE1437" s="10">
        <f t="shared" si="165"/>
        <v>0</v>
      </c>
      <c r="BF1437" s="12">
        <f t="shared" si="166"/>
        <v>1</v>
      </c>
      <c r="BG1437" s="12">
        <f t="shared" si="167"/>
        <v>0</v>
      </c>
      <c r="BH1437" s="9">
        <f t="shared" si="161"/>
        <v>25</v>
      </c>
      <c r="BI1437" s="39" t="str">
        <f t="shared" si="162"/>
        <v/>
      </c>
      <c r="BK1437" s="75"/>
    </row>
    <row r="1438" spans="1:63">
      <c r="A1438" s="2">
        <v>1435</v>
      </c>
      <c r="B1438" s="2">
        <v>2025</v>
      </c>
      <c r="C1438" s="1">
        <v>0</v>
      </c>
      <c r="D1438" s="37" t="str">
        <v>001J100000VnRqUIAV</v>
      </c>
      <c r="E1438" s="37" t="str">
        <v>BAJRANG ENTERPRISES</v>
      </c>
      <c r="F1438" s="37" t="str">
        <v>WEST BENGAL</v>
      </c>
      <c r="G1438" s="37" t="str">
        <v>KALIMPONG</v>
      </c>
      <c r="H1438" s="37" t="str">
        <v>Kurseong</v>
      </c>
      <c r="I1438" s="37" t="str">
        <v>SILIGURI BUILDERS STORES</v>
      </c>
      <c r="J1438" s="37" t="str">
        <v>Abu Hossain</v>
      </c>
      <c r="K1438" s="37">
        <v>0</v>
      </c>
      <c r="L1438" s="37" t="str">
        <v>001J100000VngoPIAR</v>
      </c>
      <c r="M1438" s="37" t="str">
        <v>East</v>
      </c>
      <c r="N1438" s="2">
        <v>734008</v>
      </c>
      <c r="O1438" s="2" t="str">
        <v>19AAHFB5605M1Z7</v>
      </c>
      <c r="P1438" s="2">
        <v>9832326388</v>
      </c>
      <c r="Q1438" s="2" t="str">
        <v>Oct'25</v>
      </c>
      <c r="R1438" s="2">
        <v>2026</v>
      </c>
      <c r="S1438" s="1">
        <v>0</v>
      </c>
      <c r="T1438" s="2">
        <v>160</v>
      </c>
      <c r="U1438" s="1">
        <v>3.4375000000000003E-2</v>
      </c>
      <c r="V1438" s="1" t="str">
        <v>Challenger</v>
      </c>
      <c r="W1438" s="1">
        <v>0</v>
      </c>
      <c r="X1438" s="1">
        <v>0</v>
      </c>
      <c r="Y1438" s="1">
        <v>0</v>
      </c>
      <c r="Z1438" s="1">
        <v>0</v>
      </c>
      <c r="AA1438" s="1">
        <v>0</v>
      </c>
      <c r="AB1438" s="1">
        <v>0</v>
      </c>
      <c r="AC1438" s="1">
        <v>0</v>
      </c>
      <c r="AD1438" s="1">
        <v>0</v>
      </c>
      <c r="AE1438" s="1">
        <v>0</v>
      </c>
      <c r="AF1438" s="1">
        <v>0</v>
      </c>
      <c r="AG1438" s="1">
        <v>0</v>
      </c>
      <c r="AH1438" s="1">
        <v>0</v>
      </c>
      <c r="AI1438" s="1">
        <v>0</v>
      </c>
      <c r="AJ1438" s="1">
        <v>0</v>
      </c>
      <c r="AK1438" s="1">
        <v>0</v>
      </c>
      <c r="AL1438" s="1">
        <v>0</v>
      </c>
      <c r="AM1438" s="1">
        <v>0</v>
      </c>
      <c r="AN1438" s="1">
        <v>0</v>
      </c>
      <c r="AO1438" s="1">
        <v>0</v>
      </c>
      <c r="AP1438" s="1">
        <v>0</v>
      </c>
      <c r="AQ1438" s="14">
        <v>0</v>
      </c>
      <c r="AR1438" s="10">
        <v>30</v>
      </c>
      <c r="AS1438" s="14">
        <v>0</v>
      </c>
      <c r="AT1438" s="16">
        <v>0</v>
      </c>
      <c r="AU1438" s="16">
        <v>0</v>
      </c>
      <c r="AV1438" s="16">
        <v>16.5</v>
      </c>
      <c r="AW1438" s="16">
        <v>12</v>
      </c>
      <c r="AX1438" s="10">
        <f t="shared" si="156"/>
        <v>58.5</v>
      </c>
      <c r="AY1438" s="10">
        <f t="shared" si="163"/>
        <v>0</v>
      </c>
      <c r="AZ1438" s="2" t="s">
        <v>119</v>
      </c>
      <c r="BA1438" s="10">
        <f t="shared" si="157"/>
        <v>0</v>
      </c>
      <c r="BB1438" s="36" t="s">
        <v>118</v>
      </c>
      <c r="BC1438" s="39" t="str">
        <f t="shared" si="158"/>
        <v/>
      </c>
      <c r="BD1438" s="16">
        <f t="shared" si="164"/>
        <v>58.5</v>
      </c>
      <c r="BE1438" s="10">
        <f t="shared" si="165"/>
        <v>0</v>
      </c>
      <c r="BF1438" s="12">
        <f t="shared" si="166"/>
        <v>1</v>
      </c>
      <c r="BG1438" s="12">
        <f t="shared" si="167"/>
        <v>0</v>
      </c>
      <c r="BH1438" s="9">
        <f t="shared" si="161"/>
        <v>58.5</v>
      </c>
      <c r="BI1438" s="39" t="str">
        <f t="shared" si="162"/>
        <v/>
      </c>
      <c r="BK1438" s="75"/>
    </row>
    <row r="1439" spans="1:63">
      <c r="A1439" s="2">
        <v>1436</v>
      </c>
      <c r="B1439" s="2">
        <v>2025</v>
      </c>
      <c r="C1439" s="1">
        <v>0</v>
      </c>
      <c r="D1439" s="37" t="str">
        <v>001fw000002FZHMAA4</v>
      </c>
      <c r="E1439" s="37" t="str">
        <v>NIRU ENTERPRISE</v>
      </c>
      <c r="F1439" s="37" t="str">
        <v>West Bengal</v>
      </c>
      <c r="G1439" s="37" t="str">
        <v>Malda</v>
      </c>
      <c r="H1439" s="37">
        <v>0</v>
      </c>
      <c r="I1439" s="37" t="str">
        <v>MAHESHWARI TRADERS</v>
      </c>
      <c r="J1439" s="37" t="str">
        <v>Partha Mondal</v>
      </c>
      <c r="K1439" s="37">
        <v>0</v>
      </c>
      <c r="L1439" s="37" t="str">
        <v>001J100000Vo7AiIAJ</v>
      </c>
      <c r="M1439" s="37" t="str">
        <v>East</v>
      </c>
      <c r="N1439" s="2">
        <v>732211</v>
      </c>
      <c r="O1439" s="2" t="str">
        <v>19EMBPS2773D1ZU</v>
      </c>
      <c r="P1439" s="2">
        <v>9734972510</v>
      </c>
      <c r="Q1439" s="2" t="str">
        <v>Oct'25</v>
      </c>
      <c r="R1439" s="2">
        <v>2026</v>
      </c>
      <c r="S1439" s="1">
        <v>0</v>
      </c>
      <c r="T1439" s="2">
        <v>220</v>
      </c>
      <c r="U1439" s="1">
        <v>3.0303030303030303E-3</v>
      </c>
      <c r="V1439" s="1" t="str">
        <v>Alien</v>
      </c>
      <c r="W1439" s="1">
        <v>0</v>
      </c>
      <c r="X1439" s="1">
        <v>0</v>
      </c>
      <c r="Y1439" s="1">
        <v>0</v>
      </c>
      <c r="Z1439" s="1">
        <v>0</v>
      </c>
      <c r="AA1439" s="1">
        <v>0</v>
      </c>
      <c r="AB1439" s="1">
        <v>0</v>
      </c>
      <c r="AC1439" s="1">
        <v>0</v>
      </c>
      <c r="AD1439" s="1">
        <v>0</v>
      </c>
      <c r="AE1439" s="1">
        <v>0</v>
      </c>
      <c r="AF1439" s="1">
        <v>0</v>
      </c>
      <c r="AG1439" s="1">
        <v>0</v>
      </c>
      <c r="AH1439" s="1">
        <v>0</v>
      </c>
      <c r="AI1439" s="1">
        <v>0</v>
      </c>
      <c r="AJ1439" s="1">
        <v>0</v>
      </c>
      <c r="AK1439" s="1">
        <v>0</v>
      </c>
      <c r="AL1439" s="1">
        <v>0</v>
      </c>
      <c r="AM1439" s="1">
        <v>0</v>
      </c>
      <c r="AN1439" s="1">
        <v>0</v>
      </c>
      <c r="AO1439" s="1">
        <v>0</v>
      </c>
      <c r="AP1439" s="1">
        <v>0</v>
      </c>
      <c r="AQ1439" s="14">
        <v>0</v>
      </c>
      <c r="AR1439" s="10">
        <v>15.45</v>
      </c>
      <c r="AS1439" s="14">
        <v>0</v>
      </c>
      <c r="AT1439" s="16">
        <v>2</v>
      </c>
      <c r="AU1439" s="16">
        <v>0</v>
      </c>
      <c r="AV1439" s="16">
        <v>0</v>
      </c>
      <c r="AW1439" s="16" t="str">
        <v/>
      </c>
      <c r="AX1439" s="10">
        <f t="shared" si="156"/>
        <v>17.45</v>
      </c>
      <c r="AY1439" s="10">
        <f t="shared" si="163"/>
        <v>0</v>
      </c>
      <c r="AZ1439" s="2" t="s">
        <v>119</v>
      </c>
      <c r="BA1439" s="10">
        <f t="shared" si="157"/>
        <v>0</v>
      </c>
      <c r="BB1439" s="36" t="s">
        <v>118</v>
      </c>
      <c r="BC1439" s="39" t="str">
        <f t="shared" si="158"/>
        <v/>
      </c>
      <c r="BD1439" s="16">
        <f t="shared" si="164"/>
        <v>17.45</v>
      </c>
      <c r="BE1439" s="10">
        <f t="shared" si="165"/>
        <v>0</v>
      </c>
      <c r="BF1439" s="12">
        <f t="shared" si="166"/>
        <v>1</v>
      </c>
      <c r="BG1439" s="12">
        <f t="shared" si="167"/>
        <v>0</v>
      </c>
      <c r="BH1439" s="9">
        <f t="shared" si="161"/>
        <v>17.45</v>
      </c>
      <c r="BI1439" s="39" t="str">
        <f t="shared" si="162"/>
        <v/>
      </c>
      <c r="BK1439" s="75"/>
    </row>
    <row r="1440" spans="1:63">
      <c r="A1440" s="2">
        <v>1437</v>
      </c>
      <c r="B1440" s="2">
        <v>2025</v>
      </c>
      <c r="C1440" s="1">
        <v>0</v>
      </c>
      <c r="D1440" s="37" t="str">
        <v>001fw00000A5Xp2AAF</v>
      </c>
      <c r="E1440" s="37" t="str">
        <v>HINDUSTAN STEEL</v>
      </c>
      <c r="F1440" s="37" t="str">
        <v>DELHI</v>
      </c>
      <c r="G1440" s="37" t="str">
        <v>SOUTH WEST</v>
      </c>
      <c r="H1440" s="37">
        <v>0</v>
      </c>
      <c r="I1440" s="37" t="str">
        <v>MAHENDRA STEELS</v>
      </c>
      <c r="J1440" s="37" t="str">
        <v>Aman kumar</v>
      </c>
      <c r="K1440" s="37">
        <v>0</v>
      </c>
      <c r="L1440" s="37" t="str">
        <v>C12832</v>
      </c>
      <c r="M1440" s="37" t="str">
        <v>North</v>
      </c>
      <c r="N1440" s="2">
        <v>110073</v>
      </c>
      <c r="O1440" s="2" t="str">
        <v>07BPZPD4727E1ZN</v>
      </c>
      <c r="P1440" s="2">
        <v>9650725300</v>
      </c>
      <c r="Q1440" s="2" t="str">
        <v>Oct'25</v>
      </c>
      <c r="R1440" s="2">
        <v>2026</v>
      </c>
      <c r="S1440" s="1">
        <v>0</v>
      </c>
      <c r="T1440" s="2" t="str">
        <v/>
      </c>
      <c r="U1440" s="1">
        <v>0</v>
      </c>
      <c r="V1440" s="1" t="str">
        <v>Potential Not updated</v>
      </c>
      <c r="W1440" s="1">
        <v>0</v>
      </c>
      <c r="X1440" s="1">
        <v>0</v>
      </c>
      <c r="Y1440" s="1">
        <v>0</v>
      </c>
      <c r="Z1440" s="1">
        <v>0</v>
      </c>
      <c r="AA1440" s="1">
        <v>0</v>
      </c>
      <c r="AB1440" s="1">
        <v>0</v>
      </c>
      <c r="AC1440" s="1">
        <v>0</v>
      </c>
      <c r="AD1440" s="1">
        <v>0</v>
      </c>
      <c r="AE1440" s="1">
        <v>0</v>
      </c>
      <c r="AF1440" s="1">
        <v>0</v>
      </c>
      <c r="AG1440" s="1">
        <v>0</v>
      </c>
      <c r="AH1440" s="1">
        <v>0</v>
      </c>
      <c r="AI1440" s="1">
        <v>0</v>
      </c>
      <c r="AJ1440" s="1">
        <v>0</v>
      </c>
      <c r="AK1440" s="1">
        <v>0</v>
      </c>
      <c r="AL1440" s="1">
        <v>0</v>
      </c>
      <c r="AM1440" s="1">
        <v>0</v>
      </c>
      <c r="AN1440" s="1">
        <v>0</v>
      </c>
      <c r="AO1440" s="1">
        <v>0</v>
      </c>
      <c r="AP1440" s="1">
        <v>0</v>
      </c>
      <c r="AQ1440" s="14">
        <v>0</v>
      </c>
      <c r="AR1440" s="10">
        <v>10.68</v>
      </c>
      <c r="AS1440" s="14">
        <v>0</v>
      </c>
      <c r="AT1440" s="16">
        <v>0</v>
      </c>
      <c r="AU1440" s="16">
        <v>47</v>
      </c>
      <c r="AV1440" s="16">
        <v>5</v>
      </c>
      <c r="AW1440" s="16">
        <v>4</v>
      </c>
      <c r="AX1440" s="10">
        <f t="shared" si="156"/>
        <v>66.680000000000007</v>
      </c>
      <c r="AY1440" s="10">
        <f t="shared" si="163"/>
        <v>0</v>
      </c>
      <c r="AZ1440" s="2" t="s">
        <v>119</v>
      </c>
      <c r="BA1440" s="10">
        <f t="shared" si="157"/>
        <v>0</v>
      </c>
      <c r="BB1440" s="36" t="s">
        <v>118</v>
      </c>
      <c r="BC1440" s="39" t="str">
        <f t="shared" si="158"/>
        <v/>
      </c>
      <c r="BD1440" s="16">
        <f t="shared" si="164"/>
        <v>66.680000000000007</v>
      </c>
      <c r="BE1440" s="10">
        <f t="shared" si="165"/>
        <v>0</v>
      </c>
      <c r="BF1440" s="12">
        <f t="shared" si="166"/>
        <v>1</v>
      </c>
      <c r="BG1440" s="12">
        <f t="shared" si="167"/>
        <v>0</v>
      </c>
      <c r="BH1440" s="9">
        <f t="shared" si="161"/>
        <v>66.680000000000007</v>
      </c>
      <c r="BI1440" s="39" t="str">
        <f t="shared" si="162"/>
        <v/>
      </c>
      <c r="BK1440" s="75"/>
    </row>
    <row r="1441" spans="1:63">
      <c r="A1441" s="2">
        <v>1438</v>
      </c>
      <c r="B1441" s="2">
        <v>2025</v>
      </c>
      <c r="C1441" s="1">
        <v>0</v>
      </c>
      <c r="D1441" s="37" t="str">
        <v>001J100000VmCNLIA3</v>
      </c>
      <c r="E1441" s="37" t="str">
        <v>ANSH TRADING COMPANY</v>
      </c>
      <c r="F1441" s="37" t="str">
        <v>HARYANA</v>
      </c>
      <c r="G1441" s="37" t="str">
        <v>AMBALA</v>
      </c>
      <c r="H1441" s="37">
        <v>0</v>
      </c>
      <c r="I1441" s="37" t="str">
        <v>RAMDOOT UDHYOG PRIVATE LIMITED</v>
      </c>
      <c r="J1441" s="37" t="str">
        <v>Deepak Dhiman</v>
      </c>
      <c r="K1441" s="37">
        <v>0</v>
      </c>
      <c r="L1441" s="37" t="str">
        <v>C13168</v>
      </c>
      <c r="M1441" s="37" t="str">
        <v>North</v>
      </c>
      <c r="N1441" s="2">
        <v>133202</v>
      </c>
      <c r="O1441" s="2" t="str">
        <v>06AZWPR1389N1Z8</v>
      </c>
      <c r="P1441" s="2">
        <v>9315345402</v>
      </c>
      <c r="Q1441" s="2" t="str">
        <v>Oct'25</v>
      </c>
      <c r="R1441" s="2">
        <v>2026</v>
      </c>
      <c r="S1441" s="1">
        <v>0</v>
      </c>
      <c r="T1441" s="2">
        <v>25</v>
      </c>
      <c r="U1441" s="1">
        <v>6.6666666666666666E-2</v>
      </c>
      <c r="V1441" s="1" t="str">
        <v>Minor</v>
      </c>
      <c r="W1441" s="1">
        <v>0</v>
      </c>
      <c r="X1441" s="1">
        <v>0</v>
      </c>
      <c r="Y1441" s="1">
        <v>0</v>
      </c>
      <c r="Z1441" s="1">
        <v>0</v>
      </c>
      <c r="AA1441" s="1">
        <v>0</v>
      </c>
      <c r="AB1441" s="1">
        <v>0</v>
      </c>
      <c r="AC1441" s="1">
        <v>0</v>
      </c>
      <c r="AD1441" s="1">
        <v>0</v>
      </c>
      <c r="AE1441" s="1">
        <v>0</v>
      </c>
      <c r="AF1441" s="1">
        <v>0</v>
      </c>
      <c r="AG1441" s="1">
        <v>0</v>
      </c>
      <c r="AH1441" s="1">
        <v>0</v>
      </c>
      <c r="AI1441" s="1">
        <v>0</v>
      </c>
      <c r="AJ1441" s="1">
        <v>0</v>
      </c>
      <c r="AK1441" s="1">
        <v>0</v>
      </c>
      <c r="AL1441" s="1">
        <v>0</v>
      </c>
      <c r="AM1441" s="1">
        <v>0</v>
      </c>
      <c r="AN1441" s="1">
        <v>0</v>
      </c>
      <c r="AO1441" s="1">
        <v>0</v>
      </c>
      <c r="AP1441" s="1">
        <v>0</v>
      </c>
      <c r="AQ1441" s="14">
        <v>0</v>
      </c>
      <c r="AR1441" s="10">
        <v>12</v>
      </c>
      <c r="AS1441" s="14">
        <v>24.06</v>
      </c>
      <c r="AT1441" s="16">
        <v>0</v>
      </c>
      <c r="AU1441" s="16">
        <v>5</v>
      </c>
      <c r="AV1441" s="16">
        <v>0</v>
      </c>
      <c r="AW1441" s="16">
        <v>6</v>
      </c>
      <c r="AX1441" s="10">
        <f t="shared" si="156"/>
        <v>47.06</v>
      </c>
      <c r="AY1441" s="10">
        <f t="shared" si="163"/>
        <v>0</v>
      </c>
      <c r="AZ1441" s="2" t="s">
        <v>119</v>
      </c>
      <c r="BA1441" s="10">
        <f t="shared" si="157"/>
        <v>0</v>
      </c>
      <c r="BB1441" s="36" t="s">
        <v>118</v>
      </c>
      <c r="BC1441" s="39" t="str">
        <f t="shared" si="158"/>
        <v/>
      </c>
      <c r="BD1441" s="16">
        <f t="shared" si="164"/>
        <v>47.06</v>
      </c>
      <c r="BE1441" s="10">
        <f t="shared" si="165"/>
        <v>0</v>
      </c>
      <c r="BF1441" s="12">
        <f t="shared" si="166"/>
        <v>1</v>
      </c>
      <c r="BG1441" s="12">
        <f t="shared" si="167"/>
        <v>0</v>
      </c>
      <c r="BH1441" s="9">
        <f t="shared" si="161"/>
        <v>47.06</v>
      </c>
      <c r="BI1441" s="39" t="str">
        <f t="shared" si="162"/>
        <v/>
      </c>
      <c r="BK1441" s="75"/>
    </row>
    <row r="1442" spans="1:63">
      <c r="A1442" s="2">
        <v>1439</v>
      </c>
      <c r="B1442" s="2">
        <v>2025</v>
      </c>
      <c r="C1442" s="1">
        <v>0</v>
      </c>
      <c r="D1442" s="37" t="str">
        <v>001fw000008vh21AAA</v>
      </c>
      <c r="E1442" s="37" t="str">
        <v>NEW SHIV SHAKTI HARDWARE</v>
      </c>
      <c r="F1442" s="37" t="str">
        <v>JHARKHAND</v>
      </c>
      <c r="G1442" s="37" t="str">
        <v>RANCHI</v>
      </c>
      <c r="H1442" s="37">
        <v>0</v>
      </c>
      <c r="I1442" s="37" t="str">
        <v>M/s REAL DREAMS ENTERPRISES</v>
      </c>
      <c r="J1442" s="37" t="str">
        <v>Susmit Kumar</v>
      </c>
      <c r="K1442" s="37">
        <v>0</v>
      </c>
      <c r="L1442" s="37" t="str">
        <v>001J100000PHe79IAD</v>
      </c>
      <c r="M1442" s="37" t="str">
        <v>East</v>
      </c>
      <c r="N1442" s="2">
        <v>834003</v>
      </c>
      <c r="O1442" s="2" t="str">
        <v>20JAFPK9955J2Z7</v>
      </c>
      <c r="P1442" s="2">
        <v>6204049172</v>
      </c>
      <c r="Q1442" s="2" t="str">
        <v>Oct'25</v>
      </c>
      <c r="R1442" s="2">
        <v>2026</v>
      </c>
      <c r="S1442" s="1">
        <v>0</v>
      </c>
      <c r="T1442" s="2">
        <v>370</v>
      </c>
      <c r="U1442" s="1">
        <v>1.0810810810810811E-2</v>
      </c>
      <c r="V1442" s="1" t="str">
        <v>Alien</v>
      </c>
      <c r="W1442" s="1">
        <v>0</v>
      </c>
      <c r="X1442" s="1">
        <v>0</v>
      </c>
      <c r="Y1442" s="1">
        <v>0</v>
      </c>
      <c r="Z1442" s="1">
        <v>0</v>
      </c>
      <c r="AA1442" s="1">
        <v>0</v>
      </c>
      <c r="AB1442" s="1">
        <v>0</v>
      </c>
      <c r="AC1442" s="1">
        <v>0</v>
      </c>
      <c r="AD1442" s="1">
        <v>0</v>
      </c>
      <c r="AE1442" s="1">
        <v>0</v>
      </c>
      <c r="AF1442" s="1">
        <v>0</v>
      </c>
      <c r="AG1442" s="1">
        <v>0</v>
      </c>
      <c r="AH1442" s="1">
        <v>0</v>
      </c>
      <c r="AI1442" s="1">
        <v>0</v>
      </c>
      <c r="AJ1442" s="1">
        <v>0</v>
      </c>
      <c r="AK1442" s="1">
        <v>0</v>
      </c>
      <c r="AL1442" s="1">
        <v>0</v>
      </c>
      <c r="AM1442" s="1">
        <v>0</v>
      </c>
      <c r="AN1442" s="1">
        <v>0</v>
      </c>
      <c r="AO1442" s="1">
        <v>0</v>
      </c>
      <c r="AP1442" s="1">
        <v>0</v>
      </c>
      <c r="AQ1442" s="14">
        <v>0</v>
      </c>
      <c r="AR1442" s="10">
        <v>15.01</v>
      </c>
      <c r="AS1442" s="14">
        <v>0</v>
      </c>
      <c r="AT1442" s="16">
        <v>0</v>
      </c>
      <c r="AU1442" s="16">
        <v>12</v>
      </c>
      <c r="AV1442" s="16">
        <v>0</v>
      </c>
      <c r="AW1442" s="16">
        <v>3</v>
      </c>
      <c r="AX1442" s="10">
        <f t="shared" si="156"/>
        <v>30.009999999999998</v>
      </c>
      <c r="AY1442" s="10">
        <f t="shared" si="163"/>
        <v>0</v>
      </c>
      <c r="AZ1442" s="2" t="s">
        <v>119</v>
      </c>
      <c r="BA1442" s="10">
        <f t="shared" si="157"/>
        <v>0</v>
      </c>
      <c r="BB1442" s="36" t="s">
        <v>118</v>
      </c>
      <c r="BC1442" s="39" t="str">
        <f t="shared" si="158"/>
        <v/>
      </c>
      <c r="BD1442" s="16">
        <f t="shared" si="164"/>
        <v>30.009999999999998</v>
      </c>
      <c r="BE1442" s="10">
        <f t="shared" si="165"/>
        <v>0</v>
      </c>
      <c r="BF1442" s="12">
        <f t="shared" si="166"/>
        <v>1</v>
      </c>
      <c r="BG1442" s="12">
        <f t="shared" si="167"/>
        <v>0</v>
      </c>
      <c r="BH1442" s="9">
        <f t="shared" si="161"/>
        <v>30.009999999999998</v>
      </c>
      <c r="BI1442" s="39" t="str">
        <f t="shared" si="162"/>
        <v/>
      </c>
      <c r="BK1442" s="75"/>
    </row>
    <row r="1443" spans="1:63">
      <c r="A1443" s="2">
        <v>1440</v>
      </c>
      <c r="B1443" s="2">
        <v>2025</v>
      </c>
      <c r="C1443" s="1">
        <v>0</v>
      </c>
      <c r="D1443" s="37" t="str">
        <v>001fw000007oJJcAAM</v>
      </c>
      <c r="E1443" s="37" t="str">
        <v>STANDARD BUILDING SOLUTIONS</v>
      </c>
      <c r="F1443" s="37" t="str">
        <v>JAMMU AND KASHMIR</v>
      </c>
      <c r="G1443" s="37" t="str">
        <v>REASI</v>
      </c>
      <c r="H1443" s="37">
        <v>0</v>
      </c>
      <c r="I1443" s="37" t="str">
        <v>AGGARWAL TRADERS</v>
      </c>
      <c r="J1443" s="37" t="str">
        <v>bhanu ayush</v>
      </c>
      <c r="K1443" s="37">
        <v>0</v>
      </c>
      <c r="L1443" s="37" t="str">
        <v>0015g00001gvNHH</v>
      </c>
      <c r="M1443" s="37" t="str">
        <v>North</v>
      </c>
      <c r="N1443" s="2">
        <v>182301</v>
      </c>
      <c r="O1443" s="2" t="str">
        <v>01BZKPG3992H1ZC</v>
      </c>
      <c r="P1443" s="2">
        <v>9070071967</v>
      </c>
      <c r="Q1443" s="2" t="str">
        <v>Oct'25</v>
      </c>
      <c r="R1443" s="2">
        <v>2026</v>
      </c>
      <c r="S1443" s="1">
        <v>0</v>
      </c>
      <c r="T1443" s="2">
        <v>8</v>
      </c>
      <c r="U1443" s="1">
        <v>0.34125000000000005</v>
      </c>
      <c r="V1443" s="1" t="str">
        <v>Friendly</v>
      </c>
      <c r="W1443" s="1">
        <v>0</v>
      </c>
      <c r="X1443" s="1">
        <v>0</v>
      </c>
      <c r="Y1443" s="1">
        <v>0</v>
      </c>
      <c r="Z1443" s="1">
        <v>0</v>
      </c>
      <c r="AA1443" s="1">
        <v>0</v>
      </c>
      <c r="AB1443" s="1">
        <v>0</v>
      </c>
      <c r="AC1443" s="1">
        <v>0</v>
      </c>
      <c r="AD1443" s="1">
        <v>0</v>
      </c>
      <c r="AE1443" s="1">
        <v>0</v>
      </c>
      <c r="AF1443" s="1">
        <v>0</v>
      </c>
      <c r="AG1443" s="1">
        <v>0</v>
      </c>
      <c r="AH1443" s="1">
        <v>0</v>
      </c>
      <c r="AI1443" s="1">
        <v>0</v>
      </c>
      <c r="AJ1443" s="1">
        <v>0</v>
      </c>
      <c r="AK1443" s="1">
        <v>0</v>
      </c>
      <c r="AL1443" s="1">
        <v>0</v>
      </c>
      <c r="AM1443" s="1">
        <v>0</v>
      </c>
      <c r="AN1443" s="1">
        <v>0</v>
      </c>
      <c r="AO1443" s="1">
        <v>0</v>
      </c>
      <c r="AP1443" s="1">
        <v>0</v>
      </c>
      <c r="AQ1443" s="14">
        <v>0</v>
      </c>
      <c r="AR1443" s="10">
        <v>10</v>
      </c>
      <c r="AS1443" s="14">
        <v>5.92</v>
      </c>
      <c r="AT1443" s="16">
        <v>2.91</v>
      </c>
      <c r="AU1443" s="16">
        <v>0</v>
      </c>
      <c r="AV1443" s="16">
        <v>5.28</v>
      </c>
      <c r="AW1443" s="16" t="str">
        <v/>
      </c>
      <c r="AX1443" s="10">
        <f t="shared" si="156"/>
        <v>24.11</v>
      </c>
      <c r="AY1443" s="10">
        <f t="shared" si="163"/>
        <v>0</v>
      </c>
      <c r="AZ1443" s="2" t="s">
        <v>119</v>
      </c>
      <c r="BA1443" s="10">
        <f t="shared" si="157"/>
        <v>0</v>
      </c>
      <c r="BB1443" s="36" t="s">
        <v>118</v>
      </c>
      <c r="BC1443" s="39" t="str">
        <f t="shared" si="158"/>
        <v/>
      </c>
      <c r="BD1443" s="16">
        <f t="shared" si="164"/>
        <v>24.11</v>
      </c>
      <c r="BE1443" s="10">
        <f t="shared" si="165"/>
        <v>0</v>
      </c>
      <c r="BF1443" s="12">
        <f t="shared" si="166"/>
        <v>1</v>
      </c>
      <c r="BG1443" s="12">
        <f t="shared" si="167"/>
        <v>0</v>
      </c>
      <c r="BH1443" s="9">
        <f t="shared" si="161"/>
        <v>24.11</v>
      </c>
      <c r="BI1443" s="39" t="str">
        <f t="shared" si="162"/>
        <v/>
      </c>
      <c r="BK1443" s="75"/>
    </row>
    <row r="1444" spans="1:63">
      <c r="A1444" s="2">
        <v>1441</v>
      </c>
      <c r="B1444" s="2">
        <v>2025</v>
      </c>
      <c r="C1444" s="1">
        <v>0</v>
      </c>
      <c r="D1444" s="37" t="str">
        <v>001J100000VnWBQIA3</v>
      </c>
      <c r="E1444" s="37" t="str">
        <v>GUPTA HARDWARE</v>
      </c>
      <c r="F1444" s="37" t="str">
        <v>WEST BENGAL</v>
      </c>
      <c r="G1444" s="37" t="str">
        <v>PASCHIM BARDHAMAN</v>
      </c>
      <c r="H1444" s="37">
        <v>0</v>
      </c>
      <c r="I1444" s="37" t="str">
        <v>JAI MATA DI STEELS</v>
      </c>
      <c r="J1444" s="37" t="str">
        <v>Sambit Majumdar</v>
      </c>
      <c r="K1444" s="37">
        <v>0</v>
      </c>
      <c r="L1444" s="37" t="str">
        <v>001J100000RydNHIA2</v>
      </c>
      <c r="M1444" s="37" t="str">
        <v>East</v>
      </c>
      <c r="N1444" s="2">
        <v>713359</v>
      </c>
      <c r="O1444" s="2" t="str">
        <v>19AHOPG4653N1ZO</v>
      </c>
      <c r="P1444" s="2">
        <v>9332205045</v>
      </c>
      <c r="Q1444" s="2" t="str">
        <v>Oct'25</v>
      </c>
      <c r="R1444" s="2">
        <v>2026</v>
      </c>
      <c r="S1444" s="1">
        <v>0</v>
      </c>
      <c r="T1444" s="2">
        <v>160</v>
      </c>
      <c r="U1444" s="1">
        <v>0</v>
      </c>
      <c r="V1444" s="1" t="str">
        <v>Challenger</v>
      </c>
      <c r="W1444" s="1">
        <v>0</v>
      </c>
      <c r="X1444" s="1">
        <v>0</v>
      </c>
      <c r="Y1444" s="1">
        <v>0</v>
      </c>
      <c r="Z1444" s="1">
        <v>0</v>
      </c>
      <c r="AA1444" s="1">
        <v>0</v>
      </c>
      <c r="AB1444" s="1">
        <v>0</v>
      </c>
      <c r="AC1444" s="1">
        <v>0</v>
      </c>
      <c r="AD1444" s="1">
        <v>0</v>
      </c>
      <c r="AE1444" s="1">
        <v>0</v>
      </c>
      <c r="AF1444" s="1">
        <v>0</v>
      </c>
      <c r="AG1444" s="1">
        <v>0</v>
      </c>
      <c r="AH1444" s="1">
        <v>0</v>
      </c>
      <c r="AI1444" s="1">
        <v>0</v>
      </c>
      <c r="AJ1444" s="1">
        <v>0</v>
      </c>
      <c r="AK1444" s="1">
        <v>0</v>
      </c>
      <c r="AL1444" s="1">
        <v>0</v>
      </c>
      <c r="AM1444" s="1">
        <v>0</v>
      </c>
      <c r="AN1444" s="1">
        <v>0</v>
      </c>
      <c r="AO1444" s="1">
        <v>0</v>
      </c>
      <c r="AP1444" s="1">
        <v>0</v>
      </c>
      <c r="AQ1444" s="14">
        <v>0</v>
      </c>
      <c r="AR1444" s="10">
        <v>25.19</v>
      </c>
      <c r="AS1444" s="14">
        <v>0</v>
      </c>
      <c r="AT1444" s="16">
        <v>0</v>
      </c>
      <c r="AU1444" s="16">
        <v>0</v>
      </c>
      <c r="AV1444" s="16">
        <v>0</v>
      </c>
      <c r="AW1444" s="16" t="str">
        <v/>
      </c>
      <c r="AX1444" s="10">
        <f t="shared" si="156"/>
        <v>25.19</v>
      </c>
      <c r="AY1444" s="10">
        <f t="shared" si="163"/>
        <v>0</v>
      </c>
      <c r="AZ1444" s="2" t="s">
        <v>119</v>
      </c>
      <c r="BA1444" s="10">
        <f t="shared" si="157"/>
        <v>0</v>
      </c>
      <c r="BB1444" s="36" t="s">
        <v>118</v>
      </c>
      <c r="BC1444" s="39" t="str">
        <f t="shared" si="158"/>
        <v/>
      </c>
      <c r="BD1444" s="16">
        <f t="shared" si="164"/>
        <v>25.19</v>
      </c>
      <c r="BE1444" s="10">
        <f t="shared" si="165"/>
        <v>0</v>
      </c>
      <c r="BF1444" s="12">
        <f t="shared" si="166"/>
        <v>1</v>
      </c>
      <c r="BG1444" s="12">
        <f t="shared" si="167"/>
        <v>0</v>
      </c>
      <c r="BH1444" s="9">
        <f t="shared" si="161"/>
        <v>25.19</v>
      </c>
      <c r="BI1444" s="39" t="str">
        <f t="shared" si="162"/>
        <v/>
      </c>
      <c r="BK1444" s="75"/>
    </row>
    <row r="1445" spans="1:63">
      <c r="A1445" s="2">
        <v>1442</v>
      </c>
      <c r="B1445" s="2">
        <v>2025</v>
      </c>
      <c r="C1445" s="1">
        <v>0</v>
      </c>
      <c r="D1445" s="37" t="str">
        <v>0015g00001W4Bg4AAF</v>
      </c>
      <c r="E1445" s="37" t="str">
        <v>M/S JAGNATH ENTRPRISES</v>
      </c>
      <c r="F1445" s="37" t="str">
        <v>UTTARAKHAND</v>
      </c>
      <c r="G1445" s="37" t="str">
        <v>NAINITAL</v>
      </c>
      <c r="H1445" s="37" t="str">
        <v>Haldwani</v>
      </c>
      <c r="I1445" s="37" t="str">
        <v>SHIVA SALES INDIA CORPORATION</v>
      </c>
      <c r="J1445" s="37" t="str">
        <v>Manoj Yadav</v>
      </c>
      <c r="K1445" s="37">
        <v>0</v>
      </c>
      <c r="L1445" s="37" t="str">
        <v>C12821</v>
      </c>
      <c r="M1445" s="37" t="str">
        <v>North</v>
      </c>
      <c r="N1445" s="2">
        <v>263139</v>
      </c>
      <c r="O1445" s="2" t="str">
        <v>05ASQPB9012R1ZA</v>
      </c>
      <c r="P1445" s="2">
        <v>9758309904</v>
      </c>
      <c r="Q1445" s="2" t="str">
        <v>Oct'25</v>
      </c>
      <c r="R1445" s="2">
        <v>2026</v>
      </c>
      <c r="S1445" s="1">
        <v>0</v>
      </c>
      <c r="T1445" s="2">
        <v>60</v>
      </c>
      <c r="U1445" s="1">
        <v>0</v>
      </c>
      <c r="V1445" s="1" t="str">
        <v>Challenger</v>
      </c>
      <c r="W1445" s="1">
        <v>0</v>
      </c>
      <c r="X1445" s="1">
        <v>0</v>
      </c>
      <c r="Y1445" s="1">
        <v>0</v>
      </c>
      <c r="Z1445" s="1">
        <v>0</v>
      </c>
      <c r="AA1445" s="1">
        <v>0</v>
      </c>
      <c r="AB1445" s="1">
        <v>0</v>
      </c>
      <c r="AC1445" s="1">
        <v>0</v>
      </c>
      <c r="AD1445" s="1">
        <v>0</v>
      </c>
      <c r="AE1445" s="1">
        <v>0</v>
      </c>
      <c r="AF1445" s="1">
        <v>0</v>
      </c>
      <c r="AG1445" s="1">
        <v>0</v>
      </c>
      <c r="AH1445" s="1">
        <v>0</v>
      </c>
      <c r="AI1445" s="1">
        <v>0</v>
      </c>
      <c r="AJ1445" s="1">
        <v>0</v>
      </c>
      <c r="AK1445" s="1">
        <v>0</v>
      </c>
      <c r="AL1445" s="1">
        <v>0</v>
      </c>
      <c r="AM1445" s="1">
        <v>0</v>
      </c>
      <c r="AN1445" s="1">
        <v>0</v>
      </c>
      <c r="AO1445" s="1">
        <v>0</v>
      </c>
      <c r="AP1445" s="1">
        <v>0</v>
      </c>
      <c r="AQ1445" s="14">
        <v>0</v>
      </c>
      <c r="AR1445" s="10">
        <v>10</v>
      </c>
      <c r="AS1445" s="14">
        <v>0</v>
      </c>
      <c r="AT1445" s="16">
        <v>0</v>
      </c>
      <c r="AU1445" s="16">
        <v>0</v>
      </c>
      <c r="AV1445" s="16">
        <v>0</v>
      </c>
      <c r="AW1445" s="16" t="str">
        <v/>
      </c>
      <c r="AX1445" s="10">
        <f t="shared" si="156"/>
        <v>10</v>
      </c>
      <c r="AY1445" s="10">
        <f t="shared" si="163"/>
        <v>0</v>
      </c>
      <c r="AZ1445" s="2" t="s">
        <v>119</v>
      </c>
      <c r="BA1445" s="10">
        <f t="shared" si="157"/>
        <v>0</v>
      </c>
      <c r="BB1445" s="36" t="s">
        <v>118</v>
      </c>
      <c r="BC1445" s="39" t="str">
        <f t="shared" si="158"/>
        <v/>
      </c>
      <c r="BD1445" s="16">
        <f t="shared" si="164"/>
        <v>10</v>
      </c>
      <c r="BE1445" s="10">
        <f t="shared" si="165"/>
        <v>0</v>
      </c>
      <c r="BF1445" s="12">
        <f t="shared" si="166"/>
        <v>1</v>
      </c>
      <c r="BG1445" s="12">
        <f t="shared" si="167"/>
        <v>0</v>
      </c>
      <c r="BH1445" s="9">
        <f t="shared" si="161"/>
        <v>10</v>
      </c>
      <c r="BI1445" s="39" t="str">
        <f t="shared" si="162"/>
        <v/>
      </c>
      <c r="BK1445" s="75"/>
    </row>
    <row r="1446" spans="1:63">
      <c r="A1446" s="2">
        <v>1443</v>
      </c>
      <c r="B1446" s="2">
        <v>2025</v>
      </c>
      <c r="C1446" s="1">
        <v>0</v>
      </c>
      <c r="D1446" s="37" t="str">
        <v>0015g00001UBHlrAAH</v>
      </c>
      <c r="E1446" s="37" t="str">
        <v>SHUBHAM ENTERPRISES</v>
      </c>
      <c r="F1446" s="37" t="str">
        <v>UTTARAKHAND</v>
      </c>
      <c r="G1446" s="37" t="str">
        <v>DEHRADUN</v>
      </c>
      <c r="H1446" s="37" t="str">
        <v>Dehradun</v>
      </c>
      <c r="I1446" s="37" t="str">
        <v>SHIVA SALES INDIA CORPORATION</v>
      </c>
      <c r="J1446" s="37" t="str">
        <v>Ravi Kumar</v>
      </c>
      <c r="K1446" s="37">
        <v>0</v>
      </c>
      <c r="L1446" s="37" t="str">
        <v>C12821</v>
      </c>
      <c r="M1446" s="37" t="str">
        <v>North</v>
      </c>
      <c r="N1446" s="2">
        <v>248001</v>
      </c>
      <c r="O1446" s="2" t="str">
        <v>ABYPK9667Q1Z9</v>
      </c>
      <c r="P1446" s="2">
        <v>9837017103</v>
      </c>
      <c r="Q1446" s="2" t="str">
        <v>Oct'25</v>
      </c>
      <c r="R1446" s="2">
        <v>2026</v>
      </c>
      <c r="S1446" s="1">
        <v>0</v>
      </c>
      <c r="T1446" s="2">
        <v>75</v>
      </c>
      <c r="U1446" s="1">
        <v>0</v>
      </c>
      <c r="V1446" s="1" t="str">
        <v>Challenger</v>
      </c>
      <c r="W1446" s="1">
        <v>0</v>
      </c>
      <c r="X1446" s="1">
        <v>0</v>
      </c>
      <c r="Y1446" s="1">
        <v>0</v>
      </c>
      <c r="Z1446" s="1">
        <v>0</v>
      </c>
      <c r="AA1446" s="1">
        <v>0</v>
      </c>
      <c r="AB1446" s="1">
        <v>0</v>
      </c>
      <c r="AC1446" s="1">
        <v>0</v>
      </c>
      <c r="AD1446" s="1">
        <v>0</v>
      </c>
      <c r="AE1446" s="1">
        <v>0</v>
      </c>
      <c r="AF1446" s="1">
        <v>0</v>
      </c>
      <c r="AG1446" s="1">
        <v>0</v>
      </c>
      <c r="AH1446" s="1">
        <v>0</v>
      </c>
      <c r="AI1446" s="1">
        <v>0</v>
      </c>
      <c r="AJ1446" s="1">
        <v>0</v>
      </c>
      <c r="AK1446" s="1">
        <v>0</v>
      </c>
      <c r="AL1446" s="1">
        <v>0</v>
      </c>
      <c r="AM1446" s="1">
        <v>0</v>
      </c>
      <c r="AN1446" s="1">
        <v>0</v>
      </c>
      <c r="AO1446" s="1">
        <v>0</v>
      </c>
      <c r="AP1446" s="1">
        <v>0</v>
      </c>
      <c r="AQ1446" s="14">
        <v>0</v>
      </c>
      <c r="AR1446" s="10">
        <v>3</v>
      </c>
      <c r="AS1446" s="14">
        <v>0</v>
      </c>
      <c r="AT1446" s="16">
        <v>0</v>
      </c>
      <c r="AU1446" s="16">
        <v>0</v>
      </c>
      <c r="AV1446" s="16">
        <v>0</v>
      </c>
      <c r="AW1446" s="16" t="str">
        <v/>
      </c>
      <c r="AX1446" s="10">
        <f t="shared" si="156"/>
        <v>3</v>
      </c>
      <c r="AY1446" s="10">
        <f t="shared" si="163"/>
        <v>0</v>
      </c>
      <c r="AZ1446" s="2" t="s">
        <v>119</v>
      </c>
      <c r="BA1446" s="10">
        <f t="shared" si="157"/>
        <v>0</v>
      </c>
      <c r="BB1446" s="36" t="s">
        <v>118</v>
      </c>
      <c r="BC1446" s="39" t="str">
        <f t="shared" si="158"/>
        <v/>
      </c>
      <c r="BD1446" s="16">
        <f t="shared" si="164"/>
        <v>3</v>
      </c>
      <c r="BE1446" s="10">
        <f t="shared" si="165"/>
        <v>0</v>
      </c>
      <c r="BF1446" s="12">
        <f t="shared" si="166"/>
        <v>1</v>
      </c>
      <c r="BG1446" s="12">
        <f t="shared" si="167"/>
        <v>0</v>
      </c>
      <c r="BH1446" s="9">
        <f t="shared" si="161"/>
        <v>3</v>
      </c>
      <c r="BI1446" s="39" t="str">
        <f t="shared" si="162"/>
        <v/>
      </c>
      <c r="BK1446" s="75"/>
    </row>
    <row r="1447" spans="1:63">
      <c r="A1447" s="2">
        <v>1444</v>
      </c>
      <c r="B1447" s="2">
        <v>2025</v>
      </c>
      <c r="C1447" s="1">
        <v>0</v>
      </c>
      <c r="D1447" s="37" t="str">
        <v>0015g00001X2XdjAAF</v>
      </c>
      <c r="E1447" s="37" t="str">
        <v>SHIVANSH INFRA AND CONSTRUCTION</v>
      </c>
      <c r="F1447" s="37" t="str">
        <v>MADHYA PRADESH</v>
      </c>
      <c r="G1447" s="37" t="str">
        <v>INDORE</v>
      </c>
      <c r="H1447" s="37" t="str">
        <v>Indore</v>
      </c>
      <c r="I1447" s="37" t="str">
        <v>R. K. ENTERPRISES</v>
      </c>
      <c r="J1447" s="37" t="str">
        <v>Yogeshwar Richhariya</v>
      </c>
      <c r="K1447" s="37">
        <v>0</v>
      </c>
      <c r="L1447" s="37" t="str">
        <v>001J1000005ZfroIAC</v>
      </c>
      <c r="M1447" s="37" t="str">
        <v>Central</v>
      </c>
      <c r="N1447" s="2">
        <v>452010</v>
      </c>
      <c r="O1447" s="2" t="str">
        <v>23FVPPS4932E1Z9</v>
      </c>
      <c r="P1447" s="2">
        <v>9009304000</v>
      </c>
      <c r="Q1447" s="2" t="str">
        <v>Oct'25</v>
      </c>
      <c r="R1447" s="2">
        <v>2026</v>
      </c>
      <c r="S1447" s="1">
        <v>0</v>
      </c>
      <c r="T1447" s="2">
        <v>50</v>
      </c>
      <c r="U1447" s="1">
        <v>0</v>
      </c>
      <c r="V1447" s="1" t="str">
        <v>Minor</v>
      </c>
      <c r="W1447" s="1">
        <v>0</v>
      </c>
      <c r="X1447" s="1">
        <v>0</v>
      </c>
      <c r="Y1447" s="1">
        <v>0</v>
      </c>
      <c r="Z1447" s="1">
        <v>0</v>
      </c>
      <c r="AA1447" s="1">
        <v>0</v>
      </c>
      <c r="AB1447" s="1">
        <v>0</v>
      </c>
      <c r="AC1447" s="1">
        <v>0</v>
      </c>
      <c r="AD1447" s="1">
        <v>0</v>
      </c>
      <c r="AE1447" s="1">
        <v>0</v>
      </c>
      <c r="AF1447" s="1">
        <v>0</v>
      </c>
      <c r="AG1447" s="1">
        <v>0</v>
      </c>
      <c r="AH1447" s="1">
        <v>0</v>
      </c>
      <c r="AI1447" s="1">
        <v>0</v>
      </c>
      <c r="AJ1447" s="1">
        <v>0</v>
      </c>
      <c r="AK1447" s="1">
        <v>0</v>
      </c>
      <c r="AL1447" s="1">
        <v>0</v>
      </c>
      <c r="AM1447" s="1">
        <v>0</v>
      </c>
      <c r="AN1447" s="1">
        <v>0</v>
      </c>
      <c r="AO1447" s="1">
        <v>0</v>
      </c>
      <c r="AP1447" s="1">
        <v>0</v>
      </c>
      <c r="AQ1447" s="14">
        <v>0</v>
      </c>
      <c r="AR1447" s="10">
        <v>3</v>
      </c>
      <c r="AS1447" s="14">
        <v>0</v>
      </c>
      <c r="AT1447" s="16">
        <v>0</v>
      </c>
      <c r="AU1447" s="16">
        <v>0</v>
      </c>
      <c r="AV1447" s="16">
        <v>0</v>
      </c>
      <c r="AW1447" s="16" t="str">
        <v/>
      </c>
      <c r="AX1447" s="10">
        <f t="shared" si="156"/>
        <v>3</v>
      </c>
      <c r="AY1447" s="10">
        <f t="shared" si="163"/>
        <v>0</v>
      </c>
      <c r="AZ1447" s="2" t="s">
        <v>119</v>
      </c>
      <c r="BA1447" s="10">
        <f t="shared" si="157"/>
        <v>0</v>
      </c>
      <c r="BB1447" s="36" t="s">
        <v>118</v>
      </c>
      <c r="BC1447" s="39" t="str">
        <f t="shared" si="158"/>
        <v/>
      </c>
      <c r="BD1447" s="16">
        <f t="shared" si="164"/>
        <v>3</v>
      </c>
      <c r="BE1447" s="10">
        <f t="shared" si="165"/>
        <v>0</v>
      </c>
      <c r="BF1447" s="12">
        <f t="shared" si="166"/>
        <v>1</v>
      </c>
      <c r="BG1447" s="12">
        <f t="shared" si="167"/>
        <v>0</v>
      </c>
      <c r="BH1447" s="9">
        <f t="shared" si="161"/>
        <v>3</v>
      </c>
      <c r="BI1447" s="39" t="str">
        <f t="shared" si="162"/>
        <v/>
      </c>
      <c r="BK1447" s="75"/>
    </row>
    <row r="1448" spans="1:63">
      <c r="A1448" s="2">
        <v>1445</v>
      </c>
      <c r="B1448" s="2">
        <v>2025</v>
      </c>
      <c r="C1448" s="1">
        <v>0</v>
      </c>
      <c r="D1448" s="37" t="str">
        <v>001J100000RTWrPIAX</v>
      </c>
      <c r="E1448" s="37" t="str">
        <v>TANU TRADERS</v>
      </c>
      <c r="F1448" s="37" t="str">
        <v>MADHYA PRADESH</v>
      </c>
      <c r="G1448" s="37" t="str">
        <v>INDORE</v>
      </c>
      <c r="H1448" s="37" t="str">
        <v>Indore</v>
      </c>
      <c r="I1448" s="37" t="str">
        <v>R. K. ENTERPRISES</v>
      </c>
      <c r="J1448" s="37" t="str">
        <v>Yogeshwar Richhariya</v>
      </c>
      <c r="K1448" s="37">
        <v>0</v>
      </c>
      <c r="L1448" s="37" t="str">
        <v>001J1000005ZfroIAC</v>
      </c>
      <c r="M1448" s="37" t="str">
        <v>Central</v>
      </c>
      <c r="N1448" s="2">
        <v>452006</v>
      </c>
      <c r="O1448" s="2" t="str">
        <v>23ANQPC1710L1Z8</v>
      </c>
      <c r="P1448" s="2">
        <v>7580896153</v>
      </c>
      <c r="Q1448" s="2" t="str">
        <v>Oct'25</v>
      </c>
      <c r="R1448" s="2">
        <v>2026</v>
      </c>
      <c r="S1448" s="1">
        <v>0</v>
      </c>
      <c r="T1448" s="2">
        <v>50</v>
      </c>
      <c r="U1448" s="1">
        <v>0</v>
      </c>
      <c r="V1448" s="1" t="str">
        <v>Minor</v>
      </c>
      <c r="W1448" s="1">
        <v>0</v>
      </c>
      <c r="X1448" s="1">
        <v>0</v>
      </c>
      <c r="Y1448" s="1">
        <v>0</v>
      </c>
      <c r="Z1448" s="1">
        <v>0</v>
      </c>
      <c r="AA1448" s="1">
        <v>0</v>
      </c>
      <c r="AB1448" s="1">
        <v>0</v>
      </c>
      <c r="AC1448" s="1">
        <v>0</v>
      </c>
      <c r="AD1448" s="1">
        <v>0</v>
      </c>
      <c r="AE1448" s="1">
        <v>0</v>
      </c>
      <c r="AF1448" s="1">
        <v>0</v>
      </c>
      <c r="AG1448" s="1">
        <v>0</v>
      </c>
      <c r="AH1448" s="1">
        <v>0</v>
      </c>
      <c r="AI1448" s="1">
        <v>0</v>
      </c>
      <c r="AJ1448" s="1">
        <v>0</v>
      </c>
      <c r="AK1448" s="1">
        <v>0</v>
      </c>
      <c r="AL1448" s="1">
        <v>0</v>
      </c>
      <c r="AM1448" s="1">
        <v>0</v>
      </c>
      <c r="AN1448" s="1">
        <v>0</v>
      </c>
      <c r="AO1448" s="1">
        <v>0</v>
      </c>
      <c r="AP1448" s="1">
        <v>0</v>
      </c>
      <c r="AQ1448" s="14">
        <v>0</v>
      </c>
      <c r="AR1448" s="10">
        <v>1.5</v>
      </c>
      <c r="AS1448" s="14">
        <v>0</v>
      </c>
      <c r="AT1448" s="16">
        <v>0</v>
      </c>
      <c r="AU1448" s="16">
        <v>0</v>
      </c>
      <c r="AV1448" s="16">
        <v>0</v>
      </c>
      <c r="AW1448" s="16" t="str">
        <v/>
      </c>
      <c r="AX1448" s="10">
        <f t="shared" si="156"/>
        <v>1.5</v>
      </c>
      <c r="AY1448" s="10">
        <f t="shared" si="163"/>
        <v>0</v>
      </c>
      <c r="AZ1448" s="2" t="s">
        <v>119</v>
      </c>
      <c r="BA1448" s="10">
        <f t="shared" si="157"/>
        <v>0</v>
      </c>
      <c r="BB1448" s="36" t="s">
        <v>118</v>
      </c>
      <c r="BC1448" s="39" t="str">
        <f t="shared" si="158"/>
        <v/>
      </c>
      <c r="BD1448" s="16">
        <f t="shared" si="164"/>
        <v>1.5</v>
      </c>
      <c r="BE1448" s="10">
        <f t="shared" si="165"/>
        <v>0</v>
      </c>
      <c r="BF1448" s="12">
        <f t="shared" si="166"/>
        <v>1</v>
      </c>
      <c r="BG1448" s="12">
        <f t="shared" si="167"/>
        <v>0</v>
      </c>
      <c r="BH1448" s="9">
        <f t="shared" si="161"/>
        <v>1.5</v>
      </c>
      <c r="BI1448" s="39" t="str">
        <f t="shared" si="162"/>
        <v/>
      </c>
      <c r="BK1448" s="75"/>
    </row>
    <row r="1449" spans="1:63">
      <c r="A1449" s="2">
        <v>1446</v>
      </c>
      <c r="B1449" s="2">
        <v>2025</v>
      </c>
      <c r="C1449" s="1">
        <v>0</v>
      </c>
      <c r="D1449" s="37" t="str">
        <v>001J1000006V8kAIAS</v>
      </c>
      <c r="E1449" s="37" t="str">
        <v>Kalyan Iron And Steel Private Limited Palda</v>
      </c>
      <c r="F1449" s="37" t="str">
        <v>MADHYA PRADESH</v>
      </c>
      <c r="G1449" s="37" t="str">
        <v>INDORE</v>
      </c>
      <c r="H1449" s="37" t="str">
        <v>Indore</v>
      </c>
      <c r="I1449" s="37" t="str">
        <v>R. K. ENTERPRISES</v>
      </c>
      <c r="J1449" s="37" t="str">
        <v>Yogeshwar Richhariya</v>
      </c>
      <c r="K1449" s="37">
        <v>0</v>
      </c>
      <c r="L1449" s="37" t="str">
        <v>001J1000005ZfroIAC</v>
      </c>
      <c r="M1449" s="37" t="str">
        <v>Central</v>
      </c>
      <c r="N1449" s="2">
        <v>452020</v>
      </c>
      <c r="O1449" s="2" t="str">
        <v>24AACCK8986G1Z7</v>
      </c>
      <c r="P1449" s="2">
        <v>9302000577</v>
      </c>
      <c r="Q1449" s="2" t="str">
        <v>Oct'25</v>
      </c>
      <c r="R1449" s="2">
        <v>2026</v>
      </c>
      <c r="S1449" s="1">
        <v>0</v>
      </c>
      <c r="T1449" s="2">
        <v>60</v>
      </c>
      <c r="U1449" s="1">
        <v>0</v>
      </c>
      <c r="V1449" s="1" t="str">
        <v>Challenger</v>
      </c>
      <c r="W1449" s="1">
        <v>0</v>
      </c>
      <c r="X1449" s="1">
        <v>0</v>
      </c>
      <c r="Y1449" s="1">
        <v>0</v>
      </c>
      <c r="Z1449" s="1">
        <v>0</v>
      </c>
      <c r="AA1449" s="1">
        <v>0</v>
      </c>
      <c r="AB1449" s="1">
        <v>0</v>
      </c>
      <c r="AC1449" s="1">
        <v>0</v>
      </c>
      <c r="AD1449" s="1">
        <v>0</v>
      </c>
      <c r="AE1449" s="1">
        <v>0</v>
      </c>
      <c r="AF1449" s="1">
        <v>0</v>
      </c>
      <c r="AG1449" s="1">
        <v>0</v>
      </c>
      <c r="AH1449" s="1">
        <v>0</v>
      </c>
      <c r="AI1449" s="1">
        <v>0</v>
      </c>
      <c r="AJ1449" s="1">
        <v>0</v>
      </c>
      <c r="AK1449" s="1">
        <v>0</v>
      </c>
      <c r="AL1449" s="1">
        <v>0</v>
      </c>
      <c r="AM1449" s="1">
        <v>0</v>
      </c>
      <c r="AN1449" s="1">
        <v>0</v>
      </c>
      <c r="AO1449" s="1">
        <v>0</v>
      </c>
      <c r="AP1449" s="1">
        <v>0</v>
      </c>
      <c r="AQ1449" s="14">
        <v>0</v>
      </c>
      <c r="AR1449" s="10">
        <v>2</v>
      </c>
      <c r="AS1449" s="14">
        <v>0</v>
      </c>
      <c r="AT1449" s="16">
        <v>0</v>
      </c>
      <c r="AU1449" s="16">
        <v>0</v>
      </c>
      <c r="AV1449" s="16">
        <v>0</v>
      </c>
      <c r="AW1449" s="16" t="str">
        <v/>
      </c>
      <c r="AX1449" s="10">
        <f t="shared" si="156"/>
        <v>2</v>
      </c>
      <c r="AY1449" s="10">
        <f t="shared" si="163"/>
        <v>0</v>
      </c>
      <c r="AZ1449" s="2" t="s">
        <v>119</v>
      </c>
      <c r="BA1449" s="10">
        <f t="shared" si="157"/>
        <v>0</v>
      </c>
      <c r="BB1449" s="36" t="s">
        <v>118</v>
      </c>
      <c r="BC1449" s="39" t="str">
        <f t="shared" si="158"/>
        <v/>
      </c>
      <c r="BD1449" s="16">
        <f t="shared" si="164"/>
        <v>2</v>
      </c>
      <c r="BE1449" s="10">
        <f t="shared" si="165"/>
        <v>0</v>
      </c>
      <c r="BF1449" s="12">
        <f t="shared" si="166"/>
        <v>1</v>
      </c>
      <c r="BG1449" s="12">
        <f t="shared" si="167"/>
        <v>0</v>
      </c>
      <c r="BH1449" s="9">
        <f t="shared" si="161"/>
        <v>2</v>
      </c>
      <c r="BI1449" s="39" t="str">
        <f t="shared" si="162"/>
        <v/>
      </c>
      <c r="BK1449" s="75"/>
    </row>
    <row r="1450" spans="1:63">
      <c r="A1450" s="2">
        <v>1447</v>
      </c>
      <c r="B1450" s="2">
        <v>2025</v>
      </c>
      <c r="C1450" s="1">
        <v>0</v>
      </c>
      <c r="D1450" s="37" t="str">
        <v>0015g00001YPzFLAA1</v>
      </c>
      <c r="E1450" s="37" t="str">
        <v>NEW SHUBHAM TRADERS</v>
      </c>
      <c r="F1450" s="37" t="str">
        <v>MADHYA PRADESH</v>
      </c>
      <c r="G1450" s="37" t="str">
        <v>INDORE</v>
      </c>
      <c r="H1450" s="37" t="str">
        <v>Indore</v>
      </c>
      <c r="I1450" s="37" t="str">
        <v>R. K. ENTERPRISES</v>
      </c>
      <c r="J1450" s="37" t="str">
        <v>Yogeshwar Richhariya</v>
      </c>
      <c r="K1450" s="37">
        <v>0</v>
      </c>
      <c r="L1450" s="37" t="str">
        <v>001J1000005ZfroIAC</v>
      </c>
      <c r="M1450" s="37" t="str">
        <v>Central</v>
      </c>
      <c r="N1450" s="2">
        <v>452010</v>
      </c>
      <c r="O1450" s="2" t="str">
        <v>23AEPPT7290G1ZZ</v>
      </c>
      <c r="P1450" s="2">
        <v>9302102045</v>
      </c>
      <c r="Q1450" s="2" t="str">
        <v>Oct'25</v>
      </c>
      <c r="R1450" s="2">
        <v>2026</v>
      </c>
      <c r="S1450" s="1">
        <v>0</v>
      </c>
      <c r="T1450" s="2">
        <v>20</v>
      </c>
      <c r="U1450" s="1">
        <v>0</v>
      </c>
      <c r="V1450" s="1" t="str">
        <v>Minor</v>
      </c>
      <c r="W1450" s="1">
        <v>0</v>
      </c>
      <c r="X1450" s="1">
        <v>0</v>
      </c>
      <c r="Y1450" s="1">
        <v>0</v>
      </c>
      <c r="Z1450" s="1">
        <v>0</v>
      </c>
      <c r="AA1450" s="1">
        <v>0</v>
      </c>
      <c r="AB1450" s="1">
        <v>0</v>
      </c>
      <c r="AC1450" s="1">
        <v>0</v>
      </c>
      <c r="AD1450" s="1">
        <v>0</v>
      </c>
      <c r="AE1450" s="1">
        <v>0</v>
      </c>
      <c r="AF1450" s="1">
        <v>0</v>
      </c>
      <c r="AG1450" s="1">
        <v>0</v>
      </c>
      <c r="AH1450" s="1">
        <v>0</v>
      </c>
      <c r="AI1450" s="1">
        <v>0</v>
      </c>
      <c r="AJ1450" s="1">
        <v>0</v>
      </c>
      <c r="AK1450" s="1">
        <v>0</v>
      </c>
      <c r="AL1450" s="1">
        <v>0</v>
      </c>
      <c r="AM1450" s="1">
        <v>0</v>
      </c>
      <c r="AN1450" s="1">
        <v>0</v>
      </c>
      <c r="AO1450" s="1">
        <v>0</v>
      </c>
      <c r="AP1450" s="1">
        <v>0</v>
      </c>
      <c r="AQ1450" s="14">
        <v>0</v>
      </c>
      <c r="AR1450" s="10">
        <v>2</v>
      </c>
      <c r="AS1450" s="14">
        <v>0</v>
      </c>
      <c r="AT1450" s="16">
        <v>0</v>
      </c>
      <c r="AU1450" s="16">
        <v>0</v>
      </c>
      <c r="AV1450" s="16">
        <v>0</v>
      </c>
      <c r="AW1450" s="16" t="str">
        <v/>
      </c>
      <c r="AX1450" s="10">
        <f t="shared" si="156"/>
        <v>2</v>
      </c>
      <c r="AY1450" s="10">
        <f t="shared" si="163"/>
        <v>0</v>
      </c>
      <c r="AZ1450" s="2" t="s">
        <v>119</v>
      </c>
      <c r="BA1450" s="10">
        <f t="shared" si="157"/>
        <v>0</v>
      </c>
      <c r="BB1450" s="36" t="s">
        <v>118</v>
      </c>
      <c r="BC1450" s="39" t="str">
        <f t="shared" si="158"/>
        <v/>
      </c>
      <c r="BD1450" s="16">
        <f t="shared" si="164"/>
        <v>2</v>
      </c>
      <c r="BE1450" s="10">
        <f t="shared" si="165"/>
        <v>0</v>
      </c>
      <c r="BF1450" s="12">
        <f t="shared" si="166"/>
        <v>1</v>
      </c>
      <c r="BG1450" s="12">
        <f t="shared" si="167"/>
        <v>0</v>
      </c>
      <c r="BH1450" s="9">
        <f t="shared" si="161"/>
        <v>2</v>
      </c>
      <c r="BI1450" s="39" t="str">
        <f t="shared" si="162"/>
        <v/>
      </c>
      <c r="BK1450" s="75"/>
    </row>
    <row r="1451" spans="1:63">
      <c r="A1451" s="2">
        <v>1448</v>
      </c>
      <c r="B1451" s="2">
        <v>2025</v>
      </c>
      <c r="C1451" s="1">
        <v>0</v>
      </c>
      <c r="D1451" s="37" t="str">
        <v>0015g00001Y4KxoAAF</v>
      </c>
      <c r="E1451" s="37" t="str">
        <v>Balaji Associates</v>
      </c>
      <c r="F1451" s="37" t="str">
        <v>MADHYA PRADESH</v>
      </c>
      <c r="G1451" s="37" t="str">
        <v>INDORE</v>
      </c>
      <c r="H1451" s="37" t="str">
        <v>Indore</v>
      </c>
      <c r="I1451" s="37" t="str">
        <v>R. K. ENTERPRISES</v>
      </c>
      <c r="J1451" s="37" t="str">
        <v>Yogeshwar Richhariya</v>
      </c>
      <c r="K1451" s="37">
        <v>0</v>
      </c>
      <c r="L1451" s="37" t="str">
        <v>001J1000005ZfroIAC</v>
      </c>
      <c r="M1451" s="37" t="str">
        <v>Central</v>
      </c>
      <c r="N1451" s="2">
        <v>452020</v>
      </c>
      <c r="O1451" s="2" t="str">
        <v>23ARGPG5682Z1XS</v>
      </c>
      <c r="P1451" s="2">
        <v>9575453333</v>
      </c>
      <c r="Q1451" s="2" t="str">
        <v>Oct'25</v>
      </c>
      <c r="R1451" s="2">
        <v>2026</v>
      </c>
      <c r="S1451" s="1">
        <v>0</v>
      </c>
      <c r="T1451" s="2">
        <v>20</v>
      </c>
      <c r="U1451" s="1">
        <v>0</v>
      </c>
      <c r="V1451" s="1" t="str">
        <v>Minor</v>
      </c>
      <c r="W1451" s="1">
        <v>0</v>
      </c>
      <c r="X1451" s="1">
        <v>0</v>
      </c>
      <c r="Y1451" s="1">
        <v>0</v>
      </c>
      <c r="Z1451" s="1">
        <v>0</v>
      </c>
      <c r="AA1451" s="1">
        <v>0</v>
      </c>
      <c r="AB1451" s="1">
        <v>0</v>
      </c>
      <c r="AC1451" s="1">
        <v>0</v>
      </c>
      <c r="AD1451" s="1">
        <v>0</v>
      </c>
      <c r="AE1451" s="1">
        <v>0</v>
      </c>
      <c r="AF1451" s="1">
        <v>0</v>
      </c>
      <c r="AG1451" s="1">
        <v>0</v>
      </c>
      <c r="AH1451" s="1">
        <v>0</v>
      </c>
      <c r="AI1451" s="1">
        <v>0</v>
      </c>
      <c r="AJ1451" s="1">
        <v>0</v>
      </c>
      <c r="AK1451" s="1">
        <v>0</v>
      </c>
      <c r="AL1451" s="1">
        <v>0</v>
      </c>
      <c r="AM1451" s="1">
        <v>0</v>
      </c>
      <c r="AN1451" s="1">
        <v>0</v>
      </c>
      <c r="AO1451" s="1">
        <v>0</v>
      </c>
      <c r="AP1451" s="1">
        <v>0</v>
      </c>
      <c r="AQ1451" s="14">
        <v>0</v>
      </c>
      <c r="AR1451" s="10">
        <v>2.5</v>
      </c>
      <c r="AS1451" s="14">
        <v>0</v>
      </c>
      <c r="AT1451" s="16">
        <v>0</v>
      </c>
      <c r="AU1451" s="16">
        <v>0</v>
      </c>
      <c r="AV1451" s="16">
        <v>0</v>
      </c>
      <c r="AW1451" s="16" t="str">
        <v/>
      </c>
      <c r="AX1451" s="10">
        <f t="shared" si="156"/>
        <v>2.5</v>
      </c>
      <c r="AY1451" s="10">
        <f t="shared" si="163"/>
        <v>0</v>
      </c>
      <c r="AZ1451" s="2" t="s">
        <v>119</v>
      </c>
      <c r="BA1451" s="10">
        <f t="shared" si="157"/>
        <v>0</v>
      </c>
      <c r="BB1451" s="36" t="s">
        <v>118</v>
      </c>
      <c r="BC1451" s="39" t="str">
        <f t="shared" si="158"/>
        <v/>
      </c>
      <c r="BD1451" s="16">
        <f t="shared" si="164"/>
        <v>2.5</v>
      </c>
      <c r="BE1451" s="10">
        <f t="shared" si="165"/>
        <v>0</v>
      </c>
      <c r="BF1451" s="12">
        <f t="shared" si="166"/>
        <v>1</v>
      </c>
      <c r="BG1451" s="12">
        <f t="shared" si="167"/>
        <v>0</v>
      </c>
      <c r="BH1451" s="9">
        <f t="shared" si="161"/>
        <v>2.5</v>
      </c>
      <c r="BI1451" s="39" t="str">
        <f t="shared" si="162"/>
        <v/>
      </c>
      <c r="BK1451" s="75"/>
    </row>
    <row r="1452" spans="1:63">
      <c r="A1452" s="2">
        <v>1449</v>
      </c>
      <c r="B1452" s="2">
        <v>2025</v>
      </c>
      <c r="C1452" s="1">
        <v>0</v>
      </c>
      <c r="D1452" s="37" t="str">
        <v>001fw00000AI7WkAAL</v>
      </c>
      <c r="E1452" s="37" t="str">
        <v>RAI KISHORI SUPPLIERS</v>
      </c>
      <c r="F1452" s="37" t="str">
        <v>WEST BENGAL</v>
      </c>
      <c r="G1452" s="37" t="str">
        <v>MALDAH</v>
      </c>
      <c r="H1452" s="37">
        <v>0</v>
      </c>
      <c r="I1452" s="37" t="str">
        <v>MAHESHWARI TRADERS</v>
      </c>
      <c r="J1452" s="37" t="str">
        <v>Partha Mondal</v>
      </c>
      <c r="K1452" s="37">
        <v>0</v>
      </c>
      <c r="L1452" s="37" t="str">
        <v>001J100000Vo7AiIAJ</v>
      </c>
      <c r="M1452" s="37" t="str">
        <v>East</v>
      </c>
      <c r="N1452" s="2">
        <v>732122</v>
      </c>
      <c r="O1452" s="2">
        <v>0</v>
      </c>
      <c r="P1452" s="2">
        <v>0</v>
      </c>
      <c r="Q1452" s="2" t="str">
        <v>Oct'25</v>
      </c>
      <c r="R1452" s="2">
        <v>2026</v>
      </c>
      <c r="S1452" s="1">
        <v>0</v>
      </c>
      <c r="T1452" s="2">
        <v>125</v>
      </c>
      <c r="U1452" s="1">
        <v>2.8293333333333334E-2</v>
      </c>
      <c r="V1452" s="1" t="str">
        <v>Challenger</v>
      </c>
      <c r="W1452" s="1">
        <v>0</v>
      </c>
      <c r="X1452" s="1">
        <v>0</v>
      </c>
      <c r="Y1452" s="1">
        <v>0</v>
      </c>
      <c r="Z1452" s="1">
        <v>0</v>
      </c>
      <c r="AA1452" s="1">
        <v>0</v>
      </c>
      <c r="AB1452" s="1">
        <v>0</v>
      </c>
      <c r="AC1452" s="1">
        <v>0</v>
      </c>
      <c r="AD1452" s="1">
        <v>0</v>
      </c>
      <c r="AE1452" s="1">
        <v>0</v>
      </c>
      <c r="AF1452" s="1">
        <v>0</v>
      </c>
      <c r="AG1452" s="1">
        <v>0</v>
      </c>
      <c r="AH1452" s="1">
        <v>0</v>
      </c>
      <c r="AI1452" s="1">
        <v>0</v>
      </c>
      <c r="AJ1452" s="1">
        <v>0</v>
      </c>
      <c r="AK1452" s="1">
        <v>0</v>
      </c>
      <c r="AL1452" s="1">
        <v>0</v>
      </c>
      <c r="AM1452" s="1">
        <v>0</v>
      </c>
      <c r="AN1452" s="1">
        <v>0</v>
      </c>
      <c r="AO1452" s="1">
        <v>0</v>
      </c>
      <c r="AP1452" s="1">
        <v>0</v>
      </c>
      <c r="AQ1452" s="14">
        <v>0</v>
      </c>
      <c r="AR1452" s="10">
        <v>6.11</v>
      </c>
      <c r="AS1452" s="14">
        <v>0</v>
      </c>
      <c r="AT1452" s="16">
        <v>10.61</v>
      </c>
      <c r="AU1452" s="16">
        <v>0</v>
      </c>
      <c r="AV1452" s="16">
        <v>0</v>
      </c>
      <c r="AW1452" s="16" t="str">
        <v/>
      </c>
      <c r="AX1452" s="10">
        <f t="shared" si="156"/>
        <v>16.72</v>
      </c>
      <c r="AY1452" s="10">
        <f t="shared" si="163"/>
        <v>0</v>
      </c>
      <c r="AZ1452" s="2" t="s">
        <v>119</v>
      </c>
      <c r="BA1452" s="10">
        <f t="shared" si="157"/>
        <v>0</v>
      </c>
      <c r="BB1452" s="36" t="s">
        <v>118</v>
      </c>
      <c r="BC1452" s="39" t="str">
        <f t="shared" si="158"/>
        <v/>
      </c>
      <c r="BD1452" s="16">
        <f t="shared" si="164"/>
        <v>16.72</v>
      </c>
      <c r="BE1452" s="10">
        <f t="shared" si="165"/>
        <v>0</v>
      </c>
      <c r="BF1452" s="12">
        <f t="shared" si="166"/>
        <v>1</v>
      </c>
      <c r="BG1452" s="12">
        <f t="shared" si="167"/>
        <v>0</v>
      </c>
      <c r="BH1452" s="9">
        <f t="shared" si="161"/>
        <v>16.72</v>
      </c>
      <c r="BI1452" s="39" t="str">
        <f t="shared" si="162"/>
        <v/>
      </c>
      <c r="BK1452" s="75"/>
    </row>
    <row r="1453" spans="1:63">
      <c r="A1453" s="2">
        <v>1450</v>
      </c>
      <c r="B1453" s="2">
        <v>2025</v>
      </c>
      <c r="C1453" s="1">
        <v>0</v>
      </c>
      <c r="D1453" s="37" t="str">
        <v>001J100000VnRSYIA3</v>
      </c>
      <c r="E1453" s="37" t="str">
        <v>NATIONAL ENTERPRISE</v>
      </c>
      <c r="F1453" s="37" t="str">
        <v>WEST BENGAL</v>
      </c>
      <c r="G1453" s="37" t="str">
        <v>MALDAH</v>
      </c>
      <c r="H1453" s="37" t="str">
        <v>Kaliachak-1</v>
      </c>
      <c r="I1453" s="37" t="str">
        <v>MAHESHWARI TRADERS</v>
      </c>
      <c r="J1453" s="37" t="str">
        <v>Partha Mondal</v>
      </c>
      <c r="K1453" s="37">
        <v>0</v>
      </c>
      <c r="L1453" s="37" t="str">
        <v>001J100000Vo7AiIAJ</v>
      </c>
      <c r="M1453" s="37" t="str">
        <v>East</v>
      </c>
      <c r="N1453" s="2">
        <v>732201</v>
      </c>
      <c r="O1453" s="2" t="str">
        <v>19ADKPA9388E1Z7</v>
      </c>
      <c r="P1453" s="2">
        <v>9733483191</v>
      </c>
      <c r="Q1453" s="2" t="str">
        <v>Oct'25</v>
      </c>
      <c r="R1453" s="2">
        <v>2026</v>
      </c>
      <c r="S1453" s="1">
        <v>0</v>
      </c>
      <c r="T1453" s="2">
        <v>300</v>
      </c>
      <c r="U1453" s="1">
        <v>1.6155555555555555E-2</v>
      </c>
      <c r="V1453" s="1" t="str">
        <v>Alien</v>
      </c>
      <c r="W1453" s="1">
        <v>0</v>
      </c>
      <c r="X1453" s="1">
        <v>0</v>
      </c>
      <c r="Y1453" s="1">
        <v>0</v>
      </c>
      <c r="Z1453" s="1">
        <v>0</v>
      </c>
      <c r="AA1453" s="1">
        <v>0</v>
      </c>
      <c r="AB1453" s="1">
        <v>0</v>
      </c>
      <c r="AC1453" s="1">
        <v>0</v>
      </c>
      <c r="AD1453" s="1">
        <v>0</v>
      </c>
      <c r="AE1453" s="1">
        <v>0</v>
      </c>
      <c r="AF1453" s="1">
        <v>0</v>
      </c>
      <c r="AG1453" s="1">
        <v>0</v>
      </c>
      <c r="AH1453" s="1">
        <v>0</v>
      </c>
      <c r="AI1453" s="1">
        <v>0</v>
      </c>
      <c r="AJ1453" s="1">
        <v>0</v>
      </c>
      <c r="AK1453" s="1">
        <v>0</v>
      </c>
      <c r="AL1453" s="1">
        <v>0</v>
      </c>
      <c r="AM1453" s="1">
        <v>0</v>
      </c>
      <c r="AN1453" s="1">
        <v>0</v>
      </c>
      <c r="AO1453" s="1">
        <v>0</v>
      </c>
      <c r="AP1453" s="1">
        <v>0</v>
      </c>
      <c r="AQ1453" s="14">
        <v>0</v>
      </c>
      <c r="AR1453" s="10">
        <v>3.04</v>
      </c>
      <c r="AS1453" s="14">
        <v>0</v>
      </c>
      <c r="AT1453" s="16">
        <v>11.54</v>
      </c>
      <c r="AU1453" s="16">
        <v>0</v>
      </c>
      <c r="AV1453" s="16">
        <v>3</v>
      </c>
      <c r="AW1453" s="16" t="str">
        <v/>
      </c>
      <c r="AX1453" s="10">
        <f t="shared" si="156"/>
        <v>17.579999999999998</v>
      </c>
      <c r="AY1453" s="10">
        <f t="shared" si="163"/>
        <v>0</v>
      </c>
      <c r="AZ1453" s="2" t="s">
        <v>119</v>
      </c>
      <c r="BA1453" s="10">
        <f t="shared" si="157"/>
        <v>0</v>
      </c>
      <c r="BB1453" s="36" t="s">
        <v>118</v>
      </c>
      <c r="BC1453" s="39" t="str">
        <f t="shared" si="158"/>
        <v/>
      </c>
      <c r="BD1453" s="16">
        <f t="shared" si="164"/>
        <v>17.579999999999998</v>
      </c>
      <c r="BE1453" s="10">
        <f t="shared" si="165"/>
        <v>0</v>
      </c>
      <c r="BF1453" s="12">
        <f t="shared" si="166"/>
        <v>1</v>
      </c>
      <c r="BG1453" s="12">
        <f t="shared" si="167"/>
        <v>0</v>
      </c>
      <c r="BH1453" s="9">
        <f t="shared" si="161"/>
        <v>17.579999999999998</v>
      </c>
      <c r="BI1453" s="39" t="str">
        <f t="shared" si="162"/>
        <v/>
      </c>
      <c r="BK1453" s="75"/>
    </row>
    <row r="1454" spans="1:63">
      <c r="A1454" s="2">
        <v>1451</v>
      </c>
      <c r="B1454" s="2">
        <v>2025</v>
      </c>
      <c r="C1454" s="1">
        <v>0</v>
      </c>
      <c r="D1454" s="37" t="str">
        <v>001fw00000AeFnOAAV</v>
      </c>
      <c r="E1454" s="37" t="str">
        <v>M/S VISAL CEMENT</v>
      </c>
      <c r="F1454" s="37" t="str">
        <v>UTTAR PRADESH</v>
      </c>
      <c r="G1454" s="37" t="str">
        <v>MAU</v>
      </c>
      <c r="H1454" s="37">
        <v>0</v>
      </c>
      <c r="I1454" s="37" t="str">
        <v>GOBINDGARH IRON LLP</v>
      </c>
      <c r="J1454" s="37" t="str">
        <v>Mohd Ansari</v>
      </c>
      <c r="K1454" s="37">
        <v>0</v>
      </c>
      <c r="L1454" s="37" t="str">
        <v>C12817</v>
      </c>
      <c r="M1454" s="37" t="str">
        <v>North</v>
      </c>
      <c r="N1454" s="2">
        <v>275304</v>
      </c>
      <c r="O1454" s="2" t="str">
        <v>09AMEPA4652N2ZU</v>
      </c>
      <c r="P1454" s="2">
        <v>9889944221</v>
      </c>
      <c r="Q1454" s="2" t="str">
        <v>Oct'25</v>
      </c>
      <c r="R1454" s="2">
        <v>2026</v>
      </c>
      <c r="S1454" s="1">
        <v>0</v>
      </c>
      <c r="T1454" s="2">
        <v>15</v>
      </c>
      <c r="U1454" s="1">
        <v>0</v>
      </c>
      <c r="V1454" s="1" t="str">
        <v>Minor</v>
      </c>
      <c r="W1454" s="1">
        <v>0</v>
      </c>
      <c r="X1454" s="1">
        <v>0</v>
      </c>
      <c r="Y1454" s="1">
        <v>0</v>
      </c>
      <c r="Z1454" s="1">
        <v>0</v>
      </c>
      <c r="AA1454" s="1">
        <v>0</v>
      </c>
      <c r="AB1454" s="1">
        <v>0</v>
      </c>
      <c r="AC1454" s="1">
        <v>0</v>
      </c>
      <c r="AD1454" s="1">
        <v>0</v>
      </c>
      <c r="AE1454" s="1">
        <v>0</v>
      </c>
      <c r="AF1454" s="1">
        <v>0</v>
      </c>
      <c r="AG1454" s="1">
        <v>0</v>
      </c>
      <c r="AH1454" s="1">
        <v>0</v>
      </c>
      <c r="AI1454" s="1">
        <v>0</v>
      </c>
      <c r="AJ1454" s="1">
        <v>0</v>
      </c>
      <c r="AK1454" s="1">
        <v>0</v>
      </c>
      <c r="AL1454" s="1">
        <v>0</v>
      </c>
      <c r="AM1454" s="1">
        <v>0</v>
      </c>
      <c r="AN1454" s="1">
        <v>0</v>
      </c>
      <c r="AO1454" s="1">
        <v>0</v>
      </c>
      <c r="AP1454" s="1">
        <v>0</v>
      </c>
      <c r="AQ1454" s="14">
        <v>0</v>
      </c>
      <c r="AR1454" s="10">
        <v>9</v>
      </c>
      <c r="AS1454" s="14">
        <v>0</v>
      </c>
      <c r="AT1454" s="16">
        <v>0</v>
      </c>
      <c r="AU1454" s="16">
        <v>0</v>
      </c>
      <c r="AV1454" s="16">
        <v>0</v>
      </c>
      <c r="AW1454" s="16" t="str">
        <v/>
      </c>
      <c r="AX1454" s="10">
        <f t="shared" si="156"/>
        <v>9</v>
      </c>
      <c r="AY1454" s="10">
        <f t="shared" si="163"/>
        <v>0</v>
      </c>
      <c r="AZ1454" s="2" t="s">
        <v>119</v>
      </c>
      <c r="BA1454" s="10">
        <f t="shared" si="157"/>
        <v>0</v>
      </c>
      <c r="BB1454" s="36" t="s">
        <v>118</v>
      </c>
      <c r="BC1454" s="39" t="str">
        <f t="shared" si="158"/>
        <v/>
      </c>
      <c r="BD1454" s="16">
        <f t="shared" si="164"/>
        <v>9</v>
      </c>
      <c r="BE1454" s="10">
        <f t="shared" si="165"/>
        <v>0</v>
      </c>
      <c r="BF1454" s="12">
        <f t="shared" si="166"/>
        <v>1</v>
      </c>
      <c r="BG1454" s="12">
        <f t="shared" si="167"/>
        <v>0</v>
      </c>
      <c r="BH1454" s="9">
        <f t="shared" si="161"/>
        <v>9</v>
      </c>
      <c r="BI1454" s="39" t="str">
        <f t="shared" si="162"/>
        <v/>
      </c>
      <c r="BK1454" s="75"/>
    </row>
    <row r="1455" spans="1:63">
      <c r="A1455" s="2">
        <v>1452</v>
      </c>
      <c r="B1455" s="2">
        <v>2025</v>
      </c>
      <c r="C1455" s="1">
        <v>0</v>
      </c>
      <c r="D1455" s="37" t="str">
        <v>001fw000009kHlSAAU</v>
      </c>
      <c r="E1455" s="37" t="str">
        <v>M/S M.K.ENTERPRISES</v>
      </c>
      <c r="F1455" s="37" t="str">
        <v>UTTAR PRADESH</v>
      </c>
      <c r="G1455" s="37" t="str">
        <v>DEORIA</v>
      </c>
      <c r="H1455" s="37">
        <v>0</v>
      </c>
      <c r="I1455" s="37" t="str">
        <v>GOBINDGARH IRON LLP</v>
      </c>
      <c r="J1455" s="37" t="str">
        <v>Mohd Ansari</v>
      </c>
      <c r="K1455" s="37">
        <v>0</v>
      </c>
      <c r="L1455" s="37" t="str">
        <v>C12817</v>
      </c>
      <c r="M1455" s="37" t="str">
        <v>North</v>
      </c>
      <c r="N1455" s="2">
        <v>274204</v>
      </c>
      <c r="O1455" s="2" t="str">
        <v>09BYPPS1491D1ZZ</v>
      </c>
      <c r="P1455" s="2">
        <v>9793417762</v>
      </c>
      <c r="Q1455" s="2" t="str">
        <v>Oct'25</v>
      </c>
      <c r="R1455" s="2">
        <v>2026</v>
      </c>
      <c r="S1455" s="1">
        <v>0</v>
      </c>
      <c r="T1455" s="2">
        <v>10</v>
      </c>
      <c r="U1455" s="1">
        <v>0.5</v>
      </c>
      <c r="V1455" s="1" t="str">
        <v>Friendly</v>
      </c>
      <c r="W1455" s="1">
        <v>0</v>
      </c>
      <c r="X1455" s="1">
        <v>0</v>
      </c>
      <c r="Y1455" s="1">
        <v>0</v>
      </c>
      <c r="Z1455" s="1">
        <v>0</v>
      </c>
      <c r="AA1455" s="1">
        <v>0</v>
      </c>
      <c r="AB1455" s="1">
        <v>0</v>
      </c>
      <c r="AC1455" s="1">
        <v>0</v>
      </c>
      <c r="AD1455" s="1">
        <v>0</v>
      </c>
      <c r="AE1455" s="1">
        <v>0</v>
      </c>
      <c r="AF1455" s="1">
        <v>0</v>
      </c>
      <c r="AG1455" s="1">
        <v>0</v>
      </c>
      <c r="AH1455" s="1">
        <v>0</v>
      </c>
      <c r="AI1455" s="1">
        <v>0</v>
      </c>
      <c r="AJ1455" s="1">
        <v>0</v>
      </c>
      <c r="AK1455" s="1">
        <v>0</v>
      </c>
      <c r="AL1455" s="1">
        <v>0</v>
      </c>
      <c r="AM1455" s="1">
        <v>0</v>
      </c>
      <c r="AN1455" s="1">
        <v>0</v>
      </c>
      <c r="AO1455" s="1">
        <v>0</v>
      </c>
      <c r="AP1455" s="1">
        <v>0</v>
      </c>
      <c r="AQ1455" s="14">
        <v>0</v>
      </c>
      <c r="AR1455" s="10">
        <v>5</v>
      </c>
      <c r="AS1455" s="14">
        <v>0</v>
      </c>
      <c r="AT1455" s="16">
        <v>0</v>
      </c>
      <c r="AU1455" s="16">
        <v>15</v>
      </c>
      <c r="AV1455" s="16">
        <v>0</v>
      </c>
      <c r="AW1455" s="16" t="str">
        <v/>
      </c>
      <c r="AX1455" s="10">
        <f t="shared" si="156"/>
        <v>20</v>
      </c>
      <c r="AY1455" s="10">
        <f t="shared" si="163"/>
        <v>0</v>
      </c>
      <c r="AZ1455" s="2" t="s">
        <v>119</v>
      </c>
      <c r="BA1455" s="10">
        <f t="shared" si="157"/>
        <v>0</v>
      </c>
      <c r="BB1455" s="36" t="s">
        <v>118</v>
      </c>
      <c r="BC1455" s="39" t="str">
        <f t="shared" si="158"/>
        <v/>
      </c>
      <c r="BD1455" s="16">
        <f t="shared" si="164"/>
        <v>20</v>
      </c>
      <c r="BE1455" s="10">
        <f t="shared" si="165"/>
        <v>0</v>
      </c>
      <c r="BF1455" s="12">
        <f t="shared" si="166"/>
        <v>1</v>
      </c>
      <c r="BG1455" s="12">
        <f t="shared" si="167"/>
        <v>0</v>
      </c>
      <c r="BH1455" s="9">
        <f t="shared" si="161"/>
        <v>20</v>
      </c>
      <c r="BI1455" s="39" t="str">
        <f t="shared" si="162"/>
        <v/>
      </c>
      <c r="BK1455" s="75"/>
    </row>
    <row r="1456" spans="1:63">
      <c r="A1456" s="2">
        <v>1453</v>
      </c>
      <c r="B1456" s="2">
        <v>2025</v>
      </c>
      <c r="C1456" s="1">
        <v>0</v>
      </c>
      <c r="D1456" s="37" t="str">
        <v>001fw00000AGZvPAAX</v>
      </c>
      <c r="E1456" s="37" t="str">
        <v>PAB INFRA SERVICES</v>
      </c>
      <c r="F1456" s="37" t="str">
        <v>HARYANA</v>
      </c>
      <c r="G1456" s="37" t="str">
        <v>FARIDABAD</v>
      </c>
      <c r="H1456" s="37">
        <v>0</v>
      </c>
      <c r="I1456" s="37" t="str">
        <v>NIKUNJ UDYOG</v>
      </c>
      <c r="J1456" s="37" t="str">
        <v>Rahul Chauhan</v>
      </c>
      <c r="K1456" s="37">
        <v>0</v>
      </c>
      <c r="L1456" s="37" t="str">
        <v>C12828</v>
      </c>
      <c r="M1456" s="37" t="str">
        <v>North</v>
      </c>
      <c r="N1456" s="2">
        <v>121001</v>
      </c>
      <c r="O1456" s="2" t="str">
        <v>06AIAPG6567C1ZK</v>
      </c>
      <c r="P1456" s="2">
        <v>9810998598</v>
      </c>
      <c r="Q1456" s="2" t="str">
        <v>Oct'25</v>
      </c>
      <c r="R1456" s="2">
        <v>2026</v>
      </c>
      <c r="S1456" s="1">
        <v>0</v>
      </c>
      <c r="T1456" s="2">
        <v>40</v>
      </c>
      <c r="U1456" s="1">
        <v>9.6666666666666665E-2</v>
      </c>
      <c r="V1456" s="1" t="str">
        <v>Minor</v>
      </c>
      <c r="W1456" s="1">
        <v>0</v>
      </c>
      <c r="X1456" s="1">
        <v>0</v>
      </c>
      <c r="Y1456" s="1">
        <v>0</v>
      </c>
      <c r="Z1456" s="1">
        <v>0</v>
      </c>
      <c r="AA1456" s="1">
        <v>0</v>
      </c>
      <c r="AB1456" s="1">
        <v>0</v>
      </c>
      <c r="AC1456" s="1">
        <v>0</v>
      </c>
      <c r="AD1456" s="1">
        <v>0</v>
      </c>
      <c r="AE1456" s="1">
        <v>0</v>
      </c>
      <c r="AF1456" s="1">
        <v>0</v>
      </c>
      <c r="AG1456" s="1">
        <v>0</v>
      </c>
      <c r="AH1456" s="1">
        <v>0</v>
      </c>
      <c r="AI1456" s="1">
        <v>0</v>
      </c>
      <c r="AJ1456" s="1">
        <v>0</v>
      </c>
      <c r="AK1456" s="1">
        <v>0</v>
      </c>
      <c r="AL1456" s="1">
        <v>0</v>
      </c>
      <c r="AM1456" s="1">
        <v>0</v>
      </c>
      <c r="AN1456" s="1">
        <v>0</v>
      </c>
      <c r="AO1456" s="1">
        <v>0</v>
      </c>
      <c r="AP1456" s="1">
        <v>0</v>
      </c>
      <c r="AQ1456" s="14">
        <v>0</v>
      </c>
      <c r="AR1456" s="10">
        <v>4.51</v>
      </c>
      <c r="AS1456" s="14">
        <v>4.78</v>
      </c>
      <c r="AT1456" s="16">
        <v>4</v>
      </c>
      <c r="AU1456" s="16">
        <v>3</v>
      </c>
      <c r="AV1456" s="16">
        <v>4.5999999999999996</v>
      </c>
      <c r="AW1456" s="16">
        <v>7</v>
      </c>
      <c r="AX1456" s="10">
        <f t="shared" si="156"/>
        <v>27.89</v>
      </c>
      <c r="AY1456" s="10">
        <f t="shared" si="163"/>
        <v>0</v>
      </c>
      <c r="AZ1456" s="2" t="s">
        <v>119</v>
      </c>
      <c r="BA1456" s="10">
        <f t="shared" si="157"/>
        <v>0</v>
      </c>
      <c r="BB1456" s="36" t="s">
        <v>118</v>
      </c>
      <c r="BC1456" s="39" t="str">
        <f t="shared" si="158"/>
        <v/>
      </c>
      <c r="BD1456" s="16">
        <f t="shared" si="164"/>
        <v>27.89</v>
      </c>
      <c r="BE1456" s="10">
        <f t="shared" si="165"/>
        <v>0</v>
      </c>
      <c r="BF1456" s="12">
        <f t="shared" si="166"/>
        <v>1</v>
      </c>
      <c r="BG1456" s="12">
        <f t="shared" si="167"/>
        <v>0</v>
      </c>
      <c r="BH1456" s="9">
        <f t="shared" si="161"/>
        <v>27.89</v>
      </c>
      <c r="BI1456" s="39" t="str">
        <f t="shared" si="162"/>
        <v/>
      </c>
      <c r="BK1456" s="75"/>
    </row>
    <row r="1457" spans="1:63">
      <c r="A1457" s="2">
        <v>1454</v>
      </c>
      <c r="B1457" s="2">
        <v>2025</v>
      </c>
      <c r="C1457" s="1">
        <v>0</v>
      </c>
      <c r="D1457" s="37" t="str">
        <v>0015g00001dIUwsAAG</v>
      </c>
      <c r="E1457" s="37" t="str">
        <v>Ramji Das Manohar Lal</v>
      </c>
      <c r="F1457" s="37" t="str">
        <v>DELHI</v>
      </c>
      <c r="G1457" s="37" t="str">
        <v>SHAHDARA</v>
      </c>
      <c r="H1457" s="37">
        <v>0</v>
      </c>
      <c r="I1457" s="37" t="str">
        <v>MAHENDRA STEELS</v>
      </c>
      <c r="J1457" s="37" t="str">
        <v>Aashish Goyal</v>
      </c>
      <c r="K1457" s="37">
        <v>0</v>
      </c>
      <c r="L1457" s="37" t="str">
        <v>C12832</v>
      </c>
      <c r="M1457" s="37" t="str">
        <v>North</v>
      </c>
      <c r="N1457" s="2">
        <v>110032</v>
      </c>
      <c r="O1457" s="2" t="str">
        <v>07ABGR6187C1Z1</v>
      </c>
      <c r="P1457" s="2">
        <v>9811036263</v>
      </c>
      <c r="Q1457" s="2" t="str">
        <v>Oct'25</v>
      </c>
      <c r="R1457" s="2">
        <v>2026</v>
      </c>
      <c r="S1457" s="1">
        <v>0</v>
      </c>
      <c r="T1457" s="2" t="str">
        <v/>
      </c>
      <c r="U1457" s="1">
        <v>0</v>
      </c>
      <c r="V1457" s="1" t="str">
        <v>Potential Not updated</v>
      </c>
      <c r="W1457" s="1">
        <v>0</v>
      </c>
      <c r="X1457" s="1">
        <v>0</v>
      </c>
      <c r="Y1457" s="1">
        <v>0</v>
      </c>
      <c r="Z1457" s="1">
        <v>0</v>
      </c>
      <c r="AA1457" s="1">
        <v>0</v>
      </c>
      <c r="AB1457" s="1">
        <v>0</v>
      </c>
      <c r="AC1457" s="1">
        <v>0</v>
      </c>
      <c r="AD1457" s="1">
        <v>0</v>
      </c>
      <c r="AE1457" s="1">
        <v>0</v>
      </c>
      <c r="AF1457" s="1">
        <v>0</v>
      </c>
      <c r="AG1457" s="1">
        <v>0</v>
      </c>
      <c r="AH1457" s="1">
        <v>0</v>
      </c>
      <c r="AI1457" s="1">
        <v>0</v>
      </c>
      <c r="AJ1457" s="1">
        <v>0</v>
      </c>
      <c r="AK1457" s="1">
        <v>0</v>
      </c>
      <c r="AL1457" s="1">
        <v>0</v>
      </c>
      <c r="AM1457" s="1">
        <v>0</v>
      </c>
      <c r="AN1457" s="1">
        <v>0</v>
      </c>
      <c r="AO1457" s="1">
        <v>0</v>
      </c>
      <c r="AP1457" s="1">
        <v>0</v>
      </c>
      <c r="AQ1457" s="14">
        <v>0</v>
      </c>
      <c r="AR1457" s="10">
        <v>3</v>
      </c>
      <c r="AS1457" s="14">
        <v>0</v>
      </c>
      <c r="AT1457" s="16">
        <v>2</v>
      </c>
      <c r="AU1457" s="16">
        <v>3</v>
      </c>
      <c r="AV1457" s="16">
        <v>0</v>
      </c>
      <c r="AW1457" s="16" t="str">
        <v/>
      </c>
      <c r="AX1457" s="10">
        <f t="shared" si="156"/>
        <v>8</v>
      </c>
      <c r="AY1457" s="10">
        <f t="shared" si="163"/>
        <v>0</v>
      </c>
      <c r="AZ1457" s="2" t="s">
        <v>119</v>
      </c>
      <c r="BA1457" s="10">
        <f t="shared" si="157"/>
        <v>0</v>
      </c>
      <c r="BB1457" s="36" t="s">
        <v>118</v>
      </c>
      <c r="BC1457" s="39" t="str">
        <f t="shared" si="158"/>
        <v/>
      </c>
      <c r="BD1457" s="16">
        <f t="shared" si="164"/>
        <v>8</v>
      </c>
      <c r="BE1457" s="10">
        <f t="shared" si="165"/>
        <v>0</v>
      </c>
      <c r="BF1457" s="12">
        <f t="shared" si="166"/>
        <v>1</v>
      </c>
      <c r="BG1457" s="12">
        <f t="shared" si="167"/>
        <v>0</v>
      </c>
      <c r="BH1457" s="9">
        <f t="shared" si="161"/>
        <v>8</v>
      </c>
      <c r="BI1457" s="39" t="str">
        <f t="shared" si="162"/>
        <v/>
      </c>
      <c r="BK1457" s="75"/>
    </row>
    <row r="1458" spans="1:63">
      <c r="A1458" s="2">
        <v>1455</v>
      </c>
      <c r="B1458" s="2">
        <v>2025</v>
      </c>
      <c r="C1458" s="1">
        <v>0</v>
      </c>
      <c r="D1458" s="37" t="str">
        <v>001J100000VnGTbIAN</v>
      </c>
      <c r="E1458" s="37" t="str">
        <v>ANKIT BUILDTECH CONSTRUCTION PRIVATE LIMITED</v>
      </c>
      <c r="F1458" s="37" t="str">
        <v>UTTAR PRADESH</v>
      </c>
      <c r="G1458" s="37" t="str">
        <v>LUCKNOW</v>
      </c>
      <c r="H1458" s="37" t="str">
        <v>Lucknow</v>
      </c>
      <c r="I1458" s="37" t="str">
        <v>SHREE LAKSHMAN ROLLING MILL (INDIA) LLP</v>
      </c>
      <c r="J1458" s="37" t="str">
        <v>Deepanshu</v>
      </c>
      <c r="K1458" s="37">
        <v>0</v>
      </c>
      <c r="L1458" s="37" t="str">
        <v>C12815</v>
      </c>
      <c r="M1458" s="37" t="str">
        <v>North</v>
      </c>
      <c r="N1458" s="2">
        <v>226010</v>
      </c>
      <c r="O1458" s="2" t="str">
        <v>09AAFCA4167Q2Z1</v>
      </c>
      <c r="P1458" s="2">
        <v>9335454244</v>
      </c>
      <c r="Q1458" s="2" t="str">
        <v>Oct'25</v>
      </c>
      <c r="R1458" s="2">
        <v>2026</v>
      </c>
      <c r="S1458" s="1">
        <v>0</v>
      </c>
      <c r="T1458" s="2">
        <v>50</v>
      </c>
      <c r="U1458" s="1">
        <v>0.08</v>
      </c>
      <c r="V1458" s="1" t="str">
        <v>Minor</v>
      </c>
      <c r="W1458" s="1">
        <v>0</v>
      </c>
      <c r="X1458" s="1">
        <v>0</v>
      </c>
      <c r="Y1458" s="1">
        <v>0</v>
      </c>
      <c r="Z1458" s="1">
        <v>0</v>
      </c>
      <c r="AA1458" s="1">
        <v>0</v>
      </c>
      <c r="AB1458" s="1">
        <v>0</v>
      </c>
      <c r="AC1458" s="1">
        <v>0</v>
      </c>
      <c r="AD1458" s="1">
        <v>0</v>
      </c>
      <c r="AE1458" s="1">
        <v>0</v>
      </c>
      <c r="AF1458" s="1">
        <v>0</v>
      </c>
      <c r="AG1458" s="1">
        <v>0</v>
      </c>
      <c r="AH1458" s="1">
        <v>0</v>
      </c>
      <c r="AI1458" s="1">
        <v>0</v>
      </c>
      <c r="AJ1458" s="1">
        <v>0</v>
      </c>
      <c r="AK1458" s="1">
        <v>0</v>
      </c>
      <c r="AL1458" s="1">
        <v>0</v>
      </c>
      <c r="AM1458" s="1">
        <v>0</v>
      </c>
      <c r="AN1458" s="1">
        <v>0</v>
      </c>
      <c r="AO1458" s="1">
        <v>0</v>
      </c>
      <c r="AP1458" s="1">
        <v>0</v>
      </c>
      <c r="AQ1458" s="14">
        <v>0</v>
      </c>
      <c r="AR1458" s="10">
        <v>12.02</v>
      </c>
      <c r="AS1458" s="14">
        <v>12</v>
      </c>
      <c r="AT1458" s="16">
        <v>0</v>
      </c>
      <c r="AU1458" s="16">
        <v>12</v>
      </c>
      <c r="AV1458" s="16">
        <v>0</v>
      </c>
      <c r="AW1458" s="16" t="str">
        <v/>
      </c>
      <c r="AX1458" s="10">
        <f t="shared" si="156"/>
        <v>36.019999999999996</v>
      </c>
      <c r="AY1458" s="10">
        <f t="shared" si="163"/>
        <v>0</v>
      </c>
      <c r="AZ1458" s="2" t="s">
        <v>119</v>
      </c>
      <c r="BA1458" s="10">
        <f t="shared" si="157"/>
        <v>0</v>
      </c>
      <c r="BB1458" s="36" t="s">
        <v>118</v>
      </c>
      <c r="BC1458" s="39" t="str">
        <f t="shared" si="158"/>
        <v/>
      </c>
      <c r="BD1458" s="16">
        <f t="shared" si="164"/>
        <v>36.019999999999996</v>
      </c>
      <c r="BE1458" s="10">
        <f t="shared" si="165"/>
        <v>0</v>
      </c>
      <c r="BF1458" s="12">
        <f t="shared" si="166"/>
        <v>1</v>
      </c>
      <c r="BG1458" s="12">
        <f t="shared" si="167"/>
        <v>0</v>
      </c>
      <c r="BH1458" s="9">
        <f t="shared" si="161"/>
        <v>36.019999999999996</v>
      </c>
      <c r="BI1458" s="39" t="str">
        <f t="shared" si="162"/>
        <v/>
      </c>
      <c r="BK1458" s="75"/>
    </row>
    <row r="1459" spans="1:63">
      <c r="A1459" s="2">
        <v>1456</v>
      </c>
      <c r="B1459" s="2">
        <v>2025</v>
      </c>
      <c r="C1459" s="1">
        <v>0</v>
      </c>
      <c r="D1459" s="37" t="str">
        <v>0015g00001cdWk0AAE</v>
      </c>
      <c r="E1459" s="37" t="str">
        <v>M/S UTTRANCHAL TRADERS</v>
      </c>
      <c r="F1459" s="37" t="str">
        <v>UTTARAKHAND</v>
      </c>
      <c r="G1459" s="37" t="str">
        <v>NAINITAL</v>
      </c>
      <c r="H1459" s="37" t="str">
        <v>Haldwani</v>
      </c>
      <c r="I1459" s="37" t="str">
        <v>SHIVA SALES INDIA CORPORATION</v>
      </c>
      <c r="J1459" s="37" t="str">
        <v>Manoj Yadav</v>
      </c>
      <c r="K1459" s="37">
        <v>0</v>
      </c>
      <c r="L1459" s="37" t="str">
        <v>C12821</v>
      </c>
      <c r="M1459" s="37" t="str">
        <v>North</v>
      </c>
      <c r="N1459" s="2">
        <v>263139</v>
      </c>
      <c r="O1459" s="2" t="str">
        <v>05ABHPA6706H1Z1</v>
      </c>
      <c r="P1459" s="2">
        <v>8126454064</v>
      </c>
      <c r="Q1459" s="2" t="str">
        <v>Oct'25</v>
      </c>
      <c r="R1459" s="2">
        <v>2026</v>
      </c>
      <c r="S1459" s="1">
        <v>0</v>
      </c>
      <c r="T1459" s="2">
        <v>200</v>
      </c>
      <c r="U1459" s="1">
        <v>0</v>
      </c>
      <c r="V1459" s="1" t="str">
        <v>Challenger</v>
      </c>
      <c r="W1459" s="1">
        <v>0</v>
      </c>
      <c r="X1459" s="1">
        <v>0</v>
      </c>
      <c r="Y1459" s="1">
        <v>0</v>
      </c>
      <c r="Z1459" s="1">
        <v>0</v>
      </c>
      <c r="AA1459" s="1">
        <v>0</v>
      </c>
      <c r="AB1459" s="1">
        <v>0</v>
      </c>
      <c r="AC1459" s="1">
        <v>0</v>
      </c>
      <c r="AD1459" s="1">
        <v>0</v>
      </c>
      <c r="AE1459" s="1">
        <v>0</v>
      </c>
      <c r="AF1459" s="1">
        <v>0</v>
      </c>
      <c r="AG1459" s="1">
        <v>0</v>
      </c>
      <c r="AH1459" s="1">
        <v>0</v>
      </c>
      <c r="AI1459" s="1">
        <v>0</v>
      </c>
      <c r="AJ1459" s="1">
        <v>0</v>
      </c>
      <c r="AK1459" s="1">
        <v>0</v>
      </c>
      <c r="AL1459" s="1">
        <v>0</v>
      </c>
      <c r="AM1459" s="1">
        <v>0</v>
      </c>
      <c r="AN1459" s="1">
        <v>0</v>
      </c>
      <c r="AO1459" s="1">
        <v>0</v>
      </c>
      <c r="AP1459" s="1">
        <v>0</v>
      </c>
      <c r="AQ1459" s="14">
        <v>0</v>
      </c>
      <c r="AR1459" s="10">
        <v>18.16</v>
      </c>
      <c r="AS1459" s="14">
        <v>0</v>
      </c>
      <c r="AT1459" s="16">
        <v>0</v>
      </c>
      <c r="AU1459" s="16">
        <v>0</v>
      </c>
      <c r="AV1459" s="16">
        <v>0</v>
      </c>
      <c r="AW1459" s="16" t="str">
        <v/>
      </c>
      <c r="AX1459" s="10">
        <f t="shared" si="156"/>
        <v>18.16</v>
      </c>
      <c r="AY1459" s="10">
        <f t="shared" si="163"/>
        <v>0</v>
      </c>
      <c r="AZ1459" s="2" t="s">
        <v>119</v>
      </c>
      <c r="BA1459" s="10">
        <f t="shared" si="157"/>
        <v>0</v>
      </c>
      <c r="BB1459" s="36" t="s">
        <v>118</v>
      </c>
      <c r="BC1459" s="39" t="str">
        <f t="shared" si="158"/>
        <v/>
      </c>
      <c r="BD1459" s="16">
        <f t="shared" si="164"/>
        <v>18.16</v>
      </c>
      <c r="BE1459" s="10">
        <f t="shared" si="165"/>
        <v>0</v>
      </c>
      <c r="BF1459" s="12">
        <f t="shared" si="166"/>
        <v>1</v>
      </c>
      <c r="BG1459" s="12">
        <f t="shared" si="167"/>
        <v>0</v>
      </c>
      <c r="BH1459" s="9">
        <f t="shared" si="161"/>
        <v>18.16</v>
      </c>
      <c r="BI1459" s="39" t="str">
        <f t="shared" si="162"/>
        <v/>
      </c>
      <c r="BK1459" s="75"/>
    </row>
    <row r="1460" spans="1:63">
      <c r="A1460" s="2">
        <v>1457</v>
      </c>
      <c r="B1460" s="2">
        <v>2025</v>
      </c>
      <c r="C1460" s="1">
        <v>0</v>
      </c>
      <c r="D1460" s="37" t="str">
        <v>0015g00001VBsx5AAD</v>
      </c>
      <c r="E1460" s="37" t="str">
        <v>M/S  GOYAL TRADERS</v>
      </c>
      <c r="F1460" s="37" t="str">
        <v>UTTAR PRADESH</v>
      </c>
      <c r="G1460" s="37" t="str">
        <v>GAUTAM BUDDHA NAGAR</v>
      </c>
      <c r="H1460" s="37" t="str">
        <v>Noida</v>
      </c>
      <c r="I1460" s="37" t="str">
        <v>SHASHI STEELS CORPORATION</v>
      </c>
      <c r="J1460" s="37" t="str">
        <v>Abhijeet Biswas</v>
      </c>
      <c r="K1460" s="37">
        <v>0</v>
      </c>
      <c r="L1460" s="37" t="str">
        <v>C12816</v>
      </c>
      <c r="M1460" s="37" t="str">
        <v>North</v>
      </c>
      <c r="N1460" s="2">
        <v>201301</v>
      </c>
      <c r="O1460" s="2" t="str">
        <v>09AXAPG0973F1ZO</v>
      </c>
      <c r="P1460" s="2">
        <v>9911080393</v>
      </c>
      <c r="Q1460" s="2" t="str">
        <v>Oct'25</v>
      </c>
      <c r="R1460" s="2">
        <v>2026</v>
      </c>
      <c r="S1460" s="1">
        <v>0</v>
      </c>
      <c r="T1460" s="2">
        <v>100</v>
      </c>
      <c r="U1460" s="1">
        <v>1.0833333333333332E-2</v>
      </c>
      <c r="V1460" s="1" t="str">
        <v>Challenger</v>
      </c>
      <c r="W1460" s="1">
        <v>0</v>
      </c>
      <c r="X1460" s="1">
        <v>0</v>
      </c>
      <c r="Y1460" s="1">
        <v>0</v>
      </c>
      <c r="Z1460" s="1">
        <v>0</v>
      </c>
      <c r="AA1460" s="1">
        <v>0</v>
      </c>
      <c r="AB1460" s="1">
        <v>0</v>
      </c>
      <c r="AC1460" s="1">
        <v>0</v>
      </c>
      <c r="AD1460" s="1">
        <v>0</v>
      </c>
      <c r="AE1460" s="1">
        <v>0</v>
      </c>
      <c r="AF1460" s="1">
        <v>0</v>
      </c>
      <c r="AG1460" s="1">
        <v>0</v>
      </c>
      <c r="AH1460" s="1">
        <v>0</v>
      </c>
      <c r="AI1460" s="1">
        <v>0</v>
      </c>
      <c r="AJ1460" s="1">
        <v>0</v>
      </c>
      <c r="AK1460" s="1">
        <v>0</v>
      </c>
      <c r="AL1460" s="1">
        <v>0</v>
      </c>
      <c r="AM1460" s="1">
        <v>0</v>
      </c>
      <c r="AN1460" s="1">
        <v>0</v>
      </c>
      <c r="AO1460" s="1">
        <v>0</v>
      </c>
      <c r="AP1460" s="1">
        <v>0</v>
      </c>
      <c r="AQ1460" s="14">
        <v>0</v>
      </c>
      <c r="AR1460" s="10">
        <v>11.2</v>
      </c>
      <c r="AS1460" s="14">
        <v>0</v>
      </c>
      <c r="AT1460" s="16">
        <v>0</v>
      </c>
      <c r="AU1460" s="16">
        <v>0</v>
      </c>
      <c r="AV1460" s="16">
        <v>3.25</v>
      </c>
      <c r="AW1460" s="16" t="str">
        <v/>
      </c>
      <c r="AX1460" s="10">
        <f t="shared" si="156"/>
        <v>14.45</v>
      </c>
      <c r="AY1460" s="10">
        <f t="shared" si="163"/>
        <v>0</v>
      </c>
      <c r="AZ1460" s="2" t="s">
        <v>119</v>
      </c>
      <c r="BA1460" s="10">
        <f t="shared" si="157"/>
        <v>0</v>
      </c>
      <c r="BB1460" s="36" t="s">
        <v>118</v>
      </c>
      <c r="BC1460" s="39" t="str">
        <f t="shared" si="158"/>
        <v/>
      </c>
      <c r="BD1460" s="16">
        <f t="shared" si="164"/>
        <v>14.45</v>
      </c>
      <c r="BE1460" s="10">
        <f t="shared" si="165"/>
        <v>0</v>
      </c>
      <c r="BF1460" s="12">
        <f t="shared" si="166"/>
        <v>1</v>
      </c>
      <c r="BG1460" s="12">
        <f t="shared" si="167"/>
        <v>0</v>
      </c>
      <c r="BH1460" s="9">
        <f t="shared" si="161"/>
        <v>14.45</v>
      </c>
      <c r="BI1460" s="39" t="str">
        <f t="shared" si="162"/>
        <v/>
      </c>
      <c r="BK1460" s="75"/>
    </row>
    <row r="1461" spans="1:63">
      <c r="A1461" s="2">
        <v>1458</v>
      </c>
      <c r="B1461" s="2">
        <v>2025</v>
      </c>
      <c r="C1461" s="1">
        <v>0</v>
      </c>
      <c r="D1461" s="37" t="str">
        <v>0015g00001bbleoAAA</v>
      </c>
      <c r="E1461" s="37" t="str">
        <v>Shri Jai Durga Bilders</v>
      </c>
      <c r="F1461" s="37" t="str">
        <v>UTTAR PRADESH</v>
      </c>
      <c r="G1461" s="37" t="str">
        <v>GAUTAM BUDDHA NAGAR</v>
      </c>
      <c r="H1461" s="37" t="str">
        <v>Noida</v>
      </c>
      <c r="I1461" s="37" t="str">
        <v>SHASHI STEELS CORPORATION</v>
      </c>
      <c r="J1461" s="37" t="str">
        <v>Abhijeet Biswas</v>
      </c>
      <c r="K1461" s="37">
        <v>0</v>
      </c>
      <c r="L1461" s="37" t="str">
        <v>C12816</v>
      </c>
      <c r="M1461" s="37" t="str">
        <v>North</v>
      </c>
      <c r="N1461" s="2">
        <v>201301</v>
      </c>
      <c r="O1461" s="2" t="str">
        <v>09BUUPA7238K1Z0</v>
      </c>
      <c r="P1461" s="2">
        <v>8742980501</v>
      </c>
      <c r="Q1461" s="2" t="str">
        <v>Oct'25</v>
      </c>
      <c r="R1461" s="2">
        <v>2026</v>
      </c>
      <c r="S1461" s="1">
        <v>0</v>
      </c>
      <c r="T1461" s="2">
        <v>70</v>
      </c>
      <c r="U1461" s="1">
        <v>0</v>
      </c>
      <c r="V1461" s="1" t="str">
        <v>Challenger</v>
      </c>
      <c r="W1461" s="1">
        <v>0</v>
      </c>
      <c r="X1461" s="1">
        <v>0</v>
      </c>
      <c r="Y1461" s="1">
        <v>0</v>
      </c>
      <c r="Z1461" s="1">
        <v>0</v>
      </c>
      <c r="AA1461" s="1">
        <v>0</v>
      </c>
      <c r="AB1461" s="1">
        <v>0</v>
      </c>
      <c r="AC1461" s="1">
        <v>0</v>
      </c>
      <c r="AD1461" s="1">
        <v>0</v>
      </c>
      <c r="AE1461" s="1">
        <v>0</v>
      </c>
      <c r="AF1461" s="1">
        <v>0</v>
      </c>
      <c r="AG1461" s="1">
        <v>0</v>
      </c>
      <c r="AH1461" s="1">
        <v>0</v>
      </c>
      <c r="AI1461" s="1">
        <v>0</v>
      </c>
      <c r="AJ1461" s="1">
        <v>0</v>
      </c>
      <c r="AK1461" s="1">
        <v>0</v>
      </c>
      <c r="AL1461" s="1">
        <v>0</v>
      </c>
      <c r="AM1461" s="1">
        <v>0</v>
      </c>
      <c r="AN1461" s="1">
        <v>0</v>
      </c>
      <c r="AO1461" s="1">
        <v>0</v>
      </c>
      <c r="AP1461" s="1">
        <v>0</v>
      </c>
      <c r="AQ1461" s="14">
        <v>0</v>
      </c>
      <c r="AR1461" s="10">
        <v>10.34</v>
      </c>
      <c r="AS1461" s="14">
        <v>0</v>
      </c>
      <c r="AT1461" s="16">
        <v>0</v>
      </c>
      <c r="AU1461" s="16">
        <v>0</v>
      </c>
      <c r="AV1461" s="16">
        <v>0</v>
      </c>
      <c r="AW1461" s="16" t="str">
        <v/>
      </c>
      <c r="AX1461" s="10">
        <f t="shared" si="156"/>
        <v>10.34</v>
      </c>
      <c r="AY1461" s="10">
        <f t="shared" si="163"/>
        <v>0</v>
      </c>
      <c r="AZ1461" s="2" t="s">
        <v>119</v>
      </c>
      <c r="BA1461" s="10">
        <f t="shared" si="157"/>
        <v>0</v>
      </c>
      <c r="BB1461" s="36" t="s">
        <v>118</v>
      </c>
      <c r="BC1461" s="39" t="str">
        <f t="shared" si="158"/>
        <v/>
      </c>
      <c r="BD1461" s="16">
        <f t="shared" si="164"/>
        <v>10.34</v>
      </c>
      <c r="BE1461" s="10">
        <f t="shared" si="165"/>
        <v>0</v>
      </c>
      <c r="BF1461" s="12">
        <f t="shared" si="166"/>
        <v>1</v>
      </c>
      <c r="BG1461" s="12">
        <f t="shared" si="167"/>
        <v>0</v>
      </c>
      <c r="BH1461" s="9">
        <f t="shared" si="161"/>
        <v>10.34</v>
      </c>
      <c r="BI1461" s="39" t="str">
        <f t="shared" si="162"/>
        <v/>
      </c>
      <c r="BK1461" s="75"/>
    </row>
    <row r="1462" spans="1:63">
      <c r="A1462" s="2">
        <v>1459</v>
      </c>
      <c r="B1462" s="2">
        <v>2025</v>
      </c>
      <c r="C1462" s="1">
        <v>0</v>
      </c>
      <c r="D1462" s="37" t="str">
        <v>001J1000005ZG6FIAW</v>
      </c>
      <c r="E1462" s="37" t="str">
        <v>ARIHANT TRADING COMPANY</v>
      </c>
      <c r="F1462" s="37" t="str">
        <v>HIMACHAL PRADESH</v>
      </c>
      <c r="G1462" s="37" t="str">
        <v>SOLAN</v>
      </c>
      <c r="H1462" s="37">
        <v>0</v>
      </c>
      <c r="I1462" s="37" t="str">
        <v>PAL CEMENT AND STEEL PVT. LTD.</v>
      </c>
      <c r="J1462" s="37" t="str">
        <v>Rahul Gautam</v>
      </c>
      <c r="K1462" s="37">
        <v>0</v>
      </c>
      <c r="L1462" s="37" t="str">
        <v>C12827</v>
      </c>
      <c r="M1462" s="37" t="str">
        <v>North</v>
      </c>
      <c r="N1462" s="2">
        <v>174101</v>
      </c>
      <c r="O1462" s="2" t="str">
        <v>02AGSPJ0025A1Z7</v>
      </c>
      <c r="P1462" s="2">
        <v>8905350639</v>
      </c>
      <c r="Q1462" s="2" t="str">
        <v>Oct'25</v>
      </c>
      <c r="R1462" s="2">
        <v>2026</v>
      </c>
      <c r="S1462" s="1">
        <v>0</v>
      </c>
      <c r="T1462" s="2" t="str">
        <v/>
      </c>
      <c r="U1462" s="1">
        <v>0</v>
      </c>
      <c r="V1462" s="1" t="str">
        <v>Potential Not updated</v>
      </c>
      <c r="W1462" s="1">
        <v>0</v>
      </c>
      <c r="X1462" s="1">
        <v>0</v>
      </c>
      <c r="Y1462" s="1">
        <v>0</v>
      </c>
      <c r="Z1462" s="1">
        <v>0</v>
      </c>
      <c r="AA1462" s="1">
        <v>0</v>
      </c>
      <c r="AB1462" s="1">
        <v>0</v>
      </c>
      <c r="AC1462" s="1">
        <v>0</v>
      </c>
      <c r="AD1462" s="1">
        <v>0</v>
      </c>
      <c r="AE1462" s="1">
        <v>0</v>
      </c>
      <c r="AF1462" s="1">
        <v>0</v>
      </c>
      <c r="AG1462" s="1">
        <v>0</v>
      </c>
      <c r="AH1462" s="1">
        <v>0</v>
      </c>
      <c r="AI1462" s="1">
        <v>0</v>
      </c>
      <c r="AJ1462" s="1">
        <v>0</v>
      </c>
      <c r="AK1462" s="1">
        <v>0</v>
      </c>
      <c r="AL1462" s="1">
        <v>0</v>
      </c>
      <c r="AM1462" s="1">
        <v>0</v>
      </c>
      <c r="AN1462" s="1">
        <v>0</v>
      </c>
      <c r="AO1462" s="1">
        <v>0</v>
      </c>
      <c r="AP1462" s="1">
        <v>0</v>
      </c>
      <c r="AQ1462" s="14">
        <v>0</v>
      </c>
      <c r="AR1462" s="10">
        <v>12.69</v>
      </c>
      <c r="AS1462" s="14">
        <v>0</v>
      </c>
      <c r="AT1462" s="16">
        <v>0</v>
      </c>
      <c r="AU1462" s="16">
        <v>0</v>
      </c>
      <c r="AV1462" s="16">
        <v>0</v>
      </c>
      <c r="AW1462" s="16" t="str">
        <v/>
      </c>
      <c r="AX1462" s="10">
        <f t="shared" si="156"/>
        <v>12.69</v>
      </c>
      <c r="AY1462" s="10">
        <f t="shared" si="163"/>
        <v>0</v>
      </c>
      <c r="AZ1462" s="2" t="s">
        <v>119</v>
      </c>
      <c r="BA1462" s="10">
        <f t="shared" si="157"/>
        <v>0</v>
      </c>
      <c r="BB1462" s="36" t="s">
        <v>118</v>
      </c>
      <c r="BC1462" s="39" t="str">
        <f t="shared" si="158"/>
        <v/>
      </c>
      <c r="BD1462" s="16">
        <f t="shared" si="164"/>
        <v>12.69</v>
      </c>
      <c r="BE1462" s="10">
        <f t="shared" si="165"/>
        <v>0</v>
      </c>
      <c r="BF1462" s="12">
        <f t="shared" si="166"/>
        <v>1</v>
      </c>
      <c r="BG1462" s="12">
        <f t="shared" si="167"/>
        <v>0</v>
      </c>
      <c r="BH1462" s="9">
        <f t="shared" si="161"/>
        <v>12.69</v>
      </c>
      <c r="BI1462" s="39" t="str">
        <f t="shared" si="162"/>
        <v/>
      </c>
      <c r="BK1462" s="75"/>
    </row>
    <row r="1463" spans="1:63">
      <c r="A1463" s="2">
        <v>1460</v>
      </c>
      <c r="B1463" s="2">
        <v>2025</v>
      </c>
      <c r="C1463" s="1">
        <v>0</v>
      </c>
      <c r="D1463" s="37" t="str">
        <v>0015g00001V9TiOAAV</v>
      </c>
      <c r="E1463" s="37" t="str">
        <v>JITENDRA TRADERS</v>
      </c>
      <c r="F1463" s="37" t="str">
        <v>HARYANA</v>
      </c>
      <c r="G1463" s="37" t="str">
        <v>JHAJJAR</v>
      </c>
      <c r="H1463" s="37" t="str">
        <v>Bahadurgarh</v>
      </c>
      <c r="I1463" s="37" t="str">
        <v>JAI DURGA STEELS</v>
      </c>
      <c r="J1463" s="37" t="str">
        <v>Sunny Bhutani</v>
      </c>
      <c r="K1463" s="37">
        <v>0</v>
      </c>
      <c r="L1463" s="37" t="str">
        <v>C12830</v>
      </c>
      <c r="M1463" s="37" t="str">
        <v>North</v>
      </c>
      <c r="N1463" s="2">
        <v>124507</v>
      </c>
      <c r="O1463" s="2">
        <v>0</v>
      </c>
      <c r="P1463" s="2">
        <v>9812827444</v>
      </c>
      <c r="Q1463" s="2" t="str">
        <v>Oct'25</v>
      </c>
      <c r="R1463" s="2">
        <v>2026</v>
      </c>
      <c r="S1463" s="1">
        <v>0</v>
      </c>
      <c r="T1463" s="2" t="str">
        <v/>
      </c>
      <c r="U1463" s="1">
        <v>0</v>
      </c>
      <c r="V1463" s="1" t="str">
        <v>Potential Not updated</v>
      </c>
      <c r="W1463" s="1">
        <v>0</v>
      </c>
      <c r="X1463" s="1">
        <v>0</v>
      </c>
      <c r="Y1463" s="1">
        <v>0</v>
      </c>
      <c r="Z1463" s="1">
        <v>0</v>
      </c>
      <c r="AA1463" s="1">
        <v>0</v>
      </c>
      <c r="AB1463" s="1">
        <v>0</v>
      </c>
      <c r="AC1463" s="1">
        <v>0</v>
      </c>
      <c r="AD1463" s="1">
        <v>0</v>
      </c>
      <c r="AE1463" s="1">
        <v>0</v>
      </c>
      <c r="AF1463" s="1">
        <v>0</v>
      </c>
      <c r="AG1463" s="1">
        <v>0</v>
      </c>
      <c r="AH1463" s="1">
        <v>0</v>
      </c>
      <c r="AI1463" s="1">
        <v>0</v>
      </c>
      <c r="AJ1463" s="1">
        <v>0</v>
      </c>
      <c r="AK1463" s="1">
        <v>0</v>
      </c>
      <c r="AL1463" s="1">
        <v>0</v>
      </c>
      <c r="AM1463" s="1">
        <v>0</v>
      </c>
      <c r="AN1463" s="1">
        <v>0</v>
      </c>
      <c r="AO1463" s="1">
        <v>0</v>
      </c>
      <c r="AP1463" s="1">
        <v>0</v>
      </c>
      <c r="AQ1463" s="14">
        <v>0</v>
      </c>
      <c r="AR1463" s="10">
        <v>24.06</v>
      </c>
      <c r="AS1463" s="14">
        <v>0</v>
      </c>
      <c r="AT1463" s="16">
        <v>0</v>
      </c>
      <c r="AU1463" s="16">
        <v>0</v>
      </c>
      <c r="AV1463" s="16">
        <v>0</v>
      </c>
      <c r="AW1463" s="16" t="str">
        <v/>
      </c>
      <c r="AX1463" s="10">
        <f t="shared" si="156"/>
        <v>24.06</v>
      </c>
      <c r="AY1463" s="10">
        <f t="shared" si="163"/>
        <v>0</v>
      </c>
      <c r="AZ1463" s="2" t="s">
        <v>119</v>
      </c>
      <c r="BA1463" s="10">
        <f t="shared" si="157"/>
        <v>0</v>
      </c>
      <c r="BB1463" s="36" t="s">
        <v>118</v>
      </c>
      <c r="BC1463" s="39" t="str">
        <f t="shared" si="158"/>
        <v/>
      </c>
      <c r="BD1463" s="16">
        <f t="shared" si="164"/>
        <v>24.06</v>
      </c>
      <c r="BE1463" s="10">
        <f t="shared" si="165"/>
        <v>0</v>
      </c>
      <c r="BF1463" s="12">
        <f t="shared" si="166"/>
        <v>1</v>
      </c>
      <c r="BG1463" s="12">
        <f t="shared" si="167"/>
        <v>0</v>
      </c>
      <c r="BH1463" s="9">
        <f t="shared" si="161"/>
        <v>24.06</v>
      </c>
      <c r="BI1463" s="39" t="str">
        <f t="shared" si="162"/>
        <v/>
      </c>
      <c r="BK1463" s="75"/>
    </row>
    <row r="1464" spans="1:63">
      <c r="A1464" s="2">
        <v>1461</v>
      </c>
      <c r="B1464" s="2">
        <v>2025</v>
      </c>
      <c r="C1464" s="1">
        <v>0</v>
      </c>
      <c r="D1464" s="37" t="str">
        <v>001J100000Vo5B4IAJ</v>
      </c>
      <c r="E1464" s="37" t="str">
        <v>ROY ENTERPRISE</v>
      </c>
      <c r="F1464" s="37" t="str">
        <v>WEST BENGAL</v>
      </c>
      <c r="G1464" s="37" t="str">
        <v>MURSHIDABAD</v>
      </c>
      <c r="H1464" s="37">
        <v>0</v>
      </c>
      <c r="I1464" s="37" t="str">
        <v>CHANDRA TRADERS</v>
      </c>
      <c r="J1464" s="37" t="str">
        <v>Shirshendu saha</v>
      </c>
      <c r="K1464" s="37">
        <v>0</v>
      </c>
      <c r="L1464" s="37" t="str">
        <v>001J100000RyPTBIA3</v>
      </c>
      <c r="M1464" s="37" t="str">
        <v>East</v>
      </c>
      <c r="N1464" s="2">
        <v>742148</v>
      </c>
      <c r="O1464" s="2" t="str">
        <v>19AFFPR4202M1Z7</v>
      </c>
      <c r="P1464" s="2">
        <v>9732654171</v>
      </c>
      <c r="Q1464" s="2" t="str">
        <v>Oct'25</v>
      </c>
      <c r="R1464" s="2">
        <v>2026</v>
      </c>
      <c r="S1464" s="1">
        <v>0</v>
      </c>
      <c r="T1464" s="2">
        <v>200</v>
      </c>
      <c r="U1464" s="1">
        <v>0</v>
      </c>
      <c r="V1464" s="1" t="str">
        <v>Challenger</v>
      </c>
      <c r="W1464" s="1">
        <v>0</v>
      </c>
      <c r="X1464" s="1">
        <v>0</v>
      </c>
      <c r="Y1464" s="1">
        <v>0</v>
      </c>
      <c r="Z1464" s="1">
        <v>0</v>
      </c>
      <c r="AA1464" s="1">
        <v>0</v>
      </c>
      <c r="AB1464" s="1">
        <v>0</v>
      </c>
      <c r="AC1464" s="1">
        <v>0</v>
      </c>
      <c r="AD1464" s="1">
        <v>0</v>
      </c>
      <c r="AE1464" s="1">
        <v>0</v>
      </c>
      <c r="AF1464" s="1">
        <v>0</v>
      </c>
      <c r="AG1464" s="1">
        <v>0</v>
      </c>
      <c r="AH1464" s="1">
        <v>0</v>
      </c>
      <c r="AI1464" s="1">
        <v>0</v>
      </c>
      <c r="AJ1464" s="1">
        <v>0</v>
      </c>
      <c r="AK1464" s="1">
        <v>0</v>
      </c>
      <c r="AL1464" s="1">
        <v>0</v>
      </c>
      <c r="AM1464" s="1">
        <v>0</v>
      </c>
      <c r="AN1464" s="1">
        <v>0</v>
      </c>
      <c r="AO1464" s="1">
        <v>0</v>
      </c>
      <c r="AP1464" s="1">
        <v>0</v>
      </c>
      <c r="AQ1464" s="14">
        <v>0</v>
      </c>
      <c r="AR1464" s="10">
        <v>3</v>
      </c>
      <c r="AS1464" s="14">
        <v>0</v>
      </c>
      <c r="AT1464" s="16">
        <v>0</v>
      </c>
      <c r="AU1464" s="16">
        <v>0</v>
      </c>
      <c r="AV1464" s="16">
        <v>0</v>
      </c>
      <c r="AW1464" s="16" t="str">
        <v/>
      </c>
      <c r="AX1464" s="10">
        <f t="shared" si="156"/>
        <v>3</v>
      </c>
      <c r="AY1464" s="10">
        <f t="shared" si="163"/>
        <v>0</v>
      </c>
      <c r="AZ1464" s="2" t="s">
        <v>119</v>
      </c>
      <c r="BA1464" s="10">
        <f t="shared" si="157"/>
        <v>0</v>
      </c>
      <c r="BB1464" s="36" t="s">
        <v>118</v>
      </c>
      <c r="BC1464" s="39" t="str">
        <f t="shared" si="158"/>
        <v/>
      </c>
      <c r="BD1464" s="16">
        <f t="shared" si="164"/>
        <v>3</v>
      </c>
      <c r="BE1464" s="10">
        <f t="shared" si="165"/>
        <v>0</v>
      </c>
      <c r="BF1464" s="12">
        <f t="shared" si="166"/>
        <v>1</v>
      </c>
      <c r="BG1464" s="12">
        <f t="shared" si="167"/>
        <v>0</v>
      </c>
      <c r="BH1464" s="9">
        <f t="shared" si="161"/>
        <v>3</v>
      </c>
      <c r="BI1464" s="39" t="str">
        <f t="shared" si="162"/>
        <v/>
      </c>
      <c r="BK1464" s="75"/>
    </row>
    <row r="1465" spans="1:63">
      <c r="A1465" s="2">
        <v>1462</v>
      </c>
      <c r="B1465" s="2">
        <v>2025</v>
      </c>
      <c r="C1465" s="1">
        <v>0</v>
      </c>
      <c r="D1465" s="37" t="str">
        <v>001J100000F4f2FIAR</v>
      </c>
      <c r="E1465" s="37" t="str">
        <v>BIJAY FABRICATION</v>
      </c>
      <c r="F1465" s="37" t="str">
        <v>ODISHA</v>
      </c>
      <c r="G1465" s="37" t="str">
        <v>SUNDARGARH</v>
      </c>
      <c r="H1465" s="37" t="str">
        <v>Sundargarh</v>
      </c>
      <c r="I1465" s="37" t="str">
        <v>SACHDEVA ISPAT PVT LTD</v>
      </c>
      <c r="J1465" s="37" t="str">
        <v>Papun Padhan</v>
      </c>
      <c r="K1465" s="37">
        <v>0</v>
      </c>
      <c r="L1465" s="37" t="str">
        <v>C12823</v>
      </c>
      <c r="M1465" s="37" t="str">
        <v>Central</v>
      </c>
      <c r="N1465" s="2">
        <v>769001</v>
      </c>
      <c r="O1465" s="2" t="str">
        <v>21AIYPA7569E1Z2</v>
      </c>
      <c r="P1465" s="2">
        <v>9090168525</v>
      </c>
      <c r="Q1465" s="2" t="str">
        <v>Oct'25</v>
      </c>
      <c r="R1465" s="2">
        <v>2026</v>
      </c>
      <c r="S1465" s="1">
        <v>0</v>
      </c>
      <c r="T1465" s="2" t="str">
        <v/>
      </c>
      <c r="U1465" s="1">
        <v>0</v>
      </c>
      <c r="V1465" s="1" t="str">
        <v>Potential Not updated</v>
      </c>
      <c r="W1465" s="1">
        <v>0</v>
      </c>
      <c r="X1465" s="1">
        <v>0</v>
      </c>
      <c r="Y1465" s="1">
        <v>0</v>
      </c>
      <c r="Z1465" s="1">
        <v>0</v>
      </c>
      <c r="AA1465" s="1">
        <v>0</v>
      </c>
      <c r="AB1465" s="1">
        <v>0</v>
      </c>
      <c r="AC1465" s="1">
        <v>0</v>
      </c>
      <c r="AD1465" s="1">
        <v>0</v>
      </c>
      <c r="AE1465" s="1">
        <v>0</v>
      </c>
      <c r="AF1465" s="1">
        <v>0</v>
      </c>
      <c r="AG1465" s="1">
        <v>0</v>
      </c>
      <c r="AH1465" s="1">
        <v>0</v>
      </c>
      <c r="AI1465" s="1">
        <v>0</v>
      </c>
      <c r="AJ1465" s="1">
        <v>0</v>
      </c>
      <c r="AK1465" s="1">
        <v>0</v>
      </c>
      <c r="AL1465" s="1">
        <v>0</v>
      </c>
      <c r="AM1465" s="1">
        <v>0</v>
      </c>
      <c r="AN1465" s="1">
        <v>0</v>
      </c>
      <c r="AO1465" s="1">
        <v>0</v>
      </c>
      <c r="AP1465" s="1">
        <v>0</v>
      </c>
      <c r="AQ1465" s="14">
        <v>0</v>
      </c>
      <c r="AR1465" s="10">
        <v>3</v>
      </c>
      <c r="AS1465" s="14">
        <v>0</v>
      </c>
      <c r="AT1465" s="16">
        <v>0</v>
      </c>
      <c r="AU1465" s="16">
        <v>0</v>
      </c>
      <c r="AV1465" s="16">
        <v>0</v>
      </c>
      <c r="AW1465" s="16" t="str">
        <v/>
      </c>
      <c r="AX1465" s="10">
        <f t="shared" si="156"/>
        <v>3</v>
      </c>
      <c r="AY1465" s="10">
        <f t="shared" si="163"/>
        <v>0</v>
      </c>
      <c r="AZ1465" s="2" t="s">
        <v>119</v>
      </c>
      <c r="BA1465" s="10">
        <f t="shared" si="157"/>
        <v>0</v>
      </c>
      <c r="BB1465" s="36" t="s">
        <v>118</v>
      </c>
      <c r="BC1465" s="39" t="str">
        <f t="shared" si="158"/>
        <v/>
      </c>
      <c r="BD1465" s="16">
        <f t="shared" si="164"/>
        <v>3</v>
      </c>
      <c r="BE1465" s="10">
        <f t="shared" si="165"/>
        <v>0</v>
      </c>
      <c r="BF1465" s="12">
        <f t="shared" si="166"/>
        <v>1</v>
      </c>
      <c r="BG1465" s="12">
        <f t="shared" si="167"/>
        <v>0</v>
      </c>
      <c r="BH1465" s="9">
        <f t="shared" si="161"/>
        <v>3</v>
      </c>
      <c r="BI1465" s="39" t="str">
        <f t="shared" si="162"/>
        <v/>
      </c>
      <c r="BK1465" s="75"/>
    </row>
    <row r="1466" spans="1:63">
      <c r="A1466" s="2">
        <v>1463</v>
      </c>
      <c r="B1466" s="2">
        <v>2025</v>
      </c>
      <c r="C1466" s="1">
        <v>0</v>
      </c>
      <c r="D1466" s="37" t="str">
        <v>0015g00001UBHlkAAH</v>
      </c>
      <c r="E1466" s="37" t="str">
        <v>EX-SERVICEMAN CEMENT STORE</v>
      </c>
      <c r="F1466" s="37" t="str">
        <v>UTTARAKHAND</v>
      </c>
      <c r="G1466" s="37" t="str">
        <v>DEHRADUN</v>
      </c>
      <c r="H1466" s="37">
        <v>0</v>
      </c>
      <c r="I1466" s="37" t="str">
        <v>SHIVA SALES INDIA CORPORATION</v>
      </c>
      <c r="J1466" s="37" t="str">
        <v>Ravi Kumar</v>
      </c>
      <c r="K1466" s="37">
        <v>0</v>
      </c>
      <c r="L1466" s="37" t="str">
        <v>C12821</v>
      </c>
      <c r="M1466" s="37" t="str">
        <v>North</v>
      </c>
      <c r="N1466" s="2">
        <v>248003</v>
      </c>
      <c r="O1466" s="2">
        <v>0</v>
      </c>
      <c r="P1466" s="2">
        <v>9412056592</v>
      </c>
      <c r="Q1466" s="2" t="str">
        <v>Oct'25</v>
      </c>
      <c r="R1466" s="2">
        <v>2026</v>
      </c>
      <c r="S1466" s="1">
        <v>0</v>
      </c>
      <c r="T1466" s="2" t="str">
        <v/>
      </c>
      <c r="U1466" s="1">
        <v>0</v>
      </c>
      <c r="V1466" s="1" t="str">
        <v>Potential Not updated</v>
      </c>
      <c r="W1466" s="1">
        <v>0</v>
      </c>
      <c r="X1466" s="1">
        <v>0</v>
      </c>
      <c r="Y1466" s="1">
        <v>0</v>
      </c>
      <c r="Z1466" s="1">
        <v>0</v>
      </c>
      <c r="AA1466" s="1">
        <v>0</v>
      </c>
      <c r="AB1466" s="1">
        <v>0</v>
      </c>
      <c r="AC1466" s="1">
        <v>0</v>
      </c>
      <c r="AD1466" s="1">
        <v>0</v>
      </c>
      <c r="AE1466" s="1">
        <v>0</v>
      </c>
      <c r="AF1466" s="1">
        <v>0</v>
      </c>
      <c r="AG1466" s="1">
        <v>0</v>
      </c>
      <c r="AH1466" s="1">
        <v>0</v>
      </c>
      <c r="AI1466" s="1">
        <v>0</v>
      </c>
      <c r="AJ1466" s="1">
        <v>0</v>
      </c>
      <c r="AK1466" s="1">
        <v>0</v>
      </c>
      <c r="AL1466" s="1">
        <v>0</v>
      </c>
      <c r="AM1466" s="1">
        <v>0</v>
      </c>
      <c r="AN1466" s="1">
        <v>0</v>
      </c>
      <c r="AO1466" s="1">
        <v>0</v>
      </c>
      <c r="AP1466" s="1">
        <v>0</v>
      </c>
      <c r="AQ1466" s="14">
        <v>0</v>
      </c>
      <c r="AR1466" s="10">
        <v>4</v>
      </c>
      <c r="AS1466" s="14">
        <v>8.5</v>
      </c>
      <c r="AT1466" s="16">
        <v>0</v>
      </c>
      <c r="AU1466" s="16">
        <v>24</v>
      </c>
      <c r="AV1466" s="16">
        <v>0</v>
      </c>
      <c r="AW1466" s="16" t="str">
        <v/>
      </c>
      <c r="AX1466" s="10">
        <f t="shared" si="156"/>
        <v>36.5</v>
      </c>
      <c r="AY1466" s="10">
        <f t="shared" si="163"/>
        <v>0</v>
      </c>
      <c r="AZ1466" s="2" t="s">
        <v>119</v>
      </c>
      <c r="BA1466" s="10">
        <f t="shared" si="157"/>
        <v>0</v>
      </c>
      <c r="BB1466" s="36" t="s">
        <v>118</v>
      </c>
      <c r="BC1466" s="39" t="str">
        <f t="shared" si="158"/>
        <v/>
      </c>
      <c r="BD1466" s="16">
        <f t="shared" si="164"/>
        <v>36.5</v>
      </c>
      <c r="BE1466" s="10">
        <f t="shared" si="165"/>
        <v>0</v>
      </c>
      <c r="BF1466" s="12">
        <f t="shared" si="166"/>
        <v>1</v>
      </c>
      <c r="BG1466" s="12">
        <f t="shared" si="167"/>
        <v>0</v>
      </c>
      <c r="BH1466" s="9">
        <f t="shared" si="161"/>
        <v>36.5</v>
      </c>
      <c r="BI1466" s="39" t="str">
        <f t="shared" si="162"/>
        <v/>
      </c>
      <c r="BK1466" s="75"/>
    </row>
    <row r="1467" spans="1:63">
      <c r="A1467" s="2">
        <v>1464</v>
      </c>
      <c r="B1467" s="2">
        <v>2025</v>
      </c>
      <c r="C1467" s="1">
        <v>0</v>
      </c>
      <c r="D1467" s="37" t="str">
        <v>001J10000051mcOIAQ</v>
      </c>
      <c r="E1467" s="37" t="str">
        <v>Das Construction</v>
      </c>
      <c r="F1467" s="37" t="str">
        <v>ODISHA</v>
      </c>
      <c r="G1467" s="37" t="str">
        <v>KHORDHA</v>
      </c>
      <c r="H1467" s="37" t="str">
        <v>Khordha</v>
      </c>
      <c r="I1467" s="37" t="str">
        <v>Niyati Udyog Private Limited</v>
      </c>
      <c r="J1467" s="37" t="str">
        <v>Bidyut Ranjan Mishra</v>
      </c>
      <c r="K1467" s="37">
        <v>0</v>
      </c>
      <c r="L1467" s="37" t="str">
        <v>C13293</v>
      </c>
      <c r="M1467" s="37" t="str">
        <v>Central</v>
      </c>
      <c r="N1467" s="2">
        <v>751012</v>
      </c>
      <c r="O1467" s="2" t="str">
        <v>21AAKFD7647N1Z1</v>
      </c>
      <c r="P1467" s="2">
        <v>9090008998</v>
      </c>
      <c r="Q1467" s="2" t="str">
        <v>Oct'25</v>
      </c>
      <c r="R1467" s="2">
        <v>2026</v>
      </c>
      <c r="S1467" s="1">
        <v>0</v>
      </c>
      <c r="T1467" s="2">
        <v>80</v>
      </c>
      <c r="U1467" s="1">
        <v>0.11950000000000001</v>
      </c>
      <c r="V1467" s="1" t="str">
        <v>Star</v>
      </c>
      <c r="W1467" s="1">
        <v>0</v>
      </c>
      <c r="X1467" s="1">
        <v>0</v>
      </c>
      <c r="Y1467" s="1">
        <v>0</v>
      </c>
      <c r="Z1467" s="1">
        <v>0</v>
      </c>
      <c r="AA1467" s="1">
        <v>0</v>
      </c>
      <c r="AB1467" s="1">
        <v>0</v>
      </c>
      <c r="AC1467" s="1">
        <v>0</v>
      </c>
      <c r="AD1467" s="1">
        <v>0</v>
      </c>
      <c r="AE1467" s="1">
        <v>0</v>
      </c>
      <c r="AF1467" s="1">
        <v>0</v>
      </c>
      <c r="AG1467" s="1">
        <v>0</v>
      </c>
      <c r="AH1467" s="1">
        <v>0</v>
      </c>
      <c r="AI1467" s="1">
        <v>0</v>
      </c>
      <c r="AJ1467" s="1">
        <v>0</v>
      </c>
      <c r="AK1467" s="1">
        <v>0</v>
      </c>
      <c r="AL1467" s="1">
        <v>0</v>
      </c>
      <c r="AM1467" s="1">
        <v>0</v>
      </c>
      <c r="AN1467" s="1">
        <v>0</v>
      </c>
      <c r="AO1467" s="1">
        <v>0</v>
      </c>
      <c r="AP1467" s="1">
        <v>0</v>
      </c>
      <c r="AQ1467" s="14">
        <v>0</v>
      </c>
      <c r="AR1467" s="10">
        <v>28.79</v>
      </c>
      <c r="AS1467" s="14">
        <v>3.31</v>
      </c>
      <c r="AT1467" s="16">
        <v>24.68</v>
      </c>
      <c r="AU1467" s="16">
        <v>2</v>
      </c>
      <c r="AV1467" s="16">
        <v>2</v>
      </c>
      <c r="AW1467" s="16">
        <v>8</v>
      </c>
      <c r="AX1467" s="10">
        <f t="shared" si="156"/>
        <v>68.78</v>
      </c>
      <c r="AY1467" s="10">
        <f t="shared" si="163"/>
        <v>0</v>
      </c>
      <c r="AZ1467" s="2" t="s">
        <v>119</v>
      </c>
      <c r="BA1467" s="10">
        <f t="shared" si="157"/>
        <v>0</v>
      </c>
      <c r="BB1467" s="36" t="s">
        <v>118</v>
      </c>
      <c r="BC1467" s="39" t="str">
        <f t="shared" si="158"/>
        <v/>
      </c>
      <c r="BD1467" s="16">
        <f t="shared" si="164"/>
        <v>68.78</v>
      </c>
      <c r="BE1467" s="10">
        <f t="shared" si="165"/>
        <v>0</v>
      </c>
      <c r="BF1467" s="12">
        <f t="shared" si="166"/>
        <v>1</v>
      </c>
      <c r="BG1467" s="12">
        <f t="shared" si="167"/>
        <v>0</v>
      </c>
      <c r="BH1467" s="9">
        <f t="shared" si="161"/>
        <v>68.78</v>
      </c>
      <c r="BI1467" s="39" t="str">
        <f t="shared" si="162"/>
        <v/>
      </c>
      <c r="BK1467" s="75"/>
    </row>
    <row r="1468" spans="1:63">
      <c r="A1468" s="2">
        <v>1465</v>
      </c>
      <c r="B1468" s="2">
        <v>2025</v>
      </c>
      <c r="C1468" s="1">
        <v>0</v>
      </c>
      <c r="D1468" s="37" t="str">
        <v>001J10000051UtnIAE</v>
      </c>
      <c r="E1468" s="37" t="str">
        <v>Konark Buildmart</v>
      </c>
      <c r="F1468" s="37" t="str">
        <v>ODISHA</v>
      </c>
      <c r="G1468" s="37" t="str">
        <v>DHENKANAL</v>
      </c>
      <c r="H1468" s="37" t="str">
        <v>Dhenkanal Sadar</v>
      </c>
      <c r="I1468" s="37" t="str">
        <v>Niyati Udyog Private Limited</v>
      </c>
      <c r="J1468" s="37" t="str">
        <v>Govind Dorwal</v>
      </c>
      <c r="K1468" s="37">
        <v>0</v>
      </c>
      <c r="L1468" s="37" t="str">
        <v>C13293</v>
      </c>
      <c r="M1468" s="37" t="str">
        <v>Central</v>
      </c>
      <c r="N1468" s="2">
        <v>759001</v>
      </c>
      <c r="O1468" s="2">
        <v>0</v>
      </c>
      <c r="P1468" s="2">
        <v>9337845670</v>
      </c>
      <c r="Q1468" s="2" t="str">
        <v>Oct'25</v>
      </c>
      <c r="R1468" s="2">
        <v>2026</v>
      </c>
      <c r="S1468" s="1">
        <v>0</v>
      </c>
      <c r="T1468" s="2" t="str">
        <v/>
      </c>
      <c r="U1468" s="1">
        <v>0</v>
      </c>
      <c r="V1468" s="1" t="str">
        <v>Potential Not updated</v>
      </c>
      <c r="W1468" s="1">
        <v>0</v>
      </c>
      <c r="X1468" s="1">
        <v>0</v>
      </c>
      <c r="Y1468" s="1">
        <v>0</v>
      </c>
      <c r="Z1468" s="1">
        <v>0</v>
      </c>
      <c r="AA1468" s="1">
        <v>0</v>
      </c>
      <c r="AB1468" s="1">
        <v>0</v>
      </c>
      <c r="AC1468" s="1">
        <v>0</v>
      </c>
      <c r="AD1468" s="1">
        <v>0</v>
      </c>
      <c r="AE1468" s="1">
        <v>0</v>
      </c>
      <c r="AF1468" s="1">
        <v>0</v>
      </c>
      <c r="AG1468" s="1">
        <v>0</v>
      </c>
      <c r="AH1468" s="1">
        <v>0</v>
      </c>
      <c r="AI1468" s="1">
        <v>0</v>
      </c>
      <c r="AJ1468" s="1">
        <v>0</v>
      </c>
      <c r="AK1468" s="1">
        <v>0</v>
      </c>
      <c r="AL1468" s="1">
        <v>0</v>
      </c>
      <c r="AM1468" s="1">
        <v>0</v>
      </c>
      <c r="AN1468" s="1">
        <v>0</v>
      </c>
      <c r="AO1468" s="1">
        <v>0</v>
      </c>
      <c r="AP1468" s="1">
        <v>0</v>
      </c>
      <c r="AQ1468" s="14">
        <v>0</v>
      </c>
      <c r="AR1468" s="10">
        <v>5.66</v>
      </c>
      <c r="AS1468" s="14">
        <v>0</v>
      </c>
      <c r="AT1468" s="16">
        <v>0</v>
      </c>
      <c r="AU1468" s="16">
        <v>0</v>
      </c>
      <c r="AV1468" s="16">
        <v>0</v>
      </c>
      <c r="AW1468" s="16" t="str">
        <v/>
      </c>
      <c r="AX1468" s="10">
        <f t="shared" si="156"/>
        <v>5.66</v>
      </c>
      <c r="AY1468" s="10">
        <f t="shared" si="163"/>
        <v>0</v>
      </c>
      <c r="AZ1468" s="2" t="s">
        <v>119</v>
      </c>
      <c r="BA1468" s="10">
        <f t="shared" si="157"/>
        <v>0</v>
      </c>
      <c r="BB1468" s="36" t="s">
        <v>118</v>
      </c>
      <c r="BC1468" s="39" t="str">
        <f t="shared" si="158"/>
        <v/>
      </c>
      <c r="BD1468" s="16">
        <f t="shared" si="164"/>
        <v>5.66</v>
      </c>
      <c r="BE1468" s="10">
        <f t="shared" si="165"/>
        <v>0</v>
      </c>
      <c r="BF1468" s="12">
        <f t="shared" si="166"/>
        <v>1</v>
      </c>
      <c r="BG1468" s="12">
        <f t="shared" si="167"/>
        <v>0</v>
      </c>
      <c r="BH1468" s="9">
        <f t="shared" si="161"/>
        <v>5.66</v>
      </c>
      <c r="BI1468" s="39" t="str">
        <f t="shared" si="162"/>
        <v/>
      </c>
      <c r="BK1468" s="75"/>
    </row>
    <row r="1469" spans="1:63">
      <c r="A1469" s="2">
        <v>1466</v>
      </c>
      <c r="B1469" s="2">
        <v>2025</v>
      </c>
      <c r="C1469" s="1">
        <v>0</v>
      </c>
      <c r="D1469" s="37" t="str">
        <v>001J100000RSptmIAD</v>
      </c>
      <c r="E1469" s="37" t="str">
        <v>MANI NAGESWAR TRADERS</v>
      </c>
      <c r="F1469" s="37" t="str">
        <v>ODISHA</v>
      </c>
      <c r="G1469" s="37" t="str">
        <v>CUTTACK</v>
      </c>
      <c r="H1469" s="37" t="str">
        <v>Cuttack Sadar</v>
      </c>
      <c r="I1469" s="37" t="str">
        <v>Niyati Udyog Private Limited</v>
      </c>
      <c r="J1469" s="37" t="str">
        <v>Bidyut Ranjan Mishra</v>
      </c>
      <c r="K1469" s="37">
        <v>0</v>
      </c>
      <c r="L1469" s="37" t="str">
        <v>C13293</v>
      </c>
      <c r="M1469" s="37" t="str">
        <v>Central</v>
      </c>
      <c r="N1469" s="2">
        <v>754028</v>
      </c>
      <c r="O1469" s="2" t="str">
        <v>21CRPPP8550G1ZH</v>
      </c>
      <c r="P1469" s="2">
        <v>9437677603</v>
      </c>
      <c r="Q1469" s="2" t="str">
        <v>Oct'25</v>
      </c>
      <c r="R1469" s="2">
        <v>2026</v>
      </c>
      <c r="S1469" s="1">
        <v>0</v>
      </c>
      <c r="T1469" s="2">
        <v>40</v>
      </c>
      <c r="U1469" s="1">
        <v>0</v>
      </c>
      <c r="V1469" s="1" t="str">
        <v>Minor</v>
      </c>
      <c r="W1469" s="1">
        <v>0</v>
      </c>
      <c r="X1469" s="1">
        <v>0</v>
      </c>
      <c r="Y1469" s="1">
        <v>0</v>
      </c>
      <c r="Z1469" s="1">
        <v>0</v>
      </c>
      <c r="AA1469" s="1">
        <v>0</v>
      </c>
      <c r="AB1469" s="1">
        <v>0</v>
      </c>
      <c r="AC1469" s="1">
        <v>0</v>
      </c>
      <c r="AD1469" s="1">
        <v>0</v>
      </c>
      <c r="AE1469" s="1">
        <v>0</v>
      </c>
      <c r="AF1469" s="1">
        <v>0</v>
      </c>
      <c r="AG1469" s="1">
        <v>0</v>
      </c>
      <c r="AH1469" s="1">
        <v>0</v>
      </c>
      <c r="AI1469" s="1">
        <v>0</v>
      </c>
      <c r="AJ1469" s="1">
        <v>0</v>
      </c>
      <c r="AK1469" s="1">
        <v>0</v>
      </c>
      <c r="AL1469" s="1">
        <v>0</v>
      </c>
      <c r="AM1469" s="1">
        <v>0</v>
      </c>
      <c r="AN1469" s="1">
        <v>0</v>
      </c>
      <c r="AO1469" s="1">
        <v>0</v>
      </c>
      <c r="AP1469" s="1">
        <v>0</v>
      </c>
      <c r="AQ1469" s="14">
        <v>0</v>
      </c>
      <c r="AR1469" s="10">
        <v>1.93</v>
      </c>
      <c r="AS1469" s="14">
        <v>0</v>
      </c>
      <c r="AT1469" s="16">
        <v>0</v>
      </c>
      <c r="AU1469" s="16">
        <v>0</v>
      </c>
      <c r="AV1469" s="16">
        <v>0</v>
      </c>
      <c r="AW1469" s="16" t="str">
        <v/>
      </c>
      <c r="AX1469" s="10">
        <f t="shared" si="156"/>
        <v>1.93</v>
      </c>
      <c r="AY1469" s="10">
        <f t="shared" si="163"/>
        <v>0</v>
      </c>
      <c r="AZ1469" s="2" t="s">
        <v>119</v>
      </c>
      <c r="BA1469" s="10">
        <f t="shared" si="157"/>
        <v>0</v>
      </c>
      <c r="BB1469" s="36" t="s">
        <v>118</v>
      </c>
      <c r="BC1469" s="39" t="str">
        <f t="shared" si="158"/>
        <v/>
      </c>
      <c r="BD1469" s="16">
        <f t="shared" si="164"/>
        <v>1.93</v>
      </c>
      <c r="BE1469" s="10">
        <f t="shared" si="165"/>
        <v>0</v>
      </c>
      <c r="BF1469" s="12">
        <f t="shared" si="166"/>
        <v>1</v>
      </c>
      <c r="BG1469" s="12">
        <f t="shared" si="167"/>
        <v>0</v>
      </c>
      <c r="BH1469" s="9">
        <f t="shared" si="161"/>
        <v>1.93</v>
      </c>
      <c r="BI1469" s="39" t="str">
        <f t="shared" si="162"/>
        <v/>
      </c>
      <c r="BK1469" s="75"/>
    </row>
    <row r="1470" spans="1:63">
      <c r="A1470" s="2">
        <v>1467</v>
      </c>
      <c r="B1470" s="2">
        <v>2025</v>
      </c>
      <c r="C1470" s="1">
        <v>0</v>
      </c>
      <c r="D1470" s="37" t="str">
        <v>001J1000006V9JKIA0</v>
      </c>
      <c r="E1470" s="37" t="str">
        <v>S D TRADERS</v>
      </c>
      <c r="F1470" s="37" t="str">
        <v>MADHYA PRADESH</v>
      </c>
      <c r="G1470" s="37" t="str">
        <v>INDORE</v>
      </c>
      <c r="H1470" s="37" t="str">
        <v>Indore</v>
      </c>
      <c r="I1470" s="37" t="str">
        <v>R. K. ENTERPRISES</v>
      </c>
      <c r="J1470" s="37" t="str">
        <v>Yogeshwar Richhariya</v>
      </c>
      <c r="K1470" s="37">
        <v>0</v>
      </c>
      <c r="L1470" s="37" t="str">
        <v>001J1000005ZfroIAC</v>
      </c>
      <c r="M1470" s="37" t="str">
        <v>Central</v>
      </c>
      <c r="N1470" s="2">
        <v>452018</v>
      </c>
      <c r="O1470" s="2" t="str">
        <v>23FTAPK2225M1ZT</v>
      </c>
      <c r="P1470" s="2">
        <v>9993342002</v>
      </c>
      <c r="Q1470" s="2" t="str">
        <v>Oct'25</v>
      </c>
      <c r="R1470" s="2">
        <v>2026</v>
      </c>
      <c r="S1470" s="1">
        <v>0</v>
      </c>
      <c r="T1470" s="2">
        <v>10</v>
      </c>
      <c r="U1470" s="1">
        <v>0</v>
      </c>
      <c r="V1470" s="1" t="str">
        <v>Minor</v>
      </c>
      <c r="W1470" s="1">
        <v>0</v>
      </c>
      <c r="X1470" s="1">
        <v>0</v>
      </c>
      <c r="Y1470" s="1">
        <v>0</v>
      </c>
      <c r="Z1470" s="1">
        <v>0</v>
      </c>
      <c r="AA1470" s="1">
        <v>0</v>
      </c>
      <c r="AB1470" s="1">
        <v>0</v>
      </c>
      <c r="AC1470" s="1">
        <v>0</v>
      </c>
      <c r="AD1470" s="1">
        <v>0</v>
      </c>
      <c r="AE1470" s="1">
        <v>0</v>
      </c>
      <c r="AF1470" s="1">
        <v>0</v>
      </c>
      <c r="AG1470" s="1">
        <v>0</v>
      </c>
      <c r="AH1470" s="1">
        <v>0</v>
      </c>
      <c r="AI1470" s="1">
        <v>0</v>
      </c>
      <c r="AJ1470" s="1">
        <v>0</v>
      </c>
      <c r="AK1470" s="1">
        <v>0</v>
      </c>
      <c r="AL1470" s="1">
        <v>0</v>
      </c>
      <c r="AM1470" s="1">
        <v>0</v>
      </c>
      <c r="AN1470" s="1">
        <v>0</v>
      </c>
      <c r="AO1470" s="1">
        <v>0</v>
      </c>
      <c r="AP1470" s="1">
        <v>0</v>
      </c>
      <c r="AQ1470" s="14">
        <v>0</v>
      </c>
      <c r="AR1470" s="10">
        <v>2</v>
      </c>
      <c r="AS1470" s="14">
        <v>0</v>
      </c>
      <c r="AT1470" s="16">
        <v>0</v>
      </c>
      <c r="AU1470" s="16">
        <v>0</v>
      </c>
      <c r="AV1470" s="16">
        <v>0</v>
      </c>
      <c r="AW1470" s="16" t="str">
        <v/>
      </c>
      <c r="AX1470" s="10">
        <f t="shared" si="156"/>
        <v>2</v>
      </c>
      <c r="AY1470" s="10">
        <f t="shared" si="163"/>
        <v>0</v>
      </c>
      <c r="AZ1470" s="2" t="s">
        <v>119</v>
      </c>
      <c r="BA1470" s="10">
        <f t="shared" si="157"/>
        <v>0</v>
      </c>
      <c r="BB1470" s="36" t="s">
        <v>118</v>
      </c>
      <c r="BC1470" s="39" t="str">
        <f t="shared" si="158"/>
        <v/>
      </c>
      <c r="BD1470" s="16">
        <f t="shared" si="164"/>
        <v>2</v>
      </c>
      <c r="BE1470" s="10">
        <f t="shared" si="165"/>
        <v>0</v>
      </c>
      <c r="BF1470" s="12">
        <f t="shared" si="166"/>
        <v>1</v>
      </c>
      <c r="BG1470" s="12">
        <f t="shared" si="167"/>
        <v>0</v>
      </c>
      <c r="BH1470" s="9">
        <f t="shared" si="161"/>
        <v>2</v>
      </c>
      <c r="BI1470" s="39" t="str">
        <f t="shared" si="162"/>
        <v/>
      </c>
      <c r="BK1470" s="75"/>
    </row>
    <row r="1471" spans="1:63">
      <c r="A1471" s="2">
        <v>1468</v>
      </c>
      <c r="B1471" s="2">
        <v>2025</v>
      </c>
      <c r="C1471" s="1">
        <v>0</v>
      </c>
      <c r="D1471" s="37" t="str">
        <v>001J100000S0hMwIAJ</v>
      </c>
      <c r="E1471" s="37" t="str">
        <v>DEEPAL TRADERS</v>
      </c>
      <c r="F1471" s="37" t="str">
        <v>MADHYA PRADESH</v>
      </c>
      <c r="G1471" s="37" t="str">
        <v>INDORE</v>
      </c>
      <c r="H1471" s="37" t="str">
        <v>Indore</v>
      </c>
      <c r="I1471" s="37" t="str">
        <v>R. K. ENTERPRISES</v>
      </c>
      <c r="J1471" s="37" t="str">
        <v>Yogeshwar Richhariya</v>
      </c>
      <c r="K1471" s="37">
        <v>0</v>
      </c>
      <c r="L1471" s="37" t="str">
        <v>001J1000005ZfroIAC</v>
      </c>
      <c r="M1471" s="37" t="str">
        <v>Central</v>
      </c>
      <c r="N1471" s="2">
        <v>452012</v>
      </c>
      <c r="O1471" s="2" t="str">
        <v>23ANVPA5237F1Z4</v>
      </c>
      <c r="P1471" s="2">
        <v>9425321939</v>
      </c>
      <c r="Q1471" s="2" t="str">
        <v>Oct'25</v>
      </c>
      <c r="R1471" s="2">
        <v>2026</v>
      </c>
      <c r="S1471" s="1">
        <v>0</v>
      </c>
      <c r="T1471" s="2">
        <v>100</v>
      </c>
      <c r="U1471" s="1">
        <v>0</v>
      </c>
      <c r="V1471" s="1" t="str">
        <v>Challenger</v>
      </c>
      <c r="W1471" s="1">
        <v>0</v>
      </c>
      <c r="X1471" s="1">
        <v>0</v>
      </c>
      <c r="Y1471" s="1">
        <v>0</v>
      </c>
      <c r="Z1471" s="1">
        <v>0</v>
      </c>
      <c r="AA1471" s="1">
        <v>0</v>
      </c>
      <c r="AB1471" s="1">
        <v>0</v>
      </c>
      <c r="AC1471" s="1">
        <v>0</v>
      </c>
      <c r="AD1471" s="1">
        <v>0</v>
      </c>
      <c r="AE1471" s="1">
        <v>0</v>
      </c>
      <c r="AF1471" s="1">
        <v>0</v>
      </c>
      <c r="AG1471" s="1">
        <v>0</v>
      </c>
      <c r="AH1471" s="1">
        <v>0</v>
      </c>
      <c r="AI1471" s="1">
        <v>0</v>
      </c>
      <c r="AJ1471" s="1">
        <v>0</v>
      </c>
      <c r="AK1471" s="1">
        <v>0</v>
      </c>
      <c r="AL1471" s="1">
        <v>0</v>
      </c>
      <c r="AM1471" s="1">
        <v>0</v>
      </c>
      <c r="AN1471" s="1">
        <v>0</v>
      </c>
      <c r="AO1471" s="1">
        <v>0</v>
      </c>
      <c r="AP1471" s="1">
        <v>0</v>
      </c>
      <c r="AQ1471" s="14">
        <v>0</v>
      </c>
      <c r="AR1471" s="10">
        <v>2</v>
      </c>
      <c r="AS1471" s="14">
        <v>0</v>
      </c>
      <c r="AT1471" s="16">
        <v>0</v>
      </c>
      <c r="AU1471" s="16">
        <v>0</v>
      </c>
      <c r="AV1471" s="16">
        <v>0</v>
      </c>
      <c r="AW1471" s="16" t="str">
        <v/>
      </c>
      <c r="AX1471" s="10">
        <f t="shared" si="156"/>
        <v>2</v>
      </c>
      <c r="AY1471" s="10">
        <f t="shared" si="163"/>
        <v>0</v>
      </c>
      <c r="AZ1471" s="2" t="s">
        <v>119</v>
      </c>
      <c r="BA1471" s="10">
        <f t="shared" si="157"/>
        <v>0</v>
      </c>
      <c r="BB1471" s="36" t="s">
        <v>118</v>
      </c>
      <c r="BC1471" s="39" t="str">
        <f t="shared" si="158"/>
        <v/>
      </c>
      <c r="BD1471" s="16">
        <f t="shared" si="164"/>
        <v>2</v>
      </c>
      <c r="BE1471" s="10">
        <f t="shared" si="165"/>
        <v>0</v>
      </c>
      <c r="BF1471" s="12">
        <f t="shared" si="166"/>
        <v>1</v>
      </c>
      <c r="BG1471" s="12">
        <f t="shared" si="167"/>
        <v>0</v>
      </c>
      <c r="BH1471" s="9">
        <f t="shared" si="161"/>
        <v>2</v>
      </c>
      <c r="BI1471" s="39" t="str">
        <f t="shared" si="162"/>
        <v/>
      </c>
      <c r="BK1471" s="75"/>
    </row>
    <row r="1472" spans="1:63">
      <c r="A1472" s="2">
        <v>1469</v>
      </c>
      <c r="B1472" s="2">
        <v>2025</v>
      </c>
      <c r="C1472" s="1">
        <v>0</v>
      </c>
      <c r="D1472" s="37" t="str">
        <v>001J100000VnWOXIA3</v>
      </c>
      <c r="E1472" s="37" t="str">
        <v>KARWASRA BUILDTECH</v>
      </c>
      <c r="F1472" s="37" t="str">
        <v>RAJASTHAN</v>
      </c>
      <c r="G1472" s="37" t="str">
        <v>CHURU</v>
      </c>
      <c r="H1472" s="37">
        <v>0</v>
      </c>
      <c r="I1472" s="37" t="str">
        <v>BD ISPAT AND ALLOYS</v>
      </c>
      <c r="J1472" s="37" t="str">
        <v>Amit Kumar Sharma</v>
      </c>
      <c r="K1472" s="37">
        <v>0</v>
      </c>
      <c r="L1472" s="37" t="str">
        <v>001J100000Vo7AJIAZ</v>
      </c>
      <c r="M1472" s="37" t="str">
        <v>North</v>
      </c>
      <c r="N1472" s="2">
        <v>331023</v>
      </c>
      <c r="O1472" s="2" t="str">
        <v>08DJWPK9425F1ZK</v>
      </c>
      <c r="P1472" s="2">
        <v>9460845991</v>
      </c>
      <c r="Q1472" s="2" t="str">
        <v>Oct'25</v>
      </c>
      <c r="R1472" s="2">
        <v>2026</v>
      </c>
      <c r="S1472" s="1">
        <v>0</v>
      </c>
      <c r="T1472" s="2">
        <v>50</v>
      </c>
      <c r="U1472" s="1">
        <v>0</v>
      </c>
      <c r="V1472" s="1" t="str">
        <v>Minor</v>
      </c>
      <c r="W1472" s="1">
        <v>0</v>
      </c>
      <c r="X1472" s="1">
        <v>0</v>
      </c>
      <c r="Y1472" s="1">
        <v>0</v>
      </c>
      <c r="Z1472" s="1">
        <v>0</v>
      </c>
      <c r="AA1472" s="1">
        <v>0</v>
      </c>
      <c r="AB1472" s="1">
        <v>0</v>
      </c>
      <c r="AC1472" s="1">
        <v>0</v>
      </c>
      <c r="AD1472" s="1">
        <v>0</v>
      </c>
      <c r="AE1472" s="1">
        <v>0</v>
      </c>
      <c r="AF1472" s="1">
        <v>0</v>
      </c>
      <c r="AG1472" s="1">
        <v>0</v>
      </c>
      <c r="AH1472" s="1">
        <v>0</v>
      </c>
      <c r="AI1472" s="1">
        <v>0</v>
      </c>
      <c r="AJ1472" s="1">
        <v>0</v>
      </c>
      <c r="AK1472" s="1">
        <v>0</v>
      </c>
      <c r="AL1472" s="1">
        <v>0</v>
      </c>
      <c r="AM1472" s="1">
        <v>0</v>
      </c>
      <c r="AN1472" s="1">
        <v>0</v>
      </c>
      <c r="AO1472" s="1">
        <v>0</v>
      </c>
      <c r="AP1472" s="1">
        <v>0</v>
      </c>
      <c r="AQ1472" s="14">
        <v>0</v>
      </c>
      <c r="AR1472" s="10">
        <v>20.11</v>
      </c>
      <c r="AS1472" s="14">
        <v>0</v>
      </c>
      <c r="AT1472" s="16">
        <v>0</v>
      </c>
      <c r="AU1472" s="16">
        <v>0</v>
      </c>
      <c r="AV1472" s="16">
        <v>0</v>
      </c>
      <c r="AW1472" s="16" t="str">
        <v/>
      </c>
      <c r="AX1472" s="10">
        <f t="shared" si="156"/>
        <v>20.11</v>
      </c>
      <c r="AY1472" s="10">
        <f t="shared" si="163"/>
        <v>0</v>
      </c>
      <c r="AZ1472" s="2" t="s">
        <v>119</v>
      </c>
      <c r="BA1472" s="10">
        <f t="shared" si="157"/>
        <v>0</v>
      </c>
      <c r="BB1472" s="36" t="s">
        <v>118</v>
      </c>
      <c r="BC1472" s="39" t="str">
        <f t="shared" si="158"/>
        <v/>
      </c>
      <c r="BD1472" s="16">
        <f t="shared" si="164"/>
        <v>20.11</v>
      </c>
      <c r="BE1472" s="10">
        <f t="shared" si="165"/>
        <v>0</v>
      </c>
      <c r="BF1472" s="12">
        <f t="shared" si="166"/>
        <v>1</v>
      </c>
      <c r="BG1472" s="12">
        <f t="shared" si="167"/>
        <v>0</v>
      </c>
      <c r="BH1472" s="9">
        <f t="shared" si="161"/>
        <v>20.11</v>
      </c>
      <c r="BI1472" s="39" t="str">
        <f t="shared" si="162"/>
        <v/>
      </c>
      <c r="BK1472" s="75"/>
    </row>
    <row r="1473" spans="1:63">
      <c r="A1473" s="2">
        <v>1470</v>
      </c>
      <c r="B1473" s="2">
        <v>2025</v>
      </c>
      <c r="C1473" s="1">
        <v>0</v>
      </c>
      <c r="D1473" s="37" t="str">
        <v>001fw000005pToNAAU</v>
      </c>
      <c r="E1473" s="37" t="str">
        <v>JAI MATA DI TRADERS</v>
      </c>
      <c r="F1473" s="37" t="str">
        <v>BIHAR</v>
      </c>
      <c r="G1473" s="37" t="str">
        <v>BEGUSARAI</v>
      </c>
      <c r="H1473" s="37">
        <v>0</v>
      </c>
      <c r="I1473" s="37" t="str">
        <v>KHARAKIA METALS PRIVATE LIMITED</v>
      </c>
      <c r="J1473" s="37" t="str">
        <v>Praveen Kumar</v>
      </c>
      <c r="K1473" s="37">
        <v>0</v>
      </c>
      <c r="L1473" s="37" t="str">
        <v>001J100000VnUoRIAV</v>
      </c>
      <c r="M1473" s="37" t="str">
        <v>East</v>
      </c>
      <c r="N1473" s="2">
        <v>851134</v>
      </c>
      <c r="O1473" s="2" t="str">
        <v>10ARJPK4200C1ZQ</v>
      </c>
      <c r="P1473" s="2">
        <v>8210271151</v>
      </c>
      <c r="Q1473" s="2" t="str">
        <v>Oct'25</v>
      </c>
      <c r="R1473" s="2">
        <v>2026</v>
      </c>
      <c r="S1473" s="1">
        <v>0</v>
      </c>
      <c r="T1473" s="2">
        <v>350</v>
      </c>
      <c r="U1473" s="1">
        <v>2.2857142857142857E-2</v>
      </c>
      <c r="V1473" s="1" t="str">
        <v>Alien</v>
      </c>
      <c r="W1473" s="1">
        <v>0</v>
      </c>
      <c r="X1473" s="1">
        <v>0</v>
      </c>
      <c r="Y1473" s="1">
        <v>0</v>
      </c>
      <c r="Z1473" s="1">
        <v>0</v>
      </c>
      <c r="AA1473" s="1">
        <v>0</v>
      </c>
      <c r="AB1473" s="1">
        <v>0</v>
      </c>
      <c r="AC1473" s="1">
        <v>0</v>
      </c>
      <c r="AD1473" s="1">
        <v>0</v>
      </c>
      <c r="AE1473" s="1">
        <v>0</v>
      </c>
      <c r="AF1473" s="1">
        <v>0</v>
      </c>
      <c r="AG1473" s="1">
        <v>0</v>
      </c>
      <c r="AH1473" s="1">
        <v>0</v>
      </c>
      <c r="AI1473" s="1">
        <v>0</v>
      </c>
      <c r="AJ1473" s="1">
        <v>0</v>
      </c>
      <c r="AK1473" s="1">
        <v>0</v>
      </c>
      <c r="AL1473" s="1">
        <v>0</v>
      </c>
      <c r="AM1473" s="1">
        <v>0</v>
      </c>
      <c r="AN1473" s="1">
        <v>0</v>
      </c>
      <c r="AO1473" s="1">
        <v>0</v>
      </c>
      <c r="AP1473" s="1">
        <v>0</v>
      </c>
      <c r="AQ1473" s="14">
        <v>0</v>
      </c>
      <c r="AR1473" s="10">
        <v>12</v>
      </c>
      <c r="AS1473" s="14">
        <v>12</v>
      </c>
      <c r="AT1473" s="16">
        <v>6</v>
      </c>
      <c r="AU1473" s="16">
        <v>6</v>
      </c>
      <c r="AV1473" s="16">
        <v>12</v>
      </c>
      <c r="AW1473" s="16" t="str">
        <v/>
      </c>
      <c r="AX1473" s="10">
        <f t="shared" si="156"/>
        <v>48</v>
      </c>
      <c r="AY1473" s="10">
        <f t="shared" si="163"/>
        <v>0</v>
      </c>
      <c r="AZ1473" s="2" t="s">
        <v>119</v>
      </c>
      <c r="BA1473" s="10">
        <f t="shared" si="157"/>
        <v>0</v>
      </c>
      <c r="BB1473" s="36" t="s">
        <v>118</v>
      </c>
      <c r="BC1473" s="39" t="str">
        <f t="shared" si="158"/>
        <v/>
      </c>
      <c r="BD1473" s="16">
        <f t="shared" si="164"/>
        <v>48</v>
      </c>
      <c r="BE1473" s="10">
        <f t="shared" si="165"/>
        <v>0</v>
      </c>
      <c r="BF1473" s="12">
        <f t="shared" si="166"/>
        <v>1</v>
      </c>
      <c r="BG1473" s="12">
        <f t="shared" si="167"/>
        <v>0</v>
      </c>
      <c r="BH1473" s="9">
        <f t="shared" si="161"/>
        <v>48</v>
      </c>
      <c r="BI1473" s="39" t="str">
        <f t="shared" si="162"/>
        <v/>
      </c>
      <c r="BK1473" s="75"/>
    </row>
    <row r="1474" spans="1:63">
      <c r="A1474" s="2">
        <v>1471</v>
      </c>
      <c r="B1474" s="2">
        <v>2025</v>
      </c>
      <c r="C1474" s="1">
        <v>0</v>
      </c>
      <c r="D1474" s="37" t="str">
        <v>001fw000005kvJmAAI</v>
      </c>
      <c r="E1474" s="37" t="str">
        <v>M/S HARI OM ENTERPRISES</v>
      </c>
      <c r="F1474" s="37" t="str">
        <v>BIHAR</v>
      </c>
      <c r="G1474" s="37" t="str">
        <v>MUZAFFARPUR</v>
      </c>
      <c r="H1474" s="37">
        <v>0</v>
      </c>
      <c r="I1474" s="37" t="str">
        <v>KHARAKIA METALS PRIVATE LIMITED</v>
      </c>
      <c r="J1474" s="37" t="str">
        <v>Praveen Kumar</v>
      </c>
      <c r="K1474" s="37">
        <v>0</v>
      </c>
      <c r="L1474" s="37" t="str">
        <v>001J100000VnUoRIAV</v>
      </c>
      <c r="M1474" s="37" t="str">
        <v>East</v>
      </c>
      <c r="N1474" s="2">
        <v>844120</v>
      </c>
      <c r="O1474" s="2" t="str">
        <v>10ATGPK5022P2ZR</v>
      </c>
      <c r="P1474" s="2">
        <v>9576325616</v>
      </c>
      <c r="Q1474" s="2" t="str">
        <v>Oct'25</v>
      </c>
      <c r="R1474" s="2">
        <v>2026</v>
      </c>
      <c r="S1474" s="1">
        <v>0</v>
      </c>
      <c r="T1474" s="2">
        <v>300</v>
      </c>
      <c r="U1474" s="1">
        <v>2.6666666666666668E-2</v>
      </c>
      <c r="V1474" s="1" t="str">
        <v>Alien</v>
      </c>
      <c r="W1474" s="1">
        <v>0</v>
      </c>
      <c r="X1474" s="1">
        <v>0</v>
      </c>
      <c r="Y1474" s="1">
        <v>0</v>
      </c>
      <c r="Z1474" s="1">
        <v>0</v>
      </c>
      <c r="AA1474" s="1">
        <v>0</v>
      </c>
      <c r="AB1474" s="1">
        <v>0</v>
      </c>
      <c r="AC1474" s="1">
        <v>0</v>
      </c>
      <c r="AD1474" s="1">
        <v>0</v>
      </c>
      <c r="AE1474" s="1">
        <v>0</v>
      </c>
      <c r="AF1474" s="1">
        <v>0</v>
      </c>
      <c r="AG1474" s="1">
        <v>0</v>
      </c>
      <c r="AH1474" s="1">
        <v>0</v>
      </c>
      <c r="AI1474" s="1">
        <v>0</v>
      </c>
      <c r="AJ1474" s="1">
        <v>0</v>
      </c>
      <c r="AK1474" s="1">
        <v>0</v>
      </c>
      <c r="AL1474" s="1">
        <v>0</v>
      </c>
      <c r="AM1474" s="1">
        <v>0</v>
      </c>
      <c r="AN1474" s="1">
        <v>0</v>
      </c>
      <c r="AO1474" s="1">
        <v>0</v>
      </c>
      <c r="AP1474" s="1">
        <v>0</v>
      </c>
      <c r="AQ1474" s="14">
        <v>0</v>
      </c>
      <c r="AR1474" s="10">
        <v>10</v>
      </c>
      <c r="AS1474" s="14">
        <v>6</v>
      </c>
      <c r="AT1474" s="16">
        <v>6</v>
      </c>
      <c r="AU1474" s="16">
        <v>12</v>
      </c>
      <c r="AV1474" s="16">
        <v>6</v>
      </c>
      <c r="AW1474" s="16" t="str">
        <v/>
      </c>
      <c r="AX1474" s="10">
        <f t="shared" si="156"/>
        <v>40</v>
      </c>
      <c r="AY1474" s="10">
        <f t="shared" si="163"/>
        <v>0</v>
      </c>
      <c r="AZ1474" s="2" t="s">
        <v>119</v>
      </c>
      <c r="BA1474" s="10">
        <f t="shared" si="157"/>
        <v>0</v>
      </c>
      <c r="BB1474" s="36" t="s">
        <v>118</v>
      </c>
      <c r="BC1474" s="39" t="str">
        <f t="shared" si="158"/>
        <v/>
      </c>
      <c r="BD1474" s="16">
        <f t="shared" si="164"/>
        <v>40</v>
      </c>
      <c r="BE1474" s="10">
        <f t="shared" si="165"/>
        <v>0</v>
      </c>
      <c r="BF1474" s="12">
        <f t="shared" si="166"/>
        <v>1</v>
      </c>
      <c r="BG1474" s="12">
        <f t="shared" si="167"/>
        <v>0</v>
      </c>
      <c r="BH1474" s="9">
        <f t="shared" si="161"/>
        <v>40</v>
      </c>
      <c r="BI1474" s="39" t="str">
        <f t="shared" si="162"/>
        <v/>
      </c>
      <c r="BK1474" s="75"/>
    </row>
    <row r="1475" spans="1:63">
      <c r="A1475" s="2">
        <v>1472</v>
      </c>
      <c r="B1475" s="2">
        <v>2025</v>
      </c>
      <c r="C1475" s="1">
        <v>0</v>
      </c>
      <c r="D1475" s="37" t="str">
        <v>001fw00000AqzWHAAZ</v>
      </c>
      <c r="E1475" s="37" t="str">
        <v>OMM SHREE JAGANNATH AGENCY</v>
      </c>
      <c r="F1475" s="37" t="str">
        <v>ODISHA</v>
      </c>
      <c r="G1475" s="37" t="str">
        <v>KHORDHA</v>
      </c>
      <c r="H1475" s="37">
        <v>0</v>
      </c>
      <c r="I1475" s="37" t="str">
        <v>Niyati Udyog Private Limited</v>
      </c>
      <c r="J1475" s="37" t="str">
        <v>Bidyut Ranjan Mishra</v>
      </c>
      <c r="K1475" s="37">
        <v>0</v>
      </c>
      <c r="L1475" s="37" t="str">
        <v>C13293</v>
      </c>
      <c r="M1475" s="37" t="str">
        <v>Central</v>
      </c>
      <c r="N1475" s="2">
        <v>752102</v>
      </c>
      <c r="O1475" s="2" t="str">
        <v>21AJAPP5582H1ZA</v>
      </c>
      <c r="P1475" s="2">
        <v>7847824059</v>
      </c>
      <c r="Q1475" s="2" t="str">
        <v>Oct'25</v>
      </c>
      <c r="R1475" s="2">
        <v>2026</v>
      </c>
      <c r="S1475" s="1">
        <v>0</v>
      </c>
      <c r="T1475" s="2">
        <v>30</v>
      </c>
      <c r="U1475" s="1">
        <v>0</v>
      </c>
      <c r="V1475" s="1" t="str">
        <v>Minor</v>
      </c>
      <c r="W1475" s="1">
        <v>0</v>
      </c>
      <c r="X1475" s="1">
        <v>0</v>
      </c>
      <c r="Y1475" s="1">
        <v>0</v>
      </c>
      <c r="Z1475" s="1">
        <v>0</v>
      </c>
      <c r="AA1475" s="1">
        <v>0</v>
      </c>
      <c r="AB1475" s="1">
        <v>0</v>
      </c>
      <c r="AC1475" s="1">
        <v>0</v>
      </c>
      <c r="AD1475" s="1">
        <v>0</v>
      </c>
      <c r="AE1475" s="1">
        <v>0</v>
      </c>
      <c r="AF1475" s="1">
        <v>0</v>
      </c>
      <c r="AG1475" s="1">
        <v>0</v>
      </c>
      <c r="AH1475" s="1">
        <v>0</v>
      </c>
      <c r="AI1475" s="1">
        <v>0</v>
      </c>
      <c r="AJ1475" s="1">
        <v>0</v>
      </c>
      <c r="AK1475" s="1">
        <v>0</v>
      </c>
      <c r="AL1475" s="1">
        <v>0</v>
      </c>
      <c r="AM1475" s="1">
        <v>0</v>
      </c>
      <c r="AN1475" s="1">
        <v>0</v>
      </c>
      <c r="AO1475" s="1">
        <v>0</v>
      </c>
      <c r="AP1475" s="1">
        <v>0</v>
      </c>
      <c r="AQ1475" s="14">
        <v>0</v>
      </c>
      <c r="AR1475" s="10">
        <v>1.87</v>
      </c>
      <c r="AS1475" s="14">
        <v>2.1800000000000002</v>
      </c>
      <c r="AT1475" s="16">
        <v>0</v>
      </c>
      <c r="AU1475" s="16">
        <v>0</v>
      </c>
      <c r="AV1475" s="16">
        <v>0</v>
      </c>
      <c r="AW1475" s="16" t="str">
        <v/>
      </c>
      <c r="AX1475" s="10">
        <f t="shared" si="156"/>
        <v>4.0500000000000007</v>
      </c>
      <c r="AY1475" s="10">
        <f t="shared" si="163"/>
        <v>0</v>
      </c>
      <c r="AZ1475" s="2" t="s">
        <v>119</v>
      </c>
      <c r="BA1475" s="10">
        <f t="shared" si="157"/>
        <v>0</v>
      </c>
      <c r="BB1475" s="36" t="s">
        <v>118</v>
      </c>
      <c r="BC1475" s="39" t="str">
        <f t="shared" si="158"/>
        <v/>
      </c>
      <c r="BD1475" s="16">
        <f t="shared" si="164"/>
        <v>4.0500000000000007</v>
      </c>
      <c r="BE1475" s="10">
        <f t="shared" si="165"/>
        <v>0</v>
      </c>
      <c r="BF1475" s="12">
        <f t="shared" si="166"/>
        <v>1</v>
      </c>
      <c r="BG1475" s="12">
        <f t="shared" si="167"/>
        <v>0</v>
      </c>
      <c r="BH1475" s="9">
        <f t="shared" si="161"/>
        <v>4.0500000000000007</v>
      </c>
      <c r="BI1475" s="39" t="str">
        <f t="shared" si="162"/>
        <v/>
      </c>
      <c r="BK1475" s="75"/>
    </row>
    <row r="1476" spans="1:63">
      <c r="A1476" s="2">
        <v>1473</v>
      </c>
      <c r="B1476" s="2">
        <v>2025</v>
      </c>
      <c r="C1476" s="1">
        <v>0</v>
      </c>
      <c r="D1476" s="37" t="str">
        <v>001fw000009fk05AAA</v>
      </c>
      <c r="E1476" s="37" t="str">
        <v>M/S SUBHANKAR SARKAR</v>
      </c>
      <c r="F1476" s="37" t="str">
        <v>WEST BENGAL</v>
      </c>
      <c r="G1476" s="37" t="str">
        <v>DINAJPUR DAKSHIN</v>
      </c>
      <c r="H1476" s="37">
        <v>0</v>
      </c>
      <c r="I1476" s="37" t="str">
        <v>MAHESHWARI TRADERS</v>
      </c>
      <c r="J1476" s="37" t="str">
        <v>Partha Mondal</v>
      </c>
      <c r="K1476" s="37">
        <v>0</v>
      </c>
      <c r="L1476" s="37" t="str">
        <v>001J100000Vo7AiIAJ</v>
      </c>
      <c r="M1476" s="37" t="str">
        <v>East</v>
      </c>
      <c r="N1476" s="2">
        <v>733101</v>
      </c>
      <c r="O1476" s="2" t="str">
        <v>19APTPS3532B1ZN</v>
      </c>
      <c r="P1476" s="2">
        <v>9733307473</v>
      </c>
      <c r="Q1476" s="2" t="str">
        <v>Oct'25</v>
      </c>
      <c r="R1476" s="2">
        <v>2026</v>
      </c>
      <c r="S1476" s="1">
        <v>0</v>
      </c>
      <c r="T1476" s="2">
        <v>400</v>
      </c>
      <c r="U1476" s="1">
        <v>0</v>
      </c>
      <c r="V1476" s="1" t="str">
        <v>Alien</v>
      </c>
      <c r="W1476" s="1">
        <v>0</v>
      </c>
      <c r="X1476" s="1">
        <v>0</v>
      </c>
      <c r="Y1476" s="1">
        <v>0</v>
      </c>
      <c r="Z1476" s="1">
        <v>0</v>
      </c>
      <c r="AA1476" s="1">
        <v>0</v>
      </c>
      <c r="AB1476" s="1">
        <v>0</v>
      </c>
      <c r="AC1476" s="1">
        <v>0</v>
      </c>
      <c r="AD1476" s="1">
        <v>0</v>
      </c>
      <c r="AE1476" s="1">
        <v>0</v>
      </c>
      <c r="AF1476" s="1">
        <v>0</v>
      </c>
      <c r="AG1476" s="1">
        <v>0</v>
      </c>
      <c r="AH1476" s="1">
        <v>0</v>
      </c>
      <c r="AI1476" s="1">
        <v>0</v>
      </c>
      <c r="AJ1476" s="1">
        <v>0</v>
      </c>
      <c r="AK1476" s="1">
        <v>0</v>
      </c>
      <c r="AL1476" s="1">
        <v>0</v>
      </c>
      <c r="AM1476" s="1">
        <v>0</v>
      </c>
      <c r="AN1476" s="1">
        <v>0</v>
      </c>
      <c r="AO1476" s="1">
        <v>0</v>
      </c>
      <c r="AP1476" s="1">
        <v>0</v>
      </c>
      <c r="AQ1476" s="14">
        <v>0</v>
      </c>
      <c r="AR1476" s="10">
        <v>24.71</v>
      </c>
      <c r="AS1476" s="14">
        <v>4.92</v>
      </c>
      <c r="AT1476" s="16">
        <v>0</v>
      </c>
      <c r="AU1476" s="16">
        <v>0</v>
      </c>
      <c r="AV1476" s="16">
        <v>0</v>
      </c>
      <c r="AW1476" s="16" t="str">
        <v/>
      </c>
      <c r="AX1476" s="10">
        <f t="shared" si="156"/>
        <v>29.630000000000003</v>
      </c>
      <c r="AY1476" s="10">
        <f t="shared" si="163"/>
        <v>0</v>
      </c>
      <c r="AZ1476" s="2" t="s">
        <v>119</v>
      </c>
      <c r="BA1476" s="10">
        <f t="shared" si="157"/>
        <v>0</v>
      </c>
      <c r="BB1476" s="36" t="s">
        <v>118</v>
      </c>
      <c r="BC1476" s="39" t="str">
        <f t="shared" si="158"/>
        <v/>
      </c>
      <c r="BD1476" s="16">
        <f t="shared" si="164"/>
        <v>29.630000000000003</v>
      </c>
      <c r="BE1476" s="10">
        <f t="shared" si="165"/>
        <v>0</v>
      </c>
      <c r="BF1476" s="12">
        <f t="shared" si="166"/>
        <v>1</v>
      </c>
      <c r="BG1476" s="12">
        <f t="shared" si="167"/>
        <v>0</v>
      </c>
      <c r="BH1476" s="9">
        <f t="shared" si="161"/>
        <v>29.630000000000003</v>
      </c>
      <c r="BI1476" s="39" t="str">
        <f t="shared" si="162"/>
        <v/>
      </c>
      <c r="BK1476" s="75"/>
    </row>
    <row r="1477" spans="1:63">
      <c r="A1477" s="2">
        <v>1474</v>
      </c>
      <c r="B1477" s="2">
        <v>2025</v>
      </c>
      <c r="C1477" s="1">
        <v>0</v>
      </c>
      <c r="D1477" s="37" t="str">
        <v>001fw00000Axf1OAAR</v>
      </c>
      <c r="E1477" s="37" t="str">
        <v>BUILDERS ENTERPRISE</v>
      </c>
      <c r="F1477" s="37" t="str">
        <v>WEST BENGAL</v>
      </c>
      <c r="G1477" s="37" t="str">
        <v>KALIMPONG</v>
      </c>
      <c r="H1477" s="37">
        <v>0</v>
      </c>
      <c r="I1477" s="37" t="str">
        <v>SILIGURI BUILDERS STORES</v>
      </c>
      <c r="J1477" s="37" t="str">
        <v>Abu Hossain</v>
      </c>
      <c r="K1477" s="37">
        <v>0</v>
      </c>
      <c r="L1477" s="37" t="str">
        <v>001J100000VngoPIAR</v>
      </c>
      <c r="M1477" s="37" t="str">
        <v>East</v>
      </c>
      <c r="N1477" s="2">
        <v>734008</v>
      </c>
      <c r="O1477" s="2" t="str">
        <v>19BPEPA6644A1ZA</v>
      </c>
      <c r="P1477" s="2">
        <v>8972216555</v>
      </c>
      <c r="Q1477" s="2" t="str">
        <v>Oct'25</v>
      </c>
      <c r="R1477" s="2">
        <v>2026</v>
      </c>
      <c r="S1477" s="1">
        <v>0</v>
      </c>
      <c r="T1477" s="2">
        <v>15</v>
      </c>
      <c r="U1477" s="1">
        <v>0.18555555555555556</v>
      </c>
      <c r="V1477" s="1" t="str">
        <v>Friendly</v>
      </c>
      <c r="W1477" s="1">
        <v>0</v>
      </c>
      <c r="X1477" s="1">
        <v>0</v>
      </c>
      <c r="Y1477" s="1">
        <v>0</v>
      </c>
      <c r="Z1477" s="1">
        <v>0</v>
      </c>
      <c r="AA1477" s="1">
        <v>0</v>
      </c>
      <c r="AB1477" s="1">
        <v>0</v>
      </c>
      <c r="AC1477" s="1">
        <v>0</v>
      </c>
      <c r="AD1477" s="1">
        <v>0</v>
      </c>
      <c r="AE1477" s="1">
        <v>0</v>
      </c>
      <c r="AF1477" s="1">
        <v>0</v>
      </c>
      <c r="AG1477" s="1">
        <v>0</v>
      </c>
      <c r="AH1477" s="1">
        <v>0</v>
      </c>
      <c r="AI1477" s="1">
        <v>0</v>
      </c>
      <c r="AJ1477" s="1">
        <v>0</v>
      </c>
      <c r="AK1477" s="1">
        <v>0</v>
      </c>
      <c r="AL1477" s="1">
        <v>0</v>
      </c>
      <c r="AM1477" s="1">
        <v>0</v>
      </c>
      <c r="AN1477" s="1">
        <v>0</v>
      </c>
      <c r="AO1477" s="1">
        <v>0</v>
      </c>
      <c r="AP1477" s="1">
        <v>0</v>
      </c>
      <c r="AQ1477" s="14">
        <v>0</v>
      </c>
      <c r="AR1477" s="10">
        <v>4.5</v>
      </c>
      <c r="AS1477" s="14">
        <v>4.0199999999999996</v>
      </c>
      <c r="AT1477" s="16">
        <v>5.35</v>
      </c>
      <c r="AU1477" s="16">
        <v>1</v>
      </c>
      <c r="AV1477" s="16">
        <v>2</v>
      </c>
      <c r="AW1477" s="16">
        <v>155</v>
      </c>
      <c r="AX1477" s="10">
        <f t="shared" ref="AX1477:AX1540" si="168">SUM(AL1477:AW1477)</f>
        <v>171.87</v>
      </c>
      <c r="AY1477" s="10">
        <f t="shared" si="163"/>
        <v>0</v>
      </c>
      <c r="AZ1477" s="2" t="s">
        <v>119</v>
      </c>
      <c r="BA1477" s="10">
        <f t="shared" ref="BA1477:BA1540" si="169">AVERAGE(AL1477:AQ1477)</f>
        <v>0</v>
      </c>
      <c r="BB1477" s="36" t="s">
        <v>118</v>
      </c>
      <c r="BC1477" s="39" t="str">
        <f t="shared" ref="BC1477:BC1540" si="170">IF(AZ1477="Yes","",IF(AX1477&gt;1250,"E",IF(AX1477&gt;750,"D",
IF(AX1477&gt;=500,"C",
IF(AX1477&gt;=300,"B",
IF(AX1477&gt;=200,"A",
""))))))</f>
        <v/>
      </c>
      <c r="BD1477" s="16">
        <f t="shared" si="164"/>
        <v>171.87</v>
      </c>
      <c r="BE1477" s="10">
        <f t="shared" si="165"/>
        <v>0</v>
      </c>
      <c r="BF1477" s="12">
        <f t="shared" si="166"/>
        <v>1</v>
      </c>
      <c r="BG1477" s="12">
        <f t="shared" si="167"/>
        <v>0</v>
      </c>
      <c r="BH1477" s="9">
        <f t="shared" ref="BH1477:BH1540" si="171">SUM(AL1477:AW1477)</f>
        <v>171.87</v>
      </c>
      <c r="BI1477" s="39" t="str">
        <f t="shared" ref="BI1477:BI1540" si="172">IF(AZ1477="Yes","",IF(BH1477&gt;=1250,"E",IF(BH1477&gt;=750,"D",
IF(BH1477&gt;=500,"C",
IF(BH1477&gt;=300,"B",
IF(BH1477&gt;=200,"A",
""))))))</f>
        <v/>
      </c>
      <c r="BK1477" s="75"/>
    </row>
    <row r="1478" spans="1:63">
      <c r="A1478" s="2">
        <v>1475</v>
      </c>
      <c r="B1478" s="2">
        <v>2025</v>
      </c>
      <c r="C1478" s="1">
        <v>0</v>
      </c>
      <c r="D1478" s="37" t="str">
        <v>001fw00000AxqxnAAB</v>
      </c>
      <c r="E1478" s="37" t="str">
        <v>IRA ENTERPRISE</v>
      </c>
      <c r="F1478" s="37" t="str">
        <v>SIKKIM</v>
      </c>
      <c r="G1478" s="37" t="str">
        <v>SOUTH DISTRICT</v>
      </c>
      <c r="H1478" s="37">
        <v>0</v>
      </c>
      <c r="I1478" s="37" t="str">
        <v>SILIGURI BUILDERS STORES</v>
      </c>
      <c r="J1478" s="37" t="str">
        <v>Abu Hossain</v>
      </c>
      <c r="K1478" s="37">
        <v>0</v>
      </c>
      <c r="L1478" s="37" t="str">
        <v>001J100000VngoPIAR</v>
      </c>
      <c r="M1478" s="37" t="str">
        <v>East</v>
      </c>
      <c r="N1478" s="2">
        <v>737126</v>
      </c>
      <c r="O1478" s="2" t="str">
        <v>11EAZPR4181L1ZX</v>
      </c>
      <c r="P1478" s="2">
        <v>9051533360</v>
      </c>
      <c r="Q1478" s="2" t="str">
        <v>Oct'25</v>
      </c>
      <c r="R1478" s="2">
        <v>2026</v>
      </c>
      <c r="S1478" s="1">
        <v>0</v>
      </c>
      <c r="T1478" s="2">
        <v>40</v>
      </c>
      <c r="U1478" s="1">
        <v>0</v>
      </c>
      <c r="V1478" s="1" t="str">
        <v>Minor</v>
      </c>
      <c r="W1478" s="1">
        <v>0</v>
      </c>
      <c r="X1478" s="1">
        <v>0</v>
      </c>
      <c r="Y1478" s="1">
        <v>0</v>
      </c>
      <c r="Z1478" s="1">
        <v>0</v>
      </c>
      <c r="AA1478" s="1">
        <v>0</v>
      </c>
      <c r="AB1478" s="1">
        <v>0</v>
      </c>
      <c r="AC1478" s="1">
        <v>0</v>
      </c>
      <c r="AD1478" s="1">
        <v>0</v>
      </c>
      <c r="AE1478" s="1">
        <v>0</v>
      </c>
      <c r="AF1478" s="1">
        <v>0</v>
      </c>
      <c r="AG1478" s="1">
        <v>0</v>
      </c>
      <c r="AH1478" s="1">
        <v>0</v>
      </c>
      <c r="AI1478" s="1">
        <v>0</v>
      </c>
      <c r="AJ1478" s="1">
        <v>0</v>
      </c>
      <c r="AK1478" s="1">
        <v>0</v>
      </c>
      <c r="AL1478" s="1">
        <v>0</v>
      </c>
      <c r="AM1478" s="1">
        <v>0</v>
      </c>
      <c r="AN1478" s="1">
        <v>0</v>
      </c>
      <c r="AO1478" s="1">
        <v>0</v>
      </c>
      <c r="AP1478" s="1">
        <v>0</v>
      </c>
      <c r="AQ1478" s="14">
        <v>0</v>
      </c>
      <c r="AR1478" s="10">
        <v>3</v>
      </c>
      <c r="AS1478" s="14">
        <v>0</v>
      </c>
      <c r="AT1478" s="16">
        <v>0</v>
      </c>
      <c r="AU1478" s="16">
        <v>0</v>
      </c>
      <c r="AV1478" s="16">
        <v>0</v>
      </c>
      <c r="AW1478" s="16" t="str">
        <v/>
      </c>
      <c r="AX1478" s="10">
        <f t="shared" si="168"/>
        <v>3</v>
      </c>
      <c r="AY1478" s="10">
        <f t="shared" si="163"/>
        <v>0</v>
      </c>
      <c r="AZ1478" s="2" t="s">
        <v>119</v>
      </c>
      <c r="BA1478" s="10">
        <f t="shared" si="169"/>
        <v>0</v>
      </c>
      <c r="BB1478" s="36" t="s">
        <v>118</v>
      </c>
      <c r="BC1478" s="39" t="str">
        <f t="shared" si="170"/>
        <v/>
      </c>
      <c r="BD1478" s="16">
        <f t="shared" si="164"/>
        <v>3</v>
      </c>
      <c r="BE1478" s="10">
        <f t="shared" si="165"/>
        <v>0</v>
      </c>
      <c r="BF1478" s="12">
        <f t="shared" si="166"/>
        <v>1</v>
      </c>
      <c r="BG1478" s="12">
        <f t="shared" si="167"/>
        <v>0</v>
      </c>
      <c r="BH1478" s="9">
        <f t="shared" si="171"/>
        <v>3</v>
      </c>
      <c r="BI1478" s="39" t="str">
        <f t="shared" si="172"/>
        <v/>
      </c>
      <c r="BK1478" s="75"/>
    </row>
    <row r="1479" spans="1:63">
      <c r="A1479" s="2">
        <v>1476</v>
      </c>
      <c r="B1479" s="2">
        <v>2025</v>
      </c>
      <c r="C1479" s="1">
        <v>0</v>
      </c>
      <c r="D1479" s="37" t="str">
        <v>0015g00001fuxuvAAA</v>
      </c>
      <c r="E1479" s="37" t="str">
        <v>Sivarama steel</v>
      </c>
      <c r="F1479" s="37" t="str">
        <v>RAJASTHAN</v>
      </c>
      <c r="G1479" s="37" t="str">
        <v>PALI</v>
      </c>
      <c r="H1479" s="37" t="str">
        <v>Sojat</v>
      </c>
      <c r="I1479" s="37" t="str">
        <v>M R Associates</v>
      </c>
      <c r="J1479" s="37" t="str">
        <v>Neeraj Sharma</v>
      </c>
      <c r="K1479" s="37">
        <v>0</v>
      </c>
      <c r="L1479" s="37" t="str">
        <v>C13417</v>
      </c>
      <c r="M1479" s="37" t="str">
        <v>North</v>
      </c>
      <c r="N1479" s="2">
        <v>306104</v>
      </c>
      <c r="O1479" s="2" t="str">
        <v>08AFUPG2942JIZ1</v>
      </c>
      <c r="P1479" s="2">
        <v>9462473790</v>
      </c>
      <c r="Q1479" s="2" t="str">
        <v>Oct'25</v>
      </c>
      <c r="R1479" s="2">
        <v>2026</v>
      </c>
      <c r="S1479" s="1">
        <v>0</v>
      </c>
      <c r="T1479" s="2">
        <v>60</v>
      </c>
      <c r="U1479" s="1">
        <v>0</v>
      </c>
      <c r="V1479" s="1" t="str">
        <v>Challenger</v>
      </c>
      <c r="W1479" s="1">
        <v>0</v>
      </c>
      <c r="X1479" s="1">
        <v>0</v>
      </c>
      <c r="Y1479" s="1">
        <v>0</v>
      </c>
      <c r="Z1479" s="1">
        <v>0</v>
      </c>
      <c r="AA1479" s="1">
        <v>0</v>
      </c>
      <c r="AB1479" s="1">
        <v>0</v>
      </c>
      <c r="AC1479" s="1">
        <v>0</v>
      </c>
      <c r="AD1479" s="1">
        <v>0</v>
      </c>
      <c r="AE1479" s="1">
        <v>0</v>
      </c>
      <c r="AF1479" s="1">
        <v>0</v>
      </c>
      <c r="AG1479" s="1">
        <v>0</v>
      </c>
      <c r="AH1479" s="1">
        <v>0</v>
      </c>
      <c r="AI1479" s="1">
        <v>0</v>
      </c>
      <c r="AJ1479" s="1">
        <v>0</v>
      </c>
      <c r="AK1479" s="1">
        <v>0</v>
      </c>
      <c r="AL1479" s="1">
        <v>0</v>
      </c>
      <c r="AM1479" s="1">
        <v>0</v>
      </c>
      <c r="AN1479" s="1">
        <v>0</v>
      </c>
      <c r="AO1479" s="1">
        <v>0</v>
      </c>
      <c r="AP1479" s="1">
        <v>0</v>
      </c>
      <c r="AQ1479" s="14">
        <v>0</v>
      </c>
      <c r="AR1479" s="10">
        <v>4</v>
      </c>
      <c r="AS1479" s="14">
        <v>0</v>
      </c>
      <c r="AT1479" s="16">
        <v>0</v>
      </c>
      <c r="AU1479" s="16">
        <v>0</v>
      </c>
      <c r="AV1479" s="16">
        <v>0</v>
      </c>
      <c r="AW1479" s="16" t="str">
        <v/>
      </c>
      <c r="AX1479" s="10">
        <f t="shared" si="168"/>
        <v>4</v>
      </c>
      <c r="AY1479" s="10">
        <f t="shared" si="163"/>
        <v>0</v>
      </c>
      <c r="AZ1479" s="2" t="s">
        <v>119</v>
      </c>
      <c r="BA1479" s="10">
        <f t="shared" si="169"/>
        <v>0</v>
      </c>
      <c r="BB1479" s="36" t="s">
        <v>118</v>
      </c>
      <c r="BC1479" s="39" t="str">
        <f t="shared" si="170"/>
        <v/>
      </c>
      <c r="BD1479" s="16">
        <f t="shared" si="164"/>
        <v>4</v>
      </c>
      <c r="BE1479" s="10">
        <f t="shared" si="165"/>
        <v>0</v>
      </c>
      <c r="BF1479" s="12">
        <f t="shared" si="166"/>
        <v>1</v>
      </c>
      <c r="BG1479" s="12">
        <f t="shared" si="167"/>
        <v>0</v>
      </c>
      <c r="BH1479" s="9">
        <f t="shared" si="171"/>
        <v>4</v>
      </c>
      <c r="BI1479" s="39" t="str">
        <f t="shared" si="172"/>
        <v/>
      </c>
      <c r="BK1479" s="75"/>
    </row>
    <row r="1480" spans="1:63">
      <c r="A1480" s="2">
        <v>1477</v>
      </c>
      <c r="B1480" s="2">
        <v>2025</v>
      </c>
      <c r="C1480" s="1">
        <v>0</v>
      </c>
      <c r="D1480" s="37" t="str">
        <v>001J100000S1efTIAR</v>
      </c>
      <c r="E1480" s="37" t="str">
        <v>SHRI AMBEY STEELS</v>
      </c>
      <c r="F1480" s="37" t="str">
        <v>MADHYA PRADESH</v>
      </c>
      <c r="G1480" s="37" t="str">
        <v>BHOPAL</v>
      </c>
      <c r="H1480" s="37" t="str">
        <v>Bhopal</v>
      </c>
      <c r="I1480" s="37" t="str">
        <v>Global Steel</v>
      </c>
      <c r="J1480" s="37" t="str">
        <v>Rubean Luther</v>
      </c>
      <c r="K1480" s="37">
        <v>0</v>
      </c>
      <c r="L1480" s="37" t="str">
        <v>C13471</v>
      </c>
      <c r="M1480" s="37" t="str">
        <v>Central</v>
      </c>
      <c r="N1480" s="2">
        <v>462010</v>
      </c>
      <c r="O1480" s="2" t="str">
        <v>23ADOPG3458R1ZY</v>
      </c>
      <c r="P1480" s="2">
        <v>8770720483</v>
      </c>
      <c r="Q1480" s="2" t="str">
        <v>Oct'25</v>
      </c>
      <c r="R1480" s="2">
        <v>2026</v>
      </c>
      <c r="S1480" s="1">
        <v>0</v>
      </c>
      <c r="T1480" s="2">
        <v>60</v>
      </c>
      <c r="U1480" s="1">
        <v>7.8888888888888883E-2</v>
      </c>
      <c r="V1480" s="1" t="str">
        <v>Challenger</v>
      </c>
      <c r="W1480" s="1">
        <v>0</v>
      </c>
      <c r="X1480" s="1">
        <v>0</v>
      </c>
      <c r="Y1480" s="1">
        <v>0</v>
      </c>
      <c r="Z1480" s="1">
        <v>0</v>
      </c>
      <c r="AA1480" s="1">
        <v>0</v>
      </c>
      <c r="AB1480" s="1">
        <v>0</v>
      </c>
      <c r="AC1480" s="1">
        <v>0</v>
      </c>
      <c r="AD1480" s="1">
        <v>0</v>
      </c>
      <c r="AE1480" s="1">
        <v>0</v>
      </c>
      <c r="AF1480" s="1">
        <v>0</v>
      </c>
      <c r="AG1480" s="1">
        <v>0</v>
      </c>
      <c r="AH1480" s="1">
        <v>0</v>
      </c>
      <c r="AI1480" s="1">
        <v>0</v>
      </c>
      <c r="AJ1480" s="1">
        <v>0</v>
      </c>
      <c r="AK1480" s="1">
        <v>0</v>
      </c>
      <c r="AL1480" s="1">
        <v>0</v>
      </c>
      <c r="AM1480" s="1">
        <v>0</v>
      </c>
      <c r="AN1480" s="1">
        <v>0</v>
      </c>
      <c r="AO1480" s="1">
        <v>0</v>
      </c>
      <c r="AP1480" s="1">
        <v>0</v>
      </c>
      <c r="AQ1480" s="14">
        <v>0</v>
      </c>
      <c r="AR1480" s="10">
        <v>1.5</v>
      </c>
      <c r="AS1480" s="14">
        <v>0</v>
      </c>
      <c r="AT1480" s="16">
        <v>10.7</v>
      </c>
      <c r="AU1480" s="16">
        <v>2</v>
      </c>
      <c r="AV1480" s="16">
        <v>1.5</v>
      </c>
      <c r="AW1480" s="16">
        <v>2</v>
      </c>
      <c r="AX1480" s="10">
        <f t="shared" si="168"/>
        <v>17.7</v>
      </c>
      <c r="AY1480" s="10">
        <f t="shared" si="163"/>
        <v>0</v>
      </c>
      <c r="AZ1480" s="2" t="s">
        <v>119</v>
      </c>
      <c r="BA1480" s="10">
        <f t="shared" si="169"/>
        <v>0</v>
      </c>
      <c r="BB1480" s="36" t="s">
        <v>118</v>
      </c>
      <c r="BC1480" s="39" t="str">
        <f t="shared" si="170"/>
        <v/>
      </c>
      <c r="BD1480" s="16">
        <f t="shared" si="164"/>
        <v>17.7</v>
      </c>
      <c r="BE1480" s="10">
        <f t="shared" si="165"/>
        <v>0</v>
      </c>
      <c r="BF1480" s="12">
        <f t="shared" si="166"/>
        <v>1</v>
      </c>
      <c r="BG1480" s="12">
        <f t="shared" si="167"/>
        <v>0</v>
      </c>
      <c r="BH1480" s="9">
        <f t="shared" si="171"/>
        <v>17.7</v>
      </c>
      <c r="BI1480" s="39" t="str">
        <f t="shared" si="172"/>
        <v/>
      </c>
      <c r="BK1480" s="75"/>
    </row>
    <row r="1481" spans="1:63">
      <c r="A1481" s="2">
        <v>1478</v>
      </c>
      <c r="B1481" s="2">
        <v>2025</v>
      </c>
      <c r="C1481" s="1">
        <v>0</v>
      </c>
      <c r="D1481" s="37" t="str">
        <v>001J100000TrlKjIAJ</v>
      </c>
      <c r="E1481" s="37" t="str">
        <v>GAYATRI TRADERS</v>
      </c>
      <c r="F1481" s="37" t="str">
        <v>MADHYA PRADESH</v>
      </c>
      <c r="G1481" s="37" t="str">
        <v>BHOPAL</v>
      </c>
      <c r="H1481" s="37" t="str">
        <v>Bhopal</v>
      </c>
      <c r="I1481" s="37" t="str">
        <v>Global Steel</v>
      </c>
      <c r="J1481" s="37" t="str">
        <v>Rubean Luther</v>
      </c>
      <c r="K1481" s="37">
        <v>0</v>
      </c>
      <c r="L1481" s="37" t="str">
        <v>C13471</v>
      </c>
      <c r="M1481" s="37" t="str">
        <v>Central</v>
      </c>
      <c r="N1481" s="2">
        <v>462042</v>
      </c>
      <c r="O1481" s="2" t="str">
        <v>23AFZPM9226L1ZN</v>
      </c>
      <c r="P1481" s="2">
        <v>9425024486</v>
      </c>
      <c r="Q1481" s="2" t="str">
        <v>Oct'25</v>
      </c>
      <c r="R1481" s="2">
        <v>2026</v>
      </c>
      <c r="S1481" s="1">
        <v>0</v>
      </c>
      <c r="T1481" s="2">
        <v>70</v>
      </c>
      <c r="U1481" s="1">
        <v>9.5238095238095229E-3</v>
      </c>
      <c r="V1481" s="1" t="str">
        <v>Challenger</v>
      </c>
      <c r="W1481" s="1">
        <v>0</v>
      </c>
      <c r="X1481" s="1">
        <v>0</v>
      </c>
      <c r="Y1481" s="1">
        <v>0</v>
      </c>
      <c r="Z1481" s="1">
        <v>0</v>
      </c>
      <c r="AA1481" s="1">
        <v>0</v>
      </c>
      <c r="AB1481" s="1">
        <v>0</v>
      </c>
      <c r="AC1481" s="1">
        <v>0</v>
      </c>
      <c r="AD1481" s="1">
        <v>0</v>
      </c>
      <c r="AE1481" s="1">
        <v>0</v>
      </c>
      <c r="AF1481" s="1">
        <v>0</v>
      </c>
      <c r="AG1481" s="1">
        <v>0</v>
      </c>
      <c r="AH1481" s="1">
        <v>0</v>
      </c>
      <c r="AI1481" s="1">
        <v>0</v>
      </c>
      <c r="AJ1481" s="1">
        <v>0</v>
      </c>
      <c r="AK1481" s="1">
        <v>0</v>
      </c>
      <c r="AL1481" s="1">
        <v>0</v>
      </c>
      <c r="AM1481" s="1">
        <v>0</v>
      </c>
      <c r="AN1481" s="1">
        <v>0</v>
      </c>
      <c r="AO1481" s="1">
        <v>0</v>
      </c>
      <c r="AP1481" s="1">
        <v>0</v>
      </c>
      <c r="AQ1481" s="14">
        <v>0</v>
      </c>
      <c r="AR1481" s="10">
        <v>1.5</v>
      </c>
      <c r="AS1481" s="14">
        <v>0</v>
      </c>
      <c r="AT1481" s="16">
        <v>0</v>
      </c>
      <c r="AU1481" s="16">
        <v>0</v>
      </c>
      <c r="AV1481" s="16">
        <v>2</v>
      </c>
      <c r="AW1481" s="16" t="str">
        <v/>
      </c>
      <c r="AX1481" s="10">
        <f t="shared" si="168"/>
        <v>3.5</v>
      </c>
      <c r="AY1481" s="10">
        <f t="shared" si="163"/>
        <v>0</v>
      </c>
      <c r="AZ1481" s="2" t="s">
        <v>119</v>
      </c>
      <c r="BA1481" s="10">
        <f t="shared" si="169"/>
        <v>0</v>
      </c>
      <c r="BB1481" s="36" t="s">
        <v>118</v>
      </c>
      <c r="BC1481" s="39" t="str">
        <f t="shared" si="170"/>
        <v/>
      </c>
      <c r="BD1481" s="16">
        <f t="shared" si="164"/>
        <v>3.5</v>
      </c>
      <c r="BE1481" s="10">
        <f t="shared" si="165"/>
        <v>0</v>
      </c>
      <c r="BF1481" s="12">
        <f t="shared" si="166"/>
        <v>1</v>
      </c>
      <c r="BG1481" s="12">
        <f t="shared" si="167"/>
        <v>0</v>
      </c>
      <c r="BH1481" s="9">
        <f t="shared" si="171"/>
        <v>3.5</v>
      </c>
      <c r="BI1481" s="39" t="str">
        <f t="shared" si="172"/>
        <v/>
      </c>
      <c r="BK1481" s="75"/>
    </row>
    <row r="1482" spans="1:63">
      <c r="A1482" s="2">
        <v>1479</v>
      </c>
      <c r="B1482" s="2">
        <v>2025</v>
      </c>
      <c r="C1482" s="1">
        <v>0</v>
      </c>
      <c r="D1482" s="37" t="str">
        <v>001J100000VnKw3IAF</v>
      </c>
      <c r="E1482" s="37" t="str">
        <v>M/S DINESH CEMENT AGENCY</v>
      </c>
      <c r="F1482" s="37" t="str">
        <v>UTTAR PRADESH</v>
      </c>
      <c r="G1482" s="37" t="str">
        <v>HATHRAS</v>
      </c>
      <c r="H1482" s="37">
        <v>0</v>
      </c>
      <c r="I1482" s="37" t="str">
        <v>DINESH STEEL PRIVATE LIMITED</v>
      </c>
      <c r="J1482" s="37" t="str">
        <v>Pankaj Garg</v>
      </c>
      <c r="K1482" s="37">
        <v>0</v>
      </c>
      <c r="L1482" s="37" t="str">
        <v>C12820</v>
      </c>
      <c r="M1482" s="37" t="str">
        <v>North</v>
      </c>
      <c r="N1482" s="2">
        <v>281306</v>
      </c>
      <c r="O1482" s="2" t="str">
        <v>09AQYPV5848H1ZN</v>
      </c>
      <c r="P1482" s="2">
        <v>9259595209</v>
      </c>
      <c r="Q1482" s="2" t="str">
        <v>Oct'25</v>
      </c>
      <c r="R1482" s="2">
        <v>2026</v>
      </c>
      <c r="S1482" s="1">
        <v>0</v>
      </c>
      <c r="T1482" s="2">
        <v>50</v>
      </c>
      <c r="U1482" s="1">
        <v>0</v>
      </c>
      <c r="V1482" s="1" t="str">
        <v>Minor</v>
      </c>
      <c r="W1482" s="1">
        <v>0</v>
      </c>
      <c r="X1482" s="1">
        <v>0</v>
      </c>
      <c r="Y1482" s="1">
        <v>0</v>
      </c>
      <c r="Z1482" s="1">
        <v>0</v>
      </c>
      <c r="AA1482" s="1">
        <v>0</v>
      </c>
      <c r="AB1482" s="1">
        <v>0</v>
      </c>
      <c r="AC1482" s="1">
        <v>0</v>
      </c>
      <c r="AD1482" s="1">
        <v>0</v>
      </c>
      <c r="AE1482" s="1">
        <v>0</v>
      </c>
      <c r="AF1482" s="1">
        <v>0</v>
      </c>
      <c r="AG1482" s="1">
        <v>0</v>
      </c>
      <c r="AH1482" s="1">
        <v>0</v>
      </c>
      <c r="AI1482" s="1">
        <v>0</v>
      </c>
      <c r="AJ1482" s="1">
        <v>0</v>
      </c>
      <c r="AK1482" s="1">
        <v>0</v>
      </c>
      <c r="AL1482" s="1">
        <v>0</v>
      </c>
      <c r="AM1482" s="1">
        <v>0</v>
      </c>
      <c r="AN1482" s="1">
        <v>0</v>
      </c>
      <c r="AO1482" s="1">
        <v>0</v>
      </c>
      <c r="AP1482" s="1">
        <v>0</v>
      </c>
      <c r="AQ1482" s="14">
        <v>0</v>
      </c>
      <c r="AR1482" s="10">
        <v>6</v>
      </c>
      <c r="AS1482" s="14">
        <v>4</v>
      </c>
      <c r="AT1482" s="16">
        <v>0</v>
      </c>
      <c r="AU1482" s="16">
        <v>0</v>
      </c>
      <c r="AV1482" s="16">
        <v>0</v>
      </c>
      <c r="AW1482" s="16" t="str">
        <v/>
      </c>
      <c r="AX1482" s="10">
        <f t="shared" si="168"/>
        <v>10</v>
      </c>
      <c r="AY1482" s="10">
        <f t="shared" si="163"/>
        <v>0</v>
      </c>
      <c r="AZ1482" s="2" t="s">
        <v>119</v>
      </c>
      <c r="BA1482" s="10">
        <f t="shared" si="169"/>
        <v>0</v>
      </c>
      <c r="BB1482" s="36" t="s">
        <v>118</v>
      </c>
      <c r="BC1482" s="39" t="str">
        <f t="shared" si="170"/>
        <v/>
      </c>
      <c r="BD1482" s="16">
        <f t="shared" si="164"/>
        <v>10</v>
      </c>
      <c r="BE1482" s="10">
        <f t="shared" si="165"/>
        <v>0</v>
      </c>
      <c r="BF1482" s="12">
        <f t="shared" si="166"/>
        <v>1</v>
      </c>
      <c r="BG1482" s="12">
        <f t="shared" si="167"/>
        <v>0</v>
      </c>
      <c r="BH1482" s="9">
        <f t="shared" si="171"/>
        <v>10</v>
      </c>
      <c r="BI1482" s="39" t="str">
        <f t="shared" si="172"/>
        <v/>
      </c>
      <c r="BK1482" s="75"/>
    </row>
    <row r="1483" spans="1:63">
      <c r="A1483" s="2">
        <v>1480</v>
      </c>
      <c r="B1483" s="2">
        <v>2025</v>
      </c>
      <c r="C1483" s="1">
        <v>0</v>
      </c>
      <c r="D1483" s="37" t="str">
        <v>001fw000004aB4HAAU</v>
      </c>
      <c r="E1483" s="37" t="str">
        <v>M/S OM TRADING COMPANY</v>
      </c>
      <c r="F1483" s="37" t="str">
        <v>UTTAR PRADESH</v>
      </c>
      <c r="G1483" s="37" t="str">
        <v>DEORIA</v>
      </c>
      <c r="H1483" s="37" t="str">
        <v>Gorakhpur</v>
      </c>
      <c r="I1483" s="37" t="str">
        <v>GOBINDGARH IRON LLP</v>
      </c>
      <c r="J1483" s="37" t="str">
        <v>Mohd Ansari</v>
      </c>
      <c r="K1483" s="37">
        <v>0</v>
      </c>
      <c r="L1483" s="37" t="str">
        <v>C12817</v>
      </c>
      <c r="M1483" s="37" t="str">
        <v>North</v>
      </c>
      <c r="N1483" s="2">
        <v>274702</v>
      </c>
      <c r="O1483" s="2" t="str">
        <v>09HFQPS5563Q1ZZ</v>
      </c>
      <c r="P1483" s="2">
        <v>7366039853</v>
      </c>
      <c r="Q1483" s="2" t="str">
        <v>Oct'25</v>
      </c>
      <c r="R1483" s="2">
        <v>2026</v>
      </c>
      <c r="S1483" s="1">
        <v>0</v>
      </c>
      <c r="T1483" s="2" t="str">
        <v/>
      </c>
      <c r="U1483" s="1">
        <v>0</v>
      </c>
      <c r="V1483" s="1" t="str">
        <v>Potential Not updated</v>
      </c>
      <c r="W1483" s="1">
        <v>0</v>
      </c>
      <c r="X1483" s="1">
        <v>0</v>
      </c>
      <c r="Y1483" s="1">
        <v>0</v>
      </c>
      <c r="Z1483" s="1">
        <v>0</v>
      </c>
      <c r="AA1483" s="1">
        <v>0</v>
      </c>
      <c r="AB1483" s="1">
        <v>0</v>
      </c>
      <c r="AC1483" s="1">
        <v>0</v>
      </c>
      <c r="AD1483" s="1">
        <v>0</v>
      </c>
      <c r="AE1483" s="1">
        <v>0</v>
      </c>
      <c r="AF1483" s="1">
        <v>0</v>
      </c>
      <c r="AG1483" s="1">
        <v>0</v>
      </c>
      <c r="AH1483" s="1">
        <v>0</v>
      </c>
      <c r="AI1483" s="1">
        <v>0</v>
      </c>
      <c r="AJ1483" s="1">
        <v>0</v>
      </c>
      <c r="AK1483" s="1">
        <v>0</v>
      </c>
      <c r="AL1483" s="1">
        <v>0</v>
      </c>
      <c r="AM1483" s="1">
        <v>0</v>
      </c>
      <c r="AN1483" s="1">
        <v>0</v>
      </c>
      <c r="AO1483" s="1">
        <v>0</v>
      </c>
      <c r="AP1483" s="1">
        <v>0</v>
      </c>
      <c r="AQ1483" s="14">
        <v>0</v>
      </c>
      <c r="AR1483" s="10">
        <v>10</v>
      </c>
      <c r="AS1483" s="14">
        <v>12.5</v>
      </c>
      <c r="AT1483" s="16">
        <v>0</v>
      </c>
      <c r="AU1483" s="16">
        <v>15</v>
      </c>
      <c r="AV1483" s="16">
        <v>0</v>
      </c>
      <c r="AW1483" s="16">
        <v>15</v>
      </c>
      <c r="AX1483" s="10">
        <f t="shared" si="168"/>
        <v>52.5</v>
      </c>
      <c r="AY1483" s="10">
        <f t="shared" si="163"/>
        <v>0</v>
      </c>
      <c r="AZ1483" s="2" t="s">
        <v>119</v>
      </c>
      <c r="BA1483" s="10">
        <f t="shared" si="169"/>
        <v>0</v>
      </c>
      <c r="BB1483" s="36" t="s">
        <v>118</v>
      </c>
      <c r="BC1483" s="39" t="str">
        <f t="shared" si="170"/>
        <v/>
      </c>
      <c r="BD1483" s="16">
        <f t="shared" si="164"/>
        <v>52.5</v>
      </c>
      <c r="BE1483" s="10">
        <f t="shared" si="165"/>
        <v>0</v>
      </c>
      <c r="BF1483" s="12">
        <f t="shared" si="166"/>
        <v>1</v>
      </c>
      <c r="BG1483" s="12">
        <f t="shared" si="167"/>
        <v>0</v>
      </c>
      <c r="BH1483" s="9">
        <f t="shared" si="171"/>
        <v>52.5</v>
      </c>
      <c r="BI1483" s="39" t="str">
        <f t="shared" si="172"/>
        <v/>
      </c>
      <c r="BK1483" s="75"/>
    </row>
    <row r="1484" spans="1:63">
      <c r="A1484" s="2">
        <v>1481</v>
      </c>
      <c r="B1484" s="2">
        <v>2025</v>
      </c>
      <c r="C1484" s="1">
        <v>0</v>
      </c>
      <c r="D1484" s="37" t="str">
        <v>0015g00001c44hSAAQ</v>
      </c>
      <c r="E1484" s="37" t="str">
        <v>CEMENT CITY</v>
      </c>
      <c r="F1484" s="37" t="str">
        <v>ODISHA</v>
      </c>
      <c r="G1484" s="37" t="str">
        <v>SAMBALPUR</v>
      </c>
      <c r="H1484" s="37" t="str">
        <v>Dhankauda</v>
      </c>
      <c r="I1484" s="37" t="str">
        <v>SACHDEVA ISPAT PVT LTD</v>
      </c>
      <c r="J1484" s="37" t="str">
        <v>Papun Padhan</v>
      </c>
      <c r="K1484" s="37">
        <v>0</v>
      </c>
      <c r="L1484" s="37" t="str">
        <v>C12823</v>
      </c>
      <c r="M1484" s="37" t="str">
        <v>Central</v>
      </c>
      <c r="N1484" s="2">
        <v>768004</v>
      </c>
      <c r="O1484" s="2" t="str">
        <v>21AFRPA9898L1ZP</v>
      </c>
      <c r="P1484" s="2">
        <v>9437530303</v>
      </c>
      <c r="Q1484" s="2" t="str">
        <v>Oct'25</v>
      </c>
      <c r="R1484" s="2">
        <v>2026</v>
      </c>
      <c r="S1484" s="1">
        <v>0</v>
      </c>
      <c r="T1484" s="2">
        <v>100</v>
      </c>
      <c r="U1484" s="1">
        <v>0</v>
      </c>
      <c r="V1484" s="1" t="str">
        <v>Challenger</v>
      </c>
      <c r="W1484" s="1">
        <v>0</v>
      </c>
      <c r="X1484" s="1">
        <v>0</v>
      </c>
      <c r="Y1484" s="1">
        <v>0</v>
      </c>
      <c r="Z1484" s="1">
        <v>0</v>
      </c>
      <c r="AA1484" s="1">
        <v>0</v>
      </c>
      <c r="AB1484" s="1">
        <v>0</v>
      </c>
      <c r="AC1484" s="1">
        <v>0</v>
      </c>
      <c r="AD1484" s="1">
        <v>0</v>
      </c>
      <c r="AE1484" s="1">
        <v>0</v>
      </c>
      <c r="AF1484" s="1">
        <v>0</v>
      </c>
      <c r="AG1484" s="1">
        <v>0</v>
      </c>
      <c r="AH1484" s="1">
        <v>0</v>
      </c>
      <c r="AI1484" s="1">
        <v>0</v>
      </c>
      <c r="AJ1484" s="1">
        <v>0</v>
      </c>
      <c r="AK1484" s="1">
        <v>0</v>
      </c>
      <c r="AL1484" s="1">
        <v>0</v>
      </c>
      <c r="AM1484" s="1">
        <v>0</v>
      </c>
      <c r="AN1484" s="1">
        <v>0</v>
      </c>
      <c r="AO1484" s="1">
        <v>0</v>
      </c>
      <c r="AP1484" s="1">
        <v>0</v>
      </c>
      <c r="AQ1484" s="14">
        <v>0</v>
      </c>
      <c r="AR1484" s="10">
        <v>12.16</v>
      </c>
      <c r="AS1484" s="14">
        <v>0</v>
      </c>
      <c r="AT1484" s="16">
        <v>0</v>
      </c>
      <c r="AU1484" s="16">
        <v>0</v>
      </c>
      <c r="AV1484" s="16">
        <v>0</v>
      </c>
      <c r="AW1484" s="16" t="str">
        <v/>
      </c>
      <c r="AX1484" s="10">
        <f t="shared" si="168"/>
        <v>12.16</v>
      </c>
      <c r="AY1484" s="10">
        <f t="shared" si="163"/>
        <v>0</v>
      </c>
      <c r="AZ1484" s="2" t="s">
        <v>119</v>
      </c>
      <c r="BA1484" s="10">
        <f t="shared" si="169"/>
        <v>0</v>
      </c>
      <c r="BB1484" s="36" t="s">
        <v>118</v>
      </c>
      <c r="BC1484" s="39" t="str">
        <f t="shared" si="170"/>
        <v/>
      </c>
      <c r="BD1484" s="16">
        <f t="shared" si="164"/>
        <v>12.16</v>
      </c>
      <c r="BE1484" s="10">
        <f t="shared" si="165"/>
        <v>0</v>
      </c>
      <c r="BF1484" s="12">
        <f t="shared" si="166"/>
        <v>1</v>
      </c>
      <c r="BG1484" s="12">
        <f t="shared" si="167"/>
        <v>0</v>
      </c>
      <c r="BH1484" s="9">
        <f t="shared" si="171"/>
        <v>12.16</v>
      </c>
      <c r="BI1484" s="39" t="str">
        <f t="shared" si="172"/>
        <v/>
      </c>
      <c r="BK1484" s="75"/>
    </row>
    <row r="1485" spans="1:63">
      <c r="A1485" s="2">
        <v>1482</v>
      </c>
      <c r="B1485" s="2">
        <v>2025</v>
      </c>
      <c r="C1485" s="1">
        <v>0</v>
      </c>
      <c r="D1485" s="37" t="str">
        <v>001J1000002mh4WIAQ</v>
      </c>
      <c r="E1485" s="37" t="str">
        <v>M/S BALAJI CEMENTS</v>
      </c>
      <c r="F1485" s="37" t="str">
        <v>ODISHA</v>
      </c>
      <c r="G1485" s="37" t="str">
        <v>SAMBALPUR</v>
      </c>
      <c r="H1485" s="37" t="str">
        <v>Sadar</v>
      </c>
      <c r="I1485" s="37" t="str">
        <v>SACHDEVA ISPAT PVT LTD</v>
      </c>
      <c r="J1485" s="37" t="str">
        <v>Papun Padhan</v>
      </c>
      <c r="K1485" s="37">
        <v>0</v>
      </c>
      <c r="L1485" s="37" t="str">
        <v>C12823</v>
      </c>
      <c r="M1485" s="37" t="str">
        <v>Central</v>
      </c>
      <c r="N1485" s="2">
        <v>768001</v>
      </c>
      <c r="O1485" s="2" t="str">
        <v>21ACHPD4380M1ZP</v>
      </c>
      <c r="P1485" s="2" t="str">
        <v>72050 62596</v>
      </c>
      <c r="Q1485" s="2" t="str">
        <v>Oct'25</v>
      </c>
      <c r="R1485" s="2">
        <v>2026</v>
      </c>
      <c r="S1485" s="1">
        <v>0</v>
      </c>
      <c r="T1485" s="2" t="str">
        <v/>
      </c>
      <c r="U1485" s="1">
        <v>0</v>
      </c>
      <c r="V1485" s="1" t="str">
        <v>Potential Not updated</v>
      </c>
      <c r="W1485" s="1">
        <v>0</v>
      </c>
      <c r="X1485" s="1">
        <v>0</v>
      </c>
      <c r="Y1485" s="1">
        <v>0</v>
      </c>
      <c r="Z1485" s="1">
        <v>0</v>
      </c>
      <c r="AA1485" s="1">
        <v>0</v>
      </c>
      <c r="AB1485" s="1">
        <v>0</v>
      </c>
      <c r="AC1485" s="1">
        <v>0</v>
      </c>
      <c r="AD1485" s="1">
        <v>0</v>
      </c>
      <c r="AE1485" s="1">
        <v>0</v>
      </c>
      <c r="AF1485" s="1">
        <v>0</v>
      </c>
      <c r="AG1485" s="1">
        <v>0</v>
      </c>
      <c r="AH1485" s="1">
        <v>0</v>
      </c>
      <c r="AI1485" s="1">
        <v>0</v>
      </c>
      <c r="AJ1485" s="1">
        <v>0</v>
      </c>
      <c r="AK1485" s="1">
        <v>0</v>
      </c>
      <c r="AL1485" s="1">
        <v>0</v>
      </c>
      <c r="AM1485" s="1">
        <v>0</v>
      </c>
      <c r="AN1485" s="1">
        <v>0</v>
      </c>
      <c r="AO1485" s="1">
        <v>0</v>
      </c>
      <c r="AP1485" s="1">
        <v>0</v>
      </c>
      <c r="AQ1485" s="14">
        <v>0</v>
      </c>
      <c r="AR1485" s="10">
        <v>12.32</v>
      </c>
      <c r="AS1485" s="14">
        <v>0</v>
      </c>
      <c r="AT1485" s="16">
        <v>0</v>
      </c>
      <c r="AU1485" s="16">
        <v>0</v>
      </c>
      <c r="AV1485" s="16">
        <v>0</v>
      </c>
      <c r="AW1485" s="16" t="str">
        <v/>
      </c>
      <c r="AX1485" s="10">
        <f t="shared" si="168"/>
        <v>12.32</v>
      </c>
      <c r="AY1485" s="10">
        <f t="shared" si="163"/>
        <v>0</v>
      </c>
      <c r="AZ1485" s="2" t="s">
        <v>119</v>
      </c>
      <c r="BA1485" s="10">
        <f t="shared" si="169"/>
        <v>0</v>
      </c>
      <c r="BB1485" s="36" t="s">
        <v>118</v>
      </c>
      <c r="BC1485" s="39" t="str">
        <f t="shared" si="170"/>
        <v/>
      </c>
      <c r="BD1485" s="16">
        <f t="shared" si="164"/>
        <v>12.32</v>
      </c>
      <c r="BE1485" s="10">
        <f t="shared" si="165"/>
        <v>0</v>
      </c>
      <c r="BF1485" s="12">
        <f t="shared" si="166"/>
        <v>1</v>
      </c>
      <c r="BG1485" s="12">
        <f t="shared" si="167"/>
        <v>0</v>
      </c>
      <c r="BH1485" s="9">
        <f t="shared" si="171"/>
        <v>12.32</v>
      </c>
      <c r="BI1485" s="39" t="str">
        <f t="shared" si="172"/>
        <v/>
      </c>
      <c r="BK1485" s="75"/>
    </row>
    <row r="1486" spans="1:63">
      <c r="A1486" s="2">
        <v>1483</v>
      </c>
      <c r="B1486" s="2">
        <v>2025</v>
      </c>
      <c r="C1486" s="1">
        <v>0</v>
      </c>
      <c r="D1486" s="37" t="str">
        <v>0015g00001YOGwKAAX</v>
      </c>
      <c r="E1486" s="37" t="str">
        <v>Maa Bhagwati Traders</v>
      </c>
      <c r="F1486" s="37" t="str">
        <v>ODISHA</v>
      </c>
      <c r="G1486" s="37" t="str">
        <v>JHARSUGUDA</v>
      </c>
      <c r="H1486" s="37" t="str">
        <v>Jharsuguda</v>
      </c>
      <c r="I1486" s="37" t="str">
        <v>SACHDEVA ISPAT PVT LTD</v>
      </c>
      <c r="J1486" s="37" t="str">
        <v>Papun Padhan</v>
      </c>
      <c r="K1486" s="37">
        <v>0</v>
      </c>
      <c r="L1486" s="37" t="str">
        <v>C12823</v>
      </c>
      <c r="M1486" s="37" t="str">
        <v>Central</v>
      </c>
      <c r="N1486" s="2">
        <v>768203</v>
      </c>
      <c r="O1486" s="2" t="str">
        <v>21BGMPA1743F1Z0</v>
      </c>
      <c r="P1486" s="2">
        <v>8328873865</v>
      </c>
      <c r="Q1486" s="2" t="str">
        <v>Nov'25</v>
      </c>
      <c r="R1486" s="2">
        <v>2026</v>
      </c>
      <c r="S1486" s="1">
        <v>0</v>
      </c>
      <c r="T1486" s="2">
        <v>50</v>
      </c>
      <c r="U1486" s="1">
        <v>0.52153333333333329</v>
      </c>
      <c r="V1486" s="1" t="str">
        <v>Friendly</v>
      </c>
      <c r="W1486" s="1">
        <v>0</v>
      </c>
      <c r="X1486" s="1">
        <v>0</v>
      </c>
      <c r="Y1486" s="1">
        <v>0</v>
      </c>
      <c r="Z1486" s="1">
        <v>0</v>
      </c>
      <c r="AA1486" s="1">
        <v>0</v>
      </c>
      <c r="AB1486" s="1">
        <v>0</v>
      </c>
      <c r="AC1486" s="1">
        <v>0</v>
      </c>
      <c r="AD1486" s="1">
        <v>0</v>
      </c>
      <c r="AE1486" s="1">
        <v>0</v>
      </c>
      <c r="AF1486" s="1">
        <v>0</v>
      </c>
      <c r="AG1486" s="1">
        <v>0</v>
      </c>
      <c r="AH1486" s="1">
        <v>0</v>
      </c>
      <c r="AI1486" s="1">
        <v>0</v>
      </c>
      <c r="AJ1486" s="1">
        <v>0</v>
      </c>
      <c r="AK1486" s="1">
        <v>0</v>
      </c>
      <c r="AL1486" s="1">
        <v>0</v>
      </c>
      <c r="AM1486" s="1">
        <v>0</v>
      </c>
      <c r="AN1486" s="1">
        <v>0</v>
      </c>
      <c r="AO1486" s="1">
        <v>0</v>
      </c>
      <c r="AP1486" s="1">
        <v>0</v>
      </c>
      <c r="AQ1486" s="14">
        <v>0</v>
      </c>
      <c r="AR1486" s="10" t="str">
        <v/>
      </c>
      <c r="AS1486" s="14">
        <v>19.89</v>
      </c>
      <c r="AT1486" s="16">
        <v>53.08</v>
      </c>
      <c r="AU1486" s="16">
        <v>0</v>
      </c>
      <c r="AV1486" s="16">
        <v>25.15</v>
      </c>
      <c r="AW1486" s="16">
        <v>24</v>
      </c>
      <c r="AX1486" s="10">
        <f t="shared" si="168"/>
        <v>122.12</v>
      </c>
      <c r="AY1486" s="10">
        <f t="shared" si="163"/>
        <v>0</v>
      </c>
      <c r="AZ1486" s="2" t="s">
        <v>119</v>
      </c>
      <c r="BA1486" s="10">
        <f t="shared" si="169"/>
        <v>0</v>
      </c>
      <c r="BB1486" s="36" t="s">
        <v>118</v>
      </c>
      <c r="BC1486" s="39" t="str">
        <f t="shared" si="170"/>
        <v/>
      </c>
      <c r="BD1486" s="16">
        <f t="shared" si="164"/>
        <v>122.12</v>
      </c>
      <c r="BE1486" s="10">
        <f t="shared" si="165"/>
        <v>0</v>
      </c>
      <c r="BF1486" s="12">
        <f t="shared" si="166"/>
        <v>1</v>
      </c>
      <c r="BG1486" s="12">
        <f t="shared" si="167"/>
        <v>0</v>
      </c>
      <c r="BH1486" s="9">
        <f t="shared" si="171"/>
        <v>122.12</v>
      </c>
      <c r="BI1486" s="39" t="str">
        <f t="shared" si="172"/>
        <v/>
      </c>
      <c r="BK1486" s="75"/>
    </row>
    <row r="1487" spans="1:63">
      <c r="A1487" s="2">
        <v>1484</v>
      </c>
      <c r="B1487" s="2">
        <v>2025</v>
      </c>
      <c r="C1487" s="1">
        <v>0</v>
      </c>
      <c r="D1487" s="37" t="str">
        <v>001J100000S0MUDIA3</v>
      </c>
      <c r="E1487" s="37" t="str">
        <v>MAHESH TRADERS</v>
      </c>
      <c r="F1487" s="37" t="str">
        <v>MADHYA PRADESH</v>
      </c>
      <c r="G1487" s="37" t="str">
        <v>DEWAS</v>
      </c>
      <c r="H1487" s="37" t="str">
        <v>Dewas</v>
      </c>
      <c r="I1487" s="37" t="str">
        <v>R. K. ENTERPRISES</v>
      </c>
      <c r="J1487" s="37" t="str">
        <v>Yogeshwar Richhariya</v>
      </c>
      <c r="K1487" s="37">
        <v>0</v>
      </c>
      <c r="L1487" s="37" t="str">
        <v>001J1000005ZfroIAC</v>
      </c>
      <c r="M1487" s="37" t="str">
        <v>Central</v>
      </c>
      <c r="N1487" s="2">
        <v>455116</v>
      </c>
      <c r="O1487" s="2" t="str">
        <v>23BOXPM1586D1ZN</v>
      </c>
      <c r="P1487" s="2">
        <v>9826795257</v>
      </c>
      <c r="Q1487" s="2" t="str">
        <v>Nov'25</v>
      </c>
      <c r="R1487" s="2">
        <v>2026</v>
      </c>
      <c r="S1487" s="1">
        <v>0</v>
      </c>
      <c r="T1487" s="2">
        <v>70</v>
      </c>
      <c r="U1487" s="1">
        <v>0</v>
      </c>
      <c r="V1487" s="1" t="str">
        <v>Challenger</v>
      </c>
      <c r="W1487" s="1">
        <v>0</v>
      </c>
      <c r="X1487" s="1">
        <v>0</v>
      </c>
      <c r="Y1487" s="1">
        <v>0</v>
      </c>
      <c r="Z1487" s="1">
        <v>0</v>
      </c>
      <c r="AA1487" s="1">
        <v>0</v>
      </c>
      <c r="AB1487" s="1">
        <v>0</v>
      </c>
      <c r="AC1487" s="1">
        <v>0</v>
      </c>
      <c r="AD1487" s="1">
        <v>0</v>
      </c>
      <c r="AE1487" s="1">
        <v>0</v>
      </c>
      <c r="AF1487" s="1">
        <v>0</v>
      </c>
      <c r="AG1487" s="1">
        <v>0</v>
      </c>
      <c r="AH1487" s="1">
        <v>0</v>
      </c>
      <c r="AI1487" s="1">
        <v>0</v>
      </c>
      <c r="AJ1487" s="1">
        <v>0</v>
      </c>
      <c r="AK1487" s="1">
        <v>0</v>
      </c>
      <c r="AL1487" s="1">
        <v>0</v>
      </c>
      <c r="AM1487" s="1">
        <v>0</v>
      </c>
      <c r="AN1487" s="1">
        <v>0</v>
      </c>
      <c r="AO1487" s="1">
        <v>0</v>
      </c>
      <c r="AP1487" s="1">
        <v>0</v>
      </c>
      <c r="AQ1487" s="14">
        <v>0</v>
      </c>
      <c r="AR1487" s="10" t="str">
        <v/>
      </c>
      <c r="AS1487" s="14">
        <v>12.01</v>
      </c>
      <c r="AT1487" s="16">
        <v>0</v>
      </c>
      <c r="AU1487" s="16">
        <v>0</v>
      </c>
      <c r="AV1487" s="16">
        <v>0</v>
      </c>
      <c r="AW1487" s="16" t="str">
        <v/>
      </c>
      <c r="AX1487" s="10">
        <f t="shared" si="168"/>
        <v>12.01</v>
      </c>
      <c r="AY1487" s="10">
        <f t="shared" si="163"/>
        <v>0</v>
      </c>
      <c r="AZ1487" s="2" t="s">
        <v>119</v>
      </c>
      <c r="BA1487" s="10">
        <f t="shared" si="169"/>
        <v>0</v>
      </c>
      <c r="BB1487" s="36" t="s">
        <v>118</v>
      </c>
      <c r="BC1487" s="39" t="str">
        <f t="shared" si="170"/>
        <v/>
      </c>
      <c r="BD1487" s="16">
        <f t="shared" si="164"/>
        <v>12.01</v>
      </c>
      <c r="BE1487" s="10">
        <f t="shared" si="165"/>
        <v>0</v>
      </c>
      <c r="BF1487" s="12">
        <f t="shared" si="166"/>
        <v>1</v>
      </c>
      <c r="BG1487" s="12">
        <f t="shared" si="167"/>
        <v>0</v>
      </c>
      <c r="BH1487" s="9">
        <f t="shared" si="171"/>
        <v>12.01</v>
      </c>
      <c r="BI1487" s="39" t="str">
        <f t="shared" si="172"/>
        <v/>
      </c>
      <c r="BK1487" s="75"/>
    </row>
    <row r="1488" spans="1:63">
      <c r="A1488" s="2">
        <v>1485</v>
      </c>
      <c r="B1488" s="2">
        <v>2025</v>
      </c>
      <c r="C1488" s="1">
        <v>0</v>
      </c>
      <c r="D1488" s="37" t="str">
        <v>0015g00001VAFM6AAP</v>
      </c>
      <c r="E1488" s="37" t="str">
        <v>A K KHOKHER TRADING CO.</v>
      </c>
      <c r="F1488" s="37" t="str">
        <v>HARYANA</v>
      </c>
      <c r="G1488" s="37" t="str">
        <v>ROHTAK</v>
      </c>
      <c r="H1488" s="37">
        <v>0</v>
      </c>
      <c r="I1488" s="37" t="str">
        <v>JAI DURGA STEELS</v>
      </c>
      <c r="J1488" s="37" t="str">
        <v>Sunny Bhutani</v>
      </c>
      <c r="K1488" s="37">
        <v>0</v>
      </c>
      <c r="L1488" s="37" t="str">
        <v>C12830</v>
      </c>
      <c r="M1488" s="37" t="str">
        <v>North</v>
      </c>
      <c r="N1488" s="2">
        <v>124001</v>
      </c>
      <c r="O1488" s="2" t="str">
        <v>06WIPA2299K1ZC</v>
      </c>
      <c r="P1488" s="2">
        <v>9050178502</v>
      </c>
      <c r="Q1488" s="2" t="str">
        <v>Nov'25</v>
      </c>
      <c r="R1488" s="2">
        <v>2026</v>
      </c>
      <c r="S1488" s="1">
        <v>0</v>
      </c>
      <c r="T1488" s="2">
        <v>10</v>
      </c>
      <c r="U1488" s="1">
        <v>0</v>
      </c>
      <c r="V1488" s="1" t="str">
        <v>Minor</v>
      </c>
      <c r="W1488" s="1">
        <v>0</v>
      </c>
      <c r="X1488" s="1">
        <v>0</v>
      </c>
      <c r="Y1488" s="1">
        <v>0</v>
      </c>
      <c r="Z1488" s="1">
        <v>0</v>
      </c>
      <c r="AA1488" s="1">
        <v>0</v>
      </c>
      <c r="AB1488" s="1">
        <v>0</v>
      </c>
      <c r="AC1488" s="1">
        <v>0</v>
      </c>
      <c r="AD1488" s="1">
        <v>0</v>
      </c>
      <c r="AE1488" s="1">
        <v>0</v>
      </c>
      <c r="AF1488" s="1">
        <v>0</v>
      </c>
      <c r="AG1488" s="1">
        <v>0</v>
      </c>
      <c r="AH1488" s="1">
        <v>0</v>
      </c>
      <c r="AI1488" s="1">
        <v>0</v>
      </c>
      <c r="AJ1488" s="1">
        <v>0</v>
      </c>
      <c r="AK1488" s="1">
        <v>0</v>
      </c>
      <c r="AL1488" s="1">
        <v>0</v>
      </c>
      <c r="AM1488" s="1">
        <v>0</v>
      </c>
      <c r="AN1488" s="1">
        <v>0</v>
      </c>
      <c r="AO1488" s="1">
        <v>0</v>
      </c>
      <c r="AP1488" s="1">
        <v>0</v>
      </c>
      <c r="AQ1488" s="14">
        <v>0</v>
      </c>
      <c r="AR1488" s="10" t="str">
        <v/>
      </c>
      <c r="AS1488" s="14">
        <v>15.48</v>
      </c>
      <c r="AT1488" s="16">
        <v>0</v>
      </c>
      <c r="AU1488" s="16">
        <v>0</v>
      </c>
      <c r="AV1488" s="16">
        <v>0</v>
      </c>
      <c r="AW1488" s="16" t="str">
        <v/>
      </c>
      <c r="AX1488" s="10">
        <f t="shared" si="168"/>
        <v>15.48</v>
      </c>
      <c r="AY1488" s="10">
        <f t="shared" si="163"/>
        <v>0</v>
      </c>
      <c r="AZ1488" s="2" t="s">
        <v>119</v>
      </c>
      <c r="BA1488" s="10">
        <f t="shared" si="169"/>
        <v>0</v>
      </c>
      <c r="BB1488" s="36" t="s">
        <v>118</v>
      </c>
      <c r="BC1488" s="39" t="str">
        <f t="shared" si="170"/>
        <v/>
      </c>
      <c r="BD1488" s="16">
        <f t="shared" si="164"/>
        <v>15.48</v>
      </c>
      <c r="BE1488" s="10">
        <f t="shared" si="165"/>
        <v>0</v>
      </c>
      <c r="BF1488" s="12">
        <f t="shared" si="166"/>
        <v>1</v>
      </c>
      <c r="BG1488" s="12">
        <f t="shared" si="167"/>
        <v>0</v>
      </c>
      <c r="BH1488" s="9">
        <f t="shared" si="171"/>
        <v>15.48</v>
      </c>
      <c r="BI1488" s="39" t="str">
        <f t="shared" si="172"/>
        <v/>
      </c>
      <c r="BK1488" s="75"/>
    </row>
    <row r="1489" spans="1:63">
      <c r="A1489" s="2">
        <v>1486</v>
      </c>
      <c r="B1489" s="2">
        <v>2025</v>
      </c>
      <c r="C1489" s="1">
        <v>0</v>
      </c>
      <c r="D1489" s="37" t="str">
        <v>0015g00001dHp42AAC</v>
      </c>
      <c r="E1489" s="37" t="str">
        <v>MOTI RAM RATTAN LAL</v>
      </c>
      <c r="F1489" s="37" t="str">
        <v>PUNJAB</v>
      </c>
      <c r="G1489" s="37" t="str">
        <v>FIROZEPUR</v>
      </c>
      <c r="H1489" s="37" t="str">
        <v>Firozepur</v>
      </c>
      <c r="I1489" s="37" t="str">
        <v>Tanvi Sales</v>
      </c>
      <c r="J1489" s="37" t="str">
        <v>Sonu Kumar</v>
      </c>
      <c r="K1489" s="37">
        <v>0</v>
      </c>
      <c r="L1489" s="37" t="str">
        <v>001J100000Vo0ZgIAJ</v>
      </c>
      <c r="M1489" s="37" t="str">
        <v>North</v>
      </c>
      <c r="N1489" s="2">
        <v>152001</v>
      </c>
      <c r="O1489" s="2" t="str">
        <v>03ABIFM6026B1ZS</v>
      </c>
      <c r="P1489" s="2">
        <v>9814125442</v>
      </c>
      <c r="Q1489" s="2" t="str">
        <v>Nov'25</v>
      </c>
      <c r="R1489" s="2">
        <v>2026</v>
      </c>
      <c r="S1489" s="1">
        <v>0</v>
      </c>
      <c r="T1489" s="2">
        <v>40</v>
      </c>
      <c r="U1489" s="1">
        <v>0.1</v>
      </c>
      <c r="V1489" s="1" t="str">
        <v>Minor</v>
      </c>
      <c r="W1489" s="1">
        <v>0</v>
      </c>
      <c r="X1489" s="1">
        <v>0</v>
      </c>
      <c r="Y1489" s="1">
        <v>0</v>
      </c>
      <c r="Z1489" s="1">
        <v>0</v>
      </c>
      <c r="AA1489" s="1">
        <v>0</v>
      </c>
      <c r="AB1489" s="1">
        <v>0</v>
      </c>
      <c r="AC1489" s="1">
        <v>0</v>
      </c>
      <c r="AD1489" s="1">
        <v>0</v>
      </c>
      <c r="AE1489" s="1">
        <v>0</v>
      </c>
      <c r="AF1489" s="1">
        <v>0</v>
      </c>
      <c r="AG1489" s="1">
        <v>0</v>
      </c>
      <c r="AH1489" s="1">
        <v>0</v>
      </c>
      <c r="AI1489" s="1">
        <v>0</v>
      </c>
      <c r="AJ1489" s="1">
        <v>0</v>
      </c>
      <c r="AK1489" s="1">
        <v>0</v>
      </c>
      <c r="AL1489" s="1">
        <v>0</v>
      </c>
      <c r="AM1489" s="1">
        <v>0</v>
      </c>
      <c r="AN1489" s="1">
        <v>0</v>
      </c>
      <c r="AO1489" s="1">
        <v>0</v>
      </c>
      <c r="AP1489" s="1">
        <v>0</v>
      </c>
      <c r="AQ1489" s="14">
        <v>0</v>
      </c>
      <c r="AR1489" s="14" t="str">
        <v/>
      </c>
      <c r="AS1489" s="14">
        <v>34.99</v>
      </c>
      <c r="AT1489" s="16">
        <v>0</v>
      </c>
      <c r="AU1489" s="16">
        <v>12</v>
      </c>
      <c r="AV1489" s="16">
        <v>0</v>
      </c>
      <c r="AW1489" s="16" t="str">
        <v/>
      </c>
      <c r="AX1489" s="10">
        <f t="shared" si="168"/>
        <v>46.99</v>
      </c>
      <c r="AY1489" s="10">
        <f t="shared" si="163"/>
        <v>0</v>
      </c>
      <c r="AZ1489" s="2" t="s">
        <v>119</v>
      </c>
      <c r="BA1489" s="10">
        <f t="shared" si="169"/>
        <v>0</v>
      </c>
      <c r="BB1489" s="36" t="s">
        <v>118</v>
      </c>
      <c r="BC1489" s="39" t="str">
        <f t="shared" si="170"/>
        <v/>
      </c>
      <c r="BD1489" s="16">
        <f t="shared" si="164"/>
        <v>46.99</v>
      </c>
      <c r="BE1489" s="10">
        <f t="shared" si="165"/>
        <v>0</v>
      </c>
      <c r="BF1489" s="12">
        <f t="shared" si="166"/>
        <v>1</v>
      </c>
      <c r="BG1489" s="12">
        <f t="shared" si="167"/>
        <v>0</v>
      </c>
      <c r="BH1489" s="9">
        <f t="shared" si="171"/>
        <v>46.99</v>
      </c>
      <c r="BI1489" s="39" t="str">
        <f t="shared" si="172"/>
        <v/>
      </c>
      <c r="BK1489" s="75"/>
    </row>
    <row r="1490" spans="1:63">
      <c r="A1490" s="2">
        <v>1487</v>
      </c>
      <c r="B1490" s="2">
        <v>2025</v>
      </c>
      <c r="C1490" s="1">
        <v>0</v>
      </c>
      <c r="D1490" s="37" t="str">
        <v>001fw00000BMzrJAAT</v>
      </c>
      <c r="E1490" s="37" t="str">
        <v>FIVE STAR IRON STORE</v>
      </c>
      <c r="F1490" s="37" t="str">
        <v>JAMMU AND KASHMIR</v>
      </c>
      <c r="G1490" s="37" t="str">
        <v>Budgam</v>
      </c>
      <c r="H1490" s="37">
        <v>0</v>
      </c>
      <c r="I1490" s="37" t="str">
        <v>KASHMIR IRON TRADER</v>
      </c>
      <c r="J1490" s="37" t="str">
        <v>Raja Moin Ahmed</v>
      </c>
      <c r="K1490" s="37">
        <v>0</v>
      </c>
      <c r="L1490" s="37" t="str">
        <v>0015g00001eB3rZAAS</v>
      </c>
      <c r="M1490" s="37" t="str">
        <v>North</v>
      </c>
      <c r="N1490" s="2">
        <v>191111</v>
      </c>
      <c r="O1490" s="2" t="str">
        <v>01ASFPA3046H1ZH</v>
      </c>
      <c r="P1490" s="2">
        <v>6005447815</v>
      </c>
      <c r="Q1490" s="2" t="str">
        <v>Nov'25</v>
      </c>
      <c r="R1490" s="2">
        <v>2026</v>
      </c>
      <c r="S1490" s="1">
        <v>0</v>
      </c>
      <c r="T1490" s="2">
        <v>100</v>
      </c>
      <c r="U1490" s="1">
        <v>5.9533333333333334E-2</v>
      </c>
      <c r="V1490" s="1" t="str">
        <v>Challenger</v>
      </c>
      <c r="W1490" s="1">
        <v>0</v>
      </c>
      <c r="X1490" s="1">
        <v>0</v>
      </c>
      <c r="Y1490" s="1">
        <v>0</v>
      </c>
      <c r="Z1490" s="1">
        <v>0</v>
      </c>
      <c r="AA1490" s="1">
        <v>0</v>
      </c>
      <c r="AB1490" s="1">
        <v>0</v>
      </c>
      <c r="AC1490" s="1">
        <v>0</v>
      </c>
      <c r="AD1490" s="1">
        <v>0</v>
      </c>
      <c r="AE1490" s="1">
        <v>0</v>
      </c>
      <c r="AF1490" s="1">
        <v>0</v>
      </c>
      <c r="AG1490" s="1">
        <v>0</v>
      </c>
      <c r="AH1490" s="1">
        <v>0</v>
      </c>
      <c r="AI1490" s="1">
        <v>0</v>
      </c>
      <c r="AJ1490" s="1">
        <v>0</v>
      </c>
      <c r="AK1490" s="1">
        <v>0</v>
      </c>
      <c r="AL1490" s="1">
        <v>0</v>
      </c>
      <c r="AM1490" s="1">
        <v>0</v>
      </c>
      <c r="AN1490" s="1">
        <v>0</v>
      </c>
      <c r="AO1490" s="1">
        <v>0</v>
      </c>
      <c r="AP1490" s="1">
        <v>0</v>
      </c>
      <c r="AQ1490" s="14">
        <v>0</v>
      </c>
      <c r="AR1490" s="14" t="str">
        <v/>
      </c>
      <c r="AS1490" s="14">
        <v>18.03</v>
      </c>
      <c r="AT1490" s="16">
        <v>17.86</v>
      </c>
      <c r="AU1490" s="16">
        <v>0</v>
      </c>
      <c r="AV1490" s="16">
        <v>0</v>
      </c>
      <c r="AW1490" s="16" t="str">
        <v/>
      </c>
      <c r="AX1490" s="10">
        <f t="shared" si="168"/>
        <v>35.89</v>
      </c>
      <c r="AY1490" s="10">
        <f t="shared" si="163"/>
        <v>0</v>
      </c>
      <c r="AZ1490" s="2" t="s">
        <v>119</v>
      </c>
      <c r="BA1490" s="10">
        <f t="shared" si="169"/>
        <v>0</v>
      </c>
      <c r="BB1490" s="36" t="s">
        <v>118</v>
      </c>
      <c r="BC1490" s="39" t="str">
        <f t="shared" si="170"/>
        <v/>
      </c>
      <c r="BD1490" s="16">
        <f t="shared" si="164"/>
        <v>35.89</v>
      </c>
      <c r="BE1490" s="10">
        <f t="shared" si="165"/>
        <v>0</v>
      </c>
      <c r="BF1490" s="12">
        <f t="shared" si="166"/>
        <v>1</v>
      </c>
      <c r="BG1490" s="12">
        <f t="shared" si="167"/>
        <v>0</v>
      </c>
      <c r="BH1490" s="9">
        <f t="shared" si="171"/>
        <v>35.89</v>
      </c>
      <c r="BI1490" s="39" t="str">
        <f t="shared" si="172"/>
        <v/>
      </c>
      <c r="BK1490" s="75"/>
    </row>
    <row r="1491" spans="1:63">
      <c r="A1491" s="2">
        <v>1488</v>
      </c>
      <c r="B1491" s="2">
        <v>2025</v>
      </c>
      <c r="C1491" s="1">
        <v>0</v>
      </c>
      <c r="D1491" s="37" t="str">
        <v>001fw00000BXmIuAAL</v>
      </c>
      <c r="E1491" s="37" t="str">
        <v>STEEL HOME</v>
      </c>
      <c r="F1491" s="37" t="str">
        <v>HARYANA</v>
      </c>
      <c r="G1491" s="37" t="str">
        <v>GURUGRAM</v>
      </c>
      <c r="H1491" s="37">
        <v>0</v>
      </c>
      <c r="I1491" s="37" t="str">
        <v>NIKUNJ UDYOG</v>
      </c>
      <c r="J1491" s="37" t="str">
        <v>Shiv Shankar Sharma</v>
      </c>
      <c r="K1491" s="37">
        <v>0</v>
      </c>
      <c r="L1491" s="37" t="str">
        <v>C12828</v>
      </c>
      <c r="M1491" s="37" t="str">
        <v>North</v>
      </c>
      <c r="N1491" s="2">
        <v>122003</v>
      </c>
      <c r="O1491" s="2" t="str">
        <v>06AMRPR7178K1Z2</v>
      </c>
      <c r="P1491" s="2">
        <v>9810561414</v>
      </c>
      <c r="Q1491" s="2" t="str">
        <v>Nov'25</v>
      </c>
      <c r="R1491" s="2">
        <v>2026</v>
      </c>
      <c r="S1491" s="1">
        <v>0</v>
      </c>
      <c r="T1491" s="2">
        <v>70</v>
      </c>
      <c r="U1491" s="1">
        <v>0.10571428571428571</v>
      </c>
      <c r="V1491" s="1" t="str">
        <v>Star</v>
      </c>
      <c r="W1491" s="1">
        <v>0</v>
      </c>
      <c r="X1491" s="1">
        <v>0</v>
      </c>
      <c r="Y1491" s="1">
        <v>0</v>
      </c>
      <c r="Z1491" s="1">
        <v>0</v>
      </c>
      <c r="AA1491" s="1">
        <v>0</v>
      </c>
      <c r="AB1491" s="1">
        <v>0</v>
      </c>
      <c r="AC1491" s="1">
        <v>0</v>
      </c>
      <c r="AD1491" s="1">
        <v>0</v>
      </c>
      <c r="AE1491" s="1">
        <v>0</v>
      </c>
      <c r="AF1491" s="1">
        <v>0</v>
      </c>
      <c r="AG1491" s="1">
        <v>0</v>
      </c>
      <c r="AH1491" s="1">
        <v>0</v>
      </c>
      <c r="AI1491" s="1">
        <v>0</v>
      </c>
      <c r="AJ1491" s="1">
        <v>0</v>
      </c>
      <c r="AK1491" s="1">
        <v>0</v>
      </c>
      <c r="AL1491" s="1">
        <v>0</v>
      </c>
      <c r="AM1491" s="1">
        <v>0</v>
      </c>
      <c r="AN1491" s="1">
        <v>0</v>
      </c>
      <c r="AO1491" s="1">
        <v>0</v>
      </c>
      <c r="AP1491" s="1">
        <v>0</v>
      </c>
      <c r="AQ1491" s="14">
        <v>0</v>
      </c>
      <c r="AR1491" s="14" t="str">
        <v/>
      </c>
      <c r="AS1491" s="14">
        <v>10.11</v>
      </c>
      <c r="AT1491" s="16">
        <v>22.2</v>
      </c>
      <c r="AU1491" s="16">
        <v>0</v>
      </c>
      <c r="AV1491" s="16">
        <v>0</v>
      </c>
      <c r="AW1491" s="16" t="str">
        <v/>
      </c>
      <c r="AX1491" s="10">
        <f t="shared" si="168"/>
        <v>32.31</v>
      </c>
      <c r="AY1491" s="10">
        <f t="shared" ref="AY1491:AY1554" si="173">SUM(Z1491:AK1491)</f>
        <v>0</v>
      </c>
      <c r="AZ1491" s="2" t="s">
        <v>119</v>
      </c>
      <c r="BA1491" s="10">
        <f t="shared" si="169"/>
        <v>0</v>
      </c>
      <c r="BB1491" s="36" t="s">
        <v>118</v>
      </c>
      <c r="BC1491" s="39" t="str">
        <f t="shared" si="170"/>
        <v/>
      </c>
      <c r="BD1491" s="16">
        <f t="shared" ref="BD1491:BD1554" si="174">SUM(AR1491:AW1491)</f>
        <v>32.31</v>
      </c>
      <c r="BE1491" s="10">
        <f t="shared" ref="BE1491:BE1554" si="175">SUM(AL1491:AQ1491)</f>
        <v>0</v>
      </c>
      <c r="BF1491" s="12">
        <f t="shared" ref="BF1491:BF1554" si="176">IFERROR(BD1491/$AX1491,"")</f>
        <v>1</v>
      </c>
      <c r="BG1491" s="12">
        <f t="shared" ref="BG1491:BG1554" si="177">IFERROR(BE1491/$AX1491,"")</f>
        <v>0</v>
      </c>
      <c r="BH1491" s="9">
        <f t="shared" si="171"/>
        <v>32.31</v>
      </c>
      <c r="BI1491" s="39" t="str">
        <f t="shared" si="172"/>
        <v/>
      </c>
      <c r="BK1491" s="75"/>
    </row>
    <row r="1492" spans="1:63">
      <c r="A1492" s="2">
        <v>1489</v>
      </c>
      <c r="B1492" s="2">
        <v>2025</v>
      </c>
      <c r="C1492" s="1">
        <v>0</v>
      </c>
      <c r="D1492" s="37" t="str">
        <v>0015g00001eBlXpAAK</v>
      </c>
      <c r="E1492" s="37" t="str">
        <v>JAIN STEELS</v>
      </c>
      <c r="F1492" s="37" t="str">
        <v>HARYANA</v>
      </c>
      <c r="G1492" s="37" t="str">
        <v>YAMUNANAGAR</v>
      </c>
      <c r="H1492" s="37" t="str">
        <v>Jagadhri</v>
      </c>
      <c r="I1492" s="37" t="str">
        <v>RAMDOOT UDHYOG PRIVATE LIMITED</v>
      </c>
      <c r="J1492" s="37" t="str">
        <v>Naseem Makkar</v>
      </c>
      <c r="K1492" s="37">
        <v>0</v>
      </c>
      <c r="L1492" s="37" t="str">
        <v>C13168</v>
      </c>
      <c r="M1492" s="37" t="str">
        <v>North</v>
      </c>
      <c r="N1492" s="2">
        <v>135001</v>
      </c>
      <c r="O1492" s="2">
        <v>0</v>
      </c>
      <c r="P1492" s="2">
        <v>0</v>
      </c>
      <c r="Q1492" s="2" t="str">
        <v>Nov'25</v>
      </c>
      <c r="R1492" s="2">
        <v>2026</v>
      </c>
      <c r="S1492" s="1">
        <v>0</v>
      </c>
      <c r="T1492" s="2">
        <v>100</v>
      </c>
      <c r="U1492" s="1">
        <v>1.5648</v>
      </c>
      <c r="V1492" s="1" t="str">
        <v>Star</v>
      </c>
      <c r="W1492" s="1">
        <v>0</v>
      </c>
      <c r="X1492" s="1">
        <v>0</v>
      </c>
      <c r="Y1492" s="1">
        <v>0</v>
      </c>
      <c r="Z1492" s="1">
        <v>0</v>
      </c>
      <c r="AA1492" s="1">
        <v>0</v>
      </c>
      <c r="AB1492" s="1">
        <v>0</v>
      </c>
      <c r="AC1492" s="1">
        <v>0</v>
      </c>
      <c r="AD1492" s="1">
        <v>0</v>
      </c>
      <c r="AE1492" s="1">
        <v>0</v>
      </c>
      <c r="AF1492" s="1">
        <v>0</v>
      </c>
      <c r="AG1492" s="1">
        <v>0</v>
      </c>
      <c r="AH1492" s="1">
        <v>0</v>
      </c>
      <c r="AI1492" s="1">
        <v>0</v>
      </c>
      <c r="AJ1492" s="1">
        <v>0</v>
      </c>
      <c r="AK1492" s="1">
        <v>0</v>
      </c>
      <c r="AL1492" s="1">
        <v>0</v>
      </c>
      <c r="AM1492" s="1">
        <v>0</v>
      </c>
      <c r="AN1492" s="1">
        <v>0</v>
      </c>
      <c r="AO1492" s="1">
        <v>0</v>
      </c>
      <c r="AP1492" s="1">
        <v>0</v>
      </c>
      <c r="AQ1492" s="14">
        <v>0</v>
      </c>
      <c r="AR1492" s="14" t="str">
        <v/>
      </c>
      <c r="AS1492" s="14">
        <v>60.7</v>
      </c>
      <c r="AT1492" s="16">
        <v>238.7</v>
      </c>
      <c r="AU1492" s="16">
        <v>99</v>
      </c>
      <c r="AV1492" s="16">
        <v>131.74</v>
      </c>
      <c r="AW1492" s="16">
        <v>75</v>
      </c>
      <c r="AX1492" s="10">
        <f t="shared" si="168"/>
        <v>605.14</v>
      </c>
      <c r="AY1492" s="10">
        <f t="shared" si="173"/>
        <v>0</v>
      </c>
      <c r="AZ1492" s="2" t="s">
        <v>119</v>
      </c>
      <c r="BA1492" s="10">
        <f t="shared" si="169"/>
        <v>0</v>
      </c>
      <c r="BB1492" s="36" t="s">
        <v>118</v>
      </c>
      <c r="BC1492" s="39" t="str">
        <f t="shared" si="170"/>
        <v>C</v>
      </c>
      <c r="BD1492" s="16">
        <f t="shared" si="174"/>
        <v>605.14</v>
      </c>
      <c r="BE1492" s="10">
        <f t="shared" si="175"/>
        <v>0</v>
      </c>
      <c r="BF1492" s="12">
        <f t="shared" si="176"/>
        <v>1</v>
      </c>
      <c r="BG1492" s="12">
        <f t="shared" si="177"/>
        <v>0</v>
      </c>
      <c r="BH1492" s="9">
        <f t="shared" si="171"/>
        <v>605.14</v>
      </c>
      <c r="BI1492" s="39" t="str">
        <f t="shared" si="172"/>
        <v>C</v>
      </c>
      <c r="BJ1492" s="1" t="str">
        <f>_xlfn.XLOOKUP(D1492,'Holi gift'!A:A,'Holi gift'!A:A,"",0,1)</f>
        <v>0015g00001eBlXpAAK</v>
      </c>
      <c r="BK1492" s="75"/>
    </row>
    <row r="1493" spans="1:63">
      <c r="A1493" s="2">
        <v>1490</v>
      </c>
      <c r="B1493" s="2">
        <v>2025</v>
      </c>
      <c r="C1493" s="1">
        <v>0</v>
      </c>
      <c r="D1493" s="37" t="str">
        <v>001fw00000BL3W2AAL</v>
      </c>
      <c r="E1493" s="37" t="str">
        <v>SHIVA CONSTRUCTION COMPANY</v>
      </c>
      <c r="F1493" s="37" t="str">
        <v>MADHYA PRADESH</v>
      </c>
      <c r="G1493" s="37" t="str">
        <v>MORENA</v>
      </c>
      <c r="H1493" s="37">
        <v>0</v>
      </c>
      <c r="I1493" s="37" t="str">
        <v>SHALIKA ENTERPRISES PRIVATE LIMITED</v>
      </c>
      <c r="J1493" s="37" t="str">
        <v>Sudhir Garg</v>
      </c>
      <c r="K1493" s="37">
        <v>0</v>
      </c>
      <c r="L1493" s="37" t="str">
        <v>001fw000003s8lGAAQ</v>
      </c>
      <c r="M1493" s="37" t="str">
        <v>North</v>
      </c>
      <c r="N1493" s="2">
        <v>476001</v>
      </c>
      <c r="O1493" s="2" t="str">
        <v>23ACMFS0140B1ZR</v>
      </c>
      <c r="P1493" s="2">
        <v>9179301111</v>
      </c>
      <c r="Q1493" s="2" t="str">
        <v>Nov'25</v>
      </c>
      <c r="R1493" s="2">
        <v>2026</v>
      </c>
      <c r="S1493" s="1">
        <v>0</v>
      </c>
      <c r="T1493" s="2" t="str">
        <v/>
      </c>
      <c r="U1493" s="1">
        <v>0</v>
      </c>
      <c r="V1493" s="1" t="str">
        <v>Potential Not updated</v>
      </c>
      <c r="W1493" s="1">
        <v>0</v>
      </c>
      <c r="X1493" s="1">
        <v>0</v>
      </c>
      <c r="Y1493" s="1">
        <v>0</v>
      </c>
      <c r="Z1493" s="1">
        <v>0</v>
      </c>
      <c r="AA1493" s="1">
        <v>0</v>
      </c>
      <c r="AB1493" s="1">
        <v>0</v>
      </c>
      <c r="AC1493" s="1">
        <v>0</v>
      </c>
      <c r="AD1493" s="1">
        <v>0</v>
      </c>
      <c r="AE1493" s="1">
        <v>0</v>
      </c>
      <c r="AF1493" s="1">
        <v>0</v>
      </c>
      <c r="AG1493" s="1">
        <v>0</v>
      </c>
      <c r="AH1493" s="1">
        <v>0</v>
      </c>
      <c r="AI1493" s="1">
        <v>0</v>
      </c>
      <c r="AJ1493" s="1">
        <v>0</v>
      </c>
      <c r="AK1493" s="1">
        <v>0</v>
      </c>
      <c r="AL1493" s="1">
        <v>0</v>
      </c>
      <c r="AM1493" s="1">
        <v>0</v>
      </c>
      <c r="AN1493" s="1">
        <v>0</v>
      </c>
      <c r="AO1493" s="1">
        <v>0</v>
      </c>
      <c r="AP1493" s="1">
        <v>0</v>
      </c>
      <c r="AQ1493" s="14">
        <v>0</v>
      </c>
      <c r="AR1493" s="14">
        <v>0</v>
      </c>
      <c r="AS1493" s="14">
        <v>20.94</v>
      </c>
      <c r="AT1493" s="16">
        <v>0</v>
      </c>
      <c r="AU1493" s="16">
        <v>0</v>
      </c>
      <c r="AV1493" s="16">
        <v>0</v>
      </c>
      <c r="AW1493" s="16" t="str">
        <v/>
      </c>
      <c r="AX1493" s="10">
        <f t="shared" si="168"/>
        <v>20.94</v>
      </c>
      <c r="AY1493" s="10">
        <f t="shared" si="173"/>
        <v>0</v>
      </c>
      <c r="AZ1493" s="2" t="s">
        <v>119</v>
      </c>
      <c r="BA1493" s="10">
        <f t="shared" si="169"/>
        <v>0</v>
      </c>
      <c r="BB1493" s="36" t="s">
        <v>118</v>
      </c>
      <c r="BC1493" s="39" t="str">
        <f t="shared" si="170"/>
        <v/>
      </c>
      <c r="BD1493" s="16">
        <f t="shared" si="174"/>
        <v>20.94</v>
      </c>
      <c r="BE1493" s="10">
        <f t="shared" si="175"/>
        <v>0</v>
      </c>
      <c r="BF1493" s="12">
        <f t="shared" si="176"/>
        <v>1</v>
      </c>
      <c r="BG1493" s="12">
        <f t="shared" si="177"/>
        <v>0</v>
      </c>
      <c r="BH1493" s="9">
        <f t="shared" si="171"/>
        <v>20.94</v>
      </c>
      <c r="BI1493" s="39" t="str">
        <f t="shared" si="172"/>
        <v/>
      </c>
      <c r="BK1493" s="75"/>
    </row>
    <row r="1494" spans="1:63">
      <c r="A1494" s="2">
        <v>1491</v>
      </c>
      <c r="B1494" s="2">
        <v>2025</v>
      </c>
      <c r="C1494" s="1">
        <v>0</v>
      </c>
      <c r="D1494" s="37" t="str">
        <v>001J100000Ryqy6IAB</v>
      </c>
      <c r="E1494" s="37" t="str">
        <v>M/S MUNNA ENTERPRISES</v>
      </c>
      <c r="F1494" s="37" t="str">
        <v>MADHYA PRADESH</v>
      </c>
      <c r="G1494" s="37" t="str">
        <v>BHIND</v>
      </c>
      <c r="H1494" s="37" t="str">
        <v>Bhind</v>
      </c>
      <c r="I1494" s="37" t="str">
        <v>SHALIKA ENTERPRISES PRIVATE LIMITED</v>
      </c>
      <c r="J1494" s="37" t="str">
        <v>Sudhir Garg</v>
      </c>
      <c r="K1494" s="37">
        <v>0</v>
      </c>
      <c r="L1494" s="37" t="str">
        <v>001fw000003s8lGAAQ</v>
      </c>
      <c r="M1494" s="37" t="str">
        <v>North</v>
      </c>
      <c r="N1494" s="2">
        <v>477001</v>
      </c>
      <c r="O1494" s="2" t="str">
        <v>23BGRPB5910J1ZG</v>
      </c>
      <c r="P1494" s="2">
        <v>7906650216</v>
      </c>
      <c r="Q1494" s="2" t="str">
        <v>Nov'25</v>
      </c>
      <c r="R1494" s="2">
        <v>2026</v>
      </c>
      <c r="S1494" s="1">
        <v>0</v>
      </c>
      <c r="T1494" s="2" t="str">
        <v/>
      </c>
      <c r="U1494" s="1">
        <v>0</v>
      </c>
      <c r="V1494" s="1" t="str">
        <v>Potential Not updated</v>
      </c>
      <c r="W1494" s="1">
        <v>0</v>
      </c>
      <c r="X1494" s="1">
        <v>0</v>
      </c>
      <c r="Y1494" s="1">
        <v>0</v>
      </c>
      <c r="Z1494" s="1">
        <v>0</v>
      </c>
      <c r="AA1494" s="1">
        <v>0</v>
      </c>
      <c r="AB1494" s="1">
        <v>0</v>
      </c>
      <c r="AC1494" s="1">
        <v>0</v>
      </c>
      <c r="AD1494" s="1">
        <v>0</v>
      </c>
      <c r="AE1494" s="1">
        <v>0</v>
      </c>
      <c r="AF1494" s="1">
        <v>0</v>
      </c>
      <c r="AG1494" s="1">
        <v>0</v>
      </c>
      <c r="AH1494" s="1">
        <v>0</v>
      </c>
      <c r="AI1494" s="1">
        <v>0</v>
      </c>
      <c r="AJ1494" s="1">
        <v>0</v>
      </c>
      <c r="AK1494" s="1">
        <v>0</v>
      </c>
      <c r="AL1494" s="1">
        <v>0</v>
      </c>
      <c r="AM1494" s="1">
        <v>0</v>
      </c>
      <c r="AN1494" s="1">
        <v>0</v>
      </c>
      <c r="AO1494" s="1">
        <v>0</v>
      </c>
      <c r="AP1494" s="1">
        <v>0</v>
      </c>
      <c r="AQ1494" s="14">
        <v>0</v>
      </c>
      <c r="AR1494" s="14">
        <v>0</v>
      </c>
      <c r="AS1494" s="14">
        <v>14.95</v>
      </c>
      <c r="AT1494" s="16">
        <v>0</v>
      </c>
      <c r="AU1494" s="16">
        <v>0</v>
      </c>
      <c r="AV1494" s="16">
        <v>12.06</v>
      </c>
      <c r="AW1494" s="16" t="str">
        <v/>
      </c>
      <c r="AX1494" s="10">
        <f t="shared" si="168"/>
        <v>27.009999999999998</v>
      </c>
      <c r="AY1494" s="10">
        <f t="shared" si="173"/>
        <v>0</v>
      </c>
      <c r="AZ1494" s="2" t="s">
        <v>119</v>
      </c>
      <c r="BA1494" s="10">
        <f t="shared" si="169"/>
        <v>0</v>
      </c>
      <c r="BB1494" s="36" t="s">
        <v>118</v>
      </c>
      <c r="BC1494" s="39" t="str">
        <f t="shared" si="170"/>
        <v/>
      </c>
      <c r="BD1494" s="16">
        <f t="shared" si="174"/>
        <v>27.009999999999998</v>
      </c>
      <c r="BE1494" s="10">
        <f t="shared" si="175"/>
        <v>0</v>
      </c>
      <c r="BF1494" s="12">
        <f t="shared" si="176"/>
        <v>1</v>
      </c>
      <c r="BG1494" s="12">
        <f t="shared" si="177"/>
        <v>0</v>
      </c>
      <c r="BH1494" s="9">
        <f t="shared" si="171"/>
        <v>27.009999999999998</v>
      </c>
      <c r="BI1494" s="39" t="str">
        <f t="shared" si="172"/>
        <v/>
      </c>
      <c r="BK1494" s="75"/>
    </row>
    <row r="1495" spans="1:63">
      <c r="A1495" s="2">
        <v>1492</v>
      </c>
      <c r="B1495" s="2">
        <v>2025</v>
      </c>
      <c r="C1495" s="1">
        <v>0</v>
      </c>
      <c r="D1495" s="37" t="str">
        <v>001fw00000Bie0PAAR</v>
      </c>
      <c r="E1495" s="37" t="str">
        <v>N.K ENTERPRISES</v>
      </c>
      <c r="F1495" s="37" t="str">
        <v>BIHAR</v>
      </c>
      <c r="G1495" s="37" t="str">
        <v>BEGUSARAI</v>
      </c>
      <c r="H1495" s="37">
        <v>0</v>
      </c>
      <c r="I1495" s="37" t="str">
        <v>MEWARAM MADHUSUDAN PRASAD &amp; SONS</v>
      </c>
      <c r="J1495" s="37" t="str">
        <v>Praveen Kumar</v>
      </c>
      <c r="K1495" s="37">
        <v>0</v>
      </c>
      <c r="L1495" s="37" t="str">
        <v>001J100000S01ukIAB</v>
      </c>
      <c r="M1495" s="37" t="str">
        <v>East</v>
      </c>
      <c r="N1495" s="2">
        <v>851127</v>
      </c>
      <c r="O1495" s="2" t="str">
        <v>10BCSPK7719M1Z4</v>
      </c>
      <c r="P1495" s="2">
        <v>8051345782</v>
      </c>
      <c r="Q1495" s="2" t="str">
        <v>Nov'25</v>
      </c>
      <c r="R1495" s="2">
        <v>2026</v>
      </c>
      <c r="S1495" s="1">
        <v>0</v>
      </c>
      <c r="T1495" s="2">
        <v>200</v>
      </c>
      <c r="U1495" s="1">
        <v>0.02</v>
      </c>
      <c r="V1495" s="1" t="str">
        <v>Challenger</v>
      </c>
      <c r="W1495" s="1">
        <v>0</v>
      </c>
      <c r="X1495" s="1">
        <v>0</v>
      </c>
      <c r="Y1495" s="1">
        <v>0</v>
      </c>
      <c r="Z1495" s="1">
        <v>0</v>
      </c>
      <c r="AA1495" s="1">
        <v>0</v>
      </c>
      <c r="AB1495" s="1">
        <v>0</v>
      </c>
      <c r="AC1495" s="1">
        <v>0</v>
      </c>
      <c r="AD1495" s="1">
        <v>0</v>
      </c>
      <c r="AE1495" s="1">
        <v>0</v>
      </c>
      <c r="AF1495" s="1">
        <v>0</v>
      </c>
      <c r="AG1495" s="1">
        <v>0</v>
      </c>
      <c r="AH1495" s="1">
        <v>0</v>
      </c>
      <c r="AI1495" s="1">
        <v>0</v>
      </c>
      <c r="AJ1495" s="1">
        <v>0</v>
      </c>
      <c r="AK1495" s="1">
        <v>0</v>
      </c>
      <c r="AL1495" s="1">
        <v>0</v>
      </c>
      <c r="AM1495" s="1">
        <v>0</v>
      </c>
      <c r="AN1495" s="1">
        <v>0</v>
      </c>
      <c r="AO1495" s="1">
        <v>0</v>
      </c>
      <c r="AP1495" s="1">
        <v>0</v>
      </c>
      <c r="AQ1495" s="14">
        <v>0</v>
      </c>
      <c r="AR1495" s="14">
        <v>0</v>
      </c>
      <c r="AS1495" s="14">
        <v>12</v>
      </c>
      <c r="AT1495" s="16">
        <v>6</v>
      </c>
      <c r="AU1495" s="16">
        <v>6</v>
      </c>
      <c r="AV1495" s="16">
        <v>0</v>
      </c>
      <c r="AW1495" s="16" t="str">
        <v/>
      </c>
      <c r="AX1495" s="10">
        <f t="shared" si="168"/>
        <v>24</v>
      </c>
      <c r="AY1495" s="10">
        <f t="shared" si="173"/>
        <v>0</v>
      </c>
      <c r="AZ1495" s="2" t="s">
        <v>119</v>
      </c>
      <c r="BA1495" s="10">
        <f t="shared" si="169"/>
        <v>0</v>
      </c>
      <c r="BB1495" s="36" t="s">
        <v>118</v>
      </c>
      <c r="BC1495" s="39" t="str">
        <f t="shared" si="170"/>
        <v/>
      </c>
      <c r="BD1495" s="16">
        <f t="shared" si="174"/>
        <v>24</v>
      </c>
      <c r="BE1495" s="10">
        <f t="shared" si="175"/>
        <v>0</v>
      </c>
      <c r="BF1495" s="12">
        <f t="shared" si="176"/>
        <v>1</v>
      </c>
      <c r="BG1495" s="12">
        <f t="shared" si="177"/>
        <v>0</v>
      </c>
      <c r="BH1495" s="9">
        <f t="shared" si="171"/>
        <v>24</v>
      </c>
      <c r="BI1495" s="39" t="str">
        <f t="shared" si="172"/>
        <v/>
      </c>
      <c r="BK1495" s="75"/>
    </row>
    <row r="1496" spans="1:63">
      <c r="A1496" s="2">
        <v>1493</v>
      </c>
      <c r="B1496" s="2">
        <v>2025</v>
      </c>
      <c r="C1496" s="1">
        <v>0</v>
      </c>
      <c r="D1496" s="37" t="str">
        <v>001fw00000BRAY7AAP</v>
      </c>
      <c r="E1496" s="37" t="str">
        <v>DARSHIL ENTERPRISES</v>
      </c>
      <c r="F1496" s="37" t="str">
        <v>MADHYA PRADESH</v>
      </c>
      <c r="G1496" s="37" t="str">
        <v>GWALIOR</v>
      </c>
      <c r="H1496" s="37">
        <v>0</v>
      </c>
      <c r="I1496" s="37" t="str">
        <v>SHALIKA ENTERPRISES PRIVATE LIMITED</v>
      </c>
      <c r="J1496" s="37" t="str">
        <v>Sudhir Garg</v>
      </c>
      <c r="K1496" s="37">
        <v>0</v>
      </c>
      <c r="L1496" s="37" t="str">
        <v>001fw000003s8lGAAQ</v>
      </c>
      <c r="M1496" s="37" t="str">
        <v>North</v>
      </c>
      <c r="N1496" s="2">
        <v>474010</v>
      </c>
      <c r="O1496" s="2" t="str">
        <v>23CAIPM0994D1ZS</v>
      </c>
      <c r="P1496" s="2">
        <v>8085360347</v>
      </c>
      <c r="Q1496" s="2" t="str">
        <v>Nov'25</v>
      </c>
      <c r="R1496" s="2">
        <v>2026</v>
      </c>
      <c r="S1496" s="1">
        <v>0</v>
      </c>
      <c r="T1496" s="2" t="str">
        <v/>
      </c>
      <c r="U1496" s="1">
        <v>0</v>
      </c>
      <c r="V1496" s="1" t="str">
        <v>Potential Not updated</v>
      </c>
      <c r="W1496" s="1">
        <v>0</v>
      </c>
      <c r="X1496" s="1">
        <v>0</v>
      </c>
      <c r="Y1496" s="1">
        <v>0</v>
      </c>
      <c r="Z1496" s="1">
        <v>0</v>
      </c>
      <c r="AA1496" s="1">
        <v>0</v>
      </c>
      <c r="AB1496" s="1">
        <v>0</v>
      </c>
      <c r="AC1496" s="1">
        <v>0</v>
      </c>
      <c r="AD1496" s="1">
        <v>0</v>
      </c>
      <c r="AE1496" s="1">
        <v>0</v>
      </c>
      <c r="AF1496" s="1">
        <v>0</v>
      </c>
      <c r="AG1496" s="1">
        <v>0</v>
      </c>
      <c r="AH1496" s="1">
        <v>0</v>
      </c>
      <c r="AI1496" s="1">
        <v>0</v>
      </c>
      <c r="AJ1496" s="1">
        <v>0</v>
      </c>
      <c r="AK1496" s="1">
        <v>0</v>
      </c>
      <c r="AL1496" s="1">
        <v>0</v>
      </c>
      <c r="AM1496" s="1">
        <v>0</v>
      </c>
      <c r="AN1496" s="1">
        <v>0</v>
      </c>
      <c r="AO1496" s="1">
        <v>0</v>
      </c>
      <c r="AP1496" s="1">
        <v>0</v>
      </c>
      <c r="AQ1496" s="14">
        <v>0</v>
      </c>
      <c r="AR1496" s="14">
        <v>0</v>
      </c>
      <c r="AS1496" s="14">
        <v>72.73</v>
      </c>
      <c r="AT1496" s="16">
        <v>19.989999999999998</v>
      </c>
      <c r="AU1496" s="16">
        <v>37</v>
      </c>
      <c r="AV1496" s="16">
        <v>33.58</v>
      </c>
      <c r="AW1496" s="16">
        <v>25</v>
      </c>
      <c r="AX1496" s="10">
        <f t="shared" si="168"/>
        <v>188.3</v>
      </c>
      <c r="AY1496" s="10">
        <f t="shared" si="173"/>
        <v>0</v>
      </c>
      <c r="AZ1496" s="2" t="s">
        <v>119</v>
      </c>
      <c r="BA1496" s="10">
        <f t="shared" si="169"/>
        <v>0</v>
      </c>
      <c r="BB1496" s="36" t="s">
        <v>118</v>
      </c>
      <c r="BC1496" s="39" t="str">
        <f t="shared" si="170"/>
        <v/>
      </c>
      <c r="BD1496" s="16">
        <f t="shared" si="174"/>
        <v>188.3</v>
      </c>
      <c r="BE1496" s="10">
        <f t="shared" si="175"/>
        <v>0</v>
      </c>
      <c r="BF1496" s="12">
        <f t="shared" si="176"/>
        <v>1</v>
      </c>
      <c r="BG1496" s="12">
        <f t="shared" si="177"/>
        <v>0</v>
      </c>
      <c r="BH1496" s="9">
        <f t="shared" si="171"/>
        <v>188.3</v>
      </c>
      <c r="BI1496" s="39" t="str">
        <f t="shared" si="172"/>
        <v/>
      </c>
      <c r="BK1496" s="75"/>
    </row>
    <row r="1497" spans="1:63">
      <c r="A1497" s="2">
        <v>1494</v>
      </c>
      <c r="B1497" s="2">
        <v>2025</v>
      </c>
      <c r="C1497" s="1">
        <v>0</v>
      </c>
      <c r="D1497" s="37" t="str">
        <v>001fw00000A56tkAAB</v>
      </c>
      <c r="E1497" s="37" t="str">
        <v>SHRI SHYAM ENTERPRISES</v>
      </c>
      <c r="F1497" s="37" t="str">
        <v>HARYANA</v>
      </c>
      <c r="G1497" s="37" t="str">
        <v>ROHTAK</v>
      </c>
      <c r="H1497" s="37">
        <v>0</v>
      </c>
      <c r="I1497" s="37" t="str">
        <v>JAI DURGA STEELS</v>
      </c>
      <c r="J1497" s="37" t="str">
        <v>Sunny Bhutani</v>
      </c>
      <c r="K1497" s="37">
        <v>0</v>
      </c>
      <c r="L1497" s="37" t="str">
        <v>C12830</v>
      </c>
      <c r="M1497" s="37" t="str">
        <v>North</v>
      </c>
      <c r="N1497" s="2">
        <v>124514</v>
      </c>
      <c r="O1497" s="2" t="str">
        <v>06BESPA1256D1ZU</v>
      </c>
      <c r="P1497" s="2">
        <v>9315488777</v>
      </c>
      <c r="Q1497" s="2" t="str">
        <v>Nov'25</v>
      </c>
      <c r="R1497" s="2">
        <v>2026</v>
      </c>
      <c r="S1497" s="1">
        <v>0</v>
      </c>
      <c r="T1497" s="2">
        <v>20</v>
      </c>
      <c r="U1497" s="1">
        <v>4.6860000000000008</v>
      </c>
      <c r="V1497" s="1" t="str">
        <v>Friendly</v>
      </c>
      <c r="W1497" s="1">
        <v>0</v>
      </c>
      <c r="X1497" s="1">
        <v>0</v>
      </c>
      <c r="Y1497" s="1">
        <v>0</v>
      </c>
      <c r="Z1497" s="1">
        <v>0</v>
      </c>
      <c r="AA1497" s="1">
        <v>0</v>
      </c>
      <c r="AB1497" s="1">
        <v>0</v>
      </c>
      <c r="AC1497" s="1">
        <v>0</v>
      </c>
      <c r="AD1497" s="1">
        <v>0</v>
      </c>
      <c r="AE1497" s="1">
        <v>0</v>
      </c>
      <c r="AF1497" s="1">
        <v>0</v>
      </c>
      <c r="AG1497" s="1">
        <v>0</v>
      </c>
      <c r="AH1497" s="1">
        <v>0</v>
      </c>
      <c r="AI1497" s="1">
        <v>0</v>
      </c>
      <c r="AJ1497" s="1">
        <v>0</v>
      </c>
      <c r="AK1497" s="1">
        <v>0</v>
      </c>
      <c r="AL1497" s="1">
        <v>0</v>
      </c>
      <c r="AM1497" s="1">
        <v>0</v>
      </c>
      <c r="AN1497" s="1">
        <v>0</v>
      </c>
      <c r="AO1497" s="1">
        <v>0</v>
      </c>
      <c r="AP1497" s="1">
        <v>0</v>
      </c>
      <c r="AQ1497" s="14">
        <v>0</v>
      </c>
      <c r="AR1497" s="14">
        <v>0</v>
      </c>
      <c r="AS1497" s="14">
        <v>24.05</v>
      </c>
      <c r="AT1497" s="16">
        <v>29.26</v>
      </c>
      <c r="AU1497" s="16">
        <v>44</v>
      </c>
      <c r="AV1497" s="16">
        <v>207.9</v>
      </c>
      <c r="AW1497" s="16">
        <v>12</v>
      </c>
      <c r="AX1497" s="10">
        <f t="shared" si="168"/>
        <v>317.21000000000004</v>
      </c>
      <c r="AY1497" s="10">
        <f t="shared" si="173"/>
        <v>0</v>
      </c>
      <c r="AZ1497" s="2" t="s">
        <v>119</v>
      </c>
      <c r="BA1497" s="10">
        <f t="shared" si="169"/>
        <v>0</v>
      </c>
      <c r="BB1497" s="36" t="s">
        <v>118</v>
      </c>
      <c r="BC1497" s="39" t="str">
        <f t="shared" si="170"/>
        <v>B</v>
      </c>
      <c r="BD1497" s="16">
        <f t="shared" si="174"/>
        <v>317.21000000000004</v>
      </c>
      <c r="BE1497" s="10">
        <f t="shared" si="175"/>
        <v>0</v>
      </c>
      <c r="BF1497" s="12">
        <f t="shared" si="176"/>
        <v>1</v>
      </c>
      <c r="BG1497" s="12">
        <f t="shared" si="177"/>
        <v>0</v>
      </c>
      <c r="BH1497" s="9">
        <f t="shared" si="171"/>
        <v>317.21000000000004</v>
      </c>
      <c r="BI1497" s="39" t="str">
        <f t="shared" si="172"/>
        <v>B</v>
      </c>
      <c r="BJ1497" s="1" t="str">
        <f>_xlfn.XLOOKUP(D1497,'Holi gift'!A:A,'Holi gift'!A:A,"",0,1)</f>
        <v>001fw00000A56tkAAB</v>
      </c>
      <c r="BK1497" s="75"/>
    </row>
    <row r="1498" spans="1:63">
      <c r="A1498" s="2">
        <v>1495</v>
      </c>
      <c r="B1498" s="2">
        <v>2025</v>
      </c>
      <c r="C1498" s="1">
        <v>0</v>
      </c>
      <c r="D1498" s="37" t="str">
        <v>001fw00000BdScdAAF</v>
      </c>
      <c r="E1498" s="37" t="str">
        <v>S R IRON TRADERS</v>
      </c>
      <c r="F1498" s="37" t="str">
        <v>PUNJAB</v>
      </c>
      <c r="G1498" s="37" t="str">
        <v>AMRITSAR</v>
      </c>
      <c r="H1498" s="37">
        <v>0</v>
      </c>
      <c r="I1498" s="37" t="str">
        <v>MAHAVIR STEEL CORPORATION</v>
      </c>
      <c r="J1498" s="37" t="str">
        <v>Abhishek Wadhwa</v>
      </c>
      <c r="K1498" s="37">
        <v>0</v>
      </c>
      <c r="L1498" s="37" t="str">
        <v>0015g00001ghemj</v>
      </c>
      <c r="M1498" s="37" t="str">
        <v>North</v>
      </c>
      <c r="N1498" s="2">
        <v>143001</v>
      </c>
      <c r="O1498" s="2" t="str">
        <v>03AAQPG7577E1ZJ</v>
      </c>
      <c r="P1498" s="2">
        <v>917307606485</v>
      </c>
      <c r="Q1498" s="2" t="str">
        <v>Nov'25</v>
      </c>
      <c r="R1498" s="2">
        <v>2026</v>
      </c>
      <c r="S1498" s="1">
        <v>0</v>
      </c>
      <c r="T1498" s="2">
        <v>50</v>
      </c>
      <c r="U1498" s="1">
        <v>0</v>
      </c>
      <c r="V1498" s="1" t="str">
        <v>Minor</v>
      </c>
      <c r="W1498" s="1">
        <v>0</v>
      </c>
      <c r="X1498" s="1">
        <v>0</v>
      </c>
      <c r="Y1498" s="1">
        <v>0</v>
      </c>
      <c r="Z1498" s="1">
        <v>0</v>
      </c>
      <c r="AA1498" s="1">
        <v>0</v>
      </c>
      <c r="AB1498" s="1">
        <v>0</v>
      </c>
      <c r="AC1498" s="1">
        <v>0</v>
      </c>
      <c r="AD1498" s="1">
        <v>0</v>
      </c>
      <c r="AE1498" s="1">
        <v>0</v>
      </c>
      <c r="AF1498" s="1">
        <v>0</v>
      </c>
      <c r="AG1498" s="1">
        <v>0</v>
      </c>
      <c r="AH1498" s="1">
        <v>0</v>
      </c>
      <c r="AI1498" s="1">
        <v>0</v>
      </c>
      <c r="AJ1498" s="1">
        <v>0</v>
      </c>
      <c r="AK1498" s="1">
        <v>0</v>
      </c>
      <c r="AL1498" s="1">
        <v>0</v>
      </c>
      <c r="AM1498" s="1">
        <v>0</v>
      </c>
      <c r="AN1498" s="1">
        <v>0</v>
      </c>
      <c r="AO1498" s="1">
        <v>0</v>
      </c>
      <c r="AP1498" s="1">
        <v>0</v>
      </c>
      <c r="AQ1498" s="14">
        <v>0</v>
      </c>
      <c r="AR1498" s="14">
        <v>0</v>
      </c>
      <c r="AS1498" s="14">
        <v>57.4</v>
      </c>
      <c r="AT1498" s="16">
        <v>0</v>
      </c>
      <c r="AU1498" s="16">
        <v>0</v>
      </c>
      <c r="AV1498" s="16">
        <v>0</v>
      </c>
      <c r="AW1498" s="16" t="str">
        <v/>
      </c>
      <c r="AX1498" s="10">
        <f t="shared" si="168"/>
        <v>57.4</v>
      </c>
      <c r="AY1498" s="10">
        <f t="shared" si="173"/>
        <v>0</v>
      </c>
      <c r="AZ1498" s="2" t="s">
        <v>119</v>
      </c>
      <c r="BA1498" s="10">
        <f t="shared" si="169"/>
        <v>0</v>
      </c>
      <c r="BB1498" s="36" t="s">
        <v>118</v>
      </c>
      <c r="BC1498" s="39" t="str">
        <f t="shared" si="170"/>
        <v/>
      </c>
      <c r="BD1498" s="16">
        <f t="shared" si="174"/>
        <v>57.4</v>
      </c>
      <c r="BE1498" s="10">
        <f t="shared" si="175"/>
        <v>0</v>
      </c>
      <c r="BF1498" s="12">
        <f t="shared" si="176"/>
        <v>1</v>
      </c>
      <c r="BG1498" s="12">
        <f t="shared" si="177"/>
        <v>0</v>
      </c>
      <c r="BH1498" s="9">
        <f t="shared" si="171"/>
        <v>57.4</v>
      </c>
      <c r="BI1498" s="39" t="str">
        <f t="shared" si="172"/>
        <v/>
      </c>
      <c r="BK1498" s="75"/>
    </row>
    <row r="1499" spans="1:63">
      <c r="A1499" s="2">
        <v>1496</v>
      </c>
      <c r="B1499" s="2">
        <v>2025</v>
      </c>
      <c r="C1499" s="1">
        <v>0</v>
      </c>
      <c r="D1499" s="37" t="str">
        <v>001fw00000Bq0dXAAR</v>
      </c>
      <c r="E1499" s="37" t="str">
        <v>SHIVAM STEEL</v>
      </c>
      <c r="F1499" s="37" t="str">
        <v>DELHI</v>
      </c>
      <c r="G1499" s="37" t="str">
        <v>SOUTH WEST</v>
      </c>
      <c r="H1499" s="37">
        <v>0</v>
      </c>
      <c r="I1499" s="37" t="str">
        <v>MAHENDRA STEELS</v>
      </c>
      <c r="J1499" s="37" t="str">
        <v>Aman kumar</v>
      </c>
      <c r="K1499" s="37">
        <v>0</v>
      </c>
      <c r="L1499" s="37" t="str">
        <v>C12832</v>
      </c>
      <c r="M1499" s="37" t="str">
        <v>North</v>
      </c>
      <c r="N1499" s="2">
        <v>110071</v>
      </c>
      <c r="O1499" s="2" t="str">
        <v>07AVDPK0148B1Z6</v>
      </c>
      <c r="P1499" s="2">
        <v>9910039406</v>
      </c>
      <c r="Q1499" s="2" t="str">
        <v>Nov'25</v>
      </c>
      <c r="R1499" s="2">
        <v>2026</v>
      </c>
      <c r="S1499" s="1">
        <v>0</v>
      </c>
      <c r="T1499" s="2" t="str">
        <v/>
      </c>
      <c r="U1499" s="1">
        <v>0</v>
      </c>
      <c r="V1499" s="1" t="str">
        <v>Potential Not updated</v>
      </c>
      <c r="W1499" s="1">
        <v>0</v>
      </c>
      <c r="X1499" s="1">
        <v>0</v>
      </c>
      <c r="Y1499" s="1">
        <v>0</v>
      </c>
      <c r="Z1499" s="1">
        <v>0</v>
      </c>
      <c r="AA1499" s="1">
        <v>0</v>
      </c>
      <c r="AB1499" s="1">
        <v>0</v>
      </c>
      <c r="AC1499" s="1">
        <v>0</v>
      </c>
      <c r="AD1499" s="1">
        <v>0</v>
      </c>
      <c r="AE1499" s="1">
        <v>0</v>
      </c>
      <c r="AF1499" s="1">
        <v>0</v>
      </c>
      <c r="AG1499" s="1">
        <v>0</v>
      </c>
      <c r="AH1499" s="1">
        <v>0</v>
      </c>
      <c r="AI1499" s="1">
        <v>0</v>
      </c>
      <c r="AJ1499" s="1">
        <v>0</v>
      </c>
      <c r="AK1499" s="1">
        <v>0</v>
      </c>
      <c r="AL1499" s="1">
        <v>0</v>
      </c>
      <c r="AM1499" s="1">
        <v>0</v>
      </c>
      <c r="AN1499" s="1">
        <v>0</v>
      </c>
      <c r="AO1499" s="1">
        <v>0</v>
      </c>
      <c r="AP1499" s="1">
        <v>0</v>
      </c>
      <c r="AQ1499" s="14">
        <v>0</v>
      </c>
      <c r="AR1499" s="14">
        <v>0</v>
      </c>
      <c r="AS1499" s="14">
        <v>12.01</v>
      </c>
      <c r="AT1499" s="16">
        <v>0</v>
      </c>
      <c r="AU1499" s="16">
        <v>0</v>
      </c>
      <c r="AV1499" s="16">
        <v>0</v>
      </c>
      <c r="AW1499" s="16">
        <v>3</v>
      </c>
      <c r="AX1499" s="10">
        <f t="shared" si="168"/>
        <v>15.01</v>
      </c>
      <c r="AY1499" s="10">
        <f t="shared" si="173"/>
        <v>0</v>
      </c>
      <c r="AZ1499" s="2" t="s">
        <v>119</v>
      </c>
      <c r="BA1499" s="10">
        <f t="shared" si="169"/>
        <v>0</v>
      </c>
      <c r="BB1499" s="36" t="s">
        <v>118</v>
      </c>
      <c r="BC1499" s="39" t="str">
        <f t="shared" si="170"/>
        <v/>
      </c>
      <c r="BD1499" s="16">
        <f t="shared" si="174"/>
        <v>15.01</v>
      </c>
      <c r="BE1499" s="10">
        <f t="shared" si="175"/>
        <v>0</v>
      </c>
      <c r="BF1499" s="12">
        <f t="shared" si="176"/>
        <v>1</v>
      </c>
      <c r="BG1499" s="12">
        <f t="shared" si="177"/>
        <v>0</v>
      </c>
      <c r="BH1499" s="9">
        <f t="shared" si="171"/>
        <v>15.01</v>
      </c>
      <c r="BI1499" s="39" t="str">
        <f t="shared" si="172"/>
        <v/>
      </c>
      <c r="BK1499" s="75"/>
    </row>
    <row r="1500" spans="1:63">
      <c r="A1500" s="2">
        <v>1497</v>
      </c>
      <c r="B1500" s="2">
        <v>2025</v>
      </c>
      <c r="C1500" s="1">
        <v>0</v>
      </c>
      <c r="D1500" s="37" t="str">
        <v>001fw00000BpRsiAAF</v>
      </c>
      <c r="E1500" s="37" t="str">
        <v>GARG IRON STORE</v>
      </c>
      <c r="F1500" s="37" t="str">
        <v>PUNJAB</v>
      </c>
      <c r="G1500" s="37" t="str">
        <v>MOGA</v>
      </c>
      <c r="H1500" s="37">
        <v>0</v>
      </c>
      <c r="I1500" s="37" t="str">
        <v>PAL CEMENT AND STEEL PVT. LTD.</v>
      </c>
      <c r="J1500" s="37" t="str">
        <v>Abhishek Wadhwa</v>
      </c>
      <c r="K1500" s="37">
        <v>0</v>
      </c>
      <c r="L1500" s="37" t="str">
        <v>C12827</v>
      </c>
      <c r="M1500" s="37" t="str">
        <v>North</v>
      </c>
      <c r="N1500" s="2">
        <v>142055</v>
      </c>
      <c r="O1500" s="2" t="str">
        <v>03BUZPK7095P1ZG</v>
      </c>
      <c r="P1500" s="2">
        <v>9888602900</v>
      </c>
      <c r="Q1500" s="2" t="str">
        <v>Nov'25</v>
      </c>
      <c r="R1500" s="2">
        <v>2026</v>
      </c>
      <c r="S1500" s="1">
        <v>0</v>
      </c>
      <c r="T1500" s="2" t="str">
        <v/>
      </c>
      <c r="U1500" s="1">
        <v>0</v>
      </c>
      <c r="V1500" s="1" t="str">
        <v>Potential Not updated</v>
      </c>
      <c r="W1500" s="1">
        <v>0</v>
      </c>
      <c r="X1500" s="1">
        <v>0</v>
      </c>
      <c r="Y1500" s="1">
        <v>0</v>
      </c>
      <c r="Z1500" s="1">
        <v>0</v>
      </c>
      <c r="AA1500" s="1">
        <v>0</v>
      </c>
      <c r="AB1500" s="1">
        <v>0</v>
      </c>
      <c r="AC1500" s="1">
        <v>0</v>
      </c>
      <c r="AD1500" s="1">
        <v>0</v>
      </c>
      <c r="AE1500" s="1">
        <v>0</v>
      </c>
      <c r="AF1500" s="1">
        <v>0</v>
      </c>
      <c r="AG1500" s="1">
        <v>0</v>
      </c>
      <c r="AH1500" s="1">
        <v>0</v>
      </c>
      <c r="AI1500" s="1">
        <v>0</v>
      </c>
      <c r="AJ1500" s="1">
        <v>0</v>
      </c>
      <c r="AK1500" s="1">
        <v>0</v>
      </c>
      <c r="AL1500" s="1">
        <v>0</v>
      </c>
      <c r="AM1500" s="1">
        <v>0</v>
      </c>
      <c r="AN1500" s="1">
        <v>0</v>
      </c>
      <c r="AO1500" s="1">
        <v>0</v>
      </c>
      <c r="AP1500" s="1">
        <v>0</v>
      </c>
      <c r="AQ1500" s="14">
        <v>0</v>
      </c>
      <c r="AR1500" s="14">
        <v>0</v>
      </c>
      <c r="AS1500" s="14">
        <v>25.62</v>
      </c>
      <c r="AT1500" s="16">
        <v>0</v>
      </c>
      <c r="AU1500" s="16">
        <v>0</v>
      </c>
      <c r="AV1500" s="16">
        <v>0</v>
      </c>
      <c r="AW1500" s="16" t="str">
        <v/>
      </c>
      <c r="AX1500" s="10">
        <f t="shared" si="168"/>
        <v>25.62</v>
      </c>
      <c r="AY1500" s="10">
        <f t="shared" si="173"/>
        <v>0</v>
      </c>
      <c r="AZ1500" s="2" t="s">
        <v>119</v>
      </c>
      <c r="BA1500" s="10">
        <f t="shared" si="169"/>
        <v>0</v>
      </c>
      <c r="BB1500" s="36" t="s">
        <v>118</v>
      </c>
      <c r="BC1500" s="39" t="str">
        <f t="shared" si="170"/>
        <v/>
      </c>
      <c r="BD1500" s="16">
        <f t="shared" si="174"/>
        <v>25.62</v>
      </c>
      <c r="BE1500" s="10">
        <f t="shared" si="175"/>
        <v>0</v>
      </c>
      <c r="BF1500" s="12">
        <f t="shared" si="176"/>
        <v>1</v>
      </c>
      <c r="BG1500" s="12">
        <f t="shared" si="177"/>
        <v>0</v>
      </c>
      <c r="BH1500" s="9">
        <f t="shared" si="171"/>
        <v>25.62</v>
      </c>
      <c r="BI1500" s="39" t="str">
        <f t="shared" si="172"/>
        <v/>
      </c>
      <c r="BK1500" s="75"/>
    </row>
    <row r="1501" spans="1:63">
      <c r="A1501" s="2">
        <v>1498</v>
      </c>
      <c r="B1501" s="2">
        <v>2025</v>
      </c>
      <c r="C1501" s="1">
        <v>0</v>
      </c>
      <c r="D1501" s="37" t="str">
        <v>0015g00001cdSIzAAM</v>
      </c>
      <c r="E1501" s="37" t="str">
        <v>Arvìnd steel and cement</v>
      </c>
      <c r="F1501" s="37" t="str">
        <v>UTTAR PRADESH</v>
      </c>
      <c r="G1501" s="37" t="str">
        <v>BAREILLY</v>
      </c>
      <c r="H1501" s="37" t="str">
        <v>Bareilly</v>
      </c>
      <c r="I1501" s="37" t="str">
        <v>Khandelwal Associates</v>
      </c>
      <c r="J1501" s="37" t="str">
        <v>SHIV KUMAR</v>
      </c>
      <c r="K1501" s="37">
        <v>0</v>
      </c>
      <c r="L1501" s="37" t="str">
        <v>C12818</v>
      </c>
      <c r="M1501" s="37" t="str">
        <v>North</v>
      </c>
      <c r="N1501" s="2">
        <v>243003</v>
      </c>
      <c r="O1501" s="2" t="str">
        <v>09ABIPL2966Q1ZT</v>
      </c>
      <c r="P1501" s="2">
        <v>9837634393</v>
      </c>
      <c r="Q1501" s="2" t="str">
        <v>Nov'25</v>
      </c>
      <c r="R1501" s="2">
        <v>2026</v>
      </c>
      <c r="S1501" s="1">
        <v>0</v>
      </c>
      <c r="T1501" s="2">
        <v>50</v>
      </c>
      <c r="U1501" s="1">
        <v>2.6666666666666665E-2</v>
      </c>
      <c r="V1501" s="1" t="str">
        <v>Minor</v>
      </c>
      <c r="W1501" s="1">
        <v>0</v>
      </c>
      <c r="X1501" s="1">
        <v>0</v>
      </c>
      <c r="Y1501" s="1">
        <v>0</v>
      </c>
      <c r="Z1501" s="1">
        <v>0</v>
      </c>
      <c r="AA1501" s="1">
        <v>0</v>
      </c>
      <c r="AB1501" s="1">
        <v>0</v>
      </c>
      <c r="AC1501" s="1">
        <v>0</v>
      </c>
      <c r="AD1501" s="1">
        <v>0</v>
      </c>
      <c r="AE1501" s="1">
        <v>0</v>
      </c>
      <c r="AF1501" s="1">
        <v>0</v>
      </c>
      <c r="AG1501" s="1">
        <v>0</v>
      </c>
      <c r="AH1501" s="1">
        <v>0</v>
      </c>
      <c r="AI1501" s="1">
        <v>0</v>
      </c>
      <c r="AJ1501" s="1">
        <v>0</v>
      </c>
      <c r="AK1501" s="1">
        <v>0</v>
      </c>
      <c r="AL1501" s="1">
        <v>0</v>
      </c>
      <c r="AM1501" s="1">
        <v>0</v>
      </c>
      <c r="AN1501" s="1">
        <v>0</v>
      </c>
      <c r="AO1501" s="1">
        <v>0</v>
      </c>
      <c r="AP1501" s="1">
        <v>0</v>
      </c>
      <c r="AQ1501" s="14">
        <v>0</v>
      </c>
      <c r="AR1501" s="14">
        <v>0</v>
      </c>
      <c r="AS1501" s="14">
        <v>3</v>
      </c>
      <c r="AT1501" s="16">
        <v>2</v>
      </c>
      <c r="AU1501" s="16">
        <v>2</v>
      </c>
      <c r="AV1501" s="16">
        <v>0</v>
      </c>
      <c r="AW1501" s="16">
        <v>3</v>
      </c>
      <c r="AX1501" s="10">
        <f t="shared" si="168"/>
        <v>10</v>
      </c>
      <c r="AY1501" s="10">
        <f t="shared" si="173"/>
        <v>0</v>
      </c>
      <c r="AZ1501" s="2" t="s">
        <v>119</v>
      </c>
      <c r="BA1501" s="10">
        <f t="shared" si="169"/>
        <v>0</v>
      </c>
      <c r="BB1501" s="36" t="s">
        <v>118</v>
      </c>
      <c r="BC1501" s="39" t="str">
        <f t="shared" si="170"/>
        <v/>
      </c>
      <c r="BD1501" s="16">
        <f t="shared" si="174"/>
        <v>10</v>
      </c>
      <c r="BE1501" s="10">
        <f t="shared" si="175"/>
        <v>0</v>
      </c>
      <c r="BF1501" s="12">
        <f t="shared" si="176"/>
        <v>1</v>
      </c>
      <c r="BG1501" s="12">
        <f t="shared" si="177"/>
        <v>0</v>
      </c>
      <c r="BH1501" s="9">
        <f t="shared" si="171"/>
        <v>10</v>
      </c>
      <c r="BI1501" s="39" t="str">
        <f t="shared" si="172"/>
        <v/>
      </c>
      <c r="BK1501" s="75"/>
    </row>
    <row r="1502" spans="1:63">
      <c r="A1502" s="2">
        <v>1499</v>
      </c>
      <c r="B1502" s="2">
        <v>2025</v>
      </c>
      <c r="C1502" s="1">
        <v>0</v>
      </c>
      <c r="D1502" s="37" t="str">
        <v>001fw00000BuWQMAA3</v>
      </c>
      <c r="E1502" s="37" t="str">
        <v>NIKHIL ENTERPRISES</v>
      </c>
      <c r="F1502" s="37" t="str">
        <v>HARYANA</v>
      </c>
      <c r="G1502" s="37" t="str">
        <v>FARIDABAD</v>
      </c>
      <c r="H1502" s="37">
        <v>0</v>
      </c>
      <c r="I1502" s="37" t="str">
        <v>NIKUNJ UDYOG</v>
      </c>
      <c r="J1502" s="37" t="str">
        <v>Rahul Chauhan</v>
      </c>
      <c r="K1502" s="37">
        <v>0</v>
      </c>
      <c r="L1502" s="37" t="str">
        <v>C12828</v>
      </c>
      <c r="M1502" s="37" t="str">
        <v>North</v>
      </c>
      <c r="N1502" s="2">
        <v>121001</v>
      </c>
      <c r="O1502" s="2" t="str">
        <v>06BTCPD7782A1ZZ</v>
      </c>
      <c r="P1502" s="2">
        <v>9582577702</v>
      </c>
      <c r="Q1502" s="2" t="str">
        <v>Nov'25</v>
      </c>
      <c r="R1502" s="2">
        <v>2026</v>
      </c>
      <c r="S1502" s="1">
        <v>0</v>
      </c>
      <c r="T1502" s="2">
        <v>120</v>
      </c>
      <c r="U1502" s="1">
        <v>0</v>
      </c>
      <c r="V1502" s="1" t="str">
        <v>Challenger</v>
      </c>
      <c r="W1502" s="1">
        <v>0</v>
      </c>
      <c r="X1502" s="1">
        <v>0</v>
      </c>
      <c r="Y1502" s="1">
        <v>0</v>
      </c>
      <c r="Z1502" s="1">
        <v>0</v>
      </c>
      <c r="AA1502" s="1">
        <v>0</v>
      </c>
      <c r="AB1502" s="1">
        <v>0</v>
      </c>
      <c r="AC1502" s="1">
        <v>0</v>
      </c>
      <c r="AD1502" s="1">
        <v>0</v>
      </c>
      <c r="AE1502" s="1">
        <v>0</v>
      </c>
      <c r="AF1502" s="1">
        <v>0</v>
      </c>
      <c r="AG1502" s="1">
        <v>0</v>
      </c>
      <c r="AH1502" s="1">
        <v>0</v>
      </c>
      <c r="AI1502" s="1">
        <v>0</v>
      </c>
      <c r="AJ1502" s="1">
        <v>0</v>
      </c>
      <c r="AK1502" s="1">
        <v>0</v>
      </c>
      <c r="AL1502" s="1">
        <v>0</v>
      </c>
      <c r="AM1502" s="1">
        <v>0</v>
      </c>
      <c r="AN1502" s="1">
        <v>0</v>
      </c>
      <c r="AO1502" s="1">
        <v>0</v>
      </c>
      <c r="AP1502" s="1">
        <v>0</v>
      </c>
      <c r="AQ1502" s="14">
        <v>0</v>
      </c>
      <c r="AR1502" s="14">
        <v>0</v>
      </c>
      <c r="AS1502" s="14">
        <v>23.7</v>
      </c>
      <c r="AT1502" s="16">
        <v>0</v>
      </c>
      <c r="AU1502" s="16">
        <v>0</v>
      </c>
      <c r="AV1502" s="16">
        <v>0</v>
      </c>
      <c r="AW1502" s="16" t="str">
        <v/>
      </c>
      <c r="AX1502" s="10">
        <f t="shared" si="168"/>
        <v>23.7</v>
      </c>
      <c r="AY1502" s="10">
        <f t="shared" si="173"/>
        <v>0</v>
      </c>
      <c r="AZ1502" s="2" t="s">
        <v>119</v>
      </c>
      <c r="BA1502" s="10">
        <f t="shared" si="169"/>
        <v>0</v>
      </c>
      <c r="BB1502" s="36" t="s">
        <v>118</v>
      </c>
      <c r="BC1502" s="39" t="str">
        <f t="shared" si="170"/>
        <v/>
      </c>
      <c r="BD1502" s="16">
        <f t="shared" si="174"/>
        <v>23.7</v>
      </c>
      <c r="BE1502" s="10">
        <f t="shared" si="175"/>
        <v>0</v>
      </c>
      <c r="BF1502" s="12">
        <f t="shared" si="176"/>
        <v>1</v>
      </c>
      <c r="BG1502" s="12">
        <f t="shared" si="177"/>
        <v>0</v>
      </c>
      <c r="BH1502" s="9">
        <f t="shared" si="171"/>
        <v>23.7</v>
      </c>
      <c r="BI1502" s="39" t="str">
        <f t="shared" si="172"/>
        <v/>
      </c>
      <c r="BK1502" s="75"/>
    </row>
    <row r="1503" spans="1:63">
      <c r="A1503" s="2">
        <v>1500</v>
      </c>
      <c r="B1503" s="2">
        <v>2025</v>
      </c>
      <c r="C1503" s="1">
        <v>0</v>
      </c>
      <c r="D1503" s="37" t="str">
        <v>0015g00001gufKiAAI</v>
      </c>
      <c r="E1503" s="37" t="str">
        <v>SHRI KRISHNA CEMENT STORE</v>
      </c>
      <c r="F1503" s="37" t="str">
        <v>PUNJAB</v>
      </c>
      <c r="G1503" s="37" t="str">
        <v>SRI MUKTSAR SAHIB</v>
      </c>
      <c r="H1503" s="37" t="str">
        <v>Malout</v>
      </c>
      <c r="I1503" s="37" t="str">
        <v>Tanvi Sales</v>
      </c>
      <c r="J1503" s="37" t="str">
        <v>Sonu Kumar</v>
      </c>
      <c r="K1503" s="37">
        <v>0</v>
      </c>
      <c r="L1503" s="37" t="str">
        <v>001J100000Vo0ZgIAJ</v>
      </c>
      <c r="M1503" s="37" t="str">
        <v>North</v>
      </c>
      <c r="N1503" s="2">
        <v>151211</v>
      </c>
      <c r="O1503" s="2" t="str">
        <v>03ARHPK9291K1ZD</v>
      </c>
      <c r="P1503" s="2">
        <v>9728394527</v>
      </c>
      <c r="Q1503" s="2" t="str">
        <v>Nov'25</v>
      </c>
      <c r="R1503" s="2">
        <v>2026</v>
      </c>
      <c r="S1503" s="1">
        <v>0</v>
      </c>
      <c r="T1503" s="2">
        <v>50</v>
      </c>
      <c r="U1503" s="1">
        <v>0.09</v>
      </c>
      <c r="V1503" s="1" t="str">
        <v>Minor</v>
      </c>
      <c r="W1503" s="1">
        <v>0</v>
      </c>
      <c r="X1503" s="1">
        <v>0</v>
      </c>
      <c r="Y1503" s="1">
        <v>0</v>
      </c>
      <c r="Z1503" s="1">
        <v>0</v>
      </c>
      <c r="AA1503" s="1">
        <v>0</v>
      </c>
      <c r="AB1503" s="1">
        <v>0</v>
      </c>
      <c r="AC1503" s="1">
        <v>0</v>
      </c>
      <c r="AD1503" s="1">
        <v>0</v>
      </c>
      <c r="AE1503" s="1">
        <v>0</v>
      </c>
      <c r="AF1503" s="1">
        <v>0</v>
      </c>
      <c r="AG1503" s="1">
        <v>0</v>
      </c>
      <c r="AH1503" s="1">
        <v>0</v>
      </c>
      <c r="AI1503" s="1">
        <v>0</v>
      </c>
      <c r="AJ1503" s="1">
        <v>0</v>
      </c>
      <c r="AK1503" s="1">
        <v>0</v>
      </c>
      <c r="AL1503" s="1">
        <v>0</v>
      </c>
      <c r="AM1503" s="1">
        <v>0</v>
      </c>
      <c r="AN1503" s="1">
        <v>0</v>
      </c>
      <c r="AO1503" s="1">
        <v>0</v>
      </c>
      <c r="AP1503" s="1">
        <v>0</v>
      </c>
      <c r="AQ1503" s="14">
        <v>0</v>
      </c>
      <c r="AR1503" s="14">
        <v>0</v>
      </c>
      <c r="AS1503" s="14">
        <v>14.9</v>
      </c>
      <c r="AT1503" s="16">
        <v>13.5</v>
      </c>
      <c r="AU1503" s="16">
        <v>0</v>
      </c>
      <c r="AV1503" s="16">
        <v>0</v>
      </c>
      <c r="AW1503" s="16" t="str">
        <v/>
      </c>
      <c r="AX1503" s="10">
        <f t="shared" si="168"/>
        <v>28.4</v>
      </c>
      <c r="AY1503" s="10">
        <f t="shared" si="173"/>
        <v>0</v>
      </c>
      <c r="AZ1503" s="2" t="s">
        <v>119</v>
      </c>
      <c r="BA1503" s="10">
        <f t="shared" si="169"/>
        <v>0</v>
      </c>
      <c r="BB1503" s="36" t="s">
        <v>118</v>
      </c>
      <c r="BC1503" s="39" t="str">
        <f t="shared" si="170"/>
        <v/>
      </c>
      <c r="BD1503" s="16">
        <f t="shared" si="174"/>
        <v>28.4</v>
      </c>
      <c r="BE1503" s="10">
        <f t="shared" si="175"/>
        <v>0</v>
      </c>
      <c r="BF1503" s="12">
        <f t="shared" si="176"/>
        <v>1</v>
      </c>
      <c r="BG1503" s="12">
        <f t="shared" si="177"/>
        <v>0</v>
      </c>
      <c r="BH1503" s="9">
        <f t="shared" si="171"/>
        <v>28.4</v>
      </c>
      <c r="BI1503" s="39" t="str">
        <f t="shared" si="172"/>
        <v/>
      </c>
      <c r="BK1503" s="75"/>
    </row>
    <row r="1504" spans="1:63">
      <c r="A1504" s="2">
        <v>1501</v>
      </c>
      <c r="B1504" s="2">
        <v>2025</v>
      </c>
      <c r="C1504" s="1">
        <v>0</v>
      </c>
      <c r="D1504" s="37" t="str">
        <v>001fw000006hGJ2AAM</v>
      </c>
      <c r="E1504" s="37" t="str">
        <v>SHREYANSH BUILDING MATERIRL</v>
      </c>
      <c r="F1504" s="37" t="str">
        <v>UTTAR PRADESH</v>
      </c>
      <c r="G1504" s="37" t="str">
        <v>AZAMGARH</v>
      </c>
      <c r="H1504" s="37">
        <v>0</v>
      </c>
      <c r="I1504" s="37" t="str">
        <v>GOBINDGARH IRON LLP</v>
      </c>
      <c r="J1504" s="37" t="str">
        <v>Mohd Ansari</v>
      </c>
      <c r="K1504" s="37">
        <v>0</v>
      </c>
      <c r="L1504" s="37" t="str">
        <v>C12817</v>
      </c>
      <c r="M1504" s="37" t="str">
        <v>North</v>
      </c>
      <c r="N1504" s="2">
        <v>276001</v>
      </c>
      <c r="O1504" s="2" t="str">
        <v>09ASYPY4788R1ZQ</v>
      </c>
      <c r="P1504" s="2">
        <v>8175065361</v>
      </c>
      <c r="Q1504" s="2" t="str">
        <v>Nov'25</v>
      </c>
      <c r="R1504" s="2">
        <v>2026</v>
      </c>
      <c r="S1504" s="1">
        <v>0</v>
      </c>
      <c r="T1504" s="2">
        <v>10</v>
      </c>
      <c r="U1504" s="1">
        <v>0.26666666666666666</v>
      </c>
      <c r="V1504" s="1" t="str">
        <v>Friendly</v>
      </c>
      <c r="W1504" s="1">
        <v>0</v>
      </c>
      <c r="X1504" s="1">
        <v>0</v>
      </c>
      <c r="Y1504" s="1">
        <v>0</v>
      </c>
      <c r="Z1504" s="1">
        <v>0</v>
      </c>
      <c r="AA1504" s="1">
        <v>0</v>
      </c>
      <c r="AB1504" s="1">
        <v>0</v>
      </c>
      <c r="AC1504" s="1">
        <v>0</v>
      </c>
      <c r="AD1504" s="1">
        <v>0</v>
      </c>
      <c r="AE1504" s="1">
        <v>0</v>
      </c>
      <c r="AF1504" s="1">
        <v>0</v>
      </c>
      <c r="AG1504" s="1">
        <v>0</v>
      </c>
      <c r="AH1504" s="1">
        <v>0</v>
      </c>
      <c r="AI1504" s="1">
        <v>0</v>
      </c>
      <c r="AJ1504" s="1">
        <v>0</v>
      </c>
      <c r="AK1504" s="1">
        <v>0</v>
      </c>
      <c r="AL1504" s="1">
        <v>0</v>
      </c>
      <c r="AM1504" s="1">
        <v>0</v>
      </c>
      <c r="AN1504" s="1">
        <v>0</v>
      </c>
      <c r="AO1504" s="1">
        <v>0</v>
      </c>
      <c r="AP1504" s="1">
        <v>0</v>
      </c>
      <c r="AQ1504" s="14">
        <v>0</v>
      </c>
      <c r="AR1504" s="14">
        <v>0</v>
      </c>
      <c r="AS1504" s="14">
        <v>10</v>
      </c>
      <c r="AT1504" s="16">
        <v>0</v>
      </c>
      <c r="AU1504" s="16">
        <v>8</v>
      </c>
      <c r="AV1504" s="16">
        <v>0</v>
      </c>
      <c r="AW1504" s="16">
        <v>2</v>
      </c>
      <c r="AX1504" s="10">
        <f t="shared" si="168"/>
        <v>20</v>
      </c>
      <c r="AY1504" s="10">
        <f t="shared" si="173"/>
        <v>0</v>
      </c>
      <c r="AZ1504" s="2" t="s">
        <v>119</v>
      </c>
      <c r="BA1504" s="10">
        <f t="shared" si="169"/>
        <v>0</v>
      </c>
      <c r="BB1504" s="36" t="s">
        <v>118</v>
      </c>
      <c r="BC1504" s="39" t="str">
        <f t="shared" si="170"/>
        <v/>
      </c>
      <c r="BD1504" s="16">
        <f t="shared" si="174"/>
        <v>20</v>
      </c>
      <c r="BE1504" s="10">
        <f t="shared" si="175"/>
        <v>0</v>
      </c>
      <c r="BF1504" s="12">
        <f t="shared" si="176"/>
        <v>1</v>
      </c>
      <c r="BG1504" s="12">
        <f t="shared" si="177"/>
        <v>0</v>
      </c>
      <c r="BH1504" s="9">
        <f t="shared" si="171"/>
        <v>20</v>
      </c>
      <c r="BI1504" s="39" t="str">
        <f t="shared" si="172"/>
        <v/>
      </c>
      <c r="BK1504" s="75"/>
    </row>
    <row r="1505" spans="1:63">
      <c r="A1505" s="2">
        <v>1502</v>
      </c>
      <c r="B1505" s="2">
        <v>2025</v>
      </c>
      <c r="C1505" s="1">
        <v>0</v>
      </c>
      <c r="D1505" s="37" t="str">
        <v>001J100000VnyubIAB</v>
      </c>
      <c r="E1505" s="37" t="str">
        <v>M/S JAISWAL TRADERS</v>
      </c>
      <c r="F1505" s="37" t="str">
        <v>UTTAR PRADESH</v>
      </c>
      <c r="G1505" s="37" t="str">
        <v>BALLIA</v>
      </c>
      <c r="H1505" s="37">
        <v>0</v>
      </c>
      <c r="I1505" s="37" t="str">
        <v>GOBINDGARH IRON LLP</v>
      </c>
      <c r="J1505" s="37" t="str">
        <v>Mohd Ansari</v>
      </c>
      <c r="K1505" s="37">
        <v>0</v>
      </c>
      <c r="L1505" s="37" t="str">
        <v>C12817</v>
      </c>
      <c r="M1505" s="37" t="str">
        <v>North</v>
      </c>
      <c r="N1505" s="2">
        <v>221712</v>
      </c>
      <c r="O1505" s="2" t="str">
        <v>09ATGPJ9589G1ZZ</v>
      </c>
      <c r="P1505" s="2">
        <v>9044107812</v>
      </c>
      <c r="Q1505" s="2" t="str">
        <v>Nov'25</v>
      </c>
      <c r="R1505" s="2">
        <v>2026</v>
      </c>
      <c r="S1505" s="1">
        <v>0</v>
      </c>
      <c r="T1505" s="2">
        <v>5</v>
      </c>
      <c r="U1505" s="1">
        <v>0.6</v>
      </c>
      <c r="V1505" s="1" t="str">
        <v>Friendly</v>
      </c>
      <c r="W1505" s="1">
        <v>0</v>
      </c>
      <c r="X1505" s="1">
        <v>0</v>
      </c>
      <c r="Y1505" s="1">
        <v>0</v>
      </c>
      <c r="Z1505" s="1">
        <v>0</v>
      </c>
      <c r="AA1505" s="1">
        <v>0</v>
      </c>
      <c r="AB1505" s="1">
        <v>0</v>
      </c>
      <c r="AC1505" s="1">
        <v>0</v>
      </c>
      <c r="AD1505" s="1">
        <v>0</v>
      </c>
      <c r="AE1505" s="1">
        <v>0</v>
      </c>
      <c r="AF1505" s="1">
        <v>0</v>
      </c>
      <c r="AG1505" s="1">
        <v>0</v>
      </c>
      <c r="AH1505" s="1">
        <v>0</v>
      </c>
      <c r="AI1505" s="1">
        <v>0</v>
      </c>
      <c r="AJ1505" s="1">
        <v>0</v>
      </c>
      <c r="AK1505" s="1">
        <v>0</v>
      </c>
      <c r="AL1505" s="1">
        <v>0</v>
      </c>
      <c r="AM1505" s="1">
        <v>0</v>
      </c>
      <c r="AN1505" s="1">
        <v>0</v>
      </c>
      <c r="AO1505" s="1">
        <v>0</v>
      </c>
      <c r="AP1505" s="1">
        <v>0</v>
      </c>
      <c r="AQ1505" s="14">
        <v>0</v>
      </c>
      <c r="AR1505" s="14">
        <v>0</v>
      </c>
      <c r="AS1505" s="14">
        <v>10</v>
      </c>
      <c r="AT1505" s="16">
        <v>0</v>
      </c>
      <c r="AU1505" s="16">
        <v>9</v>
      </c>
      <c r="AV1505" s="16">
        <v>0</v>
      </c>
      <c r="AW1505" s="16">
        <v>9</v>
      </c>
      <c r="AX1505" s="10">
        <f t="shared" si="168"/>
        <v>28</v>
      </c>
      <c r="AY1505" s="10">
        <f t="shared" si="173"/>
        <v>0</v>
      </c>
      <c r="AZ1505" s="2" t="s">
        <v>119</v>
      </c>
      <c r="BA1505" s="10">
        <f t="shared" si="169"/>
        <v>0</v>
      </c>
      <c r="BB1505" s="36" t="s">
        <v>118</v>
      </c>
      <c r="BC1505" s="39" t="str">
        <f t="shared" si="170"/>
        <v/>
      </c>
      <c r="BD1505" s="16">
        <f t="shared" si="174"/>
        <v>28</v>
      </c>
      <c r="BE1505" s="10">
        <f t="shared" si="175"/>
        <v>0</v>
      </c>
      <c r="BF1505" s="12">
        <f t="shared" si="176"/>
        <v>1</v>
      </c>
      <c r="BG1505" s="12">
        <f t="shared" si="177"/>
        <v>0</v>
      </c>
      <c r="BH1505" s="9">
        <f t="shared" si="171"/>
        <v>28</v>
      </c>
      <c r="BI1505" s="39" t="str">
        <f t="shared" si="172"/>
        <v/>
      </c>
      <c r="BK1505" s="75"/>
    </row>
    <row r="1506" spans="1:63">
      <c r="A1506" s="2">
        <v>1503</v>
      </c>
      <c r="B1506" s="2">
        <v>2025</v>
      </c>
      <c r="C1506" s="1">
        <v>0</v>
      </c>
      <c r="D1506" s="37" t="str">
        <v>0015g00001c44cLAAQ</v>
      </c>
      <c r="E1506" s="37" t="str">
        <v>Shyam traders</v>
      </c>
      <c r="F1506" s="37" t="str">
        <v>DELHI</v>
      </c>
      <c r="G1506" s="37" t="str">
        <v>EAST</v>
      </c>
      <c r="H1506" s="37" t="str">
        <v>Mayur Vihar</v>
      </c>
      <c r="I1506" s="37" t="str">
        <v>MAHENDRA STEELS</v>
      </c>
      <c r="J1506" s="37" t="str">
        <v>Aashish Goyal</v>
      </c>
      <c r="K1506" s="37">
        <v>0</v>
      </c>
      <c r="L1506" s="37" t="str">
        <v>C12832</v>
      </c>
      <c r="M1506" s="37" t="str">
        <v>North</v>
      </c>
      <c r="N1506" s="2">
        <v>110092</v>
      </c>
      <c r="O1506" s="2" t="str">
        <v>07BVWPS5115C1ZB</v>
      </c>
      <c r="P1506" s="2">
        <v>9999433503</v>
      </c>
      <c r="Q1506" s="2" t="str">
        <v>Nov'25</v>
      </c>
      <c r="R1506" s="2">
        <v>2026</v>
      </c>
      <c r="S1506" s="1">
        <v>0</v>
      </c>
      <c r="T1506" s="2">
        <v>100</v>
      </c>
      <c r="U1506" s="1">
        <v>0</v>
      </c>
      <c r="V1506" s="1" t="str">
        <v>Challenger</v>
      </c>
      <c r="W1506" s="1">
        <v>0</v>
      </c>
      <c r="X1506" s="1">
        <v>0</v>
      </c>
      <c r="Y1506" s="1">
        <v>0</v>
      </c>
      <c r="Z1506" s="1">
        <v>0</v>
      </c>
      <c r="AA1506" s="1">
        <v>0</v>
      </c>
      <c r="AB1506" s="1">
        <v>0</v>
      </c>
      <c r="AC1506" s="1">
        <v>0</v>
      </c>
      <c r="AD1506" s="1">
        <v>0</v>
      </c>
      <c r="AE1506" s="1">
        <v>0</v>
      </c>
      <c r="AF1506" s="1">
        <v>0</v>
      </c>
      <c r="AG1506" s="1">
        <v>0</v>
      </c>
      <c r="AH1506" s="1">
        <v>0</v>
      </c>
      <c r="AI1506" s="1">
        <v>0</v>
      </c>
      <c r="AJ1506" s="1">
        <v>0</v>
      </c>
      <c r="AK1506" s="1">
        <v>0</v>
      </c>
      <c r="AL1506" s="1">
        <v>0</v>
      </c>
      <c r="AM1506" s="1">
        <v>0</v>
      </c>
      <c r="AN1506" s="1">
        <v>0</v>
      </c>
      <c r="AO1506" s="1">
        <v>0</v>
      </c>
      <c r="AP1506" s="1">
        <v>0</v>
      </c>
      <c r="AQ1506" s="14">
        <v>0</v>
      </c>
      <c r="AR1506" s="14">
        <v>0</v>
      </c>
      <c r="AS1506" s="14">
        <v>3</v>
      </c>
      <c r="AT1506" s="16">
        <v>0</v>
      </c>
      <c r="AU1506" s="16">
        <v>0</v>
      </c>
      <c r="AV1506" s="16">
        <v>0</v>
      </c>
      <c r="AW1506" s="16" t="str">
        <v/>
      </c>
      <c r="AX1506" s="10">
        <f t="shared" si="168"/>
        <v>3</v>
      </c>
      <c r="AY1506" s="10">
        <f t="shared" si="173"/>
        <v>0</v>
      </c>
      <c r="AZ1506" s="2" t="s">
        <v>119</v>
      </c>
      <c r="BA1506" s="10">
        <f t="shared" si="169"/>
        <v>0</v>
      </c>
      <c r="BB1506" s="36" t="s">
        <v>118</v>
      </c>
      <c r="BC1506" s="39" t="str">
        <f t="shared" si="170"/>
        <v/>
      </c>
      <c r="BD1506" s="16">
        <f t="shared" si="174"/>
        <v>3</v>
      </c>
      <c r="BE1506" s="10">
        <f t="shared" si="175"/>
        <v>0</v>
      </c>
      <c r="BF1506" s="12">
        <f t="shared" si="176"/>
        <v>1</v>
      </c>
      <c r="BG1506" s="12">
        <f t="shared" si="177"/>
        <v>0</v>
      </c>
      <c r="BH1506" s="9">
        <f t="shared" si="171"/>
        <v>3</v>
      </c>
      <c r="BI1506" s="39" t="str">
        <f t="shared" si="172"/>
        <v/>
      </c>
      <c r="BK1506" s="75"/>
    </row>
    <row r="1507" spans="1:63">
      <c r="A1507" s="2">
        <v>1504</v>
      </c>
      <c r="B1507" s="2">
        <v>2025</v>
      </c>
      <c r="C1507" s="1">
        <v>0</v>
      </c>
      <c r="D1507" s="37" t="str">
        <v>001fw00000BFLXGAA5</v>
      </c>
      <c r="E1507" s="37" t="str">
        <v>SHREE SHYAM BALAJI STEEL</v>
      </c>
      <c r="F1507" s="37" t="str">
        <v>DELHI</v>
      </c>
      <c r="G1507" s="37" t="str">
        <v>SOUTH WEST</v>
      </c>
      <c r="H1507" s="37">
        <v>0</v>
      </c>
      <c r="I1507" s="37" t="str">
        <v>MAHENDRA STEELS</v>
      </c>
      <c r="J1507" s="37" t="str">
        <v>Aman kumar</v>
      </c>
      <c r="K1507" s="37">
        <v>0</v>
      </c>
      <c r="L1507" s="37" t="str">
        <v>C12832</v>
      </c>
      <c r="M1507" s="37" t="str">
        <v>North</v>
      </c>
      <c r="N1507" s="2">
        <v>110045</v>
      </c>
      <c r="O1507" s="2" t="str">
        <v>07AXRPS1910K2Z0</v>
      </c>
      <c r="P1507" s="2">
        <v>9625524699</v>
      </c>
      <c r="Q1507" s="2" t="str">
        <v>Nov'25</v>
      </c>
      <c r="R1507" s="2">
        <v>2026</v>
      </c>
      <c r="S1507" s="1">
        <v>0</v>
      </c>
      <c r="T1507" s="2">
        <v>100</v>
      </c>
      <c r="U1507" s="1">
        <v>5.33E-2</v>
      </c>
      <c r="V1507" s="1" t="str">
        <v>Challenger</v>
      </c>
      <c r="W1507" s="1">
        <v>0</v>
      </c>
      <c r="X1507" s="1">
        <v>0</v>
      </c>
      <c r="Y1507" s="1">
        <v>0</v>
      </c>
      <c r="Z1507" s="1">
        <v>0</v>
      </c>
      <c r="AA1507" s="1">
        <v>0</v>
      </c>
      <c r="AB1507" s="1">
        <v>0</v>
      </c>
      <c r="AC1507" s="1">
        <v>0</v>
      </c>
      <c r="AD1507" s="1">
        <v>0</v>
      </c>
      <c r="AE1507" s="1">
        <v>0</v>
      </c>
      <c r="AF1507" s="1">
        <v>0</v>
      </c>
      <c r="AG1507" s="1">
        <v>0</v>
      </c>
      <c r="AH1507" s="1">
        <v>0</v>
      </c>
      <c r="AI1507" s="1">
        <v>0</v>
      </c>
      <c r="AJ1507" s="1">
        <v>0</v>
      </c>
      <c r="AK1507" s="1">
        <v>0</v>
      </c>
      <c r="AL1507" s="1">
        <v>0</v>
      </c>
      <c r="AM1507" s="1">
        <v>0</v>
      </c>
      <c r="AN1507" s="1">
        <v>0</v>
      </c>
      <c r="AO1507" s="1">
        <v>0</v>
      </c>
      <c r="AP1507" s="1">
        <v>0</v>
      </c>
      <c r="AQ1507" s="14">
        <v>0</v>
      </c>
      <c r="AR1507" s="14">
        <v>0</v>
      </c>
      <c r="AS1507" s="14">
        <v>11</v>
      </c>
      <c r="AT1507" s="16">
        <v>11.99</v>
      </c>
      <c r="AU1507" s="16">
        <v>4</v>
      </c>
      <c r="AV1507" s="16">
        <v>0</v>
      </c>
      <c r="AW1507" s="16">
        <v>11</v>
      </c>
      <c r="AX1507" s="10">
        <f t="shared" si="168"/>
        <v>37.99</v>
      </c>
      <c r="AY1507" s="10">
        <f t="shared" si="173"/>
        <v>0</v>
      </c>
      <c r="AZ1507" s="2" t="s">
        <v>119</v>
      </c>
      <c r="BA1507" s="10">
        <f t="shared" si="169"/>
        <v>0</v>
      </c>
      <c r="BB1507" s="36" t="s">
        <v>118</v>
      </c>
      <c r="BC1507" s="39" t="str">
        <f t="shared" si="170"/>
        <v/>
      </c>
      <c r="BD1507" s="16">
        <f t="shared" si="174"/>
        <v>37.99</v>
      </c>
      <c r="BE1507" s="10">
        <f t="shared" si="175"/>
        <v>0</v>
      </c>
      <c r="BF1507" s="12">
        <f t="shared" si="176"/>
        <v>1</v>
      </c>
      <c r="BG1507" s="12">
        <f t="shared" si="177"/>
        <v>0</v>
      </c>
      <c r="BH1507" s="9">
        <f t="shared" si="171"/>
        <v>37.99</v>
      </c>
      <c r="BI1507" s="39" t="str">
        <f t="shared" si="172"/>
        <v/>
      </c>
      <c r="BK1507" s="75"/>
    </row>
    <row r="1508" spans="1:63">
      <c r="A1508" s="2">
        <v>1505</v>
      </c>
      <c r="B1508" s="2">
        <v>2025</v>
      </c>
      <c r="C1508" s="1">
        <v>0</v>
      </c>
      <c r="D1508" s="37" t="str">
        <v>001fw00000CF0YlAAL</v>
      </c>
      <c r="E1508" s="37" t="str">
        <v>AGRAWAL IRON STORE</v>
      </c>
      <c r="F1508" s="37" t="str">
        <v>MADHYA PRADESH</v>
      </c>
      <c r="G1508" s="37" t="str">
        <v>GWALIOR</v>
      </c>
      <c r="H1508" s="37">
        <v>0</v>
      </c>
      <c r="I1508" s="37" t="str">
        <v>SHALIKA ENTERPRISES PRIVATE LIMITED</v>
      </c>
      <c r="J1508" s="37" t="str">
        <v>Sudhir Garg</v>
      </c>
      <c r="K1508" s="37">
        <v>0</v>
      </c>
      <c r="L1508" s="37" t="str">
        <v>001fw000003s8lGAAQ</v>
      </c>
      <c r="M1508" s="37" t="str">
        <v>North</v>
      </c>
      <c r="N1508" s="2">
        <v>474006</v>
      </c>
      <c r="O1508" s="2" t="str">
        <v>23AFZPA2354R1ZW</v>
      </c>
      <c r="P1508" s="2">
        <v>9424547919</v>
      </c>
      <c r="Q1508" s="2" t="str">
        <v>Nov'25</v>
      </c>
      <c r="R1508" s="2">
        <v>2026</v>
      </c>
      <c r="S1508" s="1">
        <v>0</v>
      </c>
      <c r="T1508" s="2">
        <v>50</v>
      </c>
      <c r="U1508" s="1">
        <v>0.3080666666666666</v>
      </c>
      <c r="V1508" s="1" t="str">
        <v>Friendly</v>
      </c>
      <c r="W1508" s="1">
        <v>0</v>
      </c>
      <c r="X1508" s="1">
        <v>0</v>
      </c>
      <c r="Y1508" s="1">
        <v>0</v>
      </c>
      <c r="Z1508" s="1">
        <v>0</v>
      </c>
      <c r="AA1508" s="1">
        <v>0</v>
      </c>
      <c r="AB1508" s="1">
        <v>0</v>
      </c>
      <c r="AC1508" s="1">
        <v>0</v>
      </c>
      <c r="AD1508" s="1">
        <v>0</v>
      </c>
      <c r="AE1508" s="1">
        <v>0</v>
      </c>
      <c r="AF1508" s="1">
        <v>0</v>
      </c>
      <c r="AG1508" s="1">
        <v>0</v>
      </c>
      <c r="AH1508" s="1">
        <v>0</v>
      </c>
      <c r="AI1508" s="1">
        <v>0</v>
      </c>
      <c r="AJ1508" s="1">
        <v>0</v>
      </c>
      <c r="AK1508" s="1">
        <v>0</v>
      </c>
      <c r="AL1508" s="1">
        <v>0</v>
      </c>
      <c r="AM1508" s="1">
        <v>0</v>
      </c>
      <c r="AN1508" s="1">
        <v>0</v>
      </c>
      <c r="AO1508" s="1">
        <v>0</v>
      </c>
      <c r="AP1508" s="1">
        <v>0</v>
      </c>
      <c r="AQ1508" s="14">
        <v>0</v>
      </c>
      <c r="AR1508" s="14">
        <v>0</v>
      </c>
      <c r="AS1508" s="14">
        <v>9.25</v>
      </c>
      <c r="AT1508" s="16">
        <v>22.16</v>
      </c>
      <c r="AU1508" s="16">
        <v>12</v>
      </c>
      <c r="AV1508" s="16">
        <v>12.05</v>
      </c>
      <c r="AW1508" s="16" t="str">
        <v/>
      </c>
      <c r="AX1508" s="10">
        <f t="shared" si="168"/>
        <v>55.459999999999994</v>
      </c>
      <c r="AY1508" s="10">
        <f t="shared" si="173"/>
        <v>0</v>
      </c>
      <c r="AZ1508" s="2" t="s">
        <v>119</v>
      </c>
      <c r="BA1508" s="10">
        <f t="shared" si="169"/>
        <v>0</v>
      </c>
      <c r="BB1508" s="36" t="s">
        <v>118</v>
      </c>
      <c r="BC1508" s="39" t="str">
        <f t="shared" si="170"/>
        <v/>
      </c>
      <c r="BD1508" s="16">
        <f t="shared" si="174"/>
        <v>55.459999999999994</v>
      </c>
      <c r="BE1508" s="10">
        <f t="shared" si="175"/>
        <v>0</v>
      </c>
      <c r="BF1508" s="12">
        <f t="shared" si="176"/>
        <v>1</v>
      </c>
      <c r="BG1508" s="12">
        <f t="shared" si="177"/>
        <v>0</v>
      </c>
      <c r="BH1508" s="9">
        <f t="shared" si="171"/>
        <v>55.459999999999994</v>
      </c>
      <c r="BI1508" s="39" t="str">
        <f t="shared" si="172"/>
        <v/>
      </c>
      <c r="BK1508" s="75"/>
    </row>
    <row r="1509" spans="1:63">
      <c r="A1509" s="2">
        <v>1506</v>
      </c>
      <c r="B1509" s="2">
        <v>2025</v>
      </c>
      <c r="C1509" s="1">
        <v>0</v>
      </c>
      <c r="D1509" s="37" t="str">
        <v>001J1000007nQ7CIAU</v>
      </c>
      <c r="E1509" s="37" t="str">
        <v>M/S  GULZARI LAL KANTHI RAM AND SONS</v>
      </c>
      <c r="F1509" s="37" t="str">
        <v>UTTAR PRADESH</v>
      </c>
      <c r="G1509" s="37" t="str">
        <v>BAREILLY</v>
      </c>
      <c r="H1509" s="37" t="str">
        <v>Gajraula</v>
      </c>
      <c r="I1509" s="37" t="str">
        <v>Khandelwal Associates</v>
      </c>
      <c r="J1509" s="37" t="str">
        <v>SHIV KUMAR</v>
      </c>
      <c r="K1509" s="37">
        <v>0</v>
      </c>
      <c r="L1509" s="37" t="str">
        <v>C12818</v>
      </c>
      <c r="M1509" s="37" t="str">
        <v>North</v>
      </c>
      <c r="N1509" s="2">
        <v>243001</v>
      </c>
      <c r="O1509" s="2" t="str">
        <v>09ACFPG1550J1ZQ</v>
      </c>
      <c r="P1509" s="2">
        <v>9758007452</v>
      </c>
      <c r="Q1509" s="2" t="str">
        <v>Nov'25</v>
      </c>
      <c r="R1509" s="2">
        <v>2026</v>
      </c>
      <c r="S1509" s="1">
        <v>0</v>
      </c>
      <c r="T1509" s="2">
        <v>200</v>
      </c>
      <c r="U1509" s="1">
        <v>0.03</v>
      </c>
      <c r="V1509" s="1" t="str">
        <v>Challenger</v>
      </c>
      <c r="W1509" s="1">
        <v>0</v>
      </c>
      <c r="X1509" s="1">
        <v>0</v>
      </c>
      <c r="Y1509" s="1">
        <v>0</v>
      </c>
      <c r="Z1509" s="1">
        <v>0</v>
      </c>
      <c r="AA1509" s="1">
        <v>0</v>
      </c>
      <c r="AB1509" s="1">
        <v>0</v>
      </c>
      <c r="AC1509" s="1">
        <v>0</v>
      </c>
      <c r="AD1509" s="1">
        <v>0</v>
      </c>
      <c r="AE1509" s="1">
        <v>0</v>
      </c>
      <c r="AF1509" s="1">
        <v>0</v>
      </c>
      <c r="AG1509" s="1">
        <v>0</v>
      </c>
      <c r="AH1509" s="1">
        <v>0</v>
      </c>
      <c r="AI1509" s="1">
        <v>0</v>
      </c>
      <c r="AJ1509" s="1">
        <v>0</v>
      </c>
      <c r="AK1509" s="1">
        <v>0</v>
      </c>
      <c r="AL1509" s="1">
        <v>0</v>
      </c>
      <c r="AM1509" s="1">
        <v>0</v>
      </c>
      <c r="AN1509" s="1">
        <v>0</v>
      </c>
      <c r="AO1509" s="1">
        <v>0</v>
      </c>
      <c r="AP1509" s="1">
        <v>0</v>
      </c>
      <c r="AQ1509" s="14">
        <v>0</v>
      </c>
      <c r="AR1509" s="14">
        <v>0</v>
      </c>
      <c r="AS1509" s="14">
        <v>12</v>
      </c>
      <c r="AT1509" s="16">
        <v>8</v>
      </c>
      <c r="AU1509" s="16">
        <v>10</v>
      </c>
      <c r="AV1509" s="16">
        <v>0</v>
      </c>
      <c r="AW1509" s="16">
        <v>6</v>
      </c>
      <c r="AX1509" s="10">
        <f t="shared" si="168"/>
        <v>36</v>
      </c>
      <c r="AY1509" s="10">
        <f t="shared" si="173"/>
        <v>0</v>
      </c>
      <c r="AZ1509" s="2" t="s">
        <v>119</v>
      </c>
      <c r="BA1509" s="10">
        <f t="shared" si="169"/>
        <v>0</v>
      </c>
      <c r="BB1509" s="36" t="s">
        <v>118</v>
      </c>
      <c r="BC1509" s="39" t="str">
        <f t="shared" si="170"/>
        <v/>
      </c>
      <c r="BD1509" s="16">
        <f t="shared" si="174"/>
        <v>36</v>
      </c>
      <c r="BE1509" s="10">
        <f t="shared" si="175"/>
        <v>0</v>
      </c>
      <c r="BF1509" s="12">
        <f t="shared" si="176"/>
        <v>1</v>
      </c>
      <c r="BG1509" s="12">
        <f t="shared" si="177"/>
        <v>0</v>
      </c>
      <c r="BH1509" s="9">
        <f t="shared" si="171"/>
        <v>36</v>
      </c>
      <c r="BI1509" s="39" t="str">
        <f t="shared" si="172"/>
        <v/>
      </c>
      <c r="BK1509" s="75"/>
    </row>
    <row r="1510" spans="1:63">
      <c r="A1510" s="2">
        <v>1507</v>
      </c>
      <c r="B1510" s="2">
        <v>2025</v>
      </c>
      <c r="C1510" s="1">
        <v>0</v>
      </c>
      <c r="D1510" s="37" t="str">
        <v>001J100000VnSRDIA3</v>
      </c>
      <c r="E1510" s="37" t="str">
        <v>SHREE R K TRADERS</v>
      </c>
      <c r="F1510" s="37" t="str">
        <v>WEST BENGAL</v>
      </c>
      <c r="G1510" s="37" t="str">
        <v>JALPAIGURI</v>
      </c>
      <c r="H1510" s="37">
        <v>0</v>
      </c>
      <c r="I1510" s="37" t="str">
        <v>SILIGURI BUILDERS STORES</v>
      </c>
      <c r="J1510" s="37" t="str">
        <v>Abu Hossain</v>
      </c>
      <c r="K1510" s="37">
        <v>0</v>
      </c>
      <c r="L1510" s="37" t="str">
        <v>001J100000VngoPIAR</v>
      </c>
      <c r="M1510" s="37" t="str">
        <v>East</v>
      </c>
      <c r="N1510" s="2">
        <v>735135</v>
      </c>
      <c r="O1510" s="2" t="str">
        <v>19AKRPN5880C1ZN</v>
      </c>
      <c r="P1510" s="2">
        <v>9800358552</v>
      </c>
      <c r="Q1510" s="2" t="str">
        <v>Nov'25</v>
      </c>
      <c r="R1510" s="2">
        <v>2026</v>
      </c>
      <c r="S1510" s="1">
        <v>0</v>
      </c>
      <c r="T1510" s="2">
        <v>40</v>
      </c>
      <c r="U1510" s="1">
        <v>0.10041666666666667</v>
      </c>
      <c r="V1510" s="1" t="str">
        <v>Friendly</v>
      </c>
      <c r="W1510" s="1">
        <v>0</v>
      </c>
      <c r="X1510" s="1">
        <v>0</v>
      </c>
      <c r="Y1510" s="1">
        <v>0</v>
      </c>
      <c r="Z1510" s="1">
        <v>0</v>
      </c>
      <c r="AA1510" s="1">
        <v>0</v>
      </c>
      <c r="AB1510" s="1">
        <v>0</v>
      </c>
      <c r="AC1510" s="1">
        <v>0</v>
      </c>
      <c r="AD1510" s="1">
        <v>0</v>
      </c>
      <c r="AE1510" s="1">
        <v>0</v>
      </c>
      <c r="AF1510" s="1">
        <v>0</v>
      </c>
      <c r="AG1510" s="1">
        <v>0</v>
      </c>
      <c r="AH1510" s="1">
        <v>0</v>
      </c>
      <c r="AI1510" s="1">
        <v>0</v>
      </c>
      <c r="AJ1510" s="1">
        <v>0</v>
      </c>
      <c r="AK1510" s="1">
        <v>0</v>
      </c>
      <c r="AL1510" s="1">
        <v>0</v>
      </c>
      <c r="AM1510" s="1">
        <v>0</v>
      </c>
      <c r="AN1510" s="1">
        <v>0</v>
      </c>
      <c r="AO1510" s="1">
        <v>0</v>
      </c>
      <c r="AP1510" s="1">
        <v>0</v>
      </c>
      <c r="AQ1510" s="14">
        <v>0</v>
      </c>
      <c r="AR1510" s="14">
        <v>0</v>
      </c>
      <c r="AS1510" s="14">
        <v>2.52</v>
      </c>
      <c r="AT1510" s="16">
        <v>7.05</v>
      </c>
      <c r="AU1510" s="16">
        <v>2</v>
      </c>
      <c r="AV1510" s="16">
        <v>3</v>
      </c>
      <c r="AW1510" s="16" t="str">
        <v/>
      </c>
      <c r="AX1510" s="10">
        <f t="shared" si="168"/>
        <v>14.57</v>
      </c>
      <c r="AY1510" s="10">
        <f t="shared" si="173"/>
        <v>0</v>
      </c>
      <c r="AZ1510" s="2" t="s">
        <v>119</v>
      </c>
      <c r="BA1510" s="10">
        <f t="shared" si="169"/>
        <v>0</v>
      </c>
      <c r="BB1510" s="36" t="s">
        <v>118</v>
      </c>
      <c r="BC1510" s="39" t="str">
        <f t="shared" si="170"/>
        <v/>
      </c>
      <c r="BD1510" s="16">
        <f t="shared" si="174"/>
        <v>14.57</v>
      </c>
      <c r="BE1510" s="10">
        <f t="shared" si="175"/>
        <v>0</v>
      </c>
      <c r="BF1510" s="12">
        <f t="shared" si="176"/>
        <v>1</v>
      </c>
      <c r="BG1510" s="12">
        <f t="shared" si="177"/>
        <v>0</v>
      </c>
      <c r="BH1510" s="9">
        <f t="shared" si="171"/>
        <v>14.57</v>
      </c>
      <c r="BI1510" s="39" t="str">
        <f t="shared" si="172"/>
        <v/>
      </c>
      <c r="BK1510" s="75"/>
    </row>
    <row r="1511" spans="1:63">
      <c r="A1511" s="2">
        <v>1508</v>
      </c>
      <c r="B1511" s="2">
        <v>2025</v>
      </c>
      <c r="C1511" s="1">
        <v>0</v>
      </c>
      <c r="D1511" s="37" t="str">
        <v>0015g00001UBHnfAAH</v>
      </c>
      <c r="E1511" s="37" t="str">
        <v>Mahi Sales/Steel Centre</v>
      </c>
      <c r="F1511" s="37" t="str">
        <v>MADHYA PRADESH</v>
      </c>
      <c r="G1511" s="37" t="str">
        <v>BHOPAL</v>
      </c>
      <c r="H1511" s="37" t="str">
        <v>Huzur</v>
      </c>
      <c r="I1511" s="37" t="str">
        <v>Global Steel</v>
      </c>
      <c r="J1511" s="37" t="str">
        <v>Rubean Luther</v>
      </c>
      <c r="K1511" s="37">
        <v>0</v>
      </c>
      <c r="L1511" s="37" t="str">
        <v>C13471</v>
      </c>
      <c r="M1511" s="37" t="str">
        <v>Central</v>
      </c>
      <c r="N1511" s="2">
        <v>462001</v>
      </c>
      <c r="O1511" s="2" t="str">
        <v>23DFUPB0941B1ZX</v>
      </c>
      <c r="P1511" s="2">
        <v>9329008886</v>
      </c>
      <c r="Q1511" s="2" t="str">
        <v>Nov'25</v>
      </c>
      <c r="R1511" s="2">
        <v>2026</v>
      </c>
      <c r="S1511" s="1">
        <v>0</v>
      </c>
      <c r="T1511" s="2">
        <v>150</v>
      </c>
      <c r="U1511" s="1">
        <v>4.0000000000000001E-3</v>
      </c>
      <c r="V1511" s="1" t="str">
        <v>Challenger</v>
      </c>
      <c r="W1511" s="1">
        <v>0</v>
      </c>
      <c r="X1511" s="1">
        <v>0</v>
      </c>
      <c r="Y1511" s="1">
        <v>0</v>
      </c>
      <c r="Z1511" s="1">
        <v>0</v>
      </c>
      <c r="AA1511" s="1">
        <v>0</v>
      </c>
      <c r="AB1511" s="1">
        <v>0</v>
      </c>
      <c r="AC1511" s="1">
        <v>0</v>
      </c>
      <c r="AD1511" s="1">
        <v>0</v>
      </c>
      <c r="AE1511" s="1">
        <v>0</v>
      </c>
      <c r="AF1511" s="1">
        <v>0</v>
      </c>
      <c r="AG1511" s="1">
        <v>0</v>
      </c>
      <c r="AH1511" s="1">
        <v>0</v>
      </c>
      <c r="AI1511" s="1">
        <v>0</v>
      </c>
      <c r="AJ1511" s="1">
        <v>0</v>
      </c>
      <c r="AK1511" s="1">
        <v>0</v>
      </c>
      <c r="AL1511" s="1">
        <v>0</v>
      </c>
      <c r="AM1511" s="1">
        <v>0</v>
      </c>
      <c r="AN1511" s="1">
        <v>0</v>
      </c>
      <c r="AO1511" s="1">
        <v>0</v>
      </c>
      <c r="AP1511" s="1">
        <v>0</v>
      </c>
      <c r="AQ1511" s="14">
        <v>0</v>
      </c>
      <c r="AR1511" s="14">
        <v>0</v>
      </c>
      <c r="AS1511" s="14">
        <v>7</v>
      </c>
      <c r="AT1511" s="16">
        <v>0</v>
      </c>
      <c r="AU1511" s="16">
        <v>0</v>
      </c>
      <c r="AV1511" s="16">
        <v>1.8</v>
      </c>
      <c r="AW1511" s="16" t="str">
        <v/>
      </c>
      <c r="AX1511" s="10">
        <f t="shared" si="168"/>
        <v>8.8000000000000007</v>
      </c>
      <c r="AY1511" s="10">
        <f t="shared" si="173"/>
        <v>0</v>
      </c>
      <c r="AZ1511" s="2" t="s">
        <v>119</v>
      </c>
      <c r="BA1511" s="10">
        <f t="shared" si="169"/>
        <v>0</v>
      </c>
      <c r="BB1511" s="36" t="s">
        <v>118</v>
      </c>
      <c r="BC1511" s="39" t="str">
        <f t="shared" si="170"/>
        <v/>
      </c>
      <c r="BD1511" s="16">
        <f t="shared" si="174"/>
        <v>8.8000000000000007</v>
      </c>
      <c r="BE1511" s="10">
        <f t="shared" si="175"/>
        <v>0</v>
      </c>
      <c r="BF1511" s="12">
        <f t="shared" si="176"/>
        <v>1</v>
      </c>
      <c r="BG1511" s="12">
        <f t="shared" si="177"/>
        <v>0</v>
      </c>
      <c r="BH1511" s="9">
        <f t="shared" si="171"/>
        <v>8.8000000000000007</v>
      </c>
      <c r="BI1511" s="39" t="str">
        <f t="shared" si="172"/>
        <v/>
      </c>
      <c r="BK1511" s="75"/>
    </row>
    <row r="1512" spans="1:63">
      <c r="A1512" s="2">
        <v>1509</v>
      </c>
      <c r="B1512" s="2">
        <v>2025</v>
      </c>
      <c r="C1512" s="1">
        <v>0</v>
      </c>
      <c r="D1512" s="37" t="str">
        <v>001J100000TrNgzIAF</v>
      </c>
      <c r="E1512" s="37" t="str">
        <v>RAI TRADERS</v>
      </c>
      <c r="F1512" s="37" t="str">
        <v>MADHYA PRADESH</v>
      </c>
      <c r="G1512" s="37" t="str">
        <v>BHOPAL</v>
      </c>
      <c r="H1512" s="37" t="str">
        <v>Bhopal</v>
      </c>
      <c r="I1512" s="37" t="str">
        <v>Global Steel</v>
      </c>
      <c r="J1512" s="37" t="str">
        <v>Rubean Luther</v>
      </c>
      <c r="K1512" s="37">
        <v>0</v>
      </c>
      <c r="L1512" s="37" t="str">
        <v>C13471</v>
      </c>
      <c r="M1512" s="37" t="str">
        <v>Central</v>
      </c>
      <c r="N1512" s="2">
        <v>462026</v>
      </c>
      <c r="O1512" s="2" t="str">
        <v>23CBSPA9171M1Z6</v>
      </c>
      <c r="P1512" s="2">
        <v>9111028059</v>
      </c>
      <c r="Q1512" s="2" t="str">
        <v>Nov'25</v>
      </c>
      <c r="R1512" s="2">
        <v>2026</v>
      </c>
      <c r="S1512" s="1">
        <v>0</v>
      </c>
      <c r="T1512" s="2">
        <v>40</v>
      </c>
      <c r="U1512" s="1">
        <v>4.583333333333333E-2</v>
      </c>
      <c r="V1512" s="1" t="str">
        <v>Minor</v>
      </c>
      <c r="W1512" s="1">
        <v>0</v>
      </c>
      <c r="X1512" s="1">
        <v>0</v>
      </c>
      <c r="Y1512" s="1">
        <v>0</v>
      </c>
      <c r="Z1512" s="1">
        <v>0</v>
      </c>
      <c r="AA1512" s="1">
        <v>0</v>
      </c>
      <c r="AB1512" s="1">
        <v>0</v>
      </c>
      <c r="AC1512" s="1">
        <v>0</v>
      </c>
      <c r="AD1512" s="1">
        <v>0</v>
      </c>
      <c r="AE1512" s="1">
        <v>0</v>
      </c>
      <c r="AF1512" s="1">
        <v>0</v>
      </c>
      <c r="AG1512" s="1">
        <v>0</v>
      </c>
      <c r="AH1512" s="1">
        <v>0</v>
      </c>
      <c r="AI1512" s="1">
        <v>0</v>
      </c>
      <c r="AJ1512" s="1">
        <v>0</v>
      </c>
      <c r="AK1512" s="1">
        <v>0</v>
      </c>
      <c r="AL1512" s="1">
        <v>0</v>
      </c>
      <c r="AM1512" s="1">
        <v>0</v>
      </c>
      <c r="AN1512" s="1">
        <v>0</v>
      </c>
      <c r="AO1512" s="1">
        <v>0</v>
      </c>
      <c r="AP1512" s="1">
        <v>0</v>
      </c>
      <c r="AQ1512" s="14">
        <v>0</v>
      </c>
      <c r="AR1512" s="14">
        <v>0</v>
      </c>
      <c r="AS1512" s="14">
        <v>5</v>
      </c>
      <c r="AT1512" s="16">
        <v>3</v>
      </c>
      <c r="AU1512" s="16">
        <v>1</v>
      </c>
      <c r="AV1512" s="16">
        <v>1.5</v>
      </c>
      <c r="AW1512" s="16">
        <v>2</v>
      </c>
      <c r="AX1512" s="10">
        <f t="shared" si="168"/>
        <v>12.5</v>
      </c>
      <c r="AY1512" s="10">
        <f t="shared" si="173"/>
        <v>0</v>
      </c>
      <c r="AZ1512" s="2" t="s">
        <v>119</v>
      </c>
      <c r="BA1512" s="10">
        <f t="shared" si="169"/>
        <v>0</v>
      </c>
      <c r="BB1512" s="36" t="s">
        <v>118</v>
      </c>
      <c r="BC1512" s="39" t="str">
        <f t="shared" si="170"/>
        <v/>
      </c>
      <c r="BD1512" s="16">
        <f t="shared" si="174"/>
        <v>12.5</v>
      </c>
      <c r="BE1512" s="10">
        <f t="shared" si="175"/>
        <v>0</v>
      </c>
      <c r="BF1512" s="12">
        <f t="shared" si="176"/>
        <v>1</v>
      </c>
      <c r="BG1512" s="12">
        <f t="shared" si="177"/>
        <v>0</v>
      </c>
      <c r="BH1512" s="9">
        <f t="shared" si="171"/>
        <v>12.5</v>
      </c>
      <c r="BI1512" s="39" t="str">
        <f t="shared" si="172"/>
        <v/>
      </c>
      <c r="BK1512" s="75"/>
    </row>
    <row r="1513" spans="1:63">
      <c r="A1513" s="2">
        <v>1510</v>
      </c>
      <c r="B1513" s="2">
        <v>2025</v>
      </c>
      <c r="C1513" s="1">
        <v>0</v>
      </c>
      <c r="D1513" s="37" t="str">
        <v>001fw000009fQzCAAU</v>
      </c>
      <c r="E1513" s="37" t="str">
        <v>PULAK STEEL</v>
      </c>
      <c r="F1513" s="37" t="str">
        <v>MADHYA PRADESH</v>
      </c>
      <c r="G1513" s="37" t="str">
        <v>GWALIOR</v>
      </c>
      <c r="H1513" s="37">
        <v>0</v>
      </c>
      <c r="I1513" s="37" t="str">
        <v>SHALIKA ENTERPRISES PRIVATE LIMITED</v>
      </c>
      <c r="J1513" s="37" t="str">
        <v>Sudhir Garg</v>
      </c>
      <c r="K1513" s="37">
        <v>0</v>
      </c>
      <c r="L1513" s="37" t="str">
        <v>001fw000003s8lGAAQ</v>
      </c>
      <c r="M1513" s="37" t="str">
        <v>North</v>
      </c>
      <c r="N1513" s="2">
        <v>474006</v>
      </c>
      <c r="O1513" s="2" t="str">
        <v>23AASFP2361B1ZH</v>
      </c>
      <c r="P1513" s="2">
        <v>7746036640</v>
      </c>
      <c r="Q1513" s="2" t="str">
        <v>Nov'25</v>
      </c>
      <c r="R1513" s="2">
        <v>2026</v>
      </c>
      <c r="S1513" s="1">
        <v>0</v>
      </c>
      <c r="T1513" s="2">
        <v>75</v>
      </c>
      <c r="U1513" s="1">
        <v>0.38573333333333337</v>
      </c>
      <c r="V1513" s="1" t="str">
        <v>Star</v>
      </c>
      <c r="W1513" s="1">
        <v>0</v>
      </c>
      <c r="X1513" s="1">
        <v>0</v>
      </c>
      <c r="Y1513" s="1">
        <v>0</v>
      </c>
      <c r="Z1513" s="1">
        <v>0</v>
      </c>
      <c r="AA1513" s="1">
        <v>0</v>
      </c>
      <c r="AB1513" s="1">
        <v>0</v>
      </c>
      <c r="AC1513" s="1">
        <v>0</v>
      </c>
      <c r="AD1513" s="1">
        <v>0</v>
      </c>
      <c r="AE1513" s="1">
        <v>0</v>
      </c>
      <c r="AF1513" s="1">
        <v>0</v>
      </c>
      <c r="AG1513" s="1">
        <v>0</v>
      </c>
      <c r="AH1513" s="1">
        <v>0</v>
      </c>
      <c r="AI1513" s="1">
        <v>0</v>
      </c>
      <c r="AJ1513" s="1">
        <v>0</v>
      </c>
      <c r="AK1513" s="1">
        <v>0</v>
      </c>
      <c r="AL1513" s="1">
        <v>0</v>
      </c>
      <c r="AM1513" s="1">
        <v>0</v>
      </c>
      <c r="AN1513" s="1">
        <v>0</v>
      </c>
      <c r="AO1513" s="1">
        <v>0</v>
      </c>
      <c r="AP1513" s="1">
        <v>0</v>
      </c>
      <c r="AQ1513" s="14">
        <v>0</v>
      </c>
      <c r="AR1513" s="14">
        <v>0</v>
      </c>
      <c r="AS1513" s="14">
        <v>62.89</v>
      </c>
      <c r="AT1513" s="16">
        <v>74.790000000000006</v>
      </c>
      <c r="AU1513" s="16">
        <v>12</v>
      </c>
      <c r="AV1513" s="16">
        <v>0</v>
      </c>
      <c r="AW1513" s="16" t="str">
        <v/>
      </c>
      <c r="AX1513" s="10">
        <f t="shared" si="168"/>
        <v>149.68</v>
      </c>
      <c r="AY1513" s="10">
        <f t="shared" si="173"/>
        <v>0</v>
      </c>
      <c r="AZ1513" s="2" t="s">
        <v>119</v>
      </c>
      <c r="BA1513" s="10">
        <f t="shared" si="169"/>
        <v>0</v>
      </c>
      <c r="BB1513" s="36" t="s">
        <v>118</v>
      </c>
      <c r="BC1513" s="39" t="str">
        <f t="shared" si="170"/>
        <v/>
      </c>
      <c r="BD1513" s="16">
        <f t="shared" si="174"/>
        <v>149.68</v>
      </c>
      <c r="BE1513" s="10">
        <f t="shared" si="175"/>
        <v>0</v>
      </c>
      <c r="BF1513" s="12">
        <f t="shared" si="176"/>
        <v>1</v>
      </c>
      <c r="BG1513" s="12">
        <f t="shared" si="177"/>
        <v>0</v>
      </c>
      <c r="BH1513" s="9">
        <f t="shared" si="171"/>
        <v>149.68</v>
      </c>
      <c r="BI1513" s="39" t="str">
        <f t="shared" si="172"/>
        <v/>
      </c>
      <c r="BK1513" s="75"/>
    </row>
    <row r="1514" spans="1:63">
      <c r="A1514" s="2">
        <v>1511</v>
      </c>
      <c r="B1514" s="2">
        <v>2025</v>
      </c>
      <c r="C1514" s="1">
        <v>0</v>
      </c>
      <c r="D1514" s="37" t="str">
        <v>001J1000002iuY9IAI</v>
      </c>
      <c r="E1514" s="37" t="str">
        <v>MAYANK TRADERS</v>
      </c>
      <c r="F1514" s="37" t="str">
        <v>RAJASTHAN</v>
      </c>
      <c r="G1514" s="37" t="str">
        <v>UDAIPUR</v>
      </c>
      <c r="H1514" s="37" t="str">
        <v>Girwa</v>
      </c>
      <c r="I1514" s="37" t="str">
        <v>J P ALLOYS</v>
      </c>
      <c r="J1514" s="37" t="str">
        <v>Pushpendra Kumar</v>
      </c>
      <c r="K1514" s="37">
        <v>0</v>
      </c>
      <c r="L1514" s="37" t="str">
        <v>C13188</v>
      </c>
      <c r="M1514" s="37" t="str">
        <v>North</v>
      </c>
      <c r="N1514" s="2">
        <v>313001</v>
      </c>
      <c r="O1514" s="2" t="str">
        <v>08ARJPJ4488K1Z5</v>
      </c>
      <c r="P1514" s="2">
        <v>9610832333</v>
      </c>
      <c r="Q1514" s="2" t="str">
        <v>Nov'25</v>
      </c>
      <c r="R1514" s="2">
        <v>2026</v>
      </c>
      <c r="S1514" s="1">
        <v>0</v>
      </c>
      <c r="T1514" s="2">
        <v>200</v>
      </c>
      <c r="U1514" s="1">
        <v>1.6683333333333331E-2</v>
      </c>
      <c r="V1514" s="1" t="str">
        <v>Challenger</v>
      </c>
      <c r="W1514" s="1">
        <v>0</v>
      </c>
      <c r="X1514" s="1">
        <v>0</v>
      </c>
      <c r="Y1514" s="1">
        <v>0</v>
      </c>
      <c r="Z1514" s="1">
        <v>0</v>
      </c>
      <c r="AA1514" s="1">
        <v>0</v>
      </c>
      <c r="AB1514" s="1">
        <v>0</v>
      </c>
      <c r="AC1514" s="1">
        <v>0</v>
      </c>
      <c r="AD1514" s="1">
        <v>0</v>
      </c>
      <c r="AE1514" s="1">
        <v>0</v>
      </c>
      <c r="AF1514" s="1">
        <v>0</v>
      </c>
      <c r="AG1514" s="1">
        <v>0</v>
      </c>
      <c r="AH1514" s="1">
        <v>0</v>
      </c>
      <c r="AI1514" s="1">
        <v>0</v>
      </c>
      <c r="AJ1514" s="1">
        <v>0</v>
      </c>
      <c r="AK1514" s="1">
        <v>0</v>
      </c>
      <c r="AL1514" s="1">
        <v>0</v>
      </c>
      <c r="AM1514" s="1">
        <v>0</v>
      </c>
      <c r="AN1514" s="1">
        <v>0</v>
      </c>
      <c r="AO1514" s="1">
        <v>0</v>
      </c>
      <c r="AP1514" s="1">
        <v>0</v>
      </c>
      <c r="AQ1514" s="14">
        <v>0</v>
      </c>
      <c r="AR1514" s="14">
        <v>0</v>
      </c>
      <c r="AS1514" s="14">
        <v>20.03</v>
      </c>
      <c r="AT1514" s="16">
        <v>0</v>
      </c>
      <c r="AU1514" s="16">
        <v>0</v>
      </c>
      <c r="AV1514" s="16">
        <v>10.01</v>
      </c>
      <c r="AW1514" s="16">
        <v>20</v>
      </c>
      <c r="AX1514" s="10">
        <f t="shared" si="168"/>
        <v>50.04</v>
      </c>
      <c r="AY1514" s="10">
        <f t="shared" si="173"/>
        <v>0</v>
      </c>
      <c r="AZ1514" s="2" t="s">
        <v>119</v>
      </c>
      <c r="BA1514" s="10">
        <f t="shared" si="169"/>
        <v>0</v>
      </c>
      <c r="BB1514" s="36" t="s">
        <v>118</v>
      </c>
      <c r="BC1514" s="39" t="str">
        <f t="shared" si="170"/>
        <v/>
      </c>
      <c r="BD1514" s="16">
        <f t="shared" si="174"/>
        <v>50.04</v>
      </c>
      <c r="BE1514" s="10">
        <f t="shared" si="175"/>
        <v>0</v>
      </c>
      <c r="BF1514" s="12">
        <f t="shared" si="176"/>
        <v>1</v>
      </c>
      <c r="BG1514" s="12">
        <f t="shared" si="177"/>
        <v>0</v>
      </c>
      <c r="BH1514" s="9">
        <f t="shared" si="171"/>
        <v>50.04</v>
      </c>
      <c r="BI1514" s="39" t="str">
        <f t="shared" si="172"/>
        <v/>
      </c>
      <c r="BK1514" s="75"/>
    </row>
    <row r="1515" spans="1:63">
      <c r="A1515" s="2">
        <v>1512</v>
      </c>
      <c r="B1515" s="2">
        <v>2025</v>
      </c>
      <c r="C1515" s="1">
        <v>0</v>
      </c>
      <c r="D1515" s="37" t="str">
        <v>001fw000007eiPqAAI</v>
      </c>
      <c r="E1515" s="37" t="str">
        <v>M/S HARI RAM STEELS</v>
      </c>
      <c r="F1515" s="37" t="str">
        <v>Haryana</v>
      </c>
      <c r="G1515" s="37" t="str">
        <v>Ambala</v>
      </c>
      <c r="H1515" s="37" t="str">
        <v>Ambala</v>
      </c>
      <c r="I1515" s="37" t="str">
        <v>RAMDOOT UDHYOG PRIVATE LIMITED</v>
      </c>
      <c r="J1515" s="37" t="str">
        <v>Deepak Dhiman</v>
      </c>
      <c r="K1515" s="37">
        <v>0</v>
      </c>
      <c r="L1515" s="37" t="str">
        <v>C13168</v>
      </c>
      <c r="M1515" s="37" t="str">
        <v>North</v>
      </c>
      <c r="N1515" s="2">
        <v>134001</v>
      </c>
      <c r="O1515" s="2" t="str">
        <v>06ABBPA4804G1ZC</v>
      </c>
      <c r="P1515" s="2">
        <v>9215520721</v>
      </c>
      <c r="Q1515" s="2" t="str">
        <v>Nov'25</v>
      </c>
      <c r="R1515" s="2">
        <v>2026</v>
      </c>
      <c r="S1515" s="1">
        <v>0</v>
      </c>
      <c r="T1515" s="2">
        <v>50</v>
      </c>
      <c r="U1515" s="1">
        <v>0.16053333333333331</v>
      </c>
      <c r="V1515" s="1" t="str">
        <v>Friendly</v>
      </c>
      <c r="W1515" s="1">
        <v>0</v>
      </c>
      <c r="X1515" s="1">
        <v>0</v>
      </c>
      <c r="Y1515" s="1">
        <v>0</v>
      </c>
      <c r="Z1515" s="1">
        <v>0</v>
      </c>
      <c r="AA1515" s="1">
        <v>0</v>
      </c>
      <c r="AB1515" s="1">
        <v>0</v>
      </c>
      <c r="AC1515" s="1">
        <v>0</v>
      </c>
      <c r="AD1515" s="1">
        <v>0</v>
      </c>
      <c r="AE1515" s="1">
        <v>0</v>
      </c>
      <c r="AF1515" s="1">
        <v>0</v>
      </c>
      <c r="AG1515" s="1">
        <v>0</v>
      </c>
      <c r="AH1515" s="1">
        <v>0</v>
      </c>
      <c r="AI1515" s="1">
        <v>0</v>
      </c>
      <c r="AJ1515" s="1">
        <v>0</v>
      </c>
      <c r="AK1515" s="1">
        <v>0</v>
      </c>
      <c r="AL1515" s="1">
        <v>0</v>
      </c>
      <c r="AM1515" s="1">
        <v>0</v>
      </c>
      <c r="AN1515" s="1">
        <v>0</v>
      </c>
      <c r="AO1515" s="1">
        <v>0</v>
      </c>
      <c r="AP1515" s="1">
        <v>0</v>
      </c>
      <c r="AQ1515" s="14">
        <v>0</v>
      </c>
      <c r="AR1515" s="14">
        <v>0</v>
      </c>
      <c r="AS1515" s="14">
        <v>12.01</v>
      </c>
      <c r="AT1515" s="16">
        <v>24.08</v>
      </c>
      <c r="AU1515" s="16">
        <v>0</v>
      </c>
      <c r="AV1515" s="16">
        <v>0</v>
      </c>
      <c r="AW1515" s="16">
        <v>12</v>
      </c>
      <c r="AX1515" s="10">
        <f t="shared" si="168"/>
        <v>48.089999999999996</v>
      </c>
      <c r="AY1515" s="10">
        <f t="shared" si="173"/>
        <v>0</v>
      </c>
      <c r="AZ1515" s="2" t="s">
        <v>119</v>
      </c>
      <c r="BA1515" s="10">
        <f t="shared" si="169"/>
        <v>0</v>
      </c>
      <c r="BB1515" s="36" t="s">
        <v>118</v>
      </c>
      <c r="BC1515" s="39" t="str">
        <f t="shared" si="170"/>
        <v/>
      </c>
      <c r="BD1515" s="16">
        <f t="shared" si="174"/>
        <v>48.089999999999996</v>
      </c>
      <c r="BE1515" s="10">
        <f t="shared" si="175"/>
        <v>0</v>
      </c>
      <c r="BF1515" s="12">
        <f t="shared" si="176"/>
        <v>1</v>
      </c>
      <c r="BG1515" s="12">
        <f t="shared" si="177"/>
        <v>0</v>
      </c>
      <c r="BH1515" s="9">
        <f t="shared" si="171"/>
        <v>48.089999999999996</v>
      </c>
      <c r="BI1515" s="39" t="str">
        <f t="shared" si="172"/>
        <v/>
      </c>
      <c r="BK1515" s="75"/>
    </row>
    <row r="1516" spans="1:63">
      <c r="A1516" s="2">
        <v>1513</v>
      </c>
      <c r="B1516" s="2">
        <v>2025</v>
      </c>
      <c r="C1516" s="1">
        <v>0</v>
      </c>
      <c r="D1516" s="37" t="str">
        <v>001J100000Tug3XIAR</v>
      </c>
      <c r="E1516" s="37" t="str">
        <v>ADYA TRADING &amp; CO</v>
      </c>
      <c r="F1516" s="37" t="str">
        <v>WEST BENGAL</v>
      </c>
      <c r="G1516" s="37" t="str">
        <v>PASCHIM BARDHAMAN</v>
      </c>
      <c r="H1516" s="37" t="str">
        <v>Barabani</v>
      </c>
      <c r="I1516" s="37" t="str">
        <v>JAI MATA DI STEELS</v>
      </c>
      <c r="J1516" s="37" t="str">
        <v>Sambit Majumdar</v>
      </c>
      <c r="K1516" s="37">
        <v>0</v>
      </c>
      <c r="L1516" s="37" t="str">
        <v>001J100000RydNHIA2</v>
      </c>
      <c r="M1516" s="37" t="str">
        <v>East</v>
      </c>
      <c r="N1516" s="2">
        <v>713303</v>
      </c>
      <c r="O1516" s="2" t="str">
        <v>19ABLFA8303J1Z7</v>
      </c>
      <c r="P1516" s="2">
        <v>9332686961</v>
      </c>
      <c r="Q1516" s="2" t="str">
        <v>Nov'25</v>
      </c>
      <c r="R1516" s="2">
        <v>2026</v>
      </c>
      <c r="S1516" s="1">
        <v>0</v>
      </c>
      <c r="T1516" s="2">
        <v>300</v>
      </c>
      <c r="U1516" s="1">
        <v>0</v>
      </c>
      <c r="V1516" s="1" t="str">
        <v>Alien</v>
      </c>
      <c r="W1516" s="1">
        <v>0</v>
      </c>
      <c r="X1516" s="1">
        <v>0</v>
      </c>
      <c r="Y1516" s="1">
        <v>0</v>
      </c>
      <c r="Z1516" s="1">
        <v>0</v>
      </c>
      <c r="AA1516" s="1">
        <v>0</v>
      </c>
      <c r="AB1516" s="1">
        <v>0</v>
      </c>
      <c r="AC1516" s="1">
        <v>0</v>
      </c>
      <c r="AD1516" s="1">
        <v>0</v>
      </c>
      <c r="AE1516" s="1">
        <v>0</v>
      </c>
      <c r="AF1516" s="1">
        <v>0</v>
      </c>
      <c r="AG1516" s="1">
        <v>0</v>
      </c>
      <c r="AH1516" s="1">
        <v>0</v>
      </c>
      <c r="AI1516" s="1">
        <v>0</v>
      </c>
      <c r="AJ1516" s="1">
        <v>0</v>
      </c>
      <c r="AK1516" s="1">
        <v>0</v>
      </c>
      <c r="AL1516" s="1">
        <v>0</v>
      </c>
      <c r="AM1516" s="1">
        <v>0</v>
      </c>
      <c r="AN1516" s="1">
        <v>0</v>
      </c>
      <c r="AO1516" s="1">
        <v>0</v>
      </c>
      <c r="AP1516" s="1">
        <v>0</v>
      </c>
      <c r="AQ1516" s="14">
        <v>0</v>
      </c>
      <c r="AR1516" s="14">
        <v>0</v>
      </c>
      <c r="AS1516" s="14">
        <v>15.24</v>
      </c>
      <c r="AT1516" s="16">
        <v>0</v>
      </c>
      <c r="AU1516" s="16">
        <v>0</v>
      </c>
      <c r="AV1516" s="16">
        <v>0</v>
      </c>
      <c r="AW1516" s="16" t="str">
        <v/>
      </c>
      <c r="AX1516" s="10">
        <f t="shared" si="168"/>
        <v>15.24</v>
      </c>
      <c r="AY1516" s="10">
        <f t="shared" si="173"/>
        <v>0</v>
      </c>
      <c r="AZ1516" s="2" t="s">
        <v>119</v>
      </c>
      <c r="BA1516" s="10">
        <f t="shared" si="169"/>
        <v>0</v>
      </c>
      <c r="BB1516" s="36" t="s">
        <v>118</v>
      </c>
      <c r="BC1516" s="39" t="str">
        <f t="shared" si="170"/>
        <v/>
      </c>
      <c r="BD1516" s="16">
        <f t="shared" si="174"/>
        <v>15.24</v>
      </c>
      <c r="BE1516" s="10">
        <f t="shared" si="175"/>
        <v>0</v>
      </c>
      <c r="BF1516" s="12">
        <f t="shared" si="176"/>
        <v>1</v>
      </c>
      <c r="BG1516" s="12">
        <f t="shared" si="177"/>
        <v>0</v>
      </c>
      <c r="BH1516" s="9">
        <f t="shared" si="171"/>
        <v>15.24</v>
      </c>
      <c r="BI1516" s="39" t="str">
        <f t="shared" si="172"/>
        <v/>
      </c>
      <c r="BK1516" s="75"/>
    </row>
    <row r="1517" spans="1:63">
      <c r="A1517" s="2">
        <v>1514</v>
      </c>
      <c r="B1517" s="2">
        <v>2025</v>
      </c>
      <c r="C1517" s="1">
        <v>0</v>
      </c>
      <c r="D1517" s="37" t="str">
        <v>001J100000VnWCDIA3</v>
      </c>
      <c r="E1517" s="37" t="str">
        <v>PRABHU HARDWARE</v>
      </c>
      <c r="F1517" s="37" t="str">
        <v>WEST BENGAL</v>
      </c>
      <c r="G1517" s="37" t="str">
        <v>PASCHIM BARDHAMAN</v>
      </c>
      <c r="H1517" s="37">
        <v>0</v>
      </c>
      <c r="I1517" s="37" t="str">
        <v>JAI MATA DI STEELS</v>
      </c>
      <c r="J1517" s="37" t="str">
        <v>Sambit Majumdar</v>
      </c>
      <c r="K1517" s="37">
        <v>0</v>
      </c>
      <c r="L1517" s="37" t="str">
        <v>001J100000RydNHIA2</v>
      </c>
      <c r="M1517" s="37" t="str">
        <v>East</v>
      </c>
      <c r="N1517" s="2">
        <v>713337</v>
      </c>
      <c r="O1517" s="2" t="str">
        <v>19BDLPS2478D1Z4</v>
      </c>
      <c r="P1517" s="2">
        <v>9732336911</v>
      </c>
      <c r="Q1517" s="2" t="str">
        <v>Nov'25</v>
      </c>
      <c r="R1517" s="2">
        <v>2026</v>
      </c>
      <c r="S1517" s="1">
        <v>0</v>
      </c>
      <c r="T1517" s="2">
        <v>150</v>
      </c>
      <c r="U1517" s="1">
        <v>0</v>
      </c>
      <c r="V1517" s="1" t="str">
        <v>Challenger</v>
      </c>
      <c r="W1517" s="1">
        <v>0</v>
      </c>
      <c r="X1517" s="1">
        <v>0</v>
      </c>
      <c r="Y1517" s="1">
        <v>0</v>
      </c>
      <c r="Z1517" s="1">
        <v>0</v>
      </c>
      <c r="AA1517" s="1">
        <v>0</v>
      </c>
      <c r="AB1517" s="1">
        <v>0</v>
      </c>
      <c r="AC1517" s="1">
        <v>0</v>
      </c>
      <c r="AD1517" s="1">
        <v>0</v>
      </c>
      <c r="AE1517" s="1">
        <v>0</v>
      </c>
      <c r="AF1517" s="1">
        <v>0</v>
      </c>
      <c r="AG1517" s="1">
        <v>0</v>
      </c>
      <c r="AH1517" s="1">
        <v>0</v>
      </c>
      <c r="AI1517" s="1">
        <v>0</v>
      </c>
      <c r="AJ1517" s="1">
        <v>0</v>
      </c>
      <c r="AK1517" s="1">
        <v>0</v>
      </c>
      <c r="AL1517" s="1">
        <v>0</v>
      </c>
      <c r="AM1517" s="1">
        <v>0</v>
      </c>
      <c r="AN1517" s="1">
        <v>0</v>
      </c>
      <c r="AO1517" s="1">
        <v>0</v>
      </c>
      <c r="AP1517" s="1">
        <v>0</v>
      </c>
      <c r="AQ1517" s="14">
        <v>0</v>
      </c>
      <c r="AR1517" s="14">
        <v>0</v>
      </c>
      <c r="AS1517" s="14">
        <v>14.76</v>
      </c>
      <c r="AT1517" s="16">
        <v>0</v>
      </c>
      <c r="AU1517" s="16">
        <v>0</v>
      </c>
      <c r="AV1517" s="16">
        <v>0</v>
      </c>
      <c r="AW1517" s="16" t="str">
        <v/>
      </c>
      <c r="AX1517" s="10">
        <f t="shared" si="168"/>
        <v>14.76</v>
      </c>
      <c r="AY1517" s="10">
        <f t="shared" si="173"/>
        <v>0</v>
      </c>
      <c r="AZ1517" s="2" t="s">
        <v>119</v>
      </c>
      <c r="BA1517" s="10">
        <f t="shared" si="169"/>
        <v>0</v>
      </c>
      <c r="BB1517" s="36" t="s">
        <v>118</v>
      </c>
      <c r="BC1517" s="39" t="str">
        <f t="shared" si="170"/>
        <v/>
      </c>
      <c r="BD1517" s="16">
        <f t="shared" si="174"/>
        <v>14.76</v>
      </c>
      <c r="BE1517" s="10">
        <f t="shared" si="175"/>
        <v>0</v>
      </c>
      <c r="BF1517" s="12">
        <f t="shared" si="176"/>
        <v>1</v>
      </c>
      <c r="BG1517" s="12">
        <f t="shared" si="177"/>
        <v>0</v>
      </c>
      <c r="BH1517" s="9">
        <f t="shared" si="171"/>
        <v>14.76</v>
      </c>
      <c r="BI1517" s="39" t="str">
        <f t="shared" si="172"/>
        <v/>
      </c>
      <c r="BK1517" s="75"/>
    </row>
    <row r="1518" spans="1:63">
      <c r="A1518" s="2">
        <v>1515</v>
      </c>
      <c r="B1518" s="2">
        <v>2025</v>
      </c>
      <c r="C1518" s="1">
        <v>0</v>
      </c>
      <c r="D1518" s="37" t="str">
        <v>001fw00000AXBq9AAH</v>
      </c>
      <c r="E1518" s="37" t="str">
        <v>M/S CHOUDHARY TRADING CO</v>
      </c>
      <c r="F1518" s="37" t="str">
        <v>HARYANA</v>
      </c>
      <c r="G1518" s="37" t="str">
        <v>HISAR</v>
      </c>
      <c r="H1518" s="37">
        <v>0</v>
      </c>
      <c r="I1518" s="37" t="str">
        <v>PAL CEMENT AND STEEL PVT. LTD.</v>
      </c>
      <c r="J1518" s="37" t="str">
        <v>Dinesh Kumar</v>
      </c>
      <c r="K1518" s="37">
        <v>0</v>
      </c>
      <c r="L1518" s="37" t="str">
        <v>C12827</v>
      </c>
      <c r="M1518" s="37" t="str">
        <v>North</v>
      </c>
      <c r="N1518" s="2">
        <v>125042</v>
      </c>
      <c r="O1518" s="2" t="str">
        <v>06CMRPK4161R1Z8</v>
      </c>
      <c r="P1518" s="2">
        <v>9812439403</v>
      </c>
      <c r="Q1518" s="2" t="str">
        <v>Nov'25</v>
      </c>
      <c r="R1518" s="2">
        <v>2026</v>
      </c>
      <c r="S1518" s="1">
        <v>0</v>
      </c>
      <c r="T1518" s="2">
        <v>10</v>
      </c>
      <c r="U1518" s="1">
        <v>0</v>
      </c>
      <c r="V1518" s="1" t="str">
        <v>Minor</v>
      </c>
      <c r="W1518" s="1">
        <v>0</v>
      </c>
      <c r="X1518" s="1">
        <v>0</v>
      </c>
      <c r="Y1518" s="1">
        <v>0</v>
      </c>
      <c r="Z1518" s="1">
        <v>0</v>
      </c>
      <c r="AA1518" s="1">
        <v>0</v>
      </c>
      <c r="AB1518" s="1">
        <v>0</v>
      </c>
      <c r="AC1518" s="1">
        <v>0</v>
      </c>
      <c r="AD1518" s="1">
        <v>0</v>
      </c>
      <c r="AE1518" s="1">
        <v>0</v>
      </c>
      <c r="AF1518" s="1">
        <v>0</v>
      </c>
      <c r="AG1518" s="1">
        <v>0</v>
      </c>
      <c r="AH1518" s="1">
        <v>0</v>
      </c>
      <c r="AI1518" s="1">
        <v>0</v>
      </c>
      <c r="AJ1518" s="1">
        <v>0</v>
      </c>
      <c r="AK1518" s="1">
        <v>0</v>
      </c>
      <c r="AL1518" s="1">
        <v>0</v>
      </c>
      <c r="AM1518" s="1">
        <v>0</v>
      </c>
      <c r="AN1518" s="1">
        <v>0</v>
      </c>
      <c r="AO1518" s="1">
        <v>0</v>
      </c>
      <c r="AP1518" s="1">
        <v>0</v>
      </c>
      <c r="AQ1518" s="14">
        <v>0</v>
      </c>
      <c r="AR1518" s="14">
        <v>0</v>
      </c>
      <c r="AS1518" s="14">
        <v>11.95</v>
      </c>
      <c r="AT1518" s="16">
        <v>0</v>
      </c>
      <c r="AU1518" s="16">
        <v>0</v>
      </c>
      <c r="AV1518" s="16">
        <v>0</v>
      </c>
      <c r="AW1518" s="16">
        <v>10</v>
      </c>
      <c r="AX1518" s="10">
        <f t="shared" si="168"/>
        <v>21.95</v>
      </c>
      <c r="AY1518" s="10">
        <f t="shared" si="173"/>
        <v>0</v>
      </c>
      <c r="AZ1518" s="2" t="s">
        <v>119</v>
      </c>
      <c r="BA1518" s="10">
        <f t="shared" si="169"/>
        <v>0</v>
      </c>
      <c r="BB1518" s="36" t="s">
        <v>118</v>
      </c>
      <c r="BC1518" s="39" t="str">
        <f t="shared" si="170"/>
        <v/>
      </c>
      <c r="BD1518" s="16">
        <f t="shared" si="174"/>
        <v>21.95</v>
      </c>
      <c r="BE1518" s="10">
        <f t="shared" si="175"/>
        <v>0</v>
      </c>
      <c r="BF1518" s="12">
        <f t="shared" si="176"/>
        <v>1</v>
      </c>
      <c r="BG1518" s="12">
        <f t="shared" si="177"/>
        <v>0</v>
      </c>
      <c r="BH1518" s="9">
        <f t="shared" si="171"/>
        <v>21.95</v>
      </c>
      <c r="BI1518" s="39" t="str">
        <f t="shared" si="172"/>
        <v/>
      </c>
      <c r="BK1518" s="75"/>
    </row>
    <row r="1519" spans="1:63">
      <c r="A1519" s="2">
        <v>1516</v>
      </c>
      <c r="B1519" s="2">
        <v>2025</v>
      </c>
      <c r="C1519" s="1">
        <v>0</v>
      </c>
      <c r="D1519" s="37" t="str">
        <v>001fw00000CqIwSAAV</v>
      </c>
      <c r="E1519" s="37" t="str">
        <v>HARYANA STEEL</v>
      </c>
      <c r="F1519" s="37" t="str">
        <v>HARYANA</v>
      </c>
      <c r="G1519" s="37" t="str">
        <v>BHIWANI</v>
      </c>
      <c r="H1519" s="37">
        <v>0</v>
      </c>
      <c r="I1519" s="37" t="str">
        <v>PAL CEMENT AND STEEL PVT. LTD.</v>
      </c>
      <c r="J1519" s="37" t="str">
        <v>Varun Arora</v>
      </c>
      <c r="K1519" s="37">
        <v>0</v>
      </c>
      <c r="L1519" s="37" t="str">
        <v>C12827</v>
      </c>
      <c r="M1519" s="37" t="str">
        <v>North</v>
      </c>
      <c r="N1519" s="2">
        <v>127021</v>
      </c>
      <c r="O1519" s="2" t="str">
        <v>06AASFH8604D1ZB</v>
      </c>
      <c r="P1519" s="2">
        <v>7003527108</v>
      </c>
      <c r="Q1519" s="2" t="str">
        <v>Nov'25</v>
      </c>
      <c r="R1519" s="2">
        <v>2026</v>
      </c>
      <c r="S1519" s="1">
        <v>0</v>
      </c>
      <c r="T1519" s="2">
        <v>50</v>
      </c>
      <c r="U1519" s="1">
        <v>0.10033333333333333</v>
      </c>
      <c r="V1519" s="1" t="str">
        <v>Friendly</v>
      </c>
      <c r="W1519" s="1">
        <v>0</v>
      </c>
      <c r="X1519" s="1">
        <v>0</v>
      </c>
      <c r="Y1519" s="1">
        <v>0</v>
      </c>
      <c r="Z1519" s="1">
        <v>0</v>
      </c>
      <c r="AA1519" s="1">
        <v>0</v>
      </c>
      <c r="AB1519" s="1">
        <v>0</v>
      </c>
      <c r="AC1519" s="1">
        <v>0</v>
      </c>
      <c r="AD1519" s="1">
        <v>0</v>
      </c>
      <c r="AE1519" s="1">
        <v>0</v>
      </c>
      <c r="AF1519" s="1">
        <v>0</v>
      </c>
      <c r="AG1519" s="1">
        <v>0</v>
      </c>
      <c r="AH1519" s="1">
        <v>0</v>
      </c>
      <c r="AI1519" s="1">
        <v>0</v>
      </c>
      <c r="AJ1519" s="1">
        <v>0</v>
      </c>
      <c r="AK1519" s="1">
        <v>0</v>
      </c>
      <c r="AL1519" s="1">
        <v>0</v>
      </c>
      <c r="AM1519" s="1">
        <v>0</v>
      </c>
      <c r="AN1519" s="1">
        <v>0</v>
      </c>
      <c r="AO1519" s="1">
        <v>0</v>
      </c>
      <c r="AP1519" s="1">
        <v>0</v>
      </c>
      <c r="AQ1519" s="14">
        <v>0</v>
      </c>
      <c r="AR1519" s="14">
        <v>0</v>
      </c>
      <c r="AS1519" s="14">
        <v>26.83</v>
      </c>
      <c r="AT1519" s="16">
        <v>15.05</v>
      </c>
      <c r="AU1519" s="16">
        <v>0</v>
      </c>
      <c r="AV1519" s="16">
        <v>0</v>
      </c>
      <c r="AW1519" s="16" t="str">
        <v/>
      </c>
      <c r="AX1519" s="10">
        <f t="shared" si="168"/>
        <v>41.879999999999995</v>
      </c>
      <c r="AY1519" s="10">
        <f t="shared" si="173"/>
        <v>0</v>
      </c>
      <c r="AZ1519" s="2" t="s">
        <v>119</v>
      </c>
      <c r="BA1519" s="10">
        <f t="shared" si="169"/>
        <v>0</v>
      </c>
      <c r="BB1519" s="36" t="s">
        <v>118</v>
      </c>
      <c r="BC1519" s="39" t="str">
        <f t="shared" si="170"/>
        <v/>
      </c>
      <c r="BD1519" s="16">
        <f t="shared" si="174"/>
        <v>41.879999999999995</v>
      </c>
      <c r="BE1519" s="10">
        <f t="shared" si="175"/>
        <v>0</v>
      </c>
      <c r="BF1519" s="12">
        <f t="shared" si="176"/>
        <v>1</v>
      </c>
      <c r="BG1519" s="12">
        <f t="shared" si="177"/>
        <v>0</v>
      </c>
      <c r="BH1519" s="9">
        <f t="shared" si="171"/>
        <v>41.879999999999995</v>
      </c>
      <c r="BI1519" s="39" t="str">
        <f t="shared" si="172"/>
        <v/>
      </c>
      <c r="BK1519" s="75"/>
    </row>
    <row r="1520" spans="1:63">
      <c r="A1520" s="2">
        <v>1517</v>
      </c>
      <c r="B1520" s="2">
        <v>2025</v>
      </c>
      <c r="C1520" s="1">
        <v>0</v>
      </c>
      <c r="D1520" s="37" t="str">
        <v>001fw00000CcIg9AAF</v>
      </c>
      <c r="E1520" s="37" t="str">
        <v>ANANT STEEL</v>
      </c>
      <c r="F1520" s="37" t="str">
        <v>RAJASTHAN</v>
      </c>
      <c r="G1520" s="37" t="str">
        <v>DAUSA</v>
      </c>
      <c r="H1520" s="37">
        <v>0</v>
      </c>
      <c r="I1520" s="37" t="str">
        <v>Swastik Tradevision Pvt. Ltd.</v>
      </c>
      <c r="J1520" s="37" t="str">
        <v>Ravi Kumar Kulmi</v>
      </c>
      <c r="K1520" s="37">
        <v>0</v>
      </c>
      <c r="L1520" s="37" t="str">
        <v>C12822</v>
      </c>
      <c r="M1520" s="37" t="str">
        <v>North</v>
      </c>
      <c r="N1520" s="2">
        <v>303303</v>
      </c>
      <c r="O1520" s="2">
        <v>0</v>
      </c>
      <c r="P1520" s="2">
        <v>0</v>
      </c>
      <c r="Q1520" s="2" t="str">
        <v>Nov'25</v>
      </c>
      <c r="R1520" s="2">
        <v>2026</v>
      </c>
      <c r="S1520" s="1">
        <v>0</v>
      </c>
      <c r="T1520" s="2">
        <v>50</v>
      </c>
      <c r="U1520" s="1">
        <v>0</v>
      </c>
      <c r="V1520" s="1" t="str">
        <v>Minor</v>
      </c>
      <c r="W1520" s="1">
        <v>0</v>
      </c>
      <c r="X1520" s="1">
        <v>0</v>
      </c>
      <c r="Y1520" s="1">
        <v>0</v>
      </c>
      <c r="Z1520" s="1">
        <v>0</v>
      </c>
      <c r="AA1520" s="1">
        <v>0</v>
      </c>
      <c r="AB1520" s="1">
        <v>0</v>
      </c>
      <c r="AC1520" s="1">
        <v>0</v>
      </c>
      <c r="AD1520" s="1">
        <v>0</v>
      </c>
      <c r="AE1520" s="1">
        <v>0</v>
      </c>
      <c r="AF1520" s="1">
        <v>0</v>
      </c>
      <c r="AG1520" s="1">
        <v>0</v>
      </c>
      <c r="AH1520" s="1">
        <v>0</v>
      </c>
      <c r="AI1520" s="1">
        <v>0</v>
      </c>
      <c r="AJ1520" s="1">
        <v>0</v>
      </c>
      <c r="AK1520" s="1">
        <v>0</v>
      </c>
      <c r="AL1520" s="1">
        <v>0</v>
      </c>
      <c r="AM1520" s="1">
        <v>0</v>
      </c>
      <c r="AN1520" s="1">
        <v>0</v>
      </c>
      <c r="AO1520" s="1">
        <v>0</v>
      </c>
      <c r="AP1520" s="1">
        <v>0</v>
      </c>
      <c r="AQ1520" s="14">
        <v>0</v>
      </c>
      <c r="AR1520" s="14">
        <v>0</v>
      </c>
      <c r="AS1520" s="14">
        <v>20.03</v>
      </c>
      <c r="AT1520" s="16">
        <v>0</v>
      </c>
      <c r="AU1520" s="16">
        <v>0</v>
      </c>
      <c r="AV1520" s="16">
        <v>0</v>
      </c>
      <c r="AW1520" s="16" t="str">
        <v/>
      </c>
      <c r="AX1520" s="10">
        <f t="shared" si="168"/>
        <v>20.03</v>
      </c>
      <c r="AY1520" s="10">
        <f t="shared" si="173"/>
        <v>0</v>
      </c>
      <c r="AZ1520" s="2" t="s">
        <v>119</v>
      </c>
      <c r="BA1520" s="10">
        <f t="shared" si="169"/>
        <v>0</v>
      </c>
      <c r="BB1520" s="36" t="s">
        <v>118</v>
      </c>
      <c r="BC1520" s="39" t="str">
        <f t="shared" si="170"/>
        <v/>
      </c>
      <c r="BD1520" s="16">
        <f t="shared" si="174"/>
        <v>20.03</v>
      </c>
      <c r="BE1520" s="10">
        <f t="shared" si="175"/>
        <v>0</v>
      </c>
      <c r="BF1520" s="12">
        <f t="shared" si="176"/>
        <v>1</v>
      </c>
      <c r="BG1520" s="12">
        <f t="shared" si="177"/>
        <v>0</v>
      </c>
      <c r="BH1520" s="9">
        <f t="shared" si="171"/>
        <v>20.03</v>
      </c>
      <c r="BI1520" s="39" t="str">
        <f t="shared" si="172"/>
        <v/>
      </c>
      <c r="BK1520" s="75"/>
    </row>
    <row r="1521" spans="1:63">
      <c r="A1521" s="2">
        <v>1518</v>
      </c>
      <c r="B1521" s="2">
        <v>2025</v>
      </c>
      <c r="C1521" s="1">
        <v>0</v>
      </c>
      <c r="D1521" s="37" t="str">
        <v>001J100000S0ixlIAB</v>
      </c>
      <c r="E1521" s="37" t="str">
        <v>JYOTI STEELS</v>
      </c>
      <c r="F1521" s="37" t="str">
        <v>RAJASTHAN</v>
      </c>
      <c r="G1521" s="37" t="str">
        <v>JAIPUR</v>
      </c>
      <c r="H1521" s="37" t="str">
        <v>Jaipur</v>
      </c>
      <c r="I1521" s="37" t="str">
        <v>J P ALLOYS</v>
      </c>
      <c r="J1521" s="37" t="str">
        <v>Amit Kumar Sharma</v>
      </c>
      <c r="K1521" s="37">
        <v>0</v>
      </c>
      <c r="L1521" s="37" t="str">
        <v>C13188</v>
      </c>
      <c r="M1521" s="37" t="str">
        <v>North</v>
      </c>
      <c r="N1521" s="2">
        <v>302019</v>
      </c>
      <c r="O1521" s="2" t="str">
        <v>08BGGPJ4354P1ZV</v>
      </c>
      <c r="P1521" s="2">
        <v>8955436262</v>
      </c>
      <c r="Q1521" s="2" t="str">
        <v>Nov'25</v>
      </c>
      <c r="R1521" s="2">
        <v>2026</v>
      </c>
      <c r="S1521" s="1">
        <v>0</v>
      </c>
      <c r="T1521" s="2" t="str">
        <v/>
      </c>
      <c r="U1521" s="1">
        <v>0</v>
      </c>
      <c r="V1521" s="1" t="str">
        <v>Potential Not updated</v>
      </c>
      <c r="W1521" s="1">
        <v>0</v>
      </c>
      <c r="X1521" s="1">
        <v>0</v>
      </c>
      <c r="Y1521" s="1">
        <v>0</v>
      </c>
      <c r="Z1521" s="1">
        <v>0</v>
      </c>
      <c r="AA1521" s="1">
        <v>0</v>
      </c>
      <c r="AB1521" s="1">
        <v>0</v>
      </c>
      <c r="AC1521" s="1">
        <v>0</v>
      </c>
      <c r="AD1521" s="1">
        <v>0</v>
      </c>
      <c r="AE1521" s="1">
        <v>0</v>
      </c>
      <c r="AF1521" s="1">
        <v>0</v>
      </c>
      <c r="AG1521" s="1">
        <v>0</v>
      </c>
      <c r="AH1521" s="1">
        <v>0</v>
      </c>
      <c r="AI1521" s="1">
        <v>0</v>
      </c>
      <c r="AJ1521" s="1">
        <v>0</v>
      </c>
      <c r="AK1521" s="1">
        <v>0</v>
      </c>
      <c r="AL1521" s="1">
        <v>0</v>
      </c>
      <c r="AM1521" s="1">
        <v>0</v>
      </c>
      <c r="AN1521" s="1">
        <v>0</v>
      </c>
      <c r="AO1521" s="1">
        <v>0</v>
      </c>
      <c r="AP1521" s="1">
        <v>0</v>
      </c>
      <c r="AQ1521" s="14">
        <v>0</v>
      </c>
      <c r="AR1521" s="14">
        <v>0</v>
      </c>
      <c r="AS1521" s="14">
        <v>21</v>
      </c>
      <c r="AT1521" s="16">
        <v>0</v>
      </c>
      <c r="AU1521" s="16">
        <v>0</v>
      </c>
      <c r="AV1521" s="16">
        <v>0</v>
      </c>
      <c r="AW1521" s="16" t="str">
        <v/>
      </c>
      <c r="AX1521" s="10">
        <f t="shared" si="168"/>
        <v>21</v>
      </c>
      <c r="AY1521" s="10">
        <f t="shared" si="173"/>
        <v>0</v>
      </c>
      <c r="AZ1521" s="2" t="s">
        <v>119</v>
      </c>
      <c r="BA1521" s="10">
        <f t="shared" si="169"/>
        <v>0</v>
      </c>
      <c r="BB1521" s="36" t="s">
        <v>118</v>
      </c>
      <c r="BC1521" s="39" t="str">
        <f t="shared" si="170"/>
        <v/>
      </c>
      <c r="BD1521" s="16">
        <f t="shared" si="174"/>
        <v>21</v>
      </c>
      <c r="BE1521" s="10">
        <f t="shared" si="175"/>
        <v>0</v>
      </c>
      <c r="BF1521" s="12">
        <f t="shared" si="176"/>
        <v>1</v>
      </c>
      <c r="BG1521" s="12">
        <f t="shared" si="177"/>
        <v>0</v>
      </c>
      <c r="BH1521" s="9">
        <f t="shared" si="171"/>
        <v>21</v>
      </c>
      <c r="BI1521" s="39" t="str">
        <f t="shared" si="172"/>
        <v/>
      </c>
      <c r="BK1521" s="75"/>
    </row>
    <row r="1522" spans="1:63">
      <c r="A1522" s="2">
        <v>1519</v>
      </c>
      <c r="B1522" s="2">
        <v>2025</v>
      </c>
      <c r="C1522" s="1">
        <v>0</v>
      </c>
      <c r="D1522" s="37" t="str">
        <v>001fw00000BbakfAAB</v>
      </c>
      <c r="E1522" s="37" t="str">
        <v>M/S JANTA TRADERS</v>
      </c>
      <c r="F1522" s="37" t="str">
        <v>JHARKHAND</v>
      </c>
      <c r="G1522" s="37" t="str">
        <v>CHATRA</v>
      </c>
      <c r="H1522" s="37">
        <v>0</v>
      </c>
      <c r="I1522" s="37" t="str">
        <v>M/s REAL DREAMS ENTERPRISES</v>
      </c>
      <c r="J1522" s="37" t="str">
        <v>Susmit Kumar</v>
      </c>
      <c r="K1522" s="37">
        <v>0</v>
      </c>
      <c r="L1522" s="37" t="str">
        <v>001J100000PHe79IAD</v>
      </c>
      <c r="M1522" s="37" t="str">
        <v>East</v>
      </c>
      <c r="N1522" s="2">
        <v>825401</v>
      </c>
      <c r="O1522" s="2" t="str">
        <v>20AUEPD5488M1ZI</v>
      </c>
      <c r="P1522" s="2">
        <v>9304048206</v>
      </c>
      <c r="Q1522" s="2" t="str">
        <v>Nov'25</v>
      </c>
      <c r="R1522" s="2">
        <v>2026</v>
      </c>
      <c r="S1522" s="1">
        <v>0</v>
      </c>
      <c r="T1522" s="2">
        <v>400</v>
      </c>
      <c r="U1522" s="1">
        <v>0</v>
      </c>
      <c r="V1522" s="1" t="str">
        <v>Alien</v>
      </c>
      <c r="W1522" s="1">
        <v>0</v>
      </c>
      <c r="X1522" s="1">
        <v>0</v>
      </c>
      <c r="Y1522" s="1">
        <v>0</v>
      </c>
      <c r="Z1522" s="1">
        <v>0</v>
      </c>
      <c r="AA1522" s="1">
        <v>0</v>
      </c>
      <c r="AB1522" s="1">
        <v>0</v>
      </c>
      <c r="AC1522" s="1">
        <v>0</v>
      </c>
      <c r="AD1522" s="1">
        <v>0</v>
      </c>
      <c r="AE1522" s="1">
        <v>0</v>
      </c>
      <c r="AF1522" s="1">
        <v>0</v>
      </c>
      <c r="AG1522" s="1">
        <v>0</v>
      </c>
      <c r="AH1522" s="1">
        <v>0</v>
      </c>
      <c r="AI1522" s="1">
        <v>0</v>
      </c>
      <c r="AJ1522" s="1">
        <v>0</v>
      </c>
      <c r="AK1522" s="1">
        <v>0</v>
      </c>
      <c r="AL1522" s="1">
        <v>0</v>
      </c>
      <c r="AM1522" s="1">
        <v>0</v>
      </c>
      <c r="AN1522" s="1">
        <v>0</v>
      </c>
      <c r="AO1522" s="1">
        <v>0</v>
      </c>
      <c r="AP1522" s="1">
        <v>0</v>
      </c>
      <c r="AQ1522" s="14">
        <v>0</v>
      </c>
      <c r="AR1522" s="14">
        <v>0</v>
      </c>
      <c r="AS1522" s="14">
        <v>15.09</v>
      </c>
      <c r="AT1522" s="16">
        <v>0</v>
      </c>
      <c r="AU1522" s="16">
        <v>0</v>
      </c>
      <c r="AV1522" s="16">
        <v>0</v>
      </c>
      <c r="AW1522" s="16" t="str">
        <v/>
      </c>
      <c r="AX1522" s="10">
        <f t="shared" si="168"/>
        <v>15.09</v>
      </c>
      <c r="AY1522" s="10">
        <f t="shared" si="173"/>
        <v>0</v>
      </c>
      <c r="AZ1522" s="2" t="s">
        <v>119</v>
      </c>
      <c r="BA1522" s="10">
        <f t="shared" si="169"/>
        <v>0</v>
      </c>
      <c r="BB1522" s="36" t="s">
        <v>118</v>
      </c>
      <c r="BC1522" s="39" t="str">
        <f t="shared" si="170"/>
        <v/>
      </c>
      <c r="BD1522" s="16">
        <f t="shared" si="174"/>
        <v>15.09</v>
      </c>
      <c r="BE1522" s="10">
        <f t="shared" si="175"/>
        <v>0</v>
      </c>
      <c r="BF1522" s="12">
        <f t="shared" si="176"/>
        <v>1</v>
      </c>
      <c r="BG1522" s="12">
        <f t="shared" si="177"/>
        <v>0</v>
      </c>
      <c r="BH1522" s="9">
        <f t="shared" si="171"/>
        <v>15.09</v>
      </c>
      <c r="BI1522" s="39" t="str">
        <f t="shared" si="172"/>
        <v/>
      </c>
      <c r="BK1522" s="75"/>
    </row>
    <row r="1523" spans="1:63">
      <c r="A1523" s="2">
        <v>1520</v>
      </c>
      <c r="B1523" s="2">
        <v>2025</v>
      </c>
      <c r="C1523" s="1">
        <v>0</v>
      </c>
      <c r="D1523" s="37" t="str">
        <v>001fw00000BbhCbAAJ</v>
      </c>
      <c r="E1523" s="37" t="str">
        <v>M/S JAI MAA BHAWANI TRADERS</v>
      </c>
      <c r="F1523" s="37" t="str">
        <v>JHARKHAND</v>
      </c>
      <c r="G1523" s="37" t="str">
        <v>CHATRA</v>
      </c>
      <c r="H1523" s="37">
        <v>0</v>
      </c>
      <c r="I1523" s="37" t="str">
        <v>M/s REAL DREAMS ENTERPRISES</v>
      </c>
      <c r="J1523" s="37" t="str">
        <v>Susmit Kumar</v>
      </c>
      <c r="K1523" s="37">
        <v>0</v>
      </c>
      <c r="L1523" s="37" t="str">
        <v>001J100000PHe79IAD</v>
      </c>
      <c r="M1523" s="37" t="str">
        <v>East</v>
      </c>
      <c r="N1523" s="2">
        <v>825408</v>
      </c>
      <c r="O1523" s="2" t="str">
        <v>20CGZPS0556G1Z3</v>
      </c>
      <c r="P1523" s="2">
        <v>8051257495</v>
      </c>
      <c r="Q1523" s="2" t="str">
        <v>Nov'25</v>
      </c>
      <c r="R1523" s="2">
        <v>2026</v>
      </c>
      <c r="S1523" s="1">
        <v>0</v>
      </c>
      <c r="T1523" s="2">
        <v>100</v>
      </c>
      <c r="U1523" s="1">
        <v>0</v>
      </c>
      <c r="V1523" s="1" t="str">
        <v>Challenger</v>
      </c>
      <c r="W1523" s="1">
        <v>0</v>
      </c>
      <c r="X1523" s="1">
        <v>0</v>
      </c>
      <c r="Y1523" s="1">
        <v>0</v>
      </c>
      <c r="Z1523" s="1">
        <v>0</v>
      </c>
      <c r="AA1523" s="1">
        <v>0</v>
      </c>
      <c r="AB1523" s="1">
        <v>0</v>
      </c>
      <c r="AC1523" s="1">
        <v>0</v>
      </c>
      <c r="AD1523" s="1">
        <v>0</v>
      </c>
      <c r="AE1523" s="1">
        <v>0</v>
      </c>
      <c r="AF1523" s="1">
        <v>0</v>
      </c>
      <c r="AG1523" s="1">
        <v>0</v>
      </c>
      <c r="AH1523" s="1">
        <v>0</v>
      </c>
      <c r="AI1523" s="1">
        <v>0</v>
      </c>
      <c r="AJ1523" s="1">
        <v>0</v>
      </c>
      <c r="AK1523" s="1">
        <v>0</v>
      </c>
      <c r="AL1523" s="1">
        <v>0</v>
      </c>
      <c r="AM1523" s="1">
        <v>0</v>
      </c>
      <c r="AN1523" s="1">
        <v>0</v>
      </c>
      <c r="AO1523" s="1">
        <v>0</v>
      </c>
      <c r="AP1523" s="1">
        <v>0</v>
      </c>
      <c r="AQ1523" s="14">
        <v>0</v>
      </c>
      <c r="AR1523" s="14">
        <v>0</v>
      </c>
      <c r="AS1523" s="14">
        <v>10.23</v>
      </c>
      <c r="AT1523" s="16">
        <v>0</v>
      </c>
      <c r="AU1523" s="16">
        <v>0</v>
      </c>
      <c r="AV1523" s="16">
        <v>0</v>
      </c>
      <c r="AW1523" s="16" t="str">
        <v/>
      </c>
      <c r="AX1523" s="10">
        <f t="shared" si="168"/>
        <v>10.23</v>
      </c>
      <c r="AY1523" s="10">
        <f t="shared" si="173"/>
        <v>0</v>
      </c>
      <c r="AZ1523" s="2" t="s">
        <v>119</v>
      </c>
      <c r="BA1523" s="10">
        <f t="shared" si="169"/>
        <v>0</v>
      </c>
      <c r="BB1523" s="36" t="s">
        <v>118</v>
      </c>
      <c r="BC1523" s="39" t="str">
        <f t="shared" si="170"/>
        <v/>
      </c>
      <c r="BD1523" s="16">
        <f t="shared" si="174"/>
        <v>10.23</v>
      </c>
      <c r="BE1523" s="10">
        <f t="shared" si="175"/>
        <v>0</v>
      </c>
      <c r="BF1523" s="12">
        <f t="shared" si="176"/>
        <v>1</v>
      </c>
      <c r="BG1523" s="12">
        <f t="shared" si="177"/>
        <v>0</v>
      </c>
      <c r="BH1523" s="9">
        <f t="shared" si="171"/>
        <v>10.23</v>
      </c>
      <c r="BI1523" s="39" t="str">
        <f t="shared" si="172"/>
        <v/>
      </c>
      <c r="BK1523" s="75"/>
    </row>
    <row r="1524" spans="1:63">
      <c r="A1524" s="2">
        <v>1521</v>
      </c>
      <c r="B1524" s="2">
        <v>2025</v>
      </c>
      <c r="C1524" s="1">
        <v>0</v>
      </c>
      <c r="D1524" s="37" t="str">
        <v>0015g00001Y58dXAAR</v>
      </c>
      <c r="E1524" s="37" t="str">
        <v>AS Enterprises</v>
      </c>
      <c r="F1524" s="37" t="str">
        <v>MADHYA PRADESH</v>
      </c>
      <c r="G1524" s="37" t="str">
        <v>GWALIOR</v>
      </c>
      <c r="H1524" s="37">
        <v>0</v>
      </c>
      <c r="I1524" s="37" t="str">
        <v>SHALIKA ENTERPRISES PRIVATE LIMITED</v>
      </c>
      <c r="J1524" s="37" t="str">
        <v>Swapnil Dahayat</v>
      </c>
      <c r="K1524" s="37">
        <v>0</v>
      </c>
      <c r="L1524" s="37" t="str">
        <v>001fw000003s8lGAAQ</v>
      </c>
      <c r="M1524" s="37" t="str">
        <v>North</v>
      </c>
      <c r="N1524" s="2">
        <v>474001</v>
      </c>
      <c r="O1524" s="2" t="str">
        <v>As</v>
      </c>
      <c r="P1524" s="2">
        <v>9827455526</v>
      </c>
      <c r="Q1524" s="2" t="str">
        <v>Nov'25</v>
      </c>
      <c r="R1524" s="2">
        <v>2026</v>
      </c>
      <c r="S1524" s="1">
        <v>0</v>
      </c>
      <c r="T1524" s="2" t="str">
        <v/>
      </c>
      <c r="U1524" s="1">
        <v>0</v>
      </c>
      <c r="V1524" s="1" t="str">
        <v>Potential Not updated</v>
      </c>
      <c r="W1524" s="1">
        <v>0</v>
      </c>
      <c r="X1524" s="1">
        <v>0</v>
      </c>
      <c r="Y1524" s="1">
        <v>0</v>
      </c>
      <c r="Z1524" s="1">
        <v>0</v>
      </c>
      <c r="AA1524" s="1">
        <v>0</v>
      </c>
      <c r="AB1524" s="1">
        <v>0</v>
      </c>
      <c r="AC1524" s="1">
        <v>0</v>
      </c>
      <c r="AD1524" s="1">
        <v>0</v>
      </c>
      <c r="AE1524" s="1">
        <v>0</v>
      </c>
      <c r="AF1524" s="1">
        <v>0</v>
      </c>
      <c r="AG1524" s="1">
        <v>0</v>
      </c>
      <c r="AH1524" s="1">
        <v>0</v>
      </c>
      <c r="AI1524" s="1">
        <v>0</v>
      </c>
      <c r="AJ1524" s="1">
        <v>0</v>
      </c>
      <c r="AK1524" s="1">
        <v>0</v>
      </c>
      <c r="AL1524" s="1">
        <v>0</v>
      </c>
      <c r="AM1524" s="1">
        <v>0</v>
      </c>
      <c r="AN1524" s="1">
        <v>0</v>
      </c>
      <c r="AO1524" s="1">
        <v>0</v>
      </c>
      <c r="AP1524" s="1">
        <v>0</v>
      </c>
      <c r="AQ1524" s="14">
        <v>0</v>
      </c>
      <c r="AR1524" s="14">
        <v>0</v>
      </c>
      <c r="AS1524" s="14">
        <v>33.11</v>
      </c>
      <c r="AT1524" s="16">
        <v>21.95</v>
      </c>
      <c r="AU1524" s="16">
        <v>0</v>
      </c>
      <c r="AV1524" s="16">
        <v>72.099999999999994</v>
      </c>
      <c r="AW1524" s="16">
        <v>122</v>
      </c>
      <c r="AX1524" s="10">
        <f t="shared" si="168"/>
        <v>249.16</v>
      </c>
      <c r="AY1524" s="10">
        <f t="shared" si="173"/>
        <v>0</v>
      </c>
      <c r="AZ1524" s="2" t="s">
        <v>119</v>
      </c>
      <c r="BA1524" s="10">
        <f t="shared" si="169"/>
        <v>0</v>
      </c>
      <c r="BB1524" s="36" t="s">
        <v>118</v>
      </c>
      <c r="BC1524" s="39" t="str">
        <f t="shared" si="170"/>
        <v>A</v>
      </c>
      <c r="BD1524" s="16">
        <f t="shared" si="174"/>
        <v>249.16</v>
      </c>
      <c r="BE1524" s="10">
        <f t="shared" si="175"/>
        <v>0</v>
      </c>
      <c r="BF1524" s="12">
        <f t="shared" si="176"/>
        <v>1</v>
      </c>
      <c r="BG1524" s="12">
        <f t="shared" si="177"/>
        <v>0</v>
      </c>
      <c r="BH1524" s="9">
        <f t="shared" si="171"/>
        <v>249.16</v>
      </c>
      <c r="BI1524" s="39" t="str">
        <f t="shared" si="172"/>
        <v>A</v>
      </c>
      <c r="BJ1524" s="1" t="str">
        <f>_xlfn.XLOOKUP(D1524,'Holi gift'!A:A,'Holi gift'!A:A,"",0,1)</f>
        <v>0015g00001Y58dXAAR</v>
      </c>
      <c r="BK1524" s="75"/>
    </row>
    <row r="1525" spans="1:63">
      <c r="A1525" s="2">
        <v>1522</v>
      </c>
      <c r="B1525" s="2">
        <v>2025</v>
      </c>
      <c r="C1525" s="1">
        <v>0</v>
      </c>
      <c r="D1525" s="37" t="str">
        <v>0015g00001X5nKCAAZ</v>
      </c>
      <c r="E1525" s="37" t="str">
        <v>Amar steels PKL</v>
      </c>
      <c r="F1525" s="37" t="str">
        <v>HARYANA</v>
      </c>
      <c r="G1525" s="37" t="str">
        <v>PANCHKULA</v>
      </c>
      <c r="H1525" s="37" t="str">
        <v>Panchkula</v>
      </c>
      <c r="I1525" s="37" t="str">
        <v>JAI DURGA STEELS</v>
      </c>
      <c r="J1525" s="37" t="str">
        <v>Sushant Abrol</v>
      </c>
      <c r="K1525" s="37">
        <v>0</v>
      </c>
      <c r="L1525" s="37" t="str">
        <v>C12830</v>
      </c>
      <c r="M1525" s="37" t="str">
        <v>North</v>
      </c>
      <c r="N1525" s="2">
        <v>134113</v>
      </c>
      <c r="O1525" s="2" t="str">
        <v>06ACUPK1911EIZR</v>
      </c>
      <c r="P1525" s="2">
        <v>9814012564</v>
      </c>
      <c r="Q1525" s="2" t="str">
        <v>Nov'25</v>
      </c>
      <c r="R1525" s="2">
        <v>2026</v>
      </c>
      <c r="S1525" s="1">
        <v>0</v>
      </c>
      <c r="T1525" s="2" t="str">
        <v/>
      </c>
      <c r="U1525" s="1">
        <v>0</v>
      </c>
      <c r="V1525" s="1" t="str">
        <v>Potential Not updated</v>
      </c>
      <c r="W1525" s="1">
        <v>0</v>
      </c>
      <c r="X1525" s="1">
        <v>0</v>
      </c>
      <c r="Y1525" s="1">
        <v>0</v>
      </c>
      <c r="Z1525" s="1">
        <v>0</v>
      </c>
      <c r="AA1525" s="1">
        <v>0</v>
      </c>
      <c r="AB1525" s="1">
        <v>0</v>
      </c>
      <c r="AC1525" s="1">
        <v>0</v>
      </c>
      <c r="AD1525" s="1">
        <v>0</v>
      </c>
      <c r="AE1525" s="1">
        <v>0</v>
      </c>
      <c r="AF1525" s="1">
        <v>0</v>
      </c>
      <c r="AG1525" s="1">
        <v>0</v>
      </c>
      <c r="AH1525" s="1">
        <v>0</v>
      </c>
      <c r="AI1525" s="1">
        <v>0</v>
      </c>
      <c r="AJ1525" s="1">
        <v>0</v>
      </c>
      <c r="AK1525" s="1">
        <v>0</v>
      </c>
      <c r="AL1525" s="1">
        <v>0</v>
      </c>
      <c r="AM1525" s="1">
        <v>0</v>
      </c>
      <c r="AN1525" s="1">
        <v>0</v>
      </c>
      <c r="AO1525" s="1">
        <v>0</v>
      </c>
      <c r="AP1525" s="1">
        <v>0</v>
      </c>
      <c r="AQ1525" s="14">
        <v>0</v>
      </c>
      <c r="AR1525" s="14">
        <v>0</v>
      </c>
      <c r="AS1525" s="14">
        <v>12.01</v>
      </c>
      <c r="AT1525" s="16">
        <v>14.98</v>
      </c>
      <c r="AU1525" s="16">
        <v>0</v>
      </c>
      <c r="AV1525" s="16">
        <v>0</v>
      </c>
      <c r="AW1525" s="16" t="str">
        <v/>
      </c>
      <c r="AX1525" s="10">
        <f t="shared" si="168"/>
        <v>26.990000000000002</v>
      </c>
      <c r="AY1525" s="10">
        <f t="shared" si="173"/>
        <v>0</v>
      </c>
      <c r="AZ1525" s="2" t="s">
        <v>119</v>
      </c>
      <c r="BA1525" s="10">
        <f t="shared" si="169"/>
        <v>0</v>
      </c>
      <c r="BB1525" s="36" t="s">
        <v>118</v>
      </c>
      <c r="BC1525" s="39" t="str">
        <f t="shared" si="170"/>
        <v/>
      </c>
      <c r="BD1525" s="16">
        <f t="shared" si="174"/>
        <v>26.990000000000002</v>
      </c>
      <c r="BE1525" s="10">
        <f t="shared" si="175"/>
        <v>0</v>
      </c>
      <c r="BF1525" s="12">
        <f t="shared" si="176"/>
        <v>1</v>
      </c>
      <c r="BG1525" s="12">
        <f t="shared" si="177"/>
        <v>0</v>
      </c>
      <c r="BH1525" s="9">
        <f t="shared" si="171"/>
        <v>26.990000000000002</v>
      </c>
      <c r="BI1525" s="39" t="str">
        <f t="shared" si="172"/>
        <v/>
      </c>
      <c r="BK1525" s="75"/>
    </row>
    <row r="1526" spans="1:63">
      <c r="A1526" s="2">
        <v>1523</v>
      </c>
      <c r="B1526" s="2">
        <v>2025</v>
      </c>
      <c r="C1526" s="1">
        <v>0</v>
      </c>
      <c r="D1526" s="37" t="str">
        <v>0015g00001dJnSAAA0</v>
      </c>
      <c r="E1526" s="37" t="str">
        <v>M/S RANJIT KUMAR NAYAK AND M/S NAYAK FLY ASH BRICKS</v>
      </c>
      <c r="F1526" s="37" t="str">
        <v>ODISHA</v>
      </c>
      <c r="G1526" s="37" t="str">
        <v>SONEPUR</v>
      </c>
      <c r="H1526" s="37" t="str">
        <v>Ulunda</v>
      </c>
      <c r="I1526" s="37" t="str">
        <v>SACHDEVA ISPAT PVT LTD</v>
      </c>
      <c r="J1526" s="37" t="str">
        <v>Papun Padhan</v>
      </c>
      <c r="K1526" s="37">
        <v>0</v>
      </c>
      <c r="L1526" s="37" t="str">
        <v>C12823</v>
      </c>
      <c r="M1526" s="37" t="str">
        <v>Central</v>
      </c>
      <c r="N1526" s="2">
        <v>767062</v>
      </c>
      <c r="O1526" s="2" t="str">
        <v>21AIVPN0960H1Z5</v>
      </c>
      <c r="P1526" s="2">
        <v>9348502369</v>
      </c>
      <c r="Q1526" s="2" t="str">
        <v>Nov'25</v>
      </c>
      <c r="R1526" s="2">
        <v>2026</v>
      </c>
      <c r="S1526" s="1">
        <v>0</v>
      </c>
      <c r="T1526" s="2">
        <v>150</v>
      </c>
      <c r="U1526" s="1">
        <v>2.6733333333333331E-2</v>
      </c>
      <c r="V1526" s="1" t="str">
        <v>Challenger</v>
      </c>
      <c r="W1526" s="1">
        <v>0</v>
      </c>
      <c r="X1526" s="1">
        <v>0</v>
      </c>
      <c r="Y1526" s="1">
        <v>0</v>
      </c>
      <c r="Z1526" s="1">
        <v>0</v>
      </c>
      <c r="AA1526" s="1">
        <v>0</v>
      </c>
      <c r="AB1526" s="1">
        <v>0</v>
      </c>
      <c r="AC1526" s="1">
        <v>0</v>
      </c>
      <c r="AD1526" s="1">
        <v>0</v>
      </c>
      <c r="AE1526" s="1">
        <v>0</v>
      </c>
      <c r="AF1526" s="1">
        <v>0</v>
      </c>
      <c r="AG1526" s="1">
        <v>0</v>
      </c>
      <c r="AH1526" s="1">
        <v>0</v>
      </c>
      <c r="AI1526" s="1">
        <v>0</v>
      </c>
      <c r="AJ1526" s="1">
        <v>0</v>
      </c>
      <c r="AK1526" s="1">
        <v>0</v>
      </c>
      <c r="AL1526" s="1">
        <v>0</v>
      </c>
      <c r="AM1526" s="1">
        <v>0</v>
      </c>
      <c r="AN1526" s="1">
        <v>0</v>
      </c>
      <c r="AO1526" s="1">
        <v>0</v>
      </c>
      <c r="AP1526" s="1">
        <v>0</v>
      </c>
      <c r="AQ1526" s="14">
        <v>0</v>
      </c>
      <c r="AR1526" s="14">
        <v>0</v>
      </c>
      <c r="AS1526" s="14">
        <v>10.99</v>
      </c>
      <c r="AT1526" s="16">
        <v>12.03</v>
      </c>
      <c r="AU1526" s="16">
        <v>0</v>
      </c>
      <c r="AV1526" s="16">
        <v>0</v>
      </c>
      <c r="AW1526" s="16" t="str">
        <v/>
      </c>
      <c r="AX1526" s="10">
        <f t="shared" si="168"/>
        <v>23.02</v>
      </c>
      <c r="AY1526" s="10">
        <f t="shared" si="173"/>
        <v>0</v>
      </c>
      <c r="AZ1526" s="2" t="s">
        <v>119</v>
      </c>
      <c r="BA1526" s="10">
        <f t="shared" si="169"/>
        <v>0</v>
      </c>
      <c r="BB1526" s="36" t="s">
        <v>118</v>
      </c>
      <c r="BC1526" s="39" t="str">
        <f t="shared" si="170"/>
        <v/>
      </c>
      <c r="BD1526" s="16">
        <f t="shared" si="174"/>
        <v>23.02</v>
      </c>
      <c r="BE1526" s="10">
        <f t="shared" si="175"/>
        <v>0</v>
      </c>
      <c r="BF1526" s="12">
        <f t="shared" si="176"/>
        <v>1</v>
      </c>
      <c r="BG1526" s="12">
        <f t="shared" si="177"/>
        <v>0</v>
      </c>
      <c r="BH1526" s="9">
        <f t="shared" si="171"/>
        <v>23.02</v>
      </c>
      <c r="BI1526" s="39" t="str">
        <f t="shared" si="172"/>
        <v/>
      </c>
      <c r="BK1526" s="75"/>
    </row>
    <row r="1527" spans="1:63">
      <c r="A1527" s="2">
        <v>1524</v>
      </c>
      <c r="B1527" s="2">
        <v>2025</v>
      </c>
      <c r="C1527" s="1">
        <v>0</v>
      </c>
      <c r="D1527" s="37" t="str">
        <v>001fw00000D5AwzAAF</v>
      </c>
      <c r="E1527" s="37" t="str">
        <v>M/S SHRUTI TRADERS</v>
      </c>
      <c r="F1527" s="37" t="str">
        <v>MADHYA PRADESH</v>
      </c>
      <c r="G1527" s="37" t="str">
        <v>SAGAR</v>
      </c>
      <c r="H1527" s="37">
        <v>0</v>
      </c>
      <c r="I1527" s="37" t="str">
        <v>Global Steel</v>
      </c>
      <c r="J1527" s="37" t="str">
        <v>Rubean Luther</v>
      </c>
      <c r="K1527" s="37">
        <v>0</v>
      </c>
      <c r="L1527" s="37" t="str">
        <v>C13471</v>
      </c>
      <c r="M1527" s="37" t="str">
        <v>North</v>
      </c>
      <c r="N1527" s="2">
        <v>470441</v>
      </c>
      <c r="O1527" s="2" t="str">
        <v>23BGIPJ6352B2ZR</v>
      </c>
      <c r="P1527" s="2">
        <v>9753084222</v>
      </c>
      <c r="Q1527" s="2" t="str">
        <v>Nov'25</v>
      </c>
      <c r="R1527" s="2">
        <v>2026</v>
      </c>
      <c r="S1527" s="1">
        <v>0</v>
      </c>
      <c r="T1527" s="2">
        <v>140</v>
      </c>
      <c r="U1527" s="1">
        <v>6.4285714285714279E-2</v>
      </c>
      <c r="V1527" s="1" t="str">
        <v>Challenger</v>
      </c>
      <c r="W1527" s="1">
        <v>0</v>
      </c>
      <c r="X1527" s="1">
        <v>0</v>
      </c>
      <c r="Y1527" s="1">
        <v>0</v>
      </c>
      <c r="Z1527" s="1">
        <v>0</v>
      </c>
      <c r="AA1527" s="1">
        <v>0</v>
      </c>
      <c r="AB1527" s="1">
        <v>0</v>
      </c>
      <c r="AC1527" s="1">
        <v>0</v>
      </c>
      <c r="AD1527" s="1">
        <v>0</v>
      </c>
      <c r="AE1527" s="1">
        <v>0</v>
      </c>
      <c r="AF1527" s="1">
        <v>0</v>
      </c>
      <c r="AG1527" s="1">
        <v>0</v>
      </c>
      <c r="AH1527" s="1">
        <v>0</v>
      </c>
      <c r="AI1527" s="1">
        <v>0</v>
      </c>
      <c r="AJ1527" s="1">
        <v>0</v>
      </c>
      <c r="AK1527" s="1">
        <v>0</v>
      </c>
      <c r="AL1527" s="1">
        <v>0</v>
      </c>
      <c r="AM1527" s="1">
        <v>0</v>
      </c>
      <c r="AN1527" s="1">
        <v>0</v>
      </c>
      <c r="AO1527" s="1">
        <v>0</v>
      </c>
      <c r="AP1527" s="1">
        <v>0</v>
      </c>
      <c r="AQ1527" s="14">
        <v>0</v>
      </c>
      <c r="AR1527" s="14">
        <v>0</v>
      </c>
      <c r="AS1527" s="14">
        <v>34.92</v>
      </c>
      <c r="AT1527" s="16">
        <v>0</v>
      </c>
      <c r="AU1527" s="16">
        <v>27</v>
      </c>
      <c r="AV1527" s="16">
        <v>0</v>
      </c>
      <c r="AW1527" s="16" t="str">
        <v/>
      </c>
      <c r="AX1527" s="10">
        <f t="shared" si="168"/>
        <v>61.92</v>
      </c>
      <c r="AY1527" s="10">
        <f t="shared" si="173"/>
        <v>0</v>
      </c>
      <c r="AZ1527" s="2" t="s">
        <v>119</v>
      </c>
      <c r="BA1527" s="10">
        <f t="shared" si="169"/>
        <v>0</v>
      </c>
      <c r="BB1527" s="36" t="s">
        <v>118</v>
      </c>
      <c r="BC1527" s="39" t="str">
        <f t="shared" si="170"/>
        <v/>
      </c>
      <c r="BD1527" s="16">
        <f t="shared" si="174"/>
        <v>61.92</v>
      </c>
      <c r="BE1527" s="10">
        <f t="shared" si="175"/>
        <v>0</v>
      </c>
      <c r="BF1527" s="12">
        <f t="shared" si="176"/>
        <v>1</v>
      </c>
      <c r="BG1527" s="12">
        <f t="shared" si="177"/>
        <v>0</v>
      </c>
      <c r="BH1527" s="9">
        <f t="shared" si="171"/>
        <v>61.92</v>
      </c>
      <c r="BI1527" s="39" t="str">
        <f t="shared" si="172"/>
        <v/>
      </c>
      <c r="BK1527" s="75"/>
    </row>
    <row r="1528" spans="1:63">
      <c r="A1528" s="2">
        <v>1525</v>
      </c>
      <c r="B1528" s="2">
        <v>2025</v>
      </c>
      <c r="C1528" s="1">
        <v>0</v>
      </c>
      <c r="D1528" s="37" t="str">
        <v>001fw00000DQ5r0AAD</v>
      </c>
      <c r="E1528" s="37" t="str">
        <v>M/S SURAJMAL SHYAMSUNDER CHOKHARA</v>
      </c>
      <c r="F1528" s="37" t="str">
        <v>MADHYA PRADESH</v>
      </c>
      <c r="G1528" s="37" t="str">
        <v>KHARGONE</v>
      </c>
      <c r="H1528" s="37">
        <v>0</v>
      </c>
      <c r="I1528" s="37" t="str">
        <v>R. K. ENTERPRISES</v>
      </c>
      <c r="J1528" s="37" t="str">
        <v>Yogeshwar Richhariya</v>
      </c>
      <c r="K1528" s="37">
        <v>0</v>
      </c>
      <c r="L1528" s="37" t="str">
        <v>001J1000005ZfroIAC</v>
      </c>
      <c r="M1528" s="37" t="str">
        <v>Central</v>
      </c>
      <c r="N1528" s="2">
        <v>451111</v>
      </c>
      <c r="O1528" s="2" t="str">
        <v>23ACVPM4752E1ZF</v>
      </c>
      <c r="P1528" s="2">
        <v>9826330002</v>
      </c>
      <c r="Q1528" s="2" t="str">
        <v>Nov'25</v>
      </c>
      <c r="R1528" s="2">
        <v>2026</v>
      </c>
      <c r="S1528" s="1">
        <v>0</v>
      </c>
      <c r="T1528" s="2">
        <v>100</v>
      </c>
      <c r="U1528" s="1">
        <v>0</v>
      </c>
      <c r="V1528" s="1" t="str">
        <v>Challenger</v>
      </c>
      <c r="W1528" s="1">
        <v>0</v>
      </c>
      <c r="X1528" s="1">
        <v>0</v>
      </c>
      <c r="Y1528" s="1">
        <v>0</v>
      </c>
      <c r="Z1528" s="1">
        <v>0</v>
      </c>
      <c r="AA1528" s="1">
        <v>0</v>
      </c>
      <c r="AB1528" s="1">
        <v>0</v>
      </c>
      <c r="AC1528" s="1">
        <v>0</v>
      </c>
      <c r="AD1528" s="1">
        <v>0</v>
      </c>
      <c r="AE1528" s="1">
        <v>0</v>
      </c>
      <c r="AF1528" s="1">
        <v>0</v>
      </c>
      <c r="AG1528" s="1">
        <v>0</v>
      </c>
      <c r="AH1528" s="1">
        <v>0</v>
      </c>
      <c r="AI1528" s="1">
        <v>0</v>
      </c>
      <c r="AJ1528" s="1">
        <v>0</v>
      </c>
      <c r="AK1528" s="1">
        <v>0</v>
      </c>
      <c r="AL1528" s="1">
        <v>0</v>
      </c>
      <c r="AM1528" s="1">
        <v>0</v>
      </c>
      <c r="AN1528" s="1">
        <v>0</v>
      </c>
      <c r="AO1528" s="1">
        <v>0</v>
      </c>
      <c r="AP1528" s="1">
        <v>0</v>
      </c>
      <c r="AQ1528" s="14">
        <v>0</v>
      </c>
      <c r="AR1528" s="14">
        <v>0</v>
      </c>
      <c r="AS1528" s="14">
        <v>11.95</v>
      </c>
      <c r="AT1528" s="16">
        <v>0</v>
      </c>
      <c r="AU1528" s="16">
        <v>0</v>
      </c>
      <c r="AV1528" s="16">
        <v>0</v>
      </c>
      <c r="AW1528" s="16">
        <v>12</v>
      </c>
      <c r="AX1528" s="10">
        <f t="shared" si="168"/>
        <v>23.95</v>
      </c>
      <c r="AY1528" s="10">
        <f t="shared" si="173"/>
        <v>0</v>
      </c>
      <c r="AZ1528" s="2" t="s">
        <v>119</v>
      </c>
      <c r="BA1528" s="10">
        <f t="shared" si="169"/>
        <v>0</v>
      </c>
      <c r="BB1528" s="36" t="s">
        <v>118</v>
      </c>
      <c r="BC1528" s="39" t="str">
        <f t="shared" si="170"/>
        <v/>
      </c>
      <c r="BD1528" s="16">
        <f t="shared" si="174"/>
        <v>23.95</v>
      </c>
      <c r="BE1528" s="10">
        <f t="shared" si="175"/>
        <v>0</v>
      </c>
      <c r="BF1528" s="12">
        <f t="shared" si="176"/>
        <v>1</v>
      </c>
      <c r="BG1528" s="12">
        <f t="shared" si="177"/>
        <v>0</v>
      </c>
      <c r="BH1528" s="9">
        <f t="shared" si="171"/>
        <v>23.95</v>
      </c>
      <c r="BI1528" s="39" t="str">
        <f t="shared" si="172"/>
        <v/>
      </c>
      <c r="BK1528" s="75"/>
    </row>
    <row r="1529" spans="1:63">
      <c r="A1529" s="2">
        <v>1526</v>
      </c>
      <c r="B1529" s="2">
        <v>2025</v>
      </c>
      <c r="C1529" s="1">
        <v>0</v>
      </c>
      <c r="D1529" s="37" t="str">
        <v>001fw00000D0j2TAAR</v>
      </c>
      <c r="E1529" s="37" t="str">
        <v>A STEELMAN</v>
      </c>
      <c r="F1529" s="37" t="str">
        <v>MADHYA PRADESH</v>
      </c>
      <c r="G1529" s="37" t="str">
        <v>INDORE</v>
      </c>
      <c r="H1529" s="37">
        <v>0</v>
      </c>
      <c r="I1529" s="37" t="str">
        <v>R. K. ENTERPRISES</v>
      </c>
      <c r="J1529" s="37" t="str">
        <v>Yogeshwar Richhariya</v>
      </c>
      <c r="K1529" s="37">
        <v>0</v>
      </c>
      <c r="L1529" s="37" t="str">
        <v>001J1000005ZfroIAC</v>
      </c>
      <c r="M1529" s="37" t="str">
        <v>Central</v>
      </c>
      <c r="N1529" s="2">
        <v>452010</v>
      </c>
      <c r="O1529" s="2" t="str">
        <v>23AFZPD9797H1ZL</v>
      </c>
      <c r="P1529" s="2">
        <v>9425081552</v>
      </c>
      <c r="Q1529" s="2" t="str">
        <v>Nov'25</v>
      </c>
      <c r="R1529" s="2">
        <v>2026</v>
      </c>
      <c r="S1529" s="1">
        <v>0</v>
      </c>
      <c r="T1529" s="2">
        <v>100</v>
      </c>
      <c r="U1529" s="1">
        <v>1.6666666666666666E-3</v>
      </c>
      <c r="V1529" s="1" t="str">
        <v>Challenger</v>
      </c>
      <c r="W1529" s="1">
        <v>0</v>
      </c>
      <c r="X1529" s="1">
        <v>0</v>
      </c>
      <c r="Y1529" s="1">
        <v>0</v>
      </c>
      <c r="Z1529" s="1">
        <v>0</v>
      </c>
      <c r="AA1529" s="1">
        <v>0</v>
      </c>
      <c r="AB1529" s="1">
        <v>0</v>
      </c>
      <c r="AC1529" s="1">
        <v>0</v>
      </c>
      <c r="AD1529" s="1">
        <v>0</v>
      </c>
      <c r="AE1529" s="1">
        <v>0</v>
      </c>
      <c r="AF1529" s="1">
        <v>0</v>
      </c>
      <c r="AG1529" s="1">
        <v>0</v>
      </c>
      <c r="AH1529" s="1">
        <v>0</v>
      </c>
      <c r="AI1529" s="1">
        <v>0</v>
      </c>
      <c r="AJ1529" s="1">
        <v>0</v>
      </c>
      <c r="AK1529" s="1">
        <v>0</v>
      </c>
      <c r="AL1529" s="1">
        <v>0</v>
      </c>
      <c r="AM1529" s="1">
        <v>0</v>
      </c>
      <c r="AN1529" s="1">
        <v>0</v>
      </c>
      <c r="AO1529" s="1">
        <v>0</v>
      </c>
      <c r="AP1529" s="1">
        <v>0</v>
      </c>
      <c r="AQ1529" s="14">
        <v>0</v>
      </c>
      <c r="AR1529" s="14">
        <v>0</v>
      </c>
      <c r="AS1529" s="14">
        <v>1.5</v>
      </c>
      <c r="AT1529" s="16">
        <v>0</v>
      </c>
      <c r="AU1529" s="16">
        <v>0</v>
      </c>
      <c r="AV1529" s="16">
        <v>0.5</v>
      </c>
      <c r="AW1529" s="16" t="str">
        <v/>
      </c>
      <c r="AX1529" s="10">
        <f t="shared" si="168"/>
        <v>2</v>
      </c>
      <c r="AY1529" s="10">
        <f t="shared" si="173"/>
        <v>0</v>
      </c>
      <c r="AZ1529" s="2" t="s">
        <v>119</v>
      </c>
      <c r="BA1529" s="10">
        <f t="shared" si="169"/>
        <v>0</v>
      </c>
      <c r="BB1529" s="36" t="s">
        <v>118</v>
      </c>
      <c r="BC1529" s="39" t="str">
        <f t="shared" si="170"/>
        <v/>
      </c>
      <c r="BD1529" s="16">
        <f t="shared" si="174"/>
        <v>2</v>
      </c>
      <c r="BE1529" s="10">
        <f t="shared" si="175"/>
        <v>0</v>
      </c>
      <c r="BF1529" s="12">
        <f t="shared" si="176"/>
        <v>1</v>
      </c>
      <c r="BG1529" s="12">
        <f t="shared" si="177"/>
        <v>0</v>
      </c>
      <c r="BH1529" s="9">
        <f t="shared" si="171"/>
        <v>2</v>
      </c>
      <c r="BI1529" s="39" t="str">
        <f t="shared" si="172"/>
        <v/>
      </c>
      <c r="BK1529" s="75"/>
    </row>
    <row r="1530" spans="1:63">
      <c r="A1530" s="2">
        <v>1527</v>
      </c>
      <c r="B1530" s="2">
        <v>2025</v>
      </c>
      <c r="C1530" s="1">
        <v>0</v>
      </c>
      <c r="D1530" s="37" t="str">
        <v>001J100000Vln9aIAB</v>
      </c>
      <c r="E1530" s="37" t="str">
        <v>NEW SUMI HARDWARE</v>
      </c>
      <c r="F1530" s="37" t="str">
        <v>WEST BENGAL</v>
      </c>
      <c r="G1530" s="37" t="str">
        <v>MURSHIDABAD</v>
      </c>
      <c r="H1530" s="37">
        <v>0</v>
      </c>
      <c r="I1530" s="37" t="str">
        <v>CHANDRA TRADERS</v>
      </c>
      <c r="J1530" s="37" t="str">
        <v>Shirshendu saha</v>
      </c>
      <c r="K1530" s="37">
        <v>0</v>
      </c>
      <c r="L1530" s="37" t="str">
        <v>001J100000RyPTBIA3</v>
      </c>
      <c r="M1530" s="37" t="str">
        <v>East</v>
      </c>
      <c r="N1530" s="2">
        <v>742226</v>
      </c>
      <c r="O1530" s="2" t="str">
        <v>19EFPPS3907N1ZG</v>
      </c>
      <c r="P1530" s="2">
        <v>8777509540</v>
      </c>
      <c r="Q1530" s="2" t="str">
        <v>Nov'25</v>
      </c>
      <c r="R1530" s="2">
        <v>2026</v>
      </c>
      <c r="S1530" s="1">
        <v>0</v>
      </c>
      <c r="T1530" s="2">
        <v>550</v>
      </c>
      <c r="U1530" s="1">
        <v>6.0606060606060606E-3</v>
      </c>
      <c r="V1530" s="1" t="str">
        <v>Alien</v>
      </c>
      <c r="W1530" s="1">
        <v>0</v>
      </c>
      <c r="X1530" s="1">
        <v>0</v>
      </c>
      <c r="Y1530" s="1">
        <v>0</v>
      </c>
      <c r="Z1530" s="1">
        <v>0</v>
      </c>
      <c r="AA1530" s="1">
        <v>0</v>
      </c>
      <c r="AB1530" s="1">
        <v>0</v>
      </c>
      <c r="AC1530" s="1">
        <v>0</v>
      </c>
      <c r="AD1530" s="1">
        <v>0</v>
      </c>
      <c r="AE1530" s="1">
        <v>0</v>
      </c>
      <c r="AF1530" s="1">
        <v>0</v>
      </c>
      <c r="AG1530" s="1">
        <v>0</v>
      </c>
      <c r="AH1530" s="1">
        <v>0</v>
      </c>
      <c r="AI1530" s="1">
        <v>0</v>
      </c>
      <c r="AJ1530" s="1">
        <v>0</v>
      </c>
      <c r="AK1530" s="1">
        <v>0</v>
      </c>
      <c r="AL1530" s="1">
        <v>0</v>
      </c>
      <c r="AM1530" s="1">
        <v>0</v>
      </c>
      <c r="AN1530" s="1">
        <v>0</v>
      </c>
      <c r="AO1530" s="1">
        <v>0</v>
      </c>
      <c r="AP1530" s="1">
        <v>0</v>
      </c>
      <c r="AQ1530" s="14">
        <v>0</v>
      </c>
      <c r="AR1530" s="14">
        <v>0</v>
      </c>
      <c r="AS1530" s="14">
        <v>10</v>
      </c>
      <c r="AT1530" s="16">
        <v>0</v>
      </c>
      <c r="AU1530" s="16">
        <v>10</v>
      </c>
      <c r="AV1530" s="16">
        <v>0</v>
      </c>
      <c r="AW1530" s="16" t="str">
        <v/>
      </c>
      <c r="AX1530" s="10">
        <f t="shared" si="168"/>
        <v>20</v>
      </c>
      <c r="AY1530" s="10">
        <f t="shared" si="173"/>
        <v>0</v>
      </c>
      <c r="AZ1530" s="2" t="s">
        <v>119</v>
      </c>
      <c r="BA1530" s="10">
        <f t="shared" si="169"/>
        <v>0</v>
      </c>
      <c r="BB1530" s="36" t="s">
        <v>118</v>
      </c>
      <c r="BC1530" s="39" t="str">
        <f t="shared" si="170"/>
        <v/>
      </c>
      <c r="BD1530" s="16">
        <f t="shared" si="174"/>
        <v>20</v>
      </c>
      <c r="BE1530" s="10">
        <f t="shared" si="175"/>
        <v>0</v>
      </c>
      <c r="BF1530" s="12">
        <f t="shared" si="176"/>
        <v>1</v>
      </c>
      <c r="BG1530" s="12">
        <f t="shared" si="177"/>
        <v>0</v>
      </c>
      <c r="BH1530" s="9">
        <f t="shared" si="171"/>
        <v>20</v>
      </c>
      <c r="BI1530" s="39" t="str">
        <f t="shared" si="172"/>
        <v/>
      </c>
      <c r="BK1530" s="75"/>
    </row>
    <row r="1531" spans="1:63">
      <c r="A1531" s="2">
        <v>1528</v>
      </c>
      <c r="B1531" s="2">
        <v>2025</v>
      </c>
      <c r="C1531" s="1">
        <v>0</v>
      </c>
      <c r="D1531" s="37" t="str">
        <v>001fw00000CgOwhAAF</v>
      </c>
      <c r="E1531" s="37" t="str">
        <v>WASIM ENTERPRISE</v>
      </c>
      <c r="F1531" s="37" t="str">
        <v>WEST BENGAL</v>
      </c>
      <c r="G1531" s="37" t="str">
        <v>MALDAH</v>
      </c>
      <c r="H1531" s="37">
        <v>0</v>
      </c>
      <c r="I1531" s="37" t="str">
        <v>MAHESHWARI TRADERS</v>
      </c>
      <c r="J1531" s="37" t="str">
        <v>Partha Mondal</v>
      </c>
      <c r="K1531" s="37">
        <v>0</v>
      </c>
      <c r="L1531" s="37" t="str">
        <v>001J100000Vo7AiIAJ</v>
      </c>
      <c r="M1531" s="37" t="str">
        <v>East</v>
      </c>
      <c r="N1531" s="2">
        <v>732125</v>
      </c>
      <c r="O1531" s="2" t="str">
        <v>19FLFPR3236E1ZY</v>
      </c>
      <c r="P1531" s="2">
        <v>8927605464</v>
      </c>
      <c r="Q1531" s="2" t="str">
        <v>Nov'25</v>
      </c>
      <c r="R1531" s="2">
        <v>2026</v>
      </c>
      <c r="S1531" s="1">
        <v>0</v>
      </c>
      <c r="T1531" s="2">
        <v>90</v>
      </c>
      <c r="U1531" s="1">
        <v>0</v>
      </c>
      <c r="V1531" s="1" t="str">
        <v>Challenger</v>
      </c>
      <c r="W1531" s="1">
        <v>0</v>
      </c>
      <c r="X1531" s="1">
        <v>0</v>
      </c>
      <c r="Y1531" s="1">
        <v>0</v>
      </c>
      <c r="Z1531" s="1">
        <v>0</v>
      </c>
      <c r="AA1531" s="1">
        <v>0</v>
      </c>
      <c r="AB1531" s="1">
        <v>0</v>
      </c>
      <c r="AC1531" s="1">
        <v>0</v>
      </c>
      <c r="AD1531" s="1">
        <v>0</v>
      </c>
      <c r="AE1531" s="1">
        <v>0</v>
      </c>
      <c r="AF1531" s="1">
        <v>0</v>
      </c>
      <c r="AG1531" s="1">
        <v>0</v>
      </c>
      <c r="AH1531" s="1">
        <v>0</v>
      </c>
      <c r="AI1531" s="1">
        <v>0</v>
      </c>
      <c r="AJ1531" s="1">
        <v>0</v>
      </c>
      <c r="AK1531" s="1">
        <v>0</v>
      </c>
      <c r="AL1531" s="1">
        <v>0</v>
      </c>
      <c r="AM1531" s="1">
        <v>0</v>
      </c>
      <c r="AN1531" s="1">
        <v>0</v>
      </c>
      <c r="AO1531" s="1">
        <v>0</v>
      </c>
      <c r="AP1531" s="1">
        <v>0</v>
      </c>
      <c r="AQ1531" s="14">
        <v>0</v>
      </c>
      <c r="AR1531" s="14">
        <v>0</v>
      </c>
      <c r="AS1531" s="14">
        <v>10</v>
      </c>
      <c r="AT1531" s="16">
        <v>0</v>
      </c>
      <c r="AU1531" s="16">
        <v>0</v>
      </c>
      <c r="AV1531" s="16">
        <v>0</v>
      </c>
      <c r="AW1531" s="16" t="str">
        <v/>
      </c>
      <c r="AX1531" s="10">
        <f t="shared" si="168"/>
        <v>10</v>
      </c>
      <c r="AY1531" s="10">
        <f t="shared" si="173"/>
        <v>0</v>
      </c>
      <c r="AZ1531" s="2" t="s">
        <v>119</v>
      </c>
      <c r="BA1531" s="10">
        <f t="shared" si="169"/>
        <v>0</v>
      </c>
      <c r="BB1531" s="36" t="s">
        <v>118</v>
      </c>
      <c r="BC1531" s="39" t="str">
        <f t="shared" si="170"/>
        <v/>
      </c>
      <c r="BD1531" s="16">
        <f t="shared" si="174"/>
        <v>10</v>
      </c>
      <c r="BE1531" s="10">
        <f t="shared" si="175"/>
        <v>0</v>
      </c>
      <c r="BF1531" s="12">
        <f t="shared" si="176"/>
        <v>1</v>
      </c>
      <c r="BG1531" s="12">
        <f t="shared" si="177"/>
        <v>0</v>
      </c>
      <c r="BH1531" s="9">
        <f t="shared" si="171"/>
        <v>10</v>
      </c>
      <c r="BI1531" s="39" t="str">
        <f t="shared" si="172"/>
        <v/>
      </c>
      <c r="BK1531" s="75"/>
    </row>
    <row r="1532" spans="1:63">
      <c r="A1532" s="2">
        <v>1529</v>
      </c>
      <c r="B1532" s="2">
        <v>2025</v>
      </c>
      <c r="C1532" s="1">
        <v>0</v>
      </c>
      <c r="D1532" s="37" t="str">
        <v>001fw00000DNxPiAAL</v>
      </c>
      <c r="E1532" s="37" t="str">
        <v>M/S SHYAM CYCLE STORE</v>
      </c>
      <c r="F1532" s="37" t="str">
        <v>ODISHA</v>
      </c>
      <c r="G1532" s="37" t="str">
        <v>NABARANGPUR</v>
      </c>
      <c r="H1532" s="37">
        <v>0</v>
      </c>
      <c r="I1532" s="37" t="str">
        <v>SACHDEVA ISPAT PVT LTD</v>
      </c>
      <c r="J1532" s="37" t="str">
        <v>Amit Behera</v>
      </c>
      <c r="K1532" s="37">
        <v>0</v>
      </c>
      <c r="L1532" s="37" t="str">
        <v>C12823</v>
      </c>
      <c r="M1532" s="37" t="str">
        <v>Central</v>
      </c>
      <c r="N1532" s="2">
        <v>764076</v>
      </c>
      <c r="O1532" s="2" t="str">
        <v>21APYPS8364N1ZS</v>
      </c>
      <c r="P1532" s="2">
        <v>9437642966</v>
      </c>
      <c r="Q1532" s="2" t="str">
        <v>Nov'25</v>
      </c>
      <c r="R1532" s="2">
        <v>2026</v>
      </c>
      <c r="S1532" s="1">
        <v>0</v>
      </c>
      <c r="T1532" s="2">
        <v>400</v>
      </c>
      <c r="U1532" s="1">
        <v>2.0008333333333329E-2</v>
      </c>
      <c r="V1532" s="1" t="str">
        <v>Alien</v>
      </c>
      <c r="W1532" s="1">
        <v>0</v>
      </c>
      <c r="X1532" s="1">
        <v>0</v>
      </c>
      <c r="Y1532" s="1">
        <v>0</v>
      </c>
      <c r="Z1532" s="1">
        <v>0</v>
      </c>
      <c r="AA1532" s="1">
        <v>0</v>
      </c>
      <c r="AB1532" s="1">
        <v>0</v>
      </c>
      <c r="AC1532" s="1">
        <v>0</v>
      </c>
      <c r="AD1532" s="1">
        <v>0</v>
      </c>
      <c r="AE1532" s="1">
        <v>0</v>
      </c>
      <c r="AF1532" s="1">
        <v>0</v>
      </c>
      <c r="AG1532" s="1">
        <v>0</v>
      </c>
      <c r="AH1532" s="1">
        <v>0</v>
      </c>
      <c r="AI1532" s="1">
        <v>0</v>
      </c>
      <c r="AJ1532" s="1">
        <v>0</v>
      </c>
      <c r="AK1532" s="1">
        <v>0</v>
      </c>
      <c r="AL1532" s="1">
        <v>0</v>
      </c>
      <c r="AM1532" s="1">
        <v>0</v>
      </c>
      <c r="AN1532" s="1">
        <v>0</v>
      </c>
      <c r="AO1532" s="1">
        <v>0</v>
      </c>
      <c r="AP1532" s="1">
        <v>0</v>
      </c>
      <c r="AQ1532" s="14">
        <v>0</v>
      </c>
      <c r="AR1532" s="14">
        <v>0</v>
      </c>
      <c r="AS1532" s="14">
        <v>11.73</v>
      </c>
      <c r="AT1532" s="16">
        <v>12.01</v>
      </c>
      <c r="AU1532" s="16">
        <v>12</v>
      </c>
      <c r="AV1532" s="16">
        <v>0</v>
      </c>
      <c r="AW1532" s="16" t="str">
        <v/>
      </c>
      <c r="AX1532" s="10">
        <f t="shared" si="168"/>
        <v>35.74</v>
      </c>
      <c r="AY1532" s="10">
        <f t="shared" si="173"/>
        <v>0</v>
      </c>
      <c r="AZ1532" s="2" t="s">
        <v>119</v>
      </c>
      <c r="BA1532" s="10">
        <f t="shared" si="169"/>
        <v>0</v>
      </c>
      <c r="BB1532" s="36" t="s">
        <v>118</v>
      </c>
      <c r="BC1532" s="39" t="str">
        <f t="shared" si="170"/>
        <v/>
      </c>
      <c r="BD1532" s="16">
        <f t="shared" si="174"/>
        <v>35.74</v>
      </c>
      <c r="BE1532" s="10">
        <f t="shared" si="175"/>
        <v>0</v>
      </c>
      <c r="BF1532" s="12">
        <f t="shared" si="176"/>
        <v>1</v>
      </c>
      <c r="BG1532" s="12">
        <f t="shared" si="177"/>
        <v>0</v>
      </c>
      <c r="BH1532" s="9">
        <f t="shared" si="171"/>
        <v>35.74</v>
      </c>
      <c r="BI1532" s="39" t="str">
        <f t="shared" si="172"/>
        <v/>
      </c>
      <c r="BK1532" s="75"/>
    </row>
    <row r="1533" spans="1:63">
      <c r="A1533" s="2">
        <v>1530</v>
      </c>
      <c r="B1533" s="2">
        <v>2025</v>
      </c>
      <c r="C1533" s="1">
        <v>0</v>
      </c>
      <c r="D1533" s="37" t="str">
        <v>001J1000006TDs4IAG</v>
      </c>
      <c r="E1533" s="37" t="str">
        <v>ZAFAR TRADING COMPANY</v>
      </c>
      <c r="F1533" s="37" t="str">
        <v>BIHAR</v>
      </c>
      <c r="G1533" s="37" t="str">
        <v>GAYA</v>
      </c>
      <c r="H1533" s="37" t="str">
        <v>Gaya</v>
      </c>
      <c r="I1533" s="37" t="str">
        <v>KHARAKIA METALS PRIVATE LIMITED</v>
      </c>
      <c r="J1533" s="37" t="str">
        <v>Harnish Parmar</v>
      </c>
      <c r="K1533" s="37">
        <v>0</v>
      </c>
      <c r="L1533" s="37" t="str">
        <v>001J100000VnUoRIAV</v>
      </c>
      <c r="M1533" s="37" t="str">
        <v>East</v>
      </c>
      <c r="N1533" s="2">
        <v>823001</v>
      </c>
      <c r="O1533" s="2" t="str">
        <v>10AACPZ3503D2ZA</v>
      </c>
      <c r="P1533" s="2">
        <v>9934023959</v>
      </c>
      <c r="Q1533" s="2" t="str">
        <v>Nov'25</v>
      </c>
      <c r="R1533" s="2">
        <v>2026</v>
      </c>
      <c r="S1533" s="1">
        <v>0</v>
      </c>
      <c r="T1533" s="2">
        <v>2000</v>
      </c>
      <c r="U1533" s="1">
        <v>7.0000000000000001E-3</v>
      </c>
      <c r="V1533" s="1" t="str">
        <v>Alien</v>
      </c>
      <c r="W1533" s="1">
        <v>0</v>
      </c>
      <c r="X1533" s="1">
        <v>0</v>
      </c>
      <c r="Y1533" s="1">
        <v>0</v>
      </c>
      <c r="Z1533" s="1">
        <v>0</v>
      </c>
      <c r="AA1533" s="1">
        <v>0</v>
      </c>
      <c r="AB1533" s="1">
        <v>0</v>
      </c>
      <c r="AC1533" s="1">
        <v>0</v>
      </c>
      <c r="AD1533" s="1">
        <v>0</v>
      </c>
      <c r="AE1533" s="1">
        <v>0</v>
      </c>
      <c r="AF1533" s="1">
        <v>0</v>
      </c>
      <c r="AG1533" s="1">
        <v>0</v>
      </c>
      <c r="AH1533" s="1">
        <v>0</v>
      </c>
      <c r="AI1533" s="1">
        <v>0</v>
      </c>
      <c r="AJ1533" s="1">
        <v>0</v>
      </c>
      <c r="AK1533" s="1">
        <v>0</v>
      </c>
      <c r="AL1533" s="1">
        <v>0</v>
      </c>
      <c r="AM1533" s="1">
        <v>0</v>
      </c>
      <c r="AN1533" s="1">
        <v>0</v>
      </c>
      <c r="AO1533" s="1">
        <v>0</v>
      </c>
      <c r="AP1533" s="1">
        <v>0</v>
      </c>
      <c r="AQ1533" s="14">
        <v>0</v>
      </c>
      <c r="AR1533" s="14">
        <v>0</v>
      </c>
      <c r="AS1533" s="14">
        <v>30.13</v>
      </c>
      <c r="AT1533" s="16">
        <v>0</v>
      </c>
      <c r="AU1533" s="16">
        <v>42</v>
      </c>
      <c r="AV1533" s="16">
        <v>0</v>
      </c>
      <c r="AW1533" s="16" t="str">
        <v/>
      </c>
      <c r="AX1533" s="10">
        <f t="shared" si="168"/>
        <v>72.13</v>
      </c>
      <c r="AY1533" s="10">
        <f t="shared" si="173"/>
        <v>0</v>
      </c>
      <c r="AZ1533" s="2" t="s">
        <v>119</v>
      </c>
      <c r="BA1533" s="10">
        <f t="shared" si="169"/>
        <v>0</v>
      </c>
      <c r="BB1533" s="36" t="s">
        <v>118</v>
      </c>
      <c r="BC1533" s="39" t="str">
        <f t="shared" si="170"/>
        <v/>
      </c>
      <c r="BD1533" s="16">
        <f t="shared" si="174"/>
        <v>72.13</v>
      </c>
      <c r="BE1533" s="10">
        <f t="shared" si="175"/>
        <v>0</v>
      </c>
      <c r="BF1533" s="12">
        <f t="shared" si="176"/>
        <v>1</v>
      </c>
      <c r="BG1533" s="12">
        <f t="shared" si="177"/>
        <v>0</v>
      </c>
      <c r="BH1533" s="9">
        <f t="shared" si="171"/>
        <v>72.13</v>
      </c>
      <c r="BI1533" s="39" t="str">
        <f t="shared" si="172"/>
        <v/>
      </c>
      <c r="BK1533" s="75"/>
    </row>
    <row r="1534" spans="1:63">
      <c r="A1534" s="2">
        <v>1531</v>
      </c>
      <c r="B1534" s="2">
        <v>2025</v>
      </c>
      <c r="C1534" s="1">
        <v>0</v>
      </c>
      <c r="D1534" s="37" t="str">
        <v>001fw000008ZHscAAG</v>
      </c>
      <c r="E1534" s="37" t="str">
        <v>GURU KRIPA IRON AND CEMENT STORE</v>
      </c>
      <c r="F1534" s="37" t="str">
        <v>PUNJAB</v>
      </c>
      <c r="G1534" s="37" t="str">
        <v>MANSA</v>
      </c>
      <c r="H1534" s="37">
        <v>0</v>
      </c>
      <c r="I1534" s="37" t="str">
        <v>RAMDOOT UDHYOG PRIVATE LIMITED</v>
      </c>
      <c r="J1534" s="37" t="str">
        <v>Sonu Kumar</v>
      </c>
      <c r="K1534" s="37">
        <v>0</v>
      </c>
      <c r="L1534" s="37" t="str">
        <v>C13168</v>
      </c>
      <c r="M1534" s="37" t="str">
        <v>North</v>
      </c>
      <c r="N1534" s="2">
        <v>151505</v>
      </c>
      <c r="O1534" s="2" t="str">
        <v>03ABDFG0762F1ZW</v>
      </c>
      <c r="P1534" s="2">
        <v>8284078057</v>
      </c>
      <c r="Q1534" s="2" t="str">
        <v>Nov'25</v>
      </c>
      <c r="R1534" s="2">
        <v>2026</v>
      </c>
      <c r="S1534" s="1">
        <v>0</v>
      </c>
      <c r="T1534" s="2">
        <v>30</v>
      </c>
      <c r="U1534" s="1">
        <v>0</v>
      </c>
      <c r="V1534" s="1" t="str">
        <v>Minor</v>
      </c>
      <c r="W1534" s="1">
        <v>0</v>
      </c>
      <c r="X1534" s="1">
        <v>0</v>
      </c>
      <c r="Y1534" s="1">
        <v>0</v>
      </c>
      <c r="Z1534" s="1">
        <v>0</v>
      </c>
      <c r="AA1534" s="1">
        <v>0</v>
      </c>
      <c r="AB1534" s="1">
        <v>0</v>
      </c>
      <c r="AC1534" s="1">
        <v>0</v>
      </c>
      <c r="AD1534" s="1">
        <v>0</v>
      </c>
      <c r="AE1534" s="1">
        <v>0</v>
      </c>
      <c r="AF1534" s="1">
        <v>0</v>
      </c>
      <c r="AG1534" s="1">
        <v>0</v>
      </c>
      <c r="AH1534" s="1">
        <v>0</v>
      </c>
      <c r="AI1534" s="1">
        <v>0</v>
      </c>
      <c r="AJ1534" s="1">
        <v>0</v>
      </c>
      <c r="AK1534" s="1">
        <v>0</v>
      </c>
      <c r="AL1534" s="1">
        <v>0</v>
      </c>
      <c r="AM1534" s="1">
        <v>0</v>
      </c>
      <c r="AN1534" s="1">
        <v>0</v>
      </c>
      <c r="AO1534" s="1">
        <v>0</v>
      </c>
      <c r="AP1534" s="1">
        <v>0</v>
      </c>
      <c r="AQ1534" s="14">
        <v>0</v>
      </c>
      <c r="AR1534" s="14">
        <v>0</v>
      </c>
      <c r="AS1534" s="14">
        <v>11.96</v>
      </c>
      <c r="AT1534" s="16">
        <v>0</v>
      </c>
      <c r="AU1534" s="16">
        <v>0</v>
      </c>
      <c r="AV1534" s="16">
        <v>0</v>
      </c>
      <c r="AW1534" s="16" t="str">
        <v/>
      </c>
      <c r="AX1534" s="10">
        <f t="shared" si="168"/>
        <v>11.96</v>
      </c>
      <c r="AY1534" s="10">
        <f t="shared" si="173"/>
        <v>0</v>
      </c>
      <c r="AZ1534" s="2" t="s">
        <v>119</v>
      </c>
      <c r="BA1534" s="10">
        <f t="shared" si="169"/>
        <v>0</v>
      </c>
      <c r="BB1534" s="36" t="s">
        <v>118</v>
      </c>
      <c r="BC1534" s="39" t="str">
        <f t="shared" si="170"/>
        <v/>
      </c>
      <c r="BD1534" s="16">
        <f t="shared" si="174"/>
        <v>11.96</v>
      </c>
      <c r="BE1534" s="10">
        <f t="shared" si="175"/>
        <v>0</v>
      </c>
      <c r="BF1534" s="12">
        <f t="shared" si="176"/>
        <v>1</v>
      </c>
      <c r="BG1534" s="12">
        <f t="shared" si="177"/>
        <v>0</v>
      </c>
      <c r="BH1534" s="9">
        <f t="shared" si="171"/>
        <v>11.96</v>
      </c>
      <c r="BI1534" s="39" t="str">
        <f t="shared" si="172"/>
        <v/>
      </c>
      <c r="BK1534" s="75"/>
    </row>
    <row r="1535" spans="1:63">
      <c r="A1535" s="2">
        <v>1532</v>
      </c>
      <c r="B1535" s="2">
        <v>2025</v>
      </c>
      <c r="C1535" s="1">
        <v>0</v>
      </c>
      <c r="D1535" s="37" t="str">
        <v>001fw00000DfPuEAAV</v>
      </c>
      <c r="E1535" s="37" t="str">
        <v>DILBAG SINGH AND COMPANY</v>
      </c>
      <c r="F1535" s="37" t="str">
        <v>HARYANA</v>
      </c>
      <c r="G1535" s="37" t="str">
        <v>SIRSA</v>
      </c>
      <c r="H1535" s="37">
        <v>0</v>
      </c>
      <c r="I1535" s="37" t="str">
        <v>PAL CEMENT AND STEEL PVT. LTD.</v>
      </c>
      <c r="J1535" s="37" t="str">
        <v>Varun Arora</v>
      </c>
      <c r="K1535" s="37">
        <v>0</v>
      </c>
      <c r="L1535" s="37" t="str">
        <v>C12827</v>
      </c>
      <c r="M1535" s="37" t="str">
        <v>North</v>
      </c>
      <c r="N1535" s="2">
        <v>125055</v>
      </c>
      <c r="O1535" s="2" t="str">
        <v>06CIOPS2446G2ZX</v>
      </c>
      <c r="P1535" s="2">
        <v>9050099978</v>
      </c>
      <c r="Q1535" s="2" t="str">
        <v>Nov'25</v>
      </c>
      <c r="R1535" s="2">
        <v>2026</v>
      </c>
      <c r="S1535" s="1">
        <v>0</v>
      </c>
      <c r="T1535" s="2">
        <v>20</v>
      </c>
      <c r="U1535" s="1">
        <v>0.36650000000000005</v>
      </c>
      <c r="V1535" s="1" t="str">
        <v>Friendly</v>
      </c>
      <c r="W1535" s="1">
        <v>0</v>
      </c>
      <c r="X1535" s="1">
        <v>0</v>
      </c>
      <c r="Y1535" s="1">
        <v>0</v>
      </c>
      <c r="Z1535" s="1">
        <v>0</v>
      </c>
      <c r="AA1535" s="1">
        <v>0</v>
      </c>
      <c r="AB1535" s="1">
        <v>0</v>
      </c>
      <c r="AC1535" s="1">
        <v>0</v>
      </c>
      <c r="AD1535" s="1">
        <v>0</v>
      </c>
      <c r="AE1535" s="1">
        <v>0</v>
      </c>
      <c r="AF1535" s="1">
        <v>0</v>
      </c>
      <c r="AG1535" s="1">
        <v>0</v>
      </c>
      <c r="AH1535" s="1">
        <v>0</v>
      </c>
      <c r="AI1535" s="1">
        <v>0</v>
      </c>
      <c r="AJ1535" s="1">
        <v>0</v>
      </c>
      <c r="AK1535" s="1">
        <v>0</v>
      </c>
      <c r="AL1535" s="1">
        <v>0</v>
      </c>
      <c r="AM1535" s="1">
        <v>0</v>
      </c>
      <c r="AN1535" s="1">
        <v>0</v>
      </c>
      <c r="AO1535" s="1">
        <v>0</v>
      </c>
      <c r="AP1535" s="1">
        <v>0</v>
      </c>
      <c r="AQ1535" s="14">
        <v>0</v>
      </c>
      <c r="AR1535" s="14">
        <v>0</v>
      </c>
      <c r="AS1535" s="14">
        <v>13.5</v>
      </c>
      <c r="AT1535" s="16">
        <v>9.99</v>
      </c>
      <c r="AU1535" s="16">
        <v>12</v>
      </c>
      <c r="AV1535" s="16">
        <v>0</v>
      </c>
      <c r="AW1535" s="16" t="str">
        <v/>
      </c>
      <c r="AX1535" s="10">
        <f t="shared" si="168"/>
        <v>35.49</v>
      </c>
      <c r="AY1535" s="10">
        <f t="shared" si="173"/>
        <v>0</v>
      </c>
      <c r="AZ1535" s="2" t="s">
        <v>119</v>
      </c>
      <c r="BA1535" s="10">
        <f t="shared" si="169"/>
        <v>0</v>
      </c>
      <c r="BB1535" s="36" t="s">
        <v>118</v>
      </c>
      <c r="BC1535" s="39" t="str">
        <f t="shared" si="170"/>
        <v/>
      </c>
      <c r="BD1535" s="16">
        <f t="shared" si="174"/>
        <v>35.49</v>
      </c>
      <c r="BE1535" s="10">
        <f t="shared" si="175"/>
        <v>0</v>
      </c>
      <c r="BF1535" s="12">
        <f t="shared" si="176"/>
        <v>1</v>
      </c>
      <c r="BG1535" s="12">
        <f t="shared" si="177"/>
        <v>0</v>
      </c>
      <c r="BH1535" s="9">
        <f t="shared" si="171"/>
        <v>35.49</v>
      </c>
      <c r="BI1535" s="39" t="str">
        <f t="shared" si="172"/>
        <v/>
      </c>
      <c r="BK1535" s="75"/>
    </row>
    <row r="1536" spans="1:63">
      <c r="A1536" s="2">
        <v>1533</v>
      </c>
      <c r="B1536" s="2">
        <v>2025</v>
      </c>
      <c r="C1536" s="1">
        <v>0</v>
      </c>
      <c r="D1536" s="37" t="str">
        <v>001fw00000E2I7GAAV</v>
      </c>
      <c r="E1536" s="37" t="str">
        <v>M/S KRISHNA SALES AND CONTRACTOR</v>
      </c>
      <c r="F1536" s="37" t="str">
        <v>UTTAR PRADESH</v>
      </c>
      <c r="G1536" s="37" t="str">
        <v>GAUTAM BUDDHA NAGAR</v>
      </c>
      <c r="H1536" s="37">
        <v>0</v>
      </c>
      <c r="I1536" s="37" t="str">
        <v>OPTRIX INFRA LLP</v>
      </c>
      <c r="J1536" s="37" t="str">
        <v>Dinesh Mohan</v>
      </c>
      <c r="K1536" s="37">
        <v>0</v>
      </c>
      <c r="L1536" s="37" t="str">
        <v>001J100000PJG7oIAH</v>
      </c>
      <c r="M1536" s="37" t="str">
        <v>North</v>
      </c>
      <c r="N1536" s="2">
        <v>201301</v>
      </c>
      <c r="O1536" s="2" t="str">
        <v>09AITPM3611L1ZR</v>
      </c>
      <c r="P1536" s="2">
        <v>9149178103</v>
      </c>
      <c r="Q1536" s="2" t="str">
        <v>Nov'25</v>
      </c>
      <c r="R1536" s="2">
        <v>2026</v>
      </c>
      <c r="S1536" s="1">
        <v>0</v>
      </c>
      <c r="T1536" s="2" t="str">
        <v/>
      </c>
      <c r="U1536" s="1">
        <v>0</v>
      </c>
      <c r="V1536" s="1" t="str">
        <v>Potential Not updated</v>
      </c>
      <c r="W1536" s="1">
        <v>0</v>
      </c>
      <c r="X1536" s="1">
        <v>0</v>
      </c>
      <c r="Y1536" s="1">
        <v>0</v>
      </c>
      <c r="Z1536" s="1">
        <v>0</v>
      </c>
      <c r="AA1536" s="1">
        <v>0</v>
      </c>
      <c r="AB1536" s="1">
        <v>0</v>
      </c>
      <c r="AC1536" s="1">
        <v>0</v>
      </c>
      <c r="AD1536" s="1">
        <v>0</v>
      </c>
      <c r="AE1536" s="1">
        <v>0</v>
      </c>
      <c r="AF1536" s="1">
        <v>0</v>
      </c>
      <c r="AG1536" s="1">
        <v>0</v>
      </c>
      <c r="AH1536" s="1">
        <v>0</v>
      </c>
      <c r="AI1536" s="1">
        <v>0</v>
      </c>
      <c r="AJ1536" s="1">
        <v>0</v>
      </c>
      <c r="AK1536" s="1">
        <v>0</v>
      </c>
      <c r="AL1536" s="1">
        <v>0</v>
      </c>
      <c r="AM1536" s="1">
        <v>0</v>
      </c>
      <c r="AN1536" s="1">
        <v>0</v>
      </c>
      <c r="AO1536" s="1">
        <v>0</v>
      </c>
      <c r="AP1536" s="1">
        <v>0</v>
      </c>
      <c r="AQ1536" s="14">
        <v>0</v>
      </c>
      <c r="AR1536" s="14">
        <v>0</v>
      </c>
      <c r="AS1536" s="14">
        <v>30</v>
      </c>
      <c r="AT1536" s="16">
        <v>0</v>
      </c>
      <c r="AU1536" s="16">
        <v>39</v>
      </c>
      <c r="AV1536" s="16">
        <v>0</v>
      </c>
      <c r="AW1536" s="16" t="str">
        <v/>
      </c>
      <c r="AX1536" s="10">
        <f t="shared" si="168"/>
        <v>69</v>
      </c>
      <c r="AY1536" s="10">
        <f t="shared" si="173"/>
        <v>0</v>
      </c>
      <c r="AZ1536" s="2" t="s">
        <v>119</v>
      </c>
      <c r="BA1536" s="10">
        <f t="shared" si="169"/>
        <v>0</v>
      </c>
      <c r="BB1536" s="36" t="s">
        <v>118</v>
      </c>
      <c r="BC1536" s="39" t="str">
        <f t="shared" si="170"/>
        <v/>
      </c>
      <c r="BD1536" s="16">
        <f t="shared" si="174"/>
        <v>69</v>
      </c>
      <c r="BE1536" s="10">
        <f t="shared" si="175"/>
        <v>0</v>
      </c>
      <c r="BF1536" s="12">
        <f t="shared" si="176"/>
        <v>1</v>
      </c>
      <c r="BG1536" s="12">
        <f t="shared" si="177"/>
        <v>0</v>
      </c>
      <c r="BH1536" s="9">
        <f t="shared" si="171"/>
        <v>69</v>
      </c>
      <c r="BI1536" s="39" t="str">
        <f t="shared" si="172"/>
        <v/>
      </c>
      <c r="BK1536" s="75"/>
    </row>
    <row r="1537" spans="1:63">
      <c r="A1537" s="2">
        <v>1534</v>
      </c>
      <c r="B1537" s="2">
        <v>2025</v>
      </c>
      <c r="C1537" s="1">
        <v>0</v>
      </c>
      <c r="D1537" s="37" t="str">
        <v>001fw00000E28e9AAB</v>
      </c>
      <c r="E1537" s="37" t="str">
        <v>M/S  MALL TRADERS</v>
      </c>
      <c r="F1537" s="37" t="str">
        <v>UTTAR PRADESH</v>
      </c>
      <c r="G1537" s="37" t="str">
        <v>KUSHI NAGAR</v>
      </c>
      <c r="H1537" s="37">
        <v>0</v>
      </c>
      <c r="I1537" s="37" t="str">
        <v>GOBINDGARH IRON LLP</v>
      </c>
      <c r="J1537" s="37" t="str">
        <v>Mohd Ansari</v>
      </c>
      <c r="K1537" s="37">
        <v>0</v>
      </c>
      <c r="L1537" s="37" t="str">
        <v>C12817</v>
      </c>
      <c r="M1537" s="37" t="str">
        <v>North</v>
      </c>
      <c r="N1537" s="2">
        <v>274304</v>
      </c>
      <c r="O1537" s="2" t="str">
        <v>09CAEPM5604C1ZZ</v>
      </c>
      <c r="P1537" s="2">
        <v>9838094655</v>
      </c>
      <c r="Q1537" s="2" t="str">
        <v>Nov'25</v>
      </c>
      <c r="R1537" s="2">
        <v>2026</v>
      </c>
      <c r="S1537" s="1">
        <v>0</v>
      </c>
      <c r="T1537" s="2">
        <v>10</v>
      </c>
      <c r="U1537" s="1">
        <v>0.33333333333333337</v>
      </c>
      <c r="V1537" s="1" t="str">
        <v>Friendly</v>
      </c>
      <c r="W1537" s="1">
        <v>0</v>
      </c>
      <c r="X1537" s="1">
        <v>0</v>
      </c>
      <c r="Y1537" s="1">
        <v>0</v>
      </c>
      <c r="Z1537" s="1">
        <v>0</v>
      </c>
      <c r="AA1537" s="1">
        <v>0</v>
      </c>
      <c r="AB1537" s="1">
        <v>0</v>
      </c>
      <c r="AC1537" s="1">
        <v>0</v>
      </c>
      <c r="AD1537" s="1">
        <v>0</v>
      </c>
      <c r="AE1537" s="1">
        <v>0</v>
      </c>
      <c r="AF1537" s="1">
        <v>0</v>
      </c>
      <c r="AG1537" s="1">
        <v>0</v>
      </c>
      <c r="AH1537" s="1">
        <v>0</v>
      </c>
      <c r="AI1537" s="1">
        <v>0</v>
      </c>
      <c r="AJ1537" s="1">
        <v>0</v>
      </c>
      <c r="AK1537" s="1">
        <v>0</v>
      </c>
      <c r="AL1537" s="1">
        <v>0</v>
      </c>
      <c r="AM1537" s="1">
        <v>0</v>
      </c>
      <c r="AN1537" s="1">
        <v>0</v>
      </c>
      <c r="AO1537" s="1">
        <v>0</v>
      </c>
      <c r="AP1537" s="1">
        <v>0</v>
      </c>
      <c r="AQ1537" s="14">
        <v>0</v>
      </c>
      <c r="AR1537" s="14">
        <v>0</v>
      </c>
      <c r="AS1537" s="14">
        <v>5</v>
      </c>
      <c r="AT1537" s="16">
        <v>0</v>
      </c>
      <c r="AU1537" s="16">
        <v>10</v>
      </c>
      <c r="AV1537" s="16">
        <v>0</v>
      </c>
      <c r="AW1537" s="16">
        <v>18</v>
      </c>
      <c r="AX1537" s="10">
        <f t="shared" si="168"/>
        <v>33</v>
      </c>
      <c r="AY1537" s="10">
        <f t="shared" si="173"/>
        <v>0</v>
      </c>
      <c r="AZ1537" s="2" t="s">
        <v>119</v>
      </c>
      <c r="BA1537" s="10">
        <f t="shared" si="169"/>
        <v>0</v>
      </c>
      <c r="BB1537" s="36" t="s">
        <v>118</v>
      </c>
      <c r="BC1537" s="39" t="str">
        <f t="shared" si="170"/>
        <v/>
      </c>
      <c r="BD1537" s="16">
        <f t="shared" si="174"/>
        <v>33</v>
      </c>
      <c r="BE1537" s="10">
        <f t="shared" si="175"/>
        <v>0</v>
      </c>
      <c r="BF1537" s="12">
        <f t="shared" si="176"/>
        <v>1</v>
      </c>
      <c r="BG1537" s="12">
        <f t="shared" si="177"/>
        <v>0</v>
      </c>
      <c r="BH1537" s="9">
        <f t="shared" si="171"/>
        <v>33</v>
      </c>
      <c r="BI1537" s="39" t="str">
        <f t="shared" si="172"/>
        <v/>
      </c>
      <c r="BK1537" s="75"/>
    </row>
    <row r="1538" spans="1:63">
      <c r="A1538" s="2">
        <v>1535</v>
      </c>
      <c r="B1538" s="2">
        <v>2025</v>
      </c>
      <c r="C1538" s="1">
        <v>0</v>
      </c>
      <c r="D1538" s="37" t="str">
        <v>001fw00000AFbuNAAT</v>
      </c>
      <c r="E1538" s="37" t="str">
        <v>ARIHANT TRADERS</v>
      </c>
      <c r="F1538" s="37" t="str">
        <v>UTTAR PRADESH</v>
      </c>
      <c r="G1538" s="37" t="str">
        <v>BALLIA</v>
      </c>
      <c r="H1538" s="37">
        <v>0</v>
      </c>
      <c r="I1538" s="37" t="str">
        <v>GOBINDGARH IRON LLP</v>
      </c>
      <c r="J1538" s="37" t="str">
        <v>Mohd Ansari</v>
      </c>
      <c r="K1538" s="37">
        <v>0</v>
      </c>
      <c r="L1538" s="37" t="str">
        <v>C12817</v>
      </c>
      <c r="M1538" s="37" t="str">
        <v>North</v>
      </c>
      <c r="N1538" s="2">
        <v>277202</v>
      </c>
      <c r="O1538" s="2" t="str">
        <v>09EXTPS7918K1Z7</v>
      </c>
      <c r="P1538" s="2">
        <v>8604595094</v>
      </c>
      <c r="Q1538" s="2" t="str">
        <v>Nov'25</v>
      </c>
      <c r="R1538" s="2">
        <v>2026</v>
      </c>
      <c r="S1538" s="1">
        <v>0</v>
      </c>
      <c r="T1538" s="2">
        <v>10</v>
      </c>
      <c r="U1538" s="1">
        <v>0</v>
      </c>
      <c r="V1538" s="1" t="str">
        <v>Minor</v>
      </c>
      <c r="W1538" s="1">
        <v>0</v>
      </c>
      <c r="X1538" s="1">
        <v>0</v>
      </c>
      <c r="Y1538" s="1">
        <v>0</v>
      </c>
      <c r="Z1538" s="1">
        <v>0</v>
      </c>
      <c r="AA1538" s="1">
        <v>0</v>
      </c>
      <c r="AB1538" s="1">
        <v>0</v>
      </c>
      <c r="AC1538" s="1">
        <v>0</v>
      </c>
      <c r="AD1538" s="1">
        <v>0</v>
      </c>
      <c r="AE1538" s="1">
        <v>0</v>
      </c>
      <c r="AF1538" s="1">
        <v>0</v>
      </c>
      <c r="AG1538" s="1">
        <v>0</v>
      </c>
      <c r="AH1538" s="1">
        <v>0</v>
      </c>
      <c r="AI1538" s="1">
        <v>0</v>
      </c>
      <c r="AJ1538" s="1">
        <v>0</v>
      </c>
      <c r="AK1538" s="1">
        <v>0</v>
      </c>
      <c r="AL1538" s="1">
        <v>0</v>
      </c>
      <c r="AM1538" s="1">
        <v>0</v>
      </c>
      <c r="AN1538" s="1">
        <v>0</v>
      </c>
      <c r="AO1538" s="1">
        <v>0</v>
      </c>
      <c r="AP1538" s="1">
        <v>0</v>
      </c>
      <c r="AQ1538" s="14">
        <v>0</v>
      </c>
      <c r="AR1538" s="14">
        <v>0</v>
      </c>
      <c r="AS1538" s="14">
        <v>5</v>
      </c>
      <c r="AT1538" s="16">
        <v>0</v>
      </c>
      <c r="AU1538" s="16">
        <v>0</v>
      </c>
      <c r="AV1538" s="16">
        <v>0</v>
      </c>
      <c r="AW1538" s="16" t="str">
        <v/>
      </c>
      <c r="AX1538" s="10">
        <f t="shared" si="168"/>
        <v>5</v>
      </c>
      <c r="AY1538" s="10">
        <f t="shared" si="173"/>
        <v>0</v>
      </c>
      <c r="AZ1538" s="2" t="s">
        <v>119</v>
      </c>
      <c r="BA1538" s="10">
        <f t="shared" si="169"/>
        <v>0</v>
      </c>
      <c r="BB1538" s="36" t="s">
        <v>118</v>
      </c>
      <c r="BC1538" s="39" t="str">
        <f t="shared" si="170"/>
        <v/>
      </c>
      <c r="BD1538" s="16">
        <f t="shared" si="174"/>
        <v>5</v>
      </c>
      <c r="BE1538" s="10">
        <f t="shared" si="175"/>
        <v>0</v>
      </c>
      <c r="BF1538" s="12">
        <f t="shared" si="176"/>
        <v>1</v>
      </c>
      <c r="BG1538" s="12">
        <f t="shared" si="177"/>
        <v>0</v>
      </c>
      <c r="BH1538" s="9">
        <f t="shared" si="171"/>
        <v>5</v>
      </c>
      <c r="BI1538" s="39" t="str">
        <f t="shared" si="172"/>
        <v/>
      </c>
      <c r="BK1538" s="75"/>
    </row>
    <row r="1539" spans="1:63">
      <c r="A1539" s="2">
        <v>1536</v>
      </c>
      <c r="B1539" s="2">
        <v>2025</v>
      </c>
      <c r="C1539" s="1">
        <v>0</v>
      </c>
      <c r="D1539" s="37" t="str">
        <v>001J1000007opzbIAA</v>
      </c>
      <c r="E1539" s="37" t="str">
        <v>M/S RATHORE BUILDING MATERIAL</v>
      </c>
      <c r="F1539" s="37" t="str">
        <v>UTTAR PRADESH</v>
      </c>
      <c r="G1539" s="37" t="str">
        <v>AGRA</v>
      </c>
      <c r="H1539" s="37" t="str">
        <v>Agra</v>
      </c>
      <c r="I1539" s="37" t="str">
        <v>DINESH STEEL PRIVATE LIMITED</v>
      </c>
      <c r="J1539" s="37" t="str">
        <v>Pankaj Garg</v>
      </c>
      <c r="K1539" s="37">
        <v>0</v>
      </c>
      <c r="L1539" s="37" t="str">
        <v>C12820</v>
      </c>
      <c r="M1539" s="37" t="str">
        <v>North</v>
      </c>
      <c r="N1539" s="2">
        <v>282006</v>
      </c>
      <c r="O1539" s="2" t="str">
        <v>09AJIPR6812L1ZM</v>
      </c>
      <c r="P1539" s="2">
        <v>9719161648</v>
      </c>
      <c r="Q1539" s="2" t="str">
        <v>Nov'25</v>
      </c>
      <c r="R1539" s="2">
        <v>2026</v>
      </c>
      <c r="S1539" s="1">
        <v>0</v>
      </c>
      <c r="T1539" s="2">
        <v>50</v>
      </c>
      <c r="U1539" s="1">
        <v>0.12666666666666665</v>
      </c>
      <c r="V1539" s="1" t="str">
        <v>Friendly</v>
      </c>
      <c r="W1539" s="1">
        <v>0</v>
      </c>
      <c r="X1539" s="1">
        <v>0</v>
      </c>
      <c r="Y1539" s="1">
        <v>0</v>
      </c>
      <c r="Z1539" s="1">
        <v>0</v>
      </c>
      <c r="AA1539" s="1">
        <v>0</v>
      </c>
      <c r="AB1539" s="1">
        <v>0</v>
      </c>
      <c r="AC1539" s="1">
        <v>0</v>
      </c>
      <c r="AD1539" s="1">
        <v>0</v>
      </c>
      <c r="AE1539" s="1">
        <v>0</v>
      </c>
      <c r="AF1539" s="1">
        <v>0</v>
      </c>
      <c r="AG1539" s="1">
        <v>0</v>
      </c>
      <c r="AH1539" s="1">
        <v>0</v>
      </c>
      <c r="AI1539" s="1">
        <v>0</v>
      </c>
      <c r="AJ1539" s="1">
        <v>0</v>
      </c>
      <c r="AK1539" s="1">
        <v>0</v>
      </c>
      <c r="AL1539" s="1">
        <v>0</v>
      </c>
      <c r="AM1539" s="1">
        <v>0</v>
      </c>
      <c r="AN1539" s="1">
        <v>0</v>
      </c>
      <c r="AO1539" s="1">
        <v>0</v>
      </c>
      <c r="AP1539" s="1">
        <v>0</v>
      </c>
      <c r="AQ1539" s="14">
        <v>0</v>
      </c>
      <c r="AR1539" s="14">
        <v>0</v>
      </c>
      <c r="AS1539" s="14">
        <v>5</v>
      </c>
      <c r="AT1539" s="16">
        <v>5</v>
      </c>
      <c r="AU1539" s="16">
        <v>9</v>
      </c>
      <c r="AV1539" s="16">
        <v>5</v>
      </c>
      <c r="AW1539" s="16" t="str">
        <v/>
      </c>
      <c r="AX1539" s="10">
        <f t="shared" si="168"/>
        <v>24</v>
      </c>
      <c r="AY1539" s="10">
        <f t="shared" si="173"/>
        <v>0</v>
      </c>
      <c r="AZ1539" s="2" t="s">
        <v>119</v>
      </c>
      <c r="BA1539" s="10">
        <f t="shared" si="169"/>
        <v>0</v>
      </c>
      <c r="BB1539" s="36" t="s">
        <v>118</v>
      </c>
      <c r="BC1539" s="39" t="str">
        <f t="shared" si="170"/>
        <v/>
      </c>
      <c r="BD1539" s="16">
        <f t="shared" si="174"/>
        <v>24</v>
      </c>
      <c r="BE1539" s="10">
        <f t="shared" si="175"/>
        <v>0</v>
      </c>
      <c r="BF1539" s="12">
        <f t="shared" si="176"/>
        <v>1</v>
      </c>
      <c r="BG1539" s="12">
        <f t="shared" si="177"/>
        <v>0</v>
      </c>
      <c r="BH1539" s="9">
        <f t="shared" si="171"/>
        <v>24</v>
      </c>
      <c r="BI1539" s="39" t="str">
        <f t="shared" si="172"/>
        <v/>
      </c>
      <c r="BK1539" s="75"/>
    </row>
    <row r="1540" spans="1:63">
      <c r="A1540" s="2">
        <v>1537</v>
      </c>
      <c r="B1540" s="2">
        <v>2025</v>
      </c>
      <c r="C1540" s="1">
        <v>0</v>
      </c>
      <c r="D1540" s="37" t="str">
        <v>001fw000006Z8YkAAK</v>
      </c>
      <c r="E1540" s="37" t="str">
        <v>RADHEY RADHEY BUILDING MATERIAL</v>
      </c>
      <c r="F1540" s="37" t="str">
        <v>UTTAR PRADESH</v>
      </c>
      <c r="G1540" s="37" t="str">
        <v>AGRA</v>
      </c>
      <c r="H1540" s="37">
        <v>0</v>
      </c>
      <c r="I1540" s="37" t="str">
        <v>DINESH STEEL PRIVATE LIMITED</v>
      </c>
      <c r="J1540" s="37" t="str">
        <v>Pankaj Garg</v>
      </c>
      <c r="K1540" s="37">
        <v>0</v>
      </c>
      <c r="L1540" s="37" t="str">
        <v>C12820</v>
      </c>
      <c r="M1540" s="37" t="str">
        <v>North</v>
      </c>
      <c r="N1540" s="2">
        <v>283202</v>
      </c>
      <c r="O1540" s="2" t="str">
        <v>09EEIPR2219C1ZJ</v>
      </c>
      <c r="P1540" s="2">
        <v>9927256331</v>
      </c>
      <c r="Q1540" s="2" t="str">
        <v>Nov'25</v>
      </c>
      <c r="R1540" s="2">
        <v>2026</v>
      </c>
      <c r="S1540" s="1">
        <v>0</v>
      </c>
      <c r="T1540" s="2">
        <v>35</v>
      </c>
      <c r="U1540" s="1">
        <v>4.7619047619047623E-2</v>
      </c>
      <c r="V1540" s="1" t="str">
        <v>Minor</v>
      </c>
      <c r="W1540" s="1">
        <v>0</v>
      </c>
      <c r="X1540" s="1">
        <v>0</v>
      </c>
      <c r="Y1540" s="1">
        <v>0</v>
      </c>
      <c r="Z1540" s="1">
        <v>0</v>
      </c>
      <c r="AA1540" s="1">
        <v>0</v>
      </c>
      <c r="AB1540" s="1">
        <v>0</v>
      </c>
      <c r="AC1540" s="1">
        <v>0</v>
      </c>
      <c r="AD1540" s="1">
        <v>0</v>
      </c>
      <c r="AE1540" s="1">
        <v>0</v>
      </c>
      <c r="AF1540" s="1">
        <v>0</v>
      </c>
      <c r="AG1540" s="1">
        <v>0</v>
      </c>
      <c r="AH1540" s="1">
        <v>0</v>
      </c>
      <c r="AI1540" s="1">
        <v>0</v>
      </c>
      <c r="AJ1540" s="1">
        <v>0</v>
      </c>
      <c r="AK1540" s="1">
        <v>0</v>
      </c>
      <c r="AL1540" s="1">
        <v>0</v>
      </c>
      <c r="AM1540" s="1">
        <v>0</v>
      </c>
      <c r="AN1540" s="1">
        <v>0</v>
      </c>
      <c r="AO1540" s="1">
        <v>0</v>
      </c>
      <c r="AP1540" s="1">
        <v>0</v>
      </c>
      <c r="AQ1540" s="14">
        <v>0</v>
      </c>
      <c r="AR1540" s="14">
        <v>0</v>
      </c>
      <c r="AS1540" s="14">
        <v>3</v>
      </c>
      <c r="AT1540" s="16">
        <v>0</v>
      </c>
      <c r="AU1540" s="16">
        <v>3</v>
      </c>
      <c r="AV1540" s="16">
        <v>2</v>
      </c>
      <c r="AW1540" s="16" t="str">
        <v/>
      </c>
      <c r="AX1540" s="10">
        <f t="shared" si="168"/>
        <v>8</v>
      </c>
      <c r="AY1540" s="10">
        <f t="shared" si="173"/>
        <v>0</v>
      </c>
      <c r="AZ1540" s="2" t="s">
        <v>119</v>
      </c>
      <c r="BA1540" s="10">
        <f t="shared" si="169"/>
        <v>0</v>
      </c>
      <c r="BB1540" s="36" t="s">
        <v>118</v>
      </c>
      <c r="BC1540" s="39" t="str">
        <f t="shared" si="170"/>
        <v/>
      </c>
      <c r="BD1540" s="16">
        <f t="shared" si="174"/>
        <v>8</v>
      </c>
      <c r="BE1540" s="10">
        <f t="shared" si="175"/>
        <v>0</v>
      </c>
      <c r="BF1540" s="12">
        <f t="shared" si="176"/>
        <v>1</v>
      </c>
      <c r="BG1540" s="12">
        <f t="shared" si="177"/>
        <v>0</v>
      </c>
      <c r="BH1540" s="9">
        <f t="shared" si="171"/>
        <v>8</v>
      </c>
      <c r="BI1540" s="39" t="str">
        <f t="shared" si="172"/>
        <v/>
      </c>
      <c r="BK1540" s="75"/>
    </row>
    <row r="1541" spans="1:63">
      <c r="A1541" s="2">
        <v>1538</v>
      </c>
      <c r="B1541" s="2">
        <v>2025</v>
      </c>
      <c r="C1541" s="1">
        <v>0</v>
      </c>
      <c r="D1541" s="37" t="str">
        <v>001J100000JqqWuIAJ</v>
      </c>
      <c r="E1541" s="37" t="str">
        <v>Shri Ganesh enterprises - sangam vihar</v>
      </c>
      <c r="F1541" s="37" t="str">
        <v>DELHI</v>
      </c>
      <c r="G1541" s="37" t="str">
        <v>SOUTH</v>
      </c>
      <c r="H1541" s="37">
        <v>0</v>
      </c>
      <c r="I1541" s="37" t="str">
        <v>MAHENDRA STEELS</v>
      </c>
      <c r="J1541" s="37" t="str">
        <v>Aman kumar</v>
      </c>
      <c r="K1541" s="37">
        <v>0</v>
      </c>
      <c r="L1541" s="37" t="str">
        <v>C12832</v>
      </c>
      <c r="M1541" s="37" t="str">
        <v>North</v>
      </c>
      <c r="N1541" s="2">
        <v>110080</v>
      </c>
      <c r="O1541" s="2" t="str">
        <v>07AAGPG6804Q1ZC</v>
      </c>
      <c r="P1541" s="2">
        <v>9810656053</v>
      </c>
      <c r="Q1541" s="2" t="str">
        <v>Nov'25</v>
      </c>
      <c r="R1541" s="2">
        <v>2026</v>
      </c>
      <c r="S1541" s="1">
        <v>0</v>
      </c>
      <c r="T1541" s="2" t="str">
        <v/>
      </c>
      <c r="U1541" s="1">
        <v>0</v>
      </c>
      <c r="V1541" s="1" t="str">
        <v>Potential Not updated</v>
      </c>
      <c r="W1541" s="1">
        <v>0</v>
      </c>
      <c r="X1541" s="1">
        <v>0</v>
      </c>
      <c r="Y1541" s="1">
        <v>0</v>
      </c>
      <c r="Z1541" s="1">
        <v>0</v>
      </c>
      <c r="AA1541" s="1">
        <v>0</v>
      </c>
      <c r="AB1541" s="1">
        <v>0</v>
      </c>
      <c r="AC1541" s="1">
        <v>0</v>
      </c>
      <c r="AD1541" s="1">
        <v>0</v>
      </c>
      <c r="AE1541" s="1">
        <v>0</v>
      </c>
      <c r="AF1541" s="1">
        <v>0</v>
      </c>
      <c r="AG1541" s="1">
        <v>0</v>
      </c>
      <c r="AH1541" s="1">
        <v>0</v>
      </c>
      <c r="AI1541" s="1">
        <v>0</v>
      </c>
      <c r="AJ1541" s="1">
        <v>0</v>
      </c>
      <c r="AK1541" s="1">
        <v>0</v>
      </c>
      <c r="AL1541" s="1">
        <v>0</v>
      </c>
      <c r="AM1541" s="1">
        <v>0</v>
      </c>
      <c r="AN1541" s="1">
        <v>0</v>
      </c>
      <c r="AO1541" s="1">
        <v>0</v>
      </c>
      <c r="AP1541" s="1">
        <v>0</v>
      </c>
      <c r="AQ1541" s="14">
        <v>0</v>
      </c>
      <c r="AR1541" s="14">
        <v>0</v>
      </c>
      <c r="AS1541" s="14">
        <v>3</v>
      </c>
      <c r="AT1541" s="16">
        <v>0</v>
      </c>
      <c r="AU1541" s="16">
        <v>0</v>
      </c>
      <c r="AV1541" s="16">
        <v>0</v>
      </c>
      <c r="AW1541" s="16" t="str">
        <v/>
      </c>
      <c r="AX1541" s="10">
        <f t="shared" ref="AX1541:AX1602" si="178">SUM(AL1541:AW1541)</f>
        <v>3</v>
      </c>
      <c r="AY1541" s="10">
        <f t="shared" si="173"/>
        <v>0</v>
      </c>
      <c r="AZ1541" s="2" t="s">
        <v>119</v>
      </c>
      <c r="BA1541" s="10">
        <f t="shared" ref="BA1541:BA1604" si="179">AVERAGE(AL1541:AQ1541)</f>
        <v>0</v>
      </c>
      <c r="BB1541" s="36" t="s">
        <v>118</v>
      </c>
      <c r="BC1541" s="39" t="str">
        <f t="shared" ref="BC1541:BC1604" si="180">IF(AZ1541="Yes","",IF(AX1541&gt;1250,"E",IF(AX1541&gt;750,"D",
IF(AX1541&gt;=500,"C",
IF(AX1541&gt;=300,"B",
IF(AX1541&gt;=200,"A",
""))))))</f>
        <v/>
      </c>
      <c r="BD1541" s="16">
        <f t="shared" si="174"/>
        <v>3</v>
      </c>
      <c r="BE1541" s="10">
        <f t="shared" si="175"/>
        <v>0</v>
      </c>
      <c r="BF1541" s="12">
        <f t="shared" si="176"/>
        <v>1</v>
      </c>
      <c r="BG1541" s="12">
        <f t="shared" si="177"/>
        <v>0</v>
      </c>
      <c r="BH1541" s="9">
        <f t="shared" ref="BH1541:BH1604" si="181">SUM(AL1541:AW1541)</f>
        <v>3</v>
      </c>
      <c r="BI1541" s="39" t="str">
        <f t="shared" ref="BI1541:BI1604" si="182">IF(AZ1541="Yes","",IF(BH1541&gt;=1250,"E",IF(BH1541&gt;=750,"D",
IF(BH1541&gt;=500,"C",
IF(BH1541&gt;=300,"B",
IF(BH1541&gt;=200,"A",
""))))))</f>
        <v/>
      </c>
      <c r="BK1541" s="75"/>
    </row>
    <row r="1542" spans="1:63">
      <c r="A1542" s="2">
        <v>1539</v>
      </c>
      <c r="B1542" s="2">
        <v>2025</v>
      </c>
      <c r="C1542" s="1">
        <v>0</v>
      </c>
      <c r="D1542" s="37" t="str">
        <v>001J1000009Etx8IAC</v>
      </c>
      <c r="E1542" s="37" t="str">
        <v>NAVEEN ENTERPRISES</v>
      </c>
      <c r="F1542" s="37" t="str">
        <v>RAJASTHAN</v>
      </c>
      <c r="G1542" s="37" t="str">
        <v>UDAIPUR</v>
      </c>
      <c r="H1542" s="37" t="str">
        <v>Girwa</v>
      </c>
      <c r="I1542" s="37" t="str">
        <v>J P ALLOYS</v>
      </c>
      <c r="J1542" s="37" t="str">
        <v>Pushpendra Kumar</v>
      </c>
      <c r="K1542" s="37">
        <v>0</v>
      </c>
      <c r="L1542" s="37" t="str">
        <v>C13188</v>
      </c>
      <c r="M1542" s="37" t="str">
        <v>North</v>
      </c>
      <c r="N1542" s="2">
        <v>313001</v>
      </c>
      <c r="O1542" s="2" t="str">
        <v>08CYVPP2020C1ZG</v>
      </c>
      <c r="P1542" s="2">
        <v>8233072302</v>
      </c>
      <c r="Q1542" s="2" t="str">
        <v>Nov'25</v>
      </c>
      <c r="R1542" s="2">
        <v>2026</v>
      </c>
      <c r="S1542" s="1">
        <v>0</v>
      </c>
      <c r="T1542" s="2">
        <v>150</v>
      </c>
      <c r="U1542" s="1">
        <v>1.1111111111111112E-2</v>
      </c>
      <c r="V1542" s="1" t="str">
        <v>Challenger</v>
      </c>
      <c r="W1542" s="1">
        <v>0</v>
      </c>
      <c r="X1542" s="1">
        <v>0</v>
      </c>
      <c r="Y1542" s="1">
        <v>0</v>
      </c>
      <c r="Z1542" s="1">
        <v>0</v>
      </c>
      <c r="AA1542" s="1">
        <v>0</v>
      </c>
      <c r="AB1542" s="1">
        <v>0</v>
      </c>
      <c r="AC1542" s="1">
        <v>0</v>
      </c>
      <c r="AD1542" s="1">
        <v>0</v>
      </c>
      <c r="AE1542" s="1">
        <v>0</v>
      </c>
      <c r="AF1542" s="1">
        <v>0</v>
      </c>
      <c r="AG1542" s="1">
        <v>0</v>
      </c>
      <c r="AH1542" s="1">
        <v>0</v>
      </c>
      <c r="AI1542" s="1">
        <v>0</v>
      </c>
      <c r="AJ1542" s="1">
        <v>0</v>
      </c>
      <c r="AK1542" s="1">
        <v>0</v>
      </c>
      <c r="AL1542" s="1">
        <v>0</v>
      </c>
      <c r="AM1542" s="1">
        <v>0</v>
      </c>
      <c r="AN1542" s="1">
        <v>0</v>
      </c>
      <c r="AO1542" s="1">
        <v>0</v>
      </c>
      <c r="AP1542" s="1">
        <v>0</v>
      </c>
      <c r="AQ1542" s="14">
        <v>0</v>
      </c>
      <c r="AR1542" s="14">
        <v>0</v>
      </c>
      <c r="AS1542" s="14">
        <v>5</v>
      </c>
      <c r="AT1542" s="16">
        <v>5</v>
      </c>
      <c r="AU1542" s="16">
        <v>0</v>
      </c>
      <c r="AV1542" s="16">
        <v>0</v>
      </c>
      <c r="AW1542" s="16" t="str">
        <v/>
      </c>
      <c r="AX1542" s="10">
        <f t="shared" si="178"/>
        <v>10</v>
      </c>
      <c r="AY1542" s="10">
        <f t="shared" si="173"/>
        <v>0</v>
      </c>
      <c r="AZ1542" s="2" t="s">
        <v>119</v>
      </c>
      <c r="BA1542" s="10">
        <f t="shared" si="179"/>
        <v>0</v>
      </c>
      <c r="BB1542" s="36" t="s">
        <v>118</v>
      </c>
      <c r="BC1542" s="39" t="str">
        <f t="shared" si="180"/>
        <v/>
      </c>
      <c r="BD1542" s="16">
        <f t="shared" si="174"/>
        <v>10</v>
      </c>
      <c r="BE1542" s="10">
        <f t="shared" si="175"/>
        <v>0</v>
      </c>
      <c r="BF1542" s="12">
        <f t="shared" si="176"/>
        <v>1</v>
      </c>
      <c r="BG1542" s="12">
        <f t="shared" si="177"/>
        <v>0</v>
      </c>
      <c r="BH1542" s="9">
        <f t="shared" si="181"/>
        <v>10</v>
      </c>
      <c r="BI1542" s="39" t="str">
        <f t="shared" si="182"/>
        <v/>
      </c>
      <c r="BK1542" s="75"/>
    </row>
    <row r="1543" spans="1:63">
      <c r="A1543" s="2">
        <v>1540</v>
      </c>
      <c r="B1543" s="2">
        <v>2025</v>
      </c>
      <c r="C1543" s="1">
        <v>0</v>
      </c>
      <c r="D1543" s="37" t="str">
        <v>001fw00000E4HgYAAV</v>
      </c>
      <c r="E1543" s="37" t="str">
        <v>MAHABIR AND CO</v>
      </c>
      <c r="F1543" s="37" t="str">
        <v>ODISHA</v>
      </c>
      <c r="G1543" s="37" t="str">
        <v>KHORDHA</v>
      </c>
      <c r="H1543" s="37">
        <v>0</v>
      </c>
      <c r="I1543" s="37" t="str">
        <v>Niyati Udyog Private Limited</v>
      </c>
      <c r="J1543" s="37" t="str">
        <v>Bidyut Ranjan Mishra</v>
      </c>
      <c r="K1543" s="37">
        <v>0</v>
      </c>
      <c r="L1543" s="37" t="str">
        <v>C13293</v>
      </c>
      <c r="M1543" s="37" t="str">
        <v>Central</v>
      </c>
      <c r="N1543" s="2">
        <v>751030</v>
      </c>
      <c r="O1543" s="2" t="str">
        <v>21BFTPM4658B1ZF</v>
      </c>
      <c r="P1543" s="2">
        <v>9338152928</v>
      </c>
      <c r="Q1543" s="2" t="str">
        <v>Nov'25</v>
      </c>
      <c r="R1543" s="2">
        <v>2026</v>
      </c>
      <c r="S1543" s="1">
        <v>0</v>
      </c>
      <c r="T1543" s="2">
        <v>40</v>
      </c>
      <c r="U1543" s="1">
        <v>0.17591666666666667</v>
      </c>
      <c r="V1543" s="1" t="str">
        <v>Friendly</v>
      </c>
      <c r="W1543" s="1">
        <v>0</v>
      </c>
      <c r="X1543" s="1">
        <v>0</v>
      </c>
      <c r="Y1543" s="1">
        <v>0</v>
      </c>
      <c r="Z1543" s="1">
        <v>0</v>
      </c>
      <c r="AA1543" s="1">
        <v>0</v>
      </c>
      <c r="AB1543" s="1">
        <v>0</v>
      </c>
      <c r="AC1543" s="1">
        <v>0</v>
      </c>
      <c r="AD1543" s="1">
        <v>0</v>
      </c>
      <c r="AE1543" s="1">
        <v>0</v>
      </c>
      <c r="AF1543" s="1">
        <v>0</v>
      </c>
      <c r="AG1543" s="1">
        <v>0</v>
      </c>
      <c r="AH1543" s="1">
        <v>0</v>
      </c>
      <c r="AI1543" s="1">
        <v>0</v>
      </c>
      <c r="AJ1543" s="1">
        <v>0</v>
      </c>
      <c r="AK1543" s="1">
        <v>0</v>
      </c>
      <c r="AL1543" s="1">
        <v>0</v>
      </c>
      <c r="AM1543" s="1">
        <v>0</v>
      </c>
      <c r="AN1543" s="1">
        <v>0</v>
      </c>
      <c r="AO1543" s="1">
        <v>0</v>
      </c>
      <c r="AP1543" s="1">
        <v>0</v>
      </c>
      <c r="AQ1543" s="14">
        <v>0</v>
      </c>
      <c r="AR1543" s="14">
        <v>0</v>
      </c>
      <c r="AS1543" s="14">
        <v>10.4</v>
      </c>
      <c r="AT1543" s="16">
        <v>13.37</v>
      </c>
      <c r="AU1543" s="16">
        <v>4</v>
      </c>
      <c r="AV1543" s="16">
        <v>3.74</v>
      </c>
      <c r="AW1543" s="16">
        <v>12</v>
      </c>
      <c r="AX1543" s="10">
        <f t="shared" si="178"/>
        <v>43.51</v>
      </c>
      <c r="AY1543" s="10">
        <f t="shared" si="173"/>
        <v>0</v>
      </c>
      <c r="AZ1543" s="2" t="s">
        <v>119</v>
      </c>
      <c r="BA1543" s="10">
        <f t="shared" si="179"/>
        <v>0</v>
      </c>
      <c r="BB1543" s="36" t="s">
        <v>118</v>
      </c>
      <c r="BC1543" s="39" t="str">
        <f t="shared" si="180"/>
        <v/>
      </c>
      <c r="BD1543" s="16">
        <f t="shared" si="174"/>
        <v>43.51</v>
      </c>
      <c r="BE1543" s="10">
        <f t="shared" si="175"/>
        <v>0</v>
      </c>
      <c r="BF1543" s="12">
        <f t="shared" si="176"/>
        <v>1</v>
      </c>
      <c r="BG1543" s="12">
        <f t="shared" si="177"/>
        <v>0</v>
      </c>
      <c r="BH1543" s="9">
        <f t="shared" si="181"/>
        <v>43.51</v>
      </c>
      <c r="BI1543" s="39" t="str">
        <f t="shared" si="182"/>
        <v/>
      </c>
      <c r="BK1543" s="75"/>
    </row>
    <row r="1544" spans="1:63">
      <c r="A1544" s="2">
        <v>1541</v>
      </c>
      <c r="B1544" s="2">
        <v>2025</v>
      </c>
      <c r="C1544" s="1">
        <v>0</v>
      </c>
      <c r="D1544" s="37" t="str">
        <v>001J1000002jm6vIAA</v>
      </c>
      <c r="E1544" s="37" t="str">
        <v>SHANTI AGENCY</v>
      </c>
      <c r="F1544" s="37" t="str">
        <v>RAJASTHAN</v>
      </c>
      <c r="G1544" s="37" t="str">
        <v>JALORE</v>
      </c>
      <c r="H1544" s="37" t="str">
        <v>Ahore</v>
      </c>
      <c r="I1544" s="37" t="str">
        <v>M R Associates</v>
      </c>
      <c r="J1544" s="37" t="str">
        <v>Neeraj Sharma</v>
      </c>
      <c r="K1544" s="37">
        <v>0</v>
      </c>
      <c r="L1544" s="37" t="str">
        <v>C13417</v>
      </c>
      <c r="M1544" s="37" t="str">
        <v>North</v>
      </c>
      <c r="N1544" s="2">
        <v>307029</v>
      </c>
      <c r="O1544" s="2" t="str">
        <v>08EDFPK8407R1Z</v>
      </c>
      <c r="P1544" s="2">
        <v>9928051414</v>
      </c>
      <c r="Q1544" s="2" t="str">
        <v>Nov'25</v>
      </c>
      <c r="R1544" s="2">
        <v>2026</v>
      </c>
      <c r="S1544" s="1">
        <v>0</v>
      </c>
      <c r="T1544" s="2">
        <v>80</v>
      </c>
      <c r="U1544" s="1">
        <v>0.29383333333333339</v>
      </c>
      <c r="V1544" s="1" t="str">
        <v>Star</v>
      </c>
      <c r="W1544" s="1">
        <v>0</v>
      </c>
      <c r="X1544" s="1">
        <v>0</v>
      </c>
      <c r="Y1544" s="1">
        <v>0</v>
      </c>
      <c r="Z1544" s="1">
        <v>0</v>
      </c>
      <c r="AA1544" s="1">
        <v>0</v>
      </c>
      <c r="AB1544" s="1">
        <v>0</v>
      </c>
      <c r="AC1544" s="1">
        <v>0</v>
      </c>
      <c r="AD1544" s="1">
        <v>0</v>
      </c>
      <c r="AE1544" s="1">
        <v>0</v>
      </c>
      <c r="AF1544" s="1">
        <v>0</v>
      </c>
      <c r="AG1544" s="1">
        <v>0</v>
      </c>
      <c r="AH1544" s="1">
        <v>0</v>
      </c>
      <c r="AI1544" s="1">
        <v>0</v>
      </c>
      <c r="AJ1544" s="1">
        <v>0</v>
      </c>
      <c r="AK1544" s="1">
        <v>0</v>
      </c>
      <c r="AL1544" s="1">
        <v>0</v>
      </c>
      <c r="AM1544" s="1">
        <v>0</v>
      </c>
      <c r="AN1544" s="1">
        <v>0</v>
      </c>
      <c r="AO1544" s="1">
        <v>0</v>
      </c>
      <c r="AP1544" s="1">
        <v>0</v>
      </c>
      <c r="AQ1544" s="14">
        <v>0</v>
      </c>
      <c r="AR1544" s="14">
        <v>0</v>
      </c>
      <c r="AS1544" s="14">
        <v>20</v>
      </c>
      <c r="AT1544" s="16">
        <v>45.52</v>
      </c>
      <c r="AU1544" s="16">
        <v>25</v>
      </c>
      <c r="AV1544" s="16">
        <v>0</v>
      </c>
      <c r="AW1544" s="16" t="str">
        <v/>
      </c>
      <c r="AX1544" s="10">
        <f t="shared" si="178"/>
        <v>90.52000000000001</v>
      </c>
      <c r="AY1544" s="10">
        <f t="shared" si="173"/>
        <v>0</v>
      </c>
      <c r="AZ1544" s="2" t="s">
        <v>119</v>
      </c>
      <c r="BA1544" s="10">
        <f t="shared" si="179"/>
        <v>0</v>
      </c>
      <c r="BB1544" s="36" t="s">
        <v>118</v>
      </c>
      <c r="BC1544" s="39" t="str">
        <f t="shared" si="180"/>
        <v/>
      </c>
      <c r="BD1544" s="16">
        <f t="shared" si="174"/>
        <v>90.52000000000001</v>
      </c>
      <c r="BE1544" s="10">
        <f t="shared" si="175"/>
        <v>0</v>
      </c>
      <c r="BF1544" s="12">
        <f t="shared" si="176"/>
        <v>1</v>
      </c>
      <c r="BG1544" s="12">
        <f t="shared" si="177"/>
        <v>0</v>
      </c>
      <c r="BH1544" s="9">
        <f t="shared" si="181"/>
        <v>90.52000000000001</v>
      </c>
      <c r="BI1544" s="39" t="str">
        <f t="shared" si="182"/>
        <v/>
      </c>
      <c r="BK1544" s="75"/>
    </row>
    <row r="1545" spans="1:63">
      <c r="A1545" s="2">
        <v>1542</v>
      </c>
      <c r="B1545" s="2">
        <v>2025</v>
      </c>
      <c r="C1545" s="1">
        <v>0</v>
      </c>
      <c r="D1545" s="37" t="str">
        <v>001J100000VncwGIAR</v>
      </c>
      <c r="E1545" s="37" t="str">
        <v>PAL CONSTRUCTION</v>
      </c>
      <c r="F1545" s="37" t="str">
        <v>WEST BENGAL</v>
      </c>
      <c r="G1545" s="37" t="str">
        <v>MURSHIDABAD</v>
      </c>
      <c r="H1545" s="37">
        <v>0</v>
      </c>
      <c r="I1545" s="37" t="str">
        <v>CHANDRA TRADERS</v>
      </c>
      <c r="J1545" s="37" t="str">
        <v>Shirshendu saha</v>
      </c>
      <c r="K1545" s="37">
        <v>0</v>
      </c>
      <c r="L1545" s="37" t="str">
        <v>001J100000RyPTBIA3</v>
      </c>
      <c r="M1545" s="37" t="str">
        <v>East</v>
      </c>
      <c r="N1545" s="2">
        <v>742103</v>
      </c>
      <c r="O1545" s="2" t="str">
        <v>19BTJPP6579E1Z0</v>
      </c>
      <c r="P1545" s="2">
        <v>9143594448</v>
      </c>
      <c r="Q1545" s="2" t="str">
        <v>Nov'25</v>
      </c>
      <c r="R1545" s="2">
        <v>2026</v>
      </c>
      <c r="S1545" s="1">
        <v>0</v>
      </c>
      <c r="T1545" s="2">
        <v>130</v>
      </c>
      <c r="U1545" s="1">
        <v>0</v>
      </c>
      <c r="V1545" s="1" t="str">
        <v>Challenger</v>
      </c>
      <c r="W1545" s="1">
        <v>0</v>
      </c>
      <c r="X1545" s="1">
        <v>0</v>
      </c>
      <c r="Y1545" s="1">
        <v>0</v>
      </c>
      <c r="Z1545" s="1">
        <v>0</v>
      </c>
      <c r="AA1545" s="1">
        <v>0</v>
      </c>
      <c r="AB1545" s="1">
        <v>0</v>
      </c>
      <c r="AC1545" s="1">
        <v>0</v>
      </c>
      <c r="AD1545" s="1">
        <v>0</v>
      </c>
      <c r="AE1545" s="1">
        <v>0</v>
      </c>
      <c r="AF1545" s="1">
        <v>0</v>
      </c>
      <c r="AG1545" s="1">
        <v>0</v>
      </c>
      <c r="AH1545" s="1">
        <v>0</v>
      </c>
      <c r="AI1545" s="1">
        <v>0</v>
      </c>
      <c r="AJ1545" s="1">
        <v>0</v>
      </c>
      <c r="AK1545" s="1">
        <v>0</v>
      </c>
      <c r="AL1545" s="1">
        <v>0</v>
      </c>
      <c r="AM1545" s="1">
        <v>0</v>
      </c>
      <c r="AN1545" s="1">
        <v>0</v>
      </c>
      <c r="AO1545" s="1">
        <v>0</v>
      </c>
      <c r="AP1545" s="1">
        <v>0</v>
      </c>
      <c r="AQ1545" s="14">
        <v>0</v>
      </c>
      <c r="AR1545" s="14">
        <v>0</v>
      </c>
      <c r="AS1545" s="14">
        <v>10</v>
      </c>
      <c r="AT1545" s="16">
        <v>0</v>
      </c>
      <c r="AU1545" s="16">
        <v>0</v>
      </c>
      <c r="AV1545" s="16">
        <v>0</v>
      </c>
      <c r="AW1545" s="16" t="str">
        <v/>
      </c>
      <c r="AX1545" s="10">
        <f t="shared" si="178"/>
        <v>10</v>
      </c>
      <c r="AY1545" s="10">
        <f t="shared" si="173"/>
        <v>0</v>
      </c>
      <c r="AZ1545" s="2" t="s">
        <v>119</v>
      </c>
      <c r="BA1545" s="10">
        <f t="shared" si="179"/>
        <v>0</v>
      </c>
      <c r="BB1545" s="36" t="s">
        <v>118</v>
      </c>
      <c r="BC1545" s="39" t="str">
        <f t="shared" si="180"/>
        <v/>
      </c>
      <c r="BD1545" s="16">
        <f t="shared" si="174"/>
        <v>10</v>
      </c>
      <c r="BE1545" s="10">
        <f t="shared" si="175"/>
        <v>0</v>
      </c>
      <c r="BF1545" s="12">
        <f t="shared" si="176"/>
        <v>1</v>
      </c>
      <c r="BG1545" s="12">
        <f t="shared" si="177"/>
        <v>0</v>
      </c>
      <c r="BH1545" s="9">
        <f t="shared" si="181"/>
        <v>10</v>
      </c>
      <c r="BI1545" s="39" t="str">
        <f t="shared" si="182"/>
        <v/>
      </c>
      <c r="BK1545" s="75"/>
    </row>
    <row r="1546" spans="1:63">
      <c r="A1546" s="2">
        <v>1543</v>
      </c>
      <c r="B1546" s="2">
        <v>2025</v>
      </c>
      <c r="C1546" s="1">
        <v>0</v>
      </c>
      <c r="D1546" s="37" t="str">
        <v>001J1000002kbgSIAQ</v>
      </c>
      <c r="E1546" s="37" t="str">
        <v>M L Dutta &amp; sons</v>
      </c>
      <c r="F1546" s="37">
        <v>0</v>
      </c>
      <c r="G1546" s="37">
        <v>0</v>
      </c>
      <c r="H1546" s="37">
        <v>0</v>
      </c>
      <c r="I1546" s="37" t="str">
        <v>JAI MATA DI STEELS</v>
      </c>
      <c r="J1546" s="37" t="str">
        <v>Sambit Majumdar</v>
      </c>
      <c r="K1546" s="37">
        <v>0</v>
      </c>
      <c r="L1546" s="37" t="str">
        <v>001J100000RydNHIA2</v>
      </c>
      <c r="M1546" s="37" t="str">
        <v>East</v>
      </c>
      <c r="N1546" s="2">
        <v>0</v>
      </c>
      <c r="O1546" s="2" t="str">
        <v>19AYRPD0269M1ZV</v>
      </c>
      <c r="P1546" s="2">
        <v>9674249282</v>
      </c>
      <c r="Q1546" s="2" t="str">
        <v>Nov'25</v>
      </c>
      <c r="R1546" s="2">
        <v>2026</v>
      </c>
      <c r="S1546" s="1">
        <v>0</v>
      </c>
      <c r="T1546" s="2">
        <v>150</v>
      </c>
      <c r="U1546" s="1">
        <v>0</v>
      </c>
      <c r="V1546" s="1" t="str">
        <v>Challenger</v>
      </c>
      <c r="W1546" s="1">
        <v>0</v>
      </c>
      <c r="X1546" s="1">
        <v>0</v>
      </c>
      <c r="Y1546" s="1">
        <v>0</v>
      </c>
      <c r="Z1546" s="1">
        <v>0</v>
      </c>
      <c r="AA1546" s="1">
        <v>0</v>
      </c>
      <c r="AB1546" s="1">
        <v>0</v>
      </c>
      <c r="AC1546" s="1">
        <v>0</v>
      </c>
      <c r="AD1546" s="1">
        <v>0</v>
      </c>
      <c r="AE1546" s="1">
        <v>0</v>
      </c>
      <c r="AF1546" s="1">
        <v>0</v>
      </c>
      <c r="AG1546" s="1">
        <v>0</v>
      </c>
      <c r="AH1546" s="1">
        <v>0</v>
      </c>
      <c r="AI1546" s="1">
        <v>0</v>
      </c>
      <c r="AJ1546" s="1">
        <v>0</v>
      </c>
      <c r="AK1546" s="1">
        <v>0</v>
      </c>
      <c r="AL1546" s="1">
        <v>0</v>
      </c>
      <c r="AM1546" s="1">
        <v>0</v>
      </c>
      <c r="AN1546" s="1">
        <v>0</v>
      </c>
      <c r="AO1546" s="1">
        <v>0</v>
      </c>
      <c r="AP1546" s="1">
        <v>0</v>
      </c>
      <c r="AQ1546" s="14">
        <v>0</v>
      </c>
      <c r="AR1546" s="14">
        <v>0</v>
      </c>
      <c r="AS1546" s="14">
        <v>30.23</v>
      </c>
      <c r="AT1546" s="16">
        <v>0</v>
      </c>
      <c r="AU1546" s="16">
        <v>0</v>
      </c>
      <c r="AV1546" s="16">
        <v>0</v>
      </c>
      <c r="AW1546" s="16" t="str">
        <v/>
      </c>
      <c r="AX1546" s="10">
        <f t="shared" si="178"/>
        <v>30.23</v>
      </c>
      <c r="AY1546" s="10">
        <f t="shared" si="173"/>
        <v>0</v>
      </c>
      <c r="AZ1546" s="2" t="s">
        <v>119</v>
      </c>
      <c r="BA1546" s="10">
        <f t="shared" si="179"/>
        <v>0</v>
      </c>
      <c r="BB1546" s="36" t="s">
        <v>118</v>
      </c>
      <c r="BC1546" s="39" t="str">
        <f t="shared" si="180"/>
        <v/>
      </c>
      <c r="BD1546" s="16">
        <f t="shared" si="174"/>
        <v>30.23</v>
      </c>
      <c r="BE1546" s="10">
        <f t="shared" si="175"/>
        <v>0</v>
      </c>
      <c r="BF1546" s="12">
        <f t="shared" si="176"/>
        <v>1</v>
      </c>
      <c r="BG1546" s="12">
        <f t="shared" si="177"/>
        <v>0</v>
      </c>
      <c r="BH1546" s="9">
        <f t="shared" si="181"/>
        <v>30.23</v>
      </c>
      <c r="BI1546" s="39" t="str">
        <f t="shared" si="182"/>
        <v/>
      </c>
      <c r="BK1546" s="75"/>
    </row>
    <row r="1547" spans="1:63">
      <c r="A1547" s="2">
        <v>1544</v>
      </c>
      <c r="B1547" s="2">
        <v>2025</v>
      </c>
      <c r="C1547" s="1">
        <v>0</v>
      </c>
      <c r="D1547" s="37" t="str">
        <v>001fw00000CgFrlAAF</v>
      </c>
      <c r="E1547" s="37" t="str">
        <v>SRI TRADERS</v>
      </c>
      <c r="F1547" s="37" t="str">
        <v>BIHAR</v>
      </c>
      <c r="G1547" s="37" t="str">
        <v>MUZAFFARPUR</v>
      </c>
      <c r="H1547" s="37">
        <v>0</v>
      </c>
      <c r="I1547" s="37" t="str">
        <v>SUBH NEXTGEN PRIVATE LIMITED</v>
      </c>
      <c r="J1547" s="37" t="str">
        <v>Punit Kumar</v>
      </c>
      <c r="K1547" s="37">
        <v>0</v>
      </c>
      <c r="L1547" s="37" t="str">
        <v>001J100000VmM42IAF</v>
      </c>
      <c r="M1547" s="37" t="str">
        <v>East</v>
      </c>
      <c r="N1547" s="2">
        <v>842001</v>
      </c>
      <c r="O1547" s="2" t="str">
        <v>10AKLPR1198R1ZH</v>
      </c>
      <c r="P1547" s="2">
        <v>9470010841</v>
      </c>
      <c r="Q1547" s="2" t="str">
        <v>Nov'25</v>
      </c>
      <c r="R1547" s="2">
        <v>2026</v>
      </c>
      <c r="S1547" s="1">
        <v>0</v>
      </c>
      <c r="T1547" s="2">
        <v>60</v>
      </c>
      <c r="U1547" s="1">
        <v>8.8888888888888878E-2</v>
      </c>
      <c r="V1547" s="1" t="str">
        <v>Challenger</v>
      </c>
      <c r="W1547" s="1">
        <v>0</v>
      </c>
      <c r="X1547" s="1">
        <v>0</v>
      </c>
      <c r="Y1547" s="1">
        <v>0</v>
      </c>
      <c r="Z1547" s="1">
        <v>0</v>
      </c>
      <c r="AA1547" s="1">
        <v>0</v>
      </c>
      <c r="AB1547" s="1">
        <v>0</v>
      </c>
      <c r="AC1547" s="1">
        <v>0</v>
      </c>
      <c r="AD1547" s="1">
        <v>0</v>
      </c>
      <c r="AE1547" s="1">
        <v>0</v>
      </c>
      <c r="AF1547" s="1">
        <v>0</v>
      </c>
      <c r="AG1547" s="1">
        <v>0</v>
      </c>
      <c r="AH1547" s="1">
        <v>0</v>
      </c>
      <c r="AI1547" s="1">
        <v>0</v>
      </c>
      <c r="AJ1547" s="1">
        <v>0</v>
      </c>
      <c r="AK1547" s="1">
        <v>0</v>
      </c>
      <c r="AL1547" s="1">
        <v>0</v>
      </c>
      <c r="AM1547" s="1">
        <v>0</v>
      </c>
      <c r="AN1547" s="1">
        <v>0</v>
      </c>
      <c r="AO1547" s="1">
        <v>0</v>
      </c>
      <c r="AP1547" s="1">
        <v>0</v>
      </c>
      <c r="AQ1547" s="14">
        <v>0</v>
      </c>
      <c r="AR1547" s="14">
        <v>0</v>
      </c>
      <c r="AS1547" s="14">
        <v>6</v>
      </c>
      <c r="AT1547" s="16">
        <v>10</v>
      </c>
      <c r="AU1547" s="16">
        <v>6</v>
      </c>
      <c r="AV1547" s="16">
        <v>0</v>
      </c>
      <c r="AW1547" s="16" t="str">
        <v/>
      </c>
      <c r="AX1547" s="10">
        <f t="shared" si="178"/>
        <v>22</v>
      </c>
      <c r="AY1547" s="10">
        <f t="shared" si="173"/>
        <v>0</v>
      </c>
      <c r="AZ1547" s="2" t="s">
        <v>119</v>
      </c>
      <c r="BA1547" s="10">
        <f t="shared" si="179"/>
        <v>0</v>
      </c>
      <c r="BB1547" s="36" t="s">
        <v>118</v>
      </c>
      <c r="BC1547" s="39" t="str">
        <f t="shared" si="180"/>
        <v/>
      </c>
      <c r="BD1547" s="16">
        <f t="shared" si="174"/>
        <v>22</v>
      </c>
      <c r="BE1547" s="10">
        <f t="shared" si="175"/>
        <v>0</v>
      </c>
      <c r="BF1547" s="12">
        <f t="shared" si="176"/>
        <v>1</v>
      </c>
      <c r="BG1547" s="12">
        <f t="shared" si="177"/>
        <v>0</v>
      </c>
      <c r="BH1547" s="9">
        <f t="shared" si="181"/>
        <v>22</v>
      </c>
      <c r="BI1547" s="39" t="str">
        <f t="shared" si="182"/>
        <v/>
      </c>
      <c r="BK1547" s="75"/>
    </row>
    <row r="1548" spans="1:63">
      <c r="A1548" s="2">
        <v>1545</v>
      </c>
      <c r="B1548" s="2">
        <v>2025</v>
      </c>
      <c r="C1548" s="1">
        <v>0</v>
      </c>
      <c r="D1548" s="37" t="str">
        <v>0015g00001YPk0zAAD</v>
      </c>
      <c r="E1548" s="37" t="str">
        <v>M/S MAA SAMALESWARI TRADERS</v>
      </c>
      <c r="F1548" s="37" t="str">
        <v>ODISHA</v>
      </c>
      <c r="G1548" s="37" t="str">
        <v>BALANGIR</v>
      </c>
      <c r="H1548" s="37" t="str">
        <v>Balangir</v>
      </c>
      <c r="I1548" s="37" t="str">
        <v>SACHDEVA ISPAT PVT LTD</v>
      </c>
      <c r="J1548" s="37" t="str">
        <v>Amit Behera</v>
      </c>
      <c r="K1548" s="37">
        <v>0</v>
      </c>
      <c r="L1548" s="37" t="str">
        <v>C12823</v>
      </c>
      <c r="M1548" s="37" t="str">
        <v>Central</v>
      </c>
      <c r="N1548" s="2">
        <v>767001</v>
      </c>
      <c r="O1548" s="2" t="str">
        <v>21Aygpp4777k1z0</v>
      </c>
      <c r="P1548" s="2">
        <v>9438739798</v>
      </c>
      <c r="Q1548" s="2" t="str">
        <v>Nov'25</v>
      </c>
      <c r="R1548" s="2">
        <v>2026</v>
      </c>
      <c r="S1548" s="1">
        <v>0</v>
      </c>
      <c r="T1548" s="2">
        <v>60</v>
      </c>
      <c r="U1548" s="1">
        <v>0</v>
      </c>
      <c r="V1548" s="1" t="str">
        <v>Challenger</v>
      </c>
      <c r="W1548" s="1">
        <v>0</v>
      </c>
      <c r="X1548" s="1">
        <v>0</v>
      </c>
      <c r="Y1548" s="1">
        <v>0</v>
      </c>
      <c r="Z1548" s="1">
        <v>0</v>
      </c>
      <c r="AA1548" s="1">
        <v>0</v>
      </c>
      <c r="AB1548" s="1">
        <v>0</v>
      </c>
      <c r="AC1548" s="1">
        <v>0</v>
      </c>
      <c r="AD1548" s="1">
        <v>0</v>
      </c>
      <c r="AE1548" s="1">
        <v>0</v>
      </c>
      <c r="AF1548" s="1">
        <v>0</v>
      </c>
      <c r="AG1548" s="1">
        <v>0</v>
      </c>
      <c r="AH1548" s="1">
        <v>0</v>
      </c>
      <c r="AI1548" s="1">
        <v>0</v>
      </c>
      <c r="AJ1548" s="1">
        <v>0</v>
      </c>
      <c r="AK1548" s="1">
        <v>0</v>
      </c>
      <c r="AL1548" s="1">
        <v>0</v>
      </c>
      <c r="AM1548" s="1">
        <v>0</v>
      </c>
      <c r="AN1548" s="1">
        <v>0</v>
      </c>
      <c r="AO1548" s="1">
        <v>0</v>
      </c>
      <c r="AP1548" s="1">
        <v>0</v>
      </c>
      <c r="AQ1548" s="14">
        <v>0</v>
      </c>
      <c r="AR1548" s="14">
        <v>0</v>
      </c>
      <c r="AS1548" s="14">
        <v>12.31</v>
      </c>
      <c r="AT1548" s="16">
        <v>0</v>
      </c>
      <c r="AU1548" s="16">
        <v>0</v>
      </c>
      <c r="AV1548" s="16">
        <v>0</v>
      </c>
      <c r="AW1548" s="16">
        <v>12</v>
      </c>
      <c r="AX1548" s="10">
        <f t="shared" si="178"/>
        <v>24.310000000000002</v>
      </c>
      <c r="AY1548" s="10">
        <f t="shared" si="173"/>
        <v>0</v>
      </c>
      <c r="AZ1548" s="2" t="s">
        <v>119</v>
      </c>
      <c r="BA1548" s="10">
        <f t="shared" si="179"/>
        <v>0</v>
      </c>
      <c r="BB1548" s="36" t="s">
        <v>118</v>
      </c>
      <c r="BC1548" s="39" t="str">
        <f t="shared" si="180"/>
        <v/>
      </c>
      <c r="BD1548" s="16">
        <f t="shared" si="174"/>
        <v>24.310000000000002</v>
      </c>
      <c r="BE1548" s="10">
        <f t="shared" si="175"/>
        <v>0</v>
      </c>
      <c r="BF1548" s="12">
        <f t="shared" si="176"/>
        <v>1</v>
      </c>
      <c r="BG1548" s="12">
        <f t="shared" si="177"/>
        <v>0</v>
      </c>
      <c r="BH1548" s="9">
        <f t="shared" si="181"/>
        <v>24.310000000000002</v>
      </c>
      <c r="BI1548" s="39" t="str">
        <f t="shared" si="182"/>
        <v/>
      </c>
      <c r="BK1548" s="75"/>
    </row>
    <row r="1549" spans="1:63">
      <c r="A1549" s="2">
        <v>1546</v>
      </c>
      <c r="B1549" s="2">
        <v>2025</v>
      </c>
      <c r="C1549" s="1">
        <v>0</v>
      </c>
      <c r="D1549" s="37" t="str">
        <v>0015g00001UBHlHAAX</v>
      </c>
      <c r="E1549" s="37" t="str">
        <v>MAA DURGA ENTERPRISES</v>
      </c>
      <c r="F1549" s="37" t="str">
        <v>UTTAR PRADESH</v>
      </c>
      <c r="G1549" s="37" t="str">
        <v>LUCKNOW</v>
      </c>
      <c r="H1549" s="37" t="str">
        <v>Lucknow</v>
      </c>
      <c r="I1549" s="37" t="str">
        <v>SHREE LAKSHMAN ROLLING MILL (INDIA) LLP</v>
      </c>
      <c r="J1549" s="37" t="str">
        <v>Saurabh singh</v>
      </c>
      <c r="K1549" s="37">
        <v>0</v>
      </c>
      <c r="L1549" s="37" t="str">
        <v>C12815</v>
      </c>
      <c r="M1549" s="37" t="str">
        <v>North</v>
      </c>
      <c r="N1549" s="2">
        <v>226010</v>
      </c>
      <c r="O1549" s="2">
        <v>0</v>
      </c>
      <c r="P1549" s="2">
        <v>0</v>
      </c>
      <c r="Q1549" s="2" t="str">
        <v>Nov'25</v>
      </c>
      <c r="R1549" s="2">
        <v>2026</v>
      </c>
      <c r="S1549" s="1">
        <v>0</v>
      </c>
      <c r="T1549" s="2" t="str">
        <v/>
      </c>
      <c r="U1549" s="1">
        <v>0</v>
      </c>
      <c r="V1549" s="1" t="str">
        <v>Potential Not updated</v>
      </c>
      <c r="W1549" s="1">
        <v>0</v>
      </c>
      <c r="X1549" s="1">
        <v>0</v>
      </c>
      <c r="Y1549" s="1">
        <v>0</v>
      </c>
      <c r="Z1549" s="1">
        <v>0</v>
      </c>
      <c r="AA1549" s="1">
        <v>0</v>
      </c>
      <c r="AB1549" s="1">
        <v>0</v>
      </c>
      <c r="AC1549" s="1">
        <v>0</v>
      </c>
      <c r="AD1549" s="1">
        <v>0</v>
      </c>
      <c r="AE1549" s="1">
        <v>0</v>
      </c>
      <c r="AF1549" s="1">
        <v>0</v>
      </c>
      <c r="AG1549" s="1">
        <v>0</v>
      </c>
      <c r="AH1549" s="1">
        <v>0</v>
      </c>
      <c r="AI1549" s="1">
        <v>0</v>
      </c>
      <c r="AJ1549" s="1">
        <v>0</v>
      </c>
      <c r="AK1549" s="1">
        <v>0</v>
      </c>
      <c r="AL1549" s="1">
        <v>0</v>
      </c>
      <c r="AM1549" s="1">
        <v>0</v>
      </c>
      <c r="AN1549" s="1">
        <v>0</v>
      </c>
      <c r="AO1549" s="1">
        <v>0</v>
      </c>
      <c r="AP1549" s="1">
        <v>0</v>
      </c>
      <c r="AQ1549" s="14">
        <v>0</v>
      </c>
      <c r="AR1549" s="14">
        <v>0</v>
      </c>
      <c r="AS1549" s="14">
        <v>6</v>
      </c>
      <c r="AT1549" s="16">
        <v>0</v>
      </c>
      <c r="AU1549" s="16">
        <v>0</v>
      </c>
      <c r="AV1549" s="16">
        <v>0</v>
      </c>
      <c r="AW1549" s="16">
        <v>1</v>
      </c>
      <c r="AX1549" s="10">
        <f t="shared" si="178"/>
        <v>7</v>
      </c>
      <c r="AY1549" s="10">
        <f t="shared" si="173"/>
        <v>0</v>
      </c>
      <c r="AZ1549" s="2" t="s">
        <v>119</v>
      </c>
      <c r="BA1549" s="10">
        <f t="shared" si="179"/>
        <v>0</v>
      </c>
      <c r="BB1549" s="36" t="s">
        <v>118</v>
      </c>
      <c r="BC1549" s="39" t="str">
        <f t="shared" si="180"/>
        <v/>
      </c>
      <c r="BD1549" s="16">
        <f t="shared" si="174"/>
        <v>7</v>
      </c>
      <c r="BE1549" s="10">
        <f t="shared" si="175"/>
        <v>0</v>
      </c>
      <c r="BF1549" s="12">
        <f t="shared" si="176"/>
        <v>1</v>
      </c>
      <c r="BG1549" s="12">
        <f t="shared" si="177"/>
        <v>0</v>
      </c>
      <c r="BH1549" s="9">
        <f t="shared" si="181"/>
        <v>7</v>
      </c>
      <c r="BI1549" s="39" t="str">
        <f t="shared" si="182"/>
        <v/>
      </c>
      <c r="BK1549" s="75"/>
    </row>
    <row r="1550" spans="1:63">
      <c r="A1550" s="2">
        <v>1547</v>
      </c>
      <c r="B1550" s="2">
        <v>2025</v>
      </c>
      <c r="C1550" s="1">
        <v>0</v>
      </c>
      <c r="D1550" s="37" t="str">
        <v>0015g00001X38fkAAB</v>
      </c>
      <c r="E1550" s="37" t="str">
        <v>Sharma traders</v>
      </c>
      <c r="F1550" s="37" t="str">
        <v>UTTARAKHAND</v>
      </c>
      <c r="G1550" s="37" t="str">
        <v>NAINITAL</v>
      </c>
      <c r="H1550" s="37" t="str">
        <v>Haldwani</v>
      </c>
      <c r="I1550" s="37" t="str">
        <v>SHIVA SALES INDIA CORPORATION</v>
      </c>
      <c r="J1550" s="37" t="str">
        <v>Manoj Yadav</v>
      </c>
      <c r="K1550" s="37">
        <v>0</v>
      </c>
      <c r="L1550" s="37" t="str">
        <v>C12821</v>
      </c>
      <c r="M1550" s="37" t="str">
        <v>North</v>
      </c>
      <c r="N1550" s="2">
        <v>263139</v>
      </c>
      <c r="O1550" s="2" t="str">
        <v>05AWPPS1717H1ZB</v>
      </c>
      <c r="P1550" s="2">
        <v>9837173188</v>
      </c>
      <c r="Q1550" s="2" t="str">
        <v>Nov'25</v>
      </c>
      <c r="R1550" s="2">
        <v>2026</v>
      </c>
      <c r="S1550" s="1">
        <v>0</v>
      </c>
      <c r="T1550" s="2" t="str">
        <v/>
      </c>
      <c r="U1550" s="1">
        <v>0</v>
      </c>
      <c r="V1550" s="1" t="str">
        <v>Potential Not updated</v>
      </c>
      <c r="W1550" s="1">
        <v>0</v>
      </c>
      <c r="X1550" s="1">
        <v>0</v>
      </c>
      <c r="Y1550" s="1">
        <v>0</v>
      </c>
      <c r="Z1550" s="1">
        <v>0</v>
      </c>
      <c r="AA1550" s="1">
        <v>0</v>
      </c>
      <c r="AB1550" s="1">
        <v>0</v>
      </c>
      <c r="AC1550" s="1">
        <v>0</v>
      </c>
      <c r="AD1550" s="1">
        <v>0</v>
      </c>
      <c r="AE1550" s="1">
        <v>0</v>
      </c>
      <c r="AF1550" s="1">
        <v>0</v>
      </c>
      <c r="AG1550" s="1">
        <v>0</v>
      </c>
      <c r="AH1550" s="1">
        <v>0</v>
      </c>
      <c r="AI1550" s="1">
        <v>0</v>
      </c>
      <c r="AJ1550" s="1">
        <v>0</v>
      </c>
      <c r="AK1550" s="1">
        <v>0</v>
      </c>
      <c r="AL1550" s="1">
        <v>0</v>
      </c>
      <c r="AM1550" s="1">
        <v>0</v>
      </c>
      <c r="AN1550" s="1">
        <v>0</v>
      </c>
      <c r="AO1550" s="1">
        <v>0</v>
      </c>
      <c r="AP1550" s="1">
        <v>0</v>
      </c>
      <c r="AQ1550" s="14">
        <v>0</v>
      </c>
      <c r="AR1550" s="14">
        <v>0</v>
      </c>
      <c r="AS1550" s="14">
        <v>11</v>
      </c>
      <c r="AT1550" s="16">
        <v>0</v>
      </c>
      <c r="AU1550" s="16">
        <v>0</v>
      </c>
      <c r="AV1550" s="16">
        <v>0</v>
      </c>
      <c r="AW1550" s="16" t="str">
        <v/>
      </c>
      <c r="AX1550" s="10">
        <f t="shared" si="178"/>
        <v>11</v>
      </c>
      <c r="AY1550" s="10">
        <f t="shared" si="173"/>
        <v>0</v>
      </c>
      <c r="AZ1550" s="2" t="s">
        <v>119</v>
      </c>
      <c r="BA1550" s="10">
        <f t="shared" si="179"/>
        <v>0</v>
      </c>
      <c r="BB1550" s="36" t="s">
        <v>118</v>
      </c>
      <c r="BC1550" s="39" t="str">
        <f t="shared" si="180"/>
        <v/>
      </c>
      <c r="BD1550" s="16">
        <f t="shared" si="174"/>
        <v>11</v>
      </c>
      <c r="BE1550" s="10">
        <f t="shared" si="175"/>
        <v>0</v>
      </c>
      <c r="BF1550" s="12">
        <f t="shared" si="176"/>
        <v>1</v>
      </c>
      <c r="BG1550" s="12">
        <f t="shared" si="177"/>
        <v>0</v>
      </c>
      <c r="BH1550" s="9">
        <f t="shared" si="181"/>
        <v>11</v>
      </c>
      <c r="BI1550" s="39" t="str">
        <f t="shared" si="182"/>
        <v/>
      </c>
      <c r="BK1550" s="75"/>
    </row>
    <row r="1551" spans="1:63">
      <c r="A1551" s="2">
        <v>1548</v>
      </c>
      <c r="B1551" s="2">
        <v>2025</v>
      </c>
      <c r="C1551" s="1">
        <v>0</v>
      </c>
      <c r="D1551" s="37" t="str">
        <v>001fw000007R7z3AAC</v>
      </c>
      <c r="E1551" s="37" t="str">
        <v>DAKSH ENTERPRISES</v>
      </c>
      <c r="F1551" s="37" t="str">
        <v>UTTARAKHAND</v>
      </c>
      <c r="G1551" s="37" t="str">
        <v>NAINITAL</v>
      </c>
      <c r="H1551" s="37">
        <v>0</v>
      </c>
      <c r="I1551" s="37" t="str">
        <v>SHIVA SALES INDIA CORPORATION</v>
      </c>
      <c r="J1551" s="37" t="str">
        <v>Manoj Yadav</v>
      </c>
      <c r="K1551" s="37">
        <v>0</v>
      </c>
      <c r="L1551" s="37" t="str">
        <v>C12821</v>
      </c>
      <c r="M1551" s="37" t="str">
        <v>North</v>
      </c>
      <c r="N1551" s="2">
        <v>263139</v>
      </c>
      <c r="O1551" s="2" t="str">
        <v>05DDKPM6412G1ZM</v>
      </c>
      <c r="P1551" s="2">
        <v>8192093083</v>
      </c>
      <c r="Q1551" s="2" t="str">
        <v>Nov'25</v>
      </c>
      <c r="R1551" s="2">
        <v>2026</v>
      </c>
      <c r="S1551" s="1">
        <v>0</v>
      </c>
      <c r="T1551" s="2">
        <v>30</v>
      </c>
      <c r="U1551" s="1">
        <v>0.1</v>
      </c>
      <c r="V1551" s="1" t="str">
        <v>Minor</v>
      </c>
      <c r="W1551" s="1">
        <v>0</v>
      </c>
      <c r="X1551" s="1">
        <v>0</v>
      </c>
      <c r="Y1551" s="1">
        <v>0</v>
      </c>
      <c r="Z1551" s="1">
        <v>0</v>
      </c>
      <c r="AA1551" s="1">
        <v>0</v>
      </c>
      <c r="AB1551" s="1">
        <v>0</v>
      </c>
      <c r="AC1551" s="1">
        <v>0</v>
      </c>
      <c r="AD1551" s="1">
        <v>0</v>
      </c>
      <c r="AE1551" s="1">
        <v>0</v>
      </c>
      <c r="AF1551" s="1">
        <v>0</v>
      </c>
      <c r="AG1551" s="1">
        <v>0</v>
      </c>
      <c r="AH1551" s="1">
        <v>0</v>
      </c>
      <c r="AI1551" s="1">
        <v>0</v>
      </c>
      <c r="AJ1551" s="1">
        <v>0</v>
      </c>
      <c r="AK1551" s="1">
        <v>0</v>
      </c>
      <c r="AL1551" s="1">
        <v>0</v>
      </c>
      <c r="AM1551" s="1">
        <v>0</v>
      </c>
      <c r="AN1551" s="1">
        <v>0</v>
      </c>
      <c r="AO1551" s="1">
        <v>0</v>
      </c>
      <c r="AP1551" s="1">
        <v>0</v>
      </c>
      <c r="AQ1551" s="14">
        <v>0</v>
      </c>
      <c r="AR1551" s="14">
        <v>0</v>
      </c>
      <c r="AS1551" s="14">
        <v>10</v>
      </c>
      <c r="AT1551" s="16">
        <v>9</v>
      </c>
      <c r="AU1551" s="16">
        <v>0</v>
      </c>
      <c r="AV1551" s="16">
        <v>0</v>
      </c>
      <c r="AW1551" s="16" t="str">
        <v/>
      </c>
      <c r="AX1551" s="10">
        <f t="shared" si="178"/>
        <v>19</v>
      </c>
      <c r="AY1551" s="10">
        <f t="shared" si="173"/>
        <v>0</v>
      </c>
      <c r="AZ1551" s="2" t="s">
        <v>119</v>
      </c>
      <c r="BA1551" s="10">
        <f t="shared" si="179"/>
        <v>0</v>
      </c>
      <c r="BB1551" s="36" t="s">
        <v>118</v>
      </c>
      <c r="BC1551" s="39" t="str">
        <f t="shared" si="180"/>
        <v/>
      </c>
      <c r="BD1551" s="16">
        <f t="shared" si="174"/>
        <v>19</v>
      </c>
      <c r="BE1551" s="10">
        <f t="shared" si="175"/>
        <v>0</v>
      </c>
      <c r="BF1551" s="12">
        <f t="shared" si="176"/>
        <v>1</v>
      </c>
      <c r="BG1551" s="12">
        <f t="shared" si="177"/>
        <v>0</v>
      </c>
      <c r="BH1551" s="9">
        <f t="shared" si="181"/>
        <v>19</v>
      </c>
      <c r="BI1551" s="39" t="str">
        <f t="shared" si="182"/>
        <v/>
      </c>
      <c r="BK1551" s="75"/>
    </row>
    <row r="1552" spans="1:63">
      <c r="A1552" s="2">
        <v>1549</v>
      </c>
      <c r="B1552" s="2">
        <v>2025</v>
      </c>
      <c r="C1552" s="1">
        <v>0</v>
      </c>
      <c r="D1552" s="37" t="str">
        <v>001J1000006KayfIAC</v>
      </c>
      <c r="E1552" s="37" t="str">
        <v>ARPIT TRADERS</v>
      </c>
      <c r="F1552" s="37" t="str">
        <v>MADHYA PRADESH</v>
      </c>
      <c r="G1552" s="37" t="str">
        <v>NEEMUCH</v>
      </c>
      <c r="H1552" s="37" t="str">
        <v>Manasa</v>
      </c>
      <c r="I1552" s="37" t="str">
        <v>R. K. ENTERPRISES</v>
      </c>
      <c r="J1552" s="37" t="str">
        <v>Yogeshwar Richhariya</v>
      </c>
      <c r="K1552" s="37">
        <v>0</v>
      </c>
      <c r="L1552" s="37" t="str">
        <v>001J1000005ZfroIAC</v>
      </c>
      <c r="M1552" s="37" t="str">
        <v>Central</v>
      </c>
      <c r="N1552" s="2">
        <v>458110</v>
      </c>
      <c r="O1552" s="2" t="str">
        <v>23AENPM0264P1Z5</v>
      </c>
      <c r="P1552" s="2">
        <v>9425922848</v>
      </c>
      <c r="Q1552" s="2" t="str">
        <v>Nov'25</v>
      </c>
      <c r="R1552" s="2">
        <v>2026</v>
      </c>
      <c r="S1552" s="1">
        <v>0</v>
      </c>
      <c r="T1552" s="2">
        <v>40</v>
      </c>
      <c r="U1552" s="1">
        <v>0</v>
      </c>
      <c r="V1552" s="1" t="str">
        <v>Minor</v>
      </c>
      <c r="W1552" s="1">
        <v>0</v>
      </c>
      <c r="X1552" s="1">
        <v>0</v>
      </c>
      <c r="Y1552" s="1">
        <v>0</v>
      </c>
      <c r="Z1552" s="1">
        <v>0</v>
      </c>
      <c r="AA1552" s="1">
        <v>0</v>
      </c>
      <c r="AB1552" s="1">
        <v>0</v>
      </c>
      <c r="AC1552" s="1">
        <v>0</v>
      </c>
      <c r="AD1552" s="1">
        <v>0</v>
      </c>
      <c r="AE1552" s="1">
        <v>0</v>
      </c>
      <c r="AF1552" s="1">
        <v>0</v>
      </c>
      <c r="AG1552" s="1">
        <v>0</v>
      </c>
      <c r="AH1552" s="1">
        <v>0</v>
      </c>
      <c r="AI1552" s="1">
        <v>0</v>
      </c>
      <c r="AJ1552" s="1">
        <v>0</v>
      </c>
      <c r="AK1552" s="1">
        <v>0</v>
      </c>
      <c r="AL1552" s="1">
        <v>0</v>
      </c>
      <c r="AM1552" s="1">
        <v>0</v>
      </c>
      <c r="AN1552" s="1">
        <v>0</v>
      </c>
      <c r="AO1552" s="1">
        <v>0</v>
      </c>
      <c r="AP1552" s="1">
        <v>0</v>
      </c>
      <c r="AQ1552" s="14">
        <v>0</v>
      </c>
      <c r="AR1552" s="14">
        <v>0</v>
      </c>
      <c r="AS1552" s="14">
        <v>12.1</v>
      </c>
      <c r="AT1552" s="16">
        <v>0</v>
      </c>
      <c r="AU1552" s="16">
        <v>0</v>
      </c>
      <c r="AV1552" s="16">
        <v>0</v>
      </c>
      <c r="AW1552" s="16" t="str">
        <v/>
      </c>
      <c r="AX1552" s="10">
        <f t="shared" si="178"/>
        <v>12.1</v>
      </c>
      <c r="AY1552" s="10">
        <f t="shared" si="173"/>
        <v>0</v>
      </c>
      <c r="AZ1552" s="2" t="s">
        <v>119</v>
      </c>
      <c r="BA1552" s="10">
        <f t="shared" si="179"/>
        <v>0</v>
      </c>
      <c r="BB1552" s="36" t="s">
        <v>118</v>
      </c>
      <c r="BC1552" s="39" t="str">
        <f t="shared" si="180"/>
        <v/>
      </c>
      <c r="BD1552" s="16">
        <f t="shared" si="174"/>
        <v>12.1</v>
      </c>
      <c r="BE1552" s="10">
        <f t="shared" si="175"/>
        <v>0</v>
      </c>
      <c r="BF1552" s="12">
        <f t="shared" si="176"/>
        <v>1</v>
      </c>
      <c r="BG1552" s="12">
        <f t="shared" si="177"/>
        <v>0</v>
      </c>
      <c r="BH1552" s="9">
        <f t="shared" si="181"/>
        <v>12.1</v>
      </c>
      <c r="BI1552" s="39" t="str">
        <f t="shared" si="182"/>
        <v/>
      </c>
      <c r="BK1552" s="75"/>
    </row>
    <row r="1553" spans="1:63">
      <c r="A1553" s="2">
        <v>1550</v>
      </c>
      <c r="B1553" s="2">
        <v>2025</v>
      </c>
      <c r="C1553" s="1">
        <v>0</v>
      </c>
      <c r="D1553" s="37" t="str">
        <v>001J100000Vnpj7IAB</v>
      </c>
      <c r="E1553" s="37" t="str">
        <v>M/S. H R HARDWARE</v>
      </c>
      <c r="F1553" s="37" t="str">
        <v>WEST BENGAL</v>
      </c>
      <c r="G1553" s="37" t="str">
        <v>MURSHIDABAD</v>
      </c>
      <c r="H1553" s="37">
        <v>0</v>
      </c>
      <c r="I1553" s="37" t="str">
        <v>CHANDRA TRADERS</v>
      </c>
      <c r="J1553" s="37" t="str">
        <v>Shirshendu saha</v>
      </c>
      <c r="K1553" s="37">
        <v>0</v>
      </c>
      <c r="L1553" s="37" t="str">
        <v>001J100000RyPTBIA3</v>
      </c>
      <c r="M1553" s="37" t="str">
        <v>East</v>
      </c>
      <c r="N1553" s="2">
        <v>742187</v>
      </c>
      <c r="O1553" s="2" t="str">
        <v>19GCGPS5968R1Z4</v>
      </c>
      <c r="P1553" s="2">
        <v>8967809697</v>
      </c>
      <c r="Q1553" s="2" t="str">
        <v>Nov'25</v>
      </c>
      <c r="R1553" s="2">
        <v>2026</v>
      </c>
      <c r="S1553" s="1">
        <v>0</v>
      </c>
      <c r="T1553" s="2">
        <v>250</v>
      </c>
      <c r="U1553" s="1">
        <v>0</v>
      </c>
      <c r="V1553" s="1" t="str">
        <v>Alien</v>
      </c>
      <c r="W1553" s="1">
        <v>0</v>
      </c>
      <c r="X1553" s="1">
        <v>0</v>
      </c>
      <c r="Y1553" s="1">
        <v>0</v>
      </c>
      <c r="Z1553" s="1">
        <v>0</v>
      </c>
      <c r="AA1553" s="1">
        <v>0</v>
      </c>
      <c r="AB1553" s="1">
        <v>0</v>
      </c>
      <c r="AC1553" s="1">
        <v>0</v>
      </c>
      <c r="AD1553" s="1">
        <v>0</v>
      </c>
      <c r="AE1553" s="1">
        <v>0</v>
      </c>
      <c r="AF1553" s="1">
        <v>0</v>
      </c>
      <c r="AG1553" s="1">
        <v>0</v>
      </c>
      <c r="AH1553" s="1">
        <v>0</v>
      </c>
      <c r="AI1553" s="1">
        <v>0</v>
      </c>
      <c r="AJ1553" s="1">
        <v>0</v>
      </c>
      <c r="AK1553" s="1">
        <v>0</v>
      </c>
      <c r="AL1553" s="1">
        <v>0</v>
      </c>
      <c r="AM1553" s="1">
        <v>0</v>
      </c>
      <c r="AN1553" s="1">
        <v>0</v>
      </c>
      <c r="AO1553" s="1">
        <v>0</v>
      </c>
      <c r="AP1553" s="1">
        <v>0</v>
      </c>
      <c r="AQ1553" s="14">
        <v>0</v>
      </c>
      <c r="AR1553" s="14">
        <v>0</v>
      </c>
      <c r="AS1553" s="14">
        <v>3</v>
      </c>
      <c r="AT1553" s="16">
        <v>0</v>
      </c>
      <c r="AU1553" s="16">
        <v>0</v>
      </c>
      <c r="AV1553" s="16">
        <v>0</v>
      </c>
      <c r="AW1553" s="16" t="str">
        <v/>
      </c>
      <c r="AX1553" s="10">
        <f t="shared" si="178"/>
        <v>3</v>
      </c>
      <c r="AY1553" s="10">
        <f t="shared" si="173"/>
        <v>0</v>
      </c>
      <c r="AZ1553" s="2" t="s">
        <v>119</v>
      </c>
      <c r="BA1553" s="10">
        <f t="shared" si="179"/>
        <v>0</v>
      </c>
      <c r="BB1553" s="36" t="s">
        <v>118</v>
      </c>
      <c r="BC1553" s="39" t="str">
        <f t="shared" si="180"/>
        <v/>
      </c>
      <c r="BD1553" s="16">
        <f t="shared" si="174"/>
        <v>3</v>
      </c>
      <c r="BE1553" s="10">
        <f t="shared" si="175"/>
        <v>0</v>
      </c>
      <c r="BF1553" s="12">
        <f t="shared" si="176"/>
        <v>1</v>
      </c>
      <c r="BG1553" s="12">
        <f t="shared" si="177"/>
        <v>0</v>
      </c>
      <c r="BH1553" s="9">
        <f t="shared" si="181"/>
        <v>3</v>
      </c>
      <c r="BI1553" s="39" t="str">
        <f t="shared" si="182"/>
        <v/>
      </c>
      <c r="BK1553" s="75"/>
    </row>
    <row r="1554" spans="1:63">
      <c r="A1554" s="2">
        <v>1551</v>
      </c>
      <c r="B1554" s="2">
        <v>2025</v>
      </c>
      <c r="C1554" s="1">
        <v>0</v>
      </c>
      <c r="D1554" s="37" t="str">
        <v>001fw00000E5AOaAAN</v>
      </c>
      <c r="E1554" s="37" t="str">
        <v>UJALA HARDWARES</v>
      </c>
      <c r="F1554" s="37" t="str">
        <v>BIHAR</v>
      </c>
      <c r="G1554" s="37" t="str">
        <v>SAMASTIPUR</v>
      </c>
      <c r="H1554" s="37">
        <v>0</v>
      </c>
      <c r="I1554" s="37" t="str">
        <v>MEWARAM MADHUSUDAN PRASAD &amp; SONS</v>
      </c>
      <c r="J1554" s="37" t="str">
        <v>Praveen Kumar</v>
      </c>
      <c r="K1554" s="37">
        <v>0</v>
      </c>
      <c r="L1554" s="37" t="str">
        <v>001J100000S01ukIAB</v>
      </c>
      <c r="M1554" s="37" t="str">
        <v>East</v>
      </c>
      <c r="N1554" s="2">
        <v>848125</v>
      </c>
      <c r="O1554" s="2" t="str">
        <v>10CFZPP3575F2Z1</v>
      </c>
      <c r="P1554" s="2">
        <v>9931030267</v>
      </c>
      <c r="Q1554" s="2" t="str">
        <v>Nov'25</v>
      </c>
      <c r="R1554" s="2">
        <v>2026</v>
      </c>
      <c r="S1554" s="1">
        <v>0</v>
      </c>
      <c r="T1554" s="2">
        <v>320</v>
      </c>
      <c r="U1554" s="1">
        <v>6.2500000000000003E-3</v>
      </c>
      <c r="V1554" s="1" t="str">
        <v>Alien</v>
      </c>
      <c r="W1554" s="1">
        <v>0</v>
      </c>
      <c r="X1554" s="1">
        <v>0</v>
      </c>
      <c r="Y1554" s="1">
        <v>0</v>
      </c>
      <c r="Z1554" s="1">
        <v>0</v>
      </c>
      <c r="AA1554" s="1">
        <v>0</v>
      </c>
      <c r="AB1554" s="1">
        <v>0</v>
      </c>
      <c r="AC1554" s="1">
        <v>0</v>
      </c>
      <c r="AD1554" s="1">
        <v>0</v>
      </c>
      <c r="AE1554" s="1">
        <v>0</v>
      </c>
      <c r="AF1554" s="1">
        <v>0</v>
      </c>
      <c r="AG1554" s="1">
        <v>0</v>
      </c>
      <c r="AH1554" s="1">
        <v>0</v>
      </c>
      <c r="AI1554" s="1">
        <v>0</v>
      </c>
      <c r="AJ1554" s="1">
        <v>0</v>
      </c>
      <c r="AK1554" s="1">
        <v>0</v>
      </c>
      <c r="AL1554" s="1">
        <v>0</v>
      </c>
      <c r="AM1554" s="1">
        <v>0</v>
      </c>
      <c r="AN1554" s="1">
        <v>0</v>
      </c>
      <c r="AO1554" s="1">
        <v>0</v>
      </c>
      <c r="AP1554" s="1">
        <v>0</v>
      </c>
      <c r="AQ1554" s="14">
        <v>0</v>
      </c>
      <c r="AR1554" s="14">
        <v>0</v>
      </c>
      <c r="AS1554" s="14">
        <v>12</v>
      </c>
      <c r="AT1554" s="16">
        <v>0</v>
      </c>
      <c r="AU1554" s="16">
        <v>6</v>
      </c>
      <c r="AV1554" s="16">
        <v>0</v>
      </c>
      <c r="AW1554" s="16">
        <v>12</v>
      </c>
      <c r="AX1554" s="10">
        <f t="shared" si="178"/>
        <v>30</v>
      </c>
      <c r="AY1554" s="10">
        <f t="shared" si="173"/>
        <v>0</v>
      </c>
      <c r="AZ1554" s="2" t="s">
        <v>119</v>
      </c>
      <c r="BA1554" s="10">
        <f t="shared" si="179"/>
        <v>0</v>
      </c>
      <c r="BB1554" s="36" t="s">
        <v>118</v>
      </c>
      <c r="BC1554" s="39" t="str">
        <f t="shared" si="180"/>
        <v/>
      </c>
      <c r="BD1554" s="16">
        <f t="shared" si="174"/>
        <v>30</v>
      </c>
      <c r="BE1554" s="10">
        <f t="shared" si="175"/>
        <v>0</v>
      </c>
      <c r="BF1554" s="12">
        <f t="shared" si="176"/>
        <v>1</v>
      </c>
      <c r="BG1554" s="12">
        <f t="shared" si="177"/>
        <v>0</v>
      </c>
      <c r="BH1554" s="9">
        <f t="shared" si="181"/>
        <v>30</v>
      </c>
      <c r="BI1554" s="39" t="str">
        <f t="shared" si="182"/>
        <v/>
      </c>
      <c r="BK1554" s="75"/>
    </row>
    <row r="1555" spans="1:63">
      <c r="A1555" s="2">
        <v>1552</v>
      </c>
      <c r="B1555" s="2">
        <v>2025</v>
      </c>
      <c r="C1555" s="1">
        <v>0</v>
      </c>
      <c r="D1555" s="37" t="str">
        <v>001J100000Vo6eWIAR</v>
      </c>
      <c r="E1555" s="37" t="str">
        <v>PAUL HARDWARE</v>
      </c>
      <c r="F1555" s="37" t="str">
        <v>WEST BENGAL</v>
      </c>
      <c r="G1555" s="37" t="str">
        <v>DARJEELING</v>
      </c>
      <c r="H1555" s="37">
        <v>0</v>
      </c>
      <c r="I1555" s="37" t="str">
        <v>SILIGURI BUILDERS STORES</v>
      </c>
      <c r="J1555" s="37" t="str">
        <v>Abu Hossain</v>
      </c>
      <c r="K1555" s="37">
        <v>0</v>
      </c>
      <c r="L1555" s="37" t="str">
        <v>001J100000VngoPIAR</v>
      </c>
      <c r="M1555" s="37" t="str">
        <v>East</v>
      </c>
      <c r="N1555" s="2">
        <v>734426</v>
      </c>
      <c r="O1555" s="2" t="str">
        <v>19EWJPP0830G1ZD</v>
      </c>
      <c r="P1555" s="2">
        <v>7908206325</v>
      </c>
      <c r="Q1555" s="2" t="str">
        <v>Nov'25</v>
      </c>
      <c r="R1555" s="2">
        <v>2026</v>
      </c>
      <c r="S1555" s="1">
        <v>0</v>
      </c>
      <c r="T1555" s="2">
        <v>600</v>
      </c>
      <c r="U1555" s="1">
        <v>0</v>
      </c>
      <c r="V1555" s="1" t="str">
        <v>Alien</v>
      </c>
      <c r="W1555" s="1">
        <v>0</v>
      </c>
      <c r="X1555" s="1">
        <v>0</v>
      </c>
      <c r="Y1555" s="1">
        <v>0</v>
      </c>
      <c r="Z1555" s="1">
        <v>0</v>
      </c>
      <c r="AA1555" s="1">
        <v>0</v>
      </c>
      <c r="AB1555" s="1">
        <v>0</v>
      </c>
      <c r="AC1555" s="1">
        <v>0</v>
      </c>
      <c r="AD1555" s="1">
        <v>0</v>
      </c>
      <c r="AE1555" s="1">
        <v>0</v>
      </c>
      <c r="AF1555" s="1">
        <v>0</v>
      </c>
      <c r="AG1555" s="1">
        <v>0</v>
      </c>
      <c r="AH1555" s="1">
        <v>0</v>
      </c>
      <c r="AI1555" s="1">
        <v>0</v>
      </c>
      <c r="AJ1555" s="1">
        <v>0</v>
      </c>
      <c r="AK1555" s="1">
        <v>0</v>
      </c>
      <c r="AL1555" s="1">
        <v>0</v>
      </c>
      <c r="AM1555" s="1">
        <v>0</v>
      </c>
      <c r="AN1555" s="1">
        <v>0</v>
      </c>
      <c r="AO1555" s="1">
        <v>0</v>
      </c>
      <c r="AP1555" s="1">
        <v>0</v>
      </c>
      <c r="AQ1555" s="14">
        <v>0</v>
      </c>
      <c r="AR1555" s="14">
        <v>0</v>
      </c>
      <c r="AS1555" s="14">
        <v>4.4000000000000004</v>
      </c>
      <c r="AT1555" s="16">
        <v>0</v>
      </c>
      <c r="AU1555" s="16">
        <v>0</v>
      </c>
      <c r="AV1555" s="16">
        <v>0</v>
      </c>
      <c r="AW1555" s="16" t="str">
        <v/>
      </c>
      <c r="AX1555" s="10">
        <f t="shared" si="178"/>
        <v>4.4000000000000004</v>
      </c>
      <c r="AY1555" s="10">
        <f t="shared" ref="AY1555:AY1602" si="183">SUM(Z1555:AK1555)</f>
        <v>0</v>
      </c>
      <c r="AZ1555" s="2" t="s">
        <v>119</v>
      </c>
      <c r="BA1555" s="10">
        <f t="shared" si="179"/>
        <v>0</v>
      </c>
      <c r="BB1555" s="36" t="s">
        <v>118</v>
      </c>
      <c r="BC1555" s="39" t="str">
        <f t="shared" si="180"/>
        <v/>
      </c>
      <c r="BD1555" s="16">
        <f t="shared" ref="BD1555:BD1618" si="184">SUM(AR1555:AW1555)</f>
        <v>4.4000000000000004</v>
      </c>
      <c r="BE1555" s="10">
        <f t="shared" ref="BE1555:BE1618" si="185">SUM(AL1555:AQ1555)</f>
        <v>0</v>
      </c>
      <c r="BF1555" s="12">
        <f t="shared" ref="BF1555:BF1618" si="186">IFERROR(BD1555/$AX1555,"")</f>
        <v>1</v>
      </c>
      <c r="BG1555" s="12">
        <f t="shared" ref="BG1555:BG1618" si="187">IFERROR(BE1555/$AX1555,"")</f>
        <v>0</v>
      </c>
      <c r="BH1555" s="9">
        <f t="shared" si="181"/>
        <v>4.4000000000000004</v>
      </c>
      <c r="BI1555" s="39" t="str">
        <f t="shared" si="182"/>
        <v/>
      </c>
      <c r="BK1555" s="75"/>
    </row>
    <row r="1556" spans="1:63">
      <c r="A1556" s="2">
        <v>1553</v>
      </c>
      <c r="B1556" s="2">
        <v>2025</v>
      </c>
      <c r="C1556" s="1">
        <v>0</v>
      </c>
      <c r="D1556" s="37" t="str">
        <v>001fw00000DjCf5AAF</v>
      </c>
      <c r="E1556" s="37" t="str">
        <v>M/S A K HARDWARE</v>
      </c>
      <c r="F1556" s="37" t="str">
        <v>WEST BENGAL</v>
      </c>
      <c r="G1556" s="37" t="str">
        <v>JALPAIGURI</v>
      </c>
      <c r="H1556" s="37">
        <v>0</v>
      </c>
      <c r="I1556" s="37" t="str">
        <v>SILIGURI BUILDERS STORES</v>
      </c>
      <c r="J1556" s="37" t="str">
        <v>Abu Hossain</v>
      </c>
      <c r="K1556" s="37">
        <v>0</v>
      </c>
      <c r="L1556" s="37" t="str">
        <v>001J100000VngoPIAR</v>
      </c>
      <c r="M1556" s="37" t="str">
        <v>East</v>
      </c>
      <c r="N1556" s="2">
        <v>735134</v>
      </c>
      <c r="O1556" s="2" t="str">
        <v>19KQVPK0720A1ZR</v>
      </c>
      <c r="P1556" s="2">
        <v>9800267382</v>
      </c>
      <c r="Q1556" s="2" t="str">
        <v>Nov'25</v>
      </c>
      <c r="R1556" s="2">
        <v>2026</v>
      </c>
      <c r="S1556" s="1">
        <v>0</v>
      </c>
      <c r="T1556" s="2">
        <v>150</v>
      </c>
      <c r="U1556" s="1">
        <v>1.2711111111111111E-2</v>
      </c>
      <c r="V1556" s="1" t="str">
        <v>Challenger</v>
      </c>
      <c r="W1556" s="1">
        <v>0</v>
      </c>
      <c r="X1556" s="1">
        <v>0</v>
      </c>
      <c r="Y1556" s="1">
        <v>0</v>
      </c>
      <c r="Z1556" s="1">
        <v>0</v>
      </c>
      <c r="AA1556" s="1">
        <v>0</v>
      </c>
      <c r="AB1556" s="1">
        <v>0</v>
      </c>
      <c r="AC1556" s="1">
        <v>0</v>
      </c>
      <c r="AD1556" s="1">
        <v>0</v>
      </c>
      <c r="AE1556" s="1">
        <v>0</v>
      </c>
      <c r="AF1556" s="1">
        <v>0</v>
      </c>
      <c r="AG1556" s="1">
        <v>0</v>
      </c>
      <c r="AH1556" s="1">
        <v>0</v>
      </c>
      <c r="AI1556" s="1">
        <v>0</v>
      </c>
      <c r="AJ1556" s="1">
        <v>0</v>
      </c>
      <c r="AK1556" s="1">
        <v>0</v>
      </c>
      <c r="AL1556" s="1">
        <v>0</v>
      </c>
      <c r="AM1556" s="1">
        <v>0</v>
      </c>
      <c r="AN1556" s="1">
        <v>0</v>
      </c>
      <c r="AO1556" s="1">
        <v>0</v>
      </c>
      <c r="AP1556" s="1">
        <v>0</v>
      </c>
      <c r="AQ1556" s="14">
        <v>0</v>
      </c>
      <c r="AR1556" s="14">
        <v>0</v>
      </c>
      <c r="AS1556" s="14">
        <v>9.5399999999999991</v>
      </c>
      <c r="AT1556" s="16">
        <v>4.72</v>
      </c>
      <c r="AU1556" s="16">
        <v>1</v>
      </c>
      <c r="AV1556" s="16">
        <v>0</v>
      </c>
      <c r="AW1556" s="16" t="str">
        <v/>
      </c>
      <c r="AX1556" s="10">
        <f t="shared" si="178"/>
        <v>15.259999999999998</v>
      </c>
      <c r="AY1556" s="10">
        <f t="shared" si="183"/>
        <v>0</v>
      </c>
      <c r="AZ1556" s="2" t="s">
        <v>119</v>
      </c>
      <c r="BA1556" s="10">
        <f t="shared" si="179"/>
        <v>0</v>
      </c>
      <c r="BB1556" s="36" t="s">
        <v>118</v>
      </c>
      <c r="BC1556" s="39" t="str">
        <f t="shared" si="180"/>
        <v/>
      </c>
      <c r="BD1556" s="16">
        <f t="shared" si="184"/>
        <v>15.259999999999998</v>
      </c>
      <c r="BE1556" s="10">
        <f t="shared" si="185"/>
        <v>0</v>
      </c>
      <c r="BF1556" s="12">
        <f t="shared" si="186"/>
        <v>1</v>
      </c>
      <c r="BG1556" s="12">
        <f t="shared" si="187"/>
        <v>0</v>
      </c>
      <c r="BH1556" s="9">
        <f t="shared" si="181"/>
        <v>15.259999999999998</v>
      </c>
      <c r="BI1556" s="39" t="str">
        <f t="shared" si="182"/>
        <v/>
      </c>
      <c r="BK1556" s="75"/>
    </row>
    <row r="1557" spans="1:63">
      <c r="A1557" s="2">
        <v>1554</v>
      </c>
      <c r="B1557" s="2">
        <v>2025</v>
      </c>
      <c r="C1557" s="1">
        <v>0</v>
      </c>
      <c r="D1557" s="37" t="str">
        <v>001fw00000Dt6ZxAAJ</v>
      </c>
      <c r="E1557" s="37" t="str">
        <v>M/S B.S NATURALS OIL INDUSTRIES</v>
      </c>
      <c r="F1557" s="37" t="str">
        <v>MADHYA PRADESH</v>
      </c>
      <c r="G1557" s="37" t="str">
        <v>BHIND</v>
      </c>
      <c r="H1557" s="37">
        <v>0</v>
      </c>
      <c r="I1557" s="37" t="str">
        <v>SHALIKA ENTERPRISES PRIVATE LIMITED</v>
      </c>
      <c r="J1557" s="37" t="str">
        <v>Sudhir Garg</v>
      </c>
      <c r="K1557" s="37">
        <v>0</v>
      </c>
      <c r="L1557" s="37" t="str">
        <v>001fw000003s8lGAAQ</v>
      </c>
      <c r="M1557" s="37" t="str">
        <v>North</v>
      </c>
      <c r="N1557" s="2">
        <v>477001</v>
      </c>
      <c r="O1557" s="2" t="str">
        <v>23ASZPL6704D1ZL</v>
      </c>
      <c r="P1557" s="2">
        <v>7000535552</v>
      </c>
      <c r="Q1557" s="2" t="str">
        <v>Nov'25</v>
      </c>
      <c r="R1557" s="2">
        <v>2026</v>
      </c>
      <c r="S1557" s="1">
        <v>0</v>
      </c>
      <c r="T1557" s="2" t="str">
        <v/>
      </c>
      <c r="U1557" s="1">
        <v>0</v>
      </c>
      <c r="V1557" s="1" t="str">
        <v>Potential Not updated</v>
      </c>
      <c r="W1557" s="1">
        <v>0</v>
      </c>
      <c r="X1557" s="1">
        <v>0</v>
      </c>
      <c r="Y1557" s="1">
        <v>0</v>
      </c>
      <c r="Z1557" s="1">
        <v>0</v>
      </c>
      <c r="AA1557" s="1">
        <v>0</v>
      </c>
      <c r="AB1557" s="1">
        <v>0</v>
      </c>
      <c r="AC1557" s="1">
        <v>0</v>
      </c>
      <c r="AD1557" s="1">
        <v>0</v>
      </c>
      <c r="AE1557" s="1">
        <v>0</v>
      </c>
      <c r="AF1557" s="1">
        <v>0</v>
      </c>
      <c r="AG1557" s="1">
        <v>0</v>
      </c>
      <c r="AH1557" s="1">
        <v>0</v>
      </c>
      <c r="AI1557" s="1">
        <v>0</v>
      </c>
      <c r="AJ1557" s="1">
        <v>0</v>
      </c>
      <c r="AK1557" s="1">
        <v>0</v>
      </c>
      <c r="AL1557" s="1">
        <v>0</v>
      </c>
      <c r="AM1557" s="1">
        <v>0</v>
      </c>
      <c r="AN1557" s="1">
        <v>0</v>
      </c>
      <c r="AO1557" s="1">
        <v>0</v>
      </c>
      <c r="AP1557" s="1">
        <v>0</v>
      </c>
      <c r="AQ1557" s="14">
        <v>0</v>
      </c>
      <c r="AR1557" s="14">
        <v>0</v>
      </c>
      <c r="AS1557" s="14">
        <v>12.09</v>
      </c>
      <c r="AT1557" s="16">
        <v>0</v>
      </c>
      <c r="AU1557" s="16">
        <v>0</v>
      </c>
      <c r="AV1557" s="16">
        <v>0</v>
      </c>
      <c r="AW1557" s="16" t="str">
        <v/>
      </c>
      <c r="AX1557" s="10">
        <f t="shared" si="178"/>
        <v>12.09</v>
      </c>
      <c r="AY1557" s="10">
        <f t="shared" si="183"/>
        <v>0</v>
      </c>
      <c r="AZ1557" s="2" t="s">
        <v>119</v>
      </c>
      <c r="BA1557" s="10">
        <f t="shared" si="179"/>
        <v>0</v>
      </c>
      <c r="BB1557" s="36" t="s">
        <v>118</v>
      </c>
      <c r="BC1557" s="39" t="str">
        <f t="shared" si="180"/>
        <v/>
      </c>
      <c r="BD1557" s="16">
        <f t="shared" si="184"/>
        <v>12.09</v>
      </c>
      <c r="BE1557" s="10">
        <f t="shared" si="185"/>
        <v>0</v>
      </c>
      <c r="BF1557" s="12">
        <f t="shared" si="186"/>
        <v>1</v>
      </c>
      <c r="BG1557" s="12">
        <f t="shared" si="187"/>
        <v>0</v>
      </c>
      <c r="BH1557" s="9">
        <f t="shared" si="181"/>
        <v>12.09</v>
      </c>
      <c r="BI1557" s="39" t="str">
        <f t="shared" si="182"/>
        <v/>
      </c>
      <c r="BK1557" s="75"/>
    </row>
    <row r="1558" spans="1:63">
      <c r="A1558" s="2">
        <v>1555</v>
      </c>
      <c r="B1558" s="2">
        <v>2025</v>
      </c>
      <c r="C1558" s="1">
        <v>0</v>
      </c>
      <c r="D1558" s="37" t="str">
        <v>001fw000005mh7vAAA</v>
      </c>
      <c r="E1558" s="37" t="str">
        <v>PATHAK ENTERPRISES</v>
      </c>
      <c r="F1558" s="37" t="str">
        <v>MADHYA PRADESH</v>
      </c>
      <c r="G1558" s="37" t="str">
        <v>BHIND</v>
      </c>
      <c r="H1558" s="37">
        <v>0</v>
      </c>
      <c r="I1558" s="37" t="str">
        <v>SHALIKA ENTERPRISES PRIVATE LIMITED</v>
      </c>
      <c r="J1558" s="37" t="str">
        <v>Sudhir Garg</v>
      </c>
      <c r="K1558" s="37">
        <v>0</v>
      </c>
      <c r="L1558" s="37" t="str">
        <v>001fw000003s8lGAAQ</v>
      </c>
      <c r="M1558" s="37" t="str">
        <v>North</v>
      </c>
      <c r="N1558" s="2">
        <v>477001</v>
      </c>
      <c r="O1558" s="2" t="str">
        <v>23BIKPP6312F1ZF</v>
      </c>
      <c r="P1558" s="2">
        <v>9009712379</v>
      </c>
      <c r="Q1558" s="2" t="str">
        <v>Nov'25</v>
      </c>
      <c r="R1558" s="2">
        <v>2026</v>
      </c>
      <c r="S1558" s="1">
        <v>0</v>
      </c>
      <c r="T1558" s="2">
        <v>50</v>
      </c>
      <c r="U1558" s="1">
        <v>0</v>
      </c>
      <c r="V1558" s="1" t="str">
        <v>Minor</v>
      </c>
      <c r="W1558" s="1">
        <v>0</v>
      </c>
      <c r="X1558" s="1">
        <v>0</v>
      </c>
      <c r="Y1558" s="1">
        <v>0</v>
      </c>
      <c r="Z1558" s="1">
        <v>0</v>
      </c>
      <c r="AA1558" s="1">
        <v>0</v>
      </c>
      <c r="AB1558" s="1">
        <v>0</v>
      </c>
      <c r="AC1558" s="1">
        <v>0</v>
      </c>
      <c r="AD1558" s="1">
        <v>0</v>
      </c>
      <c r="AE1558" s="1">
        <v>0</v>
      </c>
      <c r="AF1558" s="1">
        <v>0</v>
      </c>
      <c r="AG1558" s="1">
        <v>0</v>
      </c>
      <c r="AH1558" s="1">
        <v>0</v>
      </c>
      <c r="AI1558" s="1">
        <v>0</v>
      </c>
      <c r="AJ1558" s="1">
        <v>0</v>
      </c>
      <c r="AK1558" s="1">
        <v>0</v>
      </c>
      <c r="AL1558" s="1">
        <v>0</v>
      </c>
      <c r="AM1558" s="1">
        <v>0</v>
      </c>
      <c r="AN1558" s="1">
        <v>0</v>
      </c>
      <c r="AO1558" s="1">
        <v>0</v>
      </c>
      <c r="AP1558" s="1">
        <v>0</v>
      </c>
      <c r="AQ1558" s="14">
        <v>0</v>
      </c>
      <c r="AR1558" s="14">
        <v>0</v>
      </c>
      <c r="AS1558" s="14">
        <v>18.260000000000002</v>
      </c>
      <c r="AT1558" s="16">
        <v>0</v>
      </c>
      <c r="AU1558" s="16">
        <v>0</v>
      </c>
      <c r="AV1558" s="16">
        <v>0</v>
      </c>
      <c r="AW1558" s="16" t="str">
        <v/>
      </c>
      <c r="AX1558" s="10">
        <f t="shared" si="178"/>
        <v>18.260000000000002</v>
      </c>
      <c r="AY1558" s="10">
        <f t="shared" si="183"/>
        <v>0</v>
      </c>
      <c r="AZ1558" s="2" t="s">
        <v>119</v>
      </c>
      <c r="BA1558" s="10">
        <f t="shared" si="179"/>
        <v>0</v>
      </c>
      <c r="BB1558" s="36" t="s">
        <v>118</v>
      </c>
      <c r="BC1558" s="39" t="str">
        <f t="shared" si="180"/>
        <v/>
      </c>
      <c r="BD1558" s="16">
        <f t="shared" si="184"/>
        <v>18.260000000000002</v>
      </c>
      <c r="BE1558" s="10">
        <f t="shared" si="185"/>
        <v>0</v>
      </c>
      <c r="BF1558" s="12">
        <f t="shared" si="186"/>
        <v>1</v>
      </c>
      <c r="BG1558" s="12">
        <f t="shared" si="187"/>
        <v>0</v>
      </c>
      <c r="BH1558" s="9">
        <f t="shared" si="181"/>
        <v>18.260000000000002</v>
      </c>
      <c r="BI1558" s="39" t="str">
        <f t="shared" si="182"/>
        <v/>
      </c>
      <c r="BK1558" s="75"/>
    </row>
    <row r="1559" spans="1:63">
      <c r="A1559" s="2">
        <v>1556</v>
      </c>
      <c r="B1559" s="2">
        <v>0</v>
      </c>
      <c r="C1559" s="1">
        <v>0</v>
      </c>
      <c r="D1559" s="37" t="str">
        <v>001fw00000ENHhfAAH</v>
      </c>
      <c r="E1559" s="37" t="str">
        <v>M/S DEV STEELS&amp;CEMENT</v>
      </c>
      <c r="F1559" s="37" t="str">
        <v>UTTARAKHAND</v>
      </c>
      <c r="G1559" s="37" t="str">
        <v>DEHRADUN</v>
      </c>
      <c r="H1559" s="37">
        <v>0</v>
      </c>
      <c r="I1559" s="37" t="str">
        <v>SHIVA SALES INDIA CORPORATION</v>
      </c>
      <c r="J1559" s="37" t="str">
        <v>Ravi Kumar</v>
      </c>
      <c r="K1559" s="37">
        <v>0</v>
      </c>
      <c r="L1559" s="37" t="str">
        <v>C12821</v>
      </c>
      <c r="M1559" s="37" t="str">
        <v>North</v>
      </c>
      <c r="N1559" s="2">
        <v>249201</v>
      </c>
      <c r="O1559" s="2" t="str">
        <v>05ABYPG3712A1Z0</v>
      </c>
      <c r="P1559" s="2">
        <v>8941078131</v>
      </c>
      <c r="Q1559" s="2" t="str">
        <v>Dec'25</v>
      </c>
      <c r="R1559" s="2">
        <v>2026</v>
      </c>
      <c r="S1559" s="1">
        <v>0</v>
      </c>
      <c r="T1559" s="2" t="str">
        <v/>
      </c>
      <c r="U1559" s="1">
        <v>0</v>
      </c>
      <c r="V1559" s="1" t="str">
        <v>Potential Not updated</v>
      </c>
      <c r="W1559" s="1">
        <v>0</v>
      </c>
      <c r="X1559" s="1">
        <v>0</v>
      </c>
      <c r="Y1559" s="1">
        <v>0</v>
      </c>
      <c r="Z1559" s="1">
        <v>0</v>
      </c>
      <c r="AA1559" s="1">
        <v>0</v>
      </c>
      <c r="AB1559" s="1">
        <v>0</v>
      </c>
      <c r="AC1559" s="1">
        <v>0</v>
      </c>
      <c r="AD1559" s="1">
        <v>0</v>
      </c>
      <c r="AE1559" s="1">
        <v>0</v>
      </c>
      <c r="AF1559" s="1">
        <v>0</v>
      </c>
      <c r="AG1559" s="1">
        <v>0</v>
      </c>
      <c r="AH1559" s="1">
        <v>0</v>
      </c>
      <c r="AI1559" s="1">
        <v>0</v>
      </c>
      <c r="AJ1559" s="1">
        <v>0</v>
      </c>
      <c r="AK1559" s="1">
        <v>0</v>
      </c>
      <c r="AL1559" s="1">
        <v>0</v>
      </c>
      <c r="AM1559" s="1">
        <v>0</v>
      </c>
      <c r="AN1559" s="1">
        <v>0</v>
      </c>
      <c r="AO1559" s="1">
        <v>0</v>
      </c>
      <c r="AP1559" s="1">
        <v>0</v>
      </c>
      <c r="AQ1559" s="14">
        <v>0</v>
      </c>
      <c r="AR1559" s="14">
        <v>0</v>
      </c>
      <c r="AS1559" s="14">
        <v>0</v>
      </c>
      <c r="AT1559" s="16">
        <v>32.75</v>
      </c>
      <c r="AU1559" s="16">
        <v>0</v>
      </c>
      <c r="AV1559" s="16">
        <v>0</v>
      </c>
      <c r="AW1559" s="16" t="str">
        <v/>
      </c>
      <c r="AX1559" s="10">
        <f t="shared" si="178"/>
        <v>32.75</v>
      </c>
      <c r="AY1559" s="10">
        <f t="shared" si="183"/>
        <v>0</v>
      </c>
      <c r="AZ1559" s="2" t="s">
        <v>119</v>
      </c>
      <c r="BA1559" s="10">
        <f t="shared" si="179"/>
        <v>0</v>
      </c>
      <c r="BB1559" s="36" t="s">
        <v>118</v>
      </c>
      <c r="BC1559" s="39" t="str">
        <f t="shared" si="180"/>
        <v/>
      </c>
      <c r="BD1559" s="16">
        <f t="shared" si="184"/>
        <v>32.75</v>
      </c>
      <c r="BE1559" s="10">
        <f t="shared" si="185"/>
        <v>0</v>
      </c>
      <c r="BF1559" s="12">
        <f t="shared" si="186"/>
        <v>1</v>
      </c>
      <c r="BG1559" s="12">
        <f t="shared" si="187"/>
        <v>0</v>
      </c>
      <c r="BH1559" s="9">
        <f t="shared" si="181"/>
        <v>32.75</v>
      </c>
      <c r="BI1559" s="39" t="str">
        <f t="shared" si="182"/>
        <v/>
      </c>
      <c r="BK1559" s="75"/>
    </row>
    <row r="1560" spans="1:63">
      <c r="A1560" s="2">
        <v>1557</v>
      </c>
      <c r="B1560" s="2">
        <v>0</v>
      </c>
      <c r="C1560" s="1">
        <v>0</v>
      </c>
      <c r="D1560" s="37" t="str">
        <v>0015g00001UBHjUAAX</v>
      </c>
      <c r="E1560" s="37" t="str">
        <v>Sh.balaji Bldg Material</v>
      </c>
      <c r="F1560" s="37" t="str">
        <v>HARYANA</v>
      </c>
      <c r="G1560" s="37" t="str">
        <v>MAHENDRAGARH</v>
      </c>
      <c r="H1560" s="37" t="str">
        <v>Narnaul</v>
      </c>
      <c r="I1560" s="37" t="str">
        <v>NIKUNJ UDYOG</v>
      </c>
      <c r="J1560" s="37" t="str">
        <v>Shiv Shankar Sharma</v>
      </c>
      <c r="K1560" s="37">
        <v>0</v>
      </c>
      <c r="L1560" s="37" t="str">
        <v>C12828</v>
      </c>
      <c r="M1560" s="37" t="str">
        <v>North</v>
      </c>
      <c r="N1560" s="2">
        <v>123001</v>
      </c>
      <c r="O1560" s="2" t="str">
        <v>06CYZPS6720G1ZQ</v>
      </c>
      <c r="P1560" s="2">
        <v>9416983727</v>
      </c>
      <c r="Q1560" s="2" t="str">
        <v>Dec'25</v>
      </c>
      <c r="R1560" s="2">
        <v>2026</v>
      </c>
      <c r="S1560" s="1">
        <v>0</v>
      </c>
      <c r="T1560" s="2">
        <v>60</v>
      </c>
      <c r="U1560" s="1">
        <v>6.1388888888888896E-2</v>
      </c>
      <c r="V1560" s="1" t="str">
        <v>Challenger</v>
      </c>
      <c r="W1560" s="1">
        <v>0</v>
      </c>
      <c r="X1560" s="1">
        <v>0</v>
      </c>
      <c r="Y1560" s="1">
        <v>0</v>
      </c>
      <c r="Z1560" s="1">
        <v>0</v>
      </c>
      <c r="AA1560" s="1">
        <v>0</v>
      </c>
      <c r="AB1560" s="1">
        <v>0</v>
      </c>
      <c r="AC1560" s="1">
        <v>0</v>
      </c>
      <c r="AD1560" s="1">
        <v>0</v>
      </c>
      <c r="AE1560" s="1">
        <v>0</v>
      </c>
      <c r="AF1560" s="1">
        <v>0</v>
      </c>
      <c r="AG1560" s="1">
        <v>0</v>
      </c>
      <c r="AH1560" s="1">
        <v>0</v>
      </c>
      <c r="AI1560" s="1">
        <v>0</v>
      </c>
      <c r="AJ1560" s="1">
        <v>0</v>
      </c>
      <c r="AK1560" s="1">
        <v>0</v>
      </c>
      <c r="AL1560" s="1">
        <v>0</v>
      </c>
      <c r="AM1560" s="1">
        <v>0</v>
      </c>
      <c r="AN1560" s="1">
        <v>0</v>
      </c>
      <c r="AO1560" s="1">
        <v>0</v>
      </c>
      <c r="AP1560" s="1">
        <v>0</v>
      </c>
      <c r="AQ1560" s="14">
        <v>0</v>
      </c>
      <c r="AR1560" s="14">
        <v>0</v>
      </c>
      <c r="AS1560" s="14">
        <v>0</v>
      </c>
      <c r="AT1560" s="16">
        <v>11.05</v>
      </c>
      <c r="AU1560" s="16">
        <v>0</v>
      </c>
      <c r="AV1560" s="16">
        <v>0</v>
      </c>
      <c r="AW1560" s="16" t="str">
        <v/>
      </c>
      <c r="AX1560" s="10">
        <f t="shared" si="178"/>
        <v>11.05</v>
      </c>
      <c r="AY1560" s="10">
        <f t="shared" si="183"/>
        <v>0</v>
      </c>
      <c r="AZ1560" s="2" t="s">
        <v>119</v>
      </c>
      <c r="BA1560" s="10">
        <f t="shared" si="179"/>
        <v>0</v>
      </c>
      <c r="BB1560" s="36" t="s">
        <v>118</v>
      </c>
      <c r="BC1560" s="39" t="str">
        <f t="shared" si="180"/>
        <v/>
      </c>
      <c r="BD1560" s="16">
        <f t="shared" si="184"/>
        <v>11.05</v>
      </c>
      <c r="BE1560" s="10">
        <f t="shared" si="185"/>
        <v>0</v>
      </c>
      <c r="BF1560" s="12">
        <f t="shared" si="186"/>
        <v>1</v>
      </c>
      <c r="BG1560" s="12">
        <f t="shared" si="187"/>
        <v>0</v>
      </c>
      <c r="BH1560" s="9">
        <f t="shared" si="181"/>
        <v>11.05</v>
      </c>
      <c r="BI1560" s="39" t="str">
        <f t="shared" si="182"/>
        <v/>
      </c>
      <c r="BK1560" s="75"/>
    </row>
    <row r="1561" spans="1:63">
      <c r="A1561" s="2">
        <v>1558</v>
      </c>
      <c r="B1561" s="2">
        <v>0</v>
      </c>
      <c r="C1561" s="1">
        <v>0</v>
      </c>
      <c r="D1561" s="37" t="str">
        <v>001fw000009pU5OAAU</v>
      </c>
      <c r="E1561" s="37" t="str">
        <v>NA</v>
      </c>
      <c r="F1561" s="37" t="str">
        <v>HARYANA</v>
      </c>
      <c r="G1561" s="37" t="str">
        <v>AMBALA</v>
      </c>
      <c r="H1561" s="37" t="str">
        <v>Ambala Cantt</v>
      </c>
      <c r="I1561" s="37" t="str">
        <v>RAMDOOT UDHYOG PRIVATE LIMITED</v>
      </c>
      <c r="J1561" s="37" t="str">
        <v>Deepak Dhiman</v>
      </c>
      <c r="K1561" s="37">
        <v>0</v>
      </c>
      <c r="L1561" s="37" t="str">
        <v>C13168</v>
      </c>
      <c r="M1561" s="37" t="str">
        <v>North</v>
      </c>
      <c r="N1561" s="2">
        <v>134203</v>
      </c>
      <c r="O1561" s="2" t="str">
        <v>06ADNFS2089R1Z3</v>
      </c>
      <c r="P1561" s="2">
        <v>8607883842</v>
      </c>
      <c r="Q1561" s="2" t="str">
        <v>Dec'25</v>
      </c>
      <c r="R1561" s="2">
        <v>2026</v>
      </c>
      <c r="S1561" s="1">
        <v>0</v>
      </c>
      <c r="T1561" s="2">
        <v>40</v>
      </c>
      <c r="U1561" s="1">
        <v>0.10033333333333332</v>
      </c>
      <c r="V1561" s="1" t="str">
        <v>Friendly</v>
      </c>
      <c r="W1561" s="1">
        <v>0</v>
      </c>
      <c r="X1561" s="1">
        <v>0</v>
      </c>
      <c r="Y1561" s="1">
        <v>0</v>
      </c>
      <c r="Z1561" s="1">
        <v>0</v>
      </c>
      <c r="AA1561" s="1">
        <v>0</v>
      </c>
      <c r="AB1561" s="1">
        <v>0</v>
      </c>
      <c r="AC1561" s="1">
        <v>0</v>
      </c>
      <c r="AD1561" s="1">
        <v>0</v>
      </c>
      <c r="AE1561" s="1">
        <v>0</v>
      </c>
      <c r="AF1561" s="1">
        <v>0</v>
      </c>
      <c r="AG1561" s="1">
        <v>0</v>
      </c>
      <c r="AH1561" s="1">
        <v>0</v>
      </c>
      <c r="AI1561" s="1">
        <v>0</v>
      </c>
      <c r="AJ1561" s="1">
        <v>0</v>
      </c>
      <c r="AK1561" s="1">
        <v>0</v>
      </c>
      <c r="AL1561" s="1">
        <v>0</v>
      </c>
      <c r="AM1561" s="1">
        <v>0</v>
      </c>
      <c r="AN1561" s="1">
        <v>0</v>
      </c>
      <c r="AO1561" s="1">
        <v>0</v>
      </c>
      <c r="AP1561" s="1">
        <v>0</v>
      </c>
      <c r="AQ1561" s="14">
        <v>0</v>
      </c>
      <c r="AR1561" s="14">
        <v>0</v>
      </c>
      <c r="AS1561" s="14">
        <v>0</v>
      </c>
      <c r="AT1561" s="16">
        <v>12.04</v>
      </c>
      <c r="AU1561" s="16">
        <v>0</v>
      </c>
      <c r="AV1561" s="16">
        <v>0</v>
      </c>
      <c r="AW1561" s="16" t="str">
        <v/>
      </c>
      <c r="AX1561" s="10">
        <f t="shared" si="178"/>
        <v>12.04</v>
      </c>
      <c r="AY1561" s="10">
        <f t="shared" si="183"/>
        <v>0</v>
      </c>
      <c r="AZ1561" s="2" t="s">
        <v>119</v>
      </c>
      <c r="BA1561" s="10">
        <f t="shared" si="179"/>
        <v>0</v>
      </c>
      <c r="BB1561" s="36" t="s">
        <v>118</v>
      </c>
      <c r="BC1561" s="39" t="str">
        <f t="shared" si="180"/>
        <v/>
      </c>
      <c r="BD1561" s="16">
        <f t="shared" si="184"/>
        <v>12.04</v>
      </c>
      <c r="BE1561" s="10">
        <f t="shared" si="185"/>
        <v>0</v>
      </c>
      <c r="BF1561" s="12">
        <f t="shared" si="186"/>
        <v>1</v>
      </c>
      <c r="BG1561" s="12">
        <f t="shared" si="187"/>
        <v>0</v>
      </c>
      <c r="BH1561" s="9">
        <f t="shared" si="181"/>
        <v>12.04</v>
      </c>
      <c r="BI1561" s="39" t="str">
        <f t="shared" si="182"/>
        <v/>
      </c>
      <c r="BK1561" s="75"/>
    </row>
    <row r="1562" spans="1:63">
      <c r="A1562" s="2">
        <v>1559</v>
      </c>
      <c r="B1562" s="2">
        <v>0</v>
      </c>
      <c r="C1562" s="1">
        <v>0</v>
      </c>
      <c r="D1562" s="37" t="str">
        <v>001J100000VnWeSIAV</v>
      </c>
      <c r="E1562" s="37" t="str">
        <v>BAJRANG SALES</v>
      </c>
      <c r="F1562" s="37" t="str">
        <v>MADHYA PRADESH</v>
      </c>
      <c r="G1562" s="37" t="str">
        <v>BHOPAL</v>
      </c>
      <c r="H1562" s="37" t="str">
        <v>Huzur</v>
      </c>
      <c r="I1562" s="37" t="str">
        <v>Global Steel</v>
      </c>
      <c r="J1562" s="37" t="str">
        <v>Rubean Luther</v>
      </c>
      <c r="K1562" s="37">
        <v>0</v>
      </c>
      <c r="L1562" s="37" t="str">
        <v>C13471</v>
      </c>
      <c r="M1562" s="37" t="str">
        <v>Central</v>
      </c>
      <c r="N1562" s="2">
        <v>462030</v>
      </c>
      <c r="O1562" s="2" t="str">
        <v>23BIGPD0242N1ZL</v>
      </c>
      <c r="P1562" s="2">
        <v>9425999293</v>
      </c>
      <c r="Q1562" s="2" t="str">
        <v>Dec'25</v>
      </c>
      <c r="R1562" s="2">
        <v>2026</v>
      </c>
      <c r="S1562" s="1">
        <v>0</v>
      </c>
      <c r="T1562" s="2">
        <v>150</v>
      </c>
      <c r="U1562" s="1">
        <v>9.5355555555555555E-2</v>
      </c>
      <c r="V1562" s="1" t="str">
        <v>Challenger</v>
      </c>
      <c r="W1562" s="1">
        <v>0</v>
      </c>
      <c r="X1562" s="1">
        <v>0</v>
      </c>
      <c r="Y1562" s="1">
        <v>0</v>
      </c>
      <c r="Z1562" s="1">
        <v>0</v>
      </c>
      <c r="AA1562" s="1">
        <v>0</v>
      </c>
      <c r="AB1562" s="1">
        <v>0</v>
      </c>
      <c r="AC1562" s="1">
        <v>0</v>
      </c>
      <c r="AD1562" s="1">
        <v>0</v>
      </c>
      <c r="AE1562" s="1">
        <v>0</v>
      </c>
      <c r="AF1562" s="1">
        <v>0</v>
      </c>
      <c r="AG1562" s="1">
        <v>0</v>
      </c>
      <c r="AH1562" s="1">
        <v>0</v>
      </c>
      <c r="AI1562" s="1">
        <v>0</v>
      </c>
      <c r="AJ1562" s="1">
        <v>0</v>
      </c>
      <c r="AK1562" s="1">
        <v>0</v>
      </c>
      <c r="AL1562" s="1">
        <v>0</v>
      </c>
      <c r="AM1562" s="1">
        <v>0</v>
      </c>
      <c r="AN1562" s="1">
        <v>0</v>
      </c>
      <c r="AO1562" s="1">
        <v>0</v>
      </c>
      <c r="AP1562" s="1">
        <v>0</v>
      </c>
      <c r="AQ1562" s="14">
        <v>0</v>
      </c>
      <c r="AR1562" s="14">
        <v>0</v>
      </c>
      <c r="AS1562" s="14">
        <v>0</v>
      </c>
      <c r="AT1562" s="16">
        <v>42.91</v>
      </c>
      <c r="AU1562" s="16">
        <v>0</v>
      </c>
      <c r="AV1562" s="16">
        <v>0</v>
      </c>
      <c r="AW1562" s="16" t="str">
        <v/>
      </c>
      <c r="AX1562" s="10">
        <f t="shared" si="178"/>
        <v>42.91</v>
      </c>
      <c r="AY1562" s="10">
        <f t="shared" si="183"/>
        <v>0</v>
      </c>
      <c r="AZ1562" s="2" t="s">
        <v>119</v>
      </c>
      <c r="BA1562" s="10">
        <f t="shared" si="179"/>
        <v>0</v>
      </c>
      <c r="BB1562" s="36" t="s">
        <v>118</v>
      </c>
      <c r="BC1562" s="39" t="str">
        <f t="shared" si="180"/>
        <v/>
      </c>
      <c r="BD1562" s="16">
        <f t="shared" si="184"/>
        <v>42.91</v>
      </c>
      <c r="BE1562" s="10">
        <f t="shared" si="185"/>
        <v>0</v>
      </c>
      <c r="BF1562" s="12">
        <f t="shared" si="186"/>
        <v>1</v>
      </c>
      <c r="BG1562" s="12">
        <f t="shared" si="187"/>
        <v>0</v>
      </c>
      <c r="BH1562" s="9">
        <f t="shared" si="181"/>
        <v>42.91</v>
      </c>
      <c r="BI1562" s="39" t="str">
        <f t="shared" si="182"/>
        <v/>
      </c>
      <c r="BK1562" s="75"/>
    </row>
    <row r="1563" spans="1:63">
      <c r="A1563" s="2">
        <v>1560</v>
      </c>
      <c r="B1563" s="2">
        <v>0</v>
      </c>
      <c r="C1563" s="1">
        <v>0</v>
      </c>
      <c r="D1563" s="37" t="str">
        <v>0015g00001X5iwUAAR</v>
      </c>
      <c r="E1563" s="37" t="str">
        <v>Sanjay Traders Wardha</v>
      </c>
      <c r="F1563" s="37" t="str">
        <v>MAHARASHTRA</v>
      </c>
      <c r="G1563" s="37" t="str">
        <v>WARDHA</v>
      </c>
      <c r="H1563" s="37">
        <v>0</v>
      </c>
      <c r="I1563" s="37" t="str">
        <v>SSTL (INDIA) PRIVATE LIMITED</v>
      </c>
      <c r="J1563" s="37" t="str">
        <v>Ekeshwar Sahu</v>
      </c>
      <c r="K1563" s="37">
        <v>0</v>
      </c>
      <c r="L1563" s="37" t="str">
        <v>C13295</v>
      </c>
      <c r="M1563" s="37" t="str">
        <v>Central</v>
      </c>
      <c r="N1563" s="2">
        <v>442001</v>
      </c>
      <c r="O1563" s="2" t="str">
        <v>27ABPPM7490N1ZN</v>
      </c>
      <c r="P1563" s="2">
        <v>9422142480</v>
      </c>
      <c r="Q1563" s="2" t="str">
        <v>Dec'25</v>
      </c>
      <c r="R1563" s="2">
        <v>2026</v>
      </c>
      <c r="S1563" s="1">
        <v>0</v>
      </c>
      <c r="T1563" s="2" t="str">
        <v/>
      </c>
      <c r="U1563" s="1">
        <v>0</v>
      </c>
      <c r="V1563" s="1" t="str">
        <v>Potential Not updated</v>
      </c>
      <c r="W1563" s="1">
        <v>0</v>
      </c>
      <c r="X1563" s="1">
        <v>0</v>
      </c>
      <c r="Y1563" s="1">
        <v>0</v>
      </c>
      <c r="Z1563" s="1">
        <v>0</v>
      </c>
      <c r="AA1563" s="1">
        <v>0</v>
      </c>
      <c r="AB1563" s="1">
        <v>0</v>
      </c>
      <c r="AC1563" s="1">
        <v>0</v>
      </c>
      <c r="AD1563" s="1">
        <v>0</v>
      </c>
      <c r="AE1563" s="1">
        <v>0</v>
      </c>
      <c r="AF1563" s="1">
        <v>0</v>
      </c>
      <c r="AG1563" s="1">
        <v>0</v>
      </c>
      <c r="AH1563" s="1">
        <v>0</v>
      </c>
      <c r="AI1563" s="1">
        <v>0</v>
      </c>
      <c r="AJ1563" s="1">
        <v>0</v>
      </c>
      <c r="AK1563" s="1">
        <v>0</v>
      </c>
      <c r="AL1563" s="1">
        <v>0</v>
      </c>
      <c r="AM1563" s="1">
        <v>0</v>
      </c>
      <c r="AN1563" s="1">
        <v>0</v>
      </c>
      <c r="AO1563" s="1">
        <v>0</v>
      </c>
      <c r="AP1563" s="1">
        <v>0</v>
      </c>
      <c r="AQ1563" s="14">
        <v>0</v>
      </c>
      <c r="AR1563" s="14">
        <v>0</v>
      </c>
      <c r="AS1563" s="14">
        <v>0</v>
      </c>
      <c r="AT1563" s="16">
        <v>20.16</v>
      </c>
      <c r="AU1563" s="16">
        <v>0</v>
      </c>
      <c r="AV1563" s="16">
        <v>0</v>
      </c>
      <c r="AW1563" s="16" t="str">
        <v/>
      </c>
      <c r="AX1563" s="10">
        <f t="shared" si="178"/>
        <v>20.16</v>
      </c>
      <c r="AY1563" s="10">
        <f t="shared" si="183"/>
        <v>0</v>
      </c>
      <c r="AZ1563" s="2" t="s">
        <v>119</v>
      </c>
      <c r="BA1563" s="10">
        <f t="shared" si="179"/>
        <v>0</v>
      </c>
      <c r="BB1563" s="36" t="s">
        <v>118</v>
      </c>
      <c r="BC1563" s="39" t="str">
        <f t="shared" si="180"/>
        <v/>
      </c>
      <c r="BD1563" s="16">
        <f t="shared" si="184"/>
        <v>20.16</v>
      </c>
      <c r="BE1563" s="10">
        <f t="shared" si="185"/>
        <v>0</v>
      </c>
      <c r="BF1563" s="12">
        <f t="shared" si="186"/>
        <v>1</v>
      </c>
      <c r="BG1563" s="12">
        <f t="shared" si="187"/>
        <v>0</v>
      </c>
      <c r="BH1563" s="9">
        <f t="shared" si="181"/>
        <v>20.16</v>
      </c>
      <c r="BI1563" s="39" t="str">
        <f t="shared" si="182"/>
        <v/>
      </c>
      <c r="BK1563" s="75"/>
    </row>
    <row r="1564" spans="1:63">
      <c r="A1564" s="2">
        <v>1561</v>
      </c>
      <c r="B1564" s="2">
        <v>0</v>
      </c>
      <c r="C1564" s="1">
        <v>0</v>
      </c>
      <c r="D1564" s="37" t="str">
        <v>001fw00000EY6SkAAL</v>
      </c>
      <c r="E1564" s="37" t="str">
        <v>B.M.K.TRADING</v>
      </c>
      <c r="F1564" s="37" t="str">
        <v>WEST BENGAL</v>
      </c>
      <c r="G1564" s="37" t="str">
        <v>JALPAIGURI</v>
      </c>
      <c r="H1564" s="37">
        <v>0</v>
      </c>
      <c r="I1564" s="37" t="str">
        <v>SILIGURI BUILDERS STORES</v>
      </c>
      <c r="J1564" s="37" t="str">
        <v>Abu Hossain</v>
      </c>
      <c r="K1564" s="37">
        <v>0</v>
      </c>
      <c r="L1564" s="37" t="str">
        <v>001J100000VngoPIAR</v>
      </c>
      <c r="M1564" s="37" t="str">
        <v>East</v>
      </c>
      <c r="N1564" s="2">
        <v>735210</v>
      </c>
      <c r="O1564" s="2" t="str">
        <v>19ABEFB4800C1ZY</v>
      </c>
      <c r="P1564" s="2">
        <v>9832488444</v>
      </c>
      <c r="Q1564" s="2" t="str">
        <v>Dec'25</v>
      </c>
      <c r="R1564" s="2">
        <v>2026</v>
      </c>
      <c r="S1564" s="1">
        <v>0</v>
      </c>
      <c r="T1564" s="2">
        <v>100</v>
      </c>
      <c r="U1564" s="1">
        <v>0.09</v>
      </c>
      <c r="V1564" s="1" t="str">
        <v>Challenger</v>
      </c>
      <c r="W1564" s="1">
        <v>0</v>
      </c>
      <c r="X1564" s="1">
        <v>0</v>
      </c>
      <c r="Y1564" s="1">
        <v>0</v>
      </c>
      <c r="Z1564" s="1">
        <v>0</v>
      </c>
      <c r="AA1564" s="1">
        <v>0</v>
      </c>
      <c r="AB1564" s="1">
        <v>0</v>
      </c>
      <c r="AC1564" s="1">
        <v>0</v>
      </c>
      <c r="AD1564" s="1">
        <v>0</v>
      </c>
      <c r="AE1564" s="1">
        <v>0</v>
      </c>
      <c r="AF1564" s="1">
        <v>0</v>
      </c>
      <c r="AG1564" s="1">
        <v>0</v>
      </c>
      <c r="AH1564" s="1">
        <v>0</v>
      </c>
      <c r="AI1564" s="1">
        <v>0</v>
      </c>
      <c r="AJ1564" s="1">
        <v>0</v>
      </c>
      <c r="AK1564" s="1">
        <v>0</v>
      </c>
      <c r="AL1564" s="1">
        <v>0</v>
      </c>
      <c r="AM1564" s="1">
        <v>0</v>
      </c>
      <c r="AN1564" s="1">
        <v>0</v>
      </c>
      <c r="AO1564" s="1">
        <v>0</v>
      </c>
      <c r="AP1564" s="1">
        <v>0</v>
      </c>
      <c r="AQ1564" s="14">
        <v>0</v>
      </c>
      <c r="AR1564" s="14">
        <v>0</v>
      </c>
      <c r="AS1564" s="14">
        <v>0</v>
      </c>
      <c r="AT1564" s="16">
        <v>27</v>
      </c>
      <c r="AU1564" s="16">
        <v>0</v>
      </c>
      <c r="AV1564" s="16">
        <v>0</v>
      </c>
      <c r="AW1564" s="16" t="str">
        <v/>
      </c>
      <c r="AX1564" s="10">
        <f t="shared" si="178"/>
        <v>27</v>
      </c>
      <c r="AY1564" s="10">
        <f t="shared" si="183"/>
        <v>0</v>
      </c>
      <c r="AZ1564" s="2" t="s">
        <v>119</v>
      </c>
      <c r="BA1564" s="10">
        <f t="shared" si="179"/>
        <v>0</v>
      </c>
      <c r="BB1564" s="36" t="s">
        <v>118</v>
      </c>
      <c r="BC1564" s="39" t="str">
        <f t="shared" si="180"/>
        <v/>
      </c>
      <c r="BD1564" s="16">
        <f t="shared" si="184"/>
        <v>27</v>
      </c>
      <c r="BE1564" s="10">
        <f t="shared" si="185"/>
        <v>0</v>
      </c>
      <c r="BF1564" s="12">
        <f t="shared" si="186"/>
        <v>1</v>
      </c>
      <c r="BG1564" s="12">
        <f t="shared" si="187"/>
        <v>0</v>
      </c>
      <c r="BH1564" s="9">
        <f t="shared" si="181"/>
        <v>27</v>
      </c>
      <c r="BI1564" s="39" t="str">
        <f t="shared" si="182"/>
        <v/>
      </c>
      <c r="BK1564" s="75"/>
    </row>
    <row r="1565" spans="1:63">
      <c r="A1565" s="2">
        <v>1562</v>
      </c>
      <c r="B1565" s="2">
        <v>0</v>
      </c>
      <c r="C1565" s="1">
        <v>0</v>
      </c>
      <c r="D1565" s="37" t="str">
        <v>001fw00000DBkL4AAL</v>
      </c>
      <c r="E1565" s="37" t="str">
        <v>VEERU FABRICATION &amp; BUILDING MATERIAL</v>
      </c>
      <c r="F1565" s="37" t="str">
        <v>MADHYA PRADESH</v>
      </c>
      <c r="G1565" s="37" t="str">
        <v>BHIND</v>
      </c>
      <c r="H1565" s="37">
        <v>0</v>
      </c>
      <c r="I1565" s="37" t="str">
        <v>SHALIKA ENTERPRISES PRIVATE LIMITED</v>
      </c>
      <c r="J1565" s="37" t="str">
        <v>Sudhir Garg</v>
      </c>
      <c r="K1565" s="37">
        <v>0</v>
      </c>
      <c r="L1565" s="37" t="str">
        <v>001fw000003s8lGAAQ</v>
      </c>
      <c r="M1565" s="37" t="str">
        <v>North</v>
      </c>
      <c r="N1565" s="2">
        <v>477660</v>
      </c>
      <c r="O1565" s="2" t="str">
        <v>23DTXPS4033J1Z4</v>
      </c>
      <c r="P1565" s="2">
        <v>9826868186</v>
      </c>
      <c r="Q1565" s="2" t="str">
        <v>Dec'25</v>
      </c>
      <c r="R1565" s="2">
        <v>2026</v>
      </c>
      <c r="S1565" s="1">
        <v>0</v>
      </c>
      <c r="T1565" s="2">
        <v>30</v>
      </c>
      <c r="U1565" s="1">
        <v>0.11288888888888889</v>
      </c>
      <c r="V1565" s="1" t="str">
        <v>Friendly</v>
      </c>
      <c r="W1565" s="1">
        <v>0</v>
      </c>
      <c r="X1565" s="1">
        <v>0</v>
      </c>
      <c r="Y1565" s="1">
        <v>0</v>
      </c>
      <c r="Z1565" s="1">
        <v>0</v>
      </c>
      <c r="AA1565" s="1">
        <v>0</v>
      </c>
      <c r="AB1565" s="1">
        <v>0</v>
      </c>
      <c r="AC1565" s="1">
        <v>0</v>
      </c>
      <c r="AD1565" s="1">
        <v>0</v>
      </c>
      <c r="AE1565" s="1">
        <v>0</v>
      </c>
      <c r="AF1565" s="1">
        <v>0</v>
      </c>
      <c r="AG1565" s="1">
        <v>0</v>
      </c>
      <c r="AH1565" s="1">
        <v>0</v>
      </c>
      <c r="AI1565" s="1">
        <v>0</v>
      </c>
      <c r="AJ1565" s="1">
        <v>0</v>
      </c>
      <c r="AK1565" s="1">
        <v>0</v>
      </c>
      <c r="AL1565" s="1">
        <v>0</v>
      </c>
      <c r="AM1565" s="1">
        <v>0</v>
      </c>
      <c r="AN1565" s="1">
        <v>0</v>
      </c>
      <c r="AO1565" s="1">
        <v>0</v>
      </c>
      <c r="AP1565" s="1">
        <v>0</v>
      </c>
      <c r="AQ1565" s="14">
        <v>0</v>
      </c>
      <c r="AR1565" s="14">
        <v>0</v>
      </c>
      <c r="AS1565" s="14">
        <v>0</v>
      </c>
      <c r="AT1565" s="16">
        <v>10.16</v>
      </c>
      <c r="AU1565" s="16">
        <v>0</v>
      </c>
      <c r="AV1565" s="16">
        <v>0</v>
      </c>
      <c r="AW1565" s="16" t="str">
        <v/>
      </c>
      <c r="AX1565" s="10">
        <f t="shared" si="178"/>
        <v>10.16</v>
      </c>
      <c r="AY1565" s="10">
        <f t="shared" si="183"/>
        <v>0</v>
      </c>
      <c r="AZ1565" s="2" t="s">
        <v>119</v>
      </c>
      <c r="BA1565" s="10">
        <f t="shared" si="179"/>
        <v>0</v>
      </c>
      <c r="BB1565" s="36" t="s">
        <v>118</v>
      </c>
      <c r="BC1565" s="39" t="str">
        <f t="shared" si="180"/>
        <v/>
      </c>
      <c r="BD1565" s="16">
        <f t="shared" si="184"/>
        <v>10.16</v>
      </c>
      <c r="BE1565" s="10">
        <f t="shared" si="185"/>
        <v>0</v>
      </c>
      <c r="BF1565" s="12">
        <f t="shared" si="186"/>
        <v>1</v>
      </c>
      <c r="BG1565" s="12">
        <f t="shared" si="187"/>
        <v>0</v>
      </c>
      <c r="BH1565" s="9">
        <f t="shared" si="181"/>
        <v>10.16</v>
      </c>
      <c r="BI1565" s="39" t="str">
        <f t="shared" si="182"/>
        <v/>
      </c>
      <c r="BK1565" s="75"/>
    </row>
    <row r="1566" spans="1:63">
      <c r="A1566" s="2">
        <v>1563</v>
      </c>
      <c r="B1566" s="2">
        <v>0</v>
      </c>
      <c r="C1566" s="1">
        <v>0</v>
      </c>
      <c r="D1566" s="37" t="str">
        <v>001fw00000EGpuYAAT</v>
      </c>
      <c r="E1566" s="37" t="str">
        <v>VIRENDRA CONSTRUCTION CO.</v>
      </c>
      <c r="F1566" s="37" t="str">
        <v>RAJASTHAN</v>
      </c>
      <c r="G1566" s="37" t="str">
        <v>JAIPUR</v>
      </c>
      <c r="H1566" s="37">
        <v>0</v>
      </c>
      <c r="I1566" s="37" t="str">
        <v>Swastik Tradevision Pvt. Ltd.</v>
      </c>
      <c r="J1566" s="37" t="str">
        <v>Amit Kumar Sharma</v>
      </c>
      <c r="K1566" s="37">
        <v>0</v>
      </c>
      <c r="L1566" s="37" t="str">
        <v>C12822</v>
      </c>
      <c r="M1566" s="37" t="str">
        <v>North</v>
      </c>
      <c r="N1566" s="2">
        <v>303604</v>
      </c>
      <c r="O1566" s="2" t="str">
        <v>08ARXPS4159C1Z7</v>
      </c>
      <c r="P1566" s="2">
        <v>9667727777</v>
      </c>
      <c r="Q1566" s="2" t="str">
        <v>Dec'25</v>
      </c>
      <c r="R1566" s="2">
        <v>2026</v>
      </c>
      <c r="S1566" s="1">
        <v>0</v>
      </c>
      <c r="T1566" s="2">
        <v>15</v>
      </c>
      <c r="U1566" s="1">
        <v>0.44511111111111112</v>
      </c>
      <c r="V1566" s="1" t="str">
        <v>Friendly</v>
      </c>
      <c r="W1566" s="1">
        <v>0</v>
      </c>
      <c r="X1566" s="1">
        <v>0</v>
      </c>
      <c r="Y1566" s="1">
        <v>0</v>
      </c>
      <c r="Z1566" s="1">
        <v>0</v>
      </c>
      <c r="AA1566" s="1">
        <v>0</v>
      </c>
      <c r="AB1566" s="1">
        <v>0</v>
      </c>
      <c r="AC1566" s="1">
        <v>0</v>
      </c>
      <c r="AD1566" s="1">
        <v>0</v>
      </c>
      <c r="AE1566" s="1">
        <v>0</v>
      </c>
      <c r="AF1566" s="1">
        <v>0</v>
      </c>
      <c r="AG1566" s="1">
        <v>0</v>
      </c>
      <c r="AH1566" s="1">
        <v>0</v>
      </c>
      <c r="AI1566" s="1">
        <v>0</v>
      </c>
      <c r="AJ1566" s="1">
        <v>0</v>
      </c>
      <c r="AK1566" s="1">
        <v>0</v>
      </c>
      <c r="AL1566" s="1">
        <v>0</v>
      </c>
      <c r="AM1566" s="1">
        <v>0</v>
      </c>
      <c r="AN1566" s="1">
        <v>0</v>
      </c>
      <c r="AO1566" s="1">
        <v>0</v>
      </c>
      <c r="AP1566" s="1">
        <v>0</v>
      </c>
      <c r="AQ1566" s="14">
        <v>0</v>
      </c>
      <c r="AR1566" s="14">
        <v>0</v>
      </c>
      <c r="AS1566" s="14">
        <v>0</v>
      </c>
      <c r="AT1566" s="16">
        <v>20.03</v>
      </c>
      <c r="AU1566" s="16">
        <v>0</v>
      </c>
      <c r="AV1566" s="16">
        <v>0</v>
      </c>
      <c r="AW1566" s="16" t="str">
        <v/>
      </c>
      <c r="AX1566" s="10">
        <f t="shared" si="178"/>
        <v>20.03</v>
      </c>
      <c r="AY1566" s="10">
        <f t="shared" si="183"/>
        <v>0</v>
      </c>
      <c r="AZ1566" s="2" t="s">
        <v>119</v>
      </c>
      <c r="BA1566" s="10">
        <f t="shared" si="179"/>
        <v>0</v>
      </c>
      <c r="BB1566" s="36" t="s">
        <v>118</v>
      </c>
      <c r="BC1566" s="39" t="str">
        <f t="shared" si="180"/>
        <v/>
      </c>
      <c r="BD1566" s="16">
        <f t="shared" si="184"/>
        <v>20.03</v>
      </c>
      <c r="BE1566" s="10">
        <f t="shared" si="185"/>
        <v>0</v>
      </c>
      <c r="BF1566" s="12">
        <f t="shared" si="186"/>
        <v>1</v>
      </c>
      <c r="BG1566" s="12">
        <f t="shared" si="187"/>
        <v>0</v>
      </c>
      <c r="BH1566" s="9">
        <f t="shared" si="181"/>
        <v>20.03</v>
      </c>
      <c r="BI1566" s="39" t="str">
        <f t="shared" si="182"/>
        <v/>
      </c>
      <c r="BK1566" s="75"/>
    </row>
    <row r="1567" spans="1:63">
      <c r="A1567" s="2">
        <v>1564</v>
      </c>
      <c r="B1567" s="2">
        <v>0</v>
      </c>
      <c r="C1567" s="1">
        <v>0</v>
      </c>
      <c r="D1567" s="37" t="str">
        <v>001fw00000EUjvhAAD</v>
      </c>
      <c r="E1567" s="37" t="str">
        <v>M/S SHRI BALA JI TRADERS</v>
      </c>
      <c r="F1567" s="37" t="str">
        <v>HARYANA</v>
      </c>
      <c r="G1567" s="37" t="str">
        <v>JIND</v>
      </c>
      <c r="H1567" s="37">
        <v>0</v>
      </c>
      <c r="I1567" s="37" t="str">
        <v>PAL CEMENT AND STEEL PVT. LTD.</v>
      </c>
      <c r="J1567" s="37" t="str">
        <v>Dinesh Kumar</v>
      </c>
      <c r="K1567" s="37">
        <v>0</v>
      </c>
      <c r="L1567" s="37" t="str">
        <v>C12827</v>
      </c>
      <c r="M1567" s="37" t="str">
        <v>North</v>
      </c>
      <c r="N1567" s="2">
        <v>126102</v>
      </c>
      <c r="O1567" s="2" t="str">
        <v>06AFXPJ2127H2ZA</v>
      </c>
      <c r="P1567" s="2">
        <v>9416238613</v>
      </c>
      <c r="Q1567" s="2" t="str">
        <v>Dec'25</v>
      </c>
      <c r="R1567" s="2">
        <v>2026</v>
      </c>
      <c r="S1567" s="1">
        <v>0</v>
      </c>
      <c r="T1567" s="2">
        <v>30</v>
      </c>
      <c r="U1567" s="1">
        <v>0.13355555555555557</v>
      </c>
      <c r="V1567" s="1" t="str">
        <v>Friendly</v>
      </c>
      <c r="W1567" s="1">
        <v>0</v>
      </c>
      <c r="X1567" s="1">
        <v>0</v>
      </c>
      <c r="Y1567" s="1">
        <v>0</v>
      </c>
      <c r="Z1567" s="1">
        <v>0</v>
      </c>
      <c r="AA1567" s="1">
        <v>0</v>
      </c>
      <c r="AB1567" s="1">
        <v>0</v>
      </c>
      <c r="AC1567" s="1">
        <v>0</v>
      </c>
      <c r="AD1567" s="1">
        <v>0</v>
      </c>
      <c r="AE1567" s="1">
        <v>0</v>
      </c>
      <c r="AF1567" s="1">
        <v>0</v>
      </c>
      <c r="AG1567" s="1">
        <v>0</v>
      </c>
      <c r="AH1567" s="1">
        <v>0</v>
      </c>
      <c r="AI1567" s="1">
        <v>0</v>
      </c>
      <c r="AJ1567" s="1">
        <v>0</v>
      </c>
      <c r="AK1567" s="1">
        <v>0</v>
      </c>
      <c r="AL1567" s="1">
        <v>0</v>
      </c>
      <c r="AM1567" s="1">
        <v>0</v>
      </c>
      <c r="AN1567" s="1">
        <v>0</v>
      </c>
      <c r="AO1567" s="1">
        <v>0</v>
      </c>
      <c r="AP1567" s="1">
        <v>0</v>
      </c>
      <c r="AQ1567" s="14">
        <v>0</v>
      </c>
      <c r="AR1567" s="14">
        <v>0</v>
      </c>
      <c r="AS1567" s="14">
        <v>0</v>
      </c>
      <c r="AT1567" s="16">
        <v>12.02</v>
      </c>
      <c r="AU1567" s="16">
        <v>0</v>
      </c>
      <c r="AV1567" s="16">
        <v>0</v>
      </c>
      <c r="AW1567" s="16" t="str">
        <v/>
      </c>
      <c r="AX1567" s="10">
        <f t="shared" si="178"/>
        <v>12.02</v>
      </c>
      <c r="AY1567" s="10">
        <f t="shared" si="183"/>
        <v>0</v>
      </c>
      <c r="AZ1567" s="2" t="s">
        <v>119</v>
      </c>
      <c r="BA1567" s="10">
        <f t="shared" si="179"/>
        <v>0</v>
      </c>
      <c r="BB1567" s="36" t="s">
        <v>118</v>
      </c>
      <c r="BC1567" s="39" t="str">
        <f t="shared" si="180"/>
        <v/>
      </c>
      <c r="BD1567" s="16">
        <f t="shared" si="184"/>
        <v>12.02</v>
      </c>
      <c r="BE1567" s="10">
        <f t="shared" si="185"/>
        <v>0</v>
      </c>
      <c r="BF1567" s="12">
        <f t="shared" si="186"/>
        <v>1</v>
      </c>
      <c r="BG1567" s="12">
        <f t="shared" si="187"/>
        <v>0</v>
      </c>
      <c r="BH1567" s="9">
        <f t="shared" si="181"/>
        <v>12.02</v>
      </c>
      <c r="BI1567" s="39" t="str">
        <f t="shared" si="182"/>
        <v/>
      </c>
      <c r="BK1567" s="75"/>
    </row>
    <row r="1568" spans="1:63">
      <c r="A1568" s="2">
        <v>1565</v>
      </c>
      <c r="B1568" s="2">
        <v>0</v>
      </c>
      <c r="C1568" s="1">
        <v>0</v>
      </c>
      <c r="D1568" s="37" t="str">
        <v>001fw00000BuwERAAZ</v>
      </c>
      <c r="E1568" s="37" t="str">
        <v>JAIN SONS CONSTRUCTION AND HARDWARE</v>
      </c>
      <c r="F1568" s="37" t="str">
        <v>HIMACHAL PRADESH</v>
      </c>
      <c r="G1568" s="37" t="str">
        <v>HAMIRPUR</v>
      </c>
      <c r="H1568" s="37">
        <v>0</v>
      </c>
      <c r="I1568" s="37" t="str">
        <v>PAL CEMENT AND STEEL PVT. LTD.</v>
      </c>
      <c r="J1568" s="37" t="str">
        <v>Rahul Gautam</v>
      </c>
      <c r="K1568" s="37">
        <v>0</v>
      </c>
      <c r="L1568" s="37" t="str">
        <v>C12827</v>
      </c>
      <c r="M1568" s="37" t="str">
        <v>North</v>
      </c>
      <c r="N1568" s="2">
        <v>177033</v>
      </c>
      <c r="O1568" s="2" t="str">
        <v>02AAMFJ8650M1ZY</v>
      </c>
      <c r="P1568" s="2">
        <v>9418138781</v>
      </c>
      <c r="Q1568" s="2" t="str">
        <v>Dec'25</v>
      </c>
      <c r="R1568" s="2">
        <v>2026</v>
      </c>
      <c r="S1568" s="1">
        <v>0</v>
      </c>
      <c r="T1568" s="2">
        <v>100</v>
      </c>
      <c r="U1568" s="1">
        <v>4.0066666666666667E-2</v>
      </c>
      <c r="V1568" s="1" t="str">
        <v>Challenger</v>
      </c>
      <c r="W1568" s="1">
        <v>0</v>
      </c>
      <c r="X1568" s="1">
        <v>0</v>
      </c>
      <c r="Y1568" s="1">
        <v>0</v>
      </c>
      <c r="Z1568" s="1">
        <v>0</v>
      </c>
      <c r="AA1568" s="1">
        <v>0</v>
      </c>
      <c r="AB1568" s="1">
        <v>0</v>
      </c>
      <c r="AC1568" s="1">
        <v>0</v>
      </c>
      <c r="AD1568" s="1">
        <v>0</v>
      </c>
      <c r="AE1568" s="1">
        <v>0</v>
      </c>
      <c r="AF1568" s="1">
        <v>0</v>
      </c>
      <c r="AG1568" s="1">
        <v>0</v>
      </c>
      <c r="AH1568" s="1">
        <v>0</v>
      </c>
      <c r="AI1568" s="1">
        <v>0</v>
      </c>
      <c r="AJ1568" s="1">
        <v>0</v>
      </c>
      <c r="AK1568" s="1">
        <v>0</v>
      </c>
      <c r="AL1568" s="1">
        <v>0</v>
      </c>
      <c r="AM1568" s="1">
        <v>0</v>
      </c>
      <c r="AN1568" s="1">
        <v>0</v>
      </c>
      <c r="AO1568" s="1">
        <v>0</v>
      </c>
      <c r="AP1568" s="1">
        <v>0</v>
      </c>
      <c r="AQ1568" s="14">
        <v>0</v>
      </c>
      <c r="AR1568" s="14">
        <v>0</v>
      </c>
      <c r="AS1568" s="14">
        <v>0</v>
      </c>
      <c r="AT1568" s="16">
        <v>12.02</v>
      </c>
      <c r="AU1568" s="16">
        <v>0</v>
      </c>
      <c r="AV1568" s="16">
        <v>0</v>
      </c>
      <c r="AW1568" s="16" t="str">
        <v/>
      </c>
      <c r="AX1568" s="10">
        <f t="shared" si="178"/>
        <v>12.02</v>
      </c>
      <c r="AY1568" s="10">
        <f t="shared" si="183"/>
        <v>0</v>
      </c>
      <c r="AZ1568" s="2" t="s">
        <v>119</v>
      </c>
      <c r="BA1568" s="10">
        <f t="shared" si="179"/>
        <v>0</v>
      </c>
      <c r="BB1568" s="36" t="s">
        <v>118</v>
      </c>
      <c r="BC1568" s="39" t="str">
        <f t="shared" si="180"/>
        <v/>
      </c>
      <c r="BD1568" s="16">
        <f t="shared" si="184"/>
        <v>12.02</v>
      </c>
      <c r="BE1568" s="10">
        <f t="shared" si="185"/>
        <v>0</v>
      </c>
      <c r="BF1568" s="12">
        <f t="shared" si="186"/>
        <v>1</v>
      </c>
      <c r="BG1568" s="12">
        <f t="shared" si="187"/>
        <v>0</v>
      </c>
      <c r="BH1568" s="9">
        <f t="shared" si="181"/>
        <v>12.02</v>
      </c>
      <c r="BI1568" s="39" t="str">
        <f t="shared" si="182"/>
        <v/>
      </c>
      <c r="BK1568" s="75"/>
    </row>
    <row r="1569" spans="1:63">
      <c r="A1569" s="2">
        <v>1566</v>
      </c>
      <c r="B1569" s="2">
        <v>0</v>
      </c>
      <c r="C1569" s="1">
        <v>0</v>
      </c>
      <c r="D1569" s="37" t="str">
        <v>001fw00000EUkv0AAD</v>
      </c>
      <c r="E1569" s="37" t="str">
        <v>M/S DASHMESH TRADERS</v>
      </c>
      <c r="F1569" s="37" t="str">
        <v>RAJASTHAN</v>
      </c>
      <c r="G1569" s="37" t="str">
        <v>KOTA</v>
      </c>
      <c r="H1569" s="37" t="str">
        <v>Kota</v>
      </c>
      <c r="I1569" s="37" t="str">
        <v>Swastik Tradevision Pvt. Ltd.</v>
      </c>
      <c r="J1569" s="37" t="str">
        <v>Amit Kumar Sharma</v>
      </c>
      <c r="K1569" s="37">
        <v>0</v>
      </c>
      <c r="L1569" s="37" t="str">
        <v>C12822</v>
      </c>
      <c r="M1569" s="37" t="str">
        <v>North</v>
      </c>
      <c r="N1569" s="2">
        <v>324002</v>
      </c>
      <c r="O1569" s="2" t="str">
        <v>08FPWPS4037H2Z3</v>
      </c>
      <c r="P1569" s="2">
        <v>9166885115</v>
      </c>
      <c r="Q1569" s="2" t="str">
        <v>Dec'25</v>
      </c>
      <c r="R1569" s="2">
        <v>2026</v>
      </c>
      <c r="S1569" s="1">
        <v>0</v>
      </c>
      <c r="T1569" s="2" t="str">
        <v/>
      </c>
      <c r="U1569" s="1">
        <v>0</v>
      </c>
      <c r="V1569" s="1" t="str">
        <v>Potential Not updated</v>
      </c>
      <c r="W1569" s="1">
        <v>0</v>
      </c>
      <c r="X1569" s="1">
        <v>0</v>
      </c>
      <c r="Y1569" s="1">
        <v>0</v>
      </c>
      <c r="Z1569" s="1">
        <v>0</v>
      </c>
      <c r="AA1569" s="1">
        <v>0</v>
      </c>
      <c r="AB1569" s="1">
        <v>0</v>
      </c>
      <c r="AC1569" s="1">
        <v>0</v>
      </c>
      <c r="AD1569" s="1">
        <v>0</v>
      </c>
      <c r="AE1569" s="1">
        <v>0</v>
      </c>
      <c r="AF1569" s="1">
        <v>0</v>
      </c>
      <c r="AG1569" s="1">
        <v>0</v>
      </c>
      <c r="AH1569" s="1">
        <v>0</v>
      </c>
      <c r="AI1569" s="1">
        <v>0</v>
      </c>
      <c r="AJ1569" s="1">
        <v>0</v>
      </c>
      <c r="AK1569" s="1">
        <v>0</v>
      </c>
      <c r="AL1569" s="1">
        <v>0</v>
      </c>
      <c r="AM1569" s="1">
        <v>0</v>
      </c>
      <c r="AN1569" s="1">
        <v>0</v>
      </c>
      <c r="AO1569" s="1">
        <v>0</v>
      </c>
      <c r="AP1569" s="1">
        <v>0</v>
      </c>
      <c r="AQ1569" s="14">
        <v>0</v>
      </c>
      <c r="AR1569" s="14">
        <v>0</v>
      </c>
      <c r="AS1569" s="14">
        <v>0</v>
      </c>
      <c r="AT1569" s="16">
        <v>25.08</v>
      </c>
      <c r="AU1569" s="16">
        <v>0</v>
      </c>
      <c r="AV1569" s="16">
        <v>19.989999999999998</v>
      </c>
      <c r="AW1569" s="16" t="str">
        <v/>
      </c>
      <c r="AX1569" s="10">
        <f t="shared" si="178"/>
        <v>45.069999999999993</v>
      </c>
      <c r="AY1569" s="10">
        <f t="shared" si="183"/>
        <v>0</v>
      </c>
      <c r="AZ1569" s="2" t="s">
        <v>119</v>
      </c>
      <c r="BA1569" s="10">
        <f t="shared" si="179"/>
        <v>0</v>
      </c>
      <c r="BB1569" s="36" t="s">
        <v>118</v>
      </c>
      <c r="BC1569" s="39" t="str">
        <f t="shared" si="180"/>
        <v/>
      </c>
      <c r="BD1569" s="16">
        <f t="shared" si="184"/>
        <v>45.069999999999993</v>
      </c>
      <c r="BE1569" s="10">
        <f t="shared" si="185"/>
        <v>0</v>
      </c>
      <c r="BF1569" s="12">
        <f t="shared" si="186"/>
        <v>1</v>
      </c>
      <c r="BG1569" s="12">
        <f t="shared" si="187"/>
        <v>0</v>
      </c>
      <c r="BH1569" s="9">
        <f t="shared" si="181"/>
        <v>45.069999999999993</v>
      </c>
      <c r="BI1569" s="39" t="str">
        <f t="shared" si="182"/>
        <v/>
      </c>
      <c r="BK1569" s="75"/>
    </row>
    <row r="1570" spans="1:63">
      <c r="A1570" s="2">
        <v>1567</v>
      </c>
      <c r="B1570" s="2">
        <v>0</v>
      </c>
      <c r="C1570" s="1">
        <v>0</v>
      </c>
      <c r="D1570" s="37" t="str">
        <v>001fw0000066jiCAAQ</v>
      </c>
      <c r="E1570" s="37" t="str">
        <v>ANIL LOHA BHANDAR ASSOCIATES</v>
      </c>
      <c r="F1570" s="37" t="str">
        <v>RAJASTHAN</v>
      </c>
      <c r="G1570" s="37" t="str">
        <v>RAJSAMAND</v>
      </c>
      <c r="H1570" s="37">
        <v>0</v>
      </c>
      <c r="I1570" s="37" t="str">
        <v>J P ALLOYS</v>
      </c>
      <c r="J1570" s="37" t="str">
        <v>Pushpendra Kumar</v>
      </c>
      <c r="K1570" s="37">
        <v>0</v>
      </c>
      <c r="L1570" s="37" t="str">
        <v>C13188</v>
      </c>
      <c r="M1570" s="37" t="str">
        <v>North</v>
      </c>
      <c r="N1570" s="2">
        <v>313329</v>
      </c>
      <c r="O1570" s="2" t="str">
        <v>08AJIPD0891M1ZX</v>
      </c>
      <c r="P1570" s="2">
        <v>9413975525</v>
      </c>
      <c r="Q1570" s="2" t="str">
        <v>Dec'25</v>
      </c>
      <c r="R1570" s="2">
        <v>2026</v>
      </c>
      <c r="S1570" s="1">
        <v>0</v>
      </c>
      <c r="T1570" s="2">
        <v>200</v>
      </c>
      <c r="U1570" s="1">
        <v>4.3333333333333328E-2</v>
      </c>
      <c r="V1570" s="1" t="str">
        <v>Challenger</v>
      </c>
      <c r="W1570" s="1">
        <v>0</v>
      </c>
      <c r="X1570" s="1">
        <v>0</v>
      </c>
      <c r="Y1570" s="1">
        <v>0</v>
      </c>
      <c r="Z1570" s="1">
        <v>0</v>
      </c>
      <c r="AA1570" s="1">
        <v>0</v>
      </c>
      <c r="AB1570" s="1">
        <v>0</v>
      </c>
      <c r="AC1570" s="1">
        <v>0</v>
      </c>
      <c r="AD1570" s="1">
        <v>0</v>
      </c>
      <c r="AE1570" s="1">
        <v>0</v>
      </c>
      <c r="AF1570" s="1">
        <v>0</v>
      </c>
      <c r="AG1570" s="1">
        <v>0</v>
      </c>
      <c r="AH1570" s="1">
        <v>0</v>
      </c>
      <c r="AI1570" s="1">
        <v>0</v>
      </c>
      <c r="AJ1570" s="1">
        <v>0</v>
      </c>
      <c r="AK1570" s="1">
        <v>0</v>
      </c>
      <c r="AL1570" s="1">
        <v>0</v>
      </c>
      <c r="AM1570" s="1">
        <v>0</v>
      </c>
      <c r="AN1570" s="1">
        <v>0</v>
      </c>
      <c r="AO1570" s="1">
        <v>0</v>
      </c>
      <c r="AP1570" s="1">
        <v>0</v>
      </c>
      <c r="AQ1570" s="14">
        <v>0</v>
      </c>
      <c r="AR1570" s="14">
        <v>0</v>
      </c>
      <c r="AS1570" s="14">
        <v>0</v>
      </c>
      <c r="AT1570" s="16">
        <v>26</v>
      </c>
      <c r="AU1570" s="16">
        <v>0</v>
      </c>
      <c r="AV1570" s="16">
        <v>0</v>
      </c>
      <c r="AW1570" s="16" t="str">
        <v/>
      </c>
      <c r="AX1570" s="10">
        <f t="shared" si="178"/>
        <v>26</v>
      </c>
      <c r="AY1570" s="10">
        <f t="shared" si="183"/>
        <v>0</v>
      </c>
      <c r="AZ1570" s="2" t="s">
        <v>119</v>
      </c>
      <c r="BA1570" s="10">
        <f t="shared" si="179"/>
        <v>0</v>
      </c>
      <c r="BB1570" s="36" t="s">
        <v>118</v>
      </c>
      <c r="BC1570" s="39" t="str">
        <f t="shared" si="180"/>
        <v/>
      </c>
      <c r="BD1570" s="16">
        <f t="shared" si="184"/>
        <v>26</v>
      </c>
      <c r="BE1570" s="10">
        <f t="shared" si="185"/>
        <v>0</v>
      </c>
      <c r="BF1570" s="12">
        <f t="shared" si="186"/>
        <v>1</v>
      </c>
      <c r="BG1570" s="12">
        <f t="shared" si="187"/>
        <v>0</v>
      </c>
      <c r="BH1570" s="9">
        <f t="shared" si="181"/>
        <v>26</v>
      </c>
      <c r="BI1570" s="39" t="str">
        <f t="shared" si="182"/>
        <v/>
      </c>
      <c r="BK1570" s="75"/>
    </row>
    <row r="1571" spans="1:63">
      <c r="A1571" s="2">
        <v>1568</v>
      </c>
      <c r="B1571" s="2">
        <v>0</v>
      </c>
      <c r="C1571" s="1">
        <v>0</v>
      </c>
      <c r="D1571" s="37" t="str">
        <v>001fw00000EaJ4CAAV</v>
      </c>
      <c r="E1571" s="37" t="str">
        <v>NATIONAL ENTERPRISES</v>
      </c>
      <c r="F1571" s="37" t="str">
        <v>RAJASTHAN</v>
      </c>
      <c r="G1571" s="37" t="str">
        <v>CHITTORGARH</v>
      </c>
      <c r="H1571" s="37">
        <v>0</v>
      </c>
      <c r="I1571" s="37" t="str">
        <v>Swastik Tradevision Pvt. Ltd.</v>
      </c>
      <c r="J1571" s="37" t="str">
        <v>Ravi Kumar Kulmi</v>
      </c>
      <c r="K1571" s="37">
        <v>0</v>
      </c>
      <c r="L1571" s="37" t="str">
        <v>C12822</v>
      </c>
      <c r="M1571" s="37" t="str">
        <v>North</v>
      </c>
      <c r="N1571" s="2">
        <v>323307</v>
      </c>
      <c r="O1571" s="2" t="str">
        <v>08CZFPA0560D1ZY</v>
      </c>
      <c r="P1571" s="2">
        <v>8239289011</v>
      </c>
      <c r="Q1571" s="2" t="str">
        <v>Dec'25</v>
      </c>
      <c r="R1571" s="2">
        <v>2026</v>
      </c>
      <c r="S1571" s="1">
        <v>0</v>
      </c>
      <c r="T1571" s="2">
        <v>50</v>
      </c>
      <c r="U1571" s="1">
        <v>0.20106666666666664</v>
      </c>
      <c r="V1571" s="1" t="str">
        <v>Friendly</v>
      </c>
      <c r="W1571" s="1">
        <v>0</v>
      </c>
      <c r="X1571" s="1">
        <v>0</v>
      </c>
      <c r="Y1571" s="1">
        <v>0</v>
      </c>
      <c r="Z1571" s="1">
        <v>0</v>
      </c>
      <c r="AA1571" s="1">
        <v>0</v>
      </c>
      <c r="AB1571" s="1">
        <v>0</v>
      </c>
      <c r="AC1571" s="1">
        <v>0</v>
      </c>
      <c r="AD1571" s="1">
        <v>0</v>
      </c>
      <c r="AE1571" s="1">
        <v>0</v>
      </c>
      <c r="AF1571" s="1">
        <v>0</v>
      </c>
      <c r="AG1571" s="1">
        <v>0</v>
      </c>
      <c r="AH1571" s="1">
        <v>0</v>
      </c>
      <c r="AI1571" s="1">
        <v>0</v>
      </c>
      <c r="AJ1571" s="1">
        <v>0</v>
      </c>
      <c r="AK1571" s="1">
        <v>0</v>
      </c>
      <c r="AL1571" s="1">
        <v>0</v>
      </c>
      <c r="AM1571" s="1">
        <v>0</v>
      </c>
      <c r="AN1571" s="1">
        <v>0</v>
      </c>
      <c r="AO1571" s="1">
        <v>0</v>
      </c>
      <c r="AP1571" s="1">
        <v>0</v>
      </c>
      <c r="AQ1571" s="14">
        <v>0</v>
      </c>
      <c r="AR1571" s="14">
        <v>0</v>
      </c>
      <c r="AS1571" s="14">
        <v>0</v>
      </c>
      <c r="AT1571" s="16">
        <v>30.16</v>
      </c>
      <c r="AU1571" s="16">
        <v>0</v>
      </c>
      <c r="AV1571" s="16">
        <v>0</v>
      </c>
      <c r="AW1571" s="16" t="str">
        <v/>
      </c>
      <c r="AX1571" s="10">
        <f t="shared" si="178"/>
        <v>30.16</v>
      </c>
      <c r="AY1571" s="10">
        <f t="shared" si="183"/>
        <v>0</v>
      </c>
      <c r="AZ1571" s="2" t="s">
        <v>119</v>
      </c>
      <c r="BA1571" s="10">
        <f t="shared" si="179"/>
        <v>0</v>
      </c>
      <c r="BB1571" s="36" t="s">
        <v>118</v>
      </c>
      <c r="BC1571" s="39" t="str">
        <f t="shared" si="180"/>
        <v/>
      </c>
      <c r="BD1571" s="16">
        <f t="shared" si="184"/>
        <v>30.16</v>
      </c>
      <c r="BE1571" s="10">
        <f t="shared" si="185"/>
        <v>0</v>
      </c>
      <c r="BF1571" s="12">
        <f t="shared" si="186"/>
        <v>1</v>
      </c>
      <c r="BG1571" s="12">
        <f t="shared" si="187"/>
        <v>0</v>
      </c>
      <c r="BH1571" s="9">
        <f t="shared" si="181"/>
        <v>30.16</v>
      </c>
      <c r="BI1571" s="39" t="str">
        <f t="shared" si="182"/>
        <v/>
      </c>
      <c r="BK1571" s="75"/>
    </row>
    <row r="1572" spans="1:63">
      <c r="A1572" s="2">
        <v>1569</v>
      </c>
      <c r="B1572" s="2">
        <v>0</v>
      </c>
      <c r="C1572" s="1">
        <v>0</v>
      </c>
      <c r="D1572" s="37" t="str">
        <v>001J1000002jaoZIAQ</v>
      </c>
      <c r="E1572" s="37" t="str">
        <v>JAI OM STEELS</v>
      </c>
      <c r="F1572" s="37" t="str">
        <v>RAJASTHAN</v>
      </c>
      <c r="G1572" s="37" t="str">
        <v>SIROHI</v>
      </c>
      <c r="H1572" s="37" t="str">
        <v>Abu Road</v>
      </c>
      <c r="I1572" s="37" t="str">
        <v>M R Associates</v>
      </c>
      <c r="J1572" s="37" t="str">
        <v>Neeraj Sharma</v>
      </c>
      <c r="K1572" s="37">
        <v>0</v>
      </c>
      <c r="L1572" s="37" t="str">
        <v>C13417</v>
      </c>
      <c r="M1572" s="37" t="str">
        <v>North</v>
      </c>
      <c r="N1572" s="2">
        <v>307026</v>
      </c>
      <c r="O1572" s="2" t="str">
        <v>08BEUPK4528L1ZS</v>
      </c>
      <c r="P1572" s="2">
        <v>9829106555</v>
      </c>
      <c r="Q1572" s="2" t="str">
        <v>Dec'25</v>
      </c>
      <c r="R1572" s="2">
        <v>2026</v>
      </c>
      <c r="S1572" s="1">
        <v>0</v>
      </c>
      <c r="T1572" s="2">
        <v>100</v>
      </c>
      <c r="U1572" s="1">
        <v>0.30003333333333332</v>
      </c>
      <c r="V1572" s="1" t="str">
        <v>Star</v>
      </c>
      <c r="W1572" s="1">
        <v>0</v>
      </c>
      <c r="X1572" s="1">
        <v>0</v>
      </c>
      <c r="Y1572" s="1">
        <v>0</v>
      </c>
      <c r="Z1572" s="1">
        <v>0</v>
      </c>
      <c r="AA1572" s="1">
        <v>0</v>
      </c>
      <c r="AB1572" s="1">
        <v>0</v>
      </c>
      <c r="AC1572" s="1">
        <v>0</v>
      </c>
      <c r="AD1572" s="1">
        <v>0</v>
      </c>
      <c r="AE1572" s="1">
        <v>0</v>
      </c>
      <c r="AF1572" s="1">
        <v>0</v>
      </c>
      <c r="AG1572" s="1">
        <v>0</v>
      </c>
      <c r="AH1572" s="1">
        <v>0</v>
      </c>
      <c r="AI1572" s="1">
        <v>0</v>
      </c>
      <c r="AJ1572" s="1">
        <v>0</v>
      </c>
      <c r="AK1572" s="1">
        <v>0</v>
      </c>
      <c r="AL1572" s="1">
        <v>0</v>
      </c>
      <c r="AM1572" s="1">
        <v>0</v>
      </c>
      <c r="AN1572" s="1">
        <v>0</v>
      </c>
      <c r="AO1572" s="1">
        <v>0</v>
      </c>
      <c r="AP1572" s="1">
        <v>0</v>
      </c>
      <c r="AQ1572" s="14">
        <v>0</v>
      </c>
      <c r="AR1572" s="14">
        <v>0</v>
      </c>
      <c r="AS1572" s="14">
        <v>0</v>
      </c>
      <c r="AT1572" s="16">
        <v>24.91</v>
      </c>
      <c r="AU1572" s="16">
        <v>40</v>
      </c>
      <c r="AV1572" s="16">
        <v>25.1</v>
      </c>
      <c r="AW1572" s="16">
        <v>25</v>
      </c>
      <c r="AX1572" s="10">
        <f t="shared" si="178"/>
        <v>115.00999999999999</v>
      </c>
      <c r="AY1572" s="10">
        <f t="shared" si="183"/>
        <v>0</v>
      </c>
      <c r="AZ1572" s="2" t="s">
        <v>119</v>
      </c>
      <c r="BA1572" s="10">
        <f t="shared" si="179"/>
        <v>0</v>
      </c>
      <c r="BB1572" s="36" t="s">
        <v>118</v>
      </c>
      <c r="BC1572" s="39" t="str">
        <f t="shared" si="180"/>
        <v/>
      </c>
      <c r="BD1572" s="16">
        <f t="shared" si="184"/>
        <v>115.00999999999999</v>
      </c>
      <c r="BE1572" s="10">
        <f t="shared" si="185"/>
        <v>0</v>
      </c>
      <c r="BF1572" s="12">
        <f t="shared" si="186"/>
        <v>1</v>
      </c>
      <c r="BG1572" s="12">
        <f t="shared" si="187"/>
        <v>0</v>
      </c>
      <c r="BH1572" s="9">
        <f t="shared" si="181"/>
        <v>115.00999999999999</v>
      </c>
      <c r="BI1572" s="39" t="str">
        <f t="shared" si="182"/>
        <v/>
      </c>
      <c r="BK1572" s="75"/>
    </row>
    <row r="1573" spans="1:63">
      <c r="A1573" s="2">
        <v>1570</v>
      </c>
      <c r="B1573" s="2">
        <v>0</v>
      </c>
      <c r="C1573" s="1">
        <v>0</v>
      </c>
      <c r="D1573" s="37" t="str">
        <v>001fw00000EOn4NAAT</v>
      </c>
      <c r="E1573" s="37" t="str">
        <v>BHUMI INFRA AND DEVELOPERS</v>
      </c>
      <c r="F1573" s="37" t="str">
        <v>MADHYA PRADESH</v>
      </c>
      <c r="G1573" s="37" t="str">
        <v>INDORE</v>
      </c>
      <c r="H1573" s="37">
        <v>0</v>
      </c>
      <c r="I1573" s="37" t="str">
        <v>R. K. ENTERPRISES</v>
      </c>
      <c r="J1573" s="37" t="str">
        <v>Yogeshwar Richhariya</v>
      </c>
      <c r="K1573" s="37">
        <v>0</v>
      </c>
      <c r="L1573" s="37" t="str">
        <v>001J1000005ZfroIAC</v>
      </c>
      <c r="M1573" s="37" t="str">
        <v>Central</v>
      </c>
      <c r="N1573" s="2">
        <v>452001</v>
      </c>
      <c r="O1573" s="2" t="str">
        <v>23DKWPA4483G1ZY</v>
      </c>
      <c r="P1573" s="2">
        <v>9893454566</v>
      </c>
      <c r="Q1573" s="2" t="str">
        <v>Dec'25</v>
      </c>
      <c r="R1573" s="2">
        <v>2026</v>
      </c>
      <c r="S1573" s="1">
        <v>0</v>
      </c>
      <c r="T1573" s="2">
        <v>100</v>
      </c>
      <c r="U1573" s="1">
        <v>0.18356666666666666</v>
      </c>
      <c r="V1573" s="1" t="str">
        <v>Star</v>
      </c>
      <c r="W1573" s="1">
        <v>0</v>
      </c>
      <c r="X1573" s="1">
        <v>0</v>
      </c>
      <c r="Y1573" s="1">
        <v>0</v>
      </c>
      <c r="Z1573" s="1">
        <v>0</v>
      </c>
      <c r="AA1573" s="1">
        <v>0</v>
      </c>
      <c r="AB1573" s="1">
        <v>0</v>
      </c>
      <c r="AC1573" s="1">
        <v>0</v>
      </c>
      <c r="AD1573" s="1">
        <v>0</v>
      </c>
      <c r="AE1573" s="1">
        <v>0</v>
      </c>
      <c r="AF1573" s="1">
        <v>0</v>
      </c>
      <c r="AG1573" s="1">
        <v>0</v>
      </c>
      <c r="AH1573" s="1">
        <v>0</v>
      </c>
      <c r="AI1573" s="1">
        <v>0</v>
      </c>
      <c r="AJ1573" s="1">
        <v>0</v>
      </c>
      <c r="AK1573" s="1">
        <v>0</v>
      </c>
      <c r="AL1573" s="1">
        <v>0</v>
      </c>
      <c r="AM1573" s="1">
        <v>0</v>
      </c>
      <c r="AN1573" s="1">
        <v>0</v>
      </c>
      <c r="AO1573" s="1">
        <v>0</v>
      </c>
      <c r="AP1573" s="1">
        <v>0</v>
      </c>
      <c r="AQ1573" s="14">
        <v>0</v>
      </c>
      <c r="AR1573" s="14">
        <v>0</v>
      </c>
      <c r="AS1573" s="14">
        <v>0</v>
      </c>
      <c r="AT1573" s="16">
        <v>54.07</v>
      </c>
      <c r="AU1573" s="16">
        <v>1</v>
      </c>
      <c r="AV1573" s="16">
        <v>0</v>
      </c>
      <c r="AW1573" s="16" t="str">
        <v/>
      </c>
      <c r="AX1573" s="10">
        <f t="shared" si="178"/>
        <v>55.07</v>
      </c>
      <c r="AY1573" s="10">
        <f t="shared" si="183"/>
        <v>0</v>
      </c>
      <c r="AZ1573" s="2" t="s">
        <v>119</v>
      </c>
      <c r="BA1573" s="10">
        <f t="shared" si="179"/>
        <v>0</v>
      </c>
      <c r="BB1573" s="36" t="s">
        <v>118</v>
      </c>
      <c r="BC1573" s="39" t="str">
        <f t="shared" si="180"/>
        <v/>
      </c>
      <c r="BD1573" s="16">
        <f t="shared" si="184"/>
        <v>55.07</v>
      </c>
      <c r="BE1573" s="10">
        <f t="shared" si="185"/>
        <v>0</v>
      </c>
      <c r="BF1573" s="12">
        <f t="shared" si="186"/>
        <v>1</v>
      </c>
      <c r="BG1573" s="12">
        <f t="shared" si="187"/>
        <v>0</v>
      </c>
      <c r="BH1573" s="9">
        <f t="shared" si="181"/>
        <v>55.07</v>
      </c>
      <c r="BI1573" s="39" t="str">
        <f t="shared" si="182"/>
        <v/>
      </c>
      <c r="BK1573" s="75"/>
    </row>
    <row r="1574" spans="1:63">
      <c r="A1574" s="2">
        <v>1571</v>
      </c>
      <c r="B1574" s="2">
        <v>0</v>
      </c>
      <c r="C1574" s="1">
        <v>0</v>
      </c>
      <c r="D1574" s="37" t="str">
        <v>001J100000Drb1hIAB</v>
      </c>
      <c r="E1574" s="37" t="str">
        <v>NAAZ STEEL</v>
      </c>
      <c r="F1574" s="37" t="str">
        <v>MADHYA PRADESH</v>
      </c>
      <c r="G1574" s="37" t="str">
        <v>DEWAS</v>
      </c>
      <c r="H1574" s="37" t="str">
        <v>Dewas</v>
      </c>
      <c r="I1574" s="37" t="str">
        <v>R. K. ENTERPRISES</v>
      </c>
      <c r="J1574" s="37" t="str">
        <v>Yogeshwar Richhariya</v>
      </c>
      <c r="K1574" s="37">
        <v>0</v>
      </c>
      <c r="L1574" s="37" t="str">
        <v>001J1000005ZfroIAC</v>
      </c>
      <c r="M1574" s="37" t="str">
        <v>Central</v>
      </c>
      <c r="N1574" s="2">
        <v>455001</v>
      </c>
      <c r="O1574" s="2" t="str">
        <v>23BDAPJ7575H2ZI</v>
      </c>
      <c r="P1574" s="2">
        <v>9827594497</v>
      </c>
      <c r="Q1574" s="2" t="str">
        <v>Dec'25</v>
      </c>
      <c r="R1574" s="2">
        <v>2026</v>
      </c>
      <c r="S1574" s="1">
        <v>0</v>
      </c>
      <c r="T1574" s="2">
        <v>100</v>
      </c>
      <c r="U1574" s="1">
        <v>4.3766666666666669E-2</v>
      </c>
      <c r="V1574" s="1" t="str">
        <v>Challenger</v>
      </c>
      <c r="W1574" s="1">
        <v>0</v>
      </c>
      <c r="X1574" s="1">
        <v>0</v>
      </c>
      <c r="Y1574" s="1">
        <v>0</v>
      </c>
      <c r="Z1574" s="1">
        <v>0</v>
      </c>
      <c r="AA1574" s="1">
        <v>0</v>
      </c>
      <c r="AB1574" s="1">
        <v>0</v>
      </c>
      <c r="AC1574" s="1">
        <v>0</v>
      </c>
      <c r="AD1574" s="1">
        <v>0</v>
      </c>
      <c r="AE1574" s="1">
        <v>0</v>
      </c>
      <c r="AF1574" s="1">
        <v>0</v>
      </c>
      <c r="AG1574" s="1">
        <v>0</v>
      </c>
      <c r="AH1574" s="1">
        <v>0</v>
      </c>
      <c r="AI1574" s="1">
        <v>0</v>
      </c>
      <c r="AJ1574" s="1">
        <v>0</v>
      </c>
      <c r="AK1574" s="1">
        <v>0</v>
      </c>
      <c r="AL1574" s="1">
        <v>0</v>
      </c>
      <c r="AM1574" s="1">
        <v>0</v>
      </c>
      <c r="AN1574" s="1">
        <v>0</v>
      </c>
      <c r="AO1574" s="1">
        <v>0</v>
      </c>
      <c r="AP1574" s="1">
        <v>0</v>
      </c>
      <c r="AQ1574" s="14">
        <v>0</v>
      </c>
      <c r="AR1574" s="14">
        <v>0</v>
      </c>
      <c r="AS1574" s="14">
        <v>0</v>
      </c>
      <c r="AT1574" s="16">
        <v>12.13</v>
      </c>
      <c r="AU1574" s="16">
        <v>0</v>
      </c>
      <c r="AV1574" s="16">
        <v>1</v>
      </c>
      <c r="AW1574" s="16" t="str">
        <v/>
      </c>
      <c r="AX1574" s="10">
        <f t="shared" si="178"/>
        <v>13.13</v>
      </c>
      <c r="AY1574" s="10">
        <f t="shared" si="183"/>
        <v>0</v>
      </c>
      <c r="AZ1574" s="2" t="s">
        <v>119</v>
      </c>
      <c r="BA1574" s="10">
        <f t="shared" si="179"/>
        <v>0</v>
      </c>
      <c r="BB1574" s="36" t="s">
        <v>118</v>
      </c>
      <c r="BC1574" s="39" t="str">
        <f t="shared" si="180"/>
        <v/>
      </c>
      <c r="BD1574" s="16">
        <f t="shared" si="184"/>
        <v>13.13</v>
      </c>
      <c r="BE1574" s="10">
        <f t="shared" si="185"/>
        <v>0</v>
      </c>
      <c r="BF1574" s="12">
        <f t="shared" si="186"/>
        <v>1</v>
      </c>
      <c r="BG1574" s="12">
        <f t="shared" si="187"/>
        <v>0</v>
      </c>
      <c r="BH1574" s="9">
        <f t="shared" si="181"/>
        <v>13.13</v>
      </c>
      <c r="BI1574" s="39" t="str">
        <f t="shared" si="182"/>
        <v/>
      </c>
      <c r="BK1574" s="75"/>
    </row>
    <row r="1575" spans="1:63">
      <c r="A1575" s="2">
        <v>1572</v>
      </c>
      <c r="B1575" s="2">
        <v>0</v>
      </c>
      <c r="C1575" s="1">
        <v>0</v>
      </c>
      <c r="D1575" s="37" t="str">
        <v>001fw00000EdKhyAAF</v>
      </c>
      <c r="E1575" s="37" t="str">
        <v>M/S KAMAL INFRA</v>
      </c>
      <c r="F1575" s="37" t="str">
        <v>JHARKHAND</v>
      </c>
      <c r="G1575" s="37" t="str">
        <v>RANCHI</v>
      </c>
      <c r="H1575" s="37">
        <v>0</v>
      </c>
      <c r="I1575" s="37" t="str">
        <v>M/s REAL DREAMS ENTERPRISES</v>
      </c>
      <c r="J1575" s="37" t="str">
        <v>Susmit Kumar</v>
      </c>
      <c r="K1575" s="37">
        <v>0</v>
      </c>
      <c r="L1575" s="37" t="str">
        <v>001J100000PHe79IAD</v>
      </c>
      <c r="M1575" s="37" t="str">
        <v>East</v>
      </c>
      <c r="N1575" s="2">
        <v>834001</v>
      </c>
      <c r="O1575" s="2" t="str">
        <v>20ADLPK4294Q1Z1</v>
      </c>
      <c r="P1575" s="2">
        <v>9431103654</v>
      </c>
      <c r="Q1575" s="2" t="str">
        <v>Dec'25</v>
      </c>
      <c r="R1575" s="2">
        <v>2026</v>
      </c>
      <c r="S1575" s="1">
        <v>0</v>
      </c>
      <c r="T1575" s="2">
        <v>100</v>
      </c>
      <c r="U1575" s="1">
        <v>0.3518</v>
      </c>
      <c r="V1575" s="1" t="str">
        <v>Star</v>
      </c>
      <c r="W1575" s="1">
        <v>0</v>
      </c>
      <c r="X1575" s="1">
        <v>0</v>
      </c>
      <c r="Y1575" s="1">
        <v>0</v>
      </c>
      <c r="Z1575" s="1">
        <v>0</v>
      </c>
      <c r="AA1575" s="1">
        <v>0</v>
      </c>
      <c r="AB1575" s="1">
        <v>0</v>
      </c>
      <c r="AC1575" s="1">
        <v>0</v>
      </c>
      <c r="AD1575" s="1">
        <v>0</v>
      </c>
      <c r="AE1575" s="1">
        <v>0</v>
      </c>
      <c r="AF1575" s="1">
        <v>0</v>
      </c>
      <c r="AG1575" s="1">
        <v>0</v>
      </c>
      <c r="AH1575" s="1">
        <v>0</v>
      </c>
      <c r="AI1575" s="1">
        <v>0</v>
      </c>
      <c r="AJ1575" s="1">
        <v>0</v>
      </c>
      <c r="AK1575" s="1">
        <v>0</v>
      </c>
      <c r="AL1575" s="1">
        <v>0</v>
      </c>
      <c r="AM1575" s="1">
        <v>0</v>
      </c>
      <c r="AN1575" s="1">
        <v>0</v>
      </c>
      <c r="AO1575" s="1">
        <v>0</v>
      </c>
      <c r="AP1575" s="1">
        <v>0</v>
      </c>
      <c r="AQ1575" s="14">
        <v>0</v>
      </c>
      <c r="AR1575" s="14">
        <v>0</v>
      </c>
      <c r="AS1575" s="14">
        <v>0</v>
      </c>
      <c r="AT1575" s="16">
        <v>73.930000000000007</v>
      </c>
      <c r="AU1575" s="16">
        <v>0</v>
      </c>
      <c r="AV1575" s="16">
        <v>31.61</v>
      </c>
      <c r="AW1575" s="16" t="str">
        <v/>
      </c>
      <c r="AX1575" s="10">
        <f t="shared" si="178"/>
        <v>105.54</v>
      </c>
      <c r="AY1575" s="10">
        <f t="shared" si="183"/>
        <v>0</v>
      </c>
      <c r="AZ1575" s="2" t="s">
        <v>119</v>
      </c>
      <c r="BA1575" s="10">
        <f t="shared" si="179"/>
        <v>0</v>
      </c>
      <c r="BB1575" s="36" t="s">
        <v>118</v>
      </c>
      <c r="BC1575" s="39" t="str">
        <f t="shared" si="180"/>
        <v/>
      </c>
      <c r="BD1575" s="16">
        <f t="shared" si="184"/>
        <v>105.54</v>
      </c>
      <c r="BE1575" s="10">
        <f t="shared" si="185"/>
        <v>0</v>
      </c>
      <c r="BF1575" s="12">
        <f t="shared" si="186"/>
        <v>1</v>
      </c>
      <c r="BG1575" s="12">
        <f t="shared" si="187"/>
        <v>0</v>
      </c>
      <c r="BH1575" s="9">
        <f t="shared" si="181"/>
        <v>105.54</v>
      </c>
      <c r="BI1575" s="39" t="str">
        <f t="shared" si="182"/>
        <v/>
      </c>
      <c r="BK1575" s="75"/>
    </row>
    <row r="1576" spans="1:63">
      <c r="A1576" s="2">
        <v>1573</v>
      </c>
      <c r="B1576" s="2">
        <v>0</v>
      </c>
      <c r="C1576" s="1">
        <v>0</v>
      </c>
      <c r="D1576" s="37" t="str">
        <v>001fw00000EdJtzAAF</v>
      </c>
      <c r="E1576" s="37" t="str">
        <v>M/S TARMAL STEEL</v>
      </c>
      <c r="F1576" s="37" t="str">
        <v>MADHYA PRADESH</v>
      </c>
      <c r="G1576" s="37" t="str">
        <v>MANDSAUR</v>
      </c>
      <c r="H1576" s="37">
        <v>0</v>
      </c>
      <c r="I1576" s="37" t="str">
        <v>R. K. ENTERPRISES</v>
      </c>
      <c r="J1576" s="37" t="str">
        <v>Yogeshwar Richhariya</v>
      </c>
      <c r="K1576" s="37">
        <v>0</v>
      </c>
      <c r="L1576" s="37" t="str">
        <v>001J1000005ZfroIAC</v>
      </c>
      <c r="M1576" s="37" t="str">
        <v>Central</v>
      </c>
      <c r="N1576" s="2">
        <v>458001</v>
      </c>
      <c r="O1576" s="2" t="str">
        <v>23AVNPS1357A1ZR</v>
      </c>
      <c r="P1576" s="2">
        <v>9300718288</v>
      </c>
      <c r="Q1576" s="2" t="str">
        <v>Dec'25</v>
      </c>
      <c r="R1576" s="2">
        <v>2026</v>
      </c>
      <c r="S1576" s="1">
        <v>0</v>
      </c>
      <c r="T1576" s="2">
        <v>100</v>
      </c>
      <c r="U1576" s="1">
        <v>0.1358</v>
      </c>
      <c r="V1576" s="1" t="str">
        <v>Star</v>
      </c>
      <c r="W1576" s="1">
        <v>0</v>
      </c>
      <c r="X1576" s="1">
        <v>0</v>
      </c>
      <c r="Y1576" s="1">
        <v>0</v>
      </c>
      <c r="Z1576" s="1">
        <v>0</v>
      </c>
      <c r="AA1576" s="1">
        <v>0</v>
      </c>
      <c r="AB1576" s="1">
        <v>0</v>
      </c>
      <c r="AC1576" s="1">
        <v>0</v>
      </c>
      <c r="AD1576" s="1">
        <v>0</v>
      </c>
      <c r="AE1576" s="1">
        <v>0</v>
      </c>
      <c r="AF1576" s="1">
        <v>0</v>
      </c>
      <c r="AG1576" s="1">
        <v>0</v>
      </c>
      <c r="AH1576" s="1">
        <v>0</v>
      </c>
      <c r="AI1576" s="1">
        <v>0</v>
      </c>
      <c r="AJ1576" s="1">
        <v>0</v>
      </c>
      <c r="AK1576" s="1">
        <v>0</v>
      </c>
      <c r="AL1576" s="1">
        <v>0</v>
      </c>
      <c r="AM1576" s="1">
        <v>0</v>
      </c>
      <c r="AN1576" s="1">
        <v>0</v>
      </c>
      <c r="AO1576" s="1">
        <v>0</v>
      </c>
      <c r="AP1576" s="1">
        <v>0</v>
      </c>
      <c r="AQ1576" s="14">
        <v>0</v>
      </c>
      <c r="AR1576" s="14">
        <v>0</v>
      </c>
      <c r="AS1576" s="14">
        <v>0</v>
      </c>
      <c r="AT1576" s="16">
        <v>40.74</v>
      </c>
      <c r="AU1576" s="16">
        <v>0</v>
      </c>
      <c r="AV1576" s="16">
        <v>0</v>
      </c>
      <c r="AW1576" s="16" t="str">
        <v/>
      </c>
      <c r="AX1576" s="10">
        <f t="shared" si="178"/>
        <v>40.74</v>
      </c>
      <c r="AY1576" s="10">
        <f t="shared" si="183"/>
        <v>0</v>
      </c>
      <c r="AZ1576" s="2" t="s">
        <v>119</v>
      </c>
      <c r="BA1576" s="10">
        <f t="shared" si="179"/>
        <v>0</v>
      </c>
      <c r="BB1576" s="36" t="s">
        <v>118</v>
      </c>
      <c r="BC1576" s="39" t="str">
        <f t="shared" si="180"/>
        <v/>
      </c>
      <c r="BD1576" s="16">
        <f t="shared" si="184"/>
        <v>40.74</v>
      </c>
      <c r="BE1576" s="10">
        <f t="shared" si="185"/>
        <v>0</v>
      </c>
      <c r="BF1576" s="12">
        <f t="shared" si="186"/>
        <v>1</v>
      </c>
      <c r="BG1576" s="12">
        <f t="shared" si="187"/>
        <v>0</v>
      </c>
      <c r="BH1576" s="9">
        <f t="shared" si="181"/>
        <v>40.74</v>
      </c>
      <c r="BI1576" s="39" t="str">
        <f t="shared" si="182"/>
        <v/>
      </c>
      <c r="BK1576" s="75"/>
    </row>
    <row r="1577" spans="1:63">
      <c r="A1577" s="2">
        <v>1574</v>
      </c>
      <c r="B1577" s="2">
        <v>0</v>
      </c>
      <c r="C1577" s="1">
        <v>0</v>
      </c>
      <c r="D1577" s="37" t="str">
        <v>0015g00001c432PAAQ</v>
      </c>
      <c r="E1577" s="37" t="str">
        <v>GOEL SALES</v>
      </c>
      <c r="F1577" s="37" t="str">
        <v>DELHI</v>
      </c>
      <c r="G1577" s="37" t="str">
        <v>NORTH EAST</v>
      </c>
      <c r="H1577" s="37" t="str">
        <v>Karawal Nagar</v>
      </c>
      <c r="I1577" s="37" t="str">
        <v>MAHENDRA STEELS</v>
      </c>
      <c r="J1577" s="37" t="str">
        <v>Aashish Goyal</v>
      </c>
      <c r="K1577" s="37">
        <v>0</v>
      </c>
      <c r="L1577" s="37" t="str">
        <v>C12832</v>
      </c>
      <c r="M1577" s="37" t="str">
        <v>North</v>
      </c>
      <c r="N1577" s="2">
        <v>110094</v>
      </c>
      <c r="O1577" s="2" t="str">
        <v>07AFLPG6639K1Z0</v>
      </c>
      <c r="P1577" s="2">
        <v>9910286425</v>
      </c>
      <c r="Q1577" s="2" t="str">
        <v>Dec'25</v>
      </c>
      <c r="R1577" s="2">
        <v>2026</v>
      </c>
      <c r="S1577" s="1">
        <v>0</v>
      </c>
      <c r="T1577" s="2" t="str">
        <v/>
      </c>
      <c r="U1577" s="1">
        <v>0</v>
      </c>
      <c r="V1577" s="1" t="str">
        <v>Potential Not updated</v>
      </c>
      <c r="W1577" s="1">
        <v>0</v>
      </c>
      <c r="X1577" s="1">
        <v>0</v>
      </c>
      <c r="Y1577" s="1">
        <v>0</v>
      </c>
      <c r="Z1577" s="1">
        <v>0</v>
      </c>
      <c r="AA1577" s="1">
        <v>0</v>
      </c>
      <c r="AB1577" s="1">
        <v>0</v>
      </c>
      <c r="AC1577" s="1">
        <v>0</v>
      </c>
      <c r="AD1577" s="1">
        <v>0</v>
      </c>
      <c r="AE1577" s="1">
        <v>0</v>
      </c>
      <c r="AF1577" s="1">
        <v>0</v>
      </c>
      <c r="AG1577" s="1">
        <v>0</v>
      </c>
      <c r="AH1577" s="1">
        <v>0</v>
      </c>
      <c r="AI1577" s="1">
        <v>0</v>
      </c>
      <c r="AJ1577" s="1">
        <v>0</v>
      </c>
      <c r="AK1577" s="1">
        <v>0</v>
      </c>
      <c r="AL1577" s="1">
        <v>0</v>
      </c>
      <c r="AM1577" s="1">
        <v>0</v>
      </c>
      <c r="AN1577" s="1">
        <v>0</v>
      </c>
      <c r="AO1577" s="1">
        <v>0</v>
      </c>
      <c r="AP1577" s="1">
        <v>0</v>
      </c>
      <c r="AQ1577" s="14">
        <v>0</v>
      </c>
      <c r="AR1577" s="14">
        <v>0</v>
      </c>
      <c r="AS1577" s="14">
        <v>0</v>
      </c>
      <c r="AT1577" s="16">
        <v>10.210000000000001</v>
      </c>
      <c r="AU1577" s="16">
        <v>0</v>
      </c>
      <c r="AV1577" s="16">
        <v>0</v>
      </c>
      <c r="AW1577" s="16" t="str">
        <v/>
      </c>
      <c r="AX1577" s="10">
        <f t="shared" si="178"/>
        <v>10.210000000000001</v>
      </c>
      <c r="AY1577" s="10">
        <f t="shared" si="183"/>
        <v>0</v>
      </c>
      <c r="AZ1577" s="2" t="s">
        <v>119</v>
      </c>
      <c r="BA1577" s="10">
        <f t="shared" si="179"/>
        <v>0</v>
      </c>
      <c r="BB1577" s="36" t="s">
        <v>118</v>
      </c>
      <c r="BC1577" s="39" t="str">
        <f t="shared" si="180"/>
        <v/>
      </c>
      <c r="BD1577" s="16">
        <f t="shared" si="184"/>
        <v>10.210000000000001</v>
      </c>
      <c r="BE1577" s="10">
        <f t="shared" si="185"/>
        <v>0</v>
      </c>
      <c r="BF1577" s="12">
        <f t="shared" si="186"/>
        <v>1</v>
      </c>
      <c r="BG1577" s="12">
        <f t="shared" si="187"/>
        <v>0</v>
      </c>
      <c r="BH1577" s="9">
        <f t="shared" si="181"/>
        <v>10.210000000000001</v>
      </c>
      <c r="BI1577" s="39" t="str">
        <f t="shared" si="182"/>
        <v/>
      </c>
      <c r="BK1577" s="75"/>
    </row>
    <row r="1578" spans="1:63">
      <c r="A1578" s="2">
        <v>1575</v>
      </c>
      <c r="B1578" s="2">
        <v>0</v>
      </c>
      <c r="C1578" s="1">
        <v>0</v>
      </c>
      <c r="D1578" s="37" t="str">
        <v>001fw00000EbbQMAAZ</v>
      </c>
      <c r="E1578" s="37" t="str">
        <v>3N COMPOSITE PRODUCTS LLP</v>
      </c>
      <c r="F1578" s="37" t="str">
        <v>RAJASTHAN</v>
      </c>
      <c r="G1578" s="37" t="str">
        <v>UDAIPUR</v>
      </c>
      <c r="H1578" s="37">
        <v>0</v>
      </c>
      <c r="I1578" s="37" t="str">
        <v>J P ALLOYS</v>
      </c>
      <c r="J1578" s="37" t="str">
        <v>Amit Kumar Sharma</v>
      </c>
      <c r="K1578" s="37">
        <v>0</v>
      </c>
      <c r="L1578" s="37" t="str">
        <v>C13188</v>
      </c>
      <c r="M1578" s="37" t="str">
        <v>North</v>
      </c>
      <c r="N1578" s="2">
        <v>313001</v>
      </c>
      <c r="O1578" s="2" t="str">
        <v>08AACFZ3095J1ZP</v>
      </c>
      <c r="P1578" s="2">
        <v>7303050028</v>
      </c>
      <c r="Q1578" s="2" t="str">
        <v>Dec'25</v>
      </c>
      <c r="R1578" s="2">
        <v>2026</v>
      </c>
      <c r="S1578" s="1">
        <v>0</v>
      </c>
      <c r="T1578" s="2">
        <v>20</v>
      </c>
      <c r="U1578" s="1">
        <v>0.37383333333333335</v>
      </c>
      <c r="V1578" s="1" t="str">
        <v>Friendly</v>
      </c>
      <c r="W1578" s="1">
        <v>0</v>
      </c>
      <c r="X1578" s="1">
        <v>0</v>
      </c>
      <c r="Y1578" s="1">
        <v>0</v>
      </c>
      <c r="Z1578" s="1">
        <v>0</v>
      </c>
      <c r="AA1578" s="1">
        <v>0</v>
      </c>
      <c r="AB1578" s="1">
        <v>0</v>
      </c>
      <c r="AC1578" s="1">
        <v>0</v>
      </c>
      <c r="AD1578" s="1">
        <v>0</v>
      </c>
      <c r="AE1578" s="1">
        <v>0</v>
      </c>
      <c r="AF1578" s="1">
        <v>0</v>
      </c>
      <c r="AG1578" s="1">
        <v>0</v>
      </c>
      <c r="AH1578" s="1">
        <v>0</v>
      </c>
      <c r="AI1578" s="1">
        <v>0</v>
      </c>
      <c r="AJ1578" s="1">
        <v>0</v>
      </c>
      <c r="AK1578" s="1">
        <v>0</v>
      </c>
      <c r="AL1578" s="1">
        <v>0</v>
      </c>
      <c r="AM1578" s="1">
        <v>0</v>
      </c>
      <c r="AN1578" s="1">
        <v>0</v>
      </c>
      <c r="AO1578" s="1">
        <v>0</v>
      </c>
      <c r="AP1578" s="1">
        <v>0</v>
      </c>
      <c r="AQ1578" s="14">
        <v>0</v>
      </c>
      <c r="AR1578" s="14">
        <v>0</v>
      </c>
      <c r="AS1578" s="14">
        <v>0</v>
      </c>
      <c r="AT1578" s="16">
        <v>22.43</v>
      </c>
      <c r="AU1578" s="16">
        <v>0</v>
      </c>
      <c r="AV1578" s="16">
        <v>0</v>
      </c>
      <c r="AW1578" s="16" t="str">
        <v/>
      </c>
      <c r="AX1578" s="10">
        <f t="shared" si="178"/>
        <v>22.43</v>
      </c>
      <c r="AY1578" s="10">
        <f t="shared" si="183"/>
        <v>0</v>
      </c>
      <c r="AZ1578" s="2" t="s">
        <v>119</v>
      </c>
      <c r="BA1578" s="10">
        <f t="shared" si="179"/>
        <v>0</v>
      </c>
      <c r="BB1578" s="36" t="s">
        <v>118</v>
      </c>
      <c r="BC1578" s="39" t="str">
        <f t="shared" si="180"/>
        <v/>
      </c>
      <c r="BD1578" s="16">
        <f t="shared" si="184"/>
        <v>22.43</v>
      </c>
      <c r="BE1578" s="10">
        <f t="shared" si="185"/>
        <v>0</v>
      </c>
      <c r="BF1578" s="12">
        <f t="shared" si="186"/>
        <v>1</v>
      </c>
      <c r="BG1578" s="12">
        <f t="shared" si="187"/>
        <v>0</v>
      </c>
      <c r="BH1578" s="9">
        <f t="shared" si="181"/>
        <v>22.43</v>
      </c>
      <c r="BI1578" s="39" t="str">
        <f t="shared" si="182"/>
        <v/>
      </c>
      <c r="BK1578" s="75"/>
    </row>
    <row r="1579" spans="1:63">
      <c r="A1579" s="2">
        <v>1576</v>
      </c>
      <c r="B1579" s="2">
        <v>0</v>
      </c>
      <c r="C1579" s="1">
        <v>0</v>
      </c>
      <c r="D1579" s="37" t="str">
        <v>001fw000005m3O1AAI</v>
      </c>
      <c r="E1579" s="37" t="str">
        <v>M/S DHULIYAN HARDWARE</v>
      </c>
      <c r="F1579" s="37" t="str">
        <v>WEST BENGAL</v>
      </c>
      <c r="G1579" s="37" t="str">
        <v>MURSHIDABAD</v>
      </c>
      <c r="H1579" s="37">
        <v>0</v>
      </c>
      <c r="I1579" s="37" t="str">
        <v>CHANDRA TRADERS</v>
      </c>
      <c r="J1579" s="37" t="str">
        <v>Shirshendu saha</v>
      </c>
      <c r="K1579" s="37">
        <v>0</v>
      </c>
      <c r="L1579" s="37" t="str">
        <v>001J100000RyPTBIA3</v>
      </c>
      <c r="M1579" s="37" t="str">
        <v>East</v>
      </c>
      <c r="N1579" s="2">
        <v>742202</v>
      </c>
      <c r="O1579" s="2" t="str">
        <v>19BIJPR3906E1Z3</v>
      </c>
      <c r="P1579" s="2">
        <v>9832711324</v>
      </c>
      <c r="Q1579" s="2" t="str">
        <v>Dec'25</v>
      </c>
      <c r="R1579" s="2">
        <v>2026</v>
      </c>
      <c r="S1579" s="1">
        <v>0</v>
      </c>
      <c r="T1579" s="2">
        <v>30</v>
      </c>
      <c r="U1579" s="1">
        <v>0.16666666666666666</v>
      </c>
      <c r="V1579" s="1" t="str">
        <v>Friendly</v>
      </c>
      <c r="W1579" s="1">
        <v>0</v>
      </c>
      <c r="X1579" s="1">
        <v>0</v>
      </c>
      <c r="Y1579" s="1">
        <v>0</v>
      </c>
      <c r="Z1579" s="1">
        <v>0</v>
      </c>
      <c r="AA1579" s="1">
        <v>0</v>
      </c>
      <c r="AB1579" s="1">
        <v>0</v>
      </c>
      <c r="AC1579" s="1">
        <v>0</v>
      </c>
      <c r="AD1579" s="1">
        <v>0</v>
      </c>
      <c r="AE1579" s="1">
        <v>0</v>
      </c>
      <c r="AF1579" s="1">
        <v>0</v>
      </c>
      <c r="AG1579" s="1">
        <v>0</v>
      </c>
      <c r="AH1579" s="1">
        <v>0</v>
      </c>
      <c r="AI1579" s="1">
        <v>0</v>
      </c>
      <c r="AJ1579" s="1">
        <v>0</v>
      </c>
      <c r="AK1579" s="1">
        <v>0</v>
      </c>
      <c r="AL1579" s="1">
        <v>0</v>
      </c>
      <c r="AM1579" s="1">
        <v>0</v>
      </c>
      <c r="AN1579" s="1">
        <v>0</v>
      </c>
      <c r="AO1579" s="1">
        <v>0</v>
      </c>
      <c r="AP1579" s="1">
        <v>0</v>
      </c>
      <c r="AQ1579" s="14">
        <v>0</v>
      </c>
      <c r="AR1579" s="14">
        <v>0</v>
      </c>
      <c r="AS1579" s="14">
        <v>0</v>
      </c>
      <c r="AT1579" s="16">
        <v>15</v>
      </c>
      <c r="AU1579" s="16">
        <v>0</v>
      </c>
      <c r="AV1579" s="16">
        <v>0</v>
      </c>
      <c r="AW1579" s="16">
        <v>10</v>
      </c>
      <c r="AX1579" s="10">
        <f t="shared" si="178"/>
        <v>25</v>
      </c>
      <c r="AY1579" s="10">
        <f t="shared" si="183"/>
        <v>0</v>
      </c>
      <c r="AZ1579" s="2" t="s">
        <v>119</v>
      </c>
      <c r="BA1579" s="10">
        <f t="shared" si="179"/>
        <v>0</v>
      </c>
      <c r="BB1579" s="36" t="s">
        <v>118</v>
      </c>
      <c r="BC1579" s="39" t="str">
        <f t="shared" si="180"/>
        <v/>
      </c>
      <c r="BD1579" s="16">
        <f t="shared" si="184"/>
        <v>25</v>
      </c>
      <c r="BE1579" s="10">
        <f t="shared" si="185"/>
        <v>0</v>
      </c>
      <c r="BF1579" s="12">
        <f t="shared" si="186"/>
        <v>1</v>
      </c>
      <c r="BG1579" s="12">
        <f t="shared" si="187"/>
        <v>0</v>
      </c>
      <c r="BH1579" s="9">
        <f t="shared" si="181"/>
        <v>25</v>
      </c>
      <c r="BI1579" s="39" t="str">
        <f t="shared" si="182"/>
        <v/>
      </c>
      <c r="BK1579" s="75"/>
    </row>
    <row r="1580" spans="1:63">
      <c r="A1580" s="2">
        <v>1577</v>
      </c>
      <c r="B1580" s="2">
        <v>0</v>
      </c>
      <c r="C1580" s="1">
        <v>0</v>
      </c>
      <c r="D1580" s="37" t="str">
        <v>001fw00000DlldWAAR</v>
      </c>
      <c r="E1580" s="37" t="str">
        <v>M/S GUPTA TRADERS</v>
      </c>
      <c r="F1580" s="37" t="str">
        <v>WEST BENGAL</v>
      </c>
      <c r="G1580" s="37" t="str">
        <v>MALDAH</v>
      </c>
      <c r="H1580" s="37">
        <v>0</v>
      </c>
      <c r="I1580" s="37" t="str">
        <v>MAHESHWARI TRADERS</v>
      </c>
      <c r="J1580" s="37" t="str">
        <v>Partha Mondal</v>
      </c>
      <c r="K1580" s="37">
        <v>0</v>
      </c>
      <c r="L1580" s="37" t="str">
        <v>001J100000Vo7AiIAJ</v>
      </c>
      <c r="M1580" s="37" t="str">
        <v>East</v>
      </c>
      <c r="N1580" s="2">
        <v>732139</v>
      </c>
      <c r="O1580" s="2" t="str">
        <v>19AMVPG5784G1ZB</v>
      </c>
      <c r="P1580" s="2">
        <v>9735027839</v>
      </c>
      <c r="Q1580" s="2" t="str">
        <v>Dec'25</v>
      </c>
      <c r="R1580" s="2">
        <v>2026</v>
      </c>
      <c r="S1580" s="1">
        <v>0</v>
      </c>
      <c r="T1580" s="2">
        <v>150</v>
      </c>
      <c r="U1580" s="1">
        <v>3.2222222222222222E-2</v>
      </c>
      <c r="V1580" s="1" t="str">
        <v>Challenger</v>
      </c>
      <c r="W1580" s="1">
        <v>0</v>
      </c>
      <c r="X1580" s="1">
        <v>0</v>
      </c>
      <c r="Y1580" s="1">
        <v>0</v>
      </c>
      <c r="Z1580" s="1">
        <v>0</v>
      </c>
      <c r="AA1580" s="1">
        <v>0</v>
      </c>
      <c r="AB1580" s="1">
        <v>0</v>
      </c>
      <c r="AC1580" s="1">
        <v>0</v>
      </c>
      <c r="AD1580" s="1">
        <v>0</v>
      </c>
      <c r="AE1580" s="1">
        <v>0</v>
      </c>
      <c r="AF1580" s="1">
        <v>0</v>
      </c>
      <c r="AG1580" s="1">
        <v>0</v>
      </c>
      <c r="AH1580" s="1">
        <v>0</v>
      </c>
      <c r="AI1580" s="1">
        <v>0</v>
      </c>
      <c r="AJ1580" s="1">
        <v>0</v>
      </c>
      <c r="AK1580" s="1">
        <v>0</v>
      </c>
      <c r="AL1580" s="1">
        <v>0</v>
      </c>
      <c r="AM1580" s="1">
        <v>0</v>
      </c>
      <c r="AN1580" s="1">
        <v>0</v>
      </c>
      <c r="AO1580" s="1">
        <v>0</v>
      </c>
      <c r="AP1580" s="1">
        <v>0</v>
      </c>
      <c r="AQ1580" s="14">
        <v>0</v>
      </c>
      <c r="AR1580" s="14">
        <v>0</v>
      </c>
      <c r="AS1580" s="14">
        <v>0</v>
      </c>
      <c r="AT1580" s="16">
        <v>6.5</v>
      </c>
      <c r="AU1580" s="16">
        <v>0</v>
      </c>
      <c r="AV1580" s="16">
        <v>8</v>
      </c>
      <c r="AW1580" s="16">
        <v>6</v>
      </c>
      <c r="AX1580" s="10">
        <f t="shared" si="178"/>
        <v>20.5</v>
      </c>
      <c r="AY1580" s="10">
        <f t="shared" si="183"/>
        <v>0</v>
      </c>
      <c r="AZ1580" s="2" t="s">
        <v>119</v>
      </c>
      <c r="BA1580" s="10">
        <f t="shared" si="179"/>
        <v>0</v>
      </c>
      <c r="BB1580" s="36" t="s">
        <v>118</v>
      </c>
      <c r="BC1580" s="39" t="str">
        <f t="shared" si="180"/>
        <v/>
      </c>
      <c r="BD1580" s="16">
        <f t="shared" si="184"/>
        <v>20.5</v>
      </c>
      <c r="BE1580" s="10">
        <f t="shared" si="185"/>
        <v>0</v>
      </c>
      <c r="BF1580" s="12">
        <f t="shared" si="186"/>
        <v>1</v>
      </c>
      <c r="BG1580" s="12">
        <f t="shared" si="187"/>
        <v>0</v>
      </c>
      <c r="BH1580" s="9">
        <f t="shared" si="181"/>
        <v>20.5</v>
      </c>
      <c r="BI1580" s="39" t="str">
        <f t="shared" si="182"/>
        <v/>
      </c>
      <c r="BK1580" s="75"/>
    </row>
    <row r="1581" spans="1:63">
      <c r="A1581" s="2">
        <v>1578</v>
      </c>
      <c r="B1581" s="2">
        <v>0</v>
      </c>
      <c r="C1581" s="1">
        <v>0</v>
      </c>
      <c r="D1581" s="37" t="str">
        <v>001J100000VnoKLIAZ</v>
      </c>
      <c r="E1581" s="37" t="str">
        <v>M/S SUBHAM ENTERPRISES</v>
      </c>
      <c r="F1581" s="37" t="str">
        <v>ODISHA</v>
      </c>
      <c r="G1581" s="37" t="str">
        <v>BARGARH</v>
      </c>
      <c r="H1581" s="37">
        <v>0</v>
      </c>
      <c r="I1581" s="37" t="str">
        <v>SACHDEVA ISPAT PVT LTD</v>
      </c>
      <c r="J1581" s="37" t="str">
        <v>Papun Padhan</v>
      </c>
      <c r="K1581" s="37">
        <v>0</v>
      </c>
      <c r="L1581" s="37" t="str">
        <v>C12823</v>
      </c>
      <c r="M1581" s="37" t="str">
        <v>Central</v>
      </c>
      <c r="N1581" s="2">
        <v>768035</v>
      </c>
      <c r="O1581" s="2" t="str">
        <v>21AWWPP6527H1Z3</v>
      </c>
      <c r="P1581" s="2">
        <v>9937525292</v>
      </c>
      <c r="Q1581" s="2" t="str">
        <v>Dec'25</v>
      </c>
      <c r="R1581" s="2">
        <v>2026</v>
      </c>
      <c r="S1581" s="1">
        <v>0</v>
      </c>
      <c r="T1581" s="2">
        <v>50</v>
      </c>
      <c r="U1581" s="1">
        <v>6.6866666666666671E-2</v>
      </c>
      <c r="V1581" s="1" t="str">
        <v>Minor</v>
      </c>
      <c r="W1581" s="1">
        <v>0</v>
      </c>
      <c r="X1581" s="1">
        <v>0</v>
      </c>
      <c r="Y1581" s="1">
        <v>0</v>
      </c>
      <c r="Z1581" s="1">
        <v>0</v>
      </c>
      <c r="AA1581" s="1">
        <v>0</v>
      </c>
      <c r="AB1581" s="1">
        <v>0</v>
      </c>
      <c r="AC1581" s="1">
        <v>0</v>
      </c>
      <c r="AD1581" s="1">
        <v>0</v>
      </c>
      <c r="AE1581" s="1">
        <v>0</v>
      </c>
      <c r="AF1581" s="1">
        <v>0</v>
      </c>
      <c r="AG1581" s="1">
        <v>0</v>
      </c>
      <c r="AH1581" s="1">
        <v>0</v>
      </c>
      <c r="AI1581" s="1">
        <v>0</v>
      </c>
      <c r="AJ1581" s="1">
        <v>0</v>
      </c>
      <c r="AK1581" s="1">
        <v>0</v>
      </c>
      <c r="AL1581" s="1">
        <v>0</v>
      </c>
      <c r="AM1581" s="1">
        <v>0</v>
      </c>
      <c r="AN1581" s="1">
        <v>0</v>
      </c>
      <c r="AO1581" s="1">
        <v>0</v>
      </c>
      <c r="AP1581" s="1">
        <v>0</v>
      </c>
      <c r="AQ1581" s="14">
        <v>0</v>
      </c>
      <c r="AR1581" s="14">
        <v>0</v>
      </c>
      <c r="AS1581" s="14">
        <v>0</v>
      </c>
      <c r="AT1581" s="16">
        <v>10.029999999999999</v>
      </c>
      <c r="AU1581" s="16">
        <v>0</v>
      </c>
      <c r="AV1581" s="16">
        <v>0</v>
      </c>
      <c r="AW1581" s="16" t="str">
        <v/>
      </c>
      <c r="AX1581" s="10">
        <f t="shared" si="178"/>
        <v>10.029999999999999</v>
      </c>
      <c r="AY1581" s="10">
        <f t="shared" si="183"/>
        <v>0</v>
      </c>
      <c r="AZ1581" s="2" t="s">
        <v>119</v>
      </c>
      <c r="BA1581" s="10">
        <f t="shared" si="179"/>
        <v>0</v>
      </c>
      <c r="BB1581" s="36" t="s">
        <v>118</v>
      </c>
      <c r="BC1581" s="39" t="str">
        <f t="shared" si="180"/>
        <v/>
      </c>
      <c r="BD1581" s="16">
        <f t="shared" si="184"/>
        <v>10.029999999999999</v>
      </c>
      <c r="BE1581" s="10">
        <f t="shared" si="185"/>
        <v>0</v>
      </c>
      <c r="BF1581" s="12">
        <f t="shared" si="186"/>
        <v>1</v>
      </c>
      <c r="BG1581" s="12">
        <f t="shared" si="187"/>
        <v>0</v>
      </c>
      <c r="BH1581" s="9">
        <f t="shared" si="181"/>
        <v>10.029999999999999</v>
      </c>
      <c r="BI1581" s="39" t="str">
        <f t="shared" si="182"/>
        <v/>
      </c>
      <c r="BK1581" s="75"/>
    </row>
    <row r="1582" spans="1:63">
      <c r="A1582" s="2">
        <v>1579</v>
      </c>
      <c r="B1582" s="2">
        <v>0</v>
      </c>
      <c r="C1582" s="1">
        <v>0</v>
      </c>
      <c r="D1582" s="37" t="str">
        <v>001fw00000EkmJNAAZ</v>
      </c>
      <c r="E1582" s="37" t="str">
        <v>GITA STEEL</v>
      </c>
      <c r="F1582" s="37" t="str">
        <v>ODISHA</v>
      </c>
      <c r="G1582" s="37" t="str">
        <v>BOUDH</v>
      </c>
      <c r="H1582" s="37">
        <v>0</v>
      </c>
      <c r="I1582" s="37" t="str">
        <v>SACHDEVA ISPAT PVT LTD</v>
      </c>
      <c r="J1582" s="37" t="str">
        <v>Papun Padhan</v>
      </c>
      <c r="K1582" s="37">
        <v>0</v>
      </c>
      <c r="L1582" s="37" t="str">
        <v>C12823</v>
      </c>
      <c r="M1582" s="37" t="str">
        <v>Central</v>
      </c>
      <c r="N1582" s="2">
        <v>762015</v>
      </c>
      <c r="O1582" s="2" t="str">
        <v>21ABAFG8309D1ZY</v>
      </c>
      <c r="P1582" s="2">
        <v>8143229811</v>
      </c>
      <c r="Q1582" s="2" t="str">
        <v>Dec'25</v>
      </c>
      <c r="R1582" s="2">
        <v>2026</v>
      </c>
      <c r="S1582" s="1">
        <v>0</v>
      </c>
      <c r="T1582" s="2">
        <v>200</v>
      </c>
      <c r="U1582" s="1">
        <v>1.9766666666666665E-2</v>
      </c>
      <c r="V1582" s="1" t="str">
        <v>Challenger</v>
      </c>
      <c r="W1582" s="1">
        <v>0</v>
      </c>
      <c r="X1582" s="1">
        <v>0</v>
      </c>
      <c r="Y1582" s="1">
        <v>0</v>
      </c>
      <c r="Z1582" s="1">
        <v>0</v>
      </c>
      <c r="AA1582" s="1">
        <v>0</v>
      </c>
      <c r="AB1582" s="1">
        <v>0</v>
      </c>
      <c r="AC1582" s="1">
        <v>0</v>
      </c>
      <c r="AD1582" s="1">
        <v>0</v>
      </c>
      <c r="AE1582" s="1">
        <v>0</v>
      </c>
      <c r="AF1582" s="1">
        <v>0</v>
      </c>
      <c r="AG1582" s="1">
        <v>0</v>
      </c>
      <c r="AH1582" s="1">
        <v>0</v>
      </c>
      <c r="AI1582" s="1">
        <v>0</v>
      </c>
      <c r="AJ1582" s="1">
        <v>0</v>
      </c>
      <c r="AK1582" s="1">
        <v>0</v>
      </c>
      <c r="AL1582" s="1">
        <v>0</v>
      </c>
      <c r="AM1582" s="1">
        <v>0</v>
      </c>
      <c r="AN1582" s="1">
        <v>0</v>
      </c>
      <c r="AO1582" s="1">
        <v>0</v>
      </c>
      <c r="AP1582" s="1">
        <v>0</v>
      </c>
      <c r="AQ1582" s="14">
        <v>0</v>
      </c>
      <c r="AR1582" s="14">
        <v>0</v>
      </c>
      <c r="AS1582" s="14">
        <v>0</v>
      </c>
      <c r="AT1582" s="16">
        <v>11.86</v>
      </c>
      <c r="AU1582" s="16">
        <v>0</v>
      </c>
      <c r="AV1582" s="16">
        <v>0</v>
      </c>
      <c r="AW1582" s="16" t="str">
        <v/>
      </c>
      <c r="AX1582" s="10">
        <f t="shared" si="178"/>
        <v>11.86</v>
      </c>
      <c r="AY1582" s="10">
        <f t="shared" si="183"/>
        <v>0</v>
      </c>
      <c r="AZ1582" s="2" t="s">
        <v>119</v>
      </c>
      <c r="BA1582" s="10">
        <f t="shared" si="179"/>
        <v>0</v>
      </c>
      <c r="BB1582" s="36" t="s">
        <v>118</v>
      </c>
      <c r="BC1582" s="39" t="str">
        <f t="shared" si="180"/>
        <v/>
      </c>
      <c r="BD1582" s="16">
        <f t="shared" si="184"/>
        <v>11.86</v>
      </c>
      <c r="BE1582" s="10">
        <f t="shared" si="185"/>
        <v>0</v>
      </c>
      <c r="BF1582" s="12">
        <f t="shared" si="186"/>
        <v>1</v>
      </c>
      <c r="BG1582" s="12">
        <f t="shared" si="187"/>
        <v>0</v>
      </c>
      <c r="BH1582" s="9">
        <f t="shared" si="181"/>
        <v>11.86</v>
      </c>
      <c r="BI1582" s="39" t="str">
        <f t="shared" si="182"/>
        <v/>
      </c>
      <c r="BK1582" s="75"/>
    </row>
    <row r="1583" spans="1:63">
      <c r="A1583" s="2">
        <v>1580</v>
      </c>
      <c r="B1583" s="2">
        <v>0</v>
      </c>
      <c r="C1583" s="1">
        <v>0</v>
      </c>
      <c r="D1583" s="37" t="str">
        <v>001fw00000F29L9AAJ</v>
      </c>
      <c r="E1583" s="37" t="str">
        <v>M.R. TRADERS</v>
      </c>
      <c r="F1583" s="37" t="str">
        <v>HARYANA</v>
      </c>
      <c r="G1583" s="37" t="str">
        <v>FATEHABAD</v>
      </c>
      <c r="H1583" s="37">
        <v>0</v>
      </c>
      <c r="I1583" s="37" t="str">
        <v>PAL CEMENT AND STEEL PVT. LTD.</v>
      </c>
      <c r="J1583" s="37" t="str">
        <v>Varun Arora</v>
      </c>
      <c r="K1583" s="37">
        <v>0</v>
      </c>
      <c r="L1583" s="37" t="str">
        <v>C12827</v>
      </c>
      <c r="M1583" s="37" t="str">
        <v>North</v>
      </c>
      <c r="N1583" s="2">
        <v>125050</v>
      </c>
      <c r="O1583" s="2" t="str">
        <v>06AMPPK7585B1ZR</v>
      </c>
      <c r="P1583" s="2">
        <v>9812328516</v>
      </c>
      <c r="Q1583" s="2" t="str">
        <v>Dec'25</v>
      </c>
      <c r="R1583" s="2">
        <v>2026</v>
      </c>
      <c r="S1583" s="1">
        <v>0</v>
      </c>
      <c r="T1583" s="2">
        <v>10</v>
      </c>
      <c r="U1583" s="1">
        <v>8.4716666666666676</v>
      </c>
      <c r="V1583" s="1" t="str">
        <v>Friendly</v>
      </c>
      <c r="W1583" s="1">
        <v>0</v>
      </c>
      <c r="X1583" s="1">
        <v>0</v>
      </c>
      <c r="Y1583" s="1">
        <v>0</v>
      </c>
      <c r="Z1583" s="1">
        <v>0</v>
      </c>
      <c r="AA1583" s="1">
        <v>0</v>
      </c>
      <c r="AB1583" s="1">
        <v>0</v>
      </c>
      <c r="AC1583" s="1">
        <v>0</v>
      </c>
      <c r="AD1583" s="1">
        <v>0</v>
      </c>
      <c r="AE1583" s="1">
        <v>0</v>
      </c>
      <c r="AF1583" s="1">
        <v>0</v>
      </c>
      <c r="AG1583" s="1">
        <v>0</v>
      </c>
      <c r="AH1583" s="1">
        <v>0</v>
      </c>
      <c r="AI1583" s="1">
        <v>0</v>
      </c>
      <c r="AJ1583" s="1">
        <v>0</v>
      </c>
      <c r="AK1583" s="1">
        <v>0</v>
      </c>
      <c r="AL1583" s="1">
        <v>0</v>
      </c>
      <c r="AM1583" s="1">
        <v>0</v>
      </c>
      <c r="AN1583" s="1">
        <v>0</v>
      </c>
      <c r="AO1583" s="1">
        <v>0</v>
      </c>
      <c r="AP1583" s="1">
        <v>0</v>
      </c>
      <c r="AQ1583" s="14">
        <v>0</v>
      </c>
      <c r="AR1583" s="14">
        <v>0</v>
      </c>
      <c r="AS1583" s="14">
        <v>0</v>
      </c>
      <c r="AT1583" s="16">
        <v>36.15</v>
      </c>
      <c r="AU1583" s="16">
        <v>218</v>
      </c>
      <c r="AV1583" s="16">
        <v>0</v>
      </c>
      <c r="AW1583" s="16">
        <v>54</v>
      </c>
      <c r="AX1583" s="10">
        <f t="shared" si="178"/>
        <v>308.14999999999998</v>
      </c>
      <c r="AY1583" s="10">
        <f t="shared" si="183"/>
        <v>0</v>
      </c>
      <c r="AZ1583" s="2" t="s">
        <v>119</v>
      </c>
      <c r="BA1583" s="10">
        <f t="shared" si="179"/>
        <v>0</v>
      </c>
      <c r="BB1583" s="36" t="s">
        <v>118</v>
      </c>
      <c r="BC1583" s="39" t="str">
        <f t="shared" si="180"/>
        <v>B</v>
      </c>
      <c r="BD1583" s="16">
        <f t="shared" si="184"/>
        <v>308.14999999999998</v>
      </c>
      <c r="BE1583" s="10">
        <f t="shared" si="185"/>
        <v>0</v>
      </c>
      <c r="BF1583" s="12">
        <f t="shared" si="186"/>
        <v>1</v>
      </c>
      <c r="BG1583" s="12">
        <f t="shared" si="187"/>
        <v>0</v>
      </c>
      <c r="BH1583" s="9">
        <f t="shared" si="181"/>
        <v>308.14999999999998</v>
      </c>
      <c r="BI1583" s="39" t="str">
        <f t="shared" si="182"/>
        <v>B</v>
      </c>
      <c r="BJ1583" s="1" t="str">
        <f>_xlfn.XLOOKUP(D1583,'Holi gift'!A:A,'Holi gift'!A:A,"",0,1)</f>
        <v>001fw00000F29L9AAJ</v>
      </c>
      <c r="BK1583" s="75"/>
    </row>
    <row r="1584" spans="1:63">
      <c r="A1584" s="2">
        <v>1581</v>
      </c>
      <c r="B1584" s="2">
        <v>0</v>
      </c>
      <c r="C1584" s="1">
        <v>0</v>
      </c>
      <c r="D1584" s="37" t="str">
        <v>0015g00001f9BzfAAE</v>
      </c>
      <c r="E1584" s="37" t="str">
        <v>Bharat timber &amp; iron store rawta mor</v>
      </c>
      <c r="F1584" s="37" t="str">
        <v>DELHI</v>
      </c>
      <c r="G1584" s="37" t="str">
        <v>SOUTH WEST</v>
      </c>
      <c r="H1584" s="37" t="str">
        <v>Najafgarh</v>
      </c>
      <c r="I1584" s="37" t="str">
        <v>MAHENDRA STEELS</v>
      </c>
      <c r="J1584" s="37" t="str">
        <v>Aman kumar</v>
      </c>
      <c r="K1584" s="37">
        <v>0</v>
      </c>
      <c r="L1584" s="37" t="str">
        <v>C12832</v>
      </c>
      <c r="M1584" s="37" t="str">
        <v>North</v>
      </c>
      <c r="N1584" s="2">
        <v>110073</v>
      </c>
      <c r="O1584" s="2">
        <v>0</v>
      </c>
      <c r="P1584" s="2">
        <v>0</v>
      </c>
      <c r="Q1584" s="2" t="str">
        <v>Dec'25</v>
      </c>
      <c r="R1584" s="2">
        <v>2026</v>
      </c>
      <c r="S1584" s="1">
        <v>0</v>
      </c>
      <c r="T1584" s="2">
        <v>100</v>
      </c>
      <c r="U1584" s="1">
        <v>8.8333333333333333E-2</v>
      </c>
      <c r="V1584" s="1" t="str">
        <v>Challenger</v>
      </c>
      <c r="W1584" s="1">
        <v>0</v>
      </c>
      <c r="X1584" s="1">
        <v>0</v>
      </c>
      <c r="Y1584" s="1">
        <v>0</v>
      </c>
      <c r="Z1584" s="1">
        <v>0</v>
      </c>
      <c r="AA1584" s="1">
        <v>0</v>
      </c>
      <c r="AB1584" s="1">
        <v>0</v>
      </c>
      <c r="AC1584" s="1">
        <v>0</v>
      </c>
      <c r="AD1584" s="1">
        <v>0</v>
      </c>
      <c r="AE1584" s="1">
        <v>0</v>
      </c>
      <c r="AF1584" s="1">
        <v>0</v>
      </c>
      <c r="AG1584" s="1">
        <v>0</v>
      </c>
      <c r="AH1584" s="1">
        <v>0</v>
      </c>
      <c r="AI1584" s="1">
        <v>0</v>
      </c>
      <c r="AJ1584" s="1">
        <v>0</v>
      </c>
      <c r="AK1584" s="1">
        <v>0</v>
      </c>
      <c r="AL1584" s="1">
        <v>0</v>
      </c>
      <c r="AM1584" s="1">
        <v>0</v>
      </c>
      <c r="AN1584" s="1">
        <v>0</v>
      </c>
      <c r="AO1584" s="1">
        <v>0</v>
      </c>
      <c r="AP1584" s="1">
        <v>0</v>
      </c>
      <c r="AQ1584" s="14">
        <v>0</v>
      </c>
      <c r="AR1584" s="14">
        <v>0</v>
      </c>
      <c r="AS1584" s="14">
        <v>0</v>
      </c>
      <c r="AT1584" s="16">
        <v>23.5</v>
      </c>
      <c r="AU1584" s="16">
        <v>0</v>
      </c>
      <c r="AV1584" s="16">
        <v>3</v>
      </c>
      <c r="AW1584" s="16" t="str">
        <v/>
      </c>
      <c r="AX1584" s="10">
        <f t="shared" si="178"/>
        <v>26.5</v>
      </c>
      <c r="AY1584" s="10">
        <f t="shared" si="183"/>
        <v>0</v>
      </c>
      <c r="AZ1584" s="2" t="s">
        <v>119</v>
      </c>
      <c r="BA1584" s="10">
        <f t="shared" si="179"/>
        <v>0</v>
      </c>
      <c r="BB1584" s="36" t="s">
        <v>118</v>
      </c>
      <c r="BC1584" s="39" t="str">
        <f t="shared" si="180"/>
        <v/>
      </c>
      <c r="BD1584" s="16">
        <f t="shared" si="184"/>
        <v>26.5</v>
      </c>
      <c r="BE1584" s="10">
        <f t="shared" si="185"/>
        <v>0</v>
      </c>
      <c r="BF1584" s="12">
        <f t="shared" si="186"/>
        <v>1</v>
      </c>
      <c r="BG1584" s="12">
        <f t="shared" si="187"/>
        <v>0</v>
      </c>
      <c r="BH1584" s="9">
        <f t="shared" si="181"/>
        <v>26.5</v>
      </c>
      <c r="BI1584" s="39" t="str">
        <f t="shared" si="182"/>
        <v/>
      </c>
      <c r="BK1584" s="75"/>
    </row>
    <row r="1585" spans="1:63">
      <c r="A1585" s="2">
        <v>1582</v>
      </c>
      <c r="B1585" s="2">
        <v>0</v>
      </c>
      <c r="C1585" s="1">
        <v>0</v>
      </c>
      <c r="D1585" s="37" t="str">
        <v>001fw00000F3y0cAAB</v>
      </c>
      <c r="E1585" s="37" t="str">
        <v>M/S MANDAL HARDWARE</v>
      </c>
      <c r="F1585" s="37" t="str">
        <v>WEST BENGAL</v>
      </c>
      <c r="G1585" s="37" t="str">
        <v>DINAJPUR UTTAR</v>
      </c>
      <c r="H1585" s="37">
        <v>0</v>
      </c>
      <c r="I1585" s="37" t="str">
        <v>MAHESHWARI TRADERS</v>
      </c>
      <c r="J1585" s="37" t="str">
        <v>Partha Mondal</v>
      </c>
      <c r="K1585" s="37">
        <v>0</v>
      </c>
      <c r="L1585" s="37" t="str">
        <v>001J100000Vo7AiIAJ</v>
      </c>
      <c r="M1585" s="37" t="str">
        <v>East</v>
      </c>
      <c r="N1585" s="2">
        <v>733208</v>
      </c>
      <c r="O1585" s="2" t="str">
        <v>19BYDPM7499D1ZW</v>
      </c>
      <c r="P1585" s="2">
        <v>9614749920</v>
      </c>
      <c r="Q1585" s="2" t="str">
        <v>Dec'25</v>
      </c>
      <c r="R1585" s="2">
        <v>2026</v>
      </c>
      <c r="S1585" s="1">
        <v>0</v>
      </c>
      <c r="T1585" s="2">
        <v>20</v>
      </c>
      <c r="U1585" s="1">
        <v>2.0813333333333333</v>
      </c>
      <c r="V1585" s="1" t="str">
        <v>Friendly</v>
      </c>
      <c r="W1585" s="1">
        <v>0</v>
      </c>
      <c r="X1585" s="1">
        <v>0</v>
      </c>
      <c r="Y1585" s="1">
        <v>0</v>
      </c>
      <c r="Z1585" s="1">
        <v>0</v>
      </c>
      <c r="AA1585" s="1">
        <v>0</v>
      </c>
      <c r="AB1585" s="1">
        <v>0</v>
      </c>
      <c r="AC1585" s="1">
        <v>0</v>
      </c>
      <c r="AD1585" s="1">
        <v>0</v>
      </c>
      <c r="AE1585" s="1">
        <v>0</v>
      </c>
      <c r="AF1585" s="1">
        <v>0</v>
      </c>
      <c r="AG1585" s="1">
        <v>0</v>
      </c>
      <c r="AH1585" s="1">
        <v>0</v>
      </c>
      <c r="AI1585" s="1">
        <v>0</v>
      </c>
      <c r="AJ1585" s="1">
        <v>0</v>
      </c>
      <c r="AK1585" s="1">
        <v>0</v>
      </c>
      <c r="AL1585" s="1">
        <v>0</v>
      </c>
      <c r="AM1585" s="1">
        <v>0</v>
      </c>
      <c r="AN1585" s="1">
        <v>0</v>
      </c>
      <c r="AO1585" s="1">
        <v>0</v>
      </c>
      <c r="AP1585" s="1">
        <v>0</v>
      </c>
      <c r="AQ1585" s="14">
        <v>0</v>
      </c>
      <c r="AR1585" s="14">
        <v>0</v>
      </c>
      <c r="AS1585" s="14">
        <v>0</v>
      </c>
      <c r="AT1585" s="16">
        <v>94.88</v>
      </c>
      <c r="AU1585" s="16">
        <v>25</v>
      </c>
      <c r="AV1585" s="16">
        <v>5</v>
      </c>
      <c r="AW1585" s="16" t="str">
        <v/>
      </c>
      <c r="AX1585" s="10">
        <f t="shared" si="178"/>
        <v>124.88</v>
      </c>
      <c r="AY1585" s="10">
        <f t="shared" si="183"/>
        <v>0</v>
      </c>
      <c r="AZ1585" s="2" t="s">
        <v>119</v>
      </c>
      <c r="BA1585" s="10">
        <f t="shared" si="179"/>
        <v>0</v>
      </c>
      <c r="BB1585" s="36" t="s">
        <v>118</v>
      </c>
      <c r="BC1585" s="39" t="str">
        <f t="shared" si="180"/>
        <v/>
      </c>
      <c r="BD1585" s="16">
        <f t="shared" si="184"/>
        <v>124.88</v>
      </c>
      <c r="BE1585" s="10">
        <f t="shared" si="185"/>
        <v>0</v>
      </c>
      <c r="BF1585" s="12">
        <f t="shared" si="186"/>
        <v>1</v>
      </c>
      <c r="BG1585" s="12">
        <f t="shared" si="187"/>
        <v>0</v>
      </c>
      <c r="BH1585" s="9">
        <f t="shared" si="181"/>
        <v>124.88</v>
      </c>
      <c r="BI1585" s="39" t="str">
        <f t="shared" si="182"/>
        <v/>
      </c>
      <c r="BK1585" s="75"/>
    </row>
    <row r="1586" spans="1:63">
      <c r="A1586" s="2">
        <v>1583</v>
      </c>
      <c r="B1586" s="2">
        <v>0</v>
      </c>
      <c r="C1586" s="1">
        <v>0</v>
      </c>
      <c r="D1586" s="37" t="str">
        <v>001fw00000F3V6hAAF</v>
      </c>
      <c r="E1586" s="37" t="str">
        <v>SHIVA BUILDING MATERIAL</v>
      </c>
      <c r="F1586" s="37" t="str">
        <v>PUNJAB</v>
      </c>
      <c r="G1586" s="37" t="str">
        <v>SRI MUKTSAR SAHIB</v>
      </c>
      <c r="H1586" s="37">
        <v>0</v>
      </c>
      <c r="I1586" s="37" t="str">
        <v>Tanvi Sales</v>
      </c>
      <c r="J1586" s="37" t="str">
        <v>Sonu Kumar</v>
      </c>
      <c r="K1586" s="37">
        <v>0</v>
      </c>
      <c r="L1586" s="37" t="str">
        <v>001J100000Vo0ZgIAJ</v>
      </c>
      <c r="M1586" s="37" t="str">
        <v>North</v>
      </c>
      <c r="N1586" s="2">
        <v>152026</v>
      </c>
      <c r="O1586" s="2" t="str">
        <v>03BKRPG0591A2ZJ</v>
      </c>
      <c r="P1586" s="2">
        <v>9646765058</v>
      </c>
      <c r="Q1586" s="2" t="str">
        <v>Dec'25</v>
      </c>
      <c r="R1586" s="2">
        <v>2026</v>
      </c>
      <c r="S1586" s="1">
        <v>0</v>
      </c>
      <c r="T1586" s="2">
        <v>40</v>
      </c>
      <c r="U1586" s="1">
        <v>9.9333333333333329E-2</v>
      </c>
      <c r="V1586" s="1" t="str">
        <v>Minor</v>
      </c>
      <c r="W1586" s="1">
        <v>0</v>
      </c>
      <c r="X1586" s="1">
        <v>0</v>
      </c>
      <c r="Y1586" s="1">
        <v>0</v>
      </c>
      <c r="Z1586" s="1">
        <v>0</v>
      </c>
      <c r="AA1586" s="1">
        <v>0</v>
      </c>
      <c r="AB1586" s="1">
        <v>0</v>
      </c>
      <c r="AC1586" s="1">
        <v>0</v>
      </c>
      <c r="AD1586" s="1">
        <v>0</v>
      </c>
      <c r="AE1586" s="1">
        <v>0</v>
      </c>
      <c r="AF1586" s="1">
        <v>0</v>
      </c>
      <c r="AG1586" s="1">
        <v>0</v>
      </c>
      <c r="AH1586" s="1">
        <v>0</v>
      </c>
      <c r="AI1586" s="1">
        <v>0</v>
      </c>
      <c r="AJ1586" s="1">
        <v>0</v>
      </c>
      <c r="AK1586" s="1">
        <v>0</v>
      </c>
      <c r="AL1586" s="1">
        <v>0</v>
      </c>
      <c r="AM1586" s="1">
        <v>0</v>
      </c>
      <c r="AN1586" s="1">
        <v>0</v>
      </c>
      <c r="AO1586" s="1">
        <v>0</v>
      </c>
      <c r="AP1586" s="1">
        <v>0</v>
      </c>
      <c r="AQ1586" s="14">
        <v>0</v>
      </c>
      <c r="AR1586" s="14">
        <v>0</v>
      </c>
      <c r="AS1586" s="14">
        <v>0</v>
      </c>
      <c r="AT1586" s="16">
        <v>11.92</v>
      </c>
      <c r="AU1586" s="16">
        <v>0</v>
      </c>
      <c r="AV1586" s="16">
        <v>0</v>
      </c>
      <c r="AW1586" s="16" t="str">
        <v/>
      </c>
      <c r="AX1586" s="10">
        <f t="shared" si="178"/>
        <v>11.92</v>
      </c>
      <c r="AY1586" s="10">
        <f t="shared" si="183"/>
        <v>0</v>
      </c>
      <c r="AZ1586" s="2" t="s">
        <v>119</v>
      </c>
      <c r="BA1586" s="10">
        <f t="shared" si="179"/>
        <v>0</v>
      </c>
      <c r="BB1586" s="36" t="s">
        <v>118</v>
      </c>
      <c r="BC1586" s="39" t="str">
        <f t="shared" si="180"/>
        <v/>
      </c>
      <c r="BD1586" s="16">
        <f t="shared" si="184"/>
        <v>11.92</v>
      </c>
      <c r="BE1586" s="10">
        <f t="shared" si="185"/>
        <v>0</v>
      </c>
      <c r="BF1586" s="12">
        <f t="shared" si="186"/>
        <v>1</v>
      </c>
      <c r="BG1586" s="12">
        <f t="shared" si="187"/>
        <v>0</v>
      </c>
      <c r="BH1586" s="9">
        <f t="shared" si="181"/>
        <v>11.92</v>
      </c>
      <c r="BI1586" s="39" t="str">
        <f t="shared" si="182"/>
        <v/>
      </c>
      <c r="BK1586" s="75"/>
    </row>
    <row r="1587" spans="1:63">
      <c r="A1587" s="2">
        <v>1584</v>
      </c>
      <c r="B1587" s="2">
        <v>0</v>
      </c>
      <c r="C1587" s="1">
        <v>0</v>
      </c>
      <c r="D1587" s="37" t="str">
        <v>001fw00000ClbOeAAJ</v>
      </c>
      <c r="E1587" s="37" t="str">
        <v>M/S MAA PITAMBRA HARDWARE</v>
      </c>
      <c r="F1587" s="37" t="str">
        <v>MADHYA PRADESH</v>
      </c>
      <c r="G1587" s="37" t="str">
        <v>SHIVPURI</v>
      </c>
      <c r="H1587" s="37">
        <v>0</v>
      </c>
      <c r="I1587" s="37" t="str">
        <v>SHALIKA ENTERPRISES PRIVATE LIMITED</v>
      </c>
      <c r="J1587" s="37" t="str">
        <v>Sudhir Garg</v>
      </c>
      <c r="K1587" s="37">
        <v>0</v>
      </c>
      <c r="L1587" s="37" t="str">
        <v>001fw000003s8lGAAQ</v>
      </c>
      <c r="M1587" s="37" t="str">
        <v>North</v>
      </c>
      <c r="N1587" s="2">
        <v>473551</v>
      </c>
      <c r="O1587" s="2" t="str">
        <v>23CSVPS6315M1ZY</v>
      </c>
      <c r="P1587" s="2">
        <v>7581081800</v>
      </c>
      <c r="Q1587" s="2" t="str">
        <v>Dec'25</v>
      </c>
      <c r="R1587" s="2">
        <v>2026</v>
      </c>
      <c r="S1587" s="1">
        <v>0</v>
      </c>
      <c r="T1587" s="2">
        <v>75</v>
      </c>
      <c r="U1587" s="1">
        <v>5.3200000000000004E-2</v>
      </c>
      <c r="V1587" s="1" t="str">
        <v>Challenger</v>
      </c>
      <c r="W1587" s="1">
        <v>0</v>
      </c>
      <c r="X1587" s="1">
        <v>0</v>
      </c>
      <c r="Y1587" s="1">
        <v>0</v>
      </c>
      <c r="Z1587" s="1">
        <v>0</v>
      </c>
      <c r="AA1587" s="1">
        <v>0</v>
      </c>
      <c r="AB1587" s="1">
        <v>0</v>
      </c>
      <c r="AC1587" s="1">
        <v>0</v>
      </c>
      <c r="AD1587" s="1">
        <v>0</v>
      </c>
      <c r="AE1587" s="1">
        <v>0</v>
      </c>
      <c r="AF1587" s="1">
        <v>0</v>
      </c>
      <c r="AG1587" s="1">
        <v>0</v>
      </c>
      <c r="AH1587" s="1">
        <v>0</v>
      </c>
      <c r="AI1587" s="1">
        <v>0</v>
      </c>
      <c r="AJ1587" s="1">
        <v>0</v>
      </c>
      <c r="AK1587" s="1">
        <v>0</v>
      </c>
      <c r="AL1587" s="1">
        <v>0</v>
      </c>
      <c r="AM1587" s="1">
        <v>0</v>
      </c>
      <c r="AN1587" s="1">
        <v>0</v>
      </c>
      <c r="AO1587" s="1">
        <v>0</v>
      </c>
      <c r="AP1587" s="1">
        <v>0</v>
      </c>
      <c r="AQ1587" s="14">
        <v>0</v>
      </c>
      <c r="AR1587" s="14">
        <v>0</v>
      </c>
      <c r="AS1587" s="14">
        <v>0</v>
      </c>
      <c r="AT1587" s="16">
        <v>11.97</v>
      </c>
      <c r="AU1587" s="16">
        <v>0</v>
      </c>
      <c r="AV1587" s="16">
        <v>0</v>
      </c>
      <c r="AW1587" s="16" t="str">
        <v/>
      </c>
      <c r="AX1587" s="10">
        <f t="shared" si="178"/>
        <v>11.97</v>
      </c>
      <c r="AY1587" s="10">
        <f t="shared" si="183"/>
        <v>0</v>
      </c>
      <c r="AZ1587" s="2" t="s">
        <v>119</v>
      </c>
      <c r="BA1587" s="10">
        <f t="shared" si="179"/>
        <v>0</v>
      </c>
      <c r="BB1587" s="36" t="s">
        <v>118</v>
      </c>
      <c r="BC1587" s="39" t="str">
        <f t="shared" si="180"/>
        <v/>
      </c>
      <c r="BD1587" s="16">
        <f t="shared" si="184"/>
        <v>11.97</v>
      </c>
      <c r="BE1587" s="10">
        <f t="shared" si="185"/>
        <v>0</v>
      </c>
      <c r="BF1587" s="12">
        <f t="shared" si="186"/>
        <v>1</v>
      </c>
      <c r="BG1587" s="12">
        <f t="shared" si="187"/>
        <v>0</v>
      </c>
      <c r="BH1587" s="9">
        <f t="shared" si="181"/>
        <v>11.97</v>
      </c>
      <c r="BI1587" s="39" t="str">
        <f t="shared" si="182"/>
        <v/>
      </c>
      <c r="BK1587" s="75"/>
    </row>
    <row r="1588" spans="1:63">
      <c r="A1588" s="2">
        <v>1585</v>
      </c>
      <c r="B1588" s="2">
        <v>0</v>
      </c>
      <c r="C1588" s="1">
        <v>0</v>
      </c>
      <c r="D1588" s="37" t="str">
        <v>001fw00000FKkhBAAT</v>
      </c>
      <c r="E1588" s="37" t="str">
        <v>ADARSHA ENTERPRISE</v>
      </c>
      <c r="F1588" s="37" t="str">
        <v>WEST BENGAL</v>
      </c>
      <c r="G1588" s="37" t="str">
        <v>MURSHIDABAD</v>
      </c>
      <c r="H1588" s="37">
        <v>0</v>
      </c>
      <c r="I1588" s="37" t="str">
        <v>CHANDRA TRADERS</v>
      </c>
      <c r="J1588" s="37" t="str">
        <v>Shirshendu saha</v>
      </c>
      <c r="K1588" s="37">
        <v>0</v>
      </c>
      <c r="L1588" s="37" t="str">
        <v>001J100000RyPTBIA3</v>
      </c>
      <c r="M1588" s="37" t="str">
        <v>East</v>
      </c>
      <c r="N1588" s="2">
        <v>742302</v>
      </c>
      <c r="O1588" s="2" t="str">
        <v>19AEHPI9296R1ZA</v>
      </c>
      <c r="P1588" s="2">
        <v>9732823829</v>
      </c>
      <c r="Q1588" s="2" t="str">
        <v>Dec'25</v>
      </c>
      <c r="R1588" s="2">
        <v>2026</v>
      </c>
      <c r="S1588" s="1">
        <v>0</v>
      </c>
      <c r="T1588" s="2">
        <v>200</v>
      </c>
      <c r="U1588" s="1">
        <v>5.0000000000000001E-3</v>
      </c>
      <c r="V1588" s="1" t="str">
        <v>Challenger</v>
      </c>
      <c r="W1588" s="1">
        <v>0</v>
      </c>
      <c r="X1588" s="1">
        <v>0</v>
      </c>
      <c r="Y1588" s="1">
        <v>0</v>
      </c>
      <c r="Z1588" s="1">
        <v>0</v>
      </c>
      <c r="AA1588" s="1">
        <v>0</v>
      </c>
      <c r="AB1588" s="1">
        <v>0</v>
      </c>
      <c r="AC1588" s="1">
        <v>0</v>
      </c>
      <c r="AD1588" s="1">
        <v>0</v>
      </c>
      <c r="AE1588" s="1">
        <v>0</v>
      </c>
      <c r="AF1588" s="1">
        <v>0</v>
      </c>
      <c r="AG1588" s="1">
        <v>0</v>
      </c>
      <c r="AH1588" s="1">
        <v>0</v>
      </c>
      <c r="AI1588" s="1">
        <v>0</v>
      </c>
      <c r="AJ1588" s="1">
        <v>0</v>
      </c>
      <c r="AK1588" s="1">
        <v>0</v>
      </c>
      <c r="AL1588" s="1">
        <v>0</v>
      </c>
      <c r="AM1588" s="1">
        <v>0</v>
      </c>
      <c r="AN1588" s="1">
        <v>0</v>
      </c>
      <c r="AO1588" s="1">
        <v>0</v>
      </c>
      <c r="AP1588" s="1">
        <v>0</v>
      </c>
      <c r="AQ1588" s="14">
        <v>0</v>
      </c>
      <c r="AR1588" s="14">
        <v>0</v>
      </c>
      <c r="AS1588" s="14">
        <v>0</v>
      </c>
      <c r="AT1588" s="16">
        <v>3</v>
      </c>
      <c r="AU1588" s="16">
        <v>0</v>
      </c>
      <c r="AV1588" s="16">
        <v>0</v>
      </c>
      <c r="AW1588" s="16" t="str">
        <v/>
      </c>
      <c r="AX1588" s="10">
        <f t="shared" si="178"/>
        <v>3</v>
      </c>
      <c r="AY1588" s="10">
        <f t="shared" si="183"/>
        <v>0</v>
      </c>
      <c r="AZ1588" s="2" t="s">
        <v>119</v>
      </c>
      <c r="BA1588" s="10">
        <f t="shared" si="179"/>
        <v>0</v>
      </c>
      <c r="BB1588" s="36" t="s">
        <v>118</v>
      </c>
      <c r="BC1588" s="39" t="str">
        <f t="shared" si="180"/>
        <v/>
      </c>
      <c r="BD1588" s="16">
        <f t="shared" si="184"/>
        <v>3</v>
      </c>
      <c r="BE1588" s="10">
        <f t="shared" si="185"/>
        <v>0</v>
      </c>
      <c r="BF1588" s="12">
        <f t="shared" si="186"/>
        <v>1</v>
      </c>
      <c r="BG1588" s="12">
        <f t="shared" si="187"/>
        <v>0</v>
      </c>
      <c r="BH1588" s="9">
        <f t="shared" si="181"/>
        <v>3</v>
      </c>
      <c r="BI1588" s="39" t="str">
        <f t="shared" si="182"/>
        <v/>
      </c>
      <c r="BK1588" s="75"/>
    </row>
    <row r="1589" spans="1:63">
      <c r="A1589" s="2">
        <v>1586</v>
      </c>
      <c r="B1589" s="2">
        <v>0</v>
      </c>
      <c r="C1589" s="1">
        <v>0</v>
      </c>
      <c r="D1589" s="37" t="str">
        <v>001fw00000FFF7qAAH</v>
      </c>
      <c r="E1589" s="37" t="str">
        <v>RISHABH SALES CORPORATION</v>
      </c>
      <c r="F1589" s="37" t="str">
        <v>RAJASTHAN</v>
      </c>
      <c r="G1589" s="37" t="str">
        <v>JAIPUR</v>
      </c>
      <c r="H1589" s="37">
        <v>0</v>
      </c>
      <c r="I1589" s="37" t="str">
        <v>J P ALLOYS</v>
      </c>
      <c r="J1589" s="37" t="str">
        <v>Amit Kumar Sharma</v>
      </c>
      <c r="K1589" s="37">
        <v>0</v>
      </c>
      <c r="L1589" s="37" t="str">
        <v>C13188</v>
      </c>
      <c r="M1589" s="37" t="str">
        <v>North</v>
      </c>
      <c r="N1589" s="2">
        <v>302020</v>
      </c>
      <c r="O1589" s="2" t="str">
        <v>08AUAPC4971A1Z4</v>
      </c>
      <c r="P1589" s="2">
        <v>9982300117</v>
      </c>
      <c r="Q1589" s="2" t="str">
        <v>Dec'25</v>
      </c>
      <c r="R1589" s="2">
        <v>2026</v>
      </c>
      <c r="S1589" s="1">
        <v>0</v>
      </c>
      <c r="T1589" s="2">
        <v>100</v>
      </c>
      <c r="U1589" s="1">
        <v>6.9966666666666663E-2</v>
      </c>
      <c r="V1589" s="1" t="str">
        <v>Challenger</v>
      </c>
      <c r="W1589" s="1">
        <v>0</v>
      </c>
      <c r="X1589" s="1">
        <v>0</v>
      </c>
      <c r="Y1589" s="1">
        <v>0</v>
      </c>
      <c r="Z1589" s="1">
        <v>0</v>
      </c>
      <c r="AA1589" s="1">
        <v>0</v>
      </c>
      <c r="AB1589" s="1">
        <v>0</v>
      </c>
      <c r="AC1589" s="1">
        <v>0</v>
      </c>
      <c r="AD1589" s="1">
        <v>0</v>
      </c>
      <c r="AE1589" s="1">
        <v>0</v>
      </c>
      <c r="AF1589" s="1">
        <v>0</v>
      </c>
      <c r="AG1589" s="1">
        <v>0</v>
      </c>
      <c r="AH1589" s="1">
        <v>0</v>
      </c>
      <c r="AI1589" s="1">
        <v>0</v>
      </c>
      <c r="AJ1589" s="1">
        <v>0</v>
      </c>
      <c r="AK1589" s="1">
        <v>0</v>
      </c>
      <c r="AL1589" s="1">
        <v>0</v>
      </c>
      <c r="AM1589" s="1">
        <v>0</v>
      </c>
      <c r="AN1589" s="1">
        <v>0</v>
      </c>
      <c r="AO1589" s="1">
        <v>0</v>
      </c>
      <c r="AP1589" s="1">
        <v>0</v>
      </c>
      <c r="AQ1589" s="14">
        <v>0</v>
      </c>
      <c r="AR1589" s="14">
        <v>0</v>
      </c>
      <c r="AS1589" s="14">
        <v>0</v>
      </c>
      <c r="AT1589" s="16">
        <v>20.99</v>
      </c>
      <c r="AU1589" s="16">
        <v>0</v>
      </c>
      <c r="AV1589" s="16">
        <v>0</v>
      </c>
      <c r="AW1589" s="16" t="str">
        <v/>
      </c>
      <c r="AX1589" s="10">
        <f t="shared" si="178"/>
        <v>20.99</v>
      </c>
      <c r="AY1589" s="10">
        <f t="shared" si="183"/>
        <v>0</v>
      </c>
      <c r="AZ1589" s="2" t="s">
        <v>119</v>
      </c>
      <c r="BA1589" s="10">
        <f t="shared" si="179"/>
        <v>0</v>
      </c>
      <c r="BB1589" s="36" t="s">
        <v>118</v>
      </c>
      <c r="BC1589" s="39" t="str">
        <f t="shared" si="180"/>
        <v/>
      </c>
      <c r="BD1589" s="16">
        <f t="shared" si="184"/>
        <v>20.99</v>
      </c>
      <c r="BE1589" s="10">
        <f t="shared" si="185"/>
        <v>0</v>
      </c>
      <c r="BF1589" s="12">
        <f t="shared" si="186"/>
        <v>1</v>
      </c>
      <c r="BG1589" s="12">
        <f t="shared" si="187"/>
        <v>0</v>
      </c>
      <c r="BH1589" s="9">
        <f t="shared" si="181"/>
        <v>20.99</v>
      </c>
      <c r="BI1589" s="39" t="str">
        <f t="shared" si="182"/>
        <v/>
      </c>
      <c r="BK1589" s="75"/>
    </row>
    <row r="1590" spans="1:63">
      <c r="A1590" s="2">
        <v>1587</v>
      </c>
      <c r="B1590" s="2">
        <v>0</v>
      </c>
      <c r="C1590" s="1">
        <v>0</v>
      </c>
      <c r="D1590" s="37" t="str">
        <v>001fw00000FJfjbAAD</v>
      </c>
      <c r="E1590" s="37" t="str">
        <v>RAJEEV TRADERS</v>
      </c>
      <c r="F1590" s="37" t="str">
        <v>UTTAR PRADESH</v>
      </c>
      <c r="G1590" s="37" t="str">
        <v>BAREILLY</v>
      </c>
      <c r="H1590" s="37">
        <v>0</v>
      </c>
      <c r="I1590" s="37" t="str">
        <v>Khandelwal Associates</v>
      </c>
      <c r="J1590" s="37" t="str">
        <v>SHIV KUMAR</v>
      </c>
      <c r="K1590" s="37">
        <v>0</v>
      </c>
      <c r="L1590" s="37" t="str">
        <v>C12818</v>
      </c>
      <c r="M1590" s="37" t="str">
        <v>North</v>
      </c>
      <c r="N1590" s="2">
        <v>243122</v>
      </c>
      <c r="O1590" s="2" t="str">
        <v>09ABHFR6284P1Z7</v>
      </c>
      <c r="P1590" s="2">
        <v>9457469318</v>
      </c>
      <c r="Q1590" s="2" t="str">
        <v>Dec'25</v>
      </c>
      <c r="R1590" s="2">
        <v>2026</v>
      </c>
      <c r="S1590" s="1">
        <v>0</v>
      </c>
      <c r="T1590" s="2">
        <v>50</v>
      </c>
      <c r="U1590" s="1">
        <v>1.3815999999999999</v>
      </c>
      <c r="V1590" s="1" t="str">
        <v>Friendly</v>
      </c>
      <c r="W1590" s="1">
        <v>0</v>
      </c>
      <c r="X1590" s="1">
        <v>0</v>
      </c>
      <c r="Y1590" s="1">
        <v>0</v>
      </c>
      <c r="Z1590" s="1">
        <v>0</v>
      </c>
      <c r="AA1590" s="1">
        <v>0</v>
      </c>
      <c r="AB1590" s="1">
        <v>0</v>
      </c>
      <c r="AC1590" s="1">
        <v>0</v>
      </c>
      <c r="AD1590" s="1">
        <v>0</v>
      </c>
      <c r="AE1590" s="1">
        <v>0</v>
      </c>
      <c r="AF1590" s="1">
        <v>0</v>
      </c>
      <c r="AG1590" s="1">
        <v>0</v>
      </c>
      <c r="AH1590" s="1">
        <v>0</v>
      </c>
      <c r="AI1590" s="1">
        <v>0</v>
      </c>
      <c r="AJ1590" s="1">
        <v>0</v>
      </c>
      <c r="AK1590" s="1">
        <v>0</v>
      </c>
      <c r="AL1590" s="1">
        <v>0</v>
      </c>
      <c r="AM1590" s="1">
        <v>0</v>
      </c>
      <c r="AN1590" s="1">
        <v>0</v>
      </c>
      <c r="AO1590" s="1">
        <v>0</v>
      </c>
      <c r="AP1590" s="1">
        <v>0</v>
      </c>
      <c r="AQ1590" s="14">
        <v>0</v>
      </c>
      <c r="AR1590" s="14">
        <v>0</v>
      </c>
      <c r="AS1590" s="14">
        <v>0</v>
      </c>
      <c r="AT1590" s="16">
        <v>71.239999999999995</v>
      </c>
      <c r="AU1590" s="16">
        <v>136</v>
      </c>
      <c r="AV1590" s="16">
        <v>0</v>
      </c>
      <c r="AW1590" s="16">
        <v>4</v>
      </c>
      <c r="AX1590" s="10">
        <f t="shared" si="178"/>
        <v>211.24</v>
      </c>
      <c r="AY1590" s="10">
        <f t="shared" si="183"/>
        <v>0</v>
      </c>
      <c r="AZ1590" s="2" t="s">
        <v>119</v>
      </c>
      <c r="BA1590" s="10">
        <f t="shared" si="179"/>
        <v>0</v>
      </c>
      <c r="BB1590" s="36" t="s">
        <v>118</v>
      </c>
      <c r="BC1590" s="39" t="str">
        <f t="shared" si="180"/>
        <v>A</v>
      </c>
      <c r="BD1590" s="16">
        <f t="shared" si="184"/>
        <v>211.24</v>
      </c>
      <c r="BE1590" s="10">
        <f t="shared" si="185"/>
        <v>0</v>
      </c>
      <c r="BF1590" s="12">
        <f t="shared" si="186"/>
        <v>1</v>
      </c>
      <c r="BG1590" s="12">
        <f t="shared" si="187"/>
        <v>0</v>
      </c>
      <c r="BH1590" s="9">
        <f t="shared" si="181"/>
        <v>211.24</v>
      </c>
      <c r="BI1590" s="39" t="str">
        <f t="shared" si="182"/>
        <v>A</v>
      </c>
      <c r="BJ1590" s="1" t="str">
        <f>_xlfn.XLOOKUP(D1590,'Holi gift'!A:A,'Holi gift'!A:A,"",0,1)</f>
        <v>001fw00000FJfjbAAD</v>
      </c>
      <c r="BK1590" s="75"/>
    </row>
    <row r="1591" spans="1:63">
      <c r="A1591" s="2">
        <v>1588</v>
      </c>
      <c r="B1591" s="2">
        <v>0</v>
      </c>
      <c r="C1591" s="1">
        <v>0</v>
      </c>
      <c r="D1591" s="37" t="str">
        <v>001fw00000FQabxAAD</v>
      </c>
      <c r="E1591" s="37" t="str">
        <v>BHAI BHAI HARDWARE</v>
      </c>
      <c r="F1591" s="37" t="str">
        <v>WEST BENGAL</v>
      </c>
      <c r="G1591" s="37" t="str">
        <v>MALDAH</v>
      </c>
      <c r="H1591" s="37">
        <v>0</v>
      </c>
      <c r="I1591" s="37" t="str">
        <v>MAHESHWARI TRADERS</v>
      </c>
      <c r="J1591" s="37" t="str">
        <v>Partha Mondal</v>
      </c>
      <c r="K1591" s="37">
        <v>0</v>
      </c>
      <c r="L1591" s="37" t="str">
        <v>001J100000Vo7AiIAJ</v>
      </c>
      <c r="M1591" s="37" t="str">
        <v>East</v>
      </c>
      <c r="N1591" s="2">
        <v>732201</v>
      </c>
      <c r="O1591" s="2" t="str">
        <v>19AYJPK3097N1ZM</v>
      </c>
      <c r="P1591" s="2">
        <v>9647221925</v>
      </c>
      <c r="Q1591" s="2" t="str">
        <v>Dec'25</v>
      </c>
      <c r="R1591" s="2">
        <v>2026</v>
      </c>
      <c r="S1591" s="1">
        <v>0</v>
      </c>
      <c r="T1591" s="2">
        <v>20</v>
      </c>
      <c r="U1591" s="1">
        <v>0.13950000000000001</v>
      </c>
      <c r="V1591" s="1" t="str">
        <v>Friendly</v>
      </c>
      <c r="W1591" s="1">
        <v>0</v>
      </c>
      <c r="X1591" s="1">
        <v>0</v>
      </c>
      <c r="Y1591" s="1">
        <v>0</v>
      </c>
      <c r="Z1591" s="1">
        <v>0</v>
      </c>
      <c r="AA1591" s="1">
        <v>0</v>
      </c>
      <c r="AB1591" s="1">
        <v>0</v>
      </c>
      <c r="AC1591" s="1">
        <v>0</v>
      </c>
      <c r="AD1591" s="1">
        <v>0</v>
      </c>
      <c r="AE1591" s="1">
        <v>0</v>
      </c>
      <c r="AF1591" s="1">
        <v>0</v>
      </c>
      <c r="AG1591" s="1">
        <v>0</v>
      </c>
      <c r="AH1591" s="1">
        <v>0</v>
      </c>
      <c r="AI1591" s="1">
        <v>0</v>
      </c>
      <c r="AJ1591" s="1">
        <v>0</v>
      </c>
      <c r="AK1591" s="1">
        <v>0</v>
      </c>
      <c r="AL1591" s="1">
        <v>0</v>
      </c>
      <c r="AM1591" s="1">
        <v>0</v>
      </c>
      <c r="AN1591" s="1">
        <v>0</v>
      </c>
      <c r="AO1591" s="1">
        <v>0</v>
      </c>
      <c r="AP1591" s="1">
        <v>0</v>
      </c>
      <c r="AQ1591" s="14">
        <v>0</v>
      </c>
      <c r="AR1591" s="14">
        <v>0</v>
      </c>
      <c r="AS1591" s="14">
        <v>0</v>
      </c>
      <c r="AT1591" s="16">
        <v>3.37</v>
      </c>
      <c r="AU1591" s="16">
        <v>0</v>
      </c>
      <c r="AV1591" s="16">
        <v>5</v>
      </c>
      <c r="AW1591" s="16" t="str">
        <v/>
      </c>
      <c r="AX1591" s="10">
        <f t="shared" si="178"/>
        <v>8.370000000000001</v>
      </c>
      <c r="AY1591" s="10">
        <f t="shared" si="183"/>
        <v>0</v>
      </c>
      <c r="AZ1591" s="2" t="s">
        <v>119</v>
      </c>
      <c r="BA1591" s="10">
        <f t="shared" si="179"/>
        <v>0</v>
      </c>
      <c r="BB1591" s="36" t="s">
        <v>118</v>
      </c>
      <c r="BC1591" s="39" t="str">
        <f t="shared" si="180"/>
        <v/>
      </c>
      <c r="BD1591" s="16">
        <f t="shared" si="184"/>
        <v>8.370000000000001</v>
      </c>
      <c r="BE1591" s="10">
        <f t="shared" si="185"/>
        <v>0</v>
      </c>
      <c r="BF1591" s="12">
        <f t="shared" si="186"/>
        <v>1</v>
      </c>
      <c r="BG1591" s="12">
        <f t="shared" si="187"/>
        <v>0</v>
      </c>
      <c r="BH1591" s="9">
        <f t="shared" si="181"/>
        <v>8.370000000000001</v>
      </c>
      <c r="BI1591" s="39" t="str">
        <f t="shared" si="182"/>
        <v/>
      </c>
      <c r="BK1591" s="75"/>
    </row>
    <row r="1592" spans="1:63">
      <c r="A1592" s="2">
        <v>1589</v>
      </c>
      <c r="B1592" s="2">
        <v>0</v>
      </c>
      <c r="C1592" s="1">
        <v>0</v>
      </c>
      <c r="D1592" s="37" t="str">
        <v>001J100000VnzCLIAZ</v>
      </c>
      <c r="E1592" s="37" t="str">
        <v>UNIQUE HARDWARE</v>
      </c>
      <c r="F1592" s="37">
        <v>0</v>
      </c>
      <c r="G1592" s="37">
        <v>0</v>
      </c>
      <c r="H1592" s="37">
        <v>0</v>
      </c>
      <c r="I1592" s="37" t="str">
        <v>CHANDRA TRADERS</v>
      </c>
      <c r="J1592" s="37" t="str">
        <v>Shirshendu saha</v>
      </c>
      <c r="K1592" s="37">
        <v>0</v>
      </c>
      <c r="L1592" s="37" t="str">
        <v>001J100000RyPTBIA3</v>
      </c>
      <c r="M1592" s="37" t="str">
        <v>East</v>
      </c>
      <c r="N1592" s="2">
        <v>742181</v>
      </c>
      <c r="O1592" s="2" t="str">
        <v>19BCAPA0610B1ZP</v>
      </c>
      <c r="P1592" s="2">
        <v>9153068067</v>
      </c>
      <c r="Q1592" s="2" t="str">
        <v>Dec'25</v>
      </c>
      <c r="R1592" s="2">
        <v>2026</v>
      </c>
      <c r="S1592" s="1">
        <v>0</v>
      </c>
      <c r="T1592" s="2">
        <v>30</v>
      </c>
      <c r="U1592" s="1">
        <v>4.4444444444444439E-2</v>
      </c>
      <c r="V1592" s="1" t="str">
        <v>Minor</v>
      </c>
      <c r="W1592" s="1">
        <v>0</v>
      </c>
      <c r="X1592" s="1">
        <v>0</v>
      </c>
      <c r="Y1592" s="1">
        <v>0</v>
      </c>
      <c r="Z1592" s="1">
        <v>0</v>
      </c>
      <c r="AA1592" s="1">
        <v>0</v>
      </c>
      <c r="AB1592" s="1">
        <v>0</v>
      </c>
      <c r="AC1592" s="1">
        <v>0</v>
      </c>
      <c r="AD1592" s="1">
        <v>0</v>
      </c>
      <c r="AE1592" s="1">
        <v>0</v>
      </c>
      <c r="AF1592" s="1">
        <v>0</v>
      </c>
      <c r="AG1592" s="1">
        <v>0</v>
      </c>
      <c r="AH1592" s="1">
        <v>0</v>
      </c>
      <c r="AI1592" s="1">
        <v>0</v>
      </c>
      <c r="AJ1592" s="1">
        <v>0</v>
      </c>
      <c r="AK1592" s="1">
        <v>0</v>
      </c>
      <c r="AL1592" s="1">
        <v>0</v>
      </c>
      <c r="AM1592" s="1">
        <v>0</v>
      </c>
      <c r="AN1592" s="1">
        <v>0</v>
      </c>
      <c r="AO1592" s="1">
        <v>0</v>
      </c>
      <c r="AP1592" s="1">
        <v>0</v>
      </c>
      <c r="AQ1592" s="14">
        <v>0</v>
      </c>
      <c r="AR1592" s="14">
        <v>0</v>
      </c>
      <c r="AS1592" s="14">
        <v>0</v>
      </c>
      <c r="AT1592" s="16">
        <v>4</v>
      </c>
      <c r="AU1592" s="16">
        <v>0</v>
      </c>
      <c r="AV1592" s="16">
        <v>0</v>
      </c>
      <c r="AW1592" s="16" t="str">
        <v/>
      </c>
      <c r="AX1592" s="10">
        <f t="shared" si="178"/>
        <v>4</v>
      </c>
      <c r="AY1592" s="10">
        <f t="shared" si="183"/>
        <v>0</v>
      </c>
      <c r="AZ1592" s="2" t="s">
        <v>119</v>
      </c>
      <c r="BA1592" s="10">
        <f t="shared" si="179"/>
        <v>0</v>
      </c>
      <c r="BB1592" s="36" t="s">
        <v>118</v>
      </c>
      <c r="BC1592" s="39" t="str">
        <f t="shared" si="180"/>
        <v/>
      </c>
      <c r="BD1592" s="16">
        <f t="shared" si="184"/>
        <v>4</v>
      </c>
      <c r="BE1592" s="10">
        <f t="shared" si="185"/>
        <v>0</v>
      </c>
      <c r="BF1592" s="12">
        <f t="shared" si="186"/>
        <v>1</v>
      </c>
      <c r="BG1592" s="12">
        <f t="shared" si="187"/>
        <v>0</v>
      </c>
      <c r="BH1592" s="9">
        <f t="shared" si="181"/>
        <v>4</v>
      </c>
      <c r="BI1592" s="39" t="str">
        <f t="shared" si="182"/>
        <v/>
      </c>
      <c r="BK1592" s="75"/>
    </row>
    <row r="1593" spans="1:63">
      <c r="A1593" s="2">
        <v>1590</v>
      </c>
      <c r="B1593" s="2">
        <v>0</v>
      </c>
      <c r="C1593" s="1">
        <v>0</v>
      </c>
      <c r="D1593" s="37" t="str">
        <v>001fw00000FnJotAAF</v>
      </c>
      <c r="E1593" s="37" t="str">
        <v>MANISH METAL WORKS</v>
      </c>
      <c r="F1593" s="37" t="str">
        <v>RAJASTHAN</v>
      </c>
      <c r="G1593" s="37" t="str">
        <v>AJMER</v>
      </c>
      <c r="H1593" s="37">
        <v>0</v>
      </c>
      <c r="I1593" s="37" t="str">
        <v>Swastik Tradevision Pvt. Ltd.</v>
      </c>
      <c r="J1593" s="37" t="str">
        <v>Ravi Kumar Kulmi</v>
      </c>
      <c r="K1593" s="37">
        <v>0</v>
      </c>
      <c r="L1593" s="37" t="str">
        <v>C12822</v>
      </c>
      <c r="M1593" s="37" t="str">
        <v>North</v>
      </c>
      <c r="N1593" s="2">
        <v>305901</v>
      </c>
      <c r="O1593" s="2" t="str">
        <v>08ABLFM0945J1ZY</v>
      </c>
      <c r="P1593" s="2">
        <v>8290245884</v>
      </c>
      <c r="Q1593" s="2" t="str">
        <v>Dec'25</v>
      </c>
      <c r="R1593" s="2">
        <v>2026</v>
      </c>
      <c r="S1593" s="1">
        <v>0</v>
      </c>
      <c r="T1593" s="2">
        <v>150</v>
      </c>
      <c r="U1593" s="1">
        <v>5.5511111111111108E-2</v>
      </c>
      <c r="V1593" s="1" t="str">
        <v>Challenger</v>
      </c>
      <c r="W1593" s="1">
        <v>0</v>
      </c>
      <c r="X1593" s="1">
        <v>0</v>
      </c>
      <c r="Y1593" s="1">
        <v>0</v>
      </c>
      <c r="Z1593" s="1">
        <v>0</v>
      </c>
      <c r="AA1593" s="1">
        <v>0</v>
      </c>
      <c r="AB1593" s="1">
        <v>0</v>
      </c>
      <c r="AC1593" s="1">
        <v>0</v>
      </c>
      <c r="AD1593" s="1">
        <v>0</v>
      </c>
      <c r="AE1593" s="1">
        <v>0</v>
      </c>
      <c r="AF1593" s="1">
        <v>0</v>
      </c>
      <c r="AG1593" s="1">
        <v>0</v>
      </c>
      <c r="AH1593" s="1">
        <v>0</v>
      </c>
      <c r="AI1593" s="1">
        <v>0</v>
      </c>
      <c r="AJ1593" s="1">
        <v>0</v>
      </c>
      <c r="AK1593" s="1">
        <v>0</v>
      </c>
      <c r="AL1593" s="1">
        <v>0</v>
      </c>
      <c r="AM1593" s="1">
        <v>0</v>
      </c>
      <c r="AN1593" s="1">
        <v>0</v>
      </c>
      <c r="AO1593" s="1">
        <v>0</v>
      </c>
      <c r="AP1593" s="1">
        <v>0</v>
      </c>
      <c r="AQ1593" s="14">
        <v>0</v>
      </c>
      <c r="AR1593" s="14">
        <v>0</v>
      </c>
      <c r="AS1593" s="14">
        <v>0</v>
      </c>
      <c r="AT1593" s="16">
        <v>24.98</v>
      </c>
      <c r="AU1593" s="16">
        <v>0</v>
      </c>
      <c r="AV1593" s="16">
        <v>0</v>
      </c>
      <c r="AW1593" s="16">
        <v>15</v>
      </c>
      <c r="AX1593" s="10">
        <f t="shared" si="178"/>
        <v>39.980000000000004</v>
      </c>
      <c r="AY1593" s="10">
        <f t="shared" si="183"/>
        <v>0</v>
      </c>
      <c r="AZ1593" s="2" t="s">
        <v>119</v>
      </c>
      <c r="BA1593" s="10">
        <f t="shared" si="179"/>
        <v>0</v>
      </c>
      <c r="BB1593" s="36" t="s">
        <v>118</v>
      </c>
      <c r="BC1593" s="39" t="str">
        <f t="shared" si="180"/>
        <v/>
      </c>
      <c r="BD1593" s="16">
        <f t="shared" si="184"/>
        <v>39.980000000000004</v>
      </c>
      <c r="BE1593" s="10">
        <f t="shared" si="185"/>
        <v>0</v>
      </c>
      <c r="BF1593" s="12">
        <f t="shared" si="186"/>
        <v>1</v>
      </c>
      <c r="BG1593" s="12">
        <f t="shared" si="187"/>
        <v>0</v>
      </c>
      <c r="BH1593" s="9">
        <f t="shared" si="181"/>
        <v>39.980000000000004</v>
      </c>
      <c r="BI1593" s="39" t="str">
        <f t="shared" si="182"/>
        <v/>
      </c>
      <c r="BK1593" s="75"/>
    </row>
    <row r="1594" spans="1:63">
      <c r="A1594" s="2">
        <v>1591</v>
      </c>
      <c r="B1594" s="2">
        <v>0</v>
      </c>
      <c r="C1594" s="1">
        <v>0</v>
      </c>
      <c r="D1594" s="37" t="str">
        <v>001fw00000FhnkoAAB</v>
      </c>
      <c r="E1594" s="37" t="str">
        <v>MAMODIA STEELS</v>
      </c>
      <c r="F1594" s="37" t="str">
        <v>RAJASTHAN</v>
      </c>
      <c r="G1594" s="37" t="str">
        <v>JAIPUR</v>
      </c>
      <c r="H1594" s="37">
        <v>0</v>
      </c>
      <c r="I1594" s="37" t="str">
        <v>J P ALLOYS</v>
      </c>
      <c r="J1594" s="37" t="str">
        <v>Amit Kumar Sharma</v>
      </c>
      <c r="K1594" s="37">
        <v>0</v>
      </c>
      <c r="L1594" s="37" t="str">
        <v>C13188</v>
      </c>
      <c r="M1594" s="37" t="str">
        <v>North</v>
      </c>
      <c r="N1594" s="2">
        <v>302031</v>
      </c>
      <c r="O1594" s="2" t="str">
        <v>08ICUPM8569J1ZA</v>
      </c>
      <c r="P1594" s="2">
        <v>6376500143</v>
      </c>
      <c r="Q1594" s="2" t="str">
        <v>Dec'25</v>
      </c>
      <c r="R1594" s="2">
        <v>2026</v>
      </c>
      <c r="S1594" s="1">
        <v>0</v>
      </c>
      <c r="T1594" s="2">
        <v>50</v>
      </c>
      <c r="U1594" s="1">
        <v>0.13333333333333333</v>
      </c>
      <c r="V1594" s="1" t="str">
        <v>Friendly</v>
      </c>
      <c r="W1594" s="1">
        <v>0</v>
      </c>
      <c r="X1594" s="1">
        <v>0</v>
      </c>
      <c r="Y1594" s="1">
        <v>0</v>
      </c>
      <c r="Z1594" s="1">
        <v>0</v>
      </c>
      <c r="AA1594" s="1">
        <v>0</v>
      </c>
      <c r="AB1594" s="1">
        <v>0</v>
      </c>
      <c r="AC1594" s="1">
        <v>0</v>
      </c>
      <c r="AD1594" s="1">
        <v>0</v>
      </c>
      <c r="AE1594" s="1">
        <v>0</v>
      </c>
      <c r="AF1594" s="1">
        <v>0</v>
      </c>
      <c r="AG1594" s="1">
        <v>0</v>
      </c>
      <c r="AH1594" s="1">
        <v>0</v>
      </c>
      <c r="AI1594" s="1">
        <v>0</v>
      </c>
      <c r="AJ1594" s="1">
        <v>0</v>
      </c>
      <c r="AK1594" s="1">
        <v>0</v>
      </c>
      <c r="AL1594" s="1">
        <v>0</v>
      </c>
      <c r="AM1594" s="1">
        <v>0</v>
      </c>
      <c r="AN1594" s="1">
        <v>0</v>
      </c>
      <c r="AO1594" s="1">
        <v>0</v>
      </c>
      <c r="AP1594" s="1">
        <v>0</v>
      </c>
      <c r="AQ1594" s="14">
        <v>0</v>
      </c>
      <c r="AR1594" s="14">
        <v>0</v>
      </c>
      <c r="AS1594" s="14">
        <v>0</v>
      </c>
      <c r="AT1594" s="16">
        <v>20</v>
      </c>
      <c r="AU1594" s="16">
        <v>0</v>
      </c>
      <c r="AV1594" s="16">
        <v>0</v>
      </c>
      <c r="AW1594" s="16" t="str">
        <v/>
      </c>
      <c r="AX1594" s="10">
        <f t="shared" si="178"/>
        <v>20</v>
      </c>
      <c r="AY1594" s="10">
        <f t="shared" si="183"/>
        <v>0</v>
      </c>
      <c r="AZ1594" s="2" t="s">
        <v>119</v>
      </c>
      <c r="BA1594" s="10">
        <f t="shared" si="179"/>
        <v>0</v>
      </c>
      <c r="BB1594" s="36" t="s">
        <v>118</v>
      </c>
      <c r="BC1594" s="39" t="str">
        <f t="shared" si="180"/>
        <v/>
      </c>
      <c r="BD1594" s="16">
        <f t="shared" si="184"/>
        <v>20</v>
      </c>
      <c r="BE1594" s="10">
        <f t="shared" si="185"/>
        <v>0</v>
      </c>
      <c r="BF1594" s="12">
        <f t="shared" si="186"/>
        <v>1</v>
      </c>
      <c r="BG1594" s="12">
        <f t="shared" si="187"/>
        <v>0</v>
      </c>
      <c r="BH1594" s="9">
        <f t="shared" si="181"/>
        <v>20</v>
      </c>
      <c r="BI1594" s="39" t="str">
        <f t="shared" si="182"/>
        <v/>
      </c>
      <c r="BK1594" s="75"/>
    </row>
    <row r="1595" spans="1:63">
      <c r="A1595" s="2">
        <v>1592</v>
      </c>
      <c r="B1595" s="2">
        <v>0</v>
      </c>
      <c r="C1595" s="1">
        <v>0</v>
      </c>
      <c r="D1595" s="37" t="str">
        <v>001J1000009HCmuIAG</v>
      </c>
      <c r="E1595" s="37" t="str">
        <v>KHODANIYA STEEL</v>
      </c>
      <c r="F1595" s="37" t="str">
        <v>RAJASTHAN</v>
      </c>
      <c r="G1595" s="37" t="str">
        <v>DUNGARPUR</v>
      </c>
      <c r="H1595" s="37" t="str">
        <v>Sagwara</v>
      </c>
      <c r="I1595" s="37" t="str">
        <v>J P ALLOYS</v>
      </c>
      <c r="J1595" s="37" t="str">
        <v>Pushpendra Kumar</v>
      </c>
      <c r="K1595" s="37">
        <v>0</v>
      </c>
      <c r="L1595" s="37" t="str">
        <v>C13188</v>
      </c>
      <c r="M1595" s="37" t="str">
        <v>North</v>
      </c>
      <c r="N1595" s="2">
        <v>314025</v>
      </c>
      <c r="O1595" s="2" t="str">
        <v>08CBUPK2660M1ZY</v>
      </c>
      <c r="P1595" s="2">
        <v>9828567553</v>
      </c>
      <c r="Q1595" s="2" t="str">
        <v>Dec'25</v>
      </c>
      <c r="R1595" s="2">
        <v>2026</v>
      </c>
      <c r="S1595" s="1">
        <v>0</v>
      </c>
      <c r="T1595" s="2">
        <v>120</v>
      </c>
      <c r="U1595" s="1">
        <v>0.15499999999999997</v>
      </c>
      <c r="V1595" s="1" t="str">
        <v>Star</v>
      </c>
      <c r="W1595" s="1">
        <v>0</v>
      </c>
      <c r="X1595" s="1">
        <v>0</v>
      </c>
      <c r="Y1595" s="1">
        <v>0</v>
      </c>
      <c r="Z1595" s="1">
        <v>0</v>
      </c>
      <c r="AA1595" s="1">
        <v>0</v>
      </c>
      <c r="AB1595" s="1">
        <v>0</v>
      </c>
      <c r="AC1595" s="1">
        <v>0</v>
      </c>
      <c r="AD1595" s="1">
        <v>0</v>
      </c>
      <c r="AE1595" s="1">
        <v>0</v>
      </c>
      <c r="AF1595" s="1">
        <v>0</v>
      </c>
      <c r="AG1595" s="1">
        <v>0</v>
      </c>
      <c r="AH1595" s="1">
        <v>0</v>
      </c>
      <c r="AI1595" s="1">
        <v>0</v>
      </c>
      <c r="AJ1595" s="1">
        <v>0</v>
      </c>
      <c r="AK1595" s="1">
        <v>0</v>
      </c>
      <c r="AL1595" s="1">
        <v>0</v>
      </c>
      <c r="AM1595" s="1">
        <v>0</v>
      </c>
      <c r="AN1595" s="1">
        <v>0</v>
      </c>
      <c r="AO1595" s="1">
        <v>0</v>
      </c>
      <c r="AP1595" s="1">
        <v>0</v>
      </c>
      <c r="AQ1595" s="14">
        <v>0</v>
      </c>
      <c r="AR1595" s="14">
        <v>0</v>
      </c>
      <c r="AS1595" s="14">
        <v>0</v>
      </c>
      <c r="AT1595" s="16">
        <v>41.8</v>
      </c>
      <c r="AU1595" s="16">
        <v>14</v>
      </c>
      <c r="AV1595" s="16">
        <v>0</v>
      </c>
      <c r="AW1595" s="16" t="str">
        <v/>
      </c>
      <c r="AX1595" s="10">
        <f t="shared" si="178"/>
        <v>55.8</v>
      </c>
      <c r="AY1595" s="10">
        <f t="shared" si="183"/>
        <v>0</v>
      </c>
      <c r="AZ1595" s="2" t="s">
        <v>119</v>
      </c>
      <c r="BA1595" s="10">
        <f t="shared" si="179"/>
        <v>0</v>
      </c>
      <c r="BB1595" s="36" t="s">
        <v>118</v>
      </c>
      <c r="BC1595" s="39" t="str">
        <f t="shared" si="180"/>
        <v/>
      </c>
      <c r="BD1595" s="16">
        <f t="shared" si="184"/>
        <v>55.8</v>
      </c>
      <c r="BE1595" s="10">
        <f t="shared" si="185"/>
        <v>0</v>
      </c>
      <c r="BF1595" s="12">
        <f t="shared" si="186"/>
        <v>1</v>
      </c>
      <c r="BG1595" s="12">
        <f t="shared" si="187"/>
        <v>0</v>
      </c>
      <c r="BH1595" s="9">
        <f t="shared" si="181"/>
        <v>55.8</v>
      </c>
      <c r="BI1595" s="39" t="str">
        <f t="shared" si="182"/>
        <v/>
      </c>
      <c r="BK1595" s="75"/>
    </row>
    <row r="1596" spans="1:63">
      <c r="A1596" s="2">
        <v>1593</v>
      </c>
      <c r="B1596" s="2">
        <v>0</v>
      </c>
      <c r="C1596" s="1">
        <v>0</v>
      </c>
      <c r="D1596" s="37" t="str">
        <v>001fw00000Fr30vAAB</v>
      </c>
      <c r="E1596" s="37" t="str">
        <v>KRISHNA STEEL</v>
      </c>
      <c r="F1596" s="37" t="str">
        <v>WEST BENGAL</v>
      </c>
      <c r="G1596" s="37" t="str">
        <v>KOLKATA</v>
      </c>
      <c r="H1596" s="37">
        <v>0</v>
      </c>
      <c r="I1596" s="37" t="str">
        <v>KEDIA PIPES PRIVATE LMITED</v>
      </c>
      <c r="J1596" s="37" t="str">
        <v>Ragon Poddar</v>
      </c>
      <c r="K1596" s="37">
        <v>0</v>
      </c>
      <c r="L1596" s="37" t="str">
        <v>001J100000S140JIAR</v>
      </c>
      <c r="M1596" s="37" t="str">
        <v>East</v>
      </c>
      <c r="N1596" s="2">
        <v>700039</v>
      </c>
      <c r="O1596" s="2" t="str">
        <v>19AKFPA2267G1ZD</v>
      </c>
      <c r="P1596" s="2">
        <v>9331950754</v>
      </c>
      <c r="Q1596" s="2" t="str">
        <v>Dec'25</v>
      </c>
      <c r="R1596" s="2">
        <v>2026</v>
      </c>
      <c r="S1596" s="1">
        <v>0</v>
      </c>
      <c r="T1596" s="2">
        <v>0</v>
      </c>
      <c r="U1596" s="1">
        <v>0</v>
      </c>
      <c r="V1596" s="1" t="str">
        <v>Minor</v>
      </c>
      <c r="W1596" s="1">
        <v>0</v>
      </c>
      <c r="X1596" s="1">
        <v>0</v>
      </c>
      <c r="Y1596" s="1">
        <v>0</v>
      </c>
      <c r="Z1596" s="1">
        <v>0</v>
      </c>
      <c r="AA1596" s="1">
        <v>0</v>
      </c>
      <c r="AB1596" s="1">
        <v>0</v>
      </c>
      <c r="AC1596" s="1">
        <v>0</v>
      </c>
      <c r="AD1596" s="1">
        <v>0</v>
      </c>
      <c r="AE1596" s="1">
        <v>0</v>
      </c>
      <c r="AF1596" s="1">
        <v>0</v>
      </c>
      <c r="AG1596" s="1">
        <v>0</v>
      </c>
      <c r="AH1596" s="1">
        <v>0</v>
      </c>
      <c r="AI1596" s="1">
        <v>0</v>
      </c>
      <c r="AJ1596" s="1">
        <v>0</v>
      </c>
      <c r="AK1596" s="1">
        <v>0</v>
      </c>
      <c r="AL1596" s="1">
        <v>0</v>
      </c>
      <c r="AM1596" s="1">
        <v>0</v>
      </c>
      <c r="AN1596" s="1">
        <v>0</v>
      </c>
      <c r="AO1596" s="1">
        <v>0</v>
      </c>
      <c r="AP1596" s="1">
        <v>0</v>
      </c>
      <c r="AQ1596" s="14">
        <v>0</v>
      </c>
      <c r="AR1596" s="14">
        <v>0</v>
      </c>
      <c r="AS1596" s="14">
        <v>0</v>
      </c>
      <c r="AT1596" s="16">
        <v>9.83</v>
      </c>
      <c r="AU1596" s="16">
        <v>0</v>
      </c>
      <c r="AV1596" s="16">
        <v>0</v>
      </c>
      <c r="AW1596" s="16" t="str">
        <v/>
      </c>
      <c r="AX1596" s="10">
        <f t="shared" si="178"/>
        <v>9.83</v>
      </c>
      <c r="AY1596" s="10">
        <f t="shared" si="183"/>
        <v>0</v>
      </c>
      <c r="AZ1596" s="2" t="s">
        <v>119</v>
      </c>
      <c r="BA1596" s="10">
        <f t="shared" si="179"/>
        <v>0</v>
      </c>
      <c r="BB1596" s="36" t="s">
        <v>118</v>
      </c>
      <c r="BC1596" s="39" t="str">
        <f t="shared" si="180"/>
        <v/>
      </c>
      <c r="BD1596" s="16">
        <f t="shared" si="184"/>
        <v>9.83</v>
      </c>
      <c r="BE1596" s="10">
        <f t="shared" si="185"/>
        <v>0</v>
      </c>
      <c r="BF1596" s="12">
        <f t="shared" si="186"/>
        <v>1</v>
      </c>
      <c r="BG1596" s="12">
        <f t="shared" si="187"/>
        <v>0</v>
      </c>
      <c r="BH1596" s="9">
        <f t="shared" si="181"/>
        <v>9.83</v>
      </c>
      <c r="BI1596" s="39" t="str">
        <f t="shared" si="182"/>
        <v/>
      </c>
      <c r="BK1596" s="75"/>
    </row>
    <row r="1597" spans="1:63">
      <c r="A1597" s="2">
        <v>1594</v>
      </c>
      <c r="B1597" s="2">
        <v>0</v>
      </c>
      <c r="C1597" s="1">
        <v>0</v>
      </c>
      <c r="D1597" s="37" t="str">
        <v>001fw00000EGmtVAAT</v>
      </c>
      <c r="E1597" s="37" t="str">
        <v>M/S AHAN SUPPLIERS AND CONSTRUCTION</v>
      </c>
      <c r="F1597" s="37" t="str">
        <v>WEST BENGAL</v>
      </c>
      <c r="G1597" s="37" t="str">
        <v>HOWRAH</v>
      </c>
      <c r="H1597" s="37">
        <v>0</v>
      </c>
      <c r="I1597" s="37" t="str">
        <v>NERIUM MULTICOM LLP</v>
      </c>
      <c r="J1597" s="37" t="str">
        <v>Ragon Poddar</v>
      </c>
      <c r="K1597" s="37">
        <v>0</v>
      </c>
      <c r="L1597" s="37" t="str">
        <v>001J100000RytAcIAJ</v>
      </c>
      <c r="M1597" s="37" t="str">
        <v>East</v>
      </c>
      <c r="N1597" s="2">
        <v>711408</v>
      </c>
      <c r="O1597" s="2" t="str">
        <v>19BLCPK9445H1ZR</v>
      </c>
      <c r="P1597" s="2">
        <v>8001426454</v>
      </c>
      <c r="Q1597" s="2" t="str">
        <v>Dec'25</v>
      </c>
      <c r="R1597" s="2">
        <v>2026</v>
      </c>
      <c r="S1597" s="1">
        <v>0</v>
      </c>
      <c r="T1597" s="2">
        <v>20</v>
      </c>
      <c r="U1597" s="1">
        <v>0.70766666666666667</v>
      </c>
      <c r="V1597" s="1" t="str">
        <v>Friendly</v>
      </c>
      <c r="W1597" s="1">
        <v>0</v>
      </c>
      <c r="X1597" s="1">
        <v>0</v>
      </c>
      <c r="Y1597" s="1">
        <v>0</v>
      </c>
      <c r="Z1597" s="1">
        <v>0</v>
      </c>
      <c r="AA1597" s="1">
        <v>0</v>
      </c>
      <c r="AB1597" s="1">
        <v>0</v>
      </c>
      <c r="AC1597" s="1">
        <v>0</v>
      </c>
      <c r="AD1597" s="1">
        <v>0</v>
      </c>
      <c r="AE1597" s="1">
        <v>0</v>
      </c>
      <c r="AF1597" s="1">
        <v>0</v>
      </c>
      <c r="AG1597" s="1">
        <v>0</v>
      </c>
      <c r="AH1597" s="1">
        <v>0</v>
      </c>
      <c r="AI1597" s="1">
        <v>0</v>
      </c>
      <c r="AJ1597" s="1">
        <v>0</v>
      </c>
      <c r="AK1597" s="1">
        <v>0</v>
      </c>
      <c r="AL1597" s="1">
        <v>0</v>
      </c>
      <c r="AM1597" s="1">
        <v>0</v>
      </c>
      <c r="AN1597" s="1">
        <v>0</v>
      </c>
      <c r="AO1597" s="1">
        <v>0</v>
      </c>
      <c r="AP1597" s="1">
        <v>0</v>
      </c>
      <c r="AQ1597" s="14">
        <v>0</v>
      </c>
      <c r="AR1597" s="14">
        <v>0</v>
      </c>
      <c r="AS1597" s="14">
        <v>0</v>
      </c>
      <c r="AT1597" s="16">
        <v>30.44</v>
      </c>
      <c r="AU1597" s="16">
        <v>0</v>
      </c>
      <c r="AV1597" s="16">
        <v>12.02</v>
      </c>
      <c r="AW1597" s="16" t="str">
        <v/>
      </c>
      <c r="AX1597" s="10">
        <f t="shared" si="178"/>
        <v>42.46</v>
      </c>
      <c r="AY1597" s="10">
        <f t="shared" si="183"/>
        <v>0</v>
      </c>
      <c r="AZ1597" s="2" t="s">
        <v>119</v>
      </c>
      <c r="BA1597" s="10">
        <f t="shared" si="179"/>
        <v>0</v>
      </c>
      <c r="BB1597" s="36" t="s">
        <v>118</v>
      </c>
      <c r="BC1597" s="39" t="str">
        <f t="shared" si="180"/>
        <v/>
      </c>
      <c r="BD1597" s="16">
        <f t="shared" si="184"/>
        <v>42.46</v>
      </c>
      <c r="BE1597" s="10">
        <f t="shared" si="185"/>
        <v>0</v>
      </c>
      <c r="BF1597" s="12">
        <f t="shared" si="186"/>
        <v>1</v>
      </c>
      <c r="BG1597" s="12">
        <f t="shared" si="187"/>
        <v>0</v>
      </c>
      <c r="BH1597" s="9">
        <f t="shared" si="181"/>
        <v>42.46</v>
      </c>
      <c r="BI1597" s="39" t="str">
        <f t="shared" si="182"/>
        <v/>
      </c>
      <c r="BK1597" s="75"/>
    </row>
    <row r="1598" spans="1:63">
      <c r="A1598" s="2">
        <v>1595</v>
      </c>
      <c r="B1598" s="2">
        <v>0</v>
      </c>
      <c r="C1598" s="1">
        <v>0</v>
      </c>
      <c r="D1598" s="37" t="str">
        <v>001fw00000Fj4WiAAJ</v>
      </c>
      <c r="E1598" s="37" t="str">
        <v>ZIAUR RAHAMAN</v>
      </c>
      <c r="F1598" s="37" t="str">
        <v>WEST BENGAL</v>
      </c>
      <c r="G1598" s="37" t="str">
        <v>DINAJPUR UTTAR</v>
      </c>
      <c r="H1598" s="37">
        <v>0</v>
      </c>
      <c r="I1598" s="37" t="str">
        <v>MAHESHWARI TRADERS</v>
      </c>
      <c r="J1598" s="37" t="str">
        <v>Partha Mondal</v>
      </c>
      <c r="K1598" s="37">
        <v>0</v>
      </c>
      <c r="L1598" s="37" t="str">
        <v>001J100000Vo7AiIAJ</v>
      </c>
      <c r="M1598" s="37" t="str">
        <v>East</v>
      </c>
      <c r="N1598" s="2">
        <v>733210</v>
      </c>
      <c r="O1598" s="2" t="str">
        <v>19BPEPR6067J2Z8</v>
      </c>
      <c r="P1598" s="2">
        <v>9735942545</v>
      </c>
      <c r="Q1598" s="2" t="str">
        <v>Dec'25</v>
      </c>
      <c r="R1598" s="2">
        <v>2026</v>
      </c>
      <c r="S1598" s="1">
        <v>0</v>
      </c>
      <c r="T1598" s="2">
        <v>20</v>
      </c>
      <c r="U1598" s="1">
        <v>0.16733333333333331</v>
      </c>
      <c r="V1598" s="1" t="str">
        <v>Friendly</v>
      </c>
      <c r="W1598" s="1">
        <v>0</v>
      </c>
      <c r="X1598" s="1">
        <v>0</v>
      </c>
      <c r="Y1598" s="1">
        <v>0</v>
      </c>
      <c r="Z1598" s="1">
        <v>0</v>
      </c>
      <c r="AA1598" s="1">
        <v>0</v>
      </c>
      <c r="AB1598" s="1">
        <v>0</v>
      </c>
      <c r="AC1598" s="1">
        <v>0</v>
      </c>
      <c r="AD1598" s="1">
        <v>0</v>
      </c>
      <c r="AE1598" s="1">
        <v>0</v>
      </c>
      <c r="AF1598" s="1">
        <v>0</v>
      </c>
      <c r="AG1598" s="1">
        <v>0</v>
      </c>
      <c r="AH1598" s="1">
        <v>0</v>
      </c>
      <c r="AI1598" s="1">
        <v>0</v>
      </c>
      <c r="AJ1598" s="1">
        <v>0</v>
      </c>
      <c r="AK1598" s="1">
        <v>0</v>
      </c>
      <c r="AL1598" s="1">
        <v>0</v>
      </c>
      <c r="AM1598" s="1">
        <v>0</v>
      </c>
      <c r="AN1598" s="1">
        <v>0</v>
      </c>
      <c r="AO1598" s="1">
        <v>0</v>
      </c>
      <c r="AP1598" s="1">
        <v>0</v>
      </c>
      <c r="AQ1598" s="14">
        <v>0</v>
      </c>
      <c r="AR1598" s="14">
        <v>0</v>
      </c>
      <c r="AS1598" s="14">
        <v>0</v>
      </c>
      <c r="AT1598" s="16">
        <v>10.039999999999999</v>
      </c>
      <c r="AU1598" s="16">
        <v>0</v>
      </c>
      <c r="AV1598" s="16">
        <v>0</v>
      </c>
      <c r="AW1598" s="16" t="str">
        <v/>
      </c>
      <c r="AX1598" s="10">
        <f t="shared" si="178"/>
        <v>10.039999999999999</v>
      </c>
      <c r="AY1598" s="10">
        <f t="shared" si="183"/>
        <v>0</v>
      </c>
      <c r="AZ1598" s="2" t="s">
        <v>119</v>
      </c>
      <c r="BA1598" s="10">
        <f t="shared" si="179"/>
        <v>0</v>
      </c>
      <c r="BB1598" s="36" t="s">
        <v>118</v>
      </c>
      <c r="BC1598" s="39" t="str">
        <f t="shared" si="180"/>
        <v/>
      </c>
      <c r="BD1598" s="16">
        <f t="shared" si="184"/>
        <v>10.039999999999999</v>
      </c>
      <c r="BE1598" s="10">
        <f t="shared" si="185"/>
        <v>0</v>
      </c>
      <c r="BF1598" s="12">
        <f t="shared" si="186"/>
        <v>1</v>
      </c>
      <c r="BG1598" s="12">
        <f t="shared" si="187"/>
        <v>0</v>
      </c>
      <c r="BH1598" s="9">
        <f t="shared" si="181"/>
        <v>10.039999999999999</v>
      </c>
      <c r="BI1598" s="39" t="str">
        <f t="shared" si="182"/>
        <v/>
      </c>
      <c r="BK1598" s="75"/>
    </row>
    <row r="1599" spans="1:63">
      <c r="A1599" s="2">
        <v>1596</v>
      </c>
      <c r="B1599" s="2">
        <v>0</v>
      </c>
      <c r="C1599" s="1">
        <v>0</v>
      </c>
      <c r="D1599" s="37" t="str">
        <v>0015g00001dICNAAA4</v>
      </c>
      <c r="E1599" s="37" t="str">
        <v>MAHADEV TRADERS</v>
      </c>
      <c r="F1599" s="37" t="str">
        <v>HARYANA</v>
      </c>
      <c r="G1599" s="37" t="str">
        <v>GURUGRAM</v>
      </c>
      <c r="H1599" s="37" t="str">
        <v>Sector -45</v>
      </c>
      <c r="I1599" s="37" t="str">
        <v>NIKUNJ UDYOG</v>
      </c>
      <c r="J1599" s="37" t="str">
        <v>Shiv Shankar Sharma</v>
      </c>
      <c r="K1599" s="37">
        <v>0</v>
      </c>
      <c r="L1599" s="37" t="str">
        <v>C12828</v>
      </c>
      <c r="M1599" s="37" t="str">
        <v>North</v>
      </c>
      <c r="N1599" s="2">
        <v>122003</v>
      </c>
      <c r="O1599" s="2" t="str">
        <v>06BBFPB4766D1ZZ</v>
      </c>
      <c r="P1599" s="2">
        <v>9716186699</v>
      </c>
      <c r="Q1599" s="2" t="str">
        <v>Dec'25</v>
      </c>
      <c r="R1599" s="2">
        <v>2026</v>
      </c>
      <c r="S1599" s="1">
        <v>0</v>
      </c>
      <c r="T1599" s="2">
        <v>70</v>
      </c>
      <c r="U1599" s="1">
        <v>8.5238095238095224E-2</v>
      </c>
      <c r="V1599" s="1" t="str">
        <v>Challenger</v>
      </c>
      <c r="W1599" s="1">
        <v>0</v>
      </c>
      <c r="X1599" s="1">
        <v>0</v>
      </c>
      <c r="Y1599" s="1">
        <v>0</v>
      </c>
      <c r="Z1599" s="1">
        <v>0</v>
      </c>
      <c r="AA1599" s="1">
        <v>0</v>
      </c>
      <c r="AB1599" s="1">
        <v>0</v>
      </c>
      <c r="AC1599" s="1">
        <v>0</v>
      </c>
      <c r="AD1599" s="1">
        <v>0</v>
      </c>
      <c r="AE1599" s="1">
        <v>0</v>
      </c>
      <c r="AF1599" s="1">
        <v>0</v>
      </c>
      <c r="AG1599" s="1">
        <v>0</v>
      </c>
      <c r="AH1599" s="1">
        <v>0</v>
      </c>
      <c r="AI1599" s="1">
        <v>0</v>
      </c>
      <c r="AJ1599" s="1">
        <v>0</v>
      </c>
      <c r="AK1599" s="1">
        <v>0</v>
      </c>
      <c r="AL1599" s="1">
        <v>0</v>
      </c>
      <c r="AM1599" s="1">
        <v>0</v>
      </c>
      <c r="AN1599" s="1">
        <v>0</v>
      </c>
      <c r="AO1599" s="1">
        <v>0</v>
      </c>
      <c r="AP1599" s="1">
        <v>0</v>
      </c>
      <c r="AQ1599" s="14">
        <v>0</v>
      </c>
      <c r="AR1599" s="14">
        <v>0</v>
      </c>
      <c r="AS1599" s="14">
        <v>0</v>
      </c>
      <c r="AT1599" s="16">
        <v>17.899999999999999</v>
      </c>
      <c r="AU1599" s="16">
        <v>0</v>
      </c>
      <c r="AV1599" s="16">
        <v>0</v>
      </c>
      <c r="AW1599" s="16" t="str">
        <v/>
      </c>
      <c r="AX1599" s="10">
        <f t="shared" si="178"/>
        <v>17.899999999999999</v>
      </c>
      <c r="AY1599" s="10">
        <f t="shared" si="183"/>
        <v>0</v>
      </c>
      <c r="AZ1599" s="2" t="s">
        <v>119</v>
      </c>
      <c r="BA1599" s="10">
        <f t="shared" si="179"/>
        <v>0</v>
      </c>
      <c r="BB1599" s="36" t="s">
        <v>118</v>
      </c>
      <c r="BC1599" s="39" t="str">
        <f t="shared" si="180"/>
        <v/>
      </c>
      <c r="BD1599" s="16">
        <f t="shared" si="184"/>
        <v>17.899999999999999</v>
      </c>
      <c r="BE1599" s="10">
        <f t="shared" si="185"/>
        <v>0</v>
      </c>
      <c r="BF1599" s="12">
        <f t="shared" si="186"/>
        <v>1</v>
      </c>
      <c r="BG1599" s="12">
        <f t="shared" si="187"/>
        <v>0</v>
      </c>
      <c r="BH1599" s="9">
        <f t="shared" si="181"/>
        <v>17.899999999999999</v>
      </c>
      <c r="BI1599" s="39" t="str">
        <f t="shared" si="182"/>
        <v/>
      </c>
      <c r="BK1599" s="75"/>
    </row>
    <row r="1600" spans="1:63">
      <c r="A1600" s="2">
        <v>1597</v>
      </c>
      <c r="B1600" s="2">
        <v>0</v>
      </c>
      <c r="C1600" s="1">
        <v>0</v>
      </c>
      <c r="D1600" s="37" t="str">
        <v>001fw00000FgZwnAAF</v>
      </c>
      <c r="E1600" s="37" t="str">
        <v>JAI MATA DI TRADERS</v>
      </c>
      <c r="F1600" s="37" t="str">
        <v>BIHAR</v>
      </c>
      <c r="G1600" s="37" t="str">
        <v>KHAGARIA</v>
      </c>
      <c r="H1600" s="37">
        <v>0</v>
      </c>
      <c r="I1600" s="37" t="str">
        <v>KHARAKIA METALS PRIVATE LIMITED</v>
      </c>
      <c r="J1600" s="37" t="str">
        <v>Punit Kumar</v>
      </c>
      <c r="K1600" s="37">
        <v>0</v>
      </c>
      <c r="L1600" s="37" t="str">
        <v>001J100000VnUoRIAV</v>
      </c>
      <c r="M1600" s="37" t="str">
        <v>East</v>
      </c>
      <c r="N1600" s="2">
        <v>852129</v>
      </c>
      <c r="O1600" s="2" t="str">
        <v>10CAEPK3407M1Z0</v>
      </c>
      <c r="P1600" s="2">
        <v>8051816324</v>
      </c>
      <c r="Q1600" s="2" t="str">
        <v>Dec'25</v>
      </c>
      <c r="R1600" s="2">
        <v>2026</v>
      </c>
      <c r="S1600" s="1">
        <v>0</v>
      </c>
      <c r="T1600" s="2">
        <v>25</v>
      </c>
      <c r="U1600" s="1">
        <v>0.24</v>
      </c>
      <c r="V1600" s="1" t="str">
        <v>Friendly</v>
      </c>
      <c r="W1600" s="1">
        <v>0</v>
      </c>
      <c r="X1600" s="1">
        <v>0</v>
      </c>
      <c r="Y1600" s="1">
        <v>0</v>
      </c>
      <c r="Z1600" s="1">
        <v>0</v>
      </c>
      <c r="AA1600" s="1">
        <v>0</v>
      </c>
      <c r="AB1600" s="1">
        <v>0</v>
      </c>
      <c r="AC1600" s="1">
        <v>0</v>
      </c>
      <c r="AD1600" s="1">
        <v>0</v>
      </c>
      <c r="AE1600" s="1">
        <v>0</v>
      </c>
      <c r="AF1600" s="1">
        <v>0</v>
      </c>
      <c r="AG1600" s="1">
        <v>0</v>
      </c>
      <c r="AH1600" s="1">
        <v>0</v>
      </c>
      <c r="AI1600" s="1">
        <v>0</v>
      </c>
      <c r="AJ1600" s="1">
        <v>0</v>
      </c>
      <c r="AK1600" s="1">
        <v>0</v>
      </c>
      <c r="AL1600" s="1">
        <v>0</v>
      </c>
      <c r="AM1600" s="1">
        <v>0</v>
      </c>
      <c r="AN1600" s="1">
        <v>0</v>
      </c>
      <c r="AO1600" s="1">
        <v>0</v>
      </c>
      <c r="AP1600" s="1">
        <v>0</v>
      </c>
      <c r="AQ1600" s="14">
        <v>0</v>
      </c>
      <c r="AR1600" s="14">
        <v>0</v>
      </c>
      <c r="AS1600" s="14">
        <v>0</v>
      </c>
      <c r="AT1600" s="16">
        <v>6</v>
      </c>
      <c r="AU1600" s="16">
        <v>12</v>
      </c>
      <c r="AV1600" s="16">
        <v>0</v>
      </c>
      <c r="AW1600" s="16" t="str">
        <v/>
      </c>
      <c r="AX1600" s="10">
        <f t="shared" si="178"/>
        <v>18</v>
      </c>
      <c r="AY1600" s="10">
        <f t="shared" si="183"/>
        <v>0</v>
      </c>
      <c r="AZ1600" s="2" t="s">
        <v>119</v>
      </c>
      <c r="BA1600" s="10">
        <f t="shared" si="179"/>
        <v>0</v>
      </c>
      <c r="BB1600" s="36" t="s">
        <v>118</v>
      </c>
      <c r="BC1600" s="39" t="str">
        <f t="shared" si="180"/>
        <v/>
      </c>
      <c r="BD1600" s="16">
        <f t="shared" si="184"/>
        <v>18</v>
      </c>
      <c r="BE1600" s="10">
        <f t="shared" si="185"/>
        <v>0</v>
      </c>
      <c r="BF1600" s="12">
        <f t="shared" si="186"/>
        <v>1</v>
      </c>
      <c r="BG1600" s="12">
        <f t="shared" si="187"/>
        <v>0</v>
      </c>
      <c r="BH1600" s="9">
        <f t="shared" si="181"/>
        <v>18</v>
      </c>
      <c r="BI1600" s="39" t="str">
        <f t="shared" si="182"/>
        <v/>
      </c>
      <c r="BK1600" s="75"/>
    </row>
    <row r="1601" spans="1:63">
      <c r="A1601" s="2">
        <v>1598</v>
      </c>
      <c r="B1601" s="2">
        <v>0</v>
      </c>
      <c r="C1601" s="1">
        <v>0</v>
      </c>
      <c r="D1601" s="37" t="str">
        <v>001fw0000054aZxAAI</v>
      </c>
      <c r="E1601" s="37" t="str">
        <v>M/S JINDAL ASSOCIATES</v>
      </c>
      <c r="F1601" s="37" t="str">
        <v>BIHAR</v>
      </c>
      <c r="G1601" s="37" t="str">
        <v>PATNA</v>
      </c>
      <c r="H1601" s="37">
        <v>0</v>
      </c>
      <c r="I1601" s="37" t="str">
        <v>KHARAKIA METALS PRIVATE LIMITED</v>
      </c>
      <c r="J1601" s="37" t="str">
        <v>Praveen Kumar</v>
      </c>
      <c r="K1601" s="37">
        <v>0</v>
      </c>
      <c r="L1601" s="37" t="str">
        <v>001J100000VnUoRIAV</v>
      </c>
      <c r="M1601" s="37" t="str">
        <v>East</v>
      </c>
      <c r="N1601" s="2">
        <v>800001</v>
      </c>
      <c r="O1601" s="2" t="str">
        <v>10AARPA4226H3Z5</v>
      </c>
      <c r="P1601" s="2">
        <v>9835025550</v>
      </c>
      <c r="Q1601" s="2" t="str">
        <v>Dec'25</v>
      </c>
      <c r="R1601" s="2">
        <v>2026</v>
      </c>
      <c r="S1601" s="1">
        <v>0</v>
      </c>
      <c r="T1601" s="2">
        <v>100</v>
      </c>
      <c r="U1601" s="1">
        <v>0.08</v>
      </c>
      <c r="V1601" s="1" t="str">
        <v>Challenger</v>
      </c>
      <c r="W1601" s="1">
        <v>0</v>
      </c>
      <c r="X1601" s="1">
        <v>0</v>
      </c>
      <c r="Y1601" s="1">
        <v>0</v>
      </c>
      <c r="Z1601" s="1">
        <v>0</v>
      </c>
      <c r="AA1601" s="1">
        <v>0</v>
      </c>
      <c r="AB1601" s="1">
        <v>0</v>
      </c>
      <c r="AC1601" s="1">
        <v>0</v>
      </c>
      <c r="AD1601" s="1">
        <v>0</v>
      </c>
      <c r="AE1601" s="1">
        <v>0</v>
      </c>
      <c r="AF1601" s="1">
        <v>0</v>
      </c>
      <c r="AG1601" s="1">
        <v>0</v>
      </c>
      <c r="AH1601" s="1">
        <v>0</v>
      </c>
      <c r="AI1601" s="1">
        <v>0</v>
      </c>
      <c r="AJ1601" s="1">
        <v>0</v>
      </c>
      <c r="AK1601" s="1">
        <v>0</v>
      </c>
      <c r="AL1601" s="1">
        <v>0</v>
      </c>
      <c r="AM1601" s="1">
        <v>0</v>
      </c>
      <c r="AN1601" s="1">
        <v>0</v>
      </c>
      <c r="AO1601" s="1">
        <v>0</v>
      </c>
      <c r="AP1601" s="1">
        <v>0</v>
      </c>
      <c r="AQ1601" s="14">
        <v>0</v>
      </c>
      <c r="AR1601" s="14">
        <v>0</v>
      </c>
      <c r="AS1601" s="14">
        <v>0</v>
      </c>
      <c r="AT1601" s="16">
        <v>6</v>
      </c>
      <c r="AU1601" s="16">
        <v>6</v>
      </c>
      <c r="AV1601" s="16">
        <v>12</v>
      </c>
      <c r="AW1601" s="16" t="str">
        <v/>
      </c>
      <c r="AX1601" s="10">
        <f t="shared" si="178"/>
        <v>24</v>
      </c>
      <c r="AY1601" s="10">
        <f t="shared" si="183"/>
        <v>0</v>
      </c>
      <c r="AZ1601" s="2" t="s">
        <v>119</v>
      </c>
      <c r="BA1601" s="10">
        <f t="shared" si="179"/>
        <v>0</v>
      </c>
      <c r="BB1601" s="36" t="s">
        <v>118</v>
      </c>
      <c r="BC1601" s="39" t="str">
        <f t="shared" si="180"/>
        <v/>
      </c>
      <c r="BD1601" s="16">
        <f t="shared" si="184"/>
        <v>24</v>
      </c>
      <c r="BE1601" s="10">
        <f t="shared" si="185"/>
        <v>0</v>
      </c>
      <c r="BF1601" s="12">
        <f t="shared" si="186"/>
        <v>1</v>
      </c>
      <c r="BG1601" s="12">
        <f t="shared" si="187"/>
        <v>0</v>
      </c>
      <c r="BH1601" s="9">
        <f t="shared" si="181"/>
        <v>24</v>
      </c>
      <c r="BI1601" s="39" t="str">
        <f t="shared" si="182"/>
        <v/>
      </c>
      <c r="BK1601" s="75"/>
    </row>
    <row r="1602" spans="1:63">
      <c r="A1602" s="2">
        <v>1599</v>
      </c>
      <c r="B1602" s="2">
        <v>0</v>
      </c>
      <c r="C1602" s="1">
        <v>0</v>
      </c>
      <c r="D1602" s="37" t="str">
        <v>001fw00000G1jBZAAZ</v>
      </c>
      <c r="E1602" s="37" t="str">
        <v>NAV DURGA TRADING</v>
      </c>
      <c r="F1602" s="37" t="str">
        <v>BIHAR</v>
      </c>
      <c r="G1602" s="37" t="str">
        <v>BEGUSARAI</v>
      </c>
      <c r="H1602" s="37">
        <v>0</v>
      </c>
      <c r="I1602" s="37" t="str">
        <v>KHARAKIA METALS PRIVATE LIMITED</v>
      </c>
      <c r="J1602" s="37" t="str">
        <v>Praveen Kumar</v>
      </c>
      <c r="K1602" s="37">
        <v>0</v>
      </c>
      <c r="L1602" s="37" t="str">
        <v>001J100000VnUoRIAV</v>
      </c>
      <c r="M1602" s="37" t="str">
        <v>East</v>
      </c>
      <c r="N1602" s="2">
        <v>848202</v>
      </c>
      <c r="O1602" s="2" t="str">
        <v>10EBOPK7453N1Z6</v>
      </c>
      <c r="P1602" s="2">
        <v>6209918643</v>
      </c>
      <c r="Q1602" s="2" t="str">
        <v>Dec'25</v>
      </c>
      <c r="R1602" s="2">
        <v>2026</v>
      </c>
      <c r="S1602" s="1">
        <v>0</v>
      </c>
      <c r="T1602" s="2">
        <v>40</v>
      </c>
      <c r="U1602" s="1">
        <v>0.1</v>
      </c>
      <c r="V1602" s="1" t="str">
        <v>Minor</v>
      </c>
      <c r="W1602" s="1">
        <v>0</v>
      </c>
      <c r="X1602" s="1">
        <v>0</v>
      </c>
      <c r="Y1602" s="1">
        <v>0</v>
      </c>
      <c r="Z1602" s="1">
        <v>0</v>
      </c>
      <c r="AA1602" s="1">
        <v>0</v>
      </c>
      <c r="AB1602" s="1">
        <v>0</v>
      </c>
      <c r="AC1602" s="1">
        <v>0</v>
      </c>
      <c r="AD1602" s="1">
        <v>0</v>
      </c>
      <c r="AE1602" s="1">
        <v>0</v>
      </c>
      <c r="AF1602" s="1">
        <v>0</v>
      </c>
      <c r="AG1602" s="1">
        <v>0</v>
      </c>
      <c r="AH1602" s="1">
        <v>0</v>
      </c>
      <c r="AI1602" s="1">
        <v>0</v>
      </c>
      <c r="AJ1602" s="1">
        <v>0</v>
      </c>
      <c r="AK1602" s="1">
        <v>0</v>
      </c>
      <c r="AL1602" s="1">
        <v>0</v>
      </c>
      <c r="AM1602" s="1">
        <v>0</v>
      </c>
      <c r="AN1602" s="1">
        <v>0</v>
      </c>
      <c r="AO1602" s="1">
        <v>0</v>
      </c>
      <c r="AP1602" s="1">
        <v>0</v>
      </c>
      <c r="AQ1602" s="14">
        <v>0</v>
      </c>
      <c r="AR1602" s="14">
        <v>0</v>
      </c>
      <c r="AS1602" s="14">
        <v>0</v>
      </c>
      <c r="AT1602" s="16">
        <v>6</v>
      </c>
      <c r="AU1602" s="16">
        <v>6</v>
      </c>
      <c r="AV1602" s="16">
        <v>0</v>
      </c>
      <c r="AW1602" s="16" t="str">
        <v/>
      </c>
      <c r="AX1602" s="10">
        <f t="shared" si="178"/>
        <v>12</v>
      </c>
      <c r="AY1602" s="10">
        <f t="shared" si="183"/>
        <v>0</v>
      </c>
      <c r="AZ1602" s="2" t="s">
        <v>119</v>
      </c>
      <c r="BA1602" s="10">
        <f t="shared" si="179"/>
        <v>0</v>
      </c>
      <c r="BB1602" s="36" t="s">
        <v>118</v>
      </c>
      <c r="BC1602" s="39" t="str">
        <f t="shared" si="180"/>
        <v/>
      </c>
      <c r="BD1602" s="16">
        <f t="shared" si="184"/>
        <v>12</v>
      </c>
      <c r="BE1602" s="10">
        <f t="shared" si="185"/>
        <v>0</v>
      </c>
      <c r="BF1602" s="12">
        <f t="shared" si="186"/>
        <v>1</v>
      </c>
      <c r="BG1602" s="12">
        <f t="shared" si="187"/>
        <v>0</v>
      </c>
      <c r="BH1602" s="9">
        <f t="shared" si="181"/>
        <v>12</v>
      </c>
      <c r="BI1602" s="39" t="str">
        <f t="shared" si="182"/>
        <v/>
      </c>
      <c r="BK1602" s="75"/>
    </row>
    <row r="1603" spans="1:63">
      <c r="A1603" s="2">
        <v>1600</v>
      </c>
      <c r="B1603" s="2">
        <v>0</v>
      </c>
      <c r="C1603" s="1">
        <v>0</v>
      </c>
      <c r="D1603" s="37" t="str">
        <v>001fw00000FsPbuAAF</v>
      </c>
      <c r="E1603" s="37" t="str">
        <v>M/S SHRIRAM SALES CORPORATION</v>
      </c>
      <c r="F1603" s="37" t="str">
        <v>MADHYA PRADESH</v>
      </c>
      <c r="G1603" s="37" t="str">
        <v>SHEOPUR</v>
      </c>
      <c r="H1603" s="37">
        <v>0</v>
      </c>
      <c r="I1603" s="37" t="str">
        <v>SHALIKA ENTERPRISES PRIVATE LIMITED</v>
      </c>
      <c r="J1603" s="37" t="str">
        <v>Sudhir Garg</v>
      </c>
      <c r="K1603" s="37">
        <v>0</v>
      </c>
      <c r="L1603" s="37" t="str">
        <v>001fw000003s8lGAAQ</v>
      </c>
      <c r="M1603" s="37" t="str">
        <v>North</v>
      </c>
      <c r="N1603" s="2">
        <v>476337</v>
      </c>
      <c r="O1603" s="2" t="str">
        <v>23AJBPA1441K1ZV</v>
      </c>
      <c r="P1603" s="2">
        <v>9753049850</v>
      </c>
      <c r="Q1603" s="2" t="str">
        <v>Dec'25</v>
      </c>
      <c r="R1603" s="2">
        <v>2026</v>
      </c>
      <c r="S1603" s="1">
        <v>0</v>
      </c>
      <c r="T1603" s="2" t="str">
        <v/>
      </c>
      <c r="U1603" s="1">
        <v>0</v>
      </c>
      <c r="V1603" s="1" t="str">
        <v>Potential Not updated</v>
      </c>
      <c r="W1603" s="1">
        <v>0</v>
      </c>
      <c r="X1603" s="1">
        <v>0</v>
      </c>
      <c r="Y1603" s="1">
        <v>0</v>
      </c>
      <c r="Z1603" s="1">
        <v>0</v>
      </c>
      <c r="AA1603" s="1">
        <v>0</v>
      </c>
      <c r="AB1603" s="1">
        <v>0</v>
      </c>
      <c r="AC1603" s="1">
        <v>0</v>
      </c>
      <c r="AD1603" s="1">
        <v>0</v>
      </c>
      <c r="AE1603" s="1">
        <v>0</v>
      </c>
      <c r="AF1603" s="1">
        <v>0</v>
      </c>
      <c r="AG1603" s="1">
        <v>0</v>
      </c>
      <c r="AH1603" s="1">
        <v>0</v>
      </c>
      <c r="AI1603" s="1">
        <v>0</v>
      </c>
      <c r="AJ1603" s="1">
        <v>0</v>
      </c>
      <c r="AK1603" s="1">
        <v>0</v>
      </c>
      <c r="AL1603" s="1">
        <v>0</v>
      </c>
      <c r="AM1603" s="1">
        <v>0</v>
      </c>
      <c r="AN1603" s="1">
        <v>0</v>
      </c>
      <c r="AO1603" s="1">
        <v>0</v>
      </c>
      <c r="AP1603" s="1">
        <v>0</v>
      </c>
      <c r="AQ1603" s="14">
        <v>0</v>
      </c>
      <c r="AR1603" s="14">
        <v>0</v>
      </c>
      <c r="AS1603" s="14">
        <v>0</v>
      </c>
      <c r="AT1603" s="14">
        <v>12.03</v>
      </c>
      <c r="AU1603" s="16">
        <v>0</v>
      </c>
      <c r="AV1603" s="16">
        <v>0</v>
      </c>
      <c r="AW1603" s="16" t="str">
        <v/>
      </c>
      <c r="AX1603" s="10">
        <f t="shared" ref="AX1603:AX1666" si="188">SUM(AL1603:AW1603)</f>
        <v>12.03</v>
      </c>
      <c r="AY1603" s="10">
        <f t="shared" ref="AY1603:AY1666" si="189">SUM(Z1603:AK1603)</f>
        <v>0</v>
      </c>
      <c r="AZ1603" s="2" t="s">
        <v>119</v>
      </c>
      <c r="BA1603" s="10">
        <f t="shared" si="179"/>
        <v>0</v>
      </c>
      <c r="BB1603" s="36" t="s">
        <v>118</v>
      </c>
      <c r="BC1603" s="39" t="str">
        <f t="shared" si="180"/>
        <v/>
      </c>
      <c r="BD1603" s="16">
        <f t="shared" si="184"/>
        <v>12.03</v>
      </c>
      <c r="BE1603" s="10">
        <f t="shared" si="185"/>
        <v>0</v>
      </c>
      <c r="BF1603" s="12">
        <f t="shared" si="186"/>
        <v>1</v>
      </c>
      <c r="BG1603" s="12">
        <f t="shared" si="187"/>
        <v>0</v>
      </c>
      <c r="BH1603" s="9">
        <f t="shared" si="181"/>
        <v>12.03</v>
      </c>
      <c r="BI1603" s="39" t="str">
        <f t="shared" si="182"/>
        <v/>
      </c>
      <c r="BK1603" s="75"/>
    </row>
    <row r="1604" spans="1:63">
      <c r="A1604" s="2">
        <v>1601</v>
      </c>
      <c r="B1604" s="2">
        <v>0</v>
      </c>
      <c r="C1604" s="1">
        <v>0</v>
      </c>
      <c r="D1604" s="37" t="str">
        <v>001J1000007oCleIAE</v>
      </c>
      <c r="E1604" s="37" t="str">
        <v>Vikas trading company</v>
      </c>
      <c r="F1604" s="37" t="str">
        <v>MADHYA PRADESH</v>
      </c>
      <c r="G1604" s="37" t="str">
        <v>SAGAR</v>
      </c>
      <c r="H1604" s="37" t="str">
        <v>Bina</v>
      </c>
      <c r="I1604" s="37" t="str">
        <v>Global Steel</v>
      </c>
      <c r="J1604" s="37" t="str">
        <v>Dharmendra Kumar Yadav</v>
      </c>
      <c r="K1604" s="37">
        <v>0</v>
      </c>
      <c r="L1604" s="37" t="str">
        <v>C13471</v>
      </c>
      <c r="M1604" s="37" t="str">
        <v>Central</v>
      </c>
      <c r="N1604" s="2">
        <v>470113</v>
      </c>
      <c r="O1604" s="2" t="str">
        <v>23ABZPJ8362L1ZT</v>
      </c>
      <c r="P1604" s="2">
        <v>9479395151</v>
      </c>
      <c r="Q1604" s="2" t="str">
        <v>Dec'25</v>
      </c>
      <c r="R1604" s="2">
        <v>2026</v>
      </c>
      <c r="S1604" s="1">
        <v>0</v>
      </c>
      <c r="T1604" s="2">
        <v>100</v>
      </c>
      <c r="U1604" s="1">
        <v>3.9399999999999998E-2</v>
      </c>
      <c r="V1604" s="1" t="str">
        <v>Challenger</v>
      </c>
      <c r="W1604" s="1">
        <v>0</v>
      </c>
      <c r="X1604" s="1">
        <v>0</v>
      </c>
      <c r="Y1604" s="1">
        <v>0</v>
      </c>
      <c r="Z1604" s="1">
        <v>0</v>
      </c>
      <c r="AA1604" s="1">
        <v>0</v>
      </c>
      <c r="AB1604" s="1">
        <v>0</v>
      </c>
      <c r="AC1604" s="1">
        <v>0</v>
      </c>
      <c r="AD1604" s="1">
        <v>0</v>
      </c>
      <c r="AE1604" s="1">
        <v>0</v>
      </c>
      <c r="AF1604" s="1">
        <v>0</v>
      </c>
      <c r="AG1604" s="1">
        <v>0</v>
      </c>
      <c r="AH1604" s="1">
        <v>0</v>
      </c>
      <c r="AI1604" s="1">
        <v>0</v>
      </c>
      <c r="AJ1604" s="1">
        <v>0</v>
      </c>
      <c r="AK1604" s="1">
        <v>0</v>
      </c>
      <c r="AL1604" s="1">
        <v>0</v>
      </c>
      <c r="AM1604" s="1">
        <v>0</v>
      </c>
      <c r="AN1604" s="1">
        <v>0</v>
      </c>
      <c r="AO1604" s="1">
        <v>0</v>
      </c>
      <c r="AP1604" s="1">
        <v>0</v>
      </c>
      <c r="AQ1604" s="14">
        <v>0</v>
      </c>
      <c r="AR1604" s="14">
        <v>0</v>
      </c>
      <c r="AS1604" s="14">
        <v>0</v>
      </c>
      <c r="AT1604" s="14">
        <v>11.82</v>
      </c>
      <c r="AU1604" s="16">
        <v>0</v>
      </c>
      <c r="AV1604" s="16">
        <v>0</v>
      </c>
      <c r="AW1604" s="16" t="str">
        <v/>
      </c>
      <c r="AX1604" s="10">
        <f t="shared" si="188"/>
        <v>11.82</v>
      </c>
      <c r="AY1604" s="10">
        <f t="shared" si="189"/>
        <v>0</v>
      </c>
      <c r="AZ1604" s="2" t="s">
        <v>119</v>
      </c>
      <c r="BA1604" s="10">
        <f t="shared" si="179"/>
        <v>0</v>
      </c>
      <c r="BB1604" s="36" t="s">
        <v>118</v>
      </c>
      <c r="BC1604" s="39" t="str">
        <f t="shared" si="180"/>
        <v/>
      </c>
      <c r="BD1604" s="16">
        <f t="shared" si="184"/>
        <v>11.82</v>
      </c>
      <c r="BE1604" s="10">
        <f t="shared" si="185"/>
        <v>0</v>
      </c>
      <c r="BF1604" s="12">
        <f t="shared" si="186"/>
        <v>1</v>
      </c>
      <c r="BG1604" s="12">
        <f t="shared" si="187"/>
        <v>0</v>
      </c>
      <c r="BH1604" s="9">
        <f t="shared" si="181"/>
        <v>11.82</v>
      </c>
      <c r="BI1604" s="39" t="str">
        <f t="shared" si="182"/>
        <v/>
      </c>
      <c r="BK1604" s="75"/>
    </row>
    <row r="1605" spans="1:63">
      <c r="A1605" s="2">
        <v>1602</v>
      </c>
      <c r="B1605" s="2">
        <v>0</v>
      </c>
      <c r="C1605" s="1">
        <v>0</v>
      </c>
      <c r="D1605" s="37" t="str">
        <v>001fw000007uzMgAAI</v>
      </c>
      <c r="E1605" s="37" t="str">
        <v>L K STEEL</v>
      </c>
      <c r="F1605" s="37" t="str">
        <v>WEST BENGAL</v>
      </c>
      <c r="G1605" s="37" t="str">
        <v>DINAJPUR UTTAR</v>
      </c>
      <c r="H1605" s="37">
        <v>0</v>
      </c>
      <c r="I1605" s="37" t="str">
        <v>MAHESHWARI TRADERS</v>
      </c>
      <c r="J1605" s="37" t="str">
        <v>Partha Mondal</v>
      </c>
      <c r="K1605" s="37">
        <v>0</v>
      </c>
      <c r="L1605" s="37" t="str">
        <v>001J100000Vo7AiIAJ</v>
      </c>
      <c r="M1605" s="37" t="str">
        <v>East</v>
      </c>
      <c r="N1605" s="2">
        <v>733209</v>
      </c>
      <c r="O1605" s="2" t="str">
        <v>19AWZPM4453A1Z5</v>
      </c>
      <c r="P1605" s="2">
        <v>9932394509</v>
      </c>
      <c r="Q1605" s="2" t="str">
        <v>Dec'25</v>
      </c>
      <c r="R1605" s="2">
        <v>2026</v>
      </c>
      <c r="S1605" s="1">
        <v>0</v>
      </c>
      <c r="T1605" s="2">
        <v>35</v>
      </c>
      <c r="U1605" s="1">
        <v>0.71352380952380956</v>
      </c>
      <c r="V1605" s="1" t="str">
        <v>Friendly</v>
      </c>
      <c r="W1605" s="1">
        <v>0</v>
      </c>
      <c r="X1605" s="1">
        <v>0</v>
      </c>
      <c r="Y1605" s="1">
        <v>0</v>
      </c>
      <c r="Z1605" s="1">
        <v>0</v>
      </c>
      <c r="AA1605" s="1">
        <v>0</v>
      </c>
      <c r="AB1605" s="1">
        <v>0</v>
      </c>
      <c r="AC1605" s="1">
        <v>0</v>
      </c>
      <c r="AD1605" s="1">
        <v>0</v>
      </c>
      <c r="AE1605" s="1">
        <v>0</v>
      </c>
      <c r="AF1605" s="1">
        <v>0</v>
      </c>
      <c r="AG1605" s="1">
        <v>0</v>
      </c>
      <c r="AH1605" s="1">
        <v>0</v>
      </c>
      <c r="AI1605" s="1">
        <v>0</v>
      </c>
      <c r="AJ1605" s="1">
        <v>0</v>
      </c>
      <c r="AK1605" s="1">
        <v>0</v>
      </c>
      <c r="AL1605" s="1">
        <v>0</v>
      </c>
      <c r="AM1605" s="1">
        <v>0</v>
      </c>
      <c r="AN1605" s="1">
        <v>0</v>
      </c>
      <c r="AO1605" s="1">
        <v>0</v>
      </c>
      <c r="AP1605" s="1">
        <v>0</v>
      </c>
      <c r="AQ1605" s="14">
        <v>0</v>
      </c>
      <c r="AR1605" s="14">
        <v>0</v>
      </c>
      <c r="AS1605" s="14">
        <v>0</v>
      </c>
      <c r="AT1605" s="14">
        <v>24.98</v>
      </c>
      <c r="AU1605" s="16">
        <v>25</v>
      </c>
      <c r="AV1605" s="16">
        <v>24.94</v>
      </c>
      <c r="AW1605" s="16">
        <v>10</v>
      </c>
      <c r="AX1605" s="10">
        <f t="shared" si="188"/>
        <v>84.92</v>
      </c>
      <c r="AY1605" s="10">
        <f t="shared" si="189"/>
        <v>0</v>
      </c>
      <c r="AZ1605" s="2" t="s">
        <v>119</v>
      </c>
      <c r="BA1605" s="10">
        <f t="shared" ref="BA1605:BA1668" si="190">AVERAGE(AL1605:AQ1605)</f>
        <v>0</v>
      </c>
      <c r="BB1605" s="36" t="s">
        <v>118</v>
      </c>
      <c r="BC1605" s="39" t="str">
        <f t="shared" ref="BC1605:BC1668" si="191">IF(AZ1605="Yes","",IF(AX1605&gt;1250,"E",IF(AX1605&gt;750,"D",
IF(AX1605&gt;=500,"C",
IF(AX1605&gt;=300,"B",
IF(AX1605&gt;=200,"A",
""))))))</f>
        <v/>
      </c>
      <c r="BD1605" s="16">
        <f t="shared" si="184"/>
        <v>84.92</v>
      </c>
      <c r="BE1605" s="10">
        <f t="shared" si="185"/>
        <v>0</v>
      </c>
      <c r="BF1605" s="12">
        <f t="shared" si="186"/>
        <v>1</v>
      </c>
      <c r="BG1605" s="12">
        <f t="shared" si="187"/>
        <v>0</v>
      </c>
      <c r="BH1605" s="9">
        <f t="shared" ref="BH1605:BH1668" si="192">SUM(AL1605:AW1605)</f>
        <v>84.92</v>
      </c>
      <c r="BI1605" s="39" t="str">
        <f t="shared" ref="BI1605:BI1668" si="193">IF(AZ1605="Yes","",IF(BH1605&gt;=1250,"E",IF(BH1605&gt;=750,"D",
IF(BH1605&gt;=500,"C",
IF(BH1605&gt;=300,"B",
IF(BH1605&gt;=200,"A",
""))))))</f>
        <v/>
      </c>
      <c r="BK1605" s="75"/>
    </row>
    <row r="1606" spans="1:63">
      <c r="A1606" s="2">
        <v>1603</v>
      </c>
      <c r="B1606" s="2">
        <v>0</v>
      </c>
      <c r="C1606" s="1">
        <v>0</v>
      </c>
      <c r="D1606" s="37" t="str">
        <v>001fw000008xXWQAA2</v>
      </c>
      <c r="E1606" s="37" t="str">
        <v>KAMTANATH TRADING COMPANY</v>
      </c>
      <c r="F1606" s="37" t="str">
        <v>MADHYA PRADESH</v>
      </c>
      <c r="G1606" s="37" t="str">
        <v>MORENA</v>
      </c>
      <c r="H1606" s="37">
        <v>0</v>
      </c>
      <c r="I1606" s="37" t="str">
        <v>SHALIKA ENTERPRISES PRIVATE LIMITED</v>
      </c>
      <c r="J1606" s="37" t="str">
        <v>Swapnil Dahayat</v>
      </c>
      <c r="K1606" s="37">
        <v>0</v>
      </c>
      <c r="L1606" s="37" t="str">
        <v>001fw000003s8lGAAQ</v>
      </c>
      <c r="M1606" s="37" t="str">
        <v>North</v>
      </c>
      <c r="N1606" s="2">
        <v>476001</v>
      </c>
      <c r="O1606" s="2" t="str">
        <v>23BBJPM4710Q2ZC</v>
      </c>
      <c r="P1606" s="2">
        <v>9300831093</v>
      </c>
      <c r="Q1606" s="2" t="str">
        <v>Dec'25</v>
      </c>
      <c r="R1606" s="2">
        <v>2026</v>
      </c>
      <c r="S1606" s="1">
        <v>0</v>
      </c>
      <c r="T1606" s="2">
        <v>80</v>
      </c>
      <c r="U1606" s="1">
        <v>0.13850000000000001</v>
      </c>
      <c r="V1606" s="1" t="str">
        <v>Star</v>
      </c>
      <c r="W1606" s="1">
        <v>0</v>
      </c>
      <c r="X1606" s="1">
        <v>0</v>
      </c>
      <c r="Y1606" s="1">
        <v>0</v>
      </c>
      <c r="Z1606" s="1">
        <v>0</v>
      </c>
      <c r="AA1606" s="1">
        <v>0</v>
      </c>
      <c r="AB1606" s="1">
        <v>0</v>
      </c>
      <c r="AC1606" s="1">
        <v>0</v>
      </c>
      <c r="AD1606" s="1">
        <v>0</v>
      </c>
      <c r="AE1606" s="1">
        <v>0</v>
      </c>
      <c r="AF1606" s="1">
        <v>0</v>
      </c>
      <c r="AG1606" s="1">
        <v>0</v>
      </c>
      <c r="AH1606" s="1">
        <v>0</v>
      </c>
      <c r="AI1606" s="1">
        <v>0</v>
      </c>
      <c r="AJ1606" s="1">
        <v>0</v>
      </c>
      <c r="AK1606" s="1">
        <v>0</v>
      </c>
      <c r="AL1606" s="1">
        <v>0</v>
      </c>
      <c r="AM1606" s="1">
        <v>0</v>
      </c>
      <c r="AN1606" s="1">
        <v>0</v>
      </c>
      <c r="AO1606" s="1">
        <v>0</v>
      </c>
      <c r="AP1606" s="1">
        <v>0</v>
      </c>
      <c r="AQ1606" s="14">
        <v>0</v>
      </c>
      <c r="AR1606" s="14">
        <v>0</v>
      </c>
      <c r="AS1606" s="14">
        <v>0</v>
      </c>
      <c r="AT1606" s="14">
        <v>33.24</v>
      </c>
      <c r="AU1606" s="16">
        <v>0</v>
      </c>
      <c r="AV1606" s="16">
        <v>0</v>
      </c>
      <c r="AW1606" s="16" t="str">
        <v/>
      </c>
      <c r="AX1606" s="10">
        <f t="shared" si="188"/>
        <v>33.24</v>
      </c>
      <c r="AY1606" s="10">
        <f t="shared" si="189"/>
        <v>0</v>
      </c>
      <c r="AZ1606" s="2" t="s">
        <v>119</v>
      </c>
      <c r="BA1606" s="10">
        <f t="shared" si="190"/>
        <v>0</v>
      </c>
      <c r="BB1606" s="36" t="s">
        <v>118</v>
      </c>
      <c r="BC1606" s="39" t="str">
        <f t="shared" si="191"/>
        <v/>
      </c>
      <c r="BD1606" s="16">
        <f t="shared" si="184"/>
        <v>33.24</v>
      </c>
      <c r="BE1606" s="10">
        <f t="shared" si="185"/>
        <v>0</v>
      </c>
      <c r="BF1606" s="12">
        <f t="shared" si="186"/>
        <v>1</v>
      </c>
      <c r="BG1606" s="12">
        <f t="shared" si="187"/>
        <v>0</v>
      </c>
      <c r="BH1606" s="9">
        <f t="shared" si="192"/>
        <v>33.24</v>
      </c>
      <c r="BI1606" s="39" t="str">
        <f t="shared" si="193"/>
        <v/>
      </c>
      <c r="BK1606" s="75"/>
    </row>
    <row r="1607" spans="1:63">
      <c r="A1607" s="2">
        <v>1604</v>
      </c>
      <c r="B1607" s="2">
        <v>0</v>
      </c>
      <c r="C1607" s="1">
        <v>0</v>
      </c>
      <c r="D1607" s="37" t="str">
        <v>001fw00000G3tYEAAZ</v>
      </c>
      <c r="E1607" s="37" t="str">
        <v>ANANT STEELS</v>
      </c>
      <c r="F1607" s="37" t="str">
        <v>RAJASTHAN</v>
      </c>
      <c r="G1607" s="37" t="str">
        <v>DAUSA</v>
      </c>
      <c r="H1607" s="37">
        <v>0</v>
      </c>
      <c r="I1607" s="37" t="str">
        <v>Swastik Tradevision Pvt. Ltd.</v>
      </c>
      <c r="J1607" s="37" t="str">
        <v>Ravi Kumar Kulmi</v>
      </c>
      <c r="K1607" s="37">
        <v>0</v>
      </c>
      <c r="L1607" s="37" t="str">
        <v>C12822</v>
      </c>
      <c r="M1607" s="37" t="str">
        <v>North</v>
      </c>
      <c r="N1607" s="2">
        <v>303303</v>
      </c>
      <c r="O1607" s="2" t="str">
        <v>08ACMFA0892N1ZT</v>
      </c>
      <c r="P1607" s="2">
        <v>7297019466</v>
      </c>
      <c r="Q1607" s="2" t="str">
        <v>Dec'25</v>
      </c>
      <c r="R1607" s="2">
        <v>2026</v>
      </c>
      <c r="S1607" s="1">
        <v>0</v>
      </c>
      <c r="T1607" s="2">
        <v>50</v>
      </c>
      <c r="U1607" s="1">
        <v>0.13299999999999998</v>
      </c>
      <c r="V1607" s="1" t="str">
        <v>Friendly</v>
      </c>
      <c r="W1607" s="1">
        <v>0</v>
      </c>
      <c r="X1607" s="1">
        <v>0</v>
      </c>
      <c r="Y1607" s="1">
        <v>0</v>
      </c>
      <c r="Z1607" s="1">
        <v>0</v>
      </c>
      <c r="AA1607" s="1">
        <v>0</v>
      </c>
      <c r="AB1607" s="1">
        <v>0</v>
      </c>
      <c r="AC1607" s="1">
        <v>0</v>
      </c>
      <c r="AD1607" s="1">
        <v>0</v>
      </c>
      <c r="AE1607" s="1">
        <v>0</v>
      </c>
      <c r="AF1607" s="1">
        <v>0</v>
      </c>
      <c r="AG1607" s="1">
        <v>0</v>
      </c>
      <c r="AH1607" s="1">
        <v>0</v>
      </c>
      <c r="AI1607" s="1">
        <v>0</v>
      </c>
      <c r="AJ1607" s="1">
        <v>0</v>
      </c>
      <c r="AK1607" s="1">
        <v>0</v>
      </c>
      <c r="AL1607" s="1">
        <v>0</v>
      </c>
      <c r="AM1607" s="1">
        <v>0</v>
      </c>
      <c r="AN1607" s="1">
        <v>0</v>
      </c>
      <c r="AO1607" s="1">
        <v>0</v>
      </c>
      <c r="AP1607" s="1">
        <v>0</v>
      </c>
      <c r="AQ1607" s="14">
        <v>0</v>
      </c>
      <c r="AR1607" s="14">
        <v>0</v>
      </c>
      <c r="AS1607" s="14">
        <v>0</v>
      </c>
      <c r="AT1607" s="14">
        <v>19.95</v>
      </c>
      <c r="AU1607" s="16">
        <v>0</v>
      </c>
      <c r="AV1607" s="16">
        <v>0</v>
      </c>
      <c r="AW1607" s="16" t="str">
        <v/>
      </c>
      <c r="AX1607" s="10">
        <f t="shared" si="188"/>
        <v>19.95</v>
      </c>
      <c r="AY1607" s="10">
        <f t="shared" si="189"/>
        <v>0</v>
      </c>
      <c r="AZ1607" s="2" t="s">
        <v>119</v>
      </c>
      <c r="BA1607" s="10">
        <f t="shared" si="190"/>
        <v>0</v>
      </c>
      <c r="BB1607" s="36" t="s">
        <v>118</v>
      </c>
      <c r="BC1607" s="39" t="str">
        <f t="shared" si="191"/>
        <v/>
      </c>
      <c r="BD1607" s="16">
        <f t="shared" si="184"/>
        <v>19.95</v>
      </c>
      <c r="BE1607" s="10">
        <f t="shared" si="185"/>
        <v>0</v>
      </c>
      <c r="BF1607" s="12">
        <f t="shared" si="186"/>
        <v>1</v>
      </c>
      <c r="BG1607" s="12">
        <f t="shared" si="187"/>
        <v>0</v>
      </c>
      <c r="BH1607" s="9">
        <f t="shared" si="192"/>
        <v>19.95</v>
      </c>
      <c r="BI1607" s="39" t="str">
        <f t="shared" si="193"/>
        <v/>
      </c>
      <c r="BK1607" s="75"/>
    </row>
    <row r="1608" spans="1:63">
      <c r="A1608" s="2">
        <v>1605</v>
      </c>
      <c r="B1608" s="2">
        <v>0</v>
      </c>
      <c r="C1608" s="1">
        <v>0</v>
      </c>
      <c r="D1608" s="37" t="str">
        <v>0015g00001UBHc1AAH</v>
      </c>
      <c r="E1608" s="37" t="str">
        <v>M/s. Garg Buildng Store</v>
      </c>
      <c r="F1608" s="37" t="str">
        <v>Uttar Pradesh</v>
      </c>
      <c r="G1608" s="37" t="str">
        <v>Bulandshahr</v>
      </c>
      <c r="H1608" s="37">
        <v>0</v>
      </c>
      <c r="I1608" s="37" t="str">
        <v>SHASHI STEELS CORPORATION</v>
      </c>
      <c r="J1608" s="37" t="str">
        <v>Abhijeet Biswas</v>
      </c>
      <c r="K1608" s="37">
        <v>0</v>
      </c>
      <c r="L1608" s="37" t="str">
        <v>C12816</v>
      </c>
      <c r="M1608" s="37" t="str">
        <v>North</v>
      </c>
      <c r="N1608" s="2">
        <v>245401</v>
      </c>
      <c r="O1608" s="2">
        <v>0</v>
      </c>
      <c r="P1608" s="2">
        <v>9837429641</v>
      </c>
      <c r="Q1608" s="2" t="str">
        <v>Dec'25</v>
      </c>
      <c r="R1608" s="2">
        <v>2026</v>
      </c>
      <c r="S1608" s="1">
        <v>0</v>
      </c>
      <c r="T1608" s="2" t="str">
        <v/>
      </c>
      <c r="U1608" s="1">
        <v>0</v>
      </c>
      <c r="V1608" s="1" t="str">
        <v>Potential Not updated</v>
      </c>
      <c r="W1608" s="1">
        <v>0</v>
      </c>
      <c r="X1608" s="1">
        <v>0</v>
      </c>
      <c r="Y1608" s="1">
        <v>0</v>
      </c>
      <c r="Z1608" s="1">
        <v>0</v>
      </c>
      <c r="AA1608" s="1">
        <v>0</v>
      </c>
      <c r="AB1608" s="1">
        <v>0</v>
      </c>
      <c r="AC1608" s="1">
        <v>0</v>
      </c>
      <c r="AD1608" s="1">
        <v>0</v>
      </c>
      <c r="AE1608" s="1">
        <v>0</v>
      </c>
      <c r="AF1608" s="1">
        <v>0</v>
      </c>
      <c r="AG1608" s="1">
        <v>0</v>
      </c>
      <c r="AH1608" s="1">
        <v>0</v>
      </c>
      <c r="AI1608" s="1">
        <v>0</v>
      </c>
      <c r="AJ1608" s="1">
        <v>0</v>
      </c>
      <c r="AK1608" s="1">
        <v>0</v>
      </c>
      <c r="AL1608" s="1">
        <v>0</v>
      </c>
      <c r="AM1608" s="1">
        <v>0</v>
      </c>
      <c r="AN1608" s="1">
        <v>0</v>
      </c>
      <c r="AO1608" s="1">
        <v>0</v>
      </c>
      <c r="AP1608" s="1">
        <v>0</v>
      </c>
      <c r="AQ1608" s="14">
        <v>0</v>
      </c>
      <c r="AR1608" s="14">
        <v>0</v>
      </c>
      <c r="AS1608" s="14">
        <v>0</v>
      </c>
      <c r="AT1608" s="14">
        <v>4</v>
      </c>
      <c r="AU1608" s="16">
        <v>0</v>
      </c>
      <c r="AV1608" s="16">
        <v>0</v>
      </c>
      <c r="AW1608" s="16" t="str">
        <v/>
      </c>
      <c r="AX1608" s="10">
        <f t="shared" si="188"/>
        <v>4</v>
      </c>
      <c r="AY1608" s="10">
        <f t="shared" si="189"/>
        <v>0</v>
      </c>
      <c r="AZ1608" s="2" t="s">
        <v>119</v>
      </c>
      <c r="BA1608" s="10">
        <f t="shared" si="190"/>
        <v>0</v>
      </c>
      <c r="BB1608" s="36" t="s">
        <v>118</v>
      </c>
      <c r="BC1608" s="39" t="str">
        <f t="shared" si="191"/>
        <v/>
      </c>
      <c r="BD1608" s="16">
        <f t="shared" si="184"/>
        <v>4</v>
      </c>
      <c r="BE1608" s="10">
        <f t="shared" si="185"/>
        <v>0</v>
      </c>
      <c r="BF1608" s="12">
        <f t="shared" si="186"/>
        <v>1</v>
      </c>
      <c r="BG1608" s="12">
        <f t="shared" si="187"/>
        <v>0</v>
      </c>
      <c r="BH1608" s="9">
        <f t="shared" si="192"/>
        <v>4</v>
      </c>
      <c r="BI1608" s="39" t="str">
        <f t="shared" si="193"/>
        <v/>
      </c>
      <c r="BK1608" s="75"/>
    </row>
    <row r="1609" spans="1:63">
      <c r="A1609" s="2">
        <v>1606</v>
      </c>
      <c r="B1609" s="2">
        <v>0</v>
      </c>
      <c r="C1609" s="1">
        <v>0</v>
      </c>
      <c r="D1609" s="37" t="str">
        <v>0015g00001Y4AzWAAV</v>
      </c>
      <c r="E1609" s="37" t="str">
        <v>Lead - 9910039406</v>
      </c>
      <c r="F1609" s="37" t="str">
        <v>DELHI</v>
      </c>
      <c r="G1609" s="37" t="str">
        <v>WEST</v>
      </c>
      <c r="H1609" s="37" t="str">
        <v>Dwarka</v>
      </c>
      <c r="I1609" s="37" t="str">
        <v>MAHENDRA STEELS</v>
      </c>
      <c r="J1609" s="37" t="str">
        <v>Aman kumar</v>
      </c>
      <c r="K1609" s="37">
        <v>0</v>
      </c>
      <c r="L1609" s="37" t="str">
        <v>C12832</v>
      </c>
      <c r="M1609" s="37" t="str">
        <v>North</v>
      </c>
      <c r="N1609" s="2">
        <v>110059</v>
      </c>
      <c r="O1609" s="2">
        <v>0</v>
      </c>
      <c r="P1609" s="2">
        <v>0</v>
      </c>
      <c r="Q1609" s="2" t="str">
        <v>Dec'25</v>
      </c>
      <c r="R1609" s="2">
        <v>2026</v>
      </c>
      <c r="S1609" s="1">
        <v>0</v>
      </c>
      <c r="T1609" s="2">
        <v>80</v>
      </c>
      <c r="U1609" s="1">
        <v>1.2500000000000001E-2</v>
      </c>
      <c r="V1609" s="1" t="str">
        <v>Challenger</v>
      </c>
      <c r="W1609" s="1">
        <v>0</v>
      </c>
      <c r="X1609" s="1">
        <v>0</v>
      </c>
      <c r="Y1609" s="1">
        <v>0</v>
      </c>
      <c r="Z1609" s="1">
        <v>0</v>
      </c>
      <c r="AA1609" s="1">
        <v>0</v>
      </c>
      <c r="AB1609" s="1">
        <v>0</v>
      </c>
      <c r="AC1609" s="1">
        <v>0</v>
      </c>
      <c r="AD1609" s="1">
        <v>0</v>
      </c>
      <c r="AE1609" s="1">
        <v>0</v>
      </c>
      <c r="AF1609" s="1">
        <v>0</v>
      </c>
      <c r="AG1609" s="1">
        <v>0</v>
      </c>
      <c r="AH1609" s="1">
        <v>0</v>
      </c>
      <c r="AI1609" s="1">
        <v>0</v>
      </c>
      <c r="AJ1609" s="1">
        <v>0</v>
      </c>
      <c r="AK1609" s="1">
        <v>0</v>
      </c>
      <c r="AL1609" s="1">
        <v>0</v>
      </c>
      <c r="AM1609" s="1">
        <v>0</v>
      </c>
      <c r="AN1609" s="1">
        <v>0</v>
      </c>
      <c r="AO1609" s="1">
        <v>0</v>
      </c>
      <c r="AP1609" s="1">
        <v>0</v>
      </c>
      <c r="AQ1609" s="14">
        <v>0</v>
      </c>
      <c r="AR1609" s="14">
        <v>0</v>
      </c>
      <c r="AS1609" s="14">
        <v>0</v>
      </c>
      <c r="AT1609" s="14">
        <v>3</v>
      </c>
      <c r="AU1609" s="16">
        <v>0</v>
      </c>
      <c r="AV1609" s="16">
        <v>0</v>
      </c>
      <c r="AW1609" s="16" t="str">
        <v/>
      </c>
      <c r="AX1609" s="10">
        <f t="shared" si="188"/>
        <v>3</v>
      </c>
      <c r="AY1609" s="10">
        <f t="shared" si="189"/>
        <v>0</v>
      </c>
      <c r="AZ1609" s="2" t="s">
        <v>119</v>
      </c>
      <c r="BA1609" s="10">
        <f t="shared" si="190"/>
        <v>0</v>
      </c>
      <c r="BB1609" s="36" t="s">
        <v>118</v>
      </c>
      <c r="BC1609" s="39" t="str">
        <f t="shared" si="191"/>
        <v/>
      </c>
      <c r="BD1609" s="16">
        <f t="shared" si="184"/>
        <v>3</v>
      </c>
      <c r="BE1609" s="10">
        <f t="shared" si="185"/>
        <v>0</v>
      </c>
      <c r="BF1609" s="12">
        <f t="shared" si="186"/>
        <v>1</v>
      </c>
      <c r="BG1609" s="12">
        <f t="shared" si="187"/>
        <v>0</v>
      </c>
      <c r="BH1609" s="9">
        <f t="shared" si="192"/>
        <v>3</v>
      </c>
      <c r="BI1609" s="39" t="str">
        <f t="shared" si="193"/>
        <v/>
      </c>
      <c r="BK1609" s="75"/>
    </row>
    <row r="1610" spans="1:63">
      <c r="A1610" s="2">
        <v>1607</v>
      </c>
      <c r="B1610" s="2">
        <v>0</v>
      </c>
      <c r="C1610" s="1">
        <v>0</v>
      </c>
      <c r="D1610" s="37" t="str">
        <v>0015g00001dJWExAAO</v>
      </c>
      <c r="E1610" s="37" t="str">
        <v>Lakhiram Jaikishan Dass</v>
      </c>
      <c r="F1610" s="37" t="str">
        <v>DELHI</v>
      </c>
      <c r="G1610" s="37" t="str">
        <v>NORTH WEST</v>
      </c>
      <c r="H1610" s="37">
        <v>0</v>
      </c>
      <c r="I1610" s="37" t="str">
        <v>MAHENDRA STEELS</v>
      </c>
      <c r="J1610" s="37" t="str">
        <v>Aman kumar</v>
      </c>
      <c r="K1610" s="37">
        <v>0</v>
      </c>
      <c r="L1610" s="37" t="str">
        <v>C12832</v>
      </c>
      <c r="M1610" s="37" t="str">
        <v>North</v>
      </c>
      <c r="N1610" s="2">
        <v>110040</v>
      </c>
      <c r="O1610" s="2" t="str">
        <v>07ajapr7263h1z0</v>
      </c>
      <c r="P1610" s="2">
        <v>9891409610</v>
      </c>
      <c r="Q1610" s="2" t="str">
        <v>Dec'25</v>
      </c>
      <c r="R1610" s="2">
        <v>2026</v>
      </c>
      <c r="S1610" s="1">
        <v>0</v>
      </c>
      <c r="T1610" s="2" t="str">
        <v/>
      </c>
      <c r="U1610" s="1">
        <v>0</v>
      </c>
      <c r="V1610" s="1" t="str">
        <v>Potential Not updated</v>
      </c>
      <c r="W1610" s="1">
        <v>0</v>
      </c>
      <c r="X1610" s="1">
        <v>0</v>
      </c>
      <c r="Y1610" s="1">
        <v>0</v>
      </c>
      <c r="Z1610" s="1">
        <v>0</v>
      </c>
      <c r="AA1610" s="1">
        <v>0</v>
      </c>
      <c r="AB1610" s="1">
        <v>0</v>
      </c>
      <c r="AC1610" s="1">
        <v>0</v>
      </c>
      <c r="AD1610" s="1">
        <v>0</v>
      </c>
      <c r="AE1610" s="1">
        <v>0</v>
      </c>
      <c r="AF1610" s="1">
        <v>0</v>
      </c>
      <c r="AG1610" s="1">
        <v>0</v>
      </c>
      <c r="AH1610" s="1">
        <v>0</v>
      </c>
      <c r="AI1610" s="1">
        <v>0</v>
      </c>
      <c r="AJ1610" s="1">
        <v>0</v>
      </c>
      <c r="AK1610" s="1">
        <v>0</v>
      </c>
      <c r="AL1610" s="1">
        <v>0</v>
      </c>
      <c r="AM1610" s="1">
        <v>0</v>
      </c>
      <c r="AN1610" s="1">
        <v>0</v>
      </c>
      <c r="AO1610" s="1">
        <v>0</v>
      </c>
      <c r="AP1610" s="1">
        <v>0</v>
      </c>
      <c r="AQ1610" s="14">
        <v>0</v>
      </c>
      <c r="AR1610" s="14">
        <v>0</v>
      </c>
      <c r="AS1610" s="14">
        <v>0</v>
      </c>
      <c r="AT1610" s="14">
        <v>5</v>
      </c>
      <c r="AU1610" s="16">
        <v>0</v>
      </c>
      <c r="AV1610" s="16">
        <v>0</v>
      </c>
      <c r="AW1610" s="16" t="str">
        <v/>
      </c>
      <c r="AX1610" s="10">
        <f t="shared" si="188"/>
        <v>5</v>
      </c>
      <c r="AY1610" s="10">
        <f t="shared" si="189"/>
        <v>0</v>
      </c>
      <c r="AZ1610" s="2" t="s">
        <v>119</v>
      </c>
      <c r="BA1610" s="10">
        <f t="shared" si="190"/>
        <v>0</v>
      </c>
      <c r="BB1610" s="36" t="s">
        <v>118</v>
      </c>
      <c r="BC1610" s="39" t="str">
        <f t="shared" si="191"/>
        <v/>
      </c>
      <c r="BD1610" s="16">
        <f t="shared" si="184"/>
        <v>5</v>
      </c>
      <c r="BE1610" s="10">
        <f t="shared" si="185"/>
        <v>0</v>
      </c>
      <c r="BF1610" s="12">
        <f t="shared" si="186"/>
        <v>1</v>
      </c>
      <c r="BG1610" s="12">
        <f t="shared" si="187"/>
        <v>0</v>
      </c>
      <c r="BH1610" s="9">
        <f t="shared" si="192"/>
        <v>5</v>
      </c>
      <c r="BI1610" s="39" t="str">
        <f t="shared" si="193"/>
        <v/>
      </c>
      <c r="BK1610" s="75"/>
    </row>
    <row r="1611" spans="1:63">
      <c r="A1611" s="2">
        <v>1608</v>
      </c>
      <c r="B1611" s="2">
        <v>0</v>
      </c>
      <c r="C1611" s="1">
        <v>0</v>
      </c>
      <c r="D1611" s="37" t="str">
        <v>001fw00000G8mxYAAR</v>
      </c>
      <c r="E1611" s="37" t="str">
        <v>SHREE RAJESHWAR BUILDING MATERIAL BAGODA</v>
      </c>
      <c r="F1611" s="37" t="str">
        <v>RAJASTHAN</v>
      </c>
      <c r="G1611" s="37" t="str">
        <v>JALORE</v>
      </c>
      <c r="H1611" s="37">
        <v>0</v>
      </c>
      <c r="I1611" s="37" t="str">
        <v>M R Associates</v>
      </c>
      <c r="J1611" s="37" t="str">
        <v>Neeraj Sharma</v>
      </c>
      <c r="K1611" s="37">
        <v>0</v>
      </c>
      <c r="L1611" s="37" t="str">
        <v>C13417</v>
      </c>
      <c r="M1611" s="37" t="str">
        <v>North</v>
      </c>
      <c r="N1611" s="2">
        <v>343032</v>
      </c>
      <c r="O1611" s="2" t="str">
        <v>08ARPPR0418K2ZC</v>
      </c>
      <c r="P1611" s="2">
        <v>9699504181</v>
      </c>
      <c r="Q1611" s="2" t="str">
        <v>Dec'25</v>
      </c>
      <c r="R1611" s="2">
        <v>2026</v>
      </c>
      <c r="S1611" s="1">
        <v>0</v>
      </c>
      <c r="T1611" s="2">
        <v>50</v>
      </c>
      <c r="U1611" s="1">
        <v>0.1404</v>
      </c>
      <c r="V1611" s="1" t="str">
        <v>Friendly</v>
      </c>
      <c r="W1611" s="1">
        <v>0</v>
      </c>
      <c r="X1611" s="1">
        <v>0</v>
      </c>
      <c r="Y1611" s="1">
        <v>0</v>
      </c>
      <c r="Z1611" s="1">
        <v>0</v>
      </c>
      <c r="AA1611" s="1">
        <v>0</v>
      </c>
      <c r="AB1611" s="1">
        <v>0</v>
      </c>
      <c r="AC1611" s="1">
        <v>0</v>
      </c>
      <c r="AD1611" s="1">
        <v>0</v>
      </c>
      <c r="AE1611" s="1">
        <v>0</v>
      </c>
      <c r="AF1611" s="1">
        <v>0</v>
      </c>
      <c r="AG1611" s="1">
        <v>0</v>
      </c>
      <c r="AH1611" s="1">
        <v>0</v>
      </c>
      <c r="AI1611" s="1">
        <v>0</v>
      </c>
      <c r="AJ1611" s="1">
        <v>0</v>
      </c>
      <c r="AK1611" s="1">
        <v>0</v>
      </c>
      <c r="AL1611" s="1">
        <v>0</v>
      </c>
      <c r="AM1611" s="1">
        <v>0</v>
      </c>
      <c r="AN1611" s="1">
        <v>0</v>
      </c>
      <c r="AO1611" s="1">
        <v>0</v>
      </c>
      <c r="AP1611" s="1">
        <v>0</v>
      </c>
      <c r="AQ1611" s="14">
        <v>0</v>
      </c>
      <c r="AR1611" s="14">
        <v>0</v>
      </c>
      <c r="AS1611" s="14">
        <v>0</v>
      </c>
      <c r="AT1611" s="14">
        <v>21.06</v>
      </c>
      <c r="AU1611" s="16">
        <v>0</v>
      </c>
      <c r="AV1611" s="16">
        <v>0</v>
      </c>
      <c r="AW1611" s="16" t="str">
        <v/>
      </c>
      <c r="AX1611" s="10">
        <f t="shared" si="188"/>
        <v>21.06</v>
      </c>
      <c r="AY1611" s="10">
        <f t="shared" si="189"/>
        <v>0</v>
      </c>
      <c r="AZ1611" s="2" t="s">
        <v>119</v>
      </c>
      <c r="BA1611" s="10">
        <f t="shared" si="190"/>
        <v>0</v>
      </c>
      <c r="BB1611" s="36" t="s">
        <v>118</v>
      </c>
      <c r="BC1611" s="39" t="str">
        <f t="shared" si="191"/>
        <v/>
      </c>
      <c r="BD1611" s="16">
        <f t="shared" si="184"/>
        <v>21.06</v>
      </c>
      <c r="BE1611" s="10">
        <f t="shared" si="185"/>
        <v>0</v>
      </c>
      <c r="BF1611" s="12">
        <f t="shared" si="186"/>
        <v>1</v>
      </c>
      <c r="BG1611" s="12">
        <f t="shared" si="187"/>
        <v>0</v>
      </c>
      <c r="BH1611" s="9">
        <f t="shared" si="192"/>
        <v>21.06</v>
      </c>
      <c r="BI1611" s="39" t="str">
        <f t="shared" si="193"/>
        <v/>
      </c>
      <c r="BK1611" s="75"/>
    </row>
    <row r="1612" spans="1:63">
      <c r="A1612" s="2">
        <v>1609</v>
      </c>
      <c r="B1612" s="2">
        <v>0</v>
      </c>
      <c r="C1612" s="1">
        <v>0</v>
      </c>
      <c r="D1612" s="37" t="str">
        <v>001J1000002jQNfIAM</v>
      </c>
      <c r="E1612" s="37" t="str">
        <v>PUKHRAJ RAM NARAYAN &amp; CO.</v>
      </c>
      <c r="F1612" s="37" t="str">
        <v>RAJASTHAN</v>
      </c>
      <c r="G1612" s="37" t="str">
        <v>PALI</v>
      </c>
      <c r="H1612" s="37" t="str">
        <v>Sumerpur</v>
      </c>
      <c r="I1612" s="37" t="str">
        <v>M R Associates</v>
      </c>
      <c r="J1612" s="37" t="str">
        <v>Neeraj Sharma</v>
      </c>
      <c r="K1612" s="37">
        <v>0</v>
      </c>
      <c r="L1612" s="37" t="str">
        <v>C13417</v>
      </c>
      <c r="M1612" s="37" t="str">
        <v>North</v>
      </c>
      <c r="N1612" s="2">
        <v>306902</v>
      </c>
      <c r="O1612" s="2" t="str">
        <v>08ABKPK5380J1Z9</v>
      </c>
      <c r="P1612" s="2">
        <v>0</v>
      </c>
      <c r="Q1612" s="2" t="str">
        <v>Dec'25</v>
      </c>
      <c r="R1612" s="2">
        <v>2026</v>
      </c>
      <c r="S1612" s="1">
        <v>0</v>
      </c>
      <c r="T1612" s="2" t="str">
        <v/>
      </c>
      <c r="U1612" s="1">
        <v>0</v>
      </c>
      <c r="V1612" s="1" t="str">
        <v>Potential Not updated</v>
      </c>
      <c r="W1612" s="1">
        <v>0</v>
      </c>
      <c r="X1612" s="1">
        <v>0</v>
      </c>
      <c r="Y1612" s="1">
        <v>0</v>
      </c>
      <c r="Z1612" s="1">
        <v>0</v>
      </c>
      <c r="AA1612" s="1">
        <v>0</v>
      </c>
      <c r="AB1612" s="1">
        <v>0</v>
      </c>
      <c r="AC1612" s="1">
        <v>0</v>
      </c>
      <c r="AD1612" s="1">
        <v>0</v>
      </c>
      <c r="AE1612" s="1">
        <v>0</v>
      </c>
      <c r="AF1612" s="1">
        <v>0</v>
      </c>
      <c r="AG1612" s="1">
        <v>0</v>
      </c>
      <c r="AH1612" s="1">
        <v>0</v>
      </c>
      <c r="AI1612" s="1">
        <v>0</v>
      </c>
      <c r="AJ1612" s="1">
        <v>0</v>
      </c>
      <c r="AK1612" s="1">
        <v>0</v>
      </c>
      <c r="AL1612" s="1">
        <v>0</v>
      </c>
      <c r="AM1612" s="1">
        <v>0</v>
      </c>
      <c r="AN1612" s="1">
        <v>0</v>
      </c>
      <c r="AO1612" s="1">
        <v>0</v>
      </c>
      <c r="AP1612" s="1">
        <v>0</v>
      </c>
      <c r="AQ1612" s="14">
        <v>0</v>
      </c>
      <c r="AR1612" s="14">
        <v>0</v>
      </c>
      <c r="AS1612" s="14">
        <v>0</v>
      </c>
      <c r="AT1612" s="14">
        <v>25.03</v>
      </c>
      <c r="AU1612" s="16">
        <v>115</v>
      </c>
      <c r="AV1612" s="16">
        <v>39.08</v>
      </c>
      <c r="AW1612" s="16">
        <v>30</v>
      </c>
      <c r="AX1612" s="10">
        <f t="shared" si="188"/>
        <v>209.11</v>
      </c>
      <c r="AY1612" s="10">
        <f t="shared" si="189"/>
        <v>0</v>
      </c>
      <c r="AZ1612" s="2" t="s">
        <v>119</v>
      </c>
      <c r="BA1612" s="10">
        <f t="shared" si="190"/>
        <v>0</v>
      </c>
      <c r="BB1612" s="36" t="s">
        <v>118</v>
      </c>
      <c r="BC1612" s="39" t="str">
        <f t="shared" si="191"/>
        <v>A</v>
      </c>
      <c r="BD1612" s="16">
        <f t="shared" si="184"/>
        <v>209.11</v>
      </c>
      <c r="BE1612" s="10">
        <f t="shared" si="185"/>
        <v>0</v>
      </c>
      <c r="BF1612" s="12">
        <f t="shared" si="186"/>
        <v>1</v>
      </c>
      <c r="BG1612" s="12">
        <f t="shared" si="187"/>
        <v>0</v>
      </c>
      <c r="BH1612" s="9">
        <f t="shared" si="192"/>
        <v>209.11</v>
      </c>
      <c r="BI1612" s="39" t="str">
        <f t="shared" si="193"/>
        <v>A</v>
      </c>
      <c r="BJ1612" s="1" t="str">
        <f>_xlfn.XLOOKUP(D1612,'Holi gift'!A:A,'Holi gift'!A:A,"",0,1)</f>
        <v>001J1000002jQNfIAM</v>
      </c>
      <c r="BK1612" s="75"/>
    </row>
    <row r="1613" spans="1:63">
      <c r="A1613" s="2">
        <v>1610</v>
      </c>
      <c r="B1613" s="2">
        <v>0</v>
      </c>
      <c r="C1613" s="1">
        <v>0</v>
      </c>
      <c r="D1613" s="37" t="str">
        <v>001fw00000FtbPjAAJ</v>
      </c>
      <c r="E1613" s="37" t="str">
        <v>MAHADEV TRADING COMPANY</v>
      </c>
      <c r="F1613" s="37" t="str">
        <v>JAMMU AND KASHMIR</v>
      </c>
      <c r="G1613" s="37" t="str">
        <v>KATHUA</v>
      </c>
      <c r="H1613" s="37">
        <v>0</v>
      </c>
      <c r="I1613" s="37" t="str">
        <v>AGGARWAL TRADERS</v>
      </c>
      <c r="J1613" s="37" t="str">
        <v>bhanu ayush</v>
      </c>
      <c r="K1613" s="37">
        <v>0</v>
      </c>
      <c r="L1613" s="37" t="str">
        <v>0015g00001gvNHH</v>
      </c>
      <c r="M1613" s="37" t="str">
        <v>North</v>
      </c>
      <c r="N1613" s="2">
        <v>184152</v>
      </c>
      <c r="O1613" s="2" t="str">
        <v>01DHCPK0178P1ZA</v>
      </c>
      <c r="P1613" s="2">
        <v>9622303019</v>
      </c>
      <c r="Q1613" s="2" t="str">
        <v>Dec'25</v>
      </c>
      <c r="R1613" s="2">
        <v>2026</v>
      </c>
      <c r="S1613" s="1">
        <v>0</v>
      </c>
      <c r="T1613" s="2">
        <v>10</v>
      </c>
      <c r="U1613" s="1">
        <v>0.17199999999999999</v>
      </c>
      <c r="V1613" s="1" t="str">
        <v>Friendly</v>
      </c>
      <c r="W1613" s="1">
        <v>0</v>
      </c>
      <c r="X1613" s="1">
        <v>0</v>
      </c>
      <c r="Y1613" s="1">
        <v>0</v>
      </c>
      <c r="Z1613" s="1">
        <v>0</v>
      </c>
      <c r="AA1613" s="1">
        <v>0</v>
      </c>
      <c r="AB1613" s="1">
        <v>0</v>
      </c>
      <c r="AC1613" s="1">
        <v>0</v>
      </c>
      <c r="AD1613" s="1">
        <v>0</v>
      </c>
      <c r="AE1613" s="1">
        <v>0</v>
      </c>
      <c r="AF1613" s="1">
        <v>0</v>
      </c>
      <c r="AG1613" s="1">
        <v>0</v>
      </c>
      <c r="AH1613" s="1">
        <v>0</v>
      </c>
      <c r="AI1613" s="1">
        <v>0</v>
      </c>
      <c r="AJ1613" s="1">
        <v>0</v>
      </c>
      <c r="AK1613" s="1">
        <v>0</v>
      </c>
      <c r="AL1613" s="1">
        <v>0</v>
      </c>
      <c r="AM1613" s="1">
        <v>0</v>
      </c>
      <c r="AN1613" s="1">
        <v>0</v>
      </c>
      <c r="AO1613" s="1">
        <v>0</v>
      </c>
      <c r="AP1613" s="1">
        <v>0</v>
      </c>
      <c r="AQ1613" s="14">
        <v>0</v>
      </c>
      <c r="AR1613" s="14">
        <v>0</v>
      </c>
      <c r="AS1613" s="14">
        <v>0</v>
      </c>
      <c r="AT1613" s="14">
        <v>5.16</v>
      </c>
      <c r="AU1613" s="16">
        <v>0</v>
      </c>
      <c r="AV1613" s="16">
        <v>0</v>
      </c>
      <c r="AW1613" s="16" t="str">
        <v/>
      </c>
      <c r="AX1613" s="10">
        <f t="shared" si="188"/>
        <v>5.16</v>
      </c>
      <c r="AY1613" s="10">
        <f t="shared" si="189"/>
        <v>0</v>
      </c>
      <c r="AZ1613" s="2" t="s">
        <v>119</v>
      </c>
      <c r="BA1613" s="10">
        <f t="shared" si="190"/>
        <v>0</v>
      </c>
      <c r="BB1613" s="36" t="s">
        <v>118</v>
      </c>
      <c r="BC1613" s="39" t="str">
        <f t="shared" si="191"/>
        <v/>
      </c>
      <c r="BD1613" s="16">
        <f t="shared" si="184"/>
        <v>5.16</v>
      </c>
      <c r="BE1613" s="10">
        <f t="shared" si="185"/>
        <v>0</v>
      </c>
      <c r="BF1613" s="12">
        <f t="shared" si="186"/>
        <v>1</v>
      </c>
      <c r="BG1613" s="12">
        <f t="shared" si="187"/>
        <v>0</v>
      </c>
      <c r="BH1613" s="9">
        <f t="shared" si="192"/>
        <v>5.16</v>
      </c>
      <c r="BI1613" s="39" t="str">
        <f t="shared" si="193"/>
        <v/>
      </c>
      <c r="BK1613" s="75"/>
    </row>
    <row r="1614" spans="1:63">
      <c r="A1614" s="2">
        <v>1611</v>
      </c>
      <c r="B1614" s="2">
        <v>0</v>
      </c>
      <c r="C1614" s="1">
        <v>0</v>
      </c>
      <c r="D1614" s="37" t="str">
        <v>001fw000009TCWyAAO</v>
      </c>
      <c r="E1614" s="37" t="str">
        <v>AAYSHMAN ENTERPRISES</v>
      </c>
      <c r="F1614" s="37" t="str">
        <v>BIHAR</v>
      </c>
      <c r="G1614" s="37" t="str">
        <v>BEGUSARAI</v>
      </c>
      <c r="H1614" s="37">
        <v>0</v>
      </c>
      <c r="I1614" s="37" t="str">
        <v>KHARAKIA METALS PRIVATE LIMITED</v>
      </c>
      <c r="J1614" s="37" t="str">
        <v>Praveen Kumar</v>
      </c>
      <c r="K1614" s="37">
        <v>0</v>
      </c>
      <c r="L1614" s="37" t="str">
        <v>001J100000VnUoRIAV</v>
      </c>
      <c r="M1614" s="37" t="str">
        <v>East</v>
      </c>
      <c r="N1614" s="2">
        <v>851129</v>
      </c>
      <c r="O1614" s="2" t="str">
        <v>10ICIPK1424C1ZA</v>
      </c>
      <c r="P1614" s="2">
        <v>9110941019</v>
      </c>
      <c r="Q1614" s="2" t="str">
        <v>Dec'25</v>
      </c>
      <c r="R1614" s="2">
        <v>2026</v>
      </c>
      <c r="S1614" s="1">
        <v>0</v>
      </c>
      <c r="T1614" s="2">
        <v>30</v>
      </c>
      <c r="U1614" s="1">
        <v>0.2</v>
      </c>
      <c r="V1614" s="1" t="str">
        <v>Friendly</v>
      </c>
      <c r="W1614" s="1">
        <v>0</v>
      </c>
      <c r="X1614" s="1">
        <v>0</v>
      </c>
      <c r="Y1614" s="1">
        <v>0</v>
      </c>
      <c r="Z1614" s="1">
        <v>0</v>
      </c>
      <c r="AA1614" s="1">
        <v>0</v>
      </c>
      <c r="AB1614" s="1">
        <v>0</v>
      </c>
      <c r="AC1614" s="1">
        <v>0</v>
      </c>
      <c r="AD1614" s="1">
        <v>0</v>
      </c>
      <c r="AE1614" s="1">
        <v>0</v>
      </c>
      <c r="AF1614" s="1">
        <v>0</v>
      </c>
      <c r="AG1614" s="1">
        <v>0</v>
      </c>
      <c r="AH1614" s="1">
        <v>0</v>
      </c>
      <c r="AI1614" s="1">
        <v>0</v>
      </c>
      <c r="AJ1614" s="1">
        <v>0</v>
      </c>
      <c r="AK1614" s="1">
        <v>0</v>
      </c>
      <c r="AL1614" s="1">
        <v>0</v>
      </c>
      <c r="AM1614" s="1">
        <v>0</v>
      </c>
      <c r="AN1614" s="1">
        <v>0</v>
      </c>
      <c r="AO1614" s="1">
        <v>0</v>
      </c>
      <c r="AP1614" s="1">
        <v>0</v>
      </c>
      <c r="AQ1614" s="14">
        <v>0</v>
      </c>
      <c r="AR1614" s="14">
        <v>0</v>
      </c>
      <c r="AS1614" s="14">
        <v>0</v>
      </c>
      <c r="AT1614" s="14">
        <v>12</v>
      </c>
      <c r="AU1614" s="16">
        <v>6</v>
      </c>
      <c r="AV1614" s="16">
        <v>0</v>
      </c>
      <c r="AW1614" s="16">
        <v>12</v>
      </c>
      <c r="AX1614" s="10">
        <f t="shared" si="188"/>
        <v>30</v>
      </c>
      <c r="AY1614" s="10">
        <f t="shared" si="189"/>
        <v>0</v>
      </c>
      <c r="AZ1614" s="2" t="s">
        <v>119</v>
      </c>
      <c r="BA1614" s="10">
        <f t="shared" si="190"/>
        <v>0</v>
      </c>
      <c r="BB1614" s="36" t="s">
        <v>118</v>
      </c>
      <c r="BC1614" s="39" t="str">
        <f t="shared" si="191"/>
        <v/>
      </c>
      <c r="BD1614" s="16">
        <f t="shared" si="184"/>
        <v>30</v>
      </c>
      <c r="BE1614" s="10">
        <f t="shared" si="185"/>
        <v>0</v>
      </c>
      <c r="BF1614" s="12">
        <f t="shared" si="186"/>
        <v>1</v>
      </c>
      <c r="BG1614" s="12">
        <f t="shared" si="187"/>
        <v>0</v>
      </c>
      <c r="BH1614" s="9">
        <f t="shared" si="192"/>
        <v>30</v>
      </c>
      <c r="BI1614" s="39" t="str">
        <f t="shared" si="193"/>
        <v/>
      </c>
      <c r="BK1614" s="75"/>
    </row>
    <row r="1615" spans="1:63">
      <c r="A1615" s="2">
        <v>1612</v>
      </c>
      <c r="B1615" s="2">
        <v>0</v>
      </c>
      <c r="C1615" s="1">
        <v>0</v>
      </c>
      <c r="D1615" s="37" t="str">
        <v>0015g00001V9vHhAAJ</v>
      </c>
      <c r="E1615" s="37" t="str">
        <v>Om sales SAHA</v>
      </c>
      <c r="F1615" s="37" t="str">
        <v>HARYANA</v>
      </c>
      <c r="G1615" s="37" t="str">
        <v>AMBALA</v>
      </c>
      <c r="H1615" s="37" t="str">
        <v>Saha</v>
      </c>
      <c r="I1615" s="37" t="str">
        <v>RAMDOOT UDHYOG PRIVATE LIMITED</v>
      </c>
      <c r="J1615" s="37" t="str">
        <v>Deepak Dhiman</v>
      </c>
      <c r="K1615" s="37">
        <v>0</v>
      </c>
      <c r="L1615" s="37" t="str">
        <v>C13168</v>
      </c>
      <c r="M1615" s="37" t="str">
        <v>North</v>
      </c>
      <c r="N1615" s="2">
        <v>133104</v>
      </c>
      <c r="O1615" s="2" t="str">
        <v>06IKUPK3191N2Z6</v>
      </c>
      <c r="P1615" s="2">
        <v>8168843458</v>
      </c>
      <c r="Q1615" s="2" t="str">
        <v>Dec'25</v>
      </c>
      <c r="R1615" s="2">
        <v>2026</v>
      </c>
      <c r="S1615" s="1">
        <v>0</v>
      </c>
      <c r="T1615" s="2">
        <v>50</v>
      </c>
      <c r="U1615" s="1">
        <v>7.8733333333333336E-2</v>
      </c>
      <c r="V1615" s="1" t="str">
        <v>Minor</v>
      </c>
      <c r="W1615" s="1">
        <v>0</v>
      </c>
      <c r="X1615" s="1">
        <v>0</v>
      </c>
      <c r="Y1615" s="1">
        <v>0</v>
      </c>
      <c r="Z1615" s="1">
        <v>0</v>
      </c>
      <c r="AA1615" s="1">
        <v>0</v>
      </c>
      <c r="AB1615" s="1">
        <v>0</v>
      </c>
      <c r="AC1615" s="1">
        <v>0</v>
      </c>
      <c r="AD1615" s="1">
        <v>0</v>
      </c>
      <c r="AE1615" s="1">
        <v>0</v>
      </c>
      <c r="AF1615" s="1">
        <v>0</v>
      </c>
      <c r="AG1615" s="1">
        <v>0</v>
      </c>
      <c r="AH1615" s="1">
        <v>0</v>
      </c>
      <c r="AI1615" s="1">
        <v>0</v>
      </c>
      <c r="AJ1615" s="1">
        <v>0</v>
      </c>
      <c r="AK1615" s="1">
        <v>0</v>
      </c>
      <c r="AL1615" s="1">
        <v>0</v>
      </c>
      <c r="AM1615" s="1">
        <v>0</v>
      </c>
      <c r="AN1615" s="1">
        <v>0</v>
      </c>
      <c r="AO1615" s="1">
        <v>0</v>
      </c>
      <c r="AP1615" s="1">
        <v>0</v>
      </c>
      <c r="AQ1615" s="14">
        <v>0</v>
      </c>
      <c r="AR1615" s="14">
        <v>0</v>
      </c>
      <c r="AS1615" s="14">
        <v>0</v>
      </c>
      <c r="AT1615" s="14">
        <v>11.81</v>
      </c>
      <c r="AU1615" s="16">
        <v>0</v>
      </c>
      <c r="AV1615" s="16">
        <v>0</v>
      </c>
      <c r="AW1615" s="16" t="str">
        <v/>
      </c>
      <c r="AX1615" s="10">
        <f t="shared" si="188"/>
        <v>11.81</v>
      </c>
      <c r="AY1615" s="10">
        <f t="shared" si="189"/>
        <v>0</v>
      </c>
      <c r="AZ1615" s="2" t="s">
        <v>119</v>
      </c>
      <c r="BA1615" s="10">
        <f t="shared" si="190"/>
        <v>0</v>
      </c>
      <c r="BB1615" s="36" t="s">
        <v>118</v>
      </c>
      <c r="BC1615" s="39" t="str">
        <f t="shared" si="191"/>
        <v/>
      </c>
      <c r="BD1615" s="16">
        <f t="shared" si="184"/>
        <v>11.81</v>
      </c>
      <c r="BE1615" s="10">
        <f t="shared" si="185"/>
        <v>0</v>
      </c>
      <c r="BF1615" s="12">
        <f t="shared" si="186"/>
        <v>1</v>
      </c>
      <c r="BG1615" s="12">
        <f t="shared" si="187"/>
        <v>0</v>
      </c>
      <c r="BH1615" s="9">
        <f t="shared" si="192"/>
        <v>11.81</v>
      </c>
      <c r="BI1615" s="39" t="str">
        <f t="shared" si="193"/>
        <v/>
      </c>
      <c r="BK1615" s="75"/>
    </row>
    <row r="1616" spans="1:63">
      <c r="A1616" s="2">
        <v>1613</v>
      </c>
      <c r="B1616" s="2">
        <v>0</v>
      </c>
      <c r="C1616" s="1">
        <v>0</v>
      </c>
      <c r="D1616" s="37" t="str">
        <v>001J1000003mFk9IAE</v>
      </c>
      <c r="E1616" s="37" t="str">
        <v>GUPTA AND SONS</v>
      </c>
      <c r="F1616" s="37" t="str">
        <v>MADHYA PRADESH</v>
      </c>
      <c r="G1616" s="37" t="str">
        <v>INDORE</v>
      </c>
      <c r="H1616" s="37" t="str">
        <v>Indore</v>
      </c>
      <c r="I1616" s="37" t="str">
        <v>R. K. ENTERPRISES</v>
      </c>
      <c r="J1616" s="37" t="str">
        <v>Amit Rochlani</v>
      </c>
      <c r="K1616" s="37">
        <v>0</v>
      </c>
      <c r="L1616" s="37" t="str">
        <v>001J1000005ZfroIAC</v>
      </c>
      <c r="M1616" s="37" t="str">
        <v>Central</v>
      </c>
      <c r="N1616" s="2">
        <v>452001</v>
      </c>
      <c r="O1616" s="2" t="str">
        <v>23AAFFG3619L1ZF</v>
      </c>
      <c r="P1616" s="2">
        <v>9826099993</v>
      </c>
      <c r="Q1616" s="2" t="str">
        <v>Dec'25</v>
      </c>
      <c r="R1616" s="2">
        <v>2026</v>
      </c>
      <c r="S1616" s="1">
        <v>0</v>
      </c>
      <c r="T1616" s="2" t="str">
        <v/>
      </c>
      <c r="U1616" s="1">
        <v>0</v>
      </c>
      <c r="V1616" s="1" t="str">
        <v>Potential Not updated</v>
      </c>
      <c r="W1616" s="1">
        <v>0</v>
      </c>
      <c r="X1616" s="1">
        <v>0</v>
      </c>
      <c r="Y1616" s="1">
        <v>0</v>
      </c>
      <c r="Z1616" s="1">
        <v>0</v>
      </c>
      <c r="AA1616" s="1">
        <v>0</v>
      </c>
      <c r="AB1616" s="1">
        <v>0</v>
      </c>
      <c r="AC1616" s="1">
        <v>0</v>
      </c>
      <c r="AD1616" s="1">
        <v>0</v>
      </c>
      <c r="AE1616" s="1">
        <v>0</v>
      </c>
      <c r="AF1616" s="1">
        <v>0</v>
      </c>
      <c r="AG1616" s="1">
        <v>0</v>
      </c>
      <c r="AH1616" s="1">
        <v>0</v>
      </c>
      <c r="AI1616" s="1">
        <v>0</v>
      </c>
      <c r="AJ1616" s="1">
        <v>0</v>
      </c>
      <c r="AK1616" s="1">
        <v>0</v>
      </c>
      <c r="AL1616" s="1">
        <v>0</v>
      </c>
      <c r="AM1616" s="1">
        <v>0</v>
      </c>
      <c r="AN1616" s="1">
        <v>0</v>
      </c>
      <c r="AO1616" s="1">
        <v>0</v>
      </c>
      <c r="AP1616" s="1">
        <v>0</v>
      </c>
      <c r="AQ1616" s="14">
        <v>0</v>
      </c>
      <c r="AR1616" s="14">
        <v>0</v>
      </c>
      <c r="AS1616" s="14">
        <v>0</v>
      </c>
      <c r="AT1616" s="14">
        <v>5</v>
      </c>
      <c r="AU1616" s="16">
        <v>0</v>
      </c>
      <c r="AV1616" s="16">
        <v>0</v>
      </c>
      <c r="AW1616" s="16" t="str">
        <v/>
      </c>
      <c r="AX1616" s="10">
        <f t="shared" si="188"/>
        <v>5</v>
      </c>
      <c r="AY1616" s="10">
        <f t="shared" si="189"/>
        <v>0</v>
      </c>
      <c r="AZ1616" s="2" t="s">
        <v>119</v>
      </c>
      <c r="BA1616" s="10">
        <f t="shared" si="190"/>
        <v>0</v>
      </c>
      <c r="BB1616" s="36" t="s">
        <v>118</v>
      </c>
      <c r="BC1616" s="39" t="str">
        <f t="shared" si="191"/>
        <v/>
      </c>
      <c r="BD1616" s="16">
        <f t="shared" si="184"/>
        <v>5</v>
      </c>
      <c r="BE1616" s="10">
        <f t="shared" si="185"/>
        <v>0</v>
      </c>
      <c r="BF1616" s="12">
        <f t="shared" si="186"/>
        <v>1</v>
      </c>
      <c r="BG1616" s="12">
        <f t="shared" si="187"/>
        <v>0</v>
      </c>
      <c r="BH1616" s="9">
        <f t="shared" si="192"/>
        <v>5</v>
      </c>
      <c r="BI1616" s="39" t="str">
        <f t="shared" si="193"/>
        <v/>
      </c>
      <c r="BK1616" s="75"/>
    </row>
    <row r="1617" spans="1:63">
      <c r="A1617" s="2">
        <v>1614</v>
      </c>
      <c r="B1617" s="2">
        <v>0</v>
      </c>
      <c r="C1617" s="1">
        <v>0</v>
      </c>
      <c r="D1617" s="37" t="str">
        <v>001J1000006V8u0IAC</v>
      </c>
      <c r="E1617" s="37" t="str">
        <v>KHANDELWAL AGENCIES PRIVATE LIMITED</v>
      </c>
      <c r="F1617" s="37" t="str">
        <v>MADHYA PRADESH</v>
      </c>
      <c r="G1617" s="37" t="str">
        <v>INDORE</v>
      </c>
      <c r="H1617" s="37" t="str">
        <v>Indore</v>
      </c>
      <c r="I1617" s="37" t="str">
        <v>R. K. ENTERPRISES</v>
      </c>
      <c r="J1617" s="37" t="str">
        <v>Yogeshwar Richhariya</v>
      </c>
      <c r="K1617" s="37">
        <v>0</v>
      </c>
      <c r="L1617" s="37" t="str">
        <v>001J1000005ZfroIAC</v>
      </c>
      <c r="M1617" s="37" t="str">
        <v>Central</v>
      </c>
      <c r="N1617" s="2">
        <v>452020</v>
      </c>
      <c r="O1617" s="2" t="str">
        <v>23AABCK7095H1ZG</v>
      </c>
      <c r="P1617" s="2">
        <v>9826024386</v>
      </c>
      <c r="Q1617" s="2" t="str">
        <v>Dec'25</v>
      </c>
      <c r="R1617" s="2">
        <v>2026</v>
      </c>
      <c r="S1617" s="1">
        <v>0</v>
      </c>
      <c r="T1617" s="2">
        <v>20</v>
      </c>
      <c r="U1617" s="1">
        <v>4.5873333333333335</v>
      </c>
      <c r="V1617" s="1" t="str">
        <v>Friendly</v>
      </c>
      <c r="W1617" s="1">
        <v>0</v>
      </c>
      <c r="X1617" s="1">
        <v>0</v>
      </c>
      <c r="Y1617" s="1">
        <v>0</v>
      </c>
      <c r="Z1617" s="1">
        <v>0</v>
      </c>
      <c r="AA1617" s="1">
        <v>0</v>
      </c>
      <c r="AB1617" s="1">
        <v>0</v>
      </c>
      <c r="AC1617" s="1">
        <v>0</v>
      </c>
      <c r="AD1617" s="1">
        <v>0</v>
      </c>
      <c r="AE1617" s="1">
        <v>0</v>
      </c>
      <c r="AF1617" s="1">
        <v>0</v>
      </c>
      <c r="AG1617" s="1">
        <v>0</v>
      </c>
      <c r="AH1617" s="1">
        <v>0</v>
      </c>
      <c r="AI1617" s="1">
        <v>0</v>
      </c>
      <c r="AJ1617" s="1">
        <v>0</v>
      </c>
      <c r="AK1617" s="1">
        <v>0</v>
      </c>
      <c r="AL1617" s="1">
        <v>0</v>
      </c>
      <c r="AM1617" s="1">
        <v>0</v>
      </c>
      <c r="AN1617" s="1">
        <v>0</v>
      </c>
      <c r="AO1617" s="1">
        <v>0</v>
      </c>
      <c r="AP1617" s="1">
        <v>0</v>
      </c>
      <c r="AQ1617" s="14">
        <v>0</v>
      </c>
      <c r="AR1617" s="14">
        <v>0</v>
      </c>
      <c r="AS1617" s="14">
        <v>0</v>
      </c>
      <c r="AT1617" s="14">
        <v>26.24</v>
      </c>
      <c r="AU1617" s="16">
        <v>0</v>
      </c>
      <c r="AV1617" s="16">
        <v>249</v>
      </c>
      <c r="AW1617" s="16">
        <v>26</v>
      </c>
      <c r="AX1617" s="10">
        <f t="shared" si="188"/>
        <v>301.24</v>
      </c>
      <c r="AY1617" s="10">
        <f t="shared" si="189"/>
        <v>0</v>
      </c>
      <c r="AZ1617" s="2" t="s">
        <v>119</v>
      </c>
      <c r="BA1617" s="10">
        <f t="shared" si="190"/>
        <v>0</v>
      </c>
      <c r="BB1617" s="36" t="s">
        <v>118</v>
      </c>
      <c r="BC1617" s="39" t="str">
        <f t="shared" si="191"/>
        <v>B</v>
      </c>
      <c r="BD1617" s="16">
        <f t="shared" si="184"/>
        <v>301.24</v>
      </c>
      <c r="BE1617" s="10">
        <f t="shared" si="185"/>
        <v>0</v>
      </c>
      <c r="BF1617" s="12">
        <f t="shared" si="186"/>
        <v>1</v>
      </c>
      <c r="BG1617" s="12">
        <f t="shared" si="187"/>
        <v>0</v>
      </c>
      <c r="BH1617" s="9">
        <f t="shared" si="192"/>
        <v>301.24</v>
      </c>
      <c r="BI1617" s="39" t="str">
        <f t="shared" si="193"/>
        <v>B</v>
      </c>
      <c r="BJ1617" s="1" t="str">
        <f>_xlfn.XLOOKUP(D1617,'Holi gift'!A:A,'Holi gift'!A:A,"",0,1)</f>
        <v>001J1000006V8u0IAC</v>
      </c>
      <c r="BK1617" s="75"/>
    </row>
    <row r="1618" spans="1:63">
      <c r="A1618" s="2">
        <v>1615</v>
      </c>
      <c r="B1618" s="2">
        <v>0</v>
      </c>
      <c r="C1618" s="1">
        <v>0</v>
      </c>
      <c r="D1618" s="37" t="str">
        <v>001fw00000GHkd9AAD</v>
      </c>
      <c r="E1618" s="37" t="str">
        <v>VANSHU STEEL &amp; CEMENT STORE</v>
      </c>
      <c r="F1618" s="37" t="str">
        <v>HARYANA</v>
      </c>
      <c r="G1618" s="37" t="str">
        <v>GURUGRAM</v>
      </c>
      <c r="H1618" s="37">
        <v>0</v>
      </c>
      <c r="I1618" s="37" t="str">
        <v>NIKUNJ UDYOG</v>
      </c>
      <c r="J1618" s="37" t="str">
        <v>Shiv Shankar Sharma</v>
      </c>
      <c r="K1618" s="37">
        <v>0</v>
      </c>
      <c r="L1618" s="37" t="str">
        <v>C12828</v>
      </c>
      <c r="M1618" s="37" t="str">
        <v>North</v>
      </c>
      <c r="N1618" s="2">
        <v>122017</v>
      </c>
      <c r="O1618" s="2" t="str">
        <v>06AOQPN2193F1ZP</v>
      </c>
      <c r="P1618" s="2">
        <v>7015723544</v>
      </c>
      <c r="Q1618" s="2" t="str">
        <v>Dec'25</v>
      </c>
      <c r="R1618" s="2">
        <v>2026</v>
      </c>
      <c r="S1618" s="1">
        <v>0</v>
      </c>
      <c r="T1618" s="2">
        <v>120</v>
      </c>
      <c r="U1618" s="1">
        <v>2.9805555555555554E-2</v>
      </c>
      <c r="V1618" s="1" t="str">
        <v>Challenger</v>
      </c>
      <c r="W1618" s="1">
        <v>0</v>
      </c>
      <c r="X1618" s="1">
        <v>0</v>
      </c>
      <c r="Y1618" s="1">
        <v>0</v>
      </c>
      <c r="Z1618" s="1">
        <v>0</v>
      </c>
      <c r="AA1618" s="1">
        <v>0</v>
      </c>
      <c r="AB1618" s="1">
        <v>0</v>
      </c>
      <c r="AC1618" s="1">
        <v>0</v>
      </c>
      <c r="AD1618" s="1">
        <v>0</v>
      </c>
      <c r="AE1618" s="1">
        <v>0</v>
      </c>
      <c r="AF1618" s="1">
        <v>0</v>
      </c>
      <c r="AG1618" s="1">
        <v>0</v>
      </c>
      <c r="AH1618" s="1">
        <v>0</v>
      </c>
      <c r="AI1618" s="1">
        <v>0</v>
      </c>
      <c r="AJ1618" s="1">
        <v>0</v>
      </c>
      <c r="AK1618" s="1">
        <v>0</v>
      </c>
      <c r="AL1618" s="1">
        <v>0</v>
      </c>
      <c r="AM1618" s="1">
        <v>0</v>
      </c>
      <c r="AN1618" s="1">
        <v>0</v>
      </c>
      <c r="AO1618" s="1">
        <v>0</v>
      </c>
      <c r="AP1618" s="1">
        <v>0</v>
      </c>
      <c r="AQ1618" s="14">
        <v>0</v>
      </c>
      <c r="AR1618" s="14">
        <v>0</v>
      </c>
      <c r="AS1618" s="14">
        <v>0</v>
      </c>
      <c r="AT1618" s="14">
        <v>10.73</v>
      </c>
      <c r="AU1618" s="16">
        <v>0</v>
      </c>
      <c r="AV1618" s="16">
        <v>0</v>
      </c>
      <c r="AW1618" s="16" t="str">
        <v/>
      </c>
      <c r="AX1618" s="10">
        <f t="shared" si="188"/>
        <v>10.73</v>
      </c>
      <c r="AY1618" s="10">
        <f t="shared" si="189"/>
        <v>0</v>
      </c>
      <c r="AZ1618" s="2" t="s">
        <v>119</v>
      </c>
      <c r="BA1618" s="10">
        <f t="shared" si="190"/>
        <v>0</v>
      </c>
      <c r="BB1618" s="36" t="s">
        <v>118</v>
      </c>
      <c r="BC1618" s="39" t="str">
        <f t="shared" si="191"/>
        <v/>
      </c>
      <c r="BD1618" s="16">
        <f t="shared" si="184"/>
        <v>10.73</v>
      </c>
      <c r="BE1618" s="10">
        <f t="shared" si="185"/>
        <v>0</v>
      </c>
      <c r="BF1618" s="12">
        <f t="shared" si="186"/>
        <v>1</v>
      </c>
      <c r="BG1618" s="12">
        <f t="shared" si="187"/>
        <v>0</v>
      </c>
      <c r="BH1618" s="9">
        <f t="shared" si="192"/>
        <v>10.73</v>
      </c>
      <c r="BI1618" s="39" t="str">
        <f t="shared" si="193"/>
        <v/>
      </c>
      <c r="BK1618" s="75"/>
    </row>
    <row r="1619" spans="1:63">
      <c r="A1619" s="2">
        <v>1616</v>
      </c>
      <c r="B1619" s="2">
        <v>0</v>
      </c>
      <c r="C1619" s="1">
        <v>0</v>
      </c>
      <c r="D1619" s="37" t="str">
        <v>001J100000Vl3uMIAR</v>
      </c>
      <c r="E1619" s="37" t="str">
        <v>GIRDHAR CEMENT COMPANY</v>
      </c>
      <c r="F1619" s="37" t="str">
        <v>RAJASTHAN</v>
      </c>
      <c r="G1619" s="37" t="str">
        <v>JALORE</v>
      </c>
      <c r="H1619" s="37">
        <v>0</v>
      </c>
      <c r="I1619" s="37" t="str">
        <v>M R Associates</v>
      </c>
      <c r="J1619" s="37" t="str">
        <v>Neeraj Sharma</v>
      </c>
      <c r="K1619" s="37">
        <v>0</v>
      </c>
      <c r="L1619" s="37" t="str">
        <v>C13417</v>
      </c>
      <c r="M1619" s="37" t="str">
        <v>North</v>
      </c>
      <c r="N1619" s="2">
        <v>343001</v>
      </c>
      <c r="O1619" s="2" t="str">
        <v>08AANPB4880E1ZP</v>
      </c>
      <c r="P1619" s="2">
        <v>9414154999</v>
      </c>
      <c r="Q1619" s="2" t="str">
        <v>Dec'25</v>
      </c>
      <c r="R1619" s="2">
        <v>2026</v>
      </c>
      <c r="S1619" s="1">
        <v>0</v>
      </c>
      <c r="T1619" s="2">
        <v>80</v>
      </c>
      <c r="U1619" s="1">
        <v>6.25E-2</v>
      </c>
      <c r="V1619" s="1" t="str">
        <v>Challenger</v>
      </c>
      <c r="W1619" s="1">
        <v>0</v>
      </c>
      <c r="X1619" s="1">
        <v>0</v>
      </c>
      <c r="Y1619" s="1">
        <v>0</v>
      </c>
      <c r="Z1619" s="1">
        <v>0</v>
      </c>
      <c r="AA1619" s="1">
        <v>0</v>
      </c>
      <c r="AB1619" s="1">
        <v>0</v>
      </c>
      <c r="AC1619" s="1">
        <v>0</v>
      </c>
      <c r="AD1619" s="1">
        <v>0</v>
      </c>
      <c r="AE1619" s="1">
        <v>0</v>
      </c>
      <c r="AF1619" s="1">
        <v>0</v>
      </c>
      <c r="AG1619" s="1">
        <v>0</v>
      </c>
      <c r="AH1619" s="1">
        <v>0</v>
      </c>
      <c r="AI1619" s="1">
        <v>0</v>
      </c>
      <c r="AJ1619" s="1">
        <v>0</v>
      </c>
      <c r="AK1619" s="1">
        <v>0</v>
      </c>
      <c r="AL1619" s="1">
        <v>0</v>
      </c>
      <c r="AM1619" s="1">
        <v>0</v>
      </c>
      <c r="AN1619" s="1">
        <v>0</v>
      </c>
      <c r="AO1619" s="1">
        <v>0</v>
      </c>
      <c r="AP1619" s="1">
        <v>0</v>
      </c>
      <c r="AQ1619" s="14">
        <v>0</v>
      </c>
      <c r="AR1619" s="14">
        <v>0</v>
      </c>
      <c r="AS1619" s="14">
        <v>0</v>
      </c>
      <c r="AT1619" s="14">
        <v>15</v>
      </c>
      <c r="AU1619" s="16">
        <v>0</v>
      </c>
      <c r="AV1619" s="16">
        <v>0</v>
      </c>
      <c r="AW1619" s="16" t="str">
        <v/>
      </c>
      <c r="AX1619" s="10">
        <f t="shared" si="188"/>
        <v>15</v>
      </c>
      <c r="AY1619" s="10">
        <f t="shared" si="189"/>
        <v>0</v>
      </c>
      <c r="AZ1619" s="2" t="s">
        <v>119</v>
      </c>
      <c r="BA1619" s="10">
        <f t="shared" si="190"/>
        <v>0</v>
      </c>
      <c r="BB1619" s="36" t="s">
        <v>118</v>
      </c>
      <c r="BC1619" s="39" t="str">
        <f t="shared" si="191"/>
        <v/>
      </c>
      <c r="BD1619" s="16">
        <f t="shared" ref="BD1619:BD1682" si="194">SUM(AR1619:AW1619)</f>
        <v>15</v>
      </c>
      <c r="BE1619" s="10">
        <f t="shared" ref="BE1619:BE1682" si="195">SUM(AL1619:AQ1619)</f>
        <v>0</v>
      </c>
      <c r="BF1619" s="12">
        <f t="shared" ref="BF1619:BF1682" si="196">IFERROR(BD1619/$AX1619,"")</f>
        <v>1</v>
      </c>
      <c r="BG1619" s="12">
        <f t="shared" ref="BG1619:BG1682" si="197">IFERROR(BE1619/$AX1619,"")</f>
        <v>0</v>
      </c>
      <c r="BH1619" s="9">
        <f t="shared" si="192"/>
        <v>15</v>
      </c>
      <c r="BI1619" s="39" t="str">
        <f t="shared" si="193"/>
        <v/>
      </c>
      <c r="BK1619" s="75"/>
    </row>
    <row r="1620" spans="1:63">
      <c r="A1620" s="2">
        <v>1617</v>
      </c>
      <c r="B1620" s="2">
        <v>0</v>
      </c>
      <c r="C1620" s="1">
        <v>0</v>
      </c>
      <c r="D1620" s="37" t="str">
        <v>001fw00000GMPTEAA5</v>
      </c>
      <c r="E1620" s="37" t="str">
        <v>MA TARA HARDWARE</v>
      </c>
      <c r="F1620" s="37" t="str">
        <v>WEST BENGAL</v>
      </c>
      <c r="G1620" s="37" t="str">
        <v>PURBA BARDHAMAN</v>
      </c>
      <c r="H1620" s="37">
        <v>0</v>
      </c>
      <c r="I1620" s="37" t="str">
        <v>JAI MATA DI STEELS</v>
      </c>
      <c r="J1620" s="37" t="str">
        <v>Sambit Majumdar</v>
      </c>
      <c r="K1620" s="37">
        <v>0</v>
      </c>
      <c r="L1620" s="37" t="str">
        <v>001J100000RydNHIA2</v>
      </c>
      <c r="M1620" s="37" t="str">
        <v>East</v>
      </c>
      <c r="N1620" s="2">
        <v>713403</v>
      </c>
      <c r="O1620" s="2" t="str">
        <v>19CDMPS4134C1ZF</v>
      </c>
      <c r="P1620" s="2">
        <v>9563842474</v>
      </c>
      <c r="Q1620" s="2" t="str">
        <v>Dec'25</v>
      </c>
      <c r="R1620" s="2">
        <v>2026</v>
      </c>
      <c r="S1620" s="1">
        <v>0</v>
      </c>
      <c r="T1620" s="2">
        <v>60</v>
      </c>
      <c r="U1620" s="1">
        <v>6.7444444444444446E-2</v>
      </c>
      <c r="V1620" s="1" t="str">
        <v>Challenger</v>
      </c>
      <c r="W1620" s="1">
        <v>0</v>
      </c>
      <c r="X1620" s="1">
        <v>0</v>
      </c>
      <c r="Y1620" s="1">
        <v>0</v>
      </c>
      <c r="Z1620" s="1">
        <v>0</v>
      </c>
      <c r="AA1620" s="1">
        <v>0</v>
      </c>
      <c r="AB1620" s="1">
        <v>0</v>
      </c>
      <c r="AC1620" s="1">
        <v>0</v>
      </c>
      <c r="AD1620" s="1">
        <v>0</v>
      </c>
      <c r="AE1620" s="1">
        <v>0</v>
      </c>
      <c r="AF1620" s="1">
        <v>0</v>
      </c>
      <c r="AG1620" s="1">
        <v>0</v>
      </c>
      <c r="AH1620" s="1">
        <v>0</v>
      </c>
      <c r="AI1620" s="1">
        <v>0</v>
      </c>
      <c r="AJ1620" s="1">
        <v>0</v>
      </c>
      <c r="AK1620" s="1">
        <v>0</v>
      </c>
      <c r="AL1620" s="1">
        <v>0</v>
      </c>
      <c r="AM1620" s="1">
        <v>0</v>
      </c>
      <c r="AN1620" s="1">
        <v>0</v>
      </c>
      <c r="AO1620" s="1">
        <v>0</v>
      </c>
      <c r="AP1620" s="1">
        <v>0</v>
      </c>
      <c r="AQ1620" s="14">
        <v>0</v>
      </c>
      <c r="AR1620" s="14">
        <v>0</v>
      </c>
      <c r="AS1620" s="14">
        <v>0</v>
      </c>
      <c r="AT1620" s="14">
        <v>12.14</v>
      </c>
      <c r="AU1620" s="16">
        <v>0</v>
      </c>
      <c r="AV1620" s="16">
        <v>0</v>
      </c>
      <c r="AW1620" s="16" t="str">
        <v/>
      </c>
      <c r="AX1620" s="10">
        <f t="shared" si="188"/>
        <v>12.14</v>
      </c>
      <c r="AY1620" s="10">
        <f t="shared" si="189"/>
        <v>0</v>
      </c>
      <c r="AZ1620" s="2" t="s">
        <v>119</v>
      </c>
      <c r="BA1620" s="10">
        <f t="shared" si="190"/>
        <v>0</v>
      </c>
      <c r="BB1620" s="36" t="s">
        <v>118</v>
      </c>
      <c r="BC1620" s="39" t="str">
        <f t="shared" si="191"/>
        <v/>
      </c>
      <c r="BD1620" s="16">
        <f t="shared" si="194"/>
        <v>12.14</v>
      </c>
      <c r="BE1620" s="10">
        <f t="shared" si="195"/>
        <v>0</v>
      </c>
      <c r="BF1620" s="12">
        <f t="shared" si="196"/>
        <v>1</v>
      </c>
      <c r="BG1620" s="12">
        <f t="shared" si="197"/>
        <v>0</v>
      </c>
      <c r="BH1620" s="9">
        <f t="shared" si="192"/>
        <v>12.14</v>
      </c>
      <c r="BI1620" s="39" t="str">
        <f t="shared" si="193"/>
        <v/>
      </c>
      <c r="BK1620" s="75"/>
    </row>
    <row r="1621" spans="1:63">
      <c r="A1621" s="2">
        <v>1618</v>
      </c>
      <c r="B1621" s="2">
        <v>0</v>
      </c>
      <c r="C1621" s="1">
        <v>0</v>
      </c>
      <c r="D1621" s="37" t="str">
        <v>001fw00000FEAGdAAP</v>
      </c>
      <c r="E1621" s="37" t="str">
        <v>ANJALI TRADING COMPANY</v>
      </c>
      <c r="F1621" s="37" t="str">
        <v>MADHYA PRADESH</v>
      </c>
      <c r="G1621" s="37" t="str">
        <v>MORENA</v>
      </c>
      <c r="H1621" s="37">
        <v>0</v>
      </c>
      <c r="I1621" s="37" t="str">
        <v>SHALIKA ENTERPRISES PRIVATE LIMITED</v>
      </c>
      <c r="J1621" s="37" t="str">
        <v>Sudhir Garg</v>
      </c>
      <c r="K1621" s="37">
        <v>0</v>
      </c>
      <c r="L1621" s="37" t="str">
        <v>001fw000003s8lGAAQ</v>
      </c>
      <c r="M1621" s="37" t="str">
        <v>North</v>
      </c>
      <c r="N1621" s="2">
        <v>476001</v>
      </c>
      <c r="O1621" s="2" t="str">
        <v>23AODPG1438B1ZR</v>
      </c>
      <c r="P1621" s="2">
        <v>9425328922</v>
      </c>
      <c r="Q1621" s="2" t="str">
        <v>Dec'25</v>
      </c>
      <c r="R1621" s="2">
        <v>2026</v>
      </c>
      <c r="S1621" s="1">
        <v>0</v>
      </c>
      <c r="T1621" s="2">
        <v>0</v>
      </c>
      <c r="U1621" s="1">
        <v>0</v>
      </c>
      <c r="V1621" s="1" t="str">
        <v>Minor</v>
      </c>
      <c r="W1621" s="1">
        <v>0</v>
      </c>
      <c r="X1621" s="1">
        <v>0</v>
      </c>
      <c r="Y1621" s="1">
        <v>0</v>
      </c>
      <c r="Z1621" s="1">
        <v>0</v>
      </c>
      <c r="AA1621" s="1">
        <v>0</v>
      </c>
      <c r="AB1621" s="1">
        <v>0</v>
      </c>
      <c r="AC1621" s="1">
        <v>0</v>
      </c>
      <c r="AD1621" s="1">
        <v>0</v>
      </c>
      <c r="AE1621" s="1">
        <v>0</v>
      </c>
      <c r="AF1621" s="1">
        <v>0</v>
      </c>
      <c r="AG1621" s="1">
        <v>0</v>
      </c>
      <c r="AH1621" s="1">
        <v>0</v>
      </c>
      <c r="AI1621" s="1">
        <v>0</v>
      </c>
      <c r="AJ1621" s="1">
        <v>0</v>
      </c>
      <c r="AK1621" s="1">
        <v>0</v>
      </c>
      <c r="AL1621" s="1">
        <v>0</v>
      </c>
      <c r="AM1621" s="1">
        <v>0</v>
      </c>
      <c r="AN1621" s="1">
        <v>0</v>
      </c>
      <c r="AO1621" s="1">
        <v>0</v>
      </c>
      <c r="AP1621" s="1">
        <v>0</v>
      </c>
      <c r="AQ1621" s="14">
        <v>0</v>
      </c>
      <c r="AR1621" s="14">
        <v>0</v>
      </c>
      <c r="AS1621" s="14">
        <v>0</v>
      </c>
      <c r="AT1621" s="14">
        <v>11.97</v>
      </c>
      <c r="AU1621" s="16">
        <v>12</v>
      </c>
      <c r="AV1621" s="16">
        <v>0</v>
      </c>
      <c r="AW1621" s="16">
        <v>48</v>
      </c>
      <c r="AX1621" s="10">
        <f t="shared" si="188"/>
        <v>71.97</v>
      </c>
      <c r="AY1621" s="10">
        <f t="shared" si="189"/>
        <v>0</v>
      </c>
      <c r="AZ1621" s="2" t="s">
        <v>119</v>
      </c>
      <c r="BA1621" s="10">
        <f t="shared" si="190"/>
        <v>0</v>
      </c>
      <c r="BB1621" s="36" t="s">
        <v>118</v>
      </c>
      <c r="BC1621" s="39" t="str">
        <f t="shared" si="191"/>
        <v/>
      </c>
      <c r="BD1621" s="16">
        <f t="shared" si="194"/>
        <v>71.97</v>
      </c>
      <c r="BE1621" s="10">
        <f t="shared" si="195"/>
        <v>0</v>
      </c>
      <c r="BF1621" s="12">
        <f t="shared" si="196"/>
        <v>1</v>
      </c>
      <c r="BG1621" s="12">
        <f t="shared" si="197"/>
        <v>0</v>
      </c>
      <c r="BH1621" s="9">
        <f t="shared" si="192"/>
        <v>71.97</v>
      </c>
      <c r="BI1621" s="39" t="str">
        <f t="shared" si="193"/>
        <v/>
      </c>
      <c r="BK1621" s="75"/>
    </row>
    <row r="1622" spans="1:63">
      <c r="A1622" s="2">
        <v>1619</v>
      </c>
      <c r="B1622" s="2">
        <v>0</v>
      </c>
      <c r="C1622" s="1">
        <v>0</v>
      </c>
      <c r="D1622" s="37" t="str">
        <v>0015g00001daR2YAAU</v>
      </c>
      <c r="E1622" s="37" t="str">
        <v>Maa Tarini Hardware</v>
      </c>
      <c r="F1622" s="37" t="str">
        <v>ODISHA</v>
      </c>
      <c r="G1622" s="37" t="str">
        <v>SUNDARGARH</v>
      </c>
      <c r="H1622" s="37" t="str">
        <v>Sundargarh</v>
      </c>
      <c r="I1622" s="37" t="str">
        <v>SACHDEVA ISPAT PVT LTD</v>
      </c>
      <c r="J1622" s="37" t="str">
        <v>Papun Padhan</v>
      </c>
      <c r="K1622" s="37">
        <v>0</v>
      </c>
      <c r="L1622" s="37" t="str">
        <v>C12823</v>
      </c>
      <c r="M1622" s="37" t="str">
        <v>Central</v>
      </c>
      <c r="N1622" s="2">
        <v>769043</v>
      </c>
      <c r="O1622" s="2" t="str">
        <v>21CMJPS8793M1Z4</v>
      </c>
      <c r="P1622" s="2">
        <v>9090320510</v>
      </c>
      <c r="Q1622" s="2" t="str">
        <v>Dec'25</v>
      </c>
      <c r="R1622" s="2">
        <v>2026</v>
      </c>
      <c r="S1622" s="1">
        <v>0</v>
      </c>
      <c r="T1622" s="2">
        <v>10</v>
      </c>
      <c r="U1622" s="1">
        <v>0.10333333333333335</v>
      </c>
      <c r="V1622" s="1" t="str">
        <v>Friendly</v>
      </c>
      <c r="W1622" s="1">
        <v>0</v>
      </c>
      <c r="X1622" s="1">
        <v>0</v>
      </c>
      <c r="Y1622" s="1">
        <v>0</v>
      </c>
      <c r="Z1622" s="1">
        <v>0</v>
      </c>
      <c r="AA1622" s="1">
        <v>0</v>
      </c>
      <c r="AB1622" s="1">
        <v>0</v>
      </c>
      <c r="AC1622" s="1">
        <v>0</v>
      </c>
      <c r="AD1622" s="1">
        <v>0</v>
      </c>
      <c r="AE1622" s="1">
        <v>0</v>
      </c>
      <c r="AF1622" s="1">
        <v>0</v>
      </c>
      <c r="AG1622" s="1">
        <v>0</v>
      </c>
      <c r="AH1622" s="1">
        <v>0</v>
      </c>
      <c r="AI1622" s="1">
        <v>0</v>
      </c>
      <c r="AJ1622" s="1">
        <v>0</v>
      </c>
      <c r="AK1622" s="1">
        <v>0</v>
      </c>
      <c r="AL1622" s="1">
        <v>0</v>
      </c>
      <c r="AM1622" s="1">
        <v>0</v>
      </c>
      <c r="AN1622" s="1">
        <v>0</v>
      </c>
      <c r="AO1622" s="1">
        <v>0</v>
      </c>
      <c r="AP1622" s="1">
        <v>0</v>
      </c>
      <c r="AQ1622" s="14">
        <v>0</v>
      </c>
      <c r="AR1622" s="14">
        <v>0</v>
      </c>
      <c r="AS1622" s="14">
        <v>0</v>
      </c>
      <c r="AT1622" s="14">
        <v>2.1</v>
      </c>
      <c r="AU1622" s="16">
        <v>1</v>
      </c>
      <c r="AV1622" s="16">
        <v>0</v>
      </c>
      <c r="AW1622" s="16" t="str">
        <v/>
      </c>
      <c r="AX1622" s="10">
        <f t="shared" si="188"/>
        <v>3.1</v>
      </c>
      <c r="AY1622" s="10">
        <f t="shared" si="189"/>
        <v>0</v>
      </c>
      <c r="AZ1622" s="2" t="s">
        <v>119</v>
      </c>
      <c r="BA1622" s="10">
        <f t="shared" si="190"/>
        <v>0</v>
      </c>
      <c r="BB1622" s="36" t="s">
        <v>118</v>
      </c>
      <c r="BC1622" s="39" t="str">
        <f t="shared" si="191"/>
        <v/>
      </c>
      <c r="BD1622" s="16">
        <f t="shared" si="194"/>
        <v>3.1</v>
      </c>
      <c r="BE1622" s="10">
        <f t="shared" si="195"/>
        <v>0</v>
      </c>
      <c r="BF1622" s="12">
        <f t="shared" si="196"/>
        <v>1</v>
      </c>
      <c r="BG1622" s="12">
        <f t="shared" si="197"/>
        <v>0</v>
      </c>
      <c r="BH1622" s="9">
        <f t="shared" si="192"/>
        <v>3.1</v>
      </c>
      <c r="BI1622" s="39" t="str">
        <f t="shared" si="193"/>
        <v/>
      </c>
      <c r="BK1622" s="75"/>
    </row>
    <row r="1623" spans="1:63">
      <c r="A1623" s="2">
        <v>1620</v>
      </c>
      <c r="B1623" s="2">
        <v>0</v>
      </c>
      <c r="C1623" s="1">
        <v>0</v>
      </c>
      <c r="D1623" s="37" t="str">
        <v>001fw00000EshRLAAZ</v>
      </c>
      <c r="E1623" s="37" t="str">
        <v>KUSHWAHA TRADERS</v>
      </c>
      <c r="F1623" s="37" t="str">
        <v>MADHYA PRADESH</v>
      </c>
      <c r="G1623" s="37" t="str">
        <v>GWALIOR</v>
      </c>
      <c r="H1623" s="37">
        <v>0</v>
      </c>
      <c r="I1623" s="37" t="str">
        <v>SHALIKA ENTERPRISES PRIVATE LIMITED</v>
      </c>
      <c r="J1623" s="37" t="str">
        <v>Sudhir Garg</v>
      </c>
      <c r="K1623" s="37">
        <v>0</v>
      </c>
      <c r="L1623" s="37" t="str">
        <v>001fw000003s8lGAAQ</v>
      </c>
      <c r="M1623" s="37" t="str">
        <v>North</v>
      </c>
      <c r="N1623" s="2">
        <v>474006</v>
      </c>
      <c r="O1623" s="2" t="str">
        <v>23BDAPD7286B1Z1</v>
      </c>
      <c r="P1623" s="2">
        <v>8120911011</v>
      </c>
      <c r="Q1623" s="2" t="str">
        <v>Dec'25</v>
      </c>
      <c r="R1623" s="2">
        <v>2026</v>
      </c>
      <c r="S1623" s="1">
        <v>0</v>
      </c>
      <c r="T1623" s="2">
        <v>30</v>
      </c>
      <c r="U1623" s="1">
        <v>0.26555555555555554</v>
      </c>
      <c r="V1623" s="1" t="str">
        <v>Friendly</v>
      </c>
      <c r="W1623" s="1">
        <v>0</v>
      </c>
      <c r="X1623" s="1">
        <v>0</v>
      </c>
      <c r="Y1623" s="1">
        <v>0</v>
      </c>
      <c r="Z1623" s="1">
        <v>0</v>
      </c>
      <c r="AA1623" s="1">
        <v>0</v>
      </c>
      <c r="AB1623" s="1">
        <v>0</v>
      </c>
      <c r="AC1623" s="1">
        <v>0</v>
      </c>
      <c r="AD1623" s="1">
        <v>0</v>
      </c>
      <c r="AE1623" s="1">
        <v>0</v>
      </c>
      <c r="AF1623" s="1">
        <v>0</v>
      </c>
      <c r="AG1623" s="1">
        <v>0</v>
      </c>
      <c r="AH1623" s="1">
        <v>0</v>
      </c>
      <c r="AI1623" s="1">
        <v>0</v>
      </c>
      <c r="AJ1623" s="1">
        <v>0</v>
      </c>
      <c r="AK1623" s="1">
        <v>0</v>
      </c>
      <c r="AL1623" s="1">
        <v>0</v>
      </c>
      <c r="AM1623" s="1">
        <v>0</v>
      </c>
      <c r="AN1623" s="1">
        <v>0</v>
      </c>
      <c r="AO1623" s="1">
        <v>0</v>
      </c>
      <c r="AP1623" s="1">
        <v>0</v>
      </c>
      <c r="AQ1623" s="14">
        <v>0</v>
      </c>
      <c r="AR1623" s="14">
        <v>0</v>
      </c>
      <c r="AS1623" s="14">
        <v>0</v>
      </c>
      <c r="AT1623" s="14">
        <v>11.9</v>
      </c>
      <c r="AU1623" s="16">
        <v>12</v>
      </c>
      <c r="AV1623" s="16">
        <v>0</v>
      </c>
      <c r="AW1623" s="16" t="str">
        <v/>
      </c>
      <c r="AX1623" s="10">
        <f t="shared" si="188"/>
        <v>23.9</v>
      </c>
      <c r="AY1623" s="10">
        <f t="shared" si="189"/>
        <v>0</v>
      </c>
      <c r="AZ1623" s="2" t="s">
        <v>119</v>
      </c>
      <c r="BA1623" s="10">
        <f t="shared" si="190"/>
        <v>0</v>
      </c>
      <c r="BB1623" s="36" t="s">
        <v>118</v>
      </c>
      <c r="BC1623" s="39" t="str">
        <f t="shared" si="191"/>
        <v/>
      </c>
      <c r="BD1623" s="16">
        <f t="shared" si="194"/>
        <v>23.9</v>
      </c>
      <c r="BE1623" s="10">
        <f t="shared" si="195"/>
        <v>0</v>
      </c>
      <c r="BF1623" s="12">
        <f t="shared" si="196"/>
        <v>1</v>
      </c>
      <c r="BG1623" s="12">
        <f t="shared" si="197"/>
        <v>0</v>
      </c>
      <c r="BH1623" s="9">
        <f t="shared" si="192"/>
        <v>23.9</v>
      </c>
      <c r="BI1623" s="39" t="str">
        <f t="shared" si="193"/>
        <v/>
      </c>
      <c r="BK1623" s="75"/>
    </row>
    <row r="1624" spans="1:63">
      <c r="A1624" s="2">
        <v>1621</v>
      </c>
      <c r="B1624" s="2">
        <v>0</v>
      </c>
      <c r="C1624" s="1">
        <v>0</v>
      </c>
      <c r="D1624" s="37" t="str">
        <v>001J100000Ryeu3IAB</v>
      </c>
      <c r="E1624" s="37" t="str">
        <v>Vishal traders</v>
      </c>
      <c r="F1624" s="37" t="str">
        <v>UTTAR PRADESH</v>
      </c>
      <c r="G1624" s="37" t="str">
        <v>GHAZIABAD</v>
      </c>
      <c r="H1624" s="37" t="str">
        <v>Ghaziabad</v>
      </c>
      <c r="I1624" s="37" t="str">
        <v>OPTRIX INFRA LLP</v>
      </c>
      <c r="J1624" s="37" t="str">
        <v>Dinesh Mohan</v>
      </c>
      <c r="K1624" s="37">
        <v>0</v>
      </c>
      <c r="L1624" s="37" t="str">
        <v>001J100000PJG7oIAH</v>
      </c>
      <c r="M1624" s="37" t="str">
        <v>North</v>
      </c>
      <c r="N1624" s="2">
        <v>201102</v>
      </c>
      <c r="O1624" s="2" t="str">
        <v>09CUCPP9938G1Z0</v>
      </c>
      <c r="P1624" s="2">
        <v>9971181315</v>
      </c>
      <c r="Q1624" s="2" t="str">
        <v>Dec'25</v>
      </c>
      <c r="R1624" s="2">
        <v>2026</v>
      </c>
      <c r="S1624" s="1">
        <v>0</v>
      </c>
      <c r="T1624" s="2">
        <v>120</v>
      </c>
      <c r="U1624" s="1">
        <v>2.222222222222222E-2</v>
      </c>
      <c r="V1624" s="1" t="str">
        <v>Challenger</v>
      </c>
      <c r="W1624" s="1">
        <v>0</v>
      </c>
      <c r="X1624" s="1">
        <v>0</v>
      </c>
      <c r="Y1624" s="1">
        <v>0</v>
      </c>
      <c r="Z1624" s="1">
        <v>0</v>
      </c>
      <c r="AA1624" s="1">
        <v>0</v>
      </c>
      <c r="AB1624" s="1">
        <v>0</v>
      </c>
      <c r="AC1624" s="1">
        <v>0</v>
      </c>
      <c r="AD1624" s="1">
        <v>0</v>
      </c>
      <c r="AE1624" s="1">
        <v>0</v>
      </c>
      <c r="AF1624" s="1">
        <v>0</v>
      </c>
      <c r="AG1624" s="1">
        <v>0</v>
      </c>
      <c r="AH1624" s="1">
        <v>0</v>
      </c>
      <c r="AI1624" s="1">
        <v>0</v>
      </c>
      <c r="AJ1624" s="1">
        <v>0</v>
      </c>
      <c r="AK1624" s="1">
        <v>0</v>
      </c>
      <c r="AL1624" s="1">
        <v>0</v>
      </c>
      <c r="AM1624" s="1">
        <v>0</v>
      </c>
      <c r="AN1624" s="1">
        <v>0</v>
      </c>
      <c r="AO1624" s="1">
        <v>0</v>
      </c>
      <c r="AP1624" s="1">
        <v>0</v>
      </c>
      <c r="AQ1624" s="14">
        <v>0</v>
      </c>
      <c r="AR1624" s="14">
        <v>0</v>
      </c>
      <c r="AS1624" s="14">
        <v>0</v>
      </c>
      <c r="AT1624" s="14">
        <v>4</v>
      </c>
      <c r="AU1624" s="16">
        <v>4</v>
      </c>
      <c r="AV1624" s="16">
        <v>0</v>
      </c>
      <c r="AW1624" s="16" t="str">
        <v/>
      </c>
      <c r="AX1624" s="10">
        <f t="shared" si="188"/>
        <v>8</v>
      </c>
      <c r="AY1624" s="10">
        <f t="shared" si="189"/>
        <v>0</v>
      </c>
      <c r="AZ1624" s="2" t="s">
        <v>119</v>
      </c>
      <c r="BA1624" s="10">
        <f t="shared" si="190"/>
        <v>0</v>
      </c>
      <c r="BB1624" s="36" t="s">
        <v>118</v>
      </c>
      <c r="BC1624" s="39" t="str">
        <f t="shared" si="191"/>
        <v/>
      </c>
      <c r="BD1624" s="16">
        <f t="shared" si="194"/>
        <v>8</v>
      </c>
      <c r="BE1624" s="10">
        <f t="shared" si="195"/>
        <v>0</v>
      </c>
      <c r="BF1624" s="12">
        <f t="shared" si="196"/>
        <v>1</v>
      </c>
      <c r="BG1624" s="12">
        <f t="shared" si="197"/>
        <v>0</v>
      </c>
      <c r="BH1624" s="9">
        <f t="shared" si="192"/>
        <v>8</v>
      </c>
      <c r="BI1624" s="39" t="str">
        <f t="shared" si="193"/>
        <v/>
      </c>
      <c r="BK1624" s="75"/>
    </row>
    <row r="1625" spans="1:63">
      <c r="A1625" s="2">
        <v>1622</v>
      </c>
      <c r="B1625" s="2">
        <v>0</v>
      </c>
      <c r="C1625" s="1">
        <v>0</v>
      </c>
      <c r="D1625" s="37" t="str">
        <v>001fw00000GY9fbAAD</v>
      </c>
      <c r="E1625" s="37" t="str">
        <v>SUMIT STEEL</v>
      </c>
      <c r="F1625" s="37" t="str">
        <v>WEST BENGAL</v>
      </c>
      <c r="G1625" s="37" t="str">
        <v>Alipurduar</v>
      </c>
      <c r="H1625" s="37">
        <v>0</v>
      </c>
      <c r="I1625" s="37" t="str">
        <v>SILIGURI BUILDERS STORES</v>
      </c>
      <c r="J1625" s="37" t="str">
        <v>Abu Hossain</v>
      </c>
      <c r="K1625" s="37">
        <v>0</v>
      </c>
      <c r="L1625" s="37" t="str">
        <v>001J100000VngoPIAR</v>
      </c>
      <c r="M1625" s="37" t="str">
        <v>East</v>
      </c>
      <c r="N1625" s="2">
        <v>735204</v>
      </c>
      <c r="O1625" s="2" t="str">
        <v>19BQCPA2821C1ZJ</v>
      </c>
      <c r="P1625" s="2">
        <v>9733468522</v>
      </c>
      <c r="Q1625" s="2" t="str">
        <v>Dec'25</v>
      </c>
      <c r="R1625" s="2">
        <v>2026</v>
      </c>
      <c r="S1625" s="1">
        <v>0</v>
      </c>
      <c r="T1625" s="2">
        <v>20</v>
      </c>
      <c r="U1625" s="1">
        <v>0.27500000000000002</v>
      </c>
      <c r="V1625" s="1" t="str">
        <v>Friendly</v>
      </c>
      <c r="W1625" s="1">
        <v>0</v>
      </c>
      <c r="X1625" s="1">
        <v>0</v>
      </c>
      <c r="Y1625" s="1">
        <v>0</v>
      </c>
      <c r="Z1625" s="1">
        <v>0</v>
      </c>
      <c r="AA1625" s="1">
        <v>0</v>
      </c>
      <c r="AB1625" s="1">
        <v>0</v>
      </c>
      <c r="AC1625" s="1">
        <v>0</v>
      </c>
      <c r="AD1625" s="1">
        <v>0</v>
      </c>
      <c r="AE1625" s="1">
        <v>0</v>
      </c>
      <c r="AF1625" s="1">
        <v>0</v>
      </c>
      <c r="AG1625" s="1">
        <v>0</v>
      </c>
      <c r="AH1625" s="1">
        <v>0</v>
      </c>
      <c r="AI1625" s="1">
        <v>0</v>
      </c>
      <c r="AJ1625" s="1">
        <v>0</v>
      </c>
      <c r="AK1625" s="1">
        <v>0</v>
      </c>
      <c r="AL1625" s="1">
        <v>0</v>
      </c>
      <c r="AM1625" s="1">
        <v>0</v>
      </c>
      <c r="AN1625" s="1">
        <v>0</v>
      </c>
      <c r="AO1625" s="1">
        <v>0</v>
      </c>
      <c r="AP1625" s="1">
        <v>0</v>
      </c>
      <c r="AQ1625" s="14">
        <v>0</v>
      </c>
      <c r="AR1625" s="14">
        <v>0</v>
      </c>
      <c r="AS1625" s="14">
        <v>0</v>
      </c>
      <c r="AT1625" s="14">
        <v>16.5</v>
      </c>
      <c r="AU1625" s="16">
        <v>0</v>
      </c>
      <c r="AV1625" s="16">
        <v>0</v>
      </c>
      <c r="AW1625" s="16">
        <v>25</v>
      </c>
      <c r="AX1625" s="10">
        <f t="shared" si="188"/>
        <v>41.5</v>
      </c>
      <c r="AY1625" s="10">
        <f t="shared" si="189"/>
        <v>0</v>
      </c>
      <c r="AZ1625" s="2" t="s">
        <v>119</v>
      </c>
      <c r="BA1625" s="10">
        <f t="shared" si="190"/>
        <v>0</v>
      </c>
      <c r="BB1625" s="36" t="s">
        <v>118</v>
      </c>
      <c r="BC1625" s="39" t="str">
        <f t="shared" si="191"/>
        <v/>
      </c>
      <c r="BD1625" s="16">
        <f t="shared" si="194"/>
        <v>41.5</v>
      </c>
      <c r="BE1625" s="10">
        <f t="shared" si="195"/>
        <v>0</v>
      </c>
      <c r="BF1625" s="12">
        <f t="shared" si="196"/>
        <v>1</v>
      </c>
      <c r="BG1625" s="12">
        <f t="shared" si="197"/>
        <v>0</v>
      </c>
      <c r="BH1625" s="9">
        <f t="shared" si="192"/>
        <v>41.5</v>
      </c>
      <c r="BI1625" s="39" t="str">
        <f t="shared" si="193"/>
        <v/>
      </c>
      <c r="BK1625" s="75"/>
    </row>
    <row r="1626" spans="1:63">
      <c r="A1626" s="2">
        <v>1623</v>
      </c>
      <c r="B1626" s="2">
        <v>0</v>
      </c>
      <c r="C1626" s="1">
        <v>0</v>
      </c>
      <c r="D1626" s="37" t="str">
        <v>001fw000002W1KsAAK</v>
      </c>
      <c r="E1626" s="37" t="str">
        <v>DAUJI BUILDING MATERIAL</v>
      </c>
      <c r="F1626" s="37" t="str">
        <v>UTTAR PRADESH</v>
      </c>
      <c r="G1626" s="37" t="str">
        <v>AGRA</v>
      </c>
      <c r="H1626" s="37">
        <v>0</v>
      </c>
      <c r="I1626" s="37" t="str">
        <v>DINESH STEEL PRIVATE LIMITED</v>
      </c>
      <c r="J1626" s="37" t="str">
        <v>Pankaj Garg</v>
      </c>
      <c r="K1626" s="37">
        <v>0</v>
      </c>
      <c r="L1626" s="37" t="str">
        <v>C12820</v>
      </c>
      <c r="M1626" s="37" t="str">
        <v>North</v>
      </c>
      <c r="N1626" s="2">
        <v>283111</v>
      </c>
      <c r="O1626" s="2" t="str">
        <v>09BIIPS5037E1Z2</v>
      </c>
      <c r="P1626" s="2">
        <v>99274771521</v>
      </c>
      <c r="Q1626" s="2" t="str">
        <v>Dec'25</v>
      </c>
      <c r="R1626" s="2">
        <v>2026</v>
      </c>
      <c r="S1626" s="1">
        <v>0</v>
      </c>
      <c r="T1626" s="2" t="str">
        <v/>
      </c>
      <c r="U1626" s="1">
        <v>0</v>
      </c>
      <c r="V1626" s="1" t="str">
        <v>Potential Not updated</v>
      </c>
      <c r="W1626" s="1">
        <v>0</v>
      </c>
      <c r="X1626" s="1">
        <v>0</v>
      </c>
      <c r="Y1626" s="1">
        <v>0</v>
      </c>
      <c r="Z1626" s="1">
        <v>0</v>
      </c>
      <c r="AA1626" s="1">
        <v>0</v>
      </c>
      <c r="AB1626" s="1">
        <v>0</v>
      </c>
      <c r="AC1626" s="1">
        <v>0</v>
      </c>
      <c r="AD1626" s="1">
        <v>0</v>
      </c>
      <c r="AE1626" s="1">
        <v>0</v>
      </c>
      <c r="AF1626" s="1">
        <v>0</v>
      </c>
      <c r="AG1626" s="1">
        <v>0</v>
      </c>
      <c r="AH1626" s="1">
        <v>0</v>
      </c>
      <c r="AI1626" s="1">
        <v>0</v>
      </c>
      <c r="AJ1626" s="1">
        <v>0</v>
      </c>
      <c r="AK1626" s="1">
        <v>0</v>
      </c>
      <c r="AL1626" s="1">
        <v>0</v>
      </c>
      <c r="AM1626" s="1">
        <v>0</v>
      </c>
      <c r="AN1626" s="1">
        <v>0</v>
      </c>
      <c r="AO1626" s="1">
        <v>0</v>
      </c>
      <c r="AP1626" s="1">
        <v>0</v>
      </c>
      <c r="AQ1626" s="14">
        <v>0</v>
      </c>
      <c r="AR1626" s="14">
        <v>0</v>
      </c>
      <c r="AS1626" s="14">
        <v>0</v>
      </c>
      <c r="AT1626" s="14">
        <v>4</v>
      </c>
      <c r="AU1626" s="16">
        <v>4</v>
      </c>
      <c r="AV1626" s="16">
        <v>4</v>
      </c>
      <c r="AW1626" s="16" t="str">
        <v/>
      </c>
      <c r="AX1626" s="10">
        <f t="shared" si="188"/>
        <v>12</v>
      </c>
      <c r="AY1626" s="10">
        <f t="shared" si="189"/>
        <v>0</v>
      </c>
      <c r="AZ1626" s="2" t="s">
        <v>119</v>
      </c>
      <c r="BA1626" s="10">
        <f t="shared" si="190"/>
        <v>0</v>
      </c>
      <c r="BB1626" s="36" t="s">
        <v>118</v>
      </c>
      <c r="BC1626" s="39" t="str">
        <f t="shared" si="191"/>
        <v/>
      </c>
      <c r="BD1626" s="16">
        <f t="shared" si="194"/>
        <v>12</v>
      </c>
      <c r="BE1626" s="10">
        <f t="shared" si="195"/>
        <v>0</v>
      </c>
      <c r="BF1626" s="12">
        <f t="shared" si="196"/>
        <v>1</v>
      </c>
      <c r="BG1626" s="12">
        <f t="shared" si="197"/>
        <v>0</v>
      </c>
      <c r="BH1626" s="9">
        <f t="shared" si="192"/>
        <v>12</v>
      </c>
      <c r="BI1626" s="39" t="str">
        <f t="shared" si="193"/>
        <v/>
      </c>
      <c r="BK1626" s="75"/>
    </row>
    <row r="1627" spans="1:63">
      <c r="A1627" s="2">
        <v>1624</v>
      </c>
      <c r="B1627" s="2">
        <v>0</v>
      </c>
      <c r="C1627" s="1">
        <v>0</v>
      </c>
      <c r="D1627" s="37" t="str">
        <v>001J100000VnfL0IAJ</v>
      </c>
      <c r="E1627" s="37" t="str">
        <v>M/S. NIRMAN SATHI</v>
      </c>
      <c r="F1627" s="37" t="str">
        <v>JHARKHAND</v>
      </c>
      <c r="G1627" s="37" t="str">
        <v>DHANBAD</v>
      </c>
      <c r="H1627" s="37">
        <v>0</v>
      </c>
      <c r="I1627" s="37" t="str">
        <v>TIRUPATI SALES</v>
      </c>
      <c r="J1627" s="37" t="str">
        <v>Debjyoti Lahiri</v>
      </c>
      <c r="K1627" s="37">
        <v>0</v>
      </c>
      <c r="L1627" s="37" t="str">
        <v>001J100000HllhOIAT</v>
      </c>
      <c r="M1627" s="37" t="str">
        <v>East</v>
      </c>
      <c r="N1627" s="2">
        <v>828305</v>
      </c>
      <c r="O1627" s="2" t="str">
        <v>20TSAPS6627G1ZE</v>
      </c>
      <c r="P1627" s="2">
        <v>7004763405</v>
      </c>
      <c r="Q1627" s="2" t="str">
        <v>Dec'25</v>
      </c>
      <c r="R1627" s="2">
        <v>2026</v>
      </c>
      <c r="S1627" s="1">
        <v>0</v>
      </c>
      <c r="T1627" s="2">
        <v>25</v>
      </c>
      <c r="U1627" s="1">
        <v>6.6666666666666666E-2</v>
      </c>
      <c r="V1627" s="1" t="str">
        <v>Minor</v>
      </c>
      <c r="W1627" s="1">
        <v>0</v>
      </c>
      <c r="X1627" s="1">
        <v>0</v>
      </c>
      <c r="Y1627" s="1">
        <v>0</v>
      </c>
      <c r="Z1627" s="1">
        <v>0</v>
      </c>
      <c r="AA1627" s="1">
        <v>0</v>
      </c>
      <c r="AB1627" s="1">
        <v>0</v>
      </c>
      <c r="AC1627" s="1">
        <v>0</v>
      </c>
      <c r="AD1627" s="1">
        <v>0</v>
      </c>
      <c r="AE1627" s="1">
        <v>0</v>
      </c>
      <c r="AF1627" s="1">
        <v>0</v>
      </c>
      <c r="AG1627" s="1">
        <v>0</v>
      </c>
      <c r="AH1627" s="1">
        <v>0</v>
      </c>
      <c r="AI1627" s="1">
        <v>0</v>
      </c>
      <c r="AJ1627" s="1">
        <v>0</v>
      </c>
      <c r="AK1627" s="1">
        <v>0</v>
      </c>
      <c r="AL1627" s="1">
        <v>0</v>
      </c>
      <c r="AM1627" s="1">
        <v>0</v>
      </c>
      <c r="AN1627" s="1">
        <v>0</v>
      </c>
      <c r="AO1627" s="1">
        <v>0</v>
      </c>
      <c r="AP1627" s="1">
        <v>0</v>
      </c>
      <c r="AQ1627" s="14">
        <v>0</v>
      </c>
      <c r="AR1627" s="14">
        <v>0</v>
      </c>
      <c r="AS1627" s="14">
        <v>0</v>
      </c>
      <c r="AT1627" s="14">
        <v>5</v>
      </c>
      <c r="AU1627" s="16">
        <v>0</v>
      </c>
      <c r="AV1627" s="16">
        <v>0</v>
      </c>
      <c r="AW1627" s="16">
        <v>10</v>
      </c>
      <c r="AX1627" s="10">
        <f t="shared" si="188"/>
        <v>15</v>
      </c>
      <c r="AY1627" s="10">
        <f t="shared" si="189"/>
        <v>0</v>
      </c>
      <c r="AZ1627" s="2" t="s">
        <v>119</v>
      </c>
      <c r="BA1627" s="10">
        <f t="shared" si="190"/>
        <v>0</v>
      </c>
      <c r="BB1627" s="36" t="s">
        <v>118</v>
      </c>
      <c r="BC1627" s="39" t="str">
        <f t="shared" si="191"/>
        <v/>
      </c>
      <c r="BD1627" s="16">
        <f t="shared" si="194"/>
        <v>15</v>
      </c>
      <c r="BE1627" s="10">
        <f t="shared" si="195"/>
        <v>0</v>
      </c>
      <c r="BF1627" s="12">
        <f t="shared" si="196"/>
        <v>1</v>
      </c>
      <c r="BG1627" s="12">
        <f t="shared" si="197"/>
        <v>0</v>
      </c>
      <c r="BH1627" s="9">
        <f t="shared" si="192"/>
        <v>15</v>
      </c>
      <c r="BI1627" s="39" t="str">
        <f t="shared" si="193"/>
        <v/>
      </c>
      <c r="BK1627" s="75"/>
    </row>
    <row r="1628" spans="1:63">
      <c r="A1628" s="2">
        <v>1625</v>
      </c>
      <c r="B1628" s="2">
        <v>0</v>
      </c>
      <c r="C1628" s="1">
        <v>0</v>
      </c>
      <c r="D1628" s="37" t="str">
        <v>001fw000007SMKwAAO</v>
      </c>
      <c r="E1628" s="37" t="str">
        <v>G AND SONS</v>
      </c>
      <c r="F1628" s="37" t="str">
        <v>JHARKHAND</v>
      </c>
      <c r="G1628" s="37" t="str">
        <v>BOKARO</v>
      </c>
      <c r="H1628" s="37">
        <v>0</v>
      </c>
      <c r="I1628" s="37" t="str">
        <v>TIRUPATI SALES</v>
      </c>
      <c r="J1628" s="37" t="str">
        <v>Debjyoti Lahiri</v>
      </c>
      <c r="K1628" s="37">
        <v>0</v>
      </c>
      <c r="L1628" s="37" t="str">
        <v>001J100000HllhOIAT</v>
      </c>
      <c r="M1628" s="37" t="str">
        <v>East</v>
      </c>
      <c r="N1628" s="2">
        <v>829111</v>
      </c>
      <c r="O1628" s="2" t="str">
        <v>20HUFPK4006Q1ZJ</v>
      </c>
      <c r="P1628" s="2">
        <v>7004720285</v>
      </c>
      <c r="Q1628" s="2" t="str">
        <v>Dec'25</v>
      </c>
      <c r="R1628" s="2">
        <v>2026</v>
      </c>
      <c r="S1628" s="1">
        <v>0</v>
      </c>
      <c r="T1628" s="2">
        <v>30</v>
      </c>
      <c r="U1628" s="1">
        <v>0.25622222222222224</v>
      </c>
      <c r="V1628" s="1" t="str">
        <v>Friendly</v>
      </c>
      <c r="W1628" s="1">
        <v>0</v>
      </c>
      <c r="X1628" s="1">
        <v>0</v>
      </c>
      <c r="Y1628" s="1">
        <v>0</v>
      </c>
      <c r="Z1628" s="1">
        <v>0</v>
      </c>
      <c r="AA1628" s="1">
        <v>0</v>
      </c>
      <c r="AB1628" s="1">
        <v>0</v>
      </c>
      <c r="AC1628" s="1">
        <v>0</v>
      </c>
      <c r="AD1628" s="1">
        <v>0</v>
      </c>
      <c r="AE1628" s="1">
        <v>0</v>
      </c>
      <c r="AF1628" s="1">
        <v>0</v>
      </c>
      <c r="AG1628" s="1">
        <v>0</v>
      </c>
      <c r="AH1628" s="1">
        <v>0</v>
      </c>
      <c r="AI1628" s="1">
        <v>0</v>
      </c>
      <c r="AJ1628" s="1">
        <v>0</v>
      </c>
      <c r="AK1628" s="1">
        <v>0</v>
      </c>
      <c r="AL1628" s="1">
        <v>0</v>
      </c>
      <c r="AM1628" s="1">
        <v>0</v>
      </c>
      <c r="AN1628" s="1">
        <v>0</v>
      </c>
      <c r="AO1628" s="1">
        <v>0</v>
      </c>
      <c r="AP1628" s="1">
        <v>0</v>
      </c>
      <c r="AQ1628" s="14">
        <v>0</v>
      </c>
      <c r="AR1628" s="14">
        <v>0</v>
      </c>
      <c r="AS1628" s="14">
        <v>0</v>
      </c>
      <c r="AT1628" s="14">
        <v>10</v>
      </c>
      <c r="AU1628" s="16">
        <v>0</v>
      </c>
      <c r="AV1628" s="16">
        <v>13.06</v>
      </c>
      <c r="AW1628" s="16">
        <v>20</v>
      </c>
      <c r="AX1628" s="10">
        <f t="shared" si="188"/>
        <v>43.06</v>
      </c>
      <c r="AY1628" s="10">
        <f t="shared" si="189"/>
        <v>0</v>
      </c>
      <c r="AZ1628" s="2" t="s">
        <v>119</v>
      </c>
      <c r="BA1628" s="10">
        <f t="shared" si="190"/>
        <v>0</v>
      </c>
      <c r="BB1628" s="36" t="s">
        <v>118</v>
      </c>
      <c r="BC1628" s="39" t="str">
        <f t="shared" si="191"/>
        <v/>
      </c>
      <c r="BD1628" s="16">
        <f t="shared" si="194"/>
        <v>43.06</v>
      </c>
      <c r="BE1628" s="10">
        <f t="shared" si="195"/>
        <v>0</v>
      </c>
      <c r="BF1628" s="12">
        <f t="shared" si="196"/>
        <v>1</v>
      </c>
      <c r="BG1628" s="12">
        <f t="shared" si="197"/>
        <v>0</v>
      </c>
      <c r="BH1628" s="9">
        <f t="shared" si="192"/>
        <v>43.06</v>
      </c>
      <c r="BI1628" s="39" t="str">
        <f t="shared" si="193"/>
        <v/>
      </c>
      <c r="BK1628" s="75"/>
    </row>
    <row r="1629" spans="1:63">
      <c r="A1629" s="2">
        <v>1626</v>
      </c>
      <c r="B1629" s="2">
        <v>0</v>
      </c>
      <c r="C1629" s="1">
        <v>0</v>
      </c>
      <c r="D1629" s="37" t="str">
        <v>001fw000001wmq6AAA</v>
      </c>
      <c r="E1629" s="37" t="str">
        <v>BDG CONCAST</v>
      </c>
      <c r="F1629" s="37" t="str">
        <v>HARYANA</v>
      </c>
      <c r="G1629" s="37" t="str">
        <v>SIRSA</v>
      </c>
      <c r="H1629" s="37">
        <v>0</v>
      </c>
      <c r="I1629" s="37" t="str">
        <v>PAL CEMENT AND STEEL PVT. LTD.</v>
      </c>
      <c r="J1629" s="37" t="str">
        <v>Varun Arora</v>
      </c>
      <c r="K1629" s="37">
        <v>0</v>
      </c>
      <c r="L1629" s="37" t="str">
        <v>C12827</v>
      </c>
      <c r="M1629" s="37" t="str">
        <v>North</v>
      </c>
      <c r="N1629" s="2">
        <v>125055</v>
      </c>
      <c r="O1629" s="2" t="str">
        <v>06AEEPG7535G2ZM</v>
      </c>
      <c r="P1629" s="2">
        <v>9729832700</v>
      </c>
      <c r="Q1629" s="2" t="str">
        <v>Dec'25</v>
      </c>
      <c r="R1629" s="2">
        <v>2026</v>
      </c>
      <c r="S1629" s="1">
        <v>0</v>
      </c>
      <c r="T1629" s="2">
        <v>100</v>
      </c>
      <c r="U1629" s="1">
        <v>7.0233333333333328E-2</v>
      </c>
      <c r="V1629" s="1" t="str">
        <v>Challenger</v>
      </c>
      <c r="W1629" s="1">
        <v>0</v>
      </c>
      <c r="X1629" s="1">
        <v>0</v>
      </c>
      <c r="Y1629" s="1">
        <v>0</v>
      </c>
      <c r="Z1629" s="1">
        <v>0</v>
      </c>
      <c r="AA1629" s="1">
        <v>0</v>
      </c>
      <c r="AB1629" s="1">
        <v>0</v>
      </c>
      <c r="AC1629" s="1">
        <v>0</v>
      </c>
      <c r="AD1629" s="1">
        <v>0</v>
      </c>
      <c r="AE1629" s="1">
        <v>0</v>
      </c>
      <c r="AF1629" s="1">
        <v>0</v>
      </c>
      <c r="AG1629" s="1">
        <v>0</v>
      </c>
      <c r="AH1629" s="1">
        <v>0</v>
      </c>
      <c r="AI1629" s="1">
        <v>0</v>
      </c>
      <c r="AJ1629" s="1">
        <v>0</v>
      </c>
      <c r="AK1629" s="1">
        <v>0</v>
      </c>
      <c r="AL1629" s="1">
        <v>0</v>
      </c>
      <c r="AM1629" s="1">
        <v>0</v>
      </c>
      <c r="AN1629" s="1">
        <v>0</v>
      </c>
      <c r="AO1629" s="1">
        <v>0</v>
      </c>
      <c r="AP1629" s="1">
        <v>0</v>
      </c>
      <c r="AQ1629" s="14">
        <v>0</v>
      </c>
      <c r="AR1629" s="14">
        <v>0</v>
      </c>
      <c r="AS1629" s="14">
        <v>0</v>
      </c>
      <c r="AT1629" s="14">
        <v>21.07</v>
      </c>
      <c r="AU1629" s="16">
        <v>0</v>
      </c>
      <c r="AV1629" s="16">
        <v>0</v>
      </c>
      <c r="AW1629" s="16" t="str">
        <v/>
      </c>
      <c r="AX1629" s="10">
        <f t="shared" si="188"/>
        <v>21.07</v>
      </c>
      <c r="AY1629" s="10">
        <f t="shared" si="189"/>
        <v>0</v>
      </c>
      <c r="AZ1629" s="2" t="s">
        <v>119</v>
      </c>
      <c r="BA1629" s="10">
        <f t="shared" si="190"/>
        <v>0</v>
      </c>
      <c r="BB1629" s="36" t="s">
        <v>118</v>
      </c>
      <c r="BC1629" s="39" t="str">
        <f t="shared" si="191"/>
        <v/>
      </c>
      <c r="BD1629" s="16">
        <f t="shared" si="194"/>
        <v>21.07</v>
      </c>
      <c r="BE1629" s="10">
        <f t="shared" si="195"/>
        <v>0</v>
      </c>
      <c r="BF1629" s="12">
        <f t="shared" si="196"/>
        <v>1</v>
      </c>
      <c r="BG1629" s="12">
        <f t="shared" si="197"/>
        <v>0</v>
      </c>
      <c r="BH1629" s="9">
        <f t="shared" si="192"/>
        <v>21.07</v>
      </c>
      <c r="BI1629" s="39" t="str">
        <f t="shared" si="193"/>
        <v/>
      </c>
      <c r="BK1629" s="75"/>
    </row>
    <row r="1630" spans="1:63">
      <c r="A1630" s="2">
        <v>1627</v>
      </c>
      <c r="B1630" s="2">
        <v>0</v>
      </c>
      <c r="C1630" s="1">
        <v>0</v>
      </c>
      <c r="D1630" s="37" t="str">
        <v>001J1000006Uz5mIAC</v>
      </c>
      <c r="E1630" s="37" t="str">
        <v>M/S BAJARANG STEEL AND CEMENT</v>
      </c>
      <c r="F1630" s="37" t="str">
        <v>ODISHA</v>
      </c>
      <c r="G1630" s="37" t="str">
        <v>CUTTACK</v>
      </c>
      <c r="H1630" s="37" t="str">
        <v>Cuttack Sadar</v>
      </c>
      <c r="I1630" s="37" t="str">
        <v>Niyati Udyog Private Limited</v>
      </c>
      <c r="J1630" s="37" t="str">
        <v>Bidyut Ranjan Mishra</v>
      </c>
      <c r="K1630" s="37">
        <v>0</v>
      </c>
      <c r="L1630" s="37" t="str">
        <v>C13293</v>
      </c>
      <c r="M1630" s="37" t="str">
        <v>Central</v>
      </c>
      <c r="N1630" s="2">
        <v>753003</v>
      </c>
      <c r="O1630" s="2" t="str">
        <v>21BIJPS7417K1ZY</v>
      </c>
      <c r="P1630" s="2">
        <v>9937802803</v>
      </c>
      <c r="Q1630" s="2" t="str">
        <v>Dec'25</v>
      </c>
      <c r="R1630" s="2">
        <v>2026</v>
      </c>
      <c r="S1630" s="1">
        <v>0</v>
      </c>
      <c r="T1630" s="2">
        <v>100</v>
      </c>
      <c r="U1630" s="1">
        <v>2.8233333333333336E-2</v>
      </c>
      <c r="V1630" s="1" t="str">
        <v>Challenger</v>
      </c>
      <c r="W1630" s="1">
        <v>0</v>
      </c>
      <c r="X1630" s="1">
        <v>0</v>
      </c>
      <c r="Y1630" s="1">
        <v>0</v>
      </c>
      <c r="Z1630" s="1">
        <v>0</v>
      </c>
      <c r="AA1630" s="1">
        <v>0</v>
      </c>
      <c r="AB1630" s="1">
        <v>0</v>
      </c>
      <c r="AC1630" s="1">
        <v>0</v>
      </c>
      <c r="AD1630" s="1">
        <v>0</v>
      </c>
      <c r="AE1630" s="1">
        <v>0</v>
      </c>
      <c r="AF1630" s="1">
        <v>0</v>
      </c>
      <c r="AG1630" s="1">
        <v>0</v>
      </c>
      <c r="AH1630" s="1">
        <v>0</v>
      </c>
      <c r="AI1630" s="1">
        <v>0</v>
      </c>
      <c r="AJ1630" s="1">
        <v>0</v>
      </c>
      <c r="AK1630" s="1">
        <v>0</v>
      </c>
      <c r="AL1630" s="1">
        <v>0</v>
      </c>
      <c r="AM1630" s="1">
        <v>0</v>
      </c>
      <c r="AN1630" s="1">
        <v>0</v>
      </c>
      <c r="AO1630" s="1">
        <v>0</v>
      </c>
      <c r="AP1630" s="1">
        <v>0</v>
      </c>
      <c r="AQ1630" s="14">
        <v>0</v>
      </c>
      <c r="AR1630" s="14">
        <v>0</v>
      </c>
      <c r="AS1630" s="14">
        <v>0</v>
      </c>
      <c r="AT1630" s="14">
        <v>2.16</v>
      </c>
      <c r="AU1630" s="16">
        <v>3</v>
      </c>
      <c r="AV1630" s="16">
        <v>3.31</v>
      </c>
      <c r="AW1630" s="16">
        <v>3</v>
      </c>
      <c r="AX1630" s="10">
        <f t="shared" si="188"/>
        <v>11.47</v>
      </c>
      <c r="AY1630" s="10">
        <f t="shared" si="189"/>
        <v>0</v>
      </c>
      <c r="AZ1630" s="2" t="s">
        <v>119</v>
      </c>
      <c r="BA1630" s="10">
        <f t="shared" si="190"/>
        <v>0</v>
      </c>
      <c r="BB1630" s="36" t="s">
        <v>118</v>
      </c>
      <c r="BC1630" s="39" t="str">
        <f t="shared" si="191"/>
        <v/>
      </c>
      <c r="BD1630" s="16">
        <f t="shared" si="194"/>
        <v>11.47</v>
      </c>
      <c r="BE1630" s="10">
        <f t="shared" si="195"/>
        <v>0</v>
      </c>
      <c r="BF1630" s="12">
        <f t="shared" si="196"/>
        <v>1</v>
      </c>
      <c r="BG1630" s="12">
        <f t="shared" si="197"/>
        <v>0</v>
      </c>
      <c r="BH1630" s="9">
        <f t="shared" si="192"/>
        <v>11.47</v>
      </c>
      <c r="BI1630" s="39" t="str">
        <f t="shared" si="193"/>
        <v/>
      </c>
      <c r="BK1630" s="75"/>
    </row>
    <row r="1631" spans="1:63">
      <c r="A1631" s="2">
        <v>1628</v>
      </c>
      <c r="B1631" s="2">
        <v>0</v>
      </c>
      <c r="C1631" s="1">
        <v>0</v>
      </c>
      <c r="D1631" s="37" t="str">
        <v>001J1000007oX5TIAU</v>
      </c>
      <c r="E1631" s="37" t="str">
        <v>BHOL TRADERS</v>
      </c>
      <c r="F1631" s="37" t="str">
        <v>ODISHA</v>
      </c>
      <c r="G1631" s="37" t="str">
        <v>CUTTACK</v>
      </c>
      <c r="H1631" s="37" t="str">
        <v>Cuttack Sadar</v>
      </c>
      <c r="I1631" s="37" t="str">
        <v>Niyati Udyog Private Limited</v>
      </c>
      <c r="J1631" s="37" t="str">
        <v>Bidyut Ranjan Mishra</v>
      </c>
      <c r="K1631" s="37">
        <v>0</v>
      </c>
      <c r="L1631" s="37" t="str">
        <v>C13293</v>
      </c>
      <c r="M1631" s="37" t="str">
        <v>Central</v>
      </c>
      <c r="N1631" s="2">
        <v>754001</v>
      </c>
      <c r="O1631" s="2" t="str">
        <v>21HARPM4895M1ZR</v>
      </c>
      <c r="P1631" s="2">
        <v>9861688907</v>
      </c>
      <c r="Q1631" s="2" t="str">
        <v>Dec'25</v>
      </c>
      <c r="R1631" s="2">
        <v>2026</v>
      </c>
      <c r="S1631" s="1">
        <v>0</v>
      </c>
      <c r="T1631" s="2">
        <v>300</v>
      </c>
      <c r="U1631" s="1">
        <v>1.0766666666666667E-2</v>
      </c>
      <c r="V1631" s="1" t="str">
        <v>Alien</v>
      </c>
      <c r="W1631" s="1">
        <v>0</v>
      </c>
      <c r="X1631" s="1">
        <v>0</v>
      </c>
      <c r="Y1631" s="1">
        <v>0</v>
      </c>
      <c r="Z1631" s="1">
        <v>0</v>
      </c>
      <c r="AA1631" s="1">
        <v>0</v>
      </c>
      <c r="AB1631" s="1">
        <v>0</v>
      </c>
      <c r="AC1631" s="1">
        <v>0</v>
      </c>
      <c r="AD1631" s="1">
        <v>0</v>
      </c>
      <c r="AE1631" s="1">
        <v>0</v>
      </c>
      <c r="AF1631" s="1">
        <v>0</v>
      </c>
      <c r="AG1631" s="1">
        <v>0</v>
      </c>
      <c r="AH1631" s="1">
        <v>0</v>
      </c>
      <c r="AI1631" s="1">
        <v>0</v>
      </c>
      <c r="AJ1631" s="1">
        <v>0</v>
      </c>
      <c r="AK1631" s="1">
        <v>0</v>
      </c>
      <c r="AL1631" s="1">
        <v>0</v>
      </c>
      <c r="AM1631" s="1">
        <v>0</v>
      </c>
      <c r="AN1631" s="1">
        <v>0</v>
      </c>
      <c r="AO1631" s="1">
        <v>0</v>
      </c>
      <c r="AP1631" s="1">
        <v>0</v>
      </c>
      <c r="AQ1631" s="14">
        <v>0</v>
      </c>
      <c r="AR1631" s="14">
        <v>0</v>
      </c>
      <c r="AS1631" s="14">
        <v>0</v>
      </c>
      <c r="AT1631" s="14">
        <v>2.2799999999999998</v>
      </c>
      <c r="AU1631" s="16">
        <v>3</v>
      </c>
      <c r="AV1631" s="16">
        <v>4.41</v>
      </c>
      <c r="AW1631" s="16">
        <v>33</v>
      </c>
      <c r="AX1631" s="10">
        <f t="shared" si="188"/>
        <v>42.69</v>
      </c>
      <c r="AY1631" s="10">
        <f t="shared" si="189"/>
        <v>0</v>
      </c>
      <c r="AZ1631" s="2" t="s">
        <v>119</v>
      </c>
      <c r="BA1631" s="10">
        <f t="shared" si="190"/>
        <v>0</v>
      </c>
      <c r="BB1631" s="36" t="s">
        <v>118</v>
      </c>
      <c r="BC1631" s="39" t="str">
        <f t="shared" si="191"/>
        <v/>
      </c>
      <c r="BD1631" s="16">
        <f t="shared" si="194"/>
        <v>42.69</v>
      </c>
      <c r="BE1631" s="10">
        <f t="shared" si="195"/>
        <v>0</v>
      </c>
      <c r="BF1631" s="12">
        <f t="shared" si="196"/>
        <v>1</v>
      </c>
      <c r="BG1631" s="12">
        <f t="shared" si="197"/>
        <v>0</v>
      </c>
      <c r="BH1631" s="9">
        <f t="shared" si="192"/>
        <v>42.69</v>
      </c>
      <c r="BI1631" s="39" t="str">
        <f t="shared" si="193"/>
        <v/>
      </c>
      <c r="BK1631" s="75"/>
    </row>
    <row r="1632" spans="1:63">
      <c r="A1632" s="2">
        <v>1629</v>
      </c>
      <c r="B1632" s="2">
        <v>0</v>
      </c>
      <c r="C1632" s="1">
        <v>0</v>
      </c>
      <c r="D1632" s="37" t="str">
        <v>001fw00000GbuBhAAJ</v>
      </c>
      <c r="E1632" s="37" t="str">
        <v>M/S BANAMALI AND SONS CONSTRUCTION</v>
      </c>
      <c r="F1632" s="37" t="str">
        <v>ODISHA</v>
      </c>
      <c r="G1632" s="37" t="str">
        <v>CUTTACK</v>
      </c>
      <c r="H1632" s="37">
        <v>0</v>
      </c>
      <c r="I1632" s="37" t="str">
        <v>Niyati Udyog Private Limited</v>
      </c>
      <c r="J1632" s="37" t="str">
        <v>Bidyut Ranjan Mishra</v>
      </c>
      <c r="K1632" s="37">
        <v>0</v>
      </c>
      <c r="L1632" s="37" t="str">
        <v>C13293</v>
      </c>
      <c r="M1632" s="37" t="str">
        <v>Central</v>
      </c>
      <c r="N1632" s="2">
        <v>754004</v>
      </c>
      <c r="O1632" s="2" t="str">
        <v>21BZNPS2608M1Z1</v>
      </c>
      <c r="P1632" s="2">
        <v>9438099890</v>
      </c>
      <c r="Q1632" s="2" t="str">
        <v>Dec'25</v>
      </c>
      <c r="R1632" s="2">
        <v>2026</v>
      </c>
      <c r="S1632" s="1">
        <v>0</v>
      </c>
      <c r="T1632" s="2">
        <v>50</v>
      </c>
      <c r="U1632" s="1">
        <v>0.14313333333333333</v>
      </c>
      <c r="V1632" s="1" t="str">
        <v>Friendly</v>
      </c>
      <c r="W1632" s="1">
        <v>0</v>
      </c>
      <c r="X1632" s="1">
        <v>0</v>
      </c>
      <c r="Y1632" s="1">
        <v>0</v>
      </c>
      <c r="Z1632" s="1">
        <v>0</v>
      </c>
      <c r="AA1632" s="1">
        <v>0</v>
      </c>
      <c r="AB1632" s="1">
        <v>0</v>
      </c>
      <c r="AC1632" s="1">
        <v>0</v>
      </c>
      <c r="AD1632" s="1">
        <v>0</v>
      </c>
      <c r="AE1632" s="1">
        <v>0</v>
      </c>
      <c r="AF1632" s="1">
        <v>0</v>
      </c>
      <c r="AG1632" s="1">
        <v>0</v>
      </c>
      <c r="AH1632" s="1">
        <v>0</v>
      </c>
      <c r="AI1632" s="1">
        <v>0</v>
      </c>
      <c r="AJ1632" s="1">
        <v>0</v>
      </c>
      <c r="AK1632" s="1">
        <v>0</v>
      </c>
      <c r="AL1632" s="1">
        <v>0</v>
      </c>
      <c r="AM1632" s="1">
        <v>0</v>
      </c>
      <c r="AN1632" s="1">
        <v>0</v>
      </c>
      <c r="AO1632" s="1">
        <v>0</v>
      </c>
      <c r="AP1632" s="1">
        <v>0</v>
      </c>
      <c r="AQ1632" s="14">
        <v>0</v>
      </c>
      <c r="AR1632" s="14">
        <v>0</v>
      </c>
      <c r="AS1632" s="14">
        <v>0</v>
      </c>
      <c r="AT1632" s="14">
        <v>21.47</v>
      </c>
      <c r="AU1632" s="16">
        <v>0</v>
      </c>
      <c r="AV1632" s="16">
        <v>0</v>
      </c>
      <c r="AW1632" s="16" t="str">
        <v/>
      </c>
      <c r="AX1632" s="10">
        <f t="shared" si="188"/>
        <v>21.47</v>
      </c>
      <c r="AY1632" s="10">
        <f t="shared" si="189"/>
        <v>0</v>
      </c>
      <c r="AZ1632" s="2" t="s">
        <v>119</v>
      </c>
      <c r="BA1632" s="10">
        <f t="shared" si="190"/>
        <v>0</v>
      </c>
      <c r="BB1632" s="36" t="s">
        <v>118</v>
      </c>
      <c r="BC1632" s="39" t="str">
        <f t="shared" si="191"/>
        <v/>
      </c>
      <c r="BD1632" s="16">
        <f t="shared" si="194"/>
        <v>21.47</v>
      </c>
      <c r="BE1632" s="10">
        <f t="shared" si="195"/>
        <v>0</v>
      </c>
      <c r="BF1632" s="12">
        <f t="shared" si="196"/>
        <v>1</v>
      </c>
      <c r="BG1632" s="12">
        <f t="shared" si="197"/>
        <v>0</v>
      </c>
      <c r="BH1632" s="9">
        <f t="shared" si="192"/>
        <v>21.47</v>
      </c>
      <c r="BI1632" s="39" t="str">
        <f t="shared" si="193"/>
        <v/>
      </c>
      <c r="BK1632" s="75"/>
    </row>
    <row r="1633" spans="1:63">
      <c r="A1633" s="2">
        <v>1630</v>
      </c>
      <c r="B1633" s="2">
        <v>0</v>
      </c>
      <c r="C1633" s="1">
        <v>0</v>
      </c>
      <c r="D1633" s="37" t="str">
        <v>0015g00001X2AZiAAN</v>
      </c>
      <c r="E1633" s="37" t="str">
        <v>M/S  AMRIT STEELS</v>
      </c>
      <c r="F1633" s="37" t="str">
        <v>UTTAR PRADESH</v>
      </c>
      <c r="G1633" s="37" t="str">
        <v>KANPUR NAGAR</v>
      </c>
      <c r="H1633" s="37" t="str">
        <v>Lajpat Nagar</v>
      </c>
      <c r="I1633" s="37" t="str">
        <v>SHREE LAKSHMAN ROLLING MILL (INDIA) LLP</v>
      </c>
      <c r="J1633" s="37" t="str">
        <v>Saurabh singh</v>
      </c>
      <c r="K1633" s="37">
        <v>0</v>
      </c>
      <c r="L1633" s="37" t="str">
        <v>C12815</v>
      </c>
      <c r="M1633" s="37" t="str">
        <v>North</v>
      </c>
      <c r="N1633" s="2">
        <v>208005</v>
      </c>
      <c r="O1633" s="2" t="str">
        <v>09ABXPS4657D1ZX</v>
      </c>
      <c r="P1633" s="2">
        <v>9415051390</v>
      </c>
      <c r="Q1633" s="2" t="str">
        <v>Dec'25</v>
      </c>
      <c r="R1633" s="2">
        <v>2026</v>
      </c>
      <c r="S1633" s="1">
        <v>0</v>
      </c>
      <c r="T1633" s="2">
        <v>90</v>
      </c>
      <c r="U1633" s="1">
        <v>3.7037037037037034E-3</v>
      </c>
      <c r="V1633" s="1" t="str">
        <v>Challenger</v>
      </c>
      <c r="W1633" s="1">
        <v>0</v>
      </c>
      <c r="X1633" s="1">
        <v>0</v>
      </c>
      <c r="Y1633" s="1">
        <v>0</v>
      </c>
      <c r="Z1633" s="1">
        <v>0</v>
      </c>
      <c r="AA1633" s="1">
        <v>0</v>
      </c>
      <c r="AB1633" s="1">
        <v>0</v>
      </c>
      <c r="AC1633" s="1">
        <v>0</v>
      </c>
      <c r="AD1633" s="1">
        <v>0</v>
      </c>
      <c r="AE1633" s="1">
        <v>0</v>
      </c>
      <c r="AF1633" s="1">
        <v>0</v>
      </c>
      <c r="AG1633" s="1">
        <v>0</v>
      </c>
      <c r="AH1633" s="1">
        <v>0</v>
      </c>
      <c r="AI1633" s="1">
        <v>0</v>
      </c>
      <c r="AJ1633" s="1">
        <v>0</v>
      </c>
      <c r="AK1633" s="1">
        <v>0</v>
      </c>
      <c r="AL1633" s="1">
        <v>0</v>
      </c>
      <c r="AM1633" s="1">
        <v>0</v>
      </c>
      <c r="AN1633" s="1">
        <v>0</v>
      </c>
      <c r="AO1633" s="1">
        <v>0</v>
      </c>
      <c r="AP1633" s="1">
        <v>0</v>
      </c>
      <c r="AQ1633" s="14">
        <v>0</v>
      </c>
      <c r="AR1633" s="14">
        <v>0</v>
      </c>
      <c r="AS1633" s="14">
        <v>0</v>
      </c>
      <c r="AT1633" s="14">
        <v>1</v>
      </c>
      <c r="AU1633" s="16">
        <v>0</v>
      </c>
      <c r="AV1633" s="16">
        <v>0</v>
      </c>
      <c r="AW1633" s="16" t="str">
        <v/>
      </c>
      <c r="AX1633" s="10">
        <f t="shared" si="188"/>
        <v>1</v>
      </c>
      <c r="AY1633" s="10">
        <f t="shared" si="189"/>
        <v>0</v>
      </c>
      <c r="AZ1633" s="2" t="s">
        <v>119</v>
      </c>
      <c r="BA1633" s="10">
        <f t="shared" si="190"/>
        <v>0</v>
      </c>
      <c r="BB1633" s="36" t="s">
        <v>118</v>
      </c>
      <c r="BC1633" s="39" t="str">
        <f t="shared" si="191"/>
        <v/>
      </c>
      <c r="BD1633" s="16">
        <f t="shared" si="194"/>
        <v>1</v>
      </c>
      <c r="BE1633" s="10">
        <f t="shared" si="195"/>
        <v>0</v>
      </c>
      <c r="BF1633" s="12">
        <f t="shared" si="196"/>
        <v>1</v>
      </c>
      <c r="BG1633" s="12">
        <f t="shared" si="197"/>
        <v>0</v>
      </c>
      <c r="BH1633" s="9">
        <f t="shared" si="192"/>
        <v>1</v>
      </c>
      <c r="BI1633" s="39" t="str">
        <f t="shared" si="193"/>
        <v/>
      </c>
      <c r="BK1633" s="75"/>
    </row>
    <row r="1634" spans="1:63">
      <c r="A1634" s="2">
        <v>1631</v>
      </c>
      <c r="B1634" s="2">
        <v>0</v>
      </c>
      <c r="C1634" s="1">
        <v>0</v>
      </c>
      <c r="D1634" s="37" t="str">
        <v>001J100000VnZq0IAF</v>
      </c>
      <c r="E1634" s="37" t="str">
        <v>M/S SAMARPAN STEELS &amp; CO.</v>
      </c>
      <c r="F1634" s="37" t="str">
        <v>UTTAR PRADESH</v>
      </c>
      <c r="G1634" s="37" t="str">
        <v>KANPUR NAGAR</v>
      </c>
      <c r="H1634" s="37">
        <v>0</v>
      </c>
      <c r="I1634" s="37" t="str">
        <v>SHREE LAKSHMAN ROLLING MILL (INDIA) LLP</v>
      </c>
      <c r="J1634" s="37" t="str">
        <v>Ashutosh Shukla</v>
      </c>
      <c r="K1634" s="37">
        <v>0</v>
      </c>
      <c r="L1634" s="37" t="str">
        <v>C12815</v>
      </c>
      <c r="M1634" s="37" t="str">
        <v>North</v>
      </c>
      <c r="N1634" s="2">
        <v>208001</v>
      </c>
      <c r="O1634" s="2" t="str">
        <v>09AECPG5861P1ZZ</v>
      </c>
      <c r="P1634" s="2">
        <v>9670317429</v>
      </c>
      <c r="Q1634" s="2" t="str">
        <v>Dec'25</v>
      </c>
      <c r="R1634" s="2">
        <v>2026</v>
      </c>
      <c r="S1634" s="1">
        <v>0</v>
      </c>
      <c r="T1634" s="2">
        <v>100</v>
      </c>
      <c r="U1634" s="1">
        <v>4.3533333333333334E-2</v>
      </c>
      <c r="V1634" s="1" t="str">
        <v>Challenger</v>
      </c>
      <c r="W1634" s="1">
        <v>0</v>
      </c>
      <c r="X1634" s="1">
        <v>0</v>
      </c>
      <c r="Y1634" s="1">
        <v>0</v>
      </c>
      <c r="Z1634" s="1">
        <v>0</v>
      </c>
      <c r="AA1634" s="1">
        <v>0</v>
      </c>
      <c r="AB1634" s="1">
        <v>0</v>
      </c>
      <c r="AC1634" s="1">
        <v>0</v>
      </c>
      <c r="AD1634" s="1">
        <v>0</v>
      </c>
      <c r="AE1634" s="1">
        <v>0</v>
      </c>
      <c r="AF1634" s="1">
        <v>0</v>
      </c>
      <c r="AG1634" s="1">
        <v>0</v>
      </c>
      <c r="AH1634" s="1">
        <v>0</v>
      </c>
      <c r="AI1634" s="1">
        <v>0</v>
      </c>
      <c r="AJ1634" s="1">
        <v>0</v>
      </c>
      <c r="AK1634" s="1">
        <v>0</v>
      </c>
      <c r="AL1634" s="1">
        <v>0</v>
      </c>
      <c r="AM1634" s="1">
        <v>0</v>
      </c>
      <c r="AN1634" s="1">
        <v>0</v>
      </c>
      <c r="AO1634" s="1">
        <v>0</v>
      </c>
      <c r="AP1634" s="1">
        <v>0</v>
      </c>
      <c r="AQ1634" s="14">
        <v>0</v>
      </c>
      <c r="AR1634" s="14">
        <v>0</v>
      </c>
      <c r="AS1634" s="14">
        <v>0</v>
      </c>
      <c r="AT1634" s="14">
        <v>13.06</v>
      </c>
      <c r="AU1634" s="16">
        <v>0</v>
      </c>
      <c r="AV1634" s="16">
        <v>0</v>
      </c>
      <c r="AW1634" s="16" t="str">
        <v/>
      </c>
      <c r="AX1634" s="10">
        <f t="shared" si="188"/>
        <v>13.06</v>
      </c>
      <c r="AY1634" s="10">
        <f t="shared" si="189"/>
        <v>0</v>
      </c>
      <c r="AZ1634" s="2" t="s">
        <v>119</v>
      </c>
      <c r="BA1634" s="10">
        <f t="shared" si="190"/>
        <v>0</v>
      </c>
      <c r="BB1634" s="36" t="s">
        <v>118</v>
      </c>
      <c r="BC1634" s="39" t="str">
        <f t="shared" si="191"/>
        <v/>
      </c>
      <c r="BD1634" s="16">
        <f t="shared" si="194"/>
        <v>13.06</v>
      </c>
      <c r="BE1634" s="10">
        <f t="shared" si="195"/>
        <v>0</v>
      </c>
      <c r="BF1634" s="12">
        <f t="shared" si="196"/>
        <v>1</v>
      </c>
      <c r="BG1634" s="12">
        <f t="shared" si="197"/>
        <v>0</v>
      </c>
      <c r="BH1634" s="9">
        <f t="shared" si="192"/>
        <v>13.06</v>
      </c>
      <c r="BI1634" s="39" t="str">
        <f t="shared" si="193"/>
        <v/>
      </c>
      <c r="BK1634" s="75"/>
    </row>
    <row r="1635" spans="1:63">
      <c r="A1635" s="2">
        <v>1632</v>
      </c>
      <c r="B1635" s="2">
        <v>0</v>
      </c>
      <c r="C1635" s="1">
        <v>0</v>
      </c>
      <c r="D1635" s="37" t="str">
        <v>001fw000007Pr0MAAS</v>
      </c>
      <c r="E1635" s="37" t="str">
        <v>M/S BASERA TRADERS</v>
      </c>
      <c r="F1635" s="37" t="str">
        <v>JHARKHAND</v>
      </c>
      <c r="G1635" s="37" t="str">
        <v>DHANBAD</v>
      </c>
      <c r="H1635" s="37">
        <v>0</v>
      </c>
      <c r="I1635" s="37" t="str">
        <v>TIRUPATI SALES</v>
      </c>
      <c r="J1635" s="37" t="str">
        <v>Debjyoti Lahiri</v>
      </c>
      <c r="K1635" s="37">
        <v>0</v>
      </c>
      <c r="L1635" s="37" t="str">
        <v>001J100000HllhOIAT</v>
      </c>
      <c r="M1635" s="37" t="str">
        <v>East</v>
      </c>
      <c r="N1635" s="2">
        <v>828302</v>
      </c>
      <c r="O1635" s="2" t="str">
        <v>20AIMPS8740F1Z5</v>
      </c>
      <c r="P1635" s="2">
        <v>8340212594</v>
      </c>
      <c r="Q1635" s="2" t="str">
        <v>Dec'25</v>
      </c>
      <c r="R1635" s="2">
        <v>2026</v>
      </c>
      <c r="S1635" s="1">
        <v>0</v>
      </c>
      <c r="T1635" s="2">
        <v>25</v>
      </c>
      <c r="U1635" s="1">
        <v>6.6666666666666666E-2</v>
      </c>
      <c r="V1635" s="1" t="str">
        <v>Minor</v>
      </c>
      <c r="W1635" s="1">
        <v>0</v>
      </c>
      <c r="X1635" s="1">
        <v>0</v>
      </c>
      <c r="Y1635" s="1">
        <v>0</v>
      </c>
      <c r="Z1635" s="1">
        <v>0</v>
      </c>
      <c r="AA1635" s="1">
        <v>0</v>
      </c>
      <c r="AB1635" s="1">
        <v>0</v>
      </c>
      <c r="AC1635" s="1">
        <v>0</v>
      </c>
      <c r="AD1635" s="1">
        <v>0</v>
      </c>
      <c r="AE1635" s="1">
        <v>0</v>
      </c>
      <c r="AF1635" s="1">
        <v>0</v>
      </c>
      <c r="AG1635" s="1">
        <v>0</v>
      </c>
      <c r="AH1635" s="1">
        <v>0</v>
      </c>
      <c r="AI1635" s="1">
        <v>0</v>
      </c>
      <c r="AJ1635" s="1">
        <v>0</v>
      </c>
      <c r="AK1635" s="1">
        <v>0</v>
      </c>
      <c r="AL1635" s="1">
        <v>0</v>
      </c>
      <c r="AM1635" s="1">
        <v>0</v>
      </c>
      <c r="AN1635" s="1">
        <v>0</v>
      </c>
      <c r="AO1635" s="1">
        <v>0</v>
      </c>
      <c r="AP1635" s="1">
        <v>0</v>
      </c>
      <c r="AQ1635" s="14">
        <v>0</v>
      </c>
      <c r="AR1635" s="14">
        <v>0</v>
      </c>
      <c r="AS1635" s="14">
        <v>0</v>
      </c>
      <c r="AT1635" s="14">
        <v>5</v>
      </c>
      <c r="AU1635" s="16">
        <v>0</v>
      </c>
      <c r="AV1635" s="16">
        <v>0</v>
      </c>
      <c r="AW1635" s="16">
        <v>10</v>
      </c>
      <c r="AX1635" s="10">
        <f t="shared" si="188"/>
        <v>15</v>
      </c>
      <c r="AY1635" s="10">
        <f t="shared" si="189"/>
        <v>0</v>
      </c>
      <c r="AZ1635" s="2" t="s">
        <v>119</v>
      </c>
      <c r="BA1635" s="10">
        <f t="shared" si="190"/>
        <v>0</v>
      </c>
      <c r="BB1635" s="36" t="s">
        <v>118</v>
      </c>
      <c r="BC1635" s="39" t="str">
        <f t="shared" si="191"/>
        <v/>
      </c>
      <c r="BD1635" s="16">
        <f t="shared" si="194"/>
        <v>15</v>
      </c>
      <c r="BE1635" s="10">
        <f t="shared" si="195"/>
        <v>0</v>
      </c>
      <c r="BF1635" s="12">
        <f t="shared" si="196"/>
        <v>1</v>
      </c>
      <c r="BG1635" s="12">
        <f t="shared" si="197"/>
        <v>0</v>
      </c>
      <c r="BH1635" s="9">
        <f t="shared" si="192"/>
        <v>15</v>
      </c>
      <c r="BI1635" s="39" t="str">
        <f t="shared" si="193"/>
        <v/>
      </c>
      <c r="BK1635" s="75"/>
    </row>
    <row r="1636" spans="1:63">
      <c r="A1636" s="2">
        <v>1633</v>
      </c>
      <c r="B1636" s="2">
        <v>0</v>
      </c>
      <c r="C1636" s="1">
        <v>0</v>
      </c>
      <c r="D1636" s="37" t="str">
        <v>001J100000S1eXeIAJ</v>
      </c>
      <c r="E1636" s="37" t="str">
        <v>LODHI TRADERS</v>
      </c>
      <c r="F1636" s="37" t="str">
        <v>MADHYA PRADESH</v>
      </c>
      <c r="G1636" s="37" t="str">
        <v>BHOPAL</v>
      </c>
      <c r="H1636" s="37" t="str">
        <v>Bhopal</v>
      </c>
      <c r="I1636" s="37" t="str">
        <v>Global Steel</v>
      </c>
      <c r="J1636" s="37" t="str">
        <v>Rubean Luther</v>
      </c>
      <c r="K1636" s="37">
        <v>0</v>
      </c>
      <c r="L1636" s="37" t="str">
        <v>C13471</v>
      </c>
      <c r="M1636" s="37" t="str">
        <v>Central</v>
      </c>
      <c r="N1636" s="2">
        <v>462010</v>
      </c>
      <c r="O1636" s="2" t="str">
        <v>23ALSPL5539N1ZE</v>
      </c>
      <c r="P1636" s="2">
        <v>8085832199</v>
      </c>
      <c r="Q1636" s="2" t="str">
        <v>Dec'25</v>
      </c>
      <c r="R1636" s="2">
        <v>2026</v>
      </c>
      <c r="S1636" s="1">
        <v>0</v>
      </c>
      <c r="T1636" s="2">
        <v>60</v>
      </c>
      <c r="U1636" s="1">
        <v>1.6666666666666666E-2</v>
      </c>
      <c r="V1636" s="1" t="str">
        <v>Challenger</v>
      </c>
      <c r="W1636" s="1">
        <v>0</v>
      </c>
      <c r="X1636" s="1">
        <v>0</v>
      </c>
      <c r="Y1636" s="1">
        <v>0</v>
      </c>
      <c r="Z1636" s="1">
        <v>0</v>
      </c>
      <c r="AA1636" s="1">
        <v>0</v>
      </c>
      <c r="AB1636" s="1">
        <v>0</v>
      </c>
      <c r="AC1636" s="1">
        <v>0</v>
      </c>
      <c r="AD1636" s="1">
        <v>0</v>
      </c>
      <c r="AE1636" s="1">
        <v>0</v>
      </c>
      <c r="AF1636" s="1">
        <v>0</v>
      </c>
      <c r="AG1636" s="1">
        <v>0</v>
      </c>
      <c r="AH1636" s="1">
        <v>0</v>
      </c>
      <c r="AI1636" s="1">
        <v>0</v>
      </c>
      <c r="AJ1636" s="1">
        <v>0</v>
      </c>
      <c r="AK1636" s="1">
        <v>0</v>
      </c>
      <c r="AL1636" s="1">
        <v>0</v>
      </c>
      <c r="AM1636" s="1">
        <v>0</v>
      </c>
      <c r="AN1636" s="1">
        <v>0</v>
      </c>
      <c r="AO1636" s="1">
        <v>0</v>
      </c>
      <c r="AP1636" s="1">
        <v>0</v>
      </c>
      <c r="AQ1636" s="14">
        <v>0</v>
      </c>
      <c r="AR1636" s="14">
        <v>0</v>
      </c>
      <c r="AS1636" s="14">
        <v>0</v>
      </c>
      <c r="AT1636" s="14">
        <v>3</v>
      </c>
      <c r="AU1636" s="16">
        <v>0</v>
      </c>
      <c r="AV1636" s="16">
        <v>0</v>
      </c>
      <c r="AW1636" s="16" t="str">
        <v/>
      </c>
      <c r="AX1636" s="10">
        <f t="shared" si="188"/>
        <v>3</v>
      </c>
      <c r="AY1636" s="10">
        <f t="shared" si="189"/>
        <v>0</v>
      </c>
      <c r="AZ1636" s="2" t="s">
        <v>119</v>
      </c>
      <c r="BA1636" s="10">
        <f t="shared" si="190"/>
        <v>0</v>
      </c>
      <c r="BB1636" s="36" t="s">
        <v>118</v>
      </c>
      <c r="BC1636" s="39" t="str">
        <f t="shared" si="191"/>
        <v/>
      </c>
      <c r="BD1636" s="16">
        <f t="shared" si="194"/>
        <v>3</v>
      </c>
      <c r="BE1636" s="10">
        <f t="shared" si="195"/>
        <v>0</v>
      </c>
      <c r="BF1636" s="12">
        <f t="shared" si="196"/>
        <v>1</v>
      </c>
      <c r="BG1636" s="12">
        <f t="shared" si="197"/>
        <v>0</v>
      </c>
      <c r="BH1636" s="9">
        <f t="shared" si="192"/>
        <v>3</v>
      </c>
      <c r="BI1636" s="39" t="str">
        <f t="shared" si="193"/>
        <v/>
      </c>
      <c r="BK1636" s="75"/>
    </row>
    <row r="1637" spans="1:63">
      <c r="A1637" s="2">
        <v>1634</v>
      </c>
      <c r="B1637" s="2">
        <v>0</v>
      </c>
      <c r="C1637" s="1">
        <v>0</v>
      </c>
      <c r="D1637" s="37" t="str">
        <v>001J1000003k5KBIAY</v>
      </c>
      <c r="E1637" s="37" t="str">
        <v>Raj Steels</v>
      </c>
      <c r="F1637" s="37" t="str">
        <v>MADHYA PRADESH</v>
      </c>
      <c r="G1637" s="37" t="str">
        <v>JABALPUR</v>
      </c>
      <c r="H1637" s="37" t="str">
        <v>Jabalpur</v>
      </c>
      <c r="I1637" s="37" t="str">
        <v>Global Steel</v>
      </c>
      <c r="J1637" s="37" t="str">
        <v>Swapnil Dahayat</v>
      </c>
      <c r="K1637" s="37">
        <v>0</v>
      </c>
      <c r="L1637" s="37" t="str">
        <v>C13471</v>
      </c>
      <c r="M1637" s="37" t="str">
        <v>Central</v>
      </c>
      <c r="N1637" s="2">
        <v>482001</v>
      </c>
      <c r="O1637" s="2" t="str">
        <v>23ASDRE7654F1Z9</v>
      </c>
      <c r="P1637" s="2">
        <v>9893007877</v>
      </c>
      <c r="Q1637" s="2" t="str">
        <v>Dec'25</v>
      </c>
      <c r="R1637" s="2">
        <v>2026</v>
      </c>
      <c r="S1637" s="1">
        <v>0</v>
      </c>
      <c r="T1637" s="2">
        <v>15</v>
      </c>
      <c r="U1637" s="1">
        <v>5.333333333333333E-2</v>
      </c>
      <c r="V1637" s="1" t="str">
        <v>Minor</v>
      </c>
      <c r="W1637" s="1">
        <v>0</v>
      </c>
      <c r="X1637" s="1">
        <v>0</v>
      </c>
      <c r="Y1637" s="1">
        <v>0</v>
      </c>
      <c r="Z1637" s="1">
        <v>0</v>
      </c>
      <c r="AA1637" s="1">
        <v>0</v>
      </c>
      <c r="AB1637" s="1">
        <v>0</v>
      </c>
      <c r="AC1637" s="1">
        <v>0</v>
      </c>
      <c r="AD1637" s="1">
        <v>0</v>
      </c>
      <c r="AE1637" s="1">
        <v>0</v>
      </c>
      <c r="AF1637" s="1">
        <v>0</v>
      </c>
      <c r="AG1637" s="1">
        <v>0</v>
      </c>
      <c r="AH1637" s="1">
        <v>0</v>
      </c>
      <c r="AI1637" s="1">
        <v>0</v>
      </c>
      <c r="AJ1637" s="1">
        <v>0</v>
      </c>
      <c r="AK1637" s="1">
        <v>0</v>
      </c>
      <c r="AL1637" s="1">
        <v>0</v>
      </c>
      <c r="AM1637" s="1">
        <v>0</v>
      </c>
      <c r="AN1637" s="1">
        <v>0</v>
      </c>
      <c r="AO1637" s="1">
        <v>0</v>
      </c>
      <c r="AP1637" s="1">
        <v>0</v>
      </c>
      <c r="AQ1637" s="14">
        <v>0</v>
      </c>
      <c r="AR1637" s="14">
        <v>0</v>
      </c>
      <c r="AS1637" s="14">
        <v>0</v>
      </c>
      <c r="AT1637" s="14">
        <v>2.4</v>
      </c>
      <c r="AU1637" s="16">
        <v>0</v>
      </c>
      <c r="AV1637" s="16">
        <v>0</v>
      </c>
      <c r="AW1637" s="16" t="str">
        <v/>
      </c>
      <c r="AX1637" s="10">
        <f t="shared" si="188"/>
        <v>2.4</v>
      </c>
      <c r="AY1637" s="10">
        <f t="shared" si="189"/>
        <v>0</v>
      </c>
      <c r="AZ1637" s="2" t="s">
        <v>119</v>
      </c>
      <c r="BA1637" s="10">
        <f t="shared" si="190"/>
        <v>0</v>
      </c>
      <c r="BB1637" s="36" t="s">
        <v>118</v>
      </c>
      <c r="BC1637" s="39" t="str">
        <f t="shared" si="191"/>
        <v/>
      </c>
      <c r="BD1637" s="16">
        <f t="shared" si="194"/>
        <v>2.4</v>
      </c>
      <c r="BE1637" s="10">
        <f t="shared" si="195"/>
        <v>0</v>
      </c>
      <c r="BF1637" s="12">
        <f t="shared" si="196"/>
        <v>1</v>
      </c>
      <c r="BG1637" s="12">
        <f t="shared" si="197"/>
        <v>0</v>
      </c>
      <c r="BH1637" s="9">
        <f t="shared" si="192"/>
        <v>2.4</v>
      </c>
      <c r="BI1637" s="39" t="str">
        <f t="shared" si="193"/>
        <v/>
      </c>
      <c r="BK1637" s="75"/>
    </row>
    <row r="1638" spans="1:63">
      <c r="A1638" s="2">
        <v>1635</v>
      </c>
      <c r="B1638" s="2">
        <v>0</v>
      </c>
      <c r="C1638" s="1">
        <v>0</v>
      </c>
      <c r="D1638" s="37" t="str">
        <v>001J100000TuPXiIAN</v>
      </c>
      <c r="E1638" s="37" t="str">
        <v>SHRI WAHEGURU STEELS</v>
      </c>
      <c r="F1638" s="37" t="str">
        <v>MADHYA PRADESH</v>
      </c>
      <c r="G1638" s="37" t="str">
        <v>BHOPAL</v>
      </c>
      <c r="H1638" s="37" t="str">
        <v>Bhopal</v>
      </c>
      <c r="I1638" s="37" t="str">
        <v>Global Steel</v>
      </c>
      <c r="J1638" s="37" t="str">
        <v>Rubean Luther</v>
      </c>
      <c r="K1638" s="37">
        <v>0</v>
      </c>
      <c r="L1638" s="37" t="str">
        <v>C13471</v>
      </c>
      <c r="M1638" s="37" t="str">
        <v>Central</v>
      </c>
      <c r="N1638" s="2">
        <v>462010</v>
      </c>
      <c r="O1638" s="2" t="str">
        <v>23CYZPG8077J1ZL</v>
      </c>
      <c r="P1638" s="2">
        <v>8770714478</v>
      </c>
      <c r="Q1638" s="2" t="str">
        <v>Dec'25</v>
      </c>
      <c r="R1638" s="2">
        <v>2026</v>
      </c>
      <c r="S1638" s="1">
        <v>0</v>
      </c>
      <c r="T1638" s="2">
        <v>150</v>
      </c>
      <c r="U1638" s="1">
        <v>8.8888888888888889E-3</v>
      </c>
      <c r="V1638" s="1" t="str">
        <v>Challenger</v>
      </c>
      <c r="W1638" s="1">
        <v>0</v>
      </c>
      <c r="X1638" s="1">
        <v>0</v>
      </c>
      <c r="Y1638" s="1">
        <v>0</v>
      </c>
      <c r="Z1638" s="1">
        <v>0</v>
      </c>
      <c r="AA1638" s="1">
        <v>0</v>
      </c>
      <c r="AB1638" s="1">
        <v>0</v>
      </c>
      <c r="AC1638" s="1">
        <v>0</v>
      </c>
      <c r="AD1638" s="1">
        <v>0</v>
      </c>
      <c r="AE1638" s="1">
        <v>0</v>
      </c>
      <c r="AF1638" s="1">
        <v>0</v>
      </c>
      <c r="AG1638" s="1">
        <v>0</v>
      </c>
      <c r="AH1638" s="1">
        <v>0</v>
      </c>
      <c r="AI1638" s="1">
        <v>0</v>
      </c>
      <c r="AJ1638" s="1">
        <v>0</v>
      </c>
      <c r="AK1638" s="1">
        <v>0</v>
      </c>
      <c r="AL1638" s="1">
        <v>0</v>
      </c>
      <c r="AM1638" s="1">
        <v>0</v>
      </c>
      <c r="AN1638" s="1">
        <v>0</v>
      </c>
      <c r="AO1638" s="1">
        <v>0</v>
      </c>
      <c r="AP1638" s="1">
        <v>0</v>
      </c>
      <c r="AQ1638" s="14">
        <v>0</v>
      </c>
      <c r="AR1638" s="14">
        <v>0</v>
      </c>
      <c r="AS1638" s="14">
        <v>0</v>
      </c>
      <c r="AT1638" s="14">
        <v>4</v>
      </c>
      <c r="AU1638" s="16">
        <v>0</v>
      </c>
      <c r="AV1638" s="16">
        <v>0</v>
      </c>
      <c r="AW1638" s="16" t="str">
        <v/>
      </c>
      <c r="AX1638" s="10">
        <f t="shared" si="188"/>
        <v>4</v>
      </c>
      <c r="AY1638" s="10">
        <f t="shared" si="189"/>
        <v>0</v>
      </c>
      <c r="AZ1638" s="2" t="s">
        <v>119</v>
      </c>
      <c r="BA1638" s="10">
        <f t="shared" si="190"/>
        <v>0</v>
      </c>
      <c r="BB1638" s="36" t="s">
        <v>118</v>
      </c>
      <c r="BC1638" s="39" t="str">
        <f t="shared" si="191"/>
        <v/>
      </c>
      <c r="BD1638" s="16">
        <f t="shared" si="194"/>
        <v>4</v>
      </c>
      <c r="BE1638" s="10">
        <f t="shared" si="195"/>
        <v>0</v>
      </c>
      <c r="BF1638" s="12">
        <f t="shared" si="196"/>
        <v>1</v>
      </c>
      <c r="BG1638" s="12">
        <f t="shared" si="197"/>
        <v>0</v>
      </c>
      <c r="BH1638" s="9">
        <f t="shared" si="192"/>
        <v>4</v>
      </c>
      <c r="BI1638" s="39" t="str">
        <f t="shared" si="193"/>
        <v/>
      </c>
      <c r="BK1638" s="75"/>
    </row>
    <row r="1639" spans="1:63">
      <c r="A1639" s="2">
        <v>1636</v>
      </c>
      <c r="B1639" s="2">
        <v>0</v>
      </c>
      <c r="C1639" s="1">
        <v>0</v>
      </c>
      <c r="D1639" s="37" t="str">
        <v>001fw00000Gct0gAAB</v>
      </c>
      <c r="E1639" s="37" t="str">
        <v>Lead - 9828440913</v>
      </c>
      <c r="F1639" s="37" t="str">
        <v>RAJASTHAN</v>
      </c>
      <c r="G1639" s="37" t="str">
        <v>JAIPUR</v>
      </c>
      <c r="H1639" s="37">
        <v>0</v>
      </c>
      <c r="I1639" s="37" t="str">
        <v>Swastik Tradevision Pvt. Ltd.</v>
      </c>
      <c r="J1639" s="37" t="str">
        <v>Ravi Kumar Kulmi</v>
      </c>
      <c r="K1639" s="37">
        <v>0</v>
      </c>
      <c r="L1639" s="37" t="str">
        <v>C12822</v>
      </c>
      <c r="M1639" s="37" t="str">
        <v>North</v>
      </c>
      <c r="N1639" s="2">
        <v>303338</v>
      </c>
      <c r="O1639" s="2" t="str">
        <v>08AKRPC0561B1ZJ</v>
      </c>
      <c r="P1639" s="2">
        <v>9828440913</v>
      </c>
      <c r="Q1639" s="2" t="str">
        <v>Dec'25</v>
      </c>
      <c r="R1639" s="2">
        <v>2026</v>
      </c>
      <c r="S1639" s="1">
        <v>0</v>
      </c>
      <c r="T1639" s="2">
        <v>50</v>
      </c>
      <c r="U1639" s="1">
        <v>6.6666666666666666E-2</v>
      </c>
      <c r="V1639" s="1" t="str">
        <v>Minor</v>
      </c>
      <c r="W1639" s="1">
        <v>0</v>
      </c>
      <c r="X1639" s="1">
        <v>0</v>
      </c>
      <c r="Y1639" s="1">
        <v>0</v>
      </c>
      <c r="Z1639" s="1">
        <v>0</v>
      </c>
      <c r="AA1639" s="1">
        <v>0</v>
      </c>
      <c r="AB1639" s="1">
        <v>0</v>
      </c>
      <c r="AC1639" s="1">
        <v>0</v>
      </c>
      <c r="AD1639" s="1">
        <v>0</v>
      </c>
      <c r="AE1639" s="1">
        <v>0</v>
      </c>
      <c r="AF1639" s="1">
        <v>0</v>
      </c>
      <c r="AG1639" s="1">
        <v>0</v>
      </c>
      <c r="AH1639" s="1">
        <v>0</v>
      </c>
      <c r="AI1639" s="1">
        <v>0</v>
      </c>
      <c r="AJ1639" s="1">
        <v>0</v>
      </c>
      <c r="AK1639" s="1">
        <v>0</v>
      </c>
      <c r="AL1639" s="1">
        <v>0</v>
      </c>
      <c r="AM1639" s="1">
        <v>0</v>
      </c>
      <c r="AN1639" s="1">
        <v>0</v>
      </c>
      <c r="AO1639" s="1">
        <v>0</v>
      </c>
      <c r="AP1639" s="1">
        <v>0</v>
      </c>
      <c r="AQ1639" s="14">
        <v>0</v>
      </c>
      <c r="AR1639" s="14">
        <v>0</v>
      </c>
      <c r="AS1639" s="14">
        <v>0</v>
      </c>
      <c r="AT1639" s="14">
        <v>10</v>
      </c>
      <c r="AU1639" s="16">
        <v>0</v>
      </c>
      <c r="AV1639" s="16">
        <v>0</v>
      </c>
      <c r="AW1639" s="16">
        <v>9</v>
      </c>
      <c r="AX1639" s="10">
        <f t="shared" si="188"/>
        <v>19</v>
      </c>
      <c r="AY1639" s="10">
        <f t="shared" si="189"/>
        <v>0</v>
      </c>
      <c r="AZ1639" s="2" t="s">
        <v>119</v>
      </c>
      <c r="BA1639" s="10">
        <f t="shared" si="190"/>
        <v>0</v>
      </c>
      <c r="BB1639" s="36" t="s">
        <v>118</v>
      </c>
      <c r="BC1639" s="39" t="str">
        <f t="shared" si="191"/>
        <v/>
      </c>
      <c r="BD1639" s="16">
        <f t="shared" si="194"/>
        <v>19</v>
      </c>
      <c r="BE1639" s="10">
        <f t="shared" si="195"/>
        <v>0</v>
      </c>
      <c r="BF1639" s="12">
        <f t="shared" si="196"/>
        <v>1</v>
      </c>
      <c r="BG1639" s="12">
        <f t="shared" si="197"/>
        <v>0</v>
      </c>
      <c r="BH1639" s="9">
        <f t="shared" si="192"/>
        <v>19</v>
      </c>
      <c r="BI1639" s="39" t="str">
        <f t="shared" si="193"/>
        <v/>
      </c>
      <c r="BK1639" s="75"/>
    </row>
    <row r="1640" spans="1:63">
      <c r="A1640" s="2">
        <v>1637</v>
      </c>
      <c r="B1640" s="2">
        <v>0</v>
      </c>
      <c r="C1640" s="1">
        <v>0</v>
      </c>
      <c r="D1640" s="37" t="str">
        <v>001J100000VnG6XIAV</v>
      </c>
      <c r="E1640" s="37" t="str">
        <v>LUXMI CEMENT AGENCY</v>
      </c>
      <c r="F1640" s="37" t="str">
        <v>PUNJAB</v>
      </c>
      <c r="G1640" s="37" t="str">
        <v>BARNALA</v>
      </c>
      <c r="H1640" s="37">
        <v>0</v>
      </c>
      <c r="I1640" s="37" t="str">
        <v>PAL CEMENT AND STEEL PVT. LTD.</v>
      </c>
      <c r="J1640" s="37" t="str">
        <v>Abhishek Wadhwa</v>
      </c>
      <c r="K1640" s="37">
        <v>0</v>
      </c>
      <c r="L1640" s="37" t="str">
        <v>C12827</v>
      </c>
      <c r="M1640" s="37" t="str">
        <v>North</v>
      </c>
      <c r="N1640" s="2">
        <v>148106</v>
      </c>
      <c r="O1640" s="2" t="str">
        <v>03AFWPG1688K1ZY</v>
      </c>
      <c r="P1640" s="2">
        <v>9815471107</v>
      </c>
      <c r="Q1640" s="2" t="str">
        <v>Dec'25</v>
      </c>
      <c r="R1640" s="2">
        <v>2026</v>
      </c>
      <c r="S1640" s="1">
        <v>0</v>
      </c>
      <c r="T1640" s="2">
        <v>30</v>
      </c>
      <c r="U1640" s="1">
        <v>0.13422222222222221</v>
      </c>
      <c r="V1640" s="1" t="str">
        <v>Friendly</v>
      </c>
      <c r="W1640" s="1">
        <v>0</v>
      </c>
      <c r="X1640" s="1">
        <v>0</v>
      </c>
      <c r="Y1640" s="1">
        <v>0</v>
      </c>
      <c r="Z1640" s="1">
        <v>0</v>
      </c>
      <c r="AA1640" s="1">
        <v>0</v>
      </c>
      <c r="AB1640" s="1">
        <v>0</v>
      </c>
      <c r="AC1640" s="1">
        <v>0</v>
      </c>
      <c r="AD1640" s="1">
        <v>0</v>
      </c>
      <c r="AE1640" s="1">
        <v>0</v>
      </c>
      <c r="AF1640" s="1">
        <v>0</v>
      </c>
      <c r="AG1640" s="1">
        <v>0</v>
      </c>
      <c r="AH1640" s="1">
        <v>0</v>
      </c>
      <c r="AI1640" s="1">
        <v>0</v>
      </c>
      <c r="AJ1640" s="1">
        <v>0</v>
      </c>
      <c r="AK1640" s="1">
        <v>0</v>
      </c>
      <c r="AL1640" s="1">
        <v>0</v>
      </c>
      <c r="AM1640" s="1">
        <v>0</v>
      </c>
      <c r="AN1640" s="1">
        <v>0</v>
      </c>
      <c r="AO1640" s="1">
        <v>0</v>
      </c>
      <c r="AP1640" s="1">
        <v>0</v>
      </c>
      <c r="AQ1640" s="14">
        <v>0</v>
      </c>
      <c r="AR1640" s="14">
        <v>0</v>
      </c>
      <c r="AS1640" s="14">
        <v>0</v>
      </c>
      <c r="AT1640" s="14">
        <v>12.08</v>
      </c>
      <c r="AU1640" s="16">
        <v>0</v>
      </c>
      <c r="AV1640" s="16">
        <v>0</v>
      </c>
      <c r="AW1640" s="16" t="str">
        <v/>
      </c>
      <c r="AX1640" s="10">
        <f t="shared" si="188"/>
        <v>12.08</v>
      </c>
      <c r="AY1640" s="10">
        <f t="shared" si="189"/>
        <v>0</v>
      </c>
      <c r="AZ1640" s="2" t="s">
        <v>119</v>
      </c>
      <c r="BA1640" s="10">
        <f t="shared" si="190"/>
        <v>0</v>
      </c>
      <c r="BB1640" s="36" t="s">
        <v>118</v>
      </c>
      <c r="BC1640" s="39" t="str">
        <f t="shared" si="191"/>
        <v/>
      </c>
      <c r="BD1640" s="16">
        <f t="shared" si="194"/>
        <v>12.08</v>
      </c>
      <c r="BE1640" s="10">
        <f t="shared" si="195"/>
        <v>0</v>
      </c>
      <c r="BF1640" s="12">
        <f t="shared" si="196"/>
        <v>1</v>
      </c>
      <c r="BG1640" s="12">
        <f t="shared" si="197"/>
        <v>0</v>
      </c>
      <c r="BH1640" s="9">
        <f t="shared" si="192"/>
        <v>12.08</v>
      </c>
      <c r="BI1640" s="39" t="str">
        <f t="shared" si="193"/>
        <v/>
      </c>
      <c r="BK1640" s="75"/>
    </row>
    <row r="1641" spans="1:63">
      <c r="A1641" s="2">
        <v>1638</v>
      </c>
      <c r="B1641" s="2">
        <v>0</v>
      </c>
      <c r="C1641" s="1">
        <v>0</v>
      </c>
      <c r="D1641" s="37" t="str">
        <v>001J100000RyrlxIAB</v>
      </c>
      <c r="E1641" s="37" t="str">
        <v>KESHAV TRADING CO.</v>
      </c>
      <c r="F1641" s="37" t="str">
        <v>PUNJAB</v>
      </c>
      <c r="G1641" s="37" t="str">
        <v>SANGRUR</v>
      </c>
      <c r="H1641" s="37">
        <v>0</v>
      </c>
      <c r="I1641" s="37" t="str">
        <v>RAMDOOT UDHYOG PRIVATE LIMITED</v>
      </c>
      <c r="J1641" s="37" t="str">
        <v>Abhishek Wadhwa</v>
      </c>
      <c r="K1641" s="37">
        <v>0</v>
      </c>
      <c r="L1641" s="37" t="str">
        <v>C13168</v>
      </c>
      <c r="M1641" s="37" t="str">
        <v>North</v>
      </c>
      <c r="N1641" s="2">
        <v>148031</v>
      </c>
      <c r="O1641" s="2" t="str">
        <v>03AATFK6272D1Z9</v>
      </c>
      <c r="P1641" s="2">
        <v>9463670973</v>
      </c>
      <c r="Q1641" s="2" t="str">
        <v>Jan'26</v>
      </c>
      <c r="R1641" s="2">
        <v>2026</v>
      </c>
      <c r="S1641" s="1">
        <v>0</v>
      </c>
      <c r="T1641" s="2">
        <v>30</v>
      </c>
      <c r="U1641" s="1">
        <v>0.35555555555555551</v>
      </c>
      <c r="V1641" s="1" t="str">
        <v>Friendly</v>
      </c>
      <c r="W1641" s="1">
        <v>0</v>
      </c>
      <c r="X1641" s="1">
        <v>0</v>
      </c>
      <c r="Y1641" s="1">
        <v>0</v>
      </c>
      <c r="Z1641" s="1">
        <v>0</v>
      </c>
      <c r="AA1641" s="1">
        <v>0</v>
      </c>
      <c r="AB1641" s="1">
        <v>0</v>
      </c>
      <c r="AC1641" s="1">
        <v>0</v>
      </c>
      <c r="AD1641" s="1">
        <v>0</v>
      </c>
      <c r="AE1641" s="1">
        <v>0</v>
      </c>
      <c r="AF1641" s="1">
        <v>0</v>
      </c>
      <c r="AG1641" s="1">
        <v>0</v>
      </c>
      <c r="AH1641" s="1">
        <v>0</v>
      </c>
      <c r="AI1641" s="1">
        <v>0</v>
      </c>
      <c r="AJ1641" s="1">
        <v>0</v>
      </c>
      <c r="AK1641" s="1">
        <v>0</v>
      </c>
      <c r="AL1641" s="1">
        <v>0</v>
      </c>
      <c r="AM1641" s="1">
        <v>0</v>
      </c>
      <c r="AN1641" s="1">
        <v>0</v>
      </c>
      <c r="AO1641" s="1">
        <v>0</v>
      </c>
      <c r="AP1641" s="1">
        <v>0</v>
      </c>
      <c r="AQ1641" s="14">
        <v>0</v>
      </c>
      <c r="AR1641" s="14">
        <v>0</v>
      </c>
      <c r="AS1641" s="14">
        <v>0</v>
      </c>
      <c r="AT1641" s="14">
        <v>0</v>
      </c>
      <c r="AU1641" s="16">
        <v>32</v>
      </c>
      <c r="AV1641" s="16">
        <v>0</v>
      </c>
      <c r="AW1641" s="16">
        <v>12</v>
      </c>
      <c r="AX1641" s="10">
        <f t="shared" si="188"/>
        <v>44</v>
      </c>
      <c r="AY1641" s="10">
        <f t="shared" si="189"/>
        <v>0</v>
      </c>
      <c r="AZ1641" s="2" t="s">
        <v>119</v>
      </c>
      <c r="BA1641" s="10">
        <f t="shared" si="190"/>
        <v>0</v>
      </c>
      <c r="BB1641" s="36" t="s">
        <v>118</v>
      </c>
      <c r="BC1641" s="39" t="str">
        <f t="shared" si="191"/>
        <v/>
      </c>
      <c r="BD1641" s="16">
        <f t="shared" si="194"/>
        <v>44</v>
      </c>
      <c r="BE1641" s="10">
        <f t="shared" si="195"/>
        <v>0</v>
      </c>
      <c r="BF1641" s="12">
        <f t="shared" si="196"/>
        <v>1</v>
      </c>
      <c r="BG1641" s="12">
        <f t="shared" si="197"/>
        <v>0</v>
      </c>
      <c r="BH1641" s="9">
        <f t="shared" si="192"/>
        <v>44</v>
      </c>
      <c r="BI1641" s="39" t="str">
        <f t="shared" si="193"/>
        <v/>
      </c>
      <c r="BK1641" s="75"/>
    </row>
    <row r="1642" spans="1:63">
      <c r="A1642" s="2">
        <v>1639</v>
      </c>
      <c r="B1642" s="2">
        <v>0</v>
      </c>
      <c r="C1642" s="1">
        <v>0</v>
      </c>
      <c r="D1642" s="37" t="str">
        <v>001J100000RTOAIIA5</v>
      </c>
      <c r="E1642" s="37" t="str">
        <v>GOPAL TRADERS</v>
      </c>
      <c r="F1642" s="37" t="str">
        <v>MADHYA PRADESH</v>
      </c>
      <c r="G1642" s="37" t="str">
        <v>SINGRAULI</v>
      </c>
      <c r="H1642" s="37" t="str">
        <v>Singrauli</v>
      </c>
      <c r="I1642" s="37" t="str">
        <v>Global Steel</v>
      </c>
      <c r="J1642" s="37" t="str">
        <v>Dharmendra Kumar Yadav</v>
      </c>
      <c r="K1642" s="37">
        <v>0</v>
      </c>
      <c r="L1642" s="37" t="str">
        <v>C13471</v>
      </c>
      <c r="M1642" s="37" t="str">
        <v>Central</v>
      </c>
      <c r="N1642" s="2">
        <v>486886</v>
      </c>
      <c r="O1642" s="2" t="str">
        <v>23AIRPG5308E1ZI</v>
      </c>
      <c r="P1642" s="2">
        <v>9329293200</v>
      </c>
      <c r="Q1642" s="2" t="str">
        <v>Jan'26</v>
      </c>
      <c r="R1642" s="2">
        <v>2026</v>
      </c>
      <c r="S1642" s="1">
        <v>0</v>
      </c>
      <c r="T1642" s="2">
        <v>400</v>
      </c>
      <c r="U1642" s="1">
        <v>0.02</v>
      </c>
      <c r="V1642" s="1" t="str">
        <v>Alien</v>
      </c>
      <c r="W1642" s="1">
        <v>0</v>
      </c>
      <c r="X1642" s="1">
        <v>0</v>
      </c>
      <c r="Y1642" s="1">
        <v>0</v>
      </c>
      <c r="Z1642" s="1">
        <v>0</v>
      </c>
      <c r="AA1642" s="1">
        <v>0</v>
      </c>
      <c r="AB1642" s="1">
        <v>0</v>
      </c>
      <c r="AC1642" s="1">
        <v>0</v>
      </c>
      <c r="AD1642" s="1">
        <v>0</v>
      </c>
      <c r="AE1642" s="1">
        <v>0</v>
      </c>
      <c r="AF1642" s="1">
        <v>0</v>
      </c>
      <c r="AG1642" s="1">
        <v>0</v>
      </c>
      <c r="AH1642" s="1">
        <v>0</v>
      </c>
      <c r="AI1642" s="1">
        <v>0</v>
      </c>
      <c r="AJ1642" s="1">
        <v>0</v>
      </c>
      <c r="AK1642" s="1">
        <v>0</v>
      </c>
      <c r="AL1642" s="1">
        <v>0</v>
      </c>
      <c r="AM1642" s="1">
        <v>0</v>
      </c>
      <c r="AN1642" s="1">
        <v>0</v>
      </c>
      <c r="AO1642" s="1">
        <v>0</v>
      </c>
      <c r="AP1642" s="1">
        <v>0</v>
      </c>
      <c r="AQ1642" s="14">
        <v>0</v>
      </c>
      <c r="AR1642" s="14">
        <v>0</v>
      </c>
      <c r="AS1642" s="14">
        <v>0</v>
      </c>
      <c r="AT1642" s="14">
        <v>0</v>
      </c>
      <c r="AU1642" s="16">
        <v>24</v>
      </c>
      <c r="AV1642" s="16">
        <v>0</v>
      </c>
      <c r="AW1642" s="16" t="str">
        <v/>
      </c>
      <c r="AX1642" s="10">
        <f t="shared" si="188"/>
        <v>24</v>
      </c>
      <c r="AY1642" s="10">
        <f t="shared" si="189"/>
        <v>0</v>
      </c>
      <c r="AZ1642" s="2" t="s">
        <v>119</v>
      </c>
      <c r="BA1642" s="10">
        <f t="shared" si="190"/>
        <v>0</v>
      </c>
      <c r="BB1642" s="36" t="s">
        <v>118</v>
      </c>
      <c r="BC1642" s="39" t="str">
        <f t="shared" si="191"/>
        <v/>
      </c>
      <c r="BD1642" s="16">
        <f t="shared" si="194"/>
        <v>24</v>
      </c>
      <c r="BE1642" s="10">
        <f t="shared" si="195"/>
        <v>0</v>
      </c>
      <c r="BF1642" s="12">
        <f t="shared" si="196"/>
        <v>1</v>
      </c>
      <c r="BG1642" s="12">
        <f t="shared" si="197"/>
        <v>0</v>
      </c>
      <c r="BH1642" s="9">
        <f t="shared" si="192"/>
        <v>24</v>
      </c>
      <c r="BI1642" s="39" t="str">
        <f t="shared" si="193"/>
        <v/>
      </c>
      <c r="BK1642" s="75"/>
    </row>
    <row r="1643" spans="1:63">
      <c r="A1643" s="2">
        <v>1640</v>
      </c>
      <c r="B1643" s="2">
        <v>0</v>
      </c>
      <c r="C1643" s="1">
        <v>0</v>
      </c>
      <c r="D1643" s="37" t="str">
        <v>001fw00000GLepHAAT</v>
      </c>
      <c r="E1643" s="37" t="str">
        <v>SHIB SANKAR TRADING</v>
      </c>
      <c r="F1643" s="37" t="str">
        <v>WEST BENGAL</v>
      </c>
      <c r="G1643" s="37" t="str">
        <v>BANKURA</v>
      </c>
      <c r="H1643" s="37">
        <v>0</v>
      </c>
      <c r="I1643" s="37" t="str">
        <v>JAI MATA DI STEELS</v>
      </c>
      <c r="J1643" s="37" t="str">
        <v>Sambit Majumdar</v>
      </c>
      <c r="K1643" s="37">
        <v>0</v>
      </c>
      <c r="L1643" s="37" t="str">
        <v>001J100000RydNHIA2</v>
      </c>
      <c r="M1643" s="37" t="str">
        <v>East</v>
      </c>
      <c r="N1643" s="2">
        <v>722146</v>
      </c>
      <c r="O1643" s="2" t="str">
        <v>19AHAPM6012F1ZO</v>
      </c>
      <c r="P1643" s="2">
        <v>9883670848</v>
      </c>
      <c r="Q1643" s="2" t="str">
        <v>Jan'26</v>
      </c>
      <c r="R1643" s="2">
        <v>2026</v>
      </c>
      <c r="S1643" s="1">
        <v>0</v>
      </c>
      <c r="T1643" s="2">
        <v>60</v>
      </c>
      <c r="U1643" s="1">
        <v>0.13333333333333333</v>
      </c>
      <c r="V1643" s="1" t="str">
        <v>Star</v>
      </c>
      <c r="W1643" s="1">
        <v>0</v>
      </c>
      <c r="X1643" s="1">
        <v>0</v>
      </c>
      <c r="Y1643" s="1">
        <v>0</v>
      </c>
      <c r="Z1643" s="1">
        <v>0</v>
      </c>
      <c r="AA1643" s="1">
        <v>0</v>
      </c>
      <c r="AB1643" s="1">
        <v>0</v>
      </c>
      <c r="AC1643" s="1">
        <v>0</v>
      </c>
      <c r="AD1643" s="1">
        <v>0</v>
      </c>
      <c r="AE1643" s="1">
        <v>0</v>
      </c>
      <c r="AF1643" s="1">
        <v>0</v>
      </c>
      <c r="AG1643" s="1">
        <v>0</v>
      </c>
      <c r="AH1643" s="1">
        <v>0</v>
      </c>
      <c r="AI1643" s="1">
        <v>0</v>
      </c>
      <c r="AJ1643" s="1">
        <v>0</v>
      </c>
      <c r="AK1643" s="1">
        <v>0</v>
      </c>
      <c r="AL1643" s="1">
        <v>0</v>
      </c>
      <c r="AM1643" s="1">
        <v>0</v>
      </c>
      <c r="AN1643" s="1">
        <v>0</v>
      </c>
      <c r="AO1643" s="1">
        <v>0</v>
      </c>
      <c r="AP1643" s="1">
        <v>0</v>
      </c>
      <c r="AQ1643" s="14">
        <v>0</v>
      </c>
      <c r="AR1643" s="14">
        <v>0</v>
      </c>
      <c r="AS1643" s="14">
        <v>0</v>
      </c>
      <c r="AT1643" s="14">
        <v>0</v>
      </c>
      <c r="AU1643" s="16">
        <v>24</v>
      </c>
      <c r="AV1643" s="16">
        <v>0</v>
      </c>
      <c r="AW1643" s="16" t="str">
        <v/>
      </c>
      <c r="AX1643" s="10">
        <f t="shared" si="188"/>
        <v>24</v>
      </c>
      <c r="AY1643" s="10">
        <f t="shared" si="189"/>
        <v>0</v>
      </c>
      <c r="AZ1643" s="2" t="s">
        <v>119</v>
      </c>
      <c r="BA1643" s="10">
        <f t="shared" si="190"/>
        <v>0</v>
      </c>
      <c r="BB1643" s="36" t="s">
        <v>118</v>
      </c>
      <c r="BC1643" s="39" t="str">
        <f t="shared" si="191"/>
        <v/>
      </c>
      <c r="BD1643" s="16">
        <f t="shared" si="194"/>
        <v>24</v>
      </c>
      <c r="BE1643" s="10">
        <f t="shared" si="195"/>
        <v>0</v>
      </c>
      <c r="BF1643" s="12">
        <f t="shared" si="196"/>
        <v>1</v>
      </c>
      <c r="BG1643" s="12">
        <f t="shared" si="197"/>
        <v>0</v>
      </c>
      <c r="BH1643" s="9">
        <f t="shared" si="192"/>
        <v>24</v>
      </c>
      <c r="BI1643" s="39" t="str">
        <f t="shared" si="193"/>
        <v/>
      </c>
      <c r="BK1643" s="75"/>
    </row>
    <row r="1644" spans="1:63">
      <c r="A1644" s="2">
        <v>1641</v>
      </c>
      <c r="B1644" s="2">
        <v>0</v>
      </c>
      <c r="C1644" s="1">
        <v>0</v>
      </c>
      <c r="D1644" s="37" t="str">
        <v>0015g00001fUMwKAAW</v>
      </c>
      <c r="E1644" s="37" t="str">
        <v>AGGARWAL STEEL TRADERS</v>
      </c>
      <c r="F1644" s="37" t="str">
        <v>PUNJAB</v>
      </c>
      <c r="G1644" s="37" t="str">
        <v>SRI MUKTSAR SAHIB</v>
      </c>
      <c r="H1644" s="37" t="str">
        <v>Malout</v>
      </c>
      <c r="I1644" s="37" t="str">
        <v>Tanvi Sales</v>
      </c>
      <c r="J1644" s="37" t="str">
        <v>Sonu Kumar</v>
      </c>
      <c r="K1644" s="37">
        <v>0</v>
      </c>
      <c r="L1644" s="37" t="str">
        <v>001J100000Vo0ZgIAJ</v>
      </c>
      <c r="M1644" s="37" t="str">
        <v>North</v>
      </c>
      <c r="N1644" s="2">
        <v>152107</v>
      </c>
      <c r="O1644" s="2" t="str">
        <v>03ABLPK9827B1ZR</v>
      </c>
      <c r="P1644" s="2">
        <v>9417345842</v>
      </c>
      <c r="Q1644" s="2" t="str">
        <v>Jan'26</v>
      </c>
      <c r="R1644" s="2">
        <v>2026</v>
      </c>
      <c r="S1644" s="1">
        <v>0</v>
      </c>
      <c r="T1644" s="2">
        <v>100</v>
      </c>
      <c r="U1644" s="1">
        <v>0.04</v>
      </c>
      <c r="V1644" s="1" t="str">
        <v>Challenger</v>
      </c>
      <c r="W1644" s="1">
        <v>0</v>
      </c>
      <c r="X1644" s="1">
        <v>0</v>
      </c>
      <c r="Y1644" s="1">
        <v>0</v>
      </c>
      <c r="Z1644" s="1">
        <v>0</v>
      </c>
      <c r="AA1644" s="1">
        <v>0</v>
      </c>
      <c r="AB1644" s="1">
        <v>0</v>
      </c>
      <c r="AC1644" s="1">
        <v>0</v>
      </c>
      <c r="AD1644" s="1">
        <v>0</v>
      </c>
      <c r="AE1644" s="1">
        <v>0</v>
      </c>
      <c r="AF1644" s="1">
        <v>0</v>
      </c>
      <c r="AG1644" s="1">
        <v>0</v>
      </c>
      <c r="AH1644" s="1">
        <v>0</v>
      </c>
      <c r="AI1644" s="1">
        <v>0</v>
      </c>
      <c r="AJ1644" s="1">
        <v>0</v>
      </c>
      <c r="AK1644" s="1">
        <v>0</v>
      </c>
      <c r="AL1644" s="1">
        <v>0</v>
      </c>
      <c r="AM1644" s="1">
        <v>0</v>
      </c>
      <c r="AN1644" s="1">
        <v>0</v>
      </c>
      <c r="AO1644" s="1">
        <v>0</v>
      </c>
      <c r="AP1644" s="1">
        <v>0</v>
      </c>
      <c r="AQ1644" s="14">
        <v>0</v>
      </c>
      <c r="AR1644" s="14">
        <v>0</v>
      </c>
      <c r="AS1644" s="14">
        <v>0</v>
      </c>
      <c r="AT1644" s="14">
        <v>0</v>
      </c>
      <c r="AU1644" s="16">
        <v>12</v>
      </c>
      <c r="AV1644" s="16">
        <v>0</v>
      </c>
      <c r="AW1644" s="16" t="str">
        <v/>
      </c>
      <c r="AX1644" s="10">
        <f t="shared" si="188"/>
        <v>12</v>
      </c>
      <c r="AY1644" s="10">
        <f t="shared" si="189"/>
        <v>0</v>
      </c>
      <c r="AZ1644" s="2" t="s">
        <v>119</v>
      </c>
      <c r="BA1644" s="10">
        <f t="shared" si="190"/>
        <v>0</v>
      </c>
      <c r="BB1644" s="36" t="s">
        <v>118</v>
      </c>
      <c r="BC1644" s="39" t="str">
        <f t="shared" si="191"/>
        <v/>
      </c>
      <c r="BD1644" s="16">
        <f t="shared" si="194"/>
        <v>12</v>
      </c>
      <c r="BE1644" s="10">
        <f t="shared" si="195"/>
        <v>0</v>
      </c>
      <c r="BF1644" s="12">
        <f t="shared" si="196"/>
        <v>1</v>
      </c>
      <c r="BG1644" s="12">
        <f t="shared" si="197"/>
        <v>0</v>
      </c>
      <c r="BH1644" s="9">
        <f t="shared" si="192"/>
        <v>12</v>
      </c>
      <c r="BI1644" s="39" t="str">
        <f t="shared" si="193"/>
        <v/>
      </c>
      <c r="BK1644" s="75"/>
    </row>
    <row r="1645" spans="1:63">
      <c r="A1645" s="2">
        <v>1642</v>
      </c>
      <c r="B1645" s="2">
        <v>0</v>
      </c>
      <c r="C1645" s="1">
        <v>0</v>
      </c>
      <c r="D1645" s="37" t="str">
        <v>001fw00000GHG8oAAH</v>
      </c>
      <c r="E1645" s="37" t="str">
        <v>GARGI ENTERPRISE</v>
      </c>
      <c r="F1645" s="37" t="str">
        <v>WEST BENGAL</v>
      </c>
      <c r="G1645" s="37" t="str">
        <v>24 PARAGANAS NORTH</v>
      </c>
      <c r="H1645" s="37">
        <v>0</v>
      </c>
      <c r="I1645" s="37" t="str">
        <v>NERIUM MULTICOM LLP</v>
      </c>
      <c r="J1645" s="37" t="str">
        <v>Ragon Poddar</v>
      </c>
      <c r="K1645" s="37">
        <v>0</v>
      </c>
      <c r="L1645" s="37" t="str">
        <v>001J100000RytAcIAJ</v>
      </c>
      <c r="M1645" s="37" t="str">
        <v>East</v>
      </c>
      <c r="N1645" s="2">
        <v>743252</v>
      </c>
      <c r="O1645" s="2" t="str">
        <v>19DPOPS7773Q1ZB</v>
      </c>
      <c r="P1645" s="2">
        <v>8515949734</v>
      </c>
      <c r="Q1645" s="2" t="str">
        <v>Jan'26</v>
      </c>
      <c r="R1645" s="2">
        <v>2026</v>
      </c>
      <c r="S1645" s="1">
        <v>0</v>
      </c>
      <c r="T1645" s="2">
        <v>10</v>
      </c>
      <c r="U1645" s="1">
        <v>0.33333333333333337</v>
      </c>
      <c r="V1645" s="1" t="str">
        <v>Friendly</v>
      </c>
      <c r="W1645" s="1">
        <v>0</v>
      </c>
      <c r="X1645" s="1">
        <v>0</v>
      </c>
      <c r="Y1645" s="1">
        <v>0</v>
      </c>
      <c r="Z1645" s="1">
        <v>0</v>
      </c>
      <c r="AA1645" s="1">
        <v>0</v>
      </c>
      <c r="AB1645" s="1">
        <v>0</v>
      </c>
      <c r="AC1645" s="1">
        <v>0</v>
      </c>
      <c r="AD1645" s="1">
        <v>0</v>
      </c>
      <c r="AE1645" s="1">
        <v>0</v>
      </c>
      <c r="AF1645" s="1">
        <v>0</v>
      </c>
      <c r="AG1645" s="1">
        <v>0</v>
      </c>
      <c r="AH1645" s="1">
        <v>0</v>
      </c>
      <c r="AI1645" s="1">
        <v>0</v>
      </c>
      <c r="AJ1645" s="1">
        <v>0</v>
      </c>
      <c r="AK1645" s="1">
        <v>0</v>
      </c>
      <c r="AL1645" s="1">
        <v>0</v>
      </c>
      <c r="AM1645" s="1">
        <v>0</v>
      </c>
      <c r="AN1645" s="1">
        <v>0</v>
      </c>
      <c r="AO1645" s="1">
        <v>0</v>
      </c>
      <c r="AP1645" s="1">
        <v>0</v>
      </c>
      <c r="AQ1645" s="14">
        <v>0</v>
      </c>
      <c r="AR1645" s="14">
        <v>0</v>
      </c>
      <c r="AS1645" s="14">
        <v>0</v>
      </c>
      <c r="AT1645" s="14">
        <v>0</v>
      </c>
      <c r="AU1645" s="16">
        <v>10</v>
      </c>
      <c r="AV1645" s="16">
        <v>0</v>
      </c>
      <c r="AW1645" s="16" t="str">
        <v/>
      </c>
      <c r="AX1645" s="10">
        <f t="shared" si="188"/>
        <v>10</v>
      </c>
      <c r="AY1645" s="10">
        <f t="shared" si="189"/>
        <v>0</v>
      </c>
      <c r="AZ1645" s="2" t="s">
        <v>119</v>
      </c>
      <c r="BA1645" s="10">
        <f t="shared" si="190"/>
        <v>0</v>
      </c>
      <c r="BB1645" s="36" t="s">
        <v>118</v>
      </c>
      <c r="BC1645" s="39" t="str">
        <f t="shared" si="191"/>
        <v/>
      </c>
      <c r="BD1645" s="16">
        <f t="shared" si="194"/>
        <v>10</v>
      </c>
      <c r="BE1645" s="10">
        <f t="shared" si="195"/>
        <v>0</v>
      </c>
      <c r="BF1645" s="12">
        <f t="shared" si="196"/>
        <v>1</v>
      </c>
      <c r="BG1645" s="12">
        <f t="shared" si="197"/>
        <v>0</v>
      </c>
      <c r="BH1645" s="9">
        <f t="shared" si="192"/>
        <v>10</v>
      </c>
      <c r="BI1645" s="39" t="str">
        <f t="shared" si="193"/>
        <v/>
      </c>
      <c r="BK1645" s="75"/>
    </row>
    <row r="1646" spans="1:63">
      <c r="A1646" s="2">
        <v>1643</v>
      </c>
      <c r="B1646" s="2">
        <v>0</v>
      </c>
      <c r="C1646" s="1">
        <v>0</v>
      </c>
      <c r="D1646" s="37" t="str">
        <v>001J100000VnRtnIAF</v>
      </c>
      <c r="E1646" s="37" t="str">
        <v>SRI HANUMAN ENTERPRISES</v>
      </c>
      <c r="F1646" s="37" t="str">
        <v>WEST BENGAL</v>
      </c>
      <c r="G1646" s="37" t="str">
        <v>KALIMPONG</v>
      </c>
      <c r="H1646" s="37">
        <v>0</v>
      </c>
      <c r="I1646" s="37" t="str">
        <v>SILIGURI BUILDERS STORES</v>
      </c>
      <c r="J1646" s="37" t="str">
        <v>Abu Hossain</v>
      </c>
      <c r="K1646" s="37">
        <v>0</v>
      </c>
      <c r="L1646" s="37" t="str">
        <v>001J100000VngoPIAR</v>
      </c>
      <c r="M1646" s="37" t="str">
        <v>East</v>
      </c>
      <c r="N1646" s="2">
        <v>734008</v>
      </c>
      <c r="O1646" s="2" t="str">
        <v>19AJIPJ2511N1Z1</v>
      </c>
      <c r="P1646" s="2">
        <v>7047088215</v>
      </c>
      <c r="Q1646" s="2" t="str">
        <v>Jan'26</v>
      </c>
      <c r="R1646" s="2">
        <v>2026</v>
      </c>
      <c r="S1646" s="1">
        <v>0</v>
      </c>
      <c r="T1646" s="2">
        <v>350</v>
      </c>
      <c r="U1646" s="1">
        <v>6.6666666666666671E-3</v>
      </c>
      <c r="V1646" s="1" t="str">
        <v>Alien</v>
      </c>
      <c r="W1646" s="1">
        <v>0</v>
      </c>
      <c r="X1646" s="1">
        <v>0</v>
      </c>
      <c r="Y1646" s="1">
        <v>0</v>
      </c>
      <c r="Z1646" s="1">
        <v>0</v>
      </c>
      <c r="AA1646" s="1">
        <v>0</v>
      </c>
      <c r="AB1646" s="1">
        <v>0</v>
      </c>
      <c r="AC1646" s="1">
        <v>0</v>
      </c>
      <c r="AD1646" s="1">
        <v>0</v>
      </c>
      <c r="AE1646" s="1">
        <v>0</v>
      </c>
      <c r="AF1646" s="1">
        <v>0</v>
      </c>
      <c r="AG1646" s="1">
        <v>0</v>
      </c>
      <c r="AH1646" s="1">
        <v>0</v>
      </c>
      <c r="AI1646" s="1">
        <v>0</v>
      </c>
      <c r="AJ1646" s="1">
        <v>0</v>
      </c>
      <c r="AK1646" s="1">
        <v>0</v>
      </c>
      <c r="AL1646" s="1">
        <v>0</v>
      </c>
      <c r="AM1646" s="1">
        <v>0</v>
      </c>
      <c r="AN1646" s="1">
        <v>0</v>
      </c>
      <c r="AO1646" s="1">
        <v>0</v>
      </c>
      <c r="AP1646" s="1">
        <v>0</v>
      </c>
      <c r="AQ1646" s="14">
        <v>0</v>
      </c>
      <c r="AR1646" s="14">
        <v>0</v>
      </c>
      <c r="AS1646" s="14">
        <v>0</v>
      </c>
      <c r="AT1646" s="14">
        <v>0</v>
      </c>
      <c r="AU1646" s="16">
        <v>7</v>
      </c>
      <c r="AV1646" s="16">
        <v>0</v>
      </c>
      <c r="AW1646" s="16" t="str">
        <v/>
      </c>
      <c r="AX1646" s="10">
        <f t="shared" si="188"/>
        <v>7</v>
      </c>
      <c r="AY1646" s="10">
        <f t="shared" si="189"/>
        <v>0</v>
      </c>
      <c r="AZ1646" s="2" t="s">
        <v>119</v>
      </c>
      <c r="BA1646" s="10">
        <f t="shared" si="190"/>
        <v>0</v>
      </c>
      <c r="BB1646" s="36" t="s">
        <v>118</v>
      </c>
      <c r="BC1646" s="39" t="str">
        <f t="shared" si="191"/>
        <v/>
      </c>
      <c r="BD1646" s="16">
        <f t="shared" si="194"/>
        <v>7</v>
      </c>
      <c r="BE1646" s="10">
        <f t="shared" si="195"/>
        <v>0</v>
      </c>
      <c r="BF1646" s="12">
        <f t="shared" si="196"/>
        <v>1</v>
      </c>
      <c r="BG1646" s="12">
        <f t="shared" si="197"/>
        <v>0</v>
      </c>
      <c r="BH1646" s="9">
        <f t="shared" si="192"/>
        <v>7</v>
      </c>
      <c r="BI1646" s="39" t="str">
        <f t="shared" si="193"/>
        <v/>
      </c>
      <c r="BK1646" s="75"/>
    </row>
    <row r="1647" spans="1:63">
      <c r="A1647" s="2">
        <v>1644</v>
      </c>
      <c r="B1647" s="2">
        <v>0</v>
      </c>
      <c r="C1647" s="1">
        <v>0</v>
      </c>
      <c r="D1647" s="37" t="str">
        <v>001fw00000HWAc4AAH</v>
      </c>
      <c r="E1647" s="37" t="str">
        <v>SAGAR STEEL</v>
      </c>
      <c r="F1647" s="37" t="str">
        <v>MADHYA PRADESH</v>
      </c>
      <c r="G1647" s="37" t="str">
        <v>NEEMUCH</v>
      </c>
      <c r="H1647" s="37">
        <v>0</v>
      </c>
      <c r="I1647" s="37" t="str">
        <v>R. K. ENTERPRISES</v>
      </c>
      <c r="J1647" s="37" t="str">
        <v>Yogeshwar Richhariya</v>
      </c>
      <c r="K1647" s="37">
        <v>0</v>
      </c>
      <c r="L1647" s="37" t="str">
        <v>001J1000005ZfroIAC</v>
      </c>
      <c r="M1647" s="37" t="str">
        <v>Central</v>
      </c>
      <c r="N1647" s="2">
        <v>458441</v>
      </c>
      <c r="O1647" s="2" t="str">
        <v>23APOPH7166K1ZH</v>
      </c>
      <c r="P1647" s="2">
        <v>7942791264</v>
      </c>
      <c r="Q1647" s="2" t="str">
        <v>Jan'26</v>
      </c>
      <c r="R1647" s="2">
        <v>2026</v>
      </c>
      <c r="S1647" s="1">
        <v>0</v>
      </c>
      <c r="T1647" s="2">
        <v>50</v>
      </c>
      <c r="U1647" s="1">
        <v>0.13333333333333333</v>
      </c>
      <c r="V1647" s="1" t="str">
        <v>Friendly</v>
      </c>
      <c r="W1647" s="1">
        <v>0</v>
      </c>
      <c r="X1647" s="1">
        <v>0</v>
      </c>
      <c r="Y1647" s="1">
        <v>0</v>
      </c>
      <c r="Z1647" s="1">
        <v>0</v>
      </c>
      <c r="AA1647" s="1">
        <v>0</v>
      </c>
      <c r="AB1647" s="1">
        <v>0</v>
      </c>
      <c r="AC1647" s="1">
        <v>0</v>
      </c>
      <c r="AD1647" s="1">
        <v>0</v>
      </c>
      <c r="AE1647" s="1">
        <v>0</v>
      </c>
      <c r="AF1647" s="1">
        <v>0</v>
      </c>
      <c r="AG1647" s="1">
        <v>0</v>
      </c>
      <c r="AH1647" s="1">
        <v>0</v>
      </c>
      <c r="AI1647" s="1">
        <v>0</v>
      </c>
      <c r="AJ1647" s="1">
        <v>0</v>
      </c>
      <c r="AK1647" s="1">
        <v>0</v>
      </c>
      <c r="AL1647" s="1">
        <v>0</v>
      </c>
      <c r="AM1647" s="1">
        <v>0</v>
      </c>
      <c r="AN1647" s="1">
        <v>0</v>
      </c>
      <c r="AO1647" s="1">
        <v>0</v>
      </c>
      <c r="AP1647" s="1">
        <v>0</v>
      </c>
      <c r="AQ1647" s="14">
        <v>0</v>
      </c>
      <c r="AR1647" s="14">
        <v>0</v>
      </c>
      <c r="AS1647" s="14">
        <v>0</v>
      </c>
      <c r="AT1647" s="14">
        <v>0</v>
      </c>
      <c r="AU1647" s="16">
        <v>20</v>
      </c>
      <c r="AV1647" s="16">
        <v>0</v>
      </c>
      <c r="AW1647" s="16" t="str">
        <v/>
      </c>
      <c r="AX1647" s="10">
        <f t="shared" si="188"/>
        <v>20</v>
      </c>
      <c r="AY1647" s="10">
        <f t="shared" si="189"/>
        <v>0</v>
      </c>
      <c r="AZ1647" s="2" t="s">
        <v>119</v>
      </c>
      <c r="BA1647" s="10">
        <f t="shared" si="190"/>
        <v>0</v>
      </c>
      <c r="BB1647" s="36" t="s">
        <v>118</v>
      </c>
      <c r="BC1647" s="39" t="str">
        <f t="shared" si="191"/>
        <v/>
      </c>
      <c r="BD1647" s="16">
        <f t="shared" si="194"/>
        <v>20</v>
      </c>
      <c r="BE1647" s="10">
        <f t="shared" si="195"/>
        <v>0</v>
      </c>
      <c r="BF1647" s="12">
        <f t="shared" si="196"/>
        <v>1</v>
      </c>
      <c r="BG1647" s="12">
        <f t="shared" si="197"/>
        <v>0</v>
      </c>
      <c r="BH1647" s="9">
        <f t="shared" si="192"/>
        <v>20</v>
      </c>
      <c r="BI1647" s="39" t="str">
        <f t="shared" si="193"/>
        <v/>
      </c>
      <c r="BK1647" s="75"/>
    </row>
    <row r="1648" spans="1:63">
      <c r="A1648" s="2">
        <v>1645</v>
      </c>
      <c r="B1648" s="2">
        <v>0</v>
      </c>
      <c r="C1648" s="1">
        <v>0</v>
      </c>
      <c r="D1648" s="37" t="str">
        <v>001fw000005nBQsAAM</v>
      </c>
      <c r="E1648" s="37" t="str">
        <v>GANESH ENTERPRISE</v>
      </c>
      <c r="F1648" s="37" t="str">
        <v>WEST BENGAL</v>
      </c>
      <c r="G1648" s="37" t="str">
        <v>DARJEELING</v>
      </c>
      <c r="H1648" s="37">
        <v>0</v>
      </c>
      <c r="I1648" s="37" t="str">
        <v>SILIGURI BUILDERS STORES</v>
      </c>
      <c r="J1648" s="37" t="str">
        <v>Abu Hossain</v>
      </c>
      <c r="K1648" s="37">
        <v>0</v>
      </c>
      <c r="L1648" s="37" t="str">
        <v>001J100000VngoPIAR</v>
      </c>
      <c r="M1648" s="37" t="str">
        <v>East</v>
      </c>
      <c r="N1648" s="2">
        <v>734013</v>
      </c>
      <c r="O1648" s="2" t="str">
        <v>19AMHPM9033G1ZT</v>
      </c>
      <c r="P1648" s="2">
        <v>9932631598</v>
      </c>
      <c r="Q1648" s="2" t="str">
        <v>Jan'26</v>
      </c>
      <c r="R1648" s="2">
        <v>2026</v>
      </c>
      <c r="S1648" s="1">
        <v>0</v>
      </c>
      <c r="T1648" s="2">
        <v>30</v>
      </c>
      <c r="U1648" s="1">
        <v>0.24444444444444444</v>
      </c>
      <c r="V1648" s="1" t="str">
        <v>Friendly</v>
      </c>
      <c r="W1648" s="1">
        <v>0</v>
      </c>
      <c r="X1648" s="1">
        <v>0</v>
      </c>
      <c r="Y1648" s="1">
        <v>0</v>
      </c>
      <c r="Z1648" s="1">
        <v>0</v>
      </c>
      <c r="AA1648" s="1">
        <v>0</v>
      </c>
      <c r="AB1648" s="1">
        <v>0</v>
      </c>
      <c r="AC1648" s="1">
        <v>0</v>
      </c>
      <c r="AD1648" s="1">
        <v>0</v>
      </c>
      <c r="AE1648" s="1">
        <v>0</v>
      </c>
      <c r="AF1648" s="1">
        <v>0</v>
      </c>
      <c r="AG1648" s="1">
        <v>0</v>
      </c>
      <c r="AH1648" s="1">
        <v>0</v>
      </c>
      <c r="AI1648" s="1">
        <v>0</v>
      </c>
      <c r="AJ1648" s="1">
        <v>0</v>
      </c>
      <c r="AK1648" s="1">
        <v>0</v>
      </c>
      <c r="AL1648" s="1">
        <v>0</v>
      </c>
      <c r="AM1648" s="1">
        <v>0</v>
      </c>
      <c r="AN1648" s="1">
        <v>0</v>
      </c>
      <c r="AO1648" s="1">
        <v>0</v>
      </c>
      <c r="AP1648" s="1">
        <v>0</v>
      </c>
      <c r="AQ1648" s="14">
        <v>0</v>
      </c>
      <c r="AR1648" s="14">
        <v>0</v>
      </c>
      <c r="AS1648" s="14">
        <v>0</v>
      </c>
      <c r="AT1648" s="14">
        <v>0</v>
      </c>
      <c r="AU1648" s="16">
        <v>12</v>
      </c>
      <c r="AV1648" s="16">
        <v>10</v>
      </c>
      <c r="AW1648" s="16" t="str">
        <v/>
      </c>
      <c r="AX1648" s="10">
        <f t="shared" si="188"/>
        <v>22</v>
      </c>
      <c r="AY1648" s="10">
        <f t="shared" si="189"/>
        <v>0</v>
      </c>
      <c r="AZ1648" s="2" t="s">
        <v>119</v>
      </c>
      <c r="BA1648" s="10">
        <f t="shared" si="190"/>
        <v>0</v>
      </c>
      <c r="BB1648" s="36" t="s">
        <v>118</v>
      </c>
      <c r="BC1648" s="39" t="str">
        <f t="shared" si="191"/>
        <v/>
      </c>
      <c r="BD1648" s="16">
        <f t="shared" si="194"/>
        <v>22</v>
      </c>
      <c r="BE1648" s="10">
        <f t="shared" si="195"/>
        <v>0</v>
      </c>
      <c r="BF1648" s="12">
        <f t="shared" si="196"/>
        <v>1</v>
      </c>
      <c r="BG1648" s="12">
        <f t="shared" si="197"/>
        <v>0</v>
      </c>
      <c r="BH1648" s="9">
        <f t="shared" si="192"/>
        <v>22</v>
      </c>
      <c r="BI1648" s="39" t="str">
        <f t="shared" si="193"/>
        <v/>
      </c>
      <c r="BK1648" s="75"/>
    </row>
    <row r="1649" spans="1:63">
      <c r="A1649" s="2">
        <v>1646</v>
      </c>
      <c r="B1649" s="2">
        <v>0</v>
      </c>
      <c r="C1649" s="1">
        <v>0</v>
      </c>
      <c r="D1649" s="37" t="str">
        <v>001fw00000CimN0AAJ</v>
      </c>
      <c r="E1649" s="37" t="str">
        <v>QUALITY SALES CORPORATION</v>
      </c>
      <c r="F1649" s="37" t="str">
        <v>MADHYA PRADESH</v>
      </c>
      <c r="G1649" s="37" t="str">
        <v>INDORE</v>
      </c>
      <c r="H1649" s="37">
        <v>0</v>
      </c>
      <c r="I1649" s="37" t="str">
        <v>R. K. ENTERPRISES</v>
      </c>
      <c r="J1649" s="37" t="str">
        <v>Yogeshwar Richhariya</v>
      </c>
      <c r="K1649" s="37">
        <v>0</v>
      </c>
      <c r="L1649" s="37" t="str">
        <v>001J1000005ZfroIAC</v>
      </c>
      <c r="M1649" s="37" t="str">
        <v>Central</v>
      </c>
      <c r="N1649" s="2">
        <v>453441</v>
      </c>
      <c r="O1649" s="2" t="str">
        <v>23AJVPK9246J1ZK</v>
      </c>
      <c r="P1649" s="2">
        <v>7987178315</v>
      </c>
      <c r="Q1649" s="2" t="str">
        <v>Jan'26</v>
      </c>
      <c r="R1649" s="2">
        <v>2026</v>
      </c>
      <c r="S1649" s="1">
        <v>0</v>
      </c>
      <c r="T1649" s="2">
        <v>300</v>
      </c>
      <c r="U1649" s="1">
        <v>4.6666666666666669E-2</v>
      </c>
      <c r="V1649" s="1" t="str">
        <v>Alien</v>
      </c>
      <c r="W1649" s="1">
        <v>0</v>
      </c>
      <c r="X1649" s="1">
        <v>0</v>
      </c>
      <c r="Y1649" s="1">
        <v>0</v>
      </c>
      <c r="Z1649" s="1">
        <v>0</v>
      </c>
      <c r="AA1649" s="1">
        <v>0</v>
      </c>
      <c r="AB1649" s="1">
        <v>0</v>
      </c>
      <c r="AC1649" s="1">
        <v>0</v>
      </c>
      <c r="AD1649" s="1">
        <v>0</v>
      </c>
      <c r="AE1649" s="1">
        <v>0</v>
      </c>
      <c r="AF1649" s="1">
        <v>0</v>
      </c>
      <c r="AG1649" s="1">
        <v>0</v>
      </c>
      <c r="AH1649" s="1">
        <v>0</v>
      </c>
      <c r="AI1649" s="1">
        <v>0</v>
      </c>
      <c r="AJ1649" s="1">
        <v>0</v>
      </c>
      <c r="AK1649" s="1">
        <v>0</v>
      </c>
      <c r="AL1649" s="1">
        <v>0</v>
      </c>
      <c r="AM1649" s="1">
        <v>0</v>
      </c>
      <c r="AN1649" s="1">
        <v>0</v>
      </c>
      <c r="AO1649" s="1">
        <v>0</v>
      </c>
      <c r="AP1649" s="1">
        <v>0</v>
      </c>
      <c r="AQ1649" s="14">
        <v>0</v>
      </c>
      <c r="AR1649" s="14">
        <v>0</v>
      </c>
      <c r="AS1649" s="14">
        <v>0</v>
      </c>
      <c r="AT1649" s="14">
        <v>0</v>
      </c>
      <c r="AU1649" s="16">
        <v>42</v>
      </c>
      <c r="AV1649" s="16">
        <v>0</v>
      </c>
      <c r="AW1649" s="16" t="str">
        <v/>
      </c>
      <c r="AX1649" s="10">
        <f t="shared" si="188"/>
        <v>42</v>
      </c>
      <c r="AY1649" s="10">
        <f t="shared" si="189"/>
        <v>0</v>
      </c>
      <c r="AZ1649" s="2" t="s">
        <v>119</v>
      </c>
      <c r="BA1649" s="10">
        <f t="shared" si="190"/>
        <v>0</v>
      </c>
      <c r="BB1649" s="36" t="s">
        <v>118</v>
      </c>
      <c r="BC1649" s="39" t="str">
        <f t="shared" si="191"/>
        <v/>
      </c>
      <c r="BD1649" s="16">
        <f t="shared" si="194"/>
        <v>42</v>
      </c>
      <c r="BE1649" s="10">
        <f t="shared" si="195"/>
        <v>0</v>
      </c>
      <c r="BF1649" s="12">
        <f t="shared" si="196"/>
        <v>1</v>
      </c>
      <c r="BG1649" s="12">
        <f t="shared" si="197"/>
        <v>0</v>
      </c>
      <c r="BH1649" s="9">
        <f t="shared" si="192"/>
        <v>42</v>
      </c>
      <c r="BI1649" s="39" t="str">
        <f t="shared" si="193"/>
        <v/>
      </c>
      <c r="BK1649" s="75"/>
    </row>
    <row r="1650" spans="1:63">
      <c r="A1650" s="2">
        <v>1647</v>
      </c>
      <c r="B1650" s="2">
        <v>0</v>
      </c>
      <c r="C1650" s="1">
        <v>0</v>
      </c>
      <c r="D1650" s="37" t="str">
        <v>001J100000VlT97IAF</v>
      </c>
      <c r="E1650" s="37" t="str">
        <v>LOKE NATH BUILDERS</v>
      </c>
      <c r="F1650" s="37" t="str">
        <v>WEST BENGAL</v>
      </c>
      <c r="G1650" s="37" t="str">
        <v>MEDINIPUR WEST</v>
      </c>
      <c r="H1650" s="37">
        <v>0</v>
      </c>
      <c r="I1650" s="37" t="str">
        <v>NERIUM MULTICOM LLP</v>
      </c>
      <c r="J1650" s="37" t="str">
        <v>Ragon Poddar</v>
      </c>
      <c r="K1650" s="37">
        <v>0</v>
      </c>
      <c r="L1650" s="37" t="str">
        <v>001J100000RytAcIAJ</v>
      </c>
      <c r="M1650" s="37" t="str">
        <v>East</v>
      </c>
      <c r="N1650" s="2">
        <v>721148</v>
      </c>
      <c r="O1650" s="2" t="str">
        <v>19AGXPB3829R1ZE</v>
      </c>
      <c r="P1650" s="2">
        <v>9732727596</v>
      </c>
      <c r="Q1650" s="2" t="str">
        <v>Jan'26</v>
      </c>
      <c r="R1650" s="2">
        <v>2026</v>
      </c>
      <c r="S1650" s="1">
        <v>0</v>
      </c>
      <c r="T1650" s="2">
        <v>20</v>
      </c>
      <c r="U1650" s="1">
        <v>0.18333333333333332</v>
      </c>
      <c r="V1650" s="1" t="str">
        <v>Friendly</v>
      </c>
      <c r="W1650" s="1">
        <v>0</v>
      </c>
      <c r="X1650" s="1">
        <v>0</v>
      </c>
      <c r="Y1650" s="1">
        <v>0</v>
      </c>
      <c r="Z1650" s="1">
        <v>0</v>
      </c>
      <c r="AA1650" s="1">
        <v>0</v>
      </c>
      <c r="AB1650" s="1">
        <v>0</v>
      </c>
      <c r="AC1650" s="1">
        <v>0</v>
      </c>
      <c r="AD1650" s="1">
        <v>0</v>
      </c>
      <c r="AE1650" s="1">
        <v>0</v>
      </c>
      <c r="AF1650" s="1">
        <v>0</v>
      </c>
      <c r="AG1650" s="1">
        <v>0</v>
      </c>
      <c r="AH1650" s="1">
        <v>0</v>
      </c>
      <c r="AI1650" s="1">
        <v>0</v>
      </c>
      <c r="AJ1650" s="1">
        <v>0</v>
      </c>
      <c r="AK1650" s="1">
        <v>0</v>
      </c>
      <c r="AL1650" s="1">
        <v>0</v>
      </c>
      <c r="AM1650" s="1">
        <v>0</v>
      </c>
      <c r="AN1650" s="1">
        <v>0</v>
      </c>
      <c r="AO1650" s="1">
        <v>0</v>
      </c>
      <c r="AP1650" s="1">
        <v>0</v>
      </c>
      <c r="AQ1650" s="14">
        <v>0</v>
      </c>
      <c r="AR1650" s="14">
        <v>0</v>
      </c>
      <c r="AS1650" s="14">
        <v>0</v>
      </c>
      <c r="AT1650" s="14">
        <v>0</v>
      </c>
      <c r="AU1650" s="16">
        <v>11</v>
      </c>
      <c r="AV1650" s="16">
        <v>0</v>
      </c>
      <c r="AW1650" s="16" t="str">
        <v/>
      </c>
      <c r="AX1650" s="10">
        <f t="shared" si="188"/>
        <v>11</v>
      </c>
      <c r="AY1650" s="10">
        <f t="shared" si="189"/>
        <v>0</v>
      </c>
      <c r="AZ1650" s="2" t="s">
        <v>119</v>
      </c>
      <c r="BA1650" s="10">
        <f t="shared" si="190"/>
        <v>0</v>
      </c>
      <c r="BB1650" s="36" t="s">
        <v>118</v>
      </c>
      <c r="BC1650" s="39" t="str">
        <f t="shared" si="191"/>
        <v/>
      </c>
      <c r="BD1650" s="16">
        <f t="shared" si="194"/>
        <v>11</v>
      </c>
      <c r="BE1650" s="10">
        <f t="shared" si="195"/>
        <v>0</v>
      </c>
      <c r="BF1650" s="12">
        <f t="shared" si="196"/>
        <v>1</v>
      </c>
      <c r="BG1650" s="12">
        <f t="shared" si="197"/>
        <v>0</v>
      </c>
      <c r="BH1650" s="9">
        <f t="shared" si="192"/>
        <v>11</v>
      </c>
      <c r="BI1650" s="39" t="str">
        <f t="shared" si="193"/>
        <v/>
      </c>
      <c r="BK1650" s="75"/>
    </row>
    <row r="1651" spans="1:63">
      <c r="A1651" s="2">
        <v>1648</v>
      </c>
      <c r="B1651" s="2">
        <v>0</v>
      </c>
      <c r="C1651" s="1">
        <v>0</v>
      </c>
      <c r="D1651" s="37" t="str">
        <v>001fw00000HVzrsAAD</v>
      </c>
      <c r="E1651" s="37" t="str">
        <v>M/S SAKSHAM CORPORATE GROUP</v>
      </c>
      <c r="F1651" s="37" t="str">
        <v>HARYANA</v>
      </c>
      <c r="G1651" s="37" t="str">
        <v>AMBALA</v>
      </c>
      <c r="H1651" s="37">
        <v>0</v>
      </c>
      <c r="I1651" s="37" t="str">
        <v>RAMDOOT UDHYOG PRIVATE LIMITED</v>
      </c>
      <c r="J1651" s="37" t="str">
        <v>Deepak Dhiman</v>
      </c>
      <c r="K1651" s="37">
        <v>0</v>
      </c>
      <c r="L1651" s="37" t="str">
        <v>C13168</v>
      </c>
      <c r="M1651" s="37" t="str">
        <v>North</v>
      </c>
      <c r="N1651" s="2">
        <v>133001</v>
      </c>
      <c r="O1651" s="2" t="str">
        <v>06ATPPG2071B1Z2</v>
      </c>
      <c r="P1651" s="2">
        <v>9996133383</v>
      </c>
      <c r="Q1651" s="2" t="str">
        <v>Jan'26</v>
      </c>
      <c r="R1651" s="2">
        <v>2026</v>
      </c>
      <c r="S1651" s="1">
        <v>0</v>
      </c>
      <c r="T1651" s="2">
        <v>200</v>
      </c>
      <c r="U1651" s="1">
        <v>0.51921666666666655</v>
      </c>
      <c r="V1651" s="1" t="str">
        <v>Star</v>
      </c>
      <c r="W1651" s="1">
        <v>0</v>
      </c>
      <c r="X1651" s="1">
        <v>0</v>
      </c>
      <c r="Y1651" s="1">
        <v>0</v>
      </c>
      <c r="Z1651" s="1">
        <v>0</v>
      </c>
      <c r="AA1651" s="1">
        <v>0</v>
      </c>
      <c r="AB1651" s="1">
        <v>0</v>
      </c>
      <c r="AC1651" s="1">
        <v>0</v>
      </c>
      <c r="AD1651" s="1">
        <v>0</v>
      </c>
      <c r="AE1651" s="1">
        <v>0</v>
      </c>
      <c r="AF1651" s="1">
        <v>0</v>
      </c>
      <c r="AG1651" s="1">
        <v>0</v>
      </c>
      <c r="AH1651" s="1">
        <v>0</v>
      </c>
      <c r="AI1651" s="1">
        <v>0</v>
      </c>
      <c r="AJ1651" s="1">
        <v>0</v>
      </c>
      <c r="AK1651" s="1">
        <v>0</v>
      </c>
      <c r="AL1651" s="1">
        <v>0</v>
      </c>
      <c r="AM1651" s="1">
        <v>0</v>
      </c>
      <c r="AN1651" s="1">
        <v>0</v>
      </c>
      <c r="AO1651" s="1">
        <v>0</v>
      </c>
      <c r="AP1651" s="1">
        <v>0</v>
      </c>
      <c r="AQ1651" s="14">
        <v>0</v>
      </c>
      <c r="AR1651" s="14">
        <v>0</v>
      </c>
      <c r="AS1651" s="14">
        <v>0</v>
      </c>
      <c r="AT1651" s="14">
        <v>0</v>
      </c>
      <c r="AU1651" s="16">
        <v>125</v>
      </c>
      <c r="AV1651" s="16">
        <v>186.53</v>
      </c>
      <c r="AW1651" s="16">
        <v>54</v>
      </c>
      <c r="AX1651" s="10">
        <f t="shared" si="188"/>
        <v>365.53</v>
      </c>
      <c r="AY1651" s="10">
        <f t="shared" si="189"/>
        <v>0</v>
      </c>
      <c r="AZ1651" s="2" t="s">
        <v>119</v>
      </c>
      <c r="BA1651" s="10">
        <f t="shared" si="190"/>
        <v>0</v>
      </c>
      <c r="BB1651" s="36" t="s">
        <v>118</v>
      </c>
      <c r="BC1651" s="39" t="str">
        <f t="shared" si="191"/>
        <v>B</v>
      </c>
      <c r="BD1651" s="16">
        <f t="shared" si="194"/>
        <v>365.53</v>
      </c>
      <c r="BE1651" s="10">
        <f t="shared" si="195"/>
        <v>0</v>
      </c>
      <c r="BF1651" s="12">
        <f t="shared" si="196"/>
        <v>1</v>
      </c>
      <c r="BG1651" s="12">
        <f t="shared" si="197"/>
        <v>0</v>
      </c>
      <c r="BH1651" s="9">
        <f t="shared" si="192"/>
        <v>365.53</v>
      </c>
      <c r="BI1651" s="39" t="str">
        <f t="shared" si="193"/>
        <v>B</v>
      </c>
      <c r="BJ1651" s="1" t="str">
        <f>_xlfn.XLOOKUP(D1651,'Holi gift'!A:A,'Holi gift'!A:A,"",0,1)</f>
        <v/>
      </c>
      <c r="BK1651" s="75"/>
    </row>
    <row r="1652" spans="1:63">
      <c r="A1652" s="2">
        <v>1649</v>
      </c>
      <c r="B1652" s="2">
        <v>0</v>
      </c>
      <c r="C1652" s="1">
        <v>0</v>
      </c>
      <c r="D1652" s="37" t="str">
        <v>001fw00000HiOjDAAV</v>
      </c>
      <c r="E1652" s="37" t="str">
        <v>BARNWAL STEELS</v>
      </c>
      <c r="F1652" s="37" t="str">
        <v>ODISHA</v>
      </c>
      <c r="G1652" s="37" t="str">
        <v>SUNDARGARH</v>
      </c>
      <c r="H1652" s="37">
        <v>0</v>
      </c>
      <c r="I1652" s="37" t="str">
        <v>SACHDEVA ISPAT PVT LTD</v>
      </c>
      <c r="J1652" s="37" t="str">
        <v>Papun Padhan</v>
      </c>
      <c r="K1652" s="37">
        <v>0</v>
      </c>
      <c r="L1652" s="37" t="str">
        <v>C12823</v>
      </c>
      <c r="M1652" s="37" t="str">
        <v>Central</v>
      </c>
      <c r="N1652" s="2">
        <v>769004</v>
      </c>
      <c r="O1652" s="2" t="str">
        <v>21AHAPP1007H1Z3</v>
      </c>
      <c r="P1652" s="2">
        <v>9437042130</v>
      </c>
      <c r="Q1652" s="2" t="str">
        <v>Jan'26</v>
      </c>
      <c r="R1652" s="2">
        <v>2026</v>
      </c>
      <c r="S1652" s="1">
        <v>0</v>
      </c>
      <c r="T1652" s="2" t="str">
        <v/>
      </c>
      <c r="U1652" s="1">
        <v>0</v>
      </c>
      <c r="V1652" s="1" t="str">
        <v>Potential Not updated</v>
      </c>
      <c r="W1652" s="1">
        <v>0</v>
      </c>
      <c r="X1652" s="1">
        <v>0</v>
      </c>
      <c r="Y1652" s="1">
        <v>0</v>
      </c>
      <c r="Z1652" s="1">
        <v>0</v>
      </c>
      <c r="AA1652" s="1">
        <v>0</v>
      </c>
      <c r="AB1652" s="1">
        <v>0</v>
      </c>
      <c r="AC1652" s="1">
        <v>0</v>
      </c>
      <c r="AD1652" s="1">
        <v>0</v>
      </c>
      <c r="AE1652" s="1">
        <v>0</v>
      </c>
      <c r="AF1652" s="1">
        <v>0</v>
      </c>
      <c r="AG1652" s="1">
        <v>0</v>
      </c>
      <c r="AH1652" s="1">
        <v>0</v>
      </c>
      <c r="AI1652" s="1">
        <v>0</v>
      </c>
      <c r="AJ1652" s="1">
        <v>0</v>
      </c>
      <c r="AK1652" s="1">
        <v>0</v>
      </c>
      <c r="AL1652" s="1">
        <v>0</v>
      </c>
      <c r="AM1652" s="1">
        <v>0</v>
      </c>
      <c r="AN1652" s="1">
        <v>0</v>
      </c>
      <c r="AO1652" s="1">
        <v>0</v>
      </c>
      <c r="AP1652" s="1">
        <v>0</v>
      </c>
      <c r="AQ1652" s="14">
        <v>0</v>
      </c>
      <c r="AR1652" s="14">
        <v>0</v>
      </c>
      <c r="AS1652" s="14">
        <v>0</v>
      </c>
      <c r="AT1652" s="14">
        <v>0</v>
      </c>
      <c r="AU1652" s="16">
        <v>1</v>
      </c>
      <c r="AV1652" s="16">
        <v>0</v>
      </c>
      <c r="AW1652" s="16" t="str">
        <v/>
      </c>
      <c r="AX1652" s="10">
        <f t="shared" si="188"/>
        <v>1</v>
      </c>
      <c r="AY1652" s="10">
        <f t="shared" si="189"/>
        <v>0</v>
      </c>
      <c r="AZ1652" s="2" t="s">
        <v>119</v>
      </c>
      <c r="BA1652" s="10">
        <f t="shared" si="190"/>
        <v>0</v>
      </c>
      <c r="BB1652" s="36" t="s">
        <v>118</v>
      </c>
      <c r="BC1652" s="39" t="str">
        <f t="shared" ref="BC1652:BC1715" si="198">IF(AZ1652="Yes","",IF(AX1652&gt;1250,"E",IF(AX1652&gt;750,"D",
IF(AX1652&gt;=500,"C",
IF(AX1652&gt;=300,"B",
IF(AX1652&gt;=200,"A",
""))))))</f>
        <v/>
      </c>
      <c r="BD1652" s="16">
        <f t="shared" si="194"/>
        <v>1</v>
      </c>
      <c r="BE1652" s="10">
        <f t="shared" si="195"/>
        <v>0</v>
      </c>
      <c r="BF1652" s="12">
        <f t="shared" si="196"/>
        <v>1</v>
      </c>
      <c r="BG1652" s="12">
        <f t="shared" si="197"/>
        <v>0</v>
      </c>
      <c r="BH1652" s="9">
        <f t="shared" si="192"/>
        <v>1</v>
      </c>
      <c r="BI1652" s="39" t="str">
        <f t="shared" si="193"/>
        <v/>
      </c>
      <c r="BK1652" s="75"/>
    </row>
    <row r="1653" spans="1:63">
      <c r="A1653" s="2">
        <v>1650</v>
      </c>
      <c r="B1653" s="2">
        <v>0</v>
      </c>
      <c r="C1653" s="1">
        <v>0</v>
      </c>
      <c r="D1653" s="37" t="str">
        <v>001fw00000HTleUAAT</v>
      </c>
      <c r="E1653" s="37" t="str">
        <v>NEW BALAJI CEMENT STORE</v>
      </c>
      <c r="F1653" s="37" t="str">
        <v>CHANDIGARH</v>
      </c>
      <c r="G1653" s="37" t="str">
        <v>CHANDIGARH</v>
      </c>
      <c r="H1653" s="37">
        <v>0</v>
      </c>
      <c r="I1653" s="37" t="str">
        <v>PAL CEMENT AND STEEL PVT. LTD.</v>
      </c>
      <c r="J1653" s="37" t="str">
        <v>Abhishek Wadhwa</v>
      </c>
      <c r="K1653" s="37">
        <v>0</v>
      </c>
      <c r="L1653" s="37" t="str">
        <v>C12827</v>
      </c>
      <c r="M1653" s="37" t="str">
        <v>North</v>
      </c>
      <c r="N1653" s="2">
        <v>160101</v>
      </c>
      <c r="O1653" s="2" t="str">
        <v>04AIPPK0093A1ZO</v>
      </c>
      <c r="P1653" s="2">
        <v>9041410301</v>
      </c>
      <c r="Q1653" s="2" t="str">
        <v>Jan'26</v>
      </c>
      <c r="R1653" s="2">
        <v>2026</v>
      </c>
      <c r="S1653" s="1">
        <v>0</v>
      </c>
      <c r="T1653" s="2">
        <v>30</v>
      </c>
      <c r="U1653" s="1">
        <v>0.11111111111111112</v>
      </c>
      <c r="V1653" s="1" t="str">
        <v>Friendly</v>
      </c>
      <c r="W1653" s="1">
        <v>0</v>
      </c>
      <c r="X1653" s="1">
        <v>0</v>
      </c>
      <c r="Y1653" s="1">
        <v>0</v>
      </c>
      <c r="Z1653" s="1">
        <v>0</v>
      </c>
      <c r="AA1653" s="1">
        <v>0</v>
      </c>
      <c r="AB1653" s="1">
        <v>0</v>
      </c>
      <c r="AC1653" s="1">
        <v>0</v>
      </c>
      <c r="AD1653" s="1">
        <v>0</v>
      </c>
      <c r="AE1653" s="1">
        <v>0</v>
      </c>
      <c r="AF1653" s="1">
        <v>0</v>
      </c>
      <c r="AG1653" s="1">
        <v>0</v>
      </c>
      <c r="AH1653" s="1">
        <v>0</v>
      </c>
      <c r="AI1653" s="1">
        <v>0</v>
      </c>
      <c r="AJ1653" s="1">
        <v>0</v>
      </c>
      <c r="AK1653" s="1">
        <v>0</v>
      </c>
      <c r="AL1653" s="1">
        <v>0</v>
      </c>
      <c r="AM1653" s="1">
        <v>0</v>
      </c>
      <c r="AN1653" s="1">
        <v>0</v>
      </c>
      <c r="AO1653" s="1">
        <v>0</v>
      </c>
      <c r="AP1653" s="1">
        <v>0</v>
      </c>
      <c r="AQ1653" s="14">
        <v>0</v>
      </c>
      <c r="AR1653" s="14">
        <v>0</v>
      </c>
      <c r="AS1653" s="14">
        <v>0</v>
      </c>
      <c r="AT1653" s="14">
        <v>0</v>
      </c>
      <c r="AU1653" s="16">
        <v>10</v>
      </c>
      <c r="AV1653" s="16">
        <v>0</v>
      </c>
      <c r="AW1653" s="16" t="str">
        <v/>
      </c>
      <c r="AX1653" s="10">
        <f t="shared" si="188"/>
        <v>10</v>
      </c>
      <c r="AY1653" s="10">
        <f t="shared" si="189"/>
        <v>0</v>
      </c>
      <c r="AZ1653" s="2" t="s">
        <v>119</v>
      </c>
      <c r="BA1653" s="10">
        <f t="shared" si="190"/>
        <v>0</v>
      </c>
      <c r="BB1653" s="36" t="s">
        <v>118</v>
      </c>
      <c r="BC1653" s="39" t="str">
        <f t="shared" si="198"/>
        <v/>
      </c>
      <c r="BD1653" s="16">
        <f t="shared" si="194"/>
        <v>10</v>
      </c>
      <c r="BE1653" s="10">
        <f t="shared" si="195"/>
        <v>0</v>
      </c>
      <c r="BF1653" s="12">
        <f t="shared" si="196"/>
        <v>1</v>
      </c>
      <c r="BG1653" s="12">
        <f t="shared" si="197"/>
        <v>0</v>
      </c>
      <c r="BH1653" s="9">
        <f t="shared" si="192"/>
        <v>10</v>
      </c>
      <c r="BI1653" s="39" t="str">
        <f t="shared" si="193"/>
        <v/>
      </c>
      <c r="BK1653" s="75"/>
    </row>
    <row r="1654" spans="1:63">
      <c r="A1654" s="2">
        <v>1651</v>
      </c>
      <c r="B1654" s="2">
        <v>0</v>
      </c>
      <c r="C1654" s="1">
        <v>0</v>
      </c>
      <c r="D1654" s="37" t="str">
        <v>001fw00000HJ5NBAA1</v>
      </c>
      <c r="E1654" s="37" t="str">
        <v>M/S MAA KALIKA HARDWARE</v>
      </c>
      <c r="F1654" s="37" t="str">
        <v>BIHAR</v>
      </c>
      <c r="G1654" s="37" t="str">
        <v>MADHUBANI</v>
      </c>
      <c r="H1654" s="37">
        <v>0</v>
      </c>
      <c r="I1654" s="37" t="str">
        <v>KHARAKIA METALS PRIVATE LIMITED</v>
      </c>
      <c r="J1654" s="37" t="str">
        <v>Praveen Kumar</v>
      </c>
      <c r="K1654" s="37">
        <v>0</v>
      </c>
      <c r="L1654" s="37" t="str">
        <v>001J100000VnUoRIAV</v>
      </c>
      <c r="M1654" s="37" t="str">
        <v>East</v>
      </c>
      <c r="N1654" s="2">
        <v>847235</v>
      </c>
      <c r="O1654" s="2" t="str">
        <v>10AUSPJ9754G1ZB</v>
      </c>
      <c r="P1654" s="2">
        <v>8210719174</v>
      </c>
      <c r="Q1654" s="2" t="str">
        <v>Jan'26</v>
      </c>
      <c r="R1654" s="2">
        <v>2026</v>
      </c>
      <c r="S1654" s="1">
        <v>0</v>
      </c>
      <c r="T1654" s="2">
        <v>100</v>
      </c>
      <c r="U1654" s="1">
        <v>0.10666666666666666</v>
      </c>
      <c r="V1654" s="1" t="str">
        <v>Star</v>
      </c>
      <c r="W1654" s="1">
        <v>0</v>
      </c>
      <c r="X1654" s="1">
        <v>0</v>
      </c>
      <c r="Y1654" s="1">
        <v>0</v>
      </c>
      <c r="Z1654" s="1">
        <v>0</v>
      </c>
      <c r="AA1654" s="1">
        <v>0</v>
      </c>
      <c r="AB1654" s="1">
        <v>0</v>
      </c>
      <c r="AC1654" s="1">
        <v>0</v>
      </c>
      <c r="AD1654" s="1">
        <v>0</v>
      </c>
      <c r="AE1654" s="1">
        <v>0</v>
      </c>
      <c r="AF1654" s="1">
        <v>0</v>
      </c>
      <c r="AG1654" s="1">
        <v>0</v>
      </c>
      <c r="AH1654" s="1">
        <v>0</v>
      </c>
      <c r="AI1654" s="1">
        <v>0</v>
      </c>
      <c r="AJ1654" s="1">
        <v>0</v>
      </c>
      <c r="AK1654" s="1">
        <v>0</v>
      </c>
      <c r="AL1654" s="1">
        <v>0</v>
      </c>
      <c r="AM1654" s="1">
        <v>0</v>
      </c>
      <c r="AN1654" s="1">
        <v>0</v>
      </c>
      <c r="AO1654" s="1">
        <v>0</v>
      </c>
      <c r="AP1654" s="1">
        <v>0</v>
      </c>
      <c r="AQ1654" s="14">
        <v>0</v>
      </c>
      <c r="AR1654" s="14">
        <v>0</v>
      </c>
      <c r="AS1654" s="14">
        <v>0</v>
      </c>
      <c r="AT1654" s="14">
        <v>0</v>
      </c>
      <c r="AU1654" s="16">
        <v>32</v>
      </c>
      <c r="AV1654" s="16">
        <v>0</v>
      </c>
      <c r="AW1654" s="16" t="str">
        <v/>
      </c>
      <c r="AX1654" s="10">
        <f t="shared" si="188"/>
        <v>32</v>
      </c>
      <c r="AY1654" s="10">
        <f t="shared" si="189"/>
        <v>0</v>
      </c>
      <c r="AZ1654" s="2" t="s">
        <v>119</v>
      </c>
      <c r="BA1654" s="10">
        <f t="shared" si="190"/>
        <v>0</v>
      </c>
      <c r="BB1654" s="36" t="s">
        <v>118</v>
      </c>
      <c r="BC1654" s="39" t="str">
        <f t="shared" si="198"/>
        <v/>
      </c>
      <c r="BD1654" s="16">
        <f t="shared" si="194"/>
        <v>32</v>
      </c>
      <c r="BE1654" s="10">
        <f t="shared" si="195"/>
        <v>0</v>
      </c>
      <c r="BF1654" s="12">
        <f t="shared" si="196"/>
        <v>1</v>
      </c>
      <c r="BG1654" s="12">
        <f t="shared" si="197"/>
        <v>0</v>
      </c>
      <c r="BH1654" s="9">
        <f t="shared" si="192"/>
        <v>32</v>
      </c>
      <c r="BI1654" s="39" t="str">
        <f t="shared" si="193"/>
        <v/>
      </c>
      <c r="BK1654" s="75"/>
    </row>
    <row r="1655" spans="1:63">
      <c r="A1655" s="2">
        <v>1652</v>
      </c>
      <c r="B1655" s="2">
        <v>0</v>
      </c>
      <c r="C1655" s="1">
        <v>0</v>
      </c>
      <c r="D1655" s="37" t="str">
        <v>001fw00000HzdkDAAR</v>
      </c>
      <c r="E1655" s="37" t="str">
        <v>M/S. RAM DAYAL AGRAWAL IRON MERCHANT</v>
      </c>
      <c r="F1655" s="37" t="str">
        <v>MADHYA PRADESH</v>
      </c>
      <c r="G1655" s="37" t="str">
        <v>DATIA</v>
      </c>
      <c r="H1655" s="37">
        <v>0</v>
      </c>
      <c r="I1655" s="37" t="str">
        <v>SHALIKA ENTERPRISES PRIVATE LIMITED</v>
      </c>
      <c r="J1655" s="37" t="str">
        <v>Sudhir Garg</v>
      </c>
      <c r="K1655" s="37">
        <v>0</v>
      </c>
      <c r="L1655" s="37" t="str">
        <v>001fw000003s8lGAAQ</v>
      </c>
      <c r="M1655" s="37" t="str">
        <v>North</v>
      </c>
      <c r="N1655" s="2">
        <v>475661</v>
      </c>
      <c r="O1655" s="2" t="str">
        <v>23AAVPA8483E1ZJ</v>
      </c>
      <c r="P1655" s="2">
        <v>7415870788</v>
      </c>
      <c r="Q1655" s="2" t="str">
        <v>Jan'26</v>
      </c>
      <c r="R1655" s="2">
        <v>2026</v>
      </c>
      <c r="S1655" s="1">
        <v>0</v>
      </c>
      <c r="T1655" s="2" t="str">
        <v/>
      </c>
      <c r="U1655" s="1">
        <v>0</v>
      </c>
      <c r="V1655" s="1" t="str">
        <v>Potential Not updated</v>
      </c>
      <c r="W1655" s="1">
        <v>0</v>
      </c>
      <c r="X1655" s="1">
        <v>0</v>
      </c>
      <c r="Y1655" s="1">
        <v>0</v>
      </c>
      <c r="Z1655" s="1">
        <v>0</v>
      </c>
      <c r="AA1655" s="1">
        <v>0</v>
      </c>
      <c r="AB1655" s="1">
        <v>0</v>
      </c>
      <c r="AC1655" s="1">
        <v>0</v>
      </c>
      <c r="AD1655" s="1">
        <v>0</v>
      </c>
      <c r="AE1655" s="1">
        <v>0</v>
      </c>
      <c r="AF1655" s="1">
        <v>0</v>
      </c>
      <c r="AG1655" s="1">
        <v>0</v>
      </c>
      <c r="AH1655" s="1">
        <v>0</v>
      </c>
      <c r="AI1655" s="1">
        <v>0</v>
      </c>
      <c r="AJ1655" s="1">
        <v>0</v>
      </c>
      <c r="AK1655" s="1">
        <v>0</v>
      </c>
      <c r="AL1655" s="1">
        <v>0</v>
      </c>
      <c r="AM1655" s="1">
        <v>0</v>
      </c>
      <c r="AN1655" s="1">
        <v>0</v>
      </c>
      <c r="AO1655" s="1">
        <v>0</v>
      </c>
      <c r="AP1655" s="1">
        <v>0</v>
      </c>
      <c r="AQ1655" s="14">
        <v>0</v>
      </c>
      <c r="AR1655" s="14">
        <v>0</v>
      </c>
      <c r="AS1655" s="14">
        <v>0</v>
      </c>
      <c r="AT1655" s="14">
        <v>0</v>
      </c>
      <c r="AU1655" s="16">
        <v>39</v>
      </c>
      <c r="AV1655" s="16">
        <v>0</v>
      </c>
      <c r="AW1655" s="16" t="str">
        <v/>
      </c>
      <c r="AX1655" s="10">
        <f t="shared" si="188"/>
        <v>39</v>
      </c>
      <c r="AY1655" s="10">
        <f t="shared" si="189"/>
        <v>0</v>
      </c>
      <c r="AZ1655" s="2" t="s">
        <v>119</v>
      </c>
      <c r="BA1655" s="10">
        <f t="shared" si="190"/>
        <v>0</v>
      </c>
      <c r="BB1655" s="36" t="s">
        <v>118</v>
      </c>
      <c r="BC1655" s="39" t="str">
        <f t="shared" si="198"/>
        <v/>
      </c>
      <c r="BD1655" s="16">
        <f t="shared" si="194"/>
        <v>39</v>
      </c>
      <c r="BE1655" s="10">
        <f t="shared" si="195"/>
        <v>0</v>
      </c>
      <c r="BF1655" s="12">
        <f t="shared" si="196"/>
        <v>1</v>
      </c>
      <c r="BG1655" s="12">
        <f t="shared" si="197"/>
        <v>0</v>
      </c>
      <c r="BH1655" s="9">
        <f t="shared" si="192"/>
        <v>39</v>
      </c>
      <c r="BI1655" s="39" t="str">
        <f t="shared" si="193"/>
        <v/>
      </c>
      <c r="BK1655" s="75"/>
    </row>
    <row r="1656" spans="1:63">
      <c r="A1656" s="2">
        <v>1653</v>
      </c>
      <c r="B1656" s="2">
        <v>0</v>
      </c>
      <c r="C1656" s="1">
        <v>0</v>
      </c>
      <c r="D1656" s="37" t="str">
        <v>001fw00000ICQytAAH</v>
      </c>
      <c r="E1656" s="37" t="str">
        <v>SHRUTI VIPARAN CO</v>
      </c>
      <c r="F1656" s="37" t="str">
        <v>MADHYA PRADESH</v>
      </c>
      <c r="G1656" s="37" t="str">
        <v>INDORE</v>
      </c>
      <c r="H1656" s="37">
        <v>0</v>
      </c>
      <c r="I1656" s="37" t="str">
        <v>R. K. ENTERPRISES</v>
      </c>
      <c r="J1656" s="37" t="str">
        <v>Yogeshwar Richhariya</v>
      </c>
      <c r="K1656" s="37">
        <v>0</v>
      </c>
      <c r="L1656" s="37" t="str">
        <v>001J1000005ZfroIAC</v>
      </c>
      <c r="M1656" s="37" t="str">
        <v>Central</v>
      </c>
      <c r="N1656" s="2">
        <v>452002</v>
      </c>
      <c r="O1656" s="2" t="str">
        <v>23FFJPS2474P1ZO</v>
      </c>
      <c r="P1656" s="2">
        <v>6264664415</v>
      </c>
      <c r="Q1656" s="2" t="str">
        <v>Jan'26</v>
      </c>
      <c r="R1656" s="2">
        <v>2026</v>
      </c>
      <c r="S1656" s="1">
        <v>0</v>
      </c>
      <c r="T1656" s="2" t="str">
        <v/>
      </c>
      <c r="U1656" s="1">
        <v>0</v>
      </c>
      <c r="V1656" s="1" t="str">
        <v>Potential Not updated</v>
      </c>
      <c r="W1656" s="1">
        <v>0</v>
      </c>
      <c r="X1656" s="1">
        <v>0</v>
      </c>
      <c r="Y1656" s="1">
        <v>0</v>
      </c>
      <c r="Z1656" s="1">
        <v>0</v>
      </c>
      <c r="AA1656" s="1">
        <v>0</v>
      </c>
      <c r="AB1656" s="1">
        <v>0</v>
      </c>
      <c r="AC1656" s="1">
        <v>0</v>
      </c>
      <c r="AD1656" s="1">
        <v>0</v>
      </c>
      <c r="AE1656" s="1">
        <v>0</v>
      </c>
      <c r="AF1656" s="1">
        <v>0</v>
      </c>
      <c r="AG1656" s="1">
        <v>0</v>
      </c>
      <c r="AH1656" s="1">
        <v>0</v>
      </c>
      <c r="AI1656" s="1">
        <v>0</v>
      </c>
      <c r="AJ1656" s="1">
        <v>0</v>
      </c>
      <c r="AK1656" s="1">
        <v>0</v>
      </c>
      <c r="AL1656" s="1">
        <v>0</v>
      </c>
      <c r="AM1656" s="1">
        <v>0</v>
      </c>
      <c r="AN1656" s="1">
        <v>0</v>
      </c>
      <c r="AO1656" s="1">
        <v>0</v>
      </c>
      <c r="AP1656" s="1">
        <v>0</v>
      </c>
      <c r="AQ1656" s="14">
        <v>0</v>
      </c>
      <c r="AR1656" s="14">
        <v>0</v>
      </c>
      <c r="AS1656" s="14">
        <v>0</v>
      </c>
      <c r="AT1656" s="14">
        <v>0</v>
      </c>
      <c r="AU1656" s="16">
        <v>7</v>
      </c>
      <c r="AV1656" s="16">
        <v>0.5</v>
      </c>
      <c r="AW1656" s="16" t="str">
        <v/>
      </c>
      <c r="AX1656" s="10">
        <f t="shared" si="188"/>
        <v>7.5</v>
      </c>
      <c r="AY1656" s="10">
        <f t="shared" si="189"/>
        <v>0</v>
      </c>
      <c r="AZ1656" s="2" t="s">
        <v>119</v>
      </c>
      <c r="BA1656" s="10">
        <f t="shared" si="190"/>
        <v>0</v>
      </c>
      <c r="BB1656" s="36" t="s">
        <v>118</v>
      </c>
      <c r="BC1656" s="39" t="str">
        <f t="shared" si="198"/>
        <v/>
      </c>
      <c r="BD1656" s="16">
        <f t="shared" si="194"/>
        <v>7.5</v>
      </c>
      <c r="BE1656" s="10">
        <f t="shared" si="195"/>
        <v>0</v>
      </c>
      <c r="BF1656" s="12">
        <f t="shared" si="196"/>
        <v>1</v>
      </c>
      <c r="BG1656" s="12">
        <f t="shared" si="197"/>
        <v>0</v>
      </c>
      <c r="BH1656" s="9">
        <f t="shared" si="192"/>
        <v>7.5</v>
      </c>
      <c r="BI1656" s="39" t="str">
        <f t="shared" si="193"/>
        <v/>
      </c>
      <c r="BK1656" s="75"/>
    </row>
    <row r="1657" spans="1:63">
      <c r="A1657" s="2">
        <v>1654</v>
      </c>
      <c r="B1657" s="2">
        <v>0</v>
      </c>
      <c r="C1657" s="1">
        <v>0</v>
      </c>
      <c r="D1657" s="37" t="str">
        <v>001J100000VmhD4IAJ</v>
      </c>
      <c r="E1657" s="37" t="str">
        <v>OM BUILDING MATERIAL &amp; HARDWARE</v>
      </c>
      <c r="F1657" s="37" t="str">
        <v>MADHYA PRADESH</v>
      </c>
      <c r="G1657" s="37" t="str">
        <v>DEWAS</v>
      </c>
      <c r="H1657" s="37">
        <v>0</v>
      </c>
      <c r="I1657" s="37" t="str">
        <v>R. K. ENTERPRISES</v>
      </c>
      <c r="J1657" s="37" t="str">
        <v>Yogeshwar Richhariya</v>
      </c>
      <c r="K1657" s="37">
        <v>0</v>
      </c>
      <c r="L1657" s="37" t="str">
        <v>001J1000005ZfroIAC</v>
      </c>
      <c r="M1657" s="37" t="str">
        <v>Central</v>
      </c>
      <c r="N1657" s="2">
        <v>455001</v>
      </c>
      <c r="O1657" s="2" t="str">
        <v>23APAPK4449Q1ZK</v>
      </c>
      <c r="P1657" s="2">
        <v>7247295000</v>
      </c>
      <c r="Q1657" s="2" t="str">
        <v>Jan'26</v>
      </c>
      <c r="R1657" s="2">
        <v>2026</v>
      </c>
      <c r="S1657" s="1">
        <v>0</v>
      </c>
      <c r="T1657" s="2">
        <v>50</v>
      </c>
      <c r="U1657" s="1">
        <v>1.3333333333333332E-2</v>
      </c>
      <c r="V1657" s="1" t="str">
        <v>Minor</v>
      </c>
      <c r="W1657" s="1">
        <v>0</v>
      </c>
      <c r="X1657" s="1">
        <v>0</v>
      </c>
      <c r="Y1657" s="1">
        <v>0</v>
      </c>
      <c r="Z1657" s="1">
        <v>0</v>
      </c>
      <c r="AA1657" s="1">
        <v>0</v>
      </c>
      <c r="AB1657" s="1">
        <v>0</v>
      </c>
      <c r="AC1657" s="1">
        <v>0</v>
      </c>
      <c r="AD1657" s="1">
        <v>0</v>
      </c>
      <c r="AE1657" s="1">
        <v>0</v>
      </c>
      <c r="AF1657" s="1">
        <v>0</v>
      </c>
      <c r="AG1657" s="1">
        <v>0</v>
      </c>
      <c r="AH1657" s="1">
        <v>0</v>
      </c>
      <c r="AI1657" s="1">
        <v>0</v>
      </c>
      <c r="AJ1657" s="1">
        <v>0</v>
      </c>
      <c r="AK1657" s="1">
        <v>0</v>
      </c>
      <c r="AL1657" s="1">
        <v>0</v>
      </c>
      <c r="AM1657" s="1">
        <v>0</v>
      </c>
      <c r="AN1657" s="1">
        <v>0</v>
      </c>
      <c r="AO1657" s="1">
        <v>0</v>
      </c>
      <c r="AP1657" s="1">
        <v>0</v>
      </c>
      <c r="AQ1657" s="14">
        <v>0</v>
      </c>
      <c r="AR1657" s="14">
        <v>0</v>
      </c>
      <c r="AS1657" s="14">
        <v>0</v>
      </c>
      <c r="AT1657" s="14">
        <v>0</v>
      </c>
      <c r="AU1657" s="16">
        <v>2</v>
      </c>
      <c r="AV1657" s="16">
        <v>0</v>
      </c>
      <c r="AW1657" s="16" t="str">
        <v/>
      </c>
      <c r="AX1657" s="10">
        <f t="shared" si="188"/>
        <v>2</v>
      </c>
      <c r="AY1657" s="10">
        <f t="shared" si="189"/>
        <v>0</v>
      </c>
      <c r="AZ1657" s="2" t="s">
        <v>119</v>
      </c>
      <c r="BA1657" s="10">
        <f t="shared" si="190"/>
        <v>0</v>
      </c>
      <c r="BB1657" s="36" t="s">
        <v>118</v>
      </c>
      <c r="BC1657" s="39" t="str">
        <f t="shared" si="198"/>
        <v/>
      </c>
      <c r="BD1657" s="16">
        <f t="shared" si="194"/>
        <v>2</v>
      </c>
      <c r="BE1657" s="10">
        <f t="shared" si="195"/>
        <v>0</v>
      </c>
      <c r="BF1657" s="12">
        <f t="shared" si="196"/>
        <v>1</v>
      </c>
      <c r="BG1657" s="12">
        <f t="shared" si="197"/>
        <v>0</v>
      </c>
      <c r="BH1657" s="9">
        <f t="shared" si="192"/>
        <v>2</v>
      </c>
      <c r="BI1657" s="39" t="str">
        <f t="shared" si="193"/>
        <v/>
      </c>
      <c r="BK1657" s="75"/>
    </row>
    <row r="1658" spans="1:63">
      <c r="A1658" s="2">
        <v>1655</v>
      </c>
      <c r="B1658" s="2">
        <v>0</v>
      </c>
      <c r="C1658" s="1">
        <v>0</v>
      </c>
      <c r="D1658" s="37" t="str">
        <v>001fw00000IB5zhAAD</v>
      </c>
      <c r="E1658" s="37" t="str">
        <v>HARJAMNA STEELS</v>
      </c>
      <c r="F1658" s="37" t="str">
        <v>RAJASTHAN</v>
      </c>
      <c r="G1658" s="37" t="str">
        <v>ALWAR</v>
      </c>
      <c r="H1658" s="37">
        <v>0</v>
      </c>
      <c r="I1658" s="37" t="str">
        <v>Swastik Tradevision Pvt. Ltd.</v>
      </c>
      <c r="J1658" s="37" t="str">
        <v>Ravi Kumar Kulmi</v>
      </c>
      <c r="K1658" s="37">
        <v>0</v>
      </c>
      <c r="L1658" s="37" t="str">
        <v>C12822</v>
      </c>
      <c r="M1658" s="37" t="str">
        <v>North</v>
      </c>
      <c r="N1658" s="2">
        <v>301704</v>
      </c>
      <c r="O1658" s="2" t="str">
        <v>08DNPPD1663B1Z6</v>
      </c>
      <c r="P1658" s="2">
        <v>8890003458</v>
      </c>
      <c r="Q1658" s="2" t="str">
        <v>Jan'26</v>
      </c>
      <c r="R1658" s="2">
        <v>2026</v>
      </c>
      <c r="S1658" s="1">
        <v>0</v>
      </c>
      <c r="T1658" s="2" t="str">
        <v/>
      </c>
      <c r="U1658" s="1">
        <v>0</v>
      </c>
      <c r="V1658" s="1" t="str">
        <v>Potential Not updated</v>
      </c>
      <c r="W1658" s="1">
        <v>0</v>
      </c>
      <c r="X1658" s="1">
        <v>0</v>
      </c>
      <c r="Y1658" s="1">
        <v>0</v>
      </c>
      <c r="Z1658" s="1">
        <v>0</v>
      </c>
      <c r="AA1658" s="1">
        <v>0</v>
      </c>
      <c r="AB1658" s="1">
        <v>0</v>
      </c>
      <c r="AC1658" s="1">
        <v>0</v>
      </c>
      <c r="AD1658" s="1">
        <v>0</v>
      </c>
      <c r="AE1658" s="1">
        <v>0</v>
      </c>
      <c r="AF1658" s="1">
        <v>0</v>
      </c>
      <c r="AG1658" s="1">
        <v>0</v>
      </c>
      <c r="AH1658" s="1">
        <v>0</v>
      </c>
      <c r="AI1658" s="1">
        <v>0</v>
      </c>
      <c r="AJ1658" s="1">
        <v>0</v>
      </c>
      <c r="AK1658" s="1">
        <v>0</v>
      </c>
      <c r="AL1658" s="1">
        <v>0</v>
      </c>
      <c r="AM1658" s="1">
        <v>0</v>
      </c>
      <c r="AN1658" s="1">
        <v>0</v>
      </c>
      <c r="AO1658" s="1">
        <v>0</v>
      </c>
      <c r="AP1658" s="1">
        <v>0</v>
      </c>
      <c r="AQ1658" s="14">
        <v>0</v>
      </c>
      <c r="AR1658" s="14">
        <v>0</v>
      </c>
      <c r="AS1658" s="14">
        <v>0</v>
      </c>
      <c r="AT1658" s="14">
        <v>0</v>
      </c>
      <c r="AU1658" s="16">
        <v>36</v>
      </c>
      <c r="AV1658" s="16">
        <v>0</v>
      </c>
      <c r="AW1658" s="16" t="str">
        <v/>
      </c>
      <c r="AX1658" s="10">
        <f t="shared" si="188"/>
        <v>36</v>
      </c>
      <c r="AY1658" s="10">
        <f t="shared" si="189"/>
        <v>0</v>
      </c>
      <c r="AZ1658" s="2" t="s">
        <v>119</v>
      </c>
      <c r="BA1658" s="10">
        <f t="shared" si="190"/>
        <v>0</v>
      </c>
      <c r="BB1658" s="36" t="s">
        <v>118</v>
      </c>
      <c r="BC1658" s="39" t="str">
        <f t="shared" si="198"/>
        <v/>
      </c>
      <c r="BD1658" s="16">
        <f t="shared" si="194"/>
        <v>36</v>
      </c>
      <c r="BE1658" s="10">
        <f t="shared" si="195"/>
        <v>0</v>
      </c>
      <c r="BF1658" s="12">
        <f t="shared" si="196"/>
        <v>1</v>
      </c>
      <c r="BG1658" s="12">
        <f t="shared" si="197"/>
        <v>0</v>
      </c>
      <c r="BH1658" s="9">
        <f t="shared" si="192"/>
        <v>36</v>
      </c>
      <c r="BI1658" s="39" t="str">
        <f t="shared" si="193"/>
        <v/>
      </c>
      <c r="BK1658" s="75"/>
    </row>
    <row r="1659" spans="1:63">
      <c r="A1659" s="2">
        <v>1656</v>
      </c>
      <c r="B1659" s="2">
        <v>0</v>
      </c>
      <c r="C1659" s="1">
        <v>0</v>
      </c>
      <c r="D1659" s="37" t="str">
        <v>001fw00000IPGu2AAH</v>
      </c>
      <c r="E1659" s="37" t="str">
        <v>GURU NANAK CEMENT STORE</v>
      </c>
      <c r="F1659" s="37" t="str">
        <v>PUNJAB</v>
      </c>
      <c r="G1659" s="37" t="str">
        <v>S.A.S Nagar</v>
      </c>
      <c r="H1659" s="37">
        <v>0</v>
      </c>
      <c r="I1659" s="37" t="str">
        <v>PAL CEMENT AND STEEL PVT. LTD.</v>
      </c>
      <c r="J1659" s="37" t="str">
        <v>Abhishek Wadhwa</v>
      </c>
      <c r="K1659" s="37">
        <v>0</v>
      </c>
      <c r="L1659" s="37" t="str">
        <v>C12827</v>
      </c>
      <c r="M1659" s="37" t="str">
        <v>North</v>
      </c>
      <c r="N1659" s="2">
        <v>140901</v>
      </c>
      <c r="O1659" s="2" t="str">
        <v>03ALMPL8954D1ZY</v>
      </c>
      <c r="P1659" s="2">
        <v>9729077798</v>
      </c>
      <c r="Q1659" s="2" t="str">
        <v>Jan'26</v>
      </c>
      <c r="R1659" s="2">
        <v>2026</v>
      </c>
      <c r="S1659" s="1">
        <v>0</v>
      </c>
      <c r="T1659" s="2" t="str">
        <v/>
      </c>
      <c r="U1659" s="1">
        <v>0</v>
      </c>
      <c r="V1659" s="1" t="str">
        <v>Potential Not updated</v>
      </c>
      <c r="W1659" s="1">
        <v>0</v>
      </c>
      <c r="X1659" s="1">
        <v>0</v>
      </c>
      <c r="Y1659" s="1">
        <v>0</v>
      </c>
      <c r="Z1659" s="1">
        <v>0</v>
      </c>
      <c r="AA1659" s="1">
        <v>0</v>
      </c>
      <c r="AB1659" s="1">
        <v>0</v>
      </c>
      <c r="AC1659" s="1">
        <v>0</v>
      </c>
      <c r="AD1659" s="1">
        <v>0</v>
      </c>
      <c r="AE1659" s="1">
        <v>0</v>
      </c>
      <c r="AF1659" s="1">
        <v>0</v>
      </c>
      <c r="AG1659" s="1">
        <v>0</v>
      </c>
      <c r="AH1659" s="1">
        <v>0</v>
      </c>
      <c r="AI1659" s="1">
        <v>0</v>
      </c>
      <c r="AJ1659" s="1">
        <v>0</v>
      </c>
      <c r="AK1659" s="1">
        <v>0</v>
      </c>
      <c r="AL1659" s="1">
        <v>0</v>
      </c>
      <c r="AM1659" s="1">
        <v>0</v>
      </c>
      <c r="AN1659" s="1">
        <v>0</v>
      </c>
      <c r="AO1659" s="1">
        <v>0</v>
      </c>
      <c r="AP1659" s="1">
        <v>0</v>
      </c>
      <c r="AQ1659" s="14">
        <v>0</v>
      </c>
      <c r="AR1659" s="14">
        <v>0</v>
      </c>
      <c r="AS1659" s="14">
        <v>0</v>
      </c>
      <c r="AT1659" s="14">
        <v>0</v>
      </c>
      <c r="AU1659" s="16">
        <v>10</v>
      </c>
      <c r="AV1659" s="16">
        <v>0</v>
      </c>
      <c r="AW1659" s="16" t="str">
        <v/>
      </c>
      <c r="AX1659" s="10">
        <f t="shared" si="188"/>
        <v>10</v>
      </c>
      <c r="AY1659" s="10">
        <f t="shared" si="189"/>
        <v>0</v>
      </c>
      <c r="AZ1659" s="2" t="s">
        <v>119</v>
      </c>
      <c r="BA1659" s="10">
        <f t="shared" si="190"/>
        <v>0</v>
      </c>
      <c r="BB1659" s="36" t="s">
        <v>118</v>
      </c>
      <c r="BC1659" s="39" t="str">
        <f t="shared" si="198"/>
        <v/>
      </c>
      <c r="BD1659" s="16">
        <f t="shared" si="194"/>
        <v>10</v>
      </c>
      <c r="BE1659" s="10">
        <f t="shared" si="195"/>
        <v>0</v>
      </c>
      <c r="BF1659" s="12">
        <f t="shared" si="196"/>
        <v>1</v>
      </c>
      <c r="BG1659" s="12">
        <f t="shared" si="197"/>
        <v>0</v>
      </c>
      <c r="BH1659" s="9">
        <f t="shared" si="192"/>
        <v>10</v>
      </c>
      <c r="BI1659" s="39" t="str">
        <f t="shared" si="193"/>
        <v/>
      </c>
      <c r="BK1659" s="75"/>
    </row>
    <row r="1660" spans="1:63">
      <c r="A1660" s="2">
        <v>1657</v>
      </c>
      <c r="B1660" s="2">
        <v>0</v>
      </c>
      <c r="C1660" s="1">
        <v>0</v>
      </c>
      <c r="D1660" s="37" t="str">
        <v>001fw0000065YwtAAE</v>
      </c>
      <c r="E1660" s="37" t="str">
        <v>CHANDIGARH STEEL CO.</v>
      </c>
      <c r="F1660" s="37" t="str">
        <v>CHANDIGARH</v>
      </c>
      <c r="G1660" s="37" t="str">
        <v>CHANDIGARH</v>
      </c>
      <c r="H1660" s="37">
        <v>0</v>
      </c>
      <c r="I1660" s="37" t="str">
        <v>PAL CEMENT AND STEEL PVT. LTD.</v>
      </c>
      <c r="J1660" s="37" t="str">
        <v>Abhishek Wadhwa</v>
      </c>
      <c r="K1660" s="37">
        <v>0</v>
      </c>
      <c r="L1660" s="37" t="str">
        <v>C12827</v>
      </c>
      <c r="M1660" s="37" t="str">
        <v>North</v>
      </c>
      <c r="N1660" s="2">
        <v>160020</v>
      </c>
      <c r="O1660" s="2" t="str">
        <v>04AAAFC9544M1ZA</v>
      </c>
      <c r="P1660" s="2">
        <v>9814015640</v>
      </c>
      <c r="Q1660" s="2" t="str">
        <v>Jan'26</v>
      </c>
      <c r="R1660" s="2">
        <v>2026</v>
      </c>
      <c r="S1660" s="1">
        <v>0</v>
      </c>
      <c r="T1660" s="2">
        <v>50</v>
      </c>
      <c r="U1660" s="1">
        <v>6.6666666666666666E-2</v>
      </c>
      <c r="V1660" s="1" t="str">
        <v>Minor</v>
      </c>
      <c r="W1660" s="1">
        <v>0</v>
      </c>
      <c r="X1660" s="1">
        <v>0</v>
      </c>
      <c r="Y1660" s="1">
        <v>0</v>
      </c>
      <c r="Z1660" s="1">
        <v>0</v>
      </c>
      <c r="AA1660" s="1">
        <v>0</v>
      </c>
      <c r="AB1660" s="1">
        <v>0</v>
      </c>
      <c r="AC1660" s="1">
        <v>0</v>
      </c>
      <c r="AD1660" s="1">
        <v>0</v>
      </c>
      <c r="AE1660" s="1">
        <v>0</v>
      </c>
      <c r="AF1660" s="1">
        <v>0</v>
      </c>
      <c r="AG1660" s="1">
        <v>0</v>
      </c>
      <c r="AH1660" s="1">
        <v>0</v>
      </c>
      <c r="AI1660" s="1">
        <v>0</v>
      </c>
      <c r="AJ1660" s="1">
        <v>0</v>
      </c>
      <c r="AK1660" s="1">
        <v>0</v>
      </c>
      <c r="AL1660" s="1">
        <v>0</v>
      </c>
      <c r="AM1660" s="1">
        <v>0</v>
      </c>
      <c r="AN1660" s="1">
        <v>0</v>
      </c>
      <c r="AO1660" s="1">
        <v>0</v>
      </c>
      <c r="AP1660" s="1">
        <v>0</v>
      </c>
      <c r="AQ1660" s="14">
        <v>0</v>
      </c>
      <c r="AR1660" s="14">
        <v>0</v>
      </c>
      <c r="AS1660" s="14">
        <v>0</v>
      </c>
      <c r="AT1660" s="14">
        <v>0</v>
      </c>
      <c r="AU1660" s="16">
        <v>10</v>
      </c>
      <c r="AV1660" s="16">
        <v>0</v>
      </c>
      <c r="AW1660" s="16" t="str">
        <v/>
      </c>
      <c r="AX1660" s="10">
        <f t="shared" si="188"/>
        <v>10</v>
      </c>
      <c r="AY1660" s="10">
        <f t="shared" si="189"/>
        <v>0</v>
      </c>
      <c r="AZ1660" s="2" t="s">
        <v>119</v>
      </c>
      <c r="BA1660" s="10">
        <f t="shared" si="190"/>
        <v>0</v>
      </c>
      <c r="BB1660" s="36" t="s">
        <v>118</v>
      </c>
      <c r="BC1660" s="39" t="str">
        <f t="shared" si="198"/>
        <v/>
      </c>
      <c r="BD1660" s="16">
        <f t="shared" si="194"/>
        <v>10</v>
      </c>
      <c r="BE1660" s="10">
        <f t="shared" si="195"/>
        <v>0</v>
      </c>
      <c r="BF1660" s="12">
        <f t="shared" si="196"/>
        <v>1</v>
      </c>
      <c r="BG1660" s="12">
        <f t="shared" si="197"/>
        <v>0</v>
      </c>
      <c r="BH1660" s="9">
        <f t="shared" si="192"/>
        <v>10</v>
      </c>
      <c r="BI1660" s="39" t="str">
        <f t="shared" si="193"/>
        <v/>
      </c>
      <c r="BK1660" s="75"/>
    </row>
    <row r="1661" spans="1:63">
      <c r="A1661" s="2">
        <v>1658</v>
      </c>
      <c r="B1661" s="2">
        <v>0</v>
      </c>
      <c r="C1661" s="1">
        <v>0</v>
      </c>
      <c r="D1661" s="37" t="str">
        <v>0015g00001W4TjtAAF</v>
      </c>
      <c r="E1661" s="37" t="str">
        <v>M/S SHRI BALAJI AGENCIES</v>
      </c>
      <c r="F1661" s="37" t="str">
        <v>HARYANA</v>
      </c>
      <c r="G1661" s="37" t="str">
        <v>JIND</v>
      </c>
      <c r="H1661" s="37" t="str">
        <v>Safidon</v>
      </c>
      <c r="I1661" s="37" t="str">
        <v>PAL CEMENT AND STEEL PVT. LTD.</v>
      </c>
      <c r="J1661" s="37" t="str">
        <v>Dinesh Kumar</v>
      </c>
      <c r="K1661" s="37">
        <v>0</v>
      </c>
      <c r="L1661" s="37" t="str">
        <v>C12827</v>
      </c>
      <c r="M1661" s="37" t="str">
        <v>North</v>
      </c>
      <c r="N1661" s="2">
        <v>126112</v>
      </c>
      <c r="O1661" s="2" t="str">
        <v>06AEXPA1756N1Z0</v>
      </c>
      <c r="P1661" s="2">
        <v>9896256102</v>
      </c>
      <c r="Q1661" s="2" t="str">
        <v>Jan'26</v>
      </c>
      <c r="R1661" s="2">
        <v>2026</v>
      </c>
      <c r="S1661" s="1">
        <v>0</v>
      </c>
      <c r="T1661" s="2">
        <v>25</v>
      </c>
      <c r="U1661" s="1">
        <v>0.16</v>
      </c>
      <c r="V1661" s="1" t="str">
        <v>Friendly</v>
      </c>
      <c r="W1661" s="1">
        <v>0</v>
      </c>
      <c r="X1661" s="1">
        <v>0</v>
      </c>
      <c r="Y1661" s="1">
        <v>0</v>
      </c>
      <c r="Z1661" s="1">
        <v>0</v>
      </c>
      <c r="AA1661" s="1">
        <v>0</v>
      </c>
      <c r="AB1661" s="1">
        <v>0</v>
      </c>
      <c r="AC1661" s="1">
        <v>0</v>
      </c>
      <c r="AD1661" s="1">
        <v>0</v>
      </c>
      <c r="AE1661" s="1">
        <v>0</v>
      </c>
      <c r="AF1661" s="1">
        <v>0</v>
      </c>
      <c r="AG1661" s="1">
        <v>0</v>
      </c>
      <c r="AH1661" s="1">
        <v>0</v>
      </c>
      <c r="AI1661" s="1">
        <v>0</v>
      </c>
      <c r="AJ1661" s="1">
        <v>0</v>
      </c>
      <c r="AK1661" s="1">
        <v>0</v>
      </c>
      <c r="AL1661" s="1">
        <v>0</v>
      </c>
      <c r="AM1661" s="1">
        <v>0</v>
      </c>
      <c r="AN1661" s="1">
        <v>0</v>
      </c>
      <c r="AO1661" s="1">
        <v>0</v>
      </c>
      <c r="AP1661" s="1">
        <v>0</v>
      </c>
      <c r="AQ1661" s="14">
        <v>0</v>
      </c>
      <c r="AR1661" s="14">
        <v>0</v>
      </c>
      <c r="AS1661" s="14">
        <v>0</v>
      </c>
      <c r="AT1661" s="14">
        <v>0</v>
      </c>
      <c r="AU1661" s="16">
        <v>12</v>
      </c>
      <c r="AV1661" s="16">
        <v>0</v>
      </c>
      <c r="AW1661" s="16">
        <v>12.1</v>
      </c>
      <c r="AX1661" s="10">
        <f t="shared" si="188"/>
        <v>24.1</v>
      </c>
      <c r="AY1661" s="10">
        <f t="shared" si="189"/>
        <v>0</v>
      </c>
      <c r="AZ1661" s="2" t="s">
        <v>119</v>
      </c>
      <c r="BA1661" s="10">
        <f t="shared" si="190"/>
        <v>0</v>
      </c>
      <c r="BB1661" s="36" t="s">
        <v>118</v>
      </c>
      <c r="BC1661" s="39" t="str">
        <f t="shared" si="198"/>
        <v/>
      </c>
      <c r="BD1661" s="16">
        <f t="shared" si="194"/>
        <v>24.1</v>
      </c>
      <c r="BE1661" s="10">
        <f t="shared" si="195"/>
        <v>0</v>
      </c>
      <c r="BF1661" s="12">
        <f t="shared" si="196"/>
        <v>1</v>
      </c>
      <c r="BG1661" s="12">
        <f t="shared" si="197"/>
        <v>0</v>
      </c>
      <c r="BH1661" s="9">
        <f t="shared" si="192"/>
        <v>24.1</v>
      </c>
      <c r="BI1661" s="39" t="str">
        <f t="shared" si="193"/>
        <v/>
      </c>
      <c r="BK1661" s="75"/>
    </row>
    <row r="1662" spans="1:63">
      <c r="A1662" s="2">
        <v>1659</v>
      </c>
      <c r="B1662" s="2">
        <v>0</v>
      </c>
      <c r="C1662" s="1">
        <v>0</v>
      </c>
      <c r="D1662" s="37" t="str">
        <v>0015g00001c464aAAA</v>
      </c>
      <c r="E1662" s="37" t="str">
        <v>B M AGARWAL TRADING PRIVATE LIMITED</v>
      </c>
      <c r="F1662" s="37" t="str">
        <v>RAJASTHAN</v>
      </c>
      <c r="G1662" s="37" t="str">
        <v>BARMER</v>
      </c>
      <c r="H1662" s="37" t="str">
        <v>Barmer</v>
      </c>
      <c r="I1662" s="37" t="str">
        <v>M R Associates</v>
      </c>
      <c r="J1662" s="37" t="str">
        <v>Neeraj Sharma</v>
      </c>
      <c r="K1662" s="37">
        <v>0</v>
      </c>
      <c r="L1662" s="37" t="str">
        <v>C13417</v>
      </c>
      <c r="M1662" s="37" t="str">
        <v>North</v>
      </c>
      <c r="N1662" s="2">
        <v>344022</v>
      </c>
      <c r="O1662" s="2" t="str">
        <v>08AAICB4394H2ZD</v>
      </c>
      <c r="P1662" s="2">
        <v>9982008398</v>
      </c>
      <c r="Q1662" s="2" t="str">
        <v>Jan'26</v>
      </c>
      <c r="R1662" s="2">
        <v>2026</v>
      </c>
      <c r="S1662" s="1">
        <v>0</v>
      </c>
      <c r="T1662" s="2" t="str">
        <v/>
      </c>
      <c r="U1662" s="1">
        <v>0</v>
      </c>
      <c r="V1662" s="1" t="str">
        <v>Potential Not updated</v>
      </c>
      <c r="W1662" s="1">
        <v>0</v>
      </c>
      <c r="X1662" s="1">
        <v>0</v>
      </c>
      <c r="Y1662" s="1">
        <v>0</v>
      </c>
      <c r="Z1662" s="1">
        <v>0</v>
      </c>
      <c r="AA1662" s="1">
        <v>0</v>
      </c>
      <c r="AB1662" s="1">
        <v>0</v>
      </c>
      <c r="AC1662" s="1">
        <v>0</v>
      </c>
      <c r="AD1662" s="1">
        <v>0</v>
      </c>
      <c r="AE1662" s="1">
        <v>0</v>
      </c>
      <c r="AF1662" s="1">
        <v>0</v>
      </c>
      <c r="AG1662" s="1">
        <v>0</v>
      </c>
      <c r="AH1662" s="1">
        <v>0</v>
      </c>
      <c r="AI1662" s="1">
        <v>0</v>
      </c>
      <c r="AJ1662" s="1">
        <v>0</v>
      </c>
      <c r="AK1662" s="1">
        <v>0</v>
      </c>
      <c r="AL1662" s="1">
        <v>0</v>
      </c>
      <c r="AM1662" s="1">
        <v>0</v>
      </c>
      <c r="AN1662" s="1">
        <v>0</v>
      </c>
      <c r="AO1662" s="1">
        <v>0</v>
      </c>
      <c r="AP1662" s="1">
        <v>0</v>
      </c>
      <c r="AQ1662" s="14">
        <v>0</v>
      </c>
      <c r="AR1662" s="14">
        <v>0</v>
      </c>
      <c r="AS1662" s="14">
        <v>0</v>
      </c>
      <c r="AT1662" s="14">
        <v>0</v>
      </c>
      <c r="AU1662" s="16">
        <v>42</v>
      </c>
      <c r="AV1662" s="16">
        <v>42.35</v>
      </c>
      <c r="AW1662" s="16">
        <v>42</v>
      </c>
      <c r="AX1662" s="10">
        <f t="shared" si="188"/>
        <v>126.35</v>
      </c>
      <c r="AY1662" s="10">
        <f t="shared" si="189"/>
        <v>0</v>
      </c>
      <c r="AZ1662" s="2" t="s">
        <v>119</v>
      </c>
      <c r="BA1662" s="10">
        <f t="shared" si="190"/>
        <v>0</v>
      </c>
      <c r="BB1662" s="36" t="s">
        <v>118</v>
      </c>
      <c r="BC1662" s="39" t="str">
        <f t="shared" si="198"/>
        <v/>
      </c>
      <c r="BD1662" s="16">
        <f t="shared" si="194"/>
        <v>126.35</v>
      </c>
      <c r="BE1662" s="10">
        <f t="shared" si="195"/>
        <v>0</v>
      </c>
      <c r="BF1662" s="12">
        <f t="shared" si="196"/>
        <v>1</v>
      </c>
      <c r="BG1662" s="12">
        <f t="shared" si="197"/>
        <v>0</v>
      </c>
      <c r="BH1662" s="9">
        <f t="shared" si="192"/>
        <v>126.35</v>
      </c>
      <c r="BI1662" s="39" t="str">
        <f t="shared" si="193"/>
        <v/>
      </c>
      <c r="BK1662" s="75"/>
    </row>
    <row r="1663" spans="1:63">
      <c r="A1663" s="2">
        <v>1660</v>
      </c>
      <c r="B1663" s="2">
        <v>0</v>
      </c>
      <c r="C1663" s="1">
        <v>0</v>
      </c>
      <c r="D1663" s="37" t="str">
        <v>001J1000002kRQwIAM</v>
      </c>
      <c r="E1663" s="37" t="str">
        <v>M/S KEY ISPAT (P) LTD</v>
      </c>
      <c r="F1663" s="37" t="str">
        <v>UTTAR PRADESH</v>
      </c>
      <c r="G1663" s="37" t="str">
        <v>GAUTAM BUDDHA NAGAR</v>
      </c>
      <c r="H1663" s="37" t="str">
        <v>Noida</v>
      </c>
      <c r="I1663" s="37" t="str">
        <v>SHASHI STEELS CORPORATION</v>
      </c>
      <c r="J1663" s="37" t="str">
        <v>Abhijeet Biswas</v>
      </c>
      <c r="K1663" s="37">
        <v>0</v>
      </c>
      <c r="L1663" s="37" t="str">
        <v>C12816</v>
      </c>
      <c r="M1663" s="37" t="str">
        <v>North</v>
      </c>
      <c r="N1663" s="2">
        <v>201301</v>
      </c>
      <c r="O1663" s="2" t="str">
        <v>09AABCK5322P1Z7</v>
      </c>
      <c r="P1663" s="2">
        <v>9811226999</v>
      </c>
      <c r="Q1663" s="2" t="str">
        <v>Jan'26</v>
      </c>
      <c r="R1663" s="2">
        <v>2026</v>
      </c>
      <c r="S1663" s="1">
        <v>0</v>
      </c>
      <c r="T1663" s="2">
        <v>500</v>
      </c>
      <c r="U1663" s="1">
        <v>1.2666666666666666E-2</v>
      </c>
      <c r="V1663" s="1" t="str">
        <v>Alien</v>
      </c>
      <c r="W1663" s="1">
        <v>0</v>
      </c>
      <c r="X1663" s="1">
        <v>0</v>
      </c>
      <c r="Y1663" s="1">
        <v>0</v>
      </c>
      <c r="Z1663" s="1">
        <v>0</v>
      </c>
      <c r="AA1663" s="1">
        <v>0</v>
      </c>
      <c r="AB1663" s="1">
        <v>0</v>
      </c>
      <c r="AC1663" s="1">
        <v>0</v>
      </c>
      <c r="AD1663" s="1">
        <v>0</v>
      </c>
      <c r="AE1663" s="1">
        <v>0</v>
      </c>
      <c r="AF1663" s="1">
        <v>0</v>
      </c>
      <c r="AG1663" s="1">
        <v>0</v>
      </c>
      <c r="AH1663" s="1">
        <v>0</v>
      </c>
      <c r="AI1663" s="1">
        <v>0</v>
      </c>
      <c r="AJ1663" s="1">
        <v>0</v>
      </c>
      <c r="AK1663" s="1">
        <v>0</v>
      </c>
      <c r="AL1663" s="1">
        <v>0</v>
      </c>
      <c r="AM1663" s="1">
        <v>0</v>
      </c>
      <c r="AN1663" s="1">
        <v>0</v>
      </c>
      <c r="AO1663" s="1">
        <v>0</v>
      </c>
      <c r="AP1663" s="1">
        <v>0</v>
      </c>
      <c r="AQ1663" s="14">
        <v>0</v>
      </c>
      <c r="AR1663" s="14">
        <v>0</v>
      </c>
      <c r="AS1663" s="14">
        <v>0</v>
      </c>
      <c r="AT1663" s="14">
        <v>0</v>
      </c>
      <c r="AU1663" s="16">
        <v>19</v>
      </c>
      <c r="AV1663" s="16">
        <v>0</v>
      </c>
      <c r="AW1663" s="16" t="str">
        <v/>
      </c>
      <c r="AX1663" s="10">
        <f t="shared" si="188"/>
        <v>19</v>
      </c>
      <c r="AY1663" s="10">
        <f t="shared" si="189"/>
        <v>0</v>
      </c>
      <c r="AZ1663" s="2" t="s">
        <v>119</v>
      </c>
      <c r="BA1663" s="10">
        <f t="shared" si="190"/>
        <v>0</v>
      </c>
      <c r="BB1663" s="36" t="s">
        <v>118</v>
      </c>
      <c r="BC1663" s="39" t="str">
        <f t="shared" si="198"/>
        <v/>
      </c>
      <c r="BD1663" s="16">
        <f t="shared" si="194"/>
        <v>19</v>
      </c>
      <c r="BE1663" s="10">
        <f t="shared" si="195"/>
        <v>0</v>
      </c>
      <c r="BF1663" s="12">
        <f t="shared" si="196"/>
        <v>1</v>
      </c>
      <c r="BG1663" s="12">
        <f t="shared" si="197"/>
        <v>0</v>
      </c>
      <c r="BH1663" s="9">
        <f t="shared" si="192"/>
        <v>19</v>
      </c>
      <c r="BI1663" s="39" t="str">
        <f t="shared" si="193"/>
        <v/>
      </c>
      <c r="BK1663" s="75"/>
    </row>
    <row r="1664" spans="1:63">
      <c r="A1664" s="2">
        <v>1661</v>
      </c>
      <c r="B1664" s="2">
        <v>0</v>
      </c>
      <c r="C1664" s="1">
        <v>0</v>
      </c>
      <c r="D1664" s="37" t="str">
        <v>001J1000005aNhEIAU</v>
      </c>
      <c r="E1664" s="37" t="str">
        <v>SHREE GANESH BUILDING MATERIAL</v>
      </c>
      <c r="F1664" s="37" t="str">
        <v>UTTAR PRADESH</v>
      </c>
      <c r="G1664" s="37" t="str">
        <v>BAREILLY</v>
      </c>
      <c r="H1664" s="37" t="str">
        <v>Meeraganj</v>
      </c>
      <c r="I1664" s="37" t="str">
        <v>Khandelwal Associates</v>
      </c>
      <c r="J1664" s="37" t="str">
        <v>SHIV KUMAR</v>
      </c>
      <c r="K1664" s="37">
        <v>0</v>
      </c>
      <c r="L1664" s="37" t="str">
        <v>C12818</v>
      </c>
      <c r="M1664" s="37" t="str">
        <v>North</v>
      </c>
      <c r="N1664" s="2">
        <v>243506</v>
      </c>
      <c r="O1664" s="2" t="str">
        <v>09BBQPG5299D1Z7</v>
      </c>
      <c r="P1664" s="2">
        <v>9716789985</v>
      </c>
      <c r="Q1664" s="2" t="str">
        <v>Jan'26</v>
      </c>
      <c r="R1664" s="2">
        <v>2026</v>
      </c>
      <c r="S1664" s="1">
        <v>0</v>
      </c>
      <c r="T1664" s="2">
        <v>90</v>
      </c>
      <c r="U1664" s="1">
        <v>3.7037037037037034E-3</v>
      </c>
      <c r="V1664" s="1" t="str">
        <v>Challenger</v>
      </c>
      <c r="W1664" s="1">
        <v>0</v>
      </c>
      <c r="X1664" s="1">
        <v>0</v>
      </c>
      <c r="Y1664" s="1">
        <v>0</v>
      </c>
      <c r="Z1664" s="1">
        <v>0</v>
      </c>
      <c r="AA1664" s="1">
        <v>0</v>
      </c>
      <c r="AB1664" s="1">
        <v>0</v>
      </c>
      <c r="AC1664" s="1">
        <v>0</v>
      </c>
      <c r="AD1664" s="1">
        <v>0</v>
      </c>
      <c r="AE1664" s="1">
        <v>0</v>
      </c>
      <c r="AF1664" s="1">
        <v>0</v>
      </c>
      <c r="AG1664" s="1">
        <v>0</v>
      </c>
      <c r="AH1664" s="1">
        <v>0</v>
      </c>
      <c r="AI1664" s="1">
        <v>0</v>
      </c>
      <c r="AJ1664" s="1">
        <v>0</v>
      </c>
      <c r="AK1664" s="1">
        <v>0</v>
      </c>
      <c r="AL1664" s="1">
        <v>0</v>
      </c>
      <c r="AM1664" s="1">
        <v>0</v>
      </c>
      <c r="AN1664" s="1">
        <v>0</v>
      </c>
      <c r="AO1664" s="1">
        <v>0</v>
      </c>
      <c r="AP1664" s="1">
        <v>0</v>
      </c>
      <c r="AQ1664" s="14">
        <v>0</v>
      </c>
      <c r="AR1664" s="14">
        <v>0</v>
      </c>
      <c r="AS1664" s="14">
        <v>0</v>
      </c>
      <c r="AT1664" s="14">
        <v>0</v>
      </c>
      <c r="AU1664" s="16">
        <v>1</v>
      </c>
      <c r="AV1664" s="16">
        <v>0</v>
      </c>
      <c r="AW1664" s="16">
        <v>2</v>
      </c>
      <c r="AX1664" s="10">
        <f t="shared" si="188"/>
        <v>3</v>
      </c>
      <c r="AY1664" s="10">
        <f t="shared" si="189"/>
        <v>0</v>
      </c>
      <c r="AZ1664" s="2" t="s">
        <v>119</v>
      </c>
      <c r="BA1664" s="10">
        <f t="shared" si="190"/>
        <v>0</v>
      </c>
      <c r="BB1664" s="36" t="s">
        <v>118</v>
      </c>
      <c r="BC1664" s="39" t="str">
        <f t="shared" si="198"/>
        <v/>
      </c>
      <c r="BD1664" s="16">
        <f t="shared" si="194"/>
        <v>3</v>
      </c>
      <c r="BE1664" s="10">
        <f t="shared" si="195"/>
        <v>0</v>
      </c>
      <c r="BF1664" s="12">
        <f t="shared" si="196"/>
        <v>1</v>
      </c>
      <c r="BG1664" s="12">
        <f t="shared" si="197"/>
        <v>0</v>
      </c>
      <c r="BH1664" s="9">
        <f t="shared" si="192"/>
        <v>3</v>
      </c>
      <c r="BI1664" s="39" t="str">
        <f t="shared" si="193"/>
        <v/>
      </c>
      <c r="BK1664" s="75"/>
    </row>
    <row r="1665" spans="1:63">
      <c r="A1665" s="2">
        <v>1662</v>
      </c>
      <c r="B1665" s="2">
        <v>0</v>
      </c>
      <c r="C1665" s="1">
        <v>0</v>
      </c>
      <c r="D1665" s="37" t="str">
        <v>001fw00000IfSsPAAV</v>
      </c>
      <c r="E1665" s="37" t="str">
        <v>M/S PUSHP CONSTRUCTION AND BUILDING MATERIALS</v>
      </c>
      <c r="F1665" s="37" t="str">
        <v>JAMMU AND KASHMIR</v>
      </c>
      <c r="G1665" s="37" t="str">
        <v>UDHAMPUR</v>
      </c>
      <c r="H1665" s="37">
        <v>0</v>
      </c>
      <c r="I1665" s="37" t="str">
        <v>AGGARWAL TRADERS</v>
      </c>
      <c r="J1665" s="37" t="str">
        <v>bhanu ayush</v>
      </c>
      <c r="K1665" s="37">
        <v>0</v>
      </c>
      <c r="L1665" s="37" t="str">
        <v>0015g00001gvNHH</v>
      </c>
      <c r="M1665" s="37" t="str">
        <v>North</v>
      </c>
      <c r="N1665" s="2">
        <v>182101</v>
      </c>
      <c r="O1665" s="2" t="str">
        <v>01IZIPK7867J1ZS</v>
      </c>
      <c r="P1665" s="2">
        <v>6005718916</v>
      </c>
      <c r="Q1665" s="2" t="str">
        <v>Jan'26</v>
      </c>
      <c r="R1665" s="2">
        <v>2026</v>
      </c>
      <c r="S1665" s="1">
        <v>0</v>
      </c>
      <c r="T1665" s="2" t="str">
        <v/>
      </c>
      <c r="U1665" s="1">
        <v>0</v>
      </c>
      <c r="V1665" s="1" t="str">
        <v>Potential Not updated</v>
      </c>
      <c r="W1665" s="1">
        <v>0</v>
      </c>
      <c r="X1665" s="1">
        <v>0</v>
      </c>
      <c r="Y1665" s="1">
        <v>0</v>
      </c>
      <c r="Z1665" s="1">
        <v>0</v>
      </c>
      <c r="AA1665" s="1">
        <v>0</v>
      </c>
      <c r="AB1665" s="1">
        <v>0</v>
      </c>
      <c r="AC1665" s="1">
        <v>0</v>
      </c>
      <c r="AD1665" s="1">
        <v>0</v>
      </c>
      <c r="AE1665" s="1">
        <v>0</v>
      </c>
      <c r="AF1665" s="1">
        <v>0</v>
      </c>
      <c r="AG1665" s="1">
        <v>0</v>
      </c>
      <c r="AH1665" s="1">
        <v>0</v>
      </c>
      <c r="AI1665" s="1">
        <v>0</v>
      </c>
      <c r="AJ1665" s="1">
        <v>0</v>
      </c>
      <c r="AK1665" s="1">
        <v>0</v>
      </c>
      <c r="AL1665" s="1">
        <v>0</v>
      </c>
      <c r="AM1665" s="1">
        <v>0</v>
      </c>
      <c r="AN1665" s="1">
        <v>0</v>
      </c>
      <c r="AO1665" s="1">
        <v>0</v>
      </c>
      <c r="AP1665" s="1">
        <v>0</v>
      </c>
      <c r="AQ1665" s="14">
        <v>0</v>
      </c>
      <c r="AR1665" s="14">
        <v>0</v>
      </c>
      <c r="AS1665" s="14">
        <v>0</v>
      </c>
      <c r="AT1665" s="14">
        <v>0</v>
      </c>
      <c r="AU1665" s="16">
        <v>3</v>
      </c>
      <c r="AV1665" s="16">
        <v>0</v>
      </c>
      <c r="AW1665" s="16" t="str">
        <v/>
      </c>
      <c r="AX1665" s="10">
        <f t="shared" si="188"/>
        <v>3</v>
      </c>
      <c r="AY1665" s="10">
        <f t="shared" si="189"/>
        <v>0</v>
      </c>
      <c r="AZ1665" s="2" t="s">
        <v>119</v>
      </c>
      <c r="BA1665" s="10">
        <f t="shared" si="190"/>
        <v>0</v>
      </c>
      <c r="BB1665" s="36" t="s">
        <v>118</v>
      </c>
      <c r="BC1665" s="39" t="str">
        <f t="shared" si="198"/>
        <v/>
      </c>
      <c r="BD1665" s="16">
        <f t="shared" si="194"/>
        <v>3</v>
      </c>
      <c r="BE1665" s="10">
        <f t="shared" si="195"/>
        <v>0</v>
      </c>
      <c r="BF1665" s="12">
        <f t="shared" si="196"/>
        <v>1</v>
      </c>
      <c r="BG1665" s="12">
        <f t="shared" si="197"/>
        <v>0</v>
      </c>
      <c r="BH1665" s="9">
        <f t="shared" si="192"/>
        <v>3</v>
      </c>
      <c r="BI1665" s="39" t="str">
        <f t="shared" si="193"/>
        <v/>
      </c>
      <c r="BK1665" s="75"/>
    </row>
    <row r="1666" spans="1:63">
      <c r="A1666" s="2">
        <v>1663</v>
      </c>
      <c r="B1666" s="2">
        <v>0</v>
      </c>
      <c r="C1666" s="1">
        <v>0</v>
      </c>
      <c r="D1666" s="37" t="str">
        <v>001fw00000IV3X7AAL</v>
      </c>
      <c r="E1666" s="37" t="str">
        <v>SETH SANWALIYA TRADING COMPANY</v>
      </c>
      <c r="F1666" s="37" t="str">
        <v>RAJASTHAN</v>
      </c>
      <c r="G1666" s="37" t="str">
        <v>NAGAUR</v>
      </c>
      <c r="H1666" s="37">
        <v>0</v>
      </c>
      <c r="I1666" s="37" t="str">
        <v>Swastik Tradevision Pvt. Ltd.</v>
      </c>
      <c r="J1666" s="37" t="str">
        <v>Ravi Kumar Kulmi</v>
      </c>
      <c r="K1666" s="37">
        <v>0</v>
      </c>
      <c r="L1666" s="37" t="str">
        <v>C12822</v>
      </c>
      <c r="M1666" s="37" t="str">
        <v>North</v>
      </c>
      <c r="N1666" s="2">
        <v>341025</v>
      </c>
      <c r="O1666" s="2" t="str">
        <v>08FCGPD0626E1Z1</v>
      </c>
      <c r="P1666" s="2">
        <v>9588944072</v>
      </c>
      <c r="Q1666" s="2" t="str">
        <v>Jan'26</v>
      </c>
      <c r="R1666" s="2">
        <v>2026</v>
      </c>
      <c r="S1666" s="1">
        <v>0</v>
      </c>
      <c r="T1666" s="2" t="str">
        <v/>
      </c>
      <c r="U1666" s="1">
        <v>0</v>
      </c>
      <c r="V1666" s="1" t="str">
        <v>Potential Not updated</v>
      </c>
      <c r="W1666" s="1">
        <v>0</v>
      </c>
      <c r="X1666" s="1">
        <v>0</v>
      </c>
      <c r="Y1666" s="1">
        <v>0</v>
      </c>
      <c r="Z1666" s="1">
        <v>0</v>
      </c>
      <c r="AA1666" s="1">
        <v>0</v>
      </c>
      <c r="AB1666" s="1">
        <v>0</v>
      </c>
      <c r="AC1666" s="1">
        <v>0</v>
      </c>
      <c r="AD1666" s="1">
        <v>0</v>
      </c>
      <c r="AE1666" s="1">
        <v>0</v>
      </c>
      <c r="AF1666" s="1">
        <v>0</v>
      </c>
      <c r="AG1666" s="1">
        <v>0</v>
      </c>
      <c r="AH1666" s="1">
        <v>0</v>
      </c>
      <c r="AI1666" s="1">
        <v>0</v>
      </c>
      <c r="AJ1666" s="1">
        <v>0</v>
      </c>
      <c r="AK1666" s="1">
        <v>0</v>
      </c>
      <c r="AL1666" s="1">
        <v>0</v>
      </c>
      <c r="AM1666" s="1">
        <v>0</v>
      </c>
      <c r="AN1666" s="1">
        <v>0</v>
      </c>
      <c r="AO1666" s="1">
        <v>0</v>
      </c>
      <c r="AP1666" s="1">
        <v>0</v>
      </c>
      <c r="AQ1666" s="14">
        <v>0</v>
      </c>
      <c r="AR1666" s="14">
        <v>0</v>
      </c>
      <c r="AS1666" s="14">
        <v>0</v>
      </c>
      <c r="AT1666" s="14">
        <v>0</v>
      </c>
      <c r="AU1666" s="16">
        <v>20</v>
      </c>
      <c r="AV1666" s="16">
        <v>0</v>
      </c>
      <c r="AW1666" s="16" t="str">
        <v/>
      </c>
      <c r="AX1666" s="10">
        <f t="shared" si="188"/>
        <v>20</v>
      </c>
      <c r="AY1666" s="10">
        <f t="shared" si="189"/>
        <v>0</v>
      </c>
      <c r="AZ1666" s="2" t="s">
        <v>119</v>
      </c>
      <c r="BA1666" s="10">
        <f t="shared" si="190"/>
        <v>0</v>
      </c>
      <c r="BB1666" s="36" t="s">
        <v>118</v>
      </c>
      <c r="BC1666" s="39" t="str">
        <f t="shared" si="198"/>
        <v/>
      </c>
      <c r="BD1666" s="16">
        <f t="shared" si="194"/>
        <v>20</v>
      </c>
      <c r="BE1666" s="10">
        <f t="shared" si="195"/>
        <v>0</v>
      </c>
      <c r="BF1666" s="12">
        <f t="shared" si="196"/>
        <v>1</v>
      </c>
      <c r="BG1666" s="12">
        <f t="shared" si="197"/>
        <v>0</v>
      </c>
      <c r="BH1666" s="9">
        <f t="shared" si="192"/>
        <v>20</v>
      </c>
      <c r="BI1666" s="39" t="str">
        <f t="shared" si="193"/>
        <v/>
      </c>
      <c r="BK1666" s="75"/>
    </row>
    <row r="1667" spans="1:63">
      <c r="A1667" s="2">
        <v>1664</v>
      </c>
      <c r="B1667" s="2">
        <v>0</v>
      </c>
      <c r="C1667" s="1">
        <v>0</v>
      </c>
      <c r="D1667" s="37" t="str">
        <v>001fw00000CfLBHAA3</v>
      </c>
      <c r="E1667" s="37" t="str">
        <v>SHRI SIDDH TRADERS</v>
      </c>
      <c r="F1667" s="37" t="str">
        <v>MADHYA PRADESH</v>
      </c>
      <c r="G1667" s="37" t="str">
        <v>GWALIOR</v>
      </c>
      <c r="H1667" s="37">
        <v>0</v>
      </c>
      <c r="I1667" s="37" t="str">
        <v>SHALIKA ENTERPRISES PRIVATE LIMITED</v>
      </c>
      <c r="J1667" s="37" t="str">
        <v>Sudhir Garg</v>
      </c>
      <c r="K1667" s="37">
        <v>0</v>
      </c>
      <c r="L1667" s="37" t="str">
        <v>001fw000003s8lGAAQ</v>
      </c>
      <c r="M1667" s="37" t="str">
        <v>North</v>
      </c>
      <c r="N1667" s="2">
        <v>474005</v>
      </c>
      <c r="O1667" s="2" t="str">
        <v>23BMXPS0436E1ZW</v>
      </c>
      <c r="P1667" s="2">
        <v>9926245499</v>
      </c>
      <c r="Q1667" s="2" t="str">
        <v>Jan'26</v>
      </c>
      <c r="R1667" s="2">
        <v>2026</v>
      </c>
      <c r="S1667" s="1">
        <v>0</v>
      </c>
      <c r="T1667" s="2">
        <v>25</v>
      </c>
      <c r="U1667" s="1">
        <v>0.24</v>
      </c>
      <c r="V1667" s="1" t="str">
        <v>Friendly</v>
      </c>
      <c r="W1667" s="1">
        <v>0</v>
      </c>
      <c r="X1667" s="1">
        <v>0</v>
      </c>
      <c r="Y1667" s="1">
        <v>0</v>
      </c>
      <c r="Z1667" s="1">
        <v>0</v>
      </c>
      <c r="AA1667" s="1">
        <v>0</v>
      </c>
      <c r="AB1667" s="1">
        <v>0</v>
      </c>
      <c r="AC1667" s="1">
        <v>0</v>
      </c>
      <c r="AD1667" s="1">
        <v>0</v>
      </c>
      <c r="AE1667" s="1">
        <v>0</v>
      </c>
      <c r="AF1667" s="1">
        <v>0</v>
      </c>
      <c r="AG1667" s="1">
        <v>0</v>
      </c>
      <c r="AH1667" s="1">
        <v>0</v>
      </c>
      <c r="AI1667" s="1">
        <v>0</v>
      </c>
      <c r="AJ1667" s="1">
        <v>0</v>
      </c>
      <c r="AK1667" s="1">
        <v>0</v>
      </c>
      <c r="AL1667" s="1">
        <v>0</v>
      </c>
      <c r="AM1667" s="1">
        <v>0</v>
      </c>
      <c r="AN1667" s="1">
        <v>0</v>
      </c>
      <c r="AO1667" s="1">
        <v>0</v>
      </c>
      <c r="AP1667" s="1">
        <v>0</v>
      </c>
      <c r="AQ1667" s="14">
        <v>0</v>
      </c>
      <c r="AR1667" s="14">
        <v>0</v>
      </c>
      <c r="AS1667" s="14">
        <v>0</v>
      </c>
      <c r="AT1667" s="14">
        <v>0</v>
      </c>
      <c r="AU1667" s="16">
        <v>18</v>
      </c>
      <c r="AV1667" s="16">
        <v>0</v>
      </c>
      <c r="AW1667" s="16" t="str">
        <v/>
      </c>
      <c r="AX1667" s="10">
        <f t="shared" ref="AX1667:AX1677" si="199">SUM(AL1667:AW1667)</f>
        <v>18</v>
      </c>
      <c r="AY1667" s="10">
        <f t="shared" ref="AY1667:AY1677" si="200">SUM(Z1667:AK1667)</f>
        <v>0</v>
      </c>
      <c r="AZ1667" s="2" t="s">
        <v>119</v>
      </c>
      <c r="BA1667" s="10">
        <f t="shared" si="190"/>
        <v>0</v>
      </c>
      <c r="BB1667" s="36" t="s">
        <v>118</v>
      </c>
      <c r="BC1667" s="39" t="str">
        <f t="shared" si="198"/>
        <v/>
      </c>
      <c r="BD1667" s="16">
        <f t="shared" si="194"/>
        <v>18</v>
      </c>
      <c r="BE1667" s="10">
        <f t="shared" si="195"/>
        <v>0</v>
      </c>
      <c r="BF1667" s="12">
        <f t="shared" si="196"/>
        <v>1</v>
      </c>
      <c r="BG1667" s="12">
        <f t="shared" si="197"/>
        <v>0</v>
      </c>
      <c r="BH1667" s="9">
        <f t="shared" si="192"/>
        <v>18</v>
      </c>
      <c r="BI1667" s="39" t="str">
        <f t="shared" si="193"/>
        <v/>
      </c>
      <c r="BK1667" s="75"/>
    </row>
    <row r="1668" spans="1:63">
      <c r="A1668" s="2">
        <v>1665</v>
      </c>
      <c r="B1668" s="2">
        <v>0</v>
      </c>
      <c r="C1668" s="1">
        <v>0</v>
      </c>
      <c r="D1668" s="37" t="str">
        <v>001J1000002j8loIAA</v>
      </c>
      <c r="E1668" s="37" t="str">
        <v>M/S AGGARWAL STEELS</v>
      </c>
      <c r="F1668" s="37" t="str">
        <v>JAMMU AND KASHMIR</v>
      </c>
      <c r="G1668" s="37" t="str">
        <v>JAMMU</v>
      </c>
      <c r="H1668" s="37" t="str">
        <v>Nagrota</v>
      </c>
      <c r="I1668" s="37" t="str">
        <v>AGGARWAL TRADERS</v>
      </c>
      <c r="J1668" s="37" t="str">
        <v>bhanu ayush</v>
      </c>
      <c r="K1668" s="37">
        <v>0</v>
      </c>
      <c r="L1668" s="37" t="str">
        <v>0015g00001gvNHH</v>
      </c>
      <c r="M1668" s="37" t="str">
        <v>North</v>
      </c>
      <c r="N1668" s="2">
        <v>181221</v>
      </c>
      <c r="O1668" s="2" t="str">
        <v>01AASPA5375N1ZG</v>
      </c>
      <c r="P1668" s="2">
        <v>7889641229</v>
      </c>
      <c r="Q1668" s="2" t="str">
        <v>Jan'26</v>
      </c>
      <c r="R1668" s="2">
        <v>2026</v>
      </c>
      <c r="S1668" s="1">
        <v>0</v>
      </c>
      <c r="T1668" s="2">
        <v>200</v>
      </c>
      <c r="U1668" s="1">
        <v>3.3333333333333331E-3</v>
      </c>
      <c r="V1668" s="1" t="str">
        <v>Challenger</v>
      </c>
      <c r="W1668" s="1">
        <v>0</v>
      </c>
      <c r="X1668" s="1">
        <v>0</v>
      </c>
      <c r="Y1668" s="1">
        <v>0</v>
      </c>
      <c r="Z1668" s="1">
        <v>0</v>
      </c>
      <c r="AA1668" s="1">
        <v>0</v>
      </c>
      <c r="AB1668" s="1">
        <v>0</v>
      </c>
      <c r="AC1668" s="1">
        <v>0</v>
      </c>
      <c r="AD1668" s="1">
        <v>0</v>
      </c>
      <c r="AE1668" s="1">
        <v>0</v>
      </c>
      <c r="AF1668" s="1">
        <v>0</v>
      </c>
      <c r="AG1668" s="1">
        <v>0</v>
      </c>
      <c r="AH1668" s="1">
        <v>0</v>
      </c>
      <c r="AI1668" s="1">
        <v>0</v>
      </c>
      <c r="AJ1668" s="1">
        <v>0</v>
      </c>
      <c r="AK1668" s="1">
        <v>0</v>
      </c>
      <c r="AL1668" s="1">
        <v>0</v>
      </c>
      <c r="AM1668" s="1">
        <v>0</v>
      </c>
      <c r="AN1668" s="1">
        <v>0</v>
      </c>
      <c r="AO1668" s="1">
        <v>0</v>
      </c>
      <c r="AP1668" s="1">
        <v>0</v>
      </c>
      <c r="AQ1668" s="14">
        <v>0</v>
      </c>
      <c r="AR1668" s="14">
        <v>0</v>
      </c>
      <c r="AS1668" s="14">
        <v>0</v>
      </c>
      <c r="AT1668" s="14">
        <v>0</v>
      </c>
      <c r="AU1668" s="16">
        <v>2</v>
      </c>
      <c r="AV1668" s="16">
        <v>0</v>
      </c>
      <c r="AW1668" s="16" t="str">
        <v/>
      </c>
      <c r="AX1668" s="10">
        <f t="shared" si="199"/>
        <v>2</v>
      </c>
      <c r="AY1668" s="10">
        <f t="shared" si="200"/>
        <v>0</v>
      </c>
      <c r="AZ1668" s="2" t="s">
        <v>119</v>
      </c>
      <c r="BA1668" s="10">
        <f t="shared" si="190"/>
        <v>0</v>
      </c>
      <c r="BB1668" s="36" t="s">
        <v>118</v>
      </c>
      <c r="BC1668" s="39" t="str">
        <f t="shared" si="198"/>
        <v/>
      </c>
      <c r="BD1668" s="16">
        <f t="shared" si="194"/>
        <v>2</v>
      </c>
      <c r="BE1668" s="10">
        <f t="shared" si="195"/>
        <v>0</v>
      </c>
      <c r="BF1668" s="12">
        <f t="shared" si="196"/>
        <v>1</v>
      </c>
      <c r="BG1668" s="12">
        <f t="shared" si="197"/>
        <v>0</v>
      </c>
      <c r="BH1668" s="9">
        <f t="shared" si="192"/>
        <v>2</v>
      </c>
      <c r="BI1668" s="39" t="str">
        <f t="shared" si="193"/>
        <v/>
      </c>
      <c r="BK1668" s="75"/>
    </row>
    <row r="1669" spans="1:63">
      <c r="A1669" s="2">
        <v>1666</v>
      </c>
      <c r="B1669" s="2">
        <v>0</v>
      </c>
      <c r="C1669" s="1">
        <v>0</v>
      </c>
      <c r="D1669" s="37" t="str">
        <v>0015g00001ZSuotAAD</v>
      </c>
      <c r="E1669" s="37" t="str">
        <v>Rahul trading Company</v>
      </c>
      <c r="F1669" s="37" t="str">
        <v>UTTARAKHAND</v>
      </c>
      <c r="G1669" s="37" t="str">
        <v>UDAM SINGH NAGAR</v>
      </c>
      <c r="H1669" s="37" t="str">
        <v>Khatima</v>
      </c>
      <c r="I1669" s="37" t="str">
        <v>SHIVA SALES INDIA CORPORATION</v>
      </c>
      <c r="J1669" s="37" t="str">
        <v>Manoj Yadav</v>
      </c>
      <c r="K1669" s="37">
        <v>0</v>
      </c>
      <c r="L1669" s="37" t="str">
        <v>C12821</v>
      </c>
      <c r="M1669" s="37" t="str">
        <v>North</v>
      </c>
      <c r="N1669" s="2">
        <v>262308</v>
      </c>
      <c r="O1669" s="2" t="str">
        <v>05AIJPG4897L1ZP</v>
      </c>
      <c r="P1669" s="2">
        <v>9837622291</v>
      </c>
      <c r="Q1669" s="2" t="str">
        <v>Jan'26</v>
      </c>
      <c r="R1669" s="2">
        <v>2026</v>
      </c>
      <c r="S1669" s="1">
        <v>0</v>
      </c>
      <c r="T1669" s="2">
        <v>150</v>
      </c>
      <c r="U1669" s="1">
        <v>0.11111111111111112</v>
      </c>
      <c r="V1669" s="1" t="str">
        <v>Star</v>
      </c>
      <c r="W1669" s="1">
        <v>0</v>
      </c>
      <c r="X1669" s="1">
        <v>0</v>
      </c>
      <c r="Y1669" s="1">
        <v>0</v>
      </c>
      <c r="Z1669" s="1">
        <v>0</v>
      </c>
      <c r="AA1669" s="1">
        <v>0</v>
      </c>
      <c r="AB1669" s="1">
        <v>0</v>
      </c>
      <c r="AC1669" s="1">
        <v>0</v>
      </c>
      <c r="AD1669" s="1">
        <v>0</v>
      </c>
      <c r="AE1669" s="1">
        <v>0</v>
      </c>
      <c r="AF1669" s="1">
        <v>0</v>
      </c>
      <c r="AG1669" s="1">
        <v>0</v>
      </c>
      <c r="AH1669" s="1">
        <v>0</v>
      </c>
      <c r="AI1669" s="1">
        <v>0</v>
      </c>
      <c r="AJ1669" s="1">
        <v>0</v>
      </c>
      <c r="AK1669" s="1">
        <v>0</v>
      </c>
      <c r="AL1669" s="1">
        <v>0</v>
      </c>
      <c r="AM1669" s="1">
        <v>0</v>
      </c>
      <c r="AN1669" s="1">
        <v>0</v>
      </c>
      <c r="AO1669" s="1">
        <v>0</v>
      </c>
      <c r="AP1669" s="1">
        <v>0</v>
      </c>
      <c r="AQ1669" s="14">
        <v>0</v>
      </c>
      <c r="AR1669" s="14">
        <v>0</v>
      </c>
      <c r="AS1669" s="14">
        <v>0</v>
      </c>
      <c r="AT1669" s="14">
        <v>0</v>
      </c>
      <c r="AU1669" s="16">
        <v>30</v>
      </c>
      <c r="AV1669" s="16">
        <v>20</v>
      </c>
      <c r="AW1669" s="16" t="str">
        <v/>
      </c>
      <c r="AX1669" s="10">
        <f t="shared" si="199"/>
        <v>50</v>
      </c>
      <c r="AY1669" s="10">
        <f t="shared" si="200"/>
        <v>0</v>
      </c>
      <c r="AZ1669" s="2" t="s">
        <v>119</v>
      </c>
      <c r="BA1669" s="10">
        <f t="shared" ref="BA1669:BA1722" si="201">AVERAGE(AL1669:AQ1669)</f>
        <v>0</v>
      </c>
      <c r="BB1669" s="36" t="s">
        <v>118</v>
      </c>
      <c r="BC1669" s="39" t="str">
        <f t="shared" si="198"/>
        <v/>
      </c>
      <c r="BD1669" s="16">
        <f t="shared" si="194"/>
        <v>50</v>
      </c>
      <c r="BE1669" s="10">
        <f t="shared" si="195"/>
        <v>0</v>
      </c>
      <c r="BF1669" s="12">
        <f t="shared" si="196"/>
        <v>1</v>
      </c>
      <c r="BG1669" s="12">
        <f t="shared" si="197"/>
        <v>0</v>
      </c>
      <c r="BH1669" s="9">
        <f t="shared" ref="BH1669:BH1732" si="202">SUM(AL1669:AW1669)</f>
        <v>50</v>
      </c>
      <c r="BI1669" s="39" t="str">
        <f t="shared" ref="BI1669:BI1732" si="203">IF(AZ1669="Yes","",IF(BH1669&gt;=1250,"E",IF(BH1669&gt;=750,"D",
IF(BH1669&gt;=500,"C",
IF(BH1669&gt;=300,"B",
IF(BH1669&gt;=200,"A",
""))))))</f>
        <v/>
      </c>
      <c r="BK1669" s="75"/>
    </row>
    <row r="1670" spans="1:63">
      <c r="A1670" s="2">
        <v>1667</v>
      </c>
      <c r="B1670" s="2">
        <v>0</v>
      </c>
      <c r="C1670" s="1">
        <v>0</v>
      </c>
      <c r="D1670" s="37" t="str">
        <v>001fw00000Ib6s8AAB</v>
      </c>
      <c r="E1670" s="37" t="str">
        <v>DESHWAL TRADING COMPANY</v>
      </c>
      <c r="F1670" s="37" t="str">
        <v>HARYANA</v>
      </c>
      <c r="G1670" s="37" t="str">
        <v>PALWAL</v>
      </c>
      <c r="H1670" s="37">
        <v>0</v>
      </c>
      <c r="I1670" s="37" t="str">
        <v>NIKUNJ UDYOG</v>
      </c>
      <c r="J1670" s="37" t="str">
        <v>Rahul Chauhan</v>
      </c>
      <c r="K1670" s="37">
        <v>0</v>
      </c>
      <c r="L1670" s="37" t="str">
        <v>C12828</v>
      </c>
      <c r="M1670" s="37" t="str">
        <v>North</v>
      </c>
      <c r="N1670" s="2">
        <v>121102</v>
      </c>
      <c r="O1670" s="2" t="str">
        <v>06DCKPK5734A1ZT</v>
      </c>
      <c r="P1670" s="2">
        <v>9056033444</v>
      </c>
      <c r="Q1670" s="2" t="str">
        <v>Jan'26</v>
      </c>
      <c r="R1670" s="2">
        <v>2026</v>
      </c>
      <c r="S1670" s="1">
        <v>0</v>
      </c>
      <c r="T1670" s="2" t="str">
        <v/>
      </c>
      <c r="U1670" s="1">
        <v>0</v>
      </c>
      <c r="V1670" s="1" t="str">
        <v>Potential Not updated</v>
      </c>
      <c r="W1670" s="1">
        <v>0</v>
      </c>
      <c r="X1670" s="1">
        <v>0</v>
      </c>
      <c r="Y1670" s="1">
        <v>0</v>
      </c>
      <c r="Z1670" s="1">
        <v>0</v>
      </c>
      <c r="AA1670" s="1">
        <v>0</v>
      </c>
      <c r="AB1670" s="1">
        <v>0</v>
      </c>
      <c r="AC1670" s="1">
        <v>0</v>
      </c>
      <c r="AD1670" s="1">
        <v>0</v>
      </c>
      <c r="AE1670" s="1">
        <v>0</v>
      </c>
      <c r="AF1670" s="1">
        <v>0</v>
      </c>
      <c r="AG1670" s="1">
        <v>0</v>
      </c>
      <c r="AH1670" s="1">
        <v>0</v>
      </c>
      <c r="AI1670" s="1">
        <v>0</v>
      </c>
      <c r="AJ1670" s="1">
        <v>0</v>
      </c>
      <c r="AK1670" s="1">
        <v>0</v>
      </c>
      <c r="AL1670" s="1">
        <v>0</v>
      </c>
      <c r="AM1670" s="1">
        <v>0</v>
      </c>
      <c r="AN1670" s="1">
        <v>0</v>
      </c>
      <c r="AO1670" s="1">
        <v>0</v>
      </c>
      <c r="AP1670" s="1">
        <v>0</v>
      </c>
      <c r="AQ1670" s="14">
        <v>0</v>
      </c>
      <c r="AR1670" s="14">
        <v>0</v>
      </c>
      <c r="AS1670" s="14">
        <v>0</v>
      </c>
      <c r="AT1670" s="14">
        <v>0</v>
      </c>
      <c r="AU1670" s="16">
        <v>2</v>
      </c>
      <c r="AV1670" s="16">
        <v>0</v>
      </c>
      <c r="AW1670" s="16" t="str">
        <v/>
      </c>
      <c r="AX1670" s="10">
        <f t="shared" si="199"/>
        <v>2</v>
      </c>
      <c r="AY1670" s="10">
        <f t="shared" si="200"/>
        <v>0</v>
      </c>
      <c r="AZ1670" s="2" t="s">
        <v>119</v>
      </c>
      <c r="BA1670" s="10">
        <f t="shared" si="201"/>
        <v>0</v>
      </c>
      <c r="BB1670" s="36" t="s">
        <v>118</v>
      </c>
      <c r="BC1670" s="39" t="str">
        <f t="shared" si="198"/>
        <v/>
      </c>
      <c r="BD1670" s="16">
        <f t="shared" si="194"/>
        <v>2</v>
      </c>
      <c r="BE1670" s="10">
        <f t="shared" si="195"/>
        <v>0</v>
      </c>
      <c r="BF1670" s="12">
        <f t="shared" si="196"/>
        <v>1</v>
      </c>
      <c r="BG1670" s="12">
        <f t="shared" si="197"/>
        <v>0</v>
      </c>
      <c r="BH1670" s="9">
        <f t="shared" si="202"/>
        <v>2</v>
      </c>
      <c r="BI1670" s="39" t="str">
        <f t="shared" si="203"/>
        <v/>
      </c>
      <c r="BK1670" s="75"/>
    </row>
    <row r="1671" spans="1:63">
      <c r="A1671" s="2">
        <v>1668</v>
      </c>
      <c r="B1671" s="2">
        <v>0</v>
      </c>
      <c r="C1671" s="1">
        <v>0</v>
      </c>
      <c r="D1671" s="37" t="str">
        <v>0015g00001cbX8pAAE</v>
      </c>
      <c r="E1671" s="37" t="str">
        <v>M k traders</v>
      </c>
      <c r="F1671" s="37" t="str">
        <v>JAMMU AND KASHMIR</v>
      </c>
      <c r="G1671" s="37" t="str">
        <v>JAMMU</v>
      </c>
      <c r="H1671" s="37" t="str">
        <v>JAMMU</v>
      </c>
      <c r="I1671" s="37" t="str">
        <v>AGGARWAL TRADERS</v>
      </c>
      <c r="J1671" s="37" t="str">
        <v>bhanu ayush</v>
      </c>
      <c r="K1671" s="37">
        <v>0</v>
      </c>
      <c r="L1671" s="37" t="str">
        <v>0015g00001gvNHH</v>
      </c>
      <c r="M1671" s="37" t="str">
        <v>North</v>
      </c>
      <c r="N1671" s="2">
        <v>180020</v>
      </c>
      <c r="O1671" s="2">
        <v>999999999999999</v>
      </c>
      <c r="P1671" s="2">
        <v>9469309999</v>
      </c>
      <c r="Q1671" s="2" t="str">
        <v>Jan'26</v>
      </c>
      <c r="R1671" s="2">
        <v>2026</v>
      </c>
      <c r="S1671" s="1">
        <v>0</v>
      </c>
      <c r="T1671" s="2" t="str">
        <v/>
      </c>
      <c r="U1671" s="1">
        <v>0</v>
      </c>
      <c r="V1671" s="1" t="str">
        <v>Potential Not updated</v>
      </c>
      <c r="W1671" s="1">
        <v>0</v>
      </c>
      <c r="X1671" s="1">
        <v>0</v>
      </c>
      <c r="Y1671" s="1">
        <v>0</v>
      </c>
      <c r="Z1671" s="1">
        <v>0</v>
      </c>
      <c r="AA1671" s="1">
        <v>0</v>
      </c>
      <c r="AB1671" s="1">
        <v>0</v>
      </c>
      <c r="AC1671" s="1">
        <v>0</v>
      </c>
      <c r="AD1671" s="1">
        <v>0</v>
      </c>
      <c r="AE1671" s="1">
        <v>0</v>
      </c>
      <c r="AF1671" s="1">
        <v>0</v>
      </c>
      <c r="AG1671" s="1">
        <v>0</v>
      </c>
      <c r="AH1671" s="1">
        <v>0</v>
      </c>
      <c r="AI1671" s="1">
        <v>0</v>
      </c>
      <c r="AJ1671" s="1">
        <v>0</v>
      </c>
      <c r="AK1671" s="1">
        <v>0</v>
      </c>
      <c r="AL1671" s="1">
        <v>0</v>
      </c>
      <c r="AM1671" s="1">
        <v>0</v>
      </c>
      <c r="AN1671" s="1">
        <v>0</v>
      </c>
      <c r="AO1671" s="1">
        <v>0</v>
      </c>
      <c r="AP1671" s="1">
        <v>0</v>
      </c>
      <c r="AQ1671" s="14">
        <v>0</v>
      </c>
      <c r="AR1671" s="14">
        <v>0</v>
      </c>
      <c r="AS1671" s="14">
        <v>0</v>
      </c>
      <c r="AT1671" s="14">
        <v>0</v>
      </c>
      <c r="AU1671" s="16">
        <v>8</v>
      </c>
      <c r="AV1671" s="16">
        <v>12.49</v>
      </c>
      <c r="AW1671" s="16" t="str">
        <v/>
      </c>
      <c r="AX1671" s="10">
        <f t="shared" si="199"/>
        <v>20.490000000000002</v>
      </c>
      <c r="AY1671" s="10">
        <f t="shared" si="200"/>
        <v>0</v>
      </c>
      <c r="AZ1671" s="2" t="s">
        <v>119</v>
      </c>
      <c r="BA1671" s="10">
        <f t="shared" si="201"/>
        <v>0</v>
      </c>
      <c r="BB1671" s="36" t="s">
        <v>118</v>
      </c>
      <c r="BC1671" s="39" t="str">
        <f t="shared" si="198"/>
        <v/>
      </c>
      <c r="BD1671" s="16">
        <f t="shared" si="194"/>
        <v>20.490000000000002</v>
      </c>
      <c r="BE1671" s="10">
        <f t="shared" si="195"/>
        <v>0</v>
      </c>
      <c r="BF1671" s="12">
        <f t="shared" si="196"/>
        <v>1</v>
      </c>
      <c r="BG1671" s="12">
        <f t="shared" si="197"/>
        <v>0</v>
      </c>
      <c r="BH1671" s="9">
        <f t="shared" si="202"/>
        <v>20.490000000000002</v>
      </c>
      <c r="BI1671" s="39" t="str">
        <f t="shared" si="203"/>
        <v/>
      </c>
      <c r="BK1671" s="75"/>
    </row>
    <row r="1672" spans="1:63">
      <c r="A1672" s="2">
        <v>1669</v>
      </c>
      <c r="B1672" s="2">
        <v>0</v>
      </c>
      <c r="C1672" s="1">
        <v>0</v>
      </c>
      <c r="D1672" s="37" t="str">
        <v>001fw000008L4ldAAC</v>
      </c>
      <c r="E1672" s="37" t="str">
        <v>VINAY STEELS</v>
      </c>
      <c r="F1672" s="37" t="str">
        <v>MADHYA PRADESH</v>
      </c>
      <c r="G1672" s="37" t="str">
        <v>GWALIOR</v>
      </c>
      <c r="H1672" s="37">
        <v>0</v>
      </c>
      <c r="I1672" s="37" t="str">
        <v>SHALIKA ENTERPRISES PRIVATE LIMITED</v>
      </c>
      <c r="J1672" s="37" t="str">
        <v>Sudhir Garg</v>
      </c>
      <c r="K1672" s="37">
        <v>0</v>
      </c>
      <c r="L1672" s="37" t="str">
        <v>001fw000003s8lGAAQ</v>
      </c>
      <c r="M1672" s="37" t="str">
        <v>North</v>
      </c>
      <c r="N1672" s="2">
        <v>474009</v>
      </c>
      <c r="O1672" s="2" t="str">
        <v>23ATEPG1361P1ZP</v>
      </c>
      <c r="P1672" s="2">
        <v>9926222337</v>
      </c>
      <c r="Q1672" s="2" t="str">
        <v>Jan'26</v>
      </c>
      <c r="R1672" s="2">
        <v>2026</v>
      </c>
      <c r="S1672" s="1">
        <v>0</v>
      </c>
      <c r="T1672" s="2">
        <v>40</v>
      </c>
      <c r="U1672" s="1">
        <v>0.44216666666666671</v>
      </c>
      <c r="V1672" s="1" t="str">
        <v>Friendly</v>
      </c>
      <c r="W1672" s="1">
        <v>0</v>
      </c>
      <c r="X1672" s="1">
        <v>0</v>
      </c>
      <c r="Y1672" s="1">
        <v>0</v>
      </c>
      <c r="Z1672" s="1">
        <v>0</v>
      </c>
      <c r="AA1672" s="1">
        <v>0</v>
      </c>
      <c r="AB1672" s="1">
        <v>0</v>
      </c>
      <c r="AC1672" s="1">
        <v>0</v>
      </c>
      <c r="AD1672" s="1">
        <v>0</v>
      </c>
      <c r="AE1672" s="1">
        <v>0</v>
      </c>
      <c r="AF1672" s="1">
        <v>0</v>
      </c>
      <c r="AG1672" s="1">
        <v>0</v>
      </c>
      <c r="AH1672" s="1">
        <v>0</v>
      </c>
      <c r="AI1672" s="1">
        <v>0</v>
      </c>
      <c r="AJ1672" s="1">
        <v>0</v>
      </c>
      <c r="AK1672" s="1">
        <v>0</v>
      </c>
      <c r="AL1672" s="1">
        <v>0</v>
      </c>
      <c r="AM1672" s="1">
        <v>0</v>
      </c>
      <c r="AN1672" s="1">
        <v>0</v>
      </c>
      <c r="AO1672" s="1">
        <v>0</v>
      </c>
      <c r="AP1672" s="1">
        <v>0</v>
      </c>
      <c r="AQ1672" s="14">
        <v>0</v>
      </c>
      <c r="AR1672" s="14">
        <v>0</v>
      </c>
      <c r="AS1672" s="14">
        <v>0</v>
      </c>
      <c r="AT1672" s="14">
        <v>0</v>
      </c>
      <c r="AU1672" s="16">
        <v>12</v>
      </c>
      <c r="AV1672" s="16">
        <v>41.06</v>
      </c>
      <c r="AW1672" s="16">
        <v>82</v>
      </c>
      <c r="AX1672" s="10">
        <f t="shared" si="199"/>
        <v>135.06</v>
      </c>
      <c r="AY1672" s="10">
        <f t="shared" si="200"/>
        <v>0</v>
      </c>
      <c r="AZ1672" s="2" t="s">
        <v>119</v>
      </c>
      <c r="BA1672" s="10">
        <f t="shared" si="201"/>
        <v>0</v>
      </c>
      <c r="BB1672" s="36" t="s">
        <v>118</v>
      </c>
      <c r="BC1672" s="39" t="str">
        <f t="shared" si="198"/>
        <v/>
      </c>
      <c r="BD1672" s="16">
        <f t="shared" si="194"/>
        <v>135.06</v>
      </c>
      <c r="BE1672" s="10">
        <f t="shared" si="195"/>
        <v>0</v>
      </c>
      <c r="BF1672" s="12">
        <f t="shared" si="196"/>
        <v>1</v>
      </c>
      <c r="BG1672" s="12">
        <f t="shared" si="197"/>
        <v>0</v>
      </c>
      <c r="BH1672" s="9">
        <f t="shared" si="202"/>
        <v>135.06</v>
      </c>
      <c r="BI1672" s="39" t="str">
        <f t="shared" si="203"/>
        <v/>
      </c>
      <c r="BK1672" s="75"/>
    </row>
    <row r="1673" spans="1:63">
      <c r="A1673" s="2">
        <v>1670</v>
      </c>
      <c r="B1673" s="2">
        <v>0</v>
      </c>
      <c r="C1673" s="1">
        <v>0</v>
      </c>
      <c r="D1673" s="37" t="str">
        <v>0015g00001cdRe0AAE</v>
      </c>
      <c r="E1673" s="37" t="str">
        <v>M/S GUPTA IRON STORE</v>
      </c>
      <c r="F1673" s="37" t="str">
        <v>UTTAR PRADESH</v>
      </c>
      <c r="G1673" s="37" t="str">
        <v>HAPUR</v>
      </c>
      <c r="H1673" s="37" t="str">
        <v>Hapur</v>
      </c>
      <c r="I1673" s="37" t="str">
        <v>SHASHI STEELS CORPORATION</v>
      </c>
      <c r="J1673" s="37" t="str">
        <v>Abhijeet Biswas</v>
      </c>
      <c r="K1673" s="37">
        <v>0</v>
      </c>
      <c r="L1673" s="37" t="str">
        <v>C12816</v>
      </c>
      <c r="M1673" s="37" t="str">
        <v>North</v>
      </c>
      <c r="N1673" s="2">
        <v>245304</v>
      </c>
      <c r="O1673" s="2" t="str">
        <v>09AICPG9522F1ZD</v>
      </c>
      <c r="P1673" s="2">
        <v>9219166881</v>
      </c>
      <c r="Q1673" s="2" t="str">
        <v>Jan'26</v>
      </c>
      <c r="R1673" s="2">
        <v>2026</v>
      </c>
      <c r="S1673" s="1">
        <v>0</v>
      </c>
      <c r="T1673" s="2">
        <v>60</v>
      </c>
      <c r="U1673" s="1">
        <v>2.222222222222222E-2</v>
      </c>
      <c r="V1673" s="1" t="str">
        <v>Challenger</v>
      </c>
      <c r="W1673" s="1">
        <v>0</v>
      </c>
      <c r="X1673" s="1">
        <v>0</v>
      </c>
      <c r="Y1673" s="1">
        <v>0</v>
      </c>
      <c r="Z1673" s="1">
        <v>0</v>
      </c>
      <c r="AA1673" s="1">
        <v>0</v>
      </c>
      <c r="AB1673" s="1">
        <v>0</v>
      </c>
      <c r="AC1673" s="1">
        <v>0</v>
      </c>
      <c r="AD1673" s="1">
        <v>0</v>
      </c>
      <c r="AE1673" s="1">
        <v>0</v>
      </c>
      <c r="AF1673" s="1">
        <v>0</v>
      </c>
      <c r="AG1673" s="1">
        <v>0</v>
      </c>
      <c r="AH1673" s="1">
        <v>0</v>
      </c>
      <c r="AI1673" s="1">
        <v>0</v>
      </c>
      <c r="AJ1673" s="1">
        <v>0</v>
      </c>
      <c r="AK1673" s="1">
        <v>0</v>
      </c>
      <c r="AL1673" s="1">
        <v>0</v>
      </c>
      <c r="AM1673" s="1">
        <v>0</v>
      </c>
      <c r="AN1673" s="1">
        <v>0</v>
      </c>
      <c r="AO1673" s="1">
        <v>0</v>
      </c>
      <c r="AP1673" s="1">
        <v>0</v>
      </c>
      <c r="AQ1673" s="14">
        <v>0</v>
      </c>
      <c r="AR1673" s="14">
        <v>0</v>
      </c>
      <c r="AS1673" s="14">
        <v>0</v>
      </c>
      <c r="AT1673" s="14">
        <v>0</v>
      </c>
      <c r="AU1673" s="16">
        <v>4</v>
      </c>
      <c r="AV1673" s="16">
        <v>0</v>
      </c>
      <c r="AW1673" s="16" t="str">
        <v/>
      </c>
      <c r="AX1673" s="10">
        <f t="shared" si="199"/>
        <v>4</v>
      </c>
      <c r="AY1673" s="10">
        <f t="shared" si="200"/>
        <v>0</v>
      </c>
      <c r="AZ1673" s="2" t="s">
        <v>119</v>
      </c>
      <c r="BA1673" s="10">
        <f t="shared" si="201"/>
        <v>0</v>
      </c>
      <c r="BB1673" s="36" t="s">
        <v>118</v>
      </c>
      <c r="BC1673" s="39" t="str">
        <f t="shared" si="198"/>
        <v/>
      </c>
      <c r="BD1673" s="16">
        <f t="shared" si="194"/>
        <v>4</v>
      </c>
      <c r="BE1673" s="10">
        <f t="shared" si="195"/>
        <v>0</v>
      </c>
      <c r="BF1673" s="12">
        <f t="shared" si="196"/>
        <v>1</v>
      </c>
      <c r="BG1673" s="12">
        <f t="shared" si="197"/>
        <v>0</v>
      </c>
      <c r="BH1673" s="9">
        <f t="shared" si="202"/>
        <v>4</v>
      </c>
      <c r="BI1673" s="39" t="str">
        <f t="shared" si="203"/>
        <v/>
      </c>
      <c r="BK1673" s="75"/>
    </row>
    <row r="1674" spans="1:63">
      <c r="A1674" s="2">
        <v>1671</v>
      </c>
      <c r="B1674" s="2">
        <v>0</v>
      </c>
      <c r="C1674" s="1">
        <v>0</v>
      </c>
      <c r="D1674" s="37" t="str">
        <v>001J100000PJ5E4IAL</v>
      </c>
      <c r="E1674" s="37" t="str">
        <v>Jypee Engineering Pvt Ltd</v>
      </c>
      <c r="F1674" s="37" t="str">
        <v>UTTAR PRADESH</v>
      </c>
      <c r="G1674" s="37" t="str">
        <v>GAUTAM BUDDHA NAGAR</v>
      </c>
      <c r="H1674" s="37" t="str">
        <v>Jewer</v>
      </c>
      <c r="I1674" s="37" t="str">
        <v>SHASHI STEELS CORPORATION</v>
      </c>
      <c r="J1674" s="37" t="str">
        <v>Abhijeet Biswas</v>
      </c>
      <c r="K1674" s="37">
        <v>0</v>
      </c>
      <c r="L1674" s="37" t="str">
        <v>C12816</v>
      </c>
      <c r="M1674" s="37" t="str">
        <v>North</v>
      </c>
      <c r="N1674" s="2">
        <v>203135</v>
      </c>
      <c r="O1674" s="2" t="str">
        <v>09HJGGT5643G1ZK</v>
      </c>
      <c r="P1674" s="2">
        <v>9599840451</v>
      </c>
      <c r="Q1674" s="2" t="str">
        <v>Jan'26</v>
      </c>
      <c r="R1674" s="2">
        <v>2026</v>
      </c>
      <c r="S1674" s="1">
        <v>0</v>
      </c>
      <c r="T1674" s="2">
        <v>100</v>
      </c>
      <c r="U1674" s="1">
        <v>0.01</v>
      </c>
      <c r="V1674" s="1" t="str">
        <v>Challenger</v>
      </c>
      <c r="W1674" s="1">
        <v>0</v>
      </c>
      <c r="X1674" s="1">
        <v>0</v>
      </c>
      <c r="Y1674" s="1">
        <v>0</v>
      </c>
      <c r="Z1674" s="1">
        <v>0</v>
      </c>
      <c r="AA1674" s="1">
        <v>0</v>
      </c>
      <c r="AB1674" s="1">
        <v>0</v>
      </c>
      <c r="AC1674" s="1">
        <v>0</v>
      </c>
      <c r="AD1674" s="1">
        <v>0</v>
      </c>
      <c r="AE1674" s="1">
        <v>0</v>
      </c>
      <c r="AF1674" s="1">
        <v>0</v>
      </c>
      <c r="AG1674" s="1">
        <v>0</v>
      </c>
      <c r="AH1674" s="1">
        <v>0</v>
      </c>
      <c r="AI1674" s="1">
        <v>0</v>
      </c>
      <c r="AJ1674" s="1">
        <v>0</v>
      </c>
      <c r="AK1674" s="1">
        <v>0</v>
      </c>
      <c r="AL1674" s="1">
        <v>0</v>
      </c>
      <c r="AM1674" s="1">
        <v>0</v>
      </c>
      <c r="AN1674" s="1">
        <v>0</v>
      </c>
      <c r="AO1674" s="1">
        <v>0</v>
      </c>
      <c r="AP1674" s="1">
        <v>0</v>
      </c>
      <c r="AQ1674" s="14">
        <v>0</v>
      </c>
      <c r="AR1674" s="14">
        <v>0</v>
      </c>
      <c r="AS1674" s="14">
        <v>0</v>
      </c>
      <c r="AT1674" s="14">
        <v>0</v>
      </c>
      <c r="AU1674" s="16">
        <v>3</v>
      </c>
      <c r="AV1674" s="16">
        <v>0</v>
      </c>
      <c r="AW1674" s="16" t="str">
        <v/>
      </c>
      <c r="AX1674" s="10">
        <f t="shared" si="199"/>
        <v>3</v>
      </c>
      <c r="AY1674" s="10">
        <f t="shared" si="200"/>
        <v>0</v>
      </c>
      <c r="AZ1674" s="2" t="s">
        <v>119</v>
      </c>
      <c r="BA1674" s="10">
        <f t="shared" si="201"/>
        <v>0</v>
      </c>
      <c r="BB1674" s="36" t="s">
        <v>118</v>
      </c>
      <c r="BC1674" s="39" t="str">
        <f t="shared" si="198"/>
        <v/>
      </c>
      <c r="BD1674" s="16">
        <f t="shared" si="194"/>
        <v>3</v>
      </c>
      <c r="BE1674" s="10">
        <f t="shared" si="195"/>
        <v>0</v>
      </c>
      <c r="BF1674" s="12">
        <f t="shared" si="196"/>
        <v>1</v>
      </c>
      <c r="BG1674" s="12">
        <f t="shared" si="197"/>
        <v>0</v>
      </c>
      <c r="BH1674" s="9">
        <f t="shared" si="202"/>
        <v>3</v>
      </c>
      <c r="BI1674" s="39" t="str">
        <f t="shared" si="203"/>
        <v/>
      </c>
      <c r="BK1674" s="75"/>
    </row>
    <row r="1675" spans="1:63">
      <c r="A1675" s="2">
        <v>1672</v>
      </c>
      <c r="B1675" s="2">
        <v>0</v>
      </c>
      <c r="C1675" s="1">
        <v>0</v>
      </c>
      <c r="D1675" s="37" t="str">
        <v>0015g00001V9Tj9AAF</v>
      </c>
      <c r="E1675" s="37" t="str">
        <v>M/S  GOVIND STEEL TRADERS</v>
      </c>
      <c r="F1675" s="37" t="str">
        <v>UTTAR PRADESH</v>
      </c>
      <c r="G1675" s="37" t="str">
        <v>GORAKHPUR</v>
      </c>
      <c r="H1675" s="37" t="str">
        <v>Gorakhpur</v>
      </c>
      <c r="I1675" s="37" t="str">
        <v>GOBINDGARH IRON LLP</v>
      </c>
      <c r="J1675" s="37" t="str">
        <v>Mohd Ansari</v>
      </c>
      <c r="K1675" s="37">
        <v>0</v>
      </c>
      <c r="L1675" s="37" t="str">
        <v>C12817</v>
      </c>
      <c r="M1675" s="37" t="str">
        <v>North</v>
      </c>
      <c r="N1675" s="2">
        <v>273014</v>
      </c>
      <c r="O1675" s="2" t="str">
        <v>09AJKPG9594J1ZE</v>
      </c>
      <c r="P1675" s="2">
        <v>9554177999</v>
      </c>
      <c r="Q1675" s="2" t="str">
        <v>Jan'26</v>
      </c>
      <c r="R1675" s="2">
        <v>2026</v>
      </c>
      <c r="S1675" s="1">
        <v>0</v>
      </c>
      <c r="T1675" s="2" t="str">
        <v/>
      </c>
      <c r="U1675" s="1">
        <v>0</v>
      </c>
      <c r="V1675" s="1" t="str">
        <v>Potential Not updated</v>
      </c>
      <c r="W1675" s="1">
        <v>0</v>
      </c>
      <c r="X1675" s="1">
        <v>0</v>
      </c>
      <c r="Y1675" s="1">
        <v>0</v>
      </c>
      <c r="Z1675" s="1">
        <v>0</v>
      </c>
      <c r="AA1675" s="1">
        <v>0</v>
      </c>
      <c r="AB1675" s="1">
        <v>0</v>
      </c>
      <c r="AC1675" s="1">
        <v>0</v>
      </c>
      <c r="AD1675" s="1">
        <v>0</v>
      </c>
      <c r="AE1675" s="1">
        <v>0</v>
      </c>
      <c r="AF1675" s="1">
        <v>0</v>
      </c>
      <c r="AG1675" s="1">
        <v>0</v>
      </c>
      <c r="AH1675" s="1">
        <v>0</v>
      </c>
      <c r="AI1675" s="1">
        <v>0</v>
      </c>
      <c r="AJ1675" s="1">
        <v>0</v>
      </c>
      <c r="AK1675" s="1">
        <v>0</v>
      </c>
      <c r="AL1675" s="1">
        <v>0</v>
      </c>
      <c r="AM1675" s="1">
        <v>0</v>
      </c>
      <c r="AN1675" s="1">
        <v>0</v>
      </c>
      <c r="AO1675" s="1">
        <v>0</v>
      </c>
      <c r="AP1675" s="1">
        <v>0</v>
      </c>
      <c r="AQ1675" s="14">
        <v>0</v>
      </c>
      <c r="AR1675" s="14">
        <v>0</v>
      </c>
      <c r="AS1675" s="14">
        <v>0</v>
      </c>
      <c r="AT1675" s="14">
        <v>0</v>
      </c>
      <c r="AU1675" s="16">
        <v>45</v>
      </c>
      <c r="AV1675" s="16">
        <v>0</v>
      </c>
      <c r="AW1675" s="16">
        <v>184</v>
      </c>
      <c r="AX1675" s="10">
        <f t="shared" si="199"/>
        <v>229</v>
      </c>
      <c r="AY1675" s="10">
        <f t="shared" si="200"/>
        <v>0</v>
      </c>
      <c r="AZ1675" s="2" t="s">
        <v>119</v>
      </c>
      <c r="BA1675" s="10">
        <f t="shared" si="201"/>
        <v>0</v>
      </c>
      <c r="BB1675" s="36" t="s">
        <v>118</v>
      </c>
      <c r="BC1675" s="39" t="str">
        <f t="shared" si="198"/>
        <v>A</v>
      </c>
      <c r="BD1675" s="16">
        <f t="shared" si="194"/>
        <v>229</v>
      </c>
      <c r="BE1675" s="10">
        <f t="shared" si="195"/>
        <v>0</v>
      </c>
      <c r="BF1675" s="12">
        <f t="shared" si="196"/>
        <v>1</v>
      </c>
      <c r="BG1675" s="12">
        <f t="shared" si="197"/>
        <v>0</v>
      </c>
      <c r="BH1675" s="9">
        <f t="shared" si="202"/>
        <v>229</v>
      </c>
      <c r="BI1675" s="39" t="str">
        <f t="shared" si="203"/>
        <v>A</v>
      </c>
      <c r="BJ1675" s="1" t="str">
        <f>_xlfn.XLOOKUP(D1675,'Holi gift'!A:A,'Holi gift'!A:A,"",0,1)</f>
        <v/>
      </c>
      <c r="BK1675" s="75"/>
    </row>
    <row r="1676" spans="1:63">
      <c r="A1676" s="2">
        <v>1673</v>
      </c>
      <c r="B1676" s="2">
        <v>0</v>
      </c>
      <c r="C1676" s="1">
        <v>0</v>
      </c>
      <c r="D1676" s="37" t="str">
        <v>0015g00001V9TjEAAV</v>
      </c>
      <c r="E1676" s="37" t="str">
        <v>Shree Ambay Traders</v>
      </c>
      <c r="F1676" s="37" t="str">
        <v>UTTAR PRADESH</v>
      </c>
      <c r="G1676" s="37" t="str">
        <v>DEORIA</v>
      </c>
      <c r="H1676" s="37" t="str">
        <v>deoria</v>
      </c>
      <c r="I1676" s="37" t="str">
        <v>GOBINDGARH IRON LLP</v>
      </c>
      <c r="J1676" s="37" t="str">
        <v>Mohd Ansari</v>
      </c>
      <c r="K1676" s="37">
        <v>0</v>
      </c>
      <c r="L1676" s="37" t="str">
        <v>C12817</v>
      </c>
      <c r="M1676" s="37" t="str">
        <v>North</v>
      </c>
      <c r="N1676" s="2">
        <v>274806</v>
      </c>
      <c r="O1676" s="2" t="str">
        <v>09AKBPC7529R2ZO</v>
      </c>
      <c r="P1676" s="2">
        <v>9415827792</v>
      </c>
      <c r="Q1676" s="2" t="str">
        <v>Jan'26</v>
      </c>
      <c r="R1676" s="2">
        <v>2026</v>
      </c>
      <c r="S1676" s="1">
        <v>0</v>
      </c>
      <c r="T1676" s="2">
        <v>50</v>
      </c>
      <c r="U1676" s="1">
        <v>0.26</v>
      </c>
      <c r="V1676" s="1" t="str">
        <v>Friendly</v>
      </c>
      <c r="W1676" s="1">
        <v>0</v>
      </c>
      <c r="X1676" s="1">
        <v>0</v>
      </c>
      <c r="Y1676" s="1">
        <v>0</v>
      </c>
      <c r="Z1676" s="1">
        <v>0</v>
      </c>
      <c r="AA1676" s="1">
        <v>0</v>
      </c>
      <c r="AB1676" s="1">
        <v>0</v>
      </c>
      <c r="AC1676" s="1">
        <v>0</v>
      </c>
      <c r="AD1676" s="1">
        <v>0</v>
      </c>
      <c r="AE1676" s="1">
        <v>0</v>
      </c>
      <c r="AF1676" s="1">
        <v>0</v>
      </c>
      <c r="AG1676" s="1">
        <v>0</v>
      </c>
      <c r="AH1676" s="1">
        <v>0</v>
      </c>
      <c r="AI1676" s="1">
        <v>0</v>
      </c>
      <c r="AJ1676" s="1">
        <v>0</v>
      </c>
      <c r="AK1676" s="1">
        <v>0</v>
      </c>
      <c r="AL1676" s="1">
        <v>0</v>
      </c>
      <c r="AM1676" s="1">
        <v>0</v>
      </c>
      <c r="AN1676" s="1">
        <v>0</v>
      </c>
      <c r="AO1676" s="1">
        <v>0</v>
      </c>
      <c r="AP1676" s="1">
        <v>0</v>
      </c>
      <c r="AQ1676" s="14">
        <v>0</v>
      </c>
      <c r="AR1676" s="14">
        <v>0</v>
      </c>
      <c r="AS1676" s="14">
        <v>0</v>
      </c>
      <c r="AT1676" s="14">
        <v>0</v>
      </c>
      <c r="AU1676" s="16">
        <v>39</v>
      </c>
      <c r="AV1676" s="16">
        <v>0</v>
      </c>
      <c r="AW1676" s="16" t="str">
        <v/>
      </c>
      <c r="AX1676" s="10">
        <f t="shared" si="199"/>
        <v>39</v>
      </c>
      <c r="AY1676" s="10">
        <f t="shared" si="200"/>
        <v>0</v>
      </c>
      <c r="AZ1676" s="2" t="s">
        <v>119</v>
      </c>
      <c r="BA1676" s="10">
        <f t="shared" si="201"/>
        <v>0</v>
      </c>
      <c r="BB1676" s="36" t="s">
        <v>118</v>
      </c>
      <c r="BC1676" s="39" t="str">
        <f t="shared" si="198"/>
        <v/>
      </c>
      <c r="BD1676" s="16">
        <f t="shared" si="194"/>
        <v>39</v>
      </c>
      <c r="BE1676" s="10">
        <f t="shared" si="195"/>
        <v>0</v>
      </c>
      <c r="BF1676" s="12">
        <f t="shared" si="196"/>
        <v>1</v>
      </c>
      <c r="BG1676" s="12">
        <f t="shared" si="197"/>
        <v>0</v>
      </c>
      <c r="BH1676" s="9">
        <f t="shared" si="202"/>
        <v>39</v>
      </c>
      <c r="BI1676" s="39" t="str">
        <f t="shared" si="203"/>
        <v/>
      </c>
      <c r="BK1676" s="75"/>
    </row>
    <row r="1677" spans="1:63">
      <c r="A1677" s="2">
        <v>1674</v>
      </c>
      <c r="B1677" s="2">
        <v>0</v>
      </c>
      <c r="C1677" s="1">
        <v>0</v>
      </c>
      <c r="D1677" s="37" t="str">
        <v>0015g00001dJkgYAAS</v>
      </c>
      <c r="E1677" s="37" t="str">
        <v>M/S JAISWAL FERTILIZERS</v>
      </c>
      <c r="F1677" s="37" t="str">
        <v>UTTAR PRADESH</v>
      </c>
      <c r="G1677" s="37" t="str">
        <v>KUSHI NAGAR</v>
      </c>
      <c r="H1677" s="37" t="str">
        <v>Gola</v>
      </c>
      <c r="I1677" s="37" t="str">
        <v>GOBINDGARH IRON LLP</v>
      </c>
      <c r="J1677" s="37" t="str">
        <v>Abdul Ansari</v>
      </c>
      <c r="K1677" s="37">
        <v>0</v>
      </c>
      <c r="L1677" s="37" t="str">
        <v>C12817</v>
      </c>
      <c r="M1677" s="37" t="str">
        <v>North</v>
      </c>
      <c r="N1677" s="2">
        <v>274304</v>
      </c>
      <c r="O1677" s="2" t="str">
        <v>09APXPJ6738E1Z9</v>
      </c>
      <c r="P1677" s="2">
        <v>9838755570</v>
      </c>
      <c r="Q1677" s="2" t="str">
        <v>Jan'26</v>
      </c>
      <c r="R1677" s="2">
        <v>2026</v>
      </c>
      <c r="S1677" s="1">
        <v>0</v>
      </c>
      <c r="T1677" s="2">
        <v>30</v>
      </c>
      <c r="U1677" s="1">
        <v>0.15555555555555556</v>
      </c>
      <c r="V1677" s="1" t="str">
        <v>Friendly</v>
      </c>
      <c r="W1677" s="1">
        <v>0</v>
      </c>
      <c r="X1677" s="1">
        <v>0</v>
      </c>
      <c r="Y1677" s="1">
        <v>0</v>
      </c>
      <c r="Z1677" s="1">
        <v>0</v>
      </c>
      <c r="AA1677" s="1">
        <v>0</v>
      </c>
      <c r="AB1677" s="1">
        <v>0</v>
      </c>
      <c r="AC1677" s="1">
        <v>0</v>
      </c>
      <c r="AD1677" s="1">
        <v>0</v>
      </c>
      <c r="AE1677" s="1">
        <v>0</v>
      </c>
      <c r="AF1677" s="1">
        <v>0</v>
      </c>
      <c r="AG1677" s="1">
        <v>0</v>
      </c>
      <c r="AH1677" s="1">
        <v>0</v>
      </c>
      <c r="AI1677" s="1">
        <v>0</v>
      </c>
      <c r="AJ1677" s="1">
        <v>0</v>
      </c>
      <c r="AK1677" s="1">
        <v>0</v>
      </c>
      <c r="AL1677" s="1">
        <v>0</v>
      </c>
      <c r="AM1677" s="1">
        <v>0</v>
      </c>
      <c r="AN1677" s="1">
        <v>0</v>
      </c>
      <c r="AO1677" s="1">
        <v>0</v>
      </c>
      <c r="AP1677" s="1">
        <v>0</v>
      </c>
      <c r="AQ1677" s="14">
        <v>0</v>
      </c>
      <c r="AR1677" s="14">
        <v>0</v>
      </c>
      <c r="AS1677" s="14">
        <v>0</v>
      </c>
      <c r="AT1677" s="14">
        <v>0</v>
      </c>
      <c r="AU1677" s="16">
        <v>14</v>
      </c>
      <c r="AV1677" s="16">
        <v>0</v>
      </c>
      <c r="AW1677" s="16">
        <v>5</v>
      </c>
      <c r="AX1677" s="10">
        <f t="shared" si="199"/>
        <v>19</v>
      </c>
      <c r="AY1677" s="10">
        <f t="shared" si="200"/>
        <v>0</v>
      </c>
      <c r="AZ1677" s="2" t="s">
        <v>119</v>
      </c>
      <c r="BA1677" s="10">
        <f t="shared" si="201"/>
        <v>0</v>
      </c>
      <c r="BB1677" s="36" t="s">
        <v>118</v>
      </c>
      <c r="BC1677" s="39" t="str">
        <f t="shared" si="198"/>
        <v/>
      </c>
      <c r="BD1677" s="16">
        <f t="shared" si="194"/>
        <v>19</v>
      </c>
      <c r="BE1677" s="10">
        <f t="shared" si="195"/>
        <v>0</v>
      </c>
      <c r="BF1677" s="12">
        <f t="shared" si="196"/>
        <v>1</v>
      </c>
      <c r="BG1677" s="12">
        <f t="shared" si="197"/>
        <v>0</v>
      </c>
      <c r="BH1677" s="9">
        <f t="shared" si="202"/>
        <v>19</v>
      </c>
      <c r="BI1677" s="39" t="str">
        <f t="shared" si="203"/>
        <v/>
      </c>
      <c r="BK1677" s="75"/>
    </row>
    <row r="1678" spans="1:63">
      <c r="A1678" s="2">
        <v>1675</v>
      </c>
      <c r="B1678" s="2">
        <v>0</v>
      </c>
      <c r="C1678" s="1">
        <v>0</v>
      </c>
      <c r="D1678" s="37" t="str">
        <v>001fw00000I75GjAAJ</v>
      </c>
      <c r="E1678" s="37" t="str">
        <v>GAYATRI TRADERS</v>
      </c>
      <c r="F1678" s="37" t="str">
        <v>UTTAR PRADESH</v>
      </c>
      <c r="G1678" s="37" t="str">
        <v>BALLIA</v>
      </c>
      <c r="H1678" s="37">
        <v>0</v>
      </c>
      <c r="I1678" s="37" t="str">
        <v>GOBINDGARH IRON LLP</v>
      </c>
      <c r="J1678" s="37" t="str">
        <v>Divyansh Dhawal</v>
      </c>
      <c r="K1678" s="37">
        <v>0</v>
      </c>
      <c r="L1678" s="37" t="str">
        <v>C12817</v>
      </c>
      <c r="M1678" s="37" t="str">
        <v>North</v>
      </c>
      <c r="N1678" s="2">
        <v>277304</v>
      </c>
      <c r="O1678" s="2" t="str">
        <v>09AFZPT5153M4Z7</v>
      </c>
      <c r="P1678" s="2">
        <v>9415337010</v>
      </c>
      <c r="Q1678" s="2" t="str">
        <v>Jan'26</v>
      </c>
      <c r="R1678" s="2">
        <v>2026</v>
      </c>
      <c r="S1678" s="1">
        <v>0</v>
      </c>
      <c r="T1678" s="2" t="str">
        <v/>
      </c>
      <c r="U1678" s="1">
        <v>0</v>
      </c>
      <c r="V1678" s="1" t="str">
        <v>Potential Not updated</v>
      </c>
      <c r="W1678" s="1">
        <v>0</v>
      </c>
      <c r="X1678" s="1">
        <v>0</v>
      </c>
      <c r="Y1678" s="1">
        <v>0</v>
      </c>
      <c r="Z1678" s="1">
        <v>0</v>
      </c>
      <c r="AA1678" s="1">
        <v>0</v>
      </c>
      <c r="AB1678" s="1">
        <v>0</v>
      </c>
      <c r="AC1678" s="1">
        <v>0</v>
      </c>
      <c r="AD1678" s="1">
        <v>0</v>
      </c>
      <c r="AE1678" s="1">
        <v>0</v>
      </c>
      <c r="AF1678" s="1">
        <v>0</v>
      </c>
      <c r="AG1678" s="1">
        <v>0</v>
      </c>
      <c r="AH1678" s="1">
        <v>0</v>
      </c>
      <c r="AI1678" s="1">
        <v>0</v>
      </c>
      <c r="AJ1678" s="1">
        <v>0</v>
      </c>
      <c r="AK1678" s="1">
        <v>0</v>
      </c>
      <c r="AL1678" s="1">
        <v>0</v>
      </c>
      <c r="AM1678" s="1">
        <v>0</v>
      </c>
      <c r="AN1678" s="1">
        <v>0</v>
      </c>
      <c r="AO1678" s="1">
        <v>0</v>
      </c>
      <c r="AP1678" s="1">
        <v>0</v>
      </c>
      <c r="AQ1678" s="14">
        <v>0</v>
      </c>
      <c r="AR1678" s="14">
        <v>0</v>
      </c>
      <c r="AS1678" s="14">
        <v>0</v>
      </c>
      <c r="AT1678" s="14">
        <v>0</v>
      </c>
      <c r="AU1678" s="14">
        <v>5</v>
      </c>
      <c r="AV1678" s="16">
        <v>0</v>
      </c>
      <c r="AW1678" s="16" t="str">
        <v/>
      </c>
      <c r="AX1678" s="10">
        <f t="shared" ref="AX1678:AX1722" si="204">SUM(AL1678:AW1678)</f>
        <v>5</v>
      </c>
      <c r="AY1678" s="10">
        <f t="shared" ref="AY1678:AY1722" si="205">SUM(Z1678:AK1678)</f>
        <v>0</v>
      </c>
      <c r="AZ1678" s="2" t="s">
        <v>119</v>
      </c>
      <c r="BA1678" s="10">
        <f t="shared" si="201"/>
        <v>0</v>
      </c>
      <c r="BB1678" s="36" t="s">
        <v>118</v>
      </c>
      <c r="BC1678" s="39" t="str">
        <f t="shared" si="198"/>
        <v/>
      </c>
      <c r="BD1678" s="16">
        <f t="shared" si="194"/>
        <v>5</v>
      </c>
      <c r="BE1678" s="10">
        <f t="shared" si="195"/>
        <v>0</v>
      </c>
      <c r="BF1678" s="12">
        <f t="shared" si="196"/>
        <v>1</v>
      </c>
      <c r="BG1678" s="12">
        <f t="shared" si="197"/>
        <v>0</v>
      </c>
      <c r="BH1678" s="9">
        <f t="shared" si="202"/>
        <v>5</v>
      </c>
      <c r="BI1678" s="39" t="str">
        <f t="shared" si="203"/>
        <v/>
      </c>
      <c r="BK1678" s="75"/>
    </row>
    <row r="1679" spans="1:63">
      <c r="A1679" s="2">
        <v>1676</v>
      </c>
      <c r="B1679" s="2">
        <v>0</v>
      </c>
      <c r="C1679" s="1">
        <v>0</v>
      </c>
      <c r="D1679" s="37" t="str">
        <v>001fw00000I7J5CAAV</v>
      </c>
      <c r="E1679" s="37" t="str">
        <v>M/S SRI GANPATI TRADERS</v>
      </c>
      <c r="F1679" s="37" t="str">
        <v>UTTAR PRADESH</v>
      </c>
      <c r="G1679" s="37" t="str">
        <v>BALLIA</v>
      </c>
      <c r="H1679" s="37">
        <v>0</v>
      </c>
      <c r="I1679" s="37" t="str">
        <v>GOBINDGARH IRON LLP</v>
      </c>
      <c r="J1679" s="37" t="str">
        <v>Divyansh Dhawal</v>
      </c>
      <c r="K1679" s="37">
        <v>0</v>
      </c>
      <c r="L1679" s="37" t="str">
        <v>C12817</v>
      </c>
      <c r="M1679" s="37" t="str">
        <v>North</v>
      </c>
      <c r="N1679" s="2">
        <v>221701</v>
      </c>
      <c r="O1679" s="2" t="str">
        <v>09APOPS8860D1Z8</v>
      </c>
      <c r="P1679" s="2">
        <v>9415249795</v>
      </c>
      <c r="Q1679" s="2" t="str">
        <v>Jan'26</v>
      </c>
      <c r="R1679" s="2">
        <v>2026</v>
      </c>
      <c r="S1679" s="1">
        <v>0</v>
      </c>
      <c r="T1679" s="2" t="str">
        <v/>
      </c>
      <c r="U1679" s="1">
        <v>0</v>
      </c>
      <c r="V1679" s="1" t="str">
        <v>Potential Not updated</v>
      </c>
      <c r="W1679" s="1">
        <v>0</v>
      </c>
      <c r="X1679" s="1">
        <v>0</v>
      </c>
      <c r="Y1679" s="1">
        <v>0</v>
      </c>
      <c r="Z1679" s="1">
        <v>0</v>
      </c>
      <c r="AA1679" s="1">
        <v>0</v>
      </c>
      <c r="AB1679" s="1">
        <v>0</v>
      </c>
      <c r="AC1679" s="1">
        <v>0</v>
      </c>
      <c r="AD1679" s="1">
        <v>0</v>
      </c>
      <c r="AE1679" s="1">
        <v>0</v>
      </c>
      <c r="AF1679" s="1">
        <v>0</v>
      </c>
      <c r="AG1679" s="1">
        <v>0</v>
      </c>
      <c r="AH1679" s="1">
        <v>0</v>
      </c>
      <c r="AI1679" s="1">
        <v>0</v>
      </c>
      <c r="AJ1679" s="1">
        <v>0</v>
      </c>
      <c r="AK1679" s="1">
        <v>0</v>
      </c>
      <c r="AL1679" s="1">
        <v>0</v>
      </c>
      <c r="AM1679" s="1">
        <v>0</v>
      </c>
      <c r="AN1679" s="1">
        <v>0</v>
      </c>
      <c r="AO1679" s="1">
        <v>0</v>
      </c>
      <c r="AP1679" s="1">
        <v>0</v>
      </c>
      <c r="AQ1679" s="14">
        <v>0</v>
      </c>
      <c r="AR1679" s="14">
        <v>0</v>
      </c>
      <c r="AS1679" s="14">
        <v>0</v>
      </c>
      <c r="AT1679" s="14">
        <v>0</v>
      </c>
      <c r="AU1679" s="14">
        <v>15</v>
      </c>
      <c r="AV1679" s="16">
        <v>0</v>
      </c>
      <c r="AW1679" s="16">
        <v>5</v>
      </c>
      <c r="AX1679" s="10">
        <f t="shared" si="204"/>
        <v>20</v>
      </c>
      <c r="AY1679" s="10">
        <f t="shared" si="205"/>
        <v>0</v>
      </c>
      <c r="AZ1679" s="2" t="s">
        <v>119</v>
      </c>
      <c r="BA1679" s="10">
        <f t="shared" si="201"/>
        <v>0</v>
      </c>
      <c r="BB1679" s="36" t="s">
        <v>118</v>
      </c>
      <c r="BC1679" s="39" t="str">
        <f t="shared" si="198"/>
        <v/>
      </c>
      <c r="BD1679" s="16">
        <f t="shared" si="194"/>
        <v>20</v>
      </c>
      <c r="BE1679" s="10">
        <f t="shared" si="195"/>
        <v>0</v>
      </c>
      <c r="BF1679" s="12">
        <f t="shared" si="196"/>
        <v>1</v>
      </c>
      <c r="BG1679" s="12">
        <f t="shared" si="197"/>
        <v>0</v>
      </c>
      <c r="BH1679" s="9">
        <f t="shared" si="202"/>
        <v>20</v>
      </c>
      <c r="BI1679" s="39" t="str">
        <f t="shared" si="203"/>
        <v/>
      </c>
      <c r="BK1679" s="75"/>
    </row>
    <row r="1680" spans="1:63">
      <c r="A1680" s="2">
        <v>1677</v>
      </c>
      <c r="B1680" s="2">
        <v>0</v>
      </c>
      <c r="C1680" s="1">
        <v>0</v>
      </c>
      <c r="D1680" s="37" t="str">
        <v>001fw000002MgdlAAC</v>
      </c>
      <c r="E1680" s="37" t="str">
        <v>M/S BABA BUILDING MATERIAL</v>
      </c>
      <c r="F1680" s="37" t="str">
        <v>UTTAR PRADESH</v>
      </c>
      <c r="G1680" s="37" t="str">
        <v>DEORIA</v>
      </c>
      <c r="H1680" s="37">
        <v>0</v>
      </c>
      <c r="I1680" s="37" t="str">
        <v>GOBINDGARH IRON LLP</v>
      </c>
      <c r="J1680" s="37" t="str">
        <v>Mohd Ansari</v>
      </c>
      <c r="K1680" s="37">
        <v>0</v>
      </c>
      <c r="L1680" s="37" t="str">
        <v>C12817</v>
      </c>
      <c r="M1680" s="37" t="str">
        <v>North</v>
      </c>
      <c r="N1680" s="2">
        <v>274702</v>
      </c>
      <c r="O1680" s="2" t="str">
        <v>09BMNPP7534G1ZI</v>
      </c>
      <c r="P1680" s="2">
        <v>8115551374</v>
      </c>
      <c r="Q1680" s="2" t="str">
        <v>Jan'26</v>
      </c>
      <c r="R1680" s="2">
        <v>2026</v>
      </c>
      <c r="S1680" s="1">
        <v>0</v>
      </c>
      <c r="T1680" s="2">
        <v>5</v>
      </c>
      <c r="U1680" s="1">
        <v>0.2</v>
      </c>
      <c r="V1680" s="1" t="str">
        <v>Friendly</v>
      </c>
      <c r="W1680" s="1">
        <v>0</v>
      </c>
      <c r="X1680" s="1">
        <v>0</v>
      </c>
      <c r="Y1680" s="1">
        <v>0</v>
      </c>
      <c r="Z1680" s="1">
        <v>0</v>
      </c>
      <c r="AA1680" s="1">
        <v>0</v>
      </c>
      <c r="AB1680" s="1">
        <v>0</v>
      </c>
      <c r="AC1680" s="1">
        <v>0</v>
      </c>
      <c r="AD1680" s="1">
        <v>0</v>
      </c>
      <c r="AE1680" s="1">
        <v>0</v>
      </c>
      <c r="AF1680" s="1">
        <v>0</v>
      </c>
      <c r="AG1680" s="1">
        <v>0</v>
      </c>
      <c r="AH1680" s="1">
        <v>0</v>
      </c>
      <c r="AI1680" s="1">
        <v>0</v>
      </c>
      <c r="AJ1680" s="1">
        <v>0</v>
      </c>
      <c r="AK1680" s="1">
        <v>0</v>
      </c>
      <c r="AL1680" s="1">
        <v>0</v>
      </c>
      <c r="AM1680" s="1">
        <v>0</v>
      </c>
      <c r="AN1680" s="1">
        <v>0</v>
      </c>
      <c r="AO1680" s="1">
        <v>0</v>
      </c>
      <c r="AP1680" s="1">
        <v>0</v>
      </c>
      <c r="AQ1680" s="14">
        <v>0</v>
      </c>
      <c r="AR1680" s="14">
        <v>0</v>
      </c>
      <c r="AS1680" s="14">
        <v>0</v>
      </c>
      <c r="AT1680" s="14">
        <v>0</v>
      </c>
      <c r="AU1680" s="14">
        <v>3</v>
      </c>
      <c r="AV1680" s="16">
        <v>0</v>
      </c>
      <c r="AW1680" s="16" t="str">
        <v/>
      </c>
      <c r="AX1680" s="10">
        <f t="shared" si="204"/>
        <v>3</v>
      </c>
      <c r="AY1680" s="10">
        <f t="shared" si="205"/>
        <v>0</v>
      </c>
      <c r="AZ1680" s="2" t="s">
        <v>119</v>
      </c>
      <c r="BA1680" s="10">
        <f t="shared" si="201"/>
        <v>0</v>
      </c>
      <c r="BB1680" s="36" t="s">
        <v>118</v>
      </c>
      <c r="BC1680" s="39" t="str">
        <f t="shared" si="198"/>
        <v/>
      </c>
      <c r="BD1680" s="16">
        <f t="shared" si="194"/>
        <v>3</v>
      </c>
      <c r="BE1680" s="10">
        <f t="shared" si="195"/>
        <v>0</v>
      </c>
      <c r="BF1680" s="12">
        <f t="shared" si="196"/>
        <v>1</v>
      </c>
      <c r="BG1680" s="12">
        <f t="shared" si="197"/>
        <v>0</v>
      </c>
      <c r="BH1680" s="9">
        <f t="shared" si="202"/>
        <v>3</v>
      </c>
      <c r="BI1680" s="39" t="str">
        <f t="shared" si="203"/>
        <v/>
      </c>
      <c r="BK1680" s="75"/>
    </row>
    <row r="1681" spans="1:63">
      <c r="A1681" s="2">
        <v>1678</v>
      </c>
      <c r="B1681" s="2">
        <v>0</v>
      </c>
      <c r="C1681" s="1">
        <v>0</v>
      </c>
      <c r="D1681" s="37" t="str">
        <v>001fw00000EOsdYAAT</v>
      </c>
      <c r="E1681" s="37" t="str">
        <v>RS BUILDING MATERIALS</v>
      </c>
      <c r="F1681" s="37" t="str">
        <v>UTTAR PRADESH</v>
      </c>
      <c r="G1681" s="37" t="str">
        <v>MAHARAJGANJ</v>
      </c>
      <c r="H1681" s="37">
        <v>0</v>
      </c>
      <c r="I1681" s="37" t="str">
        <v>GOBINDGARH IRON LLP</v>
      </c>
      <c r="J1681" s="37" t="str">
        <v>Mohd Ansari</v>
      </c>
      <c r="K1681" s="37">
        <v>0</v>
      </c>
      <c r="L1681" s="37" t="str">
        <v>C12817</v>
      </c>
      <c r="M1681" s="37" t="str">
        <v>North</v>
      </c>
      <c r="N1681" s="2">
        <v>273302</v>
      </c>
      <c r="O1681" s="2">
        <v>0</v>
      </c>
      <c r="P1681" s="2">
        <v>0</v>
      </c>
      <c r="Q1681" s="2" t="str">
        <v>Jan'26</v>
      </c>
      <c r="R1681" s="2">
        <v>2026</v>
      </c>
      <c r="S1681" s="1">
        <v>0</v>
      </c>
      <c r="T1681" s="2">
        <v>10</v>
      </c>
      <c r="U1681" s="1">
        <v>0.73333333333333328</v>
      </c>
      <c r="V1681" s="1" t="str">
        <v>Friendly</v>
      </c>
      <c r="W1681" s="1">
        <v>0</v>
      </c>
      <c r="X1681" s="1">
        <v>0</v>
      </c>
      <c r="Y1681" s="1">
        <v>0</v>
      </c>
      <c r="Z1681" s="1">
        <v>0</v>
      </c>
      <c r="AA1681" s="1">
        <v>0</v>
      </c>
      <c r="AB1681" s="1">
        <v>0</v>
      </c>
      <c r="AC1681" s="1">
        <v>0</v>
      </c>
      <c r="AD1681" s="1">
        <v>0</v>
      </c>
      <c r="AE1681" s="1">
        <v>0</v>
      </c>
      <c r="AF1681" s="1">
        <v>0</v>
      </c>
      <c r="AG1681" s="1">
        <v>0</v>
      </c>
      <c r="AH1681" s="1">
        <v>0</v>
      </c>
      <c r="AI1681" s="1">
        <v>0</v>
      </c>
      <c r="AJ1681" s="1">
        <v>0</v>
      </c>
      <c r="AK1681" s="1">
        <v>0</v>
      </c>
      <c r="AL1681" s="1">
        <v>0</v>
      </c>
      <c r="AM1681" s="1">
        <v>0</v>
      </c>
      <c r="AN1681" s="1">
        <v>0</v>
      </c>
      <c r="AO1681" s="1">
        <v>0</v>
      </c>
      <c r="AP1681" s="1">
        <v>0</v>
      </c>
      <c r="AQ1681" s="14">
        <v>0</v>
      </c>
      <c r="AR1681" s="14">
        <v>0</v>
      </c>
      <c r="AS1681" s="14">
        <v>0</v>
      </c>
      <c r="AT1681" s="14">
        <v>0</v>
      </c>
      <c r="AU1681" s="14">
        <v>22</v>
      </c>
      <c r="AV1681" s="16">
        <v>0</v>
      </c>
      <c r="AW1681" s="16">
        <v>18</v>
      </c>
      <c r="AX1681" s="10">
        <f t="shared" si="204"/>
        <v>40</v>
      </c>
      <c r="AY1681" s="10">
        <f t="shared" si="205"/>
        <v>0</v>
      </c>
      <c r="AZ1681" s="2" t="s">
        <v>119</v>
      </c>
      <c r="BA1681" s="10">
        <f t="shared" si="201"/>
        <v>0</v>
      </c>
      <c r="BB1681" s="36" t="s">
        <v>118</v>
      </c>
      <c r="BC1681" s="39" t="str">
        <f t="shared" si="198"/>
        <v/>
      </c>
      <c r="BD1681" s="16">
        <f t="shared" si="194"/>
        <v>40</v>
      </c>
      <c r="BE1681" s="10">
        <f t="shared" si="195"/>
        <v>0</v>
      </c>
      <c r="BF1681" s="12">
        <f t="shared" si="196"/>
        <v>1</v>
      </c>
      <c r="BG1681" s="12">
        <f t="shared" si="197"/>
        <v>0</v>
      </c>
      <c r="BH1681" s="9">
        <f t="shared" si="202"/>
        <v>40</v>
      </c>
      <c r="BI1681" s="39" t="str">
        <f t="shared" si="203"/>
        <v/>
      </c>
      <c r="BK1681" s="75"/>
    </row>
    <row r="1682" spans="1:63">
      <c r="A1682" s="2">
        <v>1679</v>
      </c>
      <c r="B1682" s="2">
        <v>0</v>
      </c>
      <c r="C1682" s="1">
        <v>0</v>
      </c>
      <c r="D1682" s="37" t="str">
        <v>0015g00001X2bq9AAB</v>
      </c>
      <c r="E1682" s="37" t="str">
        <v>RRY TRADERS</v>
      </c>
      <c r="F1682" s="37" t="str">
        <v>UTTAR PRADESH</v>
      </c>
      <c r="G1682" s="37" t="str">
        <v>GORAKHPUR</v>
      </c>
      <c r="H1682" s="37">
        <v>0</v>
      </c>
      <c r="I1682" s="37" t="str">
        <v>GOBINDGARH IRON LLP</v>
      </c>
      <c r="J1682" s="37" t="str">
        <v>Sumit Vermakaushik</v>
      </c>
      <c r="K1682" s="37">
        <v>0</v>
      </c>
      <c r="L1682" s="37" t="str">
        <v>C12817</v>
      </c>
      <c r="M1682" s="37" t="str">
        <v>North</v>
      </c>
      <c r="N1682" s="2">
        <v>0</v>
      </c>
      <c r="O1682" s="2">
        <v>0</v>
      </c>
      <c r="P1682" s="2">
        <v>0</v>
      </c>
      <c r="Q1682" s="2" t="str">
        <v>Jan'26</v>
      </c>
      <c r="R1682" s="2">
        <v>2026</v>
      </c>
      <c r="S1682" s="1">
        <v>0</v>
      </c>
      <c r="T1682" s="2" t="str">
        <v/>
      </c>
      <c r="U1682" s="1">
        <v>0</v>
      </c>
      <c r="V1682" s="1" t="str">
        <v>Potential Not updated</v>
      </c>
      <c r="W1682" s="1">
        <v>0</v>
      </c>
      <c r="X1682" s="1">
        <v>0</v>
      </c>
      <c r="Y1682" s="1">
        <v>0</v>
      </c>
      <c r="Z1682" s="1">
        <v>0</v>
      </c>
      <c r="AA1682" s="1">
        <v>0</v>
      </c>
      <c r="AB1682" s="1">
        <v>0</v>
      </c>
      <c r="AC1682" s="1">
        <v>0</v>
      </c>
      <c r="AD1682" s="1">
        <v>0</v>
      </c>
      <c r="AE1682" s="1">
        <v>0</v>
      </c>
      <c r="AF1682" s="1">
        <v>0</v>
      </c>
      <c r="AG1682" s="1">
        <v>0</v>
      </c>
      <c r="AH1682" s="1">
        <v>0</v>
      </c>
      <c r="AI1682" s="1">
        <v>0</v>
      </c>
      <c r="AJ1682" s="1">
        <v>0</v>
      </c>
      <c r="AK1682" s="1">
        <v>0</v>
      </c>
      <c r="AL1682" s="1">
        <v>0</v>
      </c>
      <c r="AM1682" s="1">
        <v>0</v>
      </c>
      <c r="AN1682" s="1">
        <v>0</v>
      </c>
      <c r="AO1682" s="1">
        <v>0</v>
      </c>
      <c r="AP1682" s="1">
        <v>0</v>
      </c>
      <c r="AQ1682" s="14">
        <v>0</v>
      </c>
      <c r="AR1682" s="14">
        <v>0</v>
      </c>
      <c r="AS1682" s="14">
        <v>0</v>
      </c>
      <c r="AT1682" s="14">
        <v>0</v>
      </c>
      <c r="AU1682" s="14">
        <v>15</v>
      </c>
      <c r="AV1682" s="16">
        <v>0</v>
      </c>
      <c r="AW1682" s="16">
        <v>3</v>
      </c>
      <c r="AX1682" s="10">
        <f t="shared" si="204"/>
        <v>18</v>
      </c>
      <c r="AY1682" s="10">
        <f t="shared" si="205"/>
        <v>0</v>
      </c>
      <c r="AZ1682" s="2" t="s">
        <v>119</v>
      </c>
      <c r="BA1682" s="10">
        <f t="shared" si="201"/>
        <v>0</v>
      </c>
      <c r="BB1682" s="36" t="s">
        <v>118</v>
      </c>
      <c r="BC1682" s="39" t="str">
        <f t="shared" si="198"/>
        <v/>
      </c>
      <c r="BD1682" s="16">
        <f t="shared" si="194"/>
        <v>18</v>
      </c>
      <c r="BE1682" s="10">
        <f t="shared" si="195"/>
        <v>0</v>
      </c>
      <c r="BF1682" s="12">
        <f t="shared" si="196"/>
        <v>1</v>
      </c>
      <c r="BG1682" s="12">
        <f t="shared" si="197"/>
        <v>0</v>
      </c>
      <c r="BH1682" s="9">
        <f t="shared" si="202"/>
        <v>18</v>
      </c>
      <c r="BI1682" s="39" t="str">
        <f t="shared" si="203"/>
        <v/>
      </c>
      <c r="BK1682" s="75"/>
    </row>
    <row r="1683" spans="1:63">
      <c r="A1683" s="2">
        <v>1680</v>
      </c>
      <c r="B1683" s="2">
        <v>0</v>
      </c>
      <c r="C1683" s="1">
        <v>0</v>
      </c>
      <c r="D1683" s="37" t="str">
        <v>001fw00000A8rChAAJ</v>
      </c>
      <c r="E1683" s="37" t="str">
        <v>JAGDISH LOHA UDHYOG</v>
      </c>
      <c r="F1683" s="37" t="str">
        <v>RAJASTHAN</v>
      </c>
      <c r="G1683" s="37" t="str">
        <v>PALI</v>
      </c>
      <c r="H1683" s="37">
        <v>0</v>
      </c>
      <c r="I1683" s="37" t="str">
        <v>M R Associates</v>
      </c>
      <c r="J1683" s="37" t="str">
        <v>Neeraj Sharma</v>
      </c>
      <c r="K1683" s="37">
        <v>0</v>
      </c>
      <c r="L1683" s="37" t="str">
        <v>C13417</v>
      </c>
      <c r="M1683" s="37" t="str">
        <v>North</v>
      </c>
      <c r="N1683" s="2">
        <v>306401</v>
      </c>
      <c r="O1683" s="2">
        <v>0</v>
      </c>
      <c r="P1683" s="2">
        <v>0</v>
      </c>
      <c r="Q1683" s="2" t="str">
        <v>Jan'26</v>
      </c>
      <c r="R1683" s="2">
        <v>2026</v>
      </c>
      <c r="S1683" s="1">
        <v>0</v>
      </c>
      <c r="T1683" s="2">
        <v>40</v>
      </c>
      <c r="U1683" s="1">
        <v>6.6666666666666666E-2</v>
      </c>
      <c r="V1683" s="1" t="str">
        <v>Minor</v>
      </c>
      <c r="W1683" s="1">
        <v>0</v>
      </c>
      <c r="X1683" s="1">
        <v>0</v>
      </c>
      <c r="Y1683" s="1">
        <v>0</v>
      </c>
      <c r="Z1683" s="1">
        <v>0</v>
      </c>
      <c r="AA1683" s="1">
        <v>0</v>
      </c>
      <c r="AB1683" s="1">
        <v>0</v>
      </c>
      <c r="AC1683" s="1">
        <v>0</v>
      </c>
      <c r="AD1683" s="1">
        <v>0</v>
      </c>
      <c r="AE1683" s="1">
        <v>0</v>
      </c>
      <c r="AF1683" s="1">
        <v>0</v>
      </c>
      <c r="AG1683" s="1">
        <v>0</v>
      </c>
      <c r="AH1683" s="1">
        <v>0</v>
      </c>
      <c r="AI1683" s="1">
        <v>0</v>
      </c>
      <c r="AJ1683" s="1">
        <v>0</v>
      </c>
      <c r="AK1683" s="1">
        <v>0</v>
      </c>
      <c r="AL1683" s="1">
        <v>0</v>
      </c>
      <c r="AM1683" s="1">
        <v>0</v>
      </c>
      <c r="AN1683" s="1">
        <v>0</v>
      </c>
      <c r="AO1683" s="1">
        <v>0</v>
      </c>
      <c r="AP1683" s="1">
        <v>0</v>
      </c>
      <c r="AQ1683" s="14">
        <v>0</v>
      </c>
      <c r="AR1683" s="14">
        <v>0</v>
      </c>
      <c r="AS1683" s="14">
        <v>0</v>
      </c>
      <c r="AT1683" s="14">
        <v>0</v>
      </c>
      <c r="AU1683" s="14">
        <v>8</v>
      </c>
      <c r="AV1683" s="16">
        <v>0</v>
      </c>
      <c r="AW1683" s="16" t="str">
        <v/>
      </c>
      <c r="AX1683" s="10">
        <f t="shared" si="204"/>
        <v>8</v>
      </c>
      <c r="AY1683" s="10">
        <f t="shared" si="205"/>
        <v>0</v>
      </c>
      <c r="AZ1683" s="2" t="s">
        <v>119</v>
      </c>
      <c r="BA1683" s="10">
        <f t="shared" si="201"/>
        <v>0</v>
      </c>
      <c r="BB1683" s="36" t="s">
        <v>118</v>
      </c>
      <c r="BC1683" s="39" t="str">
        <f t="shared" si="198"/>
        <v/>
      </c>
      <c r="BD1683" s="16">
        <f t="shared" ref="BD1683:BD1722" si="206">SUM(AR1683:AW1683)</f>
        <v>8</v>
      </c>
      <c r="BE1683" s="10">
        <f t="shared" ref="BE1683:BE1722" si="207">SUM(AL1683:AQ1683)</f>
        <v>0</v>
      </c>
      <c r="BF1683" s="12">
        <f t="shared" ref="BF1683:BF1722" si="208">IFERROR(BD1683/$AX1683,"")</f>
        <v>1</v>
      </c>
      <c r="BG1683" s="12">
        <f t="shared" ref="BG1683:BG1722" si="209">IFERROR(BE1683/$AX1683,"")</f>
        <v>0</v>
      </c>
      <c r="BH1683" s="9">
        <f t="shared" si="202"/>
        <v>8</v>
      </c>
      <c r="BI1683" s="39" t="str">
        <f t="shared" si="203"/>
        <v/>
      </c>
      <c r="BK1683" s="75"/>
    </row>
    <row r="1684" spans="1:63">
      <c r="A1684" s="2">
        <v>1681</v>
      </c>
      <c r="B1684" s="2">
        <v>0</v>
      </c>
      <c r="C1684" s="1">
        <v>0</v>
      </c>
      <c r="D1684" s="37" t="str">
        <v>0015g00001gvVvhAAE</v>
      </c>
      <c r="E1684" s="37" t="str">
        <v>CHOUDHARY STEELS</v>
      </c>
      <c r="F1684" s="37" t="str">
        <v>RAJASTHAN</v>
      </c>
      <c r="G1684" s="37" t="str">
        <v>JALORE</v>
      </c>
      <c r="H1684" s="37" t="str">
        <v>Bhinmal</v>
      </c>
      <c r="I1684" s="37" t="str">
        <v>M R Associates</v>
      </c>
      <c r="J1684" s="37" t="str">
        <v>Neeraj Sharma</v>
      </c>
      <c r="K1684" s="37">
        <v>0</v>
      </c>
      <c r="L1684" s="37" t="str">
        <v>C13417</v>
      </c>
      <c r="M1684" s="37" t="str">
        <v>North</v>
      </c>
      <c r="N1684" s="2">
        <v>343029</v>
      </c>
      <c r="O1684" s="2" t="str">
        <v>08ERUPR6917L1ZM</v>
      </c>
      <c r="P1684" s="2">
        <v>9352364257</v>
      </c>
      <c r="Q1684" s="2" t="str">
        <v>Jan'26</v>
      </c>
      <c r="R1684" s="2">
        <v>2026</v>
      </c>
      <c r="S1684" s="1">
        <v>0</v>
      </c>
      <c r="T1684" s="2">
        <v>270</v>
      </c>
      <c r="U1684" s="1">
        <v>1.234567901234568E-2</v>
      </c>
      <c r="V1684" s="1" t="str">
        <v>Alien</v>
      </c>
      <c r="W1684" s="1">
        <v>0</v>
      </c>
      <c r="X1684" s="1">
        <v>0</v>
      </c>
      <c r="Y1684" s="1">
        <v>0</v>
      </c>
      <c r="Z1684" s="1">
        <v>0</v>
      </c>
      <c r="AA1684" s="1">
        <v>0</v>
      </c>
      <c r="AB1684" s="1">
        <v>0</v>
      </c>
      <c r="AC1684" s="1">
        <v>0</v>
      </c>
      <c r="AD1684" s="1">
        <v>0</v>
      </c>
      <c r="AE1684" s="1">
        <v>0</v>
      </c>
      <c r="AF1684" s="1">
        <v>0</v>
      </c>
      <c r="AG1684" s="1">
        <v>0</v>
      </c>
      <c r="AH1684" s="1">
        <v>0</v>
      </c>
      <c r="AI1684" s="1">
        <v>0</v>
      </c>
      <c r="AJ1684" s="1">
        <v>0</v>
      </c>
      <c r="AK1684" s="1">
        <v>0</v>
      </c>
      <c r="AL1684" s="1">
        <v>0</v>
      </c>
      <c r="AM1684" s="1">
        <v>0</v>
      </c>
      <c r="AN1684" s="1">
        <v>0</v>
      </c>
      <c r="AO1684" s="1">
        <v>0</v>
      </c>
      <c r="AP1684" s="1">
        <v>0</v>
      </c>
      <c r="AQ1684" s="14">
        <v>0</v>
      </c>
      <c r="AR1684" s="14">
        <v>0</v>
      </c>
      <c r="AS1684" s="14">
        <v>0</v>
      </c>
      <c r="AT1684" s="14">
        <v>0</v>
      </c>
      <c r="AU1684" s="14">
        <v>10</v>
      </c>
      <c r="AV1684" s="16">
        <v>0</v>
      </c>
      <c r="AW1684" s="16" t="str">
        <v/>
      </c>
      <c r="AX1684" s="10">
        <f t="shared" si="204"/>
        <v>10</v>
      </c>
      <c r="AY1684" s="10">
        <f t="shared" si="205"/>
        <v>0</v>
      </c>
      <c r="AZ1684" s="2" t="s">
        <v>119</v>
      </c>
      <c r="BA1684" s="10">
        <f t="shared" si="201"/>
        <v>0</v>
      </c>
      <c r="BB1684" s="36" t="s">
        <v>118</v>
      </c>
      <c r="BC1684" s="39" t="str">
        <f t="shared" si="198"/>
        <v/>
      </c>
      <c r="BD1684" s="16">
        <f t="shared" si="206"/>
        <v>10</v>
      </c>
      <c r="BE1684" s="10">
        <f t="shared" si="207"/>
        <v>0</v>
      </c>
      <c r="BF1684" s="12">
        <f t="shared" si="208"/>
        <v>1</v>
      </c>
      <c r="BG1684" s="12">
        <f t="shared" si="209"/>
        <v>0</v>
      </c>
      <c r="BH1684" s="9">
        <f t="shared" si="202"/>
        <v>10</v>
      </c>
      <c r="BI1684" s="39" t="str">
        <f t="shared" si="203"/>
        <v/>
      </c>
      <c r="BK1684" s="75"/>
    </row>
    <row r="1685" spans="1:63">
      <c r="A1685" s="2">
        <v>1682</v>
      </c>
      <c r="B1685" s="2">
        <v>0</v>
      </c>
      <c r="C1685" s="1">
        <v>0</v>
      </c>
      <c r="D1685" s="37" t="str">
        <v>001fw00000BwjmdAAB</v>
      </c>
      <c r="E1685" s="37" t="str">
        <v>MATA RANI TRADERS</v>
      </c>
      <c r="F1685" s="37" t="str">
        <v>PUNJAB</v>
      </c>
      <c r="G1685" s="37" t="str">
        <v>S.A.S Nagar</v>
      </c>
      <c r="H1685" s="37">
        <v>0</v>
      </c>
      <c r="I1685" s="37" t="str">
        <v>PAL CEMENT AND STEEL PVT. LTD.</v>
      </c>
      <c r="J1685" s="37" t="str">
        <v>Abhishek Wadhwa</v>
      </c>
      <c r="K1685" s="37">
        <v>0</v>
      </c>
      <c r="L1685" s="37" t="str">
        <v>C12827</v>
      </c>
      <c r="M1685" s="37" t="str">
        <v>North</v>
      </c>
      <c r="N1685" s="2">
        <v>140307</v>
      </c>
      <c r="O1685" s="2" t="str">
        <v>03COMPM2288A1Z4</v>
      </c>
      <c r="P1685" s="2">
        <v>8727842434</v>
      </c>
      <c r="Q1685" s="2" t="str">
        <v>Jan'26</v>
      </c>
      <c r="R1685" s="2">
        <v>2026</v>
      </c>
      <c r="S1685" s="1">
        <v>0</v>
      </c>
      <c r="T1685" s="2">
        <v>50</v>
      </c>
      <c r="U1685" s="1">
        <v>3.3333333333333333E-2</v>
      </c>
      <c r="V1685" s="1" t="str">
        <v>Minor</v>
      </c>
      <c r="W1685" s="1">
        <v>0</v>
      </c>
      <c r="X1685" s="1">
        <v>0</v>
      </c>
      <c r="Y1685" s="1">
        <v>0</v>
      </c>
      <c r="Z1685" s="1">
        <v>0</v>
      </c>
      <c r="AA1685" s="1">
        <v>0</v>
      </c>
      <c r="AB1685" s="1">
        <v>0</v>
      </c>
      <c r="AC1685" s="1">
        <v>0</v>
      </c>
      <c r="AD1685" s="1">
        <v>0</v>
      </c>
      <c r="AE1685" s="1">
        <v>0</v>
      </c>
      <c r="AF1685" s="1">
        <v>0</v>
      </c>
      <c r="AG1685" s="1">
        <v>0</v>
      </c>
      <c r="AH1685" s="1">
        <v>0</v>
      </c>
      <c r="AI1685" s="1">
        <v>0</v>
      </c>
      <c r="AJ1685" s="1">
        <v>0</v>
      </c>
      <c r="AK1685" s="1">
        <v>0</v>
      </c>
      <c r="AL1685" s="1">
        <v>0</v>
      </c>
      <c r="AM1685" s="1">
        <v>0</v>
      </c>
      <c r="AN1685" s="1">
        <v>0</v>
      </c>
      <c r="AO1685" s="1">
        <v>0</v>
      </c>
      <c r="AP1685" s="1">
        <v>0</v>
      </c>
      <c r="AQ1685" s="14">
        <v>0</v>
      </c>
      <c r="AR1685" s="14">
        <v>0</v>
      </c>
      <c r="AS1685" s="14">
        <v>0</v>
      </c>
      <c r="AT1685" s="14">
        <v>0</v>
      </c>
      <c r="AU1685" s="14">
        <v>5</v>
      </c>
      <c r="AV1685" s="16">
        <v>0</v>
      </c>
      <c r="AW1685" s="16" t="str">
        <v/>
      </c>
      <c r="AX1685" s="10">
        <f t="shared" si="204"/>
        <v>5</v>
      </c>
      <c r="AY1685" s="10">
        <f t="shared" si="205"/>
        <v>0</v>
      </c>
      <c r="AZ1685" s="2" t="s">
        <v>119</v>
      </c>
      <c r="BA1685" s="10">
        <f t="shared" si="201"/>
        <v>0</v>
      </c>
      <c r="BB1685" s="36" t="s">
        <v>118</v>
      </c>
      <c r="BC1685" s="39" t="str">
        <f t="shared" si="198"/>
        <v/>
      </c>
      <c r="BD1685" s="16">
        <f t="shared" si="206"/>
        <v>5</v>
      </c>
      <c r="BE1685" s="10">
        <f t="shared" si="207"/>
        <v>0</v>
      </c>
      <c r="BF1685" s="12">
        <f t="shared" si="208"/>
        <v>1</v>
      </c>
      <c r="BG1685" s="12">
        <f t="shared" si="209"/>
        <v>0</v>
      </c>
      <c r="BH1685" s="9">
        <f t="shared" si="202"/>
        <v>5</v>
      </c>
      <c r="BI1685" s="39" t="str">
        <f t="shared" si="203"/>
        <v/>
      </c>
      <c r="BK1685" s="75"/>
    </row>
    <row r="1686" spans="1:63">
      <c r="A1686" s="2">
        <v>1683</v>
      </c>
      <c r="B1686" s="2">
        <v>0</v>
      </c>
      <c r="C1686" s="1">
        <v>0</v>
      </c>
      <c r="D1686" s="37" t="str">
        <v>0015g00001f8BKhAAM</v>
      </c>
      <c r="E1686" s="37" t="str">
        <v>SINGH BUILDERS</v>
      </c>
      <c r="F1686" s="37" t="str">
        <v>PUNJAB</v>
      </c>
      <c r="G1686" s="37" t="str">
        <v>S.A.S Nagar</v>
      </c>
      <c r="H1686" s="37" t="str">
        <v>S.A.S.Nagar (Mohali)</v>
      </c>
      <c r="I1686" s="37" t="str">
        <v>PAL CEMENT AND STEEL PVT. LTD.</v>
      </c>
      <c r="J1686" s="37" t="str">
        <v>Abhishek Wadhwa</v>
      </c>
      <c r="K1686" s="37">
        <v>0</v>
      </c>
      <c r="L1686" s="37" t="str">
        <v>C12827</v>
      </c>
      <c r="M1686" s="37" t="str">
        <v>North</v>
      </c>
      <c r="N1686" s="2">
        <v>140307</v>
      </c>
      <c r="O1686" s="2" t="str">
        <v>03AFHFS4474E1Z1</v>
      </c>
      <c r="P1686" s="2">
        <v>9239234000</v>
      </c>
      <c r="Q1686" s="2" t="str">
        <v>Jan'26</v>
      </c>
      <c r="R1686" s="2">
        <v>2026</v>
      </c>
      <c r="S1686" s="1">
        <v>0</v>
      </c>
      <c r="T1686" s="2">
        <v>30</v>
      </c>
      <c r="U1686" s="1">
        <v>6.6666666666666666E-2</v>
      </c>
      <c r="V1686" s="1" t="str">
        <v>Minor</v>
      </c>
      <c r="W1686" s="1">
        <v>0</v>
      </c>
      <c r="X1686" s="1">
        <v>0</v>
      </c>
      <c r="Y1686" s="1">
        <v>0</v>
      </c>
      <c r="Z1686" s="1">
        <v>0</v>
      </c>
      <c r="AA1686" s="1">
        <v>0</v>
      </c>
      <c r="AB1686" s="1">
        <v>0</v>
      </c>
      <c r="AC1686" s="1">
        <v>0</v>
      </c>
      <c r="AD1686" s="1">
        <v>0</v>
      </c>
      <c r="AE1686" s="1">
        <v>0</v>
      </c>
      <c r="AF1686" s="1">
        <v>0</v>
      </c>
      <c r="AG1686" s="1">
        <v>0</v>
      </c>
      <c r="AH1686" s="1">
        <v>0</v>
      </c>
      <c r="AI1686" s="1">
        <v>0</v>
      </c>
      <c r="AJ1686" s="1">
        <v>0</v>
      </c>
      <c r="AK1686" s="1">
        <v>0</v>
      </c>
      <c r="AL1686" s="1">
        <v>0</v>
      </c>
      <c r="AM1686" s="1">
        <v>0</v>
      </c>
      <c r="AN1686" s="1">
        <v>0</v>
      </c>
      <c r="AO1686" s="1">
        <v>0</v>
      </c>
      <c r="AP1686" s="1">
        <v>0</v>
      </c>
      <c r="AQ1686" s="14">
        <v>0</v>
      </c>
      <c r="AR1686" s="14">
        <v>0</v>
      </c>
      <c r="AS1686" s="14">
        <v>0</v>
      </c>
      <c r="AT1686" s="14">
        <v>0</v>
      </c>
      <c r="AU1686" s="14">
        <v>6</v>
      </c>
      <c r="AV1686" s="16">
        <v>0</v>
      </c>
      <c r="AW1686" s="16" t="str">
        <v/>
      </c>
      <c r="AX1686" s="10">
        <f t="shared" si="204"/>
        <v>6</v>
      </c>
      <c r="AY1686" s="10">
        <f t="shared" si="205"/>
        <v>0</v>
      </c>
      <c r="AZ1686" s="2" t="s">
        <v>119</v>
      </c>
      <c r="BA1686" s="10">
        <f t="shared" si="201"/>
        <v>0</v>
      </c>
      <c r="BB1686" s="36" t="s">
        <v>118</v>
      </c>
      <c r="BC1686" s="39" t="str">
        <f t="shared" si="198"/>
        <v/>
      </c>
      <c r="BD1686" s="16">
        <f t="shared" si="206"/>
        <v>6</v>
      </c>
      <c r="BE1686" s="10">
        <f t="shared" si="207"/>
        <v>0</v>
      </c>
      <c r="BF1686" s="12">
        <f t="shared" si="208"/>
        <v>1</v>
      </c>
      <c r="BG1686" s="12">
        <f t="shared" si="209"/>
        <v>0</v>
      </c>
      <c r="BH1686" s="9">
        <f t="shared" si="202"/>
        <v>6</v>
      </c>
      <c r="BI1686" s="39" t="str">
        <f t="shared" si="203"/>
        <v/>
      </c>
      <c r="BK1686" s="75"/>
    </row>
    <row r="1687" spans="1:63">
      <c r="A1687" s="2">
        <v>1684</v>
      </c>
      <c r="B1687" s="2">
        <v>0</v>
      </c>
      <c r="C1687" s="1">
        <v>0</v>
      </c>
      <c r="D1687" s="37" t="str">
        <v>0015g00001eB38GAAS</v>
      </c>
      <c r="E1687" s="37" t="str">
        <v>JAGDISH TRADERS</v>
      </c>
      <c r="F1687" s="37" t="str">
        <v>CHANDIGARH</v>
      </c>
      <c r="G1687" s="37" t="str">
        <v>CHANDIGARH</v>
      </c>
      <c r="H1687" s="37" t="str">
        <v>Chandigarh</v>
      </c>
      <c r="I1687" s="37" t="str">
        <v>PAL CEMENT AND STEEL PVT. LTD.</v>
      </c>
      <c r="J1687" s="37" t="str">
        <v>Abhishek Wadhwa</v>
      </c>
      <c r="K1687" s="37">
        <v>0</v>
      </c>
      <c r="L1687" s="37" t="str">
        <v>C12827</v>
      </c>
      <c r="M1687" s="37" t="str">
        <v>North</v>
      </c>
      <c r="N1687" s="2">
        <v>160030</v>
      </c>
      <c r="O1687" s="2" t="str">
        <v>04ABGPB9730R1ZC</v>
      </c>
      <c r="P1687" s="2">
        <v>9779090009</v>
      </c>
      <c r="Q1687" s="2" t="str">
        <v>Jan'26</v>
      </c>
      <c r="R1687" s="2">
        <v>2026</v>
      </c>
      <c r="S1687" s="1">
        <v>0</v>
      </c>
      <c r="T1687" s="2">
        <v>300</v>
      </c>
      <c r="U1687" s="1">
        <v>3.3333333333333335E-3</v>
      </c>
      <c r="V1687" s="1" t="str">
        <v>Alien</v>
      </c>
      <c r="W1687" s="1">
        <v>0</v>
      </c>
      <c r="X1687" s="1">
        <v>0</v>
      </c>
      <c r="Y1687" s="1">
        <v>0</v>
      </c>
      <c r="Z1687" s="1">
        <v>0</v>
      </c>
      <c r="AA1687" s="1">
        <v>0</v>
      </c>
      <c r="AB1687" s="1">
        <v>0</v>
      </c>
      <c r="AC1687" s="1">
        <v>0</v>
      </c>
      <c r="AD1687" s="1">
        <v>0</v>
      </c>
      <c r="AE1687" s="1">
        <v>0</v>
      </c>
      <c r="AF1687" s="1">
        <v>0</v>
      </c>
      <c r="AG1687" s="1">
        <v>0</v>
      </c>
      <c r="AH1687" s="1">
        <v>0</v>
      </c>
      <c r="AI1687" s="1">
        <v>0</v>
      </c>
      <c r="AJ1687" s="1">
        <v>0</v>
      </c>
      <c r="AK1687" s="1">
        <v>0</v>
      </c>
      <c r="AL1687" s="1">
        <v>0</v>
      </c>
      <c r="AM1687" s="1">
        <v>0</v>
      </c>
      <c r="AN1687" s="1">
        <v>0</v>
      </c>
      <c r="AO1687" s="1">
        <v>0</v>
      </c>
      <c r="AP1687" s="1">
        <v>0</v>
      </c>
      <c r="AQ1687" s="14">
        <v>0</v>
      </c>
      <c r="AR1687" s="14">
        <v>0</v>
      </c>
      <c r="AS1687" s="14">
        <v>0</v>
      </c>
      <c r="AT1687" s="14">
        <v>0</v>
      </c>
      <c r="AU1687" s="14">
        <v>3</v>
      </c>
      <c r="AV1687" s="16">
        <v>0</v>
      </c>
      <c r="AW1687" s="16" t="str">
        <v/>
      </c>
      <c r="AX1687" s="10">
        <f t="shared" si="204"/>
        <v>3</v>
      </c>
      <c r="AY1687" s="10">
        <f t="shared" si="205"/>
        <v>0</v>
      </c>
      <c r="AZ1687" s="2" t="s">
        <v>119</v>
      </c>
      <c r="BA1687" s="10">
        <f t="shared" si="201"/>
        <v>0</v>
      </c>
      <c r="BB1687" s="36" t="s">
        <v>118</v>
      </c>
      <c r="BC1687" s="39" t="str">
        <f t="shared" si="198"/>
        <v/>
      </c>
      <c r="BD1687" s="16">
        <f t="shared" si="206"/>
        <v>3</v>
      </c>
      <c r="BE1687" s="10">
        <f t="shared" si="207"/>
        <v>0</v>
      </c>
      <c r="BF1687" s="12">
        <f t="shared" si="208"/>
        <v>1</v>
      </c>
      <c r="BG1687" s="12">
        <f t="shared" si="209"/>
        <v>0</v>
      </c>
      <c r="BH1687" s="9">
        <f t="shared" si="202"/>
        <v>3</v>
      </c>
      <c r="BI1687" s="39" t="str">
        <f t="shared" si="203"/>
        <v/>
      </c>
      <c r="BK1687" s="75"/>
    </row>
    <row r="1688" spans="1:63">
      <c r="A1688" s="2">
        <v>1685</v>
      </c>
      <c r="B1688" s="2">
        <v>0</v>
      </c>
      <c r="C1688" s="1">
        <v>0</v>
      </c>
      <c r="D1688" s="37" t="str">
        <v>001fw00000CrOWlAAN</v>
      </c>
      <c r="E1688" s="37" t="str">
        <v>M/S.VIJAY STEELS</v>
      </c>
      <c r="F1688" s="37" t="str">
        <v>Madhya Pradesh</v>
      </c>
      <c r="G1688" s="37" t="str">
        <v>Ashoknagar</v>
      </c>
      <c r="H1688" s="37">
        <v>0</v>
      </c>
      <c r="I1688" s="37" t="str">
        <v>SHALIKA ENTERPRISES PRIVATE LIMITED</v>
      </c>
      <c r="J1688" s="37" t="str">
        <v>Sudhir Garg</v>
      </c>
      <c r="K1688" s="37">
        <v>0</v>
      </c>
      <c r="L1688" s="37" t="str">
        <v>001fw000003s8lGAAQ</v>
      </c>
      <c r="M1688" s="37" t="str">
        <v>North</v>
      </c>
      <c r="N1688" s="2">
        <v>473333</v>
      </c>
      <c r="O1688" s="2" t="str">
        <v>23AAVPJ8648L1ZW</v>
      </c>
      <c r="P1688" s="2">
        <v>9425767940</v>
      </c>
      <c r="Q1688" s="2" t="str">
        <v>Jan'26</v>
      </c>
      <c r="R1688" s="2">
        <v>2026</v>
      </c>
      <c r="S1688" s="1">
        <v>0</v>
      </c>
      <c r="T1688" s="2">
        <v>75</v>
      </c>
      <c r="U1688" s="1">
        <v>0.36813333333333331</v>
      </c>
      <c r="V1688" s="1" t="str">
        <v>Star</v>
      </c>
      <c r="W1688" s="1">
        <v>0</v>
      </c>
      <c r="X1688" s="1">
        <v>0</v>
      </c>
      <c r="Y1688" s="1">
        <v>0</v>
      </c>
      <c r="Z1688" s="1">
        <v>0</v>
      </c>
      <c r="AA1688" s="1">
        <v>0</v>
      </c>
      <c r="AB1688" s="1">
        <v>0</v>
      </c>
      <c r="AC1688" s="1">
        <v>0</v>
      </c>
      <c r="AD1688" s="1">
        <v>0</v>
      </c>
      <c r="AE1688" s="1">
        <v>0</v>
      </c>
      <c r="AF1688" s="1">
        <v>0</v>
      </c>
      <c r="AG1688" s="1">
        <v>0</v>
      </c>
      <c r="AH1688" s="1">
        <v>0</v>
      </c>
      <c r="AI1688" s="1">
        <v>0</v>
      </c>
      <c r="AJ1688" s="1">
        <v>0</v>
      </c>
      <c r="AK1688" s="1">
        <v>0</v>
      </c>
      <c r="AL1688" s="1">
        <v>0</v>
      </c>
      <c r="AM1688" s="1">
        <v>0</v>
      </c>
      <c r="AN1688" s="1">
        <v>0</v>
      </c>
      <c r="AO1688" s="1">
        <v>0</v>
      </c>
      <c r="AP1688" s="1">
        <v>0</v>
      </c>
      <c r="AQ1688" s="14">
        <v>0</v>
      </c>
      <c r="AR1688" s="14">
        <v>0</v>
      </c>
      <c r="AS1688" s="14">
        <v>0</v>
      </c>
      <c r="AT1688" s="14">
        <v>0</v>
      </c>
      <c r="AU1688" s="14">
        <v>41</v>
      </c>
      <c r="AV1688" s="16">
        <v>41.83</v>
      </c>
      <c r="AW1688" s="16" t="str">
        <v/>
      </c>
      <c r="AX1688" s="10">
        <f t="shared" si="204"/>
        <v>82.83</v>
      </c>
      <c r="AY1688" s="10">
        <f t="shared" si="205"/>
        <v>0</v>
      </c>
      <c r="AZ1688" s="2" t="s">
        <v>119</v>
      </c>
      <c r="BA1688" s="10">
        <f t="shared" si="201"/>
        <v>0</v>
      </c>
      <c r="BB1688" s="36" t="s">
        <v>118</v>
      </c>
      <c r="BC1688" s="39" t="str">
        <f t="shared" si="198"/>
        <v/>
      </c>
      <c r="BD1688" s="16">
        <f t="shared" si="206"/>
        <v>82.83</v>
      </c>
      <c r="BE1688" s="10">
        <f t="shared" si="207"/>
        <v>0</v>
      </c>
      <c r="BF1688" s="12">
        <f t="shared" si="208"/>
        <v>1</v>
      </c>
      <c r="BG1688" s="12">
        <f t="shared" si="209"/>
        <v>0</v>
      </c>
      <c r="BH1688" s="9">
        <f t="shared" si="202"/>
        <v>82.83</v>
      </c>
      <c r="BI1688" s="39" t="str">
        <f t="shared" si="203"/>
        <v/>
      </c>
      <c r="BK1688" s="75"/>
    </row>
    <row r="1689" spans="1:63">
      <c r="A1689" s="2">
        <v>1686</v>
      </c>
      <c r="B1689" s="2">
        <v>0</v>
      </c>
      <c r="C1689" s="1">
        <v>0</v>
      </c>
      <c r="D1689" s="37" t="str">
        <v>0015g00001bcfMyAAI</v>
      </c>
      <c r="E1689" s="37" t="str">
        <v>AKASH STEELS CO.</v>
      </c>
      <c r="F1689" s="37" t="str">
        <v>HARYANA</v>
      </c>
      <c r="G1689" s="37" t="str">
        <v>GURUGRAM</v>
      </c>
      <c r="H1689" s="37" t="str">
        <v>Arjun Nagar</v>
      </c>
      <c r="I1689" s="37" t="str">
        <v>NIKUNJ UDYOG</v>
      </c>
      <c r="J1689" s="37" t="str">
        <v>Shiv Shankar Sharma</v>
      </c>
      <c r="K1689" s="37">
        <v>0</v>
      </c>
      <c r="L1689" s="37" t="str">
        <v>C12828</v>
      </c>
      <c r="M1689" s="37" t="str">
        <v>North</v>
      </c>
      <c r="N1689" s="2">
        <v>122001</v>
      </c>
      <c r="O1689" s="2" t="str">
        <v>06AEHPA2332N1ZQ</v>
      </c>
      <c r="P1689" s="2">
        <v>9310159964</v>
      </c>
      <c r="Q1689" s="2" t="str">
        <v>Jan'26</v>
      </c>
      <c r="R1689" s="2">
        <v>2026</v>
      </c>
      <c r="S1689" s="1">
        <v>0</v>
      </c>
      <c r="T1689" s="2">
        <v>80</v>
      </c>
      <c r="U1689" s="1">
        <v>4.583333333333333E-2</v>
      </c>
      <c r="V1689" s="1" t="str">
        <v>Challenger</v>
      </c>
      <c r="W1689" s="1">
        <v>0</v>
      </c>
      <c r="X1689" s="1">
        <v>0</v>
      </c>
      <c r="Y1689" s="1">
        <v>0</v>
      </c>
      <c r="Z1689" s="1">
        <v>0</v>
      </c>
      <c r="AA1689" s="1">
        <v>0</v>
      </c>
      <c r="AB1689" s="1">
        <v>0</v>
      </c>
      <c r="AC1689" s="1">
        <v>0</v>
      </c>
      <c r="AD1689" s="1">
        <v>0</v>
      </c>
      <c r="AE1689" s="1">
        <v>0</v>
      </c>
      <c r="AF1689" s="1">
        <v>0</v>
      </c>
      <c r="AG1689" s="1">
        <v>0</v>
      </c>
      <c r="AH1689" s="1">
        <v>0</v>
      </c>
      <c r="AI1689" s="1">
        <v>0</v>
      </c>
      <c r="AJ1689" s="1">
        <v>0</v>
      </c>
      <c r="AK1689" s="1">
        <v>0</v>
      </c>
      <c r="AL1689" s="1">
        <v>0</v>
      </c>
      <c r="AM1689" s="1">
        <v>0</v>
      </c>
      <c r="AN1689" s="1">
        <v>0</v>
      </c>
      <c r="AO1689" s="1">
        <v>0</v>
      </c>
      <c r="AP1689" s="1">
        <v>0</v>
      </c>
      <c r="AQ1689" s="14">
        <v>0</v>
      </c>
      <c r="AR1689" s="14">
        <v>0</v>
      </c>
      <c r="AS1689" s="14">
        <v>0</v>
      </c>
      <c r="AT1689" s="14">
        <v>0</v>
      </c>
      <c r="AU1689" s="14">
        <v>11</v>
      </c>
      <c r="AV1689" s="16">
        <v>0</v>
      </c>
      <c r="AW1689" s="16" t="str">
        <v/>
      </c>
      <c r="AX1689" s="10">
        <f t="shared" si="204"/>
        <v>11</v>
      </c>
      <c r="AY1689" s="10">
        <f t="shared" si="205"/>
        <v>0</v>
      </c>
      <c r="AZ1689" s="2" t="s">
        <v>119</v>
      </c>
      <c r="BA1689" s="10">
        <f t="shared" si="201"/>
        <v>0</v>
      </c>
      <c r="BB1689" s="36" t="s">
        <v>118</v>
      </c>
      <c r="BC1689" s="39" t="str">
        <f t="shared" si="198"/>
        <v/>
      </c>
      <c r="BD1689" s="16">
        <f t="shared" si="206"/>
        <v>11</v>
      </c>
      <c r="BE1689" s="10">
        <f t="shared" si="207"/>
        <v>0</v>
      </c>
      <c r="BF1689" s="12">
        <f t="shared" si="208"/>
        <v>1</v>
      </c>
      <c r="BG1689" s="12">
        <f t="shared" si="209"/>
        <v>0</v>
      </c>
      <c r="BH1689" s="9">
        <f t="shared" si="202"/>
        <v>11</v>
      </c>
      <c r="BI1689" s="39" t="str">
        <f t="shared" si="203"/>
        <v/>
      </c>
      <c r="BK1689" s="75"/>
    </row>
    <row r="1690" spans="1:63">
      <c r="A1690" s="2">
        <v>1687</v>
      </c>
      <c r="B1690" s="2">
        <v>0</v>
      </c>
      <c r="C1690" s="1">
        <v>0</v>
      </c>
      <c r="D1690" s="37" t="str">
        <v>001J100000JtGrDIAV</v>
      </c>
      <c r="E1690" s="37" t="str">
        <v>VIJAY SALES CORPORATION</v>
      </c>
      <c r="F1690" s="37" t="str">
        <v>HARYANA</v>
      </c>
      <c r="G1690" s="37" t="str">
        <v>GURUGRAM</v>
      </c>
      <c r="H1690" s="37" t="str">
        <v>Gurugram</v>
      </c>
      <c r="I1690" s="37" t="str">
        <v>NIKUNJ UDYOG</v>
      </c>
      <c r="J1690" s="37" t="str">
        <v>Shiv Shankar Sharma</v>
      </c>
      <c r="K1690" s="37">
        <v>0</v>
      </c>
      <c r="L1690" s="37" t="str">
        <v>C12828</v>
      </c>
      <c r="M1690" s="37" t="str">
        <v>North</v>
      </c>
      <c r="N1690" s="2">
        <v>122001</v>
      </c>
      <c r="O1690" s="2" t="str">
        <v>06COCPS4079B1ZZ</v>
      </c>
      <c r="P1690" s="2">
        <v>9717041607</v>
      </c>
      <c r="Q1690" s="2" t="str">
        <v>Jan'26</v>
      </c>
      <c r="R1690" s="2">
        <v>2026</v>
      </c>
      <c r="S1690" s="1">
        <v>0</v>
      </c>
      <c r="T1690" s="2">
        <v>70</v>
      </c>
      <c r="U1690" s="1">
        <v>2.8571428571428571E-2</v>
      </c>
      <c r="V1690" s="1" t="str">
        <v>Challenger</v>
      </c>
      <c r="W1690" s="1">
        <v>0</v>
      </c>
      <c r="X1690" s="1">
        <v>0</v>
      </c>
      <c r="Y1690" s="1">
        <v>0</v>
      </c>
      <c r="Z1690" s="1">
        <v>0</v>
      </c>
      <c r="AA1690" s="1">
        <v>0</v>
      </c>
      <c r="AB1690" s="1">
        <v>0</v>
      </c>
      <c r="AC1690" s="1">
        <v>0</v>
      </c>
      <c r="AD1690" s="1">
        <v>0</v>
      </c>
      <c r="AE1690" s="1">
        <v>0</v>
      </c>
      <c r="AF1690" s="1">
        <v>0</v>
      </c>
      <c r="AG1690" s="1">
        <v>0</v>
      </c>
      <c r="AH1690" s="1">
        <v>0</v>
      </c>
      <c r="AI1690" s="1">
        <v>0</v>
      </c>
      <c r="AJ1690" s="1">
        <v>0</v>
      </c>
      <c r="AK1690" s="1">
        <v>0</v>
      </c>
      <c r="AL1690" s="1">
        <v>0</v>
      </c>
      <c r="AM1690" s="1">
        <v>0</v>
      </c>
      <c r="AN1690" s="1">
        <v>0</v>
      </c>
      <c r="AO1690" s="1">
        <v>0</v>
      </c>
      <c r="AP1690" s="1">
        <v>0</v>
      </c>
      <c r="AQ1690" s="14">
        <v>0</v>
      </c>
      <c r="AR1690" s="14">
        <v>0</v>
      </c>
      <c r="AS1690" s="14">
        <v>0</v>
      </c>
      <c r="AT1690" s="14">
        <v>0</v>
      </c>
      <c r="AU1690" s="14">
        <v>6</v>
      </c>
      <c r="AV1690" s="16">
        <v>0</v>
      </c>
      <c r="AW1690" s="16" t="str">
        <v/>
      </c>
      <c r="AX1690" s="10">
        <f t="shared" si="204"/>
        <v>6</v>
      </c>
      <c r="AY1690" s="10">
        <f t="shared" si="205"/>
        <v>0</v>
      </c>
      <c r="AZ1690" s="2" t="s">
        <v>119</v>
      </c>
      <c r="BA1690" s="10">
        <f t="shared" si="201"/>
        <v>0</v>
      </c>
      <c r="BB1690" s="36" t="s">
        <v>118</v>
      </c>
      <c r="BC1690" s="39" t="str">
        <f t="shared" si="198"/>
        <v/>
      </c>
      <c r="BD1690" s="16">
        <f t="shared" si="206"/>
        <v>6</v>
      </c>
      <c r="BE1690" s="10">
        <f t="shared" si="207"/>
        <v>0</v>
      </c>
      <c r="BF1690" s="12">
        <f t="shared" si="208"/>
        <v>1</v>
      </c>
      <c r="BG1690" s="12">
        <f t="shared" si="209"/>
        <v>0</v>
      </c>
      <c r="BH1690" s="9">
        <f t="shared" si="202"/>
        <v>6</v>
      </c>
      <c r="BI1690" s="39" t="str">
        <f t="shared" si="203"/>
        <v/>
      </c>
      <c r="BK1690" s="75"/>
    </row>
    <row r="1691" spans="1:63">
      <c r="A1691" s="2">
        <v>1688</v>
      </c>
      <c r="B1691" s="2">
        <v>0</v>
      </c>
      <c r="C1691" s="1">
        <v>0</v>
      </c>
      <c r="D1691" s="37" t="str">
        <v>0015g00001XKYtZAAX</v>
      </c>
      <c r="E1691" s="37" t="str">
        <v>Khermai Traders</v>
      </c>
      <c r="F1691" s="37" t="str">
        <v>MADHYA PRADESH</v>
      </c>
      <c r="G1691" s="37" t="str">
        <v>JABALPUR</v>
      </c>
      <c r="H1691" s="37" t="str">
        <v>Jabalpur</v>
      </c>
      <c r="I1691" s="37" t="str">
        <v>Global Steel</v>
      </c>
      <c r="J1691" s="37" t="str">
        <v>Swapnil Dahayat</v>
      </c>
      <c r="K1691" s="37">
        <v>0</v>
      </c>
      <c r="L1691" s="37" t="str">
        <v>C13471</v>
      </c>
      <c r="M1691" s="37" t="str">
        <v>Central</v>
      </c>
      <c r="N1691" s="2">
        <v>482002</v>
      </c>
      <c r="O1691" s="2" t="str">
        <v>23AAQPU3646H1Z8</v>
      </c>
      <c r="P1691" s="2">
        <v>9425151875</v>
      </c>
      <c r="Q1691" s="2" t="str">
        <v>Jan'26</v>
      </c>
      <c r="R1691" s="2">
        <v>2026</v>
      </c>
      <c r="S1691" s="1">
        <v>0</v>
      </c>
      <c r="T1691" s="2">
        <v>100</v>
      </c>
      <c r="U1691" s="1">
        <v>6.6666666666666662E-3</v>
      </c>
      <c r="V1691" s="1" t="str">
        <v>Challenger</v>
      </c>
      <c r="W1691" s="1">
        <v>0</v>
      </c>
      <c r="X1691" s="1">
        <v>0</v>
      </c>
      <c r="Y1691" s="1">
        <v>0</v>
      </c>
      <c r="Z1691" s="1">
        <v>0</v>
      </c>
      <c r="AA1691" s="1">
        <v>0</v>
      </c>
      <c r="AB1691" s="1">
        <v>0</v>
      </c>
      <c r="AC1691" s="1">
        <v>0</v>
      </c>
      <c r="AD1691" s="1">
        <v>0</v>
      </c>
      <c r="AE1691" s="1">
        <v>0</v>
      </c>
      <c r="AF1691" s="1">
        <v>0</v>
      </c>
      <c r="AG1691" s="1">
        <v>0</v>
      </c>
      <c r="AH1691" s="1">
        <v>0</v>
      </c>
      <c r="AI1691" s="1">
        <v>0</v>
      </c>
      <c r="AJ1691" s="1">
        <v>0</v>
      </c>
      <c r="AK1691" s="1">
        <v>0</v>
      </c>
      <c r="AL1691" s="1">
        <v>0</v>
      </c>
      <c r="AM1691" s="1">
        <v>0</v>
      </c>
      <c r="AN1691" s="1">
        <v>0</v>
      </c>
      <c r="AO1691" s="1">
        <v>0</v>
      </c>
      <c r="AP1691" s="1">
        <v>0</v>
      </c>
      <c r="AQ1691" s="14">
        <v>0</v>
      </c>
      <c r="AR1691" s="14">
        <v>0</v>
      </c>
      <c r="AS1691" s="14">
        <v>0</v>
      </c>
      <c r="AT1691" s="14">
        <v>0</v>
      </c>
      <c r="AU1691" s="14">
        <v>2</v>
      </c>
      <c r="AV1691" s="16">
        <v>0</v>
      </c>
      <c r="AW1691" s="16" t="str">
        <v/>
      </c>
      <c r="AX1691" s="10">
        <f t="shared" si="204"/>
        <v>2</v>
      </c>
      <c r="AY1691" s="10">
        <f t="shared" si="205"/>
        <v>0</v>
      </c>
      <c r="AZ1691" s="2" t="s">
        <v>119</v>
      </c>
      <c r="BA1691" s="10">
        <f t="shared" si="201"/>
        <v>0</v>
      </c>
      <c r="BB1691" s="36" t="s">
        <v>118</v>
      </c>
      <c r="BC1691" s="39" t="str">
        <f t="shared" si="198"/>
        <v/>
      </c>
      <c r="BD1691" s="16">
        <f t="shared" si="206"/>
        <v>2</v>
      </c>
      <c r="BE1691" s="10">
        <f t="shared" si="207"/>
        <v>0</v>
      </c>
      <c r="BF1691" s="12">
        <f t="shared" si="208"/>
        <v>1</v>
      </c>
      <c r="BG1691" s="12">
        <f t="shared" si="209"/>
        <v>0</v>
      </c>
      <c r="BH1691" s="9">
        <f t="shared" si="202"/>
        <v>2</v>
      </c>
      <c r="BI1691" s="39" t="str">
        <f t="shared" si="203"/>
        <v/>
      </c>
      <c r="BK1691" s="75"/>
    </row>
    <row r="1692" spans="1:63">
      <c r="A1692" s="2">
        <v>1689</v>
      </c>
      <c r="B1692" s="2">
        <v>0</v>
      </c>
      <c r="C1692" s="1">
        <v>0</v>
      </c>
      <c r="D1692" s="37" t="str">
        <v>0015g00001UBHjsAAH</v>
      </c>
      <c r="E1692" s="37" t="str">
        <v>OM Builders</v>
      </c>
      <c r="F1692" s="37" t="str">
        <v>HARYANA</v>
      </c>
      <c r="G1692" s="37" t="str">
        <v>GURUGRAM</v>
      </c>
      <c r="H1692" s="37">
        <v>0</v>
      </c>
      <c r="I1692" s="37" t="str">
        <v>NIKUNJ UDYOG</v>
      </c>
      <c r="J1692" s="37" t="str">
        <v>Shiv Shankar Sharma</v>
      </c>
      <c r="K1692" s="37">
        <v>0</v>
      </c>
      <c r="L1692" s="37" t="str">
        <v>C12828</v>
      </c>
      <c r="M1692" s="37" t="str">
        <v>North</v>
      </c>
      <c r="N1692" s="2">
        <v>122017</v>
      </c>
      <c r="O1692" s="2">
        <v>0</v>
      </c>
      <c r="P1692" s="2">
        <v>9999665444</v>
      </c>
      <c r="Q1692" s="2" t="str">
        <v>Jan'26</v>
      </c>
      <c r="R1692" s="2">
        <v>2026</v>
      </c>
      <c r="S1692" s="1">
        <v>0</v>
      </c>
      <c r="T1692" s="2" t="str">
        <v/>
      </c>
      <c r="U1692" s="1">
        <v>0</v>
      </c>
      <c r="V1692" s="1" t="str">
        <v>Potential Not updated</v>
      </c>
      <c r="W1692" s="1">
        <v>0</v>
      </c>
      <c r="X1692" s="1">
        <v>0</v>
      </c>
      <c r="Y1692" s="1">
        <v>0</v>
      </c>
      <c r="Z1692" s="1">
        <v>0</v>
      </c>
      <c r="AA1692" s="1">
        <v>0</v>
      </c>
      <c r="AB1692" s="1">
        <v>0</v>
      </c>
      <c r="AC1692" s="1">
        <v>0</v>
      </c>
      <c r="AD1692" s="1">
        <v>0</v>
      </c>
      <c r="AE1692" s="1">
        <v>0</v>
      </c>
      <c r="AF1692" s="1">
        <v>0</v>
      </c>
      <c r="AG1692" s="1">
        <v>0</v>
      </c>
      <c r="AH1692" s="1">
        <v>0</v>
      </c>
      <c r="AI1692" s="1">
        <v>0</v>
      </c>
      <c r="AJ1692" s="1">
        <v>0</v>
      </c>
      <c r="AK1692" s="1">
        <v>0</v>
      </c>
      <c r="AL1692" s="1">
        <v>0</v>
      </c>
      <c r="AM1692" s="1">
        <v>0</v>
      </c>
      <c r="AN1692" s="1">
        <v>0</v>
      </c>
      <c r="AO1692" s="1">
        <v>0</v>
      </c>
      <c r="AP1692" s="1">
        <v>0</v>
      </c>
      <c r="AQ1692" s="14">
        <v>0</v>
      </c>
      <c r="AR1692" s="14">
        <v>0</v>
      </c>
      <c r="AS1692" s="14">
        <v>0</v>
      </c>
      <c r="AT1692" s="14">
        <v>0</v>
      </c>
      <c r="AU1692" s="14">
        <v>18</v>
      </c>
      <c r="AV1692" s="16">
        <v>0</v>
      </c>
      <c r="AW1692" s="16" t="str">
        <v/>
      </c>
      <c r="AX1692" s="10">
        <f t="shared" si="204"/>
        <v>18</v>
      </c>
      <c r="AY1692" s="10">
        <f t="shared" si="205"/>
        <v>0</v>
      </c>
      <c r="AZ1692" s="2" t="s">
        <v>119</v>
      </c>
      <c r="BA1692" s="10">
        <f t="shared" si="201"/>
        <v>0</v>
      </c>
      <c r="BB1692" s="36" t="s">
        <v>118</v>
      </c>
      <c r="BC1692" s="39" t="str">
        <f t="shared" si="198"/>
        <v/>
      </c>
      <c r="BD1692" s="16">
        <f t="shared" si="206"/>
        <v>18</v>
      </c>
      <c r="BE1692" s="10">
        <f t="shared" si="207"/>
        <v>0</v>
      </c>
      <c r="BF1692" s="12">
        <f t="shared" si="208"/>
        <v>1</v>
      </c>
      <c r="BG1692" s="12">
        <f t="shared" si="209"/>
        <v>0</v>
      </c>
      <c r="BH1692" s="9">
        <f t="shared" si="202"/>
        <v>18</v>
      </c>
      <c r="BI1692" s="39" t="str">
        <f t="shared" si="203"/>
        <v/>
      </c>
      <c r="BK1692" s="75"/>
    </row>
    <row r="1693" spans="1:63">
      <c r="A1693" s="2">
        <v>1690</v>
      </c>
      <c r="B1693" s="2">
        <v>0</v>
      </c>
      <c r="C1693" s="1">
        <v>0</v>
      </c>
      <c r="D1693" s="37" t="str">
        <v>001fw00000J1CqcAAF</v>
      </c>
      <c r="E1693" s="37" t="str">
        <v>NARULA STEEL TRADERS</v>
      </c>
      <c r="F1693" s="37" t="str">
        <v>HARYANA</v>
      </c>
      <c r="G1693" s="37" t="str">
        <v>KARNAL</v>
      </c>
      <c r="H1693" s="37">
        <v>0</v>
      </c>
      <c r="I1693" s="37" t="str">
        <v>RAMDOOT UDHYOG PRIVATE LIMITED</v>
      </c>
      <c r="J1693" s="37" t="str">
        <v>Naseem Makkar</v>
      </c>
      <c r="K1693" s="37">
        <v>0</v>
      </c>
      <c r="L1693" s="37" t="str">
        <v>C13168</v>
      </c>
      <c r="M1693" s="37" t="str">
        <v>North</v>
      </c>
      <c r="N1693" s="2">
        <v>132001</v>
      </c>
      <c r="O1693" s="2" t="str">
        <v>06AAJPN5890Q1ZS</v>
      </c>
      <c r="P1693" s="2">
        <v>7266982000</v>
      </c>
      <c r="Q1693" s="2" t="str">
        <v>Jan'26</v>
      </c>
      <c r="R1693" s="2">
        <v>2026</v>
      </c>
      <c r="S1693" s="1">
        <v>0</v>
      </c>
      <c r="T1693" s="2" t="str">
        <v/>
      </c>
      <c r="U1693" s="1">
        <v>0</v>
      </c>
      <c r="V1693" s="1" t="str">
        <v>Potential Not updated</v>
      </c>
      <c r="W1693" s="1">
        <v>0</v>
      </c>
      <c r="X1693" s="1">
        <v>0</v>
      </c>
      <c r="Y1693" s="1">
        <v>0</v>
      </c>
      <c r="Z1693" s="1">
        <v>0</v>
      </c>
      <c r="AA1693" s="1">
        <v>0</v>
      </c>
      <c r="AB1693" s="1">
        <v>0</v>
      </c>
      <c r="AC1693" s="1">
        <v>0</v>
      </c>
      <c r="AD1693" s="1">
        <v>0</v>
      </c>
      <c r="AE1693" s="1">
        <v>0</v>
      </c>
      <c r="AF1693" s="1">
        <v>0</v>
      </c>
      <c r="AG1693" s="1">
        <v>0</v>
      </c>
      <c r="AH1693" s="1">
        <v>0</v>
      </c>
      <c r="AI1693" s="1">
        <v>0</v>
      </c>
      <c r="AJ1693" s="1">
        <v>0</v>
      </c>
      <c r="AK1693" s="1">
        <v>0</v>
      </c>
      <c r="AL1693" s="1">
        <v>0</v>
      </c>
      <c r="AM1693" s="1">
        <v>0</v>
      </c>
      <c r="AN1693" s="1">
        <v>0</v>
      </c>
      <c r="AO1693" s="1">
        <v>0</v>
      </c>
      <c r="AP1693" s="1">
        <v>0</v>
      </c>
      <c r="AQ1693" s="14">
        <v>0</v>
      </c>
      <c r="AR1693" s="14">
        <v>0</v>
      </c>
      <c r="AS1693" s="14">
        <v>0</v>
      </c>
      <c r="AT1693" s="14">
        <v>0</v>
      </c>
      <c r="AU1693" s="14">
        <v>12</v>
      </c>
      <c r="AV1693" s="16">
        <v>0</v>
      </c>
      <c r="AW1693" s="16" t="str">
        <v/>
      </c>
      <c r="AX1693" s="10">
        <f t="shared" si="204"/>
        <v>12</v>
      </c>
      <c r="AY1693" s="10">
        <f t="shared" si="205"/>
        <v>0</v>
      </c>
      <c r="AZ1693" s="2" t="s">
        <v>119</v>
      </c>
      <c r="BA1693" s="10">
        <f t="shared" si="201"/>
        <v>0</v>
      </c>
      <c r="BB1693" s="36" t="s">
        <v>118</v>
      </c>
      <c r="BC1693" s="39" t="str">
        <f t="shared" si="198"/>
        <v/>
      </c>
      <c r="BD1693" s="16">
        <f t="shared" si="206"/>
        <v>12</v>
      </c>
      <c r="BE1693" s="10">
        <f t="shared" si="207"/>
        <v>0</v>
      </c>
      <c r="BF1693" s="12">
        <f t="shared" si="208"/>
        <v>1</v>
      </c>
      <c r="BG1693" s="12">
        <f t="shared" si="209"/>
        <v>0</v>
      </c>
      <c r="BH1693" s="9">
        <f t="shared" si="202"/>
        <v>12</v>
      </c>
      <c r="BI1693" s="39" t="str">
        <f t="shared" si="203"/>
        <v/>
      </c>
      <c r="BK1693" s="75"/>
    </row>
    <row r="1694" spans="1:63">
      <c r="A1694" s="2">
        <v>1691</v>
      </c>
      <c r="B1694" s="2">
        <v>0</v>
      </c>
      <c r="C1694" s="1">
        <v>0</v>
      </c>
      <c r="D1694" s="37" t="str">
        <v>001J1000002jlAEIAY</v>
      </c>
      <c r="E1694" s="37" t="str">
        <v>MAHAVEER SALES CORPORATION</v>
      </c>
      <c r="F1694" s="37" t="str">
        <v>RAJASTHAN</v>
      </c>
      <c r="G1694" s="37" t="str">
        <v>JAIPUR</v>
      </c>
      <c r="H1694" s="37" t="str">
        <v>Jaipur</v>
      </c>
      <c r="I1694" s="37" t="str">
        <v>J P ALLOYS</v>
      </c>
      <c r="J1694" s="37" t="str">
        <v>Amit Kumar Sharma</v>
      </c>
      <c r="K1694" s="37">
        <v>0</v>
      </c>
      <c r="L1694" s="37" t="str">
        <v>C13188</v>
      </c>
      <c r="M1694" s="37" t="str">
        <v>North</v>
      </c>
      <c r="N1694" s="2">
        <v>302031</v>
      </c>
      <c r="O1694" s="2" t="str">
        <v>08ASFPJ5478E1ZK</v>
      </c>
      <c r="P1694" s="2">
        <v>9460865696</v>
      </c>
      <c r="Q1694" s="2" t="str">
        <v>Jan'26</v>
      </c>
      <c r="R1694" s="2">
        <v>2026</v>
      </c>
      <c r="S1694" s="1">
        <v>0</v>
      </c>
      <c r="T1694" s="2">
        <v>120</v>
      </c>
      <c r="U1694" s="1">
        <v>5.5555555555555559E-2</v>
      </c>
      <c r="V1694" s="1" t="str">
        <v>Challenger</v>
      </c>
      <c r="W1694" s="1">
        <v>0</v>
      </c>
      <c r="X1694" s="1">
        <v>0</v>
      </c>
      <c r="Y1694" s="1">
        <v>0</v>
      </c>
      <c r="Z1694" s="1">
        <v>0</v>
      </c>
      <c r="AA1694" s="1">
        <v>0</v>
      </c>
      <c r="AB1694" s="1">
        <v>0</v>
      </c>
      <c r="AC1694" s="1">
        <v>0</v>
      </c>
      <c r="AD1694" s="1">
        <v>0</v>
      </c>
      <c r="AE1694" s="1">
        <v>0</v>
      </c>
      <c r="AF1694" s="1">
        <v>0</v>
      </c>
      <c r="AG1694" s="1">
        <v>0</v>
      </c>
      <c r="AH1694" s="1">
        <v>0</v>
      </c>
      <c r="AI1694" s="1">
        <v>0</v>
      </c>
      <c r="AJ1694" s="1">
        <v>0</v>
      </c>
      <c r="AK1694" s="1">
        <v>0</v>
      </c>
      <c r="AL1694" s="1">
        <v>0</v>
      </c>
      <c r="AM1694" s="1">
        <v>0</v>
      </c>
      <c r="AN1694" s="1">
        <v>0</v>
      </c>
      <c r="AO1694" s="1">
        <v>0</v>
      </c>
      <c r="AP1694" s="1">
        <v>0</v>
      </c>
      <c r="AQ1694" s="14">
        <v>0</v>
      </c>
      <c r="AR1694" s="14">
        <v>0</v>
      </c>
      <c r="AS1694" s="14">
        <v>0</v>
      </c>
      <c r="AT1694" s="14">
        <v>0</v>
      </c>
      <c r="AU1694" s="14">
        <v>20</v>
      </c>
      <c r="AV1694" s="16">
        <v>0</v>
      </c>
      <c r="AW1694" s="16" t="str">
        <v/>
      </c>
      <c r="AX1694" s="10">
        <f t="shared" si="204"/>
        <v>20</v>
      </c>
      <c r="AY1694" s="10">
        <f t="shared" si="205"/>
        <v>0</v>
      </c>
      <c r="AZ1694" s="2" t="s">
        <v>119</v>
      </c>
      <c r="BA1694" s="10">
        <f t="shared" si="201"/>
        <v>0</v>
      </c>
      <c r="BB1694" s="36" t="s">
        <v>118</v>
      </c>
      <c r="BC1694" s="39" t="str">
        <f t="shared" si="198"/>
        <v/>
      </c>
      <c r="BD1694" s="16">
        <f t="shared" si="206"/>
        <v>20</v>
      </c>
      <c r="BE1694" s="10">
        <f t="shared" si="207"/>
        <v>0</v>
      </c>
      <c r="BF1694" s="12">
        <f t="shared" si="208"/>
        <v>1</v>
      </c>
      <c r="BG1694" s="12">
        <f t="shared" si="209"/>
        <v>0</v>
      </c>
      <c r="BH1694" s="9">
        <f t="shared" si="202"/>
        <v>20</v>
      </c>
      <c r="BI1694" s="39" t="str">
        <f t="shared" si="203"/>
        <v/>
      </c>
      <c r="BK1694" s="75"/>
    </row>
    <row r="1695" spans="1:63">
      <c r="A1695" s="2">
        <v>1692</v>
      </c>
      <c r="B1695" s="2">
        <v>0</v>
      </c>
      <c r="C1695" s="1">
        <v>0</v>
      </c>
      <c r="D1695" s="37" t="str">
        <v>001fw00000J2QJdAAN</v>
      </c>
      <c r="E1695" s="37" t="str">
        <v>RAMA NAND OM PARKASH</v>
      </c>
      <c r="F1695" s="37" t="str">
        <v>HARYANA</v>
      </c>
      <c r="G1695" s="37" t="str">
        <v>CHARKI DADRI</v>
      </c>
      <c r="H1695" s="37">
        <v>0</v>
      </c>
      <c r="I1695" s="37" t="str">
        <v>PAL CEMENT AND STEEL PVT. LTD.</v>
      </c>
      <c r="J1695" s="37" t="str">
        <v>Dinesh Kumar</v>
      </c>
      <c r="K1695" s="37">
        <v>0</v>
      </c>
      <c r="L1695" s="37" t="str">
        <v>C12827</v>
      </c>
      <c r="M1695" s="37" t="str">
        <v>North</v>
      </c>
      <c r="N1695" s="2">
        <v>127306</v>
      </c>
      <c r="O1695" s="2" t="str">
        <v>06ADBPG0624N1ZT</v>
      </c>
      <c r="P1695" s="2">
        <v>9812032005</v>
      </c>
      <c r="Q1695" s="2" t="str">
        <v>Jan'26</v>
      </c>
      <c r="R1695" s="2">
        <v>2026</v>
      </c>
      <c r="S1695" s="1">
        <v>0</v>
      </c>
      <c r="T1695" s="2" t="str">
        <v/>
      </c>
      <c r="U1695" s="1">
        <v>0</v>
      </c>
      <c r="V1695" s="1" t="str">
        <v>Potential Not updated</v>
      </c>
      <c r="W1695" s="1">
        <v>0</v>
      </c>
      <c r="X1695" s="1">
        <v>0</v>
      </c>
      <c r="Y1695" s="1">
        <v>0</v>
      </c>
      <c r="Z1695" s="1">
        <v>0</v>
      </c>
      <c r="AA1695" s="1">
        <v>0</v>
      </c>
      <c r="AB1695" s="1">
        <v>0</v>
      </c>
      <c r="AC1695" s="1">
        <v>0</v>
      </c>
      <c r="AD1695" s="1">
        <v>0</v>
      </c>
      <c r="AE1695" s="1">
        <v>0</v>
      </c>
      <c r="AF1695" s="1">
        <v>0</v>
      </c>
      <c r="AG1695" s="1">
        <v>0</v>
      </c>
      <c r="AH1695" s="1">
        <v>0</v>
      </c>
      <c r="AI1695" s="1">
        <v>0</v>
      </c>
      <c r="AJ1695" s="1">
        <v>0</v>
      </c>
      <c r="AK1695" s="1">
        <v>0</v>
      </c>
      <c r="AL1695" s="1">
        <v>0</v>
      </c>
      <c r="AM1695" s="1">
        <v>0</v>
      </c>
      <c r="AN1695" s="1">
        <v>0</v>
      </c>
      <c r="AO1695" s="1">
        <v>0</v>
      </c>
      <c r="AP1695" s="1">
        <v>0</v>
      </c>
      <c r="AQ1695" s="14">
        <v>0</v>
      </c>
      <c r="AR1695" s="14">
        <v>0</v>
      </c>
      <c r="AS1695" s="14">
        <v>0</v>
      </c>
      <c r="AT1695" s="14">
        <v>0</v>
      </c>
      <c r="AU1695" s="14">
        <v>15</v>
      </c>
      <c r="AV1695" s="16">
        <v>24.06</v>
      </c>
      <c r="AW1695" s="16">
        <v>12</v>
      </c>
      <c r="AX1695" s="10">
        <f t="shared" si="204"/>
        <v>51.06</v>
      </c>
      <c r="AY1695" s="10">
        <f t="shared" si="205"/>
        <v>0</v>
      </c>
      <c r="AZ1695" s="2" t="s">
        <v>119</v>
      </c>
      <c r="BA1695" s="10">
        <f t="shared" si="201"/>
        <v>0</v>
      </c>
      <c r="BB1695" s="36" t="s">
        <v>118</v>
      </c>
      <c r="BC1695" s="39" t="str">
        <f t="shared" si="198"/>
        <v/>
      </c>
      <c r="BD1695" s="16">
        <f t="shared" si="206"/>
        <v>51.06</v>
      </c>
      <c r="BE1695" s="10">
        <f t="shared" si="207"/>
        <v>0</v>
      </c>
      <c r="BF1695" s="12">
        <f t="shared" si="208"/>
        <v>1</v>
      </c>
      <c r="BG1695" s="12">
        <f t="shared" si="209"/>
        <v>0</v>
      </c>
      <c r="BH1695" s="9">
        <f t="shared" si="202"/>
        <v>51.06</v>
      </c>
      <c r="BI1695" s="39" t="str">
        <f t="shared" si="203"/>
        <v/>
      </c>
      <c r="BK1695" s="75"/>
    </row>
    <row r="1696" spans="1:63">
      <c r="A1696" s="2">
        <v>1693</v>
      </c>
      <c r="B1696" s="2">
        <v>0</v>
      </c>
      <c r="C1696" s="1">
        <v>0</v>
      </c>
      <c r="D1696" s="37" t="str">
        <v>0015g00001bcCjOAAU</v>
      </c>
      <c r="E1696" s="37" t="str">
        <v>K J STEEL</v>
      </c>
      <c r="F1696" s="37" t="str">
        <v>DELHI</v>
      </c>
      <c r="G1696" s="37" t="str">
        <v>SOUTH</v>
      </c>
      <c r="H1696" s="37" t="str">
        <v>Khanpur</v>
      </c>
      <c r="I1696" s="37" t="str">
        <v>MAHENDRA STEELS</v>
      </c>
      <c r="J1696" s="37" t="str">
        <v>Aman kumar</v>
      </c>
      <c r="K1696" s="37">
        <v>0</v>
      </c>
      <c r="L1696" s="37" t="str">
        <v>C12832</v>
      </c>
      <c r="M1696" s="37" t="str">
        <v>North</v>
      </c>
      <c r="N1696" s="2">
        <v>110062</v>
      </c>
      <c r="O1696" s="2" t="str">
        <v>07adfpl3147d1zv</v>
      </c>
      <c r="P1696" s="2">
        <v>9818340536</v>
      </c>
      <c r="Q1696" s="2" t="str">
        <v>Jan'26</v>
      </c>
      <c r="R1696" s="2">
        <v>2026</v>
      </c>
      <c r="S1696" s="1">
        <v>0</v>
      </c>
      <c r="T1696" s="2">
        <v>80</v>
      </c>
      <c r="U1696" s="1">
        <v>1.6666666666666666E-2</v>
      </c>
      <c r="V1696" s="1" t="str">
        <v>Challenger</v>
      </c>
      <c r="W1696" s="1">
        <v>0</v>
      </c>
      <c r="X1696" s="1">
        <v>0</v>
      </c>
      <c r="Y1696" s="1">
        <v>0</v>
      </c>
      <c r="Z1696" s="1">
        <v>0</v>
      </c>
      <c r="AA1696" s="1">
        <v>0</v>
      </c>
      <c r="AB1696" s="1">
        <v>0</v>
      </c>
      <c r="AC1696" s="1">
        <v>0</v>
      </c>
      <c r="AD1696" s="1">
        <v>0</v>
      </c>
      <c r="AE1696" s="1">
        <v>0</v>
      </c>
      <c r="AF1696" s="1">
        <v>0</v>
      </c>
      <c r="AG1696" s="1">
        <v>0</v>
      </c>
      <c r="AH1696" s="1">
        <v>0</v>
      </c>
      <c r="AI1696" s="1">
        <v>0</v>
      </c>
      <c r="AJ1696" s="1">
        <v>0</v>
      </c>
      <c r="AK1696" s="1">
        <v>0</v>
      </c>
      <c r="AL1696" s="1">
        <v>0</v>
      </c>
      <c r="AM1696" s="1">
        <v>0</v>
      </c>
      <c r="AN1696" s="1">
        <v>0</v>
      </c>
      <c r="AO1696" s="1">
        <v>0</v>
      </c>
      <c r="AP1696" s="1">
        <v>0</v>
      </c>
      <c r="AQ1696" s="14">
        <v>0</v>
      </c>
      <c r="AR1696" s="14">
        <v>0</v>
      </c>
      <c r="AS1696" s="14">
        <v>0</v>
      </c>
      <c r="AT1696" s="14">
        <v>0</v>
      </c>
      <c r="AU1696" s="14">
        <v>4</v>
      </c>
      <c r="AV1696" s="16">
        <v>0</v>
      </c>
      <c r="AW1696" s="16">
        <v>3</v>
      </c>
      <c r="AX1696" s="10">
        <f t="shared" si="204"/>
        <v>7</v>
      </c>
      <c r="AY1696" s="10">
        <f t="shared" si="205"/>
        <v>0</v>
      </c>
      <c r="AZ1696" s="2" t="s">
        <v>119</v>
      </c>
      <c r="BA1696" s="10">
        <f t="shared" si="201"/>
        <v>0</v>
      </c>
      <c r="BB1696" s="36" t="s">
        <v>118</v>
      </c>
      <c r="BC1696" s="39" t="str">
        <f t="shared" si="198"/>
        <v/>
      </c>
      <c r="BD1696" s="16">
        <f t="shared" si="206"/>
        <v>7</v>
      </c>
      <c r="BE1696" s="10">
        <f t="shared" si="207"/>
        <v>0</v>
      </c>
      <c r="BF1696" s="12">
        <f t="shared" si="208"/>
        <v>1</v>
      </c>
      <c r="BG1696" s="12">
        <f t="shared" si="209"/>
        <v>0</v>
      </c>
      <c r="BH1696" s="9">
        <f t="shared" si="202"/>
        <v>7</v>
      </c>
      <c r="BI1696" s="39" t="str">
        <f t="shared" si="203"/>
        <v/>
      </c>
      <c r="BK1696" s="75"/>
    </row>
    <row r="1697" spans="1:63">
      <c r="A1697" s="2">
        <v>1694</v>
      </c>
      <c r="B1697" s="2">
        <v>0</v>
      </c>
      <c r="C1697" s="1">
        <v>0</v>
      </c>
      <c r="D1697" s="37" t="str">
        <v>001J1000007ofQ9IAI</v>
      </c>
      <c r="E1697" s="37" t="str">
        <v>BIHARI JI BUILDING MATERIAL</v>
      </c>
      <c r="F1697" s="37" t="str">
        <v>UTTAR PRADESH</v>
      </c>
      <c r="G1697" s="37" t="str">
        <v>AGRA</v>
      </c>
      <c r="H1697" s="37">
        <v>0</v>
      </c>
      <c r="I1697" s="37" t="str">
        <v>DINESH STEEL PRIVATE LIMITED</v>
      </c>
      <c r="J1697" s="37" t="str">
        <v>Pankaj Garg</v>
      </c>
      <c r="K1697" s="37">
        <v>0</v>
      </c>
      <c r="L1697" s="37" t="str">
        <v>C12820</v>
      </c>
      <c r="M1697" s="37" t="str">
        <v>North</v>
      </c>
      <c r="N1697" s="2">
        <v>282001</v>
      </c>
      <c r="O1697" s="2" t="str">
        <v>09ADSPF8162B1ZF</v>
      </c>
      <c r="P1697" s="2">
        <v>9058222972</v>
      </c>
      <c r="Q1697" s="2" t="str">
        <v>Jan'26</v>
      </c>
      <c r="R1697" s="2">
        <v>2026</v>
      </c>
      <c r="S1697" s="1">
        <v>0</v>
      </c>
      <c r="T1697" s="2" t="str">
        <v/>
      </c>
      <c r="U1697" s="1">
        <v>0</v>
      </c>
      <c r="V1697" s="1" t="str">
        <v>Potential Not updated</v>
      </c>
      <c r="W1697" s="1">
        <v>0</v>
      </c>
      <c r="X1697" s="1">
        <v>0</v>
      </c>
      <c r="Y1697" s="1">
        <v>0</v>
      </c>
      <c r="Z1697" s="1">
        <v>0</v>
      </c>
      <c r="AA1697" s="1">
        <v>0</v>
      </c>
      <c r="AB1697" s="1">
        <v>0</v>
      </c>
      <c r="AC1697" s="1">
        <v>0</v>
      </c>
      <c r="AD1697" s="1">
        <v>0</v>
      </c>
      <c r="AE1697" s="1">
        <v>0</v>
      </c>
      <c r="AF1697" s="1">
        <v>0</v>
      </c>
      <c r="AG1697" s="1">
        <v>0</v>
      </c>
      <c r="AH1697" s="1">
        <v>0</v>
      </c>
      <c r="AI1697" s="1">
        <v>0</v>
      </c>
      <c r="AJ1697" s="1">
        <v>0</v>
      </c>
      <c r="AK1697" s="1">
        <v>0</v>
      </c>
      <c r="AL1697" s="1">
        <v>0</v>
      </c>
      <c r="AM1697" s="1">
        <v>0</v>
      </c>
      <c r="AN1697" s="1">
        <v>0</v>
      </c>
      <c r="AO1697" s="1">
        <v>0</v>
      </c>
      <c r="AP1697" s="1">
        <v>0</v>
      </c>
      <c r="AQ1697" s="14">
        <v>0</v>
      </c>
      <c r="AR1697" s="14">
        <v>0</v>
      </c>
      <c r="AS1697" s="14">
        <v>0</v>
      </c>
      <c r="AT1697" s="14">
        <v>0</v>
      </c>
      <c r="AU1697" s="14">
        <v>3</v>
      </c>
      <c r="AV1697" s="16">
        <v>5</v>
      </c>
      <c r="AW1697" s="16" t="str">
        <v/>
      </c>
      <c r="AX1697" s="10">
        <f t="shared" si="204"/>
        <v>8</v>
      </c>
      <c r="AY1697" s="10">
        <f t="shared" si="205"/>
        <v>0</v>
      </c>
      <c r="AZ1697" s="2" t="s">
        <v>119</v>
      </c>
      <c r="BA1697" s="10">
        <f t="shared" si="201"/>
        <v>0</v>
      </c>
      <c r="BB1697" s="36" t="s">
        <v>118</v>
      </c>
      <c r="BC1697" s="39" t="str">
        <f t="shared" si="198"/>
        <v/>
      </c>
      <c r="BD1697" s="16">
        <f t="shared" si="206"/>
        <v>8</v>
      </c>
      <c r="BE1697" s="10">
        <f t="shared" si="207"/>
        <v>0</v>
      </c>
      <c r="BF1697" s="12">
        <f t="shared" si="208"/>
        <v>1</v>
      </c>
      <c r="BG1697" s="12">
        <f t="shared" si="209"/>
        <v>0</v>
      </c>
      <c r="BH1697" s="9">
        <f t="shared" si="202"/>
        <v>8</v>
      </c>
      <c r="BI1697" s="39" t="str">
        <f t="shared" si="203"/>
        <v/>
      </c>
      <c r="BK1697" s="75"/>
    </row>
    <row r="1698" spans="1:63">
      <c r="A1698" s="2">
        <v>1695</v>
      </c>
      <c r="B1698" s="2">
        <v>0</v>
      </c>
      <c r="C1698" s="1">
        <v>0</v>
      </c>
      <c r="D1698" s="37" t="str">
        <v>001fw00000ChYp9AAF</v>
      </c>
      <c r="E1698" s="37" t="str">
        <v>M/S AGRAWAL  TRADERS</v>
      </c>
      <c r="F1698" s="37" t="str">
        <v>UTTAR PRADESH</v>
      </c>
      <c r="G1698" s="37" t="str">
        <v>HATHRAS</v>
      </c>
      <c r="H1698" s="37">
        <v>0</v>
      </c>
      <c r="I1698" s="37" t="str">
        <v>DINESH STEEL PRIVATE LIMITED</v>
      </c>
      <c r="J1698" s="37" t="str">
        <v>Pankaj Garg</v>
      </c>
      <c r="K1698" s="37">
        <v>0</v>
      </c>
      <c r="L1698" s="37" t="str">
        <v>C12820</v>
      </c>
      <c r="M1698" s="37" t="str">
        <v>North</v>
      </c>
      <c r="N1698" s="2">
        <v>281302</v>
      </c>
      <c r="O1698" s="2" t="str">
        <v>09AOSPA4533Q1ZB</v>
      </c>
      <c r="P1698" s="2">
        <v>9536595935</v>
      </c>
      <c r="Q1698" s="2" t="str">
        <v>Jan'26</v>
      </c>
      <c r="R1698" s="2">
        <v>2026</v>
      </c>
      <c r="S1698" s="1">
        <v>0</v>
      </c>
      <c r="T1698" s="2">
        <v>50</v>
      </c>
      <c r="U1698" s="1">
        <v>1.3333333333333332E-2</v>
      </c>
      <c r="V1698" s="1" t="str">
        <v>Minor</v>
      </c>
      <c r="W1698" s="1">
        <v>0</v>
      </c>
      <c r="X1698" s="1">
        <v>0</v>
      </c>
      <c r="Y1698" s="1">
        <v>0</v>
      </c>
      <c r="Z1698" s="1">
        <v>0</v>
      </c>
      <c r="AA1698" s="1">
        <v>0</v>
      </c>
      <c r="AB1698" s="1">
        <v>0</v>
      </c>
      <c r="AC1698" s="1">
        <v>0</v>
      </c>
      <c r="AD1698" s="1">
        <v>0</v>
      </c>
      <c r="AE1698" s="1">
        <v>0</v>
      </c>
      <c r="AF1698" s="1">
        <v>0</v>
      </c>
      <c r="AG1698" s="1">
        <v>0</v>
      </c>
      <c r="AH1698" s="1">
        <v>0</v>
      </c>
      <c r="AI1698" s="1">
        <v>0</v>
      </c>
      <c r="AJ1698" s="1">
        <v>0</v>
      </c>
      <c r="AK1698" s="1">
        <v>0</v>
      </c>
      <c r="AL1698" s="1">
        <v>0</v>
      </c>
      <c r="AM1698" s="1">
        <v>0</v>
      </c>
      <c r="AN1698" s="1">
        <v>0</v>
      </c>
      <c r="AO1698" s="1">
        <v>0</v>
      </c>
      <c r="AP1698" s="1">
        <v>0</v>
      </c>
      <c r="AQ1698" s="14">
        <v>0</v>
      </c>
      <c r="AR1698" s="14">
        <v>0</v>
      </c>
      <c r="AS1698" s="14">
        <v>0</v>
      </c>
      <c r="AT1698" s="14">
        <v>0</v>
      </c>
      <c r="AU1698" s="14">
        <v>2</v>
      </c>
      <c r="AV1698" s="16">
        <v>0</v>
      </c>
      <c r="AW1698" s="16" t="str">
        <v/>
      </c>
      <c r="AX1698" s="10">
        <f t="shared" si="204"/>
        <v>2</v>
      </c>
      <c r="AY1698" s="10">
        <f t="shared" si="205"/>
        <v>0</v>
      </c>
      <c r="AZ1698" s="2" t="s">
        <v>119</v>
      </c>
      <c r="BA1698" s="10">
        <f t="shared" si="201"/>
        <v>0</v>
      </c>
      <c r="BB1698" s="36" t="s">
        <v>118</v>
      </c>
      <c r="BC1698" s="39" t="str">
        <f t="shared" si="198"/>
        <v/>
      </c>
      <c r="BD1698" s="16">
        <f t="shared" si="206"/>
        <v>2</v>
      </c>
      <c r="BE1698" s="10">
        <f t="shared" si="207"/>
        <v>0</v>
      </c>
      <c r="BF1698" s="12">
        <f t="shared" si="208"/>
        <v>1</v>
      </c>
      <c r="BG1698" s="12">
        <f t="shared" si="209"/>
        <v>0</v>
      </c>
      <c r="BH1698" s="9">
        <f t="shared" si="202"/>
        <v>2</v>
      </c>
      <c r="BI1698" s="39" t="str">
        <f t="shared" si="203"/>
        <v/>
      </c>
      <c r="BK1698" s="75"/>
    </row>
    <row r="1699" spans="1:63">
      <c r="A1699" s="2">
        <v>1696</v>
      </c>
      <c r="B1699" s="2">
        <v>0</v>
      </c>
      <c r="C1699" s="1">
        <v>0</v>
      </c>
      <c r="D1699" s="37" t="str">
        <v>001fw00000JHcnYAAT</v>
      </c>
      <c r="E1699" s="37" t="str">
        <v>M/S VAISHNO ENTERPRISES</v>
      </c>
      <c r="F1699" s="37" t="str">
        <v>BIHAR</v>
      </c>
      <c r="G1699" s="37" t="str">
        <v>SAHARSA</v>
      </c>
      <c r="H1699" s="37">
        <v>0</v>
      </c>
      <c r="I1699" s="37" t="str">
        <v>KHARAKIA METALS PRIVATE LIMITED</v>
      </c>
      <c r="J1699" s="37" t="str">
        <v>Praveen Kumar</v>
      </c>
      <c r="K1699" s="37">
        <v>0</v>
      </c>
      <c r="L1699" s="37" t="str">
        <v>001J100000VnUoRIAV</v>
      </c>
      <c r="M1699" s="37" t="str">
        <v>East</v>
      </c>
      <c r="N1699" s="2">
        <v>852201</v>
      </c>
      <c r="O1699" s="2" t="str">
        <v>10AMIPB4416F2ZT</v>
      </c>
      <c r="P1699" s="2">
        <v>8271467635</v>
      </c>
      <c r="Q1699" s="2" t="str">
        <v>Jan'26</v>
      </c>
      <c r="R1699" s="2">
        <v>2026</v>
      </c>
      <c r="S1699" s="1">
        <v>0</v>
      </c>
      <c r="T1699" s="2" t="str">
        <v/>
      </c>
      <c r="U1699" s="1">
        <v>0</v>
      </c>
      <c r="V1699" s="1" t="str">
        <v>Potential Not updated</v>
      </c>
      <c r="W1699" s="1">
        <v>0</v>
      </c>
      <c r="X1699" s="1">
        <v>0</v>
      </c>
      <c r="Y1699" s="1">
        <v>0</v>
      </c>
      <c r="Z1699" s="1">
        <v>0</v>
      </c>
      <c r="AA1699" s="1">
        <v>0</v>
      </c>
      <c r="AB1699" s="1">
        <v>0</v>
      </c>
      <c r="AC1699" s="1">
        <v>0</v>
      </c>
      <c r="AD1699" s="1">
        <v>0</v>
      </c>
      <c r="AE1699" s="1">
        <v>0</v>
      </c>
      <c r="AF1699" s="1">
        <v>0</v>
      </c>
      <c r="AG1699" s="1">
        <v>0</v>
      </c>
      <c r="AH1699" s="1">
        <v>0</v>
      </c>
      <c r="AI1699" s="1">
        <v>0</v>
      </c>
      <c r="AJ1699" s="1">
        <v>0</v>
      </c>
      <c r="AK1699" s="1">
        <v>0</v>
      </c>
      <c r="AL1699" s="1">
        <v>0</v>
      </c>
      <c r="AM1699" s="1">
        <v>0</v>
      </c>
      <c r="AN1699" s="1">
        <v>0</v>
      </c>
      <c r="AO1699" s="1">
        <v>0</v>
      </c>
      <c r="AP1699" s="1">
        <v>0</v>
      </c>
      <c r="AQ1699" s="14">
        <v>0</v>
      </c>
      <c r="AR1699" s="14">
        <v>0</v>
      </c>
      <c r="AS1699" s="14">
        <v>0</v>
      </c>
      <c r="AT1699" s="14">
        <v>0</v>
      </c>
      <c r="AU1699" s="14">
        <v>6</v>
      </c>
      <c r="AV1699" s="16">
        <v>6</v>
      </c>
      <c r="AW1699" s="16" t="str">
        <v/>
      </c>
      <c r="AX1699" s="10">
        <f t="shared" si="204"/>
        <v>12</v>
      </c>
      <c r="AY1699" s="10">
        <f t="shared" si="205"/>
        <v>0</v>
      </c>
      <c r="AZ1699" s="2" t="s">
        <v>119</v>
      </c>
      <c r="BA1699" s="10">
        <f t="shared" si="201"/>
        <v>0</v>
      </c>
      <c r="BB1699" s="36" t="s">
        <v>118</v>
      </c>
      <c r="BC1699" s="39" t="str">
        <f t="shared" si="198"/>
        <v/>
      </c>
      <c r="BD1699" s="16">
        <f t="shared" si="206"/>
        <v>12</v>
      </c>
      <c r="BE1699" s="10">
        <f t="shared" si="207"/>
        <v>0</v>
      </c>
      <c r="BF1699" s="12">
        <f t="shared" si="208"/>
        <v>1</v>
      </c>
      <c r="BG1699" s="12">
        <f t="shared" si="209"/>
        <v>0</v>
      </c>
      <c r="BH1699" s="9">
        <f t="shared" si="202"/>
        <v>12</v>
      </c>
      <c r="BI1699" s="39" t="str">
        <f t="shared" si="203"/>
        <v/>
      </c>
      <c r="BK1699" s="75"/>
    </row>
    <row r="1700" spans="1:63">
      <c r="A1700" s="2">
        <v>1697</v>
      </c>
      <c r="B1700" s="2">
        <v>0</v>
      </c>
      <c r="C1700" s="1">
        <v>0</v>
      </c>
      <c r="D1700" s="37" t="str">
        <v>001fw00000JHbcvAAD</v>
      </c>
      <c r="E1700" s="37" t="str">
        <v>M/S R A ENTERPRISES</v>
      </c>
      <c r="F1700" s="37" t="str">
        <v>BIHAR</v>
      </c>
      <c r="G1700" s="37" t="str">
        <v>SAHARSA</v>
      </c>
      <c r="H1700" s="37">
        <v>0</v>
      </c>
      <c r="I1700" s="37" t="str">
        <v>KHARAKIA METALS PRIVATE LIMITED</v>
      </c>
      <c r="J1700" s="37" t="str">
        <v>Praveen Kumar</v>
      </c>
      <c r="K1700" s="37">
        <v>0</v>
      </c>
      <c r="L1700" s="37" t="str">
        <v>001J100000VnUoRIAV</v>
      </c>
      <c r="M1700" s="37" t="str">
        <v>East</v>
      </c>
      <c r="N1700" s="2">
        <v>852127</v>
      </c>
      <c r="O1700" s="2" t="str">
        <v>10AJQPA2928J2ZE</v>
      </c>
      <c r="P1700" s="2">
        <v>9883183024</v>
      </c>
      <c r="Q1700" s="2" t="str">
        <v>Jan'26</v>
      </c>
      <c r="R1700" s="2">
        <v>2026</v>
      </c>
      <c r="S1700" s="1">
        <v>0</v>
      </c>
      <c r="T1700" s="2" t="str">
        <v/>
      </c>
      <c r="U1700" s="1">
        <v>0</v>
      </c>
      <c r="V1700" s="1" t="str">
        <v>Potential Not updated</v>
      </c>
      <c r="W1700" s="1">
        <v>0</v>
      </c>
      <c r="X1700" s="1">
        <v>0</v>
      </c>
      <c r="Y1700" s="1">
        <v>0</v>
      </c>
      <c r="Z1700" s="1">
        <v>0</v>
      </c>
      <c r="AA1700" s="1">
        <v>0</v>
      </c>
      <c r="AB1700" s="1">
        <v>0</v>
      </c>
      <c r="AC1700" s="1">
        <v>0</v>
      </c>
      <c r="AD1700" s="1">
        <v>0</v>
      </c>
      <c r="AE1700" s="1">
        <v>0</v>
      </c>
      <c r="AF1700" s="1">
        <v>0</v>
      </c>
      <c r="AG1700" s="1">
        <v>0</v>
      </c>
      <c r="AH1700" s="1">
        <v>0</v>
      </c>
      <c r="AI1700" s="1">
        <v>0</v>
      </c>
      <c r="AJ1700" s="1">
        <v>0</v>
      </c>
      <c r="AK1700" s="1">
        <v>0</v>
      </c>
      <c r="AL1700" s="1">
        <v>0</v>
      </c>
      <c r="AM1700" s="1">
        <v>0</v>
      </c>
      <c r="AN1700" s="1">
        <v>0</v>
      </c>
      <c r="AO1700" s="1">
        <v>0</v>
      </c>
      <c r="AP1700" s="1">
        <v>0</v>
      </c>
      <c r="AQ1700" s="14">
        <v>0</v>
      </c>
      <c r="AR1700" s="14">
        <v>0</v>
      </c>
      <c r="AS1700" s="14">
        <v>0</v>
      </c>
      <c r="AT1700" s="14">
        <v>0</v>
      </c>
      <c r="AU1700" s="14">
        <v>12</v>
      </c>
      <c r="AV1700" s="16">
        <v>6</v>
      </c>
      <c r="AW1700" s="16" t="str">
        <v/>
      </c>
      <c r="AX1700" s="10">
        <f t="shared" si="204"/>
        <v>18</v>
      </c>
      <c r="AY1700" s="10">
        <f t="shared" si="205"/>
        <v>0</v>
      </c>
      <c r="AZ1700" s="2" t="s">
        <v>119</v>
      </c>
      <c r="BA1700" s="10">
        <f t="shared" si="201"/>
        <v>0</v>
      </c>
      <c r="BB1700" s="36" t="s">
        <v>118</v>
      </c>
      <c r="BC1700" s="39" t="str">
        <f t="shared" si="198"/>
        <v/>
      </c>
      <c r="BD1700" s="16">
        <f t="shared" si="206"/>
        <v>18</v>
      </c>
      <c r="BE1700" s="10">
        <f t="shared" si="207"/>
        <v>0</v>
      </c>
      <c r="BF1700" s="12">
        <f t="shared" si="208"/>
        <v>1</v>
      </c>
      <c r="BG1700" s="12">
        <f t="shared" si="209"/>
        <v>0</v>
      </c>
      <c r="BH1700" s="9">
        <f t="shared" si="202"/>
        <v>18</v>
      </c>
      <c r="BI1700" s="39" t="str">
        <f t="shared" si="203"/>
        <v/>
      </c>
      <c r="BK1700" s="75"/>
    </row>
    <row r="1701" spans="1:63">
      <c r="A1701" s="2">
        <v>1698</v>
      </c>
      <c r="B1701" s="2">
        <v>0</v>
      </c>
      <c r="C1701" s="1">
        <v>0</v>
      </c>
      <c r="D1701" s="37" t="str">
        <v>001fw00000JHqX7AAL</v>
      </c>
      <c r="E1701" s="37" t="str">
        <v>M/S JAI DURGA ENTERPRISES</v>
      </c>
      <c r="F1701" s="37" t="str">
        <v>BIHAR</v>
      </c>
      <c r="G1701" s="37" t="str">
        <v>GAYA</v>
      </c>
      <c r="H1701" s="37">
        <v>0</v>
      </c>
      <c r="I1701" s="37" t="str">
        <v>KHARAKIA METALS PRIVATE LIMITED</v>
      </c>
      <c r="J1701" s="37" t="str">
        <v>Praveen Kumar</v>
      </c>
      <c r="K1701" s="37">
        <v>0</v>
      </c>
      <c r="L1701" s="37" t="str">
        <v>001J100000VnUoRIAV</v>
      </c>
      <c r="M1701" s="37" t="str">
        <v>East</v>
      </c>
      <c r="N1701" s="2">
        <v>823002</v>
      </c>
      <c r="O1701" s="2" t="str">
        <v>10AOOPK4583J1ZQ</v>
      </c>
      <c r="P1701" s="2">
        <v>9097082488</v>
      </c>
      <c r="Q1701" s="2" t="str">
        <v>Jan'26</v>
      </c>
      <c r="R1701" s="2">
        <v>2026</v>
      </c>
      <c r="S1701" s="1">
        <v>0</v>
      </c>
      <c r="T1701" s="2" t="str">
        <v/>
      </c>
      <c r="U1701" s="1">
        <v>0</v>
      </c>
      <c r="V1701" s="1" t="str">
        <v>Potential Not updated</v>
      </c>
      <c r="W1701" s="1">
        <v>0</v>
      </c>
      <c r="X1701" s="1">
        <v>0</v>
      </c>
      <c r="Y1701" s="1">
        <v>0</v>
      </c>
      <c r="Z1701" s="1">
        <v>0</v>
      </c>
      <c r="AA1701" s="1">
        <v>0</v>
      </c>
      <c r="AB1701" s="1">
        <v>0</v>
      </c>
      <c r="AC1701" s="1">
        <v>0</v>
      </c>
      <c r="AD1701" s="1">
        <v>0</v>
      </c>
      <c r="AE1701" s="1">
        <v>0</v>
      </c>
      <c r="AF1701" s="1">
        <v>0</v>
      </c>
      <c r="AG1701" s="1">
        <v>0</v>
      </c>
      <c r="AH1701" s="1">
        <v>0</v>
      </c>
      <c r="AI1701" s="1">
        <v>0</v>
      </c>
      <c r="AJ1701" s="1">
        <v>0</v>
      </c>
      <c r="AK1701" s="1">
        <v>0</v>
      </c>
      <c r="AL1701" s="1">
        <v>0</v>
      </c>
      <c r="AM1701" s="1">
        <v>0</v>
      </c>
      <c r="AN1701" s="1">
        <v>0</v>
      </c>
      <c r="AO1701" s="1">
        <v>0</v>
      </c>
      <c r="AP1701" s="1">
        <v>0</v>
      </c>
      <c r="AQ1701" s="14">
        <v>0</v>
      </c>
      <c r="AR1701" s="14">
        <v>0</v>
      </c>
      <c r="AS1701" s="14">
        <v>0</v>
      </c>
      <c r="AT1701" s="14">
        <v>0</v>
      </c>
      <c r="AU1701" s="14">
        <v>12</v>
      </c>
      <c r="AV1701" s="16">
        <v>0</v>
      </c>
      <c r="AW1701" s="16" t="str">
        <v/>
      </c>
      <c r="AX1701" s="10">
        <f t="shared" si="204"/>
        <v>12</v>
      </c>
      <c r="AY1701" s="10">
        <f t="shared" si="205"/>
        <v>0</v>
      </c>
      <c r="AZ1701" s="2" t="s">
        <v>119</v>
      </c>
      <c r="BA1701" s="10">
        <f t="shared" si="201"/>
        <v>0</v>
      </c>
      <c r="BB1701" s="36" t="s">
        <v>118</v>
      </c>
      <c r="BC1701" s="39" t="str">
        <f t="shared" si="198"/>
        <v/>
      </c>
      <c r="BD1701" s="16">
        <f t="shared" si="206"/>
        <v>12</v>
      </c>
      <c r="BE1701" s="10">
        <f t="shared" si="207"/>
        <v>0</v>
      </c>
      <c r="BF1701" s="12">
        <f t="shared" si="208"/>
        <v>1</v>
      </c>
      <c r="BG1701" s="12">
        <f t="shared" si="209"/>
        <v>0</v>
      </c>
      <c r="BH1701" s="9">
        <f t="shared" si="202"/>
        <v>12</v>
      </c>
      <c r="BI1701" s="39" t="str">
        <f t="shared" si="203"/>
        <v/>
      </c>
      <c r="BK1701" s="75"/>
    </row>
    <row r="1702" spans="1:63">
      <c r="A1702" s="2">
        <v>1699</v>
      </c>
      <c r="B1702" s="2">
        <v>0</v>
      </c>
      <c r="C1702" s="1">
        <v>0</v>
      </c>
      <c r="D1702" s="37" t="str">
        <v>001J100000S1fPBIAZ</v>
      </c>
      <c r="E1702" s="37" t="str">
        <v>M/S NEETA ENTERPRISE</v>
      </c>
      <c r="F1702" s="37" t="str">
        <v>HARYANA</v>
      </c>
      <c r="G1702" s="37" t="str">
        <v>ROHTAK</v>
      </c>
      <c r="H1702" s="37">
        <v>0</v>
      </c>
      <c r="I1702" s="37" t="str">
        <v>JAI DURGA STEELS</v>
      </c>
      <c r="J1702" s="37" t="str">
        <v>Ankur Gupta</v>
      </c>
      <c r="K1702" s="37">
        <v>0</v>
      </c>
      <c r="L1702" s="37" t="str">
        <v>C12830</v>
      </c>
      <c r="M1702" s="37" t="str">
        <v>North</v>
      </c>
      <c r="N1702" s="2">
        <v>124001</v>
      </c>
      <c r="O1702" s="2" t="str">
        <v>06AMIPN4146J1ZV</v>
      </c>
      <c r="P1702" s="2">
        <v>8930303334</v>
      </c>
      <c r="Q1702" s="2" t="str">
        <v>Jan'26</v>
      </c>
      <c r="R1702" s="2">
        <v>2026</v>
      </c>
      <c r="S1702" s="1">
        <v>0</v>
      </c>
      <c r="T1702" s="2">
        <v>125</v>
      </c>
      <c r="U1702" s="1">
        <v>6.4106666666666673E-2</v>
      </c>
      <c r="V1702" s="1" t="str">
        <v>Challenger</v>
      </c>
      <c r="W1702" s="1">
        <v>0</v>
      </c>
      <c r="X1702" s="1">
        <v>0</v>
      </c>
      <c r="Y1702" s="1">
        <v>0</v>
      </c>
      <c r="Z1702" s="1">
        <v>0</v>
      </c>
      <c r="AA1702" s="1">
        <v>0</v>
      </c>
      <c r="AB1702" s="1">
        <v>0</v>
      </c>
      <c r="AC1702" s="1">
        <v>0</v>
      </c>
      <c r="AD1702" s="1">
        <v>0</v>
      </c>
      <c r="AE1702" s="1">
        <v>0</v>
      </c>
      <c r="AF1702" s="1">
        <v>0</v>
      </c>
      <c r="AG1702" s="1">
        <v>0</v>
      </c>
      <c r="AH1702" s="1">
        <v>0</v>
      </c>
      <c r="AI1702" s="1">
        <v>0</v>
      </c>
      <c r="AJ1702" s="1">
        <v>0</v>
      </c>
      <c r="AK1702" s="1">
        <v>0</v>
      </c>
      <c r="AL1702" s="1">
        <v>0</v>
      </c>
      <c r="AM1702" s="1">
        <v>0</v>
      </c>
      <c r="AN1702" s="1">
        <v>0</v>
      </c>
      <c r="AO1702" s="1">
        <v>0</v>
      </c>
      <c r="AP1702" s="1">
        <v>0</v>
      </c>
      <c r="AQ1702" s="14">
        <v>0</v>
      </c>
      <c r="AR1702" s="14">
        <v>0</v>
      </c>
      <c r="AS1702" s="14">
        <v>0</v>
      </c>
      <c r="AT1702" s="14">
        <v>0</v>
      </c>
      <c r="AU1702" s="14">
        <v>12</v>
      </c>
      <c r="AV1702" s="16">
        <v>12.04</v>
      </c>
      <c r="AW1702" s="16">
        <v>24</v>
      </c>
      <c r="AX1702" s="10">
        <f t="shared" si="204"/>
        <v>48.04</v>
      </c>
      <c r="AY1702" s="10">
        <f t="shared" si="205"/>
        <v>0</v>
      </c>
      <c r="AZ1702" s="2" t="s">
        <v>119</v>
      </c>
      <c r="BA1702" s="10">
        <f t="shared" si="201"/>
        <v>0</v>
      </c>
      <c r="BB1702" s="36" t="s">
        <v>118</v>
      </c>
      <c r="BC1702" s="39" t="str">
        <f t="shared" si="198"/>
        <v/>
      </c>
      <c r="BD1702" s="16">
        <f t="shared" si="206"/>
        <v>48.04</v>
      </c>
      <c r="BE1702" s="10">
        <f t="shared" si="207"/>
        <v>0</v>
      </c>
      <c r="BF1702" s="12">
        <f t="shared" si="208"/>
        <v>1</v>
      </c>
      <c r="BG1702" s="12">
        <f t="shared" si="209"/>
        <v>0</v>
      </c>
      <c r="BH1702" s="9">
        <f t="shared" si="202"/>
        <v>48.04</v>
      </c>
      <c r="BI1702" s="39" t="str">
        <f t="shared" si="203"/>
        <v/>
      </c>
      <c r="BK1702" s="75"/>
    </row>
    <row r="1703" spans="1:63">
      <c r="A1703" s="2">
        <v>1700</v>
      </c>
      <c r="B1703" s="2">
        <v>0</v>
      </c>
      <c r="C1703" s="1">
        <v>0</v>
      </c>
      <c r="D1703" s="37" t="str">
        <v>001fw00000IwnR1AAJ</v>
      </c>
      <c r="E1703" s="37" t="str">
        <v>ANAND STEEL</v>
      </c>
      <c r="F1703" s="37" t="str">
        <v>MADHYA PRADESH</v>
      </c>
      <c r="G1703" s="37" t="str">
        <v>SAGAR</v>
      </c>
      <c r="H1703" s="37">
        <v>0</v>
      </c>
      <c r="I1703" s="37" t="str">
        <v>Global Steel</v>
      </c>
      <c r="J1703" s="37" t="str">
        <v>Dharmendra Kumar Yadav</v>
      </c>
      <c r="K1703" s="37">
        <v>0</v>
      </c>
      <c r="L1703" s="37" t="str">
        <v>C13471</v>
      </c>
      <c r="M1703" s="37" t="str">
        <v>Central</v>
      </c>
      <c r="N1703" s="2">
        <v>470002</v>
      </c>
      <c r="O1703" s="2" t="str">
        <v>23ACBFA4702G1Z2</v>
      </c>
      <c r="P1703" s="2">
        <v>8770395904</v>
      </c>
      <c r="Q1703" s="2" t="str">
        <v>Jan'26</v>
      </c>
      <c r="R1703" s="2">
        <v>2026</v>
      </c>
      <c r="S1703" s="1">
        <v>0</v>
      </c>
      <c r="T1703" s="2" t="str">
        <v/>
      </c>
      <c r="U1703" s="1">
        <v>0</v>
      </c>
      <c r="V1703" s="1" t="str">
        <v>Potential Not updated</v>
      </c>
      <c r="W1703" s="1">
        <v>0</v>
      </c>
      <c r="X1703" s="1">
        <v>0</v>
      </c>
      <c r="Y1703" s="1">
        <v>0</v>
      </c>
      <c r="Z1703" s="1">
        <v>0</v>
      </c>
      <c r="AA1703" s="1">
        <v>0</v>
      </c>
      <c r="AB1703" s="1">
        <v>0</v>
      </c>
      <c r="AC1703" s="1">
        <v>0</v>
      </c>
      <c r="AD1703" s="1">
        <v>0</v>
      </c>
      <c r="AE1703" s="1">
        <v>0</v>
      </c>
      <c r="AF1703" s="1">
        <v>0</v>
      </c>
      <c r="AG1703" s="1">
        <v>0</v>
      </c>
      <c r="AH1703" s="1">
        <v>0</v>
      </c>
      <c r="AI1703" s="1">
        <v>0</v>
      </c>
      <c r="AJ1703" s="1">
        <v>0</v>
      </c>
      <c r="AK1703" s="1">
        <v>0</v>
      </c>
      <c r="AL1703" s="1">
        <v>0</v>
      </c>
      <c r="AM1703" s="1">
        <v>0</v>
      </c>
      <c r="AN1703" s="1">
        <v>0</v>
      </c>
      <c r="AO1703" s="1">
        <v>0</v>
      </c>
      <c r="AP1703" s="1">
        <v>0</v>
      </c>
      <c r="AQ1703" s="14">
        <v>0</v>
      </c>
      <c r="AR1703" s="14">
        <v>0</v>
      </c>
      <c r="AS1703" s="14">
        <v>0</v>
      </c>
      <c r="AT1703" s="14">
        <v>0</v>
      </c>
      <c r="AU1703" s="14">
        <v>39</v>
      </c>
      <c r="AV1703" s="16">
        <v>41.8</v>
      </c>
      <c r="AW1703" s="16" t="str">
        <v/>
      </c>
      <c r="AX1703" s="10">
        <f t="shared" si="204"/>
        <v>80.8</v>
      </c>
      <c r="AY1703" s="10">
        <f t="shared" si="205"/>
        <v>0</v>
      </c>
      <c r="AZ1703" s="2" t="s">
        <v>119</v>
      </c>
      <c r="BA1703" s="10">
        <f t="shared" si="201"/>
        <v>0</v>
      </c>
      <c r="BB1703" s="36" t="s">
        <v>118</v>
      </c>
      <c r="BC1703" s="39" t="str">
        <f t="shared" si="198"/>
        <v/>
      </c>
      <c r="BD1703" s="16">
        <f t="shared" si="206"/>
        <v>80.8</v>
      </c>
      <c r="BE1703" s="10">
        <f t="shared" si="207"/>
        <v>0</v>
      </c>
      <c r="BF1703" s="12">
        <f t="shared" si="208"/>
        <v>1</v>
      </c>
      <c r="BG1703" s="12">
        <f t="shared" si="209"/>
        <v>0</v>
      </c>
      <c r="BH1703" s="9">
        <f t="shared" si="202"/>
        <v>80.8</v>
      </c>
      <c r="BI1703" s="39" t="str">
        <f t="shared" si="203"/>
        <v/>
      </c>
      <c r="BK1703" s="75"/>
    </row>
    <row r="1704" spans="1:63">
      <c r="A1704" s="2">
        <v>1701</v>
      </c>
      <c r="B1704" s="2">
        <v>0</v>
      </c>
      <c r="C1704" s="1">
        <v>0</v>
      </c>
      <c r="D1704" s="37" t="str">
        <v>001fw00000J9KxRAAV</v>
      </c>
      <c r="E1704" s="37" t="str">
        <v>M/S RAJAT ENTERPRISES</v>
      </c>
      <c r="F1704" s="37" t="str">
        <v>UTTAR PRADESH</v>
      </c>
      <c r="G1704" s="37" t="str">
        <v>LUCKNOW</v>
      </c>
      <c r="H1704" s="37">
        <v>0</v>
      </c>
      <c r="I1704" s="37" t="str">
        <v>SHREE LAKSHMAN ROLLING MILL (INDIA) LLP</v>
      </c>
      <c r="J1704" s="37" t="str">
        <v>Ashutosh Shukla</v>
      </c>
      <c r="K1704" s="37">
        <v>0</v>
      </c>
      <c r="L1704" s="37" t="str">
        <v>C12815</v>
      </c>
      <c r="M1704" s="37" t="str">
        <v>North</v>
      </c>
      <c r="N1704" s="2">
        <v>226008</v>
      </c>
      <c r="O1704" s="2" t="str">
        <v>09BHNPS8114G1ZW</v>
      </c>
      <c r="P1704" s="2">
        <v>7007835616</v>
      </c>
      <c r="Q1704" s="2" t="str">
        <v>Jan'26</v>
      </c>
      <c r="R1704" s="2">
        <v>2026</v>
      </c>
      <c r="S1704" s="1">
        <v>0</v>
      </c>
      <c r="T1704" s="2" t="str">
        <v/>
      </c>
      <c r="U1704" s="1">
        <v>0</v>
      </c>
      <c r="V1704" s="1" t="str">
        <v>Potential Not updated</v>
      </c>
      <c r="W1704" s="1">
        <v>0</v>
      </c>
      <c r="X1704" s="1">
        <v>0</v>
      </c>
      <c r="Y1704" s="1">
        <v>0</v>
      </c>
      <c r="Z1704" s="1">
        <v>0</v>
      </c>
      <c r="AA1704" s="1">
        <v>0</v>
      </c>
      <c r="AB1704" s="1">
        <v>0</v>
      </c>
      <c r="AC1704" s="1">
        <v>0</v>
      </c>
      <c r="AD1704" s="1">
        <v>0</v>
      </c>
      <c r="AE1704" s="1">
        <v>0</v>
      </c>
      <c r="AF1704" s="1">
        <v>0</v>
      </c>
      <c r="AG1704" s="1">
        <v>0</v>
      </c>
      <c r="AH1704" s="1">
        <v>0</v>
      </c>
      <c r="AI1704" s="1">
        <v>0</v>
      </c>
      <c r="AJ1704" s="1">
        <v>0</v>
      </c>
      <c r="AK1704" s="1">
        <v>0</v>
      </c>
      <c r="AL1704" s="1">
        <v>0</v>
      </c>
      <c r="AM1704" s="1">
        <v>0</v>
      </c>
      <c r="AN1704" s="1">
        <v>0</v>
      </c>
      <c r="AO1704" s="1">
        <v>0</v>
      </c>
      <c r="AP1704" s="1">
        <v>0</v>
      </c>
      <c r="AQ1704" s="14">
        <v>0</v>
      </c>
      <c r="AR1704" s="14">
        <v>0</v>
      </c>
      <c r="AS1704" s="14">
        <v>0</v>
      </c>
      <c r="AT1704" s="14">
        <v>0</v>
      </c>
      <c r="AU1704" s="14">
        <v>33</v>
      </c>
      <c r="AV1704" s="16">
        <v>0</v>
      </c>
      <c r="AW1704" s="16" t="str">
        <v/>
      </c>
      <c r="AX1704" s="10">
        <f t="shared" si="204"/>
        <v>33</v>
      </c>
      <c r="AY1704" s="10">
        <f t="shared" si="205"/>
        <v>0</v>
      </c>
      <c r="AZ1704" s="2" t="s">
        <v>119</v>
      </c>
      <c r="BA1704" s="10">
        <f t="shared" si="201"/>
        <v>0</v>
      </c>
      <c r="BB1704" s="36" t="s">
        <v>118</v>
      </c>
      <c r="BC1704" s="39" t="str">
        <f t="shared" si="198"/>
        <v/>
      </c>
      <c r="BD1704" s="16">
        <f t="shared" si="206"/>
        <v>33</v>
      </c>
      <c r="BE1704" s="10">
        <f t="shared" si="207"/>
        <v>0</v>
      </c>
      <c r="BF1704" s="12">
        <f t="shared" si="208"/>
        <v>1</v>
      </c>
      <c r="BG1704" s="12">
        <f t="shared" si="209"/>
        <v>0</v>
      </c>
      <c r="BH1704" s="9">
        <f t="shared" si="202"/>
        <v>33</v>
      </c>
      <c r="BI1704" s="39" t="str">
        <f t="shared" si="203"/>
        <v/>
      </c>
      <c r="BK1704" s="75"/>
    </row>
    <row r="1705" spans="1:63">
      <c r="A1705" s="2">
        <v>1702</v>
      </c>
      <c r="B1705" s="2">
        <v>0</v>
      </c>
      <c r="C1705" s="1">
        <v>0</v>
      </c>
      <c r="D1705" s="37" t="str">
        <v>001fw00000JILFzAAP</v>
      </c>
      <c r="E1705" s="37" t="str">
        <v>B.SARAN &amp; COMPANY</v>
      </c>
      <c r="F1705" s="37" t="str">
        <v>UTTARAKHAND</v>
      </c>
      <c r="G1705" s="37" t="str">
        <v>PITHORAGARH</v>
      </c>
      <c r="H1705" s="37">
        <v>0</v>
      </c>
      <c r="I1705" s="37" t="str">
        <v>SHIVA SALES INDIA CORPORATION</v>
      </c>
      <c r="J1705" s="37" t="str">
        <v>Manoj Yadav</v>
      </c>
      <c r="K1705" s="37">
        <v>0</v>
      </c>
      <c r="L1705" s="37" t="str">
        <v>C12821</v>
      </c>
      <c r="M1705" s="37" t="str">
        <v>North</v>
      </c>
      <c r="N1705" s="2">
        <v>262501</v>
      </c>
      <c r="O1705" s="2" t="str">
        <v>05AAGFB2112E1ZA</v>
      </c>
      <c r="P1705" s="2">
        <v>8171163058</v>
      </c>
      <c r="Q1705" s="2" t="str">
        <v>Jan'26</v>
      </c>
      <c r="R1705" s="2">
        <v>2026</v>
      </c>
      <c r="S1705" s="1">
        <v>0</v>
      </c>
      <c r="T1705" s="2" t="str">
        <v/>
      </c>
      <c r="U1705" s="1">
        <v>0</v>
      </c>
      <c r="V1705" s="1" t="str">
        <v>Potential Not updated</v>
      </c>
      <c r="W1705" s="1">
        <v>0</v>
      </c>
      <c r="X1705" s="1">
        <v>0</v>
      </c>
      <c r="Y1705" s="1">
        <v>0</v>
      </c>
      <c r="Z1705" s="1">
        <v>0</v>
      </c>
      <c r="AA1705" s="1">
        <v>0</v>
      </c>
      <c r="AB1705" s="1">
        <v>0</v>
      </c>
      <c r="AC1705" s="1">
        <v>0</v>
      </c>
      <c r="AD1705" s="1">
        <v>0</v>
      </c>
      <c r="AE1705" s="1">
        <v>0</v>
      </c>
      <c r="AF1705" s="1">
        <v>0</v>
      </c>
      <c r="AG1705" s="1">
        <v>0</v>
      </c>
      <c r="AH1705" s="1">
        <v>0</v>
      </c>
      <c r="AI1705" s="1">
        <v>0</v>
      </c>
      <c r="AJ1705" s="1">
        <v>0</v>
      </c>
      <c r="AK1705" s="1">
        <v>0</v>
      </c>
      <c r="AL1705" s="1">
        <v>0</v>
      </c>
      <c r="AM1705" s="1">
        <v>0</v>
      </c>
      <c r="AN1705" s="1">
        <v>0</v>
      </c>
      <c r="AO1705" s="1">
        <v>0</v>
      </c>
      <c r="AP1705" s="1">
        <v>0</v>
      </c>
      <c r="AQ1705" s="14">
        <v>0</v>
      </c>
      <c r="AR1705" s="14">
        <v>0</v>
      </c>
      <c r="AS1705" s="14">
        <v>0</v>
      </c>
      <c r="AT1705" s="14">
        <v>0</v>
      </c>
      <c r="AU1705" s="14">
        <v>18</v>
      </c>
      <c r="AV1705" s="16">
        <v>11</v>
      </c>
      <c r="AW1705" s="16">
        <v>10</v>
      </c>
      <c r="AX1705" s="10">
        <f>SUM(AL1705:AW1705)</f>
        <v>39</v>
      </c>
      <c r="AY1705" s="10">
        <f t="shared" si="205"/>
        <v>0</v>
      </c>
      <c r="AZ1705" s="2" t="s">
        <v>119</v>
      </c>
      <c r="BA1705" s="10">
        <f t="shared" si="201"/>
        <v>0</v>
      </c>
      <c r="BB1705" s="36" t="s">
        <v>118</v>
      </c>
      <c r="BC1705" s="39" t="str">
        <f t="shared" si="198"/>
        <v/>
      </c>
      <c r="BD1705" s="16">
        <f t="shared" si="206"/>
        <v>39</v>
      </c>
      <c r="BE1705" s="10">
        <f t="shared" si="207"/>
        <v>0</v>
      </c>
      <c r="BF1705" s="12">
        <f t="shared" si="208"/>
        <v>1</v>
      </c>
      <c r="BG1705" s="12">
        <f t="shared" si="209"/>
        <v>0</v>
      </c>
      <c r="BH1705" s="9">
        <f t="shared" si="202"/>
        <v>39</v>
      </c>
      <c r="BI1705" s="39" t="str">
        <f t="shared" si="203"/>
        <v/>
      </c>
      <c r="BK1705" s="75"/>
    </row>
    <row r="1706" spans="1:63">
      <c r="A1706" s="2">
        <v>1703</v>
      </c>
      <c r="B1706" s="2">
        <v>0</v>
      </c>
      <c r="C1706" s="1">
        <v>0</v>
      </c>
      <c r="D1706" s="37" t="str">
        <v>0015g00001V9cmrAAB</v>
      </c>
      <c r="E1706" s="37" t="str">
        <v>R P TRADERS</v>
      </c>
      <c r="F1706" s="37" t="str">
        <v>UTTAR PRADESH</v>
      </c>
      <c r="G1706" s="37" t="str">
        <v>KANPUR NAGAR</v>
      </c>
      <c r="H1706" s="37" t="str">
        <v>Shanti Nagar</v>
      </c>
      <c r="I1706" s="37" t="str">
        <v>SHREE LAKSHMAN ROLLING MILL (INDIA) LLP</v>
      </c>
      <c r="J1706" s="37" t="str">
        <v>Ashutosh Shukla</v>
      </c>
      <c r="K1706" s="37">
        <v>0</v>
      </c>
      <c r="L1706" s="37" t="str">
        <v>C12815</v>
      </c>
      <c r="M1706" s="37" t="str">
        <v>North</v>
      </c>
      <c r="N1706" s="2">
        <v>208001</v>
      </c>
      <c r="O1706" s="2" t="str">
        <v>09AATPG2611C1ZZ</v>
      </c>
      <c r="P1706" s="2">
        <v>9919197388</v>
      </c>
      <c r="Q1706" s="2" t="str">
        <v>Jan'26</v>
      </c>
      <c r="R1706" s="2">
        <v>2026</v>
      </c>
      <c r="S1706" s="1">
        <v>0</v>
      </c>
      <c r="T1706" s="2">
        <v>600</v>
      </c>
      <c r="U1706" s="1">
        <v>7.2222222222222219E-3</v>
      </c>
      <c r="V1706" s="1" t="str">
        <v>Alien</v>
      </c>
      <c r="W1706" s="1">
        <v>0</v>
      </c>
      <c r="X1706" s="1">
        <v>0</v>
      </c>
      <c r="Y1706" s="1">
        <v>0</v>
      </c>
      <c r="Z1706" s="1">
        <v>0</v>
      </c>
      <c r="AA1706" s="1">
        <v>0</v>
      </c>
      <c r="AB1706" s="1">
        <v>0</v>
      </c>
      <c r="AC1706" s="1">
        <v>0</v>
      </c>
      <c r="AD1706" s="1">
        <v>0</v>
      </c>
      <c r="AE1706" s="1">
        <v>0</v>
      </c>
      <c r="AF1706" s="1">
        <v>0</v>
      </c>
      <c r="AG1706" s="1">
        <v>0</v>
      </c>
      <c r="AH1706" s="1">
        <v>0</v>
      </c>
      <c r="AI1706" s="1">
        <v>0</v>
      </c>
      <c r="AJ1706" s="1">
        <v>0</v>
      </c>
      <c r="AK1706" s="1">
        <v>0</v>
      </c>
      <c r="AL1706" s="1">
        <v>0</v>
      </c>
      <c r="AM1706" s="1">
        <v>0</v>
      </c>
      <c r="AN1706" s="1">
        <v>0</v>
      </c>
      <c r="AO1706" s="1">
        <v>0</v>
      </c>
      <c r="AP1706" s="1">
        <v>0</v>
      </c>
      <c r="AQ1706" s="14">
        <v>0</v>
      </c>
      <c r="AR1706" s="14">
        <v>0</v>
      </c>
      <c r="AS1706" s="14">
        <v>0</v>
      </c>
      <c r="AT1706" s="14">
        <v>0</v>
      </c>
      <c r="AU1706" s="14">
        <v>13</v>
      </c>
      <c r="AV1706" s="16">
        <v>0</v>
      </c>
      <c r="AW1706" s="16" t="str">
        <v/>
      </c>
      <c r="AX1706" s="10">
        <f t="shared" si="204"/>
        <v>13</v>
      </c>
      <c r="AY1706" s="10">
        <f t="shared" si="205"/>
        <v>0</v>
      </c>
      <c r="AZ1706" s="2" t="s">
        <v>119</v>
      </c>
      <c r="BA1706" s="10">
        <f t="shared" si="201"/>
        <v>0</v>
      </c>
      <c r="BB1706" s="36" t="s">
        <v>118</v>
      </c>
      <c r="BC1706" s="39" t="str">
        <f t="shared" si="198"/>
        <v/>
      </c>
      <c r="BD1706" s="16">
        <f t="shared" si="206"/>
        <v>13</v>
      </c>
      <c r="BE1706" s="10">
        <f t="shared" si="207"/>
        <v>0</v>
      </c>
      <c r="BF1706" s="12">
        <f t="shared" si="208"/>
        <v>1</v>
      </c>
      <c r="BG1706" s="12">
        <f t="shared" si="209"/>
        <v>0</v>
      </c>
      <c r="BH1706" s="9">
        <f t="shared" si="202"/>
        <v>13</v>
      </c>
      <c r="BI1706" s="39" t="str">
        <f t="shared" si="203"/>
        <v/>
      </c>
      <c r="BK1706" s="75"/>
    </row>
    <row r="1707" spans="1:63">
      <c r="A1707" s="2">
        <v>1704</v>
      </c>
      <c r="B1707" s="2">
        <v>0</v>
      </c>
      <c r="C1707" s="1">
        <v>0</v>
      </c>
      <c r="D1707" s="37" t="str">
        <v>001fw00000JIjwhAAD</v>
      </c>
      <c r="E1707" s="37" t="str">
        <v>VINAYAK TRADERS</v>
      </c>
      <c r="F1707" s="37" t="str">
        <v>UTTARAKHAND</v>
      </c>
      <c r="G1707" s="37" t="str">
        <v>DEHRADUN</v>
      </c>
      <c r="H1707" s="37">
        <v>0</v>
      </c>
      <c r="I1707" s="37" t="str">
        <v>SHIVA SALES INDIA CORPORATION</v>
      </c>
      <c r="J1707" s="37" t="str">
        <v>Ravi Kumar</v>
      </c>
      <c r="K1707" s="37">
        <v>0</v>
      </c>
      <c r="L1707" s="37" t="str">
        <v>C12821</v>
      </c>
      <c r="M1707" s="37" t="str">
        <v>North</v>
      </c>
      <c r="N1707" s="2">
        <v>248121</v>
      </c>
      <c r="O1707" s="2" t="str">
        <v>05AETPA3363B2ZV</v>
      </c>
      <c r="P1707" s="2">
        <v>9897998000</v>
      </c>
      <c r="Q1707" s="2" t="str">
        <v>Jan'26</v>
      </c>
      <c r="R1707" s="2">
        <v>2026</v>
      </c>
      <c r="S1707" s="1">
        <v>0</v>
      </c>
      <c r="T1707" s="2" t="str">
        <v/>
      </c>
      <c r="U1707" s="1">
        <v>0</v>
      </c>
      <c r="V1707" s="1" t="str">
        <v>Potential Not updated</v>
      </c>
      <c r="W1707" s="1">
        <v>0</v>
      </c>
      <c r="X1707" s="1">
        <v>0</v>
      </c>
      <c r="Y1707" s="1">
        <v>0</v>
      </c>
      <c r="Z1707" s="1">
        <v>0</v>
      </c>
      <c r="AA1707" s="1">
        <v>0</v>
      </c>
      <c r="AB1707" s="1">
        <v>0</v>
      </c>
      <c r="AC1707" s="1">
        <v>0</v>
      </c>
      <c r="AD1707" s="1">
        <v>0</v>
      </c>
      <c r="AE1707" s="1">
        <v>0</v>
      </c>
      <c r="AF1707" s="1">
        <v>0</v>
      </c>
      <c r="AG1707" s="1">
        <v>0</v>
      </c>
      <c r="AH1707" s="1">
        <v>0</v>
      </c>
      <c r="AI1707" s="1">
        <v>0</v>
      </c>
      <c r="AJ1707" s="1">
        <v>0</v>
      </c>
      <c r="AK1707" s="1">
        <v>0</v>
      </c>
      <c r="AL1707" s="1">
        <v>0</v>
      </c>
      <c r="AM1707" s="1">
        <v>0</v>
      </c>
      <c r="AN1707" s="1">
        <v>0</v>
      </c>
      <c r="AO1707" s="1">
        <v>0</v>
      </c>
      <c r="AP1707" s="1">
        <v>0</v>
      </c>
      <c r="AQ1707" s="14">
        <v>0</v>
      </c>
      <c r="AR1707" s="14">
        <v>0</v>
      </c>
      <c r="AS1707" s="14">
        <v>0</v>
      </c>
      <c r="AT1707" s="14">
        <v>0</v>
      </c>
      <c r="AU1707" s="14">
        <v>10</v>
      </c>
      <c r="AV1707" s="16">
        <v>2</v>
      </c>
      <c r="AW1707" s="16" t="str">
        <v/>
      </c>
      <c r="AX1707" s="10">
        <f t="shared" si="204"/>
        <v>12</v>
      </c>
      <c r="AY1707" s="10">
        <f t="shared" si="205"/>
        <v>0</v>
      </c>
      <c r="AZ1707" s="2" t="s">
        <v>119</v>
      </c>
      <c r="BA1707" s="10">
        <f t="shared" si="201"/>
        <v>0</v>
      </c>
      <c r="BB1707" s="36" t="s">
        <v>118</v>
      </c>
      <c r="BC1707" s="39" t="str">
        <f t="shared" si="198"/>
        <v/>
      </c>
      <c r="BD1707" s="16">
        <f t="shared" si="206"/>
        <v>12</v>
      </c>
      <c r="BE1707" s="10">
        <f t="shared" si="207"/>
        <v>0</v>
      </c>
      <c r="BF1707" s="12">
        <f t="shared" si="208"/>
        <v>1</v>
      </c>
      <c r="BG1707" s="12">
        <f t="shared" si="209"/>
        <v>0</v>
      </c>
      <c r="BH1707" s="9">
        <f t="shared" si="202"/>
        <v>12</v>
      </c>
      <c r="BI1707" s="39" t="str">
        <f t="shared" si="203"/>
        <v/>
      </c>
      <c r="BK1707" s="75"/>
    </row>
    <row r="1708" spans="1:63">
      <c r="A1708" s="2">
        <v>1705</v>
      </c>
      <c r="B1708" s="2">
        <v>0</v>
      </c>
      <c r="C1708" s="1">
        <v>0</v>
      </c>
      <c r="D1708" s="37" t="str">
        <v>001fw000007w1CiAAI</v>
      </c>
      <c r="E1708" s="37" t="str">
        <v>M/S INDIA TRADERS</v>
      </c>
      <c r="F1708" s="37" t="str">
        <v>UTTAR PRADESH</v>
      </c>
      <c r="G1708" s="37" t="str">
        <v>SHAHJAHANPUR</v>
      </c>
      <c r="H1708" s="37">
        <v>0</v>
      </c>
      <c r="I1708" s="37" t="str">
        <v>Khandelwal Associates</v>
      </c>
      <c r="J1708" s="37" t="str">
        <v>SHIV KUMAR</v>
      </c>
      <c r="K1708" s="37">
        <v>0</v>
      </c>
      <c r="L1708" s="37" t="str">
        <v>C12818</v>
      </c>
      <c r="M1708" s="37" t="str">
        <v>North</v>
      </c>
      <c r="N1708" s="2">
        <v>242001</v>
      </c>
      <c r="O1708" s="2" t="str">
        <v>09EEGPK1714F1ZO</v>
      </c>
      <c r="P1708" s="2">
        <v>9919598358</v>
      </c>
      <c r="Q1708" s="2" t="str">
        <v>Jan'26</v>
      </c>
      <c r="R1708" s="2">
        <v>2026</v>
      </c>
      <c r="S1708" s="1">
        <v>0</v>
      </c>
      <c r="T1708" s="2">
        <v>100</v>
      </c>
      <c r="U1708" s="1">
        <v>4.3233333333333332E-2</v>
      </c>
      <c r="V1708" s="1" t="str">
        <v>Challenger</v>
      </c>
      <c r="W1708" s="1">
        <v>0</v>
      </c>
      <c r="X1708" s="1">
        <v>0</v>
      </c>
      <c r="Y1708" s="1">
        <v>0</v>
      </c>
      <c r="Z1708" s="1">
        <v>0</v>
      </c>
      <c r="AA1708" s="1">
        <v>0</v>
      </c>
      <c r="AB1708" s="1">
        <v>0</v>
      </c>
      <c r="AC1708" s="1">
        <v>0</v>
      </c>
      <c r="AD1708" s="1">
        <v>0</v>
      </c>
      <c r="AE1708" s="1">
        <v>0</v>
      </c>
      <c r="AF1708" s="1">
        <v>0</v>
      </c>
      <c r="AG1708" s="1">
        <v>0</v>
      </c>
      <c r="AH1708" s="1">
        <v>0</v>
      </c>
      <c r="AI1708" s="1">
        <v>0</v>
      </c>
      <c r="AJ1708" s="1">
        <v>0</v>
      </c>
      <c r="AK1708" s="1">
        <v>0</v>
      </c>
      <c r="AL1708" s="1">
        <v>0</v>
      </c>
      <c r="AM1708" s="1">
        <v>0</v>
      </c>
      <c r="AN1708" s="1">
        <v>0</v>
      </c>
      <c r="AO1708" s="1">
        <v>0</v>
      </c>
      <c r="AP1708" s="1">
        <v>0</v>
      </c>
      <c r="AQ1708" s="14">
        <v>0</v>
      </c>
      <c r="AR1708" s="14">
        <v>0</v>
      </c>
      <c r="AS1708" s="14">
        <v>0</v>
      </c>
      <c r="AT1708" s="14">
        <v>0</v>
      </c>
      <c r="AU1708" s="14">
        <v>1</v>
      </c>
      <c r="AV1708" s="16">
        <v>11.97</v>
      </c>
      <c r="AW1708" s="16">
        <v>8</v>
      </c>
      <c r="AX1708" s="10">
        <f t="shared" si="204"/>
        <v>20.97</v>
      </c>
      <c r="AY1708" s="10">
        <f t="shared" si="205"/>
        <v>0</v>
      </c>
      <c r="AZ1708" s="2" t="s">
        <v>119</v>
      </c>
      <c r="BA1708" s="10">
        <f t="shared" si="201"/>
        <v>0</v>
      </c>
      <c r="BB1708" s="36" t="s">
        <v>118</v>
      </c>
      <c r="BC1708" s="39" t="str">
        <f t="shared" si="198"/>
        <v/>
      </c>
      <c r="BD1708" s="16">
        <f t="shared" si="206"/>
        <v>20.97</v>
      </c>
      <c r="BE1708" s="10">
        <f t="shared" si="207"/>
        <v>0</v>
      </c>
      <c r="BF1708" s="12">
        <f t="shared" si="208"/>
        <v>1</v>
      </c>
      <c r="BG1708" s="12">
        <f t="shared" si="209"/>
        <v>0</v>
      </c>
      <c r="BH1708" s="9">
        <f t="shared" si="202"/>
        <v>20.97</v>
      </c>
      <c r="BI1708" s="39" t="str">
        <f t="shared" si="203"/>
        <v/>
      </c>
      <c r="BK1708" s="75"/>
    </row>
    <row r="1709" spans="1:63">
      <c r="A1709" s="2">
        <v>1706</v>
      </c>
      <c r="B1709" s="2">
        <v>0</v>
      </c>
      <c r="C1709" s="1">
        <v>0</v>
      </c>
      <c r="D1709" s="37" t="str">
        <v>0015g00001eBuygAAC</v>
      </c>
      <c r="E1709" s="37" t="str">
        <v>Kishan Hardware Store (Shamli)</v>
      </c>
      <c r="F1709" s="37" t="str">
        <v>UTTAR PRADESH</v>
      </c>
      <c r="G1709" s="37" t="str">
        <v>SHAMLI</v>
      </c>
      <c r="H1709" s="37" t="str">
        <v>Shamli</v>
      </c>
      <c r="I1709" s="37" t="str">
        <v>OPTRIX INFRA LLP</v>
      </c>
      <c r="J1709" s="37" t="str">
        <v>SHIV KUMAR</v>
      </c>
      <c r="K1709" s="37">
        <v>0</v>
      </c>
      <c r="L1709" s="37" t="str">
        <v>001J100000PJG7oIAH</v>
      </c>
      <c r="M1709" s="37" t="str">
        <v>North</v>
      </c>
      <c r="N1709" s="2">
        <v>247776</v>
      </c>
      <c r="O1709" s="2" t="str">
        <v>09ACUPG8636J2ZU</v>
      </c>
      <c r="P1709" s="2">
        <v>9818167761</v>
      </c>
      <c r="Q1709" s="2" t="str">
        <v>Jan'26</v>
      </c>
      <c r="R1709" s="2">
        <v>2026</v>
      </c>
      <c r="S1709" s="1">
        <v>0</v>
      </c>
      <c r="T1709" s="2">
        <v>50</v>
      </c>
      <c r="U1709" s="1">
        <v>0.02</v>
      </c>
      <c r="V1709" s="1" t="str">
        <v>Minor</v>
      </c>
      <c r="W1709" s="1">
        <v>0</v>
      </c>
      <c r="X1709" s="1">
        <v>0</v>
      </c>
      <c r="Y1709" s="1">
        <v>0</v>
      </c>
      <c r="Z1709" s="1">
        <v>0</v>
      </c>
      <c r="AA1709" s="1">
        <v>0</v>
      </c>
      <c r="AB1709" s="1">
        <v>0</v>
      </c>
      <c r="AC1709" s="1">
        <v>0</v>
      </c>
      <c r="AD1709" s="1">
        <v>0</v>
      </c>
      <c r="AE1709" s="1">
        <v>0</v>
      </c>
      <c r="AF1709" s="1">
        <v>0</v>
      </c>
      <c r="AG1709" s="1">
        <v>0</v>
      </c>
      <c r="AH1709" s="1">
        <v>0</v>
      </c>
      <c r="AI1709" s="1">
        <v>0</v>
      </c>
      <c r="AJ1709" s="1">
        <v>0</v>
      </c>
      <c r="AK1709" s="1">
        <v>0</v>
      </c>
      <c r="AL1709" s="1">
        <v>0</v>
      </c>
      <c r="AM1709" s="1">
        <v>0</v>
      </c>
      <c r="AN1709" s="1">
        <v>0</v>
      </c>
      <c r="AO1709" s="1">
        <v>0</v>
      </c>
      <c r="AP1709" s="1">
        <v>0</v>
      </c>
      <c r="AQ1709" s="14">
        <v>0</v>
      </c>
      <c r="AR1709" s="14">
        <v>0</v>
      </c>
      <c r="AS1709" s="14">
        <v>0</v>
      </c>
      <c r="AT1709" s="14">
        <v>0</v>
      </c>
      <c r="AU1709" s="14">
        <v>3</v>
      </c>
      <c r="AV1709" s="16">
        <v>0</v>
      </c>
      <c r="AW1709" s="16" t="str">
        <v/>
      </c>
      <c r="AX1709" s="10">
        <f t="shared" si="204"/>
        <v>3</v>
      </c>
      <c r="AY1709" s="10">
        <f t="shared" si="205"/>
        <v>0</v>
      </c>
      <c r="AZ1709" s="2" t="s">
        <v>119</v>
      </c>
      <c r="BA1709" s="10">
        <f t="shared" si="201"/>
        <v>0</v>
      </c>
      <c r="BB1709" s="36" t="s">
        <v>118</v>
      </c>
      <c r="BC1709" s="39" t="str">
        <f t="shared" si="198"/>
        <v/>
      </c>
      <c r="BD1709" s="16">
        <f t="shared" si="206"/>
        <v>3</v>
      </c>
      <c r="BE1709" s="10">
        <f t="shared" si="207"/>
        <v>0</v>
      </c>
      <c r="BF1709" s="12">
        <f t="shared" si="208"/>
        <v>1</v>
      </c>
      <c r="BG1709" s="12">
        <f t="shared" si="209"/>
        <v>0</v>
      </c>
      <c r="BH1709" s="9">
        <f t="shared" si="202"/>
        <v>3</v>
      </c>
      <c r="BI1709" s="39" t="str">
        <f t="shared" si="203"/>
        <v/>
      </c>
      <c r="BK1709" s="75"/>
    </row>
    <row r="1710" spans="1:63">
      <c r="A1710" s="2">
        <v>1707</v>
      </c>
      <c r="B1710" s="2">
        <v>0</v>
      </c>
      <c r="C1710" s="1">
        <v>0</v>
      </c>
      <c r="D1710" s="37" t="str">
        <v>001fw00000JJRCsAAP</v>
      </c>
      <c r="E1710" s="37" t="str">
        <v>ASHISH STEEL</v>
      </c>
      <c r="F1710" s="37" t="str">
        <v>UTTAR PRADESH</v>
      </c>
      <c r="G1710" s="37" t="str">
        <v>KANPUR NAGAR</v>
      </c>
      <c r="H1710" s="37">
        <v>0</v>
      </c>
      <c r="I1710" s="37" t="str">
        <v>SHREE LAKSHMAN ROLLING MILL (INDIA) LLP</v>
      </c>
      <c r="J1710" s="37" t="str">
        <v>Ashutosh Shukla</v>
      </c>
      <c r="K1710" s="37">
        <v>0</v>
      </c>
      <c r="L1710" s="37" t="str">
        <v>C12815</v>
      </c>
      <c r="M1710" s="37" t="str">
        <v>North</v>
      </c>
      <c r="N1710" s="2">
        <v>208012</v>
      </c>
      <c r="O1710" s="2" t="str">
        <v>09ALXPK3267D1ZO</v>
      </c>
      <c r="P1710" s="2">
        <v>9125959981</v>
      </c>
      <c r="Q1710" s="2" t="str">
        <v>Jan'26</v>
      </c>
      <c r="R1710" s="2">
        <v>2026</v>
      </c>
      <c r="S1710" s="1">
        <v>0</v>
      </c>
      <c r="T1710" s="2" t="str">
        <v/>
      </c>
      <c r="U1710" s="1">
        <v>0</v>
      </c>
      <c r="V1710" s="1" t="str">
        <v>Potential Not updated</v>
      </c>
      <c r="W1710" s="1">
        <v>0</v>
      </c>
      <c r="X1710" s="1">
        <v>0</v>
      </c>
      <c r="Y1710" s="1">
        <v>0</v>
      </c>
      <c r="Z1710" s="1">
        <v>0</v>
      </c>
      <c r="AA1710" s="1">
        <v>0</v>
      </c>
      <c r="AB1710" s="1">
        <v>0</v>
      </c>
      <c r="AC1710" s="1">
        <v>0</v>
      </c>
      <c r="AD1710" s="1">
        <v>0</v>
      </c>
      <c r="AE1710" s="1">
        <v>0</v>
      </c>
      <c r="AF1710" s="1">
        <v>0</v>
      </c>
      <c r="AG1710" s="1">
        <v>0</v>
      </c>
      <c r="AH1710" s="1">
        <v>0</v>
      </c>
      <c r="AI1710" s="1">
        <v>0</v>
      </c>
      <c r="AJ1710" s="1">
        <v>0</v>
      </c>
      <c r="AK1710" s="1">
        <v>0</v>
      </c>
      <c r="AL1710" s="1">
        <v>0</v>
      </c>
      <c r="AM1710" s="1">
        <v>0</v>
      </c>
      <c r="AN1710" s="1">
        <v>0</v>
      </c>
      <c r="AO1710" s="1">
        <v>0</v>
      </c>
      <c r="AP1710" s="1">
        <v>0</v>
      </c>
      <c r="AQ1710" s="14">
        <v>0</v>
      </c>
      <c r="AR1710" s="14">
        <v>0</v>
      </c>
      <c r="AS1710" s="14">
        <v>0</v>
      </c>
      <c r="AT1710" s="14">
        <v>0</v>
      </c>
      <c r="AU1710" s="14">
        <v>9</v>
      </c>
      <c r="AV1710" s="16">
        <v>5</v>
      </c>
      <c r="AW1710" s="16" t="str">
        <v/>
      </c>
      <c r="AX1710" s="10">
        <f t="shared" si="204"/>
        <v>14</v>
      </c>
      <c r="AY1710" s="10">
        <f t="shared" si="205"/>
        <v>0</v>
      </c>
      <c r="AZ1710" s="2" t="s">
        <v>119</v>
      </c>
      <c r="BA1710" s="10">
        <f t="shared" si="201"/>
        <v>0</v>
      </c>
      <c r="BB1710" s="36" t="s">
        <v>118</v>
      </c>
      <c r="BC1710" s="39" t="str">
        <f t="shared" si="198"/>
        <v/>
      </c>
      <c r="BD1710" s="16">
        <f t="shared" si="206"/>
        <v>14</v>
      </c>
      <c r="BE1710" s="10">
        <f t="shared" si="207"/>
        <v>0</v>
      </c>
      <c r="BF1710" s="12">
        <f t="shared" si="208"/>
        <v>1</v>
      </c>
      <c r="BG1710" s="12">
        <f t="shared" si="209"/>
        <v>0</v>
      </c>
      <c r="BH1710" s="9">
        <f t="shared" si="202"/>
        <v>14</v>
      </c>
      <c r="BI1710" s="39" t="str">
        <f t="shared" si="203"/>
        <v/>
      </c>
      <c r="BK1710" s="75"/>
    </row>
    <row r="1711" spans="1:63">
      <c r="A1711" s="2">
        <v>1708</v>
      </c>
      <c r="B1711" s="2">
        <v>0</v>
      </c>
      <c r="C1711" s="1">
        <v>0</v>
      </c>
      <c r="D1711" s="37" t="str">
        <v>001fw00000JJIG5AAP</v>
      </c>
      <c r="E1711" s="37" t="str">
        <v>M/S HINDUSTAN STEEL SALES</v>
      </c>
      <c r="F1711" s="37" t="str">
        <v>UTTAR PRADESH</v>
      </c>
      <c r="G1711" s="37" t="str">
        <v>KANPUR NAGAR</v>
      </c>
      <c r="H1711" s="37">
        <v>0</v>
      </c>
      <c r="I1711" s="37" t="str">
        <v>SHREE LAKSHMAN ROLLING MILL (INDIA) LLP</v>
      </c>
      <c r="J1711" s="37" t="str">
        <v>Ashutosh Shukla</v>
      </c>
      <c r="K1711" s="37">
        <v>0</v>
      </c>
      <c r="L1711" s="37" t="str">
        <v>C12815</v>
      </c>
      <c r="M1711" s="37" t="str">
        <v>North</v>
      </c>
      <c r="N1711" s="2">
        <v>208016</v>
      </c>
      <c r="O1711" s="2" t="str">
        <v>09ACBPU1733D1ZS</v>
      </c>
      <c r="P1711" s="2">
        <v>9838142860</v>
      </c>
      <c r="Q1711" s="2" t="str">
        <v>Jan'26</v>
      </c>
      <c r="R1711" s="2">
        <v>2026</v>
      </c>
      <c r="S1711" s="1">
        <v>0</v>
      </c>
      <c r="T1711" s="2" t="str">
        <v/>
      </c>
      <c r="U1711" s="1">
        <v>0</v>
      </c>
      <c r="V1711" s="1" t="str">
        <v>Potential Not updated</v>
      </c>
      <c r="W1711" s="1">
        <v>0</v>
      </c>
      <c r="X1711" s="1">
        <v>0</v>
      </c>
      <c r="Y1711" s="1">
        <v>0</v>
      </c>
      <c r="Z1711" s="1">
        <v>0</v>
      </c>
      <c r="AA1711" s="1">
        <v>0</v>
      </c>
      <c r="AB1711" s="1">
        <v>0</v>
      </c>
      <c r="AC1711" s="1">
        <v>0</v>
      </c>
      <c r="AD1711" s="1">
        <v>0</v>
      </c>
      <c r="AE1711" s="1">
        <v>0</v>
      </c>
      <c r="AF1711" s="1">
        <v>0</v>
      </c>
      <c r="AG1711" s="1">
        <v>0</v>
      </c>
      <c r="AH1711" s="1">
        <v>0</v>
      </c>
      <c r="AI1711" s="1">
        <v>0</v>
      </c>
      <c r="AJ1711" s="1">
        <v>0</v>
      </c>
      <c r="AK1711" s="1">
        <v>0</v>
      </c>
      <c r="AL1711" s="1">
        <v>0</v>
      </c>
      <c r="AM1711" s="1">
        <v>0</v>
      </c>
      <c r="AN1711" s="1">
        <v>0</v>
      </c>
      <c r="AO1711" s="1">
        <v>0</v>
      </c>
      <c r="AP1711" s="1">
        <v>0</v>
      </c>
      <c r="AQ1711" s="14">
        <v>0</v>
      </c>
      <c r="AR1711" s="14">
        <v>0</v>
      </c>
      <c r="AS1711" s="14">
        <v>0</v>
      </c>
      <c r="AT1711" s="14">
        <v>0</v>
      </c>
      <c r="AU1711" s="14">
        <v>11</v>
      </c>
      <c r="AV1711" s="16">
        <v>0</v>
      </c>
      <c r="AW1711" s="16" t="str">
        <v/>
      </c>
      <c r="AX1711" s="10">
        <f t="shared" si="204"/>
        <v>11</v>
      </c>
      <c r="AY1711" s="10">
        <f t="shared" si="205"/>
        <v>0</v>
      </c>
      <c r="AZ1711" s="2" t="s">
        <v>119</v>
      </c>
      <c r="BA1711" s="10">
        <f t="shared" si="201"/>
        <v>0</v>
      </c>
      <c r="BB1711" s="36" t="s">
        <v>118</v>
      </c>
      <c r="BC1711" s="39" t="str">
        <f t="shared" si="198"/>
        <v/>
      </c>
      <c r="BD1711" s="16">
        <f t="shared" si="206"/>
        <v>11</v>
      </c>
      <c r="BE1711" s="10">
        <f t="shared" si="207"/>
        <v>0</v>
      </c>
      <c r="BF1711" s="12">
        <f t="shared" si="208"/>
        <v>1</v>
      </c>
      <c r="BG1711" s="12">
        <f t="shared" si="209"/>
        <v>0</v>
      </c>
      <c r="BH1711" s="9">
        <f t="shared" si="202"/>
        <v>11</v>
      </c>
      <c r="BI1711" s="39" t="str">
        <f t="shared" si="203"/>
        <v/>
      </c>
      <c r="BK1711" s="75"/>
    </row>
    <row r="1712" spans="1:63">
      <c r="A1712" s="2">
        <v>1709</v>
      </c>
      <c r="B1712" s="2">
        <v>0</v>
      </c>
      <c r="C1712" s="1">
        <v>0</v>
      </c>
      <c r="D1712" s="37" t="str">
        <v>001fw000003CQA1AAO</v>
      </c>
      <c r="E1712" s="37" t="str">
        <v>R. K. STEEL</v>
      </c>
      <c r="F1712" s="37" t="str">
        <v>WEST BENGAL</v>
      </c>
      <c r="G1712" s="37" t="str">
        <v>JALPAIGURI</v>
      </c>
      <c r="H1712" s="37">
        <v>0</v>
      </c>
      <c r="I1712" s="37" t="str">
        <v>SILIGURI BUILDERS STORES</v>
      </c>
      <c r="J1712" s="37" t="str">
        <v>Abu Hossain</v>
      </c>
      <c r="K1712" s="37">
        <v>0</v>
      </c>
      <c r="L1712" s="37" t="str">
        <v>001J100000VngoPIAR</v>
      </c>
      <c r="M1712" s="37" t="str">
        <v>East</v>
      </c>
      <c r="N1712" s="2">
        <v>735101</v>
      </c>
      <c r="O1712" s="2" t="str">
        <v>19AHIPB5626J1Z8</v>
      </c>
      <c r="P1712" s="2">
        <v>9733400456</v>
      </c>
      <c r="Q1712" s="2" t="str">
        <v>Jan'26</v>
      </c>
      <c r="R1712" s="2">
        <v>2026</v>
      </c>
      <c r="S1712" s="1">
        <v>0</v>
      </c>
      <c r="T1712" s="2">
        <v>90</v>
      </c>
      <c r="U1712" s="1">
        <v>1.1111111111111112E-2</v>
      </c>
      <c r="V1712" s="1" t="str">
        <v>Challenger</v>
      </c>
      <c r="W1712" s="1">
        <v>0</v>
      </c>
      <c r="X1712" s="1">
        <v>0</v>
      </c>
      <c r="Y1712" s="1">
        <v>0</v>
      </c>
      <c r="Z1712" s="1">
        <v>0</v>
      </c>
      <c r="AA1712" s="1">
        <v>0</v>
      </c>
      <c r="AB1712" s="1">
        <v>0</v>
      </c>
      <c r="AC1712" s="1">
        <v>0</v>
      </c>
      <c r="AD1712" s="1">
        <v>0</v>
      </c>
      <c r="AE1712" s="1">
        <v>0</v>
      </c>
      <c r="AF1712" s="1">
        <v>0</v>
      </c>
      <c r="AG1712" s="1">
        <v>0</v>
      </c>
      <c r="AH1712" s="1">
        <v>0</v>
      </c>
      <c r="AI1712" s="1">
        <v>0</v>
      </c>
      <c r="AJ1712" s="1">
        <v>0</v>
      </c>
      <c r="AK1712" s="1">
        <v>0</v>
      </c>
      <c r="AL1712" s="1">
        <v>0</v>
      </c>
      <c r="AM1712" s="1">
        <v>0</v>
      </c>
      <c r="AN1712" s="1">
        <v>0</v>
      </c>
      <c r="AO1712" s="1">
        <v>0</v>
      </c>
      <c r="AP1712" s="1">
        <v>0</v>
      </c>
      <c r="AQ1712" s="14">
        <v>0</v>
      </c>
      <c r="AR1712" s="14">
        <v>0</v>
      </c>
      <c r="AS1712" s="14">
        <v>0</v>
      </c>
      <c r="AT1712" s="14">
        <v>0</v>
      </c>
      <c r="AU1712" s="14">
        <v>3</v>
      </c>
      <c r="AV1712" s="16">
        <v>0</v>
      </c>
      <c r="AW1712" s="16" t="str">
        <v/>
      </c>
      <c r="AX1712" s="10">
        <f t="shared" si="204"/>
        <v>3</v>
      </c>
      <c r="AY1712" s="10">
        <f t="shared" si="205"/>
        <v>0</v>
      </c>
      <c r="AZ1712" s="2" t="s">
        <v>119</v>
      </c>
      <c r="BA1712" s="10">
        <f t="shared" si="201"/>
        <v>0</v>
      </c>
      <c r="BB1712" s="36" t="s">
        <v>118</v>
      </c>
      <c r="BC1712" s="39" t="str">
        <f t="shared" si="198"/>
        <v/>
      </c>
      <c r="BD1712" s="16">
        <f t="shared" si="206"/>
        <v>3</v>
      </c>
      <c r="BE1712" s="10">
        <f t="shared" si="207"/>
        <v>0</v>
      </c>
      <c r="BF1712" s="12">
        <f t="shared" si="208"/>
        <v>1</v>
      </c>
      <c r="BG1712" s="12">
        <f t="shared" si="209"/>
        <v>0</v>
      </c>
      <c r="BH1712" s="9">
        <f t="shared" si="202"/>
        <v>3</v>
      </c>
      <c r="BI1712" s="39" t="str">
        <f t="shared" si="203"/>
        <v/>
      </c>
      <c r="BK1712" s="75"/>
    </row>
    <row r="1713" spans="1:63">
      <c r="A1713" s="2">
        <v>1710</v>
      </c>
      <c r="B1713" s="2">
        <v>0</v>
      </c>
      <c r="C1713" s="1">
        <v>0</v>
      </c>
      <c r="D1713" s="37" t="str">
        <v>001fw00000JKlpRAAT</v>
      </c>
      <c r="E1713" s="37" t="str">
        <v>KAPILDEO PRASAD</v>
      </c>
      <c r="F1713" s="37" t="str">
        <v>ODISHA</v>
      </c>
      <c r="G1713" s="37" t="str">
        <v>SUNDARGARH</v>
      </c>
      <c r="H1713" s="37">
        <v>0</v>
      </c>
      <c r="I1713" s="37" t="str">
        <v>SACHDEVA ISPAT PVT LTD</v>
      </c>
      <c r="J1713" s="37" t="str">
        <v>Papun Padhan</v>
      </c>
      <c r="K1713" s="37">
        <v>0</v>
      </c>
      <c r="L1713" s="37" t="str">
        <v>C12823</v>
      </c>
      <c r="M1713" s="37" t="str">
        <v>Central</v>
      </c>
      <c r="N1713" s="2">
        <v>769001</v>
      </c>
      <c r="O1713" s="2" t="str">
        <v>21AADFK6119R1Z4</v>
      </c>
      <c r="P1713" s="2">
        <v>9437100983</v>
      </c>
      <c r="Q1713" s="2" t="str">
        <v>Jan'26</v>
      </c>
      <c r="R1713" s="2">
        <v>2026</v>
      </c>
      <c r="S1713" s="1">
        <v>0</v>
      </c>
      <c r="T1713" s="2" t="str">
        <v/>
      </c>
      <c r="U1713" s="1">
        <v>0</v>
      </c>
      <c r="V1713" s="1" t="str">
        <v>Potential Not updated</v>
      </c>
      <c r="W1713" s="1">
        <v>0</v>
      </c>
      <c r="X1713" s="1">
        <v>0</v>
      </c>
      <c r="Y1713" s="1">
        <v>0</v>
      </c>
      <c r="Z1713" s="1">
        <v>0</v>
      </c>
      <c r="AA1713" s="1">
        <v>0</v>
      </c>
      <c r="AB1713" s="1">
        <v>0</v>
      </c>
      <c r="AC1713" s="1">
        <v>0</v>
      </c>
      <c r="AD1713" s="1">
        <v>0</v>
      </c>
      <c r="AE1713" s="1">
        <v>0</v>
      </c>
      <c r="AF1713" s="1">
        <v>0</v>
      </c>
      <c r="AG1713" s="1">
        <v>0</v>
      </c>
      <c r="AH1713" s="1">
        <v>0</v>
      </c>
      <c r="AI1713" s="1">
        <v>0</v>
      </c>
      <c r="AJ1713" s="1">
        <v>0</v>
      </c>
      <c r="AK1713" s="1">
        <v>0</v>
      </c>
      <c r="AL1713" s="1">
        <v>0</v>
      </c>
      <c r="AM1713" s="1">
        <v>0</v>
      </c>
      <c r="AN1713" s="1">
        <v>0</v>
      </c>
      <c r="AO1713" s="1">
        <v>0</v>
      </c>
      <c r="AP1713" s="1">
        <v>0</v>
      </c>
      <c r="AQ1713" s="14">
        <v>0</v>
      </c>
      <c r="AR1713" s="14">
        <v>0</v>
      </c>
      <c r="AS1713" s="14">
        <v>0</v>
      </c>
      <c r="AT1713" s="14">
        <v>0</v>
      </c>
      <c r="AU1713" s="14">
        <v>20</v>
      </c>
      <c r="AV1713" s="16">
        <v>0</v>
      </c>
      <c r="AW1713" s="16" t="str">
        <v/>
      </c>
      <c r="AX1713" s="10">
        <f t="shared" si="204"/>
        <v>20</v>
      </c>
      <c r="AY1713" s="10">
        <f t="shared" si="205"/>
        <v>0</v>
      </c>
      <c r="AZ1713" s="2" t="s">
        <v>119</v>
      </c>
      <c r="BA1713" s="10">
        <f t="shared" si="201"/>
        <v>0</v>
      </c>
      <c r="BB1713" s="36" t="s">
        <v>118</v>
      </c>
      <c r="BC1713" s="39" t="str">
        <f t="shared" si="198"/>
        <v/>
      </c>
      <c r="BD1713" s="16">
        <f t="shared" si="206"/>
        <v>20</v>
      </c>
      <c r="BE1713" s="10">
        <f t="shared" si="207"/>
        <v>0</v>
      </c>
      <c r="BF1713" s="12">
        <f t="shared" si="208"/>
        <v>1</v>
      </c>
      <c r="BG1713" s="12">
        <f t="shared" si="209"/>
        <v>0</v>
      </c>
      <c r="BH1713" s="9">
        <f t="shared" si="202"/>
        <v>20</v>
      </c>
      <c r="BI1713" s="39" t="str">
        <f t="shared" si="203"/>
        <v/>
      </c>
      <c r="BK1713" s="75"/>
    </row>
    <row r="1714" spans="1:63">
      <c r="A1714" s="2">
        <v>1711</v>
      </c>
      <c r="B1714" s="2">
        <v>0</v>
      </c>
      <c r="C1714" s="1">
        <v>0</v>
      </c>
      <c r="D1714" s="37" t="str">
        <v>001fw00000JEdt2AAD</v>
      </c>
      <c r="E1714" s="37" t="str">
        <v>M/S KRITI ENTERPRISES</v>
      </c>
      <c r="F1714" s="37" t="str">
        <v>BIHAR</v>
      </c>
      <c r="G1714" s="37" t="str">
        <v>GOPALGANJ</v>
      </c>
      <c r="H1714" s="37">
        <v>0</v>
      </c>
      <c r="I1714" s="37" t="str">
        <v>SUBH NEXTGEN PRIVATE LIMITED</v>
      </c>
      <c r="J1714" s="37" t="str">
        <v>Punit Kumar</v>
      </c>
      <c r="K1714" s="37">
        <v>0</v>
      </c>
      <c r="L1714" s="37" t="str">
        <v>001J100000VmM42IAF</v>
      </c>
      <c r="M1714" s="37" t="str">
        <v>East</v>
      </c>
      <c r="N1714" s="2">
        <v>841437</v>
      </c>
      <c r="O1714" s="2" t="str">
        <v>10EWPPD1731Q1ZE</v>
      </c>
      <c r="P1714" s="2">
        <v>7363999977</v>
      </c>
      <c r="Q1714" s="2" t="str">
        <v>Jan'26</v>
      </c>
      <c r="R1714" s="2">
        <v>2026</v>
      </c>
      <c r="S1714" s="1">
        <v>0</v>
      </c>
      <c r="T1714" s="2" t="str">
        <v/>
      </c>
      <c r="U1714" s="1">
        <v>0</v>
      </c>
      <c r="V1714" s="1" t="str">
        <v>Potential Not updated</v>
      </c>
      <c r="W1714" s="1">
        <v>0</v>
      </c>
      <c r="X1714" s="1">
        <v>0</v>
      </c>
      <c r="Y1714" s="1">
        <v>0</v>
      </c>
      <c r="Z1714" s="1">
        <v>0</v>
      </c>
      <c r="AA1714" s="1">
        <v>0</v>
      </c>
      <c r="AB1714" s="1">
        <v>0</v>
      </c>
      <c r="AC1714" s="1">
        <v>0</v>
      </c>
      <c r="AD1714" s="1">
        <v>0</v>
      </c>
      <c r="AE1714" s="1">
        <v>0</v>
      </c>
      <c r="AF1714" s="1">
        <v>0</v>
      </c>
      <c r="AG1714" s="1">
        <v>0</v>
      </c>
      <c r="AH1714" s="1">
        <v>0</v>
      </c>
      <c r="AI1714" s="1">
        <v>0</v>
      </c>
      <c r="AJ1714" s="1">
        <v>0</v>
      </c>
      <c r="AK1714" s="1">
        <v>0</v>
      </c>
      <c r="AL1714" s="1">
        <v>0</v>
      </c>
      <c r="AM1714" s="1">
        <v>0</v>
      </c>
      <c r="AN1714" s="1">
        <v>0</v>
      </c>
      <c r="AO1714" s="1">
        <v>0</v>
      </c>
      <c r="AP1714" s="1">
        <v>0</v>
      </c>
      <c r="AQ1714" s="14">
        <v>0</v>
      </c>
      <c r="AR1714" s="14">
        <v>0</v>
      </c>
      <c r="AS1714" s="14">
        <v>0</v>
      </c>
      <c r="AT1714" s="14">
        <v>0</v>
      </c>
      <c r="AU1714" s="14">
        <v>12</v>
      </c>
      <c r="AV1714" s="16">
        <v>0</v>
      </c>
      <c r="AW1714" s="16" t="str">
        <v/>
      </c>
      <c r="AX1714" s="10">
        <f t="shared" si="204"/>
        <v>12</v>
      </c>
      <c r="AY1714" s="10">
        <f t="shared" si="205"/>
        <v>0</v>
      </c>
      <c r="AZ1714" s="2" t="s">
        <v>119</v>
      </c>
      <c r="BA1714" s="10">
        <f t="shared" si="201"/>
        <v>0</v>
      </c>
      <c r="BB1714" s="36" t="s">
        <v>118</v>
      </c>
      <c r="BC1714" s="39" t="str">
        <f t="shared" si="198"/>
        <v/>
      </c>
      <c r="BD1714" s="16">
        <f t="shared" si="206"/>
        <v>12</v>
      </c>
      <c r="BE1714" s="10">
        <f t="shared" si="207"/>
        <v>0</v>
      </c>
      <c r="BF1714" s="12">
        <f t="shared" si="208"/>
        <v>1</v>
      </c>
      <c r="BG1714" s="12">
        <f t="shared" si="209"/>
        <v>0</v>
      </c>
      <c r="BH1714" s="9">
        <f t="shared" si="202"/>
        <v>12</v>
      </c>
      <c r="BI1714" s="39" t="str">
        <f t="shared" si="203"/>
        <v/>
      </c>
      <c r="BK1714" s="75"/>
    </row>
    <row r="1715" spans="1:63">
      <c r="A1715" s="2">
        <v>1712</v>
      </c>
      <c r="B1715" s="2">
        <v>0</v>
      </c>
      <c r="C1715" s="1">
        <v>0</v>
      </c>
      <c r="D1715" s="37" t="str">
        <v>001J100000TuCy9IAF</v>
      </c>
      <c r="E1715" s="37" t="str">
        <v>MAHAPATRA HARDWARE,FABRICATION AND SPARES</v>
      </c>
      <c r="F1715" s="37" t="str">
        <v>ODISHA</v>
      </c>
      <c r="G1715" s="37" t="str">
        <v>NABARANGPUR</v>
      </c>
      <c r="H1715" s="37" t="str">
        <v>Chandahandi</v>
      </c>
      <c r="I1715" s="37" t="str">
        <v>SACHDEVA ISPAT PVT LTD</v>
      </c>
      <c r="J1715" s="37" t="str">
        <v>Amit Behera</v>
      </c>
      <c r="K1715" s="37">
        <v>0</v>
      </c>
      <c r="L1715" s="37" t="str">
        <v>C12823</v>
      </c>
      <c r="M1715" s="37" t="str">
        <v>Central</v>
      </c>
      <c r="N1715" s="2">
        <v>764077</v>
      </c>
      <c r="O1715" s="2" t="str">
        <v>21BGLPT9969B1ZY</v>
      </c>
      <c r="P1715" s="2">
        <v>9556624715</v>
      </c>
      <c r="Q1715" s="2" t="str">
        <v>Jan'26</v>
      </c>
      <c r="R1715" s="2">
        <v>2026</v>
      </c>
      <c r="S1715" s="1">
        <v>0</v>
      </c>
      <c r="T1715" s="2">
        <v>50</v>
      </c>
      <c r="U1715" s="1">
        <v>0.02</v>
      </c>
      <c r="V1715" s="1" t="str">
        <v>Minor</v>
      </c>
      <c r="W1715" s="1">
        <v>0</v>
      </c>
      <c r="X1715" s="1">
        <v>0</v>
      </c>
      <c r="Y1715" s="1">
        <v>0</v>
      </c>
      <c r="Z1715" s="1">
        <v>0</v>
      </c>
      <c r="AA1715" s="1">
        <v>0</v>
      </c>
      <c r="AB1715" s="1">
        <v>0</v>
      </c>
      <c r="AC1715" s="1">
        <v>0</v>
      </c>
      <c r="AD1715" s="1">
        <v>0</v>
      </c>
      <c r="AE1715" s="1">
        <v>0</v>
      </c>
      <c r="AF1715" s="1">
        <v>0</v>
      </c>
      <c r="AG1715" s="1">
        <v>0</v>
      </c>
      <c r="AH1715" s="1">
        <v>0</v>
      </c>
      <c r="AI1715" s="1">
        <v>0</v>
      </c>
      <c r="AJ1715" s="1">
        <v>0</v>
      </c>
      <c r="AK1715" s="1">
        <v>0</v>
      </c>
      <c r="AL1715" s="1">
        <v>0</v>
      </c>
      <c r="AM1715" s="1">
        <v>0</v>
      </c>
      <c r="AN1715" s="1">
        <v>0</v>
      </c>
      <c r="AO1715" s="1">
        <v>0</v>
      </c>
      <c r="AP1715" s="1">
        <v>0</v>
      </c>
      <c r="AQ1715" s="14">
        <v>0</v>
      </c>
      <c r="AR1715" s="14">
        <v>0</v>
      </c>
      <c r="AS1715" s="14">
        <v>0</v>
      </c>
      <c r="AT1715" s="14">
        <v>0</v>
      </c>
      <c r="AU1715" s="14">
        <v>3</v>
      </c>
      <c r="AV1715" s="16">
        <v>0</v>
      </c>
      <c r="AW1715" s="16" t="str">
        <v/>
      </c>
      <c r="AX1715" s="10">
        <f t="shared" si="204"/>
        <v>3</v>
      </c>
      <c r="AY1715" s="10">
        <f t="shared" si="205"/>
        <v>0</v>
      </c>
      <c r="AZ1715" s="2" t="s">
        <v>119</v>
      </c>
      <c r="BA1715" s="10">
        <f t="shared" si="201"/>
        <v>0</v>
      </c>
      <c r="BB1715" s="36" t="s">
        <v>118</v>
      </c>
      <c r="BC1715" s="39" t="str">
        <f t="shared" si="198"/>
        <v/>
      </c>
      <c r="BD1715" s="16">
        <f t="shared" si="206"/>
        <v>3</v>
      </c>
      <c r="BE1715" s="10">
        <f t="shared" si="207"/>
        <v>0</v>
      </c>
      <c r="BF1715" s="12">
        <f t="shared" si="208"/>
        <v>1</v>
      </c>
      <c r="BG1715" s="12">
        <f t="shared" si="209"/>
        <v>0</v>
      </c>
      <c r="BH1715" s="9">
        <f t="shared" si="202"/>
        <v>3</v>
      </c>
      <c r="BI1715" s="39" t="str">
        <f t="shared" si="203"/>
        <v/>
      </c>
      <c r="BK1715" s="75"/>
    </row>
    <row r="1716" spans="1:63">
      <c r="A1716" s="2">
        <v>1713</v>
      </c>
      <c r="B1716" s="2">
        <v>0</v>
      </c>
      <c r="C1716" s="1">
        <v>0</v>
      </c>
      <c r="D1716" s="37" t="str">
        <v>001fw00000CkV5BAAV</v>
      </c>
      <c r="E1716" s="37" t="str">
        <v>SAJED TRADERS</v>
      </c>
      <c r="F1716" s="37" t="str">
        <v>WEST BENGAL</v>
      </c>
      <c r="G1716" s="37" t="str">
        <v>MALDAH</v>
      </c>
      <c r="H1716" s="37">
        <v>0</v>
      </c>
      <c r="I1716" s="37" t="str">
        <v>MAHESHWARI TRADERS</v>
      </c>
      <c r="J1716" s="37" t="str">
        <v>Partha Mondal</v>
      </c>
      <c r="K1716" s="37">
        <v>0</v>
      </c>
      <c r="L1716" s="37" t="str">
        <v>001J100000Vo7AiIAJ</v>
      </c>
      <c r="M1716" s="37" t="str">
        <v>East</v>
      </c>
      <c r="N1716" s="2">
        <v>732206</v>
      </c>
      <c r="O1716" s="2" t="str">
        <v>19BFZPA4895L1ZE</v>
      </c>
      <c r="P1716" s="2">
        <v>9614259047</v>
      </c>
      <c r="Q1716" s="2" t="str">
        <v>Jan'26</v>
      </c>
      <c r="R1716" s="2">
        <v>2026</v>
      </c>
      <c r="S1716" s="1">
        <v>0</v>
      </c>
      <c r="T1716" s="2">
        <v>25</v>
      </c>
      <c r="U1716" s="1">
        <v>0.04</v>
      </c>
      <c r="V1716" s="1" t="str">
        <v>Minor</v>
      </c>
      <c r="W1716" s="1">
        <v>0</v>
      </c>
      <c r="X1716" s="1">
        <v>0</v>
      </c>
      <c r="Y1716" s="1">
        <v>0</v>
      </c>
      <c r="Z1716" s="1">
        <v>0</v>
      </c>
      <c r="AA1716" s="1">
        <v>0</v>
      </c>
      <c r="AB1716" s="1">
        <v>0</v>
      </c>
      <c r="AC1716" s="1">
        <v>0</v>
      </c>
      <c r="AD1716" s="1">
        <v>0</v>
      </c>
      <c r="AE1716" s="1">
        <v>0</v>
      </c>
      <c r="AF1716" s="1">
        <v>0</v>
      </c>
      <c r="AG1716" s="1">
        <v>0</v>
      </c>
      <c r="AH1716" s="1">
        <v>0</v>
      </c>
      <c r="AI1716" s="1">
        <v>0</v>
      </c>
      <c r="AJ1716" s="1">
        <v>0</v>
      </c>
      <c r="AK1716" s="1">
        <v>0</v>
      </c>
      <c r="AL1716" s="1">
        <v>0</v>
      </c>
      <c r="AM1716" s="1">
        <v>0</v>
      </c>
      <c r="AN1716" s="1">
        <v>0</v>
      </c>
      <c r="AO1716" s="1">
        <v>0</v>
      </c>
      <c r="AP1716" s="1">
        <v>0</v>
      </c>
      <c r="AQ1716" s="14">
        <v>0</v>
      </c>
      <c r="AR1716" s="14">
        <v>0</v>
      </c>
      <c r="AS1716" s="14">
        <v>0</v>
      </c>
      <c r="AT1716" s="14">
        <v>0</v>
      </c>
      <c r="AU1716" s="14">
        <v>3</v>
      </c>
      <c r="AV1716" s="16">
        <v>0</v>
      </c>
      <c r="AW1716" s="16" t="str">
        <v/>
      </c>
      <c r="AX1716" s="10">
        <f t="shared" si="204"/>
        <v>3</v>
      </c>
      <c r="AY1716" s="10">
        <f t="shared" si="205"/>
        <v>0</v>
      </c>
      <c r="AZ1716" s="2" t="s">
        <v>119</v>
      </c>
      <c r="BA1716" s="10">
        <f t="shared" si="201"/>
        <v>0</v>
      </c>
      <c r="BB1716" s="36" t="s">
        <v>118</v>
      </c>
      <c r="BC1716" s="39" t="str">
        <f t="shared" ref="BC1716:BC1722" si="210">IF(AZ1716="Yes","",IF(AX1716&gt;1250,"E",IF(AX1716&gt;750,"D",
IF(AX1716&gt;=500,"C",
IF(AX1716&gt;=300,"B",
IF(AX1716&gt;=200,"A",
""))))))</f>
        <v/>
      </c>
      <c r="BD1716" s="16">
        <f t="shared" si="206"/>
        <v>3</v>
      </c>
      <c r="BE1716" s="10">
        <f t="shared" si="207"/>
        <v>0</v>
      </c>
      <c r="BF1716" s="12">
        <f t="shared" si="208"/>
        <v>1</v>
      </c>
      <c r="BG1716" s="12">
        <f t="shared" si="209"/>
        <v>0</v>
      </c>
      <c r="BH1716" s="9">
        <f t="shared" si="202"/>
        <v>3</v>
      </c>
      <c r="BI1716" s="39" t="str">
        <f t="shared" si="203"/>
        <v/>
      </c>
      <c r="BK1716" s="75"/>
    </row>
    <row r="1717" spans="1:63">
      <c r="A1717" s="2">
        <v>1714</v>
      </c>
      <c r="B1717" s="2">
        <v>0</v>
      </c>
      <c r="C1717" s="1">
        <v>0</v>
      </c>
      <c r="D1717" s="37" t="str">
        <v>001J1000005aGTBIA2</v>
      </c>
      <c r="E1717" s="37" t="str">
        <v>Bharat Traders</v>
      </c>
      <c r="F1717" s="37" t="str">
        <v>UTTAR PRADESH</v>
      </c>
      <c r="G1717" s="37" t="str">
        <v>PRAYAGRAJ</v>
      </c>
      <c r="H1717" s="37" t="str">
        <v>Allahabad **</v>
      </c>
      <c r="I1717" s="37" t="str">
        <v>GOBINDGARH IRON LLP</v>
      </c>
      <c r="J1717" s="37" t="str">
        <v>Mohd Ansari</v>
      </c>
      <c r="K1717" s="37">
        <v>0</v>
      </c>
      <c r="L1717" s="37" t="str">
        <v>C12817</v>
      </c>
      <c r="M1717" s="37" t="str">
        <v>North</v>
      </c>
      <c r="N1717" s="2">
        <v>211001</v>
      </c>
      <c r="O1717" s="2" t="str">
        <v>09ADBXPG2167P1Z</v>
      </c>
      <c r="P1717" s="2">
        <v>8299028790</v>
      </c>
      <c r="Q1717" s="2" t="str">
        <v>Jan'26</v>
      </c>
      <c r="R1717" s="2">
        <v>2026</v>
      </c>
      <c r="S1717" s="1">
        <v>0</v>
      </c>
      <c r="T1717" s="2">
        <v>40</v>
      </c>
      <c r="U1717" s="1">
        <v>4.1666666666666671E-2</v>
      </c>
      <c r="V1717" s="1" t="str">
        <v>Minor</v>
      </c>
      <c r="W1717" s="1">
        <v>0</v>
      </c>
      <c r="X1717" s="1">
        <v>0</v>
      </c>
      <c r="Y1717" s="1">
        <v>0</v>
      </c>
      <c r="Z1717" s="1">
        <v>0</v>
      </c>
      <c r="AA1717" s="1">
        <v>0</v>
      </c>
      <c r="AB1717" s="1">
        <v>0</v>
      </c>
      <c r="AC1717" s="1">
        <v>0</v>
      </c>
      <c r="AD1717" s="1">
        <v>0</v>
      </c>
      <c r="AE1717" s="1">
        <v>0</v>
      </c>
      <c r="AF1717" s="1">
        <v>0</v>
      </c>
      <c r="AG1717" s="1">
        <v>0</v>
      </c>
      <c r="AH1717" s="1">
        <v>0</v>
      </c>
      <c r="AI1717" s="1">
        <v>0</v>
      </c>
      <c r="AJ1717" s="1">
        <v>0</v>
      </c>
      <c r="AK1717" s="1">
        <v>0</v>
      </c>
      <c r="AL1717" s="1">
        <v>0</v>
      </c>
      <c r="AM1717" s="1">
        <v>0</v>
      </c>
      <c r="AN1717" s="1">
        <v>0</v>
      </c>
      <c r="AO1717" s="1">
        <v>0</v>
      </c>
      <c r="AP1717" s="1">
        <v>0</v>
      </c>
      <c r="AQ1717" s="14">
        <v>0</v>
      </c>
      <c r="AR1717" s="14">
        <v>0</v>
      </c>
      <c r="AS1717" s="14">
        <v>0</v>
      </c>
      <c r="AT1717" s="14">
        <v>0</v>
      </c>
      <c r="AU1717" s="14">
        <v>5</v>
      </c>
      <c r="AV1717" s="16">
        <v>0</v>
      </c>
      <c r="AW1717" s="16" t="str">
        <v/>
      </c>
      <c r="AX1717" s="10">
        <f t="shared" si="204"/>
        <v>5</v>
      </c>
      <c r="AY1717" s="10">
        <f t="shared" si="205"/>
        <v>0</v>
      </c>
      <c r="AZ1717" s="2" t="s">
        <v>119</v>
      </c>
      <c r="BA1717" s="10">
        <f t="shared" si="201"/>
        <v>0</v>
      </c>
      <c r="BB1717" s="36" t="s">
        <v>118</v>
      </c>
      <c r="BC1717" s="39" t="str">
        <f t="shared" si="210"/>
        <v/>
      </c>
      <c r="BD1717" s="16">
        <f t="shared" si="206"/>
        <v>5</v>
      </c>
      <c r="BE1717" s="10">
        <f t="shared" si="207"/>
        <v>0</v>
      </c>
      <c r="BF1717" s="12">
        <f t="shared" si="208"/>
        <v>1</v>
      </c>
      <c r="BG1717" s="12">
        <f t="shared" si="209"/>
        <v>0</v>
      </c>
      <c r="BH1717" s="9">
        <f t="shared" si="202"/>
        <v>5</v>
      </c>
      <c r="BI1717" s="39" t="str">
        <f t="shared" si="203"/>
        <v/>
      </c>
      <c r="BK1717" s="75"/>
    </row>
    <row r="1718" spans="1:63">
      <c r="A1718" s="2">
        <v>1715</v>
      </c>
      <c r="B1718" s="2">
        <v>0</v>
      </c>
      <c r="C1718" s="1">
        <v>0</v>
      </c>
      <c r="D1718" s="37" t="str">
        <v>001fw00000BFDcxAAH</v>
      </c>
      <c r="E1718" s="37" t="str">
        <v>PRASAD ENTERPRISE</v>
      </c>
      <c r="F1718" s="37" t="str">
        <v>WEST BENGAL</v>
      </c>
      <c r="G1718" s="37" t="str">
        <v>DARJEELING</v>
      </c>
      <c r="H1718" s="37">
        <v>0</v>
      </c>
      <c r="I1718" s="37" t="str">
        <v>SILIGURI BUILDERS STORES</v>
      </c>
      <c r="J1718" s="37" t="str">
        <v>Abu Hossain</v>
      </c>
      <c r="K1718" s="37">
        <v>0</v>
      </c>
      <c r="L1718" s="37" t="str">
        <v>001J100000VngoPIAR</v>
      </c>
      <c r="M1718" s="37" t="str">
        <v>East</v>
      </c>
      <c r="N1718" s="2">
        <v>734003</v>
      </c>
      <c r="O1718" s="2" t="str">
        <v>19AGRPP4837F1ZT</v>
      </c>
      <c r="P1718" s="2">
        <v>9832678302</v>
      </c>
      <c r="Q1718" s="2" t="str">
        <v>Jan'26</v>
      </c>
      <c r="R1718" s="2">
        <v>2026</v>
      </c>
      <c r="S1718" s="1">
        <v>0</v>
      </c>
      <c r="T1718" s="2">
        <v>25</v>
      </c>
      <c r="U1718" s="1">
        <v>0.17333333333333331</v>
      </c>
      <c r="V1718" s="1" t="str">
        <v>Friendly</v>
      </c>
      <c r="W1718" s="1">
        <v>0</v>
      </c>
      <c r="X1718" s="1">
        <v>0</v>
      </c>
      <c r="Y1718" s="1">
        <v>0</v>
      </c>
      <c r="Z1718" s="1">
        <v>0</v>
      </c>
      <c r="AA1718" s="1">
        <v>0</v>
      </c>
      <c r="AB1718" s="1">
        <v>0</v>
      </c>
      <c r="AC1718" s="1">
        <v>0</v>
      </c>
      <c r="AD1718" s="1">
        <v>0</v>
      </c>
      <c r="AE1718" s="1">
        <v>0</v>
      </c>
      <c r="AF1718" s="1">
        <v>0</v>
      </c>
      <c r="AG1718" s="1">
        <v>0</v>
      </c>
      <c r="AH1718" s="1">
        <v>0</v>
      </c>
      <c r="AI1718" s="1">
        <v>0</v>
      </c>
      <c r="AJ1718" s="1">
        <v>0</v>
      </c>
      <c r="AK1718" s="1">
        <v>0</v>
      </c>
      <c r="AL1718" s="1">
        <v>0</v>
      </c>
      <c r="AM1718" s="1">
        <v>0</v>
      </c>
      <c r="AN1718" s="1">
        <v>0</v>
      </c>
      <c r="AO1718" s="1">
        <v>0</v>
      </c>
      <c r="AP1718" s="1">
        <v>0</v>
      </c>
      <c r="AQ1718" s="14">
        <v>0</v>
      </c>
      <c r="AR1718" s="14">
        <v>0</v>
      </c>
      <c r="AS1718" s="14">
        <v>0</v>
      </c>
      <c r="AT1718" s="14">
        <v>0</v>
      </c>
      <c r="AU1718" s="14">
        <v>13</v>
      </c>
      <c r="AV1718" s="16">
        <v>0</v>
      </c>
      <c r="AW1718" s="16" t="str">
        <v/>
      </c>
      <c r="AX1718" s="10">
        <f t="shared" si="204"/>
        <v>13</v>
      </c>
      <c r="AY1718" s="10">
        <f t="shared" si="205"/>
        <v>0</v>
      </c>
      <c r="AZ1718" s="2" t="s">
        <v>119</v>
      </c>
      <c r="BA1718" s="10">
        <f t="shared" si="201"/>
        <v>0</v>
      </c>
      <c r="BB1718" s="36" t="s">
        <v>118</v>
      </c>
      <c r="BC1718" s="39" t="str">
        <f t="shared" si="210"/>
        <v/>
      </c>
      <c r="BD1718" s="16">
        <f t="shared" si="206"/>
        <v>13</v>
      </c>
      <c r="BE1718" s="10">
        <f t="shared" si="207"/>
        <v>0</v>
      </c>
      <c r="BF1718" s="12">
        <f t="shared" si="208"/>
        <v>1</v>
      </c>
      <c r="BG1718" s="12">
        <f t="shared" si="209"/>
        <v>0</v>
      </c>
      <c r="BH1718" s="9">
        <f t="shared" si="202"/>
        <v>13</v>
      </c>
      <c r="BI1718" s="39" t="str">
        <f t="shared" si="203"/>
        <v/>
      </c>
      <c r="BK1718" s="75"/>
    </row>
    <row r="1719" spans="1:63">
      <c r="A1719" s="2">
        <v>1716</v>
      </c>
      <c r="B1719" s="2">
        <v>0</v>
      </c>
      <c r="C1719" s="1">
        <v>0</v>
      </c>
      <c r="D1719" s="37" t="str">
        <v>001fw00000LOs83AAD</v>
      </c>
      <c r="E1719" s="37" t="str">
        <v>M/S CHAUDHRY ENTERPRISES</v>
      </c>
      <c r="F1719" s="37" t="str">
        <v>UTTARAKHAND</v>
      </c>
      <c r="G1719" s="37" t="str">
        <v>DEHRADUN</v>
      </c>
      <c r="H1719" s="37">
        <v>0</v>
      </c>
      <c r="I1719" s="37" t="str">
        <v>SHIVA SALES INDIA CORPORATION</v>
      </c>
      <c r="J1719" s="37" t="str">
        <v>Ravi Kumar</v>
      </c>
      <c r="K1719" s="37">
        <v>0</v>
      </c>
      <c r="L1719" s="37" t="str">
        <v>C12821</v>
      </c>
      <c r="M1719" s="37" t="str">
        <v>North</v>
      </c>
      <c r="N1719" s="2">
        <v>248001</v>
      </c>
      <c r="O1719" s="2" t="str">
        <v>05AESPC9468E1Z7</v>
      </c>
      <c r="P1719" s="2">
        <v>9719055075</v>
      </c>
      <c r="Q1719" s="2" t="str">
        <v>Feb'26</v>
      </c>
      <c r="R1719" s="2">
        <v>2026</v>
      </c>
      <c r="S1719" s="1">
        <v>0</v>
      </c>
      <c r="T1719" s="2" t="str">
        <v/>
      </c>
      <c r="U1719" s="1">
        <v>0</v>
      </c>
      <c r="V1719" s="1">
        <v>0</v>
      </c>
      <c r="W1719" s="1">
        <v>0</v>
      </c>
      <c r="X1719" s="1">
        <v>0</v>
      </c>
      <c r="Y1719" s="1">
        <v>0</v>
      </c>
      <c r="Z1719" s="1">
        <v>0</v>
      </c>
      <c r="AA1719" s="1">
        <v>0</v>
      </c>
      <c r="AB1719" s="1">
        <v>0</v>
      </c>
      <c r="AC1719" s="1">
        <v>0</v>
      </c>
      <c r="AD1719" s="1">
        <v>0</v>
      </c>
      <c r="AE1719" s="1">
        <v>0</v>
      </c>
      <c r="AF1719" s="1">
        <v>0</v>
      </c>
      <c r="AG1719" s="1">
        <v>0</v>
      </c>
      <c r="AH1719" s="1">
        <v>0</v>
      </c>
      <c r="AI1719" s="1">
        <v>0</v>
      </c>
      <c r="AJ1719" s="1">
        <v>0</v>
      </c>
      <c r="AK1719" s="1">
        <v>0</v>
      </c>
      <c r="AL1719" s="1">
        <v>0</v>
      </c>
      <c r="AM1719" s="1">
        <v>0</v>
      </c>
      <c r="AN1719" s="1">
        <v>0</v>
      </c>
      <c r="AO1719" s="1">
        <v>0</v>
      </c>
      <c r="AP1719" s="1">
        <v>0</v>
      </c>
      <c r="AQ1719" s="14">
        <v>0</v>
      </c>
      <c r="AR1719" s="14">
        <v>0</v>
      </c>
      <c r="AS1719" s="14">
        <v>0</v>
      </c>
      <c r="AT1719" s="14">
        <v>0</v>
      </c>
      <c r="AU1719" s="14">
        <v>0</v>
      </c>
      <c r="AV1719" s="16">
        <v>2</v>
      </c>
      <c r="AW1719" s="16">
        <v>14</v>
      </c>
      <c r="AX1719" s="10">
        <f t="shared" si="204"/>
        <v>16</v>
      </c>
      <c r="AY1719" s="10">
        <f t="shared" si="205"/>
        <v>0</v>
      </c>
      <c r="AZ1719" s="2" t="s">
        <v>119</v>
      </c>
      <c r="BA1719" s="10">
        <f t="shared" si="201"/>
        <v>0</v>
      </c>
      <c r="BB1719" s="36" t="s">
        <v>118</v>
      </c>
      <c r="BC1719" s="39" t="str">
        <f t="shared" si="210"/>
        <v/>
      </c>
      <c r="BD1719" s="16">
        <f t="shared" si="206"/>
        <v>16</v>
      </c>
      <c r="BE1719" s="10">
        <f t="shared" si="207"/>
        <v>0</v>
      </c>
      <c r="BF1719" s="12">
        <f t="shared" si="208"/>
        <v>1</v>
      </c>
      <c r="BG1719" s="12">
        <f t="shared" si="209"/>
        <v>0</v>
      </c>
      <c r="BH1719" s="9">
        <f t="shared" si="202"/>
        <v>16</v>
      </c>
      <c r="BI1719" s="39" t="str">
        <f t="shared" si="203"/>
        <v/>
      </c>
      <c r="BK1719" s="75"/>
    </row>
    <row r="1720" spans="1:63">
      <c r="A1720" s="2">
        <v>1717</v>
      </c>
      <c r="B1720" s="2">
        <v>0</v>
      </c>
      <c r="C1720" s="1">
        <v>0</v>
      </c>
      <c r="D1720" s="37" t="str">
        <v>001fw00000LSBe9AAH</v>
      </c>
      <c r="E1720" s="37" t="str">
        <v>SHIV TRADERS</v>
      </c>
      <c r="F1720" s="37" t="str">
        <v>UTTARAKHAND</v>
      </c>
      <c r="G1720" s="37" t="str">
        <v>DEHRADUN</v>
      </c>
      <c r="H1720" s="37">
        <v>0</v>
      </c>
      <c r="I1720" s="37" t="str">
        <v>SHIVA SALES INDIA CORPORATION</v>
      </c>
      <c r="J1720" s="37" t="str">
        <v>Ravi Kumar</v>
      </c>
      <c r="K1720" s="37">
        <v>0</v>
      </c>
      <c r="L1720" s="37" t="str">
        <v>C12821</v>
      </c>
      <c r="M1720" s="37" t="str">
        <v>North</v>
      </c>
      <c r="N1720" s="2">
        <v>248001</v>
      </c>
      <c r="O1720" s="2" t="str">
        <v>05FOHPS2695K2Z7</v>
      </c>
      <c r="P1720" s="2">
        <v>8273300525</v>
      </c>
      <c r="Q1720" s="2" t="str">
        <v>Feb'26</v>
      </c>
      <c r="R1720" s="2">
        <v>2026</v>
      </c>
      <c r="S1720" s="1">
        <v>0</v>
      </c>
      <c r="T1720" s="2" t="str">
        <v/>
      </c>
      <c r="U1720" s="1">
        <v>0</v>
      </c>
      <c r="V1720" s="1">
        <v>0</v>
      </c>
      <c r="W1720" s="1">
        <v>0</v>
      </c>
      <c r="X1720" s="1">
        <v>0</v>
      </c>
      <c r="Y1720" s="1">
        <v>0</v>
      </c>
      <c r="Z1720" s="1">
        <v>0</v>
      </c>
      <c r="AA1720" s="1">
        <v>0</v>
      </c>
      <c r="AB1720" s="1">
        <v>0</v>
      </c>
      <c r="AC1720" s="1">
        <v>0</v>
      </c>
      <c r="AD1720" s="1">
        <v>0</v>
      </c>
      <c r="AE1720" s="1">
        <v>0</v>
      </c>
      <c r="AF1720" s="1">
        <v>0</v>
      </c>
      <c r="AG1720" s="1">
        <v>0</v>
      </c>
      <c r="AH1720" s="1">
        <v>0</v>
      </c>
      <c r="AI1720" s="1">
        <v>0</v>
      </c>
      <c r="AJ1720" s="1">
        <v>0</v>
      </c>
      <c r="AK1720" s="1">
        <v>0</v>
      </c>
      <c r="AL1720" s="1">
        <v>0</v>
      </c>
      <c r="AM1720" s="1">
        <v>0</v>
      </c>
      <c r="AN1720" s="1">
        <v>0</v>
      </c>
      <c r="AO1720" s="1">
        <v>0</v>
      </c>
      <c r="AP1720" s="1">
        <v>0</v>
      </c>
      <c r="AQ1720" s="14">
        <v>0</v>
      </c>
      <c r="AR1720" s="14">
        <v>0</v>
      </c>
      <c r="AS1720" s="14">
        <v>0</v>
      </c>
      <c r="AT1720" s="14">
        <v>0</v>
      </c>
      <c r="AU1720" s="14">
        <v>0</v>
      </c>
      <c r="AV1720" s="16">
        <v>8</v>
      </c>
      <c r="AW1720" s="16" t="str">
        <v/>
      </c>
      <c r="AX1720" s="10">
        <f t="shared" si="204"/>
        <v>8</v>
      </c>
      <c r="AY1720" s="10">
        <f t="shared" si="205"/>
        <v>0</v>
      </c>
      <c r="AZ1720" s="2" t="s">
        <v>119</v>
      </c>
      <c r="BA1720" s="10">
        <f t="shared" si="201"/>
        <v>0</v>
      </c>
      <c r="BB1720" s="36" t="s">
        <v>118</v>
      </c>
      <c r="BC1720" s="39" t="str">
        <f t="shared" si="210"/>
        <v/>
      </c>
      <c r="BD1720" s="16">
        <f t="shared" si="206"/>
        <v>8</v>
      </c>
      <c r="BE1720" s="10">
        <f t="shared" si="207"/>
        <v>0</v>
      </c>
      <c r="BF1720" s="12">
        <f t="shared" si="208"/>
        <v>1</v>
      </c>
      <c r="BG1720" s="12">
        <f t="shared" si="209"/>
        <v>0</v>
      </c>
      <c r="BH1720" s="9">
        <f t="shared" si="202"/>
        <v>8</v>
      </c>
      <c r="BI1720" s="39" t="str">
        <f t="shared" si="203"/>
        <v/>
      </c>
      <c r="BK1720" s="75"/>
    </row>
    <row r="1721" spans="1:63">
      <c r="A1721" s="2">
        <v>1718</v>
      </c>
      <c r="B1721" s="2">
        <v>0</v>
      </c>
      <c r="C1721" s="1">
        <v>0</v>
      </c>
      <c r="D1721" s="37" t="str">
        <v>001J100000RyExzIAF</v>
      </c>
      <c r="E1721" s="37" t="str">
        <v>M/S SUDHIR IRON STORE</v>
      </c>
      <c r="F1721" s="37" t="str">
        <v>UTTARAKHAND</v>
      </c>
      <c r="G1721" s="37" t="str">
        <v>DEHRADUN</v>
      </c>
      <c r="H1721" s="37">
        <v>0</v>
      </c>
      <c r="I1721" s="37" t="str">
        <v>SHIVA SALES INDIA CORPORATION</v>
      </c>
      <c r="J1721" s="37" t="str">
        <v>Ravi Kumar</v>
      </c>
      <c r="K1721" s="37">
        <v>0</v>
      </c>
      <c r="L1721" s="37" t="str">
        <v>C12821</v>
      </c>
      <c r="M1721" s="37" t="str">
        <v>North</v>
      </c>
      <c r="N1721" s="2">
        <v>249201</v>
      </c>
      <c r="O1721" s="2" t="str">
        <v>05ACOFS7736B1ZZ</v>
      </c>
      <c r="P1721" s="2">
        <v>8800542900</v>
      </c>
      <c r="Q1721" s="2" t="str">
        <v>Feb'26</v>
      </c>
      <c r="R1721" s="2">
        <v>2026</v>
      </c>
      <c r="S1721" s="1">
        <v>0</v>
      </c>
      <c r="T1721" s="2">
        <v>150</v>
      </c>
      <c r="U1721" s="1">
        <v>2.6666666666666668E-2</v>
      </c>
      <c r="V1721" s="1">
        <v>0</v>
      </c>
      <c r="W1721" s="1">
        <v>0</v>
      </c>
      <c r="X1721" s="1">
        <v>0</v>
      </c>
      <c r="Y1721" s="1">
        <v>0</v>
      </c>
      <c r="Z1721" s="1">
        <v>0</v>
      </c>
      <c r="AA1721" s="1">
        <v>0</v>
      </c>
      <c r="AB1721" s="1">
        <v>0</v>
      </c>
      <c r="AC1721" s="1">
        <v>0</v>
      </c>
      <c r="AD1721" s="1">
        <v>0</v>
      </c>
      <c r="AE1721" s="1">
        <v>0</v>
      </c>
      <c r="AF1721" s="1">
        <v>0</v>
      </c>
      <c r="AG1721" s="1">
        <v>0</v>
      </c>
      <c r="AH1721" s="1">
        <v>0</v>
      </c>
      <c r="AI1721" s="1">
        <v>0</v>
      </c>
      <c r="AJ1721" s="1">
        <v>0</v>
      </c>
      <c r="AK1721" s="1">
        <v>0</v>
      </c>
      <c r="AL1721" s="1">
        <v>0</v>
      </c>
      <c r="AM1721" s="1">
        <v>0</v>
      </c>
      <c r="AN1721" s="1">
        <v>0</v>
      </c>
      <c r="AO1721" s="1">
        <v>0</v>
      </c>
      <c r="AP1721" s="1">
        <v>0</v>
      </c>
      <c r="AQ1721" s="14">
        <v>0</v>
      </c>
      <c r="AR1721" s="14">
        <v>0</v>
      </c>
      <c r="AS1721" s="14">
        <v>0</v>
      </c>
      <c r="AT1721" s="14">
        <v>0</v>
      </c>
      <c r="AU1721" s="14">
        <v>0</v>
      </c>
      <c r="AV1721" s="16">
        <v>12</v>
      </c>
      <c r="AW1721" s="16" t="str">
        <v/>
      </c>
      <c r="AX1721" s="10">
        <f t="shared" si="204"/>
        <v>12</v>
      </c>
      <c r="AY1721" s="10">
        <f t="shared" si="205"/>
        <v>0</v>
      </c>
      <c r="AZ1721" s="2" t="s">
        <v>119</v>
      </c>
      <c r="BA1721" s="10">
        <f t="shared" si="201"/>
        <v>0</v>
      </c>
      <c r="BB1721" s="36" t="s">
        <v>118</v>
      </c>
      <c r="BC1721" s="39" t="str">
        <f t="shared" si="210"/>
        <v/>
      </c>
      <c r="BD1721" s="16">
        <f t="shared" si="206"/>
        <v>12</v>
      </c>
      <c r="BE1721" s="10">
        <f t="shared" si="207"/>
        <v>0</v>
      </c>
      <c r="BF1721" s="12">
        <f t="shared" si="208"/>
        <v>1</v>
      </c>
      <c r="BG1721" s="12">
        <f t="shared" si="209"/>
        <v>0</v>
      </c>
      <c r="BH1721" s="9">
        <f t="shared" si="202"/>
        <v>12</v>
      </c>
      <c r="BI1721" s="39" t="str">
        <f t="shared" si="203"/>
        <v/>
      </c>
      <c r="BK1721" s="75"/>
    </row>
    <row r="1722" spans="1:63">
      <c r="A1722" s="2">
        <v>1719</v>
      </c>
      <c r="B1722" s="2">
        <v>0</v>
      </c>
      <c r="C1722" s="1">
        <v>0</v>
      </c>
      <c r="D1722" s="37" t="str">
        <v>0015g00001gv4pdAAA</v>
      </c>
      <c r="E1722" s="37" t="str">
        <v>M/S SHRI GANPATI STEELS</v>
      </c>
      <c r="F1722" s="37" t="str">
        <v>UTTARAKHAND</v>
      </c>
      <c r="G1722" s="37" t="str">
        <v>UDAM SINGH NAGAR</v>
      </c>
      <c r="H1722" s="37">
        <v>0</v>
      </c>
      <c r="I1722" s="37" t="str">
        <v>SHIVA SALES INDIA CORPORATION</v>
      </c>
      <c r="J1722" s="37" t="str">
        <v>Manoj Yadav</v>
      </c>
      <c r="K1722" s="37">
        <v>0</v>
      </c>
      <c r="L1722" s="37" t="str">
        <v>C12821</v>
      </c>
      <c r="M1722" s="37" t="str">
        <v>North</v>
      </c>
      <c r="N1722" s="2">
        <v>263153</v>
      </c>
      <c r="O1722" s="2" t="str">
        <v>05BXHPK9419A1ZN</v>
      </c>
      <c r="P1722" s="2">
        <v>9639233000</v>
      </c>
      <c r="Q1722" s="2" t="str">
        <v>Feb'26</v>
      </c>
      <c r="R1722" s="2">
        <v>2026</v>
      </c>
      <c r="S1722" s="1">
        <v>0</v>
      </c>
      <c r="T1722" s="2">
        <v>160</v>
      </c>
      <c r="U1722" s="1">
        <v>8.5416666666666669E-2</v>
      </c>
      <c r="V1722" s="1">
        <v>0</v>
      </c>
      <c r="W1722" s="1">
        <v>0</v>
      </c>
      <c r="X1722" s="1">
        <v>0</v>
      </c>
      <c r="Y1722" s="1">
        <v>0</v>
      </c>
      <c r="Z1722" s="1">
        <v>0</v>
      </c>
      <c r="AA1722" s="1">
        <v>0</v>
      </c>
      <c r="AB1722" s="1">
        <v>0</v>
      </c>
      <c r="AC1722" s="1">
        <v>0</v>
      </c>
      <c r="AD1722" s="1">
        <v>0</v>
      </c>
      <c r="AE1722" s="1">
        <v>0</v>
      </c>
      <c r="AF1722" s="1">
        <v>0</v>
      </c>
      <c r="AG1722" s="1">
        <v>0</v>
      </c>
      <c r="AH1722" s="1">
        <v>0</v>
      </c>
      <c r="AI1722" s="1">
        <v>0</v>
      </c>
      <c r="AJ1722" s="1">
        <v>0</v>
      </c>
      <c r="AK1722" s="1">
        <v>0</v>
      </c>
      <c r="AL1722" s="1">
        <v>0</v>
      </c>
      <c r="AM1722" s="1">
        <v>0</v>
      </c>
      <c r="AN1722" s="1">
        <v>0</v>
      </c>
      <c r="AO1722" s="1">
        <v>0</v>
      </c>
      <c r="AP1722" s="1">
        <v>0</v>
      </c>
      <c r="AQ1722" s="14">
        <v>0</v>
      </c>
      <c r="AR1722" s="14">
        <v>0</v>
      </c>
      <c r="AS1722" s="14">
        <v>0</v>
      </c>
      <c r="AT1722" s="14">
        <v>0</v>
      </c>
      <c r="AU1722" s="14">
        <v>0</v>
      </c>
      <c r="AV1722" s="16">
        <v>41</v>
      </c>
      <c r="AW1722" s="16" t="str">
        <v/>
      </c>
      <c r="AX1722" s="10">
        <f t="shared" si="204"/>
        <v>41</v>
      </c>
      <c r="AY1722" s="10">
        <f t="shared" si="205"/>
        <v>0</v>
      </c>
      <c r="AZ1722" s="2" t="s">
        <v>119</v>
      </c>
      <c r="BA1722" s="10">
        <f t="shared" si="201"/>
        <v>0</v>
      </c>
      <c r="BB1722" s="36" t="s">
        <v>118</v>
      </c>
      <c r="BC1722" s="39" t="str">
        <f t="shared" si="210"/>
        <v/>
      </c>
      <c r="BD1722" s="16">
        <f t="shared" si="206"/>
        <v>41</v>
      </c>
      <c r="BE1722" s="10">
        <f t="shared" si="207"/>
        <v>0</v>
      </c>
      <c r="BF1722" s="12">
        <f t="shared" si="208"/>
        <v>1</v>
      </c>
      <c r="BG1722" s="12">
        <f t="shared" si="209"/>
        <v>0</v>
      </c>
      <c r="BH1722" s="9">
        <f t="shared" si="202"/>
        <v>41</v>
      </c>
      <c r="BI1722" s="39" t="str">
        <f t="shared" si="203"/>
        <v/>
      </c>
      <c r="BK1722" s="75"/>
    </row>
    <row r="1723" spans="1:63">
      <c r="A1723" s="2">
        <v>1720</v>
      </c>
      <c r="B1723" s="2">
        <v>0</v>
      </c>
      <c r="C1723" s="1">
        <v>0</v>
      </c>
      <c r="D1723" s="37" t="str">
        <v>0015g00001UBHmCAAX</v>
      </c>
      <c r="E1723" s="37" t="str">
        <v>Kukreti Steels</v>
      </c>
      <c r="F1723" s="37" t="str">
        <v>UTTARAKHAND</v>
      </c>
      <c r="G1723" s="37" t="str">
        <v>PAURI GARHWAL</v>
      </c>
      <c r="H1723" s="37">
        <v>0</v>
      </c>
      <c r="I1723" s="37" t="str">
        <v>SHIVA SALES INDIA CORPORATION</v>
      </c>
      <c r="J1723" s="37" t="str">
        <v>Ravi Kumar</v>
      </c>
      <c r="K1723" s="37">
        <v>0</v>
      </c>
      <c r="L1723" s="37" t="str">
        <v>C12821</v>
      </c>
      <c r="M1723" s="37" t="str">
        <v>North</v>
      </c>
      <c r="N1723" s="2">
        <v>246149</v>
      </c>
      <c r="O1723" s="2">
        <v>0</v>
      </c>
      <c r="P1723" s="2">
        <v>9719204838</v>
      </c>
      <c r="Q1723" s="2" t="str">
        <v>Feb'26</v>
      </c>
      <c r="R1723" s="2">
        <v>2026</v>
      </c>
      <c r="S1723" s="1">
        <v>0</v>
      </c>
      <c r="T1723" s="2" t="str">
        <v/>
      </c>
      <c r="U1723" s="1">
        <v>0</v>
      </c>
      <c r="V1723" s="1">
        <v>0</v>
      </c>
      <c r="W1723" s="1">
        <v>0</v>
      </c>
      <c r="X1723" s="1">
        <v>0</v>
      </c>
      <c r="Y1723" s="1">
        <v>0</v>
      </c>
      <c r="Z1723" s="1">
        <v>0</v>
      </c>
      <c r="AA1723" s="1">
        <v>0</v>
      </c>
      <c r="AB1723" s="1">
        <v>0</v>
      </c>
      <c r="AC1723" s="1">
        <v>0</v>
      </c>
      <c r="AD1723" s="1">
        <v>0</v>
      </c>
      <c r="AE1723" s="1">
        <v>0</v>
      </c>
      <c r="AF1723" s="1">
        <v>0</v>
      </c>
      <c r="AG1723" s="1">
        <v>0</v>
      </c>
      <c r="AH1723" s="1">
        <v>0</v>
      </c>
      <c r="AI1723" s="1">
        <v>0</v>
      </c>
      <c r="AJ1723" s="1">
        <v>0</v>
      </c>
      <c r="AK1723" s="1">
        <v>0</v>
      </c>
      <c r="AL1723" s="1">
        <v>0</v>
      </c>
      <c r="AM1723" s="1">
        <v>0</v>
      </c>
      <c r="AN1723" s="1">
        <v>0</v>
      </c>
      <c r="AO1723" s="1">
        <v>0</v>
      </c>
      <c r="AP1723" s="1">
        <v>0</v>
      </c>
      <c r="AQ1723" s="14">
        <v>0</v>
      </c>
      <c r="AR1723" s="14">
        <v>0</v>
      </c>
      <c r="AS1723" s="14">
        <v>0</v>
      </c>
      <c r="AT1723" s="14">
        <v>0</v>
      </c>
      <c r="AU1723" s="14">
        <v>0</v>
      </c>
      <c r="AV1723" s="14">
        <v>5</v>
      </c>
      <c r="AW1723" s="16" t="str">
        <v/>
      </c>
      <c r="AX1723" s="10">
        <f t="shared" ref="AX1723:AX1786" si="211">SUM(AL1723:AW1723)</f>
        <v>5</v>
      </c>
      <c r="AY1723" s="10">
        <f t="shared" ref="AY1723:AY1786" si="212">SUM(Z1723:AK1723)</f>
        <v>0</v>
      </c>
      <c r="AZ1723" s="2" t="s">
        <v>119</v>
      </c>
      <c r="BA1723" s="10">
        <f t="shared" ref="BA1723:BA1786" si="213">AVERAGE(AL1723:AQ1723)</f>
        <v>0</v>
      </c>
      <c r="BB1723" s="36" t="s">
        <v>118</v>
      </c>
      <c r="BH1723" s="9">
        <f t="shared" si="202"/>
        <v>5</v>
      </c>
      <c r="BI1723" s="39" t="str">
        <f t="shared" si="203"/>
        <v/>
      </c>
      <c r="BK1723" s="75"/>
    </row>
    <row r="1724" spans="1:63">
      <c r="A1724" s="2">
        <v>1721</v>
      </c>
      <c r="B1724" s="2">
        <v>0</v>
      </c>
      <c r="C1724" s="1">
        <v>0</v>
      </c>
      <c r="D1724" s="37" t="str">
        <v>001J100000VmuFbIAJ</v>
      </c>
      <c r="E1724" s="37" t="str">
        <v>SHREE SAI TRADERS</v>
      </c>
      <c r="F1724" s="37" t="str">
        <v>ODISHA</v>
      </c>
      <c r="G1724" s="37" t="str">
        <v>KORAPUT</v>
      </c>
      <c r="H1724" s="37">
        <v>0</v>
      </c>
      <c r="I1724" s="37" t="str">
        <v>SACHDEVA ISPAT PVT LTD</v>
      </c>
      <c r="J1724" s="37" t="str">
        <v>Amit Behera</v>
      </c>
      <c r="K1724" s="37">
        <v>0</v>
      </c>
      <c r="L1724" s="37" t="str">
        <v>C12823</v>
      </c>
      <c r="M1724" s="37" t="str">
        <v>North</v>
      </c>
      <c r="N1724" s="2">
        <v>764056</v>
      </c>
      <c r="O1724" s="2" t="str">
        <v>21CBTPD8311F1ZX</v>
      </c>
      <c r="P1724" s="2">
        <v>8249050005</v>
      </c>
      <c r="Q1724" s="2" t="str">
        <v>Feb'26</v>
      </c>
      <c r="R1724" s="2">
        <v>2026</v>
      </c>
      <c r="S1724" s="1">
        <v>0</v>
      </c>
      <c r="T1724" s="2">
        <v>100</v>
      </c>
      <c r="U1724" s="1">
        <v>0.01</v>
      </c>
      <c r="V1724" s="1">
        <v>0</v>
      </c>
      <c r="W1724" s="1">
        <v>0</v>
      </c>
      <c r="X1724" s="1">
        <v>0</v>
      </c>
      <c r="Y1724" s="1">
        <v>0</v>
      </c>
      <c r="Z1724" s="1">
        <v>0</v>
      </c>
      <c r="AA1724" s="1">
        <v>0</v>
      </c>
      <c r="AB1724" s="1">
        <v>0</v>
      </c>
      <c r="AC1724" s="1">
        <v>0</v>
      </c>
      <c r="AD1724" s="1">
        <v>0</v>
      </c>
      <c r="AE1724" s="1">
        <v>0</v>
      </c>
      <c r="AF1724" s="1">
        <v>0</v>
      </c>
      <c r="AG1724" s="1">
        <v>0</v>
      </c>
      <c r="AH1724" s="1">
        <v>0</v>
      </c>
      <c r="AI1724" s="1">
        <v>0</v>
      </c>
      <c r="AJ1724" s="1">
        <v>0</v>
      </c>
      <c r="AK1724" s="1">
        <v>0</v>
      </c>
      <c r="AL1724" s="1">
        <v>0</v>
      </c>
      <c r="AM1724" s="1">
        <v>0</v>
      </c>
      <c r="AN1724" s="1">
        <v>0</v>
      </c>
      <c r="AO1724" s="1">
        <v>0</v>
      </c>
      <c r="AP1724" s="1">
        <v>0</v>
      </c>
      <c r="AQ1724" s="14">
        <v>0</v>
      </c>
      <c r="AR1724" s="14">
        <v>0</v>
      </c>
      <c r="AS1724" s="14">
        <v>0</v>
      </c>
      <c r="AT1724" s="14">
        <v>0</v>
      </c>
      <c r="AU1724" s="14">
        <v>0</v>
      </c>
      <c r="AV1724" s="14">
        <v>3</v>
      </c>
      <c r="AW1724" s="16">
        <v>3</v>
      </c>
      <c r="AX1724" s="10">
        <f t="shared" si="211"/>
        <v>6</v>
      </c>
      <c r="AY1724" s="10">
        <f t="shared" si="212"/>
        <v>0</v>
      </c>
      <c r="AZ1724" s="2" t="s">
        <v>119</v>
      </c>
      <c r="BA1724" s="10">
        <f t="shared" si="213"/>
        <v>0</v>
      </c>
      <c r="BB1724" s="36" t="s">
        <v>118</v>
      </c>
      <c r="BH1724" s="9">
        <f t="shared" si="202"/>
        <v>6</v>
      </c>
      <c r="BI1724" s="39" t="str">
        <f t="shared" si="203"/>
        <v/>
      </c>
      <c r="BK1724" s="75"/>
    </row>
    <row r="1725" spans="1:63">
      <c r="A1725" s="2">
        <v>1722</v>
      </c>
      <c r="B1725" s="2">
        <v>0</v>
      </c>
      <c r="C1725" s="1">
        <v>0</v>
      </c>
      <c r="D1725" s="37" t="str">
        <v>0015g00001V9yuBAAR</v>
      </c>
      <c r="E1725" s="37" t="str">
        <v>RAJINDRA STEELS</v>
      </c>
      <c r="F1725" s="37" t="str">
        <v>DELHI</v>
      </c>
      <c r="G1725" s="37" t="str">
        <v>WEST</v>
      </c>
      <c r="H1725" s="37">
        <v>0</v>
      </c>
      <c r="I1725" s="37" t="str">
        <v>MAHENDRA STEELS</v>
      </c>
      <c r="J1725" s="37" t="str">
        <v>Aman kumar</v>
      </c>
      <c r="K1725" s="37">
        <v>0</v>
      </c>
      <c r="L1725" s="37" t="str">
        <v>C12832</v>
      </c>
      <c r="M1725" s="37" t="str">
        <v>North</v>
      </c>
      <c r="N1725" s="2">
        <v>110027</v>
      </c>
      <c r="O1725" s="2" t="str">
        <v>07AAEFR1395M1ZS</v>
      </c>
      <c r="P1725" s="2">
        <v>9871093330</v>
      </c>
      <c r="Q1725" s="2" t="str">
        <v>Feb'26</v>
      </c>
      <c r="R1725" s="2">
        <v>2026</v>
      </c>
      <c r="S1725" s="1">
        <v>0</v>
      </c>
      <c r="T1725" s="2">
        <v>200</v>
      </c>
      <c r="U1725" s="1">
        <v>5.6933333333333322E-2</v>
      </c>
      <c r="V1725" s="1">
        <v>0</v>
      </c>
      <c r="W1725" s="1">
        <v>0</v>
      </c>
      <c r="X1725" s="1">
        <v>0</v>
      </c>
      <c r="Y1725" s="1">
        <v>0</v>
      </c>
      <c r="Z1725" s="1">
        <v>0</v>
      </c>
      <c r="AA1725" s="1">
        <v>0</v>
      </c>
      <c r="AB1725" s="1">
        <v>0</v>
      </c>
      <c r="AC1725" s="1">
        <v>0</v>
      </c>
      <c r="AD1725" s="1">
        <v>0</v>
      </c>
      <c r="AE1725" s="1">
        <v>0</v>
      </c>
      <c r="AF1725" s="1">
        <v>0</v>
      </c>
      <c r="AG1725" s="1">
        <v>0</v>
      </c>
      <c r="AH1725" s="1">
        <v>0</v>
      </c>
      <c r="AI1725" s="1">
        <v>0</v>
      </c>
      <c r="AJ1725" s="1">
        <v>0</v>
      </c>
      <c r="AK1725" s="1">
        <v>0</v>
      </c>
      <c r="AL1725" s="1">
        <v>0</v>
      </c>
      <c r="AM1725" s="1">
        <v>0</v>
      </c>
      <c r="AN1725" s="1">
        <v>0</v>
      </c>
      <c r="AO1725" s="1">
        <v>0</v>
      </c>
      <c r="AP1725" s="1">
        <v>0</v>
      </c>
      <c r="AQ1725" s="14">
        <v>0</v>
      </c>
      <c r="AR1725" s="14">
        <v>0</v>
      </c>
      <c r="AS1725" s="14">
        <v>0</v>
      </c>
      <c r="AT1725" s="14">
        <v>0</v>
      </c>
      <c r="AU1725" s="14">
        <v>0</v>
      </c>
      <c r="AV1725" s="14">
        <v>34.159999999999997</v>
      </c>
      <c r="AW1725" s="16">
        <v>16</v>
      </c>
      <c r="AX1725" s="10">
        <f t="shared" si="211"/>
        <v>50.16</v>
      </c>
      <c r="AY1725" s="10">
        <f t="shared" si="212"/>
        <v>0</v>
      </c>
      <c r="AZ1725" s="2" t="s">
        <v>119</v>
      </c>
      <c r="BA1725" s="10">
        <f t="shared" si="213"/>
        <v>0</v>
      </c>
      <c r="BB1725" s="36" t="s">
        <v>118</v>
      </c>
      <c r="BH1725" s="9">
        <f t="shared" si="202"/>
        <v>50.16</v>
      </c>
      <c r="BI1725" s="39" t="str">
        <f t="shared" si="203"/>
        <v/>
      </c>
      <c r="BK1725" s="75"/>
    </row>
    <row r="1726" spans="1:63">
      <c r="A1726" s="2">
        <v>1723</v>
      </c>
      <c r="B1726" s="2">
        <v>0</v>
      </c>
      <c r="C1726" s="1">
        <v>0</v>
      </c>
      <c r="D1726" s="37" t="str">
        <v>001J1000003mJNtIAM</v>
      </c>
      <c r="E1726" s="37" t="str">
        <v>ADRASH LOHA BHANDAR</v>
      </c>
      <c r="F1726" s="37" t="str">
        <v>UTTAR PRADESH</v>
      </c>
      <c r="G1726" s="37" t="str">
        <v>MAHOBA</v>
      </c>
      <c r="H1726" s="37">
        <v>0</v>
      </c>
      <c r="I1726" s="37" t="str">
        <v>SHREE LAKSHMAN ROLLING MILL (INDIA) LLP</v>
      </c>
      <c r="J1726" s="37" t="str">
        <v>Saurabh singh</v>
      </c>
      <c r="K1726" s="37">
        <v>0</v>
      </c>
      <c r="L1726" s="37" t="str">
        <v>C12815</v>
      </c>
      <c r="M1726" s="37" t="str">
        <v>North</v>
      </c>
      <c r="N1726" s="2">
        <v>210427</v>
      </c>
      <c r="O1726" s="2" t="str">
        <v>09AKTPG1218K1ZW</v>
      </c>
      <c r="P1726" s="2">
        <v>8090366624</v>
      </c>
      <c r="Q1726" s="2" t="str">
        <v>Feb'26</v>
      </c>
      <c r="R1726" s="2">
        <v>2026</v>
      </c>
      <c r="S1726" s="1">
        <v>0</v>
      </c>
      <c r="T1726" s="2">
        <v>120</v>
      </c>
      <c r="U1726" s="1">
        <v>2.1666666666666667E-2</v>
      </c>
      <c r="V1726" s="1">
        <v>0</v>
      </c>
      <c r="W1726" s="1">
        <v>0</v>
      </c>
      <c r="X1726" s="1">
        <v>0</v>
      </c>
      <c r="Y1726" s="1">
        <v>0</v>
      </c>
      <c r="Z1726" s="1">
        <v>0</v>
      </c>
      <c r="AA1726" s="1">
        <v>0</v>
      </c>
      <c r="AB1726" s="1">
        <v>0</v>
      </c>
      <c r="AC1726" s="1">
        <v>0</v>
      </c>
      <c r="AD1726" s="1">
        <v>0</v>
      </c>
      <c r="AE1726" s="1">
        <v>0</v>
      </c>
      <c r="AF1726" s="1">
        <v>0</v>
      </c>
      <c r="AG1726" s="1">
        <v>0</v>
      </c>
      <c r="AH1726" s="1">
        <v>0</v>
      </c>
      <c r="AI1726" s="1">
        <v>0</v>
      </c>
      <c r="AJ1726" s="1">
        <v>0</v>
      </c>
      <c r="AK1726" s="1">
        <v>0</v>
      </c>
      <c r="AL1726" s="1">
        <v>0</v>
      </c>
      <c r="AM1726" s="1">
        <v>0</v>
      </c>
      <c r="AN1726" s="1">
        <v>0</v>
      </c>
      <c r="AO1726" s="1">
        <v>0</v>
      </c>
      <c r="AP1726" s="1">
        <v>0</v>
      </c>
      <c r="AQ1726" s="14">
        <v>0</v>
      </c>
      <c r="AR1726" s="14">
        <v>0</v>
      </c>
      <c r="AS1726" s="14">
        <v>0</v>
      </c>
      <c r="AT1726" s="14">
        <v>0</v>
      </c>
      <c r="AU1726" s="14">
        <v>0</v>
      </c>
      <c r="AV1726" s="14">
        <v>7.8</v>
      </c>
      <c r="AW1726" s="16" t="str">
        <v/>
      </c>
      <c r="AX1726" s="10">
        <f t="shared" si="211"/>
        <v>7.8</v>
      </c>
      <c r="AY1726" s="10">
        <f t="shared" si="212"/>
        <v>0</v>
      </c>
      <c r="AZ1726" s="2" t="s">
        <v>119</v>
      </c>
      <c r="BA1726" s="10">
        <f t="shared" si="213"/>
        <v>0</v>
      </c>
      <c r="BB1726" s="36" t="s">
        <v>118</v>
      </c>
      <c r="BH1726" s="9">
        <f t="shared" si="202"/>
        <v>7.8</v>
      </c>
      <c r="BI1726" s="39" t="str">
        <f t="shared" si="203"/>
        <v/>
      </c>
      <c r="BK1726" s="75"/>
    </row>
    <row r="1727" spans="1:63">
      <c r="A1727" s="2">
        <v>1724</v>
      </c>
      <c r="B1727" s="2">
        <v>0</v>
      </c>
      <c r="C1727" s="1">
        <v>0</v>
      </c>
      <c r="D1727" s="37" t="str">
        <v>001J1000009H3cAIAS</v>
      </c>
      <c r="E1727" s="37" t="str">
        <v>S.B.STEELS</v>
      </c>
      <c r="F1727" s="37" t="str">
        <v>PUNJAB</v>
      </c>
      <c r="G1727" s="37" t="str">
        <v>LUDHIANA</v>
      </c>
      <c r="H1727" s="37">
        <v>0</v>
      </c>
      <c r="I1727" s="37" t="str">
        <v>PAL CEMENT AND STEEL PVT. LTD.</v>
      </c>
      <c r="J1727" s="37" t="str">
        <v>Abhishek Wadhwa</v>
      </c>
      <c r="K1727" s="37">
        <v>0</v>
      </c>
      <c r="L1727" s="37" t="str">
        <v>C12827</v>
      </c>
      <c r="M1727" s="37" t="str">
        <v>North</v>
      </c>
      <c r="N1727" s="2">
        <v>141003</v>
      </c>
      <c r="O1727" s="2" t="str">
        <v>03AARPC6874H1ZI</v>
      </c>
      <c r="P1727" s="2">
        <v>9872710101</v>
      </c>
      <c r="Q1727" s="2" t="str">
        <v>Feb'26</v>
      </c>
      <c r="R1727" s="2">
        <v>2026</v>
      </c>
      <c r="S1727" s="1">
        <v>0</v>
      </c>
      <c r="T1727" s="2">
        <v>70</v>
      </c>
      <c r="U1727" s="1">
        <v>6.6571428571428573E-2</v>
      </c>
      <c r="V1727" s="1">
        <v>0</v>
      </c>
      <c r="W1727" s="1">
        <v>0</v>
      </c>
      <c r="X1727" s="1">
        <v>0</v>
      </c>
      <c r="Y1727" s="1">
        <v>0</v>
      </c>
      <c r="Z1727" s="1">
        <v>0</v>
      </c>
      <c r="AA1727" s="1">
        <v>0</v>
      </c>
      <c r="AB1727" s="1">
        <v>0</v>
      </c>
      <c r="AC1727" s="1">
        <v>0</v>
      </c>
      <c r="AD1727" s="1">
        <v>0</v>
      </c>
      <c r="AE1727" s="1">
        <v>0</v>
      </c>
      <c r="AF1727" s="1">
        <v>0</v>
      </c>
      <c r="AG1727" s="1">
        <v>0</v>
      </c>
      <c r="AH1727" s="1">
        <v>0</v>
      </c>
      <c r="AI1727" s="1">
        <v>0</v>
      </c>
      <c r="AJ1727" s="1">
        <v>0</v>
      </c>
      <c r="AK1727" s="1">
        <v>0</v>
      </c>
      <c r="AL1727" s="1">
        <v>0</v>
      </c>
      <c r="AM1727" s="1">
        <v>0</v>
      </c>
      <c r="AN1727" s="1">
        <v>0</v>
      </c>
      <c r="AO1727" s="1">
        <v>0</v>
      </c>
      <c r="AP1727" s="1">
        <v>0</v>
      </c>
      <c r="AQ1727" s="14">
        <v>0</v>
      </c>
      <c r="AR1727" s="14">
        <v>0</v>
      </c>
      <c r="AS1727" s="14">
        <v>0</v>
      </c>
      <c r="AT1727" s="14">
        <v>0</v>
      </c>
      <c r="AU1727" s="14">
        <v>0</v>
      </c>
      <c r="AV1727" s="14">
        <v>13.98</v>
      </c>
      <c r="AW1727" s="16" t="str">
        <v/>
      </c>
      <c r="AX1727" s="10">
        <f t="shared" si="211"/>
        <v>13.98</v>
      </c>
      <c r="AY1727" s="10">
        <f t="shared" si="212"/>
        <v>0</v>
      </c>
      <c r="AZ1727" s="2" t="s">
        <v>119</v>
      </c>
      <c r="BA1727" s="10">
        <f t="shared" si="213"/>
        <v>0</v>
      </c>
      <c r="BB1727" s="36" t="s">
        <v>118</v>
      </c>
      <c r="BH1727" s="9">
        <f t="shared" si="202"/>
        <v>13.98</v>
      </c>
      <c r="BI1727" s="39" t="str">
        <f t="shared" si="203"/>
        <v/>
      </c>
      <c r="BK1727" s="75"/>
    </row>
    <row r="1728" spans="1:63">
      <c r="A1728" s="2">
        <v>1725</v>
      </c>
      <c r="B1728" s="2">
        <v>0</v>
      </c>
      <c r="C1728" s="1">
        <v>0</v>
      </c>
      <c r="D1728" s="37" t="str">
        <v>0015g00001f9CDiAAM</v>
      </c>
      <c r="E1728" s="37" t="str">
        <v>Deepak Building Material Supplier</v>
      </c>
      <c r="F1728" s="37" t="str">
        <v>UTTAR PRADESH</v>
      </c>
      <c r="G1728" s="37" t="str">
        <v>GAUTAM BUDDHA NAGAR</v>
      </c>
      <c r="H1728" s="37">
        <v>0</v>
      </c>
      <c r="I1728" s="37" t="str">
        <v>SHASHI STEELS CORPORATION</v>
      </c>
      <c r="J1728" s="37" t="str">
        <v>Abhijeet Biswas</v>
      </c>
      <c r="K1728" s="37">
        <v>0</v>
      </c>
      <c r="L1728" s="37" t="str">
        <v>C12816</v>
      </c>
      <c r="M1728" s="37" t="str">
        <v>North</v>
      </c>
      <c r="N1728" s="2">
        <v>203201</v>
      </c>
      <c r="O1728" s="2" t="str">
        <v>09AXEPAl4536B1Z</v>
      </c>
      <c r="P1728" s="2">
        <v>8650025675</v>
      </c>
      <c r="Q1728" s="2" t="str">
        <v>Feb'26</v>
      </c>
      <c r="R1728" s="2">
        <v>2026</v>
      </c>
      <c r="S1728" s="1">
        <v>0</v>
      </c>
      <c r="T1728" s="2">
        <v>100</v>
      </c>
      <c r="U1728" s="1">
        <v>7.0666666666666664E-3</v>
      </c>
      <c r="V1728" s="1">
        <v>0</v>
      </c>
      <c r="W1728" s="1">
        <v>0</v>
      </c>
      <c r="X1728" s="1">
        <v>0</v>
      </c>
      <c r="Y1728" s="1">
        <v>0</v>
      </c>
      <c r="Z1728" s="1">
        <v>0</v>
      </c>
      <c r="AA1728" s="1">
        <v>0</v>
      </c>
      <c r="AB1728" s="1">
        <v>0</v>
      </c>
      <c r="AC1728" s="1">
        <v>0</v>
      </c>
      <c r="AD1728" s="1">
        <v>0</v>
      </c>
      <c r="AE1728" s="1">
        <v>0</v>
      </c>
      <c r="AF1728" s="1">
        <v>0</v>
      </c>
      <c r="AG1728" s="1">
        <v>0</v>
      </c>
      <c r="AH1728" s="1">
        <v>0</v>
      </c>
      <c r="AI1728" s="1">
        <v>0</v>
      </c>
      <c r="AJ1728" s="1">
        <v>0</v>
      </c>
      <c r="AK1728" s="1">
        <v>0</v>
      </c>
      <c r="AL1728" s="1">
        <v>0</v>
      </c>
      <c r="AM1728" s="1">
        <v>0</v>
      </c>
      <c r="AN1728" s="1">
        <v>0</v>
      </c>
      <c r="AO1728" s="1">
        <v>0</v>
      </c>
      <c r="AP1728" s="1">
        <v>0</v>
      </c>
      <c r="AQ1728" s="14">
        <v>0</v>
      </c>
      <c r="AR1728" s="14">
        <v>0</v>
      </c>
      <c r="AS1728" s="14">
        <v>0</v>
      </c>
      <c r="AT1728" s="14">
        <v>0</v>
      </c>
      <c r="AU1728" s="14">
        <v>0</v>
      </c>
      <c r="AV1728" s="14">
        <v>2.12</v>
      </c>
      <c r="AW1728" s="16" t="str">
        <v/>
      </c>
      <c r="AX1728" s="10">
        <f t="shared" si="211"/>
        <v>2.12</v>
      </c>
      <c r="AY1728" s="10">
        <f t="shared" si="212"/>
        <v>0</v>
      </c>
      <c r="AZ1728" s="2" t="s">
        <v>119</v>
      </c>
      <c r="BA1728" s="10">
        <f t="shared" si="213"/>
        <v>0</v>
      </c>
      <c r="BB1728" s="36" t="s">
        <v>118</v>
      </c>
      <c r="BH1728" s="9">
        <f t="shared" si="202"/>
        <v>2.12</v>
      </c>
      <c r="BI1728" s="39" t="str">
        <f t="shared" si="203"/>
        <v/>
      </c>
      <c r="BK1728" s="75"/>
    </row>
    <row r="1729" spans="1:63">
      <c r="A1729" s="2">
        <v>1726</v>
      </c>
      <c r="B1729" s="2">
        <v>0</v>
      </c>
      <c r="C1729" s="1">
        <v>0</v>
      </c>
      <c r="D1729" s="37" t="str">
        <v>0015g00001VC6UfAAL</v>
      </c>
      <c r="E1729" s="37" t="str">
        <v>Singhal Traders</v>
      </c>
      <c r="F1729" s="37" t="str">
        <v>UTTAR PRADESH</v>
      </c>
      <c r="G1729" s="37" t="str">
        <v>GAUTAM BUDDHA NAGAR</v>
      </c>
      <c r="H1729" s="37">
        <v>0</v>
      </c>
      <c r="I1729" s="37" t="str">
        <v>SHASHI STEELS CORPORATION</v>
      </c>
      <c r="J1729" s="37" t="str">
        <v>Abhijeet Biswas</v>
      </c>
      <c r="K1729" s="37">
        <v>0</v>
      </c>
      <c r="L1729" s="37" t="str">
        <v>C12816</v>
      </c>
      <c r="M1729" s="37" t="str">
        <v>North</v>
      </c>
      <c r="N1729" s="2">
        <v>201309</v>
      </c>
      <c r="O1729" s="2" t="str">
        <v>09BCFPK7600A1Z1</v>
      </c>
      <c r="P1729" s="2">
        <v>9899481210</v>
      </c>
      <c r="Q1729" s="2" t="str">
        <v>Feb'26</v>
      </c>
      <c r="R1729" s="2">
        <v>2026</v>
      </c>
      <c r="S1729" s="1">
        <v>0</v>
      </c>
      <c r="T1729" s="2">
        <v>100</v>
      </c>
      <c r="U1729" s="1">
        <v>1.2166666666666666E-2</v>
      </c>
      <c r="V1729" s="1">
        <v>0</v>
      </c>
      <c r="W1729" s="1">
        <v>0</v>
      </c>
      <c r="X1729" s="1">
        <v>0</v>
      </c>
      <c r="Y1729" s="1">
        <v>0</v>
      </c>
      <c r="Z1729" s="1">
        <v>0</v>
      </c>
      <c r="AA1729" s="1">
        <v>0</v>
      </c>
      <c r="AB1729" s="1">
        <v>0</v>
      </c>
      <c r="AC1729" s="1">
        <v>0</v>
      </c>
      <c r="AD1729" s="1">
        <v>0</v>
      </c>
      <c r="AE1729" s="1">
        <v>0</v>
      </c>
      <c r="AF1729" s="1">
        <v>0</v>
      </c>
      <c r="AG1729" s="1">
        <v>0</v>
      </c>
      <c r="AH1729" s="1">
        <v>0</v>
      </c>
      <c r="AI1729" s="1">
        <v>0</v>
      </c>
      <c r="AJ1729" s="1">
        <v>0</v>
      </c>
      <c r="AK1729" s="1">
        <v>0</v>
      </c>
      <c r="AL1729" s="1">
        <v>0</v>
      </c>
      <c r="AM1729" s="1">
        <v>0</v>
      </c>
      <c r="AN1729" s="1">
        <v>0</v>
      </c>
      <c r="AO1729" s="1">
        <v>0</v>
      </c>
      <c r="AP1729" s="1">
        <v>0</v>
      </c>
      <c r="AQ1729" s="14">
        <v>0</v>
      </c>
      <c r="AR1729" s="14">
        <v>0</v>
      </c>
      <c r="AS1729" s="14">
        <v>0</v>
      </c>
      <c r="AT1729" s="14">
        <v>0</v>
      </c>
      <c r="AU1729" s="14">
        <v>0</v>
      </c>
      <c r="AV1729" s="14">
        <v>3.65</v>
      </c>
      <c r="AW1729" s="16" t="str">
        <v/>
      </c>
      <c r="AX1729" s="10">
        <f t="shared" si="211"/>
        <v>3.65</v>
      </c>
      <c r="AY1729" s="10">
        <f t="shared" si="212"/>
        <v>0</v>
      </c>
      <c r="AZ1729" s="2" t="s">
        <v>119</v>
      </c>
      <c r="BA1729" s="10">
        <f t="shared" si="213"/>
        <v>0</v>
      </c>
      <c r="BB1729" s="36" t="s">
        <v>118</v>
      </c>
      <c r="BH1729" s="9">
        <f t="shared" si="202"/>
        <v>3.65</v>
      </c>
      <c r="BI1729" s="39" t="str">
        <f t="shared" si="203"/>
        <v/>
      </c>
      <c r="BK1729" s="75"/>
    </row>
    <row r="1730" spans="1:63">
      <c r="A1730" s="2">
        <v>1727</v>
      </c>
      <c r="B1730" s="2">
        <v>0</v>
      </c>
      <c r="C1730" s="1">
        <v>0</v>
      </c>
      <c r="D1730" s="37" t="str">
        <v>0015g00001eg0wiAAA</v>
      </c>
      <c r="E1730" s="37" t="str">
        <v>M/s Surya Kumar Sanjay Kumar</v>
      </c>
      <c r="F1730" s="37" t="str">
        <v>UTTAR PRADESH</v>
      </c>
      <c r="G1730" s="37" t="str">
        <v>GHAZIABAD</v>
      </c>
      <c r="H1730" s="37">
        <v>0</v>
      </c>
      <c r="I1730" s="37" t="str">
        <v>SHASHI STEELS CORPORATION</v>
      </c>
      <c r="J1730" s="37" t="str">
        <v>SHIV KUMAR</v>
      </c>
      <c r="K1730" s="37">
        <v>0</v>
      </c>
      <c r="L1730" s="37" t="str">
        <v>C12816</v>
      </c>
      <c r="M1730" s="37" t="str">
        <v>North</v>
      </c>
      <c r="N1730" s="2">
        <v>245011</v>
      </c>
      <c r="O1730" s="2" t="str">
        <v>09CBMPK3136Q1ZZ</v>
      </c>
      <c r="P1730" s="2">
        <v>9837331389</v>
      </c>
      <c r="Q1730" s="2" t="str">
        <v>Feb'26</v>
      </c>
      <c r="R1730" s="2">
        <v>2026</v>
      </c>
      <c r="S1730" s="1">
        <v>0</v>
      </c>
      <c r="T1730" s="2">
        <v>150</v>
      </c>
      <c r="U1730" s="1">
        <v>1.4333333333333333E-2</v>
      </c>
      <c r="V1730" s="1">
        <v>0</v>
      </c>
      <c r="W1730" s="1">
        <v>0</v>
      </c>
      <c r="X1730" s="1">
        <v>0</v>
      </c>
      <c r="Y1730" s="1">
        <v>0</v>
      </c>
      <c r="Z1730" s="1">
        <v>0</v>
      </c>
      <c r="AA1730" s="1">
        <v>0</v>
      </c>
      <c r="AB1730" s="1">
        <v>0</v>
      </c>
      <c r="AC1730" s="1">
        <v>0</v>
      </c>
      <c r="AD1730" s="1">
        <v>0</v>
      </c>
      <c r="AE1730" s="1">
        <v>0</v>
      </c>
      <c r="AF1730" s="1">
        <v>0</v>
      </c>
      <c r="AG1730" s="1">
        <v>0</v>
      </c>
      <c r="AH1730" s="1">
        <v>0</v>
      </c>
      <c r="AI1730" s="1">
        <v>0</v>
      </c>
      <c r="AJ1730" s="1">
        <v>0</v>
      </c>
      <c r="AK1730" s="1">
        <v>0</v>
      </c>
      <c r="AL1730" s="1">
        <v>0</v>
      </c>
      <c r="AM1730" s="1">
        <v>0</v>
      </c>
      <c r="AN1730" s="1">
        <v>0</v>
      </c>
      <c r="AO1730" s="1">
        <v>0</v>
      </c>
      <c r="AP1730" s="1">
        <v>0</v>
      </c>
      <c r="AQ1730" s="14">
        <v>0</v>
      </c>
      <c r="AR1730" s="14">
        <v>0</v>
      </c>
      <c r="AS1730" s="14">
        <v>0</v>
      </c>
      <c r="AT1730" s="14">
        <v>0</v>
      </c>
      <c r="AU1730" s="14">
        <v>0</v>
      </c>
      <c r="AV1730" s="14">
        <v>6.45</v>
      </c>
      <c r="AW1730" s="16" t="str">
        <v/>
      </c>
      <c r="AX1730" s="10">
        <f t="shared" si="211"/>
        <v>6.45</v>
      </c>
      <c r="AY1730" s="10">
        <f t="shared" si="212"/>
        <v>0</v>
      </c>
      <c r="AZ1730" s="2" t="s">
        <v>119</v>
      </c>
      <c r="BA1730" s="10">
        <f t="shared" si="213"/>
        <v>0</v>
      </c>
      <c r="BB1730" s="36" t="s">
        <v>118</v>
      </c>
      <c r="BH1730" s="9">
        <f t="shared" si="202"/>
        <v>6.45</v>
      </c>
      <c r="BI1730" s="39" t="str">
        <f t="shared" si="203"/>
        <v/>
      </c>
      <c r="BK1730" s="75"/>
    </row>
    <row r="1731" spans="1:63">
      <c r="A1731" s="2">
        <v>1728</v>
      </c>
      <c r="B1731" s="2">
        <v>0</v>
      </c>
      <c r="C1731" s="1">
        <v>0</v>
      </c>
      <c r="D1731" s="37" t="str">
        <v>001fw00000LT0K1AAL</v>
      </c>
      <c r="E1731" s="37" t="str">
        <v>SHRI SHYAM STEELS</v>
      </c>
      <c r="F1731" s="37" t="str">
        <v>PUNJAB</v>
      </c>
      <c r="G1731" s="37" t="str">
        <v>MALERKOTLA</v>
      </c>
      <c r="H1731" s="37">
        <v>0</v>
      </c>
      <c r="I1731" s="37" t="str">
        <v>PAL CEMENT AND STEEL PVT. LTD.</v>
      </c>
      <c r="J1731" s="37" t="str">
        <v>Abhishek Wadhwa</v>
      </c>
      <c r="K1731" s="37">
        <v>0</v>
      </c>
      <c r="L1731" s="37" t="str">
        <v>C12827</v>
      </c>
      <c r="M1731" s="37" t="str">
        <v>North</v>
      </c>
      <c r="N1731" s="2">
        <v>148021</v>
      </c>
      <c r="O1731" s="2" t="str">
        <v>03ATMPR9807M1ZZ</v>
      </c>
      <c r="P1731" s="2">
        <v>9878429678</v>
      </c>
      <c r="Q1731" s="2" t="str">
        <v>Feb'26</v>
      </c>
      <c r="R1731" s="2">
        <v>2026</v>
      </c>
      <c r="S1731" s="1">
        <v>0</v>
      </c>
      <c r="T1731" s="2" t="str">
        <v/>
      </c>
      <c r="U1731" s="1">
        <v>0</v>
      </c>
      <c r="V1731" s="1">
        <v>0</v>
      </c>
      <c r="W1731" s="1">
        <v>0</v>
      </c>
      <c r="X1731" s="1">
        <v>0</v>
      </c>
      <c r="Y1731" s="1">
        <v>0</v>
      </c>
      <c r="Z1731" s="1">
        <v>0</v>
      </c>
      <c r="AA1731" s="1">
        <v>0</v>
      </c>
      <c r="AB1731" s="1">
        <v>0</v>
      </c>
      <c r="AC1731" s="1">
        <v>0</v>
      </c>
      <c r="AD1731" s="1">
        <v>0</v>
      </c>
      <c r="AE1731" s="1">
        <v>0</v>
      </c>
      <c r="AF1731" s="1">
        <v>0</v>
      </c>
      <c r="AG1731" s="1">
        <v>0</v>
      </c>
      <c r="AH1731" s="1">
        <v>0</v>
      </c>
      <c r="AI1731" s="1">
        <v>0</v>
      </c>
      <c r="AJ1731" s="1">
        <v>0</v>
      </c>
      <c r="AK1731" s="1">
        <v>0</v>
      </c>
      <c r="AL1731" s="1">
        <v>0</v>
      </c>
      <c r="AM1731" s="1">
        <v>0</v>
      </c>
      <c r="AN1731" s="1">
        <v>0</v>
      </c>
      <c r="AO1731" s="1">
        <v>0</v>
      </c>
      <c r="AP1731" s="1">
        <v>0</v>
      </c>
      <c r="AQ1731" s="14">
        <v>0</v>
      </c>
      <c r="AR1731" s="14">
        <v>0</v>
      </c>
      <c r="AS1731" s="14">
        <v>0</v>
      </c>
      <c r="AT1731" s="14">
        <v>0</v>
      </c>
      <c r="AU1731" s="14">
        <v>0</v>
      </c>
      <c r="AV1731" s="14">
        <v>5</v>
      </c>
      <c r="AW1731" s="16" t="str">
        <v/>
      </c>
      <c r="AX1731" s="10">
        <f t="shared" si="211"/>
        <v>5</v>
      </c>
      <c r="AY1731" s="10">
        <f t="shared" si="212"/>
        <v>0</v>
      </c>
      <c r="AZ1731" s="2" t="s">
        <v>119</v>
      </c>
      <c r="BA1731" s="10">
        <f t="shared" si="213"/>
        <v>0</v>
      </c>
      <c r="BB1731" s="36" t="s">
        <v>118</v>
      </c>
      <c r="BH1731" s="9">
        <f t="shared" si="202"/>
        <v>5</v>
      </c>
      <c r="BI1731" s="39" t="str">
        <f t="shared" si="203"/>
        <v/>
      </c>
      <c r="BK1731" s="75"/>
    </row>
    <row r="1732" spans="1:63">
      <c r="A1732" s="2">
        <v>1729</v>
      </c>
      <c r="B1732" s="2">
        <v>0</v>
      </c>
      <c r="C1732" s="1">
        <v>0</v>
      </c>
      <c r="D1732" s="37" t="str">
        <v>001fw00000KBuWQAA1</v>
      </c>
      <c r="E1732" s="37" t="str">
        <v>SATYA NARAIN HARI KRISHAN &amp; CO.</v>
      </c>
      <c r="F1732" s="37" t="str">
        <v>UTTAR PRADESH</v>
      </c>
      <c r="G1732" s="37" t="str">
        <v>BAREILLY</v>
      </c>
      <c r="H1732" s="37">
        <v>0</v>
      </c>
      <c r="I1732" s="37" t="str">
        <v>Khandelwal Associates</v>
      </c>
      <c r="J1732" s="37" t="str">
        <v>SHIV KUMAR</v>
      </c>
      <c r="K1732" s="37">
        <v>0</v>
      </c>
      <c r="L1732" s="37" t="str">
        <v>C12818</v>
      </c>
      <c r="M1732" s="37" t="str">
        <v>North</v>
      </c>
      <c r="N1732" s="2">
        <v>243001</v>
      </c>
      <c r="O1732" s="2" t="str">
        <v>09AEQPA1352R1Z1</v>
      </c>
      <c r="P1732" s="2">
        <v>8077754345</v>
      </c>
      <c r="Q1732" s="2" t="str">
        <v>Feb'26</v>
      </c>
      <c r="R1732" s="2">
        <v>2026</v>
      </c>
      <c r="S1732" s="1">
        <v>0</v>
      </c>
      <c r="T1732" s="2" t="str">
        <v/>
      </c>
      <c r="U1732" s="1">
        <v>0</v>
      </c>
      <c r="V1732" s="1">
        <v>0</v>
      </c>
      <c r="W1732" s="1">
        <v>0</v>
      </c>
      <c r="X1732" s="1">
        <v>0</v>
      </c>
      <c r="Y1732" s="1">
        <v>0</v>
      </c>
      <c r="Z1732" s="1">
        <v>0</v>
      </c>
      <c r="AA1732" s="1">
        <v>0</v>
      </c>
      <c r="AB1732" s="1">
        <v>0</v>
      </c>
      <c r="AC1732" s="1">
        <v>0</v>
      </c>
      <c r="AD1732" s="1">
        <v>0</v>
      </c>
      <c r="AE1732" s="1">
        <v>0</v>
      </c>
      <c r="AF1732" s="1">
        <v>0</v>
      </c>
      <c r="AG1732" s="1">
        <v>0</v>
      </c>
      <c r="AH1732" s="1">
        <v>0</v>
      </c>
      <c r="AI1732" s="1">
        <v>0</v>
      </c>
      <c r="AJ1732" s="1">
        <v>0</v>
      </c>
      <c r="AK1732" s="1">
        <v>0</v>
      </c>
      <c r="AL1732" s="1">
        <v>0</v>
      </c>
      <c r="AM1732" s="1">
        <v>0</v>
      </c>
      <c r="AN1732" s="1">
        <v>0</v>
      </c>
      <c r="AO1732" s="1">
        <v>0</v>
      </c>
      <c r="AP1732" s="1">
        <v>0</v>
      </c>
      <c r="AQ1732" s="14">
        <v>0</v>
      </c>
      <c r="AR1732" s="14">
        <v>0</v>
      </c>
      <c r="AS1732" s="14">
        <v>0</v>
      </c>
      <c r="AT1732" s="14">
        <v>0</v>
      </c>
      <c r="AU1732" s="14">
        <v>0</v>
      </c>
      <c r="AV1732" s="14">
        <v>30.22</v>
      </c>
      <c r="AW1732" s="16">
        <v>5</v>
      </c>
      <c r="AX1732" s="10">
        <f t="shared" si="211"/>
        <v>35.22</v>
      </c>
      <c r="AY1732" s="10">
        <f t="shared" si="212"/>
        <v>0</v>
      </c>
      <c r="AZ1732" s="2" t="s">
        <v>119</v>
      </c>
      <c r="BA1732" s="10">
        <f t="shared" si="213"/>
        <v>0</v>
      </c>
      <c r="BB1732" s="36" t="s">
        <v>118</v>
      </c>
      <c r="BH1732" s="9">
        <f t="shared" si="202"/>
        <v>35.22</v>
      </c>
      <c r="BI1732" s="39" t="str">
        <f t="shared" si="203"/>
        <v/>
      </c>
      <c r="BK1732" s="75"/>
    </row>
    <row r="1733" spans="1:63">
      <c r="A1733" s="2">
        <v>1730</v>
      </c>
      <c r="B1733" s="2">
        <v>0</v>
      </c>
      <c r="C1733" s="1">
        <v>0</v>
      </c>
      <c r="D1733" s="37" t="str">
        <v>001fw00000L1b35AAB</v>
      </c>
      <c r="E1733" s="37" t="str">
        <v>M/S  KAVYA TRADERS</v>
      </c>
      <c r="F1733" s="37" t="str">
        <v>UTTAR PRADESH</v>
      </c>
      <c r="G1733" s="37" t="str">
        <v>BAREILLY</v>
      </c>
      <c r="H1733" s="37">
        <v>0</v>
      </c>
      <c r="I1733" s="37" t="str">
        <v>Khandelwal Associates</v>
      </c>
      <c r="J1733" s="37" t="str">
        <v>SHIV KUMAR</v>
      </c>
      <c r="K1733" s="37">
        <v>0</v>
      </c>
      <c r="L1733" s="37" t="str">
        <v>C12818</v>
      </c>
      <c r="M1733" s="37" t="str">
        <v>North</v>
      </c>
      <c r="N1733" s="2">
        <v>243502</v>
      </c>
      <c r="O1733" s="2" t="str">
        <v>09AXDPA2304D1ZA</v>
      </c>
      <c r="P1733" s="2">
        <v>7417225913</v>
      </c>
      <c r="Q1733" s="2" t="str">
        <v>Feb'26</v>
      </c>
      <c r="R1733" s="2">
        <v>2026</v>
      </c>
      <c r="S1733" s="1">
        <v>0</v>
      </c>
      <c r="T1733" s="2" t="str">
        <v/>
      </c>
      <c r="U1733" s="1">
        <v>0</v>
      </c>
      <c r="V1733" s="1">
        <v>0</v>
      </c>
      <c r="W1733" s="1">
        <v>0</v>
      </c>
      <c r="X1733" s="1">
        <v>0</v>
      </c>
      <c r="Y1733" s="1">
        <v>0</v>
      </c>
      <c r="Z1733" s="1">
        <v>0</v>
      </c>
      <c r="AA1733" s="1">
        <v>0</v>
      </c>
      <c r="AB1733" s="1">
        <v>0</v>
      </c>
      <c r="AC1733" s="1">
        <v>0</v>
      </c>
      <c r="AD1733" s="1">
        <v>0</v>
      </c>
      <c r="AE1733" s="1">
        <v>0</v>
      </c>
      <c r="AF1733" s="1">
        <v>0</v>
      </c>
      <c r="AG1733" s="1">
        <v>0</v>
      </c>
      <c r="AH1733" s="1">
        <v>0</v>
      </c>
      <c r="AI1733" s="1">
        <v>0</v>
      </c>
      <c r="AJ1733" s="1">
        <v>0</v>
      </c>
      <c r="AK1733" s="1">
        <v>0</v>
      </c>
      <c r="AL1733" s="1">
        <v>0</v>
      </c>
      <c r="AM1733" s="1">
        <v>0</v>
      </c>
      <c r="AN1733" s="1">
        <v>0</v>
      </c>
      <c r="AO1733" s="1">
        <v>0</v>
      </c>
      <c r="AP1733" s="1">
        <v>0</v>
      </c>
      <c r="AQ1733" s="14">
        <v>0</v>
      </c>
      <c r="AR1733" s="14">
        <v>0</v>
      </c>
      <c r="AS1733" s="14">
        <v>0</v>
      </c>
      <c r="AT1733" s="14">
        <v>0</v>
      </c>
      <c r="AU1733" s="14">
        <v>0</v>
      </c>
      <c r="AV1733" s="14">
        <v>103.99</v>
      </c>
      <c r="AW1733" s="16">
        <v>187</v>
      </c>
      <c r="AX1733" s="10">
        <f t="shared" si="211"/>
        <v>290.99</v>
      </c>
      <c r="AY1733" s="10">
        <f t="shared" si="212"/>
        <v>0</v>
      </c>
      <c r="AZ1733" s="2" t="s">
        <v>119</v>
      </c>
      <c r="BA1733" s="10">
        <f t="shared" si="213"/>
        <v>0</v>
      </c>
      <c r="BB1733" s="36" t="s">
        <v>118</v>
      </c>
      <c r="BH1733" s="9">
        <f t="shared" ref="BH1733:BH1796" si="214">SUM(AL1733:AW1733)</f>
        <v>290.99</v>
      </c>
      <c r="BI1733" s="39" t="str">
        <f t="shared" ref="BI1733:BI1796" si="215">IF(AZ1733="Yes","",IF(BH1733&gt;=1250,"E",IF(BH1733&gt;=750,"D",
IF(BH1733&gt;=500,"C",
IF(BH1733&gt;=300,"B",
IF(BH1733&gt;=200,"A",
""))))))</f>
        <v>A</v>
      </c>
      <c r="BJ1733" s="1" t="str">
        <f>_xlfn.XLOOKUP(D1733,'Holi gift'!A:A,'Holi gift'!A:A,"",0,1)</f>
        <v/>
      </c>
      <c r="BK1733" s="75"/>
    </row>
    <row r="1734" spans="1:63">
      <c r="A1734" s="2">
        <v>1731</v>
      </c>
      <c r="B1734" s="2">
        <v>0</v>
      </c>
      <c r="C1734" s="1">
        <v>0</v>
      </c>
      <c r="D1734" s="37" t="str">
        <v>0015g00001UBHaNAAX</v>
      </c>
      <c r="E1734" s="37" t="str">
        <v>MAHASHAKTI STEELS</v>
      </c>
      <c r="F1734" s="37" t="str">
        <v>HARYANA</v>
      </c>
      <c r="G1734" s="37" t="str">
        <v>GURUGRAM</v>
      </c>
      <c r="H1734" s="37">
        <v>0</v>
      </c>
      <c r="I1734" s="37" t="str">
        <v>NIKUNJ UDYOG</v>
      </c>
      <c r="J1734" s="37" t="str">
        <v>Shiv Shankar Sharma</v>
      </c>
      <c r="K1734" s="37">
        <v>0</v>
      </c>
      <c r="L1734" s="37" t="str">
        <v>C12828</v>
      </c>
      <c r="M1734" s="37" t="str">
        <v>North</v>
      </c>
      <c r="N1734" s="2">
        <v>122001</v>
      </c>
      <c r="O1734" s="2" t="str">
        <v>06ASMPS2642E1ZO</v>
      </c>
      <c r="P1734" s="2">
        <v>8586943431</v>
      </c>
      <c r="Q1734" s="2" t="str">
        <v>Feb'26</v>
      </c>
      <c r="R1734" s="2">
        <v>2026</v>
      </c>
      <c r="S1734" s="1">
        <v>0</v>
      </c>
      <c r="T1734" s="2">
        <v>350</v>
      </c>
      <c r="U1734" s="1">
        <v>9.8095238095238096E-3</v>
      </c>
      <c r="V1734" s="1">
        <v>0</v>
      </c>
      <c r="W1734" s="1">
        <v>0</v>
      </c>
      <c r="X1734" s="1">
        <v>0</v>
      </c>
      <c r="Y1734" s="1">
        <v>0</v>
      </c>
      <c r="Z1734" s="1">
        <v>0</v>
      </c>
      <c r="AA1734" s="1">
        <v>0</v>
      </c>
      <c r="AB1734" s="1">
        <v>0</v>
      </c>
      <c r="AC1734" s="1">
        <v>0</v>
      </c>
      <c r="AD1734" s="1">
        <v>0</v>
      </c>
      <c r="AE1734" s="1">
        <v>0</v>
      </c>
      <c r="AF1734" s="1">
        <v>0</v>
      </c>
      <c r="AG1734" s="1">
        <v>0</v>
      </c>
      <c r="AH1734" s="1">
        <v>0</v>
      </c>
      <c r="AI1734" s="1">
        <v>0</v>
      </c>
      <c r="AJ1734" s="1">
        <v>0</v>
      </c>
      <c r="AK1734" s="1">
        <v>0</v>
      </c>
      <c r="AL1734" s="1">
        <v>0</v>
      </c>
      <c r="AM1734" s="1">
        <v>0</v>
      </c>
      <c r="AN1734" s="1">
        <v>0</v>
      </c>
      <c r="AO1734" s="1">
        <v>0</v>
      </c>
      <c r="AP1734" s="1">
        <v>0</v>
      </c>
      <c r="AQ1734" s="14">
        <v>0</v>
      </c>
      <c r="AR1734" s="14">
        <v>0</v>
      </c>
      <c r="AS1734" s="14">
        <v>0</v>
      </c>
      <c r="AT1734" s="14">
        <v>0</v>
      </c>
      <c r="AU1734" s="14">
        <v>0</v>
      </c>
      <c r="AV1734" s="14">
        <v>10.3</v>
      </c>
      <c r="AW1734" s="16" t="str">
        <v/>
      </c>
      <c r="AX1734" s="10">
        <f t="shared" si="211"/>
        <v>10.3</v>
      </c>
      <c r="AY1734" s="10">
        <f t="shared" si="212"/>
        <v>0</v>
      </c>
      <c r="AZ1734" s="2" t="s">
        <v>119</v>
      </c>
      <c r="BA1734" s="10">
        <f t="shared" si="213"/>
        <v>0</v>
      </c>
      <c r="BB1734" s="36" t="s">
        <v>118</v>
      </c>
      <c r="BH1734" s="9">
        <f t="shared" si="214"/>
        <v>10.3</v>
      </c>
      <c r="BI1734" s="39" t="str">
        <f t="shared" si="215"/>
        <v/>
      </c>
      <c r="BK1734" s="75"/>
    </row>
    <row r="1735" spans="1:63">
      <c r="A1735" s="2">
        <v>1732</v>
      </c>
      <c r="B1735" s="2">
        <v>0</v>
      </c>
      <c r="C1735" s="1">
        <v>0</v>
      </c>
      <c r="D1735" s="37" t="str">
        <v>001fw00000JmkTpAAJ</v>
      </c>
      <c r="E1735" s="37" t="str">
        <v>FAUJI ENTERPRISES</v>
      </c>
      <c r="F1735" s="37" t="str">
        <v>HARYANA</v>
      </c>
      <c r="G1735" s="37" t="str">
        <v>ROHTAK</v>
      </c>
      <c r="H1735" s="37">
        <v>0</v>
      </c>
      <c r="I1735" s="37" t="str">
        <v>JAI DURGA STEELS</v>
      </c>
      <c r="J1735" s="37" t="str">
        <v>Sunny Bhutani</v>
      </c>
      <c r="K1735" s="37">
        <v>0</v>
      </c>
      <c r="L1735" s="37" t="str">
        <v>C12830</v>
      </c>
      <c r="M1735" s="37" t="str">
        <v>North</v>
      </c>
      <c r="N1735" s="2">
        <v>124001</v>
      </c>
      <c r="O1735" s="2" t="str">
        <v>06BGKPS2711R1ZT</v>
      </c>
      <c r="P1735" s="2">
        <v>9601193566</v>
      </c>
      <c r="Q1735" s="2" t="str">
        <v>Feb'26</v>
      </c>
      <c r="R1735" s="2">
        <v>2026</v>
      </c>
      <c r="S1735" s="1">
        <v>0</v>
      </c>
      <c r="T1735" s="2" t="str">
        <v/>
      </c>
      <c r="U1735" s="1">
        <v>0</v>
      </c>
      <c r="V1735" s="1">
        <v>0</v>
      </c>
      <c r="W1735" s="1">
        <v>0</v>
      </c>
      <c r="X1735" s="1">
        <v>0</v>
      </c>
      <c r="Y1735" s="1">
        <v>0</v>
      </c>
      <c r="Z1735" s="1">
        <v>0</v>
      </c>
      <c r="AA1735" s="1">
        <v>0</v>
      </c>
      <c r="AB1735" s="1">
        <v>0</v>
      </c>
      <c r="AC1735" s="1">
        <v>0</v>
      </c>
      <c r="AD1735" s="1">
        <v>0</v>
      </c>
      <c r="AE1735" s="1">
        <v>0</v>
      </c>
      <c r="AF1735" s="1">
        <v>0</v>
      </c>
      <c r="AG1735" s="1">
        <v>0</v>
      </c>
      <c r="AH1735" s="1">
        <v>0</v>
      </c>
      <c r="AI1735" s="1">
        <v>0</v>
      </c>
      <c r="AJ1735" s="1">
        <v>0</v>
      </c>
      <c r="AK1735" s="1">
        <v>0</v>
      </c>
      <c r="AL1735" s="1">
        <v>0</v>
      </c>
      <c r="AM1735" s="1">
        <v>0</v>
      </c>
      <c r="AN1735" s="1">
        <v>0</v>
      </c>
      <c r="AO1735" s="1">
        <v>0</v>
      </c>
      <c r="AP1735" s="1">
        <v>0</v>
      </c>
      <c r="AQ1735" s="14">
        <v>0</v>
      </c>
      <c r="AR1735" s="14">
        <v>0</v>
      </c>
      <c r="AS1735" s="14">
        <v>0</v>
      </c>
      <c r="AT1735" s="14">
        <v>0</v>
      </c>
      <c r="AU1735" s="14">
        <v>0</v>
      </c>
      <c r="AV1735" s="14">
        <v>12.03</v>
      </c>
      <c r="AW1735" s="16" t="str">
        <v/>
      </c>
      <c r="AX1735" s="10">
        <f t="shared" si="211"/>
        <v>12.03</v>
      </c>
      <c r="AY1735" s="10">
        <f t="shared" si="212"/>
        <v>0</v>
      </c>
      <c r="AZ1735" s="2" t="s">
        <v>119</v>
      </c>
      <c r="BA1735" s="10">
        <f t="shared" si="213"/>
        <v>0</v>
      </c>
      <c r="BB1735" s="36" t="s">
        <v>118</v>
      </c>
      <c r="BH1735" s="9">
        <f t="shared" si="214"/>
        <v>12.03</v>
      </c>
      <c r="BI1735" s="39" t="str">
        <f t="shared" si="215"/>
        <v/>
      </c>
      <c r="BK1735" s="75"/>
    </row>
    <row r="1736" spans="1:63">
      <c r="A1736" s="2">
        <v>1733</v>
      </c>
      <c r="B1736" s="2">
        <v>0</v>
      </c>
      <c r="C1736" s="1">
        <v>0</v>
      </c>
      <c r="D1736" s="37" t="str">
        <v>001J100000VnU7tIAF</v>
      </c>
      <c r="E1736" s="37" t="str">
        <v>HARIOM STEEL INFRA PRIVATE LIMITED</v>
      </c>
      <c r="F1736" s="37" t="str">
        <v>DELHI</v>
      </c>
      <c r="G1736" s="37" t="str">
        <v>WEST</v>
      </c>
      <c r="H1736" s="37">
        <v>0</v>
      </c>
      <c r="I1736" s="37" t="str">
        <v>MAHENDRA STEELS</v>
      </c>
      <c r="J1736" s="37" t="str">
        <v>Aman kumar</v>
      </c>
      <c r="K1736" s="37">
        <v>0</v>
      </c>
      <c r="L1736" s="37" t="str">
        <v>C12832</v>
      </c>
      <c r="M1736" s="37" t="str">
        <v>North</v>
      </c>
      <c r="N1736" s="2">
        <v>110064</v>
      </c>
      <c r="O1736" s="2" t="str">
        <v>07AAHCH7554G1ZD</v>
      </c>
      <c r="P1736" s="2">
        <v>9312236954</v>
      </c>
      <c r="Q1736" s="2" t="str">
        <v>Feb'26</v>
      </c>
      <c r="R1736" s="2">
        <v>2026</v>
      </c>
      <c r="S1736" s="1">
        <v>0</v>
      </c>
      <c r="T1736" s="2">
        <v>1000</v>
      </c>
      <c r="U1736" s="1">
        <v>1.4126666666666668E-2</v>
      </c>
      <c r="V1736" s="1">
        <v>0</v>
      </c>
      <c r="W1736" s="1">
        <v>0</v>
      </c>
      <c r="X1736" s="1">
        <v>0</v>
      </c>
      <c r="Y1736" s="1">
        <v>0</v>
      </c>
      <c r="Z1736" s="1">
        <v>0</v>
      </c>
      <c r="AA1736" s="1">
        <v>0</v>
      </c>
      <c r="AB1736" s="1">
        <v>0</v>
      </c>
      <c r="AC1736" s="1">
        <v>0</v>
      </c>
      <c r="AD1736" s="1">
        <v>0</v>
      </c>
      <c r="AE1736" s="1">
        <v>0</v>
      </c>
      <c r="AF1736" s="1">
        <v>0</v>
      </c>
      <c r="AG1736" s="1">
        <v>0</v>
      </c>
      <c r="AH1736" s="1">
        <v>0</v>
      </c>
      <c r="AI1736" s="1">
        <v>0</v>
      </c>
      <c r="AJ1736" s="1">
        <v>0</v>
      </c>
      <c r="AK1736" s="1">
        <v>0</v>
      </c>
      <c r="AL1736" s="1">
        <v>0</v>
      </c>
      <c r="AM1736" s="1">
        <v>0</v>
      </c>
      <c r="AN1736" s="1">
        <v>0</v>
      </c>
      <c r="AO1736" s="1">
        <v>0</v>
      </c>
      <c r="AP1736" s="1">
        <v>0</v>
      </c>
      <c r="AQ1736" s="14">
        <v>0</v>
      </c>
      <c r="AR1736" s="14">
        <v>0</v>
      </c>
      <c r="AS1736" s="14">
        <v>0</v>
      </c>
      <c r="AT1736" s="14">
        <v>0</v>
      </c>
      <c r="AU1736" s="14">
        <v>0</v>
      </c>
      <c r="AV1736" s="14">
        <v>42.38</v>
      </c>
      <c r="AW1736" s="16" t="str">
        <v/>
      </c>
      <c r="AX1736" s="10">
        <f t="shared" si="211"/>
        <v>42.38</v>
      </c>
      <c r="AY1736" s="10">
        <f t="shared" si="212"/>
        <v>0</v>
      </c>
      <c r="AZ1736" s="2" t="s">
        <v>119</v>
      </c>
      <c r="BA1736" s="10">
        <f t="shared" si="213"/>
        <v>0</v>
      </c>
      <c r="BB1736" s="36" t="s">
        <v>118</v>
      </c>
      <c r="BH1736" s="9">
        <f t="shared" si="214"/>
        <v>42.38</v>
      </c>
      <c r="BI1736" s="39" t="str">
        <f t="shared" si="215"/>
        <v/>
      </c>
      <c r="BK1736" s="75"/>
    </row>
    <row r="1737" spans="1:63">
      <c r="A1737" s="2">
        <v>1734</v>
      </c>
      <c r="B1737" s="2">
        <v>0</v>
      </c>
      <c r="C1737" s="1">
        <v>0</v>
      </c>
      <c r="D1737" s="37" t="str">
        <v>001fw00000JcbGeAAJ</v>
      </c>
      <c r="E1737" s="37" t="str">
        <v>MUKESH STEELS</v>
      </c>
      <c r="F1737" s="37" t="str">
        <v>DELHI</v>
      </c>
      <c r="G1737" s="37" t="str">
        <v>NEW DELHI</v>
      </c>
      <c r="H1737" s="37">
        <v>0</v>
      </c>
      <c r="I1737" s="37" t="str">
        <v>MAHENDRA STEELS</v>
      </c>
      <c r="J1737" s="37" t="str">
        <v>Aman kumar</v>
      </c>
      <c r="K1737" s="37">
        <v>0</v>
      </c>
      <c r="L1737" s="37" t="str">
        <v>C12832</v>
      </c>
      <c r="M1737" s="37" t="str">
        <v>North</v>
      </c>
      <c r="N1737" s="2">
        <v>110028</v>
      </c>
      <c r="O1737" s="2" t="str">
        <v>07AAUPS9783N1Z8</v>
      </c>
      <c r="P1737" s="2">
        <v>9811110480</v>
      </c>
      <c r="Q1737" s="2" t="str">
        <v>Feb'26</v>
      </c>
      <c r="R1737" s="2">
        <v>2026</v>
      </c>
      <c r="S1737" s="1">
        <v>0</v>
      </c>
      <c r="T1737" s="2" t="str">
        <v/>
      </c>
      <c r="U1737" s="1">
        <v>0</v>
      </c>
      <c r="V1737" s="1">
        <v>0</v>
      </c>
      <c r="W1737" s="1">
        <v>0</v>
      </c>
      <c r="X1737" s="1">
        <v>0</v>
      </c>
      <c r="Y1737" s="1">
        <v>0</v>
      </c>
      <c r="Z1737" s="1">
        <v>0</v>
      </c>
      <c r="AA1737" s="1">
        <v>0</v>
      </c>
      <c r="AB1737" s="1">
        <v>0</v>
      </c>
      <c r="AC1737" s="1">
        <v>0</v>
      </c>
      <c r="AD1737" s="1">
        <v>0</v>
      </c>
      <c r="AE1737" s="1">
        <v>0</v>
      </c>
      <c r="AF1737" s="1">
        <v>0</v>
      </c>
      <c r="AG1737" s="1">
        <v>0</v>
      </c>
      <c r="AH1737" s="1">
        <v>0</v>
      </c>
      <c r="AI1737" s="1">
        <v>0</v>
      </c>
      <c r="AJ1737" s="1">
        <v>0</v>
      </c>
      <c r="AK1737" s="1">
        <v>0</v>
      </c>
      <c r="AL1737" s="1">
        <v>0</v>
      </c>
      <c r="AM1737" s="1">
        <v>0</v>
      </c>
      <c r="AN1737" s="1">
        <v>0</v>
      </c>
      <c r="AO1737" s="1">
        <v>0</v>
      </c>
      <c r="AP1737" s="1">
        <v>0</v>
      </c>
      <c r="AQ1737" s="14">
        <v>0</v>
      </c>
      <c r="AR1737" s="14">
        <v>0</v>
      </c>
      <c r="AS1737" s="14">
        <v>0</v>
      </c>
      <c r="AT1737" s="14">
        <v>0</v>
      </c>
      <c r="AU1737" s="14">
        <v>0</v>
      </c>
      <c r="AV1737" s="14">
        <v>126.45</v>
      </c>
      <c r="AW1737" s="16">
        <v>80</v>
      </c>
      <c r="AX1737" s="10">
        <f t="shared" si="211"/>
        <v>206.45</v>
      </c>
      <c r="AY1737" s="10">
        <f t="shared" si="212"/>
        <v>0</v>
      </c>
      <c r="AZ1737" s="2" t="s">
        <v>119</v>
      </c>
      <c r="BA1737" s="10">
        <f t="shared" si="213"/>
        <v>0</v>
      </c>
      <c r="BB1737" s="36" t="s">
        <v>118</v>
      </c>
      <c r="BH1737" s="9">
        <f t="shared" si="214"/>
        <v>206.45</v>
      </c>
      <c r="BI1737" s="39" t="str">
        <f t="shared" si="215"/>
        <v>A</v>
      </c>
      <c r="BJ1737" s="1" t="str">
        <f>_xlfn.XLOOKUP(D1737,'Holi gift'!A:A,'Holi gift'!A:A,"",0,1)</f>
        <v/>
      </c>
      <c r="BK1737" s="75"/>
    </row>
    <row r="1738" spans="1:63">
      <c r="A1738" s="2">
        <v>1735</v>
      </c>
      <c r="B1738" s="2">
        <v>0</v>
      </c>
      <c r="C1738" s="1">
        <v>0</v>
      </c>
      <c r="D1738" s="37" t="str">
        <v>0015g00001X5dczAAB</v>
      </c>
      <c r="E1738" s="37" t="str">
        <v>RANJEET TIMBER &amp; STEELS</v>
      </c>
      <c r="F1738" s="37" t="str">
        <v>DELHI</v>
      </c>
      <c r="G1738" s="37" t="str">
        <v>NORTH EAST</v>
      </c>
      <c r="H1738" s="37">
        <v>0</v>
      </c>
      <c r="I1738" s="37" t="str">
        <v>MAHENDRA STEELS</v>
      </c>
      <c r="J1738" s="37" t="str">
        <v>Aashish Goyal</v>
      </c>
      <c r="K1738" s="37">
        <v>0</v>
      </c>
      <c r="L1738" s="37" t="str">
        <v>C12832</v>
      </c>
      <c r="M1738" s="37" t="str">
        <v>North</v>
      </c>
      <c r="N1738" s="2">
        <v>110094</v>
      </c>
      <c r="O1738" s="2" t="str">
        <v>07ANYPS2145K1Z9</v>
      </c>
      <c r="P1738" s="2">
        <v>9910121226</v>
      </c>
      <c r="Q1738" s="2" t="str">
        <v>Feb'26</v>
      </c>
      <c r="R1738" s="2">
        <v>2026</v>
      </c>
      <c r="S1738" s="1">
        <v>0</v>
      </c>
      <c r="T1738" s="2">
        <v>250</v>
      </c>
      <c r="U1738" s="1">
        <v>4.0000000000000001E-3</v>
      </c>
      <c r="V1738" s="1">
        <v>0</v>
      </c>
      <c r="W1738" s="1">
        <v>0</v>
      </c>
      <c r="X1738" s="1">
        <v>0</v>
      </c>
      <c r="Y1738" s="1">
        <v>0</v>
      </c>
      <c r="Z1738" s="1">
        <v>0</v>
      </c>
      <c r="AA1738" s="1">
        <v>0</v>
      </c>
      <c r="AB1738" s="1">
        <v>0</v>
      </c>
      <c r="AC1738" s="1">
        <v>0</v>
      </c>
      <c r="AD1738" s="1">
        <v>0</v>
      </c>
      <c r="AE1738" s="1">
        <v>0</v>
      </c>
      <c r="AF1738" s="1">
        <v>0</v>
      </c>
      <c r="AG1738" s="1">
        <v>0</v>
      </c>
      <c r="AH1738" s="1">
        <v>0</v>
      </c>
      <c r="AI1738" s="1">
        <v>0</v>
      </c>
      <c r="AJ1738" s="1">
        <v>0</v>
      </c>
      <c r="AK1738" s="1">
        <v>0</v>
      </c>
      <c r="AL1738" s="1">
        <v>0</v>
      </c>
      <c r="AM1738" s="1">
        <v>0</v>
      </c>
      <c r="AN1738" s="1">
        <v>0</v>
      </c>
      <c r="AO1738" s="1">
        <v>0</v>
      </c>
      <c r="AP1738" s="1">
        <v>0</v>
      </c>
      <c r="AQ1738" s="14">
        <v>0</v>
      </c>
      <c r="AR1738" s="14">
        <v>0</v>
      </c>
      <c r="AS1738" s="14">
        <v>0</v>
      </c>
      <c r="AT1738" s="14">
        <v>0</v>
      </c>
      <c r="AU1738" s="14">
        <v>0</v>
      </c>
      <c r="AV1738" s="14">
        <v>3</v>
      </c>
      <c r="AW1738" s="16" t="str">
        <v/>
      </c>
      <c r="AX1738" s="10">
        <f t="shared" si="211"/>
        <v>3</v>
      </c>
      <c r="AY1738" s="10">
        <f t="shared" si="212"/>
        <v>0</v>
      </c>
      <c r="AZ1738" s="2" t="s">
        <v>119</v>
      </c>
      <c r="BA1738" s="10">
        <f t="shared" si="213"/>
        <v>0</v>
      </c>
      <c r="BB1738" s="36" t="s">
        <v>118</v>
      </c>
      <c r="BH1738" s="9">
        <f t="shared" si="214"/>
        <v>3</v>
      </c>
      <c r="BI1738" s="39" t="str">
        <f t="shared" si="215"/>
        <v/>
      </c>
      <c r="BK1738" s="75"/>
    </row>
    <row r="1739" spans="1:63">
      <c r="A1739" s="2">
        <v>1736</v>
      </c>
      <c r="B1739" s="2">
        <v>0</v>
      </c>
      <c r="C1739" s="1">
        <v>0</v>
      </c>
      <c r="D1739" s="37" t="str">
        <v>0015g00001da95vAAA</v>
      </c>
      <c r="E1739" s="37" t="str">
        <v>ANJALI TRADERS</v>
      </c>
      <c r="F1739" s="37" t="str">
        <v>RAJASTHAN</v>
      </c>
      <c r="G1739" s="37" t="str">
        <v>JAIPUR</v>
      </c>
      <c r="H1739" s="37">
        <v>0</v>
      </c>
      <c r="I1739" s="37" t="str">
        <v>J P ALLOYS</v>
      </c>
      <c r="J1739" s="37" t="str">
        <v>Amit Kumar Sharma</v>
      </c>
      <c r="K1739" s="37">
        <v>0</v>
      </c>
      <c r="L1739" s="37" t="str">
        <v>C13188</v>
      </c>
      <c r="M1739" s="37" t="str">
        <v>North</v>
      </c>
      <c r="N1739" s="2">
        <v>302029</v>
      </c>
      <c r="O1739" s="2" t="str">
        <v>08FOYPD6950M1ZY</v>
      </c>
      <c r="P1739" s="2">
        <v>8302909720</v>
      </c>
      <c r="Q1739" s="2" t="str">
        <v>Feb'26</v>
      </c>
      <c r="R1739" s="2">
        <v>2026</v>
      </c>
      <c r="S1739" s="1">
        <v>0</v>
      </c>
      <c r="T1739" s="2">
        <v>200</v>
      </c>
      <c r="U1739" s="1">
        <v>5.1033333333333333E-2</v>
      </c>
      <c r="V1739" s="1">
        <v>0</v>
      </c>
      <c r="W1739" s="1">
        <v>0</v>
      </c>
      <c r="X1739" s="1">
        <v>0</v>
      </c>
      <c r="Y1739" s="1">
        <v>0</v>
      </c>
      <c r="Z1739" s="1">
        <v>0</v>
      </c>
      <c r="AA1739" s="1">
        <v>0</v>
      </c>
      <c r="AB1739" s="1">
        <v>0</v>
      </c>
      <c r="AC1739" s="1">
        <v>0</v>
      </c>
      <c r="AD1739" s="1">
        <v>0</v>
      </c>
      <c r="AE1739" s="1">
        <v>0</v>
      </c>
      <c r="AF1739" s="1">
        <v>0</v>
      </c>
      <c r="AG1739" s="1">
        <v>0</v>
      </c>
      <c r="AH1739" s="1">
        <v>0</v>
      </c>
      <c r="AI1739" s="1">
        <v>0</v>
      </c>
      <c r="AJ1739" s="1">
        <v>0</v>
      </c>
      <c r="AK1739" s="1">
        <v>0</v>
      </c>
      <c r="AL1739" s="1">
        <v>0</v>
      </c>
      <c r="AM1739" s="1">
        <v>0</v>
      </c>
      <c r="AN1739" s="1">
        <v>0</v>
      </c>
      <c r="AO1739" s="1">
        <v>0</v>
      </c>
      <c r="AP1739" s="1">
        <v>0</v>
      </c>
      <c r="AQ1739" s="14">
        <v>0</v>
      </c>
      <c r="AR1739" s="14">
        <v>0</v>
      </c>
      <c r="AS1739" s="14">
        <v>0</v>
      </c>
      <c r="AT1739" s="14">
        <v>0</v>
      </c>
      <c r="AU1739" s="14">
        <v>0</v>
      </c>
      <c r="AV1739" s="14">
        <v>30.62</v>
      </c>
      <c r="AW1739" s="16" t="str">
        <v/>
      </c>
      <c r="AX1739" s="10">
        <f t="shared" si="211"/>
        <v>30.62</v>
      </c>
      <c r="AY1739" s="10">
        <f t="shared" si="212"/>
        <v>0</v>
      </c>
      <c r="AZ1739" s="2" t="s">
        <v>119</v>
      </c>
      <c r="BA1739" s="10">
        <f t="shared" si="213"/>
        <v>0</v>
      </c>
      <c r="BB1739" s="36" t="s">
        <v>118</v>
      </c>
      <c r="BH1739" s="9">
        <f t="shared" si="214"/>
        <v>30.62</v>
      </c>
      <c r="BI1739" s="39" t="str">
        <f t="shared" si="215"/>
        <v/>
      </c>
      <c r="BK1739" s="75"/>
    </row>
    <row r="1740" spans="1:63">
      <c r="A1740" s="2">
        <v>1737</v>
      </c>
      <c r="B1740" s="2">
        <v>0</v>
      </c>
      <c r="C1740" s="1">
        <v>0</v>
      </c>
      <c r="D1740" s="37" t="str">
        <v>001fw00000KvE4NAAV</v>
      </c>
      <c r="E1740" s="37" t="str">
        <v>TRADE LINK</v>
      </c>
      <c r="F1740" s="37" t="str">
        <v>RAJASTHAN</v>
      </c>
      <c r="G1740" s="37" t="str">
        <v>KOTA</v>
      </c>
      <c r="H1740" s="37">
        <v>0</v>
      </c>
      <c r="I1740" s="37" t="str">
        <v>J P ALLOYS</v>
      </c>
      <c r="J1740" s="37" t="str">
        <v>Amit Kumar Sharma</v>
      </c>
      <c r="K1740" s="37">
        <v>0</v>
      </c>
      <c r="L1740" s="37" t="str">
        <v>C13188</v>
      </c>
      <c r="M1740" s="37" t="str">
        <v>North</v>
      </c>
      <c r="N1740" s="2">
        <v>324005</v>
      </c>
      <c r="O1740" s="2" t="str">
        <v>08ALQPJ6149L1ZE</v>
      </c>
      <c r="P1740" s="2">
        <v>9414179840</v>
      </c>
      <c r="Q1740" s="2" t="str">
        <v>Feb'26</v>
      </c>
      <c r="R1740" s="2">
        <v>2026</v>
      </c>
      <c r="S1740" s="1">
        <v>0</v>
      </c>
      <c r="T1740" s="2" t="str">
        <v/>
      </c>
      <c r="U1740" s="1">
        <v>0</v>
      </c>
      <c r="V1740" s="1">
        <v>0</v>
      </c>
      <c r="W1740" s="1">
        <v>0</v>
      </c>
      <c r="X1740" s="1">
        <v>0</v>
      </c>
      <c r="Y1740" s="1">
        <v>0</v>
      </c>
      <c r="Z1740" s="1">
        <v>0</v>
      </c>
      <c r="AA1740" s="1">
        <v>0</v>
      </c>
      <c r="AB1740" s="1">
        <v>0</v>
      </c>
      <c r="AC1740" s="1">
        <v>0</v>
      </c>
      <c r="AD1740" s="1">
        <v>0</v>
      </c>
      <c r="AE1740" s="1">
        <v>0</v>
      </c>
      <c r="AF1740" s="1">
        <v>0</v>
      </c>
      <c r="AG1740" s="1">
        <v>0</v>
      </c>
      <c r="AH1740" s="1">
        <v>0</v>
      </c>
      <c r="AI1740" s="1">
        <v>0</v>
      </c>
      <c r="AJ1740" s="1">
        <v>0</v>
      </c>
      <c r="AK1740" s="1">
        <v>0</v>
      </c>
      <c r="AL1740" s="1">
        <v>0</v>
      </c>
      <c r="AM1740" s="1">
        <v>0</v>
      </c>
      <c r="AN1740" s="1">
        <v>0</v>
      </c>
      <c r="AO1740" s="1">
        <v>0</v>
      </c>
      <c r="AP1740" s="1">
        <v>0</v>
      </c>
      <c r="AQ1740" s="14">
        <v>0</v>
      </c>
      <c r="AR1740" s="14">
        <v>0</v>
      </c>
      <c r="AS1740" s="14">
        <v>0</v>
      </c>
      <c r="AT1740" s="14">
        <v>0</v>
      </c>
      <c r="AU1740" s="14">
        <v>0</v>
      </c>
      <c r="AV1740" s="14">
        <v>38.770000000000003</v>
      </c>
      <c r="AW1740" s="16" t="str">
        <v/>
      </c>
      <c r="AX1740" s="10">
        <f t="shared" si="211"/>
        <v>38.770000000000003</v>
      </c>
      <c r="AY1740" s="10">
        <f t="shared" si="212"/>
        <v>0</v>
      </c>
      <c r="AZ1740" s="2" t="s">
        <v>119</v>
      </c>
      <c r="BA1740" s="10">
        <f t="shared" si="213"/>
        <v>0</v>
      </c>
      <c r="BB1740" s="36" t="s">
        <v>118</v>
      </c>
      <c r="BH1740" s="9">
        <f t="shared" si="214"/>
        <v>38.770000000000003</v>
      </c>
      <c r="BI1740" s="39" t="str">
        <f t="shared" si="215"/>
        <v/>
      </c>
      <c r="BK1740" s="75"/>
    </row>
    <row r="1741" spans="1:63">
      <c r="A1741" s="2">
        <v>1738</v>
      </c>
      <c r="B1741" s="2">
        <v>0</v>
      </c>
      <c r="C1741" s="1">
        <v>0</v>
      </c>
      <c r="D1741" s="37" t="str">
        <v>001fw00000KRXscAAH</v>
      </c>
      <c r="E1741" s="37" t="str">
        <v>HINDUSTAN ENTERPRISES</v>
      </c>
      <c r="F1741" s="37" t="str">
        <v>RAJASTHAN</v>
      </c>
      <c r="G1741" s="37" t="str">
        <v>CHITTORGARH</v>
      </c>
      <c r="H1741" s="37">
        <v>0</v>
      </c>
      <c r="I1741" s="37" t="str">
        <v>J P ALLOYS</v>
      </c>
      <c r="J1741" s="37" t="str">
        <v>Ravi Kumar Kulmi</v>
      </c>
      <c r="K1741" s="37">
        <v>0</v>
      </c>
      <c r="L1741" s="37" t="str">
        <v>C13188</v>
      </c>
      <c r="M1741" s="37" t="str">
        <v>North</v>
      </c>
      <c r="N1741" s="2">
        <v>312001</v>
      </c>
      <c r="O1741" s="2" t="str">
        <v>08BFNPA6541K1Z8</v>
      </c>
      <c r="P1741" s="2">
        <v>9414210192</v>
      </c>
      <c r="Q1741" s="2" t="str">
        <v>Feb'26</v>
      </c>
      <c r="R1741" s="2">
        <v>2026</v>
      </c>
      <c r="S1741" s="1">
        <v>0</v>
      </c>
      <c r="T1741" s="2" t="str">
        <v/>
      </c>
      <c r="U1741" s="1">
        <v>0</v>
      </c>
      <c r="V1741" s="1">
        <v>0</v>
      </c>
      <c r="W1741" s="1">
        <v>0</v>
      </c>
      <c r="X1741" s="1">
        <v>0</v>
      </c>
      <c r="Y1741" s="1">
        <v>0</v>
      </c>
      <c r="Z1741" s="1">
        <v>0</v>
      </c>
      <c r="AA1741" s="1">
        <v>0</v>
      </c>
      <c r="AB1741" s="1">
        <v>0</v>
      </c>
      <c r="AC1741" s="1">
        <v>0</v>
      </c>
      <c r="AD1741" s="1">
        <v>0</v>
      </c>
      <c r="AE1741" s="1">
        <v>0</v>
      </c>
      <c r="AF1741" s="1">
        <v>0</v>
      </c>
      <c r="AG1741" s="1">
        <v>0</v>
      </c>
      <c r="AH1741" s="1">
        <v>0</v>
      </c>
      <c r="AI1741" s="1">
        <v>0</v>
      </c>
      <c r="AJ1741" s="1">
        <v>0</v>
      </c>
      <c r="AK1741" s="1">
        <v>0</v>
      </c>
      <c r="AL1741" s="1">
        <v>0</v>
      </c>
      <c r="AM1741" s="1">
        <v>0</v>
      </c>
      <c r="AN1741" s="1">
        <v>0</v>
      </c>
      <c r="AO1741" s="1">
        <v>0</v>
      </c>
      <c r="AP1741" s="1">
        <v>0</v>
      </c>
      <c r="AQ1741" s="14">
        <v>0</v>
      </c>
      <c r="AR1741" s="14">
        <v>0</v>
      </c>
      <c r="AS1741" s="14">
        <v>0</v>
      </c>
      <c r="AT1741" s="14">
        <v>0</v>
      </c>
      <c r="AU1741" s="14">
        <v>0</v>
      </c>
      <c r="AV1741" s="14">
        <v>14.94</v>
      </c>
      <c r="AW1741" s="16" t="str">
        <v/>
      </c>
      <c r="AX1741" s="10">
        <f t="shared" si="211"/>
        <v>14.94</v>
      </c>
      <c r="AY1741" s="10">
        <f t="shared" si="212"/>
        <v>0</v>
      </c>
      <c r="AZ1741" s="2" t="s">
        <v>119</v>
      </c>
      <c r="BA1741" s="10">
        <f t="shared" si="213"/>
        <v>0</v>
      </c>
      <c r="BB1741" s="36" t="s">
        <v>118</v>
      </c>
      <c r="BH1741" s="9">
        <f t="shared" si="214"/>
        <v>14.94</v>
      </c>
      <c r="BI1741" s="39" t="str">
        <f t="shared" si="215"/>
        <v/>
      </c>
      <c r="BK1741" s="75"/>
    </row>
    <row r="1742" spans="1:63">
      <c r="A1742" s="2">
        <v>1739</v>
      </c>
      <c r="B1742" s="2">
        <v>0</v>
      </c>
      <c r="C1742" s="1">
        <v>0</v>
      </c>
      <c r="D1742" s="37" t="str">
        <v>001fw00000KN6lyAAD</v>
      </c>
      <c r="E1742" s="37" t="str">
        <v>RATHI ISPAT</v>
      </c>
      <c r="F1742" s="37" t="str">
        <v>RAJASTHAN</v>
      </c>
      <c r="G1742" s="37" t="str">
        <v>JAIPUR</v>
      </c>
      <c r="H1742" s="37">
        <v>0</v>
      </c>
      <c r="I1742" s="37" t="str">
        <v>J P ALLOYS</v>
      </c>
      <c r="J1742" s="37" t="str">
        <v>Amit Kumar Sharma</v>
      </c>
      <c r="K1742" s="37">
        <v>0</v>
      </c>
      <c r="L1742" s="37" t="str">
        <v>C13188</v>
      </c>
      <c r="M1742" s="37" t="str">
        <v>North</v>
      </c>
      <c r="N1742" s="2">
        <v>302017</v>
      </c>
      <c r="O1742" s="2" t="str">
        <v>08BYDPG4458A1ZQ</v>
      </c>
      <c r="P1742" s="2">
        <v>7300299380</v>
      </c>
      <c r="Q1742" s="2" t="str">
        <v>Feb'26</v>
      </c>
      <c r="R1742" s="2">
        <v>2026</v>
      </c>
      <c r="S1742" s="1">
        <v>0</v>
      </c>
      <c r="T1742" s="2" t="str">
        <v/>
      </c>
      <c r="U1742" s="1">
        <v>0</v>
      </c>
      <c r="V1742" s="1">
        <v>0</v>
      </c>
      <c r="W1742" s="1">
        <v>0</v>
      </c>
      <c r="X1742" s="1">
        <v>0</v>
      </c>
      <c r="Y1742" s="1">
        <v>0</v>
      </c>
      <c r="Z1742" s="1">
        <v>0</v>
      </c>
      <c r="AA1742" s="1">
        <v>0</v>
      </c>
      <c r="AB1742" s="1">
        <v>0</v>
      </c>
      <c r="AC1742" s="1">
        <v>0</v>
      </c>
      <c r="AD1742" s="1">
        <v>0</v>
      </c>
      <c r="AE1742" s="1">
        <v>0</v>
      </c>
      <c r="AF1742" s="1">
        <v>0</v>
      </c>
      <c r="AG1742" s="1">
        <v>0</v>
      </c>
      <c r="AH1742" s="1">
        <v>0</v>
      </c>
      <c r="AI1742" s="1">
        <v>0</v>
      </c>
      <c r="AJ1742" s="1">
        <v>0</v>
      </c>
      <c r="AK1742" s="1">
        <v>0</v>
      </c>
      <c r="AL1742" s="1">
        <v>0</v>
      </c>
      <c r="AM1742" s="1">
        <v>0</v>
      </c>
      <c r="AN1742" s="1">
        <v>0</v>
      </c>
      <c r="AO1742" s="1">
        <v>0</v>
      </c>
      <c r="AP1742" s="1">
        <v>0</v>
      </c>
      <c r="AQ1742" s="14">
        <v>0</v>
      </c>
      <c r="AR1742" s="14">
        <v>0</v>
      </c>
      <c r="AS1742" s="14">
        <v>0</v>
      </c>
      <c r="AT1742" s="14">
        <v>0</v>
      </c>
      <c r="AU1742" s="14">
        <v>0</v>
      </c>
      <c r="AV1742" s="14">
        <v>301</v>
      </c>
      <c r="AW1742" s="16">
        <v>101</v>
      </c>
      <c r="AX1742" s="10">
        <f t="shared" si="211"/>
        <v>402</v>
      </c>
      <c r="AY1742" s="10">
        <f t="shared" si="212"/>
        <v>0</v>
      </c>
      <c r="AZ1742" s="2" t="s">
        <v>119</v>
      </c>
      <c r="BA1742" s="10">
        <f t="shared" si="213"/>
        <v>0</v>
      </c>
      <c r="BB1742" s="36" t="s">
        <v>118</v>
      </c>
      <c r="BH1742" s="9">
        <f t="shared" si="214"/>
        <v>402</v>
      </c>
      <c r="BI1742" s="39" t="str">
        <f t="shared" si="215"/>
        <v>B</v>
      </c>
      <c r="BJ1742" s="1" t="str">
        <f>_xlfn.XLOOKUP(D1742,'Holi gift'!A:A,'Holi gift'!A:A,"",0,1)</f>
        <v/>
      </c>
      <c r="BK1742" s="75"/>
    </row>
    <row r="1743" spans="1:63">
      <c r="A1743" s="2">
        <v>1740</v>
      </c>
      <c r="B1743" s="2">
        <v>0</v>
      </c>
      <c r="C1743" s="1">
        <v>0</v>
      </c>
      <c r="D1743" s="37" t="str">
        <v>001fw00000KgNrFAAV</v>
      </c>
      <c r="E1743" s="37" t="str">
        <v>GANPAT RAI &amp; SONS</v>
      </c>
      <c r="F1743" s="37" t="str">
        <v>HARYANA</v>
      </c>
      <c r="G1743" s="37" t="str">
        <v>KURUKSHETRA</v>
      </c>
      <c r="H1743" s="37">
        <v>0</v>
      </c>
      <c r="I1743" s="37" t="str">
        <v>RAMDOOT UDHYOG PRIVATE LIMITED</v>
      </c>
      <c r="J1743" s="37" t="str">
        <v>Naseem Makkar</v>
      </c>
      <c r="K1743" s="37">
        <v>0</v>
      </c>
      <c r="L1743" s="37" t="str">
        <v>C13168</v>
      </c>
      <c r="M1743" s="37" t="str">
        <v>North</v>
      </c>
      <c r="N1743" s="2">
        <v>136128</v>
      </c>
      <c r="O1743" s="2" t="str">
        <v>06BAGPG2328J1ZW</v>
      </c>
      <c r="P1743" s="2">
        <v>9896386878</v>
      </c>
      <c r="Q1743" s="2" t="str">
        <v>Feb'26</v>
      </c>
      <c r="R1743" s="2">
        <v>2026</v>
      </c>
      <c r="S1743" s="1">
        <v>0</v>
      </c>
      <c r="T1743" s="2" t="str">
        <v/>
      </c>
      <c r="U1743" s="1">
        <v>0</v>
      </c>
      <c r="V1743" s="1">
        <v>0</v>
      </c>
      <c r="W1743" s="1">
        <v>0</v>
      </c>
      <c r="X1743" s="1">
        <v>0</v>
      </c>
      <c r="Y1743" s="1">
        <v>0</v>
      </c>
      <c r="Z1743" s="1">
        <v>0</v>
      </c>
      <c r="AA1743" s="1">
        <v>0</v>
      </c>
      <c r="AB1743" s="1">
        <v>0</v>
      </c>
      <c r="AC1743" s="1">
        <v>0</v>
      </c>
      <c r="AD1743" s="1">
        <v>0</v>
      </c>
      <c r="AE1743" s="1">
        <v>0</v>
      </c>
      <c r="AF1743" s="1">
        <v>0</v>
      </c>
      <c r="AG1743" s="1">
        <v>0</v>
      </c>
      <c r="AH1743" s="1">
        <v>0</v>
      </c>
      <c r="AI1743" s="1">
        <v>0</v>
      </c>
      <c r="AJ1743" s="1">
        <v>0</v>
      </c>
      <c r="AK1743" s="1">
        <v>0</v>
      </c>
      <c r="AL1743" s="1">
        <v>0</v>
      </c>
      <c r="AM1743" s="1">
        <v>0</v>
      </c>
      <c r="AN1743" s="1">
        <v>0</v>
      </c>
      <c r="AO1743" s="1">
        <v>0</v>
      </c>
      <c r="AP1743" s="1">
        <v>0</v>
      </c>
      <c r="AQ1743" s="14">
        <v>0</v>
      </c>
      <c r="AR1743" s="14">
        <v>0</v>
      </c>
      <c r="AS1743" s="14">
        <v>0</v>
      </c>
      <c r="AT1743" s="14">
        <v>0</v>
      </c>
      <c r="AU1743" s="14">
        <v>0</v>
      </c>
      <c r="AV1743" s="14">
        <v>12</v>
      </c>
      <c r="AW1743" s="16">
        <v>287</v>
      </c>
      <c r="AX1743" s="10">
        <f t="shared" si="211"/>
        <v>299</v>
      </c>
      <c r="AY1743" s="10">
        <f t="shared" si="212"/>
        <v>0</v>
      </c>
      <c r="AZ1743" s="2" t="s">
        <v>119</v>
      </c>
      <c r="BA1743" s="10">
        <f t="shared" si="213"/>
        <v>0</v>
      </c>
      <c r="BB1743" s="36" t="s">
        <v>118</v>
      </c>
      <c r="BH1743" s="9">
        <f t="shared" si="214"/>
        <v>299</v>
      </c>
      <c r="BI1743" s="39" t="str">
        <f t="shared" si="215"/>
        <v>A</v>
      </c>
      <c r="BJ1743" s="1" t="str">
        <f>_xlfn.XLOOKUP(D1743,'Holi gift'!A:A,'Holi gift'!A:A,"",0,1)</f>
        <v/>
      </c>
      <c r="BK1743" s="75"/>
    </row>
    <row r="1744" spans="1:63">
      <c r="A1744" s="2">
        <v>1741</v>
      </c>
      <c r="B1744" s="2">
        <v>0</v>
      </c>
      <c r="C1744" s="1">
        <v>0</v>
      </c>
      <c r="D1744" s="37" t="str">
        <v>001fw00000KHNPjAAP</v>
      </c>
      <c r="E1744" s="37" t="str">
        <v>HAKAM SINGH &amp; CO.</v>
      </c>
      <c r="F1744" s="37" t="str">
        <v>PUNJAB</v>
      </c>
      <c r="G1744" s="37" t="str">
        <v>BATHINDA</v>
      </c>
      <c r="H1744" s="37">
        <v>0</v>
      </c>
      <c r="I1744" s="37" t="str">
        <v>RAMDOOT UDHYOG PRIVATE LIMITED</v>
      </c>
      <c r="J1744" s="37" t="str">
        <v>Sonu Kumar</v>
      </c>
      <c r="K1744" s="37">
        <v>0</v>
      </c>
      <c r="L1744" s="37" t="str">
        <v>C13168</v>
      </c>
      <c r="M1744" s="37" t="str">
        <v>North</v>
      </c>
      <c r="N1744" s="2">
        <v>151509</v>
      </c>
      <c r="O1744" s="2" t="str">
        <v>03CLEPS6640B1ZE</v>
      </c>
      <c r="P1744" s="2">
        <v>9855402121</v>
      </c>
      <c r="Q1744" s="2" t="str">
        <v>Feb'26</v>
      </c>
      <c r="R1744" s="2">
        <v>2026</v>
      </c>
      <c r="S1744" s="1">
        <v>0</v>
      </c>
      <c r="T1744" s="2" t="str">
        <v/>
      </c>
      <c r="U1744" s="1">
        <v>0</v>
      </c>
      <c r="V1744" s="1">
        <v>0</v>
      </c>
      <c r="W1744" s="1">
        <v>0</v>
      </c>
      <c r="X1744" s="1">
        <v>0</v>
      </c>
      <c r="Y1744" s="1">
        <v>0</v>
      </c>
      <c r="Z1744" s="1">
        <v>0</v>
      </c>
      <c r="AA1744" s="1">
        <v>0</v>
      </c>
      <c r="AB1744" s="1">
        <v>0</v>
      </c>
      <c r="AC1744" s="1">
        <v>0</v>
      </c>
      <c r="AD1744" s="1">
        <v>0</v>
      </c>
      <c r="AE1744" s="1">
        <v>0</v>
      </c>
      <c r="AF1744" s="1">
        <v>0</v>
      </c>
      <c r="AG1744" s="1">
        <v>0</v>
      </c>
      <c r="AH1744" s="1">
        <v>0</v>
      </c>
      <c r="AI1744" s="1">
        <v>0</v>
      </c>
      <c r="AJ1744" s="1">
        <v>0</v>
      </c>
      <c r="AK1744" s="1">
        <v>0</v>
      </c>
      <c r="AL1744" s="1">
        <v>0</v>
      </c>
      <c r="AM1744" s="1">
        <v>0</v>
      </c>
      <c r="AN1744" s="1">
        <v>0</v>
      </c>
      <c r="AO1744" s="1">
        <v>0</v>
      </c>
      <c r="AP1744" s="1">
        <v>0</v>
      </c>
      <c r="AQ1744" s="14">
        <v>0</v>
      </c>
      <c r="AR1744" s="14">
        <v>0</v>
      </c>
      <c r="AS1744" s="14">
        <v>0</v>
      </c>
      <c r="AT1744" s="14">
        <v>0</v>
      </c>
      <c r="AU1744" s="14">
        <v>0</v>
      </c>
      <c r="AV1744" s="14">
        <v>66.16</v>
      </c>
      <c r="AW1744" s="16" t="str">
        <v/>
      </c>
      <c r="AX1744" s="10">
        <f t="shared" si="211"/>
        <v>66.16</v>
      </c>
      <c r="AY1744" s="10">
        <f t="shared" si="212"/>
        <v>0</v>
      </c>
      <c r="AZ1744" s="2" t="s">
        <v>119</v>
      </c>
      <c r="BA1744" s="10">
        <f t="shared" si="213"/>
        <v>0</v>
      </c>
      <c r="BB1744" s="36" t="s">
        <v>118</v>
      </c>
      <c r="BH1744" s="9">
        <f t="shared" si="214"/>
        <v>66.16</v>
      </c>
      <c r="BI1744" s="39" t="str">
        <f t="shared" si="215"/>
        <v/>
      </c>
      <c r="BK1744" s="75"/>
    </row>
    <row r="1745" spans="1:63">
      <c r="A1745" s="2">
        <v>1742</v>
      </c>
      <c r="B1745" s="2">
        <v>0</v>
      </c>
      <c r="C1745" s="1">
        <v>0</v>
      </c>
      <c r="D1745" s="37" t="str">
        <v>0015g00001V9uXhAAJ</v>
      </c>
      <c r="E1745" s="37" t="str">
        <v>RAKESH GUPTA &amp; BROTHERS</v>
      </c>
      <c r="F1745" s="37" t="str">
        <v>HARYANA</v>
      </c>
      <c r="G1745" s="37" t="str">
        <v>AMBALA</v>
      </c>
      <c r="H1745" s="37">
        <v>0</v>
      </c>
      <c r="I1745" s="37" t="str">
        <v>RAMDOOT UDHYOG PRIVATE LIMITED</v>
      </c>
      <c r="J1745" s="37" t="str">
        <v>Deepak Dhiman</v>
      </c>
      <c r="K1745" s="37">
        <v>0</v>
      </c>
      <c r="L1745" s="37" t="str">
        <v>C13168</v>
      </c>
      <c r="M1745" s="37" t="str">
        <v>North</v>
      </c>
      <c r="N1745" s="2">
        <v>133001</v>
      </c>
      <c r="O1745" s="2" t="str">
        <v>06AABFR9704M1ZW</v>
      </c>
      <c r="P1745" s="2">
        <v>9416336589</v>
      </c>
      <c r="Q1745" s="2" t="str">
        <v>Feb'26</v>
      </c>
      <c r="R1745" s="2">
        <v>2026</v>
      </c>
      <c r="S1745" s="1">
        <v>0</v>
      </c>
      <c r="T1745" s="2">
        <v>30</v>
      </c>
      <c r="U1745" s="1">
        <v>0.11511111111111111</v>
      </c>
      <c r="V1745" s="1">
        <v>0</v>
      </c>
      <c r="W1745" s="1">
        <v>0</v>
      </c>
      <c r="X1745" s="1">
        <v>0</v>
      </c>
      <c r="Y1745" s="1">
        <v>0</v>
      </c>
      <c r="Z1745" s="1">
        <v>0</v>
      </c>
      <c r="AA1745" s="1">
        <v>0</v>
      </c>
      <c r="AB1745" s="1">
        <v>0</v>
      </c>
      <c r="AC1745" s="1">
        <v>0</v>
      </c>
      <c r="AD1745" s="1">
        <v>0</v>
      </c>
      <c r="AE1745" s="1">
        <v>0</v>
      </c>
      <c r="AF1745" s="1">
        <v>0</v>
      </c>
      <c r="AG1745" s="1">
        <v>0</v>
      </c>
      <c r="AH1745" s="1">
        <v>0</v>
      </c>
      <c r="AI1745" s="1">
        <v>0</v>
      </c>
      <c r="AJ1745" s="1">
        <v>0</v>
      </c>
      <c r="AK1745" s="1">
        <v>0</v>
      </c>
      <c r="AL1745" s="1">
        <v>0</v>
      </c>
      <c r="AM1745" s="1">
        <v>0</v>
      </c>
      <c r="AN1745" s="1">
        <v>0</v>
      </c>
      <c r="AO1745" s="1">
        <v>0</v>
      </c>
      <c r="AP1745" s="1">
        <v>0</v>
      </c>
      <c r="AQ1745" s="14">
        <v>0</v>
      </c>
      <c r="AR1745" s="14">
        <v>0</v>
      </c>
      <c r="AS1745" s="14">
        <v>0</v>
      </c>
      <c r="AT1745" s="14">
        <v>0</v>
      </c>
      <c r="AU1745" s="14">
        <v>0</v>
      </c>
      <c r="AV1745" s="14">
        <v>10.36</v>
      </c>
      <c r="AW1745" s="16" t="str">
        <v/>
      </c>
      <c r="AX1745" s="10">
        <f t="shared" si="211"/>
        <v>10.36</v>
      </c>
      <c r="AY1745" s="10">
        <f t="shared" si="212"/>
        <v>0</v>
      </c>
      <c r="AZ1745" s="2" t="s">
        <v>119</v>
      </c>
      <c r="BA1745" s="10">
        <f t="shared" si="213"/>
        <v>0</v>
      </c>
      <c r="BB1745" s="36" t="s">
        <v>118</v>
      </c>
      <c r="BH1745" s="9">
        <f t="shared" si="214"/>
        <v>10.36</v>
      </c>
      <c r="BI1745" s="39" t="str">
        <f t="shared" si="215"/>
        <v/>
      </c>
      <c r="BK1745" s="75"/>
    </row>
    <row r="1746" spans="1:63">
      <c r="A1746" s="2">
        <v>1743</v>
      </c>
      <c r="B1746" s="2">
        <v>0</v>
      </c>
      <c r="C1746" s="1">
        <v>0</v>
      </c>
      <c r="D1746" s="37" t="str">
        <v>001fw00000JKrbWAAT</v>
      </c>
      <c r="E1746" s="37" t="str">
        <v>STEEL CORNER</v>
      </c>
      <c r="F1746" s="37" t="str">
        <v>ODISHA</v>
      </c>
      <c r="G1746" s="37" t="str">
        <v>KHORDHA</v>
      </c>
      <c r="H1746" s="37">
        <v>0</v>
      </c>
      <c r="I1746" s="37" t="str">
        <v>Niyati Udyog Private Limited</v>
      </c>
      <c r="J1746" s="37" t="str">
        <v>Bidyut Ranjan Mishra</v>
      </c>
      <c r="K1746" s="37">
        <v>0</v>
      </c>
      <c r="L1746" s="37" t="str">
        <v>C13293</v>
      </c>
      <c r="M1746" s="37" t="str">
        <v>Central</v>
      </c>
      <c r="N1746" s="2">
        <v>752101</v>
      </c>
      <c r="O1746" s="2" t="str">
        <v>21DVIPS5656E1ZF</v>
      </c>
      <c r="P1746" s="2">
        <v>9861088663</v>
      </c>
      <c r="Q1746" s="2" t="str">
        <v>Feb'26</v>
      </c>
      <c r="R1746" s="2">
        <v>2026</v>
      </c>
      <c r="S1746" s="1">
        <v>0</v>
      </c>
      <c r="T1746" s="2" t="str">
        <v/>
      </c>
      <c r="U1746" s="1">
        <v>0</v>
      </c>
      <c r="V1746" s="1">
        <v>0</v>
      </c>
      <c r="W1746" s="1">
        <v>0</v>
      </c>
      <c r="X1746" s="1">
        <v>0</v>
      </c>
      <c r="Y1746" s="1">
        <v>0</v>
      </c>
      <c r="Z1746" s="1">
        <v>0</v>
      </c>
      <c r="AA1746" s="1">
        <v>0</v>
      </c>
      <c r="AB1746" s="1">
        <v>0</v>
      </c>
      <c r="AC1746" s="1">
        <v>0</v>
      </c>
      <c r="AD1746" s="1">
        <v>0</v>
      </c>
      <c r="AE1746" s="1">
        <v>0</v>
      </c>
      <c r="AF1746" s="1">
        <v>0</v>
      </c>
      <c r="AG1746" s="1">
        <v>0</v>
      </c>
      <c r="AH1746" s="1">
        <v>0</v>
      </c>
      <c r="AI1746" s="1">
        <v>0</v>
      </c>
      <c r="AJ1746" s="1">
        <v>0</v>
      </c>
      <c r="AK1746" s="1">
        <v>0</v>
      </c>
      <c r="AL1746" s="1">
        <v>0</v>
      </c>
      <c r="AM1746" s="1">
        <v>0</v>
      </c>
      <c r="AN1746" s="1">
        <v>0</v>
      </c>
      <c r="AO1746" s="1">
        <v>0</v>
      </c>
      <c r="AP1746" s="1">
        <v>0</v>
      </c>
      <c r="AQ1746" s="14">
        <v>0</v>
      </c>
      <c r="AR1746" s="14">
        <v>0</v>
      </c>
      <c r="AS1746" s="14">
        <v>0</v>
      </c>
      <c r="AT1746" s="14">
        <v>0</v>
      </c>
      <c r="AU1746" s="14">
        <v>0</v>
      </c>
      <c r="AV1746" s="14">
        <v>10.69</v>
      </c>
      <c r="AW1746" s="16">
        <v>5</v>
      </c>
      <c r="AX1746" s="10">
        <f t="shared" si="211"/>
        <v>15.69</v>
      </c>
      <c r="AY1746" s="10">
        <f t="shared" si="212"/>
        <v>0</v>
      </c>
      <c r="AZ1746" s="2" t="s">
        <v>119</v>
      </c>
      <c r="BA1746" s="10">
        <f t="shared" si="213"/>
        <v>0</v>
      </c>
      <c r="BB1746" s="36" t="s">
        <v>118</v>
      </c>
      <c r="BH1746" s="9">
        <f t="shared" si="214"/>
        <v>15.69</v>
      </c>
      <c r="BI1746" s="39" t="str">
        <f t="shared" si="215"/>
        <v/>
      </c>
      <c r="BK1746" s="75"/>
    </row>
    <row r="1747" spans="1:63">
      <c r="A1747" s="2">
        <v>1744</v>
      </c>
      <c r="B1747" s="2">
        <v>0</v>
      </c>
      <c r="C1747" s="1">
        <v>0</v>
      </c>
      <c r="D1747" s="37" t="str">
        <v>001J100000Rysh5IAB</v>
      </c>
      <c r="E1747" s="37" t="str">
        <v>MAA JOGAMAYA CEMENT STORE</v>
      </c>
      <c r="F1747" s="37" t="str">
        <v>ODISHA</v>
      </c>
      <c r="G1747" s="37" t="str">
        <v>PURI</v>
      </c>
      <c r="H1747" s="37">
        <v>0</v>
      </c>
      <c r="I1747" s="37" t="str">
        <v>Niyati Udyog Private Limited</v>
      </c>
      <c r="J1747" s="37" t="str">
        <v>Bidyut Ranjan Mishra</v>
      </c>
      <c r="K1747" s="37">
        <v>0</v>
      </c>
      <c r="L1747" s="37" t="str">
        <v>C13293</v>
      </c>
      <c r="M1747" s="37" t="str">
        <v>Central</v>
      </c>
      <c r="N1747" s="2">
        <v>752104</v>
      </c>
      <c r="O1747" s="2" t="str">
        <v>21AXBPN4191P1Z7</v>
      </c>
      <c r="P1747" s="2">
        <v>9438080230</v>
      </c>
      <c r="Q1747" s="2" t="str">
        <v>Feb'26</v>
      </c>
      <c r="R1747" s="2">
        <v>2026</v>
      </c>
      <c r="S1747" s="1">
        <v>0</v>
      </c>
      <c r="T1747" s="2">
        <v>100</v>
      </c>
      <c r="U1747" s="1">
        <v>4.0999999999999995E-3</v>
      </c>
      <c r="V1747" s="1">
        <v>0</v>
      </c>
      <c r="W1747" s="1">
        <v>0</v>
      </c>
      <c r="X1747" s="1">
        <v>0</v>
      </c>
      <c r="Y1747" s="1">
        <v>0</v>
      </c>
      <c r="Z1747" s="1">
        <v>0</v>
      </c>
      <c r="AA1747" s="1">
        <v>0</v>
      </c>
      <c r="AB1747" s="1">
        <v>0</v>
      </c>
      <c r="AC1747" s="1">
        <v>0</v>
      </c>
      <c r="AD1747" s="1">
        <v>0</v>
      </c>
      <c r="AE1747" s="1">
        <v>0</v>
      </c>
      <c r="AF1747" s="1">
        <v>0</v>
      </c>
      <c r="AG1747" s="1">
        <v>0</v>
      </c>
      <c r="AH1747" s="1">
        <v>0</v>
      </c>
      <c r="AI1747" s="1">
        <v>0</v>
      </c>
      <c r="AJ1747" s="1">
        <v>0</v>
      </c>
      <c r="AK1747" s="1">
        <v>0</v>
      </c>
      <c r="AL1747" s="1">
        <v>0</v>
      </c>
      <c r="AM1747" s="1">
        <v>0</v>
      </c>
      <c r="AN1747" s="1">
        <v>0</v>
      </c>
      <c r="AO1747" s="1">
        <v>0</v>
      </c>
      <c r="AP1747" s="1">
        <v>0</v>
      </c>
      <c r="AQ1747" s="14">
        <v>0</v>
      </c>
      <c r="AR1747" s="14">
        <v>0</v>
      </c>
      <c r="AS1747" s="14">
        <v>0</v>
      </c>
      <c r="AT1747" s="14">
        <v>0</v>
      </c>
      <c r="AU1747" s="14">
        <v>0</v>
      </c>
      <c r="AV1747" s="14">
        <v>1.23</v>
      </c>
      <c r="AW1747" s="16" t="str">
        <v/>
      </c>
      <c r="AX1747" s="10">
        <f t="shared" si="211"/>
        <v>1.23</v>
      </c>
      <c r="AY1747" s="10">
        <f t="shared" si="212"/>
        <v>0</v>
      </c>
      <c r="AZ1747" s="2" t="s">
        <v>119</v>
      </c>
      <c r="BA1747" s="10">
        <f t="shared" si="213"/>
        <v>0</v>
      </c>
      <c r="BB1747" s="36" t="s">
        <v>118</v>
      </c>
      <c r="BH1747" s="9">
        <f t="shared" si="214"/>
        <v>1.23</v>
      </c>
      <c r="BI1747" s="39" t="str">
        <f t="shared" si="215"/>
        <v/>
      </c>
      <c r="BK1747" s="75"/>
    </row>
    <row r="1748" spans="1:63">
      <c r="A1748" s="2">
        <v>1745</v>
      </c>
      <c r="B1748" s="2">
        <v>0</v>
      </c>
      <c r="C1748" s="1">
        <v>0</v>
      </c>
      <c r="D1748" s="37" t="str">
        <v>0015g00001XM6ZlAAL</v>
      </c>
      <c r="E1748" s="37" t="str">
        <v>Vasu Traders</v>
      </c>
      <c r="F1748" s="37" t="str">
        <v>MADHYA PRADESH</v>
      </c>
      <c r="G1748" s="37" t="str">
        <v>BHOPAL</v>
      </c>
      <c r="H1748" s="37">
        <v>0</v>
      </c>
      <c r="I1748" s="37" t="str">
        <v>Global Steel</v>
      </c>
      <c r="J1748" s="37" t="str">
        <v>Rubean Luther</v>
      </c>
      <c r="K1748" s="37">
        <v>0</v>
      </c>
      <c r="L1748" s="37" t="str">
        <v>C13471</v>
      </c>
      <c r="M1748" s="37" t="str">
        <v>Central</v>
      </c>
      <c r="N1748" s="2">
        <v>462045</v>
      </c>
      <c r="O1748" s="2" t="str">
        <v>23BZRPP4648E1Z1</v>
      </c>
      <c r="P1748" s="2">
        <v>9754494841</v>
      </c>
      <c r="Q1748" s="2" t="str">
        <v>Feb'26</v>
      </c>
      <c r="R1748" s="2">
        <v>2026</v>
      </c>
      <c r="S1748" s="1">
        <v>0</v>
      </c>
      <c r="T1748" s="2">
        <v>120</v>
      </c>
      <c r="U1748" s="1">
        <v>4.1666666666666666E-3</v>
      </c>
      <c r="V1748" s="1">
        <v>0</v>
      </c>
      <c r="W1748" s="1">
        <v>0</v>
      </c>
      <c r="X1748" s="1">
        <v>0</v>
      </c>
      <c r="Y1748" s="1">
        <v>0</v>
      </c>
      <c r="Z1748" s="1">
        <v>0</v>
      </c>
      <c r="AA1748" s="1">
        <v>0</v>
      </c>
      <c r="AB1748" s="1">
        <v>0</v>
      </c>
      <c r="AC1748" s="1">
        <v>0</v>
      </c>
      <c r="AD1748" s="1">
        <v>0</v>
      </c>
      <c r="AE1748" s="1">
        <v>0</v>
      </c>
      <c r="AF1748" s="1">
        <v>0</v>
      </c>
      <c r="AG1748" s="1">
        <v>0</v>
      </c>
      <c r="AH1748" s="1">
        <v>0</v>
      </c>
      <c r="AI1748" s="1">
        <v>0</v>
      </c>
      <c r="AJ1748" s="1">
        <v>0</v>
      </c>
      <c r="AK1748" s="1">
        <v>0</v>
      </c>
      <c r="AL1748" s="1">
        <v>0</v>
      </c>
      <c r="AM1748" s="1">
        <v>0</v>
      </c>
      <c r="AN1748" s="1">
        <v>0</v>
      </c>
      <c r="AO1748" s="1">
        <v>0</v>
      </c>
      <c r="AP1748" s="1">
        <v>0</v>
      </c>
      <c r="AQ1748" s="14">
        <v>0</v>
      </c>
      <c r="AR1748" s="14">
        <v>0</v>
      </c>
      <c r="AS1748" s="14">
        <v>0</v>
      </c>
      <c r="AT1748" s="14">
        <v>0</v>
      </c>
      <c r="AU1748" s="14">
        <v>0</v>
      </c>
      <c r="AV1748" s="14">
        <v>1.5</v>
      </c>
      <c r="AW1748" s="16" t="str">
        <v/>
      </c>
      <c r="AX1748" s="10">
        <f t="shared" si="211"/>
        <v>1.5</v>
      </c>
      <c r="AY1748" s="10">
        <f t="shared" si="212"/>
        <v>0</v>
      </c>
      <c r="AZ1748" s="2" t="s">
        <v>119</v>
      </c>
      <c r="BA1748" s="10">
        <f t="shared" si="213"/>
        <v>0</v>
      </c>
      <c r="BB1748" s="36" t="s">
        <v>118</v>
      </c>
      <c r="BH1748" s="9">
        <f t="shared" si="214"/>
        <v>1.5</v>
      </c>
      <c r="BI1748" s="39" t="str">
        <f t="shared" si="215"/>
        <v/>
      </c>
      <c r="BK1748" s="75"/>
    </row>
    <row r="1749" spans="1:63">
      <c r="A1749" s="2">
        <v>1746</v>
      </c>
      <c r="B1749" s="2">
        <v>0</v>
      </c>
      <c r="C1749" s="1">
        <v>0</v>
      </c>
      <c r="D1749" s="37" t="str">
        <v>0015g00001X37W1AAJ</v>
      </c>
      <c r="E1749" s="37" t="str">
        <v>India sales</v>
      </c>
      <c r="F1749" s="37" t="str">
        <v>MADHYA PRADESH</v>
      </c>
      <c r="G1749" s="37" t="str">
        <v>BHOPAL</v>
      </c>
      <c r="H1749" s="37">
        <v>0</v>
      </c>
      <c r="I1749" s="37" t="str">
        <v>Global Steel</v>
      </c>
      <c r="J1749" s="37" t="str">
        <v>Rubean Luther</v>
      </c>
      <c r="K1749" s="37">
        <v>0</v>
      </c>
      <c r="L1749" s="37" t="str">
        <v>C13471</v>
      </c>
      <c r="M1749" s="37" t="str">
        <v>Central</v>
      </c>
      <c r="N1749" s="2">
        <v>462001</v>
      </c>
      <c r="O1749" s="2" t="str">
        <v>23AEOPP2963M1ZN</v>
      </c>
      <c r="P1749" s="2">
        <v>9827091385</v>
      </c>
      <c r="Q1749" s="2" t="str">
        <v>Feb'26</v>
      </c>
      <c r="R1749" s="2">
        <v>2026</v>
      </c>
      <c r="S1749" s="1">
        <v>0</v>
      </c>
      <c r="T1749" s="2" t="str">
        <v/>
      </c>
      <c r="U1749" s="1">
        <v>0</v>
      </c>
      <c r="V1749" s="1">
        <v>0</v>
      </c>
      <c r="W1749" s="1">
        <v>0</v>
      </c>
      <c r="X1749" s="1">
        <v>0</v>
      </c>
      <c r="Y1749" s="1">
        <v>0</v>
      </c>
      <c r="Z1749" s="1">
        <v>0</v>
      </c>
      <c r="AA1749" s="1">
        <v>0</v>
      </c>
      <c r="AB1749" s="1">
        <v>0</v>
      </c>
      <c r="AC1749" s="1">
        <v>0</v>
      </c>
      <c r="AD1749" s="1">
        <v>0</v>
      </c>
      <c r="AE1749" s="1">
        <v>0</v>
      </c>
      <c r="AF1749" s="1">
        <v>0</v>
      </c>
      <c r="AG1749" s="1">
        <v>0</v>
      </c>
      <c r="AH1749" s="1">
        <v>0</v>
      </c>
      <c r="AI1749" s="1">
        <v>0</v>
      </c>
      <c r="AJ1749" s="1">
        <v>0</v>
      </c>
      <c r="AK1749" s="1">
        <v>0</v>
      </c>
      <c r="AL1749" s="1">
        <v>0</v>
      </c>
      <c r="AM1749" s="1">
        <v>0</v>
      </c>
      <c r="AN1749" s="1">
        <v>0</v>
      </c>
      <c r="AO1749" s="1">
        <v>0</v>
      </c>
      <c r="AP1749" s="1">
        <v>0</v>
      </c>
      <c r="AQ1749" s="14">
        <v>0</v>
      </c>
      <c r="AR1749" s="14">
        <v>0</v>
      </c>
      <c r="AS1749" s="14">
        <v>0</v>
      </c>
      <c r="AT1749" s="14">
        <v>0</v>
      </c>
      <c r="AU1749" s="14">
        <v>0</v>
      </c>
      <c r="AV1749" s="14">
        <v>1</v>
      </c>
      <c r="AW1749" s="16" t="str">
        <v/>
      </c>
      <c r="AX1749" s="10">
        <f t="shared" si="211"/>
        <v>1</v>
      </c>
      <c r="AY1749" s="10">
        <f t="shared" si="212"/>
        <v>0</v>
      </c>
      <c r="AZ1749" s="2" t="s">
        <v>119</v>
      </c>
      <c r="BA1749" s="10">
        <f t="shared" si="213"/>
        <v>0</v>
      </c>
      <c r="BB1749" s="36" t="s">
        <v>118</v>
      </c>
      <c r="BH1749" s="9">
        <f t="shared" si="214"/>
        <v>1</v>
      </c>
      <c r="BI1749" s="39" t="str">
        <f t="shared" si="215"/>
        <v/>
      </c>
      <c r="BK1749" s="75"/>
    </row>
    <row r="1750" spans="1:63">
      <c r="A1750" s="2">
        <v>1747</v>
      </c>
      <c r="B1750" s="2">
        <v>0</v>
      </c>
      <c r="C1750" s="1">
        <v>0</v>
      </c>
      <c r="D1750" s="37" t="str">
        <v>001J100000TsHcuIAF</v>
      </c>
      <c r="E1750" s="37" t="str">
        <v>JHULELAL BUILDING MATERIAL SUPPLIERS</v>
      </c>
      <c r="F1750" s="37" t="str">
        <v>MADHYA PRADESH</v>
      </c>
      <c r="G1750" s="37" t="str">
        <v>BHOPAL</v>
      </c>
      <c r="H1750" s="37">
        <v>0</v>
      </c>
      <c r="I1750" s="37" t="str">
        <v>Global Steel</v>
      </c>
      <c r="J1750" s="37" t="str">
        <v>Rubean Luther</v>
      </c>
      <c r="K1750" s="37">
        <v>0</v>
      </c>
      <c r="L1750" s="37" t="str">
        <v>C13471</v>
      </c>
      <c r="M1750" s="37" t="str">
        <v>Central</v>
      </c>
      <c r="N1750" s="2">
        <v>462030</v>
      </c>
      <c r="O1750" s="2" t="str">
        <v>23AGEPP8379H1Z0</v>
      </c>
      <c r="P1750" s="2">
        <v>9827014242</v>
      </c>
      <c r="Q1750" s="2" t="str">
        <v>Feb'26</v>
      </c>
      <c r="R1750" s="2">
        <v>2026</v>
      </c>
      <c r="S1750" s="1">
        <v>0</v>
      </c>
      <c r="T1750" s="2">
        <v>150</v>
      </c>
      <c r="U1750" s="1">
        <v>3.3333333333333335E-3</v>
      </c>
      <c r="V1750" s="1">
        <v>0</v>
      </c>
      <c r="W1750" s="1">
        <v>0</v>
      </c>
      <c r="X1750" s="1">
        <v>0</v>
      </c>
      <c r="Y1750" s="1">
        <v>0</v>
      </c>
      <c r="Z1750" s="1">
        <v>0</v>
      </c>
      <c r="AA1750" s="1">
        <v>0</v>
      </c>
      <c r="AB1750" s="1">
        <v>0</v>
      </c>
      <c r="AC1750" s="1">
        <v>0</v>
      </c>
      <c r="AD1750" s="1">
        <v>0</v>
      </c>
      <c r="AE1750" s="1">
        <v>0</v>
      </c>
      <c r="AF1750" s="1">
        <v>0</v>
      </c>
      <c r="AG1750" s="1">
        <v>0</v>
      </c>
      <c r="AH1750" s="1">
        <v>0</v>
      </c>
      <c r="AI1750" s="1">
        <v>0</v>
      </c>
      <c r="AJ1750" s="1">
        <v>0</v>
      </c>
      <c r="AK1750" s="1">
        <v>0</v>
      </c>
      <c r="AL1750" s="1">
        <v>0</v>
      </c>
      <c r="AM1750" s="1">
        <v>0</v>
      </c>
      <c r="AN1750" s="1">
        <v>0</v>
      </c>
      <c r="AO1750" s="1">
        <v>0</v>
      </c>
      <c r="AP1750" s="1">
        <v>0</v>
      </c>
      <c r="AQ1750" s="14">
        <v>0</v>
      </c>
      <c r="AR1750" s="14">
        <v>0</v>
      </c>
      <c r="AS1750" s="14">
        <v>0</v>
      </c>
      <c r="AT1750" s="14">
        <v>0</v>
      </c>
      <c r="AU1750" s="14">
        <v>0</v>
      </c>
      <c r="AV1750" s="14">
        <v>1.5</v>
      </c>
      <c r="AW1750" s="16" t="str">
        <v/>
      </c>
      <c r="AX1750" s="10">
        <f t="shared" si="211"/>
        <v>1.5</v>
      </c>
      <c r="AY1750" s="10">
        <f t="shared" si="212"/>
        <v>0</v>
      </c>
      <c r="AZ1750" s="2" t="s">
        <v>119</v>
      </c>
      <c r="BA1750" s="10">
        <f t="shared" si="213"/>
        <v>0</v>
      </c>
      <c r="BB1750" s="36" t="s">
        <v>118</v>
      </c>
      <c r="BH1750" s="9">
        <f t="shared" si="214"/>
        <v>1.5</v>
      </c>
      <c r="BI1750" s="39" t="str">
        <f t="shared" si="215"/>
        <v/>
      </c>
      <c r="BK1750" s="75"/>
    </row>
    <row r="1751" spans="1:63">
      <c r="A1751" s="2">
        <v>1748</v>
      </c>
      <c r="B1751" s="2">
        <v>0</v>
      </c>
      <c r="C1751" s="1">
        <v>0</v>
      </c>
      <c r="D1751" s="37" t="str">
        <v>001J1000009F4AwIAK</v>
      </c>
      <c r="E1751" s="37" t="str">
        <v>HALDKAR IRON INDUSTRIES</v>
      </c>
      <c r="F1751" s="37" t="str">
        <v>MADHYA PRADESH</v>
      </c>
      <c r="G1751" s="37" t="str">
        <v>KATNI</v>
      </c>
      <c r="H1751" s="37">
        <v>0</v>
      </c>
      <c r="I1751" s="37" t="str">
        <v>Global Steel</v>
      </c>
      <c r="J1751" s="37" t="str">
        <v>Dharmendra Kumar Yadav</v>
      </c>
      <c r="K1751" s="37">
        <v>0</v>
      </c>
      <c r="L1751" s="37" t="str">
        <v>C13471</v>
      </c>
      <c r="M1751" s="37" t="str">
        <v>Central</v>
      </c>
      <c r="N1751" s="2">
        <v>483440</v>
      </c>
      <c r="O1751" s="2" t="str">
        <v>23ALTPH5734N1ZK</v>
      </c>
      <c r="P1751" s="2">
        <v>9575680555</v>
      </c>
      <c r="Q1751" s="2" t="str">
        <v>Feb'26</v>
      </c>
      <c r="R1751" s="2">
        <v>2026</v>
      </c>
      <c r="S1751" s="1">
        <v>0</v>
      </c>
      <c r="T1751" s="2">
        <v>50</v>
      </c>
      <c r="U1751" s="1">
        <v>8.6666666666666663E-3</v>
      </c>
      <c r="V1751" s="1">
        <v>0</v>
      </c>
      <c r="W1751" s="1">
        <v>0</v>
      </c>
      <c r="X1751" s="1">
        <v>0</v>
      </c>
      <c r="Y1751" s="1">
        <v>0</v>
      </c>
      <c r="Z1751" s="1">
        <v>0</v>
      </c>
      <c r="AA1751" s="1">
        <v>0</v>
      </c>
      <c r="AB1751" s="1">
        <v>0</v>
      </c>
      <c r="AC1751" s="1">
        <v>0</v>
      </c>
      <c r="AD1751" s="1">
        <v>0</v>
      </c>
      <c r="AE1751" s="1">
        <v>0</v>
      </c>
      <c r="AF1751" s="1">
        <v>0</v>
      </c>
      <c r="AG1751" s="1">
        <v>0</v>
      </c>
      <c r="AH1751" s="1">
        <v>0</v>
      </c>
      <c r="AI1751" s="1">
        <v>0</v>
      </c>
      <c r="AJ1751" s="1">
        <v>0</v>
      </c>
      <c r="AK1751" s="1">
        <v>0</v>
      </c>
      <c r="AL1751" s="1">
        <v>0</v>
      </c>
      <c r="AM1751" s="1">
        <v>0</v>
      </c>
      <c r="AN1751" s="1">
        <v>0</v>
      </c>
      <c r="AO1751" s="1">
        <v>0</v>
      </c>
      <c r="AP1751" s="1">
        <v>0</v>
      </c>
      <c r="AQ1751" s="14">
        <v>0</v>
      </c>
      <c r="AR1751" s="14">
        <v>0</v>
      </c>
      <c r="AS1751" s="14">
        <v>0</v>
      </c>
      <c r="AT1751" s="14">
        <v>0</v>
      </c>
      <c r="AU1751" s="14">
        <v>0</v>
      </c>
      <c r="AV1751" s="14">
        <v>1.3</v>
      </c>
      <c r="AW1751" s="16">
        <v>2</v>
      </c>
      <c r="AX1751" s="10">
        <f t="shared" si="211"/>
        <v>3.3</v>
      </c>
      <c r="AY1751" s="10">
        <f t="shared" si="212"/>
        <v>0</v>
      </c>
      <c r="AZ1751" s="2" t="s">
        <v>119</v>
      </c>
      <c r="BA1751" s="10">
        <f t="shared" si="213"/>
        <v>0</v>
      </c>
      <c r="BB1751" s="36" t="s">
        <v>118</v>
      </c>
      <c r="BH1751" s="9">
        <f t="shared" si="214"/>
        <v>3.3</v>
      </c>
      <c r="BI1751" s="39" t="str">
        <f t="shared" si="215"/>
        <v/>
      </c>
      <c r="BK1751" s="75"/>
    </row>
    <row r="1752" spans="1:63">
      <c r="A1752" s="2">
        <v>1749</v>
      </c>
      <c r="B1752" s="2">
        <v>0</v>
      </c>
      <c r="C1752" s="1">
        <v>0</v>
      </c>
      <c r="D1752" s="37" t="str">
        <v>001fw00000L0UzlAAF</v>
      </c>
      <c r="E1752" s="37" t="str">
        <v>ANANT ASSOCIATES</v>
      </c>
      <c r="F1752" s="37" t="str">
        <v>MADHYA PRADESH</v>
      </c>
      <c r="G1752" s="37" t="str">
        <v>JABALPUR</v>
      </c>
      <c r="H1752" s="37">
        <v>0</v>
      </c>
      <c r="I1752" s="37" t="str">
        <v>Global Steel</v>
      </c>
      <c r="J1752" s="37" t="str">
        <v>Swapnil Dahayat</v>
      </c>
      <c r="K1752" s="37">
        <v>0</v>
      </c>
      <c r="L1752" s="37" t="str">
        <v>C13471</v>
      </c>
      <c r="M1752" s="37" t="str">
        <v>Central</v>
      </c>
      <c r="N1752" s="2">
        <v>482001</v>
      </c>
      <c r="O1752" s="2" t="str">
        <v>23AVUPC8123D1ZS</v>
      </c>
      <c r="P1752" s="2">
        <v>9303638004</v>
      </c>
      <c r="Q1752" s="2" t="str">
        <v>Feb'26</v>
      </c>
      <c r="R1752" s="2">
        <v>2026</v>
      </c>
      <c r="S1752" s="1">
        <v>0</v>
      </c>
      <c r="T1752" s="2" t="str">
        <v/>
      </c>
      <c r="U1752" s="1">
        <v>0</v>
      </c>
      <c r="V1752" s="1">
        <v>0</v>
      </c>
      <c r="W1752" s="1">
        <v>0</v>
      </c>
      <c r="X1752" s="1">
        <v>0</v>
      </c>
      <c r="Y1752" s="1">
        <v>0</v>
      </c>
      <c r="Z1752" s="1">
        <v>0</v>
      </c>
      <c r="AA1752" s="1">
        <v>0</v>
      </c>
      <c r="AB1752" s="1">
        <v>0</v>
      </c>
      <c r="AC1752" s="1">
        <v>0</v>
      </c>
      <c r="AD1752" s="1">
        <v>0</v>
      </c>
      <c r="AE1752" s="1">
        <v>0</v>
      </c>
      <c r="AF1752" s="1">
        <v>0</v>
      </c>
      <c r="AG1752" s="1">
        <v>0</v>
      </c>
      <c r="AH1752" s="1">
        <v>0</v>
      </c>
      <c r="AI1752" s="1">
        <v>0</v>
      </c>
      <c r="AJ1752" s="1">
        <v>0</v>
      </c>
      <c r="AK1752" s="1">
        <v>0</v>
      </c>
      <c r="AL1752" s="1">
        <v>0</v>
      </c>
      <c r="AM1752" s="1">
        <v>0</v>
      </c>
      <c r="AN1752" s="1">
        <v>0</v>
      </c>
      <c r="AO1752" s="1">
        <v>0</v>
      </c>
      <c r="AP1752" s="1">
        <v>0</v>
      </c>
      <c r="AQ1752" s="14">
        <v>0</v>
      </c>
      <c r="AR1752" s="14">
        <v>0</v>
      </c>
      <c r="AS1752" s="14">
        <v>0</v>
      </c>
      <c r="AT1752" s="14">
        <v>0</v>
      </c>
      <c r="AU1752" s="14">
        <v>0</v>
      </c>
      <c r="AV1752" s="14">
        <v>3.31</v>
      </c>
      <c r="AW1752" s="16">
        <v>2</v>
      </c>
      <c r="AX1752" s="10">
        <f t="shared" si="211"/>
        <v>5.3100000000000005</v>
      </c>
      <c r="AY1752" s="10">
        <f t="shared" si="212"/>
        <v>0</v>
      </c>
      <c r="AZ1752" s="2" t="s">
        <v>119</v>
      </c>
      <c r="BA1752" s="10">
        <f t="shared" si="213"/>
        <v>0</v>
      </c>
      <c r="BB1752" s="36" t="s">
        <v>118</v>
      </c>
      <c r="BH1752" s="9">
        <f t="shared" si="214"/>
        <v>5.3100000000000005</v>
      </c>
      <c r="BI1752" s="39" t="str">
        <f t="shared" si="215"/>
        <v/>
      </c>
      <c r="BK1752" s="75"/>
    </row>
    <row r="1753" spans="1:63">
      <c r="A1753" s="2">
        <v>1750</v>
      </c>
      <c r="B1753" s="2">
        <v>0</v>
      </c>
      <c r="C1753" s="1">
        <v>0</v>
      </c>
      <c r="D1753" s="37" t="str">
        <v>001J1000005ZUB5IAO</v>
      </c>
      <c r="E1753" s="37" t="str">
        <v>Vijay Mohan Steel Industries PVT. LTD.</v>
      </c>
      <c r="F1753" s="37" t="str">
        <v>MADHYA PRADESH</v>
      </c>
      <c r="G1753" s="37" t="str">
        <v>INDORE</v>
      </c>
      <c r="H1753" s="37">
        <v>0</v>
      </c>
      <c r="I1753" s="37" t="str">
        <v>R. K. ENTERPRISES</v>
      </c>
      <c r="J1753" s="37" t="str">
        <v>Yogeshwar Richhariya</v>
      </c>
      <c r="K1753" s="37">
        <v>0</v>
      </c>
      <c r="L1753" s="37" t="str">
        <v>001J1000005ZfroIAC</v>
      </c>
      <c r="M1753" s="37" t="str">
        <v>Central</v>
      </c>
      <c r="N1753" s="2">
        <v>452001</v>
      </c>
      <c r="O1753" s="2" t="str">
        <v>23ARFTP3456Q1Z3</v>
      </c>
      <c r="P1753" s="2">
        <v>9424436000</v>
      </c>
      <c r="Q1753" s="2" t="str">
        <v>Feb'26</v>
      </c>
      <c r="R1753" s="2">
        <v>2026</v>
      </c>
      <c r="S1753" s="1">
        <v>0</v>
      </c>
      <c r="T1753" s="2">
        <v>100</v>
      </c>
      <c r="U1753" s="1">
        <v>2.0878333333333332</v>
      </c>
      <c r="V1753" s="1">
        <v>0</v>
      </c>
      <c r="W1753" s="1">
        <v>0</v>
      </c>
      <c r="X1753" s="1">
        <v>0</v>
      </c>
      <c r="Y1753" s="1">
        <v>0</v>
      </c>
      <c r="Z1753" s="1">
        <v>0</v>
      </c>
      <c r="AA1753" s="1">
        <v>0</v>
      </c>
      <c r="AB1753" s="1">
        <v>0</v>
      </c>
      <c r="AC1753" s="1">
        <v>0</v>
      </c>
      <c r="AD1753" s="1">
        <v>0</v>
      </c>
      <c r="AE1753" s="1">
        <v>0</v>
      </c>
      <c r="AF1753" s="1">
        <v>0</v>
      </c>
      <c r="AG1753" s="1">
        <v>0</v>
      </c>
      <c r="AH1753" s="1">
        <v>0</v>
      </c>
      <c r="AI1753" s="1">
        <v>0</v>
      </c>
      <c r="AJ1753" s="1">
        <v>0</v>
      </c>
      <c r="AK1753" s="1">
        <v>0</v>
      </c>
      <c r="AL1753" s="1">
        <v>0</v>
      </c>
      <c r="AM1753" s="1">
        <v>0</v>
      </c>
      <c r="AN1753" s="1">
        <v>0</v>
      </c>
      <c r="AO1753" s="1">
        <v>0</v>
      </c>
      <c r="AP1753" s="1">
        <v>0</v>
      </c>
      <c r="AQ1753" s="14">
        <v>0</v>
      </c>
      <c r="AR1753" s="14">
        <v>0</v>
      </c>
      <c r="AS1753" s="14">
        <v>0</v>
      </c>
      <c r="AT1753" s="14">
        <v>0</v>
      </c>
      <c r="AU1753" s="14">
        <v>0</v>
      </c>
      <c r="AV1753" s="14">
        <v>626.35</v>
      </c>
      <c r="AW1753" s="16">
        <v>164</v>
      </c>
      <c r="AX1753" s="10">
        <f t="shared" si="211"/>
        <v>790.35</v>
      </c>
      <c r="AY1753" s="10">
        <f t="shared" si="212"/>
        <v>0</v>
      </c>
      <c r="AZ1753" s="2" t="s">
        <v>119</v>
      </c>
      <c r="BA1753" s="10">
        <f t="shared" si="213"/>
        <v>0</v>
      </c>
      <c r="BB1753" s="36" t="s">
        <v>118</v>
      </c>
      <c r="BH1753" s="9">
        <f t="shared" si="214"/>
        <v>790.35</v>
      </c>
      <c r="BI1753" s="39" t="str">
        <f t="shared" si="215"/>
        <v>D</v>
      </c>
      <c r="BJ1753" s="1" t="str">
        <f>_xlfn.XLOOKUP(D1753,'Holi gift'!A:A,'Holi gift'!A:A,"",0,1)</f>
        <v/>
      </c>
      <c r="BK1753" s="75"/>
    </row>
    <row r="1754" spans="1:63">
      <c r="A1754" s="2">
        <v>1751</v>
      </c>
      <c r="B1754" s="2">
        <v>0</v>
      </c>
      <c r="C1754" s="1">
        <v>0</v>
      </c>
      <c r="D1754" s="37" t="str">
        <v>001J1000006KXIRIA4</v>
      </c>
      <c r="E1754" s="37" t="str">
        <v>TARMAL ENTERPRISES</v>
      </c>
      <c r="F1754" s="37" t="str">
        <v>MADHYA PRADESH</v>
      </c>
      <c r="G1754" s="37" t="str">
        <v>MANDSAUR</v>
      </c>
      <c r="H1754" s="37">
        <v>0</v>
      </c>
      <c r="I1754" s="37" t="str">
        <v>R. K. ENTERPRISES</v>
      </c>
      <c r="J1754" s="37" t="str">
        <v>Yogeshwar Richhariya</v>
      </c>
      <c r="K1754" s="37">
        <v>0</v>
      </c>
      <c r="L1754" s="37" t="str">
        <v>001J1000005ZfroIAC</v>
      </c>
      <c r="M1754" s="37" t="str">
        <v>Central</v>
      </c>
      <c r="N1754" s="2">
        <v>458001</v>
      </c>
      <c r="O1754" s="2" t="str">
        <v>23BQFPS9613B1ZZ</v>
      </c>
      <c r="P1754" s="2">
        <v>9425105888</v>
      </c>
      <c r="Q1754" s="2" t="str">
        <v>Feb'26</v>
      </c>
      <c r="R1754" s="2">
        <v>2026</v>
      </c>
      <c r="S1754" s="1">
        <v>0</v>
      </c>
      <c r="T1754" s="2">
        <v>150</v>
      </c>
      <c r="U1754" s="1">
        <v>9.2088888888888887E-2</v>
      </c>
      <c r="V1754" s="1">
        <v>0</v>
      </c>
      <c r="W1754" s="1">
        <v>0</v>
      </c>
      <c r="X1754" s="1">
        <v>0</v>
      </c>
      <c r="Y1754" s="1">
        <v>0</v>
      </c>
      <c r="Z1754" s="1">
        <v>0</v>
      </c>
      <c r="AA1754" s="1">
        <v>0</v>
      </c>
      <c r="AB1754" s="1">
        <v>0</v>
      </c>
      <c r="AC1754" s="1">
        <v>0</v>
      </c>
      <c r="AD1754" s="1">
        <v>0</v>
      </c>
      <c r="AE1754" s="1">
        <v>0</v>
      </c>
      <c r="AF1754" s="1">
        <v>0</v>
      </c>
      <c r="AG1754" s="1">
        <v>0</v>
      </c>
      <c r="AH1754" s="1">
        <v>0</v>
      </c>
      <c r="AI1754" s="1">
        <v>0</v>
      </c>
      <c r="AJ1754" s="1">
        <v>0</v>
      </c>
      <c r="AK1754" s="1">
        <v>0</v>
      </c>
      <c r="AL1754" s="1">
        <v>0</v>
      </c>
      <c r="AM1754" s="1">
        <v>0</v>
      </c>
      <c r="AN1754" s="1">
        <v>0</v>
      </c>
      <c r="AO1754" s="1">
        <v>0</v>
      </c>
      <c r="AP1754" s="1">
        <v>0</v>
      </c>
      <c r="AQ1754" s="14">
        <v>0</v>
      </c>
      <c r="AR1754" s="14">
        <v>0</v>
      </c>
      <c r="AS1754" s="14">
        <v>0</v>
      </c>
      <c r="AT1754" s="14">
        <v>0</v>
      </c>
      <c r="AU1754" s="14">
        <v>0</v>
      </c>
      <c r="AV1754" s="14">
        <v>41.44</v>
      </c>
      <c r="AW1754" s="16" t="str">
        <v/>
      </c>
      <c r="AX1754" s="10">
        <f t="shared" si="211"/>
        <v>41.44</v>
      </c>
      <c r="AY1754" s="10">
        <f t="shared" si="212"/>
        <v>0</v>
      </c>
      <c r="AZ1754" s="2" t="s">
        <v>119</v>
      </c>
      <c r="BA1754" s="10">
        <f t="shared" si="213"/>
        <v>0</v>
      </c>
      <c r="BB1754" s="36" t="s">
        <v>118</v>
      </c>
      <c r="BH1754" s="9">
        <f t="shared" si="214"/>
        <v>41.44</v>
      </c>
      <c r="BI1754" s="39" t="str">
        <f>IF(AZ1754="Yes","",IF(BH1754&gt;=1250,"E",IF(BH1754&gt;=750,"D",
IF(BH1754&gt;=500,"C",
IF(BH1754&gt;=300,"B",
IF(BH1754&gt;=200,"A",
""))))))</f>
        <v/>
      </c>
      <c r="BK1754" s="75"/>
    </row>
    <row r="1755" spans="1:63">
      <c r="A1755" s="2">
        <v>1752</v>
      </c>
      <c r="B1755" s="2">
        <v>0</v>
      </c>
      <c r="C1755" s="1">
        <v>0</v>
      </c>
      <c r="D1755" s="37" t="str">
        <v>001J100000Ge62uIAB</v>
      </c>
      <c r="E1755" s="37" t="str">
        <v>P.D. ENTERPRISES</v>
      </c>
      <c r="F1755" s="37" t="str">
        <v>MADHYA PRADESH</v>
      </c>
      <c r="G1755" s="37" t="str">
        <v>RAJGARH</v>
      </c>
      <c r="H1755" s="37">
        <v>0</v>
      </c>
      <c r="I1755" s="37" t="str">
        <v>R. K. ENTERPRISES</v>
      </c>
      <c r="J1755" s="37" t="str">
        <v>Yogeshwar Richhariya</v>
      </c>
      <c r="K1755" s="37">
        <v>0</v>
      </c>
      <c r="L1755" s="37" t="str">
        <v>001J1000005ZfroIAC</v>
      </c>
      <c r="M1755" s="37" t="str">
        <v>Central</v>
      </c>
      <c r="N1755" s="2">
        <v>465674</v>
      </c>
      <c r="O1755" s="2" t="str">
        <v>23AJKPA2853Q1Z0</v>
      </c>
      <c r="P1755" s="2">
        <v>7000487006</v>
      </c>
      <c r="Q1755" s="2" t="str">
        <v>Feb'26</v>
      </c>
      <c r="R1755" s="2">
        <v>2026</v>
      </c>
      <c r="S1755" s="1">
        <v>0</v>
      </c>
      <c r="T1755" s="2" t="str">
        <v/>
      </c>
      <c r="U1755" s="1">
        <v>0</v>
      </c>
      <c r="V1755" s="1">
        <v>0</v>
      </c>
      <c r="W1755" s="1">
        <v>0</v>
      </c>
      <c r="X1755" s="1">
        <v>0</v>
      </c>
      <c r="Y1755" s="1">
        <v>0</v>
      </c>
      <c r="Z1755" s="1">
        <v>0</v>
      </c>
      <c r="AA1755" s="1">
        <v>0</v>
      </c>
      <c r="AB1755" s="1">
        <v>0</v>
      </c>
      <c r="AC1755" s="1">
        <v>0</v>
      </c>
      <c r="AD1755" s="1">
        <v>0</v>
      </c>
      <c r="AE1755" s="1">
        <v>0</v>
      </c>
      <c r="AF1755" s="1">
        <v>0</v>
      </c>
      <c r="AG1755" s="1">
        <v>0</v>
      </c>
      <c r="AH1755" s="1">
        <v>0</v>
      </c>
      <c r="AI1755" s="1">
        <v>0</v>
      </c>
      <c r="AJ1755" s="1">
        <v>0</v>
      </c>
      <c r="AK1755" s="1">
        <v>0</v>
      </c>
      <c r="AL1755" s="1">
        <v>0</v>
      </c>
      <c r="AM1755" s="1">
        <v>0</v>
      </c>
      <c r="AN1755" s="1">
        <v>0</v>
      </c>
      <c r="AO1755" s="1">
        <v>0</v>
      </c>
      <c r="AP1755" s="1">
        <v>0</v>
      </c>
      <c r="AQ1755" s="14">
        <v>0</v>
      </c>
      <c r="AR1755" s="14">
        <v>0</v>
      </c>
      <c r="AS1755" s="14">
        <v>0</v>
      </c>
      <c r="AT1755" s="14">
        <v>0</v>
      </c>
      <c r="AU1755" s="14">
        <v>0</v>
      </c>
      <c r="AV1755" s="14">
        <v>41.5</v>
      </c>
      <c r="AW1755" s="16" t="str">
        <v/>
      </c>
      <c r="AX1755" s="10">
        <f t="shared" si="211"/>
        <v>41.5</v>
      </c>
      <c r="AY1755" s="10">
        <f t="shared" si="212"/>
        <v>0</v>
      </c>
      <c r="AZ1755" s="2" t="s">
        <v>119</v>
      </c>
      <c r="BA1755" s="10">
        <f t="shared" si="213"/>
        <v>0</v>
      </c>
      <c r="BB1755" s="36" t="s">
        <v>118</v>
      </c>
      <c r="BH1755" s="9">
        <f t="shared" si="214"/>
        <v>41.5</v>
      </c>
      <c r="BI1755" s="39" t="str">
        <f>IF(AZ1755="Yes","",IF(BH1755&gt;=1250,"E",IF(BH1755&gt;=750,"D",
IF(BH1755&gt;=500,"C",
IF(BH1755&gt;=300,"B",
IF(BH1755&gt;=200,"A",
""))))))</f>
        <v/>
      </c>
      <c r="BK1755" s="75"/>
    </row>
    <row r="1756" spans="1:63">
      <c r="A1756" s="2">
        <v>1753</v>
      </c>
      <c r="B1756" s="2">
        <v>0</v>
      </c>
      <c r="C1756" s="1">
        <v>0</v>
      </c>
      <c r="D1756" s="37" t="str">
        <v>001fw000007ARJ6AAO</v>
      </c>
      <c r="E1756" s="37" t="str">
        <v>BOLD STEEL SUPPLIERS</v>
      </c>
      <c r="F1756" s="37" t="str">
        <v>MADHYA PRADESH</v>
      </c>
      <c r="G1756" s="37" t="str">
        <v>RAIPUR</v>
      </c>
      <c r="H1756" s="37">
        <v>0</v>
      </c>
      <c r="I1756" s="37" t="str">
        <v>R. K. ENTERPRISES</v>
      </c>
      <c r="J1756" s="37" t="str">
        <v>Yogeshwar Richhariya</v>
      </c>
      <c r="K1756" s="37">
        <v>0</v>
      </c>
      <c r="L1756" s="37" t="str">
        <v>001J1000005ZfroIAC</v>
      </c>
      <c r="M1756" s="37" t="str">
        <v>Central</v>
      </c>
      <c r="N1756" s="2">
        <v>492001</v>
      </c>
      <c r="O1756" s="2" t="str">
        <v>22ABBFB0382Q1ZG</v>
      </c>
      <c r="P1756" s="2">
        <v>9575641000</v>
      </c>
      <c r="Q1756" s="2" t="str">
        <v>Feb'26</v>
      </c>
      <c r="R1756" s="2">
        <v>2026</v>
      </c>
      <c r="S1756" s="1">
        <v>0</v>
      </c>
      <c r="T1756" s="2">
        <v>500</v>
      </c>
      <c r="U1756" s="1">
        <v>2.0066666666666667E-2</v>
      </c>
      <c r="V1756" s="1">
        <v>0</v>
      </c>
      <c r="W1756" s="1">
        <v>0</v>
      </c>
      <c r="X1756" s="1">
        <v>0</v>
      </c>
      <c r="Y1756" s="1">
        <v>0</v>
      </c>
      <c r="Z1756" s="1">
        <v>0</v>
      </c>
      <c r="AA1756" s="1">
        <v>0</v>
      </c>
      <c r="AB1756" s="1">
        <v>0</v>
      </c>
      <c r="AC1756" s="1">
        <v>0</v>
      </c>
      <c r="AD1756" s="1">
        <v>0</v>
      </c>
      <c r="AE1756" s="1">
        <v>0</v>
      </c>
      <c r="AF1756" s="1">
        <v>0</v>
      </c>
      <c r="AG1756" s="1">
        <v>0</v>
      </c>
      <c r="AH1756" s="1">
        <v>0</v>
      </c>
      <c r="AI1756" s="1">
        <v>0</v>
      </c>
      <c r="AJ1756" s="1">
        <v>0</v>
      </c>
      <c r="AK1756" s="1">
        <v>0</v>
      </c>
      <c r="AL1756" s="1">
        <v>0</v>
      </c>
      <c r="AM1756" s="1">
        <v>0</v>
      </c>
      <c r="AN1756" s="1">
        <v>0</v>
      </c>
      <c r="AO1756" s="1">
        <v>0</v>
      </c>
      <c r="AP1756" s="1">
        <v>0</v>
      </c>
      <c r="AQ1756" s="14">
        <v>0</v>
      </c>
      <c r="AR1756" s="14">
        <v>0</v>
      </c>
      <c r="AS1756" s="14">
        <v>0</v>
      </c>
      <c r="AT1756" s="14">
        <v>0</v>
      </c>
      <c r="AU1756" s="14">
        <v>0</v>
      </c>
      <c r="AV1756" s="14">
        <v>30.1</v>
      </c>
      <c r="AW1756" s="16" t="str">
        <v/>
      </c>
      <c r="AX1756" s="10">
        <f t="shared" si="211"/>
        <v>30.1</v>
      </c>
      <c r="AY1756" s="10">
        <f t="shared" si="212"/>
        <v>0</v>
      </c>
      <c r="AZ1756" s="2" t="s">
        <v>119</v>
      </c>
      <c r="BA1756" s="10">
        <f t="shared" si="213"/>
        <v>0</v>
      </c>
      <c r="BB1756" s="36" t="s">
        <v>118</v>
      </c>
      <c r="BH1756" s="9">
        <f t="shared" si="214"/>
        <v>30.1</v>
      </c>
      <c r="BI1756" s="39" t="str">
        <f>IF(AZ1756="Yes","",IF(BH1756&gt;=1250,"E",IF(BH1756&gt;=750,"D",
IF(BH1756&gt;=500,"C",
IF(BH1756&gt;=300,"B",
IF(BH1756&gt;=200,"A",
""))))))</f>
        <v/>
      </c>
      <c r="BK1756" s="75"/>
    </row>
    <row r="1757" spans="1:63">
      <c r="A1757" s="2">
        <v>1754</v>
      </c>
      <c r="B1757" s="2">
        <v>0</v>
      </c>
      <c r="C1757" s="1">
        <v>0</v>
      </c>
      <c r="D1757" s="37" t="str">
        <v>001fw00000LSGDtAAP</v>
      </c>
      <c r="E1757" s="37" t="str">
        <v>SHRI RANJEET STEELS</v>
      </c>
      <c r="F1757" s="37" t="str">
        <v>MADHYA PRADESH</v>
      </c>
      <c r="G1757" s="37" t="str">
        <v>INDORE</v>
      </c>
      <c r="H1757" s="37">
        <v>0</v>
      </c>
      <c r="I1757" s="37" t="str">
        <v>R. K. ENTERPRISES</v>
      </c>
      <c r="J1757" s="37" t="str">
        <v>Yogeshwar Richhariya</v>
      </c>
      <c r="K1757" s="37">
        <v>0</v>
      </c>
      <c r="L1757" s="37" t="str">
        <v>001J1000005ZfroIAC</v>
      </c>
      <c r="M1757" s="37" t="str">
        <v>Central</v>
      </c>
      <c r="N1757" s="2">
        <v>453112</v>
      </c>
      <c r="O1757" s="2" t="str">
        <v>23AOIPV7116E1ZY</v>
      </c>
      <c r="P1757" s="2">
        <v>9516185000</v>
      </c>
      <c r="Q1757" s="2" t="str">
        <v>Feb'26</v>
      </c>
      <c r="R1757" s="2">
        <v>2026</v>
      </c>
      <c r="S1757" s="1">
        <v>0</v>
      </c>
      <c r="T1757" s="2" t="str">
        <v/>
      </c>
      <c r="U1757" s="1">
        <v>0</v>
      </c>
      <c r="V1757" s="1">
        <v>0</v>
      </c>
      <c r="W1757" s="1">
        <v>0</v>
      </c>
      <c r="X1757" s="1">
        <v>0</v>
      </c>
      <c r="Y1757" s="1">
        <v>0</v>
      </c>
      <c r="Z1757" s="1">
        <v>0</v>
      </c>
      <c r="AA1757" s="1">
        <v>0</v>
      </c>
      <c r="AB1757" s="1">
        <v>0</v>
      </c>
      <c r="AC1757" s="1">
        <v>0</v>
      </c>
      <c r="AD1757" s="1">
        <v>0</v>
      </c>
      <c r="AE1757" s="1">
        <v>0</v>
      </c>
      <c r="AF1757" s="1">
        <v>0</v>
      </c>
      <c r="AG1757" s="1">
        <v>0</v>
      </c>
      <c r="AH1757" s="1">
        <v>0</v>
      </c>
      <c r="AI1757" s="1">
        <v>0</v>
      </c>
      <c r="AJ1757" s="1">
        <v>0</v>
      </c>
      <c r="AK1757" s="1">
        <v>0</v>
      </c>
      <c r="AL1757" s="1">
        <v>0</v>
      </c>
      <c r="AM1757" s="1">
        <v>0</v>
      </c>
      <c r="AN1757" s="1">
        <v>0</v>
      </c>
      <c r="AO1757" s="1">
        <v>0</v>
      </c>
      <c r="AP1757" s="1">
        <v>0</v>
      </c>
      <c r="AQ1757" s="14">
        <v>0</v>
      </c>
      <c r="AR1757" s="14">
        <v>0</v>
      </c>
      <c r="AS1757" s="14">
        <v>0</v>
      </c>
      <c r="AT1757" s="14">
        <v>0</v>
      </c>
      <c r="AU1757" s="14">
        <v>0</v>
      </c>
      <c r="AV1757" s="14">
        <v>4</v>
      </c>
      <c r="AW1757" s="16" t="str">
        <v/>
      </c>
      <c r="AX1757" s="10">
        <f t="shared" si="211"/>
        <v>4</v>
      </c>
      <c r="AY1757" s="10">
        <f t="shared" si="212"/>
        <v>0</v>
      </c>
      <c r="AZ1757" s="2" t="s">
        <v>119</v>
      </c>
      <c r="BA1757" s="10">
        <f t="shared" si="213"/>
        <v>0</v>
      </c>
      <c r="BB1757" s="36" t="s">
        <v>118</v>
      </c>
      <c r="BH1757" s="9">
        <f t="shared" si="214"/>
        <v>4</v>
      </c>
      <c r="BI1757" s="39" t="str">
        <f>IF(AZ1757="Yes","",IF(BH1757&gt;=1250,"E",IF(BH1757&gt;=750,"D",
IF(BH1757&gt;=500,"C",
IF(BH1757&gt;=300,"B",
IF(BH1757&gt;=200,"A",
""))))))</f>
        <v/>
      </c>
      <c r="BK1757" s="75"/>
    </row>
    <row r="1758" spans="1:63">
      <c r="A1758" s="2">
        <v>1755</v>
      </c>
      <c r="B1758" s="2">
        <v>0</v>
      </c>
      <c r="C1758" s="1">
        <v>0</v>
      </c>
      <c r="D1758" s="37" t="str">
        <v>0015g00001XKSmhAAH</v>
      </c>
      <c r="E1758" s="37" t="str">
        <v>AADHYA SALES CORPORATION</v>
      </c>
      <c r="F1758" s="37" t="str">
        <v>MADHYA PRADESH</v>
      </c>
      <c r="G1758" s="37" t="str">
        <v>INDORE</v>
      </c>
      <c r="H1758" s="37">
        <v>0</v>
      </c>
      <c r="I1758" s="37" t="str">
        <v>R. K. ENTERPRISES</v>
      </c>
      <c r="J1758" s="37" t="str">
        <v>Yogeshwar Richhariya</v>
      </c>
      <c r="K1758" s="37">
        <v>0</v>
      </c>
      <c r="L1758" s="37" t="str">
        <v>001J1000005ZfroIAC</v>
      </c>
      <c r="M1758" s="37" t="str">
        <v>Central</v>
      </c>
      <c r="N1758" s="2">
        <v>452010</v>
      </c>
      <c r="O1758" s="2" t="str">
        <v>23BITPG0106P1Z6</v>
      </c>
      <c r="P1758" s="2">
        <v>9713063182</v>
      </c>
      <c r="Q1758" s="2" t="str">
        <v>Feb'26</v>
      </c>
      <c r="R1758" s="2">
        <v>2026</v>
      </c>
      <c r="S1758" s="1">
        <v>0</v>
      </c>
      <c r="T1758" s="2">
        <v>50</v>
      </c>
      <c r="U1758" s="1">
        <v>6.6666666666666662E-3</v>
      </c>
      <c r="V1758" s="1">
        <v>0</v>
      </c>
      <c r="W1758" s="1">
        <v>0</v>
      </c>
      <c r="X1758" s="1">
        <v>0</v>
      </c>
      <c r="Y1758" s="1">
        <v>0</v>
      </c>
      <c r="Z1758" s="1">
        <v>0</v>
      </c>
      <c r="AA1758" s="1">
        <v>0</v>
      </c>
      <c r="AB1758" s="1">
        <v>0</v>
      </c>
      <c r="AC1758" s="1">
        <v>0</v>
      </c>
      <c r="AD1758" s="1">
        <v>0</v>
      </c>
      <c r="AE1758" s="1">
        <v>0</v>
      </c>
      <c r="AF1758" s="1">
        <v>0</v>
      </c>
      <c r="AG1758" s="1">
        <v>0</v>
      </c>
      <c r="AH1758" s="1">
        <v>0</v>
      </c>
      <c r="AI1758" s="1">
        <v>0</v>
      </c>
      <c r="AJ1758" s="1">
        <v>0</v>
      </c>
      <c r="AK1758" s="1">
        <v>0</v>
      </c>
      <c r="AL1758" s="1">
        <v>0</v>
      </c>
      <c r="AM1758" s="1">
        <v>0</v>
      </c>
      <c r="AN1758" s="1">
        <v>0</v>
      </c>
      <c r="AO1758" s="1">
        <v>0</v>
      </c>
      <c r="AP1758" s="1">
        <v>0</v>
      </c>
      <c r="AQ1758" s="14">
        <v>0</v>
      </c>
      <c r="AR1758" s="14">
        <v>0</v>
      </c>
      <c r="AS1758" s="14">
        <v>0</v>
      </c>
      <c r="AT1758" s="14">
        <v>0</v>
      </c>
      <c r="AU1758" s="14">
        <v>0</v>
      </c>
      <c r="AV1758" s="14">
        <v>1</v>
      </c>
      <c r="AW1758" s="16" t="str">
        <v/>
      </c>
      <c r="AX1758" s="10">
        <f t="shared" si="211"/>
        <v>1</v>
      </c>
      <c r="AY1758" s="10">
        <f t="shared" si="212"/>
        <v>0</v>
      </c>
      <c r="AZ1758" s="2" t="s">
        <v>119</v>
      </c>
      <c r="BA1758" s="10">
        <f t="shared" si="213"/>
        <v>0</v>
      </c>
      <c r="BB1758" s="36" t="s">
        <v>118</v>
      </c>
      <c r="BH1758" s="9">
        <f t="shared" si="214"/>
        <v>1</v>
      </c>
      <c r="BI1758" s="39" t="str">
        <f>IF(AZ1758="Yes","",IF(BH1758&gt;=1250,"E",IF(BH1758&gt;=750,"D",
IF(BH1758&gt;=500,"C",
IF(BH1758&gt;=300,"B",
IF(BH1758&gt;=200,"A",
""))))))</f>
        <v/>
      </c>
      <c r="BK1758" s="75"/>
    </row>
    <row r="1759" spans="1:63">
      <c r="A1759" s="2">
        <v>1756</v>
      </c>
      <c r="B1759" s="2">
        <v>0</v>
      </c>
      <c r="C1759" s="1">
        <v>0</v>
      </c>
      <c r="D1759" s="37" t="str">
        <v>0015g00001c5pIWAAY</v>
      </c>
      <c r="E1759" s="37" t="str">
        <v>MAULI ENTERPRISES</v>
      </c>
      <c r="F1759" s="37" t="str">
        <v>MADHYA PRADESH</v>
      </c>
      <c r="G1759" s="37" t="str">
        <v>INDORE</v>
      </c>
      <c r="H1759" s="37">
        <v>0</v>
      </c>
      <c r="I1759" s="37" t="str">
        <v>R. K. ENTERPRISES</v>
      </c>
      <c r="J1759" s="37" t="str">
        <v>Yogeshwar Richhariya</v>
      </c>
      <c r="K1759" s="37">
        <v>0</v>
      </c>
      <c r="L1759" s="37" t="str">
        <v>001J1000005ZfroIAC</v>
      </c>
      <c r="M1759" s="37" t="str">
        <v>Central</v>
      </c>
      <c r="N1759" s="2">
        <v>452010</v>
      </c>
      <c r="O1759" s="2" t="str">
        <v>23EATPK2809E1ZP</v>
      </c>
      <c r="P1759" s="2">
        <v>9753592583</v>
      </c>
      <c r="Q1759" s="2" t="str">
        <v>Feb'26</v>
      </c>
      <c r="R1759" s="2">
        <v>2026</v>
      </c>
      <c r="S1759" s="1">
        <v>0</v>
      </c>
      <c r="T1759" s="2">
        <v>20</v>
      </c>
      <c r="U1759" s="1">
        <v>8.3333333333333332E-3</v>
      </c>
      <c r="V1759" s="1">
        <v>0</v>
      </c>
      <c r="W1759" s="1">
        <v>0</v>
      </c>
      <c r="X1759" s="1">
        <v>0</v>
      </c>
      <c r="Y1759" s="1">
        <v>0</v>
      </c>
      <c r="Z1759" s="1">
        <v>0</v>
      </c>
      <c r="AA1759" s="1">
        <v>0</v>
      </c>
      <c r="AB1759" s="1">
        <v>0</v>
      </c>
      <c r="AC1759" s="1">
        <v>0</v>
      </c>
      <c r="AD1759" s="1">
        <v>0</v>
      </c>
      <c r="AE1759" s="1">
        <v>0</v>
      </c>
      <c r="AF1759" s="1">
        <v>0</v>
      </c>
      <c r="AG1759" s="1">
        <v>0</v>
      </c>
      <c r="AH1759" s="1">
        <v>0</v>
      </c>
      <c r="AI1759" s="1">
        <v>0</v>
      </c>
      <c r="AJ1759" s="1">
        <v>0</v>
      </c>
      <c r="AK1759" s="1">
        <v>0</v>
      </c>
      <c r="AL1759" s="1">
        <v>0</v>
      </c>
      <c r="AM1759" s="1">
        <v>0</v>
      </c>
      <c r="AN1759" s="1">
        <v>0</v>
      </c>
      <c r="AO1759" s="1">
        <v>0</v>
      </c>
      <c r="AP1759" s="1">
        <v>0</v>
      </c>
      <c r="AQ1759" s="14">
        <v>0</v>
      </c>
      <c r="AR1759" s="14">
        <v>0</v>
      </c>
      <c r="AS1759" s="14">
        <v>0</v>
      </c>
      <c r="AT1759" s="14">
        <v>0</v>
      </c>
      <c r="AU1759" s="14">
        <v>0</v>
      </c>
      <c r="AV1759" s="14">
        <v>0.5</v>
      </c>
      <c r="AW1759" s="16" t="str">
        <v/>
      </c>
      <c r="AX1759" s="10">
        <f t="shared" si="211"/>
        <v>0.5</v>
      </c>
      <c r="AY1759" s="10">
        <f t="shared" si="212"/>
        <v>0</v>
      </c>
      <c r="AZ1759" s="2" t="s">
        <v>119</v>
      </c>
      <c r="BA1759" s="10">
        <f t="shared" si="213"/>
        <v>0</v>
      </c>
      <c r="BB1759" s="36" t="s">
        <v>118</v>
      </c>
      <c r="BH1759" s="9">
        <f t="shared" si="214"/>
        <v>0.5</v>
      </c>
      <c r="BI1759" s="39" t="str">
        <f>IF(AZ1759="Yes","",IF(BH1759&gt;=1250,"E",IF(BH1759&gt;=750,"D",
IF(BH1759&gt;=500,"C",
IF(BH1759&gt;=300,"B",
IF(BH1759&gt;=200,"A",
""))))))</f>
        <v/>
      </c>
      <c r="BK1759" s="75"/>
    </row>
    <row r="1760" spans="1:63">
      <c r="A1760" s="2">
        <v>1757</v>
      </c>
      <c r="B1760" s="2">
        <v>0</v>
      </c>
      <c r="C1760" s="1">
        <v>0</v>
      </c>
      <c r="D1760" s="37" t="str">
        <v>0015g00001NB9ajAAD</v>
      </c>
      <c r="E1760" s="37" t="str">
        <v>KAKAJI AUTO &amp; AGRO PRIVATE LIMITED</v>
      </c>
      <c r="F1760" s="37" t="str">
        <v>MADHYA PRADESH</v>
      </c>
      <c r="G1760" s="37" t="str">
        <v>INDORE</v>
      </c>
      <c r="H1760" s="37">
        <v>0</v>
      </c>
      <c r="I1760" s="37" t="str">
        <v>R. K. ENTERPRISES</v>
      </c>
      <c r="J1760" s="37" t="str">
        <v>Yogeshwar Richhariya</v>
      </c>
      <c r="K1760" s="37">
        <v>0</v>
      </c>
      <c r="L1760" s="37" t="str">
        <v>001J1000005ZfroIAC</v>
      </c>
      <c r="M1760" s="37" t="str">
        <v>Central</v>
      </c>
      <c r="N1760" s="2" t="e">
        <v>#N/A</v>
      </c>
      <c r="O1760" s="2" t="e">
        <v>#N/A</v>
      </c>
      <c r="P1760" s="2" t="e">
        <v>#N/A</v>
      </c>
      <c r="Q1760" s="2" t="str">
        <v>Feb'26</v>
      </c>
      <c r="R1760" s="2">
        <v>2026</v>
      </c>
      <c r="S1760" s="1">
        <v>0</v>
      </c>
      <c r="T1760" s="2" t="str">
        <v/>
      </c>
      <c r="U1760" s="1">
        <v>0</v>
      </c>
      <c r="V1760" s="1">
        <v>0</v>
      </c>
      <c r="W1760" s="1">
        <v>0</v>
      </c>
      <c r="X1760" s="1">
        <v>0</v>
      </c>
      <c r="Y1760" s="1">
        <v>0</v>
      </c>
      <c r="Z1760" s="1">
        <v>0</v>
      </c>
      <c r="AA1760" s="1">
        <v>0</v>
      </c>
      <c r="AB1760" s="1">
        <v>0</v>
      </c>
      <c r="AC1760" s="1">
        <v>0</v>
      </c>
      <c r="AD1760" s="1">
        <v>0</v>
      </c>
      <c r="AE1760" s="1">
        <v>0</v>
      </c>
      <c r="AF1760" s="1">
        <v>0</v>
      </c>
      <c r="AG1760" s="1">
        <v>0</v>
      </c>
      <c r="AH1760" s="1">
        <v>0</v>
      </c>
      <c r="AI1760" s="1">
        <v>0</v>
      </c>
      <c r="AJ1760" s="1">
        <v>0</v>
      </c>
      <c r="AK1760" s="1">
        <v>0</v>
      </c>
      <c r="AL1760" s="1">
        <v>0</v>
      </c>
      <c r="AM1760" s="1">
        <v>0</v>
      </c>
      <c r="AN1760" s="1">
        <v>0</v>
      </c>
      <c r="AO1760" s="1">
        <v>0</v>
      </c>
      <c r="AP1760" s="1">
        <v>0</v>
      </c>
      <c r="AQ1760" s="14">
        <v>0</v>
      </c>
      <c r="AR1760" s="14">
        <v>0</v>
      </c>
      <c r="AS1760" s="14">
        <v>0</v>
      </c>
      <c r="AT1760" s="14">
        <v>0</v>
      </c>
      <c r="AU1760" s="14">
        <v>0</v>
      </c>
      <c r="AV1760" s="14">
        <v>15.63</v>
      </c>
      <c r="AW1760" s="16" t="str">
        <v/>
      </c>
      <c r="AX1760" s="10">
        <f t="shared" si="211"/>
        <v>15.63</v>
      </c>
      <c r="AY1760" s="10">
        <f t="shared" si="212"/>
        <v>0</v>
      </c>
      <c r="AZ1760" s="2" t="s">
        <v>119</v>
      </c>
      <c r="BA1760" s="10">
        <f t="shared" si="213"/>
        <v>0</v>
      </c>
      <c r="BB1760" s="36" t="s">
        <v>118</v>
      </c>
      <c r="BH1760" s="9">
        <f t="shared" si="214"/>
        <v>15.63</v>
      </c>
      <c r="BI1760" s="39" t="str">
        <f>IF(AZ1760="Yes","",IF(BH1760&gt;=1250,"E",IF(BH1760&gt;=750,"D",
IF(BH1760&gt;=500,"C",
IF(BH1760&gt;=300,"B",
IF(BH1760&gt;=200,"A",
""))))))</f>
        <v/>
      </c>
      <c r="BK1760" s="75"/>
    </row>
    <row r="1761" spans="1:63">
      <c r="A1761" s="2">
        <v>1758</v>
      </c>
      <c r="B1761" s="2">
        <v>0</v>
      </c>
      <c r="C1761" s="1">
        <v>0</v>
      </c>
      <c r="D1761" s="37" t="str">
        <v>001fw00000J4QFWAA3</v>
      </c>
      <c r="E1761" s="37" t="str">
        <v>TULSI TRADERS</v>
      </c>
      <c r="F1761" s="37" t="str">
        <v>ODISHA</v>
      </c>
      <c r="G1761" s="37" t="str">
        <v>GANJAM</v>
      </c>
      <c r="H1761" s="37">
        <v>0</v>
      </c>
      <c r="I1761" s="37" t="str">
        <v>GOLDWIN ISPAT PRIVATE LIMITED</v>
      </c>
      <c r="J1761" s="37" t="str">
        <v>Amit Behera</v>
      </c>
      <c r="K1761" s="37">
        <v>0</v>
      </c>
      <c r="L1761" s="37" t="str">
        <v>001J1000009FjqalAC</v>
      </c>
      <c r="M1761" s="37" t="str">
        <v>Central</v>
      </c>
      <c r="N1761" s="2">
        <v>761110</v>
      </c>
      <c r="O1761" s="2" t="str">
        <v>21CKSPP5058F1ZX</v>
      </c>
      <c r="P1761" s="2">
        <v>7894063659</v>
      </c>
      <c r="Q1761" s="2" t="str">
        <v>Feb'26</v>
      </c>
      <c r="R1761" s="2">
        <v>2026</v>
      </c>
      <c r="S1761" s="1">
        <v>0</v>
      </c>
      <c r="T1761" s="2" t="str">
        <v/>
      </c>
      <c r="U1761" s="1">
        <v>0</v>
      </c>
      <c r="V1761" s="1">
        <v>0</v>
      </c>
      <c r="W1761" s="1">
        <v>0</v>
      </c>
      <c r="X1761" s="1">
        <v>0</v>
      </c>
      <c r="Y1761" s="1">
        <v>0</v>
      </c>
      <c r="Z1761" s="1">
        <v>0</v>
      </c>
      <c r="AA1761" s="1">
        <v>0</v>
      </c>
      <c r="AB1761" s="1">
        <v>0</v>
      </c>
      <c r="AC1761" s="1">
        <v>0</v>
      </c>
      <c r="AD1761" s="1">
        <v>0</v>
      </c>
      <c r="AE1761" s="1">
        <v>0</v>
      </c>
      <c r="AF1761" s="1">
        <v>0</v>
      </c>
      <c r="AG1761" s="1">
        <v>0</v>
      </c>
      <c r="AH1761" s="1">
        <v>0</v>
      </c>
      <c r="AI1761" s="1">
        <v>0</v>
      </c>
      <c r="AJ1761" s="1">
        <v>0</v>
      </c>
      <c r="AK1761" s="1">
        <v>0</v>
      </c>
      <c r="AL1761" s="1">
        <v>0</v>
      </c>
      <c r="AM1761" s="1">
        <v>0</v>
      </c>
      <c r="AN1761" s="1">
        <v>0</v>
      </c>
      <c r="AO1761" s="1">
        <v>0</v>
      </c>
      <c r="AP1761" s="1">
        <v>0</v>
      </c>
      <c r="AQ1761" s="14">
        <v>0</v>
      </c>
      <c r="AR1761" s="14">
        <v>0</v>
      </c>
      <c r="AS1761" s="14">
        <v>0</v>
      </c>
      <c r="AT1761" s="14">
        <v>0</v>
      </c>
      <c r="AU1761" s="14">
        <v>0</v>
      </c>
      <c r="AV1761" s="14">
        <v>11.94</v>
      </c>
      <c r="AW1761" s="16" t="str">
        <v/>
      </c>
      <c r="AX1761" s="10">
        <f t="shared" si="211"/>
        <v>11.94</v>
      </c>
      <c r="AY1761" s="10">
        <f t="shared" si="212"/>
        <v>0</v>
      </c>
      <c r="AZ1761" s="2" t="s">
        <v>119</v>
      </c>
      <c r="BA1761" s="10">
        <f t="shared" si="213"/>
        <v>0</v>
      </c>
      <c r="BB1761" s="36" t="s">
        <v>118</v>
      </c>
      <c r="BH1761" s="9">
        <f t="shared" si="214"/>
        <v>11.94</v>
      </c>
      <c r="BI1761" s="39" t="str">
        <f>IF(AZ1761="Yes","",IF(BH1761&gt;=1250,"E",IF(BH1761&gt;=750,"D",
IF(BH1761&gt;=500,"C",
IF(BH1761&gt;=300,"B",
IF(BH1761&gt;=200,"A",
""))))))</f>
        <v/>
      </c>
      <c r="BK1761" s="75"/>
    </row>
    <row r="1762" spans="1:63">
      <c r="A1762" s="2">
        <v>1759</v>
      </c>
      <c r="B1762" s="2">
        <v>0</v>
      </c>
      <c r="C1762" s="1">
        <v>0</v>
      </c>
      <c r="D1762" s="37" t="str">
        <v>0015g00001HNAwGAAX</v>
      </c>
      <c r="E1762" s="37" t="str">
        <v>BANKEY BIHARI CONTRACTOR &amp; SUPPLIER'S</v>
      </c>
      <c r="F1762" s="37" t="str">
        <v>UTTAR PRADESH</v>
      </c>
      <c r="G1762" s="37" t="str">
        <v>SAMBHAL</v>
      </c>
      <c r="H1762" s="37">
        <v>0</v>
      </c>
      <c r="I1762" s="37" t="str">
        <v>OPTRIX INFRA LLP</v>
      </c>
      <c r="J1762" s="37" t="str">
        <v>Dinesh Mohan</v>
      </c>
      <c r="K1762" s="37">
        <v>0</v>
      </c>
      <c r="L1762" s="37" t="str">
        <v>001J100000PJG7oIAH</v>
      </c>
      <c r="M1762" s="37" t="str">
        <v>North</v>
      </c>
      <c r="N1762" s="2">
        <v>244412</v>
      </c>
      <c r="O1762" s="2" t="str">
        <v>09AQVPJ3532H1ZH</v>
      </c>
      <c r="P1762" s="2">
        <v>9555112224</v>
      </c>
      <c r="Q1762" s="2" t="str">
        <v>Feb'26</v>
      </c>
      <c r="R1762" s="2">
        <v>2026</v>
      </c>
      <c r="S1762" s="1">
        <v>0</v>
      </c>
      <c r="T1762" s="2" t="str">
        <v/>
      </c>
      <c r="U1762" s="1">
        <v>0</v>
      </c>
      <c r="V1762" s="1">
        <v>0</v>
      </c>
      <c r="W1762" s="1">
        <v>0</v>
      </c>
      <c r="X1762" s="1">
        <v>0</v>
      </c>
      <c r="Y1762" s="1">
        <v>0</v>
      </c>
      <c r="Z1762" s="1">
        <v>0</v>
      </c>
      <c r="AA1762" s="1">
        <v>0</v>
      </c>
      <c r="AB1762" s="1">
        <v>0</v>
      </c>
      <c r="AC1762" s="1">
        <v>0</v>
      </c>
      <c r="AD1762" s="1">
        <v>0</v>
      </c>
      <c r="AE1762" s="1">
        <v>0</v>
      </c>
      <c r="AF1762" s="1">
        <v>0</v>
      </c>
      <c r="AG1762" s="1">
        <v>0</v>
      </c>
      <c r="AH1762" s="1">
        <v>0</v>
      </c>
      <c r="AI1762" s="1">
        <v>0</v>
      </c>
      <c r="AJ1762" s="1">
        <v>0</v>
      </c>
      <c r="AK1762" s="1">
        <v>0</v>
      </c>
      <c r="AL1762" s="1">
        <v>0</v>
      </c>
      <c r="AM1762" s="1">
        <v>0</v>
      </c>
      <c r="AN1762" s="1">
        <v>0</v>
      </c>
      <c r="AO1762" s="1">
        <v>0</v>
      </c>
      <c r="AP1762" s="1">
        <v>0</v>
      </c>
      <c r="AQ1762" s="14">
        <v>0</v>
      </c>
      <c r="AR1762" s="14">
        <v>0</v>
      </c>
      <c r="AS1762" s="14">
        <v>0</v>
      </c>
      <c r="AT1762" s="14">
        <v>0</v>
      </c>
      <c r="AU1762" s="14">
        <v>0</v>
      </c>
      <c r="AV1762" s="14">
        <v>30</v>
      </c>
      <c r="AW1762" s="16" t="str">
        <v/>
      </c>
      <c r="AX1762" s="10">
        <f t="shared" si="211"/>
        <v>30</v>
      </c>
      <c r="AY1762" s="10">
        <f t="shared" si="212"/>
        <v>0</v>
      </c>
      <c r="AZ1762" s="2" t="s">
        <v>119</v>
      </c>
      <c r="BA1762" s="10">
        <f t="shared" si="213"/>
        <v>0</v>
      </c>
      <c r="BB1762" s="36" t="s">
        <v>118</v>
      </c>
      <c r="BH1762" s="9">
        <f t="shared" si="214"/>
        <v>30</v>
      </c>
      <c r="BI1762" s="39" t="str">
        <f>IF(AZ1762="Yes","",IF(BH1762&gt;=1250,"E",IF(BH1762&gt;=750,"D",
IF(BH1762&gt;=500,"C",
IF(BH1762&gt;=300,"B",
IF(BH1762&gt;=200,"A",
""))))))</f>
        <v/>
      </c>
      <c r="BK1762" s="75"/>
    </row>
    <row r="1763" spans="1:63">
      <c r="A1763" s="2">
        <v>1760</v>
      </c>
      <c r="B1763" s="2">
        <v>0</v>
      </c>
      <c r="C1763" s="1">
        <v>0</v>
      </c>
      <c r="D1763" s="37" t="str">
        <v>001fw00000LNorIAAT</v>
      </c>
      <c r="E1763" s="37" t="str">
        <v>SHRI GEETA ENTERPRISES</v>
      </c>
      <c r="F1763" s="37" t="str">
        <v>UTTAR PRADESH</v>
      </c>
      <c r="G1763" s="37" t="str">
        <v>GAUTAM BUDDHA NAGAR</v>
      </c>
      <c r="H1763" s="37">
        <v>0</v>
      </c>
      <c r="I1763" s="37" t="str">
        <v>OPTRIX INFRA LLP</v>
      </c>
      <c r="J1763" s="37" t="str">
        <v>Dinesh Mohan</v>
      </c>
      <c r="K1763" s="37">
        <v>0</v>
      </c>
      <c r="L1763" s="37" t="str">
        <v>001J100000PJG7oIAH</v>
      </c>
      <c r="M1763" s="37" t="str">
        <v>North</v>
      </c>
      <c r="N1763" s="2">
        <v>201009</v>
      </c>
      <c r="O1763" s="2" t="str">
        <v>09BBZPP1483P1ZE</v>
      </c>
      <c r="P1763" s="2">
        <v>9718756105</v>
      </c>
      <c r="Q1763" s="2" t="str">
        <v>Feb'26</v>
      </c>
      <c r="R1763" s="2">
        <v>2026</v>
      </c>
      <c r="S1763" s="1">
        <v>0</v>
      </c>
      <c r="T1763" s="2" t="str">
        <v/>
      </c>
      <c r="U1763" s="1">
        <v>0</v>
      </c>
      <c r="V1763" s="1">
        <v>0</v>
      </c>
      <c r="W1763" s="1">
        <v>0</v>
      </c>
      <c r="X1763" s="1">
        <v>0</v>
      </c>
      <c r="Y1763" s="1">
        <v>0</v>
      </c>
      <c r="Z1763" s="1">
        <v>0</v>
      </c>
      <c r="AA1763" s="1">
        <v>0</v>
      </c>
      <c r="AB1763" s="1">
        <v>0</v>
      </c>
      <c r="AC1763" s="1">
        <v>0</v>
      </c>
      <c r="AD1763" s="1">
        <v>0</v>
      </c>
      <c r="AE1763" s="1">
        <v>0</v>
      </c>
      <c r="AF1763" s="1">
        <v>0</v>
      </c>
      <c r="AG1763" s="1">
        <v>0</v>
      </c>
      <c r="AH1763" s="1">
        <v>0</v>
      </c>
      <c r="AI1763" s="1">
        <v>0</v>
      </c>
      <c r="AJ1763" s="1">
        <v>0</v>
      </c>
      <c r="AK1763" s="1">
        <v>0</v>
      </c>
      <c r="AL1763" s="1">
        <v>0</v>
      </c>
      <c r="AM1763" s="1">
        <v>0</v>
      </c>
      <c r="AN1763" s="1">
        <v>0</v>
      </c>
      <c r="AO1763" s="1">
        <v>0</v>
      </c>
      <c r="AP1763" s="1">
        <v>0</v>
      </c>
      <c r="AQ1763" s="14">
        <v>0</v>
      </c>
      <c r="AR1763" s="14">
        <v>0</v>
      </c>
      <c r="AS1763" s="14">
        <v>0</v>
      </c>
      <c r="AT1763" s="14">
        <v>0</v>
      </c>
      <c r="AU1763" s="14">
        <v>0</v>
      </c>
      <c r="AV1763" s="14">
        <v>10</v>
      </c>
      <c r="AW1763" s="16" t="str">
        <v/>
      </c>
      <c r="AX1763" s="10">
        <f t="shared" si="211"/>
        <v>10</v>
      </c>
      <c r="AY1763" s="10">
        <f t="shared" si="212"/>
        <v>0</v>
      </c>
      <c r="AZ1763" s="2" t="s">
        <v>119</v>
      </c>
      <c r="BA1763" s="10">
        <f t="shared" si="213"/>
        <v>0</v>
      </c>
      <c r="BB1763" s="36" t="s">
        <v>118</v>
      </c>
      <c r="BH1763" s="9">
        <f t="shared" si="214"/>
        <v>10</v>
      </c>
      <c r="BI1763" s="39" t="str">
        <f>IF(AZ1763="Yes","",IF(BH1763&gt;=1250,"E",IF(BH1763&gt;=750,"D",
IF(BH1763&gt;=500,"C",
IF(BH1763&gt;=300,"B",
IF(BH1763&gt;=200,"A",
""))))))</f>
        <v/>
      </c>
      <c r="BK1763" s="75"/>
    </row>
    <row r="1764" spans="1:63">
      <c r="A1764" s="2">
        <v>1761</v>
      </c>
      <c r="B1764" s="2">
        <v>0</v>
      </c>
      <c r="C1764" s="1">
        <v>0</v>
      </c>
      <c r="D1764" s="37" t="str">
        <v>001fw00000IfKtFAAV</v>
      </c>
      <c r="E1764" s="37" t="str">
        <v>MAA BHADRAKALI ENTERPRISE</v>
      </c>
      <c r="F1764" s="37" t="str">
        <v>WEST BENGAL</v>
      </c>
      <c r="G1764" s="37" t="str">
        <v>MEDINIPUR EAST</v>
      </c>
      <c r="H1764" s="37">
        <v>0</v>
      </c>
      <c r="I1764" s="37" t="str">
        <v>NERIUM MULTICOM LLP</v>
      </c>
      <c r="J1764" s="37" t="str">
        <v>Ragon Poddar</v>
      </c>
      <c r="K1764" s="37">
        <v>0</v>
      </c>
      <c r="L1764" s="37" t="str">
        <v>001J100000RytAcIAJ</v>
      </c>
      <c r="M1764" s="37" t="str">
        <v>East</v>
      </c>
      <c r="N1764" s="2">
        <v>721452</v>
      </c>
      <c r="O1764" s="2" t="str">
        <v>19BWCPM6544C1ZJ</v>
      </c>
      <c r="P1764" s="2">
        <v>9563721015</v>
      </c>
      <c r="Q1764" s="2" t="str">
        <v>Feb'26</v>
      </c>
      <c r="R1764" s="2">
        <v>2026</v>
      </c>
      <c r="S1764" s="1">
        <v>0</v>
      </c>
      <c r="T1764" s="2" t="str">
        <v/>
      </c>
      <c r="U1764" s="1">
        <v>0</v>
      </c>
      <c r="V1764" s="1">
        <v>0</v>
      </c>
      <c r="W1764" s="1">
        <v>0</v>
      </c>
      <c r="X1764" s="1">
        <v>0</v>
      </c>
      <c r="Y1764" s="1">
        <v>0</v>
      </c>
      <c r="Z1764" s="1">
        <v>0</v>
      </c>
      <c r="AA1764" s="1">
        <v>0</v>
      </c>
      <c r="AB1764" s="1">
        <v>0</v>
      </c>
      <c r="AC1764" s="1">
        <v>0</v>
      </c>
      <c r="AD1764" s="1">
        <v>0</v>
      </c>
      <c r="AE1764" s="1">
        <v>0</v>
      </c>
      <c r="AF1764" s="1">
        <v>0</v>
      </c>
      <c r="AG1764" s="1">
        <v>0</v>
      </c>
      <c r="AH1764" s="1">
        <v>0</v>
      </c>
      <c r="AI1764" s="1">
        <v>0</v>
      </c>
      <c r="AJ1764" s="1">
        <v>0</v>
      </c>
      <c r="AK1764" s="1">
        <v>0</v>
      </c>
      <c r="AL1764" s="1">
        <v>0</v>
      </c>
      <c r="AM1764" s="1">
        <v>0</v>
      </c>
      <c r="AN1764" s="1">
        <v>0</v>
      </c>
      <c r="AO1764" s="1">
        <v>0</v>
      </c>
      <c r="AP1764" s="1">
        <v>0</v>
      </c>
      <c r="AQ1764" s="14">
        <v>0</v>
      </c>
      <c r="AR1764" s="14">
        <v>0</v>
      </c>
      <c r="AS1764" s="14">
        <v>0</v>
      </c>
      <c r="AT1764" s="14">
        <v>0</v>
      </c>
      <c r="AU1764" s="14">
        <v>0</v>
      </c>
      <c r="AV1764" s="14">
        <v>5.5</v>
      </c>
      <c r="AW1764" s="16" t="str">
        <v/>
      </c>
      <c r="AX1764" s="10">
        <f t="shared" si="211"/>
        <v>5.5</v>
      </c>
      <c r="AY1764" s="10">
        <f t="shared" si="212"/>
        <v>0</v>
      </c>
      <c r="AZ1764" s="2" t="s">
        <v>119</v>
      </c>
      <c r="BA1764" s="10">
        <f t="shared" si="213"/>
        <v>0</v>
      </c>
      <c r="BB1764" s="36" t="s">
        <v>118</v>
      </c>
      <c r="BH1764" s="9">
        <f t="shared" si="214"/>
        <v>5.5</v>
      </c>
      <c r="BI1764" s="39" t="str">
        <f>IF(AZ1764="Yes","",IF(BH1764&gt;=1250,"E",IF(BH1764&gt;=750,"D",
IF(BH1764&gt;=500,"C",
IF(BH1764&gt;=300,"B",
IF(BH1764&gt;=200,"A",
""))))))</f>
        <v/>
      </c>
      <c r="BK1764" s="75"/>
    </row>
    <row r="1765" spans="1:63">
      <c r="A1765" s="2">
        <v>1762</v>
      </c>
      <c r="B1765" s="2">
        <v>0</v>
      </c>
      <c r="C1765" s="1">
        <v>0</v>
      </c>
      <c r="D1765" s="37" t="str">
        <v>001fw00000IN0GJAA1</v>
      </c>
      <c r="E1765" s="37" t="str">
        <v>MAITI ENTERPRISE</v>
      </c>
      <c r="F1765" s="37" t="str">
        <v>WEST BENGAL</v>
      </c>
      <c r="G1765" s="37" t="str">
        <v>MEDINIPUR EAST</v>
      </c>
      <c r="H1765" s="37">
        <v>0</v>
      </c>
      <c r="I1765" s="37" t="str">
        <v>NERIUM MULTICOM LLP</v>
      </c>
      <c r="J1765" s="37" t="str">
        <v>Ragon Poddar</v>
      </c>
      <c r="K1765" s="37">
        <v>0</v>
      </c>
      <c r="L1765" s="37" t="str">
        <v>001J100000RytAcIAJ</v>
      </c>
      <c r="M1765" s="37" t="str">
        <v>East</v>
      </c>
      <c r="N1765" s="2">
        <v>721434</v>
      </c>
      <c r="O1765" s="2" t="str">
        <v>19AIIPM6268J1ZM</v>
      </c>
      <c r="P1765" s="2">
        <v>9732727290</v>
      </c>
      <c r="Q1765" s="2" t="str">
        <v>Feb'26</v>
      </c>
      <c r="R1765" s="2">
        <v>2026</v>
      </c>
      <c r="S1765" s="1">
        <v>0</v>
      </c>
      <c r="T1765" s="2" t="str">
        <v/>
      </c>
      <c r="U1765" s="1">
        <v>0</v>
      </c>
      <c r="V1765" s="1">
        <v>0</v>
      </c>
      <c r="W1765" s="1">
        <v>0</v>
      </c>
      <c r="X1765" s="1">
        <v>0</v>
      </c>
      <c r="Y1765" s="1">
        <v>0</v>
      </c>
      <c r="Z1765" s="1">
        <v>0</v>
      </c>
      <c r="AA1765" s="1">
        <v>0</v>
      </c>
      <c r="AB1765" s="1">
        <v>0</v>
      </c>
      <c r="AC1765" s="1">
        <v>0</v>
      </c>
      <c r="AD1765" s="1">
        <v>0</v>
      </c>
      <c r="AE1765" s="1">
        <v>0</v>
      </c>
      <c r="AF1765" s="1">
        <v>0</v>
      </c>
      <c r="AG1765" s="1">
        <v>0</v>
      </c>
      <c r="AH1765" s="1">
        <v>0</v>
      </c>
      <c r="AI1765" s="1">
        <v>0</v>
      </c>
      <c r="AJ1765" s="1">
        <v>0</v>
      </c>
      <c r="AK1765" s="1">
        <v>0</v>
      </c>
      <c r="AL1765" s="1">
        <v>0</v>
      </c>
      <c r="AM1765" s="1">
        <v>0</v>
      </c>
      <c r="AN1765" s="1">
        <v>0</v>
      </c>
      <c r="AO1765" s="1">
        <v>0</v>
      </c>
      <c r="AP1765" s="1">
        <v>0</v>
      </c>
      <c r="AQ1765" s="14">
        <v>0</v>
      </c>
      <c r="AR1765" s="14">
        <v>0</v>
      </c>
      <c r="AS1765" s="14">
        <v>0</v>
      </c>
      <c r="AT1765" s="14">
        <v>0</v>
      </c>
      <c r="AU1765" s="14">
        <v>0</v>
      </c>
      <c r="AV1765" s="14">
        <v>12.08</v>
      </c>
      <c r="AW1765" s="16" t="str">
        <v/>
      </c>
      <c r="AX1765" s="10">
        <f t="shared" si="211"/>
        <v>12.08</v>
      </c>
      <c r="AY1765" s="10">
        <f t="shared" si="212"/>
        <v>0</v>
      </c>
      <c r="AZ1765" s="2" t="s">
        <v>119</v>
      </c>
      <c r="BA1765" s="10">
        <f t="shared" si="213"/>
        <v>0</v>
      </c>
      <c r="BB1765" s="36" t="s">
        <v>118</v>
      </c>
      <c r="BH1765" s="9">
        <f t="shared" si="214"/>
        <v>12.08</v>
      </c>
      <c r="BI1765" s="39" t="str">
        <f>IF(AZ1765="Yes","",IF(BH1765&gt;=1250,"E",IF(BH1765&gt;=750,"D",
IF(BH1765&gt;=500,"C",
IF(BH1765&gt;=300,"B",
IF(BH1765&gt;=200,"A",
""))))))</f>
        <v/>
      </c>
      <c r="BK1765" s="75"/>
    </row>
    <row r="1766" spans="1:63">
      <c r="A1766" s="2">
        <v>1763</v>
      </c>
      <c r="B1766" s="2">
        <v>0</v>
      </c>
      <c r="C1766" s="1">
        <v>0</v>
      </c>
      <c r="D1766" s="37" t="str">
        <v>001J100000VnVo2IAF</v>
      </c>
      <c r="E1766" s="37" t="str">
        <v>BHOLANATH BUILDERS</v>
      </c>
      <c r="F1766" s="37" t="str">
        <v>WEST BENGAL</v>
      </c>
      <c r="G1766" s="37" t="str">
        <v>24 PARAGANAS NORTH</v>
      </c>
      <c r="H1766" s="37">
        <v>0</v>
      </c>
      <c r="I1766" s="37" t="str">
        <v>NERIUM MULTICOM LLP</v>
      </c>
      <c r="J1766" s="37" t="str">
        <v>Ragon Poddar</v>
      </c>
      <c r="K1766" s="37">
        <v>0</v>
      </c>
      <c r="L1766" s="37" t="str">
        <v>001J100000RytAcIAJ</v>
      </c>
      <c r="M1766" s="37" t="str">
        <v>East</v>
      </c>
      <c r="N1766" s="2">
        <v>700113</v>
      </c>
      <c r="O1766" s="2" t="str">
        <v>19ALHPS3604C1Z8</v>
      </c>
      <c r="P1766" s="2">
        <v>8910286613</v>
      </c>
      <c r="Q1766" s="2" t="str">
        <v>Feb'26</v>
      </c>
      <c r="R1766" s="2">
        <v>2026</v>
      </c>
      <c r="S1766" s="1">
        <v>0</v>
      </c>
      <c r="T1766" s="2">
        <v>25</v>
      </c>
      <c r="U1766" s="1">
        <v>0.15866666666666668</v>
      </c>
      <c r="V1766" s="1">
        <v>0</v>
      </c>
      <c r="W1766" s="1">
        <v>0</v>
      </c>
      <c r="X1766" s="1">
        <v>0</v>
      </c>
      <c r="Y1766" s="1">
        <v>0</v>
      </c>
      <c r="Z1766" s="1">
        <v>0</v>
      </c>
      <c r="AA1766" s="1">
        <v>0</v>
      </c>
      <c r="AB1766" s="1">
        <v>0</v>
      </c>
      <c r="AC1766" s="1">
        <v>0</v>
      </c>
      <c r="AD1766" s="1">
        <v>0</v>
      </c>
      <c r="AE1766" s="1">
        <v>0</v>
      </c>
      <c r="AF1766" s="1">
        <v>0</v>
      </c>
      <c r="AG1766" s="1">
        <v>0</v>
      </c>
      <c r="AH1766" s="1">
        <v>0</v>
      </c>
      <c r="AI1766" s="1">
        <v>0</v>
      </c>
      <c r="AJ1766" s="1">
        <v>0</v>
      </c>
      <c r="AK1766" s="1">
        <v>0</v>
      </c>
      <c r="AL1766" s="1">
        <v>0</v>
      </c>
      <c r="AM1766" s="1">
        <v>0</v>
      </c>
      <c r="AN1766" s="1">
        <v>0</v>
      </c>
      <c r="AO1766" s="1">
        <v>0</v>
      </c>
      <c r="AP1766" s="1">
        <v>0</v>
      </c>
      <c r="AQ1766" s="14">
        <v>0</v>
      </c>
      <c r="AR1766" s="14">
        <v>0</v>
      </c>
      <c r="AS1766" s="14">
        <v>0</v>
      </c>
      <c r="AT1766" s="14">
        <v>0</v>
      </c>
      <c r="AU1766" s="14">
        <v>0</v>
      </c>
      <c r="AV1766" s="14">
        <v>11.9</v>
      </c>
      <c r="AW1766" s="16" t="str">
        <v/>
      </c>
      <c r="AX1766" s="10">
        <f t="shared" si="211"/>
        <v>11.9</v>
      </c>
      <c r="AY1766" s="10">
        <f t="shared" si="212"/>
        <v>0</v>
      </c>
      <c r="AZ1766" s="2" t="s">
        <v>119</v>
      </c>
      <c r="BA1766" s="10">
        <f t="shared" si="213"/>
        <v>0</v>
      </c>
      <c r="BB1766" s="36" t="s">
        <v>118</v>
      </c>
      <c r="BH1766" s="9">
        <f t="shared" si="214"/>
        <v>11.9</v>
      </c>
      <c r="BI1766" s="39" t="str">
        <f>IF(AZ1766="Yes","",IF(BH1766&gt;=1250,"E",IF(BH1766&gt;=750,"D",
IF(BH1766&gt;=500,"C",
IF(BH1766&gt;=300,"B",
IF(BH1766&gt;=200,"A",
""))))))</f>
        <v/>
      </c>
      <c r="BK1766" s="75"/>
    </row>
    <row r="1767" spans="1:63">
      <c r="A1767" s="2">
        <v>1764</v>
      </c>
      <c r="B1767" s="2">
        <v>0</v>
      </c>
      <c r="C1767" s="1">
        <v>0</v>
      </c>
      <c r="D1767" s="37" t="str">
        <v>001J100000VlcQXIAZ</v>
      </c>
      <c r="E1767" s="37" t="str">
        <v>BIHAR TRADERS</v>
      </c>
      <c r="F1767" s="37" t="str">
        <v>BIHAR</v>
      </c>
      <c r="G1767" s="37" t="str">
        <v>SIWAN</v>
      </c>
      <c r="H1767" s="37">
        <v>0</v>
      </c>
      <c r="I1767" s="37" t="str">
        <v>SUBH NEXTGEN PRIVATE LIMITED</v>
      </c>
      <c r="J1767" s="37" t="str">
        <v>Punit Kumar</v>
      </c>
      <c r="K1767" s="37">
        <v>0</v>
      </c>
      <c r="L1767" s="37" t="str">
        <v>001J100000VmM42IAF</v>
      </c>
      <c r="M1767" s="37" t="str">
        <v>East</v>
      </c>
      <c r="N1767" s="2">
        <v>841226</v>
      </c>
      <c r="O1767" s="2" t="str">
        <v>10BDHPK2979M1Z9</v>
      </c>
      <c r="P1767" s="2">
        <v>8825105454</v>
      </c>
      <c r="Q1767" s="2" t="str">
        <v>Feb'26</v>
      </c>
      <c r="R1767" s="2">
        <v>2026</v>
      </c>
      <c r="S1767" s="1">
        <v>0</v>
      </c>
      <c r="T1767" s="2">
        <v>20</v>
      </c>
      <c r="U1767" s="1">
        <v>0.1</v>
      </c>
      <c r="V1767" s="1">
        <v>0</v>
      </c>
      <c r="W1767" s="1">
        <v>0</v>
      </c>
      <c r="X1767" s="1">
        <v>0</v>
      </c>
      <c r="Y1767" s="1">
        <v>0</v>
      </c>
      <c r="Z1767" s="1">
        <v>0</v>
      </c>
      <c r="AA1767" s="1">
        <v>0</v>
      </c>
      <c r="AB1767" s="1">
        <v>0</v>
      </c>
      <c r="AC1767" s="1">
        <v>0</v>
      </c>
      <c r="AD1767" s="1">
        <v>0</v>
      </c>
      <c r="AE1767" s="1">
        <v>0</v>
      </c>
      <c r="AF1767" s="1">
        <v>0</v>
      </c>
      <c r="AG1767" s="1">
        <v>0</v>
      </c>
      <c r="AH1767" s="1">
        <v>0</v>
      </c>
      <c r="AI1767" s="1">
        <v>0</v>
      </c>
      <c r="AJ1767" s="1">
        <v>0</v>
      </c>
      <c r="AK1767" s="1">
        <v>0</v>
      </c>
      <c r="AL1767" s="1">
        <v>0</v>
      </c>
      <c r="AM1767" s="1">
        <v>0</v>
      </c>
      <c r="AN1767" s="1">
        <v>0</v>
      </c>
      <c r="AO1767" s="1">
        <v>0</v>
      </c>
      <c r="AP1767" s="1">
        <v>0</v>
      </c>
      <c r="AQ1767" s="14">
        <v>0</v>
      </c>
      <c r="AR1767" s="14">
        <v>0</v>
      </c>
      <c r="AS1767" s="14">
        <v>0</v>
      </c>
      <c r="AT1767" s="14">
        <v>0</v>
      </c>
      <c r="AU1767" s="14">
        <v>0</v>
      </c>
      <c r="AV1767" s="14">
        <v>6</v>
      </c>
      <c r="AW1767" s="16">
        <v>8</v>
      </c>
      <c r="AX1767" s="10">
        <f t="shared" si="211"/>
        <v>14</v>
      </c>
      <c r="AY1767" s="10">
        <f t="shared" si="212"/>
        <v>0</v>
      </c>
      <c r="AZ1767" s="2" t="s">
        <v>119</v>
      </c>
      <c r="BA1767" s="10">
        <f t="shared" si="213"/>
        <v>0</v>
      </c>
      <c r="BB1767" s="36" t="s">
        <v>118</v>
      </c>
      <c r="BH1767" s="9">
        <f t="shared" si="214"/>
        <v>14</v>
      </c>
      <c r="BI1767" s="39" t="str">
        <f>IF(AZ1767="Yes","",IF(BH1767&gt;=1250,"E",IF(BH1767&gt;=750,"D",
IF(BH1767&gt;=500,"C",
IF(BH1767&gt;=300,"B",
IF(BH1767&gt;=200,"A",
""))))))</f>
        <v/>
      </c>
      <c r="BK1767" s="75"/>
    </row>
    <row r="1768" spans="1:63">
      <c r="A1768" s="2">
        <v>1765</v>
      </c>
      <c r="B1768" s="2">
        <v>0</v>
      </c>
      <c r="C1768" s="1">
        <v>0</v>
      </c>
      <c r="D1768" s="37" t="str">
        <v>001fw00000Iwx0XAAR</v>
      </c>
      <c r="E1768" s="37" t="str">
        <v>PRAKASH TRADERS</v>
      </c>
      <c r="F1768" s="37" t="str">
        <v>BIHAR</v>
      </c>
      <c r="G1768" s="37" t="str">
        <v>SIWAN</v>
      </c>
      <c r="H1768" s="37">
        <v>0</v>
      </c>
      <c r="I1768" s="37" t="str">
        <v>SUBH NEXTGEN PRIVATE LIMITED</v>
      </c>
      <c r="J1768" s="37" t="str">
        <v>Punit Kumar</v>
      </c>
      <c r="K1768" s="37">
        <v>0</v>
      </c>
      <c r="L1768" s="37" t="str">
        <v>001J100000VmM42IAF</v>
      </c>
      <c r="M1768" s="37" t="str">
        <v>East</v>
      </c>
      <c r="N1768" s="2">
        <v>841232</v>
      </c>
      <c r="O1768" s="2" t="str">
        <v>10ACGPY8950R1ZQ</v>
      </c>
      <c r="P1768" s="2">
        <v>9955602613</v>
      </c>
      <c r="Q1768" s="2" t="str">
        <v>Feb'26</v>
      </c>
      <c r="R1768" s="2">
        <v>2026</v>
      </c>
      <c r="S1768" s="1">
        <v>0</v>
      </c>
      <c r="T1768" s="2" t="str">
        <v/>
      </c>
      <c r="U1768" s="1">
        <v>0</v>
      </c>
      <c r="V1768" s="1">
        <v>0</v>
      </c>
      <c r="W1768" s="1">
        <v>0</v>
      </c>
      <c r="X1768" s="1">
        <v>0</v>
      </c>
      <c r="Y1768" s="1">
        <v>0</v>
      </c>
      <c r="Z1768" s="1">
        <v>0</v>
      </c>
      <c r="AA1768" s="1">
        <v>0</v>
      </c>
      <c r="AB1768" s="1">
        <v>0</v>
      </c>
      <c r="AC1768" s="1">
        <v>0</v>
      </c>
      <c r="AD1768" s="1">
        <v>0</v>
      </c>
      <c r="AE1768" s="1">
        <v>0</v>
      </c>
      <c r="AF1768" s="1">
        <v>0</v>
      </c>
      <c r="AG1768" s="1">
        <v>0</v>
      </c>
      <c r="AH1768" s="1">
        <v>0</v>
      </c>
      <c r="AI1768" s="1">
        <v>0</v>
      </c>
      <c r="AJ1768" s="1">
        <v>0</v>
      </c>
      <c r="AK1768" s="1">
        <v>0</v>
      </c>
      <c r="AL1768" s="1">
        <v>0</v>
      </c>
      <c r="AM1768" s="1">
        <v>0</v>
      </c>
      <c r="AN1768" s="1">
        <v>0</v>
      </c>
      <c r="AO1768" s="1">
        <v>0</v>
      </c>
      <c r="AP1768" s="1">
        <v>0</v>
      </c>
      <c r="AQ1768" s="14">
        <v>0</v>
      </c>
      <c r="AR1768" s="14">
        <v>0</v>
      </c>
      <c r="AS1768" s="14">
        <v>0</v>
      </c>
      <c r="AT1768" s="14">
        <v>0</v>
      </c>
      <c r="AU1768" s="14">
        <v>0</v>
      </c>
      <c r="AV1768" s="14">
        <v>6</v>
      </c>
      <c r="AW1768" s="16" t="str">
        <v/>
      </c>
      <c r="AX1768" s="10">
        <f t="shared" si="211"/>
        <v>6</v>
      </c>
      <c r="AY1768" s="10">
        <f t="shared" si="212"/>
        <v>0</v>
      </c>
      <c r="AZ1768" s="2" t="s">
        <v>119</v>
      </c>
      <c r="BA1768" s="10">
        <f t="shared" si="213"/>
        <v>0</v>
      </c>
      <c r="BB1768" s="36" t="s">
        <v>118</v>
      </c>
      <c r="BH1768" s="9">
        <f t="shared" si="214"/>
        <v>6</v>
      </c>
      <c r="BI1768" s="39" t="str">
        <f>IF(AZ1768="Yes","",IF(BH1768&gt;=1250,"E",IF(BH1768&gt;=750,"D",
IF(BH1768&gt;=500,"C",
IF(BH1768&gt;=300,"B",
IF(BH1768&gt;=200,"A",
""))))))</f>
        <v/>
      </c>
      <c r="BK1768" s="75"/>
    </row>
    <row r="1769" spans="1:63">
      <c r="A1769" s="2">
        <v>1766</v>
      </c>
      <c r="B1769" s="2">
        <v>0</v>
      </c>
      <c r="C1769" s="1">
        <v>0</v>
      </c>
      <c r="D1769" s="37" t="str">
        <v>001fw00000Gb5PKAAZ</v>
      </c>
      <c r="E1769" s="37" t="str">
        <v>Lead - 7903576323</v>
      </c>
      <c r="F1769" s="37" t="str">
        <v>BIHAR</v>
      </c>
      <c r="G1769" s="37" t="str">
        <v>SIWAN</v>
      </c>
      <c r="H1769" s="37">
        <v>0</v>
      </c>
      <c r="I1769" s="37" t="str">
        <v>SUBH NEXTGEN PRIVATE LIMITED</v>
      </c>
      <c r="J1769" s="37" t="str">
        <v>Punit Kumar</v>
      </c>
      <c r="K1769" s="37">
        <v>0</v>
      </c>
      <c r="L1769" s="37" t="str">
        <v>001J100000VmM42IAF</v>
      </c>
      <c r="M1769" s="37" t="str">
        <v>East</v>
      </c>
      <c r="N1769" s="2">
        <v>841227</v>
      </c>
      <c r="O1769" s="2" t="str">
        <v>10GHLPS0098J1Z0</v>
      </c>
      <c r="P1769" s="2">
        <v>7903576323</v>
      </c>
      <c r="Q1769" s="2" t="str">
        <v>Feb'26</v>
      </c>
      <c r="R1769" s="2">
        <v>2026</v>
      </c>
      <c r="S1769" s="1">
        <v>0</v>
      </c>
      <c r="T1769" s="2">
        <v>841226</v>
      </c>
      <c r="U1769" s="1">
        <v>9.9378763851806767E-6</v>
      </c>
      <c r="V1769" s="1">
        <v>0</v>
      </c>
      <c r="W1769" s="1">
        <v>0</v>
      </c>
      <c r="X1769" s="1">
        <v>0</v>
      </c>
      <c r="Y1769" s="1">
        <v>0</v>
      </c>
      <c r="Z1769" s="1">
        <v>0</v>
      </c>
      <c r="AA1769" s="1">
        <v>0</v>
      </c>
      <c r="AB1769" s="1">
        <v>0</v>
      </c>
      <c r="AC1769" s="1">
        <v>0</v>
      </c>
      <c r="AD1769" s="1">
        <v>0</v>
      </c>
      <c r="AE1769" s="1">
        <v>0</v>
      </c>
      <c r="AF1769" s="1">
        <v>0</v>
      </c>
      <c r="AG1769" s="1">
        <v>0</v>
      </c>
      <c r="AH1769" s="1">
        <v>0</v>
      </c>
      <c r="AI1769" s="1">
        <v>0</v>
      </c>
      <c r="AJ1769" s="1">
        <v>0</v>
      </c>
      <c r="AK1769" s="1">
        <v>0</v>
      </c>
      <c r="AL1769" s="1">
        <v>0</v>
      </c>
      <c r="AM1769" s="1">
        <v>0</v>
      </c>
      <c r="AN1769" s="1">
        <v>0</v>
      </c>
      <c r="AO1769" s="1">
        <v>0</v>
      </c>
      <c r="AP1769" s="1">
        <v>0</v>
      </c>
      <c r="AQ1769" s="14">
        <v>0</v>
      </c>
      <c r="AR1769" s="14">
        <v>0</v>
      </c>
      <c r="AS1769" s="14">
        <v>0</v>
      </c>
      <c r="AT1769" s="14">
        <v>0</v>
      </c>
      <c r="AU1769" s="14">
        <v>0</v>
      </c>
      <c r="AV1769" s="14">
        <v>25.08</v>
      </c>
      <c r="AW1769" s="16" t="str">
        <v/>
      </c>
      <c r="AX1769" s="10">
        <f t="shared" si="211"/>
        <v>25.08</v>
      </c>
      <c r="AY1769" s="10">
        <f t="shared" si="212"/>
        <v>0</v>
      </c>
      <c r="AZ1769" s="2" t="s">
        <v>119</v>
      </c>
      <c r="BA1769" s="10">
        <f t="shared" si="213"/>
        <v>0</v>
      </c>
      <c r="BB1769" s="36" t="s">
        <v>118</v>
      </c>
      <c r="BH1769" s="9">
        <f t="shared" si="214"/>
        <v>25.08</v>
      </c>
      <c r="BI1769" s="39" t="str">
        <f>IF(AZ1769="Yes","",IF(BH1769&gt;=1250,"E",IF(BH1769&gt;=750,"D",
IF(BH1769&gt;=500,"C",
IF(BH1769&gt;=300,"B",
IF(BH1769&gt;=200,"A",
""))))))</f>
        <v/>
      </c>
      <c r="BK1769" s="75"/>
    </row>
    <row r="1770" spans="1:63">
      <c r="A1770" s="2">
        <v>1767</v>
      </c>
      <c r="B1770" s="2">
        <v>0</v>
      </c>
      <c r="C1770" s="1">
        <v>0</v>
      </c>
      <c r="D1770" s="37" t="str">
        <v>001fw000008x36zAAA</v>
      </c>
      <c r="E1770" s="37" t="str">
        <v>JAI MATA DI IRON STORE</v>
      </c>
      <c r="F1770" s="37" t="str">
        <v>WEST BENGAL</v>
      </c>
      <c r="G1770" s="37" t="str">
        <v>24 PARAGANAS SOUTH</v>
      </c>
      <c r="H1770" s="37">
        <v>0</v>
      </c>
      <c r="I1770" s="37" t="str">
        <v>KEDIA PIPES PRIVATE LMITED</v>
      </c>
      <c r="J1770" s="37" t="str">
        <v>Ragon Poddar</v>
      </c>
      <c r="K1770" s="37">
        <v>0</v>
      </c>
      <c r="L1770" s="37" t="str">
        <v>001J100000S140JIAR</v>
      </c>
      <c r="M1770" s="37" t="str">
        <v>East</v>
      </c>
      <c r="N1770" s="2">
        <v>700103</v>
      </c>
      <c r="O1770" s="2" t="str">
        <v>19AOEPJ4328N1ZK</v>
      </c>
      <c r="P1770" s="2">
        <v>9123054189</v>
      </c>
      <c r="Q1770" s="2" t="str">
        <v>Feb'26</v>
      </c>
      <c r="R1770" s="2">
        <v>2026</v>
      </c>
      <c r="S1770" s="1">
        <v>0</v>
      </c>
      <c r="T1770" s="2">
        <v>0</v>
      </c>
      <c r="U1770" s="1">
        <v>0</v>
      </c>
      <c r="V1770" s="1">
        <v>0</v>
      </c>
      <c r="W1770" s="1">
        <v>0</v>
      </c>
      <c r="X1770" s="1">
        <v>0</v>
      </c>
      <c r="Y1770" s="1">
        <v>0</v>
      </c>
      <c r="Z1770" s="1">
        <v>0</v>
      </c>
      <c r="AA1770" s="1">
        <v>0</v>
      </c>
      <c r="AB1770" s="1">
        <v>0</v>
      </c>
      <c r="AC1770" s="1">
        <v>0</v>
      </c>
      <c r="AD1770" s="1">
        <v>0</v>
      </c>
      <c r="AE1770" s="1">
        <v>0</v>
      </c>
      <c r="AF1770" s="1">
        <v>0</v>
      </c>
      <c r="AG1770" s="1">
        <v>0</v>
      </c>
      <c r="AH1770" s="1">
        <v>0</v>
      </c>
      <c r="AI1770" s="1">
        <v>0</v>
      </c>
      <c r="AJ1770" s="1">
        <v>0</v>
      </c>
      <c r="AK1770" s="1">
        <v>0</v>
      </c>
      <c r="AL1770" s="1">
        <v>0</v>
      </c>
      <c r="AM1770" s="1">
        <v>0</v>
      </c>
      <c r="AN1770" s="1">
        <v>0</v>
      </c>
      <c r="AO1770" s="1">
        <v>0</v>
      </c>
      <c r="AP1770" s="1">
        <v>0</v>
      </c>
      <c r="AQ1770" s="14">
        <v>0</v>
      </c>
      <c r="AR1770" s="14">
        <v>0</v>
      </c>
      <c r="AS1770" s="14">
        <v>0</v>
      </c>
      <c r="AT1770" s="14">
        <v>0</v>
      </c>
      <c r="AU1770" s="14">
        <v>0</v>
      </c>
      <c r="AV1770" s="14">
        <v>7.35</v>
      </c>
      <c r="AW1770" s="16" t="str">
        <v/>
      </c>
      <c r="AX1770" s="10">
        <f t="shared" si="211"/>
        <v>7.35</v>
      </c>
      <c r="AY1770" s="10">
        <f t="shared" si="212"/>
        <v>0</v>
      </c>
      <c r="AZ1770" s="2" t="s">
        <v>119</v>
      </c>
      <c r="BA1770" s="10">
        <f t="shared" si="213"/>
        <v>0</v>
      </c>
      <c r="BB1770" s="36" t="s">
        <v>118</v>
      </c>
      <c r="BH1770" s="9">
        <f t="shared" si="214"/>
        <v>7.35</v>
      </c>
      <c r="BI1770" s="39" t="str">
        <f>IF(AZ1770="Yes","",IF(BH1770&gt;=1250,"E",IF(BH1770&gt;=750,"D",
IF(BH1770&gt;=500,"C",
IF(BH1770&gt;=300,"B",
IF(BH1770&gt;=200,"A",
""))))))</f>
        <v/>
      </c>
      <c r="BK1770" s="75"/>
    </row>
    <row r="1771" spans="1:63">
      <c r="A1771" s="2">
        <v>1768</v>
      </c>
      <c r="B1771" s="2">
        <v>0</v>
      </c>
      <c r="C1771" s="1">
        <v>0</v>
      </c>
      <c r="D1771" s="37" t="str">
        <v>001fw00000Gz3pNAAR</v>
      </c>
      <c r="E1771" s="37" t="str">
        <v>MAHAMAYA ENTERPRISE</v>
      </c>
      <c r="F1771" s="37" t="str">
        <v>WEST BENGAL</v>
      </c>
      <c r="G1771" s="37" t="str">
        <v>MALDAH</v>
      </c>
      <c r="H1771" s="37">
        <v>0</v>
      </c>
      <c r="I1771" s="37" t="str">
        <v>MAHESHWARI TRADERS</v>
      </c>
      <c r="J1771" s="37" t="str">
        <v>Partha Mondal</v>
      </c>
      <c r="K1771" s="37">
        <v>0</v>
      </c>
      <c r="L1771" s="37" t="str">
        <v>001J100000Vo7AiIAJ</v>
      </c>
      <c r="M1771" s="37" t="str">
        <v>East</v>
      </c>
      <c r="N1771" s="2">
        <v>732122</v>
      </c>
      <c r="O1771" s="2" t="str">
        <v>19AGWPM2796B1ZT</v>
      </c>
      <c r="P1771" s="2">
        <v>9800228317</v>
      </c>
      <c r="Q1771" s="2" t="str">
        <v>Feb'26</v>
      </c>
      <c r="R1771" s="2">
        <v>2026</v>
      </c>
      <c r="S1771" s="1">
        <v>0</v>
      </c>
      <c r="T1771" s="2">
        <v>10</v>
      </c>
      <c r="U1771" s="1">
        <v>0.1</v>
      </c>
      <c r="V1771" s="1">
        <v>0</v>
      </c>
      <c r="W1771" s="1">
        <v>0</v>
      </c>
      <c r="X1771" s="1">
        <v>0</v>
      </c>
      <c r="Y1771" s="1">
        <v>0</v>
      </c>
      <c r="Z1771" s="1">
        <v>0</v>
      </c>
      <c r="AA1771" s="1">
        <v>0</v>
      </c>
      <c r="AB1771" s="1">
        <v>0</v>
      </c>
      <c r="AC1771" s="1">
        <v>0</v>
      </c>
      <c r="AD1771" s="1">
        <v>0</v>
      </c>
      <c r="AE1771" s="1">
        <v>0</v>
      </c>
      <c r="AF1771" s="1">
        <v>0</v>
      </c>
      <c r="AG1771" s="1">
        <v>0</v>
      </c>
      <c r="AH1771" s="1">
        <v>0</v>
      </c>
      <c r="AI1771" s="1">
        <v>0</v>
      </c>
      <c r="AJ1771" s="1">
        <v>0</v>
      </c>
      <c r="AK1771" s="1">
        <v>0</v>
      </c>
      <c r="AL1771" s="1">
        <v>0</v>
      </c>
      <c r="AM1771" s="1">
        <v>0</v>
      </c>
      <c r="AN1771" s="1">
        <v>0</v>
      </c>
      <c r="AO1771" s="1">
        <v>0</v>
      </c>
      <c r="AP1771" s="1">
        <v>0</v>
      </c>
      <c r="AQ1771" s="14">
        <v>0</v>
      </c>
      <c r="AR1771" s="14">
        <v>0</v>
      </c>
      <c r="AS1771" s="14">
        <v>0</v>
      </c>
      <c r="AT1771" s="14">
        <v>0</v>
      </c>
      <c r="AU1771" s="14">
        <v>0</v>
      </c>
      <c r="AV1771" s="14">
        <v>3</v>
      </c>
      <c r="AW1771" s="16" t="str">
        <v/>
      </c>
      <c r="AX1771" s="10">
        <f t="shared" si="211"/>
        <v>3</v>
      </c>
      <c r="AY1771" s="10">
        <f t="shared" si="212"/>
        <v>0</v>
      </c>
      <c r="AZ1771" s="2" t="s">
        <v>119</v>
      </c>
      <c r="BA1771" s="10">
        <f t="shared" si="213"/>
        <v>0</v>
      </c>
      <c r="BB1771" s="36" t="s">
        <v>118</v>
      </c>
      <c r="BH1771" s="9">
        <f t="shared" si="214"/>
        <v>3</v>
      </c>
      <c r="BI1771" s="39" t="str">
        <f>IF(AZ1771="Yes","",IF(BH1771&gt;=1250,"E",IF(BH1771&gt;=750,"D",
IF(BH1771&gt;=500,"C",
IF(BH1771&gt;=300,"B",
IF(BH1771&gt;=200,"A",
""))))))</f>
        <v/>
      </c>
      <c r="BK1771" s="75"/>
    </row>
    <row r="1772" spans="1:63">
      <c r="A1772" s="2">
        <v>1769</v>
      </c>
      <c r="B1772" s="2">
        <v>0</v>
      </c>
      <c r="C1772" s="1">
        <v>0</v>
      </c>
      <c r="D1772" s="37" t="str">
        <v>001fw00000LDccsAAD</v>
      </c>
      <c r="E1772" s="37" t="str">
        <v>MANISH TRADERS</v>
      </c>
      <c r="F1772" s="37" t="str">
        <v>BIHAR</v>
      </c>
      <c r="G1772" s="37" t="str">
        <v>SITAMARHI</v>
      </c>
      <c r="H1772" s="37">
        <v>0</v>
      </c>
      <c r="I1772" s="37" t="str">
        <v>KHARAKIA METALS PRIVATE LIMITED</v>
      </c>
      <c r="J1772" s="37" t="str">
        <v>Punit Kumar</v>
      </c>
      <c r="K1772" s="37">
        <v>0</v>
      </c>
      <c r="L1772" s="37" t="str">
        <v>001J100000VnUoRIAV</v>
      </c>
      <c r="M1772" s="37" t="str">
        <v>East</v>
      </c>
      <c r="N1772" s="2">
        <v>843302</v>
      </c>
      <c r="O1772" s="2" t="str">
        <v>10CTZPM1316F2ZS</v>
      </c>
      <c r="P1772" s="2">
        <v>8092038379</v>
      </c>
      <c r="Q1772" s="2" t="str">
        <v>Feb'26</v>
      </c>
      <c r="R1772" s="2">
        <v>2026</v>
      </c>
      <c r="S1772" s="1">
        <v>0</v>
      </c>
      <c r="T1772" s="2" t="str">
        <v/>
      </c>
      <c r="U1772" s="1">
        <v>0</v>
      </c>
      <c r="V1772" s="1">
        <v>0</v>
      </c>
      <c r="W1772" s="1">
        <v>0</v>
      </c>
      <c r="X1772" s="1">
        <v>0</v>
      </c>
      <c r="Y1772" s="1">
        <v>0</v>
      </c>
      <c r="Z1772" s="1">
        <v>0</v>
      </c>
      <c r="AA1772" s="1">
        <v>0</v>
      </c>
      <c r="AB1772" s="1">
        <v>0</v>
      </c>
      <c r="AC1772" s="1">
        <v>0</v>
      </c>
      <c r="AD1772" s="1">
        <v>0</v>
      </c>
      <c r="AE1772" s="1">
        <v>0</v>
      </c>
      <c r="AF1772" s="1">
        <v>0</v>
      </c>
      <c r="AG1772" s="1">
        <v>0</v>
      </c>
      <c r="AH1772" s="1">
        <v>0</v>
      </c>
      <c r="AI1772" s="1">
        <v>0</v>
      </c>
      <c r="AJ1772" s="1">
        <v>0</v>
      </c>
      <c r="AK1772" s="1">
        <v>0</v>
      </c>
      <c r="AL1772" s="1">
        <v>0</v>
      </c>
      <c r="AM1772" s="1">
        <v>0</v>
      </c>
      <c r="AN1772" s="1">
        <v>0</v>
      </c>
      <c r="AO1772" s="1">
        <v>0</v>
      </c>
      <c r="AP1772" s="1">
        <v>0</v>
      </c>
      <c r="AQ1772" s="14">
        <v>0</v>
      </c>
      <c r="AR1772" s="14">
        <v>0</v>
      </c>
      <c r="AS1772" s="14">
        <v>0</v>
      </c>
      <c r="AT1772" s="14">
        <v>0</v>
      </c>
      <c r="AU1772" s="14">
        <v>0</v>
      </c>
      <c r="AV1772" s="14">
        <v>12</v>
      </c>
      <c r="AW1772" s="16" t="str">
        <v/>
      </c>
      <c r="AX1772" s="10">
        <f t="shared" si="211"/>
        <v>12</v>
      </c>
      <c r="AY1772" s="10">
        <f t="shared" si="212"/>
        <v>0</v>
      </c>
      <c r="AZ1772" s="2" t="s">
        <v>119</v>
      </c>
      <c r="BA1772" s="10">
        <f t="shared" si="213"/>
        <v>0</v>
      </c>
      <c r="BB1772" s="36" t="s">
        <v>118</v>
      </c>
      <c r="BH1772" s="9">
        <f t="shared" si="214"/>
        <v>12</v>
      </c>
      <c r="BI1772" s="39" t="str">
        <f>IF(AZ1772="Yes","",IF(BH1772&gt;=1250,"E",IF(BH1772&gt;=750,"D",
IF(BH1772&gt;=500,"C",
IF(BH1772&gt;=300,"B",
IF(BH1772&gt;=200,"A",
""))))))</f>
        <v/>
      </c>
      <c r="BK1772" s="75"/>
    </row>
    <row r="1773" spans="1:63">
      <c r="A1773" s="2">
        <v>1770</v>
      </c>
      <c r="B1773" s="2">
        <v>0</v>
      </c>
      <c r="C1773" s="1">
        <v>0</v>
      </c>
      <c r="D1773" s="37" t="str">
        <v>001fw00000Ky0RTAAZ</v>
      </c>
      <c r="E1773" s="37" t="str">
        <v>SITAYAN TRADERS</v>
      </c>
      <c r="F1773" s="37" t="str">
        <v>BIHAR</v>
      </c>
      <c r="G1773" s="37" t="str">
        <v>SITAMARHI</v>
      </c>
      <c r="H1773" s="37">
        <v>0</v>
      </c>
      <c r="I1773" s="37" t="str">
        <v>KHARAKIA METALS PRIVATE LIMITED</v>
      </c>
      <c r="J1773" s="37" t="str">
        <v>Punit Kumar</v>
      </c>
      <c r="K1773" s="37">
        <v>0</v>
      </c>
      <c r="L1773" s="37" t="str">
        <v>001J100000VnUoRIAV</v>
      </c>
      <c r="M1773" s="37" t="str">
        <v>East</v>
      </c>
      <c r="N1773" s="2">
        <v>843302</v>
      </c>
      <c r="O1773" s="2" t="str">
        <v>10DKZPK9529Q1Z2</v>
      </c>
      <c r="P1773" s="2">
        <v>8507439444</v>
      </c>
      <c r="Q1773" s="2" t="str">
        <v>Feb'26</v>
      </c>
      <c r="R1773" s="2">
        <v>2026</v>
      </c>
      <c r="S1773" s="1">
        <v>0</v>
      </c>
      <c r="T1773" s="2" t="str">
        <v/>
      </c>
      <c r="U1773" s="1">
        <v>0</v>
      </c>
      <c r="V1773" s="1">
        <v>0</v>
      </c>
      <c r="W1773" s="1">
        <v>0</v>
      </c>
      <c r="X1773" s="1">
        <v>0</v>
      </c>
      <c r="Y1773" s="1">
        <v>0</v>
      </c>
      <c r="Z1773" s="1">
        <v>0</v>
      </c>
      <c r="AA1773" s="1">
        <v>0</v>
      </c>
      <c r="AB1773" s="1">
        <v>0</v>
      </c>
      <c r="AC1773" s="1">
        <v>0</v>
      </c>
      <c r="AD1773" s="1">
        <v>0</v>
      </c>
      <c r="AE1773" s="1">
        <v>0</v>
      </c>
      <c r="AF1773" s="1">
        <v>0</v>
      </c>
      <c r="AG1773" s="1">
        <v>0</v>
      </c>
      <c r="AH1773" s="1">
        <v>0</v>
      </c>
      <c r="AI1773" s="1">
        <v>0</v>
      </c>
      <c r="AJ1773" s="1">
        <v>0</v>
      </c>
      <c r="AK1773" s="1">
        <v>0</v>
      </c>
      <c r="AL1773" s="1">
        <v>0</v>
      </c>
      <c r="AM1773" s="1">
        <v>0</v>
      </c>
      <c r="AN1773" s="1">
        <v>0</v>
      </c>
      <c r="AO1773" s="1">
        <v>0</v>
      </c>
      <c r="AP1773" s="1">
        <v>0</v>
      </c>
      <c r="AQ1773" s="14">
        <v>0</v>
      </c>
      <c r="AR1773" s="14">
        <v>0</v>
      </c>
      <c r="AS1773" s="14">
        <v>0</v>
      </c>
      <c r="AT1773" s="14">
        <v>0</v>
      </c>
      <c r="AU1773" s="14">
        <v>0</v>
      </c>
      <c r="AV1773" s="14">
        <v>12</v>
      </c>
      <c r="AW1773" s="16" t="str">
        <v/>
      </c>
      <c r="AX1773" s="10">
        <f t="shared" si="211"/>
        <v>12</v>
      </c>
      <c r="AY1773" s="10">
        <f t="shared" si="212"/>
        <v>0</v>
      </c>
      <c r="AZ1773" s="2" t="s">
        <v>119</v>
      </c>
      <c r="BA1773" s="10">
        <f t="shared" si="213"/>
        <v>0</v>
      </c>
      <c r="BB1773" s="36" t="s">
        <v>118</v>
      </c>
      <c r="BH1773" s="9">
        <f t="shared" si="214"/>
        <v>12</v>
      </c>
      <c r="BI1773" s="39" t="str">
        <f>IF(AZ1773="Yes","",IF(BH1773&gt;=1250,"E",IF(BH1773&gt;=750,"D",
IF(BH1773&gt;=500,"C",
IF(BH1773&gt;=300,"B",
IF(BH1773&gt;=200,"A",
""))))))</f>
        <v/>
      </c>
      <c r="BK1773" s="75"/>
    </row>
    <row r="1774" spans="1:63">
      <c r="A1774" s="2">
        <v>1771</v>
      </c>
      <c r="B1774" s="2">
        <v>0</v>
      </c>
      <c r="C1774" s="1">
        <v>0</v>
      </c>
      <c r="D1774" s="37" t="str">
        <v>001fw00000KuTtSAAV</v>
      </c>
      <c r="E1774" s="37" t="str">
        <v>M. A. TRADERS</v>
      </c>
      <c r="F1774" s="37" t="str">
        <v>BIHAR</v>
      </c>
      <c r="G1774" s="37" t="str">
        <v>DARBHANGA</v>
      </c>
      <c r="H1774" s="37">
        <v>0</v>
      </c>
      <c r="I1774" s="37" t="str">
        <v>KHARAKIA METALS PRIVATE LIMITED</v>
      </c>
      <c r="J1774" s="37" t="str">
        <v>Punit Kumar</v>
      </c>
      <c r="K1774" s="37">
        <v>0</v>
      </c>
      <c r="L1774" s="37" t="str">
        <v>001J100000VnUoRIAV</v>
      </c>
      <c r="M1774" s="37" t="str">
        <v>East</v>
      </c>
      <c r="N1774" s="2">
        <v>846004</v>
      </c>
      <c r="O1774" s="2" t="str">
        <v>10ADYPA0310N1ZW</v>
      </c>
      <c r="P1774" s="2">
        <v>9821556975</v>
      </c>
      <c r="Q1774" s="2" t="str">
        <v>Feb'26</v>
      </c>
      <c r="R1774" s="2">
        <v>2026</v>
      </c>
      <c r="S1774" s="1">
        <v>0</v>
      </c>
      <c r="T1774" s="2" t="str">
        <v/>
      </c>
      <c r="U1774" s="1">
        <v>0</v>
      </c>
      <c r="V1774" s="1">
        <v>0</v>
      </c>
      <c r="W1774" s="1">
        <v>0</v>
      </c>
      <c r="X1774" s="1">
        <v>0</v>
      </c>
      <c r="Y1774" s="1">
        <v>0</v>
      </c>
      <c r="Z1774" s="1">
        <v>0</v>
      </c>
      <c r="AA1774" s="1">
        <v>0</v>
      </c>
      <c r="AB1774" s="1">
        <v>0</v>
      </c>
      <c r="AC1774" s="1">
        <v>0</v>
      </c>
      <c r="AD1774" s="1">
        <v>0</v>
      </c>
      <c r="AE1774" s="1">
        <v>0</v>
      </c>
      <c r="AF1774" s="1">
        <v>0</v>
      </c>
      <c r="AG1774" s="1">
        <v>0</v>
      </c>
      <c r="AH1774" s="1">
        <v>0</v>
      </c>
      <c r="AI1774" s="1">
        <v>0</v>
      </c>
      <c r="AJ1774" s="1">
        <v>0</v>
      </c>
      <c r="AK1774" s="1">
        <v>0</v>
      </c>
      <c r="AL1774" s="1">
        <v>0</v>
      </c>
      <c r="AM1774" s="1">
        <v>0</v>
      </c>
      <c r="AN1774" s="1">
        <v>0</v>
      </c>
      <c r="AO1774" s="1">
        <v>0</v>
      </c>
      <c r="AP1774" s="1">
        <v>0</v>
      </c>
      <c r="AQ1774" s="14">
        <v>0</v>
      </c>
      <c r="AR1774" s="14">
        <v>0</v>
      </c>
      <c r="AS1774" s="14">
        <v>0</v>
      </c>
      <c r="AT1774" s="14">
        <v>0</v>
      </c>
      <c r="AU1774" s="14">
        <v>0</v>
      </c>
      <c r="AV1774" s="14">
        <v>12</v>
      </c>
      <c r="AW1774" s="16">
        <v>25</v>
      </c>
      <c r="AX1774" s="10">
        <f t="shared" si="211"/>
        <v>37</v>
      </c>
      <c r="AY1774" s="10">
        <f t="shared" si="212"/>
        <v>0</v>
      </c>
      <c r="AZ1774" s="2" t="s">
        <v>119</v>
      </c>
      <c r="BA1774" s="10">
        <f t="shared" si="213"/>
        <v>0</v>
      </c>
      <c r="BB1774" s="36" t="s">
        <v>118</v>
      </c>
      <c r="BH1774" s="9">
        <f t="shared" si="214"/>
        <v>37</v>
      </c>
      <c r="BI1774" s="39" t="str">
        <f>IF(AZ1774="Yes","",IF(BH1774&gt;=1250,"E",IF(BH1774&gt;=750,"D",
IF(BH1774&gt;=500,"C",
IF(BH1774&gt;=300,"B",
IF(BH1774&gt;=200,"A",
""))))))</f>
        <v/>
      </c>
      <c r="BK1774" s="75"/>
    </row>
    <row r="1775" spans="1:63">
      <c r="A1775" s="2">
        <v>1772</v>
      </c>
      <c r="B1775" s="2">
        <v>0</v>
      </c>
      <c r="C1775" s="1">
        <v>0</v>
      </c>
      <c r="D1775" s="37" t="str">
        <v>001fw00000FbF97AAF</v>
      </c>
      <c r="E1775" s="37" t="str">
        <v>SUMAN ENTERPRISES</v>
      </c>
      <c r="F1775" s="37" t="str">
        <v>BIHAR</v>
      </c>
      <c r="G1775" s="37" t="str">
        <v>SAHARSA</v>
      </c>
      <c r="H1775" s="37">
        <v>0</v>
      </c>
      <c r="I1775" s="37" t="str">
        <v>KHARAKIA METALS PRIVATE LIMITED</v>
      </c>
      <c r="J1775" s="37" t="str">
        <v>Punit Kumar</v>
      </c>
      <c r="K1775" s="37">
        <v>0</v>
      </c>
      <c r="L1775" s="37" t="str">
        <v>001J100000VnUoRIAV</v>
      </c>
      <c r="M1775" s="37" t="str">
        <v>East</v>
      </c>
      <c r="N1775" s="2">
        <v>852124</v>
      </c>
      <c r="O1775" s="2" t="str">
        <v>10FLXPS0560J1ZP</v>
      </c>
      <c r="P1775" s="2">
        <v>9771961860</v>
      </c>
      <c r="Q1775" s="2" t="str">
        <v>Feb'26</v>
      </c>
      <c r="R1775" s="2">
        <v>2026</v>
      </c>
      <c r="S1775" s="1">
        <v>0</v>
      </c>
      <c r="T1775" s="2">
        <v>20</v>
      </c>
      <c r="U1775" s="1">
        <v>0.1</v>
      </c>
      <c r="V1775" s="1">
        <v>0</v>
      </c>
      <c r="W1775" s="1">
        <v>0</v>
      </c>
      <c r="X1775" s="1">
        <v>0</v>
      </c>
      <c r="Y1775" s="1">
        <v>0</v>
      </c>
      <c r="Z1775" s="1">
        <v>0</v>
      </c>
      <c r="AA1775" s="1">
        <v>0</v>
      </c>
      <c r="AB1775" s="1">
        <v>0</v>
      </c>
      <c r="AC1775" s="1">
        <v>0</v>
      </c>
      <c r="AD1775" s="1">
        <v>0</v>
      </c>
      <c r="AE1775" s="1">
        <v>0</v>
      </c>
      <c r="AF1775" s="1">
        <v>0</v>
      </c>
      <c r="AG1775" s="1">
        <v>0</v>
      </c>
      <c r="AH1775" s="1">
        <v>0</v>
      </c>
      <c r="AI1775" s="1">
        <v>0</v>
      </c>
      <c r="AJ1775" s="1">
        <v>0</v>
      </c>
      <c r="AK1775" s="1">
        <v>0</v>
      </c>
      <c r="AL1775" s="1">
        <v>0</v>
      </c>
      <c r="AM1775" s="1">
        <v>0</v>
      </c>
      <c r="AN1775" s="1">
        <v>0</v>
      </c>
      <c r="AO1775" s="1">
        <v>0</v>
      </c>
      <c r="AP1775" s="1">
        <v>0</v>
      </c>
      <c r="AQ1775" s="14">
        <v>0</v>
      </c>
      <c r="AR1775" s="14">
        <v>0</v>
      </c>
      <c r="AS1775" s="14">
        <v>0</v>
      </c>
      <c r="AT1775" s="14">
        <v>0</v>
      </c>
      <c r="AU1775" s="14">
        <v>0</v>
      </c>
      <c r="AV1775" s="14">
        <v>6</v>
      </c>
      <c r="AW1775" s="16" t="str">
        <v/>
      </c>
      <c r="AX1775" s="10">
        <f t="shared" si="211"/>
        <v>6</v>
      </c>
      <c r="AY1775" s="10">
        <f t="shared" si="212"/>
        <v>0</v>
      </c>
      <c r="AZ1775" s="2" t="s">
        <v>119</v>
      </c>
      <c r="BA1775" s="10">
        <f t="shared" si="213"/>
        <v>0</v>
      </c>
      <c r="BB1775" s="36" t="s">
        <v>118</v>
      </c>
      <c r="BH1775" s="9">
        <f t="shared" si="214"/>
        <v>6</v>
      </c>
      <c r="BI1775" s="39" t="str">
        <f>IF(AZ1775="Yes","",IF(BH1775&gt;=1250,"E",IF(BH1775&gt;=750,"D",
IF(BH1775&gt;=500,"C",
IF(BH1775&gt;=300,"B",
IF(BH1775&gt;=200,"A",
""))))))</f>
        <v/>
      </c>
      <c r="BK1775" s="75"/>
    </row>
    <row r="1776" spans="1:63">
      <c r="A1776" s="2">
        <v>1773</v>
      </c>
      <c r="B1776" s="2">
        <v>0</v>
      </c>
      <c r="C1776" s="1">
        <v>0</v>
      </c>
      <c r="D1776" s="37" t="str">
        <v>001J100000VmCWrIAN</v>
      </c>
      <c r="E1776" s="37" t="str">
        <v>USMAN KHAN AND SONS</v>
      </c>
      <c r="F1776" s="37" t="str">
        <v>BIHAR</v>
      </c>
      <c r="G1776" s="37" t="str">
        <v>ROHTAS</v>
      </c>
      <c r="H1776" s="37">
        <v>0</v>
      </c>
      <c r="I1776" s="37" t="str">
        <v>KHARAKIA METALS PRIVATE LIMITED</v>
      </c>
      <c r="J1776" s="37" t="str">
        <v>Praveen Kumar</v>
      </c>
      <c r="K1776" s="37">
        <v>0</v>
      </c>
      <c r="L1776" s="37" t="str">
        <v>001J100000VnUoRIAV</v>
      </c>
      <c r="M1776" s="37" t="str">
        <v>East</v>
      </c>
      <c r="N1776" s="2">
        <v>821307</v>
      </c>
      <c r="O1776" s="2" t="str">
        <v>10AAFFU4317H1ZK</v>
      </c>
      <c r="P1776" s="2">
        <v>9304098762</v>
      </c>
      <c r="Q1776" s="2" t="str">
        <v>Feb'26</v>
      </c>
      <c r="R1776" s="2">
        <v>2026</v>
      </c>
      <c r="S1776" s="1">
        <v>0</v>
      </c>
      <c r="T1776" s="2">
        <v>75</v>
      </c>
      <c r="U1776" s="1">
        <v>0.12</v>
      </c>
      <c r="V1776" s="1">
        <v>0</v>
      </c>
      <c r="W1776" s="1">
        <v>0</v>
      </c>
      <c r="X1776" s="1">
        <v>0</v>
      </c>
      <c r="Y1776" s="1">
        <v>0</v>
      </c>
      <c r="Z1776" s="1">
        <v>0</v>
      </c>
      <c r="AA1776" s="1">
        <v>0</v>
      </c>
      <c r="AB1776" s="1">
        <v>0</v>
      </c>
      <c r="AC1776" s="1">
        <v>0</v>
      </c>
      <c r="AD1776" s="1">
        <v>0</v>
      </c>
      <c r="AE1776" s="1">
        <v>0</v>
      </c>
      <c r="AF1776" s="1">
        <v>0</v>
      </c>
      <c r="AG1776" s="1">
        <v>0</v>
      </c>
      <c r="AH1776" s="1">
        <v>0</v>
      </c>
      <c r="AI1776" s="1">
        <v>0</v>
      </c>
      <c r="AJ1776" s="1">
        <v>0</v>
      </c>
      <c r="AK1776" s="1">
        <v>0</v>
      </c>
      <c r="AL1776" s="1">
        <v>0</v>
      </c>
      <c r="AM1776" s="1">
        <v>0</v>
      </c>
      <c r="AN1776" s="1">
        <v>0</v>
      </c>
      <c r="AO1776" s="1">
        <v>0</v>
      </c>
      <c r="AP1776" s="1">
        <v>0</v>
      </c>
      <c r="AQ1776" s="14">
        <v>0</v>
      </c>
      <c r="AR1776" s="14">
        <v>0</v>
      </c>
      <c r="AS1776" s="14">
        <v>0</v>
      </c>
      <c r="AT1776" s="14">
        <v>0</v>
      </c>
      <c r="AU1776" s="14">
        <v>0</v>
      </c>
      <c r="AV1776" s="14">
        <v>27</v>
      </c>
      <c r="AW1776" s="16" t="str">
        <v/>
      </c>
      <c r="AX1776" s="10">
        <f t="shared" si="211"/>
        <v>27</v>
      </c>
      <c r="AY1776" s="10">
        <f t="shared" si="212"/>
        <v>0</v>
      </c>
      <c r="AZ1776" s="2" t="s">
        <v>119</v>
      </c>
      <c r="BA1776" s="10">
        <f t="shared" si="213"/>
        <v>0</v>
      </c>
      <c r="BB1776" s="36" t="s">
        <v>118</v>
      </c>
      <c r="BH1776" s="9">
        <f t="shared" si="214"/>
        <v>27</v>
      </c>
      <c r="BI1776" s="39" t="str">
        <f>IF(AZ1776="Yes","",IF(BH1776&gt;=1250,"E",IF(BH1776&gt;=750,"D",
IF(BH1776&gt;=500,"C",
IF(BH1776&gt;=300,"B",
IF(BH1776&gt;=200,"A",
""))))))</f>
        <v/>
      </c>
      <c r="BK1776" s="75"/>
    </row>
    <row r="1777" spans="1:63">
      <c r="A1777" s="2">
        <v>1774</v>
      </c>
      <c r="B1777" s="2">
        <v>0</v>
      </c>
      <c r="C1777" s="1">
        <v>0</v>
      </c>
      <c r="D1777" s="37" t="str">
        <v>001fw00000Kvt16AAB</v>
      </c>
      <c r="E1777" s="37" t="str">
        <v>SHREE VISHNU STEEL</v>
      </c>
      <c r="F1777" s="37" t="str">
        <v>BIHAR</v>
      </c>
      <c r="G1777" s="37" t="str">
        <v>GAYA</v>
      </c>
      <c r="H1777" s="37">
        <v>0</v>
      </c>
      <c r="I1777" s="37" t="str">
        <v>KHARAKIA METALS PRIVATE LIMITED</v>
      </c>
      <c r="J1777" s="37" t="str">
        <v>Praveen Kumar</v>
      </c>
      <c r="K1777" s="37">
        <v>0</v>
      </c>
      <c r="L1777" s="37" t="str">
        <v>001J100000VnUoRIAV</v>
      </c>
      <c r="M1777" s="37" t="str">
        <v>East</v>
      </c>
      <c r="N1777" s="2">
        <v>823003</v>
      </c>
      <c r="O1777" s="2" t="str">
        <v>10ACTFS0605A1ZR</v>
      </c>
      <c r="P1777" s="2">
        <v>8507803394</v>
      </c>
      <c r="Q1777" s="2" t="str">
        <v>Feb'26</v>
      </c>
      <c r="R1777" s="2">
        <v>2026</v>
      </c>
      <c r="S1777" s="1">
        <v>0</v>
      </c>
      <c r="T1777" s="2" t="str">
        <v/>
      </c>
      <c r="U1777" s="1">
        <v>0</v>
      </c>
      <c r="V1777" s="1">
        <v>0</v>
      </c>
      <c r="W1777" s="1">
        <v>0</v>
      </c>
      <c r="X1777" s="1">
        <v>0</v>
      </c>
      <c r="Y1777" s="1">
        <v>0</v>
      </c>
      <c r="Z1777" s="1">
        <v>0</v>
      </c>
      <c r="AA1777" s="1">
        <v>0</v>
      </c>
      <c r="AB1777" s="1">
        <v>0</v>
      </c>
      <c r="AC1777" s="1">
        <v>0</v>
      </c>
      <c r="AD1777" s="1">
        <v>0</v>
      </c>
      <c r="AE1777" s="1">
        <v>0</v>
      </c>
      <c r="AF1777" s="1">
        <v>0</v>
      </c>
      <c r="AG1777" s="1">
        <v>0</v>
      </c>
      <c r="AH1777" s="1">
        <v>0</v>
      </c>
      <c r="AI1777" s="1">
        <v>0</v>
      </c>
      <c r="AJ1777" s="1">
        <v>0</v>
      </c>
      <c r="AK1777" s="1">
        <v>0</v>
      </c>
      <c r="AL1777" s="1">
        <v>0</v>
      </c>
      <c r="AM1777" s="1">
        <v>0</v>
      </c>
      <c r="AN1777" s="1">
        <v>0</v>
      </c>
      <c r="AO1777" s="1">
        <v>0</v>
      </c>
      <c r="AP1777" s="1">
        <v>0</v>
      </c>
      <c r="AQ1777" s="14">
        <v>0</v>
      </c>
      <c r="AR1777" s="14">
        <v>0</v>
      </c>
      <c r="AS1777" s="14">
        <v>0</v>
      </c>
      <c r="AT1777" s="14">
        <v>0</v>
      </c>
      <c r="AU1777" s="14">
        <v>0</v>
      </c>
      <c r="AV1777" s="14">
        <v>41.84</v>
      </c>
      <c r="AW1777" s="16" t="str">
        <v/>
      </c>
      <c r="AX1777" s="10">
        <f t="shared" si="211"/>
        <v>41.84</v>
      </c>
      <c r="AY1777" s="10">
        <f t="shared" si="212"/>
        <v>0</v>
      </c>
      <c r="AZ1777" s="2" t="s">
        <v>119</v>
      </c>
      <c r="BA1777" s="10">
        <f t="shared" si="213"/>
        <v>0</v>
      </c>
      <c r="BB1777" s="36" t="s">
        <v>118</v>
      </c>
      <c r="BH1777" s="9">
        <f t="shared" si="214"/>
        <v>41.84</v>
      </c>
      <c r="BI1777" s="39" t="str">
        <f>IF(AZ1777="Yes","",IF(BH1777&gt;=1250,"E",IF(BH1777&gt;=750,"D",
IF(BH1777&gt;=500,"C",
IF(BH1777&gt;=300,"B",
IF(BH1777&gt;=200,"A",
""))))))</f>
        <v/>
      </c>
      <c r="BK1777" s="75"/>
    </row>
    <row r="1778" spans="1:63">
      <c r="A1778" s="2">
        <v>1775</v>
      </c>
      <c r="B1778" s="2">
        <v>0</v>
      </c>
      <c r="C1778" s="1">
        <v>0</v>
      </c>
      <c r="D1778" s="37" t="str">
        <v>001fw00000KgMLgAAN</v>
      </c>
      <c r="E1778" s="37" t="str">
        <v>BABA LOKENATH H/W STORES</v>
      </c>
      <c r="F1778" s="37" t="str">
        <v>WEST BENGAL</v>
      </c>
      <c r="G1778" s="37" t="str">
        <v>JALPAIGURI</v>
      </c>
      <c r="H1778" s="37">
        <v>0</v>
      </c>
      <c r="I1778" s="37" t="str">
        <v>SILIGURI BUILDERS STORES</v>
      </c>
      <c r="J1778" s="37" t="str">
        <v>Abu Hossain</v>
      </c>
      <c r="K1778" s="37">
        <v>0</v>
      </c>
      <c r="L1778" s="37" t="str">
        <v>001J100000VngoPIAR</v>
      </c>
      <c r="M1778" s="37" t="str">
        <v>East</v>
      </c>
      <c r="N1778" s="2">
        <v>735233</v>
      </c>
      <c r="O1778" s="2" t="str">
        <v>19BANPS6782F1ZX</v>
      </c>
      <c r="P1778" s="2">
        <v>8145712707</v>
      </c>
      <c r="Q1778" s="2" t="str">
        <v>Feb'26</v>
      </c>
      <c r="R1778" s="2">
        <v>2026</v>
      </c>
      <c r="S1778" s="1">
        <v>0</v>
      </c>
      <c r="T1778" s="2" t="str">
        <v/>
      </c>
      <c r="U1778" s="1">
        <v>0</v>
      </c>
      <c r="V1778" s="1">
        <v>0</v>
      </c>
      <c r="W1778" s="1">
        <v>0</v>
      </c>
      <c r="X1778" s="1">
        <v>0</v>
      </c>
      <c r="Y1778" s="1">
        <v>0</v>
      </c>
      <c r="Z1778" s="1">
        <v>0</v>
      </c>
      <c r="AA1778" s="1">
        <v>0</v>
      </c>
      <c r="AB1778" s="1">
        <v>0</v>
      </c>
      <c r="AC1778" s="1">
        <v>0</v>
      </c>
      <c r="AD1778" s="1">
        <v>0</v>
      </c>
      <c r="AE1778" s="1">
        <v>0</v>
      </c>
      <c r="AF1778" s="1">
        <v>0</v>
      </c>
      <c r="AG1778" s="1">
        <v>0</v>
      </c>
      <c r="AH1778" s="1">
        <v>0</v>
      </c>
      <c r="AI1778" s="1">
        <v>0</v>
      </c>
      <c r="AJ1778" s="1">
        <v>0</v>
      </c>
      <c r="AK1778" s="1">
        <v>0</v>
      </c>
      <c r="AL1778" s="1">
        <v>0</v>
      </c>
      <c r="AM1778" s="1">
        <v>0</v>
      </c>
      <c r="AN1778" s="1">
        <v>0</v>
      </c>
      <c r="AO1778" s="1">
        <v>0</v>
      </c>
      <c r="AP1778" s="1">
        <v>0</v>
      </c>
      <c r="AQ1778" s="14">
        <v>0</v>
      </c>
      <c r="AR1778" s="14">
        <v>0</v>
      </c>
      <c r="AS1778" s="14">
        <v>0</v>
      </c>
      <c r="AT1778" s="14">
        <v>0</v>
      </c>
      <c r="AU1778" s="14">
        <v>0</v>
      </c>
      <c r="AV1778" s="14">
        <v>12</v>
      </c>
      <c r="AW1778" s="16" t="str">
        <v/>
      </c>
      <c r="AX1778" s="10">
        <f t="shared" si="211"/>
        <v>12</v>
      </c>
      <c r="AY1778" s="10">
        <f t="shared" si="212"/>
        <v>0</v>
      </c>
      <c r="AZ1778" s="2" t="s">
        <v>119</v>
      </c>
      <c r="BA1778" s="10">
        <f t="shared" si="213"/>
        <v>0</v>
      </c>
      <c r="BB1778" s="36" t="s">
        <v>118</v>
      </c>
      <c r="BH1778" s="9">
        <f t="shared" si="214"/>
        <v>12</v>
      </c>
      <c r="BI1778" s="39" t="str">
        <f>IF(AZ1778="Yes","",IF(BH1778&gt;=1250,"E",IF(BH1778&gt;=750,"D",
IF(BH1778&gt;=500,"C",
IF(BH1778&gt;=300,"B",
IF(BH1778&gt;=200,"A",
""))))))</f>
        <v/>
      </c>
      <c r="BK1778" s="75"/>
    </row>
    <row r="1779" spans="1:63">
      <c r="A1779" s="2">
        <v>1776</v>
      </c>
      <c r="B1779" s="2">
        <v>0</v>
      </c>
      <c r="C1779" s="1">
        <v>0</v>
      </c>
      <c r="D1779" s="37" t="str">
        <v>001J100000VnWfzIAF</v>
      </c>
      <c r="E1779" s="37" t="str">
        <v>LOKENATH ENTERPRISE</v>
      </c>
      <c r="F1779" s="37" t="str">
        <v>WEST BENGAL</v>
      </c>
      <c r="G1779" s="37" t="str">
        <v>JALPAIGURI</v>
      </c>
      <c r="H1779" s="37">
        <v>0</v>
      </c>
      <c r="I1779" s="37" t="str">
        <v>SILIGURI BUILDERS STORES</v>
      </c>
      <c r="J1779" s="37" t="str">
        <v>Abu Hossain</v>
      </c>
      <c r="K1779" s="37">
        <v>0</v>
      </c>
      <c r="L1779" s="37" t="str">
        <v>001J100000VngoPIAR</v>
      </c>
      <c r="M1779" s="37" t="str">
        <v>East</v>
      </c>
      <c r="N1779" s="2">
        <v>735135</v>
      </c>
      <c r="O1779" s="2" t="str">
        <v>19AHXPB3658H1ZU</v>
      </c>
      <c r="P1779" s="2">
        <v>9647795590</v>
      </c>
      <c r="Q1779" s="2" t="str">
        <v>Feb'26</v>
      </c>
      <c r="R1779" s="2">
        <v>2026</v>
      </c>
      <c r="S1779" s="1">
        <v>0</v>
      </c>
      <c r="T1779" s="2">
        <v>250</v>
      </c>
      <c r="U1779" s="1">
        <v>1.6E-2</v>
      </c>
      <c r="V1779" s="1">
        <v>0</v>
      </c>
      <c r="W1779" s="1">
        <v>0</v>
      </c>
      <c r="X1779" s="1">
        <v>0</v>
      </c>
      <c r="Y1779" s="1">
        <v>0</v>
      </c>
      <c r="Z1779" s="1">
        <v>0</v>
      </c>
      <c r="AA1779" s="1">
        <v>0</v>
      </c>
      <c r="AB1779" s="1">
        <v>0</v>
      </c>
      <c r="AC1779" s="1">
        <v>0</v>
      </c>
      <c r="AD1779" s="1">
        <v>0</v>
      </c>
      <c r="AE1779" s="1">
        <v>0</v>
      </c>
      <c r="AF1779" s="1">
        <v>0</v>
      </c>
      <c r="AG1779" s="1">
        <v>0</v>
      </c>
      <c r="AH1779" s="1">
        <v>0</v>
      </c>
      <c r="AI1779" s="1">
        <v>0</v>
      </c>
      <c r="AJ1779" s="1">
        <v>0</v>
      </c>
      <c r="AK1779" s="1">
        <v>0</v>
      </c>
      <c r="AL1779" s="1">
        <v>0</v>
      </c>
      <c r="AM1779" s="1">
        <v>0</v>
      </c>
      <c r="AN1779" s="1">
        <v>0</v>
      </c>
      <c r="AO1779" s="1">
        <v>0</v>
      </c>
      <c r="AP1779" s="1">
        <v>0</v>
      </c>
      <c r="AQ1779" s="14">
        <v>0</v>
      </c>
      <c r="AR1779" s="14">
        <v>0</v>
      </c>
      <c r="AS1779" s="14">
        <v>0</v>
      </c>
      <c r="AT1779" s="14">
        <v>0</v>
      </c>
      <c r="AU1779" s="14">
        <v>0</v>
      </c>
      <c r="AV1779" s="14">
        <v>12</v>
      </c>
      <c r="AW1779" s="16" t="str">
        <v/>
      </c>
      <c r="AX1779" s="10">
        <f t="shared" si="211"/>
        <v>12</v>
      </c>
      <c r="AY1779" s="10">
        <f t="shared" si="212"/>
        <v>0</v>
      </c>
      <c r="AZ1779" s="2" t="s">
        <v>119</v>
      </c>
      <c r="BA1779" s="10">
        <f t="shared" si="213"/>
        <v>0</v>
      </c>
      <c r="BB1779" s="36" t="s">
        <v>118</v>
      </c>
      <c r="BH1779" s="9">
        <f t="shared" si="214"/>
        <v>12</v>
      </c>
      <c r="BI1779" s="39" t="str">
        <f>IF(AZ1779="Yes","",IF(BH1779&gt;=1250,"E",IF(BH1779&gt;=750,"D",
IF(BH1779&gt;=500,"C",
IF(BH1779&gt;=300,"B",
IF(BH1779&gt;=200,"A",
""))))))</f>
        <v/>
      </c>
      <c r="BK1779" s="75"/>
    </row>
    <row r="1780" spans="1:63">
      <c r="A1780" s="2">
        <v>1777</v>
      </c>
      <c r="B1780" s="2">
        <v>0</v>
      </c>
      <c r="C1780" s="1">
        <v>0</v>
      </c>
      <c r="D1780" s="37" t="str">
        <v>001fw000007uD9pAAE</v>
      </c>
      <c r="E1780" s="37" t="str">
        <v>M/S B. M. ENTER PRISES</v>
      </c>
      <c r="F1780" s="37" t="str">
        <v>MADHYA PRADESH</v>
      </c>
      <c r="G1780" s="37" t="str">
        <v>MORENA</v>
      </c>
      <c r="H1780" s="37">
        <v>0</v>
      </c>
      <c r="I1780" s="37" t="str">
        <v>SHALIKA ENTERPRISES PRIVATE LIMITED</v>
      </c>
      <c r="J1780" s="37" t="str">
        <v>Sudhir Garg</v>
      </c>
      <c r="K1780" s="37">
        <v>0</v>
      </c>
      <c r="L1780" s="37" t="str">
        <v>001fw000003s8lGAAQ</v>
      </c>
      <c r="M1780" s="37" t="str">
        <v>North</v>
      </c>
      <c r="N1780" s="2">
        <v>476001</v>
      </c>
      <c r="O1780" s="2" t="str">
        <v>23ADBPG2060Q2ZO</v>
      </c>
      <c r="P1780" s="2">
        <v>9425126219</v>
      </c>
      <c r="Q1780" s="2" t="str">
        <v>Feb'26</v>
      </c>
      <c r="R1780" s="2">
        <v>2026</v>
      </c>
      <c r="S1780" s="1">
        <v>0</v>
      </c>
      <c r="T1780" s="2">
        <v>200</v>
      </c>
      <c r="U1780" s="1">
        <v>6.9533333333333336E-2</v>
      </c>
      <c r="V1780" s="1">
        <v>0</v>
      </c>
      <c r="W1780" s="1">
        <v>0</v>
      </c>
      <c r="X1780" s="1">
        <v>0</v>
      </c>
      <c r="Y1780" s="1">
        <v>0</v>
      </c>
      <c r="Z1780" s="1">
        <v>0</v>
      </c>
      <c r="AA1780" s="1">
        <v>0</v>
      </c>
      <c r="AB1780" s="1">
        <v>0</v>
      </c>
      <c r="AC1780" s="1">
        <v>0</v>
      </c>
      <c r="AD1780" s="1">
        <v>0</v>
      </c>
      <c r="AE1780" s="1">
        <v>0</v>
      </c>
      <c r="AF1780" s="1">
        <v>0</v>
      </c>
      <c r="AG1780" s="1">
        <v>0</v>
      </c>
      <c r="AH1780" s="1">
        <v>0</v>
      </c>
      <c r="AI1780" s="1">
        <v>0</v>
      </c>
      <c r="AJ1780" s="1">
        <v>0</v>
      </c>
      <c r="AK1780" s="1">
        <v>0</v>
      </c>
      <c r="AL1780" s="1">
        <v>0</v>
      </c>
      <c r="AM1780" s="1">
        <v>0</v>
      </c>
      <c r="AN1780" s="1">
        <v>0</v>
      </c>
      <c r="AO1780" s="1">
        <v>0</v>
      </c>
      <c r="AP1780" s="1">
        <v>0</v>
      </c>
      <c r="AQ1780" s="14">
        <v>0</v>
      </c>
      <c r="AR1780" s="14">
        <v>0</v>
      </c>
      <c r="AS1780" s="14">
        <v>0</v>
      </c>
      <c r="AT1780" s="14">
        <v>0</v>
      </c>
      <c r="AU1780" s="14">
        <v>0</v>
      </c>
      <c r="AV1780" s="14">
        <v>41.72</v>
      </c>
      <c r="AW1780" s="16" t="str">
        <v/>
      </c>
      <c r="AX1780" s="10">
        <f t="shared" si="211"/>
        <v>41.72</v>
      </c>
      <c r="AY1780" s="10">
        <f t="shared" si="212"/>
        <v>0</v>
      </c>
      <c r="AZ1780" s="2" t="s">
        <v>119</v>
      </c>
      <c r="BA1780" s="10">
        <f t="shared" si="213"/>
        <v>0</v>
      </c>
      <c r="BB1780" s="36" t="s">
        <v>118</v>
      </c>
      <c r="BH1780" s="9">
        <f t="shared" si="214"/>
        <v>41.72</v>
      </c>
      <c r="BI1780" s="39" t="str">
        <f>IF(AZ1780="Yes","",IF(BH1780&gt;=1250,"E",IF(BH1780&gt;=750,"D",
IF(BH1780&gt;=500,"C",
IF(BH1780&gt;=300,"B",
IF(BH1780&gt;=200,"A",
""))))))</f>
        <v/>
      </c>
      <c r="BK1780" s="75"/>
    </row>
    <row r="1781" spans="1:63">
      <c r="A1781" s="2">
        <v>1778</v>
      </c>
      <c r="B1781" s="2">
        <v>0</v>
      </c>
      <c r="C1781" s="1">
        <v>0</v>
      </c>
      <c r="D1781" s="37" t="str">
        <v>001J100000VnJVdIAN</v>
      </c>
      <c r="E1781" s="37" t="str">
        <v>GROVER ENTERPRISES</v>
      </c>
      <c r="F1781" s="37" t="str">
        <v>PUNJAB</v>
      </c>
      <c r="G1781" s="37" t="str">
        <v>BATHINDA</v>
      </c>
      <c r="H1781" s="37">
        <v>0</v>
      </c>
      <c r="I1781" s="37" t="str">
        <v>Tanvi Sales</v>
      </c>
      <c r="J1781" s="37" t="str">
        <v>Sonu Kumar</v>
      </c>
      <c r="K1781" s="37">
        <v>0</v>
      </c>
      <c r="L1781" s="37" t="str">
        <v>001J100000Vo0ZgIAJ</v>
      </c>
      <c r="M1781" s="37" t="str">
        <v>North</v>
      </c>
      <c r="N1781" s="2">
        <v>151001</v>
      </c>
      <c r="O1781" s="2" t="str">
        <v>03ABNPG6451D1ZZ</v>
      </c>
      <c r="P1781" s="2">
        <v>9217730000</v>
      </c>
      <c r="Q1781" s="2" t="str">
        <v>Feb'26</v>
      </c>
      <c r="R1781" s="2">
        <v>2026</v>
      </c>
      <c r="S1781" s="1">
        <v>0</v>
      </c>
      <c r="T1781" s="2">
        <v>200</v>
      </c>
      <c r="U1781" s="1">
        <v>3.9649999999999998E-2</v>
      </c>
      <c r="V1781" s="1">
        <v>0</v>
      </c>
      <c r="W1781" s="1">
        <v>0</v>
      </c>
      <c r="X1781" s="1">
        <v>0</v>
      </c>
      <c r="Y1781" s="1">
        <v>0</v>
      </c>
      <c r="Z1781" s="1">
        <v>0</v>
      </c>
      <c r="AA1781" s="1">
        <v>0</v>
      </c>
      <c r="AB1781" s="1">
        <v>0</v>
      </c>
      <c r="AC1781" s="1">
        <v>0</v>
      </c>
      <c r="AD1781" s="1">
        <v>0</v>
      </c>
      <c r="AE1781" s="1">
        <v>0</v>
      </c>
      <c r="AF1781" s="1">
        <v>0</v>
      </c>
      <c r="AG1781" s="1">
        <v>0</v>
      </c>
      <c r="AH1781" s="1">
        <v>0</v>
      </c>
      <c r="AI1781" s="1">
        <v>0</v>
      </c>
      <c r="AJ1781" s="1">
        <v>0</v>
      </c>
      <c r="AK1781" s="1">
        <v>0</v>
      </c>
      <c r="AL1781" s="1">
        <v>0</v>
      </c>
      <c r="AM1781" s="1">
        <v>0</v>
      </c>
      <c r="AN1781" s="1">
        <v>0</v>
      </c>
      <c r="AO1781" s="1">
        <v>0</v>
      </c>
      <c r="AP1781" s="1">
        <v>0</v>
      </c>
      <c r="AQ1781" s="14">
        <v>0</v>
      </c>
      <c r="AR1781" s="14">
        <v>0</v>
      </c>
      <c r="AS1781" s="14">
        <v>0</v>
      </c>
      <c r="AT1781" s="14">
        <v>0</v>
      </c>
      <c r="AU1781" s="14">
        <v>0</v>
      </c>
      <c r="AV1781" s="14">
        <v>23.79</v>
      </c>
      <c r="AW1781" s="16" t="str">
        <v/>
      </c>
      <c r="AX1781" s="10">
        <f t="shared" si="211"/>
        <v>23.79</v>
      </c>
      <c r="AY1781" s="10">
        <f t="shared" si="212"/>
        <v>0</v>
      </c>
      <c r="AZ1781" s="2" t="s">
        <v>119</v>
      </c>
      <c r="BA1781" s="10">
        <f t="shared" si="213"/>
        <v>0</v>
      </c>
      <c r="BB1781" s="36" t="s">
        <v>118</v>
      </c>
      <c r="BH1781" s="9">
        <f t="shared" si="214"/>
        <v>23.79</v>
      </c>
      <c r="BI1781" s="39" t="str">
        <f>IF(AZ1781="Yes","",IF(BH1781&gt;=1250,"E",IF(BH1781&gt;=750,"D",
IF(BH1781&gt;=500,"C",
IF(BH1781&gt;=300,"B",
IF(BH1781&gt;=200,"A",
""))))))</f>
        <v/>
      </c>
      <c r="BK1781" s="75"/>
    </row>
    <row r="1782" spans="1:63">
      <c r="A1782" s="2">
        <v>1779</v>
      </c>
      <c r="B1782" s="2">
        <v>0</v>
      </c>
      <c r="C1782" s="1">
        <v>0</v>
      </c>
      <c r="D1782" s="37" t="str">
        <v>001fw00000KUJBVAA5</v>
      </c>
      <c r="E1782" s="37" t="str">
        <v>KRISHNA INDUSTRIES</v>
      </c>
      <c r="F1782" s="37" t="str">
        <v>MADHYA PRADESH</v>
      </c>
      <c r="G1782" s="37" t="str">
        <v>GUNA</v>
      </c>
      <c r="H1782" s="37">
        <v>0</v>
      </c>
      <c r="I1782" s="37" t="str">
        <v>SHALIKA ENTERPRISES PRIVATE LIMITED</v>
      </c>
      <c r="J1782" s="37" t="str">
        <v>Sudhir Garg</v>
      </c>
      <c r="K1782" s="37">
        <v>0</v>
      </c>
      <c r="L1782" s="37" t="str">
        <v>001fw000003s8lGAAQ</v>
      </c>
      <c r="M1782" s="37" t="str">
        <v>North</v>
      </c>
      <c r="N1782" s="2">
        <v>473001</v>
      </c>
      <c r="O1782" s="2" t="str">
        <v>23GANPS9303D1ZK</v>
      </c>
      <c r="P1782" s="2">
        <v>8959168077</v>
      </c>
      <c r="Q1782" s="2" t="str">
        <v>Feb'26</v>
      </c>
      <c r="R1782" s="2">
        <v>2026</v>
      </c>
      <c r="S1782" s="1">
        <v>0</v>
      </c>
      <c r="T1782" s="2" t="str">
        <v/>
      </c>
      <c r="U1782" s="1">
        <v>0</v>
      </c>
      <c r="V1782" s="1">
        <v>0</v>
      </c>
      <c r="W1782" s="1">
        <v>0</v>
      </c>
      <c r="X1782" s="1">
        <v>0</v>
      </c>
      <c r="Y1782" s="1">
        <v>0</v>
      </c>
      <c r="Z1782" s="1">
        <v>0</v>
      </c>
      <c r="AA1782" s="1">
        <v>0</v>
      </c>
      <c r="AB1782" s="1">
        <v>0</v>
      </c>
      <c r="AC1782" s="1">
        <v>0</v>
      </c>
      <c r="AD1782" s="1">
        <v>0</v>
      </c>
      <c r="AE1782" s="1">
        <v>0</v>
      </c>
      <c r="AF1782" s="1">
        <v>0</v>
      </c>
      <c r="AG1782" s="1">
        <v>0</v>
      </c>
      <c r="AH1782" s="1">
        <v>0</v>
      </c>
      <c r="AI1782" s="1">
        <v>0</v>
      </c>
      <c r="AJ1782" s="1">
        <v>0</v>
      </c>
      <c r="AK1782" s="1">
        <v>0</v>
      </c>
      <c r="AL1782" s="1">
        <v>0</v>
      </c>
      <c r="AM1782" s="1">
        <v>0</v>
      </c>
      <c r="AN1782" s="1">
        <v>0</v>
      </c>
      <c r="AO1782" s="1">
        <v>0</v>
      </c>
      <c r="AP1782" s="1">
        <v>0</v>
      </c>
      <c r="AQ1782" s="14">
        <v>0</v>
      </c>
      <c r="AR1782" s="14">
        <v>0</v>
      </c>
      <c r="AS1782" s="14">
        <v>0</v>
      </c>
      <c r="AT1782" s="14">
        <v>0</v>
      </c>
      <c r="AU1782" s="14">
        <v>0</v>
      </c>
      <c r="AV1782" s="14">
        <v>41.82</v>
      </c>
      <c r="AW1782" s="16" t="str">
        <v/>
      </c>
      <c r="AX1782" s="10">
        <f t="shared" si="211"/>
        <v>41.82</v>
      </c>
      <c r="AY1782" s="10">
        <f t="shared" si="212"/>
        <v>0</v>
      </c>
      <c r="AZ1782" s="2" t="s">
        <v>119</v>
      </c>
      <c r="BA1782" s="10">
        <f t="shared" si="213"/>
        <v>0</v>
      </c>
      <c r="BB1782" s="36" t="s">
        <v>118</v>
      </c>
      <c r="BH1782" s="9">
        <f t="shared" si="214"/>
        <v>41.82</v>
      </c>
      <c r="BI1782" s="39" t="str">
        <f>IF(AZ1782="Yes","",IF(BH1782&gt;=1250,"E",IF(BH1782&gt;=750,"D",
IF(BH1782&gt;=500,"C",
IF(BH1782&gt;=300,"B",
IF(BH1782&gt;=200,"A",
""))))))</f>
        <v/>
      </c>
      <c r="BK1782" s="75"/>
    </row>
    <row r="1783" spans="1:63">
      <c r="A1783" s="2">
        <v>1780</v>
      </c>
      <c r="B1783" s="2">
        <v>0</v>
      </c>
      <c r="C1783" s="1">
        <v>0</v>
      </c>
      <c r="D1783" s="37" t="str">
        <v>001fw00000KS1yaAAD</v>
      </c>
      <c r="E1783" s="37" t="str">
        <v>ONX ASSOCIATES</v>
      </c>
      <c r="F1783" s="37" t="str">
        <v>MADHYA PRADESH</v>
      </c>
      <c r="G1783" s="37" t="str">
        <v>GWALIOR</v>
      </c>
      <c r="H1783" s="37">
        <v>0</v>
      </c>
      <c r="I1783" s="37" t="str">
        <v>SHALIKA ENTERPRISES PRIVATE LIMITED</v>
      </c>
      <c r="J1783" s="37" t="str">
        <v>Sudhir Garg</v>
      </c>
      <c r="K1783" s="37">
        <v>0</v>
      </c>
      <c r="L1783" s="37" t="str">
        <v>001fw000003s8lGAAQ</v>
      </c>
      <c r="M1783" s="37" t="str">
        <v>North</v>
      </c>
      <c r="N1783" s="2">
        <v>474005</v>
      </c>
      <c r="O1783" s="2" t="str">
        <v>23AAJFO9211A1ZQ</v>
      </c>
      <c r="P1783" s="2">
        <v>8085974971</v>
      </c>
      <c r="Q1783" s="2" t="str">
        <v>Feb'26</v>
      </c>
      <c r="R1783" s="2">
        <v>2026</v>
      </c>
      <c r="S1783" s="1">
        <v>0</v>
      </c>
      <c r="T1783" s="2" t="str">
        <v/>
      </c>
      <c r="U1783" s="1">
        <v>0</v>
      </c>
      <c r="V1783" s="1">
        <v>0</v>
      </c>
      <c r="W1783" s="1">
        <v>0</v>
      </c>
      <c r="X1783" s="1">
        <v>0</v>
      </c>
      <c r="Y1783" s="1">
        <v>0</v>
      </c>
      <c r="Z1783" s="1">
        <v>0</v>
      </c>
      <c r="AA1783" s="1">
        <v>0</v>
      </c>
      <c r="AB1783" s="1">
        <v>0</v>
      </c>
      <c r="AC1783" s="1">
        <v>0</v>
      </c>
      <c r="AD1783" s="1">
        <v>0</v>
      </c>
      <c r="AE1783" s="1">
        <v>0</v>
      </c>
      <c r="AF1783" s="1">
        <v>0</v>
      </c>
      <c r="AG1783" s="1">
        <v>0</v>
      </c>
      <c r="AH1783" s="1">
        <v>0</v>
      </c>
      <c r="AI1783" s="1">
        <v>0</v>
      </c>
      <c r="AJ1783" s="1">
        <v>0</v>
      </c>
      <c r="AK1783" s="1">
        <v>0</v>
      </c>
      <c r="AL1783" s="1">
        <v>0</v>
      </c>
      <c r="AM1783" s="1">
        <v>0</v>
      </c>
      <c r="AN1783" s="1">
        <v>0</v>
      </c>
      <c r="AO1783" s="1">
        <v>0</v>
      </c>
      <c r="AP1783" s="1">
        <v>0</v>
      </c>
      <c r="AQ1783" s="14">
        <v>0</v>
      </c>
      <c r="AR1783" s="14">
        <v>0</v>
      </c>
      <c r="AS1783" s="14">
        <v>0</v>
      </c>
      <c r="AT1783" s="14">
        <v>0</v>
      </c>
      <c r="AU1783" s="14">
        <v>0</v>
      </c>
      <c r="AV1783" s="14">
        <v>41.88</v>
      </c>
      <c r="AW1783" s="16" t="str">
        <v/>
      </c>
      <c r="AX1783" s="10">
        <f t="shared" si="211"/>
        <v>41.88</v>
      </c>
      <c r="AY1783" s="10">
        <f t="shared" si="212"/>
        <v>0</v>
      </c>
      <c r="AZ1783" s="2" t="s">
        <v>119</v>
      </c>
      <c r="BA1783" s="10">
        <f t="shared" si="213"/>
        <v>0</v>
      </c>
      <c r="BB1783" s="36" t="s">
        <v>118</v>
      </c>
      <c r="BH1783" s="9">
        <f t="shared" si="214"/>
        <v>41.88</v>
      </c>
      <c r="BI1783" s="39" t="str">
        <f>IF(AZ1783="Yes","",IF(BH1783&gt;=1250,"E",IF(BH1783&gt;=750,"D",
IF(BH1783&gt;=500,"C",
IF(BH1783&gt;=300,"B",
IF(BH1783&gt;=200,"A",
""))))))</f>
        <v/>
      </c>
      <c r="BK1783" s="75"/>
    </row>
    <row r="1784" spans="1:63">
      <c r="A1784" s="2">
        <v>1781</v>
      </c>
      <c r="B1784" s="2">
        <v>0</v>
      </c>
      <c r="C1784" s="1">
        <v>0</v>
      </c>
      <c r="D1784" s="37" t="str">
        <v>001fw00000KSFrqAAH</v>
      </c>
      <c r="E1784" s="37" t="str">
        <v>SLMG BEVERAGES PRIVATE LIMITED</v>
      </c>
      <c r="F1784" s="37" t="str">
        <v>MADHYA PRADESH</v>
      </c>
      <c r="G1784" s="37" t="str">
        <v>MORENA</v>
      </c>
      <c r="H1784" s="37">
        <v>0</v>
      </c>
      <c r="I1784" s="37" t="str">
        <v>SHALIKA ENTERPRISES PRIVATE LIMITED</v>
      </c>
      <c r="J1784" s="37" t="str">
        <v>Sudhir Garg</v>
      </c>
      <c r="K1784" s="37">
        <v>0</v>
      </c>
      <c r="L1784" s="37" t="str">
        <v>001fw000003s8lGAAQ</v>
      </c>
      <c r="M1784" s="37" t="str">
        <v>North</v>
      </c>
      <c r="N1784" s="2">
        <v>476001</v>
      </c>
      <c r="O1784" s="2" t="str">
        <v>23AAYCS4927P1ZD</v>
      </c>
      <c r="P1784" s="2">
        <v>9548222950</v>
      </c>
      <c r="Q1784" s="2" t="str">
        <v>Feb'26</v>
      </c>
      <c r="R1784" s="2">
        <v>2026</v>
      </c>
      <c r="S1784" s="1">
        <v>0</v>
      </c>
      <c r="T1784" s="2" t="str">
        <v/>
      </c>
      <c r="U1784" s="1">
        <v>0</v>
      </c>
      <c r="V1784" s="1">
        <v>0</v>
      </c>
      <c r="W1784" s="1">
        <v>0</v>
      </c>
      <c r="X1784" s="1">
        <v>0</v>
      </c>
      <c r="Y1784" s="1">
        <v>0</v>
      </c>
      <c r="Z1784" s="1">
        <v>0</v>
      </c>
      <c r="AA1784" s="1">
        <v>0</v>
      </c>
      <c r="AB1784" s="1">
        <v>0</v>
      </c>
      <c r="AC1784" s="1">
        <v>0</v>
      </c>
      <c r="AD1784" s="1">
        <v>0</v>
      </c>
      <c r="AE1784" s="1">
        <v>0</v>
      </c>
      <c r="AF1784" s="1">
        <v>0</v>
      </c>
      <c r="AG1784" s="1">
        <v>0</v>
      </c>
      <c r="AH1784" s="1">
        <v>0</v>
      </c>
      <c r="AI1784" s="1">
        <v>0</v>
      </c>
      <c r="AJ1784" s="1">
        <v>0</v>
      </c>
      <c r="AK1784" s="1">
        <v>0</v>
      </c>
      <c r="AL1784" s="1">
        <v>0</v>
      </c>
      <c r="AM1784" s="1">
        <v>0</v>
      </c>
      <c r="AN1784" s="1">
        <v>0</v>
      </c>
      <c r="AO1784" s="1">
        <v>0</v>
      </c>
      <c r="AP1784" s="1">
        <v>0</v>
      </c>
      <c r="AQ1784" s="14">
        <v>0</v>
      </c>
      <c r="AR1784" s="14">
        <v>0</v>
      </c>
      <c r="AS1784" s="14">
        <v>0</v>
      </c>
      <c r="AT1784" s="14">
        <v>0</v>
      </c>
      <c r="AU1784" s="14">
        <v>0</v>
      </c>
      <c r="AV1784" s="14">
        <v>45.11</v>
      </c>
      <c r="AW1784" s="16" t="str">
        <v/>
      </c>
      <c r="AX1784" s="10">
        <f t="shared" si="211"/>
        <v>45.11</v>
      </c>
      <c r="AY1784" s="10">
        <f t="shared" si="212"/>
        <v>0</v>
      </c>
      <c r="AZ1784" s="2" t="s">
        <v>119</v>
      </c>
      <c r="BA1784" s="10">
        <f t="shared" si="213"/>
        <v>0</v>
      </c>
      <c r="BB1784" s="36" t="s">
        <v>118</v>
      </c>
      <c r="BH1784" s="9">
        <f t="shared" si="214"/>
        <v>45.11</v>
      </c>
      <c r="BI1784" s="39" t="str">
        <f>IF(AZ1784="Yes","",IF(BH1784&gt;=1250,"E",IF(BH1784&gt;=750,"D",
IF(BH1784&gt;=500,"C",
IF(BH1784&gt;=300,"B",
IF(BH1784&gt;=200,"A",
""))))))</f>
        <v/>
      </c>
      <c r="BK1784" s="75"/>
    </row>
    <row r="1785" spans="1:63">
      <c r="A1785" s="2">
        <v>1782</v>
      </c>
      <c r="B1785" s="2">
        <v>0</v>
      </c>
      <c r="C1785" s="1">
        <v>0</v>
      </c>
      <c r="D1785" s="37" t="str">
        <v>001fw00000IQJkcAAH</v>
      </c>
      <c r="E1785" s="37" t="str">
        <v>AASTHA TRADER</v>
      </c>
      <c r="F1785" s="37" t="str">
        <v>RAJASTHAN</v>
      </c>
      <c r="G1785" s="37" t="str">
        <v>ALWAR</v>
      </c>
      <c r="H1785" s="37">
        <v>0</v>
      </c>
      <c r="I1785" s="37" t="str">
        <v>Swastik Tradevision Pvt. Ltd.</v>
      </c>
      <c r="J1785" s="37" t="str">
        <v>Ravi Kumar Kulmi</v>
      </c>
      <c r="K1785" s="37">
        <v>0</v>
      </c>
      <c r="L1785" s="37" t="str">
        <v>C12822</v>
      </c>
      <c r="M1785" s="37" t="str">
        <v>North</v>
      </c>
      <c r="N1785" s="2">
        <v>301705</v>
      </c>
      <c r="O1785" s="2" t="str">
        <v>08ACAFA9996M1ZK</v>
      </c>
      <c r="P1785" s="2">
        <v>9828332297</v>
      </c>
      <c r="Q1785" s="2" t="str">
        <v>Mar'26</v>
      </c>
      <c r="R1785" s="2">
        <v>2026</v>
      </c>
      <c r="S1785" s="1">
        <v>0</v>
      </c>
      <c r="T1785" s="2" t="str">
        <v/>
      </c>
      <c r="U1785" s="1">
        <v>0</v>
      </c>
      <c r="V1785" s="1">
        <v>0</v>
      </c>
      <c r="W1785" s="1">
        <v>0</v>
      </c>
      <c r="X1785" s="1">
        <v>0</v>
      </c>
      <c r="Y1785" s="1">
        <v>0</v>
      </c>
      <c r="Z1785" s="1">
        <v>0</v>
      </c>
      <c r="AA1785" s="1">
        <v>0</v>
      </c>
      <c r="AB1785" s="1">
        <v>0</v>
      </c>
      <c r="AC1785" s="1">
        <v>0</v>
      </c>
      <c r="AD1785" s="1">
        <v>0</v>
      </c>
      <c r="AE1785" s="1">
        <v>0</v>
      </c>
      <c r="AF1785" s="1">
        <v>0</v>
      </c>
      <c r="AG1785" s="1">
        <v>0</v>
      </c>
      <c r="AH1785" s="1">
        <v>0</v>
      </c>
      <c r="AI1785" s="1">
        <v>0</v>
      </c>
      <c r="AJ1785" s="1">
        <v>0</v>
      </c>
      <c r="AK1785" s="1">
        <v>0</v>
      </c>
      <c r="AL1785" s="1">
        <v>0</v>
      </c>
      <c r="AM1785" s="1">
        <v>0</v>
      </c>
      <c r="AN1785" s="1">
        <v>0</v>
      </c>
      <c r="AO1785" s="1">
        <v>0</v>
      </c>
      <c r="AP1785" s="1">
        <v>0</v>
      </c>
      <c r="AQ1785" s="14">
        <v>0</v>
      </c>
      <c r="AR1785" s="14">
        <v>0</v>
      </c>
      <c r="AS1785" s="14">
        <v>0</v>
      </c>
      <c r="AT1785" s="14">
        <v>0</v>
      </c>
      <c r="AU1785" s="14">
        <v>0</v>
      </c>
      <c r="AV1785" s="14">
        <v>0</v>
      </c>
      <c r="AW1785" s="16">
        <v>184</v>
      </c>
      <c r="AX1785" s="10">
        <f t="shared" si="211"/>
        <v>184</v>
      </c>
      <c r="AY1785" s="10">
        <f t="shared" si="212"/>
        <v>0</v>
      </c>
      <c r="AZ1785" s="2" t="s">
        <v>119</v>
      </c>
      <c r="BA1785" s="10">
        <f t="shared" si="213"/>
        <v>0</v>
      </c>
      <c r="BB1785" s="36" t="s">
        <v>118</v>
      </c>
      <c r="BH1785" s="9">
        <f t="shared" si="214"/>
        <v>184</v>
      </c>
      <c r="BI1785" s="39" t="str">
        <f>IF(AZ1785="Yes","",IF(BH1785&gt;=1250,"E",IF(BH1785&gt;=750,"D",
IF(BH1785&gt;=500,"C",
IF(BH1785&gt;=300,"B",
IF(BH1785&gt;=200,"A",
""))))))</f>
        <v/>
      </c>
      <c r="BK1785" s="75"/>
    </row>
    <row r="1786" spans="1:63">
      <c r="A1786" s="2">
        <v>1783</v>
      </c>
      <c r="B1786" s="2">
        <v>0</v>
      </c>
      <c r="C1786" s="1">
        <v>0</v>
      </c>
      <c r="D1786" s="37" t="str">
        <v>001fw00000Ln5wwAAB</v>
      </c>
      <c r="E1786" s="37" t="str">
        <v>AMBICA TRADERS</v>
      </c>
      <c r="F1786" s="37" t="str">
        <v>RAJASTHAN</v>
      </c>
      <c r="G1786" s="37" t="str">
        <v>GANGANAGAR</v>
      </c>
      <c r="H1786" s="37">
        <v>0</v>
      </c>
      <c r="I1786" s="37" t="str">
        <v>Swastik Tradevision Pvt. Ltd.</v>
      </c>
      <c r="J1786" s="37" t="str">
        <v>Amit Kumar Sharma</v>
      </c>
      <c r="K1786" s="37">
        <v>0</v>
      </c>
      <c r="L1786" s="37" t="str">
        <v>C12822</v>
      </c>
      <c r="M1786" s="37" t="str">
        <v>North</v>
      </c>
      <c r="N1786" s="2">
        <v>335001</v>
      </c>
      <c r="O1786" s="2" t="str">
        <v>08CDTPK0701L1ZB</v>
      </c>
      <c r="P1786" s="2">
        <v>7014232350</v>
      </c>
      <c r="Q1786" s="2" t="str">
        <v>Mar'26</v>
      </c>
      <c r="R1786" s="2">
        <v>2026</v>
      </c>
      <c r="S1786" s="1">
        <v>0</v>
      </c>
      <c r="T1786" s="2" t="str">
        <v/>
      </c>
      <c r="U1786" s="1">
        <v>0</v>
      </c>
      <c r="V1786" s="1">
        <v>0</v>
      </c>
      <c r="W1786" s="1">
        <v>0</v>
      </c>
      <c r="X1786" s="1">
        <v>0</v>
      </c>
      <c r="Y1786" s="1">
        <v>0</v>
      </c>
      <c r="Z1786" s="1">
        <v>0</v>
      </c>
      <c r="AA1786" s="1">
        <v>0</v>
      </c>
      <c r="AB1786" s="1">
        <v>0</v>
      </c>
      <c r="AC1786" s="1">
        <v>0</v>
      </c>
      <c r="AD1786" s="1">
        <v>0</v>
      </c>
      <c r="AE1786" s="1">
        <v>0</v>
      </c>
      <c r="AF1786" s="1">
        <v>0</v>
      </c>
      <c r="AG1786" s="1">
        <v>0</v>
      </c>
      <c r="AH1786" s="1">
        <v>0</v>
      </c>
      <c r="AI1786" s="1">
        <v>0</v>
      </c>
      <c r="AJ1786" s="1">
        <v>0</v>
      </c>
      <c r="AK1786" s="1">
        <v>0</v>
      </c>
      <c r="AL1786" s="1">
        <v>0</v>
      </c>
      <c r="AM1786" s="1">
        <v>0</v>
      </c>
      <c r="AN1786" s="1">
        <v>0</v>
      </c>
      <c r="AO1786" s="1">
        <v>0</v>
      </c>
      <c r="AP1786" s="1">
        <v>0</v>
      </c>
      <c r="AQ1786" s="14">
        <v>0</v>
      </c>
      <c r="AR1786" s="14">
        <v>0</v>
      </c>
      <c r="AS1786" s="14">
        <v>0</v>
      </c>
      <c r="AT1786" s="14">
        <v>0</v>
      </c>
      <c r="AU1786" s="14">
        <v>0</v>
      </c>
      <c r="AV1786" s="14">
        <v>0</v>
      </c>
      <c r="AW1786" s="16">
        <v>39</v>
      </c>
      <c r="AX1786" s="10">
        <f t="shared" si="211"/>
        <v>39</v>
      </c>
      <c r="AY1786" s="10">
        <f t="shared" si="212"/>
        <v>0</v>
      </c>
      <c r="AZ1786" s="2" t="s">
        <v>119</v>
      </c>
      <c r="BA1786" s="10">
        <f t="shared" si="213"/>
        <v>0</v>
      </c>
      <c r="BB1786" s="36" t="s">
        <v>118</v>
      </c>
      <c r="BH1786" s="9">
        <f t="shared" si="214"/>
        <v>39</v>
      </c>
      <c r="BI1786" s="39" t="str">
        <f>IF(AZ1786="Yes","",IF(BH1786&gt;=1250,"E",IF(BH1786&gt;=750,"D",
IF(BH1786&gt;=500,"C",
IF(BH1786&gt;=300,"B",
IF(BH1786&gt;=200,"A",
""))))))</f>
        <v/>
      </c>
      <c r="BK1786" s="75"/>
    </row>
    <row r="1787" spans="1:63">
      <c r="A1787" s="2">
        <v>1784</v>
      </c>
      <c r="B1787" s="2">
        <v>0</v>
      </c>
      <c r="C1787" s="1">
        <v>0</v>
      </c>
      <c r="D1787" s="37" t="str">
        <v>001fw00000AKLfMAAX</v>
      </c>
      <c r="E1787" s="37" t="str">
        <v>TIRUPATI STEELS</v>
      </c>
      <c r="F1787" s="37" t="str">
        <v>RAJASTHAN</v>
      </c>
      <c r="G1787" s="37" t="str">
        <v>JAIPUR</v>
      </c>
      <c r="H1787" s="37">
        <v>0</v>
      </c>
      <c r="I1787" s="37" t="str">
        <v>Swastik Tradevision Pvt. Ltd.</v>
      </c>
      <c r="J1787" s="37" t="str">
        <v>Amit Kumar Sharma</v>
      </c>
      <c r="K1787" s="37">
        <v>0</v>
      </c>
      <c r="L1787" s="37" t="str">
        <v>C12822</v>
      </c>
      <c r="M1787" s="37" t="str">
        <v>North</v>
      </c>
      <c r="N1787" s="2">
        <v>302013</v>
      </c>
      <c r="O1787" s="2" t="str">
        <v>08BDJPS1824D1ZL</v>
      </c>
      <c r="P1787" s="2">
        <v>9314416310</v>
      </c>
      <c r="Q1787" s="2" t="str">
        <v>Mar'26</v>
      </c>
      <c r="R1787" s="2">
        <v>2026</v>
      </c>
      <c r="S1787" s="1">
        <v>0</v>
      </c>
      <c r="T1787" s="2">
        <v>100</v>
      </c>
      <c r="U1787" s="1">
        <v>0</v>
      </c>
      <c r="V1787" s="1">
        <v>0</v>
      </c>
      <c r="W1787" s="1">
        <v>0</v>
      </c>
      <c r="X1787" s="1">
        <v>0</v>
      </c>
      <c r="Y1787" s="1">
        <v>0</v>
      </c>
      <c r="Z1787" s="1">
        <v>0</v>
      </c>
      <c r="AA1787" s="1">
        <v>0</v>
      </c>
      <c r="AB1787" s="1">
        <v>0</v>
      </c>
      <c r="AC1787" s="1">
        <v>0</v>
      </c>
      <c r="AD1787" s="1">
        <v>0</v>
      </c>
      <c r="AE1787" s="1">
        <v>0</v>
      </c>
      <c r="AF1787" s="1">
        <v>0</v>
      </c>
      <c r="AG1787" s="1">
        <v>0</v>
      </c>
      <c r="AH1787" s="1">
        <v>0</v>
      </c>
      <c r="AI1787" s="1">
        <v>0</v>
      </c>
      <c r="AJ1787" s="1">
        <v>0</v>
      </c>
      <c r="AK1787" s="1">
        <v>0</v>
      </c>
      <c r="AL1787" s="1">
        <v>0</v>
      </c>
      <c r="AM1787" s="1">
        <v>0</v>
      </c>
      <c r="AN1787" s="1">
        <v>0</v>
      </c>
      <c r="AO1787" s="1">
        <v>0</v>
      </c>
      <c r="AP1787" s="1">
        <v>0</v>
      </c>
      <c r="AQ1787" s="14">
        <v>0</v>
      </c>
      <c r="AR1787" s="14">
        <v>0</v>
      </c>
      <c r="AS1787" s="14">
        <v>0</v>
      </c>
      <c r="AT1787" s="14">
        <v>0</v>
      </c>
      <c r="AU1787" s="14">
        <v>0</v>
      </c>
      <c r="AV1787" s="14">
        <v>0</v>
      </c>
      <c r="AW1787" s="16">
        <v>46</v>
      </c>
      <c r="AX1787" s="10">
        <f t="shared" ref="AX1787:AX1801" si="216">SUM(AL1787:AW1787)</f>
        <v>46</v>
      </c>
      <c r="AY1787" s="10">
        <f t="shared" ref="AY1787:AY1801" si="217">SUM(Z1787:AK1787)</f>
        <v>0</v>
      </c>
      <c r="AZ1787" s="2" t="s">
        <v>119</v>
      </c>
      <c r="BA1787" s="10">
        <f t="shared" ref="BA1787:BA1801" si="218">AVERAGE(AL1787:AQ1787)</f>
        <v>0</v>
      </c>
      <c r="BB1787" s="36" t="s">
        <v>118</v>
      </c>
      <c r="BH1787" s="9">
        <f t="shared" si="214"/>
        <v>46</v>
      </c>
      <c r="BI1787" s="39" t="str">
        <f>IF(AZ1787="Yes","",IF(BH1787&gt;=1250,"E",IF(BH1787&gt;=750,"D",
IF(BH1787&gt;=500,"C",
IF(BH1787&gt;=300,"B",
IF(BH1787&gt;=200,"A",
""))))))</f>
        <v/>
      </c>
      <c r="BK1787" s="75"/>
    </row>
    <row r="1788" spans="1:63">
      <c r="A1788" s="2">
        <v>1785</v>
      </c>
      <c r="B1788" s="2">
        <v>0</v>
      </c>
      <c r="C1788" s="1">
        <v>0</v>
      </c>
      <c r="D1788" s="37" t="str">
        <v>001fw00000MI5PcAAL</v>
      </c>
      <c r="E1788" s="37" t="str">
        <v>SHREE BALAJI IRON PVT. LTD.</v>
      </c>
      <c r="F1788" s="37" t="str">
        <v>ODISHA</v>
      </c>
      <c r="G1788" s="37" t="str">
        <v>SUNDARGARH</v>
      </c>
      <c r="H1788" s="37">
        <v>0</v>
      </c>
      <c r="I1788" s="37" t="str">
        <v>SACHDEVA ISPAT PVT LTD</v>
      </c>
      <c r="J1788" s="37" t="str">
        <v>Papun Padhan</v>
      </c>
      <c r="K1788" s="37">
        <v>0</v>
      </c>
      <c r="L1788" s="37" t="str">
        <v>C12823</v>
      </c>
      <c r="M1788" s="37" t="str">
        <v>Central</v>
      </c>
      <c r="N1788" s="2">
        <v>769001</v>
      </c>
      <c r="O1788" s="2" t="str">
        <v>21AAJCS7230E1ZP</v>
      </c>
      <c r="P1788" s="2">
        <v>9437040211</v>
      </c>
      <c r="Q1788" s="2" t="str">
        <v>Mar'26</v>
      </c>
      <c r="R1788" s="2">
        <v>2026</v>
      </c>
      <c r="S1788" s="1">
        <v>0</v>
      </c>
      <c r="T1788" s="2" t="str">
        <v/>
      </c>
      <c r="U1788" s="1">
        <v>0</v>
      </c>
      <c r="V1788" s="1">
        <v>0</v>
      </c>
      <c r="W1788" s="1">
        <v>0</v>
      </c>
      <c r="X1788" s="1">
        <v>0</v>
      </c>
      <c r="Y1788" s="1">
        <v>0</v>
      </c>
      <c r="Z1788" s="1">
        <v>0</v>
      </c>
      <c r="AA1788" s="1">
        <v>0</v>
      </c>
      <c r="AB1788" s="1">
        <v>0</v>
      </c>
      <c r="AC1788" s="1">
        <v>0</v>
      </c>
      <c r="AD1788" s="1">
        <v>0</v>
      </c>
      <c r="AE1788" s="1">
        <v>0</v>
      </c>
      <c r="AF1788" s="1">
        <v>0</v>
      </c>
      <c r="AG1788" s="1">
        <v>0</v>
      </c>
      <c r="AH1788" s="1">
        <v>0</v>
      </c>
      <c r="AI1788" s="1">
        <v>0</v>
      </c>
      <c r="AJ1788" s="1">
        <v>0</v>
      </c>
      <c r="AK1788" s="1">
        <v>0</v>
      </c>
      <c r="AL1788" s="1">
        <v>0</v>
      </c>
      <c r="AM1788" s="1">
        <v>0</v>
      </c>
      <c r="AN1788" s="1">
        <v>0</v>
      </c>
      <c r="AO1788" s="1">
        <v>0</v>
      </c>
      <c r="AP1788" s="1">
        <v>0</v>
      </c>
      <c r="AQ1788" s="14">
        <v>0</v>
      </c>
      <c r="AR1788" s="14">
        <v>0</v>
      </c>
      <c r="AS1788" s="14">
        <v>0</v>
      </c>
      <c r="AT1788" s="14">
        <v>0</v>
      </c>
      <c r="AU1788" s="14">
        <v>0</v>
      </c>
      <c r="AV1788" s="14">
        <v>0</v>
      </c>
      <c r="AW1788" s="16">
        <v>2</v>
      </c>
      <c r="AX1788" s="10">
        <f t="shared" si="216"/>
        <v>2</v>
      </c>
      <c r="AY1788" s="10">
        <f t="shared" si="217"/>
        <v>0</v>
      </c>
      <c r="AZ1788" s="2" t="s">
        <v>119</v>
      </c>
      <c r="BA1788" s="10">
        <f t="shared" si="218"/>
        <v>0</v>
      </c>
      <c r="BB1788" s="36" t="s">
        <v>118</v>
      </c>
      <c r="BH1788" s="9">
        <f t="shared" si="214"/>
        <v>2</v>
      </c>
      <c r="BI1788" s="39" t="str">
        <f>IF(AZ1788="Yes","",IF(BH1788&gt;=1250,"E",IF(BH1788&gt;=750,"D",
IF(BH1788&gt;=500,"C",
IF(BH1788&gt;=300,"B",
IF(BH1788&gt;=200,"A",
""))))))</f>
        <v/>
      </c>
      <c r="BK1788" s="75"/>
    </row>
    <row r="1789" spans="1:63">
      <c r="A1789" s="2">
        <v>1786</v>
      </c>
      <c r="B1789" s="2">
        <v>0</v>
      </c>
      <c r="C1789" s="1">
        <v>0</v>
      </c>
      <c r="D1789" s="37" t="str">
        <v>0015g00001W4hmWAAR</v>
      </c>
      <c r="E1789" s="37" t="str">
        <v>JAI MAA DURGA BUILDING MATERIAL</v>
      </c>
      <c r="F1789" s="37" t="str">
        <v>UTTAR PRADESH</v>
      </c>
      <c r="G1789" s="37" t="str">
        <v>GAUTAM BUDDHA NAGAR</v>
      </c>
      <c r="H1789" s="37">
        <v>0</v>
      </c>
      <c r="I1789" s="37" t="str">
        <v>SHASHI STEELS CORPORATION</v>
      </c>
      <c r="J1789" s="37" t="str">
        <v>Abhijeet Biswas</v>
      </c>
      <c r="K1789" s="37">
        <v>0</v>
      </c>
      <c r="L1789" s="37" t="str">
        <v>C12816</v>
      </c>
      <c r="M1789" s="37" t="str">
        <v>North</v>
      </c>
      <c r="N1789" s="2">
        <v>203135</v>
      </c>
      <c r="O1789" s="2" t="str">
        <v>09CNZPR7006P1ZR</v>
      </c>
      <c r="P1789" s="2">
        <v>7248041234</v>
      </c>
      <c r="Q1789" s="2" t="str">
        <v>Mar'26</v>
      </c>
      <c r="R1789" s="2">
        <v>2026</v>
      </c>
      <c r="S1789" s="1">
        <v>0</v>
      </c>
      <c r="T1789" s="2">
        <v>150</v>
      </c>
      <c r="U1789" s="1">
        <v>0</v>
      </c>
      <c r="V1789" s="1">
        <v>0</v>
      </c>
      <c r="W1789" s="1">
        <v>0</v>
      </c>
      <c r="X1789" s="1">
        <v>0</v>
      </c>
      <c r="Y1789" s="1">
        <v>0</v>
      </c>
      <c r="Z1789" s="1">
        <v>0</v>
      </c>
      <c r="AA1789" s="1">
        <v>0</v>
      </c>
      <c r="AB1789" s="1">
        <v>0</v>
      </c>
      <c r="AC1789" s="1">
        <v>0</v>
      </c>
      <c r="AD1789" s="1">
        <v>0</v>
      </c>
      <c r="AE1789" s="1">
        <v>0</v>
      </c>
      <c r="AF1789" s="1">
        <v>0</v>
      </c>
      <c r="AG1789" s="1">
        <v>0</v>
      </c>
      <c r="AH1789" s="1">
        <v>0</v>
      </c>
      <c r="AI1789" s="1">
        <v>0</v>
      </c>
      <c r="AJ1789" s="1">
        <v>0</v>
      </c>
      <c r="AK1789" s="1">
        <v>0</v>
      </c>
      <c r="AL1789" s="1">
        <v>0</v>
      </c>
      <c r="AM1789" s="1">
        <v>0</v>
      </c>
      <c r="AN1789" s="1">
        <v>0</v>
      </c>
      <c r="AO1789" s="1">
        <v>0</v>
      </c>
      <c r="AP1789" s="1">
        <v>0</v>
      </c>
      <c r="AQ1789" s="14">
        <v>0</v>
      </c>
      <c r="AR1789" s="14">
        <v>0</v>
      </c>
      <c r="AS1789" s="14">
        <v>0</v>
      </c>
      <c r="AT1789" s="14">
        <v>0</v>
      </c>
      <c r="AU1789" s="14">
        <v>0</v>
      </c>
      <c r="AV1789" s="14">
        <v>0</v>
      </c>
      <c r="AW1789" s="16">
        <v>26</v>
      </c>
      <c r="AX1789" s="10">
        <f t="shared" si="216"/>
        <v>26</v>
      </c>
      <c r="AY1789" s="10">
        <f t="shared" si="217"/>
        <v>0</v>
      </c>
      <c r="AZ1789" s="2" t="s">
        <v>119</v>
      </c>
      <c r="BA1789" s="10">
        <f t="shared" si="218"/>
        <v>0</v>
      </c>
      <c r="BB1789" s="36" t="s">
        <v>118</v>
      </c>
      <c r="BH1789" s="9">
        <f t="shared" si="214"/>
        <v>26</v>
      </c>
      <c r="BI1789" s="39" t="str">
        <f>IF(AZ1789="Yes","",IF(BH1789&gt;=1250,"E",IF(BH1789&gt;=750,"D",
IF(BH1789&gt;=500,"C",
IF(BH1789&gt;=300,"B",
IF(BH1789&gt;=200,"A",
""))))))</f>
        <v/>
      </c>
      <c r="BK1789" s="75"/>
    </row>
    <row r="1790" spans="1:63">
      <c r="A1790" s="2">
        <v>1787</v>
      </c>
      <c r="B1790" s="2">
        <v>0</v>
      </c>
      <c r="C1790" s="1">
        <v>0</v>
      </c>
      <c r="D1790" s="37" t="str">
        <v>0015g00001V9TjDAAV</v>
      </c>
      <c r="E1790" s="37" t="str">
        <v>Govind Steels</v>
      </c>
      <c r="F1790" s="37" t="str">
        <v>UTTAR PRADESH</v>
      </c>
      <c r="G1790" s="37" t="str">
        <v>DEORIA</v>
      </c>
      <c r="H1790" s="37">
        <v>0</v>
      </c>
      <c r="I1790" s="37" t="str">
        <v>GOBINDGARH IRON LLP</v>
      </c>
      <c r="J1790" s="37" t="str">
        <v>Mohd Ansari</v>
      </c>
      <c r="K1790" s="37">
        <v>0</v>
      </c>
      <c r="L1790" s="37" t="str">
        <v>C12817</v>
      </c>
      <c r="M1790" s="37" t="str">
        <v>North</v>
      </c>
      <c r="N1790" s="2">
        <v>0</v>
      </c>
      <c r="O1790" s="2">
        <v>0</v>
      </c>
      <c r="P1790" s="2">
        <v>0</v>
      </c>
      <c r="Q1790" s="2" t="str">
        <v>Mar'26</v>
      </c>
      <c r="R1790" s="2">
        <v>2026</v>
      </c>
      <c r="S1790" s="1">
        <v>0</v>
      </c>
      <c r="T1790" s="2" t="str">
        <v/>
      </c>
      <c r="U1790" s="1">
        <v>0</v>
      </c>
      <c r="V1790" s="1">
        <v>0</v>
      </c>
      <c r="W1790" s="1">
        <v>0</v>
      </c>
      <c r="X1790" s="1">
        <v>0</v>
      </c>
      <c r="Y1790" s="1">
        <v>0</v>
      </c>
      <c r="Z1790" s="1">
        <v>0</v>
      </c>
      <c r="AA1790" s="1">
        <v>0</v>
      </c>
      <c r="AB1790" s="1">
        <v>0</v>
      </c>
      <c r="AC1790" s="1">
        <v>0</v>
      </c>
      <c r="AD1790" s="1">
        <v>0</v>
      </c>
      <c r="AE1790" s="1">
        <v>0</v>
      </c>
      <c r="AF1790" s="1">
        <v>0</v>
      </c>
      <c r="AG1790" s="1">
        <v>0</v>
      </c>
      <c r="AH1790" s="1">
        <v>0</v>
      </c>
      <c r="AI1790" s="1">
        <v>0</v>
      </c>
      <c r="AJ1790" s="1">
        <v>0</v>
      </c>
      <c r="AK1790" s="1">
        <v>0</v>
      </c>
      <c r="AL1790" s="1">
        <v>0</v>
      </c>
      <c r="AM1790" s="1">
        <v>0</v>
      </c>
      <c r="AN1790" s="1">
        <v>0</v>
      </c>
      <c r="AO1790" s="1">
        <v>0</v>
      </c>
      <c r="AP1790" s="1">
        <v>0</v>
      </c>
      <c r="AQ1790" s="14">
        <v>0</v>
      </c>
      <c r="AR1790" s="14">
        <v>0</v>
      </c>
      <c r="AS1790" s="14">
        <v>0</v>
      </c>
      <c r="AT1790" s="14">
        <v>0</v>
      </c>
      <c r="AU1790" s="14">
        <v>0</v>
      </c>
      <c r="AV1790" s="14">
        <v>0</v>
      </c>
      <c r="AW1790" s="16">
        <v>40</v>
      </c>
      <c r="AX1790" s="10">
        <f t="shared" si="216"/>
        <v>40</v>
      </c>
      <c r="AY1790" s="10">
        <f t="shared" si="217"/>
        <v>0</v>
      </c>
      <c r="AZ1790" s="2" t="s">
        <v>119</v>
      </c>
      <c r="BA1790" s="10">
        <f t="shared" si="218"/>
        <v>0</v>
      </c>
      <c r="BB1790" s="36" t="s">
        <v>118</v>
      </c>
      <c r="BH1790" s="9">
        <f t="shared" si="214"/>
        <v>40</v>
      </c>
      <c r="BI1790" s="39" t="str">
        <f>IF(AZ1790="Yes","",IF(BH1790&gt;=1250,"E",IF(BH1790&gt;=750,"D",
IF(BH1790&gt;=500,"C",
IF(BH1790&gt;=300,"B",
IF(BH1790&gt;=200,"A",
""))))))</f>
        <v/>
      </c>
      <c r="BK1790" s="75"/>
    </row>
    <row r="1791" spans="1:63">
      <c r="A1791" s="2">
        <v>1788</v>
      </c>
      <c r="B1791" s="2">
        <v>0</v>
      </c>
      <c r="C1791" s="1">
        <v>0</v>
      </c>
      <c r="D1791" s="37" t="str">
        <v>0015g00001YQPV4AAP</v>
      </c>
      <c r="E1791" s="37" t="str">
        <v>SHREE GANPATI STEEL</v>
      </c>
      <c r="F1791" s="37" t="str">
        <v>DELHI</v>
      </c>
      <c r="G1791" s="37" t="str">
        <v>EAST</v>
      </c>
      <c r="H1791" s="37">
        <v>0</v>
      </c>
      <c r="I1791" s="37" t="str">
        <v>MAHENDRA STEELS</v>
      </c>
      <c r="J1791" s="37" t="str">
        <v>Aman kumar</v>
      </c>
      <c r="K1791" s="37">
        <v>0</v>
      </c>
      <c r="L1791" s="37" t="str">
        <v>C12832</v>
      </c>
      <c r="M1791" s="37" t="str">
        <v>North</v>
      </c>
      <c r="N1791" s="2">
        <v>110092</v>
      </c>
      <c r="O1791" s="2" t="str">
        <v>07AGCPB1503F1ZA</v>
      </c>
      <c r="P1791" s="2">
        <v>9911646851</v>
      </c>
      <c r="Q1791" s="2" t="str">
        <v>Mar'26</v>
      </c>
      <c r="R1791" s="2">
        <v>2026</v>
      </c>
      <c r="S1791" s="1">
        <v>0</v>
      </c>
      <c r="T1791" s="2">
        <v>300</v>
      </c>
      <c r="U1791" s="1">
        <v>0</v>
      </c>
      <c r="V1791" s="1">
        <v>0</v>
      </c>
      <c r="W1791" s="1">
        <v>0</v>
      </c>
      <c r="X1791" s="1">
        <v>0</v>
      </c>
      <c r="Y1791" s="1">
        <v>0</v>
      </c>
      <c r="Z1791" s="1">
        <v>0</v>
      </c>
      <c r="AA1791" s="1">
        <v>0</v>
      </c>
      <c r="AB1791" s="1">
        <v>0</v>
      </c>
      <c r="AC1791" s="1">
        <v>0</v>
      </c>
      <c r="AD1791" s="1">
        <v>0</v>
      </c>
      <c r="AE1791" s="1">
        <v>0</v>
      </c>
      <c r="AF1791" s="1">
        <v>0</v>
      </c>
      <c r="AG1791" s="1">
        <v>0</v>
      </c>
      <c r="AH1791" s="1">
        <v>0</v>
      </c>
      <c r="AI1791" s="1">
        <v>0</v>
      </c>
      <c r="AJ1791" s="1">
        <v>0</v>
      </c>
      <c r="AK1791" s="1">
        <v>0</v>
      </c>
      <c r="AL1791" s="1">
        <v>0</v>
      </c>
      <c r="AM1791" s="1">
        <v>0</v>
      </c>
      <c r="AN1791" s="1">
        <v>0</v>
      </c>
      <c r="AO1791" s="1">
        <v>0</v>
      </c>
      <c r="AP1791" s="1">
        <v>0</v>
      </c>
      <c r="AQ1791" s="14">
        <v>0</v>
      </c>
      <c r="AR1791" s="14">
        <v>0</v>
      </c>
      <c r="AS1791" s="14">
        <v>0</v>
      </c>
      <c r="AT1791" s="14">
        <v>0</v>
      </c>
      <c r="AU1791" s="14">
        <v>0</v>
      </c>
      <c r="AV1791" s="14">
        <v>0</v>
      </c>
      <c r="AW1791" s="16">
        <v>22</v>
      </c>
      <c r="AX1791" s="10">
        <f t="shared" si="216"/>
        <v>22</v>
      </c>
      <c r="AY1791" s="10">
        <f t="shared" si="217"/>
        <v>0</v>
      </c>
      <c r="AZ1791" s="2" t="s">
        <v>119</v>
      </c>
      <c r="BA1791" s="10">
        <f t="shared" si="218"/>
        <v>0</v>
      </c>
      <c r="BB1791" s="36" t="s">
        <v>118</v>
      </c>
      <c r="BH1791" s="9">
        <f t="shared" si="214"/>
        <v>22</v>
      </c>
      <c r="BI1791" s="39" t="str">
        <f>IF(AZ1791="Yes","",IF(BH1791&gt;=1250,"E",IF(BH1791&gt;=750,"D",
IF(BH1791&gt;=500,"C",
IF(BH1791&gt;=300,"B",
IF(BH1791&gt;=200,"A",
""))))))</f>
        <v/>
      </c>
      <c r="BK1791" s="75"/>
    </row>
    <row r="1792" spans="1:63">
      <c r="A1792" s="2">
        <v>1789</v>
      </c>
      <c r="B1792" s="2">
        <v>0</v>
      </c>
      <c r="C1792" s="1">
        <v>0</v>
      </c>
      <c r="D1792" s="37" t="str">
        <v>0015g00001XK62kAAD</v>
      </c>
      <c r="E1792" s="37" t="str">
        <v>SHRI GANESH STEELS</v>
      </c>
      <c r="F1792" s="37" t="str">
        <v>UTTAR PRADESH</v>
      </c>
      <c r="G1792" s="37" t="str">
        <v>BAREILLY</v>
      </c>
      <c r="H1792" s="37">
        <v>0</v>
      </c>
      <c r="I1792" s="37" t="str">
        <v>Khandelwal Associates</v>
      </c>
      <c r="J1792" s="37" t="str">
        <v>SHIV KUMAR</v>
      </c>
      <c r="K1792" s="37">
        <v>0</v>
      </c>
      <c r="L1792" s="37" t="str">
        <v>C12818</v>
      </c>
      <c r="M1792" s="37" t="str">
        <v>North</v>
      </c>
      <c r="N1792" s="2">
        <v>243001</v>
      </c>
      <c r="O1792" s="2" t="str">
        <v>09ACBFS1110Q1Z1</v>
      </c>
      <c r="P1792" s="2">
        <v>9720744449</v>
      </c>
      <c r="Q1792" s="2" t="str">
        <v>Mar'26</v>
      </c>
      <c r="R1792" s="2">
        <v>2026</v>
      </c>
      <c r="S1792" s="1">
        <v>0</v>
      </c>
      <c r="T1792" s="2">
        <v>200</v>
      </c>
      <c r="U1792" s="1">
        <v>0</v>
      </c>
      <c r="V1792" s="1">
        <v>0</v>
      </c>
      <c r="W1792" s="1">
        <v>0</v>
      </c>
      <c r="X1792" s="1">
        <v>0</v>
      </c>
      <c r="Y1792" s="1">
        <v>0</v>
      </c>
      <c r="Z1792" s="1">
        <v>0</v>
      </c>
      <c r="AA1792" s="1">
        <v>0</v>
      </c>
      <c r="AB1792" s="1">
        <v>0</v>
      </c>
      <c r="AC1792" s="1">
        <v>0</v>
      </c>
      <c r="AD1792" s="1">
        <v>0</v>
      </c>
      <c r="AE1792" s="1">
        <v>0</v>
      </c>
      <c r="AF1792" s="1">
        <v>0</v>
      </c>
      <c r="AG1792" s="1">
        <v>0</v>
      </c>
      <c r="AH1792" s="1">
        <v>0</v>
      </c>
      <c r="AI1792" s="1">
        <v>0</v>
      </c>
      <c r="AJ1792" s="1">
        <v>0</v>
      </c>
      <c r="AK1792" s="1">
        <v>0</v>
      </c>
      <c r="AL1792" s="1">
        <v>0</v>
      </c>
      <c r="AM1792" s="1">
        <v>0</v>
      </c>
      <c r="AN1792" s="1">
        <v>0</v>
      </c>
      <c r="AO1792" s="1">
        <v>0</v>
      </c>
      <c r="AP1792" s="1">
        <v>0</v>
      </c>
      <c r="AQ1792" s="14">
        <v>0</v>
      </c>
      <c r="AR1792" s="14">
        <v>0</v>
      </c>
      <c r="AS1792" s="14">
        <v>0</v>
      </c>
      <c r="AT1792" s="14">
        <v>0</v>
      </c>
      <c r="AU1792" s="14">
        <v>0</v>
      </c>
      <c r="AV1792" s="14">
        <v>0</v>
      </c>
      <c r="AW1792" s="16">
        <v>1</v>
      </c>
      <c r="AX1792" s="10">
        <f t="shared" si="216"/>
        <v>1</v>
      </c>
      <c r="AY1792" s="10">
        <f t="shared" si="217"/>
        <v>0</v>
      </c>
      <c r="AZ1792" s="2" t="s">
        <v>119</v>
      </c>
      <c r="BA1792" s="10">
        <f t="shared" si="218"/>
        <v>0</v>
      </c>
      <c r="BB1792" s="36" t="s">
        <v>118</v>
      </c>
      <c r="BH1792" s="9">
        <f t="shared" si="214"/>
        <v>1</v>
      </c>
      <c r="BI1792" s="39" t="str">
        <f>IF(AZ1792="Yes","",IF(BH1792&gt;=1250,"E",IF(BH1792&gt;=750,"D",
IF(BH1792&gt;=500,"C",
IF(BH1792&gt;=300,"B",
IF(BH1792&gt;=200,"A",
""))))))</f>
        <v/>
      </c>
      <c r="BK1792" s="75"/>
    </row>
    <row r="1793" spans="1:63">
      <c r="A1793" s="2">
        <v>1790</v>
      </c>
      <c r="B1793" s="2">
        <v>0</v>
      </c>
      <c r="C1793" s="1">
        <v>0</v>
      </c>
      <c r="D1793" s="37" t="str">
        <v>001J100000S1IyLIAV</v>
      </c>
      <c r="E1793" s="37" t="str">
        <v>S K SINGHVI &amp; SONS</v>
      </c>
      <c r="F1793" s="37" t="str">
        <v>RAJASTHAN</v>
      </c>
      <c r="G1793" s="37" t="str">
        <v>KOTA</v>
      </c>
      <c r="H1793" s="37">
        <v>0</v>
      </c>
      <c r="I1793" s="37" t="str">
        <v>J P Alloys</v>
      </c>
      <c r="J1793" s="37" t="str">
        <v>Amit Kumar Sharma</v>
      </c>
      <c r="K1793" s="37">
        <v>0</v>
      </c>
      <c r="L1793" s="37" t="str">
        <v>C13188</v>
      </c>
      <c r="M1793" s="37" t="str">
        <v>North</v>
      </c>
      <c r="N1793" s="2">
        <v>324005</v>
      </c>
      <c r="O1793" s="2" t="str">
        <v>08BRJPS9683Q1ZC</v>
      </c>
      <c r="P1793" s="2">
        <v>8233620000</v>
      </c>
      <c r="Q1793" s="2" t="str">
        <v>Mar'26</v>
      </c>
      <c r="R1793" s="2">
        <v>2026</v>
      </c>
      <c r="S1793" s="1">
        <v>0</v>
      </c>
      <c r="T1793" s="2" t="str">
        <v/>
      </c>
      <c r="U1793" s="1">
        <v>0</v>
      </c>
      <c r="V1793" s="1">
        <v>0</v>
      </c>
      <c r="W1793" s="1">
        <v>0</v>
      </c>
      <c r="X1793" s="1">
        <v>0</v>
      </c>
      <c r="Y1793" s="1">
        <v>0</v>
      </c>
      <c r="Z1793" s="1">
        <v>0</v>
      </c>
      <c r="AA1793" s="1">
        <v>0</v>
      </c>
      <c r="AB1793" s="1">
        <v>0</v>
      </c>
      <c r="AC1793" s="1">
        <v>0</v>
      </c>
      <c r="AD1793" s="1">
        <v>0</v>
      </c>
      <c r="AE1793" s="1">
        <v>0</v>
      </c>
      <c r="AF1793" s="1">
        <v>0</v>
      </c>
      <c r="AG1793" s="1">
        <v>0</v>
      </c>
      <c r="AH1793" s="1">
        <v>0</v>
      </c>
      <c r="AI1793" s="1">
        <v>0</v>
      </c>
      <c r="AJ1793" s="1">
        <v>0</v>
      </c>
      <c r="AK1793" s="1">
        <v>0</v>
      </c>
      <c r="AL1793" s="1">
        <v>0</v>
      </c>
      <c r="AM1793" s="1">
        <v>0</v>
      </c>
      <c r="AN1793" s="1">
        <v>0</v>
      </c>
      <c r="AO1793" s="1">
        <v>0</v>
      </c>
      <c r="AP1793" s="1">
        <v>0</v>
      </c>
      <c r="AQ1793" s="14">
        <v>0</v>
      </c>
      <c r="AR1793" s="14">
        <v>0</v>
      </c>
      <c r="AS1793" s="14">
        <v>0</v>
      </c>
      <c r="AT1793" s="14">
        <v>0</v>
      </c>
      <c r="AU1793" s="14">
        <v>0</v>
      </c>
      <c r="AV1793" s="14">
        <v>0</v>
      </c>
      <c r="AW1793" s="16">
        <v>20</v>
      </c>
      <c r="AX1793" s="10">
        <f t="shared" si="216"/>
        <v>20</v>
      </c>
      <c r="AY1793" s="10">
        <f t="shared" si="217"/>
        <v>0</v>
      </c>
      <c r="AZ1793" s="2" t="s">
        <v>119</v>
      </c>
      <c r="BA1793" s="10">
        <f t="shared" si="218"/>
        <v>0</v>
      </c>
      <c r="BB1793" s="36" t="s">
        <v>118</v>
      </c>
      <c r="BH1793" s="9">
        <f t="shared" si="214"/>
        <v>20</v>
      </c>
      <c r="BI1793" s="39" t="str">
        <f>IF(AZ1793="Yes","",IF(BH1793&gt;=1250,"E",IF(BH1793&gt;=750,"D",
IF(BH1793&gt;=500,"C",
IF(BH1793&gt;=300,"B",
IF(BH1793&gt;=200,"A",
""))))))</f>
        <v/>
      </c>
      <c r="BK1793" s="75"/>
    </row>
    <row r="1794" spans="1:63">
      <c r="A1794" s="2">
        <v>1791</v>
      </c>
      <c r="B1794" s="2">
        <v>0</v>
      </c>
      <c r="C1794" s="1">
        <v>0</v>
      </c>
      <c r="D1794" s="37" t="str">
        <v>001J100000Vo8uhIAB</v>
      </c>
      <c r="E1794" s="37" t="str">
        <v>warora ,chita sales</v>
      </c>
      <c r="F1794" s="37" t="str">
        <v>MAHARASHTRA</v>
      </c>
      <c r="G1794" s="37" t="str">
        <v>CHANDRAPUR</v>
      </c>
      <c r="H1794" s="37">
        <v>0</v>
      </c>
      <c r="I1794" s="37" t="str">
        <v>SSTL</v>
      </c>
      <c r="J1794" s="37" t="str">
        <v>Ekeshwar Sahu</v>
      </c>
      <c r="K1794" s="37">
        <v>0</v>
      </c>
      <c r="L1794" s="37" t="str">
        <v/>
      </c>
      <c r="M1794" s="37" t="str">
        <v>Central</v>
      </c>
      <c r="N1794" s="2">
        <v>442907</v>
      </c>
      <c r="O1794" s="2" t="str">
        <v>27AASFC4490L1ZR</v>
      </c>
      <c r="P1794" s="2">
        <v>9011034300</v>
      </c>
      <c r="Q1794" s="2" t="str">
        <v>Mar'26</v>
      </c>
      <c r="R1794" s="2">
        <v>2026</v>
      </c>
      <c r="S1794" s="1">
        <v>0</v>
      </c>
      <c r="T1794" s="2">
        <v>150</v>
      </c>
      <c r="U1794" s="1">
        <v>0</v>
      </c>
      <c r="V1794" s="1">
        <v>0</v>
      </c>
      <c r="W1794" s="1">
        <v>0</v>
      </c>
      <c r="X1794" s="1">
        <v>0</v>
      </c>
      <c r="Y1794" s="1">
        <v>0</v>
      </c>
      <c r="Z1794" s="1">
        <v>0</v>
      </c>
      <c r="AA1794" s="1">
        <v>0</v>
      </c>
      <c r="AB1794" s="1">
        <v>0</v>
      </c>
      <c r="AC1794" s="1">
        <v>0</v>
      </c>
      <c r="AD1794" s="1">
        <v>0</v>
      </c>
      <c r="AE1794" s="1">
        <v>0</v>
      </c>
      <c r="AF1794" s="1">
        <v>0</v>
      </c>
      <c r="AG1794" s="1">
        <v>0</v>
      </c>
      <c r="AH1794" s="1">
        <v>0</v>
      </c>
      <c r="AI1794" s="1">
        <v>0</v>
      </c>
      <c r="AJ1794" s="1">
        <v>0</v>
      </c>
      <c r="AK1794" s="1">
        <v>0</v>
      </c>
      <c r="AL1794" s="1">
        <v>0</v>
      </c>
      <c r="AM1794" s="1">
        <v>0</v>
      </c>
      <c r="AN1794" s="1">
        <v>0</v>
      </c>
      <c r="AO1794" s="1">
        <v>0</v>
      </c>
      <c r="AP1794" s="1">
        <v>0</v>
      </c>
      <c r="AQ1794" s="14">
        <v>0</v>
      </c>
      <c r="AR1794" s="14">
        <v>0</v>
      </c>
      <c r="AS1794" s="14">
        <v>0</v>
      </c>
      <c r="AT1794" s="14">
        <v>0</v>
      </c>
      <c r="AU1794" s="14">
        <v>0</v>
      </c>
      <c r="AV1794" s="14">
        <v>0</v>
      </c>
      <c r="AW1794" s="16">
        <v>12</v>
      </c>
      <c r="AX1794" s="10">
        <f t="shared" si="216"/>
        <v>12</v>
      </c>
      <c r="AY1794" s="10">
        <f t="shared" si="217"/>
        <v>0</v>
      </c>
      <c r="AZ1794" s="2" t="s">
        <v>119</v>
      </c>
      <c r="BA1794" s="10">
        <f t="shared" si="218"/>
        <v>0</v>
      </c>
      <c r="BB1794" s="36" t="s">
        <v>118</v>
      </c>
      <c r="BH1794" s="9">
        <f t="shared" si="214"/>
        <v>12</v>
      </c>
      <c r="BI1794" s="39" t="str">
        <f>IF(AZ1794="Yes","",IF(BH1794&gt;=1250,"E",IF(BH1794&gt;=750,"D",
IF(BH1794&gt;=500,"C",
IF(BH1794&gt;=300,"B",
IF(BH1794&gt;=200,"A",
""))))))</f>
        <v/>
      </c>
      <c r="BK1794" s="75"/>
    </row>
    <row r="1795" spans="1:63">
      <c r="A1795" s="2">
        <v>1792</v>
      </c>
      <c r="B1795" s="2">
        <v>0</v>
      </c>
      <c r="C1795" s="1">
        <v>0</v>
      </c>
      <c r="D1795" s="37" t="str">
        <v>001fw00000HsHVAAA3</v>
      </c>
      <c r="E1795" s="37" t="str">
        <v>KALINDI ENTERPRISES</v>
      </c>
      <c r="F1795" s="37" t="str">
        <v>JHARKHAND</v>
      </c>
      <c r="G1795" s="37" t="str">
        <v>BOKARO</v>
      </c>
      <c r="H1795" s="37">
        <v>0</v>
      </c>
      <c r="I1795" s="37" t="str">
        <v>TIRUPATI SALES</v>
      </c>
      <c r="J1795" s="37" t="str">
        <v>Debjyoti Lahiri</v>
      </c>
      <c r="K1795" s="37">
        <v>0</v>
      </c>
      <c r="L1795" s="37" t="str">
        <v>001J100000HllhOIAT</v>
      </c>
      <c r="M1795" s="37" t="str">
        <v>East</v>
      </c>
      <c r="N1795" s="2">
        <v>829301</v>
      </c>
      <c r="O1795" s="2" t="str">
        <v>20BMDPK3313E1ZW</v>
      </c>
      <c r="P1795" s="2">
        <v>9430756163</v>
      </c>
      <c r="Q1795" s="2" t="str">
        <v>Mar'26</v>
      </c>
      <c r="R1795" s="2">
        <v>2026</v>
      </c>
      <c r="S1795" s="1">
        <v>0</v>
      </c>
      <c r="T1795" s="2" t="str">
        <v/>
      </c>
      <c r="U1795" s="1">
        <v>0</v>
      </c>
      <c r="V1795" s="1">
        <v>0</v>
      </c>
      <c r="W1795" s="1">
        <v>0</v>
      </c>
      <c r="X1795" s="1">
        <v>0</v>
      </c>
      <c r="Y1795" s="1">
        <v>0</v>
      </c>
      <c r="Z1795" s="1">
        <v>0</v>
      </c>
      <c r="AA1795" s="1">
        <v>0</v>
      </c>
      <c r="AB1795" s="1">
        <v>0</v>
      </c>
      <c r="AC1795" s="1">
        <v>0</v>
      </c>
      <c r="AD1795" s="1">
        <v>0</v>
      </c>
      <c r="AE1795" s="1">
        <v>0</v>
      </c>
      <c r="AF1795" s="1">
        <v>0</v>
      </c>
      <c r="AG1795" s="1">
        <v>0</v>
      </c>
      <c r="AH1795" s="1">
        <v>0</v>
      </c>
      <c r="AI1795" s="1">
        <v>0</v>
      </c>
      <c r="AJ1795" s="1">
        <v>0</v>
      </c>
      <c r="AK1795" s="1">
        <v>0</v>
      </c>
      <c r="AL1795" s="1">
        <v>0</v>
      </c>
      <c r="AM1795" s="1">
        <v>0</v>
      </c>
      <c r="AN1795" s="1">
        <v>0</v>
      </c>
      <c r="AO1795" s="1">
        <v>0</v>
      </c>
      <c r="AP1795" s="1">
        <v>0</v>
      </c>
      <c r="AQ1795" s="14">
        <v>0</v>
      </c>
      <c r="AR1795" s="14">
        <v>0</v>
      </c>
      <c r="AS1795" s="14">
        <v>0</v>
      </c>
      <c r="AT1795" s="14">
        <v>0</v>
      </c>
      <c r="AU1795" s="14">
        <v>0</v>
      </c>
      <c r="AV1795" s="14">
        <v>0</v>
      </c>
      <c r="AW1795" s="16">
        <v>10</v>
      </c>
      <c r="AX1795" s="10">
        <f t="shared" si="216"/>
        <v>10</v>
      </c>
      <c r="AY1795" s="10">
        <f t="shared" si="217"/>
        <v>0</v>
      </c>
      <c r="AZ1795" s="2" t="s">
        <v>119</v>
      </c>
      <c r="BA1795" s="10">
        <f t="shared" si="218"/>
        <v>0</v>
      </c>
      <c r="BB1795" s="36" t="s">
        <v>118</v>
      </c>
      <c r="BH1795" s="9">
        <f t="shared" si="214"/>
        <v>10</v>
      </c>
      <c r="BI1795" s="39" t="str">
        <f>IF(AZ1795="Yes","",IF(BH1795&gt;=1250,"E",IF(BH1795&gt;=750,"D",
IF(BH1795&gt;=500,"C",
IF(BH1795&gt;=300,"B",
IF(BH1795&gt;=200,"A",
""))))))</f>
        <v/>
      </c>
      <c r="BK1795" s="75"/>
    </row>
    <row r="1796" spans="1:63">
      <c r="A1796" s="2">
        <v>1793</v>
      </c>
      <c r="B1796" s="2">
        <v>0</v>
      </c>
      <c r="C1796" s="1">
        <v>0</v>
      </c>
      <c r="D1796" s="37" t="str">
        <v>001fw00000E2R2YAAV</v>
      </c>
      <c r="E1796" s="37" t="str">
        <v>NEW CALCUTTA IRON STORES</v>
      </c>
      <c r="F1796" s="37" t="str">
        <v>WEST BENGAL</v>
      </c>
      <c r="G1796" s="37" t="str">
        <v>24 PARAGANAS NORTH</v>
      </c>
      <c r="H1796" s="37">
        <v>0</v>
      </c>
      <c r="I1796" s="37" t="str">
        <v>NERIUM MULTICOM LLP</v>
      </c>
      <c r="J1796" s="37" t="str">
        <v>Ragon Poddar</v>
      </c>
      <c r="K1796" s="37">
        <v>0</v>
      </c>
      <c r="L1796" s="37" t="str">
        <v>001J100000RytAcIAJ</v>
      </c>
      <c r="M1796" s="37" t="str">
        <v>East</v>
      </c>
      <c r="N1796" s="2">
        <v>700156</v>
      </c>
      <c r="O1796" s="2" t="str">
        <v>19ALEPG9874H2ZK</v>
      </c>
      <c r="P1796" s="2">
        <v>9831027143</v>
      </c>
      <c r="Q1796" s="2" t="str">
        <v>Mar'26</v>
      </c>
      <c r="R1796" s="2">
        <v>2026</v>
      </c>
      <c r="S1796" s="1">
        <v>0</v>
      </c>
      <c r="T1796" s="2">
        <v>30</v>
      </c>
      <c r="U1796" s="1">
        <v>0</v>
      </c>
      <c r="V1796" s="1">
        <v>0</v>
      </c>
      <c r="W1796" s="1">
        <v>0</v>
      </c>
      <c r="X1796" s="1">
        <v>0</v>
      </c>
      <c r="Y1796" s="1">
        <v>0</v>
      </c>
      <c r="Z1796" s="1">
        <v>0</v>
      </c>
      <c r="AA1796" s="1">
        <v>0</v>
      </c>
      <c r="AB1796" s="1">
        <v>0</v>
      </c>
      <c r="AC1796" s="1">
        <v>0</v>
      </c>
      <c r="AD1796" s="1">
        <v>0</v>
      </c>
      <c r="AE1796" s="1">
        <v>0</v>
      </c>
      <c r="AF1796" s="1">
        <v>0</v>
      </c>
      <c r="AG1796" s="1">
        <v>0</v>
      </c>
      <c r="AH1796" s="1">
        <v>0</v>
      </c>
      <c r="AI1796" s="1">
        <v>0</v>
      </c>
      <c r="AJ1796" s="1">
        <v>0</v>
      </c>
      <c r="AK1796" s="1">
        <v>0</v>
      </c>
      <c r="AL1796" s="1">
        <v>0</v>
      </c>
      <c r="AM1796" s="1">
        <v>0</v>
      </c>
      <c r="AN1796" s="1">
        <v>0</v>
      </c>
      <c r="AO1796" s="1">
        <v>0</v>
      </c>
      <c r="AP1796" s="1">
        <v>0</v>
      </c>
      <c r="AQ1796" s="14">
        <v>0</v>
      </c>
      <c r="AR1796" s="14">
        <v>0</v>
      </c>
      <c r="AS1796" s="14">
        <v>0</v>
      </c>
      <c r="AT1796" s="14">
        <v>0</v>
      </c>
      <c r="AU1796" s="14">
        <v>0</v>
      </c>
      <c r="AV1796" s="14">
        <v>0</v>
      </c>
      <c r="AW1796" s="16">
        <v>12</v>
      </c>
      <c r="AX1796" s="10">
        <f t="shared" si="216"/>
        <v>12</v>
      </c>
      <c r="AY1796" s="10">
        <f t="shared" si="217"/>
        <v>0</v>
      </c>
      <c r="AZ1796" s="2" t="s">
        <v>119</v>
      </c>
      <c r="BA1796" s="10">
        <f t="shared" si="218"/>
        <v>0</v>
      </c>
      <c r="BB1796" s="36" t="s">
        <v>118</v>
      </c>
      <c r="BH1796" s="9">
        <f t="shared" si="214"/>
        <v>12</v>
      </c>
      <c r="BI1796" s="39" t="str">
        <f>IF(AZ1796="Yes","",IF(BH1796&gt;=1250,"E",IF(BH1796&gt;=750,"D",
IF(BH1796&gt;=500,"C",
IF(BH1796&gt;=300,"B",
IF(BH1796&gt;=200,"A",
""))))))</f>
        <v/>
      </c>
      <c r="BK1796" s="75"/>
    </row>
    <row r="1797" spans="1:63">
      <c r="A1797" s="2">
        <v>1794</v>
      </c>
      <c r="B1797" s="2">
        <v>0</v>
      </c>
      <c r="C1797" s="1">
        <v>0</v>
      </c>
      <c r="D1797" s="37" t="str">
        <v>001fw00000LnHbVAAV</v>
      </c>
      <c r="E1797" s="37" t="str">
        <v>G S CONSTRUCTION</v>
      </c>
      <c r="F1797" s="37" t="str">
        <v>MADHYA PRADESH</v>
      </c>
      <c r="G1797" s="37" t="str">
        <v>GWALIOR</v>
      </c>
      <c r="H1797" s="37">
        <v>0</v>
      </c>
      <c r="I1797" s="37" t="str">
        <v>SHALIKA ENTERPRISES PRIVATE LIMITED</v>
      </c>
      <c r="J1797" s="37" t="str">
        <v>Sudhir Garg</v>
      </c>
      <c r="K1797" s="37">
        <v>0</v>
      </c>
      <c r="L1797" s="37" t="str">
        <v>001fw000003s8lGAAQ</v>
      </c>
      <c r="M1797" s="37" t="str">
        <v>North</v>
      </c>
      <c r="N1797" s="2">
        <v>474009</v>
      </c>
      <c r="O1797" s="2" t="str">
        <v>23AAHFG4737F1ZL</v>
      </c>
      <c r="P1797" s="2">
        <v>8818888820</v>
      </c>
      <c r="Q1797" s="2" t="str">
        <v>Mar'26</v>
      </c>
      <c r="R1797" s="2">
        <v>2026</v>
      </c>
      <c r="S1797" s="1">
        <v>0</v>
      </c>
      <c r="T1797" s="2" t="str">
        <v/>
      </c>
      <c r="U1797" s="1">
        <v>0</v>
      </c>
      <c r="V1797" s="1">
        <v>0</v>
      </c>
      <c r="W1797" s="1">
        <v>0</v>
      </c>
      <c r="X1797" s="1">
        <v>0</v>
      </c>
      <c r="Y1797" s="1">
        <v>0</v>
      </c>
      <c r="Z1797" s="1">
        <v>0</v>
      </c>
      <c r="AA1797" s="1">
        <v>0</v>
      </c>
      <c r="AB1797" s="1">
        <v>0</v>
      </c>
      <c r="AC1797" s="1">
        <v>0</v>
      </c>
      <c r="AD1797" s="1">
        <v>0</v>
      </c>
      <c r="AE1797" s="1">
        <v>0</v>
      </c>
      <c r="AF1797" s="1">
        <v>0</v>
      </c>
      <c r="AG1797" s="1">
        <v>0</v>
      </c>
      <c r="AH1797" s="1">
        <v>0</v>
      </c>
      <c r="AI1797" s="1">
        <v>0</v>
      </c>
      <c r="AJ1797" s="1">
        <v>0</v>
      </c>
      <c r="AK1797" s="1">
        <v>0</v>
      </c>
      <c r="AL1797" s="1">
        <v>0</v>
      </c>
      <c r="AM1797" s="1">
        <v>0</v>
      </c>
      <c r="AN1797" s="1">
        <v>0</v>
      </c>
      <c r="AO1797" s="1">
        <v>0</v>
      </c>
      <c r="AP1797" s="1">
        <v>0</v>
      </c>
      <c r="AQ1797" s="14">
        <v>0</v>
      </c>
      <c r="AR1797" s="14">
        <v>0</v>
      </c>
      <c r="AS1797" s="14">
        <v>0</v>
      </c>
      <c r="AT1797" s="14">
        <v>0</v>
      </c>
      <c r="AU1797" s="14">
        <v>0</v>
      </c>
      <c r="AV1797" s="14">
        <v>0</v>
      </c>
      <c r="AW1797" s="16">
        <v>12</v>
      </c>
      <c r="AX1797" s="10">
        <f t="shared" si="216"/>
        <v>12</v>
      </c>
      <c r="AY1797" s="10">
        <f t="shared" si="217"/>
        <v>0</v>
      </c>
      <c r="AZ1797" s="2" t="s">
        <v>119</v>
      </c>
      <c r="BA1797" s="10">
        <f t="shared" si="218"/>
        <v>0</v>
      </c>
      <c r="BB1797" s="36" t="s">
        <v>118</v>
      </c>
      <c r="BH1797" s="9">
        <f t="shared" ref="BH1797:BH1801" si="219">SUM(AL1797:AW1797)</f>
        <v>12</v>
      </c>
      <c r="BI1797" s="39" t="str">
        <f>IF(AZ1797="Yes","",IF(BH1797&gt;=1250,"E",IF(BH1797&gt;=750,"D",
IF(BH1797&gt;=500,"C",
IF(BH1797&gt;=300,"B",
IF(BH1797&gt;=200,"A",
""))))))</f>
        <v/>
      </c>
      <c r="BK1797" s="75"/>
    </row>
    <row r="1798" spans="1:63">
      <c r="A1798" s="2">
        <v>1795</v>
      </c>
      <c r="B1798" s="2">
        <v>0</v>
      </c>
      <c r="C1798" s="1">
        <v>0</v>
      </c>
      <c r="D1798" s="37" t="str">
        <v>001fw00000MEeFHAA1</v>
      </c>
      <c r="E1798" s="37" t="str">
        <v>DELHI IRON STORES GGN</v>
      </c>
      <c r="F1798" s="37" t="str">
        <v>HARYANA</v>
      </c>
      <c r="G1798" s="37" t="str">
        <v>GURUGRAM</v>
      </c>
      <c r="H1798" s="37">
        <v>0</v>
      </c>
      <c r="I1798" s="37" t="str">
        <v>NIKUNJ UDYOG</v>
      </c>
      <c r="J1798" s="37" t="str">
        <v>Shiv Shankar Sharma</v>
      </c>
      <c r="K1798" s="37">
        <v>0</v>
      </c>
      <c r="L1798" s="37" t="str">
        <v>C12828</v>
      </c>
      <c r="M1798" s="37" t="str">
        <v>North</v>
      </c>
      <c r="N1798" s="2">
        <v>122001</v>
      </c>
      <c r="O1798" s="2" t="str">
        <v>06ADPPA2408N1ZJ</v>
      </c>
      <c r="P1798" s="2">
        <v>9811124744</v>
      </c>
      <c r="Q1798" s="2" t="str">
        <v>Mar'26</v>
      </c>
      <c r="R1798" s="2">
        <v>2026</v>
      </c>
      <c r="S1798" s="1">
        <v>0</v>
      </c>
      <c r="T1798" s="2" t="str">
        <v/>
      </c>
      <c r="U1798" s="1">
        <v>0</v>
      </c>
      <c r="V1798" s="1">
        <v>0</v>
      </c>
      <c r="W1798" s="1">
        <v>0</v>
      </c>
      <c r="X1798" s="1">
        <v>0</v>
      </c>
      <c r="Y1798" s="1">
        <v>0</v>
      </c>
      <c r="Z1798" s="1">
        <v>0</v>
      </c>
      <c r="AA1798" s="1">
        <v>0</v>
      </c>
      <c r="AB1798" s="1">
        <v>0</v>
      </c>
      <c r="AC1798" s="1">
        <v>0</v>
      </c>
      <c r="AD1798" s="1">
        <v>0</v>
      </c>
      <c r="AE1798" s="1">
        <v>0</v>
      </c>
      <c r="AF1798" s="1">
        <v>0</v>
      </c>
      <c r="AG1798" s="1">
        <v>0</v>
      </c>
      <c r="AH1798" s="1">
        <v>0</v>
      </c>
      <c r="AI1798" s="1">
        <v>0</v>
      </c>
      <c r="AJ1798" s="1">
        <v>0</v>
      </c>
      <c r="AK1798" s="1">
        <v>0</v>
      </c>
      <c r="AL1798" s="1">
        <v>0</v>
      </c>
      <c r="AM1798" s="1">
        <v>0</v>
      </c>
      <c r="AN1798" s="1">
        <v>0</v>
      </c>
      <c r="AO1798" s="1">
        <v>0</v>
      </c>
      <c r="AP1798" s="1">
        <v>0</v>
      </c>
      <c r="AQ1798" s="14">
        <v>0</v>
      </c>
      <c r="AR1798" s="14">
        <v>0</v>
      </c>
      <c r="AS1798" s="14">
        <v>0</v>
      </c>
      <c r="AT1798" s="14">
        <v>0</v>
      </c>
      <c r="AU1798" s="14">
        <v>0</v>
      </c>
      <c r="AV1798" s="14">
        <v>0</v>
      </c>
      <c r="AW1798" s="16">
        <v>23</v>
      </c>
      <c r="AX1798" s="10">
        <f t="shared" si="216"/>
        <v>23</v>
      </c>
      <c r="AY1798" s="10">
        <f t="shared" si="217"/>
        <v>0</v>
      </c>
      <c r="AZ1798" s="2" t="s">
        <v>119</v>
      </c>
      <c r="BA1798" s="10">
        <f t="shared" si="218"/>
        <v>0</v>
      </c>
      <c r="BB1798" s="36" t="s">
        <v>118</v>
      </c>
      <c r="BH1798" s="9">
        <f t="shared" si="219"/>
        <v>23</v>
      </c>
      <c r="BI1798" s="39" t="str">
        <f>IF(AZ1798="Yes","",IF(BH1798&gt;=1250,"E",IF(BH1798&gt;=750,"D",
IF(BH1798&gt;=500,"C",
IF(BH1798&gt;=300,"B",
IF(BH1798&gt;=200,"A",
""))))))</f>
        <v/>
      </c>
      <c r="BK1798" s="75"/>
    </row>
    <row r="1799" spans="1:63">
      <c r="A1799" s="2">
        <v>1796</v>
      </c>
      <c r="B1799" s="2">
        <v>0</v>
      </c>
      <c r="C1799" s="1">
        <v>0</v>
      </c>
      <c r="D1799" s="37" t="str">
        <v>001fw00000KNJZVAA5</v>
      </c>
      <c r="E1799" s="37" t="str">
        <v>GOUTAM MAITY</v>
      </c>
      <c r="F1799" s="37" t="str">
        <v>WEST BENGAL</v>
      </c>
      <c r="G1799" s="37" t="str">
        <v>MEDINIPUR EAST</v>
      </c>
      <c r="H1799" s="37">
        <v>0</v>
      </c>
      <c r="I1799" s="37" t="str">
        <v>NERIUM MULTICOM LLP</v>
      </c>
      <c r="J1799" s="37" t="str">
        <v>Ragon Poddar</v>
      </c>
      <c r="K1799" s="37">
        <v>0</v>
      </c>
      <c r="L1799" s="37" t="str">
        <v>001J100000RytAcIAJ</v>
      </c>
      <c r="M1799" s="37" t="str">
        <v>East</v>
      </c>
      <c r="N1799" s="2">
        <v>721429</v>
      </c>
      <c r="O1799" s="2" t="str">
        <v>19AKGPM8956P1Z1</v>
      </c>
      <c r="P1799" s="2">
        <v>9732905526</v>
      </c>
      <c r="Q1799" s="2" t="str">
        <v>Mar'26</v>
      </c>
      <c r="R1799" s="2">
        <v>2026</v>
      </c>
      <c r="S1799" s="1">
        <v>0</v>
      </c>
      <c r="T1799" s="2" t="str">
        <v/>
      </c>
      <c r="U1799" s="1">
        <v>0</v>
      </c>
      <c r="V1799" s="1">
        <v>0</v>
      </c>
      <c r="W1799" s="1">
        <v>0</v>
      </c>
      <c r="X1799" s="1">
        <v>0</v>
      </c>
      <c r="Y1799" s="1">
        <v>0</v>
      </c>
      <c r="Z1799" s="1">
        <v>0</v>
      </c>
      <c r="AA1799" s="1">
        <v>0</v>
      </c>
      <c r="AB1799" s="1">
        <v>0</v>
      </c>
      <c r="AC1799" s="1">
        <v>0</v>
      </c>
      <c r="AD1799" s="1">
        <v>0</v>
      </c>
      <c r="AE1799" s="1">
        <v>0</v>
      </c>
      <c r="AF1799" s="1">
        <v>0</v>
      </c>
      <c r="AG1799" s="1">
        <v>0</v>
      </c>
      <c r="AH1799" s="1">
        <v>0</v>
      </c>
      <c r="AI1799" s="1">
        <v>0</v>
      </c>
      <c r="AJ1799" s="1">
        <v>0</v>
      </c>
      <c r="AK1799" s="1">
        <v>0</v>
      </c>
      <c r="AL1799" s="1">
        <v>0</v>
      </c>
      <c r="AM1799" s="1">
        <v>0</v>
      </c>
      <c r="AN1799" s="1">
        <v>0</v>
      </c>
      <c r="AO1799" s="1">
        <v>0</v>
      </c>
      <c r="AP1799" s="1">
        <v>0</v>
      </c>
      <c r="AQ1799" s="14">
        <v>0</v>
      </c>
      <c r="AR1799" s="14">
        <v>0</v>
      </c>
      <c r="AS1799" s="14">
        <v>0</v>
      </c>
      <c r="AT1799" s="14">
        <v>0</v>
      </c>
      <c r="AU1799" s="14">
        <v>0</v>
      </c>
      <c r="AV1799" s="14">
        <v>0</v>
      </c>
      <c r="AW1799" s="16">
        <v>25</v>
      </c>
      <c r="AX1799" s="10">
        <f t="shared" si="216"/>
        <v>25</v>
      </c>
      <c r="AY1799" s="10">
        <f t="shared" si="217"/>
        <v>0</v>
      </c>
      <c r="AZ1799" s="2" t="s">
        <v>119</v>
      </c>
      <c r="BA1799" s="10">
        <f t="shared" si="218"/>
        <v>0</v>
      </c>
      <c r="BB1799" s="36" t="s">
        <v>118</v>
      </c>
      <c r="BH1799" s="9">
        <f t="shared" si="219"/>
        <v>25</v>
      </c>
      <c r="BI1799" s="39" t="str">
        <f>IF(AZ1799="Yes","",IF(BH1799&gt;=1250,"E",IF(BH1799&gt;=750,"D",
IF(BH1799&gt;=500,"C",
IF(BH1799&gt;=300,"B",
IF(BH1799&gt;=200,"A",
""))))))</f>
        <v/>
      </c>
      <c r="BK1799" s="75"/>
    </row>
    <row r="1800" spans="1:63">
      <c r="A1800" s="2">
        <v>1797</v>
      </c>
      <c r="B1800" s="2">
        <v>0</v>
      </c>
      <c r="C1800" s="1">
        <v>0</v>
      </c>
      <c r="D1800" s="37" t="str">
        <v>001J100000RT2peIAD</v>
      </c>
      <c r="E1800" s="37" t="str">
        <v>JAI SHRINATH STEEL</v>
      </c>
      <c r="F1800" s="37" t="str">
        <v>MADHYA PRADESH</v>
      </c>
      <c r="G1800" s="37" t="str">
        <v>INDORE</v>
      </c>
      <c r="H1800" s="37">
        <v>0</v>
      </c>
      <c r="I1800" s="37" t="str">
        <v>R. K. ENTERPRISES</v>
      </c>
      <c r="J1800" s="37" t="str">
        <v>Yogeshwar Richhariya</v>
      </c>
      <c r="K1800" s="37">
        <v>0</v>
      </c>
      <c r="L1800" s="37" t="str">
        <v>001J1000005ZfroIAC</v>
      </c>
      <c r="M1800" s="37" t="str">
        <v>Central</v>
      </c>
      <c r="N1800" s="2">
        <v>452020</v>
      </c>
      <c r="O1800" s="2" t="str">
        <v>23AHIPS1181K1Z6</v>
      </c>
      <c r="P1800" s="2">
        <v>7828001603</v>
      </c>
      <c r="Q1800" s="2" t="str">
        <v>Mar'26</v>
      </c>
      <c r="R1800" s="2">
        <v>2026</v>
      </c>
      <c r="S1800" s="1">
        <v>0</v>
      </c>
      <c r="T1800" s="2">
        <v>300</v>
      </c>
      <c r="U1800" s="1">
        <v>0</v>
      </c>
      <c r="V1800" s="1">
        <v>0</v>
      </c>
      <c r="W1800" s="1">
        <v>0</v>
      </c>
      <c r="X1800" s="1">
        <v>0</v>
      </c>
      <c r="Y1800" s="1">
        <v>0</v>
      </c>
      <c r="Z1800" s="1">
        <v>0</v>
      </c>
      <c r="AA1800" s="1">
        <v>0</v>
      </c>
      <c r="AB1800" s="1">
        <v>0</v>
      </c>
      <c r="AC1800" s="1">
        <v>0</v>
      </c>
      <c r="AD1800" s="1">
        <v>0</v>
      </c>
      <c r="AE1800" s="1">
        <v>0</v>
      </c>
      <c r="AF1800" s="1">
        <v>0</v>
      </c>
      <c r="AG1800" s="1">
        <v>0</v>
      </c>
      <c r="AH1800" s="1">
        <v>0</v>
      </c>
      <c r="AI1800" s="1">
        <v>0</v>
      </c>
      <c r="AJ1800" s="1">
        <v>0</v>
      </c>
      <c r="AK1800" s="1">
        <v>0</v>
      </c>
      <c r="AL1800" s="1">
        <v>0</v>
      </c>
      <c r="AM1800" s="1">
        <v>0</v>
      </c>
      <c r="AN1800" s="1">
        <v>0</v>
      </c>
      <c r="AO1800" s="1">
        <v>0</v>
      </c>
      <c r="AP1800" s="1">
        <v>0</v>
      </c>
      <c r="AQ1800" s="14">
        <v>0</v>
      </c>
      <c r="AR1800" s="14">
        <v>0</v>
      </c>
      <c r="AS1800" s="14">
        <v>0</v>
      </c>
      <c r="AT1800" s="14">
        <v>0</v>
      </c>
      <c r="AU1800" s="14">
        <v>0</v>
      </c>
      <c r="AV1800" s="14">
        <v>0</v>
      </c>
      <c r="AW1800" s="16">
        <v>8</v>
      </c>
      <c r="AX1800" s="10">
        <f t="shared" si="216"/>
        <v>8</v>
      </c>
      <c r="AY1800" s="10">
        <f t="shared" si="217"/>
        <v>0</v>
      </c>
      <c r="AZ1800" s="2" t="s">
        <v>119</v>
      </c>
      <c r="BA1800" s="10">
        <f t="shared" si="218"/>
        <v>0</v>
      </c>
      <c r="BB1800" s="36" t="s">
        <v>118</v>
      </c>
      <c r="BH1800" s="9">
        <f t="shared" si="219"/>
        <v>8</v>
      </c>
      <c r="BI1800" s="39" t="str">
        <f>IF(AZ1800="Yes","",IF(BH1800&gt;=1250,"E",IF(BH1800&gt;=750,"D",
IF(BH1800&gt;=500,"C",
IF(BH1800&gt;=300,"B",
IF(BH1800&gt;=200,"A",
""))))))</f>
        <v/>
      </c>
      <c r="BK1800" s="75"/>
    </row>
    <row r="1801" spans="1:63">
      <c r="A1801" s="2">
        <v>1798</v>
      </c>
      <c r="B1801" s="2">
        <v>0</v>
      </c>
      <c r="C1801" s="1">
        <v>0</v>
      </c>
      <c r="D1801" s="37" t="str">
        <v>001fw00000MVFRAAA5</v>
      </c>
      <c r="E1801" s="37" t="str">
        <v>VIJAY HARDWARE STORES</v>
      </c>
      <c r="F1801" s="37" t="str">
        <v>MADHYA PRADESH</v>
      </c>
      <c r="G1801" s="37" t="str">
        <v>INDORE</v>
      </c>
      <c r="H1801" s="37">
        <v>0</v>
      </c>
      <c r="I1801" s="37" t="str">
        <v>R. K. ENTERPRISES</v>
      </c>
      <c r="J1801" s="37" t="str">
        <v>Yogeshwar Richhariya</v>
      </c>
      <c r="K1801" s="37">
        <v>0</v>
      </c>
      <c r="L1801" s="37" t="str">
        <v>001J1000005ZfroIAC</v>
      </c>
      <c r="M1801" s="37" t="str">
        <v>Central</v>
      </c>
      <c r="N1801" s="2">
        <v>452001</v>
      </c>
      <c r="O1801" s="2" t="str">
        <v>23AANFV4433B2ZE</v>
      </c>
      <c r="P1801" s="2">
        <v>9406800285</v>
      </c>
      <c r="Q1801" s="2" t="str">
        <v>Mar'26</v>
      </c>
      <c r="R1801" s="2">
        <v>2026</v>
      </c>
      <c r="S1801" s="1">
        <v>0</v>
      </c>
      <c r="T1801" s="2" t="str">
        <v/>
      </c>
      <c r="U1801" s="1">
        <v>0</v>
      </c>
      <c r="V1801" s="1">
        <v>0</v>
      </c>
      <c r="W1801" s="1">
        <v>0</v>
      </c>
      <c r="X1801" s="1">
        <v>0</v>
      </c>
      <c r="Y1801" s="1">
        <v>0</v>
      </c>
      <c r="Z1801" s="1">
        <v>0</v>
      </c>
      <c r="AA1801" s="1">
        <v>0</v>
      </c>
      <c r="AB1801" s="1">
        <v>0</v>
      </c>
      <c r="AC1801" s="1">
        <v>0</v>
      </c>
      <c r="AD1801" s="1">
        <v>0</v>
      </c>
      <c r="AE1801" s="1">
        <v>0</v>
      </c>
      <c r="AF1801" s="1">
        <v>0</v>
      </c>
      <c r="AG1801" s="1">
        <v>0</v>
      </c>
      <c r="AH1801" s="1">
        <v>0</v>
      </c>
      <c r="AI1801" s="1">
        <v>0</v>
      </c>
      <c r="AJ1801" s="1">
        <v>0</v>
      </c>
      <c r="AK1801" s="1">
        <v>0</v>
      </c>
      <c r="AL1801" s="1">
        <v>0</v>
      </c>
      <c r="AM1801" s="1">
        <v>0</v>
      </c>
      <c r="AN1801" s="1">
        <v>0</v>
      </c>
      <c r="AO1801" s="1">
        <v>0</v>
      </c>
      <c r="AP1801" s="1">
        <v>0</v>
      </c>
      <c r="AQ1801" s="14">
        <v>0</v>
      </c>
      <c r="AR1801" s="14">
        <v>0</v>
      </c>
      <c r="AS1801" s="14">
        <v>0</v>
      </c>
      <c r="AT1801" s="14">
        <v>0</v>
      </c>
      <c r="AU1801" s="14">
        <v>0</v>
      </c>
      <c r="AV1801" s="14">
        <v>0</v>
      </c>
      <c r="AW1801" s="16">
        <v>2</v>
      </c>
      <c r="AX1801" s="10">
        <f t="shared" si="216"/>
        <v>2</v>
      </c>
      <c r="AY1801" s="10">
        <f t="shared" si="217"/>
        <v>0</v>
      </c>
      <c r="AZ1801" s="2" t="s">
        <v>119</v>
      </c>
      <c r="BA1801" s="10">
        <f t="shared" si="218"/>
        <v>0</v>
      </c>
      <c r="BB1801" s="36" t="s">
        <v>118</v>
      </c>
      <c r="BH1801" s="9">
        <f t="shared" si="219"/>
        <v>2</v>
      </c>
      <c r="BI1801" s="39" t="str">
        <f>IF(AZ1801="Yes","",IF(BH1801&gt;=1250,"E",IF(BH1801&gt;=750,"D",
IF(BH1801&gt;=500,"C",
IF(BH1801&gt;=300,"B",
IF(BH1801&gt;=200,"A",
""))))))</f>
        <v/>
      </c>
      <c r="BK1801" s="75"/>
    </row>
    <row r="1802" spans="1:63">
      <c r="A1802" s="2">
        <v>1799</v>
      </c>
      <c r="B1802" s="2">
        <v>0</v>
      </c>
      <c r="C1802" s="1">
        <v>0</v>
      </c>
      <c r="D1802" s="37" t="str">
        <v>001fw00000MT8APAA1</v>
      </c>
      <c r="E1802" s="37" t="str">
        <v>OM SHREE ENTERPRISES</v>
      </c>
      <c r="F1802" s="37" t="str">
        <v>BIHAR</v>
      </c>
      <c r="G1802" s="37" t="str">
        <v>BEGUSARAI</v>
      </c>
      <c r="H1802" s="37">
        <v>0</v>
      </c>
      <c r="I1802" s="37" t="str">
        <v>KHARAKIA METALS PRIVATE LIMITED</v>
      </c>
      <c r="J1802" s="37" t="str">
        <v>Praveen Kumar</v>
      </c>
      <c r="K1802" s="37">
        <v>0</v>
      </c>
      <c r="L1802" s="37" t="str">
        <v>001J100000VnUoRIAV</v>
      </c>
      <c r="M1802" s="37" t="str">
        <v>East</v>
      </c>
      <c r="N1802" s="2">
        <v>851132</v>
      </c>
      <c r="O1802" s="2" t="str">
        <v>10GDOPK7296F1Z8</v>
      </c>
      <c r="P1802" s="2">
        <v>8809644423</v>
      </c>
      <c r="Q1802" s="2" t="str">
        <v>Mar'26</v>
      </c>
      <c r="R1802" s="2">
        <v>2026</v>
      </c>
      <c r="S1802" s="1">
        <v>0</v>
      </c>
      <c r="T1802" s="2" t="str">
        <v/>
      </c>
      <c r="U1802" s="1">
        <v>0</v>
      </c>
      <c r="V1802" s="1">
        <v>0</v>
      </c>
      <c r="W1802" s="1">
        <v>0</v>
      </c>
      <c r="X1802" s="1">
        <v>0</v>
      </c>
      <c r="Y1802" s="1">
        <v>0</v>
      </c>
      <c r="Z1802" s="1">
        <v>0</v>
      </c>
      <c r="AA1802" s="1">
        <v>0</v>
      </c>
      <c r="AB1802" s="1">
        <v>0</v>
      </c>
      <c r="AC1802" s="1">
        <v>0</v>
      </c>
      <c r="AD1802" s="1">
        <v>0</v>
      </c>
      <c r="AE1802" s="1">
        <v>0</v>
      </c>
      <c r="AF1802" s="1">
        <v>0</v>
      </c>
      <c r="AG1802" s="1">
        <v>0</v>
      </c>
      <c r="AH1802" s="1">
        <v>0</v>
      </c>
      <c r="AI1802" s="1">
        <v>0</v>
      </c>
      <c r="AJ1802" s="1">
        <v>0</v>
      </c>
      <c r="AK1802" s="1">
        <v>0</v>
      </c>
      <c r="AL1802" s="1">
        <v>0</v>
      </c>
      <c r="AM1802" s="1">
        <v>0</v>
      </c>
      <c r="AN1802" s="1">
        <v>0</v>
      </c>
      <c r="AO1802" s="1">
        <v>0</v>
      </c>
      <c r="AP1802" s="1">
        <v>0</v>
      </c>
      <c r="AQ1802" s="14">
        <v>0</v>
      </c>
      <c r="AR1802" s="14">
        <v>0</v>
      </c>
      <c r="AS1802" s="14">
        <v>0</v>
      </c>
      <c r="AT1802" s="14">
        <v>0</v>
      </c>
      <c r="AU1802" s="14">
        <v>0</v>
      </c>
      <c r="AV1802" s="14">
        <v>0</v>
      </c>
      <c r="AW1802" s="14">
        <v>12</v>
      </c>
      <c r="BK1802" s="75"/>
    </row>
    <row r="1803" spans="1:63">
      <c r="A1803" s="2">
        <v>1800</v>
      </c>
      <c r="B1803" s="2">
        <v>0</v>
      </c>
      <c r="C1803" s="1">
        <v>0</v>
      </c>
      <c r="D1803" s="37" t="str">
        <v>001fw00000MQoULAA1</v>
      </c>
      <c r="E1803" s="37" t="str">
        <v>ANURAG SALES</v>
      </c>
      <c r="F1803" s="37" t="str">
        <v>MADHYA PRADESH</v>
      </c>
      <c r="G1803" s="37" t="str">
        <v>RAIPUR</v>
      </c>
      <c r="H1803" s="37">
        <v>0</v>
      </c>
      <c r="I1803" s="37" t="str">
        <v>Global Steel</v>
      </c>
      <c r="J1803" s="37" t="str">
        <v>Swapnil Dahayat</v>
      </c>
      <c r="K1803" s="37">
        <v>0</v>
      </c>
      <c r="L1803" s="37" t="str">
        <v>C13471</v>
      </c>
      <c r="M1803" s="37" t="str">
        <v>Central</v>
      </c>
      <c r="N1803" s="2">
        <v>492099</v>
      </c>
      <c r="O1803" s="2" t="str">
        <v>22AAEFA0651M1ZS</v>
      </c>
      <c r="P1803" s="2">
        <v>9425503443</v>
      </c>
      <c r="Q1803" s="2" t="str">
        <v>Mar'26</v>
      </c>
      <c r="R1803" s="2">
        <v>2026</v>
      </c>
      <c r="S1803" s="1">
        <v>0</v>
      </c>
      <c r="T1803" s="2" t="str">
        <v/>
      </c>
      <c r="U1803" s="1">
        <v>0</v>
      </c>
      <c r="V1803" s="1">
        <v>0</v>
      </c>
      <c r="W1803" s="1">
        <v>0</v>
      </c>
      <c r="X1803" s="1">
        <v>0</v>
      </c>
      <c r="Y1803" s="1">
        <v>0</v>
      </c>
      <c r="Z1803" s="1">
        <v>0</v>
      </c>
      <c r="AA1803" s="1">
        <v>0</v>
      </c>
      <c r="AB1803" s="1">
        <v>0</v>
      </c>
      <c r="AC1803" s="1">
        <v>0</v>
      </c>
      <c r="AD1803" s="1">
        <v>0</v>
      </c>
      <c r="AE1803" s="1">
        <v>0</v>
      </c>
      <c r="AF1803" s="1">
        <v>0</v>
      </c>
      <c r="AG1803" s="1">
        <v>0</v>
      </c>
      <c r="AH1803" s="1">
        <v>0</v>
      </c>
      <c r="AI1803" s="1">
        <v>0</v>
      </c>
      <c r="AJ1803" s="1">
        <v>0</v>
      </c>
      <c r="AK1803" s="1">
        <v>0</v>
      </c>
      <c r="AL1803" s="1">
        <v>0</v>
      </c>
      <c r="AM1803" s="1">
        <v>0</v>
      </c>
      <c r="AN1803" s="1">
        <v>0</v>
      </c>
      <c r="AO1803" s="1">
        <v>0</v>
      </c>
      <c r="AP1803" s="1">
        <v>0</v>
      </c>
      <c r="AQ1803" s="14">
        <v>0</v>
      </c>
      <c r="AR1803" s="14">
        <v>0</v>
      </c>
      <c r="AS1803" s="14">
        <v>0</v>
      </c>
      <c r="AT1803" s="14">
        <v>0</v>
      </c>
      <c r="AU1803" s="14">
        <v>0</v>
      </c>
      <c r="AV1803" s="14">
        <v>0</v>
      </c>
      <c r="AW1803" s="14">
        <v>205</v>
      </c>
      <c r="BK1803" s="75"/>
    </row>
    <row r="1804" spans="1:63">
      <c r="A1804" s="2">
        <v>1801</v>
      </c>
      <c r="B1804" s="2">
        <v>0</v>
      </c>
      <c r="C1804" s="1">
        <v>0</v>
      </c>
      <c r="D1804" s="37" t="str">
        <v>001fw00000MUJbiAAH</v>
      </c>
      <c r="E1804" s="37" t="str">
        <v>MAALAKSHMI DISTRIBUTORS AND LOGISTICS</v>
      </c>
      <c r="F1804" s="37" t="str">
        <v>MADHYA PRADESH</v>
      </c>
      <c r="G1804" s="37" t="str">
        <v>KATNI</v>
      </c>
      <c r="H1804" s="37">
        <v>0</v>
      </c>
      <c r="I1804" s="37" t="str">
        <v>Global Steel</v>
      </c>
      <c r="J1804" s="37" t="str">
        <v>Dharmendra Kumar Yadav</v>
      </c>
      <c r="K1804" s="37">
        <v>0</v>
      </c>
      <c r="L1804" s="37" t="str">
        <v>C13471</v>
      </c>
      <c r="M1804" s="37" t="str">
        <v>Central</v>
      </c>
      <c r="N1804" s="2">
        <v>483501</v>
      </c>
      <c r="O1804" s="2" t="str">
        <v>23ACBFM1335R1Z4</v>
      </c>
      <c r="P1804" s="2">
        <v>8556098117</v>
      </c>
      <c r="Q1804" s="2" t="str">
        <v>Mar'26</v>
      </c>
      <c r="R1804" s="2">
        <v>2026</v>
      </c>
      <c r="S1804" s="1">
        <v>0</v>
      </c>
      <c r="T1804" s="2" t="str">
        <v/>
      </c>
      <c r="U1804" s="1">
        <v>0</v>
      </c>
      <c r="V1804" s="1">
        <v>0</v>
      </c>
      <c r="W1804" s="1">
        <v>0</v>
      </c>
      <c r="X1804" s="1">
        <v>0</v>
      </c>
      <c r="Y1804" s="1">
        <v>0</v>
      </c>
      <c r="Z1804" s="1">
        <v>0</v>
      </c>
      <c r="AA1804" s="1">
        <v>0</v>
      </c>
      <c r="AB1804" s="1">
        <v>0</v>
      </c>
      <c r="AC1804" s="1">
        <v>0</v>
      </c>
      <c r="AD1804" s="1">
        <v>0</v>
      </c>
      <c r="AE1804" s="1">
        <v>0</v>
      </c>
      <c r="AF1804" s="1">
        <v>0</v>
      </c>
      <c r="AG1804" s="1">
        <v>0</v>
      </c>
      <c r="AH1804" s="1">
        <v>0</v>
      </c>
      <c r="AI1804" s="1">
        <v>0</v>
      </c>
      <c r="AJ1804" s="1">
        <v>0</v>
      </c>
      <c r="AK1804" s="1">
        <v>0</v>
      </c>
      <c r="AL1804" s="1">
        <v>0</v>
      </c>
      <c r="AM1804" s="1">
        <v>0</v>
      </c>
      <c r="AN1804" s="1">
        <v>0</v>
      </c>
      <c r="AO1804" s="1">
        <v>0</v>
      </c>
      <c r="AP1804" s="1">
        <v>0</v>
      </c>
      <c r="AQ1804" s="14">
        <v>0</v>
      </c>
      <c r="AR1804" s="14">
        <v>0</v>
      </c>
      <c r="AS1804" s="14">
        <v>0</v>
      </c>
      <c r="AT1804" s="14">
        <v>0</v>
      </c>
      <c r="AU1804" s="14">
        <v>0</v>
      </c>
      <c r="AV1804" s="14">
        <v>0</v>
      </c>
      <c r="AW1804" s="14">
        <v>1</v>
      </c>
      <c r="BK1804" s="75"/>
    </row>
    <row r="1805" spans="1:63">
      <c r="A1805" s="2">
        <v>1802</v>
      </c>
      <c r="B1805" s="2">
        <v>0</v>
      </c>
      <c r="C1805" s="1">
        <v>0</v>
      </c>
      <c r="D1805" s="37" t="str">
        <v>001fw00000Mlvz5AAB</v>
      </c>
      <c r="E1805" s="37" t="str">
        <v>D R STEELS &amp; ENTERPRISES</v>
      </c>
      <c r="F1805" s="37" t="str">
        <v>UTTAR PRADESH</v>
      </c>
      <c r="G1805" s="37" t="str">
        <v>GHAZIABAD</v>
      </c>
      <c r="H1805" s="37">
        <v>0</v>
      </c>
      <c r="I1805" s="37" t="str">
        <v>OPTRIX INFRA LLP</v>
      </c>
      <c r="J1805" s="37" t="str">
        <v>Dinesh Mohan</v>
      </c>
      <c r="K1805" s="37">
        <v>0</v>
      </c>
      <c r="L1805" s="37" t="str">
        <v>001J100000PJG7oIAH</v>
      </c>
      <c r="M1805" s="37" t="str">
        <v>North</v>
      </c>
      <c r="N1805" s="2">
        <v>201001</v>
      </c>
      <c r="O1805" s="2" t="str">
        <v>09AAWFD5778J1ZF</v>
      </c>
      <c r="P1805" s="2">
        <v>9560470512</v>
      </c>
      <c r="Q1805" s="2" t="str">
        <v>Mar'26</v>
      </c>
      <c r="R1805" s="2">
        <v>2026</v>
      </c>
      <c r="S1805" s="1">
        <v>0</v>
      </c>
      <c r="T1805" s="2" t="str">
        <v/>
      </c>
      <c r="U1805" s="1">
        <v>0</v>
      </c>
      <c r="V1805" s="1">
        <v>0</v>
      </c>
      <c r="W1805" s="1">
        <v>0</v>
      </c>
      <c r="X1805" s="1">
        <v>0</v>
      </c>
      <c r="Y1805" s="1">
        <v>0</v>
      </c>
      <c r="Z1805" s="1">
        <v>0</v>
      </c>
      <c r="AA1805" s="1">
        <v>0</v>
      </c>
      <c r="AB1805" s="1">
        <v>0</v>
      </c>
      <c r="AC1805" s="1">
        <v>0</v>
      </c>
      <c r="AD1805" s="1">
        <v>0</v>
      </c>
      <c r="AE1805" s="1">
        <v>0</v>
      </c>
      <c r="AF1805" s="1">
        <v>0</v>
      </c>
      <c r="AG1805" s="1">
        <v>0</v>
      </c>
      <c r="AH1805" s="1">
        <v>0</v>
      </c>
      <c r="AI1805" s="1">
        <v>0</v>
      </c>
      <c r="AJ1805" s="1">
        <v>0</v>
      </c>
      <c r="AK1805" s="1">
        <v>0</v>
      </c>
      <c r="AL1805" s="1">
        <v>0</v>
      </c>
      <c r="AM1805" s="1">
        <v>0</v>
      </c>
      <c r="AN1805" s="1">
        <v>0</v>
      </c>
      <c r="AO1805" s="1">
        <v>0</v>
      </c>
      <c r="AP1805" s="1">
        <v>0</v>
      </c>
      <c r="AQ1805" s="14">
        <v>0</v>
      </c>
      <c r="AR1805" s="14">
        <v>0</v>
      </c>
      <c r="AS1805" s="14">
        <v>0</v>
      </c>
      <c r="AT1805" s="14">
        <v>0</v>
      </c>
      <c r="AU1805" s="14">
        <v>0</v>
      </c>
      <c r="AV1805" s="14">
        <v>0</v>
      </c>
      <c r="AW1805" s="14">
        <v>42</v>
      </c>
      <c r="BK1805" s="75"/>
    </row>
    <row r="1806" spans="1:63">
      <c r="A1806" s="2">
        <v>1803</v>
      </c>
      <c r="B1806" s="2">
        <v>0</v>
      </c>
      <c r="C1806" s="1">
        <v>0</v>
      </c>
      <c r="D1806" s="37" t="str">
        <v>001fw00000Mn9qKAAR</v>
      </c>
      <c r="E1806" s="37" t="str">
        <v>ANKIT TRADERS</v>
      </c>
      <c r="F1806" s="37" t="str">
        <v>BIHAR</v>
      </c>
      <c r="G1806" s="37" t="str">
        <v>SIWAN</v>
      </c>
      <c r="H1806" s="37">
        <v>0</v>
      </c>
      <c r="I1806" s="37" t="str">
        <v>SUBH NEXTGEN PRIVATE LIMITED</v>
      </c>
      <c r="J1806" s="37" t="str">
        <v>Punit Kumar</v>
      </c>
      <c r="K1806" s="37">
        <v>0</v>
      </c>
      <c r="L1806" s="37" t="str">
        <v>001J100000VmM42IAF</v>
      </c>
      <c r="M1806" s="37" t="str">
        <v>East</v>
      </c>
      <c r="N1806" s="2">
        <v>841232</v>
      </c>
      <c r="O1806" s="2" t="str">
        <v>10AHUPK6949B1ZA</v>
      </c>
      <c r="P1806" s="2">
        <v>9934836352</v>
      </c>
      <c r="Q1806" s="2" t="str">
        <v>Mar'26</v>
      </c>
      <c r="R1806" s="2">
        <v>2026</v>
      </c>
      <c r="S1806" s="1">
        <v>0</v>
      </c>
      <c r="T1806" s="2" t="str">
        <v/>
      </c>
      <c r="U1806" s="1">
        <v>0</v>
      </c>
      <c r="V1806" s="1">
        <v>0</v>
      </c>
      <c r="W1806" s="1">
        <v>0</v>
      </c>
      <c r="X1806" s="1">
        <v>0</v>
      </c>
      <c r="Y1806" s="1">
        <v>0</v>
      </c>
      <c r="Z1806" s="1">
        <v>0</v>
      </c>
      <c r="AA1806" s="1">
        <v>0</v>
      </c>
      <c r="AB1806" s="1">
        <v>0</v>
      </c>
      <c r="AC1806" s="1">
        <v>0</v>
      </c>
      <c r="AD1806" s="1">
        <v>0</v>
      </c>
      <c r="AE1806" s="1">
        <v>0</v>
      </c>
      <c r="AF1806" s="1">
        <v>0</v>
      </c>
      <c r="AG1806" s="1">
        <v>0</v>
      </c>
      <c r="AH1806" s="1">
        <v>0</v>
      </c>
      <c r="AI1806" s="1">
        <v>0</v>
      </c>
      <c r="AJ1806" s="1">
        <v>0</v>
      </c>
      <c r="AK1806" s="1">
        <v>0</v>
      </c>
      <c r="AL1806" s="1">
        <v>0</v>
      </c>
      <c r="AM1806" s="1">
        <v>0</v>
      </c>
      <c r="AN1806" s="1">
        <v>0</v>
      </c>
      <c r="AO1806" s="1">
        <v>0</v>
      </c>
      <c r="AP1806" s="1">
        <v>0</v>
      </c>
      <c r="AQ1806" s="14">
        <v>0</v>
      </c>
      <c r="AR1806" s="14">
        <v>0</v>
      </c>
      <c r="AS1806" s="14">
        <v>0</v>
      </c>
      <c r="AT1806" s="14">
        <v>0</v>
      </c>
      <c r="AU1806" s="14">
        <v>0</v>
      </c>
      <c r="AV1806" s="14">
        <v>0</v>
      </c>
      <c r="AW1806" s="14">
        <v>3</v>
      </c>
      <c r="BK1806" s="75"/>
    </row>
    <row r="1807" spans="1:63">
      <c r="A1807" s="2">
        <v>1804</v>
      </c>
      <c r="B1807" s="2">
        <v>0</v>
      </c>
      <c r="C1807" s="1">
        <v>0</v>
      </c>
      <c r="D1807" s="37" t="str">
        <v>001fw00000Mn1nwAAB</v>
      </c>
      <c r="E1807" s="37" t="str">
        <v>GUPTA TRADING CO.</v>
      </c>
      <c r="F1807" s="37" t="str">
        <v>BIHAR</v>
      </c>
      <c r="G1807" s="37" t="str">
        <v>SIWAN</v>
      </c>
      <c r="H1807" s="37">
        <v>0</v>
      </c>
      <c r="I1807" s="37" t="str">
        <v>SUBH NEXTGEN PRIVATE LIMITED</v>
      </c>
      <c r="J1807" s="37" t="str">
        <v>Punit Kumar</v>
      </c>
      <c r="K1807" s="37">
        <v>0</v>
      </c>
      <c r="L1807" s="37" t="str">
        <v>001J100000VmM42IAF</v>
      </c>
      <c r="M1807" s="37" t="str">
        <v>East</v>
      </c>
      <c r="N1807" s="2">
        <v>841286</v>
      </c>
      <c r="O1807" s="2" t="str">
        <v>10AEOPG2192K1ZK</v>
      </c>
      <c r="P1807" s="2">
        <v>9955634744</v>
      </c>
      <c r="Q1807" s="2" t="str">
        <v>Mar'26</v>
      </c>
      <c r="R1807" s="2">
        <v>2026</v>
      </c>
      <c r="S1807" s="1">
        <v>0</v>
      </c>
      <c r="T1807" s="2" t="str">
        <v/>
      </c>
      <c r="U1807" s="1">
        <v>0</v>
      </c>
      <c r="V1807" s="1">
        <v>0</v>
      </c>
      <c r="W1807" s="1">
        <v>0</v>
      </c>
      <c r="X1807" s="1">
        <v>0</v>
      </c>
      <c r="Y1807" s="1">
        <v>0</v>
      </c>
      <c r="Z1807" s="1">
        <v>0</v>
      </c>
      <c r="AA1807" s="1">
        <v>0</v>
      </c>
      <c r="AB1807" s="1">
        <v>0</v>
      </c>
      <c r="AC1807" s="1">
        <v>0</v>
      </c>
      <c r="AD1807" s="1">
        <v>0</v>
      </c>
      <c r="AE1807" s="1">
        <v>0</v>
      </c>
      <c r="AF1807" s="1">
        <v>0</v>
      </c>
      <c r="AG1807" s="1">
        <v>0</v>
      </c>
      <c r="AH1807" s="1">
        <v>0</v>
      </c>
      <c r="AI1807" s="1">
        <v>0</v>
      </c>
      <c r="AJ1807" s="1">
        <v>0</v>
      </c>
      <c r="AK1807" s="1">
        <v>0</v>
      </c>
      <c r="AL1807" s="1">
        <v>0</v>
      </c>
      <c r="AM1807" s="1">
        <v>0</v>
      </c>
      <c r="AN1807" s="1">
        <v>0</v>
      </c>
      <c r="AO1807" s="1">
        <v>0</v>
      </c>
      <c r="AP1807" s="1">
        <v>0</v>
      </c>
      <c r="AQ1807" s="14">
        <v>0</v>
      </c>
      <c r="AR1807" s="14">
        <v>0</v>
      </c>
      <c r="AS1807" s="14">
        <v>0</v>
      </c>
      <c r="AT1807" s="14">
        <v>0</v>
      </c>
      <c r="AU1807" s="14">
        <v>0</v>
      </c>
      <c r="AV1807" s="14">
        <v>0</v>
      </c>
      <c r="AW1807" s="14">
        <v>4</v>
      </c>
      <c r="BK1807" s="75"/>
    </row>
    <row r="1808" spans="1:63">
      <c r="A1808" s="2">
        <v>1805</v>
      </c>
      <c r="B1808" s="2">
        <v>0</v>
      </c>
      <c r="C1808" s="1">
        <v>0</v>
      </c>
      <c r="D1808" s="37" t="str">
        <v>001fw00000MsUnfAAF</v>
      </c>
      <c r="E1808" s="37" t="str">
        <v>BHARAT STEEL TRADERS</v>
      </c>
      <c r="F1808" s="37" t="str">
        <v>RAJASTHAN</v>
      </c>
      <c r="G1808" s="37" t="str">
        <v>JAIPUR</v>
      </c>
      <c r="H1808" s="37">
        <v>0</v>
      </c>
      <c r="I1808" s="37" t="str">
        <v>J P Alloys</v>
      </c>
      <c r="J1808" s="37" t="str">
        <v>Amit Kumar Sharma</v>
      </c>
      <c r="K1808" s="37">
        <v>0</v>
      </c>
      <c r="L1808" s="37" t="str">
        <v>C13188</v>
      </c>
      <c r="M1808" s="37" t="str">
        <v>North</v>
      </c>
      <c r="N1808" s="2">
        <v>302015</v>
      </c>
      <c r="O1808" s="2" t="str">
        <v>08ABAPG1390E1Z4</v>
      </c>
      <c r="P1808" s="2">
        <v>9829246242</v>
      </c>
      <c r="Q1808" s="2" t="str">
        <v>Mar'26</v>
      </c>
      <c r="R1808" s="2">
        <v>2026</v>
      </c>
      <c r="S1808" s="1">
        <v>0</v>
      </c>
      <c r="T1808" s="2" t="str">
        <v/>
      </c>
      <c r="U1808" s="1">
        <v>0</v>
      </c>
      <c r="V1808" s="1">
        <v>0</v>
      </c>
      <c r="W1808" s="1">
        <v>0</v>
      </c>
      <c r="X1808" s="1">
        <v>0</v>
      </c>
      <c r="Y1808" s="1">
        <v>0</v>
      </c>
      <c r="Z1808" s="1">
        <v>0</v>
      </c>
      <c r="AA1808" s="1">
        <v>0</v>
      </c>
      <c r="AB1808" s="1">
        <v>0</v>
      </c>
      <c r="AC1808" s="1">
        <v>0</v>
      </c>
      <c r="AD1808" s="1">
        <v>0</v>
      </c>
      <c r="AE1808" s="1">
        <v>0</v>
      </c>
      <c r="AF1808" s="1">
        <v>0</v>
      </c>
      <c r="AG1808" s="1">
        <v>0</v>
      </c>
      <c r="AH1808" s="1">
        <v>0</v>
      </c>
      <c r="AI1808" s="1">
        <v>0</v>
      </c>
      <c r="AJ1808" s="1">
        <v>0</v>
      </c>
      <c r="AK1808" s="1">
        <v>0</v>
      </c>
      <c r="AL1808" s="1">
        <v>0</v>
      </c>
      <c r="AM1808" s="1">
        <v>0</v>
      </c>
      <c r="AN1808" s="1">
        <v>0</v>
      </c>
      <c r="AO1808" s="1">
        <v>0</v>
      </c>
      <c r="AP1808" s="1">
        <v>0</v>
      </c>
      <c r="AQ1808" s="14">
        <v>0</v>
      </c>
      <c r="AR1808" s="14">
        <v>0</v>
      </c>
      <c r="AS1808" s="14">
        <v>0</v>
      </c>
      <c r="AT1808" s="14">
        <v>0</v>
      </c>
      <c r="AU1808" s="14">
        <v>0</v>
      </c>
      <c r="AV1808" s="14">
        <v>0</v>
      </c>
      <c r="AW1808" s="14">
        <v>42</v>
      </c>
      <c r="BK1808" s="75"/>
    </row>
    <row r="1809" spans="1:63">
      <c r="A1809" s="2">
        <v>1806</v>
      </c>
      <c r="B1809" s="2">
        <v>0</v>
      </c>
      <c r="C1809" s="1">
        <v>0</v>
      </c>
      <c r="D1809" s="37" t="str">
        <v>001J1000009HD3lIAG</v>
      </c>
      <c r="E1809" s="37" t="str">
        <v>RAJ STEEL</v>
      </c>
      <c r="F1809" s="37" t="str">
        <v>RAJASTHAN</v>
      </c>
      <c r="G1809" s="37" t="str">
        <v>DUNGARPUR</v>
      </c>
      <c r="H1809" s="37">
        <v>0</v>
      </c>
      <c r="I1809" s="37" t="str">
        <v>J P Alloys</v>
      </c>
      <c r="J1809" s="37" t="str">
        <v>Pushpendra Kumar</v>
      </c>
      <c r="K1809" s="37">
        <v>0</v>
      </c>
      <c r="L1809" s="37" t="str">
        <v>C13188</v>
      </c>
      <c r="M1809" s="37" t="str">
        <v>North</v>
      </c>
      <c r="N1809" s="2">
        <v>314025</v>
      </c>
      <c r="O1809" s="2" t="str">
        <v>08AAPPG4539H1ZG</v>
      </c>
      <c r="P1809" s="2">
        <v>9928599486</v>
      </c>
      <c r="Q1809" s="2" t="str">
        <v>Mar'26</v>
      </c>
      <c r="R1809" s="2">
        <v>2026</v>
      </c>
      <c r="S1809" s="1">
        <v>0</v>
      </c>
      <c r="T1809" s="2">
        <v>200</v>
      </c>
      <c r="U1809" s="1">
        <v>0</v>
      </c>
      <c r="V1809" s="1">
        <v>0</v>
      </c>
      <c r="W1809" s="1">
        <v>0</v>
      </c>
      <c r="X1809" s="1">
        <v>0</v>
      </c>
      <c r="Y1809" s="1">
        <v>0</v>
      </c>
      <c r="Z1809" s="1">
        <v>0</v>
      </c>
      <c r="AA1809" s="1">
        <v>0</v>
      </c>
      <c r="AB1809" s="1">
        <v>0</v>
      </c>
      <c r="AC1809" s="1">
        <v>0</v>
      </c>
      <c r="AD1809" s="1">
        <v>0</v>
      </c>
      <c r="AE1809" s="1">
        <v>0</v>
      </c>
      <c r="AF1809" s="1">
        <v>0</v>
      </c>
      <c r="AG1809" s="1">
        <v>0</v>
      </c>
      <c r="AH1809" s="1">
        <v>0</v>
      </c>
      <c r="AI1809" s="1">
        <v>0</v>
      </c>
      <c r="AJ1809" s="1">
        <v>0</v>
      </c>
      <c r="AK1809" s="1">
        <v>0</v>
      </c>
      <c r="AL1809" s="1">
        <v>0</v>
      </c>
      <c r="AM1809" s="1">
        <v>0</v>
      </c>
      <c r="AN1809" s="1">
        <v>0</v>
      </c>
      <c r="AO1809" s="1">
        <v>0</v>
      </c>
      <c r="AP1809" s="1">
        <v>0</v>
      </c>
      <c r="AQ1809" s="14">
        <v>0</v>
      </c>
      <c r="AR1809" s="14">
        <v>0</v>
      </c>
      <c r="AS1809" s="14">
        <v>0</v>
      </c>
      <c r="AT1809" s="14">
        <v>0</v>
      </c>
      <c r="AU1809" s="14">
        <v>0</v>
      </c>
      <c r="AV1809" s="14">
        <v>0</v>
      </c>
      <c r="AW1809" s="14">
        <v>81</v>
      </c>
      <c r="BK1809" s="75"/>
    </row>
    <row r="1810" spans="1:63">
      <c r="A1810" s="2">
        <v>1807</v>
      </c>
      <c r="B1810" s="2">
        <v>0</v>
      </c>
      <c r="C1810" s="1">
        <v>0</v>
      </c>
      <c r="D1810" s="37" t="str">
        <v>001fw00000Mb38jAAB</v>
      </c>
      <c r="E1810" s="37" t="str">
        <v>BHAGWATI STEELS AND BUILDING MATERIAL</v>
      </c>
      <c r="F1810" s="37" t="str">
        <v>UTTAR PRADESH</v>
      </c>
      <c r="G1810" s="37" t="str">
        <v>MATHURA</v>
      </c>
      <c r="H1810" s="37">
        <v>0</v>
      </c>
      <c r="I1810" s="37" t="str">
        <v>DINESH STEEL PRIVATE LIMITED</v>
      </c>
      <c r="J1810" s="37" t="str">
        <v>Paritosh Kaushik</v>
      </c>
      <c r="K1810" s="37">
        <v>0</v>
      </c>
      <c r="L1810" s="37" t="str">
        <v>C12820</v>
      </c>
      <c r="M1810" s="37" t="str">
        <v>North</v>
      </c>
      <c r="N1810" s="2">
        <v>281004</v>
      </c>
      <c r="O1810" s="2" t="str">
        <v>09ABGFB1980M1Z1</v>
      </c>
      <c r="P1810" s="2">
        <v>8191820000</v>
      </c>
      <c r="Q1810" s="2" t="str">
        <v>Mar'26</v>
      </c>
      <c r="R1810" s="2">
        <v>2026</v>
      </c>
      <c r="S1810" s="1">
        <v>0</v>
      </c>
      <c r="T1810" s="2" t="str">
        <v/>
      </c>
      <c r="U1810" s="1">
        <v>0</v>
      </c>
      <c r="V1810" s="1">
        <v>0</v>
      </c>
      <c r="W1810" s="1">
        <v>0</v>
      </c>
      <c r="X1810" s="1">
        <v>0</v>
      </c>
      <c r="Y1810" s="1">
        <v>0</v>
      </c>
      <c r="Z1810" s="1">
        <v>0</v>
      </c>
      <c r="AA1810" s="1">
        <v>0</v>
      </c>
      <c r="AB1810" s="1">
        <v>0</v>
      </c>
      <c r="AC1810" s="1">
        <v>0</v>
      </c>
      <c r="AD1810" s="1">
        <v>0</v>
      </c>
      <c r="AE1810" s="1">
        <v>0</v>
      </c>
      <c r="AF1810" s="1">
        <v>0</v>
      </c>
      <c r="AG1810" s="1">
        <v>0</v>
      </c>
      <c r="AH1810" s="1">
        <v>0</v>
      </c>
      <c r="AI1810" s="1">
        <v>0</v>
      </c>
      <c r="AJ1810" s="1">
        <v>0</v>
      </c>
      <c r="AK1810" s="1">
        <v>0</v>
      </c>
      <c r="AL1810" s="1">
        <v>0</v>
      </c>
      <c r="AM1810" s="1">
        <v>0</v>
      </c>
      <c r="AN1810" s="1">
        <v>0</v>
      </c>
      <c r="AO1810" s="1">
        <v>0</v>
      </c>
      <c r="AP1810" s="1">
        <v>0</v>
      </c>
      <c r="AQ1810" s="14">
        <v>0</v>
      </c>
      <c r="AR1810" s="14">
        <v>0</v>
      </c>
      <c r="AS1810" s="14">
        <v>0</v>
      </c>
      <c r="AT1810" s="14">
        <v>0</v>
      </c>
      <c r="AU1810" s="14">
        <v>0</v>
      </c>
      <c r="AV1810" s="14">
        <v>0</v>
      </c>
      <c r="AW1810" s="14">
        <v>25</v>
      </c>
      <c r="BK1810" s="75"/>
    </row>
    <row r="1811" spans="1:63">
      <c r="A1811" s="2">
        <v>1808</v>
      </c>
      <c r="B1811" s="2">
        <v>0</v>
      </c>
      <c r="C1811" s="1">
        <v>0</v>
      </c>
      <c r="D1811" s="37" t="str">
        <v>001J100000VnBH9IAN</v>
      </c>
      <c r="E1811" s="37" t="str">
        <v>VINAYAK TRADERS</v>
      </c>
      <c r="F1811" s="37" t="str">
        <v>UTTARAKHAND</v>
      </c>
      <c r="G1811" s="37" t="str">
        <v>TEHRI GARHWAL</v>
      </c>
      <c r="H1811" s="37">
        <v>0</v>
      </c>
      <c r="I1811" s="37" t="str">
        <v>SHIVA SALES INDIA CORPORATION</v>
      </c>
      <c r="J1811" s="37" t="str">
        <v>Ravi Kumar</v>
      </c>
      <c r="K1811" s="37">
        <v>0</v>
      </c>
      <c r="L1811" s="37" t="str">
        <v>C12821</v>
      </c>
      <c r="M1811" s="37" t="str">
        <v>North</v>
      </c>
      <c r="N1811" s="2">
        <v>249201</v>
      </c>
      <c r="O1811" s="2" t="str">
        <v>05ABKPG6664M2Z7</v>
      </c>
      <c r="P1811" s="2">
        <v>6396498874</v>
      </c>
      <c r="Q1811" s="2" t="str">
        <v>Mar'26</v>
      </c>
      <c r="R1811" s="2">
        <v>2026</v>
      </c>
      <c r="S1811" s="1">
        <v>0</v>
      </c>
      <c r="T1811" s="2">
        <v>50</v>
      </c>
      <c r="U1811" s="1">
        <v>0</v>
      </c>
      <c r="V1811" s="1">
        <v>0</v>
      </c>
      <c r="W1811" s="1">
        <v>0</v>
      </c>
      <c r="X1811" s="1">
        <v>0</v>
      </c>
      <c r="Y1811" s="1">
        <v>0</v>
      </c>
      <c r="Z1811" s="1">
        <v>0</v>
      </c>
      <c r="AA1811" s="1">
        <v>0</v>
      </c>
      <c r="AB1811" s="1">
        <v>0</v>
      </c>
      <c r="AC1811" s="1">
        <v>0</v>
      </c>
      <c r="AD1811" s="1">
        <v>0</v>
      </c>
      <c r="AE1811" s="1">
        <v>0</v>
      </c>
      <c r="AF1811" s="1">
        <v>0</v>
      </c>
      <c r="AG1811" s="1">
        <v>0</v>
      </c>
      <c r="AH1811" s="1">
        <v>0</v>
      </c>
      <c r="AI1811" s="1">
        <v>0</v>
      </c>
      <c r="AJ1811" s="1">
        <v>0</v>
      </c>
      <c r="AK1811" s="1">
        <v>0</v>
      </c>
      <c r="AL1811" s="1">
        <v>0</v>
      </c>
      <c r="AM1811" s="1">
        <v>0</v>
      </c>
      <c r="AN1811" s="1">
        <v>0</v>
      </c>
      <c r="AO1811" s="1">
        <v>0</v>
      </c>
      <c r="AP1811" s="1">
        <v>0</v>
      </c>
      <c r="AQ1811" s="14">
        <v>0</v>
      </c>
      <c r="AR1811" s="14">
        <v>0</v>
      </c>
      <c r="AS1811" s="14">
        <v>0</v>
      </c>
      <c r="AT1811" s="14">
        <v>0</v>
      </c>
      <c r="AU1811" s="14">
        <v>0</v>
      </c>
      <c r="AV1811" s="14">
        <v>0</v>
      </c>
      <c r="AW1811" s="14">
        <v>6</v>
      </c>
      <c r="BK1811" s="75"/>
    </row>
    <row r="1812" spans="1:63">
      <c r="A1812" s="2">
        <v>0</v>
      </c>
      <c r="B1812" s="2">
        <v>0</v>
      </c>
      <c r="C1812" s="1">
        <v>0</v>
      </c>
      <c r="D1812" s="37">
        <v>0</v>
      </c>
      <c r="E1812" s="37">
        <v>0</v>
      </c>
      <c r="F1812" s="37">
        <v>0</v>
      </c>
      <c r="G1812" s="37">
        <v>0</v>
      </c>
      <c r="H1812" s="37">
        <v>0</v>
      </c>
      <c r="I1812" s="37">
        <v>0</v>
      </c>
      <c r="J1812" s="37">
        <v>0</v>
      </c>
      <c r="K1812" s="37">
        <v>0</v>
      </c>
      <c r="L1812" s="37">
        <v>0</v>
      </c>
      <c r="M1812" s="37">
        <v>0</v>
      </c>
      <c r="N1812" s="2">
        <v>0</v>
      </c>
      <c r="O1812" s="2">
        <v>0</v>
      </c>
      <c r="P1812" s="2">
        <v>0</v>
      </c>
      <c r="Q1812" s="2">
        <v>0</v>
      </c>
      <c r="R1812" s="2">
        <v>0</v>
      </c>
      <c r="S1812" s="1">
        <v>0</v>
      </c>
      <c r="T1812" s="2">
        <v>0</v>
      </c>
      <c r="U1812" s="1">
        <v>0</v>
      </c>
      <c r="V1812" s="1">
        <v>0</v>
      </c>
      <c r="W1812" s="1">
        <v>0</v>
      </c>
      <c r="X1812" s="1">
        <v>0</v>
      </c>
      <c r="Y1812" s="1">
        <v>0</v>
      </c>
      <c r="Z1812" s="1">
        <v>0</v>
      </c>
      <c r="AA1812" s="1">
        <v>0</v>
      </c>
      <c r="AB1812" s="1">
        <v>0</v>
      </c>
      <c r="AC1812" s="1">
        <v>0</v>
      </c>
      <c r="AD1812" s="1">
        <v>0</v>
      </c>
      <c r="AE1812" s="1">
        <v>0</v>
      </c>
      <c r="AF1812" s="1">
        <v>0</v>
      </c>
      <c r="AG1812" s="1">
        <v>0</v>
      </c>
      <c r="AH1812" s="1">
        <v>0</v>
      </c>
      <c r="AI1812" s="1">
        <v>0</v>
      </c>
      <c r="AJ1812" s="1">
        <v>0</v>
      </c>
      <c r="AK1812" s="1">
        <v>0</v>
      </c>
      <c r="AL1812" s="1">
        <v>0</v>
      </c>
      <c r="AM1812" s="1">
        <v>0</v>
      </c>
      <c r="AN1812" s="1">
        <v>0</v>
      </c>
      <c r="AO1812" s="1">
        <v>0</v>
      </c>
      <c r="AP1812" s="1">
        <v>0</v>
      </c>
      <c r="AQ1812" s="14">
        <v>0</v>
      </c>
      <c r="AR1812" s="14">
        <v>0</v>
      </c>
      <c r="AS1812" s="14">
        <v>0</v>
      </c>
      <c r="AT1812" s="14">
        <v>0</v>
      </c>
      <c r="AU1812" s="14">
        <v>0</v>
      </c>
      <c r="AV1812" s="14">
        <v>0</v>
      </c>
      <c r="AW1812" s="14">
        <v>0</v>
      </c>
      <c r="BK1812" s="75"/>
    </row>
    <row r="1813" spans="1:63">
      <c r="A1813" s="2">
        <v>0</v>
      </c>
      <c r="B1813" s="2">
        <v>0</v>
      </c>
      <c r="C1813" s="1">
        <v>0</v>
      </c>
      <c r="D1813" s="37">
        <v>0</v>
      </c>
      <c r="E1813" s="37">
        <v>0</v>
      </c>
      <c r="F1813" s="37">
        <v>0</v>
      </c>
      <c r="G1813" s="37">
        <v>0</v>
      </c>
      <c r="H1813" s="37">
        <v>0</v>
      </c>
      <c r="I1813" s="37">
        <v>0</v>
      </c>
      <c r="J1813" s="37">
        <v>0</v>
      </c>
      <c r="K1813" s="37">
        <v>0</v>
      </c>
      <c r="L1813" s="37">
        <v>0</v>
      </c>
      <c r="M1813" s="37">
        <v>0</v>
      </c>
      <c r="N1813" s="2">
        <v>0</v>
      </c>
      <c r="O1813" s="2">
        <v>0</v>
      </c>
      <c r="P1813" s="2">
        <v>0</v>
      </c>
      <c r="Q1813" s="2">
        <v>0</v>
      </c>
      <c r="R1813" s="2">
        <v>0</v>
      </c>
      <c r="S1813" s="1">
        <v>0</v>
      </c>
      <c r="T1813" s="2">
        <v>0</v>
      </c>
      <c r="U1813" s="1">
        <v>0</v>
      </c>
      <c r="V1813" s="1">
        <v>0</v>
      </c>
      <c r="W1813" s="1">
        <v>0</v>
      </c>
      <c r="X1813" s="1">
        <v>0</v>
      </c>
      <c r="Y1813" s="1">
        <v>0</v>
      </c>
      <c r="Z1813" s="1">
        <v>0</v>
      </c>
      <c r="AA1813" s="1">
        <v>0</v>
      </c>
      <c r="AB1813" s="1">
        <v>0</v>
      </c>
      <c r="AC1813" s="1">
        <v>0</v>
      </c>
      <c r="AD1813" s="1">
        <v>0</v>
      </c>
      <c r="AE1813" s="1">
        <v>0</v>
      </c>
      <c r="AF1813" s="1">
        <v>0</v>
      </c>
      <c r="AG1813" s="1">
        <v>0</v>
      </c>
      <c r="AH1813" s="1">
        <v>0</v>
      </c>
      <c r="AI1813" s="1">
        <v>0</v>
      </c>
      <c r="AJ1813" s="1">
        <v>0</v>
      </c>
      <c r="AK1813" s="1">
        <v>0</v>
      </c>
      <c r="AL1813" s="1">
        <v>0</v>
      </c>
      <c r="AM1813" s="1">
        <v>0</v>
      </c>
      <c r="AN1813" s="1">
        <v>0</v>
      </c>
      <c r="AO1813" s="1">
        <v>0</v>
      </c>
      <c r="AP1813" s="1">
        <v>0</v>
      </c>
      <c r="AQ1813" s="14">
        <v>0</v>
      </c>
      <c r="AR1813" s="14">
        <v>0</v>
      </c>
      <c r="AS1813" s="14">
        <v>0</v>
      </c>
      <c r="AT1813" s="14">
        <v>0</v>
      </c>
      <c r="AU1813" s="14">
        <v>0</v>
      </c>
      <c r="AV1813" s="14">
        <v>0</v>
      </c>
      <c r="AW1813" s="14">
        <v>0</v>
      </c>
      <c r="BK1813" s="75"/>
    </row>
    <row r="1814" spans="1:63">
      <c r="A1814" s="2">
        <v>0</v>
      </c>
      <c r="B1814" s="2">
        <v>0</v>
      </c>
      <c r="C1814" s="1">
        <v>0</v>
      </c>
      <c r="D1814" s="37">
        <v>0</v>
      </c>
      <c r="E1814" s="37">
        <v>0</v>
      </c>
      <c r="F1814" s="37">
        <v>0</v>
      </c>
      <c r="G1814" s="37">
        <v>0</v>
      </c>
      <c r="H1814" s="37">
        <v>0</v>
      </c>
      <c r="I1814" s="37">
        <v>0</v>
      </c>
      <c r="J1814" s="37">
        <v>0</v>
      </c>
      <c r="K1814" s="37">
        <v>0</v>
      </c>
      <c r="L1814" s="37">
        <v>0</v>
      </c>
      <c r="M1814" s="37">
        <v>0</v>
      </c>
      <c r="N1814" s="2">
        <v>0</v>
      </c>
      <c r="O1814" s="2">
        <v>0</v>
      </c>
      <c r="P1814" s="2">
        <v>0</v>
      </c>
      <c r="Q1814" s="2">
        <v>0</v>
      </c>
      <c r="R1814" s="2">
        <v>0</v>
      </c>
      <c r="S1814" s="1">
        <v>0</v>
      </c>
      <c r="T1814" s="2">
        <v>0</v>
      </c>
      <c r="U1814" s="1">
        <v>0</v>
      </c>
      <c r="V1814" s="1">
        <v>0</v>
      </c>
      <c r="W1814" s="1">
        <v>0</v>
      </c>
      <c r="X1814" s="1">
        <v>0</v>
      </c>
      <c r="Y1814" s="1">
        <v>0</v>
      </c>
      <c r="Z1814" s="1">
        <v>0</v>
      </c>
      <c r="AA1814" s="1">
        <v>0</v>
      </c>
      <c r="AB1814" s="1">
        <v>0</v>
      </c>
      <c r="AC1814" s="1">
        <v>0</v>
      </c>
      <c r="AD1814" s="1">
        <v>0</v>
      </c>
      <c r="AE1814" s="1">
        <v>0</v>
      </c>
      <c r="AF1814" s="1">
        <v>0</v>
      </c>
      <c r="AG1814" s="1">
        <v>0</v>
      </c>
      <c r="AH1814" s="1">
        <v>0</v>
      </c>
      <c r="AI1814" s="1">
        <v>0</v>
      </c>
      <c r="AJ1814" s="1">
        <v>0</v>
      </c>
      <c r="AK1814" s="1">
        <v>0</v>
      </c>
      <c r="AL1814" s="1">
        <v>0</v>
      </c>
      <c r="AM1814" s="1">
        <v>0</v>
      </c>
      <c r="AN1814" s="1">
        <v>0</v>
      </c>
      <c r="AO1814" s="1">
        <v>0</v>
      </c>
      <c r="AP1814" s="1">
        <v>0</v>
      </c>
      <c r="AQ1814" s="14">
        <v>0</v>
      </c>
      <c r="AR1814" s="14">
        <v>0</v>
      </c>
      <c r="AS1814" s="14">
        <v>0</v>
      </c>
      <c r="AT1814" s="14">
        <v>0</v>
      </c>
      <c r="AU1814" s="14">
        <v>0</v>
      </c>
      <c r="AV1814" s="14">
        <v>0</v>
      </c>
      <c r="AW1814" s="14">
        <v>0</v>
      </c>
      <c r="BK1814" s="75"/>
    </row>
    <row r="1815" spans="1:63">
      <c r="A1815" s="2">
        <v>0</v>
      </c>
      <c r="B1815" s="2">
        <v>0</v>
      </c>
      <c r="C1815" s="1">
        <v>0</v>
      </c>
      <c r="D1815" s="37">
        <v>0</v>
      </c>
      <c r="E1815" s="37">
        <v>0</v>
      </c>
      <c r="F1815" s="37">
        <v>0</v>
      </c>
      <c r="G1815" s="37">
        <v>0</v>
      </c>
      <c r="H1815" s="37">
        <v>0</v>
      </c>
      <c r="I1815" s="37">
        <v>0</v>
      </c>
      <c r="J1815" s="37">
        <v>0</v>
      </c>
      <c r="K1815" s="37">
        <v>0</v>
      </c>
      <c r="L1815" s="37">
        <v>0</v>
      </c>
      <c r="M1815" s="37">
        <v>0</v>
      </c>
      <c r="N1815" s="2">
        <v>0</v>
      </c>
      <c r="O1815" s="2">
        <v>0</v>
      </c>
      <c r="P1815" s="2">
        <v>0</v>
      </c>
      <c r="Q1815" s="2">
        <v>0</v>
      </c>
      <c r="R1815" s="2">
        <v>0</v>
      </c>
      <c r="S1815" s="1">
        <v>0</v>
      </c>
      <c r="T1815" s="2">
        <v>0</v>
      </c>
      <c r="U1815" s="1">
        <v>0</v>
      </c>
      <c r="V1815" s="1">
        <v>0</v>
      </c>
      <c r="W1815" s="1">
        <v>0</v>
      </c>
      <c r="X1815" s="1">
        <v>0</v>
      </c>
      <c r="Y1815" s="1">
        <v>0</v>
      </c>
      <c r="Z1815" s="1">
        <v>0</v>
      </c>
      <c r="AA1815" s="1">
        <v>0</v>
      </c>
      <c r="AB1815" s="1">
        <v>0</v>
      </c>
      <c r="AC1815" s="1">
        <v>0</v>
      </c>
      <c r="AD1815" s="1">
        <v>0</v>
      </c>
      <c r="AE1815" s="1">
        <v>0</v>
      </c>
      <c r="AF1815" s="1">
        <v>0</v>
      </c>
      <c r="AG1815" s="1">
        <v>0</v>
      </c>
      <c r="AH1815" s="1">
        <v>0</v>
      </c>
      <c r="AI1815" s="1">
        <v>0</v>
      </c>
      <c r="AJ1815" s="1">
        <v>0</v>
      </c>
      <c r="AK1815" s="1">
        <v>0</v>
      </c>
      <c r="AL1815" s="1">
        <v>0</v>
      </c>
      <c r="AM1815" s="1">
        <v>0</v>
      </c>
      <c r="AN1815" s="1">
        <v>0</v>
      </c>
      <c r="AO1815" s="1">
        <v>0</v>
      </c>
      <c r="AP1815" s="1">
        <v>0</v>
      </c>
      <c r="AQ1815" s="14">
        <v>0</v>
      </c>
      <c r="AR1815" s="14">
        <v>0</v>
      </c>
      <c r="AS1815" s="14">
        <v>0</v>
      </c>
      <c r="AT1815" s="14">
        <v>0</v>
      </c>
      <c r="AU1815" s="14">
        <v>0</v>
      </c>
      <c r="AV1815" s="14">
        <v>0</v>
      </c>
      <c r="AW1815" s="14">
        <v>0</v>
      </c>
      <c r="BK1815" s="75"/>
    </row>
    <row r="1816" spans="1:63">
      <c r="A1816" s="2">
        <v>0</v>
      </c>
      <c r="B1816" s="2">
        <v>0</v>
      </c>
      <c r="C1816" s="1">
        <v>0</v>
      </c>
      <c r="D1816" s="37">
        <v>0</v>
      </c>
      <c r="E1816" s="37">
        <v>0</v>
      </c>
      <c r="F1816" s="37">
        <v>0</v>
      </c>
      <c r="G1816" s="37">
        <v>0</v>
      </c>
      <c r="H1816" s="37">
        <v>0</v>
      </c>
      <c r="I1816" s="37">
        <v>0</v>
      </c>
      <c r="J1816" s="37">
        <v>0</v>
      </c>
      <c r="K1816" s="37">
        <v>0</v>
      </c>
      <c r="L1816" s="37">
        <v>0</v>
      </c>
      <c r="M1816" s="37">
        <v>0</v>
      </c>
      <c r="N1816" s="2">
        <v>0</v>
      </c>
      <c r="O1816" s="2">
        <v>0</v>
      </c>
      <c r="P1816" s="2">
        <v>0</v>
      </c>
      <c r="Q1816" s="2">
        <v>0</v>
      </c>
      <c r="R1816" s="2">
        <v>0</v>
      </c>
      <c r="S1816" s="1">
        <v>0</v>
      </c>
      <c r="T1816" s="2">
        <v>0</v>
      </c>
      <c r="U1816" s="1">
        <v>0</v>
      </c>
      <c r="V1816" s="1">
        <v>0</v>
      </c>
      <c r="W1816" s="1">
        <v>0</v>
      </c>
      <c r="X1816" s="1">
        <v>0</v>
      </c>
      <c r="Y1816" s="1">
        <v>0</v>
      </c>
      <c r="Z1816" s="1">
        <v>0</v>
      </c>
      <c r="AA1816" s="1">
        <v>0</v>
      </c>
      <c r="AB1816" s="1">
        <v>0</v>
      </c>
      <c r="AC1816" s="1">
        <v>0</v>
      </c>
      <c r="AD1816" s="1">
        <v>0</v>
      </c>
      <c r="AE1816" s="1">
        <v>0</v>
      </c>
      <c r="AF1816" s="1">
        <v>0</v>
      </c>
      <c r="AG1816" s="1">
        <v>0</v>
      </c>
      <c r="AH1816" s="1">
        <v>0</v>
      </c>
      <c r="AI1816" s="1">
        <v>0</v>
      </c>
      <c r="AJ1816" s="1">
        <v>0</v>
      </c>
      <c r="AK1816" s="1">
        <v>0</v>
      </c>
      <c r="AL1816" s="1">
        <v>0</v>
      </c>
      <c r="AM1816" s="1">
        <v>0</v>
      </c>
      <c r="AN1816" s="1">
        <v>0</v>
      </c>
      <c r="AO1816" s="1">
        <v>0</v>
      </c>
      <c r="AP1816" s="1">
        <v>0</v>
      </c>
      <c r="AQ1816" s="14">
        <v>0</v>
      </c>
      <c r="AR1816" s="14">
        <v>0</v>
      </c>
      <c r="AS1816" s="14">
        <v>0</v>
      </c>
      <c r="AT1816" s="14">
        <v>0</v>
      </c>
      <c r="AU1816" s="14">
        <v>0</v>
      </c>
      <c r="AV1816" s="14">
        <v>0</v>
      </c>
      <c r="AW1816" s="14">
        <v>0</v>
      </c>
      <c r="BK1816" s="75"/>
    </row>
    <row r="1817" spans="1:63">
      <c r="A1817" s="2">
        <v>0</v>
      </c>
      <c r="B1817" s="2">
        <v>0</v>
      </c>
      <c r="C1817" s="1">
        <v>0</v>
      </c>
      <c r="D1817" s="37">
        <v>0</v>
      </c>
      <c r="E1817" s="37">
        <v>0</v>
      </c>
      <c r="F1817" s="37">
        <v>0</v>
      </c>
      <c r="G1817" s="37">
        <v>0</v>
      </c>
      <c r="H1817" s="37">
        <v>0</v>
      </c>
      <c r="I1817" s="37">
        <v>0</v>
      </c>
      <c r="J1817" s="37">
        <v>0</v>
      </c>
      <c r="K1817" s="37">
        <v>0</v>
      </c>
      <c r="L1817" s="37">
        <v>0</v>
      </c>
      <c r="M1817" s="37">
        <v>0</v>
      </c>
      <c r="N1817" s="2">
        <v>0</v>
      </c>
      <c r="O1817" s="2">
        <v>0</v>
      </c>
      <c r="P1817" s="2">
        <v>0</v>
      </c>
      <c r="Q1817" s="2">
        <v>0</v>
      </c>
      <c r="R1817" s="2">
        <v>0</v>
      </c>
      <c r="S1817" s="1">
        <v>0</v>
      </c>
      <c r="T1817" s="2">
        <v>0</v>
      </c>
      <c r="U1817" s="1">
        <v>0</v>
      </c>
      <c r="V1817" s="1">
        <v>0</v>
      </c>
      <c r="W1817" s="1">
        <v>0</v>
      </c>
      <c r="X1817" s="1">
        <v>0</v>
      </c>
      <c r="Y1817" s="1">
        <v>0</v>
      </c>
      <c r="Z1817" s="1">
        <v>0</v>
      </c>
      <c r="AA1817" s="1">
        <v>0</v>
      </c>
      <c r="AB1817" s="1">
        <v>0</v>
      </c>
      <c r="AC1817" s="1">
        <v>0</v>
      </c>
      <c r="AD1817" s="1">
        <v>0</v>
      </c>
      <c r="AE1817" s="1">
        <v>0</v>
      </c>
      <c r="AF1817" s="1">
        <v>0</v>
      </c>
      <c r="AG1817" s="1">
        <v>0</v>
      </c>
      <c r="AH1817" s="1">
        <v>0</v>
      </c>
      <c r="AI1817" s="1">
        <v>0</v>
      </c>
      <c r="AJ1817" s="1">
        <v>0</v>
      </c>
      <c r="AK1817" s="1">
        <v>0</v>
      </c>
      <c r="AL1817" s="1">
        <v>0</v>
      </c>
      <c r="AM1817" s="1">
        <v>0</v>
      </c>
      <c r="AN1817" s="1">
        <v>0</v>
      </c>
      <c r="AO1817" s="1">
        <v>0</v>
      </c>
      <c r="AP1817" s="1">
        <v>0</v>
      </c>
      <c r="AQ1817" s="14">
        <v>0</v>
      </c>
      <c r="AR1817" s="14">
        <v>0</v>
      </c>
      <c r="AS1817" s="14">
        <v>0</v>
      </c>
      <c r="AT1817" s="14">
        <v>0</v>
      </c>
      <c r="AU1817" s="14">
        <v>0</v>
      </c>
      <c r="AV1817" s="14">
        <v>0</v>
      </c>
      <c r="AW1817" s="14">
        <v>0</v>
      </c>
      <c r="BK1817" s="75"/>
    </row>
    <row r="1818" spans="1:63">
      <c r="A1818" s="2">
        <v>0</v>
      </c>
      <c r="B1818" s="2">
        <v>0</v>
      </c>
      <c r="C1818" s="1">
        <v>0</v>
      </c>
      <c r="D1818" s="37">
        <v>0</v>
      </c>
      <c r="E1818" s="37">
        <v>0</v>
      </c>
      <c r="F1818" s="37">
        <v>0</v>
      </c>
      <c r="G1818" s="37">
        <v>0</v>
      </c>
      <c r="H1818" s="37">
        <v>0</v>
      </c>
      <c r="I1818" s="37">
        <v>0</v>
      </c>
      <c r="J1818" s="37">
        <v>0</v>
      </c>
      <c r="K1818" s="37">
        <v>0</v>
      </c>
      <c r="L1818" s="37">
        <v>0</v>
      </c>
      <c r="M1818" s="37">
        <v>0</v>
      </c>
      <c r="N1818" s="2">
        <v>0</v>
      </c>
      <c r="O1818" s="2">
        <v>0</v>
      </c>
      <c r="P1818" s="2">
        <v>0</v>
      </c>
      <c r="Q1818" s="2">
        <v>0</v>
      </c>
      <c r="R1818" s="2">
        <v>0</v>
      </c>
      <c r="S1818" s="1">
        <v>0</v>
      </c>
      <c r="T1818" s="2">
        <v>0</v>
      </c>
      <c r="U1818" s="1">
        <v>0</v>
      </c>
      <c r="V1818" s="1">
        <v>0</v>
      </c>
      <c r="W1818" s="1">
        <v>0</v>
      </c>
      <c r="X1818" s="1">
        <v>0</v>
      </c>
      <c r="Y1818" s="1">
        <v>0</v>
      </c>
      <c r="Z1818" s="1">
        <v>0</v>
      </c>
      <c r="AA1818" s="1">
        <v>0</v>
      </c>
      <c r="AB1818" s="1">
        <v>0</v>
      </c>
      <c r="AC1818" s="1">
        <v>0</v>
      </c>
      <c r="AD1818" s="1">
        <v>0</v>
      </c>
      <c r="AE1818" s="1">
        <v>0</v>
      </c>
      <c r="AF1818" s="1">
        <v>0</v>
      </c>
      <c r="AG1818" s="1">
        <v>0</v>
      </c>
      <c r="AH1818" s="1">
        <v>0</v>
      </c>
      <c r="AI1818" s="1">
        <v>0</v>
      </c>
      <c r="AJ1818" s="1">
        <v>0</v>
      </c>
      <c r="AK1818" s="1">
        <v>0</v>
      </c>
      <c r="AL1818" s="1">
        <v>0</v>
      </c>
      <c r="AM1818" s="1">
        <v>0</v>
      </c>
      <c r="AN1818" s="1">
        <v>0</v>
      </c>
      <c r="AO1818" s="1">
        <v>0</v>
      </c>
      <c r="AP1818" s="1">
        <v>0</v>
      </c>
      <c r="AQ1818" s="14">
        <v>0</v>
      </c>
      <c r="AR1818" s="14">
        <v>0</v>
      </c>
      <c r="AS1818" s="14">
        <v>0</v>
      </c>
      <c r="AT1818" s="14">
        <v>0</v>
      </c>
      <c r="AU1818" s="14">
        <v>0</v>
      </c>
      <c r="AV1818" s="14">
        <v>0</v>
      </c>
      <c r="AW1818" s="14">
        <v>0</v>
      </c>
      <c r="BK1818" s="75"/>
    </row>
    <row r="1819" spans="1:63">
      <c r="A1819" s="2">
        <v>0</v>
      </c>
      <c r="B1819" s="2">
        <v>0</v>
      </c>
      <c r="C1819" s="1">
        <v>0</v>
      </c>
      <c r="D1819" s="37">
        <v>0</v>
      </c>
      <c r="E1819" s="37">
        <v>0</v>
      </c>
      <c r="F1819" s="37">
        <v>0</v>
      </c>
      <c r="G1819" s="37">
        <v>0</v>
      </c>
      <c r="H1819" s="37">
        <v>0</v>
      </c>
      <c r="I1819" s="37">
        <v>0</v>
      </c>
      <c r="J1819" s="37">
        <v>0</v>
      </c>
      <c r="K1819" s="37">
        <v>0</v>
      </c>
      <c r="L1819" s="37">
        <v>0</v>
      </c>
      <c r="M1819" s="37">
        <v>0</v>
      </c>
      <c r="N1819" s="2">
        <v>0</v>
      </c>
      <c r="O1819" s="2">
        <v>0</v>
      </c>
      <c r="P1819" s="2">
        <v>0</v>
      </c>
      <c r="Q1819" s="2">
        <v>0</v>
      </c>
      <c r="R1819" s="2">
        <v>0</v>
      </c>
      <c r="S1819" s="1">
        <v>0</v>
      </c>
      <c r="T1819" s="2">
        <v>0</v>
      </c>
      <c r="U1819" s="1">
        <v>0</v>
      </c>
      <c r="V1819" s="1">
        <v>0</v>
      </c>
      <c r="W1819" s="1">
        <v>0</v>
      </c>
      <c r="X1819" s="1">
        <v>0</v>
      </c>
      <c r="Y1819" s="1">
        <v>0</v>
      </c>
      <c r="Z1819" s="1">
        <v>0</v>
      </c>
      <c r="AA1819" s="1">
        <v>0</v>
      </c>
      <c r="AB1819" s="1">
        <v>0</v>
      </c>
      <c r="AC1819" s="1">
        <v>0</v>
      </c>
      <c r="AD1819" s="1">
        <v>0</v>
      </c>
      <c r="AE1819" s="1">
        <v>0</v>
      </c>
      <c r="AF1819" s="1">
        <v>0</v>
      </c>
      <c r="AG1819" s="1">
        <v>0</v>
      </c>
      <c r="AH1819" s="1">
        <v>0</v>
      </c>
      <c r="AI1819" s="1">
        <v>0</v>
      </c>
      <c r="AJ1819" s="1">
        <v>0</v>
      </c>
      <c r="AK1819" s="1">
        <v>0</v>
      </c>
      <c r="AL1819" s="1">
        <v>0</v>
      </c>
      <c r="AM1819" s="1">
        <v>0</v>
      </c>
      <c r="AN1819" s="1">
        <v>0</v>
      </c>
      <c r="AO1819" s="1">
        <v>0</v>
      </c>
      <c r="AP1819" s="1">
        <v>0</v>
      </c>
      <c r="AQ1819" s="14">
        <v>0</v>
      </c>
      <c r="AR1819" s="14">
        <v>0</v>
      </c>
      <c r="AS1819" s="14">
        <v>0</v>
      </c>
      <c r="AT1819" s="14">
        <v>0</v>
      </c>
      <c r="AU1819" s="14">
        <v>0</v>
      </c>
      <c r="AV1819" s="14">
        <v>0</v>
      </c>
      <c r="AW1819" s="14">
        <v>0</v>
      </c>
      <c r="BK1819" s="75"/>
    </row>
    <row r="1820" spans="1:63">
      <c r="A1820" s="2">
        <v>0</v>
      </c>
      <c r="B1820" s="2">
        <v>0</v>
      </c>
      <c r="C1820" s="1">
        <v>0</v>
      </c>
      <c r="D1820" s="37">
        <v>0</v>
      </c>
      <c r="E1820" s="37">
        <v>0</v>
      </c>
      <c r="F1820" s="37">
        <v>0</v>
      </c>
      <c r="G1820" s="37">
        <v>0</v>
      </c>
      <c r="H1820" s="37">
        <v>0</v>
      </c>
      <c r="I1820" s="37">
        <v>0</v>
      </c>
      <c r="J1820" s="37">
        <v>0</v>
      </c>
      <c r="K1820" s="37">
        <v>0</v>
      </c>
      <c r="L1820" s="37">
        <v>0</v>
      </c>
      <c r="M1820" s="37">
        <v>0</v>
      </c>
      <c r="N1820" s="2">
        <v>0</v>
      </c>
      <c r="O1820" s="2">
        <v>0</v>
      </c>
      <c r="P1820" s="2">
        <v>0</v>
      </c>
      <c r="Q1820" s="2">
        <v>0</v>
      </c>
      <c r="R1820" s="2">
        <v>0</v>
      </c>
      <c r="S1820" s="1">
        <v>0</v>
      </c>
      <c r="T1820" s="2">
        <v>0</v>
      </c>
      <c r="U1820" s="1">
        <v>0</v>
      </c>
      <c r="V1820" s="1">
        <v>0</v>
      </c>
      <c r="W1820" s="1">
        <v>0</v>
      </c>
      <c r="X1820" s="1">
        <v>0</v>
      </c>
      <c r="Y1820" s="1">
        <v>0</v>
      </c>
      <c r="Z1820" s="1">
        <v>0</v>
      </c>
      <c r="AA1820" s="1">
        <v>0</v>
      </c>
      <c r="AB1820" s="1">
        <v>0</v>
      </c>
      <c r="AC1820" s="1">
        <v>0</v>
      </c>
      <c r="AD1820" s="1">
        <v>0</v>
      </c>
      <c r="AE1820" s="1">
        <v>0</v>
      </c>
      <c r="AF1820" s="1">
        <v>0</v>
      </c>
      <c r="AG1820" s="1">
        <v>0</v>
      </c>
      <c r="AH1820" s="1">
        <v>0</v>
      </c>
      <c r="AI1820" s="1">
        <v>0</v>
      </c>
      <c r="AJ1820" s="1">
        <v>0</v>
      </c>
      <c r="AK1820" s="1">
        <v>0</v>
      </c>
      <c r="AL1820" s="1">
        <v>0</v>
      </c>
      <c r="AM1820" s="1">
        <v>0</v>
      </c>
      <c r="AN1820" s="1">
        <v>0</v>
      </c>
      <c r="AO1820" s="1">
        <v>0</v>
      </c>
      <c r="AP1820" s="1">
        <v>0</v>
      </c>
      <c r="AQ1820" s="14">
        <v>0</v>
      </c>
      <c r="AR1820" s="14">
        <v>0</v>
      </c>
      <c r="AS1820" s="14">
        <v>0</v>
      </c>
      <c r="AT1820" s="14">
        <v>0</v>
      </c>
      <c r="AU1820" s="14">
        <v>0</v>
      </c>
      <c r="AV1820" s="14">
        <v>0</v>
      </c>
      <c r="AW1820" s="14">
        <v>0</v>
      </c>
      <c r="BK1820" s="75"/>
    </row>
    <row r="1821" spans="1:63">
      <c r="A1821" s="2">
        <v>0</v>
      </c>
      <c r="B1821" s="2">
        <v>0</v>
      </c>
      <c r="C1821" s="1">
        <v>0</v>
      </c>
      <c r="D1821" s="37">
        <v>0</v>
      </c>
      <c r="E1821" s="37">
        <v>0</v>
      </c>
      <c r="F1821" s="37">
        <v>0</v>
      </c>
      <c r="G1821" s="37">
        <v>0</v>
      </c>
      <c r="H1821" s="37">
        <v>0</v>
      </c>
      <c r="I1821" s="37">
        <v>0</v>
      </c>
      <c r="J1821" s="37">
        <v>0</v>
      </c>
      <c r="K1821" s="37">
        <v>0</v>
      </c>
      <c r="L1821" s="37">
        <v>0</v>
      </c>
      <c r="M1821" s="37">
        <v>0</v>
      </c>
      <c r="N1821" s="2">
        <v>0</v>
      </c>
      <c r="O1821" s="2">
        <v>0</v>
      </c>
      <c r="P1821" s="2">
        <v>0</v>
      </c>
      <c r="Q1821" s="2">
        <v>0</v>
      </c>
      <c r="R1821" s="2">
        <v>0</v>
      </c>
      <c r="S1821" s="1">
        <v>0</v>
      </c>
      <c r="T1821" s="2">
        <v>0</v>
      </c>
      <c r="U1821" s="1">
        <v>0</v>
      </c>
      <c r="V1821" s="1">
        <v>0</v>
      </c>
      <c r="W1821" s="1">
        <v>0</v>
      </c>
      <c r="X1821" s="1">
        <v>0</v>
      </c>
      <c r="Y1821" s="1">
        <v>0</v>
      </c>
      <c r="Z1821" s="1">
        <v>0</v>
      </c>
      <c r="AA1821" s="1">
        <v>0</v>
      </c>
      <c r="AB1821" s="1">
        <v>0</v>
      </c>
      <c r="AC1821" s="1">
        <v>0</v>
      </c>
      <c r="AD1821" s="1">
        <v>0</v>
      </c>
      <c r="AE1821" s="1">
        <v>0</v>
      </c>
      <c r="AF1821" s="1">
        <v>0</v>
      </c>
      <c r="AG1821" s="1">
        <v>0</v>
      </c>
      <c r="AH1821" s="1">
        <v>0</v>
      </c>
      <c r="AI1821" s="1">
        <v>0</v>
      </c>
      <c r="AJ1821" s="1">
        <v>0</v>
      </c>
      <c r="AK1821" s="1">
        <v>0</v>
      </c>
      <c r="AL1821" s="1">
        <v>0</v>
      </c>
      <c r="AM1821" s="1">
        <v>0</v>
      </c>
      <c r="AN1821" s="1">
        <v>0</v>
      </c>
      <c r="AO1821" s="1">
        <v>0</v>
      </c>
      <c r="AP1821" s="1">
        <v>0</v>
      </c>
      <c r="AQ1821" s="14">
        <v>0</v>
      </c>
      <c r="AR1821" s="14">
        <v>0</v>
      </c>
      <c r="AS1821" s="14">
        <v>0</v>
      </c>
      <c r="AT1821" s="14">
        <v>0</v>
      </c>
      <c r="AU1821" s="14">
        <v>0</v>
      </c>
      <c r="AV1821" s="14">
        <v>0</v>
      </c>
      <c r="AW1821" s="14">
        <v>0</v>
      </c>
      <c r="BK1821" s="75"/>
    </row>
    <row r="1822" spans="1:63">
      <c r="A1822" s="2">
        <v>0</v>
      </c>
      <c r="B1822" s="2">
        <v>0</v>
      </c>
      <c r="C1822" s="1">
        <v>0</v>
      </c>
      <c r="D1822" s="37">
        <v>0</v>
      </c>
      <c r="E1822" s="37">
        <v>0</v>
      </c>
      <c r="F1822" s="37">
        <v>0</v>
      </c>
      <c r="G1822" s="37">
        <v>0</v>
      </c>
      <c r="H1822" s="37">
        <v>0</v>
      </c>
      <c r="I1822" s="37">
        <v>0</v>
      </c>
      <c r="J1822" s="37">
        <v>0</v>
      </c>
      <c r="K1822" s="37">
        <v>0</v>
      </c>
      <c r="L1822" s="37">
        <v>0</v>
      </c>
      <c r="M1822" s="37">
        <v>0</v>
      </c>
      <c r="N1822" s="2">
        <v>0</v>
      </c>
      <c r="O1822" s="2">
        <v>0</v>
      </c>
      <c r="P1822" s="2">
        <v>0</v>
      </c>
      <c r="Q1822" s="2">
        <v>0</v>
      </c>
      <c r="R1822" s="2">
        <v>0</v>
      </c>
      <c r="S1822" s="1">
        <v>0</v>
      </c>
      <c r="T1822" s="2">
        <v>0</v>
      </c>
      <c r="U1822" s="1">
        <v>0</v>
      </c>
      <c r="V1822" s="1">
        <v>0</v>
      </c>
      <c r="W1822" s="1">
        <v>0</v>
      </c>
      <c r="X1822" s="1">
        <v>0</v>
      </c>
      <c r="Y1822" s="1">
        <v>0</v>
      </c>
      <c r="Z1822" s="1">
        <v>0</v>
      </c>
      <c r="AA1822" s="1">
        <v>0</v>
      </c>
      <c r="AB1822" s="1">
        <v>0</v>
      </c>
      <c r="AC1822" s="1">
        <v>0</v>
      </c>
      <c r="AD1822" s="1">
        <v>0</v>
      </c>
      <c r="AE1822" s="1">
        <v>0</v>
      </c>
      <c r="AF1822" s="1">
        <v>0</v>
      </c>
      <c r="AG1822" s="1">
        <v>0</v>
      </c>
      <c r="AH1822" s="1">
        <v>0</v>
      </c>
      <c r="AI1822" s="1">
        <v>0</v>
      </c>
      <c r="AJ1822" s="1">
        <v>0</v>
      </c>
      <c r="AK1822" s="1">
        <v>0</v>
      </c>
      <c r="AL1822" s="1">
        <v>0</v>
      </c>
      <c r="AM1822" s="1">
        <v>0</v>
      </c>
      <c r="AN1822" s="1">
        <v>0</v>
      </c>
      <c r="AO1822" s="1">
        <v>0</v>
      </c>
      <c r="AP1822" s="1">
        <v>0</v>
      </c>
      <c r="AQ1822" s="14">
        <v>0</v>
      </c>
      <c r="AR1822" s="14">
        <v>0</v>
      </c>
      <c r="AS1822" s="14">
        <v>0</v>
      </c>
      <c r="AT1822" s="14">
        <v>0</v>
      </c>
      <c r="AU1822" s="14">
        <v>0</v>
      </c>
      <c r="AV1822" s="14">
        <v>0</v>
      </c>
      <c r="AW1822" s="14">
        <v>0</v>
      </c>
      <c r="BK1822" s="75"/>
    </row>
    <row r="1823" spans="1:63">
      <c r="A1823" s="2">
        <v>0</v>
      </c>
      <c r="B1823" s="2">
        <v>0</v>
      </c>
      <c r="C1823" s="1">
        <v>0</v>
      </c>
      <c r="D1823" s="37">
        <v>0</v>
      </c>
      <c r="E1823" s="37">
        <v>0</v>
      </c>
      <c r="F1823" s="37">
        <v>0</v>
      </c>
      <c r="G1823" s="37">
        <v>0</v>
      </c>
      <c r="H1823" s="37">
        <v>0</v>
      </c>
      <c r="I1823" s="37">
        <v>0</v>
      </c>
      <c r="J1823" s="37">
        <v>0</v>
      </c>
      <c r="K1823" s="37">
        <v>0</v>
      </c>
      <c r="L1823" s="37">
        <v>0</v>
      </c>
      <c r="M1823" s="37">
        <v>0</v>
      </c>
      <c r="N1823" s="2">
        <v>0</v>
      </c>
      <c r="O1823" s="2">
        <v>0</v>
      </c>
      <c r="P1823" s="2">
        <v>0</v>
      </c>
      <c r="Q1823" s="2">
        <v>0</v>
      </c>
      <c r="R1823" s="2">
        <v>0</v>
      </c>
      <c r="S1823" s="1">
        <v>0</v>
      </c>
      <c r="T1823" s="2">
        <v>0</v>
      </c>
      <c r="U1823" s="1">
        <v>0</v>
      </c>
      <c r="V1823" s="1">
        <v>0</v>
      </c>
      <c r="W1823" s="1">
        <v>0</v>
      </c>
      <c r="X1823" s="1">
        <v>0</v>
      </c>
      <c r="Y1823" s="1">
        <v>0</v>
      </c>
      <c r="Z1823" s="1">
        <v>0</v>
      </c>
      <c r="AA1823" s="1">
        <v>0</v>
      </c>
      <c r="AB1823" s="1">
        <v>0</v>
      </c>
      <c r="AC1823" s="1">
        <v>0</v>
      </c>
      <c r="AD1823" s="1">
        <v>0</v>
      </c>
      <c r="AE1823" s="1">
        <v>0</v>
      </c>
      <c r="AF1823" s="1">
        <v>0</v>
      </c>
      <c r="AG1823" s="1">
        <v>0</v>
      </c>
      <c r="AH1823" s="1">
        <v>0</v>
      </c>
      <c r="AI1823" s="1">
        <v>0</v>
      </c>
      <c r="AJ1823" s="1">
        <v>0</v>
      </c>
      <c r="AK1823" s="1">
        <v>0</v>
      </c>
      <c r="AL1823" s="1">
        <v>0</v>
      </c>
      <c r="AM1823" s="1">
        <v>0</v>
      </c>
      <c r="AN1823" s="1">
        <v>0</v>
      </c>
      <c r="AO1823" s="1">
        <v>0</v>
      </c>
      <c r="AP1823" s="1">
        <v>0</v>
      </c>
      <c r="AQ1823" s="14">
        <v>0</v>
      </c>
      <c r="AR1823" s="14">
        <v>0</v>
      </c>
      <c r="AS1823" s="14">
        <v>0</v>
      </c>
      <c r="AT1823" s="14">
        <v>0</v>
      </c>
      <c r="AU1823" s="14">
        <v>0</v>
      </c>
      <c r="AV1823" s="14">
        <v>0</v>
      </c>
      <c r="AW1823" s="14">
        <v>0</v>
      </c>
      <c r="BK1823" s="75"/>
    </row>
    <row r="1824" spans="1:63">
      <c r="A1824" s="2">
        <v>0</v>
      </c>
      <c r="B1824" s="2">
        <v>0</v>
      </c>
      <c r="C1824" s="1">
        <v>0</v>
      </c>
      <c r="D1824" s="37">
        <v>0</v>
      </c>
      <c r="E1824" s="37">
        <v>0</v>
      </c>
      <c r="F1824" s="37">
        <v>0</v>
      </c>
      <c r="G1824" s="37">
        <v>0</v>
      </c>
      <c r="H1824" s="37">
        <v>0</v>
      </c>
      <c r="I1824" s="37">
        <v>0</v>
      </c>
      <c r="J1824" s="37">
        <v>0</v>
      </c>
      <c r="K1824" s="37">
        <v>0</v>
      </c>
      <c r="L1824" s="37">
        <v>0</v>
      </c>
      <c r="M1824" s="37">
        <v>0</v>
      </c>
      <c r="N1824" s="2">
        <v>0</v>
      </c>
      <c r="O1824" s="2">
        <v>0</v>
      </c>
      <c r="P1824" s="2">
        <v>0</v>
      </c>
      <c r="Q1824" s="2">
        <v>0</v>
      </c>
      <c r="R1824" s="2">
        <v>0</v>
      </c>
      <c r="S1824" s="1">
        <v>0</v>
      </c>
      <c r="T1824" s="2">
        <v>0</v>
      </c>
      <c r="U1824" s="1">
        <v>0</v>
      </c>
      <c r="V1824" s="1">
        <v>0</v>
      </c>
      <c r="W1824" s="1">
        <v>0</v>
      </c>
      <c r="X1824" s="1">
        <v>0</v>
      </c>
      <c r="Y1824" s="1">
        <v>0</v>
      </c>
      <c r="Z1824" s="1">
        <v>0</v>
      </c>
      <c r="AA1824" s="1">
        <v>0</v>
      </c>
      <c r="AB1824" s="1">
        <v>0</v>
      </c>
      <c r="AC1824" s="1">
        <v>0</v>
      </c>
      <c r="AD1824" s="1">
        <v>0</v>
      </c>
      <c r="AE1824" s="1">
        <v>0</v>
      </c>
      <c r="AF1824" s="1">
        <v>0</v>
      </c>
      <c r="AG1824" s="1">
        <v>0</v>
      </c>
      <c r="AH1824" s="1">
        <v>0</v>
      </c>
      <c r="AI1824" s="1">
        <v>0</v>
      </c>
      <c r="AJ1824" s="1">
        <v>0</v>
      </c>
      <c r="AK1824" s="1">
        <v>0</v>
      </c>
      <c r="AL1824" s="1">
        <v>0</v>
      </c>
      <c r="AM1824" s="1">
        <v>0</v>
      </c>
      <c r="AN1824" s="1">
        <v>0</v>
      </c>
      <c r="AO1824" s="1">
        <v>0</v>
      </c>
      <c r="AP1824" s="1">
        <v>0</v>
      </c>
      <c r="AQ1824" s="14">
        <v>0</v>
      </c>
      <c r="AR1824" s="14">
        <v>0</v>
      </c>
      <c r="AS1824" s="14">
        <v>0</v>
      </c>
      <c r="AT1824" s="14">
        <v>0</v>
      </c>
      <c r="AU1824" s="14">
        <v>0</v>
      </c>
      <c r="AV1824" s="14">
        <v>0</v>
      </c>
      <c r="AW1824" s="14">
        <v>0</v>
      </c>
      <c r="BK1824" s="75"/>
    </row>
    <row r="1825" spans="1:63">
      <c r="A1825" s="2">
        <v>0</v>
      </c>
      <c r="B1825" s="2">
        <v>0</v>
      </c>
      <c r="C1825" s="1">
        <v>0</v>
      </c>
      <c r="D1825" s="37">
        <v>0</v>
      </c>
      <c r="E1825" s="37">
        <v>0</v>
      </c>
      <c r="F1825" s="37">
        <v>0</v>
      </c>
      <c r="G1825" s="37">
        <v>0</v>
      </c>
      <c r="H1825" s="37">
        <v>0</v>
      </c>
      <c r="I1825" s="37">
        <v>0</v>
      </c>
      <c r="J1825" s="37">
        <v>0</v>
      </c>
      <c r="K1825" s="37">
        <v>0</v>
      </c>
      <c r="L1825" s="37">
        <v>0</v>
      </c>
      <c r="M1825" s="37">
        <v>0</v>
      </c>
      <c r="N1825" s="2">
        <v>0</v>
      </c>
      <c r="O1825" s="2">
        <v>0</v>
      </c>
      <c r="P1825" s="2">
        <v>0</v>
      </c>
      <c r="Q1825" s="2">
        <v>0</v>
      </c>
      <c r="R1825" s="2">
        <v>0</v>
      </c>
      <c r="S1825" s="1">
        <v>0</v>
      </c>
      <c r="T1825" s="2">
        <v>0</v>
      </c>
      <c r="U1825" s="1">
        <v>0</v>
      </c>
      <c r="V1825" s="1">
        <v>0</v>
      </c>
      <c r="W1825" s="1">
        <v>0</v>
      </c>
      <c r="X1825" s="1">
        <v>0</v>
      </c>
      <c r="Y1825" s="1">
        <v>0</v>
      </c>
      <c r="Z1825" s="1">
        <v>0</v>
      </c>
      <c r="AA1825" s="1">
        <v>0</v>
      </c>
      <c r="AB1825" s="1">
        <v>0</v>
      </c>
      <c r="AC1825" s="1">
        <v>0</v>
      </c>
      <c r="AD1825" s="1">
        <v>0</v>
      </c>
      <c r="AE1825" s="1">
        <v>0</v>
      </c>
      <c r="AF1825" s="1">
        <v>0</v>
      </c>
      <c r="AG1825" s="1">
        <v>0</v>
      </c>
      <c r="AH1825" s="1">
        <v>0</v>
      </c>
      <c r="AI1825" s="1">
        <v>0</v>
      </c>
      <c r="AJ1825" s="1">
        <v>0</v>
      </c>
      <c r="AK1825" s="1">
        <v>0</v>
      </c>
      <c r="AL1825" s="1">
        <v>0</v>
      </c>
      <c r="AM1825" s="1">
        <v>0</v>
      </c>
      <c r="AN1825" s="1">
        <v>0</v>
      </c>
      <c r="AO1825" s="1">
        <v>0</v>
      </c>
      <c r="AP1825" s="1">
        <v>0</v>
      </c>
      <c r="AQ1825" s="14">
        <v>0</v>
      </c>
      <c r="AR1825" s="14">
        <v>0</v>
      </c>
      <c r="AS1825" s="14">
        <v>0</v>
      </c>
      <c r="AT1825" s="14">
        <v>0</v>
      </c>
      <c r="AU1825" s="14">
        <v>0</v>
      </c>
      <c r="AV1825" s="14">
        <v>0</v>
      </c>
      <c r="AW1825" s="14">
        <v>0</v>
      </c>
      <c r="BK1825" s="75"/>
    </row>
    <row r="1826" spans="1:63">
      <c r="A1826" s="2">
        <v>0</v>
      </c>
      <c r="B1826" s="2">
        <v>0</v>
      </c>
      <c r="C1826" s="1">
        <v>0</v>
      </c>
      <c r="D1826" s="37">
        <v>0</v>
      </c>
      <c r="E1826" s="37">
        <v>0</v>
      </c>
      <c r="F1826" s="37">
        <v>0</v>
      </c>
      <c r="G1826" s="37">
        <v>0</v>
      </c>
      <c r="H1826" s="37">
        <v>0</v>
      </c>
      <c r="I1826" s="37">
        <v>0</v>
      </c>
      <c r="J1826" s="37">
        <v>0</v>
      </c>
      <c r="K1826" s="37">
        <v>0</v>
      </c>
      <c r="L1826" s="37">
        <v>0</v>
      </c>
      <c r="M1826" s="37">
        <v>0</v>
      </c>
      <c r="N1826" s="2">
        <v>0</v>
      </c>
      <c r="O1826" s="2">
        <v>0</v>
      </c>
      <c r="P1826" s="2">
        <v>0</v>
      </c>
      <c r="Q1826" s="2">
        <v>0</v>
      </c>
      <c r="R1826" s="2">
        <v>0</v>
      </c>
      <c r="S1826" s="1">
        <v>0</v>
      </c>
      <c r="T1826" s="2">
        <v>0</v>
      </c>
      <c r="U1826" s="1">
        <v>0</v>
      </c>
      <c r="V1826" s="1">
        <v>0</v>
      </c>
      <c r="W1826" s="1">
        <v>0</v>
      </c>
      <c r="X1826" s="1">
        <v>0</v>
      </c>
      <c r="Y1826" s="1">
        <v>0</v>
      </c>
      <c r="Z1826" s="1">
        <v>0</v>
      </c>
      <c r="AA1826" s="1">
        <v>0</v>
      </c>
      <c r="AB1826" s="1">
        <v>0</v>
      </c>
      <c r="AC1826" s="1">
        <v>0</v>
      </c>
      <c r="AD1826" s="1">
        <v>0</v>
      </c>
      <c r="AE1826" s="1">
        <v>0</v>
      </c>
      <c r="AF1826" s="1">
        <v>0</v>
      </c>
      <c r="AG1826" s="1">
        <v>0</v>
      </c>
      <c r="AH1826" s="1">
        <v>0</v>
      </c>
      <c r="AI1826" s="1">
        <v>0</v>
      </c>
      <c r="AJ1826" s="1">
        <v>0</v>
      </c>
      <c r="AK1826" s="1">
        <v>0</v>
      </c>
      <c r="AL1826" s="1">
        <v>0</v>
      </c>
      <c r="AM1826" s="1">
        <v>0</v>
      </c>
      <c r="AN1826" s="1">
        <v>0</v>
      </c>
      <c r="AO1826" s="1">
        <v>0</v>
      </c>
      <c r="AP1826" s="1">
        <v>0</v>
      </c>
      <c r="AQ1826" s="14">
        <v>0</v>
      </c>
      <c r="AR1826" s="14">
        <v>0</v>
      </c>
      <c r="AS1826" s="14">
        <v>0</v>
      </c>
      <c r="AT1826" s="14">
        <v>0</v>
      </c>
      <c r="AU1826" s="14">
        <v>0</v>
      </c>
      <c r="AV1826" s="14">
        <v>0</v>
      </c>
      <c r="AW1826" s="14">
        <v>0</v>
      </c>
      <c r="BK1826" s="75"/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85F0D-7AD2-40F6-86A8-C011EF7E7B03}">
  <dimension ref="A1:J497"/>
  <sheetViews>
    <sheetView workbookViewId="0">
      <selection activeCell="B1" sqref="B1"/>
    </sheetView>
  </sheetViews>
  <sheetFormatPr defaultRowHeight="15"/>
  <cols>
    <col min="1" max="1" width="33" customWidth="1"/>
    <col min="6" max="6" width="21.140625" customWidth="1"/>
  </cols>
  <sheetData>
    <row r="1" spans="1:10">
      <c r="A1" s="240" t="s">
        <v>219</v>
      </c>
    </row>
    <row r="2" spans="1:10">
      <c r="A2" s="211" t="s">
        <v>294</v>
      </c>
      <c r="B2" t="str">
        <f>_xlfn.XLOOKUP(A2,'FY 26_qualification scenario'!D:D,'FY 26_qualification scenario'!BI:BI,"",0,1)</f>
        <v/>
      </c>
    </row>
    <row r="3" spans="1:10">
      <c r="A3" s="211" t="s">
        <v>295</v>
      </c>
      <c r="B3" t="str">
        <f>_xlfn.XLOOKUP(A3,'FY 26_qualification scenario'!D:D,'FY 26_qualification scenario'!BI:BI,"",0,1)</f>
        <v/>
      </c>
    </row>
    <row r="4" spans="1:10">
      <c r="A4" s="211" t="s">
        <v>296</v>
      </c>
      <c r="B4" t="str">
        <f>_xlfn.XLOOKUP(A4,'FY 26_qualification scenario'!D:D,'FY 26_qualification scenario'!BI:BI,"",0,1)</f>
        <v>C</v>
      </c>
    </row>
    <row r="5" spans="1:10">
      <c r="A5" s="211" t="s">
        <v>297</v>
      </c>
      <c r="B5" t="str">
        <f>_xlfn.XLOOKUP(A5,'FY 26_qualification scenario'!D:D,'FY 26_qualification scenario'!BI:BI,"",0,1)</f>
        <v/>
      </c>
    </row>
    <row r="6" spans="1:10">
      <c r="A6" s="211" t="s">
        <v>298</v>
      </c>
      <c r="B6" t="str">
        <f>_xlfn.XLOOKUP(A6,'FY 26_qualification scenario'!D:D,'FY 26_qualification scenario'!BI:BI,"",0,1)</f>
        <v/>
      </c>
    </row>
    <row r="7" spans="1:10">
      <c r="A7" s="211" t="s">
        <v>299</v>
      </c>
      <c r="B7" t="str">
        <f>_xlfn.XLOOKUP(A7,'FY 26_qualification scenario'!D:D,'FY 26_qualification scenario'!BI:BI,"",0,1)</f>
        <v>B</v>
      </c>
      <c r="H7" s="242"/>
      <c r="I7" s="242"/>
      <c r="J7" s="242"/>
    </row>
    <row r="8" spans="1:10">
      <c r="A8" s="211" t="s">
        <v>300</v>
      </c>
      <c r="B8" t="str">
        <f>_xlfn.XLOOKUP(A8,'FY 26_qualification scenario'!D:D,'FY 26_qualification scenario'!BI:BI,"",0,1)</f>
        <v>C</v>
      </c>
      <c r="H8" s="242"/>
      <c r="I8" s="242"/>
      <c r="J8" s="242"/>
    </row>
    <row r="9" spans="1:10">
      <c r="A9" s="211" t="s">
        <v>301</v>
      </c>
      <c r="B9" t="str">
        <f>_xlfn.XLOOKUP(A9,'FY 26_qualification scenario'!D:D,'FY 26_qualification scenario'!BI:BI,"",0,1)</f>
        <v>B</v>
      </c>
      <c r="H9" s="242"/>
      <c r="I9" s="242"/>
      <c r="J9" s="242"/>
    </row>
    <row r="10" spans="1:10">
      <c r="A10" s="211" t="s">
        <v>302</v>
      </c>
      <c r="B10" t="str">
        <f>_xlfn.XLOOKUP(A10,'FY 26_qualification scenario'!D:D,'FY 26_qualification scenario'!BI:BI,"",0,1)</f>
        <v>D</v>
      </c>
    </row>
    <row r="11" spans="1:10">
      <c r="A11" s="211" t="s">
        <v>303</v>
      </c>
      <c r="B11" t="str">
        <f>_xlfn.XLOOKUP(A11,'FY 26_qualification scenario'!D:D,'FY 26_qualification scenario'!BI:BI,"",0,1)</f>
        <v>C</v>
      </c>
    </row>
    <row r="12" spans="1:10">
      <c r="A12" s="211" t="s">
        <v>304</v>
      </c>
      <c r="B12" t="str">
        <f>_xlfn.XLOOKUP(A12,'FY 26_qualification scenario'!D:D,'FY 26_qualification scenario'!BI:BI,"",0,1)</f>
        <v>C</v>
      </c>
    </row>
    <row r="13" spans="1:10">
      <c r="A13" s="211" t="s">
        <v>305</v>
      </c>
      <c r="B13" t="str">
        <f>_xlfn.XLOOKUP(A13,'FY 26_qualification scenario'!D:D,'FY 26_qualification scenario'!BI:BI,"",0,1)</f>
        <v>C</v>
      </c>
    </row>
    <row r="14" spans="1:10">
      <c r="A14" s="211" t="s">
        <v>306</v>
      </c>
      <c r="B14" t="str">
        <f>_xlfn.XLOOKUP(A14,'FY 26_qualification scenario'!D:D,'FY 26_qualification scenario'!BI:BI,"",0,1)</f>
        <v>D</v>
      </c>
    </row>
    <row r="15" spans="1:10">
      <c r="A15" s="211" t="s">
        <v>307</v>
      </c>
      <c r="B15" t="str">
        <f>_xlfn.XLOOKUP(A15,'FY 26_qualification scenario'!D:D,'FY 26_qualification scenario'!BI:BI,"",0,1)</f>
        <v>D</v>
      </c>
    </row>
    <row r="16" spans="1:10">
      <c r="A16" s="211" t="s">
        <v>308</v>
      </c>
      <c r="B16" t="str">
        <f>_xlfn.XLOOKUP(A16,'FY 26_qualification scenario'!D:D,'FY 26_qualification scenario'!BI:BI,"",0,1)</f>
        <v>B</v>
      </c>
    </row>
    <row r="17" spans="1:2">
      <c r="A17" s="211" t="s">
        <v>309</v>
      </c>
      <c r="B17" t="str">
        <f>_xlfn.XLOOKUP(A17,'FY 26_qualification scenario'!D:D,'FY 26_qualification scenario'!BI:BI,"",0,1)</f>
        <v>E</v>
      </c>
    </row>
    <row r="18" spans="1:2">
      <c r="A18" s="211" t="s">
        <v>310</v>
      </c>
      <c r="B18" t="str">
        <f>_xlfn.XLOOKUP(A18,'FY 26_qualification scenario'!D:D,'FY 26_qualification scenario'!BI:BI,"",0,1)</f>
        <v>C</v>
      </c>
    </row>
    <row r="19" spans="1:2">
      <c r="A19" s="211" t="s">
        <v>311</v>
      </c>
      <c r="B19" t="str">
        <f>_xlfn.XLOOKUP(A19,'FY 26_qualification scenario'!D:D,'FY 26_qualification scenario'!BI:BI,"",0,1)</f>
        <v>A</v>
      </c>
    </row>
    <row r="20" spans="1:2">
      <c r="A20" s="211" t="s">
        <v>224</v>
      </c>
      <c r="B20" t="str">
        <f>_xlfn.XLOOKUP(A20,'FY 26_qualification scenario'!D:D,'FY 26_qualification scenario'!BI:BI,"",0,1)</f>
        <v/>
      </c>
    </row>
    <row r="21" spans="1:2">
      <c r="A21" s="211" t="s">
        <v>312</v>
      </c>
      <c r="B21" t="str">
        <f>_xlfn.XLOOKUP(A21,'FY 26_qualification scenario'!D:D,'FY 26_qualification scenario'!BI:BI,"",0,1)</f>
        <v>E</v>
      </c>
    </row>
    <row r="22" spans="1:2">
      <c r="A22" s="211" t="s">
        <v>225</v>
      </c>
      <c r="B22" t="str">
        <f>_xlfn.XLOOKUP(A22,'FY 26_qualification scenario'!D:D,'FY 26_qualification scenario'!BI:BI,"",0,1)</f>
        <v>D</v>
      </c>
    </row>
    <row r="23" spans="1:2">
      <c r="A23" s="211" t="s">
        <v>313</v>
      </c>
      <c r="B23" t="str">
        <f>_xlfn.XLOOKUP(A23,'FY 26_qualification scenario'!D:D,'FY 26_qualification scenario'!BI:BI,"",0,1)</f>
        <v>D</v>
      </c>
    </row>
    <row r="24" spans="1:2">
      <c r="A24" s="211" t="s">
        <v>314</v>
      </c>
      <c r="B24" t="str">
        <f>_xlfn.XLOOKUP(A24,'FY 26_qualification scenario'!D:D,'FY 26_qualification scenario'!BI:BI,"",0,1)</f>
        <v>B</v>
      </c>
    </row>
    <row r="25" spans="1:2">
      <c r="A25" s="211" t="s">
        <v>315</v>
      </c>
      <c r="B25" t="str">
        <f>_xlfn.XLOOKUP(A25,'FY 26_qualification scenario'!D:D,'FY 26_qualification scenario'!BI:BI,"",0,1)</f>
        <v/>
      </c>
    </row>
    <row r="26" spans="1:2">
      <c r="A26" s="211" t="s">
        <v>316</v>
      </c>
      <c r="B26" t="str">
        <f>_xlfn.XLOOKUP(A26,'FY 26_qualification scenario'!D:D,'FY 26_qualification scenario'!BI:BI,"",0,1)</f>
        <v/>
      </c>
    </row>
    <row r="27" spans="1:2">
      <c r="A27" s="211" t="s">
        <v>317</v>
      </c>
      <c r="B27" t="str">
        <f>_xlfn.XLOOKUP(A27,'FY 26_qualification scenario'!D:D,'FY 26_qualification scenario'!BI:BI,"",0,1)</f>
        <v>C</v>
      </c>
    </row>
    <row r="28" spans="1:2">
      <c r="A28" s="211" t="s">
        <v>318</v>
      </c>
      <c r="B28" t="str">
        <f>_xlfn.XLOOKUP(A28,'FY 26_qualification scenario'!D:D,'FY 26_qualification scenario'!BI:BI,"",0,1)</f>
        <v>B</v>
      </c>
    </row>
    <row r="29" spans="1:2">
      <c r="A29" s="211" t="s">
        <v>319</v>
      </c>
      <c r="B29" t="str">
        <f>_xlfn.XLOOKUP(A29,'FY 26_qualification scenario'!D:D,'FY 26_qualification scenario'!BI:BI,"",0,1)</f>
        <v/>
      </c>
    </row>
    <row r="30" spans="1:2">
      <c r="A30" s="211" t="s">
        <v>320</v>
      </c>
      <c r="B30" t="str">
        <f>_xlfn.XLOOKUP(A30,'FY 26_qualification scenario'!D:D,'FY 26_qualification scenario'!BI:BI,"",0,1)</f>
        <v>D</v>
      </c>
    </row>
    <row r="31" spans="1:2">
      <c r="A31" s="211" t="s">
        <v>226</v>
      </c>
      <c r="B31" t="str">
        <f>_xlfn.XLOOKUP(A31,'FY 26_qualification scenario'!D:D,'FY 26_qualification scenario'!BI:BI,"",0,1)</f>
        <v>E</v>
      </c>
    </row>
    <row r="32" spans="1:2">
      <c r="A32" s="211" t="s">
        <v>321</v>
      </c>
      <c r="B32" t="str">
        <f>_xlfn.XLOOKUP(A32,'FY 26_qualification scenario'!D:D,'FY 26_qualification scenario'!BI:BI,"",0,1)</f>
        <v/>
      </c>
    </row>
    <row r="33" spans="1:2">
      <c r="A33" s="211" t="s">
        <v>322</v>
      </c>
      <c r="B33" t="str">
        <f>_xlfn.XLOOKUP(A33,'FY 26_qualification scenario'!D:D,'FY 26_qualification scenario'!BI:BI,"",0,1)</f>
        <v/>
      </c>
    </row>
    <row r="34" spans="1:2">
      <c r="A34" s="211" t="s">
        <v>323</v>
      </c>
      <c r="B34" t="str">
        <f>_xlfn.XLOOKUP(A34,'FY 26_qualification scenario'!D:D,'FY 26_qualification scenario'!BI:BI,"",0,1)</f>
        <v>A</v>
      </c>
    </row>
    <row r="35" spans="1:2">
      <c r="A35" s="211" t="s">
        <v>324</v>
      </c>
      <c r="B35" t="str">
        <f>_xlfn.XLOOKUP(A35,'FY 26_qualification scenario'!D:D,'FY 26_qualification scenario'!BI:BI,"",0,1)</f>
        <v/>
      </c>
    </row>
    <row r="36" spans="1:2">
      <c r="A36" s="211" t="s">
        <v>325</v>
      </c>
      <c r="B36" t="str">
        <f>_xlfn.XLOOKUP(A36,'FY 26_qualification scenario'!D:D,'FY 26_qualification scenario'!BI:BI,"",0,1)</f>
        <v/>
      </c>
    </row>
    <row r="37" spans="1:2">
      <c r="A37" s="211" t="s">
        <v>326</v>
      </c>
      <c r="B37" t="str">
        <f>_xlfn.XLOOKUP(A37,'FY 26_qualification scenario'!D:D,'FY 26_qualification scenario'!BI:BI,"",0,1)</f>
        <v/>
      </c>
    </row>
    <row r="38" spans="1:2">
      <c r="A38" s="211" t="s">
        <v>327</v>
      </c>
      <c r="B38" t="str">
        <f>_xlfn.XLOOKUP(A38,'FY 26_qualification scenario'!D:D,'FY 26_qualification scenario'!BI:BI,"",0,1)</f>
        <v>A</v>
      </c>
    </row>
    <row r="39" spans="1:2">
      <c r="A39" s="211" t="s">
        <v>328</v>
      </c>
      <c r="B39" t="str">
        <f>_xlfn.XLOOKUP(A39,'FY 26_qualification scenario'!D:D,'FY 26_qualification scenario'!BI:BI,"",0,1)</f>
        <v/>
      </c>
    </row>
    <row r="40" spans="1:2">
      <c r="A40" s="211" t="s">
        <v>329</v>
      </c>
      <c r="B40" t="str">
        <f>_xlfn.XLOOKUP(A40,'FY 26_qualification scenario'!D:D,'FY 26_qualification scenario'!BI:BI,"",0,1)</f>
        <v>B</v>
      </c>
    </row>
    <row r="41" spans="1:2">
      <c r="A41" s="211" t="s">
        <v>330</v>
      </c>
      <c r="B41" t="str">
        <f>_xlfn.XLOOKUP(A41,'FY 26_qualification scenario'!D:D,'FY 26_qualification scenario'!BI:BI,"",0,1)</f>
        <v>D</v>
      </c>
    </row>
    <row r="42" spans="1:2">
      <c r="A42" s="211" t="s">
        <v>331</v>
      </c>
      <c r="B42" t="str">
        <f>_xlfn.XLOOKUP(A42,'FY 26_qualification scenario'!D:D,'FY 26_qualification scenario'!BI:BI,"",0,1)</f>
        <v/>
      </c>
    </row>
    <row r="43" spans="1:2">
      <c r="A43" s="211" t="s">
        <v>332</v>
      </c>
      <c r="B43" t="str">
        <f>_xlfn.XLOOKUP(A43,'FY 26_qualification scenario'!D:D,'FY 26_qualification scenario'!BI:BI,"",0,1)</f>
        <v>D</v>
      </c>
    </row>
    <row r="44" spans="1:2">
      <c r="A44" s="211" t="s">
        <v>333</v>
      </c>
      <c r="B44" t="str">
        <f>_xlfn.XLOOKUP(A44,'FY 26_qualification scenario'!D:D,'FY 26_qualification scenario'!BI:BI,"",0,1)</f>
        <v/>
      </c>
    </row>
    <row r="45" spans="1:2">
      <c r="A45" s="211" t="s">
        <v>334</v>
      </c>
      <c r="B45" t="str">
        <f>_xlfn.XLOOKUP(A45,'FY 26_qualification scenario'!D:D,'FY 26_qualification scenario'!BI:BI,"",0,1)</f>
        <v>B</v>
      </c>
    </row>
    <row r="46" spans="1:2">
      <c r="A46" s="211" t="s">
        <v>335</v>
      </c>
      <c r="B46" t="str">
        <f>_xlfn.XLOOKUP(A46,'FY 26_qualification scenario'!D:D,'FY 26_qualification scenario'!BI:BI,"",0,1)</f>
        <v>B</v>
      </c>
    </row>
    <row r="47" spans="1:2">
      <c r="A47" s="211" t="s">
        <v>336</v>
      </c>
      <c r="B47" t="str">
        <f>_xlfn.XLOOKUP(A47,'FY 26_qualification scenario'!D:D,'FY 26_qualification scenario'!BI:BI,"",0,1)</f>
        <v/>
      </c>
    </row>
    <row r="48" spans="1:2">
      <c r="A48" s="211" t="s">
        <v>337</v>
      </c>
      <c r="B48" t="str">
        <f>_xlfn.XLOOKUP(A48,'FY 26_qualification scenario'!D:D,'FY 26_qualification scenario'!BI:BI,"",0,1)</f>
        <v/>
      </c>
    </row>
    <row r="49" spans="1:2">
      <c r="A49" s="211" t="s">
        <v>338</v>
      </c>
      <c r="B49" t="str">
        <f>_xlfn.XLOOKUP(A49,'FY 26_qualification scenario'!D:D,'FY 26_qualification scenario'!BI:BI,"",0,1)</f>
        <v>A</v>
      </c>
    </row>
    <row r="50" spans="1:2">
      <c r="A50" s="211" t="s">
        <v>339</v>
      </c>
      <c r="B50" t="str">
        <f>_xlfn.XLOOKUP(A50,'FY 26_qualification scenario'!D:D,'FY 26_qualification scenario'!BI:BI,"",0,1)</f>
        <v/>
      </c>
    </row>
    <row r="51" spans="1:2">
      <c r="A51" s="211" t="s">
        <v>340</v>
      </c>
      <c r="B51" t="str">
        <f>_xlfn.XLOOKUP(A51,'FY 26_qualification scenario'!D:D,'FY 26_qualification scenario'!BI:BI,"",0,1)</f>
        <v/>
      </c>
    </row>
    <row r="52" spans="1:2">
      <c r="A52" s="211" t="s">
        <v>341</v>
      </c>
      <c r="B52" t="str">
        <f>_xlfn.XLOOKUP(A52,'FY 26_qualification scenario'!D:D,'FY 26_qualification scenario'!BI:BI,"",0,1)</f>
        <v>B</v>
      </c>
    </row>
    <row r="53" spans="1:2">
      <c r="A53" s="211" t="s">
        <v>342</v>
      </c>
      <c r="B53" t="str">
        <f>_xlfn.XLOOKUP(A53,'FY 26_qualification scenario'!D:D,'FY 26_qualification scenario'!BI:BI,"",0,1)</f>
        <v/>
      </c>
    </row>
    <row r="54" spans="1:2">
      <c r="A54" s="211" t="s">
        <v>343</v>
      </c>
      <c r="B54" t="str">
        <f>_xlfn.XLOOKUP(A54,'FY 26_qualification scenario'!D:D,'FY 26_qualification scenario'!BI:BI,"",0,1)</f>
        <v>D</v>
      </c>
    </row>
    <row r="55" spans="1:2">
      <c r="A55" s="211" t="s">
        <v>344</v>
      </c>
      <c r="B55" t="str">
        <f>_xlfn.XLOOKUP(A55,'FY 26_qualification scenario'!D:D,'FY 26_qualification scenario'!BI:BI,"",0,1)</f>
        <v>D</v>
      </c>
    </row>
    <row r="56" spans="1:2">
      <c r="A56" s="211" t="s">
        <v>345</v>
      </c>
      <c r="B56" t="str">
        <f>_xlfn.XLOOKUP(A56,'FY 26_qualification scenario'!D:D,'FY 26_qualification scenario'!BI:BI,"",0,1)</f>
        <v/>
      </c>
    </row>
    <row r="57" spans="1:2">
      <c r="A57" s="211" t="s">
        <v>346</v>
      </c>
      <c r="B57" t="str">
        <f>_xlfn.XLOOKUP(A57,'FY 26_qualification scenario'!D:D,'FY 26_qualification scenario'!BI:BI,"",0,1)</f>
        <v/>
      </c>
    </row>
    <row r="58" spans="1:2">
      <c r="A58" s="211" t="s">
        <v>233</v>
      </c>
      <c r="B58" t="str">
        <f>_xlfn.XLOOKUP(A58,'FY 26_qualification scenario'!D:D,'FY 26_qualification scenario'!BI:BI,"",0,1)</f>
        <v>B</v>
      </c>
    </row>
    <row r="59" spans="1:2">
      <c r="A59" s="211" t="s">
        <v>234</v>
      </c>
      <c r="B59" t="str">
        <f>_xlfn.XLOOKUP(A59,'FY 26_qualification scenario'!D:D,'FY 26_qualification scenario'!BI:BI,"",0,1)</f>
        <v/>
      </c>
    </row>
    <row r="60" spans="1:2">
      <c r="A60" s="211" t="s">
        <v>347</v>
      </c>
      <c r="B60" t="str">
        <f>_xlfn.XLOOKUP(A60,'FY 26_qualification scenario'!D:D,'FY 26_qualification scenario'!BI:BI,"",0,1)</f>
        <v>D</v>
      </c>
    </row>
    <row r="61" spans="1:2">
      <c r="A61" s="211" t="s">
        <v>235</v>
      </c>
      <c r="B61" t="str">
        <f>_xlfn.XLOOKUP(A61,'FY 26_qualification scenario'!D:D,'FY 26_qualification scenario'!BI:BI,"",0,1)</f>
        <v>A</v>
      </c>
    </row>
    <row r="62" spans="1:2">
      <c r="A62" s="211" t="s">
        <v>348</v>
      </c>
      <c r="B62" t="str">
        <f>_xlfn.XLOOKUP(A62,'FY 26_qualification scenario'!D:D,'FY 26_qualification scenario'!BI:BI,"",0,1)</f>
        <v>E</v>
      </c>
    </row>
    <row r="63" spans="1:2">
      <c r="A63" s="211" t="s">
        <v>349</v>
      </c>
      <c r="B63" t="str">
        <f>_xlfn.XLOOKUP(A63,'FY 26_qualification scenario'!D:D,'FY 26_qualification scenario'!BI:BI,"",0,1)</f>
        <v/>
      </c>
    </row>
    <row r="64" spans="1:2">
      <c r="A64" s="211" t="s">
        <v>350</v>
      </c>
      <c r="B64" t="str">
        <f>_xlfn.XLOOKUP(A64,'FY 26_qualification scenario'!D:D,'FY 26_qualification scenario'!BI:BI,"",0,1)</f>
        <v>D</v>
      </c>
    </row>
    <row r="65" spans="1:2">
      <c r="A65" s="211" t="s">
        <v>351</v>
      </c>
      <c r="B65" t="str">
        <f>_xlfn.XLOOKUP(A65,'FY 26_qualification scenario'!D:D,'FY 26_qualification scenario'!BI:BI,"",0,1)</f>
        <v>C</v>
      </c>
    </row>
    <row r="66" spans="1:2">
      <c r="A66" s="211" t="s">
        <v>352</v>
      </c>
      <c r="B66" t="str">
        <f>_xlfn.XLOOKUP(A66,'FY 26_qualification scenario'!D:D,'FY 26_qualification scenario'!BI:BI,"",0,1)</f>
        <v/>
      </c>
    </row>
    <row r="67" spans="1:2">
      <c r="A67" s="211" t="s">
        <v>238</v>
      </c>
      <c r="B67" t="str">
        <f>_xlfn.XLOOKUP(A67,'FY 26_qualification scenario'!D:D,'FY 26_qualification scenario'!BI:BI,"",0,1)</f>
        <v>A</v>
      </c>
    </row>
    <row r="68" spans="1:2">
      <c r="A68" s="211" t="s">
        <v>353</v>
      </c>
      <c r="B68" t="str">
        <f>_xlfn.XLOOKUP(A68,'FY 26_qualification scenario'!D:D,'FY 26_qualification scenario'!BI:BI,"",0,1)</f>
        <v>C</v>
      </c>
    </row>
    <row r="69" spans="1:2">
      <c r="A69" s="211" t="s">
        <v>354</v>
      </c>
      <c r="B69" t="str">
        <f>_xlfn.XLOOKUP(A69,'FY 26_qualification scenario'!D:D,'FY 26_qualification scenario'!BI:BI,"",0,1)</f>
        <v/>
      </c>
    </row>
    <row r="70" spans="1:2">
      <c r="A70" s="211" t="s">
        <v>355</v>
      </c>
      <c r="B70" t="str">
        <f>_xlfn.XLOOKUP(A70,'FY 26_qualification scenario'!D:D,'FY 26_qualification scenario'!BI:BI,"",0,1)</f>
        <v>A</v>
      </c>
    </row>
    <row r="71" spans="1:2">
      <c r="A71" s="211" t="s">
        <v>356</v>
      </c>
      <c r="B71" t="str">
        <f>_xlfn.XLOOKUP(A71,'FY 26_qualification scenario'!D:D,'FY 26_qualification scenario'!BI:BI,"",0,1)</f>
        <v>B</v>
      </c>
    </row>
    <row r="72" spans="1:2">
      <c r="A72" s="211" t="s">
        <v>357</v>
      </c>
      <c r="B72" t="str">
        <f>_xlfn.XLOOKUP(A72,'FY 26_qualification scenario'!D:D,'FY 26_qualification scenario'!BI:BI,"",0,1)</f>
        <v>B</v>
      </c>
    </row>
    <row r="73" spans="1:2">
      <c r="A73" s="211" t="s">
        <v>358</v>
      </c>
      <c r="B73" t="str">
        <f>_xlfn.XLOOKUP(A73,'FY 26_qualification scenario'!D:D,'FY 26_qualification scenario'!BI:BI,"",0,1)</f>
        <v/>
      </c>
    </row>
    <row r="74" spans="1:2">
      <c r="A74" s="211" t="s">
        <v>359</v>
      </c>
      <c r="B74" t="str">
        <f>_xlfn.XLOOKUP(A74,'FY 26_qualification scenario'!D:D,'FY 26_qualification scenario'!BI:BI,"",0,1)</f>
        <v/>
      </c>
    </row>
    <row r="75" spans="1:2">
      <c r="A75" s="211" t="s">
        <v>360</v>
      </c>
      <c r="B75" t="str">
        <f>_xlfn.XLOOKUP(A75,'FY 26_qualification scenario'!D:D,'FY 26_qualification scenario'!BI:BI,"",0,1)</f>
        <v>B</v>
      </c>
    </row>
    <row r="76" spans="1:2">
      <c r="A76" s="211" t="s">
        <v>361</v>
      </c>
      <c r="B76" t="str">
        <f>_xlfn.XLOOKUP(A76,'FY 26_qualification scenario'!D:D,'FY 26_qualification scenario'!BI:BI,"",0,1)</f>
        <v>C</v>
      </c>
    </row>
    <row r="77" spans="1:2">
      <c r="A77" s="211" t="s">
        <v>362</v>
      </c>
      <c r="B77" t="str">
        <f>_xlfn.XLOOKUP(A77,'FY 26_qualification scenario'!D:D,'FY 26_qualification scenario'!BI:BI,"",0,1)</f>
        <v>D</v>
      </c>
    </row>
    <row r="78" spans="1:2">
      <c r="A78" s="211" t="s">
        <v>363</v>
      </c>
      <c r="B78" t="str">
        <f>_xlfn.XLOOKUP(A78,'FY 26_qualification scenario'!D:D,'FY 26_qualification scenario'!BI:BI,"",0,1)</f>
        <v>D</v>
      </c>
    </row>
    <row r="79" spans="1:2">
      <c r="A79" s="211" t="s">
        <v>364</v>
      </c>
      <c r="B79" t="str">
        <f>_xlfn.XLOOKUP(A79,'FY 26_qualification scenario'!D:D,'FY 26_qualification scenario'!BI:BI,"",0,1)</f>
        <v>C</v>
      </c>
    </row>
    <row r="80" spans="1:2">
      <c r="A80" s="211" t="s">
        <v>365</v>
      </c>
      <c r="B80" t="str">
        <f>_xlfn.XLOOKUP(A80,'FY 26_qualification scenario'!D:D,'FY 26_qualification scenario'!BI:BI,"",0,1)</f>
        <v>B</v>
      </c>
    </row>
    <row r="81" spans="1:2">
      <c r="A81" s="211" t="s">
        <v>366</v>
      </c>
      <c r="B81" t="str">
        <f>_xlfn.XLOOKUP(A81,'FY 26_qualification scenario'!D:D,'FY 26_qualification scenario'!BI:BI,"",0,1)</f>
        <v>C</v>
      </c>
    </row>
    <row r="82" spans="1:2">
      <c r="A82" s="211" t="s">
        <v>244</v>
      </c>
      <c r="B82" t="str">
        <f>_xlfn.XLOOKUP(A82,'FY 26_qualification scenario'!D:D,'FY 26_qualification scenario'!BI:BI,"",0,1)</f>
        <v>C</v>
      </c>
    </row>
    <row r="83" spans="1:2">
      <c r="A83" s="211" t="s">
        <v>367</v>
      </c>
      <c r="B83" t="str">
        <f>_xlfn.XLOOKUP(A83,'FY 26_qualification scenario'!D:D,'FY 26_qualification scenario'!BI:BI,"",0,1)</f>
        <v/>
      </c>
    </row>
    <row r="84" spans="1:2">
      <c r="A84" s="211" t="s">
        <v>368</v>
      </c>
      <c r="B84" t="str">
        <f>_xlfn.XLOOKUP(A84,'FY 26_qualification scenario'!D:D,'FY 26_qualification scenario'!BI:BI,"",0,1)</f>
        <v>B</v>
      </c>
    </row>
    <row r="85" spans="1:2">
      <c r="A85" s="211" t="s">
        <v>369</v>
      </c>
      <c r="B85" t="str">
        <f>_xlfn.XLOOKUP(A85,'FY 26_qualification scenario'!D:D,'FY 26_qualification scenario'!BI:BI,"",0,1)</f>
        <v/>
      </c>
    </row>
    <row r="86" spans="1:2">
      <c r="A86" s="211" t="s">
        <v>370</v>
      </c>
      <c r="B86" t="str">
        <f>_xlfn.XLOOKUP(A86,'FY 26_qualification scenario'!D:D,'FY 26_qualification scenario'!BI:BI,"",0,1)</f>
        <v/>
      </c>
    </row>
    <row r="87" spans="1:2">
      <c r="A87" s="211" t="s">
        <v>371</v>
      </c>
      <c r="B87" t="str">
        <f>_xlfn.XLOOKUP(A87,'FY 26_qualification scenario'!D:D,'FY 26_qualification scenario'!BI:BI,"",0,1)</f>
        <v/>
      </c>
    </row>
    <row r="88" spans="1:2">
      <c r="A88" s="211" t="s">
        <v>372</v>
      </c>
      <c r="B88" t="str">
        <f>_xlfn.XLOOKUP(A88,'FY 26_qualification scenario'!D:D,'FY 26_qualification scenario'!BI:BI,"",0,1)</f>
        <v>B</v>
      </c>
    </row>
    <row r="89" spans="1:2">
      <c r="A89" s="211" t="s">
        <v>373</v>
      </c>
      <c r="B89" t="str">
        <f>_xlfn.XLOOKUP(A89,'FY 26_qualification scenario'!D:D,'FY 26_qualification scenario'!BI:BI,"",0,1)</f>
        <v/>
      </c>
    </row>
    <row r="90" spans="1:2">
      <c r="A90" s="211" t="s">
        <v>374</v>
      </c>
      <c r="B90" t="str">
        <f>_xlfn.XLOOKUP(A90,'FY 26_qualification scenario'!D:D,'FY 26_qualification scenario'!BI:BI,"",0,1)</f>
        <v>B</v>
      </c>
    </row>
    <row r="91" spans="1:2">
      <c r="A91" s="211" t="s">
        <v>246</v>
      </c>
      <c r="B91" t="str">
        <f>_xlfn.XLOOKUP(A91,'FY 26_qualification scenario'!D:D,'FY 26_qualification scenario'!BI:BI,"",0,1)</f>
        <v>A</v>
      </c>
    </row>
    <row r="92" spans="1:2">
      <c r="A92" s="211" t="s">
        <v>375</v>
      </c>
      <c r="B92" t="str">
        <f>_xlfn.XLOOKUP(A92,'FY 26_qualification scenario'!D:D,'FY 26_qualification scenario'!BI:BI,"",0,1)</f>
        <v/>
      </c>
    </row>
    <row r="93" spans="1:2">
      <c r="A93" s="211" t="s">
        <v>376</v>
      </c>
      <c r="B93" t="str">
        <f>_xlfn.XLOOKUP(A93,'FY 26_qualification scenario'!D:D,'FY 26_qualification scenario'!BI:BI,"",0,1)</f>
        <v/>
      </c>
    </row>
    <row r="94" spans="1:2">
      <c r="A94" s="211" t="s">
        <v>377</v>
      </c>
      <c r="B94" t="str">
        <f>_xlfn.XLOOKUP(A94,'FY 26_qualification scenario'!D:D,'FY 26_qualification scenario'!BI:BI,"",0,1)</f>
        <v/>
      </c>
    </row>
    <row r="95" spans="1:2">
      <c r="A95" s="211" t="s">
        <v>378</v>
      </c>
      <c r="B95" t="str">
        <f>_xlfn.XLOOKUP(A95,'FY 26_qualification scenario'!D:D,'FY 26_qualification scenario'!BI:BI,"",0,1)</f>
        <v>D</v>
      </c>
    </row>
    <row r="96" spans="1:2">
      <c r="A96" s="211" t="s">
        <v>379</v>
      </c>
      <c r="B96" t="str">
        <f>_xlfn.XLOOKUP(A96,'FY 26_qualification scenario'!D:D,'FY 26_qualification scenario'!BI:BI,"",0,1)</f>
        <v>C</v>
      </c>
    </row>
    <row r="97" spans="1:2">
      <c r="A97" s="211" t="s">
        <v>380</v>
      </c>
      <c r="B97" t="str">
        <f>_xlfn.XLOOKUP(A97,'FY 26_qualification scenario'!D:D,'FY 26_qualification scenario'!BI:BI,"",0,1)</f>
        <v>B</v>
      </c>
    </row>
    <row r="98" spans="1:2">
      <c r="A98" s="211" t="s">
        <v>248</v>
      </c>
      <c r="B98" t="str">
        <f>_xlfn.XLOOKUP(A98,'FY 26_qualification scenario'!D:D,'FY 26_qualification scenario'!BI:BI,"",0,1)</f>
        <v>B</v>
      </c>
    </row>
    <row r="99" spans="1:2">
      <c r="A99" s="211" t="s">
        <v>381</v>
      </c>
      <c r="B99" t="str">
        <f>_xlfn.XLOOKUP(A99,'FY 26_qualification scenario'!D:D,'FY 26_qualification scenario'!BI:BI,"",0,1)</f>
        <v>B</v>
      </c>
    </row>
    <row r="100" spans="1:2">
      <c r="A100" s="211" t="s">
        <v>382</v>
      </c>
      <c r="B100" t="str">
        <f>_xlfn.XLOOKUP(A100,'FY 26_qualification scenario'!D:D,'FY 26_qualification scenario'!BI:BI,"",0,1)</f>
        <v>D</v>
      </c>
    </row>
    <row r="101" spans="1:2">
      <c r="A101" s="211" t="s">
        <v>383</v>
      </c>
      <c r="B101" t="str">
        <f>_xlfn.XLOOKUP(A101,'FY 26_qualification scenario'!D:D,'FY 26_qualification scenario'!BI:BI,"",0,1)</f>
        <v/>
      </c>
    </row>
    <row r="102" spans="1:2">
      <c r="A102" s="211" t="s">
        <v>384</v>
      </c>
      <c r="B102" t="str">
        <f>_xlfn.XLOOKUP(A102,'FY 26_qualification scenario'!D:D,'FY 26_qualification scenario'!BI:BI,"",0,1)</f>
        <v/>
      </c>
    </row>
    <row r="103" spans="1:2">
      <c r="A103" s="211" t="s">
        <v>385</v>
      </c>
      <c r="B103" t="str">
        <f>_xlfn.XLOOKUP(A103,'FY 26_qualification scenario'!D:D,'FY 26_qualification scenario'!BI:BI,"",0,1)</f>
        <v>A</v>
      </c>
    </row>
    <row r="104" spans="1:2">
      <c r="A104" s="211" t="s">
        <v>386</v>
      </c>
      <c r="B104" t="str">
        <f>_xlfn.XLOOKUP(A104,'FY 26_qualification scenario'!D:D,'FY 26_qualification scenario'!BI:BI,"",0,1)</f>
        <v>D</v>
      </c>
    </row>
    <row r="105" spans="1:2">
      <c r="A105" s="211" t="s">
        <v>387</v>
      </c>
      <c r="B105" t="str">
        <f>_xlfn.XLOOKUP(A105,'FY 26_qualification scenario'!D:D,'FY 26_qualification scenario'!BI:BI,"",0,1)</f>
        <v>D</v>
      </c>
    </row>
    <row r="106" spans="1:2">
      <c r="A106" s="211" t="s">
        <v>388</v>
      </c>
      <c r="B106" t="str">
        <f>_xlfn.XLOOKUP(A106,'FY 26_qualification scenario'!D:D,'FY 26_qualification scenario'!BI:BI,"",0,1)</f>
        <v/>
      </c>
    </row>
    <row r="107" spans="1:2">
      <c r="A107" s="211" t="s">
        <v>389</v>
      </c>
      <c r="B107" t="str">
        <f>_xlfn.XLOOKUP(A107,'FY 26_qualification scenario'!D:D,'FY 26_qualification scenario'!BI:BI,"",0,1)</f>
        <v/>
      </c>
    </row>
    <row r="108" spans="1:2">
      <c r="A108" s="211" t="s">
        <v>390</v>
      </c>
      <c r="B108" t="str">
        <f>_xlfn.XLOOKUP(A108,'FY 26_qualification scenario'!D:D,'FY 26_qualification scenario'!BI:BI,"",0,1)</f>
        <v>A</v>
      </c>
    </row>
    <row r="109" spans="1:2">
      <c r="A109" s="211" t="s">
        <v>391</v>
      </c>
      <c r="B109" t="str">
        <f>_xlfn.XLOOKUP(A109,'FY 26_qualification scenario'!D:D,'FY 26_qualification scenario'!BI:BI,"",0,1)</f>
        <v>C</v>
      </c>
    </row>
    <row r="110" spans="1:2">
      <c r="A110" s="211" t="s">
        <v>392</v>
      </c>
      <c r="B110" t="str">
        <f>_xlfn.XLOOKUP(A110,'FY 26_qualification scenario'!D:D,'FY 26_qualification scenario'!BI:BI,"",0,1)</f>
        <v>B</v>
      </c>
    </row>
    <row r="111" spans="1:2">
      <c r="A111" s="211" t="s">
        <v>393</v>
      </c>
      <c r="B111" t="str">
        <f>_xlfn.XLOOKUP(A111,'FY 26_qualification scenario'!D:D,'FY 26_qualification scenario'!BI:BI,"",0,1)</f>
        <v/>
      </c>
    </row>
    <row r="112" spans="1:2">
      <c r="A112" s="211" t="s">
        <v>394</v>
      </c>
      <c r="B112" t="str">
        <f>_xlfn.XLOOKUP(A112,'FY 26_qualification scenario'!D:D,'FY 26_qualification scenario'!BI:BI,"",0,1)</f>
        <v>A</v>
      </c>
    </row>
    <row r="113" spans="1:2">
      <c r="A113" s="211" t="s">
        <v>395</v>
      </c>
      <c r="B113" t="str">
        <f>_xlfn.XLOOKUP(A113,'FY 26_qualification scenario'!D:D,'FY 26_qualification scenario'!BI:BI,"",0,1)</f>
        <v/>
      </c>
    </row>
    <row r="114" spans="1:2">
      <c r="A114" s="211" t="s">
        <v>396</v>
      </c>
      <c r="B114" t="str">
        <f>_xlfn.XLOOKUP(A114,'FY 26_qualification scenario'!D:D,'FY 26_qualification scenario'!BI:BI,"",0,1)</f>
        <v/>
      </c>
    </row>
    <row r="115" spans="1:2">
      <c r="A115" s="211" t="s">
        <v>397</v>
      </c>
      <c r="B115" t="str">
        <f>_xlfn.XLOOKUP(A115,'FY 26_qualification scenario'!D:D,'FY 26_qualification scenario'!BI:BI,"",0,1)</f>
        <v>D</v>
      </c>
    </row>
    <row r="116" spans="1:2">
      <c r="A116" s="211" t="s">
        <v>398</v>
      </c>
      <c r="B116" t="str">
        <f>_xlfn.XLOOKUP(A116,'FY 26_qualification scenario'!D:D,'FY 26_qualification scenario'!BI:BI,"",0,1)</f>
        <v>D</v>
      </c>
    </row>
    <row r="117" spans="1:2">
      <c r="A117" s="211" t="s">
        <v>399</v>
      </c>
      <c r="B117" t="str">
        <f>_xlfn.XLOOKUP(A117,'FY 26_qualification scenario'!D:D,'FY 26_qualification scenario'!BI:BI,"",0,1)</f>
        <v>B</v>
      </c>
    </row>
    <row r="118" spans="1:2">
      <c r="A118" s="211" t="s">
        <v>254</v>
      </c>
      <c r="B118" t="str">
        <f>_xlfn.XLOOKUP(A118,'FY 26_qualification scenario'!D:D,'FY 26_qualification scenario'!BI:BI,"",0,1)</f>
        <v>B</v>
      </c>
    </row>
    <row r="119" spans="1:2">
      <c r="A119" s="211" t="s">
        <v>400</v>
      </c>
      <c r="B119" t="str">
        <f>_xlfn.XLOOKUP(A119,'FY 26_qualification scenario'!D:D,'FY 26_qualification scenario'!BI:BI,"",0,1)</f>
        <v>B</v>
      </c>
    </row>
    <row r="120" spans="1:2">
      <c r="A120" s="211" t="s">
        <v>401</v>
      </c>
      <c r="B120" t="str">
        <f>_xlfn.XLOOKUP(A120,'FY 26_qualification scenario'!D:D,'FY 26_qualification scenario'!BI:BI,"",0,1)</f>
        <v/>
      </c>
    </row>
    <row r="121" spans="1:2">
      <c r="A121" s="211" t="s">
        <v>402</v>
      </c>
      <c r="B121" t="str">
        <f>_xlfn.XLOOKUP(A121,'FY 26_qualification scenario'!D:D,'FY 26_qualification scenario'!BI:BI,"",0,1)</f>
        <v>E</v>
      </c>
    </row>
    <row r="122" spans="1:2">
      <c r="A122" s="211" t="s">
        <v>257</v>
      </c>
      <c r="B122" t="str">
        <f>_xlfn.XLOOKUP(A122,'FY 26_qualification scenario'!D:D,'FY 26_qualification scenario'!BI:BI,"",0,1)</f>
        <v>D</v>
      </c>
    </row>
    <row r="123" spans="1:2">
      <c r="A123" s="211" t="s">
        <v>258</v>
      </c>
      <c r="B123" t="str">
        <f>_xlfn.XLOOKUP(A123,'FY 26_qualification scenario'!D:D,'FY 26_qualification scenario'!BI:BI,"",0,1)</f>
        <v>A</v>
      </c>
    </row>
    <row r="124" spans="1:2">
      <c r="A124" s="211" t="s">
        <v>403</v>
      </c>
      <c r="B124" t="str">
        <f>_xlfn.XLOOKUP(A124,'FY 26_qualification scenario'!D:D,'FY 26_qualification scenario'!BI:BI,"",0,1)</f>
        <v/>
      </c>
    </row>
    <row r="125" spans="1:2">
      <c r="A125" s="211" t="s">
        <v>404</v>
      </c>
      <c r="B125" t="str">
        <f>_xlfn.XLOOKUP(A125,'FY 26_qualification scenario'!D:D,'FY 26_qualification scenario'!BI:BI,"",0,1)</f>
        <v>A</v>
      </c>
    </row>
    <row r="126" spans="1:2">
      <c r="A126" s="211" t="s">
        <v>405</v>
      </c>
      <c r="B126" t="str">
        <f>_xlfn.XLOOKUP(A126,'FY 26_qualification scenario'!D:D,'FY 26_qualification scenario'!BI:BI,"",0,1)</f>
        <v>C</v>
      </c>
    </row>
    <row r="127" spans="1:2">
      <c r="A127" s="211" t="s">
        <v>406</v>
      </c>
      <c r="B127" t="str">
        <f>_xlfn.XLOOKUP(A127,'FY 26_qualification scenario'!D:D,'FY 26_qualification scenario'!BI:BI,"",0,1)</f>
        <v>D</v>
      </c>
    </row>
    <row r="128" spans="1:2">
      <c r="A128" s="211" t="s">
        <v>261</v>
      </c>
      <c r="B128" t="str">
        <f>_xlfn.XLOOKUP(A128,'FY 26_qualification scenario'!D:D,'FY 26_qualification scenario'!BI:BI,"",0,1)</f>
        <v>D</v>
      </c>
    </row>
    <row r="129" spans="1:2">
      <c r="A129" s="211" t="s">
        <v>407</v>
      </c>
      <c r="B129" t="str">
        <f>_xlfn.XLOOKUP(A129,'FY 26_qualification scenario'!D:D,'FY 26_qualification scenario'!BI:BI,"",0,1)</f>
        <v/>
      </c>
    </row>
    <row r="130" spans="1:2">
      <c r="A130" s="211" t="s">
        <v>408</v>
      </c>
      <c r="B130" t="str">
        <f>_xlfn.XLOOKUP(A130,'FY 26_qualification scenario'!D:D,'FY 26_qualification scenario'!BI:BI,"",0,1)</f>
        <v/>
      </c>
    </row>
    <row r="131" spans="1:2">
      <c r="A131" s="211" t="s">
        <v>409</v>
      </c>
      <c r="B131" t="str">
        <f>_xlfn.XLOOKUP(A131,'FY 26_qualification scenario'!D:D,'FY 26_qualification scenario'!BI:BI,"",0,1)</f>
        <v/>
      </c>
    </row>
    <row r="132" spans="1:2">
      <c r="A132" s="211" t="s">
        <v>410</v>
      </c>
      <c r="B132" t="str">
        <f>_xlfn.XLOOKUP(A132,'FY 26_qualification scenario'!D:D,'FY 26_qualification scenario'!BI:BI,"",0,1)</f>
        <v/>
      </c>
    </row>
    <row r="133" spans="1:2">
      <c r="A133" s="211" t="s">
        <v>411</v>
      </c>
      <c r="B133" t="str">
        <f>_xlfn.XLOOKUP(A133,'FY 26_qualification scenario'!D:D,'FY 26_qualification scenario'!BI:BI,"",0,1)</f>
        <v>A</v>
      </c>
    </row>
    <row r="134" spans="1:2">
      <c r="A134" s="211" t="s">
        <v>412</v>
      </c>
      <c r="B134" t="str">
        <f>_xlfn.XLOOKUP(A134,'FY 26_qualification scenario'!D:D,'FY 26_qualification scenario'!BI:BI,"",0,1)</f>
        <v>C</v>
      </c>
    </row>
    <row r="135" spans="1:2">
      <c r="A135" s="211" t="s">
        <v>413</v>
      </c>
      <c r="B135" t="str">
        <f>_xlfn.XLOOKUP(A135,'FY 26_qualification scenario'!D:D,'FY 26_qualification scenario'!BI:BI,"",0,1)</f>
        <v>A</v>
      </c>
    </row>
    <row r="136" spans="1:2">
      <c r="A136" s="211" t="s">
        <v>414</v>
      </c>
      <c r="B136" t="str">
        <f>_xlfn.XLOOKUP(A136,'FY 26_qualification scenario'!D:D,'FY 26_qualification scenario'!BI:BI,"",0,1)</f>
        <v/>
      </c>
    </row>
    <row r="137" spans="1:2">
      <c r="A137" s="211" t="s">
        <v>415</v>
      </c>
      <c r="B137" t="str">
        <f>_xlfn.XLOOKUP(A137,'FY 26_qualification scenario'!D:D,'FY 26_qualification scenario'!BI:BI,"",0,1)</f>
        <v/>
      </c>
    </row>
    <row r="138" spans="1:2">
      <c r="A138" s="211" t="s">
        <v>416</v>
      </c>
      <c r="B138" t="str">
        <f>_xlfn.XLOOKUP(A138,'FY 26_qualification scenario'!D:D,'FY 26_qualification scenario'!BI:BI,"",0,1)</f>
        <v/>
      </c>
    </row>
    <row r="139" spans="1:2">
      <c r="A139" s="211" t="s">
        <v>417</v>
      </c>
      <c r="B139" t="str">
        <f>_xlfn.XLOOKUP(A139,'FY 26_qualification scenario'!D:D,'FY 26_qualification scenario'!BI:BI,"",0,1)</f>
        <v/>
      </c>
    </row>
    <row r="140" spans="1:2">
      <c r="A140" s="211" t="s">
        <v>418</v>
      </c>
      <c r="B140" t="str">
        <f>_xlfn.XLOOKUP(A140,'FY 26_qualification scenario'!D:D,'FY 26_qualification scenario'!BI:BI,"",0,1)</f>
        <v>A</v>
      </c>
    </row>
    <row r="141" spans="1:2">
      <c r="A141" s="211" t="s">
        <v>419</v>
      </c>
      <c r="B141" t="str">
        <f>_xlfn.XLOOKUP(A141,'FY 26_qualification scenario'!D:D,'FY 26_qualification scenario'!BI:BI,"",0,1)</f>
        <v/>
      </c>
    </row>
    <row r="142" spans="1:2">
      <c r="A142" s="211" t="s">
        <v>420</v>
      </c>
      <c r="B142" t="str">
        <f>_xlfn.XLOOKUP(A142,'FY 26_qualification scenario'!D:D,'FY 26_qualification scenario'!BI:BI,"",0,1)</f>
        <v/>
      </c>
    </row>
    <row r="143" spans="1:2">
      <c r="A143" s="211" t="s">
        <v>421</v>
      </c>
      <c r="B143" t="str">
        <f>_xlfn.XLOOKUP(A143,'FY 26_qualification scenario'!D:D,'FY 26_qualification scenario'!BI:BI,"",0,1)</f>
        <v/>
      </c>
    </row>
    <row r="144" spans="1:2">
      <c r="A144" s="211" t="s">
        <v>422</v>
      </c>
      <c r="B144" t="str">
        <f>_xlfn.XLOOKUP(A144,'FY 26_qualification scenario'!D:D,'FY 26_qualification scenario'!BI:BI,"",0,1)</f>
        <v/>
      </c>
    </row>
    <row r="145" spans="1:2">
      <c r="A145" s="211" t="s">
        <v>423</v>
      </c>
      <c r="B145" t="str">
        <f>_xlfn.XLOOKUP(A145,'FY 26_qualification scenario'!D:D,'FY 26_qualification scenario'!BI:BI,"",0,1)</f>
        <v/>
      </c>
    </row>
    <row r="146" spans="1:2">
      <c r="A146" s="211" t="s">
        <v>424</v>
      </c>
      <c r="B146" t="str">
        <f>_xlfn.XLOOKUP(A146,'FY 26_qualification scenario'!D:D,'FY 26_qualification scenario'!BI:BI,"",0,1)</f>
        <v>A</v>
      </c>
    </row>
    <row r="147" spans="1:2">
      <c r="A147" s="211" t="s">
        <v>425</v>
      </c>
      <c r="B147" t="str">
        <f>_xlfn.XLOOKUP(A147,'FY 26_qualification scenario'!D:D,'FY 26_qualification scenario'!BI:BI,"",0,1)</f>
        <v>D</v>
      </c>
    </row>
    <row r="148" spans="1:2">
      <c r="A148" s="211" t="s">
        <v>426</v>
      </c>
      <c r="B148" t="str">
        <f>_xlfn.XLOOKUP(A148,'FY 26_qualification scenario'!D:D,'FY 26_qualification scenario'!BI:BI,"",0,1)</f>
        <v/>
      </c>
    </row>
    <row r="149" spans="1:2">
      <c r="A149" s="211" t="s">
        <v>427</v>
      </c>
      <c r="B149" t="str">
        <f>_xlfn.XLOOKUP(A149,'FY 26_qualification scenario'!D:D,'FY 26_qualification scenario'!BI:BI,"",0,1)</f>
        <v/>
      </c>
    </row>
    <row r="150" spans="1:2">
      <c r="A150" s="211" t="s">
        <v>428</v>
      </c>
      <c r="B150" t="str">
        <f>_xlfn.XLOOKUP(A150,'FY 26_qualification scenario'!D:D,'FY 26_qualification scenario'!BI:BI,"",0,1)</f>
        <v/>
      </c>
    </row>
    <row r="151" spans="1:2">
      <c r="A151" s="211" t="s">
        <v>429</v>
      </c>
      <c r="B151" t="str">
        <f>_xlfn.XLOOKUP(A151,'FY 26_qualification scenario'!D:D,'FY 26_qualification scenario'!BI:BI,"",0,1)</f>
        <v>A</v>
      </c>
    </row>
    <row r="152" spans="1:2">
      <c r="A152" s="211" t="s">
        <v>430</v>
      </c>
      <c r="B152" t="str">
        <f>_xlfn.XLOOKUP(A152,'FY 26_qualification scenario'!D:D,'FY 26_qualification scenario'!BI:BI,"",0,1)</f>
        <v/>
      </c>
    </row>
    <row r="153" spans="1:2">
      <c r="A153" s="211" t="s">
        <v>431</v>
      </c>
      <c r="B153" t="str">
        <f>_xlfn.XLOOKUP(A153,'FY 26_qualification scenario'!D:D,'FY 26_qualification scenario'!BI:BI,"",0,1)</f>
        <v>D</v>
      </c>
    </row>
    <row r="154" spans="1:2">
      <c r="A154" s="211" t="s">
        <v>432</v>
      </c>
      <c r="B154" t="str">
        <f>_xlfn.XLOOKUP(A154,'FY 26_qualification scenario'!D:D,'FY 26_qualification scenario'!BI:BI,"",0,1)</f>
        <v>C</v>
      </c>
    </row>
    <row r="155" spans="1:2">
      <c r="A155" s="211" t="s">
        <v>433</v>
      </c>
      <c r="B155" t="str">
        <f>_xlfn.XLOOKUP(A155,'FY 26_qualification scenario'!D:D,'FY 26_qualification scenario'!BI:BI,"",0,1)</f>
        <v>A</v>
      </c>
    </row>
    <row r="156" spans="1:2">
      <c r="A156" s="211" t="s">
        <v>434</v>
      </c>
      <c r="B156" t="str">
        <f>_xlfn.XLOOKUP(A156,'FY 26_qualification scenario'!D:D,'FY 26_qualification scenario'!BI:BI,"",0,1)</f>
        <v>A</v>
      </c>
    </row>
    <row r="157" spans="1:2">
      <c r="A157" s="211" t="s">
        <v>435</v>
      </c>
      <c r="B157" t="str">
        <f>_xlfn.XLOOKUP(A157,'FY 26_qualification scenario'!D:D,'FY 26_qualification scenario'!BI:BI,"",0,1)</f>
        <v/>
      </c>
    </row>
    <row r="158" spans="1:2">
      <c r="A158" s="211" t="s">
        <v>264</v>
      </c>
      <c r="B158" t="str">
        <f>_xlfn.XLOOKUP(A158,'FY 26_qualification scenario'!D:D,'FY 26_qualification scenario'!BI:BI,"",0,1)</f>
        <v>B</v>
      </c>
    </row>
    <row r="159" spans="1:2">
      <c r="A159" s="211" t="s">
        <v>436</v>
      </c>
      <c r="B159" t="str">
        <f>_xlfn.XLOOKUP(A159,'FY 26_qualification scenario'!D:D,'FY 26_qualification scenario'!BI:BI,"",0,1)</f>
        <v/>
      </c>
    </row>
    <row r="160" spans="1:2">
      <c r="A160" s="211" t="s">
        <v>437</v>
      </c>
      <c r="B160" t="str">
        <f>_xlfn.XLOOKUP(A160,'FY 26_qualification scenario'!D:D,'FY 26_qualification scenario'!BI:BI,"",0,1)</f>
        <v/>
      </c>
    </row>
    <row r="161" spans="1:2">
      <c r="A161" s="211" t="s">
        <v>438</v>
      </c>
      <c r="B161" t="str">
        <f>_xlfn.XLOOKUP(A161,'FY 26_qualification scenario'!D:D,'FY 26_qualification scenario'!BI:BI,"",0,1)</f>
        <v/>
      </c>
    </row>
    <row r="162" spans="1:2">
      <c r="A162" s="211" t="s">
        <v>439</v>
      </c>
      <c r="B162" t="str">
        <f>_xlfn.XLOOKUP(A162,'FY 26_qualification scenario'!D:D,'FY 26_qualification scenario'!BI:BI,"",0,1)</f>
        <v/>
      </c>
    </row>
    <row r="163" spans="1:2">
      <c r="A163" s="211" t="s">
        <v>440</v>
      </c>
      <c r="B163" t="str">
        <f>_xlfn.XLOOKUP(A163,'FY 26_qualification scenario'!D:D,'FY 26_qualification scenario'!BI:BI,"",0,1)</f>
        <v/>
      </c>
    </row>
    <row r="164" spans="1:2">
      <c r="A164" s="211" t="s">
        <v>441</v>
      </c>
      <c r="B164" t="str">
        <f>_xlfn.XLOOKUP(A164,'FY 26_qualification scenario'!D:D,'FY 26_qualification scenario'!BI:BI,"",0,1)</f>
        <v/>
      </c>
    </row>
    <row r="165" spans="1:2">
      <c r="A165" s="211" t="s">
        <v>442</v>
      </c>
      <c r="B165" t="str">
        <f>_xlfn.XLOOKUP(A165,'FY 26_qualification scenario'!D:D,'FY 26_qualification scenario'!BI:BI,"",0,1)</f>
        <v>A</v>
      </c>
    </row>
    <row r="166" spans="1:2">
      <c r="A166" s="211" t="s">
        <v>443</v>
      </c>
      <c r="B166" t="str">
        <f>_xlfn.XLOOKUP(A166,'FY 26_qualification scenario'!D:D,'FY 26_qualification scenario'!BI:BI,"",0,1)</f>
        <v>E</v>
      </c>
    </row>
    <row r="167" spans="1:2">
      <c r="A167" s="211" t="s">
        <v>444</v>
      </c>
      <c r="B167" t="str">
        <f>_xlfn.XLOOKUP(A167,'FY 26_qualification scenario'!D:D,'FY 26_qualification scenario'!BI:BI,"",0,1)</f>
        <v/>
      </c>
    </row>
    <row r="168" spans="1:2">
      <c r="A168" s="211" t="s">
        <v>445</v>
      </c>
      <c r="B168" t="str">
        <f>_xlfn.XLOOKUP(A168,'FY 26_qualification scenario'!D:D,'FY 26_qualification scenario'!BI:BI,"",0,1)</f>
        <v/>
      </c>
    </row>
    <row r="169" spans="1:2">
      <c r="A169" s="211" t="s">
        <v>446</v>
      </c>
      <c r="B169" t="str">
        <f>_xlfn.XLOOKUP(A169,'FY 26_qualification scenario'!D:D,'FY 26_qualification scenario'!BI:BI,"",0,1)</f>
        <v/>
      </c>
    </row>
    <row r="170" spans="1:2">
      <c r="A170" s="211" t="s">
        <v>447</v>
      </c>
      <c r="B170" t="str">
        <f>_xlfn.XLOOKUP(A170,'FY 26_qualification scenario'!D:D,'FY 26_qualification scenario'!BI:BI,"",0,1)</f>
        <v>B</v>
      </c>
    </row>
    <row r="171" spans="1:2">
      <c r="A171" s="211" t="s">
        <v>448</v>
      </c>
      <c r="B171" t="str">
        <f>_xlfn.XLOOKUP(A171,'FY 26_qualification scenario'!D:D,'FY 26_qualification scenario'!BI:BI,"",0,1)</f>
        <v>D</v>
      </c>
    </row>
    <row r="172" spans="1:2">
      <c r="A172" s="211" t="s">
        <v>449</v>
      </c>
      <c r="B172" t="str">
        <f>_xlfn.XLOOKUP(A172,'FY 26_qualification scenario'!D:D,'FY 26_qualification scenario'!BI:BI,"",0,1)</f>
        <v>B</v>
      </c>
    </row>
    <row r="173" spans="1:2">
      <c r="A173" s="211" t="s">
        <v>450</v>
      </c>
      <c r="B173" t="str">
        <f>_xlfn.XLOOKUP(A173,'FY 26_qualification scenario'!D:D,'FY 26_qualification scenario'!BI:BI,"",0,1)</f>
        <v>B</v>
      </c>
    </row>
    <row r="174" spans="1:2">
      <c r="A174" s="211" t="s">
        <v>451</v>
      </c>
      <c r="B174" t="str">
        <f>_xlfn.XLOOKUP(A174,'FY 26_qualification scenario'!D:D,'FY 26_qualification scenario'!BI:BI,"",0,1)</f>
        <v>B</v>
      </c>
    </row>
    <row r="175" spans="1:2">
      <c r="A175" s="211" t="s">
        <v>452</v>
      </c>
      <c r="B175" t="str">
        <f>_xlfn.XLOOKUP(A175,'FY 26_qualification scenario'!D:D,'FY 26_qualification scenario'!BI:BI,"",0,1)</f>
        <v>D</v>
      </c>
    </row>
    <row r="176" spans="1:2">
      <c r="A176" s="211" t="s">
        <v>453</v>
      </c>
      <c r="B176" t="str">
        <f>_xlfn.XLOOKUP(A176,'FY 26_qualification scenario'!D:D,'FY 26_qualification scenario'!BI:BI,"",0,1)</f>
        <v>D</v>
      </c>
    </row>
    <row r="177" spans="1:2">
      <c r="A177" s="211" t="s">
        <v>454</v>
      </c>
      <c r="B177" t="str">
        <f>_xlfn.XLOOKUP(A177,'FY 26_qualification scenario'!D:D,'FY 26_qualification scenario'!BI:BI,"",0,1)</f>
        <v>D</v>
      </c>
    </row>
    <row r="178" spans="1:2">
      <c r="A178" s="211" t="s">
        <v>455</v>
      </c>
      <c r="B178" t="str">
        <f>_xlfn.XLOOKUP(A178,'FY 26_qualification scenario'!D:D,'FY 26_qualification scenario'!BI:BI,"",0,1)</f>
        <v/>
      </c>
    </row>
    <row r="179" spans="1:2">
      <c r="A179" s="211" t="s">
        <v>456</v>
      </c>
      <c r="B179" t="str">
        <f>_xlfn.XLOOKUP(A179,'FY 26_qualification scenario'!D:D,'FY 26_qualification scenario'!BI:BI,"",0,1)</f>
        <v/>
      </c>
    </row>
    <row r="180" spans="1:2">
      <c r="A180" s="211" t="s">
        <v>457</v>
      </c>
      <c r="B180" t="str">
        <f>_xlfn.XLOOKUP(A180,'FY 26_qualification scenario'!D:D,'FY 26_qualification scenario'!BI:BI,"",0,1)</f>
        <v>B</v>
      </c>
    </row>
    <row r="181" spans="1:2">
      <c r="A181" s="211" t="s">
        <v>458</v>
      </c>
      <c r="B181" t="str">
        <f>_xlfn.XLOOKUP(A181,'FY 26_qualification scenario'!D:D,'FY 26_qualification scenario'!BI:BI,"",0,1)</f>
        <v/>
      </c>
    </row>
    <row r="182" spans="1:2">
      <c r="A182" s="211" t="s">
        <v>459</v>
      </c>
      <c r="B182" t="str">
        <f>_xlfn.XLOOKUP(A182,'FY 26_qualification scenario'!D:D,'FY 26_qualification scenario'!BI:BI,"",0,1)</f>
        <v/>
      </c>
    </row>
    <row r="183" spans="1:2">
      <c r="A183" s="211" t="s">
        <v>460</v>
      </c>
      <c r="B183" t="str">
        <f>_xlfn.XLOOKUP(A183,'FY 26_qualification scenario'!D:D,'FY 26_qualification scenario'!BI:BI,"",0,1)</f>
        <v>B</v>
      </c>
    </row>
    <row r="184" spans="1:2">
      <c r="A184" s="211" t="s">
        <v>461</v>
      </c>
      <c r="B184" t="str">
        <f>_xlfn.XLOOKUP(A184,'FY 26_qualification scenario'!D:D,'FY 26_qualification scenario'!BI:BI,"",0,1)</f>
        <v/>
      </c>
    </row>
    <row r="185" spans="1:2">
      <c r="A185" s="211" t="s">
        <v>462</v>
      </c>
      <c r="B185" t="str">
        <f>_xlfn.XLOOKUP(A185,'FY 26_qualification scenario'!D:D,'FY 26_qualification scenario'!BI:BI,"",0,1)</f>
        <v>B</v>
      </c>
    </row>
    <row r="186" spans="1:2">
      <c r="A186" s="211" t="s">
        <v>463</v>
      </c>
      <c r="B186" t="str">
        <f>_xlfn.XLOOKUP(A186,'FY 26_qualification scenario'!D:D,'FY 26_qualification scenario'!BI:BI,"",0,1)</f>
        <v>A</v>
      </c>
    </row>
    <row r="187" spans="1:2">
      <c r="A187" s="211" t="s">
        <v>464</v>
      </c>
      <c r="B187" t="str">
        <f>_xlfn.XLOOKUP(A187,'FY 26_qualification scenario'!D:D,'FY 26_qualification scenario'!BI:BI,"",0,1)</f>
        <v>D</v>
      </c>
    </row>
    <row r="188" spans="1:2">
      <c r="A188" s="211" t="s">
        <v>465</v>
      </c>
      <c r="B188" t="str">
        <f>_xlfn.XLOOKUP(A188,'FY 26_qualification scenario'!D:D,'FY 26_qualification scenario'!BI:BI,"",0,1)</f>
        <v>B</v>
      </c>
    </row>
    <row r="189" spans="1:2">
      <c r="A189" s="211" t="s">
        <v>466</v>
      </c>
      <c r="B189" t="str">
        <f>_xlfn.XLOOKUP(A189,'FY 26_qualification scenario'!D:D,'FY 26_qualification scenario'!BI:BI,"",0,1)</f>
        <v>B</v>
      </c>
    </row>
    <row r="190" spans="1:2">
      <c r="A190" s="211" t="s">
        <v>467</v>
      </c>
      <c r="B190" t="str">
        <f>_xlfn.XLOOKUP(A190,'FY 26_qualification scenario'!D:D,'FY 26_qualification scenario'!BI:BI,"",0,1)</f>
        <v>B</v>
      </c>
    </row>
    <row r="191" spans="1:2">
      <c r="A191" s="211" t="s">
        <v>468</v>
      </c>
      <c r="B191" t="str">
        <f>_xlfn.XLOOKUP(A191,'FY 26_qualification scenario'!D:D,'FY 26_qualification scenario'!BI:BI,"",0,1)</f>
        <v/>
      </c>
    </row>
    <row r="192" spans="1:2">
      <c r="A192" s="211" t="s">
        <v>469</v>
      </c>
      <c r="B192" t="str">
        <f>_xlfn.XLOOKUP(A192,'FY 26_qualification scenario'!D:D,'FY 26_qualification scenario'!BI:BI,"",0,1)</f>
        <v>C</v>
      </c>
    </row>
    <row r="193" spans="1:2">
      <c r="A193" s="211" t="s">
        <v>470</v>
      </c>
      <c r="B193" t="str">
        <f>_xlfn.XLOOKUP(A193,'FY 26_qualification scenario'!D:D,'FY 26_qualification scenario'!BI:BI,"",0,1)</f>
        <v/>
      </c>
    </row>
    <row r="194" spans="1:2">
      <c r="A194" s="211" t="s">
        <v>471</v>
      </c>
      <c r="B194" t="str">
        <f>_xlfn.XLOOKUP(A194,'FY 26_qualification scenario'!D:D,'FY 26_qualification scenario'!BI:BI,"",0,1)</f>
        <v/>
      </c>
    </row>
    <row r="195" spans="1:2">
      <c r="A195" s="211" t="s">
        <v>472</v>
      </c>
      <c r="B195" t="str">
        <f>_xlfn.XLOOKUP(A195,'FY 26_qualification scenario'!D:D,'FY 26_qualification scenario'!BI:BI,"",0,1)</f>
        <v>A</v>
      </c>
    </row>
    <row r="196" spans="1:2">
      <c r="A196" s="211" t="s">
        <v>473</v>
      </c>
      <c r="B196" t="str">
        <f>_xlfn.XLOOKUP(A196,'FY 26_qualification scenario'!D:D,'FY 26_qualification scenario'!BI:BI,"",0,1)</f>
        <v>B</v>
      </c>
    </row>
    <row r="197" spans="1:2">
      <c r="A197" s="211" t="s">
        <v>474</v>
      </c>
      <c r="B197" t="str">
        <f>_xlfn.XLOOKUP(A197,'FY 26_qualification scenario'!D:D,'FY 26_qualification scenario'!BI:BI,"",0,1)</f>
        <v>A</v>
      </c>
    </row>
    <row r="198" spans="1:2">
      <c r="A198" s="211" t="s">
        <v>475</v>
      </c>
      <c r="B198" t="str">
        <f>_xlfn.XLOOKUP(A198,'FY 26_qualification scenario'!D:D,'FY 26_qualification scenario'!BI:BI,"",0,1)</f>
        <v/>
      </c>
    </row>
    <row r="199" spans="1:2">
      <c r="A199" s="211" t="s">
        <v>476</v>
      </c>
      <c r="B199" t="str">
        <f>_xlfn.XLOOKUP(A199,'FY 26_qualification scenario'!D:D,'FY 26_qualification scenario'!BI:BI,"",0,1)</f>
        <v>A</v>
      </c>
    </row>
    <row r="200" spans="1:2">
      <c r="A200" s="211" t="s">
        <v>477</v>
      </c>
      <c r="B200" t="str">
        <f>_xlfn.XLOOKUP(A200,'FY 26_qualification scenario'!D:D,'FY 26_qualification scenario'!BI:BI,"",0,1)</f>
        <v/>
      </c>
    </row>
    <row r="201" spans="1:2">
      <c r="A201" s="211" t="s">
        <v>478</v>
      </c>
      <c r="B201" t="str">
        <f>_xlfn.XLOOKUP(A201,'FY 26_qualification scenario'!D:D,'FY 26_qualification scenario'!BI:BI,"",0,1)</f>
        <v>B</v>
      </c>
    </row>
    <row r="202" spans="1:2">
      <c r="A202" s="211" t="s">
        <v>479</v>
      </c>
      <c r="B202" t="str">
        <f>_xlfn.XLOOKUP(A202,'FY 26_qualification scenario'!D:D,'FY 26_qualification scenario'!BI:BI,"",0,1)</f>
        <v/>
      </c>
    </row>
    <row r="203" spans="1:2">
      <c r="A203" s="211" t="s">
        <v>480</v>
      </c>
      <c r="B203" t="str">
        <f>_xlfn.XLOOKUP(A203,'FY 26_qualification scenario'!D:D,'FY 26_qualification scenario'!BI:BI,"",0,1)</f>
        <v/>
      </c>
    </row>
    <row r="204" spans="1:2">
      <c r="A204" s="211" t="s">
        <v>481</v>
      </c>
      <c r="B204" t="str">
        <f>_xlfn.XLOOKUP(A204,'FY 26_qualification scenario'!D:D,'FY 26_qualification scenario'!BI:BI,"",0,1)</f>
        <v/>
      </c>
    </row>
    <row r="205" spans="1:2">
      <c r="A205" s="211" t="s">
        <v>482</v>
      </c>
      <c r="B205" t="str">
        <f>_xlfn.XLOOKUP(A205,'FY 26_qualification scenario'!D:D,'FY 26_qualification scenario'!BI:BI,"",0,1)</f>
        <v/>
      </c>
    </row>
    <row r="206" spans="1:2">
      <c r="A206" s="211" t="s">
        <v>483</v>
      </c>
      <c r="B206" t="str">
        <f>_xlfn.XLOOKUP(A206,'FY 26_qualification scenario'!D:D,'FY 26_qualification scenario'!BI:BI,"",0,1)</f>
        <v>C</v>
      </c>
    </row>
    <row r="207" spans="1:2">
      <c r="A207" s="211" t="s">
        <v>484</v>
      </c>
      <c r="B207" t="str">
        <f>_xlfn.XLOOKUP(A207,'FY 26_qualification scenario'!D:D,'FY 26_qualification scenario'!BI:BI,"",0,1)</f>
        <v/>
      </c>
    </row>
    <row r="208" spans="1:2">
      <c r="A208" s="211" t="s">
        <v>485</v>
      </c>
      <c r="B208" t="str">
        <f>_xlfn.XLOOKUP(A208,'FY 26_qualification scenario'!D:D,'FY 26_qualification scenario'!BI:BI,"",0,1)</f>
        <v>A</v>
      </c>
    </row>
    <row r="209" spans="1:2">
      <c r="A209" s="211" t="s">
        <v>486</v>
      </c>
      <c r="B209" t="str">
        <f>_xlfn.XLOOKUP(A209,'FY 26_qualification scenario'!D:D,'FY 26_qualification scenario'!BI:BI,"",0,1)</f>
        <v>A</v>
      </c>
    </row>
    <row r="210" spans="1:2">
      <c r="A210" s="241" t="s">
        <v>487</v>
      </c>
      <c r="B210" t="str">
        <f>_xlfn.XLOOKUP(A210,'FY 26_qualification scenario'!D:D,'FY 26_qualification scenario'!BI:BI,"",0,1)</f>
        <v/>
      </c>
    </row>
    <row r="211" spans="1:2">
      <c r="A211" s="211" t="s">
        <v>488</v>
      </c>
      <c r="B211" t="str">
        <f>_xlfn.XLOOKUP(A211,'FY 26_qualification scenario'!D:D,'FY 26_qualification scenario'!BI:BI,"",0,1)</f>
        <v/>
      </c>
    </row>
    <row r="212" spans="1:2">
      <c r="A212" s="211" t="s">
        <v>489</v>
      </c>
      <c r="B212" t="str">
        <f>_xlfn.XLOOKUP(A212,'FY 26_qualification scenario'!D:D,'FY 26_qualification scenario'!BI:BI,"",0,1)</f>
        <v>D</v>
      </c>
    </row>
    <row r="213" spans="1:2">
      <c r="A213" s="211" t="s">
        <v>490</v>
      </c>
      <c r="B213" t="str">
        <f>_xlfn.XLOOKUP(A213,'FY 26_qualification scenario'!D:D,'FY 26_qualification scenario'!BI:BI,"",0,1)</f>
        <v/>
      </c>
    </row>
    <row r="214" spans="1:2">
      <c r="A214" s="211" t="s">
        <v>491</v>
      </c>
      <c r="B214" t="str">
        <f>_xlfn.XLOOKUP(A214,'FY 26_qualification scenario'!D:D,'FY 26_qualification scenario'!BI:BI,"",0,1)</f>
        <v>E</v>
      </c>
    </row>
    <row r="215" spans="1:2">
      <c r="A215" s="211" t="s">
        <v>492</v>
      </c>
      <c r="B215" t="str">
        <f>_xlfn.XLOOKUP(A215,'FY 26_qualification scenario'!D:D,'FY 26_qualification scenario'!BI:BI,"",0,1)</f>
        <v>A</v>
      </c>
    </row>
    <row r="216" spans="1:2">
      <c r="A216" s="211" t="s">
        <v>493</v>
      </c>
      <c r="B216" t="str">
        <f>_xlfn.XLOOKUP(A216,'FY 26_qualification scenario'!D:D,'FY 26_qualification scenario'!BI:BI,"",0,1)</f>
        <v/>
      </c>
    </row>
    <row r="217" spans="1:2">
      <c r="A217" s="211" t="s">
        <v>494</v>
      </c>
      <c r="B217" t="str">
        <f>_xlfn.XLOOKUP(A217,'FY 26_qualification scenario'!D:D,'FY 26_qualification scenario'!BI:BI,"",0,1)</f>
        <v>D</v>
      </c>
    </row>
    <row r="218" spans="1:2">
      <c r="A218" s="211" t="s">
        <v>495</v>
      </c>
      <c r="B218" t="str">
        <f>_xlfn.XLOOKUP(A218,'FY 26_qualification scenario'!D:D,'FY 26_qualification scenario'!BI:BI,"",0,1)</f>
        <v>D</v>
      </c>
    </row>
    <row r="219" spans="1:2">
      <c r="A219" s="211" t="s">
        <v>496</v>
      </c>
      <c r="B219" t="str">
        <f>_xlfn.XLOOKUP(A219,'FY 26_qualification scenario'!D:D,'FY 26_qualification scenario'!BI:BI,"",0,1)</f>
        <v>E</v>
      </c>
    </row>
    <row r="220" spans="1:2">
      <c r="A220" s="211" t="s">
        <v>497</v>
      </c>
      <c r="B220" t="str">
        <f>_xlfn.XLOOKUP(A220,'FY 26_qualification scenario'!D:D,'FY 26_qualification scenario'!BI:BI,"",0,1)</f>
        <v/>
      </c>
    </row>
    <row r="221" spans="1:2">
      <c r="A221" s="211" t="s">
        <v>498</v>
      </c>
      <c r="B221" t="str">
        <f>_xlfn.XLOOKUP(A221,'FY 26_qualification scenario'!D:D,'FY 26_qualification scenario'!BI:BI,"",0,1)</f>
        <v>A</v>
      </c>
    </row>
    <row r="222" spans="1:2">
      <c r="A222" s="211" t="s">
        <v>499</v>
      </c>
      <c r="B222" t="str">
        <f>_xlfn.XLOOKUP(A222,'FY 26_qualification scenario'!D:D,'FY 26_qualification scenario'!BI:BI,"",0,1)</f>
        <v>D</v>
      </c>
    </row>
    <row r="223" spans="1:2">
      <c r="A223" s="211" t="s">
        <v>500</v>
      </c>
      <c r="B223" t="str">
        <f>_xlfn.XLOOKUP(A223,'FY 26_qualification scenario'!D:D,'FY 26_qualification scenario'!BI:BI,"",0,1)</f>
        <v/>
      </c>
    </row>
    <row r="224" spans="1:2">
      <c r="A224" s="211" t="s">
        <v>501</v>
      </c>
      <c r="B224" t="str">
        <f>_xlfn.XLOOKUP(A224,'FY 26_qualification scenario'!D:D,'FY 26_qualification scenario'!BI:BI,"",0,1)</f>
        <v>D</v>
      </c>
    </row>
    <row r="225" spans="1:2">
      <c r="A225" s="211" t="s">
        <v>502</v>
      </c>
      <c r="B225" t="str">
        <f>_xlfn.XLOOKUP(A225,'FY 26_qualification scenario'!D:D,'FY 26_qualification scenario'!BI:BI,"",0,1)</f>
        <v/>
      </c>
    </row>
    <row r="226" spans="1:2">
      <c r="A226" s="211" t="s">
        <v>503</v>
      </c>
      <c r="B226" t="str">
        <f>_xlfn.XLOOKUP(A226,'FY 26_qualification scenario'!D:D,'FY 26_qualification scenario'!BI:BI,"",0,1)</f>
        <v/>
      </c>
    </row>
    <row r="227" spans="1:2">
      <c r="A227" s="211" t="s">
        <v>504</v>
      </c>
      <c r="B227" t="str">
        <f>_xlfn.XLOOKUP(A227,'FY 26_qualification scenario'!D:D,'FY 26_qualification scenario'!BI:BI,"",0,1)</f>
        <v>B</v>
      </c>
    </row>
    <row r="228" spans="1:2">
      <c r="A228" s="211" t="s">
        <v>505</v>
      </c>
      <c r="B228" t="str">
        <f>_xlfn.XLOOKUP(A228,'FY 26_qualification scenario'!D:D,'FY 26_qualification scenario'!BI:BI,"",0,1)</f>
        <v/>
      </c>
    </row>
    <row r="229" spans="1:2">
      <c r="A229" s="211" t="s">
        <v>506</v>
      </c>
      <c r="B229" t="str">
        <f>_xlfn.XLOOKUP(A229,'FY 26_qualification scenario'!D:D,'FY 26_qualification scenario'!BI:BI,"",0,1)</f>
        <v/>
      </c>
    </row>
    <row r="230" spans="1:2">
      <c r="A230" s="211" t="s">
        <v>507</v>
      </c>
      <c r="B230" t="str">
        <f>_xlfn.XLOOKUP(A230,'FY 26_qualification scenario'!D:D,'FY 26_qualification scenario'!BI:BI,"",0,1)</f>
        <v/>
      </c>
    </row>
    <row r="231" spans="1:2">
      <c r="A231" s="211" t="s">
        <v>508</v>
      </c>
      <c r="B231" t="str">
        <f>_xlfn.XLOOKUP(A231,'FY 26_qualification scenario'!D:D,'FY 26_qualification scenario'!BI:BI,"",0,1)</f>
        <v/>
      </c>
    </row>
    <row r="232" spans="1:2">
      <c r="A232" s="211" t="s">
        <v>509</v>
      </c>
      <c r="B232" t="str">
        <f>_xlfn.XLOOKUP(A232,'FY 26_qualification scenario'!D:D,'FY 26_qualification scenario'!BI:BI,"",0,1)</f>
        <v/>
      </c>
    </row>
    <row r="233" spans="1:2">
      <c r="A233" s="211" t="s">
        <v>510</v>
      </c>
      <c r="B233" t="str">
        <f>_xlfn.XLOOKUP(A233,'FY 26_qualification scenario'!D:D,'FY 26_qualification scenario'!BI:BI,"",0,1)</f>
        <v/>
      </c>
    </row>
    <row r="234" spans="1:2">
      <c r="A234" s="211" t="s">
        <v>511</v>
      </c>
      <c r="B234" t="str">
        <f>_xlfn.XLOOKUP(A234,'FY 26_qualification scenario'!D:D,'FY 26_qualification scenario'!BI:BI,"",0,1)</f>
        <v/>
      </c>
    </row>
    <row r="235" spans="1:2">
      <c r="A235" s="211" t="s">
        <v>512</v>
      </c>
      <c r="B235" t="str">
        <f>_xlfn.XLOOKUP(A235,'FY 26_qualification scenario'!D:D,'FY 26_qualification scenario'!BI:BI,"",0,1)</f>
        <v/>
      </c>
    </row>
    <row r="236" spans="1:2">
      <c r="A236" s="211" t="s">
        <v>513</v>
      </c>
      <c r="B236" t="str">
        <f>_xlfn.XLOOKUP(A236,'FY 26_qualification scenario'!D:D,'FY 26_qualification scenario'!BI:BI,"",0,1)</f>
        <v/>
      </c>
    </row>
    <row r="237" spans="1:2">
      <c r="A237" s="211" t="s">
        <v>514</v>
      </c>
      <c r="B237" t="str">
        <f>_xlfn.XLOOKUP(A237,'FY 26_qualification scenario'!D:D,'FY 26_qualification scenario'!BI:BI,"",0,1)</f>
        <v/>
      </c>
    </row>
    <row r="238" spans="1:2">
      <c r="A238" s="211" t="s">
        <v>515</v>
      </c>
      <c r="B238" t="str">
        <f>_xlfn.XLOOKUP(A238,'FY 26_qualification scenario'!D:D,'FY 26_qualification scenario'!BI:BI,"",0,1)</f>
        <v/>
      </c>
    </row>
    <row r="239" spans="1:2">
      <c r="A239" s="211" t="s">
        <v>516</v>
      </c>
      <c r="B239" t="str">
        <f>_xlfn.XLOOKUP(A239,'FY 26_qualification scenario'!D:D,'FY 26_qualification scenario'!BI:BI,"",0,1)</f>
        <v/>
      </c>
    </row>
    <row r="240" spans="1:2">
      <c r="A240" s="211" t="s">
        <v>517</v>
      </c>
      <c r="B240" t="str">
        <f>_xlfn.XLOOKUP(A240,'FY 26_qualification scenario'!D:D,'FY 26_qualification scenario'!BI:BI,"",0,1)</f>
        <v/>
      </c>
    </row>
    <row r="241" spans="1:2">
      <c r="A241" s="211" t="s">
        <v>518</v>
      </c>
      <c r="B241" t="str">
        <f>_xlfn.XLOOKUP(A241,'FY 26_qualification scenario'!D:D,'FY 26_qualification scenario'!BI:BI,"",0,1)</f>
        <v/>
      </c>
    </row>
    <row r="242" spans="1:2">
      <c r="A242" s="211" t="s">
        <v>519</v>
      </c>
      <c r="B242" t="str">
        <f>_xlfn.XLOOKUP(A242,'FY 26_qualification scenario'!D:D,'FY 26_qualification scenario'!BI:BI,"",0,1)</f>
        <v/>
      </c>
    </row>
    <row r="243" spans="1:2">
      <c r="A243" s="211" t="s">
        <v>520</v>
      </c>
      <c r="B243" t="str">
        <f>_xlfn.XLOOKUP(A243,'FY 26_qualification scenario'!D:D,'FY 26_qualification scenario'!BI:BI,"",0,1)</f>
        <v/>
      </c>
    </row>
    <row r="244" spans="1:2">
      <c r="A244" s="211" t="s">
        <v>521</v>
      </c>
      <c r="B244" t="str">
        <f>_xlfn.XLOOKUP(A244,'FY 26_qualification scenario'!D:D,'FY 26_qualification scenario'!BI:BI,"",0,1)</f>
        <v/>
      </c>
    </row>
    <row r="245" spans="1:2">
      <c r="A245" s="211" t="s">
        <v>522</v>
      </c>
      <c r="B245" t="str">
        <f>_xlfn.XLOOKUP(A245,'FY 26_qualification scenario'!D:D,'FY 26_qualification scenario'!BI:BI,"",0,1)</f>
        <v/>
      </c>
    </row>
    <row r="246" spans="1:2">
      <c r="A246" s="211" t="s">
        <v>523</v>
      </c>
      <c r="B246" t="str">
        <f>_xlfn.XLOOKUP(A246,'FY 26_qualification scenario'!D:D,'FY 26_qualification scenario'!BI:BI,"",0,1)</f>
        <v/>
      </c>
    </row>
    <row r="247" spans="1:2">
      <c r="A247" s="211" t="s">
        <v>524</v>
      </c>
      <c r="B247" t="str">
        <f>_xlfn.XLOOKUP(A247,'FY 26_qualification scenario'!D:D,'FY 26_qualification scenario'!BI:BI,"",0,1)</f>
        <v/>
      </c>
    </row>
    <row r="248" spans="1:2">
      <c r="A248" s="211" t="s">
        <v>525</v>
      </c>
      <c r="B248" t="str">
        <f>_xlfn.XLOOKUP(A248,'FY 26_qualification scenario'!D:D,'FY 26_qualification scenario'!BI:BI,"",0,1)</f>
        <v/>
      </c>
    </row>
    <row r="249" spans="1:2">
      <c r="A249" s="211" t="s">
        <v>526</v>
      </c>
      <c r="B249" t="str">
        <f>_xlfn.XLOOKUP(A249,'FY 26_qualification scenario'!D:D,'FY 26_qualification scenario'!BI:BI,"",0,1)</f>
        <v/>
      </c>
    </row>
    <row r="250" spans="1:2">
      <c r="A250" s="211" t="s">
        <v>527</v>
      </c>
      <c r="B250" t="str">
        <f>_xlfn.XLOOKUP(A250,'FY 26_qualification scenario'!D:D,'FY 26_qualification scenario'!BI:BI,"",0,1)</f>
        <v/>
      </c>
    </row>
    <row r="251" spans="1:2">
      <c r="A251" s="211" t="s">
        <v>528</v>
      </c>
      <c r="B251" t="str">
        <f>_xlfn.XLOOKUP(A251,'FY 26_qualification scenario'!D:D,'FY 26_qualification scenario'!BI:BI,"",0,1)</f>
        <v>E</v>
      </c>
    </row>
    <row r="252" spans="1:2">
      <c r="A252" s="211" t="s">
        <v>529</v>
      </c>
      <c r="B252" t="str">
        <f>_xlfn.XLOOKUP(A252,'FY 26_qualification scenario'!D:D,'FY 26_qualification scenario'!BI:BI,"",0,1)</f>
        <v/>
      </c>
    </row>
    <row r="253" spans="1:2">
      <c r="A253" s="211" t="s">
        <v>530</v>
      </c>
      <c r="B253" t="str">
        <f>_xlfn.XLOOKUP(A253,'FY 26_qualification scenario'!D:D,'FY 26_qualification scenario'!BI:BI,"",0,1)</f>
        <v/>
      </c>
    </row>
    <row r="254" spans="1:2">
      <c r="A254" s="211" t="s">
        <v>531</v>
      </c>
      <c r="B254" t="str">
        <f>_xlfn.XLOOKUP(A254,'FY 26_qualification scenario'!D:D,'FY 26_qualification scenario'!BI:BI,"",0,1)</f>
        <v/>
      </c>
    </row>
    <row r="255" spans="1:2">
      <c r="A255" s="211" t="s">
        <v>532</v>
      </c>
      <c r="B255" t="str">
        <f>_xlfn.XLOOKUP(A255,'FY 26_qualification scenario'!D:D,'FY 26_qualification scenario'!BI:BI,"",0,1)</f>
        <v>A</v>
      </c>
    </row>
    <row r="256" spans="1:2">
      <c r="A256" s="211" t="s">
        <v>533</v>
      </c>
      <c r="B256" t="str">
        <f>_xlfn.XLOOKUP(A256,'FY 26_qualification scenario'!D:D,'FY 26_qualification scenario'!BI:BI,"",0,1)</f>
        <v/>
      </c>
    </row>
    <row r="257" spans="1:2">
      <c r="A257" s="211" t="s">
        <v>534</v>
      </c>
      <c r="B257" t="str">
        <f>_xlfn.XLOOKUP(A257,'FY 26_qualification scenario'!D:D,'FY 26_qualification scenario'!BI:BI,"",0,1)</f>
        <v/>
      </c>
    </row>
    <row r="258" spans="1:2">
      <c r="A258" s="211" t="s">
        <v>535</v>
      </c>
      <c r="B258" t="str">
        <f>_xlfn.XLOOKUP(A258,'FY 26_qualification scenario'!D:D,'FY 26_qualification scenario'!BI:BI,"",0,1)</f>
        <v/>
      </c>
    </row>
    <row r="259" spans="1:2">
      <c r="A259" s="37" t="s">
        <v>536</v>
      </c>
      <c r="B259" t="str">
        <f>_xlfn.XLOOKUP(A259,'FY 26_qualification scenario'!D:D,'FY 26_qualification scenario'!BI:BI,"",0,1)</f>
        <v/>
      </c>
    </row>
    <row r="260" spans="1:2">
      <c r="A260" s="37" t="s">
        <v>537</v>
      </c>
      <c r="B260" t="str">
        <f>_xlfn.XLOOKUP(A260,'FY 26_qualification scenario'!D:D,'FY 26_qualification scenario'!BI:BI,"",0,1)</f>
        <v>A</v>
      </c>
    </row>
    <row r="261" spans="1:2">
      <c r="A261" s="37" t="s">
        <v>538</v>
      </c>
      <c r="B261" t="str">
        <f>_xlfn.XLOOKUP(A261,'FY 26_qualification scenario'!D:D,'FY 26_qualification scenario'!BI:BI,"",0,1)</f>
        <v/>
      </c>
    </row>
    <row r="262" spans="1:2">
      <c r="A262" s="37" t="s">
        <v>539</v>
      </c>
      <c r="B262" t="str">
        <f>_xlfn.XLOOKUP(A262,'FY 26_qualification scenario'!D:D,'FY 26_qualification scenario'!BI:BI,"",0,1)</f>
        <v/>
      </c>
    </row>
    <row r="263" spans="1:2">
      <c r="A263" s="37" t="s">
        <v>540</v>
      </c>
      <c r="B263" t="str">
        <f>_xlfn.XLOOKUP(A263,'FY 26_qualification scenario'!D:D,'FY 26_qualification scenario'!BI:BI,"",0,1)</f>
        <v/>
      </c>
    </row>
    <row r="264" spans="1:2">
      <c r="A264" s="37" t="s">
        <v>541</v>
      </c>
      <c r="B264" t="str">
        <f>_xlfn.XLOOKUP(A264,'FY 26_qualification scenario'!D:D,'FY 26_qualification scenario'!BI:BI,"",0,1)</f>
        <v/>
      </c>
    </row>
    <row r="265" spans="1:2">
      <c r="A265" s="37" t="s">
        <v>542</v>
      </c>
      <c r="B265" t="str">
        <f>_xlfn.XLOOKUP(A265,'FY 26_qualification scenario'!D:D,'FY 26_qualification scenario'!BI:BI,"",0,1)</f>
        <v/>
      </c>
    </row>
    <row r="266" spans="1:2">
      <c r="A266" s="37" t="s">
        <v>543</v>
      </c>
      <c r="B266" t="str">
        <f>_xlfn.XLOOKUP(A266,'FY 26_qualification scenario'!D:D,'FY 26_qualification scenario'!BI:BI,"",0,1)</f>
        <v/>
      </c>
    </row>
    <row r="267" spans="1:2">
      <c r="A267" s="37" t="s">
        <v>544</v>
      </c>
      <c r="B267" t="str">
        <f>_xlfn.XLOOKUP(A267,'FY 26_qualification scenario'!D:D,'FY 26_qualification scenario'!BI:BI,"",0,1)</f>
        <v/>
      </c>
    </row>
    <row r="268" spans="1:2">
      <c r="A268" s="37" t="s">
        <v>545</v>
      </c>
      <c r="B268" t="str">
        <f>_xlfn.XLOOKUP(A268,'FY 26_qualification scenario'!D:D,'FY 26_qualification scenario'!BI:BI,"",0,1)</f>
        <v/>
      </c>
    </row>
    <row r="269" spans="1:2">
      <c r="A269" s="37" t="s">
        <v>546</v>
      </c>
      <c r="B269" t="str">
        <f>_xlfn.XLOOKUP(A269,'FY 26_qualification scenario'!D:D,'FY 26_qualification scenario'!BI:BI,"",0,1)</f>
        <v>D</v>
      </c>
    </row>
    <row r="270" spans="1:2">
      <c r="A270" s="37" t="s">
        <v>547</v>
      </c>
      <c r="B270" t="str">
        <f>_xlfn.XLOOKUP(A270,'FY 26_qualification scenario'!D:D,'FY 26_qualification scenario'!BI:BI,"",0,1)</f>
        <v/>
      </c>
    </row>
    <row r="271" spans="1:2">
      <c r="A271" s="37" t="s">
        <v>548</v>
      </c>
      <c r="B271" t="str">
        <f>_xlfn.XLOOKUP(A271,'FY 26_qualification scenario'!D:D,'FY 26_qualification scenario'!BI:BI,"",0,1)</f>
        <v/>
      </c>
    </row>
    <row r="272" spans="1:2">
      <c r="A272" s="37" t="s">
        <v>549</v>
      </c>
      <c r="B272" t="str">
        <f>_xlfn.XLOOKUP(A272,'FY 26_qualification scenario'!D:D,'FY 26_qualification scenario'!BI:BI,"",0,1)</f>
        <v/>
      </c>
    </row>
    <row r="273" spans="1:2">
      <c r="A273" s="37" t="s">
        <v>550</v>
      </c>
      <c r="B273" t="str">
        <f>_xlfn.XLOOKUP(A273,'FY 26_qualification scenario'!D:D,'FY 26_qualification scenario'!BI:BI,"",0,1)</f>
        <v/>
      </c>
    </row>
    <row r="274" spans="1:2">
      <c r="A274" s="37" t="s">
        <v>551</v>
      </c>
      <c r="B274" t="str">
        <f>_xlfn.XLOOKUP(A274,'FY 26_qualification scenario'!D:D,'FY 26_qualification scenario'!BI:BI,"",0,1)</f>
        <v/>
      </c>
    </row>
    <row r="275" spans="1:2">
      <c r="A275" s="37" t="s">
        <v>552</v>
      </c>
      <c r="B275" t="str">
        <f>_xlfn.XLOOKUP(A275,'FY 26_qualification scenario'!D:D,'FY 26_qualification scenario'!BI:BI,"",0,1)</f>
        <v/>
      </c>
    </row>
    <row r="276" spans="1:2">
      <c r="A276" s="37" t="s">
        <v>553</v>
      </c>
      <c r="B276" t="str">
        <f>_xlfn.XLOOKUP(A276,'FY 26_qualification scenario'!D:D,'FY 26_qualification scenario'!BI:BI,"",0,1)</f>
        <v/>
      </c>
    </row>
    <row r="277" spans="1:2">
      <c r="A277" s="37" t="s">
        <v>554</v>
      </c>
      <c r="B277" t="str">
        <f>_xlfn.XLOOKUP(A277,'FY 26_qualification scenario'!D:D,'FY 26_qualification scenario'!BI:BI,"",0,1)</f>
        <v/>
      </c>
    </row>
    <row r="278" spans="1:2">
      <c r="A278" s="37" t="s">
        <v>555</v>
      </c>
      <c r="B278" t="str">
        <f>_xlfn.XLOOKUP(A278,'FY 26_qualification scenario'!D:D,'FY 26_qualification scenario'!BI:BI,"",0,1)</f>
        <v/>
      </c>
    </row>
    <row r="279" spans="1:2">
      <c r="A279" s="37" t="s">
        <v>556</v>
      </c>
      <c r="B279" t="str">
        <f>_xlfn.XLOOKUP(A279,'FY 26_qualification scenario'!D:D,'FY 26_qualification scenario'!BI:BI,"",0,1)</f>
        <v/>
      </c>
    </row>
    <row r="280" spans="1:2">
      <c r="A280" s="37" t="s">
        <v>557</v>
      </c>
      <c r="B280" t="str">
        <f>_xlfn.XLOOKUP(A280,'FY 26_qualification scenario'!D:D,'FY 26_qualification scenario'!BI:BI,"",0,1)</f>
        <v/>
      </c>
    </row>
    <row r="281" spans="1:2">
      <c r="A281" s="37" t="s">
        <v>558</v>
      </c>
      <c r="B281" t="str">
        <f>_xlfn.XLOOKUP(A281,'FY 26_qualification scenario'!D:D,'FY 26_qualification scenario'!BI:BI,"",0,1)</f>
        <v/>
      </c>
    </row>
    <row r="282" spans="1:2">
      <c r="A282" s="37" t="s">
        <v>559</v>
      </c>
      <c r="B282" t="str">
        <f>_xlfn.XLOOKUP(A282,'FY 26_qualification scenario'!D:D,'FY 26_qualification scenario'!BI:BI,"",0,1)</f>
        <v/>
      </c>
    </row>
    <row r="283" spans="1:2">
      <c r="A283" s="37" t="s">
        <v>560</v>
      </c>
      <c r="B283" t="str">
        <f>_xlfn.XLOOKUP(A283,'FY 26_qualification scenario'!D:D,'FY 26_qualification scenario'!BI:BI,"",0,1)</f>
        <v/>
      </c>
    </row>
    <row r="284" spans="1:2">
      <c r="A284" s="37" t="s">
        <v>561</v>
      </c>
      <c r="B284" t="str">
        <f>_xlfn.XLOOKUP(A284,'FY 26_qualification scenario'!D:D,'FY 26_qualification scenario'!BI:BI,"",0,1)</f>
        <v/>
      </c>
    </row>
    <row r="285" spans="1:2">
      <c r="A285" s="37" t="s">
        <v>562</v>
      </c>
      <c r="B285" t="str">
        <f>_xlfn.XLOOKUP(A285,'FY 26_qualification scenario'!D:D,'FY 26_qualification scenario'!BI:BI,"",0,1)</f>
        <v/>
      </c>
    </row>
    <row r="286" spans="1:2">
      <c r="A286" s="37" t="s">
        <v>563</v>
      </c>
      <c r="B286" t="str">
        <f>_xlfn.XLOOKUP(A286,'FY 26_qualification scenario'!D:D,'FY 26_qualification scenario'!BI:BI,"",0,1)</f>
        <v/>
      </c>
    </row>
    <row r="287" spans="1:2">
      <c r="A287" s="37" t="s">
        <v>564</v>
      </c>
      <c r="B287" t="str">
        <f>_xlfn.XLOOKUP(A287,'FY 26_qualification scenario'!D:D,'FY 26_qualification scenario'!BI:BI,"",0,1)</f>
        <v/>
      </c>
    </row>
    <row r="288" spans="1:2">
      <c r="A288" s="37" t="s">
        <v>565</v>
      </c>
      <c r="B288" t="str">
        <f>_xlfn.XLOOKUP(A288,'FY 26_qualification scenario'!D:D,'FY 26_qualification scenario'!BI:BI,"",0,1)</f>
        <v/>
      </c>
    </row>
    <row r="289" spans="1:2">
      <c r="A289" s="37" t="s">
        <v>566</v>
      </c>
      <c r="B289" t="str">
        <f>_xlfn.XLOOKUP(A289,'FY 26_qualification scenario'!D:D,'FY 26_qualification scenario'!BI:BI,"",0,1)</f>
        <v/>
      </c>
    </row>
    <row r="290" spans="1:2">
      <c r="A290" s="37" t="s">
        <v>567</v>
      </c>
      <c r="B290" t="str">
        <f>_xlfn.XLOOKUP(A290,'FY 26_qualification scenario'!D:D,'FY 26_qualification scenario'!BI:BI,"",0,1)</f>
        <v/>
      </c>
    </row>
    <row r="291" spans="1:2">
      <c r="A291" s="37" t="s">
        <v>568</v>
      </c>
      <c r="B291" t="str">
        <f>_xlfn.XLOOKUP(A291,'FY 26_qualification scenario'!D:D,'FY 26_qualification scenario'!BI:BI,"",0,1)</f>
        <v/>
      </c>
    </row>
    <row r="292" spans="1:2">
      <c r="A292" s="37" t="s">
        <v>569</v>
      </c>
      <c r="B292" t="str">
        <f>_xlfn.XLOOKUP(A292,'FY 26_qualification scenario'!D:D,'FY 26_qualification scenario'!BI:BI,"",0,1)</f>
        <v/>
      </c>
    </row>
    <row r="293" spans="1:2">
      <c r="A293" s="37" t="s">
        <v>570</v>
      </c>
      <c r="B293" t="str">
        <f>_xlfn.XLOOKUP(A293,'FY 26_qualification scenario'!D:D,'FY 26_qualification scenario'!BI:BI,"",0,1)</f>
        <v/>
      </c>
    </row>
    <row r="294" spans="1:2">
      <c r="A294" s="37" t="s">
        <v>571</v>
      </c>
      <c r="B294" t="str">
        <f>_xlfn.XLOOKUP(A294,'FY 26_qualification scenario'!D:D,'FY 26_qualification scenario'!BI:BI,"",0,1)</f>
        <v/>
      </c>
    </row>
    <row r="295" spans="1:2">
      <c r="A295" s="37" t="s">
        <v>572</v>
      </c>
      <c r="B295" t="str">
        <f>_xlfn.XLOOKUP(A295,'FY 26_qualification scenario'!D:D,'FY 26_qualification scenario'!BI:BI,"",0,1)</f>
        <v/>
      </c>
    </row>
    <row r="296" spans="1:2">
      <c r="A296" s="37" t="s">
        <v>573</v>
      </c>
      <c r="B296" t="str">
        <f>_xlfn.XLOOKUP(A296,'FY 26_qualification scenario'!D:D,'FY 26_qualification scenario'!BI:BI,"",0,1)</f>
        <v/>
      </c>
    </row>
    <row r="297" spans="1:2">
      <c r="A297" s="37" t="s">
        <v>574</v>
      </c>
      <c r="B297" t="str">
        <f>_xlfn.XLOOKUP(A297,'FY 26_qualification scenario'!D:D,'FY 26_qualification scenario'!BI:BI,"",0,1)</f>
        <v/>
      </c>
    </row>
    <row r="298" spans="1:2">
      <c r="A298" s="37" t="s">
        <v>575</v>
      </c>
      <c r="B298" t="str">
        <f>_xlfn.XLOOKUP(A298,'FY 26_qualification scenario'!D:D,'FY 26_qualification scenario'!BI:BI,"",0,1)</f>
        <v/>
      </c>
    </row>
    <row r="299" spans="1:2">
      <c r="A299" s="37" t="s">
        <v>576</v>
      </c>
      <c r="B299" t="str">
        <f>_xlfn.XLOOKUP(A299,'FY 26_qualification scenario'!D:D,'FY 26_qualification scenario'!BI:BI,"",0,1)</f>
        <v/>
      </c>
    </row>
    <row r="300" spans="1:2">
      <c r="A300" s="37" t="s">
        <v>577</v>
      </c>
      <c r="B300" t="str">
        <f>_xlfn.XLOOKUP(A300,'FY 26_qualification scenario'!D:D,'FY 26_qualification scenario'!BI:BI,"",0,1)</f>
        <v/>
      </c>
    </row>
    <row r="301" spans="1:2">
      <c r="A301" s="37" t="s">
        <v>578</v>
      </c>
      <c r="B301" t="str">
        <f>_xlfn.XLOOKUP(A301,'FY 26_qualification scenario'!D:D,'FY 26_qualification scenario'!BI:BI,"",0,1)</f>
        <v/>
      </c>
    </row>
    <row r="302" spans="1:2">
      <c r="A302" s="37" t="s">
        <v>579</v>
      </c>
      <c r="B302" t="str">
        <f>_xlfn.XLOOKUP(A302,'FY 26_qualification scenario'!D:D,'FY 26_qualification scenario'!BI:BI,"",0,1)</f>
        <v/>
      </c>
    </row>
    <row r="303" spans="1:2">
      <c r="A303" s="37" t="s">
        <v>580</v>
      </c>
      <c r="B303" t="str">
        <f>_xlfn.XLOOKUP(A303,'FY 26_qualification scenario'!D:D,'FY 26_qualification scenario'!BI:BI,"",0,1)</f>
        <v/>
      </c>
    </row>
    <row r="304" spans="1:2">
      <c r="A304" s="37" t="s">
        <v>581</v>
      </c>
      <c r="B304" t="str">
        <f>_xlfn.XLOOKUP(A304,'FY 26_qualification scenario'!D:D,'FY 26_qualification scenario'!BI:BI,"",0,1)</f>
        <v/>
      </c>
    </row>
    <row r="305" spans="1:2">
      <c r="A305" s="37" t="s">
        <v>582</v>
      </c>
      <c r="B305" t="str">
        <f>_xlfn.XLOOKUP(A305,'FY 26_qualification scenario'!D:D,'FY 26_qualification scenario'!BI:BI,"",0,1)</f>
        <v/>
      </c>
    </row>
    <row r="306" spans="1:2">
      <c r="A306" s="37" t="s">
        <v>583</v>
      </c>
      <c r="B306" t="str">
        <f>_xlfn.XLOOKUP(A306,'FY 26_qualification scenario'!D:D,'FY 26_qualification scenario'!BI:BI,"",0,1)</f>
        <v/>
      </c>
    </row>
    <row r="307" spans="1:2">
      <c r="A307" s="37" t="s">
        <v>584</v>
      </c>
      <c r="B307" t="str">
        <f>_xlfn.XLOOKUP(A307,'FY 26_qualification scenario'!D:D,'FY 26_qualification scenario'!BI:BI,"",0,1)</f>
        <v/>
      </c>
    </row>
    <row r="308" spans="1:2">
      <c r="A308" s="37" t="s">
        <v>585</v>
      </c>
      <c r="B308" t="str">
        <f>_xlfn.XLOOKUP(A308,'FY 26_qualification scenario'!D:D,'FY 26_qualification scenario'!BI:BI,"",0,1)</f>
        <v/>
      </c>
    </row>
    <row r="309" spans="1:2">
      <c r="A309" s="37" t="s">
        <v>586</v>
      </c>
      <c r="B309" t="str">
        <f>_xlfn.XLOOKUP(A309,'FY 26_qualification scenario'!D:D,'FY 26_qualification scenario'!BI:BI,"",0,1)</f>
        <v/>
      </c>
    </row>
    <row r="310" spans="1:2">
      <c r="A310" s="37" t="s">
        <v>587</v>
      </c>
      <c r="B310" t="str">
        <f>_xlfn.XLOOKUP(A310,'FY 26_qualification scenario'!D:D,'FY 26_qualification scenario'!BI:BI,"",0,1)</f>
        <v/>
      </c>
    </row>
    <row r="311" spans="1:2">
      <c r="A311" s="37" t="s">
        <v>588</v>
      </c>
      <c r="B311" t="str">
        <f>_xlfn.XLOOKUP(A311,'FY 26_qualification scenario'!D:D,'FY 26_qualification scenario'!BI:BI,"",0,1)</f>
        <v/>
      </c>
    </row>
    <row r="312" spans="1:2">
      <c r="A312" s="37" t="s">
        <v>589</v>
      </c>
      <c r="B312" t="str">
        <f>_xlfn.XLOOKUP(A312,'FY 26_qualification scenario'!D:D,'FY 26_qualification scenario'!BI:BI,"",0,1)</f>
        <v/>
      </c>
    </row>
    <row r="313" spans="1:2">
      <c r="A313" s="37" t="s">
        <v>590</v>
      </c>
      <c r="B313" t="str">
        <f>_xlfn.XLOOKUP(A313,'FY 26_qualification scenario'!D:D,'FY 26_qualification scenario'!BI:BI,"",0,1)</f>
        <v/>
      </c>
    </row>
    <row r="314" spans="1:2">
      <c r="A314" s="37" t="s">
        <v>591</v>
      </c>
      <c r="B314" t="str">
        <f>_xlfn.XLOOKUP(A314,'FY 26_qualification scenario'!D:D,'FY 26_qualification scenario'!BI:BI,"",0,1)</f>
        <v/>
      </c>
    </row>
    <row r="315" spans="1:2">
      <c r="A315" s="37" t="s">
        <v>592</v>
      </c>
      <c r="B315" t="str">
        <f>_xlfn.XLOOKUP(A315,'FY 26_qualification scenario'!D:D,'FY 26_qualification scenario'!BI:BI,"",0,1)</f>
        <v/>
      </c>
    </row>
    <row r="316" spans="1:2">
      <c r="A316" s="37" t="s">
        <v>593</v>
      </c>
      <c r="B316" t="str">
        <f>_xlfn.XLOOKUP(A316,'FY 26_qualification scenario'!D:D,'FY 26_qualification scenario'!BI:BI,"",0,1)</f>
        <v/>
      </c>
    </row>
    <row r="317" spans="1:2">
      <c r="A317" s="37" t="s">
        <v>594</v>
      </c>
      <c r="B317" t="str">
        <f>_xlfn.XLOOKUP(A317,'FY 26_qualification scenario'!D:D,'FY 26_qualification scenario'!BI:BI,"",0,1)</f>
        <v/>
      </c>
    </row>
    <row r="318" spans="1:2">
      <c r="A318" s="37" t="s">
        <v>595</v>
      </c>
      <c r="B318" t="str">
        <f>_xlfn.XLOOKUP(A318,'FY 26_qualification scenario'!D:D,'FY 26_qualification scenario'!BI:BI,"",0,1)</f>
        <v/>
      </c>
    </row>
    <row r="319" spans="1:2">
      <c r="A319" s="37" t="s">
        <v>596</v>
      </c>
      <c r="B319" t="str">
        <f>_xlfn.XLOOKUP(A319,'FY 26_qualification scenario'!D:D,'FY 26_qualification scenario'!BI:BI,"",0,1)</f>
        <v/>
      </c>
    </row>
    <row r="320" spans="1:2">
      <c r="A320" s="37" t="s">
        <v>597</v>
      </c>
      <c r="B320" t="str">
        <f>_xlfn.XLOOKUP(A320,'FY 26_qualification scenario'!D:D,'FY 26_qualification scenario'!BI:BI,"",0,1)</f>
        <v/>
      </c>
    </row>
    <row r="321" spans="1:2">
      <c r="A321" s="37" t="s">
        <v>598</v>
      </c>
      <c r="B321" t="str">
        <f>_xlfn.XLOOKUP(A321,'FY 26_qualification scenario'!D:D,'FY 26_qualification scenario'!BI:BI,"",0,1)</f>
        <v/>
      </c>
    </row>
    <row r="322" spans="1:2">
      <c r="A322" s="37" t="s">
        <v>599</v>
      </c>
      <c r="B322" t="str">
        <f>_xlfn.XLOOKUP(A322,'FY 26_qualification scenario'!D:D,'FY 26_qualification scenario'!BI:BI,"",0,1)</f>
        <v/>
      </c>
    </row>
    <row r="323" spans="1:2">
      <c r="A323" s="37" t="s">
        <v>600</v>
      </c>
      <c r="B323" t="str">
        <f>_xlfn.XLOOKUP(A323,'FY 26_qualification scenario'!D:D,'FY 26_qualification scenario'!BI:BI,"",0,1)</f>
        <v/>
      </c>
    </row>
    <row r="324" spans="1:2">
      <c r="A324" s="37" t="s">
        <v>601</v>
      </c>
      <c r="B324" t="str">
        <f>_xlfn.XLOOKUP(A324,'FY 26_qualification scenario'!D:D,'FY 26_qualification scenario'!BI:BI,"",0,1)</f>
        <v/>
      </c>
    </row>
    <row r="325" spans="1:2">
      <c r="A325" s="37" t="s">
        <v>602</v>
      </c>
      <c r="B325" t="str">
        <f>_xlfn.XLOOKUP(A325,'FY 26_qualification scenario'!D:D,'FY 26_qualification scenario'!BI:BI,"",0,1)</f>
        <v/>
      </c>
    </row>
    <row r="326" spans="1:2">
      <c r="A326" s="37" t="s">
        <v>603</v>
      </c>
      <c r="B326" t="str">
        <f>_xlfn.XLOOKUP(A326,'FY 26_qualification scenario'!D:D,'FY 26_qualification scenario'!BI:BI,"",0,1)</f>
        <v/>
      </c>
    </row>
    <row r="327" spans="1:2">
      <c r="A327" s="37" t="s">
        <v>604</v>
      </c>
      <c r="B327" t="str">
        <f>_xlfn.XLOOKUP(A327,'FY 26_qualification scenario'!D:D,'FY 26_qualification scenario'!BI:BI,"",0,1)</f>
        <v/>
      </c>
    </row>
    <row r="328" spans="1:2">
      <c r="A328" s="37" t="s">
        <v>605</v>
      </c>
      <c r="B328" t="str">
        <f>_xlfn.XLOOKUP(A328,'FY 26_qualification scenario'!D:D,'FY 26_qualification scenario'!BI:BI,"",0,1)</f>
        <v/>
      </c>
    </row>
    <row r="329" spans="1:2">
      <c r="A329" s="37" t="s">
        <v>606</v>
      </c>
      <c r="B329" t="str">
        <f>_xlfn.XLOOKUP(A329,'FY 26_qualification scenario'!D:D,'FY 26_qualification scenario'!BI:BI,"",0,1)</f>
        <v/>
      </c>
    </row>
    <row r="330" spans="1:2">
      <c r="A330" s="37" t="s">
        <v>607</v>
      </c>
      <c r="B330" t="str">
        <f>_xlfn.XLOOKUP(A330,'FY 26_qualification scenario'!D:D,'FY 26_qualification scenario'!BI:BI,"",0,1)</f>
        <v/>
      </c>
    </row>
    <row r="331" spans="1:2">
      <c r="A331" s="37" t="s">
        <v>608</v>
      </c>
      <c r="B331" t="str">
        <f>_xlfn.XLOOKUP(A331,'FY 26_qualification scenario'!D:D,'FY 26_qualification scenario'!BI:BI,"",0,1)</f>
        <v/>
      </c>
    </row>
    <row r="332" spans="1:2">
      <c r="A332" s="37" t="s">
        <v>609</v>
      </c>
      <c r="B332" t="str">
        <f>_xlfn.XLOOKUP(A332,'FY 26_qualification scenario'!D:D,'FY 26_qualification scenario'!BI:BI,"",0,1)</f>
        <v/>
      </c>
    </row>
    <row r="333" spans="1:2">
      <c r="A333" s="37" t="s">
        <v>610</v>
      </c>
      <c r="B333" t="str">
        <f>_xlfn.XLOOKUP(A333,'FY 26_qualification scenario'!D:D,'FY 26_qualification scenario'!BI:BI,"",0,1)</f>
        <v/>
      </c>
    </row>
    <row r="334" spans="1:2">
      <c r="A334" s="37" t="s">
        <v>611</v>
      </c>
      <c r="B334" t="str">
        <f>_xlfn.XLOOKUP(A334,'FY 26_qualification scenario'!D:D,'FY 26_qualification scenario'!BI:BI,"",0,1)</f>
        <v/>
      </c>
    </row>
    <row r="335" spans="1:2">
      <c r="A335" s="37" t="s">
        <v>612</v>
      </c>
      <c r="B335" t="str">
        <f>_xlfn.XLOOKUP(A335,'FY 26_qualification scenario'!D:D,'FY 26_qualification scenario'!BI:BI,"",0,1)</f>
        <v/>
      </c>
    </row>
    <row r="336" spans="1:2">
      <c r="A336" s="37" t="s">
        <v>613</v>
      </c>
      <c r="B336" t="str">
        <f>_xlfn.XLOOKUP(A336,'FY 26_qualification scenario'!D:D,'FY 26_qualification scenario'!BI:BI,"",0,1)</f>
        <v/>
      </c>
    </row>
    <row r="337" spans="1:2">
      <c r="A337" s="37" t="s">
        <v>614</v>
      </c>
      <c r="B337" t="str">
        <f>_xlfn.XLOOKUP(A337,'FY 26_qualification scenario'!D:D,'FY 26_qualification scenario'!BI:BI,"",0,1)</f>
        <v/>
      </c>
    </row>
    <row r="338" spans="1:2">
      <c r="A338" s="37" t="s">
        <v>615</v>
      </c>
      <c r="B338" t="str">
        <f>_xlfn.XLOOKUP(A338,'FY 26_qualification scenario'!D:D,'FY 26_qualification scenario'!BI:BI,"",0,1)</f>
        <v/>
      </c>
    </row>
    <row r="339" spans="1:2">
      <c r="A339" s="37" t="s">
        <v>616</v>
      </c>
      <c r="B339" t="str">
        <f>_xlfn.XLOOKUP(A339,'FY 26_qualification scenario'!D:D,'FY 26_qualification scenario'!BI:BI,"",0,1)</f>
        <v/>
      </c>
    </row>
    <row r="340" spans="1:2">
      <c r="A340" s="37" t="s">
        <v>617</v>
      </c>
      <c r="B340" t="str">
        <f>_xlfn.XLOOKUP(A340,'FY 26_qualification scenario'!D:D,'FY 26_qualification scenario'!BI:BI,"",0,1)</f>
        <v/>
      </c>
    </row>
    <row r="341" spans="1:2">
      <c r="A341" s="37" t="s">
        <v>618</v>
      </c>
      <c r="B341" t="str">
        <f>_xlfn.XLOOKUP(A341,'FY 26_qualification scenario'!D:D,'FY 26_qualification scenario'!BI:BI,"",0,1)</f>
        <v/>
      </c>
    </row>
    <row r="342" spans="1:2">
      <c r="A342" s="37" t="s">
        <v>619</v>
      </c>
      <c r="B342" t="str">
        <f>_xlfn.XLOOKUP(A342,'FY 26_qualification scenario'!D:D,'FY 26_qualification scenario'!BI:BI,"",0,1)</f>
        <v/>
      </c>
    </row>
    <row r="343" spans="1:2">
      <c r="A343" s="37" t="s">
        <v>620</v>
      </c>
      <c r="B343" t="str">
        <f>_xlfn.XLOOKUP(A343,'FY 26_qualification scenario'!D:D,'FY 26_qualification scenario'!BI:BI,"",0,1)</f>
        <v/>
      </c>
    </row>
    <row r="344" spans="1:2">
      <c r="A344" s="37" t="s">
        <v>621</v>
      </c>
      <c r="B344" t="str">
        <f>_xlfn.XLOOKUP(A344,'FY 26_qualification scenario'!D:D,'FY 26_qualification scenario'!BI:BI,"",0,1)</f>
        <v/>
      </c>
    </row>
    <row r="345" spans="1:2">
      <c r="A345" s="37" t="s">
        <v>622</v>
      </c>
      <c r="B345" t="str">
        <f>_xlfn.XLOOKUP(A345,'FY 26_qualification scenario'!D:D,'FY 26_qualification scenario'!BI:BI,"",0,1)</f>
        <v/>
      </c>
    </row>
    <row r="346" spans="1:2">
      <c r="A346" s="37" t="s">
        <v>623</v>
      </c>
      <c r="B346" t="str">
        <f>_xlfn.XLOOKUP(A346,'FY 26_qualification scenario'!D:D,'FY 26_qualification scenario'!BI:BI,"",0,1)</f>
        <v/>
      </c>
    </row>
    <row r="347" spans="1:2">
      <c r="A347" s="37" t="s">
        <v>624</v>
      </c>
      <c r="B347" t="str">
        <f>_xlfn.XLOOKUP(A347,'FY 26_qualification scenario'!D:D,'FY 26_qualification scenario'!BI:BI,"",0,1)</f>
        <v/>
      </c>
    </row>
    <row r="348" spans="1:2">
      <c r="A348" s="37" t="s">
        <v>625</v>
      </c>
      <c r="B348" t="str">
        <f>_xlfn.XLOOKUP(A348,'FY 26_qualification scenario'!D:D,'FY 26_qualification scenario'!BI:BI,"",0,1)</f>
        <v/>
      </c>
    </row>
    <row r="349" spans="1:2">
      <c r="A349" s="37" t="s">
        <v>626</v>
      </c>
      <c r="B349" t="str">
        <f>_xlfn.XLOOKUP(A349,'FY 26_qualification scenario'!D:D,'FY 26_qualification scenario'!BI:BI,"",0,1)</f>
        <v>C</v>
      </c>
    </row>
    <row r="350" spans="1:2">
      <c r="A350" s="37" t="s">
        <v>627</v>
      </c>
      <c r="B350" t="str">
        <f>_xlfn.XLOOKUP(A350,'FY 26_qualification scenario'!D:D,'FY 26_qualification scenario'!BI:BI,"",0,1)</f>
        <v/>
      </c>
    </row>
    <row r="351" spans="1:2">
      <c r="A351" s="37" t="s">
        <v>628</v>
      </c>
      <c r="B351" t="str">
        <f>_xlfn.XLOOKUP(A351,'FY 26_qualification scenario'!D:D,'FY 26_qualification scenario'!BI:BI,"",0,1)</f>
        <v/>
      </c>
    </row>
    <row r="352" spans="1:2">
      <c r="A352" s="37" t="s">
        <v>629</v>
      </c>
      <c r="B352" t="str">
        <f>_xlfn.XLOOKUP(A352,'FY 26_qualification scenario'!D:D,'FY 26_qualification scenario'!BI:BI,"",0,1)</f>
        <v/>
      </c>
    </row>
    <row r="353" spans="1:2">
      <c r="A353" s="37" t="s">
        <v>630</v>
      </c>
      <c r="B353" t="str">
        <f>_xlfn.XLOOKUP(A353,'FY 26_qualification scenario'!D:D,'FY 26_qualification scenario'!BI:BI,"",0,1)</f>
        <v/>
      </c>
    </row>
    <row r="354" spans="1:2">
      <c r="A354" s="37" t="s">
        <v>631</v>
      </c>
      <c r="B354" t="str">
        <f>_xlfn.XLOOKUP(A354,'FY 26_qualification scenario'!D:D,'FY 26_qualification scenario'!BI:BI,"",0,1)</f>
        <v>B</v>
      </c>
    </row>
    <row r="355" spans="1:2">
      <c r="A355" s="37" t="s">
        <v>632</v>
      </c>
      <c r="B355" t="str">
        <f>_xlfn.XLOOKUP(A355,'FY 26_qualification scenario'!D:D,'FY 26_qualification scenario'!BI:BI,"",0,1)</f>
        <v/>
      </c>
    </row>
    <row r="356" spans="1:2">
      <c r="A356" s="37" t="s">
        <v>633</v>
      </c>
      <c r="B356" t="str">
        <f>_xlfn.XLOOKUP(A356,'FY 26_qualification scenario'!D:D,'FY 26_qualification scenario'!BI:BI,"",0,1)</f>
        <v/>
      </c>
    </row>
    <row r="357" spans="1:2">
      <c r="A357" s="37" t="s">
        <v>634</v>
      </c>
      <c r="B357" t="str">
        <f>_xlfn.XLOOKUP(A357,'FY 26_qualification scenario'!D:D,'FY 26_qualification scenario'!BI:BI,"",0,1)</f>
        <v/>
      </c>
    </row>
    <row r="358" spans="1:2">
      <c r="A358" s="37" t="s">
        <v>635</v>
      </c>
      <c r="B358" t="str">
        <f>_xlfn.XLOOKUP(A358,'FY 26_qualification scenario'!D:D,'FY 26_qualification scenario'!BI:BI,"",0,1)</f>
        <v/>
      </c>
    </row>
    <row r="359" spans="1:2">
      <c r="A359" s="37" t="s">
        <v>636</v>
      </c>
      <c r="B359" t="str">
        <f>_xlfn.XLOOKUP(A359,'FY 26_qualification scenario'!D:D,'FY 26_qualification scenario'!BI:BI,"",0,1)</f>
        <v/>
      </c>
    </row>
    <row r="360" spans="1:2">
      <c r="A360" s="37" t="s">
        <v>637</v>
      </c>
      <c r="B360" t="str">
        <f>_xlfn.XLOOKUP(A360,'FY 26_qualification scenario'!D:D,'FY 26_qualification scenario'!BI:BI,"",0,1)</f>
        <v/>
      </c>
    </row>
    <row r="361" spans="1:2">
      <c r="A361" s="37" t="s">
        <v>638</v>
      </c>
      <c r="B361" t="str">
        <f>_xlfn.XLOOKUP(A361,'FY 26_qualification scenario'!D:D,'FY 26_qualification scenario'!BI:BI,"",0,1)</f>
        <v/>
      </c>
    </row>
    <row r="362" spans="1:2">
      <c r="A362" s="37" t="s">
        <v>639</v>
      </c>
      <c r="B362" t="str">
        <f>_xlfn.XLOOKUP(A362,'FY 26_qualification scenario'!D:D,'FY 26_qualification scenario'!BI:BI,"",0,1)</f>
        <v/>
      </c>
    </row>
    <row r="363" spans="1:2">
      <c r="A363" s="37" t="s">
        <v>640</v>
      </c>
      <c r="B363" t="str">
        <f>_xlfn.XLOOKUP(A363,'FY 26_qualification scenario'!D:D,'FY 26_qualification scenario'!BI:BI,"",0,1)</f>
        <v/>
      </c>
    </row>
    <row r="364" spans="1:2">
      <c r="A364" s="37" t="s">
        <v>641</v>
      </c>
      <c r="B364" t="str">
        <f>_xlfn.XLOOKUP(A364,'FY 26_qualification scenario'!D:D,'FY 26_qualification scenario'!BI:BI,"",0,1)</f>
        <v/>
      </c>
    </row>
    <row r="365" spans="1:2">
      <c r="A365" s="37" t="s">
        <v>642</v>
      </c>
      <c r="B365" t="str">
        <f>_xlfn.XLOOKUP(A365,'FY 26_qualification scenario'!D:D,'FY 26_qualification scenario'!BI:BI,"",0,1)</f>
        <v/>
      </c>
    </row>
    <row r="366" spans="1:2">
      <c r="A366" s="37" t="s">
        <v>643</v>
      </c>
      <c r="B366" t="str">
        <f>_xlfn.XLOOKUP(A366,'FY 26_qualification scenario'!D:D,'FY 26_qualification scenario'!BI:BI,"",0,1)</f>
        <v/>
      </c>
    </row>
    <row r="367" spans="1:2">
      <c r="A367" s="37" t="s">
        <v>644</v>
      </c>
      <c r="B367" t="str">
        <f>_xlfn.XLOOKUP(A367,'FY 26_qualification scenario'!D:D,'FY 26_qualification scenario'!BI:BI,"",0,1)</f>
        <v/>
      </c>
    </row>
    <row r="368" spans="1:2">
      <c r="A368" s="37" t="s">
        <v>645</v>
      </c>
      <c r="B368" t="str">
        <f>_xlfn.XLOOKUP(A368,'FY 26_qualification scenario'!D:D,'FY 26_qualification scenario'!BI:BI,"",0,1)</f>
        <v/>
      </c>
    </row>
    <row r="369" spans="1:2">
      <c r="A369" s="37" t="s">
        <v>646</v>
      </c>
      <c r="B369" t="str">
        <f>_xlfn.XLOOKUP(A369,'FY 26_qualification scenario'!D:D,'FY 26_qualification scenario'!BI:BI,"",0,1)</f>
        <v/>
      </c>
    </row>
    <row r="370" spans="1:2">
      <c r="A370" s="37" t="s">
        <v>647</v>
      </c>
      <c r="B370" t="str">
        <f>_xlfn.XLOOKUP(A370,'FY 26_qualification scenario'!D:D,'FY 26_qualification scenario'!BI:BI,"",0,1)</f>
        <v/>
      </c>
    </row>
    <row r="371" spans="1:2">
      <c r="A371" s="37" t="s">
        <v>648</v>
      </c>
      <c r="B371" t="str">
        <f>_xlfn.XLOOKUP(A371,'FY 26_qualification scenario'!D:D,'FY 26_qualification scenario'!BI:BI,"",0,1)</f>
        <v/>
      </c>
    </row>
    <row r="372" spans="1:2">
      <c r="A372" s="37" t="s">
        <v>649</v>
      </c>
      <c r="B372" t="str">
        <f>_xlfn.XLOOKUP(A372,'FY 26_qualification scenario'!D:D,'FY 26_qualification scenario'!BI:BI,"",0,1)</f>
        <v/>
      </c>
    </row>
    <row r="373" spans="1:2">
      <c r="A373" s="37" t="s">
        <v>650</v>
      </c>
      <c r="B373" t="str">
        <f>_xlfn.XLOOKUP(A373,'FY 26_qualification scenario'!D:D,'FY 26_qualification scenario'!BI:BI,"",0,1)</f>
        <v/>
      </c>
    </row>
    <row r="374" spans="1:2">
      <c r="A374" s="37" t="s">
        <v>651</v>
      </c>
      <c r="B374" t="str">
        <f>_xlfn.XLOOKUP(A374,'FY 26_qualification scenario'!D:D,'FY 26_qualification scenario'!BI:BI,"",0,1)</f>
        <v/>
      </c>
    </row>
    <row r="375" spans="1:2">
      <c r="A375" s="37" t="s">
        <v>652</v>
      </c>
      <c r="B375" t="str">
        <f>_xlfn.XLOOKUP(A375,'FY 26_qualification scenario'!D:D,'FY 26_qualification scenario'!BI:BI,"",0,1)</f>
        <v/>
      </c>
    </row>
    <row r="376" spans="1:2">
      <c r="A376" s="37" t="s">
        <v>653</v>
      </c>
      <c r="B376" t="str">
        <f>_xlfn.XLOOKUP(A376,'FY 26_qualification scenario'!D:D,'FY 26_qualification scenario'!BI:BI,"",0,1)</f>
        <v/>
      </c>
    </row>
    <row r="377" spans="1:2">
      <c r="A377" s="37" t="s">
        <v>654</v>
      </c>
      <c r="B377" t="str">
        <f>_xlfn.XLOOKUP(A377,'FY 26_qualification scenario'!D:D,'FY 26_qualification scenario'!BI:BI,"",0,1)</f>
        <v/>
      </c>
    </row>
    <row r="378" spans="1:2">
      <c r="A378" s="37" t="s">
        <v>655</v>
      </c>
      <c r="B378" t="str">
        <f>_xlfn.XLOOKUP(A378,'FY 26_qualification scenario'!D:D,'FY 26_qualification scenario'!BI:BI,"",0,1)</f>
        <v/>
      </c>
    </row>
    <row r="379" spans="1:2">
      <c r="A379" s="37" t="s">
        <v>656</v>
      </c>
      <c r="B379" t="str">
        <f>_xlfn.XLOOKUP(A379,'FY 26_qualification scenario'!D:D,'FY 26_qualification scenario'!BI:BI,"",0,1)</f>
        <v/>
      </c>
    </row>
    <row r="380" spans="1:2">
      <c r="A380" s="37" t="s">
        <v>657</v>
      </c>
      <c r="B380" t="str">
        <f>_xlfn.XLOOKUP(A380,'FY 26_qualification scenario'!D:D,'FY 26_qualification scenario'!BI:BI,"",0,1)</f>
        <v/>
      </c>
    </row>
    <row r="381" spans="1:2">
      <c r="A381" s="37" t="s">
        <v>658</v>
      </c>
      <c r="B381" t="str">
        <f>_xlfn.XLOOKUP(A381,'FY 26_qualification scenario'!D:D,'FY 26_qualification scenario'!BI:BI,"",0,1)</f>
        <v>A</v>
      </c>
    </row>
    <row r="382" spans="1:2">
      <c r="A382" s="37" t="s">
        <v>659</v>
      </c>
      <c r="B382" t="str">
        <f>_xlfn.XLOOKUP(A382,'FY 26_qualification scenario'!D:D,'FY 26_qualification scenario'!BI:BI,"",0,1)</f>
        <v/>
      </c>
    </row>
    <row r="383" spans="1:2">
      <c r="A383" s="37" t="s">
        <v>660</v>
      </c>
      <c r="B383" t="str">
        <f>_xlfn.XLOOKUP(A383,'FY 26_qualification scenario'!D:D,'FY 26_qualification scenario'!BI:BI,"",0,1)</f>
        <v/>
      </c>
    </row>
    <row r="384" spans="1:2">
      <c r="A384" s="37" t="s">
        <v>661</v>
      </c>
      <c r="B384" t="str">
        <f>_xlfn.XLOOKUP(A384,'FY 26_qualification scenario'!D:D,'FY 26_qualification scenario'!BI:BI,"",0,1)</f>
        <v/>
      </c>
    </row>
    <row r="385" spans="1:2">
      <c r="A385" s="37" t="s">
        <v>662</v>
      </c>
      <c r="B385" t="str">
        <f>_xlfn.XLOOKUP(A385,'FY 26_qualification scenario'!D:D,'FY 26_qualification scenario'!BI:BI,"",0,1)</f>
        <v/>
      </c>
    </row>
    <row r="386" spans="1:2">
      <c r="A386" s="37" t="s">
        <v>663</v>
      </c>
      <c r="B386" t="str">
        <f>_xlfn.XLOOKUP(A386,'FY 26_qualification scenario'!D:D,'FY 26_qualification scenario'!BI:BI,"",0,1)</f>
        <v/>
      </c>
    </row>
    <row r="387" spans="1:2">
      <c r="A387" s="37" t="s">
        <v>664</v>
      </c>
      <c r="B387" t="str">
        <f>_xlfn.XLOOKUP(A387,'FY 26_qualification scenario'!D:D,'FY 26_qualification scenario'!BI:BI,"",0,1)</f>
        <v/>
      </c>
    </row>
    <row r="388" spans="1:2">
      <c r="A388" s="37" t="s">
        <v>665</v>
      </c>
      <c r="B388" t="str">
        <f>_xlfn.XLOOKUP(A388,'FY 26_qualification scenario'!D:D,'FY 26_qualification scenario'!BI:BI,"",0,1)</f>
        <v/>
      </c>
    </row>
    <row r="389" spans="1:2">
      <c r="A389" s="37" t="s">
        <v>666</v>
      </c>
      <c r="B389" t="str">
        <f>_xlfn.XLOOKUP(A389,'FY 26_qualification scenario'!D:D,'FY 26_qualification scenario'!BI:BI,"",0,1)</f>
        <v/>
      </c>
    </row>
    <row r="390" spans="1:2">
      <c r="A390" s="37" t="s">
        <v>667</v>
      </c>
      <c r="B390" t="str">
        <f>_xlfn.XLOOKUP(A390,'FY 26_qualification scenario'!D:D,'FY 26_qualification scenario'!BI:BI,"",0,1)</f>
        <v/>
      </c>
    </row>
    <row r="391" spans="1:2">
      <c r="A391" s="37" t="s">
        <v>668</v>
      </c>
      <c r="B391" t="str">
        <f>_xlfn.XLOOKUP(A391,'FY 26_qualification scenario'!D:D,'FY 26_qualification scenario'!BI:BI,"",0,1)</f>
        <v/>
      </c>
    </row>
    <row r="392" spans="1:2">
      <c r="A392" s="37" t="s">
        <v>669</v>
      </c>
      <c r="B392" t="str">
        <f>_xlfn.XLOOKUP(A392,'FY 26_qualification scenario'!D:D,'FY 26_qualification scenario'!BI:BI,"",0,1)</f>
        <v/>
      </c>
    </row>
    <row r="393" spans="1:2">
      <c r="A393" s="37" t="s">
        <v>670</v>
      </c>
      <c r="B393" t="str">
        <f>_xlfn.XLOOKUP(A393,'FY 26_qualification scenario'!D:D,'FY 26_qualification scenario'!BI:BI,"",0,1)</f>
        <v/>
      </c>
    </row>
    <row r="394" spans="1:2">
      <c r="A394" s="37" t="s">
        <v>671</v>
      </c>
      <c r="B394" t="str">
        <f>_xlfn.XLOOKUP(A394,'FY 26_qualification scenario'!D:D,'FY 26_qualification scenario'!BI:BI,"",0,1)</f>
        <v/>
      </c>
    </row>
    <row r="395" spans="1:2">
      <c r="A395" s="37" t="s">
        <v>672</v>
      </c>
      <c r="B395" t="str">
        <f>_xlfn.XLOOKUP(A395,'FY 26_qualification scenario'!D:D,'FY 26_qualification scenario'!BI:BI,"",0,1)</f>
        <v/>
      </c>
    </row>
    <row r="396" spans="1:2">
      <c r="A396" s="37" t="s">
        <v>673</v>
      </c>
      <c r="B396" t="str">
        <f>_xlfn.XLOOKUP(A396,'FY 26_qualification scenario'!D:D,'FY 26_qualification scenario'!BI:BI,"",0,1)</f>
        <v/>
      </c>
    </row>
    <row r="397" spans="1:2">
      <c r="A397" s="37" t="s">
        <v>674</v>
      </c>
      <c r="B397" t="str">
        <f>_xlfn.XLOOKUP(A397,'FY 26_qualification scenario'!D:D,'FY 26_qualification scenario'!BI:BI,"",0,1)</f>
        <v/>
      </c>
    </row>
    <row r="398" spans="1:2">
      <c r="A398" s="37" t="s">
        <v>675</v>
      </c>
      <c r="B398" t="str">
        <f>_xlfn.XLOOKUP(A398,'FY 26_qualification scenario'!D:D,'FY 26_qualification scenario'!BI:BI,"",0,1)</f>
        <v/>
      </c>
    </row>
    <row r="399" spans="1:2">
      <c r="A399" s="37" t="s">
        <v>676</v>
      </c>
      <c r="B399" t="str">
        <f>_xlfn.XLOOKUP(A399,'FY 26_qualification scenario'!D:D,'FY 26_qualification scenario'!BI:BI,"",0,1)</f>
        <v/>
      </c>
    </row>
    <row r="400" spans="1:2">
      <c r="A400" s="37" t="s">
        <v>677</v>
      </c>
      <c r="B400" t="str">
        <f>_xlfn.XLOOKUP(A400,'FY 26_qualification scenario'!D:D,'FY 26_qualification scenario'!BI:BI,"",0,1)</f>
        <v/>
      </c>
    </row>
    <row r="401" spans="1:2">
      <c r="A401" s="37" t="s">
        <v>678</v>
      </c>
      <c r="B401" t="str">
        <f>_xlfn.XLOOKUP(A401,'FY 26_qualification scenario'!D:D,'FY 26_qualification scenario'!BI:BI,"",0,1)</f>
        <v/>
      </c>
    </row>
    <row r="402" spans="1:2">
      <c r="A402" s="37" t="s">
        <v>679</v>
      </c>
      <c r="B402" t="str">
        <f>_xlfn.XLOOKUP(A402,'FY 26_qualification scenario'!D:D,'FY 26_qualification scenario'!BI:BI,"",0,1)</f>
        <v/>
      </c>
    </row>
    <row r="403" spans="1:2">
      <c r="A403" s="37" t="s">
        <v>680</v>
      </c>
      <c r="B403" t="str">
        <f>_xlfn.XLOOKUP(A403,'FY 26_qualification scenario'!D:D,'FY 26_qualification scenario'!BI:BI,"",0,1)</f>
        <v/>
      </c>
    </row>
    <row r="404" spans="1:2">
      <c r="A404" s="37" t="s">
        <v>681</v>
      </c>
      <c r="B404" t="str">
        <f>_xlfn.XLOOKUP(A404,'FY 26_qualification scenario'!D:D,'FY 26_qualification scenario'!BI:BI,"",0,1)</f>
        <v/>
      </c>
    </row>
    <row r="405" spans="1:2">
      <c r="A405" s="37" t="s">
        <v>682</v>
      </c>
      <c r="B405" t="str">
        <f>_xlfn.XLOOKUP(A405,'FY 26_qualification scenario'!D:D,'FY 26_qualification scenario'!BI:BI,"",0,1)</f>
        <v/>
      </c>
    </row>
    <row r="406" spans="1:2">
      <c r="A406" s="37" t="s">
        <v>683</v>
      </c>
      <c r="B406" t="str">
        <f>_xlfn.XLOOKUP(A406,'FY 26_qualification scenario'!D:D,'FY 26_qualification scenario'!BI:BI,"",0,1)</f>
        <v/>
      </c>
    </row>
    <row r="407" spans="1:2">
      <c r="A407" s="37" t="s">
        <v>684</v>
      </c>
      <c r="B407" t="str">
        <f>_xlfn.XLOOKUP(A407,'FY 26_qualification scenario'!D:D,'FY 26_qualification scenario'!BI:BI,"",0,1)</f>
        <v/>
      </c>
    </row>
    <row r="408" spans="1:2">
      <c r="A408" s="37" t="s">
        <v>685</v>
      </c>
      <c r="B408" t="str">
        <f>_xlfn.XLOOKUP(A408,'FY 26_qualification scenario'!D:D,'FY 26_qualification scenario'!BI:BI,"",0,1)</f>
        <v/>
      </c>
    </row>
    <row r="409" spans="1:2">
      <c r="A409" s="37" t="s">
        <v>686</v>
      </c>
      <c r="B409" t="str">
        <f>_xlfn.XLOOKUP(A409,'FY 26_qualification scenario'!D:D,'FY 26_qualification scenario'!BI:BI,"",0,1)</f>
        <v/>
      </c>
    </row>
    <row r="410" spans="1:2">
      <c r="A410" s="37" t="s">
        <v>687</v>
      </c>
      <c r="B410" t="str">
        <f>_xlfn.XLOOKUP(A410,'FY 26_qualification scenario'!D:D,'FY 26_qualification scenario'!BI:BI,"",0,1)</f>
        <v/>
      </c>
    </row>
    <row r="411" spans="1:2">
      <c r="A411" s="37" t="s">
        <v>688</v>
      </c>
      <c r="B411" t="str">
        <f>_xlfn.XLOOKUP(A411,'FY 26_qualification scenario'!D:D,'FY 26_qualification scenario'!BI:BI,"",0,1)</f>
        <v/>
      </c>
    </row>
    <row r="412" spans="1:2">
      <c r="A412" s="37" t="s">
        <v>689</v>
      </c>
      <c r="B412" t="str">
        <f>_xlfn.XLOOKUP(A412,'FY 26_qualification scenario'!D:D,'FY 26_qualification scenario'!BI:BI,"",0,1)</f>
        <v/>
      </c>
    </row>
    <row r="413" spans="1:2">
      <c r="A413" s="37" t="s">
        <v>690</v>
      </c>
      <c r="B413" t="str">
        <f>_xlfn.XLOOKUP(A413,'FY 26_qualification scenario'!D:D,'FY 26_qualification scenario'!BI:BI,"",0,1)</f>
        <v/>
      </c>
    </row>
    <row r="414" spans="1:2">
      <c r="A414" s="37" t="s">
        <v>691</v>
      </c>
      <c r="B414" t="str">
        <f>_xlfn.XLOOKUP(A414,'FY 26_qualification scenario'!D:D,'FY 26_qualification scenario'!BI:BI,"",0,1)</f>
        <v/>
      </c>
    </row>
    <row r="415" spans="1:2">
      <c r="A415" s="37" t="s">
        <v>692</v>
      </c>
      <c r="B415" t="str">
        <f>_xlfn.XLOOKUP(A415,'FY 26_qualification scenario'!D:D,'FY 26_qualification scenario'!BI:BI,"",0,1)</f>
        <v/>
      </c>
    </row>
    <row r="416" spans="1:2">
      <c r="A416" s="37" t="s">
        <v>693</v>
      </c>
      <c r="B416" t="str">
        <f>_xlfn.XLOOKUP(A416,'FY 26_qualification scenario'!D:D,'FY 26_qualification scenario'!BI:BI,"",0,1)</f>
        <v/>
      </c>
    </row>
    <row r="417" spans="1:2">
      <c r="A417" s="37" t="s">
        <v>694</v>
      </c>
      <c r="B417" t="str">
        <f>_xlfn.XLOOKUP(A417,'FY 26_qualification scenario'!D:D,'FY 26_qualification scenario'!BI:BI,"",0,1)</f>
        <v/>
      </c>
    </row>
    <row r="418" spans="1:2">
      <c r="A418" s="37" t="s">
        <v>695</v>
      </c>
      <c r="B418" t="str">
        <f>_xlfn.XLOOKUP(A418,'FY 26_qualification scenario'!D:D,'FY 26_qualification scenario'!BI:BI,"",0,1)</f>
        <v/>
      </c>
    </row>
    <row r="419" spans="1:2">
      <c r="A419" s="37" t="s">
        <v>696</v>
      </c>
      <c r="B419" t="str">
        <f>_xlfn.XLOOKUP(A419,'FY 26_qualification scenario'!D:D,'FY 26_qualification scenario'!BI:BI,"",0,1)</f>
        <v/>
      </c>
    </row>
    <row r="420" spans="1:2">
      <c r="A420" s="37" t="s">
        <v>697</v>
      </c>
      <c r="B420" t="str">
        <f>_xlfn.XLOOKUP(A420,'FY 26_qualification scenario'!D:D,'FY 26_qualification scenario'!BI:BI,"",0,1)</f>
        <v/>
      </c>
    </row>
    <row r="421" spans="1:2">
      <c r="A421" s="37" t="s">
        <v>698</v>
      </c>
      <c r="B421" t="str">
        <f>_xlfn.XLOOKUP(A421,'FY 26_qualification scenario'!D:D,'FY 26_qualification scenario'!BI:BI,"",0,1)</f>
        <v/>
      </c>
    </row>
    <row r="422" spans="1:2">
      <c r="A422" s="37" t="s">
        <v>699</v>
      </c>
      <c r="B422" t="str">
        <f>_xlfn.XLOOKUP(A422,'FY 26_qualification scenario'!D:D,'FY 26_qualification scenario'!BI:BI,"",0,1)</f>
        <v/>
      </c>
    </row>
    <row r="423" spans="1:2">
      <c r="A423" s="37" t="s">
        <v>700</v>
      </c>
      <c r="B423" t="str">
        <f>_xlfn.XLOOKUP(A423,'FY 26_qualification scenario'!D:D,'FY 26_qualification scenario'!BI:BI,"",0,1)</f>
        <v/>
      </c>
    </row>
    <row r="424" spans="1:2">
      <c r="A424" s="37" t="s">
        <v>701</v>
      </c>
      <c r="B424" t="str">
        <f>_xlfn.XLOOKUP(A424,'FY 26_qualification scenario'!D:D,'FY 26_qualification scenario'!BI:BI,"",0,1)</f>
        <v/>
      </c>
    </row>
    <row r="425" spans="1:2">
      <c r="A425" s="37" t="s">
        <v>702</v>
      </c>
      <c r="B425" t="str">
        <f>_xlfn.XLOOKUP(A425,'FY 26_qualification scenario'!D:D,'FY 26_qualification scenario'!BI:BI,"",0,1)</f>
        <v/>
      </c>
    </row>
    <row r="426" spans="1:2">
      <c r="A426" s="37" t="s">
        <v>703</v>
      </c>
      <c r="B426" t="str">
        <f>_xlfn.XLOOKUP(A426,'FY 26_qualification scenario'!D:D,'FY 26_qualification scenario'!BI:BI,"",0,1)</f>
        <v/>
      </c>
    </row>
    <row r="427" spans="1:2">
      <c r="A427" s="37" t="s">
        <v>704</v>
      </c>
      <c r="B427" t="str">
        <f>_xlfn.XLOOKUP(A427,'FY 26_qualification scenario'!D:D,'FY 26_qualification scenario'!BI:BI,"",0,1)</f>
        <v/>
      </c>
    </row>
    <row r="428" spans="1:2">
      <c r="A428" s="37" t="s">
        <v>705</v>
      </c>
      <c r="B428" t="str">
        <f>_xlfn.XLOOKUP(A428,'FY 26_qualification scenario'!D:D,'FY 26_qualification scenario'!BI:BI,"",0,1)</f>
        <v/>
      </c>
    </row>
    <row r="429" spans="1:2">
      <c r="A429" s="37" t="s">
        <v>706</v>
      </c>
      <c r="B429" t="str">
        <f>_xlfn.XLOOKUP(A429,'FY 26_qualification scenario'!D:D,'FY 26_qualification scenario'!BI:BI,"",0,1)</f>
        <v/>
      </c>
    </row>
    <row r="430" spans="1:2">
      <c r="A430" s="37" t="s">
        <v>707</v>
      </c>
      <c r="B430" t="str">
        <f>_xlfn.XLOOKUP(A430,'FY 26_qualification scenario'!D:D,'FY 26_qualification scenario'!BI:BI,"",0,1)</f>
        <v/>
      </c>
    </row>
    <row r="431" spans="1:2">
      <c r="A431" s="37" t="s">
        <v>708</v>
      </c>
      <c r="B431" t="str">
        <f>_xlfn.XLOOKUP(A431,'FY 26_qualification scenario'!D:D,'FY 26_qualification scenario'!BI:BI,"",0,1)</f>
        <v/>
      </c>
    </row>
    <row r="432" spans="1:2">
      <c r="A432" s="37" t="s">
        <v>709</v>
      </c>
      <c r="B432" t="str">
        <f>_xlfn.XLOOKUP(A432,'FY 26_qualification scenario'!D:D,'FY 26_qualification scenario'!BI:BI,"",0,1)</f>
        <v/>
      </c>
    </row>
    <row r="433" spans="1:2">
      <c r="A433" s="37" t="s">
        <v>710</v>
      </c>
      <c r="B433" t="str">
        <f>_xlfn.XLOOKUP(A433,'FY 26_qualification scenario'!D:D,'FY 26_qualification scenario'!BI:BI,"",0,1)</f>
        <v/>
      </c>
    </row>
    <row r="434" spans="1:2">
      <c r="A434" s="37" t="s">
        <v>711</v>
      </c>
      <c r="B434" t="str">
        <f>_xlfn.XLOOKUP(A434,'FY 26_qualification scenario'!D:D,'FY 26_qualification scenario'!BI:BI,"",0,1)</f>
        <v/>
      </c>
    </row>
    <row r="435" spans="1:2">
      <c r="A435" s="37" t="s">
        <v>712</v>
      </c>
      <c r="B435" t="str">
        <f>_xlfn.XLOOKUP(A435,'FY 26_qualification scenario'!D:D,'FY 26_qualification scenario'!BI:BI,"",0,1)</f>
        <v/>
      </c>
    </row>
    <row r="436" spans="1:2">
      <c r="A436" s="37" t="s">
        <v>713</v>
      </c>
      <c r="B436" t="str">
        <f>_xlfn.XLOOKUP(A436,'FY 26_qualification scenario'!D:D,'FY 26_qualification scenario'!BI:BI,"",0,1)</f>
        <v/>
      </c>
    </row>
    <row r="437" spans="1:2">
      <c r="A437" s="37" t="s">
        <v>714</v>
      </c>
      <c r="B437" t="str">
        <f>_xlfn.XLOOKUP(A437,'FY 26_qualification scenario'!D:D,'FY 26_qualification scenario'!BI:BI,"",0,1)</f>
        <v/>
      </c>
    </row>
    <row r="438" spans="1:2">
      <c r="A438" s="37" t="s">
        <v>715</v>
      </c>
      <c r="B438" t="str">
        <f>_xlfn.XLOOKUP(A438,'FY 26_qualification scenario'!D:D,'FY 26_qualification scenario'!BI:BI,"",0,1)</f>
        <v/>
      </c>
    </row>
    <row r="439" spans="1:2">
      <c r="A439" s="37" t="s">
        <v>716</v>
      </c>
      <c r="B439" t="str">
        <f>_xlfn.XLOOKUP(A439,'FY 26_qualification scenario'!D:D,'FY 26_qualification scenario'!BI:BI,"",0,1)</f>
        <v/>
      </c>
    </row>
    <row r="440" spans="1:2">
      <c r="A440" s="37" t="s">
        <v>717</v>
      </c>
      <c r="B440" t="str">
        <f>_xlfn.XLOOKUP(A440,'FY 26_qualification scenario'!D:D,'FY 26_qualification scenario'!BI:BI,"",0,1)</f>
        <v>B</v>
      </c>
    </row>
    <row r="441" spans="1:2">
      <c r="A441" s="37" t="s">
        <v>718</v>
      </c>
      <c r="B441" t="str">
        <f>_xlfn.XLOOKUP(A441,'FY 26_qualification scenario'!D:D,'FY 26_qualification scenario'!BI:BI,"",0,1)</f>
        <v/>
      </c>
    </row>
    <row r="442" spans="1:2">
      <c r="A442" s="37" t="s">
        <v>719</v>
      </c>
      <c r="B442" t="str">
        <f>_xlfn.XLOOKUP(A442,'FY 26_qualification scenario'!D:D,'FY 26_qualification scenario'!BI:BI,"",0,1)</f>
        <v/>
      </c>
    </row>
    <row r="443" spans="1:2">
      <c r="A443" s="37" t="s">
        <v>720</v>
      </c>
      <c r="B443" t="str">
        <f>_xlfn.XLOOKUP(A443,'FY 26_qualification scenario'!D:D,'FY 26_qualification scenario'!BI:BI,"",0,1)</f>
        <v/>
      </c>
    </row>
    <row r="444" spans="1:2">
      <c r="A444" s="37" t="s">
        <v>721</v>
      </c>
      <c r="B444" t="str">
        <f>_xlfn.XLOOKUP(A444,'FY 26_qualification scenario'!D:D,'FY 26_qualification scenario'!BI:BI,"",0,1)</f>
        <v/>
      </c>
    </row>
    <row r="445" spans="1:2">
      <c r="A445" s="37" t="s">
        <v>722</v>
      </c>
      <c r="B445" t="str">
        <f>_xlfn.XLOOKUP(A445,'FY 26_qualification scenario'!D:D,'FY 26_qualification scenario'!BI:BI,"",0,1)</f>
        <v/>
      </c>
    </row>
    <row r="446" spans="1:2">
      <c r="A446" s="37" t="s">
        <v>723</v>
      </c>
      <c r="B446" t="str">
        <f>_xlfn.XLOOKUP(A446,'FY 26_qualification scenario'!D:D,'FY 26_qualification scenario'!BI:BI,"",0,1)</f>
        <v/>
      </c>
    </row>
    <row r="447" spans="1:2">
      <c r="A447" s="37" t="s">
        <v>724</v>
      </c>
      <c r="B447" t="str">
        <f>_xlfn.XLOOKUP(A447,'FY 26_qualification scenario'!D:D,'FY 26_qualification scenario'!BI:BI,"",0,1)</f>
        <v>A</v>
      </c>
    </row>
    <row r="448" spans="1:2">
      <c r="A448" s="37" t="s">
        <v>725</v>
      </c>
      <c r="B448" t="str">
        <f>_xlfn.XLOOKUP(A448,'FY 26_qualification scenario'!D:D,'FY 26_qualification scenario'!BI:BI,"",0,1)</f>
        <v/>
      </c>
    </row>
    <row r="449" spans="1:2">
      <c r="A449" s="37" t="s">
        <v>726</v>
      </c>
      <c r="B449" t="str">
        <f>_xlfn.XLOOKUP(A449,'FY 26_qualification scenario'!D:D,'FY 26_qualification scenario'!BI:BI,"",0,1)</f>
        <v/>
      </c>
    </row>
    <row r="450" spans="1:2">
      <c r="A450" s="37" t="s">
        <v>727</v>
      </c>
      <c r="B450" t="str">
        <f>_xlfn.XLOOKUP(A450,'FY 26_qualification scenario'!D:D,'FY 26_qualification scenario'!BI:BI,"",0,1)</f>
        <v/>
      </c>
    </row>
    <row r="451" spans="1:2">
      <c r="A451" s="37" t="s">
        <v>728</v>
      </c>
      <c r="B451" t="str">
        <f>_xlfn.XLOOKUP(A451,'FY 26_qualification scenario'!D:D,'FY 26_qualification scenario'!BI:BI,"",0,1)</f>
        <v/>
      </c>
    </row>
    <row r="452" spans="1:2">
      <c r="A452" s="37" t="s">
        <v>729</v>
      </c>
      <c r="B452" t="str">
        <f>_xlfn.XLOOKUP(A452,'FY 26_qualification scenario'!D:D,'FY 26_qualification scenario'!BI:BI,"",0,1)</f>
        <v/>
      </c>
    </row>
    <row r="453" spans="1:2">
      <c r="A453" s="37" t="s">
        <v>730</v>
      </c>
      <c r="B453" t="str">
        <f>_xlfn.XLOOKUP(A453,'FY 26_qualification scenario'!D:D,'FY 26_qualification scenario'!BI:BI,"",0,1)</f>
        <v/>
      </c>
    </row>
    <row r="454" spans="1:2">
      <c r="A454" s="37" t="s">
        <v>731</v>
      </c>
      <c r="B454" t="str">
        <f>_xlfn.XLOOKUP(A454,'FY 26_qualification scenario'!D:D,'FY 26_qualification scenario'!BI:BI,"",0,1)</f>
        <v/>
      </c>
    </row>
    <row r="455" spans="1:2">
      <c r="A455" s="37" t="s">
        <v>732</v>
      </c>
      <c r="B455" t="str">
        <f>_xlfn.XLOOKUP(A455,'FY 26_qualification scenario'!D:D,'FY 26_qualification scenario'!BI:BI,"",0,1)</f>
        <v/>
      </c>
    </row>
    <row r="456" spans="1:2">
      <c r="A456" s="37" t="s">
        <v>733</v>
      </c>
      <c r="B456" t="str">
        <f>_xlfn.XLOOKUP(A456,'FY 26_qualification scenario'!D:D,'FY 26_qualification scenario'!BI:BI,"",0,1)</f>
        <v/>
      </c>
    </row>
    <row r="457" spans="1:2">
      <c r="A457" s="37" t="s">
        <v>734</v>
      </c>
      <c r="B457" t="str">
        <f>_xlfn.XLOOKUP(A457,'FY 26_qualification scenario'!D:D,'FY 26_qualification scenario'!BI:BI,"",0,1)</f>
        <v/>
      </c>
    </row>
    <row r="458" spans="1:2">
      <c r="A458" s="37" t="s">
        <v>735</v>
      </c>
      <c r="B458" t="str">
        <f>_xlfn.XLOOKUP(A458,'FY 26_qualification scenario'!D:D,'FY 26_qualification scenario'!BI:BI,"",0,1)</f>
        <v/>
      </c>
    </row>
    <row r="459" spans="1:2">
      <c r="A459" s="37" t="s">
        <v>736</v>
      </c>
      <c r="B459" t="str">
        <f>_xlfn.XLOOKUP(A459,'FY 26_qualification scenario'!D:D,'FY 26_qualification scenario'!BI:BI,"",0,1)</f>
        <v/>
      </c>
    </row>
    <row r="460" spans="1:2">
      <c r="A460" s="37" t="s">
        <v>737</v>
      </c>
      <c r="B460" t="str">
        <f>_xlfn.XLOOKUP(A460,'FY 26_qualification scenario'!D:D,'FY 26_qualification scenario'!BI:BI,"",0,1)</f>
        <v/>
      </c>
    </row>
    <row r="461" spans="1:2">
      <c r="A461" s="37" t="s">
        <v>738</v>
      </c>
      <c r="B461" t="str">
        <f>_xlfn.XLOOKUP(A461,'FY 26_qualification scenario'!D:D,'FY 26_qualification scenario'!BI:BI,"",0,1)</f>
        <v/>
      </c>
    </row>
    <row r="462" spans="1:2">
      <c r="A462" s="37" t="s">
        <v>739</v>
      </c>
      <c r="B462" t="str">
        <f>_xlfn.XLOOKUP(A462,'FY 26_qualification scenario'!D:D,'FY 26_qualification scenario'!BI:BI,"",0,1)</f>
        <v/>
      </c>
    </row>
    <row r="463" spans="1:2">
      <c r="A463" s="37" t="s">
        <v>740</v>
      </c>
      <c r="B463" t="str">
        <f>_xlfn.XLOOKUP(A463,'FY 26_qualification scenario'!D:D,'FY 26_qualification scenario'!BI:BI,"",0,1)</f>
        <v/>
      </c>
    </row>
    <row r="464" spans="1:2">
      <c r="A464" s="37" t="s">
        <v>741</v>
      </c>
      <c r="B464" t="str">
        <f>_xlfn.XLOOKUP(A464,'FY 26_qualification scenario'!D:D,'FY 26_qualification scenario'!BI:BI,"",0,1)</f>
        <v/>
      </c>
    </row>
    <row r="465" spans="1:2">
      <c r="A465" s="37" t="s">
        <v>742</v>
      </c>
      <c r="B465" t="str">
        <f>_xlfn.XLOOKUP(A465,'FY 26_qualification scenario'!D:D,'FY 26_qualification scenario'!BI:BI,"",0,1)</f>
        <v/>
      </c>
    </row>
    <row r="466" spans="1:2">
      <c r="A466" s="37" t="s">
        <v>743</v>
      </c>
      <c r="B466" t="str">
        <f>_xlfn.XLOOKUP(A466,'FY 26_qualification scenario'!D:D,'FY 26_qualification scenario'!BI:BI,"",0,1)</f>
        <v/>
      </c>
    </row>
    <row r="467" spans="1:2">
      <c r="A467" s="37" t="s">
        <v>744</v>
      </c>
      <c r="B467" t="str">
        <f>_xlfn.XLOOKUP(A467,'FY 26_qualification scenario'!D:D,'FY 26_qualification scenario'!BI:BI,"",0,1)</f>
        <v/>
      </c>
    </row>
    <row r="468" spans="1:2">
      <c r="A468" s="37" t="s">
        <v>745</v>
      </c>
      <c r="B468" t="str">
        <f>_xlfn.XLOOKUP(A468,'FY 26_qualification scenario'!D:D,'FY 26_qualification scenario'!BI:BI,"",0,1)</f>
        <v/>
      </c>
    </row>
    <row r="469" spans="1:2">
      <c r="A469" s="37" t="s">
        <v>746</v>
      </c>
      <c r="B469" t="str">
        <f>_xlfn.XLOOKUP(A469,'FY 26_qualification scenario'!D:D,'FY 26_qualification scenario'!BI:BI,"",0,1)</f>
        <v>A</v>
      </c>
    </row>
    <row r="470" spans="1:2">
      <c r="A470" s="37" t="s">
        <v>747</v>
      </c>
      <c r="B470" t="str">
        <f>_xlfn.XLOOKUP(A470,'FY 26_qualification scenario'!D:D,'FY 26_qualification scenario'!BI:BI,"",0,1)</f>
        <v/>
      </c>
    </row>
    <row r="471" spans="1:2">
      <c r="A471" s="37" t="s">
        <v>748</v>
      </c>
      <c r="B471" t="str">
        <f>_xlfn.XLOOKUP(A471,'FY 26_qualification scenario'!D:D,'FY 26_qualification scenario'!BI:BI,"",0,1)</f>
        <v/>
      </c>
    </row>
    <row r="472" spans="1:2">
      <c r="A472" s="37" t="s">
        <v>749</v>
      </c>
      <c r="B472" t="str">
        <f>_xlfn.XLOOKUP(A472,'FY 26_qualification scenario'!D:D,'FY 26_qualification scenario'!BI:BI,"",0,1)</f>
        <v/>
      </c>
    </row>
    <row r="473" spans="1:2">
      <c r="A473" s="37" t="s">
        <v>750</v>
      </c>
      <c r="B473" t="str">
        <f>_xlfn.XLOOKUP(A473,'FY 26_qualification scenario'!D:D,'FY 26_qualification scenario'!BI:BI,"",0,1)</f>
        <v/>
      </c>
    </row>
    <row r="474" spans="1:2">
      <c r="A474" s="37" t="s">
        <v>751</v>
      </c>
      <c r="B474" t="str">
        <f>_xlfn.XLOOKUP(A474,'FY 26_qualification scenario'!D:D,'FY 26_qualification scenario'!BI:BI,"",0,1)</f>
        <v>B</v>
      </c>
    </row>
    <row r="475" spans="1:2">
      <c r="A475" s="37" t="s">
        <v>752</v>
      </c>
      <c r="B475" t="str">
        <f>_xlfn.XLOOKUP(A475,'FY 26_qualification scenario'!D:D,'FY 26_qualification scenario'!BI:BI,"",0,1)</f>
        <v/>
      </c>
    </row>
    <row r="476" spans="1:2">
      <c r="A476" s="37" t="s">
        <v>753</v>
      </c>
      <c r="B476" t="str">
        <f>_xlfn.XLOOKUP(A476,'FY 26_qualification scenario'!D:D,'FY 26_qualification scenario'!BI:BI,"",0,1)</f>
        <v/>
      </c>
    </row>
    <row r="477" spans="1:2">
      <c r="A477" s="37" t="s">
        <v>754</v>
      </c>
      <c r="B477" t="str">
        <f>_xlfn.XLOOKUP(A477,'FY 26_qualification scenario'!D:D,'FY 26_qualification scenario'!BI:BI,"",0,1)</f>
        <v/>
      </c>
    </row>
    <row r="478" spans="1:2">
      <c r="A478" s="37" t="s">
        <v>755</v>
      </c>
      <c r="B478" t="str">
        <f>_xlfn.XLOOKUP(A478,'FY 26_qualification scenario'!D:D,'FY 26_qualification scenario'!BI:BI,"",0,1)</f>
        <v/>
      </c>
    </row>
    <row r="479" spans="1:2">
      <c r="A479" s="37" t="s">
        <v>756</v>
      </c>
      <c r="B479" t="str">
        <f>_xlfn.XLOOKUP(A479,'FY 26_qualification scenario'!D:D,'FY 26_qualification scenario'!BI:BI,"",0,1)</f>
        <v/>
      </c>
    </row>
    <row r="480" spans="1:2">
      <c r="A480" s="37" t="s">
        <v>757</v>
      </c>
      <c r="B480" t="str">
        <f>_xlfn.XLOOKUP(A480,'FY 26_qualification scenario'!D:D,'FY 26_qualification scenario'!BI:BI,"",0,1)</f>
        <v/>
      </c>
    </row>
    <row r="481" spans="1:2">
      <c r="A481" s="37" t="s">
        <v>758</v>
      </c>
      <c r="B481" t="str">
        <f>_xlfn.XLOOKUP(A481,'FY 26_qualification scenario'!D:D,'FY 26_qualification scenario'!BI:BI,"",0,1)</f>
        <v/>
      </c>
    </row>
    <row r="482" spans="1:2">
      <c r="A482" s="37" t="s">
        <v>759</v>
      </c>
      <c r="B482" t="str">
        <f>_xlfn.XLOOKUP(A482,'FY 26_qualification scenario'!D:D,'FY 26_qualification scenario'!BI:BI,"",0,1)</f>
        <v/>
      </c>
    </row>
    <row r="483" spans="1:2">
      <c r="A483" s="37" t="s">
        <v>760</v>
      </c>
      <c r="B483" t="str">
        <f>_xlfn.XLOOKUP(A483,'FY 26_qualification scenario'!D:D,'FY 26_qualification scenario'!BI:BI,"",0,1)</f>
        <v/>
      </c>
    </row>
    <row r="484" spans="1:2">
      <c r="A484" s="37" t="s">
        <v>761</v>
      </c>
      <c r="B484" t="str">
        <f>_xlfn.XLOOKUP(A484,'FY 26_qualification scenario'!D:D,'FY 26_qualification scenario'!BI:BI,"",0,1)</f>
        <v/>
      </c>
    </row>
    <row r="485" spans="1:2">
      <c r="A485" s="37" t="s">
        <v>762</v>
      </c>
      <c r="B485" t="str">
        <f>_xlfn.XLOOKUP(A485,'FY 26_qualification scenario'!D:D,'FY 26_qualification scenario'!BI:BI,"",0,1)</f>
        <v/>
      </c>
    </row>
    <row r="486" spans="1:2">
      <c r="A486" s="37" t="s">
        <v>763</v>
      </c>
      <c r="B486" t="str">
        <f>_xlfn.XLOOKUP(A486,'FY 26_qualification scenario'!D:D,'FY 26_qualification scenario'!BI:BI,"",0,1)</f>
        <v/>
      </c>
    </row>
    <row r="487" spans="1:2">
      <c r="A487" s="37" t="s">
        <v>764</v>
      </c>
      <c r="B487" t="str">
        <f>_xlfn.XLOOKUP(A487,'FY 26_qualification scenario'!D:D,'FY 26_qualification scenario'!BI:BI,"",0,1)</f>
        <v/>
      </c>
    </row>
    <row r="488" spans="1:2">
      <c r="A488" s="37" t="s">
        <v>765</v>
      </c>
      <c r="B488" t="str">
        <f>_xlfn.XLOOKUP(A488,'FY 26_qualification scenario'!D:D,'FY 26_qualification scenario'!BI:BI,"",0,1)</f>
        <v/>
      </c>
    </row>
    <row r="489" spans="1:2">
      <c r="A489" s="37" t="s">
        <v>766</v>
      </c>
      <c r="B489" t="str">
        <f>_xlfn.XLOOKUP(A489,'FY 26_qualification scenario'!D:D,'FY 26_qualification scenario'!BI:BI,"",0,1)</f>
        <v/>
      </c>
    </row>
    <row r="490" spans="1:2">
      <c r="A490" s="37" t="s">
        <v>767</v>
      </c>
      <c r="B490" t="str">
        <f>_xlfn.XLOOKUP(A490,'FY 26_qualification scenario'!D:D,'FY 26_qualification scenario'!BI:BI,"",0,1)</f>
        <v/>
      </c>
    </row>
    <row r="491" spans="1:2">
      <c r="A491" s="37" t="s">
        <v>768</v>
      </c>
      <c r="B491" t="str">
        <f>_xlfn.XLOOKUP(A491,'FY 26_qualification scenario'!D:D,'FY 26_qualification scenario'!BI:BI,"",0,1)</f>
        <v/>
      </c>
    </row>
    <row r="492" spans="1:2">
      <c r="A492" s="37" t="s">
        <v>769</v>
      </c>
      <c r="B492" t="str">
        <f>_xlfn.XLOOKUP(A492,'FY 26_qualification scenario'!D:D,'FY 26_qualification scenario'!BI:BI,"",0,1)</f>
        <v/>
      </c>
    </row>
    <row r="493" spans="1:2">
      <c r="A493" s="37" t="s">
        <v>770</v>
      </c>
      <c r="B493" t="str">
        <f>_xlfn.XLOOKUP(A493,'FY 26_qualification scenario'!D:D,'FY 26_qualification scenario'!BI:BI,"",0,1)</f>
        <v/>
      </c>
    </row>
    <row r="494" spans="1:2">
      <c r="A494" s="37" t="s">
        <v>771</v>
      </c>
      <c r="B494" t="str">
        <f>_xlfn.XLOOKUP(A494,'FY 26_qualification scenario'!D:D,'FY 26_qualification scenario'!BI:BI,"",0,1)</f>
        <v/>
      </c>
    </row>
    <row r="495" spans="1:2">
      <c r="A495" s="37" t="s">
        <v>772</v>
      </c>
      <c r="B495" t="str">
        <f>_xlfn.XLOOKUP(A495,'FY 26_qualification scenario'!D:D,'FY 26_qualification scenario'!BI:BI,"",0,1)</f>
        <v/>
      </c>
    </row>
    <row r="496" spans="1:2">
      <c r="A496" s="37" t="s">
        <v>773</v>
      </c>
      <c r="B496" t="str">
        <f>_xlfn.XLOOKUP(A496,'FY 26_qualification scenario'!D:D,'FY 26_qualification scenario'!BI:BI,"",0,1)</f>
        <v/>
      </c>
    </row>
    <row r="497" spans="1:2">
      <c r="A497" s="37" t="s">
        <v>774</v>
      </c>
      <c r="B497" t="str">
        <f>_xlfn.XLOOKUP(A497,'FY 26_qualification scenario'!D:D,'FY 26_qualification scenario'!BI:BI,"",0,1)</f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4F652-03C5-4422-B455-7F8339909DC4}">
  <dimension ref="A1:BB37"/>
  <sheetViews>
    <sheetView tabSelected="1" topLeftCell="H1" workbookViewId="0">
      <selection activeCell="R14" sqref="R14"/>
    </sheetView>
  </sheetViews>
  <sheetFormatPr defaultColWidth="9.140625" defaultRowHeight="15"/>
  <cols>
    <col min="1" max="1" width="11.28515625" style="1" customWidth="1"/>
    <col min="2" max="2" width="55.5703125" style="1" bestFit="1" customWidth="1"/>
    <col min="3" max="3" width="9.140625" style="1" bestFit="1" customWidth="1"/>
    <col min="4" max="4" width="15.85546875" style="1" customWidth="1"/>
    <col min="5" max="5" width="14.5703125" style="1" customWidth="1"/>
    <col min="6" max="6" width="14.42578125" style="1" customWidth="1"/>
    <col min="7" max="7" width="9.42578125" style="1" customWidth="1"/>
    <col min="8" max="8" width="15.7109375" style="1" customWidth="1"/>
    <col min="9" max="9" width="11.85546875" style="1" customWidth="1"/>
    <col min="10" max="11" width="12.85546875" style="1" customWidth="1"/>
    <col min="12" max="12" width="15.42578125" style="1" customWidth="1"/>
    <col min="13" max="13" width="12.85546875" style="1" customWidth="1"/>
    <col min="14" max="14" width="15.85546875" style="1" customWidth="1"/>
    <col min="15" max="15" width="10.28515625" style="1" customWidth="1"/>
    <col min="16" max="16" width="9.140625" style="1" customWidth="1"/>
    <col min="17" max="17" width="19.5703125" style="1" bestFit="1" customWidth="1"/>
    <col min="18" max="18" width="13" style="1" bestFit="1" customWidth="1"/>
    <col min="19" max="19" width="15.140625" style="1" customWidth="1"/>
    <col min="20" max="20" width="13.28515625" style="1" bestFit="1" customWidth="1"/>
    <col min="21" max="21" width="12.85546875" style="1" bestFit="1" customWidth="1"/>
    <col min="22" max="22" width="19.5703125" style="1" bestFit="1" customWidth="1"/>
    <col min="23" max="23" width="10.7109375" style="1" customWidth="1"/>
    <col min="24" max="24" width="9.140625" style="1" customWidth="1"/>
    <col min="25" max="26" width="15.5703125" style="1" customWidth="1"/>
    <col min="27" max="27" width="10.28515625" style="1" bestFit="1" customWidth="1"/>
    <col min="28" max="28" width="16.42578125" style="1" customWidth="1"/>
    <col min="29" max="29" width="52.85546875" style="1" customWidth="1"/>
    <col min="30" max="30" width="9.140625" style="1"/>
    <col min="31" max="31" width="16.42578125" style="1" hidden="1" customWidth="1"/>
    <col min="32" max="32" width="11.7109375" style="1" customWidth="1"/>
    <col min="33" max="33" width="17" style="1" hidden="1" customWidth="1"/>
    <col min="34" max="34" width="10.28515625" style="1" hidden="1" customWidth="1"/>
    <col min="35" max="35" width="11.7109375" style="1" hidden="1" customWidth="1"/>
    <col min="36" max="36" width="11" style="1" customWidth="1"/>
    <col min="37" max="37" width="14.5703125" style="1" hidden="1" customWidth="1"/>
    <col min="38" max="38" width="15.7109375" style="1" bestFit="1" customWidth="1"/>
    <col min="39" max="39" width="14.42578125" style="1" customWidth="1"/>
    <col min="40" max="50" width="9.140625" style="1"/>
    <col min="51" max="51" width="17.7109375" style="1" bestFit="1" customWidth="1"/>
    <col min="52" max="52" width="16.140625" style="1" bestFit="1" customWidth="1"/>
    <col min="53" max="53" width="21.28515625" style="1" bestFit="1" customWidth="1"/>
    <col min="54" max="54" width="8.7109375" style="1" bestFit="1" customWidth="1"/>
    <col min="55" max="16384" width="9.140625" style="1"/>
  </cols>
  <sheetData>
    <row r="1" spans="1:54" ht="21" customHeight="1">
      <c r="A1" s="65" t="s">
        <v>775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Q1" s="69" t="s">
        <v>122</v>
      </c>
      <c r="R1" s="66"/>
      <c r="V1" s="69" t="s">
        <v>776</v>
      </c>
      <c r="AB1" s="69" t="s">
        <v>777</v>
      </c>
      <c r="AC1" s="66"/>
      <c r="AD1" s="66"/>
      <c r="AE1" s="66"/>
      <c r="AF1" s="66"/>
      <c r="AG1" s="66"/>
      <c r="AH1" s="66"/>
      <c r="AI1" s="66"/>
      <c r="AJ1" s="66"/>
      <c r="AK1" s="66"/>
    </row>
    <row r="2" spans="1:54" ht="34.5" customHeight="1">
      <c r="A2" s="67" t="s">
        <v>267</v>
      </c>
      <c r="B2" s="98" t="s">
        <v>268</v>
      </c>
      <c r="C2" s="94" t="s">
        <v>101</v>
      </c>
      <c r="D2" s="100" t="s">
        <v>127</v>
      </c>
      <c r="E2" s="68" t="s">
        <v>778</v>
      </c>
      <c r="F2" s="68" t="s">
        <v>779</v>
      </c>
      <c r="G2" s="68" t="s">
        <v>780</v>
      </c>
      <c r="H2" s="68" t="s">
        <v>781</v>
      </c>
      <c r="I2" s="70" t="s">
        <v>125</v>
      </c>
      <c r="J2" s="71" t="s">
        <v>782</v>
      </c>
      <c r="K2" s="84"/>
      <c r="L2" s="71" t="s">
        <v>125</v>
      </c>
      <c r="M2" s="71" t="s">
        <v>126</v>
      </c>
      <c r="N2" s="85" t="s">
        <v>127</v>
      </c>
      <c r="O2" s="71" t="s">
        <v>128</v>
      </c>
      <c r="Q2" s="71" t="s">
        <v>125</v>
      </c>
      <c r="R2" s="71" t="s">
        <v>126</v>
      </c>
      <c r="S2" s="70" t="s">
        <v>127</v>
      </c>
      <c r="T2" s="71" t="s">
        <v>128</v>
      </c>
      <c r="V2" s="70" t="s">
        <v>125</v>
      </c>
      <c r="W2" s="70" t="s">
        <v>782</v>
      </c>
      <c r="X2" s="85" t="s">
        <v>126</v>
      </c>
      <c r="Y2" s="71" t="s">
        <v>127</v>
      </c>
      <c r="AB2" s="67" t="s">
        <v>267</v>
      </c>
      <c r="AC2" s="67" t="s">
        <v>268</v>
      </c>
      <c r="AD2" s="94" t="s">
        <v>101</v>
      </c>
      <c r="AE2" s="71" t="s">
        <v>127</v>
      </c>
      <c r="AF2" s="71" t="s">
        <v>778</v>
      </c>
      <c r="AG2" s="71" t="s">
        <v>779</v>
      </c>
      <c r="AH2" s="71" t="s">
        <v>780</v>
      </c>
      <c r="AI2" s="71" t="s">
        <v>781</v>
      </c>
      <c r="AJ2" s="71" t="s">
        <v>125</v>
      </c>
      <c r="AK2" s="71" t="s">
        <v>782</v>
      </c>
      <c r="AL2" s="71" t="s">
        <v>783</v>
      </c>
      <c r="AM2" s="71" t="s">
        <v>784</v>
      </c>
      <c r="AY2" s="1" t="s">
        <v>785</v>
      </c>
    </row>
    <row r="3" spans="1:54" ht="21" customHeight="1">
      <c r="A3" s="40" t="s">
        <v>286</v>
      </c>
      <c r="B3" s="41" t="s">
        <v>287</v>
      </c>
      <c r="C3" s="95" t="s">
        <v>4</v>
      </c>
      <c r="D3" s="101">
        <f>E3/I3</f>
        <v>230.09531250000006</v>
      </c>
      <c r="E3" s="42">
        <f>SUMIFS('FY 26_qualification scenario'!$AX:$AX,'FY 26_qualification scenario'!$BC:$BC,Scenario!$C3)</f>
        <v>11044.575000000003</v>
      </c>
      <c r="F3" s="42">
        <v>50000</v>
      </c>
      <c r="G3" s="43">
        <f>F3*1.1</f>
        <v>55000.000000000007</v>
      </c>
      <c r="H3" s="44">
        <f>J3/E3</f>
        <v>239.03137965924446</v>
      </c>
      <c r="I3" s="76">
        <f>COUNTIF('FY 26_qualification scenario'!BC:BC,Scenario!$C3)</f>
        <v>48</v>
      </c>
      <c r="J3" s="42">
        <f>G3*I3</f>
        <v>2640000.0000000005</v>
      </c>
      <c r="K3" s="62"/>
      <c r="L3" s="42">
        <v>70</v>
      </c>
      <c r="M3" s="42">
        <f>L3*N3</f>
        <v>17476.559927272723</v>
      </c>
      <c r="N3" s="42">
        <v>249.66514181818175</v>
      </c>
      <c r="O3" s="79">
        <f>F3*L3</f>
        <v>3500000</v>
      </c>
      <c r="P3" s="88"/>
      <c r="Q3" s="74">
        <f>COUNTIF('FY 26_qualification scenario'!BI:BI,Scenario!$C3)</f>
        <v>51</v>
      </c>
      <c r="R3" s="82">
        <f>SUMIFS('FY 26_qualification scenario'!$BH:$BH,'FY 26_qualification scenario'!$BI:$BI,Scenario!$C3)</f>
        <v>11841.015000000003</v>
      </c>
      <c r="S3" s="82">
        <f>IFERROR(R3/Q3,"")</f>
        <v>232.17676470588242</v>
      </c>
      <c r="T3" s="43">
        <f>Q3*G3</f>
        <v>2805000.0000000005</v>
      </c>
      <c r="V3" s="74">
        <f>ROUND(I3*1.4,0)</f>
        <v>67</v>
      </c>
      <c r="W3" s="42">
        <f>V3*G3</f>
        <v>3685000.0000000005</v>
      </c>
      <c r="X3" s="81">
        <f>Y3*V3</f>
        <v>16080</v>
      </c>
      <c r="Y3" s="42">
        <v>240</v>
      </c>
      <c r="AB3" s="40" t="s">
        <v>786</v>
      </c>
      <c r="AC3" s="40" t="s">
        <v>787</v>
      </c>
      <c r="AD3" s="95"/>
      <c r="AE3" s="30">
        <f>AF3/AJ3</f>
        <v>69.663060278207112</v>
      </c>
      <c r="AF3" s="24">
        <v>45072</v>
      </c>
      <c r="AG3" s="42">
        <v>0</v>
      </c>
      <c r="AH3" s="169">
        <v>0</v>
      </c>
      <c r="AI3" s="30">
        <v>0</v>
      </c>
      <c r="AJ3" s="208">
        <v>647</v>
      </c>
      <c r="AK3" s="169"/>
      <c r="AL3" s="30">
        <v>22794.502999999986</v>
      </c>
      <c r="AM3" s="30">
        <f>AF3-AL3</f>
        <v>22277.497000000014</v>
      </c>
      <c r="AY3" s="1" t="s">
        <v>125</v>
      </c>
      <c r="AZ3" s="1" t="s">
        <v>126</v>
      </c>
      <c r="BA3" s="1" t="s">
        <v>127</v>
      </c>
      <c r="BB3" s="1" t="s">
        <v>128</v>
      </c>
    </row>
    <row r="4" spans="1:54" ht="21" customHeight="1">
      <c r="A4" s="45" t="s">
        <v>788</v>
      </c>
      <c r="B4" s="46" t="s">
        <v>289</v>
      </c>
      <c r="C4" s="95" t="s">
        <v>5</v>
      </c>
      <c r="D4" s="101">
        <f t="shared" ref="D4:D7" si="0">E4/I4</f>
        <v>340.03500000000003</v>
      </c>
      <c r="E4" s="42">
        <f>SUMIFS('FY 26_qualification scenario'!$AX:$AX,'FY 26_qualification scenario'!$BC:$BC,Scenario!$C4)</f>
        <v>20062.065000000002</v>
      </c>
      <c r="F4" s="42">
        <v>70000</v>
      </c>
      <c r="G4" s="43">
        <f>F4*1.1</f>
        <v>77000</v>
      </c>
      <c r="H4" s="44">
        <f>J4/E4</f>
        <v>226.4472774861411</v>
      </c>
      <c r="I4" s="76">
        <f>COUNTIF('FY 26_qualification scenario'!BC:BC,Scenario!$C4)</f>
        <v>59</v>
      </c>
      <c r="J4" s="42">
        <f>G4*I4</f>
        <v>4543000</v>
      </c>
      <c r="K4" s="62"/>
      <c r="L4" s="42">
        <v>50</v>
      </c>
      <c r="M4" s="42">
        <f>L4*N4</f>
        <v>18467.764040816317</v>
      </c>
      <c r="N4" s="42">
        <v>369.35528081632634</v>
      </c>
      <c r="O4" s="79">
        <f>F4*L4</f>
        <v>3500000</v>
      </c>
      <c r="P4" s="88"/>
      <c r="Q4" s="74">
        <f>COUNTIF('FY 26_qualification scenario'!BI:BI,Scenario!$C4)</f>
        <v>60</v>
      </c>
      <c r="R4" s="82">
        <f>SUMIFS('FY 26_qualification scenario'!$BH:$BH,'FY 26_qualification scenario'!$BI:$BI,Scenario!$C4)</f>
        <v>20464.065000000002</v>
      </c>
      <c r="S4" s="82">
        <f t="shared" ref="S4:S8" si="1">IFERROR(R4/Q4,"")</f>
        <v>341.06775000000005</v>
      </c>
      <c r="T4" s="43">
        <f t="shared" ref="T4:T7" si="2">Q4*G4</f>
        <v>4620000</v>
      </c>
      <c r="V4" s="74">
        <f>ROUND(I4*1.4,0)</f>
        <v>83</v>
      </c>
      <c r="W4" s="42">
        <f>V4*G4</f>
        <v>6391000</v>
      </c>
      <c r="X4" s="81">
        <f>Y4*V4</f>
        <v>33200</v>
      </c>
      <c r="Y4" s="42">
        <v>400</v>
      </c>
      <c r="AB4" s="40" t="s">
        <v>286</v>
      </c>
      <c r="AC4" s="40" t="s">
        <v>287</v>
      </c>
      <c r="AD4" s="95" t="s">
        <v>4</v>
      </c>
      <c r="AE4" s="30">
        <f>AF4/AJ4</f>
        <v>205.73320000000001</v>
      </c>
      <c r="AF4" s="24">
        <f>SUMIFS('FY 26_qualification Expected'!$BA:$BA,'FY 26_qualification Expected'!$BI:$BI,Scenario!AD4)</f>
        <v>20573.32</v>
      </c>
      <c r="AG4" s="42">
        <v>50000</v>
      </c>
      <c r="AH4" s="169">
        <f>AG4*1.1</f>
        <v>55000.000000000007</v>
      </c>
      <c r="AI4" s="30">
        <f>AK4/AF4</f>
        <v>267.33653100228844</v>
      </c>
      <c r="AJ4" s="208">
        <f>COUNTIFS('FY 26_qualification Expected'!$BI:$BI,Scenario!AD4)</f>
        <v>100</v>
      </c>
      <c r="AK4" s="169">
        <f>AH4*AJ4</f>
        <v>5500000.0000000009</v>
      </c>
      <c r="AL4" s="30">
        <f>SUMIFS('FY 26_qualification Expected'!AW:AW,'FY 26_qualification Expected'!BI:BI,Scenario!AD4)</f>
        <v>12910.760000000004</v>
      </c>
      <c r="AM4" s="30">
        <f t="shared" ref="AM4:AM9" si="3">AF4-AL4</f>
        <v>7662.5599999999959</v>
      </c>
      <c r="AY4" s="1">
        <v>30</v>
      </c>
      <c r="AZ4" s="1">
        <v>7317.4849999999997</v>
      </c>
      <c r="BA4" s="1">
        <v>243.91616666666667</v>
      </c>
      <c r="BB4" s="1">
        <v>1650000.0000000002</v>
      </c>
    </row>
    <row r="5" spans="1:54" ht="33.75" customHeight="1">
      <c r="A5" s="47" t="s">
        <v>789</v>
      </c>
      <c r="B5" s="51" t="s">
        <v>790</v>
      </c>
      <c r="C5" s="96" t="s">
        <v>6</v>
      </c>
      <c r="D5" s="102">
        <f t="shared" si="0"/>
        <v>590.92099999999994</v>
      </c>
      <c r="E5" s="48">
        <f>SUMIFS('FY 26_qualification scenario'!$AX:$AX,'FY 26_qualification scenario'!$BC:$BC,Scenario!$C5)</f>
        <v>14773.025</v>
      </c>
      <c r="F5" s="48">
        <v>100000</v>
      </c>
      <c r="G5" s="49">
        <f>F5*1.1</f>
        <v>110000.00000000001</v>
      </c>
      <c r="H5" s="50">
        <f>J5/E5</f>
        <v>186.15009451347984</v>
      </c>
      <c r="I5" s="77">
        <f>COUNTIF('FY 26_qualification scenario'!BC:BC,Scenario!$C5)</f>
        <v>25</v>
      </c>
      <c r="J5" s="48">
        <f>G5*I5</f>
        <v>2750000.0000000005</v>
      </c>
      <c r="K5" s="62"/>
      <c r="L5" s="48">
        <v>30</v>
      </c>
      <c r="M5" s="48">
        <f>L5*N5</f>
        <v>18697.40613333333</v>
      </c>
      <c r="N5" s="48">
        <v>623.24687111111098</v>
      </c>
      <c r="O5" s="48">
        <f>F5*L5</f>
        <v>3000000</v>
      </c>
      <c r="P5" s="88"/>
      <c r="Q5" s="74">
        <f>COUNTIF('FY 26_qualification scenario'!BI:BI,Scenario!$C5)</f>
        <v>25</v>
      </c>
      <c r="R5" s="82">
        <f>SUMIFS('FY 26_qualification scenario'!$BH:$BH,'FY 26_qualification scenario'!$BI:$BI,Scenario!$C5)</f>
        <v>14773.025</v>
      </c>
      <c r="S5" s="82">
        <f t="shared" si="1"/>
        <v>590.92099999999994</v>
      </c>
      <c r="T5" s="43">
        <f t="shared" si="2"/>
        <v>2750000.0000000005</v>
      </c>
      <c r="V5" s="74">
        <f>ROUND(I5*1.4,0)</f>
        <v>35</v>
      </c>
      <c r="W5" s="42">
        <f>V5*G5</f>
        <v>3850000.0000000005</v>
      </c>
      <c r="X5" s="81">
        <f>Y5*V5</f>
        <v>19250</v>
      </c>
      <c r="Y5" s="42">
        <v>550</v>
      </c>
      <c r="AB5" s="40" t="s">
        <v>788</v>
      </c>
      <c r="AC5" s="40" t="s">
        <v>289</v>
      </c>
      <c r="AD5" s="95" t="s">
        <v>5</v>
      </c>
      <c r="AE5" s="30">
        <f>AF5/AJ5</f>
        <v>329.1807843137255</v>
      </c>
      <c r="AF5" s="24">
        <f>SUMIFS('FY 26_qualification Expected'!$BA:$BA,'FY 26_qualification Expected'!$BI:$BI,Scenario!AD5)</f>
        <v>16788.22</v>
      </c>
      <c r="AG5" s="42">
        <v>70000</v>
      </c>
      <c r="AH5" s="169">
        <f t="shared" ref="AH5:AH8" si="4">AG5*1.1</f>
        <v>77000</v>
      </c>
      <c r="AI5" s="30">
        <f t="shared" ref="AI5:AI8" si="5">AK5/AF5</f>
        <v>233.91401828186667</v>
      </c>
      <c r="AJ5" s="208">
        <f>COUNTIFS('FY 26_qualification Expected'!$BI:$BI,Scenario!AD5)</f>
        <v>51</v>
      </c>
      <c r="AK5" s="169">
        <f t="shared" ref="AK5:AK8" si="6">AH5*AJ5</f>
        <v>3927000</v>
      </c>
      <c r="AL5" s="30">
        <f>SUMIFS('FY 26_qualification Expected'!AW:AW,'FY 26_qualification Expected'!BI:BI,Scenario!AD5)</f>
        <v>12830.438000000004</v>
      </c>
      <c r="AM5" s="30">
        <f t="shared" si="3"/>
        <v>3957.7819999999974</v>
      </c>
      <c r="AY5" s="1">
        <v>39</v>
      </c>
      <c r="AZ5" s="1">
        <v>14900.07</v>
      </c>
      <c r="BA5" s="1">
        <v>382.0530769230769</v>
      </c>
      <c r="BB5" s="1">
        <v>3003000</v>
      </c>
    </row>
    <row r="6" spans="1:54" ht="33.75" customHeight="1">
      <c r="A6" s="47" t="s">
        <v>791</v>
      </c>
      <c r="B6" s="51" t="s">
        <v>792</v>
      </c>
      <c r="C6" s="97" t="s">
        <v>7</v>
      </c>
      <c r="D6" s="102">
        <f t="shared" si="0"/>
        <v>868.94324390243889</v>
      </c>
      <c r="E6" s="48">
        <f>SUMIFS('FY 26_qualification scenario'!$AX:$AX,'FY 26_qualification scenario'!$BC:$BC,Scenario!$C6)</f>
        <v>35626.672999999995</v>
      </c>
      <c r="F6" s="48">
        <f>100000+120000</f>
        <v>220000</v>
      </c>
      <c r="G6" s="49">
        <f>F6*1.1</f>
        <v>242000.00000000003</v>
      </c>
      <c r="H6" s="50">
        <f>J6/E6</f>
        <v>278.49920198835304</v>
      </c>
      <c r="I6" s="77">
        <f>COUNTIF('FY 26_qualification scenario'!BC:BC,Scenario!$C6)</f>
        <v>41</v>
      </c>
      <c r="J6" s="48">
        <f>G6*I6</f>
        <v>9922000.0000000019</v>
      </c>
      <c r="K6" s="62"/>
      <c r="L6" s="48">
        <v>20</v>
      </c>
      <c r="M6" s="48">
        <f>L6*N6</f>
        <v>19144.275073684206</v>
      </c>
      <c r="N6" s="48">
        <v>957.21375368421036</v>
      </c>
      <c r="O6" s="48">
        <f>F6*L6</f>
        <v>4400000</v>
      </c>
      <c r="P6" s="88"/>
      <c r="Q6" s="74">
        <f>COUNTIF('FY 26_qualification scenario'!BI:BI,Scenario!$C6)</f>
        <v>42</v>
      </c>
      <c r="R6" s="82">
        <f>SUMIFS('FY 26_qualification scenario'!$BH:$BH,'FY 26_qualification scenario'!$BI:$BI,Scenario!$C6)</f>
        <v>36417.022999999994</v>
      </c>
      <c r="S6" s="82">
        <f t="shared" si="1"/>
        <v>867.07197619047599</v>
      </c>
      <c r="T6" s="43">
        <f t="shared" si="2"/>
        <v>10164000.000000002</v>
      </c>
      <c r="V6" s="74">
        <f>ROUND(I6*1.4,0)</f>
        <v>57</v>
      </c>
      <c r="W6" s="42">
        <f>V6*G6</f>
        <v>13794000.000000002</v>
      </c>
      <c r="X6" s="81">
        <f>Y6*V6</f>
        <v>45600</v>
      </c>
      <c r="Y6" s="42">
        <v>800</v>
      </c>
      <c r="AB6" s="47" t="s">
        <v>789</v>
      </c>
      <c r="AC6" s="135" t="s">
        <v>790</v>
      </c>
      <c r="AD6" s="96" t="s">
        <v>6</v>
      </c>
      <c r="AE6" s="30">
        <f>AF6/AJ6</f>
        <v>603.71740740740745</v>
      </c>
      <c r="AF6" s="24">
        <f>SUMIFS('FY 26_qualification Expected'!$BA:$BA,'FY 26_qualification Expected'!$BI:$BI,Scenario!AD6)</f>
        <v>32600.74</v>
      </c>
      <c r="AG6" s="48">
        <v>100000</v>
      </c>
      <c r="AH6" s="169">
        <f t="shared" si="4"/>
        <v>110000.00000000001</v>
      </c>
      <c r="AI6" s="30">
        <f t="shared" si="5"/>
        <v>182.20445302775337</v>
      </c>
      <c r="AJ6" s="208">
        <f>COUNTIFS('FY 26_qualification Expected'!$BI:$BI,Scenario!AD6)</f>
        <v>54</v>
      </c>
      <c r="AK6" s="169">
        <f t="shared" si="6"/>
        <v>5940000.0000000009</v>
      </c>
      <c r="AL6" s="30">
        <f>SUMIFS('FY 26_qualification Expected'!AW:AW,'FY 26_qualification Expected'!BI:BI,Scenario!AD6)</f>
        <v>24386.030000000006</v>
      </c>
      <c r="AM6" s="30">
        <f t="shared" si="3"/>
        <v>8214.7099999999955</v>
      </c>
      <c r="AY6" s="1">
        <v>11</v>
      </c>
      <c r="AZ6" s="1">
        <v>6424.1950000000006</v>
      </c>
      <c r="BA6" s="1">
        <v>584.01772727272737</v>
      </c>
      <c r="BB6" s="1">
        <v>1210000.0000000002</v>
      </c>
    </row>
    <row r="7" spans="1:54" ht="27">
      <c r="A7" s="52" t="s">
        <v>793</v>
      </c>
      <c r="B7" s="53" t="s">
        <v>145</v>
      </c>
      <c r="C7" s="96" t="s">
        <v>8</v>
      </c>
      <c r="D7" s="102">
        <f t="shared" si="0"/>
        <v>1279.8983333333333</v>
      </c>
      <c r="E7" s="48">
        <f>SUMIFS('FY 26_qualification scenario'!$AX:$AX,'FY 26_qualification scenario'!$BC:$BC,Scenario!$C7)</f>
        <v>11519.084999999999</v>
      </c>
      <c r="F7" s="54">
        <v>240000</v>
      </c>
      <c r="G7" s="49">
        <f>F7*1.1</f>
        <v>264000</v>
      </c>
      <c r="H7" s="50">
        <f>J7/E7</f>
        <v>206.26638313720233</v>
      </c>
      <c r="I7" s="77">
        <f>COUNTIF('FY 26_qualification scenario'!BC:BC,Scenario!$C7)</f>
        <v>9</v>
      </c>
      <c r="J7" s="48">
        <f>G7*I7</f>
        <v>2376000</v>
      </c>
      <c r="K7" s="62"/>
      <c r="L7" s="48">
        <v>10</v>
      </c>
      <c r="M7" s="48">
        <f>L7*N7</f>
        <v>17644.588376470587</v>
      </c>
      <c r="N7" s="48">
        <v>1764.4588376470585</v>
      </c>
      <c r="O7" s="48">
        <f>F7*L7</f>
        <v>2400000</v>
      </c>
      <c r="P7" s="88"/>
      <c r="Q7" s="74">
        <f>COUNTIF('FY 26_qualification scenario'!BI:BI,Scenario!$C7)</f>
        <v>9</v>
      </c>
      <c r="R7" s="82">
        <f>SUMIFS('FY 26_qualification scenario'!$BH:$BH,'FY 26_qualification scenario'!$BI:$BI,Scenario!$C7)</f>
        <v>11519.084999999999</v>
      </c>
      <c r="S7" s="87">
        <f t="shared" si="1"/>
        <v>1279.8983333333333</v>
      </c>
      <c r="T7" s="43">
        <f t="shared" si="2"/>
        <v>2376000</v>
      </c>
      <c r="V7" s="74">
        <v>15</v>
      </c>
      <c r="W7" s="42">
        <f>V7*G7</f>
        <v>3960000</v>
      </c>
      <c r="X7" s="81">
        <f>Y7*V7</f>
        <v>18750</v>
      </c>
      <c r="Y7" s="42">
        <v>1250</v>
      </c>
      <c r="AB7" s="47" t="s">
        <v>791</v>
      </c>
      <c r="AC7" s="135" t="s">
        <v>792</v>
      </c>
      <c r="AD7" s="97" t="s">
        <v>7</v>
      </c>
      <c r="AE7" s="30">
        <f>AF7/AJ7</f>
        <v>1019.1454545454544</v>
      </c>
      <c r="AF7" s="24">
        <f>SUMIFS('FY 26_qualification Expected'!$BA:$BA,'FY 26_qualification Expected'!$BI:$BI,Scenario!AD7)</f>
        <v>22421.199999999997</v>
      </c>
      <c r="AG7" s="48">
        <f>100000+120000</f>
        <v>220000</v>
      </c>
      <c r="AH7" s="169">
        <f t="shared" si="4"/>
        <v>242000.00000000003</v>
      </c>
      <c r="AI7" s="30">
        <f t="shared" si="5"/>
        <v>237.45383833157911</v>
      </c>
      <c r="AJ7" s="208">
        <f>COUNTIFS('FY 26_qualification Expected'!$BI:$BI,Scenario!AD7)</f>
        <v>22</v>
      </c>
      <c r="AK7" s="169">
        <f t="shared" si="6"/>
        <v>5324000.0000000009</v>
      </c>
      <c r="AL7" s="30">
        <f>SUMIFS('FY 26_qualification Expected'!AW:AW,'FY 26_qualification Expected'!BI:BI,Scenario!AD7)</f>
        <v>14467.975</v>
      </c>
      <c r="AM7" s="30">
        <f t="shared" si="3"/>
        <v>7953.2249999999967</v>
      </c>
      <c r="AY7" s="1">
        <v>7</v>
      </c>
      <c r="AZ7" s="1">
        <v>6049.2999999999993</v>
      </c>
      <c r="BA7" s="1">
        <v>864.1857142857142</v>
      </c>
      <c r="BB7" s="1">
        <v>1694000.0000000002</v>
      </c>
    </row>
    <row r="8" spans="1:54" ht="24" customHeight="1">
      <c r="A8" s="55" t="s">
        <v>50</v>
      </c>
      <c r="B8" s="99"/>
      <c r="C8" s="56"/>
      <c r="D8" s="103"/>
      <c r="E8" s="57">
        <f>SUM(E3:E7)</f>
        <v>93025.42300000001</v>
      </c>
      <c r="F8" s="57">
        <f>SUM(F3:F7)</f>
        <v>680000</v>
      </c>
      <c r="G8" s="58">
        <f>SUM(G3:G7)</f>
        <v>748000</v>
      </c>
      <c r="H8" s="59">
        <f>J8/E8</f>
        <v>238.97768247718687</v>
      </c>
      <c r="I8" s="78">
        <f>SUM(I3:I7)</f>
        <v>182</v>
      </c>
      <c r="J8" s="58">
        <f>SUM(J3:J7)</f>
        <v>22231000</v>
      </c>
      <c r="K8" s="73"/>
      <c r="L8" s="58">
        <f t="shared" ref="L8:M8" si="7">SUM(L3:L7)</f>
        <v>180</v>
      </c>
      <c r="M8" s="58">
        <f t="shared" si="7"/>
        <v>91430.593551577156</v>
      </c>
      <c r="N8" s="58"/>
      <c r="O8" s="58">
        <f>SUM(O3:O7)</f>
        <v>16800000</v>
      </c>
      <c r="P8" s="73"/>
      <c r="Q8" s="59">
        <f>SUM(Q3:Q7)</f>
        <v>187</v>
      </c>
      <c r="R8" s="83">
        <f>SUM(R3:R7)</f>
        <v>95014.212999999989</v>
      </c>
      <c r="S8" s="83">
        <f>IFERROR(R8/Q8,"")</f>
        <v>508.09739572192507</v>
      </c>
      <c r="T8" s="58">
        <f>SUM(T3:T7)</f>
        <v>22715000</v>
      </c>
      <c r="V8" s="59">
        <f>SUM(V3:V7)</f>
        <v>257</v>
      </c>
      <c r="W8" s="58">
        <f>SUM(W3:W7)</f>
        <v>31680000</v>
      </c>
      <c r="X8" s="83">
        <f>SUM(X3:X7)</f>
        <v>132880</v>
      </c>
      <c r="Y8" s="57">
        <f t="shared" ref="Y4:Y8" si="8">X8/V8</f>
        <v>517.04280155642027</v>
      </c>
      <c r="AB8" s="106" t="s">
        <v>793</v>
      </c>
      <c r="AC8" s="47" t="s">
        <v>145</v>
      </c>
      <c r="AD8" s="96" t="s">
        <v>8</v>
      </c>
      <c r="AE8" s="30">
        <f>AF8/AJ8</f>
        <v>1435.5622222222221</v>
      </c>
      <c r="AF8" s="24">
        <f>SUMIFS('FY 26_qualification Expected'!$BA:$BA,'FY 26_qualification Expected'!$BI:$BI,Scenario!AD8)</f>
        <v>12920.06</v>
      </c>
      <c r="AG8" s="48">
        <v>240000</v>
      </c>
      <c r="AH8" s="169">
        <f t="shared" si="4"/>
        <v>264000</v>
      </c>
      <c r="AI8" s="30">
        <f t="shared" si="5"/>
        <v>183.90007476745464</v>
      </c>
      <c r="AJ8" s="208">
        <f>COUNTIFS('FY 26_qualification Expected'!$BI:$BI,Scenario!AD8)</f>
        <v>9</v>
      </c>
      <c r="AK8" s="169">
        <f t="shared" si="6"/>
        <v>2376000</v>
      </c>
      <c r="AL8" s="30">
        <f>SUMIFS('FY 26_qualification Expected'!AW:AW,'FY 26_qualification Expected'!BI:BI,Scenario!AD8)</f>
        <v>7515.829999999999</v>
      </c>
      <c r="AM8" s="30">
        <f t="shared" si="3"/>
        <v>5404.2300000000005</v>
      </c>
      <c r="AY8" s="1">
        <v>0</v>
      </c>
      <c r="AZ8" s="1">
        <v>0</v>
      </c>
      <c r="BA8" s="1" t="s">
        <v>133</v>
      </c>
      <c r="BB8" s="1">
        <v>0</v>
      </c>
    </row>
    <row r="9" spans="1:54" ht="18" customHeight="1">
      <c r="A9" s="91"/>
      <c r="B9" s="91"/>
      <c r="C9" s="92"/>
      <c r="D9" s="91"/>
      <c r="E9" s="64"/>
      <c r="F9" s="64"/>
      <c r="G9" s="73"/>
      <c r="H9" s="93"/>
      <c r="I9" s="93"/>
      <c r="J9" s="73"/>
      <c r="K9" s="73"/>
      <c r="L9" s="73"/>
      <c r="M9" s="73"/>
      <c r="N9" s="73"/>
      <c r="O9" s="73"/>
      <c r="P9" s="73"/>
      <c r="Q9" s="93"/>
      <c r="R9" s="73"/>
      <c r="S9" s="73"/>
      <c r="T9" s="73"/>
      <c r="V9" s="93"/>
      <c r="W9" s="73"/>
      <c r="X9" s="73"/>
      <c r="Y9" s="64"/>
      <c r="AB9" s="55" t="s">
        <v>50</v>
      </c>
      <c r="AC9" s="55"/>
      <c r="AD9" s="56"/>
      <c r="AE9" s="170"/>
      <c r="AF9" s="172">
        <f>SUM(AF3:AF8)</f>
        <v>150375.54</v>
      </c>
      <c r="AG9" s="170"/>
      <c r="AH9" s="170"/>
      <c r="AI9" s="170"/>
      <c r="AJ9" s="172">
        <f>SUM(AJ3:AJ8)</f>
        <v>883</v>
      </c>
      <c r="AK9" s="171">
        <f>SUM(AK4:AK8)</f>
        <v>23067000</v>
      </c>
      <c r="AL9" s="172">
        <f>SUM(AL3:AL8)</f>
        <v>94905.536000000007</v>
      </c>
      <c r="AM9" s="172">
        <f t="shared" si="3"/>
        <v>55470.004000000001</v>
      </c>
      <c r="AY9" s="1">
        <v>87</v>
      </c>
      <c r="AZ9" s="1">
        <v>34691.050000000003</v>
      </c>
      <c r="BA9" s="1">
        <v>398.74770114942532</v>
      </c>
      <c r="BB9" s="1">
        <v>7557000</v>
      </c>
    </row>
    <row r="10" spans="1:54">
      <c r="A10" s="129"/>
      <c r="B10" s="129"/>
      <c r="C10" s="130"/>
    </row>
    <row r="11" spans="1:54">
      <c r="A11" s="131"/>
      <c r="B11" s="131"/>
      <c r="C11" s="132"/>
      <c r="D11" s="86" t="s">
        <v>134</v>
      </c>
      <c r="E11" s="60">
        <f>'FY 26_qualification scenario'!AX2</f>
        <v>95014.21299999996</v>
      </c>
      <c r="K11" s="64"/>
      <c r="L11" s="86" t="s">
        <v>134</v>
      </c>
      <c r="M11" s="89">
        <f>M13*0.8</f>
        <v>136000</v>
      </c>
      <c r="N11" s="64"/>
      <c r="O11" s="64"/>
      <c r="Q11" s="86" t="s">
        <v>134</v>
      </c>
      <c r="R11" s="62">
        <f>'FY 26_qualification scenario'!BH2</f>
        <v>95014.21299999996</v>
      </c>
      <c r="V11" s="86" t="s">
        <v>135</v>
      </c>
      <c r="W11" s="63">
        <v>0.7</v>
      </c>
      <c r="X11" s="72"/>
      <c r="AL11" s="11"/>
    </row>
    <row r="12" spans="1:54">
      <c r="A12" s="131"/>
      <c r="B12" s="131"/>
      <c r="C12" s="132"/>
      <c r="D12" s="86" t="s">
        <v>135</v>
      </c>
      <c r="E12" s="61">
        <f>E8/E11</f>
        <v>0.97906849999378565</v>
      </c>
      <c r="L12" s="86" t="s">
        <v>135</v>
      </c>
      <c r="M12" s="61">
        <f>M8/M11</f>
        <v>0.67228377611453793</v>
      </c>
      <c r="Q12" s="86" t="s">
        <v>135</v>
      </c>
      <c r="R12" s="63">
        <f>R8/R11</f>
        <v>1.0000000000000002</v>
      </c>
      <c r="V12" s="86" t="s">
        <v>136</v>
      </c>
      <c r="W12" s="62">
        <v>200000</v>
      </c>
      <c r="AG12" s="86" t="s">
        <v>134</v>
      </c>
      <c r="AH12" s="60" t="e">
        <f>'FY 26_qualification Expected'!#REF!</f>
        <v>#REF!</v>
      </c>
      <c r="AL12" s="11"/>
      <c r="AY12" s="1" t="s">
        <v>134</v>
      </c>
      <c r="AZ12" s="1">
        <v>34691.049999999996</v>
      </c>
    </row>
    <row r="13" spans="1:54">
      <c r="A13" s="131"/>
      <c r="B13" s="131"/>
      <c r="C13" s="132"/>
      <c r="D13" s="86" t="s">
        <v>136</v>
      </c>
      <c r="E13" s="62">
        <v>170000</v>
      </c>
      <c r="F13" s="75"/>
      <c r="L13" s="86" t="s">
        <v>136</v>
      </c>
      <c r="M13" s="89">
        <v>170000</v>
      </c>
      <c r="Q13" s="66" t="s">
        <v>136</v>
      </c>
      <c r="R13" s="62">
        <f>143000+16200</f>
        <v>159200</v>
      </c>
      <c r="V13" s="86" t="s">
        <v>794</v>
      </c>
      <c r="W13" s="62">
        <f>W12*20%</f>
        <v>40000</v>
      </c>
      <c r="AG13" s="86" t="s">
        <v>135</v>
      </c>
      <c r="AH13" s="61" t="e">
        <f>AF9/AH12</f>
        <v>#REF!</v>
      </c>
      <c r="AL13" s="11"/>
      <c r="AY13" s="1" t="s">
        <v>135</v>
      </c>
      <c r="AZ13" s="1">
        <v>1.0000000000000002</v>
      </c>
    </row>
    <row r="14" spans="1:54">
      <c r="A14" s="131"/>
      <c r="B14" s="133"/>
      <c r="C14" s="134"/>
      <c r="D14" s="90" t="s">
        <v>137</v>
      </c>
      <c r="E14" s="64">
        <f>J8/E13</f>
        <v>130.77058823529413</v>
      </c>
      <c r="L14" s="91" t="s">
        <v>137</v>
      </c>
      <c r="M14" s="64">
        <f>O8/M13</f>
        <v>98.82352941176471</v>
      </c>
      <c r="Q14" s="91" t="s">
        <v>137</v>
      </c>
      <c r="R14" s="73">
        <f>T8/R13</f>
        <v>142.6821608040201</v>
      </c>
      <c r="V14" s="91" t="s">
        <v>137</v>
      </c>
      <c r="W14" s="64">
        <f>W8/W12</f>
        <v>158.4</v>
      </c>
      <c r="AG14" s="86" t="s">
        <v>136</v>
      </c>
      <c r="AH14" s="62">
        <v>170000</v>
      </c>
      <c r="AL14" s="11"/>
      <c r="AY14" s="1" t="s">
        <v>136</v>
      </c>
      <c r="AZ14" s="1">
        <v>83000</v>
      </c>
    </row>
    <row r="15" spans="1:54">
      <c r="A15" s="66"/>
      <c r="B15" s="131"/>
      <c r="C15" s="132"/>
      <c r="AG15" s="90" t="s">
        <v>137</v>
      </c>
      <c r="AH15" s="64">
        <f>AK9/AH14</f>
        <v>135.68823529411765</v>
      </c>
      <c r="AL15" s="11"/>
      <c r="AY15" s="1" t="s">
        <v>137</v>
      </c>
      <c r="AZ15" s="1">
        <v>91.048192771084331</v>
      </c>
    </row>
    <row r="16" spans="1:54">
      <c r="A16" s="91"/>
      <c r="B16" s="91"/>
      <c r="C16" s="92"/>
    </row>
    <row r="17" spans="1:31">
      <c r="G17" s="72">
        <f>U26/U28</f>
        <v>141.79</v>
      </c>
    </row>
    <row r="19" spans="1:31">
      <c r="M19" s="1" t="s">
        <v>795</v>
      </c>
      <c r="W19" s="1" t="s">
        <v>796</v>
      </c>
    </row>
    <row r="20" spans="1:31" ht="39" customHeight="1">
      <c r="A20" s="67" t="s">
        <v>267</v>
      </c>
      <c r="B20" s="67" t="s">
        <v>268</v>
      </c>
      <c r="C20" s="94" t="s">
        <v>101</v>
      </c>
      <c r="D20" s="71" t="s">
        <v>127</v>
      </c>
      <c r="E20" s="71" t="s">
        <v>778</v>
      </c>
      <c r="F20" s="71" t="s">
        <v>779</v>
      </c>
      <c r="G20" s="71" t="s">
        <v>780</v>
      </c>
      <c r="H20" s="71" t="s">
        <v>781</v>
      </c>
      <c r="I20" s="71" t="s">
        <v>125</v>
      </c>
      <c r="J20" s="71" t="s">
        <v>782</v>
      </c>
      <c r="M20" s="153" t="s">
        <v>797</v>
      </c>
      <c r="N20" s="94" t="s">
        <v>101</v>
      </c>
      <c r="O20" s="71" t="s">
        <v>127</v>
      </c>
      <c r="P20" s="71" t="s">
        <v>778</v>
      </c>
      <c r="Q20" s="71" t="s">
        <v>779</v>
      </c>
      <c r="R20" s="71" t="s">
        <v>780</v>
      </c>
      <c r="S20" s="71" t="s">
        <v>781</v>
      </c>
      <c r="T20" s="71" t="s">
        <v>125</v>
      </c>
      <c r="U20" s="71" t="s">
        <v>782</v>
      </c>
      <c r="W20" s="67" t="s">
        <v>267</v>
      </c>
      <c r="X20" s="155" t="s">
        <v>101</v>
      </c>
      <c r="Y20" s="155" t="s">
        <v>127</v>
      </c>
      <c r="Z20" s="155" t="s">
        <v>778</v>
      </c>
      <c r="AA20" s="155" t="s">
        <v>779</v>
      </c>
      <c r="AB20" s="155" t="s">
        <v>780</v>
      </c>
      <c r="AC20" s="155" t="s">
        <v>781</v>
      </c>
      <c r="AD20" s="155" t="s">
        <v>125</v>
      </c>
    </row>
    <row r="21" spans="1:31" ht="21.75" customHeight="1">
      <c r="A21" s="40" t="s">
        <v>286</v>
      </c>
      <c r="B21" s="40" t="s">
        <v>287</v>
      </c>
      <c r="C21" s="95" t="s">
        <v>4</v>
      </c>
      <c r="D21" s="141">
        <f>E21/I21</f>
        <v>231.25547619047617</v>
      </c>
      <c r="E21" s="141">
        <f>SUMIFS('FY 26_qualification Expected'!$AY:$AY,'FY 26_qualification Expected'!$BJ:$BJ,Scenario!$C21)</f>
        <v>9712.73</v>
      </c>
      <c r="F21" s="141">
        <v>50000</v>
      </c>
      <c r="G21" s="141">
        <f>F21*1.1</f>
        <v>55000.000000000007</v>
      </c>
      <c r="H21" s="141">
        <f>J21/E21</f>
        <v>237.8322057753073</v>
      </c>
      <c r="I21" s="141">
        <f>COUNTIFS('FY 26_qualification Expected'!BJ:BJ,C21)</f>
        <v>42</v>
      </c>
      <c r="J21" s="141">
        <f>I21*G21</f>
        <v>2310000.0000000005</v>
      </c>
      <c r="K21" s="149"/>
      <c r="M21" s="23" t="s">
        <v>798</v>
      </c>
      <c r="N21" s="95" t="s">
        <v>4</v>
      </c>
      <c r="O21" s="42">
        <f>P21/T21</f>
        <v>97.388947368421029</v>
      </c>
      <c r="P21" s="42">
        <f>SUMIFS('FY 26_qualification Expected'!BO:BO,'FY 26_qualification Expected'!CH:CH,Scenario!N21)</f>
        <v>5551.1699999999983</v>
      </c>
      <c r="Q21" s="42">
        <f>F21</f>
        <v>50000</v>
      </c>
      <c r="R21" s="42">
        <f>G21</f>
        <v>55000.000000000007</v>
      </c>
      <c r="S21" s="141">
        <f>U21/P21</f>
        <v>564.74581034268476</v>
      </c>
      <c r="T21" s="141">
        <f>COUNTIFS('FY 26_qualification Expected'!CH:CH,Scenario!N21)</f>
        <v>57</v>
      </c>
      <c r="U21" s="42">
        <f>R21*T21</f>
        <v>3135000.0000000005</v>
      </c>
      <c r="W21" s="40" t="s">
        <v>286</v>
      </c>
      <c r="X21" s="42" t="s">
        <v>4</v>
      </c>
      <c r="Y21" s="42">
        <f>Z21/AD21</f>
        <v>161.97647058823529</v>
      </c>
      <c r="Z21" s="42">
        <f>SUMIFS('FY 26_qualification Expected'!BO:BO,'FY 26_qualification Expected'!BP:BP,Scenario!X21)</f>
        <v>8260.7999999999993</v>
      </c>
      <c r="AA21" s="42">
        <v>50000</v>
      </c>
      <c r="AB21" s="42">
        <f>AA21*1.1</f>
        <v>55000.000000000007</v>
      </c>
      <c r="AC21" s="42">
        <f>AE22/Z21</f>
        <v>339.55549099360843</v>
      </c>
      <c r="AD21" s="42">
        <f>COUNTIFS('FY 26_qualification scenario'!BI:BI,Scenario!X21)</f>
        <v>51</v>
      </c>
      <c r="AE21" s="71" t="s">
        <v>782</v>
      </c>
    </row>
    <row r="22" spans="1:31" ht="22.5" customHeight="1">
      <c r="A22" s="40" t="s">
        <v>788</v>
      </c>
      <c r="B22" s="40" t="s">
        <v>289</v>
      </c>
      <c r="C22" s="95" t="s">
        <v>5</v>
      </c>
      <c r="D22" s="141">
        <f>E22/I22</f>
        <v>338.09909210526314</v>
      </c>
      <c r="E22" s="141">
        <f>SUMIFS('FY 26_qualification Expected'!$AY:$AY,'FY 26_qualification Expected'!$BJ:$BJ,Scenario!$C22)</f>
        <v>25695.530999999999</v>
      </c>
      <c r="F22" s="141">
        <v>70000</v>
      </c>
      <c r="G22" s="141">
        <f>F22*1.1</f>
        <v>77000</v>
      </c>
      <c r="H22" s="141">
        <f>J22/E22</f>
        <v>227.7438827786824</v>
      </c>
      <c r="I22" s="141">
        <f>COUNTIFS('FY 26_qualification Expected'!BJ:BJ,C22)</f>
        <v>76</v>
      </c>
      <c r="J22" s="141">
        <f>I22*G22</f>
        <v>5852000</v>
      </c>
      <c r="K22" s="149"/>
      <c r="M22" s="23" t="s">
        <v>799</v>
      </c>
      <c r="N22" s="95" t="s">
        <v>5</v>
      </c>
      <c r="O22" s="42">
        <f>P22/T22</f>
        <v>155.72596491228072</v>
      </c>
      <c r="P22" s="42">
        <f>SUMIFS('FY 26_qualification Expected'!BO:BO,'FY 26_qualification Expected'!CH:CH,Scenario!N22)</f>
        <v>8876.380000000001</v>
      </c>
      <c r="Q22" s="42">
        <f>F22</f>
        <v>70000</v>
      </c>
      <c r="R22" s="42">
        <f>G22</f>
        <v>77000</v>
      </c>
      <c r="S22" s="141">
        <f>U22/P22</f>
        <v>494.45832647993882</v>
      </c>
      <c r="T22" s="141">
        <f>COUNTIFS('FY 26_qualification Expected'!CH:CH,Scenario!N22)</f>
        <v>57</v>
      </c>
      <c r="U22" s="42">
        <f>R22*T22</f>
        <v>4389000</v>
      </c>
      <c r="W22" s="40" t="s">
        <v>788</v>
      </c>
      <c r="X22" s="42" t="s">
        <v>5</v>
      </c>
      <c r="Y22" s="42">
        <f>Z22/AD22</f>
        <v>245.77133333333339</v>
      </c>
      <c r="Z22" s="42">
        <f>SUMIFS('FY 26_qualification Expected'!BO:BO,'FY 26_qualification Expected'!BP:BP,Scenario!X22)</f>
        <v>14746.280000000002</v>
      </c>
      <c r="AA22" s="42">
        <v>70000</v>
      </c>
      <c r="AB22" s="42">
        <f>AA22*1.1</f>
        <v>77000</v>
      </c>
      <c r="AC22" s="42">
        <f>AE23/Z22</f>
        <v>313.29935414219716</v>
      </c>
      <c r="AD22" s="42">
        <f>COUNTIFS('FY 26_qualification scenario'!BI:BI,Scenario!X22)</f>
        <v>60</v>
      </c>
      <c r="AE22" s="31">
        <f>AB21*AD21</f>
        <v>2805000.0000000005</v>
      </c>
    </row>
    <row r="23" spans="1:31" ht="36" customHeight="1">
      <c r="A23" s="47" t="s">
        <v>789</v>
      </c>
      <c r="B23" s="135" t="s">
        <v>790</v>
      </c>
      <c r="C23" s="96" t="s">
        <v>6</v>
      </c>
      <c r="D23" s="142">
        <f>E23/I23</f>
        <v>548.64220338983046</v>
      </c>
      <c r="E23" s="142">
        <f>SUMIFS('FY 26_qualification Expected'!$AY:$AY,'FY 26_qualification Expected'!$BJ:$BJ,Scenario!$C23)</f>
        <v>32369.89</v>
      </c>
      <c r="F23" s="142">
        <v>100000</v>
      </c>
      <c r="G23" s="142">
        <f>F23*1.1</f>
        <v>110000.00000000001</v>
      </c>
      <c r="H23" s="142">
        <f>J23/E23</f>
        <v>200.49496615527582</v>
      </c>
      <c r="I23" s="142">
        <f>COUNTIFS('FY 26_qualification Expected'!BJ:BJ,C23)</f>
        <v>59</v>
      </c>
      <c r="J23" s="142">
        <f>I23*G23</f>
        <v>6490000.0000000009</v>
      </c>
      <c r="K23" s="149"/>
      <c r="M23" s="23" t="s">
        <v>800</v>
      </c>
      <c r="N23" s="96" t="s">
        <v>6</v>
      </c>
      <c r="O23" s="48">
        <f>P23/T23</f>
        <v>243.10945945945943</v>
      </c>
      <c r="P23" s="48">
        <f>SUMIFS('FY 26_qualification Expected'!BO:BO,'FY 26_qualification Expected'!CH:CH,Scenario!N23)</f>
        <v>8995.0499999999993</v>
      </c>
      <c r="Q23" s="48">
        <v>100000</v>
      </c>
      <c r="R23" s="48">
        <f>Q23*1.1</f>
        <v>110000.00000000001</v>
      </c>
      <c r="S23" s="142">
        <f>U23/P23</f>
        <v>452.47108131694665</v>
      </c>
      <c r="T23" s="142">
        <f>COUNTIFS('FY 26_qualification Expected'!CH:CH,Scenario!N23)</f>
        <v>37</v>
      </c>
      <c r="U23" s="48">
        <f>R23*T23</f>
        <v>4070000.0000000005</v>
      </c>
      <c r="W23" s="47" t="s">
        <v>789</v>
      </c>
      <c r="X23" s="48" t="s">
        <v>6</v>
      </c>
      <c r="Y23" s="48">
        <f>Z23/AD23</f>
        <v>458.89620000000002</v>
      </c>
      <c r="Z23" s="48">
        <f>SUMIFS('FY 26_qualification Expected'!BO:BO,'FY 26_qualification Expected'!BP:BP,Scenario!X23)</f>
        <v>11472.405000000001</v>
      </c>
      <c r="AA23" s="48">
        <v>100000</v>
      </c>
      <c r="AB23" s="48">
        <f>AA23*1.1</f>
        <v>110000.00000000001</v>
      </c>
      <c r="AC23" s="48">
        <f>AE24/Z23</f>
        <v>239.70562406051741</v>
      </c>
      <c r="AD23" s="48">
        <f>COUNTIFS('FY 26_qualification scenario'!BI:BI,Scenario!X23)</f>
        <v>25</v>
      </c>
      <c r="AE23" s="31">
        <f>AB22*AD22</f>
        <v>4620000</v>
      </c>
    </row>
    <row r="24" spans="1:31" ht="34.5" customHeight="1">
      <c r="A24" s="47" t="s">
        <v>791</v>
      </c>
      <c r="B24" s="135" t="s">
        <v>792</v>
      </c>
      <c r="C24" s="97" t="s">
        <v>7</v>
      </c>
      <c r="D24" s="142">
        <f>E24/I24</f>
        <v>903.27249999999981</v>
      </c>
      <c r="E24" s="142">
        <f>SUMIFS('FY 26_qualification Expected'!$AY:$AY,'FY 26_qualification Expected'!$BJ:$BJ,Scenario!$C24)</f>
        <v>37937.444999999992</v>
      </c>
      <c r="F24" s="142">
        <v>200000</v>
      </c>
      <c r="G24" s="142">
        <f>F24*1.1</f>
        <v>220000.00000000003</v>
      </c>
      <c r="H24" s="142">
        <f>J24/E24</f>
        <v>243.55883744938552</v>
      </c>
      <c r="I24" s="142">
        <f>COUNTIFS('FY 26_qualification Expected'!BJ:BJ,C24)</f>
        <v>42</v>
      </c>
      <c r="J24" s="142">
        <f>I24*G24</f>
        <v>9240000.0000000019</v>
      </c>
      <c r="K24" s="149"/>
      <c r="M24" s="23" t="s">
        <v>801</v>
      </c>
      <c r="N24" s="97" t="s">
        <v>7</v>
      </c>
      <c r="O24" s="48">
        <f>P24/T24</f>
        <v>390.81756097560987</v>
      </c>
      <c r="P24" s="48">
        <f>SUMIFS('FY 26_qualification Expected'!BO:BO,'FY 26_qualification Expected'!CH:CH,Scenario!N24)</f>
        <v>16023.520000000004</v>
      </c>
      <c r="Q24" s="142">
        <v>200000</v>
      </c>
      <c r="R24" s="48">
        <f>Q24*1.1</f>
        <v>220000.00000000003</v>
      </c>
      <c r="S24" s="142">
        <f>U24/P24</f>
        <v>562.92250391923869</v>
      </c>
      <c r="T24" s="142">
        <f>COUNTIFS('FY 26_qualification Expected'!CH:CH,Scenario!N24)</f>
        <v>41</v>
      </c>
      <c r="U24" s="48">
        <f>R24*T24</f>
        <v>9020000.0000000019</v>
      </c>
      <c r="W24" s="135" t="s">
        <v>791</v>
      </c>
      <c r="X24" s="48" t="s">
        <v>7</v>
      </c>
      <c r="Y24" s="48">
        <f>Z24/AD24</f>
        <v>180.61333333333329</v>
      </c>
      <c r="Z24" s="48">
        <f>SUMIFS('FY 26_qualification Expected'!BO:BO,'FY 26_qualification Expected'!BP:BP,Scenario!X24)</f>
        <v>7585.7599999999984</v>
      </c>
      <c r="AA24" s="142">
        <v>200000</v>
      </c>
      <c r="AB24" s="48">
        <f>AA24*1.1</f>
        <v>220000.00000000003</v>
      </c>
      <c r="AC24" s="48">
        <f>AE25/Z24</f>
        <v>1218.0717554997791</v>
      </c>
      <c r="AD24" s="48">
        <f>COUNTIFS('FY 26_qualification scenario'!BI:BI,Scenario!X24)</f>
        <v>42</v>
      </c>
      <c r="AE24" s="31">
        <f>AB23*AD23</f>
        <v>2750000.0000000005</v>
      </c>
    </row>
    <row r="25" spans="1:31" ht="30" customHeight="1">
      <c r="A25" s="106" t="s">
        <v>793</v>
      </c>
      <c r="B25" s="47" t="s">
        <v>145</v>
      </c>
      <c r="C25" s="96" t="s">
        <v>8</v>
      </c>
      <c r="D25" s="142">
        <f>E25/I25</f>
        <v>1852.0879487179486</v>
      </c>
      <c r="E25" s="142">
        <f>SUMIFS('FY 26_qualification Expected'!$AY:$AY,'FY 26_qualification Expected'!$BJ:$BJ,Scenario!$C25)</f>
        <v>72231.429999999993</v>
      </c>
      <c r="F25" s="142">
        <v>220000</v>
      </c>
      <c r="G25" s="142">
        <f>F25*1.1</f>
        <v>242000.00000000003</v>
      </c>
      <c r="H25" s="142">
        <f>J25/E25</f>
        <v>130.66334142907047</v>
      </c>
      <c r="I25" s="142">
        <f>COUNTIFS('FY 26_qualification Expected'!BJ:BJ,C25)</f>
        <v>39</v>
      </c>
      <c r="J25" s="142">
        <f>I25*G25</f>
        <v>9438000.0000000019</v>
      </c>
      <c r="K25" s="149"/>
      <c r="M25" s="23" t="s">
        <v>802</v>
      </c>
      <c r="N25" s="96" t="s">
        <v>8</v>
      </c>
      <c r="O25" s="48">
        <f>P25/T25</f>
        <v>817.73203124999998</v>
      </c>
      <c r="P25" s="48">
        <f>SUMIFS('FY 26_qualification Expected'!BO:BO,'FY 26_qualification Expected'!CH:CH,Scenario!N25)</f>
        <v>26167.424999999999</v>
      </c>
      <c r="Q25" s="142">
        <v>220000</v>
      </c>
      <c r="R25" s="48">
        <f>Q25*1.1</f>
        <v>242000.00000000003</v>
      </c>
      <c r="S25" s="142">
        <f>U25/P25</f>
        <v>295.94046796732965</v>
      </c>
      <c r="T25" s="142">
        <f>COUNTIFS('FY 26_qualification Expected'!CH:CH,Scenario!N25)</f>
        <v>32</v>
      </c>
      <c r="U25" s="48">
        <f>R25*T25</f>
        <v>7744000.0000000009</v>
      </c>
      <c r="W25" s="47" t="s">
        <v>793</v>
      </c>
      <c r="X25" s="48" t="s">
        <v>8</v>
      </c>
      <c r="Y25" s="48">
        <f>IFERROR(Z25/AD25,0)</f>
        <v>0</v>
      </c>
      <c r="Z25" s="48">
        <f>SUMIFS('FY 26_qualification Expected'!BO:BO,'FY 26_qualification Expected'!BP:BP,Scenario!X25)</f>
        <v>0</v>
      </c>
      <c r="AA25" s="142">
        <v>220000</v>
      </c>
      <c r="AB25" s="48">
        <f>AA25*1.1</f>
        <v>242000.00000000003</v>
      </c>
      <c r="AC25" s="48">
        <f>IFERROR(AE26/Z25,0)</f>
        <v>0</v>
      </c>
      <c r="AD25" s="48">
        <f>COUNTIFS('FY 26_qualification scenario'!BI:BI,Scenario!X25)</f>
        <v>9</v>
      </c>
      <c r="AE25" s="31">
        <f>AB24*AD24</f>
        <v>9240000.0000000019</v>
      </c>
    </row>
    <row r="26" spans="1:31" ht="26.25" customHeight="1">
      <c r="A26" s="55" t="s">
        <v>50</v>
      </c>
      <c r="B26" s="99"/>
      <c r="C26" s="56"/>
      <c r="D26" s="151">
        <f>E26/I26</f>
        <v>689.71715503875964</v>
      </c>
      <c r="E26" s="152">
        <f>SUM(E21:E25)</f>
        <v>177947.02599999998</v>
      </c>
      <c r="F26" s="152">
        <f>SUM(F21:F25)</f>
        <v>640000</v>
      </c>
      <c r="G26" s="152">
        <f>SUM(G21:G25)</f>
        <v>704000</v>
      </c>
      <c r="H26" s="152">
        <f>J26/E26</f>
        <v>187.30293362699976</v>
      </c>
      <c r="I26" s="150">
        <f>SUM(I21:I25)</f>
        <v>258</v>
      </c>
      <c r="J26" s="152">
        <f>SUM(J21:J25)</f>
        <v>33330000</v>
      </c>
      <c r="K26" s="72"/>
      <c r="L26" s="75"/>
      <c r="M26" s="57" t="s">
        <v>803</v>
      </c>
      <c r="N26" s="56"/>
      <c r="O26" s="137"/>
      <c r="P26" s="150">
        <f>SUM(P21:P25)</f>
        <v>65613.544999999998</v>
      </c>
      <c r="Q26" s="57"/>
      <c r="R26" s="58"/>
      <c r="S26" s="58"/>
      <c r="T26" s="150">
        <f>SUM(T21:T25)</f>
        <v>224</v>
      </c>
      <c r="U26" s="58">
        <f>SUM(U21:U25)</f>
        <v>28358000</v>
      </c>
      <c r="W26" s="55" t="s">
        <v>803</v>
      </c>
      <c r="X26" s="137"/>
      <c r="Y26" s="57"/>
      <c r="Z26" s="150">
        <f>SUM(Z21:Z25)</f>
        <v>42065.244999999995</v>
      </c>
      <c r="AA26" s="57"/>
      <c r="AB26" s="57"/>
      <c r="AC26" s="154"/>
      <c r="AD26" s="57">
        <f>SUM(AD21:AD25)</f>
        <v>187</v>
      </c>
      <c r="AE26" s="31">
        <f>AB25*AD25</f>
        <v>2178000.0000000005</v>
      </c>
    </row>
    <row r="27" spans="1:31">
      <c r="AE27" s="152">
        <f>SUM(AE22:AE26)</f>
        <v>21593000</v>
      </c>
    </row>
    <row r="28" spans="1:31">
      <c r="H28" s="1" t="s">
        <v>804</v>
      </c>
      <c r="J28" s="1">
        <v>200000</v>
      </c>
      <c r="T28" s="1" t="s">
        <v>804</v>
      </c>
      <c r="U28" s="72">
        <v>200000</v>
      </c>
      <c r="Y28" s="1" t="s">
        <v>805</v>
      </c>
    </row>
    <row r="29" spans="1:31">
      <c r="H29" s="1" t="s">
        <v>137</v>
      </c>
      <c r="J29" s="72">
        <f>J26/J28</f>
        <v>166.65</v>
      </c>
      <c r="T29" s="1" t="s">
        <v>137</v>
      </c>
      <c r="Y29" s="1" t="s">
        <v>137</v>
      </c>
      <c r="AB29" s="72">
        <v>81373</v>
      </c>
    </row>
    <row r="30" spans="1:31">
      <c r="A30" s="1" t="s">
        <v>13</v>
      </c>
      <c r="AB30" s="72">
        <f>AE27/AB29</f>
        <v>265.35828837575116</v>
      </c>
    </row>
    <row r="31" spans="1:31" ht="36" customHeight="1">
      <c r="A31" s="67" t="s">
        <v>267</v>
      </c>
      <c r="B31" s="67" t="s">
        <v>268</v>
      </c>
      <c r="C31" s="94" t="s">
        <v>101</v>
      </c>
      <c r="D31" s="71" t="s">
        <v>127</v>
      </c>
      <c r="E31" s="71" t="s">
        <v>778</v>
      </c>
      <c r="F31" s="71" t="s">
        <v>779</v>
      </c>
      <c r="G31" s="71" t="s">
        <v>780</v>
      </c>
      <c r="H31" s="71" t="s">
        <v>781</v>
      </c>
      <c r="I31" s="71" t="s">
        <v>125</v>
      </c>
      <c r="J31" s="71" t="s">
        <v>782</v>
      </c>
    </row>
    <row r="32" spans="1:31">
      <c r="A32" s="40" t="s">
        <v>286</v>
      </c>
      <c r="B32" s="40" t="s">
        <v>287</v>
      </c>
      <c r="C32" s="95" t="s">
        <v>4</v>
      </c>
      <c r="D32" s="42">
        <f>E32/I32</f>
        <v>234.13967741935485</v>
      </c>
      <c r="E32" s="42">
        <f>SUMIFS('FY 26_qualification Expected'!$AY:$AY,'FY 26_qualification Expected'!$BJ:$BJ,Scenario!$C32,'FY 26_qualification scenario'!M:M,"North")</f>
        <v>7258.3300000000008</v>
      </c>
      <c r="F32" s="42">
        <v>50000</v>
      </c>
      <c r="G32" s="136">
        <f>F32*1.1</f>
        <v>55000.000000000007</v>
      </c>
      <c r="H32" s="141">
        <f>J32/E32</f>
        <v>234.90251889897539</v>
      </c>
      <c r="I32" s="74">
        <f>COUNTIFS('FY 26_qualification Expected'!BJ:BJ,C32,'FY 26_qualification scenario'!M:M,"North")</f>
        <v>31</v>
      </c>
      <c r="J32" s="136">
        <f>I32*G32</f>
        <v>1705000.0000000002</v>
      </c>
    </row>
    <row r="33" spans="1:10">
      <c r="A33" s="40" t="s">
        <v>788</v>
      </c>
      <c r="B33" s="40" t="s">
        <v>289</v>
      </c>
      <c r="C33" s="95" t="s">
        <v>5</v>
      </c>
      <c r="D33" s="42">
        <f>E33/I33</f>
        <v>337.70473684210532</v>
      </c>
      <c r="E33" s="42">
        <f>SUMIFS('FY 26_qualification Expected'!$AY:$AY,'FY 26_qualification Expected'!$BJ:$BJ,Scenario!$C33,'FY 26_qualification scenario'!M:M,"North")</f>
        <v>19249.170000000002</v>
      </c>
      <c r="F33" s="42">
        <v>70000</v>
      </c>
      <c r="G33" s="136">
        <f>F33*1.1</f>
        <v>77000</v>
      </c>
      <c r="H33" s="141">
        <f>J33/E33</f>
        <v>228.00983107323586</v>
      </c>
      <c r="I33" s="74">
        <f>COUNTIFS('FY 26_qualification Expected'!BJ:BJ,C33,'FY 26_qualification scenario'!M:M,"North")</f>
        <v>57</v>
      </c>
      <c r="J33" s="136">
        <f>I33*G33</f>
        <v>4389000</v>
      </c>
    </row>
    <row r="34" spans="1:10" ht="28.5">
      <c r="A34" s="47" t="s">
        <v>789</v>
      </c>
      <c r="B34" s="135" t="s">
        <v>790</v>
      </c>
      <c r="C34" s="96" t="s">
        <v>6</v>
      </c>
      <c r="D34" s="48">
        <f>E34/I34</f>
        <v>550.70768518518514</v>
      </c>
      <c r="E34" s="48">
        <f>SUMIFS('FY 26_qualification Expected'!$AY:$AY,'FY 26_qualification Expected'!$BJ:$BJ,Scenario!$C34,'FY 26_qualification scenario'!M:M,"North")</f>
        <v>29738.214999999997</v>
      </c>
      <c r="F34" s="48">
        <v>100000</v>
      </c>
      <c r="G34" s="138">
        <f>F34*1.1</f>
        <v>110000.00000000001</v>
      </c>
      <c r="H34" s="142">
        <f>J34/E34</f>
        <v>199.74299062670713</v>
      </c>
      <c r="I34" s="139">
        <f>COUNTIFS('FY 26_qualification Expected'!BJ:BJ,C34,'FY 26_qualification scenario'!M:M,"North")</f>
        <v>54</v>
      </c>
      <c r="J34" s="138">
        <f>I34*G34</f>
        <v>5940000.0000000009</v>
      </c>
    </row>
    <row r="35" spans="1:10" ht="28.5">
      <c r="A35" s="47" t="s">
        <v>791</v>
      </c>
      <c r="B35" s="135" t="s">
        <v>792</v>
      </c>
      <c r="C35" s="97" t="s">
        <v>7</v>
      </c>
      <c r="D35" s="48">
        <f>E35/I35</f>
        <v>892.01742424242411</v>
      </c>
      <c r="E35" s="48">
        <f>SUMIFS('FY 26_qualification Expected'!$AY:$AY,'FY 26_qualification Expected'!$BJ:$BJ,Scenario!$C35,'FY 26_qualification scenario'!M:M,"North")</f>
        <v>29436.574999999997</v>
      </c>
      <c r="F35" s="48">
        <v>220000</v>
      </c>
      <c r="G35" s="138">
        <f>F35*1.1</f>
        <v>242000.00000000003</v>
      </c>
      <c r="H35" s="142">
        <f>J35/E35</f>
        <v>271.29514897708043</v>
      </c>
      <c r="I35" s="139">
        <f>COUNTIFS('FY 26_qualification Expected'!BJ:BJ,C35,'FY 26_qualification scenario'!M:M,"North")</f>
        <v>33</v>
      </c>
      <c r="J35" s="138">
        <f>I35*G35</f>
        <v>7986000.0000000009</v>
      </c>
    </row>
    <row r="36" spans="1:10">
      <c r="A36" s="106" t="s">
        <v>793</v>
      </c>
      <c r="B36" s="47" t="s">
        <v>145</v>
      </c>
      <c r="C36" s="96" t="s">
        <v>8</v>
      </c>
      <c r="D36" s="48">
        <f>E36/I36</f>
        <v>1890.8358333333333</v>
      </c>
      <c r="E36" s="48">
        <f>SUMIFS('FY 26_qualification Expected'!$AY:$AY,'FY 26_qualification Expected'!$BJ:$BJ,Scenario!$C36,'FY 26_qualification scenario'!M:M,"North")</f>
        <v>68070.09</v>
      </c>
      <c r="F36" s="48">
        <v>240000</v>
      </c>
      <c r="G36" s="138">
        <f>F36*1.1</f>
        <v>264000</v>
      </c>
      <c r="H36" s="142">
        <f>J36/E36</f>
        <v>139.62079380238811</v>
      </c>
      <c r="I36" s="139">
        <f>COUNTIFS('FY 26_qualification Expected'!BJ:BJ,C36,'FY 26_qualification scenario'!M:M,"North")</f>
        <v>36</v>
      </c>
      <c r="J36" s="138">
        <f>I36*G36</f>
        <v>9504000</v>
      </c>
    </row>
    <row r="37" spans="1:10">
      <c r="A37" s="55" t="s">
        <v>50</v>
      </c>
      <c r="B37" s="99"/>
      <c r="C37" s="56"/>
      <c r="D37" s="137">
        <f>E37/I37</f>
        <v>728.68426540284361</v>
      </c>
      <c r="E37" s="57">
        <f>SUM(E32:E36)</f>
        <v>153752.38</v>
      </c>
      <c r="F37" s="57">
        <f>SUM(F32:F36)</f>
        <v>680000</v>
      </c>
      <c r="G37" s="58">
        <f>SUM(G32:G36)</f>
        <v>748000</v>
      </c>
      <c r="H37" s="140">
        <f>J37/E37</f>
        <v>192.02304380589101</v>
      </c>
      <c r="I37" s="78">
        <f>SUM(I32:I36)</f>
        <v>211</v>
      </c>
      <c r="J37" s="58">
        <f>SUM(J32:J36)</f>
        <v>29524000</v>
      </c>
    </row>
  </sheetData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C2BA9-EEFF-41E9-AB64-EB4C5019443E}">
  <dimension ref="A1:AK69"/>
  <sheetViews>
    <sheetView workbookViewId="0"/>
  </sheetViews>
  <sheetFormatPr defaultColWidth="9.140625" defaultRowHeight="15"/>
  <cols>
    <col min="1" max="1" width="12.5703125" style="1" customWidth="1"/>
    <col min="2" max="2" width="52.85546875" style="1" customWidth="1"/>
    <col min="3" max="3" width="10.28515625" style="1" customWidth="1"/>
    <col min="4" max="4" width="16.28515625" style="1" customWidth="1"/>
    <col min="5" max="5" width="19.28515625" style="1" bestFit="1" customWidth="1"/>
    <col min="6" max="6" width="17.7109375" style="1" bestFit="1" customWidth="1"/>
    <col min="7" max="7" width="16.140625" style="1" bestFit="1" customWidth="1"/>
    <col min="8" max="8" width="21.28515625" style="1" bestFit="1" customWidth="1"/>
    <col min="9" max="9" width="10.85546875" style="1" bestFit="1" customWidth="1"/>
    <col min="10" max="10" width="17.7109375" style="1" bestFit="1" customWidth="1"/>
    <col min="11" max="11" width="16.140625" style="1" bestFit="1" customWidth="1"/>
    <col min="12" max="12" width="21.28515625" style="1" bestFit="1" customWidth="1"/>
    <col min="13" max="13" width="10.85546875" style="1" bestFit="1" customWidth="1"/>
    <col min="14" max="14" width="17.7109375" style="1" bestFit="1" customWidth="1"/>
    <col min="15" max="15" width="16.140625" style="1" bestFit="1" customWidth="1"/>
    <col min="16" max="16" width="21.28515625" style="1" bestFit="1" customWidth="1"/>
    <col min="17" max="17" width="11.85546875" style="1" bestFit="1" customWidth="1"/>
    <col min="18" max="18" width="17.7109375" style="1" bestFit="1" customWidth="1"/>
    <col min="19" max="19" width="16.140625" style="1" bestFit="1" customWidth="1"/>
    <col min="20" max="20" width="21.28515625" style="1" bestFit="1" customWidth="1"/>
    <col min="21" max="21" width="11.85546875" style="1" bestFit="1" customWidth="1"/>
    <col min="22" max="22" width="17.7109375" style="1" bestFit="1" customWidth="1"/>
    <col min="23" max="23" width="16.140625" style="1" bestFit="1" customWidth="1"/>
    <col min="24" max="24" width="20.28515625" style="1" customWidth="1"/>
    <col min="25" max="25" width="11.85546875" style="1" bestFit="1" customWidth="1"/>
    <col min="26" max="29" width="20.28515625" style="1" customWidth="1"/>
    <col min="30" max="30" width="9.140625" style="1"/>
    <col min="31" max="31" width="20.5703125" style="37" bestFit="1" customWidth="1"/>
    <col min="32" max="33" width="7.140625" style="1" customWidth="1"/>
    <col min="34" max="35" width="8.140625" style="1" customWidth="1"/>
    <col min="36" max="36" width="8.5703125" style="1" customWidth="1"/>
    <col min="37" max="37" width="9.140625" style="1" customWidth="1"/>
    <col min="38" max="39" width="7.28515625" style="1" customWidth="1"/>
    <col min="40" max="16384" width="9.140625" style="1"/>
  </cols>
  <sheetData>
    <row r="1" spans="1:37" ht="24" customHeight="1">
      <c r="A1" s="126"/>
      <c r="B1" s="126"/>
      <c r="C1" s="126"/>
      <c r="D1" s="126"/>
      <c r="E1" s="126"/>
      <c r="F1" s="262" t="s">
        <v>785</v>
      </c>
      <c r="G1" s="262"/>
      <c r="H1" s="262"/>
      <c r="I1" s="262"/>
      <c r="J1" s="262" t="s">
        <v>806</v>
      </c>
      <c r="K1" s="262"/>
      <c r="L1" s="262"/>
      <c r="M1" s="262"/>
      <c r="N1" s="262" t="s">
        <v>807</v>
      </c>
      <c r="O1" s="262"/>
      <c r="P1" s="262"/>
      <c r="Q1" s="262"/>
      <c r="R1" s="262" t="s">
        <v>808</v>
      </c>
      <c r="S1" s="262"/>
      <c r="T1" s="262"/>
      <c r="U1" s="262"/>
      <c r="V1" s="262" t="s">
        <v>809</v>
      </c>
      <c r="W1" s="262"/>
      <c r="X1" s="262"/>
      <c r="Y1" s="262"/>
      <c r="Z1" s="262" t="s">
        <v>810</v>
      </c>
      <c r="AA1" s="262"/>
      <c r="AB1" s="262"/>
      <c r="AC1" s="262"/>
    </row>
    <row r="2" spans="1:37" ht="27" customHeight="1">
      <c r="A2" s="253" t="s">
        <v>267</v>
      </c>
      <c r="B2" s="253" t="s">
        <v>268</v>
      </c>
      <c r="C2" s="253" t="s">
        <v>101</v>
      </c>
      <c r="D2" s="253" t="s">
        <v>811</v>
      </c>
      <c r="E2" s="253" t="s">
        <v>812</v>
      </c>
      <c r="F2" s="254" t="s">
        <v>125</v>
      </c>
      <c r="G2" s="254" t="s">
        <v>126</v>
      </c>
      <c r="H2" s="254" t="s">
        <v>127</v>
      </c>
      <c r="I2" s="254" t="s">
        <v>128</v>
      </c>
      <c r="J2" s="253" t="s">
        <v>125</v>
      </c>
      <c r="K2" s="253" t="s">
        <v>126</v>
      </c>
      <c r="L2" s="253" t="s">
        <v>127</v>
      </c>
      <c r="M2" s="254" t="s">
        <v>128</v>
      </c>
      <c r="N2" s="253" t="s">
        <v>125</v>
      </c>
      <c r="O2" s="253" t="s">
        <v>126</v>
      </c>
      <c r="P2" s="253" t="s">
        <v>127</v>
      </c>
      <c r="Q2" s="254" t="s">
        <v>128</v>
      </c>
      <c r="R2" s="253" t="s">
        <v>125</v>
      </c>
      <c r="S2" s="253" t="s">
        <v>126</v>
      </c>
      <c r="T2" s="253" t="s">
        <v>127</v>
      </c>
      <c r="U2" s="254" t="s">
        <v>128</v>
      </c>
      <c r="V2" s="253" t="s">
        <v>125</v>
      </c>
      <c r="W2" s="254" t="s">
        <v>126</v>
      </c>
      <c r="X2" s="253" t="s">
        <v>127</v>
      </c>
      <c r="Y2" s="254" t="s">
        <v>128</v>
      </c>
      <c r="Z2" s="253" t="s">
        <v>125</v>
      </c>
      <c r="AA2" s="254" t="s">
        <v>126</v>
      </c>
      <c r="AB2" s="253" t="s">
        <v>127</v>
      </c>
      <c r="AC2" s="254" t="s">
        <v>128</v>
      </c>
    </row>
    <row r="3" spans="1:37" ht="26.25" customHeight="1">
      <c r="A3" s="40" t="s">
        <v>286</v>
      </c>
      <c r="B3" s="40" t="s">
        <v>287</v>
      </c>
      <c r="C3" s="95" t="s">
        <v>4</v>
      </c>
      <c r="D3" s="42">
        <v>50000</v>
      </c>
      <c r="E3" s="252">
        <f>D3*1.1</f>
        <v>55000.000000000007</v>
      </c>
      <c r="F3" s="30">
        <v>29</v>
      </c>
      <c r="G3" s="30">
        <f>7317.485-223</f>
        <v>7094.4849999999997</v>
      </c>
      <c r="H3" s="30">
        <f>IFERROR(G3/F3,"")</f>
        <v>244.63741379310343</v>
      </c>
      <c r="I3" s="30">
        <f>F3*E3</f>
        <v>1595000.0000000002</v>
      </c>
      <c r="J3" s="30">
        <v>32</v>
      </c>
      <c r="K3" s="30">
        <f>8011.93-223</f>
        <v>7788.93</v>
      </c>
      <c r="L3" s="30">
        <f>K3/J3</f>
        <v>243.40406250000001</v>
      </c>
      <c r="M3" s="30">
        <f>J3*E3</f>
        <v>1760000.0000000002</v>
      </c>
      <c r="N3" s="30">
        <v>40</v>
      </c>
      <c r="O3" s="30">
        <f>10062.18-223</f>
        <v>9839.18</v>
      </c>
      <c r="P3" s="30">
        <f>O3/N3</f>
        <v>245.9795</v>
      </c>
      <c r="Q3" s="30">
        <f>N3*E3</f>
        <v>2200000.0000000005</v>
      </c>
      <c r="R3" s="30">
        <v>48</v>
      </c>
      <c r="S3" s="30">
        <f>12067.853-223</f>
        <v>11844.852999999999</v>
      </c>
      <c r="T3" s="30">
        <f>S3/R3</f>
        <v>246.76777083333332</v>
      </c>
      <c r="U3" s="30">
        <f>R3*E3</f>
        <v>2640000.0000000005</v>
      </c>
      <c r="V3" s="24">
        <v>47</v>
      </c>
      <c r="W3" s="24">
        <v>11104</v>
      </c>
      <c r="X3" s="24">
        <v>236.25963829787236</v>
      </c>
      <c r="Y3" s="30">
        <f>V3*E3</f>
        <v>2585000.0000000005</v>
      </c>
      <c r="Z3" s="30">
        <f>Scenario!Q3</f>
        <v>51</v>
      </c>
      <c r="AA3" s="30">
        <f>Scenario!R3</f>
        <v>11841.015000000003</v>
      </c>
      <c r="AB3" s="30">
        <f>Scenario!S3</f>
        <v>232.17676470588242</v>
      </c>
      <c r="AC3" s="30">
        <f>Scenario!T3</f>
        <v>2805000.0000000005</v>
      </c>
    </row>
    <row r="4" spans="1:37" ht="26.25" customHeight="1">
      <c r="A4" s="40" t="s">
        <v>788</v>
      </c>
      <c r="B4" s="40" t="s">
        <v>289</v>
      </c>
      <c r="C4" s="95" t="s">
        <v>5</v>
      </c>
      <c r="D4" s="42">
        <v>70000</v>
      </c>
      <c r="E4" s="252">
        <f t="shared" ref="E4:E7" si="0">D4*1.1</f>
        <v>77000</v>
      </c>
      <c r="F4" s="30">
        <v>39</v>
      </c>
      <c r="G4" s="30">
        <v>14900.07</v>
      </c>
      <c r="H4" s="30">
        <f>IFERROR(G4/F4,"")</f>
        <v>382.0530769230769</v>
      </c>
      <c r="I4" s="30">
        <f t="shared" ref="I4:I7" si="1">F4*E4</f>
        <v>3003000</v>
      </c>
      <c r="J4" s="30">
        <v>38</v>
      </c>
      <c r="K4" s="30">
        <v>14746.280000000002</v>
      </c>
      <c r="L4" s="30">
        <f>K4/J4</f>
        <v>388.06000000000006</v>
      </c>
      <c r="M4" s="30">
        <f t="shared" ref="M4:M7" si="2">J4*E4</f>
        <v>2926000</v>
      </c>
      <c r="N4" s="30">
        <v>39</v>
      </c>
      <c r="O4" s="30">
        <v>14917.440000000004</v>
      </c>
      <c r="P4" s="30">
        <f>O4/N4</f>
        <v>382.49846153846164</v>
      </c>
      <c r="Q4" s="30">
        <f t="shared" ref="Q4:Q7" si="3">N4*E4</f>
        <v>3003000</v>
      </c>
      <c r="R4" s="30">
        <v>42</v>
      </c>
      <c r="S4" s="30">
        <v>16005.069999999998</v>
      </c>
      <c r="T4" s="30">
        <f>S4/R4</f>
        <v>381.07309523809516</v>
      </c>
      <c r="U4" s="30">
        <f t="shared" ref="U4:U7" si="4">R4*E4</f>
        <v>3234000</v>
      </c>
      <c r="V4" s="24">
        <v>49</v>
      </c>
      <c r="W4" s="24">
        <v>18201</v>
      </c>
      <c r="X4" s="24">
        <v>371.45734693877557</v>
      </c>
      <c r="Y4" s="30">
        <f t="shared" ref="Y4:Y7" si="5">V4*E4</f>
        <v>3773000</v>
      </c>
      <c r="Z4" s="30">
        <f>Scenario!Q4</f>
        <v>60</v>
      </c>
      <c r="AA4" s="30">
        <f>Scenario!R4</f>
        <v>20464.065000000002</v>
      </c>
      <c r="AB4" s="30">
        <f>Scenario!S4</f>
        <v>341.06775000000005</v>
      </c>
      <c r="AC4" s="30">
        <f>Scenario!T4</f>
        <v>4620000</v>
      </c>
    </row>
    <row r="5" spans="1:37" ht="26.25" customHeight="1">
      <c r="A5" s="47" t="s">
        <v>789</v>
      </c>
      <c r="B5" s="135" t="s">
        <v>790</v>
      </c>
      <c r="C5" s="96" t="s">
        <v>6</v>
      </c>
      <c r="D5" s="48">
        <v>100000</v>
      </c>
      <c r="E5" s="48">
        <f t="shared" si="0"/>
        <v>110000.00000000001</v>
      </c>
      <c r="F5" s="30">
        <v>11</v>
      </c>
      <c r="G5" s="30">
        <v>6424.1950000000006</v>
      </c>
      <c r="H5" s="30">
        <f>IFERROR(G5/F5,"")</f>
        <v>584.01772727272737</v>
      </c>
      <c r="I5" s="30">
        <f t="shared" si="1"/>
        <v>1210000.0000000002</v>
      </c>
      <c r="J5" s="30">
        <v>19</v>
      </c>
      <c r="K5" s="30">
        <v>11472.005000000001</v>
      </c>
      <c r="L5" s="30">
        <v>603.7897368421053</v>
      </c>
      <c r="M5" s="30">
        <f t="shared" si="2"/>
        <v>2090000.0000000002</v>
      </c>
      <c r="N5" s="30">
        <v>24</v>
      </c>
      <c r="O5" s="30">
        <v>14422.609999999999</v>
      </c>
      <c r="P5" s="30">
        <f>O5/N5</f>
        <v>600.94208333333324</v>
      </c>
      <c r="Q5" s="30">
        <f t="shared" si="3"/>
        <v>2640000.0000000005</v>
      </c>
      <c r="R5" s="30">
        <v>31</v>
      </c>
      <c r="S5" s="30">
        <v>19655.55</v>
      </c>
      <c r="T5" s="30">
        <f>S5/R5</f>
        <v>634.04999999999995</v>
      </c>
      <c r="U5" s="30">
        <f t="shared" si="4"/>
        <v>3410000.0000000005</v>
      </c>
      <c r="V5" s="24">
        <v>32</v>
      </c>
      <c r="W5" s="24">
        <v>20788</v>
      </c>
      <c r="X5" s="24">
        <v>649.63906249999991</v>
      </c>
      <c r="Y5" s="30">
        <f t="shared" si="5"/>
        <v>3520000.0000000005</v>
      </c>
      <c r="Z5" s="30">
        <f>Scenario!Q5</f>
        <v>25</v>
      </c>
      <c r="AA5" s="30">
        <f>Scenario!R5</f>
        <v>14773.025</v>
      </c>
      <c r="AB5" s="30">
        <f>Scenario!S5</f>
        <v>590.92099999999994</v>
      </c>
      <c r="AC5" s="30">
        <f>Scenario!T5</f>
        <v>2750000.0000000005</v>
      </c>
    </row>
    <row r="6" spans="1:37" ht="40.5" customHeight="1">
      <c r="A6" s="47" t="s">
        <v>791</v>
      </c>
      <c r="B6" s="135" t="s">
        <v>792</v>
      </c>
      <c r="C6" s="97" t="s">
        <v>7</v>
      </c>
      <c r="D6" s="48">
        <f>100000+120000</f>
        <v>220000</v>
      </c>
      <c r="E6" s="48">
        <f t="shared" si="0"/>
        <v>242000.00000000003</v>
      </c>
      <c r="F6" s="30">
        <v>7</v>
      </c>
      <c r="G6" s="30">
        <v>6049.2999999999993</v>
      </c>
      <c r="H6" s="30">
        <f>IFERROR(G6/F6,"")</f>
        <v>864.1857142857142</v>
      </c>
      <c r="I6" s="30">
        <f t="shared" si="1"/>
        <v>1694000.0000000002</v>
      </c>
      <c r="J6" s="30">
        <v>8</v>
      </c>
      <c r="K6" s="30">
        <v>7585.7599999999984</v>
      </c>
      <c r="L6" s="30">
        <v>948.2199999999998</v>
      </c>
      <c r="M6" s="30">
        <f t="shared" si="2"/>
        <v>1936000.0000000002</v>
      </c>
      <c r="N6" s="30">
        <v>14</v>
      </c>
      <c r="O6" s="30">
        <v>12384.324999999999</v>
      </c>
      <c r="P6" s="30">
        <f>O6/N6</f>
        <v>884.59464285714273</v>
      </c>
      <c r="Q6" s="30">
        <f t="shared" si="3"/>
        <v>3388000.0000000005</v>
      </c>
      <c r="R6" s="30">
        <v>16</v>
      </c>
      <c r="S6" s="30">
        <v>15091.294999999998</v>
      </c>
      <c r="T6" s="30">
        <f>S6/R6</f>
        <v>943.20593749999989</v>
      </c>
      <c r="U6" s="30">
        <f t="shared" si="4"/>
        <v>3872000.0000000005</v>
      </c>
      <c r="V6" s="24">
        <v>26</v>
      </c>
      <c r="W6" s="24">
        <v>24015</v>
      </c>
      <c r="X6" s="24">
        <v>923.66403846153844</v>
      </c>
      <c r="Y6" s="30">
        <f t="shared" si="5"/>
        <v>6292000.0000000009</v>
      </c>
      <c r="Z6" s="30">
        <f>Scenario!Q6</f>
        <v>42</v>
      </c>
      <c r="AA6" s="30">
        <f>Scenario!R6</f>
        <v>36417.022999999994</v>
      </c>
      <c r="AB6" s="30">
        <f>Scenario!S6</f>
        <v>867.07197619047599</v>
      </c>
      <c r="AC6" s="30">
        <f>Scenario!T6</f>
        <v>10164000.000000002</v>
      </c>
    </row>
    <row r="7" spans="1:37" ht="26.25" customHeight="1">
      <c r="A7" s="106" t="s">
        <v>793</v>
      </c>
      <c r="B7" s="47" t="s">
        <v>145</v>
      </c>
      <c r="C7" s="96" t="s">
        <v>8</v>
      </c>
      <c r="D7" s="48">
        <v>240000</v>
      </c>
      <c r="E7" s="48">
        <f t="shared" si="0"/>
        <v>264000</v>
      </c>
      <c r="F7" s="30">
        <v>0</v>
      </c>
      <c r="G7" s="30">
        <v>0</v>
      </c>
      <c r="H7" s="30" t="str">
        <f>IFERROR(G7/F7,"")</f>
        <v/>
      </c>
      <c r="I7" s="30">
        <f t="shared" si="1"/>
        <v>0</v>
      </c>
      <c r="J7" s="30">
        <v>0</v>
      </c>
      <c r="K7" s="30">
        <v>0</v>
      </c>
      <c r="L7" s="30" t="s">
        <v>133</v>
      </c>
      <c r="M7" s="30">
        <f t="shared" si="2"/>
        <v>0</v>
      </c>
      <c r="N7" s="30">
        <v>1</v>
      </c>
      <c r="O7" s="30">
        <v>1258.03</v>
      </c>
      <c r="P7" s="30">
        <f>O7/N7</f>
        <v>1258.03</v>
      </c>
      <c r="Q7" s="30">
        <f t="shared" si="3"/>
        <v>264000</v>
      </c>
      <c r="R7" s="30">
        <v>1</v>
      </c>
      <c r="S7" s="30">
        <v>1258.03</v>
      </c>
      <c r="T7" s="30">
        <f>S7/R7</f>
        <v>1258.03</v>
      </c>
      <c r="U7" s="30">
        <f t="shared" si="4"/>
        <v>264000</v>
      </c>
      <c r="V7" s="24">
        <v>2</v>
      </c>
      <c r="W7" s="24">
        <v>2599</v>
      </c>
      <c r="X7" s="24">
        <v>1299.33</v>
      </c>
      <c r="Y7" s="30">
        <f t="shared" si="5"/>
        <v>528000</v>
      </c>
      <c r="Z7" s="30">
        <f>Scenario!Q7</f>
        <v>9</v>
      </c>
      <c r="AA7" s="30">
        <f>Scenario!R7</f>
        <v>11519.084999999999</v>
      </c>
      <c r="AB7" s="30">
        <f>Scenario!S7</f>
        <v>1279.8983333333333</v>
      </c>
      <c r="AC7" s="30">
        <f>Scenario!T7</f>
        <v>2376000</v>
      </c>
    </row>
    <row r="8" spans="1:37" ht="26.25" customHeight="1">
      <c r="A8" s="55" t="s">
        <v>50</v>
      </c>
      <c r="B8" s="55"/>
      <c r="C8" s="56"/>
      <c r="D8" s="56"/>
      <c r="E8" s="56"/>
      <c r="F8" s="255">
        <f>SUM(F3:F7)</f>
        <v>86</v>
      </c>
      <c r="G8" s="255">
        <f>SUM(G3:G7)</f>
        <v>34468.050000000003</v>
      </c>
      <c r="H8" s="255">
        <f>G8/F8</f>
        <v>400.79127906976748</v>
      </c>
      <c r="I8" s="255">
        <f>SUM(I3:I7)</f>
        <v>7502000</v>
      </c>
      <c r="J8" s="255">
        <f>SUM(J3:J7)</f>
        <v>97</v>
      </c>
      <c r="K8" s="255">
        <f>SUM(K3:K7)</f>
        <v>41592.975000000006</v>
      </c>
      <c r="L8" s="255">
        <f>K8/J8</f>
        <v>428.79355670103098</v>
      </c>
      <c r="M8" s="255">
        <f>SUM(M3:M7)</f>
        <v>8712000</v>
      </c>
      <c r="N8" s="255">
        <f>SUM(N3:N7)</f>
        <v>118</v>
      </c>
      <c r="O8" s="255">
        <f>SUM(O3:O7)</f>
        <v>52821.584999999999</v>
      </c>
      <c r="P8" s="255">
        <f>O8/N8</f>
        <v>447.64055084745763</v>
      </c>
      <c r="Q8" s="255">
        <f>SUM(Q3:Q7)</f>
        <v>11495000</v>
      </c>
      <c r="R8" s="255">
        <f>SUM(R3:R7)</f>
        <v>138</v>
      </c>
      <c r="S8" s="255">
        <f>SUM(S3:S7)</f>
        <v>63854.797999999995</v>
      </c>
      <c r="T8" s="255">
        <f>S8/R8</f>
        <v>462.71592753623185</v>
      </c>
      <c r="U8" s="255">
        <f>SUM(U3:U7)</f>
        <v>13420000</v>
      </c>
      <c r="V8" s="256">
        <f>SUM(V3:V7)</f>
        <v>156</v>
      </c>
      <c r="W8" s="256">
        <f>SUM(W3:W7)</f>
        <v>76707</v>
      </c>
      <c r="X8" s="256">
        <f>IFERROR(W8/V8,0)</f>
        <v>491.71153846153845</v>
      </c>
      <c r="Y8" s="256">
        <f>SUM(Y3:Y7)</f>
        <v>16698000</v>
      </c>
      <c r="Z8" s="256">
        <f>SUM(Z3:Z7)</f>
        <v>187</v>
      </c>
      <c r="AA8" s="256">
        <f>SUM(AA3:AA7)</f>
        <v>95014.212999999989</v>
      </c>
      <c r="AB8" s="256">
        <f>IFERROR(AA8/Z8,0)</f>
        <v>508.09739572192507</v>
      </c>
      <c r="AC8" s="256">
        <f>SUM(AC3:AC7)</f>
        <v>22715000</v>
      </c>
    </row>
    <row r="11" spans="1:37" ht="20.25" customHeight="1">
      <c r="F11" s="1" t="s">
        <v>134</v>
      </c>
      <c r="G11" s="72">
        <v>70550</v>
      </c>
      <c r="J11" s="1" t="s">
        <v>134</v>
      </c>
      <c r="K11" s="72">
        <v>81872.575999999943</v>
      </c>
      <c r="N11" s="86" t="s">
        <v>134</v>
      </c>
      <c r="O11" s="62">
        <v>96180.895999999906</v>
      </c>
      <c r="R11" s="86" t="s">
        <v>134</v>
      </c>
      <c r="S11" s="62">
        <v>109441</v>
      </c>
      <c r="V11" s="86" t="s">
        <v>134</v>
      </c>
      <c r="W11" s="62">
        <v>122262</v>
      </c>
      <c r="Z11" s="86" t="s">
        <v>134</v>
      </c>
      <c r="AA11" s="62">
        <f>'FY 26_qualification scenario'!BH2</f>
        <v>95014.21299999996</v>
      </c>
    </row>
    <row r="12" spans="1:37" ht="20.25" customHeight="1">
      <c r="F12" s="1" t="s">
        <v>135</v>
      </c>
      <c r="G12" s="11">
        <f>G8/G11</f>
        <v>0.48856201275691002</v>
      </c>
      <c r="J12" s="1" t="s">
        <v>135</v>
      </c>
      <c r="K12" s="11">
        <f>K8/K11</f>
        <v>0.50802084204605991</v>
      </c>
      <c r="N12" s="86" t="s">
        <v>135</v>
      </c>
      <c r="O12" s="63">
        <f>O8/O11</f>
        <v>0.54918998675163155</v>
      </c>
      <c r="R12" s="86" t="s">
        <v>135</v>
      </c>
      <c r="S12" s="63">
        <f>S8/S11</f>
        <v>0.58346321762410791</v>
      </c>
      <c r="V12" s="86" t="s">
        <v>135</v>
      </c>
      <c r="W12" s="63">
        <f>W8/W11</f>
        <v>0.62739853756686459</v>
      </c>
      <c r="Z12" s="86" t="s">
        <v>135</v>
      </c>
      <c r="AA12" s="63">
        <f>AA8/AA11</f>
        <v>1.0000000000000002</v>
      </c>
    </row>
    <row r="13" spans="1:37" ht="20.25" customHeight="1">
      <c r="F13" s="1" t="s">
        <v>136</v>
      </c>
      <c r="G13" s="72">
        <v>83000</v>
      </c>
      <c r="J13" s="1" t="s">
        <v>136</v>
      </c>
      <c r="K13" s="72">
        <v>94867</v>
      </c>
      <c r="N13" s="66" t="s">
        <v>136</v>
      </c>
      <c r="O13" s="62">
        <v>112301</v>
      </c>
      <c r="R13" s="66" t="s">
        <v>136</v>
      </c>
      <c r="S13" s="62">
        <v>127713</v>
      </c>
      <c r="V13" s="66" t="s">
        <v>136</v>
      </c>
      <c r="W13" s="62">
        <v>143000</v>
      </c>
      <c r="Z13" s="66" t="s">
        <v>136</v>
      </c>
      <c r="AA13" s="62">
        <f>143000+'FY 26_qualification scenario'!AW2</f>
        <v>156711.79999999999</v>
      </c>
    </row>
    <row r="14" spans="1:37" ht="20.25" customHeight="1">
      <c r="F14" s="1" t="s">
        <v>137</v>
      </c>
      <c r="G14" s="251">
        <f>I8/G13</f>
        <v>90.385542168674704</v>
      </c>
      <c r="J14" s="1" t="s">
        <v>137</v>
      </c>
      <c r="K14" s="251">
        <f>M8/K13</f>
        <v>91.833830520623607</v>
      </c>
      <c r="N14" s="66" t="s">
        <v>137</v>
      </c>
      <c r="O14" s="73">
        <f>Q8/O13</f>
        <v>102.35883919110249</v>
      </c>
      <c r="R14" s="66" t="s">
        <v>137</v>
      </c>
      <c r="S14" s="73">
        <f>U8/S13</f>
        <v>105.07935762216846</v>
      </c>
      <c r="V14" s="66" t="s">
        <v>137</v>
      </c>
      <c r="W14" s="73">
        <f>Y8/W13</f>
        <v>116.76923076923077</v>
      </c>
      <c r="Z14" s="66" t="s">
        <v>137</v>
      </c>
      <c r="AA14" s="73">
        <f>AC8/AA13</f>
        <v>144.94760445607798</v>
      </c>
      <c r="AE14" s="243"/>
      <c r="AF14" s="243"/>
      <c r="AG14" s="243"/>
    </row>
    <row r="15" spans="1:37" ht="33">
      <c r="I15" s="72"/>
      <c r="P15" s="72"/>
      <c r="S15" s="72"/>
      <c r="AE15" s="244" t="s">
        <v>813</v>
      </c>
      <c r="AF15" s="245">
        <v>45931</v>
      </c>
      <c r="AG15" s="245">
        <v>45962</v>
      </c>
      <c r="AH15" s="245">
        <v>45992</v>
      </c>
      <c r="AI15" s="245">
        <v>46048</v>
      </c>
      <c r="AJ15" s="245">
        <v>46079</v>
      </c>
      <c r="AK15" s="245">
        <v>46107</v>
      </c>
    </row>
    <row r="16" spans="1:37">
      <c r="Q16" s="72"/>
      <c r="AE16" s="246" t="s">
        <v>814</v>
      </c>
      <c r="AF16" s="248">
        <v>70550</v>
      </c>
      <c r="AG16" s="248">
        <v>81873</v>
      </c>
      <c r="AH16" s="43">
        <v>96180.895999999921</v>
      </c>
      <c r="AI16" s="43">
        <v>109441</v>
      </c>
      <c r="AJ16" s="43" t="s">
        <v>815</v>
      </c>
      <c r="AK16" s="30">
        <f>AA11</f>
        <v>95014.21299999996</v>
      </c>
    </row>
    <row r="17" spans="15:37">
      <c r="O17" s="72"/>
      <c r="AE17" s="246" t="s">
        <v>778</v>
      </c>
      <c r="AF17" s="248">
        <v>34691</v>
      </c>
      <c r="AG17" s="248">
        <v>41816</v>
      </c>
      <c r="AH17" s="43">
        <v>53044.584999999999</v>
      </c>
      <c r="AI17" s="43">
        <f>S8</f>
        <v>63854.797999999995</v>
      </c>
      <c r="AJ17" s="43">
        <v>76708</v>
      </c>
      <c r="AK17" s="30">
        <f>AA8</f>
        <v>95014.212999999989</v>
      </c>
    </row>
    <row r="18" spans="15:37">
      <c r="AE18" s="246" t="s">
        <v>816</v>
      </c>
      <c r="AF18" s="249">
        <f>AF17/AF16</f>
        <v>0.49172218284904323</v>
      </c>
      <c r="AG18" s="249">
        <f>AG17/AG16</f>
        <v>0.5107422471388614</v>
      </c>
      <c r="AH18" s="249">
        <f>AH17/AH16</f>
        <v>0.55150853450148818</v>
      </c>
      <c r="AI18" s="249">
        <f>AI17/AI16</f>
        <v>0.58346321762410791</v>
      </c>
      <c r="AJ18" s="249">
        <v>0.63</v>
      </c>
      <c r="AK18" s="257">
        <f>AA12</f>
        <v>1.0000000000000002</v>
      </c>
    </row>
    <row r="19" spans="15:37">
      <c r="AE19" s="246" t="s">
        <v>817</v>
      </c>
      <c r="AF19" s="248">
        <v>83000</v>
      </c>
      <c r="AG19" s="248">
        <v>94867</v>
      </c>
      <c r="AH19" s="248">
        <v>112301</v>
      </c>
      <c r="AI19" s="248">
        <v>127711</v>
      </c>
      <c r="AJ19" s="248">
        <f>W13</f>
        <v>143000</v>
      </c>
      <c r="AK19" s="30">
        <f>AA13</f>
        <v>156711.79999999999</v>
      </c>
    </row>
    <row r="20" spans="15:37">
      <c r="AE20" s="247" t="s">
        <v>137</v>
      </c>
      <c r="AF20" s="250">
        <v>91</v>
      </c>
      <c r="AG20" s="250">
        <v>92</v>
      </c>
      <c r="AH20" s="250">
        <f>Q8/AH19</f>
        <v>102.35883919110249</v>
      </c>
      <c r="AI20" s="250">
        <v>106</v>
      </c>
      <c r="AJ20" s="250">
        <f>W14</f>
        <v>116.76923076923077</v>
      </c>
      <c r="AK20" s="258">
        <f>AA14</f>
        <v>144.94760445607798</v>
      </c>
    </row>
    <row r="23" spans="15:37" ht="20.25" customHeight="1"/>
    <row r="69" ht="20.25" customHeight="1"/>
  </sheetData>
  <mergeCells count="6">
    <mergeCell ref="Z1:AC1"/>
    <mergeCell ref="F1:I1"/>
    <mergeCell ref="J1:M1"/>
    <mergeCell ref="N1:Q1"/>
    <mergeCell ref="R1:U1"/>
    <mergeCell ref="V1:Y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134CA-9595-4C39-A123-BE5542884E86}">
  <dimension ref="A1:Z198"/>
  <sheetViews>
    <sheetView workbookViewId="0">
      <selection activeCell="C14" sqref="C14"/>
    </sheetView>
  </sheetViews>
  <sheetFormatPr defaultColWidth="9.140625" defaultRowHeight="15"/>
  <cols>
    <col min="1" max="1" width="6.85546875" style="1" customWidth="1"/>
    <col min="2" max="2" width="22.42578125" style="1" customWidth="1"/>
    <col min="3" max="3" width="43.5703125" style="1" customWidth="1"/>
    <col min="4" max="4" width="15.42578125" style="1" customWidth="1"/>
    <col min="5" max="5" width="19.7109375" style="1" customWidth="1"/>
    <col min="6" max="6" width="41" style="1" customWidth="1"/>
    <col min="7" max="7" width="7.42578125" style="1" customWidth="1"/>
    <col min="8" max="8" width="14.28515625" style="1" customWidth="1"/>
    <col min="9" max="9" width="9.28515625" style="1" customWidth="1"/>
    <col min="10" max="10" width="14.28515625" style="1" customWidth="1"/>
    <col min="11" max="11" width="8.28515625" style="1" customWidth="1"/>
    <col min="12" max="12" width="54.140625" style="1" customWidth="1"/>
    <col min="13" max="13" width="17" style="1" customWidth="1"/>
    <col min="14" max="14" width="9.140625" style="1" customWidth="1"/>
    <col min="15" max="17" width="9.140625" style="1"/>
    <col min="18" max="18" width="9.28515625" style="1" bestFit="1" customWidth="1"/>
    <col min="19" max="19" width="76.5703125" style="1" bestFit="1" customWidth="1"/>
    <col min="20" max="20" width="8" style="1" bestFit="1" customWidth="1"/>
    <col min="21" max="21" width="7.5703125" style="1" bestFit="1" customWidth="1"/>
    <col min="22" max="22" width="8.7109375" style="1" bestFit="1" customWidth="1"/>
    <col min="23" max="24" width="11.85546875" style="1" bestFit="1" customWidth="1"/>
    <col min="25" max="25" width="10.5703125" style="1" customWidth="1"/>
    <col min="26" max="16384" width="9.140625" style="1"/>
  </cols>
  <sheetData>
    <row r="1" spans="1:26" ht="25.5">
      <c r="A1" s="1" t="str" cm="1">
        <f t="array" ref="A1:M198">[2]Sheet1!$A$3:$M$200</f>
        <v>Sr. No.</v>
      </c>
      <c r="B1" s="1" t="str">
        <v>Account Sf ID</v>
      </c>
      <c r="C1" s="1" t="str">
        <v>Name of the Dealer</v>
      </c>
      <c r="D1" s="1" t="str">
        <v>State</v>
      </c>
      <c r="E1" s="1" t="str">
        <v>District</v>
      </c>
      <c r="F1" s="1" t="str">
        <v>Distributor Name</v>
      </c>
      <c r="G1" s="1" t="str">
        <v>Zone</v>
      </c>
      <c r="H1" s="1" t="str">
        <v>Count of Lifting</v>
      </c>
      <c r="I1" s="1" t="str">
        <v>Vol.</v>
      </c>
      <c r="J1" s="1" t="str">
        <v>Count of Lifting</v>
      </c>
      <c r="K1" s="1" t="str">
        <v>Vol.</v>
      </c>
      <c r="L1" s="1" t="str">
        <v>Which trip you can Qualify for FY26</v>
      </c>
      <c r="M1" s="1" t="str">
        <v>Est. Sales for FY26</v>
      </c>
      <c r="R1" s="67" t="s">
        <v>267</v>
      </c>
      <c r="S1" s="67" t="s">
        <v>268</v>
      </c>
      <c r="T1" s="94" t="s">
        <v>101</v>
      </c>
      <c r="U1" s="94" t="s">
        <v>818</v>
      </c>
      <c r="V1" s="94" t="s">
        <v>819</v>
      </c>
      <c r="W1" s="71" t="s">
        <v>820</v>
      </c>
      <c r="X1" s="71" t="s">
        <v>821</v>
      </c>
      <c r="Y1" s="71" t="s">
        <v>822</v>
      </c>
    </row>
    <row r="2" spans="1:26">
      <c r="A2" s="1">
        <v>1</v>
      </c>
      <c r="B2" s="1" t="str">
        <v>0015g00001UBHq3AAH</v>
      </c>
      <c r="C2" s="1" t="str">
        <v>Sarda Traders</v>
      </c>
      <c r="D2" s="1" t="str">
        <v>Chhattisgarh</v>
      </c>
      <c r="E2" s="1" t="str">
        <v>Rajnandgaon</v>
      </c>
      <c r="F2" s="1" t="str">
        <v>MADHYA BHARAT ISPAT PRIVATE LIMITED</v>
      </c>
      <c r="G2" s="1" t="str">
        <v>Central</v>
      </c>
      <c r="H2" s="1">
        <v>5</v>
      </c>
      <c r="I2" s="1">
        <v>312</v>
      </c>
      <c r="J2" s="1">
        <v>1</v>
      </c>
      <c r="K2" s="1">
        <v>10</v>
      </c>
      <c r="L2" s="1" t="str">
        <v>Domestic Trip 1 pax 3N-4D</v>
      </c>
      <c r="M2" s="1">
        <v>201</v>
      </c>
      <c r="N2" s="1" t="str">
        <f>_xlfn.XLOOKUP(B2,'FY 26_qualification Expected'!D:D,'FY 26_qualification Expected'!D:D)</f>
        <v>0015g00001UBHq3AAH</v>
      </c>
      <c r="R2" s="40" t="s">
        <v>286</v>
      </c>
      <c r="S2" s="40" t="s">
        <v>287</v>
      </c>
      <c r="T2" s="95" t="s">
        <v>4</v>
      </c>
      <c r="U2" s="126">
        <f>COUNTIFS('FY 26_qualification Expected'!BJ:BJ,Sheet1!T2)</f>
        <v>42</v>
      </c>
      <c r="V2" s="30">
        <f>SUMIFS('FY 26_qualification Expected'!AZ:AZ,'FY 26_qualification Expected'!BJ:BJ,Sheet1!T2)</f>
        <v>3856.6979999999994</v>
      </c>
      <c r="W2" s="30">
        <f>SUMIFS('FY 26_qualification Expected'!AW:AW,'FY 26_qualification Expected'!$BJ:$BJ,Sheet1!$T2)</f>
        <v>4516.9799999999996</v>
      </c>
      <c r="X2" s="30">
        <f>SUMIFS('FY 26_qualification Expected'!AX:AX,'FY 26_qualification Expected'!$BJ:$BJ,Sheet1!$T2)</f>
        <v>5373.3499999999995</v>
      </c>
      <c r="Y2" s="30">
        <f>SUM(W2:X2)</f>
        <v>9890.3299999999981</v>
      </c>
      <c r="Z2" s="72"/>
    </row>
    <row r="3" spans="1:26">
      <c r="A3" s="1">
        <v>2</v>
      </c>
      <c r="B3" s="1" t="str">
        <v>0015g00001VBqL8AAL</v>
      </c>
      <c r="C3" s="1" t="str">
        <v>Khandelwal Steel &amp;Timber</v>
      </c>
      <c r="D3" s="1" t="str">
        <v>Delhi</v>
      </c>
      <c r="E3" s="1" t="str">
        <v>South Delhi</v>
      </c>
      <c r="F3" s="1" t="str">
        <v>MAHENDRA STEELS</v>
      </c>
      <c r="G3" s="1" t="str">
        <v>North</v>
      </c>
      <c r="H3" s="1">
        <v>8</v>
      </c>
      <c r="I3" s="1">
        <v>306.91000000000003</v>
      </c>
      <c r="J3" s="1">
        <v>2</v>
      </c>
      <c r="K3" s="1">
        <v>72.39</v>
      </c>
      <c r="L3" s="1" t="str">
        <v>International Trip (1 pax South Asia) 3N-4D</v>
      </c>
      <c r="M3" s="1">
        <v>300</v>
      </c>
      <c r="N3" s="1" t="str">
        <f>_xlfn.XLOOKUP(B3,'FY 26_qualification Expected'!D:D,'FY 26_qualification Expected'!D:D)</f>
        <v>0015g00001VBqL8AAL</v>
      </c>
      <c r="R3" s="40" t="s">
        <v>788</v>
      </c>
      <c r="S3" s="40" t="s">
        <v>289</v>
      </c>
      <c r="T3" s="95" t="s">
        <v>5</v>
      </c>
      <c r="U3" s="126">
        <f>COUNTIFS('FY 26_qualification Expected'!BJ:BJ,Sheet1!T3)</f>
        <v>76</v>
      </c>
      <c r="V3" s="30">
        <f>SUMIFS('FY 26_qualification Expected'!AZ:AZ,'FY 26_qualification Expected'!BJ:BJ,Sheet1!T3)</f>
        <v>9596.4199999999983</v>
      </c>
      <c r="W3" s="30">
        <f>SUMIFS('FY 26_qualification Expected'!AW:AW,'FY 26_qualification Expected'!$BJ:$BJ,Sheet1!$T3)</f>
        <v>10674.81</v>
      </c>
      <c r="X3" s="30">
        <f>SUMIFS('FY 26_qualification Expected'!AX:AX,'FY 26_qualification Expected'!$BJ:$BJ,Sheet1!$T3)</f>
        <v>17018.040999999997</v>
      </c>
      <c r="Y3" s="30">
        <f t="shared" ref="Y3:Y6" si="0">SUM(W3:X3)</f>
        <v>27692.850999999995</v>
      </c>
    </row>
    <row r="4" spans="1:26">
      <c r="A4" s="1">
        <v>3</v>
      </c>
      <c r="B4" s="1" t="str">
        <v>0015g00001ZV7hHAAT</v>
      </c>
      <c r="C4" s="1" t="str">
        <v>SHREE RAJ SHYAMA JI ENTERPRISES</v>
      </c>
      <c r="D4" s="1" t="str">
        <v>Delhi</v>
      </c>
      <c r="E4" s="1" t="str">
        <v>West Delhi</v>
      </c>
      <c r="F4" s="1" t="str">
        <v>MAHENDRA STEELS</v>
      </c>
      <c r="G4" s="1" t="str">
        <v>North</v>
      </c>
      <c r="H4" s="1">
        <v>10</v>
      </c>
      <c r="I4" s="1">
        <v>301.78499999999997</v>
      </c>
      <c r="J4" s="1">
        <v>6</v>
      </c>
      <c r="K4" s="1">
        <v>75.662999999999997</v>
      </c>
      <c r="L4" s="1" t="str">
        <v>International Trip (1 pax South Asia) 3N-4D</v>
      </c>
      <c r="M4" s="1">
        <v>300</v>
      </c>
      <c r="N4" s="1" t="str">
        <f>_xlfn.XLOOKUP(B4,'FY 26_qualification Expected'!D:D,'FY 26_qualification Expected'!D:D)</f>
        <v>0015g00001ZV7hHAAT</v>
      </c>
      <c r="R4" s="47" t="s">
        <v>789</v>
      </c>
      <c r="S4" s="47" t="s">
        <v>823</v>
      </c>
      <c r="T4" s="96" t="s">
        <v>6</v>
      </c>
      <c r="U4" s="126">
        <f>COUNTIFS('FY 26_qualification Expected'!BJ:BJ,Sheet1!T4)</f>
        <v>59</v>
      </c>
      <c r="V4" s="30">
        <f>SUMIFS('FY 26_qualification Expected'!AZ:AZ,'FY 26_qualification Expected'!BJ:BJ,Sheet1!T4)</f>
        <v>13180.422999999997</v>
      </c>
      <c r="W4" s="30">
        <f>SUMIFS('FY 26_qualification Expected'!AW:AW,'FY 26_qualification Expected'!$BJ:$BJ,Sheet1!$T4)</f>
        <v>16965.87</v>
      </c>
      <c r="X4" s="30">
        <f>SUMIFS('FY 26_qualification Expected'!AX:AX,'FY 26_qualification Expected'!$BJ:$BJ,Sheet1!$T4)</f>
        <v>19348.989999999994</v>
      </c>
      <c r="Y4" s="30">
        <f t="shared" si="0"/>
        <v>36314.859999999993</v>
      </c>
    </row>
    <row r="5" spans="1:26" ht="31.5" customHeight="1">
      <c r="A5" s="1">
        <v>4</v>
      </c>
      <c r="B5" s="1" t="str">
        <v>001J1000005aTwPIAU</v>
      </c>
      <c r="C5" s="1" t="str">
        <v>Ram Dhan Ashok Kumar</v>
      </c>
      <c r="D5" s="1" t="str">
        <v>Delhi</v>
      </c>
      <c r="E5" s="1" t="str">
        <v>East Delhi</v>
      </c>
      <c r="F5" s="1" t="str">
        <v>MAHENDRA STEELS</v>
      </c>
      <c r="G5" s="1" t="str">
        <v>North</v>
      </c>
      <c r="H5" s="1">
        <v>11</v>
      </c>
      <c r="I5" s="1">
        <v>505.66</v>
      </c>
      <c r="J5" s="1">
        <v>7</v>
      </c>
      <c r="K5" s="1">
        <v>248.37</v>
      </c>
      <c r="L5" s="1" t="str">
        <v>International Trip (2 pax South Asia) </v>
      </c>
      <c r="M5" s="1">
        <v>600</v>
      </c>
      <c r="N5" s="1" t="str">
        <f>_xlfn.XLOOKUP(B5,'FY 26_qualification Expected'!D:D,'FY 26_qualification Expected'!D:D)</f>
        <v>001J1000005aTwPIAU</v>
      </c>
      <c r="R5" s="47" t="s">
        <v>791</v>
      </c>
      <c r="S5" s="135" t="s">
        <v>792</v>
      </c>
      <c r="T5" s="96" t="s">
        <v>7</v>
      </c>
      <c r="U5" s="126">
        <f>COUNTIFS('FY 26_qualification Expected'!BJ:BJ,Sheet1!T5)</f>
        <v>42</v>
      </c>
      <c r="V5" s="30">
        <f>SUMIFS('FY 26_qualification Expected'!AZ:AZ,'FY 26_qualification Expected'!BJ:BJ,Sheet1!T5)</f>
        <v>9638.98</v>
      </c>
      <c r="W5" s="30">
        <f>SUMIFS('FY 26_qualification Expected'!AW:AW,'FY 26_qualification Expected'!$BJ:$BJ,Sheet1!$T5)</f>
        <v>17741.845000000005</v>
      </c>
      <c r="X5" s="30">
        <f>SUMIFS('FY 26_qualification Expected'!AX:AX,'FY 26_qualification Expected'!$BJ:$BJ,Sheet1!$T5)</f>
        <v>23162.750000000007</v>
      </c>
      <c r="Y5" s="30">
        <f t="shared" si="0"/>
        <v>40904.595000000016</v>
      </c>
    </row>
    <row r="6" spans="1:26" ht="18" customHeight="1">
      <c r="A6" s="1">
        <v>5</v>
      </c>
      <c r="B6" s="1" t="str">
        <v>0015g00001YO08sAAD</v>
      </c>
      <c r="C6" s="1" t="str">
        <v>Brijlal Steel Co</v>
      </c>
      <c r="D6" s="1" t="str">
        <v>Delhi</v>
      </c>
      <c r="E6" s="1" t="str">
        <v>East Delhi</v>
      </c>
      <c r="F6" s="1" t="str">
        <v>MAHENDRA STEELS</v>
      </c>
      <c r="G6" s="1" t="str">
        <v>North</v>
      </c>
      <c r="H6" s="1">
        <v>12</v>
      </c>
      <c r="I6" s="1">
        <v>517.53</v>
      </c>
      <c r="J6" s="1">
        <v>7</v>
      </c>
      <c r="K6" s="1">
        <v>531.55500000000006</v>
      </c>
      <c r="L6" s="1" t="str">
        <v>International Trip (2 pax South Asia) 3N-4D + Electric Scooter</v>
      </c>
      <c r="M6" s="1">
        <v>800</v>
      </c>
      <c r="N6" s="1" t="e">
        <f>_xlfn.XLOOKUP(B6,'FY 26_qualification Expected'!D:D,'FY 26_qualification Expected'!D:D)</f>
        <v>#N/A</v>
      </c>
      <c r="R6" s="106" t="s">
        <v>793</v>
      </c>
      <c r="S6" s="47" t="s">
        <v>145</v>
      </c>
      <c r="T6" s="96" t="s">
        <v>8</v>
      </c>
      <c r="U6" s="126">
        <f>COUNTIFS('FY 26_qualification Expected'!BJ:BJ,Sheet1!T6)</f>
        <v>39</v>
      </c>
      <c r="V6" s="30">
        <f>SUMIFS('FY 26_qualification Expected'!AZ:AZ,'FY 26_qualification Expected'!BJ:BJ,Sheet1!T6)</f>
        <v>9820.534999999998</v>
      </c>
      <c r="W6" s="30">
        <f>SUMIFS('FY 26_qualification Expected'!AW:AW,'FY 26_qualification Expected'!$BJ:$BJ,Sheet1!$T6)</f>
        <v>28038.230000000003</v>
      </c>
      <c r="X6" s="30">
        <f>SUMIFS('FY 26_qualification Expected'!AX:AX,'FY 26_qualification Expected'!$BJ:$BJ,Sheet1!$T6)</f>
        <v>46066.060000000012</v>
      </c>
      <c r="Y6" s="30">
        <f t="shared" si="0"/>
        <v>74104.290000000008</v>
      </c>
    </row>
    <row r="7" spans="1:26">
      <c r="A7" s="1">
        <v>6</v>
      </c>
      <c r="B7" s="1" t="str">
        <v>001J1000006TlaMIAS</v>
      </c>
      <c r="C7" s="1" t="str">
        <v>BLS Build Care</v>
      </c>
      <c r="D7" s="1" t="str">
        <v>Delhi</v>
      </c>
      <c r="E7" s="1" t="str">
        <v>East DELHI</v>
      </c>
      <c r="F7" s="1" t="str">
        <v>MAHENDRA STEELS</v>
      </c>
      <c r="G7" s="1" t="str">
        <v>North</v>
      </c>
      <c r="H7" s="1">
        <v>3</v>
      </c>
      <c r="I7" s="1">
        <v>301.88</v>
      </c>
      <c r="J7" s="1">
        <v>0</v>
      </c>
      <c r="K7" s="1">
        <v>0</v>
      </c>
      <c r="L7" s="1" t="str">
        <v>International Trip (1 pax South Asia) 3N-4D</v>
      </c>
      <c r="M7" s="1">
        <v>300</v>
      </c>
      <c r="N7" s="1" t="str">
        <f>_xlfn.XLOOKUP(B7,'FY 26_qualification Expected'!D:D,'FY 26_qualification Expected'!D:D)</f>
        <v>001J1000006TlaMIAS</v>
      </c>
      <c r="R7" s="110" t="s">
        <v>50</v>
      </c>
      <c r="S7" s="110"/>
      <c r="T7" s="111"/>
      <c r="U7" s="127">
        <f>SUM(U2:U6)</f>
        <v>258</v>
      </c>
      <c r="V7" s="128">
        <f>SUM(V2:V6)</f>
        <v>46093.05599999999</v>
      </c>
      <c r="W7" s="128">
        <f>SUM(W2:W6)</f>
        <v>77937.735000000015</v>
      </c>
      <c r="X7" s="128">
        <f>SUM(X2:X6)</f>
        <v>110969.19100000002</v>
      </c>
      <c r="Y7" s="128">
        <f>SUM(Y2:Y6)</f>
        <v>188906.92600000004</v>
      </c>
      <c r="Z7" s="72"/>
    </row>
    <row r="8" spans="1:26">
      <c r="A8" s="1">
        <v>7</v>
      </c>
      <c r="B8" s="1" t="str">
        <v>0015g00001Y48d1AAB</v>
      </c>
      <c r="C8" s="1" t="str">
        <v>LAXMI TIMBER TRADING CO</v>
      </c>
      <c r="D8" s="1" t="str">
        <v>Delhi</v>
      </c>
      <c r="E8" s="1" t="str">
        <v>East Delhi</v>
      </c>
      <c r="F8" s="1" t="str">
        <v>MAHENDRA STEELS</v>
      </c>
      <c r="G8" s="1" t="str">
        <v>North</v>
      </c>
      <c r="H8" s="1">
        <v>3</v>
      </c>
      <c r="I8" s="1">
        <v>302.99</v>
      </c>
      <c r="J8" s="1">
        <v>2</v>
      </c>
      <c r="K8" s="1">
        <v>53.76</v>
      </c>
      <c r="L8" s="1" t="str">
        <v>International Trip (1 pax South Asia) 3N-4D</v>
      </c>
      <c r="M8" s="1">
        <v>300</v>
      </c>
      <c r="N8" s="1" t="str">
        <f>_xlfn.XLOOKUP(B8,'FY 26_qualification Expected'!D:D,'FY 26_qualification Expected'!D:D)</f>
        <v>0015g00001Y48d1AAB</v>
      </c>
      <c r="R8" s="263"/>
      <c r="S8" s="264"/>
      <c r="T8" s="264"/>
      <c r="U8" s="264"/>
      <c r="V8" s="264"/>
      <c r="W8" s="264"/>
      <c r="X8" s="264"/>
      <c r="Y8" s="265"/>
    </row>
    <row r="9" spans="1:26">
      <c r="A9" s="1">
        <v>8</v>
      </c>
      <c r="B9" s="1" t="str">
        <v>0015g00001X5nrSAAR</v>
      </c>
      <c r="C9" s="1" t="str">
        <v>GOEL TRADING CO</v>
      </c>
      <c r="D9" s="1" t="str">
        <v>Haryana</v>
      </c>
      <c r="E9" s="1" t="str">
        <v>Rohtak</v>
      </c>
      <c r="F9" s="1" t="str">
        <v>JAI DURGA STEELS</v>
      </c>
      <c r="G9" s="1" t="str">
        <v>North</v>
      </c>
      <c r="H9" s="1">
        <v>12</v>
      </c>
      <c r="I9" s="1">
        <v>1005</v>
      </c>
      <c r="J9" s="1">
        <v>7</v>
      </c>
      <c r="K9" s="1">
        <v>505.01</v>
      </c>
      <c r="L9" s="1" t="str">
        <v>Luxury International Trip (2 pax Dubai) 3N-4D</v>
      </c>
      <c r="M9" s="1">
        <v>1250</v>
      </c>
      <c r="N9" s="1" t="str">
        <f>_xlfn.XLOOKUP(B9,'FY 26_qualification Expected'!D:D,'FY 26_qualification Expected'!D:D)</f>
        <v>0015g00001X5nrSAAR</v>
      </c>
      <c r="R9" s="266"/>
      <c r="S9" s="267"/>
      <c r="T9" s="267"/>
      <c r="U9" s="267"/>
      <c r="V9" s="267"/>
      <c r="W9" s="267"/>
      <c r="X9" s="267"/>
      <c r="Y9" s="268"/>
    </row>
    <row r="10" spans="1:26" ht="25.5">
      <c r="A10" s="1">
        <v>9</v>
      </c>
      <c r="B10" s="1" t="str">
        <v>0015g00001V9TgfAAF</v>
      </c>
      <c r="C10" s="1" t="str">
        <v>KAMYA STEELS PVT LTD</v>
      </c>
      <c r="D10" s="1" t="str">
        <v>Haryana</v>
      </c>
      <c r="E10" s="1" t="str">
        <v>Sonipat</v>
      </c>
      <c r="F10" s="1" t="str">
        <v>JAI DURGA STEELS</v>
      </c>
      <c r="G10" s="1" t="str">
        <v>North</v>
      </c>
      <c r="H10" s="1">
        <v>12</v>
      </c>
      <c r="I10" s="1">
        <v>1003</v>
      </c>
      <c r="J10" s="1">
        <v>6</v>
      </c>
      <c r="K10" s="1">
        <v>270.46999999999997</v>
      </c>
      <c r="L10" s="1" t="str">
        <v>International trip (1 pax Almaty) 3N-4D</v>
      </c>
      <c r="M10" s="1">
        <v>501</v>
      </c>
      <c r="N10" s="1" t="e">
        <f>_xlfn.XLOOKUP(B10,'FY 26_qualification Expected'!D:D,'FY 26_qualification Expected'!D:D)</f>
        <v>#N/A</v>
      </c>
      <c r="R10" s="67" t="s">
        <v>267</v>
      </c>
      <c r="S10" s="67" t="s">
        <v>824</v>
      </c>
      <c r="T10" s="94" t="s">
        <v>101</v>
      </c>
      <c r="U10" s="94" t="s">
        <v>818</v>
      </c>
      <c r="V10" s="94" t="s">
        <v>819</v>
      </c>
      <c r="W10" s="71" t="s">
        <v>825</v>
      </c>
      <c r="X10" s="71" t="s">
        <v>826</v>
      </c>
      <c r="Y10" s="71" t="s">
        <v>822</v>
      </c>
    </row>
    <row r="11" spans="1:26">
      <c r="A11" s="1">
        <v>10</v>
      </c>
      <c r="B11" s="1" t="str">
        <v>0015g00001VBDlGAAX</v>
      </c>
      <c r="C11" s="1" t="str">
        <v>SHREE KRISHNA BUILDERS</v>
      </c>
      <c r="D11" s="1" t="str">
        <v>Haryana</v>
      </c>
      <c r="E11" s="1" t="str">
        <v>Rohtak</v>
      </c>
      <c r="F11" s="1" t="str">
        <v>JAI DURGA STEELS</v>
      </c>
      <c r="G11" s="1" t="str">
        <v>North</v>
      </c>
      <c r="H11" s="1">
        <v>11</v>
      </c>
      <c r="I11" s="1">
        <v>502</v>
      </c>
      <c r="J11" s="1">
        <v>0</v>
      </c>
      <c r="K11" s="1">
        <v>0</v>
      </c>
      <c r="L11" s="1">
        <v>0</v>
      </c>
      <c r="M11" s="1">
        <v>0</v>
      </c>
      <c r="N11" s="1" t="str">
        <f>_xlfn.XLOOKUP(B11,'FY 26_qualification Expected'!D:D,'FY 26_qualification Expected'!D:D)</f>
        <v>0015g00001VBDlGAAX</v>
      </c>
      <c r="R11" s="40" t="s">
        <v>286</v>
      </c>
      <c r="S11" s="40" t="s">
        <v>287</v>
      </c>
      <c r="T11" s="95" t="s">
        <v>4</v>
      </c>
      <c r="U11" s="126">
        <f>COUNTIFS('FY 26_qualification Expected'!BJ:BJ,Sheet1!T11,'FY 26_qualification Expected'!$BX:$BX,"Qualified in Tour Scheme FY25")</f>
        <v>6</v>
      </c>
      <c r="V11" s="30">
        <f>SUMIFS('FY 26_qualification Expected'!AZ:AZ,'FY 26_qualification Expected'!$BJ:$BJ,Sheet1!$T11,'FY 26_qualification Expected'!$BX:$BX,"Qualified in Tour Scheme FY25")</f>
        <v>2496.7330000000002</v>
      </c>
      <c r="W11" s="30">
        <f>SUMIFS('FY 26_qualification Expected'!AW:AW,'FY 26_qualification Expected'!$BJ:$BJ,Sheet1!$T11,'FY 26_qualification Expected'!$BX:$BX,"Qualified in Tour Scheme FY25")</f>
        <v>266.09000000000003</v>
      </c>
      <c r="X11" s="30">
        <f>SUMIFS('FY 26_qualification Expected'!AX:AX,'FY 26_qualification Expected'!$BJ:$BJ,Sheet1!$T11,'FY 26_qualification Expected'!$BX:$BX,"Qualified in Tour Scheme FY25")</f>
        <v>1114.51</v>
      </c>
      <c r="Y11" s="30">
        <f>SUM(W11:X11)</f>
        <v>1380.6</v>
      </c>
    </row>
    <row r="12" spans="1:26">
      <c r="A12" s="1">
        <v>11</v>
      </c>
      <c r="B12" s="1" t="str">
        <v>0015g00001cajQRAAY</v>
      </c>
      <c r="C12" s="1" t="str">
        <v>SHREE BALAJI IRON STORE</v>
      </c>
      <c r="D12" s="1" t="str">
        <v>Haryana</v>
      </c>
      <c r="E12" s="1" t="str">
        <v>Jhajjar</v>
      </c>
      <c r="F12" s="1" t="str">
        <v>JAI DURGA STEELS</v>
      </c>
      <c r="G12" s="1" t="str">
        <v>North</v>
      </c>
      <c r="H12" s="1">
        <v>12</v>
      </c>
      <c r="I12" s="1">
        <v>510</v>
      </c>
      <c r="J12" s="1">
        <v>7</v>
      </c>
      <c r="K12" s="1">
        <v>429.03000000000003</v>
      </c>
      <c r="L12" s="1" t="str">
        <v>Luxury International Trip (2 pax Dubai) 3N-4D</v>
      </c>
      <c r="M12" s="1">
        <v>1250</v>
      </c>
      <c r="N12" s="1" t="e">
        <f>_xlfn.XLOOKUP(B12,'FY 26_qualification Expected'!D:D,'FY 26_qualification Expected'!D:D)</f>
        <v>#N/A</v>
      </c>
      <c r="R12" s="40" t="s">
        <v>788</v>
      </c>
      <c r="S12" s="40" t="s">
        <v>289</v>
      </c>
      <c r="T12" s="95" t="s">
        <v>5</v>
      </c>
      <c r="U12" s="126">
        <f>COUNTIFS('FY 26_qualification Expected'!BJ:BJ,Sheet1!T12,'FY 26_qualification Expected'!$BX:$BX,"Qualified in Tour Scheme FY25")</f>
        <v>16</v>
      </c>
      <c r="V12" s="30">
        <f>SUMIFS('FY 26_qualification Expected'!AZ:AZ,'FY 26_qualification Expected'!$BJ:$BJ,Sheet1!$T12,'FY 26_qualification Expected'!$BX:$BX,"Qualified in Tour Scheme FY25")</f>
        <v>5897.585</v>
      </c>
      <c r="W12" s="30">
        <f>SUMIFS('FY 26_qualification Expected'!AW:AW,'FY 26_qualification Expected'!$BJ:$BJ,Sheet1!$T12,'FY 26_qualification Expected'!$BX:$BX,"Qualified in Tour Scheme FY25")</f>
        <v>2126.5429999999997</v>
      </c>
      <c r="X12" s="30">
        <f>SUMIFS('FY 26_qualification Expected'!AX:AX,'FY 26_qualification Expected'!$BJ:$BJ,Sheet1!$T12,'FY 26_qualification Expected'!$BX:$BX,"Qualified in Tour Scheme FY25")</f>
        <v>3794.1970000000001</v>
      </c>
      <c r="Y12" s="30">
        <f t="shared" ref="Y12:Y16" si="1">SUM(W12:X12)</f>
        <v>5920.74</v>
      </c>
    </row>
    <row r="13" spans="1:26">
      <c r="A13" s="1">
        <v>12</v>
      </c>
      <c r="B13" s="1" t="str">
        <v>0015g00001V9ThBAAV</v>
      </c>
      <c r="C13" s="1" t="str">
        <v>SOHAN TRADING CO</v>
      </c>
      <c r="D13" s="1" t="str">
        <v>Haryana</v>
      </c>
      <c r="E13" s="1" t="str">
        <v>Sonipat</v>
      </c>
      <c r="F13" s="1" t="str">
        <v>JAI DURGA STEELS</v>
      </c>
      <c r="G13" s="1" t="str">
        <v>North</v>
      </c>
      <c r="H13" s="1">
        <v>9</v>
      </c>
      <c r="I13" s="1">
        <v>502</v>
      </c>
      <c r="J13" s="1">
        <v>4</v>
      </c>
      <c r="K13" s="1">
        <v>300.82000000000005</v>
      </c>
      <c r="L13" s="1" t="str">
        <v>International trip (1 pax Almaty) 3N-4D</v>
      </c>
      <c r="M13" s="1">
        <v>501</v>
      </c>
      <c r="N13" s="1" t="e">
        <f>_xlfn.XLOOKUP(B13,'FY 26_qualification Expected'!D:D,'FY 26_qualification Expected'!D:D)</f>
        <v>#N/A</v>
      </c>
      <c r="R13" s="47" t="s">
        <v>789</v>
      </c>
      <c r="S13" s="47" t="s">
        <v>823</v>
      </c>
      <c r="T13" s="96" t="s">
        <v>6</v>
      </c>
      <c r="U13" s="126">
        <f>COUNTIFS('FY 26_qualification Expected'!BJ:BJ,Sheet1!T13,'FY 26_qualification Expected'!$BX:$BX,"Qualified in Tour Scheme FY25")</f>
        <v>24</v>
      </c>
      <c r="V13" s="30">
        <f>SUMIFS('FY 26_qualification Expected'!AZ:AZ,'FY 26_qualification Expected'!$BJ:$BJ,Sheet1!$T13,'FY 26_qualification Expected'!$BX:$BX,"Qualified in Tour Scheme FY25")</f>
        <v>10445.892999999998</v>
      </c>
      <c r="W13" s="30">
        <f>SUMIFS('FY 26_qualification Expected'!AW:AW,'FY 26_qualification Expected'!$BJ:$BJ,Sheet1!$T13,'FY 26_qualification Expected'!$BX:$BX,"Qualified in Tour Scheme FY25")</f>
        <v>7977.3600000000024</v>
      </c>
      <c r="X13" s="30">
        <f>SUMIFS('FY 26_qualification Expected'!AX:AX,'FY 26_qualification Expected'!$BJ:$BJ,Sheet1!$T13,'FY 26_qualification Expected'!$BX:$BX,"Qualified in Tour Scheme FY25")</f>
        <v>6889.420000000001</v>
      </c>
      <c r="Y13" s="30">
        <f t="shared" si="1"/>
        <v>14866.780000000002</v>
      </c>
    </row>
    <row r="14" spans="1:26" ht="29.25" customHeight="1">
      <c r="A14" s="1">
        <v>13</v>
      </c>
      <c r="B14" s="1" t="str">
        <v>0015g00001V9ThmAAF</v>
      </c>
      <c r="C14" s="1" t="str">
        <v>MOHINDER SINGH AND BROS</v>
      </c>
      <c r="D14" s="1" t="str">
        <v>Haryana</v>
      </c>
      <c r="E14" s="1" t="str">
        <v>Rohtak</v>
      </c>
      <c r="F14" s="1" t="str">
        <v>JAI DURGA STEELS</v>
      </c>
      <c r="G14" s="1" t="str">
        <v>North</v>
      </c>
      <c r="H14" s="1">
        <v>11</v>
      </c>
      <c r="I14" s="1">
        <v>517</v>
      </c>
      <c r="J14" s="1">
        <v>0</v>
      </c>
      <c r="K14" s="1">
        <v>0</v>
      </c>
      <c r="L14" s="1">
        <v>0</v>
      </c>
      <c r="M14" s="1">
        <v>0</v>
      </c>
      <c r="N14" s="1" t="str">
        <f>_xlfn.XLOOKUP(B14,'FY 26_qualification Expected'!D:D,'FY 26_qualification Expected'!D:D)</f>
        <v>0015g00001V9ThmAAF</v>
      </c>
      <c r="R14" s="47" t="s">
        <v>791</v>
      </c>
      <c r="S14" s="135" t="s">
        <v>792</v>
      </c>
      <c r="T14" s="96" t="s">
        <v>7</v>
      </c>
      <c r="U14" s="126">
        <f>COUNTIFS('FY 26_qualification Expected'!BJ:BJ,Sheet1!T14,'FY 26_qualification Expected'!$BX:$BX,"Qualified in Tour Scheme FY25")</f>
        <v>13</v>
      </c>
      <c r="V14" s="30">
        <f>SUMIFS('FY 26_qualification Expected'!AZ:AZ,'FY 26_qualification Expected'!$BJ:$BJ,Sheet1!$T14,'FY 26_qualification Expected'!$BX:$BX,"Qualified in Tour Scheme FY25")</f>
        <v>7771.2150000000001</v>
      </c>
      <c r="W14" s="30">
        <f>SUMIFS('FY 26_qualification Expected'!AW:AW,'FY 26_qualification Expected'!$BJ:$BJ,Sheet1!$T14,'FY 26_qualification Expected'!$BX:$BX,"Qualified in Tour Scheme FY25")</f>
        <v>8094.8149999999996</v>
      </c>
      <c r="X14" s="30">
        <f>SUMIFS('FY 26_qualification Expected'!AX:AX,'FY 26_qualification Expected'!$BJ:$BJ,Sheet1!$T14,'FY 26_qualification Expected'!$BX:$BX,"Qualified in Tour Scheme FY25")</f>
        <v>5562.8249999999998</v>
      </c>
      <c r="Y14" s="30">
        <f t="shared" si="1"/>
        <v>13657.64</v>
      </c>
    </row>
    <row r="15" spans="1:26">
      <c r="A15" s="1">
        <v>14</v>
      </c>
      <c r="B15" s="1" t="str">
        <v>0015g00001V9Ti8AAF</v>
      </c>
      <c r="C15" s="1" t="str">
        <v>GUPTA TRADING CO</v>
      </c>
      <c r="D15" s="1" t="str">
        <v>Haryana</v>
      </c>
      <c r="E15" s="1" t="str">
        <v>Rohtak</v>
      </c>
      <c r="F15" s="1" t="str">
        <v>JAI DURGA STEELS</v>
      </c>
      <c r="G15" s="1" t="str">
        <v>North</v>
      </c>
      <c r="H15" s="1">
        <v>9</v>
      </c>
      <c r="I15" s="1">
        <v>503</v>
      </c>
      <c r="J15" s="1">
        <v>7</v>
      </c>
      <c r="K15" s="1">
        <v>372.63999999999993</v>
      </c>
      <c r="L15" s="1" t="str">
        <v>International trip (1 pax Almaty) 3N-4D</v>
      </c>
      <c r="M15" s="1">
        <v>501</v>
      </c>
      <c r="N15" s="1" t="str">
        <f>_xlfn.XLOOKUP(B15,'FY 26_qualification Expected'!D:D,'FY 26_qualification Expected'!D:D)</f>
        <v>0015g00001V9Ti8AAF</v>
      </c>
      <c r="R15" s="106" t="s">
        <v>793</v>
      </c>
      <c r="S15" s="47" t="s">
        <v>145</v>
      </c>
      <c r="T15" s="96" t="s">
        <v>8</v>
      </c>
      <c r="U15" s="126">
        <f>COUNTIFS('FY 26_qualification Expected'!BJ:BJ,Sheet1!T15,'FY 26_qualification Expected'!$BX:$BX,"Qualified in Tour Scheme FY25")</f>
        <v>12</v>
      </c>
      <c r="V15" s="30">
        <f>SUMIFS('FY 26_qualification Expected'!AZ:AZ,'FY 26_qualification Expected'!$BJ:$BJ,Sheet1!$T15,'FY 26_qualification Expected'!$BX:$BX,"Qualified in Tour Scheme FY25")</f>
        <v>8041.3149999999996</v>
      </c>
      <c r="W15" s="30">
        <f>SUMIFS('FY 26_qualification Expected'!AW:AW,'FY 26_qualification Expected'!$BJ:$BJ,Sheet1!$T15,'FY 26_qualification Expected'!$BX:$BX,"Qualified in Tour Scheme FY25")</f>
        <v>8101.1799999999994</v>
      </c>
      <c r="X15" s="30">
        <f>SUMIFS('FY 26_qualification Expected'!AX:AX,'FY 26_qualification Expected'!$BJ:$BJ,Sheet1!$T15,'FY 26_qualification Expected'!$BX:$BX,"Qualified in Tour Scheme FY25")</f>
        <v>8932.68</v>
      </c>
      <c r="Y15" s="30">
        <f t="shared" si="1"/>
        <v>17033.86</v>
      </c>
    </row>
    <row r="16" spans="1:26">
      <c r="A16" s="1">
        <v>15</v>
      </c>
      <c r="B16" s="1" t="str">
        <v>0015g00001ZW7t5AAD</v>
      </c>
      <c r="C16" s="1" t="str">
        <v>SURYA TRADING CO</v>
      </c>
      <c r="D16" s="1" t="str">
        <v>Haryana</v>
      </c>
      <c r="E16" s="1" t="str">
        <v>Jhajjar</v>
      </c>
      <c r="F16" s="1" t="str">
        <v>JAI DURGA STEELS</v>
      </c>
      <c r="G16" s="1" t="str">
        <v>North</v>
      </c>
      <c r="H16" s="1">
        <v>12</v>
      </c>
      <c r="I16" s="1">
        <v>501</v>
      </c>
      <c r="J16" s="1">
        <v>6</v>
      </c>
      <c r="K16" s="1">
        <v>320.16000000000003</v>
      </c>
      <c r="L16" s="1" t="str">
        <v>International trip (1 pax Almaty) 3N-4D</v>
      </c>
      <c r="M16" s="1">
        <v>501</v>
      </c>
      <c r="N16" s="1" t="str">
        <f>_xlfn.XLOOKUP(B16,'FY 26_qualification Expected'!D:D,'FY 26_qualification Expected'!D:D)</f>
        <v>0015g00001ZW7t5AAD</v>
      </c>
      <c r="R16" s="110" t="s">
        <v>50</v>
      </c>
      <c r="S16" s="110"/>
      <c r="T16" s="111"/>
      <c r="U16" s="127">
        <f>SUM(U11:U15)</f>
        <v>71</v>
      </c>
      <c r="V16" s="128">
        <f>SUM(V11:V15)</f>
        <v>34652.740999999995</v>
      </c>
      <c r="W16" s="128">
        <f>SUM(W11:W15)</f>
        <v>26565.988000000001</v>
      </c>
      <c r="X16" s="128">
        <f>SUM(X11:X15)</f>
        <v>26293.632000000001</v>
      </c>
      <c r="Y16" s="128">
        <f t="shared" si="1"/>
        <v>52859.62</v>
      </c>
    </row>
    <row r="17" spans="1:14">
      <c r="A17" s="1">
        <v>16</v>
      </c>
      <c r="B17" s="1" t="str">
        <v>0015g00001guoeRAAQ</v>
      </c>
      <c r="C17" s="1" t="str">
        <v>WORLD DEVELOPERS &amp; BUILDERS</v>
      </c>
      <c r="D17" s="1" t="str">
        <v>Haryana</v>
      </c>
      <c r="E17" s="1" t="str">
        <v>Panipat</v>
      </c>
      <c r="F17" s="1" t="str">
        <v>JAI DURGA STEELS</v>
      </c>
      <c r="G17" s="1" t="str">
        <v>North</v>
      </c>
      <c r="H17" s="1">
        <v>11</v>
      </c>
      <c r="I17" s="1">
        <v>539</v>
      </c>
      <c r="J17" s="1">
        <v>7</v>
      </c>
      <c r="K17" s="1">
        <v>849.82</v>
      </c>
      <c r="L17" s="1" t="str">
        <v>Luxury International Trip (2 pax Dubai) 3N-4D</v>
      </c>
      <c r="M17" s="1">
        <v>1250</v>
      </c>
      <c r="N17" s="1" t="str">
        <f>_xlfn.XLOOKUP(B17,'FY 26_qualification Expected'!D:D,'FY 26_qualification Expected'!D:D)</f>
        <v>0015g00001guoeRAAQ</v>
      </c>
    </row>
    <row r="18" spans="1:14">
      <c r="A18" s="1">
        <v>17</v>
      </c>
      <c r="B18" s="1" t="str">
        <v>0015g00001eBzdWAAS</v>
      </c>
      <c r="C18" s="1" t="str">
        <v>BABA STEELS</v>
      </c>
      <c r="D18" s="1" t="str">
        <v>Haryana</v>
      </c>
      <c r="E18" s="1" t="str">
        <v>Panipat</v>
      </c>
      <c r="F18" s="1" t="str">
        <v>JAI DURGA STEELS</v>
      </c>
      <c r="G18" s="1" t="str">
        <v>North</v>
      </c>
      <c r="H18" s="1">
        <v>10</v>
      </c>
      <c r="I18" s="1">
        <v>505</v>
      </c>
      <c r="J18" s="1">
        <v>7</v>
      </c>
      <c r="K18" s="1">
        <v>691.83999999999992</v>
      </c>
      <c r="L18" s="1" t="str">
        <v>Luxury International Trip (2 pax Dubai) 3N-4D</v>
      </c>
      <c r="M18" s="1">
        <v>1250</v>
      </c>
      <c r="N18" s="1" t="e">
        <f>_xlfn.XLOOKUP(B18,'FY 26_qualification Expected'!D:D,'FY 26_qualification Expected'!D:D)</f>
        <v>#N/A</v>
      </c>
    </row>
    <row r="19" spans="1:14">
      <c r="A19" s="1">
        <v>18</v>
      </c>
      <c r="B19" s="1" t="str">
        <v>001J100000BPKGwIAP</v>
      </c>
      <c r="C19" s="1" t="str">
        <v>CH STEELS</v>
      </c>
      <c r="D19" s="1" t="str">
        <v>Haryana</v>
      </c>
      <c r="E19" s="1" t="str">
        <v>Jhajjar</v>
      </c>
      <c r="F19" s="1" t="str">
        <v>JAI DURGA STEELS</v>
      </c>
      <c r="G19" s="1" t="str">
        <v>North</v>
      </c>
      <c r="H19" s="1">
        <v>8</v>
      </c>
      <c r="I19" s="1">
        <v>503</v>
      </c>
      <c r="J19" s="1">
        <v>7</v>
      </c>
      <c r="K19" s="1">
        <v>426.84</v>
      </c>
      <c r="L19" s="1" t="str">
        <v>Luxury International Trip (2 pax Dubai) 3N-4D</v>
      </c>
      <c r="M19" s="1">
        <v>1250</v>
      </c>
      <c r="N19" s="1" t="str">
        <f>_xlfn.XLOOKUP(B19,'FY 26_qualification Expected'!D:D,'FY 26_qualification Expected'!D:D)</f>
        <v>001J100000BPKGwIAP</v>
      </c>
    </row>
    <row r="20" spans="1:14">
      <c r="A20" s="1">
        <v>19</v>
      </c>
      <c r="B20" s="1" t="str">
        <v>001J1000009FTYMIA4</v>
      </c>
      <c r="C20" s="1" t="str">
        <v>NIKHIL BUILDING MATERIAL SUPPLIER &amp; TIMBER</v>
      </c>
      <c r="D20" s="1" t="str">
        <v>Haryana</v>
      </c>
      <c r="E20" s="1" t="str">
        <v>Sonipat</v>
      </c>
      <c r="F20" s="1" t="str">
        <v>JAI DURGA STEELS</v>
      </c>
      <c r="G20" s="1" t="str">
        <v>North</v>
      </c>
      <c r="H20" s="1">
        <v>4</v>
      </c>
      <c r="I20" s="1">
        <v>513</v>
      </c>
      <c r="J20" s="1">
        <v>5</v>
      </c>
      <c r="K20" s="1">
        <v>397.45000000000005</v>
      </c>
      <c r="L20" s="1" t="str">
        <v>International trip (1 pax Almaty) 3N-4D</v>
      </c>
      <c r="M20" s="1">
        <v>501</v>
      </c>
      <c r="N20" s="1" t="str">
        <f>_xlfn.XLOOKUP(B20,'FY 26_qualification Expected'!D:D,'FY 26_qualification Expected'!D:D)</f>
        <v>001J1000009FTYMIA4</v>
      </c>
    </row>
    <row r="21" spans="1:14">
      <c r="A21" s="1">
        <v>20</v>
      </c>
      <c r="B21" s="1" t="str">
        <v>0015g00001UBHaiAAH</v>
      </c>
      <c r="C21" s="1" t="str">
        <v>SHARMA STEELS &amp; PIPES</v>
      </c>
      <c r="D21" s="1" t="str">
        <v>Haryana</v>
      </c>
      <c r="E21" s="1" t="str">
        <v>Rewari</v>
      </c>
      <c r="F21" s="1" t="str">
        <v>NIKUNJ UDYOG</v>
      </c>
      <c r="G21" s="1" t="str">
        <v>North</v>
      </c>
      <c r="H21" s="1">
        <v>12</v>
      </c>
      <c r="I21" s="1">
        <v>1298.5900000000001</v>
      </c>
      <c r="J21" s="1">
        <v>7</v>
      </c>
      <c r="K21" s="1">
        <v>719.08</v>
      </c>
      <c r="L21" s="1" t="str">
        <v>Luxury International Trip (2 pax Dubai) 3N-4D</v>
      </c>
      <c r="M21" s="1">
        <v>1400</v>
      </c>
      <c r="N21" s="1" t="str">
        <f>_xlfn.XLOOKUP(B21,'FY 26_qualification Expected'!D:D,'FY 26_qualification Expected'!D:D)</f>
        <v>0015g00001UBHaiAAH</v>
      </c>
    </row>
    <row r="22" spans="1:14">
      <c r="A22" s="1">
        <v>21</v>
      </c>
      <c r="B22" s="1" t="str">
        <v>0015g00001UBHaFAAX</v>
      </c>
      <c r="C22" s="1" t="str">
        <v>DELHI STEEL &amp; CEMENT</v>
      </c>
      <c r="D22" s="1" t="str">
        <v>Haryana</v>
      </c>
      <c r="E22" s="1" t="str">
        <v>Gurugram</v>
      </c>
      <c r="F22" s="1" t="str">
        <v>NIKUNJ UDYOG</v>
      </c>
      <c r="G22" s="1" t="str">
        <v>North</v>
      </c>
      <c r="H22" s="1">
        <v>12</v>
      </c>
      <c r="I22" s="1">
        <v>501.99</v>
      </c>
      <c r="J22" s="1">
        <v>7</v>
      </c>
      <c r="K22" s="1">
        <v>277.42</v>
      </c>
      <c r="L22" s="1" t="str">
        <v>International trip (1 pax Almaty) 3N-4D</v>
      </c>
      <c r="M22" s="1">
        <v>500</v>
      </c>
      <c r="N22" s="1" t="str">
        <f>_xlfn.XLOOKUP(B22,'FY 26_qualification Expected'!D:D,'FY 26_qualification Expected'!D:D)</f>
        <v>0015g00001UBHaFAAX</v>
      </c>
    </row>
    <row r="23" spans="1:14">
      <c r="A23" s="1">
        <v>22</v>
      </c>
      <c r="B23" s="1" t="str">
        <v>0015g00001UBHjbAAH</v>
      </c>
      <c r="C23" s="1" t="str">
        <v>YADAV IRON STORE</v>
      </c>
      <c r="D23" s="1" t="str">
        <v>Haryana</v>
      </c>
      <c r="E23" s="1" t="str">
        <v>Rewari</v>
      </c>
      <c r="F23" s="1" t="str">
        <v>NIKUNJ UDYOG</v>
      </c>
      <c r="G23" s="1" t="str">
        <v>North</v>
      </c>
      <c r="H23" s="1">
        <v>11</v>
      </c>
      <c r="I23" s="1">
        <v>371.73</v>
      </c>
      <c r="J23" s="1">
        <v>7</v>
      </c>
      <c r="K23" s="1">
        <v>369.63</v>
      </c>
      <c r="L23" s="1" t="str">
        <v>International trip (1 pax Almaty) 3N-4D</v>
      </c>
      <c r="M23" s="1">
        <v>600</v>
      </c>
      <c r="N23" s="1" t="str">
        <f>_xlfn.XLOOKUP(B23,'FY 26_qualification Expected'!D:D,'FY 26_qualification Expected'!D:D)</f>
        <v>0015g00001UBHjbAAH</v>
      </c>
    </row>
    <row r="24" spans="1:14">
      <c r="A24" s="1">
        <v>23</v>
      </c>
      <c r="B24" s="1" t="str">
        <v>001J1000002mNAxIAM</v>
      </c>
      <c r="C24" s="1" t="str">
        <v>Preeti trade link Pvt Ltd</v>
      </c>
      <c r="D24" s="1" t="str">
        <v>Haryana</v>
      </c>
      <c r="E24" s="1" t="str">
        <v>Faridabad</v>
      </c>
      <c r="F24" s="1" t="str">
        <v>NIKUNJ UDYOG</v>
      </c>
      <c r="G24" s="1" t="str">
        <v>North</v>
      </c>
      <c r="H24" s="1">
        <v>11</v>
      </c>
      <c r="I24" s="1">
        <v>383.495</v>
      </c>
      <c r="J24" s="1">
        <v>7</v>
      </c>
      <c r="K24" s="1">
        <v>499.31</v>
      </c>
      <c r="L24" s="1" t="str">
        <v>International trip (2 pax Almaty) 3N-4D</v>
      </c>
      <c r="M24" s="1">
        <v>800</v>
      </c>
      <c r="N24" s="1" t="str">
        <f>_xlfn.XLOOKUP(B24,'FY 26_qualification Expected'!D:D,'FY 26_qualification Expected'!D:D)</f>
        <v>001J1000002mNAxIAM</v>
      </c>
    </row>
    <row r="25" spans="1:14">
      <c r="A25" s="1">
        <v>24</v>
      </c>
      <c r="B25" s="1" t="str">
        <v>001J100000AqVaLIAV</v>
      </c>
      <c r="C25" s="1" t="str">
        <v>Shree Ganesh Steels</v>
      </c>
      <c r="D25" s="1" t="str">
        <v>Haryana</v>
      </c>
      <c r="E25" s="1" t="str">
        <v>Fatehabad</v>
      </c>
      <c r="F25" s="1" t="str">
        <v>PAL CEMENT AND STEEL PVT. LTD.</v>
      </c>
      <c r="G25" s="1" t="str">
        <v>North</v>
      </c>
      <c r="H25" s="1">
        <v>8</v>
      </c>
      <c r="I25" s="1">
        <v>306.2</v>
      </c>
      <c r="J25" s="1">
        <v>7</v>
      </c>
      <c r="K25" s="1">
        <v>280.59999999999997</v>
      </c>
      <c r="L25" s="1" t="str">
        <v>International Trip (1 pax South Asia) 3N-4D</v>
      </c>
      <c r="M25" s="1">
        <v>500</v>
      </c>
      <c r="N25" s="1" t="str">
        <f>_xlfn.XLOOKUP(B25,'FY 26_qualification Expected'!D:D,'FY 26_qualification Expected'!D:D)</f>
        <v>001J100000AqVaLIAV</v>
      </c>
    </row>
    <row r="26" spans="1:14">
      <c r="A26" s="1">
        <v>25</v>
      </c>
      <c r="B26" s="1" t="str">
        <v>0015g00001XamPUAAZ</v>
      </c>
      <c r="C26" s="1" t="str">
        <v>Vardhman Steel</v>
      </c>
      <c r="D26" s="1" t="str">
        <v>Haryana</v>
      </c>
      <c r="E26" s="1" t="str">
        <v>Jind</v>
      </c>
      <c r="F26" s="1" t="str">
        <v>PAL CEMENT AND STEEL PVT. LTD.</v>
      </c>
      <c r="G26" s="1" t="str">
        <v>North</v>
      </c>
      <c r="H26" s="1">
        <v>10</v>
      </c>
      <c r="I26" s="1">
        <v>513.38</v>
      </c>
      <c r="J26" s="1">
        <v>0</v>
      </c>
      <c r="K26" s="1">
        <v>0</v>
      </c>
      <c r="L26" s="1">
        <v>0</v>
      </c>
      <c r="M26" s="1">
        <v>0</v>
      </c>
      <c r="N26" s="1" t="str">
        <f>_xlfn.XLOOKUP(B26,'FY 26_qualification Expected'!D:D,'FY 26_qualification Expected'!D:D)</f>
        <v>0015g00001XamPUAAZ</v>
      </c>
    </row>
    <row r="27" spans="1:14">
      <c r="A27" s="1">
        <v>26</v>
      </c>
      <c r="B27" s="1" t="str">
        <v>0015g00001gv78XAAQ</v>
      </c>
      <c r="C27" s="1" t="str">
        <v>Balaji Enterprises</v>
      </c>
      <c r="D27" s="1" t="str">
        <v>Haryana</v>
      </c>
      <c r="E27" s="1" t="str">
        <v>Sirsa</v>
      </c>
      <c r="F27" s="1" t="str">
        <v>PAL CEMENT AND STEEL PVT. LTD.</v>
      </c>
      <c r="G27" s="1" t="str">
        <v>North</v>
      </c>
      <c r="H27" s="1">
        <v>8</v>
      </c>
      <c r="I27" s="1">
        <v>425.51</v>
      </c>
      <c r="J27" s="1">
        <v>0</v>
      </c>
      <c r="K27" s="1">
        <v>0</v>
      </c>
      <c r="L27" s="1">
        <v>0</v>
      </c>
      <c r="M27" s="1">
        <v>0</v>
      </c>
      <c r="N27" s="1" t="str">
        <f>_xlfn.XLOOKUP(B27,'FY 26_qualification Expected'!D:D,'FY 26_qualification Expected'!D:D)</f>
        <v>0015g00001gv78XAAQ</v>
      </c>
    </row>
    <row r="28" spans="1:14">
      <c r="A28" s="1">
        <v>27</v>
      </c>
      <c r="B28" s="1" t="str">
        <v>0015g00001daAIWAA2</v>
      </c>
      <c r="C28" s="1" t="str">
        <v>Suresh Kumar Bhim Sain</v>
      </c>
      <c r="D28" s="1" t="str">
        <v>Haryana</v>
      </c>
      <c r="E28" s="1" t="str">
        <v>Hisar</v>
      </c>
      <c r="F28" s="1" t="str">
        <v>PAL CEMENT AND STEEL PVT. LTD.</v>
      </c>
      <c r="G28" s="1" t="str">
        <v>North</v>
      </c>
      <c r="H28" s="1">
        <v>10</v>
      </c>
      <c r="I28" s="1">
        <v>500.22</v>
      </c>
      <c r="J28" s="1">
        <v>6</v>
      </c>
      <c r="K28" s="1">
        <v>292.62</v>
      </c>
      <c r="L28" s="1" t="str">
        <v>Luxury International Trip (2 pax Dubai) 3N-4D</v>
      </c>
      <c r="M28" s="1">
        <v>1250</v>
      </c>
      <c r="N28" s="1" t="str">
        <f>_xlfn.XLOOKUP(B28,'FY 26_qualification Expected'!D:D,'FY 26_qualification Expected'!D:D)</f>
        <v>0015g00001daAIWAA2</v>
      </c>
    </row>
    <row r="29" spans="1:14">
      <c r="A29" s="1">
        <v>28</v>
      </c>
      <c r="B29" s="1" t="str">
        <v>0015g00001dFjdAAAS</v>
      </c>
      <c r="C29" s="1" t="str">
        <v>Deep Chand and Sons</v>
      </c>
      <c r="D29" s="1" t="str">
        <v>Haryana</v>
      </c>
      <c r="E29" s="1" t="str">
        <v>Sirsa</v>
      </c>
      <c r="F29" s="1" t="str">
        <v>PAL CEMENT AND STEEL PVT. LTD.</v>
      </c>
      <c r="G29" s="1" t="str">
        <v>North</v>
      </c>
      <c r="H29" s="1">
        <v>10</v>
      </c>
      <c r="I29" s="1">
        <v>500.86</v>
      </c>
      <c r="J29" s="1">
        <v>7</v>
      </c>
      <c r="K29" s="1">
        <v>149.54</v>
      </c>
      <c r="L29" s="1" t="str">
        <v>International Trip (1 pax South Asia) 3N-4D</v>
      </c>
      <c r="M29" s="1">
        <v>500</v>
      </c>
      <c r="N29" s="1" t="str">
        <f>_xlfn.XLOOKUP(B29,'FY 26_qualification Expected'!D:D,'FY 26_qualification Expected'!D:D)</f>
        <v>0015g00001dFjdAAAS</v>
      </c>
    </row>
    <row r="30" spans="1:14">
      <c r="A30" s="1">
        <v>29</v>
      </c>
      <c r="B30" s="1" t="str">
        <v>001J10000053TbpIAE</v>
      </c>
      <c r="C30" s="1" t="str">
        <v>SACHIN TRADING COMPANY</v>
      </c>
      <c r="D30" s="1" t="str">
        <v>Haryana</v>
      </c>
      <c r="E30" s="1" t="str">
        <v>Jind</v>
      </c>
      <c r="F30" s="1" t="str">
        <v>PAL CEMENT AND STEEL PVT. LTD.</v>
      </c>
      <c r="G30" s="1" t="str">
        <v>North</v>
      </c>
      <c r="H30" s="1">
        <v>7</v>
      </c>
      <c r="I30" s="1">
        <v>306.05</v>
      </c>
      <c r="J30" s="1">
        <v>0</v>
      </c>
      <c r="K30" s="1">
        <v>0</v>
      </c>
      <c r="L30" s="1">
        <v>0</v>
      </c>
      <c r="M30" s="1">
        <v>0</v>
      </c>
      <c r="N30" s="1" t="str">
        <f>_xlfn.XLOOKUP(B30,'FY 26_qualification Expected'!D:D,'FY 26_qualification Expected'!D:D)</f>
        <v>001J10000053TbpIAE</v>
      </c>
    </row>
    <row r="31" spans="1:14">
      <c r="A31" s="1">
        <v>30</v>
      </c>
      <c r="B31" s="1" t="str">
        <v>001J1000007o9Z6IAI</v>
      </c>
      <c r="C31" s="1" t="str">
        <v>DHARMVEER TIMBER &amp; STEEL TRADERS</v>
      </c>
      <c r="D31" s="1" t="str">
        <v>Haryana</v>
      </c>
      <c r="E31" s="1" t="str">
        <v>Charkhi Dadri</v>
      </c>
      <c r="F31" s="1" t="str">
        <v>PAL CEMENT AND STEEL PVT. LTD.</v>
      </c>
      <c r="G31" s="1" t="str">
        <v>North</v>
      </c>
      <c r="H31" s="1">
        <v>7</v>
      </c>
      <c r="I31" s="1">
        <v>501.8</v>
      </c>
      <c r="J31" s="1">
        <v>6</v>
      </c>
      <c r="K31" s="1">
        <v>170.22</v>
      </c>
      <c r="L31" s="1" t="str">
        <v>International Trip (1 pax South Asia) 3N-4D</v>
      </c>
      <c r="M31" s="1">
        <v>500</v>
      </c>
      <c r="N31" s="1" t="str">
        <f>_xlfn.XLOOKUP(B31,'FY 26_qualification Expected'!D:D,'FY 26_qualification Expected'!D:D)</f>
        <v>001J1000007o9Z6IAI</v>
      </c>
    </row>
    <row r="32" spans="1:14">
      <c r="A32" s="1">
        <v>31</v>
      </c>
      <c r="B32" s="1" t="str">
        <v>001J1000007nqyJIAQ</v>
      </c>
      <c r="C32" s="1" t="str">
        <v>J. K. Iron Store</v>
      </c>
      <c r="D32" s="1" t="str">
        <v>Haryana</v>
      </c>
      <c r="E32" s="1" t="str">
        <v>Sirsa</v>
      </c>
      <c r="F32" s="1" t="str">
        <v>PAL CEMENT AND STEEL PVT. LTD.</v>
      </c>
      <c r="G32" s="1" t="str">
        <v>North</v>
      </c>
      <c r="H32" s="1">
        <v>7</v>
      </c>
      <c r="I32" s="1">
        <v>500.7</v>
      </c>
      <c r="J32" s="1">
        <v>0</v>
      </c>
      <c r="K32" s="1">
        <v>0</v>
      </c>
      <c r="L32" s="1">
        <v>0</v>
      </c>
      <c r="M32" s="1">
        <v>0</v>
      </c>
      <c r="N32" s="1" t="str">
        <f>_xlfn.XLOOKUP(B32,'FY 26_qualification Expected'!D:D,'FY 26_qualification Expected'!D:D)</f>
        <v>001J1000007nqyJIAQ</v>
      </c>
    </row>
    <row r="33" spans="1:14">
      <c r="A33" s="1">
        <v>32</v>
      </c>
      <c r="B33" s="1" t="str">
        <v>001J1000005ZscxIAC</v>
      </c>
      <c r="C33" s="1" t="str">
        <v xml:space="preserve">Shree Shyam Trading Company </v>
      </c>
      <c r="D33" s="1" t="str">
        <v>Haryana</v>
      </c>
      <c r="E33" s="1" t="str">
        <v>Bhiwani</v>
      </c>
      <c r="F33" s="1" t="str">
        <v>PAL CEMENT AND STEEL PVT. LTD.</v>
      </c>
      <c r="G33" s="1" t="str">
        <v>North</v>
      </c>
      <c r="H33" s="1">
        <v>5</v>
      </c>
      <c r="I33" s="1">
        <v>300.8</v>
      </c>
      <c r="J33" s="1">
        <v>6</v>
      </c>
      <c r="K33" s="1">
        <v>122.13</v>
      </c>
      <c r="L33" s="1" t="str">
        <v>International Trip (1 pax South Asia) 3N-4D</v>
      </c>
      <c r="M33" s="1">
        <v>500</v>
      </c>
      <c r="N33" s="1" t="str">
        <f>_xlfn.XLOOKUP(B33,'FY 26_qualification Expected'!D:D,'FY 26_qualification Expected'!D:D)</f>
        <v>001J1000005ZscxIAC</v>
      </c>
    </row>
    <row r="34" spans="1:14">
      <c r="A34" s="1">
        <v>33</v>
      </c>
      <c r="B34" s="1" t="str">
        <v>0015g00001W3BGeAAN</v>
      </c>
      <c r="C34" s="1" t="str">
        <v>SUBHAM TRADING COMPANY</v>
      </c>
      <c r="D34" s="1" t="str">
        <v>Haryana</v>
      </c>
      <c r="E34" s="1" t="str">
        <v>Hisar</v>
      </c>
      <c r="F34" s="1" t="str">
        <v>PAL CEMENT AND STEEL PVT. LTD.</v>
      </c>
      <c r="G34" s="1" t="str">
        <v>North</v>
      </c>
      <c r="H34" s="1">
        <v>8</v>
      </c>
      <c r="I34" s="1">
        <v>501.63</v>
      </c>
      <c r="J34" s="1">
        <v>7</v>
      </c>
      <c r="K34" s="1">
        <v>352.05</v>
      </c>
      <c r="L34" s="1" t="str">
        <v>Luxury International Trip (2 pax Dubai) 3N-4D</v>
      </c>
      <c r="M34" s="1">
        <v>1250</v>
      </c>
      <c r="N34" s="1" t="e">
        <f>_xlfn.XLOOKUP(B34,'FY 26_qualification Expected'!D:D,'FY 26_qualification Expected'!D:D)</f>
        <v>#N/A</v>
      </c>
    </row>
    <row r="35" spans="1:14">
      <c r="A35" s="1">
        <v>34</v>
      </c>
      <c r="B35" s="1" t="str">
        <v>001J1000003mmqdIAA</v>
      </c>
      <c r="C35" s="1" t="str">
        <v>JAI BHAWANI STEELS</v>
      </c>
      <c r="D35" s="1" t="str">
        <v>Haryana</v>
      </c>
      <c r="E35" s="1" t="str">
        <v>Bhiwani</v>
      </c>
      <c r="F35" s="1" t="str">
        <v>PAL CEMENT AND STEEL PVT. LTD.</v>
      </c>
      <c r="G35" s="1" t="str">
        <v>North</v>
      </c>
      <c r="H35" s="1">
        <v>4</v>
      </c>
      <c r="I35" s="1">
        <v>301</v>
      </c>
      <c r="J35" s="1">
        <v>0</v>
      </c>
      <c r="K35" s="1">
        <v>0</v>
      </c>
      <c r="L35" s="1">
        <v>0</v>
      </c>
      <c r="M35" s="1">
        <v>0</v>
      </c>
      <c r="N35" s="1" t="str">
        <f>_xlfn.XLOOKUP(B35,'FY 26_qualification Expected'!D:D,'FY 26_qualification Expected'!D:D)</f>
        <v>001J1000003mmqdIAA</v>
      </c>
    </row>
    <row r="36" spans="1:14">
      <c r="A36" s="1">
        <v>35</v>
      </c>
      <c r="B36" s="1" t="str">
        <v>0015g00001UBHjgAAH</v>
      </c>
      <c r="C36" s="1" t="str">
        <v>Gupta Bros</v>
      </c>
      <c r="D36" s="1" t="str">
        <v>Haryana</v>
      </c>
      <c r="E36" s="1" t="str">
        <v>Kaithal</v>
      </c>
      <c r="F36" s="1" t="str">
        <v>RAMDOOT UDHYOG PRIVATE LIMITED</v>
      </c>
      <c r="G36" s="1" t="str">
        <v>North</v>
      </c>
      <c r="H36" s="1">
        <v>12</v>
      </c>
      <c r="I36" s="1">
        <v>499.43</v>
      </c>
      <c r="J36" s="1">
        <v>7</v>
      </c>
      <c r="K36" s="1">
        <v>124.08</v>
      </c>
      <c r="L36" s="1" t="str">
        <v>International Trip (1 pax South Asia) 3N-4D</v>
      </c>
      <c r="M36" s="1">
        <v>301</v>
      </c>
      <c r="N36" s="1" t="str">
        <f>_xlfn.XLOOKUP(B36,'FY 26_qualification Expected'!D:D,'FY 26_qualification Expected'!D:D)</f>
        <v>0015g00001UBHjgAAH</v>
      </c>
    </row>
    <row r="37" spans="1:14">
      <c r="A37" s="1">
        <v>36</v>
      </c>
      <c r="B37" s="1" t="str">
        <v>0015g00001UBHjkAAH</v>
      </c>
      <c r="C37" s="1" t="str">
        <v>Naveen Kumar pardeep Kumar</v>
      </c>
      <c r="D37" s="1" t="str">
        <v>Haryana</v>
      </c>
      <c r="E37" s="1" t="str">
        <v>Kaithal</v>
      </c>
      <c r="F37" s="1" t="str">
        <v>RAMDOOT UDHYOG PRIVATE LIMITED</v>
      </c>
      <c r="G37" s="1" t="str">
        <v>North</v>
      </c>
      <c r="H37" s="1">
        <v>9</v>
      </c>
      <c r="I37" s="1">
        <v>541.89</v>
      </c>
      <c r="J37" s="1">
        <v>6</v>
      </c>
      <c r="K37" s="1">
        <v>338.76000000000005</v>
      </c>
      <c r="L37" s="1" t="str">
        <v>International trip (2 pax Almaty) 3N-4D</v>
      </c>
      <c r="M37" s="1">
        <v>751</v>
      </c>
      <c r="N37" s="1" t="str">
        <f>_xlfn.XLOOKUP(B37,'FY 26_qualification Expected'!D:D,'FY 26_qualification Expected'!D:D)</f>
        <v>0015g00001UBHjkAAH</v>
      </c>
    </row>
    <row r="38" spans="1:14">
      <c r="A38" s="1">
        <v>37</v>
      </c>
      <c r="B38" s="1" t="str">
        <v>0015g00001f8D8AAAU</v>
      </c>
      <c r="C38" s="1" t="str">
        <v>Shree Shyam Ji building Material</v>
      </c>
      <c r="D38" s="1" t="str">
        <v>Haryana</v>
      </c>
      <c r="E38" s="1" t="str">
        <v>Karnal</v>
      </c>
      <c r="F38" s="1" t="str">
        <v>RAMDOOT UDHYOG PRIVATE LIMITED</v>
      </c>
      <c r="G38" s="1" t="str">
        <v>North</v>
      </c>
      <c r="H38" s="1">
        <v>10</v>
      </c>
      <c r="I38" s="1">
        <v>307.82</v>
      </c>
      <c r="J38" s="1">
        <v>6</v>
      </c>
      <c r="K38" s="1">
        <v>186.57999999999998</v>
      </c>
      <c r="L38" s="1" t="str">
        <v>International Trip (1 pax South Asia) 3N-4D</v>
      </c>
      <c r="M38" s="1">
        <v>310</v>
      </c>
      <c r="N38" s="1" t="str">
        <f>_xlfn.XLOOKUP(B38,'FY 26_qualification Expected'!D:D,'FY 26_qualification Expected'!D:D)</f>
        <v>0015g00001f8D8AAAU</v>
      </c>
    </row>
    <row r="39" spans="1:14">
      <c r="A39" s="1">
        <v>38</v>
      </c>
      <c r="B39" s="1" t="str">
        <v>0015g00001c4ap5AAA</v>
      </c>
      <c r="C39" s="1" t="str">
        <v>Goel Trading Co</v>
      </c>
      <c r="D39" s="1" t="str">
        <v>Haryana</v>
      </c>
      <c r="E39" s="1" t="str">
        <v>Kurukshetra</v>
      </c>
      <c r="F39" s="1" t="str">
        <v>RAMDOOT UDHYOG PRIVATE LIMITED</v>
      </c>
      <c r="G39" s="1" t="str">
        <v>North</v>
      </c>
      <c r="H39" s="1">
        <v>10</v>
      </c>
      <c r="I39" s="1">
        <v>856.6400000000001</v>
      </c>
      <c r="J39" s="1">
        <v>0</v>
      </c>
      <c r="K39" s="1">
        <v>0</v>
      </c>
      <c r="L39" s="1">
        <v>0</v>
      </c>
      <c r="M39" s="1">
        <v>0</v>
      </c>
      <c r="N39" s="1" t="str">
        <f>_xlfn.XLOOKUP(B39,'FY 26_qualification Expected'!D:D,'FY 26_qualification Expected'!D:D)</f>
        <v>0015g00001c4ap5AAA</v>
      </c>
    </row>
    <row r="40" spans="1:14">
      <c r="A40" s="1">
        <v>39</v>
      </c>
      <c r="B40" s="1" t="str">
        <v>0015g00001c2zeUAAQ</v>
      </c>
      <c r="C40" s="1" t="str">
        <v>Ganpati Sanitory and Building Material</v>
      </c>
      <c r="D40" s="1" t="str">
        <v>Haryana</v>
      </c>
      <c r="E40" s="1" t="str">
        <v>Kurukshetra</v>
      </c>
      <c r="F40" s="1" t="str">
        <v>RAMDOOT UDHYOG PRIVATE LIMITED</v>
      </c>
      <c r="G40" s="1" t="str">
        <v>North</v>
      </c>
      <c r="H40" s="1">
        <v>6</v>
      </c>
      <c r="I40" s="1">
        <v>302.27</v>
      </c>
      <c r="J40" s="1">
        <v>2</v>
      </c>
      <c r="K40" s="1">
        <v>26.03</v>
      </c>
      <c r="L40" s="1" t="str">
        <v>International Trip (1 pax South Asia) 3N-4D</v>
      </c>
      <c r="M40" s="1">
        <v>301</v>
      </c>
      <c r="N40" s="1" t="str">
        <f>_xlfn.XLOOKUP(B40,'FY 26_qualification Expected'!D:D,'FY 26_qualification Expected'!D:D)</f>
        <v>0015g00001c2zeUAAQ</v>
      </c>
    </row>
    <row r="41" spans="1:14">
      <c r="A41" s="1">
        <v>40</v>
      </c>
      <c r="B41" s="1" t="str">
        <v>0015g00001e8SJnAAM</v>
      </c>
      <c r="C41" s="1" t="str">
        <v>Shiv Shakti Sales</v>
      </c>
      <c r="D41" s="1" t="str">
        <v>Haryana</v>
      </c>
      <c r="E41" s="1" t="str">
        <v>Kurukshetra</v>
      </c>
      <c r="F41" s="1" t="str">
        <v>RAMDOOT UDHYOG PRIVATE LIMITED</v>
      </c>
      <c r="G41" s="1" t="str">
        <v>North</v>
      </c>
      <c r="H41" s="1">
        <v>10</v>
      </c>
      <c r="I41" s="1">
        <v>500.36999999999995</v>
      </c>
      <c r="J41" s="1">
        <v>2</v>
      </c>
      <c r="K41" s="1">
        <v>26.990000000000002</v>
      </c>
      <c r="L41" s="1" t="str">
        <v>International Trip (1 pax South Asia) 3N-4D</v>
      </c>
      <c r="M41" s="1">
        <v>301</v>
      </c>
      <c r="N41" s="1" t="str">
        <f>_xlfn.XLOOKUP(B41,'FY 26_qualification Expected'!D:D,'FY 26_qualification Expected'!D:D)</f>
        <v>0015g00001e8SJnAAM</v>
      </c>
    </row>
    <row r="42" spans="1:14">
      <c r="A42" s="1">
        <v>41</v>
      </c>
      <c r="B42" s="1" t="str">
        <v>001J1000005ZLd5IAG</v>
      </c>
      <c r="C42" s="1" t="str">
        <v>M.K Iron Pvt. Ltd.</v>
      </c>
      <c r="D42" s="1" t="str">
        <v>Haryana</v>
      </c>
      <c r="E42" s="1" t="str">
        <v>Panchkula</v>
      </c>
      <c r="F42" s="1" t="str">
        <v>RAMDOOT UDHYOG PRIVATE LIMITED</v>
      </c>
      <c r="G42" s="1" t="str">
        <v>North</v>
      </c>
      <c r="H42" s="1">
        <v>6</v>
      </c>
      <c r="I42" s="1">
        <v>317.96000000000004</v>
      </c>
      <c r="J42" s="1">
        <v>0</v>
      </c>
      <c r="K42" s="1">
        <v>0</v>
      </c>
      <c r="L42" s="1">
        <v>0</v>
      </c>
      <c r="M42" s="1">
        <v>0</v>
      </c>
      <c r="N42" s="1" t="str">
        <f>_xlfn.XLOOKUP(B42,'FY 26_qualification Expected'!D:D,'FY 26_qualification Expected'!D:D)</f>
        <v>001J1000005ZLd5IAG</v>
      </c>
    </row>
    <row r="43" spans="1:14">
      <c r="A43" s="1">
        <v>42</v>
      </c>
      <c r="B43" s="1" t="str">
        <v>0015g00001X2P8zAAF</v>
      </c>
      <c r="C43" s="1" t="str">
        <v>SAINI CEMENT AND BUILDING MATERIAL</v>
      </c>
      <c r="D43" s="1" t="str">
        <v>Haryana</v>
      </c>
      <c r="E43" s="1" t="str">
        <v>Panchkula</v>
      </c>
      <c r="F43" s="1" t="str">
        <v>RAMDOOT UDHYOG PRIVATE LIMITED</v>
      </c>
      <c r="G43" s="1" t="str">
        <v>North</v>
      </c>
      <c r="H43" s="1">
        <v>7</v>
      </c>
      <c r="I43" s="1">
        <v>509.53000000000003</v>
      </c>
      <c r="J43" s="1">
        <v>3</v>
      </c>
      <c r="K43" s="1">
        <v>147.97</v>
      </c>
      <c r="L43" s="1" t="str">
        <v>International Trip (1 pax South Asia) 3N-4D</v>
      </c>
      <c r="M43" s="1">
        <v>301</v>
      </c>
      <c r="N43" s="1" t="str">
        <f>_xlfn.XLOOKUP(B43,'FY 26_qualification Expected'!D:D,'FY 26_qualification Expected'!D:D)</f>
        <v>0015g00001X2P8zAAF</v>
      </c>
    </row>
    <row r="44" spans="1:14">
      <c r="A44" s="1">
        <v>43</v>
      </c>
      <c r="B44" s="1" t="str">
        <v>001J100000CMm7xIAD</v>
      </c>
      <c r="C44" s="1" t="str">
        <v xml:space="preserve">Bala Ji  Sanitary and hardware store </v>
      </c>
      <c r="D44" s="1" t="str">
        <v>Haryana</v>
      </c>
      <c r="E44" s="1" t="str">
        <v>Kurukshetra</v>
      </c>
      <c r="F44" s="1" t="str">
        <v>RAMDOOT UDHYOG PRIVATE LIMITED</v>
      </c>
      <c r="G44" s="1" t="str">
        <v>North</v>
      </c>
      <c r="H44" s="1">
        <v>6</v>
      </c>
      <c r="I44" s="1">
        <v>731.36</v>
      </c>
      <c r="J44" s="1">
        <v>4</v>
      </c>
      <c r="K44" s="1">
        <v>202.29</v>
      </c>
      <c r="L44" s="1" t="str">
        <v>International trip (2 pax Almaty) 3N-4D</v>
      </c>
      <c r="M44" s="1">
        <v>751</v>
      </c>
      <c r="N44" s="1" t="str">
        <f>_xlfn.XLOOKUP(B44,'FY 26_qualification Expected'!D:D,'FY 26_qualification Expected'!D:D)</f>
        <v>001J100000CMm7xIAD</v>
      </c>
    </row>
    <row r="45" spans="1:14">
      <c r="A45" s="1">
        <v>44</v>
      </c>
      <c r="B45" s="1" t="str">
        <v>001J1000003mwAWIAY</v>
      </c>
      <c r="C45" s="1" t="str">
        <v xml:space="preserve">Maa Luxmi Trading Co. </v>
      </c>
      <c r="D45" s="1" t="str">
        <v>Haryana</v>
      </c>
      <c r="E45" s="1" t="str">
        <v>Yamunanagar</v>
      </c>
      <c r="F45" s="1" t="str">
        <v>RAMDOOT UDHYOG PRIVATE LIMITED</v>
      </c>
      <c r="G45" s="1" t="str">
        <v>North</v>
      </c>
      <c r="H45" s="1">
        <v>7</v>
      </c>
      <c r="I45" s="1">
        <v>546.2399999999999</v>
      </c>
      <c r="J45" s="1">
        <v>0</v>
      </c>
      <c r="K45" s="1">
        <v>0</v>
      </c>
      <c r="L45" s="1">
        <v>0</v>
      </c>
      <c r="M45" s="1">
        <v>0</v>
      </c>
      <c r="N45" s="1" t="str">
        <f>_xlfn.XLOOKUP(B45,'FY 26_qualification Expected'!D:D,'FY 26_qualification Expected'!D:D)</f>
        <v>001J1000003mwAWIAY</v>
      </c>
    </row>
    <row r="46" spans="1:14">
      <c r="A46" s="1">
        <v>45</v>
      </c>
      <c r="B46" s="1" t="str">
        <v>001J100000CMmEZIA1</v>
      </c>
      <c r="C46" s="1" t="str">
        <v>Pardeep Building Material store</v>
      </c>
      <c r="D46" s="1" t="str">
        <v>Haryana</v>
      </c>
      <c r="E46" s="1" t="str">
        <v>Kaithal</v>
      </c>
      <c r="F46" s="1" t="str">
        <v>RAMDOOT UDHYOG PRIVATE LIMITED</v>
      </c>
      <c r="G46" s="1" t="str">
        <v>North</v>
      </c>
      <c r="H46" s="1">
        <v>6</v>
      </c>
      <c r="I46" s="1">
        <v>516.08999999999992</v>
      </c>
      <c r="J46" s="1">
        <v>0</v>
      </c>
      <c r="K46" s="1">
        <v>0</v>
      </c>
      <c r="L46" s="1">
        <v>0</v>
      </c>
      <c r="M46" s="1">
        <v>0</v>
      </c>
      <c r="N46" s="1" t="str">
        <f>_xlfn.XLOOKUP(B46,'FY 26_qualification Expected'!D:D,'FY 26_qualification Expected'!D:D)</f>
        <v>001J100000CMmEZIA1</v>
      </c>
    </row>
    <row r="47" spans="1:14">
      <c r="A47" s="1">
        <v>46</v>
      </c>
      <c r="B47" s="1" t="str">
        <v>001J1000003lr3eIAA</v>
      </c>
      <c r="C47" s="1" t="str">
        <v>Sapco india</v>
      </c>
      <c r="D47" s="1" t="str">
        <v>Jammu</v>
      </c>
      <c r="E47" s="1" t="str">
        <v>Jammu</v>
      </c>
      <c r="F47" s="1" t="str">
        <v>AGGARWAL TRADERS</v>
      </c>
      <c r="G47" s="1" t="str">
        <v>North</v>
      </c>
      <c r="H47" s="1">
        <v>9</v>
      </c>
      <c r="I47" s="1">
        <v>468</v>
      </c>
      <c r="J47" s="1">
        <v>7</v>
      </c>
      <c r="K47" s="1">
        <v>188.35000000000002</v>
      </c>
      <c r="L47" s="1" t="str">
        <v>International Trip (1 pax South Asia) 3N-4D</v>
      </c>
      <c r="M47" s="1">
        <v>301</v>
      </c>
      <c r="N47" s="1" t="str">
        <f>_xlfn.XLOOKUP(B47,'FY 26_qualification Expected'!D:D,'FY 26_qualification Expected'!D:D)</f>
        <v>001J1000003lr3eIAA</v>
      </c>
    </row>
    <row r="48" spans="1:14">
      <c r="A48" s="1">
        <v>47</v>
      </c>
      <c r="B48" s="1" t="str">
        <v>0015g00001Y5xReAAJ</v>
      </c>
      <c r="C48" s="1" t="str">
        <v>Virat Traders</v>
      </c>
      <c r="D48" s="1" t="str">
        <v>Madhya Pradesh</v>
      </c>
      <c r="E48" s="1" t="str">
        <v>Jabalpur</v>
      </c>
      <c r="F48" s="1" t="str">
        <v>Global Steel</v>
      </c>
      <c r="G48" s="1" t="str">
        <v>Central</v>
      </c>
      <c r="H48" s="1">
        <v>11</v>
      </c>
      <c r="I48" s="1">
        <v>442</v>
      </c>
      <c r="J48" s="1">
        <v>3</v>
      </c>
      <c r="K48" s="1">
        <v>55</v>
      </c>
      <c r="L48" s="1" t="str">
        <v>Domestic Trip 1 pax 3N-4D</v>
      </c>
      <c r="M48" s="1">
        <v>201</v>
      </c>
      <c r="N48" s="1" t="str">
        <f>_xlfn.XLOOKUP(B48,'FY 26_qualification Expected'!D:D,'FY 26_qualification Expected'!D:D)</f>
        <v>0015g00001Y5xReAAJ</v>
      </c>
    </row>
    <row r="49" spans="1:14">
      <c r="A49" s="1">
        <v>48</v>
      </c>
      <c r="B49" s="1" t="str">
        <v>0015g00001Y56QuAAJ</v>
      </c>
      <c r="C49" s="1" t="str">
        <v>Mahul Industries</v>
      </c>
      <c r="D49" s="1" t="str">
        <v>Madhya Pradesh</v>
      </c>
      <c r="E49" s="1" t="str">
        <v>Jabalpur</v>
      </c>
      <c r="F49" s="1" t="str">
        <v>Global Steel</v>
      </c>
      <c r="G49" s="1" t="str">
        <v>Central</v>
      </c>
      <c r="H49" s="1">
        <v>6</v>
      </c>
      <c r="I49" s="1">
        <v>680</v>
      </c>
      <c r="J49" s="1">
        <v>5</v>
      </c>
      <c r="K49" s="1">
        <v>494.91</v>
      </c>
      <c r="L49" s="1" t="str">
        <v>International trip (2 pax Almaty) 3N-4D</v>
      </c>
      <c r="M49" s="1">
        <v>751</v>
      </c>
      <c r="N49" s="1" t="str">
        <f>_xlfn.XLOOKUP(B49,'FY 26_qualification Expected'!D:D,'FY 26_qualification Expected'!D:D)</f>
        <v>0015g00001Y56QuAAJ</v>
      </c>
    </row>
    <row r="50" spans="1:14">
      <c r="A50" s="1">
        <v>49</v>
      </c>
      <c r="B50" s="1" t="str">
        <v>001J1000007oJuYIAU</v>
      </c>
      <c r="C50" s="1" t="str">
        <v>KGN Enterprises</v>
      </c>
      <c r="D50" s="1" t="str">
        <v>Madhya Pradesh</v>
      </c>
      <c r="E50" s="1" t="str">
        <v>Chhindwara</v>
      </c>
      <c r="F50" s="1" t="str">
        <v>Global Steel</v>
      </c>
      <c r="G50" s="1" t="str">
        <v>Central</v>
      </c>
      <c r="H50" s="1">
        <v>4</v>
      </c>
      <c r="I50" s="1">
        <v>416</v>
      </c>
      <c r="J50" s="1">
        <v>2</v>
      </c>
      <c r="K50" s="1">
        <v>36</v>
      </c>
      <c r="L50" s="1" t="str">
        <v>International trip (1 pax Almaty) 3N-4D</v>
      </c>
      <c r="M50" s="1">
        <v>501</v>
      </c>
      <c r="N50" s="1" t="str">
        <f>_xlfn.XLOOKUP(B50,'FY 26_qualification Expected'!D:D,'FY 26_qualification Expected'!D:D)</f>
        <v>001J1000007oJuYIAU</v>
      </c>
    </row>
    <row r="51" spans="1:14">
      <c r="A51" s="1">
        <v>50</v>
      </c>
      <c r="B51" s="1" t="str">
        <v>0015g00001XM8sxAAD</v>
      </c>
      <c r="C51" s="1" t="str">
        <v>New Jain Steel</v>
      </c>
      <c r="D51" s="1" t="str">
        <v>Madhya Pradesh</v>
      </c>
      <c r="E51" s="1" t="str">
        <v>Indore</v>
      </c>
      <c r="F51" s="1" t="str">
        <v>R. K. ENTERPRISES</v>
      </c>
      <c r="G51" s="1" t="str">
        <v>Central</v>
      </c>
      <c r="H51" s="1">
        <v>11</v>
      </c>
      <c r="I51" s="1">
        <v>834.85</v>
      </c>
      <c r="J51" s="1">
        <v>6</v>
      </c>
      <c r="K51" s="1">
        <v>529.41999999999996</v>
      </c>
      <c r="L51" s="1" t="str">
        <v>International trip (2 pax Almaty) 3N-4D</v>
      </c>
      <c r="M51" s="1">
        <v>850</v>
      </c>
      <c r="N51" s="1" t="str">
        <f>_xlfn.XLOOKUP(B51,'FY 26_qualification Expected'!D:D,'FY 26_qualification Expected'!D:D)</f>
        <v>0015g00001XM8sxAAD</v>
      </c>
    </row>
    <row r="52" spans="1:14">
      <c r="A52" s="1">
        <v>51</v>
      </c>
      <c r="B52" s="1" t="str">
        <v>0015g00001V9VQ8AAN</v>
      </c>
      <c r="C52" s="1" t="str">
        <v>Kali Mata Traders</v>
      </c>
      <c r="D52" s="1" t="str">
        <v>Madhya Pradesh</v>
      </c>
      <c r="E52" s="1" t="str">
        <v>Indore</v>
      </c>
      <c r="F52" s="1" t="str">
        <v>R. K. ENTERPRISES</v>
      </c>
      <c r="G52" s="1" t="str">
        <v>Central</v>
      </c>
      <c r="H52" s="1">
        <v>1</v>
      </c>
      <c r="I52" s="1">
        <v>309.45</v>
      </c>
      <c r="J52" s="1">
        <v>2</v>
      </c>
      <c r="K52" s="1">
        <v>14.95</v>
      </c>
      <c r="L52" s="1" t="str">
        <v>International Trip (1 pax South Asia) 3N-4D</v>
      </c>
      <c r="M52" s="1">
        <v>310</v>
      </c>
      <c r="N52" s="1" t="str">
        <f>_xlfn.XLOOKUP(B52,'FY 26_qualification Expected'!D:D,'FY 26_qualification Expected'!D:D)</f>
        <v>0015g00001V9VQ8AAN</v>
      </c>
    </row>
    <row r="53" spans="1:14">
      <c r="A53" s="1">
        <v>52</v>
      </c>
      <c r="B53" s="1" t="str">
        <v>001J1000003k14MIAQ</v>
      </c>
      <c r="C53" s="1" t="str">
        <v>ROHIT IRON STEEL &amp; Pvt. LMT.</v>
      </c>
      <c r="D53" s="1" t="str">
        <v>Maharashtra</v>
      </c>
      <c r="E53" s="1" t="str">
        <v>Nagpur</v>
      </c>
      <c r="F53" s="1" t="str">
        <v>SSTL</v>
      </c>
      <c r="G53" s="1" t="str">
        <v>Central</v>
      </c>
      <c r="H53" s="1">
        <v>5</v>
      </c>
      <c r="I53" s="1">
        <v>1042</v>
      </c>
      <c r="J53" s="1">
        <v>4</v>
      </c>
      <c r="K53" s="1">
        <v>889.62</v>
      </c>
      <c r="L53" s="1" t="str">
        <v>Luxury International Trip (2 pax Dubai) 3N-4D</v>
      </c>
      <c r="M53" s="1">
        <v>1250</v>
      </c>
      <c r="N53" s="1" t="str">
        <f>_xlfn.XLOOKUP(B53,'FY 26_qualification Expected'!D:D,'FY 26_qualification Expected'!D:D)</f>
        <v>001J1000003k14MIAQ</v>
      </c>
    </row>
    <row r="54" spans="1:14">
      <c r="A54" s="1">
        <v>53</v>
      </c>
      <c r="B54" s="1" t="str">
        <v>001J1000002mDzoIAE</v>
      </c>
      <c r="C54" s="1" t="str">
        <v>Maruti Commercials</v>
      </c>
      <c r="D54" s="1" t="str">
        <v>Odisha</v>
      </c>
      <c r="E54" s="1" t="str">
        <v>Khordha</v>
      </c>
      <c r="F54" s="1" t="str">
        <v>Niyati Udyog Private Limited</v>
      </c>
      <c r="G54" s="1" t="str">
        <v>Central</v>
      </c>
      <c r="H54" s="1">
        <v>6</v>
      </c>
      <c r="I54" s="1">
        <v>301.76</v>
      </c>
      <c r="J54" s="1">
        <v>5</v>
      </c>
      <c r="K54" s="1">
        <v>119</v>
      </c>
      <c r="L54" s="1" t="str">
        <v>International trip (1 pax Almaty) 3N-4D</v>
      </c>
      <c r="M54" s="1">
        <v>501</v>
      </c>
      <c r="N54" s="1" t="str">
        <f>_xlfn.XLOOKUP(B54,'FY 26_qualification Expected'!D:D,'FY 26_qualification Expected'!D:D)</f>
        <v>001J1000002mDzoIAE</v>
      </c>
    </row>
    <row r="55" spans="1:14">
      <c r="A55" s="1">
        <v>54</v>
      </c>
      <c r="B55" s="1" t="str">
        <v>001J1000006Up8wIAC</v>
      </c>
      <c r="C55" s="1" t="str">
        <v>Himanshu steel</v>
      </c>
      <c r="D55" s="1" t="str">
        <v>Odisha</v>
      </c>
      <c r="E55" s="1" t="str">
        <v>Khordha</v>
      </c>
      <c r="F55" s="1" t="str">
        <v>Niyati Udyog Private Limited</v>
      </c>
      <c r="G55" s="1" t="str">
        <v>Central</v>
      </c>
      <c r="H55" s="1">
        <v>8</v>
      </c>
      <c r="I55" s="1">
        <v>502.58799999999997</v>
      </c>
      <c r="J55" s="1">
        <v>6</v>
      </c>
      <c r="K55" s="1">
        <v>217.28000000000003</v>
      </c>
      <c r="L55" s="1" t="str">
        <v>International trip (1 pax Almaty) 3N-4D</v>
      </c>
      <c r="M55" s="1">
        <v>501</v>
      </c>
      <c r="N55" s="1" t="str">
        <f>_xlfn.XLOOKUP(B55,'FY 26_qualification Expected'!D:D,'FY 26_qualification Expected'!D:D)</f>
        <v>001J1000006Up8wIAC</v>
      </c>
    </row>
    <row r="56" spans="1:14">
      <c r="A56" s="1">
        <v>55</v>
      </c>
      <c r="B56" s="1" t="str">
        <v>001J100000MDX4WIAX</v>
      </c>
      <c r="C56" s="1" t="str">
        <v>Tirupati Balaji Udyog Pvt. Ltd.</v>
      </c>
      <c r="D56" s="1" t="str">
        <v>Odisha</v>
      </c>
      <c r="E56" s="1" t="str">
        <v>Khordha</v>
      </c>
      <c r="F56" s="1" t="str">
        <v>Niyati Udyog Private Limited</v>
      </c>
      <c r="G56" s="1" t="str">
        <v>Central</v>
      </c>
      <c r="H56" s="1">
        <v>2</v>
      </c>
      <c r="I56" s="1">
        <v>501.79</v>
      </c>
      <c r="J56" s="1">
        <v>3</v>
      </c>
      <c r="K56" s="1">
        <v>57.37</v>
      </c>
      <c r="L56" s="1">
        <v>0</v>
      </c>
      <c r="M56" s="1">
        <v>0</v>
      </c>
      <c r="N56" s="1" t="str">
        <f>_xlfn.XLOOKUP(B56,'FY 26_qualification Expected'!D:D,'FY 26_qualification Expected'!D:D)</f>
        <v>001J100000MDX4WIAX</v>
      </c>
    </row>
    <row r="57" spans="1:14">
      <c r="A57" s="1">
        <v>56</v>
      </c>
      <c r="B57" s="1" t="str">
        <v>0015g00001XauPCAAZ</v>
      </c>
      <c r="C57" s="1" t="str">
        <v>KALINGA STEELS</v>
      </c>
      <c r="D57" s="1" t="str">
        <v>Odisha</v>
      </c>
      <c r="E57" s="1" t="str">
        <v>Sundargarh</v>
      </c>
      <c r="F57" s="1" t="str">
        <v>SACHDEVA ISPAT PVT LTD</v>
      </c>
      <c r="G57" s="1" t="str">
        <v>Central</v>
      </c>
      <c r="H57" s="1">
        <v>10</v>
      </c>
      <c r="I57" s="1">
        <v>452.45</v>
      </c>
      <c r="J57" s="1">
        <v>0</v>
      </c>
      <c r="K57" s="1">
        <v>0</v>
      </c>
      <c r="L57" s="1" t="str">
        <v>Domestic Trip 1 pax 3N-4D</v>
      </c>
      <c r="M57" s="1">
        <v>201</v>
      </c>
      <c r="N57" s="1" t="str">
        <f>_xlfn.XLOOKUP(B57,'FY 26_qualification Expected'!D:D,'FY 26_qualification Expected'!D:D)</f>
        <v>0015g00001XauPCAAZ</v>
      </c>
    </row>
    <row r="58" spans="1:14">
      <c r="A58" s="1">
        <v>57</v>
      </c>
      <c r="B58" s="1" t="str">
        <v>0015g00001YOLTkAAP</v>
      </c>
      <c r="C58" s="1" t="str">
        <v>GS Associates</v>
      </c>
      <c r="D58" s="1" t="str">
        <v>Odisha</v>
      </c>
      <c r="E58" s="1" t="str">
        <v>Jharsuguda</v>
      </c>
      <c r="F58" s="1" t="str">
        <v>SACHDEVA ISPAT PVT LTD</v>
      </c>
      <c r="G58" s="1" t="str">
        <v>Central</v>
      </c>
      <c r="H58" s="1">
        <v>4</v>
      </c>
      <c r="I58" s="1">
        <v>345</v>
      </c>
      <c r="J58" s="1">
        <v>3</v>
      </c>
      <c r="K58" s="1">
        <v>224.94</v>
      </c>
      <c r="L58" s="1" t="str">
        <v>International trip (1 pax Almaty) 3N-4D</v>
      </c>
      <c r="M58" s="1">
        <v>501</v>
      </c>
      <c r="N58" s="1" t="str">
        <f>_xlfn.XLOOKUP(B58,'FY 26_qualification Expected'!D:D,'FY 26_qualification Expected'!D:D)</f>
        <v>0015g00001YOLTkAAP</v>
      </c>
    </row>
    <row r="59" spans="1:14">
      <c r="A59" s="1">
        <v>58</v>
      </c>
      <c r="B59" s="1" t="str">
        <v>001J1000002kNw3IAE</v>
      </c>
      <c r="C59" s="1" t="str">
        <v>Paras steel corporation</v>
      </c>
      <c r="D59" s="1" t="str">
        <v>Punjab</v>
      </c>
      <c r="E59" s="1" t="str">
        <v>Jalandhar</v>
      </c>
      <c r="F59" s="1" t="str">
        <v>MAHAVIR STEEL CORPORATION</v>
      </c>
      <c r="G59" s="1" t="str">
        <v>North</v>
      </c>
      <c r="H59" s="1">
        <v>11</v>
      </c>
      <c r="I59" s="1">
        <v>736.53999999999985</v>
      </c>
      <c r="J59" s="1">
        <v>5</v>
      </c>
      <c r="K59" s="1">
        <v>353.72999999999996</v>
      </c>
      <c r="L59" s="1" t="str">
        <v>International trip (1 pax Almaty) + 1 EV Scooter</v>
      </c>
      <c r="M59" s="1">
        <v>750</v>
      </c>
      <c r="N59" s="1" t="str">
        <f>_xlfn.XLOOKUP(B59,'FY 26_qualification Expected'!D:D,'FY 26_qualification Expected'!D:D)</f>
        <v>001J1000002kNw3IAE</v>
      </c>
    </row>
    <row r="60" spans="1:14">
      <c r="A60" s="1">
        <v>59</v>
      </c>
      <c r="B60" s="1" t="str">
        <v>001J1000002k0ppIAA</v>
      </c>
      <c r="C60" s="1" t="str">
        <v>GUPTA IRON STORE</v>
      </c>
      <c r="D60" s="1" t="str">
        <v>Punjab</v>
      </c>
      <c r="E60" s="1" t="str">
        <v>Pathankot</v>
      </c>
      <c r="F60" s="1" t="str">
        <v>MAHAVIR STEEL CORPORATION</v>
      </c>
      <c r="G60" s="1" t="str">
        <v>North</v>
      </c>
      <c r="H60" s="1">
        <v>9</v>
      </c>
      <c r="I60" s="1">
        <v>305.16999999999996</v>
      </c>
      <c r="J60" s="1">
        <v>6</v>
      </c>
      <c r="K60" s="1">
        <v>255.4</v>
      </c>
      <c r="L60" s="1" t="str">
        <v>International trip (1 pax Almaty) 3N-4D</v>
      </c>
      <c r="M60" s="1">
        <v>500</v>
      </c>
      <c r="N60" s="1" t="str">
        <f>_xlfn.XLOOKUP(B60,'FY 26_qualification Expected'!D:D,'FY 26_qualification Expected'!D:D)</f>
        <v>001J1000002k0ppIAA</v>
      </c>
    </row>
    <row r="61" spans="1:14">
      <c r="A61" s="1">
        <v>60</v>
      </c>
      <c r="B61" s="1" t="str">
        <v>001J1000007nTfNIAU</v>
      </c>
      <c r="C61" s="1" t="str">
        <v>Rose Builder</v>
      </c>
      <c r="D61" s="1" t="str">
        <v>Punjab</v>
      </c>
      <c r="E61" s="1" t="str">
        <v>SAS Nagar</v>
      </c>
      <c r="F61" s="1" t="str">
        <v>PAL CEMENT AND STEEL PVT. LTD.</v>
      </c>
      <c r="G61" s="1" t="str">
        <v>North</v>
      </c>
      <c r="H61" s="1">
        <v>9</v>
      </c>
      <c r="I61" s="1">
        <v>779.8</v>
      </c>
      <c r="J61" s="1">
        <v>7</v>
      </c>
      <c r="K61" s="1">
        <v>1828.5</v>
      </c>
      <c r="L61" s="1" t="str">
        <v>Luxury International Trip (2 pax Dubai) 3N-4D</v>
      </c>
      <c r="M61" s="1">
        <v>2500</v>
      </c>
      <c r="N61" s="1" t="str">
        <f>_xlfn.XLOOKUP(B61,'FY 26_qualification Expected'!D:D,'FY 26_qualification Expected'!D:D)</f>
        <v>001J1000007nTfNIAU</v>
      </c>
    </row>
    <row r="62" spans="1:14">
      <c r="A62" s="1">
        <v>61</v>
      </c>
      <c r="B62" s="1" t="str">
        <v>001J1000003nJVpIAM</v>
      </c>
      <c r="C62" s="1" t="str">
        <v>SHREE BALAJI TRADING CO.</v>
      </c>
      <c r="D62" s="1" t="str">
        <v>Punjab</v>
      </c>
      <c r="E62" s="1" t="str">
        <v>SAS Nagar</v>
      </c>
      <c r="F62" s="1" t="str">
        <v>PAL CEMENT AND STEEL PVT. LTD.</v>
      </c>
      <c r="G62" s="1" t="str">
        <v>North</v>
      </c>
      <c r="H62" s="1">
        <v>10</v>
      </c>
      <c r="I62" s="1">
        <v>652</v>
      </c>
      <c r="J62" s="1">
        <v>4</v>
      </c>
      <c r="K62" s="1">
        <v>60.83</v>
      </c>
      <c r="L62" s="1" t="str">
        <v>International Trip (1 pax South Asia) 3N-4D</v>
      </c>
      <c r="M62" s="1">
        <v>300</v>
      </c>
      <c r="N62" s="1" t="str">
        <f>_xlfn.XLOOKUP(B62,'FY 26_qualification Expected'!D:D,'FY 26_qualification Expected'!D:D)</f>
        <v>001J1000003nJVpIAM</v>
      </c>
    </row>
    <row r="63" spans="1:14">
      <c r="A63" s="1">
        <v>62</v>
      </c>
      <c r="B63" s="1" t="str">
        <v>001J1000003mJPGIA2</v>
      </c>
      <c r="C63" s="1" t="str">
        <v>PABBI SALES</v>
      </c>
      <c r="D63" s="1" t="str">
        <v>Punjab</v>
      </c>
      <c r="E63" s="1" t="str">
        <v>Ludhiana</v>
      </c>
      <c r="F63" s="1" t="str">
        <v>PAL CEMENT AND STEEL PVT. LTD.</v>
      </c>
      <c r="G63" s="1" t="str">
        <v>North</v>
      </c>
      <c r="H63" s="1">
        <v>8</v>
      </c>
      <c r="I63" s="1">
        <v>301</v>
      </c>
      <c r="J63" s="1">
        <v>6</v>
      </c>
      <c r="K63" s="1">
        <v>93.2</v>
      </c>
      <c r="L63" s="1" t="str">
        <v>International Trip (1 pax South Asia) 3N-4D</v>
      </c>
      <c r="M63" s="1">
        <v>300</v>
      </c>
      <c r="N63" s="1" t="str">
        <f>_xlfn.XLOOKUP(B63,'FY 26_qualification Expected'!D:D,'FY 26_qualification Expected'!D:D)</f>
        <v>001J1000003mJPGIA2</v>
      </c>
    </row>
    <row r="64" spans="1:14">
      <c r="A64" s="1">
        <v>63</v>
      </c>
      <c r="B64" s="1" t="str">
        <v>001J1000002JTNXIAQ</v>
      </c>
      <c r="C64" s="1" t="str">
        <v>KISHORE &amp; COMPANY</v>
      </c>
      <c r="D64" s="1" t="str">
        <v>Punjab</v>
      </c>
      <c r="E64" s="1" t="str">
        <v>Fatehgarh Sahib</v>
      </c>
      <c r="F64" s="1" t="str">
        <v>PAL CEMENT AND STEEL PVT. LTD.</v>
      </c>
      <c r="G64" s="1" t="str">
        <v>North</v>
      </c>
      <c r="H64" s="1">
        <v>1</v>
      </c>
      <c r="I64" s="1">
        <v>361</v>
      </c>
      <c r="J64" s="1">
        <v>0</v>
      </c>
      <c r="K64" s="1">
        <v>0</v>
      </c>
      <c r="L64" s="1" t="str">
        <v>Domestic Trip 1 pax 3N-4D</v>
      </c>
      <c r="M64" s="1">
        <v>200</v>
      </c>
      <c r="N64" s="1" t="str">
        <f>_xlfn.XLOOKUP(B64,'FY 26_qualification Expected'!D:D,'FY 26_qualification Expected'!D:D)</f>
        <v>001J1000002JTNXIAQ</v>
      </c>
    </row>
    <row r="65" spans="1:14">
      <c r="A65" s="1">
        <v>64</v>
      </c>
      <c r="B65" s="1" t="str">
        <v>001J1000002jzaJIAQ</v>
      </c>
      <c r="C65" s="1" t="str">
        <v>Riddhi enterprises</v>
      </c>
      <c r="D65" s="1" t="str">
        <v>Punjab</v>
      </c>
      <c r="E65" s="1" t="str">
        <v>Patiala</v>
      </c>
      <c r="F65" s="1" t="str">
        <v>RAMDOOT UDHYOG PRIVATE LIMITED</v>
      </c>
      <c r="G65" s="1" t="str">
        <v>North</v>
      </c>
      <c r="H65" s="1">
        <v>9</v>
      </c>
      <c r="I65" s="1">
        <v>549.5</v>
      </c>
      <c r="J65" s="1">
        <v>6</v>
      </c>
      <c r="K65" s="1">
        <v>560.81000000000006</v>
      </c>
      <c r="L65" s="1" t="str">
        <v>Luxury International Trip (2 pax Dubai) 3N-4D</v>
      </c>
      <c r="M65" s="1">
        <v>1250</v>
      </c>
      <c r="N65" s="1" t="str">
        <f>_xlfn.XLOOKUP(B65,'FY 26_qualification Expected'!D:D,'FY 26_qualification Expected'!D:D)</f>
        <v>001J1000002jzaJIAQ</v>
      </c>
    </row>
    <row r="66" spans="1:14">
      <c r="A66" s="1">
        <v>65</v>
      </c>
      <c r="B66" s="1" t="str">
        <v>0015g00001f9COMAA2</v>
      </c>
      <c r="C66" s="1" t="str">
        <v>SAT PAUL SOOD &amp; SONS</v>
      </c>
      <c r="D66" s="1" t="str">
        <v>Punjab</v>
      </c>
      <c r="E66" s="1" t="str">
        <v>Patiala</v>
      </c>
      <c r="F66" s="1" t="str">
        <v>RAMDOOT UDHYOG PRIVATE LIMITED</v>
      </c>
      <c r="G66" s="1" t="str">
        <v>North</v>
      </c>
      <c r="H66" s="1">
        <v>6</v>
      </c>
      <c r="I66" s="1">
        <v>306</v>
      </c>
      <c r="J66" s="1">
        <v>7</v>
      </c>
      <c r="K66" s="1">
        <v>99.360000000000014</v>
      </c>
      <c r="L66" s="1" t="str">
        <v>International Trip (1 pax South Asia) 3N-4D</v>
      </c>
      <c r="M66" s="1">
        <v>300</v>
      </c>
      <c r="N66" s="1" t="str">
        <f>_xlfn.XLOOKUP(B66,'FY 26_qualification Expected'!D:D,'FY 26_qualification Expected'!D:D)</f>
        <v>0015g00001f9COMAA2</v>
      </c>
    </row>
    <row r="67" spans="1:14">
      <c r="A67" s="1">
        <v>66</v>
      </c>
      <c r="B67" s="1" t="str">
        <v>0015g00001c4PuPAAU</v>
      </c>
      <c r="C67" s="1" t="str">
        <v>Rajasthan Commercial Corporation</v>
      </c>
      <c r="D67" s="1" t="str">
        <v>Rajasthan</v>
      </c>
      <c r="E67" s="1" t="str">
        <v>Bhilwara</v>
      </c>
      <c r="F67" s="1" t="str">
        <v>J P ALLOYS</v>
      </c>
      <c r="G67" s="1" t="str">
        <v>North</v>
      </c>
      <c r="H67" s="1">
        <v>6</v>
      </c>
      <c r="I67" s="1">
        <v>305.43</v>
      </c>
      <c r="J67" s="1">
        <v>5</v>
      </c>
      <c r="K67" s="1">
        <v>239.03</v>
      </c>
      <c r="L67" s="1" t="str">
        <v>International Trip (1 pax South Asia) 3N-4D</v>
      </c>
      <c r="M67" s="1">
        <v>500</v>
      </c>
      <c r="N67" s="1" t="str">
        <f>_xlfn.XLOOKUP(B67,'FY 26_qualification Expected'!D:D,'FY 26_qualification Expected'!D:D)</f>
        <v>0015g00001c4PuPAAU</v>
      </c>
    </row>
    <row r="68" spans="1:14">
      <c r="A68" s="1">
        <v>67</v>
      </c>
      <c r="B68" s="1" t="str">
        <v>001J100000JrQgWIAV</v>
      </c>
      <c r="C68" s="1" t="str">
        <v>Vision Prime Tech Pvt. Ltd.</v>
      </c>
      <c r="D68" s="1" t="str">
        <v>Rajasthan</v>
      </c>
      <c r="E68" s="1" t="str">
        <v>Jaipur</v>
      </c>
      <c r="F68" s="1" t="str">
        <v>J P ALLOYS</v>
      </c>
      <c r="G68" s="1" t="str">
        <v>North</v>
      </c>
      <c r="H68" s="1">
        <v>5</v>
      </c>
      <c r="I68" s="1">
        <v>310.08</v>
      </c>
      <c r="J68" s="1">
        <v>0</v>
      </c>
      <c r="K68" s="1">
        <v>0</v>
      </c>
      <c r="L68" s="1">
        <v>0</v>
      </c>
      <c r="M68" s="1">
        <v>0</v>
      </c>
      <c r="N68" s="1" t="str">
        <f>_xlfn.XLOOKUP(B68,'FY 26_qualification Expected'!D:D,'FY 26_qualification Expected'!D:D)</f>
        <v>001J100000JrQgWIAV</v>
      </c>
    </row>
    <row r="69" spans="1:14">
      <c r="A69" s="1">
        <v>68</v>
      </c>
      <c r="B69" s="1" t="str">
        <v>001J100000JrSC0IAN</v>
      </c>
      <c r="C69" s="1" t="str">
        <v>Jindal Steel &amp; Infra Lines</v>
      </c>
      <c r="D69" s="1" t="str">
        <v>Rajasthan</v>
      </c>
      <c r="E69" s="1" t="str">
        <v>Jaipur</v>
      </c>
      <c r="F69" s="1" t="str">
        <v>J P ALLOYS</v>
      </c>
      <c r="G69" s="1" t="str">
        <v>North</v>
      </c>
      <c r="H69" s="1">
        <v>7</v>
      </c>
      <c r="I69" s="1">
        <v>491</v>
      </c>
      <c r="J69" s="1">
        <v>6</v>
      </c>
      <c r="K69" s="1">
        <v>388</v>
      </c>
      <c r="L69" s="1" t="str">
        <v>International trip (1 pax Almaty) 3N-4D</v>
      </c>
      <c r="M69" s="1">
        <v>550</v>
      </c>
      <c r="N69" s="1" t="str">
        <f>_xlfn.XLOOKUP(B69,'FY 26_qualification Expected'!D:D,'FY 26_qualification Expected'!D:D)</f>
        <v>001J100000JrSC0IAN</v>
      </c>
    </row>
    <row r="70" spans="1:14">
      <c r="A70" s="1">
        <v>69</v>
      </c>
      <c r="B70" s="1" t="str">
        <v>001J100000JrJwqIAF</v>
      </c>
      <c r="C70" s="1" t="str">
        <v>JP Steel Tubes And Pipes Pvt. Ltd</v>
      </c>
      <c r="D70" s="1" t="str">
        <v>Rajasthan</v>
      </c>
      <c r="E70" s="1" t="str">
        <v>Jaipur</v>
      </c>
      <c r="F70" s="1" t="str">
        <v>J P ALLOYS</v>
      </c>
      <c r="G70" s="1" t="str">
        <v>North</v>
      </c>
      <c r="H70" s="1">
        <v>5</v>
      </c>
      <c r="I70" s="1">
        <v>512</v>
      </c>
      <c r="J70" s="1">
        <v>6</v>
      </c>
      <c r="K70" s="1">
        <v>401</v>
      </c>
      <c r="L70" s="1" t="str">
        <v>International trip (1 pax Almaty) 3N-4D</v>
      </c>
      <c r="M70" s="1">
        <v>550</v>
      </c>
      <c r="N70" s="1" t="str">
        <f>_xlfn.XLOOKUP(B70,'FY 26_qualification Expected'!D:D,'FY 26_qualification Expected'!D:D)</f>
        <v>001J100000JrJwqIAF</v>
      </c>
    </row>
    <row r="71" spans="1:14">
      <c r="A71" s="1">
        <v>70</v>
      </c>
      <c r="B71" s="1" t="str">
        <v>0015g00001f8XA2AAM</v>
      </c>
      <c r="C71" s="1" t="str">
        <v>Aarti Steel</v>
      </c>
      <c r="D71" s="1" t="str">
        <v>Rajasthan</v>
      </c>
      <c r="E71" s="1" t="str">
        <v>Jodhpur</v>
      </c>
      <c r="F71" s="1" t="str">
        <v>M R Associates</v>
      </c>
      <c r="G71" s="1" t="str">
        <v>North</v>
      </c>
      <c r="H71" s="1">
        <v>5</v>
      </c>
      <c r="I71" s="1">
        <v>332</v>
      </c>
      <c r="J71" s="1">
        <v>2</v>
      </c>
      <c r="K71" s="1">
        <v>29.97</v>
      </c>
      <c r="L71" s="1" t="str">
        <v>International trip (1 pax Almaty) 3N-4D</v>
      </c>
      <c r="M71" s="1">
        <v>550</v>
      </c>
      <c r="N71" s="1" t="str">
        <f>_xlfn.XLOOKUP(B71,'FY 26_qualification Expected'!D:D,'FY 26_qualification Expected'!D:D)</f>
        <v>0015g00001f8XA2AAM</v>
      </c>
    </row>
    <row r="72" spans="1:14">
      <c r="A72" s="1">
        <v>71</v>
      </c>
      <c r="B72" s="1" t="str">
        <v>0015g00001f9BXpAAM</v>
      </c>
      <c r="C72" s="1" t="str">
        <v>Shakti steel</v>
      </c>
      <c r="D72" s="1" t="str">
        <v>Rajasthan</v>
      </c>
      <c r="E72" s="1" t="str">
        <v>Jodhpur</v>
      </c>
      <c r="F72" s="1" t="str">
        <v>M R Associates</v>
      </c>
      <c r="G72" s="1" t="str">
        <v>North</v>
      </c>
      <c r="H72" s="1">
        <v>7</v>
      </c>
      <c r="I72" s="1">
        <v>501.56</v>
      </c>
      <c r="J72" s="1">
        <v>7</v>
      </c>
      <c r="K72" s="1">
        <v>414.97999999999996</v>
      </c>
      <c r="L72" s="1" t="str">
        <v>International Trip (2 pax South Asia) 3N-4D + Electric Scooter</v>
      </c>
      <c r="M72" s="1">
        <v>751</v>
      </c>
      <c r="N72" s="1" t="str">
        <f>_xlfn.XLOOKUP(B72,'FY 26_qualification Expected'!D:D,'FY 26_qualification Expected'!D:D)</f>
        <v>0015g00001f9BXpAAM</v>
      </c>
    </row>
    <row r="73" spans="1:14">
      <c r="A73" s="1">
        <v>72</v>
      </c>
      <c r="B73" s="1" t="str">
        <v>001J1000002keZHIAY</v>
      </c>
      <c r="C73" s="1" t="str">
        <v>Jugal Industries</v>
      </c>
      <c r="D73" s="1" t="str">
        <v>Rajasthan</v>
      </c>
      <c r="E73" s="1" t="str">
        <v>Jaisalmer</v>
      </c>
      <c r="F73" s="1" t="str">
        <v>M R Associates</v>
      </c>
      <c r="G73" s="1" t="str">
        <v>North</v>
      </c>
      <c r="H73" s="1">
        <v>11</v>
      </c>
      <c r="I73" s="1">
        <v>575.05999999999995</v>
      </c>
      <c r="J73" s="1">
        <v>1</v>
      </c>
      <c r="K73" s="1">
        <v>25.06</v>
      </c>
      <c r="L73" s="1" t="str">
        <v>International trip (1 pax Almaty) 3N-4D</v>
      </c>
      <c r="M73" s="1">
        <v>500</v>
      </c>
      <c r="N73" s="1" t="str">
        <f>_xlfn.XLOOKUP(B73,'FY 26_qualification Expected'!D:D,'FY 26_qualification Expected'!D:D)</f>
        <v>001J1000002keZHIAY</v>
      </c>
    </row>
    <row r="74" spans="1:14">
      <c r="A74" s="1">
        <v>73</v>
      </c>
      <c r="B74" s="1" t="str">
        <v>001J100000BadzzIAB</v>
      </c>
      <c r="C74" s="1" t="str">
        <v>Hinglaj Iron Store</v>
      </c>
      <c r="D74" s="1" t="str">
        <v>Rajasthan</v>
      </c>
      <c r="E74" s="1" t="str">
        <v>Barmer</v>
      </c>
      <c r="F74" s="1" t="str">
        <v>M R Associates</v>
      </c>
      <c r="G74" s="1" t="str">
        <v>North</v>
      </c>
      <c r="H74" s="1">
        <v>6</v>
      </c>
      <c r="I74" s="1">
        <v>321.13</v>
      </c>
      <c r="J74" s="1">
        <v>6</v>
      </c>
      <c r="K74" s="1">
        <v>236.53999999999996</v>
      </c>
      <c r="L74" s="1" t="str">
        <v>International trip (1 pax Almaty) 3N-4D</v>
      </c>
      <c r="M74" s="1">
        <v>550</v>
      </c>
      <c r="N74" s="1" t="str">
        <f>_xlfn.XLOOKUP(B74,'FY 26_qualification Expected'!D:D,'FY 26_qualification Expected'!D:D)</f>
        <v>001J100000BadzzIAB</v>
      </c>
    </row>
    <row r="75" spans="1:14">
      <c r="A75" s="1">
        <v>74</v>
      </c>
      <c r="B75" s="1" t="str">
        <v>0015g00001fvEe1AAE</v>
      </c>
      <c r="C75" s="1" t="str">
        <v>Raj Steels</v>
      </c>
      <c r="D75" s="1" t="str">
        <v>Rajasthan</v>
      </c>
      <c r="E75" s="1" t="str">
        <v>Nagaur</v>
      </c>
      <c r="F75" s="1" t="str">
        <v>Swastik Tradevision Pvt. Ltd.</v>
      </c>
      <c r="G75" s="1" t="str">
        <v>North</v>
      </c>
      <c r="H75" s="1">
        <v>9</v>
      </c>
      <c r="I75" s="1">
        <v>301.16000000000003</v>
      </c>
      <c r="J75" s="1">
        <v>3</v>
      </c>
      <c r="K75" s="1">
        <v>80</v>
      </c>
      <c r="L75" s="1" t="str">
        <v>International trip (1 pax Almaty) 3N-4D</v>
      </c>
      <c r="M75" s="1">
        <v>350</v>
      </c>
      <c r="N75" s="1" t="str">
        <f>_xlfn.XLOOKUP(B75,'FY 26_qualification Expected'!D:D,'FY 26_qualification Expected'!D:D)</f>
        <v>0015g00001fvEe1AAE</v>
      </c>
    </row>
    <row r="76" spans="1:14">
      <c r="A76" s="1">
        <v>75</v>
      </c>
      <c r="B76" s="1" t="str">
        <v>001J100000BahQrIAJ</v>
      </c>
      <c r="C76" s="1" t="str">
        <v>Shree Steel Associates</v>
      </c>
      <c r="D76" s="1" t="str">
        <v>Rajasthan</v>
      </c>
      <c r="E76" s="1" t="str">
        <v>Jaipur</v>
      </c>
      <c r="F76" s="1" t="str">
        <v>Swastik Tradevision Pvt. Ltd.</v>
      </c>
      <c r="G76" s="1" t="str">
        <v>North</v>
      </c>
      <c r="H76" s="1">
        <v>5</v>
      </c>
      <c r="I76" s="1">
        <v>428.91</v>
      </c>
      <c r="J76" s="1">
        <v>5</v>
      </c>
      <c r="K76" s="1">
        <v>821.06999999999994</v>
      </c>
      <c r="L76" s="1" t="str">
        <v>International Trip (2 pax South Asia) 3N-4D + Electric Scooter</v>
      </c>
      <c r="M76" s="1">
        <v>1000</v>
      </c>
      <c r="N76" s="1" t="str">
        <f>_xlfn.XLOOKUP(B76,'FY 26_qualification Expected'!D:D,'FY 26_qualification Expected'!D:D)</f>
        <v>001J100000BahQrIAJ</v>
      </c>
    </row>
    <row r="77" spans="1:14">
      <c r="A77" s="1">
        <v>76</v>
      </c>
      <c r="B77" s="1" t="str">
        <v>001J100000RzNrBIAV</v>
      </c>
      <c r="C77" s="1" t="str">
        <v>KAMAL TRADING COMPANY</v>
      </c>
      <c r="D77" s="1" t="str">
        <v>Rajasthan</v>
      </c>
      <c r="E77" s="1" t="str">
        <v>Jaipur</v>
      </c>
      <c r="F77" s="1" t="str">
        <v>Swastik Tradevision Pvt. Ltd.</v>
      </c>
      <c r="G77" s="1" t="str">
        <v>North</v>
      </c>
      <c r="H77" s="1">
        <v>3</v>
      </c>
      <c r="I77" s="1">
        <v>392.07</v>
      </c>
      <c r="J77" s="1">
        <v>0</v>
      </c>
      <c r="K77" s="1">
        <v>0</v>
      </c>
      <c r="L77" s="1" t="str">
        <v>International Trip (1 pax South Asia) 3N-4D</v>
      </c>
      <c r="M77" s="1">
        <v>350</v>
      </c>
      <c r="N77" s="1" t="str">
        <f>_xlfn.XLOOKUP(B77,'FY 26_qualification Expected'!D:D,'FY 26_qualification Expected'!D:D)</f>
        <v>001J100000RzNrBIAV</v>
      </c>
    </row>
    <row r="78" spans="1:14">
      <c r="A78" s="1">
        <v>77</v>
      </c>
      <c r="B78" s="1" t="str">
        <v>0015g00001W4TWFAA3</v>
      </c>
      <c r="C78" s="1" t="str">
        <v>JAI DURGA IRON AND STEEL</v>
      </c>
      <c r="D78" s="1" t="str">
        <v>Uttar Pradesh</v>
      </c>
      <c r="E78" s="1" t="str">
        <v>Agra</v>
      </c>
      <c r="F78" s="1" t="str">
        <v>DINESH STEEL PRIVATE LIMITED</v>
      </c>
      <c r="G78" s="1" t="str">
        <v>North</v>
      </c>
      <c r="H78" s="1">
        <v>11</v>
      </c>
      <c r="I78" s="1">
        <v>771</v>
      </c>
      <c r="J78" s="1">
        <v>7</v>
      </c>
      <c r="K78" s="1">
        <v>321.86</v>
      </c>
      <c r="L78" s="1" t="str">
        <v>Luxury International Trip (2 pax Dubai) 3N-4D</v>
      </c>
      <c r="M78" s="1">
        <v>1251</v>
      </c>
      <c r="N78" s="1" t="str">
        <f>_xlfn.XLOOKUP(B78,'FY 26_qualification Expected'!D:D,'FY 26_qualification Expected'!D:D)</f>
        <v>0015g00001W4TWFAA3</v>
      </c>
    </row>
    <row r="79" spans="1:14">
      <c r="A79" s="1">
        <v>78</v>
      </c>
      <c r="B79" s="1" t="str">
        <v>0015g00001Y3x1EAAR</v>
      </c>
      <c r="C79" s="1" t="str">
        <v>MEENA STEEL</v>
      </c>
      <c r="D79" s="1" t="str">
        <v>Uttar Pradesh</v>
      </c>
      <c r="E79" s="1" t="str">
        <v>Agra</v>
      </c>
      <c r="F79" s="1" t="str">
        <v>DINESH STEEL PRIVATE LIMITED</v>
      </c>
      <c r="G79" s="1" t="str">
        <v>North</v>
      </c>
      <c r="H79" s="1">
        <v>12</v>
      </c>
      <c r="I79" s="1">
        <v>302</v>
      </c>
      <c r="J79" s="1">
        <v>7</v>
      </c>
      <c r="K79" s="1">
        <v>162.29</v>
      </c>
      <c r="L79" s="1" t="str">
        <v>International trip (1 pax Almaty) 3N-4D</v>
      </c>
      <c r="M79" s="1">
        <v>501</v>
      </c>
      <c r="N79" s="1" t="str">
        <f>_xlfn.XLOOKUP(B79,'FY 26_qualification Expected'!D:D,'FY 26_qualification Expected'!D:D)</f>
        <v>0015g00001Y3x1EAAR</v>
      </c>
    </row>
    <row r="80" spans="1:14">
      <c r="A80" s="1">
        <v>79</v>
      </c>
      <c r="B80" s="1" t="str">
        <v>0015g00001caT4XAAU</v>
      </c>
      <c r="C80" s="1" t="str">
        <v>TIRUPATI INFRA DEVELOPERS</v>
      </c>
      <c r="D80" s="1" t="str">
        <v>Uttar Pradesh</v>
      </c>
      <c r="E80" s="1" t="str">
        <v>Varanasi</v>
      </c>
      <c r="F80" s="1" t="str">
        <v>GLOBAL IRONTRADING PVT. LTD.</v>
      </c>
      <c r="G80" s="1" t="str">
        <v>North</v>
      </c>
      <c r="H80" s="1">
        <v>9</v>
      </c>
      <c r="I80" s="1">
        <v>624.12</v>
      </c>
      <c r="J80" s="1">
        <v>7</v>
      </c>
      <c r="K80" s="1">
        <v>554.66999999999996</v>
      </c>
      <c r="L80" s="1" t="str">
        <v>Luxury International Trip (2 pax Dubai) 3N-4D</v>
      </c>
      <c r="M80" s="1">
        <v>1251</v>
      </c>
      <c r="N80" s="1" t="str">
        <f>_xlfn.XLOOKUP(B80,'FY 26_qualification Expected'!D:D,'FY 26_qualification Expected'!D:D)</f>
        <v>0015g00001caT4XAAU</v>
      </c>
    </row>
    <row r="81" spans="1:14">
      <c r="A81" s="1">
        <v>80</v>
      </c>
      <c r="B81" s="1" t="str">
        <v>0015g00001RKmdfAAD</v>
      </c>
      <c r="C81" s="1" t="str">
        <v>Anupam Steel</v>
      </c>
      <c r="D81" s="1" t="str">
        <v>Uttar Pradesh</v>
      </c>
      <c r="E81" s="1" t="str">
        <v>Prayagraj</v>
      </c>
      <c r="F81" s="1" t="str">
        <v>GLOBAL IRONTRADING PVT. LTD.</v>
      </c>
      <c r="G81" s="1" t="str">
        <v>North</v>
      </c>
      <c r="H81" s="1">
        <v>6</v>
      </c>
      <c r="I81" s="1">
        <v>270.92</v>
      </c>
      <c r="J81" s="1">
        <v>2</v>
      </c>
      <c r="K81" s="1">
        <v>70</v>
      </c>
      <c r="L81" s="1" t="str">
        <v>International Trip (1 pax South Asia) 3N-4D</v>
      </c>
      <c r="M81" s="1">
        <v>301</v>
      </c>
      <c r="N81" s="1" t="str">
        <f>_xlfn.XLOOKUP(B81,'FY 26_qualification Expected'!D:D,'FY 26_qualification Expected'!D:D)</f>
        <v>0015g00001RKmdfAAD</v>
      </c>
    </row>
    <row r="82" spans="1:14">
      <c r="A82" s="1">
        <v>81</v>
      </c>
      <c r="B82" s="1" t="str">
        <v>001J100000RyJQuIAN</v>
      </c>
      <c r="C82" s="1" t="str">
        <v>SKYLine Exchange</v>
      </c>
      <c r="D82" s="1" t="str">
        <v>Uttar Pradesh</v>
      </c>
      <c r="E82" s="1" t="str">
        <v>Ghaziabad</v>
      </c>
      <c r="F82" s="1" t="str">
        <v>OPTRIX Infra LLP</v>
      </c>
      <c r="G82" s="1" t="str">
        <v>North</v>
      </c>
      <c r="H82" s="1">
        <v>3</v>
      </c>
      <c r="I82" s="1">
        <v>412.57</v>
      </c>
      <c r="J82" s="1">
        <v>7</v>
      </c>
      <c r="K82" s="1">
        <v>467.51</v>
      </c>
      <c r="L82" s="1" t="str">
        <v>International Trip (2 pax South Asia) </v>
      </c>
      <c r="M82" s="1">
        <v>550</v>
      </c>
      <c r="N82" s="1" t="str">
        <f>_xlfn.XLOOKUP(B82,'FY 26_qualification Expected'!D:D,'FY 26_qualification Expected'!D:D)</f>
        <v>001J100000RyJQuIAN</v>
      </c>
    </row>
    <row r="83" spans="1:14">
      <c r="A83" s="1">
        <v>82</v>
      </c>
      <c r="B83" s="1" t="str">
        <v>0015g00001TDCVRAA5</v>
      </c>
      <c r="C83" s="1" t="str">
        <v>Narendra Steels</v>
      </c>
      <c r="D83" s="1" t="str">
        <v>Uttar Pradesh</v>
      </c>
      <c r="E83" s="1" t="str">
        <v>Ghaziabad</v>
      </c>
      <c r="F83" s="1" t="str">
        <v>OPTRIX Infra LLP</v>
      </c>
      <c r="G83" s="1" t="str">
        <v>North</v>
      </c>
      <c r="H83" s="1">
        <v>2</v>
      </c>
      <c r="I83" s="1">
        <v>539.20000000000005</v>
      </c>
      <c r="J83" s="1">
        <v>7</v>
      </c>
      <c r="K83" s="1">
        <v>587.77</v>
      </c>
      <c r="L83" s="1" t="str">
        <v>International Trip (2 pax South Asia) 3N-4D + Electric Scooter</v>
      </c>
      <c r="M83" s="1">
        <v>800</v>
      </c>
      <c r="N83" s="1" t="str">
        <f>_xlfn.XLOOKUP(B83,'FY 26_qualification Expected'!D:D,'FY 26_qualification Expected'!D:D)</f>
        <v>0015g00001TDCVRAA5</v>
      </c>
    </row>
    <row r="84" spans="1:14">
      <c r="A84" s="1">
        <v>83</v>
      </c>
      <c r="B84" s="1" t="str">
        <v>0015g00001c44kkAAA</v>
      </c>
      <c r="C84" s="1" t="str">
        <v>Shashi Trading company</v>
      </c>
      <c r="D84" s="1" t="str">
        <v>Uttar Pradesh</v>
      </c>
      <c r="E84" s="1" t="str">
        <v>Bulandshahr</v>
      </c>
      <c r="F84" s="1" t="str">
        <v>SHASHI STEELS CORPORATION</v>
      </c>
      <c r="G84" s="1" t="str">
        <v>North</v>
      </c>
      <c r="H84" s="1">
        <v>6</v>
      </c>
      <c r="I84" s="1">
        <v>319.48</v>
      </c>
      <c r="J84" s="1">
        <v>7</v>
      </c>
      <c r="K84" s="1">
        <v>561.5</v>
      </c>
      <c r="L84" s="1" t="str">
        <v>International Trip (2 pax South Asia) 3N-4D + Electric Scooter</v>
      </c>
      <c r="M84" s="1">
        <v>1250</v>
      </c>
      <c r="N84" s="1" t="str">
        <f>_xlfn.XLOOKUP(B84,'FY 26_qualification Expected'!D:D,'FY 26_qualification Expected'!D:D)</f>
        <v>0015g00001c44kkAAA</v>
      </c>
    </row>
    <row r="85" spans="1:14">
      <c r="A85" s="1">
        <v>84</v>
      </c>
      <c r="B85" s="1" t="str">
        <v>0015g00001YPVW6AAP</v>
      </c>
      <c r="C85" s="1" t="str">
        <v>Som Steel Pvt Ltd</v>
      </c>
      <c r="D85" s="1" t="str">
        <v>Uttar Pradesh</v>
      </c>
      <c r="E85" s="1" t="str">
        <v>Ghaziabad</v>
      </c>
      <c r="F85" s="1" t="str">
        <v>SHASHI STEELS CORPORATION</v>
      </c>
      <c r="G85" s="1" t="str">
        <v>North</v>
      </c>
      <c r="H85" s="1">
        <v>9</v>
      </c>
      <c r="I85" s="1">
        <v>594.28300000000002</v>
      </c>
      <c r="J85" s="1">
        <v>1</v>
      </c>
      <c r="K85" s="1">
        <v>10</v>
      </c>
      <c r="L85" s="1" t="str">
        <v>Domestic Trip 1 pax 3N-4D</v>
      </c>
      <c r="M85" s="1">
        <v>200</v>
      </c>
      <c r="N85" s="1" t="str">
        <f>_xlfn.XLOOKUP(B85,'FY 26_qualification Expected'!D:D,'FY 26_qualification Expected'!D:D)</f>
        <v>0015g00001YPVW6AAP</v>
      </c>
    </row>
    <row r="86" spans="1:14">
      <c r="A86" s="1">
        <v>85</v>
      </c>
      <c r="B86" s="1" t="str">
        <v>0015g00001V9SR4AAN</v>
      </c>
      <c r="C86" s="1" t="str">
        <v>Purvanchal steel</v>
      </c>
      <c r="D86" s="1" t="str">
        <v>Uttar Pradesh</v>
      </c>
      <c r="E86" s="1" t="str">
        <v>Gautam Buddh Nagar</v>
      </c>
      <c r="F86" s="1" t="str">
        <v>SHASHI STEELS CORPORATION</v>
      </c>
      <c r="G86" s="1" t="str">
        <v>North</v>
      </c>
      <c r="H86" s="1">
        <v>5</v>
      </c>
      <c r="I86" s="1">
        <v>335</v>
      </c>
      <c r="J86" s="1">
        <v>2</v>
      </c>
      <c r="K86" s="1">
        <v>13.49</v>
      </c>
      <c r="L86" s="1" t="str">
        <v>Domestic Trip 1 pax 3N-4D</v>
      </c>
      <c r="M86" s="1">
        <v>200</v>
      </c>
      <c r="N86" s="1" t="str">
        <f>_xlfn.XLOOKUP(B86,'FY 26_qualification Expected'!D:D,'FY 26_qualification Expected'!D:D)</f>
        <v>0015g00001V9SR4AAN</v>
      </c>
    </row>
    <row r="87" spans="1:14">
      <c r="A87" s="1">
        <v>86</v>
      </c>
      <c r="B87" s="1" t="str">
        <v>0015g00001UBHlJAAX</v>
      </c>
      <c r="C87" s="1" t="str">
        <v>RAJ NARAIN SALES CORPORATION</v>
      </c>
      <c r="D87" s="1" t="str">
        <v>Uttar Pradesh</v>
      </c>
      <c r="E87" s="1" t="str">
        <v>Etawah</v>
      </c>
      <c r="F87" s="1" t="str">
        <v>SHREE LAKSHMAN ROLLING MILL (INDIA) LLP</v>
      </c>
      <c r="G87" s="1" t="str">
        <v>North</v>
      </c>
      <c r="H87" s="1">
        <v>9</v>
      </c>
      <c r="I87" s="1">
        <v>1038.365</v>
      </c>
      <c r="J87" s="1">
        <v>5</v>
      </c>
      <c r="K87" s="1">
        <v>129.76999999999998</v>
      </c>
      <c r="L87" s="1" t="str">
        <v>Luxury International Trip (2 pax Dubai) 3N-4D</v>
      </c>
      <c r="M87" s="1">
        <v>1251</v>
      </c>
      <c r="N87" s="1" t="str">
        <f>_xlfn.XLOOKUP(B87,'FY 26_qualification Expected'!D:D,'FY 26_qualification Expected'!D:D)</f>
        <v>0015g00001UBHlJAAX</v>
      </c>
    </row>
    <row r="88" spans="1:14">
      <c r="A88" s="1">
        <v>87</v>
      </c>
      <c r="B88" s="1" t="str">
        <v>0015g00001eAboPAAS</v>
      </c>
      <c r="C88" s="1" t="str">
        <v>SHYAMA STEEL</v>
      </c>
      <c r="D88" s="1" t="str">
        <v>Uttar Pradesh</v>
      </c>
      <c r="E88" s="1" t="str">
        <v>Jalaun</v>
      </c>
      <c r="F88" s="1" t="str">
        <v>SHREE LAKSHMAN ROLLING MILL (INDIA) LLP</v>
      </c>
      <c r="G88" s="1" t="str">
        <v>North</v>
      </c>
      <c r="H88" s="1">
        <v>12</v>
      </c>
      <c r="I88" s="1">
        <v>306.31</v>
      </c>
      <c r="J88" s="1">
        <v>5</v>
      </c>
      <c r="K88" s="1">
        <v>122.4</v>
      </c>
      <c r="L88" s="1" t="str">
        <v>International trip (1 pax Almaty) 3N-4D</v>
      </c>
      <c r="M88" s="1">
        <v>510</v>
      </c>
      <c r="N88" s="1" t="e">
        <f>_xlfn.XLOOKUP(B88,'FY 26_qualification Expected'!D:D,'FY 26_qualification Expected'!D:D)</f>
        <v>#N/A</v>
      </c>
    </row>
    <row r="89" spans="1:14">
      <c r="A89" s="1">
        <v>88</v>
      </c>
      <c r="B89" s="1" t="str">
        <v>0015g00001UBHlKAAX</v>
      </c>
      <c r="C89" s="1" t="str">
        <v>OM NARAIN SALES CORPORATION</v>
      </c>
      <c r="D89" s="1" t="str">
        <v>Uttar Pradesh</v>
      </c>
      <c r="E89" s="1" t="str">
        <v>Etawah</v>
      </c>
      <c r="F89" s="1" t="str">
        <v>SHREE LAKSHMAN ROLLING MILL (INDIA) LLP</v>
      </c>
      <c r="G89" s="1" t="str">
        <v>North</v>
      </c>
      <c r="H89" s="1">
        <v>6</v>
      </c>
      <c r="I89" s="1">
        <v>366.19499999999994</v>
      </c>
      <c r="J89" s="1">
        <v>2</v>
      </c>
      <c r="K89" s="1">
        <v>89.91</v>
      </c>
      <c r="L89" s="1" t="str">
        <v>International trip (1 pax Almaty) 3N-4D</v>
      </c>
      <c r="M89" s="1">
        <v>501</v>
      </c>
    </row>
    <row r="90" spans="1:14">
      <c r="A90" s="1">
        <v>89</v>
      </c>
      <c r="B90" s="1" t="str">
        <v>0015g00001UBHltAAH</v>
      </c>
      <c r="C90" s="1" t="str">
        <v>Tarun Traders</v>
      </c>
      <c r="D90" s="1" t="str">
        <v>Uttarakhand</v>
      </c>
      <c r="E90" s="1" t="str">
        <v>Dehradun</v>
      </c>
      <c r="F90" s="1" t="str">
        <v>SHIVA SALES INDIA CORPORATION</v>
      </c>
      <c r="G90" s="1" t="str">
        <v>North</v>
      </c>
      <c r="H90" s="1">
        <v>12</v>
      </c>
      <c r="I90" s="1">
        <v>345</v>
      </c>
      <c r="J90" s="1">
        <v>2</v>
      </c>
      <c r="K90" s="1">
        <v>87</v>
      </c>
      <c r="L90" s="1">
        <v>0</v>
      </c>
      <c r="M90" s="1">
        <v>0</v>
      </c>
    </row>
    <row r="91" spans="1:14">
      <c r="A91" s="1">
        <v>0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</row>
    <row r="92" spans="1:14">
      <c r="A92" s="1">
        <v>0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</row>
    <row r="93" spans="1:14">
      <c r="A93" s="1">
        <v>0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</row>
    <row r="94" spans="1:14">
      <c r="A94" s="1">
        <v>0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</row>
    <row r="95" spans="1:14">
      <c r="A95" s="1">
        <v>0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</row>
    <row r="96" spans="1:14">
      <c r="A96" s="1">
        <v>0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</row>
    <row r="97" spans="1:13">
      <c r="A97" s="1">
        <v>0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</row>
    <row r="98" spans="1:13">
      <c r="A98" s="1">
        <v>0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</row>
    <row r="99" spans="1:13">
      <c r="A99" s="1">
        <v>0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</row>
    <row r="100" spans="1:13">
      <c r="A100" s="1">
        <v>0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</row>
    <row r="101" spans="1:13">
      <c r="A101" s="1">
        <v>0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</row>
    <row r="102" spans="1:13">
      <c r="A102" s="1">
        <v>0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</row>
    <row r="103" spans="1:13">
      <c r="A103" s="1">
        <v>0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</row>
    <row r="104" spans="1:13">
      <c r="A104" s="1">
        <v>0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</row>
    <row r="105" spans="1:13">
      <c r="A105" s="1">
        <v>0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</row>
    <row r="106" spans="1:13">
      <c r="A106" s="1">
        <v>0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</row>
    <row r="107" spans="1:13">
      <c r="A107" s="1">
        <v>0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</row>
    <row r="108" spans="1:13">
      <c r="A108" s="1">
        <v>0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</row>
    <row r="109" spans="1:13">
      <c r="A109" s="1">
        <v>0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</row>
    <row r="110" spans="1:13">
      <c r="A110" s="1">
        <v>0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</row>
    <row r="111" spans="1:13">
      <c r="A111" s="1">
        <v>0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</row>
    <row r="112" spans="1:13">
      <c r="A112" s="1">
        <v>0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</row>
    <row r="113" spans="1:13">
      <c r="A113" s="1">
        <v>0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</row>
    <row r="114" spans="1:13">
      <c r="A114" s="1">
        <v>0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</row>
    <row r="115" spans="1:13">
      <c r="A115" s="1">
        <v>0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</row>
    <row r="116" spans="1:13">
      <c r="A116" s="1">
        <v>0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</row>
    <row r="117" spans="1:13">
      <c r="A117" s="1">
        <v>0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</row>
    <row r="118" spans="1:13">
      <c r="A118" s="1">
        <v>0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</row>
    <row r="119" spans="1:13">
      <c r="A119" s="1">
        <v>0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</row>
    <row r="120" spans="1:13">
      <c r="A120" s="1">
        <v>0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</row>
    <row r="121" spans="1:13">
      <c r="A121" s="1">
        <v>0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</row>
    <row r="122" spans="1:13">
      <c r="A122" s="1">
        <v>0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</row>
    <row r="123" spans="1:13">
      <c r="A123" s="1">
        <v>0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</row>
    <row r="124" spans="1:13">
      <c r="A124" s="1">
        <v>0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</row>
    <row r="125" spans="1:13">
      <c r="A125" s="1">
        <v>0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</row>
    <row r="126" spans="1:13">
      <c r="A126" s="1">
        <v>0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</row>
    <row r="127" spans="1:13">
      <c r="A127" s="1">
        <v>0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</row>
    <row r="128" spans="1:13">
      <c r="A128" s="1">
        <v>0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</row>
    <row r="129" spans="1:13">
      <c r="A129" s="1">
        <v>0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</row>
    <row r="130" spans="1:13">
      <c r="A130" s="1">
        <v>0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</row>
    <row r="131" spans="1:13">
      <c r="A131" s="1">
        <v>0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</row>
    <row r="132" spans="1:13">
      <c r="A132" s="1">
        <v>0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</row>
    <row r="133" spans="1:13">
      <c r="A133" s="1">
        <v>0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</row>
    <row r="134" spans="1:13">
      <c r="A134" s="1">
        <v>0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</row>
    <row r="135" spans="1:13">
      <c r="A135" s="1">
        <v>0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</row>
    <row r="136" spans="1:13">
      <c r="A136" s="1">
        <v>0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</row>
    <row r="137" spans="1:13">
      <c r="A137" s="1">
        <v>0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</row>
    <row r="138" spans="1:13">
      <c r="A138" s="1">
        <v>0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</row>
    <row r="139" spans="1:13">
      <c r="A139" s="1">
        <v>0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</row>
    <row r="140" spans="1:13">
      <c r="A140" s="1">
        <v>0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</row>
    <row r="141" spans="1:13">
      <c r="A141" s="1">
        <v>0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</row>
    <row r="142" spans="1:13">
      <c r="A142" s="1">
        <v>0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</row>
    <row r="143" spans="1:13">
      <c r="A143" s="1">
        <v>0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</row>
    <row r="144" spans="1:13">
      <c r="A144" s="1">
        <v>0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</row>
    <row r="145" spans="1:13">
      <c r="A145" s="1">
        <v>0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</row>
    <row r="146" spans="1:13">
      <c r="A146" s="1">
        <v>0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</row>
    <row r="147" spans="1:13">
      <c r="A147" s="1">
        <v>0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</row>
    <row r="148" spans="1:13">
      <c r="A148" s="1">
        <v>0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</row>
    <row r="149" spans="1:13">
      <c r="A149" s="1">
        <v>0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</row>
    <row r="150" spans="1:13">
      <c r="A150" s="1">
        <v>0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</row>
    <row r="151" spans="1:13">
      <c r="A151" s="1">
        <v>0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</row>
    <row r="152" spans="1:13">
      <c r="A152" s="1">
        <v>0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</row>
    <row r="153" spans="1:13">
      <c r="A153" s="1">
        <v>0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</row>
    <row r="154" spans="1:13">
      <c r="A154" s="1">
        <v>0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</row>
    <row r="155" spans="1:13">
      <c r="A155" s="1">
        <v>0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</row>
    <row r="156" spans="1:13">
      <c r="A156" s="1">
        <v>0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</row>
    <row r="157" spans="1:13">
      <c r="A157" s="1">
        <v>0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</row>
    <row r="158" spans="1:13">
      <c r="A158" s="1">
        <v>0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</row>
    <row r="159" spans="1:13">
      <c r="A159" s="1">
        <v>0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</row>
    <row r="160" spans="1:13">
      <c r="A160" s="1">
        <v>0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</row>
    <row r="161" spans="1:13">
      <c r="A161" s="1">
        <v>0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</row>
    <row r="162" spans="1:13">
      <c r="A162" s="1">
        <v>0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</row>
    <row r="163" spans="1:13">
      <c r="A163" s="1">
        <v>0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</row>
    <row r="164" spans="1:13">
      <c r="A164" s="1">
        <v>0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</row>
    <row r="165" spans="1:13">
      <c r="A165" s="1">
        <v>0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</row>
    <row r="166" spans="1:13">
      <c r="A166" s="1">
        <v>0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</row>
    <row r="167" spans="1:13">
      <c r="A167" s="1">
        <v>0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</row>
    <row r="168" spans="1:13">
      <c r="A168" s="1">
        <v>0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</row>
    <row r="169" spans="1:13">
      <c r="A169" s="1">
        <v>0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</row>
    <row r="170" spans="1:13">
      <c r="A170" s="1">
        <v>0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</row>
    <row r="171" spans="1:13">
      <c r="A171" s="1">
        <v>0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</row>
    <row r="172" spans="1:13">
      <c r="A172" s="1">
        <v>0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</row>
    <row r="173" spans="1:13">
      <c r="A173" s="1">
        <v>0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</row>
    <row r="174" spans="1:13">
      <c r="A174" s="1">
        <v>0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</row>
    <row r="175" spans="1:13">
      <c r="A175" s="1">
        <v>0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</row>
    <row r="176" spans="1:13">
      <c r="A176" s="1">
        <v>0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</row>
    <row r="177" spans="1:13">
      <c r="A177" s="1">
        <v>0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</row>
    <row r="178" spans="1:13">
      <c r="A178" s="1">
        <v>0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</row>
    <row r="179" spans="1:13">
      <c r="A179" s="1">
        <v>0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</row>
    <row r="180" spans="1:13">
      <c r="A180" s="1">
        <v>0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</row>
    <row r="181" spans="1:13">
      <c r="A181" s="1">
        <v>0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</row>
    <row r="182" spans="1:13">
      <c r="A182" s="1">
        <v>0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</row>
    <row r="183" spans="1:13">
      <c r="A183" s="1">
        <v>0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</row>
    <row r="184" spans="1:13">
      <c r="A184" s="1">
        <v>0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</row>
    <row r="185" spans="1:13">
      <c r="A185" s="1">
        <v>0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</row>
    <row r="186" spans="1:13">
      <c r="A186" s="1">
        <v>0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</row>
    <row r="187" spans="1:13">
      <c r="A187" s="1">
        <v>0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</row>
    <row r="188" spans="1:13">
      <c r="A188" s="1">
        <v>0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</row>
    <row r="189" spans="1:13">
      <c r="A189" s="1">
        <v>0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</row>
    <row r="190" spans="1:13">
      <c r="A190" s="1">
        <v>0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</row>
    <row r="191" spans="1:13">
      <c r="A191" s="1">
        <v>0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</row>
    <row r="192" spans="1:13">
      <c r="A192" s="1">
        <v>0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</row>
    <row r="193" spans="1:13">
      <c r="A193" s="1">
        <v>0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</row>
    <row r="194" spans="1:13">
      <c r="A194" s="1">
        <v>0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</row>
    <row r="195" spans="1:13">
      <c r="A195" s="1">
        <v>0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</row>
    <row r="196" spans="1:13">
      <c r="A196" s="1">
        <v>0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</row>
    <row r="197" spans="1:13">
      <c r="A197" s="1">
        <v>0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</row>
    <row r="198" spans="1:13">
      <c r="A198" s="1">
        <v>0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</row>
  </sheetData>
  <mergeCells count="1">
    <mergeCell ref="R8:Y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E0B4C-0EDD-447D-9E39-75BD13153D21}">
  <dimension ref="A1:K1473"/>
  <sheetViews>
    <sheetView workbookViewId="0">
      <selection activeCell="J28" sqref="J28"/>
    </sheetView>
  </sheetViews>
  <sheetFormatPr defaultColWidth="9.140625" defaultRowHeight="15"/>
  <cols>
    <col min="1" max="1" width="10.28515625" style="1" bestFit="1" customWidth="1"/>
    <col min="2" max="2" width="9.5703125" style="4" customWidth="1"/>
    <col min="3" max="7" width="9.140625" style="1"/>
    <col min="8" max="8" width="7.85546875" style="2" customWidth="1"/>
    <col min="9" max="9" width="40" style="1" customWidth="1"/>
    <col min="10" max="10" width="19" style="1" bestFit="1" customWidth="1"/>
    <col min="11" max="11" width="17" style="2" customWidth="1"/>
    <col min="12" max="16384" width="9.140625" style="1"/>
  </cols>
  <sheetData>
    <row r="1" spans="1:11" ht="23.25" customHeight="1">
      <c r="A1" s="14">
        <v>250</v>
      </c>
      <c r="B1" s="112">
        <v>301</v>
      </c>
      <c r="H1" s="3" t="s">
        <v>827</v>
      </c>
      <c r="I1" s="4" t="s">
        <v>9</v>
      </c>
      <c r="J1" s="4" t="s">
        <v>1</v>
      </c>
      <c r="K1" s="3" t="s">
        <v>828</v>
      </c>
    </row>
    <row r="2" spans="1:11">
      <c r="A2" s="14" t="s">
        <v>829</v>
      </c>
      <c r="B2" s="112">
        <v>501</v>
      </c>
      <c r="H2" s="2">
        <v>1</v>
      </c>
      <c r="I2" s="1" t="s">
        <v>79</v>
      </c>
      <c r="J2" s="1" t="s">
        <v>830</v>
      </c>
      <c r="K2" s="2" t="s">
        <v>118</v>
      </c>
    </row>
    <row r="3" spans="1:11">
      <c r="A3" s="14" t="s">
        <v>831</v>
      </c>
      <c r="B3" s="112">
        <v>751</v>
      </c>
      <c r="H3" s="2">
        <f>H2+1</f>
        <v>2</v>
      </c>
      <c r="I3" s="1" t="s">
        <v>34</v>
      </c>
      <c r="J3" s="1" t="s">
        <v>830</v>
      </c>
      <c r="K3" s="2" t="s">
        <v>118</v>
      </c>
    </row>
    <row r="4" spans="1:11">
      <c r="A4" s="14">
        <v>1000</v>
      </c>
      <c r="B4" s="112">
        <v>1251</v>
      </c>
      <c r="H4" s="2">
        <f>H3+1</f>
        <v>3</v>
      </c>
      <c r="I4" s="1" t="s">
        <v>27</v>
      </c>
      <c r="J4" s="1" t="s">
        <v>830</v>
      </c>
      <c r="K4" s="2" t="s">
        <v>118</v>
      </c>
    </row>
    <row r="5" spans="1:11">
      <c r="H5" s="2">
        <f>H4+1</f>
        <v>4</v>
      </c>
      <c r="I5" s="1" t="s">
        <v>85</v>
      </c>
      <c r="J5" s="1" t="s">
        <v>121</v>
      </c>
      <c r="K5" s="2" t="s">
        <v>118</v>
      </c>
    </row>
    <row r="6" spans="1:11">
      <c r="H6" s="2">
        <f>H5+1</f>
        <v>5</v>
      </c>
      <c r="I6" s="1" t="s">
        <v>73</v>
      </c>
      <c r="J6" s="1" t="s">
        <v>132</v>
      </c>
      <c r="K6" s="2" t="s">
        <v>118</v>
      </c>
    </row>
    <row r="7" spans="1:11">
      <c r="B7" s="4">
        <v>87</v>
      </c>
      <c r="C7" s="16">
        <v>124</v>
      </c>
      <c r="D7" s="1">
        <v>95</v>
      </c>
      <c r="H7" s="2">
        <f>H6+1</f>
        <v>6</v>
      </c>
      <c r="I7" s="1" t="s">
        <v>51</v>
      </c>
      <c r="J7" s="1" t="s">
        <v>830</v>
      </c>
      <c r="K7" s="2" t="s">
        <v>118</v>
      </c>
    </row>
    <row r="8" spans="1:11">
      <c r="B8" s="4">
        <f>B7*3</f>
        <v>261</v>
      </c>
      <c r="C8" s="75">
        <f>C7*2</f>
        <v>248</v>
      </c>
      <c r="D8" s="1">
        <f>D7*3</f>
        <v>285</v>
      </c>
      <c r="H8" s="2">
        <f>H7+1</f>
        <v>7</v>
      </c>
      <c r="I8" s="1" t="s">
        <v>37</v>
      </c>
      <c r="J8" s="1" t="s">
        <v>830</v>
      </c>
      <c r="K8" s="2" t="s">
        <v>118</v>
      </c>
    </row>
    <row r="9" spans="1:11">
      <c r="B9" s="4">
        <v>301</v>
      </c>
      <c r="D9" s="1">
        <v>301</v>
      </c>
      <c r="H9" s="2">
        <f>H8+1</f>
        <v>8</v>
      </c>
      <c r="I9" s="1" t="s">
        <v>76</v>
      </c>
      <c r="J9" s="1" t="s">
        <v>830</v>
      </c>
      <c r="K9" s="2" t="s">
        <v>118</v>
      </c>
    </row>
    <row r="10" spans="1:11">
      <c r="B10" s="4">
        <f>B9-B7</f>
        <v>214</v>
      </c>
      <c r="D10" s="1">
        <f>D9-D7</f>
        <v>206</v>
      </c>
      <c r="H10" s="2">
        <f>H9+1</f>
        <v>9</v>
      </c>
      <c r="I10" s="1" t="s">
        <v>78</v>
      </c>
      <c r="J10" s="1" t="s">
        <v>832</v>
      </c>
      <c r="K10" s="2" t="s">
        <v>118</v>
      </c>
    </row>
    <row r="11" spans="1:11">
      <c r="H11" s="2">
        <f>H10+1</f>
        <v>10</v>
      </c>
      <c r="I11" s="1" t="s">
        <v>66</v>
      </c>
      <c r="J11" s="1" t="s">
        <v>833</v>
      </c>
      <c r="K11" s="2" t="s">
        <v>118</v>
      </c>
    </row>
    <row r="12" spans="1:11">
      <c r="H12" s="2">
        <f>H11+1</f>
        <v>11</v>
      </c>
      <c r="I12" s="1" t="s">
        <v>42</v>
      </c>
      <c r="J12" s="1" t="s">
        <v>833</v>
      </c>
      <c r="K12" s="2" t="s">
        <v>118</v>
      </c>
    </row>
    <row r="13" spans="1:11">
      <c r="H13" s="2">
        <f>H12+1</f>
        <v>12</v>
      </c>
      <c r="I13" s="1" t="s">
        <v>69</v>
      </c>
      <c r="J13" s="1" t="s">
        <v>833</v>
      </c>
      <c r="K13" s="2" t="s">
        <v>118</v>
      </c>
    </row>
    <row r="14" spans="1:11">
      <c r="H14" s="2">
        <f>H13+1</f>
        <v>13</v>
      </c>
      <c r="I14" s="1" t="s">
        <v>40</v>
      </c>
      <c r="J14" s="1" t="s">
        <v>121</v>
      </c>
      <c r="K14" s="2" t="s">
        <v>118</v>
      </c>
    </row>
    <row r="15" spans="1:11">
      <c r="H15" s="2">
        <f>H14+1</f>
        <v>14</v>
      </c>
      <c r="I15" s="1" t="s">
        <v>61</v>
      </c>
      <c r="J15" s="1" t="s">
        <v>834</v>
      </c>
      <c r="K15" s="2" t="s">
        <v>118</v>
      </c>
    </row>
    <row r="16" spans="1:11">
      <c r="H16" s="2">
        <f>H15+1</f>
        <v>15</v>
      </c>
      <c r="I16" s="1" t="s">
        <v>71</v>
      </c>
      <c r="J16" s="1" t="s">
        <v>833</v>
      </c>
      <c r="K16" s="2" t="s">
        <v>118</v>
      </c>
    </row>
    <row r="17" spans="8:11">
      <c r="H17" s="2">
        <f>H16+1</f>
        <v>16</v>
      </c>
      <c r="I17" s="1" t="s">
        <v>68</v>
      </c>
      <c r="J17" s="1" t="s">
        <v>830</v>
      </c>
      <c r="K17" s="2" t="s">
        <v>118</v>
      </c>
    </row>
    <row r="18" spans="8:11">
      <c r="H18" s="2">
        <f>H17+1</f>
        <v>17</v>
      </c>
      <c r="I18" s="1" t="s">
        <v>70</v>
      </c>
      <c r="J18" s="1" t="s">
        <v>835</v>
      </c>
      <c r="K18" s="2" t="s">
        <v>118</v>
      </c>
    </row>
    <row r="19" spans="8:11">
      <c r="H19" s="2">
        <f>H18+1</f>
        <v>18</v>
      </c>
      <c r="I19" s="1" t="s">
        <v>35</v>
      </c>
      <c r="J19" s="1" t="s">
        <v>835</v>
      </c>
      <c r="K19" s="2" t="s">
        <v>118</v>
      </c>
    </row>
    <row r="20" spans="8:11">
      <c r="H20" s="2">
        <f>H19+1</f>
        <v>19</v>
      </c>
      <c r="I20" s="1" t="s">
        <v>55</v>
      </c>
      <c r="J20" s="1" t="s">
        <v>121</v>
      </c>
      <c r="K20" s="2" t="s">
        <v>118</v>
      </c>
    </row>
    <row r="21" spans="8:11">
      <c r="H21" s="2">
        <f>H20+1</f>
        <v>20</v>
      </c>
      <c r="I21" s="1" t="s">
        <v>67</v>
      </c>
      <c r="J21" s="1" t="s">
        <v>132</v>
      </c>
      <c r="K21" s="2" t="s">
        <v>118</v>
      </c>
    </row>
    <row r="22" spans="8:11">
      <c r="H22" s="2">
        <f>H21+1</f>
        <v>21</v>
      </c>
      <c r="I22" s="1" t="s">
        <v>11</v>
      </c>
      <c r="J22" s="1" t="s">
        <v>836</v>
      </c>
      <c r="K22" s="2" t="s">
        <v>118</v>
      </c>
    </row>
    <row r="23" spans="8:11">
      <c r="H23" s="2">
        <f>H22+1</f>
        <v>22</v>
      </c>
      <c r="I23" s="1" t="s">
        <v>72</v>
      </c>
      <c r="J23" s="1" t="s">
        <v>836</v>
      </c>
    </row>
    <row r="24" spans="8:11">
      <c r="H24" s="2">
        <f>H23+1</f>
        <v>23</v>
      </c>
      <c r="I24" s="1" t="s">
        <v>60</v>
      </c>
      <c r="J24" s="1" t="s">
        <v>837</v>
      </c>
      <c r="K24" s="2" t="s">
        <v>118</v>
      </c>
    </row>
    <row r="25" spans="8:11">
      <c r="H25" s="2">
        <f>H24+1</f>
        <v>24</v>
      </c>
      <c r="I25" s="1" t="s">
        <v>83</v>
      </c>
      <c r="J25" s="1" t="s">
        <v>838</v>
      </c>
      <c r="K25" s="2" t="s">
        <v>118</v>
      </c>
    </row>
    <row r="26" spans="8:11">
      <c r="H26" s="2">
        <f>H25+1</f>
        <v>25</v>
      </c>
      <c r="I26" s="1" t="s">
        <v>57</v>
      </c>
      <c r="J26" s="1" t="s">
        <v>839</v>
      </c>
      <c r="K26" s="2" t="s">
        <v>118</v>
      </c>
    </row>
    <row r="27" spans="8:11">
      <c r="H27" s="2">
        <f>H26+1</f>
        <v>26</v>
      </c>
      <c r="I27" s="1" t="s">
        <v>30</v>
      </c>
      <c r="J27" s="1" t="s">
        <v>836</v>
      </c>
    </row>
    <row r="28" spans="8:11">
      <c r="H28" s="2">
        <f>H27+1</f>
        <v>27</v>
      </c>
      <c r="I28" s="1" t="s">
        <v>86</v>
      </c>
      <c r="J28" s="1" t="s">
        <v>837</v>
      </c>
      <c r="K28" s="2" t="s">
        <v>118</v>
      </c>
    </row>
    <row r="29" spans="8:11">
      <c r="H29" s="2">
        <f>H28+1</f>
        <v>28</v>
      </c>
      <c r="I29" s="1" t="s">
        <v>38</v>
      </c>
      <c r="J29" s="1" t="s">
        <v>132</v>
      </c>
      <c r="K29" s="2" t="s">
        <v>118</v>
      </c>
    </row>
    <row r="30" spans="8:11">
      <c r="H30" s="2">
        <f>H29+1</f>
        <v>29</v>
      </c>
      <c r="I30" s="1" t="s">
        <v>15</v>
      </c>
      <c r="J30" s="1" t="s">
        <v>839</v>
      </c>
      <c r="K30" s="2" t="s">
        <v>118</v>
      </c>
    </row>
    <row r="31" spans="8:11">
      <c r="H31" s="2">
        <f>H30+1</f>
        <v>30</v>
      </c>
      <c r="I31" s="1" t="s">
        <v>65</v>
      </c>
      <c r="J31" s="1" t="s">
        <v>840</v>
      </c>
      <c r="K31" s="2" t="s">
        <v>118</v>
      </c>
    </row>
    <row r="32" spans="8:11">
      <c r="H32" s="2">
        <f>H31+1</f>
        <v>31</v>
      </c>
      <c r="I32" s="1" t="s">
        <v>25</v>
      </c>
      <c r="J32" s="1" t="s">
        <v>840</v>
      </c>
      <c r="K32" s="2" t="s">
        <v>118</v>
      </c>
    </row>
    <row r="33" spans="8:11">
      <c r="H33" s="2">
        <f>H32+1</f>
        <v>32</v>
      </c>
      <c r="I33" s="1" t="s">
        <v>58</v>
      </c>
      <c r="J33" s="1" t="s">
        <v>839</v>
      </c>
      <c r="K33" s="2" t="s">
        <v>118</v>
      </c>
    </row>
    <row r="34" spans="8:11">
      <c r="H34" s="2">
        <f>H33+1</f>
        <v>33</v>
      </c>
      <c r="I34" s="1" t="s">
        <v>63</v>
      </c>
      <c r="J34" s="1" t="s">
        <v>841</v>
      </c>
      <c r="K34" s="2" t="s">
        <v>118</v>
      </c>
    </row>
    <row r="35" spans="8:11">
      <c r="H35" s="2">
        <f>H34+1</f>
        <v>34</v>
      </c>
      <c r="I35" s="1" t="s">
        <v>49</v>
      </c>
      <c r="J35" s="1" t="s">
        <v>840</v>
      </c>
      <c r="K35" s="2" t="s">
        <v>118</v>
      </c>
    </row>
    <row r="36" spans="8:11">
      <c r="H36" s="2">
        <f>H35+1</f>
        <v>35</v>
      </c>
      <c r="I36" s="1" t="s">
        <v>52</v>
      </c>
      <c r="J36" s="1" t="s">
        <v>841</v>
      </c>
      <c r="K36" s="2" t="s">
        <v>118</v>
      </c>
    </row>
    <row r="37" spans="8:11">
      <c r="H37" s="2">
        <f>H36+1</f>
        <v>36</v>
      </c>
      <c r="I37" s="1" t="s">
        <v>23</v>
      </c>
      <c r="J37" s="1" t="s">
        <v>121</v>
      </c>
    </row>
    <row r="38" spans="8:11">
      <c r="H38" s="2">
        <f>H37+1</f>
        <v>37</v>
      </c>
      <c r="I38" s="1" t="s">
        <v>19</v>
      </c>
      <c r="J38" s="1" t="s">
        <v>842</v>
      </c>
    </row>
    <row r="39" spans="8:11">
      <c r="H39" s="2">
        <f>H38+1</f>
        <v>38</v>
      </c>
      <c r="I39" s="1" t="s">
        <v>84</v>
      </c>
      <c r="J39" s="1" t="s">
        <v>841</v>
      </c>
      <c r="K39" s="2" t="s">
        <v>118</v>
      </c>
    </row>
    <row r="40" spans="8:11">
      <c r="H40" s="2">
        <f>H39+1</f>
        <v>39</v>
      </c>
      <c r="I40" s="1" t="s">
        <v>62</v>
      </c>
      <c r="J40" s="1" t="s">
        <v>840</v>
      </c>
      <c r="K40" s="2" t="s">
        <v>118</v>
      </c>
    </row>
    <row r="41" spans="8:11">
      <c r="H41" s="2">
        <f>H40+1</f>
        <v>40</v>
      </c>
      <c r="I41" s="1" t="s">
        <v>44</v>
      </c>
      <c r="J41" s="1" t="s">
        <v>840</v>
      </c>
      <c r="K41" s="2" t="s">
        <v>118</v>
      </c>
    </row>
    <row r="42" spans="8:11">
      <c r="H42" s="2">
        <f>H41+1</f>
        <v>41</v>
      </c>
      <c r="I42" s="1" t="s">
        <v>48</v>
      </c>
      <c r="J42" s="1" t="s">
        <v>836</v>
      </c>
    </row>
    <row r="43" spans="8:11">
      <c r="H43" s="2">
        <f>H42+1</f>
        <v>42</v>
      </c>
      <c r="I43" s="1" t="s">
        <v>81</v>
      </c>
      <c r="J43" s="1" t="s">
        <v>840</v>
      </c>
      <c r="K43" s="2" t="s">
        <v>118</v>
      </c>
    </row>
    <row r="44" spans="8:11">
      <c r="H44" s="2">
        <f>H43+1</f>
        <v>43</v>
      </c>
      <c r="I44" s="1" t="s">
        <v>69</v>
      </c>
      <c r="J44" s="1" t="s">
        <v>837</v>
      </c>
      <c r="K44" s="2" t="s">
        <v>118</v>
      </c>
    </row>
    <row r="45" spans="8:11">
      <c r="H45" s="2">
        <f>H44+1</f>
        <v>44</v>
      </c>
      <c r="I45" s="1" t="s">
        <v>71</v>
      </c>
      <c r="J45" s="1" t="s">
        <v>837</v>
      </c>
      <c r="K45" s="2" t="s">
        <v>118</v>
      </c>
    </row>
    <row r="46" spans="8:11">
      <c r="H46" s="145"/>
      <c r="I46"/>
      <c r="J46"/>
      <c r="K46" s="145"/>
    </row>
    <row r="47" spans="8:11">
      <c r="H47" s="145"/>
      <c r="I47"/>
      <c r="J47"/>
      <c r="K47" s="145"/>
    </row>
    <row r="48" spans="8:11">
      <c r="H48" s="145"/>
      <c r="I48"/>
      <c r="J48"/>
      <c r="K48" s="145"/>
    </row>
    <row r="49" spans="8:11">
      <c r="H49" s="145"/>
      <c r="I49"/>
      <c r="J49"/>
      <c r="K49" s="145"/>
    </row>
    <row r="50" spans="8:11">
      <c r="H50" s="145"/>
      <c r="I50"/>
      <c r="J50"/>
      <c r="K50" s="145"/>
    </row>
    <row r="51" spans="8:11">
      <c r="H51" s="145"/>
      <c r="I51"/>
      <c r="J51"/>
      <c r="K51" s="145"/>
    </row>
    <row r="52" spans="8:11">
      <c r="H52" s="145"/>
      <c r="I52"/>
      <c r="J52"/>
      <c r="K52" s="145"/>
    </row>
    <row r="53" spans="8:11">
      <c r="H53" s="145"/>
      <c r="I53"/>
      <c r="J53"/>
      <c r="K53" s="145"/>
    </row>
    <row r="54" spans="8:11">
      <c r="H54" s="145"/>
      <c r="I54"/>
      <c r="J54"/>
      <c r="K54" s="145"/>
    </row>
    <row r="55" spans="8:11">
      <c r="H55" s="145"/>
      <c r="I55"/>
      <c r="J55"/>
      <c r="K55" s="145"/>
    </row>
    <row r="56" spans="8:11">
      <c r="H56" s="145"/>
      <c r="I56"/>
      <c r="J56"/>
      <c r="K56" s="145"/>
    </row>
    <row r="57" spans="8:11">
      <c r="H57" s="145"/>
      <c r="I57"/>
      <c r="J57"/>
      <c r="K57" s="145"/>
    </row>
    <row r="58" spans="8:11">
      <c r="H58" s="145"/>
      <c r="I58"/>
      <c r="J58"/>
      <c r="K58" s="145"/>
    </row>
    <row r="59" spans="8:11">
      <c r="H59" s="145"/>
      <c r="I59"/>
      <c r="J59"/>
      <c r="K59" s="145"/>
    </row>
    <row r="60" spans="8:11">
      <c r="H60" s="145"/>
      <c r="I60"/>
      <c r="J60"/>
      <c r="K60" s="145"/>
    </row>
    <row r="61" spans="8:11">
      <c r="H61" s="145"/>
      <c r="I61"/>
      <c r="J61"/>
      <c r="K61" s="145"/>
    </row>
    <row r="62" spans="8:11">
      <c r="H62" s="145"/>
      <c r="I62"/>
      <c r="J62"/>
      <c r="K62" s="145"/>
    </row>
    <row r="63" spans="8:11">
      <c r="H63" s="145"/>
      <c r="I63"/>
      <c r="J63"/>
      <c r="K63" s="145"/>
    </row>
    <row r="64" spans="8:11">
      <c r="H64" s="145"/>
      <c r="I64"/>
      <c r="J64"/>
      <c r="K64" s="145"/>
    </row>
    <row r="65" spans="8:11">
      <c r="H65" s="145"/>
      <c r="I65"/>
      <c r="J65"/>
      <c r="K65" s="145"/>
    </row>
    <row r="66" spans="8:11">
      <c r="H66" s="145"/>
      <c r="I66"/>
      <c r="J66"/>
      <c r="K66" s="145"/>
    </row>
    <row r="67" spans="8:11">
      <c r="H67" s="145"/>
      <c r="I67"/>
      <c r="J67"/>
      <c r="K67" s="145"/>
    </row>
    <row r="68" spans="8:11">
      <c r="H68" s="145"/>
      <c r="I68"/>
      <c r="J68"/>
      <c r="K68" s="145"/>
    </row>
    <row r="69" spans="8:11">
      <c r="H69" s="145"/>
      <c r="I69"/>
      <c r="J69"/>
      <c r="K69" s="145"/>
    </row>
    <row r="70" spans="8:11">
      <c r="H70" s="145"/>
      <c r="I70"/>
      <c r="J70"/>
      <c r="K70" s="145"/>
    </row>
    <row r="71" spans="8:11">
      <c r="H71" s="145"/>
      <c r="I71"/>
      <c r="J71"/>
      <c r="K71" s="145"/>
    </row>
    <row r="72" spans="8:11">
      <c r="H72" s="145"/>
      <c r="I72"/>
      <c r="J72"/>
      <c r="K72" s="145"/>
    </row>
    <row r="73" spans="8:11">
      <c r="H73" s="145"/>
      <c r="I73"/>
      <c r="J73"/>
      <c r="K73" s="145"/>
    </row>
    <row r="74" spans="8:11">
      <c r="H74" s="145"/>
      <c r="I74"/>
      <c r="J74"/>
      <c r="K74" s="145"/>
    </row>
    <row r="75" spans="8:11">
      <c r="H75" s="145"/>
      <c r="I75"/>
      <c r="J75"/>
      <c r="K75" s="145"/>
    </row>
    <row r="76" spans="8:11">
      <c r="H76" s="145"/>
      <c r="I76"/>
      <c r="J76"/>
      <c r="K76" s="145"/>
    </row>
    <row r="77" spans="8:11">
      <c r="H77" s="145"/>
      <c r="I77"/>
      <c r="J77"/>
      <c r="K77" s="145"/>
    </row>
    <row r="78" spans="8:11">
      <c r="H78" s="145"/>
      <c r="I78"/>
      <c r="J78"/>
      <c r="K78" s="145"/>
    </row>
    <row r="79" spans="8:11">
      <c r="H79" s="145"/>
      <c r="I79"/>
      <c r="J79"/>
      <c r="K79" s="145"/>
    </row>
    <row r="80" spans="8:11">
      <c r="H80" s="145"/>
      <c r="I80"/>
      <c r="J80"/>
      <c r="K80" s="145"/>
    </row>
    <row r="81" spans="8:11">
      <c r="H81" s="145"/>
      <c r="I81"/>
      <c r="J81"/>
      <c r="K81" s="145"/>
    </row>
    <row r="82" spans="8:11">
      <c r="H82" s="145"/>
      <c r="I82"/>
      <c r="J82"/>
      <c r="K82" s="145"/>
    </row>
    <row r="83" spans="8:11">
      <c r="H83" s="145"/>
      <c r="I83"/>
      <c r="J83"/>
      <c r="K83" s="145"/>
    </row>
    <row r="84" spans="8:11">
      <c r="H84" s="145"/>
      <c r="I84"/>
      <c r="J84"/>
      <c r="K84" s="145"/>
    </row>
    <row r="85" spans="8:11">
      <c r="H85" s="145"/>
      <c r="I85"/>
      <c r="J85"/>
      <c r="K85" s="145"/>
    </row>
    <row r="86" spans="8:11">
      <c r="H86" s="145"/>
      <c r="I86"/>
      <c r="J86"/>
      <c r="K86" s="145"/>
    </row>
    <row r="87" spans="8:11">
      <c r="H87" s="145"/>
      <c r="I87"/>
      <c r="J87"/>
      <c r="K87" s="145"/>
    </row>
    <row r="88" spans="8:11">
      <c r="H88" s="145"/>
      <c r="I88"/>
      <c r="J88"/>
      <c r="K88" s="145"/>
    </row>
    <row r="89" spans="8:11">
      <c r="H89" s="145"/>
      <c r="I89"/>
      <c r="J89"/>
      <c r="K89" s="145"/>
    </row>
    <row r="90" spans="8:11">
      <c r="H90" s="145"/>
      <c r="I90"/>
      <c r="J90"/>
      <c r="K90" s="145"/>
    </row>
    <row r="91" spans="8:11">
      <c r="H91" s="145"/>
      <c r="I91"/>
      <c r="J91"/>
      <c r="K91" s="145"/>
    </row>
    <row r="92" spans="8:11">
      <c r="H92" s="145"/>
      <c r="I92"/>
      <c r="J92"/>
      <c r="K92" s="145"/>
    </row>
    <row r="93" spans="8:11">
      <c r="H93" s="145"/>
      <c r="I93"/>
      <c r="J93"/>
      <c r="K93" s="145"/>
    </row>
    <row r="94" spans="8:11">
      <c r="H94" s="145"/>
      <c r="I94"/>
      <c r="J94"/>
      <c r="K94" s="145"/>
    </row>
    <row r="95" spans="8:11">
      <c r="H95" s="145"/>
      <c r="I95"/>
      <c r="J95"/>
      <c r="K95" s="145"/>
    </row>
    <row r="96" spans="8:11">
      <c r="H96" s="145"/>
      <c r="I96"/>
      <c r="J96"/>
      <c r="K96" s="145"/>
    </row>
    <row r="97" spans="8:11">
      <c r="H97" s="145"/>
      <c r="I97"/>
      <c r="J97"/>
      <c r="K97" s="145"/>
    </row>
    <row r="98" spans="8:11">
      <c r="H98" s="145"/>
      <c r="I98"/>
      <c r="J98"/>
      <c r="K98" s="145"/>
    </row>
    <row r="99" spans="8:11">
      <c r="H99" s="145"/>
      <c r="I99"/>
      <c r="J99"/>
      <c r="K99" s="145"/>
    </row>
    <row r="100" spans="8:11">
      <c r="H100" s="145"/>
      <c r="I100"/>
      <c r="J100"/>
      <c r="K100" s="145"/>
    </row>
    <row r="101" spans="8:11">
      <c r="H101" s="145"/>
      <c r="I101"/>
      <c r="J101"/>
      <c r="K101" s="145"/>
    </row>
    <row r="102" spans="8:11">
      <c r="H102" s="145"/>
      <c r="I102"/>
      <c r="J102"/>
      <c r="K102" s="145"/>
    </row>
    <row r="103" spans="8:11">
      <c r="H103" s="145"/>
      <c r="I103"/>
      <c r="J103"/>
      <c r="K103" s="145"/>
    </row>
    <row r="104" spans="8:11">
      <c r="H104" s="145"/>
      <c r="I104"/>
      <c r="J104"/>
      <c r="K104" s="145"/>
    </row>
    <row r="105" spans="8:11">
      <c r="H105" s="145"/>
      <c r="I105"/>
      <c r="J105"/>
      <c r="K105" s="145"/>
    </row>
    <row r="106" spans="8:11">
      <c r="H106" s="145"/>
      <c r="I106"/>
      <c r="J106"/>
      <c r="K106" s="145"/>
    </row>
    <row r="107" spans="8:11">
      <c r="H107" s="145"/>
      <c r="I107"/>
      <c r="J107"/>
      <c r="K107" s="145"/>
    </row>
    <row r="108" spans="8:11">
      <c r="H108" s="145"/>
      <c r="I108"/>
      <c r="J108"/>
      <c r="K108" s="145"/>
    </row>
    <row r="109" spans="8:11">
      <c r="H109" s="145"/>
      <c r="I109"/>
      <c r="J109"/>
      <c r="K109" s="145"/>
    </row>
    <row r="110" spans="8:11">
      <c r="H110" s="145"/>
      <c r="I110"/>
      <c r="J110"/>
      <c r="K110" s="145"/>
    </row>
    <row r="111" spans="8:11">
      <c r="H111" s="145"/>
      <c r="I111"/>
      <c r="J111"/>
      <c r="K111" s="145"/>
    </row>
    <row r="112" spans="8:11">
      <c r="H112" s="145"/>
      <c r="I112"/>
      <c r="J112"/>
      <c r="K112" s="145"/>
    </row>
    <row r="113" spans="8:11">
      <c r="H113" s="145"/>
      <c r="I113"/>
      <c r="J113"/>
      <c r="K113" s="145"/>
    </row>
    <row r="114" spans="8:11">
      <c r="H114" s="145"/>
      <c r="I114"/>
      <c r="J114"/>
      <c r="K114" s="145"/>
    </row>
    <row r="115" spans="8:11">
      <c r="H115" s="145"/>
      <c r="I115"/>
      <c r="J115"/>
      <c r="K115" s="145"/>
    </row>
    <row r="116" spans="8:11">
      <c r="H116" s="145"/>
      <c r="I116"/>
      <c r="J116"/>
      <c r="K116" s="145"/>
    </row>
    <row r="117" spans="8:11">
      <c r="H117" s="145"/>
      <c r="I117"/>
      <c r="J117"/>
      <c r="K117" s="145"/>
    </row>
    <row r="118" spans="8:11">
      <c r="H118" s="145"/>
      <c r="I118"/>
      <c r="J118"/>
      <c r="K118" s="145"/>
    </row>
    <row r="119" spans="8:11">
      <c r="H119" s="145"/>
      <c r="I119"/>
      <c r="J119"/>
      <c r="K119" s="145"/>
    </row>
    <row r="120" spans="8:11">
      <c r="H120" s="145"/>
      <c r="I120"/>
      <c r="J120"/>
      <c r="K120" s="145"/>
    </row>
    <row r="121" spans="8:11">
      <c r="H121" s="145"/>
      <c r="I121"/>
      <c r="J121"/>
      <c r="K121" s="145"/>
    </row>
    <row r="122" spans="8:11">
      <c r="H122" s="145"/>
      <c r="I122"/>
      <c r="J122"/>
      <c r="K122" s="145"/>
    </row>
    <row r="123" spans="8:11">
      <c r="H123" s="145"/>
      <c r="I123"/>
      <c r="J123"/>
      <c r="K123" s="145"/>
    </row>
    <row r="124" spans="8:11">
      <c r="H124" s="145"/>
      <c r="I124"/>
      <c r="J124"/>
      <c r="K124" s="145"/>
    </row>
    <row r="125" spans="8:11">
      <c r="H125" s="145"/>
      <c r="I125"/>
      <c r="J125"/>
      <c r="K125" s="145"/>
    </row>
    <row r="126" spans="8:11">
      <c r="H126" s="145"/>
      <c r="I126"/>
      <c r="J126"/>
      <c r="K126" s="145"/>
    </row>
    <row r="127" spans="8:11">
      <c r="H127" s="145"/>
      <c r="I127"/>
      <c r="J127"/>
      <c r="K127" s="145"/>
    </row>
    <row r="128" spans="8:11">
      <c r="H128" s="145"/>
      <c r="I128"/>
      <c r="J128"/>
      <c r="K128" s="145"/>
    </row>
    <row r="129" spans="8:11">
      <c r="H129" s="145"/>
      <c r="I129"/>
      <c r="J129"/>
      <c r="K129" s="145"/>
    </row>
    <row r="130" spans="8:11">
      <c r="H130" s="145"/>
      <c r="I130"/>
      <c r="J130"/>
      <c r="K130" s="145"/>
    </row>
    <row r="131" spans="8:11">
      <c r="H131" s="145"/>
      <c r="I131"/>
      <c r="J131"/>
      <c r="K131" s="145"/>
    </row>
    <row r="132" spans="8:11">
      <c r="H132" s="145"/>
      <c r="I132"/>
      <c r="J132"/>
      <c r="K132" s="145"/>
    </row>
    <row r="133" spans="8:11">
      <c r="H133" s="145"/>
      <c r="I133"/>
      <c r="J133"/>
      <c r="K133" s="145"/>
    </row>
    <row r="134" spans="8:11">
      <c r="H134" s="145"/>
      <c r="I134"/>
      <c r="J134"/>
      <c r="K134" s="145"/>
    </row>
    <row r="135" spans="8:11">
      <c r="H135" s="145"/>
      <c r="I135"/>
      <c r="J135"/>
      <c r="K135" s="145"/>
    </row>
    <row r="136" spans="8:11">
      <c r="H136" s="145"/>
      <c r="I136"/>
      <c r="J136"/>
      <c r="K136" s="145"/>
    </row>
    <row r="137" spans="8:11">
      <c r="H137" s="145"/>
      <c r="I137"/>
      <c r="J137"/>
      <c r="K137" s="145"/>
    </row>
    <row r="138" spans="8:11">
      <c r="H138" s="145"/>
      <c r="I138"/>
      <c r="J138"/>
      <c r="K138" s="145"/>
    </row>
    <row r="139" spans="8:11">
      <c r="H139" s="145"/>
      <c r="I139"/>
      <c r="J139"/>
      <c r="K139" s="145"/>
    </row>
    <row r="140" spans="8:11">
      <c r="H140" s="145"/>
      <c r="I140"/>
      <c r="J140"/>
      <c r="K140" s="145"/>
    </row>
    <row r="141" spans="8:11">
      <c r="H141" s="145"/>
      <c r="I141"/>
      <c r="J141"/>
      <c r="K141" s="145"/>
    </row>
    <row r="142" spans="8:11">
      <c r="H142" s="145"/>
      <c r="I142"/>
      <c r="J142"/>
      <c r="K142" s="145"/>
    </row>
    <row r="143" spans="8:11">
      <c r="H143" s="145"/>
      <c r="I143"/>
      <c r="J143"/>
      <c r="K143" s="145"/>
    </row>
    <row r="144" spans="8:11">
      <c r="H144" s="145"/>
      <c r="I144"/>
      <c r="J144"/>
      <c r="K144" s="145"/>
    </row>
    <row r="145" spans="8:11">
      <c r="H145" s="145"/>
      <c r="I145"/>
      <c r="J145"/>
      <c r="K145" s="145"/>
    </row>
    <row r="146" spans="8:11">
      <c r="H146" s="145"/>
      <c r="I146"/>
      <c r="J146"/>
      <c r="K146" s="145"/>
    </row>
    <row r="147" spans="8:11">
      <c r="H147" s="145"/>
      <c r="I147"/>
      <c r="J147"/>
      <c r="K147" s="145"/>
    </row>
    <row r="148" spans="8:11">
      <c r="H148" s="145"/>
      <c r="I148"/>
      <c r="J148"/>
      <c r="K148" s="145"/>
    </row>
    <row r="149" spans="8:11">
      <c r="H149" s="145"/>
      <c r="I149"/>
      <c r="J149"/>
      <c r="K149" s="145"/>
    </row>
    <row r="150" spans="8:11">
      <c r="H150" s="145"/>
      <c r="I150"/>
      <c r="J150"/>
      <c r="K150" s="145"/>
    </row>
    <row r="151" spans="8:11">
      <c r="H151" s="145"/>
      <c r="I151"/>
      <c r="J151"/>
      <c r="K151" s="145"/>
    </row>
    <row r="152" spans="8:11">
      <c r="H152" s="145"/>
      <c r="I152"/>
      <c r="J152"/>
      <c r="K152" s="145"/>
    </row>
    <row r="153" spans="8:11">
      <c r="H153" s="145"/>
      <c r="I153"/>
      <c r="J153"/>
      <c r="K153" s="145"/>
    </row>
    <row r="154" spans="8:11">
      <c r="H154" s="145"/>
      <c r="I154"/>
      <c r="J154"/>
      <c r="K154" s="145"/>
    </row>
    <row r="155" spans="8:11">
      <c r="H155" s="145"/>
      <c r="I155"/>
      <c r="J155"/>
      <c r="K155" s="145"/>
    </row>
    <row r="156" spans="8:11">
      <c r="H156" s="145"/>
      <c r="I156"/>
      <c r="J156"/>
      <c r="K156" s="145"/>
    </row>
    <row r="157" spans="8:11">
      <c r="H157" s="145"/>
      <c r="I157"/>
      <c r="J157"/>
      <c r="K157" s="145"/>
    </row>
    <row r="158" spans="8:11">
      <c r="H158" s="145"/>
      <c r="I158"/>
      <c r="J158"/>
      <c r="K158" s="145"/>
    </row>
    <row r="159" spans="8:11">
      <c r="H159" s="145"/>
      <c r="I159"/>
      <c r="J159"/>
      <c r="K159" s="145"/>
    </row>
    <row r="160" spans="8:11">
      <c r="H160" s="145"/>
      <c r="I160"/>
      <c r="J160"/>
      <c r="K160" s="145"/>
    </row>
    <row r="161" spans="8:11">
      <c r="H161" s="145"/>
      <c r="I161"/>
      <c r="J161"/>
      <c r="K161" s="145"/>
    </row>
    <row r="162" spans="8:11">
      <c r="H162" s="145"/>
      <c r="I162"/>
      <c r="J162"/>
      <c r="K162" s="145"/>
    </row>
    <row r="163" spans="8:11">
      <c r="H163" s="145"/>
      <c r="I163"/>
      <c r="J163"/>
      <c r="K163" s="145"/>
    </row>
    <row r="164" spans="8:11">
      <c r="H164" s="145"/>
      <c r="I164"/>
      <c r="J164"/>
      <c r="K164" s="145"/>
    </row>
    <row r="165" spans="8:11">
      <c r="H165" s="145"/>
      <c r="I165"/>
      <c r="J165"/>
      <c r="K165" s="145"/>
    </row>
    <row r="166" spans="8:11">
      <c r="H166" s="145"/>
      <c r="I166"/>
      <c r="J166"/>
      <c r="K166" s="145"/>
    </row>
    <row r="167" spans="8:11">
      <c r="H167" s="145"/>
      <c r="I167"/>
      <c r="J167"/>
      <c r="K167" s="145"/>
    </row>
    <row r="168" spans="8:11">
      <c r="H168" s="145"/>
      <c r="I168"/>
      <c r="J168"/>
      <c r="K168" s="145"/>
    </row>
    <row r="169" spans="8:11">
      <c r="H169" s="145"/>
      <c r="I169"/>
      <c r="J169"/>
      <c r="K169" s="145"/>
    </row>
    <row r="170" spans="8:11">
      <c r="H170" s="145"/>
      <c r="I170"/>
      <c r="J170"/>
      <c r="K170" s="145"/>
    </row>
    <row r="171" spans="8:11">
      <c r="H171" s="145"/>
      <c r="I171"/>
      <c r="J171"/>
      <c r="K171" s="145"/>
    </row>
    <row r="172" spans="8:11">
      <c r="H172" s="145"/>
      <c r="I172"/>
      <c r="J172"/>
      <c r="K172" s="145"/>
    </row>
    <row r="173" spans="8:11">
      <c r="H173" s="145"/>
      <c r="I173"/>
      <c r="J173"/>
      <c r="K173" s="145"/>
    </row>
    <row r="174" spans="8:11">
      <c r="H174" s="145"/>
      <c r="I174"/>
      <c r="J174"/>
      <c r="K174" s="145"/>
    </row>
    <row r="175" spans="8:11">
      <c r="H175" s="145"/>
      <c r="I175"/>
      <c r="J175"/>
      <c r="K175" s="145"/>
    </row>
    <row r="176" spans="8:11">
      <c r="H176" s="145"/>
      <c r="I176"/>
      <c r="J176"/>
      <c r="K176" s="145"/>
    </row>
    <row r="177" spans="8:11">
      <c r="H177" s="145"/>
      <c r="I177"/>
      <c r="J177"/>
      <c r="K177" s="145"/>
    </row>
    <row r="178" spans="8:11">
      <c r="H178" s="145"/>
      <c r="I178"/>
      <c r="J178"/>
      <c r="K178" s="145"/>
    </row>
    <row r="179" spans="8:11">
      <c r="H179" s="145"/>
      <c r="I179"/>
      <c r="J179"/>
      <c r="K179" s="145"/>
    </row>
    <row r="180" spans="8:11">
      <c r="H180" s="145"/>
      <c r="I180"/>
      <c r="J180"/>
      <c r="K180" s="145"/>
    </row>
    <row r="181" spans="8:11">
      <c r="H181" s="145"/>
      <c r="I181"/>
      <c r="J181"/>
      <c r="K181" s="145"/>
    </row>
    <row r="182" spans="8:11">
      <c r="H182" s="145"/>
      <c r="I182"/>
      <c r="J182"/>
      <c r="K182" s="145"/>
    </row>
    <row r="183" spans="8:11">
      <c r="H183" s="145"/>
      <c r="I183"/>
      <c r="J183"/>
      <c r="K183" s="145"/>
    </row>
    <row r="184" spans="8:11">
      <c r="H184" s="145"/>
      <c r="I184"/>
      <c r="J184"/>
      <c r="K184" s="145"/>
    </row>
    <row r="185" spans="8:11">
      <c r="H185" s="145"/>
      <c r="I185"/>
      <c r="J185"/>
      <c r="K185" s="145"/>
    </row>
    <row r="186" spans="8:11">
      <c r="H186" s="145"/>
      <c r="I186"/>
      <c r="J186"/>
      <c r="K186" s="145"/>
    </row>
    <row r="187" spans="8:11">
      <c r="H187" s="145"/>
      <c r="I187"/>
      <c r="J187"/>
      <c r="K187" s="145"/>
    </row>
    <row r="188" spans="8:11">
      <c r="H188" s="145"/>
      <c r="I188"/>
      <c r="J188"/>
      <c r="K188" s="145"/>
    </row>
    <row r="189" spans="8:11">
      <c r="H189" s="145"/>
      <c r="I189"/>
      <c r="J189"/>
      <c r="K189" s="145"/>
    </row>
    <row r="190" spans="8:11">
      <c r="H190" s="145"/>
      <c r="I190"/>
      <c r="J190"/>
      <c r="K190" s="145"/>
    </row>
    <row r="191" spans="8:11">
      <c r="H191" s="145"/>
      <c r="I191"/>
      <c r="J191"/>
      <c r="K191" s="145"/>
    </row>
    <row r="192" spans="8:11">
      <c r="H192" s="145"/>
      <c r="I192"/>
      <c r="J192"/>
      <c r="K192" s="145"/>
    </row>
    <row r="193" spans="8:11">
      <c r="H193" s="145"/>
      <c r="I193"/>
      <c r="J193"/>
      <c r="K193" s="145"/>
    </row>
    <row r="194" spans="8:11">
      <c r="H194" s="145"/>
      <c r="I194"/>
      <c r="J194"/>
      <c r="K194" s="145"/>
    </row>
    <row r="195" spans="8:11">
      <c r="H195" s="145"/>
      <c r="I195"/>
      <c r="J195"/>
      <c r="K195" s="145"/>
    </row>
    <row r="196" spans="8:11">
      <c r="H196" s="145"/>
      <c r="I196"/>
      <c r="J196"/>
      <c r="K196" s="145"/>
    </row>
    <row r="197" spans="8:11">
      <c r="H197" s="145"/>
      <c r="I197"/>
      <c r="J197"/>
      <c r="K197" s="145"/>
    </row>
    <row r="198" spans="8:11">
      <c r="H198" s="145"/>
      <c r="I198"/>
      <c r="J198"/>
      <c r="K198" s="145"/>
    </row>
    <row r="199" spans="8:11">
      <c r="H199" s="145"/>
      <c r="I199"/>
      <c r="J199"/>
      <c r="K199" s="145"/>
    </row>
    <row r="200" spans="8:11">
      <c r="H200" s="145"/>
      <c r="I200"/>
      <c r="J200"/>
      <c r="K200" s="145"/>
    </row>
    <row r="201" spans="8:11">
      <c r="H201" s="145"/>
      <c r="I201"/>
      <c r="J201"/>
      <c r="K201" s="145"/>
    </row>
    <row r="202" spans="8:11">
      <c r="H202" s="145"/>
      <c r="I202"/>
      <c r="J202"/>
      <c r="K202" s="145"/>
    </row>
    <row r="203" spans="8:11">
      <c r="H203" s="145"/>
      <c r="I203"/>
      <c r="J203"/>
      <c r="K203" s="145"/>
    </row>
    <row r="204" spans="8:11">
      <c r="H204" s="145"/>
      <c r="I204"/>
      <c r="J204"/>
      <c r="K204" s="145"/>
    </row>
    <row r="205" spans="8:11">
      <c r="H205" s="145"/>
      <c r="I205"/>
      <c r="J205"/>
      <c r="K205" s="145"/>
    </row>
    <row r="206" spans="8:11">
      <c r="H206" s="145"/>
      <c r="I206"/>
      <c r="J206"/>
      <c r="K206" s="145"/>
    </row>
    <row r="207" spans="8:11">
      <c r="H207" s="145"/>
      <c r="I207"/>
      <c r="J207"/>
      <c r="K207" s="145"/>
    </row>
    <row r="208" spans="8:11">
      <c r="H208" s="145"/>
      <c r="I208"/>
      <c r="J208"/>
      <c r="K208" s="145"/>
    </row>
    <row r="209" spans="8:11">
      <c r="H209" s="145"/>
      <c r="I209"/>
      <c r="J209"/>
      <c r="K209" s="145"/>
    </row>
    <row r="210" spans="8:11">
      <c r="H210" s="145"/>
      <c r="I210"/>
      <c r="J210"/>
      <c r="K210" s="145"/>
    </row>
    <row r="211" spans="8:11">
      <c r="H211" s="145"/>
      <c r="I211"/>
      <c r="J211"/>
      <c r="K211" s="145"/>
    </row>
    <row r="212" spans="8:11">
      <c r="H212" s="145"/>
      <c r="I212"/>
      <c r="J212"/>
      <c r="K212" s="145"/>
    </row>
    <row r="213" spans="8:11">
      <c r="H213" s="145"/>
      <c r="I213"/>
      <c r="J213"/>
      <c r="K213" s="145"/>
    </row>
    <row r="214" spans="8:11">
      <c r="H214" s="145"/>
      <c r="I214"/>
      <c r="J214"/>
      <c r="K214" s="145"/>
    </row>
    <row r="215" spans="8:11">
      <c r="H215" s="145"/>
      <c r="I215"/>
      <c r="J215"/>
      <c r="K215" s="145"/>
    </row>
    <row r="216" spans="8:11">
      <c r="H216" s="145"/>
      <c r="I216"/>
      <c r="J216"/>
      <c r="K216" s="145"/>
    </row>
    <row r="217" spans="8:11">
      <c r="H217" s="145"/>
      <c r="I217"/>
      <c r="J217"/>
      <c r="K217" s="145"/>
    </row>
    <row r="218" spans="8:11">
      <c r="H218" s="145"/>
      <c r="I218"/>
      <c r="J218"/>
      <c r="K218" s="145"/>
    </row>
    <row r="219" spans="8:11">
      <c r="H219" s="145"/>
      <c r="I219"/>
      <c r="J219"/>
      <c r="K219" s="145"/>
    </row>
    <row r="220" spans="8:11">
      <c r="H220" s="145"/>
      <c r="I220"/>
      <c r="J220"/>
      <c r="K220" s="145"/>
    </row>
    <row r="221" spans="8:11">
      <c r="H221" s="145"/>
      <c r="I221"/>
      <c r="J221"/>
      <c r="K221" s="145"/>
    </row>
    <row r="222" spans="8:11">
      <c r="H222" s="145"/>
      <c r="I222"/>
      <c r="J222"/>
      <c r="K222" s="145"/>
    </row>
    <row r="223" spans="8:11">
      <c r="H223" s="145"/>
      <c r="I223"/>
      <c r="J223"/>
      <c r="K223" s="145"/>
    </row>
    <row r="224" spans="8:11">
      <c r="H224" s="145"/>
      <c r="I224"/>
      <c r="J224"/>
      <c r="K224" s="145"/>
    </row>
    <row r="225" spans="8:11">
      <c r="H225" s="145"/>
      <c r="I225"/>
      <c r="J225"/>
      <c r="K225" s="145"/>
    </row>
    <row r="226" spans="8:11">
      <c r="H226" s="145"/>
      <c r="I226"/>
      <c r="J226"/>
      <c r="K226" s="145"/>
    </row>
    <row r="227" spans="8:11">
      <c r="H227" s="145"/>
      <c r="I227"/>
      <c r="J227"/>
      <c r="K227" s="145"/>
    </row>
    <row r="228" spans="8:11">
      <c r="H228" s="145"/>
      <c r="I228"/>
      <c r="J228"/>
      <c r="K228" s="145"/>
    </row>
    <row r="229" spans="8:11">
      <c r="H229" s="145"/>
      <c r="I229"/>
      <c r="J229"/>
      <c r="K229" s="145"/>
    </row>
    <row r="230" spans="8:11">
      <c r="H230" s="145"/>
      <c r="I230"/>
      <c r="J230"/>
      <c r="K230" s="145"/>
    </row>
    <row r="231" spans="8:11">
      <c r="H231" s="145"/>
      <c r="I231"/>
      <c r="J231"/>
      <c r="K231" s="145"/>
    </row>
    <row r="232" spans="8:11">
      <c r="H232" s="145"/>
      <c r="I232"/>
      <c r="J232"/>
      <c r="K232" s="145"/>
    </row>
    <row r="233" spans="8:11">
      <c r="H233" s="145"/>
      <c r="I233"/>
      <c r="J233"/>
      <c r="K233" s="145"/>
    </row>
    <row r="234" spans="8:11">
      <c r="H234" s="145"/>
      <c r="I234"/>
      <c r="J234"/>
      <c r="K234" s="145"/>
    </row>
    <row r="235" spans="8:11">
      <c r="H235" s="145"/>
      <c r="I235"/>
      <c r="J235"/>
      <c r="K235" s="145"/>
    </row>
    <row r="236" spans="8:11">
      <c r="H236" s="145"/>
      <c r="I236"/>
      <c r="J236"/>
      <c r="K236" s="145"/>
    </row>
    <row r="237" spans="8:11">
      <c r="H237" s="145"/>
      <c r="I237"/>
      <c r="J237"/>
      <c r="K237" s="145"/>
    </row>
    <row r="238" spans="8:11">
      <c r="H238" s="145"/>
      <c r="I238"/>
      <c r="J238"/>
      <c r="K238" s="145"/>
    </row>
    <row r="239" spans="8:11">
      <c r="H239" s="145"/>
      <c r="I239"/>
      <c r="J239"/>
      <c r="K239" s="145"/>
    </row>
    <row r="240" spans="8:11">
      <c r="H240" s="145"/>
      <c r="I240"/>
      <c r="J240"/>
      <c r="K240" s="145"/>
    </row>
    <row r="241" spans="8:11">
      <c r="H241" s="145"/>
      <c r="I241"/>
      <c r="J241"/>
      <c r="K241" s="145"/>
    </row>
    <row r="242" spans="8:11">
      <c r="H242" s="145"/>
      <c r="I242"/>
      <c r="J242"/>
      <c r="K242" s="145"/>
    </row>
    <row r="243" spans="8:11">
      <c r="H243" s="145"/>
      <c r="I243"/>
      <c r="J243"/>
      <c r="K243" s="145"/>
    </row>
    <row r="244" spans="8:11">
      <c r="H244" s="145"/>
      <c r="I244"/>
      <c r="J244"/>
      <c r="K244" s="145"/>
    </row>
    <row r="245" spans="8:11">
      <c r="H245" s="145"/>
      <c r="I245"/>
      <c r="J245"/>
      <c r="K245" s="145"/>
    </row>
    <row r="246" spans="8:11">
      <c r="H246" s="145"/>
      <c r="I246"/>
      <c r="J246"/>
      <c r="K246" s="145"/>
    </row>
    <row r="247" spans="8:11">
      <c r="H247" s="145"/>
      <c r="I247"/>
      <c r="J247"/>
      <c r="K247" s="145"/>
    </row>
    <row r="248" spans="8:11">
      <c r="H248" s="145"/>
      <c r="I248"/>
      <c r="J248"/>
      <c r="K248" s="145"/>
    </row>
    <row r="249" spans="8:11">
      <c r="H249" s="145"/>
      <c r="I249"/>
      <c r="J249"/>
      <c r="K249" s="145"/>
    </row>
    <row r="250" spans="8:11">
      <c r="H250" s="145"/>
      <c r="I250"/>
      <c r="J250"/>
      <c r="K250" s="145"/>
    </row>
    <row r="251" spans="8:11">
      <c r="H251" s="145"/>
      <c r="I251"/>
      <c r="J251"/>
      <c r="K251" s="145"/>
    </row>
    <row r="252" spans="8:11">
      <c r="H252" s="145"/>
      <c r="I252"/>
      <c r="J252"/>
      <c r="K252" s="145"/>
    </row>
    <row r="253" spans="8:11">
      <c r="H253" s="145"/>
      <c r="I253"/>
      <c r="J253"/>
      <c r="K253" s="145"/>
    </row>
    <row r="254" spans="8:11">
      <c r="H254" s="145"/>
      <c r="I254"/>
      <c r="J254"/>
      <c r="K254" s="145"/>
    </row>
    <row r="255" spans="8:11">
      <c r="H255" s="145"/>
      <c r="I255"/>
      <c r="J255"/>
      <c r="K255" s="145"/>
    </row>
    <row r="256" spans="8:11">
      <c r="H256" s="145"/>
      <c r="I256"/>
      <c r="J256"/>
      <c r="K256" s="145"/>
    </row>
    <row r="257" spans="8:11">
      <c r="H257" s="145"/>
      <c r="I257"/>
      <c r="J257"/>
      <c r="K257" s="145"/>
    </row>
    <row r="258" spans="8:11">
      <c r="H258" s="145"/>
      <c r="I258"/>
      <c r="J258"/>
      <c r="K258" s="145"/>
    </row>
    <row r="259" spans="8:11">
      <c r="H259" s="145"/>
      <c r="I259"/>
      <c r="J259"/>
      <c r="K259" s="145"/>
    </row>
    <row r="260" spans="8:11">
      <c r="H260" s="145"/>
      <c r="I260"/>
      <c r="J260"/>
      <c r="K260" s="145"/>
    </row>
    <row r="261" spans="8:11">
      <c r="H261" s="145"/>
      <c r="I261"/>
      <c r="J261"/>
      <c r="K261" s="145"/>
    </row>
    <row r="262" spans="8:11">
      <c r="H262" s="145"/>
      <c r="I262"/>
      <c r="J262"/>
      <c r="K262" s="145"/>
    </row>
    <row r="263" spans="8:11">
      <c r="H263" s="145"/>
      <c r="I263"/>
      <c r="J263"/>
      <c r="K263" s="145"/>
    </row>
    <row r="264" spans="8:11">
      <c r="H264" s="145"/>
      <c r="I264"/>
      <c r="J264"/>
      <c r="K264" s="145"/>
    </row>
    <row r="265" spans="8:11">
      <c r="H265" s="145"/>
      <c r="I265"/>
      <c r="J265"/>
      <c r="K265" s="145"/>
    </row>
    <row r="266" spans="8:11">
      <c r="H266" s="145"/>
      <c r="I266"/>
      <c r="J266"/>
      <c r="K266" s="145"/>
    </row>
    <row r="267" spans="8:11">
      <c r="H267" s="145"/>
      <c r="I267"/>
      <c r="J267"/>
      <c r="K267" s="145"/>
    </row>
    <row r="268" spans="8:11">
      <c r="H268" s="145"/>
      <c r="I268"/>
      <c r="J268"/>
      <c r="K268" s="145"/>
    </row>
    <row r="269" spans="8:11">
      <c r="H269" s="145"/>
      <c r="I269"/>
      <c r="J269"/>
      <c r="K269" s="145"/>
    </row>
    <row r="270" spans="8:11">
      <c r="H270" s="145"/>
      <c r="I270"/>
      <c r="J270"/>
      <c r="K270" s="145"/>
    </row>
    <row r="271" spans="8:11">
      <c r="H271" s="145"/>
      <c r="I271"/>
      <c r="J271"/>
      <c r="K271" s="145"/>
    </row>
    <row r="272" spans="8:11">
      <c r="H272" s="145"/>
      <c r="I272"/>
      <c r="J272"/>
      <c r="K272" s="145"/>
    </row>
    <row r="273" spans="8:11">
      <c r="H273" s="145"/>
      <c r="I273"/>
      <c r="J273"/>
      <c r="K273" s="145"/>
    </row>
    <row r="274" spans="8:11">
      <c r="H274" s="145"/>
      <c r="I274"/>
      <c r="J274"/>
      <c r="K274" s="145"/>
    </row>
    <row r="275" spans="8:11">
      <c r="H275" s="145"/>
      <c r="I275"/>
      <c r="J275"/>
      <c r="K275" s="145"/>
    </row>
    <row r="276" spans="8:11">
      <c r="H276" s="145"/>
      <c r="I276"/>
      <c r="J276"/>
      <c r="K276" s="145"/>
    </row>
    <row r="277" spans="8:11">
      <c r="H277" s="145"/>
      <c r="I277"/>
      <c r="J277"/>
      <c r="K277" s="145"/>
    </row>
    <row r="278" spans="8:11">
      <c r="H278" s="145"/>
      <c r="I278"/>
      <c r="J278"/>
      <c r="K278" s="145"/>
    </row>
    <row r="279" spans="8:11">
      <c r="H279" s="145"/>
      <c r="I279"/>
      <c r="J279"/>
      <c r="K279" s="145"/>
    </row>
    <row r="280" spans="8:11">
      <c r="H280" s="145"/>
      <c r="I280"/>
      <c r="J280"/>
      <c r="K280" s="145"/>
    </row>
    <row r="281" spans="8:11">
      <c r="H281" s="145"/>
      <c r="I281"/>
      <c r="J281"/>
      <c r="K281" s="145"/>
    </row>
    <row r="282" spans="8:11">
      <c r="H282" s="145"/>
      <c r="I282"/>
      <c r="J282"/>
      <c r="K282" s="145"/>
    </row>
    <row r="283" spans="8:11">
      <c r="H283" s="145"/>
      <c r="I283"/>
      <c r="J283"/>
      <c r="K283" s="145"/>
    </row>
    <row r="284" spans="8:11">
      <c r="H284" s="145"/>
      <c r="I284"/>
      <c r="J284"/>
      <c r="K284" s="145"/>
    </row>
    <row r="285" spans="8:11">
      <c r="H285" s="145"/>
      <c r="I285"/>
      <c r="J285"/>
      <c r="K285" s="145"/>
    </row>
    <row r="286" spans="8:11">
      <c r="H286" s="145"/>
      <c r="I286"/>
      <c r="J286"/>
      <c r="K286" s="145"/>
    </row>
    <row r="287" spans="8:11">
      <c r="H287" s="145"/>
      <c r="I287"/>
      <c r="J287"/>
      <c r="K287" s="145"/>
    </row>
    <row r="288" spans="8:11">
      <c r="H288" s="145"/>
      <c r="I288"/>
      <c r="J288"/>
      <c r="K288" s="145"/>
    </row>
    <row r="289" spans="8:11">
      <c r="H289" s="145"/>
      <c r="I289"/>
      <c r="J289"/>
      <c r="K289" s="145"/>
    </row>
    <row r="290" spans="8:11">
      <c r="H290" s="145"/>
      <c r="I290"/>
      <c r="J290"/>
      <c r="K290" s="145"/>
    </row>
    <row r="291" spans="8:11">
      <c r="H291" s="145"/>
      <c r="I291"/>
      <c r="J291"/>
      <c r="K291" s="145"/>
    </row>
    <row r="292" spans="8:11">
      <c r="H292" s="145"/>
      <c r="I292"/>
      <c r="J292"/>
      <c r="K292" s="145"/>
    </row>
    <row r="293" spans="8:11">
      <c r="H293" s="145"/>
      <c r="I293"/>
      <c r="J293"/>
      <c r="K293" s="145"/>
    </row>
    <row r="294" spans="8:11">
      <c r="H294" s="145"/>
      <c r="I294"/>
      <c r="J294"/>
      <c r="K294" s="145"/>
    </row>
    <row r="295" spans="8:11">
      <c r="H295" s="145"/>
      <c r="I295"/>
      <c r="J295"/>
      <c r="K295" s="145"/>
    </row>
    <row r="296" spans="8:11">
      <c r="H296" s="145"/>
      <c r="I296"/>
      <c r="J296"/>
      <c r="K296" s="145"/>
    </row>
    <row r="297" spans="8:11">
      <c r="H297" s="145"/>
      <c r="I297"/>
      <c r="J297"/>
      <c r="K297" s="145"/>
    </row>
    <row r="298" spans="8:11">
      <c r="H298" s="145"/>
      <c r="I298"/>
      <c r="J298"/>
      <c r="K298" s="145"/>
    </row>
    <row r="299" spans="8:11">
      <c r="H299" s="145"/>
      <c r="I299"/>
      <c r="J299"/>
      <c r="K299" s="145"/>
    </row>
    <row r="300" spans="8:11">
      <c r="H300" s="145"/>
      <c r="I300"/>
      <c r="J300"/>
      <c r="K300" s="145"/>
    </row>
    <row r="301" spans="8:11">
      <c r="H301" s="145"/>
      <c r="I301"/>
      <c r="J301"/>
      <c r="K301" s="145"/>
    </row>
    <row r="302" spans="8:11">
      <c r="H302" s="145"/>
      <c r="I302"/>
      <c r="J302"/>
      <c r="K302" s="145"/>
    </row>
    <row r="303" spans="8:11">
      <c r="H303" s="145"/>
      <c r="I303"/>
      <c r="J303"/>
      <c r="K303" s="145"/>
    </row>
    <row r="304" spans="8:11">
      <c r="H304" s="145"/>
      <c r="I304"/>
      <c r="J304"/>
      <c r="K304" s="145"/>
    </row>
    <row r="305" spans="8:11">
      <c r="H305" s="145"/>
      <c r="I305"/>
      <c r="J305"/>
      <c r="K305" s="145"/>
    </row>
    <row r="306" spans="8:11">
      <c r="H306" s="145"/>
      <c r="I306"/>
      <c r="J306"/>
      <c r="K306" s="145"/>
    </row>
    <row r="307" spans="8:11">
      <c r="H307" s="145"/>
      <c r="I307"/>
      <c r="J307"/>
      <c r="K307" s="145"/>
    </row>
    <row r="308" spans="8:11">
      <c r="H308" s="145"/>
      <c r="I308"/>
      <c r="J308"/>
      <c r="K308" s="145"/>
    </row>
    <row r="309" spans="8:11">
      <c r="H309" s="145"/>
      <c r="I309"/>
      <c r="J309"/>
      <c r="K309" s="145"/>
    </row>
    <row r="310" spans="8:11">
      <c r="H310" s="145"/>
      <c r="I310"/>
      <c r="J310"/>
      <c r="K310" s="145"/>
    </row>
    <row r="311" spans="8:11">
      <c r="H311" s="145"/>
      <c r="I311"/>
      <c r="J311"/>
      <c r="K311" s="145"/>
    </row>
    <row r="312" spans="8:11">
      <c r="H312" s="145"/>
      <c r="I312"/>
      <c r="J312"/>
      <c r="K312" s="145"/>
    </row>
    <row r="313" spans="8:11">
      <c r="H313" s="145"/>
      <c r="I313"/>
      <c r="J313"/>
      <c r="K313" s="145"/>
    </row>
    <row r="314" spans="8:11">
      <c r="H314" s="145"/>
      <c r="I314"/>
      <c r="J314"/>
      <c r="K314" s="145"/>
    </row>
    <row r="315" spans="8:11">
      <c r="H315" s="145"/>
      <c r="I315"/>
      <c r="J315"/>
      <c r="K315" s="145"/>
    </row>
    <row r="316" spans="8:11">
      <c r="H316" s="145"/>
      <c r="I316"/>
      <c r="J316"/>
      <c r="K316" s="145"/>
    </row>
    <row r="317" spans="8:11">
      <c r="H317" s="145"/>
      <c r="I317"/>
      <c r="J317"/>
      <c r="K317" s="145"/>
    </row>
    <row r="318" spans="8:11">
      <c r="H318" s="145"/>
      <c r="I318"/>
      <c r="J318"/>
      <c r="K318" s="145"/>
    </row>
    <row r="319" spans="8:11">
      <c r="H319" s="145"/>
      <c r="I319"/>
      <c r="J319"/>
      <c r="K319" s="145"/>
    </row>
    <row r="320" spans="8:11">
      <c r="H320" s="145"/>
      <c r="I320"/>
      <c r="J320"/>
      <c r="K320" s="145"/>
    </row>
    <row r="321" spans="8:11">
      <c r="H321" s="145"/>
      <c r="I321"/>
      <c r="J321"/>
      <c r="K321" s="145"/>
    </row>
    <row r="322" spans="8:11">
      <c r="H322" s="145"/>
      <c r="I322"/>
      <c r="J322"/>
      <c r="K322" s="145"/>
    </row>
    <row r="323" spans="8:11">
      <c r="H323" s="145"/>
      <c r="I323"/>
      <c r="J323"/>
      <c r="K323" s="145"/>
    </row>
    <row r="324" spans="8:11">
      <c r="H324" s="145"/>
      <c r="I324"/>
      <c r="J324"/>
      <c r="K324" s="145"/>
    </row>
    <row r="325" spans="8:11">
      <c r="H325" s="145"/>
      <c r="I325"/>
      <c r="J325"/>
      <c r="K325" s="145"/>
    </row>
    <row r="326" spans="8:11">
      <c r="H326" s="145"/>
      <c r="I326"/>
      <c r="J326"/>
      <c r="K326" s="145"/>
    </row>
    <row r="327" spans="8:11">
      <c r="H327" s="145"/>
      <c r="I327"/>
      <c r="J327"/>
      <c r="K327" s="145"/>
    </row>
    <row r="328" spans="8:11">
      <c r="H328" s="145"/>
      <c r="I328"/>
      <c r="J328"/>
      <c r="K328" s="145"/>
    </row>
    <row r="329" spans="8:11">
      <c r="H329" s="145"/>
      <c r="I329"/>
      <c r="J329"/>
      <c r="K329" s="145"/>
    </row>
    <row r="330" spans="8:11">
      <c r="H330" s="145"/>
      <c r="I330"/>
      <c r="J330"/>
      <c r="K330" s="145"/>
    </row>
    <row r="331" spans="8:11">
      <c r="H331" s="145"/>
      <c r="I331"/>
      <c r="J331"/>
      <c r="K331" s="145"/>
    </row>
    <row r="332" spans="8:11">
      <c r="H332" s="145"/>
      <c r="I332"/>
      <c r="J332"/>
      <c r="K332" s="145"/>
    </row>
    <row r="333" spans="8:11">
      <c r="H333" s="145"/>
      <c r="I333"/>
      <c r="J333"/>
      <c r="K333" s="145"/>
    </row>
    <row r="334" spans="8:11">
      <c r="H334" s="145"/>
      <c r="I334"/>
      <c r="J334"/>
      <c r="K334" s="145"/>
    </row>
    <row r="335" spans="8:11">
      <c r="H335" s="145"/>
      <c r="I335"/>
      <c r="J335"/>
      <c r="K335" s="145"/>
    </row>
    <row r="336" spans="8:11">
      <c r="H336" s="145"/>
      <c r="I336"/>
      <c r="J336"/>
      <c r="K336" s="145"/>
    </row>
    <row r="337" spans="8:11">
      <c r="H337" s="145"/>
      <c r="I337"/>
      <c r="J337"/>
      <c r="K337" s="145"/>
    </row>
    <row r="338" spans="8:11">
      <c r="H338" s="145"/>
      <c r="I338"/>
      <c r="J338"/>
      <c r="K338" s="145"/>
    </row>
    <row r="339" spans="8:11">
      <c r="H339" s="145"/>
      <c r="I339"/>
      <c r="J339"/>
      <c r="K339" s="145"/>
    </row>
    <row r="340" spans="8:11">
      <c r="H340" s="145"/>
      <c r="I340"/>
      <c r="J340"/>
      <c r="K340" s="145"/>
    </row>
    <row r="341" spans="8:11">
      <c r="H341" s="145"/>
      <c r="I341"/>
      <c r="J341"/>
      <c r="K341" s="145"/>
    </row>
    <row r="342" spans="8:11">
      <c r="H342" s="145"/>
      <c r="I342"/>
      <c r="J342"/>
      <c r="K342" s="145"/>
    </row>
    <row r="343" spans="8:11">
      <c r="H343" s="145"/>
      <c r="I343"/>
      <c r="J343"/>
      <c r="K343" s="145"/>
    </row>
    <row r="344" spans="8:11">
      <c r="H344" s="145"/>
      <c r="I344"/>
      <c r="J344"/>
      <c r="K344" s="145"/>
    </row>
    <row r="345" spans="8:11">
      <c r="H345" s="145"/>
      <c r="I345"/>
      <c r="J345"/>
      <c r="K345" s="145"/>
    </row>
    <row r="346" spans="8:11">
      <c r="H346" s="145"/>
      <c r="I346"/>
      <c r="J346"/>
      <c r="K346" s="145"/>
    </row>
    <row r="347" spans="8:11">
      <c r="H347" s="145"/>
      <c r="I347"/>
      <c r="J347"/>
      <c r="K347" s="145"/>
    </row>
    <row r="348" spans="8:11">
      <c r="H348" s="145"/>
      <c r="I348"/>
      <c r="J348"/>
      <c r="K348" s="145"/>
    </row>
    <row r="349" spans="8:11">
      <c r="H349" s="145"/>
      <c r="I349"/>
      <c r="J349"/>
      <c r="K349" s="145"/>
    </row>
    <row r="350" spans="8:11">
      <c r="H350" s="145"/>
      <c r="I350"/>
      <c r="J350"/>
      <c r="K350" s="145"/>
    </row>
    <row r="351" spans="8:11">
      <c r="H351" s="145"/>
      <c r="I351"/>
      <c r="J351"/>
      <c r="K351" s="145"/>
    </row>
    <row r="352" spans="8:11">
      <c r="H352" s="145"/>
      <c r="I352"/>
      <c r="J352"/>
      <c r="K352" s="145"/>
    </row>
    <row r="353" spans="8:11">
      <c r="H353" s="145"/>
      <c r="I353"/>
      <c r="J353"/>
      <c r="K353" s="145"/>
    </row>
    <row r="354" spans="8:11">
      <c r="H354" s="145"/>
      <c r="I354"/>
      <c r="J354"/>
      <c r="K354" s="145"/>
    </row>
    <row r="355" spans="8:11">
      <c r="H355" s="145"/>
      <c r="I355"/>
      <c r="J355"/>
      <c r="K355" s="145"/>
    </row>
    <row r="356" spans="8:11">
      <c r="H356" s="145"/>
      <c r="I356"/>
      <c r="J356"/>
      <c r="K356" s="145"/>
    </row>
    <row r="357" spans="8:11">
      <c r="H357" s="145"/>
      <c r="I357"/>
      <c r="J357"/>
      <c r="K357" s="145"/>
    </row>
    <row r="358" spans="8:11">
      <c r="H358" s="145"/>
      <c r="I358"/>
      <c r="J358"/>
      <c r="K358" s="145"/>
    </row>
    <row r="359" spans="8:11">
      <c r="H359" s="145"/>
      <c r="I359"/>
      <c r="J359"/>
      <c r="K359" s="145"/>
    </row>
    <row r="360" spans="8:11">
      <c r="H360" s="145"/>
      <c r="I360"/>
      <c r="J360"/>
      <c r="K360" s="145"/>
    </row>
    <row r="361" spans="8:11">
      <c r="H361" s="145"/>
      <c r="I361"/>
      <c r="J361"/>
      <c r="K361" s="145"/>
    </row>
    <row r="362" spans="8:11">
      <c r="H362" s="145"/>
      <c r="I362"/>
      <c r="J362"/>
      <c r="K362" s="145"/>
    </row>
    <row r="363" spans="8:11">
      <c r="H363" s="145"/>
      <c r="I363"/>
      <c r="J363"/>
      <c r="K363" s="145"/>
    </row>
    <row r="364" spans="8:11">
      <c r="H364" s="145"/>
      <c r="I364"/>
      <c r="J364"/>
      <c r="K364" s="145"/>
    </row>
    <row r="365" spans="8:11">
      <c r="H365" s="145"/>
      <c r="I365"/>
      <c r="J365"/>
      <c r="K365" s="145"/>
    </row>
    <row r="366" spans="8:11">
      <c r="H366" s="145"/>
      <c r="I366"/>
      <c r="J366"/>
      <c r="K366" s="145"/>
    </row>
    <row r="367" spans="8:11">
      <c r="H367" s="145"/>
      <c r="I367"/>
      <c r="J367"/>
      <c r="K367" s="145"/>
    </row>
    <row r="368" spans="8:11">
      <c r="H368" s="145"/>
      <c r="I368"/>
      <c r="J368"/>
      <c r="K368" s="145"/>
    </row>
    <row r="369" spans="8:11">
      <c r="H369" s="145"/>
      <c r="I369"/>
      <c r="J369"/>
      <c r="K369" s="145"/>
    </row>
    <row r="370" spans="8:11">
      <c r="H370" s="145"/>
      <c r="I370"/>
      <c r="J370"/>
      <c r="K370" s="145"/>
    </row>
    <row r="371" spans="8:11">
      <c r="H371" s="145"/>
      <c r="I371"/>
      <c r="J371"/>
      <c r="K371" s="145"/>
    </row>
    <row r="372" spans="8:11">
      <c r="H372" s="145"/>
      <c r="I372"/>
      <c r="J372"/>
      <c r="K372" s="145"/>
    </row>
    <row r="373" spans="8:11">
      <c r="H373" s="145"/>
      <c r="I373"/>
      <c r="J373"/>
      <c r="K373" s="145"/>
    </row>
    <row r="374" spans="8:11">
      <c r="H374" s="145"/>
      <c r="I374"/>
      <c r="J374"/>
      <c r="K374" s="145"/>
    </row>
    <row r="375" spans="8:11">
      <c r="H375" s="145"/>
      <c r="I375"/>
      <c r="J375"/>
      <c r="K375" s="145"/>
    </row>
    <row r="376" spans="8:11">
      <c r="H376" s="145"/>
      <c r="I376"/>
      <c r="J376"/>
      <c r="K376" s="145"/>
    </row>
    <row r="377" spans="8:11">
      <c r="H377" s="145"/>
      <c r="I377"/>
      <c r="J377"/>
      <c r="K377" s="145"/>
    </row>
    <row r="378" spans="8:11">
      <c r="H378" s="145"/>
      <c r="I378"/>
      <c r="J378"/>
      <c r="K378" s="145"/>
    </row>
    <row r="379" spans="8:11">
      <c r="H379" s="145"/>
      <c r="I379"/>
      <c r="J379"/>
      <c r="K379" s="145"/>
    </row>
    <row r="380" spans="8:11">
      <c r="H380" s="145"/>
      <c r="I380"/>
      <c r="J380"/>
      <c r="K380" s="145"/>
    </row>
    <row r="381" spans="8:11">
      <c r="H381" s="145"/>
      <c r="I381"/>
      <c r="J381"/>
      <c r="K381" s="145"/>
    </row>
    <row r="382" spans="8:11">
      <c r="H382" s="145"/>
      <c r="I382"/>
      <c r="J382"/>
      <c r="K382" s="145"/>
    </row>
    <row r="383" spans="8:11">
      <c r="H383" s="145"/>
      <c r="I383"/>
      <c r="J383"/>
      <c r="K383" s="145"/>
    </row>
    <row r="384" spans="8:11">
      <c r="H384" s="145"/>
      <c r="I384"/>
      <c r="J384"/>
      <c r="K384" s="145"/>
    </row>
    <row r="385" spans="8:11">
      <c r="H385" s="145"/>
      <c r="I385"/>
      <c r="J385"/>
      <c r="K385" s="145"/>
    </row>
    <row r="386" spans="8:11">
      <c r="H386" s="145"/>
      <c r="I386"/>
      <c r="J386"/>
      <c r="K386" s="145"/>
    </row>
    <row r="387" spans="8:11">
      <c r="H387" s="145"/>
      <c r="I387"/>
      <c r="J387"/>
      <c r="K387" s="145"/>
    </row>
    <row r="388" spans="8:11">
      <c r="H388" s="145"/>
      <c r="I388"/>
      <c r="J388"/>
      <c r="K388" s="145"/>
    </row>
    <row r="389" spans="8:11">
      <c r="H389" s="145"/>
      <c r="I389"/>
      <c r="J389"/>
      <c r="K389" s="145"/>
    </row>
    <row r="390" spans="8:11">
      <c r="H390" s="145"/>
      <c r="I390"/>
      <c r="J390"/>
      <c r="K390" s="145"/>
    </row>
    <row r="391" spans="8:11">
      <c r="H391" s="145"/>
      <c r="I391"/>
      <c r="J391"/>
      <c r="K391" s="145"/>
    </row>
    <row r="392" spans="8:11">
      <c r="H392" s="145"/>
      <c r="I392"/>
      <c r="J392"/>
      <c r="K392" s="145"/>
    </row>
    <row r="393" spans="8:11">
      <c r="H393" s="145"/>
      <c r="I393"/>
      <c r="J393"/>
      <c r="K393" s="145"/>
    </row>
    <row r="394" spans="8:11">
      <c r="H394" s="145"/>
      <c r="I394"/>
      <c r="J394"/>
      <c r="K394" s="145"/>
    </row>
    <row r="395" spans="8:11">
      <c r="H395" s="145"/>
      <c r="I395"/>
      <c r="J395"/>
      <c r="K395" s="145"/>
    </row>
    <row r="396" spans="8:11">
      <c r="H396" s="145"/>
      <c r="I396"/>
      <c r="J396"/>
      <c r="K396" s="145"/>
    </row>
    <row r="397" spans="8:11">
      <c r="H397" s="145"/>
      <c r="I397"/>
      <c r="J397"/>
      <c r="K397" s="145"/>
    </row>
    <row r="398" spans="8:11">
      <c r="H398" s="145"/>
      <c r="I398"/>
      <c r="J398"/>
      <c r="K398" s="145"/>
    </row>
    <row r="399" spans="8:11">
      <c r="H399" s="145"/>
      <c r="I399"/>
      <c r="J399"/>
      <c r="K399" s="145"/>
    </row>
    <row r="400" spans="8:11">
      <c r="H400" s="145"/>
      <c r="I400"/>
      <c r="J400"/>
      <c r="K400" s="145"/>
    </row>
    <row r="401" spans="8:11">
      <c r="H401" s="145"/>
      <c r="I401"/>
      <c r="J401"/>
      <c r="K401" s="145"/>
    </row>
    <row r="402" spans="8:11">
      <c r="H402" s="145"/>
      <c r="I402"/>
      <c r="J402"/>
      <c r="K402" s="145"/>
    </row>
    <row r="403" spans="8:11">
      <c r="H403" s="145"/>
      <c r="I403"/>
      <c r="J403"/>
      <c r="K403" s="145"/>
    </row>
    <row r="404" spans="8:11">
      <c r="H404" s="145"/>
      <c r="I404"/>
      <c r="J404"/>
      <c r="K404" s="145"/>
    </row>
    <row r="405" spans="8:11">
      <c r="H405" s="145"/>
      <c r="I405"/>
      <c r="J405"/>
      <c r="K405" s="145"/>
    </row>
    <row r="406" spans="8:11">
      <c r="H406" s="145"/>
      <c r="I406"/>
      <c r="J406"/>
      <c r="K406" s="145"/>
    </row>
    <row r="407" spans="8:11">
      <c r="H407" s="145"/>
      <c r="I407"/>
      <c r="J407"/>
      <c r="K407" s="145"/>
    </row>
    <row r="408" spans="8:11">
      <c r="H408" s="145"/>
      <c r="I408"/>
      <c r="J408"/>
      <c r="K408" s="145"/>
    </row>
    <row r="409" spans="8:11">
      <c r="H409" s="145"/>
      <c r="I409"/>
      <c r="J409"/>
      <c r="K409" s="145"/>
    </row>
    <row r="410" spans="8:11">
      <c r="H410" s="145"/>
      <c r="I410"/>
      <c r="J410"/>
      <c r="K410" s="145"/>
    </row>
    <row r="411" spans="8:11">
      <c r="H411" s="145"/>
      <c r="I411"/>
      <c r="J411"/>
      <c r="K411" s="145"/>
    </row>
    <row r="412" spans="8:11">
      <c r="H412" s="145"/>
      <c r="I412"/>
      <c r="J412"/>
      <c r="K412" s="145"/>
    </row>
    <row r="413" spans="8:11">
      <c r="H413" s="145"/>
      <c r="I413"/>
      <c r="J413"/>
      <c r="K413" s="145"/>
    </row>
    <row r="414" spans="8:11">
      <c r="H414" s="145"/>
      <c r="I414"/>
      <c r="J414"/>
      <c r="K414" s="145"/>
    </row>
    <row r="415" spans="8:11">
      <c r="H415" s="145"/>
      <c r="I415"/>
      <c r="J415"/>
      <c r="K415" s="145"/>
    </row>
    <row r="416" spans="8:11">
      <c r="H416" s="145"/>
      <c r="I416"/>
      <c r="J416"/>
      <c r="K416" s="145"/>
    </row>
    <row r="417" spans="8:11">
      <c r="H417" s="145"/>
      <c r="I417"/>
      <c r="J417"/>
      <c r="K417" s="145"/>
    </row>
    <row r="418" spans="8:11">
      <c r="H418" s="145"/>
      <c r="I418"/>
      <c r="J418"/>
      <c r="K418" s="145"/>
    </row>
    <row r="419" spans="8:11">
      <c r="H419" s="145"/>
      <c r="I419"/>
      <c r="J419"/>
      <c r="K419" s="145"/>
    </row>
    <row r="420" spans="8:11">
      <c r="H420" s="145"/>
      <c r="I420"/>
      <c r="J420"/>
      <c r="K420" s="145"/>
    </row>
    <row r="421" spans="8:11">
      <c r="H421" s="145"/>
      <c r="I421"/>
      <c r="J421"/>
      <c r="K421" s="145"/>
    </row>
    <row r="422" spans="8:11">
      <c r="H422" s="145"/>
      <c r="I422"/>
      <c r="J422"/>
      <c r="K422" s="145"/>
    </row>
    <row r="423" spans="8:11">
      <c r="H423" s="145"/>
      <c r="I423"/>
      <c r="J423"/>
      <c r="K423" s="145"/>
    </row>
    <row r="424" spans="8:11">
      <c r="H424" s="145"/>
      <c r="I424"/>
      <c r="J424"/>
      <c r="K424" s="145"/>
    </row>
    <row r="425" spans="8:11">
      <c r="H425" s="145"/>
      <c r="I425"/>
      <c r="J425"/>
      <c r="K425" s="145"/>
    </row>
    <row r="426" spans="8:11">
      <c r="H426" s="145"/>
      <c r="I426"/>
      <c r="J426"/>
      <c r="K426" s="145"/>
    </row>
    <row r="427" spans="8:11">
      <c r="H427" s="145"/>
      <c r="I427"/>
      <c r="J427"/>
      <c r="K427" s="145"/>
    </row>
    <row r="428" spans="8:11">
      <c r="H428" s="145"/>
      <c r="I428"/>
      <c r="J428"/>
      <c r="K428" s="145"/>
    </row>
    <row r="429" spans="8:11">
      <c r="H429" s="145"/>
      <c r="I429"/>
      <c r="J429"/>
      <c r="K429" s="145"/>
    </row>
    <row r="430" spans="8:11">
      <c r="H430" s="145"/>
      <c r="I430"/>
      <c r="J430"/>
      <c r="K430" s="145"/>
    </row>
    <row r="431" spans="8:11">
      <c r="H431" s="145"/>
      <c r="I431"/>
      <c r="J431"/>
      <c r="K431" s="145"/>
    </row>
    <row r="432" spans="8:11">
      <c r="H432" s="145"/>
      <c r="I432"/>
      <c r="J432"/>
      <c r="K432" s="145"/>
    </row>
    <row r="433" spans="8:11">
      <c r="H433" s="145"/>
      <c r="I433"/>
      <c r="J433"/>
      <c r="K433" s="145"/>
    </row>
    <row r="434" spans="8:11">
      <c r="H434" s="145"/>
      <c r="I434"/>
      <c r="J434"/>
      <c r="K434" s="145"/>
    </row>
    <row r="435" spans="8:11">
      <c r="H435" s="145"/>
      <c r="I435"/>
      <c r="J435"/>
      <c r="K435" s="145"/>
    </row>
    <row r="436" spans="8:11">
      <c r="H436" s="145"/>
      <c r="I436"/>
      <c r="J436"/>
      <c r="K436" s="145"/>
    </row>
    <row r="437" spans="8:11">
      <c r="H437" s="145"/>
      <c r="I437"/>
      <c r="J437"/>
      <c r="K437" s="145"/>
    </row>
    <row r="438" spans="8:11">
      <c r="H438" s="145"/>
      <c r="I438"/>
      <c r="J438"/>
      <c r="K438" s="145"/>
    </row>
    <row r="439" spans="8:11">
      <c r="H439" s="145"/>
      <c r="I439"/>
      <c r="J439"/>
      <c r="K439" s="145"/>
    </row>
    <row r="440" spans="8:11">
      <c r="H440" s="145"/>
      <c r="I440"/>
      <c r="J440"/>
      <c r="K440" s="145"/>
    </row>
    <row r="441" spans="8:11">
      <c r="H441" s="145"/>
      <c r="I441"/>
      <c r="J441"/>
      <c r="K441" s="145"/>
    </row>
    <row r="442" spans="8:11">
      <c r="H442" s="145"/>
      <c r="I442"/>
      <c r="J442"/>
      <c r="K442" s="145"/>
    </row>
    <row r="443" spans="8:11">
      <c r="H443" s="145"/>
      <c r="I443"/>
      <c r="J443"/>
      <c r="K443" s="145"/>
    </row>
    <row r="444" spans="8:11">
      <c r="H444" s="145"/>
      <c r="I444"/>
      <c r="J444"/>
      <c r="K444" s="145"/>
    </row>
    <row r="445" spans="8:11">
      <c r="H445" s="145"/>
      <c r="I445"/>
      <c r="J445"/>
      <c r="K445" s="145"/>
    </row>
    <row r="446" spans="8:11">
      <c r="H446" s="145"/>
      <c r="I446"/>
      <c r="J446"/>
      <c r="K446" s="145"/>
    </row>
    <row r="447" spans="8:11">
      <c r="H447" s="145"/>
      <c r="I447"/>
      <c r="J447"/>
      <c r="K447" s="145"/>
    </row>
    <row r="448" spans="8:11">
      <c r="H448" s="145"/>
      <c r="I448"/>
      <c r="J448"/>
      <c r="K448" s="145"/>
    </row>
    <row r="449" spans="8:11">
      <c r="H449" s="145"/>
      <c r="I449"/>
      <c r="J449"/>
      <c r="K449" s="145"/>
    </row>
    <row r="450" spans="8:11">
      <c r="H450" s="145"/>
      <c r="I450"/>
      <c r="J450"/>
      <c r="K450" s="145"/>
    </row>
    <row r="451" spans="8:11">
      <c r="H451" s="145"/>
      <c r="I451"/>
      <c r="J451"/>
      <c r="K451" s="145"/>
    </row>
    <row r="452" spans="8:11">
      <c r="H452" s="145"/>
      <c r="I452"/>
      <c r="J452"/>
      <c r="K452" s="145"/>
    </row>
    <row r="453" spans="8:11">
      <c r="H453" s="145"/>
      <c r="I453"/>
      <c r="J453"/>
      <c r="K453" s="145"/>
    </row>
    <row r="454" spans="8:11">
      <c r="H454" s="145"/>
      <c r="I454"/>
      <c r="J454"/>
      <c r="K454" s="145"/>
    </row>
    <row r="455" spans="8:11">
      <c r="H455" s="145"/>
      <c r="I455"/>
      <c r="J455"/>
      <c r="K455" s="145"/>
    </row>
    <row r="456" spans="8:11">
      <c r="H456" s="145"/>
      <c r="I456"/>
      <c r="J456"/>
      <c r="K456" s="145"/>
    </row>
    <row r="457" spans="8:11">
      <c r="H457" s="145"/>
      <c r="I457"/>
      <c r="J457"/>
      <c r="K457" s="145"/>
    </row>
    <row r="458" spans="8:11">
      <c r="H458" s="145"/>
      <c r="I458"/>
      <c r="J458"/>
      <c r="K458" s="145"/>
    </row>
    <row r="459" spans="8:11">
      <c r="H459" s="145"/>
      <c r="I459"/>
      <c r="J459"/>
      <c r="K459" s="145"/>
    </row>
    <row r="460" spans="8:11">
      <c r="H460" s="145"/>
      <c r="I460"/>
      <c r="J460"/>
      <c r="K460" s="145"/>
    </row>
    <row r="461" spans="8:11">
      <c r="H461" s="145"/>
      <c r="I461"/>
      <c r="J461"/>
      <c r="K461" s="145"/>
    </row>
    <row r="462" spans="8:11">
      <c r="H462" s="145"/>
      <c r="I462"/>
      <c r="J462"/>
      <c r="K462" s="145"/>
    </row>
    <row r="463" spans="8:11">
      <c r="H463" s="145"/>
      <c r="I463"/>
      <c r="J463"/>
      <c r="K463" s="145"/>
    </row>
    <row r="464" spans="8:11">
      <c r="H464" s="145"/>
      <c r="I464"/>
      <c r="J464"/>
      <c r="K464" s="145"/>
    </row>
    <row r="465" spans="8:11">
      <c r="H465" s="145"/>
      <c r="I465"/>
      <c r="J465"/>
      <c r="K465" s="145"/>
    </row>
    <row r="466" spans="8:11">
      <c r="H466" s="145"/>
      <c r="I466"/>
      <c r="J466"/>
      <c r="K466" s="145"/>
    </row>
    <row r="467" spans="8:11">
      <c r="H467" s="145"/>
      <c r="I467"/>
      <c r="J467"/>
      <c r="K467" s="145"/>
    </row>
    <row r="468" spans="8:11">
      <c r="H468" s="145"/>
      <c r="I468"/>
      <c r="J468"/>
      <c r="K468" s="145"/>
    </row>
    <row r="469" spans="8:11">
      <c r="H469" s="145"/>
      <c r="I469"/>
      <c r="J469"/>
      <c r="K469" s="145"/>
    </row>
    <row r="470" spans="8:11">
      <c r="H470" s="145"/>
      <c r="I470"/>
      <c r="J470"/>
      <c r="K470" s="145"/>
    </row>
    <row r="471" spans="8:11">
      <c r="H471" s="145"/>
      <c r="I471"/>
      <c r="J471"/>
      <c r="K471" s="145"/>
    </row>
    <row r="472" spans="8:11">
      <c r="H472" s="145"/>
      <c r="I472"/>
      <c r="J472"/>
      <c r="K472" s="145"/>
    </row>
    <row r="473" spans="8:11">
      <c r="H473" s="145"/>
      <c r="I473"/>
      <c r="J473"/>
      <c r="K473" s="145"/>
    </row>
    <row r="474" spans="8:11">
      <c r="H474" s="145"/>
      <c r="I474"/>
      <c r="J474"/>
      <c r="K474" s="145"/>
    </row>
    <row r="475" spans="8:11">
      <c r="H475" s="145"/>
      <c r="I475"/>
      <c r="J475"/>
      <c r="K475" s="145"/>
    </row>
    <row r="476" spans="8:11">
      <c r="H476" s="145"/>
      <c r="I476"/>
      <c r="J476"/>
      <c r="K476" s="145"/>
    </row>
    <row r="477" spans="8:11">
      <c r="H477" s="145"/>
      <c r="I477"/>
      <c r="J477"/>
      <c r="K477" s="145"/>
    </row>
    <row r="478" spans="8:11">
      <c r="H478" s="145"/>
      <c r="I478"/>
      <c r="J478"/>
      <c r="K478" s="145"/>
    </row>
    <row r="479" spans="8:11">
      <c r="H479" s="145"/>
      <c r="I479"/>
      <c r="J479"/>
      <c r="K479" s="145"/>
    </row>
    <row r="480" spans="8:11">
      <c r="H480" s="145"/>
      <c r="I480"/>
      <c r="J480"/>
      <c r="K480" s="145"/>
    </row>
    <row r="481" spans="8:11">
      <c r="H481" s="145"/>
      <c r="I481"/>
      <c r="J481"/>
      <c r="K481" s="145"/>
    </row>
    <row r="482" spans="8:11">
      <c r="H482" s="145"/>
      <c r="I482"/>
      <c r="J482"/>
      <c r="K482" s="145"/>
    </row>
    <row r="483" spans="8:11">
      <c r="H483" s="145"/>
      <c r="I483"/>
      <c r="J483"/>
      <c r="K483" s="145"/>
    </row>
    <row r="484" spans="8:11">
      <c r="H484" s="145"/>
      <c r="I484"/>
      <c r="J484"/>
      <c r="K484" s="145"/>
    </row>
    <row r="485" spans="8:11">
      <c r="H485" s="145"/>
      <c r="I485"/>
      <c r="J485"/>
      <c r="K485" s="145"/>
    </row>
    <row r="486" spans="8:11">
      <c r="H486" s="145"/>
      <c r="I486"/>
      <c r="J486"/>
      <c r="K486" s="145"/>
    </row>
    <row r="487" spans="8:11">
      <c r="H487" s="145"/>
      <c r="I487"/>
      <c r="J487"/>
      <c r="K487" s="145"/>
    </row>
    <row r="488" spans="8:11">
      <c r="H488" s="145"/>
      <c r="I488"/>
      <c r="J488"/>
      <c r="K488" s="145"/>
    </row>
    <row r="489" spans="8:11">
      <c r="H489" s="145"/>
      <c r="I489"/>
      <c r="J489"/>
      <c r="K489" s="145"/>
    </row>
    <row r="490" spans="8:11">
      <c r="H490" s="145"/>
      <c r="I490"/>
      <c r="J490"/>
      <c r="K490" s="145"/>
    </row>
    <row r="491" spans="8:11">
      <c r="H491" s="145"/>
      <c r="I491"/>
      <c r="J491"/>
      <c r="K491" s="145"/>
    </row>
    <row r="492" spans="8:11">
      <c r="H492" s="145"/>
      <c r="I492"/>
      <c r="J492"/>
      <c r="K492" s="145"/>
    </row>
    <row r="493" spans="8:11">
      <c r="H493" s="145"/>
      <c r="I493"/>
      <c r="J493"/>
      <c r="K493" s="145"/>
    </row>
    <row r="494" spans="8:11">
      <c r="H494" s="145"/>
      <c r="I494"/>
      <c r="J494"/>
      <c r="K494" s="145"/>
    </row>
    <row r="495" spans="8:11">
      <c r="H495" s="145"/>
      <c r="I495"/>
      <c r="J495"/>
      <c r="K495" s="145"/>
    </row>
    <row r="496" spans="8:11">
      <c r="H496" s="145"/>
      <c r="I496"/>
      <c r="J496"/>
      <c r="K496" s="145"/>
    </row>
    <row r="497" spans="8:11">
      <c r="H497" s="145"/>
      <c r="I497"/>
      <c r="J497"/>
      <c r="K497" s="145"/>
    </row>
    <row r="498" spans="8:11">
      <c r="H498" s="145"/>
      <c r="I498"/>
      <c r="J498"/>
      <c r="K498" s="145"/>
    </row>
    <row r="499" spans="8:11">
      <c r="H499" s="145"/>
      <c r="I499"/>
      <c r="J499"/>
      <c r="K499" s="145"/>
    </row>
    <row r="500" spans="8:11">
      <c r="H500" s="145"/>
      <c r="I500"/>
      <c r="J500"/>
      <c r="K500" s="145"/>
    </row>
    <row r="501" spans="8:11">
      <c r="H501" s="145"/>
      <c r="I501"/>
      <c r="J501"/>
      <c r="K501" s="145"/>
    </row>
    <row r="502" spans="8:11">
      <c r="H502" s="145"/>
      <c r="I502"/>
      <c r="J502"/>
      <c r="K502" s="145"/>
    </row>
    <row r="503" spans="8:11">
      <c r="H503" s="145"/>
      <c r="I503"/>
      <c r="J503"/>
      <c r="K503" s="145"/>
    </row>
    <row r="504" spans="8:11">
      <c r="H504" s="145"/>
      <c r="I504"/>
      <c r="J504"/>
      <c r="K504" s="145"/>
    </row>
    <row r="505" spans="8:11">
      <c r="H505" s="145"/>
      <c r="I505"/>
      <c r="J505"/>
      <c r="K505" s="145"/>
    </row>
    <row r="506" spans="8:11">
      <c r="H506" s="145"/>
      <c r="I506"/>
      <c r="J506"/>
      <c r="K506" s="145"/>
    </row>
    <row r="507" spans="8:11">
      <c r="H507" s="145"/>
      <c r="I507"/>
      <c r="J507"/>
      <c r="K507" s="145"/>
    </row>
    <row r="508" spans="8:11">
      <c r="H508" s="145"/>
      <c r="I508"/>
      <c r="J508"/>
      <c r="K508" s="145"/>
    </row>
    <row r="509" spans="8:11">
      <c r="H509" s="145"/>
      <c r="I509"/>
      <c r="J509"/>
      <c r="K509" s="145"/>
    </row>
    <row r="510" spans="8:11">
      <c r="H510" s="145"/>
      <c r="I510"/>
      <c r="J510"/>
      <c r="K510" s="145"/>
    </row>
    <row r="511" spans="8:11">
      <c r="H511" s="145"/>
      <c r="I511"/>
      <c r="J511"/>
      <c r="K511" s="145"/>
    </row>
    <row r="512" spans="8:11">
      <c r="H512" s="145"/>
      <c r="I512"/>
      <c r="J512"/>
      <c r="K512" s="145"/>
    </row>
    <row r="513" spans="8:11">
      <c r="H513" s="145"/>
      <c r="I513"/>
      <c r="J513"/>
      <c r="K513" s="145"/>
    </row>
    <row r="514" spans="8:11">
      <c r="H514" s="145"/>
      <c r="I514"/>
      <c r="J514"/>
      <c r="K514" s="145"/>
    </row>
    <row r="515" spans="8:11">
      <c r="H515" s="145"/>
      <c r="I515"/>
      <c r="J515"/>
      <c r="K515" s="145"/>
    </row>
    <row r="516" spans="8:11">
      <c r="H516" s="145"/>
      <c r="I516"/>
      <c r="J516"/>
      <c r="K516" s="145"/>
    </row>
    <row r="517" spans="8:11">
      <c r="H517" s="145"/>
      <c r="I517"/>
      <c r="J517"/>
      <c r="K517" s="145"/>
    </row>
    <row r="518" spans="8:11">
      <c r="H518" s="145"/>
      <c r="I518"/>
      <c r="J518"/>
      <c r="K518" s="145"/>
    </row>
    <row r="519" spans="8:11">
      <c r="H519" s="145"/>
      <c r="I519"/>
      <c r="J519"/>
      <c r="K519" s="145"/>
    </row>
    <row r="520" spans="8:11">
      <c r="H520" s="145"/>
      <c r="I520"/>
      <c r="J520"/>
      <c r="K520" s="145"/>
    </row>
    <row r="521" spans="8:11">
      <c r="H521" s="145"/>
      <c r="I521"/>
      <c r="J521"/>
      <c r="K521" s="145"/>
    </row>
    <row r="522" spans="8:11">
      <c r="H522" s="145"/>
      <c r="I522"/>
      <c r="J522"/>
      <c r="K522" s="145"/>
    </row>
    <row r="523" spans="8:11">
      <c r="H523" s="145"/>
      <c r="I523"/>
      <c r="J523"/>
      <c r="K523" s="145"/>
    </row>
    <row r="524" spans="8:11">
      <c r="H524" s="145"/>
      <c r="I524"/>
      <c r="J524"/>
      <c r="K524" s="145"/>
    </row>
    <row r="525" spans="8:11">
      <c r="H525" s="145"/>
      <c r="I525"/>
      <c r="J525"/>
      <c r="K525" s="145"/>
    </row>
    <row r="526" spans="8:11">
      <c r="H526" s="145"/>
      <c r="I526"/>
      <c r="J526"/>
      <c r="K526" s="145"/>
    </row>
    <row r="527" spans="8:11">
      <c r="H527" s="145"/>
      <c r="I527"/>
      <c r="J527"/>
      <c r="K527" s="145"/>
    </row>
    <row r="528" spans="8:11">
      <c r="H528" s="145"/>
      <c r="I528"/>
      <c r="J528"/>
      <c r="K528" s="145"/>
    </row>
    <row r="529" spans="8:11">
      <c r="H529" s="145"/>
      <c r="I529"/>
      <c r="J529"/>
      <c r="K529" s="145"/>
    </row>
    <row r="530" spans="8:11">
      <c r="H530" s="145"/>
      <c r="I530"/>
      <c r="J530"/>
      <c r="K530" s="145"/>
    </row>
    <row r="531" spans="8:11">
      <c r="H531" s="145"/>
      <c r="I531"/>
      <c r="J531"/>
      <c r="K531" s="145"/>
    </row>
    <row r="532" spans="8:11">
      <c r="H532" s="145"/>
      <c r="I532"/>
      <c r="J532"/>
      <c r="K532" s="145"/>
    </row>
    <row r="533" spans="8:11">
      <c r="H533" s="145"/>
      <c r="I533"/>
      <c r="J533"/>
      <c r="K533" s="145"/>
    </row>
    <row r="534" spans="8:11">
      <c r="H534" s="145"/>
      <c r="I534"/>
      <c r="J534"/>
      <c r="K534" s="145"/>
    </row>
    <row r="535" spans="8:11">
      <c r="H535" s="145"/>
      <c r="I535"/>
      <c r="J535"/>
      <c r="K535" s="145"/>
    </row>
    <row r="536" spans="8:11">
      <c r="H536" s="145"/>
      <c r="I536"/>
      <c r="J536"/>
      <c r="K536" s="145"/>
    </row>
    <row r="537" spans="8:11">
      <c r="H537" s="145"/>
      <c r="I537"/>
      <c r="J537"/>
      <c r="K537" s="145"/>
    </row>
    <row r="538" spans="8:11">
      <c r="H538" s="145"/>
      <c r="I538"/>
      <c r="J538"/>
      <c r="K538" s="145"/>
    </row>
    <row r="539" spans="8:11">
      <c r="H539" s="145"/>
      <c r="I539"/>
      <c r="J539"/>
      <c r="K539" s="145"/>
    </row>
    <row r="540" spans="8:11">
      <c r="H540" s="145"/>
      <c r="I540"/>
      <c r="J540"/>
      <c r="K540" s="145"/>
    </row>
    <row r="541" spans="8:11">
      <c r="H541" s="145"/>
      <c r="I541"/>
      <c r="J541"/>
      <c r="K541" s="145"/>
    </row>
    <row r="542" spans="8:11">
      <c r="H542" s="145"/>
      <c r="I542"/>
      <c r="J542"/>
      <c r="K542" s="145"/>
    </row>
    <row r="543" spans="8:11">
      <c r="H543" s="145"/>
      <c r="I543"/>
      <c r="J543"/>
      <c r="K543" s="145"/>
    </row>
    <row r="544" spans="8:11">
      <c r="H544" s="145"/>
      <c r="I544"/>
      <c r="J544"/>
      <c r="K544" s="145"/>
    </row>
    <row r="545" spans="8:11">
      <c r="H545" s="145"/>
      <c r="I545"/>
      <c r="J545"/>
      <c r="K545" s="145"/>
    </row>
    <row r="546" spans="8:11">
      <c r="H546" s="145"/>
      <c r="I546"/>
      <c r="J546"/>
      <c r="K546" s="145"/>
    </row>
    <row r="547" spans="8:11">
      <c r="H547" s="145"/>
      <c r="I547"/>
      <c r="J547"/>
      <c r="K547" s="145"/>
    </row>
    <row r="548" spans="8:11">
      <c r="H548" s="145"/>
      <c r="I548"/>
      <c r="J548"/>
      <c r="K548" s="145"/>
    </row>
    <row r="549" spans="8:11">
      <c r="H549" s="145"/>
      <c r="I549"/>
      <c r="J549"/>
      <c r="K549" s="145"/>
    </row>
    <row r="550" spans="8:11">
      <c r="H550" s="145"/>
      <c r="I550"/>
      <c r="J550"/>
      <c r="K550" s="145"/>
    </row>
    <row r="551" spans="8:11">
      <c r="H551" s="145"/>
      <c r="I551"/>
      <c r="J551"/>
      <c r="K551" s="145"/>
    </row>
    <row r="552" spans="8:11">
      <c r="H552" s="145"/>
      <c r="I552"/>
      <c r="J552"/>
      <c r="K552" s="145"/>
    </row>
    <row r="553" spans="8:11">
      <c r="H553" s="145"/>
      <c r="I553"/>
      <c r="J553"/>
      <c r="K553" s="145"/>
    </row>
    <row r="554" spans="8:11">
      <c r="H554" s="145"/>
      <c r="I554"/>
      <c r="J554"/>
      <c r="K554" s="145"/>
    </row>
    <row r="555" spans="8:11">
      <c r="H555" s="145"/>
      <c r="I555"/>
      <c r="J555"/>
      <c r="K555" s="145"/>
    </row>
    <row r="556" spans="8:11">
      <c r="H556" s="145"/>
      <c r="I556"/>
      <c r="J556"/>
      <c r="K556" s="145"/>
    </row>
    <row r="557" spans="8:11">
      <c r="H557" s="145"/>
      <c r="I557"/>
      <c r="J557"/>
      <c r="K557" s="145"/>
    </row>
    <row r="558" spans="8:11">
      <c r="H558" s="145"/>
      <c r="I558"/>
      <c r="J558"/>
      <c r="K558" s="145"/>
    </row>
    <row r="559" spans="8:11">
      <c r="H559" s="145"/>
      <c r="I559"/>
      <c r="J559"/>
      <c r="K559" s="145"/>
    </row>
    <row r="560" spans="8:11">
      <c r="H560" s="145"/>
      <c r="I560"/>
      <c r="J560"/>
      <c r="K560" s="145"/>
    </row>
    <row r="561" spans="8:11">
      <c r="H561" s="145"/>
      <c r="I561"/>
      <c r="J561"/>
      <c r="K561" s="145"/>
    </row>
    <row r="562" spans="8:11">
      <c r="H562" s="145"/>
      <c r="I562"/>
      <c r="J562"/>
      <c r="K562" s="145"/>
    </row>
    <row r="563" spans="8:11">
      <c r="H563" s="145"/>
      <c r="I563"/>
      <c r="J563"/>
      <c r="K563" s="145"/>
    </row>
    <row r="564" spans="8:11">
      <c r="H564" s="145"/>
      <c r="I564"/>
      <c r="J564"/>
      <c r="K564" s="145"/>
    </row>
    <row r="565" spans="8:11">
      <c r="H565" s="145"/>
      <c r="I565"/>
      <c r="J565"/>
      <c r="K565" s="145"/>
    </row>
    <row r="566" spans="8:11">
      <c r="H566" s="145"/>
      <c r="I566"/>
      <c r="J566"/>
      <c r="K566" s="145"/>
    </row>
    <row r="567" spans="8:11">
      <c r="H567" s="145"/>
      <c r="I567"/>
      <c r="J567"/>
      <c r="K567" s="145"/>
    </row>
    <row r="568" spans="8:11">
      <c r="H568" s="145"/>
      <c r="I568"/>
      <c r="J568"/>
      <c r="K568" s="145"/>
    </row>
    <row r="569" spans="8:11">
      <c r="H569" s="145"/>
      <c r="I569"/>
      <c r="J569"/>
      <c r="K569" s="145"/>
    </row>
    <row r="570" spans="8:11">
      <c r="H570" s="145"/>
      <c r="I570"/>
      <c r="J570"/>
      <c r="K570" s="145"/>
    </row>
    <row r="571" spans="8:11">
      <c r="H571" s="145"/>
      <c r="I571"/>
      <c r="J571"/>
      <c r="K571" s="145"/>
    </row>
    <row r="572" spans="8:11">
      <c r="H572" s="145"/>
      <c r="I572"/>
      <c r="J572"/>
      <c r="K572" s="145"/>
    </row>
    <row r="573" spans="8:11">
      <c r="H573" s="145"/>
      <c r="I573"/>
      <c r="J573"/>
      <c r="K573" s="145"/>
    </row>
    <row r="574" spans="8:11">
      <c r="H574" s="145"/>
      <c r="I574"/>
      <c r="J574"/>
      <c r="K574" s="145"/>
    </row>
    <row r="575" spans="8:11">
      <c r="H575" s="145"/>
      <c r="I575"/>
      <c r="J575"/>
      <c r="K575" s="145"/>
    </row>
    <row r="576" spans="8:11">
      <c r="H576" s="145"/>
      <c r="I576"/>
      <c r="J576"/>
      <c r="K576" s="145"/>
    </row>
    <row r="577" spans="8:11">
      <c r="H577" s="145"/>
      <c r="I577"/>
      <c r="J577"/>
      <c r="K577" s="145"/>
    </row>
    <row r="578" spans="8:11">
      <c r="H578" s="145"/>
      <c r="I578"/>
      <c r="J578"/>
      <c r="K578" s="145"/>
    </row>
    <row r="579" spans="8:11">
      <c r="H579" s="145"/>
      <c r="I579"/>
      <c r="J579"/>
      <c r="K579" s="145"/>
    </row>
    <row r="580" spans="8:11">
      <c r="H580" s="145"/>
      <c r="I580"/>
      <c r="J580"/>
      <c r="K580" s="145"/>
    </row>
    <row r="581" spans="8:11">
      <c r="H581" s="145"/>
      <c r="I581"/>
      <c r="J581"/>
      <c r="K581" s="145"/>
    </row>
    <row r="582" spans="8:11">
      <c r="H582" s="145"/>
      <c r="I582"/>
      <c r="J582"/>
      <c r="K582" s="145"/>
    </row>
    <row r="583" spans="8:11">
      <c r="H583" s="145"/>
      <c r="I583"/>
      <c r="J583"/>
      <c r="K583" s="145"/>
    </row>
    <row r="584" spans="8:11">
      <c r="H584" s="145"/>
      <c r="I584"/>
      <c r="J584"/>
      <c r="K584" s="145"/>
    </row>
    <row r="585" spans="8:11">
      <c r="H585" s="145"/>
      <c r="I585"/>
      <c r="J585"/>
      <c r="K585" s="145"/>
    </row>
    <row r="586" spans="8:11">
      <c r="H586" s="145"/>
      <c r="I586"/>
      <c r="J586"/>
      <c r="K586" s="145"/>
    </row>
    <row r="587" spans="8:11">
      <c r="H587" s="145"/>
      <c r="I587"/>
      <c r="J587"/>
      <c r="K587" s="145"/>
    </row>
    <row r="588" spans="8:11">
      <c r="H588" s="145"/>
      <c r="I588"/>
      <c r="J588"/>
      <c r="K588" s="145"/>
    </row>
    <row r="589" spans="8:11">
      <c r="H589" s="145"/>
      <c r="I589"/>
      <c r="J589"/>
      <c r="K589" s="145"/>
    </row>
    <row r="590" spans="8:11">
      <c r="H590" s="145"/>
      <c r="I590"/>
      <c r="J590"/>
      <c r="K590" s="145"/>
    </row>
    <row r="591" spans="8:11">
      <c r="H591" s="145"/>
      <c r="I591"/>
      <c r="J591"/>
      <c r="K591" s="145"/>
    </row>
    <row r="592" spans="8:11">
      <c r="H592" s="145"/>
      <c r="I592"/>
      <c r="J592"/>
      <c r="K592" s="145"/>
    </row>
    <row r="593" spans="8:11">
      <c r="H593" s="145"/>
      <c r="I593"/>
      <c r="J593"/>
      <c r="K593" s="145"/>
    </row>
    <row r="594" spans="8:11">
      <c r="H594" s="145"/>
      <c r="I594"/>
      <c r="J594"/>
      <c r="K594" s="145"/>
    </row>
    <row r="595" spans="8:11">
      <c r="H595" s="145"/>
      <c r="I595"/>
      <c r="J595"/>
      <c r="K595" s="145"/>
    </row>
    <row r="596" spans="8:11">
      <c r="H596" s="145"/>
      <c r="I596"/>
      <c r="J596"/>
      <c r="K596" s="145"/>
    </row>
    <row r="597" spans="8:11">
      <c r="H597" s="145"/>
      <c r="I597"/>
      <c r="J597"/>
      <c r="K597" s="145"/>
    </row>
    <row r="598" spans="8:11">
      <c r="H598" s="145"/>
      <c r="I598"/>
      <c r="J598"/>
      <c r="K598" s="145"/>
    </row>
    <row r="599" spans="8:11">
      <c r="H599" s="145"/>
      <c r="I599"/>
      <c r="J599"/>
      <c r="K599" s="145"/>
    </row>
    <row r="600" spans="8:11">
      <c r="H600" s="145"/>
      <c r="I600"/>
      <c r="J600"/>
      <c r="K600" s="145"/>
    </row>
    <row r="601" spans="8:11">
      <c r="H601" s="145"/>
      <c r="I601"/>
      <c r="J601"/>
      <c r="K601" s="145"/>
    </row>
    <row r="602" spans="8:11">
      <c r="H602" s="145"/>
      <c r="I602"/>
      <c r="J602"/>
      <c r="K602" s="145"/>
    </row>
    <row r="603" spans="8:11">
      <c r="H603" s="145"/>
      <c r="I603"/>
      <c r="J603"/>
      <c r="K603" s="145"/>
    </row>
    <row r="604" spans="8:11">
      <c r="H604" s="145"/>
      <c r="I604"/>
      <c r="J604"/>
      <c r="K604" s="145"/>
    </row>
    <row r="605" spans="8:11">
      <c r="H605" s="145"/>
      <c r="I605"/>
      <c r="J605"/>
      <c r="K605" s="145"/>
    </row>
    <row r="606" spans="8:11">
      <c r="H606" s="145"/>
      <c r="I606"/>
      <c r="J606"/>
      <c r="K606" s="145"/>
    </row>
    <row r="607" spans="8:11">
      <c r="H607" s="145"/>
      <c r="I607"/>
      <c r="J607"/>
      <c r="K607" s="145"/>
    </row>
    <row r="608" spans="8:11">
      <c r="H608" s="145"/>
      <c r="I608"/>
      <c r="J608"/>
      <c r="K608" s="145"/>
    </row>
    <row r="609" spans="8:11">
      <c r="H609" s="145"/>
      <c r="I609"/>
      <c r="J609"/>
      <c r="K609" s="145"/>
    </row>
    <row r="610" spans="8:11">
      <c r="H610" s="145"/>
      <c r="I610"/>
      <c r="J610"/>
      <c r="K610" s="145"/>
    </row>
    <row r="611" spans="8:11">
      <c r="H611" s="145"/>
      <c r="I611"/>
      <c r="J611"/>
      <c r="K611" s="145"/>
    </row>
    <row r="612" spans="8:11">
      <c r="H612" s="145"/>
      <c r="I612"/>
      <c r="J612"/>
      <c r="K612" s="145"/>
    </row>
    <row r="613" spans="8:11">
      <c r="H613" s="145"/>
      <c r="I613"/>
      <c r="J613"/>
      <c r="K613" s="145"/>
    </row>
    <row r="614" spans="8:11">
      <c r="H614" s="145"/>
      <c r="I614"/>
      <c r="J614"/>
      <c r="K614" s="145"/>
    </row>
    <row r="615" spans="8:11">
      <c r="H615" s="145"/>
      <c r="I615"/>
      <c r="J615"/>
      <c r="K615" s="145"/>
    </row>
    <row r="616" spans="8:11">
      <c r="H616" s="145"/>
      <c r="I616"/>
      <c r="J616"/>
      <c r="K616" s="145"/>
    </row>
    <row r="617" spans="8:11">
      <c r="H617" s="145"/>
      <c r="I617"/>
      <c r="J617"/>
      <c r="K617" s="145"/>
    </row>
    <row r="618" spans="8:11">
      <c r="H618" s="145"/>
      <c r="I618"/>
      <c r="J618"/>
      <c r="K618" s="145"/>
    </row>
    <row r="619" spans="8:11">
      <c r="H619" s="145"/>
      <c r="I619"/>
      <c r="J619"/>
      <c r="K619" s="145"/>
    </row>
    <row r="620" spans="8:11">
      <c r="H620" s="145"/>
      <c r="I620"/>
      <c r="J620"/>
      <c r="K620" s="145"/>
    </row>
    <row r="621" spans="8:11">
      <c r="H621" s="145"/>
      <c r="I621"/>
      <c r="J621"/>
      <c r="K621" s="145"/>
    </row>
    <row r="622" spans="8:11">
      <c r="H622" s="145"/>
      <c r="I622"/>
      <c r="J622"/>
      <c r="K622" s="145"/>
    </row>
    <row r="623" spans="8:11">
      <c r="H623" s="145"/>
      <c r="I623"/>
      <c r="J623"/>
      <c r="K623" s="145"/>
    </row>
    <row r="624" spans="8:11">
      <c r="H624" s="145"/>
      <c r="I624"/>
      <c r="J624"/>
      <c r="K624" s="145"/>
    </row>
    <row r="625" spans="8:11">
      <c r="H625" s="145"/>
      <c r="I625"/>
      <c r="J625"/>
      <c r="K625" s="145"/>
    </row>
    <row r="626" spans="8:11">
      <c r="H626" s="145"/>
      <c r="I626"/>
      <c r="J626"/>
      <c r="K626" s="145"/>
    </row>
    <row r="627" spans="8:11">
      <c r="H627" s="145"/>
      <c r="I627"/>
      <c r="J627"/>
      <c r="K627" s="145"/>
    </row>
    <row r="628" spans="8:11">
      <c r="H628" s="145"/>
      <c r="I628"/>
      <c r="J628"/>
      <c r="K628" s="145"/>
    </row>
    <row r="629" spans="8:11">
      <c r="H629" s="145"/>
      <c r="I629"/>
      <c r="J629"/>
      <c r="K629" s="145"/>
    </row>
    <row r="630" spans="8:11">
      <c r="H630" s="145"/>
      <c r="I630"/>
      <c r="J630"/>
      <c r="K630" s="145"/>
    </row>
    <row r="631" spans="8:11">
      <c r="H631" s="145"/>
      <c r="I631"/>
      <c r="J631"/>
      <c r="K631" s="145"/>
    </row>
    <row r="632" spans="8:11">
      <c r="H632" s="145"/>
      <c r="I632"/>
      <c r="J632"/>
      <c r="K632" s="145"/>
    </row>
    <row r="633" spans="8:11">
      <c r="H633" s="145"/>
      <c r="I633"/>
      <c r="J633"/>
      <c r="K633" s="145"/>
    </row>
    <row r="634" spans="8:11">
      <c r="H634" s="145"/>
      <c r="I634"/>
      <c r="J634"/>
      <c r="K634" s="145"/>
    </row>
    <row r="635" spans="8:11">
      <c r="H635" s="145"/>
      <c r="I635"/>
      <c r="J635"/>
      <c r="K635" s="145"/>
    </row>
    <row r="636" spans="8:11">
      <c r="H636" s="145"/>
      <c r="I636"/>
      <c r="J636"/>
      <c r="K636" s="145"/>
    </row>
    <row r="637" spans="8:11">
      <c r="H637" s="145"/>
      <c r="I637"/>
      <c r="J637"/>
      <c r="K637" s="145"/>
    </row>
    <row r="638" spans="8:11">
      <c r="H638" s="145"/>
      <c r="I638"/>
      <c r="J638"/>
      <c r="K638" s="145"/>
    </row>
    <row r="639" spans="8:11">
      <c r="H639" s="145"/>
      <c r="I639"/>
      <c r="J639"/>
      <c r="K639" s="145"/>
    </row>
    <row r="640" spans="8:11">
      <c r="H640" s="145"/>
      <c r="I640"/>
      <c r="J640"/>
      <c r="K640" s="145"/>
    </row>
    <row r="641" spans="8:11">
      <c r="H641" s="145"/>
      <c r="I641"/>
      <c r="J641"/>
      <c r="K641" s="145"/>
    </row>
    <row r="642" spans="8:11">
      <c r="H642" s="145"/>
      <c r="I642"/>
      <c r="J642"/>
      <c r="K642" s="145"/>
    </row>
    <row r="643" spans="8:11">
      <c r="H643" s="145"/>
      <c r="I643"/>
      <c r="J643"/>
      <c r="K643" s="145"/>
    </row>
    <row r="644" spans="8:11">
      <c r="H644" s="145"/>
      <c r="I644"/>
      <c r="J644"/>
      <c r="K644" s="145"/>
    </row>
    <row r="645" spans="8:11">
      <c r="H645" s="145"/>
      <c r="I645"/>
      <c r="J645"/>
      <c r="K645" s="145"/>
    </row>
    <row r="646" spans="8:11">
      <c r="H646" s="145"/>
      <c r="I646"/>
      <c r="J646"/>
      <c r="K646" s="145"/>
    </row>
    <row r="647" spans="8:11">
      <c r="H647" s="145"/>
      <c r="I647"/>
      <c r="J647"/>
      <c r="K647" s="145"/>
    </row>
    <row r="648" spans="8:11">
      <c r="H648" s="145"/>
      <c r="I648"/>
      <c r="J648"/>
      <c r="K648" s="145"/>
    </row>
    <row r="649" spans="8:11">
      <c r="H649" s="145"/>
      <c r="I649"/>
      <c r="J649"/>
      <c r="K649" s="145"/>
    </row>
    <row r="650" spans="8:11">
      <c r="H650" s="145"/>
      <c r="I650"/>
      <c r="J650"/>
      <c r="K650" s="145"/>
    </row>
    <row r="651" spans="8:11">
      <c r="H651" s="145"/>
      <c r="I651"/>
      <c r="J651"/>
      <c r="K651" s="145"/>
    </row>
    <row r="652" spans="8:11">
      <c r="H652" s="145"/>
      <c r="I652"/>
      <c r="J652"/>
      <c r="K652" s="145"/>
    </row>
    <row r="653" spans="8:11">
      <c r="H653" s="145"/>
      <c r="I653"/>
      <c r="J653"/>
      <c r="K653" s="145"/>
    </row>
    <row r="654" spans="8:11">
      <c r="H654" s="145"/>
      <c r="I654"/>
      <c r="J654"/>
      <c r="K654" s="145"/>
    </row>
    <row r="655" spans="8:11">
      <c r="H655" s="145"/>
      <c r="I655"/>
      <c r="J655"/>
      <c r="K655" s="145"/>
    </row>
    <row r="656" spans="8:11">
      <c r="H656" s="145"/>
      <c r="I656"/>
      <c r="J656"/>
      <c r="K656" s="145"/>
    </row>
    <row r="657" spans="8:11">
      <c r="H657" s="145"/>
      <c r="I657"/>
      <c r="J657"/>
      <c r="K657" s="145"/>
    </row>
    <row r="658" spans="8:11">
      <c r="H658" s="145"/>
      <c r="I658"/>
      <c r="J658"/>
      <c r="K658" s="145"/>
    </row>
    <row r="659" spans="8:11">
      <c r="H659" s="145"/>
      <c r="I659"/>
      <c r="J659"/>
      <c r="K659" s="145"/>
    </row>
    <row r="660" spans="8:11">
      <c r="H660" s="145"/>
      <c r="I660"/>
      <c r="J660"/>
      <c r="K660" s="145"/>
    </row>
    <row r="661" spans="8:11">
      <c r="H661" s="145"/>
      <c r="I661"/>
      <c r="J661"/>
      <c r="K661" s="145"/>
    </row>
    <row r="662" spans="8:11">
      <c r="H662" s="145"/>
      <c r="I662"/>
      <c r="J662"/>
      <c r="K662" s="145"/>
    </row>
    <row r="663" spans="8:11">
      <c r="H663" s="145"/>
      <c r="I663"/>
      <c r="J663"/>
      <c r="K663" s="145"/>
    </row>
    <row r="664" spans="8:11">
      <c r="H664" s="145"/>
      <c r="I664"/>
      <c r="J664"/>
      <c r="K664" s="145"/>
    </row>
    <row r="665" spans="8:11">
      <c r="H665" s="145"/>
      <c r="I665"/>
      <c r="J665"/>
      <c r="K665" s="145"/>
    </row>
    <row r="666" spans="8:11">
      <c r="H666" s="145"/>
      <c r="I666"/>
      <c r="J666"/>
      <c r="K666" s="145"/>
    </row>
    <row r="667" spans="8:11">
      <c r="H667" s="145"/>
      <c r="I667"/>
      <c r="J667"/>
      <c r="K667" s="145"/>
    </row>
    <row r="668" spans="8:11">
      <c r="H668" s="145"/>
      <c r="I668"/>
      <c r="J668"/>
      <c r="K668" s="145"/>
    </row>
    <row r="669" spans="8:11">
      <c r="H669" s="145"/>
      <c r="I669"/>
      <c r="J669"/>
      <c r="K669" s="145"/>
    </row>
    <row r="670" spans="8:11">
      <c r="H670" s="145"/>
      <c r="I670"/>
      <c r="J670"/>
      <c r="K670" s="145"/>
    </row>
    <row r="671" spans="8:11">
      <c r="H671" s="145"/>
      <c r="I671"/>
      <c r="J671"/>
      <c r="K671" s="145"/>
    </row>
    <row r="672" spans="8:11">
      <c r="H672" s="145"/>
      <c r="I672"/>
      <c r="J672"/>
      <c r="K672" s="145"/>
    </row>
    <row r="673" spans="8:11">
      <c r="H673" s="145"/>
      <c r="I673"/>
      <c r="J673"/>
      <c r="K673" s="145"/>
    </row>
    <row r="674" spans="8:11">
      <c r="H674" s="145"/>
      <c r="I674"/>
      <c r="J674"/>
      <c r="K674" s="145"/>
    </row>
    <row r="675" spans="8:11">
      <c r="H675" s="145"/>
      <c r="I675"/>
      <c r="J675"/>
      <c r="K675" s="145"/>
    </row>
    <row r="676" spans="8:11">
      <c r="H676" s="145"/>
      <c r="I676"/>
      <c r="J676"/>
      <c r="K676" s="145"/>
    </row>
    <row r="677" spans="8:11">
      <c r="H677" s="145"/>
      <c r="I677"/>
      <c r="J677"/>
      <c r="K677" s="145"/>
    </row>
    <row r="678" spans="8:11">
      <c r="H678" s="145"/>
      <c r="I678"/>
      <c r="J678"/>
      <c r="K678" s="145"/>
    </row>
    <row r="679" spans="8:11">
      <c r="H679" s="145"/>
      <c r="I679"/>
      <c r="J679"/>
      <c r="K679" s="145"/>
    </row>
    <row r="680" spans="8:11">
      <c r="H680" s="145"/>
      <c r="I680"/>
      <c r="J680"/>
      <c r="K680" s="145"/>
    </row>
    <row r="681" spans="8:11">
      <c r="H681" s="145"/>
      <c r="I681"/>
      <c r="J681"/>
      <c r="K681" s="145"/>
    </row>
    <row r="682" spans="8:11">
      <c r="H682" s="145"/>
      <c r="I682"/>
      <c r="J682"/>
      <c r="K682" s="145"/>
    </row>
    <row r="683" spans="8:11">
      <c r="H683" s="145"/>
      <c r="I683"/>
      <c r="J683"/>
      <c r="K683" s="145"/>
    </row>
    <row r="684" spans="8:11">
      <c r="H684" s="145"/>
      <c r="I684"/>
      <c r="J684"/>
      <c r="K684" s="145"/>
    </row>
    <row r="685" spans="8:11">
      <c r="H685" s="145"/>
      <c r="I685"/>
      <c r="J685"/>
      <c r="K685" s="145"/>
    </row>
    <row r="686" spans="8:11">
      <c r="H686" s="145"/>
      <c r="I686"/>
      <c r="J686"/>
      <c r="K686" s="145"/>
    </row>
    <row r="687" spans="8:11">
      <c r="H687" s="145"/>
      <c r="I687"/>
      <c r="J687"/>
      <c r="K687" s="145"/>
    </row>
    <row r="688" spans="8:11">
      <c r="H688" s="145"/>
      <c r="I688"/>
      <c r="J688"/>
      <c r="K688" s="145"/>
    </row>
    <row r="689" spans="8:11">
      <c r="H689" s="145"/>
      <c r="I689"/>
      <c r="J689"/>
      <c r="K689" s="145"/>
    </row>
    <row r="690" spans="8:11">
      <c r="H690" s="145"/>
      <c r="I690"/>
      <c r="J690"/>
      <c r="K690" s="145"/>
    </row>
    <row r="691" spans="8:11">
      <c r="H691" s="145"/>
      <c r="I691"/>
      <c r="J691"/>
      <c r="K691" s="145"/>
    </row>
    <row r="692" spans="8:11">
      <c r="H692" s="145"/>
      <c r="I692"/>
      <c r="J692"/>
      <c r="K692" s="145"/>
    </row>
    <row r="693" spans="8:11">
      <c r="H693" s="145"/>
      <c r="I693"/>
      <c r="J693"/>
      <c r="K693" s="145"/>
    </row>
    <row r="694" spans="8:11">
      <c r="H694" s="145"/>
      <c r="I694"/>
      <c r="J694"/>
      <c r="K694" s="145"/>
    </row>
    <row r="695" spans="8:11">
      <c r="H695" s="145"/>
      <c r="I695"/>
      <c r="J695"/>
      <c r="K695" s="145"/>
    </row>
    <row r="696" spans="8:11">
      <c r="H696" s="145"/>
      <c r="I696"/>
      <c r="J696"/>
      <c r="K696" s="145"/>
    </row>
    <row r="697" spans="8:11">
      <c r="H697" s="145"/>
      <c r="I697"/>
      <c r="J697"/>
      <c r="K697" s="145"/>
    </row>
    <row r="698" spans="8:11">
      <c r="H698" s="145"/>
      <c r="I698"/>
      <c r="J698"/>
      <c r="K698" s="145"/>
    </row>
    <row r="699" spans="8:11">
      <c r="H699" s="145"/>
      <c r="I699"/>
      <c r="J699"/>
      <c r="K699" s="145"/>
    </row>
    <row r="700" spans="8:11">
      <c r="H700" s="145"/>
      <c r="I700"/>
      <c r="J700"/>
      <c r="K700" s="145"/>
    </row>
    <row r="701" spans="8:11">
      <c r="H701" s="145"/>
      <c r="I701"/>
      <c r="J701"/>
      <c r="K701" s="145"/>
    </row>
    <row r="702" spans="8:11">
      <c r="H702" s="145"/>
      <c r="I702"/>
      <c r="J702"/>
      <c r="K702" s="145"/>
    </row>
    <row r="703" spans="8:11">
      <c r="H703" s="145"/>
      <c r="I703"/>
      <c r="J703"/>
      <c r="K703" s="145"/>
    </row>
    <row r="704" spans="8:11">
      <c r="H704" s="145"/>
      <c r="I704"/>
      <c r="J704"/>
      <c r="K704" s="145"/>
    </row>
    <row r="705" spans="8:11">
      <c r="H705" s="145"/>
      <c r="I705"/>
      <c r="J705"/>
      <c r="K705" s="145"/>
    </row>
    <row r="706" spans="8:11">
      <c r="H706" s="145"/>
      <c r="I706"/>
      <c r="J706"/>
      <c r="K706" s="145"/>
    </row>
    <row r="707" spans="8:11">
      <c r="H707" s="145"/>
      <c r="I707"/>
      <c r="J707"/>
      <c r="K707" s="145"/>
    </row>
    <row r="708" spans="8:11">
      <c r="H708" s="145"/>
      <c r="I708"/>
      <c r="J708"/>
      <c r="K708" s="145"/>
    </row>
    <row r="709" spans="8:11">
      <c r="H709" s="145"/>
      <c r="I709"/>
      <c r="J709"/>
      <c r="K709" s="145"/>
    </row>
    <row r="710" spans="8:11">
      <c r="H710" s="145"/>
      <c r="I710"/>
      <c r="J710"/>
      <c r="K710" s="145"/>
    </row>
    <row r="711" spans="8:11">
      <c r="H711" s="145"/>
      <c r="I711"/>
      <c r="J711"/>
      <c r="K711" s="145"/>
    </row>
    <row r="712" spans="8:11">
      <c r="H712" s="145"/>
      <c r="I712"/>
      <c r="J712"/>
      <c r="K712" s="145"/>
    </row>
    <row r="713" spans="8:11">
      <c r="H713" s="145"/>
      <c r="I713"/>
      <c r="J713"/>
      <c r="K713" s="145"/>
    </row>
    <row r="714" spans="8:11">
      <c r="H714" s="145"/>
      <c r="I714"/>
      <c r="J714"/>
      <c r="K714" s="145"/>
    </row>
    <row r="715" spans="8:11">
      <c r="H715" s="145"/>
      <c r="I715"/>
      <c r="J715"/>
      <c r="K715" s="145"/>
    </row>
    <row r="716" spans="8:11">
      <c r="H716" s="145"/>
      <c r="I716"/>
      <c r="J716"/>
      <c r="K716" s="145"/>
    </row>
    <row r="717" spans="8:11">
      <c r="H717" s="145"/>
      <c r="I717"/>
      <c r="J717"/>
      <c r="K717" s="145"/>
    </row>
    <row r="718" spans="8:11">
      <c r="H718" s="145"/>
      <c r="I718"/>
      <c r="J718"/>
      <c r="K718" s="145"/>
    </row>
    <row r="719" spans="8:11">
      <c r="H719" s="145"/>
      <c r="I719"/>
      <c r="J719"/>
      <c r="K719" s="145"/>
    </row>
    <row r="720" spans="8:11">
      <c r="H720" s="145"/>
      <c r="I720"/>
      <c r="J720"/>
      <c r="K720" s="145"/>
    </row>
    <row r="721" spans="8:11">
      <c r="H721" s="145"/>
      <c r="I721"/>
      <c r="J721"/>
      <c r="K721" s="145"/>
    </row>
    <row r="722" spans="8:11">
      <c r="H722" s="145"/>
      <c r="I722"/>
      <c r="J722"/>
      <c r="K722" s="145"/>
    </row>
    <row r="723" spans="8:11">
      <c r="H723" s="145"/>
      <c r="I723"/>
      <c r="J723"/>
      <c r="K723" s="145"/>
    </row>
    <row r="724" spans="8:11">
      <c r="H724" s="145"/>
      <c r="I724"/>
      <c r="J724"/>
      <c r="K724" s="145"/>
    </row>
    <row r="725" spans="8:11">
      <c r="H725" s="145"/>
      <c r="I725"/>
      <c r="J725"/>
      <c r="K725" s="145"/>
    </row>
    <row r="726" spans="8:11">
      <c r="H726" s="145"/>
      <c r="I726"/>
      <c r="J726"/>
      <c r="K726" s="145"/>
    </row>
    <row r="727" spans="8:11">
      <c r="H727" s="145"/>
      <c r="I727"/>
      <c r="J727"/>
      <c r="K727" s="145"/>
    </row>
    <row r="728" spans="8:11">
      <c r="H728" s="145"/>
      <c r="I728"/>
      <c r="J728"/>
      <c r="K728" s="145"/>
    </row>
    <row r="729" spans="8:11">
      <c r="H729" s="145"/>
      <c r="I729"/>
      <c r="J729"/>
      <c r="K729" s="145"/>
    </row>
    <row r="730" spans="8:11">
      <c r="H730" s="145"/>
      <c r="I730"/>
      <c r="J730"/>
      <c r="K730" s="145"/>
    </row>
    <row r="731" spans="8:11">
      <c r="H731" s="145"/>
      <c r="I731"/>
      <c r="J731"/>
      <c r="K731" s="145"/>
    </row>
    <row r="732" spans="8:11">
      <c r="H732" s="145"/>
      <c r="I732"/>
      <c r="J732"/>
      <c r="K732" s="145"/>
    </row>
    <row r="733" spans="8:11">
      <c r="H733" s="145"/>
      <c r="I733"/>
      <c r="J733"/>
      <c r="K733" s="145"/>
    </row>
    <row r="734" spans="8:11">
      <c r="H734" s="145"/>
      <c r="I734"/>
      <c r="J734"/>
      <c r="K734" s="145"/>
    </row>
    <row r="735" spans="8:11">
      <c r="H735" s="145"/>
      <c r="I735"/>
      <c r="J735"/>
      <c r="K735" s="145"/>
    </row>
    <row r="736" spans="8:11">
      <c r="H736" s="145"/>
      <c r="I736"/>
      <c r="J736"/>
      <c r="K736" s="145"/>
    </row>
    <row r="737" spans="8:11">
      <c r="H737" s="145"/>
      <c r="I737"/>
      <c r="J737"/>
      <c r="K737" s="145"/>
    </row>
    <row r="738" spans="8:11">
      <c r="H738" s="145"/>
      <c r="I738"/>
      <c r="J738"/>
      <c r="K738" s="145"/>
    </row>
    <row r="739" spans="8:11">
      <c r="H739" s="145"/>
      <c r="I739"/>
      <c r="J739"/>
      <c r="K739" s="145"/>
    </row>
    <row r="740" spans="8:11">
      <c r="H740" s="145"/>
      <c r="I740"/>
      <c r="J740"/>
      <c r="K740" s="145"/>
    </row>
    <row r="741" spans="8:11">
      <c r="H741" s="145"/>
      <c r="I741"/>
      <c r="J741"/>
      <c r="K741" s="145"/>
    </row>
    <row r="742" spans="8:11">
      <c r="H742" s="145"/>
      <c r="I742"/>
      <c r="J742"/>
      <c r="K742" s="145"/>
    </row>
    <row r="743" spans="8:11">
      <c r="H743" s="145"/>
      <c r="I743"/>
      <c r="J743"/>
      <c r="K743" s="145"/>
    </row>
    <row r="744" spans="8:11">
      <c r="H744" s="145"/>
      <c r="I744"/>
      <c r="J744"/>
      <c r="K744" s="145"/>
    </row>
    <row r="745" spans="8:11">
      <c r="H745" s="145"/>
      <c r="I745"/>
      <c r="J745"/>
      <c r="K745" s="145"/>
    </row>
    <row r="746" spans="8:11">
      <c r="H746" s="145"/>
      <c r="I746"/>
      <c r="J746"/>
      <c r="K746" s="145"/>
    </row>
    <row r="747" spans="8:11">
      <c r="H747" s="145"/>
      <c r="I747"/>
      <c r="J747"/>
      <c r="K747" s="145"/>
    </row>
    <row r="748" spans="8:11">
      <c r="H748" s="145"/>
      <c r="I748"/>
      <c r="J748"/>
      <c r="K748" s="145"/>
    </row>
    <row r="749" spans="8:11">
      <c r="H749" s="145"/>
      <c r="I749"/>
      <c r="J749"/>
      <c r="K749" s="145"/>
    </row>
    <row r="750" spans="8:11">
      <c r="H750" s="145"/>
      <c r="I750"/>
      <c r="J750"/>
      <c r="K750" s="145"/>
    </row>
    <row r="751" spans="8:11">
      <c r="H751" s="145"/>
      <c r="I751"/>
      <c r="J751"/>
      <c r="K751" s="145"/>
    </row>
    <row r="752" spans="8:11">
      <c r="H752" s="145"/>
      <c r="I752"/>
      <c r="J752"/>
      <c r="K752" s="145"/>
    </row>
    <row r="753" spans="8:11">
      <c r="H753" s="145"/>
      <c r="I753"/>
      <c r="J753"/>
      <c r="K753" s="145"/>
    </row>
    <row r="754" spans="8:11">
      <c r="H754" s="145"/>
      <c r="I754"/>
      <c r="J754"/>
      <c r="K754" s="145"/>
    </row>
    <row r="755" spans="8:11">
      <c r="H755" s="145"/>
      <c r="I755"/>
      <c r="J755"/>
      <c r="K755" s="145"/>
    </row>
    <row r="756" spans="8:11">
      <c r="H756" s="145"/>
      <c r="I756"/>
      <c r="J756"/>
      <c r="K756" s="145"/>
    </row>
    <row r="757" spans="8:11">
      <c r="H757" s="145"/>
      <c r="I757"/>
      <c r="J757"/>
      <c r="K757" s="145"/>
    </row>
    <row r="758" spans="8:11">
      <c r="H758" s="145"/>
      <c r="I758"/>
      <c r="J758"/>
      <c r="K758" s="145"/>
    </row>
    <row r="759" spans="8:11">
      <c r="H759" s="145"/>
      <c r="I759"/>
      <c r="J759"/>
      <c r="K759" s="145"/>
    </row>
    <row r="760" spans="8:11">
      <c r="H760" s="145"/>
      <c r="I760"/>
      <c r="J760"/>
      <c r="K760" s="145"/>
    </row>
    <row r="761" spans="8:11">
      <c r="H761" s="145"/>
      <c r="I761"/>
      <c r="J761"/>
      <c r="K761" s="145"/>
    </row>
    <row r="762" spans="8:11">
      <c r="H762" s="145"/>
      <c r="I762"/>
      <c r="J762"/>
      <c r="K762" s="145"/>
    </row>
    <row r="763" spans="8:11">
      <c r="H763" s="145"/>
      <c r="I763"/>
      <c r="J763"/>
      <c r="K763" s="145"/>
    </row>
    <row r="764" spans="8:11">
      <c r="H764" s="145"/>
      <c r="I764"/>
      <c r="J764"/>
      <c r="K764" s="145"/>
    </row>
    <row r="765" spans="8:11">
      <c r="H765" s="145"/>
      <c r="I765"/>
      <c r="J765"/>
      <c r="K765" s="145"/>
    </row>
    <row r="766" spans="8:11">
      <c r="H766" s="145"/>
      <c r="I766"/>
      <c r="J766"/>
      <c r="K766" s="145"/>
    </row>
    <row r="767" spans="8:11">
      <c r="H767" s="145"/>
      <c r="I767"/>
      <c r="J767"/>
      <c r="K767" s="145"/>
    </row>
    <row r="768" spans="8:11">
      <c r="H768" s="145"/>
      <c r="I768"/>
      <c r="J768"/>
      <c r="K768" s="145"/>
    </row>
    <row r="769" spans="8:11">
      <c r="H769" s="145"/>
      <c r="I769"/>
      <c r="J769"/>
      <c r="K769" s="145"/>
    </row>
    <row r="770" spans="8:11">
      <c r="H770" s="145"/>
      <c r="I770"/>
      <c r="J770"/>
      <c r="K770" s="145"/>
    </row>
    <row r="771" spans="8:11">
      <c r="H771" s="145"/>
      <c r="I771"/>
      <c r="J771"/>
      <c r="K771" s="145"/>
    </row>
    <row r="772" spans="8:11">
      <c r="H772" s="145"/>
      <c r="I772"/>
      <c r="J772"/>
      <c r="K772" s="145"/>
    </row>
    <row r="773" spans="8:11">
      <c r="H773" s="145"/>
      <c r="I773"/>
      <c r="J773"/>
      <c r="K773" s="145"/>
    </row>
    <row r="774" spans="8:11">
      <c r="H774" s="145"/>
      <c r="I774"/>
      <c r="J774"/>
      <c r="K774" s="145"/>
    </row>
    <row r="775" spans="8:11">
      <c r="H775" s="145"/>
      <c r="I775"/>
      <c r="J775"/>
      <c r="K775" s="145"/>
    </row>
    <row r="776" spans="8:11">
      <c r="H776" s="145"/>
      <c r="I776"/>
      <c r="J776"/>
      <c r="K776" s="145"/>
    </row>
    <row r="777" spans="8:11">
      <c r="H777" s="145"/>
      <c r="I777"/>
      <c r="J777"/>
      <c r="K777" s="145"/>
    </row>
    <row r="778" spans="8:11">
      <c r="H778" s="145"/>
      <c r="I778"/>
      <c r="J778"/>
      <c r="K778" s="145"/>
    </row>
    <row r="779" spans="8:11">
      <c r="H779" s="145"/>
      <c r="I779"/>
      <c r="J779"/>
      <c r="K779" s="145"/>
    </row>
    <row r="780" spans="8:11">
      <c r="H780" s="145"/>
      <c r="I780"/>
      <c r="J780"/>
      <c r="K780" s="145"/>
    </row>
    <row r="781" spans="8:11">
      <c r="H781" s="145"/>
      <c r="I781"/>
      <c r="J781"/>
      <c r="K781" s="145"/>
    </row>
    <row r="782" spans="8:11">
      <c r="H782" s="145"/>
      <c r="I782"/>
      <c r="J782"/>
      <c r="K782" s="145"/>
    </row>
    <row r="783" spans="8:11">
      <c r="H783" s="145"/>
      <c r="I783"/>
      <c r="J783"/>
      <c r="K783" s="145"/>
    </row>
    <row r="784" spans="8:11">
      <c r="H784" s="145"/>
      <c r="I784"/>
      <c r="J784"/>
      <c r="K784" s="145"/>
    </row>
    <row r="785" spans="8:11">
      <c r="H785" s="145"/>
      <c r="I785"/>
      <c r="J785"/>
      <c r="K785" s="145"/>
    </row>
    <row r="786" spans="8:11">
      <c r="H786" s="145"/>
      <c r="I786"/>
      <c r="J786"/>
      <c r="K786" s="145"/>
    </row>
    <row r="787" spans="8:11">
      <c r="H787" s="145"/>
      <c r="I787"/>
      <c r="J787"/>
      <c r="K787" s="145"/>
    </row>
    <row r="788" spans="8:11">
      <c r="H788" s="145"/>
      <c r="I788"/>
      <c r="J788"/>
      <c r="K788" s="145"/>
    </row>
    <row r="789" spans="8:11">
      <c r="H789" s="145"/>
      <c r="I789"/>
      <c r="J789"/>
      <c r="K789" s="145"/>
    </row>
    <row r="790" spans="8:11">
      <c r="H790" s="145"/>
      <c r="I790"/>
      <c r="J790"/>
      <c r="K790" s="145"/>
    </row>
    <row r="791" spans="8:11">
      <c r="H791" s="145"/>
      <c r="I791"/>
      <c r="J791"/>
      <c r="K791" s="145"/>
    </row>
    <row r="792" spans="8:11">
      <c r="H792" s="145"/>
      <c r="I792"/>
      <c r="J792"/>
      <c r="K792" s="145"/>
    </row>
    <row r="793" spans="8:11">
      <c r="H793" s="145"/>
      <c r="I793"/>
      <c r="J793"/>
      <c r="K793" s="145"/>
    </row>
    <row r="794" spans="8:11">
      <c r="H794" s="145"/>
      <c r="I794"/>
      <c r="J794"/>
      <c r="K794" s="145"/>
    </row>
    <row r="795" spans="8:11">
      <c r="H795" s="145"/>
      <c r="I795"/>
      <c r="J795"/>
      <c r="K795" s="145"/>
    </row>
    <row r="796" spans="8:11">
      <c r="H796" s="145"/>
      <c r="I796"/>
      <c r="J796"/>
      <c r="K796" s="145"/>
    </row>
    <row r="797" spans="8:11">
      <c r="H797" s="145"/>
      <c r="I797"/>
      <c r="J797"/>
      <c r="K797" s="145"/>
    </row>
    <row r="798" spans="8:11">
      <c r="H798" s="145"/>
      <c r="I798"/>
      <c r="J798"/>
      <c r="K798" s="145"/>
    </row>
    <row r="799" spans="8:11">
      <c r="H799" s="145"/>
      <c r="I799"/>
      <c r="J799"/>
      <c r="K799" s="145"/>
    </row>
    <row r="800" spans="8:11">
      <c r="H800" s="145"/>
      <c r="I800"/>
      <c r="J800"/>
      <c r="K800" s="145"/>
    </row>
    <row r="801" spans="8:11">
      <c r="H801" s="145"/>
      <c r="I801"/>
      <c r="J801"/>
      <c r="K801" s="145"/>
    </row>
    <row r="802" spans="8:11">
      <c r="H802" s="145"/>
      <c r="I802"/>
      <c r="J802"/>
      <c r="K802" s="145"/>
    </row>
    <row r="803" spans="8:11">
      <c r="H803" s="145"/>
      <c r="I803"/>
      <c r="J803"/>
      <c r="K803" s="145"/>
    </row>
    <row r="804" spans="8:11">
      <c r="H804" s="145"/>
      <c r="I804"/>
      <c r="J804"/>
      <c r="K804" s="145"/>
    </row>
    <row r="805" spans="8:11">
      <c r="H805" s="145"/>
      <c r="I805"/>
      <c r="J805"/>
      <c r="K805" s="145"/>
    </row>
    <row r="806" spans="8:11">
      <c r="H806" s="145"/>
      <c r="I806"/>
      <c r="J806"/>
      <c r="K806" s="145"/>
    </row>
    <row r="807" spans="8:11">
      <c r="H807" s="145"/>
      <c r="I807"/>
      <c r="J807"/>
      <c r="K807" s="145"/>
    </row>
    <row r="808" spans="8:11">
      <c r="H808" s="145"/>
      <c r="I808"/>
      <c r="J808"/>
      <c r="K808" s="145"/>
    </row>
    <row r="809" spans="8:11">
      <c r="H809" s="145"/>
      <c r="I809"/>
      <c r="J809"/>
      <c r="K809" s="145"/>
    </row>
    <row r="810" spans="8:11">
      <c r="H810" s="145"/>
      <c r="I810"/>
      <c r="J810"/>
      <c r="K810" s="145"/>
    </row>
    <row r="811" spans="8:11">
      <c r="H811" s="145"/>
      <c r="I811"/>
      <c r="J811"/>
      <c r="K811" s="145"/>
    </row>
    <row r="812" spans="8:11">
      <c r="H812" s="145"/>
      <c r="I812"/>
      <c r="J812"/>
      <c r="K812" s="145"/>
    </row>
    <row r="813" spans="8:11">
      <c r="H813" s="145"/>
      <c r="I813"/>
      <c r="J813"/>
      <c r="K813" s="145"/>
    </row>
    <row r="814" spans="8:11">
      <c r="H814" s="145"/>
      <c r="I814"/>
      <c r="J814"/>
      <c r="K814" s="145"/>
    </row>
    <row r="815" spans="8:11">
      <c r="H815" s="145"/>
      <c r="I815"/>
      <c r="J815"/>
      <c r="K815" s="145"/>
    </row>
    <row r="816" spans="8:11">
      <c r="H816" s="145"/>
      <c r="I816"/>
      <c r="J816"/>
      <c r="K816" s="145"/>
    </row>
    <row r="817" spans="8:11">
      <c r="H817" s="145"/>
      <c r="I817"/>
      <c r="J817"/>
      <c r="K817" s="145"/>
    </row>
    <row r="818" spans="8:11">
      <c r="H818" s="145"/>
      <c r="I818"/>
      <c r="J818"/>
      <c r="K818" s="145"/>
    </row>
    <row r="819" spans="8:11">
      <c r="H819" s="145"/>
      <c r="I819"/>
      <c r="J819"/>
      <c r="K819" s="145"/>
    </row>
    <row r="820" spans="8:11">
      <c r="H820" s="145"/>
      <c r="I820"/>
      <c r="J820"/>
      <c r="K820" s="145"/>
    </row>
    <row r="821" spans="8:11">
      <c r="H821" s="145"/>
      <c r="I821"/>
      <c r="J821"/>
      <c r="K821" s="145"/>
    </row>
    <row r="822" spans="8:11">
      <c r="H822" s="145"/>
      <c r="I822"/>
      <c r="J822"/>
      <c r="K822" s="145"/>
    </row>
    <row r="823" spans="8:11">
      <c r="H823" s="145"/>
      <c r="I823"/>
      <c r="J823"/>
      <c r="K823" s="145"/>
    </row>
    <row r="824" spans="8:11">
      <c r="H824" s="145"/>
      <c r="I824"/>
      <c r="J824"/>
      <c r="K824" s="145"/>
    </row>
    <row r="825" spans="8:11">
      <c r="H825" s="145"/>
      <c r="I825"/>
      <c r="J825"/>
      <c r="K825" s="145"/>
    </row>
    <row r="826" spans="8:11">
      <c r="H826" s="145"/>
      <c r="I826"/>
      <c r="J826"/>
      <c r="K826" s="145"/>
    </row>
    <row r="827" spans="8:11">
      <c r="H827" s="145"/>
      <c r="I827"/>
      <c r="J827"/>
      <c r="K827" s="145"/>
    </row>
    <row r="828" spans="8:11">
      <c r="H828" s="145"/>
      <c r="I828"/>
      <c r="J828"/>
      <c r="K828" s="145"/>
    </row>
    <row r="829" spans="8:11">
      <c r="H829" s="145"/>
      <c r="I829"/>
      <c r="J829"/>
      <c r="K829" s="145"/>
    </row>
    <row r="830" spans="8:11">
      <c r="H830" s="145"/>
      <c r="I830"/>
      <c r="J830"/>
      <c r="K830" s="145"/>
    </row>
    <row r="831" spans="8:11">
      <c r="H831" s="145"/>
      <c r="I831"/>
      <c r="J831"/>
      <c r="K831" s="145"/>
    </row>
    <row r="832" spans="8:11">
      <c r="H832" s="145"/>
      <c r="I832"/>
      <c r="J832"/>
      <c r="K832" s="145"/>
    </row>
    <row r="833" spans="8:11">
      <c r="H833" s="145"/>
      <c r="I833"/>
      <c r="J833"/>
      <c r="K833" s="145"/>
    </row>
    <row r="834" spans="8:11">
      <c r="H834" s="145"/>
      <c r="I834"/>
      <c r="J834"/>
      <c r="K834" s="145"/>
    </row>
    <row r="835" spans="8:11">
      <c r="H835" s="145"/>
      <c r="I835"/>
      <c r="J835"/>
      <c r="K835" s="145"/>
    </row>
    <row r="836" spans="8:11">
      <c r="H836" s="145"/>
      <c r="I836"/>
      <c r="J836"/>
      <c r="K836" s="145"/>
    </row>
    <row r="837" spans="8:11">
      <c r="H837" s="145"/>
      <c r="I837"/>
      <c r="J837"/>
      <c r="K837" s="145"/>
    </row>
    <row r="838" spans="8:11">
      <c r="H838" s="145"/>
      <c r="I838"/>
      <c r="J838"/>
      <c r="K838" s="145"/>
    </row>
    <row r="839" spans="8:11">
      <c r="H839" s="145"/>
      <c r="I839"/>
      <c r="J839"/>
      <c r="K839" s="145"/>
    </row>
    <row r="840" spans="8:11">
      <c r="H840" s="145"/>
      <c r="I840"/>
      <c r="J840"/>
      <c r="K840" s="145"/>
    </row>
    <row r="841" spans="8:11">
      <c r="H841" s="145"/>
      <c r="I841"/>
      <c r="J841"/>
      <c r="K841" s="145"/>
    </row>
    <row r="842" spans="8:11">
      <c r="H842" s="145"/>
      <c r="I842"/>
      <c r="J842"/>
      <c r="K842" s="145"/>
    </row>
    <row r="843" spans="8:11">
      <c r="H843" s="145"/>
      <c r="I843"/>
      <c r="J843"/>
      <c r="K843" s="145"/>
    </row>
    <row r="844" spans="8:11">
      <c r="H844" s="145"/>
      <c r="I844"/>
      <c r="J844"/>
      <c r="K844" s="145"/>
    </row>
    <row r="845" spans="8:11">
      <c r="H845" s="145"/>
      <c r="I845"/>
      <c r="J845"/>
      <c r="K845" s="145"/>
    </row>
    <row r="846" spans="8:11">
      <c r="H846" s="145"/>
      <c r="I846"/>
      <c r="J846"/>
      <c r="K846" s="145"/>
    </row>
    <row r="847" spans="8:11">
      <c r="H847" s="145"/>
      <c r="I847"/>
      <c r="J847"/>
      <c r="K847" s="145"/>
    </row>
    <row r="848" spans="8:11">
      <c r="H848" s="145"/>
      <c r="I848"/>
      <c r="J848"/>
      <c r="K848" s="145"/>
    </row>
    <row r="849" spans="8:11">
      <c r="H849" s="145"/>
      <c r="I849"/>
      <c r="J849"/>
      <c r="K849" s="145"/>
    </row>
    <row r="850" spans="8:11">
      <c r="H850" s="145"/>
      <c r="I850"/>
      <c r="J850"/>
      <c r="K850" s="145"/>
    </row>
    <row r="851" spans="8:11">
      <c r="H851" s="145"/>
      <c r="I851"/>
      <c r="J851"/>
      <c r="K851" s="145"/>
    </row>
    <row r="852" spans="8:11">
      <c r="H852" s="145"/>
      <c r="I852"/>
      <c r="J852"/>
      <c r="K852" s="145"/>
    </row>
    <row r="853" spans="8:11">
      <c r="H853" s="145"/>
      <c r="I853"/>
      <c r="J853"/>
      <c r="K853" s="145"/>
    </row>
    <row r="854" spans="8:11">
      <c r="H854" s="145"/>
      <c r="I854"/>
      <c r="J854"/>
      <c r="K854" s="145"/>
    </row>
    <row r="855" spans="8:11">
      <c r="H855" s="145"/>
      <c r="I855"/>
      <c r="J855"/>
      <c r="K855" s="145"/>
    </row>
    <row r="856" spans="8:11">
      <c r="H856" s="145"/>
      <c r="I856"/>
      <c r="J856"/>
      <c r="K856" s="145"/>
    </row>
    <row r="857" spans="8:11">
      <c r="H857" s="145"/>
      <c r="I857"/>
      <c r="J857"/>
      <c r="K857" s="145"/>
    </row>
    <row r="858" spans="8:11">
      <c r="H858" s="145"/>
      <c r="I858"/>
      <c r="J858"/>
      <c r="K858" s="145"/>
    </row>
    <row r="859" spans="8:11">
      <c r="H859" s="145"/>
      <c r="I859"/>
      <c r="J859"/>
      <c r="K859" s="145"/>
    </row>
    <row r="860" spans="8:11">
      <c r="H860" s="145"/>
      <c r="I860"/>
      <c r="J860"/>
      <c r="K860" s="145"/>
    </row>
    <row r="861" spans="8:11">
      <c r="H861" s="145"/>
      <c r="I861"/>
      <c r="J861"/>
      <c r="K861" s="145"/>
    </row>
    <row r="862" spans="8:11">
      <c r="H862" s="145"/>
      <c r="I862"/>
      <c r="J862"/>
      <c r="K862" s="145"/>
    </row>
    <row r="863" spans="8:11">
      <c r="H863" s="145"/>
      <c r="I863"/>
      <c r="J863"/>
      <c r="K863" s="145"/>
    </row>
    <row r="864" spans="8:11">
      <c r="H864" s="145"/>
      <c r="I864"/>
      <c r="J864"/>
      <c r="K864" s="145"/>
    </row>
    <row r="865" spans="8:11">
      <c r="H865" s="145"/>
      <c r="I865"/>
      <c r="J865"/>
      <c r="K865" s="145"/>
    </row>
    <row r="866" spans="8:11">
      <c r="H866" s="145"/>
      <c r="I866"/>
      <c r="J866"/>
      <c r="K866" s="145"/>
    </row>
    <row r="867" spans="8:11">
      <c r="H867" s="145"/>
      <c r="I867"/>
      <c r="J867"/>
      <c r="K867" s="145"/>
    </row>
    <row r="868" spans="8:11">
      <c r="H868" s="145"/>
      <c r="I868"/>
      <c r="J868"/>
      <c r="K868" s="145"/>
    </row>
    <row r="869" spans="8:11">
      <c r="H869" s="145"/>
      <c r="I869"/>
      <c r="J869"/>
      <c r="K869" s="145"/>
    </row>
    <row r="870" spans="8:11">
      <c r="H870" s="145"/>
      <c r="I870"/>
      <c r="J870"/>
      <c r="K870" s="145"/>
    </row>
    <row r="871" spans="8:11">
      <c r="H871" s="145"/>
      <c r="I871"/>
      <c r="J871"/>
      <c r="K871" s="145"/>
    </row>
    <row r="872" spans="8:11">
      <c r="H872" s="145"/>
      <c r="I872"/>
      <c r="J872"/>
      <c r="K872" s="145"/>
    </row>
    <row r="873" spans="8:11">
      <c r="H873" s="145"/>
      <c r="I873"/>
      <c r="J873"/>
      <c r="K873" s="145"/>
    </row>
    <row r="874" spans="8:11">
      <c r="H874" s="145"/>
      <c r="I874"/>
      <c r="J874"/>
      <c r="K874" s="145"/>
    </row>
    <row r="875" spans="8:11">
      <c r="H875" s="145"/>
      <c r="I875"/>
      <c r="J875"/>
      <c r="K875" s="145"/>
    </row>
    <row r="876" spans="8:11">
      <c r="H876" s="145"/>
      <c r="I876"/>
      <c r="J876"/>
      <c r="K876" s="145"/>
    </row>
    <row r="877" spans="8:11">
      <c r="H877" s="145"/>
      <c r="I877"/>
      <c r="J877"/>
      <c r="K877" s="145"/>
    </row>
    <row r="878" spans="8:11">
      <c r="H878" s="145"/>
      <c r="I878"/>
      <c r="J878"/>
      <c r="K878" s="145"/>
    </row>
    <row r="879" spans="8:11">
      <c r="H879" s="145"/>
      <c r="I879"/>
      <c r="J879"/>
      <c r="K879" s="145"/>
    </row>
    <row r="880" spans="8:11">
      <c r="H880" s="145"/>
      <c r="I880"/>
      <c r="J880"/>
      <c r="K880" s="145"/>
    </row>
    <row r="881" spans="8:11">
      <c r="H881" s="145"/>
      <c r="I881"/>
      <c r="J881"/>
      <c r="K881" s="145"/>
    </row>
    <row r="882" spans="8:11">
      <c r="H882" s="145"/>
      <c r="I882"/>
      <c r="J882"/>
      <c r="K882" s="145"/>
    </row>
    <row r="883" spans="8:11">
      <c r="H883" s="145"/>
      <c r="I883"/>
      <c r="J883"/>
      <c r="K883" s="145"/>
    </row>
    <row r="884" spans="8:11">
      <c r="H884" s="145"/>
      <c r="I884"/>
      <c r="J884"/>
      <c r="K884" s="145"/>
    </row>
    <row r="885" spans="8:11">
      <c r="H885" s="145"/>
      <c r="I885"/>
      <c r="J885"/>
      <c r="K885" s="145"/>
    </row>
    <row r="886" spans="8:11">
      <c r="H886" s="145"/>
      <c r="I886"/>
      <c r="J886"/>
      <c r="K886" s="145"/>
    </row>
    <row r="887" spans="8:11">
      <c r="H887" s="145"/>
      <c r="I887"/>
      <c r="J887"/>
      <c r="K887" s="145"/>
    </row>
    <row r="888" spans="8:11">
      <c r="H888" s="145"/>
      <c r="I888"/>
      <c r="J888"/>
      <c r="K888" s="145"/>
    </row>
    <row r="889" spans="8:11">
      <c r="H889" s="145"/>
      <c r="I889"/>
      <c r="J889"/>
      <c r="K889" s="145"/>
    </row>
    <row r="890" spans="8:11">
      <c r="H890" s="145"/>
      <c r="I890"/>
      <c r="J890"/>
      <c r="K890" s="145"/>
    </row>
    <row r="891" spans="8:11">
      <c r="H891" s="145"/>
      <c r="I891"/>
      <c r="J891"/>
      <c r="K891" s="145"/>
    </row>
    <row r="892" spans="8:11">
      <c r="H892" s="145"/>
      <c r="I892"/>
      <c r="J892"/>
      <c r="K892" s="145"/>
    </row>
    <row r="893" spans="8:11">
      <c r="H893" s="145"/>
      <c r="I893"/>
      <c r="J893"/>
      <c r="K893" s="145"/>
    </row>
    <row r="894" spans="8:11">
      <c r="H894" s="145"/>
      <c r="I894"/>
      <c r="J894"/>
      <c r="K894" s="145"/>
    </row>
    <row r="895" spans="8:11">
      <c r="H895" s="145"/>
      <c r="I895"/>
      <c r="J895"/>
      <c r="K895" s="145"/>
    </row>
    <row r="896" spans="8:11">
      <c r="H896" s="145"/>
      <c r="I896"/>
      <c r="J896"/>
      <c r="K896" s="145"/>
    </row>
    <row r="897" spans="8:11">
      <c r="H897" s="145"/>
      <c r="I897"/>
      <c r="J897"/>
      <c r="K897" s="145"/>
    </row>
    <row r="898" spans="8:11">
      <c r="H898" s="145"/>
      <c r="I898"/>
      <c r="J898"/>
      <c r="K898" s="145"/>
    </row>
    <row r="899" spans="8:11">
      <c r="H899" s="145"/>
      <c r="I899"/>
      <c r="J899"/>
      <c r="K899" s="145"/>
    </row>
    <row r="900" spans="8:11">
      <c r="H900" s="145"/>
      <c r="I900"/>
      <c r="J900"/>
      <c r="K900" s="145"/>
    </row>
    <row r="901" spans="8:11">
      <c r="H901" s="145"/>
      <c r="I901"/>
      <c r="J901"/>
      <c r="K901" s="145"/>
    </row>
    <row r="902" spans="8:11">
      <c r="H902" s="145"/>
      <c r="I902"/>
      <c r="J902"/>
      <c r="K902" s="145"/>
    </row>
    <row r="903" spans="8:11">
      <c r="H903" s="145"/>
      <c r="I903"/>
      <c r="J903"/>
      <c r="K903" s="145"/>
    </row>
    <row r="904" spans="8:11">
      <c r="H904" s="145"/>
      <c r="I904"/>
      <c r="J904"/>
      <c r="K904" s="145"/>
    </row>
    <row r="905" spans="8:11">
      <c r="H905" s="145"/>
      <c r="I905"/>
      <c r="J905"/>
      <c r="K905" s="145"/>
    </row>
    <row r="906" spans="8:11">
      <c r="H906" s="145"/>
      <c r="I906"/>
      <c r="J906"/>
      <c r="K906" s="145"/>
    </row>
    <row r="907" spans="8:11">
      <c r="H907" s="145"/>
      <c r="I907"/>
      <c r="J907"/>
      <c r="K907" s="145"/>
    </row>
    <row r="908" spans="8:11">
      <c r="H908" s="145"/>
      <c r="I908"/>
      <c r="J908"/>
      <c r="K908" s="145"/>
    </row>
    <row r="909" spans="8:11">
      <c r="H909" s="145"/>
      <c r="I909"/>
      <c r="J909"/>
      <c r="K909" s="145"/>
    </row>
    <row r="910" spans="8:11">
      <c r="H910" s="145"/>
      <c r="I910"/>
      <c r="J910"/>
      <c r="K910" s="145"/>
    </row>
    <row r="911" spans="8:11">
      <c r="H911" s="145"/>
      <c r="I911"/>
      <c r="J911"/>
      <c r="K911" s="145"/>
    </row>
    <row r="912" spans="8:11">
      <c r="H912" s="145"/>
      <c r="I912"/>
      <c r="J912"/>
      <c r="K912" s="145"/>
    </row>
    <row r="913" spans="8:11">
      <c r="H913" s="145"/>
      <c r="I913"/>
      <c r="J913"/>
      <c r="K913" s="145"/>
    </row>
    <row r="914" spans="8:11">
      <c r="H914" s="145"/>
      <c r="I914"/>
      <c r="J914"/>
      <c r="K914" s="145"/>
    </row>
    <row r="915" spans="8:11">
      <c r="H915" s="145"/>
      <c r="I915"/>
      <c r="J915"/>
      <c r="K915" s="145"/>
    </row>
    <row r="916" spans="8:11">
      <c r="H916" s="145"/>
      <c r="I916"/>
      <c r="J916"/>
      <c r="K916" s="145"/>
    </row>
    <row r="917" spans="8:11">
      <c r="H917" s="145"/>
      <c r="I917"/>
      <c r="J917"/>
      <c r="K917" s="145"/>
    </row>
    <row r="918" spans="8:11">
      <c r="H918" s="145"/>
      <c r="I918"/>
      <c r="J918"/>
      <c r="K918" s="145"/>
    </row>
    <row r="919" spans="8:11">
      <c r="H919" s="145"/>
      <c r="I919"/>
      <c r="J919"/>
      <c r="K919" s="145"/>
    </row>
    <row r="920" spans="8:11">
      <c r="H920" s="145"/>
      <c r="I920"/>
      <c r="J920"/>
      <c r="K920" s="145"/>
    </row>
    <row r="921" spans="8:11">
      <c r="H921" s="145"/>
      <c r="I921"/>
      <c r="J921"/>
      <c r="K921" s="145"/>
    </row>
    <row r="922" spans="8:11">
      <c r="H922" s="145"/>
      <c r="I922"/>
      <c r="J922"/>
      <c r="K922" s="145"/>
    </row>
    <row r="923" spans="8:11">
      <c r="H923" s="145"/>
      <c r="I923"/>
      <c r="J923"/>
      <c r="K923" s="145"/>
    </row>
    <row r="924" spans="8:11">
      <c r="H924" s="145"/>
      <c r="I924"/>
      <c r="J924"/>
      <c r="K924" s="145"/>
    </row>
    <row r="925" spans="8:11">
      <c r="H925" s="145"/>
      <c r="I925"/>
      <c r="J925"/>
      <c r="K925" s="145"/>
    </row>
    <row r="926" spans="8:11">
      <c r="H926" s="145"/>
      <c r="I926"/>
      <c r="J926"/>
      <c r="K926" s="145"/>
    </row>
    <row r="927" spans="8:11">
      <c r="H927" s="145"/>
      <c r="I927"/>
      <c r="J927"/>
      <c r="K927" s="145"/>
    </row>
    <row r="928" spans="8:11">
      <c r="H928" s="145"/>
      <c r="I928"/>
      <c r="J928"/>
      <c r="K928" s="145"/>
    </row>
    <row r="929" spans="8:11">
      <c r="H929" s="145"/>
      <c r="I929"/>
      <c r="J929"/>
      <c r="K929" s="145"/>
    </row>
    <row r="930" spans="8:11">
      <c r="H930" s="145"/>
      <c r="I930"/>
      <c r="J930"/>
      <c r="K930" s="145"/>
    </row>
    <row r="931" spans="8:11">
      <c r="H931" s="145"/>
      <c r="I931"/>
      <c r="J931"/>
      <c r="K931" s="145"/>
    </row>
    <row r="932" spans="8:11">
      <c r="H932" s="145"/>
      <c r="I932"/>
      <c r="J932"/>
      <c r="K932" s="145"/>
    </row>
    <row r="933" spans="8:11">
      <c r="H933" s="145"/>
      <c r="I933"/>
      <c r="J933"/>
      <c r="K933" s="145"/>
    </row>
    <row r="934" spans="8:11">
      <c r="H934" s="145"/>
      <c r="I934"/>
      <c r="J934"/>
      <c r="K934" s="145"/>
    </row>
    <row r="935" spans="8:11">
      <c r="H935" s="145"/>
      <c r="I935"/>
      <c r="J935"/>
      <c r="K935" s="145"/>
    </row>
    <row r="936" spans="8:11">
      <c r="H936" s="145"/>
      <c r="I936"/>
      <c r="J936"/>
      <c r="K936" s="145"/>
    </row>
    <row r="937" spans="8:11">
      <c r="H937" s="145"/>
      <c r="I937"/>
      <c r="J937"/>
      <c r="K937" s="145"/>
    </row>
    <row r="938" spans="8:11">
      <c r="H938" s="145"/>
      <c r="I938"/>
      <c r="J938"/>
      <c r="K938" s="145"/>
    </row>
    <row r="939" spans="8:11">
      <c r="H939" s="145"/>
      <c r="I939"/>
      <c r="J939"/>
      <c r="K939" s="145"/>
    </row>
    <row r="940" spans="8:11">
      <c r="H940" s="145"/>
      <c r="I940"/>
      <c r="J940"/>
      <c r="K940" s="145"/>
    </row>
    <row r="941" spans="8:11">
      <c r="H941" s="145"/>
      <c r="I941"/>
      <c r="J941"/>
      <c r="K941" s="145"/>
    </row>
    <row r="942" spans="8:11">
      <c r="H942" s="145"/>
      <c r="I942"/>
      <c r="J942"/>
      <c r="K942" s="145"/>
    </row>
    <row r="943" spans="8:11">
      <c r="H943" s="145"/>
      <c r="I943"/>
      <c r="J943"/>
      <c r="K943" s="145"/>
    </row>
    <row r="944" spans="8:11">
      <c r="H944" s="145"/>
      <c r="I944"/>
      <c r="J944"/>
      <c r="K944" s="145"/>
    </row>
    <row r="945" spans="8:11">
      <c r="H945" s="145"/>
      <c r="I945"/>
      <c r="J945"/>
      <c r="K945" s="145"/>
    </row>
    <row r="946" spans="8:11">
      <c r="H946" s="145"/>
      <c r="I946"/>
      <c r="J946"/>
      <c r="K946" s="145"/>
    </row>
    <row r="947" spans="8:11">
      <c r="H947" s="145"/>
      <c r="I947"/>
      <c r="J947"/>
      <c r="K947" s="145"/>
    </row>
    <row r="948" spans="8:11">
      <c r="H948" s="145"/>
      <c r="I948"/>
      <c r="J948"/>
      <c r="K948" s="145"/>
    </row>
    <row r="949" spans="8:11">
      <c r="H949" s="145"/>
      <c r="I949"/>
      <c r="J949"/>
      <c r="K949" s="145"/>
    </row>
    <row r="950" spans="8:11">
      <c r="H950" s="145"/>
      <c r="I950"/>
      <c r="J950"/>
      <c r="K950" s="145"/>
    </row>
    <row r="951" spans="8:11">
      <c r="H951" s="145"/>
      <c r="I951"/>
      <c r="J951"/>
      <c r="K951" s="145"/>
    </row>
    <row r="952" spans="8:11">
      <c r="H952" s="145"/>
      <c r="I952"/>
      <c r="J952"/>
      <c r="K952" s="145"/>
    </row>
    <row r="953" spans="8:11">
      <c r="H953" s="145"/>
      <c r="I953"/>
      <c r="J953"/>
      <c r="K953" s="145"/>
    </row>
    <row r="954" spans="8:11">
      <c r="H954" s="145"/>
      <c r="I954"/>
      <c r="J954"/>
      <c r="K954" s="145"/>
    </row>
    <row r="955" spans="8:11">
      <c r="H955" s="145"/>
      <c r="I955"/>
      <c r="J955"/>
      <c r="K955" s="145"/>
    </row>
    <row r="956" spans="8:11">
      <c r="H956" s="145"/>
      <c r="I956"/>
      <c r="J956"/>
      <c r="K956" s="145"/>
    </row>
    <row r="957" spans="8:11">
      <c r="H957" s="145"/>
      <c r="I957"/>
      <c r="J957"/>
      <c r="K957" s="145"/>
    </row>
    <row r="958" spans="8:11">
      <c r="H958" s="145"/>
      <c r="I958"/>
      <c r="J958"/>
      <c r="K958" s="145"/>
    </row>
    <row r="959" spans="8:11">
      <c r="H959" s="145"/>
      <c r="I959"/>
      <c r="J959"/>
      <c r="K959" s="145"/>
    </row>
    <row r="960" spans="8:11">
      <c r="H960" s="145"/>
      <c r="I960"/>
      <c r="J960"/>
      <c r="K960" s="145"/>
    </row>
    <row r="961" spans="8:11">
      <c r="H961" s="145"/>
      <c r="I961"/>
      <c r="J961"/>
      <c r="K961" s="145"/>
    </row>
    <row r="962" spans="8:11">
      <c r="H962" s="145"/>
      <c r="I962"/>
      <c r="J962"/>
      <c r="K962" s="145"/>
    </row>
    <row r="963" spans="8:11">
      <c r="H963" s="145"/>
      <c r="I963"/>
      <c r="J963"/>
      <c r="K963" s="145"/>
    </row>
    <row r="964" spans="8:11">
      <c r="H964" s="145"/>
      <c r="I964"/>
      <c r="J964"/>
      <c r="K964" s="145"/>
    </row>
    <row r="965" spans="8:11">
      <c r="H965" s="145"/>
      <c r="I965"/>
      <c r="J965"/>
      <c r="K965" s="145"/>
    </row>
    <row r="966" spans="8:11">
      <c r="H966" s="145"/>
      <c r="I966"/>
      <c r="J966"/>
      <c r="K966" s="145"/>
    </row>
    <row r="967" spans="8:11">
      <c r="H967" s="145"/>
      <c r="I967"/>
      <c r="J967"/>
      <c r="K967" s="145"/>
    </row>
    <row r="968" spans="8:11">
      <c r="H968" s="145"/>
      <c r="I968"/>
      <c r="J968"/>
      <c r="K968" s="145"/>
    </row>
    <row r="969" spans="8:11">
      <c r="H969" s="145"/>
      <c r="I969"/>
      <c r="J969"/>
      <c r="K969" s="145"/>
    </row>
    <row r="970" spans="8:11">
      <c r="H970" s="145"/>
      <c r="I970"/>
      <c r="J970"/>
      <c r="K970" s="145"/>
    </row>
    <row r="971" spans="8:11">
      <c r="H971" s="145"/>
      <c r="I971"/>
      <c r="J971"/>
      <c r="K971" s="145"/>
    </row>
    <row r="972" spans="8:11">
      <c r="H972" s="145"/>
      <c r="I972"/>
      <c r="J972"/>
      <c r="K972" s="145"/>
    </row>
    <row r="973" spans="8:11">
      <c r="H973" s="145"/>
      <c r="I973"/>
      <c r="J973"/>
      <c r="K973" s="145"/>
    </row>
    <row r="974" spans="8:11">
      <c r="H974" s="145"/>
      <c r="I974"/>
      <c r="J974"/>
      <c r="K974" s="145"/>
    </row>
    <row r="975" spans="8:11">
      <c r="H975" s="145"/>
      <c r="I975"/>
      <c r="J975"/>
      <c r="K975" s="145"/>
    </row>
    <row r="976" spans="8:11">
      <c r="H976" s="145"/>
      <c r="I976"/>
      <c r="J976"/>
      <c r="K976" s="145"/>
    </row>
    <row r="977" spans="8:11">
      <c r="H977" s="145"/>
      <c r="I977"/>
      <c r="J977"/>
      <c r="K977" s="145"/>
    </row>
    <row r="978" spans="8:11">
      <c r="H978" s="145"/>
      <c r="I978"/>
      <c r="J978"/>
      <c r="K978" s="145"/>
    </row>
    <row r="979" spans="8:11">
      <c r="H979" s="145"/>
      <c r="I979"/>
      <c r="J979"/>
      <c r="K979" s="145"/>
    </row>
    <row r="980" spans="8:11">
      <c r="H980" s="145"/>
      <c r="I980"/>
      <c r="J980"/>
      <c r="K980" s="145"/>
    </row>
    <row r="981" spans="8:11">
      <c r="H981" s="145"/>
      <c r="I981"/>
      <c r="J981"/>
      <c r="K981" s="145"/>
    </row>
    <row r="982" spans="8:11">
      <c r="H982" s="145"/>
      <c r="I982"/>
      <c r="J982"/>
      <c r="K982" s="145"/>
    </row>
    <row r="983" spans="8:11">
      <c r="H983" s="145"/>
      <c r="I983"/>
      <c r="J983"/>
      <c r="K983" s="145"/>
    </row>
    <row r="984" spans="8:11">
      <c r="H984" s="145"/>
      <c r="I984"/>
      <c r="J984"/>
      <c r="K984" s="145"/>
    </row>
    <row r="985" spans="8:11">
      <c r="H985" s="145"/>
      <c r="I985"/>
      <c r="J985"/>
      <c r="K985" s="145"/>
    </row>
    <row r="986" spans="8:11">
      <c r="H986" s="145"/>
      <c r="I986"/>
      <c r="J986"/>
      <c r="K986" s="145"/>
    </row>
    <row r="987" spans="8:11">
      <c r="H987" s="145"/>
      <c r="I987"/>
      <c r="J987"/>
      <c r="K987" s="145"/>
    </row>
    <row r="988" spans="8:11">
      <c r="H988" s="145"/>
      <c r="I988"/>
      <c r="J988"/>
      <c r="K988" s="145"/>
    </row>
    <row r="989" spans="8:11">
      <c r="H989" s="145"/>
      <c r="I989"/>
      <c r="J989"/>
      <c r="K989" s="145"/>
    </row>
    <row r="990" spans="8:11">
      <c r="H990" s="145"/>
      <c r="I990"/>
      <c r="J990"/>
      <c r="K990" s="145"/>
    </row>
    <row r="991" spans="8:11">
      <c r="H991" s="145"/>
      <c r="I991"/>
      <c r="J991"/>
      <c r="K991" s="145"/>
    </row>
    <row r="992" spans="8:11">
      <c r="H992" s="145"/>
      <c r="I992"/>
      <c r="J992"/>
      <c r="K992" s="145"/>
    </row>
    <row r="993" spans="8:11">
      <c r="H993" s="145"/>
      <c r="I993"/>
      <c r="J993"/>
      <c r="K993" s="145"/>
    </row>
    <row r="994" spans="8:11">
      <c r="H994" s="145"/>
      <c r="I994"/>
      <c r="J994"/>
      <c r="K994" s="145"/>
    </row>
    <row r="995" spans="8:11">
      <c r="H995" s="145"/>
      <c r="I995"/>
      <c r="J995"/>
      <c r="K995" s="145"/>
    </row>
    <row r="996" spans="8:11">
      <c r="H996" s="145"/>
      <c r="I996"/>
      <c r="J996"/>
      <c r="K996" s="145"/>
    </row>
    <row r="997" spans="8:11">
      <c r="H997" s="145"/>
      <c r="I997"/>
      <c r="J997"/>
      <c r="K997" s="145"/>
    </row>
    <row r="998" spans="8:11">
      <c r="H998" s="145"/>
      <c r="I998"/>
      <c r="J998"/>
      <c r="K998" s="145"/>
    </row>
    <row r="999" spans="8:11">
      <c r="H999" s="145"/>
      <c r="I999"/>
      <c r="J999"/>
      <c r="K999" s="145"/>
    </row>
    <row r="1000" spans="8:11">
      <c r="H1000" s="145"/>
      <c r="I1000"/>
      <c r="J1000"/>
      <c r="K1000" s="145"/>
    </row>
    <row r="1001" spans="8:11">
      <c r="H1001" s="145"/>
      <c r="I1001"/>
      <c r="J1001"/>
      <c r="K1001" s="145"/>
    </row>
    <row r="1002" spans="8:11">
      <c r="H1002" s="145"/>
      <c r="I1002"/>
      <c r="J1002"/>
      <c r="K1002" s="145"/>
    </row>
    <row r="1003" spans="8:11">
      <c r="H1003" s="145"/>
      <c r="I1003"/>
      <c r="J1003"/>
      <c r="K1003" s="145"/>
    </row>
    <row r="1004" spans="8:11">
      <c r="H1004" s="145"/>
      <c r="I1004"/>
      <c r="J1004"/>
      <c r="K1004" s="145"/>
    </row>
    <row r="1005" spans="8:11">
      <c r="H1005" s="145"/>
      <c r="I1005"/>
      <c r="J1005"/>
      <c r="K1005" s="145"/>
    </row>
    <row r="1006" spans="8:11">
      <c r="H1006" s="145"/>
      <c r="I1006"/>
      <c r="J1006"/>
      <c r="K1006" s="145"/>
    </row>
    <row r="1007" spans="8:11">
      <c r="H1007" s="145"/>
      <c r="I1007"/>
      <c r="J1007"/>
      <c r="K1007" s="145"/>
    </row>
    <row r="1008" spans="8:11">
      <c r="H1008" s="145"/>
      <c r="I1008"/>
      <c r="J1008"/>
      <c r="K1008" s="145"/>
    </row>
    <row r="1009" spans="8:11">
      <c r="H1009" s="145"/>
      <c r="I1009"/>
      <c r="J1009"/>
      <c r="K1009" s="145"/>
    </row>
    <row r="1010" spans="8:11">
      <c r="H1010" s="145"/>
      <c r="I1010"/>
      <c r="J1010"/>
      <c r="K1010" s="145"/>
    </row>
    <row r="1011" spans="8:11">
      <c r="H1011" s="145"/>
      <c r="I1011"/>
      <c r="J1011"/>
      <c r="K1011" s="145"/>
    </row>
    <row r="1012" spans="8:11">
      <c r="H1012" s="145"/>
      <c r="I1012"/>
      <c r="J1012"/>
      <c r="K1012" s="145"/>
    </row>
    <row r="1013" spans="8:11">
      <c r="H1013" s="145"/>
      <c r="I1013"/>
      <c r="J1013"/>
      <c r="K1013" s="145"/>
    </row>
    <row r="1014" spans="8:11">
      <c r="H1014" s="145"/>
      <c r="I1014"/>
      <c r="J1014"/>
      <c r="K1014" s="145"/>
    </row>
    <row r="1015" spans="8:11">
      <c r="H1015" s="145"/>
      <c r="I1015"/>
      <c r="J1015"/>
      <c r="K1015" s="145"/>
    </row>
    <row r="1016" spans="8:11">
      <c r="H1016" s="145"/>
      <c r="I1016"/>
      <c r="J1016"/>
      <c r="K1016" s="145"/>
    </row>
    <row r="1017" spans="8:11">
      <c r="H1017" s="145"/>
      <c r="I1017"/>
      <c r="J1017"/>
      <c r="K1017" s="145"/>
    </row>
    <row r="1018" spans="8:11">
      <c r="H1018" s="145"/>
      <c r="I1018"/>
      <c r="J1018"/>
      <c r="K1018" s="145"/>
    </row>
    <row r="1019" spans="8:11">
      <c r="H1019" s="145"/>
      <c r="I1019"/>
      <c r="J1019"/>
      <c r="K1019" s="145"/>
    </row>
    <row r="1020" spans="8:11">
      <c r="H1020" s="145"/>
      <c r="I1020"/>
      <c r="J1020"/>
      <c r="K1020" s="145"/>
    </row>
    <row r="1021" spans="8:11">
      <c r="H1021" s="145"/>
      <c r="I1021"/>
      <c r="J1021"/>
      <c r="K1021" s="145"/>
    </row>
    <row r="1022" spans="8:11">
      <c r="H1022" s="145"/>
      <c r="I1022"/>
      <c r="J1022"/>
      <c r="K1022" s="145"/>
    </row>
    <row r="1023" spans="8:11">
      <c r="H1023" s="145"/>
      <c r="I1023"/>
      <c r="J1023"/>
      <c r="K1023" s="145"/>
    </row>
    <row r="1024" spans="8:11">
      <c r="H1024" s="145"/>
      <c r="I1024"/>
      <c r="J1024"/>
      <c r="K1024" s="145"/>
    </row>
    <row r="1025" spans="8:11">
      <c r="H1025" s="145"/>
      <c r="I1025"/>
      <c r="J1025"/>
      <c r="K1025" s="145"/>
    </row>
    <row r="1026" spans="8:11">
      <c r="H1026" s="145"/>
      <c r="I1026"/>
      <c r="J1026"/>
      <c r="K1026" s="145"/>
    </row>
    <row r="1027" spans="8:11">
      <c r="H1027" s="145"/>
      <c r="I1027"/>
      <c r="J1027"/>
      <c r="K1027" s="145"/>
    </row>
    <row r="1028" spans="8:11">
      <c r="H1028" s="145"/>
      <c r="I1028"/>
      <c r="J1028"/>
      <c r="K1028" s="145"/>
    </row>
    <row r="1029" spans="8:11">
      <c r="H1029" s="145"/>
      <c r="I1029"/>
      <c r="J1029"/>
      <c r="K1029" s="145"/>
    </row>
    <row r="1030" spans="8:11">
      <c r="H1030" s="145"/>
      <c r="I1030"/>
      <c r="J1030"/>
      <c r="K1030" s="145"/>
    </row>
    <row r="1031" spans="8:11">
      <c r="H1031" s="145"/>
      <c r="I1031"/>
      <c r="J1031"/>
      <c r="K1031" s="145"/>
    </row>
    <row r="1032" spans="8:11">
      <c r="H1032" s="145"/>
      <c r="I1032"/>
      <c r="J1032"/>
      <c r="K1032" s="145"/>
    </row>
    <row r="1033" spans="8:11">
      <c r="H1033" s="145"/>
      <c r="I1033"/>
      <c r="J1033"/>
      <c r="K1033" s="145"/>
    </row>
    <row r="1034" spans="8:11">
      <c r="H1034" s="145"/>
      <c r="I1034"/>
      <c r="J1034"/>
      <c r="K1034" s="145"/>
    </row>
    <row r="1035" spans="8:11">
      <c r="H1035" s="145"/>
      <c r="I1035"/>
      <c r="J1035"/>
      <c r="K1035" s="145"/>
    </row>
    <row r="1036" spans="8:11">
      <c r="H1036" s="145"/>
      <c r="I1036"/>
      <c r="J1036"/>
      <c r="K1036" s="145"/>
    </row>
    <row r="1037" spans="8:11">
      <c r="H1037" s="145"/>
      <c r="I1037"/>
      <c r="J1037"/>
      <c r="K1037" s="145"/>
    </row>
    <row r="1038" spans="8:11">
      <c r="H1038" s="145"/>
      <c r="I1038"/>
      <c r="J1038"/>
      <c r="K1038" s="145"/>
    </row>
    <row r="1039" spans="8:11">
      <c r="H1039" s="145"/>
      <c r="I1039"/>
      <c r="J1039"/>
      <c r="K1039" s="145"/>
    </row>
    <row r="1040" spans="8:11">
      <c r="H1040" s="145"/>
      <c r="I1040"/>
      <c r="J1040"/>
      <c r="K1040" s="145"/>
    </row>
    <row r="1041" spans="8:11">
      <c r="H1041" s="145"/>
      <c r="I1041"/>
      <c r="J1041"/>
      <c r="K1041" s="145"/>
    </row>
    <row r="1042" spans="8:11">
      <c r="H1042" s="145"/>
      <c r="I1042"/>
      <c r="J1042"/>
      <c r="K1042" s="145"/>
    </row>
    <row r="1043" spans="8:11">
      <c r="H1043" s="145"/>
      <c r="I1043"/>
      <c r="J1043"/>
      <c r="K1043" s="145"/>
    </row>
    <row r="1044" spans="8:11">
      <c r="H1044" s="145"/>
      <c r="I1044"/>
      <c r="J1044"/>
      <c r="K1044" s="145"/>
    </row>
    <row r="1045" spans="8:11">
      <c r="H1045" s="145"/>
      <c r="I1045"/>
      <c r="J1045"/>
      <c r="K1045" s="145"/>
    </row>
    <row r="1046" spans="8:11">
      <c r="H1046" s="145"/>
      <c r="I1046"/>
      <c r="J1046"/>
      <c r="K1046" s="145"/>
    </row>
    <row r="1047" spans="8:11">
      <c r="H1047" s="145"/>
      <c r="I1047"/>
      <c r="J1047"/>
      <c r="K1047" s="145"/>
    </row>
    <row r="1048" spans="8:11">
      <c r="H1048" s="145"/>
      <c r="I1048"/>
      <c r="J1048"/>
      <c r="K1048" s="145"/>
    </row>
    <row r="1049" spans="8:11">
      <c r="H1049" s="145"/>
      <c r="I1049"/>
      <c r="J1049"/>
      <c r="K1049" s="145"/>
    </row>
    <row r="1050" spans="8:11">
      <c r="H1050" s="145"/>
      <c r="I1050"/>
      <c r="J1050"/>
      <c r="K1050" s="145"/>
    </row>
    <row r="1051" spans="8:11">
      <c r="H1051" s="145"/>
      <c r="I1051"/>
      <c r="J1051"/>
      <c r="K1051" s="145"/>
    </row>
    <row r="1052" spans="8:11">
      <c r="H1052" s="145"/>
      <c r="I1052"/>
      <c r="J1052"/>
      <c r="K1052" s="145"/>
    </row>
    <row r="1053" spans="8:11">
      <c r="H1053" s="145"/>
      <c r="I1053"/>
      <c r="J1053"/>
      <c r="K1053" s="145"/>
    </row>
    <row r="1054" spans="8:11">
      <c r="H1054" s="145"/>
      <c r="I1054"/>
      <c r="J1054"/>
      <c r="K1054" s="145"/>
    </row>
    <row r="1055" spans="8:11">
      <c r="H1055" s="145"/>
      <c r="I1055"/>
      <c r="J1055"/>
      <c r="K1055" s="145"/>
    </row>
    <row r="1056" spans="8:11">
      <c r="H1056" s="145"/>
      <c r="I1056"/>
      <c r="J1056"/>
      <c r="K1056" s="145"/>
    </row>
    <row r="1057" spans="8:11">
      <c r="H1057" s="145"/>
      <c r="I1057"/>
      <c r="J1057"/>
      <c r="K1057" s="145"/>
    </row>
    <row r="1058" spans="8:11">
      <c r="H1058" s="145"/>
      <c r="I1058"/>
      <c r="J1058"/>
      <c r="K1058" s="145"/>
    </row>
    <row r="1059" spans="8:11">
      <c r="H1059" s="145"/>
      <c r="I1059"/>
      <c r="J1059"/>
      <c r="K1059" s="145"/>
    </row>
    <row r="1060" spans="8:11">
      <c r="H1060" s="145"/>
      <c r="I1060"/>
      <c r="J1060"/>
      <c r="K1060" s="145"/>
    </row>
    <row r="1061" spans="8:11">
      <c r="H1061" s="145"/>
      <c r="I1061"/>
      <c r="J1061"/>
      <c r="K1061" s="145"/>
    </row>
    <row r="1062" spans="8:11">
      <c r="H1062" s="145"/>
      <c r="I1062"/>
      <c r="J1062"/>
      <c r="K1062" s="145"/>
    </row>
    <row r="1063" spans="8:11">
      <c r="H1063" s="145"/>
      <c r="I1063"/>
      <c r="J1063"/>
      <c r="K1063" s="145"/>
    </row>
    <row r="1064" spans="8:11">
      <c r="H1064" s="145"/>
      <c r="I1064"/>
      <c r="J1064"/>
      <c r="K1064" s="145"/>
    </row>
    <row r="1065" spans="8:11">
      <c r="H1065" s="145"/>
      <c r="I1065"/>
      <c r="J1065"/>
      <c r="K1065" s="145"/>
    </row>
    <row r="1066" spans="8:11">
      <c r="H1066" s="145"/>
      <c r="I1066"/>
      <c r="J1066"/>
      <c r="K1066" s="145"/>
    </row>
    <row r="1067" spans="8:11">
      <c r="H1067" s="145"/>
      <c r="I1067"/>
      <c r="J1067"/>
      <c r="K1067" s="145"/>
    </row>
    <row r="1068" spans="8:11">
      <c r="H1068" s="145"/>
      <c r="I1068"/>
      <c r="J1068"/>
      <c r="K1068" s="145"/>
    </row>
    <row r="1069" spans="8:11">
      <c r="H1069" s="145"/>
      <c r="I1069"/>
      <c r="J1069"/>
      <c r="K1069" s="145"/>
    </row>
    <row r="1070" spans="8:11">
      <c r="H1070" s="145"/>
      <c r="I1070"/>
      <c r="J1070"/>
      <c r="K1070" s="145"/>
    </row>
    <row r="1071" spans="8:11">
      <c r="H1071" s="145"/>
      <c r="I1071"/>
      <c r="J1071"/>
      <c r="K1071" s="145"/>
    </row>
    <row r="1072" spans="8:11">
      <c r="H1072" s="145"/>
      <c r="I1072"/>
      <c r="J1072"/>
      <c r="K1072" s="145"/>
    </row>
    <row r="1073" spans="8:11">
      <c r="H1073" s="145"/>
      <c r="I1073"/>
      <c r="J1073"/>
      <c r="K1073" s="145"/>
    </row>
    <row r="1074" spans="8:11">
      <c r="H1074" s="145"/>
      <c r="I1074"/>
      <c r="J1074"/>
      <c r="K1074" s="145"/>
    </row>
    <row r="1075" spans="8:11">
      <c r="H1075" s="145"/>
      <c r="I1075"/>
      <c r="J1075"/>
      <c r="K1075" s="145"/>
    </row>
    <row r="1076" spans="8:11">
      <c r="H1076" s="145"/>
      <c r="I1076"/>
      <c r="J1076"/>
      <c r="K1076" s="145"/>
    </row>
    <row r="1077" spans="8:11">
      <c r="H1077" s="145"/>
      <c r="I1077"/>
      <c r="J1077"/>
      <c r="K1077" s="145"/>
    </row>
    <row r="1078" spans="8:11">
      <c r="H1078" s="145"/>
      <c r="I1078"/>
      <c r="J1078"/>
      <c r="K1078" s="145"/>
    </row>
    <row r="1079" spans="8:11">
      <c r="H1079" s="145"/>
      <c r="I1079"/>
      <c r="J1079"/>
      <c r="K1079" s="145"/>
    </row>
    <row r="1080" spans="8:11">
      <c r="H1080" s="145"/>
      <c r="I1080"/>
      <c r="J1080"/>
      <c r="K1080" s="145"/>
    </row>
    <row r="1081" spans="8:11">
      <c r="H1081" s="145"/>
      <c r="I1081"/>
      <c r="J1081"/>
      <c r="K1081" s="145"/>
    </row>
    <row r="1082" spans="8:11">
      <c r="H1082" s="145"/>
      <c r="I1082"/>
      <c r="J1082"/>
      <c r="K1082" s="145"/>
    </row>
    <row r="1083" spans="8:11">
      <c r="H1083" s="145"/>
      <c r="I1083"/>
      <c r="J1083"/>
      <c r="K1083" s="145"/>
    </row>
    <row r="1084" spans="8:11">
      <c r="H1084" s="145"/>
      <c r="I1084"/>
      <c r="J1084"/>
      <c r="K1084" s="145"/>
    </row>
    <row r="1085" spans="8:11">
      <c r="H1085" s="145"/>
      <c r="I1085"/>
      <c r="J1085"/>
      <c r="K1085" s="145"/>
    </row>
    <row r="1086" spans="8:11">
      <c r="H1086" s="145"/>
      <c r="I1086"/>
      <c r="J1086"/>
      <c r="K1086" s="145"/>
    </row>
    <row r="1087" spans="8:11">
      <c r="H1087" s="145"/>
      <c r="I1087"/>
      <c r="J1087"/>
      <c r="K1087" s="145"/>
    </row>
    <row r="1088" spans="8:11">
      <c r="H1088" s="145"/>
      <c r="I1088"/>
      <c r="J1088"/>
      <c r="K1088" s="145"/>
    </row>
    <row r="1089" spans="8:11">
      <c r="H1089" s="145"/>
      <c r="I1089"/>
      <c r="J1089"/>
      <c r="K1089" s="145"/>
    </row>
    <row r="1090" spans="8:11">
      <c r="H1090" s="145"/>
      <c r="I1090"/>
      <c r="J1090"/>
      <c r="K1090" s="145"/>
    </row>
    <row r="1091" spans="8:11">
      <c r="H1091" s="145"/>
      <c r="I1091"/>
      <c r="J1091"/>
      <c r="K1091" s="145"/>
    </row>
    <row r="1092" spans="8:11">
      <c r="H1092" s="145"/>
      <c r="I1092"/>
      <c r="J1092"/>
      <c r="K1092" s="145"/>
    </row>
    <row r="1093" spans="8:11">
      <c r="H1093" s="145"/>
      <c r="I1093"/>
      <c r="J1093"/>
      <c r="K1093" s="145"/>
    </row>
    <row r="1094" spans="8:11">
      <c r="H1094" s="145"/>
      <c r="I1094"/>
      <c r="J1094"/>
      <c r="K1094" s="145"/>
    </row>
    <row r="1095" spans="8:11">
      <c r="H1095" s="145"/>
      <c r="I1095"/>
      <c r="J1095"/>
      <c r="K1095" s="145"/>
    </row>
    <row r="1096" spans="8:11">
      <c r="H1096" s="145"/>
      <c r="I1096"/>
      <c r="J1096"/>
      <c r="K1096" s="145"/>
    </row>
    <row r="1097" spans="8:11">
      <c r="H1097" s="145"/>
      <c r="I1097"/>
      <c r="J1097"/>
      <c r="K1097" s="145"/>
    </row>
    <row r="1098" spans="8:11">
      <c r="H1098" s="145"/>
      <c r="I1098"/>
      <c r="J1098"/>
      <c r="K1098" s="145"/>
    </row>
    <row r="1099" spans="8:11">
      <c r="H1099" s="145"/>
      <c r="I1099"/>
      <c r="J1099"/>
      <c r="K1099" s="145"/>
    </row>
    <row r="1100" spans="8:11">
      <c r="H1100" s="145"/>
      <c r="I1100"/>
      <c r="J1100"/>
      <c r="K1100" s="145"/>
    </row>
    <row r="1101" spans="8:11">
      <c r="H1101" s="145"/>
      <c r="I1101"/>
      <c r="J1101"/>
      <c r="K1101" s="145"/>
    </row>
    <row r="1102" spans="8:11">
      <c r="H1102" s="145"/>
      <c r="I1102"/>
      <c r="J1102"/>
      <c r="K1102" s="145"/>
    </row>
    <row r="1103" spans="8:11">
      <c r="H1103" s="145"/>
      <c r="I1103"/>
      <c r="J1103"/>
      <c r="K1103" s="145"/>
    </row>
    <row r="1104" spans="8:11">
      <c r="H1104" s="145"/>
      <c r="I1104"/>
      <c r="J1104"/>
      <c r="K1104" s="145"/>
    </row>
    <row r="1105" spans="8:11">
      <c r="H1105" s="145"/>
      <c r="I1105"/>
      <c r="J1105"/>
      <c r="K1105" s="145"/>
    </row>
    <row r="1106" spans="8:11">
      <c r="H1106" s="145"/>
      <c r="I1106"/>
      <c r="J1106"/>
      <c r="K1106" s="145"/>
    </row>
    <row r="1107" spans="8:11">
      <c r="H1107" s="145"/>
      <c r="I1107"/>
      <c r="J1107"/>
      <c r="K1107" s="145"/>
    </row>
    <row r="1108" spans="8:11">
      <c r="H1108" s="145"/>
      <c r="I1108"/>
      <c r="J1108"/>
      <c r="K1108" s="145"/>
    </row>
    <row r="1109" spans="8:11">
      <c r="H1109" s="145"/>
      <c r="I1109"/>
      <c r="J1109"/>
      <c r="K1109" s="145"/>
    </row>
    <row r="1110" spans="8:11">
      <c r="H1110" s="145"/>
      <c r="I1110"/>
      <c r="J1110"/>
      <c r="K1110" s="145"/>
    </row>
    <row r="1111" spans="8:11">
      <c r="H1111" s="145"/>
      <c r="I1111"/>
      <c r="J1111"/>
      <c r="K1111" s="145"/>
    </row>
    <row r="1112" spans="8:11">
      <c r="H1112" s="145"/>
      <c r="I1112"/>
      <c r="J1112"/>
      <c r="K1112" s="145"/>
    </row>
    <row r="1113" spans="8:11">
      <c r="H1113" s="145"/>
      <c r="I1113"/>
      <c r="J1113"/>
      <c r="K1113" s="145"/>
    </row>
    <row r="1114" spans="8:11">
      <c r="H1114" s="145"/>
      <c r="I1114"/>
      <c r="J1114"/>
      <c r="K1114" s="145"/>
    </row>
    <row r="1115" spans="8:11">
      <c r="H1115" s="145"/>
      <c r="I1115"/>
      <c r="J1115"/>
      <c r="K1115" s="145"/>
    </row>
    <row r="1116" spans="8:11">
      <c r="H1116" s="145"/>
      <c r="I1116"/>
      <c r="J1116"/>
      <c r="K1116" s="145"/>
    </row>
    <row r="1117" spans="8:11">
      <c r="H1117" s="145"/>
      <c r="I1117"/>
      <c r="J1117"/>
      <c r="K1117" s="145"/>
    </row>
    <row r="1118" spans="8:11">
      <c r="H1118" s="145"/>
      <c r="I1118"/>
      <c r="J1118"/>
      <c r="K1118" s="145"/>
    </row>
    <row r="1119" spans="8:11">
      <c r="H1119" s="145"/>
      <c r="I1119"/>
      <c r="J1119"/>
      <c r="K1119" s="145"/>
    </row>
    <row r="1120" spans="8:11">
      <c r="H1120" s="145"/>
      <c r="I1120"/>
      <c r="J1120"/>
      <c r="K1120" s="145"/>
    </row>
    <row r="1121" spans="8:11">
      <c r="H1121" s="145"/>
      <c r="I1121"/>
      <c r="J1121"/>
      <c r="K1121" s="145"/>
    </row>
    <row r="1122" spans="8:11">
      <c r="H1122" s="145"/>
      <c r="I1122"/>
      <c r="J1122"/>
      <c r="K1122" s="145"/>
    </row>
    <row r="1123" spans="8:11">
      <c r="H1123" s="145"/>
      <c r="I1123"/>
      <c r="J1123"/>
      <c r="K1123" s="145"/>
    </row>
    <row r="1124" spans="8:11">
      <c r="H1124" s="145"/>
      <c r="I1124"/>
      <c r="J1124"/>
      <c r="K1124" s="145"/>
    </row>
    <row r="1125" spans="8:11">
      <c r="H1125" s="145"/>
      <c r="I1125"/>
      <c r="J1125"/>
      <c r="K1125" s="145"/>
    </row>
    <row r="1126" spans="8:11">
      <c r="H1126" s="145"/>
      <c r="I1126"/>
      <c r="J1126"/>
      <c r="K1126" s="145"/>
    </row>
    <row r="1127" spans="8:11">
      <c r="H1127" s="145"/>
      <c r="I1127"/>
      <c r="J1127"/>
      <c r="K1127" s="145"/>
    </row>
    <row r="1128" spans="8:11">
      <c r="H1128" s="145"/>
      <c r="I1128"/>
      <c r="J1128"/>
      <c r="K1128" s="145"/>
    </row>
    <row r="1129" spans="8:11">
      <c r="H1129" s="145"/>
      <c r="I1129"/>
      <c r="J1129"/>
      <c r="K1129" s="145"/>
    </row>
    <row r="1130" spans="8:11">
      <c r="H1130" s="145"/>
      <c r="I1130"/>
      <c r="J1130"/>
      <c r="K1130" s="145"/>
    </row>
    <row r="1131" spans="8:11">
      <c r="H1131" s="145"/>
      <c r="I1131"/>
      <c r="J1131"/>
      <c r="K1131" s="145"/>
    </row>
    <row r="1132" spans="8:11">
      <c r="H1132" s="145"/>
      <c r="I1132"/>
      <c r="J1132"/>
      <c r="K1132" s="145"/>
    </row>
    <row r="1133" spans="8:11">
      <c r="H1133" s="145"/>
      <c r="I1133"/>
      <c r="J1133"/>
      <c r="K1133" s="145"/>
    </row>
    <row r="1134" spans="8:11">
      <c r="H1134" s="145"/>
      <c r="I1134"/>
      <c r="J1134"/>
      <c r="K1134" s="145"/>
    </row>
    <row r="1135" spans="8:11">
      <c r="H1135" s="145"/>
      <c r="I1135"/>
      <c r="J1135"/>
      <c r="K1135" s="145"/>
    </row>
    <row r="1136" spans="8:11">
      <c r="H1136" s="145"/>
      <c r="I1136"/>
      <c r="J1136"/>
      <c r="K1136" s="145"/>
    </row>
    <row r="1137" spans="8:11">
      <c r="H1137" s="145"/>
      <c r="I1137"/>
      <c r="J1137"/>
      <c r="K1137" s="145"/>
    </row>
    <row r="1138" spans="8:11">
      <c r="H1138" s="145"/>
      <c r="I1138"/>
      <c r="J1138"/>
      <c r="K1138" s="145"/>
    </row>
    <row r="1139" spans="8:11">
      <c r="H1139" s="145"/>
      <c r="I1139"/>
      <c r="J1139"/>
      <c r="K1139" s="145"/>
    </row>
    <row r="1140" spans="8:11">
      <c r="H1140" s="145"/>
      <c r="I1140"/>
      <c r="J1140"/>
      <c r="K1140" s="145"/>
    </row>
    <row r="1141" spans="8:11">
      <c r="H1141" s="145"/>
      <c r="I1141"/>
      <c r="J1141"/>
      <c r="K1141" s="145"/>
    </row>
    <row r="1142" spans="8:11">
      <c r="H1142" s="145"/>
      <c r="I1142"/>
      <c r="J1142"/>
      <c r="K1142" s="145"/>
    </row>
    <row r="1143" spans="8:11">
      <c r="H1143" s="145"/>
      <c r="I1143"/>
      <c r="J1143"/>
      <c r="K1143" s="145"/>
    </row>
    <row r="1144" spans="8:11">
      <c r="H1144" s="145"/>
      <c r="I1144"/>
      <c r="J1144"/>
      <c r="K1144" s="145"/>
    </row>
    <row r="1145" spans="8:11">
      <c r="H1145" s="145"/>
      <c r="I1145"/>
      <c r="J1145"/>
      <c r="K1145" s="145"/>
    </row>
    <row r="1146" spans="8:11">
      <c r="H1146" s="145"/>
      <c r="I1146"/>
      <c r="J1146"/>
      <c r="K1146" s="145"/>
    </row>
    <row r="1147" spans="8:11">
      <c r="H1147" s="145"/>
      <c r="I1147"/>
      <c r="J1147"/>
      <c r="K1147" s="145"/>
    </row>
    <row r="1148" spans="8:11">
      <c r="H1148" s="145"/>
      <c r="I1148"/>
      <c r="J1148"/>
      <c r="K1148" s="145"/>
    </row>
    <row r="1149" spans="8:11">
      <c r="H1149" s="145"/>
      <c r="I1149"/>
      <c r="J1149"/>
      <c r="K1149" s="145"/>
    </row>
    <row r="1150" spans="8:11">
      <c r="H1150" s="145"/>
      <c r="I1150"/>
      <c r="J1150"/>
      <c r="K1150" s="145"/>
    </row>
    <row r="1151" spans="8:11">
      <c r="H1151" s="145"/>
      <c r="I1151"/>
      <c r="J1151"/>
      <c r="K1151" s="145"/>
    </row>
    <row r="1152" spans="8:11">
      <c r="H1152" s="145"/>
      <c r="I1152"/>
      <c r="J1152"/>
      <c r="K1152" s="145"/>
    </row>
    <row r="1153" spans="8:11">
      <c r="H1153" s="145"/>
      <c r="I1153"/>
      <c r="J1153"/>
      <c r="K1153" s="145"/>
    </row>
    <row r="1154" spans="8:11">
      <c r="H1154" s="145"/>
      <c r="I1154"/>
      <c r="J1154"/>
      <c r="K1154" s="145"/>
    </row>
    <row r="1155" spans="8:11">
      <c r="H1155" s="145"/>
      <c r="I1155"/>
      <c r="J1155"/>
      <c r="K1155" s="145"/>
    </row>
    <row r="1156" spans="8:11">
      <c r="H1156" s="145"/>
      <c r="I1156"/>
      <c r="J1156"/>
      <c r="K1156" s="145"/>
    </row>
    <row r="1157" spans="8:11">
      <c r="H1157" s="145"/>
      <c r="I1157"/>
      <c r="J1157"/>
      <c r="K1157" s="145"/>
    </row>
    <row r="1158" spans="8:11">
      <c r="H1158" s="145"/>
      <c r="I1158"/>
      <c r="J1158"/>
      <c r="K1158" s="145"/>
    </row>
    <row r="1159" spans="8:11">
      <c r="H1159" s="145"/>
      <c r="I1159"/>
      <c r="J1159"/>
      <c r="K1159" s="145"/>
    </row>
    <row r="1160" spans="8:11">
      <c r="H1160" s="145"/>
      <c r="I1160"/>
      <c r="J1160"/>
      <c r="K1160" s="145"/>
    </row>
    <row r="1161" spans="8:11">
      <c r="H1161" s="145"/>
      <c r="I1161"/>
      <c r="J1161"/>
      <c r="K1161" s="145"/>
    </row>
    <row r="1162" spans="8:11">
      <c r="H1162" s="145"/>
      <c r="I1162"/>
      <c r="J1162"/>
      <c r="K1162" s="145"/>
    </row>
    <row r="1163" spans="8:11">
      <c r="H1163" s="145"/>
      <c r="I1163"/>
      <c r="J1163"/>
      <c r="K1163" s="145"/>
    </row>
    <row r="1164" spans="8:11">
      <c r="H1164" s="145"/>
      <c r="I1164"/>
      <c r="J1164"/>
      <c r="K1164" s="145"/>
    </row>
    <row r="1165" spans="8:11">
      <c r="H1165" s="145"/>
      <c r="I1165"/>
      <c r="J1165"/>
      <c r="K1165" s="145"/>
    </row>
    <row r="1166" spans="8:11">
      <c r="H1166" s="145"/>
      <c r="I1166"/>
      <c r="J1166"/>
      <c r="K1166" s="145"/>
    </row>
    <row r="1167" spans="8:11">
      <c r="H1167" s="145"/>
      <c r="I1167"/>
      <c r="J1167"/>
      <c r="K1167" s="145"/>
    </row>
    <row r="1168" spans="8:11">
      <c r="H1168" s="145"/>
      <c r="I1168"/>
      <c r="J1168"/>
      <c r="K1168" s="145"/>
    </row>
    <row r="1169" spans="8:11">
      <c r="H1169" s="145"/>
      <c r="I1169"/>
      <c r="J1169"/>
      <c r="K1169" s="145"/>
    </row>
    <row r="1170" spans="8:11">
      <c r="H1170" s="145"/>
      <c r="I1170"/>
      <c r="J1170"/>
      <c r="K1170" s="145"/>
    </row>
    <row r="1171" spans="8:11">
      <c r="H1171" s="145"/>
      <c r="I1171"/>
      <c r="J1171"/>
      <c r="K1171" s="145"/>
    </row>
    <row r="1172" spans="8:11">
      <c r="H1172" s="145"/>
      <c r="I1172"/>
      <c r="J1172"/>
      <c r="K1172" s="145"/>
    </row>
    <row r="1173" spans="8:11">
      <c r="H1173" s="145"/>
      <c r="I1173"/>
      <c r="J1173"/>
      <c r="K1173" s="145"/>
    </row>
    <row r="1174" spans="8:11">
      <c r="H1174" s="145"/>
      <c r="I1174"/>
      <c r="J1174"/>
      <c r="K1174" s="145"/>
    </row>
    <row r="1175" spans="8:11">
      <c r="H1175" s="145"/>
      <c r="I1175"/>
      <c r="J1175"/>
      <c r="K1175" s="145"/>
    </row>
    <row r="1176" spans="8:11">
      <c r="H1176" s="145"/>
      <c r="I1176"/>
      <c r="J1176"/>
      <c r="K1176" s="145"/>
    </row>
    <row r="1177" spans="8:11">
      <c r="H1177" s="145"/>
      <c r="I1177"/>
      <c r="J1177"/>
      <c r="K1177" s="145"/>
    </row>
    <row r="1178" spans="8:11">
      <c r="H1178" s="145"/>
      <c r="I1178"/>
      <c r="J1178"/>
      <c r="K1178" s="145"/>
    </row>
    <row r="1179" spans="8:11">
      <c r="H1179" s="145"/>
      <c r="I1179"/>
      <c r="J1179"/>
      <c r="K1179" s="145"/>
    </row>
    <row r="1180" spans="8:11">
      <c r="H1180" s="145"/>
      <c r="I1180"/>
      <c r="J1180"/>
      <c r="K1180" s="145"/>
    </row>
    <row r="1181" spans="8:11">
      <c r="H1181" s="145"/>
      <c r="I1181"/>
      <c r="J1181"/>
      <c r="K1181" s="145"/>
    </row>
    <row r="1182" spans="8:11">
      <c r="H1182" s="145"/>
      <c r="I1182"/>
      <c r="J1182"/>
      <c r="K1182" s="145"/>
    </row>
    <row r="1183" spans="8:11">
      <c r="H1183" s="145"/>
      <c r="I1183"/>
      <c r="J1183"/>
      <c r="K1183" s="145"/>
    </row>
    <row r="1184" spans="8:11">
      <c r="H1184" s="145"/>
      <c r="I1184"/>
      <c r="J1184"/>
      <c r="K1184" s="145"/>
    </row>
    <row r="1185" spans="8:11">
      <c r="H1185" s="145"/>
      <c r="I1185"/>
      <c r="J1185"/>
      <c r="K1185" s="145"/>
    </row>
    <row r="1186" spans="8:11">
      <c r="H1186" s="145"/>
      <c r="I1186"/>
      <c r="J1186"/>
      <c r="K1186" s="145"/>
    </row>
    <row r="1187" spans="8:11">
      <c r="H1187" s="145"/>
      <c r="I1187"/>
      <c r="J1187"/>
      <c r="K1187" s="145"/>
    </row>
    <row r="1188" spans="8:11">
      <c r="H1188" s="145"/>
      <c r="I1188"/>
      <c r="J1188"/>
      <c r="K1188" s="145"/>
    </row>
    <row r="1189" spans="8:11">
      <c r="H1189" s="145"/>
      <c r="I1189"/>
      <c r="J1189"/>
      <c r="K1189" s="145"/>
    </row>
    <row r="1190" spans="8:11">
      <c r="H1190" s="145"/>
      <c r="I1190"/>
      <c r="J1190"/>
      <c r="K1190" s="145"/>
    </row>
    <row r="1191" spans="8:11">
      <c r="H1191" s="145"/>
      <c r="I1191"/>
      <c r="J1191"/>
      <c r="K1191" s="145"/>
    </row>
    <row r="1192" spans="8:11">
      <c r="H1192" s="145"/>
      <c r="I1192"/>
      <c r="J1192"/>
      <c r="K1192" s="145"/>
    </row>
    <row r="1193" spans="8:11">
      <c r="H1193" s="145"/>
      <c r="I1193"/>
      <c r="J1193"/>
      <c r="K1193" s="145"/>
    </row>
    <row r="1194" spans="8:11">
      <c r="H1194" s="145"/>
      <c r="I1194"/>
      <c r="J1194"/>
      <c r="K1194" s="145"/>
    </row>
    <row r="1195" spans="8:11">
      <c r="H1195" s="145"/>
      <c r="I1195"/>
      <c r="J1195"/>
      <c r="K1195" s="145"/>
    </row>
    <row r="1196" spans="8:11">
      <c r="H1196" s="145"/>
      <c r="I1196"/>
      <c r="J1196"/>
      <c r="K1196" s="145"/>
    </row>
    <row r="1197" spans="8:11">
      <c r="H1197" s="145"/>
      <c r="I1197"/>
      <c r="J1197"/>
      <c r="K1197" s="145"/>
    </row>
    <row r="1198" spans="8:11">
      <c r="H1198" s="145"/>
      <c r="I1198"/>
      <c r="J1198"/>
      <c r="K1198" s="145"/>
    </row>
    <row r="1199" spans="8:11">
      <c r="H1199" s="145"/>
      <c r="I1199"/>
      <c r="J1199"/>
      <c r="K1199" s="145"/>
    </row>
    <row r="1200" spans="8:11">
      <c r="H1200" s="145"/>
      <c r="I1200"/>
      <c r="J1200"/>
      <c r="K1200" s="145"/>
    </row>
    <row r="1201" spans="8:11">
      <c r="H1201" s="145"/>
      <c r="I1201"/>
      <c r="J1201"/>
      <c r="K1201" s="145"/>
    </row>
    <row r="1202" spans="8:11">
      <c r="H1202" s="145"/>
      <c r="I1202"/>
      <c r="J1202"/>
      <c r="K1202" s="145"/>
    </row>
    <row r="1203" spans="8:11">
      <c r="H1203" s="145"/>
      <c r="I1203"/>
      <c r="J1203"/>
      <c r="K1203" s="145"/>
    </row>
    <row r="1204" spans="8:11">
      <c r="H1204" s="145"/>
      <c r="I1204"/>
      <c r="J1204"/>
      <c r="K1204" s="145"/>
    </row>
    <row r="1205" spans="8:11">
      <c r="H1205" s="145"/>
      <c r="I1205"/>
      <c r="J1205"/>
      <c r="K1205" s="145"/>
    </row>
    <row r="1206" spans="8:11">
      <c r="H1206" s="145"/>
      <c r="I1206"/>
      <c r="J1206"/>
      <c r="K1206" s="145"/>
    </row>
    <row r="1207" spans="8:11">
      <c r="H1207" s="145"/>
      <c r="I1207"/>
      <c r="J1207"/>
      <c r="K1207" s="145"/>
    </row>
    <row r="1208" spans="8:11">
      <c r="H1208" s="145"/>
      <c r="I1208"/>
      <c r="J1208"/>
      <c r="K1208" s="145"/>
    </row>
    <row r="1209" spans="8:11">
      <c r="H1209" s="145"/>
      <c r="I1209"/>
      <c r="J1209"/>
      <c r="K1209" s="145"/>
    </row>
    <row r="1210" spans="8:11">
      <c r="H1210" s="145"/>
      <c r="I1210"/>
      <c r="J1210"/>
      <c r="K1210" s="145"/>
    </row>
    <row r="1211" spans="8:11">
      <c r="H1211" s="145"/>
      <c r="I1211"/>
      <c r="J1211"/>
      <c r="K1211" s="145"/>
    </row>
    <row r="1212" spans="8:11">
      <c r="H1212" s="145"/>
      <c r="I1212"/>
      <c r="J1212"/>
      <c r="K1212" s="145"/>
    </row>
    <row r="1213" spans="8:11">
      <c r="H1213" s="145"/>
      <c r="I1213"/>
      <c r="J1213"/>
      <c r="K1213" s="145"/>
    </row>
    <row r="1214" spans="8:11">
      <c r="H1214" s="145"/>
      <c r="I1214"/>
      <c r="J1214"/>
      <c r="K1214" s="145"/>
    </row>
    <row r="1215" spans="8:11">
      <c r="H1215" s="145"/>
      <c r="I1215"/>
      <c r="J1215"/>
      <c r="K1215" s="145"/>
    </row>
    <row r="1216" spans="8:11">
      <c r="H1216" s="145"/>
      <c r="I1216"/>
      <c r="J1216"/>
      <c r="K1216" s="145"/>
    </row>
    <row r="1217" spans="8:11">
      <c r="H1217" s="145"/>
      <c r="I1217"/>
      <c r="J1217"/>
      <c r="K1217" s="145"/>
    </row>
    <row r="1218" spans="8:11">
      <c r="H1218" s="145"/>
      <c r="I1218"/>
      <c r="J1218"/>
      <c r="K1218" s="145"/>
    </row>
    <row r="1219" spans="8:11">
      <c r="H1219" s="145"/>
      <c r="I1219"/>
      <c r="J1219"/>
      <c r="K1219" s="145"/>
    </row>
    <row r="1220" spans="8:11">
      <c r="H1220" s="145"/>
      <c r="I1220"/>
      <c r="J1220"/>
      <c r="K1220" s="145"/>
    </row>
    <row r="1221" spans="8:11">
      <c r="H1221" s="145"/>
      <c r="I1221"/>
      <c r="J1221"/>
      <c r="K1221" s="145"/>
    </row>
    <row r="1222" spans="8:11">
      <c r="H1222" s="145"/>
      <c r="I1222"/>
      <c r="J1222"/>
      <c r="K1222" s="145"/>
    </row>
    <row r="1223" spans="8:11">
      <c r="H1223" s="145"/>
      <c r="I1223"/>
      <c r="J1223"/>
      <c r="K1223" s="145"/>
    </row>
    <row r="1224" spans="8:11">
      <c r="H1224" s="145"/>
      <c r="I1224"/>
      <c r="J1224"/>
      <c r="K1224" s="145"/>
    </row>
    <row r="1225" spans="8:11">
      <c r="H1225" s="145"/>
      <c r="I1225"/>
      <c r="J1225"/>
      <c r="K1225" s="145"/>
    </row>
    <row r="1226" spans="8:11">
      <c r="H1226" s="145"/>
      <c r="I1226"/>
      <c r="J1226"/>
      <c r="K1226" s="145"/>
    </row>
    <row r="1227" spans="8:11">
      <c r="H1227" s="145"/>
      <c r="I1227"/>
      <c r="J1227"/>
      <c r="K1227" s="145"/>
    </row>
    <row r="1228" spans="8:11">
      <c r="H1228" s="145"/>
      <c r="I1228"/>
      <c r="J1228"/>
      <c r="K1228" s="145"/>
    </row>
    <row r="1229" spans="8:11">
      <c r="H1229" s="145"/>
      <c r="I1229"/>
      <c r="J1229"/>
      <c r="K1229" s="145"/>
    </row>
    <row r="1230" spans="8:11">
      <c r="H1230" s="145"/>
      <c r="I1230"/>
      <c r="J1230"/>
      <c r="K1230" s="145"/>
    </row>
    <row r="1231" spans="8:11">
      <c r="H1231" s="145"/>
      <c r="I1231"/>
      <c r="J1231"/>
      <c r="K1231" s="145"/>
    </row>
    <row r="1232" spans="8:11">
      <c r="H1232" s="145"/>
      <c r="I1232"/>
      <c r="J1232"/>
      <c r="K1232" s="145"/>
    </row>
    <row r="1233" spans="8:11">
      <c r="H1233" s="145"/>
      <c r="I1233"/>
      <c r="J1233"/>
      <c r="K1233" s="145"/>
    </row>
    <row r="1234" spans="8:11">
      <c r="H1234" s="145"/>
      <c r="I1234"/>
      <c r="J1234"/>
      <c r="K1234" s="145"/>
    </row>
    <row r="1235" spans="8:11">
      <c r="H1235" s="145"/>
      <c r="I1235"/>
      <c r="J1235"/>
      <c r="K1235" s="145"/>
    </row>
    <row r="1236" spans="8:11">
      <c r="H1236" s="145"/>
      <c r="I1236"/>
      <c r="J1236"/>
      <c r="K1236" s="145"/>
    </row>
    <row r="1237" spans="8:11">
      <c r="H1237" s="145"/>
      <c r="I1237"/>
      <c r="J1237"/>
      <c r="K1237" s="145"/>
    </row>
    <row r="1238" spans="8:11">
      <c r="H1238" s="145"/>
      <c r="I1238"/>
      <c r="J1238"/>
      <c r="K1238" s="145"/>
    </row>
    <row r="1239" spans="8:11">
      <c r="H1239" s="145"/>
      <c r="I1239"/>
      <c r="J1239"/>
      <c r="K1239" s="145"/>
    </row>
    <row r="1240" spans="8:11">
      <c r="H1240" s="145"/>
      <c r="I1240"/>
      <c r="J1240"/>
      <c r="K1240" s="145"/>
    </row>
    <row r="1241" spans="8:11">
      <c r="H1241" s="145"/>
      <c r="I1241"/>
      <c r="J1241"/>
      <c r="K1241" s="145"/>
    </row>
    <row r="1242" spans="8:11">
      <c r="H1242" s="145"/>
      <c r="I1242"/>
      <c r="J1242"/>
      <c r="K1242" s="145"/>
    </row>
    <row r="1243" spans="8:11">
      <c r="H1243" s="145"/>
      <c r="I1243"/>
      <c r="J1243"/>
      <c r="K1243" s="145"/>
    </row>
    <row r="1244" spans="8:11">
      <c r="H1244" s="145"/>
      <c r="I1244"/>
      <c r="J1244"/>
      <c r="K1244" s="145"/>
    </row>
    <row r="1245" spans="8:11">
      <c r="H1245" s="145"/>
      <c r="I1245"/>
      <c r="J1245"/>
      <c r="K1245" s="145"/>
    </row>
    <row r="1246" spans="8:11">
      <c r="H1246" s="145"/>
      <c r="I1246"/>
      <c r="J1246"/>
      <c r="K1246" s="145"/>
    </row>
    <row r="1247" spans="8:11">
      <c r="H1247" s="145"/>
      <c r="I1247"/>
      <c r="J1247"/>
      <c r="K1247" s="145"/>
    </row>
    <row r="1248" spans="8:11">
      <c r="H1248" s="145"/>
      <c r="I1248"/>
      <c r="J1248"/>
      <c r="K1248" s="145"/>
    </row>
    <row r="1249" spans="8:11">
      <c r="H1249" s="145"/>
      <c r="I1249"/>
      <c r="J1249"/>
      <c r="K1249" s="145"/>
    </row>
    <row r="1250" spans="8:11">
      <c r="H1250" s="145"/>
      <c r="I1250"/>
      <c r="J1250"/>
      <c r="K1250" s="145"/>
    </row>
    <row r="1251" spans="8:11">
      <c r="H1251" s="145"/>
      <c r="I1251"/>
      <c r="J1251"/>
      <c r="K1251" s="145"/>
    </row>
    <row r="1252" spans="8:11">
      <c r="H1252" s="145"/>
      <c r="I1252"/>
      <c r="J1252"/>
      <c r="K1252" s="145"/>
    </row>
    <row r="1253" spans="8:11">
      <c r="H1253" s="145"/>
      <c r="I1253"/>
      <c r="J1253"/>
      <c r="K1253" s="145"/>
    </row>
    <row r="1254" spans="8:11">
      <c r="H1254" s="145"/>
      <c r="I1254"/>
      <c r="J1254"/>
      <c r="K1254" s="145"/>
    </row>
    <row r="1255" spans="8:11">
      <c r="H1255" s="145"/>
      <c r="I1255"/>
      <c r="J1255"/>
      <c r="K1255" s="145"/>
    </row>
    <row r="1256" spans="8:11">
      <c r="H1256" s="145"/>
      <c r="I1256"/>
      <c r="J1256"/>
      <c r="K1256" s="145"/>
    </row>
    <row r="1257" spans="8:11">
      <c r="H1257" s="145"/>
      <c r="I1257"/>
      <c r="J1257"/>
      <c r="K1257" s="145"/>
    </row>
    <row r="1258" spans="8:11">
      <c r="H1258" s="145"/>
      <c r="I1258"/>
      <c r="J1258"/>
      <c r="K1258" s="145"/>
    </row>
    <row r="1259" spans="8:11">
      <c r="H1259" s="145"/>
      <c r="I1259"/>
      <c r="J1259"/>
      <c r="K1259" s="145"/>
    </row>
    <row r="1260" spans="8:11">
      <c r="H1260" s="145"/>
      <c r="I1260"/>
      <c r="J1260"/>
      <c r="K1260" s="145"/>
    </row>
    <row r="1261" spans="8:11">
      <c r="H1261" s="145"/>
      <c r="I1261"/>
      <c r="J1261"/>
      <c r="K1261" s="145"/>
    </row>
    <row r="1262" spans="8:11">
      <c r="H1262" s="145"/>
      <c r="I1262"/>
      <c r="J1262"/>
      <c r="K1262" s="145"/>
    </row>
    <row r="1263" spans="8:11">
      <c r="H1263" s="145"/>
      <c r="I1263"/>
      <c r="J1263"/>
      <c r="K1263" s="145"/>
    </row>
    <row r="1264" spans="8:11">
      <c r="H1264" s="145"/>
      <c r="I1264"/>
      <c r="J1264"/>
      <c r="K1264" s="145"/>
    </row>
    <row r="1265" spans="8:11">
      <c r="H1265" s="145"/>
      <c r="I1265"/>
      <c r="J1265"/>
      <c r="K1265" s="145"/>
    </row>
    <row r="1266" spans="8:11">
      <c r="H1266" s="145"/>
      <c r="I1266"/>
      <c r="J1266"/>
      <c r="K1266" s="145"/>
    </row>
    <row r="1267" spans="8:11">
      <c r="H1267" s="145"/>
      <c r="I1267"/>
      <c r="J1267"/>
      <c r="K1267" s="145"/>
    </row>
    <row r="1268" spans="8:11">
      <c r="H1268" s="145"/>
      <c r="I1268"/>
      <c r="J1268"/>
      <c r="K1268" s="145"/>
    </row>
    <row r="1269" spans="8:11">
      <c r="H1269" s="145"/>
      <c r="I1269"/>
      <c r="J1269"/>
      <c r="K1269" s="145"/>
    </row>
    <row r="1270" spans="8:11">
      <c r="H1270" s="145"/>
      <c r="I1270"/>
      <c r="J1270"/>
      <c r="K1270" s="145"/>
    </row>
    <row r="1271" spans="8:11">
      <c r="H1271" s="145"/>
      <c r="I1271"/>
      <c r="J1271"/>
      <c r="K1271" s="145"/>
    </row>
    <row r="1272" spans="8:11">
      <c r="H1272" s="145"/>
      <c r="I1272"/>
      <c r="J1272"/>
      <c r="K1272" s="145"/>
    </row>
    <row r="1273" spans="8:11">
      <c r="H1273" s="145"/>
      <c r="I1273"/>
      <c r="J1273"/>
      <c r="K1273" s="145"/>
    </row>
    <row r="1274" spans="8:11">
      <c r="H1274" s="145"/>
      <c r="I1274"/>
      <c r="J1274"/>
      <c r="K1274" s="145"/>
    </row>
    <row r="1275" spans="8:11">
      <c r="H1275" s="145"/>
      <c r="I1275"/>
      <c r="J1275"/>
      <c r="K1275" s="145"/>
    </row>
    <row r="1276" spans="8:11">
      <c r="H1276" s="145"/>
      <c r="I1276"/>
      <c r="J1276"/>
      <c r="K1276" s="145"/>
    </row>
    <row r="1277" spans="8:11">
      <c r="H1277" s="145"/>
      <c r="I1277"/>
      <c r="J1277"/>
      <c r="K1277" s="145"/>
    </row>
    <row r="1278" spans="8:11">
      <c r="H1278" s="145"/>
      <c r="I1278"/>
      <c r="J1278"/>
      <c r="K1278" s="145"/>
    </row>
    <row r="1279" spans="8:11">
      <c r="H1279" s="145"/>
      <c r="I1279"/>
      <c r="J1279"/>
      <c r="K1279" s="145"/>
    </row>
    <row r="1280" spans="8:11">
      <c r="H1280" s="145"/>
      <c r="I1280"/>
      <c r="J1280"/>
      <c r="K1280" s="145"/>
    </row>
    <row r="1281" spans="8:11">
      <c r="H1281" s="145"/>
      <c r="I1281"/>
      <c r="J1281"/>
      <c r="K1281" s="145"/>
    </row>
    <row r="1282" spans="8:11">
      <c r="H1282" s="145"/>
      <c r="I1282"/>
      <c r="J1282"/>
      <c r="K1282" s="145"/>
    </row>
    <row r="1283" spans="8:11">
      <c r="H1283" s="145"/>
      <c r="I1283"/>
      <c r="J1283"/>
      <c r="K1283" s="145"/>
    </row>
    <row r="1284" spans="8:11">
      <c r="H1284" s="145"/>
      <c r="I1284"/>
      <c r="J1284"/>
      <c r="K1284" s="145"/>
    </row>
    <row r="1285" spans="8:11">
      <c r="H1285" s="145"/>
      <c r="I1285"/>
      <c r="J1285"/>
      <c r="K1285" s="145"/>
    </row>
    <row r="1286" spans="8:11">
      <c r="H1286" s="145"/>
      <c r="I1286"/>
      <c r="J1286"/>
      <c r="K1286" s="145"/>
    </row>
    <row r="1287" spans="8:11">
      <c r="H1287" s="145"/>
      <c r="I1287"/>
      <c r="J1287"/>
      <c r="K1287" s="145"/>
    </row>
    <row r="1288" spans="8:11">
      <c r="H1288" s="145"/>
      <c r="I1288"/>
      <c r="J1288"/>
      <c r="K1288" s="145"/>
    </row>
    <row r="1289" spans="8:11">
      <c r="H1289" s="145"/>
      <c r="I1289"/>
      <c r="J1289"/>
      <c r="K1289" s="145"/>
    </row>
    <row r="1290" spans="8:11">
      <c r="H1290" s="145"/>
      <c r="I1290"/>
      <c r="J1290"/>
      <c r="K1290" s="145"/>
    </row>
    <row r="1291" spans="8:11">
      <c r="H1291" s="145"/>
      <c r="I1291"/>
      <c r="J1291"/>
      <c r="K1291" s="145"/>
    </row>
    <row r="1292" spans="8:11">
      <c r="H1292" s="145"/>
      <c r="I1292"/>
      <c r="J1292"/>
      <c r="K1292" s="145"/>
    </row>
    <row r="1293" spans="8:11">
      <c r="H1293" s="145"/>
      <c r="I1293"/>
      <c r="J1293"/>
      <c r="K1293" s="145"/>
    </row>
    <row r="1294" spans="8:11">
      <c r="H1294" s="145"/>
      <c r="I1294"/>
      <c r="J1294"/>
      <c r="K1294" s="145"/>
    </row>
    <row r="1295" spans="8:11">
      <c r="H1295" s="145"/>
      <c r="I1295"/>
      <c r="J1295"/>
      <c r="K1295" s="145"/>
    </row>
    <row r="1296" spans="8:11">
      <c r="H1296" s="145"/>
      <c r="I1296"/>
      <c r="J1296"/>
      <c r="K1296" s="145"/>
    </row>
    <row r="1297" spans="8:11">
      <c r="H1297" s="145"/>
      <c r="I1297"/>
      <c r="J1297"/>
      <c r="K1297" s="145"/>
    </row>
    <row r="1298" spans="8:11">
      <c r="H1298" s="145"/>
      <c r="I1298"/>
      <c r="J1298"/>
      <c r="K1298" s="145"/>
    </row>
    <row r="1299" spans="8:11">
      <c r="H1299" s="145"/>
      <c r="I1299"/>
      <c r="J1299"/>
      <c r="K1299" s="145"/>
    </row>
    <row r="1300" spans="8:11">
      <c r="H1300" s="145"/>
      <c r="I1300"/>
      <c r="J1300"/>
      <c r="K1300" s="145"/>
    </row>
    <row r="1301" spans="8:11">
      <c r="H1301" s="145"/>
      <c r="I1301"/>
      <c r="J1301"/>
      <c r="K1301" s="145"/>
    </row>
    <row r="1302" spans="8:11">
      <c r="H1302" s="145"/>
      <c r="I1302"/>
      <c r="J1302"/>
      <c r="K1302" s="145"/>
    </row>
    <row r="1303" spans="8:11">
      <c r="H1303" s="145"/>
      <c r="I1303"/>
      <c r="J1303"/>
      <c r="K1303" s="145"/>
    </row>
    <row r="1304" spans="8:11">
      <c r="H1304" s="145"/>
      <c r="I1304"/>
      <c r="J1304"/>
      <c r="K1304" s="145"/>
    </row>
    <row r="1305" spans="8:11">
      <c r="H1305" s="145"/>
      <c r="I1305"/>
      <c r="J1305"/>
      <c r="K1305" s="145"/>
    </row>
    <row r="1306" spans="8:11">
      <c r="H1306" s="145"/>
      <c r="I1306"/>
      <c r="J1306"/>
      <c r="K1306" s="145"/>
    </row>
    <row r="1307" spans="8:11">
      <c r="H1307" s="145"/>
      <c r="I1307"/>
      <c r="J1307"/>
      <c r="K1307" s="145"/>
    </row>
    <row r="1308" spans="8:11">
      <c r="H1308" s="145"/>
      <c r="I1308"/>
      <c r="J1308"/>
      <c r="K1308" s="145"/>
    </row>
    <row r="1309" spans="8:11">
      <c r="H1309" s="145"/>
      <c r="I1309"/>
      <c r="J1309"/>
      <c r="K1309" s="145"/>
    </row>
    <row r="1310" spans="8:11">
      <c r="H1310" s="145"/>
      <c r="I1310"/>
      <c r="J1310"/>
      <c r="K1310" s="145"/>
    </row>
    <row r="1311" spans="8:11">
      <c r="H1311" s="145"/>
      <c r="I1311"/>
      <c r="J1311"/>
      <c r="K1311" s="145"/>
    </row>
    <row r="1312" spans="8:11">
      <c r="H1312" s="145"/>
      <c r="I1312"/>
      <c r="J1312"/>
      <c r="K1312" s="145"/>
    </row>
    <row r="1313" spans="8:11">
      <c r="H1313" s="145"/>
      <c r="I1313"/>
      <c r="J1313"/>
      <c r="K1313" s="145"/>
    </row>
    <row r="1314" spans="8:11">
      <c r="H1314" s="145"/>
      <c r="I1314"/>
      <c r="J1314"/>
      <c r="K1314" s="145"/>
    </row>
    <row r="1315" spans="8:11">
      <c r="H1315" s="145"/>
      <c r="I1315"/>
      <c r="J1315"/>
      <c r="K1315" s="145"/>
    </row>
    <row r="1316" spans="8:11">
      <c r="H1316" s="145"/>
      <c r="I1316"/>
      <c r="J1316"/>
      <c r="K1316" s="145"/>
    </row>
    <row r="1317" spans="8:11">
      <c r="H1317" s="145"/>
      <c r="I1317"/>
      <c r="J1317"/>
      <c r="K1317" s="145"/>
    </row>
    <row r="1318" spans="8:11">
      <c r="H1318" s="145"/>
      <c r="I1318"/>
      <c r="J1318"/>
      <c r="K1318" s="145"/>
    </row>
    <row r="1319" spans="8:11">
      <c r="H1319" s="145"/>
      <c r="I1319"/>
      <c r="J1319"/>
      <c r="K1319" s="145"/>
    </row>
    <row r="1320" spans="8:11">
      <c r="H1320" s="145"/>
      <c r="I1320"/>
      <c r="J1320"/>
      <c r="K1320" s="145"/>
    </row>
    <row r="1321" spans="8:11">
      <c r="H1321" s="145"/>
      <c r="I1321"/>
      <c r="J1321"/>
      <c r="K1321" s="145"/>
    </row>
    <row r="1322" spans="8:11">
      <c r="H1322" s="145"/>
      <c r="I1322"/>
      <c r="J1322"/>
      <c r="K1322" s="145"/>
    </row>
    <row r="1323" spans="8:11">
      <c r="H1323" s="145"/>
      <c r="I1323"/>
      <c r="J1323"/>
      <c r="K1323" s="145"/>
    </row>
    <row r="1324" spans="8:11">
      <c r="H1324" s="145"/>
      <c r="I1324"/>
      <c r="J1324"/>
      <c r="K1324" s="145"/>
    </row>
    <row r="1325" spans="8:11">
      <c r="H1325" s="145"/>
      <c r="I1325"/>
      <c r="J1325"/>
      <c r="K1325" s="145"/>
    </row>
    <row r="1326" spans="8:11">
      <c r="H1326" s="145"/>
      <c r="I1326"/>
      <c r="J1326"/>
      <c r="K1326" s="145"/>
    </row>
    <row r="1327" spans="8:11">
      <c r="H1327" s="145"/>
      <c r="I1327"/>
      <c r="J1327"/>
      <c r="K1327" s="145"/>
    </row>
    <row r="1328" spans="8:11">
      <c r="H1328" s="145"/>
      <c r="I1328"/>
      <c r="J1328"/>
      <c r="K1328" s="145"/>
    </row>
    <row r="1329" spans="8:11">
      <c r="H1329" s="145"/>
      <c r="I1329"/>
      <c r="J1329"/>
      <c r="K1329" s="145"/>
    </row>
    <row r="1330" spans="8:11">
      <c r="H1330" s="145"/>
      <c r="I1330"/>
      <c r="J1330"/>
      <c r="K1330" s="145"/>
    </row>
    <row r="1331" spans="8:11">
      <c r="H1331" s="145"/>
      <c r="I1331"/>
      <c r="J1331"/>
      <c r="K1331" s="145"/>
    </row>
    <row r="1332" spans="8:11">
      <c r="H1332" s="145"/>
      <c r="I1332"/>
      <c r="J1332"/>
      <c r="K1332" s="145"/>
    </row>
    <row r="1333" spans="8:11">
      <c r="H1333" s="145"/>
      <c r="I1333"/>
      <c r="J1333"/>
      <c r="K1333" s="145"/>
    </row>
    <row r="1334" spans="8:11">
      <c r="H1334" s="145"/>
      <c r="I1334"/>
      <c r="J1334"/>
      <c r="K1334" s="145"/>
    </row>
    <row r="1335" spans="8:11">
      <c r="H1335" s="145"/>
      <c r="I1335"/>
      <c r="J1335"/>
      <c r="K1335" s="145"/>
    </row>
    <row r="1336" spans="8:11">
      <c r="H1336" s="145"/>
      <c r="I1336"/>
      <c r="J1336"/>
      <c r="K1336" s="145"/>
    </row>
    <row r="1337" spans="8:11">
      <c r="H1337" s="145"/>
      <c r="I1337"/>
      <c r="J1337"/>
      <c r="K1337" s="145"/>
    </row>
    <row r="1338" spans="8:11">
      <c r="H1338" s="145"/>
      <c r="I1338"/>
      <c r="J1338"/>
      <c r="K1338" s="145"/>
    </row>
    <row r="1339" spans="8:11">
      <c r="H1339" s="145"/>
      <c r="I1339"/>
      <c r="J1339"/>
      <c r="K1339" s="145"/>
    </row>
    <row r="1340" spans="8:11">
      <c r="H1340" s="145"/>
      <c r="I1340"/>
      <c r="J1340"/>
      <c r="K1340" s="145"/>
    </row>
    <row r="1341" spans="8:11">
      <c r="H1341" s="145"/>
      <c r="I1341"/>
      <c r="J1341"/>
      <c r="K1341" s="145"/>
    </row>
    <row r="1342" spans="8:11">
      <c r="H1342" s="145"/>
      <c r="I1342"/>
      <c r="J1342"/>
      <c r="K1342" s="145"/>
    </row>
    <row r="1343" spans="8:11">
      <c r="H1343" s="145"/>
      <c r="I1343"/>
      <c r="J1343"/>
      <c r="K1343" s="145"/>
    </row>
    <row r="1344" spans="8:11">
      <c r="H1344" s="145"/>
      <c r="I1344"/>
      <c r="J1344"/>
      <c r="K1344" s="145"/>
    </row>
    <row r="1345" spans="8:11">
      <c r="H1345" s="145"/>
      <c r="I1345"/>
      <c r="J1345"/>
      <c r="K1345" s="145"/>
    </row>
    <row r="1346" spans="8:11">
      <c r="H1346" s="145"/>
      <c r="I1346"/>
      <c r="J1346"/>
      <c r="K1346" s="145"/>
    </row>
    <row r="1347" spans="8:11">
      <c r="H1347" s="145"/>
      <c r="I1347"/>
      <c r="J1347"/>
      <c r="K1347" s="145"/>
    </row>
    <row r="1348" spans="8:11">
      <c r="H1348" s="145"/>
      <c r="I1348"/>
      <c r="J1348"/>
      <c r="K1348" s="145"/>
    </row>
    <row r="1349" spans="8:11">
      <c r="H1349" s="145"/>
      <c r="I1349"/>
      <c r="J1349"/>
      <c r="K1349" s="145"/>
    </row>
    <row r="1350" spans="8:11">
      <c r="H1350" s="145"/>
      <c r="I1350"/>
      <c r="J1350"/>
      <c r="K1350" s="145"/>
    </row>
    <row r="1351" spans="8:11">
      <c r="H1351" s="145"/>
      <c r="I1351"/>
      <c r="J1351"/>
      <c r="K1351" s="145"/>
    </row>
    <row r="1352" spans="8:11">
      <c r="H1352" s="145"/>
      <c r="I1352"/>
      <c r="J1352"/>
      <c r="K1352" s="145"/>
    </row>
    <row r="1353" spans="8:11">
      <c r="H1353" s="145"/>
      <c r="I1353"/>
      <c r="J1353"/>
      <c r="K1353" s="145"/>
    </row>
    <row r="1354" spans="8:11">
      <c r="H1354" s="145"/>
      <c r="I1354"/>
      <c r="J1354"/>
      <c r="K1354" s="145"/>
    </row>
    <row r="1355" spans="8:11">
      <c r="H1355" s="145"/>
      <c r="I1355"/>
      <c r="J1355"/>
      <c r="K1355" s="145"/>
    </row>
    <row r="1356" spans="8:11">
      <c r="H1356" s="145"/>
      <c r="I1356"/>
      <c r="J1356"/>
      <c r="K1356" s="145"/>
    </row>
    <row r="1357" spans="8:11">
      <c r="H1357" s="145"/>
      <c r="I1357"/>
      <c r="J1357"/>
      <c r="K1357" s="145"/>
    </row>
    <row r="1358" spans="8:11">
      <c r="H1358" s="145"/>
      <c r="I1358"/>
      <c r="J1358"/>
      <c r="K1358" s="145"/>
    </row>
    <row r="1359" spans="8:11">
      <c r="H1359" s="145"/>
      <c r="I1359"/>
      <c r="J1359"/>
      <c r="K1359" s="145"/>
    </row>
    <row r="1360" spans="8:11">
      <c r="H1360" s="145"/>
      <c r="I1360"/>
      <c r="J1360"/>
      <c r="K1360" s="145"/>
    </row>
    <row r="1361" spans="8:11">
      <c r="H1361" s="145"/>
      <c r="I1361"/>
      <c r="J1361"/>
      <c r="K1361" s="145"/>
    </row>
    <row r="1362" spans="8:11">
      <c r="H1362" s="145"/>
      <c r="I1362"/>
      <c r="J1362"/>
      <c r="K1362" s="145"/>
    </row>
    <row r="1363" spans="8:11">
      <c r="H1363" s="145"/>
      <c r="I1363"/>
      <c r="J1363"/>
      <c r="K1363" s="145"/>
    </row>
    <row r="1364" spans="8:11">
      <c r="H1364" s="145"/>
      <c r="I1364"/>
      <c r="J1364"/>
      <c r="K1364" s="145"/>
    </row>
    <row r="1365" spans="8:11">
      <c r="H1365" s="145"/>
      <c r="I1365"/>
      <c r="J1365"/>
      <c r="K1365" s="145"/>
    </row>
    <row r="1366" spans="8:11">
      <c r="H1366" s="145"/>
      <c r="I1366"/>
      <c r="J1366"/>
      <c r="K1366" s="145"/>
    </row>
    <row r="1367" spans="8:11">
      <c r="H1367" s="145"/>
      <c r="I1367"/>
      <c r="J1367"/>
      <c r="K1367" s="145"/>
    </row>
    <row r="1368" spans="8:11">
      <c r="H1368" s="145"/>
      <c r="I1368"/>
      <c r="J1368"/>
      <c r="K1368" s="145"/>
    </row>
    <row r="1369" spans="8:11">
      <c r="H1369" s="145"/>
      <c r="I1369"/>
      <c r="J1369"/>
      <c r="K1369" s="145"/>
    </row>
    <row r="1370" spans="8:11">
      <c r="H1370" s="145"/>
      <c r="I1370"/>
      <c r="J1370"/>
      <c r="K1370" s="145"/>
    </row>
    <row r="1371" spans="8:11">
      <c r="H1371" s="145"/>
      <c r="I1371"/>
      <c r="J1371"/>
      <c r="K1371" s="145"/>
    </row>
    <row r="1372" spans="8:11">
      <c r="H1372" s="145"/>
      <c r="I1372"/>
      <c r="J1372"/>
      <c r="K1372" s="145"/>
    </row>
    <row r="1373" spans="8:11">
      <c r="H1373" s="145"/>
      <c r="I1373"/>
      <c r="J1373"/>
      <c r="K1373" s="145"/>
    </row>
    <row r="1374" spans="8:11">
      <c r="H1374" s="145"/>
      <c r="I1374"/>
      <c r="J1374"/>
      <c r="K1374" s="145"/>
    </row>
    <row r="1375" spans="8:11">
      <c r="H1375" s="145"/>
      <c r="I1375"/>
      <c r="J1375"/>
      <c r="K1375" s="145"/>
    </row>
    <row r="1376" spans="8:11">
      <c r="H1376" s="145"/>
      <c r="I1376"/>
      <c r="J1376"/>
      <c r="K1376" s="145"/>
    </row>
    <row r="1377" spans="8:11">
      <c r="H1377" s="145"/>
      <c r="I1377"/>
      <c r="J1377"/>
      <c r="K1377" s="145"/>
    </row>
    <row r="1378" spans="8:11">
      <c r="H1378" s="145"/>
      <c r="I1378"/>
      <c r="J1378"/>
      <c r="K1378" s="145"/>
    </row>
    <row r="1379" spans="8:11">
      <c r="H1379" s="145"/>
      <c r="I1379"/>
      <c r="J1379"/>
      <c r="K1379" s="145"/>
    </row>
    <row r="1380" spans="8:11">
      <c r="H1380" s="145"/>
      <c r="I1380"/>
      <c r="J1380"/>
      <c r="K1380" s="145"/>
    </row>
    <row r="1381" spans="8:11">
      <c r="H1381" s="145"/>
      <c r="I1381"/>
      <c r="J1381"/>
      <c r="K1381" s="145"/>
    </row>
    <row r="1382" spans="8:11">
      <c r="H1382" s="145"/>
      <c r="I1382"/>
      <c r="J1382"/>
      <c r="K1382" s="145"/>
    </row>
    <row r="1383" spans="8:11">
      <c r="H1383" s="145"/>
      <c r="I1383"/>
      <c r="J1383"/>
      <c r="K1383" s="145"/>
    </row>
    <row r="1384" spans="8:11">
      <c r="H1384" s="145"/>
      <c r="I1384"/>
      <c r="J1384"/>
      <c r="K1384" s="145"/>
    </row>
    <row r="1385" spans="8:11">
      <c r="H1385" s="145"/>
      <c r="I1385"/>
      <c r="J1385"/>
      <c r="K1385" s="145"/>
    </row>
    <row r="1386" spans="8:11">
      <c r="H1386" s="145"/>
      <c r="I1386"/>
      <c r="J1386"/>
      <c r="K1386" s="145"/>
    </row>
    <row r="1387" spans="8:11">
      <c r="H1387" s="145"/>
      <c r="I1387"/>
      <c r="J1387"/>
      <c r="K1387" s="145"/>
    </row>
    <row r="1388" spans="8:11">
      <c r="H1388" s="145"/>
      <c r="I1388"/>
      <c r="J1388"/>
      <c r="K1388" s="145"/>
    </row>
    <row r="1389" spans="8:11">
      <c r="H1389" s="145"/>
      <c r="I1389"/>
      <c r="J1389"/>
      <c r="K1389" s="145"/>
    </row>
    <row r="1390" spans="8:11">
      <c r="H1390" s="145"/>
      <c r="I1390"/>
      <c r="J1390"/>
      <c r="K1390" s="145"/>
    </row>
    <row r="1391" spans="8:11">
      <c r="H1391" s="145"/>
      <c r="I1391"/>
      <c r="J1391"/>
      <c r="K1391" s="145"/>
    </row>
    <row r="1392" spans="8:11">
      <c r="H1392" s="145"/>
      <c r="I1392"/>
      <c r="J1392"/>
      <c r="K1392" s="145"/>
    </row>
    <row r="1393" spans="8:11">
      <c r="H1393" s="145"/>
      <c r="I1393"/>
      <c r="J1393"/>
      <c r="K1393" s="145"/>
    </row>
    <row r="1394" spans="8:11">
      <c r="H1394" s="145"/>
      <c r="I1394"/>
      <c r="J1394"/>
      <c r="K1394" s="145"/>
    </row>
    <row r="1395" spans="8:11">
      <c r="H1395" s="145"/>
      <c r="I1395"/>
      <c r="J1395"/>
      <c r="K1395" s="145"/>
    </row>
    <row r="1396" spans="8:11">
      <c r="H1396" s="145"/>
      <c r="I1396"/>
      <c r="J1396"/>
      <c r="K1396" s="145"/>
    </row>
    <row r="1397" spans="8:11">
      <c r="H1397" s="145"/>
      <c r="I1397"/>
      <c r="J1397"/>
      <c r="K1397" s="145"/>
    </row>
    <row r="1398" spans="8:11">
      <c r="H1398" s="145"/>
      <c r="I1398"/>
      <c r="J1398"/>
      <c r="K1398" s="145"/>
    </row>
    <row r="1399" spans="8:11">
      <c r="H1399" s="145"/>
      <c r="I1399"/>
      <c r="J1399"/>
      <c r="K1399" s="145"/>
    </row>
    <row r="1400" spans="8:11">
      <c r="H1400" s="145"/>
      <c r="I1400"/>
      <c r="J1400"/>
      <c r="K1400" s="145"/>
    </row>
    <row r="1401" spans="8:11">
      <c r="H1401" s="145"/>
      <c r="I1401"/>
      <c r="J1401"/>
      <c r="K1401" s="145"/>
    </row>
    <row r="1402" spans="8:11">
      <c r="H1402" s="145"/>
      <c r="I1402"/>
      <c r="J1402"/>
      <c r="K1402" s="145"/>
    </row>
    <row r="1403" spans="8:11">
      <c r="H1403" s="145"/>
      <c r="I1403"/>
      <c r="J1403"/>
      <c r="K1403" s="145"/>
    </row>
    <row r="1404" spans="8:11">
      <c r="H1404" s="145"/>
      <c r="I1404"/>
      <c r="J1404"/>
      <c r="K1404" s="145"/>
    </row>
    <row r="1405" spans="8:11">
      <c r="H1405" s="145"/>
      <c r="I1405"/>
      <c r="J1405"/>
      <c r="K1405" s="145"/>
    </row>
    <row r="1406" spans="8:11">
      <c r="H1406" s="145"/>
      <c r="I1406"/>
      <c r="J1406"/>
      <c r="K1406" s="145"/>
    </row>
    <row r="1407" spans="8:11">
      <c r="H1407" s="145"/>
      <c r="I1407"/>
      <c r="J1407"/>
      <c r="K1407" s="145"/>
    </row>
    <row r="1408" spans="8:11">
      <c r="H1408" s="145"/>
      <c r="I1408"/>
      <c r="J1408"/>
      <c r="K1408" s="145"/>
    </row>
    <row r="1409" spans="8:11">
      <c r="H1409" s="145"/>
      <c r="I1409"/>
      <c r="J1409"/>
      <c r="K1409" s="145"/>
    </row>
    <row r="1410" spans="8:11">
      <c r="H1410" s="145"/>
      <c r="I1410"/>
      <c r="J1410"/>
      <c r="K1410" s="145"/>
    </row>
    <row r="1411" spans="8:11">
      <c r="H1411" s="145"/>
      <c r="I1411"/>
      <c r="J1411"/>
      <c r="K1411" s="145"/>
    </row>
    <row r="1412" spans="8:11">
      <c r="H1412" s="145"/>
      <c r="I1412"/>
      <c r="J1412"/>
      <c r="K1412" s="145"/>
    </row>
    <row r="1413" spans="8:11">
      <c r="H1413" s="145"/>
      <c r="I1413"/>
      <c r="J1413"/>
      <c r="K1413" s="145"/>
    </row>
    <row r="1414" spans="8:11">
      <c r="H1414" s="145"/>
      <c r="I1414"/>
      <c r="J1414"/>
      <c r="K1414" s="145"/>
    </row>
    <row r="1415" spans="8:11">
      <c r="H1415" s="145"/>
      <c r="I1415"/>
      <c r="J1415"/>
      <c r="K1415" s="145"/>
    </row>
    <row r="1416" spans="8:11">
      <c r="H1416" s="145"/>
      <c r="I1416"/>
      <c r="J1416"/>
      <c r="K1416" s="145"/>
    </row>
    <row r="1417" spans="8:11">
      <c r="H1417" s="145"/>
      <c r="I1417"/>
      <c r="J1417"/>
      <c r="K1417" s="145"/>
    </row>
    <row r="1418" spans="8:11">
      <c r="H1418" s="145"/>
      <c r="I1418"/>
      <c r="J1418"/>
      <c r="K1418" s="145"/>
    </row>
    <row r="1419" spans="8:11">
      <c r="H1419" s="145"/>
      <c r="I1419"/>
      <c r="J1419"/>
      <c r="K1419" s="145"/>
    </row>
    <row r="1420" spans="8:11">
      <c r="H1420" s="145"/>
      <c r="I1420"/>
      <c r="J1420"/>
      <c r="K1420" s="145"/>
    </row>
    <row r="1421" spans="8:11">
      <c r="H1421" s="145"/>
      <c r="I1421"/>
      <c r="J1421"/>
      <c r="K1421" s="145"/>
    </row>
    <row r="1422" spans="8:11">
      <c r="H1422" s="145"/>
      <c r="I1422"/>
      <c r="J1422"/>
      <c r="K1422" s="145"/>
    </row>
    <row r="1423" spans="8:11">
      <c r="H1423" s="145"/>
      <c r="I1423"/>
      <c r="J1423"/>
      <c r="K1423" s="145"/>
    </row>
    <row r="1424" spans="8:11">
      <c r="H1424" s="145"/>
      <c r="I1424"/>
      <c r="J1424"/>
      <c r="K1424" s="145"/>
    </row>
    <row r="1425" spans="8:11">
      <c r="H1425" s="145"/>
      <c r="I1425"/>
      <c r="J1425"/>
      <c r="K1425" s="145"/>
    </row>
    <row r="1426" spans="8:11">
      <c r="H1426" s="145"/>
      <c r="I1426"/>
      <c r="J1426"/>
      <c r="K1426" s="145"/>
    </row>
    <row r="1427" spans="8:11">
      <c r="H1427" s="145"/>
      <c r="I1427"/>
      <c r="J1427"/>
      <c r="K1427" s="145"/>
    </row>
    <row r="1428" spans="8:11">
      <c r="H1428" s="145"/>
      <c r="I1428"/>
      <c r="J1428"/>
      <c r="K1428" s="145"/>
    </row>
    <row r="1429" spans="8:11">
      <c r="H1429" s="145"/>
      <c r="I1429"/>
      <c r="J1429"/>
      <c r="K1429" s="145"/>
    </row>
    <row r="1430" spans="8:11">
      <c r="H1430" s="145"/>
      <c r="I1430"/>
      <c r="J1430"/>
      <c r="K1430" s="145"/>
    </row>
    <row r="1431" spans="8:11">
      <c r="H1431" s="145"/>
      <c r="I1431"/>
      <c r="J1431"/>
      <c r="K1431" s="145"/>
    </row>
    <row r="1432" spans="8:11">
      <c r="H1432" s="145"/>
      <c r="I1432"/>
      <c r="J1432"/>
      <c r="K1432" s="145"/>
    </row>
    <row r="1433" spans="8:11">
      <c r="H1433" s="145"/>
      <c r="I1433"/>
      <c r="J1433"/>
      <c r="K1433" s="145"/>
    </row>
    <row r="1434" spans="8:11">
      <c r="H1434" s="145"/>
      <c r="I1434"/>
      <c r="J1434"/>
      <c r="K1434" s="145"/>
    </row>
    <row r="1435" spans="8:11">
      <c r="H1435" s="145"/>
      <c r="I1435"/>
      <c r="J1435"/>
      <c r="K1435" s="145"/>
    </row>
    <row r="1436" spans="8:11">
      <c r="H1436" s="145"/>
      <c r="I1436"/>
      <c r="J1436"/>
      <c r="K1436" s="145"/>
    </row>
    <row r="1437" spans="8:11">
      <c r="H1437" s="145"/>
      <c r="I1437"/>
      <c r="J1437"/>
      <c r="K1437" s="145"/>
    </row>
    <row r="1438" spans="8:11">
      <c r="H1438" s="145"/>
      <c r="I1438"/>
      <c r="J1438"/>
      <c r="K1438" s="145"/>
    </row>
    <row r="1439" spans="8:11">
      <c r="H1439" s="145"/>
      <c r="I1439"/>
      <c r="J1439"/>
      <c r="K1439" s="145"/>
    </row>
    <row r="1440" spans="8:11">
      <c r="H1440" s="145"/>
      <c r="I1440"/>
      <c r="J1440"/>
      <c r="K1440" s="145"/>
    </row>
    <row r="1441" spans="8:11">
      <c r="H1441" s="145"/>
      <c r="I1441"/>
      <c r="J1441"/>
      <c r="K1441" s="145"/>
    </row>
    <row r="1442" spans="8:11">
      <c r="H1442" s="145"/>
      <c r="I1442"/>
      <c r="J1442"/>
      <c r="K1442" s="145"/>
    </row>
    <row r="1443" spans="8:11">
      <c r="H1443" s="145"/>
      <c r="I1443"/>
      <c r="J1443"/>
      <c r="K1443" s="145"/>
    </row>
    <row r="1444" spans="8:11">
      <c r="H1444" s="145"/>
      <c r="I1444"/>
      <c r="J1444"/>
      <c r="K1444" s="145"/>
    </row>
    <row r="1445" spans="8:11">
      <c r="H1445" s="145"/>
      <c r="I1445"/>
      <c r="J1445"/>
      <c r="K1445" s="145"/>
    </row>
    <row r="1446" spans="8:11">
      <c r="H1446" s="145"/>
      <c r="I1446"/>
      <c r="J1446"/>
      <c r="K1446" s="145"/>
    </row>
    <row r="1447" spans="8:11">
      <c r="H1447" s="145"/>
      <c r="I1447"/>
      <c r="J1447"/>
      <c r="K1447" s="145"/>
    </row>
    <row r="1448" spans="8:11">
      <c r="H1448" s="145"/>
      <c r="I1448"/>
      <c r="J1448"/>
      <c r="K1448" s="145"/>
    </row>
    <row r="1449" spans="8:11">
      <c r="H1449" s="145"/>
      <c r="I1449"/>
      <c r="J1449"/>
      <c r="K1449" s="145"/>
    </row>
    <row r="1450" spans="8:11">
      <c r="H1450" s="145"/>
      <c r="I1450"/>
      <c r="J1450"/>
      <c r="K1450" s="145"/>
    </row>
    <row r="1451" spans="8:11">
      <c r="H1451" s="145"/>
      <c r="I1451"/>
      <c r="J1451"/>
      <c r="K1451" s="145"/>
    </row>
    <row r="1452" spans="8:11">
      <c r="H1452" s="145"/>
      <c r="I1452"/>
      <c r="J1452"/>
      <c r="K1452" s="145"/>
    </row>
    <row r="1453" spans="8:11">
      <c r="H1453" s="145"/>
      <c r="I1453"/>
      <c r="J1453"/>
      <c r="K1453" s="145"/>
    </row>
    <row r="1454" spans="8:11">
      <c r="H1454" s="145"/>
      <c r="I1454"/>
      <c r="J1454"/>
      <c r="K1454" s="145"/>
    </row>
    <row r="1455" spans="8:11">
      <c r="H1455" s="145"/>
      <c r="I1455"/>
      <c r="J1455"/>
      <c r="K1455" s="145"/>
    </row>
    <row r="1456" spans="8:11">
      <c r="H1456" s="145"/>
      <c r="I1456"/>
      <c r="J1456"/>
      <c r="K1456" s="145"/>
    </row>
    <row r="1457" spans="8:11">
      <c r="H1457" s="145"/>
      <c r="I1457"/>
      <c r="J1457"/>
      <c r="K1457" s="145"/>
    </row>
    <row r="1458" spans="8:11">
      <c r="H1458" s="145"/>
      <c r="I1458"/>
      <c r="J1458"/>
      <c r="K1458" s="145"/>
    </row>
    <row r="1459" spans="8:11">
      <c r="H1459" s="145"/>
      <c r="I1459"/>
      <c r="J1459"/>
      <c r="K1459" s="145"/>
    </row>
    <row r="1460" spans="8:11">
      <c r="H1460" s="145"/>
      <c r="I1460"/>
      <c r="J1460"/>
      <c r="K1460" s="145"/>
    </row>
    <row r="1461" spans="8:11">
      <c r="H1461" s="145"/>
      <c r="I1461"/>
      <c r="J1461"/>
      <c r="K1461" s="145"/>
    </row>
    <row r="1462" spans="8:11">
      <c r="H1462" s="145"/>
      <c r="I1462"/>
      <c r="J1462"/>
      <c r="K1462" s="145"/>
    </row>
    <row r="1463" spans="8:11">
      <c r="H1463" s="145"/>
      <c r="I1463"/>
      <c r="J1463"/>
      <c r="K1463" s="145"/>
    </row>
    <row r="1464" spans="8:11">
      <c r="H1464" s="145"/>
      <c r="I1464"/>
      <c r="J1464"/>
      <c r="K1464" s="145"/>
    </row>
    <row r="1465" spans="8:11">
      <c r="H1465" s="145"/>
      <c r="I1465"/>
      <c r="J1465"/>
      <c r="K1465" s="145"/>
    </row>
    <row r="1466" spans="8:11">
      <c r="H1466" s="145"/>
      <c r="I1466"/>
      <c r="J1466"/>
      <c r="K1466" s="145"/>
    </row>
    <row r="1467" spans="8:11">
      <c r="H1467" s="145"/>
      <c r="I1467"/>
      <c r="J1467"/>
      <c r="K1467" s="145"/>
    </row>
    <row r="1468" spans="8:11">
      <c r="H1468" s="145"/>
      <c r="I1468"/>
      <c r="J1468"/>
      <c r="K1468" s="145"/>
    </row>
    <row r="1469" spans="8:11">
      <c r="H1469" s="145"/>
      <c r="I1469"/>
      <c r="J1469"/>
      <c r="K1469" s="145"/>
    </row>
    <row r="1470" spans="8:11">
      <c r="H1470" s="145"/>
      <c r="I1470"/>
      <c r="J1470"/>
      <c r="K1470" s="145"/>
    </row>
    <row r="1471" spans="8:11">
      <c r="H1471" s="145"/>
      <c r="I1471"/>
      <c r="J1471"/>
      <c r="K1471" s="145"/>
    </row>
    <row r="1472" spans="8:11">
      <c r="H1472" s="145"/>
      <c r="I1472"/>
      <c r="J1472"/>
      <c r="K1472" s="145"/>
    </row>
    <row r="1473" spans="8:11">
      <c r="H1473" s="145"/>
      <c r="I1473"/>
      <c r="J1473"/>
      <c r="K1473" s="145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2025-10-23T06:53:09Z</dcterms:created>
  <dcterms:modified xsi:type="dcterms:W3CDTF">2026-03-31T08:28:37Z</dcterms:modified>
  <cp:category/>
  <cp:contentStatus/>
</cp:coreProperties>
</file>